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worldbankgroup-my.sharepoint.com/personal/joh4_worldbank_org1/Documents/DGRA/Shared - DGRA/"/>
    </mc:Choice>
  </mc:AlternateContent>
  <xr:revisionPtr revIDLastSave="0" documentId="8_{9F80FDE4-51F1-4AC0-B4EA-33AD3D49774D}" xr6:coauthVersionLast="47" xr6:coauthVersionMax="47" xr10:uidLastSave="{00000000-0000-0000-0000-000000000000}"/>
  <bookViews>
    <workbookView xWindow="28680" yWindow="-120" windowWidth="29040" windowHeight="15840" activeTab="1" xr2:uid="{00000000-000D-0000-FFFF-FFFF00000000}"/>
  </bookViews>
  <sheets>
    <sheet name="Introduction to the survey " sheetId="1" r:id="rId1"/>
    <sheet name="Assessment" sheetId="6" r:id="rId2"/>
    <sheet name="DGSS" sheetId="3" state="hidden" r:id="rId3"/>
    <sheet name="Lists" sheetId="2" state="hidden" r:id="rId4"/>
    <sheet name="Dataset Summary" sheetId="4" state="hidden" r:id="rId5"/>
  </sheets>
  <definedNames>
    <definedName name="_xlnm._FilterDatabase" localSheetId="1" hidden="1">Assessment!$C$2:$J$28</definedName>
    <definedName name="_xlnm._FilterDatabase" localSheetId="2" hidden="1">DGSS!$A$2:$MY$200</definedName>
    <definedName name="_xlnm._FilterDatabase" localSheetId="0" hidden="1">'Introduction to the survey '!$C$19:$K$23</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7" i="6" l="1"/>
  <c r="K116" i="6"/>
  <c r="K120" i="6"/>
  <c r="K119" i="6"/>
  <c r="K121" i="6"/>
  <c r="K152" i="6" l="1"/>
  <c r="K151" i="6"/>
  <c r="K150" i="6"/>
  <c r="K149" i="6"/>
  <c r="K148" i="6"/>
  <c r="K147" i="6"/>
  <c r="K146" i="6"/>
  <c r="K145" i="6"/>
  <c r="K144" i="6"/>
  <c r="K143" i="6"/>
  <c r="K142" i="6"/>
  <c r="K141" i="6"/>
  <c r="K140" i="6"/>
  <c r="K138" i="6"/>
  <c r="K137" i="6"/>
  <c r="K136" i="6"/>
  <c r="U135" i="6"/>
  <c r="S135" i="6"/>
  <c r="K135" i="6"/>
  <c r="K134" i="6"/>
  <c r="U133" i="6"/>
  <c r="S133" i="6"/>
  <c r="K133" i="6"/>
  <c r="K132" i="6"/>
  <c r="K128" i="6"/>
  <c r="K127" i="6"/>
  <c r="K126" i="6"/>
  <c r="K125" i="6"/>
  <c r="K124" i="6"/>
  <c r="K123" i="6"/>
  <c r="K122" i="6"/>
  <c r="K114" i="6"/>
  <c r="K113" i="6"/>
  <c r="K112" i="6"/>
  <c r="K111" i="6"/>
  <c r="U110" i="6"/>
  <c r="S110" i="6"/>
  <c r="K110" i="6"/>
  <c r="K109" i="6"/>
  <c r="K108" i="6"/>
  <c r="K107" i="6"/>
  <c r="K106" i="6"/>
  <c r="K105" i="6"/>
  <c r="K104" i="6"/>
  <c r="K103" i="6"/>
  <c r="K102" i="6"/>
  <c r="U101" i="6"/>
  <c r="S101" i="6"/>
  <c r="K101" i="6"/>
  <c r="K100" i="6"/>
  <c r="K99" i="6"/>
  <c r="S98" i="6"/>
  <c r="R98" i="6"/>
  <c r="K98" i="6"/>
  <c r="K96" i="6"/>
  <c r="K95" i="6"/>
  <c r="U94" i="6"/>
  <c r="S94" i="6"/>
  <c r="K94" i="6"/>
  <c r="U93" i="6"/>
  <c r="S93" i="6"/>
  <c r="K93" i="6"/>
  <c r="K92" i="6"/>
  <c r="K91" i="6"/>
  <c r="U90" i="6"/>
  <c r="S90" i="6"/>
  <c r="K90" i="6"/>
  <c r="K89" i="6"/>
  <c r="K88" i="6"/>
  <c r="K87" i="6"/>
  <c r="U86" i="6"/>
  <c r="S86" i="6"/>
  <c r="K86" i="6"/>
  <c r="K85" i="6"/>
  <c r="U84" i="6"/>
  <c r="S84" i="6"/>
  <c r="K84" i="6"/>
  <c r="K82" i="6"/>
  <c r="K81" i="6"/>
  <c r="K80" i="6"/>
  <c r="K79" i="6"/>
  <c r="S78" i="6"/>
  <c r="K78" i="6"/>
  <c r="K77" i="6"/>
  <c r="K76" i="6"/>
  <c r="K75" i="6"/>
  <c r="U74" i="6"/>
  <c r="S74" i="6"/>
  <c r="K74" i="6"/>
  <c r="K73" i="6"/>
  <c r="K72" i="6"/>
  <c r="K71" i="6"/>
  <c r="K70" i="6"/>
  <c r="U69" i="6"/>
  <c r="S69" i="6"/>
  <c r="K69" i="6"/>
  <c r="K67" i="6"/>
  <c r="K66" i="6"/>
  <c r="K65" i="6"/>
  <c r="K64" i="6"/>
  <c r="K63" i="6"/>
  <c r="K62" i="6"/>
  <c r="K61" i="6"/>
  <c r="K60" i="6"/>
  <c r="K59" i="6"/>
  <c r="K58" i="6"/>
  <c r="K57" i="6"/>
  <c r="U56" i="6"/>
  <c r="S56" i="6"/>
  <c r="K56" i="6"/>
  <c r="K55" i="6"/>
  <c r="K54" i="6"/>
  <c r="U53" i="6"/>
  <c r="S53" i="6"/>
  <c r="K53" i="6"/>
  <c r="K51" i="6"/>
  <c r="K50" i="6"/>
  <c r="K49" i="6"/>
  <c r="U48" i="6"/>
  <c r="S48" i="6"/>
  <c r="K48" i="6"/>
  <c r="K47" i="6"/>
  <c r="K46" i="6"/>
  <c r="K45" i="6"/>
  <c r="K44" i="6"/>
  <c r="U43" i="6"/>
  <c r="S43" i="6"/>
  <c r="K43" i="6"/>
  <c r="U42" i="6"/>
  <c r="S42" i="6"/>
  <c r="K42" i="6"/>
  <c r="K41" i="6"/>
  <c r="K40" i="6"/>
  <c r="K38" i="6"/>
  <c r="U37" i="6"/>
  <c r="S37" i="6"/>
  <c r="K37" i="6"/>
  <c r="K36" i="6"/>
  <c r="K35" i="6"/>
  <c r="K34" i="6"/>
  <c r="K33" i="6"/>
  <c r="K32" i="6"/>
  <c r="K31" i="6"/>
  <c r="K30" i="6"/>
  <c r="K29" i="6"/>
  <c r="K28" i="6"/>
  <c r="K27" i="6"/>
  <c r="K26" i="6"/>
  <c r="K25" i="6"/>
  <c r="U24" i="6"/>
  <c r="S24" i="6"/>
  <c r="K24" i="6"/>
  <c r="K22" i="6"/>
  <c r="K21" i="6"/>
  <c r="K20" i="6"/>
  <c r="K19" i="6"/>
  <c r="K18" i="6"/>
  <c r="K17" i="6"/>
  <c r="K16" i="6"/>
  <c r="K15" i="6"/>
  <c r="K14" i="6"/>
  <c r="K13" i="6"/>
  <c r="K12" i="6"/>
  <c r="K11" i="6"/>
  <c r="K10" i="6"/>
  <c r="K9" i="6"/>
  <c r="S8" i="6"/>
  <c r="K8" i="6"/>
  <c r="ES222" i="3" l="1"/>
  <c r="BL222" i="3"/>
  <c r="JW221" i="3"/>
  <c r="JR221" i="3"/>
  <c r="JG221" i="3"/>
  <c r="GL221" i="3"/>
  <c r="GH221" i="3"/>
  <c r="GD221" i="3"/>
  <c r="FZ221" i="3"/>
  <c r="FW221" i="3"/>
  <c r="FT221" i="3"/>
  <c r="FN221" i="3"/>
  <c r="ES221" i="3"/>
  <c r="JW220" i="3"/>
  <c r="JR220" i="3"/>
  <c r="JG220" i="3"/>
  <c r="GL220" i="3"/>
  <c r="GH220" i="3"/>
  <c r="GD220" i="3"/>
  <c r="FZ220" i="3"/>
  <c r="FW220" i="3"/>
  <c r="FT220" i="3"/>
  <c r="FN220" i="3"/>
  <c r="ES220" i="3"/>
  <c r="JW219" i="3"/>
  <c r="JR219" i="3"/>
  <c r="JG219" i="3"/>
  <c r="GL219" i="3"/>
  <c r="GH219" i="3"/>
  <c r="GD219" i="3"/>
  <c r="FZ219" i="3"/>
  <c r="FW219" i="3"/>
  <c r="FT219" i="3"/>
  <c r="FN219" i="3"/>
  <c r="ES219" i="3"/>
  <c r="AJ219" i="3"/>
  <c r="JW218" i="3"/>
  <c r="JR218" i="3"/>
  <c r="JG218" i="3"/>
  <c r="GL218" i="3"/>
  <c r="GH218" i="3"/>
  <c r="GD218" i="3"/>
  <c r="FZ218" i="3"/>
  <c r="FW218" i="3"/>
  <c r="FT218" i="3"/>
  <c r="FN218" i="3"/>
  <c r="FL218" i="3"/>
  <c r="FK218" i="3"/>
  <c r="ES218" i="3"/>
  <c r="AJ218" i="3"/>
  <c r="JW217" i="3"/>
  <c r="JR217" i="3"/>
  <c r="JG217" i="3"/>
  <c r="GL217" i="3"/>
  <c r="GH217" i="3"/>
  <c r="GD217" i="3"/>
  <c r="FZ217" i="3"/>
  <c r="FW217" i="3"/>
  <c r="FT217" i="3"/>
  <c r="FN217" i="3"/>
  <c r="ES217" i="3"/>
  <c r="AJ217" i="3"/>
  <c r="JW216" i="3"/>
  <c r="JR216" i="3"/>
  <c r="JG216" i="3"/>
  <c r="GL216" i="3"/>
  <c r="GH216" i="3"/>
  <c r="GD216" i="3"/>
  <c r="FZ216" i="3"/>
  <c r="FW216" i="3"/>
  <c r="FT216" i="3"/>
  <c r="FN216" i="3"/>
  <c r="ES216" i="3"/>
  <c r="AJ216" i="3"/>
  <c r="JW215" i="3"/>
  <c r="JR215" i="3"/>
  <c r="JG215" i="3"/>
  <c r="GL215" i="3"/>
  <c r="GH215" i="3"/>
  <c r="GD215" i="3"/>
  <c r="FZ215" i="3"/>
  <c r="FW215" i="3"/>
  <c r="FT215" i="3"/>
  <c r="FN215" i="3"/>
  <c r="ES215" i="3"/>
  <c r="AJ215" i="3"/>
  <c r="JW214" i="3"/>
  <c r="JR214" i="3"/>
  <c r="JG214" i="3"/>
  <c r="GL214" i="3"/>
  <c r="GH214" i="3"/>
  <c r="GD214" i="3"/>
  <c r="FZ214" i="3"/>
  <c r="FW214" i="3"/>
  <c r="FT214" i="3"/>
  <c r="FN214" i="3"/>
  <c r="ES214" i="3"/>
  <c r="AJ214" i="3"/>
  <c r="ND213" i="3"/>
  <c r="NC213" i="3"/>
  <c r="NB213" i="3"/>
  <c r="NE213" i="3" s="1"/>
  <c r="NA213" i="3"/>
  <c r="JW213" i="3"/>
  <c r="JR213" i="3"/>
  <c r="JG213" i="3"/>
  <c r="GL213" i="3"/>
  <c r="GH213" i="3"/>
  <c r="GD213" i="3"/>
  <c r="FZ213" i="3"/>
  <c r="FW213" i="3"/>
  <c r="FT213" i="3"/>
  <c r="FN213" i="3"/>
  <c r="ES213" i="3"/>
  <c r="AJ213" i="3"/>
  <c r="AJ220" i="3" s="1"/>
  <c r="JW212" i="3"/>
  <c r="JR212" i="3"/>
  <c r="JG212" i="3"/>
  <c r="GL212" i="3"/>
  <c r="GH212" i="3"/>
  <c r="GD212" i="3"/>
  <c r="FZ212" i="3"/>
  <c r="FW212" i="3"/>
  <c r="FT212" i="3"/>
  <c r="FN212" i="3"/>
  <c r="ES212" i="3"/>
  <c r="NE211" i="3"/>
  <c r="ND211" i="3"/>
  <c r="NC211" i="3"/>
  <c r="NB211" i="3"/>
  <c r="NA211" i="3"/>
  <c r="JW211" i="3"/>
  <c r="JW222" i="3" s="1"/>
  <c r="JR211" i="3"/>
  <c r="JG211" i="3"/>
  <c r="GL211" i="3"/>
  <c r="GL222" i="3" s="1"/>
  <c r="GH211" i="3"/>
  <c r="GH222" i="3" s="1"/>
  <c r="GD211" i="3"/>
  <c r="FZ211" i="3"/>
  <c r="FZ222" i="3" s="1"/>
  <c r="FW211" i="3"/>
  <c r="FW222" i="3" s="1"/>
  <c r="FT211" i="3"/>
  <c r="FT222" i="3" s="1"/>
  <c r="FN211" i="3"/>
  <c r="ES211" i="3"/>
  <c r="ED211" i="3"/>
  <c r="LC210" i="3"/>
  <c r="LB210" i="3"/>
  <c r="LA210" i="3"/>
  <c r="KZ210" i="3"/>
  <c r="KY210" i="3" s="1"/>
  <c r="ED210" i="3"/>
  <c r="AI210" i="3"/>
  <c r="Y210" i="3"/>
  <c r="HN209" i="3"/>
  <c r="HK209" i="3"/>
  <c r="HG209" i="3"/>
  <c r="HF209" i="3"/>
  <c r="EY209" i="3"/>
  <c r="ED209" i="3"/>
  <c r="AI209" i="3"/>
  <c r="Y209" i="3"/>
  <c r="IC208" i="3"/>
  <c r="IB208" i="3"/>
  <c r="IA208" i="3"/>
  <c r="HW208" i="3"/>
  <c r="HT208" i="3"/>
  <c r="HR208" i="3"/>
  <c r="FC208" i="3"/>
  <c r="EY208" i="3"/>
  <c r="EH208" i="3"/>
  <c r="EG208" i="3"/>
  <c r="BR208" i="3"/>
  <c r="BI208" i="3"/>
  <c r="AI208" i="3"/>
  <c r="Y208" i="3"/>
  <c r="KV207" i="3"/>
  <c r="KS207" i="3"/>
  <c r="KR207" i="3"/>
  <c r="KO207" i="3"/>
  <c r="KN207" i="3"/>
  <c r="JX207" i="3"/>
  <c r="IC207" i="3"/>
  <c r="IB207" i="3"/>
  <c r="IA207" i="3"/>
  <c r="HW207" i="3"/>
  <c r="HT207" i="3"/>
  <c r="HR207" i="3"/>
  <c r="GG207" i="3"/>
  <c r="GC207" i="3"/>
  <c r="FF207" i="3"/>
  <c r="FC207" i="3"/>
  <c r="EY207" i="3"/>
  <c r="EU207" i="3"/>
  <c r="ET207" i="3"/>
  <c r="EH207" i="3"/>
  <c r="EG207" i="3"/>
  <c r="EF207" i="3"/>
  <c r="DZ207" i="3"/>
  <c r="DY207" i="3"/>
  <c r="DT207" i="3"/>
  <c r="DL207" i="3"/>
  <c r="DC207" i="3"/>
  <c r="DA207" i="3"/>
  <c r="CU207" i="3"/>
  <c r="CR207" i="3"/>
  <c r="CQ207" i="3"/>
  <c r="CJ207" i="3"/>
  <c r="CF207" i="3"/>
  <c r="CE207" i="3"/>
  <c r="BR207" i="3"/>
  <c r="BQ207" i="3"/>
  <c r="BI207" i="3"/>
  <c r="BG207" i="3"/>
  <c r="BF207" i="3"/>
  <c r="AI207" i="3"/>
  <c r="AH207" i="3"/>
  <c r="Z207" i="3"/>
  <c r="Y207" i="3"/>
  <c r="F207" i="3"/>
  <c r="ABA206" i="3"/>
  <c r="AAZ206" i="3"/>
  <c r="AAY206" i="3"/>
  <c r="AAX206" i="3"/>
  <c r="AAW206" i="3"/>
  <c r="AAV206" i="3"/>
  <c r="AAU206" i="3"/>
  <c r="AAT206" i="3"/>
  <c r="AAS206" i="3"/>
  <c r="AAR206" i="3"/>
  <c r="AAQ206" i="3"/>
  <c r="AAP206" i="3"/>
  <c r="AAO206" i="3"/>
  <c r="AAN206" i="3"/>
  <c r="AAM206" i="3"/>
  <c r="AAL206" i="3"/>
  <c r="AAK206" i="3"/>
  <c r="AAJ206" i="3"/>
  <c r="AAI206" i="3"/>
  <c r="AAH206" i="3"/>
  <c r="AAG206" i="3"/>
  <c r="AAF206" i="3"/>
  <c r="AAE206" i="3"/>
  <c r="AAD206" i="3"/>
  <c r="AAC206" i="3"/>
  <c r="AAB206" i="3"/>
  <c r="AAA206" i="3"/>
  <c r="ZZ206" i="3"/>
  <c r="ZY206" i="3"/>
  <c r="ZX206" i="3"/>
  <c r="ZW206" i="3"/>
  <c r="ZV206" i="3"/>
  <c r="ZU206" i="3"/>
  <c r="ZT206" i="3"/>
  <c r="ZS206" i="3"/>
  <c r="ZR206" i="3"/>
  <c r="ZQ206" i="3"/>
  <c r="ZP206" i="3"/>
  <c r="ZO206" i="3"/>
  <c r="ZN206" i="3"/>
  <c r="ZM206" i="3"/>
  <c r="ZL206" i="3"/>
  <c r="ZK206" i="3"/>
  <c r="ZJ206" i="3"/>
  <c r="ZI206" i="3"/>
  <c r="ZH206" i="3"/>
  <c r="ZG206" i="3"/>
  <c r="ZF206" i="3"/>
  <c r="UJ206" i="3"/>
  <c r="UI206" i="3"/>
  <c r="UH206" i="3"/>
  <c r="UG206" i="3"/>
  <c r="UF206" i="3"/>
  <c r="UE206" i="3"/>
  <c r="UD206" i="3"/>
  <c r="UC206" i="3"/>
  <c r="UB206" i="3"/>
  <c r="UA206" i="3"/>
  <c r="TZ206" i="3"/>
  <c r="TY206" i="3"/>
  <c r="TX206" i="3"/>
  <c r="TW206" i="3"/>
  <c r="TV206" i="3"/>
  <c r="TU206" i="3"/>
  <c r="TT206" i="3"/>
  <c r="TS206" i="3"/>
  <c r="TR206" i="3"/>
  <c r="TQ206" i="3"/>
  <c r="TP206" i="3"/>
  <c r="TO206" i="3"/>
  <c r="TN206" i="3"/>
  <c r="TM206" i="3"/>
  <c r="TL206" i="3"/>
  <c r="TK206" i="3"/>
  <c r="TJ206" i="3"/>
  <c r="TI206" i="3"/>
  <c r="TH206" i="3"/>
  <c r="TG206" i="3"/>
  <c r="TF206" i="3"/>
  <c r="TE206" i="3"/>
  <c r="TD206" i="3"/>
  <c r="TC206" i="3"/>
  <c r="TB206" i="3"/>
  <c r="TA206" i="3"/>
  <c r="SZ206" i="3"/>
  <c r="SY206" i="3"/>
  <c r="SX206" i="3"/>
  <c r="SW206" i="3"/>
  <c r="SV206" i="3"/>
  <c r="SU206" i="3"/>
  <c r="ST206" i="3"/>
  <c r="SS206" i="3"/>
  <c r="SR206" i="3"/>
  <c r="SQ206" i="3"/>
  <c r="SP206" i="3"/>
  <c r="SO206" i="3"/>
  <c r="SK206" i="3"/>
  <c r="SJ206" i="3"/>
  <c r="SI206" i="3"/>
  <c r="SH206" i="3"/>
  <c r="SG206" i="3"/>
  <c r="SF206" i="3"/>
  <c r="SE206" i="3"/>
  <c r="SD206" i="3"/>
  <c r="SC206" i="3"/>
  <c r="SB206" i="3"/>
  <c r="SA206" i="3"/>
  <c r="RZ206" i="3"/>
  <c r="RY206" i="3"/>
  <c r="RX206" i="3"/>
  <c r="RW206" i="3"/>
  <c r="RV206" i="3"/>
  <c r="RU206" i="3"/>
  <c r="RT206" i="3"/>
  <c r="RS206" i="3"/>
  <c r="RR206" i="3"/>
  <c r="RQ206" i="3"/>
  <c r="RP206" i="3"/>
  <c r="RO206" i="3"/>
  <c r="RN206" i="3"/>
  <c r="RM206" i="3"/>
  <c r="RL206" i="3"/>
  <c r="RK206" i="3"/>
  <c r="RJ206" i="3"/>
  <c r="RI206" i="3"/>
  <c r="RH206" i="3"/>
  <c r="RG206" i="3"/>
  <c r="RF206" i="3"/>
  <c r="RE206" i="3"/>
  <c r="RD206" i="3"/>
  <c r="RC206" i="3"/>
  <c r="RB206" i="3"/>
  <c r="RA206" i="3"/>
  <c r="QZ206" i="3"/>
  <c r="QY206" i="3"/>
  <c r="QX206" i="3"/>
  <c r="QW206" i="3"/>
  <c r="QV206" i="3"/>
  <c r="QU206" i="3"/>
  <c r="QT206" i="3"/>
  <c r="QS206" i="3"/>
  <c r="QR206" i="3"/>
  <c r="QQ206" i="3"/>
  <c r="QP206" i="3"/>
  <c r="QG206" i="3"/>
  <c r="QF206" i="3"/>
  <c r="QE206" i="3"/>
  <c r="QD206" i="3"/>
  <c r="QC206" i="3"/>
  <c r="QB206" i="3"/>
  <c r="QA206" i="3"/>
  <c r="PZ206" i="3"/>
  <c r="PY206" i="3"/>
  <c r="PX206" i="3"/>
  <c r="PW206" i="3"/>
  <c r="PV206" i="3"/>
  <c r="PU206" i="3"/>
  <c r="PT206" i="3"/>
  <c r="PS206" i="3"/>
  <c r="PR206" i="3"/>
  <c r="PQ206" i="3"/>
  <c r="PP206" i="3"/>
  <c r="PO206" i="3"/>
  <c r="PN206" i="3"/>
  <c r="PM206" i="3"/>
  <c r="PL206" i="3"/>
  <c r="PK206" i="3"/>
  <c r="PJ206" i="3"/>
  <c r="PI206" i="3"/>
  <c r="PH206" i="3"/>
  <c r="PG206" i="3"/>
  <c r="PF206" i="3"/>
  <c r="PE206" i="3"/>
  <c r="PD206" i="3"/>
  <c r="PC206" i="3"/>
  <c r="PB206" i="3"/>
  <c r="PA206" i="3"/>
  <c r="OZ206" i="3"/>
  <c r="OY206" i="3"/>
  <c r="OX206" i="3"/>
  <c r="OW206" i="3"/>
  <c r="OV206" i="3"/>
  <c r="OU206" i="3"/>
  <c r="OT206" i="3"/>
  <c r="OS206" i="3"/>
  <c r="OR206" i="3"/>
  <c r="OQ206" i="3"/>
  <c r="OP206" i="3"/>
  <c r="OO206" i="3"/>
  <c r="ON206" i="3"/>
  <c r="OM206" i="3"/>
  <c r="OL206" i="3"/>
  <c r="MY206" i="3"/>
  <c r="MX206" i="3"/>
  <c r="MW206" i="3"/>
  <c r="MV206" i="3"/>
  <c r="MU206" i="3"/>
  <c r="MT206" i="3"/>
  <c r="MS206" i="3"/>
  <c r="MR206" i="3"/>
  <c r="MQ206" i="3"/>
  <c r="MP206" i="3"/>
  <c r="MO206" i="3"/>
  <c r="MN206" i="3"/>
  <c r="MM206" i="3"/>
  <c r="ML206" i="3"/>
  <c r="MK206" i="3"/>
  <c r="MJ206" i="3"/>
  <c r="MI206" i="3"/>
  <c r="MH206" i="3"/>
  <c r="MG206" i="3"/>
  <c r="MF206" i="3"/>
  <c r="ME206" i="3"/>
  <c r="MD206" i="3"/>
  <c r="MC206" i="3"/>
  <c r="MB206" i="3"/>
  <c r="MA206" i="3"/>
  <c r="LZ206" i="3"/>
  <c r="LY206" i="3"/>
  <c r="LX206" i="3"/>
  <c r="LW206" i="3"/>
  <c r="LV206" i="3"/>
  <c r="LU206" i="3"/>
  <c r="LT206" i="3"/>
  <c r="LS206" i="3"/>
  <c r="LA209" i="3" s="1"/>
  <c r="LR206" i="3"/>
  <c r="LQ206" i="3"/>
  <c r="LP206" i="3"/>
  <c r="LO206" i="3"/>
  <c r="LN206" i="3"/>
  <c r="LM206" i="3"/>
  <c r="LL206" i="3"/>
  <c r="LK206" i="3"/>
  <c r="LJ206" i="3"/>
  <c r="LI206" i="3"/>
  <c r="LH206" i="3"/>
  <c r="LG206" i="3"/>
  <c r="LF206" i="3"/>
  <c r="LE206" i="3"/>
  <c r="LD206" i="3"/>
  <c r="KZ209" i="3" s="1"/>
  <c r="KV206" i="3"/>
  <c r="KS206" i="3"/>
  <c r="KR206" i="3"/>
  <c r="KO206" i="3"/>
  <c r="KN206" i="3"/>
  <c r="JX206" i="3"/>
  <c r="JT206" i="3"/>
  <c r="JS206" i="3"/>
  <c r="JN206" i="3"/>
  <c r="JH206" i="3"/>
  <c r="JC206" i="3"/>
  <c r="JA206" i="3"/>
  <c r="IT206" i="3"/>
  <c r="IN206" i="3"/>
  <c r="IC206" i="3"/>
  <c r="IB206" i="3"/>
  <c r="IA206" i="3"/>
  <c r="HW206" i="3"/>
  <c r="HT206" i="3"/>
  <c r="HR206" i="3"/>
  <c r="HL206" i="3"/>
  <c r="HH206" i="3"/>
  <c r="HC206" i="3"/>
  <c r="HB206" i="3"/>
  <c r="GK206" i="3"/>
  <c r="GG206" i="3"/>
  <c r="GC206" i="3"/>
  <c r="FY206" i="3"/>
  <c r="FV206" i="3"/>
  <c r="FS206" i="3"/>
  <c r="FR206" i="3"/>
  <c r="FQ206" i="3"/>
  <c r="FM206" i="3"/>
  <c r="FG206" i="3"/>
  <c r="FF206" i="3"/>
  <c r="FC206" i="3"/>
  <c r="EY206" i="3"/>
  <c r="EU206" i="3"/>
  <c r="ET206" i="3"/>
  <c r="EP206" i="3"/>
  <c r="EH206" i="3"/>
  <c r="EG206" i="3"/>
  <c r="EF206" i="3"/>
  <c r="ED206" i="3"/>
  <c r="EC206" i="3"/>
  <c r="DZ206" i="3"/>
  <c r="DY206" i="3"/>
  <c r="DU206" i="3"/>
  <c r="DT206" i="3"/>
  <c r="DP206" i="3"/>
  <c r="DM206" i="3"/>
  <c r="DL206" i="3"/>
  <c r="DH206" i="3"/>
  <c r="DC206" i="3"/>
  <c r="DA206" i="3"/>
  <c r="CX206" i="3"/>
  <c r="CU206" i="3"/>
  <c r="CR206" i="3"/>
  <c r="CQ206" i="3"/>
  <c r="CM206" i="3"/>
  <c r="CJ206" i="3"/>
  <c r="CF206" i="3"/>
  <c r="CE206" i="3"/>
  <c r="CA206" i="3"/>
  <c r="BR206" i="3"/>
  <c r="BQ206" i="3"/>
  <c r="BJ206" i="3"/>
  <c r="BI206" i="3"/>
  <c r="BG206" i="3"/>
  <c r="BF206" i="3"/>
  <c r="AZ206" i="3"/>
  <c r="AX206" i="3"/>
  <c r="AI206" i="3"/>
  <c r="AH206" i="3"/>
  <c r="AC206" i="3"/>
  <c r="Z206" i="3"/>
  <c r="Y206" i="3"/>
  <c r="K206" i="3"/>
  <c r="F206" i="3"/>
  <c r="KV205" i="3"/>
  <c r="KS205" i="3"/>
  <c r="KR205" i="3"/>
  <c r="KO205" i="3"/>
  <c r="KN205" i="3"/>
  <c r="KL205" i="3"/>
  <c r="KK205" i="3"/>
  <c r="JX205" i="3"/>
  <c r="JT205" i="3"/>
  <c r="JS205" i="3"/>
  <c r="JO205" i="3"/>
  <c r="JN205" i="3"/>
  <c r="JM205" i="3"/>
  <c r="JH205" i="3"/>
  <c r="JD205" i="3"/>
  <c r="JC205" i="3"/>
  <c r="JA205" i="3"/>
  <c r="IY205" i="3"/>
  <c r="IT205" i="3"/>
  <c r="IN205" i="3"/>
  <c r="IF205" i="3"/>
  <c r="IE205" i="3"/>
  <c r="ID205" i="3"/>
  <c r="IC205" i="3"/>
  <c r="IB205" i="3"/>
  <c r="IA205" i="3"/>
  <c r="HZ205" i="3"/>
  <c r="HY205" i="3"/>
  <c r="HX205" i="3"/>
  <c r="HW205" i="3"/>
  <c r="HV205" i="3"/>
  <c r="HU205" i="3"/>
  <c r="HT205" i="3"/>
  <c r="HS205" i="3"/>
  <c r="HR205" i="3"/>
  <c r="HP205" i="3"/>
  <c r="HO205" i="3"/>
  <c r="HL205" i="3"/>
  <c r="HH205" i="3"/>
  <c r="HC205" i="3"/>
  <c r="HB205" i="3"/>
  <c r="GY205" i="3"/>
  <c r="GX205" i="3"/>
  <c r="GW205" i="3"/>
  <c r="GU205" i="3"/>
  <c r="GT205" i="3"/>
  <c r="GS205" i="3"/>
  <c r="GR205" i="3"/>
  <c r="GQ205" i="3"/>
  <c r="GO205" i="3"/>
  <c r="GK205" i="3"/>
  <c r="GG205" i="3"/>
  <c r="GC205" i="3"/>
  <c r="FY205" i="3"/>
  <c r="FV205" i="3"/>
  <c r="FS205" i="3"/>
  <c r="FR205" i="3"/>
  <c r="FQ205" i="3"/>
  <c r="FM205" i="3"/>
  <c r="FG205" i="3"/>
  <c r="FF205" i="3"/>
  <c r="FC205" i="3"/>
  <c r="EY205" i="3"/>
  <c r="EU205" i="3"/>
  <c r="ET205" i="3"/>
  <c r="EP205" i="3"/>
  <c r="EH205" i="3"/>
  <c r="EG205" i="3"/>
  <c r="EF205" i="3"/>
  <c r="ED205" i="3"/>
  <c r="EC205" i="3"/>
  <c r="DZ205" i="3"/>
  <c r="DY205" i="3"/>
  <c r="DU205" i="3"/>
  <c r="DT205" i="3"/>
  <c r="DP205" i="3"/>
  <c r="DM205" i="3"/>
  <c r="DL205" i="3"/>
  <c r="DH205" i="3"/>
  <c r="DC205" i="3"/>
  <c r="DA205" i="3"/>
  <c r="CX205" i="3"/>
  <c r="CU205" i="3"/>
  <c r="CR205" i="3"/>
  <c r="CQ205" i="3"/>
  <c r="CM205" i="3"/>
  <c r="CJ205" i="3"/>
  <c r="CF205" i="3"/>
  <c r="CE205" i="3"/>
  <c r="CA205" i="3"/>
  <c r="BR205" i="3"/>
  <c r="BQ205" i="3"/>
  <c r="BL205" i="3"/>
  <c r="BJ205" i="3"/>
  <c r="BI205" i="3"/>
  <c r="BH205" i="3"/>
  <c r="BG205" i="3"/>
  <c r="BF205" i="3"/>
  <c r="BE205" i="3"/>
  <c r="BD205" i="3"/>
  <c r="AZ205" i="3"/>
  <c r="AX205" i="3"/>
  <c r="AI205" i="3"/>
  <c r="AH205" i="3"/>
  <c r="AE205" i="3"/>
  <c r="AC205" i="3"/>
  <c r="Z205" i="3"/>
  <c r="Y205" i="3"/>
  <c r="K205" i="3"/>
  <c r="F205" i="3"/>
  <c r="KV204" i="3"/>
  <c r="KV208" i="3" s="1"/>
  <c r="KS204" i="3"/>
  <c r="KS208" i="3" s="1"/>
  <c r="KR204" i="3"/>
  <c r="KR208" i="3" s="1"/>
  <c r="KO204" i="3"/>
  <c r="KO208" i="3" s="1"/>
  <c r="KN204" i="3"/>
  <c r="KN208" i="3" s="1"/>
  <c r="KL204" i="3"/>
  <c r="KL206" i="3" s="1"/>
  <c r="KK204" i="3"/>
  <c r="KK206" i="3" s="1"/>
  <c r="JX204" i="3"/>
  <c r="JX208" i="3" s="1"/>
  <c r="JT204" i="3"/>
  <c r="JT207" i="3" s="1"/>
  <c r="JS204" i="3"/>
  <c r="JS207" i="3" s="1"/>
  <c r="JO204" i="3"/>
  <c r="JO206" i="3" s="1"/>
  <c r="JN204" i="3"/>
  <c r="JN207" i="3" s="1"/>
  <c r="JM204" i="3"/>
  <c r="JM206" i="3" s="1"/>
  <c r="JH204" i="3"/>
  <c r="JH207" i="3" s="1"/>
  <c r="JC204" i="3"/>
  <c r="JC207" i="3" s="1"/>
  <c r="JA204" i="3"/>
  <c r="JA207" i="3" s="1"/>
  <c r="IY204" i="3"/>
  <c r="IY206" i="3" s="1"/>
  <c r="IT204" i="3"/>
  <c r="IT207" i="3" s="1"/>
  <c r="IN204" i="3"/>
  <c r="IN207" i="3" s="1"/>
  <c r="IF204" i="3"/>
  <c r="IF206" i="3" s="1"/>
  <c r="IE204" i="3"/>
  <c r="IE206" i="3" s="1"/>
  <c r="ID204" i="3"/>
  <c r="ID206" i="3" s="1"/>
  <c r="IC204" i="3"/>
  <c r="IC209" i="3" s="1"/>
  <c r="IB204" i="3"/>
  <c r="IB209" i="3" s="1"/>
  <c r="IA204" i="3"/>
  <c r="IA209" i="3" s="1"/>
  <c r="HZ204" i="3"/>
  <c r="HZ206" i="3" s="1"/>
  <c r="HY204" i="3"/>
  <c r="HY206" i="3" s="1"/>
  <c r="HX204" i="3"/>
  <c r="HX206" i="3" s="1"/>
  <c r="HW204" i="3"/>
  <c r="HW209" i="3" s="1"/>
  <c r="HV204" i="3"/>
  <c r="HV206" i="3" s="1"/>
  <c r="HU204" i="3"/>
  <c r="HU206" i="3" s="1"/>
  <c r="HT204" i="3"/>
  <c r="HT209" i="3" s="1"/>
  <c r="HS204" i="3"/>
  <c r="HS206" i="3" s="1"/>
  <c r="HR204" i="3"/>
  <c r="HR209" i="3" s="1"/>
  <c r="HP204" i="3"/>
  <c r="HP206" i="3" s="1"/>
  <c r="HO204" i="3"/>
  <c r="HO206" i="3" s="1"/>
  <c r="HL204" i="3"/>
  <c r="HL207" i="3" s="1"/>
  <c r="HH204" i="3"/>
  <c r="HH207" i="3" s="1"/>
  <c r="HC204" i="3"/>
  <c r="HC207" i="3" s="1"/>
  <c r="HB204" i="3"/>
  <c r="HB207" i="3" s="1"/>
  <c r="GY204" i="3"/>
  <c r="GY206" i="3" s="1"/>
  <c r="GX204" i="3"/>
  <c r="GX206" i="3" s="1"/>
  <c r="GW204" i="3"/>
  <c r="GW206" i="3" s="1"/>
  <c r="GU204" i="3"/>
  <c r="GU206" i="3" s="1"/>
  <c r="GT204" i="3"/>
  <c r="GT206" i="3" s="1"/>
  <c r="GS204" i="3"/>
  <c r="GS206" i="3" s="1"/>
  <c r="GR204" i="3"/>
  <c r="GR206" i="3" s="1"/>
  <c r="GQ204" i="3"/>
  <c r="GQ206" i="3" s="1"/>
  <c r="GO204" i="3"/>
  <c r="GO206" i="3" s="1"/>
  <c r="GK204" i="3"/>
  <c r="GK207" i="3" s="1"/>
  <c r="GG204" i="3"/>
  <c r="GG208" i="3" s="1"/>
  <c r="GC204" i="3"/>
  <c r="GC208" i="3" s="1"/>
  <c r="FY204" i="3"/>
  <c r="FY207" i="3" s="1"/>
  <c r="FV204" i="3"/>
  <c r="FV207" i="3" s="1"/>
  <c r="FS204" i="3"/>
  <c r="FS207" i="3" s="1"/>
  <c r="FR204" i="3"/>
  <c r="FR207" i="3" s="1"/>
  <c r="FQ204" i="3"/>
  <c r="FQ207" i="3" s="1"/>
  <c r="FM204" i="3"/>
  <c r="FM207" i="3" s="1"/>
  <c r="FG204" i="3"/>
  <c r="FG207" i="3" s="1"/>
  <c r="FF204" i="3"/>
  <c r="FF208" i="3" s="1"/>
  <c r="FC204" i="3"/>
  <c r="FC209" i="3" s="1"/>
  <c r="EY204" i="3"/>
  <c r="EY210" i="3" s="1"/>
  <c r="EX204" i="3"/>
  <c r="EW204" i="3"/>
  <c r="EV204" i="3"/>
  <c r="EU204" i="3"/>
  <c r="EU208" i="3" s="1"/>
  <c r="ET204" i="3"/>
  <c r="ET208" i="3" s="1"/>
  <c r="EP204" i="3"/>
  <c r="EP207" i="3" s="1"/>
  <c r="EN204" i="3"/>
  <c r="EM204" i="3"/>
  <c r="EK204" i="3"/>
  <c r="EH204" i="3"/>
  <c r="EH209" i="3" s="1"/>
  <c r="EG204" i="3"/>
  <c r="EG209" i="3" s="1"/>
  <c r="EF204" i="3"/>
  <c r="EF208" i="3" s="1"/>
  <c r="ED204" i="3"/>
  <c r="ED207" i="3" s="1"/>
  <c r="ED212" i="3" s="1"/>
  <c r="EC204" i="3"/>
  <c r="EC207" i="3" s="1"/>
  <c r="DZ204" i="3"/>
  <c r="DZ208" i="3" s="1"/>
  <c r="DY204" i="3"/>
  <c r="DY208" i="3" s="1"/>
  <c r="DU204" i="3"/>
  <c r="DU207" i="3" s="1"/>
  <c r="DT204" i="3"/>
  <c r="DT208" i="3" s="1"/>
  <c r="DP204" i="3"/>
  <c r="DP207" i="3" s="1"/>
  <c r="DM204" i="3"/>
  <c r="DM207" i="3" s="1"/>
  <c r="DL204" i="3"/>
  <c r="DL208" i="3" s="1"/>
  <c r="DH204" i="3"/>
  <c r="DH207" i="3" s="1"/>
  <c r="DC204" i="3"/>
  <c r="DC208" i="3" s="1"/>
  <c r="DA204" i="3"/>
  <c r="DA208" i="3" s="1"/>
  <c r="CX204" i="3"/>
  <c r="CX207" i="3" s="1"/>
  <c r="CU204" i="3"/>
  <c r="CU208" i="3" s="1"/>
  <c r="CR204" i="3"/>
  <c r="CR208" i="3" s="1"/>
  <c r="CQ204" i="3"/>
  <c r="CQ208" i="3" s="1"/>
  <c r="CM204" i="3"/>
  <c r="CM207" i="3" s="1"/>
  <c r="CJ204" i="3"/>
  <c r="CJ208" i="3" s="1"/>
  <c r="CF204" i="3"/>
  <c r="CF208" i="3" s="1"/>
  <c r="CE204" i="3"/>
  <c r="CE208" i="3" s="1"/>
  <c r="CA204" i="3"/>
  <c r="CA207" i="3" s="1"/>
  <c r="BR204" i="3"/>
  <c r="BR209" i="3" s="1"/>
  <c r="BQ204" i="3"/>
  <c r="BQ208" i="3" s="1"/>
  <c r="BL204" i="3"/>
  <c r="BL206" i="3" s="1"/>
  <c r="BJ204" i="3"/>
  <c r="BJ207" i="3" s="1"/>
  <c r="BI204" i="3"/>
  <c r="BI209" i="3" s="1"/>
  <c r="BH204" i="3"/>
  <c r="BH206" i="3" s="1"/>
  <c r="BG204" i="3"/>
  <c r="BG208" i="3" s="1"/>
  <c r="BF204" i="3"/>
  <c r="BF208" i="3" s="1"/>
  <c r="BE204" i="3"/>
  <c r="BE206" i="3" s="1"/>
  <c r="BD204" i="3"/>
  <c r="BD206" i="3" s="1"/>
  <c r="AZ204" i="3"/>
  <c r="AZ207" i="3" s="1"/>
  <c r="AX204" i="3"/>
  <c r="AX207" i="3" s="1"/>
  <c r="AI204" i="3"/>
  <c r="AI211" i="3" s="1"/>
  <c r="AH204" i="3"/>
  <c r="AH208" i="3" s="1"/>
  <c r="AE204" i="3"/>
  <c r="AE206" i="3" s="1"/>
  <c r="AC204" i="3"/>
  <c r="AC207" i="3" s="1"/>
  <c r="Z204" i="3"/>
  <c r="Z208" i="3" s="1"/>
  <c r="Y204" i="3"/>
  <c r="Y211" i="3" s="1"/>
  <c r="K204" i="3"/>
  <c r="K207" i="3" s="1"/>
  <c r="I204" i="3"/>
  <c r="H204" i="3"/>
  <c r="G204" i="3"/>
  <c r="F204" i="3"/>
  <c r="F208" i="3" s="1"/>
  <c r="KU203" i="3"/>
  <c r="KT203" i="3"/>
  <c r="KP203" i="3"/>
  <c r="KJ203" i="3"/>
  <c r="KI203" i="3"/>
  <c r="KH203" i="3"/>
  <c r="KG203" i="3"/>
  <c r="KE203" i="3"/>
  <c r="KE206" i="3" s="1"/>
  <c r="KD203" i="3"/>
  <c r="KC203" i="3"/>
  <c r="KC206" i="3" s="1"/>
  <c r="KB203" i="3"/>
  <c r="JZ203" i="3"/>
  <c r="JW203" i="3"/>
  <c r="JR203" i="3"/>
  <c r="JL203" i="3"/>
  <c r="JG203" i="3"/>
  <c r="JB203" i="3"/>
  <c r="IZ203" i="3"/>
  <c r="IM203" i="3"/>
  <c r="IL203" i="3"/>
  <c r="IK203" i="3"/>
  <c r="IJ203" i="3"/>
  <c r="II203" i="3"/>
  <c r="IH203" i="3"/>
  <c r="HN203" i="3"/>
  <c r="HM203" i="3"/>
  <c r="HK203" i="3"/>
  <c r="HJ203" i="3"/>
  <c r="HI203" i="3"/>
  <c r="HG203" i="3"/>
  <c r="HF203" i="3"/>
  <c r="HE203" i="3"/>
  <c r="HD203" i="3"/>
  <c r="GZ203" i="3"/>
  <c r="GV203" i="3"/>
  <c r="GP203" i="3"/>
  <c r="GL203" i="3"/>
  <c r="GH203" i="3"/>
  <c r="GD203" i="3"/>
  <c r="GB203" i="3"/>
  <c r="GA203" i="3"/>
  <c r="FZ203" i="3"/>
  <c r="FX203" i="3"/>
  <c r="FW203" i="3"/>
  <c r="FU203" i="3"/>
  <c r="FT203" i="3"/>
  <c r="FP203" i="3"/>
  <c r="FO203" i="3"/>
  <c r="FN203" i="3"/>
  <c r="FE203" i="3"/>
  <c r="FD203" i="3"/>
  <c r="FB203" i="3"/>
  <c r="FA203" i="3"/>
  <c r="EZ203" i="3"/>
  <c r="ES203" i="3"/>
  <c r="DX203" i="3"/>
  <c r="DS203" i="3"/>
  <c r="DK203" i="3"/>
  <c r="DE203" i="3"/>
  <c r="DB203" i="3"/>
  <c r="CZ203" i="3"/>
  <c r="CW203" i="3"/>
  <c r="CT203" i="3"/>
  <c r="CP203" i="3"/>
  <c r="CI203" i="3"/>
  <c r="CH203" i="3"/>
  <c r="CD203" i="3"/>
  <c r="BX203" i="3"/>
  <c r="BP203" i="3"/>
  <c r="BN203" i="3"/>
  <c r="AU203" i="3"/>
  <c r="AT203" i="3"/>
  <c r="AS203" i="3"/>
  <c r="AR203" i="3"/>
  <c r="AQ203" i="3"/>
  <c r="AP203" i="3"/>
  <c r="AO203" i="3"/>
  <c r="AN203" i="3"/>
  <c r="AM203" i="3"/>
  <c r="AK203" i="3"/>
  <c r="AJ203" i="3"/>
  <c r="AD203" i="3"/>
  <c r="AB203" i="3"/>
  <c r="R203" i="3"/>
  <c r="Q203" i="3"/>
  <c r="P203" i="3"/>
  <c r="O203" i="3"/>
  <c r="N203" i="3"/>
  <c r="M203" i="3"/>
  <c r="ZE202" i="3"/>
  <c r="ZD202" i="3"/>
  <c r="ZC202" i="3"/>
  <c r="ZB202" i="3"/>
  <c r="QO202" i="3"/>
  <c r="QN202" i="3"/>
  <c r="QM202" i="3"/>
  <c r="QL202" i="3"/>
  <c r="OK202" i="3"/>
  <c r="OJ202" i="3"/>
  <c r="OI202" i="3"/>
  <c r="OH202" i="3"/>
  <c r="PM200" i="3" a="1"/>
  <c r="PM200" i="3" s="1"/>
  <c r="PL200" i="3" a="1"/>
  <c r="PL200" i="3" s="1"/>
  <c r="NT200" i="3"/>
  <c r="NQ200" i="3"/>
  <c r="NP200" i="3"/>
  <c r="NI200" i="3"/>
  <c r="ND200" i="3"/>
  <c r="NC200" i="3"/>
  <c r="NB200" i="3"/>
  <c r="NA200" i="3"/>
  <c r="KQ200" i="3"/>
  <c r="KM200" i="3"/>
  <c r="KF200" i="3"/>
  <c r="KA200" i="3"/>
  <c r="IG200" i="3"/>
  <c r="HQ200" i="3"/>
  <c r="FL200" i="3"/>
  <c r="FK200" i="3"/>
  <c r="FJ200" i="3"/>
  <c r="PM199" i="3" a="1"/>
  <c r="PM199" i="3" s="1"/>
  <c r="PL199" i="3" a="1"/>
  <c r="PL199" i="3" s="1"/>
  <c r="NT199" i="3"/>
  <c r="NQ199" i="3"/>
  <c r="NP199" i="3"/>
  <c r="NI199" i="3"/>
  <c r="ND199" i="3"/>
  <c r="NC199" i="3"/>
  <c r="NB199" i="3"/>
  <c r="NA199" i="3"/>
  <c r="NE199" i="3" s="1"/>
  <c r="KQ199" i="3"/>
  <c r="KM199" i="3"/>
  <c r="KF199" i="3"/>
  <c r="KA199" i="3"/>
  <c r="IG199" i="3"/>
  <c r="HQ199" i="3"/>
  <c r="FL199" i="3"/>
  <c r="FK199" i="3"/>
  <c r="FJ199" i="3"/>
  <c r="FI199" i="3" s="1"/>
  <c r="FH199" i="3" s="1"/>
  <c r="PM198" i="3" a="1"/>
  <c r="PM198" i="3" s="1"/>
  <c r="PL198" i="3" a="1"/>
  <c r="PL198" i="3" s="1"/>
  <c r="NT198" i="3"/>
  <c r="NQ198" i="3"/>
  <c r="NP198" i="3"/>
  <c r="NI198" i="3"/>
  <c r="ND198" i="3"/>
  <c r="NC198" i="3"/>
  <c r="NB198" i="3"/>
  <c r="NA198" i="3"/>
  <c r="NE198" i="3" s="1"/>
  <c r="KQ198" i="3"/>
  <c r="KM198" i="3"/>
  <c r="KF198" i="3"/>
  <c r="KA198" i="3"/>
  <c r="IG198" i="3"/>
  <c r="HQ198" i="3"/>
  <c r="FL198" i="3"/>
  <c r="FK198" i="3"/>
  <c r="FI198" i="3" s="1"/>
  <c r="FH198" i="3" s="1"/>
  <c r="FJ198" i="3"/>
  <c r="PM197" i="3" a="1"/>
  <c r="PM197" i="3" s="1"/>
  <c r="PL197" i="3" a="1"/>
  <c r="PL197" i="3" s="1"/>
  <c r="NT197" i="3"/>
  <c r="NQ197" i="3"/>
  <c r="NP197" i="3"/>
  <c r="NF197" i="3"/>
  <c r="NJ197" i="3" s="1"/>
  <c r="NR197" i="3" s="1"/>
  <c r="ND197" i="3"/>
  <c r="NC197" i="3"/>
  <c r="NB197" i="3"/>
  <c r="NA197" i="3"/>
  <c r="NE197" i="3" s="1"/>
  <c r="NU197" i="3" s="1"/>
  <c r="KQ197" i="3"/>
  <c r="KM197" i="3"/>
  <c r="KF197" i="3"/>
  <c r="KA197" i="3"/>
  <c r="IG197" i="3"/>
  <c r="HQ197" i="3"/>
  <c r="FL197" i="3"/>
  <c r="FI197" i="3" s="1"/>
  <c r="FH197" i="3" s="1"/>
  <c r="FK197" i="3"/>
  <c r="FJ197" i="3"/>
  <c r="PM196" i="3" a="1"/>
  <c r="PM196" i="3" s="1"/>
  <c r="PL196" i="3" a="1"/>
  <c r="PL196" i="3" s="1"/>
  <c r="NT196" i="3"/>
  <c r="NQ196" i="3"/>
  <c r="NP196" i="3"/>
  <c r="NI196" i="3"/>
  <c r="ND196" i="3"/>
  <c r="NC196" i="3"/>
  <c r="NB196" i="3"/>
  <c r="NA196" i="3"/>
  <c r="KQ196" i="3"/>
  <c r="KM196" i="3"/>
  <c r="KF196" i="3"/>
  <c r="KA196" i="3"/>
  <c r="IG196" i="3"/>
  <c r="HQ196" i="3"/>
  <c r="FL196" i="3"/>
  <c r="FK196" i="3"/>
  <c r="FJ196" i="3"/>
  <c r="PM195" i="3" a="1"/>
  <c r="PM195" i="3" s="1"/>
  <c r="PL195" i="3" a="1"/>
  <c r="PL195" i="3" s="1"/>
  <c r="NT195" i="3"/>
  <c r="NQ195" i="3"/>
  <c r="NP195" i="3"/>
  <c r="NI195" i="3"/>
  <c r="ND195" i="3"/>
  <c r="NC195" i="3"/>
  <c r="NB195" i="3"/>
  <c r="NA195" i="3"/>
  <c r="KQ195" i="3"/>
  <c r="KM195" i="3"/>
  <c r="KF195" i="3"/>
  <c r="KA195" i="3"/>
  <c r="IG195" i="3"/>
  <c r="HQ195" i="3"/>
  <c r="FL195" i="3"/>
  <c r="FK195" i="3"/>
  <c r="FJ195" i="3"/>
  <c r="PM194" i="3" a="1"/>
  <c r="PM194" i="3" s="1"/>
  <c r="PL194" i="3" a="1"/>
  <c r="PL194" i="3" s="1"/>
  <c r="NT194" i="3"/>
  <c r="NQ194" i="3"/>
  <c r="NP194" i="3"/>
  <c r="NI194" i="3"/>
  <c r="ND194" i="3"/>
  <c r="NC194" i="3"/>
  <c r="NB194" i="3"/>
  <c r="NA194" i="3"/>
  <c r="NE194" i="3" s="1"/>
  <c r="NU194" i="3" s="1"/>
  <c r="KQ194" i="3"/>
  <c r="KM194" i="3"/>
  <c r="KF194" i="3"/>
  <c r="KA194" i="3"/>
  <c r="IG194" i="3"/>
  <c r="HQ194" i="3"/>
  <c r="FL194" i="3"/>
  <c r="FK194" i="3"/>
  <c r="FJ194" i="3"/>
  <c r="PM193" i="3" a="1"/>
  <c r="PM193" i="3" s="1"/>
  <c r="PL193" i="3" a="1"/>
  <c r="PL193" i="3" s="1"/>
  <c r="NT193" i="3"/>
  <c r="NQ193" i="3"/>
  <c r="NP193" i="3"/>
  <c r="NI193" i="3"/>
  <c r="ND193" i="3"/>
  <c r="NC193" i="3"/>
  <c r="NB193" i="3"/>
  <c r="NA193" i="3"/>
  <c r="NE193" i="3" s="1"/>
  <c r="KQ193" i="3"/>
  <c r="KM193" i="3"/>
  <c r="KF193" i="3"/>
  <c r="KA193" i="3"/>
  <c r="IG193" i="3"/>
  <c r="HQ193" i="3"/>
  <c r="FL193" i="3"/>
  <c r="FI193" i="3" s="1"/>
  <c r="FH193" i="3" s="1"/>
  <c r="FK193" i="3"/>
  <c r="FJ193" i="3"/>
  <c r="PM192" i="3" a="1"/>
  <c r="PM192" i="3" s="1"/>
  <c r="PL192" i="3" a="1"/>
  <c r="PL192" i="3" s="1"/>
  <c r="NT192" i="3"/>
  <c r="NQ192" i="3"/>
  <c r="NP192" i="3"/>
  <c r="NI192" i="3"/>
  <c r="ND192" i="3"/>
  <c r="NC192" i="3"/>
  <c r="NB192" i="3"/>
  <c r="NA192" i="3"/>
  <c r="KQ192" i="3"/>
  <c r="KM192" i="3"/>
  <c r="KF192" i="3"/>
  <c r="KA192" i="3"/>
  <c r="IG192" i="3"/>
  <c r="HQ192" i="3"/>
  <c r="FL192" i="3"/>
  <c r="FK192" i="3"/>
  <c r="FJ192" i="3"/>
  <c r="PM191" i="3" a="1"/>
  <c r="PM191" i="3" s="1"/>
  <c r="PL191" i="3" a="1"/>
  <c r="PL191" i="3" s="1"/>
  <c r="NT191" i="3"/>
  <c r="NQ191" i="3"/>
  <c r="NP191" i="3"/>
  <c r="NI191" i="3"/>
  <c r="ND191" i="3"/>
  <c r="NC191" i="3"/>
  <c r="NB191" i="3"/>
  <c r="NE191" i="3" s="1"/>
  <c r="NA191" i="3"/>
  <c r="KQ191" i="3"/>
  <c r="KM191" i="3"/>
  <c r="KF191" i="3"/>
  <c r="KA191" i="3"/>
  <c r="IG191" i="3"/>
  <c r="HQ191" i="3"/>
  <c r="FL191" i="3"/>
  <c r="FK191" i="3"/>
  <c r="FJ191" i="3"/>
  <c r="FI191" i="3" s="1"/>
  <c r="FH191" i="3" s="1"/>
  <c r="PM190" i="3" a="1"/>
  <c r="PM190" i="3" s="1"/>
  <c r="PL190" i="3" a="1"/>
  <c r="PL190" i="3" s="1"/>
  <c r="NT190" i="3"/>
  <c r="NQ190" i="3"/>
  <c r="NP190" i="3"/>
  <c r="NI190" i="3"/>
  <c r="ND190" i="3"/>
  <c r="NC190" i="3"/>
  <c r="NB190" i="3"/>
  <c r="NA190" i="3"/>
  <c r="KQ190" i="3"/>
  <c r="KM190" i="3"/>
  <c r="KF190" i="3"/>
  <c r="KA190" i="3"/>
  <c r="IG190" i="3"/>
  <c r="HQ190" i="3"/>
  <c r="FL190" i="3"/>
  <c r="FK190" i="3"/>
  <c r="FJ190" i="3"/>
  <c r="PM189" i="3" a="1"/>
  <c r="PM189" i="3" s="1"/>
  <c r="PL189" i="3" a="1"/>
  <c r="PL189" i="3" s="1"/>
  <c r="NT189" i="3"/>
  <c r="NQ189" i="3"/>
  <c r="NP189" i="3"/>
  <c r="NI189" i="3"/>
  <c r="ND189" i="3"/>
  <c r="NC189" i="3"/>
  <c r="NB189" i="3"/>
  <c r="NA189" i="3"/>
  <c r="KQ189" i="3"/>
  <c r="KM189" i="3"/>
  <c r="KF189" i="3"/>
  <c r="KA189" i="3"/>
  <c r="IG189" i="3"/>
  <c r="HQ189" i="3"/>
  <c r="FL189" i="3"/>
  <c r="FK189" i="3"/>
  <c r="FJ189" i="3"/>
  <c r="PM188" i="3" a="1"/>
  <c r="PM188" i="3" s="1"/>
  <c r="PL188" i="3" a="1"/>
  <c r="PL188" i="3" s="1"/>
  <c r="NT188" i="3"/>
  <c r="NQ188" i="3"/>
  <c r="NP188" i="3"/>
  <c r="NI188" i="3"/>
  <c r="ND188" i="3"/>
  <c r="NC188" i="3"/>
  <c r="NB188" i="3"/>
  <c r="NA188" i="3"/>
  <c r="NE188" i="3" s="1"/>
  <c r="KQ188" i="3"/>
  <c r="KM188" i="3"/>
  <c r="KF188" i="3"/>
  <c r="KA188" i="3"/>
  <c r="IG188" i="3"/>
  <c r="HQ188" i="3"/>
  <c r="FL188" i="3"/>
  <c r="FK188" i="3"/>
  <c r="FI188" i="3" s="1"/>
  <c r="FH188" i="3" s="1"/>
  <c r="FJ188" i="3"/>
  <c r="PM187" i="3" a="1"/>
  <c r="PM187" i="3" s="1"/>
  <c r="PL187" i="3" a="1"/>
  <c r="PL187" i="3" s="1"/>
  <c r="NT187" i="3"/>
  <c r="NQ187" i="3"/>
  <c r="NP187" i="3"/>
  <c r="NI187" i="3"/>
  <c r="ND187" i="3"/>
  <c r="NC187" i="3"/>
  <c r="NB187" i="3"/>
  <c r="NA187" i="3"/>
  <c r="NE187" i="3" s="1"/>
  <c r="KQ187" i="3"/>
  <c r="KM187" i="3"/>
  <c r="KF187" i="3"/>
  <c r="KA187" i="3"/>
  <c r="IG187" i="3"/>
  <c r="HQ187" i="3"/>
  <c r="FL187" i="3"/>
  <c r="FK187" i="3"/>
  <c r="FJ187" i="3"/>
  <c r="FI187" i="3"/>
  <c r="FH187" i="3" s="1"/>
  <c r="PM186" i="3" a="1"/>
  <c r="PM186" i="3" s="1"/>
  <c r="PL186" i="3" a="1"/>
  <c r="PL186" i="3" s="1"/>
  <c r="NT186" i="3"/>
  <c r="NQ186" i="3"/>
  <c r="NP186" i="3"/>
  <c r="NI186" i="3"/>
  <c r="ND186" i="3"/>
  <c r="NC186" i="3"/>
  <c r="NB186" i="3"/>
  <c r="NA186" i="3"/>
  <c r="KQ186" i="3"/>
  <c r="KM186" i="3"/>
  <c r="KF186" i="3"/>
  <c r="KA186" i="3"/>
  <c r="IG186" i="3"/>
  <c r="HQ186" i="3"/>
  <c r="FL186" i="3"/>
  <c r="FK186" i="3"/>
  <c r="FI186" i="3" s="1"/>
  <c r="FH186" i="3" s="1"/>
  <c r="FJ186" i="3"/>
  <c r="PM185" i="3" a="1"/>
  <c r="PM185" i="3" s="1"/>
  <c r="PL185" i="3" a="1"/>
  <c r="PL185" i="3" s="1"/>
  <c r="NT185" i="3"/>
  <c r="NQ185" i="3"/>
  <c r="NP185" i="3"/>
  <c r="NI185" i="3"/>
  <c r="ND185" i="3"/>
  <c r="NC185" i="3"/>
  <c r="NB185" i="3"/>
  <c r="NA185" i="3"/>
  <c r="NE185" i="3" s="1"/>
  <c r="KQ185" i="3"/>
  <c r="KM185" i="3"/>
  <c r="KF185" i="3"/>
  <c r="KA185" i="3"/>
  <c r="IG185" i="3"/>
  <c r="HQ185" i="3"/>
  <c r="FL185" i="3"/>
  <c r="FK185" i="3"/>
  <c r="FJ185" i="3"/>
  <c r="FI185" i="3"/>
  <c r="FH185" i="3" s="1"/>
  <c r="PM184" i="3" a="1"/>
  <c r="PM184" i="3" s="1"/>
  <c r="PL184" i="3" a="1"/>
  <c r="PL184" i="3" s="1"/>
  <c r="NT184" i="3"/>
  <c r="NQ184" i="3"/>
  <c r="NP184" i="3"/>
  <c r="NI184" i="3"/>
  <c r="ND184" i="3"/>
  <c r="NC184" i="3"/>
  <c r="NB184" i="3"/>
  <c r="NE184" i="3" s="1"/>
  <c r="NU184" i="3" s="1"/>
  <c r="NA184" i="3"/>
  <c r="KQ184" i="3"/>
  <c r="KM184" i="3"/>
  <c r="KF184" i="3"/>
  <c r="KA184" i="3"/>
  <c r="IG184" i="3"/>
  <c r="HQ184" i="3"/>
  <c r="FL184" i="3"/>
  <c r="FK184" i="3"/>
  <c r="FJ184" i="3"/>
  <c r="FI184" i="3" s="1"/>
  <c r="FH184" i="3" s="1"/>
  <c r="PM183" i="3" a="1"/>
  <c r="PM183" i="3" s="1"/>
  <c r="PL183" i="3" a="1"/>
  <c r="PL183" i="3" s="1"/>
  <c r="NT183" i="3"/>
  <c r="NQ183" i="3"/>
  <c r="NP183" i="3"/>
  <c r="NI183" i="3"/>
  <c r="ND183" i="3"/>
  <c r="NC183" i="3"/>
  <c r="NB183" i="3"/>
  <c r="NA183" i="3"/>
  <c r="KQ183" i="3"/>
  <c r="KM183" i="3"/>
  <c r="KF183" i="3"/>
  <c r="KA183" i="3"/>
  <c r="IG183" i="3"/>
  <c r="HQ183" i="3"/>
  <c r="FL183" i="3"/>
  <c r="FK183" i="3"/>
  <c r="FI183" i="3" s="1"/>
  <c r="FH183" i="3" s="1"/>
  <c r="FJ183" i="3"/>
  <c r="PM182" i="3" a="1"/>
  <c r="PM182" i="3" s="1"/>
  <c r="PL182" i="3" a="1"/>
  <c r="PL182" i="3" s="1"/>
  <c r="NU182" i="3"/>
  <c r="NT182" i="3"/>
  <c r="NQ182" i="3"/>
  <c r="NP182" i="3"/>
  <c r="NI182" i="3"/>
  <c r="NE182" i="3"/>
  <c r="NF182" i="3" s="1"/>
  <c r="NJ182" i="3" s="1"/>
  <c r="NR182" i="3" s="1"/>
  <c r="ND182" i="3"/>
  <c r="NC182" i="3"/>
  <c r="NB182" i="3"/>
  <c r="NA182" i="3"/>
  <c r="KQ182" i="3"/>
  <c r="KM182" i="3"/>
  <c r="KF182" i="3"/>
  <c r="KA182" i="3"/>
  <c r="IG182" i="3"/>
  <c r="HQ182" i="3"/>
  <c r="FL182" i="3"/>
  <c r="FK182" i="3"/>
  <c r="FJ182" i="3"/>
  <c r="FI182" i="3" s="1"/>
  <c r="FH182" i="3" s="1"/>
  <c r="PM181" i="3" a="1"/>
  <c r="PM181" i="3" s="1"/>
  <c r="PL181" i="3" a="1"/>
  <c r="PL181" i="3" s="1"/>
  <c r="NT181" i="3"/>
  <c r="NQ181" i="3"/>
  <c r="NP181" i="3"/>
  <c r="NI181" i="3"/>
  <c r="ND181" i="3"/>
  <c r="NC181" i="3"/>
  <c r="NB181" i="3"/>
  <c r="NA181" i="3"/>
  <c r="KQ181" i="3"/>
  <c r="KM181" i="3"/>
  <c r="KF181" i="3"/>
  <c r="KA181" i="3"/>
  <c r="IG181" i="3"/>
  <c r="HQ181" i="3"/>
  <c r="FL181" i="3"/>
  <c r="FK181" i="3"/>
  <c r="FJ181" i="3"/>
  <c r="PM180" i="3" a="1"/>
  <c r="PM180" i="3" s="1"/>
  <c r="PL180" i="3" a="1"/>
  <c r="PL180" i="3" s="1"/>
  <c r="NT180" i="3"/>
  <c r="NQ180" i="3"/>
  <c r="NP180" i="3"/>
  <c r="NI180" i="3"/>
  <c r="ND180" i="3"/>
  <c r="NC180" i="3"/>
  <c r="NB180" i="3"/>
  <c r="NA180" i="3"/>
  <c r="NE180" i="3" s="1"/>
  <c r="KQ180" i="3"/>
  <c r="KM180" i="3"/>
  <c r="KF180" i="3"/>
  <c r="KA180" i="3"/>
  <c r="IG180" i="3"/>
  <c r="HQ180" i="3"/>
  <c r="FL180" i="3"/>
  <c r="FK180" i="3"/>
  <c r="FJ180" i="3"/>
  <c r="FI180" i="3"/>
  <c r="FH180" i="3" s="1"/>
  <c r="PM179" i="3" a="1"/>
  <c r="PM179" i="3" s="1"/>
  <c r="PL179" i="3" a="1"/>
  <c r="PL179" i="3" s="1"/>
  <c r="NU179" i="3"/>
  <c r="NT179" i="3"/>
  <c r="NQ179" i="3"/>
  <c r="NP179" i="3"/>
  <c r="NI179" i="3"/>
  <c r="NE179" i="3"/>
  <c r="NF179" i="3" s="1"/>
  <c r="NJ179" i="3" s="1"/>
  <c r="ND179" i="3"/>
  <c r="NC179" i="3"/>
  <c r="NB179" i="3"/>
  <c r="NA179" i="3"/>
  <c r="KQ179" i="3"/>
  <c r="KM179" i="3"/>
  <c r="KF179" i="3"/>
  <c r="KA179" i="3"/>
  <c r="IG179" i="3"/>
  <c r="HQ179" i="3"/>
  <c r="FL179" i="3"/>
  <c r="FK179" i="3"/>
  <c r="FJ179" i="3"/>
  <c r="FI179" i="3" s="1"/>
  <c r="FH179" i="3" s="1"/>
  <c r="PM178" i="3" a="1"/>
  <c r="PM178" i="3" s="1"/>
  <c r="PL178" i="3" a="1"/>
  <c r="PL178" i="3" s="1"/>
  <c r="NT178" i="3"/>
  <c r="NQ178" i="3"/>
  <c r="NP178" i="3"/>
  <c r="NI178" i="3"/>
  <c r="ND178" i="3"/>
  <c r="NC178" i="3"/>
  <c r="NB178" i="3"/>
  <c r="NA178" i="3"/>
  <c r="KQ178" i="3"/>
  <c r="KM178" i="3"/>
  <c r="KF178" i="3"/>
  <c r="KA178" i="3"/>
  <c r="IG178" i="3"/>
  <c r="HQ178" i="3"/>
  <c r="FL178" i="3"/>
  <c r="FK178" i="3"/>
  <c r="FI178" i="3" s="1"/>
  <c r="FH178" i="3" s="1"/>
  <c r="FJ178" i="3"/>
  <c r="PM177" i="3" a="1"/>
  <c r="PM177" i="3" s="1"/>
  <c r="PL177" i="3" a="1"/>
  <c r="PL177" i="3" s="1"/>
  <c r="NT177" i="3"/>
  <c r="NQ177" i="3"/>
  <c r="NP177" i="3"/>
  <c r="NI177" i="3"/>
  <c r="ND177" i="3"/>
  <c r="NC177" i="3"/>
  <c r="NB177" i="3"/>
  <c r="NA177" i="3"/>
  <c r="KQ177" i="3"/>
  <c r="KM177" i="3"/>
  <c r="KF177" i="3"/>
  <c r="KA177" i="3"/>
  <c r="IG177" i="3"/>
  <c r="HQ177" i="3"/>
  <c r="FL177" i="3"/>
  <c r="FK177" i="3"/>
  <c r="FJ177" i="3"/>
  <c r="FI177" i="3"/>
  <c r="FH177" i="3" s="1"/>
  <c r="PM176" i="3" a="1"/>
  <c r="PM176" i="3" s="1"/>
  <c r="PL176" i="3" a="1"/>
  <c r="PL176" i="3" s="1"/>
  <c r="NT176" i="3"/>
  <c r="NQ176" i="3"/>
  <c r="NP176" i="3"/>
  <c r="NI176" i="3"/>
  <c r="ND176" i="3"/>
  <c r="NC176" i="3"/>
  <c r="NB176" i="3"/>
  <c r="NA176" i="3"/>
  <c r="KQ176" i="3"/>
  <c r="KM176" i="3"/>
  <c r="KF176" i="3"/>
  <c r="KA176" i="3"/>
  <c r="IG176" i="3"/>
  <c r="HQ176" i="3"/>
  <c r="FL176" i="3"/>
  <c r="FK176" i="3"/>
  <c r="FI176" i="3" s="1"/>
  <c r="FH176" i="3" s="1"/>
  <c r="FJ176" i="3"/>
  <c r="PM175" i="3" a="1"/>
  <c r="PM175" i="3" s="1"/>
  <c r="PL175" i="3" a="1"/>
  <c r="PL175" i="3" s="1"/>
  <c r="NT175" i="3"/>
  <c r="NQ175" i="3"/>
  <c r="NP175" i="3"/>
  <c r="NE175" i="3"/>
  <c r="ND175" i="3"/>
  <c r="NC175" i="3"/>
  <c r="NB175" i="3"/>
  <c r="NA175" i="3"/>
  <c r="KQ175" i="3"/>
  <c r="KM175" i="3"/>
  <c r="KF175" i="3"/>
  <c r="KA175" i="3"/>
  <c r="IG175" i="3"/>
  <c r="HQ175" i="3"/>
  <c r="FL175" i="3"/>
  <c r="FK175" i="3"/>
  <c r="FJ175" i="3"/>
  <c r="PM174" i="3" a="1"/>
  <c r="PM174" i="3" s="1"/>
  <c r="PL174" i="3" a="1"/>
  <c r="PL174" i="3" s="1"/>
  <c r="NT174" i="3"/>
  <c r="NQ174" i="3"/>
  <c r="NP174" i="3"/>
  <c r="NI174" i="3"/>
  <c r="ND174" i="3"/>
  <c r="NC174" i="3"/>
  <c r="NB174" i="3"/>
  <c r="NA174" i="3"/>
  <c r="NE174" i="3" s="1"/>
  <c r="NU174" i="3" s="1"/>
  <c r="KQ174" i="3"/>
  <c r="KM174" i="3"/>
  <c r="KF174" i="3"/>
  <c r="KA174" i="3"/>
  <c r="IG174" i="3"/>
  <c r="HQ174" i="3"/>
  <c r="FL174" i="3"/>
  <c r="FK174" i="3"/>
  <c r="FJ174" i="3"/>
  <c r="FI174" i="3"/>
  <c r="FH174" i="3" s="1"/>
  <c r="PM173" i="3" a="1"/>
  <c r="PM173" i="3" s="1"/>
  <c r="PL173" i="3" a="1"/>
  <c r="PL173" i="3" s="1"/>
  <c r="NT173" i="3"/>
  <c r="NQ173" i="3"/>
  <c r="NP173" i="3"/>
  <c r="NI173" i="3"/>
  <c r="ND173" i="3"/>
  <c r="NC173" i="3"/>
  <c r="NB173" i="3"/>
  <c r="NA173" i="3"/>
  <c r="NE173" i="3" s="1"/>
  <c r="KQ173" i="3"/>
  <c r="KM173" i="3"/>
  <c r="KF173" i="3"/>
  <c r="KA173" i="3"/>
  <c r="IG173" i="3"/>
  <c r="HQ173" i="3"/>
  <c r="FL173" i="3"/>
  <c r="FK173" i="3"/>
  <c r="FI173" i="3" s="1"/>
  <c r="FH173" i="3" s="1"/>
  <c r="FJ173" i="3"/>
  <c r="PM172" i="3" a="1"/>
  <c r="PM172" i="3" s="1"/>
  <c r="PL172" i="3" a="1"/>
  <c r="PL172" i="3" s="1"/>
  <c r="NT172" i="3"/>
  <c r="NQ172" i="3"/>
  <c r="NP172" i="3"/>
  <c r="NI172" i="3"/>
  <c r="ND172" i="3"/>
  <c r="NC172" i="3"/>
  <c r="NB172" i="3"/>
  <c r="NE172" i="3" s="1"/>
  <c r="NF172" i="3" s="1"/>
  <c r="NJ172" i="3" s="1"/>
  <c r="NR172" i="3" s="1"/>
  <c r="NA172" i="3"/>
  <c r="KQ172" i="3"/>
  <c r="KM172" i="3"/>
  <c r="KF172" i="3"/>
  <c r="KA172" i="3"/>
  <c r="IG172" i="3"/>
  <c r="HQ172" i="3"/>
  <c r="FL172" i="3"/>
  <c r="FK172" i="3"/>
  <c r="FJ172" i="3"/>
  <c r="FI172" i="3" s="1"/>
  <c r="FH172" i="3" s="1"/>
  <c r="PM171" i="3" a="1"/>
  <c r="PM171" i="3" s="1"/>
  <c r="PL171" i="3" a="1"/>
  <c r="PL171" i="3" s="1"/>
  <c r="NT171" i="3"/>
  <c r="NQ171" i="3"/>
  <c r="NP171" i="3"/>
  <c r="NI171" i="3"/>
  <c r="ND171" i="3"/>
  <c r="NC171" i="3"/>
  <c r="NB171" i="3"/>
  <c r="NA171" i="3"/>
  <c r="KQ171" i="3"/>
  <c r="KM171" i="3"/>
  <c r="KF171" i="3"/>
  <c r="KA171" i="3"/>
  <c r="IG171" i="3"/>
  <c r="HQ171" i="3"/>
  <c r="FL171" i="3"/>
  <c r="FI171" i="3" s="1"/>
  <c r="FH171" i="3" s="1"/>
  <c r="FK171" i="3"/>
  <c r="FJ171" i="3"/>
  <c r="PM170" i="3" a="1"/>
  <c r="PM170" i="3" s="1"/>
  <c r="PL170" i="3" a="1"/>
  <c r="PL170" i="3" s="1"/>
  <c r="NU170" i="3"/>
  <c r="NT170" i="3"/>
  <c r="NQ170" i="3"/>
  <c r="NP170" i="3"/>
  <c r="NI170" i="3"/>
  <c r="NF170" i="3"/>
  <c r="NJ170" i="3" s="1"/>
  <c r="NR170" i="3" s="1"/>
  <c r="ND170" i="3"/>
  <c r="NC170" i="3"/>
  <c r="NB170" i="3"/>
  <c r="NA170" i="3"/>
  <c r="NE170" i="3" s="1"/>
  <c r="KQ170" i="3"/>
  <c r="KM170" i="3"/>
  <c r="KF170" i="3"/>
  <c r="KA170" i="3"/>
  <c r="IG170" i="3"/>
  <c r="HQ170" i="3"/>
  <c r="FL170" i="3"/>
  <c r="FK170" i="3"/>
  <c r="FJ170" i="3"/>
  <c r="FI170" i="3" s="1"/>
  <c r="FH170" i="3" s="1"/>
  <c r="PM169" i="3" a="1"/>
  <c r="PM169" i="3" s="1"/>
  <c r="PL169" i="3" a="1"/>
  <c r="PL169" i="3" s="1"/>
  <c r="NT169" i="3"/>
  <c r="NQ169" i="3"/>
  <c r="NP169" i="3"/>
  <c r="NI169" i="3"/>
  <c r="ND169" i="3"/>
  <c r="NC169" i="3"/>
  <c r="NB169" i="3"/>
  <c r="NA169" i="3"/>
  <c r="KQ169" i="3"/>
  <c r="KM169" i="3"/>
  <c r="KF169" i="3"/>
  <c r="KA169" i="3"/>
  <c r="IG169" i="3"/>
  <c r="HQ169" i="3"/>
  <c r="FL169" i="3"/>
  <c r="FK169" i="3"/>
  <c r="FI169" i="3" s="1"/>
  <c r="FH169" i="3" s="1"/>
  <c r="FJ169" i="3"/>
  <c r="PM168" i="3" a="1"/>
  <c r="PM168" i="3" s="1"/>
  <c r="PL168" i="3" a="1"/>
  <c r="PL168" i="3" s="1"/>
  <c r="NT168" i="3"/>
  <c r="NQ168" i="3"/>
  <c r="NP168" i="3"/>
  <c r="NI168" i="3"/>
  <c r="ND168" i="3"/>
  <c r="NC168" i="3"/>
  <c r="NE168" i="3" s="1"/>
  <c r="NB168" i="3"/>
  <c r="NA168" i="3"/>
  <c r="KQ168" i="3"/>
  <c r="KM168" i="3"/>
  <c r="KF168" i="3"/>
  <c r="KA168" i="3"/>
  <c r="IG168" i="3"/>
  <c r="HQ168" i="3"/>
  <c r="FL168" i="3"/>
  <c r="FK168" i="3"/>
  <c r="FJ168" i="3"/>
  <c r="FI168" i="3" s="1"/>
  <c r="FH168" i="3" s="1"/>
  <c r="PM167" i="3" a="1"/>
  <c r="PM167" i="3" s="1"/>
  <c r="PL167" i="3" a="1"/>
  <c r="PL167" i="3" s="1"/>
  <c r="NT167" i="3"/>
  <c r="NQ167" i="3"/>
  <c r="NP167" i="3"/>
  <c r="NI167" i="3"/>
  <c r="ND167" i="3"/>
  <c r="NC167" i="3"/>
  <c r="NB167" i="3"/>
  <c r="NA167" i="3"/>
  <c r="NE167" i="3" s="1"/>
  <c r="KQ167" i="3"/>
  <c r="KM167" i="3"/>
  <c r="KF167" i="3"/>
  <c r="KA167" i="3"/>
  <c r="IG167" i="3"/>
  <c r="HQ167" i="3"/>
  <c r="FL167" i="3"/>
  <c r="FK167" i="3"/>
  <c r="FJ167" i="3"/>
  <c r="FI167" i="3"/>
  <c r="FH167" i="3" s="1"/>
  <c r="PM166" i="3" a="1"/>
  <c r="PM166" i="3" s="1"/>
  <c r="PL166" i="3" a="1"/>
  <c r="PL166" i="3" s="1"/>
  <c r="NT166" i="3"/>
  <c r="NQ166" i="3"/>
  <c r="NP166" i="3"/>
  <c r="NI166" i="3"/>
  <c r="ND166" i="3"/>
  <c r="NC166" i="3"/>
  <c r="NB166" i="3"/>
  <c r="NA166" i="3"/>
  <c r="KQ166" i="3"/>
  <c r="KM166" i="3"/>
  <c r="KF166" i="3"/>
  <c r="KA166" i="3"/>
  <c r="IG166" i="3"/>
  <c r="HQ166" i="3"/>
  <c r="FL166" i="3"/>
  <c r="FK166" i="3"/>
  <c r="FJ166" i="3"/>
  <c r="FI166" i="3" s="1"/>
  <c r="FH166" i="3" s="1"/>
  <c r="PM165" i="3" a="1"/>
  <c r="PM165" i="3" s="1"/>
  <c r="PL165" i="3" a="1"/>
  <c r="PL165" i="3" s="1"/>
  <c r="NT165" i="3"/>
  <c r="NQ165" i="3"/>
  <c r="NP165" i="3"/>
  <c r="NI165" i="3"/>
  <c r="ND165" i="3"/>
  <c r="NC165" i="3"/>
  <c r="NB165" i="3"/>
  <c r="NA165" i="3"/>
  <c r="NE165" i="3" s="1"/>
  <c r="KQ165" i="3"/>
  <c r="KM165" i="3"/>
  <c r="KF165" i="3"/>
  <c r="KA165" i="3"/>
  <c r="IG165" i="3"/>
  <c r="HQ165" i="3"/>
  <c r="FL165" i="3"/>
  <c r="FK165" i="3"/>
  <c r="FI165" i="3" s="1"/>
  <c r="FH165" i="3" s="1"/>
  <c r="FJ165" i="3"/>
  <c r="PM164" i="3" a="1"/>
  <c r="PM164" i="3" s="1"/>
  <c r="PL164" i="3" a="1"/>
  <c r="PL164" i="3" s="1"/>
  <c r="NT164" i="3"/>
  <c r="NQ164" i="3"/>
  <c r="NP164" i="3"/>
  <c r="NI164" i="3"/>
  <c r="ND164" i="3"/>
  <c r="NC164" i="3"/>
  <c r="NB164" i="3"/>
  <c r="NA164" i="3"/>
  <c r="NE164" i="3" s="1"/>
  <c r="KQ164" i="3"/>
  <c r="KM164" i="3"/>
  <c r="KF164" i="3"/>
  <c r="KA164" i="3"/>
  <c r="IG164" i="3"/>
  <c r="HQ164" i="3"/>
  <c r="FL164" i="3"/>
  <c r="FK164" i="3"/>
  <c r="FJ164" i="3"/>
  <c r="FI164" i="3"/>
  <c r="FH164" i="3" s="1"/>
  <c r="PM163" i="3" a="1"/>
  <c r="PM163" i="3" s="1"/>
  <c r="PL163" i="3" a="1"/>
  <c r="PL163" i="3" s="1"/>
  <c r="NT163" i="3"/>
  <c r="NQ163" i="3"/>
  <c r="NP163" i="3"/>
  <c r="NI163" i="3"/>
  <c r="ND163" i="3"/>
  <c r="NC163" i="3"/>
  <c r="NB163" i="3"/>
  <c r="NA163" i="3"/>
  <c r="KQ163" i="3"/>
  <c r="KM163" i="3"/>
  <c r="KF163" i="3"/>
  <c r="KA163" i="3"/>
  <c r="IG163" i="3"/>
  <c r="HQ163" i="3"/>
  <c r="FL163" i="3"/>
  <c r="FK163" i="3"/>
  <c r="FJ163" i="3"/>
  <c r="PM162" i="3" a="1"/>
  <c r="PM162" i="3" s="1"/>
  <c r="PL162" i="3" a="1"/>
  <c r="PL162" i="3" s="1"/>
  <c r="NT162" i="3"/>
  <c r="NQ162" i="3"/>
  <c r="NP162" i="3"/>
  <c r="NI162" i="3"/>
  <c r="ND162" i="3"/>
  <c r="NC162" i="3"/>
  <c r="NB162" i="3"/>
  <c r="NA162" i="3"/>
  <c r="NE162" i="3" s="1"/>
  <c r="KQ162" i="3"/>
  <c r="KM162" i="3"/>
  <c r="KF162" i="3"/>
  <c r="KA162" i="3"/>
  <c r="IG162" i="3"/>
  <c r="HQ162" i="3"/>
  <c r="FL162" i="3"/>
  <c r="FK162" i="3"/>
  <c r="FJ162" i="3"/>
  <c r="FI162" i="3"/>
  <c r="FH162" i="3" s="1"/>
  <c r="PM161" i="3" a="1"/>
  <c r="PM161" i="3" s="1"/>
  <c r="PL161" i="3" a="1"/>
  <c r="PL161" i="3" s="1"/>
  <c r="NT161" i="3"/>
  <c r="NQ161" i="3"/>
  <c r="NP161" i="3"/>
  <c r="NI161" i="3"/>
  <c r="ND161" i="3"/>
  <c r="NC161" i="3"/>
  <c r="NB161" i="3"/>
  <c r="NA161" i="3"/>
  <c r="NE161" i="3" s="1"/>
  <c r="KQ161" i="3"/>
  <c r="KM161" i="3"/>
  <c r="KF161" i="3"/>
  <c r="KA161" i="3"/>
  <c r="IG161" i="3"/>
  <c r="HQ161" i="3"/>
  <c r="FL161" i="3"/>
  <c r="FK161" i="3"/>
  <c r="FI161" i="3" s="1"/>
  <c r="FH161" i="3" s="1"/>
  <c r="FJ161" i="3"/>
  <c r="PM160" i="3" a="1"/>
  <c r="PM160" i="3" s="1"/>
  <c r="PL160" i="3" a="1"/>
  <c r="PL160" i="3" s="1"/>
  <c r="NT160" i="3"/>
  <c r="NQ160" i="3"/>
  <c r="NP160" i="3"/>
  <c r="NI160" i="3"/>
  <c r="ND160" i="3"/>
  <c r="NC160" i="3"/>
  <c r="NE160" i="3" s="1"/>
  <c r="NB160" i="3"/>
  <c r="NA160" i="3"/>
  <c r="KQ160" i="3"/>
  <c r="KM160" i="3"/>
  <c r="KF160" i="3"/>
  <c r="KA160" i="3"/>
  <c r="IG160" i="3"/>
  <c r="HQ160" i="3"/>
  <c r="FL160" i="3"/>
  <c r="FK160" i="3"/>
  <c r="FI160" i="3" s="1"/>
  <c r="FH160" i="3" s="1"/>
  <c r="FJ160" i="3"/>
  <c r="PM159" i="3" a="1"/>
  <c r="PM159" i="3" s="1"/>
  <c r="PL159" i="3" a="1"/>
  <c r="PL159" i="3" s="1"/>
  <c r="NT159" i="3"/>
  <c r="NQ159" i="3"/>
  <c r="NP159" i="3"/>
  <c r="NI159" i="3"/>
  <c r="NE159" i="3"/>
  <c r="ND159" i="3"/>
  <c r="NC159" i="3"/>
  <c r="NB159" i="3"/>
  <c r="NA159" i="3"/>
  <c r="KQ159" i="3"/>
  <c r="KM159" i="3"/>
  <c r="KF159" i="3"/>
  <c r="KA159" i="3"/>
  <c r="IG159" i="3"/>
  <c r="HQ159" i="3"/>
  <c r="FL159" i="3"/>
  <c r="FK159" i="3"/>
  <c r="FJ159" i="3"/>
  <c r="FI159" i="3" s="1"/>
  <c r="FH159" i="3" s="1"/>
  <c r="PM158" i="3" a="1"/>
  <c r="PM158" i="3" s="1"/>
  <c r="PL158" i="3" a="1"/>
  <c r="PL158" i="3" s="1"/>
  <c r="NT158" i="3"/>
  <c r="NQ158" i="3"/>
  <c r="NP158" i="3"/>
  <c r="NI158" i="3"/>
  <c r="ND158" i="3"/>
  <c r="NC158" i="3"/>
  <c r="NB158" i="3"/>
  <c r="NE158" i="3" s="1"/>
  <c r="NA158" i="3"/>
  <c r="KQ158" i="3"/>
  <c r="KM158" i="3"/>
  <c r="KF158" i="3"/>
  <c r="KA158" i="3"/>
  <c r="IG158" i="3"/>
  <c r="HQ158" i="3"/>
  <c r="FL158" i="3"/>
  <c r="FK158" i="3"/>
  <c r="FJ158" i="3"/>
  <c r="FI158" i="3" s="1"/>
  <c r="FH158" i="3" s="1"/>
  <c r="PM157" i="3" a="1"/>
  <c r="PM157" i="3" s="1"/>
  <c r="PL157" i="3" a="1"/>
  <c r="PL157" i="3" s="1"/>
  <c r="NT157" i="3"/>
  <c r="NQ157" i="3"/>
  <c r="NP157" i="3"/>
  <c r="NI157" i="3"/>
  <c r="ND157" i="3"/>
  <c r="NC157" i="3"/>
  <c r="NB157" i="3"/>
  <c r="NA157" i="3"/>
  <c r="NE157" i="3" s="1"/>
  <c r="NU157" i="3" s="1"/>
  <c r="KQ157" i="3"/>
  <c r="KM157" i="3"/>
  <c r="KF157" i="3"/>
  <c r="KA157" i="3"/>
  <c r="IG157" i="3"/>
  <c r="HQ157" i="3"/>
  <c r="FL157" i="3"/>
  <c r="FK157" i="3"/>
  <c r="FJ157" i="3"/>
  <c r="FI157" i="3"/>
  <c r="FH157" i="3" s="1"/>
  <c r="PM156" i="3" a="1"/>
  <c r="PM156" i="3" s="1"/>
  <c r="PL156" i="3" a="1"/>
  <c r="PL156" i="3" s="1"/>
  <c r="NT156" i="3"/>
  <c r="NQ156" i="3"/>
  <c r="NP156" i="3"/>
  <c r="NI156" i="3"/>
  <c r="ND156" i="3"/>
  <c r="NC156" i="3"/>
  <c r="NB156" i="3"/>
  <c r="NA156" i="3"/>
  <c r="NE156" i="3" s="1"/>
  <c r="KQ156" i="3"/>
  <c r="KM156" i="3"/>
  <c r="KF156" i="3"/>
  <c r="KA156" i="3"/>
  <c r="IG156" i="3"/>
  <c r="HQ156" i="3"/>
  <c r="FL156" i="3"/>
  <c r="FK156" i="3"/>
  <c r="FJ156" i="3"/>
  <c r="FI156" i="3" s="1"/>
  <c r="FH156" i="3"/>
  <c r="PM155" i="3" a="1"/>
  <c r="PM155" i="3" s="1"/>
  <c r="PL155" i="3" a="1"/>
  <c r="PL155" i="3" s="1"/>
  <c r="NT155" i="3"/>
  <c r="NQ155" i="3"/>
  <c r="NP155" i="3"/>
  <c r="NJ155" i="3"/>
  <c r="NR155" i="3" s="1"/>
  <c r="NI155" i="3"/>
  <c r="ND155" i="3"/>
  <c r="NC155" i="3"/>
  <c r="NB155" i="3"/>
  <c r="NE155" i="3" s="1"/>
  <c r="NF155" i="3" s="1"/>
  <c r="NA155" i="3"/>
  <c r="KQ155" i="3"/>
  <c r="KM155" i="3"/>
  <c r="KF155" i="3"/>
  <c r="KA155" i="3"/>
  <c r="IG155" i="3"/>
  <c r="HQ155" i="3"/>
  <c r="FL155" i="3"/>
  <c r="FK155" i="3"/>
  <c r="FJ155" i="3"/>
  <c r="FI155" i="3" s="1"/>
  <c r="FH155" i="3"/>
  <c r="PM154" i="3" a="1"/>
  <c r="PM154" i="3" s="1"/>
  <c r="PL154" i="3" a="1"/>
  <c r="PL154" i="3" s="1"/>
  <c r="NT154" i="3"/>
  <c r="NQ154" i="3"/>
  <c r="NP154" i="3"/>
  <c r="NI154" i="3"/>
  <c r="ND154" i="3"/>
  <c r="NC154" i="3"/>
  <c r="NB154" i="3"/>
  <c r="NA154" i="3"/>
  <c r="KQ154" i="3"/>
  <c r="KM154" i="3"/>
  <c r="KF154" i="3"/>
  <c r="KA154" i="3"/>
  <c r="IG154" i="3"/>
  <c r="HQ154" i="3"/>
  <c r="FL154" i="3"/>
  <c r="FK154" i="3"/>
  <c r="FJ154" i="3"/>
  <c r="FI154" i="3"/>
  <c r="FH154" i="3" s="1"/>
  <c r="PM153" i="3" a="1"/>
  <c r="PM153" i="3" s="1"/>
  <c r="PL153" i="3" a="1"/>
  <c r="PL153" i="3" s="1"/>
  <c r="NT153" i="3"/>
  <c r="NQ153" i="3"/>
  <c r="NP153" i="3"/>
  <c r="NI153" i="3"/>
  <c r="ND153" i="3"/>
  <c r="NC153" i="3"/>
  <c r="NB153" i="3"/>
  <c r="NA153" i="3"/>
  <c r="NE153" i="3" s="1"/>
  <c r="KF153" i="3"/>
  <c r="KA153" i="3"/>
  <c r="IG153" i="3"/>
  <c r="HQ153" i="3"/>
  <c r="FL153" i="3"/>
  <c r="FK153" i="3"/>
  <c r="FJ153" i="3"/>
  <c r="FI153" i="3"/>
  <c r="FH153" i="3" s="1"/>
  <c r="PM152" i="3" a="1"/>
  <c r="PM152" i="3" s="1"/>
  <c r="PL152" i="3" a="1"/>
  <c r="PL152" i="3" s="1"/>
  <c r="NT152" i="3"/>
  <c r="NQ152" i="3"/>
  <c r="NP152" i="3"/>
  <c r="NI152" i="3"/>
  <c r="ND152" i="3"/>
  <c r="NC152" i="3"/>
  <c r="NB152" i="3"/>
  <c r="NA152" i="3"/>
  <c r="NE152" i="3" s="1"/>
  <c r="KQ152" i="3"/>
  <c r="KM152" i="3"/>
  <c r="KF152" i="3"/>
  <c r="KA152" i="3"/>
  <c r="IG152" i="3"/>
  <c r="HQ152" i="3"/>
  <c r="FL152" i="3"/>
  <c r="FK152" i="3"/>
  <c r="FI152" i="3" s="1"/>
  <c r="FH152" i="3" s="1"/>
  <c r="FJ152" i="3"/>
  <c r="PM151" i="3" a="1"/>
  <c r="PM151" i="3" s="1"/>
  <c r="PL151" i="3" a="1"/>
  <c r="PL151" i="3" s="1"/>
  <c r="NT151" i="3"/>
  <c r="NQ151" i="3"/>
  <c r="NP151" i="3"/>
  <c r="NI151" i="3"/>
  <c r="NE151" i="3"/>
  <c r="NF151" i="3" s="1"/>
  <c r="NJ151" i="3" s="1"/>
  <c r="NR151" i="3" s="1"/>
  <c r="ND151" i="3"/>
  <c r="NC151" i="3"/>
  <c r="NB151" i="3"/>
  <c r="NA151" i="3"/>
  <c r="KQ151" i="3"/>
  <c r="KM151" i="3"/>
  <c r="KF151" i="3"/>
  <c r="KA151" i="3"/>
  <c r="IG151" i="3"/>
  <c r="HQ151" i="3"/>
  <c r="FL151" i="3"/>
  <c r="FK151" i="3"/>
  <c r="FJ151" i="3"/>
  <c r="FI151" i="3" s="1"/>
  <c r="FH151" i="3" s="1"/>
  <c r="PM150" i="3" a="1"/>
  <c r="PM150" i="3" s="1"/>
  <c r="PL150" i="3" a="1"/>
  <c r="PL150" i="3" s="1"/>
  <c r="NT150" i="3"/>
  <c r="NQ150" i="3"/>
  <c r="NP150" i="3"/>
  <c r="NJ150" i="3"/>
  <c r="NI150" i="3"/>
  <c r="NR150" i="3" s="1"/>
  <c r="NF150" i="3"/>
  <c r="NE150" i="3"/>
  <c r="NU150" i="3" s="1"/>
  <c r="ND150" i="3"/>
  <c r="NC150" i="3"/>
  <c r="NB150" i="3"/>
  <c r="NA150" i="3"/>
  <c r="KQ150" i="3"/>
  <c r="KM150" i="3"/>
  <c r="KF150" i="3"/>
  <c r="KA150" i="3"/>
  <c r="IG150" i="3"/>
  <c r="HQ150" i="3"/>
  <c r="FL150" i="3"/>
  <c r="FK150" i="3"/>
  <c r="FJ150" i="3"/>
  <c r="FI150" i="3" s="1"/>
  <c r="FH150" i="3" s="1"/>
  <c r="PM149" i="3" a="1"/>
  <c r="PM149" i="3" s="1"/>
  <c r="PL149" i="3" a="1"/>
  <c r="PL149" i="3" s="1"/>
  <c r="NT149" i="3"/>
  <c r="NQ149" i="3"/>
  <c r="NP149" i="3"/>
  <c r="NI149" i="3"/>
  <c r="ND149" i="3"/>
  <c r="NC149" i="3"/>
  <c r="NB149" i="3"/>
  <c r="NA149" i="3"/>
  <c r="NE149" i="3" s="1"/>
  <c r="KQ149" i="3"/>
  <c r="KM149" i="3"/>
  <c r="KF149" i="3"/>
  <c r="KA149" i="3"/>
  <c r="IG149" i="3"/>
  <c r="HQ149" i="3"/>
  <c r="FL149" i="3"/>
  <c r="FK149" i="3"/>
  <c r="FJ149" i="3"/>
  <c r="FI149" i="3"/>
  <c r="FH149" i="3" s="1"/>
  <c r="PM148" i="3" a="1"/>
  <c r="PM148" i="3" s="1"/>
  <c r="PL148" i="3" a="1"/>
  <c r="PL148" i="3" s="1"/>
  <c r="NT148" i="3"/>
  <c r="NQ148" i="3"/>
  <c r="NP148" i="3"/>
  <c r="NI148" i="3"/>
  <c r="ND148" i="3"/>
  <c r="NC148" i="3"/>
  <c r="NE148" i="3" s="1"/>
  <c r="NB148" i="3"/>
  <c r="NA148" i="3"/>
  <c r="KQ148" i="3"/>
  <c r="KM148" i="3"/>
  <c r="KF148" i="3"/>
  <c r="KA148" i="3"/>
  <c r="IG148" i="3"/>
  <c r="HQ148" i="3"/>
  <c r="FL148" i="3"/>
  <c r="FK148" i="3"/>
  <c r="FJ148" i="3"/>
  <c r="FI148" i="3" s="1"/>
  <c r="FH148" i="3" s="1"/>
  <c r="PM147" i="3" a="1"/>
  <c r="PM147" i="3" s="1"/>
  <c r="PL147" i="3" a="1"/>
  <c r="PL147" i="3" s="1"/>
  <c r="NT147" i="3"/>
  <c r="NQ147" i="3"/>
  <c r="NP147" i="3"/>
  <c r="NI147" i="3"/>
  <c r="ND147" i="3"/>
  <c r="NE147" i="3" s="1"/>
  <c r="NC147" i="3"/>
  <c r="NB147" i="3"/>
  <c r="NA147" i="3"/>
  <c r="KQ147" i="3"/>
  <c r="KM147" i="3"/>
  <c r="KF147" i="3"/>
  <c r="KA147" i="3"/>
  <c r="IG147" i="3"/>
  <c r="HQ147" i="3"/>
  <c r="FL147" i="3"/>
  <c r="FK147" i="3"/>
  <c r="FJ147" i="3"/>
  <c r="PM146" i="3" a="1"/>
  <c r="PM146" i="3" s="1"/>
  <c r="PL146" i="3" a="1"/>
  <c r="PL146" i="3" s="1"/>
  <c r="NT146" i="3"/>
  <c r="NQ146" i="3"/>
  <c r="NP146" i="3"/>
  <c r="NI146" i="3"/>
  <c r="ND146" i="3"/>
  <c r="NC146" i="3"/>
  <c r="NB146" i="3"/>
  <c r="NA146" i="3"/>
  <c r="NE146" i="3" s="1"/>
  <c r="NF146" i="3" s="1"/>
  <c r="NJ146" i="3" s="1"/>
  <c r="KQ146" i="3"/>
  <c r="KM146" i="3"/>
  <c r="KF146" i="3"/>
  <c r="KA146" i="3"/>
  <c r="IG146" i="3"/>
  <c r="HQ146" i="3"/>
  <c r="FL146" i="3"/>
  <c r="FK146" i="3"/>
  <c r="FJ146" i="3"/>
  <c r="FI146" i="3" s="1"/>
  <c r="FH146" i="3" s="1"/>
  <c r="PM145" i="3" a="1"/>
  <c r="PM145" i="3" s="1"/>
  <c r="PL145" i="3" a="1"/>
  <c r="PL145" i="3" s="1"/>
  <c r="NT145" i="3"/>
  <c r="NQ145" i="3"/>
  <c r="NP145" i="3"/>
  <c r="NI145" i="3"/>
  <c r="ND145" i="3"/>
  <c r="NC145" i="3"/>
  <c r="NB145" i="3"/>
  <c r="NA145" i="3"/>
  <c r="KQ145" i="3"/>
  <c r="KM145" i="3"/>
  <c r="KF145" i="3"/>
  <c r="KA145" i="3"/>
  <c r="IG145" i="3"/>
  <c r="HQ145" i="3"/>
  <c r="FL145" i="3"/>
  <c r="FK145" i="3"/>
  <c r="FI145" i="3" s="1"/>
  <c r="FH145" i="3" s="1"/>
  <c r="FJ145" i="3"/>
  <c r="PM144" i="3" a="1"/>
  <c r="PM144" i="3" s="1"/>
  <c r="PL144" i="3" a="1"/>
  <c r="PL144" i="3" s="1"/>
  <c r="NT144" i="3"/>
  <c r="NQ144" i="3"/>
  <c r="NP144" i="3"/>
  <c r="NI144" i="3"/>
  <c r="NR144" i="3" s="1"/>
  <c r="NE144" i="3"/>
  <c r="NF144" i="3" s="1"/>
  <c r="NJ144" i="3" s="1"/>
  <c r="ND144" i="3"/>
  <c r="NC144" i="3"/>
  <c r="NB144" i="3"/>
  <c r="NA144" i="3"/>
  <c r="KQ144" i="3"/>
  <c r="KM144" i="3"/>
  <c r="KF144" i="3"/>
  <c r="KA144" i="3"/>
  <c r="IG144" i="3"/>
  <c r="HQ144" i="3"/>
  <c r="FL144" i="3"/>
  <c r="FK144" i="3"/>
  <c r="FJ144" i="3"/>
  <c r="FI144" i="3"/>
  <c r="FH144" i="3" s="1"/>
  <c r="PM143" i="3" a="1"/>
  <c r="PM143" i="3" s="1"/>
  <c r="PL143" i="3" a="1"/>
  <c r="PL143" i="3" s="1"/>
  <c r="NT143" i="3"/>
  <c r="NQ143" i="3"/>
  <c r="NP143" i="3"/>
  <c r="NI143" i="3"/>
  <c r="ND143" i="3"/>
  <c r="NC143" i="3"/>
  <c r="NE143" i="3" s="1"/>
  <c r="NB143" i="3"/>
  <c r="NA143" i="3"/>
  <c r="KQ143" i="3"/>
  <c r="KM143" i="3"/>
  <c r="KF143" i="3"/>
  <c r="KA143" i="3"/>
  <c r="IG143" i="3"/>
  <c r="HQ143" i="3"/>
  <c r="FL143" i="3"/>
  <c r="FK143" i="3"/>
  <c r="FI143" i="3" s="1"/>
  <c r="FH143" i="3" s="1"/>
  <c r="FJ143" i="3"/>
  <c r="PM142" i="3" a="1"/>
  <c r="PM142" i="3" s="1"/>
  <c r="PL142" i="3" a="1"/>
  <c r="PL142" i="3" s="1"/>
  <c r="NT142" i="3"/>
  <c r="NQ142" i="3"/>
  <c r="NP142" i="3"/>
  <c r="NI142" i="3"/>
  <c r="ND142" i="3"/>
  <c r="NC142" i="3"/>
  <c r="NB142" i="3"/>
  <c r="NA142" i="3"/>
  <c r="KQ142" i="3"/>
  <c r="KM142" i="3"/>
  <c r="KF142" i="3"/>
  <c r="KA142" i="3"/>
  <c r="IG142" i="3"/>
  <c r="HQ142" i="3"/>
  <c r="FL142" i="3"/>
  <c r="FK142" i="3"/>
  <c r="FI142" i="3" s="1"/>
  <c r="FH142" i="3" s="1"/>
  <c r="FJ142" i="3"/>
  <c r="PM141" i="3" a="1"/>
  <c r="PM141" i="3" s="1"/>
  <c r="PL141" i="3" a="1"/>
  <c r="PL141" i="3" s="1"/>
  <c r="NT141" i="3"/>
  <c r="NQ141" i="3"/>
  <c r="NP141" i="3"/>
  <c r="NI141" i="3"/>
  <c r="NE141" i="3"/>
  <c r="ND141" i="3"/>
  <c r="NC141" i="3"/>
  <c r="NB141" i="3"/>
  <c r="NA141" i="3"/>
  <c r="KQ141" i="3"/>
  <c r="KM141" i="3"/>
  <c r="KF141" i="3"/>
  <c r="KA141" i="3"/>
  <c r="IG141" i="3"/>
  <c r="HQ141" i="3"/>
  <c r="FL141" i="3"/>
  <c r="FK141" i="3"/>
  <c r="FJ141" i="3"/>
  <c r="FI141" i="3" s="1"/>
  <c r="FH141" i="3" s="1"/>
  <c r="PM140" i="3" a="1"/>
  <c r="PM140" i="3" s="1"/>
  <c r="PL140" i="3" a="1"/>
  <c r="PL140" i="3" s="1"/>
  <c r="NT140" i="3"/>
  <c r="NQ140" i="3"/>
  <c r="NP140" i="3"/>
  <c r="NI140" i="3"/>
  <c r="ND140" i="3"/>
  <c r="NC140" i="3"/>
  <c r="NB140" i="3"/>
  <c r="NE140" i="3" s="1"/>
  <c r="NA140" i="3"/>
  <c r="KQ140" i="3"/>
  <c r="KM140" i="3"/>
  <c r="KF140" i="3"/>
  <c r="KA140" i="3"/>
  <c r="IG140" i="3"/>
  <c r="HQ140" i="3"/>
  <c r="FL140" i="3"/>
  <c r="FK140" i="3"/>
  <c r="FJ140" i="3"/>
  <c r="FI140" i="3" s="1"/>
  <c r="FH140" i="3" s="1"/>
  <c r="PM139" i="3" a="1"/>
  <c r="PM139" i="3" s="1"/>
  <c r="PL139" i="3" a="1"/>
  <c r="PL139" i="3" s="1"/>
  <c r="NT139" i="3"/>
  <c r="NQ139" i="3"/>
  <c r="NP139" i="3"/>
  <c r="NI139" i="3"/>
  <c r="ND139" i="3"/>
  <c r="NC139" i="3"/>
  <c r="NB139" i="3"/>
  <c r="NA139" i="3"/>
  <c r="NE139" i="3" s="1"/>
  <c r="KQ139" i="3"/>
  <c r="KM139" i="3"/>
  <c r="KF139" i="3"/>
  <c r="KA139" i="3"/>
  <c r="IG139" i="3"/>
  <c r="HQ139" i="3"/>
  <c r="FL139" i="3"/>
  <c r="FK139" i="3"/>
  <c r="FJ139" i="3"/>
  <c r="FI139" i="3"/>
  <c r="FH139" i="3" s="1"/>
  <c r="PM138" i="3" a="1"/>
  <c r="PM138" i="3" s="1"/>
  <c r="PL138" i="3" a="1"/>
  <c r="PL138" i="3" s="1"/>
  <c r="NT138" i="3"/>
  <c r="NQ138" i="3"/>
  <c r="NP138" i="3"/>
  <c r="NI138" i="3"/>
  <c r="ND138" i="3"/>
  <c r="NC138" i="3"/>
  <c r="NB138" i="3"/>
  <c r="NA138" i="3"/>
  <c r="KQ138" i="3"/>
  <c r="KM138" i="3"/>
  <c r="KF138" i="3"/>
  <c r="KA138" i="3"/>
  <c r="IG138" i="3"/>
  <c r="HQ138" i="3"/>
  <c r="FL138" i="3"/>
  <c r="FK138" i="3"/>
  <c r="FJ138" i="3"/>
  <c r="PM137" i="3" a="1"/>
  <c r="PM137" i="3" s="1"/>
  <c r="PL137" i="3" a="1"/>
  <c r="PL137" i="3" s="1"/>
  <c r="NT137" i="3"/>
  <c r="NQ137" i="3"/>
  <c r="NP137" i="3"/>
  <c r="NI137" i="3"/>
  <c r="NE137" i="3"/>
  <c r="NU137" i="3" s="1"/>
  <c r="ND137" i="3"/>
  <c r="NC137" i="3"/>
  <c r="NB137" i="3"/>
  <c r="NA137" i="3"/>
  <c r="KQ137" i="3"/>
  <c r="KM137" i="3"/>
  <c r="KF137" i="3"/>
  <c r="KA137" i="3"/>
  <c r="IG137" i="3"/>
  <c r="HQ137" i="3"/>
  <c r="FL137" i="3"/>
  <c r="FK137" i="3"/>
  <c r="FJ137" i="3"/>
  <c r="PM136" i="3" a="1"/>
  <c r="PM136" i="3" s="1"/>
  <c r="PL136" i="3" a="1"/>
  <c r="PL136" i="3" s="1"/>
  <c r="NT136" i="3"/>
  <c r="NQ136" i="3"/>
  <c r="NP136" i="3"/>
  <c r="NI136" i="3"/>
  <c r="ND136" i="3"/>
  <c r="NC136" i="3"/>
  <c r="NB136" i="3"/>
  <c r="NA136" i="3"/>
  <c r="NE136" i="3" s="1"/>
  <c r="KQ136" i="3"/>
  <c r="KM136" i="3"/>
  <c r="KF136" i="3"/>
  <c r="KA136" i="3"/>
  <c r="IG136" i="3"/>
  <c r="HQ136" i="3"/>
  <c r="FL136" i="3"/>
  <c r="FK136" i="3"/>
  <c r="FI136" i="3" s="1"/>
  <c r="FH136" i="3" s="1"/>
  <c r="FJ136" i="3"/>
  <c r="PM135" i="3" a="1"/>
  <c r="PM135" i="3" s="1"/>
  <c r="PL135" i="3" a="1"/>
  <c r="PL135" i="3" s="1"/>
  <c r="NT135" i="3"/>
  <c r="NQ135" i="3"/>
  <c r="NP135" i="3"/>
  <c r="NI135" i="3"/>
  <c r="ND135" i="3"/>
  <c r="NC135" i="3"/>
  <c r="NB135" i="3"/>
  <c r="NA135" i="3"/>
  <c r="NE135" i="3" s="1"/>
  <c r="KQ135" i="3"/>
  <c r="KM135" i="3"/>
  <c r="KF135" i="3"/>
  <c r="KA135" i="3"/>
  <c r="IG135" i="3"/>
  <c r="HQ135" i="3"/>
  <c r="FL135" i="3"/>
  <c r="FK135" i="3"/>
  <c r="FJ135" i="3"/>
  <c r="FI135" i="3"/>
  <c r="FH135" i="3" s="1"/>
  <c r="PM134" i="3" a="1"/>
  <c r="PM134" i="3" s="1"/>
  <c r="PL134" i="3" a="1"/>
  <c r="PL134" i="3" s="1"/>
  <c r="NT134" i="3"/>
  <c r="NQ134" i="3"/>
  <c r="NP134" i="3"/>
  <c r="NI134" i="3"/>
  <c r="ND134" i="3"/>
  <c r="NC134" i="3"/>
  <c r="NB134" i="3"/>
  <c r="NA134" i="3"/>
  <c r="NE134" i="3" s="1"/>
  <c r="KQ134" i="3"/>
  <c r="KM134" i="3"/>
  <c r="KF134" i="3"/>
  <c r="KA134" i="3"/>
  <c r="IG134" i="3"/>
  <c r="HQ134" i="3"/>
  <c r="FL134" i="3"/>
  <c r="FK134" i="3"/>
  <c r="FJ134" i="3"/>
  <c r="FI134" i="3" s="1"/>
  <c r="FH134" i="3" s="1"/>
  <c r="PM133" i="3" a="1"/>
  <c r="PM133" i="3" s="1"/>
  <c r="PL133" i="3" a="1"/>
  <c r="PL133" i="3" s="1"/>
  <c r="NT133" i="3"/>
  <c r="NQ133" i="3"/>
  <c r="NP133" i="3"/>
  <c r="NI133" i="3"/>
  <c r="ND133" i="3"/>
  <c r="NC133" i="3"/>
  <c r="NB133" i="3"/>
  <c r="NE133" i="3" s="1"/>
  <c r="NF133" i="3" s="1"/>
  <c r="NJ133" i="3" s="1"/>
  <c r="NR133" i="3" s="1"/>
  <c r="NA133" i="3"/>
  <c r="KQ133" i="3"/>
  <c r="KM133" i="3"/>
  <c r="KF133" i="3"/>
  <c r="KA133" i="3"/>
  <c r="IG133" i="3"/>
  <c r="HQ133" i="3"/>
  <c r="FL133" i="3"/>
  <c r="FK133" i="3"/>
  <c r="FJ133" i="3"/>
  <c r="FI133" i="3" s="1"/>
  <c r="FH133" i="3" s="1"/>
  <c r="PM132" i="3" a="1"/>
  <c r="PM132" i="3" s="1"/>
  <c r="PL132" i="3" a="1"/>
  <c r="PL132" i="3" s="1"/>
  <c r="NT132" i="3"/>
  <c r="NQ132" i="3"/>
  <c r="NP132" i="3"/>
  <c r="NI132" i="3"/>
  <c r="ND132" i="3"/>
  <c r="NC132" i="3"/>
  <c r="NB132" i="3"/>
  <c r="NA132" i="3"/>
  <c r="NE132" i="3" s="1"/>
  <c r="KQ132" i="3"/>
  <c r="KM132" i="3"/>
  <c r="KF132" i="3"/>
  <c r="KA132" i="3"/>
  <c r="IG132" i="3"/>
  <c r="HQ132" i="3"/>
  <c r="FL132" i="3"/>
  <c r="FK132" i="3"/>
  <c r="FJ132" i="3"/>
  <c r="PM131" i="3" a="1"/>
  <c r="PM131" i="3" s="1"/>
  <c r="PL131" i="3" a="1"/>
  <c r="PL131" i="3" s="1"/>
  <c r="NT131" i="3"/>
  <c r="NQ131" i="3"/>
  <c r="NP131" i="3"/>
  <c r="NI131" i="3"/>
  <c r="ND131" i="3"/>
  <c r="NC131" i="3"/>
  <c r="NB131" i="3"/>
  <c r="NA131" i="3"/>
  <c r="KQ131" i="3"/>
  <c r="KM131" i="3"/>
  <c r="KF131" i="3"/>
  <c r="KA131" i="3"/>
  <c r="IG131" i="3"/>
  <c r="HQ131" i="3"/>
  <c r="FL131" i="3"/>
  <c r="FK131" i="3"/>
  <c r="FJ131" i="3"/>
  <c r="FI131" i="3"/>
  <c r="FH131" i="3" s="1"/>
  <c r="PM130" i="3" a="1"/>
  <c r="PM130" i="3" s="1"/>
  <c r="PL130" i="3" a="1"/>
  <c r="PL130" i="3" s="1"/>
  <c r="NT130" i="3"/>
  <c r="NQ130" i="3"/>
  <c r="NP130" i="3"/>
  <c r="NI130" i="3"/>
  <c r="ND130" i="3"/>
  <c r="NC130" i="3"/>
  <c r="NB130" i="3"/>
  <c r="NA130" i="3"/>
  <c r="KQ130" i="3"/>
  <c r="KM130" i="3"/>
  <c r="KF130" i="3"/>
  <c r="KA130" i="3"/>
  <c r="IG130" i="3"/>
  <c r="HQ130" i="3"/>
  <c r="FL130" i="3"/>
  <c r="FK130" i="3"/>
  <c r="FJ130" i="3"/>
  <c r="PM129" i="3" a="1"/>
  <c r="PM129" i="3" s="1"/>
  <c r="PL129" i="3" a="1"/>
  <c r="PL129" i="3" s="1"/>
  <c r="NT129" i="3"/>
  <c r="NQ129" i="3"/>
  <c r="NP129" i="3"/>
  <c r="NI129" i="3"/>
  <c r="ND129" i="3"/>
  <c r="NC129" i="3"/>
  <c r="NB129" i="3"/>
  <c r="NE129" i="3" s="1"/>
  <c r="NA129" i="3"/>
  <c r="KQ129" i="3"/>
  <c r="KM129" i="3"/>
  <c r="KF129" i="3"/>
  <c r="KA129" i="3"/>
  <c r="IG129" i="3"/>
  <c r="HQ129" i="3"/>
  <c r="FL129" i="3"/>
  <c r="FK129" i="3"/>
  <c r="FJ129" i="3"/>
  <c r="PM128" i="3" a="1"/>
  <c r="PM128" i="3" s="1"/>
  <c r="PL128" i="3" a="1"/>
  <c r="PL128" i="3" s="1"/>
  <c r="NT128" i="3"/>
  <c r="NQ128" i="3"/>
  <c r="NP128" i="3"/>
  <c r="NI128" i="3"/>
  <c r="ND128" i="3"/>
  <c r="NC128" i="3"/>
  <c r="NB128" i="3"/>
  <c r="NA128" i="3"/>
  <c r="NE128" i="3" s="1"/>
  <c r="KQ128" i="3"/>
  <c r="KM128" i="3"/>
  <c r="KF128" i="3"/>
  <c r="KA128" i="3"/>
  <c r="IG128" i="3"/>
  <c r="HQ128" i="3"/>
  <c r="FL128" i="3"/>
  <c r="FI128" i="3" s="1"/>
  <c r="FH128" i="3" s="1"/>
  <c r="FK128" i="3"/>
  <c r="FJ128" i="3"/>
  <c r="PM127" i="3" a="1"/>
  <c r="PM127" i="3" s="1"/>
  <c r="PL127" i="3" a="1"/>
  <c r="PL127" i="3" s="1"/>
  <c r="NT127" i="3"/>
  <c r="NQ127" i="3"/>
  <c r="NP127" i="3"/>
  <c r="NI127" i="3"/>
  <c r="ND127" i="3"/>
  <c r="NC127" i="3"/>
  <c r="NB127" i="3"/>
  <c r="NA127" i="3"/>
  <c r="NE127" i="3" s="1"/>
  <c r="KQ127" i="3"/>
  <c r="KM127" i="3"/>
  <c r="KF127" i="3"/>
  <c r="KA127" i="3"/>
  <c r="IG127" i="3"/>
  <c r="HQ127" i="3"/>
  <c r="FL127" i="3"/>
  <c r="FK127" i="3"/>
  <c r="FJ127" i="3"/>
  <c r="FI127" i="3"/>
  <c r="FH127" i="3" s="1"/>
  <c r="PM126" i="3" a="1"/>
  <c r="PM126" i="3" s="1"/>
  <c r="PL126" i="3" a="1"/>
  <c r="PL126" i="3" s="1"/>
  <c r="NT126" i="3"/>
  <c r="NQ126" i="3"/>
  <c r="NP126" i="3"/>
  <c r="NI126" i="3"/>
  <c r="ND126" i="3"/>
  <c r="NC126" i="3"/>
  <c r="NE126" i="3" s="1"/>
  <c r="NB126" i="3"/>
  <c r="NA126" i="3"/>
  <c r="KQ126" i="3"/>
  <c r="KM126" i="3"/>
  <c r="KF126" i="3"/>
  <c r="KA126" i="3"/>
  <c r="IG126" i="3"/>
  <c r="HQ126" i="3"/>
  <c r="FL126" i="3"/>
  <c r="FK126" i="3"/>
  <c r="FJ126" i="3"/>
  <c r="PM125" i="3" a="1"/>
  <c r="PM125" i="3" s="1"/>
  <c r="PL125" i="3" a="1"/>
  <c r="PL125" i="3" s="1"/>
  <c r="NT125" i="3"/>
  <c r="NQ125" i="3"/>
  <c r="NP125" i="3"/>
  <c r="NI125" i="3"/>
  <c r="NE125" i="3"/>
  <c r="ND125" i="3"/>
  <c r="NC125" i="3"/>
  <c r="NB125" i="3"/>
  <c r="NA125" i="3"/>
  <c r="KQ125" i="3"/>
  <c r="KM125" i="3"/>
  <c r="KF125" i="3"/>
  <c r="KA125" i="3"/>
  <c r="IG125" i="3"/>
  <c r="HQ125" i="3"/>
  <c r="FL125" i="3"/>
  <c r="FK125" i="3"/>
  <c r="FJ125" i="3"/>
  <c r="FI125" i="3" s="1"/>
  <c r="FH125" i="3" s="1"/>
  <c r="PM124" i="3" a="1"/>
  <c r="PM124" i="3" s="1"/>
  <c r="PL124" i="3" a="1"/>
  <c r="PL124" i="3" s="1"/>
  <c r="NT124" i="3"/>
  <c r="NQ124" i="3"/>
  <c r="NP124" i="3"/>
  <c r="NI124" i="3"/>
  <c r="ND124" i="3"/>
  <c r="NC124" i="3"/>
  <c r="NB124" i="3"/>
  <c r="NA124" i="3"/>
  <c r="NE124" i="3" s="1"/>
  <c r="KQ124" i="3"/>
  <c r="KM124" i="3"/>
  <c r="KF124" i="3"/>
  <c r="KA124" i="3"/>
  <c r="IG124" i="3"/>
  <c r="HQ124" i="3"/>
  <c r="FL124" i="3"/>
  <c r="FI124" i="3" s="1"/>
  <c r="FH124" i="3" s="1"/>
  <c r="FK124" i="3"/>
  <c r="FJ124" i="3"/>
  <c r="PM123" i="3" a="1"/>
  <c r="PM123" i="3" s="1"/>
  <c r="PL123" i="3" a="1"/>
  <c r="PL123" i="3" s="1"/>
  <c r="NT123" i="3"/>
  <c r="NQ123" i="3"/>
  <c r="NP123" i="3"/>
  <c r="NI123" i="3"/>
  <c r="ND123" i="3"/>
  <c r="NC123" i="3"/>
  <c r="NB123" i="3"/>
  <c r="NA123" i="3"/>
  <c r="NE123" i="3" s="1"/>
  <c r="KQ123" i="3"/>
  <c r="KM123" i="3"/>
  <c r="KF123" i="3"/>
  <c r="KA123" i="3"/>
  <c r="IG123" i="3"/>
  <c r="HQ123" i="3"/>
  <c r="FL123" i="3"/>
  <c r="FK123" i="3"/>
  <c r="FJ123" i="3"/>
  <c r="FI123" i="3"/>
  <c r="FH123" i="3" s="1"/>
  <c r="PM122" i="3" a="1"/>
  <c r="PM122" i="3" s="1"/>
  <c r="PL122" i="3" a="1"/>
  <c r="PL122" i="3" s="1"/>
  <c r="NT122" i="3"/>
  <c r="NQ122" i="3"/>
  <c r="NP122" i="3"/>
  <c r="NI122" i="3"/>
  <c r="ND122" i="3"/>
  <c r="NC122" i="3"/>
  <c r="NB122" i="3"/>
  <c r="NA122" i="3"/>
  <c r="KQ122" i="3"/>
  <c r="KM122" i="3"/>
  <c r="KF122" i="3"/>
  <c r="KA122" i="3"/>
  <c r="IG122" i="3"/>
  <c r="HQ122" i="3"/>
  <c r="FL122" i="3"/>
  <c r="FK122" i="3"/>
  <c r="FI122" i="3" s="1"/>
  <c r="FH122" i="3" s="1"/>
  <c r="FJ122" i="3"/>
  <c r="PM121" i="3" a="1"/>
  <c r="PM121" i="3" s="1"/>
  <c r="PL121" i="3" a="1"/>
  <c r="PL121" i="3" s="1"/>
  <c r="NT121" i="3"/>
  <c r="NQ121" i="3"/>
  <c r="NP121" i="3"/>
  <c r="NI121" i="3"/>
  <c r="ND121" i="3"/>
  <c r="NC121" i="3"/>
  <c r="NB121" i="3"/>
  <c r="NE121" i="3" s="1"/>
  <c r="NA121" i="3"/>
  <c r="KQ121" i="3"/>
  <c r="KM121" i="3"/>
  <c r="KF121" i="3"/>
  <c r="KA121" i="3"/>
  <c r="IG121" i="3"/>
  <c r="HQ121" i="3"/>
  <c r="FL121" i="3"/>
  <c r="FK121" i="3"/>
  <c r="FJ121" i="3"/>
  <c r="FI121" i="3" s="1"/>
  <c r="FH121" i="3" s="1"/>
  <c r="PM120" i="3" a="1"/>
  <c r="PM120" i="3" s="1"/>
  <c r="PL120" i="3" a="1"/>
  <c r="PL120" i="3" s="1"/>
  <c r="NT120" i="3"/>
  <c r="NQ120" i="3"/>
  <c r="NP120" i="3"/>
  <c r="NI120" i="3"/>
  <c r="ND120" i="3"/>
  <c r="NC120" i="3"/>
  <c r="NB120" i="3"/>
  <c r="NA120" i="3"/>
  <c r="KF120" i="3"/>
  <c r="KA120" i="3"/>
  <c r="IG120" i="3"/>
  <c r="HQ120" i="3"/>
  <c r="FL120" i="3"/>
  <c r="FK120" i="3"/>
  <c r="FJ120" i="3"/>
  <c r="FI120" i="3" s="1"/>
  <c r="FH120" i="3" s="1"/>
  <c r="PM119" i="3" a="1"/>
  <c r="PM119" i="3" s="1"/>
  <c r="PL119" i="3" a="1"/>
  <c r="PL119" i="3" s="1"/>
  <c r="NT119" i="3"/>
  <c r="NQ119" i="3"/>
  <c r="NP119" i="3"/>
  <c r="NI119" i="3"/>
  <c r="ND119" i="3"/>
  <c r="NC119" i="3"/>
  <c r="NB119" i="3"/>
  <c r="NA119" i="3"/>
  <c r="KQ119" i="3"/>
  <c r="KM119" i="3"/>
  <c r="KF119" i="3"/>
  <c r="KA119" i="3"/>
  <c r="IG119" i="3"/>
  <c r="HQ119" i="3"/>
  <c r="FL119" i="3"/>
  <c r="FK119" i="3"/>
  <c r="FJ119" i="3"/>
  <c r="FI119" i="3"/>
  <c r="FH119" i="3" s="1"/>
  <c r="PM118" i="3" a="1"/>
  <c r="PM118" i="3" s="1"/>
  <c r="PL118" i="3" a="1"/>
  <c r="PL118" i="3" s="1"/>
  <c r="NT118" i="3"/>
  <c r="NQ118" i="3"/>
  <c r="NP118" i="3"/>
  <c r="NI118" i="3"/>
  <c r="ND118" i="3"/>
  <c r="NC118" i="3"/>
  <c r="NB118" i="3"/>
  <c r="NA118" i="3"/>
  <c r="NE118" i="3" s="1"/>
  <c r="KQ118" i="3"/>
  <c r="KM118" i="3"/>
  <c r="KF118" i="3"/>
  <c r="KA118" i="3"/>
  <c r="IG118" i="3"/>
  <c r="HQ118" i="3"/>
  <c r="FL118" i="3"/>
  <c r="FK118" i="3"/>
  <c r="FJ118" i="3"/>
  <c r="FI118" i="3"/>
  <c r="FH118" i="3" s="1"/>
  <c r="PM117" i="3" a="1"/>
  <c r="PM117" i="3" s="1"/>
  <c r="PL117" i="3" a="1"/>
  <c r="PL117" i="3" s="1"/>
  <c r="NT117" i="3"/>
  <c r="NQ117" i="3"/>
  <c r="NP117" i="3"/>
  <c r="NI117" i="3"/>
  <c r="ND117" i="3"/>
  <c r="NC117" i="3"/>
  <c r="NB117" i="3"/>
  <c r="NA117" i="3"/>
  <c r="NE117" i="3" s="1"/>
  <c r="KQ117" i="3"/>
  <c r="KM117" i="3"/>
  <c r="KF117" i="3"/>
  <c r="KA117" i="3"/>
  <c r="IG117" i="3"/>
  <c r="HQ117" i="3"/>
  <c r="FL117" i="3"/>
  <c r="FK117" i="3"/>
  <c r="FJ117" i="3"/>
  <c r="FI117" i="3"/>
  <c r="FH117" i="3" s="1"/>
  <c r="PM116" i="3" a="1"/>
  <c r="PM116" i="3" s="1"/>
  <c r="PL116" i="3" a="1"/>
  <c r="PL116" i="3" s="1"/>
  <c r="NT116" i="3"/>
  <c r="NQ116" i="3"/>
  <c r="NP116" i="3"/>
  <c r="NI116" i="3"/>
  <c r="ND116" i="3"/>
  <c r="NC116" i="3"/>
  <c r="NE116" i="3" s="1"/>
  <c r="NB116" i="3"/>
  <c r="NA116" i="3"/>
  <c r="KQ116" i="3"/>
  <c r="KM116" i="3"/>
  <c r="KF116" i="3"/>
  <c r="KA116" i="3"/>
  <c r="IG116" i="3"/>
  <c r="HQ116" i="3"/>
  <c r="FL116" i="3"/>
  <c r="FK116" i="3"/>
  <c r="FI116" i="3" s="1"/>
  <c r="FH116" i="3" s="1"/>
  <c r="FJ116" i="3"/>
  <c r="PM115" i="3" a="1"/>
  <c r="PM115" i="3" s="1"/>
  <c r="PL115" i="3" a="1"/>
  <c r="PL115" i="3" s="1"/>
  <c r="NT115" i="3"/>
  <c r="NQ115" i="3"/>
  <c r="NP115" i="3"/>
  <c r="NI115" i="3"/>
  <c r="NE115" i="3"/>
  <c r="NF115" i="3" s="1"/>
  <c r="NJ115" i="3" s="1"/>
  <c r="NR115" i="3" s="1"/>
  <c r="ND115" i="3"/>
  <c r="NC115" i="3"/>
  <c r="NB115" i="3"/>
  <c r="NA115" i="3"/>
  <c r="KQ115" i="3"/>
  <c r="KM115" i="3"/>
  <c r="KF115" i="3"/>
  <c r="KA115" i="3"/>
  <c r="IG115" i="3"/>
  <c r="HQ115" i="3"/>
  <c r="FL115" i="3"/>
  <c r="FK115" i="3"/>
  <c r="FJ115" i="3"/>
  <c r="FI115" i="3"/>
  <c r="FH115" i="3"/>
  <c r="PM114" i="3" a="1"/>
  <c r="PM114" i="3" s="1"/>
  <c r="PL114" i="3" a="1"/>
  <c r="PL114" i="3" s="1"/>
  <c r="NT114" i="3"/>
  <c r="NQ114" i="3"/>
  <c r="NP114" i="3"/>
  <c r="NI114" i="3"/>
  <c r="ND114" i="3"/>
  <c r="NC114" i="3"/>
  <c r="NB114" i="3"/>
  <c r="NA114" i="3"/>
  <c r="NE114" i="3" s="1"/>
  <c r="KQ114" i="3"/>
  <c r="KM114" i="3"/>
  <c r="KF114" i="3"/>
  <c r="KA114" i="3"/>
  <c r="IG114" i="3"/>
  <c r="HQ114" i="3"/>
  <c r="FL114" i="3"/>
  <c r="FK114" i="3"/>
  <c r="FJ114" i="3"/>
  <c r="FI114" i="3" s="1"/>
  <c r="FH114" i="3" s="1"/>
  <c r="PM113" i="3" a="1"/>
  <c r="PM113" i="3" s="1"/>
  <c r="PL113" i="3" a="1"/>
  <c r="PL113" i="3" s="1"/>
  <c r="NT113" i="3"/>
  <c r="NQ113" i="3"/>
  <c r="NP113" i="3"/>
  <c r="NI113" i="3"/>
  <c r="ND113" i="3"/>
  <c r="NC113" i="3"/>
  <c r="NB113" i="3"/>
  <c r="NA113" i="3"/>
  <c r="NE113" i="3" s="1"/>
  <c r="KQ113" i="3"/>
  <c r="KM113" i="3"/>
  <c r="KF113" i="3"/>
  <c r="KA113" i="3"/>
  <c r="IG113" i="3"/>
  <c r="HQ113" i="3"/>
  <c r="FL113" i="3"/>
  <c r="FK113" i="3"/>
  <c r="FJ113" i="3"/>
  <c r="FI113" i="3"/>
  <c r="FH113" i="3" s="1"/>
  <c r="PM112" i="3" a="1"/>
  <c r="PM112" i="3" s="1"/>
  <c r="PL112" i="3" a="1"/>
  <c r="PL112" i="3" s="1"/>
  <c r="NT112" i="3"/>
  <c r="NQ112" i="3"/>
  <c r="NP112" i="3"/>
  <c r="NI112" i="3"/>
  <c r="ND112" i="3"/>
  <c r="NC112" i="3"/>
  <c r="NB112" i="3"/>
  <c r="NA112" i="3"/>
  <c r="KQ112" i="3"/>
  <c r="KM112" i="3"/>
  <c r="KF112" i="3"/>
  <c r="KA112" i="3"/>
  <c r="IG112" i="3"/>
  <c r="HQ112" i="3"/>
  <c r="FL112" i="3"/>
  <c r="FK112" i="3"/>
  <c r="FJ112" i="3"/>
  <c r="PM111" i="3" a="1"/>
  <c r="PM111" i="3" s="1"/>
  <c r="PL111" i="3" a="1"/>
  <c r="PL111" i="3" s="1"/>
  <c r="NT111" i="3"/>
  <c r="NQ111" i="3"/>
  <c r="NP111" i="3"/>
  <c r="NI111" i="3"/>
  <c r="ND111" i="3"/>
  <c r="NC111" i="3"/>
  <c r="NB111" i="3"/>
  <c r="NA111" i="3"/>
  <c r="NE111" i="3" s="1"/>
  <c r="NU111" i="3" s="1"/>
  <c r="KQ111" i="3"/>
  <c r="KM111" i="3"/>
  <c r="KF111" i="3"/>
  <c r="KA111" i="3"/>
  <c r="IG111" i="3"/>
  <c r="HQ111" i="3"/>
  <c r="FL111" i="3"/>
  <c r="FK111" i="3"/>
  <c r="FJ111" i="3"/>
  <c r="FI111" i="3"/>
  <c r="FH111" i="3"/>
  <c r="PM110" i="3" a="1"/>
  <c r="PM110" i="3" s="1"/>
  <c r="PL110" i="3" a="1"/>
  <c r="PL110" i="3" s="1"/>
  <c r="NT110" i="3"/>
  <c r="NQ110" i="3"/>
  <c r="NP110" i="3"/>
  <c r="NI110" i="3"/>
  <c r="ND110" i="3"/>
  <c r="NC110" i="3"/>
  <c r="NB110" i="3"/>
  <c r="NA110" i="3"/>
  <c r="NE110" i="3" s="1"/>
  <c r="KQ110" i="3"/>
  <c r="KM110" i="3"/>
  <c r="KF110" i="3"/>
  <c r="KA110" i="3"/>
  <c r="IG110" i="3"/>
  <c r="HQ110" i="3"/>
  <c r="FL110" i="3"/>
  <c r="FK110" i="3"/>
  <c r="FJ110" i="3"/>
  <c r="FI110" i="3" s="1"/>
  <c r="FH110" i="3" s="1"/>
  <c r="PM109" i="3" a="1"/>
  <c r="PM109" i="3" s="1"/>
  <c r="PL109" i="3" a="1"/>
  <c r="PL109" i="3" s="1"/>
  <c r="NT109" i="3"/>
  <c r="NQ109" i="3"/>
  <c r="NP109" i="3"/>
  <c r="NI109" i="3"/>
  <c r="ND109" i="3"/>
  <c r="NC109" i="3"/>
  <c r="NB109" i="3"/>
  <c r="NA109" i="3"/>
  <c r="KQ109" i="3"/>
  <c r="KM109" i="3"/>
  <c r="KF109" i="3"/>
  <c r="KA109" i="3"/>
  <c r="IG109" i="3"/>
  <c r="HQ109" i="3"/>
  <c r="FL109" i="3"/>
  <c r="FK109" i="3"/>
  <c r="FJ109" i="3"/>
  <c r="FI109" i="3" s="1"/>
  <c r="FH109" i="3" s="1"/>
  <c r="PM108" i="3" a="1"/>
  <c r="PM108" i="3" s="1"/>
  <c r="PL108" i="3" a="1"/>
  <c r="PL108" i="3" s="1"/>
  <c r="NT108" i="3"/>
  <c r="NQ108" i="3"/>
  <c r="NP108" i="3"/>
  <c r="NI108" i="3"/>
  <c r="ND108" i="3"/>
  <c r="NC108" i="3"/>
  <c r="NB108" i="3"/>
  <c r="NA108" i="3"/>
  <c r="KQ108" i="3"/>
  <c r="KM108" i="3"/>
  <c r="KF108" i="3"/>
  <c r="KA108" i="3"/>
  <c r="IG108" i="3"/>
  <c r="HQ108" i="3"/>
  <c r="FL108" i="3"/>
  <c r="FI108" i="3" s="1"/>
  <c r="FH108" i="3" s="1"/>
  <c r="FK108" i="3"/>
  <c r="FJ108" i="3"/>
  <c r="PM107" i="3" a="1"/>
  <c r="PM107" i="3" s="1"/>
  <c r="PL107" i="3" a="1"/>
  <c r="PL107" i="3" s="1"/>
  <c r="NT107" i="3"/>
  <c r="NQ107" i="3"/>
  <c r="NP107" i="3"/>
  <c r="NI107" i="3"/>
  <c r="ND107" i="3"/>
  <c r="NC107" i="3"/>
  <c r="NB107" i="3"/>
  <c r="NA107" i="3"/>
  <c r="NE107" i="3" s="1"/>
  <c r="NU107" i="3" s="1"/>
  <c r="KQ107" i="3"/>
  <c r="KM107" i="3"/>
  <c r="KF107" i="3"/>
  <c r="KA107" i="3"/>
  <c r="IG107" i="3"/>
  <c r="HQ107" i="3"/>
  <c r="FL107" i="3"/>
  <c r="FK107" i="3"/>
  <c r="FJ107" i="3"/>
  <c r="FI107" i="3" s="1"/>
  <c r="FH107" i="3" s="1"/>
  <c r="PM106" i="3" a="1"/>
  <c r="PM106" i="3" s="1"/>
  <c r="PL106" i="3" a="1"/>
  <c r="PL106" i="3" s="1"/>
  <c r="NT106" i="3"/>
  <c r="NQ106" i="3"/>
  <c r="NP106" i="3"/>
  <c r="ND106" i="3"/>
  <c r="NC106" i="3"/>
  <c r="NB106" i="3"/>
  <c r="NA106" i="3"/>
  <c r="NE106" i="3" s="1"/>
  <c r="KQ106" i="3"/>
  <c r="KM106" i="3"/>
  <c r="KF106" i="3"/>
  <c r="KA106" i="3"/>
  <c r="IG106" i="3"/>
  <c r="HQ106" i="3"/>
  <c r="FL106" i="3"/>
  <c r="FK106" i="3"/>
  <c r="FI106" i="3" s="1"/>
  <c r="FH106" i="3" s="1"/>
  <c r="FJ106" i="3"/>
  <c r="PM105" i="3" a="1"/>
  <c r="PM105" i="3" s="1"/>
  <c r="PL105" i="3" a="1"/>
  <c r="PL105" i="3" s="1"/>
  <c r="NT105" i="3"/>
  <c r="NQ105" i="3"/>
  <c r="NP105" i="3"/>
  <c r="NI105" i="3"/>
  <c r="NE105" i="3"/>
  <c r="ND105" i="3"/>
  <c r="NC105" i="3"/>
  <c r="NB105" i="3"/>
  <c r="NA105" i="3"/>
  <c r="KQ105" i="3"/>
  <c r="KM105" i="3"/>
  <c r="KF105" i="3"/>
  <c r="KA105" i="3"/>
  <c r="IG105" i="3"/>
  <c r="HQ105" i="3"/>
  <c r="FL105" i="3"/>
  <c r="FK105" i="3"/>
  <c r="FJ105" i="3"/>
  <c r="FI105" i="3" s="1"/>
  <c r="FH105" i="3" s="1"/>
  <c r="PM104" i="3" a="1"/>
  <c r="PM104" i="3" s="1"/>
  <c r="PL104" i="3" a="1"/>
  <c r="PL104" i="3" s="1"/>
  <c r="NT104" i="3"/>
  <c r="NQ104" i="3"/>
  <c r="NP104" i="3"/>
  <c r="NI104" i="3"/>
  <c r="ND104" i="3"/>
  <c r="NC104" i="3"/>
  <c r="NB104" i="3"/>
  <c r="NA104" i="3"/>
  <c r="NE104" i="3" s="1"/>
  <c r="KQ104" i="3"/>
  <c r="KM104" i="3"/>
  <c r="KF104" i="3"/>
  <c r="KA104" i="3"/>
  <c r="IG104" i="3"/>
  <c r="HQ104" i="3"/>
  <c r="FL104" i="3"/>
  <c r="FK104" i="3"/>
  <c r="FI104" i="3" s="1"/>
  <c r="FH104" i="3" s="1"/>
  <c r="FJ104" i="3"/>
  <c r="PM103" i="3" a="1"/>
  <c r="PM103" i="3" s="1"/>
  <c r="PL103" i="3" a="1"/>
  <c r="PL103" i="3" s="1"/>
  <c r="NT103" i="3"/>
  <c r="NQ103" i="3"/>
  <c r="NP103" i="3"/>
  <c r="NI103" i="3"/>
  <c r="ND103" i="3"/>
  <c r="NC103" i="3"/>
  <c r="NB103" i="3"/>
  <c r="NA103" i="3"/>
  <c r="NE103" i="3" s="1"/>
  <c r="NU103" i="3" s="1"/>
  <c r="KQ103" i="3"/>
  <c r="KM103" i="3"/>
  <c r="KF103" i="3"/>
  <c r="KA103" i="3"/>
  <c r="IG103" i="3"/>
  <c r="HQ103" i="3"/>
  <c r="FL103" i="3"/>
  <c r="FK103" i="3"/>
  <c r="FJ103" i="3"/>
  <c r="FI103" i="3"/>
  <c r="FH103" i="3" s="1"/>
  <c r="PM102" i="3" a="1"/>
  <c r="PM102" i="3" s="1"/>
  <c r="PL102" i="3" a="1"/>
  <c r="PL102" i="3" s="1"/>
  <c r="NT102" i="3"/>
  <c r="NQ102" i="3"/>
  <c r="NP102" i="3"/>
  <c r="NI102" i="3"/>
  <c r="ND102" i="3"/>
  <c r="NC102" i="3"/>
  <c r="NB102" i="3"/>
  <c r="NA102" i="3"/>
  <c r="NE102" i="3" s="1"/>
  <c r="KQ102" i="3"/>
  <c r="KM102" i="3"/>
  <c r="KF102" i="3"/>
  <c r="KA102" i="3"/>
  <c r="IG102" i="3"/>
  <c r="HQ102" i="3"/>
  <c r="FL102" i="3"/>
  <c r="FK102" i="3"/>
  <c r="FJ102" i="3"/>
  <c r="PM101" i="3" a="1"/>
  <c r="PM101" i="3" s="1"/>
  <c r="PL101" i="3" a="1"/>
  <c r="PL101" i="3" s="1"/>
  <c r="NT101" i="3"/>
  <c r="NQ101" i="3"/>
  <c r="NP101" i="3"/>
  <c r="NI101" i="3"/>
  <c r="ND101" i="3"/>
  <c r="NC101" i="3"/>
  <c r="NB101" i="3"/>
  <c r="NA101" i="3"/>
  <c r="NE101" i="3" s="1"/>
  <c r="KQ101" i="3"/>
  <c r="KM101" i="3"/>
  <c r="KF101" i="3"/>
  <c r="KA101" i="3"/>
  <c r="IG101" i="3"/>
  <c r="HQ101" i="3"/>
  <c r="FL101" i="3"/>
  <c r="FK101" i="3"/>
  <c r="FI101" i="3" s="1"/>
  <c r="FH101" i="3" s="1"/>
  <c r="FJ101" i="3"/>
  <c r="PM100" i="3" a="1"/>
  <c r="PM100" i="3" s="1"/>
  <c r="PL100" i="3" a="1"/>
  <c r="PL100" i="3" s="1"/>
  <c r="NT100" i="3"/>
  <c r="NQ100" i="3"/>
  <c r="NP100" i="3"/>
  <c r="NI100" i="3"/>
  <c r="NE100" i="3"/>
  <c r="NU100" i="3" s="1"/>
  <c r="ND100" i="3"/>
  <c r="NC100" i="3"/>
  <c r="NB100" i="3"/>
  <c r="NA100" i="3"/>
  <c r="KQ100" i="3"/>
  <c r="KM100" i="3"/>
  <c r="KF100" i="3"/>
  <c r="KA100" i="3"/>
  <c r="IG100" i="3"/>
  <c r="HQ100" i="3"/>
  <c r="FL100" i="3"/>
  <c r="FK100" i="3"/>
  <c r="FI100" i="3" s="1"/>
  <c r="FH100" i="3" s="1"/>
  <c r="FJ100" i="3"/>
  <c r="PM99" i="3" a="1"/>
  <c r="PM99" i="3" s="1"/>
  <c r="PL99" i="3" a="1"/>
  <c r="PL99" i="3" s="1"/>
  <c r="NT99" i="3"/>
  <c r="NQ99" i="3"/>
  <c r="NP99" i="3"/>
  <c r="NI99" i="3"/>
  <c r="NE99" i="3"/>
  <c r="NU99" i="3" s="1"/>
  <c r="ND99" i="3"/>
  <c r="NC99" i="3"/>
  <c r="NB99" i="3"/>
  <c r="NA99" i="3"/>
  <c r="KQ99" i="3"/>
  <c r="KM99" i="3"/>
  <c r="KF99" i="3"/>
  <c r="KA99" i="3"/>
  <c r="IG99" i="3"/>
  <c r="HQ99" i="3"/>
  <c r="FL99" i="3"/>
  <c r="FK99" i="3"/>
  <c r="FJ99" i="3"/>
  <c r="FI99" i="3"/>
  <c r="FH99" i="3" s="1"/>
  <c r="PM98" i="3" a="1"/>
  <c r="PM98" i="3" s="1"/>
  <c r="PL98" i="3" a="1"/>
  <c r="PL98" i="3" s="1"/>
  <c r="NT98" i="3"/>
  <c r="NQ98" i="3"/>
  <c r="NP98" i="3"/>
  <c r="NI98" i="3"/>
  <c r="ND98" i="3"/>
  <c r="NC98" i="3"/>
  <c r="NB98" i="3"/>
  <c r="NA98" i="3"/>
  <c r="NE98" i="3" s="1"/>
  <c r="KQ98" i="3"/>
  <c r="KM98" i="3"/>
  <c r="KF98" i="3"/>
  <c r="KA98" i="3"/>
  <c r="IG98" i="3"/>
  <c r="HQ98" i="3"/>
  <c r="FL98" i="3"/>
  <c r="FK98" i="3"/>
  <c r="FJ98" i="3"/>
  <c r="FI98" i="3"/>
  <c r="FH98" i="3" s="1"/>
  <c r="PM97" i="3" a="1"/>
  <c r="PM97" i="3" s="1"/>
  <c r="PL97" i="3" a="1"/>
  <c r="PL97" i="3" s="1"/>
  <c r="NT97" i="3"/>
  <c r="NQ97" i="3"/>
  <c r="NP97" i="3"/>
  <c r="NI97" i="3"/>
  <c r="ND97" i="3"/>
  <c r="NC97" i="3"/>
  <c r="NB97" i="3"/>
  <c r="NA97" i="3"/>
  <c r="NE97" i="3" s="1"/>
  <c r="KQ97" i="3"/>
  <c r="KM97" i="3"/>
  <c r="KF97" i="3"/>
  <c r="KA97" i="3"/>
  <c r="IG97" i="3"/>
  <c r="HQ97" i="3"/>
  <c r="FL97" i="3"/>
  <c r="FK97" i="3"/>
  <c r="FI97" i="3" s="1"/>
  <c r="FH97" i="3" s="1"/>
  <c r="FJ97" i="3"/>
  <c r="PM96" i="3" a="1"/>
  <c r="PM96" i="3" s="1"/>
  <c r="PL96" i="3" a="1"/>
  <c r="PL96" i="3" s="1"/>
  <c r="NT96" i="3"/>
  <c r="NQ96" i="3"/>
  <c r="NP96" i="3"/>
  <c r="NI96" i="3"/>
  <c r="NE96" i="3"/>
  <c r="NU96" i="3" s="1"/>
  <c r="ND96" i="3"/>
  <c r="NC96" i="3"/>
  <c r="NB96" i="3"/>
  <c r="NA96" i="3"/>
  <c r="KQ96" i="3"/>
  <c r="KM96" i="3"/>
  <c r="KF96" i="3"/>
  <c r="KA96" i="3"/>
  <c r="IG96" i="3"/>
  <c r="HQ96" i="3"/>
  <c r="FL96" i="3"/>
  <c r="FK96" i="3"/>
  <c r="FJ96" i="3"/>
  <c r="FI96" i="3" s="1"/>
  <c r="FH96" i="3" s="1"/>
  <c r="PM95" i="3" a="1"/>
  <c r="PM95" i="3" s="1"/>
  <c r="PL95" i="3" a="1"/>
  <c r="PL95" i="3" s="1"/>
  <c r="NT95" i="3"/>
  <c r="NQ95" i="3"/>
  <c r="NP95" i="3"/>
  <c r="NI95" i="3"/>
  <c r="ND95" i="3"/>
  <c r="NC95" i="3"/>
  <c r="NB95" i="3"/>
  <c r="NA95" i="3"/>
  <c r="NE95" i="3" s="1"/>
  <c r="KQ95" i="3"/>
  <c r="KM95" i="3"/>
  <c r="KF95" i="3"/>
  <c r="KA95" i="3"/>
  <c r="IG95" i="3"/>
  <c r="HQ95" i="3"/>
  <c r="FL95" i="3"/>
  <c r="FK95" i="3"/>
  <c r="FJ95" i="3"/>
  <c r="FI95" i="3"/>
  <c r="FH95" i="3" s="1"/>
  <c r="PM94" i="3" a="1"/>
  <c r="PM94" i="3" s="1"/>
  <c r="PL94" i="3" a="1"/>
  <c r="PL94" i="3" s="1"/>
  <c r="NT94" i="3"/>
  <c r="NQ94" i="3"/>
  <c r="NP94" i="3"/>
  <c r="NF94" i="3"/>
  <c r="NJ94" i="3" s="1"/>
  <c r="NR94" i="3" s="1"/>
  <c r="ND94" i="3"/>
  <c r="NC94" i="3"/>
  <c r="NB94" i="3"/>
  <c r="NA94" i="3"/>
  <c r="NE94" i="3" s="1"/>
  <c r="NU94" i="3" s="1"/>
  <c r="KQ94" i="3"/>
  <c r="KM94" i="3"/>
  <c r="KF94" i="3"/>
  <c r="KA94" i="3"/>
  <c r="IG94" i="3"/>
  <c r="HQ94" i="3"/>
  <c r="FL94" i="3"/>
  <c r="FI94" i="3" s="1"/>
  <c r="FH94" i="3" s="1"/>
  <c r="FK94" i="3"/>
  <c r="FJ94" i="3"/>
  <c r="PM93" i="3" a="1"/>
  <c r="PM93" i="3" s="1"/>
  <c r="PL93" i="3" a="1"/>
  <c r="PL93" i="3" s="1"/>
  <c r="NT93" i="3"/>
  <c r="NQ93" i="3"/>
  <c r="NP93" i="3"/>
  <c r="NI93" i="3"/>
  <c r="NF93" i="3"/>
  <c r="NJ93" i="3" s="1"/>
  <c r="NR93" i="3" s="1"/>
  <c r="ND93" i="3"/>
  <c r="NC93" i="3"/>
  <c r="NB93" i="3"/>
  <c r="NA93" i="3"/>
  <c r="NE93" i="3" s="1"/>
  <c r="NU93" i="3" s="1"/>
  <c r="KQ93" i="3"/>
  <c r="KM93" i="3"/>
  <c r="KF93" i="3"/>
  <c r="KA93" i="3"/>
  <c r="IG93" i="3"/>
  <c r="HQ93" i="3"/>
  <c r="FL93" i="3"/>
  <c r="FK93" i="3"/>
  <c r="FJ93" i="3"/>
  <c r="FI93" i="3" s="1"/>
  <c r="FH93" i="3"/>
  <c r="PM92" i="3" a="1"/>
  <c r="PM92" i="3" s="1"/>
  <c r="PL92" i="3" a="1"/>
  <c r="PL92" i="3" s="1"/>
  <c r="NT92" i="3"/>
  <c r="NQ92" i="3"/>
  <c r="NP92" i="3"/>
  <c r="NI92" i="3"/>
  <c r="ND92" i="3"/>
  <c r="NC92" i="3"/>
  <c r="NB92" i="3"/>
  <c r="NA92" i="3"/>
  <c r="KQ92" i="3"/>
  <c r="KM92" i="3"/>
  <c r="KF92" i="3"/>
  <c r="KA92" i="3"/>
  <c r="IG92" i="3"/>
  <c r="HQ92" i="3"/>
  <c r="FL92" i="3"/>
  <c r="FK92" i="3"/>
  <c r="FJ92" i="3"/>
  <c r="FI92" i="3" s="1"/>
  <c r="FH92" i="3" s="1"/>
  <c r="PM91" i="3" a="1"/>
  <c r="PM91" i="3" s="1"/>
  <c r="PL91" i="3" a="1"/>
  <c r="PL91" i="3" s="1"/>
  <c r="NT91" i="3"/>
  <c r="NQ91" i="3"/>
  <c r="NP91" i="3"/>
  <c r="NI91" i="3"/>
  <c r="NF91" i="3"/>
  <c r="NJ91" i="3" s="1"/>
  <c r="NR91" i="3" s="1"/>
  <c r="ND91" i="3"/>
  <c r="NC91" i="3"/>
  <c r="NB91" i="3"/>
  <c r="NA91" i="3"/>
  <c r="NE91" i="3" s="1"/>
  <c r="NU91" i="3" s="1"/>
  <c r="KQ91" i="3"/>
  <c r="KM91" i="3"/>
  <c r="KF91" i="3"/>
  <c r="KA91" i="3"/>
  <c r="IG91" i="3"/>
  <c r="HQ91" i="3"/>
  <c r="FL91" i="3"/>
  <c r="FK91" i="3"/>
  <c r="FJ91" i="3"/>
  <c r="FI91" i="3" s="1"/>
  <c r="FH91" i="3" s="1"/>
  <c r="PM90" i="3" a="1"/>
  <c r="PM90" i="3" s="1"/>
  <c r="PL90" i="3" a="1"/>
  <c r="PL90" i="3" s="1"/>
  <c r="NT90" i="3"/>
  <c r="NQ90" i="3"/>
  <c r="NP90" i="3"/>
  <c r="NI90" i="3"/>
  <c r="ND90" i="3"/>
  <c r="NC90" i="3"/>
  <c r="NB90" i="3"/>
  <c r="NA90" i="3"/>
  <c r="NE90" i="3" s="1"/>
  <c r="KQ90" i="3"/>
  <c r="KM90" i="3"/>
  <c r="KF90" i="3"/>
  <c r="KA90" i="3"/>
  <c r="IG90" i="3"/>
  <c r="HQ90" i="3"/>
  <c r="FL90" i="3"/>
  <c r="FK90" i="3"/>
  <c r="FJ90" i="3"/>
  <c r="FI90" i="3" s="1"/>
  <c r="FH90" i="3" s="1"/>
  <c r="PM89" i="3" a="1"/>
  <c r="PM89" i="3" s="1"/>
  <c r="PL89" i="3" a="1"/>
  <c r="PL89" i="3" s="1"/>
  <c r="NT89" i="3"/>
  <c r="NQ89" i="3"/>
  <c r="NP89" i="3"/>
  <c r="NI89" i="3"/>
  <c r="ND89" i="3"/>
  <c r="NC89" i="3"/>
  <c r="NB89" i="3"/>
  <c r="NE89" i="3" s="1"/>
  <c r="NF89" i="3" s="1"/>
  <c r="NJ89" i="3" s="1"/>
  <c r="NR89" i="3" s="1"/>
  <c r="NA89" i="3"/>
  <c r="KQ89" i="3"/>
  <c r="KM89" i="3"/>
  <c r="KF89" i="3"/>
  <c r="KA89" i="3"/>
  <c r="IG89" i="3"/>
  <c r="HQ89" i="3"/>
  <c r="FL89" i="3"/>
  <c r="FK89" i="3"/>
  <c r="FJ89" i="3"/>
  <c r="FI89" i="3" s="1"/>
  <c r="FH89" i="3" s="1"/>
  <c r="PM88" i="3" a="1"/>
  <c r="PM88" i="3" s="1"/>
  <c r="PL88" i="3" a="1"/>
  <c r="PL88" i="3" s="1"/>
  <c r="NT88" i="3"/>
  <c r="NQ88" i="3"/>
  <c r="NP88" i="3"/>
  <c r="NI88" i="3"/>
  <c r="ND88" i="3"/>
  <c r="NC88" i="3"/>
  <c r="NB88" i="3"/>
  <c r="NA88" i="3"/>
  <c r="KQ88" i="3"/>
  <c r="KM88" i="3"/>
  <c r="KF88" i="3"/>
  <c r="KA88" i="3"/>
  <c r="IG88" i="3"/>
  <c r="HQ88" i="3"/>
  <c r="FL88" i="3"/>
  <c r="FK88" i="3"/>
  <c r="FJ88" i="3"/>
  <c r="FI88" i="3" s="1"/>
  <c r="FH88" i="3" s="1"/>
  <c r="PM87" i="3" a="1"/>
  <c r="PM87" i="3" s="1"/>
  <c r="PL87" i="3" a="1"/>
  <c r="PL87" i="3" s="1"/>
  <c r="NT87" i="3"/>
  <c r="NQ87" i="3"/>
  <c r="NP87" i="3"/>
  <c r="NI87" i="3"/>
  <c r="ND87" i="3"/>
  <c r="NC87" i="3"/>
  <c r="NB87" i="3"/>
  <c r="NA87" i="3"/>
  <c r="NE87" i="3" s="1"/>
  <c r="NU87" i="3" s="1"/>
  <c r="KQ87" i="3"/>
  <c r="KM87" i="3"/>
  <c r="KF87" i="3"/>
  <c r="KA87" i="3"/>
  <c r="IG87" i="3"/>
  <c r="HQ87" i="3"/>
  <c r="FL87" i="3"/>
  <c r="FK87" i="3"/>
  <c r="FJ87" i="3"/>
  <c r="FI87" i="3" s="1"/>
  <c r="FH87" i="3" s="1"/>
  <c r="PM86" i="3" a="1"/>
  <c r="PM86" i="3" s="1"/>
  <c r="PL86" i="3" a="1"/>
  <c r="PL86" i="3" s="1"/>
  <c r="NT86" i="3"/>
  <c r="NQ86" i="3"/>
  <c r="NP86" i="3"/>
  <c r="NI86" i="3"/>
  <c r="ND86" i="3"/>
  <c r="NC86" i="3"/>
  <c r="NB86" i="3"/>
  <c r="NA86" i="3"/>
  <c r="NE86" i="3" s="1"/>
  <c r="KQ86" i="3"/>
  <c r="KM86" i="3"/>
  <c r="KF86" i="3"/>
  <c r="KA86" i="3"/>
  <c r="IG86" i="3"/>
  <c r="HQ86" i="3"/>
  <c r="FL86" i="3"/>
  <c r="FK86" i="3"/>
  <c r="FJ86" i="3"/>
  <c r="FI86" i="3" s="1"/>
  <c r="FH86" i="3" s="1"/>
  <c r="PM85" i="3" a="1"/>
  <c r="PM85" i="3" s="1"/>
  <c r="PL85" i="3" a="1"/>
  <c r="PL85" i="3" s="1"/>
  <c r="NT85" i="3"/>
  <c r="NQ85" i="3"/>
  <c r="NP85" i="3"/>
  <c r="NI85" i="3"/>
  <c r="ND85" i="3"/>
  <c r="NC85" i="3"/>
  <c r="NB85" i="3"/>
  <c r="NA85" i="3"/>
  <c r="KQ85" i="3"/>
  <c r="KM85" i="3"/>
  <c r="KF85" i="3"/>
  <c r="KA85" i="3"/>
  <c r="IG85" i="3"/>
  <c r="HQ85" i="3"/>
  <c r="FL85" i="3"/>
  <c r="FK85" i="3"/>
  <c r="FJ85" i="3"/>
  <c r="FI85" i="3" s="1"/>
  <c r="FH85" i="3" s="1"/>
  <c r="PM84" i="3" a="1"/>
  <c r="PM84" i="3" s="1"/>
  <c r="PL84" i="3" a="1"/>
  <c r="PL84" i="3" s="1"/>
  <c r="NT84" i="3"/>
  <c r="NQ84" i="3"/>
  <c r="NP84" i="3"/>
  <c r="NI84" i="3"/>
  <c r="ND84" i="3"/>
  <c r="NC84" i="3"/>
  <c r="NB84" i="3"/>
  <c r="NA84" i="3"/>
  <c r="KQ84" i="3"/>
  <c r="KM84" i="3"/>
  <c r="KF84" i="3"/>
  <c r="KA84" i="3"/>
  <c r="IG84" i="3"/>
  <c r="HQ84" i="3"/>
  <c r="FL84" i="3"/>
  <c r="FK84" i="3"/>
  <c r="FJ84" i="3"/>
  <c r="PM83" i="3" a="1"/>
  <c r="PM83" i="3" s="1"/>
  <c r="PL83" i="3" a="1"/>
  <c r="PL83" i="3" s="1"/>
  <c r="NT83" i="3"/>
  <c r="NQ83" i="3"/>
  <c r="NP83" i="3"/>
  <c r="NI83" i="3"/>
  <c r="ND83" i="3"/>
  <c r="NC83" i="3"/>
  <c r="NB83" i="3"/>
  <c r="NA83" i="3"/>
  <c r="NE83" i="3" s="1"/>
  <c r="NU83" i="3" s="1"/>
  <c r="KQ83" i="3"/>
  <c r="KM83" i="3"/>
  <c r="KF83" i="3"/>
  <c r="KA83" i="3"/>
  <c r="IG83" i="3"/>
  <c r="HQ83" i="3"/>
  <c r="FL83" i="3"/>
  <c r="FK83" i="3"/>
  <c r="FJ83" i="3"/>
  <c r="FI83" i="3" s="1"/>
  <c r="FH83" i="3" s="1"/>
  <c r="PM82" i="3" a="1"/>
  <c r="PM82" i="3" s="1"/>
  <c r="PL82" i="3" a="1"/>
  <c r="PL82" i="3" s="1"/>
  <c r="NT82" i="3"/>
  <c r="NQ82" i="3"/>
  <c r="NP82" i="3"/>
  <c r="NI82" i="3"/>
  <c r="ND82" i="3"/>
  <c r="NC82" i="3"/>
  <c r="NB82" i="3"/>
  <c r="NA82" i="3"/>
  <c r="NE82" i="3" s="1"/>
  <c r="KQ82" i="3"/>
  <c r="KM82" i="3"/>
  <c r="KF82" i="3"/>
  <c r="KA82" i="3"/>
  <c r="IG82" i="3"/>
  <c r="HQ82" i="3"/>
  <c r="FL82" i="3"/>
  <c r="FK82" i="3"/>
  <c r="FJ82" i="3"/>
  <c r="FI82" i="3" s="1"/>
  <c r="FH82" i="3" s="1"/>
  <c r="PM81" i="3" a="1"/>
  <c r="PM81" i="3" s="1"/>
  <c r="PL81" i="3" a="1"/>
  <c r="PL81" i="3" s="1"/>
  <c r="NT81" i="3"/>
  <c r="NQ81" i="3"/>
  <c r="NP81" i="3"/>
  <c r="NI81" i="3"/>
  <c r="ND81" i="3"/>
  <c r="NC81" i="3"/>
  <c r="NB81" i="3"/>
  <c r="NA81" i="3"/>
  <c r="KQ81" i="3"/>
  <c r="KM81" i="3"/>
  <c r="KF81" i="3"/>
  <c r="KA81" i="3"/>
  <c r="IG81" i="3"/>
  <c r="HQ81" i="3"/>
  <c r="FL81" i="3"/>
  <c r="FK81" i="3"/>
  <c r="FJ81" i="3"/>
  <c r="FI81" i="3" s="1"/>
  <c r="FH81" i="3" s="1"/>
  <c r="PM80" i="3" a="1"/>
  <c r="PM80" i="3" s="1"/>
  <c r="PL80" i="3" a="1"/>
  <c r="PL80" i="3" s="1"/>
  <c r="NT80" i="3"/>
  <c r="NQ80" i="3"/>
  <c r="NP80" i="3"/>
  <c r="NI80" i="3"/>
  <c r="ND80" i="3"/>
  <c r="NC80" i="3"/>
  <c r="NB80" i="3"/>
  <c r="NA80" i="3"/>
  <c r="KQ80" i="3"/>
  <c r="KM80" i="3"/>
  <c r="KF80" i="3"/>
  <c r="KA80" i="3"/>
  <c r="IG80" i="3"/>
  <c r="HQ80" i="3"/>
  <c r="FL80" i="3"/>
  <c r="FK80" i="3"/>
  <c r="FJ80" i="3"/>
  <c r="PM79" i="3" a="1"/>
  <c r="PM79" i="3" s="1"/>
  <c r="PL79" i="3" a="1"/>
  <c r="PL79" i="3" s="1"/>
  <c r="NT79" i="3"/>
  <c r="NQ79" i="3"/>
  <c r="NP79" i="3"/>
  <c r="NI79" i="3"/>
  <c r="ND79" i="3"/>
  <c r="NC79" i="3"/>
  <c r="NB79" i="3"/>
  <c r="NA79" i="3"/>
  <c r="KQ79" i="3"/>
  <c r="KM79" i="3"/>
  <c r="KF79" i="3"/>
  <c r="KA79" i="3"/>
  <c r="IG79" i="3"/>
  <c r="HQ79" i="3"/>
  <c r="FL79" i="3"/>
  <c r="FK79" i="3"/>
  <c r="FJ79" i="3"/>
  <c r="FI79" i="3" s="1"/>
  <c r="FH79" i="3" s="1"/>
  <c r="PM78" i="3" a="1"/>
  <c r="PM78" i="3" s="1"/>
  <c r="PL78" i="3" a="1"/>
  <c r="PL78" i="3" s="1"/>
  <c r="NT78" i="3"/>
  <c r="NQ78" i="3"/>
  <c r="NP78" i="3"/>
  <c r="NI78" i="3"/>
  <c r="NF78" i="3"/>
  <c r="NJ78" i="3" s="1"/>
  <c r="NR78" i="3" s="1"/>
  <c r="ND78" i="3"/>
  <c r="NC78" i="3"/>
  <c r="NB78" i="3"/>
  <c r="NA78" i="3"/>
  <c r="NE78" i="3" s="1"/>
  <c r="NU78" i="3" s="1"/>
  <c r="KQ78" i="3"/>
  <c r="KM78" i="3"/>
  <c r="KF78" i="3"/>
  <c r="KA78" i="3"/>
  <c r="IG78" i="3"/>
  <c r="HQ78" i="3"/>
  <c r="FL78" i="3"/>
  <c r="FK78" i="3"/>
  <c r="FJ78" i="3"/>
  <c r="FI78" i="3" s="1"/>
  <c r="FH78" i="3" s="1"/>
  <c r="PM77" i="3" a="1"/>
  <c r="PM77" i="3" s="1"/>
  <c r="PL77" i="3" a="1"/>
  <c r="PL77" i="3" s="1"/>
  <c r="NT77" i="3"/>
  <c r="NQ77" i="3"/>
  <c r="NP77" i="3"/>
  <c r="NI77" i="3"/>
  <c r="ND77" i="3"/>
  <c r="NC77" i="3"/>
  <c r="NB77" i="3"/>
  <c r="NA77" i="3"/>
  <c r="KQ77" i="3"/>
  <c r="KM77" i="3"/>
  <c r="KF77" i="3"/>
  <c r="KA77" i="3"/>
  <c r="IG77" i="3"/>
  <c r="HQ77" i="3"/>
  <c r="FL77" i="3"/>
  <c r="FK77" i="3"/>
  <c r="FJ77" i="3"/>
  <c r="FI77" i="3" s="1"/>
  <c r="FH77" i="3"/>
  <c r="PM76" i="3" a="1"/>
  <c r="PM76" i="3" s="1"/>
  <c r="PL76" i="3" a="1"/>
  <c r="PL76" i="3" s="1"/>
  <c r="NT76" i="3"/>
  <c r="NQ76" i="3"/>
  <c r="NP76" i="3"/>
  <c r="NE76" i="3"/>
  <c r="ND76" i="3"/>
  <c r="NC76" i="3"/>
  <c r="NB76" i="3"/>
  <c r="NA76" i="3"/>
  <c r="KQ76" i="3"/>
  <c r="KM76" i="3"/>
  <c r="KF76" i="3"/>
  <c r="KA76" i="3"/>
  <c r="IG76" i="3"/>
  <c r="HQ76" i="3"/>
  <c r="FL76" i="3"/>
  <c r="FK76" i="3"/>
  <c r="FJ76" i="3"/>
  <c r="FI76" i="3"/>
  <c r="FH76" i="3" s="1"/>
  <c r="PM75" i="3" a="1"/>
  <c r="PM75" i="3" s="1"/>
  <c r="PL75" i="3" a="1"/>
  <c r="PL75" i="3" s="1"/>
  <c r="NT75" i="3"/>
  <c r="NQ75" i="3"/>
  <c r="NP75" i="3"/>
  <c r="NI75" i="3"/>
  <c r="NE75" i="3"/>
  <c r="ND75" i="3"/>
  <c r="NC75" i="3"/>
  <c r="NB75" i="3"/>
  <c r="NA75" i="3"/>
  <c r="KQ75" i="3"/>
  <c r="KM75" i="3"/>
  <c r="KF75" i="3"/>
  <c r="KA75" i="3"/>
  <c r="IG75" i="3"/>
  <c r="HQ75" i="3"/>
  <c r="FL75" i="3"/>
  <c r="FK75" i="3"/>
  <c r="FJ75" i="3"/>
  <c r="FI75" i="3"/>
  <c r="FH75" i="3" s="1"/>
  <c r="PM74" i="3" a="1"/>
  <c r="PM74" i="3" s="1"/>
  <c r="PL74" i="3" a="1"/>
  <c r="PL74" i="3" s="1"/>
  <c r="NT74" i="3"/>
  <c r="NQ74" i="3"/>
  <c r="NP74" i="3"/>
  <c r="NI74" i="3"/>
  <c r="NE74" i="3"/>
  <c r="ND74" i="3"/>
  <c r="NC74" i="3"/>
  <c r="NB74" i="3"/>
  <c r="NA74" i="3"/>
  <c r="KQ74" i="3"/>
  <c r="KM74" i="3"/>
  <c r="KF74" i="3"/>
  <c r="KA74" i="3"/>
  <c r="IG74" i="3"/>
  <c r="HQ74" i="3"/>
  <c r="FL74" i="3"/>
  <c r="FK74" i="3"/>
  <c r="FJ74" i="3"/>
  <c r="FI74" i="3"/>
  <c r="FH74" i="3" s="1"/>
  <c r="PM73" i="3" a="1"/>
  <c r="PM73" i="3" s="1"/>
  <c r="PL73" i="3" a="1"/>
  <c r="PL73" i="3" s="1"/>
  <c r="NT73" i="3"/>
  <c r="NQ73" i="3"/>
  <c r="NP73" i="3"/>
  <c r="NI73" i="3"/>
  <c r="ND73" i="3"/>
  <c r="NC73" i="3"/>
  <c r="NB73" i="3"/>
  <c r="NA73" i="3"/>
  <c r="KQ73" i="3"/>
  <c r="KM73" i="3"/>
  <c r="KF73" i="3"/>
  <c r="KA73" i="3"/>
  <c r="IG73" i="3"/>
  <c r="HQ73" i="3"/>
  <c r="FL73" i="3"/>
  <c r="FK73" i="3"/>
  <c r="FJ73" i="3"/>
  <c r="PM72" i="3" a="1"/>
  <c r="PM72" i="3" s="1"/>
  <c r="PL72" i="3" a="1"/>
  <c r="PL72" i="3" s="1"/>
  <c r="NT72" i="3"/>
  <c r="NQ72" i="3"/>
  <c r="NP72" i="3"/>
  <c r="NI72" i="3"/>
  <c r="ND72" i="3"/>
  <c r="NC72" i="3"/>
  <c r="NB72" i="3"/>
  <c r="NA72" i="3"/>
  <c r="NE72" i="3" s="1"/>
  <c r="KQ72" i="3"/>
  <c r="KM72" i="3"/>
  <c r="KF72" i="3"/>
  <c r="KA72" i="3"/>
  <c r="IG72" i="3"/>
  <c r="HQ72" i="3"/>
  <c r="FL72" i="3"/>
  <c r="FK72" i="3"/>
  <c r="FJ72" i="3"/>
  <c r="FI72" i="3" s="1"/>
  <c r="FH72" i="3" s="1"/>
  <c r="PM71" i="3" a="1"/>
  <c r="PM71" i="3" s="1"/>
  <c r="PL71" i="3" a="1"/>
  <c r="PL71" i="3" s="1"/>
  <c r="NT71" i="3"/>
  <c r="NQ71" i="3"/>
  <c r="NP71" i="3"/>
  <c r="NI71" i="3"/>
  <c r="ND71" i="3"/>
  <c r="NC71" i="3"/>
  <c r="NB71" i="3"/>
  <c r="NE71" i="3" s="1"/>
  <c r="NA71" i="3"/>
  <c r="KQ71" i="3"/>
  <c r="KM71" i="3"/>
  <c r="KF71" i="3"/>
  <c r="KA71" i="3"/>
  <c r="IG71" i="3"/>
  <c r="HQ71" i="3"/>
  <c r="FL71" i="3"/>
  <c r="FK71" i="3"/>
  <c r="FJ71" i="3"/>
  <c r="FI71" i="3" s="1"/>
  <c r="FH71" i="3"/>
  <c r="PM70" i="3" a="1"/>
  <c r="PM70" i="3" s="1"/>
  <c r="PL70" i="3" a="1"/>
  <c r="PL70" i="3" s="1"/>
  <c r="NT70" i="3"/>
  <c r="NQ70" i="3"/>
  <c r="NP70" i="3"/>
  <c r="NI70" i="3"/>
  <c r="ND70" i="3"/>
  <c r="NC70" i="3"/>
  <c r="NB70" i="3"/>
  <c r="NA70" i="3"/>
  <c r="NE70" i="3" s="1"/>
  <c r="NF70" i="3" s="1"/>
  <c r="NJ70" i="3" s="1"/>
  <c r="NR70" i="3" s="1"/>
  <c r="KQ70" i="3"/>
  <c r="KM70" i="3"/>
  <c r="KF70" i="3"/>
  <c r="KA70" i="3"/>
  <c r="IG70" i="3"/>
  <c r="HQ70" i="3"/>
  <c r="FL70" i="3"/>
  <c r="FK70" i="3"/>
  <c r="FJ70" i="3"/>
  <c r="FI70" i="3" s="1"/>
  <c r="FH70" i="3" s="1"/>
  <c r="PM69" i="3" a="1"/>
  <c r="PM69" i="3" s="1"/>
  <c r="PL69" i="3" a="1"/>
  <c r="PL69" i="3" s="1"/>
  <c r="NT69" i="3"/>
  <c r="NQ69" i="3"/>
  <c r="NP69" i="3"/>
  <c r="NI69" i="3"/>
  <c r="ND69" i="3"/>
  <c r="NC69" i="3"/>
  <c r="NB69" i="3"/>
  <c r="NA69" i="3"/>
  <c r="KQ69" i="3"/>
  <c r="KM69" i="3"/>
  <c r="KF69" i="3"/>
  <c r="KA69" i="3"/>
  <c r="IG69" i="3"/>
  <c r="HQ69" i="3"/>
  <c r="FL69" i="3"/>
  <c r="FK69" i="3"/>
  <c r="FJ69" i="3"/>
  <c r="PM68" i="3" a="1"/>
  <c r="PM68" i="3" s="1"/>
  <c r="PL68" i="3" a="1"/>
  <c r="PL68" i="3" s="1"/>
  <c r="NT68" i="3"/>
  <c r="NQ68" i="3"/>
  <c r="NP68" i="3"/>
  <c r="NI68" i="3"/>
  <c r="ND68" i="3"/>
  <c r="NC68" i="3"/>
  <c r="NB68" i="3"/>
  <c r="NA68" i="3"/>
  <c r="KQ68" i="3"/>
  <c r="KM68" i="3"/>
  <c r="KF68" i="3"/>
  <c r="KA68" i="3"/>
  <c r="IG68" i="3"/>
  <c r="HQ68" i="3"/>
  <c r="FL68" i="3"/>
  <c r="FK68" i="3"/>
  <c r="FJ68" i="3"/>
  <c r="PM67" i="3" a="1"/>
  <c r="PM67" i="3" s="1"/>
  <c r="PL67" i="3" a="1"/>
  <c r="PL67" i="3" s="1"/>
  <c r="NT67" i="3"/>
  <c r="NQ67" i="3"/>
  <c r="NP67" i="3"/>
  <c r="NI67" i="3"/>
  <c r="ND67" i="3"/>
  <c r="NC67" i="3"/>
  <c r="NB67" i="3"/>
  <c r="NA67" i="3"/>
  <c r="NE67" i="3" s="1"/>
  <c r="KQ67" i="3"/>
  <c r="KM67" i="3"/>
  <c r="KF67" i="3"/>
  <c r="KA67" i="3"/>
  <c r="IG67" i="3"/>
  <c r="HQ67" i="3"/>
  <c r="FL67" i="3"/>
  <c r="FK67" i="3"/>
  <c r="FI67" i="3" s="1"/>
  <c r="FH67" i="3" s="1"/>
  <c r="FJ67" i="3"/>
  <c r="PM66" i="3" a="1"/>
  <c r="PM66" i="3" s="1"/>
  <c r="PL66" i="3" a="1"/>
  <c r="PL66" i="3" s="1"/>
  <c r="NT66" i="3"/>
  <c r="NQ66" i="3"/>
  <c r="NP66" i="3"/>
  <c r="NI66" i="3"/>
  <c r="NE66" i="3"/>
  <c r="ND66" i="3"/>
  <c r="NC66" i="3"/>
  <c r="NB66" i="3"/>
  <c r="NA66" i="3"/>
  <c r="KQ66" i="3"/>
  <c r="KM66" i="3"/>
  <c r="KF66" i="3"/>
  <c r="KA66" i="3"/>
  <c r="IG66" i="3"/>
  <c r="HQ66" i="3"/>
  <c r="FL66" i="3"/>
  <c r="FK66" i="3"/>
  <c r="FI66" i="3" s="1"/>
  <c r="FH66" i="3" s="1"/>
  <c r="FJ66" i="3"/>
  <c r="PM65" i="3" a="1"/>
  <c r="PM65" i="3" s="1"/>
  <c r="PL65" i="3" a="1"/>
  <c r="PL65" i="3" s="1"/>
  <c r="NT65" i="3"/>
  <c r="NQ65" i="3"/>
  <c r="NP65" i="3"/>
  <c r="NI65" i="3"/>
  <c r="NE65" i="3"/>
  <c r="NU65" i="3" s="1"/>
  <c r="ND65" i="3"/>
  <c r="NC65" i="3"/>
  <c r="NB65" i="3"/>
  <c r="NA65" i="3"/>
  <c r="KQ65" i="3"/>
  <c r="KM65" i="3"/>
  <c r="KF65" i="3"/>
  <c r="KA65" i="3"/>
  <c r="IG65" i="3"/>
  <c r="HQ65" i="3"/>
  <c r="FL65" i="3"/>
  <c r="FK65" i="3"/>
  <c r="FJ65" i="3"/>
  <c r="FI65" i="3" s="1"/>
  <c r="FH65" i="3" s="1"/>
  <c r="PM64" i="3" a="1"/>
  <c r="PM64" i="3" s="1"/>
  <c r="PL64" i="3" a="1"/>
  <c r="PL64" i="3" s="1"/>
  <c r="NT64" i="3"/>
  <c r="NQ64" i="3"/>
  <c r="NP64" i="3"/>
  <c r="NI64" i="3"/>
  <c r="ND64" i="3"/>
  <c r="NC64" i="3"/>
  <c r="NB64" i="3"/>
  <c r="NA64" i="3"/>
  <c r="NE64" i="3" s="1"/>
  <c r="KQ64" i="3"/>
  <c r="KM64" i="3"/>
  <c r="KF64" i="3"/>
  <c r="KA64" i="3"/>
  <c r="IG64" i="3"/>
  <c r="HQ64" i="3"/>
  <c r="FL64" i="3"/>
  <c r="FK64" i="3"/>
  <c r="FJ64" i="3"/>
  <c r="FI64" i="3"/>
  <c r="FH64" i="3" s="1"/>
  <c r="PM63" i="3" a="1"/>
  <c r="PM63" i="3" s="1"/>
  <c r="PL63" i="3" a="1"/>
  <c r="PL63" i="3" s="1"/>
  <c r="NT63" i="3"/>
  <c r="NQ63" i="3"/>
  <c r="NP63" i="3"/>
  <c r="NI63" i="3"/>
  <c r="ND63" i="3"/>
  <c r="NC63" i="3"/>
  <c r="NB63" i="3"/>
  <c r="NA63" i="3"/>
  <c r="NE63" i="3" s="1"/>
  <c r="KQ63" i="3"/>
  <c r="KM63" i="3"/>
  <c r="KF63" i="3"/>
  <c r="KA63" i="3"/>
  <c r="IG63" i="3"/>
  <c r="HQ63" i="3"/>
  <c r="FL63" i="3"/>
  <c r="FK63" i="3"/>
  <c r="FI63" i="3" s="1"/>
  <c r="FH63" i="3" s="1"/>
  <c r="FJ63" i="3"/>
  <c r="PM62" i="3" a="1"/>
  <c r="PM62" i="3" s="1"/>
  <c r="PL62" i="3" a="1"/>
  <c r="PL62" i="3" s="1"/>
  <c r="NT62" i="3"/>
  <c r="NQ62" i="3"/>
  <c r="NP62" i="3"/>
  <c r="NI62" i="3"/>
  <c r="NE62" i="3"/>
  <c r="ND62" i="3"/>
  <c r="NC62" i="3"/>
  <c r="NB62" i="3"/>
  <c r="NA62" i="3"/>
  <c r="KQ62" i="3"/>
  <c r="KM62" i="3"/>
  <c r="KF62" i="3"/>
  <c r="KA62" i="3"/>
  <c r="IG62" i="3"/>
  <c r="HQ62" i="3"/>
  <c r="FL62" i="3"/>
  <c r="FK62" i="3"/>
  <c r="FJ62" i="3"/>
  <c r="FI62" i="3" s="1"/>
  <c r="FH62" i="3" s="1"/>
  <c r="PM61" i="3" a="1"/>
  <c r="PM61" i="3" s="1"/>
  <c r="PL61" i="3" a="1"/>
  <c r="PL61" i="3" s="1"/>
  <c r="NT61" i="3"/>
  <c r="NQ61" i="3"/>
  <c r="NP61" i="3"/>
  <c r="NI61" i="3"/>
  <c r="ND61" i="3"/>
  <c r="NE61" i="3" s="1"/>
  <c r="NC61" i="3"/>
  <c r="NB61" i="3"/>
  <c r="NA61" i="3"/>
  <c r="KQ61" i="3"/>
  <c r="KM61" i="3"/>
  <c r="KF61" i="3"/>
  <c r="KA61" i="3"/>
  <c r="IG61" i="3"/>
  <c r="HQ61" i="3"/>
  <c r="FL61" i="3"/>
  <c r="FK61" i="3"/>
  <c r="FJ61" i="3"/>
  <c r="FI61" i="3" s="1"/>
  <c r="FH61" i="3" s="1"/>
  <c r="PM60" i="3" a="1"/>
  <c r="PM60" i="3" s="1"/>
  <c r="PL60" i="3" a="1"/>
  <c r="PL60" i="3" s="1"/>
  <c r="NT60" i="3"/>
  <c r="NQ60" i="3"/>
  <c r="NP60" i="3"/>
  <c r="NI60" i="3"/>
  <c r="ND60" i="3"/>
  <c r="NC60" i="3"/>
  <c r="NB60" i="3"/>
  <c r="NA60" i="3"/>
  <c r="NE60" i="3" s="1"/>
  <c r="KQ60" i="3"/>
  <c r="KM60" i="3"/>
  <c r="KF60" i="3"/>
  <c r="KA60" i="3"/>
  <c r="IG60" i="3"/>
  <c r="HQ60" i="3"/>
  <c r="FL60" i="3"/>
  <c r="FK60" i="3"/>
  <c r="FJ60" i="3"/>
  <c r="FI60" i="3"/>
  <c r="FH60" i="3" s="1"/>
  <c r="PM59" i="3" a="1"/>
  <c r="PM59" i="3" s="1"/>
  <c r="PL59" i="3" a="1"/>
  <c r="PL59" i="3" s="1"/>
  <c r="NT59" i="3"/>
  <c r="NQ59" i="3"/>
  <c r="NP59" i="3"/>
  <c r="NI59" i="3"/>
  <c r="ND59" i="3"/>
  <c r="NC59" i="3"/>
  <c r="NB59" i="3"/>
  <c r="NA59" i="3"/>
  <c r="NE59" i="3" s="1"/>
  <c r="KQ59" i="3"/>
  <c r="KM59" i="3"/>
  <c r="KF59" i="3"/>
  <c r="KA59" i="3"/>
  <c r="IG59" i="3"/>
  <c r="HQ59" i="3"/>
  <c r="FL59" i="3"/>
  <c r="FK59" i="3"/>
  <c r="FJ59" i="3"/>
  <c r="FI59" i="3" s="1"/>
  <c r="FH59" i="3" s="1"/>
  <c r="PM58" i="3" a="1"/>
  <c r="PM58" i="3" s="1"/>
  <c r="PL58" i="3" a="1"/>
  <c r="PL58" i="3" s="1"/>
  <c r="NT58" i="3"/>
  <c r="NQ58" i="3"/>
  <c r="NP58" i="3"/>
  <c r="NI58" i="3"/>
  <c r="NE58" i="3"/>
  <c r="ND58" i="3"/>
  <c r="NC58" i="3"/>
  <c r="NB58" i="3"/>
  <c r="NA58" i="3"/>
  <c r="KQ58" i="3"/>
  <c r="KM58" i="3"/>
  <c r="KF58" i="3"/>
  <c r="KA58" i="3"/>
  <c r="IG58" i="3"/>
  <c r="HQ58" i="3"/>
  <c r="FL58" i="3"/>
  <c r="FK58" i="3"/>
  <c r="FJ58" i="3"/>
  <c r="FI58" i="3" s="1"/>
  <c r="FH58" i="3" s="1"/>
  <c r="PM57" i="3" a="1"/>
  <c r="PM57" i="3" s="1"/>
  <c r="PL57" i="3" a="1"/>
  <c r="PL57" i="3" s="1"/>
  <c r="NT57" i="3"/>
  <c r="NQ57" i="3"/>
  <c r="NP57" i="3"/>
  <c r="NI57" i="3"/>
  <c r="ND57" i="3"/>
  <c r="NC57" i="3"/>
  <c r="NB57" i="3"/>
  <c r="NA57" i="3"/>
  <c r="NE57" i="3" s="1"/>
  <c r="KQ57" i="3"/>
  <c r="KM57" i="3"/>
  <c r="KF57" i="3"/>
  <c r="KA57" i="3"/>
  <c r="IG57" i="3"/>
  <c r="HQ57" i="3"/>
  <c r="FL57" i="3"/>
  <c r="FK57" i="3"/>
  <c r="FJ57" i="3"/>
  <c r="FI57" i="3" s="1"/>
  <c r="FH57" i="3" s="1"/>
  <c r="PM56" i="3" a="1"/>
  <c r="PM56" i="3" s="1"/>
  <c r="PL56" i="3" a="1"/>
  <c r="PL56" i="3" s="1"/>
  <c r="NT56" i="3"/>
  <c r="NQ56" i="3"/>
  <c r="NP56" i="3"/>
  <c r="NI56" i="3"/>
  <c r="ND56" i="3"/>
  <c r="NC56" i="3"/>
  <c r="NB56" i="3"/>
  <c r="NA56" i="3"/>
  <c r="NE56" i="3" s="1"/>
  <c r="KQ56" i="3"/>
  <c r="KM56" i="3"/>
  <c r="KF56" i="3"/>
  <c r="KA56" i="3"/>
  <c r="IG56" i="3"/>
  <c r="HQ56" i="3"/>
  <c r="FL56" i="3"/>
  <c r="FK56" i="3"/>
  <c r="FJ56" i="3"/>
  <c r="FI56" i="3"/>
  <c r="FH56" i="3" s="1"/>
  <c r="PM55" i="3" a="1"/>
  <c r="PM55" i="3" s="1"/>
  <c r="PL55" i="3" a="1"/>
  <c r="PL55" i="3" s="1"/>
  <c r="NT55" i="3"/>
  <c r="NQ55" i="3"/>
  <c r="NP55" i="3"/>
  <c r="NI55" i="3"/>
  <c r="ND55" i="3"/>
  <c r="NC55" i="3"/>
  <c r="NB55" i="3"/>
  <c r="NA55" i="3"/>
  <c r="NE55" i="3" s="1"/>
  <c r="KQ55" i="3"/>
  <c r="KM55" i="3"/>
  <c r="KF55" i="3"/>
  <c r="KA55" i="3"/>
  <c r="IG55" i="3"/>
  <c r="HQ55" i="3"/>
  <c r="FL55" i="3"/>
  <c r="FK55" i="3"/>
  <c r="FJ55" i="3"/>
  <c r="FI55" i="3" s="1"/>
  <c r="FH55" i="3" s="1"/>
  <c r="PM54" i="3" a="1"/>
  <c r="PM54" i="3" s="1"/>
  <c r="PL54" i="3" a="1"/>
  <c r="PL54" i="3" s="1"/>
  <c r="NT54" i="3"/>
  <c r="NQ54" i="3"/>
  <c r="NP54" i="3"/>
  <c r="NI54" i="3"/>
  <c r="NE54" i="3"/>
  <c r="ND54" i="3"/>
  <c r="NC54" i="3"/>
  <c r="NB54" i="3"/>
  <c r="NA54" i="3"/>
  <c r="KQ54" i="3"/>
  <c r="KM54" i="3"/>
  <c r="KF54" i="3"/>
  <c r="KA54" i="3"/>
  <c r="IG54" i="3"/>
  <c r="HQ54" i="3"/>
  <c r="FL54" i="3"/>
  <c r="FK54" i="3"/>
  <c r="FJ54" i="3"/>
  <c r="FI54" i="3" s="1"/>
  <c r="FH54" i="3" s="1"/>
  <c r="PM53" i="3" a="1"/>
  <c r="PM53" i="3" s="1"/>
  <c r="PL53" i="3" a="1"/>
  <c r="PL53" i="3" s="1"/>
  <c r="NT53" i="3"/>
  <c r="NQ53" i="3"/>
  <c r="NP53" i="3"/>
  <c r="NI53" i="3"/>
  <c r="ND53" i="3"/>
  <c r="NC53" i="3"/>
  <c r="NB53" i="3"/>
  <c r="NE53" i="3" s="1"/>
  <c r="NA53" i="3"/>
  <c r="KQ53" i="3"/>
  <c r="KM53" i="3"/>
  <c r="KF53" i="3"/>
  <c r="KA53" i="3"/>
  <c r="IG53" i="3"/>
  <c r="HQ53" i="3"/>
  <c r="FL53" i="3"/>
  <c r="FK53" i="3"/>
  <c r="FJ53" i="3"/>
  <c r="FI53" i="3" s="1"/>
  <c r="FH53" i="3" s="1"/>
  <c r="PM52" i="3" a="1"/>
  <c r="PM52" i="3" s="1"/>
  <c r="PL52" i="3" a="1"/>
  <c r="PL52" i="3" s="1"/>
  <c r="NT52" i="3"/>
  <c r="NQ52" i="3"/>
  <c r="NP52" i="3"/>
  <c r="NI52" i="3"/>
  <c r="ND52" i="3"/>
  <c r="NC52" i="3"/>
  <c r="NB52" i="3"/>
  <c r="NA52" i="3"/>
  <c r="NE52" i="3" s="1"/>
  <c r="KQ52" i="3"/>
  <c r="KM52" i="3"/>
  <c r="KF52" i="3"/>
  <c r="KA52" i="3"/>
  <c r="IG52" i="3"/>
  <c r="HQ52" i="3"/>
  <c r="FL52" i="3"/>
  <c r="FK52" i="3"/>
  <c r="FJ52" i="3"/>
  <c r="FI52" i="3"/>
  <c r="FH52" i="3" s="1"/>
  <c r="PM51" i="3" a="1"/>
  <c r="PM51" i="3" s="1"/>
  <c r="PL51" i="3" a="1"/>
  <c r="PL51" i="3" s="1"/>
  <c r="NT51" i="3"/>
  <c r="NQ51" i="3"/>
  <c r="NP51" i="3"/>
  <c r="NI51" i="3"/>
  <c r="ND51" i="3"/>
  <c r="NC51" i="3"/>
  <c r="NB51" i="3"/>
  <c r="NA51" i="3"/>
  <c r="NE51" i="3" s="1"/>
  <c r="NF51" i="3" s="1"/>
  <c r="NJ51" i="3" s="1"/>
  <c r="NR51" i="3" s="1"/>
  <c r="KQ51" i="3"/>
  <c r="KM51" i="3"/>
  <c r="KF51" i="3"/>
  <c r="KA51" i="3"/>
  <c r="IG51" i="3"/>
  <c r="HQ51" i="3"/>
  <c r="FL51" i="3"/>
  <c r="FK51" i="3"/>
  <c r="FJ51" i="3"/>
  <c r="FI51" i="3" s="1"/>
  <c r="FH51" i="3" s="1"/>
  <c r="PM50" i="3" a="1"/>
  <c r="PM50" i="3" s="1"/>
  <c r="PL50" i="3" a="1"/>
  <c r="PL50" i="3" s="1"/>
  <c r="NT50" i="3"/>
  <c r="NQ50" i="3"/>
  <c r="NP50" i="3"/>
  <c r="NI50" i="3"/>
  <c r="ND50" i="3"/>
  <c r="NE50" i="3" s="1"/>
  <c r="NC50" i="3"/>
  <c r="NB50" i="3"/>
  <c r="NA50" i="3"/>
  <c r="KQ50" i="3"/>
  <c r="KM50" i="3"/>
  <c r="KF50" i="3"/>
  <c r="KA50" i="3"/>
  <c r="IG50" i="3"/>
  <c r="HQ50" i="3"/>
  <c r="FL50" i="3"/>
  <c r="FK50" i="3"/>
  <c r="FJ50" i="3"/>
  <c r="FI50" i="3" s="1"/>
  <c r="FH50" i="3" s="1"/>
  <c r="PM49" i="3" a="1"/>
  <c r="PM49" i="3" s="1"/>
  <c r="PL49" i="3" a="1"/>
  <c r="PL49" i="3" s="1"/>
  <c r="NT49" i="3"/>
  <c r="NQ49" i="3"/>
  <c r="NP49" i="3"/>
  <c r="NI49" i="3"/>
  <c r="ND49" i="3"/>
  <c r="NC49" i="3"/>
  <c r="NB49" i="3"/>
  <c r="NA49" i="3"/>
  <c r="KQ49" i="3"/>
  <c r="KM49" i="3"/>
  <c r="KF49" i="3"/>
  <c r="KA49" i="3"/>
  <c r="IG49" i="3"/>
  <c r="HQ49" i="3"/>
  <c r="FL49" i="3"/>
  <c r="FK49" i="3"/>
  <c r="FJ49" i="3"/>
  <c r="FI49" i="3" s="1"/>
  <c r="FH49" i="3" s="1"/>
  <c r="PM48" i="3" a="1"/>
  <c r="PM48" i="3" s="1"/>
  <c r="PL48" i="3" a="1"/>
  <c r="PL48" i="3" s="1"/>
  <c r="NT48" i="3"/>
  <c r="NQ48" i="3"/>
  <c r="NP48" i="3"/>
  <c r="NI48" i="3"/>
  <c r="ND48" i="3"/>
  <c r="NE48" i="3" s="1"/>
  <c r="NC48" i="3"/>
  <c r="NB48" i="3"/>
  <c r="NA48" i="3"/>
  <c r="KQ48" i="3"/>
  <c r="KM48" i="3"/>
  <c r="KF48" i="3"/>
  <c r="KA48" i="3"/>
  <c r="IG48" i="3"/>
  <c r="HQ48" i="3"/>
  <c r="FL48" i="3"/>
  <c r="FI48" i="3" s="1"/>
  <c r="FH48" i="3" s="1"/>
  <c r="FK48" i="3"/>
  <c r="FJ48" i="3"/>
  <c r="PM47" i="3" a="1"/>
  <c r="PM47" i="3" s="1"/>
  <c r="PL47" i="3" a="1"/>
  <c r="PL47" i="3" s="1"/>
  <c r="NT47" i="3"/>
  <c r="NQ47" i="3"/>
  <c r="NP47" i="3"/>
  <c r="NI47" i="3"/>
  <c r="ND47" i="3"/>
  <c r="NC47" i="3"/>
  <c r="NB47" i="3"/>
  <c r="NA47" i="3"/>
  <c r="NE47" i="3" s="1"/>
  <c r="KQ47" i="3"/>
  <c r="KM47" i="3"/>
  <c r="KF47" i="3"/>
  <c r="KA47" i="3"/>
  <c r="IG47" i="3"/>
  <c r="HQ47" i="3"/>
  <c r="FL47" i="3"/>
  <c r="FK47" i="3"/>
  <c r="FJ47" i="3"/>
  <c r="FI47" i="3"/>
  <c r="FH47" i="3" s="1"/>
  <c r="PM46" i="3" a="1"/>
  <c r="PM46" i="3" s="1"/>
  <c r="PL46" i="3" a="1"/>
  <c r="PL46" i="3" s="1"/>
  <c r="NT46" i="3"/>
  <c r="NQ46" i="3"/>
  <c r="NP46" i="3"/>
  <c r="NI46" i="3"/>
  <c r="ND46" i="3"/>
  <c r="NC46" i="3"/>
  <c r="NB46" i="3"/>
  <c r="NA46" i="3"/>
  <c r="NE46" i="3" s="1"/>
  <c r="KQ46" i="3"/>
  <c r="KM46" i="3"/>
  <c r="KF46" i="3"/>
  <c r="KA46" i="3"/>
  <c r="IG46" i="3"/>
  <c r="HQ46" i="3"/>
  <c r="FL46" i="3"/>
  <c r="FK46" i="3"/>
  <c r="FJ46" i="3"/>
  <c r="FI46" i="3"/>
  <c r="FH46" i="3"/>
  <c r="PM45" i="3" a="1"/>
  <c r="PM45" i="3" s="1"/>
  <c r="PL45" i="3" a="1"/>
  <c r="PL45" i="3" s="1"/>
  <c r="NT45" i="3"/>
  <c r="NQ45" i="3"/>
  <c r="NP45" i="3"/>
  <c r="NI45" i="3"/>
  <c r="ND45" i="3"/>
  <c r="NC45" i="3"/>
  <c r="NB45" i="3"/>
  <c r="NE45" i="3" s="1"/>
  <c r="NA45" i="3"/>
  <c r="KQ45" i="3"/>
  <c r="KM45" i="3"/>
  <c r="KF45" i="3"/>
  <c r="KA45" i="3"/>
  <c r="IG45" i="3"/>
  <c r="HQ45" i="3"/>
  <c r="FL45" i="3"/>
  <c r="FK45" i="3"/>
  <c r="FJ45" i="3"/>
  <c r="FI45" i="3" s="1"/>
  <c r="FH45" i="3" s="1"/>
  <c r="PM44" i="3" a="1"/>
  <c r="PM44" i="3" s="1"/>
  <c r="PL44" i="3" a="1"/>
  <c r="PL44" i="3" s="1"/>
  <c r="NT44" i="3"/>
  <c r="NQ44" i="3"/>
  <c r="NP44" i="3"/>
  <c r="NI44" i="3"/>
  <c r="ND44" i="3"/>
  <c r="NE44" i="3" s="1"/>
  <c r="NC44" i="3"/>
  <c r="NB44" i="3"/>
  <c r="NA44" i="3"/>
  <c r="KQ44" i="3"/>
  <c r="KM44" i="3"/>
  <c r="KF44" i="3"/>
  <c r="KA44" i="3"/>
  <c r="IG44" i="3"/>
  <c r="HQ44" i="3"/>
  <c r="FL44" i="3"/>
  <c r="FI44" i="3" s="1"/>
  <c r="FH44" i="3" s="1"/>
  <c r="FK44" i="3"/>
  <c r="FJ44" i="3"/>
  <c r="PM43" i="3" a="1"/>
  <c r="PM43" i="3" s="1"/>
  <c r="PL43" i="3" a="1"/>
  <c r="PL43" i="3" s="1"/>
  <c r="NT43" i="3"/>
  <c r="NQ43" i="3"/>
  <c r="NP43" i="3"/>
  <c r="NI43" i="3"/>
  <c r="ND43" i="3"/>
  <c r="NC43" i="3"/>
  <c r="NB43" i="3"/>
  <c r="NA43" i="3"/>
  <c r="NE43" i="3" s="1"/>
  <c r="KQ43" i="3"/>
  <c r="KM43" i="3"/>
  <c r="KF43" i="3"/>
  <c r="KA43" i="3"/>
  <c r="IG43" i="3"/>
  <c r="HQ43" i="3"/>
  <c r="FL43" i="3"/>
  <c r="FK43" i="3"/>
  <c r="FJ43" i="3"/>
  <c r="FI43" i="3" s="1"/>
  <c r="FH43" i="3" s="1"/>
  <c r="PM42" i="3" a="1"/>
  <c r="PM42" i="3" s="1"/>
  <c r="PL42" i="3" a="1"/>
  <c r="PL42" i="3" s="1"/>
  <c r="NT42" i="3"/>
  <c r="NQ42" i="3"/>
  <c r="NP42" i="3"/>
  <c r="NI42" i="3"/>
  <c r="ND42" i="3"/>
  <c r="NC42" i="3"/>
  <c r="NB42" i="3"/>
  <c r="NA42" i="3"/>
  <c r="NE42" i="3" s="1"/>
  <c r="KQ42" i="3"/>
  <c r="KM42" i="3"/>
  <c r="KF42" i="3"/>
  <c r="KA42" i="3"/>
  <c r="IG42" i="3"/>
  <c r="HQ42" i="3"/>
  <c r="FL42" i="3"/>
  <c r="FK42" i="3"/>
  <c r="FJ42" i="3"/>
  <c r="FI42" i="3"/>
  <c r="FH42" i="3"/>
  <c r="PM41" i="3" a="1"/>
  <c r="PM41" i="3" s="1"/>
  <c r="PL41" i="3" a="1"/>
  <c r="PL41" i="3" s="1"/>
  <c r="NT41" i="3"/>
  <c r="NQ41" i="3"/>
  <c r="NP41" i="3"/>
  <c r="NI41" i="3"/>
  <c r="ND41" i="3"/>
  <c r="NC41" i="3"/>
  <c r="NB41" i="3"/>
  <c r="NA41" i="3"/>
  <c r="NE41" i="3" s="1"/>
  <c r="KQ41" i="3"/>
  <c r="KM41" i="3"/>
  <c r="KF41" i="3"/>
  <c r="KA41" i="3"/>
  <c r="IG41" i="3"/>
  <c r="HQ41" i="3"/>
  <c r="FL41" i="3"/>
  <c r="FK41" i="3"/>
  <c r="FJ41" i="3"/>
  <c r="FI41" i="3" s="1"/>
  <c r="FH41" i="3" s="1"/>
  <c r="PM40" i="3" a="1"/>
  <c r="PM40" i="3" s="1"/>
  <c r="PL40" i="3" a="1"/>
  <c r="PL40" i="3" s="1"/>
  <c r="NT40" i="3"/>
  <c r="NQ40" i="3"/>
  <c r="NP40" i="3"/>
  <c r="NI40" i="3"/>
  <c r="ND40" i="3"/>
  <c r="NE40" i="3" s="1"/>
  <c r="NC40" i="3"/>
  <c r="NB40" i="3"/>
  <c r="NA40" i="3"/>
  <c r="KQ40" i="3"/>
  <c r="KM40" i="3"/>
  <c r="KF40" i="3"/>
  <c r="KA40" i="3"/>
  <c r="IG40" i="3"/>
  <c r="HQ40" i="3"/>
  <c r="FL40" i="3"/>
  <c r="FK40" i="3"/>
  <c r="FJ40" i="3"/>
  <c r="FI40" i="3" s="1"/>
  <c r="FH40" i="3" s="1"/>
  <c r="PM39" i="3" a="1"/>
  <c r="PM39" i="3" s="1"/>
  <c r="PL39" i="3" a="1"/>
  <c r="PL39" i="3" s="1"/>
  <c r="NT39" i="3"/>
  <c r="NQ39" i="3"/>
  <c r="NP39" i="3"/>
  <c r="NI39" i="3"/>
  <c r="NF39" i="3"/>
  <c r="NJ39" i="3" s="1"/>
  <c r="ND39" i="3"/>
  <c r="NC39" i="3"/>
  <c r="NB39" i="3"/>
  <c r="NA39" i="3"/>
  <c r="NE39" i="3" s="1"/>
  <c r="NU39" i="3" s="1"/>
  <c r="KQ39" i="3"/>
  <c r="KM39" i="3"/>
  <c r="KF39" i="3"/>
  <c r="KA39" i="3"/>
  <c r="IG39" i="3"/>
  <c r="HQ39" i="3"/>
  <c r="FL39" i="3"/>
  <c r="FK39" i="3"/>
  <c r="FJ39" i="3"/>
  <c r="FI39" i="3" s="1"/>
  <c r="FH39" i="3" s="1"/>
  <c r="PM38" i="3" a="1"/>
  <c r="PM38" i="3" s="1"/>
  <c r="PL38" i="3" a="1"/>
  <c r="PL38" i="3" s="1"/>
  <c r="NT38" i="3"/>
  <c r="NQ38" i="3"/>
  <c r="NP38" i="3"/>
  <c r="NI38" i="3"/>
  <c r="ND38" i="3"/>
  <c r="NC38" i="3"/>
  <c r="NB38" i="3"/>
  <c r="NA38" i="3"/>
  <c r="NE38" i="3" s="1"/>
  <c r="KQ38" i="3"/>
  <c r="KM38" i="3"/>
  <c r="KF38" i="3"/>
  <c r="KA38" i="3"/>
  <c r="IG38" i="3"/>
  <c r="HQ38" i="3"/>
  <c r="FL38" i="3"/>
  <c r="FK38" i="3"/>
  <c r="FJ38" i="3"/>
  <c r="FI38" i="3"/>
  <c r="FH38" i="3"/>
  <c r="PM37" i="3" a="1"/>
  <c r="PM37" i="3" s="1"/>
  <c r="PL37" i="3" a="1"/>
  <c r="PL37" i="3" s="1"/>
  <c r="NT37" i="3"/>
  <c r="NQ37" i="3"/>
  <c r="NP37" i="3"/>
  <c r="NI37" i="3"/>
  <c r="ND37" i="3"/>
  <c r="NC37" i="3"/>
  <c r="NB37" i="3"/>
  <c r="NA37" i="3"/>
  <c r="NE37" i="3" s="1"/>
  <c r="NF37" i="3" s="1"/>
  <c r="NJ37" i="3" s="1"/>
  <c r="NR37" i="3" s="1"/>
  <c r="KQ37" i="3"/>
  <c r="KM37" i="3"/>
  <c r="KF37" i="3"/>
  <c r="KA37" i="3"/>
  <c r="IG37" i="3"/>
  <c r="HQ37" i="3"/>
  <c r="FL37" i="3"/>
  <c r="FK37" i="3"/>
  <c r="FJ37" i="3"/>
  <c r="FI37" i="3" s="1"/>
  <c r="FH37" i="3" s="1"/>
  <c r="PM36" i="3" a="1"/>
  <c r="PM36" i="3" s="1"/>
  <c r="PL36" i="3" a="1"/>
  <c r="PL36" i="3" s="1"/>
  <c r="NT36" i="3"/>
  <c r="NQ36" i="3"/>
  <c r="NP36" i="3"/>
  <c r="NI36" i="3"/>
  <c r="ND36" i="3"/>
  <c r="NE36" i="3" s="1"/>
  <c r="NC36" i="3"/>
  <c r="NB36" i="3"/>
  <c r="NA36" i="3"/>
  <c r="KQ36" i="3"/>
  <c r="KM36" i="3"/>
  <c r="KF36" i="3"/>
  <c r="KA36" i="3"/>
  <c r="IG36" i="3"/>
  <c r="HQ36" i="3"/>
  <c r="FL36" i="3"/>
  <c r="FK36" i="3"/>
  <c r="FJ36" i="3"/>
  <c r="PM35" i="3" a="1"/>
  <c r="PM35" i="3" s="1"/>
  <c r="PL35" i="3" a="1"/>
  <c r="PL35" i="3" s="1"/>
  <c r="NT35" i="3"/>
  <c r="NQ35" i="3"/>
  <c r="NP35" i="3"/>
  <c r="NI35" i="3"/>
  <c r="NF35" i="3"/>
  <c r="NJ35" i="3" s="1"/>
  <c r="ND35" i="3"/>
  <c r="NC35" i="3"/>
  <c r="NB35" i="3"/>
  <c r="NA35" i="3"/>
  <c r="NE35" i="3" s="1"/>
  <c r="NU35" i="3" s="1"/>
  <c r="KQ35" i="3"/>
  <c r="KM35" i="3"/>
  <c r="KF35" i="3"/>
  <c r="KA35" i="3"/>
  <c r="IG35" i="3"/>
  <c r="HQ35" i="3"/>
  <c r="FL35" i="3"/>
  <c r="FK35" i="3"/>
  <c r="FJ35" i="3"/>
  <c r="FI35" i="3" s="1"/>
  <c r="FH35" i="3" s="1"/>
  <c r="PM34" i="3" a="1"/>
  <c r="PM34" i="3" s="1"/>
  <c r="PL34" i="3" a="1"/>
  <c r="PL34" i="3" s="1"/>
  <c r="NT34" i="3"/>
  <c r="NQ34" i="3"/>
  <c r="NP34" i="3"/>
  <c r="NI34" i="3"/>
  <c r="ND34" i="3"/>
  <c r="NC34" i="3"/>
  <c r="NB34" i="3"/>
  <c r="NA34" i="3"/>
  <c r="KQ34" i="3"/>
  <c r="KM34" i="3"/>
  <c r="KF34" i="3"/>
  <c r="KA34" i="3"/>
  <c r="IG34" i="3"/>
  <c r="HQ34" i="3"/>
  <c r="FL34" i="3"/>
  <c r="FK34" i="3"/>
  <c r="FJ34" i="3"/>
  <c r="FI34" i="3" s="1"/>
  <c r="FH34" i="3" s="1"/>
  <c r="PM33" i="3" a="1"/>
  <c r="PM33" i="3" s="1"/>
  <c r="PL33" i="3" a="1"/>
  <c r="PL33" i="3" s="1"/>
  <c r="NT33" i="3"/>
  <c r="NQ33" i="3"/>
  <c r="NP33" i="3"/>
  <c r="NI33" i="3"/>
  <c r="ND33" i="3"/>
  <c r="NC33" i="3"/>
  <c r="NB33" i="3"/>
  <c r="NA33" i="3"/>
  <c r="KQ33" i="3"/>
  <c r="KM33" i="3"/>
  <c r="KF33" i="3"/>
  <c r="KA33" i="3"/>
  <c r="IG33" i="3"/>
  <c r="HQ33" i="3"/>
  <c r="FL33" i="3"/>
  <c r="FK33" i="3"/>
  <c r="FJ33" i="3"/>
  <c r="FI33" i="3" s="1"/>
  <c r="FH33" i="3"/>
  <c r="PM32" i="3" a="1"/>
  <c r="PM32" i="3" s="1"/>
  <c r="PL32" i="3" a="1"/>
  <c r="PL32" i="3" s="1"/>
  <c r="NT32" i="3"/>
  <c r="NQ32" i="3"/>
  <c r="NP32" i="3"/>
  <c r="NI32" i="3"/>
  <c r="ND32" i="3"/>
  <c r="NC32" i="3"/>
  <c r="NB32" i="3"/>
  <c r="NA32" i="3"/>
  <c r="KQ32" i="3"/>
  <c r="KM32" i="3"/>
  <c r="KF32" i="3"/>
  <c r="KA32" i="3"/>
  <c r="IG32" i="3"/>
  <c r="HQ32" i="3"/>
  <c r="FL32" i="3"/>
  <c r="FK32" i="3"/>
  <c r="FJ32" i="3"/>
  <c r="PM31" i="3" a="1"/>
  <c r="PM31" i="3" s="1"/>
  <c r="PL31" i="3" a="1"/>
  <c r="PL31" i="3" s="1"/>
  <c r="NT31" i="3"/>
  <c r="NQ31" i="3"/>
  <c r="NP31" i="3"/>
  <c r="NI31" i="3"/>
  <c r="NF31" i="3"/>
  <c r="NJ31" i="3" s="1"/>
  <c r="ND31" i="3"/>
  <c r="NC31" i="3"/>
  <c r="NB31" i="3"/>
  <c r="NA31" i="3"/>
  <c r="NE31" i="3" s="1"/>
  <c r="NU31" i="3" s="1"/>
  <c r="KQ31" i="3"/>
  <c r="KM31" i="3"/>
  <c r="KF31" i="3"/>
  <c r="KA31" i="3"/>
  <c r="IG31" i="3"/>
  <c r="HQ31" i="3"/>
  <c r="FL31" i="3"/>
  <c r="FK31" i="3"/>
  <c r="FJ31" i="3"/>
  <c r="FI31" i="3" s="1"/>
  <c r="FH31" i="3" s="1"/>
  <c r="PM30" i="3" a="1"/>
  <c r="PM30" i="3" s="1"/>
  <c r="PL30" i="3" a="1"/>
  <c r="PL30" i="3" s="1"/>
  <c r="NT30" i="3"/>
  <c r="NQ30" i="3"/>
  <c r="NP30" i="3"/>
  <c r="NI30" i="3"/>
  <c r="ND30" i="3"/>
  <c r="NC30" i="3"/>
  <c r="NB30" i="3"/>
  <c r="NA30" i="3"/>
  <c r="NE30" i="3" s="1"/>
  <c r="KQ30" i="3"/>
  <c r="KM30" i="3"/>
  <c r="KF30" i="3"/>
  <c r="KA30" i="3"/>
  <c r="IG30" i="3"/>
  <c r="HQ30" i="3"/>
  <c r="FL30" i="3"/>
  <c r="FI30" i="3" s="1"/>
  <c r="FH30" i="3" s="1"/>
  <c r="FK30" i="3"/>
  <c r="FJ30" i="3"/>
  <c r="PM29" i="3" a="1"/>
  <c r="PM29" i="3" s="1"/>
  <c r="PL29" i="3" a="1"/>
  <c r="PL29" i="3" s="1"/>
  <c r="NT29" i="3"/>
  <c r="NQ29" i="3"/>
  <c r="NP29" i="3"/>
  <c r="NI29" i="3"/>
  <c r="ND29" i="3"/>
  <c r="NC29" i="3"/>
  <c r="NB29" i="3"/>
  <c r="NA29" i="3"/>
  <c r="KQ29" i="3"/>
  <c r="KM29" i="3"/>
  <c r="KF29" i="3"/>
  <c r="KA29" i="3"/>
  <c r="IG29" i="3"/>
  <c r="HQ29" i="3"/>
  <c r="FL29" i="3"/>
  <c r="FK29" i="3"/>
  <c r="FJ29" i="3"/>
  <c r="FI29" i="3" s="1"/>
  <c r="FH29" i="3" s="1"/>
  <c r="PM28" i="3" a="1"/>
  <c r="PM28" i="3" s="1"/>
  <c r="PL28" i="3" a="1"/>
  <c r="PL28" i="3" s="1"/>
  <c r="NT28" i="3"/>
  <c r="NQ28" i="3"/>
  <c r="NP28" i="3"/>
  <c r="NI28" i="3"/>
  <c r="ND28" i="3"/>
  <c r="NC28" i="3"/>
  <c r="NB28" i="3"/>
  <c r="NA28" i="3"/>
  <c r="KQ28" i="3"/>
  <c r="KM28" i="3"/>
  <c r="KF28" i="3"/>
  <c r="KA28" i="3"/>
  <c r="IG28" i="3"/>
  <c r="HQ28" i="3"/>
  <c r="FL28" i="3"/>
  <c r="FK28" i="3"/>
  <c r="FJ28" i="3"/>
  <c r="FI28" i="3" s="1"/>
  <c r="FH28" i="3" s="1"/>
  <c r="PM27" i="3" a="1"/>
  <c r="PM27" i="3" s="1"/>
  <c r="PL27" i="3" a="1"/>
  <c r="PL27" i="3" s="1"/>
  <c r="NT27" i="3"/>
  <c r="NQ27" i="3"/>
  <c r="NP27" i="3"/>
  <c r="NI27" i="3"/>
  <c r="ND27" i="3"/>
  <c r="NC27" i="3"/>
  <c r="NB27" i="3"/>
  <c r="NA27" i="3"/>
  <c r="NE27" i="3" s="1"/>
  <c r="NU27" i="3" s="1"/>
  <c r="KQ27" i="3"/>
  <c r="KM27" i="3"/>
  <c r="KF27" i="3"/>
  <c r="KA27" i="3"/>
  <c r="IG27" i="3"/>
  <c r="HQ27" i="3"/>
  <c r="FL27" i="3"/>
  <c r="FK27" i="3"/>
  <c r="FJ27" i="3"/>
  <c r="FI27" i="3" s="1"/>
  <c r="FH27" i="3" s="1"/>
  <c r="PM26" i="3" a="1"/>
  <c r="PM26" i="3" s="1"/>
  <c r="PL26" i="3" a="1"/>
  <c r="PL26" i="3" s="1"/>
  <c r="NT26" i="3"/>
  <c r="NQ26" i="3"/>
  <c r="NP26" i="3"/>
  <c r="NI26" i="3"/>
  <c r="ND26" i="3"/>
  <c r="NC26" i="3"/>
  <c r="NB26" i="3"/>
  <c r="NA26" i="3"/>
  <c r="NE26" i="3" s="1"/>
  <c r="KQ26" i="3"/>
  <c r="KM26" i="3"/>
  <c r="KF26" i="3"/>
  <c r="KA26" i="3"/>
  <c r="IG26" i="3"/>
  <c r="HQ26" i="3"/>
  <c r="FL26" i="3"/>
  <c r="FK26" i="3"/>
  <c r="FJ26" i="3"/>
  <c r="FI26" i="3" s="1"/>
  <c r="FH26" i="3" s="1"/>
  <c r="PM25" i="3" a="1"/>
  <c r="PM25" i="3" s="1"/>
  <c r="PL25" i="3" a="1"/>
  <c r="PL25" i="3" s="1"/>
  <c r="NT25" i="3"/>
  <c r="NQ25" i="3"/>
  <c r="NP25" i="3"/>
  <c r="NI25" i="3"/>
  <c r="ND25" i="3"/>
  <c r="NC25" i="3"/>
  <c r="NB25" i="3"/>
  <c r="NA25" i="3"/>
  <c r="KQ25" i="3"/>
  <c r="KM25" i="3"/>
  <c r="KF25" i="3"/>
  <c r="KA25" i="3"/>
  <c r="IG25" i="3"/>
  <c r="HQ25" i="3"/>
  <c r="FL25" i="3"/>
  <c r="FK25" i="3"/>
  <c r="FJ25" i="3"/>
  <c r="FI25" i="3" s="1"/>
  <c r="FH25" i="3" s="1"/>
  <c r="PM24" i="3" a="1"/>
  <c r="PM24" i="3" s="1"/>
  <c r="PL24" i="3" a="1"/>
  <c r="PL24" i="3" s="1"/>
  <c r="NT24" i="3"/>
  <c r="NQ24" i="3"/>
  <c r="NP24" i="3"/>
  <c r="NI24" i="3"/>
  <c r="ND24" i="3"/>
  <c r="NC24" i="3"/>
  <c r="NB24" i="3"/>
  <c r="NA24" i="3"/>
  <c r="KQ24" i="3"/>
  <c r="KM24" i="3"/>
  <c r="KF24" i="3"/>
  <c r="KA24" i="3"/>
  <c r="IG24" i="3"/>
  <c r="HQ24" i="3"/>
  <c r="FL24" i="3"/>
  <c r="FK24" i="3"/>
  <c r="FJ24" i="3"/>
  <c r="PM23" i="3" a="1"/>
  <c r="PM23" i="3" s="1"/>
  <c r="PL23" i="3" a="1"/>
  <c r="PL23" i="3" s="1"/>
  <c r="NT23" i="3"/>
  <c r="NQ23" i="3"/>
  <c r="NP23" i="3"/>
  <c r="NI23" i="3"/>
  <c r="ND23" i="3"/>
  <c r="NC23" i="3"/>
  <c r="NB23" i="3"/>
  <c r="NA23" i="3"/>
  <c r="NE23" i="3" s="1"/>
  <c r="NU23" i="3" s="1"/>
  <c r="KQ23" i="3"/>
  <c r="KM23" i="3"/>
  <c r="KF23" i="3"/>
  <c r="KA23" i="3"/>
  <c r="IG23" i="3"/>
  <c r="HQ23" i="3"/>
  <c r="FL23" i="3"/>
  <c r="FK23" i="3"/>
  <c r="FJ23" i="3"/>
  <c r="FI23" i="3" s="1"/>
  <c r="FH23" i="3" s="1"/>
  <c r="PM22" i="3" a="1"/>
  <c r="PM22" i="3" s="1"/>
  <c r="PL22" i="3" a="1"/>
  <c r="PL22" i="3" s="1"/>
  <c r="NT22" i="3"/>
  <c r="NQ22" i="3"/>
  <c r="NP22" i="3"/>
  <c r="NI22" i="3"/>
  <c r="ND22" i="3"/>
  <c r="NC22" i="3"/>
  <c r="NB22" i="3"/>
  <c r="NA22" i="3"/>
  <c r="NE22" i="3" s="1"/>
  <c r="KQ22" i="3"/>
  <c r="KM22" i="3"/>
  <c r="KF22" i="3"/>
  <c r="KA22" i="3"/>
  <c r="IG22" i="3"/>
  <c r="HQ22" i="3"/>
  <c r="FL22" i="3"/>
  <c r="FK22" i="3"/>
  <c r="FJ22" i="3"/>
  <c r="FI22" i="3" s="1"/>
  <c r="FH22" i="3" s="1"/>
  <c r="PM21" i="3" a="1"/>
  <c r="PM21" i="3" s="1"/>
  <c r="PL21" i="3" a="1"/>
  <c r="PL21" i="3" s="1"/>
  <c r="NT21" i="3"/>
  <c r="NQ21" i="3"/>
  <c r="NP21" i="3"/>
  <c r="NI21" i="3"/>
  <c r="ND21" i="3"/>
  <c r="NC21" i="3"/>
  <c r="NB21" i="3"/>
  <c r="NA21" i="3"/>
  <c r="KQ21" i="3"/>
  <c r="KM21" i="3"/>
  <c r="KF21" i="3"/>
  <c r="KA21" i="3"/>
  <c r="IG21" i="3"/>
  <c r="HQ21" i="3"/>
  <c r="FL21" i="3"/>
  <c r="FK21" i="3"/>
  <c r="FJ21" i="3"/>
  <c r="FI21" i="3" s="1"/>
  <c r="FH21" i="3" s="1"/>
  <c r="PM20" i="3" a="1"/>
  <c r="PM20" i="3" s="1"/>
  <c r="PL20" i="3" a="1"/>
  <c r="PL20" i="3" s="1"/>
  <c r="NU20" i="3"/>
  <c r="NT20" i="3"/>
  <c r="NQ20" i="3"/>
  <c r="NP20" i="3"/>
  <c r="NI20" i="3"/>
  <c r="ND20" i="3"/>
  <c r="NC20" i="3"/>
  <c r="NB20" i="3"/>
  <c r="NA20" i="3"/>
  <c r="NE20" i="3" s="1"/>
  <c r="NF20" i="3" s="1"/>
  <c r="NJ20" i="3" s="1"/>
  <c r="NR20" i="3" s="1"/>
  <c r="KQ20" i="3"/>
  <c r="KM20" i="3"/>
  <c r="KF20" i="3"/>
  <c r="KA20" i="3"/>
  <c r="IG20" i="3"/>
  <c r="HQ20" i="3"/>
  <c r="FL20" i="3"/>
  <c r="FK20" i="3"/>
  <c r="FJ20" i="3"/>
  <c r="PM19" i="3" a="1"/>
  <c r="PM19" i="3" s="1"/>
  <c r="PL19" i="3" a="1"/>
  <c r="PL19" i="3" s="1"/>
  <c r="NT19" i="3"/>
  <c r="NQ19" i="3"/>
  <c r="NP19" i="3"/>
  <c r="NI19" i="3"/>
  <c r="ND19" i="3"/>
  <c r="NC19" i="3"/>
  <c r="NB19" i="3"/>
  <c r="NA19" i="3"/>
  <c r="KQ19" i="3"/>
  <c r="KM19" i="3"/>
  <c r="KF19" i="3"/>
  <c r="KA19" i="3"/>
  <c r="IG19" i="3"/>
  <c r="HQ19" i="3"/>
  <c r="FL19" i="3"/>
  <c r="FK19" i="3"/>
  <c r="FJ19" i="3"/>
  <c r="PM18" i="3" a="1"/>
  <c r="PM18" i="3" s="1"/>
  <c r="PL18" i="3" a="1"/>
  <c r="PL18" i="3" s="1"/>
  <c r="NT18" i="3"/>
  <c r="NQ18" i="3"/>
  <c r="NP18" i="3"/>
  <c r="NI18" i="3"/>
  <c r="NF18" i="3"/>
  <c r="NJ18" i="3" s="1"/>
  <c r="NR18" i="3" s="1"/>
  <c r="ND18" i="3"/>
  <c r="NC18" i="3"/>
  <c r="NB18" i="3"/>
  <c r="NA18" i="3"/>
  <c r="NE18" i="3" s="1"/>
  <c r="NU18" i="3" s="1"/>
  <c r="KQ18" i="3"/>
  <c r="KM18" i="3"/>
  <c r="KF18" i="3"/>
  <c r="KA18" i="3"/>
  <c r="IG18" i="3"/>
  <c r="HQ18" i="3"/>
  <c r="FL18" i="3"/>
  <c r="FK18" i="3"/>
  <c r="FJ18" i="3"/>
  <c r="FI18" i="3" s="1"/>
  <c r="FH18" i="3"/>
  <c r="PM17" i="3" a="1"/>
  <c r="PM17" i="3" s="1"/>
  <c r="PL17" i="3" a="1"/>
  <c r="PL17" i="3" s="1"/>
  <c r="NT17" i="3"/>
  <c r="NQ17" i="3"/>
  <c r="NP17" i="3"/>
  <c r="NI17" i="3"/>
  <c r="ND17" i="3"/>
  <c r="NC17" i="3"/>
  <c r="NB17" i="3"/>
  <c r="NA17" i="3"/>
  <c r="KQ17" i="3"/>
  <c r="KM17" i="3"/>
  <c r="KF17" i="3"/>
  <c r="KA17" i="3"/>
  <c r="IG17" i="3"/>
  <c r="HQ17" i="3"/>
  <c r="FL17" i="3"/>
  <c r="FK17" i="3"/>
  <c r="FJ17" i="3"/>
  <c r="FI17" i="3" s="1"/>
  <c r="FH17" i="3" s="1"/>
  <c r="PM16" i="3" a="1"/>
  <c r="PM16" i="3" s="1"/>
  <c r="PL16" i="3" a="1"/>
  <c r="PL16" i="3" s="1"/>
  <c r="NT16" i="3"/>
  <c r="NQ16" i="3"/>
  <c r="NP16" i="3"/>
  <c r="NI16" i="3"/>
  <c r="ND16" i="3"/>
  <c r="NC16" i="3"/>
  <c r="NB16" i="3"/>
  <c r="NA16" i="3"/>
  <c r="NE16" i="3" s="1"/>
  <c r="NU16" i="3" s="1"/>
  <c r="KQ16" i="3"/>
  <c r="KM16" i="3"/>
  <c r="KF16" i="3"/>
  <c r="KA16" i="3"/>
  <c r="IG16" i="3"/>
  <c r="HQ16" i="3"/>
  <c r="FL16" i="3"/>
  <c r="FK16" i="3"/>
  <c r="FJ16" i="3"/>
  <c r="PM15" i="3" a="1"/>
  <c r="PM15" i="3" s="1"/>
  <c r="PL15" i="3" a="1"/>
  <c r="PL15" i="3" s="1"/>
  <c r="NT15" i="3"/>
  <c r="NQ15" i="3"/>
  <c r="NP15" i="3"/>
  <c r="NI15" i="3"/>
  <c r="ND15" i="3"/>
  <c r="NC15" i="3"/>
  <c r="NB15" i="3"/>
  <c r="NA15" i="3"/>
  <c r="KQ15" i="3"/>
  <c r="KM15" i="3"/>
  <c r="KF15" i="3"/>
  <c r="KA15" i="3"/>
  <c r="IG15" i="3"/>
  <c r="HQ15" i="3"/>
  <c r="FL15" i="3"/>
  <c r="FK15" i="3"/>
  <c r="FJ15" i="3"/>
  <c r="PM14" i="3" a="1"/>
  <c r="PM14" i="3" s="1"/>
  <c r="PL14" i="3" a="1"/>
  <c r="PL14" i="3" s="1"/>
  <c r="NT14" i="3"/>
  <c r="NQ14" i="3"/>
  <c r="NP14" i="3"/>
  <c r="NI14" i="3"/>
  <c r="NE14" i="3"/>
  <c r="NF14" i="3" s="1"/>
  <c r="NJ14" i="3" s="1"/>
  <c r="NR14" i="3" s="1"/>
  <c r="ND14" i="3"/>
  <c r="NC14" i="3"/>
  <c r="NB14" i="3"/>
  <c r="NA14" i="3"/>
  <c r="KQ14" i="3"/>
  <c r="KM14" i="3"/>
  <c r="KF14" i="3"/>
  <c r="KA14" i="3"/>
  <c r="IG14" i="3"/>
  <c r="HQ14" i="3"/>
  <c r="FL14" i="3"/>
  <c r="FK14" i="3"/>
  <c r="FJ14" i="3"/>
  <c r="FI14" i="3" s="1"/>
  <c r="FH14" i="3" s="1"/>
  <c r="PM13" i="3" a="1"/>
  <c r="PM13" i="3" s="1"/>
  <c r="PL13" i="3" a="1"/>
  <c r="PL13" i="3" s="1"/>
  <c r="NT13" i="3"/>
  <c r="NQ13" i="3"/>
  <c r="NP13" i="3"/>
  <c r="NI13" i="3"/>
  <c r="ND13" i="3"/>
  <c r="NE13" i="3" s="1"/>
  <c r="NC13" i="3"/>
  <c r="NB13" i="3"/>
  <c r="NA13" i="3"/>
  <c r="KQ13" i="3"/>
  <c r="KM13" i="3"/>
  <c r="KF13" i="3"/>
  <c r="KA13" i="3"/>
  <c r="IG13" i="3"/>
  <c r="HQ13" i="3"/>
  <c r="FL13" i="3"/>
  <c r="FK13" i="3"/>
  <c r="FJ13" i="3"/>
  <c r="FI13" i="3" s="1"/>
  <c r="FH13" i="3" s="1"/>
  <c r="PM12" i="3" a="1"/>
  <c r="PM12" i="3" s="1"/>
  <c r="PL12" i="3" a="1"/>
  <c r="PL12" i="3" s="1"/>
  <c r="NT12" i="3"/>
  <c r="NQ12" i="3"/>
  <c r="NP12" i="3"/>
  <c r="NI12" i="3"/>
  <c r="ND12" i="3"/>
  <c r="NC12" i="3"/>
  <c r="NB12" i="3"/>
  <c r="NA12" i="3"/>
  <c r="NE12" i="3" s="1"/>
  <c r="KQ12" i="3"/>
  <c r="KM12" i="3"/>
  <c r="KF12" i="3"/>
  <c r="KA12" i="3"/>
  <c r="IG12" i="3"/>
  <c r="HQ12" i="3"/>
  <c r="FL12" i="3"/>
  <c r="FK12" i="3"/>
  <c r="FJ12" i="3"/>
  <c r="FI12" i="3"/>
  <c r="FH12" i="3" s="1"/>
  <c r="PM11" i="3" a="1"/>
  <c r="PM11" i="3" s="1"/>
  <c r="PL11" i="3" a="1"/>
  <c r="PL11" i="3" s="1"/>
  <c r="NT11" i="3"/>
  <c r="NQ11" i="3"/>
  <c r="NP11" i="3"/>
  <c r="NI11" i="3"/>
  <c r="ND11" i="3"/>
  <c r="NC11" i="3"/>
  <c r="NB11" i="3"/>
  <c r="NA11" i="3"/>
  <c r="NE11" i="3" s="1"/>
  <c r="KQ11" i="3"/>
  <c r="KM11" i="3"/>
  <c r="KF11" i="3"/>
  <c r="KA11" i="3"/>
  <c r="IG11" i="3"/>
  <c r="HQ11" i="3"/>
  <c r="FL11" i="3"/>
  <c r="FK11" i="3"/>
  <c r="FI11" i="3" s="1"/>
  <c r="FH11" i="3" s="1"/>
  <c r="FJ11" i="3"/>
  <c r="PM10" i="3" a="1"/>
  <c r="PM10" i="3" s="1"/>
  <c r="PL10" i="3" a="1"/>
  <c r="PL10" i="3" s="1"/>
  <c r="NT10" i="3"/>
  <c r="NQ10" i="3"/>
  <c r="NP10" i="3"/>
  <c r="NI10" i="3"/>
  <c r="ND10" i="3"/>
  <c r="NC10" i="3"/>
  <c r="NB10" i="3"/>
  <c r="NE10" i="3" s="1"/>
  <c r="NA10" i="3"/>
  <c r="KQ10" i="3"/>
  <c r="KM10" i="3"/>
  <c r="KF10" i="3"/>
  <c r="KA10" i="3"/>
  <c r="IG10" i="3"/>
  <c r="HQ10" i="3"/>
  <c r="FL10" i="3"/>
  <c r="FK10" i="3"/>
  <c r="FJ10" i="3"/>
  <c r="FI10" i="3" s="1"/>
  <c r="FH10" i="3" s="1"/>
  <c r="PM9" i="3" a="1"/>
  <c r="PM9" i="3" s="1"/>
  <c r="PL9" i="3" a="1"/>
  <c r="PL9" i="3" s="1"/>
  <c r="NT9" i="3"/>
  <c r="NQ9" i="3"/>
  <c r="NP9" i="3"/>
  <c r="NI9" i="3"/>
  <c r="ND9" i="3"/>
  <c r="NC9" i="3"/>
  <c r="NB9" i="3"/>
  <c r="NA9" i="3"/>
  <c r="NE9" i="3" s="1"/>
  <c r="KQ9" i="3"/>
  <c r="KM9" i="3"/>
  <c r="KF9" i="3"/>
  <c r="KA9" i="3"/>
  <c r="IG9" i="3"/>
  <c r="HQ9" i="3"/>
  <c r="FL9" i="3"/>
  <c r="FK9" i="3"/>
  <c r="FJ9" i="3"/>
  <c r="FI9" i="3" s="1"/>
  <c r="FH9" i="3" s="1"/>
  <c r="PM8" i="3" a="1"/>
  <c r="PM8" i="3" s="1"/>
  <c r="PL8" i="3" a="1"/>
  <c r="PL8" i="3" s="1"/>
  <c r="NT8" i="3"/>
  <c r="NQ8" i="3"/>
  <c r="NP8" i="3"/>
  <c r="NI8" i="3"/>
  <c r="ND8" i="3"/>
  <c r="NC8" i="3"/>
  <c r="NB8" i="3"/>
  <c r="NA8" i="3"/>
  <c r="NE8" i="3" s="1"/>
  <c r="KQ8" i="3"/>
  <c r="KM8" i="3"/>
  <c r="KF8" i="3"/>
  <c r="KA8" i="3"/>
  <c r="IG8" i="3"/>
  <c r="HQ8" i="3"/>
  <c r="FL8" i="3"/>
  <c r="FK8" i="3"/>
  <c r="FJ8" i="3"/>
  <c r="FI8" i="3"/>
  <c r="FH8" i="3" s="1"/>
  <c r="PM7" i="3" a="1"/>
  <c r="PM7" i="3" s="1"/>
  <c r="PL7" i="3" a="1"/>
  <c r="PL7" i="3" s="1"/>
  <c r="NT7" i="3"/>
  <c r="NQ7" i="3"/>
  <c r="NP7" i="3"/>
  <c r="NI7" i="3"/>
  <c r="ND7" i="3"/>
  <c r="NC7" i="3"/>
  <c r="NB7" i="3"/>
  <c r="NA7" i="3"/>
  <c r="NE7" i="3" s="1"/>
  <c r="KQ7" i="3"/>
  <c r="KM7" i="3"/>
  <c r="KF7" i="3"/>
  <c r="KA7" i="3"/>
  <c r="IG7" i="3"/>
  <c r="HQ7" i="3"/>
  <c r="FL7" i="3"/>
  <c r="FK7" i="3"/>
  <c r="FJ7" i="3"/>
  <c r="FI7" i="3" s="1"/>
  <c r="FH7" i="3" s="1"/>
  <c r="PM6" i="3" a="1"/>
  <c r="PM6" i="3" s="1"/>
  <c r="PL6" i="3" a="1"/>
  <c r="PL6" i="3" s="1"/>
  <c r="NT6" i="3"/>
  <c r="NQ6" i="3"/>
  <c r="NP6" i="3"/>
  <c r="NI6" i="3"/>
  <c r="ND6" i="3"/>
  <c r="NC6" i="3"/>
  <c r="NB6" i="3"/>
  <c r="NE6" i="3" s="1"/>
  <c r="NA6" i="3"/>
  <c r="KQ6" i="3"/>
  <c r="KM6" i="3"/>
  <c r="KF6" i="3"/>
  <c r="KA6" i="3"/>
  <c r="IG6" i="3"/>
  <c r="HQ6" i="3"/>
  <c r="FL6" i="3"/>
  <c r="FK6" i="3"/>
  <c r="FJ6" i="3"/>
  <c r="FI6" i="3" s="1"/>
  <c r="FH6" i="3" s="1"/>
  <c r="PM5" i="3" a="1"/>
  <c r="PM5" i="3" s="1"/>
  <c r="PL5" i="3" a="1"/>
  <c r="PL5" i="3" s="1"/>
  <c r="NT5" i="3"/>
  <c r="NQ5" i="3"/>
  <c r="NP5" i="3"/>
  <c r="NI5" i="3"/>
  <c r="ND5" i="3"/>
  <c r="NC5" i="3"/>
  <c r="NB5" i="3"/>
  <c r="NA5" i="3"/>
  <c r="NE5" i="3" s="1"/>
  <c r="KQ5" i="3"/>
  <c r="KM5" i="3"/>
  <c r="KF5" i="3"/>
  <c r="KA5" i="3"/>
  <c r="IG5" i="3"/>
  <c r="HQ5" i="3"/>
  <c r="FL5" i="3"/>
  <c r="FK5" i="3"/>
  <c r="FJ5" i="3"/>
  <c r="FI5" i="3" s="1"/>
  <c r="FH5" i="3" s="1"/>
  <c r="PM4" i="3" a="1"/>
  <c r="PM4" i="3" s="1"/>
  <c r="PL4" i="3" a="1"/>
  <c r="PL4" i="3" s="1"/>
  <c r="NT4" i="3"/>
  <c r="NQ4" i="3"/>
  <c r="NP4" i="3"/>
  <c r="NI4" i="3"/>
  <c r="ND4" i="3"/>
  <c r="NC4" i="3"/>
  <c r="NB4" i="3"/>
  <c r="NA4" i="3"/>
  <c r="NE4" i="3" s="1"/>
  <c r="KQ4" i="3"/>
  <c r="KM4" i="3"/>
  <c r="KF4" i="3"/>
  <c r="KA4" i="3"/>
  <c r="IG4" i="3"/>
  <c r="HQ4" i="3"/>
  <c r="FL4" i="3"/>
  <c r="FK4" i="3"/>
  <c r="FJ4" i="3"/>
  <c r="FI4" i="3"/>
  <c r="FH4" i="3" s="1"/>
  <c r="PM3" i="3" a="1"/>
  <c r="PM3" i="3" s="1"/>
  <c r="PL3" i="3" a="1"/>
  <c r="PL3" i="3" s="1"/>
  <c r="NT3" i="3"/>
  <c r="NQ3" i="3"/>
  <c r="NP3" i="3"/>
  <c r="NI3" i="3"/>
  <c r="ND3" i="3"/>
  <c r="NC3" i="3"/>
  <c r="NB3" i="3"/>
  <c r="NA3" i="3"/>
  <c r="NE3" i="3" s="1"/>
  <c r="KQ3" i="3"/>
  <c r="KM3" i="3"/>
  <c r="KF3" i="3"/>
  <c r="KF203" i="3" s="1"/>
  <c r="KA3" i="3"/>
  <c r="IG3" i="3"/>
  <c r="HQ3" i="3"/>
  <c r="FL3" i="3"/>
  <c r="FK3" i="3"/>
  <c r="FJ3" i="3"/>
  <c r="FI3" i="3" s="1"/>
  <c r="OA203" i="3" l="1"/>
  <c r="NF6" i="3"/>
  <c r="NJ6" i="3" s="1"/>
  <c r="NR6" i="3" s="1"/>
  <c r="NU6" i="3"/>
  <c r="NF9" i="3"/>
  <c r="NJ9" i="3" s="1"/>
  <c r="NR9" i="3" s="1"/>
  <c r="NU9" i="3"/>
  <c r="NU12" i="3"/>
  <c r="NF12" i="3"/>
  <c r="NJ12" i="3" s="1"/>
  <c r="NF13" i="3"/>
  <c r="NJ13" i="3" s="1"/>
  <c r="NU13" i="3"/>
  <c r="NU8" i="3"/>
  <c r="NF8" i="3"/>
  <c r="NJ8" i="3" s="1"/>
  <c r="NR8" i="3" s="1"/>
  <c r="NR13" i="3"/>
  <c r="NF4" i="3"/>
  <c r="NJ4" i="3" s="1"/>
  <c r="NR4" i="3" s="1"/>
  <c r="NU4" i="3"/>
  <c r="NU11" i="3"/>
  <c r="NF11" i="3"/>
  <c r="NJ11" i="3" s="1"/>
  <c r="NR11" i="3" s="1"/>
  <c r="NU7" i="3"/>
  <c r="NF7" i="3"/>
  <c r="NJ7" i="3" s="1"/>
  <c r="NR7" i="3" s="1"/>
  <c r="NR12" i="3"/>
  <c r="NF5" i="3"/>
  <c r="NJ5" i="3" s="1"/>
  <c r="NU5" i="3"/>
  <c r="FH3" i="3"/>
  <c r="NR5" i="3"/>
  <c r="NU3" i="3"/>
  <c r="NF3" i="3"/>
  <c r="NF10" i="3"/>
  <c r="NJ10" i="3" s="1"/>
  <c r="NR10" i="3" s="1"/>
  <c r="NU10" i="3"/>
  <c r="NC206" i="3"/>
  <c r="NC204" i="3"/>
  <c r="NC205" i="3"/>
  <c r="NC207" i="3"/>
  <c r="HQ205" i="3"/>
  <c r="HQ204" i="3"/>
  <c r="HQ207" i="3" s="1"/>
  <c r="HQ206" i="3"/>
  <c r="FI16" i="3"/>
  <c r="FH16" i="3" s="1"/>
  <c r="NF16" i="3"/>
  <c r="NJ16" i="3" s="1"/>
  <c r="NR16" i="3" s="1"/>
  <c r="NE19" i="3"/>
  <c r="NF22" i="3"/>
  <c r="NJ22" i="3" s="1"/>
  <c r="NR22" i="3" s="1"/>
  <c r="NU22" i="3"/>
  <c r="NF27" i="3"/>
  <c r="NJ27" i="3" s="1"/>
  <c r="NR27" i="3" s="1"/>
  <c r="NE32" i="3"/>
  <c r="FK207" i="3"/>
  <c r="FK206" i="3"/>
  <c r="FK205" i="3"/>
  <c r="FK204" i="3"/>
  <c r="FL206" i="3"/>
  <c r="FL205" i="3"/>
  <c r="FL204" i="3"/>
  <c r="FL208" i="3" s="1"/>
  <c r="FL207" i="3"/>
  <c r="IG205" i="3"/>
  <c r="IG204" i="3"/>
  <c r="IG207" i="3" s="1"/>
  <c r="IG206" i="3"/>
  <c r="FI15" i="3"/>
  <c r="FH15" i="3" s="1"/>
  <c r="NE28" i="3"/>
  <c r="FI32" i="3"/>
  <c r="FH32" i="3" s="1"/>
  <c r="ND207" i="3"/>
  <c r="ND205" i="3"/>
  <c r="ND206" i="3"/>
  <c r="ND204" i="3"/>
  <c r="ND208" i="3" s="1"/>
  <c r="NP203" i="3"/>
  <c r="KA203" i="3"/>
  <c r="KA206" i="3" s="1"/>
  <c r="NI205" i="3"/>
  <c r="NI206" i="3"/>
  <c r="NI204" i="3"/>
  <c r="NI207" i="3"/>
  <c r="NQ203" i="3"/>
  <c r="NE17" i="3"/>
  <c r="FI20" i="3"/>
  <c r="FH20" i="3" s="1"/>
  <c r="NE21" i="3"/>
  <c r="NF23" i="3"/>
  <c r="NJ23" i="3" s="1"/>
  <c r="NR23" i="3" s="1"/>
  <c r="NU14" i="3"/>
  <c r="NE24" i="3"/>
  <c r="KM205" i="3"/>
  <c r="KM207" i="3"/>
  <c r="KM206" i="3"/>
  <c r="KM204" i="3"/>
  <c r="NA205" i="3"/>
  <c r="NA207" i="3"/>
  <c r="NA206" i="3"/>
  <c r="NA204" i="3"/>
  <c r="NA208" i="3" s="1"/>
  <c r="OB203" i="3"/>
  <c r="NF30" i="3"/>
  <c r="NJ30" i="3" s="1"/>
  <c r="NR30" i="3" s="1"/>
  <c r="NU30" i="3"/>
  <c r="FJ207" i="3"/>
  <c r="FJ206" i="3"/>
  <c r="FJ205" i="3"/>
  <c r="FJ204" i="3"/>
  <c r="KQ206" i="3"/>
  <c r="KQ204" i="3"/>
  <c r="KQ205" i="3"/>
  <c r="KQ207" i="3"/>
  <c r="NB207" i="3"/>
  <c r="NB206" i="3"/>
  <c r="NB204" i="3"/>
  <c r="NB205" i="3"/>
  <c r="NE15" i="3"/>
  <c r="FI19" i="3"/>
  <c r="FH19" i="3" s="1"/>
  <c r="FI24" i="3"/>
  <c r="FH24" i="3" s="1"/>
  <c r="NE29" i="3"/>
  <c r="NF26" i="3"/>
  <c r="NJ26" i="3" s="1"/>
  <c r="NR26" i="3" s="1"/>
  <c r="NU26" i="3"/>
  <c r="NE25" i="3"/>
  <c r="NR31" i="3"/>
  <c r="NE34" i="3"/>
  <c r="NR39" i="3"/>
  <c r="NF41" i="3"/>
  <c r="NJ41" i="3" s="1"/>
  <c r="NR41" i="3" s="1"/>
  <c r="NU41" i="3"/>
  <c r="NR43" i="3"/>
  <c r="NR35" i="3"/>
  <c r="NE33" i="3"/>
  <c r="FI36" i="3"/>
  <c r="FH36" i="3" s="1"/>
  <c r="NU47" i="3"/>
  <c r="NF47" i="3"/>
  <c r="NJ47" i="3" s="1"/>
  <c r="NR47" i="3" s="1"/>
  <c r="NF48" i="3"/>
  <c r="NJ48" i="3" s="1"/>
  <c r="NU48" i="3"/>
  <c r="NF36" i="3"/>
  <c r="NJ36" i="3" s="1"/>
  <c r="NR36" i="3" s="1"/>
  <c r="NU36" i="3"/>
  <c r="NU43" i="3"/>
  <c r="NF43" i="3"/>
  <c r="NJ43" i="3" s="1"/>
  <c r="NF44" i="3"/>
  <c r="NJ44" i="3" s="1"/>
  <c r="NR44" i="3" s="1"/>
  <c r="NU44" i="3"/>
  <c r="NR48" i="3"/>
  <c r="NU38" i="3"/>
  <c r="NF38" i="3"/>
  <c r="NJ38" i="3" s="1"/>
  <c r="NR38" i="3" s="1"/>
  <c r="NU46" i="3"/>
  <c r="NF46" i="3"/>
  <c r="NJ46" i="3" s="1"/>
  <c r="NR46" i="3" s="1"/>
  <c r="NU37" i="3"/>
  <c r="NF40" i="3"/>
  <c r="NJ40" i="3" s="1"/>
  <c r="NR40" i="3" s="1"/>
  <c r="NU40" i="3"/>
  <c r="NU42" i="3"/>
  <c r="NF42" i="3"/>
  <c r="NJ42" i="3" s="1"/>
  <c r="NR42" i="3" s="1"/>
  <c r="NF45" i="3"/>
  <c r="NJ45" i="3" s="1"/>
  <c r="NR45" i="3" s="1"/>
  <c r="NU45" i="3"/>
  <c r="NF50" i="3"/>
  <c r="NJ50" i="3" s="1"/>
  <c r="NR50" i="3" s="1"/>
  <c r="NU50" i="3"/>
  <c r="NU57" i="3"/>
  <c r="NF57" i="3"/>
  <c r="NJ57" i="3" s="1"/>
  <c r="NR57" i="3" s="1"/>
  <c r="NU51" i="3"/>
  <c r="NU58" i="3"/>
  <c r="NF58" i="3"/>
  <c r="NJ58" i="3" s="1"/>
  <c r="NR58" i="3" s="1"/>
  <c r="NU62" i="3"/>
  <c r="NF62" i="3"/>
  <c r="NJ62" i="3" s="1"/>
  <c r="NR62" i="3" s="1"/>
  <c r="NE49" i="3"/>
  <c r="NU53" i="3"/>
  <c r="NF53" i="3"/>
  <c r="NJ53" i="3" s="1"/>
  <c r="NR53" i="3" s="1"/>
  <c r="NU54" i="3"/>
  <c r="NF54" i="3"/>
  <c r="NJ54" i="3" s="1"/>
  <c r="NR54" i="3" s="1"/>
  <c r="NF60" i="3"/>
  <c r="NJ60" i="3" s="1"/>
  <c r="NR60" i="3" s="1"/>
  <c r="NU60" i="3"/>
  <c r="NU61" i="3"/>
  <c r="NF61" i="3"/>
  <c r="NJ61" i="3" s="1"/>
  <c r="NR61" i="3" s="1"/>
  <c r="NF64" i="3"/>
  <c r="NJ64" i="3" s="1"/>
  <c r="NR64" i="3" s="1"/>
  <c r="NU64" i="3"/>
  <c r="NR67" i="3"/>
  <c r="NF56" i="3"/>
  <c r="NJ56" i="3" s="1"/>
  <c r="NR56" i="3" s="1"/>
  <c r="NU56" i="3"/>
  <c r="NU66" i="3"/>
  <c r="NF66" i="3"/>
  <c r="NJ66" i="3" s="1"/>
  <c r="NR66" i="3" s="1"/>
  <c r="NF52" i="3"/>
  <c r="NJ52" i="3" s="1"/>
  <c r="NR52" i="3" s="1"/>
  <c r="NU52" i="3"/>
  <c r="NF59" i="3"/>
  <c r="NJ59" i="3" s="1"/>
  <c r="NR59" i="3" s="1"/>
  <c r="NU59" i="3"/>
  <c r="NF63" i="3"/>
  <c r="NJ63" i="3" s="1"/>
  <c r="NR63" i="3" s="1"/>
  <c r="NU63" i="3"/>
  <c r="NF55" i="3"/>
  <c r="NJ55" i="3" s="1"/>
  <c r="NR55" i="3" s="1"/>
  <c r="NU55" i="3"/>
  <c r="NF67" i="3"/>
  <c r="NJ67" i="3" s="1"/>
  <c r="NU67" i="3"/>
  <c r="NU72" i="3"/>
  <c r="NF72" i="3"/>
  <c r="NJ72" i="3" s="1"/>
  <c r="NR72" i="3" s="1"/>
  <c r="NF65" i="3"/>
  <c r="NJ65" i="3" s="1"/>
  <c r="NR65" i="3" s="1"/>
  <c r="NE68" i="3"/>
  <c r="FI73" i="3"/>
  <c r="FH73" i="3" s="1"/>
  <c r="NE69" i="3"/>
  <c r="FI69" i="3"/>
  <c r="FH69" i="3" s="1"/>
  <c r="NF71" i="3"/>
  <c r="NJ71" i="3" s="1"/>
  <c r="NR71" i="3" s="1"/>
  <c r="NU71" i="3"/>
  <c r="NU70" i="3"/>
  <c r="NE73" i="3"/>
  <c r="FI68" i="3"/>
  <c r="FH68" i="3" s="1"/>
  <c r="NF82" i="3"/>
  <c r="NJ82" i="3" s="1"/>
  <c r="NR82" i="3" s="1"/>
  <c r="NU82" i="3"/>
  <c r="NF87" i="3"/>
  <c r="NJ87" i="3" s="1"/>
  <c r="NR87" i="3" s="1"/>
  <c r="NF74" i="3"/>
  <c r="NJ74" i="3" s="1"/>
  <c r="NU74" i="3"/>
  <c r="NF75" i="3"/>
  <c r="NJ75" i="3" s="1"/>
  <c r="NR75" i="3" s="1"/>
  <c r="NU75" i="3"/>
  <c r="NE81" i="3"/>
  <c r="NE88" i="3"/>
  <c r="NR74" i="3"/>
  <c r="NF83" i="3"/>
  <c r="NJ83" i="3" s="1"/>
  <c r="NR83" i="3" s="1"/>
  <c r="NE79" i="3"/>
  <c r="NE84" i="3"/>
  <c r="NF90" i="3"/>
  <c r="NJ90" i="3" s="1"/>
  <c r="NR90" i="3" s="1"/>
  <c r="NU90" i="3"/>
  <c r="NE77" i="3"/>
  <c r="FI80" i="3"/>
  <c r="FH80" i="3" s="1"/>
  <c r="FI84" i="3"/>
  <c r="FH84" i="3" s="1"/>
  <c r="NF86" i="3"/>
  <c r="NJ86" i="3" s="1"/>
  <c r="NR86" i="3" s="1"/>
  <c r="NU86" i="3"/>
  <c r="NU89" i="3"/>
  <c r="NU76" i="3"/>
  <c r="NF76" i="3"/>
  <c r="NJ76" i="3" s="1"/>
  <c r="NR76" i="3" s="1"/>
  <c r="NE80" i="3"/>
  <c r="NE85" i="3"/>
  <c r="NE92" i="3"/>
  <c r="NF97" i="3"/>
  <c r="NJ97" i="3" s="1"/>
  <c r="NR97" i="3" s="1"/>
  <c r="NU97" i="3"/>
  <c r="NU95" i="3"/>
  <c r="NF95" i="3"/>
  <c r="NJ95" i="3" s="1"/>
  <c r="NR95" i="3" s="1"/>
  <c r="NR98" i="3"/>
  <c r="NF98" i="3"/>
  <c r="NJ98" i="3" s="1"/>
  <c r="NU98" i="3"/>
  <c r="NF101" i="3"/>
  <c r="NJ101" i="3" s="1"/>
  <c r="NR101" i="3" s="1"/>
  <c r="NU101" i="3"/>
  <c r="NF99" i="3"/>
  <c r="NJ99" i="3" s="1"/>
  <c r="NR99" i="3" s="1"/>
  <c r="FI102" i="3"/>
  <c r="FH102" i="3" s="1"/>
  <c r="NE108" i="3"/>
  <c r="NU106" i="3"/>
  <c r="NF106" i="3"/>
  <c r="NJ106" i="3" s="1"/>
  <c r="NR106" i="3" s="1"/>
  <c r="NR114" i="3"/>
  <c r="NF96" i="3"/>
  <c r="NJ96" i="3" s="1"/>
  <c r="NR96" i="3" s="1"/>
  <c r="NF100" i="3"/>
  <c r="NJ100" i="3" s="1"/>
  <c r="NR100" i="3" s="1"/>
  <c r="NF102" i="3"/>
  <c r="NJ102" i="3" s="1"/>
  <c r="NR102" i="3" s="1"/>
  <c r="NU102" i="3"/>
  <c r="NF110" i="3"/>
  <c r="NJ110" i="3" s="1"/>
  <c r="NR110" i="3" s="1"/>
  <c r="NU110" i="3"/>
  <c r="NU104" i="3"/>
  <c r="NF104" i="3"/>
  <c r="NJ104" i="3" s="1"/>
  <c r="NR104" i="3" s="1"/>
  <c r="NE109" i="3"/>
  <c r="NU105" i="3"/>
  <c r="NF105" i="3"/>
  <c r="NJ105" i="3" s="1"/>
  <c r="NR105" i="3"/>
  <c r="NF103" i="3"/>
  <c r="NJ103" i="3" s="1"/>
  <c r="NR103" i="3" s="1"/>
  <c r="NF107" i="3"/>
  <c r="NJ107" i="3" s="1"/>
  <c r="NR107" i="3" s="1"/>
  <c r="NF111" i="3"/>
  <c r="NJ111" i="3" s="1"/>
  <c r="NR111" i="3" s="1"/>
  <c r="NE112" i="3"/>
  <c r="NF118" i="3"/>
  <c r="NJ118" i="3" s="1"/>
  <c r="NR118" i="3" s="1"/>
  <c r="NU118" i="3"/>
  <c r="NU117" i="3"/>
  <c r="NF117" i="3"/>
  <c r="NJ117" i="3" s="1"/>
  <c r="NR117" i="3" s="1"/>
  <c r="NF121" i="3"/>
  <c r="NJ121" i="3" s="1"/>
  <c r="NR121" i="3" s="1"/>
  <c r="NU121" i="3"/>
  <c r="NF114" i="3"/>
  <c r="NJ114" i="3" s="1"/>
  <c r="NU114" i="3"/>
  <c r="NU116" i="3"/>
  <c r="NF116" i="3"/>
  <c r="NJ116" i="3" s="1"/>
  <c r="NR116" i="3" s="1"/>
  <c r="FI112" i="3"/>
  <c r="FH112" i="3" s="1"/>
  <c r="NU113" i="3"/>
  <c r="NF113" i="3"/>
  <c r="NJ113" i="3" s="1"/>
  <c r="NR113" i="3" s="1"/>
  <c r="NE122" i="3"/>
  <c r="NR125" i="3"/>
  <c r="NF134" i="3"/>
  <c r="NJ134" i="3" s="1"/>
  <c r="NR134" i="3" s="1"/>
  <c r="NU134" i="3"/>
  <c r="NE120" i="3"/>
  <c r="NF123" i="3"/>
  <c r="NJ123" i="3" s="1"/>
  <c r="NR123" i="3" s="1"/>
  <c r="NU123" i="3"/>
  <c r="NF127" i="3"/>
  <c r="NJ127" i="3" s="1"/>
  <c r="NR127" i="3" s="1"/>
  <c r="NU127" i="3"/>
  <c r="NU115" i="3"/>
  <c r="NE119" i="3"/>
  <c r="FI126" i="3"/>
  <c r="FH126" i="3" s="1"/>
  <c r="NU126" i="3"/>
  <c r="NF126" i="3"/>
  <c r="NJ126" i="3" s="1"/>
  <c r="NR126" i="3" s="1"/>
  <c r="NF124" i="3"/>
  <c r="NJ124" i="3" s="1"/>
  <c r="NR124" i="3" s="1"/>
  <c r="NU124" i="3"/>
  <c r="NU129" i="3"/>
  <c r="NF129" i="3"/>
  <c r="NJ129" i="3" s="1"/>
  <c r="NR129" i="3" s="1"/>
  <c r="NU125" i="3"/>
  <c r="NF125" i="3"/>
  <c r="NJ125" i="3" s="1"/>
  <c r="NF128" i="3"/>
  <c r="NJ128" i="3" s="1"/>
  <c r="NR128" i="3" s="1"/>
  <c r="NU128" i="3"/>
  <c r="NE131" i="3"/>
  <c r="NR132" i="3"/>
  <c r="FI130" i="3"/>
  <c r="FH130" i="3" s="1"/>
  <c r="NE130" i="3"/>
  <c r="FI132" i="3"/>
  <c r="FH132" i="3" s="1"/>
  <c r="NU133" i="3"/>
  <c r="NU136" i="3"/>
  <c r="NF136" i="3"/>
  <c r="NJ136" i="3" s="1"/>
  <c r="NR136" i="3" s="1"/>
  <c r="FI129" i="3"/>
  <c r="FH129" i="3" s="1"/>
  <c r="NU132" i="3"/>
  <c r="NF132" i="3"/>
  <c r="NJ132" i="3" s="1"/>
  <c r="NF135" i="3"/>
  <c r="NJ135" i="3" s="1"/>
  <c r="NR135" i="3" s="1"/>
  <c r="NU135" i="3"/>
  <c r="FI137" i="3"/>
  <c r="FH137" i="3" s="1"/>
  <c r="NF137" i="3"/>
  <c r="NJ137" i="3" s="1"/>
  <c r="NR137" i="3" s="1"/>
  <c r="NE138" i="3"/>
  <c r="NF140" i="3"/>
  <c r="NJ140" i="3" s="1"/>
  <c r="NR140" i="3" s="1"/>
  <c r="NU140" i="3"/>
  <c r="FI138" i="3"/>
  <c r="FH138" i="3" s="1"/>
  <c r="NF139" i="3"/>
  <c r="NJ139" i="3" s="1"/>
  <c r="NR139" i="3" s="1"/>
  <c r="NU139" i="3"/>
  <c r="NU141" i="3"/>
  <c r="NF141" i="3"/>
  <c r="NJ141" i="3" s="1"/>
  <c r="NR141" i="3" s="1"/>
  <c r="NR146" i="3"/>
  <c r="NF143" i="3"/>
  <c r="NJ143" i="3" s="1"/>
  <c r="NR143" i="3" s="1"/>
  <c r="NU143" i="3"/>
  <c r="NE142" i="3"/>
  <c r="NU147" i="3"/>
  <c r="NF147" i="3"/>
  <c r="NJ147" i="3" s="1"/>
  <c r="NR147" i="3" s="1"/>
  <c r="NU146" i="3"/>
  <c r="FI147" i="3"/>
  <c r="FH147" i="3" s="1"/>
  <c r="NU149" i="3"/>
  <c r="NF149" i="3"/>
  <c r="NJ149" i="3" s="1"/>
  <c r="NR149" i="3" s="1"/>
  <c r="NU144" i="3"/>
  <c r="NU153" i="3"/>
  <c r="NF153" i="3"/>
  <c r="NJ153" i="3" s="1"/>
  <c r="NR153" i="3" s="1"/>
  <c r="NE145" i="3"/>
  <c r="NU148" i="3"/>
  <c r="NF148" i="3"/>
  <c r="NJ148" i="3" s="1"/>
  <c r="NR148" i="3" s="1"/>
  <c r="NU152" i="3"/>
  <c r="NF152" i="3"/>
  <c r="NJ152" i="3" s="1"/>
  <c r="NR152" i="3" s="1"/>
  <c r="NU155" i="3"/>
  <c r="NF157" i="3"/>
  <c r="NJ157" i="3" s="1"/>
  <c r="NR157" i="3" s="1"/>
  <c r="NF158" i="3"/>
  <c r="NJ158" i="3" s="1"/>
  <c r="NU158" i="3"/>
  <c r="NU151" i="3"/>
  <c r="NE154" i="3"/>
  <c r="NR158" i="3"/>
  <c r="NF156" i="3"/>
  <c r="NJ156" i="3" s="1"/>
  <c r="NR156" i="3" s="1"/>
  <c r="NU156" i="3"/>
  <c r="NF159" i="3"/>
  <c r="NJ159" i="3" s="1"/>
  <c r="NR159" i="3" s="1"/>
  <c r="NU159" i="3"/>
  <c r="NF160" i="3"/>
  <c r="NJ160" i="3" s="1"/>
  <c r="NR160" i="3" s="1"/>
  <c r="NU160" i="3"/>
  <c r="NR161" i="3"/>
  <c r="NF164" i="3"/>
  <c r="NJ164" i="3" s="1"/>
  <c r="NR164" i="3" s="1"/>
  <c r="NU164" i="3"/>
  <c r="NU162" i="3"/>
  <c r="NF162" i="3"/>
  <c r="NJ162" i="3" s="1"/>
  <c r="NR162" i="3" s="1"/>
  <c r="NU161" i="3"/>
  <c r="NF161" i="3"/>
  <c r="NJ161" i="3" s="1"/>
  <c r="NE163" i="3"/>
  <c r="FI163" i="3"/>
  <c r="FH163" i="3" s="1"/>
  <c r="NF165" i="3"/>
  <c r="NJ165" i="3" s="1"/>
  <c r="NR165" i="3" s="1"/>
  <c r="NU165" i="3"/>
  <c r="NU168" i="3"/>
  <c r="NF168" i="3"/>
  <c r="NJ168" i="3" s="1"/>
  <c r="NF167" i="3"/>
  <c r="NJ167" i="3" s="1"/>
  <c r="NR167" i="3" s="1"/>
  <c r="NU167" i="3"/>
  <c r="NE166" i="3"/>
  <c r="NE169" i="3"/>
  <c r="NR168" i="3"/>
  <c r="NU172" i="3"/>
  <c r="NE171" i="3"/>
  <c r="FI175" i="3"/>
  <c r="FH175" i="3" s="1"/>
  <c r="NF173" i="3"/>
  <c r="NJ173" i="3" s="1"/>
  <c r="NR173" i="3" s="1"/>
  <c r="NU173" i="3"/>
  <c r="NU175" i="3"/>
  <c r="NF175" i="3"/>
  <c r="NJ175" i="3" s="1"/>
  <c r="NR175" i="3" s="1"/>
  <c r="NU180" i="3"/>
  <c r="NF180" i="3"/>
  <c r="NJ180" i="3" s="1"/>
  <c r="NR180" i="3" s="1"/>
  <c r="NF174" i="3"/>
  <c r="NJ174" i="3" s="1"/>
  <c r="NR174" i="3"/>
  <c r="NE176" i="3"/>
  <c r="NE177" i="3"/>
  <c r="NR179" i="3"/>
  <c r="NE178" i="3"/>
  <c r="FI181" i="3"/>
  <c r="FH181" i="3" s="1"/>
  <c r="NE181" i="3"/>
  <c r="NE183" i="3"/>
  <c r="NF185" i="3"/>
  <c r="NJ185" i="3" s="1"/>
  <c r="NR185" i="3" s="1"/>
  <c r="NU185" i="3"/>
  <c r="NF188" i="3"/>
  <c r="NJ188" i="3" s="1"/>
  <c r="NU188" i="3"/>
  <c r="NF184" i="3"/>
  <c r="NJ184" i="3" s="1"/>
  <c r="NR184" i="3" s="1"/>
  <c r="NU187" i="3"/>
  <c r="NF187" i="3"/>
  <c r="NJ187" i="3" s="1"/>
  <c r="NR187" i="3" s="1"/>
  <c r="NR188" i="3"/>
  <c r="NE186" i="3"/>
  <c r="NE189" i="3"/>
  <c r="FI189" i="3"/>
  <c r="FH189" i="3" s="1"/>
  <c r="FI190" i="3"/>
  <c r="FH190" i="3" s="1"/>
  <c r="NE190" i="3"/>
  <c r="NF191" i="3"/>
  <c r="NJ191" i="3" s="1"/>
  <c r="NR191" i="3" s="1"/>
  <c r="NU191" i="3"/>
  <c r="NF193" i="3"/>
  <c r="NJ193" i="3" s="1"/>
  <c r="NR193" i="3" s="1"/>
  <c r="NU193" i="3"/>
  <c r="NE192" i="3"/>
  <c r="FI192" i="3"/>
  <c r="FH192" i="3" s="1"/>
  <c r="NF194" i="3"/>
  <c r="NJ194" i="3" s="1"/>
  <c r="NR194" i="3"/>
  <c r="FI194" i="3"/>
  <c r="FH194" i="3" s="1"/>
  <c r="NE195" i="3"/>
  <c r="FI195" i="3"/>
  <c r="FH195" i="3" s="1"/>
  <c r="FI196" i="3"/>
  <c r="FH196" i="3" s="1"/>
  <c r="NE196" i="3"/>
  <c r="NF199" i="3"/>
  <c r="NJ199" i="3" s="1"/>
  <c r="NR199" i="3" s="1"/>
  <c r="NU199" i="3"/>
  <c r="NU198" i="3"/>
  <c r="NF198" i="3"/>
  <c r="NJ198" i="3" s="1"/>
  <c r="NR198" i="3" s="1"/>
  <c r="OG202" i="3"/>
  <c r="FI200" i="3"/>
  <c r="FH200" i="3" s="1"/>
  <c r="NE200" i="3"/>
  <c r="QK202" i="3"/>
  <c r="KD206" i="3"/>
  <c r="BM212" i="3"/>
  <c r="BM211" i="3"/>
  <c r="KB206" i="3"/>
  <c r="ES223" i="3"/>
  <c r="JG222" i="3"/>
  <c r="FN222" i="3"/>
  <c r="JR222" i="3"/>
  <c r="LB209" i="3"/>
  <c r="GD222" i="3"/>
  <c r="LC209" i="3"/>
  <c r="NU68" i="3" l="1"/>
  <c r="NF68" i="3"/>
  <c r="NJ68" i="3" s="1"/>
  <c r="NR68" i="3" s="1"/>
  <c r="NU189" i="3"/>
  <c r="NF189" i="3"/>
  <c r="NJ189" i="3" s="1"/>
  <c r="NR189" i="3" s="1"/>
  <c r="NU112" i="3"/>
  <c r="NF112" i="3"/>
  <c r="NJ112" i="3" s="1"/>
  <c r="NR112" i="3" s="1"/>
  <c r="NF81" i="3"/>
  <c r="NJ81" i="3" s="1"/>
  <c r="NR81" i="3" s="1"/>
  <c r="NU81" i="3"/>
  <c r="NF131" i="3"/>
  <c r="NJ131" i="3" s="1"/>
  <c r="NR131" i="3" s="1"/>
  <c r="NU131" i="3"/>
  <c r="NE205" i="3"/>
  <c r="NF29" i="3"/>
  <c r="NJ29" i="3" s="1"/>
  <c r="NR29" i="3" s="1"/>
  <c r="NU29" i="3"/>
  <c r="NU17" i="3"/>
  <c r="NF17" i="3"/>
  <c r="NJ17" i="3" s="1"/>
  <c r="NR17" i="3" s="1"/>
  <c r="KY209" i="3"/>
  <c r="NU145" i="3"/>
  <c r="NF145" i="3"/>
  <c r="NJ145" i="3" s="1"/>
  <c r="NR145" i="3" s="1"/>
  <c r="NU196" i="3"/>
  <c r="NF196" i="3"/>
  <c r="NJ196" i="3" s="1"/>
  <c r="NR196" i="3" s="1"/>
  <c r="NU192" i="3"/>
  <c r="NF192" i="3"/>
  <c r="NJ192" i="3" s="1"/>
  <c r="NR192" i="3" s="1"/>
  <c r="NF109" i="3"/>
  <c r="NJ109" i="3" s="1"/>
  <c r="NR109" i="3" s="1"/>
  <c r="NU109" i="3"/>
  <c r="NF80" i="3"/>
  <c r="NJ80" i="3" s="1"/>
  <c r="NR80" i="3" s="1"/>
  <c r="NU80" i="3"/>
  <c r="NF77" i="3"/>
  <c r="NJ77" i="3" s="1"/>
  <c r="NR77" i="3" s="1"/>
  <c r="NU77" i="3"/>
  <c r="NU88" i="3"/>
  <c r="NF88" i="3"/>
  <c r="NJ88" i="3" s="1"/>
  <c r="NR88" i="3" s="1"/>
  <c r="KM208" i="3"/>
  <c r="NU122" i="3"/>
  <c r="NF122" i="3"/>
  <c r="NJ122" i="3" s="1"/>
  <c r="NR122" i="3" s="1"/>
  <c r="NU73" i="3"/>
  <c r="NF73" i="3"/>
  <c r="NJ73" i="3" s="1"/>
  <c r="NR73" i="3" s="1"/>
  <c r="FH207" i="3"/>
  <c r="FH206" i="3"/>
  <c r="FH205" i="3"/>
  <c r="FH204" i="3"/>
  <c r="NU49" i="3"/>
  <c r="NF49" i="3"/>
  <c r="NJ49" i="3" s="1"/>
  <c r="NR49" i="3" s="1"/>
  <c r="KQ208" i="3"/>
  <c r="NU32" i="3"/>
  <c r="NF32" i="3"/>
  <c r="NJ32" i="3" s="1"/>
  <c r="NR32" i="3" s="1"/>
  <c r="NJ3" i="3"/>
  <c r="FI204" i="3"/>
  <c r="NU84" i="3"/>
  <c r="NF84" i="3"/>
  <c r="NJ84" i="3" s="1"/>
  <c r="NR84" i="3" s="1"/>
  <c r="NF176" i="3"/>
  <c r="NJ176" i="3" s="1"/>
  <c r="NR176" i="3" s="1"/>
  <c r="NU176" i="3"/>
  <c r="NU163" i="3"/>
  <c r="NF163" i="3"/>
  <c r="NJ163" i="3" s="1"/>
  <c r="NR163" i="3" s="1"/>
  <c r="NU154" i="3"/>
  <c r="NF154" i="3"/>
  <c r="NJ154" i="3" s="1"/>
  <c r="NR154" i="3" s="1"/>
  <c r="NU108" i="3"/>
  <c r="NF108" i="3"/>
  <c r="NJ108" i="3" s="1"/>
  <c r="NR108" i="3" s="1"/>
  <c r="NU79" i="3"/>
  <c r="NF79" i="3"/>
  <c r="NJ79" i="3" s="1"/>
  <c r="NR79" i="3" s="1"/>
  <c r="NF34" i="3"/>
  <c r="NJ34" i="3" s="1"/>
  <c r="NR34" i="3" s="1"/>
  <c r="NU34" i="3"/>
  <c r="NU15" i="3"/>
  <c r="NF15" i="3"/>
  <c r="NJ15" i="3" s="1"/>
  <c r="NR15" i="3" s="1"/>
  <c r="NU24" i="3"/>
  <c r="NF24" i="3"/>
  <c r="NJ24" i="3" s="1"/>
  <c r="NR24" i="3" s="1"/>
  <c r="NI208" i="3"/>
  <c r="FI205" i="3"/>
  <c r="NU186" i="3"/>
  <c r="NF186" i="3"/>
  <c r="NJ186" i="3" s="1"/>
  <c r="NR186" i="3" s="1"/>
  <c r="NF177" i="3"/>
  <c r="NJ177" i="3" s="1"/>
  <c r="NR177" i="3" s="1"/>
  <c r="NU177" i="3"/>
  <c r="NU169" i="3"/>
  <c r="NF169" i="3"/>
  <c r="NJ169" i="3" s="1"/>
  <c r="NR169" i="3" s="1"/>
  <c r="NF138" i="3"/>
  <c r="NJ138" i="3" s="1"/>
  <c r="NR138" i="3" s="1"/>
  <c r="NU138" i="3"/>
  <c r="NU142" i="3"/>
  <c r="NF142" i="3"/>
  <c r="NJ142" i="3" s="1"/>
  <c r="NR142" i="3" s="1"/>
  <c r="NU119" i="3"/>
  <c r="NF119" i="3"/>
  <c r="NJ119" i="3" s="1"/>
  <c r="NR119" i="3" s="1"/>
  <c r="NF120" i="3"/>
  <c r="NJ120" i="3" s="1"/>
  <c r="NR120" i="3" s="1"/>
  <c r="NU120" i="3"/>
  <c r="NF33" i="3"/>
  <c r="NJ33" i="3" s="1"/>
  <c r="NR33" i="3" s="1"/>
  <c r="NU33" i="3"/>
  <c r="FJ208" i="3"/>
  <c r="NE204" i="3"/>
  <c r="FI206" i="3"/>
  <c r="NU195" i="3"/>
  <c r="NF195" i="3"/>
  <c r="NJ195" i="3" s="1"/>
  <c r="NR195" i="3" s="1"/>
  <c r="NF183" i="3"/>
  <c r="NJ183" i="3" s="1"/>
  <c r="NR183" i="3" s="1"/>
  <c r="NU183" i="3"/>
  <c r="NF166" i="3"/>
  <c r="NJ166" i="3" s="1"/>
  <c r="NR166" i="3" s="1"/>
  <c r="NU166" i="3"/>
  <c r="NF200" i="3"/>
  <c r="NJ200" i="3" s="1"/>
  <c r="NR200" i="3" s="1"/>
  <c r="NU200" i="3"/>
  <c r="NU181" i="3"/>
  <c r="NF181" i="3"/>
  <c r="NJ181" i="3" s="1"/>
  <c r="NR181" i="3" s="1"/>
  <c r="NF190" i="3"/>
  <c r="NJ190" i="3" s="1"/>
  <c r="NR190" i="3" s="1"/>
  <c r="NU190" i="3"/>
  <c r="NF130" i="3"/>
  <c r="NJ130" i="3" s="1"/>
  <c r="NR130" i="3" s="1"/>
  <c r="NU130" i="3"/>
  <c r="NU92" i="3"/>
  <c r="NF92" i="3"/>
  <c r="NJ92" i="3" s="1"/>
  <c r="NR92" i="3" s="1"/>
  <c r="NF25" i="3"/>
  <c r="NJ25" i="3" s="1"/>
  <c r="NR25" i="3" s="1"/>
  <c r="NU25" i="3"/>
  <c r="NB208" i="3"/>
  <c r="NU28" i="3"/>
  <c r="NF28" i="3"/>
  <c r="NJ28" i="3" s="1"/>
  <c r="NR28" i="3" s="1"/>
  <c r="NE206" i="3"/>
  <c r="FI207" i="3"/>
  <c r="NU178" i="3"/>
  <c r="NF178" i="3"/>
  <c r="NJ178" i="3" s="1"/>
  <c r="NR178" i="3" s="1"/>
  <c r="NU171" i="3"/>
  <c r="NF171" i="3"/>
  <c r="NJ171" i="3" s="1"/>
  <c r="NR171" i="3" s="1"/>
  <c r="NF85" i="3"/>
  <c r="NJ85" i="3" s="1"/>
  <c r="NR85" i="3" s="1"/>
  <c r="NU85" i="3"/>
  <c r="NF69" i="3"/>
  <c r="NJ69" i="3" s="1"/>
  <c r="NR69" i="3" s="1"/>
  <c r="NU69" i="3"/>
  <c r="NF21" i="3"/>
  <c r="NJ21" i="3" s="1"/>
  <c r="NR21" i="3" s="1"/>
  <c r="NU21" i="3"/>
  <c r="FK208" i="3"/>
  <c r="NU19" i="3"/>
  <c r="NF19" i="3"/>
  <c r="NJ19" i="3" s="1"/>
  <c r="NR19" i="3" s="1"/>
  <c r="NC208" i="3"/>
  <c r="NE207" i="3"/>
  <c r="NF205" i="3" l="1"/>
  <c r="NF207" i="3"/>
  <c r="FH208" i="3"/>
  <c r="NE208" i="3"/>
  <c r="FI208" i="3"/>
  <c r="NJ205" i="3"/>
  <c r="NJ206" i="3"/>
  <c r="NJ204" i="3"/>
  <c r="NJ207" i="3"/>
  <c r="NR3" i="3"/>
  <c r="NR203" i="3" s="1"/>
  <c r="NF204" i="3"/>
  <c r="NF208" i="3" s="1"/>
  <c r="NF206" i="3"/>
  <c r="NJ208" i="3" l="1"/>
  <c r="MX123" i="3" a="1"/>
  <c r="QS199" i="3" a="1"/>
  <c r="RZ180" i="3" a="1"/>
  <c r="QF193" i="3" a="1"/>
  <c r="QW200" i="3" a="1"/>
  <c r="SA187" i="3" a="1"/>
  <c r="TR172" i="3" a="1"/>
  <c r="RZ194" i="3" a="1"/>
  <c r="SG190" i="3" a="1"/>
  <c r="SH188" i="3" a="1"/>
  <c r="SX181" i="3" a="1"/>
  <c r="MB198" i="3" a="1"/>
  <c r="OV148" i="3" a="1"/>
  <c r="TW176" i="3" a="1"/>
  <c r="TK187" i="3" a="1"/>
  <c r="TX199" i="3" a="1"/>
  <c r="TR199" i="3" a="1"/>
  <c r="MQ197" i="3" a="1"/>
  <c r="QF184" i="3" a="1"/>
  <c r="PF189" i="3" a="1"/>
  <c r="SP213" i="3"/>
  <c r="SG197" i="3" a="1"/>
  <c r="LK175" i="3" a="1"/>
  <c r="UC159" i="3" a="1"/>
  <c r="TJ198" i="3" a="1"/>
  <c r="TU170" i="3" a="1"/>
  <c r="PJ160" i="3" a="1"/>
  <c r="SY197" i="3" a="1"/>
  <c r="LV166" i="3" a="1"/>
  <c r="TZ182" i="3" a="1"/>
  <c r="MJ160" i="3" a="1"/>
  <c r="MU174" i="3" a="1"/>
  <c r="OQ187" i="3" a="1"/>
  <c r="OM193" i="3" a="1"/>
  <c r="TG195" i="3" a="1"/>
  <c r="RB177" i="3" a="1"/>
  <c r="MA197" i="3" a="1"/>
  <c r="QR194" i="3" a="1"/>
  <c r="UJ195" i="3" a="1"/>
  <c r="SC199" i="3" a="1"/>
  <c r="RA190" i="3" a="1"/>
  <c r="SX178" i="3" a="1"/>
  <c r="SP214" i="3"/>
  <c r="OW160" i="3" a="1"/>
  <c r="TB191" i="3" a="1"/>
  <c r="RE195" i="3" a="1"/>
  <c r="PW187" i="3" a="1"/>
  <c r="QV186" i="3" a="1"/>
  <c r="MQ191" i="3" a="1"/>
  <c r="OV175" i="3" a="1"/>
  <c r="QC190" i="3" a="1"/>
  <c r="QR195" i="3" a="1"/>
  <c r="UB214" i="3"/>
  <c r="TY190" i="3" a="1"/>
  <c r="SU197" i="3" a="1"/>
  <c r="LE199" i="3" a="1"/>
  <c r="OM186" i="3" a="1"/>
  <c r="SP187" i="3" a="1"/>
  <c r="MS192" i="3" a="1"/>
  <c r="LV197" i="3" a="1"/>
  <c r="SE192" i="3" a="1"/>
  <c r="PB191" i="3" a="1"/>
  <c r="SV187" i="3" a="1"/>
  <c r="PO192" i="3" a="1"/>
  <c r="MB130" i="3" a="1"/>
  <c r="RK194" i="3" a="1"/>
  <c r="LM197" i="3" a="1"/>
  <c r="OP197" i="3" a="1"/>
  <c r="PO183" i="3" a="1"/>
  <c r="SD196" i="3" a="1"/>
  <c r="PT166" i="3" a="1"/>
  <c r="TE197" i="3" a="1"/>
  <c r="RZ188" i="3" a="1"/>
  <c r="SO195" i="3" a="1"/>
  <c r="SZ187" i="3" a="1"/>
  <c r="TF212" i="3"/>
  <c r="RG188" i="3" a="1"/>
  <c r="RV188" i="3" a="1"/>
  <c r="RI152" i="3" a="1"/>
  <c r="QY196" i="3" a="1"/>
  <c r="SX212" i="3"/>
  <c r="MJ186" i="3" a="1"/>
  <c r="QR175" i="3" a="1"/>
  <c r="UB196" i="3" a="1"/>
  <c r="UA184" i="3" a="1"/>
  <c r="RM131" i="3" a="1"/>
  <c r="PV198" i="3" a="1"/>
  <c r="LJ157" i="3" a="1"/>
  <c r="MJ213" i="3"/>
  <c r="PT193" i="3" a="1"/>
  <c r="MW193" i="3" a="1"/>
  <c r="SJ162" i="3" a="1"/>
  <c r="PY174" i="3" a="1"/>
  <c r="PO196" i="3" a="1"/>
  <c r="TA187" i="3" a="1"/>
  <c r="PT146" i="3" a="1"/>
  <c r="RZ151" i="3" a="1"/>
  <c r="LQ179" i="3" a="1"/>
  <c r="QE199" i="3" a="1"/>
  <c r="MO126" i="3" a="1"/>
  <c r="RK182" i="3" a="1"/>
  <c r="PH199" i="3" a="1"/>
  <c r="RK178" i="3" a="1"/>
  <c r="OY194" i="3" a="1"/>
  <c r="ST214" i="3"/>
  <c r="SJ176" i="3" a="1"/>
  <c r="TA181" i="3" a="1"/>
  <c r="PC192" i="3" a="1"/>
  <c r="TE161" i="3" a="1"/>
  <c r="MM150" i="3" a="1"/>
  <c r="RI114" i="3" a="1"/>
  <c r="UI198" i="3" a="1"/>
  <c r="QY117" i="3" a="1"/>
  <c r="UA194" i="3" a="1"/>
  <c r="QA198" i="3" a="1"/>
  <c r="SK156" i="3" a="1"/>
  <c r="QC197" i="3" a="1"/>
  <c r="SS103" i="3" a="1"/>
  <c r="TF122" i="3" a="1"/>
  <c r="OW199" i="3" a="1"/>
  <c r="OX139" i="3" a="1"/>
  <c r="QW193" i="3" a="1"/>
  <c r="OQ194" i="3" a="1"/>
  <c r="TY188" i="3" a="1"/>
  <c r="PV181" i="3" a="1"/>
  <c r="RA191" i="3" a="1"/>
  <c r="LJ192" i="3" a="1"/>
  <c r="LX185" i="3" a="1"/>
  <c r="SY186" i="3" a="1"/>
  <c r="OS194" i="3" a="1"/>
  <c r="RA195" i="3" a="1"/>
  <c r="UF157" i="3" a="1"/>
  <c r="TH188" i="3" a="1"/>
  <c r="PJ189" i="3" a="1"/>
  <c r="LJ215" i="3"/>
  <c r="LM214" i="3"/>
  <c r="QE185" i="3" a="1"/>
  <c r="TF175" i="3" a="1"/>
  <c r="SG179" i="3" a="1"/>
  <c r="PO95" i="3" a="1"/>
  <c r="SH190" i="3" a="1"/>
  <c r="TI193" i="3" a="1"/>
  <c r="SS166" i="3" a="1"/>
  <c r="TW189" i="3" a="1"/>
  <c r="UB182" i="3" a="1"/>
  <c r="PJ195" i="3" a="1"/>
  <c r="QV192" i="3" a="1"/>
  <c r="RF198" i="3" a="1"/>
  <c r="MV176" i="3" a="1"/>
  <c r="LT183" i="3" a="1"/>
  <c r="SY199" i="3" a="1"/>
  <c r="TD160" i="3" a="1"/>
  <c r="QD183" i="3" a="1"/>
  <c r="LM192" i="3" a="1"/>
  <c r="MT198" i="3" a="1"/>
  <c r="TA196" i="3" a="1"/>
  <c r="SZ180" i="3" a="1"/>
  <c r="PZ197" i="3" a="1"/>
  <c r="QS191" i="3" a="1"/>
  <c r="UD186" i="3" a="1"/>
  <c r="LL128" i="3" a="1"/>
  <c r="MP200" i="3" a="1"/>
  <c r="QB176" i="3" a="1"/>
  <c r="MA173" i="3" a="1"/>
  <c r="QQ185" i="3" a="1"/>
  <c r="QR166" i="3" a="1"/>
  <c r="QY124" i="3" a="1"/>
  <c r="PB180" i="3" a="1"/>
  <c r="MR189" i="3" a="1"/>
  <c r="LI196" i="3" a="1"/>
  <c r="TI186" i="3" a="1"/>
  <c r="LV192" i="3" a="1"/>
  <c r="RL191" i="3" a="1"/>
  <c r="RE170" i="3" a="1"/>
  <c r="LL170" i="3" a="1"/>
  <c r="TG194" i="3" a="1"/>
  <c r="PU189" i="3" a="1"/>
  <c r="LT198" i="3" a="1"/>
  <c r="QD172" i="3" a="1"/>
  <c r="RE125" i="3" a="1"/>
  <c r="SP193" i="3" a="1"/>
  <c r="QF171" i="3" a="1"/>
  <c r="PE199" i="3" a="1"/>
  <c r="SV213" i="3"/>
  <c r="UE189" i="3" a="1"/>
  <c r="MS212" i="3"/>
  <c r="RY160" i="3" a="1"/>
  <c r="SJ195" i="3" a="1"/>
  <c r="TF197" i="3" a="1"/>
  <c r="LZ168" i="3" a="1"/>
  <c r="LZ172" i="3" a="1"/>
  <c r="LQ157" i="3" a="1"/>
  <c r="ST188" i="3" a="1"/>
  <c r="TA192" i="3" a="1"/>
  <c r="LL212" i="3"/>
  <c r="LP184" i="3" a="1"/>
  <c r="OO163" i="3" a="1"/>
  <c r="TJ195" i="3" a="1"/>
  <c r="TZ179" i="3" a="1"/>
  <c r="RN173" i="3" a="1"/>
  <c r="LN212" i="3"/>
  <c r="OX176" i="3" a="1"/>
  <c r="SU154" i="3" a="1"/>
  <c r="SU164" i="3" a="1"/>
  <c r="TX182" i="3" a="1"/>
  <c r="TZ184" i="3" a="1"/>
  <c r="TU173" i="3" a="1"/>
  <c r="RH124" i="3" a="1"/>
  <c r="TL164" i="3" a="1"/>
  <c r="MN200" i="3" a="1"/>
  <c r="MU175" i="3" a="1"/>
  <c r="QY180" i="3" a="1"/>
  <c r="RZ185" i="3" a="1"/>
  <c r="TG180" i="3" a="1"/>
  <c r="UI162" i="3" a="1"/>
  <c r="PY188" i="3" a="1"/>
  <c r="UA174" i="3" a="1"/>
  <c r="MY197" i="3" a="1"/>
  <c r="OT192" i="3" a="1"/>
  <c r="LV213" i="3"/>
  <c r="LO197" i="3" a="1"/>
  <c r="MA175" i="3" a="1"/>
  <c r="PU162" i="3" a="1"/>
  <c r="LS134" i="3" a="1"/>
  <c r="SB159" i="3" a="1"/>
  <c r="SU178" i="3" a="1"/>
  <c r="PW191" i="3" a="1"/>
  <c r="MR167" i="3" a="1"/>
  <c r="MK188" i="3" a="1"/>
  <c r="RY198" i="3" a="1"/>
  <c r="RS173" i="3" a="1"/>
  <c r="LV188" i="3" a="1"/>
  <c r="LU197" i="3" a="1"/>
  <c r="RA104" i="3" a="1"/>
  <c r="SW177" i="3" a="1"/>
  <c r="MQ185" i="3" a="1"/>
  <c r="UF166" i="3" a="1"/>
  <c r="PY186" i="3" a="1"/>
  <c r="MW192" i="3" a="1"/>
  <c r="UI192" i="3" a="1"/>
  <c r="TR189" i="3" a="1"/>
  <c r="LI182" i="3" a="1"/>
  <c r="QU193" i="3" a="1"/>
  <c r="MT212" i="3"/>
  <c r="LD191" i="3" a="1"/>
  <c r="SU188" i="3" a="1"/>
  <c r="RZ165" i="3" a="1"/>
  <c r="MX191" i="3" a="1"/>
  <c r="ST194" i="3" a="1"/>
  <c r="UH186" i="3" a="1"/>
  <c r="UD171" i="3" a="1"/>
  <c r="LX194" i="3" a="1"/>
  <c r="PA200" i="3" a="1"/>
  <c r="LL200" i="3" a="1"/>
  <c r="MT190" i="3" a="1"/>
  <c r="SX192" i="3" a="1"/>
  <c r="SS198" i="3" a="1"/>
  <c r="QD186" i="3" a="1"/>
  <c r="RV192" i="3" a="1"/>
  <c r="RV149" i="3" a="1"/>
  <c r="RZ162" i="3" a="1"/>
  <c r="LJ151" i="3" a="1"/>
  <c r="MN186" i="3" a="1"/>
  <c r="MA194" i="3" a="1"/>
  <c r="TW175" i="3" a="1"/>
  <c r="OW174" i="3" a="1"/>
  <c r="QZ180" i="3" a="1"/>
  <c r="SY156" i="3" a="1"/>
  <c r="LS177" i="3" a="1"/>
  <c r="RS176" i="3" a="1"/>
  <c r="QV197" i="3" a="1"/>
  <c r="LS200" i="3" a="1"/>
  <c r="TX190" i="3" a="1"/>
  <c r="LX182" i="3" a="1"/>
  <c r="RE176" i="3" a="1"/>
  <c r="SS213" i="3"/>
  <c r="LX173" i="3" a="1"/>
  <c r="QE188" i="3" a="1"/>
  <c r="TJ199" i="3" a="1"/>
  <c r="PF187" i="3" a="1"/>
  <c r="SY187" i="3" a="1"/>
  <c r="UJ169" i="3" a="1"/>
  <c r="RS190" i="3" a="1"/>
  <c r="SJ94" i="3" a="1"/>
  <c r="LM200" i="3" a="1"/>
  <c r="LP196" i="3" a="1"/>
  <c r="LQ165" i="3" a="1"/>
  <c r="MN178" i="3" a="1"/>
  <c r="QE179" i="3" a="1"/>
  <c r="LN192" i="3" a="1"/>
  <c r="UE212" i="3"/>
  <c r="ML195" i="3" a="1"/>
  <c r="MB174" i="3" a="1"/>
  <c r="RH143" i="3" a="1"/>
  <c r="SP150" i="3" a="1"/>
  <c r="SS177" i="3" a="1"/>
  <c r="MO146" i="3" a="1"/>
  <c r="SS215" i="3"/>
  <c r="LM181" i="3" a="1"/>
  <c r="ML191" i="3" a="1"/>
  <c r="LN141" i="3" a="1"/>
  <c r="OW195" i="3" a="1"/>
  <c r="PT191" i="3" a="1"/>
  <c r="RX171" i="3" a="1"/>
  <c r="ST158" i="3" a="1"/>
  <c r="RG197" i="3" a="1"/>
  <c r="OT197" i="3" a="1"/>
  <c r="LL173" i="3" a="1"/>
  <c r="PF198" i="3" a="1"/>
  <c r="SX180" i="3" a="1"/>
  <c r="UG177" i="3" a="1"/>
  <c r="PI179" i="3" a="1"/>
  <c r="PI200" i="3" a="1"/>
  <c r="SR192" i="3" a="1"/>
  <c r="TK180" i="3" a="1"/>
  <c r="ME213" i="3"/>
  <c r="TX189" i="3" a="1"/>
  <c r="TK190" i="3" a="1"/>
  <c r="LK191" i="3" a="1"/>
  <c r="RM192" i="3" a="1"/>
  <c r="LV187" i="3" a="1"/>
  <c r="OS198" i="3" a="1"/>
  <c r="PD189" i="3" a="1"/>
  <c r="TE192" i="3" a="1"/>
  <c r="MR179" i="3" a="1"/>
  <c r="TA147" i="3" a="1"/>
  <c r="TI212" i="3"/>
  <c r="QA196" i="3" a="1"/>
  <c r="UH185" i="3" a="1"/>
  <c r="OS187" i="3" a="1"/>
  <c r="ML172" i="3" a="1"/>
  <c r="LX197" i="3" a="1"/>
  <c r="SR187" i="3" a="1"/>
  <c r="PC154" i="3" a="1"/>
  <c r="QE167" i="3" a="1"/>
  <c r="RF138" i="3" a="1"/>
  <c r="OP193" i="3" a="1"/>
  <c r="RD193" i="3" a="1"/>
  <c r="QZ190" i="3" a="1"/>
  <c r="TB183" i="3" a="1"/>
  <c r="TJ152" i="3" a="1"/>
  <c r="OM136" i="3" a="1"/>
  <c r="OZ200" i="3" a="1"/>
  <c r="TD169" i="3" a="1"/>
  <c r="RE165" i="3" a="1"/>
  <c r="SC137" i="3" a="1"/>
  <c r="SK190" i="3" a="1"/>
  <c r="MN156" i="3" a="1"/>
  <c r="RJ197" i="3" a="1"/>
  <c r="MR184" i="3" a="1"/>
  <c r="MN195" i="3" a="1"/>
  <c r="RN148" i="3" a="1"/>
  <c r="QT130" i="3" a="1"/>
  <c r="PO151" i="3" a="1"/>
  <c r="LK179" i="3" a="1"/>
  <c r="OS200" i="3" a="1"/>
  <c r="TF158" i="3" a="1"/>
  <c r="PZ148" i="3" a="1"/>
  <c r="RG174" i="3" a="1"/>
  <c r="TF168" i="3" a="1"/>
  <c r="PV180" i="3" a="1"/>
  <c r="LY157" i="3" a="1"/>
  <c r="OR179" i="3" a="1"/>
  <c r="MQ149" i="3" a="1"/>
  <c r="SE141" i="3" a="1"/>
  <c r="TJ167" i="3" a="1"/>
  <c r="SR112" i="3" a="1"/>
  <c r="ST181" i="3" a="1"/>
  <c r="QQ195" i="3" a="1"/>
  <c r="SU186" i="3" a="1"/>
  <c r="ST199" i="3" a="1"/>
  <c r="RY166" i="3" a="1"/>
  <c r="UJ179" i="3" a="1"/>
  <c r="MS193" i="3" a="1"/>
  <c r="OW200" i="3" a="1"/>
  <c r="QV194" i="3" a="1"/>
  <c r="TX187" i="3" a="1"/>
  <c r="SP137" i="3" a="1"/>
  <c r="LN126" i="3" a="1"/>
  <c r="SY194" i="3" a="1"/>
  <c r="TC10" i="3" a="1"/>
  <c r="LJ183" i="3" a="1"/>
  <c r="SV189" i="3" a="1"/>
  <c r="MW141" i="3" a="1"/>
  <c r="OV157" i="3" a="1"/>
  <c r="OX185" i="3" a="1"/>
  <c r="MY183" i="3" a="1"/>
  <c r="SE174" i="3" a="1"/>
  <c r="RJ193" i="3" a="1"/>
  <c r="UJ196" i="3" a="1"/>
  <c r="TK195" i="3" a="1"/>
  <c r="UF199" i="3" a="1"/>
  <c r="RH192" i="3" a="1"/>
  <c r="UB170" i="3" a="1"/>
  <c r="UE178" i="3" a="1"/>
  <c r="PF192" i="3" a="1"/>
  <c r="TJ186" i="3" a="1"/>
  <c r="RY151" i="3" a="1"/>
  <c r="MS187" i="3" a="1"/>
  <c r="QT196" i="3" a="1"/>
  <c r="LT200" i="3" a="1"/>
  <c r="QB179" i="3" a="1"/>
  <c r="LU198" i="3" a="1"/>
  <c r="PA189" i="3" a="1"/>
  <c r="PO178" i="3" a="1"/>
  <c r="UH189" i="3" a="1"/>
  <c r="UD112" i="3" a="1"/>
  <c r="RZ171" i="3" a="1"/>
  <c r="RC148" i="3" a="1"/>
  <c r="QS195" i="3" a="1"/>
  <c r="PR154" i="3" a="1"/>
  <c r="SJ200" i="3" a="1"/>
  <c r="MG192" i="3" a="1"/>
  <c r="LJ170" i="3" a="1"/>
  <c r="QF194" i="3" a="1"/>
  <c r="MP213" i="3"/>
  <c r="LX189" i="3" a="1"/>
  <c r="TY214" i="3"/>
  <c r="OU126" i="3" a="1"/>
  <c r="SK197" i="3" a="1"/>
  <c r="UD181" i="3" a="1"/>
  <c r="SW198" i="3" a="1"/>
  <c r="LQ200" i="3" a="1"/>
  <c r="UE177" i="3" a="1"/>
  <c r="TU185" i="3" a="1"/>
  <c r="SD190" i="3" a="1"/>
  <c r="TB164" i="3" a="1"/>
  <c r="UI164" i="3" a="1"/>
  <c r="RD191" i="3" a="1"/>
  <c r="SJ199" i="3" a="1"/>
  <c r="LW212" i="3"/>
  <c r="SC195" i="3" a="1"/>
  <c r="TD176" i="3" a="1"/>
  <c r="TX215" i="3"/>
  <c r="MW189" i="3" a="1"/>
  <c r="LS196" i="3" a="1"/>
  <c r="LJ212" i="3"/>
  <c r="RM182" i="3" a="1"/>
  <c r="LZ186" i="3" a="1"/>
  <c r="RF177" i="3" a="1"/>
  <c r="RE162" i="3" a="1"/>
  <c r="TJ178" i="3" a="1"/>
  <c r="ML127" i="3" a="1"/>
  <c r="MV196" i="3" a="1"/>
  <c r="TK120" i="3" a="1"/>
  <c r="PC195" i="3" a="1"/>
  <c r="QF183" i="3" a="1"/>
  <c r="RE193" i="3" a="1"/>
  <c r="QX151" i="3" a="1"/>
  <c r="TI214" i="3"/>
  <c r="QC152" i="3" a="1"/>
  <c r="MW213" i="3"/>
  <c r="UB131" i="3" a="1"/>
  <c r="OU190" i="3" a="1"/>
  <c r="MK169" i="3" a="1"/>
  <c r="TR175" i="3" a="1"/>
  <c r="RA115" i="3" a="1"/>
  <c r="TW148" i="3" a="1"/>
  <c r="UI195" i="3" a="1"/>
  <c r="TH185" i="3" a="1"/>
  <c r="TX146" i="3" a="1"/>
  <c r="OV199" i="3" a="1"/>
  <c r="TD140" i="3" a="1"/>
  <c r="QZ183" i="3" a="1"/>
  <c r="OL136" i="3" a="1"/>
  <c r="SC188" i="3" a="1"/>
  <c r="PX189" i="3" a="1"/>
  <c r="SJ188" i="3" a="1"/>
  <c r="TU182" i="3" a="1"/>
  <c r="MX163" i="3" a="1"/>
  <c r="UB194" i="3" a="1"/>
  <c r="MG193" i="3" a="1"/>
  <c r="MW194" i="3" a="1"/>
  <c r="SX162" i="3" a="1"/>
  <c r="OY178" i="3" a="1"/>
  <c r="MT192" i="3" a="1"/>
  <c r="LV169" i="3" a="1"/>
  <c r="PG173" i="3" a="1"/>
  <c r="OO200" i="3" a="1"/>
  <c r="ON180" i="3" a="1"/>
  <c r="UD147" i="3" a="1"/>
  <c r="UI163" i="3" a="1"/>
  <c r="OW148" i="3" a="1"/>
  <c r="PC171" i="3" a="1"/>
  <c r="RX197" i="3" a="1"/>
  <c r="RW191" i="3" a="1"/>
  <c r="LI184" i="3" a="1"/>
  <c r="LR195" i="3" a="1"/>
  <c r="LF131" i="3" a="1"/>
  <c r="MY176" i="3" a="1"/>
  <c r="PV191" i="3" a="1"/>
  <c r="LW178" i="3" a="1"/>
  <c r="TM195" i="3" a="1"/>
  <c r="LM183" i="3" a="1"/>
  <c r="LR164" i="3" a="1"/>
  <c r="QT193" i="3" a="1"/>
  <c r="RA197" i="3" a="1"/>
  <c r="RN181" i="3" a="1"/>
  <c r="UI155" i="3" a="1"/>
  <c r="LI178" i="3" a="1"/>
  <c r="TR188" i="3" a="1"/>
  <c r="TL139" i="3" a="1"/>
  <c r="PT185" i="3" a="1"/>
  <c r="OW169" i="3" a="1"/>
  <c r="RW132" i="3" a="1"/>
  <c r="UI196" i="3" a="1"/>
  <c r="LS197" i="3" a="1"/>
  <c r="SI166" i="3" a="1"/>
  <c r="RD197" i="3" a="1"/>
  <c r="TA184" i="3" a="1"/>
  <c r="QQ167" i="3" a="1"/>
  <c r="TZ191" i="3" a="1"/>
  <c r="RL163" i="3" a="1"/>
  <c r="MM175" i="3" a="1"/>
  <c r="PS145" i="3" a="1"/>
  <c r="SR76" i="3" a="1"/>
  <c r="LR123" i="3" a="1"/>
  <c r="ON191" i="3" a="1"/>
  <c r="TI195" i="3" a="1"/>
  <c r="LJ172" i="3" a="1"/>
  <c r="LL183" i="3" a="1"/>
  <c r="MU193" i="3" a="1"/>
  <c r="TM137" i="3" a="1"/>
  <c r="SW82" i="3" a="1"/>
  <c r="UF180" i="3" a="1"/>
  <c r="PR187" i="3" a="1"/>
  <c r="PU187" i="3" a="1"/>
  <c r="MP140" i="3" a="1"/>
  <c r="RG189" i="3" a="1"/>
  <c r="LZ213" i="3"/>
  <c r="QE196" i="3" a="1"/>
  <c r="LX191" i="3" a="1"/>
  <c r="SD192" i="3" a="1"/>
  <c r="LM167" i="3" a="1"/>
  <c r="SF187" i="3" a="1"/>
  <c r="ON181" i="3" a="1"/>
  <c r="SO164" i="3" a="1"/>
  <c r="TK212" i="3"/>
  <c r="OV162" i="3" a="1"/>
  <c r="RM156" i="3" a="1"/>
  <c r="PH190" i="3" a="1"/>
  <c r="LK174" i="3" a="1"/>
  <c r="MM192" i="3" a="1"/>
  <c r="UI212" i="3"/>
  <c r="OV188" i="3" a="1"/>
  <c r="TM213" i="3"/>
  <c r="SA200" i="3" a="1"/>
  <c r="LM184" i="3" a="1"/>
  <c r="RH107" i="3" a="1"/>
  <c r="LU213" i="3"/>
  <c r="OX194" i="3" a="1"/>
  <c r="MM196" i="3" a="1"/>
  <c r="TW185" i="3" a="1"/>
  <c r="SP155" i="3" a="1"/>
  <c r="LQ141" i="3" a="1"/>
  <c r="RN154" i="3" a="1"/>
  <c r="PX198" i="3" a="1"/>
  <c r="MM167" i="3" a="1"/>
  <c r="MA176" i="3" a="1"/>
  <c r="QY194" i="3" a="1"/>
  <c r="LG215" i="3"/>
  <c r="ON134" i="3" a="1"/>
  <c r="UH172" i="3" a="1"/>
  <c r="LO163" i="3" a="1"/>
  <c r="SX165" i="3" a="1"/>
  <c r="OQ196" i="3" a="1"/>
  <c r="TH198" i="3" a="1"/>
  <c r="TJ192" i="3" a="1"/>
  <c r="TJ187" i="3" a="1"/>
  <c r="LE196" i="3" a="1"/>
  <c r="RH189" i="3" a="1"/>
  <c r="LW214" i="3"/>
  <c r="TY124" i="3" a="1"/>
  <c r="SK116" i="3" a="1"/>
  <c r="QX164" i="3" a="1"/>
  <c r="MU189" i="3" a="1"/>
  <c r="LI189" i="3" a="1"/>
  <c r="RZ192" i="3" a="1"/>
  <c r="TK164" i="3" a="1"/>
  <c r="MG178" i="3" a="1"/>
  <c r="OY184" i="3" a="1"/>
  <c r="RN194" i="3" a="1"/>
  <c r="MA213" i="3"/>
  <c r="MS213" i="3"/>
  <c r="QG196" i="3" a="1"/>
  <c r="MP196" i="3" a="1"/>
  <c r="RG159" i="3" a="1"/>
  <c r="QZ144" i="3" a="1"/>
  <c r="LK152" i="3" a="1"/>
  <c r="LV173" i="3" a="1"/>
  <c r="TR213" i="3"/>
  <c r="UD187" i="3" a="1"/>
  <c r="MS195" i="3" a="1"/>
  <c r="SP185" i="3" a="1"/>
  <c r="OZ181" i="3" a="1"/>
  <c r="SX159" i="3" a="1"/>
  <c r="RI200" i="3" a="1"/>
  <c r="QW183" i="3" a="1"/>
  <c r="QT191" i="3" a="1"/>
  <c r="TB187" i="3" a="1"/>
  <c r="SI196" i="3" a="1"/>
  <c r="TV197" i="3" a="1"/>
  <c r="LU187" i="3" a="1"/>
  <c r="TK161" i="3" a="1"/>
  <c r="LD184" i="3" a="1"/>
  <c r="TA188" i="3" a="1"/>
  <c r="ML199" i="3" a="1"/>
  <c r="PZ196" i="3" a="1"/>
  <c r="ML213" i="3"/>
  <c r="TE139" i="3" a="1"/>
  <c r="LR200" i="3" a="1"/>
  <c r="TJ189" i="3" a="1"/>
  <c r="RE180" i="3" a="1"/>
  <c r="RZ167" i="3" a="1"/>
  <c r="OZ177" i="3" a="1"/>
  <c r="RM198" i="3" a="1"/>
  <c r="LW199" i="3" a="1"/>
  <c r="RH126" i="3" a="1"/>
  <c r="PG187" i="3" a="1"/>
  <c r="LJ189" i="3" a="1"/>
  <c r="UC179" i="3" a="1"/>
  <c r="RA163" i="3" a="1"/>
  <c r="ST171" i="3" a="1"/>
  <c r="LS141" i="3" a="1"/>
  <c r="LK193" i="3" a="1"/>
  <c r="QX179" i="3" a="1"/>
  <c r="PU145" i="3" a="1"/>
  <c r="QA177" i="3" a="1"/>
  <c r="QR187" i="3" a="1"/>
  <c r="OV155" i="3" a="1"/>
  <c r="LM188" i="3" a="1"/>
  <c r="RJ157" i="3" a="1"/>
  <c r="UH141" i="3" a="1"/>
  <c r="TZ181" i="3" a="1"/>
  <c r="TC189" i="3" a="1"/>
  <c r="LU186" i="3" a="1"/>
  <c r="QV155" i="3" a="1"/>
  <c r="SO148" i="3" a="1"/>
  <c r="TL138" i="3" a="1"/>
  <c r="TV196" i="3" a="1"/>
  <c r="MG194" i="3" a="1"/>
  <c r="MQ198" i="3" a="1"/>
  <c r="TD198" i="3" a="1"/>
  <c r="OZ152" i="3" a="1"/>
  <c r="PH177" i="3" a="1"/>
  <c r="MX188" i="3" a="1"/>
  <c r="UE195" i="3" a="1"/>
  <c r="OV196" i="3" a="1"/>
  <c r="UJ181" i="3" a="1"/>
  <c r="MM184" i="3" a="1"/>
  <c r="QY151" i="3" a="1"/>
  <c r="MS170" i="3" a="1"/>
  <c r="LV147" i="3" a="1"/>
  <c r="PD196" i="3" a="1"/>
  <c r="TV185" i="3" a="1"/>
  <c r="MR192" i="3" a="1"/>
  <c r="RB170" i="3" a="1"/>
  <c r="PR197" i="3" a="1"/>
  <c r="OX190" i="3" a="1"/>
  <c r="LN178" i="3" a="1"/>
  <c r="SQ214" i="3"/>
  <c r="TC188" i="3" a="1"/>
  <c r="LI200" i="3" a="1"/>
  <c r="UI200" i="3" a="1"/>
  <c r="TE154" i="3" a="1"/>
  <c r="SO190" i="3" a="1"/>
  <c r="TI106" i="3" a="1"/>
  <c r="OS167" i="3" a="1"/>
  <c r="MK145" i="3" a="1"/>
  <c r="QT200" i="3" a="1"/>
  <c r="LI194" i="3" a="1"/>
  <c r="RB190" i="3" a="1"/>
  <c r="SF182" i="3" a="1"/>
  <c r="LQ199" i="3" a="1"/>
  <c r="RZ178" i="3" a="1"/>
  <c r="MK189" i="3" a="1"/>
  <c r="RL182" i="3" a="1"/>
  <c r="RJ182" i="3" a="1"/>
  <c r="LT158" i="3" a="1"/>
  <c r="QA149" i="3" a="1"/>
  <c r="SR213" i="3"/>
  <c r="SS180" i="3" a="1"/>
  <c r="RG173" i="3" a="1"/>
  <c r="SR198" i="3" a="1"/>
  <c r="MQ179" i="3" a="1"/>
  <c r="QB193" i="3" a="1"/>
  <c r="RF199" i="3" a="1"/>
  <c r="PT196" i="3" a="1"/>
  <c r="PI189" i="3" a="1"/>
  <c r="PE156" i="3" a="1"/>
  <c r="UA176" i="3" a="1"/>
  <c r="RI190" i="3" a="1"/>
  <c r="SF191" i="3" a="1"/>
  <c r="OY182" i="3" a="1"/>
  <c r="SV200" i="3" a="1"/>
  <c r="RX184" i="3" a="1"/>
  <c r="LF160" i="3" a="1"/>
  <c r="MR182" i="3" a="1"/>
  <c r="ML196" i="3" a="1"/>
  <c r="PV134" i="3" a="1"/>
  <c r="MJ178" i="3" a="1"/>
  <c r="LD172" i="3" a="1"/>
  <c r="TY176" i="3" a="1"/>
  <c r="PC193" i="3" a="1"/>
  <c r="RL199" i="3" a="1"/>
  <c r="SB191" i="3" a="1"/>
  <c r="RX167" i="3" a="1"/>
  <c r="SW197" i="3" a="1"/>
  <c r="LH174" i="3" a="1"/>
  <c r="SZ215" i="3"/>
  <c r="TL193" i="3" a="1"/>
  <c r="MB152" i="3" a="1"/>
  <c r="PS200" i="3" a="1"/>
  <c r="SY212" i="3"/>
  <c r="LJ163" i="3" a="1"/>
  <c r="TM180" i="3" a="1"/>
  <c r="PX180" i="3" a="1"/>
  <c r="RN176" i="3" a="1"/>
  <c r="MN190" i="3" a="1"/>
  <c r="SD187" i="3" a="1"/>
  <c r="SD166" i="3" a="1"/>
  <c r="QP197" i="3" a="1"/>
  <c r="UI175" i="3" a="1"/>
  <c r="MT131" i="3" a="1"/>
  <c r="QW197" i="3" a="1"/>
  <c r="TC215" i="3"/>
  <c r="TZ173" i="3" a="1"/>
  <c r="MR168" i="3" a="1"/>
  <c r="PC190" i="3" a="1"/>
  <c r="SO196" i="3" a="1"/>
  <c r="QF196" i="3" a="1"/>
  <c r="OW187" i="3" a="1"/>
  <c r="QP189" i="3" a="1"/>
  <c r="LM215" i="3"/>
  <c r="LK190" i="3" a="1"/>
  <c r="RJ143" i="3" a="1"/>
  <c r="SZ136" i="3" a="1"/>
  <c r="SW187" i="3" a="1"/>
  <c r="LM170" i="3" a="1"/>
  <c r="QR199" i="3" a="1"/>
  <c r="MV185" i="3" a="1"/>
  <c r="TM184" i="3" a="1"/>
  <c r="ML187" i="3" a="1"/>
  <c r="LF180" i="3" a="1"/>
  <c r="SY191" i="3" a="1"/>
  <c r="MP181" i="3" a="1"/>
  <c r="SV185" i="3" a="1"/>
  <c r="SG182" i="3" a="1"/>
  <c r="OZ100" i="3" a="1"/>
  <c r="PF194" i="3" a="1"/>
  <c r="QG101" i="3" a="1"/>
  <c r="QU187" i="3" a="1"/>
  <c r="QS190" i="3" a="1"/>
  <c r="LQ212" i="3"/>
  <c r="SY157" i="3" a="1"/>
  <c r="PH159" i="3" a="1"/>
  <c r="MS174" i="3" a="1"/>
  <c r="QG200" i="3" a="1"/>
  <c r="ON198" i="3" a="1"/>
  <c r="QP185" i="3" a="1"/>
  <c r="MM199" i="3" a="1"/>
  <c r="QU167" i="3" a="1"/>
  <c r="TJ181" i="3" a="1"/>
  <c r="PU199" i="3" a="1"/>
  <c r="OT190" i="3" a="1"/>
  <c r="TF163" i="3" a="1"/>
  <c r="OZ195" i="3" a="1"/>
  <c r="MX194" i="3" a="1"/>
  <c r="PT192" i="3" a="1"/>
  <c r="RL190" i="3" a="1"/>
  <c r="OP181" i="3" a="1"/>
  <c r="LG178" i="3" a="1"/>
  <c r="PG195" i="3" a="1"/>
  <c r="QW188" i="3" a="1"/>
  <c r="LL195" i="3" a="1"/>
  <c r="PT180" i="3" a="1"/>
  <c r="PJ199" i="3" a="1"/>
  <c r="MX186" i="3" a="1"/>
  <c r="PW198" i="3" a="1"/>
  <c r="OQ177" i="3" a="1"/>
  <c r="RH195" i="3" a="1"/>
  <c r="TJ164" i="3" a="1"/>
  <c r="QX192" i="3" a="1"/>
  <c r="SQ144" i="3" a="1"/>
  <c r="TU193" i="3" a="1"/>
  <c r="QV146" i="3" a="1"/>
  <c r="MG134" i="3" a="1"/>
  <c r="QG194" i="3" a="1"/>
  <c r="SE138" i="3" a="1"/>
  <c r="QE142" i="3" a="1"/>
  <c r="OQ192" i="3" a="1"/>
  <c r="SH196" i="3" a="1"/>
  <c r="MJ140" i="3" a="1"/>
  <c r="UG186" i="3" a="1"/>
  <c r="QA195" i="3" a="1"/>
  <c r="OO194" i="3" a="1"/>
  <c r="SR197" i="3" a="1"/>
  <c r="QQ163" i="3" a="1"/>
  <c r="RE183" i="3" a="1"/>
  <c r="SD180" i="3" a="1"/>
  <c r="PG194" i="3" a="1"/>
  <c r="QD179" i="3" a="1"/>
  <c r="MD213" i="3"/>
  <c r="OV164" i="3" a="1"/>
  <c r="PG198" i="3" a="1"/>
  <c r="TX147" i="3" a="1"/>
  <c r="OR188" i="3" a="1"/>
  <c r="MP58" i="3" a="1"/>
  <c r="SI183" i="3" a="1"/>
  <c r="SV161" i="3" a="1"/>
  <c r="QF186" i="3" a="1"/>
  <c r="LO213" i="3"/>
  <c r="RV155" i="3" a="1"/>
  <c r="QR200" i="3" a="1"/>
  <c r="TM197" i="3" a="1"/>
  <c r="LU199" i="3" a="1"/>
  <c r="QE189" i="3" a="1"/>
  <c r="SE164" i="3" a="1"/>
  <c r="TI188" i="3" a="1"/>
  <c r="MU180" i="3" a="1"/>
  <c r="RF183" i="3" a="1"/>
  <c r="OS173" i="3" a="1"/>
  <c r="LO190" i="3" a="1"/>
  <c r="PU186" i="3" a="1"/>
  <c r="TZ147" i="3" a="1"/>
  <c r="OW198" i="3" a="1"/>
  <c r="MN214" i="3"/>
  <c r="TX167" i="3" a="1"/>
  <c r="RX177" i="3" a="1"/>
  <c r="PH184" i="3" a="1"/>
  <c r="OQ190" i="3" a="1"/>
  <c r="SX200" i="3" a="1"/>
  <c r="SR185" i="3" a="1"/>
  <c r="LX199" i="3" a="1"/>
  <c r="PS195" i="3" a="1"/>
  <c r="PG184" i="3" a="1"/>
  <c r="OW159" i="3" a="1"/>
  <c r="PY197" i="3" a="1"/>
  <c r="LJ181" i="3" a="1"/>
  <c r="PR198" i="3" a="1"/>
  <c r="QT197" i="3" a="1"/>
  <c r="MA182" i="3" a="1"/>
  <c r="QZ199" i="3" a="1"/>
  <c r="LK198" i="3" a="1"/>
  <c r="SH176" i="3" a="1"/>
  <c r="UA179" i="3" a="1"/>
  <c r="PH193" i="3" a="1"/>
  <c r="SF140" i="3" a="1"/>
  <c r="MP155" i="3" a="1"/>
  <c r="TB178" i="3" a="1"/>
  <c r="SB196" i="3" a="1"/>
  <c r="OS184" i="3" a="1"/>
  <c r="LZ188" i="3" a="1"/>
  <c r="UG166" i="3" a="1"/>
  <c r="LG177" i="3" a="1"/>
  <c r="LQ177" i="3" a="1"/>
  <c r="LR212" i="3"/>
  <c r="LF213" i="3"/>
  <c r="UF198" i="3" a="1"/>
  <c r="PA198" i="3" a="1"/>
  <c r="LG180" i="3" a="1"/>
  <c r="RV193" i="3" a="1"/>
  <c r="UA177" i="3" a="1"/>
  <c r="LQ181" i="3" a="1"/>
  <c r="ML192" i="3" a="1"/>
  <c r="LY178" i="3" a="1"/>
  <c r="UD199" i="3" a="1"/>
  <c r="PW196" i="3" a="1"/>
  <c r="PB148" i="3" a="1"/>
  <c r="TA214" i="3"/>
  <c r="MQ196" i="3" a="1"/>
  <c r="LW120" i="3" a="1"/>
  <c r="LN182" i="3" a="1"/>
  <c r="TK198" i="3" a="1"/>
  <c r="PB194" i="3" a="1"/>
  <c r="LE185" i="3" a="1"/>
  <c r="LJ193" i="3" a="1"/>
  <c r="RK159" i="3" a="1"/>
  <c r="SX184" i="3" a="1"/>
  <c r="TH186" i="3" a="1"/>
  <c r="SU176" i="3" a="1"/>
  <c r="SZ112" i="3" a="1"/>
  <c r="TV190" i="3" a="1"/>
  <c r="PZ198" i="3" a="1"/>
  <c r="QY178" i="3" a="1"/>
  <c r="QE191" i="3" a="1"/>
  <c r="LH172" i="3" a="1"/>
  <c r="UI135" i="3" a="1"/>
  <c r="TU171" i="3" a="1"/>
  <c r="QQ193" i="3" a="1"/>
  <c r="LT157" i="3" a="1"/>
  <c r="QY184" i="3" a="1"/>
  <c r="UF102" i="3" a="1"/>
  <c r="RZ198" i="3" a="1"/>
  <c r="SO172" i="3" a="1"/>
  <c r="PC188" i="3" a="1"/>
  <c r="QX161" i="3" a="1"/>
  <c r="UG184" i="3" a="1"/>
  <c r="RL172" i="3" a="1"/>
  <c r="TF213" i="3"/>
  <c r="LK215" i="3"/>
  <c r="LW197" i="3" a="1"/>
  <c r="LJ213" i="3"/>
  <c r="OQ197" i="3" a="1"/>
  <c r="LE181" i="3" a="1"/>
  <c r="MM213" i="3"/>
  <c r="QQ153" i="3" a="1"/>
  <c r="UH194" i="3" a="1"/>
  <c r="MT199" i="3" a="1"/>
  <c r="SV133" i="3" a="1"/>
  <c r="LY182" i="3" a="1"/>
  <c r="MS188" i="3" a="1"/>
  <c r="UC200" i="3" a="1"/>
  <c r="LP189" i="3" a="1"/>
  <c r="RG192" i="3" a="1"/>
  <c r="TD212" i="3"/>
  <c r="MA200" i="3" a="1"/>
  <c r="TG197" i="3" a="1"/>
  <c r="LE186" i="3" a="1"/>
  <c r="QZ187" i="3" a="1"/>
  <c r="SH165" i="3" a="1"/>
  <c r="RV142" i="3" a="1"/>
  <c r="PF191" i="3" a="1"/>
  <c r="TJ102" i="3" a="1"/>
  <c r="SK168" i="3" a="1"/>
  <c r="SE198" i="3" a="1"/>
  <c r="TB172" i="3" a="1"/>
  <c r="MY199" i="3" a="1"/>
  <c r="QZ194" i="3" a="1"/>
  <c r="OO181" i="3" a="1"/>
  <c r="LO171" i="3" a="1"/>
  <c r="TD196" i="3" a="1"/>
  <c r="SU193" i="3" a="1"/>
  <c r="TE190" i="3" a="1"/>
  <c r="TM166" i="3" a="1"/>
  <c r="SJ184" i="3" a="1"/>
  <c r="OR176" i="3" a="1"/>
  <c r="SB193" i="3" a="1"/>
  <c r="UG139" i="3" a="1"/>
  <c r="MQ165" i="3" a="1"/>
  <c r="MV96" i="3" a="1"/>
  <c r="QD187" i="3" a="1"/>
  <c r="TZ99" i="3" a="1"/>
  <c r="PE185" i="3" a="1"/>
  <c r="SQ198" i="3" a="1"/>
  <c r="TD192" i="3" a="1"/>
  <c r="RD100" i="3" a="1"/>
  <c r="OS170" i="3" a="1"/>
  <c r="OX180" i="3" a="1"/>
  <c r="RX190" i="3" a="1"/>
  <c r="MR162" i="3" a="1"/>
  <c r="PW188" i="3" a="1"/>
  <c r="TI197" i="3" a="1"/>
  <c r="RD195" i="3" a="1"/>
  <c r="LM189" i="3" a="1"/>
  <c r="OZ174" i="3" a="1"/>
  <c r="RX159" i="3" a="1"/>
  <c r="UH166" i="3" a="1"/>
  <c r="PF181" i="3" a="1"/>
  <c r="MO171" i="3" a="1"/>
  <c r="SV214" i="3"/>
  <c r="MT174" i="3" a="1"/>
  <c r="RC158" i="3" a="1"/>
  <c r="QR192" i="3" a="1"/>
  <c r="LI215" i="3"/>
  <c r="PE187" i="3" a="1"/>
  <c r="PB156" i="3" a="1"/>
  <c r="SH189" i="3" a="1"/>
  <c r="UA199" i="3" a="1"/>
  <c r="SK191" i="3" a="1"/>
  <c r="MB171" i="3" a="1"/>
  <c r="RL197" i="3" a="1"/>
  <c r="PZ193" i="3" a="1"/>
  <c r="PI191" i="3" a="1"/>
  <c r="PY182" i="3" a="1"/>
  <c r="SF196" i="3" a="1"/>
  <c r="TY193" i="3" a="1"/>
  <c r="QY185" i="3" a="1"/>
  <c r="QA169" i="3" a="1"/>
  <c r="UE161" i="3" a="1"/>
  <c r="QP200" i="3" a="1"/>
  <c r="PV169" i="3" a="1"/>
  <c r="RE158" i="3" a="1"/>
  <c r="TK152" i="3" a="1"/>
  <c r="SP197" i="3" a="1"/>
  <c r="LY190" i="3" a="1"/>
  <c r="SF189" i="3" a="1"/>
  <c r="UI174" i="3" a="1"/>
  <c r="LH126" i="3" a="1"/>
  <c r="MY190" i="3" a="1"/>
  <c r="QT158" i="3" a="1"/>
  <c r="SW215" i="3"/>
  <c r="SA179" i="3" a="1"/>
  <c r="TG213" i="3"/>
  <c r="MM191" i="3" a="1"/>
  <c r="UI181" i="3" a="1"/>
  <c r="TG170" i="3" a="1"/>
  <c r="SW175" i="3" a="1"/>
  <c r="LW159" i="3" a="1"/>
  <c r="LS146" i="3" a="1"/>
  <c r="RB151" i="3" a="1"/>
  <c r="LQ198" i="3" a="1"/>
  <c r="SE186" i="3" a="1"/>
  <c r="UB173" i="3" a="1"/>
  <c r="LL186" i="3" a="1"/>
  <c r="TW197" i="3" a="1"/>
  <c r="MU57" i="3" a="1"/>
  <c r="PC152" i="3" a="1"/>
  <c r="SX213" i="3"/>
  <c r="PG164" i="3" a="1"/>
  <c r="OR173" i="3" a="1"/>
  <c r="RC191" i="3" a="1"/>
  <c r="SV173" i="3" a="1"/>
  <c r="LI176" i="3" a="1"/>
  <c r="LE194" i="3" a="1"/>
  <c r="TU181" i="3" a="1"/>
  <c r="OR199" i="3" a="1"/>
  <c r="LS194" i="3" a="1"/>
  <c r="TA213" i="3"/>
  <c r="OQ191" i="3" a="1"/>
  <c r="PD178" i="3" a="1"/>
  <c r="PR186" i="3" a="1"/>
  <c r="OL131" i="3" a="1"/>
  <c r="OM199" i="3" a="1"/>
  <c r="QA199" i="3" a="1"/>
  <c r="TV178" i="3" a="1"/>
  <c r="RV51" i="3" a="1"/>
  <c r="MQ174" i="3" a="1"/>
  <c r="OV171" i="3" a="1"/>
  <c r="SO199" i="3" a="1"/>
  <c r="PY178" i="3" a="1"/>
  <c r="MJ188" i="3" a="1"/>
  <c r="RV191" i="3" a="1"/>
  <c r="QG177" i="3" a="1"/>
  <c r="QU185" i="3" a="1"/>
  <c r="TH199" i="3" a="1"/>
  <c r="QY188" i="3" a="1"/>
  <c r="QS152" i="3" a="1"/>
  <c r="TG107" i="3" a="1"/>
  <c r="RZ197" i="3" a="1"/>
  <c r="MM161" i="3" a="1"/>
  <c r="MB188" i="3" a="1"/>
  <c r="MB172" i="3" a="1"/>
  <c r="LM158" i="3" a="1"/>
  <c r="PT157" i="3" a="1"/>
  <c r="LJ167" i="3" a="1"/>
  <c r="TB199" i="3" a="1"/>
  <c r="LT147" i="3" a="1"/>
  <c r="RJ139" i="3" a="1"/>
  <c r="MR195" i="3" a="1"/>
  <c r="QU196" i="3" a="1"/>
  <c r="TF189" i="3" a="1"/>
  <c r="SU172" i="3" a="1"/>
  <c r="OX200" i="3" a="1"/>
  <c r="LJ184" i="3" a="1"/>
  <c r="QA180" i="3" a="1"/>
  <c r="OM173" i="3" a="1"/>
  <c r="PW195" i="3" a="1"/>
  <c r="PY167" i="3" a="1"/>
  <c r="LQ195" i="3" a="1"/>
  <c r="LJ152" i="3" a="1"/>
  <c r="MY188" i="3" a="1"/>
  <c r="PR183" i="3" a="1"/>
  <c r="QE184" i="3" a="1"/>
  <c r="UA196" i="3" a="1"/>
  <c r="TX176" i="3" a="1"/>
  <c r="OT154" i="3" a="1"/>
  <c r="TY194" i="3" a="1"/>
  <c r="TJ190" i="3" a="1"/>
  <c r="TM162" i="3" a="1"/>
  <c r="OT181" i="3" a="1"/>
  <c r="OM145" i="3" a="1"/>
  <c r="SQ212" i="3"/>
  <c r="QZ181" i="3" a="1"/>
  <c r="LH171" i="3" a="1"/>
  <c r="LG159" i="3" a="1"/>
  <c r="TC192" i="3" a="1"/>
  <c r="MN188" i="3" a="1"/>
  <c r="RB176" i="3" a="1"/>
  <c r="MX149" i="3" a="1"/>
  <c r="LQ182" i="3" a="1"/>
  <c r="MJ191" i="3" a="1"/>
  <c r="OP188" i="3" a="1"/>
  <c r="RK185" i="3" a="1"/>
  <c r="LO96" i="3" a="1"/>
  <c r="LJ179" i="3" a="1"/>
  <c r="SK196" i="3" a="1"/>
  <c r="MB158" i="3" a="1"/>
  <c r="LO194" i="3" a="1"/>
  <c r="SF194" i="3" a="1"/>
  <c r="TW136" i="3" a="1"/>
  <c r="LL164" i="3" a="1"/>
  <c r="PE131" i="3" a="1"/>
  <c r="RL189" i="3" a="1"/>
  <c r="PS165" i="3" a="1"/>
  <c r="LR142" i="3" a="1"/>
  <c r="PT190" i="3" a="1"/>
  <c r="MX155" i="3" a="1"/>
  <c r="PA192" i="3" a="1"/>
  <c r="OV192" i="3" a="1"/>
  <c r="OR166" i="3" a="1"/>
  <c r="OW157" i="3" a="1"/>
  <c r="LO193" i="3" a="1"/>
  <c r="SZ177" i="3" a="1"/>
  <c r="UD195" i="3" a="1"/>
  <c r="LS190" i="3" a="1"/>
  <c r="MO200" i="3" a="1"/>
  <c r="QD196" i="3" a="1"/>
  <c r="MX112" i="3" a="1"/>
  <c r="UD200" i="3" a="1"/>
  <c r="UF173" i="3" a="1"/>
  <c r="SJ197" i="3" a="1"/>
  <c r="QY138" i="3" a="1"/>
  <c r="PG161" i="3" a="1"/>
  <c r="SO194" i="3" a="1"/>
  <c r="UG174" i="3" a="1"/>
  <c r="MX190" i="3" a="1"/>
  <c r="SF198" i="3" a="1"/>
  <c r="SF192" i="3" a="1"/>
  <c r="OO195" i="3" a="1"/>
  <c r="LM134" i="3" a="1"/>
  <c r="RK193" i="3" a="1"/>
  <c r="LN115" i="3" a="1"/>
  <c r="TU179" i="3" a="1"/>
  <c r="QX145" i="3" a="1"/>
  <c r="LT155" i="3" a="1"/>
  <c r="OO189" i="3" a="1"/>
  <c r="TK189" i="3" a="1"/>
  <c r="PB135" i="3" a="1"/>
  <c r="TC184" i="3" a="1"/>
  <c r="MG172" i="3" a="1"/>
  <c r="SV168" i="3" a="1"/>
  <c r="LW185" i="3" a="1"/>
  <c r="LW182" i="3" a="1"/>
  <c r="TA135" i="3" a="1"/>
  <c r="OV183" i="3" a="1"/>
  <c r="SU195" i="3" a="1"/>
  <c r="LK129" i="3" a="1"/>
  <c r="OQ198" i="3" a="1"/>
  <c r="TK178" i="3" a="1"/>
  <c r="RN199" i="3" a="1"/>
  <c r="ML197" i="3" a="1"/>
  <c r="RB161" i="3" a="1"/>
  <c r="OS171" i="3" a="1"/>
  <c r="QT190" i="3" a="1"/>
  <c r="LL188" i="3" a="1"/>
  <c r="SE152" i="3" a="1"/>
  <c r="LF188" i="3" a="1"/>
  <c r="RC153" i="3" a="1"/>
  <c r="UJ191" i="3" a="1"/>
  <c r="TX200" i="3" a="1"/>
  <c r="MB183" i="3" a="1"/>
  <c r="QA186" i="3" a="1"/>
  <c r="PO199" i="3" a="1"/>
  <c r="SB8" i="3" a="1"/>
  <c r="OZ180" i="3" a="1"/>
  <c r="PU188" i="3" a="1"/>
  <c r="MT214" i="3"/>
  <c r="PF200" i="3" a="1"/>
  <c r="RZ187" i="3" a="1"/>
  <c r="LD167" i="3" a="1"/>
  <c r="TR107" i="3" a="1"/>
  <c r="OT182" i="3" a="1"/>
  <c r="RS196" i="3" a="1"/>
  <c r="UG171" i="3" a="1"/>
  <c r="QA193" i="3" a="1"/>
  <c r="LP193" i="3" a="1"/>
  <c r="SY195" i="3" a="1"/>
  <c r="PW174" i="3" a="1"/>
  <c r="OX187" i="3" a="1"/>
  <c r="QV179" i="3" a="1"/>
  <c r="QZ143" i="3" a="1"/>
  <c r="MO169" i="3" a="1"/>
  <c r="LQ175" i="3" a="1"/>
  <c r="RX140" i="3" a="1"/>
  <c r="SG148" i="3" a="1"/>
  <c r="RW178" i="3" a="1"/>
  <c r="PD173" i="3" a="1"/>
  <c r="OL167" i="3" a="1"/>
  <c r="TF173" i="3" a="1"/>
  <c r="UJ186" i="3" a="1"/>
  <c r="UA197" i="3" a="1"/>
  <c r="PW197" i="3" a="1"/>
  <c r="RY186" i="3" a="1"/>
  <c r="LG175" i="3" a="1"/>
  <c r="LN160" i="3" a="1"/>
  <c r="LU181" i="3" a="1"/>
  <c r="MP190" i="3" a="1"/>
  <c r="RG153" i="3" a="1"/>
  <c r="TM198" i="3" a="1"/>
  <c r="LP195" i="3" a="1"/>
  <c r="LX133" i="3" a="1"/>
  <c r="ML150" i="3" a="1"/>
  <c r="OY167" i="3" a="1"/>
  <c r="TV163" i="3" a="1"/>
  <c r="ML83" i="3" a="1"/>
  <c r="RZ149" i="3" a="1"/>
  <c r="RL113" i="3" a="1"/>
  <c r="UG135" i="3" a="1"/>
  <c r="MX164" i="3" a="1"/>
  <c r="LG185" i="3" a="1"/>
  <c r="LQ180" i="3" a="1"/>
  <c r="LE154" i="3" a="1"/>
  <c r="QR191" i="3" a="1"/>
  <c r="TL175" i="3" a="1"/>
  <c r="RM191" i="3" a="1"/>
  <c r="MY212" i="3"/>
  <c r="RS161" i="3" a="1"/>
  <c r="MY195" i="3" a="1"/>
  <c r="MR197" i="3" a="1"/>
  <c r="RI172" i="3" a="1"/>
  <c r="PY195" i="3" a="1"/>
  <c r="PB193" i="3" a="1"/>
  <c r="SR194" i="3" a="1"/>
  <c r="TD189" i="3" a="1"/>
  <c r="TE213" i="3"/>
  <c r="SK186" i="3" a="1"/>
  <c r="PH121" i="3" a="1"/>
  <c r="MM187" i="3" a="1"/>
  <c r="LH195" i="3" a="1"/>
  <c r="UA180" i="3" a="1"/>
  <c r="MG184" i="3" a="1"/>
  <c r="PZ188" i="3" a="1"/>
  <c r="OT147" i="3" a="1"/>
  <c r="LT151" i="3" a="1"/>
  <c r="UJ213" i="3"/>
  <c r="RE182" i="3" a="1"/>
  <c r="SP171" i="3" a="1"/>
  <c r="UE175" i="3" a="1"/>
  <c r="SU187" i="3" a="1"/>
  <c r="TE175" i="3" a="1"/>
  <c r="RM188" i="3" a="1"/>
  <c r="TC153" i="3" a="1"/>
  <c r="TA198" i="3" a="1"/>
  <c r="UD193" i="3" a="1"/>
  <c r="QA130" i="3" a="1"/>
  <c r="LF130" i="3" a="1"/>
  <c r="TV199" i="3" a="1"/>
  <c r="MY184" i="3" a="1"/>
  <c r="QG189" i="3" a="1"/>
  <c r="TC149" i="3" a="1"/>
  <c r="UE197" i="3" a="1"/>
  <c r="PZ199" i="3" a="1"/>
  <c r="SW183" i="3" a="1"/>
  <c r="PS191" i="3" a="1"/>
  <c r="QR167" i="3" a="1"/>
  <c r="SI189" i="3" a="1"/>
  <c r="QW185" i="3" a="1"/>
  <c r="RZ195" i="3" a="1"/>
  <c r="QD191" i="3" a="1"/>
  <c r="SY172" i="3" a="1"/>
  <c r="SA129" i="3" a="1"/>
  <c r="QZ186" i="3" a="1"/>
  <c r="SY214" i="3"/>
  <c r="QW153" i="3" a="1"/>
  <c r="QF180" i="3" a="1"/>
  <c r="LS186" i="3" a="1"/>
  <c r="RN180" i="3" a="1"/>
  <c r="LQ189" i="3" a="1"/>
  <c r="RS195" i="3" a="1"/>
  <c r="PR189" i="3" a="1"/>
  <c r="SU167" i="3" a="1"/>
  <c r="SH195" i="3" a="1"/>
  <c r="TC154" i="3" a="1"/>
  <c r="RE198" i="3" a="1"/>
  <c r="RV187" i="3" a="1"/>
  <c r="SY178" i="3" a="1"/>
  <c r="SI181" i="3" a="1"/>
  <c r="QT132" i="3" a="1"/>
  <c r="UA151" i="3" a="1"/>
  <c r="RC116" i="3" a="1"/>
  <c r="QP181" i="3" a="1"/>
  <c r="MP145" i="3" a="1"/>
  <c r="LU160" i="3" a="1"/>
  <c r="TX214" i="3"/>
  <c r="TV186" i="3" a="1"/>
  <c r="MT200" i="3" a="1"/>
  <c r="ST183" i="3" a="1"/>
  <c r="RE192" i="3" a="1"/>
  <c r="PT177" i="3" a="1"/>
  <c r="RA177" i="3" a="1"/>
  <c r="SE177" i="3" a="1"/>
  <c r="UJ198" i="3" a="1"/>
  <c r="QX167" i="3" a="1"/>
  <c r="SP188" i="3" a="1"/>
  <c r="LZ193" i="3" a="1"/>
  <c r="MG197" i="3" a="1"/>
  <c r="SU190" i="3" a="1"/>
  <c r="TY213" i="3"/>
  <c r="TL170" i="3" a="1"/>
  <c r="TD195" i="3" a="1"/>
  <c r="LK161" i="3" a="1"/>
  <c r="QP195" i="3" a="1"/>
  <c r="QW161" i="3" a="1"/>
  <c r="SW195" i="3" a="1"/>
  <c r="UB151" i="3" a="1"/>
  <c r="TI160" i="3" a="1"/>
  <c r="OO197" i="3" a="1"/>
  <c r="OL160" i="3" a="1"/>
  <c r="ST187" i="3" a="1"/>
  <c r="SJ191" i="3" a="1"/>
  <c r="LI191" i="3" a="1"/>
  <c r="RL175" i="3" a="1"/>
  <c r="TK196" i="3" a="1"/>
  <c r="TJ191" i="3" a="1"/>
  <c r="PH183" i="3" a="1"/>
  <c r="MP197" i="3" a="1"/>
  <c r="PY199" i="3" a="1"/>
  <c r="RD192" i="3" a="1"/>
  <c r="OR157" i="3" a="1"/>
  <c r="OL153" i="3" a="1"/>
  <c r="LK177" i="3" a="1"/>
  <c r="MS129" i="3" a="1"/>
  <c r="LW213" i="3"/>
  <c r="RK168" i="3" a="1"/>
  <c r="RV184" i="3" a="1"/>
  <c r="TT212" i="3"/>
  <c r="LL177" i="3" a="1"/>
  <c r="PS179" i="3" a="1"/>
  <c r="TD134" i="3" a="1"/>
  <c r="MG177" i="3" a="1"/>
  <c r="SO187" i="3" a="1"/>
  <c r="SF145" i="3" a="1"/>
  <c r="OT180" i="3" a="1"/>
  <c r="QR196" i="3" a="1"/>
  <c r="LX190" i="3" a="1"/>
  <c r="RF194" i="3" a="1"/>
  <c r="LN190" i="3" a="1"/>
  <c r="SI188" i="3" a="1"/>
  <c r="ML188" i="3" a="1"/>
  <c r="SQ179" i="3" a="1"/>
  <c r="LV164" i="3" a="1"/>
  <c r="LR175" i="3" a="1"/>
  <c r="TD186" i="3" a="1"/>
  <c r="QF199" i="3" a="1"/>
  <c r="SA181" i="3" a="1"/>
  <c r="LM187" i="3" a="1"/>
  <c r="RX193" i="3" a="1"/>
  <c r="SV169" i="3" a="1"/>
  <c r="QX190" i="3" a="1"/>
  <c r="SB160" i="3" a="1"/>
  <c r="SX170" i="3" a="1"/>
  <c r="TU188" i="3" a="1"/>
  <c r="QP174" i="3" a="1"/>
  <c r="ST172" i="3" a="1"/>
  <c r="SB198" i="3" a="1"/>
  <c r="RA186" i="3" a="1"/>
  <c r="QW195" i="3" a="1"/>
  <c r="OX193" i="3" a="1"/>
  <c r="UG181" i="3" a="1"/>
  <c r="TI187" i="3" a="1"/>
  <c r="MA178" i="3" a="1"/>
  <c r="LU178" i="3" a="1"/>
  <c r="ST191" i="3" a="1"/>
  <c r="PJ181" i="3" a="1"/>
  <c r="SZ193" i="3" a="1"/>
  <c r="PS197" i="3" a="1"/>
  <c r="TY169" i="3" a="1"/>
  <c r="RE168" i="3" a="1"/>
  <c r="UD178" i="3" a="1"/>
  <c r="TL174" i="3" a="1"/>
  <c r="UF184" i="3" a="1"/>
  <c r="PI188" i="3" a="1"/>
  <c r="LS180" i="3" a="1"/>
  <c r="RW192" i="3" a="1"/>
  <c r="LV191" i="3" a="1"/>
  <c r="TZ192" i="3" a="1"/>
  <c r="SC187" i="3" a="1"/>
  <c r="LR185" i="3" a="1"/>
  <c r="UF148" i="3" a="1"/>
  <c r="SU214" i="3"/>
  <c r="QT150" i="3" a="1"/>
  <c r="TM192" i="3" a="1"/>
  <c r="TF192" i="3" a="1"/>
  <c r="SS200" i="3" a="1"/>
  <c r="RC159" i="3" a="1"/>
  <c r="MR196" i="3" a="1"/>
  <c r="RL192" i="3" a="1"/>
  <c r="OM155" i="3" a="1"/>
  <c r="PT198" i="3" a="1"/>
  <c r="PR192" i="3" a="1"/>
  <c r="MY174" i="3" a="1"/>
  <c r="RC188" i="3" a="1"/>
  <c r="LO182" i="3" a="1"/>
  <c r="SR184" i="3" a="1"/>
  <c r="OT142" i="3" a="1"/>
  <c r="UG160" i="3" a="1"/>
  <c r="SS169" i="3" a="1"/>
  <c r="ST192" i="3" a="1"/>
  <c r="RV195" i="3" a="1"/>
  <c r="SR178" i="3" a="1"/>
  <c r="MV144" i="3" a="1"/>
  <c r="TM122" i="3" a="1"/>
  <c r="RN191" i="3" a="1"/>
  <c r="ST197" i="3" a="1"/>
  <c r="PO193" i="3" a="1"/>
  <c r="UB200" i="3" a="1"/>
  <c r="LX188" i="3" a="1"/>
  <c r="QU200" i="3" a="1"/>
  <c r="MX187" i="3" a="1"/>
  <c r="UA181" i="3" a="1"/>
  <c r="SJ183" i="3" a="1"/>
  <c r="SQ196" i="3" a="1"/>
  <c r="PZ195" i="3" a="1"/>
  <c r="UI197" i="3" a="1"/>
  <c r="MT195" i="3" a="1"/>
  <c r="PU191" i="3" a="1"/>
  <c r="RS170" i="3" a="1"/>
  <c r="TY180" i="3" a="1"/>
  <c r="LR197" i="3" a="1"/>
  <c r="LV190" i="3" a="1"/>
  <c r="LT214" i="3"/>
  <c r="QB198" i="3" a="1"/>
  <c r="MM164" i="3" a="1"/>
  <c r="QT180" i="3" a="1"/>
  <c r="PT189" i="3" a="1"/>
  <c r="QX185" i="3" a="1"/>
  <c r="PS183" i="3" a="1"/>
  <c r="OY193" i="3" a="1"/>
  <c r="TA170" i="3" a="1"/>
  <c r="LP194" i="3" a="1"/>
  <c r="SK175" i="3" a="1"/>
  <c r="UI156" i="3" a="1"/>
  <c r="SB183" i="3" a="1"/>
  <c r="UE196" i="3" a="1"/>
  <c r="QG175" i="3" a="1"/>
  <c r="OP183" i="3" a="1"/>
  <c r="SO178" i="3" a="1"/>
  <c r="LQ185" i="3" a="1"/>
  <c r="LD197" i="3" a="1"/>
  <c r="SF193" i="3" a="1"/>
  <c r="QE186" i="3" a="1"/>
  <c r="UB154" i="3" a="1"/>
  <c r="QV196" i="3" a="1"/>
  <c r="OQ175" i="3" a="1"/>
  <c r="UC190" i="3" a="1"/>
  <c r="OP154" i="3" a="1"/>
  <c r="OT187" i="3" a="1"/>
  <c r="SJ186" i="3" a="1"/>
  <c r="PC197" i="3" a="1"/>
  <c r="MY147" i="3" a="1"/>
  <c r="MB190" i="3" a="1"/>
  <c r="RW200" i="3" a="1"/>
  <c r="TR182" i="3" a="1"/>
  <c r="RL152" i="3" a="1"/>
  <c r="MX175" i="3" a="1"/>
  <c r="SQ215" i="3"/>
  <c r="RM195" i="3" a="1"/>
  <c r="PS157" i="3" a="1"/>
  <c r="RN170" i="3" a="1"/>
  <c r="TG200" i="3" a="1"/>
  <c r="PO177" i="3" a="1"/>
  <c r="UE198" i="3" a="1"/>
  <c r="QD198" i="3" a="1"/>
  <c r="OP176" i="3" a="1"/>
  <c r="SE123" i="3" a="1"/>
  <c r="LW128" i="3" a="1"/>
  <c r="SZ212" i="3"/>
  <c r="SO192" i="3" a="1"/>
  <c r="PX191" i="3" a="1"/>
  <c r="OX137" i="3" a="1"/>
  <c r="SX173" i="3" a="1"/>
  <c r="RJ137" i="3" a="1"/>
  <c r="LG212" i="3"/>
  <c r="LX172" i="3" a="1"/>
  <c r="LR183" i="3" a="1"/>
  <c r="QR178" i="3" a="1"/>
  <c r="QB200" i="3" a="1"/>
  <c r="OL178" i="3" a="1"/>
  <c r="MT170" i="3" a="1"/>
  <c r="OU163" i="3" a="1"/>
  <c r="PX190" i="3" a="1"/>
  <c r="RF170" i="3" a="1"/>
  <c r="OR200" i="3" a="1"/>
  <c r="OR194" i="3" a="1"/>
  <c r="TG146" i="3" a="1"/>
  <c r="MR156" i="3" a="1"/>
  <c r="MB200" i="3" a="1"/>
  <c r="LX187" i="3" a="1"/>
  <c r="RL69" i="3" a="1"/>
  <c r="SA190" i="3" a="1"/>
  <c r="TU183" i="3" a="1"/>
  <c r="SF159" i="3" a="1"/>
  <c r="MP193" i="3" a="1"/>
  <c r="PT167" i="3" a="1"/>
  <c r="RJ177" i="3" a="1"/>
  <c r="ML198" i="3" a="1"/>
  <c r="PI187" i="3" a="1"/>
  <c r="LT212" i="3"/>
  <c r="SB189" i="3" a="1"/>
  <c r="RF166" i="3" a="1"/>
  <c r="LQ164" i="3" a="1"/>
  <c r="OM195" i="3" a="1"/>
  <c r="PT153" i="3" a="1"/>
  <c r="QP120" i="3" a="1"/>
  <c r="RB86" i="3" a="1"/>
  <c r="PG182" i="3" a="1"/>
  <c r="SJ173" i="3" a="1"/>
  <c r="SG191" i="3" a="1"/>
  <c r="QW160" i="3" a="1"/>
  <c r="OW181" i="3" a="1"/>
  <c r="PB162" i="3" a="1"/>
  <c r="SK119" i="3" a="1"/>
  <c r="LQ194" i="3" a="1"/>
  <c r="RA198" i="3" a="1"/>
  <c r="LH173" i="3" a="1"/>
  <c r="SF172" i="3" a="1"/>
  <c r="SO184" i="3" a="1"/>
  <c r="SD171" i="3" a="1"/>
  <c r="TW164" i="3" a="1"/>
  <c r="LL169" i="3" a="1"/>
  <c r="SR215" i="3"/>
  <c r="OO190" i="3" a="1"/>
  <c r="OY153" i="3" a="1"/>
  <c r="MW214" i="3"/>
  <c r="RY190" i="3" a="1"/>
  <c r="TH181" i="3" a="1"/>
  <c r="MT191" i="3" a="1"/>
  <c r="UE200" i="3" a="1"/>
  <c r="UH148" i="3" a="1"/>
  <c r="TB160" i="3" a="1"/>
  <c r="LV193" i="3" a="1"/>
  <c r="LR191" i="3" a="1"/>
  <c r="RG122" i="3" a="1"/>
  <c r="TV213" i="3"/>
  <c r="TH184" i="3" a="1"/>
  <c r="LG135" i="3" a="1"/>
  <c r="LP151" i="3" a="1"/>
  <c r="MY194" i="3" a="1"/>
  <c r="LT191" i="3" a="1"/>
  <c r="TH213" i="3"/>
  <c r="SW171" i="3" a="1"/>
  <c r="LT193" i="3" a="1"/>
  <c r="RJ164" i="3" a="1"/>
  <c r="RJ191" i="3" a="1"/>
  <c r="OL185" i="3" a="1"/>
  <c r="PO154" i="3" a="1"/>
  <c r="MA180" i="3" a="1"/>
  <c r="RX180" i="3" a="1"/>
  <c r="PC194" i="3" a="1"/>
  <c r="MO150" i="3" a="1"/>
  <c r="SB197" i="3" a="1"/>
  <c r="UJ98" i="3" a="1"/>
  <c r="OY163" i="3" a="1"/>
  <c r="UF192" i="3" a="1"/>
  <c r="RA185" i="3" a="1"/>
  <c r="LG187" i="3" a="1"/>
  <c r="LX215" i="3"/>
  <c r="TL182" i="3" a="1"/>
  <c r="UI177" i="3" a="1"/>
  <c r="RW195" i="3" a="1"/>
  <c r="TI181" i="3" a="1"/>
  <c r="RB48" i="3" a="1"/>
  <c r="RI197" i="3" a="1"/>
  <c r="RM193" i="3" a="1"/>
  <c r="MW198" i="3" a="1"/>
  <c r="SP195" i="3" a="1"/>
  <c r="TG198" i="3" a="1"/>
  <c r="RE172" i="3" a="1"/>
  <c r="PR190" i="3" a="1"/>
  <c r="PC198" i="3" a="1"/>
  <c r="RG191" i="3" a="1"/>
  <c r="MY127" i="3" a="1"/>
  <c r="SZ138" i="3" a="1"/>
  <c r="SF170" i="3" a="1"/>
  <c r="TH135" i="3" a="1"/>
  <c r="LX180" i="3" a="1"/>
  <c r="LU179" i="3" a="1"/>
  <c r="PG151" i="3" a="1"/>
  <c r="ML186" i="3" a="1"/>
  <c r="LG197" i="3" a="1"/>
  <c r="LT187" i="3" a="1"/>
  <c r="MS190" i="3" a="1"/>
  <c r="TI162" i="3" a="1"/>
  <c r="UH183" i="3" a="1"/>
  <c r="MM194" i="3" a="1"/>
  <c r="TL144" i="3" a="1"/>
  <c r="RB200" i="3" a="1"/>
  <c r="TA199" i="3" a="1"/>
  <c r="PE152" i="3" a="1"/>
  <c r="QC189" i="3" a="1"/>
  <c r="PT140" i="3" a="1"/>
  <c r="PR179" i="3" a="1"/>
  <c r="LX165" i="3" a="1"/>
  <c r="LJ136" i="3" a="1"/>
  <c r="SE169" i="3" a="1"/>
  <c r="UH197" i="3" a="1"/>
  <c r="RJ135" i="3" a="1"/>
  <c r="UC166" i="3" a="1"/>
  <c r="MQ193" i="3" a="1"/>
  <c r="PS196" i="3" a="1"/>
  <c r="SD165" i="3" a="1"/>
  <c r="SI157" i="3" a="1"/>
  <c r="PR195" i="3" a="1"/>
  <c r="RD119" i="3" a="1"/>
  <c r="TK186" i="3" a="1"/>
  <c r="LV215" i="3"/>
  <c r="QW187" i="3" a="1"/>
  <c r="OR171" i="3" a="1"/>
  <c r="SB184" i="3" a="1"/>
  <c r="RJ194" i="3" a="1"/>
  <c r="TB173" i="3" a="1"/>
  <c r="PF199" i="3" a="1"/>
  <c r="OU198" i="3" a="1"/>
  <c r="QV178" i="3" a="1"/>
  <c r="MO191" i="3" a="1"/>
  <c r="OY149" i="3" a="1"/>
  <c r="QY195" i="3" a="1"/>
  <c r="SQ168" i="3" a="1"/>
  <c r="PO197" i="3" a="1"/>
  <c r="QP196" i="3" a="1"/>
  <c r="LU146" i="3" a="1"/>
  <c r="PC184" i="3" a="1"/>
  <c r="QF175" i="3" a="1"/>
  <c r="LQ173" i="3" a="1"/>
  <c r="LQ197" i="3" a="1"/>
  <c r="LO168" i="3" a="1"/>
  <c r="SB200" i="3" a="1"/>
  <c r="SH53" i="3" a="1"/>
  <c r="TW188" i="3" a="1"/>
  <c r="QW191" i="3" a="1"/>
  <c r="SW189" i="3" a="1"/>
  <c r="RF191" i="3" a="1"/>
  <c r="RB191" i="3" a="1"/>
  <c r="MA214" i="3"/>
  <c r="QF182" i="3" a="1"/>
  <c r="QX119" i="3" a="1"/>
  <c r="MP195" i="3" a="1"/>
  <c r="QQ173" i="3" a="1"/>
  <c r="QC196" i="3" a="1"/>
  <c r="UE192" i="3" a="1"/>
  <c r="LO179" i="3" a="1"/>
  <c r="SQ177" i="3" a="1"/>
  <c r="LM175" i="3" a="1"/>
  <c r="MU197" i="3" a="1"/>
  <c r="LD176" i="3" a="1"/>
  <c r="QR190" i="3" a="1"/>
  <c r="LY199" i="3" a="1"/>
  <c r="TL173" i="3" a="1"/>
  <c r="LQ186" i="3" a="1"/>
  <c r="RI176" i="3" a="1"/>
  <c r="QV163" i="3" a="1"/>
  <c r="PY175" i="3" a="1"/>
  <c r="UB188" i="3" a="1"/>
  <c r="SK180" i="3" a="1"/>
  <c r="PG186" i="3" a="1"/>
  <c r="OW137" i="3" a="1"/>
  <c r="LR214" i="3"/>
  <c r="UD165" i="3" a="1"/>
  <c r="UI172" i="3" a="1"/>
  <c r="UD166" i="3" a="1"/>
  <c r="RC181" i="3" a="1"/>
  <c r="QV183" i="3" a="1"/>
  <c r="TR125" i="3" a="1"/>
  <c r="TK200" i="3" a="1"/>
  <c r="OW197" i="3" a="1"/>
  <c r="QD182" i="3" a="1"/>
  <c r="PE111" i="3" a="1"/>
  <c r="LR193" i="3" a="1"/>
  <c r="PY194" i="3" a="1"/>
  <c r="RD188" i="3" a="1"/>
  <c r="LV196" i="3" a="1"/>
  <c r="LW198" i="3" a="1"/>
  <c r="PY155" i="3" a="1"/>
  <c r="TC191" i="3" a="1"/>
  <c r="MM163" i="3" a="1"/>
  <c r="OW183" i="3" a="1"/>
  <c r="ON197" i="3" a="1"/>
  <c r="TM189" i="3" a="1"/>
  <c r="MA153" i="3" a="1"/>
  <c r="OY190" i="3" a="1"/>
  <c r="UE214" i="3"/>
  <c r="TZ194" i="3" a="1"/>
  <c r="SQ172" i="3" a="1"/>
  <c r="LG172" i="3" a="1"/>
  <c r="QE187" i="3" a="1"/>
  <c r="RV199" i="3" a="1"/>
  <c r="LS173" i="3" a="1"/>
  <c r="RX181" i="3" a="1"/>
  <c r="PW179" i="3" a="1"/>
  <c r="PS192" i="3" a="1"/>
  <c r="SR196" i="3" a="1"/>
  <c r="MU190" i="3" a="1"/>
  <c r="LO187" i="3" a="1"/>
  <c r="LZ198" i="3" a="1"/>
  <c r="UF196" i="3" a="1"/>
  <c r="TK185" i="3" a="1"/>
  <c r="MB181" i="3" a="1"/>
  <c r="RG194" i="3" a="1"/>
  <c r="OM189" i="3" a="1"/>
  <c r="TB196" i="3" a="1"/>
  <c r="PJ169" i="3" a="1"/>
  <c r="SR152" i="3" a="1"/>
  <c r="RF185" i="3" a="1"/>
  <c r="SX193" i="3" a="1"/>
  <c r="RZ200" i="3" a="1"/>
  <c r="LN197" i="3" a="1"/>
  <c r="MO180" i="3" a="1"/>
  <c r="LO154" i="3" a="1"/>
  <c r="QD194" i="3" a="1"/>
  <c r="SD146" i="3" a="1"/>
  <c r="MX180" i="3" a="1"/>
  <c r="RI146" i="3" a="1"/>
  <c r="UA178" i="3" a="1"/>
  <c r="PD177" i="3" a="1"/>
  <c r="RM194" i="3" a="1"/>
  <c r="LK192" i="3" a="1"/>
  <c r="OP194" i="3" a="1"/>
  <c r="RG182" i="3" a="1"/>
  <c r="SY184" i="3" a="1"/>
  <c r="PZ175" i="3" a="1"/>
  <c r="TR123" i="3" a="1"/>
  <c r="MT196" i="3" a="1"/>
  <c r="MR172" i="3" a="1"/>
  <c r="UG194" i="3" a="1"/>
  <c r="OU169" i="3" a="1"/>
  <c r="RV197" i="3" a="1"/>
  <c r="PH160" i="3" a="1"/>
  <c r="QF161" i="3" a="1"/>
  <c r="SD193" i="3" a="1"/>
  <c r="UA189" i="3" a="1"/>
  <c r="TW193" i="3" a="1"/>
  <c r="OS174" i="3" a="1"/>
  <c r="LD145" i="3" a="1"/>
  <c r="QE164" i="3" a="1"/>
  <c r="MB195" i="3" a="1"/>
  <c r="UB113" i="3" a="1"/>
  <c r="TB212" i="3"/>
  <c r="OS186" i="3" a="1"/>
  <c r="UC135" i="3" a="1"/>
  <c r="SI197" i="3" a="1"/>
  <c r="SE189" i="3" a="1"/>
  <c r="MU183" i="3" a="1"/>
  <c r="OL187" i="3" a="1"/>
  <c r="UC212" i="3"/>
  <c r="MN173" i="3" a="1"/>
  <c r="TX161" i="3" a="1"/>
  <c r="LP181" i="3" a="1"/>
  <c r="LZ148" i="3" a="1"/>
  <c r="TV121" i="3" a="1"/>
  <c r="LN183" i="3" a="1"/>
  <c r="UC187" i="3" a="1"/>
  <c r="SI151" i="3" a="1"/>
  <c r="SI105" i="3" a="1"/>
  <c r="OS188" i="3" a="1"/>
  <c r="QT183" i="3" a="1"/>
  <c r="RI178" i="3" a="1"/>
  <c r="UE176" i="3" a="1"/>
  <c r="SQ157" i="3" a="1"/>
  <c r="ML193" i="3" a="1"/>
  <c r="TL199" i="3" a="1"/>
  <c r="LN166" i="3" a="1"/>
  <c r="PR124" i="3" a="1"/>
  <c r="LL213" i="3"/>
  <c r="RV179" i="3" a="1"/>
  <c r="UB18" i="3" a="1"/>
  <c r="RX191" i="3" a="1"/>
  <c r="QB199" i="3" a="1"/>
  <c r="TE194" i="3" a="1"/>
  <c r="OL141" i="3" a="1"/>
  <c r="LK181" i="3" a="1"/>
  <c r="MU194" i="3" a="1"/>
  <c r="MP150" i="3" a="1"/>
  <c r="LN175" i="3" a="1"/>
  <c r="SF136" i="3" a="1"/>
  <c r="LT164" i="3" a="1"/>
  <c r="OO179" i="3" a="1"/>
  <c r="MR118" i="3" a="1"/>
  <c r="ML200" i="3" a="1"/>
  <c r="TY195" i="3" a="1"/>
  <c r="RN200" i="3" a="1"/>
  <c r="RG190" i="3" a="1"/>
  <c r="TM156" i="3" a="1"/>
  <c r="MR190" i="3" a="1"/>
  <c r="PI160" i="3" a="1"/>
  <c r="PD197" i="3" a="1"/>
  <c r="PV183" i="3" a="1"/>
  <c r="PZ192" i="3" a="1"/>
  <c r="RK184" i="3" a="1"/>
  <c r="QA154" i="3" a="1"/>
  <c r="MK156" i="3" a="1"/>
  <c r="OR189" i="3" a="1"/>
  <c r="QX195" i="3" a="1"/>
  <c r="RD194" i="3" a="1"/>
  <c r="RI118" i="3" a="1"/>
  <c r="MW187" i="3" a="1"/>
  <c r="PJ183" i="3" a="1"/>
  <c r="MK171" i="3" a="1"/>
  <c r="MX189" i="3" a="1"/>
  <c r="LW192" i="3" a="1"/>
  <c r="RW194" i="3" a="1"/>
  <c r="OZ199" i="3" a="1"/>
  <c r="SP191" i="3" a="1"/>
  <c r="RV177" i="3" a="1"/>
  <c r="TC178" i="3" a="1"/>
  <c r="MT158" i="3" a="1"/>
  <c r="SJ142" i="3" a="1"/>
  <c r="OM200" i="3" a="1"/>
  <c r="QQ152" i="3" a="1"/>
  <c r="LW189" i="3" a="1"/>
  <c r="UI147" i="3" a="1"/>
  <c r="MQ190" i="3" a="1"/>
  <c r="QF198" i="3" a="1"/>
  <c r="PA196" i="3" a="1"/>
  <c r="MQ189" i="3" a="1"/>
  <c r="TB156" i="3" a="1"/>
  <c r="UC185" i="3" a="1"/>
  <c r="TS212" i="3"/>
  <c r="TJ180" i="3" a="1"/>
  <c r="LO149" i="3" a="1"/>
  <c r="RE196" i="3" a="1"/>
  <c r="PX174" i="3" a="1"/>
  <c r="RM177" i="3" a="1"/>
  <c r="UF188" i="3" a="1"/>
  <c r="RI188" i="3" a="1"/>
  <c r="PO166" i="3" a="1"/>
  <c r="SH185" i="3" a="1"/>
  <c r="TC185" i="3" a="1"/>
  <c r="PO133" i="3" a="1"/>
  <c r="TA215" i="3"/>
  <c r="TD148" i="3" a="1"/>
  <c r="PG196" i="3" a="1"/>
  <c r="QB196" i="3" a="1"/>
  <c r="QF200" i="3" a="1"/>
  <c r="MK179" i="3" a="1"/>
  <c r="RB182" i="3" a="1"/>
  <c r="TK169" i="3" a="1"/>
  <c r="SQ163" i="3" a="1"/>
  <c r="PJ194" i="3" a="1"/>
  <c r="SU212" i="3"/>
  <c r="PS170" i="3" a="1"/>
  <c r="PI184" i="3" a="1"/>
  <c r="PZ189" i="3" a="1"/>
  <c r="TM200" i="3" a="1"/>
  <c r="SV166" i="3" a="1"/>
  <c r="PU192" i="3" a="1"/>
  <c r="LH130" i="3" a="1"/>
  <c r="PB171" i="3" a="1"/>
  <c r="TX129" i="3" a="1"/>
  <c r="QE106" i="3" a="1"/>
  <c r="LS192" i="3" a="1"/>
  <c r="RZ183" i="3" a="1"/>
  <c r="LV128" i="3" a="1"/>
  <c r="LR186" i="3" a="1"/>
  <c r="LO172" i="3" a="1"/>
  <c r="PY198" i="3" a="1"/>
  <c r="LQ171" i="3" a="1"/>
  <c r="LS198" i="3" a="1"/>
  <c r="OU166" i="3" a="1"/>
  <c r="TW192" i="3" a="1"/>
  <c r="MY185" i="3" a="1"/>
  <c r="LZ184" i="3" a="1"/>
  <c r="SR183" i="3" a="1"/>
  <c r="UE142" i="3" a="1"/>
  <c r="QU150" i="3" a="1"/>
  <c r="SP196" i="3" a="1"/>
  <c r="LU212" i="3"/>
  <c r="QR179" i="3" a="1"/>
  <c r="LN187" i="3" a="1"/>
  <c r="PC178" i="3" a="1"/>
  <c r="RK140" i="3" a="1"/>
  <c r="TB176" i="3" a="1"/>
  <c r="RK181" i="3" a="1"/>
  <c r="LF187" i="3" a="1"/>
  <c r="RG179" i="3" a="1"/>
  <c r="UI166" i="3" a="1"/>
  <c r="QZ172" i="3" a="1"/>
  <c r="MX181" i="3" a="1"/>
  <c r="OO176" i="3" a="1"/>
  <c r="RV170" i="3" a="1"/>
  <c r="PY184" i="3" a="1"/>
  <c r="LH192" i="3" a="1"/>
  <c r="MY192" i="3" a="1"/>
  <c r="UG156" i="3" a="1"/>
  <c r="QW135" i="3" a="1"/>
  <c r="RY173" i="3" a="1"/>
  <c r="QT194" i="3" a="1"/>
  <c r="ST176" i="3" a="1"/>
  <c r="SU192" i="3" a="1"/>
  <c r="LR190" i="3" a="1"/>
  <c r="PR136" i="3" a="1"/>
  <c r="SR161" i="3" a="1"/>
  <c r="RV80" i="3" a="1"/>
  <c r="MT197" i="3" a="1"/>
  <c r="ST161" i="3" a="1"/>
  <c r="TD174" i="3" a="1"/>
  <c r="UJ125" i="3" a="1"/>
  <c r="TF172" i="3" a="1"/>
  <c r="SG193" i="3" a="1"/>
  <c r="LZ140" i="3" a="1"/>
  <c r="LZ212" i="3"/>
  <c r="PS176" i="3" a="1"/>
  <c r="ST193" i="3" a="1"/>
  <c r="OL190" i="3" a="1"/>
  <c r="LM176" i="3" a="1"/>
  <c r="UB130" i="3" a="1"/>
  <c r="LK162" i="3" a="1"/>
  <c r="PO139" i="3" a="1"/>
  <c r="TR181" i="3" a="1"/>
  <c r="QE141" i="3" a="1"/>
  <c r="TL213" i="3"/>
  <c r="UC154" i="3" a="1"/>
  <c r="RA194" i="3" a="1"/>
  <c r="RN83" i="3" a="1"/>
  <c r="TU124" i="3" a="1"/>
  <c r="LQ160" i="3" a="1"/>
  <c r="LQ168" i="3" a="1"/>
  <c r="OO174" i="3" a="1"/>
  <c r="TG136" i="3" a="1"/>
  <c r="MA195" i="3" a="1"/>
  <c r="UC197" i="3" a="1"/>
  <c r="TL131" i="3" a="1"/>
  <c r="PE192" i="3" a="1"/>
  <c r="LU185" i="3" a="1"/>
  <c r="MP180" i="3" a="1"/>
  <c r="SA189" i="3" a="1"/>
  <c r="PU153" i="3" a="1"/>
  <c r="MK212" i="3"/>
  <c r="OL186" i="3" a="1"/>
  <c r="LW173" i="3" a="1"/>
  <c r="TG181" i="3" a="1"/>
  <c r="PE141" i="3" a="1"/>
  <c r="TR180" i="3" a="1"/>
  <c r="OQ183" i="3" a="1"/>
  <c r="LR180" i="3" a="1"/>
  <c r="SO163" i="3" a="1"/>
  <c r="PO189" i="3" a="1"/>
  <c r="PE178" i="3" a="1"/>
  <c r="TA168" i="3" a="1"/>
  <c r="MX192" i="3" a="1"/>
  <c r="SG187" i="3" a="1"/>
  <c r="UH200" i="3" a="1"/>
  <c r="TW134" i="3" a="1"/>
  <c r="TG147" i="3" a="1"/>
  <c r="SV199" i="3" a="1"/>
  <c r="TM190" i="3" a="1"/>
  <c r="OY139" i="3" a="1"/>
  <c r="RB178" i="3" a="1"/>
  <c r="UH192" i="3" a="1"/>
  <c r="OV200" i="3" a="1"/>
  <c r="PH94" i="3" a="1"/>
  <c r="RZ150" i="3" a="1"/>
  <c r="OS70" i="3" a="1"/>
  <c r="UA154" i="3" a="1"/>
  <c r="PA159" i="3" a="1"/>
  <c r="UB144" i="3" a="1"/>
  <c r="QE197" i="3" a="1"/>
  <c r="TG189" i="3" a="1"/>
  <c r="ML212" i="3"/>
  <c r="RK195" i="3" a="1"/>
  <c r="LU170" i="3" a="1"/>
  <c r="MQ188" i="3" a="1"/>
  <c r="MN159" i="3" a="1"/>
  <c r="MM171" i="3" a="1"/>
  <c r="PO195" i="3" a="1"/>
  <c r="SE194" i="3" a="1"/>
  <c r="SV155" i="3" a="1"/>
  <c r="RD148" i="3" a="1"/>
  <c r="RX185" i="3" a="1"/>
  <c r="SS184" i="3" a="1"/>
  <c r="RB194" i="3" a="1"/>
  <c r="SK149" i="3" a="1"/>
  <c r="LZ166" i="3" a="1"/>
  <c r="LQ166" i="3" a="1"/>
  <c r="LV148" i="3" a="1"/>
  <c r="LD138" i="3" a="1"/>
  <c r="TU190" i="3" a="1"/>
  <c r="SR179" i="3" a="1"/>
  <c r="SA112" i="3" a="1"/>
  <c r="TG188" i="3" a="1"/>
  <c r="TX139" i="3" a="1"/>
  <c r="MJ176" i="3" a="1"/>
  <c r="ML152" i="3" a="1"/>
  <c r="QD162" i="3" a="1"/>
  <c r="LD189" i="3" a="1"/>
  <c r="MV181" i="3" a="1"/>
  <c r="PV161" i="3" a="1"/>
  <c r="SP109" i="3" a="1"/>
  <c r="SQ200" i="3" a="1"/>
  <c r="MK195" i="3" a="1"/>
  <c r="TE182" i="3" a="1"/>
  <c r="UH190" i="3" a="1"/>
  <c r="OO169" i="3" a="1"/>
  <c r="QR174" i="3" a="1"/>
  <c r="SQ133" i="3" a="1"/>
  <c r="OL191" i="3" a="1"/>
  <c r="SW213" i="3"/>
  <c r="OT168" i="3" a="1"/>
  <c r="QR122" i="3" a="1"/>
  <c r="MT156" i="3" a="1"/>
  <c r="LG192" i="3" a="1"/>
  <c r="SU182" i="3" a="1"/>
  <c r="SI186" i="3" a="1"/>
  <c r="LI195" i="3" a="1"/>
  <c r="LY130" i="3" a="1"/>
  <c r="SS165" i="3" a="1"/>
  <c r="MS189" i="3" a="1"/>
  <c r="LH164" i="3" a="1"/>
  <c r="LR172" i="3" a="1"/>
  <c r="RI194" i="3" a="1"/>
  <c r="PH162" i="3" a="1"/>
  <c r="LF196" i="3" a="1"/>
  <c r="RS181" i="3" a="1"/>
  <c r="LL111" i="3" a="1"/>
  <c r="LZ131" i="3" a="1"/>
  <c r="UA171" i="3" a="1"/>
  <c r="RK172" i="3" a="1"/>
  <c r="RD189" i="3" a="1"/>
  <c r="TJ193" i="3" a="1"/>
  <c r="MT123" i="3" a="1"/>
  <c r="QX114" i="3" a="1"/>
  <c r="QC150" i="3" a="1"/>
  <c r="RG145" i="3" a="1"/>
  <c r="RN162" i="3" a="1"/>
  <c r="LN139" i="3" a="1"/>
  <c r="QA148" i="3" a="1"/>
  <c r="QD151" i="3" a="1"/>
  <c r="SE183" i="3" a="1"/>
  <c r="RL187" i="3" a="1"/>
  <c r="SR193" i="3" a="1"/>
  <c r="QT192" i="3" a="1"/>
  <c r="PT145" i="3" a="1"/>
  <c r="TF186" i="3" a="1"/>
  <c r="QX197" i="3" a="1"/>
  <c r="PV199" i="3" a="1"/>
  <c r="SC189" i="3" a="1"/>
  <c r="LW162" i="3" a="1"/>
  <c r="TL184" i="3" a="1"/>
  <c r="LU129" i="3" a="1"/>
  <c r="LO198" i="3" a="1"/>
  <c r="RN175" i="3" a="1"/>
  <c r="PH167" i="3" a="1"/>
  <c r="ON193" i="3" a="1"/>
  <c r="OX182" i="3" a="1"/>
  <c r="SP140" i="3" a="1"/>
  <c r="ME212" i="3"/>
  <c r="QE177" i="3" a="1"/>
  <c r="LT180" i="3" a="1"/>
  <c r="RY187" i="3" a="1"/>
  <c r="QZ191" i="3" a="1"/>
  <c r="TK142" i="3" a="1"/>
  <c r="OS196" i="3" a="1"/>
  <c r="QD180" i="3" a="1"/>
  <c r="TC190" i="3" a="1"/>
  <c r="TI178" i="3" a="1"/>
  <c r="QB187" i="3" a="1"/>
  <c r="LU167" i="3" a="1"/>
  <c r="LI165" i="3" a="1"/>
  <c r="PE184" i="3" a="1"/>
  <c r="LU147" i="3" a="1"/>
  <c r="SZ192" i="3" a="1"/>
  <c r="LJ188" i="3" a="1"/>
  <c r="LZ176" i="3" a="1"/>
  <c r="LW188" i="3" a="1"/>
  <c r="PU58" i="3" a="1"/>
  <c r="SU198" i="3" a="1"/>
  <c r="RZ181" i="3" a="1"/>
  <c r="SV198" i="3" a="1"/>
  <c r="RC200" i="3" a="1"/>
  <c r="QF197" i="3" a="1"/>
  <c r="SR129" i="3" a="1"/>
  <c r="TK188" i="3" a="1"/>
  <c r="SS162" i="3" a="1"/>
  <c r="PJ108" i="3" a="1"/>
  <c r="QX133" i="3" a="1"/>
  <c r="OM198" i="3" a="1"/>
  <c r="UC198" i="3" a="1"/>
  <c r="QT175" i="3" a="1"/>
  <c r="PV135" i="3" a="1"/>
  <c r="TR191" i="3" a="1"/>
  <c r="TH172" i="3" a="1"/>
  <c r="LN170" i="3" a="1"/>
  <c r="RE142" i="3" a="1"/>
  <c r="TU213" i="3"/>
  <c r="LG191" i="3" a="1"/>
  <c r="QW194" i="3" a="1"/>
  <c r="SP168" i="3" a="1"/>
  <c r="QY200" i="3" a="1"/>
  <c r="LS188" i="3" a="1"/>
  <c r="SH177" i="3" a="1"/>
  <c r="OO180" i="3" a="1"/>
  <c r="OT163" i="3" a="1"/>
  <c r="TE173" i="3" a="1"/>
  <c r="SU200" i="3" a="1"/>
  <c r="PA174" i="3" a="1"/>
  <c r="TX143" i="3" a="1"/>
  <c r="PA170" i="3" a="1"/>
  <c r="RF168" i="3" a="1"/>
  <c r="OU189" i="3" a="1"/>
  <c r="PX138" i="3" a="1"/>
  <c r="PY151" i="3" a="1"/>
  <c r="LK213" i="3"/>
  <c r="QQ156" i="3" a="1"/>
  <c r="SZ214" i="3"/>
  <c r="UI190" i="3" a="1"/>
  <c r="MK154" i="3" a="1"/>
  <c r="MX173" i="3" a="1"/>
  <c r="SH144" i="3" a="1"/>
  <c r="TI199" i="3" a="1"/>
  <c r="PR177" i="3" a="1"/>
  <c r="SP163" i="3" a="1"/>
  <c r="MR200" i="3" a="1"/>
  <c r="TL197" i="3" a="1"/>
  <c r="SC171" i="3" a="1"/>
  <c r="PI178" i="3" a="1"/>
  <c r="LO175" i="3" a="1"/>
  <c r="QS131" i="3" a="1"/>
  <c r="LN184" i="3" a="1"/>
  <c r="RV158" i="3" a="1"/>
  <c r="QS189" i="3" a="1"/>
  <c r="QA136" i="3" a="1"/>
  <c r="UH165" i="3" a="1"/>
  <c r="MO188" i="3" a="1"/>
  <c r="LX178" i="3" a="1"/>
  <c r="LU174" i="3" a="1"/>
  <c r="PZ185" i="3" a="1"/>
  <c r="LZ130" i="3" a="1"/>
  <c r="PY162" i="3" a="1"/>
  <c r="MM144" i="3" a="1"/>
  <c r="RE152" i="3" a="1"/>
  <c r="RA159" i="3" a="1"/>
  <c r="RJ171" i="3" a="1"/>
  <c r="RH163" i="3" a="1"/>
  <c r="LN215" i="3"/>
  <c r="LN188" i="3" a="1"/>
  <c r="SP189" i="3" a="1"/>
  <c r="TL187" i="3" a="1"/>
  <c r="RS180" i="3" a="1"/>
  <c r="PY191" i="3" a="1"/>
  <c r="SS148" i="3" a="1"/>
  <c r="SU215" i="3"/>
  <c r="QD30" i="3" a="1"/>
  <c r="SX187" i="3" a="1"/>
  <c r="QA194" i="3" a="1"/>
  <c r="LL196" i="3" a="1"/>
  <c r="MS177" i="3" a="1"/>
  <c r="QS169" i="3" a="1"/>
  <c r="RW189" i="3" a="1"/>
  <c r="RL178" i="3" a="1"/>
  <c r="UC193" i="3" a="1"/>
  <c r="RE187" i="3" a="1"/>
  <c r="SA195" i="3" a="1"/>
  <c r="LV214" i="3"/>
  <c r="PJ198" i="3" a="1"/>
  <c r="OR132" i="3" a="1"/>
  <c r="UI178" i="3" a="1"/>
  <c r="QE190" i="3" a="1"/>
  <c r="QS186" i="3" a="1"/>
  <c r="SF180" i="3" a="1"/>
  <c r="UH195" i="3" a="1"/>
  <c r="MM185" i="3" a="1"/>
  <c r="SY180" i="3" a="1"/>
  <c r="PR125" i="3" a="1"/>
  <c r="OQ199" i="3" a="1"/>
  <c r="ML17" i="3" a="1"/>
  <c r="QR140" i="3" a="1"/>
  <c r="LX214" i="3"/>
  <c r="OL188" i="3" a="1"/>
  <c r="LG193" i="3" a="1"/>
  <c r="SP117" i="3" a="1"/>
  <c r="QT182" i="3" a="1"/>
  <c r="LV174" i="3" a="1"/>
  <c r="QF179" i="3" a="1"/>
  <c r="MY182" i="3" a="1"/>
  <c r="SP180" i="3" a="1"/>
  <c r="SO213" i="3"/>
  <c r="OX179" i="3" a="1"/>
  <c r="OP96" i="3" a="1"/>
  <c r="OL151" i="3" a="1"/>
  <c r="PD184" i="3" a="1"/>
  <c r="UE169" i="3" a="1"/>
  <c r="OU193" i="3" a="1"/>
  <c r="MK187" i="3" a="1"/>
  <c r="LT184" i="3" a="1"/>
  <c r="PT200" i="3" a="1"/>
  <c r="RW157" i="3" a="1"/>
  <c r="UD173" i="3" a="1"/>
  <c r="TI126" i="3" a="1"/>
  <c r="RJ104" i="3" a="1"/>
  <c r="QB185" i="3" a="1"/>
  <c r="QG143" i="3" a="1"/>
  <c r="LG194" i="3" a="1"/>
  <c r="SC134" i="3" a="1"/>
  <c r="RE148" i="3" a="1"/>
  <c r="TW177" i="3" a="1"/>
  <c r="OZ164" i="3" a="1"/>
  <c r="MX193" i="3" a="1"/>
  <c r="RE186" i="3" a="1"/>
  <c r="PA47" i="3" a="1"/>
  <c r="SH179" i="3" a="1"/>
  <c r="QC166" i="3" a="1"/>
  <c r="SH198" i="3" a="1"/>
  <c r="PI194" i="3" a="1"/>
  <c r="SG192" i="3" a="1"/>
  <c r="PX186" i="3" a="1"/>
  <c r="RW188" i="3" a="1"/>
  <c r="RM104" i="3" a="1"/>
  <c r="LG170" i="3" a="1"/>
  <c r="PE188" i="3" a="1"/>
  <c r="TZ187" i="3" a="1"/>
  <c r="SJ178" i="3" a="1"/>
  <c r="QC200" i="3" a="1"/>
  <c r="TV195" i="3" a="1"/>
  <c r="RZ186" i="3" a="1"/>
  <c r="MY191" i="3" a="1"/>
  <c r="TZ180" i="3" a="1"/>
  <c r="LM191" i="3" a="1"/>
  <c r="MR213" i="3"/>
  <c r="LD166" i="3" a="1"/>
  <c r="PR165" i="3" a="1"/>
  <c r="LP160" i="3" a="1"/>
  <c r="SG125" i="3" a="1"/>
  <c r="OZ191" i="3" a="1"/>
  <c r="MT141" i="3" a="1"/>
  <c r="RC147" i="3" a="1"/>
  <c r="RW170" i="3" a="1"/>
  <c r="LF192" i="3" a="1"/>
  <c r="MQ175" i="3" a="1"/>
  <c r="QQ66" i="3" a="1"/>
  <c r="SR212" i="3"/>
  <c r="MQ92" i="3" a="1"/>
  <c r="SP170" i="3" a="1"/>
  <c r="RD200" i="3" a="1"/>
  <c r="OT143" i="3" a="1"/>
  <c r="MX166" i="3" a="1"/>
  <c r="TD184" i="3" a="1"/>
  <c r="UG187" i="3" a="1"/>
  <c r="MM189" i="3" a="1"/>
  <c r="MR112" i="3" a="1"/>
  <c r="MB212" i="3"/>
  <c r="LM145" i="3" a="1"/>
  <c r="TI185" i="3" a="1"/>
  <c r="MB213" i="3"/>
  <c r="QG198" i="3" a="1"/>
  <c r="UF200" i="3" a="1"/>
  <c r="MJ112" i="3" a="1"/>
  <c r="LG164" i="3" a="1"/>
  <c r="PY171" i="3" a="1"/>
  <c r="SE87" i="3" a="1"/>
  <c r="RJ192" i="3" a="1"/>
  <c r="RL160" i="3" a="1"/>
  <c r="QP192" i="3" a="1"/>
  <c r="QS150" i="3" a="1"/>
  <c r="PJ185" i="3" a="1"/>
  <c r="PH175" i="3" a="1"/>
  <c r="SG181" i="3" a="1"/>
  <c r="RX178" i="3" a="1"/>
  <c r="PW166" i="3" a="1"/>
  <c r="LD182" i="3" a="1"/>
  <c r="TZ189" i="3" a="1"/>
  <c r="RX194" i="3" a="1"/>
  <c r="RA167" i="3" a="1"/>
  <c r="LG179" i="3" a="1"/>
  <c r="RN187" i="3" a="1"/>
  <c r="LL167" i="3" a="1"/>
  <c r="UB166" i="3" a="1"/>
  <c r="UF139" i="3" a="1"/>
  <c r="SA185" i="3" a="1"/>
  <c r="MQ180" i="3" a="1"/>
  <c r="PW109" i="3" a="1"/>
  <c r="MV193" i="3" a="1"/>
  <c r="OV121" i="3" a="1"/>
  <c r="PT194" i="3" a="1"/>
  <c r="LJ195" i="3" a="1"/>
  <c r="QY159" i="3" a="1"/>
  <c r="TI153" i="3" a="1"/>
  <c r="LD136" i="3" a="1"/>
  <c r="SA192" i="3" a="1"/>
  <c r="SF195" i="3" a="1"/>
  <c r="TJ149" i="3" a="1"/>
  <c r="TJ184" i="3" a="1"/>
  <c r="MV135" i="3" a="1"/>
  <c r="UF167" i="3" a="1"/>
  <c r="TH150" i="3" a="1"/>
  <c r="QX130" i="3" a="1"/>
  <c r="QC186" i="3" a="1"/>
  <c r="QQ178" i="3" a="1"/>
  <c r="QF160" i="3" a="1"/>
  <c r="MV179" i="3" a="1"/>
  <c r="TE124" i="3" a="1"/>
  <c r="TW186" i="3" a="1"/>
  <c r="TC163" i="3" a="1"/>
  <c r="OX198" i="3" a="1"/>
  <c r="TZ141" i="3" a="1"/>
  <c r="LT197" i="3" a="1"/>
  <c r="MW135" i="3" a="1"/>
  <c r="QA167" i="3" a="1"/>
  <c r="PW134" i="3" a="1"/>
  <c r="QU165" i="3" a="1"/>
  <c r="RS163" i="3" a="1"/>
  <c r="TH183" i="3" a="1"/>
  <c r="LH180" i="3" a="1"/>
  <c r="MU191" i="3" a="1"/>
  <c r="PX182" i="3" a="1"/>
  <c r="RS177" i="3" a="1"/>
  <c r="SX199" i="3" a="1"/>
  <c r="SJ171" i="3" a="1"/>
  <c r="OL183" i="3" a="1"/>
  <c r="LO183" i="3" a="1"/>
  <c r="SJ190" i="3" a="1"/>
  <c r="UC160" i="3" a="1"/>
  <c r="PF167" i="3" a="1"/>
  <c r="MY181" i="3" a="1"/>
  <c r="RV144" i="3" a="1"/>
  <c r="PX148" i="3" a="1"/>
  <c r="OX173" i="3" a="1"/>
  <c r="RH171" i="3" a="1"/>
  <c r="PV159" i="3" a="1"/>
  <c r="RZ199" i="3" a="1"/>
  <c r="OT158" i="3" a="1"/>
  <c r="QP193" i="3" a="1"/>
  <c r="SX164" i="3" a="1"/>
  <c r="SZ196" i="3" a="1"/>
  <c r="PS198" i="3" a="1"/>
  <c r="LL192" i="3" a="1"/>
  <c r="LX179" i="3" a="1"/>
  <c r="LZ174" i="3" a="1"/>
  <c r="QP190" i="3" a="1"/>
  <c r="RH177" i="3" a="1"/>
  <c r="MW181" i="3" a="1"/>
  <c r="OR180" i="3" a="1"/>
  <c r="SF111" i="3" a="1"/>
  <c r="QX158" i="3" a="1"/>
  <c r="PJ188" i="3" a="1"/>
  <c r="PD169" i="3" a="1"/>
  <c r="QD195" i="3" a="1"/>
  <c r="MJ170" i="3" a="1"/>
  <c r="OM158" i="3" a="1"/>
  <c r="MY158" i="3" a="1"/>
  <c r="QE138" i="3" a="1"/>
  <c r="LJ194" i="3" a="1"/>
  <c r="QS198" i="3" a="1"/>
  <c r="TI184" i="3" a="1"/>
  <c r="SH153" i="3" a="1"/>
  <c r="RI149" i="3" a="1"/>
  <c r="RY127" i="3" a="1"/>
  <c r="PU190" i="3" a="1"/>
  <c r="QR147" i="3" a="1"/>
  <c r="SR177" i="3" a="1"/>
  <c r="PT170" i="3" a="1"/>
  <c r="RC169" i="3" a="1"/>
  <c r="RX86" i="3" a="1"/>
  <c r="SK155" i="3" a="1"/>
  <c r="LX168" i="3" a="1"/>
  <c r="SR148" i="3" a="1"/>
  <c r="RG141" i="3" a="1"/>
  <c r="MV197" i="3" a="1"/>
  <c r="OP198" i="3" a="1"/>
  <c r="TI86" i="3" a="1"/>
  <c r="QF189" i="3" a="1"/>
  <c r="QQ127" i="3" a="1"/>
  <c r="UD131" i="3" a="1"/>
  <c r="TZ160" i="3" a="1"/>
  <c r="LX120" i="3" a="1"/>
  <c r="QU175" i="3" a="1"/>
  <c r="MJ190" i="3" a="1"/>
  <c r="TX171" i="3" a="1"/>
  <c r="MP214" i="3"/>
  <c r="MO190" i="3" a="1"/>
  <c r="ST151" i="3" a="1"/>
  <c r="RS198" i="3" a="1"/>
  <c r="LO195" i="3" a="1"/>
  <c r="MA44" i="3" a="1"/>
  <c r="SG195" i="3" a="1"/>
  <c r="SQ127" i="3" a="1"/>
  <c r="RD187" i="3" a="1"/>
  <c r="MM183" i="3" a="1"/>
  <c r="PY142" i="3" a="1"/>
  <c r="MV150" i="3" a="1"/>
  <c r="QU171" i="3" a="1"/>
  <c r="TM170" i="3" a="1"/>
  <c r="SS199" i="3" a="1"/>
  <c r="LY161" i="3" a="1"/>
  <c r="OU138" i="3" a="1"/>
  <c r="RZ193" i="3" a="1"/>
  <c r="MN167" i="3" a="1"/>
  <c r="LE212" i="3"/>
  <c r="OQ112" i="3" a="1"/>
  <c r="TA191" i="3" a="1"/>
  <c r="MW179" i="3" a="1"/>
  <c r="OR161" i="3" a="1"/>
  <c r="TK183" i="3" a="1"/>
  <c r="QB68" i="3" a="1"/>
  <c r="TU189" i="3" a="1"/>
  <c r="LG107" i="3" a="1"/>
  <c r="PZ194" i="3" a="1"/>
  <c r="TI168" i="3" a="1"/>
  <c r="ON142" i="3" a="1"/>
  <c r="UD190" i="3" a="1"/>
  <c r="OZ47" i="3" a="1"/>
  <c r="QW176" i="3" a="1"/>
  <c r="OP102" i="3" a="1"/>
  <c r="ML162" i="3" a="1"/>
  <c r="MG187" i="3" a="1"/>
  <c r="PY192" i="3" a="1"/>
  <c r="RL184" i="3" a="1"/>
  <c r="MK185" i="3" a="1"/>
  <c r="TH139" i="3" a="1"/>
  <c r="SI137" i="3" a="1"/>
  <c r="TE148" i="3" a="1"/>
  <c r="TV170" i="3" a="1"/>
  <c r="PY189" i="3" a="1"/>
  <c r="SS193" i="3" a="1"/>
  <c r="SX214" i="3"/>
  <c r="UE181" i="3" a="1"/>
  <c r="TX193" i="3" a="1"/>
  <c r="SY188" i="3" a="1"/>
  <c r="OT185" i="3" a="1"/>
  <c r="TB109" i="3" a="1"/>
  <c r="LT196" i="3" a="1"/>
  <c r="LH214" i="3"/>
  <c r="SO197" i="3" a="1"/>
  <c r="TU63" i="3" a="1"/>
  <c r="LX130" i="3" a="1"/>
  <c r="QP179" i="3" a="1"/>
  <c r="SC166" i="3" a="1"/>
  <c r="QS180" i="3" a="1"/>
  <c r="MN152" i="3" a="1"/>
  <c r="RK183" i="3" a="1"/>
  <c r="RX196" i="3" a="1"/>
  <c r="LQ191" i="3" a="1"/>
  <c r="UC199" i="3" a="1"/>
  <c r="TL156" i="3" a="1"/>
  <c r="TX121" i="3" a="1"/>
  <c r="MV178" i="3" a="1"/>
  <c r="QT173" i="3" a="1"/>
  <c r="UB192" i="3" a="1"/>
  <c r="TI198" i="3" a="1"/>
  <c r="SI195" i="3" a="1"/>
  <c r="LM193" i="3" a="1"/>
  <c r="RG198" i="3" a="1"/>
  <c r="TK131" i="3" a="1"/>
  <c r="QT187" i="3" a="1"/>
  <c r="OR178" i="3" a="1"/>
  <c r="SY200" i="3" a="1"/>
  <c r="TZ73" i="3" a="1"/>
  <c r="ST150" i="3" a="1"/>
  <c r="PU157" i="3" a="1"/>
  <c r="MM168" i="3" a="1"/>
  <c r="QF105" i="3" a="1"/>
  <c r="LE171" i="3" a="1"/>
  <c r="SH187" i="3" a="1"/>
  <c r="QQ179" i="3" a="1"/>
  <c r="RF196" i="3" a="1"/>
  <c r="PX200" i="3" a="1"/>
  <c r="QA160" i="3" a="1"/>
  <c r="RL141" i="3" a="1"/>
  <c r="MA187" i="3" a="1"/>
  <c r="LR184" i="3" a="1"/>
  <c r="RC160" i="3" a="1"/>
  <c r="TB189" i="3" a="1"/>
  <c r="RG169" i="3" a="1"/>
  <c r="UJ184" i="3" a="1"/>
  <c r="SD168" i="3" a="1"/>
  <c r="MR181" i="3" a="1"/>
  <c r="RJ146" i="3" a="1"/>
  <c r="RW124" i="3" a="1"/>
  <c r="QE198" i="3" a="1"/>
  <c r="SW184" i="3" a="1"/>
  <c r="MT193" i="3" a="1"/>
  <c r="LD163" i="3" a="1"/>
  <c r="UH170" i="3" a="1"/>
  <c r="ON150" i="3" a="1"/>
  <c r="QB162" i="3" a="1"/>
  <c r="RN190" i="3" a="1"/>
  <c r="RY146" i="3" a="1"/>
  <c r="TX156" i="3" a="1"/>
  <c r="TY196" i="3" a="1"/>
  <c r="OM151" i="3" a="1"/>
  <c r="QD126" i="3" a="1"/>
  <c r="RB186" i="3" a="1"/>
  <c r="SC161" i="3" a="1"/>
  <c r="TE174" i="3" a="1"/>
  <c r="TA212" i="3"/>
  <c r="OU142" i="3" a="1"/>
  <c r="OS165" i="3" a="1"/>
  <c r="LO200" i="3" a="1"/>
  <c r="LN119" i="3" a="1"/>
  <c r="LE198" i="3" a="1"/>
  <c r="SW181" i="3" a="1"/>
  <c r="UF193" i="3" a="1"/>
  <c r="OS182" i="3" a="1"/>
  <c r="SJ156" i="3" a="1"/>
  <c r="ST166" i="3" a="1"/>
  <c r="SF184" i="3" a="1"/>
  <c r="QP98" i="3" a="1"/>
  <c r="SG189" i="3" a="1"/>
  <c r="OR192" i="3" a="1"/>
  <c r="LL178" i="3" a="1"/>
  <c r="MW195" i="3" a="1"/>
  <c r="PA137" i="3" a="1"/>
  <c r="LL166" i="3" a="1"/>
  <c r="TX194" i="3" a="1"/>
  <c r="LY185" i="3" a="1"/>
  <c r="LK184" i="3" a="1"/>
  <c r="OO170" i="3" a="1"/>
  <c r="LQ178" i="3" a="1"/>
  <c r="PJ138" i="3" a="1"/>
  <c r="TW163" i="3" a="1"/>
  <c r="TX198" i="3" a="1"/>
  <c r="UC191" i="3" a="1"/>
  <c r="RY159" i="3" a="1"/>
  <c r="TB150" i="3" a="1"/>
  <c r="SG188" i="3" a="1"/>
  <c r="LN191" i="3" a="1"/>
  <c r="UG191" i="3" a="1"/>
  <c r="PI156" i="3" a="1"/>
  <c r="OY156" i="3" a="1"/>
  <c r="QW198" i="3" a="1"/>
  <c r="LP188" i="3" a="1"/>
  <c r="TG186" i="3" a="1"/>
  <c r="RF193" i="3" a="1"/>
  <c r="OZ192" i="3" a="1"/>
  <c r="LH187" i="3" a="1"/>
  <c r="PI30" i="3" a="1"/>
  <c r="TX195" i="3" a="1"/>
  <c r="PE200" i="3" a="1"/>
  <c r="SC168" i="3" a="1"/>
  <c r="QZ177" i="3" a="1"/>
  <c r="SF181" i="3" a="1"/>
  <c r="TX174" i="3" a="1"/>
  <c r="MW167" i="3" a="1"/>
  <c r="RW149" i="3" a="1"/>
  <c r="TH165" i="3" a="1"/>
  <c r="QX140" i="3" a="1"/>
  <c r="RY147" i="3" a="1"/>
  <c r="SD194" i="3" a="1"/>
  <c r="SV190" i="3" a="1"/>
  <c r="MQ124" i="3" a="1"/>
  <c r="LY188" i="3" a="1"/>
  <c r="TY174" i="3" a="1"/>
  <c r="OO165" i="3" a="1"/>
  <c r="SX183" i="3" a="1"/>
  <c r="OO151" i="3" a="1"/>
  <c r="UG173" i="3" a="1"/>
  <c r="SW186" i="3" a="1"/>
  <c r="OY188" i="3" a="1"/>
  <c r="UG155" i="3" a="1"/>
  <c r="TB200" i="3" a="1"/>
  <c r="LM178" i="3" a="1"/>
  <c r="RW62" i="3" a="1"/>
  <c r="RH179" i="3" a="1"/>
  <c r="TH173" i="3" a="1"/>
  <c r="LH84" i="3" a="1"/>
  <c r="LD199" i="3" a="1"/>
  <c r="MB187" i="3" a="1"/>
  <c r="PD185" i="3" a="1"/>
  <c r="MO199" i="3" a="1"/>
  <c r="MQ199" i="3" a="1"/>
  <c r="SV181" i="3" a="1"/>
  <c r="TH167" i="3" a="1"/>
  <c r="OY147" i="3" a="1"/>
  <c r="MB180" i="3" a="1"/>
  <c r="TI190" i="3" a="1"/>
  <c r="QE180" i="3" a="1"/>
  <c r="UC195" i="3" a="1"/>
  <c r="TA185" i="3" a="1"/>
  <c r="RH196" i="3" a="1"/>
  <c r="QP111" i="3" a="1"/>
  <c r="SC123" i="3" a="1"/>
  <c r="LI193" i="3" a="1"/>
  <c r="PO181" i="3" a="1"/>
  <c r="TI192" i="3" a="1"/>
  <c r="PF188" i="3" a="1"/>
  <c r="SK189" i="3" a="1"/>
  <c r="RH184" i="3" a="1"/>
  <c r="LD185" i="3" a="1"/>
  <c r="TF178" i="3" a="1"/>
  <c r="SE113" i="3" a="1"/>
  <c r="LU195" i="3" a="1"/>
  <c r="MA196" i="3" a="1"/>
  <c r="QP118" i="3" a="1"/>
  <c r="TR176" i="3" a="1"/>
  <c r="RK190" i="3" a="1"/>
  <c r="MO182" i="3" a="1"/>
  <c r="RI173" i="3" a="1"/>
  <c r="PH197" i="3" a="1"/>
  <c r="SJ177" i="3" a="1"/>
  <c r="QP161" i="3" a="1"/>
  <c r="TX157" i="3" a="1"/>
  <c r="RE188" i="3" a="1"/>
  <c r="MN160" i="3" a="1"/>
  <c r="RC174" i="3" a="1"/>
  <c r="MP194" i="3" a="1"/>
  <c r="SB180" i="3" a="1"/>
  <c r="SE118" i="3" a="1"/>
  <c r="PR172" i="3" a="1"/>
  <c r="LF155" i="3" a="1"/>
  <c r="PC200" i="3" a="1"/>
  <c r="PJ182" i="3" a="1"/>
  <c r="MK159" i="3" a="1"/>
  <c r="SO183" i="3" a="1"/>
  <c r="LK178" i="3" a="1"/>
  <c r="SU160" i="3" a="1"/>
  <c r="QA124" i="3" a="1"/>
  <c r="LF215" i="3"/>
  <c r="LI114" i="3" a="1"/>
  <c r="UG200" i="3" a="1"/>
  <c r="RN197" i="3" a="1"/>
  <c r="RD183" i="3" a="1"/>
  <c r="MO198" i="3" a="1"/>
  <c r="LH129" i="3" a="1"/>
  <c r="QC171" i="3" a="1"/>
  <c r="TY171" i="3" a="1"/>
  <c r="TH134" i="3" a="1"/>
  <c r="QV189" i="3" a="1"/>
  <c r="MO176" i="3" a="1"/>
  <c r="OT200" i="3" a="1"/>
  <c r="TV147" i="3" a="1"/>
  <c r="RB184" i="3" a="1"/>
  <c r="ML179" i="3" a="1"/>
  <c r="PE164" i="3" a="1"/>
  <c r="SC183" i="3" a="1"/>
  <c r="OV197" i="3" a="1"/>
  <c r="OX199" i="3" a="1"/>
  <c r="RE200" i="3" a="1"/>
  <c r="PZ118" i="3" a="1"/>
  <c r="PU177" i="3" a="1"/>
  <c r="TF194" i="3" a="1"/>
  <c r="TK168" i="3" a="1"/>
  <c r="MG151" i="3" a="1"/>
  <c r="SE122" i="3" a="1"/>
  <c r="MS180" i="3" a="1"/>
  <c r="SO182" i="3" a="1"/>
  <c r="QV193" i="3" a="1"/>
  <c r="QG171" i="3" a="1"/>
  <c r="PX185" i="3" a="1"/>
  <c r="OP173" i="3" a="1"/>
  <c r="SU183" i="3" a="1"/>
  <c r="RA173" i="3" a="1"/>
  <c r="LZ146" i="3" a="1"/>
  <c r="LU171" i="3" a="1"/>
  <c r="LE141" i="3" a="1"/>
  <c r="TL186" i="3" a="1"/>
  <c r="MW159" i="3" a="1"/>
  <c r="MH212" i="3"/>
  <c r="RW190" i="3" a="1"/>
  <c r="LD200" i="3" a="1"/>
  <c r="UB185" i="3" a="1"/>
  <c r="TJ144" i="3" a="1"/>
  <c r="PT164" i="3" a="1"/>
  <c r="OT148" i="3" a="1"/>
  <c r="UJ136" i="3" a="1"/>
  <c r="RE178" i="3" a="1"/>
  <c r="RI123" i="3" a="1"/>
  <c r="SP198" i="3" a="1"/>
  <c r="QS20" i="3" a="1"/>
  <c r="TA195" i="3" a="1"/>
  <c r="TC198" i="3" a="1"/>
  <c r="SD185" i="3" a="1"/>
  <c r="RE151" i="3" a="1"/>
  <c r="RL165" i="3" a="1"/>
  <c r="LG196" i="3" a="1"/>
  <c r="RL186" i="3" a="1"/>
  <c r="LO188" i="3" a="1"/>
  <c r="LG183" i="3" a="1"/>
  <c r="QT167" i="3" a="1"/>
  <c r="OY179" i="3" a="1"/>
  <c r="OO183" i="3" a="1"/>
  <c r="RM170" i="3" a="1"/>
  <c r="SY192" i="3" a="1"/>
  <c r="PO200" i="3" a="1"/>
  <c r="RB198" i="3" a="1"/>
  <c r="MR148" i="3" a="1"/>
  <c r="SX185" i="3" a="1"/>
  <c r="UA172" i="3" a="1"/>
  <c r="PS126" i="3" a="1"/>
  <c r="QT128" i="3" a="1"/>
  <c r="TE110" i="3" a="1"/>
  <c r="LF171" i="3" a="1"/>
  <c r="MR125" i="3" a="1"/>
  <c r="QB189" i="3" a="1"/>
  <c r="LW168" i="3" a="1"/>
  <c r="RG161" i="3" a="1"/>
  <c r="SW191" i="3" a="1"/>
  <c r="LO161" i="3" a="1"/>
  <c r="OY141" i="3" a="1"/>
  <c r="UJ189" i="3" a="1"/>
  <c r="RS187" i="3" a="1"/>
  <c r="RH191" i="3" a="1"/>
  <c r="SW164" i="3" a="1"/>
  <c r="SX215" i="3"/>
  <c r="LP172" i="3" a="1"/>
  <c r="TY109" i="3" a="1"/>
  <c r="SO34" i="3" a="1"/>
  <c r="OM181" i="3" a="1"/>
  <c r="MR191" i="3" a="1"/>
  <c r="MK178" i="3" a="1"/>
  <c r="TG155" i="3" a="1"/>
  <c r="TH190" i="3" a="1"/>
  <c r="PE196" i="3" a="1"/>
  <c r="UB172" i="3" a="1"/>
  <c r="QF195" i="3" a="1"/>
  <c r="TC193" i="3" a="1"/>
  <c r="TL153" i="3" a="1"/>
  <c r="PF174" i="3" a="1"/>
  <c r="LZ144" i="3" a="1"/>
  <c r="TR185" i="3" a="1"/>
  <c r="MW155" i="3" a="1"/>
  <c r="OL192" i="3" a="1"/>
  <c r="LT181" i="3" a="1"/>
  <c r="LE130" i="3" a="1"/>
  <c r="UA187" i="3" a="1"/>
  <c r="LZ158" i="3" a="1"/>
  <c r="QV190" i="3" a="1"/>
  <c r="LV184" i="3" a="1"/>
  <c r="LN172" i="3" a="1"/>
  <c r="LY144" i="3" a="1"/>
  <c r="TB186" i="3" a="1"/>
  <c r="LT73" i="3" a="1"/>
  <c r="OZ197" i="3" a="1"/>
  <c r="MA166" i="3" a="1"/>
  <c r="SY196" i="3" a="1"/>
  <c r="OR187" i="3" a="1"/>
  <c r="TK197" i="3" a="1"/>
  <c r="TE178" i="3" a="1"/>
  <c r="MM182" i="3" a="1"/>
  <c r="PR175" i="3" a="1"/>
  <c r="LP185" i="3" a="1"/>
  <c r="PI175" i="3" a="1"/>
  <c r="TX212" i="3"/>
  <c r="LM190" i="3" a="1"/>
  <c r="TE189" i="3" a="1"/>
  <c r="PV187" i="3" a="1"/>
  <c r="QG191" i="3" a="1"/>
  <c r="OP136" i="3" a="1"/>
  <c r="RY193" i="3" a="1"/>
  <c r="PZ178" i="3" a="1"/>
  <c r="MN212" i="3"/>
  <c r="TR92" i="3" a="1"/>
  <c r="TC186" i="3" a="1"/>
  <c r="PJ119" i="3" a="1"/>
  <c r="OL146" i="3" a="1"/>
  <c r="PZ156" i="3" a="1"/>
  <c r="UB193" i="3" a="1"/>
  <c r="TR163" i="3" a="1"/>
  <c r="UE160" i="3" a="1"/>
  <c r="LI177" i="3" a="1"/>
  <c r="SU136" i="3" a="1"/>
  <c r="UH196" i="3" a="1"/>
  <c r="UA213" i="3"/>
  <c r="PD195" i="3" a="1"/>
  <c r="RC88" i="3" a="1"/>
  <c r="TE183" i="3" a="1"/>
  <c r="TY168" i="3" a="1"/>
  <c r="RN172" i="3" a="1"/>
  <c r="MM198" i="3" a="1"/>
  <c r="LP164" i="3" a="1"/>
  <c r="ON188" i="3" a="1"/>
  <c r="MV194" i="3" a="1"/>
  <c r="TA194" i="3" a="1"/>
  <c r="QW116" i="3" a="1"/>
  <c r="TH194" i="3" a="1"/>
  <c r="MB185" i="3" a="1"/>
  <c r="ML214" i="3"/>
  <c r="QX187" i="3" a="1"/>
  <c r="MG196" i="3" a="1"/>
  <c r="MU200" i="3" a="1"/>
  <c r="MJ189" i="3" a="1"/>
  <c r="QB157" i="3" a="1"/>
  <c r="UD172" i="3" a="1"/>
  <c r="MO100" i="3" a="1"/>
  <c r="PZ163" i="3" a="1"/>
  <c r="SI153" i="3" a="1"/>
  <c r="PH200" i="3" a="1"/>
  <c r="SC182" i="3" a="1"/>
  <c r="LZ185" i="3" a="1"/>
  <c r="PI167" i="3" a="1"/>
  <c r="UJ214" i="3"/>
  <c r="LG173" i="3" a="1"/>
  <c r="RA4" i="3" a="1"/>
  <c r="TK181" i="3" a="1"/>
  <c r="PT183" i="3" a="1"/>
  <c r="LD181" i="3" a="1"/>
  <c r="TR133" i="3" a="1"/>
  <c r="RG187" i="3" a="1"/>
  <c r="TR171" i="3" a="1"/>
  <c r="MB129" i="3" a="1"/>
  <c r="MB176" i="3" a="1"/>
  <c r="RV130" i="3" a="1"/>
  <c r="QE172" i="3" a="1"/>
  <c r="MY187" i="3" a="1"/>
  <c r="OQ186" i="3" a="1"/>
  <c r="PT173" i="3" a="1"/>
  <c r="UC184" i="3" a="1"/>
  <c r="LD156" i="3" a="1"/>
  <c r="ST198" i="3" a="1"/>
  <c r="MT188" i="3" a="1"/>
  <c r="TA161" i="3" a="1"/>
  <c r="LZ183" i="3" a="1"/>
  <c r="LP186" i="3" a="1"/>
  <c r="LI159" i="3" a="1"/>
  <c r="TZ198" i="3" a="1"/>
  <c r="OZ134" i="3" a="1"/>
  <c r="TR178" i="3" a="1"/>
  <c r="TH187" i="3" a="1"/>
  <c r="OW108" i="3" a="1"/>
  <c r="TK110" i="3" a="1"/>
  <c r="MW123" i="3" a="1"/>
  <c r="QW192" i="3" a="1"/>
  <c r="TA106" i="3" a="1"/>
  <c r="RN151" i="3" a="1"/>
  <c r="OT166" i="3" a="1"/>
  <c r="QV160" i="3" a="1"/>
  <c r="PV188" i="3" a="1"/>
  <c r="PG174" i="3" a="1"/>
  <c r="SQ135" i="3" a="1"/>
  <c r="TB162" i="3" a="1"/>
  <c r="QG160" i="3" a="1"/>
  <c r="UA163" i="3" a="1"/>
  <c r="MK194" i="3" a="1"/>
  <c r="UI108" i="3" a="1"/>
  <c r="LQ176" i="3" a="1"/>
  <c r="PX130" i="3" a="1"/>
  <c r="TC181" i="3" a="1"/>
  <c r="MQ192" i="3" a="1"/>
  <c r="LQ187" i="3" a="1"/>
  <c r="ON138" i="3" a="1"/>
  <c r="TM199" i="3" a="1"/>
  <c r="LV194" i="3" a="1"/>
  <c r="UB183" i="3" a="1"/>
  <c r="MT176" i="3" a="1"/>
  <c r="PG199" i="3" a="1"/>
  <c r="SD152" i="3" a="1"/>
  <c r="LU214" i="3"/>
  <c r="PU170" i="3" a="1"/>
  <c r="TL195" i="3" a="1"/>
  <c r="LD195" i="3" a="1"/>
  <c r="LJ52" i="3" a="1"/>
  <c r="SE199" i="3" a="1"/>
  <c r="SH200" i="3" a="1"/>
  <c r="SP160" i="3" a="1"/>
  <c r="RI191" i="3" a="1"/>
  <c r="OT195" i="3" a="1"/>
  <c r="RY150" i="3" a="1"/>
  <c r="ON196" i="3" a="1"/>
  <c r="OT179" i="3" a="1"/>
  <c r="QQ175" i="3" a="1"/>
  <c r="OL175" i="3" a="1"/>
  <c r="LJ174" i="3" a="1"/>
  <c r="UJ199" i="3" a="1"/>
  <c r="SX195" i="3" a="1"/>
  <c r="PX154" i="3" a="1"/>
  <c r="TL160" i="3" a="1"/>
  <c r="OR185" i="3" a="1"/>
  <c r="MA188" i="3" a="1"/>
  <c r="SQ165" i="3" a="1"/>
  <c r="UH164" i="3" a="1"/>
  <c r="SQ173" i="3" a="1"/>
  <c r="OX106" i="3" a="1"/>
  <c r="RS191" i="3" a="1"/>
  <c r="TX149" i="3" a="1"/>
  <c r="MJ198" i="3" a="1"/>
  <c r="PF161" i="3" a="1"/>
  <c r="SC148" i="3" a="1"/>
  <c r="QD165" i="3" a="1"/>
  <c r="SQ175" i="3" a="1"/>
  <c r="SW196" i="3" a="1"/>
  <c r="RJ172" i="3" a="1"/>
  <c r="MR193" i="3" a="1"/>
  <c r="QR186" i="3" a="1"/>
  <c r="PG189" i="3" a="1"/>
  <c r="LM179" i="3" a="1"/>
  <c r="LU88" i="3" a="1"/>
  <c r="PD191" i="3" a="1"/>
  <c r="LG181" i="3" a="1"/>
  <c r="PT197" i="3" a="1"/>
  <c r="TG183" i="3" a="1"/>
  <c r="QB180" i="3" a="1"/>
  <c r="MV198" i="3" a="1"/>
  <c r="LF148" i="3" a="1"/>
  <c r="SD175" i="3" a="1"/>
  <c r="SB171" i="3" a="1"/>
  <c r="RC150" i="3" a="1"/>
  <c r="OT144" i="3" a="1"/>
  <c r="SR146" i="3" a="1"/>
  <c r="TD170" i="3" a="1"/>
  <c r="RS199" i="3" a="1"/>
  <c r="TH197" i="3" a="1"/>
  <c r="MR158" i="3" a="1"/>
  <c r="SE184" i="3" a="1"/>
  <c r="PX188" i="3" a="1"/>
  <c r="MR151" i="3" a="1"/>
  <c r="TI183" i="3" a="1"/>
  <c r="SP133" i="3" a="1"/>
  <c r="LW163" i="3" a="1"/>
  <c r="MT175" i="3" a="1"/>
  <c r="LQ192" i="3" a="1"/>
  <c r="PV173" i="3" a="1"/>
  <c r="OY155" i="3" a="1"/>
  <c r="PV141" i="3" a="1"/>
  <c r="ML194" i="3" a="1"/>
  <c r="PF184" i="3" a="1"/>
  <c r="RV194" i="3" a="1"/>
  <c r="TM178" i="3" a="1"/>
  <c r="PW176" i="3" a="1"/>
  <c r="MM197" i="3" a="1"/>
  <c r="QZ178" i="3" a="1"/>
  <c r="SJ159" i="3" a="1"/>
  <c r="PA194" i="3" a="1"/>
  <c r="LD187" i="3" a="1"/>
  <c r="ON143" i="3" a="1"/>
  <c r="MG186" i="3" a="1"/>
  <c r="PZ133" i="3" a="1"/>
  <c r="LR162" i="3" a="1"/>
  <c r="PU195" i="3" a="1"/>
  <c r="TU199" i="3" a="1"/>
  <c r="PS184" i="3" a="1"/>
  <c r="TL194" i="3" a="1"/>
  <c r="SD178" i="3" a="1"/>
  <c r="LZ153" i="3" a="1"/>
  <c r="LN155" i="3" a="1"/>
  <c r="PF112" i="3" a="1"/>
  <c r="MR175" i="3" a="1"/>
  <c r="QV185" i="3" a="1"/>
  <c r="OW180" i="3" a="1"/>
  <c r="QA182" i="3" a="1"/>
  <c r="RY192" i="3" a="1"/>
  <c r="RX117" i="3" a="1"/>
  <c r="SH151" i="3" a="1"/>
  <c r="SG151" i="3" a="1"/>
  <c r="MU214" i="3"/>
  <c r="PC131" i="3" a="1"/>
  <c r="RF187" i="3" a="1"/>
  <c r="QR152" i="3" a="1"/>
  <c r="MQ143" i="3" a="1"/>
  <c r="QQ134" i="3" a="1"/>
  <c r="OP196" i="3" a="1"/>
  <c r="MS200" i="3" a="1"/>
  <c r="UF212" i="3"/>
  <c r="LH182" i="3" a="1"/>
  <c r="PG177" i="3" a="1"/>
  <c r="PU144" i="3" a="1"/>
  <c r="SA162" i="3" a="1"/>
  <c r="PH156" i="3" a="1"/>
  <c r="PH173" i="3" a="1"/>
  <c r="MR161" i="3" a="1"/>
  <c r="OT198" i="3" a="1"/>
  <c r="SP199" i="3" a="1"/>
  <c r="SI76" i="3" a="1"/>
  <c r="MR198" i="3" a="1"/>
  <c r="PE181" i="3" a="1"/>
  <c r="UF175" i="3" a="1"/>
  <c r="PO184" i="3" a="1"/>
  <c r="OO196" i="3" a="1"/>
  <c r="MG199" i="3" a="1"/>
  <c r="OY196" i="3" a="1"/>
  <c r="LZ181" i="3" a="1"/>
  <c r="PI195" i="3" a="1"/>
  <c r="RX173" i="3" a="1"/>
  <c r="MX145" i="3" a="1"/>
  <c r="MP153" i="3" a="1"/>
  <c r="MK131" i="3" a="1"/>
  <c r="QX181" i="3" a="1"/>
  <c r="SK194" i="3" a="1"/>
  <c r="TB193" i="3" a="1"/>
  <c r="RW185" i="3" a="1"/>
  <c r="SF150" i="3" a="1"/>
  <c r="ON185" i="3" a="1"/>
  <c r="PX195" i="3" a="1"/>
  <c r="SC190" i="3" a="1"/>
  <c r="PT199" i="3" a="1"/>
  <c r="TG113" i="3" a="1"/>
  <c r="ST169" i="3" a="1"/>
  <c r="SG103" i="3" a="1"/>
  <c r="RI180" i="3" a="1"/>
  <c r="QG116" i="3" a="1"/>
  <c r="TI99" i="3" a="1"/>
  <c r="TB144" i="3" a="1"/>
  <c r="LY169" i="3" a="1"/>
  <c r="RX169" i="3" a="1"/>
  <c r="QF190" i="3" a="1"/>
  <c r="TD187" i="3" a="1"/>
  <c r="LV155" i="3" a="1"/>
  <c r="SR160" i="3" a="1"/>
  <c r="QP134" i="3" a="1"/>
  <c r="UE193" i="3" a="1"/>
  <c r="TB169" i="3" a="1"/>
  <c r="PS154" i="3" a="1"/>
  <c r="ON169" i="3" a="1"/>
  <c r="SA135" i="3" a="1"/>
  <c r="PS119" i="3" a="1"/>
  <c r="RH152" i="3" a="1"/>
  <c r="PS168" i="3" a="1"/>
  <c r="RY183" i="3" a="1"/>
  <c r="PE189" i="3" a="1"/>
  <c r="TJ196" i="3" a="1"/>
  <c r="TA175" i="3" a="1"/>
  <c r="TE162" i="3" a="1"/>
  <c r="PH196" i="3" a="1"/>
  <c r="OU194" i="3" a="1"/>
  <c r="TY157" i="3" a="1"/>
  <c r="SF175" i="3" a="1"/>
  <c r="LJ173" i="3" a="1"/>
  <c r="RG199" i="3" a="1"/>
  <c r="LE183" i="3" a="1"/>
  <c r="PF169" i="3" a="1"/>
  <c r="RG115" i="3" a="1"/>
  <c r="LT172" i="3" a="1"/>
  <c r="OO145" i="3" a="1"/>
  <c r="RJ132" i="3" a="1"/>
  <c r="PX192" i="3" a="1"/>
  <c r="UD177" i="3" a="1"/>
  <c r="TV140" i="3" a="1"/>
  <c r="PV190" i="3" a="1"/>
  <c r="UE199" i="3" a="1"/>
  <c r="TW144" i="3" a="1"/>
  <c r="TK199" i="3" a="1"/>
  <c r="SJ192" i="3" a="1"/>
  <c r="TE214" i="3"/>
  <c r="LW184" i="3" a="1"/>
  <c r="MT126" i="3" a="1"/>
  <c r="MV180" i="3" a="1"/>
  <c r="QD166" i="3" a="1"/>
  <c r="RJ136" i="3" a="1"/>
  <c r="QS110" i="3" a="1"/>
  <c r="SU194" i="3" a="1"/>
  <c r="SV145" i="3" a="1"/>
  <c r="OZ122" i="3" a="1"/>
  <c r="LF194" i="3" a="1"/>
  <c r="MV136" i="3" a="1"/>
  <c r="PV152" i="3" a="1"/>
  <c r="PF186" i="3" a="1"/>
  <c r="TC214" i="3"/>
  <c r="RE171" i="3" a="1"/>
  <c r="LI162" i="3" a="1"/>
  <c r="MN197" i="3" a="1"/>
  <c r="SD181" i="3" a="1"/>
  <c r="RW145" i="3" a="1"/>
  <c r="LU191" i="3" a="1"/>
  <c r="OX195" i="3" a="1"/>
  <c r="QD157" i="3" a="1"/>
  <c r="SZ199" i="3" a="1"/>
  <c r="LV132" i="3" a="1"/>
  <c r="LP156" i="3" a="1"/>
  <c r="ON179" i="3" a="1"/>
  <c r="LR198" i="3" a="1"/>
  <c r="OZ184" i="3" a="1"/>
  <c r="LY189" i="3" a="1"/>
  <c r="QR184" i="3" a="1"/>
  <c r="ON168" i="3" a="1"/>
  <c r="SU140" i="3" a="1"/>
  <c r="MV151" i="3" a="1"/>
  <c r="TZ101" i="3" a="1"/>
  <c r="TM169" i="3" a="1"/>
  <c r="SA116" i="3" a="1"/>
  <c r="UA76" i="3" a="1"/>
  <c r="PU164" i="3" a="1"/>
  <c r="PH186" i="3" a="1"/>
  <c r="OY170" i="3" a="1"/>
  <c r="TI189" i="3" a="1"/>
  <c r="MK176" i="3" a="1"/>
  <c r="PH166" i="3" a="1"/>
  <c r="PB126" i="3" a="1"/>
  <c r="MO175" i="3" a="1"/>
  <c r="RY103" i="3" a="1"/>
  <c r="PG93" i="3" a="1"/>
  <c r="MT166" i="3" a="1"/>
  <c r="RM172" i="3" a="1"/>
  <c r="UA167" i="3" a="1"/>
  <c r="QR163" i="3" a="1"/>
  <c r="RN131" i="3" a="1"/>
  <c r="PH182" i="3" a="1"/>
  <c r="PE170" i="3" a="1"/>
  <c r="SV195" i="3" a="1"/>
  <c r="OP160" i="3" a="1"/>
  <c r="OU192" i="3" a="1"/>
  <c r="QF153" i="3" a="1"/>
  <c r="OW177" i="3" a="1"/>
  <c r="TR104" i="3" a="1"/>
  <c r="TR212" i="3"/>
  <c r="SV17" i="3" a="1"/>
  <c r="PB163" i="3" a="1"/>
  <c r="SJ126" i="3" a="1"/>
  <c r="LE214" i="3"/>
  <c r="MA147" i="3" a="1"/>
  <c r="RC192" i="3" a="1"/>
  <c r="MJ175" i="3" a="1"/>
  <c r="TC166" i="3" a="1"/>
  <c r="OY115" i="3" a="1"/>
  <c r="PD194" i="3" a="1"/>
  <c r="LF168" i="3" a="1"/>
  <c r="RF180" i="3" a="1"/>
  <c r="SQ180" i="3" a="1"/>
  <c r="MQ152" i="3" a="1"/>
  <c r="TX101" i="3" a="1"/>
  <c r="TF195" i="3" a="1"/>
  <c r="OO144" i="3" a="1"/>
  <c r="SP212" i="3"/>
  <c r="RX186" i="3" a="1"/>
  <c r="SR172" i="3" a="1"/>
  <c r="MO178" i="3" a="1"/>
  <c r="TW194" i="3" a="1"/>
  <c r="OZ179" i="3" a="1"/>
  <c r="LW166" i="3" a="1"/>
  <c r="TK184" i="3" a="1"/>
  <c r="QW148" i="3" a="1"/>
  <c r="LW183" i="3" a="1"/>
  <c r="OL176" i="3" a="1"/>
  <c r="OV179" i="3" a="1"/>
  <c r="QV184" i="3" a="1"/>
  <c r="OP159" i="3" a="1"/>
  <c r="RG185" i="3" a="1"/>
  <c r="PV182" i="3" a="1"/>
  <c r="QE175" i="3" a="1"/>
  <c r="LP78" i="3" a="1"/>
  <c r="LX158" i="3" a="1"/>
  <c r="PS181" i="3" a="1"/>
  <c r="PH165" i="3" a="1"/>
  <c r="RC199" i="3" a="1"/>
  <c r="TF156" i="3" a="1"/>
  <c r="MQ127" i="3" a="1"/>
  <c r="RY191" i="3" a="1"/>
  <c r="SD182" i="3" a="1"/>
  <c r="SV175" i="3" a="1"/>
  <c r="TG212" i="3"/>
  <c r="SS155" i="3" a="1"/>
  <c r="OL149" i="3" a="1"/>
  <c r="RH170" i="3" a="1"/>
  <c r="LY123" i="3" a="1"/>
  <c r="LS102" i="3" a="1"/>
  <c r="MY193" i="3" a="1"/>
  <c r="RF151" i="3" a="1"/>
  <c r="TZ177" i="3" a="1"/>
  <c r="ST189" i="3" a="1"/>
  <c r="OL199" i="3" a="1"/>
  <c r="MM176" i="3" a="1"/>
  <c r="PB188" i="3" a="1"/>
  <c r="RY197" i="3" a="1"/>
  <c r="PH157" i="3" a="1"/>
  <c r="TU192" i="3" a="1"/>
  <c r="LH168" i="3" a="1"/>
  <c r="RN178" i="3" a="1"/>
  <c r="SO177" i="3" a="1"/>
  <c r="MQ200" i="3" a="1"/>
  <c r="MV195" i="3" a="1"/>
  <c r="RF188" i="3" a="1"/>
  <c r="LS199" i="3" a="1"/>
  <c r="TG163" i="3" a="1"/>
  <c r="PU79" i="3" a="1"/>
  <c r="PY190" i="3" a="1"/>
  <c r="SX166" i="3" a="1"/>
  <c r="TE143" i="3" a="1"/>
  <c r="TD153" i="3" a="1"/>
  <c r="UE163" i="3" a="1"/>
  <c r="QD155" i="3" a="1"/>
  <c r="LD193" i="3" a="1"/>
  <c r="TB171" i="3" a="1"/>
  <c r="LX184" i="3" a="1"/>
  <c r="TH178" i="3" a="1"/>
  <c r="QT184" i="3" a="1"/>
  <c r="MU127" i="3" a="1"/>
  <c r="LU196" i="3" a="1"/>
  <c r="RA199" i="3" a="1"/>
  <c r="LO166" i="3" a="1"/>
  <c r="SE175" i="3" a="1"/>
  <c r="QF67" i="3" a="1"/>
  <c r="QW108" i="3" a="1"/>
  <c r="MY150" i="3" a="1"/>
  <c r="PG200" i="3" a="1"/>
  <c r="LH215" i="3"/>
  <c r="QP198" i="3" a="1"/>
  <c r="PS189" i="3" a="1"/>
  <c r="RL198" i="3" a="1"/>
  <c r="OO175" i="3" a="1"/>
  <c r="PB170" i="3" a="1"/>
  <c r="LW121" i="3" a="1"/>
  <c r="ML120" i="3" a="1"/>
  <c r="RV189" i="3" a="1"/>
  <c r="OM154" i="3" a="1"/>
  <c r="QG192" i="3" a="1"/>
  <c r="LE148" i="3" a="1"/>
  <c r="OL138" i="3" a="1"/>
  <c r="SQ185" i="3" a="1"/>
  <c r="OW110" i="3" a="1"/>
  <c r="UB120" i="3" a="1"/>
  <c r="UA147" i="3" a="1"/>
  <c r="RA189" i="3" a="1"/>
  <c r="OL184" i="3" a="1"/>
  <c r="QA175" i="3" a="1"/>
  <c r="SQ189" i="3" a="1"/>
  <c r="PR73" i="3" a="1"/>
  <c r="PG136" i="3" a="1"/>
  <c r="RZ156" i="3" a="1"/>
  <c r="LR132" i="3" a="1"/>
  <c r="RG162" i="3" a="1"/>
  <c r="UI193" i="3" a="1"/>
  <c r="TA186" i="3" a="1"/>
  <c r="SJ119" i="3" a="1"/>
  <c r="LY170" i="3" a="1"/>
  <c r="LF113" i="3" a="1"/>
  <c r="OM113" i="3" a="1"/>
  <c r="LU151" i="3" a="1"/>
  <c r="PS185" i="3" a="1"/>
  <c r="PZ171" i="3" a="1"/>
  <c r="RX200" i="3" a="1"/>
  <c r="PD160" i="3" a="1"/>
  <c r="PV93" i="3" a="1"/>
  <c r="TY185" i="3" a="1"/>
  <c r="UD189" i="3" a="1"/>
  <c r="LZ167" i="3" a="1"/>
  <c r="SV177" i="3" a="1"/>
  <c r="OU181" i="3" a="1"/>
  <c r="QA187" i="3" a="1"/>
  <c r="OZ117" i="3" a="1"/>
  <c r="TK194" i="3" a="1"/>
  <c r="LS212" i="3"/>
  <c r="LN174" i="3" a="1"/>
  <c r="PA145" i="3" a="1"/>
  <c r="UF213" i="3"/>
  <c r="SX179" i="3" a="1"/>
  <c r="MY168" i="3" a="1"/>
  <c r="OZ175" i="3" a="1"/>
  <c r="QD169" i="3" a="1"/>
  <c r="QG190" i="3" a="1"/>
  <c r="MU170" i="3" a="1"/>
  <c r="PG74" i="3" a="1"/>
  <c r="SH182" i="3" a="1"/>
  <c r="SC160" i="3" a="1"/>
  <c r="MV173" i="3" a="1"/>
  <c r="RW128" i="3" a="1"/>
  <c r="PG148" i="3" a="1"/>
  <c r="RN174" i="3" a="1"/>
  <c r="TC213" i="3"/>
  <c r="PX193" i="3" a="1"/>
  <c r="OR193" i="3" a="1"/>
  <c r="MB166" i="3" a="1"/>
  <c r="PR139" i="3" a="1"/>
  <c r="UF187" i="3" a="1"/>
  <c r="MV162" i="3" a="1"/>
  <c r="TG156" i="3" a="1"/>
  <c r="RY182" i="3" a="1"/>
  <c r="MB184" i="3" a="1"/>
  <c r="UH135" i="3" a="1"/>
  <c r="QG186" i="3" a="1"/>
  <c r="LP199" i="3" a="1"/>
  <c r="ST165" i="3" a="1"/>
  <c r="SI184" i="3" a="1"/>
  <c r="SK170" i="3" a="1"/>
  <c r="RN195" i="3" a="1"/>
  <c r="MJ174" i="3" a="1"/>
  <c r="QG188" i="3" a="1"/>
  <c r="MP138" i="3" a="1"/>
  <c r="LK176" i="3" a="1"/>
  <c r="RY195" i="3" a="1"/>
  <c r="MY149" i="3" a="1"/>
  <c r="MY123" i="3" a="1"/>
  <c r="PX146" i="3" a="1"/>
  <c r="QP187" i="3" a="1"/>
  <c r="UI188" i="3" a="1"/>
  <c r="TH174" i="3" a="1"/>
  <c r="SZ157" i="3" a="1"/>
  <c r="PE54" i="3" a="1"/>
  <c r="LZ200" i="3" a="1"/>
  <c r="LY196" i="3" a="1"/>
  <c r="UF153" i="3" a="1"/>
  <c r="UE159" i="3" a="1"/>
  <c r="SK181" i="3" a="1"/>
  <c r="SG143" i="3" a="1"/>
  <c r="RX179" i="3" a="1"/>
  <c r="MW174" i="3" a="1"/>
  <c r="RG175" i="3" a="1"/>
  <c r="PV108" i="3" a="1"/>
  <c r="OV149" i="3" a="1"/>
  <c r="OU188" i="3" a="1"/>
  <c r="QY163" i="3" a="1"/>
  <c r="PR178" i="3" a="1"/>
  <c r="OR175" i="3" a="1"/>
  <c r="SA155" i="3" a="1"/>
  <c r="OU172" i="3" a="1"/>
  <c r="PW193" i="3" a="1"/>
  <c r="LN199" i="3" a="1"/>
  <c r="LP178" i="3" a="1"/>
  <c r="SK179" i="3" a="1"/>
  <c r="PX143" i="3" a="1"/>
  <c r="PT182" i="3" a="1"/>
  <c r="RF192" i="3" a="1"/>
  <c r="OR196" i="3" a="1"/>
  <c r="LR199" i="3" a="1"/>
  <c r="SH194" i="3" a="1"/>
  <c r="LH119" i="3" a="1"/>
  <c r="TF196" i="3" a="1"/>
  <c r="PU182" i="3" a="1"/>
  <c r="OY177" i="3" a="1"/>
  <c r="PU184" i="3" a="1"/>
  <c r="UC180" i="3" a="1"/>
  <c r="TG162" i="3" a="1"/>
  <c r="QP124" i="3" a="1"/>
  <c r="SZ197" i="3" a="1"/>
  <c r="TD182" i="3" a="1"/>
  <c r="SZ161" i="3" a="1"/>
  <c r="PV177" i="3" a="1"/>
  <c r="QY199" i="3" a="1"/>
  <c r="TZ155" i="3" a="1"/>
  <c r="PE197" i="3" a="1"/>
  <c r="SH159" i="3" a="1"/>
  <c r="OO185" i="3" a="1"/>
  <c r="UJ159" i="3" a="1"/>
  <c r="TH68" i="3" a="1"/>
  <c r="LJ101" i="3" a="1"/>
  <c r="SP172" i="3" a="1"/>
  <c r="LS176" i="3" a="1"/>
  <c r="LG122" i="3" a="1"/>
  <c r="LL152" i="3" a="1"/>
  <c r="UD170" i="3" a="1"/>
  <c r="LX90" i="3" a="1"/>
  <c r="TE128" i="3" a="1"/>
  <c r="RJ200" i="3" a="1"/>
  <c r="SG142" i="3" a="1"/>
  <c r="SZ168" i="3" a="1"/>
  <c r="QE193" i="3" a="1"/>
  <c r="PX156" i="3" a="1"/>
  <c r="LT106" i="3" a="1"/>
  <c r="QF154" i="3" a="1"/>
  <c r="MQ182" i="3" a="1"/>
  <c r="LY132" i="3" a="1"/>
  <c r="UI78" i="3" a="1"/>
  <c r="LF212" i="3"/>
  <c r="UB177" i="3" a="1"/>
  <c r="PA113" i="3" a="1"/>
  <c r="MO177" i="3" a="1"/>
  <c r="MQ214" i="3"/>
  <c r="PH171" i="3" a="1"/>
  <c r="ML154" i="3" a="1"/>
  <c r="UH115" i="3" a="1"/>
  <c r="MY179" i="3" a="1"/>
  <c r="SA183" i="3" a="1"/>
  <c r="MO95" i="3" a="1"/>
  <c r="PO135" i="3" a="1"/>
  <c r="MR150" i="3" a="1"/>
  <c r="RG181" i="3" a="1"/>
  <c r="MJ127" i="3" a="1"/>
  <c r="UG190" i="3" a="1"/>
  <c r="TL212" i="3"/>
  <c r="MA183" i="3" a="1"/>
  <c r="LL198" i="3" a="1"/>
  <c r="TW183" i="3" a="1"/>
  <c r="MG164" i="3" a="1"/>
  <c r="TD79" i="3" a="1"/>
  <c r="RC173" i="3" a="1"/>
  <c r="ON160" i="3" a="1"/>
  <c r="LQ184" i="3" a="1"/>
  <c r="LP145" i="3" a="1"/>
  <c r="QB197" i="3" a="1"/>
  <c r="PF166" i="3" a="1"/>
  <c r="SE156" i="3" a="1"/>
  <c r="MY189" i="3" a="1"/>
  <c r="PB196" i="3" a="1"/>
  <c r="RL176" i="3" a="1"/>
  <c r="QR180" i="3" a="1"/>
  <c r="LM139" i="3" a="1"/>
  <c r="OQ200" i="3" a="1"/>
  <c r="RI196" i="3" a="1"/>
  <c r="UA190" i="3" a="1"/>
  <c r="OT188" i="3" a="1"/>
  <c r="SY198" i="3" a="1"/>
  <c r="LI121" i="3" a="1"/>
  <c r="MU173" i="3" a="1"/>
  <c r="RF130" i="3" a="1"/>
  <c r="RE199" i="3" a="1"/>
  <c r="OL180" i="3" a="1"/>
  <c r="LL112" i="3" a="1"/>
  <c r="ON151" i="3" a="1"/>
  <c r="MS73" i="3" a="1"/>
  <c r="LX213" i="3"/>
  <c r="OU150" i="3" a="1"/>
  <c r="QD188" i="3" a="1"/>
  <c r="MN185" i="3" a="1"/>
  <c r="TV158" i="3" a="1"/>
  <c r="SW188" i="3" a="1"/>
  <c r="SE190" i="3" a="1"/>
  <c r="MK192" i="3" a="1"/>
  <c r="UA198" i="3" a="1"/>
  <c r="MY156" i="3" a="1"/>
  <c r="SK195" i="3" a="1"/>
  <c r="MO212" i="3"/>
  <c r="SZ195" i="3" a="1"/>
  <c r="PJ162" i="3" a="1"/>
  <c r="QR182" i="3" a="1"/>
  <c r="QD192" i="3" a="1"/>
  <c r="MW190" i="3" a="1"/>
  <c r="RC111" i="3" a="1"/>
  <c r="RZ190" i="3" a="1"/>
  <c r="MS151" i="3" a="1"/>
  <c r="LV106" i="3" a="1"/>
  <c r="OT174" i="3" a="1"/>
  <c r="QZ196" i="3" a="1"/>
  <c r="RF181" i="3" a="1"/>
  <c r="SD174" i="3" a="1"/>
  <c r="OY159" i="3" a="1"/>
  <c r="MA168" i="3" a="1"/>
  <c r="UA186" i="3" a="1"/>
  <c r="QT176" i="3" a="1"/>
  <c r="LI180" i="3" a="1"/>
  <c r="TK175" i="3" a="1"/>
  <c r="TI148" i="3" a="1"/>
  <c r="LN186" i="3" a="1"/>
  <c r="QP69" i="3" a="1"/>
  <c r="LM194" i="3" a="1"/>
  <c r="PH181" i="3" a="1"/>
  <c r="SJ194" i="3" a="1"/>
  <c r="SR125" i="3" a="1"/>
  <c r="UI158" i="3" a="1"/>
  <c r="TG182" i="3" a="1"/>
  <c r="MV189" i="3" a="1"/>
  <c r="RJ195" i="3" a="1"/>
  <c r="LQ154" i="3" a="1"/>
  <c r="TJ182" i="3" a="1"/>
  <c r="RF197" i="3" a="1"/>
  <c r="UE187" i="3" a="1"/>
  <c r="SK95" i="3" a="1"/>
  <c r="MU159" i="3" a="1"/>
  <c r="QU186" i="3" a="1"/>
  <c r="PB182" i="3" a="1"/>
  <c r="RJ86" i="3" a="1"/>
  <c r="SH162" i="3" a="1"/>
  <c r="PS124" i="3" a="1"/>
  <c r="LS184" i="3" a="1"/>
  <c r="QU183" i="3" a="1"/>
  <c r="SC154" i="3" a="1"/>
  <c r="QY135" i="3" a="1"/>
  <c r="PE150" i="3" a="1"/>
  <c r="SU177" i="3" a="1"/>
  <c r="QA184" i="3" a="1"/>
  <c r="SB143" i="3" a="1"/>
  <c r="RY196" i="3" a="1"/>
  <c r="QZ192" i="3" a="1"/>
  <c r="LG184" i="3" a="1"/>
  <c r="MG191" i="3" a="1"/>
  <c r="TZ123" i="3" a="1"/>
  <c r="RB167" i="3" a="1"/>
  <c r="SV182" i="3" a="1"/>
  <c r="QW169" i="3" a="1"/>
  <c r="RI113" i="3" a="1"/>
  <c r="OT167" i="3" a="1"/>
  <c r="SA194" i="3" a="1"/>
  <c r="RF103" i="3" a="1"/>
  <c r="RI199" i="3" a="1"/>
  <c r="TG193" i="3" a="1"/>
  <c r="PZ180" i="3" a="1"/>
  <c r="SF200" i="3" a="1"/>
  <c r="TR197" i="3" a="1"/>
  <c r="SO168" i="3" a="1"/>
  <c r="RC177" i="3" a="1"/>
  <c r="OX197" i="3" a="1"/>
  <c r="RZ125" i="3" a="1"/>
  <c r="MQ176" i="3" a="1"/>
  <c r="RL180" i="3" a="1"/>
  <c r="SC132" i="3" a="1"/>
  <c r="PT141" i="3" a="1"/>
  <c r="PA188" i="3" a="1"/>
  <c r="OS57" i="3" a="1"/>
  <c r="UJ194" i="3" a="1"/>
  <c r="MT147" i="3" a="1"/>
  <c r="QC178" i="3" a="1"/>
  <c r="LO173" i="3" a="1"/>
  <c r="RD169" i="3" a="1"/>
  <c r="TL167" i="3" a="1"/>
  <c r="TD156" i="3" a="1"/>
  <c r="PX161" i="3" a="1"/>
  <c r="QE168" i="3" a="1"/>
  <c r="OX191" i="3" a="1"/>
  <c r="QQ159" i="3" a="1"/>
  <c r="UD126" i="3" a="1"/>
  <c r="SF156" i="3" a="1"/>
  <c r="RJ186" i="3" a="1"/>
  <c r="SI199" i="3" a="1"/>
  <c r="RM178" i="3" a="1"/>
  <c r="RX103" i="3" a="1"/>
  <c r="TU156" i="3" a="1"/>
  <c r="TY197" i="3" a="1"/>
  <c r="RK150" i="3" a="1"/>
  <c r="UB190" i="3" a="1"/>
  <c r="RD165" i="3" a="1"/>
  <c r="LW151" i="3" a="1"/>
  <c r="PD131" i="3" a="1"/>
  <c r="RK192" i="3" a="1"/>
  <c r="TB177" i="3" a="1"/>
  <c r="MG195" i="3" a="1"/>
  <c r="LU162" i="3" a="1"/>
  <c r="LJ196" i="3" a="1"/>
  <c r="TF162" i="3" a="1"/>
  <c r="MN213" i="3"/>
  <c r="QV195" i="3" a="1"/>
  <c r="LY197" i="3" a="1"/>
  <c r="RI192" i="3" a="1"/>
  <c r="RS183" i="3" a="1"/>
  <c r="SC136" i="3" a="1"/>
  <c r="ON128" i="3" a="1"/>
  <c r="LX147" i="3" a="1"/>
  <c r="UB153" i="3" a="1"/>
  <c r="MJ137" i="3" a="1"/>
  <c r="QF124" i="3" a="1"/>
  <c r="QC157" i="3" a="1"/>
  <c r="MO103" i="3" a="1"/>
  <c r="TD98" i="3" a="1"/>
  <c r="RM199" i="3" a="1"/>
  <c r="RE184" i="3" a="1"/>
  <c r="SV184" i="3" a="1"/>
  <c r="SF130" i="3" a="1"/>
  <c r="QE181" i="3" a="1"/>
  <c r="SJ151" i="3" a="1"/>
  <c r="TU145" i="3" a="1"/>
  <c r="LE127" i="3" a="1"/>
  <c r="QZ184" i="3" a="1"/>
  <c r="RL139" i="3" a="1"/>
  <c r="LN194" i="3" a="1"/>
  <c r="TI134" i="3" a="1"/>
  <c r="PD198" i="3" a="1"/>
  <c r="MD212" i="3"/>
  <c r="ON135" i="3" a="1"/>
  <c r="MU192" i="3" a="1"/>
  <c r="RC189" i="3" a="1"/>
  <c r="TF199" i="3" a="1"/>
  <c r="OQ178" i="3" a="1"/>
  <c r="MM214" i="3"/>
  <c r="RW162" i="3" a="1"/>
  <c r="RH164" i="3" a="1"/>
  <c r="QZ120" i="3" a="1"/>
  <c r="PC142" i="3" a="1"/>
  <c r="MP53" i="3" a="1"/>
  <c r="ST149" i="3" a="1"/>
  <c r="QG199" i="3" a="1"/>
  <c r="QE163" i="3" a="1"/>
  <c r="LV156" i="3" a="1"/>
  <c r="OZ178" i="3" a="1"/>
  <c r="MB193" i="3" a="1"/>
  <c r="LI161" i="3" a="1"/>
  <c r="SQ213" i="3"/>
  <c r="MP188" i="3" a="1"/>
  <c r="RV198" i="3" a="1"/>
  <c r="OT134" i="3" a="1"/>
  <c r="LP212" i="3"/>
  <c r="LK214" i="3"/>
  <c r="MV167" i="3" a="1"/>
  <c r="OT109" i="3" a="1"/>
  <c r="RZ166" i="3" a="1"/>
  <c r="SX142" i="3" a="1"/>
  <c r="MX183" i="3" a="1"/>
  <c r="SV170" i="3" a="1"/>
  <c r="LE213" i="3"/>
  <c r="QP178" i="3" a="1"/>
  <c r="PC160" i="3" a="1"/>
  <c r="RY138" i="3" a="1"/>
  <c r="OM97" i="3" a="1"/>
  <c r="SB175" i="3" a="1"/>
  <c r="TG139" i="3" a="1"/>
  <c r="TG187" i="3" a="1"/>
  <c r="SE172" i="3" a="1"/>
  <c r="LQ151" i="3" a="1"/>
  <c r="MO193" i="3" a="1"/>
  <c r="LT188" i="3" a="1"/>
  <c r="LT171" i="3" a="1"/>
  <c r="MU187" i="3" a="1"/>
  <c r="SH186" i="3" a="1"/>
  <c r="RK167" i="3" a="1"/>
  <c r="PF143" i="3" a="1"/>
  <c r="PO198" i="3" a="1"/>
  <c r="TC128" i="3" a="1"/>
  <c r="SF148" i="3" a="1"/>
  <c r="SG180" i="3" a="1"/>
  <c r="OZ193" i="3" a="1"/>
  <c r="SK176" i="3" a="1"/>
  <c r="PD180" i="3" a="1"/>
  <c r="QX184" i="3" a="1"/>
  <c r="MX200" i="3" a="1"/>
  <c r="TZ163" i="3" a="1"/>
  <c r="TI174" i="3" a="1"/>
  <c r="TH166" i="3" a="1"/>
  <c r="ST184" i="3" a="1"/>
  <c r="PU109" i="3" a="1"/>
  <c r="LG167" i="3" a="1"/>
  <c r="SV192" i="3" a="1"/>
  <c r="PV105" i="3" a="1"/>
  <c r="QQ169" i="3" a="1"/>
  <c r="ON149" i="3" a="1"/>
  <c r="OY200" i="3" a="1"/>
  <c r="PI196" i="3" a="1"/>
  <c r="LY194" i="3" a="1"/>
  <c r="MK136" i="3" a="1"/>
  <c r="PZ159" i="3" a="1"/>
  <c r="TE195" i="3" a="1"/>
  <c r="QA152" i="3" a="1"/>
  <c r="LG199" i="3" a="1"/>
  <c r="LG163" i="3" a="1"/>
  <c r="SI161" i="3" a="1"/>
  <c r="TJ172" i="3" a="1"/>
  <c r="PD152" i="3" a="1"/>
  <c r="SD45" i="3" a="1"/>
  <c r="UH169" i="3" a="1"/>
  <c r="PF175" i="3" a="1"/>
  <c r="UI134" i="3" a="1"/>
  <c r="TF141" i="3" a="1"/>
  <c r="LP140" i="3" a="1"/>
  <c r="QZ175" i="3" a="1"/>
  <c r="RX168" i="3" a="1"/>
  <c r="SZ190" i="3" a="1"/>
  <c r="OP167" i="3" a="1"/>
  <c r="MN113" i="3" a="1"/>
  <c r="SO212" i="3"/>
  <c r="TR187" i="3" a="1"/>
  <c r="OT196" i="3" a="1"/>
  <c r="PX199" i="3" a="1"/>
  <c r="QV154" i="3" a="1"/>
  <c r="QD134" i="3" a="1"/>
  <c r="RA164" i="3" a="1"/>
  <c r="PI182" i="3" a="1"/>
  <c r="LS189" i="3" a="1"/>
  <c r="RF200" i="3" a="1"/>
  <c r="MK193" i="3" a="1"/>
  <c r="QE131" i="3" a="1"/>
  <c r="PW122" i="3" a="1"/>
  <c r="LR213" i="3"/>
  <c r="MJ194" i="3" a="1"/>
  <c r="RA183" i="3" a="1"/>
  <c r="TC156" i="3" a="1"/>
  <c r="OS181" i="3" a="1"/>
  <c r="LS164" i="3" a="1"/>
  <c r="TC194" i="3" a="1"/>
  <c r="TV189" i="3" a="1"/>
  <c r="LX66" i="3" a="1"/>
  <c r="QB114" i="3" a="1"/>
  <c r="PO169" i="3" a="1"/>
  <c r="QX183" i="3" a="1"/>
  <c r="SZ170" i="3" a="1"/>
  <c r="LL197" i="3" a="1"/>
  <c r="UC89" i="3" a="1"/>
  <c r="UJ188" i="3" a="1"/>
  <c r="TC200" i="3" a="1"/>
  <c r="MU212" i="3"/>
  <c r="ON190" i="3" a="1"/>
  <c r="PV164" i="3" a="1"/>
  <c r="PE195" i="3" a="1"/>
  <c r="TH191" i="3" a="1"/>
  <c r="RL171" i="3" a="1"/>
  <c r="SO186" i="3" a="1"/>
  <c r="QC192" i="3" a="1"/>
  <c r="PW192" i="3" a="1"/>
  <c r="LM132" i="3" a="1"/>
  <c r="MS186" i="3" a="1"/>
  <c r="LD152" i="3" a="1"/>
  <c r="LT127" i="3" a="1"/>
  <c r="TG215" i="3"/>
  <c r="LF189" i="3" a="1"/>
  <c r="TE186" i="3" a="1"/>
  <c r="QY186" i="3" a="1"/>
  <c r="OW150" i="3" a="1"/>
  <c r="ST213" i="3"/>
  <c r="LR194" i="3" a="1"/>
  <c r="QS175" i="3" a="1"/>
  <c r="OX168" i="3" a="1"/>
  <c r="SE165" i="3" a="1"/>
  <c r="MX196" i="3" a="1"/>
  <c r="MV155" i="3" a="1"/>
  <c r="QW178" i="3" a="1"/>
  <c r="PO130" i="3" a="1"/>
  <c r="MN177" i="3" a="1"/>
  <c r="SD199" i="3" a="1"/>
  <c r="SO198" i="3" a="1"/>
  <c r="PG191" i="3" a="1"/>
  <c r="TF129" i="3" a="1"/>
  <c r="MJ158" i="3" a="1"/>
  <c r="SA196" i="3" a="1"/>
  <c r="UD161" i="3" a="1"/>
  <c r="PW121" i="3" a="1"/>
  <c r="LX212" i="3"/>
  <c r="LG198" i="3" a="1"/>
  <c r="RL154" i="3" a="1"/>
  <c r="PV193" i="3" a="1"/>
  <c r="QR162" i="3" a="1"/>
  <c r="RN179" i="3" a="1"/>
  <c r="LP139" i="3" a="1"/>
  <c r="SR188" i="3" a="1"/>
  <c r="TZ131" i="3" a="1"/>
  <c r="RI169" i="3" a="1"/>
  <c r="RJ184" i="3" a="1"/>
  <c r="SS192" i="3" a="1"/>
  <c r="OZ144" i="3" a="1"/>
  <c r="RX133" i="3" a="1"/>
  <c r="MS199" i="3" a="1"/>
  <c r="RV99" i="3" a="1"/>
  <c r="LP215" i="3"/>
  <c r="ST177" i="3" a="1"/>
  <c r="MN149" i="3" a="1"/>
  <c r="TI194" i="3" a="1"/>
  <c r="OW163" i="3" a="1"/>
  <c r="TG214" i="3"/>
  <c r="SY169" i="3" a="1"/>
  <c r="ON192" i="3" a="1"/>
  <c r="RX95" i="3" a="1"/>
  <c r="UD191" i="3" a="1"/>
  <c r="UJ38" i="3" a="1"/>
  <c r="MN196" i="3" a="1"/>
  <c r="QV87" i="3" a="1"/>
  <c r="RA192" i="3" a="1"/>
  <c r="TU32" i="3" a="1"/>
  <c r="MI212" i="3"/>
  <c r="RY156" i="3" a="1"/>
  <c r="RE191" i="3" a="1"/>
  <c r="TV180" i="3" a="1"/>
  <c r="TB146" i="3" a="1"/>
  <c r="PW184" i="3" a="1"/>
  <c r="UG176" i="3" a="1"/>
  <c r="RV181" i="3" a="1"/>
  <c r="SZ191" i="3" a="1"/>
  <c r="TV128" i="3" a="1"/>
  <c r="SW94" i="3" a="1"/>
  <c r="LV199" i="3" a="1"/>
  <c r="SH178" i="3" a="1"/>
  <c r="OM192" i="3" a="1"/>
  <c r="SC177" i="3" a="1"/>
  <c r="MP131" i="3" a="1"/>
  <c r="UB212" i="3"/>
  <c r="UB180" i="3" a="1"/>
  <c r="SU185" i="3" a="1"/>
  <c r="SY175" i="3" a="1"/>
  <c r="SP135" i="3" a="1"/>
  <c r="SJ193" i="3" a="1"/>
  <c r="QC199" i="3" a="1"/>
  <c r="TL214" i="3"/>
  <c r="TB155" i="3" a="1"/>
  <c r="MY137" i="3" a="1"/>
  <c r="OU183" i="3" a="1"/>
  <c r="QR153" i="3" a="1"/>
  <c r="MT155" i="3" a="1"/>
  <c r="TV143" i="3" a="1"/>
  <c r="LR176" i="3" a="1"/>
  <c r="TH193" i="3" a="1"/>
  <c r="TX192" i="3" a="1"/>
  <c r="PZ153" i="3" a="1"/>
  <c r="LQ123" i="3" a="1"/>
  <c r="PR174" i="3" a="1"/>
  <c r="PW133" i="3" a="1"/>
  <c r="PD136" i="3" a="1"/>
  <c r="PI198" i="3" a="1"/>
  <c r="SR156" i="3" a="1"/>
  <c r="RY167" i="3" a="1"/>
  <c r="PI117" i="3" a="1"/>
  <c r="LR136" i="3" a="1"/>
  <c r="QW186" i="3" a="1"/>
  <c r="LF199" i="3" a="1"/>
  <c r="MS176" i="3" a="1"/>
  <c r="RS188" i="3" a="1"/>
  <c r="QA200" i="3" a="1"/>
  <c r="PY149" i="3" a="1"/>
  <c r="LI197" i="3" a="1"/>
  <c r="RH174" i="3" a="1"/>
  <c r="RA158" i="3" a="1"/>
  <c r="LV67" i="3" a="1"/>
  <c r="SO169" i="3" a="1"/>
  <c r="QG155" i="3" a="1"/>
  <c r="MN168" i="3" a="1"/>
  <c r="QA57" i="3" a="1"/>
  <c r="TW200" i="3" a="1"/>
  <c r="TM187" i="3" a="1"/>
  <c r="SA180" i="3" a="1"/>
  <c r="PF131" i="3" a="1"/>
  <c r="QD150" i="3" a="1"/>
  <c r="LH54" i="3" a="1"/>
  <c r="TV181" i="3" a="1"/>
  <c r="PS187" i="3" a="1"/>
  <c r="PS79" i="3" a="1"/>
  <c r="PO171" i="3" a="1"/>
  <c r="MQ177" i="3" a="1"/>
  <c r="TI213" i="3"/>
  <c r="MT178" i="3" a="1"/>
  <c r="TA174" i="3" a="1"/>
  <c r="TM196" i="3" a="1"/>
  <c r="RE154" i="3" a="1"/>
  <c r="OV136" i="3" a="1"/>
  <c r="OL177" i="3" a="1"/>
  <c r="SS188" i="3" a="1"/>
  <c r="SG122" i="3" a="1"/>
  <c r="UF145" i="3" a="1"/>
  <c r="QT181" i="3" a="1"/>
  <c r="SR186" i="3" a="1"/>
  <c r="TK162" i="3" a="1"/>
  <c r="PW150" i="3" a="1"/>
  <c r="SR173" i="3" a="1"/>
  <c r="TF165" i="3" a="1"/>
  <c r="TB50" i="3" a="1"/>
  <c r="PD125" i="3" a="1"/>
  <c r="SO143" i="3" a="1"/>
  <c r="SP215" i="3"/>
  <c r="TF215" i="3"/>
  <c r="QS144" i="3" a="1"/>
  <c r="SG198" i="3" a="1"/>
  <c r="SW192" i="3" a="1"/>
  <c r="QS188" i="3" a="1"/>
  <c r="PH161" i="3" a="1"/>
  <c r="TD115" i="3" a="1"/>
  <c r="PD186" i="3" a="1"/>
  <c r="QX182" i="3" a="1"/>
  <c r="TG178" i="3" a="1"/>
  <c r="MX212" i="3"/>
  <c r="UF190" i="3" a="1"/>
  <c r="LW194" i="3" a="1"/>
  <c r="QY150" i="3" a="1"/>
  <c r="LF186" i="3" a="1"/>
  <c r="TU178" i="3" a="1"/>
  <c r="TX197" i="3" a="1"/>
  <c r="MF213" i="3"/>
  <c r="PB198" i="3" a="1"/>
  <c r="OV169" i="3" a="1"/>
  <c r="QB60" i="3" a="1"/>
  <c r="LF147" i="3" a="1"/>
  <c r="SA173" i="3" a="1"/>
  <c r="SR100" i="3" a="1"/>
  <c r="OM160" i="3" a="1"/>
  <c r="PX114" i="3" a="1"/>
  <c r="LH177" i="3" a="1"/>
  <c r="TV97" i="3" a="1"/>
  <c r="RI195" i="3" a="1"/>
  <c r="LO137" i="3" a="1"/>
  <c r="TI164" i="3" a="1"/>
  <c r="SC191" i="3" a="1"/>
  <c r="PG193" i="3" a="1"/>
  <c r="PB131" i="3" a="1"/>
  <c r="RA188" i="3" a="1"/>
  <c r="ST113" i="3" a="1"/>
  <c r="PT129" i="3" a="1"/>
  <c r="TG138" i="3" a="1"/>
  <c r="PC149" i="3" a="1"/>
  <c r="LN132" i="3" a="1"/>
  <c r="TJ75" i="3" a="1"/>
  <c r="PS155" i="3" a="1"/>
  <c r="TF148" i="3" a="1"/>
  <c r="LZ163" i="3" a="1"/>
  <c r="OY186" i="3" a="1"/>
  <c r="MO214" i="3"/>
  <c r="RF88" i="3" a="1"/>
  <c r="TI159" i="3" a="1"/>
  <c r="PG140" i="3" a="1"/>
  <c r="OP161" i="3" a="1"/>
  <c r="MU184" i="3" a="1"/>
  <c r="OO187" i="3" a="1"/>
  <c r="MS168" i="3" a="1"/>
  <c r="RC198" i="3" a="1"/>
  <c r="LI187" i="3" a="1"/>
  <c r="OW126" i="3" a="1"/>
  <c r="UI184" i="3" a="1"/>
  <c r="OW189" i="3" a="1"/>
  <c r="QY197" i="3" a="1"/>
  <c r="UG196" i="3" a="1"/>
  <c r="OP174" i="3" a="1"/>
  <c r="LS150" i="3" a="1"/>
  <c r="QY189" i="3" a="1"/>
  <c r="TY187" i="3" a="1"/>
  <c r="QU119" i="3" a="1"/>
  <c r="UE154" i="3" a="1"/>
  <c r="PY193" i="3" a="1"/>
  <c r="QZ126" i="3" a="1"/>
  <c r="QZ182" i="3" a="1"/>
  <c r="PC189" i="3" a="1"/>
  <c r="TJ165" i="3" a="1"/>
  <c r="SO146" i="3" a="1"/>
  <c r="RV167" i="3" a="1"/>
  <c r="LJ153" i="3" a="1"/>
  <c r="MA100" i="3" a="1"/>
  <c r="TY184" i="3" a="1"/>
  <c r="SX194" i="3" a="1"/>
  <c r="PT122" i="3" a="1"/>
  <c r="LL214" i="3"/>
  <c r="SP34" i="3" a="1"/>
  <c r="SB115" i="3" a="1"/>
  <c r="MX179" i="3" a="1"/>
  <c r="MB199" i="3" a="1"/>
  <c r="LD168" i="3" a="1"/>
  <c r="LV198" i="3" a="1"/>
  <c r="TX184" i="3" a="1"/>
  <c r="RS197" i="3" a="1"/>
  <c r="PJ131" i="3" a="1"/>
  <c r="QU161" i="3" a="1"/>
  <c r="TJ171" i="3" a="1"/>
  <c r="RS192" i="3" a="1"/>
  <c r="TL196" i="3" a="1"/>
  <c r="RA182" i="3" a="1"/>
  <c r="PS160" i="3" a="1"/>
  <c r="OZ161" i="3" a="1"/>
  <c r="OS155" i="3" a="1"/>
  <c r="TH182" i="3" a="1"/>
  <c r="MS197" i="3" a="1"/>
  <c r="QF191" i="3" a="1"/>
  <c r="MB141" i="3" a="1"/>
  <c r="MO172" i="3" a="1"/>
  <c r="SG177" i="3" a="1"/>
  <c r="SJ109" i="3" a="1"/>
  <c r="ON174" i="3" a="1"/>
  <c r="MG181" i="3" a="1"/>
  <c r="SS190" i="3" a="1"/>
  <c r="SH132" i="3" a="1"/>
  <c r="MB164" i="3" a="1"/>
  <c r="LT189" i="3" a="1"/>
  <c r="SK101" i="3" a="1"/>
  <c r="SB178" i="3" a="1"/>
  <c r="RL174" i="3" a="1"/>
  <c r="PA181" i="3" a="1"/>
  <c r="TB134" i="3" a="1"/>
  <c r="RG195" i="3" a="1"/>
  <c r="OS147" i="3" a="1"/>
  <c r="RC140" i="3" a="1"/>
  <c r="OP182" i="3" a="1"/>
  <c r="SP200" i="3" a="1"/>
  <c r="RS189" i="3" a="1"/>
  <c r="UE162" i="3" a="1"/>
  <c r="LH199" i="3" a="1"/>
  <c r="QC179" i="3" a="1"/>
  <c r="RY188" i="3" a="1"/>
  <c r="TW179" i="3" a="1"/>
  <c r="UI199" i="3" a="1"/>
  <c r="RG106" i="3" a="1"/>
  <c r="TG184" i="3" a="1"/>
  <c r="ML182" i="3" a="1"/>
  <c r="UI180" i="3" a="1"/>
  <c r="LP135" i="3" a="1"/>
  <c r="SS144" i="3" a="1"/>
  <c r="PS113" i="3" a="1"/>
  <c r="QW196" i="3" a="1"/>
  <c r="RI174" i="3" a="1"/>
  <c r="TR140" i="3" a="1"/>
  <c r="RC139" i="3" a="1"/>
  <c r="TF191" i="3" a="1"/>
  <c r="QB194" i="3" a="1"/>
  <c r="LJ160" i="3" a="1"/>
  <c r="ML181" i="3" a="1"/>
  <c r="SH156" i="3" a="1"/>
  <c r="UC176" i="3" a="1"/>
  <c r="MG200" i="3" a="1"/>
  <c r="PV114" i="3" a="1"/>
  <c r="PV174" i="3" a="1"/>
  <c r="SD188" i="3" a="1"/>
  <c r="UD196" i="3" a="1"/>
  <c r="TH214" i="3"/>
  <c r="PS148" i="3" a="1"/>
  <c r="OL59" i="3" a="1"/>
  <c r="QZ176" i="3" a="1"/>
  <c r="TM117" i="3" a="1"/>
  <c r="OQ142" i="3" a="1"/>
  <c r="PB189" i="3" a="1"/>
  <c r="TB170" i="3" a="1"/>
  <c r="RM183" i="3" a="1"/>
  <c r="LU123" i="3" a="1"/>
  <c r="OV190" i="3" a="1"/>
  <c r="LX87" i="3" a="1"/>
  <c r="RJ175" i="3" a="1"/>
  <c r="OR58" i="3" a="1"/>
  <c r="RK198" i="3" a="1"/>
  <c r="MY142" i="3" a="1"/>
  <c r="SG152" i="3" a="1"/>
  <c r="MS173" i="3" a="1"/>
  <c r="UF176" i="3" a="1"/>
  <c r="SX120" i="3" a="1"/>
  <c r="PU149" i="3" a="1"/>
  <c r="LU180" i="3" a="1"/>
  <c r="LJ197" i="3" a="1"/>
  <c r="SZ146" i="3" a="1"/>
  <c r="SU213" i="3"/>
  <c r="SZ147" i="3" a="1"/>
  <c r="TK192" i="3" a="1"/>
  <c r="OZ125" i="3" a="1"/>
  <c r="MO152" i="3" a="1"/>
  <c r="QQ164" i="3" a="1"/>
  <c r="SQ181" i="3" a="1"/>
  <c r="SR191" i="3" a="1"/>
  <c r="MA161" i="3" a="1"/>
  <c r="MJ149" i="3" a="1"/>
  <c r="TG90" i="3" a="1"/>
  <c r="MK180" i="3" a="1"/>
  <c r="OU168" i="3" a="1"/>
  <c r="QT179" i="3" a="1"/>
  <c r="TE196" i="3" a="1"/>
  <c r="OW192" i="3" a="1"/>
  <c r="LV149" i="3" a="1"/>
  <c r="QU176" i="3" a="1"/>
  <c r="LW133" i="3" a="1"/>
  <c r="QR151" i="3" a="1"/>
  <c r="TM130" i="3" a="1"/>
  <c r="SG115" i="3" a="1"/>
  <c r="SJ187" i="3" a="1"/>
  <c r="PU197" i="3" a="1"/>
  <c r="OO46" i="3" a="1"/>
  <c r="MK109" i="3" a="1"/>
  <c r="SP174" i="3" a="1"/>
  <c r="OU134" i="3" a="1"/>
  <c r="RZ148" i="3" a="1"/>
  <c r="SG194" i="3" a="1"/>
  <c r="UD150" i="3" a="1"/>
  <c r="SR157" i="3" a="1"/>
  <c r="RN133" i="3" a="1"/>
  <c r="OS197" i="3" a="1"/>
  <c r="OS150" i="3" a="1"/>
  <c r="OS199" i="3" a="1"/>
  <c r="QD185" i="3" a="1"/>
  <c r="LW191" i="3" a="1"/>
  <c r="RK199" i="3" a="1"/>
  <c r="RY165" i="3" a="1"/>
  <c r="QW181" i="3" a="1"/>
  <c r="LV181" i="3" a="1"/>
  <c r="UH214" i="3"/>
  <c r="ON173" i="3" a="1"/>
  <c r="PA182" i="3" a="1"/>
  <c r="OZ70" i="3" a="1"/>
  <c r="TF200" i="3" a="1"/>
  <c r="QS153" i="3" a="1"/>
  <c r="MK181" i="3" a="1"/>
  <c r="SI190" i="3" a="1"/>
  <c r="OX129" i="3" a="1"/>
  <c r="PO13" i="3" a="1"/>
  <c r="TC177" i="3" a="1"/>
  <c r="MJ83" i="3" a="1"/>
  <c r="LX186" i="3" a="1"/>
  <c r="QG62" i="3" a="1"/>
  <c r="MJ168" i="3" a="1"/>
  <c r="OU171" i="3" a="1"/>
  <c r="TU147" i="3" a="1"/>
  <c r="QP60" i="3" a="1"/>
  <c r="RJ134" i="3" a="1"/>
  <c r="MN198" i="3" a="1"/>
  <c r="RY148" i="3" a="1"/>
  <c r="QY143" i="3" a="1"/>
  <c r="TI196" i="3" a="1"/>
  <c r="QZ150" i="3" a="1"/>
  <c r="SW199" i="3" a="1"/>
  <c r="OS113" i="3" a="1"/>
  <c r="TD61" i="3" a="1"/>
  <c r="LG189" i="3" a="1"/>
  <c r="SV107" i="3" a="1"/>
  <c r="RS135" i="3" a="1"/>
  <c r="LT154" i="3" a="1"/>
  <c r="RA178" i="3" a="1"/>
  <c r="RA174" i="3" a="1"/>
  <c r="OX160" i="3" a="1"/>
  <c r="QQ194" i="3" a="1"/>
  <c r="SC192" i="3" a="1"/>
  <c r="SD97" i="3" a="1"/>
  <c r="QD173" i="3" a="1"/>
  <c r="TH105" i="3" a="1"/>
  <c r="SI147" i="3" a="1"/>
  <c r="SX177" i="3" a="1"/>
  <c r="TI146" i="3" a="1"/>
  <c r="MW200" i="3" a="1"/>
  <c r="SZ152" i="3" a="1"/>
  <c r="SD155" i="3" a="1"/>
  <c r="UC153" i="3" a="1"/>
  <c r="RM136" i="3" a="1"/>
  <c r="SI160" i="3" a="1"/>
  <c r="TR198" i="3" a="1"/>
  <c r="MV141" i="3" a="1"/>
  <c r="OO150" i="3" a="1"/>
  <c r="TC141" i="3" a="1"/>
  <c r="RD171" i="3" a="1"/>
  <c r="PR164" i="3" a="1"/>
  <c r="MW164" i="3" a="1"/>
  <c r="RW94" i="3" a="1"/>
  <c r="TM174" i="3" a="1"/>
  <c r="UE157" i="3" a="1"/>
  <c r="UG138" i="3" a="1"/>
  <c r="PF116" i="3" a="1"/>
  <c r="LM165" i="3" a="1"/>
  <c r="QA157" i="3" a="1"/>
  <c r="SE154" i="3" a="1"/>
  <c r="LM98" i="3" a="1"/>
  <c r="MA199" i="3" a="1"/>
  <c r="LJ199" i="3" a="1"/>
  <c r="MJ173" i="3" a="1"/>
  <c r="PZ190" i="3" a="1"/>
  <c r="LV162" i="3" a="1"/>
  <c r="LF198" i="3" a="1"/>
  <c r="PJ95" i="3" a="1"/>
  <c r="OX150" i="3" a="1"/>
  <c r="UH179" i="3" a="1"/>
  <c r="RD52" i="3" a="1"/>
  <c r="PO132" i="3" a="1"/>
  <c r="PX141" i="3" a="1"/>
  <c r="PG115" i="3" a="1"/>
  <c r="OP134" i="3" a="1"/>
  <c r="LU134" i="3" a="1"/>
  <c r="MS143" i="3" a="1"/>
  <c r="RD168" i="3" a="1"/>
  <c r="UA195" i="3" a="1"/>
  <c r="SQ187" i="3" a="1"/>
  <c r="LI148" i="3" a="1"/>
  <c r="MM151" i="3" a="1"/>
  <c r="QD161" i="3" a="1"/>
  <c r="TY131" i="3" a="1"/>
  <c r="OP139" i="3" a="1"/>
  <c r="TW140" i="3" a="1"/>
  <c r="RM159" i="3" a="1"/>
  <c r="RF98" i="3" a="1"/>
  <c r="SF178" i="3" a="1"/>
  <c r="LT159" i="3" a="1"/>
  <c r="RW174" i="3" a="1"/>
  <c r="QQ188" i="3" a="1"/>
  <c r="QE195" i="3" a="1"/>
  <c r="QS176" i="3" a="1"/>
  <c r="LU153" i="3" a="1"/>
  <c r="TG173" i="3" a="1"/>
  <c r="OV185" i="3" a="1"/>
  <c r="UI151" i="3" a="1"/>
  <c r="RN196" i="3" a="1"/>
  <c r="RK170" i="3" a="1"/>
  <c r="QZ156" i="3" a="1"/>
  <c r="MV159" i="3" a="1"/>
  <c r="TM148" i="3" a="1"/>
  <c r="MG213" i="3"/>
  <c r="RF65" i="3" a="1"/>
  <c r="LK112" i="3" a="1"/>
  <c r="MV183" i="3" a="1"/>
  <c r="MN166" i="3" a="1"/>
  <c r="ST185" i="3" a="1"/>
  <c r="LZ151" i="3" a="1"/>
  <c r="LY173" i="3" a="1"/>
  <c r="LR79" i="3" a="1"/>
  <c r="SS181" i="3" a="1"/>
  <c r="MS184" i="3" a="1"/>
  <c r="LR178" i="3" a="1"/>
  <c r="MN182" i="3" a="1"/>
  <c r="TD149" i="3" a="1"/>
  <c r="SO53" i="3" a="1"/>
  <c r="RW183" i="3" a="1"/>
  <c r="RN189" i="3" a="1"/>
  <c r="MA159" i="3" a="1"/>
  <c r="SY162" i="3" a="1"/>
  <c r="LF149" i="3" a="1"/>
  <c r="SC176" i="3" a="1"/>
  <c r="SY185" i="3" a="1"/>
  <c r="SW173" i="3" a="1"/>
  <c r="QD127" i="3" a="1"/>
  <c r="QW136" i="3" a="1"/>
  <c r="PT123" i="3" a="1"/>
  <c r="QD178" i="3" a="1"/>
  <c r="OY117" i="3" a="1"/>
  <c r="PG183" i="3" a="1"/>
  <c r="LG123" i="3" a="1"/>
  <c r="TD138" i="3" a="1"/>
  <c r="LE18" i="3" a="1"/>
  <c r="OZ183" i="3" a="1"/>
  <c r="QC164" i="3" a="1"/>
  <c r="RM83" i="3" a="1"/>
  <c r="OU157" i="3" a="1"/>
  <c r="QC198" i="3" a="1"/>
  <c r="LZ194" i="3" a="1"/>
  <c r="LE156" i="3" a="1"/>
  <c r="MS196" i="3" a="1"/>
  <c r="LN131" i="3" a="1"/>
  <c r="TD168" i="3" a="1"/>
  <c r="LK147" i="3" a="1"/>
  <c r="LV172" i="3" a="1"/>
  <c r="LI190" i="3" a="1"/>
  <c r="PV115" i="3" a="1"/>
  <c r="QY12" i="3" a="1"/>
  <c r="LM195" i="3" a="1"/>
  <c r="LP166" i="3" a="1"/>
  <c r="TV200" i="3" a="1"/>
  <c r="OM177" i="3" a="1"/>
  <c r="SF177" i="3" a="1"/>
  <c r="OU84" i="3" a="1"/>
  <c r="MO170" i="3" a="1"/>
  <c r="LS169" i="3" a="1"/>
  <c r="SI150" i="3" a="1"/>
  <c r="UF214" i="3"/>
  <c r="MN144" i="3" a="1"/>
  <c r="TW196" i="3" a="1"/>
  <c r="UI189" i="3" a="1"/>
  <c r="RF140" i="3" a="1"/>
  <c r="QU192" i="3" a="1"/>
  <c r="QP171" i="3" a="1"/>
  <c r="LP103" i="3" a="1"/>
  <c r="MT130" i="3" a="1"/>
  <c r="MR186" i="3" a="1"/>
  <c r="QC124" i="3" a="1"/>
  <c r="LK186" i="3" a="1"/>
  <c r="SF188" i="3" a="1"/>
  <c r="MY153" i="3" a="1"/>
  <c r="UC167" i="3" a="1"/>
  <c r="LY166" i="3" a="1"/>
  <c r="QE194" i="3" a="1"/>
  <c r="LX101" i="3" a="1"/>
  <c r="LM123" i="3" a="1"/>
  <c r="SS151" i="3" a="1"/>
  <c r="UD188" i="3" a="1"/>
  <c r="PV95" i="3" a="1"/>
  <c r="RG128" i="3" a="1"/>
  <c r="TE5" i="3" a="1"/>
  <c r="SW194" i="3" a="1"/>
  <c r="PJ104" i="3" a="1"/>
  <c r="PV4" i="3" a="1"/>
  <c r="UC213" i="3"/>
  <c r="MB162" i="3" a="1"/>
  <c r="PF158" i="3" a="1"/>
  <c r="SE173" i="3" a="1"/>
  <c r="RW186" i="3" a="1"/>
  <c r="PF148" i="3" a="1"/>
  <c r="RL185" i="3" a="1"/>
  <c r="PH149" i="3" a="1"/>
  <c r="PI197" i="3" a="1"/>
  <c r="PU95" i="3" a="1"/>
  <c r="QV130" i="3" a="1"/>
  <c r="PF133" i="3" a="1"/>
  <c r="LI140" i="3" a="1"/>
  <c r="OT199" i="3" a="1"/>
  <c r="SQ99" i="3" a="1"/>
  <c r="UG212" i="3"/>
  <c r="TL189" i="3" a="1"/>
  <c r="RA175" i="3" a="1"/>
  <c r="MG180" i="3" a="1"/>
  <c r="OL196" i="3" a="1"/>
  <c r="LV195" i="3" a="1"/>
  <c r="UC170" i="3" a="1"/>
  <c r="MN183" i="3" a="1"/>
  <c r="TE165" i="3" a="1"/>
  <c r="TL192" i="3" a="1"/>
  <c r="TA177" i="3" a="1"/>
  <c r="TL183" i="3" a="1"/>
  <c r="MT187" i="3" a="1"/>
  <c r="TR101" i="3" a="1"/>
  <c r="UF116" i="3" a="1"/>
  <c r="UG172" i="3" a="1"/>
  <c r="OT152" i="3" a="1"/>
  <c r="PG192" i="3" a="1"/>
  <c r="LR173" i="3" a="1"/>
  <c r="MR169" i="3" a="1"/>
  <c r="OO199" i="3" a="1"/>
  <c r="MW178" i="3" a="1"/>
  <c r="LO152" i="3" a="1"/>
  <c r="PB197" i="3" a="1"/>
  <c r="LZ196" i="3" a="1"/>
  <c r="SB137" i="3" a="1"/>
  <c r="MV192" i="3" a="1"/>
  <c r="LZ180" i="3" a="1"/>
  <c r="MP162" i="3" a="1"/>
  <c r="TR167" i="3" a="1"/>
  <c r="PH198" i="3" a="1"/>
  <c r="QD184" i="3" a="1"/>
  <c r="PE175" i="3" a="1"/>
  <c r="QB170" i="3" a="1"/>
  <c r="PV175" i="3" a="1"/>
  <c r="TB194" i="3" a="1"/>
  <c r="QD193" i="3" a="1"/>
  <c r="RV182" i="3" a="1"/>
  <c r="QE126" i="3" a="1"/>
  <c r="RK120" i="3" a="1"/>
  <c r="SU146" i="3" a="1"/>
  <c r="LW138" i="3" a="1"/>
  <c r="RL149" i="3" a="1"/>
  <c r="UH134" i="3" a="1"/>
  <c r="QW46" i="3" a="1"/>
  <c r="PI138" i="3" a="1"/>
  <c r="TR135" i="3" a="1"/>
  <c r="PF197" i="3" a="1"/>
  <c r="QZ179" i="3" a="1"/>
  <c r="ML173" i="3" a="1"/>
  <c r="RN177" i="3" a="1"/>
  <c r="QG167" i="3" a="1"/>
  <c r="SW190" i="3" a="1"/>
  <c r="PB141" i="3" a="1"/>
  <c r="PV136" i="3" a="1"/>
  <c r="SD111" i="3" a="1"/>
  <c r="RB185" i="3" a="1"/>
  <c r="MM162" i="3" a="1"/>
  <c r="SZ185" i="3" a="1"/>
  <c r="SO191" i="3" a="1"/>
  <c r="SX172" i="3" a="1"/>
  <c r="OO4" i="3" a="1"/>
  <c r="TO212" i="3"/>
  <c r="OQ161" i="3" a="1"/>
  <c r="RG171" i="3" a="1"/>
  <c r="OL197" i="3" a="1"/>
  <c r="PA127" i="3" a="1"/>
  <c r="LE188" i="3" a="1"/>
  <c r="ON161" i="3" a="1"/>
  <c r="UC132" i="3" a="1"/>
  <c r="PF190" i="3" a="1"/>
  <c r="RD198" i="3" a="1"/>
  <c r="QE127" i="3" a="1"/>
  <c r="ON117" i="3" a="1"/>
  <c r="RG149" i="3" a="1"/>
  <c r="SF154" i="3" a="1"/>
  <c r="TZ138" i="3" a="1"/>
  <c r="RA48" i="3" a="1"/>
  <c r="LQ111" i="3" a="1"/>
  <c r="SF185" i="3" a="1"/>
  <c r="SI162" i="3" a="1"/>
  <c r="MR178" i="3" a="1"/>
  <c r="SS167" i="3" a="1"/>
  <c r="LH148" i="3" a="1"/>
  <c r="MQ195" i="3" a="1"/>
  <c r="TM90" i="3" a="1"/>
  <c r="RN124" i="3" a="1"/>
  <c r="LZ135" i="3" a="1"/>
  <c r="RI85" i="3" a="1"/>
  <c r="LZ96" i="3" a="1"/>
  <c r="SZ148" i="3" a="1"/>
  <c r="ML190" i="3" a="1"/>
  <c r="PW142" i="3" a="1"/>
  <c r="UD146" i="3" a="1"/>
  <c r="PH174" i="3" a="1"/>
  <c r="LZ124" i="3" a="1"/>
  <c r="OQ181" i="3" a="1"/>
  <c r="PI123" i="3" a="1"/>
  <c r="MA85" i="3" a="1"/>
  <c r="SW185" i="3" a="1"/>
  <c r="RY95" i="3" a="1"/>
  <c r="RM160" i="3" a="1"/>
  <c r="SG149" i="3" a="1"/>
  <c r="MO184" i="3" a="1"/>
  <c r="OX141" i="3" a="1"/>
  <c r="PG101" i="3" a="1"/>
  <c r="MR49" i="3" a="1"/>
  <c r="TR164" i="3" a="1"/>
  <c r="TB138" i="3" a="1"/>
  <c r="MX197" i="3" a="1"/>
  <c r="MN192" i="3" a="1"/>
  <c r="OS189" i="3" a="1"/>
  <c r="TH144" i="3" a="1"/>
  <c r="RA73" i="3" a="1"/>
  <c r="MQ150" i="3" a="1"/>
  <c r="MR94" i="3" a="1"/>
  <c r="UG189" i="3" a="1"/>
  <c r="SO179" i="3" a="1"/>
  <c r="LM163" i="3" a="1"/>
  <c r="TM191" i="3" a="1"/>
  <c r="OU196" i="3" a="1"/>
  <c r="OM180" i="3" a="1"/>
  <c r="PW159" i="3" a="1"/>
  <c r="MV163" i="3" a="1"/>
  <c r="TH84" i="3" a="1"/>
  <c r="SI127" i="3" a="1"/>
  <c r="TL171" i="3" a="1"/>
  <c r="MW158" i="3" a="1"/>
  <c r="OT186" i="3" a="1"/>
  <c r="TA141" i="3" a="1"/>
  <c r="RY174" i="3" a="1"/>
  <c r="PE191" i="3" a="1"/>
  <c r="SV163" i="3" a="1"/>
  <c r="LH194" i="3" a="1"/>
  <c r="LG213" i="3"/>
  <c r="MO173" i="3" a="1"/>
  <c r="MM145" i="3" a="1"/>
  <c r="OM175" i="3" a="1"/>
  <c r="OQ179" i="3" a="1"/>
  <c r="LY174" i="3" a="1"/>
  <c r="LK188" i="3" a="1"/>
  <c r="QD200" i="3" a="1"/>
  <c r="QW168" i="3" a="1"/>
  <c r="PU128" i="3" a="1"/>
  <c r="PA155" i="3" a="1"/>
  <c r="MP166" i="3" a="1"/>
  <c r="OQ77" i="3" a="1"/>
  <c r="OR186" i="3" a="1"/>
  <c r="RF184" i="3" a="1"/>
  <c r="SE124" i="3" a="1"/>
  <c r="ST179" i="3" a="1"/>
  <c r="UG162" i="3" a="1"/>
  <c r="MK153" i="3" a="1"/>
  <c r="UC189" i="3" a="1"/>
  <c r="LO169" i="3" a="1"/>
  <c r="LM173" i="3" a="1"/>
  <c r="MP199" i="3" a="1"/>
  <c r="MV191" i="3" a="1"/>
  <c r="PC114" i="3" a="1"/>
  <c r="TU148" i="3" a="1"/>
  <c r="RK125" i="3" a="1"/>
  <c r="PD103" i="3" a="1"/>
  <c r="PH189" i="3" a="1"/>
  <c r="UF195" i="3" a="1"/>
  <c r="PI170" i="3" a="1"/>
  <c r="QW189" i="3" a="1"/>
  <c r="UC140" i="3" a="1"/>
  <c r="SO200" i="3" a="1"/>
  <c r="LW147" i="3" a="1"/>
  <c r="OY165" i="3" a="1"/>
  <c r="PE119" i="3" a="1"/>
  <c r="PV196" i="3" a="1"/>
  <c r="RA63" i="3" a="1"/>
  <c r="RC194" i="3" a="1"/>
  <c r="RV148" i="3" a="1"/>
  <c r="RC166" i="3" a="1"/>
  <c r="RM176" i="3" a="1"/>
  <c r="QU190" i="3" a="1"/>
  <c r="SS147" i="3" a="1"/>
  <c r="TE136" i="3" a="1"/>
  <c r="SA172" i="3" a="1"/>
  <c r="OY180" i="3" a="1"/>
  <c r="RE118" i="3" a="1"/>
  <c r="QZ130" i="3" a="1"/>
  <c r="MG81" i="3" a="1"/>
  <c r="MR212" i="3"/>
  <c r="OO173" i="3" a="1"/>
  <c r="TB116" i="3" a="1"/>
  <c r="TL132" i="3" a="1"/>
  <c r="MO154" i="3" a="1"/>
  <c r="QC151" i="3" a="1"/>
  <c r="QP182" i="3" a="1"/>
  <c r="RC168" i="3" a="1"/>
  <c r="QZ122" i="3" a="1"/>
  <c r="SR180" i="3" a="1"/>
  <c r="SG183" i="3" a="1"/>
  <c r="LE191" i="3" a="1"/>
  <c r="ST186" i="3" a="1"/>
  <c r="PT160" i="3" a="1"/>
  <c r="LE190" i="3" a="1"/>
  <c r="MJ18" i="3" a="1"/>
  <c r="SQ130" i="3" a="1"/>
  <c r="RB111" i="3" a="1"/>
  <c r="LY180" i="3" a="1"/>
  <c r="TY145" i="3" a="1"/>
  <c r="MO157" i="3" a="1"/>
  <c r="MQ212" i="3"/>
  <c r="UF84" i="3" a="1"/>
  <c r="RV139" i="3" a="1"/>
  <c r="ON186" i="3" a="1"/>
  <c r="PO137" i="3" a="1"/>
  <c r="SJ139" i="3" a="1"/>
  <c r="PR88" i="3" a="1"/>
  <c r="MX199" i="3" a="1"/>
  <c r="LJ120" i="3" a="1"/>
  <c r="OM167" i="3" a="1"/>
  <c r="RL195" i="3" a="1"/>
  <c r="QW180" i="3" a="1"/>
  <c r="UH163" i="3" a="1"/>
  <c r="PH176" i="3" a="1"/>
  <c r="SH124" i="3" a="1"/>
  <c r="RV109" i="3" a="1"/>
  <c r="LN135" i="3" a="1"/>
  <c r="PA162" i="3" a="1"/>
  <c r="PH178" i="3" a="1"/>
  <c r="RM106" i="3" a="1"/>
  <c r="OP158" i="3" a="1"/>
  <c r="SX188" i="3" a="1"/>
  <c r="PH111" i="3" a="1"/>
  <c r="QQ186" i="3" a="1"/>
  <c r="RM93" i="3" a="1"/>
  <c r="LW179" i="3" a="1"/>
  <c r="RV185" i="3" a="1"/>
  <c r="MA170" i="3" a="1"/>
  <c r="LH141" i="3" a="1"/>
  <c r="OO127" i="3" a="1"/>
  <c r="PW178" i="3" a="1"/>
  <c r="RW148" i="3" a="1"/>
  <c r="OT178" i="3" a="1"/>
  <c r="TI108" i="3" a="1"/>
  <c r="RB169" i="3" a="1"/>
  <c r="SG147" i="3" a="1"/>
  <c r="SC112" i="3" a="1"/>
  <c r="QS165" i="3" a="1"/>
  <c r="LM186" i="3" a="1"/>
  <c r="TJ169" i="3" a="1"/>
  <c r="LT190" i="3" a="1"/>
  <c r="LE166" i="3" a="1"/>
  <c r="LG150" i="3" a="1"/>
  <c r="LZ199" i="3" a="1"/>
  <c r="RI175" i="3" a="1"/>
  <c r="MW182" i="3" a="1"/>
  <c r="TB126" i="3" a="1"/>
  <c r="ST134" i="3" a="1"/>
  <c r="LD165" i="3" a="1"/>
  <c r="LI54" i="3" a="1"/>
  <c r="QZ141" i="3" a="1"/>
  <c r="RW172" i="3" a="1"/>
  <c r="RM197" i="3" a="1"/>
  <c r="PC177" i="3" a="1"/>
  <c r="PX134" i="3" a="1"/>
  <c r="SB192" i="3" a="1"/>
  <c r="PO140" i="3" a="1"/>
  <c r="PS127" i="3" a="1"/>
  <c r="SX191" i="3" a="1"/>
  <c r="LL87" i="3" a="1"/>
  <c r="RK156" i="3" a="1"/>
  <c r="QY132" i="3" a="1"/>
  <c r="RI189" i="3" a="1"/>
  <c r="MY107" i="3" a="1"/>
  <c r="LP173" i="3" a="1"/>
  <c r="PC163" i="3" a="1"/>
  <c r="PE130" i="3" a="1"/>
  <c r="UI191" i="3" a="1"/>
  <c r="MR146" i="3" a="1"/>
  <c r="MQ173" i="3" a="1"/>
  <c r="OV187" i="3" a="1"/>
  <c r="OR125" i="3" a="1"/>
  <c r="MV182" i="3" a="1"/>
  <c r="SP138" i="3" a="1"/>
  <c r="LW160" i="3" a="1"/>
  <c r="SC194" i="3" a="1"/>
  <c r="PJ166" i="3" a="1"/>
  <c r="QF181" i="3" a="1"/>
  <c r="SS172" i="3" a="1"/>
  <c r="LE104" i="3" a="1"/>
  <c r="LM177" i="3" a="1"/>
  <c r="UA28" i="3" a="1"/>
  <c r="OV194" i="3" a="1"/>
  <c r="LG93" i="3" a="1"/>
  <c r="UD103" i="3" a="1"/>
  <c r="SP176" i="3" a="1"/>
  <c r="LX152" i="3" a="1"/>
  <c r="SG172" i="3" a="1"/>
  <c r="RW184" i="3" a="1"/>
  <c r="TC4" i="3" a="1"/>
  <c r="MP186" i="3" a="1"/>
  <c r="RC195" i="3" a="1"/>
  <c r="ST101" i="3" a="1"/>
  <c r="MX94" i="3" a="1"/>
  <c r="TX133" i="3" a="1"/>
  <c r="LJ191" i="3" a="1"/>
  <c r="TR145" i="3" a="1"/>
  <c r="RK189" i="3" a="1"/>
  <c r="MW140" i="3" a="1"/>
  <c r="UE213" i="3"/>
  <c r="PJ167" i="3" a="1"/>
  <c r="LS187" i="3" a="1"/>
  <c r="RH160" i="3" a="1"/>
  <c r="QV169" i="3" a="1"/>
  <c r="PV121" i="3" a="1"/>
  <c r="LW114" i="3" a="1"/>
  <c r="OV153" i="3" a="1"/>
  <c r="PR118" i="3" a="1"/>
  <c r="SR167" i="3" a="1"/>
  <c r="MY161" i="3" a="1"/>
  <c r="OP92" i="3" a="1"/>
  <c r="LJ149" i="3" a="1"/>
  <c r="PI173" i="3" a="1"/>
  <c r="OU139" i="3" a="1"/>
  <c r="LI198" i="3" a="1"/>
  <c r="SQ194" i="3" a="1"/>
  <c r="RI183" i="3" a="1"/>
  <c r="TF198" i="3" a="1"/>
  <c r="SK200" i="3" a="1"/>
  <c r="PI111" i="3" a="1"/>
  <c r="SG106" i="3" a="1"/>
  <c r="RY189" i="3" a="1"/>
  <c r="OX155" i="3" a="1"/>
  <c r="QS193" i="3" a="1"/>
  <c r="UH212" i="3"/>
  <c r="SY171" i="3" a="1"/>
  <c r="TM107" i="3" a="1"/>
  <c r="PZ191" i="3" a="1"/>
  <c r="SP156" i="3" a="1"/>
  <c r="SB164" i="3" a="1"/>
  <c r="MK140" i="3" a="1"/>
  <c r="RI119" i="3" a="1"/>
  <c r="QG120" i="3" a="1"/>
  <c r="RZ182" i="3" a="1"/>
  <c r="TV154" i="3" a="1"/>
  <c r="RN169" i="3" a="1"/>
  <c r="QG184" i="3" a="1"/>
  <c r="MS95" i="3" a="1"/>
  <c r="QQ172" i="3" a="1"/>
  <c r="QP141" i="3" a="1"/>
  <c r="QQ189" i="3" a="1"/>
  <c r="QA164" i="3" a="1"/>
  <c r="PG103" i="3" a="1"/>
  <c r="LI214" i="3"/>
  <c r="LG171" i="3" a="1"/>
  <c r="OW152" i="3" a="1"/>
  <c r="TL190" i="3" a="1"/>
  <c r="TA33" i="3" a="1"/>
  <c r="TR149" i="3" a="1"/>
  <c r="LP31" i="3" a="1"/>
  <c r="LG115" i="3" a="1"/>
  <c r="OP37" i="3" a="1"/>
  <c r="ST147" i="3" a="1"/>
  <c r="OP146" i="3" a="1"/>
  <c r="MO187" i="3" a="1"/>
  <c r="MR137" i="3" a="1"/>
  <c r="RW142" i="3" a="1"/>
  <c r="QT195" i="3" a="1"/>
  <c r="TL94" i="3" a="1"/>
  <c r="TD103" i="3" a="1"/>
  <c r="SS142" i="3" a="1"/>
  <c r="LO178" i="3" a="1"/>
  <c r="QU122" i="3" a="1"/>
  <c r="TU157" i="3" a="1"/>
  <c r="LU172" i="3" a="1"/>
  <c r="OS179" i="3" a="1"/>
  <c r="OL134" i="3" a="1"/>
  <c r="TE191" i="3" a="1"/>
  <c r="TU130" i="3" a="1"/>
  <c r="RI185" i="3" a="1"/>
  <c r="PG188" i="3" a="1"/>
  <c r="SR163" i="3" a="1"/>
  <c r="SG186" i="3" a="1"/>
  <c r="TX181" i="3" a="1"/>
  <c r="UA126" i="3" a="1"/>
  <c r="RC184" i="3" a="1"/>
  <c r="SV197" i="3" a="1"/>
  <c r="SQ139" i="3" a="1"/>
  <c r="ST139" i="3" a="1"/>
  <c r="UJ141" i="3" a="1"/>
  <c r="SF199" i="3" a="1"/>
  <c r="OU200" i="3" a="1"/>
  <c r="OY143" i="3" a="1"/>
  <c r="OU197" i="3" a="1"/>
  <c r="UJ182" i="3" a="1"/>
  <c r="MP132" i="3" a="1"/>
  <c r="TZ190" i="3" a="1"/>
  <c r="TE104" i="3" a="1"/>
  <c r="OQ18" i="3" a="1"/>
  <c r="LZ133" i="3" a="1"/>
  <c r="RE166" i="3" a="1"/>
  <c r="MG154" i="3" a="1"/>
  <c r="MJ172" i="3" a="1"/>
  <c r="SU125" i="3" a="1"/>
  <c r="PF85" i="3" a="1"/>
  <c r="RH120" i="3" a="1"/>
  <c r="OT162" i="3" a="1"/>
  <c r="MA102" i="3" a="1"/>
  <c r="MA156" i="3" a="1"/>
  <c r="QT47" i="3" a="1"/>
  <c r="OU156" i="3" a="1"/>
  <c r="PH192" i="3" a="1"/>
  <c r="SU173" i="3" a="1"/>
  <c r="TV79" i="3" a="1"/>
  <c r="QX55" i="3" a="1"/>
  <c r="TX82" i="3" a="1"/>
  <c r="SX151" i="3" a="1"/>
  <c r="SH199" i="3" a="1"/>
  <c r="LJ162" i="3" a="1"/>
  <c r="QW199" i="3" a="1"/>
  <c r="OM184" i="3" a="1"/>
  <c r="SS176" i="3" a="1"/>
  <c r="SD195" i="3" a="1"/>
  <c r="SR150" i="3" a="1"/>
  <c r="UF113" i="3" a="1"/>
  <c r="OQ105" i="3" a="1"/>
  <c r="TB168" i="3" a="1"/>
  <c r="OS122" i="3" a="1"/>
  <c r="TM129" i="3" a="1"/>
  <c r="LG157" i="3" a="1"/>
  <c r="RN192" i="3" a="1"/>
  <c r="TI180" i="3" a="1"/>
  <c r="OU184" i="3" a="1"/>
  <c r="PF173" i="3" a="1"/>
  <c r="SB168" i="3" a="1"/>
  <c r="RL181" i="3" a="1"/>
  <c r="RD176" i="3" a="1"/>
  <c r="ON112" i="3" a="1"/>
  <c r="OS145" i="3" a="1"/>
  <c r="SY164" i="3" a="1"/>
  <c r="OV182" i="3" a="1"/>
  <c r="TV212" i="3"/>
  <c r="PD82" i="3" a="1"/>
  <c r="MG212" i="3"/>
  <c r="ML174" i="3" a="1"/>
  <c r="RC170" i="3" a="1"/>
  <c r="OP156" i="3" a="1"/>
  <c r="RD199" i="3" a="1"/>
  <c r="LE193" i="3" a="1"/>
  <c r="MG120" i="3" a="1"/>
  <c r="RB56" i="3" a="1"/>
  <c r="UD185" i="3" a="1"/>
  <c r="LJ187" i="3" a="1"/>
  <c r="TK213" i="3"/>
  <c r="SW154" i="3" a="1"/>
  <c r="SO113" i="3" a="1"/>
  <c r="UB164" i="3" a="1"/>
  <c r="TZ96" i="3" a="1"/>
  <c r="TL180" i="3" a="1"/>
  <c r="OV177" i="3" a="1"/>
  <c r="TM152" i="3" a="1"/>
  <c r="UJ152" i="3" a="1"/>
  <c r="QF147" i="3" a="1"/>
  <c r="PU134" i="3" a="1"/>
  <c r="UH193" i="3" a="1"/>
  <c r="LU144" i="3" a="1"/>
  <c r="SW155" i="3" a="1"/>
  <c r="UD212" i="3"/>
  <c r="RL118" i="3" a="1"/>
  <c r="QB133" i="3" a="1"/>
  <c r="SJ153" i="3" a="1"/>
  <c r="TY148" i="3" a="1"/>
  <c r="UA192" i="3" a="1"/>
  <c r="LH190" i="3" a="1"/>
  <c r="UJ197" i="3" a="1"/>
  <c r="SE72" i="3" a="1"/>
  <c r="LM182" i="3" a="1"/>
  <c r="OR195" i="3" a="1"/>
  <c r="LG186" i="3" a="1"/>
  <c r="RY179" i="3" a="1"/>
  <c r="LS170" i="3" a="1"/>
  <c r="RA187" i="3" a="1"/>
  <c r="TB184" i="3" a="1"/>
  <c r="OU38" i="3" a="1"/>
  <c r="UH180" i="3" a="1"/>
  <c r="SS88" i="3" a="1"/>
  <c r="LU102" i="3" a="1"/>
  <c r="UI57" i="3" a="1"/>
  <c r="RW161" i="3" a="1"/>
  <c r="LH213" i="3"/>
  <c r="SP152" i="3" a="1"/>
  <c r="PH147" i="3" a="1"/>
  <c r="SB134" i="3" a="1"/>
  <c r="PE124" i="3" a="1"/>
  <c r="LV176" i="3" a="1"/>
  <c r="LJ124" i="3" a="1"/>
  <c r="SS159" i="3" a="1"/>
  <c r="SJ138" i="3" a="1"/>
  <c r="SJ196" i="3" a="1"/>
  <c r="MP158" i="3" a="1"/>
  <c r="LG140" i="3" a="1"/>
  <c r="TA197" i="3" a="1"/>
  <c r="SO122" i="3" a="1"/>
  <c r="PA115" i="3" a="1"/>
  <c r="LN179" i="3" a="1"/>
  <c r="PT188" i="3" a="1"/>
  <c r="RI115" i="3" a="1"/>
  <c r="MY126" i="3" a="1"/>
  <c r="RZ189" i="3" a="1"/>
  <c r="LL181" i="3" a="1"/>
  <c r="PV165" i="3" a="1"/>
  <c r="TG192" i="3" a="1"/>
  <c r="TG97" i="3" a="1"/>
  <c r="SX93" i="3" a="1"/>
  <c r="MP139" i="3" a="1"/>
  <c r="MX198" i="3" a="1"/>
  <c r="RE139" i="3" a="1"/>
  <c r="RH175" i="3" a="1"/>
  <c r="OU187" i="3" a="1"/>
  <c r="MJ123" i="3" a="1"/>
  <c r="LN193" i="3" a="1"/>
  <c r="QC191" i="3" a="1"/>
  <c r="LX153" i="3" a="1"/>
  <c r="RA196" i="3" a="1"/>
  <c r="RI147" i="3" a="1"/>
  <c r="PJ70" i="3" a="1"/>
  <c r="UA164" i="3" a="1"/>
  <c r="PS122" i="3" a="1"/>
  <c r="MM180" i="3" a="1"/>
  <c r="SI74" i="3" a="1"/>
  <c r="PJ180" i="3" a="1"/>
  <c r="SR190" i="3" a="1"/>
  <c r="LL148" i="3" a="1"/>
  <c r="QG181" i="3" a="1"/>
  <c r="LT124" i="3" a="1"/>
  <c r="RE173" i="3" a="1"/>
  <c r="RX150" i="3" a="1"/>
  <c r="TG145" i="3" a="1"/>
  <c r="PC88" i="3" a="1"/>
  <c r="LU150" i="3" a="1"/>
  <c r="SI194" i="3" a="1"/>
  <c r="TA138" i="3" a="1"/>
  <c r="OS175" i="3" a="1"/>
  <c r="MV212" i="3"/>
  <c r="PS139" i="3" a="1"/>
  <c r="SU126" i="3" a="1"/>
  <c r="QW118" i="3" a="1"/>
  <c r="UD183" i="3" a="1"/>
  <c r="QU144" i="3" a="1"/>
  <c r="UD197" i="3" a="1"/>
  <c r="LN189" i="3" a="1"/>
  <c r="SR123" i="3" a="1"/>
  <c r="PD187" i="3" a="1"/>
  <c r="LR124" i="3" a="1"/>
  <c r="MA185" i="3" a="1"/>
  <c r="TG190" i="3" a="1"/>
  <c r="SV191" i="3" a="1"/>
  <c r="PA131" i="3" a="1"/>
  <c r="QU133" i="3" a="1"/>
  <c r="PO92" i="3" a="1"/>
  <c r="RZ196" i="3" a="1"/>
  <c r="SF190" i="3" a="1"/>
  <c r="LN213" i="3"/>
  <c r="TM175" i="3" a="1"/>
  <c r="PC187" i="3" a="1"/>
  <c r="MP124" i="3" a="1"/>
  <c r="LD93" i="3" a="1"/>
  <c r="TB97" i="3" a="1"/>
  <c r="RZ169" i="3" a="1"/>
  <c r="ON152" i="3" a="1"/>
  <c r="RB136" i="3" a="1"/>
  <c r="TR183" i="3" a="1"/>
  <c r="LM161" i="3" a="1"/>
  <c r="TX175" i="3" a="1"/>
  <c r="MW154" i="3" a="1"/>
  <c r="SO214" i="3"/>
  <c r="TL185" i="3" a="1"/>
  <c r="TX162" i="3" a="1"/>
  <c r="QP116" i="3" a="1"/>
  <c r="QC158" i="3" a="1"/>
  <c r="QP194" i="3" a="1"/>
  <c r="QG176" i="3" a="1"/>
  <c r="RG148" i="3" a="1"/>
  <c r="RV164" i="3" a="1"/>
  <c r="LO128" i="3" a="1"/>
  <c r="OR197" i="3" a="1"/>
  <c r="LX198" i="3" a="1"/>
  <c r="SE196" i="3" a="1"/>
  <c r="RN150" i="3" a="1"/>
  <c r="LY150" i="3" a="1"/>
  <c r="SJ114" i="3" a="1"/>
  <c r="TH107" i="3" a="1"/>
  <c r="RX176" i="3" a="1"/>
  <c r="MX195" i="3" a="1"/>
  <c r="MN187" i="3" a="1"/>
  <c r="OS191" i="3" a="1"/>
  <c r="ST157" i="3" a="1"/>
  <c r="OS162" i="3" a="1"/>
  <c r="UI186" i="3" a="1"/>
  <c r="LH124" i="3" a="1"/>
  <c r="RL162" i="3" a="1"/>
  <c r="TA143" i="3" a="1"/>
  <c r="QE29" i="3" a="1"/>
  <c r="UC181" i="3" a="1"/>
  <c r="MM215" i="3"/>
  <c r="RH100" i="3" a="1"/>
  <c r="SX182" i="3" a="1"/>
  <c r="QZ185" i="3" a="1"/>
  <c r="TC196" i="3" a="1"/>
  <c r="LQ102" i="3" a="1"/>
  <c r="PS144" i="3" a="1"/>
  <c r="QU84" i="3" a="1"/>
  <c r="SG150" i="3" a="1"/>
  <c r="PE166" i="3" a="1"/>
  <c r="PT114" i="3" a="1"/>
  <c r="LY155" i="3" a="1"/>
  <c r="MQ113" i="3" a="1"/>
  <c r="MB177" i="3" a="1"/>
  <c r="QD115" i="3" a="1"/>
  <c r="PJ193" i="3" a="1"/>
  <c r="RD125" i="3" a="1"/>
  <c r="QP79" i="3" a="1"/>
  <c r="SB169" i="3" a="1"/>
  <c r="QV177" i="3" a="1"/>
  <c r="SK114" i="3" a="1"/>
  <c r="QF177" i="3" a="1"/>
  <c r="TH104" i="3" a="1"/>
  <c r="SA32" i="3" a="1"/>
  <c r="RS178" i="3" a="1"/>
  <c r="QW104" i="3" a="1"/>
  <c r="SI173" i="3" a="1"/>
  <c r="OP149" i="3" a="1"/>
  <c r="OO152" i="3" a="1"/>
  <c r="SC108" i="3" a="1"/>
  <c r="SF169" i="3" a="1"/>
  <c r="QW142" i="3" a="1"/>
  <c r="SF126" i="3" a="1"/>
  <c r="PZ169" i="3" a="1"/>
  <c r="RW199" i="3" a="1"/>
  <c r="LZ187" i="3" a="1"/>
  <c r="QC167" i="3" a="1"/>
  <c r="QG168" i="3" a="1"/>
  <c r="MG137" i="3" a="1"/>
  <c r="TJ166" i="3" a="1"/>
  <c r="PX181" i="3" a="1"/>
  <c r="PC165" i="3" a="1"/>
  <c r="MT215" i="3"/>
  <c r="PI185" i="3" a="1"/>
  <c r="MB124" i="3" a="1"/>
  <c r="QX186" i="3" a="1"/>
  <c r="LF161" i="3" a="1"/>
  <c r="QS107" i="3" a="1"/>
  <c r="LT186" i="3" a="1"/>
  <c r="OS118" i="3" a="1"/>
  <c r="MR170" i="3" a="1"/>
  <c r="TA176" i="3" a="1"/>
  <c r="MP136" i="3" a="1"/>
  <c r="UC162" i="3" a="1"/>
  <c r="SD197" i="3" a="1"/>
  <c r="ON189" i="3" a="1"/>
  <c r="TV198" i="3" a="1"/>
  <c r="QD142" i="3" a="1"/>
  <c r="OO153" i="3" a="1"/>
  <c r="QP180" i="3" a="1"/>
  <c r="MP72" i="3" a="1"/>
  <c r="TZ195" i="3" a="1"/>
  <c r="MP127" i="3" a="1"/>
  <c r="RD174" i="3" a="1"/>
  <c r="PJ196" i="3" a="1"/>
  <c r="UB77" i="3" a="1"/>
  <c r="OR135" i="3" a="1"/>
  <c r="MB197" i="3" a="1"/>
  <c r="RI182" i="3" a="1"/>
  <c r="SU115" i="3" a="1"/>
  <c r="PX172" i="3" a="1"/>
  <c r="PO191" i="3" a="1"/>
  <c r="OZ157" i="3" a="1"/>
  <c r="LK166" i="3" a="1"/>
  <c r="TM150" i="3" a="1"/>
  <c r="OR138" i="3" a="1"/>
  <c r="PY77" i="3" a="1"/>
  <c r="QD89" i="3" a="1"/>
  <c r="PJ191" i="3" a="1"/>
  <c r="OP187" i="3" a="1"/>
  <c r="PZ186" i="3" a="1"/>
  <c r="RD127" i="3" a="1"/>
  <c r="QX189" i="3" a="1"/>
  <c r="QS182" i="3" a="1"/>
  <c r="LF152" i="3" a="1"/>
  <c r="SG176" i="3" a="1"/>
  <c r="LY212" i="3"/>
  <c r="LE96" i="3" a="1"/>
  <c r="RH141" i="3" a="1"/>
  <c r="LJ178" i="3" a="1"/>
  <c r="UC138" i="3" a="1"/>
  <c r="QA163" i="3" a="1"/>
  <c r="OU104" i="3" a="1"/>
  <c r="LX123" i="3" a="1"/>
  <c r="SI200" i="3" a="1"/>
  <c r="UC194" i="3" a="1"/>
  <c r="RA181" i="3" a="1"/>
  <c r="QZ169" i="3" a="1"/>
  <c r="QP184" i="3" a="1"/>
  <c r="UF182" i="3" a="1"/>
  <c r="PE190" i="3" a="1"/>
  <c r="MT154" i="3" a="1"/>
  <c r="UJ162" i="3" a="1"/>
  <c r="OW173" i="3" a="1"/>
  <c r="QF121" i="3" a="1"/>
  <c r="TL162" i="3" a="1"/>
  <c r="SI179" i="3" a="1"/>
  <c r="UA185" i="3" a="1"/>
  <c r="QR177" i="3" a="1"/>
  <c r="LL162" i="3" a="1"/>
  <c r="PO175" i="3" a="1"/>
  <c r="SX115" i="3" a="1"/>
  <c r="PZ184" i="3" a="1"/>
  <c r="RW182" i="3" a="1"/>
  <c r="LW153" i="3" a="1"/>
  <c r="PG180" i="3" a="1"/>
  <c r="QT120" i="3" a="1"/>
  <c r="LI143" i="3" a="1"/>
  <c r="LZ86" i="3" a="1"/>
  <c r="LZ132" i="3" a="1"/>
  <c r="RK177" i="3" a="1"/>
  <c r="QP132" i="3" a="1"/>
  <c r="PS178" i="3" a="1"/>
  <c r="SK123" i="3" a="1"/>
  <c r="RG180" i="3" a="1"/>
  <c r="RF182" i="3" a="1"/>
  <c r="OV180" i="3" a="1"/>
  <c r="QF144" i="3" a="1"/>
  <c r="RS125" i="3" a="1"/>
  <c r="SF171" i="3" a="1"/>
  <c r="MB189" i="3" a="1"/>
  <c r="RV162" i="3" a="1"/>
  <c r="MP192" i="3" a="1"/>
  <c r="PD115" i="3" a="1"/>
  <c r="LE117" i="3" a="1"/>
  <c r="PE114" i="3" a="1"/>
  <c r="TU163" i="3" a="1"/>
  <c r="RW84" i="3" a="1"/>
  <c r="PI131" i="3" a="1"/>
  <c r="SB185" i="3" a="1"/>
  <c r="LW21" i="3" a="1"/>
  <c r="OO125" i="3" a="1"/>
  <c r="OR107" i="3" a="1"/>
  <c r="PH146" i="3" a="1"/>
  <c r="ML146" i="3" a="1"/>
  <c r="QY127" i="3" a="1"/>
  <c r="SJ175" i="3" a="1"/>
  <c r="PD182" i="3" a="1"/>
  <c r="QA190" i="3" a="1"/>
  <c r="LM17" i="3" a="1"/>
  <c r="MK190" i="3" a="1"/>
  <c r="LP136" i="3" a="1"/>
  <c r="OZ158" i="3" a="1"/>
  <c r="LE167" i="3" a="1"/>
  <c r="MA172" i="3" a="1"/>
  <c r="UA61" i="3" a="1"/>
  <c r="QP170" i="3" a="1"/>
  <c r="TF182" i="3" a="1"/>
  <c r="PZ141" i="3" a="1"/>
  <c r="PU98" i="3" a="1"/>
  <c r="UC137" i="3" a="1"/>
  <c r="MJ103" i="3" a="1"/>
  <c r="UD175" i="3" a="1"/>
  <c r="MS156" i="3" a="1"/>
  <c r="MS194" i="3" a="1"/>
  <c r="RH118" i="3" a="1"/>
  <c r="PW139" i="3" a="1"/>
  <c r="LV200" i="3" a="1"/>
  <c r="QZ189" i="3" a="1"/>
  <c r="RF144" i="3" a="1"/>
  <c r="TG158" i="3" a="1"/>
  <c r="SF174" i="3" a="1"/>
  <c r="LO212" i="3"/>
  <c r="TI172" i="3" a="1"/>
  <c r="MM133" i="3" a="1"/>
  <c r="TU117" i="3" a="1"/>
  <c r="RL157" i="3" a="1"/>
  <c r="LL121" i="3" a="1"/>
  <c r="RV168" i="3" a="1"/>
  <c r="SX143" i="3" a="1"/>
  <c r="RL99" i="3" a="1"/>
  <c r="RC126" i="3" a="1"/>
  <c r="RC162" i="3" a="1"/>
  <c r="SU163" i="3" a="1"/>
  <c r="LL199" i="3" a="1"/>
  <c r="RH127" i="3" a="1"/>
  <c r="LZ195" i="3" a="1"/>
  <c r="RY180" i="3" a="1"/>
  <c r="LE125" i="3" a="1"/>
  <c r="MR117" i="3" a="1"/>
  <c r="TI125" i="3" a="1"/>
  <c r="SH167" i="3" a="1"/>
  <c r="OP11" i="3" a="1"/>
  <c r="PI177" i="3" a="1"/>
  <c r="QB182" i="3" a="1"/>
  <c r="UJ148" i="3" a="1"/>
  <c r="QD199" i="3" a="1"/>
  <c r="UH162" i="3" a="1"/>
  <c r="RI138" i="3" a="1"/>
  <c r="RZ184" i="3" a="1"/>
  <c r="LK168" i="3" a="1"/>
  <c r="LN168" i="3" a="1"/>
  <c r="MA73" i="3" a="1"/>
  <c r="TJ137" i="3" a="1"/>
  <c r="SO167" i="3" a="1"/>
  <c r="TJ140" i="3" a="1"/>
  <c r="PW149" i="3" a="1"/>
  <c r="SB157" i="3" a="1"/>
  <c r="MB186" i="3" a="1"/>
  <c r="QX141" i="3" a="1"/>
  <c r="LH128" i="3" a="1"/>
  <c r="RC155" i="3" a="1"/>
  <c r="QT111" i="3" a="1"/>
  <c r="LE192" i="3" a="1"/>
  <c r="OV167" i="3" a="1"/>
  <c r="SF72" i="3" a="1"/>
  <c r="MY175" i="3" a="1"/>
  <c r="SZ198" i="3" a="1"/>
  <c r="TK177" i="3" a="1"/>
  <c r="OR159" i="3" a="1"/>
  <c r="QY46" i="3" a="1"/>
  <c r="MO194" i="3" a="1"/>
  <c r="LM121" i="3" a="1"/>
  <c r="TC162" i="3" a="1"/>
  <c r="MP143" i="3" a="1"/>
  <c r="QT161" i="3" a="1"/>
  <c r="PF195" i="3" a="1"/>
  <c r="PO187" i="3" a="1"/>
  <c r="MB179" i="3" a="1"/>
  <c r="QW190" i="3" a="1"/>
  <c r="RY199" i="3" a="1"/>
  <c r="LP118" i="3" a="1"/>
  <c r="SH163" i="3" a="1"/>
  <c r="QS97" i="3" a="1"/>
  <c r="MX168" i="3" a="1"/>
  <c r="LE175" i="3" a="1"/>
  <c r="MV172" i="3" a="1"/>
  <c r="OV168" i="3" a="1"/>
  <c r="RY139" i="3" a="1"/>
  <c r="ST123" i="3" a="1"/>
  <c r="OW80" i="3" a="1"/>
  <c r="UE152" i="3" a="1"/>
  <c r="PR199" i="3" a="1"/>
  <c r="MX134" i="3" a="1"/>
  <c r="MK183" i="3" a="1"/>
  <c r="QY123" i="3" a="1"/>
  <c r="PA65" i="3" a="1"/>
  <c r="SX95" i="3" a="1"/>
  <c r="PI164" i="3" a="1"/>
  <c r="RD118" i="3" a="1"/>
  <c r="LQ174" i="3" a="1"/>
  <c r="SK184" i="3" a="1"/>
  <c r="PO116" i="3" a="1"/>
  <c r="LW155" i="3" a="1"/>
  <c r="QG164" i="3" a="1"/>
  <c r="MQ164" i="3" a="1"/>
  <c r="QP199" i="3" a="1"/>
  <c r="MM126" i="3" a="1"/>
  <c r="LF184" i="3" a="1"/>
  <c r="UG199" i="3" a="1"/>
  <c r="MV164" i="3" a="1"/>
  <c r="SO46" i="3" a="1"/>
  <c r="SK160" i="3" a="1"/>
  <c r="TD178" i="3" a="1"/>
  <c r="UF185" i="3" a="1"/>
  <c r="SQ191" i="3" a="1"/>
  <c r="TE172" i="3" a="1"/>
  <c r="MK98" i="3" a="1"/>
  <c r="RE161" i="3" a="1"/>
  <c r="RC187" i="3" a="1"/>
  <c r="MP182" i="3" a="1"/>
  <c r="LG151" i="3" a="1"/>
  <c r="PY62" i="3" a="1"/>
  <c r="PT139" i="3" a="1"/>
  <c r="RH199" i="3" a="1"/>
  <c r="OP166" i="3" a="1"/>
  <c r="LI213" i="3"/>
  <c r="QB178" i="3" a="1"/>
  <c r="MU158" i="3" a="1"/>
  <c r="SK164" i="3" a="1"/>
  <c r="QU153" i="3" a="1"/>
  <c r="SH152" i="3" a="1"/>
  <c r="TU195" i="3" a="1"/>
  <c r="MW113" i="3" a="1"/>
  <c r="PV35" i="3" a="1"/>
  <c r="PC144" i="3" a="1"/>
  <c r="LX137" i="3" a="1"/>
  <c r="PA46" i="3" a="1"/>
  <c r="SX168" i="3" a="1"/>
  <c r="ST174" i="3" a="1"/>
  <c r="LG166" i="3" a="1"/>
  <c r="PO129" i="3" a="1"/>
  <c r="TY183" i="3" a="1"/>
  <c r="MJ183" i="3" a="1"/>
  <c r="TM188" i="3" a="1"/>
  <c r="TC113" i="3" a="1"/>
  <c r="TX165" i="3" a="1"/>
  <c r="QX193" i="3" a="1"/>
  <c r="QE182" i="3" a="1"/>
  <c r="UD80" i="3" a="1"/>
  <c r="LD114" i="3" a="1"/>
  <c r="SD198" i="3" a="1"/>
  <c r="PE168" i="3" a="1"/>
  <c r="PB172" i="3" a="1"/>
  <c r="PB168" i="3" a="1"/>
  <c r="TW191" i="3" a="1"/>
  <c r="LE187" i="3" a="1"/>
  <c r="TH189" i="3" a="1"/>
  <c r="OU180" i="3" a="1"/>
  <c r="LO3" i="3" a="1"/>
  <c r="RN198" i="3" a="1"/>
  <c r="PE92" i="3" a="1"/>
  <c r="LI173" i="3" a="1"/>
  <c r="SX196" i="3" a="1"/>
  <c r="LK117" i="3" a="1"/>
  <c r="SU181" i="3" a="1"/>
  <c r="PA151" i="3" a="1"/>
  <c r="PA149" i="3" a="1"/>
  <c r="LN140" i="3" a="1"/>
  <c r="TB114" i="3" a="1"/>
  <c r="OQ157" i="3" a="1"/>
  <c r="ML137" i="3" a="1"/>
  <c r="MY159" i="3" a="1"/>
  <c r="LK114" i="3" a="1"/>
  <c r="SO100" i="3" a="1"/>
  <c r="SR106" i="3" a="1"/>
  <c r="MU64" i="3" a="1"/>
  <c r="QP173" i="3" a="1"/>
  <c r="RF142" i="3" a="1"/>
  <c r="SZ182" i="3" a="1"/>
  <c r="LH136" i="3" a="1"/>
  <c r="PR92" i="3" a="1"/>
  <c r="QR139" i="3" a="1"/>
  <c r="TK124" i="3" a="1"/>
  <c r="LD148" i="3" a="1"/>
  <c r="MX152" i="3" a="1"/>
  <c r="PX160" i="3" a="1"/>
  <c r="MV174" i="3" a="1"/>
  <c r="LV183" i="3" a="1"/>
  <c r="MB138" i="3" a="1"/>
  <c r="UJ146" i="3" a="1"/>
  <c r="MB83" i="3" a="1"/>
  <c r="PF160" i="3" a="1"/>
  <c r="TC131" i="3" a="1"/>
  <c r="RL133" i="3" a="1"/>
  <c r="LU133" i="3" a="1"/>
  <c r="OT189" i="3" a="1"/>
  <c r="TY144" i="3" a="1"/>
  <c r="OT184" i="3" a="1"/>
  <c r="ML151" i="3" a="1"/>
  <c r="SZ188" i="3" a="1"/>
  <c r="SS183" i="3" a="1"/>
  <c r="TW171" i="3" a="1"/>
  <c r="RA141" i="3" a="1"/>
  <c r="PY154" i="3" a="1"/>
  <c r="TI173" i="3" a="1"/>
  <c r="MV160" i="3" a="1"/>
  <c r="RL168" i="3" a="1"/>
  <c r="ST200" i="3" a="1"/>
  <c r="TU24" i="3" a="1"/>
  <c r="PW72" i="3" a="1"/>
  <c r="QP123" i="3" a="1"/>
  <c r="OU158" i="3" a="1"/>
  <c r="QR133" i="3" a="1"/>
  <c r="RJ178" i="3" a="1"/>
  <c r="PF176" i="3" a="1"/>
  <c r="QV15" i="3" a="1"/>
  <c r="UH182" i="3" a="1"/>
  <c r="UB152" i="3" a="1"/>
  <c r="OT194" i="3" a="1"/>
  <c r="LY88" i="3" a="1"/>
  <c r="LF103" i="3" a="1"/>
  <c r="RS109" i="3" a="1"/>
  <c r="UB169" i="3" a="1"/>
  <c r="RA95" i="3" a="1"/>
  <c r="LW108" i="3" a="1"/>
  <c r="TW112" i="3" a="1"/>
  <c r="LK212" i="3"/>
  <c r="ON146" i="3" a="1"/>
  <c r="LE189" i="3" a="1"/>
  <c r="OU164" i="3" a="1"/>
  <c r="OW109" i="3" a="1"/>
  <c r="TU212" i="3"/>
  <c r="TX140" i="3" a="1"/>
  <c r="PC94" i="3" a="1"/>
  <c r="LT195" i="3" a="1"/>
  <c r="SH173" i="3" a="1"/>
  <c r="OZ176" i="3" a="1"/>
  <c r="ML176" i="3" a="1"/>
  <c r="LR187" i="3" a="1"/>
  <c r="TW52" i="3" a="1"/>
  <c r="MM200" i="3" a="1"/>
  <c r="PR185" i="3" a="1"/>
  <c r="LD183" i="3" a="1"/>
  <c r="MS167" i="3" a="1"/>
  <c r="MP198" i="3" a="1"/>
  <c r="RY135" i="3" a="1"/>
  <c r="MA136" i="3" a="1"/>
  <c r="PO163" i="3" a="1"/>
  <c r="RL150" i="3" a="1"/>
  <c r="RY79" i="3" a="1"/>
  <c r="TW190" i="3" a="1"/>
  <c r="SA198" i="3" a="1"/>
  <c r="ML165" i="3" a="1"/>
  <c r="UE168" i="3" a="1"/>
  <c r="RS150" i="3" a="1"/>
  <c r="TY181" i="3" a="1"/>
  <c r="LF191" i="3" a="1"/>
  <c r="UF161" i="3" a="1"/>
  <c r="PJ173" i="3" a="1"/>
  <c r="PO152" i="3" a="1"/>
  <c r="LJ177" i="3" a="1"/>
  <c r="SF77" i="3" a="1"/>
  <c r="RY194" i="3" a="1"/>
  <c r="TV179" i="3" a="1"/>
  <c r="OU195" i="3" a="1"/>
  <c r="OQ189" i="3" a="1"/>
  <c r="QY146" i="3" a="1"/>
  <c r="RL147" i="3" a="1"/>
  <c r="SO105" i="3" a="1"/>
  <c r="RF40" i="3" a="1"/>
  <c r="SG3" i="3" a="1"/>
  <c r="MM25" i="3" a="1"/>
  <c r="PZ94" i="3" a="1"/>
  <c r="PV117" i="3" a="1"/>
  <c r="UJ175" i="3" a="1"/>
  <c r="MT161" i="3" a="1"/>
  <c r="OX177" i="3" a="1"/>
  <c r="MM181" i="3" a="1"/>
  <c r="RC102" i="3" a="1"/>
  <c r="LT199" i="3" a="1"/>
  <c r="OP148" i="3" a="1"/>
  <c r="RH137" i="3" a="1"/>
  <c r="LY181" i="3" a="1"/>
  <c r="MU168" i="3" a="1"/>
  <c r="QE192" i="3" a="1"/>
  <c r="MX122" i="3" a="1"/>
  <c r="QV188" i="3" a="1"/>
  <c r="MA191" i="3" a="1"/>
  <c r="PD134" i="3" a="1"/>
  <c r="PF179" i="3" a="1"/>
  <c r="TR190" i="3" a="1"/>
  <c r="LG214" i="3"/>
  <c r="UE167" i="3" a="1"/>
  <c r="MP171" i="3" a="1"/>
  <c r="QD181" i="3" a="1"/>
  <c r="PU194" i="3" a="1"/>
  <c r="LK171" i="3" a="1"/>
  <c r="TE200" i="3" a="1"/>
  <c r="PV153" i="3" a="1"/>
  <c r="MM141" i="3" a="1"/>
  <c r="TH195" i="3" a="1"/>
  <c r="TB152" i="3" a="1"/>
  <c r="MK191" i="3" a="1"/>
  <c r="PA190" i="3" a="1"/>
  <c r="SA24" i="3" a="1"/>
  <c r="PY129" i="3" a="1"/>
  <c r="PI176" i="3" a="1"/>
  <c r="MS46" i="3" a="1"/>
  <c r="OQ80" i="3" a="1"/>
  <c r="RX115" i="3" a="1"/>
  <c r="MR199" i="3" a="1"/>
  <c r="LV143" i="3" a="1"/>
  <c r="MN180" i="3" a="1"/>
  <c r="LW200" i="3" a="1"/>
  <c r="LJ122" i="3" a="1"/>
  <c r="QT185" i="3" a="1"/>
  <c r="TE58" i="3" a="1"/>
  <c r="SP190" i="3" a="1"/>
  <c r="LI120" i="3" a="1"/>
  <c r="OX75" i="3" a="1"/>
  <c r="UI169" i="3" a="1"/>
  <c r="ML136" i="3" a="1"/>
  <c r="SR189" i="3" a="1"/>
  <c r="PE6" i="3" a="1"/>
  <c r="PG154" i="3" a="1"/>
  <c r="SJ113" i="3" a="1"/>
  <c r="LW165" i="3" a="1"/>
  <c r="LZ128" i="3" a="1"/>
  <c r="TY200" i="3" a="1"/>
  <c r="SC170" i="3" a="1"/>
  <c r="QX180" i="3" a="1"/>
  <c r="MY200" i="3" a="1"/>
  <c r="OU12" i="3" a="1"/>
  <c r="SG184" i="3" a="1"/>
  <c r="OW185" i="3" a="1"/>
  <c r="SV194" i="3" a="1"/>
  <c r="MB167" i="3" a="1"/>
  <c r="MR173" i="3" a="1"/>
  <c r="QV122" i="3" a="1"/>
  <c r="RD172" i="3" a="1"/>
  <c r="TI96" i="3" a="1"/>
  <c r="SF110" i="3" a="1"/>
  <c r="LY124" i="3" a="1"/>
  <c r="LS131" i="3" a="1"/>
  <c r="LP134" i="3" a="1"/>
  <c r="TZ152" i="3" a="1"/>
  <c r="QF159" i="3" a="1"/>
  <c r="SB87" i="3" a="1"/>
  <c r="OV186" i="3" a="1"/>
  <c r="SQ100" i="3" a="1"/>
  <c r="QA172" i="3" a="1"/>
  <c r="OO133" i="3" a="1"/>
  <c r="RY107" i="3" a="1"/>
  <c r="QE136" i="3" a="1"/>
  <c r="PD81" i="3" a="1"/>
  <c r="OY145" i="3" a="1"/>
  <c r="TV119" i="3" a="1"/>
  <c r="OO140" i="3" a="1"/>
  <c r="QQ177" i="3" a="1"/>
  <c r="MO62" i="3" a="1"/>
  <c r="ST83" i="3" a="1"/>
  <c r="UB191" i="3" a="1"/>
  <c r="TZ153" i="3" a="1"/>
  <c r="LY198" i="3" a="1"/>
  <c r="MW146" i="3" a="1"/>
  <c r="LR174" i="3" a="1"/>
  <c r="PD174" i="3" a="1"/>
  <c r="MG161" i="3" a="1"/>
  <c r="QQ182" i="3" a="1"/>
  <c r="SZ167" i="3" a="1"/>
  <c r="SQ167" i="3" a="1"/>
  <c r="MK184" i="3" a="1"/>
  <c r="OY195" i="3" a="1"/>
  <c r="OY191" i="3" a="1"/>
  <c r="MN165" i="3" a="1"/>
  <c r="UG165" i="3" a="1"/>
  <c r="MM190" i="3" a="1"/>
  <c r="PU110" i="3" a="1"/>
  <c r="TF159" i="3" a="1"/>
  <c r="OM172" i="3" a="1"/>
  <c r="SQ146" i="3" a="1"/>
  <c r="SA132" i="3" a="1"/>
  <c r="RM154" i="3" a="1"/>
  <c r="OS195" i="3" a="1"/>
  <c r="UC126" i="3" a="1"/>
  <c r="PI166" i="3" a="1"/>
  <c r="PV144" i="3" a="1"/>
  <c r="LF183" i="3" a="1"/>
  <c r="UE190" i="3" a="1"/>
  <c r="SX136" i="3" a="1"/>
  <c r="LK173" i="3" a="1"/>
  <c r="MU186" i="3" a="1"/>
  <c r="LZ139" i="3" a="1"/>
  <c r="OS185" i="3" a="1"/>
  <c r="TC175" i="3" a="1"/>
  <c r="SH181" i="3" a="1"/>
  <c r="SZ129" i="3" a="1"/>
  <c r="MX120" i="3" a="1"/>
  <c r="PF162" i="3" a="1"/>
  <c r="MW55" i="3" a="1"/>
  <c r="MJ199" i="3" a="1"/>
  <c r="PB142" i="3" a="1"/>
  <c r="LJ73" i="3" a="1"/>
  <c r="TU176" i="3" a="1"/>
  <c r="SX197" i="3" a="1"/>
  <c r="RI74" i="3" a="1"/>
  <c r="OR142" i="3" a="1"/>
  <c r="LS135" i="3" a="1"/>
  <c r="UI176" i="3" a="1"/>
  <c r="PS171" i="3" a="1"/>
  <c r="SY190" i="3" a="1"/>
  <c r="SD179" i="3" a="1"/>
  <c r="TV171" i="3" a="1"/>
  <c r="MJ192" i="3" a="1"/>
  <c r="SC198" i="3" a="1"/>
  <c r="LG168" i="3" a="1"/>
  <c r="LT165" i="3" a="1"/>
  <c r="RY168" i="3" a="1"/>
  <c r="TB166" i="3" a="1"/>
  <c r="SJ147" i="3" a="1"/>
  <c r="TR193" i="3" a="1"/>
  <c r="RY106" i="3" a="1"/>
  <c r="PT148" i="3" a="1"/>
  <c r="OO192" i="3" a="1"/>
  <c r="QQ72" i="3" a="1"/>
  <c r="QR120" i="3" a="1"/>
  <c r="SY11" i="3" a="1"/>
  <c r="PB119" i="3" a="1"/>
  <c r="RK187" i="3" a="1"/>
  <c r="QF166" i="3" a="1"/>
  <c r="PY141" i="3" a="1"/>
  <c r="TX136" i="3" a="1"/>
  <c r="PE177" i="3" a="1"/>
  <c r="LD158" i="3" a="1"/>
  <c r="QU166" i="3" a="1"/>
  <c r="MW48" i="3" a="1"/>
  <c r="LI25" i="3" a="1"/>
  <c r="OX171" i="3" a="1"/>
  <c r="LG138" i="3" a="1"/>
  <c r="TY156" i="3" a="1"/>
  <c r="TM140" i="3" a="1"/>
  <c r="MA151" i="3" a="1"/>
  <c r="LM122" i="3" a="1"/>
  <c r="QU173" i="3" a="1"/>
  <c r="RY141" i="3" a="1"/>
  <c r="QW171" i="3" a="1"/>
  <c r="SJ148" i="3" a="1"/>
  <c r="MJ120" i="3" a="1"/>
  <c r="MS146" i="3" a="1"/>
  <c r="RV116" i="3" a="1"/>
  <c r="PG169" i="3" a="1"/>
  <c r="UG137" i="3" a="1"/>
  <c r="MV184" i="3" a="1"/>
  <c r="TB192" i="3" a="1"/>
  <c r="OR44" i="3" a="1"/>
  <c r="SD150" i="3" a="1"/>
  <c r="SO174" i="3" a="1"/>
  <c r="OX184" i="3" a="1"/>
  <c r="SE193" i="3" a="1"/>
  <c r="LK199" i="3" a="1"/>
  <c r="MK77" i="3" a="1"/>
  <c r="RV150" i="3" a="1"/>
  <c r="RH190" i="3" a="1"/>
  <c r="QX39" i="3" a="1"/>
  <c r="MU145" i="3" a="1"/>
  <c r="LN156" i="3" a="1"/>
  <c r="QU170" i="3" a="1"/>
  <c r="OY105" i="3" a="1"/>
  <c r="RS194" i="3" a="1"/>
  <c r="SJ120" i="3" a="1"/>
  <c r="OO172" i="3" a="1"/>
  <c r="MN161" i="3" a="1"/>
  <c r="SO119" i="3" a="1"/>
  <c r="MT213" i="3"/>
  <c r="UF162" i="3" a="1"/>
  <c r="QP191" i="3" a="1"/>
  <c r="TR151" i="3" a="1"/>
  <c r="LO196" i="3" a="1"/>
  <c r="RE115" i="3" a="1"/>
  <c r="TL179" i="3" a="1"/>
  <c r="PY135" i="3" a="1"/>
  <c r="PE36" i="3" a="1"/>
  <c r="PE102" i="3" a="1"/>
  <c r="PY181" i="3" a="1"/>
  <c r="LI186" i="3" a="1"/>
  <c r="ST159" i="3" a="1"/>
  <c r="RS133" i="3" a="1"/>
  <c r="PR109" i="3" a="1"/>
  <c r="RY119" i="3" a="1"/>
  <c r="UG157" i="3" a="1"/>
  <c r="SW200" i="3" a="1"/>
  <c r="TC168" i="3" a="1"/>
  <c r="OW73" i="3" a="1"/>
  <c r="TF180" i="3" a="1"/>
  <c r="QR107" i="3" a="1"/>
  <c r="RS168" i="3" a="1"/>
  <c r="RJ138" i="3" a="1"/>
  <c r="TL116" i="3" a="1"/>
  <c r="LV180" i="3" a="1"/>
  <c r="RL173" i="3" a="1"/>
  <c r="UI130" i="3" a="1"/>
  <c r="QE160" i="3" a="1"/>
  <c r="MJ197" i="3" a="1"/>
  <c r="LH139" i="3" a="1"/>
  <c r="MU179" i="3" a="1"/>
  <c r="SD113" i="3" a="1"/>
  <c r="MV199" i="3" a="1"/>
  <c r="UB184" i="3" a="1"/>
  <c r="SI142" i="3" a="1"/>
  <c r="OW141" i="3" a="1"/>
  <c r="SE115" i="3" a="1"/>
  <c r="RC146" i="3" a="1"/>
  <c r="MG185" i="3" a="1"/>
  <c r="TR195" i="3" a="1"/>
  <c r="MY196" i="3" a="1"/>
  <c r="SE182" i="3" a="1"/>
  <c r="OL104" i="3" a="1"/>
  <c r="LN54" i="3" a="1"/>
  <c r="TC167" i="3" a="1"/>
  <c r="QF143" i="3" a="1"/>
  <c r="PG134" i="3" a="1"/>
  <c r="RF161" i="3" a="1"/>
  <c r="MA128" i="3" a="1"/>
  <c r="UC196" i="3" a="1"/>
  <c r="QQ133" i="3" a="1"/>
  <c r="LY183" i="3" a="1"/>
  <c r="TX159" i="3" a="1"/>
  <c r="SC200" i="3" a="1"/>
  <c r="PB176" i="3" a="1"/>
  <c r="LZ159" i="3" a="1"/>
  <c r="PZ200" i="3" a="1"/>
  <c r="OP184" i="3" a="1"/>
  <c r="LU189" i="3" a="1"/>
  <c r="LX170" i="3" a="1"/>
  <c r="LM213" i="3"/>
  <c r="SW127" i="3" a="1"/>
  <c r="RV78" i="3" a="1"/>
  <c r="OO182" i="3" a="1"/>
  <c r="SF124" i="3" a="1"/>
  <c r="TB55" i="3" a="1"/>
  <c r="MW139" i="3" a="1"/>
  <c r="SS186" i="3" a="1"/>
  <c r="RZ133" i="3" a="1"/>
  <c r="MA105" i="3" a="1"/>
  <c r="MB151" i="3" a="1"/>
  <c r="TA122" i="3" a="1"/>
  <c r="RF126" i="3" a="1"/>
  <c r="UE148" i="3" a="1"/>
  <c r="SS143" i="3" a="1"/>
  <c r="TF190" i="3" a="1"/>
  <c r="RV132" i="3" a="1"/>
  <c r="TY166" i="3" a="1"/>
  <c r="MB191" i="3" a="1"/>
  <c r="RD185" i="3" a="1"/>
  <c r="OY168" i="3" a="1"/>
  <c r="UC109" i="3" a="1"/>
  <c r="QR135" i="3" a="1"/>
  <c r="SZ142" i="3" a="1"/>
  <c r="QG139" i="3" a="1"/>
  <c r="UJ158" i="3" a="1"/>
  <c r="MQ213" i="3"/>
  <c r="PS186" i="3" a="1"/>
  <c r="RV171" i="3" a="1"/>
  <c r="RM18" i="3" a="1"/>
  <c r="PE194" i="3" a="1"/>
  <c r="ML99" i="3" a="1"/>
  <c r="SA102" i="3" a="1"/>
  <c r="MJ144" i="3" a="1"/>
  <c r="MW130" i="3" a="1"/>
  <c r="LK180" i="3" a="1"/>
  <c r="TD111" i="3" a="1"/>
  <c r="OS148" i="3" a="1"/>
  <c r="TM172" i="3" a="1"/>
  <c r="SH169" i="3" a="1"/>
  <c r="UG168" i="3" a="1"/>
  <c r="RI153" i="3" a="1"/>
  <c r="TX158" i="3" a="1"/>
  <c r="LI139" i="3" a="1"/>
  <c r="MY186" i="3" a="1"/>
  <c r="PF165" i="3" a="1"/>
  <c r="OT176" i="3" a="1"/>
  <c r="QQ187" i="3" a="1"/>
  <c r="MP161" i="3" a="1"/>
  <c r="LN19" i="3" a="1"/>
  <c r="OO167" i="3" a="1"/>
  <c r="MX148" i="3" a="1"/>
  <c r="RG151" i="3" a="1"/>
  <c r="QW170" i="3" a="1"/>
  <c r="UC108" i="3" a="1"/>
  <c r="LN200" i="3" a="1"/>
  <c r="SY102" i="3" a="1"/>
  <c r="MS178" i="3" a="1"/>
  <c r="SU130" i="3" a="1"/>
  <c r="PI79" i="3" a="1"/>
  <c r="UE115" i="3" a="1"/>
  <c r="ON172" i="3" a="1"/>
  <c r="LY129" i="3" a="1"/>
  <c r="TU128" i="3" a="1"/>
  <c r="SX163" i="3" a="1"/>
  <c r="TE105" i="3" a="1"/>
  <c r="UJ171" i="3" a="1"/>
  <c r="RJ156" i="3" a="1"/>
  <c r="PA96" i="3" a="1"/>
  <c r="PR141" i="3" a="1"/>
  <c r="SP161" i="3" a="1"/>
  <c r="QE146" i="3" a="1"/>
  <c r="UC141" i="3" a="1"/>
  <c r="MX176" i="3" a="1"/>
  <c r="LS121" i="3" a="1"/>
  <c r="PI162" i="3" a="1"/>
  <c r="PF106" i="3" a="1"/>
  <c r="LY160" i="3" a="1"/>
  <c r="SY54" i="3" a="1"/>
  <c r="LJ117" i="3" a="1"/>
  <c r="TC187" i="3" a="1"/>
  <c r="PJ200" i="3" a="1"/>
  <c r="QZ108" i="3" a="1"/>
  <c r="MU198" i="3" a="1"/>
  <c r="SE176" i="3" a="1"/>
  <c r="SI131" i="3" a="1"/>
  <c r="SA82" i="3" a="1"/>
  <c r="RX189" i="3" a="1"/>
  <c r="LI102" i="3" a="1"/>
  <c r="TE20" i="3" a="1"/>
  <c r="TB87" i="3" a="1"/>
  <c r="SY154" i="3" a="1"/>
  <c r="MY198" i="3" a="1"/>
  <c r="LU215" i="3"/>
  <c r="TC212" i="3"/>
  <c r="UG188" i="3" a="1"/>
  <c r="MQ166" i="3" a="1"/>
  <c r="RS171" i="3" a="1"/>
  <c r="SG137" i="3" a="1"/>
  <c r="TG199" i="3" a="1"/>
  <c r="OT123" i="3" a="1"/>
  <c r="TF74" i="3" a="1"/>
  <c r="PX110" i="3" a="1"/>
  <c r="QZ132" i="3" a="1"/>
  <c r="UD75" i="3" a="1"/>
  <c r="TJ173" i="3" a="1"/>
  <c r="OZ114" i="3" a="1"/>
  <c r="RW107" i="3" a="1"/>
  <c r="ON165" i="3" a="1"/>
  <c r="LJ190" i="3" a="1"/>
  <c r="OO166" i="3" a="1"/>
  <c r="MB173" i="3" a="1"/>
  <c r="LQ196" i="3" a="1"/>
  <c r="OL169" i="3" a="1"/>
  <c r="TV39" i="3" a="1"/>
  <c r="RE64" i="3" a="1"/>
  <c r="QZ200" i="3" a="1"/>
  <c r="SW123" i="3" a="1"/>
  <c r="SQ136" i="3" a="1"/>
  <c r="UH71" i="3" a="1"/>
  <c r="UI23" i="3" a="1"/>
  <c r="LH169" i="3" a="1"/>
  <c r="UJ190" i="3" a="1"/>
  <c r="LI175" i="3" a="1"/>
  <c r="PJ141" i="3" a="1"/>
  <c r="OM122" i="3" a="1"/>
  <c r="UH191" i="3" a="1"/>
  <c r="QX198" i="3" a="1"/>
  <c r="QS183" i="3" a="1"/>
  <c r="SR199" i="3" a="1"/>
  <c r="UA200" i="3" a="1"/>
  <c r="LQ183" i="3" a="1"/>
  <c r="MV137" i="3" a="1"/>
  <c r="OM169" i="3" a="1"/>
  <c r="MG175" i="3" a="1"/>
  <c r="SC133" i="3" a="1"/>
  <c r="PD135" i="3" a="1"/>
  <c r="OY150" i="3" a="1"/>
  <c r="RM132" i="3" a="1"/>
  <c r="RC112" i="3" a="1"/>
  <c r="RF137" i="3" a="1"/>
  <c r="MK127" i="3" a="1"/>
  <c r="MJ180" i="3" a="1"/>
  <c r="TI118" i="3" a="1"/>
  <c r="PU200" i="3" a="1"/>
  <c r="PU178" i="3" a="1"/>
  <c r="QP34" i="3" a="1"/>
  <c r="TL177" i="3" a="1"/>
  <c r="UD164" i="3" a="1"/>
  <c r="SU155" i="3" a="1"/>
  <c r="UF170" i="3" a="1"/>
  <c r="QY107" i="3" a="1"/>
  <c r="LL191" i="3" a="1"/>
  <c r="RX165" i="3" a="1"/>
  <c r="LQ87" i="3" a="1"/>
  <c r="UC175" i="3" a="1"/>
  <c r="PS158" i="3" a="1"/>
  <c r="RE179" i="3" a="1"/>
  <c r="PU198" i="3" a="1"/>
  <c r="LU183" i="3" a="1"/>
  <c r="RD175" i="3" a="1"/>
  <c r="RA132" i="3" a="1"/>
  <c r="MR153" i="3" a="1"/>
  <c r="TX150" i="3" a="1"/>
  <c r="ST180" i="3" a="1"/>
  <c r="SK79" i="3" a="1"/>
  <c r="UB197" i="3" a="1"/>
  <c r="UB141" i="3" a="1"/>
  <c r="RB157" i="3" a="1"/>
  <c r="MY31" i="3" a="1"/>
  <c r="TE198" i="3" a="1"/>
  <c r="PR57" i="3" a="1"/>
  <c r="OU68" i="3" a="1"/>
  <c r="PY183" i="3" a="1"/>
  <c r="PU142" i="3" a="1"/>
  <c r="SX152" i="3" a="1"/>
  <c r="RA138" i="3" a="1"/>
  <c r="PS173" i="3" a="1"/>
  <c r="TH85" i="3" a="1"/>
  <c r="LM198" i="3" a="1"/>
  <c r="QQ123" i="3" a="1"/>
  <c r="SI164" i="3" a="1"/>
  <c r="SZ184" i="3" a="1"/>
  <c r="RN161" i="3" a="1"/>
  <c r="RD177" i="3" a="1"/>
  <c r="ST190" i="3" a="1"/>
  <c r="QT77" i="3" a="1"/>
  <c r="QS194" i="3" a="1"/>
  <c r="OX181" i="3" a="1"/>
  <c r="LJ95" i="3" a="1"/>
  <c r="MG169" i="3" a="1"/>
  <c r="RD144" i="3" a="1"/>
  <c r="OZ115" i="3" a="1"/>
  <c r="RL137" i="3" a="1"/>
  <c r="MB143" i="3" a="1"/>
  <c r="RW129" i="3" a="1"/>
  <c r="LZ173" i="3" a="1"/>
  <c r="SJ111" i="3" a="1"/>
  <c r="LS130" i="3" a="1"/>
  <c r="MT151" i="3" a="1"/>
  <c r="ML153" i="3" a="1"/>
  <c r="SD121" i="3" a="1"/>
  <c r="UC192" i="3" a="1"/>
  <c r="MN162" i="3" a="1"/>
  <c r="QR150" i="3" a="1"/>
  <c r="MB182" i="3" a="1"/>
  <c r="MV186" i="3" a="1"/>
  <c r="PD139" i="3" a="1"/>
  <c r="UG54" i="3" a="1"/>
  <c r="TX40" i="3" a="1"/>
  <c r="RN193" i="3" a="1"/>
  <c r="SF87" i="3" a="1"/>
  <c r="QW177" i="3" a="1"/>
  <c r="LR109" i="3" a="1"/>
  <c r="TM159" i="3" a="1"/>
  <c r="TV86" i="3" a="1"/>
  <c r="OM168" i="3" a="1"/>
  <c r="LZ165" i="3" a="1"/>
  <c r="QZ154" i="3" a="1"/>
  <c r="RY185" i="3" a="1"/>
  <c r="SE163" i="3" a="1"/>
  <c r="QA183" i="3" a="1"/>
  <c r="MG190" i="3" a="1"/>
  <c r="MQ163" i="3" a="1"/>
  <c r="LW144" i="3" a="1"/>
  <c r="LL124" i="3" a="1"/>
  <c r="SU141" i="3" a="1"/>
  <c r="RA128" i="3" a="1"/>
  <c r="SC186" i="3" a="1"/>
  <c r="QB123" i="3" a="1"/>
  <c r="QX191" i="3" a="1"/>
  <c r="RM99" i="3" a="1"/>
  <c r="QS173" i="3" a="1"/>
  <c r="TM151" i="3" a="1"/>
  <c r="QZ198" i="3" a="1"/>
  <c r="TY163" i="3" a="1"/>
  <c r="OR181" i="3" a="1"/>
  <c r="LX175" i="3" a="1"/>
  <c r="QG144" i="3" a="1"/>
  <c r="SP83" i="3" a="1"/>
  <c r="UJ117" i="3" a="1"/>
  <c r="QT188" i="3" a="1"/>
  <c r="SV154" i="3" a="1"/>
  <c r="QU160" i="3" a="1"/>
  <c r="SE59" i="3" a="1"/>
  <c r="TF171" i="3" a="1"/>
  <c r="QT147" i="3" a="1"/>
  <c r="TE180" i="3" a="1"/>
  <c r="TH160" i="3" a="1"/>
  <c r="LG54" i="3" a="1"/>
  <c r="LO186" i="3" a="1"/>
  <c r="OU170" i="3" a="1"/>
  <c r="PA184" i="3" a="1"/>
  <c r="TA179" i="3" a="1"/>
  <c r="TY191" i="3" a="1"/>
  <c r="MM102" i="3" a="1"/>
  <c r="QP165" i="3" a="1"/>
  <c r="MV177" i="3" a="1"/>
  <c r="RZ175" i="3" a="1"/>
  <c r="SY213" i="3"/>
  <c r="PH172" i="3" a="1"/>
  <c r="MR129" i="3" a="1"/>
  <c r="PZ84" i="3" a="1"/>
  <c r="TY164" i="3" a="1"/>
  <c r="QD144" i="3" a="1"/>
  <c r="TR130" i="3" a="1"/>
  <c r="QV200" i="3" a="1"/>
  <c r="QE113" i="3" a="1"/>
  <c r="PA179" i="3" a="1"/>
  <c r="LG152" i="3" a="1"/>
  <c r="MM195" i="3" a="1"/>
  <c r="LR188" i="3" a="1"/>
  <c r="RL200" i="3" a="1"/>
  <c r="LF177" i="3" a="1"/>
  <c r="SF183" i="3" a="1"/>
  <c r="SX175" i="3" a="1"/>
  <c r="SE157" i="3" a="1"/>
  <c r="SH79" i="3" a="1"/>
  <c r="OL118" i="3" a="1"/>
  <c r="UE112" i="3" a="1"/>
  <c r="RH169" i="3" a="1"/>
  <c r="LE177" i="3" a="1"/>
  <c r="LN185" i="3" a="1"/>
  <c r="OR118" i="3" a="1"/>
  <c r="RA147" i="3" a="1"/>
  <c r="SC141" i="3" a="1"/>
  <c r="QG83" i="3" a="1"/>
  <c r="QW162" i="3" a="1"/>
  <c r="LK137" i="3" a="1"/>
  <c r="LP197" i="3" a="1"/>
  <c r="TF176" i="3" a="1"/>
  <c r="LD179" i="3" a="1"/>
  <c r="PA195" i="3" a="1"/>
  <c r="PX163" i="3" a="1"/>
  <c r="PW128" i="3" a="1"/>
  <c r="TG177" i="3" a="1"/>
  <c r="UF158" i="3" a="1"/>
  <c r="SV176" i="3" a="1"/>
  <c r="MW166" i="3" a="1"/>
  <c r="MS171" i="3" a="1"/>
  <c r="LQ163" i="3" a="1"/>
  <c r="LQ132" i="3" a="1"/>
  <c r="UC183" i="3" a="1"/>
  <c r="SQ107" i="3" a="1"/>
  <c r="PH191" i="3" a="1"/>
  <c r="LK200" i="3" a="1"/>
  <c r="LU194" i="3" a="1"/>
  <c r="TE169" i="3" a="1"/>
  <c r="RY110" i="3" a="1"/>
  <c r="TZ146" i="3" a="1"/>
  <c r="LZ156" i="3" a="1"/>
  <c r="SI193" i="3" a="1"/>
  <c r="MK172" i="3" a="1"/>
  <c r="UD182" i="3" a="1"/>
  <c r="QA142" i="3" a="1"/>
  <c r="QD108" i="3" a="1"/>
  <c r="LE134" i="3" a="1"/>
  <c r="TZ139" i="3" a="1"/>
  <c r="LY195" i="3" a="1"/>
  <c r="RV146" i="3" a="1"/>
  <c r="QU105" i="3" a="1"/>
  <c r="LY165" i="3" a="1"/>
  <c r="SU129" i="3" a="1"/>
  <c r="OW168" i="3" a="1"/>
  <c r="TD136" i="3" a="1"/>
  <c r="SR128" i="3" a="1"/>
  <c r="QX134" i="3" a="1"/>
  <c r="LF141" i="3" a="1"/>
  <c r="SB150" i="3" a="1"/>
  <c r="TF166" i="3" a="1"/>
  <c r="SV135" i="3" a="1"/>
  <c r="QU188" i="3" a="1"/>
  <c r="RY169" i="3" a="1"/>
  <c r="QR185" i="3" a="1"/>
  <c r="OP185" i="3" a="1"/>
  <c r="RD180" i="3" a="1"/>
  <c r="OT177" i="3" a="1"/>
  <c r="LY187" i="3" a="1"/>
  <c r="OO90" i="3" a="1"/>
  <c r="UB174" i="3" a="1"/>
  <c r="OW193" i="3" a="1"/>
  <c r="PE182" i="3" a="1"/>
  <c r="TB198" i="3" a="1"/>
  <c r="LR38" i="3" a="1"/>
  <c r="LE146" i="3" a="1"/>
  <c r="PO138" i="3" a="1"/>
  <c r="TD150" i="3" a="1"/>
  <c r="RX199" i="3" a="1"/>
  <c r="TB188" i="3" a="1"/>
  <c r="MO181" i="3" a="1"/>
  <c r="SF135" i="3" a="1"/>
  <c r="TX23" i="3" a="1"/>
  <c r="PJ171" i="3" a="1"/>
  <c r="QX95" i="3" a="1"/>
  <c r="QP186" i="3" a="1"/>
  <c r="UG132" i="3" a="1"/>
  <c r="ST168" i="3" a="1"/>
  <c r="QB183" i="3" a="1"/>
  <c r="QE165" i="3" a="1"/>
  <c r="MJ171" i="3" a="1"/>
  <c r="SE129" i="3" a="1"/>
  <c r="TD194" i="3" a="1"/>
  <c r="PA132" i="3" a="1"/>
  <c r="SA170" i="3" a="1"/>
  <c r="QC194" i="3" a="1"/>
  <c r="OY130" i="3" a="1"/>
  <c r="OP138" i="3" a="1"/>
  <c r="UA193" i="3" a="1"/>
  <c r="UA212" i="3"/>
  <c r="LO85" i="3" a="1"/>
  <c r="MJ13" i="3" a="1"/>
  <c r="QU189" i="3" a="1"/>
  <c r="QV181" i="3" a="1"/>
  <c r="RY158" i="3" a="1"/>
  <c r="MP152" i="3" a="1"/>
  <c r="SD173" i="3" a="1"/>
  <c r="MP178" i="3" a="1"/>
  <c r="UC178" i="3" a="1"/>
  <c r="OX163" i="3" a="1"/>
  <c r="RJ148" i="3" a="1"/>
  <c r="MT172" i="3" a="1"/>
  <c r="LO199" i="3" a="1"/>
  <c r="LT122" i="3" a="1"/>
  <c r="TU191" i="3" a="1"/>
  <c r="TK160" i="3" a="1"/>
  <c r="MO179" i="3" a="1"/>
  <c r="SG135" i="3" a="1"/>
  <c r="LP174" i="3" a="1"/>
  <c r="SC157" i="3" a="1"/>
  <c r="MP75" i="3" a="1"/>
  <c r="SU196" i="3" a="1"/>
  <c r="OT91" i="3" a="1"/>
  <c r="OP172" i="3" a="1"/>
  <c r="SI180" i="3" a="1"/>
  <c r="OP147" i="3" a="1"/>
  <c r="TM94" i="3" a="1"/>
  <c r="LM75" i="3" a="1"/>
  <c r="TG167" i="3" a="1"/>
  <c r="QB119" i="3" a="1"/>
  <c r="LF172" i="3" a="1"/>
  <c r="QY130" i="3" a="1"/>
  <c r="LO165" i="3" a="1"/>
  <c r="LZ129" i="3" a="1"/>
  <c r="SF113" i="3" a="1"/>
  <c r="PW190" i="3" a="1"/>
  <c r="SR121" i="3" a="1"/>
  <c r="TG117" i="3" a="1"/>
  <c r="SA142" i="3" a="1"/>
  <c r="MB127" i="3" a="1"/>
  <c r="RF135" i="3" a="1"/>
  <c r="PS190" i="3" a="1"/>
  <c r="QR189" i="3" a="1"/>
  <c r="OR169" i="3" a="1"/>
  <c r="TE166" i="3" a="1"/>
  <c r="MJ164" i="3" a="1"/>
  <c r="LE165" i="3" a="1"/>
  <c r="PG155" i="3" a="1"/>
  <c r="QV191" i="3" a="1"/>
  <c r="SX198" i="3" a="1"/>
  <c r="QP168" i="3" a="1"/>
  <c r="QU140" i="3" a="1"/>
  <c r="SY73" i="3" a="1"/>
  <c r="SS197" i="3" a="1"/>
  <c r="PV166" i="3" a="1"/>
  <c r="MW191" i="3" a="1"/>
  <c r="LT128" i="3" a="1"/>
  <c r="RG152" i="3" a="1"/>
  <c r="LP54" i="3" a="1"/>
  <c r="PF180" i="3" a="1"/>
  <c r="SH136" i="3" a="1"/>
  <c r="TM53" i="3" a="1"/>
  <c r="MK213" i="3"/>
  <c r="LY154" i="3" a="1"/>
  <c r="LL190" i="3" a="1"/>
  <c r="LD214" i="3"/>
  <c r="PB173" i="3" a="1"/>
  <c r="QY36" i="3" a="1"/>
  <c r="LG176" i="3" a="1"/>
  <c r="SR162" i="3" a="1"/>
  <c r="UF96" i="3" a="1"/>
  <c r="PB181" i="3" a="1"/>
  <c r="UF197" i="3" a="1"/>
  <c r="UH187" i="3" a="1"/>
  <c r="SP178" i="3" a="1"/>
  <c r="RL153" i="3" a="1"/>
  <c r="MV169" i="3" a="1"/>
  <c r="PT100" i="3" a="1"/>
  <c r="QE171" i="3" a="1"/>
  <c r="OO121" i="3" a="1"/>
  <c r="RS193" i="3" a="1"/>
  <c r="SZ194" i="3" a="1"/>
  <c r="PT155" i="3" a="1"/>
  <c r="TH137" i="3" a="1"/>
  <c r="UC161" i="3" a="1"/>
  <c r="OL80" i="3" a="1"/>
  <c r="LQ65" i="3" a="1"/>
  <c r="PT127" i="3" a="1"/>
  <c r="QQ131" i="3" a="1"/>
  <c r="QX175" i="3" a="1"/>
  <c r="QY183" i="3" a="1"/>
  <c r="RL169" i="3" a="1"/>
  <c r="SH150" i="3" a="1"/>
  <c r="TG191" i="3" a="1"/>
  <c r="TC152" i="3" a="1"/>
  <c r="ST215" i="3"/>
  <c r="QY170" i="3" a="1"/>
  <c r="SK166" i="3" a="1"/>
  <c r="TK28" i="3" a="1"/>
  <c r="TF161" i="3" a="1"/>
  <c r="TF118" i="3" a="1"/>
  <c r="PJ163" i="3" a="1"/>
  <c r="QA144" i="3" a="1"/>
  <c r="QS184" i="3" a="1"/>
  <c r="SP164" i="3" a="1"/>
  <c r="MP175" i="3" a="1"/>
  <c r="PF170" i="3" a="1"/>
  <c r="RB156" i="3" a="1"/>
  <c r="TV144" i="3" a="1"/>
  <c r="RE137" i="3" a="1"/>
  <c r="RI129" i="3" a="1"/>
  <c r="QC156" i="3" a="1"/>
  <c r="MW112" i="3" a="1"/>
  <c r="MW118" i="3" a="1"/>
  <c r="OW117" i="3" a="1"/>
  <c r="LX115" i="3" a="1"/>
  <c r="UE146" i="3" a="1"/>
  <c r="SE188" i="3" a="1"/>
  <c r="UF136" i="3" a="1"/>
  <c r="OW135" i="3" a="1"/>
  <c r="SB127" i="3" a="1"/>
  <c r="PO112" i="3" a="1"/>
  <c r="PA172" i="3" a="1"/>
  <c r="PA160" i="3" a="1"/>
  <c r="SQ174" i="3" a="1"/>
  <c r="TL97" i="3" a="1"/>
  <c r="OM163" i="3" a="1"/>
  <c r="RV143" i="3" a="1"/>
  <c r="OU140" i="3" a="1"/>
  <c r="QP158" i="3" a="1"/>
  <c r="MG188" i="3" a="1"/>
  <c r="SC124" i="3" a="1"/>
  <c r="TU10" i="3" a="1"/>
  <c r="QR126" i="3" a="1"/>
  <c r="SW165" i="3" a="1"/>
  <c r="TE112" i="3" a="1"/>
  <c r="RZ145" i="3" a="1"/>
  <c r="PO156" i="3" a="1"/>
  <c r="LT194" i="3" a="1"/>
  <c r="SU168" i="3" a="1"/>
  <c r="UB198" i="3" a="1"/>
  <c r="UJ183" i="3" a="1"/>
  <c r="LX138" i="3" a="1"/>
  <c r="OX162" i="3" a="1"/>
  <c r="UF147" i="3" a="1"/>
  <c r="SO153" i="3" a="1"/>
  <c r="LV146" i="3" a="1"/>
  <c r="TG35" i="3" a="1"/>
  <c r="SO139" i="3" a="1"/>
  <c r="MQ170" i="3" a="1"/>
  <c r="PE136" i="3" a="1"/>
  <c r="PI171" i="3" a="1"/>
  <c r="PA124" i="3" a="1"/>
  <c r="QZ140" i="3" a="1"/>
  <c r="TE49" i="3" a="1"/>
  <c r="TC160" i="3" a="1"/>
  <c r="QY164" i="3" a="1"/>
  <c r="QE122" i="3" a="1"/>
  <c r="TD167" i="3" a="1"/>
  <c r="QP112" i="3" a="1"/>
  <c r="PW180" i="3" a="1"/>
  <c r="TZ193" i="3" a="1"/>
  <c r="LW164" i="3" a="1"/>
  <c r="QG4" i="3" a="1"/>
  <c r="SE128" i="3" a="1"/>
  <c r="TW111" i="3" a="1"/>
  <c r="LS127" i="3" a="1"/>
  <c r="QF168" i="3" a="1"/>
  <c r="RE159" i="3" a="1"/>
  <c r="PD99" i="3" a="1"/>
  <c r="MK148" i="3" a="1"/>
  <c r="TZ145" i="3" a="1"/>
  <c r="TK119" i="3" a="1"/>
  <c r="RC149" i="3" a="1"/>
  <c r="LP198" i="3" a="1"/>
  <c r="MO185" i="3" a="1"/>
  <c r="TM186" i="3" a="1"/>
  <c r="TR40" i="3" a="1"/>
  <c r="PD102" i="3" a="1"/>
  <c r="ST173" i="3" a="1"/>
  <c r="LY136" i="3" a="1"/>
  <c r="SI152" i="3" a="1"/>
  <c r="OW191" i="3" a="1"/>
  <c r="TM179" i="3" a="1"/>
  <c r="LH165" i="3" a="1"/>
  <c r="RH108" i="3" a="1"/>
  <c r="ON199" i="3" a="1"/>
  <c r="RI89" i="3" a="1"/>
  <c r="RH159" i="3" a="1"/>
  <c r="MJ154" i="3" a="1"/>
  <c r="LY90" i="3" a="1"/>
  <c r="OO156" i="3" a="1"/>
  <c r="OQ188" i="3" a="1"/>
  <c r="SC193" i="3" a="1"/>
  <c r="LT160" i="3" a="1"/>
  <c r="SQ123" i="3" a="1"/>
  <c r="OM190" i="3" a="1"/>
  <c r="ST131" i="3" a="1"/>
  <c r="ST40" i="3" a="1"/>
  <c r="QQ180" i="3" a="1"/>
  <c r="MJ187" i="3" a="1"/>
  <c r="SR108" i="3" a="1"/>
  <c r="PJ186" i="3" a="1"/>
  <c r="TH163" i="3" a="1"/>
  <c r="TR143" i="3" a="1"/>
  <c r="TK165" i="3" a="1"/>
  <c r="TH130" i="3" a="1"/>
  <c r="LW169" i="3" a="1"/>
  <c r="PX177" i="3" a="1"/>
  <c r="MO192" i="3" a="1"/>
  <c r="OP186" i="3" a="1"/>
  <c r="PG129" i="3" a="1"/>
  <c r="SQ166" i="3" a="1"/>
  <c r="LH186" i="3" a="1"/>
  <c r="LG182" i="3" a="1"/>
  <c r="TB185" i="3" a="1"/>
  <c r="TE177" i="3" a="1"/>
  <c r="QC102" i="3" a="1"/>
  <c r="SO81" i="3" a="1"/>
  <c r="SI177" i="3" a="1"/>
  <c r="LH131" i="3" a="1"/>
  <c r="SV130" i="3" a="1"/>
  <c r="LV171" i="3" a="1"/>
  <c r="LO157" i="3" a="1"/>
  <c r="LF132" i="3" a="1"/>
  <c r="RI154" i="3" a="1"/>
  <c r="PI151" i="3" a="1"/>
  <c r="LS191" i="3" a="1"/>
  <c r="RH183" i="3" a="1"/>
  <c r="SW139" i="3" a="1"/>
  <c r="QT174" i="3" a="1"/>
  <c r="MP89" i="3" a="1"/>
  <c r="LI97" i="3" a="1"/>
  <c r="LR99" i="3" a="1"/>
  <c r="OY172" i="3" a="1"/>
  <c r="PH152" i="3" a="1"/>
  <c r="LZ177" i="3" a="1"/>
  <c r="OU102" i="3" a="1"/>
  <c r="RY177" i="3" a="1"/>
  <c r="TV193" i="3" a="1"/>
  <c r="TZ212" i="3"/>
  <c r="MO197" i="3" a="1"/>
  <c r="RK97" i="3" a="1"/>
  <c r="SU132" i="3" a="1"/>
  <c r="UH161" i="3" a="1"/>
  <c r="TU97" i="3" a="1"/>
  <c r="QU142" i="3" a="1"/>
  <c r="TU155" i="3" a="1"/>
  <c r="MW53" i="3" a="1"/>
  <c r="MJ126" i="3" a="1"/>
  <c r="MX63" i="3" a="1"/>
  <c r="RW179" i="3" a="1"/>
  <c r="SX137" i="3" a="1"/>
  <c r="SG12" i="3" a="1"/>
  <c r="QX155" i="3" a="1"/>
  <c r="RY176" i="3" a="1"/>
  <c r="SY189" i="3" a="1"/>
  <c r="SJ189" i="3" a="1"/>
  <c r="QY177" i="3" a="1"/>
  <c r="LU109" i="3" a="1"/>
  <c r="RJ190" i="3" a="1"/>
  <c r="SW98" i="3" a="1"/>
  <c r="LU157" i="3" a="1"/>
  <c r="PC199" i="3" a="1"/>
  <c r="PH141" i="3" a="1"/>
  <c r="LW109" i="3" a="1"/>
  <c r="RN141" i="3" a="1"/>
  <c r="MJ200" i="3" a="1"/>
  <c r="MG173" i="3" a="1"/>
  <c r="MM186" i="3" a="1"/>
  <c r="LF164" i="3" a="1"/>
  <c r="LX43" i="3" a="1"/>
  <c r="PZ117" i="3" a="1"/>
  <c r="LV212" i="3"/>
  <c r="MA133" i="3" a="1"/>
  <c r="LX44" i="3" a="1"/>
  <c r="PB153" i="3" a="1"/>
  <c r="LO153" i="3" a="1"/>
  <c r="PV200" i="3" a="1"/>
  <c r="OM150" i="3" a="1"/>
  <c r="LH160" i="3" a="1"/>
  <c r="MJ182" i="3" a="1"/>
  <c r="LW181" i="3" a="1"/>
  <c r="SK182" i="3" a="1"/>
  <c r="SD126" i="3" a="1"/>
  <c r="RS164" i="3" a="1"/>
  <c r="OY183" i="3" a="1"/>
  <c r="QB164" i="3" a="1"/>
  <c r="TE170" i="3" a="1"/>
  <c r="TM155" i="3" a="1"/>
  <c r="MX100" i="3" a="1"/>
  <c r="TP213" i="3"/>
  <c r="LH73" i="3" a="1"/>
  <c r="QY158" i="3" a="1"/>
  <c r="SQ190" i="3" a="1"/>
  <c r="LX71" i="3" a="1"/>
  <c r="RK166" i="3" a="1"/>
  <c r="RH157" i="3" a="1"/>
  <c r="SW110" i="3" a="1"/>
  <c r="PD133" i="3" a="1"/>
  <c r="RI167" i="3" a="1"/>
  <c r="MB192" i="3" a="1"/>
  <c r="RE177" i="3" a="1"/>
  <c r="OZ133" i="3" a="1"/>
  <c r="OT140" i="3" a="1"/>
  <c r="QC132" i="3" a="1"/>
  <c r="TR165" i="3" a="1"/>
  <c r="LO114" i="3" a="1"/>
  <c r="RK180" i="3" a="1"/>
  <c r="LY162" i="3" a="1"/>
  <c r="PB175" i="3" a="1"/>
  <c r="QV161" i="3" a="1"/>
  <c r="QX74" i="3" a="1"/>
  <c r="LV127" i="3" a="1"/>
  <c r="MQ171" i="3" a="1"/>
  <c r="LS162" i="3" a="1"/>
  <c r="PU167" i="3" a="1"/>
  <c r="PU185" i="3" a="1"/>
  <c r="QY133" i="3" a="1"/>
  <c r="LD190" i="3" a="1"/>
  <c r="PC116" i="3" a="1"/>
  <c r="TB140" i="3" a="1"/>
  <c r="QS192" i="3" a="1"/>
  <c r="ML160" i="3" a="1"/>
  <c r="LW174" i="3" a="1"/>
  <c r="SO89" i="3" a="1"/>
  <c r="RX157" i="3" a="1"/>
  <c r="SC185" i="3" a="1"/>
  <c r="RA16" i="3" a="1"/>
  <c r="RN66" i="3" a="1"/>
  <c r="TD171" i="3" a="1"/>
  <c r="OZ149" i="3" a="1"/>
  <c r="QU134" i="3" a="1"/>
  <c r="MV147" i="3" a="1"/>
  <c r="RL106" i="3" a="1"/>
  <c r="MR142" i="3" a="1"/>
  <c r="QF173" i="3" a="1"/>
  <c r="UI183" i="3" a="1"/>
  <c r="PD59" i="3" a="1"/>
  <c r="LS161" i="3" a="1"/>
  <c r="UG182" i="3" a="1"/>
  <c r="MS120" i="3" a="1"/>
  <c r="OP109" i="3" a="1"/>
  <c r="RH151" i="3" a="1"/>
  <c r="LD96" i="3" a="1"/>
  <c r="UC115" i="3" a="1"/>
  <c r="RJ127" i="3" a="1"/>
  <c r="PA119" i="3" a="1"/>
  <c r="PG159" i="3" a="1"/>
  <c r="RD96" i="3" a="1"/>
  <c r="TC179" i="3" a="1"/>
  <c r="PV160" i="3" a="1"/>
  <c r="RX80" i="3" a="1"/>
  <c r="RL194" i="3" a="1"/>
  <c r="QU182" i="3" a="1"/>
  <c r="SK174" i="3" a="1"/>
  <c r="SQ199" i="3" a="1"/>
  <c r="OR168" i="3" a="1"/>
  <c r="OZ167" i="3" a="1"/>
  <c r="TK174" i="3" a="1"/>
  <c r="TD180" i="3" a="1"/>
  <c r="LG132" i="3" a="1"/>
  <c r="LX129" i="3" a="1"/>
  <c r="QB184" i="3" a="1"/>
  <c r="PA156" i="3" a="1"/>
  <c r="QX199" i="3" a="1"/>
  <c r="LP214" i="3"/>
  <c r="QX111" i="3" a="1"/>
  <c r="RD163" i="3" a="1"/>
  <c r="PY148" i="3" a="1"/>
  <c r="PJ124" i="3" a="1"/>
  <c r="LM79" i="3" a="1"/>
  <c r="SA191" i="3" a="1"/>
  <c r="MJ159" i="3" a="1"/>
  <c r="SB195" i="3" a="1"/>
  <c r="TL127" i="3" a="1"/>
  <c r="LK187" i="3" a="1"/>
  <c r="QG105" i="3" a="1"/>
  <c r="OM162" i="3" a="1"/>
  <c r="MV111" i="3" a="1"/>
  <c r="OO99" i="3" a="1"/>
  <c r="SQ125" i="3" a="1"/>
  <c r="MY213" i="3"/>
  <c r="RS200" i="3" a="1"/>
  <c r="PR196" i="3" a="1"/>
  <c r="OS136" i="3" a="1"/>
  <c r="SZ117" i="3" a="1"/>
  <c r="RG156" i="3" a="1"/>
  <c r="RG66" i="3" a="1"/>
  <c r="RN160" i="3" a="1"/>
  <c r="UH153" i="3" a="1"/>
  <c r="PG131" i="3" a="1"/>
  <c r="LR131" i="3" a="1"/>
  <c r="LO20" i="3" a="1"/>
  <c r="LI168" i="3" a="1"/>
  <c r="OL195" i="3" a="1"/>
  <c r="RM52" i="3" a="1"/>
  <c r="LF193" i="3" a="1"/>
  <c r="LG144" i="3" a="1"/>
  <c r="MG148" i="3" a="1"/>
  <c r="MK166" i="3" a="1"/>
  <c r="QU184" i="3" a="1"/>
  <c r="PU28" i="3" a="1"/>
  <c r="QE143" i="3" a="1"/>
  <c r="SI148" i="3" a="1"/>
  <c r="TG150" i="3" a="1"/>
  <c r="LT179" i="3" a="1"/>
  <c r="UI123" i="3" a="1"/>
  <c r="SH135" i="3" a="1"/>
  <c r="OS192" i="3" a="1"/>
  <c r="LI156" i="3" a="1"/>
  <c r="QU121" i="3" a="1"/>
  <c r="TB73" i="3" a="1"/>
  <c r="PS91" i="3" a="1"/>
  <c r="LF176" i="3" a="1"/>
  <c r="PV147" i="3" a="1"/>
  <c r="OW128" i="3" a="1"/>
  <c r="SD157" i="3" a="1"/>
  <c r="SS145" i="3" a="1"/>
  <c r="TE160" i="3" a="1"/>
  <c r="MA139" i="3" a="1"/>
  <c r="SG169" i="3" a="1"/>
  <c r="LI128" i="3" a="1"/>
  <c r="QX196" i="3" a="1"/>
  <c r="TK36" i="3" a="1"/>
  <c r="OV176" i="3" a="1"/>
  <c r="OP145" i="3" a="1"/>
  <c r="LR51" i="3" a="1"/>
  <c r="QU178" i="3" a="1"/>
  <c r="MR145" i="3" a="1"/>
  <c r="OU93" i="3" a="1"/>
  <c r="QG193" i="3" a="1"/>
  <c r="PV178" i="3" a="1"/>
  <c r="PF53" i="3" a="1"/>
  <c r="LZ119" i="3" a="1"/>
  <c r="PR159" i="3" a="1"/>
  <c r="SX106" i="3" a="1"/>
  <c r="MN35" i="3" a="1"/>
  <c r="SK171" i="3" a="1"/>
  <c r="MP183" i="3" a="1"/>
  <c r="SU117" i="3" a="1"/>
  <c r="QE153" i="3" a="1"/>
  <c r="PS149" i="3" a="1"/>
  <c r="TR194" i="3" a="1"/>
  <c r="LU192" i="3" a="1"/>
  <c r="RM64" i="3" a="1"/>
  <c r="LP116" i="3" a="1"/>
  <c r="QG163" i="3" a="1"/>
  <c r="TJ129" i="3" a="1"/>
  <c r="QW145" i="3" a="1"/>
  <c r="RJ62" i="3" a="1"/>
  <c r="SF94" i="3" a="1"/>
  <c r="QS147" i="3" a="1"/>
  <c r="SS194" i="3" a="1"/>
  <c r="SS115" i="3" a="1"/>
  <c r="LM72" i="3" a="1"/>
  <c r="QR181" i="3" a="1"/>
  <c r="LM104" i="3" a="1"/>
  <c r="SW152" i="3" a="1"/>
  <c r="OO193" i="3" a="1"/>
  <c r="RE80" i="3" a="1"/>
  <c r="PX151" i="3" a="1"/>
  <c r="MP168" i="3" a="1"/>
  <c r="OY166" i="3" a="1"/>
  <c r="TH145" i="3" a="1"/>
  <c r="OU167" i="3" a="1"/>
  <c r="OY122" i="3" a="1"/>
  <c r="MM170" i="3" a="1"/>
  <c r="MS191" i="3" a="1"/>
  <c r="MO156" i="3" a="1"/>
  <c r="QP135" i="3" a="1"/>
  <c r="TE185" i="3" a="1"/>
  <c r="RW33" i="3" a="1"/>
  <c r="OM103" i="3" a="1"/>
  <c r="PI192" i="3" a="1"/>
  <c r="SA160" i="3" a="1"/>
  <c r="UB199" i="3" a="1"/>
  <c r="LE174" i="3" a="1"/>
  <c r="QR50" i="3" a="1"/>
  <c r="LZ155" i="3" a="1"/>
  <c r="QE116" i="3" a="1"/>
  <c r="LX174" i="3" a="1"/>
  <c r="LI133" i="3" a="1"/>
  <c r="LX148" i="3" a="1"/>
  <c r="TK191" i="3" a="1"/>
  <c r="RC164" i="3" a="1"/>
  <c r="QQ118" i="3" a="1"/>
  <c r="LD154" i="3" a="1"/>
  <c r="TD56" i="3" a="1"/>
  <c r="LI188" i="3" a="1"/>
  <c r="QB121" i="3" a="1"/>
  <c r="RA60" i="3" a="1"/>
  <c r="TR162" i="3" a="1"/>
  <c r="UF183" i="3" a="1"/>
  <c r="PB200" i="3" a="1"/>
  <c r="MN151" i="3" a="1"/>
  <c r="LV138" i="3" a="1"/>
  <c r="QG185" i="3" a="1"/>
  <c r="SA199" i="3" a="1"/>
  <c r="LN107" i="3" a="1"/>
  <c r="MQ103" i="3" a="1"/>
  <c r="TR196" i="3" a="1"/>
  <c r="OZ151" i="3" a="1"/>
  <c r="RL117" i="3" a="1"/>
  <c r="QB87" i="3" a="1"/>
  <c r="OO157" i="3" a="1"/>
  <c r="LP152" i="3" a="1"/>
  <c r="OX15" i="3" a="1"/>
  <c r="QC121" i="3" a="1"/>
  <c r="RA116" i="3" a="1"/>
  <c r="RW156" i="3" a="1"/>
  <c r="SO181" i="3" a="1"/>
  <c r="PD97" i="3" a="1"/>
  <c r="LP183" i="3" a="1"/>
  <c r="LP169" i="3" a="1"/>
  <c r="PE44" i="3" a="1"/>
  <c r="LG148" i="3" a="1"/>
  <c r="TE67" i="3" a="1"/>
  <c r="OS69" i="3" a="1"/>
  <c r="RY74" i="3" a="1"/>
  <c r="PV170" i="3" a="1"/>
  <c r="TA178" i="3" a="1"/>
  <c r="PW158" i="3" a="1"/>
  <c r="RW118" i="3" a="1"/>
  <c r="MM156" i="3" a="1"/>
  <c r="LN198" i="3" a="1"/>
  <c r="SP128" i="3" a="1"/>
  <c r="QY136" i="3" a="1"/>
  <c r="RG143" i="3" a="1"/>
  <c r="LG195" i="3" a="1"/>
  <c r="UG136" i="3" a="1"/>
  <c r="RK142" i="3" a="1"/>
  <c r="PI62" i="3" a="1"/>
  <c r="LG160" i="3" a="1"/>
  <c r="MK137" i="3" a="1"/>
  <c r="PJ149" i="3" a="1"/>
  <c r="QQ199" i="3" a="1"/>
  <c r="LI181" i="3" a="1"/>
  <c r="PJ197" i="3" a="1"/>
  <c r="LZ113" i="3" a="1"/>
  <c r="PI190" i="3" a="1"/>
  <c r="OU191" i="3" a="1"/>
  <c r="QG115" i="3" a="1"/>
  <c r="UJ151" i="3" a="1"/>
  <c r="LN157" i="3" a="1"/>
  <c r="SO108" i="3" a="1"/>
  <c r="QB156" i="3" a="1"/>
  <c r="OR71" i="3" a="1"/>
  <c r="UD184" i="3" a="1"/>
  <c r="ON144" i="3" a="1"/>
  <c r="TE61" i="3" a="1"/>
  <c r="SV179" i="3" a="1"/>
  <c r="MQ161" i="3" a="1"/>
  <c r="SP9" i="3" a="1"/>
  <c r="LF162" i="3" a="1"/>
  <c r="SA105" i="3" a="1"/>
  <c r="QD149" i="3" a="1"/>
  <c r="LP90" i="3" a="1"/>
  <c r="UI171" i="3" a="1"/>
  <c r="TU186" i="3" a="1"/>
  <c r="PX117" i="3" a="1"/>
  <c r="PV15" i="3" a="1"/>
  <c r="PJ135" i="3" a="1"/>
  <c r="TU162" i="3" a="1"/>
  <c r="PB111" i="3" a="1"/>
  <c r="RY81" i="3" a="1"/>
  <c r="QV144" i="3" a="1"/>
  <c r="RD173" i="3" a="1"/>
  <c r="QY198" i="3" a="1"/>
  <c r="TM182" i="3" a="1"/>
  <c r="TH131" i="3" a="1"/>
  <c r="MA190" i="3" a="1"/>
  <c r="SV186" i="3" a="1"/>
  <c r="LV150" i="3" a="1"/>
  <c r="LW156" i="3" a="1"/>
  <c r="QY172" i="3" a="1"/>
  <c r="MW105" i="3" a="1"/>
  <c r="OY118" i="3" a="1"/>
  <c r="RH153" i="3" a="1"/>
  <c r="RV129" i="3" a="1"/>
  <c r="LD151" i="3" a="1"/>
  <c r="LF173" i="3" a="1"/>
  <c r="PE120" i="3" a="1"/>
  <c r="SW157" i="3" a="1"/>
  <c r="RK174" i="3" a="1"/>
  <c r="MN150" i="3" a="1"/>
  <c r="SA184" i="3" a="1"/>
  <c r="UD180" i="3" a="1"/>
  <c r="PS150" i="3" a="1"/>
  <c r="MX153" i="3" a="1"/>
  <c r="TM212" i="3"/>
  <c r="SW117" i="3" a="1"/>
  <c r="MX161" i="3" a="1"/>
  <c r="TJ93" i="3" a="1"/>
  <c r="SY168" i="3" a="1"/>
  <c r="ST195" i="3" a="1"/>
  <c r="MS59" i="3" a="1"/>
  <c r="QE154" i="3" a="1"/>
  <c r="MT81" i="3" a="1"/>
  <c r="PO194" i="3" a="1"/>
  <c r="MS157" i="3" a="1"/>
  <c r="QV198" i="3" a="1"/>
  <c r="RJ119" i="3" a="1"/>
  <c r="SJ181" i="3" a="1"/>
  <c r="QU113" i="3" a="1"/>
  <c r="OS172" i="3" a="1"/>
  <c r="QZ149" i="3" a="1"/>
  <c r="LO167" i="3" a="1"/>
  <c r="LJ166" i="3" a="1"/>
  <c r="QZ127" i="3" a="1"/>
  <c r="RM179" i="3" a="1"/>
  <c r="RZ144" i="3" a="1"/>
  <c r="PY160" i="3" a="1"/>
  <c r="PC162" i="3" a="1"/>
  <c r="TF113" i="3" a="1"/>
  <c r="RE169" i="3" a="1"/>
  <c r="MW19" i="3" a="1"/>
  <c r="MJ153" i="3" a="1"/>
  <c r="RA79" i="3" a="1"/>
  <c r="LU107" i="3" a="1"/>
  <c r="TD188" i="3" a="1"/>
  <c r="SB44" i="3" a="1"/>
  <c r="LE180" i="3" a="1"/>
  <c r="MM77" i="3" a="1"/>
  <c r="SQ178" i="3" a="1"/>
  <c r="LL180" i="3" a="1"/>
  <c r="SR52" i="3" a="1"/>
  <c r="QD190" i="3" a="1"/>
  <c r="RK165" i="3" a="1"/>
  <c r="LM155" i="3" a="1"/>
  <c r="PB199" i="3" a="1"/>
  <c r="OV138" i="3" a="1"/>
  <c r="TF139" i="3" a="1"/>
  <c r="PC70" i="3" a="1"/>
  <c r="TE70" i="3" a="1"/>
  <c r="TF152" i="3" a="1"/>
  <c r="OQ176" i="3" a="1"/>
  <c r="UE156" i="3" a="1"/>
  <c r="SU137" i="3" a="1"/>
  <c r="MJ169" i="3" a="1"/>
  <c r="MM129" i="3" a="1"/>
  <c r="ST114" i="3" a="1"/>
  <c r="QE178" i="3" a="1"/>
  <c r="SI192" i="3" a="1"/>
  <c r="QS200" i="3" a="1"/>
  <c r="RN60" i="3" a="1"/>
  <c r="QX149" i="3" a="1"/>
  <c r="PG96" i="3" a="1"/>
  <c r="MV100" i="3" a="1"/>
  <c r="MY122" i="3" a="1"/>
  <c r="QG90" i="3" a="1"/>
  <c r="UG192" i="3" a="1"/>
  <c r="PT142" i="3" a="1"/>
  <c r="PW162" i="3" a="1"/>
  <c r="SS146" i="3" a="1"/>
  <c r="OP200" i="3" a="1"/>
  <c r="MR149" i="3" a="1"/>
  <c r="UJ126" i="3" a="1"/>
  <c r="RW140" i="3" a="1"/>
  <c r="LW180" i="3" a="1"/>
  <c r="SJ165" i="3" a="1"/>
  <c r="MR155" i="3" a="1"/>
  <c r="RY171" i="3" a="1"/>
  <c r="RB106" i="3" a="1"/>
  <c r="PH18" i="3" a="1"/>
  <c r="RS105" i="3" a="1"/>
  <c r="RJ129" i="3" a="1"/>
  <c r="TW152" i="3" a="1"/>
  <c r="MN125" i="3" a="1"/>
  <c r="MU8" i="3" a="1"/>
  <c r="PS167" i="3" a="1"/>
  <c r="LH196" i="3" a="1"/>
  <c r="TK179" i="3" a="1"/>
  <c r="RA100" i="3" a="1"/>
  <c r="MR147" i="3" a="1"/>
  <c r="MS8" i="3" a="1"/>
  <c r="LJ143" i="3" a="1"/>
  <c r="QR143" i="3" a="1"/>
  <c r="SF121" i="3" a="1"/>
  <c r="ON178" i="3" a="1"/>
  <c r="QG153" i="3" a="1"/>
  <c r="SX116" i="3" a="1"/>
  <c r="RY200" i="3" a="1"/>
  <c r="RY84" i="3" a="1"/>
  <c r="OM159" i="3" a="1"/>
  <c r="UE194" i="3" a="1"/>
  <c r="QQ144" i="3" a="1"/>
  <c r="LF197" i="3" a="1"/>
  <c r="MR194" i="3" a="1"/>
  <c r="UI187" i="3" a="1"/>
  <c r="UB171" i="3" a="1"/>
  <c r="QE84" i="3" a="1"/>
  <c r="SS170" i="3" a="1"/>
  <c r="TD157" i="3" a="1"/>
  <c r="RM61" i="3" a="1"/>
  <c r="QD140" i="3" a="1"/>
  <c r="QS170" i="3" a="1"/>
  <c r="PS134" i="3" a="1"/>
  <c r="OU135" i="3" a="1"/>
  <c r="SG132" i="3" a="1"/>
  <c r="MJ142" i="3" a="1"/>
  <c r="TW214" i="3"/>
  <c r="RH187" i="3" a="1"/>
  <c r="RW37" i="3" a="1"/>
  <c r="LO97" i="3" a="1"/>
  <c r="LM133" i="3" a="1"/>
  <c r="LT192" i="3" a="1"/>
  <c r="LE132" i="3" a="1"/>
  <c r="QC77" i="3" a="1"/>
  <c r="TE159" i="3" a="1"/>
  <c r="PC174" i="3" a="1"/>
  <c r="QC137" i="3" a="1"/>
  <c r="LU175" i="3" a="1"/>
  <c r="RJ198" i="3" a="1"/>
  <c r="TR113" i="3" a="1"/>
  <c r="PI169" i="3" a="1"/>
  <c r="LJ185" i="3" a="1"/>
  <c r="RL183" i="3" a="1"/>
  <c r="RM149" i="3" a="1"/>
  <c r="QT146" i="3" a="1"/>
  <c r="RD97" i="3" a="1"/>
  <c r="SB194" i="3" a="1"/>
  <c r="TX185" i="3" a="1"/>
  <c r="PD200" i="3" a="1"/>
  <c r="PU163" i="3" a="1"/>
  <c r="RW152" i="3" a="1"/>
  <c r="UB162" i="3" a="1"/>
  <c r="PA165" i="3" a="1"/>
  <c r="MN61" i="3" a="1"/>
  <c r="OR141" i="3" a="1"/>
  <c r="RJ111" i="3" a="1"/>
  <c r="UI121" i="3" a="1"/>
  <c r="QX136" i="3" a="1"/>
  <c r="QY182" i="3" a="1"/>
  <c r="UB176" i="3" a="1"/>
  <c r="RD156" i="3" a="1"/>
  <c r="PR191" i="3" a="1"/>
  <c r="PY170" i="3" a="1"/>
  <c r="QG104" i="3" a="1"/>
  <c r="PA191" i="3" a="1"/>
  <c r="UB122" i="3" a="1"/>
  <c r="MB131" i="3" a="1"/>
  <c r="QE170" i="3" a="1"/>
  <c r="PW183" i="3" a="1"/>
  <c r="QQ181" i="3" a="1"/>
  <c r="TG125" i="3" a="1"/>
  <c r="SO152" i="3" a="1"/>
  <c r="OO164" i="3" a="1"/>
  <c r="SJ163" i="3" a="1"/>
  <c r="OZ145" i="3" a="1"/>
  <c r="MQ178" i="3" a="1"/>
  <c r="MV146" i="3" a="1"/>
  <c r="RY142" i="3" a="1"/>
  <c r="QA112" i="3" a="1"/>
  <c r="RM97" i="3" a="1"/>
  <c r="RM165" i="3" a="1"/>
  <c r="RK158" i="3" a="1"/>
  <c r="OQ182" i="3" a="1"/>
  <c r="TV188" i="3" a="1"/>
  <c r="RZ191" i="3" a="1"/>
  <c r="SS153" i="3" a="1"/>
  <c r="PZ183" i="3" a="1"/>
  <c r="QP26" i="3" a="1"/>
  <c r="MG182" i="3" a="1"/>
  <c r="MW70" i="3" a="1"/>
  <c r="LR166" i="3" a="1"/>
  <c r="PT181" i="3" a="1"/>
  <c r="PW140" i="3" a="1"/>
  <c r="MN194" i="3" a="1"/>
  <c r="LS181" i="3" a="1"/>
  <c r="SB139" i="3" a="1"/>
  <c r="OL129" i="3" a="1"/>
  <c r="UB107" i="3" a="1"/>
  <c r="OW164" i="3" a="1"/>
  <c r="LE172" i="3" a="1"/>
  <c r="TF94" i="3" a="1"/>
  <c r="OL200" i="3" a="1"/>
  <c r="TP212" i="3"/>
  <c r="OU35" i="3" a="1"/>
  <c r="RB180" i="3" a="1"/>
  <c r="QU181" i="3" a="1"/>
  <c r="QP147" i="3" a="1"/>
  <c r="PJ184" i="3" a="1"/>
  <c r="RS152" i="3" a="1"/>
  <c r="RK139" i="3" a="1"/>
  <c r="RZ161" i="3" a="1"/>
  <c r="PY118" i="3" a="1"/>
  <c r="RY133" i="3" a="1"/>
  <c r="LS154" i="3" a="1"/>
  <c r="PW200" i="3" a="1"/>
  <c r="PC164" i="3" a="1"/>
  <c r="SU180" i="3" a="1"/>
  <c r="QB192" i="3" a="1"/>
  <c r="PW124" i="3" a="1"/>
  <c r="RV72" i="3" a="1"/>
  <c r="OY13" i="3" a="1"/>
  <c r="TV192" i="3" a="1"/>
  <c r="LN61" i="3" a="1"/>
  <c r="MY177" i="3" a="1"/>
  <c r="RJ188" i="3" a="1"/>
  <c r="OX68" i="3" a="1"/>
  <c r="OL194" i="3" a="1"/>
  <c r="PC123" i="3" a="1"/>
  <c r="SZ189" i="3" a="1"/>
  <c r="MT114" i="3" a="1"/>
  <c r="RF173" i="3" a="1"/>
  <c r="TJ139" i="3" a="1"/>
  <c r="RM15" i="3" a="1"/>
  <c r="LW195" i="3" a="1"/>
  <c r="QG130" i="3" a="1"/>
  <c r="RK146" i="3" a="1"/>
  <c r="QP59" i="3" a="1"/>
  <c r="TF127" i="3" a="1"/>
  <c r="QF122" i="3" a="1"/>
  <c r="LN137" i="3" a="1"/>
  <c r="LL160" i="3" a="1"/>
  <c r="QR188" i="3" a="1"/>
  <c r="PR140" i="3" a="1"/>
  <c r="TZ122" i="3" a="1"/>
  <c r="LQ103" i="3" a="1"/>
  <c r="TF48" i="3" a="1"/>
  <c r="PU150" i="3" a="1"/>
  <c r="RG177" i="3" a="1"/>
  <c r="PC51" i="3" a="1"/>
  <c r="ON194" i="3" a="1"/>
  <c r="SP192" i="3" a="1"/>
  <c r="QS177" i="3" a="1"/>
  <c r="OV189" i="3" a="1"/>
  <c r="LZ108" i="3" a="1"/>
  <c r="PI157" i="3" a="1"/>
  <c r="RN165" i="3" a="1"/>
  <c r="SI185" i="3" a="1"/>
  <c r="OY113" i="3" a="1"/>
  <c r="PX125" i="3" a="1"/>
  <c r="QW11" i="3" a="1"/>
  <c r="LR168" i="3" a="1"/>
  <c r="MG152" i="3" a="1"/>
  <c r="MM193" i="3" a="1"/>
  <c r="MU120" i="3" a="1"/>
  <c r="MM81" i="3" a="1"/>
  <c r="RD73" i="3" a="1"/>
  <c r="SD86" i="3" a="1"/>
  <c r="RK161" i="3" a="1"/>
  <c r="QW156" i="3" a="1"/>
  <c r="TD161" i="3" a="1"/>
  <c r="QP183" i="3" a="1"/>
  <c r="SE131" i="3" a="1"/>
  <c r="OO149" i="3" a="1"/>
  <c r="LQ90" i="3" a="1"/>
  <c r="OU186" i="3" a="1"/>
  <c r="MJ109" i="3" a="1"/>
  <c r="PR113" i="3" a="1"/>
  <c r="ML126" i="3" a="1"/>
  <c r="SH158" i="3" a="1"/>
  <c r="SA158" i="3" a="1"/>
  <c r="RJ161" i="3" a="1"/>
  <c r="QZ148" i="3" a="1"/>
  <c r="MJ134" i="3" a="1"/>
  <c r="MV18" i="3" a="1"/>
  <c r="RS113" i="3" a="1"/>
  <c r="LZ170" i="3" a="1"/>
  <c r="RD160" i="3" a="1"/>
  <c r="UE54" i="3" a="1"/>
  <c r="PG104" i="3" a="1"/>
  <c r="UD179" i="3" a="1"/>
  <c r="TF164" i="3" a="1"/>
  <c r="QY155" i="3" a="1"/>
  <c r="SR115" i="3" a="1"/>
  <c r="OQ140" i="3" a="1"/>
  <c r="RS179" i="3" a="1"/>
  <c r="QY161" i="3" a="1"/>
  <c r="LI131" i="3" a="1"/>
  <c r="RG112" i="3" a="1"/>
  <c r="MB115" i="3" a="1"/>
  <c r="SI117" i="3" a="1"/>
  <c r="RV152" i="3" a="1"/>
  <c r="SQ145" i="3" a="1"/>
  <c r="TI215" i="3"/>
  <c r="SC138" i="3" a="1"/>
  <c r="OP177" i="3" a="1"/>
  <c r="SR164" i="3" a="1"/>
  <c r="PG118" i="3" a="1"/>
  <c r="RC118" i="3" a="1"/>
  <c r="PS141" i="3" a="1"/>
  <c r="UJ161" i="3" a="1"/>
  <c r="UB149" i="3" a="1"/>
  <c r="MJ74" i="3" a="1"/>
  <c r="QQ107" i="3" a="1"/>
  <c r="TJ174" i="3" a="1"/>
  <c r="MB155" i="3" a="1"/>
  <c r="PG171" i="3" a="1"/>
  <c r="RJ91" i="3" a="1"/>
  <c r="MG139" i="3" a="1"/>
  <c r="TG160" i="3" a="1"/>
  <c r="RN106" i="3" a="1"/>
  <c r="MP123" i="3" a="1"/>
  <c r="RX145" i="3" a="1"/>
  <c r="QG131" i="3" a="1"/>
  <c r="SK178" i="3" a="1"/>
  <c r="RW166" i="3" a="1"/>
  <c r="QG179" i="3" a="1"/>
  <c r="QT60" i="3" a="1"/>
  <c r="MS163" i="3" a="1"/>
  <c r="QF185" i="3" a="1"/>
  <c r="LG169" i="3" a="1"/>
  <c r="OL189" i="3" a="1"/>
  <c r="QF146" i="3" a="1"/>
  <c r="PS177" i="3" a="1"/>
  <c r="PT150" i="3" a="1"/>
  <c r="RL188" i="3" a="1"/>
  <c r="LP142" i="3" a="1"/>
  <c r="QT134" i="3" a="1"/>
  <c r="SY179" i="3" a="1"/>
  <c r="RV145" i="3" a="1"/>
  <c r="SK137" i="3" a="1"/>
  <c r="OQ167" i="3" a="1"/>
  <c r="SK148" i="3" a="1"/>
  <c r="OR26" i="3" a="1"/>
  <c r="LQ167" i="3" a="1"/>
  <c r="RN185" i="3" a="1"/>
  <c r="QU179" i="3" a="1"/>
  <c r="TL191" i="3" a="1"/>
  <c r="RH132" i="3" a="1"/>
  <c r="PD127" i="3" a="1"/>
  <c r="QW151" i="3" a="1"/>
  <c r="PU143" i="3" a="1"/>
  <c r="TI52" i="3" a="1"/>
  <c r="SW161" i="3" a="1"/>
  <c r="RS172" i="3" a="1"/>
  <c r="SY170" i="3" a="1"/>
  <c r="LN75" i="3" a="1"/>
  <c r="LT152" i="3" a="1"/>
  <c r="LU122" i="3" a="1"/>
  <c r="PD111" i="3" a="1"/>
  <c r="QG81" i="3" a="1"/>
  <c r="PV85" i="3" a="1"/>
  <c r="RM171" i="3" a="1"/>
  <c r="LN70" i="3" a="1"/>
  <c r="SO140" i="3" a="1"/>
  <c r="RB196" i="3" a="1"/>
  <c r="LO151" i="3" a="1"/>
  <c r="RI161" i="3" a="1"/>
  <c r="UH65" i="3" a="1"/>
  <c r="UD194" i="3" a="1"/>
  <c r="RI128" i="3" a="1"/>
  <c r="MN175" i="3" a="1"/>
  <c r="TH100" i="3" a="1"/>
  <c r="SO185" i="3" a="1"/>
  <c r="MN146" i="3" a="1"/>
  <c r="SJ145" i="3" a="1"/>
  <c r="MA141" i="3" a="1"/>
  <c r="MR105" i="3" a="1"/>
  <c r="QY169" i="3" a="1"/>
  <c r="RV186" i="3" a="1"/>
  <c r="OW170" i="3" a="1"/>
  <c r="SK120" i="3" a="1"/>
  <c r="RF189" i="3" a="1"/>
  <c r="TK103" i="3" a="1"/>
  <c r="PI134" i="3" a="1"/>
  <c r="QU116" i="3" a="1"/>
  <c r="TW213" i="3"/>
  <c r="UB161" i="3" a="1"/>
  <c r="TC146" i="3" a="1"/>
  <c r="PD190" i="3" a="1"/>
  <c r="RY162" i="3" a="1"/>
  <c r="LM171" i="3" a="1"/>
  <c r="RA127" i="3" a="1"/>
  <c r="UA156" i="3" a="1"/>
  <c r="QT71" i="3" a="1"/>
  <c r="TM165" i="3" a="1"/>
  <c r="TN213" i="3"/>
  <c r="QE158" i="3" a="1"/>
  <c r="OL170" i="3" a="1"/>
  <c r="QB177" i="3" a="1"/>
  <c r="OO178" i="3" a="1"/>
  <c r="LO101" i="3" a="1"/>
  <c r="OW153" i="3" a="1"/>
  <c r="RL74" i="3" a="1"/>
  <c r="SI125" i="3" a="1"/>
  <c r="LI98" i="3" a="1"/>
  <c r="MV187" i="3" a="1"/>
  <c r="QV173" i="3" a="1"/>
  <c r="PS143" i="3" a="1"/>
  <c r="OS183" i="3" a="1"/>
  <c r="PS161" i="3" a="1"/>
  <c r="OU159" i="3" a="1"/>
  <c r="QX176" i="3" a="1"/>
  <c r="MA181" i="3" a="1"/>
  <c r="PJ62" i="3" a="1"/>
  <c r="MW148" i="3" a="1"/>
  <c r="QP57" i="3" a="1"/>
  <c r="TY172" i="3" a="1"/>
  <c r="RL179" i="3" a="1"/>
  <c r="RW150" i="3" a="1"/>
  <c r="OT130" i="3" a="1"/>
  <c r="RY170" i="3" a="1"/>
  <c r="OW156" i="3" a="1"/>
  <c r="PW189" i="3" a="1"/>
  <c r="LW172" i="3" a="1"/>
  <c r="QE140" i="3" a="1"/>
  <c r="LW30" i="3" a="1"/>
  <c r="QZ152" i="3" a="1"/>
  <c r="QC193" i="3" a="1"/>
  <c r="UG117" i="3" a="1"/>
  <c r="TA157" i="3" a="1"/>
  <c r="RL128" i="3" a="1"/>
  <c r="RG163" i="3" a="1"/>
  <c r="RJ102" i="3" a="1"/>
  <c r="QW123" i="3" a="1"/>
  <c r="LP165" i="3" a="1"/>
  <c r="TW153" i="3" a="1"/>
  <c r="PZ26" i="3" a="1"/>
  <c r="RN45" i="3" a="1"/>
  <c r="RK104" i="3" a="1"/>
  <c r="OU111" i="3" a="1"/>
  <c r="UD101" i="3" a="1"/>
  <c r="QS101" i="3" a="1"/>
  <c r="PZ151" i="3" a="1"/>
  <c r="PD138" i="3" a="1"/>
  <c r="MP173" i="3" a="1"/>
  <c r="SJ24" i="3" a="1"/>
  <c r="RG168" i="3" a="1"/>
  <c r="MK130" i="3" a="1"/>
  <c r="QP100" i="3" a="1"/>
  <c r="MX67" i="3" a="1"/>
  <c r="RJ173" i="3" a="1"/>
  <c r="RZ176" i="3" a="1"/>
  <c r="RB173" i="3" a="1"/>
  <c r="QW165" i="3" a="1"/>
  <c r="UH87" i="3" a="1"/>
  <c r="UE188" i="3" a="1"/>
  <c r="OU116" i="3" a="1"/>
  <c r="PX169" i="3" a="1"/>
  <c r="PX183" i="3" a="1"/>
  <c r="UG119" i="3" a="1"/>
  <c r="SC106" i="3" a="1"/>
  <c r="UG113" i="3" a="1"/>
  <c r="PC60" i="3" a="1"/>
  <c r="PW45" i="3" a="1"/>
  <c r="PC167" i="3" a="1"/>
  <c r="PD141" i="3" a="1"/>
  <c r="MJ148" i="3" a="1"/>
  <c r="RJ162" i="3" a="1"/>
  <c r="QU147" i="3" a="1"/>
  <c r="TC106" i="3" a="1"/>
  <c r="LF42" i="3" a="1"/>
  <c r="MV161" i="3" a="1"/>
  <c r="QF192" i="3" a="1"/>
  <c r="TL119" i="3" a="1"/>
  <c r="OM182" i="3" a="1"/>
  <c r="TU200" i="3" a="1"/>
  <c r="SC98" i="3" a="1"/>
  <c r="RJ114" i="3" a="1"/>
  <c r="OM197" i="3" a="1"/>
  <c r="LY177" i="3" a="1"/>
  <c r="PG146" i="3" a="1"/>
  <c r="QT43" i="3" a="1"/>
  <c r="LY193" i="3" a="1"/>
  <c r="MW13" i="3" a="1"/>
  <c r="PC141" i="3" a="1"/>
  <c r="LR196" i="3" a="1"/>
  <c r="RW25" i="3" a="1"/>
  <c r="LY192" i="3" a="1"/>
  <c r="SR59" i="3" a="1"/>
  <c r="MN155" i="3" a="1"/>
  <c r="RA131" i="3" a="1"/>
  <c r="QV120" i="3" a="1"/>
  <c r="LT141" i="3" a="1"/>
  <c r="QZ104" i="3" a="1"/>
  <c r="OQ22" i="3" a="1"/>
  <c r="QD143" i="3" a="1"/>
  <c r="MT189" i="3" a="1"/>
  <c r="SY118" i="3" a="1"/>
  <c r="LH170" i="3" a="1"/>
  <c r="TV134" i="3" a="1"/>
  <c r="PC126" i="3" a="1"/>
  <c r="RK176" i="3" a="1"/>
  <c r="TH148" i="3" a="1"/>
  <c r="SI174" i="3" a="1"/>
  <c r="SE158" i="3" a="1"/>
  <c r="OO142" i="3" a="1"/>
  <c r="QQ161" i="3" a="1"/>
  <c r="QA178" i="3" a="1"/>
  <c r="RM102" i="3" a="1"/>
  <c r="MJ62" i="3" a="1"/>
  <c r="TV161" i="3" a="1"/>
  <c r="OL128" i="3" a="1"/>
  <c r="PU196" i="3" a="1"/>
  <c r="QC133" i="3" a="1"/>
  <c r="RK143" i="3" a="1"/>
  <c r="PZ140" i="3" a="1"/>
  <c r="UH175" i="3" a="1"/>
  <c r="QE150" i="3" a="1"/>
  <c r="LH179" i="3" a="1"/>
  <c r="QY160" i="3" a="1"/>
  <c r="PS180" i="3" a="1"/>
  <c r="MJ163" i="3" a="1"/>
  <c r="PD170" i="3" a="1"/>
  <c r="UE215" i="3"/>
  <c r="UB46" i="3" a="1"/>
  <c r="RM152" i="3" a="1"/>
  <c r="MA144" i="3" a="1"/>
  <c r="LR171" i="3" a="1"/>
  <c r="RC66" i="3" a="1"/>
  <c r="SE197" i="3" a="1"/>
  <c r="PE153" i="3" a="1"/>
  <c r="OR198" i="3" a="1"/>
  <c r="SD48" i="3" a="1"/>
  <c r="UF39" i="3" a="1"/>
  <c r="LV165" i="3" a="1"/>
  <c r="QP114" i="3" a="1"/>
  <c r="LP163" i="3" a="1"/>
  <c r="RG160" i="3" a="1"/>
  <c r="RF175" i="3" a="1"/>
  <c r="OL152" i="3" a="1"/>
  <c r="RA152" i="3" a="1"/>
  <c r="LF11" i="3" a="1"/>
  <c r="QE161" i="3" a="1"/>
  <c r="LV144" i="3" a="1"/>
  <c r="MT121" i="3" a="1"/>
  <c r="MK110" i="3" a="1"/>
  <c r="RZ119" i="3" a="1"/>
  <c r="OZ148" i="3" a="1"/>
  <c r="TX126" i="3" a="1"/>
  <c r="RX183" i="3" a="1"/>
  <c r="SI87" i="3" a="1"/>
  <c r="SD9" i="3" a="1"/>
  <c r="LE149" i="3" a="1"/>
  <c r="OY164" i="3" a="1"/>
  <c r="TX87" i="3" a="1"/>
  <c r="TM112" i="3" a="1"/>
  <c r="TI161" i="3" a="1"/>
  <c r="MO139" i="3" a="1"/>
  <c r="QV112" i="3" a="1"/>
  <c r="RN63" i="3" a="1"/>
  <c r="SC163" i="3" a="1"/>
  <c r="QZ136" i="3" a="1"/>
  <c r="PO39" i="3" a="1"/>
  <c r="QX142" i="3" a="1"/>
  <c r="PY119" i="3" a="1"/>
  <c r="OM161" i="3" a="1"/>
  <c r="TH175" i="3" a="1"/>
  <c r="TF193" i="3" a="1"/>
  <c r="OV184" i="3" a="1"/>
  <c r="UB126" i="3" a="1"/>
  <c r="TG140" i="3" a="1"/>
  <c r="SO176" i="3" a="1"/>
  <c r="LD175" i="3" a="1"/>
  <c r="OR160" i="3" a="1"/>
  <c r="TB120" i="3" a="1"/>
  <c r="PD193" i="3" a="1"/>
  <c r="RC183" i="3" a="1"/>
  <c r="OS190" i="3" a="1"/>
  <c r="LJ164" i="3" a="1"/>
  <c r="SD162" i="3" a="1"/>
  <c r="QG117" i="3" a="1"/>
  <c r="PX168" i="3" a="1"/>
  <c r="OV99" i="3" a="1"/>
  <c r="SI40" i="3" a="1"/>
  <c r="PJ151" i="3" a="1"/>
  <c r="SW30" i="3" a="1"/>
  <c r="RM105" i="3" a="1"/>
  <c r="UE147" i="3" a="1"/>
  <c r="TJ146" i="3" a="1"/>
  <c r="MW177" i="3" a="1"/>
  <c r="SA141" i="3" a="1"/>
  <c r="LX196" i="3" a="1"/>
  <c r="TG106" i="3" a="1"/>
  <c r="LY184" i="3" a="1"/>
  <c r="MJ179" i="3" a="1"/>
  <c r="QP83" i="3" a="1"/>
  <c r="SB136" i="3" a="1"/>
  <c r="PE157" i="3" a="1"/>
  <c r="UG161" i="3" a="1"/>
  <c r="SD161" i="3" a="1"/>
  <c r="PD140" i="3" a="1"/>
  <c r="RN166" i="3" a="1"/>
  <c r="SA197" i="3" a="1"/>
  <c r="MP185" i="3" a="1"/>
  <c r="MN50" i="3" a="1"/>
  <c r="SW180" i="3" a="1"/>
  <c r="QU67" i="3" a="1"/>
  <c r="PE107" i="3" a="1"/>
  <c r="SW151" i="3" a="1"/>
  <c r="QG133" i="3" a="1"/>
  <c r="TV164" i="3" a="1"/>
  <c r="MW186" i="3" a="1"/>
  <c r="QT5" i="3" a="1"/>
  <c r="TE80" i="3" a="1"/>
  <c r="MK56" i="3" a="1"/>
  <c r="LN142" i="3" a="1"/>
  <c r="SW118" i="3" a="1"/>
  <c r="RA140" i="3" a="1"/>
  <c r="PS172" i="3" a="1"/>
  <c r="PU171" i="3" a="1"/>
  <c r="MG38" i="3" a="1"/>
  <c r="RY69" i="3" a="1"/>
  <c r="RB144" i="3" a="1"/>
  <c r="TW125" i="3" a="1"/>
  <c r="TR139" i="3" a="1"/>
  <c r="TD36" i="3" a="1"/>
  <c r="TD128" i="3" a="1"/>
  <c r="LI14" i="3" a="1"/>
  <c r="SZ150" i="3" a="1"/>
  <c r="LV95" i="3" a="1"/>
  <c r="LS193" i="3" a="1"/>
  <c r="PA171" i="3" a="1"/>
  <c r="UF179" i="3" a="1"/>
  <c r="SP175" i="3" a="1"/>
  <c r="LK182" i="3" a="1"/>
  <c r="OO139" i="3" a="1"/>
  <c r="MT186" i="3" a="1"/>
  <c r="QD117" i="3" a="1"/>
  <c r="QT26" i="3" a="1"/>
  <c r="QS134" i="3" a="1"/>
  <c r="SY153" i="3" a="1"/>
  <c r="RH181" i="3" a="1"/>
  <c r="SX189" i="3" a="1"/>
  <c r="LL172" i="3" a="1"/>
  <c r="SE136" i="3" a="1"/>
  <c r="PA22" i="3" a="1"/>
  <c r="SV118" i="3" a="1"/>
  <c r="RW158" i="3" a="1"/>
  <c r="TH179" i="3" a="1"/>
  <c r="TY155" i="3" a="1"/>
  <c r="OS80" i="3" a="1"/>
  <c r="TD95" i="3" a="1"/>
  <c r="SV149" i="3" a="1"/>
  <c r="PD110" i="3" a="1"/>
  <c r="SI98" i="3" a="1"/>
  <c r="ST155" i="3" a="1"/>
  <c r="RY178" i="3" a="1"/>
  <c r="RA150" i="3" a="1"/>
  <c r="RJ108" i="3" a="1"/>
  <c r="MA97" i="3" a="1"/>
  <c r="SV93" i="3" a="1"/>
  <c r="SE7" i="3" a="1"/>
  <c r="SO58" i="3" a="1"/>
  <c r="SO165" i="3" a="1"/>
  <c r="PW165" i="3" a="1"/>
  <c r="LX195" i="3" a="1"/>
  <c r="MN74" i="3" a="1"/>
  <c r="SJ140" i="3" a="1"/>
  <c r="MT181" i="3" a="1"/>
  <c r="MT139" i="3" a="1"/>
  <c r="OM170" i="3" a="1"/>
  <c r="OL52" i="3" a="1"/>
  <c r="OY124" i="3" a="1"/>
  <c r="TB59" i="3" a="1"/>
  <c r="LH159" i="3" a="1"/>
  <c r="TY26" i="3" a="1"/>
  <c r="MS84" i="3" a="1"/>
  <c r="MM166" i="3" a="1"/>
  <c r="PG137" i="3" a="1"/>
  <c r="RS52" i="3" a="1"/>
  <c r="RN104" i="3" a="1"/>
  <c r="LV64" i="3" a="1"/>
  <c r="PB144" i="3" a="1"/>
  <c r="TB163" i="3" a="1"/>
  <c r="TI171" i="3" a="1"/>
  <c r="LH193" i="3" a="1"/>
  <c r="LM149" i="3" a="1"/>
  <c r="MM114" i="3" a="1"/>
  <c r="SX54" i="3" a="1"/>
  <c r="MV190" i="3" a="1"/>
  <c r="LJ86" i="3" a="1"/>
  <c r="TA189" i="3" a="1"/>
  <c r="LP51" i="3" a="1"/>
  <c r="ON122" i="3" a="1"/>
  <c r="LF165" i="3" a="1"/>
  <c r="PY173" i="3" a="1"/>
  <c r="QB111" i="3" a="1"/>
  <c r="TA117" i="3" a="1"/>
  <c r="MB135" i="3" a="1"/>
  <c r="MT110" i="3" a="1"/>
  <c r="SY215" i="3"/>
  <c r="QX177" i="3" a="1"/>
  <c r="UH173" i="3" a="1"/>
  <c r="LH56" i="3" a="1"/>
  <c r="QS179" i="3" a="1"/>
  <c r="UJ139" i="3" a="1"/>
  <c r="UD59" i="3" a="1"/>
  <c r="TY122" i="3" a="1"/>
  <c r="SY104" i="3" a="1"/>
  <c r="TJ188" i="3" a="1"/>
  <c r="TI110" i="3" a="1"/>
  <c r="SJ155" i="3" a="1"/>
  <c r="QV159" i="3" a="1"/>
  <c r="MN142" i="3" a="1"/>
  <c r="RV157" i="3" a="1"/>
  <c r="SE187" i="3" a="1"/>
  <c r="LT213" i="3"/>
  <c r="SC151" i="3" a="1"/>
  <c r="TH103" i="3" a="1"/>
  <c r="LM60" i="3" a="1"/>
  <c r="QD133" i="3" a="1"/>
  <c r="QZ163" i="3" a="1"/>
  <c r="UF151" i="3" a="1"/>
  <c r="MX158" i="3" a="1"/>
  <c r="MQ120" i="3" a="1"/>
  <c r="MA152" i="3" a="1"/>
  <c r="SX132" i="3" a="1"/>
  <c r="SD130" i="3" a="1"/>
  <c r="PJ175" i="3" a="1"/>
  <c r="PW152" i="3" a="1"/>
  <c r="QX188" i="3" a="1"/>
  <c r="LI110" i="3" a="1"/>
  <c r="TC158" i="3" a="1"/>
  <c r="MF212" i="3"/>
  <c r="QP162" i="3" a="1"/>
  <c r="TG133" i="3" a="1"/>
  <c r="OS135" i="3" a="1"/>
  <c r="PV195" i="3" a="1"/>
  <c r="SP39" i="3" a="1"/>
  <c r="LV68" i="3" a="1"/>
  <c r="LX167" i="3" a="1"/>
  <c r="QW128" i="3" a="1"/>
  <c r="SD108" i="3" a="1"/>
  <c r="SR151" i="3" a="1"/>
  <c r="OO168" i="3" a="1"/>
  <c r="PB165" i="3" a="1"/>
  <c r="UF119" i="3" a="1"/>
  <c r="PR162" i="3" a="1"/>
  <c r="OZ186" i="3" a="1"/>
  <c r="RF162" i="3" a="1"/>
  <c r="MM165" i="3" a="1"/>
  <c r="SC173" i="3" a="1"/>
  <c r="UB123" i="3" a="1"/>
  <c r="UH146" i="3" a="1"/>
  <c r="TL80" i="3" a="1"/>
  <c r="TF167" i="3" a="1"/>
  <c r="LV119" i="3" a="1"/>
  <c r="RA200" i="3" a="1"/>
  <c r="TU140" i="3" a="1"/>
  <c r="TL95" i="3" a="1"/>
  <c r="MA145" i="3" a="1"/>
  <c r="QD148" i="3" a="1"/>
  <c r="RM130" i="3" a="1"/>
  <c r="LU83" i="3" a="1"/>
  <c r="UI3" i="3" a="1"/>
  <c r="RY140" i="3" a="1"/>
  <c r="TI12" i="3" a="1"/>
  <c r="MJ177" i="3" a="1"/>
  <c r="MK200" i="3" a="1"/>
  <c r="SO12" i="3" a="1"/>
  <c r="RK196" i="3" a="1"/>
  <c r="RF154" i="3" a="1"/>
  <c r="OR62" i="3" a="1"/>
  <c r="QF31" i="3" a="1"/>
  <c r="QC145" i="3" a="1"/>
  <c r="TL141" i="3" a="1"/>
  <c r="PZ152" i="3" a="1"/>
  <c r="SU184" i="3" a="1"/>
  <c r="MV63" i="3" a="1"/>
  <c r="OT125" i="3" a="1"/>
  <c r="QF136" i="3" a="1"/>
  <c r="TC157" i="3" a="1"/>
  <c r="TR173" i="3" a="1"/>
  <c r="PJ29" i="3" a="1"/>
  <c r="SR149" i="3" a="1"/>
  <c r="PO123" i="3" a="1"/>
  <c r="PY150" i="3" a="1"/>
  <c r="LY18" i="3" a="1"/>
  <c r="TI144" i="3" a="1"/>
  <c r="LR95" i="3" a="1"/>
  <c r="MR165" i="3" a="1"/>
  <c r="RV165" i="3" a="1"/>
  <c r="SF134" i="3" a="1"/>
  <c r="TG122" i="3" a="1"/>
  <c r="TG121" i="3" a="1"/>
  <c r="LH185" i="3" a="1"/>
  <c r="OL133" i="3" a="1"/>
  <c r="QC19" i="3" a="1"/>
  <c r="PA180" i="3" a="1"/>
  <c r="SJ198" i="3" a="1"/>
  <c r="SB83" i="3" a="1"/>
  <c r="OP195" i="3" a="1"/>
  <c r="QW134" i="3" a="1"/>
  <c r="SV73" i="3" a="1"/>
  <c r="OY146" i="3" a="1"/>
  <c r="QC195" i="3" a="1"/>
  <c r="MR180" i="3" a="1"/>
  <c r="LK165" i="3" a="1"/>
  <c r="LQ172" i="3" a="1"/>
  <c r="QB168" i="3" a="1"/>
  <c r="LW148" i="3" a="1"/>
  <c r="ML129" i="3" a="1"/>
  <c r="PF178" i="3" a="1"/>
  <c r="LD116" i="3" a="1"/>
  <c r="SS129" i="3" a="1"/>
  <c r="SA117" i="3" a="1"/>
  <c r="SQ101" i="3" a="1"/>
  <c r="SE93" i="3" a="1"/>
  <c r="SB153" i="3" a="1"/>
  <c r="QV156" i="3" a="1"/>
  <c r="LG92" i="3" a="1"/>
  <c r="QS59" i="3" a="1"/>
  <c r="QP53" i="3" a="1"/>
  <c r="TD14" i="3" a="1"/>
  <c r="OP180" i="3" a="1"/>
  <c r="TL155" i="3" a="1"/>
  <c r="ON171" i="3" a="1"/>
  <c r="LT138" i="3" a="1"/>
  <c r="UJ168" i="3" a="1"/>
  <c r="QX178" i="3" a="1"/>
  <c r="SK112" i="3" a="1"/>
  <c r="LJ186" i="3" a="1"/>
  <c r="MW143" i="3" a="1"/>
  <c r="UE139" i="3" a="1"/>
  <c r="QB150" i="3" a="1"/>
  <c r="LM147" i="3" a="1"/>
  <c r="ST142" i="3" a="1"/>
  <c r="TH157" i="3" a="1"/>
  <c r="LE150" i="3" a="1"/>
  <c r="RB188" i="3" a="1"/>
  <c r="MO183" i="3" a="1"/>
  <c r="SG55" i="3" a="1"/>
  <c r="UG179" i="3" a="1"/>
  <c r="PF100" i="3" a="1"/>
  <c r="PV130" i="3" a="1"/>
  <c r="RF133" i="3" a="1"/>
  <c r="UH177" i="3" a="1"/>
  <c r="MX178" i="3" a="1"/>
  <c r="RX198" i="3" a="1"/>
  <c r="RM185" i="3" a="1"/>
  <c r="OT183" i="3" a="1"/>
  <c r="LR169" i="3" a="1"/>
  <c r="SW61" i="3" a="1"/>
  <c r="TL146" i="3" a="1"/>
  <c r="LQ139" i="3" a="1"/>
  <c r="RN134" i="3" a="1"/>
  <c r="RB160" i="3" a="1"/>
  <c r="SG200" i="3" a="1"/>
  <c r="QB159" i="3" a="1"/>
  <c r="MY125" i="3" a="1"/>
  <c r="OQ143" i="3" a="1"/>
  <c r="TE115" i="3" a="1"/>
  <c r="RL81" i="3" a="1"/>
  <c r="MK135" i="3" a="1"/>
  <c r="MS121" i="3" a="1"/>
  <c r="TE95" i="3" a="1"/>
  <c r="QV124" i="3" a="1"/>
  <c r="LI74" i="3" a="1"/>
  <c r="OO155" i="3" a="1"/>
  <c r="LP117" i="3" a="1"/>
  <c r="LG95" i="3" a="1"/>
  <c r="SK24" i="3" a="1"/>
  <c r="LT113" i="3" a="1"/>
  <c r="TZ66" i="3" a="1"/>
  <c r="SS106" i="3" a="1"/>
  <c r="OM58" i="3" a="1"/>
  <c r="UA115" i="3" a="1"/>
  <c r="TH196" i="3" a="1"/>
  <c r="SG165" i="3" a="1"/>
  <c r="LW105" i="3" a="1"/>
  <c r="QF104" i="3" a="1"/>
  <c r="TV176" i="3" a="1"/>
  <c r="UJ103" i="3" a="1"/>
  <c r="LX25" i="3" a="1"/>
  <c r="OM139" i="3" a="1"/>
  <c r="TV168" i="3" a="1"/>
  <c r="ST175" i="3" a="1"/>
  <c r="PF171" i="3" a="1"/>
  <c r="LO120" i="3" a="1"/>
  <c r="QT149" i="3" a="1"/>
  <c r="OS141" i="3" a="1"/>
  <c r="LF119" i="3" a="1"/>
  <c r="RC167" i="3" a="1"/>
  <c r="TE171" i="3" a="1"/>
  <c r="OX123" i="3" a="1"/>
  <c r="RW164" i="3" a="1"/>
  <c r="TA183" i="3" a="1"/>
  <c r="TB159" i="3" a="1"/>
  <c r="LR111" i="3" a="1"/>
  <c r="MX96" i="3" a="1"/>
  <c r="TY100" i="3" a="1"/>
  <c r="SW212" i="3"/>
  <c r="SI134" i="3" a="1"/>
  <c r="UC130" i="3" a="1"/>
  <c r="ON195" i="3" a="1"/>
  <c r="MR187" i="3" a="1"/>
  <c r="RX174" i="3" a="1"/>
  <c r="PR101" i="3" a="1"/>
  <c r="PA186" i="3" a="1"/>
  <c r="SF197" i="3" a="1"/>
  <c r="RS185" i="3" a="1"/>
  <c r="PY126" i="3" a="1"/>
  <c r="TR93" i="3" a="1"/>
  <c r="PZ144" i="3" a="1"/>
  <c r="UE95" i="3" a="1"/>
  <c r="LX82" i="3" a="1"/>
  <c r="UH176" i="3" a="1"/>
  <c r="OZ118" i="3" a="1"/>
  <c r="QS154" i="3" a="1"/>
  <c r="RW177" i="3" a="1"/>
  <c r="LW134" i="3" a="1"/>
  <c r="PR173" i="3" a="1"/>
  <c r="MK149" i="3" a="1"/>
  <c r="OW179" i="3" a="1"/>
  <c r="UC145" i="3" a="1"/>
  <c r="TL181" i="3" a="1"/>
  <c r="OU141" i="3" a="1"/>
  <c r="LZ161" i="3" a="1"/>
  <c r="SE162" i="3" a="1"/>
  <c r="QT157" i="3" a="1"/>
  <c r="MK143" i="3" a="1"/>
  <c r="LT89" i="3" a="1"/>
  <c r="OY199" i="3" a="1"/>
  <c r="MX177" i="3" a="1"/>
  <c r="QT110" i="3" a="1"/>
  <c r="LY120" i="3" a="1"/>
  <c r="UI168" i="3" a="1"/>
  <c r="LJ9" i="3" a="1"/>
  <c r="LP162" i="3" a="1"/>
  <c r="OU66" i="3" a="1"/>
  <c r="QC142" i="3" a="1"/>
  <c r="TZ183" i="3" a="1"/>
  <c r="RM184" i="3" a="1"/>
  <c r="SE137" i="3" a="1"/>
  <c r="LV51" i="3" a="1"/>
  <c r="MM70" i="3" a="1"/>
  <c r="LL179" i="3" a="1"/>
  <c r="UI141" i="3" a="1"/>
  <c r="MS54" i="3" a="1"/>
  <c r="UB213" i="3"/>
  <c r="SC197" i="3" a="1"/>
  <c r="TC21" i="3" a="1"/>
  <c r="RC182" i="3" a="1"/>
  <c r="QP169" i="3" a="1"/>
  <c r="LF129" i="3" a="1"/>
  <c r="QU107" i="3" a="1"/>
  <c r="SP40" i="3" a="1"/>
  <c r="SX40" i="3" a="1"/>
  <c r="UE100" i="3" a="1"/>
  <c r="QY137" i="3" a="1"/>
  <c r="RX142" i="3" a="1"/>
  <c r="RY55" i="3" a="1"/>
  <c r="TY35" i="3" a="1"/>
  <c r="SZ101" i="3" a="1"/>
  <c r="UJ68" i="3" a="1"/>
  <c r="MW185" i="3" a="1"/>
  <c r="TI69" i="3" a="1"/>
  <c r="UB129" i="3" a="1"/>
  <c r="LO147" i="3" a="1"/>
  <c r="QF157" i="3" a="1"/>
  <c r="LE115" i="3" a="1"/>
  <c r="RI140" i="3" a="1"/>
  <c r="LH88" i="3" a="1"/>
  <c r="PG190" i="3" a="1"/>
  <c r="TZ188" i="3" a="1"/>
  <c r="UH128" i="3" a="1"/>
  <c r="TA129" i="3" a="1"/>
  <c r="RH116" i="3" a="1"/>
  <c r="PW182" i="3" a="1"/>
  <c r="ML117" i="3" a="1"/>
  <c r="PZ134" i="3" a="1"/>
  <c r="UF177" i="3" a="1"/>
  <c r="LL154" i="3" a="1"/>
  <c r="PD119" i="3" a="1"/>
  <c r="PJ187" i="3" a="1"/>
  <c r="UB168" i="3" a="1"/>
  <c r="UH104" i="3" a="1"/>
  <c r="MO161" i="3" a="1"/>
  <c r="UF99" i="3" a="1"/>
  <c r="SV140" i="3" a="1"/>
  <c r="SP183" i="3" a="1"/>
  <c r="TZ156" i="3" a="1"/>
  <c r="MW137" i="3" a="1"/>
  <c r="MQ167" i="3" a="1"/>
  <c r="SW214" i="3"/>
  <c r="MO15" i="3" a="1"/>
  <c r="TY49" i="3" a="1"/>
  <c r="QS149" i="3" a="1"/>
  <c r="SK159" i="3" a="1"/>
  <c r="TV137" i="3" a="1"/>
  <c r="PY200" i="3" a="1"/>
  <c r="RY145" i="3" a="1"/>
  <c r="TY198" i="3" a="1"/>
  <c r="QY174" i="3" a="1"/>
  <c r="ML143" i="3" a="1"/>
  <c r="QD137" i="3" a="1"/>
  <c r="OQ159" i="3" a="1"/>
  <c r="SJ167" i="3" a="1"/>
  <c r="MA212" i="3"/>
  <c r="MB169" i="3" a="1"/>
  <c r="SS134" i="3" a="1"/>
  <c r="LE135" i="3" a="1"/>
  <c r="TX173" i="3" a="1"/>
  <c r="UF154" i="3" a="1"/>
  <c r="RN39" i="3" a="1"/>
  <c r="OZ90" i="3" a="1"/>
  <c r="MV32" i="3" a="1"/>
  <c r="RI95" i="3" a="1"/>
  <c r="SV141" i="3" a="1"/>
  <c r="LQ138" i="3" a="1"/>
  <c r="RH176" i="3" a="1"/>
  <c r="LU128" i="3" a="1"/>
  <c r="PX116" i="3" a="1"/>
  <c r="QR56" i="3" a="1"/>
  <c r="LV182" i="3" a="1"/>
  <c r="SI176" i="3" a="1"/>
  <c r="MM33" i="3" a="1"/>
  <c r="MG150" i="3" a="1"/>
  <c r="QR169" i="3" a="1"/>
  <c r="PG166" i="3" a="1"/>
  <c r="LZ116" i="3" a="1"/>
  <c r="PE186" i="3" a="1"/>
  <c r="OU199" i="3" a="1"/>
  <c r="UD168" i="3" a="1"/>
  <c r="TL154" i="3" a="1"/>
  <c r="LD146" i="3" a="1"/>
  <c r="LL153" i="3" a="1"/>
  <c r="MM136" i="3" a="1"/>
  <c r="OR84" i="3" a="1"/>
  <c r="OZ154" i="3" a="1"/>
  <c r="PW186" i="3" a="1"/>
  <c r="OW154" i="3" a="1"/>
  <c r="TH192" i="3" a="1"/>
  <c r="TM124" i="3" a="1"/>
  <c r="SR118" i="3" a="1"/>
  <c r="LH178" i="3" a="1"/>
  <c r="SS78" i="3" a="1"/>
  <c r="RN31" i="3" a="1"/>
  <c r="QR154" i="3" a="1"/>
  <c r="SC175" i="3" a="1"/>
  <c r="SX139" i="3" a="1"/>
  <c r="PV162" i="3" a="1"/>
  <c r="UE179" i="3" a="1"/>
  <c r="OL164" i="3" a="1"/>
  <c r="SS157" i="3" a="1"/>
  <c r="MW124" i="3" a="1"/>
  <c r="OQ153" i="3" a="1"/>
  <c r="QX109" i="3" a="1"/>
  <c r="PF84" i="3" a="1"/>
  <c r="MN164" i="3" a="1"/>
  <c r="OX189" i="3" a="1"/>
  <c r="OS77" i="3" a="1"/>
  <c r="UJ142" i="3" a="1"/>
  <c r="PI4" i="3" a="1"/>
  <c r="TZ196" i="3" a="1"/>
  <c r="SC73" i="3" a="1"/>
  <c r="PA193" i="3" a="1"/>
  <c r="LY147" i="3" a="1"/>
  <c r="OP175" i="3" a="1"/>
  <c r="SO170" i="3" a="1"/>
  <c r="MW171" i="3" a="1"/>
  <c r="OX105" i="3" a="1"/>
  <c r="TZ98" i="3" a="1"/>
  <c r="LM90" i="3" a="1"/>
  <c r="LF154" i="3" a="1"/>
  <c r="TJ156" i="3" a="1"/>
  <c r="LX112" i="3" a="1"/>
  <c r="TI191" i="3" a="1"/>
  <c r="MS133" i="3" a="1"/>
  <c r="TW181" i="3" a="1"/>
  <c r="QR170" i="3" a="1"/>
  <c r="OR99" i="3" a="1"/>
  <c r="PF108" i="3" a="1"/>
  <c r="PU27" i="3" a="1"/>
  <c r="LM196" i="3" a="1"/>
  <c r="LN195" i="3" a="1"/>
  <c r="SE78" i="3" a="1"/>
  <c r="LJ12" i="3" a="1"/>
  <c r="TR146" i="3" a="1"/>
  <c r="PA166" i="3" a="1"/>
  <c r="OY135" i="3" a="1"/>
  <c r="ON139" i="3" a="1"/>
  <c r="SW85" i="3" a="1"/>
  <c r="LF181" i="3" a="1"/>
  <c r="UE170" i="3" a="1"/>
  <c r="OT113" i="3" a="1"/>
  <c r="QS187" i="3" a="1"/>
  <c r="RI186" i="3" a="1"/>
  <c r="QR127" i="3" a="1"/>
  <c r="RL167" i="3" a="1"/>
  <c r="PW127" i="3" a="1"/>
  <c r="TB180" i="3" a="1"/>
  <c r="ST135" i="3" a="1"/>
  <c r="QU174" i="3" a="1"/>
  <c r="SJ132" i="3" a="1"/>
  <c r="PE160" i="3" a="1"/>
  <c r="SQ109" i="3" a="1"/>
  <c r="SH128" i="3" a="1"/>
  <c r="RI165" i="3" a="1"/>
  <c r="MB147" i="3" a="1"/>
  <c r="QZ94" i="3" a="1"/>
  <c r="SQ193" i="3" a="1"/>
  <c r="LZ192" i="3" a="1"/>
  <c r="QD167" i="3" a="1"/>
  <c r="LX177" i="3" a="1"/>
  <c r="RF106" i="3" a="1"/>
  <c r="LF190" i="3" a="1"/>
  <c r="MK168" i="3" a="1"/>
  <c r="MY30" i="3" a="1"/>
  <c r="PA178" i="3" a="1"/>
  <c r="MW133" i="3" a="1"/>
  <c r="LO133" i="3" a="1"/>
  <c r="SS175" i="3" a="1"/>
  <c r="PJ140" i="3" a="1"/>
  <c r="MO81" i="3" a="1"/>
  <c r="QQ110" i="3" a="1"/>
  <c r="MJ196" i="3" a="1"/>
  <c r="QX174" i="3" a="1"/>
  <c r="TF179" i="3" a="1"/>
  <c r="TH170" i="3" a="1"/>
  <c r="LW158" i="3" a="1"/>
  <c r="SZ181" i="3" a="1"/>
  <c r="RV63" i="3" a="1"/>
  <c r="RM43" i="3" a="1"/>
  <c r="SD92" i="3" a="1"/>
  <c r="RS169" i="3" a="1"/>
  <c r="QZ124" i="3" a="1"/>
  <c r="UG63" i="3" a="1"/>
  <c r="SP167" i="3" a="1"/>
  <c r="SF129" i="3" a="1"/>
  <c r="PH98" i="3" a="1"/>
  <c r="QD139" i="3" a="1"/>
  <c r="LR94" i="3" a="1"/>
  <c r="LP153" i="3" a="1"/>
  <c r="PY185" i="3" a="1"/>
  <c r="LV189" i="3" a="1"/>
  <c r="QP142" i="3" a="1"/>
  <c r="PB195" i="3" a="1"/>
  <c r="OO113" i="3" a="1"/>
  <c r="ST138" i="3" a="1"/>
  <c r="LS96" i="3" a="1"/>
  <c r="MA154" i="3" a="1"/>
  <c r="PI180" i="3" a="1"/>
  <c r="ON166" i="3" a="1"/>
  <c r="SR166" i="3" a="1"/>
  <c r="RM16" i="3" a="1"/>
  <c r="MO145" i="3" a="1"/>
  <c r="PH151" i="3" a="1"/>
  <c r="OQ26" i="3" a="1"/>
  <c r="MG168" i="3" a="1"/>
  <c r="RV127" i="3" a="1"/>
  <c r="QT112" i="3" a="1"/>
  <c r="TJ11" i="3" a="1"/>
  <c r="MG163" i="3" a="1"/>
  <c r="UI152" i="3" a="1"/>
  <c r="UE186" i="3" a="1"/>
  <c r="MK144" i="3" a="1"/>
  <c r="SK142" i="3" a="1"/>
  <c r="TW170" i="3" a="1"/>
  <c r="UH3" i="3" a="1"/>
  <c r="QZ87" i="3" a="1"/>
  <c r="QZ197" i="3" a="1"/>
  <c r="PH21" i="3" a="1"/>
  <c r="UC113" i="3" a="1"/>
  <c r="TY189" i="3" a="1"/>
  <c r="UI126" i="3" a="1"/>
  <c r="MA184" i="3" a="1"/>
  <c r="RI163" i="3" a="1"/>
  <c r="QE50" i="3" a="1"/>
  <c r="PB169" i="3" a="1"/>
  <c r="TB104" i="3" a="1"/>
  <c r="QB188" i="3" a="1"/>
  <c r="LU165" i="3" a="1"/>
  <c r="OV191" i="3" a="1"/>
  <c r="RD128" i="3" a="1"/>
  <c r="SX155" i="3" a="1"/>
  <c r="OL112" i="3" a="1"/>
  <c r="PY153" i="3" a="1"/>
  <c r="TE212" i="3"/>
  <c r="RD154" i="3" a="1"/>
  <c r="SP194" i="3" a="1"/>
  <c r="OR170" i="3" a="1"/>
  <c r="PD165" i="3" a="1"/>
  <c r="RL114" i="3" a="1"/>
  <c r="OY140" i="3" a="1"/>
  <c r="LN118" i="3" a="1"/>
  <c r="RI181" i="3" a="1"/>
  <c r="QS132" i="3" a="1"/>
  <c r="LQ190" i="3" a="1"/>
  <c r="PT110" i="3" a="1"/>
  <c r="MT168" i="3" a="1"/>
  <c r="OS108" i="3" a="1"/>
  <c r="TB181" i="3" a="1"/>
  <c r="MG170" i="3" a="1"/>
  <c r="UA108" i="3" a="1"/>
  <c r="OR164" i="3" a="1"/>
  <c r="PO176" i="3" a="1"/>
  <c r="PD181" i="3" a="1"/>
  <c r="LD180" i="3" a="1"/>
  <c r="QY171" i="3" a="1"/>
  <c r="SS195" i="3" a="1"/>
  <c r="ML170" i="3" a="1"/>
  <c r="UJ192" i="3" a="1"/>
  <c r="RJ152" i="3" a="1"/>
  <c r="TW129" i="3" a="1"/>
  <c r="OW132" i="3" a="1"/>
  <c r="MT140" i="3" a="1"/>
  <c r="OP140" i="3" a="1"/>
  <c r="MR141" i="3" a="1"/>
  <c r="RS156" i="3" a="1"/>
  <c r="RC64" i="3" a="1"/>
  <c r="UJ138" i="3" a="1"/>
  <c r="LV168" i="3" a="1"/>
  <c r="SV188" i="3" a="1"/>
  <c r="OW190" i="3" a="1"/>
  <c r="RD139" i="3" a="1"/>
  <c r="LS166" i="3" a="1"/>
  <c r="UF150" i="3" a="1"/>
  <c r="RD170" i="3" a="1"/>
  <c r="SQ151" i="3" a="1"/>
  <c r="LQ147" i="3" a="1"/>
  <c r="PZ174" i="3" a="1"/>
  <c r="SE112" i="3" a="1"/>
  <c r="OT132" i="3" a="1"/>
  <c r="SC164" i="3" a="1"/>
  <c r="TA41" i="3" a="1"/>
  <c r="RE174" i="3" a="1"/>
  <c r="UH106" i="3" a="1"/>
  <c r="TR170" i="3" a="1"/>
  <c r="PE171" i="3" a="1"/>
  <c r="QF10" i="3" a="1"/>
  <c r="SH160" i="3" a="1"/>
  <c r="RA162" i="3" a="1"/>
  <c r="TC13" i="3" a="1"/>
  <c r="SH26" i="3" a="1"/>
  <c r="MK196" i="3" a="1"/>
  <c r="UH131" i="3" a="1"/>
  <c r="PC3" i="3" a="1"/>
  <c r="PV139" i="3" a="1"/>
  <c r="QE166" i="3" a="1"/>
  <c r="RZ49" i="3" a="1"/>
  <c r="TZ172" i="3" a="1"/>
  <c r="RG17" i="3" a="1"/>
  <c r="RF163" i="3" a="1"/>
  <c r="LD198" i="3" a="1"/>
  <c r="OU178" i="3" a="1"/>
  <c r="UB50" i="3" a="1"/>
  <c r="TM164" i="3" a="1"/>
  <c r="RY172" i="3" a="1"/>
  <c r="PU176" i="3" a="1"/>
  <c r="MM38" i="3" a="1"/>
  <c r="RS129" i="3" a="1"/>
  <c r="MY170" i="3" a="1"/>
  <c r="LN149" i="3" a="1"/>
  <c r="SC184" i="3" a="1"/>
  <c r="MY157" i="3" a="1"/>
  <c r="LY172" i="3" a="1"/>
  <c r="MN106" i="3" a="1"/>
  <c r="PY156" i="3" a="1"/>
  <c r="SS191" i="3" a="1"/>
  <c r="OS166" i="3" a="1"/>
  <c r="TA108" i="3" a="1"/>
  <c r="UD122" i="3" a="1"/>
  <c r="SB12" i="3" a="1"/>
  <c r="LN196" i="3" a="1"/>
  <c r="TM34" i="3" a="1"/>
  <c r="TG176" i="3" a="1"/>
  <c r="TY151" i="3" a="1"/>
  <c r="OR121" i="3" a="1"/>
  <c r="QS163" i="3" a="1"/>
  <c r="MR116" i="3" a="1"/>
  <c r="MG30" i="3" a="1"/>
  <c r="PO174" i="3" a="1"/>
  <c r="LO125" i="3" a="1"/>
  <c r="SU79" i="3" a="1"/>
  <c r="SS139" i="3" a="1"/>
  <c r="LW126" i="3" a="1"/>
  <c r="PA177" i="3" a="1"/>
  <c r="PY177" i="3" a="1"/>
  <c r="SX11" i="3" a="1"/>
  <c r="QW163" i="3" a="1"/>
  <c r="MJ166" i="3" a="1"/>
  <c r="RC134" i="3" a="1"/>
  <c r="RK136" i="3" a="1"/>
  <c r="MU167" i="3" a="1"/>
  <c r="TL166" i="3" a="1"/>
  <c r="QB190" i="3" a="1"/>
  <c r="QD125" i="3" a="1"/>
  <c r="SA154" i="3" a="1"/>
  <c r="TI30" i="3" a="1"/>
  <c r="PV186" i="3" a="1"/>
  <c r="QE183" i="3" a="1"/>
  <c r="PJ111" i="3" a="1"/>
  <c r="SQ197" i="3" a="1"/>
  <c r="UB195" i="3" a="1"/>
  <c r="SY34" i="3" a="1"/>
  <c r="TR121" i="3" a="1"/>
  <c r="MX90" i="3" a="1"/>
  <c r="SW172" i="3" a="1"/>
  <c r="RF147" i="3" a="1"/>
  <c r="LM159" i="3" a="1"/>
  <c r="OL127" i="3" a="1"/>
  <c r="LH200" i="3" a="1"/>
  <c r="PS138" i="3" a="1"/>
  <c r="MJ87" i="3" a="1"/>
  <c r="RB127" i="3" a="1"/>
  <c r="QQ168" i="3" a="1"/>
  <c r="SG199" i="3" a="1"/>
  <c r="RX161" i="3" a="1"/>
  <c r="LY134" i="3" a="1"/>
  <c r="LF150" i="3" a="1"/>
  <c r="QF30" i="3" a="1"/>
  <c r="LO18" i="3" a="1"/>
  <c r="QE54" i="3" a="1"/>
  <c r="OW131" i="3" a="1"/>
  <c r="TF154" i="3" a="1"/>
  <c r="MX151" i="3" a="1"/>
  <c r="LF139" i="3" a="1"/>
  <c r="RH185" i="3" a="1"/>
  <c r="MY90" i="3" a="1"/>
  <c r="TH115" i="3" a="1"/>
  <c r="OM120" i="3" a="1"/>
  <c r="PT117" i="3" a="1"/>
  <c r="MQ172" i="3" a="1"/>
  <c r="TM133" i="3" a="1"/>
  <c r="TF79" i="3" a="1"/>
  <c r="OQ19" i="3" a="1"/>
  <c r="SX29" i="3" a="1"/>
  <c r="LJ198" i="3" a="1"/>
  <c r="UI24" i="3" a="1"/>
  <c r="TW195" i="3" a="1"/>
  <c r="LQ161" i="3" a="1"/>
  <c r="PC181" i="3" a="1"/>
  <c r="LS174" i="3" a="1"/>
  <c r="PC61" i="3" a="1"/>
  <c r="MN123" i="3" a="1"/>
  <c r="OP199" i="3" a="1"/>
  <c r="ON184" i="3" a="1"/>
  <c r="OX42" i="3" a="1"/>
  <c r="RD178" i="3" a="1"/>
  <c r="ON145" i="3" a="1"/>
  <c r="LD115" i="3" a="1"/>
  <c r="LK194" i="3" a="1"/>
  <c r="QW173" i="3" a="1"/>
  <c r="SV127" i="3" a="1"/>
  <c r="TV187" i="3" a="1"/>
  <c r="SH110" i="3" a="1"/>
  <c r="RB199" i="3" a="1"/>
  <c r="ST152" i="3" a="1"/>
  <c r="PB77" i="3" a="1"/>
  <c r="UB132" i="3" a="1"/>
  <c r="SQ186" i="3" a="1"/>
  <c r="MP177" i="3" a="1"/>
  <c r="LS179" i="3" a="1"/>
  <c r="TB95" i="3" a="1"/>
  <c r="SP139" i="3" a="1"/>
  <c r="QQ129" i="3" a="1"/>
  <c r="LX106" i="3" a="1"/>
  <c r="TG102" i="3" a="1"/>
  <c r="SU157" i="3" a="1"/>
  <c r="SW169" i="3" a="1"/>
  <c r="RI108" i="3" a="1"/>
  <c r="SE178" i="3" a="1"/>
  <c r="SG139" i="3" a="1"/>
  <c r="RD140" i="3" a="1"/>
  <c r="UA149" i="3" a="1"/>
  <c r="QC170" i="3" a="1"/>
  <c r="SW125" i="3" a="1"/>
  <c r="RC128" i="3" a="1"/>
  <c r="MY165" i="3" a="1"/>
  <c r="SO154" i="3" a="1"/>
  <c r="TJ78" i="3" a="1"/>
  <c r="LD143" i="3" a="1"/>
  <c r="TF177" i="3" a="1"/>
  <c r="TE117" i="3" a="1"/>
  <c r="OR89" i="3" a="1"/>
  <c r="QC71" i="3" a="1"/>
  <c r="LT126" i="3" a="1"/>
  <c r="RH59" i="3" a="1"/>
  <c r="OU25" i="3" a="1"/>
  <c r="LE66" i="3" a="1"/>
  <c r="OY192" i="3" a="1"/>
  <c r="MY163" i="3" a="1"/>
  <c r="UD136" i="3" a="1"/>
  <c r="RJ117" i="3" a="1"/>
  <c r="TB61" i="3" a="1"/>
  <c r="TZ185" i="3" a="1"/>
  <c r="SR22" i="3" a="1"/>
  <c r="MR176" i="3" a="1"/>
  <c r="PX184" i="3" a="1"/>
  <c r="QE159" i="3" a="1"/>
  <c r="MY118" i="3" a="1"/>
  <c r="QE128" i="3" a="1"/>
  <c r="OY160" i="3" a="1"/>
  <c r="OO89" i="3" a="1"/>
  <c r="QY141" i="3" a="1"/>
  <c r="LP190" i="3" a="1"/>
  <c r="SS163" i="3" a="1"/>
  <c r="RB133" i="3" a="1"/>
  <c r="TA148" i="3" a="1"/>
  <c r="RG196" i="3" a="1"/>
  <c r="QE176" i="3" a="1"/>
  <c r="OP46" i="3" a="1"/>
  <c r="SS154" i="3" a="1"/>
  <c r="UF107" i="3" a="1"/>
  <c r="SP153" i="3" a="1"/>
  <c r="MR183" i="3" a="1"/>
  <c r="LE176" i="3" a="1"/>
  <c r="UG115" i="3" a="1"/>
  <c r="MQ138" i="3" a="1"/>
  <c r="PS151" i="3" a="1"/>
  <c r="TE141" i="3" a="1"/>
  <c r="RL68" i="3" a="1"/>
  <c r="LV131" i="3" a="1"/>
  <c r="MJ98" i="3" a="1"/>
  <c r="SG171" i="3" a="1"/>
  <c r="OW115" i="3" a="1"/>
  <c r="OQ145" i="3" a="1"/>
  <c r="LW196" i="3" a="1"/>
  <c r="SX119" i="3" a="1"/>
  <c r="SI133" i="3" a="1"/>
  <c r="TL157" i="3" a="1"/>
  <c r="LO131" i="3" a="1"/>
  <c r="OZ82" i="3" a="1"/>
  <c r="LD129" i="3" a="1"/>
  <c r="LV107" i="3" a="1"/>
  <c r="QQ128" i="3" a="1"/>
  <c r="TD139" i="3" a="1"/>
  <c r="PR145" i="3" a="1"/>
  <c r="OX110" i="3" a="1"/>
  <c r="TX128" i="3" a="1"/>
  <c r="TK167" i="3" a="1"/>
  <c r="TM105" i="3" a="1"/>
  <c r="QA165" i="3" a="1"/>
  <c r="PS118" i="3" a="1"/>
  <c r="QX115" i="3" a="1"/>
  <c r="SU142" i="3" a="1"/>
  <c r="UI179" i="3" a="1"/>
  <c r="ON170" i="3" a="1"/>
  <c r="RD152" i="3" a="1"/>
  <c r="TU194" i="3" a="1"/>
  <c r="SZ159" i="3" a="1"/>
  <c r="PW167" i="3" a="1"/>
  <c r="MY162" i="3" a="1"/>
  <c r="LT163" i="3" a="1"/>
  <c r="LZ19" i="3" a="1"/>
  <c r="PD158" i="3" a="1"/>
  <c r="RF139" i="3" a="1"/>
  <c r="LH181" i="3" a="1"/>
  <c r="PB157" i="3" a="1"/>
  <c r="PW199" i="3" a="1"/>
  <c r="UF186" i="3" a="1"/>
  <c r="OR177" i="3" a="1"/>
  <c r="QZ174" i="3" a="1"/>
  <c r="MM123" i="3" a="1"/>
  <c r="RF167" i="3" a="1"/>
  <c r="MW170" i="3" a="1"/>
  <c r="OM147" i="3" a="1"/>
  <c r="TR150" i="3" a="1"/>
  <c r="MO144" i="3" a="1"/>
  <c r="QF163" i="3" a="1"/>
  <c r="SZ179" i="3" a="1"/>
  <c r="LS120" i="3" a="1"/>
  <c r="LI174" i="3" a="1"/>
  <c r="LR192" i="3" a="1"/>
  <c r="SK10" i="3" a="1"/>
  <c r="PC182" i="3" a="1"/>
  <c r="OZ189" i="3" a="1"/>
  <c r="OW166" i="3" a="1"/>
  <c r="TI145" i="3" a="1"/>
  <c r="SG173" i="3" a="1"/>
  <c r="TL4" i="3" a="1"/>
  <c r="LX113" i="3" a="1"/>
  <c r="QC118" i="3" a="1"/>
  <c r="OR146" i="3" a="1"/>
  <c r="MS198" i="3" a="1"/>
  <c r="OX94" i="3" a="1"/>
  <c r="RL134" i="3" a="1"/>
  <c r="LM100" i="3" a="1"/>
  <c r="LH114" i="3" a="1"/>
  <c r="PE123" i="3" a="1"/>
  <c r="TF174" i="3" a="1"/>
  <c r="RE110" i="3" a="1"/>
  <c r="TN212" i="3"/>
  <c r="RJ69" i="3" a="1"/>
  <c r="QT186" i="3" a="1"/>
  <c r="TK80" i="3" a="1"/>
  <c r="RG184" i="3" a="1"/>
  <c r="LQ150" i="3" a="1"/>
  <c r="RM187" i="3" a="1"/>
  <c r="LP104" i="3" a="1"/>
  <c r="LH197" i="3" a="1"/>
  <c r="PR146" i="3" a="1"/>
  <c r="LW154" i="3" a="1"/>
  <c r="PR182" i="3" a="1"/>
  <c r="LV161" i="3" a="1"/>
  <c r="SU10" i="3" a="1"/>
  <c r="TG70" i="3" a="1"/>
  <c r="PY112" i="3" a="1"/>
  <c r="OR113" i="3" a="1"/>
  <c r="TF120" i="3" a="1"/>
  <c r="RC185" i="3" a="1"/>
  <c r="QV126" i="3" a="1"/>
  <c r="PV150" i="3" a="1"/>
  <c r="TV194" i="3" a="1"/>
  <c r="UB189" i="3" a="1"/>
  <c r="SQ147" i="3" a="1"/>
  <c r="OL181" i="3" a="1"/>
  <c r="SF114" i="3" a="1"/>
  <c r="SW75" i="3" a="1"/>
  <c r="QQ130" i="3" a="1"/>
  <c r="SV132" i="3" a="1"/>
  <c r="SB110" i="3" a="1"/>
  <c r="RA179" i="3" a="1"/>
  <c r="RK115" i="3" a="1"/>
  <c r="OQ98" i="3" a="1"/>
  <c r="LH115" i="3" a="1"/>
  <c r="QB195" i="3" a="1"/>
  <c r="PF196" i="3" a="1"/>
  <c r="TC173" i="3" a="1"/>
  <c r="TU169" i="3" a="1"/>
  <c r="UB140" i="3" a="1"/>
  <c r="MQ125" i="3" a="1"/>
  <c r="MW120" i="3" a="1"/>
  <c r="LN114" i="3" a="1"/>
  <c r="QZ98" i="3" a="1"/>
  <c r="RH98" i="3" a="1"/>
  <c r="PZ143" i="3" a="1"/>
  <c r="QW127" i="3" a="1"/>
  <c r="TF155" i="3" a="1"/>
  <c r="LJ200" i="3" a="1"/>
  <c r="QX146" i="3" a="1"/>
  <c r="LE97" i="3" a="1"/>
  <c r="MG106" i="3" a="1"/>
  <c r="RV120" i="3" a="1"/>
  <c r="PA167" i="3" a="1"/>
  <c r="PA173" i="3" a="1"/>
  <c r="RA184" i="3" a="1"/>
  <c r="OU148" i="3" a="1"/>
  <c r="SO61" i="3" a="1"/>
  <c r="RE145" i="3" a="1"/>
  <c r="SF127" i="3" a="1"/>
  <c r="RE121" i="3" a="1"/>
  <c r="OZ185" i="3" a="1"/>
  <c r="SS116" i="3" a="1"/>
  <c r="OW129" i="3" a="1"/>
  <c r="RW106" i="3" a="1"/>
  <c r="LS159" i="3" a="1"/>
  <c r="UH144" i="3" a="1"/>
  <c r="ML40" i="3" a="1"/>
  <c r="OX153" i="3" a="1"/>
  <c r="OQ180" i="3" a="1"/>
  <c r="MP187" i="3" a="1"/>
  <c r="TI94" i="3" a="1"/>
  <c r="QR104" i="3" a="1"/>
  <c r="SS39" i="3" a="1"/>
  <c r="PI159" i="3" a="1"/>
  <c r="MU81" i="3" a="1"/>
  <c r="TG87" i="3" a="1"/>
  <c r="UJ137" i="3" a="1"/>
  <c r="QQ198" i="3" a="1"/>
  <c r="UA87" i="3" a="1"/>
  <c r="RL151" i="3" a="1"/>
  <c r="ON156" i="3" a="1"/>
  <c r="LM49" i="3" a="1"/>
  <c r="PT187" i="3" a="1"/>
  <c r="LS94" i="3" a="1"/>
  <c r="QT178" i="3" a="1"/>
  <c r="SG13" i="3" a="1"/>
  <c r="PI102" i="3" a="1"/>
  <c r="LE73" i="3" a="1"/>
  <c r="PG139" i="3" a="1"/>
  <c r="PY133" i="3" a="1"/>
  <c r="RJ174" i="3" a="1"/>
  <c r="SA174" i="3" a="1"/>
  <c r="PO31" i="3" a="1"/>
  <c r="PI75" i="3" a="1"/>
  <c r="MG171" i="3" a="1"/>
  <c r="PH150" i="3" a="1"/>
  <c r="QF80" i="3" a="1"/>
  <c r="UJ73" i="3" a="1"/>
  <c r="SH32" i="3" a="1"/>
  <c r="RX126" i="3" a="1"/>
  <c r="ON157" i="3" a="1"/>
  <c r="QA133" i="3" a="1"/>
  <c r="RE194" i="3" a="1"/>
  <c r="MM30" i="3" a="1"/>
  <c r="QV129" i="3" a="1"/>
  <c r="SB182" i="3" a="1"/>
  <c r="TE164" i="3" a="1"/>
  <c r="QA179" i="3" a="1"/>
  <c r="MS141" i="3" a="1"/>
  <c r="TX97" i="3" a="1"/>
  <c r="LR165" i="3" a="1"/>
  <c r="SF74" i="3" a="1"/>
  <c r="SV150" i="3" a="1"/>
  <c r="SG80" i="3" a="1"/>
  <c r="OM144" i="3" a="1"/>
  <c r="LT169" i="3" a="1"/>
  <c r="MN102" i="3" a="1"/>
  <c r="LN87" i="3" a="1"/>
  <c r="TD200" i="3" a="1"/>
  <c r="OO198" i="3" a="1"/>
  <c r="OS81" i="3" a="1"/>
  <c r="TD155" i="3" a="1"/>
  <c r="RM107" i="3" a="1"/>
  <c r="LY164" i="3" a="1"/>
  <c r="PU135" i="3" a="1"/>
  <c r="TW165" i="3" a="1"/>
  <c r="ML180" i="3" a="1"/>
  <c r="LW193" i="3" a="1"/>
  <c r="QG169" i="3" a="1"/>
  <c r="LJ214" i="3"/>
  <c r="TL130" i="3" a="1"/>
  <c r="MW127" i="3" a="1"/>
  <c r="QW126" i="3" a="1"/>
  <c r="SA127" i="3" a="1"/>
  <c r="SA111" i="3" a="1"/>
  <c r="LS80" i="3" a="1"/>
  <c r="RS117" i="3" a="1"/>
  <c r="PU114" i="3" a="1"/>
  <c r="MG114" i="3" a="1"/>
  <c r="TI140" i="3" a="1"/>
  <c r="MK115" i="3" a="1"/>
  <c r="TK68" i="3" a="1"/>
  <c r="SB145" i="3" a="1"/>
  <c r="LW176" i="3" a="1"/>
  <c r="MK82" i="3" a="1"/>
  <c r="RV166" i="3" a="1"/>
  <c r="LX176" i="3" a="1"/>
  <c r="OW176" i="3" a="1"/>
  <c r="UF37" i="3" a="1"/>
  <c r="OY133" i="3" a="1"/>
  <c r="PW129" i="3" a="1"/>
  <c r="RD161" i="3" a="1"/>
  <c r="TH136" i="3" a="1"/>
  <c r="QT170" i="3" a="1"/>
  <c r="SG117" i="3" a="1"/>
  <c r="PB105" i="3" a="1"/>
  <c r="OP162" i="3" a="1"/>
  <c r="PS188" i="3" a="1"/>
  <c r="SV138" i="3" a="1"/>
  <c r="MJ156" i="3" a="1"/>
  <c r="UG140" i="3" a="1"/>
  <c r="SU159" i="3" a="1"/>
  <c r="QG151" i="3" a="1"/>
  <c r="UB146" i="3" a="1"/>
  <c r="LG137" i="3" a="1"/>
  <c r="SB165" i="3" a="1"/>
  <c r="QW93" i="3" a="1"/>
  <c r="QS117" i="3" a="1"/>
  <c r="MG112" i="3" a="1"/>
  <c r="PW163" i="3" a="1"/>
  <c r="SZ175" i="3" a="1"/>
  <c r="MJ110" i="3" a="1"/>
  <c r="PR112" i="3" a="1"/>
  <c r="LD169" i="3" a="1"/>
  <c r="PS8" i="3" a="1"/>
  <c r="MU133" i="3" a="1"/>
  <c r="QP102" i="3" a="1"/>
  <c r="UE113" i="3" a="1"/>
  <c r="LQ113" i="3" a="1"/>
  <c r="TU4" i="3" a="1"/>
  <c r="SC16" i="3" a="1"/>
  <c r="PC175" i="3" a="1"/>
  <c r="UA91" i="3" a="1"/>
  <c r="OU177" i="3" a="1"/>
  <c r="QW96" i="3" a="1"/>
  <c r="MO133" i="3" a="1"/>
  <c r="RE153" i="3" a="1"/>
  <c r="SD169" i="3" a="1"/>
  <c r="ON163" i="3" a="1"/>
  <c r="MP212" i="3"/>
  <c r="LU182" i="3" a="1"/>
  <c r="MU172" i="3" a="1"/>
  <c r="PT158" i="3" a="1"/>
  <c r="LV129" i="3" a="1"/>
  <c r="TJ130" i="3" a="1"/>
  <c r="UG193" i="3" a="1"/>
  <c r="RK148" i="3" a="1"/>
  <c r="TY173" i="3" a="1"/>
  <c r="SH137" i="3" a="1"/>
  <c r="OQ164" i="3" a="1"/>
  <c r="RS40" i="3" a="1"/>
  <c r="RW119" i="3" a="1"/>
  <c r="TG40" i="3" a="1"/>
  <c r="SE191" i="3" a="1"/>
  <c r="RI122" i="3" a="1"/>
  <c r="QB173" i="3" a="1"/>
  <c r="RG29" i="3" a="1"/>
  <c r="MR177" i="3" a="1"/>
  <c r="LW56" i="3" a="1"/>
  <c r="SD84" i="3" a="1"/>
  <c r="MN129" i="3" a="1"/>
  <c r="PF134" i="3" a="1"/>
  <c r="MN199" i="3" a="1"/>
  <c r="QX168" i="3" a="1"/>
  <c r="MM89" i="3" a="1"/>
  <c r="OQ151" i="3" a="1"/>
  <c r="UH142" i="3" a="1"/>
  <c r="LF200" i="3" a="1"/>
  <c r="LY131" i="3" a="1"/>
  <c r="SS132" i="3" a="1"/>
  <c r="TR132" i="3" a="1"/>
  <c r="LE179" i="3" a="1"/>
  <c r="TL136" i="3" a="1"/>
  <c r="QR134" i="3" a="1"/>
  <c r="RW154" i="3" a="1"/>
  <c r="MG189" i="3" a="1"/>
  <c r="TV81" i="3" a="1"/>
  <c r="MO125" i="3" a="1"/>
  <c r="SK154" i="3" a="1"/>
  <c r="QF129" i="3" a="1"/>
  <c r="LL189" i="3" a="1"/>
  <c r="SW162" i="3" a="1"/>
  <c r="PE183" i="3" a="1"/>
  <c r="LS122" i="3" a="1"/>
  <c r="UF155" i="3" a="1"/>
  <c r="PX162" i="3" a="1"/>
  <c r="PB133" i="3" a="1"/>
  <c r="OL161" i="3" a="1"/>
  <c r="LF153" i="3" a="1"/>
  <c r="SF147" i="3" a="1"/>
  <c r="TA103" i="3" a="1"/>
  <c r="UD144" i="3" a="1"/>
  <c r="OV174" i="3" a="1"/>
  <c r="TU146" i="3" a="1"/>
  <c r="QQ26" i="3" a="1"/>
  <c r="MB196" i="3" a="1"/>
  <c r="SI167" i="3" a="1"/>
  <c r="RX146" i="3" a="1"/>
  <c r="OQ166" i="3" a="1"/>
  <c r="QU143" i="3" a="1"/>
  <c r="ML167" i="3" a="1"/>
  <c r="PI89" i="3" a="1"/>
  <c r="MJ181" i="3" a="1"/>
  <c r="QV141" i="3" a="1"/>
  <c r="SV171" i="3" a="1"/>
  <c r="PX72" i="3" a="1"/>
  <c r="MP174" i="3" a="1"/>
  <c r="LW101" i="3" a="1"/>
  <c r="QC21" i="3" a="1"/>
  <c r="MS161" i="3" a="1"/>
  <c r="LE93" i="3" a="1"/>
  <c r="ML41" i="3" a="1"/>
  <c r="QR94" i="3" a="1"/>
  <c r="LS175" i="3" a="1"/>
  <c r="RH23" i="3" a="1"/>
  <c r="LK92" i="3" a="1"/>
  <c r="MQ15" i="3" a="1"/>
  <c r="MG176" i="3" a="1"/>
  <c r="TD181" i="3" a="1"/>
  <c r="LJ175" i="3" a="1"/>
  <c r="RX107" i="3" a="1"/>
  <c r="LS124" i="3" a="1"/>
  <c r="LJ148" i="3" a="1"/>
  <c r="SP132" i="3" a="1"/>
  <c r="PY33" i="3" a="1"/>
  <c r="MP184" i="3" a="1"/>
  <c r="RE117" i="3" a="1"/>
  <c r="OM115" i="3" a="1"/>
  <c r="QA191" i="3" a="1"/>
  <c r="TA64" i="3" a="1"/>
  <c r="SI113" i="3" a="1"/>
  <c r="LU116" i="3" a="1"/>
  <c r="QZ129" i="3" a="1"/>
  <c r="OO161" i="3" a="1"/>
  <c r="LR93" i="3" a="1"/>
  <c r="TA137" i="3" a="1"/>
  <c r="TX178" i="3" a="1"/>
  <c r="PA199" i="3" a="1"/>
  <c r="TY158" i="3" a="1"/>
  <c r="PT174" i="3" a="1"/>
  <c r="UH33" i="3" a="1"/>
  <c r="QR108" i="3" a="1"/>
  <c r="SE134" i="3" a="1"/>
  <c r="UG131" i="3" a="1"/>
  <c r="SH104" i="3" a="1"/>
  <c r="TX141" i="3" a="1"/>
  <c r="PO62" i="3" a="1"/>
  <c r="SE94" i="3" a="1"/>
  <c r="OO92" i="3" a="1"/>
  <c r="PI68" i="3" a="1"/>
  <c r="MY44" i="3" a="1"/>
  <c r="TG151" i="3" a="1"/>
  <c r="TM154" i="3" a="1"/>
  <c r="RC163" i="3" a="1"/>
  <c r="TK149" i="3" a="1"/>
  <c r="MJ184" i="3" a="1"/>
  <c r="LG190" i="3" a="1"/>
  <c r="TV127" i="3" a="1"/>
  <c r="PO145" i="3" a="1"/>
  <c r="RI179" i="3" a="1"/>
  <c r="TL39" i="3" a="1"/>
  <c r="RD34" i="3" a="1"/>
  <c r="OT124" i="3" a="1"/>
  <c r="QU169" i="3" a="1"/>
  <c r="UF72" i="3" a="1"/>
  <c r="LS113" i="3" a="1"/>
  <c r="MW173" i="3" a="1"/>
  <c r="RN182" i="3" a="1"/>
  <c r="LW25" i="3" a="1"/>
  <c r="LX146" i="3" a="1"/>
  <c r="QW155" i="3" a="1"/>
  <c r="RZ164" i="3" a="1"/>
  <c r="OL179" i="3" a="1"/>
  <c r="OM164" i="3" a="1"/>
  <c r="MQ142" i="3" a="1"/>
  <c r="UB165" i="3" a="1"/>
  <c r="UJ88" i="3" a="1"/>
  <c r="QA189" i="3" a="1"/>
  <c r="PC54" i="3" a="1"/>
  <c r="TE123" i="3" a="1"/>
  <c r="RB67" i="3" a="1"/>
  <c r="LP125" i="3" a="1"/>
  <c r="TX89" i="3" a="1"/>
  <c r="UC96" i="3" a="1"/>
  <c r="RG200" i="3" a="1"/>
  <c r="QB49" i="3" a="1"/>
  <c r="QZ195" i="3" a="1"/>
  <c r="PX21" i="3" a="1"/>
  <c r="MK139" i="3" a="1"/>
  <c r="LI96" i="3" a="1"/>
  <c r="LG141" i="3" a="1"/>
  <c r="RB172" i="3" a="1"/>
  <c r="QV92" i="3" a="1"/>
  <c r="RZ90" i="3" a="1"/>
  <c r="MB102" i="3" a="1"/>
  <c r="LZ58" i="3" a="1"/>
  <c r="UA125" i="3" a="1"/>
  <c r="OO191" i="3" a="1"/>
  <c r="RV183" i="3" a="1"/>
  <c r="TX188" i="3" a="1"/>
  <c r="QT109" i="3" a="1"/>
  <c r="MV171" i="3" a="1"/>
  <c r="SP110" i="3" a="1"/>
  <c r="UC93" i="3" a="1"/>
  <c r="LJ129" i="3" a="1"/>
  <c r="OX121" i="3" a="1"/>
  <c r="OM194" i="3" a="1"/>
  <c r="TR154" i="3" a="1"/>
  <c r="LE195" i="3" a="1"/>
  <c r="LL103" i="3" a="1"/>
  <c r="LN36" i="3" a="1"/>
  <c r="TG164" i="3" a="1"/>
  <c r="PX62" i="3" a="1"/>
  <c r="PH133" i="3" a="1"/>
  <c r="PX175" i="3" a="1"/>
  <c r="LO170" i="3" a="1"/>
  <c r="MT153" i="3" a="1"/>
  <c r="MX169" i="3" a="1"/>
  <c r="MV200" i="3" a="1"/>
  <c r="TC145" i="3" a="1"/>
  <c r="OY181" i="3" a="1"/>
  <c r="LU34" i="3" a="1"/>
  <c r="MB149" i="3" a="1"/>
  <c r="OR167" i="3" a="1"/>
  <c r="TU158" i="3" a="1"/>
  <c r="SY42" i="3" a="1"/>
  <c r="PV65" i="3" a="1"/>
  <c r="RH180" i="3" a="1"/>
  <c r="TJ61" i="3" a="1"/>
  <c r="TJ136" i="3" a="1"/>
  <c r="SE161" i="3" a="1"/>
  <c r="PD95" i="3" a="1"/>
  <c r="QY154" i="3" a="1"/>
  <c r="SG29" i="3" a="1"/>
  <c r="TB182" i="3" a="1"/>
  <c r="MV165" i="3" a="1"/>
  <c r="RM139" i="3" a="1"/>
  <c r="SF132" i="3" a="1"/>
  <c r="SW193" i="3" a="1"/>
  <c r="PO119" i="3" a="1"/>
  <c r="UI170" i="3" a="1"/>
  <c r="LH198" i="3" a="1"/>
  <c r="SH113" i="3" a="1"/>
  <c r="QC136" i="3" a="1"/>
  <c r="LP83" i="3" a="1"/>
  <c r="TU174" i="3" a="1"/>
  <c r="MU171" i="3" a="1"/>
  <c r="PB108" i="3" a="1"/>
  <c r="TU99" i="3" a="1"/>
  <c r="RC142" i="3" a="1"/>
  <c r="SP76" i="3" a="1"/>
  <c r="PH93" i="3" a="1"/>
  <c r="LL158" i="3" a="1"/>
  <c r="MG84" i="3" a="1"/>
  <c r="PE24" i="3" a="1"/>
  <c r="MV128" i="3" a="1"/>
  <c r="QC55" i="3" a="1"/>
  <c r="PR167" i="3" a="1"/>
  <c r="MU166" i="3" a="1"/>
  <c r="QQ151" i="3" a="1"/>
  <c r="MR154" i="3" a="1"/>
  <c r="TC64" i="3" a="1"/>
  <c r="QC180" i="3" a="1"/>
  <c r="PE93" i="3" a="1"/>
  <c r="SU139" i="3" a="1"/>
  <c r="RD124" i="3" a="1"/>
  <c r="QS135" i="3" a="1"/>
  <c r="QD177" i="3" a="1"/>
  <c r="QW140" i="3" a="1"/>
  <c r="RY121" i="3" a="1"/>
  <c r="SB199" i="3" a="1"/>
  <c r="SC72" i="3" a="1"/>
  <c r="MS102" i="3" a="1"/>
  <c r="TW156" i="3" a="1"/>
  <c r="LQ135" i="3" a="1"/>
  <c r="QY128" i="3" a="1"/>
  <c r="PR149" i="3" a="1"/>
  <c r="UB159" i="3" a="1"/>
  <c r="LT137" i="3" a="1"/>
  <c r="OV115" i="3" a="1"/>
  <c r="SE166" i="3" a="1"/>
  <c r="TV155" i="3" a="1"/>
  <c r="QU157" i="3" a="1"/>
  <c r="RF74" i="3" a="1"/>
  <c r="TD199" i="3" a="1"/>
  <c r="TL135" i="3" a="1"/>
  <c r="RX110" i="3" a="1"/>
  <c r="MA163" i="3" a="1"/>
  <c r="PT91" i="3" a="1"/>
  <c r="RA12" i="3" a="1"/>
  <c r="LU188" i="3" a="1"/>
  <c r="MS113" i="3" a="1"/>
  <c r="SA125" i="3" a="1"/>
  <c r="OW151" i="3" a="1"/>
  <c r="LO191" i="3" a="1"/>
  <c r="OM191" i="3" a="1"/>
  <c r="QX194" i="3" a="1"/>
  <c r="MR120" i="3" a="1"/>
  <c r="SO173" i="3" a="1"/>
  <c r="PC176" i="3" a="1"/>
  <c r="PB114" i="3" a="1"/>
  <c r="QA170" i="3" a="1"/>
  <c r="PO110" i="3" a="1"/>
  <c r="PV21" i="3" a="1"/>
  <c r="QF132" i="3" a="1"/>
  <c r="PG17" i="3" a="1"/>
  <c r="LS152" i="3" a="1"/>
  <c r="MU134" i="3" a="1"/>
  <c r="SG79" i="3" a="1"/>
  <c r="TU180" i="3" a="1"/>
  <c r="QR132" i="3" a="1"/>
  <c r="OQ169" i="3" a="1"/>
  <c r="RE164" i="3" a="1"/>
  <c r="LU82" i="3" a="1"/>
  <c r="MO80" i="3" a="1"/>
  <c r="SJ75" i="3" a="1"/>
  <c r="TH40" i="3" a="1"/>
  <c r="QE169" i="3" a="1"/>
  <c r="LS66" i="3" a="1"/>
  <c r="RC27" i="3" a="1"/>
  <c r="SV5" i="3" a="1"/>
  <c r="SW39" i="3" a="1"/>
  <c r="TR112" i="3" a="1"/>
  <c r="LT185" i="3" a="1"/>
  <c r="SB156" i="3" a="1"/>
  <c r="QA113" i="3" a="1"/>
  <c r="UI165" i="3" a="1"/>
  <c r="SH11" i="3" a="1"/>
  <c r="LQ89" i="3" a="1"/>
  <c r="MR152" i="3" a="1"/>
  <c r="SO135" i="3" a="1"/>
  <c r="RI171" i="3" a="1"/>
  <c r="PO188" i="3" a="1"/>
  <c r="MP146" i="3" a="1"/>
  <c r="OW118" i="3" a="1"/>
  <c r="TE199" i="3" a="1"/>
  <c r="SP105" i="3" a="1"/>
  <c r="RZ173" i="3" a="1"/>
  <c r="PX24" i="3" a="1"/>
  <c r="LW190" i="3" a="1"/>
  <c r="SY106" i="3" a="1"/>
  <c r="SB181" i="3" a="1"/>
  <c r="ON182" i="3" a="1"/>
  <c r="RM167" i="3" a="1"/>
  <c r="LL215" i="3"/>
  <c r="SY130" i="3" a="1"/>
  <c r="QQ170" i="3" a="1"/>
  <c r="QZ139" i="3" a="1"/>
  <c r="SY166" i="3" a="1"/>
  <c r="LK155" i="3" a="1"/>
  <c r="MP50" i="3" a="1"/>
  <c r="SP123" i="3" a="1"/>
  <c r="OL142" i="3" a="1"/>
  <c r="TI167" i="3" a="1"/>
  <c r="PI142" i="3" a="1"/>
  <c r="OZ143" i="3" a="1"/>
  <c r="TH152" i="3" a="1"/>
  <c r="PE139" i="3" a="1"/>
  <c r="RM181" i="3" a="1"/>
  <c r="TY140" i="3" a="1"/>
  <c r="MW199" i="3" a="1"/>
  <c r="SZ143" i="3" a="1"/>
  <c r="QR193" i="3" a="1"/>
  <c r="PB59" i="3" a="1"/>
  <c r="LW146" i="3" a="1"/>
  <c r="PD40" i="3" a="1"/>
  <c r="SR147" i="3" a="1"/>
  <c r="SP169" i="3" a="1"/>
  <c r="UE28" i="3" a="1"/>
  <c r="TY160" i="3" a="1"/>
  <c r="TI78" i="3" a="1"/>
  <c r="OQ79" i="3" a="1"/>
  <c r="TG7" i="3" a="1"/>
  <c r="OP65" i="3" a="1"/>
  <c r="PO170" i="3" a="1"/>
  <c r="TI132" i="3" a="1"/>
  <c r="TV166" i="3" a="1"/>
  <c r="TB11" i="3" a="1"/>
  <c r="LU193" i="3" a="1"/>
  <c r="LO138" i="3" a="1"/>
  <c r="OM132" i="3" a="1"/>
  <c r="SE200" i="3" a="1"/>
  <c r="TG166" i="3" a="1"/>
  <c r="LJ158" i="3" a="1"/>
  <c r="QZ133" i="3" a="1"/>
  <c r="RB168" i="3" a="1"/>
  <c r="LK149" i="3" a="1"/>
  <c r="SQ131" i="3" a="1"/>
  <c r="RN128" i="3" a="1"/>
  <c r="OQ122" i="3" a="1"/>
  <c r="TF145" i="3" a="1"/>
  <c r="LQ39" i="3" a="1"/>
  <c r="ST167" i="3" a="1"/>
  <c r="LJ91" i="3" a="1"/>
  <c r="MW184" i="3" a="1"/>
  <c r="LX103" i="3" a="1"/>
  <c r="MK107" i="3" a="1"/>
  <c r="LL168" i="3" a="1"/>
  <c r="TY178" i="3" a="1"/>
  <c r="PR126" i="3" a="1"/>
  <c r="UF191" i="3" a="1"/>
  <c r="QZ146" i="3" a="1"/>
  <c r="RM62" i="3" a="1"/>
  <c r="PV155" i="3" a="1"/>
  <c r="MU91" i="3" a="1"/>
  <c r="OT160" i="3" a="1"/>
  <c r="RA155" i="3" a="1"/>
  <c r="PB66" i="3" a="1"/>
  <c r="MR163" i="3" a="1"/>
  <c r="TG196" i="3" a="1"/>
  <c r="SZ174" i="3" a="1"/>
  <c r="LO84" i="3" a="1"/>
  <c r="RC13" i="3" a="1"/>
  <c r="TZ167" i="3" a="1"/>
  <c r="SU174" i="3" a="1"/>
  <c r="UH77" i="3" a="1"/>
  <c r="LI212" i="3"/>
  <c r="QZ138" i="3" a="1"/>
  <c r="SQ120" i="3" a="1"/>
  <c r="PY176" i="3" a="1"/>
  <c r="UC149" i="3" a="1"/>
  <c r="SQ149" i="3" a="1"/>
  <c r="SO110" i="3" a="1"/>
  <c r="SI191" i="3" a="1"/>
  <c r="UB78" i="3" a="1"/>
  <c r="QE120" i="3" a="1"/>
  <c r="PW132" i="3" a="1"/>
  <c r="MU156" i="3" a="1"/>
  <c r="SI109" i="3" a="1"/>
  <c r="SW182" i="3" a="1"/>
  <c r="RK88" i="3" a="1"/>
  <c r="OM85" i="3" a="1"/>
  <c r="OR56" i="3" a="1"/>
  <c r="RV180" i="3" a="1"/>
  <c r="QW141" i="3" a="1"/>
  <c r="LI164" i="3" a="1"/>
  <c r="SO36" i="3" a="1"/>
  <c r="PT116" i="3" a="1"/>
  <c r="PZ165" i="3" a="1"/>
  <c r="TU184" i="3" a="1"/>
  <c r="TH14" i="3" a="1"/>
  <c r="OX132" i="3" a="1"/>
  <c r="OW87" i="3" a="1"/>
  <c r="LT57" i="3" a="1"/>
  <c r="SK198" i="3" a="1"/>
  <c r="QZ168" i="3" a="1"/>
  <c r="SQ161" i="3" a="1"/>
  <c r="LK196" i="3" a="1"/>
  <c r="MS26" i="3" a="1"/>
  <c r="SH193" i="3" a="1"/>
  <c r="OL90" i="3" a="1"/>
  <c r="LX160" i="3" a="1"/>
  <c r="RJ140" i="3" a="1"/>
  <c r="SF165" i="3" a="1"/>
  <c r="LI116" i="3" a="1"/>
  <c r="MY144" i="3" a="1"/>
  <c r="ML147" i="3" a="1"/>
  <c r="TG175" i="3" a="1"/>
  <c r="LM5" i="3" a="1"/>
  <c r="RX88" i="3" a="1"/>
  <c r="TH180" i="3" a="1"/>
  <c r="SA167" i="3" a="1"/>
  <c r="MU143" i="3" a="1"/>
  <c r="PR135" i="3" a="1"/>
  <c r="QB141" i="3" a="1"/>
  <c r="QU194" i="3" a="1"/>
  <c r="RM153" i="3" a="1"/>
  <c r="OR128" i="3" a="1"/>
  <c r="LG86" i="3" a="1"/>
  <c r="OR53" i="3" a="1"/>
  <c r="RB195" i="3" a="1"/>
  <c r="QY187" i="3" a="1"/>
  <c r="PX136" i="3" a="1"/>
  <c r="PB183" i="3" a="1"/>
  <c r="OR66" i="3" a="1"/>
  <c r="SG107" i="3" a="1"/>
  <c r="QG22" i="3" a="1"/>
  <c r="LS178" i="3" a="1"/>
  <c r="RW123" i="3" a="1"/>
  <c r="LH140" i="3" a="1"/>
  <c r="RF157" i="3" a="1"/>
  <c r="OV14" i="3" a="1"/>
  <c r="OV173" i="3" a="1"/>
  <c r="RJ113" i="3" a="1"/>
  <c r="MW172" i="3" a="1"/>
  <c r="TL99" i="3" a="1"/>
  <c r="PB187" i="3" a="1"/>
  <c r="UA142" i="3" a="1"/>
  <c r="UB59" i="3" a="1"/>
  <c r="SU4" i="3" a="1"/>
  <c r="SG133" i="3" a="1"/>
  <c r="ON127" i="3" a="1"/>
  <c r="PG52" i="3" a="1"/>
  <c r="PR168" i="3" a="1"/>
  <c r="TC125" i="3" a="1"/>
  <c r="OM138" i="3" a="1"/>
  <c r="MX13" i="3" a="1"/>
  <c r="TL163" i="3" a="1"/>
  <c r="UA155" i="3" a="1"/>
  <c r="RE135" i="3" a="1"/>
  <c r="PB192" i="3" a="1"/>
  <c r="LS14" i="3" a="1"/>
  <c r="RG183" i="3" a="1"/>
  <c r="LL142" i="3" a="1"/>
  <c r="SC150" i="3" a="1"/>
  <c r="MT152" i="3" a="1"/>
  <c r="TG135" i="3" a="1"/>
  <c r="QQ14" i="3" a="1"/>
  <c r="UG178" i="3" a="1"/>
  <c r="MQ137" i="3" a="1"/>
  <c r="TC53" i="3" a="1"/>
  <c r="RJ124" i="3" a="1"/>
  <c r="RV159" i="3" a="1"/>
  <c r="RA170" i="3" a="1"/>
  <c r="OR19" i="3" a="1"/>
  <c r="TJ90" i="3" a="1"/>
  <c r="LO82" i="3" a="1"/>
  <c r="ST105" i="3" a="1"/>
  <c r="LN98" i="3" a="1"/>
  <c r="TW63" i="3" a="1"/>
  <c r="LS50" i="3" a="1"/>
  <c r="OR148" i="3" a="1"/>
  <c r="SY173" i="3" a="1"/>
  <c r="RM135" i="3" a="1"/>
  <c r="TZ154" i="3" a="1"/>
  <c r="TR157" i="3" a="1"/>
  <c r="ON162" i="3" a="1"/>
  <c r="RW97" i="3" a="1"/>
  <c r="UI20" i="3" a="1"/>
  <c r="QF174" i="3" a="1"/>
  <c r="UE107" i="3" a="1"/>
  <c r="MM112" i="3" a="1"/>
  <c r="PH101" i="3" a="1"/>
  <c r="MG141" i="3" a="1"/>
  <c r="RB75" i="3" a="1"/>
  <c r="ON102" i="3" a="1"/>
  <c r="PZ168" i="3" a="1"/>
  <c r="MO142" i="3" a="1"/>
  <c r="OO158" i="3" a="1"/>
  <c r="PE174" i="3" a="1"/>
  <c r="RK188" i="3" a="1"/>
  <c r="PI9" i="3" a="1"/>
  <c r="SP177" i="3" a="1"/>
  <c r="OU101" i="3" a="1"/>
  <c r="TZ97" i="3" a="1"/>
  <c r="MV68" i="3" a="1"/>
  <c r="UG27" i="3" a="1"/>
  <c r="RD164" i="3" a="1"/>
  <c r="PU193" i="3" a="1"/>
  <c r="PT136" i="3" a="1"/>
  <c r="UD135" i="3" a="1"/>
  <c r="PZ32" i="3" a="1"/>
  <c r="SH154" i="3" a="1"/>
  <c r="RW193" i="3" a="1"/>
  <c r="RZ124" i="3" a="1"/>
  <c r="LT28" i="3" a="1"/>
  <c r="PY91" i="3" a="1"/>
  <c r="TG104" i="3" a="1"/>
  <c r="RN168" i="3" a="1"/>
  <c r="PT178" i="3" a="1"/>
  <c r="UI185" i="3" a="1"/>
  <c r="TW166" i="3" a="1"/>
  <c r="PC172" i="3" a="1"/>
  <c r="SI169" i="3" a="1"/>
  <c r="LL117" i="3" a="1"/>
  <c r="PX28" i="3" a="1"/>
  <c r="RG170" i="3" a="1"/>
  <c r="TR94" i="3" a="1"/>
  <c r="UF95" i="3" a="1"/>
  <c r="TJ122" i="3" a="1"/>
  <c r="RY77" i="3" a="1"/>
  <c r="OT94" i="3" a="1"/>
  <c r="LT120" i="3" a="1"/>
  <c r="LO36" i="3" a="1"/>
  <c r="MA162" i="3" a="1"/>
  <c r="LU58" i="3" a="1"/>
  <c r="TD108" i="3" a="1"/>
  <c r="RE147" i="3" a="1"/>
  <c r="PX153" i="3" a="1"/>
  <c r="RC196" i="3" a="1"/>
  <c r="SF179" i="3" a="1"/>
  <c r="SP131" i="3" a="1"/>
  <c r="PZ33" i="3" a="1"/>
  <c r="MU162" i="3" a="1"/>
  <c r="MQ85" i="3" a="1"/>
  <c r="PH106" i="3" a="1"/>
  <c r="TZ151" i="3" a="1"/>
  <c r="MS60" i="3" a="1"/>
  <c r="TA159" i="3" a="1"/>
  <c r="LG155" i="3" a="1"/>
  <c r="SU105" i="3" a="1"/>
  <c r="LN153" i="3" a="1"/>
  <c r="QG148" i="3" a="1"/>
  <c r="PO85" i="3" a="1"/>
  <c r="TR102" i="3" a="1"/>
  <c r="QV20" i="3" a="1"/>
  <c r="QC147" i="3" a="1"/>
  <c r="RJ34" i="3" a="1"/>
  <c r="QF155" i="3" a="1"/>
  <c r="UI182" i="3" a="1"/>
  <c r="OY100" i="3" a="1"/>
  <c r="SW52" i="3" a="1"/>
  <c r="TI129" i="3" a="1"/>
  <c r="UD163" i="3" a="1"/>
  <c r="TA190" i="3" a="1"/>
  <c r="SJ46" i="3" a="1"/>
  <c r="SX117" i="3" a="1"/>
  <c r="TW124" i="3" a="1"/>
  <c r="QR10" i="3" a="1"/>
  <c r="QU159" i="3" a="1"/>
  <c r="PH96" i="3" a="1"/>
  <c r="LG131" i="3" a="1"/>
  <c r="LN171" i="3" a="1"/>
  <c r="RE112" i="3" a="1"/>
  <c r="TJ120" i="3" a="1"/>
  <c r="TE151" i="3" a="1"/>
  <c r="SV157" i="3" a="1"/>
  <c r="RW127" i="3" a="1"/>
  <c r="UA116" i="3" a="1"/>
  <c r="ML185" i="3" a="1"/>
  <c r="QF151" i="3" a="1"/>
  <c r="QZ155" i="3" a="1"/>
  <c r="QP128" i="3" a="1"/>
  <c r="MS63" i="3" a="1"/>
  <c r="LX171" i="3" a="1"/>
  <c r="SC129" i="3" a="1"/>
  <c r="OQ78" i="3" a="1"/>
  <c r="OW123" i="3" a="1"/>
  <c r="OO135" i="3" a="1"/>
  <c r="RN137" i="3" a="1"/>
  <c r="UA65" i="3" a="1"/>
  <c r="PT104" i="3" a="1"/>
  <c r="TJ135" i="3" a="1"/>
  <c r="TX153" i="3" a="1"/>
  <c r="MB156" i="3" a="1"/>
  <c r="TI151" i="3" a="1"/>
  <c r="QS102" i="3" a="1"/>
  <c r="SG154" i="3" a="1"/>
  <c r="TH200" i="3" a="1"/>
  <c r="LT121" i="3" a="1"/>
  <c r="SG4" i="3" a="1"/>
  <c r="LS5" i="3" a="1"/>
  <c r="MX131" i="3" a="1"/>
  <c r="RH155" i="3" a="1"/>
  <c r="TK154" i="3" a="1"/>
  <c r="OX89" i="3" a="1"/>
  <c r="MS127" i="3" a="1"/>
  <c r="UG103" i="3" a="1"/>
  <c r="PI136" i="3" a="1"/>
  <c r="TF134" i="3" a="1"/>
  <c r="TC93" i="3" a="1"/>
  <c r="RL158" i="3" a="1"/>
  <c r="LR130" i="3" a="1"/>
  <c r="MS160" i="3" a="1"/>
  <c r="RJ181" i="3" a="1"/>
  <c r="QT125" i="3" a="1"/>
  <c r="SY128" i="3" a="1"/>
  <c r="SI130" i="3" a="1"/>
  <c r="QT35" i="3" a="1"/>
  <c r="LO44" i="3" a="1"/>
  <c r="SA171" i="3" a="1"/>
  <c r="OR156" i="3" a="1"/>
  <c r="UA150" i="3" a="1"/>
  <c r="QT144" i="3" a="1"/>
  <c r="OQ130" i="3" a="1"/>
  <c r="QZ73" i="3" a="1"/>
  <c r="UD54" i="3" a="1"/>
  <c r="TK95" i="3" a="1"/>
  <c r="SG43" i="3" a="1"/>
  <c r="QG165" i="3" a="1"/>
  <c r="LD84" i="3" a="1"/>
  <c r="RH193" i="3" a="1"/>
  <c r="RJ92" i="3" a="1"/>
  <c r="LJ53" i="3" a="1"/>
  <c r="PH185" i="3" a="1"/>
  <c r="LE42" i="3" a="1"/>
  <c r="OV78" i="3" a="1"/>
  <c r="RW135" i="3" a="1"/>
  <c r="TL58" i="3" a="1"/>
  <c r="MN128" i="3" a="1"/>
  <c r="SQ55" i="3" a="1"/>
  <c r="TE98" i="3" a="1"/>
  <c r="TH33" i="3" a="1"/>
  <c r="MT113" i="3" a="1"/>
  <c r="LR88" i="3" a="1"/>
  <c r="RK152" i="3" a="1"/>
  <c r="MO53" i="3" a="1"/>
  <c r="TL17" i="3" a="1"/>
  <c r="TY125" i="3" a="1"/>
  <c r="RB139" i="3" a="1"/>
  <c r="PS90" i="3" a="1"/>
  <c r="PG163" i="3" a="1"/>
  <c r="PJ64" i="3" a="1"/>
  <c r="LI154" i="3" a="1"/>
  <c r="TZ171" i="3" a="1"/>
  <c r="UH174" i="3" a="1"/>
  <c r="SH180" i="3" a="1"/>
  <c r="UH15" i="3" a="1"/>
  <c r="SH61" i="3" a="1"/>
  <c r="RG166" i="3" a="1"/>
  <c r="SH65" i="3" a="1"/>
  <c r="TU165" i="3" a="1"/>
  <c r="TV82" i="3" a="1"/>
  <c r="LN90" i="3" a="1"/>
  <c r="LT176" i="3" a="1"/>
  <c r="SO39" i="3" a="1"/>
  <c r="MR104" i="3" a="1"/>
  <c r="QX91" i="3" a="1"/>
  <c r="TJ56" i="3" a="1"/>
  <c r="OP69" i="3" a="1"/>
  <c r="TJ158" i="3" a="1"/>
  <c r="UA130" i="3" a="1"/>
  <c r="SB141" i="3" a="1"/>
  <c r="QS166" i="3" a="1"/>
  <c r="RF160" i="3" a="1"/>
  <c r="MR35" i="3" a="1"/>
  <c r="QZ165" i="3" a="1"/>
  <c r="RJ165" i="3" a="1"/>
  <c r="OR174" i="3" a="1"/>
  <c r="LH184" i="3" a="1"/>
  <c r="ON159" i="3" a="1"/>
  <c r="PB146" i="3" a="1"/>
  <c r="PT88" i="3" a="1"/>
  <c r="MY138" i="3" a="1"/>
  <c r="RG136" i="3" a="1"/>
  <c r="QY134" i="3" a="1"/>
  <c r="PE135" i="3" a="1"/>
  <c r="TU77" i="3" a="1"/>
  <c r="QT189" i="3" a="1"/>
  <c r="RX109" i="3" a="1"/>
  <c r="LT135" i="3" a="1"/>
  <c r="QS171" i="3" a="1"/>
  <c r="LX181" i="3" a="1"/>
  <c r="LY97" i="3" a="1"/>
  <c r="LZ141" i="3" a="1"/>
  <c r="MY214" i="3"/>
  <c r="UI133" i="3" a="1"/>
  <c r="UD162" i="3" a="1"/>
  <c r="LV157" i="3" a="1"/>
  <c r="SD172" i="3" a="1"/>
  <c r="SQ86" i="3" a="1"/>
  <c r="SZ120" i="3" a="1"/>
  <c r="OP132" i="3" a="1"/>
  <c r="LL175" i="3" a="1"/>
  <c r="ML183" i="3" a="1"/>
  <c r="OY126" i="3" a="1"/>
  <c r="TA80" i="3" a="1"/>
  <c r="RN101" i="3" a="1"/>
  <c r="LE184" i="3" a="1"/>
  <c r="TK135" i="3" a="1"/>
  <c r="TJ123" i="3" a="1"/>
  <c r="LN7" i="3" a="1"/>
  <c r="QG68" i="3" a="1"/>
  <c r="SV193" i="3" a="1"/>
  <c r="RZ163" i="3" a="1"/>
  <c r="TU120" i="3" a="1"/>
  <c r="UF68" i="3" a="1"/>
  <c r="SI135" i="3" a="1"/>
  <c r="LK120" i="3" a="1"/>
  <c r="UE184" i="3" a="1"/>
  <c r="PU165" i="3" a="1"/>
  <c r="LQ170" i="3" a="1"/>
  <c r="LX35" i="3" a="1"/>
  <c r="LD149" i="3" a="1"/>
  <c r="MB175" i="3" a="1"/>
  <c r="TC172" i="3" a="1"/>
  <c r="TI127" i="3" a="1"/>
  <c r="QB120" i="3" a="1"/>
  <c r="PJ145" i="3" a="1"/>
  <c r="RC165" i="3" a="1"/>
  <c r="QC144" i="3" a="1"/>
  <c r="MO59" i="3" a="1"/>
  <c r="SH84" i="3" a="1"/>
  <c r="MQ130" i="3" a="1"/>
  <c r="TL121" i="3" a="1"/>
  <c r="SH127" i="3" a="1"/>
  <c r="TX80" i="3" a="1"/>
  <c r="SS121" i="3" a="1"/>
  <c r="PT138" i="3" a="1"/>
  <c r="LE131" i="3" a="1"/>
  <c r="PV154" i="3" a="1"/>
  <c r="QF116" i="3" a="1"/>
  <c r="UD85" i="3" a="1"/>
  <c r="MN18" i="3" a="1"/>
  <c r="LI151" i="3" a="1"/>
  <c r="UB55" i="3" a="1"/>
  <c r="RZ60" i="3" a="1"/>
  <c r="RF77" i="3" a="1"/>
  <c r="RN152" i="3" a="1"/>
  <c r="RE26" i="3" a="1"/>
  <c r="LD92" i="3" a="1"/>
  <c r="PS194" i="3" a="1"/>
  <c r="LT119" i="3" a="1"/>
  <c r="LP72" i="3" a="1"/>
  <c r="SW138" i="3" a="1"/>
  <c r="PZ167" i="3" a="1"/>
  <c r="LM137" i="3" a="1"/>
  <c r="QT199" i="3" a="1"/>
  <c r="MK160" i="3" a="1"/>
  <c r="SJ108" i="3" a="1"/>
  <c r="SV167" i="3" a="1"/>
  <c r="QU95" i="3" a="1"/>
  <c r="SD35" i="3" a="1"/>
  <c r="OL55" i="3" a="1"/>
  <c r="LY163" i="3" a="1"/>
  <c r="ST125" i="3" a="1"/>
  <c r="TC124" i="3" a="1"/>
  <c r="RX129" i="3" a="1"/>
  <c r="QG150" i="3" a="1"/>
  <c r="TX170" i="3" a="1"/>
  <c r="PF185" i="3" a="1"/>
  <c r="LW115" i="3" a="1"/>
  <c r="QW105" i="3" a="1"/>
  <c r="QX112" i="3" a="1"/>
  <c r="ML97" i="3" a="1"/>
  <c r="OY174" i="3" a="1"/>
  <c r="LH44" i="3" a="1"/>
  <c r="UG150" i="3" a="1"/>
  <c r="OX117" i="3" a="1"/>
  <c r="MX111" i="3" a="1"/>
  <c r="SF128" i="3" a="1"/>
  <c r="SE15" i="3" a="1"/>
  <c r="OX88" i="3" a="1"/>
  <c r="QB174" i="3" a="1"/>
  <c r="TH212" i="3"/>
  <c r="LG156" i="3" a="1"/>
  <c r="RL144" i="3" a="1"/>
  <c r="SX92" i="3" a="1"/>
  <c r="MM169" i="3" a="1"/>
  <c r="PF152" i="3" a="1"/>
  <c r="SG196" i="3" a="1"/>
  <c r="QC125" i="3" a="1"/>
  <c r="TK88" i="3" a="1"/>
  <c r="RD99" i="3" a="1"/>
  <c r="SH77" i="3" a="1"/>
  <c r="UD113" i="3" a="1"/>
  <c r="OP61" i="3" a="1"/>
  <c r="PV148" i="3" a="1"/>
  <c r="RD66" i="3" a="1"/>
  <c r="RW112" i="3" a="1"/>
  <c r="RZ135" i="3" a="1"/>
  <c r="RV113" i="3" a="1"/>
  <c r="LO164" i="3" a="1"/>
  <c r="QQ149" i="3" a="1"/>
  <c r="UJ147" i="3" a="1"/>
  <c r="QW146" i="3" a="1"/>
  <c r="PT80" i="3" a="1"/>
  <c r="MQ38" i="3" a="1"/>
  <c r="RD190" i="3" a="1"/>
  <c r="PO165" i="3" a="1"/>
  <c r="MS111" i="3" a="1"/>
  <c r="ON187" i="3" a="1"/>
  <c r="MG145" i="3" a="1"/>
  <c r="LI150" i="3" a="1"/>
  <c r="QQ190" i="3" a="1"/>
  <c r="TF136" i="3" a="1"/>
  <c r="TD91" i="3" a="1"/>
  <c r="LJ169" i="3" a="1"/>
  <c r="UI104" i="3" a="1"/>
  <c r="TZ169" i="3" a="1"/>
  <c r="UD102" i="3" a="1"/>
  <c r="TX148" i="3" a="1"/>
  <c r="PV194" i="3" a="1"/>
  <c r="MT182" i="3" a="1"/>
  <c r="QY166" i="3" a="1"/>
  <c r="MJ79" i="3" a="1"/>
  <c r="SF56" i="3" a="1"/>
  <c r="TA140" i="3" a="1"/>
  <c r="SS119" i="3" a="1"/>
  <c r="TM26" i="3" a="1"/>
  <c r="QD141" i="3" a="1"/>
  <c r="MG198" i="3" a="1"/>
  <c r="RX192" i="3" a="1"/>
  <c r="RD123" i="3" a="1"/>
  <c r="ML112" i="3" a="1"/>
  <c r="RI157" i="3" a="1"/>
  <c r="MO77" i="3" a="1"/>
  <c r="TU113" i="3" a="1"/>
  <c r="LR179" i="3" a="1"/>
  <c r="PT69" i="3" a="1"/>
  <c r="QF187" i="3" a="1"/>
  <c r="QW158" i="3" a="1"/>
  <c r="RS175" i="3" a="1"/>
  <c r="OU173" i="3" a="1"/>
  <c r="OQ152" i="3" a="1"/>
  <c r="LY140" i="3" a="1"/>
  <c r="PR74" i="3" a="1"/>
  <c r="LH127" i="3" a="1"/>
  <c r="TR127" i="3" a="1"/>
  <c r="PG109" i="3" a="1"/>
  <c r="OM142" i="3" a="1"/>
  <c r="QC131" i="3" a="1"/>
  <c r="TB123" i="3" a="1"/>
  <c r="LR157" i="3" a="1"/>
  <c r="TK193" i="3" a="1"/>
  <c r="LZ150" i="3" a="1"/>
  <c r="SY127" i="3" a="1"/>
  <c r="TV146" i="3" a="1"/>
  <c r="MU79" i="3" a="1"/>
  <c r="ML166" i="3" a="1"/>
  <c r="LD52" i="3" a="1"/>
  <c r="UC188" i="3" a="1"/>
  <c r="LM111" i="3" a="1"/>
  <c r="RJ176" i="3" a="1"/>
  <c r="QT124" i="3" a="1"/>
  <c r="RS142" i="3" a="1"/>
  <c r="LR15" i="3" a="1"/>
  <c r="PB179" i="3" a="1"/>
  <c r="OS161" i="3" a="1"/>
  <c r="OW196" i="3" a="1"/>
  <c r="OU77" i="3" a="1"/>
  <c r="MA134" i="3" a="1"/>
  <c r="LR120" i="3" a="1"/>
  <c r="PO182" i="3" a="1"/>
  <c r="LE15" i="3" a="1"/>
  <c r="PV128" i="3" a="1"/>
  <c r="SJ169" i="3" a="1"/>
  <c r="SS107" i="3" a="1"/>
  <c r="RA13" i="3" a="1"/>
  <c r="TM114" i="3" a="1"/>
  <c r="UE129" i="3" a="1"/>
  <c r="SA14" i="3" a="1"/>
  <c r="PJ192" i="3" a="1"/>
  <c r="TD7" i="3" a="1"/>
  <c r="RH158" i="3" a="1"/>
  <c r="LT13" i="3" a="1"/>
  <c r="MP60" i="3" a="1"/>
  <c r="PE142" i="3" a="1"/>
  <c r="MJ143" i="3" a="1"/>
  <c r="LP111" i="3" a="1"/>
  <c r="MM143" i="3" a="1"/>
  <c r="UA29" i="3" a="1"/>
  <c r="PI76" i="3" a="1"/>
  <c r="QD23" i="3" a="1"/>
  <c r="MA120" i="3" a="1"/>
  <c r="RB166" i="3" a="1"/>
  <c r="MJ36" i="3" a="1"/>
  <c r="RN107" i="3" a="1"/>
  <c r="OP150" i="3" a="1"/>
  <c r="PJ165" i="3" a="1"/>
  <c r="MT23" i="3" a="1"/>
  <c r="OZ123" i="3" a="1"/>
  <c r="TG179" i="3" a="1"/>
  <c r="LD10" i="3" a="1"/>
  <c r="MB120" i="3" a="1"/>
  <c r="LP96" i="3" a="1"/>
  <c r="QG159" i="3" a="1"/>
  <c r="QE135" i="3" a="1"/>
  <c r="LI105" i="3" a="1"/>
  <c r="OQ158" i="3" a="1"/>
  <c r="PE59" i="3" a="1"/>
  <c r="RF70" i="3" a="1"/>
  <c r="TD154" i="3" a="1"/>
  <c r="UB187" i="3" a="1"/>
  <c r="SA176" i="3" a="1"/>
  <c r="PX120" i="3" a="1"/>
  <c r="PV189" i="3" a="1"/>
  <c r="TR91" i="3" a="1"/>
  <c r="PY35" i="3" a="1"/>
  <c r="MM179" i="3" a="1"/>
  <c r="QE83" i="3" a="1"/>
  <c r="TH153" i="3" a="1"/>
  <c r="SJ131" i="3" a="1"/>
  <c r="LL132" i="3" a="1"/>
  <c r="SR171" i="3" a="1"/>
  <c r="TJ168" i="3" a="1"/>
  <c r="LF71" i="3" a="1"/>
  <c r="QP51" i="3" a="1"/>
  <c r="SJ54" i="3" a="1"/>
  <c r="TW138" i="3" a="1"/>
  <c r="UH171" i="3" a="1"/>
  <c r="RJ78" i="3" a="1"/>
  <c r="TK145" i="3" a="1"/>
  <c r="SC181" i="3" a="1"/>
  <c r="OY173" i="3" a="1"/>
  <c r="SY61" i="3" a="1"/>
  <c r="TM116" i="3" a="1"/>
  <c r="RW27" i="3" a="1"/>
  <c r="PC137" i="3" a="1"/>
  <c r="TY162" i="3" a="1"/>
  <c r="MN126" i="3" a="1"/>
  <c r="PF129" i="3" a="1"/>
  <c r="RS80" i="3" a="1"/>
  <c r="QU168" i="3" a="1"/>
  <c r="MS107" i="3" a="1"/>
  <c r="SC178" i="3" a="1"/>
  <c r="QA80" i="3" a="1"/>
  <c r="SI16" i="3" a="1"/>
  <c r="MU106" i="3" a="1"/>
  <c r="RG193" i="3" a="1"/>
  <c r="RZ96" i="3" a="1"/>
  <c r="OX131" i="3" a="1"/>
  <c r="TC199" i="3" a="1"/>
  <c r="TJ138" i="3" a="1"/>
  <c r="TL15" i="3" a="1"/>
  <c r="QU130" i="3" a="1"/>
  <c r="UI144" i="3" a="1"/>
  <c r="OT157" i="3" a="1"/>
  <c r="QD74" i="3" a="1"/>
  <c r="RW173" i="3" a="1"/>
  <c r="UG183" i="3" a="1"/>
  <c r="LK189" i="3" a="1"/>
  <c r="SP85" i="3" a="1"/>
  <c r="RF152" i="3" a="1"/>
  <c r="UH136" i="3" a="1"/>
  <c r="QE162" i="3" a="1"/>
  <c r="MB104" i="3" a="1"/>
  <c r="PX164" i="3" a="1"/>
  <c r="LS142" i="3" a="1"/>
  <c r="TZ150" i="3" a="1"/>
  <c r="RA41" i="3" a="1"/>
  <c r="PU113" i="3" a="1"/>
  <c r="OM88" i="3" a="1"/>
  <c r="UJ121" i="3" a="1"/>
  <c r="PJ146" i="3" a="1"/>
  <c r="LT112" i="3" a="1"/>
  <c r="MB178" i="3" a="1"/>
  <c r="PB155" i="3" a="1"/>
  <c r="MS37" i="3" a="1"/>
  <c r="MX174" i="3" a="1"/>
  <c r="QW182" i="3" a="1"/>
  <c r="UI143" i="3" a="1"/>
  <c r="MT127" i="3" a="1"/>
  <c r="PI130" i="3" a="1"/>
  <c r="PC99" i="3" a="1"/>
  <c r="SF122" i="3" a="1"/>
  <c r="RK145" i="3" a="1"/>
  <c r="MA177" i="3" a="1"/>
  <c r="LF135" i="3" a="1"/>
  <c r="LE116" i="3" a="1"/>
  <c r="QF138" i="3" a="1"/>
  <c r="UA123" i="3" a="1"/>
  <c r="MU185" i="3" a="1"/>
  <c r="MM86" i="3" a="1"/>
  <c r="MN176" i="3" a="1"/>
  <c r="TV80" i="3" a="1"/>
  <c r="SO112" i="3" a="1"/>
  <c r="PA45" i="3" a="1"/>
  <c r="SE140" i="3" a="1"/>
  <c r="RF131" i="3" a="1"/>
  <c r="UE158" i="3" a="1"/>
  <c r="OP169" i="3" a="1"/>
  <c r="PI155" i="3" a="1"/>
  <c r="TY113" i="3" a="1"/>
  <c r="SR12" i="3" a="1"/>
  <c r="OW182" i="3" a="1"/>
  <c r="PE193" i="3" a="1"/>
  <c r="OQ184" i="3" a="1"/>
  <c r="LY61" i="3" a="1"/>
  <c r="TM127" i="3" a="1"/>
  <c r="RS72" i="3" a="1"/>
  <c r="SF160" i="3" a="1"/>
  <c r="TD159" i="3" a="1"/>
  <c r="QX200" i="3" a="1"/>
  <c r="MT194" i="3" a="1"/>
  <c r="RS151" i="3" a="1"/>
  <c r="LU145" i="3" a="1"/>
  <c r="LY167" i="3" a="1"/>
  <c r="PG126" i="3" a="1"/>
  <c r="OX167" i="3" a="1"/>
  <c r="UI59" i="3" a="1"/>
  <c r="PD157" i="3" a="1"/>
  <c r="SY135" i="3" a="1"/>
  <c r="QQ119" i="3" a="1"/>
  <c r="OY73" i="3" a="1"/>
  <c r="PW157" i="3" a="1"/>
  <c r="OX192" i="3" a="1"/>
  <c r="TW174" i="3" a="1"/>
  <c r="RH139" i="3" a="1"/>
  <c r="RB126" i="3" a="1"/>
  <c r="SB187" i="3" a="1"/>
  <c r="TK130" i="3" a="1"/>
  <c r="SV215" i="3"/>
  <c r="QT3" i="3" a="1"/>
  <c r="TI152" i="3" a="1"/>
  <c r="QD118" i="3" a="1"/>
  <c r="LT161" i="3" a="1"/>
  <c r="OS180" i="3" a="1"/>
  <c r="OY154" i="3" a="1"/>
  <c r="TI176" i="3" a="1"/>
  <c r="PF163" i="3" a="1"/>
  <c r="TL143" i="3" a="1"/>
  <c r="OR51" i="3" a="1"/>
  <c r="MS183" i="3" a="1"/>
  <c r="PZ129" i="3" a="1"/>
  <c r="PJ102" i="3" a="1"/>
  <c r="PR54" i="3" a="1"/>
  <c r="TR96" i="3" a="1"/>
  <c r="OR191" i="3" a="1"/>
  <c r="MT171" i="3" a="1"/>
  <c r="LN173" i="3" a="1"/>
  <c r="UE150" i="3" a="1"/>
  <c r="TR148" i="3" a="1"/>
  <c r="PZ75" i="3" a="1"/>
  <c r="SJ127" i="3" a="1"/>
  <c r="MR19" i="3" a="1"/>
  <c r="SH192" i="3" a="1"/>
  <c r="SP165" i="3" a="1"/>
  <c r="QP163" i="3" a="1"/>
  <c r="SV112" i="3" a="1"/>
  <c r="LV175" i="3" a="1"/>
  <c r="UG185" i="3" a="1"/>
  <c r="OR172" i="3" a="1"/>
  <c r="UA183" i="3" a="1"/>
  <c r="LU87" i="3" a="1"/>
  <c r="UA110" i="3" a="1"/>
  <c r="LM25" i="3" a="1"/>
  <c r="LX79" i="3" a="1"/>
  <c r="QU145" i="3" a="1"/>
  <c r="UE135" i="3" a="1"/>
  <c r="OM196" i="3" a="1"/>
  <c r="QV107" i="3" a="1"/>
  <c r="RF128" i="3" a="1"/>
  <c r="PV127" i="3" a="1"/>
  <c r="OS88" i="3" a="1"/>
  <c r="LW161" i="3" a="1"/>
  <c r="MJ80" i="3" a="1"/>
  <c r="QE147" i="3" a="1"/>
  <c r="RH62" i="3" a="1"/>
  <c r="TX115" i="3" a="1"/>
  <c r="SD159" i="3" a="1"/>
  <c r="TH88" i="3" a="1"/>
  <c r="SB163" i="3" a="1"/>
  <c r="QZ119" i="3" a="1"/>
  <c r="QD164" i="3" a="1"/>
  <c r="QG183" i="3" a="1"/>
  <c r="SW158" i="3" a="1"/>
  <c r="LT123" i="3" a="1"/>
  <c r="UJ166" i="3" a="1"/>
  <c r="MO195" i="3" a="1"/>
  <c r="MI213" i="3"/>
  <c r="RV163" i="3" a="1"/>
  <c r="OR151" i="3" a="1"/>
  <c r="TJ57" i="3" a="1"/>
  <c r="QE38" i="3" a="1"/>
  <c r="QQ18" i="3" a="1"/>
  <c r="ON200" i="3" a="1"/>
  <c r="RH103" i="3" a="1"/>
  <c r="SB93" i="3" a="1"/>
  <c r="SX128" i="3" a="1"/>
  <c r="LM89" i="3" a="1"/>
  <c r="MK78" i="3" a="1"/>
  <c r="SO156" i="3" a="1"/>
  <c r="SQ182" i="3" a="1"/>
  <c r="RX16" i="3" a="1"/>
  <c r="TM194" i="3" a="1"/>
  <c r="TB154" i="3" a="1"/>
  <c r="TB52" i="3" a="1"/>
  <c r="SG170" i="3" a="1"/>
  <c r="UF172" i="3" a="1"/>
  <c r="PG145" i="3" a="1"/>
  <c r="PW164" i="3" a="1"/>
  <c r="OS169" i="3" a="1"/>
  <c r="SF93" i="3" a="1"/>
  <c r="RL140" i="3" a="1"/>
  <c r="SF155" i="3" a="1"/>
  <c r="LJ20" i="3" a="1"/>
  <c r="SF149" i="3" a="1"/>
  <c r="QB129" i="3" a="1"/>
  <c r="MR121" i="3" a="1"/>
  <c r="TU151" i="3" a="1"/>
  <c r="TM121" i="3" a="1"/>
  <c r="MG87" i="3" a="1"/>
  <c r="UB84" i="3" a="1"/>
  <c r="PY78" i="3" a="1"/>
  <c r="OQ61" i="3" a="1"/>
  <c r="MM174" i="3" a="1"/>
  <c r="UD133" i="3" a="1"/>
  <c r="OT19" i="3" a="1"/>
  <c r="QZ159" i="3" a="1"/>
  <c r="UH147" i="3" a="1"/>
  <c r="QV78" i="3" a="1"/>
  <c r="OO56" i="3" a="1"/>
  <c r="MT92" i="3" a="1"/>
  <c r="OU3" i="3" a="1"/>
  <c r="TL172" i="3" a="1"/>
  <c r="OQ109" i="3" a="1"/>
  <c r="SW179" i="3" a="1"/>
  <c r="QB152" i="3" a="1"/>
  <c r="ON50" i="3" a="1"/>
  <c r="PV82" i="3" a="1"/>
  <c r="OW144" i="3" a="1"/>
  <c r="TA136" i="3" a="1"/>
  <c r="SV183" i="3" a="1"/>
  <c r="ON153" i="3" a="1"/>
  <c r="OL150" i="3" a="1"/>
  <c r="UJ149" i="3" a="1"/>
  <c r="RX45" i="3" a="1"/>
  <c r="SV89" i="3" a="1"/>
  <c r="RX43" i="3" a="1"/>
  <c r="LS158" i="3" a="1"/>
  <c r="QY63" i="3" a="1"/>
  <c r="MX128" i="3" a="1"/>
  <c r="RH119" i="3" a="1"/>
  <c r="UH139" i="3" a="1"/>
  <c r="ON123" i="3" a="1"/>
  <c r="MU142" i="3" a="1"/>
  <c r="LD212" i="3"/>
  <c r="MV127" i="3" a="1"/>
  <c r="SG161" i="3" a="1"/>
  <c r="RE119" i="3" a="1"/>
  <c r="PR4" i="3" a="1"/>
  <c r="QD40" i="3" a="1"/>
  <c r="QB163" i="3" a="1"/>
  <c r="TD57" i="3" a="1"/>
  <c r="SK125" i="3" a="1"/>
  <c r="RZ134" i="3" a="1"/>
  <c r="RF93" i="3" a="1"/>
  <c r="SR195" i="3" a="1"/>
  <c r="RM200" i="3" a="1"/>
  <c r="QT151" i="3" a="1"/>
  <c r="QV166" i="3" a="1"/>
  <c r="UA146" i="3" a="1"/>
  <c r="SJ84" i="3" a="1"/>
  <c r="LH161" i="3" a="1"/>
  <c r="RI20" i="3" a="1"/>
  <c r="UG80" i="3" a="1"/>
  <c r="LT74" i="3" a="1"/>
  <c r="LM150" i="3" a="1"/>
  <c r="PY98" i="3" a="1"/>
  <c r="QS143" i="3" a="1"/>
  <c r="PG69" i="3" a="1"/>
  <c r="RJ122" i="3" a="1"/>
  <c r="TE103" i="3" a="1"/>
  <c r="TH113" i="3" a="1"/>
  <c r="RE189" i="3" a="1"/>
  <c r="LM148" i="3" a="1"/>
  <c r="SF167" i="3" a="1"/>
  <c r="UH168" i="3" a="1"/>
  <c r="OQ125" i="3" a="1"/>
  <c r="OY87" i="3" a="1"/>
  <c r="SG130" i="3" a="1"/>
  <c r="PI149" i="3" a="1"/>
  <c r="PH123" i="3" a="1"/>
  <c r="PS130" i="3" a="1"/>
  <c r="TF183" i="3" a="1"/>
  <c r="SS102" i="3" a="1"/>
  <c r="MQ186" i="3" a="1"/>
  <c r="OS126" i="3" a="1"/>
  <c r="SU199" i="3" a="1"/>
  <c r="MV47" i="3" a="1"/>
  <c r="LX193" i="3" a="1"/>
  <c r="SI149" i="3" a="1"/>
  <c r="QP176" i="3" a="1"/>
  <c r="QV145" i="3" a="1"/>
  <c r="OX196" i="3" a="1"/>
  <c r="RZ140" i="3" a="1"/>
  <c r="TC169" i="3" a="1"/>
  <c r="TF181" i="3" a="1"/>
  <c r="LM39" i="3" a="1"/>
  <c r="PR134" i="3" a="1"/>
  <c r="LY103" i="3" a="1"/>
  <c r="QV102" i="3" a="1"/>
  <c r="OW97" i="3" a="1"/>
  <c r="RH131" i="3" a="1"/>
  <c r="OT135" i="3" a="1"/>
  <c r="OZ194" i="3" a="1"/>
  <c r="SG158" i="3" a="1"/>
  <c r="LZ112" i="3" a="1"/>
  <c r="RZ154" i="3" a="1"/>
  <c r="PU115" i="3" a="1"/>
  <c r="PS162" i="3" a="1"/>
  <c r="OR143" i="3" a="1"/>
  <c r="SW5" i="3" a="1"/>
  <c r="SD74" i="3" a="1"/>
  <c r="UG109" i="3" a="1"/>
  <c r="LN164" i="3" a="1"/>
  <c r="MN189" i="3" a="1"/>
  <c r="OV193" i="3" a="1"/>
  <c r="PO148" i="3" a="1"/>
  <c r="ML24" i="3" a="1"/>
  <c r="SK185" i="3" a="1"/>
  <c r="LL185" i="3" a="1"/>
  <c r="TW198" i="3" a="1"/>
  <c r="ML134" i="3" a="1"/>
  <c r="SS24" i="3" a="1"/>
  <c r="SF166" i="3" a="1"/>
  <c r="MM178" i="3" a="1"/>
  <c r="PE172" i="3" a="1"/>
  <c r="TH32" i="3" a="1"/>
  <c r="OQ76" i="3" a="1"/>
  <c r="PT52" i="3" a="1"/>
  <c r="MA54" i="3" a="1"/>
  <c r="RH9" i="3" a="1"/>
  <c r="OO10" i="3" a="1"/>
  <c r="SJ160" i="3" a="1"/>
  <c r="QQ112" i="3" a="1"/>
  <c r="LJ145" i="3" a="1"/>
  <c r="TX196" i="3" a="1"/>
  <c r="UJ155" i="3" a="1"/>
  <c r="QB92" i="3" a="1"/>
  <c r="ST53" i="3" a="1"/>
  <c r="LP168" i="3" a="1"/>
  <c r="LG74" i="3" a="1"/>
  <c r="LS144" i="3" a="1"/>
  <c r="PU123" i="3" a="1"/>
  <c r="RX13" i="3" a="1"/>
  <c r="SX133" i="3" a="1"/>
  <c r="PU67" i="3" a="1"/>
  <c r="MJ118" i="3" a="1"/>
  <c r="MP99" i="3" a="1"/>
  <c r="UB139" i="3" a="1"/>
  <c r="MB163" i="3" a="1"/>
  <c r="SP101" i="3" a="1"/>
  <c r="OQ23" i="3" a="1"/>
  <c r="TZ113" i="3" a="1"/>
  <c r="OT80" i="3" a="1"/>
  <c r="RK69" i="3" a="1"/>
  <c r="RM35" i="3" a="1"/>
  <c r="MQ80" i="3" a="1"/>
  <c r="RE138" i="3" a="1"/>
  <c r="PY134" i="3" a="1"/>
  <c r="QA96" i="3" a="1"/>
  <c r="LI108" i="3" a="1"/>
  <c r="LW110" i="3" a="1"/>
  <c r="LP100" i="3" a="1"/>
  <c r="RJ168" i="3" a="1"/>
  <c r="UI139" i="3" a="1"/>
  <c r="SY148" i="3" a="1"/>
  <c r="PX178" i="3" a="1"/>
  <c r="RZ115" i="3" a="1"/>
  <c r="TI166" i="3" a="1"/>
  <c r="RH156" i="3" a="1"/>
  <c r="SV55" i="3" a="1"/>
  <c r="TZ176" i="3" a="1"/>
  <c r="OS21" i="3" a="1"/>
  <c r="MU163" i="3" a="1"/>
  <c r="RM189" i="3" a="1"/>
  <c r="LK169" i="3" a="1"/>
  <c r="PV98" i="3" a="1"/>
  <c r="SB117" i="3" a="1"/>
  <c r="OW10" i="3" a="1"/>
  <c r="MK114" i="3" a="1"/>
  <c r="QF135" i="3" a="1"/>
  <c r="LG108" i="3" a="1"/>
  <c r="LR76" i="3" a="1"/>
  <c r="RD69" i="3" a="1"/>
  <c r="RA114" i="3" a="1"/>
  <c r="LO174" i="3" a="1"/>
  <c r="LW48" i="3" a="1"/>
  <c r="SV148" i="3" a="1"/>
  <c r="PG178" i="3" a="1"/>
  <c r="OQ150" i="3" a="1"/>
  <c r="UG16" i="3" a="1"/>
  <c r="TC133" i="3" a="1"/>
  <c r="MW110" i="3" a="1"/>
  <c r="SD28" i="3" a="1"/>
  <c r="RI177" i="3" a="1"/>
  <c r="QT153" i="3" a="1"/>
  <c r="SF107" i="3" a="1"/>
  <c r="LK154" i="3" a="1"/>
  <c r="PH158" i="3" a="1"/>
  <c r="RS146" i="3" a="1"/>
  <c r="OZ120" i="3" a="1"/>
  <c r="UJ111" i="3" a="1"/>
  <c r="TH111" i="3" a="1"/>
  <c r="UB57" i="3" a="1"/>
  <c r="PV116" i="3" a="1"/>
  <c r="SR53" i="3" a="1"/>
  <c r="MX25" i="3" a="1"/>
  <c r="QS30" i="3" a="1"/>
  <c r="TG18" i="3" a="1"/>
  <c r="MN31" i="3" a="1"/>
  <c r="TA158" i="3" a="1"/>
  <c r="SH97" i="3" a="1"/>
  <c r="SC180" i="3" a="1"/>
  <c r="RJ79" i="3" a="1"/>
  <c r="MU136" i="3" a="1"/>
  <c r="SY87" i="3" a="1"/>
  <c r="TZ186" i="3" a="1"/>
  <c r="LZ178" i="3" a="1"/>
  <c r="LI130" i="3" a="1"/>
  <c r="LS143" i="3" a="1"/>
  <c r="SQ17" i="3" a="1"/>
  <c r="LE101" i="3" a="1"/>
  <c r="PG87" i="3" a="1"/>
  <c r="RV174" i="3" a="1"/>
  <c r="LJ63" i="3" a="1"/>
  <c r="LJ108" i="3" a="1"/>
  <c r="MB118" i="3" a="1"/>
  <c r="RN146" i="3" a="1"/>
  <c r="MP154" i="3" a="1"/>
  <c r="SZ135" i="3" a="1"/>
  <c r="RZ159" i="3" a="1"/>
  <c r="QU53" i="3" a="1"/>
  <c r="QR101" i="3" a="1"/>
  <c r="RF48" i="3" a="1"/>
  <c r="QB160" i="3" a="1"/>
  <c r="SJ112" i="3" a="1"/>
  <c r="UD6" i="3" a="1"/>
  <c r="MA68" i="3" a="1"/>
  <c r="PA164" i="3" a="1"/>
  <c r="PD44" i="3" a="1"/>
  <c r="MT79" i="3" a="1"/>
  <c r="MO162" i="3" a="1"/>
  <c r="TW150" i="3" a="1"/>
  <c r="RN122" i="3" a="1"/>
  <c r="PD121" i="3" a="1"/>
  <c r="RH182" i="3" a="1"/>
  <c r="PX26" i="3" a="1"/>
  <c r="UA109" i="3" a="1"/>
  <c r="UD192" i="3" a="1"/>
  <c r="LQ124" i="3" a="1"/>
  <c r="ST108" i="3" a="1"/>
  <c r="RC193" i="3" a="1"/>
  <c r="LH158" i="3" a="1"/>
  <c r="TA79" i="3" a="1"/>
  <c r="MW188" i="3" a="1"/>
  <c r="LS182" i="3" a="1"/>
  <c r="LF86" i="3" a="1"/>
  <c r="QQ37" i="3" a="1"/>
  <c r="RI184" i="3" a="1"/>
  <c r="RN132" i="3" a="1"/>
  <c r="OT38" i="3" a="1"/>
  <c r="MW144" i="3" a="1"/>
  <c r="PO159" i="3" a="1"/>
  <c r="MO39" i="3" a="1"/>
  <c r="SY181" i="3" a="1"/>
  <c r="MK170" i="3" a="1"/>
  <c r="PO180" i="3" a="1"/>
  <c r="TU126" i="3" a="1"/>
  <c r="PY99" i="3" a="1"/>
  <c r="OX143" i="3" a="1"/>
  <c r="SS212" i="3"/>
  <c r="PU168" i="3" a="1"/>
  <c r="SP146" i="3" a="1"/>
  <c r="ON68" i="3" a="1"/>
  <c r="OY88" i="3" a="1"/>
  <c r="SK133" i="3" a="1"/>
  <c r="LJ80" i="3" a="1"/>
  <c r="LJ115" i="3" a="1"/>
  <c r="PI163" i="3" a="1"/>
  <c r="LM180" i="3" a="1"/>
  <c r="TG69" i="3" a="1"/>
  <c r="SU153" i="3" a="1"/>
  <c r="RA169" i="3" a="1"/>
  <c r="TH27" i="3" a="1"/>
  <c r="QD116" i="3" a="1"/>
  <c r="OV146" i="3" a="1"/>
  <c r="LZ60" i="3" a="1"/>
  <c r="SG174" i="3" a="1"/>
  <c r="LT66" i="3" a="1"/>
  <c r="LM84" i="3" a="1"/>
  <c r="LN128" i="3" a="1"/>
  <c r="UJ122" i="3" a="1"/>
  <c r="UE75" i="3" a="1"/>
  <c r="SA138" i="3" a="1"/>
  <c r="MO168" i="3" a="1"/>
  <c r="OX145" i="3" a="1"/>
  <c r="TM70" i="3" a="1"/>
  <c r="LR148" i="3" a="1"/>
  <c r="PE173" i="3" a="1"/>
  <c r="MX84" i="3" a="1"/>
  <c r="TE7" i="3" a="1"/>
  <c r="TI25" i="3" a="1"/>
  <c r="LJ92" i="3" a="1"/>
  <c r="PE129" i="3" a="1"/>
  <c r="QU180" i="3" a="1"/>
  <c r="TL35" i="3" a="1"/>
  <c r="SO84" i="3" a="1"/>
  <c r="ST182" i="3" a="1"/>
  <c r="OS163" i="3" a="1"/>
  <c r="MQ119" i="3" a="1"/>
  <c r="TK157" i="3" a="1"/>
  <c r="SX66" i="3" a="1"/>
  <c r="PY146" i="3" a="1"/>
  <c r="QB186" i="3" a="1"/>
  <c r="UH54" i="3" a="1"/>
  <c r="PV90" i="3" a="1"/>
  <c r="MO85" i="3" a="1"/>
  <c r="SO138" i="3" a="1"/>
  <c r="QU163" i="3" a="1"/>
  <c r="QP41" i="3" a="1"/>
  <c r="RL21" i="3" a="1"/>
  <c r="UE180" i="3" a="1"/>
  <c r="SD106" i="3" a="1"/>
  <c r="LO177" i="3" a="1"/>
  <c r="PJ132" i="3" a="1"/>
  <c r="TW61" i="3" a="1"/>
  <c r="PO136" i="3" a="1"/>
  <c r="SP141" i="3" a="1"/>
  <c r="LG134" i="3" a="1"/>
  <c r="LT142" i="3" a="1"/>
  <c r="OX183" i="3" a="1"/>
  <c r="SD109" i="3" a="1"/>
  <c r="QZ151" i="3" a="1"/>
  <c r="UB116" i="3" a="1"/>
  <c r="LH212" i="3"/>
  <c r="UA173" i="3" a="1"/>
  <c r="TU89" i="3" a="1"/>
  <c r="QR155" i="3" a="1"/>
  <c r="OT63" i="3" a="1"/>
  <c r="TH158" i="3" a="1"/>
  <c r="TW172" i="3" a="1"/>
  <c r="LH155" i="3" a="1"/>
  <c r="LT53" i="3" a="1"/>
  <c r="TJ77" i="3" a="1"/>
  <c r="PA56" i="3" a="1"/>
  <c r="SR200" i="3" a="1"/>
  <c r="TC9" i="3" a="1"/>
  <c r="TC195" i="3" a="1"/>
  <c r="QU5" i="3" a="1"/>
  <c r="SE180" i="3" a="1"/>
  <c r="TM149" i="3" a="1"/>
  <c r="SU91" i="3" a="1"/>
  <c r="TR126" i="3" a="1"/>
  <c r="MW10" i="3" a="1"/>
  <c r="PF118" i="3" a="1"/>
  <c r="OL168" i="3" a="1"/>
  <c r="LP182" i="3" a="1"/>
  <c r="OW194" i="3" a="1"/>
  <c r="RJ115" i="3" a="1"/>
  <c r="QT116" i="3" a="1"/>
  <c r="MR188" i="3" a="1"/>
  <c r="PX77" i="3" a="1"/>
  <c r="OO123" i="3" a="1"/>
  <c r="QX101" i="3" a="1"/>
  <c r="TU64" i="3" a="1"/>
  <c r="PF37" i="3" a="1"/>
  <c r="TL133" i="3" a="1"/>
  <c r="RH21" i="3" a="1"/>
  <c r="LJ180" i="3" a="1"/>
  <c r="SS179" i="3" a="1"/>
  <c r="SF173" i="3" a="1"/>
  <c r="RJ187" i="3" a="1"/>
  <c r="TM135" i="3" a="1"/>
  <c r="UG198" i="3" a="1"/>
  <c r="MB71" i="3" a="1"/>
  <c r="QP148" i="3" a="1"/>
  <c r="OV111" i="3" a="1"/>
  <c r="RC190" i="3" a="1"/>
  <c r="MG157" i="3" a="1"/>
  <c r="PS125" i="3" a="1"/>
  <c r="LO159" i="3" a="1"/>
  <c r="QR159" i="3" a="1"/>
  <c r="OW43" i="3" a="1"/>
  <c r="OO132" i="3" a="1"/>
  <c r="TW162" i="3" a="1"/>
  <c r="MT185" i="3" a="1"/>
  <c r="TJ145" i="3" a="1"/>
  <c r="SS27" i="3" a="1"/>
  <c r="RM114" i="3" a="1"/>
  <c r="UF194" i="3" a="1"/>
  <c r="MY140" i="3" a="1"/>
  <c r="TF107" i="3" a="1"/>
  <c r="MM173" i="3" a="1"/>
  <c r="SK187" i="3" a="1"/>
  <c r="PW155" i="3" a="1"/>
  <c r="MK61" i="3" a="1"/>
  <c r="PE161" i="3" a="1"/>
  <c r="LG125" i="3" a="1"/>
  <c r="SK115" i="3" a="1"/>
  <c r="LR141" i="3" a="1"/>
  <c r="TY182" i="3" a="1"/>
  <c r="RL164" i="3" a="1"/>
  <c r="SY142" i="3" a="1"/>
  <c r="SC130" i="3" a="1"/>
  <c r="RJ160" i="3" a="1"/>
  <c r="SG105" i="3" a="1"/>
  <c r="PZ112" i="3" a="1"/>
  <c r="PB137" i="3" a="1"/>
  <c r="LL151" i="3" a="1"/>
  <c r="RF179" i="3" a="1"/>
  <c r="MV71" i="3" a="1"/>
  <c r="SA80" i="3" a="1"/>
  <c r="SY193" i="3" a="1"/>
  <c r="LM164" i="3" a="1"/>
  <c r="LW103" i="3" a="1"/>
  <c r="OW41" i="3" a="1"/>
  <c r="QF150" i="3" a="1"/>
  <c r="UI68" i="3" a="1"/>
  <c r="LJ131" i="3" a="1"/>
  <c r="TC147" i="3" a="1"/>
  <c r="PR142" i="3" a="1"/>
  <c r="RJ155" i="3" a="1"/>
  <c r="MP160" i="3" a="1"/>
  <c r="TX107" i="3" a="1"/>
  <c r="TG128" i="3" a="1"/>
  <c r="QV133" i="3" a="1"/>
  <c r="UG134" i="3" a="1"/>
  <c r="SQ192" i="3" a="1"/>
  <c r="UF18" i="3" a="1"/>
  <c r="ST154" i="3" a="1"/>
  <c r="PI172" i="3" a="1"/>
  <c r="MN137" i="3" a="1"/>
  <c r="MQ64" i="3" a="1"/>
  <c r="TW187" i="3" a="1"/>
  <c r="ON124" i="3" a="1"/>
  <c r="OT159" i="3" a="1"/>
  <c r="TZ197" i="3" a="1"/>
  <c r="LK127" i="3" a="1"/>
  <c r="SK151" i="3" a="1"/>
  <c r="LZ89" i="3" a="1"/>
  <c r="RX138" i="3" a="1"/>
  <c r="RX175" i="3" a="1"/>
  <c r="UJ178" i="3" a="1"/>
  <c r="SZ91" i="3" a="1"/>
  <c r="UJ124" i="3" a="1"/>
  <c r="MO164" i="3" a="1"/>
  <c r="QA65" i="3" a="1"/>
  <c r="LX8" i="3" a="1"/>
  <c r="MG107" i="3" a="1"/>
  <c r="TC129" i="3" a="1"/>
  <c r="LE164" i="3" a="1"/>
  <c r="LR126" i="3" a="1"/>
  <c r="PD145" i="3" a="1"/>
  <c r="TC197" i="3" a="1"/>
  <c r="MX159" i="3" a="1"/>
  <c r="OM156" i="3" a="1"/>
  <c r="RI166" i="3" a="1"/>
  <c r="OM174" i="3" a="1"/>
  <c r="TJ108" i="3" a="1"/>
  <c r="RL125" i="3" a="1"/>
  <c r="QX88" i="3" a="1"/>
  <c r="TU198" i="3" a="1"/>
  <c r="LS23" i="3" a="1"/>
  <c r="MY83" i="3" a="1"/>
  <c r="LG99" i="3" a="1"/>
  <c r="LR150" i="3" a="1"/>
  <c r="QV135" i="3" a="1"/>
  <c r="LX135" i="3" a="1"/>
  <c r="LT174" i="3" a="1"/>
  <c r="PD164" i="3" a="1"/>
  <c r="PX126" i="3" a="1"/>
  <c r="RG54" i="3" a="1"/>
  <c r="PY45" i="3" a="1"/>
  <c r="SH25" i="3" a="1"/>
  <c r="ML133" i="3" a="1"/>
  <c r="RX147" i="3" a="1"/>
  <c r="MA84" i="3" a="1"/>
  <c r="QT168" i="3" a="1"/>
  <c r="TG31" i="3" a="1"/>
  <c r="RL130" i="3" a="1"/>
  <c r="LF82" i="3" a="1"/>
  <c r="PX135" i="3" a="1"/>
  <c r="TE131" i="3" a="1"/>
  <c r="OM183" i="3" a="1"/>
  <c r="QB172" i="3" a="1"/>
  <c r="UF156" i="3" a="1"/>
  <c r="MV34" i="3" a="1"/>
  <c r="OY81" i="3" a="1"/>
  <c r="SH161" i="3" a="1"/>
  <c r="MB137" i="3" a="1"/>
  <c r="RD75" i="3" a="1"/>
  <c r="PG172" i="3" a="1"/>
  <c r="MS33" i="3" a="1"/>
  <c r="OY24" i="3" a="1"/>
  <c r="LD164" i="3" a="1"/>
  <c r="RE95" i="3" a="1"/>
  <c r="PB167" i="3" a="1"/>
  <c r="UJ104" i="3" a="1"/>
  <c r="SV113" i="3" a="1"/>
  <c r="LI57" i="3" a="1"/>
  <c r="UA175" i="3" a="1"/>
  <c r="RG164" i="3" a="1"/>
  <c r="UD174" i="3" a="1"/>
  <c r="TL149" i="3" a="1"/>
  <c r="SZ46" i="3" a="1"/>
  <c r="PH80" i="3" a="1"/>
  <c r="MV77" i="3" a="1"/>
  <c r="SJ136" i="3" a="1"/>
  <c r="UG148" i="3" a="1"/>
  <c r="MB64" i="3" a="1"/>
  <c r="SD170" i="3" a="1"/>
  <c r="PV140" i="3" a="1"/>
  <c r="RM59" i="3" a="1"/>
  <c r="OO171" i="3" a="1"/>
  <c r="TW169" i="3" a="1"/>
  <c r="UB81" i="3" a="1"/>
  <c r="RV161" i="3" a="1"/>
  <c r="QQ192" i="3" a="1"/>
  <c r="UA188" i="3" a="1"/>
  <c r="LM140" i="3" a="1"/>
  <c r="SQ57" i="3" a="1"/>
  <c r="TE152" i="3" a="1"/>
  <c r="ON136" i="3" a="1"/>
  <c r="SU179" i="3" a="1"/>
  <c r="TV150" i="3" a="1"/>
  <c r="PU90" i="3" a="1"/>
  <c r="TG76" i="3" a="1"/>
  <c r="QP127" i="3" a="1"/>
  <c r="PX106" i="3" a="1"/>
  <c r="MB101" i="3" a="1"/>
  <c r="PE179" i="3" a="1"/>
  <c r="UE106" i="3" a="1"/>
  <c r="OR158" i="3" a="1"/>
  <c r="OY22" i="3" a="1"/>
  <c r="TY170" i="3" a="1"/>
  <c r="RM147" i="3" a="1"/>
  <c r="OZ87" i="3" a="1"/>
  <c r="TU168" i="3" a="1"/>
  <c r="SK130" i="3" a="1"/>
  <c r="TG137" i="3" a="1"/>
  <c r="QD80" i="3" a="1"/>
  <c r="TA173" i="3" a="1"/>
  <c r="QZ161" i="3" a="1"/>
  <c r="MU213" i="3"/>
  <c r="MP170" i="3" a="1"/>
  <c r="PV71" i="3" a="1"/>
  <c r="PX98" i="3" a="1"/>
  <c r="TZ200" i="3" a="1"/>
  <c r="QB139" i="3" a="1"/>
  <c r="QR49" i="3" a="1"/>
  <c r="TB153" i="3" a="1"/>
  <c r="RW144" i="3" a="1"/>
  <c r="SS125" i="3" a="1"/>
  <c r="OW149" i="3" a="1"/>
  <c r="UD39" i="3" a="1"/>
  <c r="MM154" i="3" a="1"/>
  <c r="RL146" i="3" a="1"/>
  <c r="RB183" i="3" a="1"/>
  <c r="MX110" i="3" a="1"/>
  <c r="LY87" i="3" a="1"/>
  <c r="PD155" i="3" a="1"/>
  <c r="MQ109" i="3" a="1"/>
  <c r="TE125" i="3" a="1"/>
  <c r="QF34" i="3" a="1"/>
  <c r="QR161" i="3" a="1"/>
  <c r="MT144" i="3" a="1"/>
  <c r="RC57" i="3" a="1"/>
  <c r="RE150" i="3" a="1"/>
  <c r="SD98" i="3" a="1"/>
  <c r="SD142" i="3" a="1"/>
  <c r="SS133" i="3" a="1"/>
  <c r="UD20" i="3" a="1"/>
  <c r="QX129" i="3" a="1"/>
  <c r="SR175" i="3" a="1"/>
  <c r="UJ105" i="3" a="1"/>
  <c r="OR38" i="3" a="1"/>
  <c r="QR57" i="3" a="1"/>
  <c r="UF40" i="3" a="1"/>
  <c r="LL101" i="3" a="1"/>
  <c r="LN148" i="3" a="1"/>
  <c r="OM118" i="3" a="1"/>
  <c r="RD39" i="3" a="1"/>
  <c r="LK133" i="3" a="1"/>
  <c r="PO81" i="3" a="1"/>
  <c r="QB175" i="3" a="1"/>
  <c r="SJ164" i="3" a="1"/>
  <c r="PR147" i="3" a="1"/>
  <c r="OQ11" i="3" a="1"/>
  <c r="LI199" i="3" a="1"/>
  <c r="LW167" i="3" a="1"/>
  <c r="LK159" i="3" a="1"/>
  <c r="UE145" i="3" a="1"/>
  <c r="PG18" i="3" a="1"/>
  <c r="TG130" i="3" a="1"/>
  <c r="TD119" i="3" a="1"/>
  <c r="TA149" i="3" a="1"/>
  <c r="SZ171" i="3" a="1"/>
  <c r="PB178" i="3" a="1"/>
  <c r="RS148" i="3" a="1"/>
  <c r="RJ28" i="3" a="1"/>
  <c r="TJ84" i="3" a="1"/>
  <c r="LP138" i="3" a="1"/>
  <c r="RH149" i="3" a="1"/>
  <c r="PH187" i="3" a="1"/>
  <c r="QW56" i="3" a="1"/>
  <c r="TI179" i="3" a="1"/>
  <c r="UD108" i="3" a="1"/>
  <c r="LM185" i="3" a="1"/>
  <c r="UF189" i="3" a="1"/>
  <c r="OM178" i="3" a="1"/>
  <c r="TV142" i="3" a="1"/>
  <c r="QB62" i="3" a="1"/>
  <c r="TU172" i="3" a="1"/>
  <c r="UE165" i="3" a="1"/>
  <c r="SS56" i="3" a="1"/>
  <c r="RC179" i="3" a="1"/>
  <c r="LI129" i="3" a="1"/>
  <c r="QA100" i="3" a="1"/>
  <c r="SC146" i="3" a="1"/>
  <c r="UC129" i="3" a="1"/>
  <c r="PE79" i="3" a="1"/>
  <c r="TD77" i="3" a="1"/>
  <c r="RA55" i="3" a="1"/>
  <c r="OR130" i="3" a="1"/>
  <c r="TJ125" i="3" a="1"/>
  <c r="RK134" i="3" a="1"/>
  <c r="SY99" i="3" a="1"/>
  <c r="MX136" i="3" a="1"/>
  <c r="RB164" i="3" a="1"/>
  <c r="OO98" i="3" a="1"/>
  <c r="MK174" i="3" a="1"/>
  <c r="SU156" i="3" a="1"/>
  <c r="MS159" i="3" a="1"/>
  <c r="TC18" i="3" a="1"/>
  <c r="TV74" i="3" a="1"/>
  <c r="SO120" i="3" a="1"/>
  <c r="OY110" i="3" a="1"/>
  <c r="MJ93" i="3" a="1"/>
  <c r="MM138" i="3" a="1"/>
  <c r="OX138" i="3" a="1"/>
  <c r="QF131" i="3" a="1"/>
  <c r="RZ4" i="3" a="1"/>
  <c r="MO113" i="3" a="1"/>
  <c r="LN113" i="3" a="1"/>
  <c r="LH66" i="3" a="1"/>
  <c r="RV141" i="3" a="1"/>
  <c r="SR170" i="3" a="1"/>
  <c r="MW33" i="3" a="1"/>
  <c r="PG144" i="3" a="1"/>
  <c r="RD157" i="3" a="1"/>
  <c r="TI163" i="3" a="1"/>
  <c r="RG91" i="3" a="1"/>
  <c r="TW39" i="3" a="1"/>
  <c r="LI171" i="3" a="1"/>
  <c r="RF149" i="3" a="1"/>
  <c r="PA117" i="3" a="1"/>
  <c r="PG147" i="3" a="1"/>
  <c r="TQ212" i="3"/>
  <c r="SK109" i="3" a="1"/>
  <c r="PE138" i="3" a="1"/>
  <c r="OM43" i="3" a="1"/>
  <c r="LT91" i="3" a="1"/>
  <c r="LD139" i="3" a="1"/>
  <c r="SX94" i="3" a="1"/>
  <c r="LI124" i="3" a="1"/>
  <c r="RK164" i="3" a="1"/>
  <c r="PV145" i="3" a="1"/>
  <c r="PI95" i="3" a="1"/>
  <c r="SJ99" i="3" a="1"/>
  <c r="RG130" i="3" a="1"/>
  <c r="OR122" i="3" a="1"/>
  <c r="TH168" i="3" a="1"/>
  <c r="MU117" i="3" a="1"/>
  <c r="TR166" i="3" a="1"/>
  <c r="LX53" i="3" a="1"/>
  <c r="QT165" i="3" a="1"/>
  <c r="SA178" i="3" a="1"/>
  <c r="SA168" i="3" a="1"/>
  <c r="LV186" i="3" a="1"/>
  <c r="QE117" i="3" a="1"/>
  <c r="MP164" i="3" a="1"/>
  <c r="SR83" i="3" a="1"/>
  <c r="LT146" i="3" a="1"/>
  <c r="RC90" i="3" a="1"/>
  <c r="MQ44" i="3" a="1"/>
  <c r="TG103" i="3" a="1"/>
  <c r="LH135" i="3" a="1"/>
  <c r="PC153" i="3" a="1"/>
  <c r="LK136" i="3" a="1"/>
  <c r="UH198" i="3" a="1"/>
  <c r="TM171" i="3" a="1"/>
  <c r="SC20" i="3" a="1"/>
  <c r="OP100" i="3" a="1"/>
  <c r="QW63" i="3" a="1"/>
  <c r="RS24" i="3" a="1"/>
  <c r="MP191" i="3" a="1"/>
  <c r="QY168" i="3" a="1"/>
  <c r="MA165" i="3" a="1"/>
  <c r="SF47" i="3" a="1"/>
  <c r="QC173" i="3" a="1"/>
  <c r="MN154" i="3" a="1"/>
  <c r="RI105" i="3" a="1"/>
  <c r="TA165" i="3" a="1"/>
  <c r="LP213" i="3"/>
  <c r="LK170" i="3" a="1"/>
  <c r="RC171" i="3" a="1"/>
  <c r="SH85" i="3" a="1"/>
  <c r="OS58" i="3" a="1"/>
  <c r="MY134" i="3" a="1"/>
  <c r="OM188" i="3" a="1"/>
  <c r="QS86" i="3" a="1"/>
  <c r="LX183" i="3" a="1"/>
  <c r="RM145" i="3" a="1"/>
  <c r="QT34" i="3" a="1"/>
  <c r="MX89" i="3" a="1"/>
  <c r="SO64" i="3" a="1"/>
  <c r="OS52" i="3" a="1"/>
  <c r="PA16" i="3" a="1"/>
  <c r="OO82" i="3" a="1"/>
  <c r="TI10" i="3" a="1"/>
  <c r="UD158" i="3" a="1"/>
  <c r="PS152" i="3" a="1"/>
  <c r="QT138" i="3" a="1"/>
  <c r="TR192" i="3" a="1"/>
  <c r="MU23" i="3" a="1"/>
  <c r="MN184" i="3" a="1"/>
  <c r="UE110" i="3" a="1"/>
  <c r="OQ116" i="3" a="1"/>
  <c r="QT127" i="3" a="1"/>
  <c r="RB143" i="3" a="1"/>
  <c r="OL50" i="3" a="1"/>
  <c r="TM147" i="3" a="1"/>
  <c r="PZ85" i="3" a="1"/>
  <c r="PO87" i="3" a="1"/>
  <c r="SI143" i="3" a="1"/>
  <c r="MG111" i="3" a="1"/>
  <c r="SD124" i="3" a="1"/>
  <c r="UE182" i="3" a="1"/>
  <c r="RX141" i="3" a="1"/>
  <c r="MM159" i="3" a="1"/>
  <c r="ST74" i="3" a="1"/>
  <c r="TM181" i="3" a="1"/>
  <c r="LJ110" i="3" a="1"/>
  <c r="QS128" i="3" a="1"/>
  <c r="PH145" i="3" a="1"/>
  <c r="RK46" i="3" a="1"/>
  <c r="LH33" i="3" a="1"/>
  <c r="LO90" i="3" a="1"/>
  <c r="PF164" i="3" a="1"/>
  <c r="OU179" i="3" a="1"/>
  <c r="UB93" i="3" a="1"/>
  <c r="OY83" i="3" a="1"/>
  <c r="SK163" i="3" a="1"/>
  <c r="LJ133" i="3" a="1"/>
  <c r="TG8" i="3" a="1"/>
  <c r="RJ169" i="3" a="1"/>
  <c r="SW99" i="3" a="1"/>
  <c r="RK138" i="3" a="1"/>
  <c r="RC141" i="3" a="1"/>
  <c r="RK173" i="3" a="1"/>
  <c r="MY166" i="3" a="1"/>
  <c r="SX69" i="3" a="1"/>
  <c r="LI126" i="3" a="1"/>
  <c r="RF143" i="3" a="1"/>
  <c r="PJ133" i="3" a="1"/>
  <c r="PY19" i="3" a="1"/>
  <c r="RD136" i="3" a="1"/>
  <c r="UC155" i="3" a="1"/>
  <c r="SO124" i="3" a="1"/>
  <c r="RD27" i="3" a="1"/>
  <c r="UD137" i="3" a="1"/>
  <c r="TG172" i="3" a="1"/>
  <c r="LK135" i="3" a="1"/>
  <c r="PT51" i="3" a="1"/>
  <c r="MK123" i="3" a="1"/>
  <c r="QA101" i="3" a="1"/>
  <c r="OZ128" i="3" a="1"/>
  <c r="QQ91" i="3" a="1"/>
  <c r="SS61" i="3" a="1"/>
  <c r="MA122" i="3" a="1"/>
  <c r="TR14" i="3" a="1"/>
  <c r="TI33" i="3" a="1"/>
  <c r="QA62" i="3" a="1"/>
  <c r="RJ167" i="3" a="1"/>
  <c r="OX170" i="3" a="1"/>
  <c r="MN118" i="3" a="1"/>
  <c r="LS103" i="3" a="1"/>
  <c r="LP132" i="3" a="1"/>
  <c r="PI122" i="3" a="1"/>
  <c r="MO151" i="3" a="1"/>
  <c r="PC130" i="3" a="1"/>
  <c r="MY133" i="3" a="1"/>
  <c r="MT21" i="3" a="1"/>
  <c r="SB62" i="3" a="1"/>
  <c r="PB140" i="3" a="1"/>
  <c r="MW21" i="3" a="1"/>
  <c r="SG140" i="3" a="1"/>
  <c r="SK110" i="3" a="1"/>
  <c r="PS169" i="3" a="1"/>
  <c r="RX156" i="3" a="1"/>
  <c r="TW71" i="3" a="1"/>
  <c r="OP27" i="3" a="1"/>
  <c r="PB115" i="3" a="1"/>
  <c r="UA72" i="3" a="1"/>
  <c r="PE31" i="3" a="1"/>
  <c r="TM62" i="3" a="1"/>
  <c r="OW138" i="3" a="1"/>
  <c r="SY150" i="3" a="1"/>
  <c r="PD172" i="3" a="1"/>
  <c r="LX60" i="3" a="1"/>
  <c r="TI60" i="3" a="1"/>
  <c r="LD121" i="3" a="1"/>
  <c r="PO104" i="3" a="1"/>
  <c r="MH213" i="3"/>
  <c r="QR149" i="3" a="1"/>
  <c r="LY102" i="3" a="1"/>
  <c r="QT100" i="3" a="1"/>
  <c r="MA198" i="3" a="1"/>
  <c r="QC117" i="3" a="1"/>
  <c r="RL28" i="3" a="1"/>
  <c r="ST141" i="3" a="1"/>
  <c r="LK102" i="3" a="1"/>
  <c r="TC136" i="3" a="1"/>
  <c r="QW3" i="3" a="1"/>
  <c r="SP78" i="3" a="1"/>
  <c r="LI183" i="3" a="1"/>
  <c r="RK99" i="3" a="1"/>
  <c r="PT172" i="3" a="1"/>
  <c r="MM109" i="3" a="1"/>
  <c r="MM177" i="3" a="1"/>
  <c r="QG135" i="3" a="1"/>
  <c r="SK141" i="3" a="1"/>
  <c r="MG89" i="3" a="1"/>
  <c r="MM122" i="3" a="1"/>
  <c r="TW101" i="3" a="1"/>
  <c r="QF169" i="3" a="1"/>
  <c r="RF117" i="3" a="1"/>
  <c r="UG97" i="3" a="1"/>
  <c r="TY108" i="3" a="1"/>
  <c r="TM177" i="3" a="1"/>
  <c r="SO188" i="3" a="1"/>
  <c r="SY182" i="3" a="1"/>
  <c r="LT79" i="3" a="1"/>
  <c r="SF63" i="3" a="1"/>
  <c r="QD132" i="3" a="1"/>
  <c r="MV129" i="3" a="1"/>
  <c r="QW166" i="3" a="1"/>
  <c r="TR169" i="3" a="1"/>
  <c r="ML72" i="3" a="1"/>
  <c r="RM98" i="3" a="1"/>
  <c r="TD8" i="3" a="1"/>
  <c r="QC159" i="3" a="1"/>
  <c r="RW169" i="3" a="1"/>
  <c r="LR149" i="3" a="1"/>
  <c r="RH136" i="3" a="1"/>
  <c r="QS197" i="3" a="1"/>
  <c r="LG200" i="3" a="1"/>
  <c r="RV134" i="3" a="1"/>
  <c r="MK129" i="3" a="1"/>
  <c r="QB191" i="3" a="1"/>
  <c r="PS140" i="3" a="1"/>
  <c r="SO129" i="3" a="1"/>
  <c r="UD167" i="3" a="1"/>
  <c r="TR116" i="3" a="1"/>
  <c r="PS108" i="3" a="1"/>
  <c r="MW46" i="3" a="1"/>
  <c r="SQ188" i="3" a="1"/>
  <c r="RZ57" i="3" a="1"/>
  <c r="PF73" i="3" a="1"/>
  <c r="UC106" i="3" a="1"/>
  <c r="PI113" i="3" a="1"/>
  <c r="UJ150" i="3" a="1"/>
  <c r="MP110" i="3" a="1"/>
  <c r="MO114" i="3" a="1"/>
  <c r="MQ94" i="3" a="1"/>
  <c r="QV13" i="3" a="1"/>
  <c r="PU172" i="3" a="1"/>
  <c r="TJ52" i="3" a="1"/>
  <c r="RY116" i="3" a="1"/>
  <c r="UE35" i="3" a="1"/>
  <c r="TD84" i="3" a="1"/>
  <c r="QC168" i="3" a="1"/>
  <c r="RZ158" i="3" a="1"/>
  <c r="SV131" i="3" a="1"/>
  <c r="PC183" i="3" a="1"/>
  <c r="LX107" i="3" a="1"/>
  <c r="TY84" i="3" a="1"/>
  <c r="QB148" i="3" a="1"/>
  <c r="SU169" i="3" a="1"/>
  <c r="PD123" i="3" a="1"/>
  <c r="PJ92" i="3" a="1"/>
  <c r="TX48" i="3" a="1"/>
  <c r="QZ75" i="3" a="1"/>
  <c r="LI56" i="3" a="1"/>
  <c r="PD147" i="3" a="1"/>
  <c r="PO52" i="3" a="1"/>
  <c r="RY155" i="3" a="1"/>
  <c r="MB67" i="3" a="1"/>
  <c r="MK198" i="3" a="1"/>
  <c r="MQ155" i="3" a="1"/>
  <c r="TG168" i="3" a="1"/>
  <c r="LG165" i="3" a="1"/>
  <c r="MX58" i="3" a="1"/>
  <c r="PB149" i="3" a="1"/>
  <c r="SW163" i="3" a="1"/>
  <c r="LQ149" i="3" a="1"/>
  <c r="MP24" i="3" a="1"/>
  <c r="RS55" i="3" a="1"/>
  <c r="PO186" i="3" a="1"/>
  <c r="TI54" i="3" a="1"/>
  <c r="UE171" i="3" a="1"/>
  <c r="LO160" i="3" a="1"/>
  <c r="QS168" i="3" a="1"/>
  <c r="RK179" i="3" a="1"/>
  <c r="SV34" i="3" a="1"/>
  <c r="UJ116" i="3" a="1"/>
  <c r="TU164" i="3" a="1"/>
  <c r="MR143" i="3" a="1"/>
  <c r="SW6" i="3" a="1"/>
  <c r="TL71" i="3" a="1"/>
  <c r="PW160" i="3" a="1"/>
  <c r="SG185" i="3" a="1"/>
  <c r="TY75" i="3" a="1"/>
  <c r="MW136" i="3" a="1"/>
  <c r="OS66" i="3" a="1"/>
  <c r="TX179" i="3" a="1"/>
  <c r="SJ43" i="3" a="1"/>
  <c r="TU137" i="3" a="1"/>
  <c r="MW101" i="3" a="1"/>
  <c r="UJ143" i="3" a="1"/>
  <c r="OW145" i="3" a="1"/>
  <c r="SH183" i="3" a="1"/>
  <c r="OM143" i="3" a="1"/>
  <c r="OT153" i="3" a="1"/>
  <c r="UH145" i="3" a="1"/>
  <c r="TM4" i="3" a="1"/>
  <c r="SE85" i="3" a="1"/>
  <c r="LV113" i="3" a="1"/>
  <c r="LT170" i="3" a="1"/>
  <c r="QY175" i="3" a="1"/>
  <c r="LJ43" i="3" a="1"/>
  <c r="PD4" i="3" a="1"/>
  <c r="LN214" i="3"/>
  <c r="MJ113" i="3" a="1"/>
  <c r="RA143" i="3" a="1"/>
  <c r="LU6" i="3" a="1"/>
  <c r="SG164" i="3" a="1"/>
  <c r="SQ117" i="3" a="1"/>
  <c r="PR170" i="3" a="1"/>
  <c r="QR23" i="3" a="1"/>
  <c r="LF166" i="3" a="1"/>
  <c r="SK192" i="3" a="1"/>
  <c r="LK141" i="3" a="1"/>
  <c r="UF126" i="3" a="1"/>
  <c r="LD95" i="3" a="1"/>
  <c r="MX144" i="3" a="1"/>
  <c r="MO124" i="3" a="1"/>
  <c r="RL105" i="3" a="1"/>
  <c r="MX99" i="3" a="1"/>
  <c r="MQ151" i="3" a="1"/>
  <c r="QS10" i="3" a="1"/>
  <c r="PA77" i="3" a="1"/>
  <c r="LS156" i="3" a="1"/>
  <c r="OS120" i="3" a="1"/>
  <c r="OV159" i="3" a="1"/>
  <c r="SB152" i="3" a="1"/>
  <c r="UJ22" i="3" a="1"/>
  <c r="SA109" i="3" a="1"/>
  <c r="OL171" i="3" a="1"/>
  <c r="TK123" i="3" a="1"/>
  <c r="SR159" i="3" a="1"/>
  <c r="MT70" i="3" a="1"/>
  <c r="QE28" i="3" a="1"/>
  <c r="RW134" i="3" a="1"/>
  <c r="RH117" i="3" a="1"/>
  <c r="SJ166" i="3" a="1"/>
  <c r="SB138" i="3" a="1"/>
  <c r="UB134" i="3" a="1"/>
  <c r="RE146" i="3" a="1"/>
  <c r="MN111" i="3" a="1"/>
  <c r="RH186" i="3" a="1"/>
  <c r="TY48" i="3" a="1"/>
  <c r="PJ152" i="3" a="1"/>
  <c r="QD103" i="3" a="1"/>
  <c r="SA149" i="3" a="1"/>
  <c r="QF110" i="3" a="1"/>
  <c r="PC180" i="3" a="1"/>
  <c r="MT133" i="3" a="1"/>
  <c r="LQ46" i="3" a="1"/>
  <c r="RI87" i="3" a="1"/>
  <c r="LG174" i="3" a="1"/>
  <c r="SR176" i="3" a="1"/>
  <c r="OV95" i="3" a="1"/>
  <c r="MU152" i="3" a="1"/>
  <c r="UJ164" i="3" a="1"/>
  <c r="SP46" i="3" a="1"/>
  <c r="RM155" i="3" a="1"/>
  <c r="RN159" i="3" a="1"/>
  <c r="SY129" i="3" a="1"/>
  <c r="QC143" i="3" a="1"/>
  <c r="PG16" i="3" a="1"/>
  <c r="TZ118" i="3" a="1"/>
  <c r="PB70" i="3" a="1"/>
  <c r="SO107" i="3" a="1"/>
  <c r="UD115" i="3" a="1"/>
  <c r="TL64" i="3" a="1"/>
  <c r="OP52" i="3" a="1"/>
  <c r="SS17" i="3" a="1"/>
  <c r="LE168" i="3" a="1"/>
  <c r="MV168" i="3" a="1"/>
  <c r="TK113" i="3" a="1"/>
  <c r="PG141" i="3" a="1"/>
  <c r="PW168" i="3" a="1"/>
  <c r="SI198" i="3" a="1"/>
  <c r="SH170" i="3" a="1"/>
  <c r="PW194" i="3" a="1"/>
  <c r="LL127" i="3" a="1"/>
  <c r="LT175" i="3" a="1"/>
  <c r="SR110" i="3" a="1"/>
  <c r="TQ213" i="3"/>
  <c r="RG82" i="3" a="1"/>
  <c r="PR20" i="3" a="1"/>
  <c r="PA13" i="3" a="1"/>
  <c r="QQ141" i="3" a="1"/>
  <c r="LD91" i="3" a="1"/>
  <c r="RS103" i="3" a="1"/>
  <c r="UD67" i="3" a="1"/>
  <c r="PI153" i="3" a="1"/>
  <c r="RW187" i="3" a="1"/>
  <c r="RA161" i="3" a="1"/>
  <c r="QU127" i="3" a="1"/>
  <c r="RC91" i="3" a="1"/>
  <c r="SU3" i="3" a="1"/>
  <c r="TJ127" i="3" a="1"/>
  <c r="OZ136" i="3" a="1"/>
  <c r="TH162" i="3" a="1"/>
  <c r="LG130" i="3" a="1"/>
  <c r="QW179" i="3" a="1"/>
  <c r="MN17" i="3" a="1"/>
  <c r="RB197" i="3" a="1"/>
  <c r="PC111" i="3" a="1"/>
  <c r="QT177" i="3" a="1"/>
  <c r="OZ172" i="3" a="1"/>
  <c r="SS137" i="3" a="1"/>
  <c r="QT55" i="3" a="1"/>
  <c r="LI141" i="3" a="1"/>
  <c r="MO186" i="3" a="1"/>
  <c r="PW147" i="3" a="1"/>
  <c r="OT104" i="3" a="1"/>
  <c r="OX76" i="3" a="1"/>
  <c r="PY16" i="3" a="1"/>
  <c r="RC8" i="3" a="1"/>
  <c r="RZ114" i="3" a="1"/>
  <c r="QR102" i="3" a="1"/>
  <c r="UF165" i="3" a="1"/>
  <c r="QB66" i="3" a="1"/>
  <c r="ON34" i="3" a="1"/>
  <c r="PT144" i="3" a="1"/>
  <c r="MS97" i="3" a="1"/>
  <c r="PX32" i="3" a="1"/>
  <c r="PG22" i="3" a="1"/>
  <c r="PF137" i="3" a="1"/>
  <c r="PY180" i="3" a="1"/>
  <c r="SK111" i="3" a="1"/>
  <c r="PW156" i="3" a="1"/>
  <c r="TZ25" i="3" a="1"/>
  <c r="UA103" i="3" a="1"/>
  <c r="TI169" i="3" a="1"/>
  <c r="MU29" i="3" a="1"/>
  <c r="PF58" i="3" a="1"/>
  <c r="PZ170" i="3" a="1"/>
  <c r="QB171" i="3" a="1"/>
  <c r="PB132" i="3" a="1"/>
  <c r="PT93" i="3" a="1"/>
  <c r="SB190" i="3" a="1"/>
  <c r="QP172" i="3" a="1"/>
  <c r="LL155" i="3" a="1"/>
  <c r="UE89" i="3" a="1"/>
  <c r="QR156" i="3" a="1"/>
  <c r="MK119" i="3" a="1"/>
  <c r="MQ154" i="3" a="1"/>
  <c r="MN172" i="3" a="1"/>
  <c r="MK113" i="3" a="1"/>
  <c r="UI132" i="3" a="1"/>
  <c r="RH122" i="3" a="1"/>
  <c r="SW86" i="3" a="1"/>
  <c r="TF111" i="3" a="1"/>
  <c r="PW112" i="3" a="1"/>
  <c r="PR63" i="3" a="1"/>
  <c r="MA186" i="3" a="1"/>
  <c r="OX188" i="3" a="1"/>
  <c r="OS159" i="3" a="1"/>
  <c r="LT29" i="3" a="1"/>
  <c r="ML110" i="3" a="1"/>
  <c r="TL188" i="3" a="1"/>
  <c r="TZ52" i="3" a="1"/>
  <c r="MP172" i="3" a="1"/>
  <c r="MQ146" i="3" a="1"/>
  <c r="RF172" i="3" a="1"/>
  <c r="MB146" i="3" a="1"/>
  <c r="QT99" i="3" a="1"/>
  <c r="LK145" i="3" a="1"/>
  <c r="QD82" i="3" a="1"/>
  <c r="MB161" i="3" a="1"/>
  <c r="TY126" i="3" a="1"/>
  <c r="TE146" i="3" a="1"/>
  <c r="SY24" i="3" a="1"/>
  <c r="LM151" i="3" a="1"/>
  <c r="SG41" i="3" a="1"/>
  <c r="OO137" i="3" a="1"/>
  <c r="TA160" i="3" a="1"/>
  <c r="UA148" i="3" a="1"/>
  <c r="QU172" i="3" a="1"/>
  <c r="QX78" i="3" a="1"/>
  <c r="LY47" i="3" a="1"/>
  <c r="SF119" i="3" a="1"/>
  <c r="MR97" i="3" a="1"/>
  <c r="UF85" i="3" a="1"/>
  <c r="LK122" i="3" a="1"/>
  <c r="PD153" i="3" a="1"/>
  <c r="ST33" i="3" a="1"/>
  <c r="TD177" i="3" a="1"/>
  <c r="MP103" i="3" a="1"/>
  <c r="MU144" i="3" a="1"/>
  <c r="LQ137" i="3" a="1"/>
  <c r="LQ40" i="3" a="1"/>
  <c r="LO55" i="3" a="1"/>
  <c r="QW184" i="3" a="1"/>
  <c r="RD155" i="3" a="1"/>
  <c r="MG183" i="3" a="1"/>
  <c r="PT95" i="3" a="1"/>
  <c r="RI145" i="3" a="1"/>
  <c r="UG89" i="3" a="1"/>
  <c r="UH121" i="3" a="1"/>
  <c r="MP101" i="3" a="1"/>
  <c r="PZ106" i="3" a="1"/>
  <c r="UJ173" i="3" a="1"/>
  <c r="TZ134" i="3" a="1"/>
  <c r="LQ143" i="3" a="1"/>
  <c r="RB154" i="3" a="1"/>
  <c r="UB114" i="3" a="1"/>
  <c r="QA91" i="3" a="1"/>
  <c r="RL159" i="3" a="1"/>
  <c r="RD103" i="3" a="1"/>
  <c r="PU70" i="3" a="1"/>
  <c r="PA102" i="3" a="1"/>
  <c r="QR131" i="3" a="1"/>
  <c r="QZ173" i="3" a="1"/>
  <c r="RL129" i="3" a="1"/>
  <c r="SJ61" i="3" a="1"/>
  <c r="PX152" i="3" a="1"/>
  <c r="LV170" i="3" a="1"/>
  <c r="LZ136" i="3" a="1"/>
  <c r="TB117" i="3" a="1"/>
  <c r="LH191" i="3" a="1"/>
  <c r="OX96" i="3" a="1"/>
  <c r="RK186" i="3" a="1"/>
  <c r="MX42" i="3" a="1"/>
  <c r="SX114" i="3" a="1"/>
  <c r="PA163" i="3" a="1"/>
  <c r="SX145" i="3" a="1"/>
  <c r="LO117" i="3" a="1"/>
  <c r="UI173" i="3" a="1"/>
  <c r="QP71" i="3" a="1"/>
  <c r="TI4" i="3" a="1"/>
  <c r="LD132" i="3" a="1"/>
  <c r="LX23" i="3" a="1"/>
  <c r="LX157" i="3" a="1"/>
  <c r="RG24" i="3" a="1"/>
  <c r="SU128" i="3" a="1"/>
  <c r="UH150" i="3" a="1"/>
  <c r="QV175" i="3" a="1"/>
  <c r="QU126" i="3" a="1"/>
  <c r="RH105" i="3" a="1"/>
  <c r="RW133" i="3" a="1"/>
  <c r="MS99" i="3" a="1"/>
  <c r="SD164" i="3" a="1"/>
  <c r="MA37" i="3" a="1"/>
  <c r="TB17" i="3" a="1"/>
  <c r="UG33" i="3" a="1"/>
  <c r="RW171" i="3" a="1"/>
  <c r="PH15" i="3" a="1"/>
  <c r="QX172" i="3" a="1"/>
  <c r="QU155" i="3" a="1"/>
  <c r="OV31" i="3" a="1"/>
  <c r="SG138" i="3" a="1"/>
  <c r="SQ87" i="3" a="1"/>
  <c r="MK182" i="3" a="1"/>
  <c r="ML149" i="3" a="1"/>
  <c r="MW122" i="3" a="1"/>
  <c r="SD147" i="3" a="1"/>
  <c r="TJ157" i="3" a="1"/>
  <c r="LN180" i="3" a="1"/>
  <c r="PC58" i="3" a="1"/>
  <c r="RV58" i="3" a="1"/>
  <c r="PA91" i="3" a="1"/>
  <c r="SW131" i="3" a="1"/>
  <c r="SE153" i="3" a="1"/>
  <c r="RX52" i="3" a="1"/>
  <c r="SS110" i="3" a="1"/>
  <c r="UF65" i="3" a="1"/>
  <c r="OW107" i="3" a="1"/>
  <c r="LO14" i="3" a="1"/>
  <c r="PB62" i="3" a="1"/>
  <c r="PY139" i="3" a="1"/>
  <c r="ON116" i="3" a="1"/>
  <c r="TM193" i="3" a="1"/>
  <c r="UJ71" i="3" a="1"/>
  <c r="QV119" i="3" a="1"/>
  <c r="OZ160" i="3" a="1"/>
  <c r="ON167" i="3" a="1"/>
  <c r="QG51" i="3" a="1"/>
  <c r="TI113" i="3" a="1"/>
  <c r="LG12" i="3" a="1"/>
  <c r="PH138" i="3" a="1"/>
  <c r="UC165" i="3" a="1"/>
  <c r="PR62" i="3" a="1"/>
  <c r="OO47" i="3" a="1"/>
  <c r="MO155" i="3" a="1"/>
  <c r="PZ128" i="3" a="1"/>
  <c r="SX157" i="3" a="1"/>
  <c r="UE131" i="3" a="1"/>
  <c r="RH106" i="3" a="1"/>
  <c r="SA103" i="3" a="1"/>
  <c r="LL184" i="3" a="1"/>
  <c r="LI58" i="3" a="1"/>
  <c r="TH99" i="3" a="1"/>
  <c r="PT147" i="3" a="1"/>
  <c r="TG141" i="3" a="1"/>
  <c r="RV176" i="3" a="1"/>
  <c r="SK97" i="3" a="1"/>
  <c r="SF104" i="3" a="1"/>
  <c r="MK152" i="3" a="1"/>
  <c r="QT91" i="3" a="1"/>
  <c r="PD80" i="3" a="1"/>
  <c r="OX125" i="3" a="1"/>
  <c r="PS49" i="3" a="1"/>
  <c r="PO160" i="3" a="1"/>
  <c r="SE149" i="3" a="1"/>
  <c r="UD149" i="3" a="1"/>
  <c r="PV68" i="3" a="1"/>
  <c r="QT198" i="3" a="1"/>
  <c r="QF188" i="3" a="1"/>
  <c r="RS54" i="3" a="1"/>
  <c r="SY96" i="3" a="1"/>
  <c r="TM173" i="3" a="1"/>
  <c r="MW176" i="3" a="1"/>
  <c r="LY49" i="3" a="1"/>
  <c r="RI12" i="3" a="1"/>
  <c r="TY136" i="3" a="1"/>
  <c r="PS117" i="3" a="1"/>
  <c r="RY59" i="3" a="1"/>
  <c r="SH121" i="3" a="1"/>
  <c r="MR5" i="3" a="1"/>
  <c r="MW128" i="3" a="1"/>
  <c r="QW119" i="3" a="1"/>
  <c r="PW21" i="3" a="1"/>
  <c r="QP39" i="3" a="1"/>
  <c r="MK118" i="3" a="1"/>
  <c r="LU159" i="3" a="1"/>
  <c r="QA107" i="3" a="1"/>
  <c r="TW113" i="3" a="1"/>
  <c r="RH134" i="3" a="1"/>
  <c r="SX176" i="3" a="1"/>
  <c r="PI48" i="3" a="1"/>
  <c r="UD125" i="3" a="1"/>
  <c r="TG78" i="3" a="1"/>
  <c r="TU177" i="3" a="1"/>
  <c r="QQ148" i="3" a="1"/>
  <c r="RI43" i="3" a="1"/>
  <c r="LP80" i="3" a="1"/>
  <c r="SW76" i="3" a="1"/>
  <c r="QQ12" i="3" a="1"/>
  <c r="TE147" i="3" a="1"/>
  <c r="OS44" i="3" a="1"/>
  <c r="LD89" i="3" a="1"/>
  <c r="LM199" i="3" a="1"/>
  <c r="LF185" i="3" a="1"/>
  <c r="QF117" i="3" a="1"/>
  <c r="SQ164" i="3" a="1"/>
  <c r="QP188" i="3" a="1"/>
  <c r="MA160" i="3" a="1"/>
  <c r="SU158" i="3" a="1"/>
  <c r="RV77" i="3" a="1"/>
  <c r="PI18" i="3" a="1"/>
  <c r="UH181" i="3" a="1"/>
  <c r="TK147" i="3" a="1"/>
  <c r="TC35" i="3" a="1"/>
  <c r="RJ3" i="3" a="1"/>
  <c r="SA52" i="3" a="1"/>
  <c r="TY17" i="3" a="1"/>
  <c r="ON100" i="3" a="1"/>
  <c r="UB99" i="3" a="1"/>
  <c r="SS161" i="3" a="1"/>
  <c r="SS41" i="3" a="1"/>
  <c r="QZ162" i="3" a="1"/>
  <c r="TJ34" i="3" a="1"/>
  <c r="SI34" i="3" a="1"/>
  <c r="TM168" i="3" a="1"/>
  <c r="UB83" i="3" a="1"/>
  <c r="UC90" i="3" a="1"/>
  <c r="TE193" i="3" a="1"/>
  <c r="PB122" i="3" a="1"/>
  <c r="TL40" i="3" a="1"/>
  <c r="TZ100" i="3" a="1"/>
  <c r="MN78" i="3" a="1"/>
  <c r="LL137" i="3" a="1"/>
  <c r="SA13" i="3" a="1"/>
  <c r="UD140" i="3" a="1"/>
  <c r="UH184" i="3" a="1"/>
  <c r="LU143" i="3" a="1"/>
  <c r="ML157" i="3" a="1"/>
  <c r="UD151" i="3" a="1"/>
  <c r="LX72" i="3" a="1"/>
  <c r="SI139" i="3" a="1"/>
  <c r="MN38" i="3" a="1"/>
  <c r="SU110" i="3" a="1"/>
  <c r="QR116" i="3" a="1"/>
  <c r="PY196" i="3" a="1"/>
  <c r="PB20" i="3" a="1"/>
  <c r="QR55" i="3" a="1"/>
  <c r="LI112" i="3" a="1"/>
  <c r="SU123" i="3" a="1"/>
  <c r="SV103" i="3" a="1"/>
  <c r="LY116" i="3" a="1"/>
  <c r="LQ126" i="3" a="1"/>
  <c r="TI114" i="3" a="1"/>
  <c r="UI119" i="3" a="1"/>
  <c r="OR153" i="3" a="1"/>
  <c r="LI10" i="3" a="1"/>
  <c r="UB118" i="3" a="1"/>
  <c r="RK38" i="3" a="1"/>
  <c r="QZ171" i="3" a="1"/>
  <c r="LQ133" i="3" a="1"/>
  <c r="OO106" i="3" a="1"/>
  <c r="RS153" i="3" a="1"/>
  <c r="TI97" i="3" a="1"/>
  <c r="SP126" i="3" a="1"/>
  <c r="QP175" i="3" a="1"/>
  <c r="LZ43" i="3" a="1"/>
  <c r="QZ117" i="3" a="1"/>
  <c r="ON104" i="3" a="1"/>
  <c r="MA82" i="3" a="1"/>
  <c r="MG144" i="3" a="1"/>
  <c r="PR106" i="3" a="1"/>
  <c r="LR170" i="3" a="1"/>
  <c r="SF103" i="3" a="1"/>
  <c r="RK200" i="3" a="1"/>
  <c r="MA148" i="3" a="1"/>
  <c r="TU159" i="3" a="1"/>
  <c r="PR194" i="3" a="1"/>
  <c r="RM158" i="3" a="1"/>
  <c r="QY157" i="3" a="1"/>
  <c r="MY148" i="3" a="1"/>
  <c r="RJ153" i="3" a="1"/>
  <c r="SJ144" i="3" a="1"/>
  <c r="QA161" i="3" a="1"/>
  <c r="ON155" i="3" a="1"/>
  <c r="TX145" i="3" a="1"/>
  <c r="LO19" i="3" a="1"/>
  <c r="QQ145" i="3" a="1"/>
  <c r="MT173" i="3" a="1"/>
  <c r="OS124" i="3" a="1"/>
  <c r="TI50" i="3" a="1"/>
  <c r="RA193" i="3" a="1"/>
  <c r="ST153" i="3" a="1"/>
  <c r="UJ156" i="3" a="1"/>
  <c r="QG123" i="3" a="1"/>
  <c r="SR27" i="3" a="1"/>
  <c r="LD194" i="3" a="1"/>
  <c r="RB189" i="3" a="1"/>
  <c r="LJ161" i="3" a="1"/>
  <c r="QU118" i="3" a="1"/>
  <c r="RI96" i="3" a="1"/>
  <c r="SS3" i="3" a="1"/>
  <c r="PJ125" i="3" a="1"/>
  <c r="SO134" i="3" a="1"/>
  <c r="TL168" i="3" a="1"/>
  <c r="MS70" i="3" a="1"/>
  <c r="SE185" i="3" a="1"/>
  <c r="SA28" i="3" a="1"/>
  <c r="PO118" i="3" a="1"/>
  <c r="LM126" i="3" a="1"/>
  <c r="TB137" i="3" a="1"/>
  <c r="SE160" i="3" a="1"/>
  <c r="LX11" i="3" a="1"/>
  <c r="SY70" i="3" a="1"/>
  <c r="RY122" i="3" a="1"/>
  <c r="PF172" i="3" a="1"/>
  <c r="SP159" i="3" a="1"/>
  <c r="RC154" i="3" a="1"/>
  <c r="QA145" i="3" a="1"/>
  <c r="MO121" i="3" a="1"/>
  <c r="QC188" i="3" a="1"/>
  <c r="RB171" i="3" a="1"/>
  <c r="SE155" i="3" a="1"/>
  <c r="QU199" i="3" a="1"/>
  <c r="QQ155" i="3" a="1"/>
  <c r="OT114" i="3" a="1"/>
  <c r="OZ7" i="3" a="1"/>
  <c r="QP21" i="3" a="1"/>
  <c r="SS21" i="3" a="1"/>
  <c r="MM158" i="3" a="1"/>
  <c r="SO11" i="3" a="1"/>
  <c r="LE159" i="3" a="1"/>
  <c r="SA143" i="3" a="1"/>
  <c r="PJ144" i="3" a="1"/>
  <c r="SD114" i="3" a="1"/>
  <c r="QE103" i="3" a="1"/>
  <c r="TH92" i="3" a="1"/>
  <c r="SU31" i="3" a="1"/>
  <c r="UC182" i="3" a="1"/>
  <c r="MS47" i="3" a="1"/>
  <c r="LU130" i="3" a="1"/>
  <c r="PC186" i="3" a="1"/>
  <c r="LD31" i="3" a="1"/>
  <c r="RB90" i="3" a="1"/>
  <c r="LY74" i="3" a="1"/>
  <c r="PZ54" i="3" a="1"/>
  <c r="PX13" i="3" a="1"/>
  <c r="LM136" i="3" a="1"/>
  <c r="TL68" i="3" a="1"/>
  <c r="LQ64" i="3" a="1"/>
  <c r="PR11" i="3" a="1"/>
  <c r="MA89" i="3" a="1"/>
  <c r="LO88" i="3" a="1"/>
  <c r="QB153" i="3" a="1"/>
  <c r="PD91" i="3" a="1"/>
  <c r="OU14" i="3" a="1"/>
  <c r="SP48" i="3" a="1"/>
  <c r="QA188" i="3" a="1"/>
  <c r="ML121" i="3" a="1"/>
  <c r="LI38" i="3" a="1"/>
  <c r="QT79" i="3" a="1"/>
  <c r="PU60" i="3" a="1"/>
  <c r="MY96" i="3" a="1"/>
  <c r="PG29" i="3" a="1"/>
  <c r="RM127" i="3" a="1"/>
  <c r="TM139" i="3" a="1"/>
  <c r="QG113" i="3" a="1"/>
  <c r="TE109" i="3" a="1"/>
  <c r="SD7" i="3" a="1"/>
  <c r="PI135" i="3" a="1"/>
  <c r="SY15" i="3" a="1"/>
  <c r="SH30" i="3" a="1"/>
  <c r="SK86" i="3" a="1"/>
  <c r="PB25" i="3" a="1"/>
  <c r="OZ53" i="3" a="1"/>
  <c r="SV102" i="3" a="1"/>
  <c r="MP47" i="3" a="1"/>
  <c r="LX139" i="3" a="1"/>
  <c r="TO213" i="3"/>
  <c r="SR117" i="3" a="1"/>
  <c r="OX149" i="3" a="1"/>
  <c r="PY163" i="3" a="1"/>
  <c r="OT136" i="3" a="1"/>
  <c r="MV114" i="3" a="1"/>
  <c r="TK133" i="3" a="1"/>
  <c r="QQ157" i="3" a="1"/>
  <c r="RK89" i="3" a="1"/>
  <c r="SH139" i="3" a="1"/>
  <c r="TY59" i="3" a="1"/>
  <c r="SB173" i="3" a="1"/>
  <c r="SK146" i="3" a="1"/>
  <c r="UE173" i="3" a="1"/>
  <c r="MB119" i="3" a="1"/>
  <c r="QR96" i="3" a="1"/>
  <c r="SF106" i="3" a="1"/>
  <c r="LP200" i="3" a="1"/>
  <c r="OQ141" i="3" a="1"/>
  <c r="OQ134" i="3" a="1"/>
  <c r="RJ154" i="3" a="1"/>
  <c r="SV41" i="3" a="1"/>
  <c r="UA124" i="3" a="1"/>
  <c r="QY64" i="3" a="1"/>
  <c r="PO167" i="3" a="1"/>
  <c r="SI178" i="3" a="1"/>
  <c r="QU104" i="3" a="1"/>
  <c r="OY169" i="3" a="1"/>
  <c r="MR159" i="3" a="1"/>
  <c r="QC123" i="3" a="1"/>
  <c r="RH51" i="3" a="1"/>
  <c r="QR31" i="3" a="1"/>
  <c r="MU177" i="3" a="1"/>
  <c r="TJ118" i="3" a="1"/>
  <c r="LU118" i="3" a="1"/>
  <c r="OY18" i="3" a="1"/>
  <c r="RD186" i="3" a="1"/>
  <c r="SB179" i="3" a="1"/>
  <c r="OT117" i="3" a="1"/>
  <c r="RN164" i="3" a="1"/>
  <c r="SH130" i="3" a="1"/>
  <c r="MP163" i="3" a="1"/>
  <c r="MM78" i="3" a="1"/>
  <c r="SX28" i="3" a="1"/>
  <c r="SS123" i="3" a="1"/>
  <c r="QQ54" i="3" a="1"/>
  <c r="QT133" i="3" a="1"/>
  <c r="UJ212" i="3"/>
  <c r="SO193" i="3" a="1"/>
  <c r="PW39" i="3" a="1"/>
  <c r="ON111" i="3" a="1"/>
  <c r="PB151" i="3" a="1"/>
  <c r="SG134" i="3" a="1"/>
  <c r="SD116" i="3" a="1"/>
  <c r="RN16" i="3" a="1"/>
  <c r="TL9" i="3" a="1"/>
  <c r="TJ88" i="3" a="1"/>
  <c r="PA183" i="3" a="1"/>
  <c r="TZ85" i="3" a="1"/>
  <c r="SK138" i="3" a="1"/>
  <c r="RD4" i="3" a="1"/>
  <c r="PU51" i="3" a="1"/>
  <c r="RG133" i="3" a="1"/>
  <c r="QZ145" i="3" a="1"/>
  <c r="LX149" i="3" a="1"/>
  <c r="LM156" i="3" a="1"/>
  <c r="LW62" i="3" a="1"/>
  <c r="RK5" i="3" a="1"/>
  <c r="QW71" i="3" a="1"/>
  <c r="SR153" i="3" a="1"/>
  <c r="RY76" i="3" a="1"/>
  <c r="LG143" i="3" a="1"/>
  <c r="QR38" i="3" a="1"/>
  <c r="PO161" i="3" a="1"/>
  <c r="SH157" i="3" a="1"/>
  <c r="QC162" i="3" a="1"/>
  <c r="UA139" i="3" a="1"/>
  <c r="ON21" i="3" a="1"/>
  <c r="TU105" i="3" a="1"/>
  <c r="RL120" i="3" a="1"/>
  <c r="SO121" i="3" a="1"/>
  <c r="SW87" i="3" a="1"/>
  <c r="RN79" i="3" a="1"/>
  <c r="LT87" i="3" a="1"/>
  <c r="SB188" i="3" a="1"/>
  <c r="TH112" i="3" a="1"/>
  <c r="RI120" i="3" a="1"/>
  <c r="MS144" i="3" a="1"/>
  <c r="SC143" i="3" a="1"/>
  <c r="QD44" i="3" a="1"/>
  <c r="SO60" i="3" a="1"/>
  <c r="TZ116" i="3" a="1"/>
  <c r="PE116" i="3" a="1"/>
  <c r="PW48" i="3" a="1"/>
  <c r="SD37" i="3" a="1"/>
  <c r="QQ184" i="3" a="1"/>
  <c r="MV84" i="3" a="1"/>
  <c r="QQ196" i="3" a="1"/>
  <c r="ST52" i="3" a="1"/>
  <c r="QS11" i="3" a="1"/>
  <c r="RD38" i="3" a="1"/>
  <c r="PE50" i="3" a="1"/>
  <c r="OQ108" i="3" a="1"/>
  <c r="TI91" i="3" a="1"/>
  <c r="RJ50" i="3" a="1"/>
  <c r="RC82" i="3" a="1"/>
  <c r="QD146" i="3" a="1"/>
  <c r="MT183" i="3" a="1"/>
  <c r="SB111" i="3" a="1"/>
  <c r="OZ36" i="3" a="1"/>
  <c r="MQ194" i="3" a="1"/>
  <c r="SI102" i="3" a="1"/>
  <c r="MG61" i="3" a="1"/>
  <c r="PT109" i="3" a="1"/>
  <c r="QP164" i="3" a="1"/>
  <c r="MB80" i="3" a="1"/>
  <c r="RK111" i="3" a="1"/>
  <c r="LD131" i="3" a="1"/>
  <c r="RB97" i="3" a="1"/>
  <c r="OM179" i="3" a="1"/>
  <c r="OR32" i="3" a="1"/>
  <c r="QA104" i="3" a="1"/>
  <c r="SI141" i="3" a="1"/>
  <c r="UE130" i="3" a="1"/>
  <c r="QS104" i="3" a="1"/>
  <c r="TF185" i="3" a="1"/>
  <c r="QC135" i="3" a="1"/>
  <c r="MY151" i="3" a="1"/>
  <c r="PA9" i="3" a="1"/>
  <c r="TA164" i="3" a="1"/>
  <c r="SF60" i="3" a="1"/>
  <c r="PS43" i="3" a="1"/>
  <c r="SZ30" i="3" a="1"/>
  <c r="UC16" i="3" a="1"/>
  <c r="LY153" i="3" a="1"/>
  <c r="PI97" i="3" a="1"/>
  <c r="LZ18" i="3" a="1"/>
  <c r="SC46" i="3" a="1"/>
  <c r="PY96" i="3" a="1"/>
  <c r="PW118" i="3" a="1"/>
  <c r="RX113" i="3" a="1"/>
  <c r="UC142" i="3" a="1"/>
  <c r="SQ35" i="3" a="1"/>
  <c r="TK143" i="3" a="1"/>
  <c r="PC129" i="3" a="1"/>
  <c r="LO49" i="3" a="1"/>
  <c r="LW26" i="3" a="1"/>
  <c r="MX165" i="3" a="1"/>
  <c r="TI150" i="3" a="1"/>
  <c r="QZ76" i="3" a="1"/>
  <c r="TE158" i="3" a="1"/>
  <c r="LM68" i="3" a="1"/>
  <c r="MT44" i="3" a="1"/>
  <c r="RM173" i="3" a="1"/>
  <c r="TM119" i="3" a="1"/>
  <c r="TV160" i="3" a="1"/>
  <c r="LW132" i="3" a="1"/>
  <c r="PT31" i="3" a="1"/>
  <c r="LP179" i="3" a="1"/>
  <c r="PS86" i="3" a="1"/>
  <c r="LG133" i="3" a="1"/>
  <c r="LO103" i="3" a="1"/>
  <c r="RC120" i="3" a="1"/>
  <c r="RD182" i="3" a="1"/>
  <c r="QE107" i="3" a="1"/>
  <c r="PH195" i="3" a="1"/>
  <c r="PZ176" i="3" a="1"/>
  <c r="TB58" i="3" a="1"/>
  <c r="QD114" i="3" a="1"/>
  <c r="PO15" i="3" a="1"/>
  <c r="SH133" i="3" a="1"/>
  <c r="RZ147" i="3" a="1"/>
  <c r="TV165" i="3" a="1"/>
  <c r="UI124" i="3" a="1"/>
  <c r="MX98" i="3" a="1"/>
  <c r="RD89" i="3" a="1"/>
  <c r="QZ131" i="3" a="1"/>
  <c r="QA181" i="3" a="1"/>
  <c r="TW130" i="3" a="1"/>
  <c r="PC191" i="3" a="1"/>
  <c r="LJ150" i="3" a="1"/>
  <c r="QS99" i="3" a="1"/>
  <c r="PC155" i="3" a="1"/>
  <c r="RC109" i="3" a="1"/>
  <c r="OP49" i="3" a="1"/>
  <c r="LM144" i="3" a="1"/>
  <c r="SO116" i="3" a="1"/>
  <c r="MV131" i="3" a="1"/>
  <c r="TJ200" i="3" a="1"/>
  <c r="PO157" i="3" a="1"/>
  <c r="RB55" i="3" a="1"/>
  <c r="UH117" i="3" a="1"/>
  <c r="OV125" i="3" a="1"/>
  <c r="RX127" i="3" a="1"/>
  <c r="UI116" i="3" a="1"/>
  <c r="PO11" i="3" a="1"/>
  <c r="MN193" i="3" a="1"/>
  <c r="UC110" i="3" a="1"/>
  <c r="TW151" i="3" a="1"/>
  <c r="LR125" i="3" a="1"/>
  <c r="QW24" i="3" a="1"/>
  <c r="OR150" i="3" a="1"/>
  <c r="TF131" i="3" a="1"/>
  <c r="LM141" i="3" a="1"/>
  <c r="SQ141" i="3" a="1"/>
  <c r="TG142" i="3" a="1"/>
  <c r="RC152" i="3" a="1"/>
  <c r="RL121" i="3" a="1"/>
  <c r="OX118" i="3" a="1"/>
  <c r="QG180" i="3" a="1"/>
  <c r="LG14" i="3" a="1"/>
  <c r="SK193" i="3" a="1"/>
  <c r="SF115" i="3" a="1"/>
  <c r="RZ142" i="3" a="1"/>
  <c r="LO47" i="3" a="1"/>
  <c r="QA26" i="3" a="1"/>
  <c r="MA74" i="3" a="1"/>
  <c r="OP152" i="3" a="1"/>
  <c r="OZ165" i="3" a="1"/>
  <c r="PS81" i="3" a="1"/>
  <c r="LU136" i="3" a="1"/>
  <c r="UB37" i="3" a="1"/>
  <c r="PE198" i="3" a="1"/>
  <c r="TK146" i="3" a="1"/>
  <c r="TK122" i="3" a="1"/>
  <c r="RN123" i="3" a="1"/>
  <c r="QD70" i="3" a="1"/>
  <c r="SO180" i="3" a="1"/>
  <c r="ST29" i="3" a="1"/>
  <c r="MJ155" i="3" a="1"/>
  <c r="TA139" i="3" a="1"/>
  <c r="OX165" i="3" a="1"/>
  <c r="RJ59" i="3" a="1"/>
  <c r="TB136" i="3" a="1"/>
  <c r="LI67" i="3" a="1"/>
  <c r="LD107" i="3" a="1"/>
  <c r="TH9" i="3" a="1"/>
  <c r="MJ128" i="3" a="1"/>
  <c r="TE84" i="3" a="1"/>
  <c r="QS60" i="3" a="1"/>
  <c r="LY159" i="3" a="1"/>
  <c r="RM109" i="3" a="1"/>
  <c r="TX111" i="3" a="1"/>
  <c r="SI165" i="3" a="1"/>
  <c r="OT133" i="3" a="1"/>
  <c r="RH200" i="3" a="1"/>
  <c r="TG105" i="3" a="1"/>
  <c r="QT129" i="3" a="1"/>
  <c r="PV78" i="3" a="1"/>
  <c r="QR88" i="3" a="1"/>
  <c r="PJ13" i="3" a="1"/>
  <c r="PB145" i="3" a="1"/>
  <c r="TY114" i="3" a="1"/>
  <c r="RY19" i="3" a="1"/>
  <c r="UE126" i="3" a="1"/>
  <c r="TI165" i="3" a="1"/>
  <c r="PI183" i="3" a="1"/>
  <c r="PO100" i="3" a="1"/>
  <c r="LU161" i="3" a="1"/>
  <c r="TE168" i="3" a="1"/>
  <c r="LD188" i="3" a="1"/>
  <c r="PF36" i="3" a="1"/>
  <c r="PE39" i="3" a="1"/>
  <c r="SA20" i="3" a="1"/>
  <c r="TZ43" i="3" a="1"/>
  <c r="LM115" i="3" a="1"/>
  <c r="LE169" i="3" a="1"/>
  <c r="OZ142" i="3" a="1"/>
  <c r="LW137" i="3" a="1"/>
  <c r="QX40" i="3" a="1"/>
  <c r="RK48" i="3" a="1"/>
  <c r="LR167" i="3" a="1"/>
  <c r="RB121" i="3" a="1"/>
  <c r="RW180" i="3" a="1"/>
  <c r="PZ109" i="3" a="1"/>
  <c r="LQ145" i="3" a="1"/>
  <c r="LQ140" i="3" a="1"/>
  <c r="PV10" i="3" a="1"/>
  <c r="RW120" i="3" a="1"/>
  <c r="SE139" i="3" a="1"/>
  <c r="SB17" i="3" a="1"/>
  <c r="UG195" i="3" a="1"/>
  <c r="LF44" i="3" a="1"/>
  <c r="MO3" i="3" a="1"/>
  <c r="TU138" i="3" a="1"/>
  <c r="MW163" i="3" a="1"/>
  <c r="MY86" i="3" a="1"/>
  <c r="TI128" i="3" a="1"/>
  <c r="UD71" i="3" a="1"/>
  <c r="RF164" i="3" a="1"/>
  <c r="SP173" i="3" a="1"/>
  <c r="ML106" i="3" a="1"/>
  <c r="SA27" i="3" a="1"/>
  <c r="LD192" i="3" a="1"/>
  <c r="QW138" i="3" a="1"/>
  <c r="SJ133" i="3" a="1"/>
  <c r="TD193" i="3" a="1"/>
  <c r="MW73" i="3" a="1"/>
  <c r="TK140" i="3" a="1"/>
  <c r="LQ155" i="3" a="1"/>
  <c r="RX64" i="3" a="1"/>
  <c r="SO96" i="3" a="1"/>
  <c r="RV62" i="3" a="1"/>
  <c r="LL147" i="3" a="1"/>
  <c r="TR66" i="3" a="1"/>
  <c r="OY161" i="3" a="1"/>
  <c r="SF186" i="3" a="1"/>
  <c r="LZ61" i="3" a="1"/>
  <c r="RA106" i="3" a="1"/>
  <c r="SS189" i="3" a="1"/>
  <c r="PT125" i="3" a="1"/>
  <c r="SI136" i="3" a="1"/>
  <c r="PR121" i="3" a="1"/>
  <c r="QX150" i="3" a="1"/>
  <c r="TV182" i="3" a="1"/>
  <c r="MK199" i="3" a="1"/>
  <c r="UE172" i="3" a="1"/>
  <c r="PE159" i="3" a="1"/>
  <c r="LZ78" i="3" a="1"/>
  <c r="QQ200" i="3" a="1"/>
  <c r="PW169" i="3" a="1"/>
  <c r="RH150" i="3" a="1"/>
  <c r="MA143" i="3" a="1"/>
  <c r="TB72" i="3" a="1"/>
  <c r="LL3" i="3" a="1"/>
  <c r="SK165" i="3" a="1"/>
  <c r="OT129" i="3" a="1"/>
  <c r="UF132" i="3" a="1"/>
  <c r="MP33" i="3" a="1"/>
  <c r="PX173" i="3" a="1"/>
  <c r="TJ25" i="3" a="1"/>
  <c r="MB40" i="3" a="1"/>
  <c r="QT121" i="3" a="1"/>
  <c r="TD90" i="3" a="1"/>
  <c r="MO88" i="3" a="1"/>
  <c r="SY74" i="3" a="1"/>
  <c r="SH171" i="3" a="1"/>
  <c r="QP129" i="3" a="1"/>
  <c r="LH163" i="3" a="1"/>
  <c r="LD54" i="3" a="1"/>
  <c r="TC148" i="3" a="1"/>
  <c r="LO158" i="3" a="1"/>
  <c r="QD24" i="3" a="1"/>
  <c r="OW165" i="3" a="1"/>
  <c r="MM212" i="3"/>
  <c r="SS135" i="3" a="1"/>
  <c r="LL182" i="3" a="1"/>
  <c r="UG153" i="3" a="1"/>
  <c r="MW197" i="3" a="1"/>
  <c r="LD53" i="3" a="1"/>
  <c r="RD179" i="3" a="1"/>
  <c r="LE142" i="3" a="1"/>
  <c r="UE117" i="3" a="1"/>
  <c r="LP167" i="3" a="1"/>
  <c r="QB83" i="3" a="1"/>
  <c r="UI146" i="3" a="1"/>
  <c r="SW168" i="3" a="1"/>
  <c r="PW11" i="3" a="1"/>
  <c r="TB125" i="3" a="1"/>
  <c r="QA92" i="3" a="1"/>
  <c r="TB118" i="3" a="1"/>
  <c r="OW31" i="3" a="1"/>
  <c r="UF122" i="3" a="1"/>
  <c r="SQ94" i="3" a="1"/>
  <c r="OZ188" i="3" a="1"/>
  <c r="MB100" i="3" a="1"/>
  <c r="LI166" i="3" a="1"/>
  <c r="PO128" i="3" a="1"/>
  <c r="PD156" i="3" a="1"/>
  <c r="MJ60" i="3" a="1"/>
  <c r="MN24" i="3" a="1"/>
  <c r="RA149" i="3" a="1"/>
  <c r="OV46" i="3" a="1"/>
  <c r="QF172" i="3" a="1"/>
  <c r="UC88" i="3" a="1"/>
  <c r="RN86" i="3" a="1"/>
  <c r="LR70" i="3" a="1"/>
  <c r="TE59" i="3" a="1"/>
  <c r="LX151" i="3" a="1"/>
  <c r="LO67" i="3" a="1"/>
  <c r="LS107" i="3" a="1"/>
  <c r="QP121" i="3" a="1"/>
  <c r="TH7" i="3" a="1"/>
  <c r="MQ159" i="3" a="1"/>
  <c r="PF92" i="3" a="1"/>
  <c r="RC93" i="3" a="1"/>
  <c r="UH85" i="3" a="1"/>
  <c r="TM97" i="3" a="1"/>
  <c r="TR136" i="3" a="1"/>
  <c r="LG98" i="3" a="1"/>
  <c r="LU70" i="3" a="1"/>
  <c r="LQ78" i="3" a="1"/>
  <c r="SV9" i="3" a="1"/>
  <c r="PY152" i="3" a="1"/>
  <c r="PY25" i="3" a="1"/>
  <c r="MO123" i="3" a="1"/>
  <c r="OU127" i="3" a="1"/>
  <c r="PR148" i="3" a="1"/>
  <c r="OL163" i="3" a="1"/>
  <c r="QR198" i="3" a="1"/>
  <c r="PW185" i="3" a="1"/>
  <c r="UA102" i="3" a="1"/>
  <c r="QA56" i="3" a="1"/>
  <c r="MN119" i="3" a="1"/>
  <c r="TA130" i="3" a="1"/>
  <c r="MX8" i="3" a="1"/>
  <c r="MB28" i="3" a="1"/>
  <c r="TF101" i="3" a="1"/>
  <c r="PD150" i="3" a="1"/>
  <c r="QA102" i="3" a="1"/>
  <c r="PW177" i="3" a="1"/>
  <c r="TW180" i="3" a="1"/>
  <c r="OY176" i="3" a="1"/>
  <c r="SV196" i="3" a="1"/>
  <c r="SX147" i="3" a="1"/>
  <c r="MQ140" i="3" a="1"/>
  <c r="SD50" i="3" a="1"/>
  <c r="OW155" i="3" a="1"/>
  <c r="SY29" i="3" a="1"/>
  <c r="QV142" i="3" a="1"/>
  <c r="PI152" i="3" a="1"/>
  <c r="QY145" i="3" a="1"/>
  <c r="TK60" i="3" a="1"/>
  <c r="MP94" i="3" a="1"/>
  <c r="PJ94" i="3" a="1"/>
  <c r="QF176" i="3" a="1"/>
  <c r="OT3" i="3" a="1"/>
  <c r="QV47" i="3" a="1"/>
  <c r="UC125" i="3" a="1"/>
  <c r="LY135" i="3" a="1"/>
  <c r="TU106" i="3" a="1"/>
  <c r="QY139" i="3" a="1"/>
  <c r="RG137" i="3" a="1"/>
  <c r="RI151" i="3" a="1"/>
  <c r="LE69" i="3" a="1"/>
  <c r="MJ50" i="3" a="1"/>
  <c r="MK9" i="3" a="1"/>
  <c r="SA186" i="3" a="1"/>
  <c r="PX159" i="3" a="1"/>
  <c r="LM160" i="3" a="1"/>
  <c r="RG147" i="3" a="1"/>
  <c r="UF181" i="3" a="1"/>
  <c r="PV43" i="3" a="1"/>
  <c r="RI187" i="3" a="1"/>
  <c r="OU5" i="3" a="1"/>
  <c r="RK116" i="3" a="1"/>
  <c r="RC123" i="3" a="1"/>
  <c r="QV151" i="3" a="1"/>
  <c r="SV37" i="3" a="1"/>
  <c r="SX135" i="3" a="1"/>
  <c r="RX195" i="3" a="1"/>
  <c r="LU200" i="3" a="1"/>
  <c r="MU196" i="3" a="1"/>
  <c r="SS120" i="3" a="1"/>
  <c r="SQ155" i="3" a="1"/>
  <c r="QU124" i="3" a="1"/>
  <c r="PD47" i="3" a="1"/>
  <c r="UG180" i="3" a="1"/>
  <c r="RM151" i="3" a="1"/>
  <c r="QR11" i="3" a="1"/>
  <c r="SQ124" i="3" a="1"/>
  <c r="QX122" i="3" a="1"/>
  <c r="SJ158" i="3" a="1"/>
  <c r="RJ63" i="3" a="1"/>
  <c r="SC118" i="3" a="1"/>
  <c r="OO77" i="3" a="1"/>
  <c r="LK195" i="3" a="1"/>
  <c r="OP127" i="3" a="1"/>
  <c r="QW44" i="3" a="1"/>
  <c r="SE24" i="3" a="1"/>
  <c r="QW74" i="3" a="1"/>
  <c r="SD189" i="3" a="1"/>
  <c r="QB142" i="3" a="1"/>
  <c r="MX91" i="3" a="1"/>
  <c r="PV18" i="3" a="1"/>
  <c r="OS146" i="3" a="1"/>
  <c r="PX38" i="3" a="1"/>
  <c r="PI145" i="3" a="1"/>
  <c r="MX102" i="3" a="1"/>
  <c r="QF68" i="3" a="1"/>
  <c r="OM79" i="3" a="1"/>
  <c r="QA67" i="3" a="1"/>
  <c r="SQ25" i="3" a="1"/>
  <c r="LR182" i="3" a="1"/>
  <c r="RG102" i="3" a="1"/>
  <c r="LR158" i="3" a="1"/>
  <c r="OL86" i="3" a="1"/>
  <c r="OP17" i="3" a="1"/>
  <c r="UH129" i="3" a="1"/>
  <c r="LY168" i="3" a="1"/>
  <c r="TM160" i="3" a="1"/>
  <c r="RM14" i="3" a="1"/>
  <c r="UD38" i="3" a="1"/>
  <c r="RY14" i="3" a="1"/>
  <c r="QU177" i="3" a="1"/>
  <c r="LO181" i="3" a="1"/>
  <c r="PI168" i="3" a="1"/>
  <c r="ST17" i="3" a="1"/>
  <c r="ST137" i="3" a="1"/>
  <c r="SE110" i="3" a="1"/>
  <c r="SG94" i="3" a="1"/>
  <c r="SE146" i="3" a="1"/>
  <c r="LX169" i="3" a="1"/>
  <c r="UB136" i="3" a="1"/>
  <c r="UI98" i="3" a="1"/>
  <c r="RM142" i="3" a="1"/>
  <c r="ML66" i="3" a="1"/>
  <c r="TM33" i="3" a="1"/>
  <c r="LS53" i="3" a="1"/>
  <c r="SE22" i="3" a="1"/>
  <c r="SW133" i="3" a="1"/>
  <c r="LS129" i="3" a="1"/>
  <c r="MG132" i="3" a="1"/>
  <c r="LG51" i="3" a="1"/>
  <c r="MQ147" i="3" a="1"/>
  <c r="LK88" i="3" a="1"/>
  <c r="PC148" i="3" a="1"/>
  <c r="OQ133" i="3" a="1"/>
  <c r="QX89" i="3" a="1"/>
  <c r="OQ121" i="3" a="1"/>
  <c r="TM136" i="3" a="1"/>
  <c r="MX78" i="3" a="1"/>
  <c r="UI157" i="3" a="1"/>
  <c r="PC170" i="3" a="1"/>
  <c r="SZ149" i="3" a="1"/>
  <c r="LE70" i="3" a="1"/>
  <c r="OP119" i="3" a="1"/>
  <c r="SO189" i="3" a="1"/>
  <c r="QY40" i="3" a="1"/>
  <c r="SJ130" i="3" a="1"/>
  <c r="QW147" i="3" a="1"/>
  <c r="PW94" i="3" a="1"/>
  <c r="RI100" i="3" a="1"/>
  <c r="SC7" i="3" a="1"/>
  <c r="TA180" i="3" a="1"/>
  <c r="MW32" i="3" a="1"/>
  <c r="OQ10" i="3" a="1"/>
  <c r="SR105" i="3" a="1"/>
  <c r="QS17" i="3" a="1"/>
  <c r="PF105" i="3" a="1"/>
  <c r="TL105" i="3" a="1"/>
  <c r="TD158" i="3" a="1"/>
  <c r="ML156" i="3" a="1"/>
  <c r="RK135" i="3" a="1"/>
  <c r="PD188" i="3" a="1"/>
  <c r="PR158" i="3" a="1"/>
  <c r="TY150" i="3" a="1"/>
  <c r="SK71" i="3" a="1"/>
  <c r="QA116" i="3" a="1"/>
  <c r="QZ16" i="3" a="1"/>
  <c r="OU162" i="3" a="1"/>
  <c r="MJ212" i="3"/>
  <c r="RZ30" i="3" a="1"/>
  <c r="LL102" i="3" a="1"/>
  <c r="LW131" i="3" a="1"/>
  <c r="SK183" i="3" a="1"/>
  <c r="LP158" i="3" a="1"/>
  <c r="UD123" i="3" a="1"/>
  <c r="SB97" i="3" a="1"/>
  <c r="LG17" i="3" a="1"/>
  <c r="SW45" i="3" a="1"/>
  <c r="SZ162" i="3" a="1"/>
  <c r="SF91" i="3" a="1"/>
  <c r="ML115" i="3" a="1"/>
  <c r="LI16" i="3" a="1"/>
  <c r="PD105" i="3" a="1"/>
  <c r="QF170" i="3" a="1"/>
  <c r="TK22" i="3" a="1"/>
  <c r="LO139" i="3" a="1"/>
  <c r="SV22" i="3" a="1"/>
  <c r="OZ162" i="3" a="1"/>
  <c r="SX125" i="3" a="1"/>
  <c r="QR13" i="3" a="1"/>
  <c r="TR155" i="3" a="1"/>
  <c r="QA86" i="3" a="1"/>
  <c r="TW199" i="3" a="1"/>
  <c r="ON81" i="3" a="1"/>
  <c r="PS163" i="3" a="1"/>
  <c r="PC46" i="3" a="1"/>
  <c r="MX171" i="3" a="1"/>
  <c r="QV162" i="3" a="1"/>
  <c r="SW55" i="3" a="1"/>
  <c r="MJ45" i="3" a="1"/>
  <c r="RA129" i="3" a="1"/>
  <c r="RV64" i="3" a="1"/>
  <c r="PJ129" i="3" a="1"/>
  <c r="RK122" i="3" a="1"/>
  <c r="QB155" i="3" a="1"/>
  <c r="PY47" i="3" a="1"/>
  <c r="MB7" i="3" a="1"/>
  <c r="MP135" i="3" a="1"/>
  <c r="MG85" i="3" a="1"/>
  <c r="SX141" i="3" a="1"/>
  <c r="TY199" i="3" a="1"/>
  <c r="ML108" i="3" a="1"/>
  <c r="TC165" i="3" a="1"/>
  <c r="QT162" i="3" a="1"/>
  <c r="SJ135" i="3" a="1"/>
  <c r="TD100" i="3" a="1"/>
  <c r="TA151" i="3" a="1"/>
  <c r="PI110" i="3" a="1"/>
  <c r="PZ166" i="3" a="1"/>
  <c r="PD90" i="3" a="1"/>
  <c r="SE179" i="3" a="1"/>
  <c r="MN101" i="3" a="1"/>
  <c r="OO112" i="3" a="1"/>
  <c r="RN91" i="3" a="1"/>
  <c r="SB112" i="3" a="1"/>
  <c r="QW52" i="3" a="1"/>
  <c r="TI93" i="3" a="1"/>
  <c r="SG121" i="3" a="1"/>
  <c r="QC177" i="3" a="1"/>
  <c r="MP39" i="3" a="1"/>
  <c r="SJ110" i="3" a="1"/>
  <c r="TG143" i="3" a="1"/>
  <c r="OZ89" i="3" a="1"/>
  <c r="QC134" i="3" a="1"/>
  <c r="LY60" i="3" a="1"/>
  <c r="TG28" i="3" a="1"/>
  <c r="TT213" i="3"/>
  <c r="SP26" i="3" a="1"/>
  <c r="LU149" i="3" a="1"/>
  <c r="PH154" i="3" a="1"/>
  <c r="LZ17" i="3" a="1"/>
  <c r="QA14" i="3" a="1"/>
  <c r="TR86" i="3" a="1"/>
  <c r="OM6" i="3" a="1"/>
  <c r="QU78" i="3" a="1"/>
  <c r="LR58" i="3" a="1"/>
  <c r="UC157" i="3" a="1"/>
  <c r="LI106" i="3" a="1"/>
  <c r="RE75" i="3" a="1"/>
  <c r="LQ21" i="3" a="1"/>
  <c r="MN85" i="3" a="1"/>
  <c r="LE119" i="3" a="1"/>
  <c r="RG76" i="3" a="1"/>
  <c r="OX127" i="3" a="1"/>
  <c r="MY154" i="3" a="1"/>
  <c r="RX90" i="3" a="1"/>
  <c r="LU28" i="3" a="1"/>
  <c r="MO132" i="3" a="1"/>
  <c r="LS119" i="3" a="1"/>
  <c r="MK33" i="3" a="1"/>
  <c r="QQ11" i="3" a="1"/>
  <c r="RF90" i="3" a="1"/>
  <c r="SF101" i="3" a="1"/>
  <c r="OV104" i="3" a="1"/>
  <c r="SW147" i="3" a="1"/>
  <c r="LZ118" i="3" a="1"/>
  <c r="QV86" i="3" a="1"/>
  <c r="TV124" i="3" a="1"/>
  <c r="TE14" i="3" a="1"/>
  <c r="TZ60" i="3" a="1"/>
  <c r="RK112" i="3" a="1"/>
  <c r="SO159" i="3" a="1"/>
  <c r="RI116" i="3" a="1"/>
  <c r="LN102" i="3" a="1"/>
  <c r="PC115" i="3" a="1"/>
  <c r="LR177" i="3" a="1"/>
  <c r="QQ80" i="3" a="1"/>
  <c r="OX172" i="3" a="1"/>
  <c r="TE184" i="3" a="1"/>
  <c r="SH70" i="3" a="1"/>
  <c r="PH179" i="3" a="1"/>
  <c r="LG83" i="3" a="1"/>
  <c r="OT112" i="3" a="1"/>
  <c r="RF79" i="3" a="1"/>
  <c r="LL93" i="3" a="1"/>
  <c r="OS178" i="3" a="1"/>
  <c r="SE64" i="3" a="1"/>
  <c r="LX200" i="3" a="1"/>
  <c r="MJ125" i="3" a="1"/>
  <c r="TV183" i="3" a="1"/>
  <c r="UH125" i="3" a="1"/>
  <c r="RL170" i="3" a="1"/>
  <c r="UI106" i="3" a="1"/>
  <c r="UE191" i="3" a="1"/>
  <c r="OU52" i="3" a="1"/>
  <c r="QV182" i="3" a="1"/>
  <c r="RE134" i="3" a="1"/>
  <c r="SX167" i="3" a="1"/>
  <c r="SQ176" i="3" a="1"/>
  <c r="RW101" i="3" a="1"/>
  <c r="PJ148" i="3" a="1"/>
  <c r="LD177" i="3" a="1"/>
  <c r="QR17" i="3" a="1"/>
  <c r="RV71" i="3" a="1"/>
  <c r="LS171" i="3" a="1"/>
  <c r="PU173" i="3" a="1"/>
  <c r="LX163" i="3" a="1"/>
  <c r="RG150" i="3" a="1"/>
  <c r="OR129" i="3" a="1"/>
  <c r="RY70" i="3" a="1"/>
  <c r="PE104" i="3" a="1"/>
  <c r="PJ60" i="3" a="1"/>
  <c r="LZ182" i="3" a="1"/>
  <c r="QF178" i="3" a="1"/>
  <c r="QQ5" i="3" a="1"/>
  <c r="ML142" i="3" a="1"/>
  <c r="MA83" i="3" a="1"/>
  <c r="QX157" i="3" a="1"/>
  <c r="SD145" i="3" a="1"/>
  <c r="MT137" i="3" a="1"/>
  <c r="MV83" i="3" a="1"/>
  <c r="RC133" i="3" a="1"/>
  <c r="TY44" i="3" a="1"/>
  <c r="OQ185" i="3" a="1"/>
  <c r="LJ74" i="3" a="1"/>
  <c r="RW115" i="3" a="1"/>
  <c r="TF22" i="3" a="1"/>
  <c r="OX175" i="3" a="1"/>
  <c r="PC68" i="3" a="1"/>
  <c r="RE129" i="3" a="1"/>
  <c r="TX154" i="3" a="1"/>
  <c r="SS19" i="3" a="1"/>
  <c r="MU178" i="3" a="1"/>
  <c r="MN158" i="3" a="1"/>
  <c r="OO120" i="3" a="1"/>
  <c r="UA160" i="3" a="1"/>
  <c r="UI93" i="3" a="1"/>
  <c r="SC115" i="3" a="1"/>
  <c r="LG127" i="3" a="1"/>
  <c r="LO63" i="3" a="1"/>
  <c r="OV129" i="3" a="1"/>
  <c r="QW40" i="3" a="1"/>
  <c r="MM148" i="3" a="1"/>
  <c r="SP32" i="3" a="1"/>
  <c r="LD7" i="3" a="1"/>
  <c r="RN186" i="3" a="1"/>
  <c r="QG187" i="3" a="1"/>
  <c r="PF151" i="3" a="1"/>
  <c r="SS85" i="3" a="1"/>
  <c r="RL77" i="3" a="1"/>
  <c r="QX162" i="3" a="1"/>
  <c r="LO192" i="3" a="1"/>
  <c r="LD135" i="3" a="1"/>
  <c r="LR137" i="3" a="1"/>
  <c r="SP94" i="3" a="1"/>
  <c r="LL5" i="3" a="1"/>
  <c r="RY67" i="3" a="1"/>
  <c r="TJ55" i="3" a="1"/>
  <c r="MM85" i="3" a="1"/>
  <c r="PH54" i="3" a="1"/>
  <c r="PH169" i="3" a="1"/>
  <c r="QS167" i="3" a="1"/>
  <c r="SH191" i="3" a="1"/>
  <c r="UH154" i="3" a="1"/>
  <c r="SD122" i="3" a="1"/>
  <c r="LJ132" i="3" a="1"/>
  <c r="PW47" i="3" a="1"/>
  <c r="SC109" i="3" a="1"/>
  <c r="OL166" i="3" a="1"/>
  <c r="SK169" i="3" a="1"/>
  <c r="MM127" i="3" a="1"/>
  <c r="PC59" i="3" a="1"/>
  <c r="QP151" i="3" a="1"/>
  <c r="TW86" i="3" a="1"/>
  <c r="PC156" i="3" a="1"/>
  <c r="LH188" i="3" a="1"/>
  <c r="TF187" i="3" a="1"/>
  <c r="QX86" i="3" a="1"/>
  <c r="TH118" i="3" a="1"/>
  <c r="MP189" i="3" a="1"/>
  <c r="QB149" i="3" a="1"/>
  <c r="PA90" i="3" a="1"/>
  <c r="PD148" i="3" a="1"/>
  <c r="PW170" i="3" a="1"/>
  <c r="PV176" i="3" a="1"/>
  <c r="TB148" i="3" a="1"/>
  <c r="TD163" i="3" a="1"/>
  <c r="OW100" i="3" a="1"/>
  <c r="QG158" i="3" a="1"/>
  <c r="TF54" i="3" a="1"/>
  <c r="RX73" i="3" a="1"/>
  <c r="QU129" i="3" a="1"/>
  <c r="RV68" i="3" a="1"/>
  <c r="TD116" i="3" a="1"/>
  <c r="SK132" i="3" a="1"/>
  <c r="LF214" i="3"/>
  <c r="LM108" i="3" a="1"/>
  <c r="TJ48" i="3" a="1"/>
  <c r="SF162" i="3" a="1"/>
  <c r="SJ179" i="3" a="1"/>
  <c r="LY79" i="3" a="1"/>
  <c r="TC151" i="3" a="1"/>
  <c r="RI133" i="3" a="1"/>
  <c r="SD128" i="3" a="1"/>
  <c r="LR13" i="3" a="1"/>
  <c r="SA134" i="3" a="1"/>
  <c r="LH189" i="3" a="1"/>
  <c r="TM125" i="3" a="1"/>
  <c r="TX56" i="3" a="1"/>
  <c r="MG96" i="3" a="1"/>
  <c r="RF44" i="3" a="1"/>
  <c r="UG25" i="3" a="1"/>
  <c r="TR95" i="3" a="1"/>
  <c r="MY73" i="3" a="1"/>
  <c r="RH66" i="3" a="1"/>
  <c r="SA97" i="3" a="1"/>
  <c r="PG158" i="3" a="1"/>
  <c r="MB98" i="3" a="1"/>
  <c r="LW47" i="3" a="1"/>
  <c r="TZ168" i="3" a="1"/>
  <c r="MP100" i="3" a="1"/>
  <c r="QZ113" i="3" a="1"/>
  <c r="ML86" i="3" a="1"/>
  <c r="MN34" i="3" a="1"/>
  <c r="SQ140" i="3" a="1"/>
  <c r="PV137" i="3" a="1"/>
  <c r="MB134" i="3" a="1"/>
  <c r="LH175" i="3" a="1"/>
  <c r="LQ42" i="3" a="1"/>
  <c r="RL131" i="3" a="1"/>
  <c r="PZ119" i="3" a="1"/>
  <c r="SW174" i="3" a="1"/>
  <c r="SS214" i="3"/>
  <c r="LH25" i="3" a="1"/>
  <c r="QR197" i="3" a="1"/>
  <c r="PG132" i="3" a="1"/>
  <c r="OW134" i="3" a="1"/>
  <c r="TZ3" i="3" a="1"/>
  <c r="SY147" i="3" a="1"/>
  <c r="MO120" i="3" a="1"/>
  <c r="QT48" i="3" a="1"/>
  <c r="OR184" i="3" a="1"/>
  <c r="UH167" i="3" a="1"/>
  <c r="TF188" i="3" a="1"/>
  <c r="RF178" i="3" a="1"/>
  <c r="QU137" i="3" a="1"/>
  <c r="QS94" i="3" a="1"/>
  <c r="SE108" i="3" a="1"/>
  <c r="PT195" i="3" a="1"/>
  <c r="TD185" i="3" a="1"/>
  <c r="LT129" i="3" a="1"/>
  <c r="LF142" i="3" a="1"/>
  <c r="RL6" i="3" a="1"/>
  <c r="LL105" i="3" a="1"/>
  <c r="MS89" i="3" a="1"/>
  <c r="PU68" i="3" a="1"/>
  <c r="SC156" i="3" a="1"/>
  <c r="LU126" i="3" a="1"/>
  <c r="UH199" i="3" a="1"/>
  <c r="SW11" i="3" a="1"/>
  <c r="RX154" i="3" a="1"/>
  <c r="QZ102" i="3" a="1"/>
  <c r="QP40" i="3" a="1"/>
  <c r="TD102" i="3" a="1"/>
  <c r="MK128" i="3" a="1"/>
  <c r="LY98" i="3" a="1"/>
  <c r="PZ86" i="3" a="1"/>
  <c r="MX146" i="3" a="1"/>
  <c r="ST103" i="3" a="1"/>
  <c r="LE145" i="3" a="1"/>
  <c r="OT161" i="3" a="1"/>
  <c r="LW94" i="3" a="1"/>
  <c r="OZ127" i="3" a="1"/>
  <c r="SW10" i="3" a="1"/>
  <c r="RB132" i="3" a="1"/>
  <c r="RN135" i="3" a="1"/>
  <c r="TA166" i="3" a="1"/>
  <c r="LS105" i="3" a="1"/>
  <c r="RF47" i="3" a="1"/>
  <c r="TA29" i="3" a="1"/>
  <c r="UH24" i="3" a="1"/>
  <c r="MS108" i="3" a="1"/>
  <c r="LR26" i="3" a="1"/>
  <c r="RM112" i="3" a="1"/>
  <c r="QX170" i="3" a="1"/>
  <c r="PY124" i="3" a="1"/>
  <c r="MS153" i="3" a="1"/>
  <c r="MG115" i="3" a="1"/>
  <c r="LS24" i="3" a="1"/>
  <c r="PJ170" i="3" a="1"/>
  <c r="TY71" i="3" a="1"/>
  <c r="QX104" i="3" a="1"/>
  <c r="OX186" i="3" a="1"/>
  <c r="MV78" i="3" a="1"/>
  <c r="QR157" i="3" a="1"/>
  <c r="PZ114" i="3" a="1"/>
  <c r="MP130" i="3" a="1"/>
  <c r="LH85" i="3" a="1"/>
  <c r="LI123" i="3" a="1"/>
  <c r="UI5" i="3" a="1"/>
  <c r="SH60" i="3" a="1"/>
  <c r="TY89" i="3" a="1"/>
  <c r="RI33" i="3" a="1"/>
  <c r="RW15" i="3" a="1"/>
  <c r="SK49" i="3" a="1"/>
  <c r="PJ91" i="3" a="1"/>
  <c r="MQ46" i="3" a="1"/>
  <c r="RJ53" i="3" a="1"/>
  <c r="QY72" i="3" a="1"/>
  <c r="QU21" i="3" a="1"/>
  <c r="QQ98" i="3" a="1"/>
  <c r="OL87" i="3" a="1"/>
  <c r="TC8" i="3" a="1"/>
  <c r="LU103" i="3" a="1"/>
  <c r="QA17" i="3" a="1"/>
  <c r="SG30" i="3" a="1"/>
  <c r="TE156" i="3" a="1"/>
  <c r="SB108" i="3" a="1"/>
  <c r="SI146" i="3" a="1"/>
  <c r="LV105" i="3" a="1"/>
  <c r="MX50" i="3" a="1"/>
  <c r="MV143" i="3" a="1"/>
  <c r="PU161" i="3" a="1"/>
  <c r="TX138" i="3" a="1"/>
  <c r="RL127" i="3" a="1"/>
  <c r="OY6" i="3" a="1"/>
  <c r="MA91" i="3" a="1"/>
  <c r="QB99" i="3" a="1"/>
  <c r="UA120" i="3" a="1"/>
  <c r="PE144" i="3" a="1"/>
  <c r="OS177" i="3" a="1"/>
  <c r="UA93" i="3" a="1"/>
  <c r="OZ156" i="3" a="1"/>
  <c r="SG28" i="3" a="1"/>
  <c r="QT53" i="3" a="1"/>
  <c r="UI140" i="3" a="1"/>
  <c r="PI33" i="3" a="1"/>
  <c r="TC111" i="3" a="1"/>
  <c r="PR161" i="3" a="1"/>
  <c r="SZ169" i="3" a="1"/>
  <c r="SK152" i="3" a="1"/>
  <c r="LZ49" i="3" a="1"/>
  <c r="OZ132" i="3" a="1"/>
  <c r="QP96" i="3" a="1"/>
  <c r="MQ134" i="3" a="1"/>
  <c r="RA98" i="3" a="1"/>
  <c r="OY187" i="3" a="1"/>
  <c r="LU119" i="3" a="1"/>
  <c r="PB16" i="3" a="1"/>
  <c r="MA121" i="3" a="1"/>
  <c r="OP122" i="3" a="1"/>
  <c r="QF74" i="3" a="1"/>
  <c r="UE183" i="3" a="1"/>
  <c r="PG91" i="3" a="1"/>
  <c r="QV165" i="3" a="1"/>
  <c r="TR144" i="3" a="1"/>
  <c r="QA197" i="3" a="1"/>
  <c r="SK73" i="3" a="1"/>
  <c r="SJ149" i="3" a="1"/>
  <c r="MS132" i="3" a="1"/>
  <c r="RG18" i="3" a="1"/>
  <c r="TL176" i="3" a="1"/>
  <c r="TA163" i="3" a="1"/>
  <c r="SY94" i="3" a="1"/>
  <c r="TL134" i="3" a="1"/>
  <c r="TC182" i="3" a="1"/>
  <c r="LR85" i="3" a="1"/>
  <c r="MA113" i="3" a="1"/>
  <c r="LL110" i="3" a="1"/>
  <c r="QY114" i="3" a="1"/>
  <c r="LF53" i="3" a="1"/>
  <c r="MY16" i="3" a="1"/>
  <c r="QW164" i="3" a="1"/>
  <c r="LJ176" i="3" a="1"/>
  <c r="RV126" i="3" a="1"/>
  <c r="PG70" i="3" a="1"/>
  <c r="MP176" i="3" a="1"/>
  <c r="TH143" i="3" a="1"/>
  <c r="LE173" i="3" a="1"/>
  <c r="SO57" i="3" a="1"/>
  <c r="TU187" i="3" a="1"/>
  <c r="LX159" i="3" a="1"/>
  <c r="PS142" i="3" a="1"/>
  <c r="PE61" i="3" a="1"/>
  <c r="TY7" i="3" a="1"/>
  <c r="PU175" i="3" a="1"/>
  <c r="QC109" i="3" a="1"/>
  <c r="TJ143" i="3" a="1"/>
  <c r="PW161" i="3" a="1"/>
  <c r="TJ40" i="3" a="1"/>
  <c r="QD122" i="3" a="1"/>
  <c r="PB177" i="3" a="1"/>
  <c r="TE144" i="3" a="1"/>
  <c r="RB113" i="3" a="1"/>
  <c r="SS196" i="3" a="1"/>
  <c r="QU114" i="3" a="1"/>
  <c r="UG159" i="3" a="1"/>
  <c r="LF175" i="3" a="1"/>
  <c r="TY167" i="3" a="1"/>
  <c r="TK29" i="3" a="1"/>
  <c r="ON89" i="3" a="1"/>
  <c r="RA64" i="3" a="1"/>
  <c r="SC179" i="3" a="1"/>
  <c r="MY160" i="3" a="1"/>
  <c r="SQ53" i="3" a="1"/>
  <c r="PO125" i="3" a="1"/>
  <c r="QS130" i="3" a="1"/>
  <c r="MY39" i="3" a="1"/>
  <c r="RK155" i="3" a="1"/>
  <c r="MA69" i="3" a="1"/>
  <c r="OR81" i="3" a="1"/>
  <c r="MX172" i="3" a="1"/>
  <c r="ST106" i="3" a="1"/>
  <c r="TZ142" i="3" a="1"/>
  <c r="LN124" i="3" a="1"/>
  <c r="LQ193" i="3" a="1"/>
  <c r="QW129" i="3" a="1"/>
  <c r="SW136" i="3" a="1"/>
  <c r="TI79" i="3" a="1"/>
  <c r="LD153" i="3" a="1"/>
  <c r="PG27" i="3" a="1"/>
  <c r="MU85" i="3" a="1"/>
  <c r="SI46" i="3" a="1"/>
  <c r="TK117" i="3" a="1"/>
  <c r="UE37" i="3" a="1"/>
  <c r="TH147" i="3" a="1"/>
  <c r="QZ40" i="3" a="1"/>
  <c r="PO9" i="3" a="1"/>
  <c r="RM144" i="3" a="1"/>
  <c r="LL37" i="3" a="1"/>
  <c r="LZ30" i="3" a="1"/>
  <c r="MM157" i="3" a="1"/>
  <c r="OP116" i="3" a="1"/>
  <c r="LH152" i="3" a="1"/>
  <c r="LQ115" i="3" a="1"/>
  <c r="QP31" i="3" a="1"/>
  <c r="SC62" i="3" a="1"/>
  <c r="LV160" i="3" a="1"/>
  <c r="QU151" i="3" a="1"/>
  <c r="RA125" i="3" a="1"/>
  <c r="RZ108" i="3" a="1"/>
  <c r="LJ113" i="3" a="1"/>
  <c r="RX164" i="3" a="1"/>
  <c r="PG112" i="3" a="1"/>
  <c r="UA162" i="3" a="1"/>
  <c r="MV24" i="3" a="1"/>
  <c r="QU191" i="3" a="1"/>
  <c r="TK127" i="3" a="1"/>
  <c r="SW25" i="3" a="1"/>
  <c r="LM143" i="3" a="1"/>
  <c r="RI141" i="3" a="1"/>
  <c r="LD83" i="3" a="1"/>
  <c r="LS101" i="3" a="1"/>
  <c r="QU94" i="3" a="1"/>
  <c r="LX45" i="3" a="1"/>
  <c r="SV160" i="3" a="1"/>
  <c r="MB112" i="3" a="1"/>
  <c r="LR117" i="3" a="1"/>
  <c r="RI27" i="3" a="1"/>
  <c r="TU166" i="3" a="1"/>
  <c r="LD25" i="3" a="1"/>
  <c r="QU131" i="3" a="1"/>
  <c r="QS118" i="3" a="1"/>
  <c r="QV171" i="3" a="1"/>
  <c r="SF35" i="3" a="1"/>
  <c r="RB117" i="3" a="1"/>
  <c r="MA16" i="3" a="1"/>
  <c r="PY169" i="3" a="1"/>
  <c r="RK154" i="3" a="1"/>
  <c r="SS150" i="3" a="1"/>
  <c r="LM153" i="3" a="1"/>
  <c r="TG86" i="3" a="1"/>
  <c r="SG129" i="3" a="1"/>
  <c r="TA169" i="3" a="1"/>
  <c r="QR141" i="3" a="1"/>
  <c r="LT114" i="3" a="1"/>
  <c r="MX19" i="3" a="1"/>
  <c r="QT21" i="3" a="1"/>
  <c r="UB32" i="3" a="1"/>
  <c r="PH168" i="3" a="1"/>
  <c r="QZ6" i="3" a="1"/>
  <c r="RL132" i="3" a="1"/>
  <c r="PJ113" i="3" a="1"/>
  <c r="RB179" i="3" a="1"/>
  <c r="RG70" i="3" a="1"/>
  <c r="TY103" i="3" a="1"/>
  <c r="SC54" i="3" a="1"/>
  <c r="OX48" i="3" a="1"/>
  <c r="QS78" i="3" a="1"/>
  <c r="OT108" i="3" a="1"/>
  <c r="RS42" i="3" a="1"/>
  <c r="UJ35" i="3" a="1"/>
  <c r="QB124" i="3" a="1"/>
  <c r="MX16" i="3" a="1"/>
  <c r="PW119" i="3" a="1"/>
  <c r="LR181" i="3" a="1"/>
  <c r="QS185" i="3" a="1"/>
  <c r="SF133" i="3" a="1"/>
  <c r="OV142" i="3" a="1"/>
  <c r="TK138" i="3" a="1"/>
  <c r="SS187" i="3" a="1"/>
  <c r="UI89" i="3" a="1"/>
  <c r="MN191" i="3" a="1"/>
  <c r="TJ80" i="3" a="1"/>
  <c r="QS181" i="3" a="1"/>
  <c r="OV152" i="3" a="1"/>
  <c r="QV91" i="3" a="1"/>
  <c r="QB144" i="3" a="1"/>
  <c r="TL152" i="3" a="1"/>
  <c r="OY102" i="3" a="1"/>
  <c r="MW153" i="3" a="1"/>
  <c r="LL194" i="3" a="1"/>
  <c r="PE149" i="3" a="1"/>
  <c r="OT191" i="3" a="1"/>
  <c r="TL41" i="3" a="1"/>
  <c r="PF77" i="3" a="1"/>
  <c r="PC151" i="3" a="1"/>
  <c r="OT155" i="3" a="1"/>
  <c r="QS116" i="3" a="1"/>
  <c r="QF133" i="3" a="1"/>
  <c r="OW30" i="3" a="1"/>
  <c r="UJ41" i="3" a="1"/>
  <c r="ML164" i="3" a="1"/>
  <c r="SI170" i="3" a="1"/>
  <c r="RI164" i="3" a="1"/>
  <c r="UE185" i="3" a="1"/>
  <c r="MO79" i="3" a="1"/>
  <c r="OU74" i="3" a="1"/>
  <c r="SG33" i="3" a="1"/>
  <c r="MN117" i="3" a="1"/>
  <c r="QG197" i="3" a="1"/>
  <c r="LL161" i="3" a="1"/>
  <c r="UD23" i="3" a="1"/>
  <c r="RJ110" i="3" a="1"/>
  <c r="PX128" i="3" a="1"/>
  <c r="TX34" i="3" a="1"/>
  <c r="SI163" i="3" a="1"/>
  <c r="QR16" i="3" a="1"/>
  <c r="UA157" i="3" a="1"/>
  <c r="SQ153" i="3" a="1"/>
  <c r="TU127" i="3" a="1"/>
  <c r="ST130" i="3" a="1"/>
  <c r="RW197" i="3" a="1"/>
  <c r="OV26" i="3" a="1"/>
  <c r="MP144" i="3" a="1"/>
  <c r="MG83" i="3" a="1"/>
  <c r="UF44" i="3" a="1"/>
  <c r="SD177" i="3" a="1"/>
  <c r="RS119" i="3" a="1"/>
  <c r="RZ110" i="3" a="1"/>
  <c r="TY137" i="3" a="1"/>
  <c r="SX149" i="3" a="1"/>
  <c r="UA170" i="3" a="1"/>
  <c r="TV110" i="3" a="1"/>
  <c r="RG89" i="3" a="1"/>
  <c r="PG133" i="3" a="1"/>
  <c r="QV29" i="3" a="1"/>
  <c r="SH56" i="3" a="1"/>
  <c r="OL88" i="3" a="1"/>
  <c r="LG90" i="3" a="1"/>
  <c r="RY157" i="3" a="1"/>
  <c r="SH122" i="3" a="1"/>
  <c r="RA111" i="3" a="1"/>
  <c r="TV103" i="3" a="1"/>
  <c r="OY69" i="3" a="1"/>
  <c r="TV94" i="3" a="1"/>
  <c r="SJ106" i="3" a="1"/>
  <c r="TL29" i="3" a="1"/>
  <c r="QY176" i="3" a="1"/>
  <c r="UA101" i="3" a="1"/>
  <c r="SI111" i="3" a="1"/>
  <c r="TM153" i="3" a="1"/>
  <c r="TE150" i="3" a="1"/>
  <c r="PE110" i="3" a="1"/>
  <c r="LE40" i="3" a="1"/>
  <c r="ST163" i="3" a="1"/>
  <c r="RG144" i="3" a="1"/>
  <c r="TZ165" i="3" a="1"/>
  <c r="LO143" i="3" a="1"/>
  <c r="SU108" i="3" a="1"/>
  <c r="PU181" i="3" a="1"/>
  <c r="OR123" i="3" a="1"/>
  <c r="SF30" i="3" a="1"/>
  <c r="LP129" i="3" a="1"/>
  <c r="OO188" i="3" a="1"/>
  <c r="LM110" i="3" a="1"/>
  <c r="SC80" i="3" a="1"/>
  <c r="TR81" i="3" a="1"/>
  <c r="TF108" i="3" a="1"/>
  <c r="LI170" i="3" a="1"/>
  <c r="SX186" i="3" a="1"/>
  <c r="QC120" i="3" a="1"/>
  <c r="MX162" i="3" a="1"/>
  <c r="UF43" i="3" a="1"/>
  <c r="TF114" i="3" a="1"/>
  <c r="LP102" i="3" a="1"/>
  <c r="QC187" i="3" a="1"/>
  <c r="SS160" i="3" a="1"/>
  <c r="QY156" i="3" a="1"/>
  <c r="RH178" i="3" a="1"/>
  <c r="LH176" i="3" a="1"/>
  <c r="PT36" i="3" a="1"/>
  <c r="UG169" i="3" a="1"/>
  <c r="SK113" i="3" a="1"/>
  <c r="QE200" i="3" a="1"/>
  <c r="SR135" i="3" a="1"/>
  <c r="MB194" i="3" a="1"/>
  <c r="LH121" i="3" a="1"/>
  <c r="SD83" i="3" a="1"/>
  <c r="PR132" i="3" a="1"/>
  <c r="LS30" i="3" a="1"/>
  <c r="PT176" i="3" a="1"/>
  <c r="LD186" i="3" a="1"/>
  <c r="UC35" i="3" a="1"/>
  <c r="SJ143" i="3" a="1"/>
  <c r="SS96" i="3" a="1"/>
  <c r="MA17" i="3" a="1"/>
  <c r="RJ142" i="3" a="1"/>
  <c r="TI177" i="3" a="1"/>
  <c r="RN140" i="3" a="1"/>
  <c r="QV187" i="3" a="1"/>
  <c r="TB68" i="3" a="1"/>
  <c r="OV128" i="3" a="1"/>
  <c r="UJ160" i="3" a="1"/>
  <c r="ON73" i="3" a="1"/>
  <c r="TJ31" i="3" a="1"/>
  <c r="OQ132" i="3" a="1"/>
  <c r="RJ189" i="3" a="1"/>
  <c r="PB106" i="3" a="1"/>
  <c r="TW154" i="3" a="1"/>
  <c r="RV73" i="3" a="1"/>
  <c r="RV108" i="3" a="1"/>
  <c r="QR34" i="3" a="1"/>
  <c r="PG142" i="3" a="1"/>
  <c r="TY78" i="3" a="1"/>
  <c r="TA132" i="3" a="1"/>
  <c r="SZ126" i="3" a="1"/>
  <c r="MW151" i="3" a="1"/>
  <c r="MB94" i="3" a="1"/>
  <c r="PV20" i="3" a="1"/>
  <c r="LX136" i="3" a="1"/>
  <c r="MU169" i="3" a="1"/>
  <c r="TE188" i="3" a="1"/>
  <c r="LN138" i="3" a="1"/>
  <c r="MA174" i="3" a="1"/>
  <c r="TV175" i="3" a="1"/>
  <c r="RL80" i="3" a="1"/>
  <c r="MO165" i="3" a="1"/>
  <c r="QS196" i="3" a="1"/>
  <c r="PY70" i="3" a="1"/>
  <c r="PE96" i="3" a="1"/>
  <c r="UD213" i="3"/>
  <c r="SE145" i="3" a="1"/>
  <c r="PS136" i="3" a="1"/>
  <c r="SK161" i="3" a="1"/>
  <c r="PX100" i="3" a="1"/>
  <c r="RK28" i="3" a="1"/>
  <c r="OU147" i="3" a="1"/>
  <c r="RY152" i="3" a="1"/>
  <c r="QG36" i="3" a="1"/>
  <c r="OZ85" i="3" a="1"/>
  <c r="LY158" i="3" a="1"/>
  <c r="LP180" i="3" a="1"/>
  <c r="QG30" i="3" a="1"/>
  <c r="RA166" i="3" a="1"/>
  <c r="OV131" i="3" a="1"/>
  <c r="QD18" i="3" a="1"/>
  <c r="MP147" i="3" a="1"/>
  <c r="SJ80" i="3" a="1"/>
  <c r="QQ39" i="3" a="1"/>
  <c r="TE57" i="3" a="1"/>
  <c r="QA118" i="3" a="1"/>
  <c r="QS29" i="3" a="1"/>
  <c r="MY110" i="3" a="1"/>
  <c r="RE133" i="3" a="1"/>
  <c r="MK124" i="3" a="1"/>
  <c r="RS88" i="3" a="1"/>
  <c r="PW103" i="3" a="1"/>
  <c r="MK116" i="3" a="1"/>
  <c r="SW112" i="3" a="1"/>
  <c r="MX184" i="3" a="1"/>
  <c r="UF87" i="3" a="1"/>
  <c r="UI137" i="3" a="1"/>
  <c r="PH90" i="3" a="1"/>
  <c r="QU12" i="3" a="1"/>
  <c r="MN65" i="3" a="1"/>
  <c r="LR104" i="3" a="1"/>
  <c r="OX144" i="3" a="1"/>
  <c r="RK157" i="3" a="1"/>
  <c r="UG18" i="3" a="1"/>
  <c r="SJ124" i="3" a="1"/>
  <c r="SP118" i="3" a="1"/>
  <c r="MR185" i="3" a="1"/>
  <c r="MJ97" i="3" a="1"/>
  <c r="SG162" i="3" a="1"/>
  <c r="OU155" i="3" a="1"/>
  <c r="MG62" i="3" a="1"/>
  <c r="QZ123" i="3" a="1"/>
  <c r="LF179" i="3" a="1"/>
  <c r="LE133" i="3" a="1"/>
  <c r="QC160" i="3" a="1"/>
  <c r="LT115" i="3" a="1"/>
  <c r="SZ183" i="3" a="1"/>
  <c r="MN136" i="3" a="1"/>
  <c r="TX127" i="3" a="1"/>
  <c r="MV103" i="3" a="1"/>
  <c r="UG93" i="3" a="1"/>
  <c r="PU133" i="3" a="1"/>
  <c r="LO25" i="3" a="1"/>
  <c r="QX110" i="3" a="1"/>
  <c r="LQ112" i="3" a="1"/>
  <c r="PI144" i="3" a="1"/>
  <c r="MY112" i="3" a="1"/>
  <c r="PE137" i="3" a="1"/>
  <c r="SD103" i="3" a="1"/>
  <c r="PH117" i="3" a="1"/>
  <c r="PU180" i="3" a="1"/>
  <c r="RN13" i="3" a="1"/>
  <c r="TE142" i="3" a="1"/>
  <c r="LI158" i="3" a="1"/>
  <c r="LN144" i="3" a="1"/>
  <c r="UA59" i="3" a="1"/>
  <c r="TR90" i="3" a="1"/>
  <c r="OU7" i="3" a="1"/>
  <c r="LE163" i="3" a="1"/>
  <c r="LP154" i="3" a="1"/>
  <c r="LV102" i="3" a="1"/>
  <c r="UC127" i="3" a="1"/>
  <c r="TH123" i="3" a="1"/>
  <c r="UA10" i="3" a="1"/>
  <c r="QR83" i="3" a="1"/>
  <c r="ON31" i="3" a="1"/>
  <c r="MW116" i="3" a="1"/>
  <c r="LU55" i="3" a="1"/>
  <c r="SY125" i="3" a="1"/>
  <c r="TR115" i="3" a="1"/>
  <c r="QX152" i="3" a="1"/>
  <c r="QR123" i="3" a="1"/>
  <c r="MQ71" i="3" a="1"/>
  <c r="UB85" i="3" a="1"/>
  <c r="UI41" i="3" a="1"/>
  <c r="LE152" i="3" a="1"/>
  <c r="QW175" i="3" a="1"/>
  <c r="SU118" i="3" a="1"/>
  <c r="PT163" i="3" a="1"/>
  <c r="SH174" i="3" a="1"/>
  <c r="SX146" i="3" a="1"/>
  <c r="QD50" i="3" a="1"/>
  <c r="UF91" i="3" a="1"/>
  <c r="SA104" i="3" a="1"/>
  <c r="SJ88" i="3" a="1"/>
  <c r="OY148" i="3" a="1"/>
  <c r="PS147" i="3" a="1"/>
  <c r="OS154" i="3" a="1"/>
  <c r="OS106" i="3" a="1"/>
  <c r="RW196" i="3" a="1"/>
  <c r="PI124" i="3" a="1"/>
  <c r="PR171" i="3" a="1"/>
  <c r="MY178" i="3" a="1"/>
  <c r="TB127" i="3" a="1"/>
  <c r="UH126" i="3" a="1"/>
  <c r="TA101" i="3" a="1"/>
  <c r="SQ104" i="3" a="1"/>
  <c r="QY4" i="3" a="1"/>
  <c r="RD92" i="3" a="1"/>
  <c r="OT6" i="3" a="1"/>
  <c r="LM166" i="3" a="1"/>
  <c r="OZ169" i="3" a="1"/>
  <c r="QX85" i="3" a="1"/>
  <c r="TJ46" i="3" a="1"/>
  <c r="QT7" i="3" a="1"/>
  <c r="TM131" i="3" a="1"/>
  <c r="SQ83" i="3" a="1"/>
  <c r="ON164" i="3" a="1"/>
  <c r="PZ98" i="3" a="1"/>
  <c r="MY167" i="3" a="1"/>
  <c r="LY107" i="3" a="1"/>
  <c r="RF195" i="3" a="1"/>
  <c r="TD120" i="3" a="1"/>
  <c r="SQ137" i="3" a="1"/>
  <c r="TF14" i="3" a="1"/>
  <c r="RB15" i="3" a="1"/>
  <c r="MA126" i="3" a="1"/>
  <c r="QF41" i="3" a="1"/>
  <c r="LE197" i="3" a="1"/>
  <c r="PZ90" i="3" a="1"/>
  <c r="RB35" i="3" a="1"/>
  <c r="LU92" i="3" a="1"/>
  <c r="SO70" i="3" a="1"/>
  <c r="LP128" i="3" a="1"/>
  <c r="ST212" i="3"/>
  <c r="TK100" i="3" a="1"/>
  <c r="SH18" i="3" a="1"/>
  <c r="MK12" i="3" a="1"/>
  <c r="TY123" i="3" a="1"/>
  <c r="RW153" i="3" a="1"/>
  <c r="QE155" i="3" a="1"/>
  <c r="SI49" i="3" a="1"/>
  <c r="LT173" i="3" a="1"/>
  <c r="PS59" i="3" a="1"/>
  <c r="QF148" i="3" a="1"/>
  <c r="MR140" i="3" a="1"/>
  <c r="PG119" i="3" a="1"/>
  <c r="PY26" i="3" a="1"/>
  <c r="PS116" i="3" a="1"/>
  <c r="OS89" i="3" a="1"/>
  <c r="SS118" i="3" a="1"/>
  <c r="ST164" i="3" a="1"/>
  <c r="MW132" i="3" a="1"/>
  <c r="QG32" i="3" a="1"/>
  <c r="RX41" i="3" a="1"/>
  <c r="LX93" i="3" a="1"/>
  <c r="RY61" i="3" a="1"/>
  <c r="LU177" i="3" a="1"/>
  <c r="RF17" i="3" a="1"/>
  <c r="QP126" i="3" a="1"/>
  <c r="RJ11" i="3" a="1"/>
  <c r="PR110" i="3" a="1"/>
  <c r="SH111" i="3" a="1"/>
  <c r="PH126" i="3" a="1"/>
  <c r="SC120" i="3" a="1"/>
  <c r="LL91" i="3" a="1"/>
  <c r="OX71" i="3" a="1"/>
  <c r="RV104" i="3" a="1"/>
  <c r="OY112" i="3" a="1"/>
  <c r="LR121" i="3" a="1"/>
  <c r="MO21" i="3" a="1"/>
  <c r="OT105" i="3" a="1"/>
  <c r="PF146" i="3" a="1"/>
  <c r="LJ89" i="3" a="1"/>
  <c r="TY130" i="3" a="1"/>
  <c r="UD97" i="3" a="1"/>
  <c r="QW122" i="3" a="1"/>
  <c r="MO163" i="3" a="1"/>
  <c r="SX161" i="3" a="1"/>
  <c r="OZ112" i="3" a="1"/>
  <c r="TK159" i="3" a="1"/>
  <c r="QD129" i="3" a="1"/>
  <c r="SR51" i="3" a="1"/>
  <c r="TG131" i="3" a="1"/>
  <c r="UB87" i="3" a="1"/>
  <c r="SU191" i="3" a="1"/>
  <c r="UG107" i="3" a="1"/>
  <c r="TB195" i="3" a="1"/>
  <c r="UG170" i="3" a="1"/>
  <c r="SV180" i="3" a="1"/>
  <c r="RG172" i="3" a="1"/>
  <c r="QC146" i="3" a="1"/>
  <c r="SW140" i="3" a="1"/>
  <c r="SX112" i="3" a="1"/>
  <c r="PJ115" i="3" a="1"/>
  <c r="LR152" i="3" a="1"/>
  <c r="QA16" i="3" a="1"/>
  <c r="LF195" i="3" a="1"/>
  <c r="RG103" i="3" a="1"/>
  <c r="LU139" i="3" a="1"/>
  <c r="SZ160" i="3" a="1"/>
  <c r="LP192" i="3" a="1"/>
  <c r="LY149" i="3" a="1"/>
  <c r="PB185" i="3" a="1"/>
  <c r="QZ157" i="3" a="1"/>
  <c r="QE174" i="3" a="1"/>
  <c r="LX110" i="3" a="1"/>
  <c r="ML175" i="3" a="1"/>
  <c r="OT60" i="3" a="1"/>
  <c r="LX116" i="3" a="1"/>
  <c r="LT130" i="3" a="1"/>
  <c r="LM87" i="3" a="1"/>
  <c r="LZ169" i="3" a="1"/>
  <c r="QX165" i="3" a="1"/>
  <c r="SU165" i="3" a="1"/>
  <c r="LF182" i="3" a="1"/>
  <c r="UG95" i="3" a="1"/>
  <c r="TR200" i="3" a="1"/>
  <c r="RM75" i="3" a="1"/>
  <c r="SD91" i="3" a="1"/>
  <c r="MT136" i="3" a="1"/>
  <c r="PF109" i="3" a="1"/>
  <c r="TH169" i="3" a="1"/>
  <c r="SX49" i="3" a="1"/>
  <c r="SR132" i="3" a="1"/>
  <c r="LZ171" i="3" a="1"/>
  <c r="QF127" i="3" a="1"/>
  <c r="ST91" i="3" a="1"/>
  <c r="OP179" i="3" a="1"/>
  <c r="UG42" i="3" a="1"/>
  <c r="SC152" i="3" a="1"/>
  <c r="RH162" i="3" a="1"/>
  <c r="LX141" i="3" a="1"/>
  <c r="MG165" i="3" a="1"/>
  <c r="ON183" i="3" a="1"/>
  <c r="MU84" i="3" a="1"/>
  <c r="TH171" i="3" a="1"/>
  <c r="RN92" i="3" a="1"/>
  <c r="SA113" i="3" a="1"/>
  <c r="ON119" i="3" a="1"/>
  <c r="RW160" i="3" a="1"/>
  <c r="PX165" i="3" a="1"/>
  <c r="RW168" i="3" a="1"/>
  <c r="PZ100" i="3" a="1"/>
  <c r="UA132" i="3" a="1"/>
  <c r="UD81" i="3" a="1"/>
  <c r="RC156" i="3" a="1"/>
  <c r="PD50" i="3" a="1"/>
  <c r="PW143" i="3" a="1"/>
  <c r="RF82" i="3" a="1"/>
  <c r="SE144" i="3" a="1"/>
  <c r="LR3" i="3" a="1"/>
  <c r="MB122" i="3" a="1"/>
  <c r="LO123" i="3" a="1"/>
  <c r="MN100" i="3" a="1"/>
  <c r="SJ116" i="3" a="1"/>
  <c r="UI99" i="3" a="1"/>
  <c r="PW153" i="3" a="1"/>
  <c r="QZ188" i="3" a="1"/>
  <c r="OW146" i="3" a="1"/>
  <c r="OZ110" i="3" a="1"/>
  <c r="MW44" i="3" a="1"/>
  <c r="MY130" i="3" a="1"/>
  <c r="RI139" i="3" a="1"/>
  <c r="UA165" i="3" a="1"/>
  <c r="RS50" i="3" a="1"/>
  <c r="SK199" i="3" a="1"/>
  <c r="SB177" i="3" a="1"/>
  <c r="SO16" i="3" a="1"/>
  <c r="MM125" i="3" a="1"/>
  <c r="RM180" i="3" a="1"/>
  <c r="TE187" i="3" a="1"/>
  <c r="PH124" i="3" a="1"/>
  <c r="SO132" i="3" a="1"/>
  <c r="OO54" i="3" a="1"/>
  <c r="TR71" i="3" a="1"/>
  <c r="TY179" i="3" a="1"/>
  <c r="UC169" i="3" a="1"/>
  <c r="OS94" i="3" a="1"/>
  <c r="SS124" i="3" a="1"/>
  <c r="LD137" i="3" a="1"/>
  <c r="LF99" i="3" a="1"/>
  <c r="PF139" i="3" a="1"/>
  <c r="OZ35" i="3" a="1"/>
  <c r="TW184" i="3" a="1"/>
  <c r="PR43" i="3" a="1"/>
  <c r="RJ141" i="3" a="1"/>
  <c r="QV152" i="3" a="1"/>
  <c r="SJ51" i="3" a="1"/>
  <c r="RI155" i="3" a="1"/>
  <c r="QQ142" i="3" a="1"/>
  <c r="PA80" i="3" a="1"/>
  <c r="OL84" i="3" a="1"/>
  <c r="TY161" i="3" a="1"/>
  <c r="TB113" i="3" a="1"/>
  <c r="RW117" i="3" a="1"/>
  <c r="RI104" i="3" a="1"/>
  <c r="QS54" i="3" a="1"/>
  <c r="LN95" i="3" a="1"/>
  <c r="PU55" i="3" a="1"/>
  <c r="SU17" i="3" a="1"/>
  <c r="PS75" i="3" a="1"/>
  <c r="RN145" i="3" a="1"/>
  <c r="MU31" i="3" a="1"/>
  <c r="RZ93" i="3" a="1"/>
  <c r="SQ118" i="3" a="1"/>
  <c r="MB66" i="3" a="1"/>
  <c r="OQ62" i="3" a="1"/>
  <c r="TL11" i="3" a="1"/>
  <c r="LT21" i="3" a="1"/>
  <c r="SY92" i="3" a="1"/>
  <c r="QS120" i="3" a="1"/>
  <c r="OS137" i="3" a="1"/>
  <c r="UA143" i="3" a="1"/>
  <c r="UD111" i="3" a="1"/>
  <c r="UG37" i="3" a="1"/>
  <c r="MO105" i="3" a="1"/>
  <c r="SH103" i="3" a="1"/>
  <c r="OQ83" i="3" a="1"/>
  <c r="QB100" i="3" a="1"/>
  <c r="PC134" i="3" a="1"/>
  <c r="LL47" i="3" a="1"/>
  <c r="MU101" i="3" a="1"/>
  <c r="RV147" i="3" a="1"/>
  <c r="RH140" i="3" a="1"/>
  <c r="UJ174" i="3" a="1"/>
  <c r="RS31" i="3" a="1"/>
  <c r="QY142" i="3" a="1"/>
  <c r="LJ155" i="3" a="1"/>
  <c r="OT42" i="3" a="1"/>
  <c r="TM71" i="3" a="1"/>
  <c r="LV54" i="3" a="1"/>
  <c r="TZ18" i="3" a="1"/>
  <c r="QG132" i="3" a="1"/>
  <c r="OY131" i="3" a="1"/>
  <c r="RS82" i="3" a="1"/>
  <c r="MU161" i="3" a="1"/>
  <c r="TZ77" i="3" a="1"/>
  <c r="RK96" i="3" a="1"/>
  <c r="TE118" i="3" a="1"/>
  <c r="TJ153" i="3" a="1"/>
  <c r="QQ23" i="3" a="1"/>
  <c r="RV52" i="3" a="1"/>
  <c r="LH37" i="3" a="1"/>
  <c r="TX169" i="3" a="1"/>
  <c r="OP164" i="3" a="1"/>
  <c r="RS174" i="3" a="1"/>
  <c r="MX38" i="3" a="1"/>
  <c r="OO154" i="3" a="1"/>
  <c r="TJ74" i="3" a="1"/>
  <c r="OZ60" i="3" a="1"/>
  <c r="PT175" i="3" a="1"/>
  <c r="QG119" i="3" a="1"/>
  <c r="RS74" i="3" a="1"/>
  <c r="QB90" i="3" a="1"/>
  <c r="RN102" i="3" a="1"/>
  <c r="RM72" i="3" a="1"/>
  <c r="MT27" i="3" a="1"/>
  <c r="LS115" i="3" a="1"/>
  <c r="LG3" i="3" a="1"/>
  <c r="QV150" i="3" a="1"/>
  <c r="OO3" i="3" a="1"/>
  <c r="LS63" i="3" a="1"/>
  <c r="TJ159" i="3" a="1"/>
  <c r="QQ176" i="3" a="1"/>
  <c r="TV117" i="3" a="1"/>
  <c r="RG69" i="3" a="1"/>
  <c r="TX67" i="3" a="1"/>
  <c r="LT144" i="3" a="1"/>
  <c r="LT108" i="3" a="1"/>
  <c r="QT172" i="3" a="1"/>
  <c r="PD137" i="3" a="1"/>
  <c r="QG41" i="3" a="1"/>
  <c r="LH147" i="3" a="1"/>
  <c r="LW75" i="3" a="1"/>
  <c r="TB158" i="3" a="1"/>
  <c r="SC147" i="3" a="1"/>
  <c r="SZ63" i="3" a="1"/>
  <c r="UG144" i="3" a="1"/>
  <c r="OZ96" i="3" a="1"/>
  <c r="OR115" i="3" a="1"/>
  <c r="QA166" i="3" a="1"/>
  <c r="PH102" i="3" a="1"/>
  <c r="SH118" i="3" a="1"/>
  <c r="TA118" i="3" a="1"/>
  <c r="SR131" i="3" a="1"/>
  <c r="UD58" i="3" a="1"/>
  <c r="PU138" i="3" a="1"/>
  <c r="SH39" i="3" a="1"/>
  <c r="RL104" i="3" a="1"/>
  <c r="TZ214" i="3"/>
  <c r="RZ41" i="3" a="1"/>
  <c r="OO126" i="3" a="1"/>
  <c r="PA41" i="3" a="1"/>
  <c r="OY92" i="3" a="1"/>
  <c r="OV198" i="3" a="1"/>
  <c r="QD104" i="3" a="1"/>
  <c r="LQ8" i="3" a="1"/>
  <c r="LN42" i="3" a="1"/>
  <c r="SX42" i="3" a="1"/>
  <c r="PE167" i="3" a="1"/>
  <c r="ML42" i="3" a="1"/>
  <c r="PZ150" i="3" a="1"/>
  <c r="PA27" i="3" a="1"/>
  <c r="SY71" i="3" a="1"/>
  <c r="QF82" i="3" a="1"/>
  <c r="PT184" i="3" a="1"/>
  <c r="SU171" i="3" a="1"/>
  <c r="SP91" i="3" a="1"/>
  <c r="QQ109" i="3" a="1"/>
  <c r="LM64" i="3" a="1"/>
  <c r="RC125" i="3" a="1"/>
  <c r="SP112" i="3" a="1"/>
  <c r="RA156" i="3" a="1"/>
  <c r="SW66" i="3" a="1"/>
  <c r="TE120" i="3" a="1"/>
  <c r="OV13" i="3" a="1"/>
  <c r="SX46" i="3" a="1"/>
  <c r="MT149" i="3" a="1"/>
  <c r="TL122" i="3" a="1"/>
  <c r="ST50" i="3" a="1"/>
  <c r="OW75" i="3" a="1"/>
  <c r="RV75" i="3" a="1"/>
  <c r="LD100" i="3" a="1"/>
  <c r="PH12" i="3" a="1"/>
  <c r="LS4" i="3" a="1"/>
  <c r="MM92" i="3" a="1"/>
  <c r="TX77" i="3" a="1"/>
  <c r="PU160" i="3" a="1"/>
  <c r="PG168" i="3" a="1"/>
  <c r="ML31" i="3" a="1"/>
  <c r="PG165" i="3" a="1"/>
  <c r="OU185" i="3" a="1"/>
  <c r="UC114" i="3" a="1"/>
  <c r="MU138" i="3" a="1"/>
  <c r="OZ108" i="3" a="1"/>
  <c r="TC134" i="3" a="1"/>
  <c r="RN23" i="3" a="1"/>
  <c r="QA129" i="3" a="1"/>
  <c r="LJ141" i="3" a="1"/>
  <c r="OL43" i="3" a="1"/>
  <c r="LO59" i="3" a="1"/>
  <c r="LD110" i="3" a="1"/>
  <c r="SC126" i="3" a="1"/>
  <c r="RX122" i="3" a="1"/>
  <c r="TV184" i="3" a="1"/>
  <c r="PI174" i="3" a="1"/>
  <c r="QQ30" i="3" a="1"/>
  <c r="PJ168" i="3" a="1"/>
  <c r="LK157" i="3" a="1"/>
  <c r="TD152" i="3" a="1"/>
  <c r="TU109" i="3" a="1"/>
  <c r="SG166" i="3" a="1"/>
  <c r="RV169" i="3" a="1"/>
  <c r="OW142" i="3" a="1"/>
  <c r="LT67" i="3" a="1"/>
  <c r="SH8" i="3" a="1"/>
  <c r="RH110" i="3" a="1"/>
  <c r="PG120" i="3" a="1"/>
  <c r="SX107" i="3" a="1"/>
  <c r="TG3" i="3" a="1"/>
  <c r="LF31" i="3" a="1"/>
  <c r="TM158" i="3" a="1"/>
  <c r="MB65" i="3" a="1"/>
  <c r="OW26" i="3" a="1"/>
  <c r="QA174" i="3" a="1"/>
  <c r="LD134" i="3" a="1"/>
  <c r="SB102" i="3" a="1"/>
  <c r="MO13" i="3" a="1"/>
  <c r="SI175" i="3" a="1"/>
  <c r="LL119" i="3" a="1"/>
  <c r="LJ182" i="3" a="1"/>
  <c r="QT114" i="3" a="1"/>
  <c r="TE179" i="3" a="1"/>
  <c r="LG89" i="3" a="1"/>
  <c r="QV85" i="3" a="1"/>
  <c r="PF149" i="3" a="1"/>
  <c r="OW55" i="3" a="1"/>
  <c r="RJ38" i="3" a="1"/>
  <c r="TJ163" i="3" a="1"/>
  <c r="LS10" i="3" a="1"/>
  <c r="TX191" i="3" a="1"/>
  <c r="OP80" i="3" a="1"/>
  <c r="TX152" i="3" a="1"/>
  <c r="TF88" i="3" a="1"/>
  <c r="OP141" i="3" a="1"/>
  <c r="PZ69" i="3" a="1"/>
  <c r="SC49" i="3" a="1"/>
  <c r="MT179" i="3" a="1"/>
  <c r="QA83" i="3" a="1"/>
  <c r="SF158" i="3" a="1"/>
  <c r="PH48" i="3" a="1"/>
  <c r="SD104" i="3" a="1"/>
  <c r="SY48" i="3" a="1"/>
  <c r="LU5" i="3" a="1"/>
  <c r="LD162" i="3" a="1"/>
  <c r="PZ173" i="3" a="1"/>
  <c r="SE132" i="3" a="1"/>
  <c r="QC106" i="3" a="1"/>
  <c r="PI150" i="3" a="1"/>
  <c r="UB42" i="3" a="1"/>
  <c r="TZ76" i="3" a="1"/>
  <c r="SX15" i="3" a="1"/>
  <c r="RM119" i="3" a="1"/>
  <c r="LF127" i="3" a="1"/>
  <c r="UJ90" i="3" a="1"/>
  <c r="RW105" i="3" a="1"/>
  <c r="SD8" i="3" a="1"/>
  <c r="QV105" i="3" a="1"/>
  <c r="LK79" i="3" a="1"/>
  <c r="PY54" i="3" a="1"/>
  <c r="TW9" i="3" a="1"/>
  <c r="SF144" i="3" a="1"/>
  <c r="SE39" i="3" a="1"/>
  <c r="QY11" i="3" a="1"/>
  <c r="TV159" i="3" a="1"/>
  <c r="MQ117" i="3" a="1"/>
  <c r="QB135" i="3" a="1"/>
  <c r="LZ84" i="3" a="1"/>
  <c r="TD69" i="3" a="1"/>
  <c r="QZ134" i="3" a="1"/>
  <c r="MW117" i="3" a="1"/>
  <c r="PV54" i="3" a="1"/>
  <c r="RY123" i="3" a="1"/>
  <c r="ML109" i="3" a="1"/>
  <c r="SP179" i="3" a="1"/>
  <c r="MJ102" i="3" a="1"/>
  <c r="LG121" i="3" a="1"/>
  <c r="OM68" i="3" a="1"/>
  <c r="LE24" i="3" a="1"/>
  <c r="QU79" i="3" a="1"/>
  <c r="TR160" i="3" a="1"/>
  <c r="TX113" i="3" a="1"/>
  <c r="QW72" i="3" a="1"/>
  <c r="MX126" i="3" a="1"/>
  <c r="PD113" i="3" a="1"/>
  <c r="RS131" i="3" a="1"/>
  <c r="OY189" i="3" a="1"/>
  <c r="LH150" i="3" a="1"/>
  <c r="RX143" i="3" a="1"/>
  <c r="LL100" i="3" a="1"/>
  <c r="TJ160" i="3" a="1"/>
  <c r="QP104" i="3" a="1"/>
  <c r="LV41" i="3" a="1"/>
  <c r="OP31" i="3" a="1"/>
  <c r="MQ22" i="3" a="1"/>
  <c r="PB121" i="3" a="1"/>
  <c r="RA18" i="3" a="1"/>
  <c r="LZ143" i="3" a="1"/>
  <c r="OL100" i="3" a="1"/>
  <c r="PC185" i="3" a="1"/>
  <c r="ST69" i="3" a="1"/>
  <c r="RJ67" i="3" a="1"/>
  <c r="SR97" i="3" a="1"/>
  <c r="LG88" i="3" a="1"/>
  <c r="SF99" i="3" a="1"/>
  <c r="PO60" i="3" a="1"/>
  <c r="TU111" i="3" a="1"/>
  <c r="LN94" i="3" a="1"/>
  <c r="MU75" i="3" a="1"/>
  <c r="UD118" i="3" a="1"/>
  <c r="SC36" i="3" a="1"/>
  <c r="TJ116" i="3" a="1"/>
  <c r="ST111" i="3" a="1"/>
  <c r="SI82" i="3" a="1"/>
  <c r="LZ149" i="3" a="1"/>
  <c r="RN61" i="3" a="1"/>
  <c r="TZ53" i="3" a="1"/>
  <c r="PR181" i="3" a="1"/>
  <c r="QB82" i="3" a="1"/>
  <c r="RI55" i="3" a="1"/>
  <c r="TW212" i="3"/>
  <c r="LY94" i="3" a="1"/>
  <c r="QQ121" i="3" a="1"/>
  <c r="OL122" i="3" a="1"/>
  <c r="SU69" i="3" a="1"/>
  <c r="QW130" i="3" a="1"/>
  <c r="OY103" i="3" a="1"/>
  <c r="MA138" i="3" a="1"/>
  <c r="OW122" i="3" a="1"/>
  <c r="MW183" i="3" a="1"/>
  <c r="MC213" i="3"/>
  <c r="RB25" i="3" a="1"/>
  <c r="UB138" i="3" a="1"/>
  <c r="SD3" i="3" a="1"/>
  <c r="OM94" i="3" a="1"/>
  <c r="PI161" i="3" a="1"/>
  <c r="OU4" i="3" a="1"/>
  <c r="PD88" i="3" a="1"/>
  <c r="PY97" i="3" a="1"/>
  <c r="RN69" i="3" a="1"/>
  <c r="LG40" i="3" a="1"/>
  <c r="OX19" i="3" a="1"/>
  <c r="MT165" i="3" a="1"/>
  <c r="LJ138" i="3" a="1"/>
  <c r="ON108" i="3" a="1"/>
  <c r="OR33" i="3" a="1"/>
  <c r="LV151" i="3" a="1"/>
  <c r="TI88" i="3" a="1"/>
  <c r="SK172" i="3" a="1"/>
  <c r="MW180" i="3" a="1"/>
  <c r="OM116" i="3" a="1"/>
  <c r="TJ79" i="3" a="1"/>
  <c r="TM47" i="3" a="1"/>
  <c r="LX55" i="3" a="1"/>
  <c r="UI11" i="3" a="1"/>
  <c r="LL7" i="3" a="1"/>
  <c r="OY111" i="3" a="1"/>
  <c r="TV62" i="3" a="1"/>
  <c r="OW120" i="3" a="1"/>
  <c r="RA36" i="3" a="1"/>
  <c r="SY131" i="3" a="1"/>
  <c r="RX14" i="3" a="1"/>
  <c r="TZ104" i="3" a="1"/>
  <c r="SW148" i="3" a="1"/>
  <c r="PZ124" i="3" a="1"/>
  <c r="OP165" i="3" a="1"/>
  <c r="TU161" i="3" a="1"/>
  <c r="LZ50" i="3" a="1"/>
  <c r="ML131" i="3" a="1"/>
  <c r="LX95" i="3" a="1"/>
  <c r="TK163" i="3" a="1"/>
  <c r="RY85" i="3" a="1"/>
  <c r="TH24" i="3" a="1"/>
  <c r="PA108" i="3" a="1"/>
  <c r="OT100" i="3" a="1"/>
  <c r="QQ69" i="3" a="1"/>
  <c r="TL142" i="3" a="1"/>
  <c r="TC164" i="3" a="1"/>
  <c r="SV120" i="3" a="1"/>
  <c r="RF58" i="3" a="1"/>
  <c r="SA35" i="3" a="1"/>
  <c r="LU121" i="3" a="1"/>
  <c r="QQ124" i="3" a="1"/>
  <c r="TG185" i="3" a="1"/>
  <c r="SE31" i="3" a="1"/>
  <c r="LQ92" i="3" a="1"/>
  <c r="PA63" i="3" a="1"/>
  <c r="QG146" i="3" a="1"/>
  <c r="RM37" i="3" a="1"/>
  <c r="LZ28" i="3" a="1"/>
  <c r="QD4" i="3" a="1"/>
  <c r="SC88" i="3" a="1"/>
  <c r="SS182" i="3" a="1"/>
  <c r="RI168" i="3" a="1"/>
  <c r="OZ141" i="3" a="1"/>
  <c r="SX134" i="3" a="1"/>
  <c r="QU55" i="3" a="1"/>
  <c r="PG152" i="3" a="1"/>
  <c r="QE114" i="3" a="1"/>
  <c r="OZ159" i="3" a="1"/>
  <c r="MM42" i="3" a="1"/>
  <c r="SA150" i="3" a="1"/>
  <c r="UF118" i="3" a="1"/>
  <c r="LL118" i="3" a="1"/>
  <c r="OL144" i="3" a="1"/>
  <c r="LK126" i="3" a="1"/>
  <c r="MA12" i="3" a="1"/>
  <c r="QW98" i="3" a="1"/>
  <c r="LQ69" i="3" a="1"/>
  <c r="RG142" i="3" a="1"/>
  <c r="SB118" i="3" a="1"/>
  <c r="MK23" i="3" a="1"/>
  <c r="TI138" i="3" a="1"/>
  <c r="RM58" i="3" a="1"/>
  <c r="TV151" i="3" a="1"/>
  <c r="SQ74" i="3" a="1"/>
  <c r="RD150" i="3" a="1"/>
  <c r="PF156" i="3" a="1"/>
  <c r="TB132" i="3" a="1"/>
  <c r="OO97" i="3" a="1"/>
  <c r="LF151" i="3" a="1"/>
  <c r="RM162" i="3" a="1"/>
  <c r="UD76" i="3" a="1"/>
  <c r="SZ60" i="3" a="1"/>
  <c r="PD171" i="3" a="1"/>
  <c r="SI45" i="3" a="1"/>
  <c r="MB95" i="3" a="1"/>
  <c r="SY79" i="3" a="1"/>
  <c r="QG162" i="3" a="1"/>
  <c r="PZ38" i="3" a="1"/>
  <c r="RV178" i="3" a="1"/>
  <c r="LI94" i="3" a="1"/>
  <c r="QY193" i="3" a="1"/>
  <c r="SQ66" i="3" a="1"/>
  <c r="TB157" i="3" a="1"/>
  <c r="QS83" i="3" a="1"/>
  <c r="SZ141" i="3" a="1"/>
  <c r="LT140" i="3" a="1"/>
  <c r="PH170" i="3" a="1"/>
  <c r="OM185" i="3" a="1"/>
  <c r="MT177" i="3" a="1"/>
  <c r="TD109" i="3" a="1"/>
  <c r="PH32" i="3" a="1"/>
  <c r="RX128" i="3" a="1"/>
  <c r="SJ68" i="3" a="1"/>
  <c r="OY116" i="3" a="1"/>
  <c r="ON6" i="3" a="1"/>
  <c r="SP134" i="3" a="1"/>
  <c r="TL26" i="3" a="1"/>
  <c r="MA33" i="3" a="1"/>
  <c r="TI142" i="3" a="1"/>
  <c r="LH107" i="3" a="1"/>
  <c r="QA192" i="3" a="1"/>
  <c r="LT20" i="3" a="1"/>
  <c r="TR10" i="3" a="1"/>
  <c r="QY101" i="3" a="1"/>
  <c r="QW139" i="3" a="1"/>
  <c r="PT169" i="3" a="1"/>
  <c r="OO37" i="3" a="1"/>
  <c r="QS129" i="3" a="1"/>
  <c r="SK150" i="3" a="1"/>
  <c r="RL15" i="3" a="1"/>
  <c r="RE101" i="3" a="1"/>
  <c r="TB82" i="3" a="1"/>
  <c r="TZ130" i="3" a="1"/>
  <c r="UB54" i="3" a="1"/>
  <c r="MN174" i="3" a="1"/>
  <c r="UE58" i="3" a="1"/>
  <c r="PD87" i="3" a="1"/>
  <c r="SX113" i="3" a="1"/>
  <c r="OM153" i="3" a="1"/>
  <c r="OS3" i="3" a="1"/>
  <c r="RB8" i="3" a="1"/>
  <c r="OQ49" i="3" a="1"/>
  <c r="UE127" i="3" a="1"/>
  <c r="QP167" i="3" a="1"/>
  <c r="QB130" i="3" a="1"/>
  <c r="MW68" i="3" a="1"/>
  <c r="SB172" i="3" a="1"/>
  <c r="UE6" i="3" a="1"/>
  <c r="PE29" i="3" a="1"/>
  <c r="QC90" i="3" a="1"/>
  <c r="MK84" i="3" a="1"/>
  <c r="MY113" i="3" a="1"/>
  <c r="UJ102" i="3" a="1"/>
  <c r="MV123" i="3" a="1"/>
  <c r="SZ173" i="3" a="1"/>
  <c r="RJ74" i="3" a="1"/>
  <c r="LR59" i="3" a="1"/>
  <c r="UH188" i="3" a="1"/>
  <c r="TZ149" i="3" a="1"/>
  <c r="TB20" i="3" a="1"/>
  <c r="SK121" i="3" a="1"/>
  <c r="QE125" i="3" a="1"/>
  <c r="OZ28" i="3" a="1"/>
  <c r="PG176" i="3" a="1"/>
  <c r="SD153" i="3" a="1"/>
  <c r="PZ107" i="3" a="1"/>
  <c r="OQ124" i="3" a="1"/>
  <c r="MU130" i="3" a="1"/>
  <c r="OP130" i="3" a="1"/>
  <c r="SQ162" i="3" a="1"/>
  <c r="SB113" i="3" a="1"/>
  <c r="RY44" i="3" a="1"/>
  <c r="RA180" i="3" a="1"/>
  <c r="LK83" i="3" a="1"/>
  <c r="RJ163" i="3" a="1"/>
  <c r="MS145" i="3" a="1"/>
  <c r="RV153" i="3" a="1"/>
  <c r="LL15" i="3" a="1"/>
  <c r="RB76" i="3" a="1"/>
  <c r="LE140" i="3" a="1"/>
  <c r="ML116" i="3" a="1"/>
  <c r="PE132" i="3" a="1"/>
  <c r="PI158" i="3" a="1"/>
  <c r="MB144" i="3" a="1"/>
  <c r="TD173" i="3" a="1"/>
  <c r="LV98" i="3" a="1"/>
  <c r="SK21" i="3" a="1"/>
  <c r="UC158" i="3" a="1"/>
  <c r="TU142" i="3" a="1"/>
  <c r="PR176" i="3" a="1"/>
  <c r="LV142" i="3" a="1"/>
  <c r="PZ158" i="3" a="1"/>
  <c r="QD88" i="3" a="1"/>
  <c r="MB82" i="3" a="1"/>
  <c r="LU132" i="3" a="1"/>
  <c r="MR171" i="3" a="1"/>
  <c r="QU29" i="3" a="1"/>
  <c r="QD160" i="3" a="1"/>
  <c r="LW93" i="3" a="1"/>
  <c r="UC12" i="3" a="1"/>
  <c r="SZ50" i="3" a="1"/>
  <c r="RA157" i="3" a="1"/>
  <c r="MN143" i="3" a="1"/>
  <c r="RG138" i="3" a="1"/>
  <c r="MQ158" i="3" a="1"/>
  <c r="MS175" i="3" a="1"/>
  <c r="ST115" i="3" a="1"/>
  <c r="RE113" i="3" a="1"/>
  <c r="PY115" i="3" a="1"/>
  <c r="MG70" i="3" a="1"/>
  <c r="MB57" i="3" a="1"/>
  <c r="SK69" i="3" a="1"/>
  <c r="TX151" i="3" a="1"/>
  <c r="MN134" i="3" a="1"/>
  <c r="QX81" i="3" a="1"/>
  <c r="MQ118" i="3" a="1"/>
  <c r="UB119" i="3" a="1"/>
  <c r="PY125" i="3" a="1"/>
  <c r="UF94" i="3" a="1"/>
  <c r="SJ152" i="3" a="1"/>
  <c r="TE15" i="3" a="1"/>
  <c r="OU145" i="3" a="1"/>
  <c r="TF117" i="3" a="1"/>
  <c r="SB103" i="3" a="1"/>
  <c r="RB145" i="3" a="1"/>
  <c r="OV158" i="3" a="1"/>
  <c r="LE39" i="3" a="1"/>
  <c r="LF157" i="3" a="1"/>
  <c r="TI139" i="3" a="1"/>
  <c r="LN146" i="3" a="1"/>
  <c r="MX121" i="3" a="1"/>
  <c r="SR17" i="3" a="1"/>
  <c r="TU160" i="3" a="1"/>
  <c r="TZ59" i="3" a="1"/>
  <c r="TY177" i="3" a="1"/>
  <c r="QQ197" i="3" a="1"/>
  <c r="TK170" i="3" a="1"/>
  <c r="SV106" i="3" a="1"/>
  <c r="PS55" i="3" a="1"/>
  <c r="QT169" i="3" a="1"/>
  <c r="RY45" i="3" a="1"/>
  <c r="RN138" i="3" a="1"/>
  <c r="PG179" i="3" a="1"/>
  <c r="PS34" i="3" a="1"/>
  <c r="SU131" i="3" a="1"/>
  <c r="TW60" i="3" a="1"/>
  <c r="RC117" i="3" a="1"/>
  <c r="TC42" i="3" a="1"/>
  <c r="RF8" i="3" a="1"/>
  <c r="LL69" i="3" a="1"/>
  <c r="OU144" i="3" a="1"/>
  <c r="LL26" i="3" a="1"/>
  <c r="TV78" i="3" a="1"/>
  <c r="RL142" i="3" a="1"/>
  <c r="MT75" i="3" a="1"/>
  <c r="LN151" i="3" a="1"/>
  <c r="PE94" i="3" a="1"/>
  <c r="SH23" i="3" a="1"/>
  <c r="SA166" i="3" a="1"/>
  <c r="TH71" i="3" a="1"/>
  <c r="LF128" i="3" a="1"/>
  <c r="UC124" i="3" a="1"/>
  <c r="LL165" i="3" a="1"/>
  <c r="PU158" i="3" a="1"/>
  <c r="ON114" i="3" a="1"/>
  <c r="SV165" i="3" a="1"/>
  <c r="MP86" i="3" a="1"/>
  <c r="UJ13" i="3" a="1"/>
  <c r="PV163" i="3" a="1"/>
  <c r="PU131" i="3" a="1"/>
  <c r="SR122" i="3" a="1"/>
  <c r="PH84" i="3" a="1"/>
  <c r="PC16" i="3" a="1"/>
  <c r="OL71" i="3" a="1"/>
  <c r="LP170" i="3" a="1"/>
  <c r="PB69" i="3" a="1"/>
  <c r="QW117" i="3" a="1"/>
  <c r="LO126" i="3" a="1"/>
  <c r="SY56" i="3" a="1"/>
  <c r="QE148" i="3" a="1"/>
  <c r="QU24" i="3" a="1"/>
  <c r="LQ82" i="3" a="1"/>
  <c r="TA121" i="3" a="1"/>
  <c r="OS116" i="3" a="1"/>
  <c r="MT88" i="3" a="1"/>
  <c r="SK96" i="3" a="1"/>
  <c r="SX75" i="3" a="1"/>
  <c r="PA185" i="3" a="1"/>
  <c r="SX83" i="3" a="1"/>
  <c r="SY93" i="3" a="1"/>
  <c r="RJ112" i="3" a="1"/>
  <c r="TW53" i="3" a="1"/>
  <c r="MT164" i="3" a="1"/>
  <c r="UC151" i="3" a="1"/>
  <c r="TH121" i="3" a="1"/>
  <c r="MQ112" i="3" a="1"/>
  <c r="LX33" i="3" a="1"/>
  <c r="MP125" i="3" a="1"/>
  <c r="UD143" i="3" a="1"/>
  <c r="QT23" i="3" a="1"/>
  <c r="UB31" i="3" a="1"/>
  <c r="UD169" i="3" a="1"/>
  <c r="PX89" i="3" a="1"/>
  <c r="TC180" i="3" a="1"/>
  <c r="QS74" i="3" a="1"/>
  <c r="MG138" i="3" a="1"/>
  <c r="UF81" i="3" a="1"/>
  <c r="TL140" i="3" a="1"/>
  <c r="SQ183" i="3" a="1"/>
  <c r="OQ106" i="3" a="1"/>
  <c r="LW102" i="3" a="1"/>
  <c r="SW62" i="3" a="1"/>
  <c r="SK129" i="3" a="1"/>
  <c r="QS172" i="3" a="1"/>
  <c r="MT66" i="3" a="1"/>
  <c r="OV76" i="3" a="1"/>
  <c r="QU138" i="3" a="1"/>
  <c r="MA125" i="3" a="1"/>
  <c r="SQ27" i="3" a="1"/>
  <c r="TD105" i="3" a="1"/>
  <c r="TJ212" i="3"/>
  <c r="SH164" i="3" a="1"/>
  <c r="RC60" i="3" a="1"/>
  <c r="LI132" i="3" a="1"/>
  <c r="TA167" i="3" a="1"/>
  <c r="LO106" i="3" a="1"/>
  <c r="SZ94" i="3" a="1"/>
  <c r="RB96" i="3" a="1"/>
  <c r="LX47" i="3" a="1"/>
  <c r="LZ77" i="3" a="1"/>
  <c r="RF89" i="3" a="1"/>
  <c r="PR153" i="3" a="1"/>
  <c r="PA158" i="3" a="1"/>
  <c r="ML144" i="3" a="1"/>
  <c r="MQ139" i="3" a="1"/>
  <c r="TY121" i="3" a="1"/>
  <c r="OQ82" i="3" a="1"/>
  <c r="PH188" i="3" a="1"/>
  <c r="SS149" i="3" a="1"/>
  <c r="LN65" i="3" a="1"/>
  <c r="LR159" i="3" a="1"/>
  <c r="LV43" i="3" a="1"/>
  <c r="SS138" i="3" a="1"/>
  <c r="LZ68" i="3" a="1"/>
  <c r="QD119" i="3" a="1"/>
  <c r="PT66" i="3" a="1"/>
  <c r="MM172" i="3" a="1"/>
  <c r="TY27" i="3" a="1"/>
  <c r="TG115" i="3" a="1"/>
  <c r="RC176" i="3" a="1"/>
  <c r="OS97" i="3" a="1"/>
  <c r="SQ195" i="3" a="1"/>
  <c r="LD178" i="3" a="1"/>
  <c r="QA75" i="3" a="1"/>
  <c r="LH108" i="3" a="1"/>
  <c r="SU113" i="3" a="1"/>
  <c r="TV96" i="3" a="1"/>
  <c r="LH162" i="3" a="1"/>
  <c r="LF140" i="3" a="1"/>
  <c r="TD92" i="3" a="1"/>
  <c r="SR103" i="3" a="1"/>
  <c r="UD4" i="3" a="1"/>
  <c r="QD120" i="3" a="1"/>
  <c r="OV178" i="3" a="1"/>
  <c r="RD153" i="3" a="1"/>
  <c r="TE52" i="3" a="1"/>
  <c r="ST72" i="3" a="1"/>
  <c r="LO176" i="3" a="1"/>
  <c r="ML119" i="3" a="1"/>
  <c r="RL196" i="3" a="1"/>
  <c r="PV192" i="3" a="1"/>
  <c r="TB7" i="3" a="1"/>
  <c r="OM140" i="3" a="1"/>
  <c r="ST73" i="3" a="1"/>
  <c r="SY123" i="3" a="1"/>
  <c r="SQ51" i="3" a="1"/>
  <c r="OM67" i="3" a="1"/>
  <c r="PD199" i="3" a="1"/>
  <c r="MU38" i="3" a="1"/>
  <c r="OQ193" i="3" a="1"/>
  <c r="TD191" i="3" a="1"/>
  <c r="OR152" i="3" a="1"/>
  <c r="TW159" i="3" a="1"/>
  <c r="LH52" i="3" a="1"/>
  <c r="PO121" i="3" a="1"/>
  <c r="OM125" i="3" a="1"/>
  <c r="OL116" i="3" a="1"/>
  <c r="UH92" i="3" a="1"/>
  <c r="OX148" i="3" a="1"/>
  <c r="LE3" i="3" a="1"/>
  <c r="QR114" i="3" a="1"/>
  <c r="RL3" i="3" a="1"/>
  <c r="UJ163" i="3" a="1"/>
  <c r="SV72" i="3" a="1"/>
  <c r="QR113" i="3" a="1"/>
  <c r="QG76" i="3" a="1"/>
  <c r="SX56" i="3" a="1"/>
  <c r="SB59" i="3" a="1"/>
  <c r="PX61" i="3" a="1"/>
  <c r="OV117" i="3" a="1"/>
  <c r="SB140" i="3" a="1"/>
  <c r="PJ34" i="3" a="1"/>
  <c r="UC21" i="3" a="1"/>
  <c r="SE195" i="3" a="1"/>
  <c r="OS54" i="3" a="1"/>
  <c r="OM166" i="3" a="1"/>
  <c r="RC138" i="3" a="1"/>
  <c r="LT153" i="3" a="1"/>
  <c r="TV153" i="3" a="1"/>
  <c r="MO7" i="3" a="1"/>
  <c r="RA32" i="3" a="1"/>
  <c r="UC13" i="3" a="1"/>
  <c r="OY198" i="3" a="1"/>
  <c r="TJ114" i="3" a="1"/>
  <c r="QP106" i="3" a="1"/>
  <c r="ML140" i="3" a="1"/>
  <c r="SS16" i="3" a="1"/>
  <c r="QU74" i="3" a="1"/>
  <c r="SH184" i="3" a="1"/>
  <c r="OP190" i="3" a="1"/>
  <c r="LZ115" i="3" a="1"/>
  <c r="MR98" i="3" a="1"/>
  <c r="OT13" i="3" a="1"/>
  <c r="TI119" i="3" a="1"/>
  <c r="RS126" i="3" a="1"/>
  <c r="LE17" i="3" a="1"/>
  <c r="SJ180" i="3" a="1"/>
  <c r="MK122" i="3" a="1"/>
  <c r="PT159" i="3" a="1"/>
  <c r="LZ69" i="3" a="1"/>
  <c r="QT154" i="3" a="1"/>
  <c r="RK87" i="3" a="1"/>
  <c r="SA81" i="3" a="1"/>
  <c r="TL89" i="3" a="1"/>
  <c r="RK128" i="3" a="1"/>
  <c r="PB130" i="3" a="1"/>
  <c r="OM106" i="3" a="1"/>
  <c r="SY60" i="3" a="1"/>
  <c r="RY97" i="3" a="1"/>
  <c r="MM36" i="3" a="1"/>
  <c r="LI155" i="3" a="1"/>
  <c r="LZ76" i="3" a="1"/>
  <c r="SU138" i="3" a="1"/>
  <c r="OL139" i="3" a="1"/>
  <c r="SA70" i="3" a="1"/>
  <c r="TM185" i="3" a="1"/>
  <c r="RL60" i="3" a="1"/>
  <c r="MV142" i="3" a="1"/>
  <c r="LR189" i="3" a="1"/>
  <c r="UF47" i="3" a="1"/>
  <c r="MA158" i="3" a="1"/>
  <c r="PZ179" i="3" a="1"/>
  <c r="PC157" i="3" a="1"/>
  <c r="PJ82" i="3" a="1"/>
  <c r="MT105" i="3" a="1"/>
  <c r="TW26" i="3" a="1"/>
  <c r="ST90" i="3" a="1"/>
  <c r="OY14" i="3" a="1"/>
  <c r="SV78" i="3" a="1"/>
  <c r="RM146" i="3" a="1"/>
  <c r="MS123" i="3" a="1"/>
  <c r="RF86" i="3" a="1"/>
  <c r="SD149" i="3" a="1"/>
  <c r="UI94" i="3" a="1"/>
  <c r="OW171" i="3" a="1"/>
  <c r="PW144" i="3" a="1"/>
  <c r="LG77" i="3" a="1"/>
  <c r="MS130" i="3" a="1"/>
  <c r="LO72" i="3" a="1"/>
  <c r="RA171" i="3" a="1"/>
  <c r="UE93" i="3" a="1"/>
  <c r="SE89" i="3" a="1"/>
  <c r="RH128" i="3" a="1"/>
  <c r="SW37" i="3" a="1"/>
  <c r="OW143" i="3" a="1"/>
  <c r="OS149" i="3" a="1"/>
  <c r="MS115" i="3" a="1"/>
  <c r="RY102" i="3" a="1"/>
  <c r="TY149" i="3" a="1"/>
  <c r="PH56" i="3" a="1"/>
  <c r="OR110" i="3" a="1"/>
  <c r="MS76" i="3" a="1"/>
  <c r="MV170" i="3" a="1"/>
  <c r="OZ107" i="3" a="1"/>
  <c r="QX10" i="3" a="1"/>
  <c r="PB55" i="3" a="1"/>
  <c r="MR136" i="3" a="1"/>
  <c r="RS149" i="3" a="1"/>
  <c r="UG55" i="3" a="1"/>
  <c r="RN3" i="3" a="1"/>
  <c r="TM67" i="3" a="1"/>
  <c r="OX151" i="3" a="1"/>
  <c r="LN82" i="3" a="1"/>
  <c r="OT122" i="3" a="1"/>
  <c r="UJ165" i="3" a="1"/>
  <c r="RD110" i="3" a="1"/>
  <c r="OW53" i="3" a="1"/>
  <c r="TG26" i="3" a="1"/>
  <c r="OM57" i="3" a="1"/>
  <c r="SH87" i="3" a="1"/>
  <c r="SD137" i="3" a="1"/>
  <c r="TZ164" i="3" a="1"/>
  <c r="PG125" i="3" a="1"/>
  <c r="MJ53" i="3" a="1"/>
  <c r="RK30" i="3" a="1"/>
  <c r="RH130" i="3" a="1"/>
  <c r="OU143" i="3" a="1"/>
  <c r="QP74" i="3" a="1"/>
  <c r="TL81" i="3" a="1"/>
  <c r="UE27" i="3" a="1"/>
  <c r="LO146" i="3" a="1"/>
  <c r="QV94" i="3" a="1"/>
  <c r="SU72" i="3" a="1"/>
  <c r="QG138" i="3" a="1"/>
  <c r="QV132" i="3" a="1"/>
  <c r="OZ106" i="3" a="1"/>
  <c r="LV16" i="3" a="1"/>
  <c r="LO155" i="3" a="1"/>
  <c r="RY15" i="3" a="1"/>
  <c r="PS14" i="3" a="1"/>
  <c r="TL67" i="3" a="1"/>
  <c r="UE70" i="3" a="1"/>
  <c r="TX45" i="3" a="1"/>
  <c r="PF72" i="3" a="1"/>
  <c r="OQ168" i="3" a="1"/>
  <c r="MJ77" i="3" a="1"/>
  <c r="MG156" i="3" a="1"/>
  <c r="SH95" i="3" a="1"/>
  <c r="RC121" i="3" a="1"/>
  <c r="UE16" i="3" a="1"/>
  <c r="UA17" i="3" a="1"/>
  <c r="RE130" i="3" a="1"/>
  <c r="RB142" i="3" a="1"/>
  <c r="QX173" i="3" a="1"/>
  <c r="MN130" i="3" a="1"/>
  <c r="SU46" i="3" a="1"/>
  <c r="PR193" i="3" a="1"/>
  <c r="SS164" i="3" a="1"/>
  <c r="RF21" i="3" a="1"/>
  <c r="MW157" i="3" a="1"/>
  <c r="MB140" i="3" a="1"/>
  <c r="MM83" i="3" a="1"/>
  <c r="QR75" i="3" a="1"/>
  <c r="MM135" i="3" a="1"/>
  <c r="QG91" i="3" a="1"/>
  <c r="RG118" i="3" a="1"/>
  <c r="UA129" i="3" a="1"/>
  <c r="TC109" i="3" a="1"/>
  <c r="LL163" i="3" a="1"/>
  <c r="SK162" i="3" a="1"/>
  <c r="OY46" i="3" a="1"/>
  <c r="TE145" i="3" a="1"/>
  <c r="MQ7" i="3" a="1"/>
  <c r="SC107" i="3" a="1"/>
  <c r="SG75" i="3" a="1"/>
  <c r="SX12" i="3" a="1"/>
  <c r="LP146" i="3" a="1"/>
  <c r="SV40" i="3" a="1"/>
  <c r="OR165" i="3" a="1"/>
  <c r="RA75" i="3" a="1"/>
  <c r="MK76" i="3" a="1"/>
  <c r="SD139" i="3" a="1"/>
  <c r="OX164" i="3" a="1"/>
  <c r="OV45" i="3" a="1"/>
  <c r="TF25" i="3" a="1"/>
  <c r="RS145" i="3" a="1"/>
  <c r="OO130" i="3" a="1"/>
  <c r="UH78" i="3" a="1"/>
  <c r="QG102" i="3" a="1"/>
  <c r="SO117" i="3" a="1"/>
  <c r="MO116" i="3" a="1"/>
  <c r="LJ30" i="3" a="1"/>
  <c r="PR105" i="3" a="1"/>
  <c r="SV123" i="3" a="1"/>
  <c r="SX154" i="3" a="1"/>
  <c r="QW144" i="3" a="1"/>
  <c r="RG84" i="3" a="1"/>
  <c r="TY73" i="3" a="1"/>
  <c r="SG145" i="3" a="1"/>
  <c r="LI146" i="3" a="1"/>
  <c r="RB109" i="3" a="1"/>
  <c r="PB98" i="3" a="1"/>
  <c r="TV66" i="3" a="1"/>
  <c r="RX163" i="3" a="1"/>
  <c r="MT39" i="3" a="1"/>
  <c r="QX76" i="3" a="1"/>
  <c r="SJ36" i="3" a="1"/>
  <c r="SU170" i="3" a="1"/>
  <c r="MA131" i="3" a="1"/>
  <c r="OT84" i="3" a="1"/>
  <c r="QF60" i="3" a="1"/>
  <c r="SZ31" i="3" a="1"/>
  <c r="MO189" i="3" a="1"/>
  <c r="LM172" i="3" a="1"/>
  <c r="PB12" i="3" a="1"/>
  <c r="RX6" i="3" a="1"/>
  <c r="TH56" i="3" a="1"/>
  <c r="MB113" i="3" a="1"/>
  <c r="SY59" i="3" a="1"/>
  <c r="QG127" i="3" a="1"/>
  <c r="SS171" i="3" a="1"/>
  <c r="TA51" i="3" a="1"/>
  <c r="LH94" i="3" a="1"/>
  <c r="UD156" i="3" a="1"/>
  <c r="RN87" i="3" a="1"/>
  <c r="SO144" i="3" a="1"/>
  <c r="RI36" i="3" a="1"/>
  <c r="LT50" i="3" a="1"/>
  <c r="SJ170" i="3" a="1"/>
  <c r="OU124" i="3" a="1"/>
  <c r="OT138" i="3" a="1"/>
  <c r="LM43" i="3" a="1"/>
  <c r="TJ32" i="3" a="1"/>
  <c r="MS117" i="3" a="1"/>
  <c r="OP114" i="3" a="1"/>
  <c r="MS6" i="3" a="1"/>
  <c r="TX99" i="3" a="1"/>
  <c r="SO41" i="3" a="1"/>
  <c r="SI168" i="3" a="1"/>
  <c r="UI142" i="3" a="1"/>
  <c r="ML95" i="3" a="1"/>
  <c r="TV149" i="3" a="1"/>
  <c r="UA145" i="3" a="1"/>
  <c r="TE36" i="3" a="1"/>
  <c r="QC101" i="3" a="1"/>
  <c r="SY143" i="3" a="1"/>
  <c r="RD116" i="3" a="1"/>
  <c r="LX105" i="3" a="1"/>
  <c r="TV22" i="3" a="1"/>
  <c r="PX129" i="3" a="1"/>
  <c r="QW157" i="3" a="1"/>
  <c r="OM187" i="3" a="1"/>
  <c r="QZ193" i="3" a="1"/>
  <c r="PI193" i="3" a="1"/>
  <c r="OU153" i="3" a="1"/>
  <c r="OP83" i="3" a="1"/>
  <c r="SB149" i="3" a="1"/>
  <c r="SJ154" i="3" a="1"/>
  <c r="SP166" i="3" a="1"/>
  <c r="QA106" i="3" a="1"/>
  <c r="RG36" i="3" a="1"/>
  <c r="LD94" i="3" a="1"/>
  <c r="OM111" i="3" a="1"/>
  <c r="TG39" i="3" a="1"/>
  <c r="TZ178" i="3" a="1"/>
  <c r="TU18" i="3" a="1"/>
  <c r="OL159" i="3" a="1"/>
  <c r="SH147" i="3" a="1"/>
  <c r="LP70" i="3" a="1"/>
  <c r="OQ37" i="3" a="1"/>
  <c r="TF169" i="3" a="1"/>
  <c r="TU70" i="3" a="1"/>
  <c r="MG49" i="3" a="1"/>
  <c r="SE20" i="3" a="1"/>
  <c r="TY18" i="3" a="1"/>
  <c r="QP149" i="3" a="1"/>
  <c r="QB106" i="3" a="1"/>
  <c r="QS115" i="3" a="1"/>
  <c r="TK8" i="3" a="1"/>
  <c r="QD153" i="3" a="1"/>
  <c r="RX19" i="3" a="1"/>
  <c r="RM133" i="3" a="1"/>
  <c r="MP159" i="3" a="1"/>
  <c r="QY103" i="3" a="1"/>
  <c r="QU70" i="3" a="1"/>
  <c r="LI5" i="3" a="1"/>
  <c r="SY67" i="3" a="1"/>
  <c r="OY93" i="3" a="1"/>
  <c r="UE151" i="3" a="1"/>
  <c r="TU122" i="3" a="1"/>
  <c r="MS94" i="3" a="1"/>
  <c r="SD94" i="3" a="1"/>
  <c r="TX84" i="3" a="1"/>
  <c r="MN92" i="3" a="1"/>
  <c r="LV74" i="3" a="1"/>
  <c r="RH125" i="3" a="1"/>
  <c r="QE112" i="3" a="1"/>
  <c r="LG48" i="3" a="1"/>
  <c r="LP131" i="3" a="1"/>
  <c r="LK74" i="3" a="1"/>
  <c r="PB18" i="3" a="1"/>
  <c r="SK81" i="3" a="1"/>
  <c r="UF17" i="3" a="1"/>
  <c r="TU131" i="3" a="1"/>
  <c r="MG51" i="3" a="1"/>
  <c r="TX41" i="3" a="1"/>
  <c r="ML22" i="3" a="1"/>
  <c r="UI29" i="3" a="1"/>
  <c r="QY181" i="3" a="1"/>
  <c r="QQ139" i="3" a="1"/>
  <c r="RL17" i="3" a="1"/>
  <c r="LM128" i="3" a="1"/>
  <c r="RS20" i="3" a="1"/>
  <c r="LL81" i="3" a="1"/>
  <c r="ON99" i="3" a="1"/>
  <c r="PX50" i="3" a="1"/>
  <c r="QV131" i="3" a="1"/>
  <c r="PF177" i="3" a="1"/>
  <c r="PI118" i="3" a="1"/>
  <c r="TH25" i="3" a="1"/>
  <c r="MO148" i="3" a="1"/>
  <c r="TC115" i="3" a="1"/>
  <c r="TH64" i="3" a="1"/>
  <c r="RM161" i="3" a="1"/>
  <c r="QD136" i="3" a="1"/>
  <c r="TK87" i="3" a="1"/>
  <c r="LW54" i="3" a="1"/>
  <c r="SS82" i="3" a="1"/>
  <c r="SS36" i="3" a="1"/>
  <c r="ML94" i="3" a="1"/>
  <c r="QZ63" i="3" a="1"/>
  <c r="LT48" i="3" a="1"/>
  <c r="SV96" i="3" a="1"/>
  <c r="UF58" i="3" a="1"/>
  <c r="OV48" i="3" a="1"/>
  <c r="UB155" i="3" a="1"/>
  <c r="PX94" i="3" a="1"/>
  <c r="RG109" i="3" a="1"/>
  <c r="OV98" i="3" a="1"/>
  <c r="SU15" i="3" a="1"/>
  <c r="UB117" i="3" a="1"/>
  <c r="PO28" i="3" a="1"/>
  <c r="TW160" i="3" a="1"/>
  <c r="SK57" i="3" a="1"/>
  <c r="TV57" i="3" a="1"/>
  <c r="SS126" i="3" a="1"/>
  <c r="TD96" i="3" a="1"/>
  <c r="SW137" i="3" a="1"/>
  <c r="OQ101" i="3" a="1"/>
  <c r="MO138" i="3" a="1"/>
  <c r="RS157" i="3" a="1"/>
  <c r="MB73" i="3" a="1"/>
  <c r="QT86" i="3" a="1"/>
  <c r="MB109" i="3" a="1"/>
  <c r="UC98" i="3" a="1"/>
  <c r="UA214" i="3"/>
  <c r="SK135" i="3" a="1"/>
  <c r="PA168" i="3" a="1"/>
  <c r="SB158" i="3" a="1"/>
  <c r="SZ166" i="3" a="1"/>
  <c r="RK13" i="3" a="1"/>
  <c r="RY66" i="3" a="1"/>
  <c r="OZ147" i="3" a="1"/>
  <c r="LX88" i="3" a="1"/>
  <c r="SC51" i="3" a="1"/>
  <c r="OV70" i="3" a="1"/>
  <c r="TX58" i="3" a="1"/>
  <c r="LT22" i="3" a="1"/>
  <c r="QE8" i="3" a="1"/>
  <c r="QV123" i="3" a="1"/>
  <c r="TB161" i="3" a="1"/>
  <c r="SX41" i="3" a="1"/>
  <c r="RZ12" i="3" a="1"/>
  <c r="UH38" i="3" a="1"/>
  <c r="TL200" i="3" a="1"/>
  <c r="PV167" i="3" a="1"/>
  <c r="TI155" i="3" a="1"/>
  <c r="LZ107" i="3" a="1"/>
  <c r="PY87" i="3" a="1"/>
  <c r="LD36" i="3" a="1"/>
  <c r="LQ142" i="3" a="1"/>
  <c r="OY5" i="3" a="1"/>
  <c r="RX188" i="3" a="1"/>
  <c r="QR37" i="3" a="1"/>
  <c r="RE25" i="3" a="1"/>
  <c r="LZ111" i="3" a="1"/>
  <c r="RE144" i="3" a="1"/>
  <c r="MA164" i="3" a="1"/>
  <c r="MG122" i="3" a="1"/>
  <c r="PF126" i="3" a="1"/>
  <c r="OX159" i="3" a="1"/>
  <c r="SP69" i="3" a="1"/>
  <c r="LU169" i="3" a="1"/>
  <c r="QT97" i="3" a="1"/>
  <c r="ON140" i="3" a="1"/>
  <c r="RN147" i="3" a="1"/>
  <c r="QR90" i="3" a="1"/>
  <c r="UH157" i="3" a="1"/>
  <c r="TH67" i="3" a="1"/>
  <c r="LT136" i="3" a="1"/>
  <c r="OO42" i="3" a="1"/>
  <c r="MB93" i="3" a="1"/>
  <c r="MG31" i="3" a="1"/>
  <c r="QV32" i="3" a="1"/>
  <c r="RA89" i="3" a="1"/>
  <c r="RW121" i="3" a="1"/>
  <c r="PB120" i="3" a="1"/>
  <c r="MJ167" i="3" a="1"/>
  <c r="TC71" i="3" a="1"/>
  <c r="RK54" i="3" a="1"/>
  <c r="LJ139" i="3" a="1"/>
  <c r="UE7" i="3" a="1"/>
  <c r="PR22" i="3" a="1"/>
  <c r="RM96" i="3" a="1"/>
  <c r="MR164" i="3" a="1"/>
  <c r="UC168" i="3" a="1"/>
  <c r="RM175" i="3" a="1"/>
  <c r="MG117" i="3" a="1"/>
  <c r="RZ137" i="3" a="1"/>
  <c r="TG174" i="3" a="1"/>
  <c r="LM96" i="3" a="1"/>
  <c r="SP142" i="3" a="1"/>
  <c r="LK134" i="3" a="1"/>
  <c r="LH113" i="3" a="1"/>
  <c r="RJ66" i="3" a="1"/>
  <c r="SS87" i="3" a="1"/>
  <c r="QQ146" i="3" a="1"/>
  <c r="SF42" i="3" a="1"/>
  <c r="MM115" i="3" a="1"/>
  <c r="TX25" i="3" a="1"/>
  <c r="QP153" i="3" a="1"/>
  <c r="MU49" i="3" a="1"/>
  <c r="PJ158" i="3" a="1"/>
  <c r="PZ172" i="3" a="1"/>
  <c r="RW139" i="3" a="1"/>
  <c r="UE136" i="3" a="1"/>
  <c r="LK28" i="3" a="1"/>
  <c r="LQ108" i="3" a="1"/>
  <c r="LO121" i="3" a="1"/>
  <c r="PR200" i="3" a="1"/>
  <c r="LX100" i="3" a="1"/>
  <c r="QS89" i="3" a="1"/>
  <c r="SQ15" i="3" a="1"/>
  <c r="TX66" i="3" a="1"/>
  <c r="QW33" i="3" a="1"/>
  <c r="QC169" i="3" a="1"/>
  <c r="QS38" i="3" a="1"/>
  <c r="UB135" i="3" a="1"/>
  <c r="UG8" i="3" a="1"/>
  <c r="MG28" i="3" a="1"/>
  <c r="OL98" i="3" a="1"/>
  <c r="RE88" i="3" a="1"/>
  <c r="OS153" i="3" a="1"/>
  <c r="SO145" i="3" a="1"/>
  <c r="SX101" i="3" a="1"/>
  <c r="LP53" i="3" a="1"/>
  <c r="RL27" i="3" a="1"/>
  <c r="SR55" i="3" a="1"/>
  <c r="MT87" i="3" a="1"/>
  <c r="UF169" i="3" a="1"/>
  <c r="SD63" i="3" a="1"/>
  <c r="OP137" i="3" a="1"/>
  <c r="SX131" i="3" a="1"/>
  <c r="PY85" i="3" a="1"/>
  <c r="LW150" i="3" a="1"/>
  <c r="QB17" i="3" a="1"/>
  <c r="PJ153" i="3" a="1"/>
  <c r="RI75" i="3" a="1"/>
  <c r="LW58" i="3" a="1"/>
  <c r="SR86" i="3" a="1"/>
  <c r="OR155" i="3" a="1"/>
  <c r="OY42" i="3" a="1"/>
  <c r="PT83" i="3" a="1"/>
  <c r="OV151" i="3" a="1"/>
  <c r="TZ103" i="3" a="1"/>
  <c r="TX131" i="3" a="1"/>
  <c r="PO47" i="3" a="1"/>
  <c r="LF70" i="3" a="1"/>
  <c r="MR108" i="3" a="1"/>
  <c r="ON51" i="3" a="1"/>
  <c r="MX170" i="3" a="1"/>
  <c r="UB70" i="3" a="1"/>
  <c r="MA137" i="3" a="1"/>
  <c r="SW26" i="3" a="1"/>
  <c r="QT76" i="3" a="1"/>
  <c r="RJ185" i="3" a="1"/>
  <c r="QB40" i="3" a="1"/>
  <c r="QG103" i="3" a="1"/>
  <c r="QX46" i="3" a="1"/>
  <c r="QE4" i="3" a="1"/>
  <c r="SH59" i="3" a="1"/>
  <c r="LU127" i="3" a="1"/>
  <c r="RA86" i="3" a="1"/>
  <c r="LX166" i="3" a="1"/>
  <c r="TD164" i="3" a="1"/>
  <c r="OO102" i="3" a="1"/>
  <c r="RF80" i="3" a="1"/>
  <c r="LW177" i="3" a="1"/>
  <c r="LZ137" i="3" a="1"/>
  <c r="RX106" i="3" a="1"/>
  <c r="OQ74" i="3" a="1"/>
  <c r="MJ151" i="3" a="1"/>
  <c r="RZ113" i="3" a="1"/>
  <c r="OS133" i="3" a="1"/>
  <c r="SW106" i="3" a="1"/>
  <c r="TZ128" i="3" a="1"/>
  <c r="TJ66" i="3" a="1"/>
  <c r="MK92" i="3" a="1"/>
  <c r="UJ187" i="3" a="1"/>
  <c r="UF21" i="3" a="1"/>
  <c r="LL135" i="3" a="1"/>
  <c r="PI17" i="3" a="1"/>
  <c r="LU10" i="3" a="1"/>
  <c r="SJ63" i="3" a="1"/>
  <c r="UG154" i="3" a="1"/>
  <c r="PR35" i="3" a="1"/>
  <c r="SR14" i="3" a="1"/>
  <c r="SJ21" i="3" a="1"/>
  <c r="MO93" i="3" a="1"/>
  <c r="PV106" i="3" a="1"/>
  <c r="MO109" i="3" a="1"/>
  <c r="PE113" i="3" a="1"/>
  <c r="TU167" i="3" a="1"/>
  <c r="RB148" i="3" a="1"/>
  <c r="LX58" i="3" a="1"/>
  <c r="SS43" i="3" a="1"/>
  <c r="TM146" i="3" a="1"/>
  <c r="MC212" i="3"/>
  <c r="SP106" i="3" a="1"/>
  <c r="MW142" i="3" a="1"/>
  <c r="TF137" i="3" a="1"/>
  <c r="RI136" i="3" a="1"/>
  <c r="LW129" i="3" a="1"/>
  <c r="UC186" i="3" a="1"/>
  <c r="LY139" i="3" a="1"/>
  <c r="RC172" i="3" a="1"/>
  <c r="MT167" i="3" a="1"/>
  <c r="UH19" i="3" a="1"/>
  <c r="RA172" i="3" a="1"/>
  <c r="PA118" i="3" a="1"/>
  <c r="PX105" i="3" a="1"/>
  <c r="SH54" i="3" a="1"/>
  <c r="MS9" i="3" a="1"/>
  <c r="MS166" i="3" a="1"/>
  <c r="SI25" i="3" a="1"/>
  <c r="QY165" i="3" a="1"/>
  <c r="QE124" i="3" a="1"/>
  <c r="OY127" i="3" a="1"/>
  <c r="LR84" i="3" a="1"/>
  <c r="QZ10" i="3" a="1"/>
  <c r="LL51" i="3" a="1"/>
  <c r="UG120" i="3" a="1"/>
  <c r="MM84" i="3" a="1"/>
  <c r="LE126" i="3" a="1"/>
  <c r="OL105" i="3" a="1"/>
  <c r="TF96" i="3" a="1"/>
  <c r="OX90" i="3" a="1"/>
  <c r="RI61" i="3" a="1"/>
  <c r="PO173" i="3" a="1"/>
  <c r="LS39" i="3" a="1"/>
  <c r="QA176" i="3" a="1"/>
  <c r="QV199" i="3" a="1"/>
  <c r="TW146" i="3" a="1"/>
  <c r="RW175" i="3" a="1"/>
  <c r="SE102" i="3" a="1"/>
  <c r="MR47" i="3" a="1"/>
  <c r="OQ57" i="3" a="1"/>
  <c r="OO186" i="3" a="1"/>
  <c r="OL46" i="3" a="1"/>
  <c r="MN139" i="3" a="1"/>
  <c r="ML145" i="3" a="1"/>
  <c r="QC4" i="3" a="1"/>
  <c r="OT119" i="3" a="1"/>
  <c r="QT83" i="3" a="1"/>
  <c r="OX22" i="3" a="1"/>
  <c r="TC159" i="3" a="1"/>
  <c r="LF76" i="3" a="1"/>
  <c r="LW34" i="3" a="1"/>
  <c r="QX166" i="3" a="1"/>
  <c r="MV20" i="3" a="1"/>
  <c r="QZ78" i="3" a="1"/>
  <c r="RD111" i="3" a="1"/>
  <c r="PW151" i="3" a="1"/>
  <c r="LL8" i="3" a="1"/>
  <c r="SY141" i="3" a="1"/>
  <c r="OU154" i="3" a="1"/>
  <c r="LJ135" i="3" a="1"/>
  <c r="UE24" i="3" a="1"/>
  <c r="OP101" i="3" a="1"/>
  <c r="MG34" i="3" a="1"/>
  <c r="SQ126" i="3" a="1"/>
  <c r="MG56" i="3" a="1"/>
  <c r="SS168" i="3" a="1"/>
  <c r="MY128" i="3" a="1"/>
  <c r="SZ25" i="3" a="1"/>
  <c r="PT23" i="3" a="1"/>
  <c r="SK36" i="3" a="1"/>
  <c r="SU41" i="3" a="1"/>
  <c r="SS10" i="3" a="1"/>
  <c r="QU10" i="3" a="1"/>
  <c r="LP79" i="3" a="1"/>
  <c r="RZ177" i="3" a="1"/>
  <c r="TZ45" i="3" a="1"/>
  <c r="LX3" i="3" a="1"/>
  <c r="SS64" i="3" a="1"/>
  <c r="OV123" i="3" a="1"/>
  <c r="OO81" i="3" a="1"/>
  <c r="MY152" i="3" a="1"/>
  <c r="PX104" i="3" a="1"/>
  <c r="OV72" i="3" a="1"/>
  <c r="LP37" i="3" a="1"/>
  <c r="TL178" i="3" a="1"/>
  <c r="QA88" i="3" a="1"/>
  <c r="RC85" i="3" a="1"/>
  <c r="QG147" i="3" a="1"/>
  <c r="SG157" i="3" a="1"/>
  <c r="LP157" i="3" a="1"/>
  <c r="MX37" i="3" a="1"/>
  <c r="MA192" i="3" a="1"/>
  <c r="MY36" i="3" a="1"/>
  <c r="PX82" i="3" a="1"/>
  <c r="QT123" i="3" a="1"/>
  <c r="SK188" i="3" a="1"/>
  <c r="SX78" i="3" a="1"/>
  <c r="MN179" i="3" a="1"/>
  <c r="QF162" i="3" a="1"/>
  <c r="MW77" i="3" a="1"/>
  <c r="UI159" i="3" a="1"/>
  <c r="TV55" i="3" a="1"/>
  <c r="RH75" i="3" a="1"/>
  <c r="SE79" i="3" a="1"/>
  <c r="MK41" i="3" a="1"/>
  <c r="PF120" i="3" a="1"/>
  <c r="TJ71" i="3" a="1"/>
  <c r="PO44" i="3" a="1"/>
  <c r="PT77" i="3" a="1"/>
  <c r="TW25" i="3" a="1"/>
  <c r="LF125" i="3" a="1"/>
  <c r="TA116" i="3" a="1"/>
  <c r="SD186" i="3" a="1"/>
  <c r="PD154" i="3" a="1"/>
  <c r="LR122" i="3" a="1"/>
  <c r="MJ139" i="3" a="1"/>
  <c r="SB32" i="3" a="1"/>
  <c r="TJ183" i="3" a="1"/>
  <c r="LI157" i="3" a="1"/>
  <c r="LH123" i="3" a="1"/>
  <c r="SQ90" i="3" a="1"/>
  <c r="TJ179" i="3" a="1"/>
  <c r="QS151" i="3" a="1"/>
  <c r="LD22" i="3" a="1"/>
  <c r="LX9" i="3" a="1"/>
  <c r="UE64" i="3" a="1"/>
  <c r="PC169" i="3" a="1"/>
  <c r="LP18" i="3" a="1"/>
  <c r="MJ6" i="3" a="1"/>
  <c r="OM137" i="3" a="1"/>
  <c r="QG6" i="3" a="1"/>
  <c r="UA100" i="3" a="1"/>
  <c r="LS151" i="3" a="1"/>
  <c r="QV128" i="3" a="1"/>
  <c r="MX185" i="3" a="1"/>
  <c r="QE7" i="3" a="1"/>
  <c r="PT154" i="3" a="1"/>
  <c r="RS138" i="3" a="1"/>
  <c r="RF5" i="3" a="1"/>
  <c r="PO109" i="3" a="1"/>
  <c r="SE80" i="3" a="1"/>
  <c r="UF137" i="3" a="1"/>
  <c r="MJ122" i="3" a="1"/>
  <c r="QG136" i="3" a="1"/>
  <c r="SX127" i="3" a="1"/>
  <c r="TE64" i="3" a="1"/>
  <c r="LR129" i="3" a="1"/>
  <c r="MJ64" i="3" a="1"/>
  <c r="LF94" i="3" a="1"/>
  <c r="MQ133" i="3" a="1"/>
  <c r="SO151" i="3" a="1"/>
  <c r="PA57" i="3" a="1"/>
  <c r="OU119" i="3" a="1"/>
  <c r="UG151" i="3" a="1"/>
  <c r="RE109" i="3" a="1"/>
  <c r="TJ81" i="3" a="1"/>
  <c r="LM23" i="3" a="1"/>
  <c r="QS48" i="3" a="1"/>
  <c r="PZ82" i="3" a="1"/>
  <c r="SP56" i="3" a="1"/>
  <c r="UD3" i="3" a="1"/>
  <c r="LH151" i="3" a="1"/>
  <c r="LE155" i="3" a="1"/>
  <c r="QA155" i="3" a="1"/>
  <c r="TX166" i="3" a="1"/>
  <c r="UJ50" i="3" a="1"/>
  <c r="QU154" i="3" a="1"/>
  <c r="OV79" i="3" a="1"/>
  <c r="OY54" i="3" a="1"/>
  <c r="LU99" i="3" a="1"/>
  <c r="MG24" i="3" a="1"/>
  <c r="MP108" i="3" a="1"/>
  <c r="MB107" i="3" a="1"/>
  <c r="RZ141" i="3" a="1"/>
  <c r="UB72" i="3" a="1"/>
  <c r="RI57" i="3" a="1"/>
  <c r="RB122" i="3" a="1"/>
  <c r="SQ170" i="3" a="1"/>
  <c r="SA177" i="3" a="1"/>
  <c r="MX23" i="3" a="1"/>
  <c r="QG18" i="3" a="1"/>
  <c r="RK66" i="3" a="1"/>
  <c r="QZ3" i="3" a="1"/>
  <c r="SG22" i="3" a="1"/>
  <c r="LL174" i="3" a="1"/>
  <c r="TC86" i="3" a="1"/>
  <c r="QY179" i="3" a="1"/>
  <c r="RX68" i="3" a="1"/>
  <c r="RS162" i="3" a="1"/>
  <c r="TH151" i="3" a="1"/>
  <c r="MQ184" i="3" a="1"/>
  <c r="LW32" i="3" a="1"/>
  <c r="OO146" i="3" a="1"/>
  <c r="RF6" i="3" a="1"/>
  <c r="LM157" i="3" a="1"/>
  <c r="LY91" i="3" a="1"/>
  <c r="PG42" i="3" a="1"/>
  <c r="OM131" i="3" a="1"/>
  <c r="QB108" i="3" a="1"/>
  <c r="OW172" i="3" a="1"/>
  <c r="RX61" i="3" a="1"/>
  <c r="TC143" i="3" a="1"/>
  <c r="QZ61" i="3" a="1"/>
  <c r="TA66" i="3" a="1"/>
  <c r="TF109" i="3" a="1"/>
  <c r="SI154" i="3" a="1"/>
  <c r="OV163" i="3" a="1"/>
  <c r="SX171" i="3" a="1"/>
  <c r="OT103" i="3" a="1"/>
  <c r="UD128" i="3" a="1"/>
  <c r="SI144" i="3" a="1"/>
  <c r="LH74" i="3" a="1"/>
  <c r="UG108" i="3" a="1"/>
  <c r="SA169" i="3" a="1"/>
  <c r="TE41" i="3" a="1"/>
  <c r="RD93" i="3" a="1"/>
  <c r="LG16" i="3" a="1"/>
  <c r="UJ140" i="3" a="1"/>
  <c r="PX40" i="3" a="1"/>
  <c r="RW155" i="3" a="1"/>
  <c r="SY105" i="3" a="1"/>
  <c r="RC73" i="3" a="1"/>
  <c r="OQ139" i="3" a="1"/>
  <c r="SO67" i="3" a="1"/>
  <c r="OR163" i="3" a="1"/>
  <c r="MP91" i="3" a="1"/>
  <c r="RV82" i="3" a="1"/>
  <c r="MB86" i="3" a="1"/>
  <c r="PO97" i="3" a="1"/>
  <c r="LE162" i="3" a="1"/>
  <c r="TZ5" i="3" a="1"/>
  <c r="TC92" i="3" a="1"/>
  <c r="RC145" i="3" a="1"/>
  <c r="MJ42" i="3" a="1"/>
  <c r="MP141" i="3" a="1"/>
  <c r="PT134" i="3" a="1"/>
  <c r="QD85" i="3" a="1"/>
  <c r="PO99" i="3" a="1"/>
  <c r="SB162" i="3" a="1"/>
  <c r="PI81" i="3" a="1"/>
  <c r="RH154" i="3" a="1"/>
  <c r="TD162" i="3" a="1"/>
  <c r="MW82" i="3" a="1"/>
  <c r="LS38" i="3" a="1"/>
  <c r="QZ125" i="3" a="1"/>
  <c r="TF82" i="3" a="1"/>
  <c r="TG116" i="3" a="1"/>
  <c r="LJ38" i="3" a="1"/>
  <c r="QW103" i="3" a="1"/>
  <c r="QP152" i="3" a="1"/>
  <c r="RD22" i="3" a="1"/>
  <c r="TY154" i="3" a="1"/>
  <c r="LQ31" i="3" a="1"/>
  <c r="UJ172" i="3" a="1"/>
  <c r="SG81" i="3" a="1"/>
  <c r="RX137" i="3" a="1"/>
  <c r="QT64" i="3" a="1"/>
  <c r="LS79" i="3" a="1"/>
  <c r="OP60" i="3" a="1"/>
  <c r="RB61" i="3" a="1"/>
  <c r="QC98" i="3" a="1"/>
  <c r="MQ144" i="3" a="1"/>
  <c r="PG43" i="3" a="1"/>
  <c r="LS20" i="3" a="1"/>
  <c r="QB138" i="3" a="1"/>
  <c r="LN86" i="3" a="1"/>
  <c r="MT19" i="3" a="1"/>
  <c r="LF96" i="3" a="1"/>
  <c r="LX192" i="3" a="1"/>
  <c r="RG23" i="3" a="1"/>
  <c r="PX171" i="3" a="1"/>
  <c r="TF104" i="3" a="1"/>
  <c r="SQ142" i="3" a="1"/>
  <c r="QB158" i="3" a="1"/>
  <c r="SJ182" i="3" a="1"/>
  <c r="TI137" i="3" a="1"/>
  <c r="SA140" i="3" a="1"/>
  <c r="LD21" i="3" a="1"/>
  <c r="LV135" i="3" a="1"/>
  <c r="TC26" i="3" a="1"/>
  <c r="QR24" i="3" a="1"/>
  <c r="PE74" i="3" a="1"/>
  <c r="TX55" i="3" a="1"/>
  <c r="OS143" i="3" a="1"/>
  <c r="SO137" i="3" a="1"/>
  <c r="MT115" i="3" a="1"/>
  <c r="MG160" i="3" a="1"/>
  <c r="ST42" i="3" a="1"/>
  <c r="SR113" i="3" a="1"/>
  <c r="PR131" i="3" a="1"/>
  <c r="QS121" i="3" a="1"/>
  <c r="TR76" i="3" a="1"/>
  <c r="MN45" i="3" a="1"/>
  <c r="SH93" i="3" a="1"/>
  <c r="LW122" i="3" a="1"/>
  <c r="RV123" i="3" a="1"/>
  <c r="MV60" i="3" a="1"/>
  <c r="OT120" i="3" a="1"/>
  <c r="OX80" i="3" a="1"/>
  <c r="RG126" i="3" a="1"/>
  <c r="SI120" i="3" a="1"/>
  <c r="MU77" i="3" a="1"/>
  <c r="MV138" i="3" a="1"/>
  <c r="SO133" i="3" a="1"/>
  <c r="OT4" i="3" a="1"/>
  <c r="SB47" i="3" a="1"/>
  <c r="UJ200" i="3" a="1"/>
  <c r="UE166" i="3" a="1"/>
  <c r="LE170" i="3" a="1"/>
  <c r="PA35" i="3" a="1"/>
  <c r="LS100" i="3" a="1"/>
  <c r="LK158" i="3" a="1"/>
  <c r="TB112" i="3" a="1"/>
  <c r="RL88" i="3" a="1"/>
  <c r="RD49" i="3" a="1"/>
  <c r="TZ40" i="3" a="1"/>
  <c r="SK77" i="3" a="1"/>
  <c r="TG83" i="3" a="1"/>
  <c r="RG53" i="3" a="1"/>
  <c r="OW133" i="3" a="1"/>
  <c r="MW212" i="3"/>
  <c r="TW120" i="3" a="1"/>
  <c r="OU39" i="3" a="1"/>
  <c r="SC155" i="3" a="1"/>
  <c r="PY57" i="3" a="1"/>
  <c r="QC110" i="3" a="1"/>
  <c r="UC111" i="3" a="1"/>
  <c r="OP38" i="3" a="1"/>
  <c r="TK71" i="3" a="1"/>
  <c r="RS141" i="3" a="1"/>
  <c r="OL172" i="3" a="1"/>
  <c r="SA55" i="3" a="1"/>
  <c r="SR80" i="3" a="1"/>
  <c r="RZ126" i="3" a="1"/>
  <c r="RL161" i="3" a="1"/>
  <c r="RZ179" i="3" a="1"/>
  <c r="SO54" i="3" a="1"/>
  <c r="PI63" i="3" a="1"/>
  <c r="MW57" i="3" a="1"/>
  <c r="PO79" i="3" a="1"/>
  <c r="RZ123" i="3" a="1"/>
  <c r="RY115" i="3" a="1"/>
  <c r="SQ159" i="3" a="1"/>
  <c r="RD106" i="3" a="1"/>
  <c r="SW178" i="3" a="1"/>
  <c r="QZ160" i="3" a="1"/>
  <c r="OM83" i="3" a="1"/>
  <c r="QC17" i="3" a="1"/>
  <c r="SG153" i="3" a="1"/>
  <c r="LM212" i="3"/>
  <c r="UE155" i="3" a="1"/>
  <c r="LF60" i="3" a="1"/>
  <c r="LK64" i="3" a="1"/>
  <c r="QT30" i="3" a="1"/>
  <c r="SA78" i="3" a="1"/>
  <c r="MB89" i="3" a="1"/>
  <c r="TL78" i="3" a="1"/>
  <c r="ON109" i="3" a="1"/>
  <c r="MN153" i="3" a="1"/>
  <c r="SQ64" i="3" a="1"/>
  <c r="SP73" i="3" a="1"/>
  <c r="LR115" i="3" a="1"/>
  <c r="UF131" i="3" a="1"/>
  <c r="TV101" i="3" a="1"/>
  <c r="OQ174" i="3" a="1"/>
  <c r="ML163" i="3" a="1"/>
  <c r="LD47" i="3" a="1"/>
  <c r="MW165" i="3" a="1"/>
  <c r="LW124" i="3" a="1"/>
  <c r="MP19" i="3" a="1"/>
  <c r="SA11" i="3" a="1"/>
  <c r="TI6" i="3" a="1"/>
  <c r="OZ109" i="3" a="1"/>
  <c r="QG156" i="3" a="1"/>
  <c r="SG82" i="3" a="1"/>
  <c r="TX62" i="3" a="1"/>
  <c r="RW130" i="3" a="1"/>
  <c r="RK40" i="3" a="1"/>
  <c r="OQ63" i="3" a="1"/>
  <c r="TF153" i="3" a="1"/>
  <c r="TY146" i="3" a="1"/>
  <c r="PS199" i="3" a="1"/>
  <c r="RB193" i="3" a="1"/>
  <c r="MO17" i="3" a="1"/>
  <c r="RJ131" i="3" a="1"/>
  <c r="SI155" i="3" a="1"/>
  <c r="TU80" i="3" a="1"/>
  <c r="TI130" i="3" a="1"/>
  <c r="OZ137" i="3" a="1"/>
  <c r="UE118" i="3" a="1"/>
  <c r="UI71" i="3" a="1"/>
  <c r="RY94" i="3" a="1"/>
  <c r="PB125" i="3" a="1"/>
  <c r="LI169" i="3" a="1"/>
  <c r="PS166" i="3" a="1"/>
  <c r="OU149" i="3" a="1"/>
  <c r="LQ152" i="3" a="1"/>
  <c r="MV33" i="3" a="1"/>
  <c r="LO185" i="3" a="1"/>
  <c r="TJ33" i="3" a="1"/>
  <c r="SA157" i="3" a="1"/>
  <c r="SJ157" i="3" a="1"/>
  <c r="MY111" i="3" a="1"/>
  <c r="LM88" i="3" a="1"/>
  <c r="PA157" i="3" a="1"/>
  <c r="ST110" i="3" a="1"/>
  <c r="LR100" i="3" a="1"/>
  <c r="LS59" i="3" a="1"/>
  <c r="MJ161" i="3" a="1"/>
  <c r="UA31" i="3" a="1"/>
  <c r="RA91" i="3" a="1"/>
  <c r="MO97" i="3" a="1"/>
  <c r="TR168" i="3" a="1"/>
  <c r="QQ95" i="3" a="1"/>
  <c r="MV109" i="3" a="1"/>
  <c r="UE164" i="3" a="1"/>
  <c r="SF146" i="3" a="1"/>
  <c r="RM4" i="3" a="1"/>
  <c r="LV121" i="3" a="1"/>
  <c r="SH134" i="3" a="1"/>
  <c r="LU3" i="3" a="1"/>
  <c r="MX68" i="3" a="1"/>
  <c r="QU102" i="3" a="1"/>
  <c r="OZ30" i="3" a="1"/>
  <c r="OX77" i="3" a="1"/>
  <c r="OS142" i="3" a="1"/>
  <c r="MA41" i="3" a="1"/>
  <c r="TM30" i="3" a="1"/>
  <c r="PD62" i="3" a="1"/>
  <c r="QF16" i="3" a="1"/>
  <c r="UE65" i="3" a="1"/>
  <c r="OW140" i="3" a="1"/>
  <c r="TU153" i="3" a="1"/>
  <c r="UE80" i="3" a="1"/>
  <c r="MU104" i="3" a="1"/>
  <c r="LG37" i="3" a="1"/>
  <c r="OX93" i="3" a="1"/>
  <c r="SD131" i="3" a="1"/>
  <c r="SF9" i="3" a="1"/>
  <c r="RV46" i="3" a="1"/>
  <c r="PD128" i="3" a="1"/>
  <c r="RI137" i="3" a="1"/>
  <c r="QT106" i="3" a="1"/>
  <c r="LL139" i="3" a="1"/>
  <c r="QQ105" i="3" a="1"/>
  <c r="PU105" i="3" a="1"/>
  <c r="LE103" i="3" a="1"/>
  <c r="PF30" i="3" a="1"/>
  <c r="SU66" i="3" a="1"/>
  <c r="TE56" i="3" a="1"/>
  <c r="SE106" i="3" a="1"/>
  <c r="ST19" i="3" a="1"/>
  <c r="MX105" i="3" a="1"/>
  <c r="OY48" i="3" a="1"/>
  <c r="RE46" i="3" a="1"/>
  <c r="PC122" i="3" a="1"/>
  <c r="SX14" i="3" a="1"/>
  <c r="PI7" i="3" a="1"/>
  <c r="SC159" i="3" a="1"/>
  <c r="QZ103" i="3" a="1"/>
  <c r="PF5" i="3" a="1"/>
  <c r="TE107" i="3" a="1"/>
  <c r="LH167" i="3" a="1"/>
  <c r="LI137" i="3" a="1"/>
  <c r="SZ133" i="3" a="1"/>
  <c r="QT74" i="3" a="1"/>
  <c r="TA134" i="3" a="1"/>
  <c r="UB43" i="3" a="1"/>
  <c r="MB32" i="3" a="1"/>
  <c r="OS152" i="3" a="1"/>
  <c r="SP51" i="3" a="1"/>
  <c r="MO128" i="3" a="1"/>
  <c r="LU138" i="3" a="1"/>
  <c r="PB80" i="3" a="1"/>
  <c r="UG70" i="3" a="1"/>
  <c r="LK65" i="3" a="1"/>
  <c r="MW27" i="3" a="1"/>
  <c r="TL102" i="3" a="1"/>
  <c r="PO147" i="3" a="1"/>
  <c r="MU165" i="3" a="1"/>
  <c r="TJ54" i="3" a="1"/>
  <c r="MP54" i="3" a="1"/>
  <c r="LK128" i="3" a="1"/>
  <c r="TX65" i="3" a="1"/>
  <c r="PU22" i="3" a="1"/>
  <c r="LN57" i="3" a="1"/>
  <c r="LV167" i="3" a="1"/>
  <c r="SR165" i="3" a="1"/>
  <c r="SB9" i="3" a="1"/>
  <c r="QY42" i="3" a="1"/>
  <c r="LN30" i="3" a="1"/>
  <c r="UI74" i="3" a="1"/>
  <c r="PC121" i="3" a="1"/>
  <c r="LV60" i="3" a="1"/>
  <c r="SR158" i="3" a="1"/>
  <c r="OX70" i="3" a="1"/>
  <c r="TE30" i="3" a="1"/>
  <c r="PB72" i="3" a="1"/>
  <c r="SH126" i="3" a="1"/>
  <c r="OR88" i="3" a="1"/>
  <c r="SW57" i="3" a="1"/>
  <c r="PE158" i="3" a="1"/>
  <c r="RL10" i="3" a="1"/>
  <c r="LW61" i="3" a="1"/>
  <c r="RD6" i="3" a="1"/>
  <c r="RV94" i="3" a="1"/>
  <c r="PU136" i="3" a="1"/>
  <c r="ST145" i="3" a="1"/>
  <c r="QW79" i="3" a="1"/>
  <c r="MO174" i="3" a="1"/>
  <c r="MR102" i="3" a="1"/>
  <c r="PG185" i="3" a="1"/>
  <c r="QG170" i="3" a="1"/>
  <c r="SJ98" i="3" a="1"/>
  <c r="LG142" i="3" a="1"/>
  <c r="SK85" i="3" a="1"/>
  <c r="TB124" i="3" a="1"/>
  <c r="SD167" i="3" a="1"/>
  <c r="ML123" i="3" a="1"/>
  <c r="TU154" i="3" a="1"/>
  <c r="LD34" i="3" a="1"/>
  <c r="TU8" i="3" a="1"/>
  <c r="OP15" i="3" a="1"/>
  <c r="LG147" i="3" a="1"/>
  <c r="LX85" i="3" a="1"/>
  <c r="TA72" i="3" a="1"/>
  <c r="QG44" i="3" a="1"/>
  <c r="PB128" i="3" a="1"/>
  <c r="QZ91" i="3" a="1"/>
  <c r="RB107" i="3" a="1"/>
  <c r="MU41" i="3" a="1"/>
  <c r="UI75" i="3" a="1"/>
  <c r="PB42" i="3" a="1"/>
  <c r="SZ12" i="3" a="1"/>
  <c r="MU141" i="3" a="1"/>
  <c r="PE99" i="3" a="1"/>
  <c r="SJ18" i="3" a="1"/>
  <c r="LX61" i="3" a="1"/>
  <c r="MK24" i="3" a="1"/>
  <c r="SA161" i="3" a="1"/>
  <c r="LL43" i="3" a="1"/>
  <c r="SJ28" i="3" a="1"/>
  <c r="LM174" i="3" a="1"/>
  <c r="SR46" i="3" a="1"/>
  <c r="PF98" i="3" a="1"/>
  <c r="QA64" i="3" a="1"/>
  <c r="RN85" i="3" a="1"/>
  <c r="MP88" i="3" a="1"/>
  <c r="UE132" i="3" a="1"/>
  <c r="RG4" i="3" a="1"/>
  <c r="OP124" i="3" a="1"/>
  <c r="SB126" i="3" a="1"/>
  <c r="MS7" i="3" a="1"/>
  <c r="MA39" i="3" a="1"/>
  <c r="SA42" i="3" a="1"/>
  <c r="LW29" i="3" a="1"/>
  <c r="QV167" i="3" a="1"/>
  <c r="PA60" i="3" a="1"/>
  <c r="SA106" i="3" a="1"/>
  <c r="MM101" i="3" a="1"/>
  <c r="MQ19" i="3" a="1"/>
  <c r="PS193" i="3" a="1"/>
  <c r="OV108" i="3" a="1"/>
  <c r="TD55" i="3" a="1"/>
  <c r="PG135" i="3" a="1"/>
  <c r="UB40" i="3" a="1"/>
  <c r="OS132" i="3" a="1"/>
  <c r="QV76" i="3" a="1"/>
  <c r="RF150" i="3" a="1"/>
  <c r="RF68" i="3" a="1"/>
  <c r="RI162" i="3" a="1"/>
  <c r="LJ14" i="3" a="1"/>
  <c r="OT172" i="3" a="1"/>
  <c r="MG133" i="3" a="1"/>
  <c r="PW93" i="3" a="1"/>
  <c r="UB30" i="3" a="1"/>
  <c r="SO147" i="3" a="1"/>
  <c r="LW77" i="3" a="1"/>
  <c r="TR141" i="3" a="1"/>
  <c r="TU108" i="3" a="1"/>
  <c r="OW158" i="3" a="1"/>
  <c r="RI3" i="3" a="1"/>
  <c r="TI74" i="3" a="1"/>
  <c r="QF88" i="3" a="1"/>
  <c r="LD159" i="3" a="1"/>
  <c r="TY106" i="3" a="1"/>
  <c r="LS92" i="3" a="1"/>
  <c r="RH89" i="3" a="1"/>
  <c r="LK107" i="3" a="1"/>
  <c r="QR35" i="3" a="1"/>
  <c r="SZ137" i="3" a="1"/>
  <c r="PY179" i="3" a="1"/>
  <c r="QC34" i="3" a="1"/>
  <c r="QA8" i="3" a="1"/>
  <c r="QE32" i="3" a="1"/>
  <c r="MW92" i="3" a="1"/>
  <c r="SK153" i="3" a="1"/>
  <c r="RN93" i="3" a="1"/>
  <c r="OZ146" i="3" a="1"/>
  <c r="MP32" i="3" a="1"/>
  <c r="SV111" i="3" a="1"/>
  <c r="OU131" i="3" a="1"/>
  <c r="PS133" i="3" a="1"/>
  <c r="SI62" i="3" a="1"/>
  <c r="QW65" i="3" a="1"/>
  <c r="LW80" i="3" a="1"/>
  <c r="RH57" i="3" a="1"/>
  <c r="PV107" i="3" a="1"/>
  <c r="UA119" i="3" a="1"/>
  <c r="SX169" i="3" a="1"/>
  <c r="RC122" i="3" a="1"/>
  <c r="SG47" i="3" a="1"/>
  <c r="ST3" i="3" a="1"/>
  <c r="LD28" i="3" a="1"/>
  <c r="RC100" i="3" a="1"/>
  <c r="OM152" i="3" a="1"/>
  <c r="RD54" i="3" a="1"/>
  <c r="PH20" i="3" a="1"/>
  <c r="RA61" i="3" a="1"/>
  <c r="PZ139" i="3" a="1"/>
  <c r="RF156" i="3" a="1"/>
  <c r="MA60" i="3" a="1"/>
  <c r="RZ127" i="3" a="1"/>
  <c r="TB93" i="3" a="1"/>
  <c r="RJ48" i="3" a="1"/>
  <c r="RY75" i="3" a="1"/>
  <c r="SZ186" i="3" a="1"/>
  <c r="MV148" i="3" a="1"/>
  <c r="PE127" i="3" a="1"/>
  <c r="QY167" i="3" a="1"/>
  <c r="UH158" i="3" a="1"/>
  <c r="RG132" i="3" a="1"/>
  <c r="TF149" i="3" a="1"/>
  <c r="LT60" i="3" a="1"/>
  <c r="LH92" i="3" a="1"/>
  <c r="MJ157" i="3" a="1"/>
  <c r="PX197" i="3" a="1"/>
  <c r="PT67" i="3" a="1"/>
  <c r="SO15" i="3" a="1"/>
  <c r="RF129" i="3" a="1"/>
  <c r="RF116" i="3" a="1"/>
  <c r="QV99" i="3" a="1"/>
  <c r="MN124" i="3" a="1"/>
  <c r="OT126" i="3" a="1"/>
  <c r="TD88" i="3" a="1"/>
  <c r="LV152" i="3" a="1"/>
  <c r="TG79" i="3" a="1"/>
  <c r="OO160" i="3" a="1"/>
  <c r="OZ101" i="3" a="1"/>
  <c r="MQ135" i="3" a="1"/>
  <c r="QX171" i="3" a="1"/>
  <c r="TH101" i="3" a="1"/>
  <c r="SX121" i="3" a="1"/>
  <c r="RK114" i="3" a="1"/>
  <c r="OR147" i="3" a="1"/>
  <c r="LR134" i="3" a="1"/>
  <c r="RN184" i="3" a="1"/>
  <c r="MK108" i="3" a="1"/>
  <c r="PX139" i="3" a="1"/>
  <c r="RH88" i="3" a="1"/>
  <c r="SZ127" i="3" a="1"/>
  <c r="SA6" i="3" a="1"/>
  <c r="SV152" i="3" a="1"/>
  <c r="SC101" i="3" a="1"/>
  <c r="RY181" i="3" a="1"/>
  <c r="MM160" i="3" a="1"/>
  <c r="LQ6" i="3" a="1"/>
  <c r="QE58" i="3" a="1"/>
  <c r="RW58" i="3" a="1"/>
  <c r="OX41" i="3" a="1"/>
  <c r="OW24" i="3" a="1"/>
  <c r="QD37" i="3" a="1"/>
  <c r="RC178" i="3" a="1"/>
  <c r="TW128" i="3" a="1"/>
  <c r="QU7" i="3" a="1"/>
  <c r="UD160" i="3" a="1"/>
  <c r="RB102" i="3" a="1"/>
  <c r="MN110" i="3" a="1"/>
  <c r="MY119" i="3" a="1"/>
  <c r="QT126" i="3" a="1"/>
  <c r="OX12" i="3" a="1"/>
  <c r="PX194" i="3" a="1"/>
  <c r="TR62" i="3" a="1"/>
  <c r="UE114" i="3" a="1"/>
  <c r="QG128" i="3" a="1"/>
  <c r="QB167" i="3" a="1"/>
  <c r="UB167" i="3" a="1"/>
  <c r="RS71" i="3" a="1"/>
  <c r="TY111" i="3" a="1"/>
  <c r="TM79" i="3" a="1"/>
  <c r="OO116" i="3" a="1"/>
  <c r="PO25" i="3" a="1"/>
  <c r="SJ122" i="3" a="1"/>
  <c r="PR70" i="3" a="1"/>
  <c r="SP11" i="3" a="1"/>
  <c r="SH138" i="3" a="1"/>
  <c r="LX38" i="3" a="1"/>
  <c r="RJ8" i="3" a="1"/>
  <c r="PI148" i="3" a="1"/>
  <c r="SY160" i="3" a="1"/>
  <c r="MA7" i="3" a="1"/>
  <c r="OW86" i="3" a="1"/>
  <c r="LZ134" i="3" a="1"/>
  <c r="UF142" i="3" a="1"/>
  <c r="RJ30" i="3" a="1"/>
  <c r="OZ139" i="3" a="1"/>
  <c r="RK123" i="3" a="1"/>
  <c r="MG67" i="3" a="1"/>
  <c r="QR12" i="3" a="1"/>
  <c r="TA153" i="3" a="1"/>
  <c r="SC44" i="3" a="1"/>
  <c r="LZ79" i="3" a="1"/>
  <c r="LO87" i="3" a="1"/>
  <c r="SI128" i="3" a="1"/>
  <c r="TB24" i="3" a="1"/>
  <c r="LM162" i="3" a="1"/>
  <c r="QX169" i="3" a="1"/>
  <c r="LN181" i="3" a="1"/>
  <c r="QW39" i="3" a="1"/>
  <c r="SV128" i="3" a="1"/>
  <c r="MU110" i="3" a="1"/>
  <c r="QG98" i="3" a="1"/>
  <c r="TI53" i="3" a="1"/>
  <c r="OO147" i="3" a="1"/>
  <c r="RN74" i="3" a="1"/>
  <c r="QD97" i="3" a="1"/>
  <c r="LU4" i="3" a="1"/>
  <c r="RI97" i="3" a="1"/>
  <c r="SU12" i="3" a="1"/>
  <c r="MU60" i="3" a="1"/>
  <c r="PZ157" i="3" a="1"/>
  <c r="RS63" i="3" a="1"/>
  <c r="MB35" i="3" a="1"/>
  <c r="PH109" i="3" a="1"/>
  <c r="OS121" i="3" a="1"/>
  <c r="PV80" i="3" a="1"/>
  <c r="OS45" i="3" a="1"/>
  <c r="LJ171" i="3" a="1"/>
  <c r="LP43" i="3" a="1"/>
  <c r="MQ126" i="3" a="1"/>
  <c r="PT86" i="3" a="1"/>
  <c r="SX45" i="3" a="1"/>
  <c r="UH88" i="3" a="1"/>
  <c r="PX97" i="3" a="1"/>
  <c r="LL146" i="3" a="1"/>
  <c r="TU196" i="3" a="1"/>
  <c r="UB128" i="3" a="1"/>
  <c r="UA96" i="3" a="1"/>
  <c r="OP81" i="3" a="1"/>
  <c r="SV119" i="3" a="1"/>
  <c r="QF106" i="3" a="1"/>
  <c r="TR84" i="3" a="1"/>
  <c r="LK118" i="3" a="1"/>
  <c r="PZ162" i="3" a="1"/>
  <c r="MJ33" i="3" a="1"/>
  <c r="RX120" i="3" a="1"/>
  <c r="PB91" i="3" a="1"/>
  <c r="LV153" i="3" a="1"/>
  <c r="PF103" i="3" a="1"/>
  <c r="TK171" i="3" a="1"/>
  <c r="OQ119" i="3" a="1"/>
  <c r="LT83" i="3" a="1"/>
  <c r="LS133" i="3" a="1"/>
  <c r="RK8" i="3" a="1"/>
  <c r="SH55" i="3" a="1"/>
  <c r="PD69" i="3" a="1"/>
  <c r="ST23" i="3" a="1"/>
  <c r="LS55" i="3" a="1"/>
  <c r="MN135" i="3" a="1"/>
  <c r="MO104" i="3" a="1"/>
  <c r="ON147" i="3" a="1"/>
  <c r="TF132" i="3" a="1"/>
  <c r="RB98" i="3" a="1"/>
  <c r="MY81" i="3" a="1"/>
  <c r="TH77" i="3" a="1"/>
  <c r="QU90" i="3" a="1"/>
  <c r="SR78" i="3" a="1"/>
  <c r="OO94" i="3" a="1"/>
  <c r="PS123" i="3" a="1"/>
  <c r="PD89" i="3" a="1"/>
  <c r="TV177" i="3" a="1"/>
  <c r="QX72" i="3" a="1"/>
  <c r="MJ89" i="3" a="1"/>
  <c r="UF103" i="3" a="1"/>
  <c r="OL57" i="3" a="1"/>
  <c r="QF123" i="3" a="1"/>
  <c r="MU99" i="3" a="1"/>
  <c r="TA37" i="3" a="1"/>
  <c r="ST63" i="3" a="1"/>
  <c r="TM144" i="3" a="1"/>
  <c r="RB42" i="3" a="1"/>
  <c r="RA70" i="3" a="1"/>
  <c r="RL64" i="3" a="1"/>
  <c r="PX109" i="3" a="1"/>
  <c r="MX66" i="3" a="1"/>
  <c r="MG116" i="3" a="1"/>
  <c r="RE10" i="3" a="1"/>
  <c r="OM36" i="3" a="1"/>
  <c r="MR166" i="3" a="1"/>
  <c r="TY79" i="3" a="1"/>
  <c r="MO159" i="3" a="1"/>
  <c r="LS155" i="3" a="1"/>
  <c r="MX140" i="3" a="1"/>
  <c r="OZ83" i="3" a="1"/>
  <c r="OL70" i="3" a="1"/>
  <c r="PU17" i="3" a="1"/>
  <c r="TF57" i="3" a="1"/>
  <c r="OL94" i="3" a="1"/>
  <c r="RV97" i="3" a="1"/>
  <c r="QQ10" i="3" a="1"/>
  <c r="UG114" i="3" a="1"/>
  <c r="LG139" i="3" a="1"/>
  <c r="SX7" i="3" a="1"/>
  <c r="PB190" i="3" a="1"/>
  <c r="MY117" i="3" a="1"/>
  <c r="OT24" i="3" a="1"/>
  <c r="SF26" i="3" a="1"/>
  <c r="MT159" i="3" a="1"/>
  <c r="SZ24" i="3" a="1"/>
  <c r="MQ16" i="3" a="1"/>
  <c r="QU48" i="3" a="1"/>
  <c r="MM131" i="3" a="1"/>
  <c r="SO76" i="3" a="1"/>
  <c r="SD32" i="3" a="1"/>
  <c r="RJ81" i="3" a="1"/>
  <c r="RA30" i="3" a="1"/>
  <c r="SA152" i="3" a="1"/>
  <c r="SS8" i="3" a="1"/>
  <c r="TG20" i="3" a="1"/>
  <c r="SX80" i="3" a="1"/>
  <c r="SR63" i="3" a="1"/>
  <c r="QZ14" i="3" a="1"/>
  <c r="SX98" i="3" a="1"/>
  <c r="UJ37" i="3" a="1"/>
  <c r="RE190" i="3" a="1"/>
  <c r="UA45" i="3" a="1"/>
  <c r="ON32" i="3" a="1"/>
  <c r="MA93" i="3" a="1"/>
  <c r="MX213" i="3"/>
  <c r="LF84" i="3" a="1"/>
  <c r="RK98" i="3" a="1"/>
  <c r="RJ88" i="3" a="1"/>
  <c r="TM78" i="3" a="1"/>
  <c r="MP119" i="3" a="1"/>
  <c r="UH82" i="3" a="1"/>
  <c r="TI14" i="3" a="1"/>
  <c r="QF77" i="3" a="1"/>
  <c r="LE112" i="3" a="1"/>
  <c r="MV30" i="3" a="1"/>
  <c r="UI194" i="3" a="1"/>
  <c r="PW85" i="3" a="1"/>
  <c r="RF75" i="3" a="1"/>
  <c r="UG98" i="3" a="1"/>
  <c r="PR184" i="3" a="1"/>
  <c r="SR119" i="3" a="1"/>
  <c r="QB8" i="3" a="1"/>
  <c r="RB40" i="3" a="1"/>
  <c r="LO62" i="3" a="1"/>
  <c r="QY102" i="3" a="1"/>
  <c r="SX64" i="3" a="1"/>
  <c r="PZ8" i="3" a="1"/>
  <c r="LV57" i="3" a="1"/>
  <c r="OX14" i="3" a="1"/>
  <c r="PT68" i="3" a="1"/>
  <c r="TU110" i="3" a="1"/>
  <c r="SA137" i="3" a="1"/>
  <c r="QW125" i="3" a="1"/>
  <c r="QD77" i="3" a="1"/>
  <c r="OV67" i="3" a="1"/>
  <c r="UI60" i="3" a="1"/>
  <c r="PO54" i="3" a="1"/>
  <c r="TZ125" i="3" a="1"/>
  <c r="PG75" i="3" a="1"/>
  <c r="UA169" i="3" a="1"/>
  <c r="RM42" i="3" a="1"/>
  <c r="LT6" i="3" a="1"/>
  <c r="UE140" i="3" a="1"/>
  <c r="OR140" i="3" a="1"/>
  <c r="RX36" i="3" a="1"/>
  <c r="UB121" i="3" a="1"/>
  <c r="LU154" i="3" a="1"/>
  <c r="TD131" i="3" a="1"/>
  <c r="UG126" i="3" a="1"/>
  <c r="LL107" i="3" a="1"/>
  <c r="MP40" i="3" a="1"/>
  <c r="TL74" i="3" a="1"/>
  <c r="MU58" i="3" a="1"/>
  <c r="SE56" i="3" a="1"/>
  <c r="PS120" i="3" a="1"/>
  <c r="TW99" i="3" a="1"/>
  <c r="TK59" i="3" a="1"/>
  <c r="OP129" i="3" a="1"/>
  <c r="PB101" i="3" a="1"/>
  <c r="RZ79" i="3" a="1"/>
  <c r="RD60" i="3" a="1"/>
  <c r="RL111" i="3" a="1"/>
  <c r="UI83" i="3" a="1"/>
  <c r="PI129" i="3" a="1"/>
  <c r="TK139" i="3" a="1"/>
  <c r="PR53" i="3" a="1"/>
  <c r="QB69" i="3" a="1"/>
  <c r="TJ194" i="3" a="1"/>
  <c r="QY62" i="3" a="1"/>
  <c r="QX124" i="3" a="1"/>
  <c r="OQ123" i="3" a="1"/>
  <c r="PR5" i="3" a="1"/>
  <c r="PS175" i="3" a="1"/>
  <c r="QZ38" i="3" a="1"/>
  <c r="OZ91" i="3" a="1"/>
  <c r="SG156" i="3" a="1"/>
  <c r="SK94" i="3" a="1"/>
  <c r="TZ108" i="3" a="1"/>
  <c r="LO150" i="3" a="1"/>
  <c r="TV148" i="3" a="1"/>
  <c r="QF164" i="3" a="1"/>
  <c r="QE119" i="3" a="1"/>
  <c r="LD101" i="3" a="1"/>
  <c r="PZ15" i="3" a="1"/>
  <c r="QU132" i="3" a="1"/>
  <c r="TU150" i="3" a="1"/>
  <c r="LF36" i="3" a="1"/>
  <c r="PU155" i="3" a="1"/>
  <c r="LT125" i="3" a="1"/>
  <c r="RE185" i="3" a="1"/>
  <c r="OZ64" i="3" a="1"/>
  <c r="RB74" i="3" a="1"/>
  <c r="OX73" i="3" a="1"/>
  <c r="MP107" i="3" a="1"/>
  <c r="SX97" i="3" a="1"/>
  <c r="TJ134" i="3" a="1"/>
  <c r="PB31" i="3" a="1"/>
  <c r="QR106" i="3" a="1"/>
  <c r="MB25" i="3" a="1"/>
  <c r="OT146" i="3" a="1"/>
  <c r="SF43" i="3" a="1"/>
  <c r="QB11" i="3" a="1"/>
  <c r="PA138" i="3" a="1"/>
  <c r="MP76" i="3" a="1"/>
  <c r="TX74" i="3" a="1"/>
  <c r="SV94" i="3" a="1"/>
  <c r="SU120" i="3" a="1"/>
  <c r="SK173" i="3" a="1"/>
  <c r="LN127" i="3" a="1"/>
  <c r="LN28" i="3" a="1"/>
  <c r="MV50" i="3" a="1"/>
  <c r="TH128" i="3" a="1"/>
  <c r="LO94" i="3" a="1"/>
  <c r="QW38" i="3" a="1"/>
  <c r="TM40" i="3" a="1"/>
  <c r="SD191" i="3" a="1"/>
  <c r="LI113" i="3" a="1"/>
  <c r="LE136" i="3" a="1"/>
  <c r="OQ54" i="3" a="1"/>
  <c r="QB16" i="3" a="1"/>
  <c r="RB100" i="3" a="1"/>
  <c r="SY140" i="3" a="1"/>
  <c r="SO29" i="3" a="1"/>
  <c r="LS3" i="3" a="1"/>
  <c r="PH164" i="3" a="1"/>
  <c r="SU101" i="3" a="1"/>
  <c r="PW172" i="3" a="1"/>
  <c r="TA120" i="3" a="1"/>
  <c r="LF87" i="3" a="1"/>
  <c r="UC53" i="3" a="1"/>
  <c r="UF59" i="3" a="1"/>
  <c r="RF121" i="3" a="1"/>
  <c r="LS195" i="3" a="1"/>
  <c r="TD127" i="3" a="1"/>
  <c r="SW63" i="3" a="1"/>
  <c r="TH75" i="3" a="1"/>
  <c r="OY90" i="3" a="1"/>
  <c r="RV101" i="3" a="1"/>
  <c r="OX134" i="3" a="1"/>
  <c r="PD176" i="3" a="1"/>
  <c r="SC23" i="3" a="1"/>
  <c r="QG166" i="3" a="1"/>
  <c r="SK93" i="3" a="1"/>
  <c r="LQ125" i="3" a="1"/>
  <c r="PT24" i="3" a="1"/>
  <c r="PF60" i="3" a="1"/>
  <c r="MV134" i="3" a="1"/>
  <c r="RC7" i="3" a="1"/>
  <c r="TX73" i="3" a="1"/>
  <c r="QP137" i="3" a="1"/>
  <c r="RB118" i="3" a="1"/>
  <c r="QS98" i="3" a="1"/>
  <c r="QC130" i="3" a="1"/>
  <c r="RW122" i="3" a="1"/>
  <c r="SP30" i="3" a="1"/>
  <c r="TY33" i="3" a="1"/>
  <c r="LR155" i="3" a="1"/>
  <c r="QF9" i="3" a="1"/>
  <c r="RM44" i="3" a="1"/>
  <c r="LL53" i="3" a="1"/>
  <c r="SD127" i="3" a="1"/>
  <c r="LI32" i="3" a="1"/>
  <c r="OS176" i="3" a="1"/>
  <c r="RX27" i="3" a="1"/>
  <c r="QQ32" i="3" a="1"/>
  <c r="LK95" i="3" a="1"/>
  <c r="OU36" i="3" a="1"/>
  <c r="RM168" i="3" a="1"/>
  <c r="TR46" i="3" a="1"/>
  <c r="RJ57" i="3" a="1"/>
  <c r="LM28" i="3" a="1"/>
  <c r="QZ142" i="3" a="1"/>
  <c r="SJ137" i="3" a="1"/>
  <c r="SO136" i="3" a="1"/>
  <c r="LU96" i="3" a="1"/>
  <c r="RD126" i="3" a="1"/>
  <c r="PE72" i="3" a="1"/>
  <c r="LF118" i="3" a="1"/>
  <c r="SA153" i="3" a="1"/>
  <c r="SU16" i="3" a="1"/>
  <c r="QY77" i="3" a="1"/>
  <c r="SF92" i="3" a="1"/>
  <c r="TM141" i="3" a="1"/>
  <c r="QF112" i="3" a="1"/>
  <c r="QQ183" i="3" a="1"/>
  <c r="RG125" i="3" a="1"/>
  <c r="LM125" i="3" a="1"/>
  <c r="QS119" i="3" a="1"/>
  <c r="LZ54" i="3" a="1"/>
  <c r="QB84" i="3" a="1"/>
  <c r="TL98" i="3" a="1"/>
  <c r="SC145" i="3" a="1"/>
  <c r="LI163" i="3" a="1"/>
  <c r="LD174" i="3" a="1"/>
  <c r="RM89" i="3" a="1"/>
  <c r="RI21" i="3" a="1"/>
  <c r="MU39" i="3" a="1"/>
  <c r="PD21" i="3" a="1"/>
  <c r="SJ56" i="3" a="1"/>
  <c r="TV152" i="3" a="1"/>
  <c r="MY88" i="3" a="1"/>
  <c r="LO108" i="3" a="1"/>
  <c r="RN167" i="3" a="1"/>
  <c r="QQ100" i="3" a="1"/>
  <c r="TX134" i="3" a="1"/>
  <c r="PR129" i="3" a="1"/>
  <c r="PA126" i="3" a="1"/>
  <c r="LH103" i="3" a="1"/>
  <c r="UD134" i="3" a="1"/>
  <c r="SE167" i="3" a="1"/>
  <c r="PJ80" i="3" a="1"/>
  <c r="LD77" i="3" a="1"/>
  <c r="OW91" i="3" a="1"/>
  <c r="PO90" i="3" a="1"/>
  <c r="SV110" i="3" a="1"/>
  <c r="SY62" i="3" a="1"/>
  <c r="TB129" i="3" a="1"/>
  <c r="QV117" i="3" a="1"/>
  <c r="QR171" i="3" a="1"/>
  <c r="SQ70" i="3" a="1"/>
  <c r="TH18" i="3" a="1"/>
  <c r="RK56" i="3" a="1"/>
  <c r="LH144" i="3" a="1"/>
  <c r="PE125" i="3" a="1"/>
  <c r="PX87" i="3" a="1"/>
  <c r="SA123" i="3" a="1"/>
  <c r="OP67" i="3" a="1"/>
  <c r="PE122" i="3" a="1"/>
  <c r="MT30" i="3" a="1"/>
  <c r="RD42" i="3" a="1"/>
  <c r="ON130" i="3" a="1"/>
  <c r="TA110" i="3" a="1"/>
  <c r="LH105" i="3" a="1"/>
  <c r="RE105" i="3" a="1"/>
  <c r="TK144" i="3" a="1"/>
  <c r="LY22" i="3" a="1"/>
  <c r="UI15" i="3" a="1"/>
  <c r="PD142" i="3" a="1"/>
  <c r="TJ30" i="3" a="1"/>
  <c r="RV24" i="3" a="1"/>
  <c r="RI53" i="3" a="1"/>
  <c r="PS61" i="3" a="1"/>
  <c r="TD126" i="3" a="1"/>
  <c r="TK61" i="3" a="1"/>
  <c r="RC36" i="3" a="1"/>
  <c r="QU146" i="3" a="1"/>
  <c r="MP4" i="3" a="1"/>
  <c r="SI48" i="3" a="1"/>
  <c r="SE114" i="3" a="1"/>
  <c r="SH68" i="3" a="1"/>
  <c r="OP95" i="3" a="1"/>
  <c r="TD28" i="3" a="1"/>
  <c r="QT140" i="3" a="1"/>
  <c r="RX135" i="3" a="1"/>
  <c r="MJ15" i="3" a="1"/>
  <c r="PZ101" i="3" a="1"/>
  <c r="LW39" i="3" a="1"/>
  <c r="SX190" i="3" a="1"/>
  <c r="UJ185" i="3" a="1"/>
  <c r="TY96" i="3" a="1"/>
  <c r="LR17" i="3" a="1"/>
  <c r="LQ188" i="3" a="1"/>
  <c r="SG163" i="3" a="1"/>
  <c r="LF114" i="3" a="1"/>
  <c r="QS158" i="3" a="1"/>
  <c r="SE181" i="3" a="1"/>
  <c r="SR130" i="3" a="1"/>
  <c r="MU87" i="3" a="1"/>
  <c r="QW47" i="3" a="1"/>
  <c r="LP177" i="3" a="1"/>
  <c r="MY146" i="3" a="1"/>
  <c r="OT48" i="3" a="1"/>
  <c r="LU95" i="3" a="1"/>
  <c r="PE87" i="3" a="1"/>
  <c r="MR122" i="3" a="1"/>
  <c r="RH3" i="3" a="1"/>
  <c r="PD179" i="3" a="1"/>
  <c r="RM169" i="3" a="1"/>
  <c r="LT99" i="3" a="1"/>
  <c r="LO22" i="3" a="1"/>
  <c r="SP33" i="3" a="1"/>
  <c r="TG13" i="3" a="1"/>
  <c r="OQ56" i="3" a="1"/>
  <c r="QT137" i="3" a="1"/>
  <c r="MU188" i="3" a="1"/>
  <c r="SY103" i="3" a="1"/>
  <c r="UJ28" i="3" a="1"/>
  <c r="RM128" i="3" a="1"/>
  <c r="QQ8" i="3" a="1"/>
  <c r="LL193" i="3" a="1"/>
  <c r="RZ139" i="3" a="1"/>
  <c r="PX179" i="3" a="1"/>
  <c r="SR168" i="3" a="1"/>
  <c r="QS106" i="3" a="1"/>
  <c r="PC108" i="3" a="1"/>
  <c r="OU83" i="3" a="1"/>
  <c r="OP128" i="3" a="1"/>
  <c r="OW175" i="3" a="1"/>
  <c r="PH55" i="3" a="1"/>
  <c r="SA57" i="3" a="1"/>
  <c r="MT94" i="3" a="1"/>
  <c r="TV173" i="3" a="1"/>
  <c r="RN99" i="3" a="1"/>
  <c r="ML125" i="3" a="1"/>
  <c r="LZ85" i="3" a="1"/>
  <c r="TF45" i="3" a="1"/>
  <c r="QC48" i="3" a="1"/>
  <c r="QW90" i="3" a="1"/>
  <c r="SO149" i="3" a="1"/>
  <c r="LK197" i="3" a="1"/>
  <c r="TJ133" i="3" a="1"/>
  <c r="SA51" i="3" a="1"/>
  <c r="LR114" i="3" a="1"/>
  <c r="LX102" i="3" a="1"/>
  <c r="PW135" i="3" a="1"/>
  <c r="LR6" i="3" a="1"/>
  <c r="PB102" i="3" a="1"/>
  <c r="SZ47" i="3" a="1"/>
  <c r="RN97" i="3" a="1"/>
  <c r="UG83" i="3" a="1"/>
  <c r="PI47" i="3" a="1"/>
  <c r="LQ95" i="3" a="1"/>
  <c r="MB85" i="3" a="1"/>
  <c r="TJ142" i="3" a="1"/>
  <c r="RE36" i="3" a="1"/>
  <c r="SH168" i="3" a="1"/>
  <c r="LM36" i="3" a="1"/>
  <c r="MB59" i="3" a="1"/>
  <c r="OT121" i="3" a="1"/>
  <c r="OZ71" i="3" a="1"/>
  <c r="TD114" i="3" a="1"/>
  <c r="OS115" i="3" a="1"/>
  <c r="TD143" i="3" a="1"/>
  <c r="SV60" i="3" a="1"/>
  <c r="PH23" i="3" a="1"/>
  <c r="QV176" i="3" a="1"/>
  <c r="SG141" i="3" a="1"/>
  <c r="LP9" i="3" a="1"/>
  <c r="LL70" i="3" a="1"/>
  <c r="PJ174" i="3" a="1"/>
  <c r="UJ157" i="3" a="1"/>
  <c r="MB153" i="3" a="1"/>
  <c r="SJ67" i="3" a="1"/>
  <c r="UJ176" i="3" a="1"/>
  <c r="LZ175" i="3" a="1"/>
  <c r="LY23" i="3" a="1"/>
  <c r="SK30" i="3" a="1"/>
  <c r="TC183" i="3" a="1"/>
  <c r="TW158" i="3" a="1"/>
  <c r="LJ55" i="3" a="1"/>
  <c r="LF13" i="3" a="1"/>
  <c r="TW114" i="3" a="1"/>
  <c r="SO161" i="3" a="1"/>
  <c r="LG8" i="3" a="1"/>
  <c r="LY13" i="3" a="1"/>
  <c r="PD112" i="3" a="1"/>
  <c r="SI97" i="3" a="1"/>
  <c r="QX84" i="3" a="1"/>
  <c r="UF16" i="3" a="1"/>
  <c r="QP52" i="3" a="1"/>
  <c r="LL187" i="3" a="1"/>
  <c r="TL169" i="3" a="1"/>
  <c r="ML132" i="3" a="1"/>
  <c r="PU146" i="3" a="1"/>
  <c r="TL75" i="3" a="1"/>
  <c r="TD41" i="3" a="1"/>
  <c r="TI65" i="3" a="1"/>
  <c r="QT72" i="3" a="1"/>
  <c r="SK91" i="3" a="1"/>
  <c r="TC117" i="3" a="1"/>
  <c r="PU10" i="3" a="1"/>
  <c r="TF71" i="3" a="1"/>
  <c r="PT171" i="3" a="1"/>
  <c r="OR124" i="3" a="1"/>
  <c r="MT116" i="3" a="1"/>
  <c r="RZ65" i="3" a="1"/>
  <c r="SP37" i="3" a="1"/>
  <c r="TK166" i="3" a="1"/>
  <c r="QA71" i="3" a="1"/>
  <c r="QS157" i="3" a="1"/>
  <c r="SP121" i="3" a="1"/>
  <c r="UH99" i="3" a="1"/>
  <c r="MP22" i="3" a="1"/>
  <c r="RG135" i="3" a="1"/>
  <c r="OS193" i="3" a="1"/>
  <c r="LX83" i="3" a="1"/>
  <c r="MY79" i="3" a="1"/>
  <c r="SH172" i="3" a="1"/>
  <c r="LI138" i="3" a="1"/>
  <c r="UC85" i="3" a="1"/>
  <c r="SZ200" i="3" a="1"/>
  <c r="MN56" i="3" a="1"/>
  <c r="SY151" i="3" a="1"/>
  <c r="QB79" i="3" a="1"/>
  <c r="OM26" i="3" a="1"/>
  <c r="PT126" i="3" a="1"/>
  <c r="RV200" i="3" a="1"/>
  <c r="OV66" i="3" a="1"/>
  <c r="OT46" i="3" a="1"/>
  <c r="LN4" i="3" a="1"/>
  <c r="PB96" i="3" a="1"/>
  <c r="PW175" i="3" a="1"/>
  <c r="OO74" i="3" a="1"/>
  <c r="QF48" i="3" a="1"/>
  <c r="SG90" i="3" a="1"/>
  <c r="TC108" i="3" a="1"/>
  <c r="OL5" i="3" a="1"/>
  <c r="PB81" i="3" a="1"/>
  <c r="TC171" i="3" a="1"/>
  <c r="UI87" i="3" a="1"/>
  <c r="RA119" i="3" a="1"/>
  <c r="PB127" i="3" a="1"/>
  <c r="MQ156" i="3" a="1"/>
  <c r="SH27" i="3" a="1"/>
  <c r="QE61" i="3" a="1"/>
  <c r="TL86" i="3" a="1"/>
  <c r="MU121" i="3" a="1"/>
  <c r="RV34" i="3" a="1"/>
  <c r="PI39" i="3" a="1"/>
  <c r="LX121" i="3" a="1"/>
  <c r="SZ23" i="3" a="1"/>
  <c r="MO24" i="3" a="1"/>
  <c r="RZ174" i="3" a="1"/>
  <c r="QQ79" i="3" a="1"/>
  <c r="SA144" i="3" a="1"/>
  <c r="UH97" i="3" a="1"/>
  <c r="RZ92" i="3" a="1"/>
  <c r="MM72" i="3" a="1"/>
  <c r="MQ62" i="3" a="1"/>
  <c r="PG99" i="3" a="1"/>
  <c r="RB165" i="3" a="1"/>
  <c r="RI103" i="3" a="1"/>
  <c r="LU94" i="3" a="1"/>
  <c r="MY9" i="3" a="1"/>
  <c r="TI55" i="3" a="1"/>
  <c r="LJ75" i="3" a="1"/>
  <c r="RG96" i="3" a="1"/>
  <c r="SS49" i="3" a="1"/>
  <c r="TH93" i="3" a="1"/>
  <c r="PE97" i="3" a="1"/>
  <c r="QE49" i="3" a="1"/>
  <c r="RD196" i="3" a="1"/>
  <c r="TZ159" i="3" a="1"/>
  <c r="UE23" i="3" a="1"/>
  <c r="SP53" i="3" a="1"/>
  <c r="OS20" i="3" a="1"/>
  <c r="LW112" i="3" a="1"/>
  <c r="PZ35" i="3" a="1"/>
  <c r="QF167" i="3" a="1"/>
  <c r="SO131" i="3" a="1"/>
  <c r="OZ121" i="3" a="1"/>
  <c r="PE95" i="3" a="1"/>
  <c r="MB128" i="3" a="1"/>
  <c r="LY146" i="3" a="1"/>
  <c r="LQ35" i="3" a="1"/>
  <c r="UF124" i="3" a="1"/>
  <c r="LI147" i="3" a="1"/>
  <c r="LF158" i="3" a="1"/>
  <c r="PH118" i="3" a="1"/>
  <c r="UA141" i="3" a="1"/>
  <c r="LT145" i="3" a="1"/>
  <c r="MA64" i="3" a="1"/>
  <c r="OM47" i="3" a="1"/>
  <c r="LE129" i="3" a="1"/>
  <c r="LY37" i="3" a="1"/>
  <c r="PS7" i="3" a="1"/>
  <c r="PF80" i="3" a="1"/>
  <c r="PS89" i="3" a="1"/>
  <c r="LS7" i="3" a="1"/>
  <c r="LH156" i="3" a="1"/>
  <c r="MG103" i="3" a="1"/>
  <c r="QA94" i="3" a="1"/>
  <c r="SV125" i="3" a="1"/>
  <c r="QU112" i="3" a="1"/>
  <c r="TZ92" i="3" a="1"/>
  <c r="TD129" i="3" a="1"/>
  <c r="PI199" i="3" a="1"/>
  <c r="SV67" i="3" a="1"/>
  <c r="TH119" i="3" a="1"/>
  <c r="PJ47" i="3" a="1"/>
  <c r="QA76" i="3" a="1"/>
  <c r="UH143" i="3" a="1"/>
  <c r="PC81" i="3" a="1"/>
  <c r="PF183" i="3" a="1"/>
  <c r="RB73" i="3" a="1"/>
  <c r="QF25" i="3" a="1"/>
  <c r="LF159" i="3" a="1"/>
  <c r="RJ170" i="3" a="1"/>
  <c r="MW126" i="3" a="1"/>
  <c r="PS77" i="3" a="1"/>
  <c r="QA122" i="3" a="1"/>
  <c r="ML73" i="3" a="1"/>
  <c r="PZ182" i="3" a="1"/>
  <c r="LO124" i="3" a="1"/>
  <c r="MU119" i="3" a="1"/>
  <c r="MG129" i="3" a="1"/>
  <c r="RC44" i="3" a="1"/>
  <c r="PJ81" i="3" a="1"/>
  <c r="TM120" i="3" a="1"/>
  <c r="LD147" i="3" a="1"/>
  <c r="TE51" i="3" a="1"/>
  <c r="MM80" i="3" a="1"/>
  <c r="TZ36" i="3" a="1"/>
  <c r="SU189" i="3" a="1"/>
  <c r="UB163" i="3" a="1"/>
  <c r="PD124" i="3" a="1"/>
  <c r="UC104" i="3" a="1"/>
  <c r="RI127" i="3" a="1"/>
  <c r="QX131" i="3" a="1"/>
  <c r="QC54" i="3" a="1"/>
  <c r="MX137" i="3" a="1"/>
  <c r="MA129" i="3" a="1"/>
  <c r="SC122" i="3" a="1"/>
  <c r="LG33" i="3" a="1"/>
  <c r="OM104" i="3" a="1"/>
  <c r="OU176" i="3" a="1"/>
  <c r="OQ195" i="3" a="1"/>
  <c r="QX132" i="3" a="1"/>
  <c r="QZ74" i="3" a="1"/>
  <c r="SC45" i="3" a="1"/>
  <c r="OU61" i="3" a="1"/>
  <c r="SS112" i="3" a="1"/>
  <c r="SW135" i="3" a="1"/>
  <c r="QB86" i="3" a="1"/>
  <c r="LZ162" i="3" a="1"/>
  <c r="RV95" i="3" a="1"/>
  <c r="SH28" i="3" a="1"/>
  <c r="TA15" i="3" a="1"/>
  <c r="MB45" i="3" a="1"/>
  <c r="SW60" i="3" a="1"/>
  <c r="RB72" i="3" a="1"/>
  <c r="UB19" i="3" a="1"/>
  <c r="PF25" i="3" a="1"/>
  <c r="TG123" i="3" a="1"/>
  <c r="QY113" i="3" a="1"/>
  <c r="LH8" i="3" a="1"/>
  <c r="SX123" i="3" a="1"/>
  <c r="QC119" i="3" a="1"/>
  <c r="QF145" i="3" a="1"/>
  <c r="PR114" i="3" a="1"/>
  <c r="LL85" i="3" a="1"/>
  <c r="OX28" i="3" a="1"/>
  <c r="RM150" i="3" a="1"/>
  <c r="QS109" i="3" a="1"/>
  <c r="RM122" i="3" a="1"/>
  <c r="RH121" i="3" a="1"/>
  <c r="RL166" i="3" a="1"/>
  <c r="OX33" i="3" a="1"/>
  <c r="SD54" i="3" a="1"/>
  <c r="SI26" i="3" a="1"/>
  <c r="LX143" i="3" a="1"/>
  <c r="UE104" i="3" a="1"/>
  <c r="RF145" i="3" a="1"/>
  <c r="PX127" i="3" a="1"/>
  <c r="SC94" i="3" a="1"/>
  <c r="ST96" i="3" a="1"/>
  <c r="LK21" i="3" a="1"/>
  <c r="PH37" i="3" a="1"/>
  <c r="LM19" i="3" a="1"/>
  <c r="LL10" i="3" a="1"/>
  <c r="TH36" i="3" a="1"/>
  <c r="PO51" i="3" a="1"/>
  <c r="PE109" i="3" a="1"/>
  <c r="QZ35" i="3" a="1"/>
  <c r="OX115" i="3" a="1"/>
  <c r="PA169" i="3" a="1"/>
  <c r="RJ101" i="3" a="1"/>
  <c r="TG148" i="3" a="1"/>
  <c r="PC133" i="3" a="1"/>
  <c r="LS21" i="3" a="1"/>
  <c r="QZ84" i="3" a="1"/>
  <c r="TD4" i="3" a="1"/>
  <c r="PJ156" i="3" a="1"/>
  <c r="SE75" i="3" a="1"/>
  <c r="TW131" i="3" a="1"/>
  <c r="RJ13" i="3" a="1"/>
  <c r="QG17" i="3" a="1"/>
  <c r="QQ21" i="3" a="1"/>
  <c r="PH28" i="3" a="1"/>
  <c r="MY114" i="3" a="1"/>
  <c r="UC19" i="3" a="1"/>
  <c r="SZ130" i="3" a="1"/>
  <c r="LV145" i="3" a="1"/>
  <c r="PO73" i="3" a="1"/>
  <c r="MN19" i="3" a="1"/>
  <c r="MS125" i="3" a="1"/>
  <c r="SP143" i="3" a="1"/>
  <c r="MS77" i="3" a="1"/>
  <c r="QF20" i="3" a="1"/>
  <c r="RF12" i="3" a="1"/>
  <c r="LW171" i="3" a="1"/>
  <c r="OP12" i="3" a="1"/>
  <c r="SY10" i="3" a="1"/>
  <c r="LS185" i="3" a="1"/>
  <c r="QG24" i="3" a="1"/>
  <c r="OU85" i="3" a="1"/>
  <c r="RN188" i="3" a="1"/>
  <c r="RF155" i="3" a="1"/>
  <c r="OZ113" i="3" a="1"/>
  <c r="LP107" i="3" a="1"/>
  <c r="PT124" i="3" a="1"/>
  <c r="UH8" i="3" a="1"/>
  <c r="RW104" i="3" a="1"/>
  <c r="ML130" i="3" a="1"/>
  <c r="TA104" i="3" a="1"/>
  <c r="MJ76" i="3" a="1"/>
  <c r="OW54" i="3" a="1"/>
  <c r="QE35" i="3" a="1"/>
  <c r="MN98" i="3" a="1"/>
  <c r="UH155" i="3" a="1"/>
  <c r="LL130" i="3" a="1"/>
  <c r="LJ66" i="3" a="1"/>
  <c r="RJ17" i="3" a="1"/>
  <c r="RS36" i="3" a="1"/>
  <c r="SR116" i="3" a="1"/>
  <c r="RC63" i="3" a="1"/>
  <c r="LV118" i="3" a="1"/>
  <c r="PB174" i="3" a="1"/>
  <c r="OQ95" i="3" a="1"/>
  <c r="MW156" i="3" a="1"/>
  <c r="RH94" i="3" a="1"/>
  <c r="SB33" i="3" a="1"/>
  <c r="PO101" i="3" a="1"/>
  <c r="LW116" i="3" a="1"/>
  <c r="PG80" i="3" a="1"/>
  <c r="PV142" i="3" a="1"/>
  <c r="QT85" i="3" a="1"/>
  <c r="TY102" i="3" a="1"/>
  <c r="SV144" i="3" a="1"/>
  <c r="SB72" i="3" a="1"/>
  <c r="OL114" i="3" a="1"/>
  <c r="QP76" i="3" a="1"/>
  <c r="PE56" i="3" a="1"/>
  <c r="TW117" i="3" a="1"/>
  <c r="RB6" i="3" a="1"/>
  <c r="LK138" i="3" a="1"/>
  <c r="LN111" i="3" a="1"/>
  <c r="LE56" i="3" a="1"/>
  <c r="RX50" i="3" a="1"/>
  <c r="TW102" i="3" a="1"/>
  <c r="MA124" i="3" a="1"/>
  <c r="RN67" i="3" a="1"/>
  <c r="SE84" i="3" a="1"/>
  <c r="SW49" i="3" a="1"/>
  <c r="SB100" i="3" a="1"/>
  <c r="MN70" i="3" a="1"/>
  <c r="UJ81" i="3" a="1"/>
  <c r="TZ63" i="3" a="1"/>
  <c r="MP29" i="3" a="1"/>
  <c r="RD48" i="3" a="1"/>
  <c r="RG154" i="3" a="1"/>
  <c r="TF124" i="3" a="1"/>
  <c r="RW20" i="3" a="1"/>
  <c r="TW51" i="3" a="1"/>
  <c r="LW53" i="3" a="1"/>
  <c r="ST170" i="3" a="1"/>
  <c r="LQ24" i="3" a="1"/>
  <c r="RM141" i="3" a="1"/>
  <c r="MQ13" i="3" a="1"/>
  <c r="MQ95" i="3" a="1"/>
  <c r="ON79" i="3" a="1"/>
  <c r="PV55" i="3" a="1"/>
  <c r="RH198" i="3" a="1"/>
  <c r="MS74" i="3" a="1"/>
  <c r="RZ129" i="3" a="1"/>
  <c r="QD130" i="3" a="1"/>
  <c r="LG154" i="3" a="1"/>
  <c r="MY54" i="3" a="1"/>
  <c r="TB96" i="3" a="1"/>
  <c r="LI134" i="3" a="1"/>
  <c r="PJ85" i="3" a="1"/>
  <c r="SC135" i="3" a="1"/>
  <c r="PI141" i="3" a="1"/>
  <c r="MS80" i="3" a="1"/>
  <c r="PG181" i="3" a="1"/>
  <c r="SR109" i="3" a="1"/>
  <c r="SU52" i="3" a="1"/>
  <c r="PS4" i="3" a="1"/>
  <c r="SJ146" i="3" a="1"/>
  <c r="RF38" i="3" a="1"/>
  <c r="RD120" i="3" a="1"/>
  <c r="SG109" i="3" a="1"/>
  <c r="SB15" i="3" a="1"/>
  <c r="SJ42" i="3" a="1"/>
  <c r="MT45" i="3" a="1"/>
  <c r="TX177" i="3" a="1"/>
  <c r="RH33" i="3" a="1"/>
  <c r="TY112" i="3" a="1"/>
  <c r="UF69" i="3" a="1"/>
  <c r="PB28" i="3" a="1"/>
  <c r="SW122" i="3" a="1"/>
  <c r="UF115" i="3" a="1"/>
  <c r="RG114" i="3" a="1"/>
  <c r="TC15" i="3" a="1"/>
  <c r="UE120" i="3" a="1"/>
  <c r="RN88" i="3" a="1"/>
  <c r="SG178" i="3" a="1"/>
  <c r="PX81" i="3" a="1"/>
  <c r="LF104" i="3" a="1"/>
  <c r="SU83" i="3" a="1"/>
  <c r="PT179" i="3" a="1"/>
  <c r="TC99" i="3" a="1"/>
  <c r="QQ7" i="3" a="1"/>
  <c r="QZ89" i="3" a="1"/>
  <c r="QZ166" i="3" a="1"/>
  <c r="UJ112" i="3" a="1"/>
  <c r="RS182" i="3" a="1"/>
  <c r="PY161" i="3" a="1"/>
  <c r="LH42" i="3" a="1"/>
  <c r="TF140" i="3" a="1"/>
  <c r="SV3" i="3" a="1"/>
  <c r="ON38" i="3" a="1"/>
  <c r="LM117" i="3" a="1"/>
  <c r="TM106" i="3" a="1"/>
  <c r="PR107" i="3" a="1"/>
  <c r="MO9" i="3" a="1"/>
  <c r="SW134" i="3" a="1"/>
  <c r="UH44" i="3" a="1"/>
  <c r="UA12" i="3" a="1"/>
  <c r="LJ35" i="3" a="1"/>
  <c r="PG78" i="3" a="1"/>
  <c r="MA109" i="3" a="1"/>
  <c r="TI67" i="3" a="1"/>
  <c r="PE33" i="3" a="1"/>
  <c r="OO110" i="3" a="1"/>
  <c r="PC69" i="3" a="1"/>
  <c r="QE36" i="3" a="1"/>
  <c r="QE57" i="3" a="1"/>
  <c r="OP135" i="3" a="1"/>
  <c r="TJ19" i="3" a="1"/>
  <c r="SH100" i="3" a="1"/>
  <c r="SC144" i="3" a="1"/>
  <c r="MB142" i="3" a="1"/>
  <c r="OR103" i="3" a="1"/>
  <c r="SU36" i="3" a="1"/>
  <c r="OX113" i="3" a="1"/>
  <c r="PZ123" i="3" a="1"/>
  <c r="OU106" i="3" a="1"/>
  <c r="SY82" i="3" a="1"/>
  <c r="LH97" i="3" a="1"/>
  <c r="MB52" i="3" a="1"/>
  <c r="TJ177" i="3" a="1"/>
  <c r="LL52" i="3" a="1"/>
  <c r="QS87" i="3" a="1"/>
  <c r="QA143" i="3" a="1"/>
  <c r="MY71" i="3" a="1"/>
  <c r="SA148" i="3" a="1"/>
  <c r="RE34" i="3" a="1"/>
  <c r="TY22" i="3" a="1"/>
  <c r="TK10" i="3" a="1"/>
  <c r="LG149" i="3" a="1"/>
  <c r="OR149" i="3" a="1"/>
  <c r="TM101" i="3" a="1"/>
  <c r="TW182" i="3" a="1"/>
  <c r="TX183" i="3" a="1"/>
  <c r="LU47" i="3" a="1"/>
  <c r="PV25" i="3" a="1"/>
  <c r="QV174" i="3" a="1"/>
  <c r="QD128" i="3" a="1"/>
  <c r="LM94" i="3" a="1"/>
  <c r="LH32" i="3" a="1"/>
  <c r="UE119" i="3" a="1"/>
  <c r="UF123" i="3" a="1"/>
  <c r="MY51" i="3" a="1"/>
  <c r="QT82" i="3" a="1"/>
  <c r="TL53" i="3" a="1"/>
  <c r="QQ68" i="3" a="1"/>
  <c r="PS106" i="3" a="1"/>
  <c r="SI172" i="3" a="1"/>
  <c r="PX45" i="3" a="1"/>
  <c r="RW114" i="3" a="1"/>
  <c r="RX87" i="3" a="1"/>
  <c r="LX155" i="3" a="1"/>
  <c r="TF30" i="3" a="1"/>
  <c r="UF160" i="3" a="1"/>
  <c r="RX39" i="3" a="1"/>
  <c r="TD124" i="3" a="1"/>
  <c r="OR65" i="3" a="1"/>
  <c r="TZ166" i="3" a="1"/>
  <c r="MO140" i="3" a="1"/>
  <c r="TR103" i="3" a="1"/>
  <c r="OO25" i="3" a="1"/>
  <c r="OT139" i="3" a="1"/>
  <c r="LD213" i="3"/>
  <c r="SY183" i="3" a="1"/>
  <c r="SG118" i="3" a="1"/>
  <c r="QD158" i="3" a="1"/>
  <c r="SW141" i="3" a="1"/>
  <c r="QD135" i="3" a="1"/>
  <c r="SX19" i="3" a="1"/>
  <c r="MA71" i="3" a="1"/>
  <c r="MK27" i="3" a="1"/>
  <c r="PW70" i="3" a="1"/>
  <c r="OM27" i="3" a="1"/>
  <c r="SS109" i="3" a="1"/>
  <c r="PA146" i="3" a="1"/>
  <c r="OM73" i="3" a="1"/>
  <c r="QV143" i="3" a="1"/>
  <c r="SB122" i="3" a="1"/>
  <c r="OL156" i="3" a="1"/>
  <c r="LH19" i="3" a="1"/>
  <c r="LG188" i="3" a="1"/>
  <c r="UH80" i="3" a="1"/>
  <c r="MA24" i="3" a="1"/>
  <c r="QU52" i="3" a="1"/>
  <c r="RS154" i="3" a="1"/>
  <c r="MN54" i="3" a="1"/>
  <c r="MK197" i="3" a="1"/>
  <c r="QY33" i="3" a="1"/>
  <c r="MQ102" i="3" a="1"/>
  <c r="SR48" i="3" a="1"/>
  <c r="SA68" i="3" a="1"/>
  <c r="SW12" i="3" a="1"/>
  <c r="ON84" i="3" a="1"/>
  <c r="MR174" i="3" a="1"/>
  <c r="LG32" i="3" a="1"/>
  <c r="MN80" i="3" a="1"/>
  <c r="MG127" i="3" a="1"/>
  <c r="PO190" i="3" a="1"/>
  <c r="UI107" i="3" a="1"/>
  <c r="LZ103" i="3" a="1"/>
  <c r="PT112" i="3" a="1"/>
  <c r="MK121" i="3" a="1"/>
  <c r="TL30" i="3" a="1"/>
  <c r="QD59" i="3" a="1"/>
  <c r="LX131" i="3" a="1"/>
  <c r="LY55" i="3" a="1"/>
  <c r="PJ32" i="3" a="1"/>
  <c r="SX72" i="3" a="1"/>
  <c r="MV11" i="3" a="1"/>
  <c r="LZ138" i="3" a="1"/>
  <c r="UE4" i="3" a="1"/>
  <c r="QZ167" i="3" a="1"/>
  <c r="LT117" i="3" a="1"/>
  <c r="TJ62" i="3" a="1"/>
  <c r="SJ174" i="3" a="1"/>
  <c r="QB44" i="3" a="1"/>
  <c r="SU144" i="3" a="1"/>
  <c r="UB160" i="3" a="1"/>
  <c r="LU42" i="3" a="1"/>
  <c r="QX143" i="3" a="1"/>
  <c r="RK26" i="3" a="1"/>
  <c r="QW152" i="3" a="1"/>
  <c r="SX174" i="3" a="1"/>
  <c r="SY65" i="3" a="1"/>
  <c r="RJ9" i="3" a="1"/>
  <c r="QC140" i="3" a="1"/>
  <c r="PD48" i="3" a="1"/>
  <c r="QB147" i="3" a="1"/>
  <c r="MA189" i="3" a="1"/>
  <c r="TR65" i="3" a="1"/>
  <c r="PT151" i="3" a="1"/>
  <c r="OP76" i="3" a="1"/>
  <c r="TK93" i="3" a="1"/>
  <c r="PC37" i="3" a="1"/>
  <c r="PB166" i="3" a="1"/>
  <c r="RS9" i="3" a="1"/>
  <c r="QA7" i="3" a="1"/>
  <c r="MQ5" i="3" a="1"/>
  <c r="RN41" i="3" a="1"/>
  <c r="SV178" i="3" a="1"/>
  <c r="MR22" i="3" a="1"/>
  <c r="OT170" i="3" a="1"/>
  <c r="RD145" i="3" a="1"/>
  <c r="LO66" i="3" a="1"/>
  <c r="MY34" i="3" a="1"/>
  <c r="QG195" i="3" a="1"/>
  <c r="RC71" i="3" a="1"/>
  <c r="QZ47" i="3" a="1"/>
  <c r="LK7" i="3" a="1"/>
  <c r="SO162" i="3" a="1"/>
  <c r="SC9" i="3" a="1"/>
  <c r="SR72" i="3" a="1"/>
  <c r="SH24" i="3" a="1"/>
  <c r="LJ5" i="3" a="1"/>
  <c r="QR183" i="3" a="1"/>
  <c r="PH130" i="3" a="1"/>
  <c r="MQ162" i="3" a="1"/>
  <c r="OS84" i="3" a="1"/>
  <c r="SP145" i="3" a="1"/>
  <c r="TB190" i="3" a="1"/>
  <c r="OM121" i="3" a="1"/>
  <c r="TY186" i="3" a="1"/>
  <c r="SU145" i="3" a="1"/>
  <c r="TZ158" i="3" a="1"/>
  <c r="ST162" i="3" a="1"/>
  <c r="TR128" i="3" a="1"/>
  <c r="MY135" i="3" a="1"/>
  <c r="RS77" i="3" a="1"/>
  <c r="OR102" i="3" a="1"/>
  <c r="QP85" i="3" a="1"/>
  <c r="OX59" i="3" a="1"/>
  <c r="UJ65" i="3" a="1"/>
  <c r="SD34" i="3" a="1"/>
  <c r="RA34" i="3" a="1"/>
  <c r="MQ23" i="3" a="1"/>
  <c r="PV50" i="3" a="1"/>
  <c r="LQ153" i="3" a="1"/>
  <c r="OY75" i="3" a="1"/>
  <c r="RS114" i="3" a="1"/>
  <c r="PG65" i="3" a="1"/>
  <c r="PV47" i="3" a="1"/>
  <c r="SF32" i="3" a="1"/>
  <c r="LX16" i="3" a="1"/>
  <c r="SO111" i="3" a="1"/>
  <c r="RN125" i="3" a="1"/>
  <c r="RM108" i="3" a="1"/>
  <c r="PT106" i="3" a="1"/>
  <c r="MG155" i="3" a="1"/>
  <c r="SD123" i="3" a="1"/>
  <c r="QC148" i="3" a="1"/>
  <c r="QP160" i="3" a="1"/>
  <c r="RS62" i="3" a="1"/>
  <c r="LZ64" i="3" a="1"/>
  <c r="QF37" i="3" a="1"/>
  <c r="SE121" i="3" a="1"/>
  <c r="SV212" i="3"/>
  <c r="RL94" i="3" a="1"/>
  <c r="OX58" i="3" a="1"/>
  <c r="SZ153" i="3" a="1"/>
  <c r="QR111" i="3" a="1"/>
  <c r="LO180" i="3" a="1"/>
  <c r="PO158" i="3" a="1"/>
  <c r="RJ149" i="3" a="1"/>
  <c r="UH16" i="3" a="1"/>
  <c r="PG156" i="3" a="1"/>
  <c r="OY171" i="3" a="1"/>
  <c r="OQ103" i="3" a="1"/>
  <c r="PI91" i="3" a="1"/>
  <c r="ON90" i="3" a="1"/>
  <c r="LY126" i="3" a="1"/>
  <c r="QP156" i="3" a="1"/>
  <c r="TK98" i="3" a="1"/>
  <c r="QG149" i="3" a="1"/>
  <c r="OP99" i="3" a="1"/>
  <c r="LO127" i="3" a="1"/>
  <c r="OT69" i="3" a="1"/>
  <c r="ON86" i="3" a="1"/>
  <c r="SQ82" i="3" a="1"/>
  <c r="QD87" i="3" a="1"/>
  <c r="PV168" i="3" a="1"/>
  <c r="TR54" i="3" a="1"/>
  <c r="QY69" i="3" a="1"/>
  <c r="TW123" i="3" a="1"/>
  <c r="TE119" i="3" a="1"/>
  <c r="MQ148" i="3" a="1"/>
  <c r="RI86" i="3" a="1"/>
  <c r="UI100" i="3" a="1"/>
  <c r="RB91" i="3" a="1"/>
  <c r="QA54" i="3" a="1"/>
  <c r="MO196" i="3" a="1"/>
  <c r="SX153" i="3" a="1"/>
  <c r="ST39" i="3" a="1"/>
  <c r="TF170" i="3" a="1"/>
  <c r="PH91" i="3" a="1"/>
  <c r="UC171" i="3" a="1"/>
  <c r="UF129" i="3" a="1"/>
  <c r="PU116" i="3" a="1"/>
  <c r="OP189" i="3" a="1"/>
  <c r="UG167" i="3" a="1"/>
  <c r="PB95" i="3" a="1"/>
  <c r="MG166" i="3" a="1"/>
  <c r="OT78" i="3" a="1"/>
  <c r="RS186" i="3" a="1"/>
  <c r="LN100" i="3" a="1"/>
  <c r="PI71" i="3" a="1"/>
  <c r="RW163" i="3" a="1"/>
  <c r="OM117" i="3" a="1"/>
  <c r="LN97" i="3" a="1"/>
  <c r="LW19" i="3" a="1"/>
  <c r="SI126" i="3" a="1"/>
  <c r="QA78" i="3" a="1"/>
  <c r="OZ190" i="3" a="1"/>
  <c r="PT84" i="3" a="1"/>
  <c r="LW130" i="3" a="1"/>
  <c r="LL14" i="3" a="1"/>
  <c r="RD134" i="3" a="1"/>
  <c r="TJ18" i="3" a="1"/>
  <c r="PE86" i="3" a="1"/>
  <c r="SU93" i="3" a="1"/>
  <c r="TH87" i="3" a="1"/>
  <c r="RE53" i="3" a="1"/>
  <c r="TH53" i="3" a="1"/>
  <c r="TI19" i="3" a="1"/>
  <c r="SD38" i="3" a="1"/>
  <c r="SA94" i="3" a="1"/>
  <c r="PE133" i="3" a="1"/>
  <c r="QV69" i="3" a="1"/>
  <c r="LV14" i="3" a="1"/>
  <c r="ST57" i="3" a="1"/>
  <c r="MX157" i="3" a="1"/>
  <c r="LL94" i="3" a="1"/>
  <c r="UG75" i="3" a="1"/>
  <c r="TA193" i="3" a="1"/>
  <c r="SD133" i="3" a="1"/>
  <c r="MV106" i="3" a="1"/>
  <c r="LD66" i="3" a="1"/>
  <c r="TZ89" i="3" a="1"/>
  <c r="RB79" i="3" a="1"/>
  <c r="MX109" i="3" a="1"/>
  <c r="MU25" i="3" a="1"/>
  <c r="MR44" i="3" a="1"/>
  <c r="TE65" i="3" a="1"/>
  <c r="RL119" i="3" a="1"/>
  <c r="TB65" i="3" a="1"/>
  <c r="SF168" i="3" a="1"/>
  <c r="PJ66" i="3" a="1"/>
  <c r="MA53" i="3" a="1"/>
  <c r="LY151" i="3" a="1"/>
  <c r="SW142" i="3" a="1"/>
  <c r="TX122" i="3" a="1"/>
  <c r="OO67" i="3" a="1"/>
  <c r="SY13" i="3" a="1"/>
  <c r="TV120" i="3" a="1"/>
  <c r="PA152" i="3" a="1"/>
  <c r="MB157" i="3" a="1"/>
  <c r="ML89" i="3" a="1"/>
  <c r="PT121" i="3" a="1"/>
  <c r="RZ131" i="3" a="1"/>
  <c r="OT98" i="3" a="1"/>
  <c r="SW149" i="3" a="1"/>
  <c r="TM176" i="3" a="1"/>
  <c r="OR55" i="3" a="1"/>
  <c r="UF23" i="3" a="1"/>
  <c r="SR23" i="3" a="1"/>
  <c r="PW55" i="3" a="1"/>
  <c r="UG163" i="3" a="1"/>
  <c r="TA111" i="3" a="1"/>
  <c r="RD56" i="3" a="1"/>
  <c r="PZ110" i="3" a="1"/>
  <c r="LO189" i="3" a="1"/>
  <c r="LJ10" i="3" a="1"/>
  <c r="QW19" i="3" a="1"/>
  <c r="QP105" i="3" a="1"/>
  <c r="MW3" i="3" a="1"/>
  <c r="RS102" i="3" a="1"/>
  <c r="OQ147" i="3" a="1"/>
  <c r="MB29" i="3" a="1"/>
  <c r="MW69" i="3" a="1"/>
  <c r="PG24" i="3" a="1"/>
  <c r="PR156" i="3" a="1"/>
  <c r="OV165" i="3" a="1"/>
  <c r="LJ111" i="3" a="1"/>
  <c r="QF50" i="3" a="1"/>
  <c r="RE163" i="3" a="1"/>
  <c r="RA108" i="3" a="1"/>
  <c r="RW143" i="3" a="1"/>
  <c r="UF52" i="3" a="1"/>
  <c r="RV156" i="3" a="1"/>
  <c r="QG78" i="3" a="1"/>
  <c r="MX69" i="3" a="1"/>
  <c r="LO17" i="3" a="1"/>
  <c r="PJ121" i="3" a="1"/>
  <c r="SA107" i="3" a="1"/>
  <c r="OU120" i="3" a="1"/>
  <c r="OW113" i="3" a="1"/>
  <c r="SC30" i="3" a="1"/>
  <c r="MN62" i="3" a="1"/>
  <c r="UB91" i="3" a="1"/>
  <c r="RL96" i="3" a="1"/>
  <c r="OT16" i="3" a="1"/>
  <c r="RY149" i="3" a="1"/>
  <c r="LY117" i="3" a="1"/>
  <c r="QB81" i="3" a="1"/>
  <c r="PY50" i="3" a="1"/>
  <c r="RG26" i="3" a="1"/>
  <c r="UE44" i="3" a="1"/>
  <c r="LK73" i="3" a="1"/>
  <c r="SW111" i="3" a="1"/>
  <c r="QF6" i="3" a="1"/>
  <c r="LW83" i="3" a="1"/>
  <c r="QF44" i="3" a="1"/>
  <c r="PT57" i="3" a="1"/>
  <c r="TI141" i="3" a="1"/>
  <c r="QF137" i="3" a="1"/>
  <c r="LN58" i="3" a="1"/>
  <c r="TE155" i="3" a="1"/>
  <c r="PF154" i="3" a="1"/>
  <c r="TR99" i="3" a="1"/>
  <c r="RX153" i="3" a="1"/>
  <c r="QW43" i="3" a="1"/>
  <c r="PV66" i="3" a="1"/>
  <c r="MY18" i="3" a="1"/>
  <c r="QZ107" i="3" a="1"/>
  <c r="PU151" i="3" a="1"/>
  <c r="MU126" i="3" a="1"/>
  <c r="TD125" i="3" a="1"/>
  <c r="RZ82" i="3" a="1"/>
  <c r="LN55" i="3" a="1"/>
  <c r="LF167" i="3" a="1"/>
  <c r="MW18" i="3" a="1"/>
  <c r="PF159" i="3" a="1"/>
  <c r="QE109" i="3" a="1"/>
  <c r="RF96" i="3" a="1"/>
  <c r="RZ78" i="3" a="1"/>
  <c r="OP25" i="3" a="1"/>
  <c r="QB25" i="3" a="1"/>
  <c r="LX39" i="3" a="1"/>
  <c r="OL113" i="3" a="1"/>
  <c r="TZ119" i="3" a="1"/>
  <c r="SI78" i="3" a="1"/>
  <c r="RK81" i="3" a="1"/>
  <c r="TA39" i="3" a="1"/>
  <c r="PZ37" i="3" a="1"/>
  <c r="LG146" i="3" a="1"/>
  <c r="SX122" i="3" a="1"/>
  <c r="OU136" i="3" a="1"/>
  <c r="TF146" i="3" a="1"/>
  <c r="SY132" i="3" a="1"/>
  <c r="PU4" i="3" a="1"/>
  <c r="UJ180" i="3" a="1"/>
  <c r="MJ136" i="3" a="1"/>
  <c r="RB149" i="3" a="1"/>
  <c r="MT148" i="3" a="1"/>
  <c r="SP158" i="3" a="1"/>
  <c r="LK30" i="3" a="1"/>
  <c r="RB24" i="3" a="1"/>
  <c r="QV108" i="3" a="1"/>
  <c r="PC19" i="3" a="1"/>
  <c r="SO88" i="3" a="1"/>
  <c r="MQ98" i="3" a="1"/>
  <c r="SU97" i="3" a="1"/>
  <c r="TA17" i="3" a="1"/>
  <c r="QR117" i="3" a="1"/>
  <c r="LK9" i="3" a="1"/>
  <c r="TR184" i="3" a="1"/>
  <c r="QB9" i="3" a="1"/>
  <c r="TV167" i="3" a="1"/>
  <c r="UA66" i="3" a="1"/>
  <c r="SZ65" i="3" a="1"/>
  <c r="LF120" i="3" a="1"/>
  <c r="OY15" i="3" a="1"/>
  <c r="RX112" i="3" a="1"/>
  <c r="RD80" i="3" a="1"/>
  <c r="LW152" i="3" a="1"/>
  <c r="MQ87" i="3" a="1"/>
  <c r="TF41" i="3" a="1"/>
  <c r="LG126" i="3" a="1"/>
  <c r="TM183" i="3" a="1"/>
  <c r="SC139" i="3" a="1"/>
  <c r="LF170" i="3" a="1"/>
  <c r="PG88" i="3" a="1"/>
  <c r="QP140" i="3" a="1"/>
  <c r="RC50" i="3" a="1"/>
  <c r="PA154" i="3" a="1"/>
  <c r="UG110" i="3" a="1"/>
  <c r="MB132" i="3" a="1"/>
  <c r="TF63" i="3" a="1"/>
  <c r="QP24" i="3" a="1"/>
  <c r="OP191" i="3" a="1"/>
  <c r="RZ132" i="3" a="1"/>
  <c r="PV156" i="3" a="1"/>
  <c r="QU45" i="3" a="1"/>
  <c r="MN181" i="3" a="1"/>
  <c r="TI143" i="3" a="1"/>
  <c r="SF46" i="3" a="1"/>
  <c r="OP23" i="3" a="1"/>
  <c r="SB82" i="3" a="1"/>
  <c r="OU174" i="3" a="1"/>
  <c r="QS44" i="3" a="1"/>
  <c r="SW18" i="3" a="1"/>
  <c r="OR119" i="3" a="1"/>
  <c r="PI12" i="3" a="1"/>
  <c r="PI19" i="3" a="1"/>
  <c r="SV114" i="3" a="1"/>
  <c r="MO94" i="3" a="1"/>
  <c r="OR17" i="3" a="1"/>
  <c r="RD72" i="3" a="1"/>
  <c r="SW69" i="3" a="1"/>
  <c r="QF56" i="3" a="1"/>
  <c r="TV68" i="3" a="1"/>
  <c r="QP157" i="3" a="1"/>
  <c r="UB181" i="3" a="1"/>
  <c r="RZ81" i="3" a="1"/>
  <c r="MT112" i="3" a="1"/>
  <c r="PC5" i="3" a="1"/>
  <c r="MS136" i="3" a="1"/>
  <c r="MU111" i="3" a="1"/>
  <c r="PT120" i="3" a="1"/>
  <c r="RF159" i="3" a="1"/>
  <c r="MO119" i="3" a="1"/>
  <c r="TE75" i="3" a="1"/>
  <c r="LX119" i="3" a="1"/>
  <c r="PX122" i="3" a="1"/>
  <c r="TR36" i="3" a="1"/>
  <c r="UE46" i="3" a="1"/>
  <c r="OX114" i="3" a="1"/>
  <c r="RD23" i="3" a="1"/>
  <c r="RD21" i="3" a="1"/>
  <c r="RE42" i="3" a="1"/>
  <c r="LY110" i="3" a="1"/>
  <c r="SD115" i="3" a="1"/>
  <c r="MX147" i="3" a="1"/>
  <c r="QR36" i="3" a="1"/>
  <c r="TL34" i="3" a="1"/>
  <c r="MW95" i="3" a="1"/>
  <c r="MT119" i="3" a="1"/>
  <c r="OX27" i="3" a="1"/>
  <c r="LF72" i="3" a="1"/>
  <c r="LE57" i="3" a="1"/>
  <c r="MX103" i="3" a="1"/>
  <c r="MK91" i="3" a="1"/>
  <c r="RN47" i="3" a="1"/>
  <c r="PA6" i="3" a="1"/>
  <c r="RZ98" i="3" a="1"/>
  <c r="PZ121" i="3" a="1"/>
  <c r="TJ91" i="3" a="1"/>
  <c r="MS35" i="3" a="1"/>
  <c r="LE83" i="3" a="1"/>
  <c r="TI56" i="3" a="1"/>
  <c r="MJ71" i="3" a="1"/>
  <c r="ON121" i="3" a="1"/>
  <c r="PR117" i="3" a="1"/>
  <c r="PG20" i="3" a="1"/>
  <c r="LD72" i="3" a="1"/>
  <c r="LI71" i="3" a="1"/>
  <c r="SF142" i="3" a="1"/>
  <c r="SI101" i="3" a="1"/>
  <c r="OW27" i="3" a="1"/>
  <c r="RX139" i="3" a="1"/>
  <c r="SC158" i="3" a="1"/>
  <c r="TW96" i="3" a="1"/>
  <c r="OS158" i="3" a="1"/>
  <c r="RB22" i="3" a="1"/>
  <c r="OR87" i="3" a="1"/>
  <c r="RH129" i="3" a="1"/>
  <c r="TM64" i="3" a="1"/>
  <c r="MX118" i="3" a="1"/>
  <c r="OY45" i="3" a="1"/>
  <c r="SP17" i="3" a="1"/>
  <c r="OX135" i="3" a="1"/>
  <c r="RG95" i="3" a="1"/>
  <c r="RK59" i="3" a="1"/>
  <c r="ON47" i="3" a="1"/>
  <c r="OR13" i="3" a="1"/>
  <c r="TH4" i="3" a="1"/>
  <c r="UA60" i="3" a="1"/>
  <c r="QT78" i="3" a="1"/>
  <c r="OU50" i="3" a="1"/>
  <c r="OT149" i="3" a="1"/>
  <c r="PH51" i="3" a="1"/>
  <c r="OQ7" i="3" a="1"/>
  <c r="SG128" i="3" a="1"/>
  <c r="RX60" i="3" a="1"/>
  <c r="RV136" i="3" a="1"/>
  <c r="SZ75" i="3" a="1"/>
  <c r="QV98" i="3" a="1"/>
  <c r="QQ83" i="3" a="1"/>
  <c r="LD6" i="3" a="1"/>
  <c r="OM17" i="3" a="1"/>
  <c r="ML76" i="3" a="1"/>
  <c r="UB23" i="3" a="1"/>
  <c r="LM82" i="3" a="1"/>
  <c r="PE155" i="3" a="1"/>
  <c r="SU107" i="3" a="1"/>
  <c r="UD141" i="3" a="1"/>
  <c r="PF124" i="3" a="1"/>
  <c r="RA168" i="3" a="1"/>
  <c r="QD11" i="3" a="1"/>
  <c r="SJ25" i="3" a="1"/>
  <c r="TK72" i="3" a="1"/>
  <c r="QD19" i="3" a="1"/>
  <c r="RX35" i="3" a="1"/>
  <c r="LO113" i="3" a="1"/>
  <c r="TY141" i="3" a="1"/>
  <c r="TR55" i="3" a="1"/>
  <c r="QX5" i="3" a="1"/>
  <c r="UB147" i="3" a="1"/>
  <c r="SX111" i="3" a="1"/>
  <c r="LH99" i="3" a="1"/>
  <c r="QW42" i="3" a="1"/>
  <c r="OU40" i="3" a="1"/>
  <c r="SQ91" i="3" a="1"/>
  <c r="MN170" i="3" a="1"/>
  <c r="PR120" i="3" a="1"/>
  <c r="TM55" i="3" a="1"/>
  <c r="UJ36" i="3" a="1"/>
  <c r="TI112" i="3" a="1"/>
  <c r="UC131" i="3" a="1"/>
  <c r="TR25" i="3" a="1"/>
  <c r="RW99" i="3" a="1"/>
  <c r="PZ105" i="3" a="1"/>
  <c r="TC76" i="3" a="1"/>
  <c r="QG75" i="3" a="1"/>
  <c r="QW84" i="3" a="1"/>
  <c r="TI101" i="3" a="1"/>
  <c r="PJ106" i="3" a="1"/>
  <c r="RF39" i="3" a="1"/>
  <c r="MX79" i="3" a="1"/>
  <c r="RC61" i="3" a="1"/>
  <c r="PY58" i="3" a="1"/>
  <c r="UF49" i="3" a="1"/>
  <c r="TK114" i="3" a="1"/>
  <c r="UE138" i="3" a="1"/>
  <c r="RM124" i="3" a="1"/>
  <c r="LP34" i="3" a="1"/>
  <c r="RJ145" i="3" a="1"/>
  <c r="TY19" i="3" a="1"/>
  <c r="QX90" i="3" a="1"/>
  <c r="SZ84" i="3" a="1"/>
  <c r="SF17" i="3" a="1"/>
  <c r="RI60" i="3" a="1"/>
  <c r="LM118" i="3" a="1"/>
  <c r="SD59" i="3" a="1"/>
  <c r="QU23" i="3" a="1"/>
  <c r="QU73" i="3" a="1"/>
  <c r="PA4" i="3" a="1"/>
  <c r="MX53" i="3" a="1"/>
  <c r="TW42" i="3" a="1"/>
  <c r="SW32" i="3" a="1"/>
  <c r="SU102" i="3" a="1"/>
  <c r="RJ6" i="3" a="1"/>
  <c r="OQ58" i="3" a="1"/>
  <c r="QU63" i="3" a="1"/>
  <c r="SS90" i="3" a="1"/>
  <c r="LP22" i="3" a="1"/>
  <c r="RZ24" i="3" a="1"/>
  <c r="LW38" i="3" a="1"/>
  <c r="LQ71" i="3" a="1"/>
  <c r="LM35" i="3" a="1"/>
  <c r="QW16" i="3" a="1"/>
  <c r="SR111" i="3" a="1"/>
  <c r="TM126" i="3" a="1"/>
  <c r="OX154" i="3" a="1"/>
  <c r="SV156" i="3" a="1"/>
  <c r="SW176" i="3" a="1"/>
  <c r="QR99" i="3" a="1"/>
  <c r="TK30" i="3" a="1"/>
  <c r="SD53" i="3" a="1"/>
  <c r="SY30" i="3" a="1"/>
  <c r="SU68" i="3" a="1"/>
  <c r="UG61" i="3" a="1"/>
  <c r="MN83" i="3" a="1"/>
  <c r="PR21" i="3" a="1"/>
  <c r="OY23" i="3" a="1"/>
  <c r="UI12" i="3" a="1"/>
  <c r="SE40" i="3" a="1"/>
  <c r="LD102" i="3" a="1"/>
  <c r="RI70" i="3" a="1"/>
  <c r="LL120" i="3" a="1"/>
  <c r="PI43" i="3" a="1"/>
  <c r="SC162" i="3" a="1"/>
  <c r="PG47" i="3" a="1"/>
  <c r="RW141" i="3" a="1"/>
  <c r="TZ19" i="3" a="1"/>
  <c r="UF120" i="3" a="1"/>
  <c r="LD8" i="3" a="1"/>
  <c r="PY89" i="3" a="1"/>
  <c r="MB49" i="3" a="1"/>
  <c r="RW103" i="3" a="1"/>
  <c r="MA28" i="3" a="1"/>
  <c r="UG65" i="3" a="1"/>
  <c r="RF54" i="3" a="1"/>
  <c r="QZ147" i="3" a="1"/>
  <c r="OR80" i="3" a="1"/>
  <c r="MM69" i="3" a="1"/>
  <c r="QB95" i="3" a="1"/>
  <c r="LY145" i="3" a="1"/>
  <c r="LN154" i="3" a="1"/>
  <c r="UA159" i="3" a="1"/>
  <c r="PX99" i="3" a="1"/>
  <c r="SF66" i="3" a="1"/>
  <c r="PJ136" i="3" a="1"/>
  <c r="SQ59" i="3" a="1"/>
  <c r="TD183" i="3" a="1"/>
  <c r="MG32" i="3" a="1"/>
  <c r="UJ42" i="3" a="1"/>
  <c r="LH145" i="3" a="1"/>
  <c r="TI8" i="3" a="1"/>
  <c r="PR76" i="3" a="1"/>
  <c r="RX65" i="3" a="1"/>
  <c r="RX151" i="3" a="1"/>
  <c r="QP64" i="3" a="1"/>
  <c r="LL123" i="3" a="1"/>
  <c r="RL55" i="3" a="1"/>
  <c r="LF110" i="3" a="1"/>
  <c r="RK55" i="3" a="1"/>
  <c r="MA171" i="3" a="1"/>
  <c r="QF28" i="3" a="1"/>
  <c r="RG63" i="3" a="1"/>
  <c r="LG4" i="3" a="1"/>
  <c r="PR84" i="3" a="1"/>
  <c r="LU110" i="3" a="1"/>
  <c r="RJ150" i="3" a="1"/>
  <c r="MS158" i="3" a="1"/>
  <c r="PZ31" i="3" a="1"/>
  <c r="SW156" i="3" a="1"/>
  <c r="PD49" i="3" a="1"/>
  <c r="MP41" i="3" a="1"/>
  <c r="ML11" i="3" a="1"/>
  <c r="TA49" i="3" a="1"/>
  <c r="UI110" i="3" a="1"/>
  <c r="TU14" i="3" a="1"/>
  <c r="RK79" i="3" a="1"/>
  <c r="PJ128" i="3" a="1"/>
  <c r="RM80" i="3" a="1"/>
  <c r="QP139" i="3" a="1"/>
  <c r="MK126" i="3" a="1"/>
  <c r="LF89" i="3" a="1"/>
  <c r="TI100" i="3" a="1"/>
  <c r="RC144" i="3" a="1"/>
  <c r="TW167" i="3" a="1"/>
  <c r="UF140" i="3" a="1"/>
  <c r="OX152" i="3" a="1"/>
  <c r="PC104" i="3" a="1"/>
  <c r="RN71" i="3" a="1"/>
  <c r="RJ180" i="3" a="1"/>
  <c r="LZ35" i="3" a="1"/>
  <c r="TH176" i="3" a="1"/>
  <c r="OU132" i="3" a="1"/>
  <c r="RH111" i="3" a="1"/>
  <c r="LX128" i="3" a="1"/>
  <c r="QW29" i="3" a="1"/>
  <c r="LK40" i="3" a="1"/>
  <c r="MB84" i="3" a="1"/>
  <c r="SD43" i="3" a="1"/>
  <c r="TV162" i="3" a="1"/>
  <c r="SE109" i="3" a="1"/>
  <c r="RC131" i="3" a="1"/>
  <c r="SS178" i="3" a="1"/>
  <c r="QG48" i="3" a="1"/>
  <c r="SX31" i="3" a="1"/>
  <c r="OV93" i="3" a="1"/>
  <c r="TH90" i="3" a="1"/>
  <c r="TI175" i="3" a="1"/>
  <c r="SO25" i="3" a="1"/>
  <c r="LV178" i="3" a="1"/>
  <c r="LK185" i="3" a="1"/>
  <c r="PB94" i="3" a="1"/>
  <c r="LX154" i="3" a="1"/>
  <c r="LQ136" i="3" a="1"/>
  <c r="TI71" i="3" a="1"/>
  <c r="OL140" i="3" a="1"/>
  <c r="PV56" i="3" a="1"/>
  <c r="TZ39" i="3" a="1"/>
  <c r="RM57" i="3" a="1"/>
  <c r="SC6" i="3" a="1"/>
  <c r="RF141" i="3" a="1"/>
  <c r="OY136" i="3" a="1"/>
  <c r="QU139" i="3" a="1"/>
  <c r="MP148" i="3" a="1"/>
  <c r="MN122" i="3" a="1"/>
  <c r="MA46" i="3" a="1"/>
  <c r="RF123" i="3" a="1"/>
  <c r="MQ96" i="3" a="1"/>
  <c r="TE73" i="3" a="1"/>
  <c r="LK104" i="3" a="1"/>
  <c r="QY173" i="3" a="1"/>
  <c r="SI52" i="3" a="1"/>
  <c r="OQ75" i="3" a="1"/>
  <c r="RA54" i="3" a="1"/>
  <c r="RK151" i="3" a="1"/>
  <c r="MG71" i="3" a="1"/>
  <c r="LW136" i="3" a="1"/>
  <c r="OS31" i="3" a="1"/>
  <c r="ML155" i="3" a="1"/>
  <c r="RL39" i="3" a="1"/>
  <c r="TB12" i="3" a="1"/>
  <c r="ON24" i="3" a="1"/>
  <c r="QP87" i="3" a="1"/>
  <c r="PS85" i="3" a="1"/>
  <c r="RB140" i="3" a="1"/>
  <c r="ON120" i="3" a="1"/>
  <c r="UI148" i="3" a="1"/>
  <c r="LE44" i="3" a="1"/>
  <c r="SQ24" i="3" a="1"/>
  <c r="QQ116" i="3" a="1"/>
  <c r="TB15" i="3" a="1"/>
  <c r="SF21" i="3" a="1"/>
  <c r="TA55" i="3" a="1"/>
  <c r="SD184" i="3" a="1"/>
  <c r="RS104" i="3" a="1"/>
  <c r="QE121" i="3" a="1"/>
  <c r="SA3" i="3" a="1"/>
  <c r="LE21" i="3" a="1"/>
  <c r="RA112" i="3" a="1"/>
  <c r="RY124" i="3" a="1"/>
  <c r="SI71" i="3" a="1"/>
  <c r="RF134" i="3" a="1"/>
  <c r="PY109" i="3" a="1"/>
  <c r="PS132" i="3" a="1"/>
  <c r="OL29" i="3" a="1"/>
  <c r="OM87" i="3" a="1"/>
  <c r="TU94" i="3" a="1"/>
  <c r="SS62" i="3" a="1"/>
  <c r="TV90" i="3" a="1"/>
  <c r="TF43" i="3" a="1"/>
  <c r="TA4" i="3" a="1"/>
  <c r="RV135" i="3" a="1"/>
  <c r="PH113" i="3" a="1"/>
  <c r="MM107" i="3" a="1"/>
  <c r="LK143" i="3" a="1"/>
  <c r="TW13" i="3" a="1"/>
  <c r="LX122" i="3" a="1"/>
  <c r="QX28" i="3" a="1"/>
  <c r="RS7" i="3" a="1"/>
  <c r="QF139" i="3" a="1"/>
  <c r="TD165" i="3" a="1"/>
  <c r="SB105" i="3" a="1"/>
  <c r="QW55" i="3" a="1"/>
  <c r="RF66" i="3" a="1"/>
  <c r="QQ96" i="3" a="1"/>
  <c r="TY94" i="3" a="1"/>
  <c r="LJ49" i="3" a="1"/>
  <c r="RB71" i="3" a="1"/>
  <c r="QX7" i="3" a="1"/>
  <c r="PS96" i="3" a="1"/>
  <c r="SS140" i="3" a="1"/>
  <c r="MP97" i="3" a="1"/>
  <c r="LK15" i="3" a="1"/>
  <c r="SX3" i="3" a="1"/>
  <c r="RV115" i="3" a="1"/>
  <c r="TR39" i="3" a="1"/>
  <c r="OL4" i="3" a="1"/>
  <c r="RD184" i="3" a="1"/>
  <c r="QY192" i="3" a="1"/>
  <c r="TW50" i="3" a="1"/>
  <c r="RY56" i="3" a="1"/>
  <c r="LN109" i="3" a="1"/>
  <c r="UD90" i="3" a="1"/>
  <c r="PX55" i="3" a="1"/>
  <c r="SU109" i="3" a="1"/>
  <c r="RG107" i="3" a="1"/>
  <c r="RF43" i="3" a="1"/>
  <c r="MA79" i="3" a="1"/>
  <c r="SQ26" i="3" a="1"/>
  <c r="MV101" i="3" a="1"/>
  <c r="LN133" i="3" a="1"/>
  <c r="QP131" i="3" a="1"/>
  <c r="SG86" i="3" a="1"/>
  <c r="RL135" i="3" a="1"/>
  <c r="PH3" i="3" a="1"/>
  <c r="TR87" i="3" a="1"/>
  <c r="TH109" i="3" a="1"/>
  <c r="SJ104" i="3" a="1"/>
  <c r="SI12" i="3" a="1"/>
  <c r="SJ29" i="3" a="1"/>
  <c r="LF67" i="3" a="1"/>
  <c r="LV53" i="3" a="1"/>
  <c r="OM13" i="3" a="1"/>
  <c r="QU128" i="3" a="1"/>
  <c r="PG102" i="3" a="1"/>
  <c r="TY127" i="3" a="1"/>
  <c r="TI23" i="3" a="1"/>
  <c r="RY63" i="3" a="1"/>
  <c r="TC46" i="3" a="1"/>
  <c r="SD56" i="3" a="1"/>
  <c r="OZ24" i="3" a="1"/>
  <c r="RD167" i="3" a="1"/>
  <c r="TJ151" i="3" a="1"/>
  <c r="LF79" i="3" a="1"/>
  <c r="MY37" i="3" a="1"/>
  <c r="MA96" i="3" a="1"/>
  <c r="RF176" i="3" a="1"/>
  <c r="TC96" i="3" a="1"/>
  <c r="QE74" i="3" a="1"/>
  <c r="SU8" i="3" a="1"/>
  <c r="QZ170" i="3" a="1"/>
  <c r="SH35" i="3" a="1"/>
  <c r="SI187" i="3" a="1"/>
  <c r="MA99" i="3" a="1"/>
  <c r="LO77" i="3" a="1"/>
  <c r="UB34" i="3" a="1"/>
  <c r="MR57" i="3" a="1"/>
  <c r="QR72" i="3" a="1"/>
  <c r="UB92" i="3" a="1"/>
  <c r="RF16" i="3" a="1"/>
  <c r="PC106" i="3" a="1"/>
  <c r="QY121" i="3" a="1"/>
  <c r="MV65" i="3" a="1"/>
  <c r="OL75" i="3" a="1"/>
  <c r="SI122" i="3" a="1"/>
  <c r="PH57" i="3" a="1"/>
  <c r="PW23" i="3" a="1"/>
  <c r="PS129" i="3" a="1"/>
  <c r="RB66" i="3" a="1"/>
  <c r="SV14" i="3" a="1"/>
  <c r="SC66" i="3" a="1"/>
  <c r="LL96" i="3" a="1"/>
  <c r="OS37" i="3" a="1"/>
  <c r="TL87" i="3" a="1"/>
  <c r="RY154" i="3" a="1"/>
  <c r="LW99" i="3" a="1"/>
  <c r="MR74" i="3" a="1"/>
  <c r="RS87" i="3" a="1"/>
  <c r="PV99" i="3" a="1"/>
  <c r="UB86" i="3" a="1"/>
  <c r="OT101" i="3" a="1"/>
  <c r="LM21" i="3" a="1"/>
  <c r="SJ11" i="3" a="1"/>
  <c r="QF120" i="3" a="1"/>
  <c r="MQ83" i="3" a="1"/>
  <c r="ML161" i="3" a="1"/>
  <c r="LT19" i="3" a="1"/>
  <c r="SC111" i="3" a="1"/>
  <c r="SC42" i="3" a="1"/>
  <c r="ST26" i="3" a="1"/>
  <c r="MW131" i="3" a="1"/>
  <c r="TY129" i="3" a="1"/>
  <c r="TV64" i="3" a="1"/>
  <c r="ML52" i="3" a="1"/>
  <c r="PW82" i="3" a="1"/>
  <c r="MQ101" i="3" a="1"/>
  <c r="SP14" i="3" a="1"/>
  <c r="MN66" i="3" a="1"/>
  <c r="MP63" i="3" a="1"/>
  <c r="MO66" i="3" a="1"/>
  <c r="RF25" i="3" a="1"/>
  <c r="OZ19" i="3" a="1"/>
  <c r="SC102" i="3" a="1"/>
  <c r="LR75" i="3" a="1"/>
  <c r="LM54" i="3" a="1"/>
  <c r="OX35" i="3" a="1"/>
  <c r="PC72" i="3" a="1"/>
  <c r="TG161" i="3" a="1"/>
  <c r="MM142" i="3" a="1"/>
  <c r="SQ41" i="3" a="1"/>
  <c r="RA28" i="3" a="1"/>
  <c r="RB110" i="3" a="1"/>
  <c r="PF147" i="3" a="1"/>
  <c r="LU176" i="3" a="1"/>
  <c r="RF60" i="3" a="1"/>
  <c r="SP10" i="3" a="1"/>
  <c r="RB84" i="3" a="1"/>
  <c r="LD108" i="3" a="1"/>
  <c r="MS72" i="3" a="1"/>
  <c r="PY86" i="3" a="1"/>
  <c r="TG118" i="3" a="1"/>
  <c r="SD36" i="3" a="1"/>
  <c r="RZ157" i="3" a="1"/>
  <c r="QP38" i="3" a="1"/>
  <c r="LT116" i="3" a="1"/>
  <c r="SU116" i="3" a="1"/>
  <c r="TK41" i="3" a="1"/>
  <c r="MW79" i="3" a="1"/>
  <c r="MV122" i="3" a="1"/>
  <c r="TH39" i="3" a="1"/>
  <c r="PG45" i="3" a="1"/>
  <c r="TZ91" i="3" a="1"/>
  <c r="UB28" i="3" a="1"/>
  <c r="LU100" i="3" a="1"/>
  <c r="TD65" i="3" a="1"/>
  <c r="RC95" i="3" a="1"/>
  <c r="PU107" i="3" a="1"/>
  <c r="SQ73" i="3" a="1"/>
  <c r="LZ55" i="3" a="1"/>
  <c r="QP5" i="3" a="1"/>
  <c r="UG47" i="3" a="1"/>
  <c r="LU148" i="3" a="1"/>
  <c r="RN136" i="3" a="1"/>
  <c r="PH7" i="3" a="1"/>
  <c r="MY93" i="3" a="1"/>
  <c r="MJ115" i="3" a="1"/>
  <c r="MQ79" i="3" a="1"/>
  <c r="SX158" i="3" a="1"/>
  <c r="PA133" i="3" a="1"/>
  <c r="LK41" i="3" a="1"/>
  <c r="PH136" i="3" a="1"/>
  <c r="RL67" i="3" a="1"/>
  <c r="TV139" i="3" a="1"/>
  <c r="MP157" i="3" a="1"/>
  <c r="SJ55" i="3" a="1"/>
  <c r="QG66" i="3" a="1"/>
  <c r="RF27" i="3" a="1"/>
  <c r="LF117" i="3" a="1"/>
  <c r="SY133" i="3" a="1"/>
  <c r="PR111" i="3" a="1"/>
  <c r="UD120" i="3" a="1"/>
  <c r="LY122" i="3" a="1"/>
  <c r="OV55" i="3" a="1"/>
  <c r="QB145" i="3" a="1"/>
  <c r="LT139" i="3" a="1"/>
  <c r="MM111" i="3" a="1"/>
  <c r="QY85" i="3" a="1"/>
  <c r="MR15" i="3" a="1"/>
  <c r="UH48" i="3" a="1"/>
  <c r="QE14" i="3" a="1"/>
  <c r="UJ94" i="3" a="1"/>
  <c r="RW93" i="3" a="1"/>
  <c r="QU198" i="3" a="1"/>
  <c r="TJ36" i="3" a="1"/>
  <c r="UA191" i="3" a="1"/>
  <c r="LW95" i="3" a="1"/>
  <c r="OL58" i="3" a="1"/>
  <c r="MX119" i="3" a="1"/>
  <c r="RX67" i="3" a="1"/>
  <c r="RH197" i="3" a="1"/>
  <c r="RZ97" i="3" a="1"/>
  <c r="UH56" i="3" a="1"/>
  <c r="LJ70" i="3" a="1"/>
  <c r="TZ170" i="3" a="1"/>
  <c r="LP56" i="3" a="1"/>
  <c r="UE62" i="3" a="1"/>
  <c r="UG129" i="3" a="1"/>
  <c r="QY147" i="3" a="1"/>
  <c r="UJ108" i="3" a="1"/>
  <c r="RB153" i="3" a="1"/>
  <c r="RF127" i="3" a="1"/>
  <c r="MU83" i="3" a="1"/>
  <c r="QT159" i="3" a="1"/>
  <c r="PR138" i="3" a="1"/>
  <c r="MO73" i="3" a="1"/>
  <c r="PI55" i="3" a="1"/>
  <c r="LT100" i="3" a="1"/>
  <c r="MK173" i="3" a="1"/>
  <c r="RN89" i="3" a="1"/>
  <c r="LE27" i="3" a="1"/>
  <c r="TE94" i="3" a="1"/>
  <c r="PH29" i="3" a="1"/>
  <c r="RK91" i="3" a="1"/>
  <c r="LL41" i="3" a="1"/>
  <c r="PE37" i="3" a="1"/>
  <c r="QD99" i="3" a="1"/>
  <c r="LI125" i="3" a="1"/>
  <c r="MO130" i="3" a="1"/>
  <c r="QX148" i="3" a="1"/>
  <c r="SP35" i="3" a="1"/>
  <c r="LL104" i="3" a="1"/>
  <c r="RN105" i="3" a="1"/>
  <c r="LL131" i="3" a="1"/>
  <c r="TA89" i="3" a="1"/>
  <c r="SR143" i="3" a="1"/>
  <c r="SE41" i="3" a="1"/>
  <c r="SA164" i="3" a="1"/>
  <c r="TL151" i="3" a="1"/>
  <c r="SC86" i="3" a="1"/>
  <c r="LD16" i="3" a="1"/>
  <c r="MV154" i="3" a="1"/>
  <c r="SA100" i="3" a="1"/>
  <c r="SQ34" i="3" a="1"/>
  <c r="TV91" i="3" a="1"/>
  <c r="MO143" i="3" a="1"/>
  <c r="PA19" i="3" a="1"/>
  <c r="SE142" i="3" a="1"/>
  <c r="LV19" i="3" a="1"/>
  <c r="PJ40" i="3" a="1"/>
  <c r="RG104" i="3" a="1"/>
  <c r="MJ111" i="3" a="1"/>
  <c r="UD95" i="3" a="1"/>
  <c r="QP133" i="3" a="1"/>
  <c r="PT149" i="3" a="1"/>
  <c r="SV12" i="3" a="1"/>
  <c r="LT94" i="3" a="1"/>
  <c r="OQ72" i="3" a="1"/>
  <c r="PD78" i="3" a="1"/>
  <c r="TA47" i="3" a="1"/>
  <c r="OR104" i="3" a="1"/>
  <c r="TA107" i="3" a="1"/>
  <c r="MW39" i="3" a="1"/>
  <c r="RG131" i="3" a="1"/>
  <c r="TV85" i="3" a="1"/>
  <c r="RE149" i="3" a="1"/>
  <c r="UC63" i="3" a="1"/>
  <c r="PJ110" i="3" a="1"/>
  <c r="LN46" i="3" a="1"/>
  <c r="SW88" i="3" a="1"/>
  <c r="SB99" i="3" a="1"/>
  <c r="PF74" i="3" a="1"/>
  <c r="TL63" i="3" a="1"/>
  <c r="OY108" i="3" a="1"/>
  <c r="SV87" i="3" a="1"/>
  <c r="SP148" i="3" a="1"/>
  <c r="UG38" i="3" a="1"/>
  <c r="OW78" i="3" a="1"/>
  <c r="RC48" i="3" a="1"/>
  <c r="LJ116" i="3" a="1"/>
  <c r="OL101" i="3" a="1"/>
  <c r="QF158" i="3" a="1"/>
  <c r="LY81" i="3" a="1"/>
  <c r="OX98" i="3" a="1"/>
  <c r="RY112" i="3" a="1"/>
  <c r="SI171" i="3" a="1"/>
  <c r="TI80" i="3" a="1"/>
  <c r="ST121" i="3" a="1"/>
  <c r="RC130" i="3" a="1"/>
  <c r="LR81" i="3" a="1"/>
  <c r="MO99" i="3" a="1"/>
  <c r="MB90" i="3" a="1"/>
  <c r="SB125" i="3" a="1"/>
  <c r="LE182" i="3" a="1"/>
  <c r="RW151" i="3" a="1"/>
  <c r="SV147" i="3" a="1"/>
  <c r="PA25" i="3" a="1"/>
  <c r="MS98" i="3" a="1"/>
  <c r="RW95" i="3" a="1"/>
  <c r="LH122" i="3" a="1"/>
  <c r="QA66" i="3" a="1"/>
  <c r="TY57" i="3" a="1"/>
  <c r="SH21" i="3" a="1"/>
  <c r="QA73" i="3" a="1"/>
  <c r="QA28" i="3" a="1"/>
  <c r="PD151" i="3" a="1"/>
  <c r="QF111" i="3" a="1"/>
  <c r="SW34" i="3" a="1"/>
  <c r="PE126" i="3" a="1"/>
  <c r="TH114" i="3" a="1"/>
  <c r="PI137" i="3" a="1"/>
  <c r="UG43" i="3" a="1"/>
  <c r="TU74" i="3" a="1"/>
  <c r="RV36" i="3" a="1"/>
  <c r="PC49" i="3" a="1"/>
  <c r="TV58" i="3" a="1"/>
  <c r="RA176" i="3" a="1"/>
  <c r="ML27" i="3" a="1"/>
  <c r="TC5" i="3" a="1"/>
  <c r="MN68" i="3" a="1"/>
  <c r="PD52" i="3" a="1"/>
  <c r="TU55" i="3" a="1"/>
  <c r="TC65" i="3" a="1"/>
  <c r="RZ46" i="3" a="1"/>
  <c r="QE89" i="3" a="1"/>
  <c r="SJ83" i="3" a="1"/>
  <c r="PT71" i="3" a="1"/>
  <c r="LO42" i="3" a="1"/>
  <c r="TL27" i="3" a="1"/>
  <c r="TF29" i="3" a="1"/>
  <c r="OT27" i="3" a="1"/>
  <c r="PA32" i="3" a="1"/>
  <c r="QE87" i="3" a="1"/>
  <c r="QR29" i="3" a="1"/>
  <c r="OM75" i="3" a="1"/>
  <c r="TH73" i="3" a="1"/>
  <c r="LY29" i="3" a="1"/>
  <c r="QB24" i="3" a="1"/>
  <c r="MU108" i="3" a="1"/>
  <c r="PJ83" i="3" a="1"/>
  <c r="RB53" i="3" a="1"/>
  <c r="QA156" i="3" a="1"/>
  <c r="LN9" i="3" a="1"/>
  <c r="RI40" i="3" a="1"/>
  <c r="LZ160" i="3" a="1"/>
  <c r="QB146" i="3" a="1"/>
  <c r="MM10" i="3" a="1"/>
  <c r="UJ83" i="3" a="1"/>
  <c r="LD45" i="3" a="1"/>
  <c r="RL73" i="3" a="1"/>
  <c r="RH123" i="3" a="1"/>
  <c r="RV128" i="3" a="1"/>
  <c r="PO71" i="3" a="1"/>
  <c r="OQ115" i="3" a="1"/>
  <c r="OY142" i="3" a="1"/>
  <c r="SQ75" i="3" a="1"/>
  <c r="RL75" i="3" a="1"/>
  <c r="PZ68" i="3" a="1"/>
  <c r="MY97" i="3" a="1"/>
  <c r="TU82" i="3" a="1"/>
  <c r="TE126" i="3" a="1"/>
  <c r="QP94" i="3" a="1"/>
  <c r="TV43" i="3" a="1"/>
  <c r="PF168" i="3" a="1"/>
  <c r="MO166" i="3" a="1"/>
  <c r="RL7" i="3" a="1"/>
  <c r="UJ72" i="3" a="1"/>
  <c r="TW72" i="3" a="1"/>
  <c r="PC44" i="3" a="1"/>
  <c r="QE93" i="3" a="1"/>
  <c r="PR32" i="3" a="1"/>
  <c r="MB79" i="3" a="1"/>
  <c r="PO120" i="3" a="1"/>
  <c r="LS114" i="3" a="1"/>
  <c r="PG26" i="3" a="1"/>
  <c r="MQ60" i="3" a="1"/>
  <c r="LV18" i="3" a="1"/>
  <c r="TV145" i="3" a="1"/>
  <c r="RZ73" i="3" a="1"/>
  <c r="TG98" i="3" a="1"/>
  <c r="MY56" i="3" a="1"/>
  <c r="SE53" i="3" a="1"/>
  <c r="PH79" i="3" a="1"/>
  <c r="SB77" i="3" a="1"/>
  <c r="MX107" i="3" a="1"/>
  <c r="RG167" i="3" a="1"/>
  <c r="QS43" i="3" a="1"/>
  <c r="TB79" i="3" a="1"/>
  <c r="RM143" i="3" a="1"/>
  <c r="SA66" i="3" a="1"/>
  <c r="PT156" i="3" a="1"/>
  <c r="MJ121" i="3" a="1"/>
  <c r="UB150" i="3" a="1"/>
  <c r="LK10" i="3" a="1"/>
  <c r="TV48" i="3" a="1"/>
  <c r="MN109" i="3" a="1"/>
  <c r="QQ6" i="3" a="1"/>
  <c r="LY45" i="3" a="1"/>
  <c r="QF134" i="3" a="1"/>
  <c r="RI81" i="3" a="1"/>
  <c r="LO86" i="3" a="1"/>
  <c r="PD9" i="3" a="1"/>
  <c r="OU146" i="3" a="1"/>
  <c r="RW167" i="3" a="1"/>
  <c r="TL21" i="3" a="1"/>
  <c r="MP102" i="3" a="1"/>
  <c r="LE122" i="3" a="1"/>
  <c r="RN54" i="3" a="1"/>
  <c r="MG142" i="3" a="1"/>
  <c r="PU39" i="3" a="1"/>
  <c r="TE12" i="3" a="1"/>
  <c r="OR4" i="3" a="1"/>
  <c r="LL65" i="3" a="1"/>
  <c r="LI80" i="3" a="1"/>
  <c r="LF100" i="3" a="1"/>
  <c r="RW111" i="3" a="1"/>
  <c r="PE46" i="3" a="1"/>
  <c r="LQ4" i="3" a="1"/>
  <c r="TC103" i="3" a="1"/>
  <c r="SZ28" i="3" a="1"/>
  <c r="SG95" i="3" a="1"/>
  <c r="QR26" i="3" a="1"/>
  <c r="UD155" i="3" a="1"/>
  <c r="PH31" i="3" a="1"/>
  <c r="MM116" i="3" a="1"/>
  <c r="OL165" i="3" a="1"/>
  <c r="LT132" i="3" a="1"/>
  <c r="TV136" i="3" a="1"/>
  <c r="MG12" i="3" a="1"/>
  <c r="QG72" i="3" a="1"/>
  <c r="TG152" i="3" a="1"/>
  <c r="QR160" i="3" a="1"/>
  <c r="PR19" i="3" a="1"/>
  <c r="RI159" i="3" a="1"/>
  <c r="OR78" i="3" a="1"/>
  <c r="OZ41" i="3" a="1"/>
  <c r="PH105" i="3" a="1"/>
  <c r="QB102" i="3" a="1"/>
  <c r="RV69" i="3" a="1"/>
  <c r="SQ80" i="3" a="1"/>
  <c r="TV191" i="3" a="1"/>
  <c r="MN32" i="3" a="1"/>
  <c r="UH21" i="3" a="1"/>
  <c r="LP171" i="3" a="1"/>
  <c r="TE134" i="3" a="1"/>
  <c r="LP150" i="3" a="1"/>
  <c r="TJ67" i="3" a="1"/>
  <c r="RM79" i="3" a="1"/>
  <c r="QE78" i="3" a="1"/>
  <c r="OX43" i="3" a="1"/>
  <c r="RX79" i="3" a="1"/>
  <c r="RH133" i="3" a="1"/>
  <c r="PO131" i="3" a="1"/>
  <c r="TW80" i="3" a="1"/>
  <c r="RS59" i="3" a="1"/>
  <c r="TZ135" i="3" a="1"/>
  <c r="MJ117" i="3" a="1"/>
  <c r="TW147" i="3" a="1"/>
  <c r="LF137" i="3" a="1"/>
  <c r="ST61" i="3" a="1"/>
  <c r="TA12" i="3" a="1"/>
  <c r="QZ33" i="3" a="1"/>
  <c r="RF41" i="3" a="1"/>
  <c r="TY212" i="3"/>
  <c r="UA133" i="3" a="1"/>
  <c r="PA144" i="3" a="1"/>
  <c r="RF97" i="3" a="1"/>
  <c r="PA141" i="3" a="1"/>
  <c r="MJ81" i="3" a="1"/>
  <c r="PY145" i="3" a="1"/>
  <c r="RL22" i="3" a="1"/>
  <c r="QV31" i="3" a="1"/>
  <c r="MQ91" i="3" a="1"/>
  <c r="LH29" i="3" a="1"/>
  <c r="TH146" i="3" a="1"/>
  <c r="OS14" i="3" a="1"/>
  <c r="ML189" i="3" a="1"/>
  <c r="LW91" i="3" a="1"/>
  <c r="RC46" i="3" a="1"/>
  <c r="LE153" i="3" a="1"/>
  <c r="MB168" i="3" a="1"/>
  <c r="MT120" i="3" a="1"/>
  <c r="QY75" i="3" a="1"/>
  <c r="SW129" i="3" a="1"/>
  <c r="LK16" i="3" a="1"/>
  <c r="QW150" i="3" a="1"/>
  <c r="SZ104" i="3" a="1"/>
  <c r="TV118" i="3" a="1"/>
  <c r="OX29" i="3" a="1"/>
  <c r="SA128" i="3" a="1"/>
  <c r="QZ18" i="3" a="1"/>
  <c r="MY28" i="3" a="1"/>
  <c r="RW63" i="3" a="1"/>
  <c r="QS84" i="3" a="1"/>
  <c r="QC79" i="3" a="1"/>
  <c r="ON60" i="3" a="1"/>
  <c r="SD200" i="3" a="1"/>
  <c r="RG21" i="3" a="1"/>
  <c r="LT134" i="3" a="1"/>
  <c r="SR155" i="3" a="1"/>
  <c r="SU148" i="3" a="1"/>
  <c r="QU4" i="3" a="1"/>
  <c r="PW77" i="3" a="1"/>
  <c r="RI121" i="3" a="1"/>
  <c r="LM4" i="3" a="1"/>
  <c r="QB169" i="3" a="1"/>
  <c r="TF61" i="3" a="1"/>
  <c r="RE52" i="3" a="1"/>
  <c r="QU31" i="3" a="1"/>
  <c r="SH22" i="3" a="1"/>
  <c r="UI127" i="3" a="1"/>
  <c r="OW6" i="3" a="1"/>
  <c r="PV37" i="3" a="1"/>
  <c r="OR67" i="3" a="1"/>
  <c r="QV53" i="3" a="1"/>
  <c r="PB103" i="3" a="1"/>
  <c r="MX22" i="3" a="1"/>
  <c r="MY21" i="3" a="1"/>
  <c r="TG82" i="3" a="1"/>
  <c r="QX12" i="3" a="1"/>
  <c r="QU100" i="3" a="1"/>
  <c r="PY114" i="3" a="1"/>
  <c r="UC64" i="3" a="1"/>
  <c r="RB115" i="3" a="1"/>
  <c r="OL15" i="3" a="1"/>
  <c r="SK7" i="3" a="1"/>
  <c r="TM68" i="3" a="1"/>
  <c r="SO26" i="3" a="1"/>
  <c r="LK75" i="3" a="1"/>
  <c r="MW80" i="3" a="1"/>
  <c r="MA95" i="3" a="1"/>
  <c r="MU114" i="3" a="1"/>
  <c r="LH50" i="3" a="1"/>
  <c r="PX14" i="3" a="1"/>
  <c r="SO94" i="3" a="1"/>
  <c r="SC53" i="3" a="1"/>
  <c r="LD5" i="3" a="1"/>
  <c r="OT51" i="3" a="1"/>
  <c r="RB141" i="3" a="1"/>
  <c r="LN69" i="3" a="1"/>
  <c r="TC94" i="3" a="1"/>
  <c r="SX70" i="3" a="1"/>
  <c r="TD145" i="3" a="1"/>
  <c r="TK77" i="3" a="1"/>
  <c r="SK38" i="3" a="1"/>
  <c r="TE97" i="3" a="1"/>
  <c r="RJ144" i="3" a="1"/>
  <c r="PJ157" i="3" a="1"/>
  <c r="LP120" i="3" a="1"/>
  <c r="LP159" i="3" a="1"/>
  <c r="UI17" i="3" a="1"/>
  <c r="LQ13" i="3" a="1"/>
  <c r="TG127" i="3" a="1"/>
  <c r="PJ73" i="3" a="1"/>
  <c r="UH98" i="3" a="1"/>
  <c r="PB104" i="3" a="1"/>
  <c r="QT103" i="3" a="1"/>
  <c r="OX8" i="3" a="1"/>
  <c r="PU43" i="3" a="1"/>
  <c r="TW11" i="3" a="1"/>
  <c r="MY47" i="3" a="1"/>
  <c r="LR16" i="3" a="1"/>
  <c r="PD163" i="3" a="1"/>
  <c r="LY95" i="3" a="1"/>
  <c r="MQ48" i="3" a="1"/>
  <c r="OW102" i="3" a="1"/>
  <c r="UG123" i="3" a="1"/>
  <c r="LG124" i="3" a="1"/>
  <c r="PZ19" i="3" a="1"/>
  <c r="LV38" i="3" a="1"/>
  <c r="QQ162" i="3" a="1"/>
  <c r="RN25" i="3" a="1"/>
  <c r="LQ36" i="3" a="1"/>
  <c r="RE143" i="3" a="1"/>
  <c r="PY103" i="3" a="1"/>
  <c r="PV76" i="3" a="1"/>
  <c r="SP113" i="3" a="1"/>
  <c r="MO14" i="3" a="1"/>
  <c r="LY76" i="3" a="1"/>
  <c r="LL13" i="3" a="1"/>
  <c r="OS74" i="3" a="1"/>
  <c r="SG62" i="3" a="1"/>
  <c r="RM157" i="3" a="1"/>
  <c r="UJ154" i="3" a="1"/>
  <c r="LP48" i="3" a="1"/>
  <c r="TV133" i="3" a="1"/>
  <c r="QX156" i="3" a="1"/>
  <c r="TB122" i="3" a="1"/>
  <c r="UA47" i="3" a="1"/>
  <c r="PT16" i="3" a="1"/>
  <c r="MV58" i="3" a="1"/>
  <c r="SW53" i="3" a="1"/>
  <c r="QF103" i="3" a="1"/>
  <c r="PR128" i="3" a="1"/>
  <c r="TJ41" i="3" a="1"/>
  <c r="PC55" i="3" a="1"/>
  <c r="LR23" i="3" a="1"/>
  <c r="LR52" i="3" a="1"/>
  <c r="TX47" i="3" a="1"/>
  <c r="LP3" i="3" a="1"/>
  <c r="RA37" i="3" a="1"/>
  <c r="PB139" i="3" a="1"/>
  <c r="SK100" i="3" a="1"/>
  <c r="MT111" i="3" a="1"/>
  <c r="LJ82" i="3" a="1"/>
  <c r="OL117" i="3" a="1"/>
  <c r="SP15" i="3" a="1"/>
  <c r="QR142" i="3" a="1"/>
  <c r="RD112" i="3" a="1"/>
  <c r="PU12" i="3" a="1"/>
  <c r="SU38" i="3" a="1"/>
  <c r="QE123" i="3" a="1"/>
  <c r="MX92" i="3" a="1"/>
  <c r="SR139" i="3" a="1"/>
  <c r="RV114" i="3" a="1"/>
  <c r="RV111" i="3" a="1"/>
  <c r="MO82" i="3" a="1"/>
  <c r="PS164" i="3" a="1"/>
  <c r="RE39" i="3" a="1"/>
  <c r="SR38" i="3" a="1"/>
  <c r="PW73" i="3" a="1"/>
  <c r="QB14" i="3" a="1"/>
  <c r="RA51" i="3" a="1"/>
  <c r="RH90" i="3" a="1"/>
  <c r="MQ89" i="3" a="1"/>
  <c r="QB67" i="3" a="1"/>
  <c r="QT51" i="3" a="1"/>
  <c r="LF32" i="3" a="1"/>
  <c r="TW110" i="3" a="1"/>
  <c r="RY109" i="3" a="1"/>
  <c r="RH67" i="3" a="1"/>
  <c r="PY131" i="3" a="1"/>
  <c r="RG61" i="3" a="1"/>
  <c r="QR76" i="3" a="1"/>
  <c r="QF57" i="3" a="1"/>
  <c r="LD142" i="3" a="1"/>
  <c r="RW108" i="3" a="1"/>
  <c r="MW84" i="3" a="1"/>
  <c r="TM138" i="3" a="1"/>
  <c r="QP82" i="3" a="1"/>
  <c r="SD176" i="3" a="1"/>
  <c r="TE122" i="3" a="1"/>
  <c r="LG75" i="3" a="1"/>
  <c r="QB161" i="3" a="1"/>
  <c r="TL128" i="3" a="1"/>
  <c r="PV9" i="3" a="1"/>
  <c r="MK79" i="3" a="1"/>
  <c r="UG133" i="3" a="1"/>
  <c r="TH177" i="3" a="1"/>
  <c r="QP3" i="3" a="1"/>
  <c r="SA86" i="3" a="1"/>
  <c r="LU17" i="3" a="1"/>
  <c r="QV140" i="3" a="1"/>
  <c r="UI49" i="3" a="1"/>
  <c r="SJ19" i="3" a="1"/>
  <c r="MU11" i="3" a="1"/>
  <c r="PZ113" i="3" a="1"/>
  <c r="RD102" i="3" a="1"/>
  <c r="QD58" i="3" a="1"/>
  <c r="ON39" i="3" a="1"/>
  <c r="TC100" i="3" a="1"/>
  <c r="QD13" i="3" a="1"/>
  <c r="OW21" i="3" a="1"/>
  <c r="PX166" i="3" a="1"/>
  <c r="ST97" i="3" a="1"/>
  <c r="TK121" i="3" a="1"/>
  <c r="UA107" i="3" a="1"/>
  <c r="LG101" i="3" a="1"/>
  <c r="MM3" i="3" a="1"/>
  <c r="PG97" i="3" a="1"/>
  <c r="LV83" i="3" a="1"/>
  <c r="UJ11" i="3" a="1"/>
  <c r="RY42" i="3" a="1"/>
  <c r="LG56" i="3" a="1"/>
  <c r="UD65" i="3" a="1"/>
  <c r="RK80" i="3" a="1"/>
  <c r="UF144" i="3" a="1"/>
  <c r="UF5" i="3" a="1"/>
  <c r="QX126" i="3" a="1"/>
  <c r="UE149" i="3" a="1"/>
  <c r="SC172" i="3" a="1"/>
  <c r="RD29" i="3" a="1"/>
  <c r="LD133" i="3" a="1"/>
  <c r="MV22" i="3" a="1"/>
  <c r="OU81" i="3" a="1"/>
  <c r="LJ79" i="3" a="1"/>
  <c r="QW78" i="3" a="1"/>
  <c r="PU152" i="3" a="1"/>
  <c r="PS41" i="3" a="1"/>
  <c r="QD138" i="3" a="1"/>
  <c r="QA168" i="3" a="1"/>
  <c r="RX125" i="3" a="1"/>
  <c r="LI107" i="3" a="1"/>
  <c r="LF122" i="3" a="1"/>
  <c r="TU123" i="3" a="1"/>
  <c r="TB147" i="3" a="1"/>
  <c r="OU67" i="3" a="1"/>
  <c r="SP79" i="3" a="1"/>
  <c r="OW72" i="3" a="1"/>
  <c r="MV152" i="3" a="1"/>
  <c r="TB23" i="3" a="1"/>
  <c r="TM60" i="3" a="1"/>
  <c r="SG108" i="3" a="1"/>
  <c r="PW148" i="3" a="1"/>
  <c r="SZ35" i="3" a="1"/>
  <c r="PI106" i="3" a="1"/>
  <c r="PR143" i="3" a="1"/>
  <c r="SU60" i="3" a="1"/>
  <c r="OS46" i="3" a="1"/>
  <c r="MU88" i="3" a="1"/>
  <c r="UI18" i="3" a="1"/>
  <c r="MK100" i="3" a="1"/>
  <c r="PS137" i="3" a="1"/>
  <c r="MV80" i="3" a="1"/>
  <c r="LJ156" i="3" a="1"/>
  <c r="TF121" i="3" a="1"/>
  <c r="RA134" i="3" a="1"/>
  <c r="OW188" i="3" a="1"/>
  <c r="PD15" i="3" a="1"/>
  <c r="PI181" i="3" a="1"/>
  <c r="RY51" i="3" a="1"/>
  <c r="LI84" i="3" a="1"/>
  <c r="PZ149" i="3" a="1"/>
  <c r="LO93" i="3" a="1"/>
  <c r="TM39" i="3" a="1"/>
  <c r="RD53" i="3" a="1"/>
  <c r="ON59" i="3" a="1"/>
  <c r="SR39" i="3" a="1"/>
  <c r="ML47" i="3" a="1"/>
  <c r="LT150" i="3" a="1"/>
  <c r="LZ127" i="3" a="1"/>
  <c r="SG83" i="3" a="1"/>
  <c r="UD87" i="3" a="1"/>
  <c r="TE37" i="3" a="1"/>
  <c r="RL46" i="3" a="1"/>
  <c r="SI89" i="3" a="1"/>
  <c r="MN3" i="3" a="1"/>
  <c r="MM44" i="3" a="1"/>
  <c r="TJ132" i="3" a="1"/>
  <c r="PB79" i="3" a="1"/>
  <c r="LF29" i="3" a="1"/>
  <c r="TY41" i="3" a="1"/>
  <c r="LH120" i="3" a="1"/>
  <c r="LL108" i="3" a="1"/>
  <c r="QQ44" i="3" a="1"/>
  <c r="LI50" i="3" a="1"/>
  <c r="UG99" i="3" a="1"/>
  <c r="TM163" i="3" a="1"/>
  <c r="PB64" i="3" a="1"/>
  <c r="PU103" i="3" a="1"/>
  <c r="MO92" i="3" a="1"/>
  <c r="OO129" i="3" a="1"/>
  <c r="QS141" i="3" a="1"/>
  <c r="MY8" i="3" a="1"/>
  <c r="PW130" i="3" a="1"/>
  <c r="RD28" i="3" a="1"/>
  <c r="RW14" i="3" a="1"/>
  <c r="MP11" i="3" a="1"/>
  <c r="UI109" i="3" a="1"/>
  <c r="TR59" i="3" a="1"/>
  <c r="QS81" i="3" a="1"/>
  <c r="OU109" i="3" a="1"/>
  <c r="SB65" i="3" a="1"/>
  <c r="SI15" i="3" a="1"/>
  <c r="UI145" i="3" a="1"/>
  <c r="RN12" i="3" a="1"/>
  <c r="QQ117" i="3" a="1"/>
  <c r="OZ111" i="3" a="1"/>
  <c r="MM76" i="3" a="1"/>
  <c r="SC13" i="3" a="1"/>
  <c r="QF156" i="3" a="1"/>
  <c r="UB186" i="3" a="1"/>
  <c r="PC39" i="3" a="1"/>
  <c r="ON82" i="3" a="1"/>
  <c r="UI39" i="3" a="1"/>
  <c r="LZ40" i="3" a="1"/>
  <c r="PD76" i="3" a="1"/>
  <c r="LU21" i="3" a="1"/>
  <c r="PJ178" i="3" a="1"/>
  <c r="RB63" i="3" a="1"/>
  <c r="QV71" i="3" a="1"/>
  <c r="QV101" i="3" a="1"/>
  <c r="SU149" i="3" a="1"/>
  <c r="TU34" i="3" a="1"/>
  <c r="OS140" i="3" a="1"/>
  <c r="LD26" i="3" a="1"/>
  <c r="PA111" i="3" a="1"/>
  <c r="LV134" i="3" a="1"/>
  <c r="ST30" i="3" a="1"/>
  <c r="TI28" i="3" a="1"/>
  <c r="SC57" i="3" a="1"/>
  <c r="UI97" i="3" a="1"/>
  <c r="LV25" i="3" a="1"/>
  <c r="MT138" i="3" a="1"/>
  <c r="ON58" i="3" a="1"/>
  <c r="RV9" i="3" a="1"/>
  <c r="SR33" i="3" a="1"/>
  <c r="SI112" i="3" a="1"/>
  <c r="LN18" i="3" a="1"/>
  <c r="PZ177" i="3" a="1"/>
  <c r="MK69" i="3" a="1"/>
  <c r="TL54" i="3" a="1"/>
  <c r="QG21" i="3" a="1"/>
  <c r="LP175" i="3" a="1"/>
  <c r="PZ39" i="3" a="1"/>
  <c r="QW154" i="3" a="1"/>
  <c r="MT91" i="3" a="1"/>
  <c r="TC38" i="3" a="1"/>
  <c r="RD114" i="3" a="1"/>
  <c r="LQ85" i="3" a="1"/>
  <c r="PJ90" i="3" a="1"/>
  <c r="TR30" i="3" a="1"/>
  <c r="PH104" i="3" a="1"/>
  <c r="PU23" i="3" a="1"/>
  <c r="LH109" i="3" a="1"/>
  <c r="PG157" i="3" a="1"/>
  <c r="OS98" i="3" a="1"/>
  <c r="SC153" i="3" a="1"/>
  <c r="LK84" i="3" a="1"/>
  <c r="QW18" i="3" a="1"/>
  <c r="PR108" i="3" a="1"/>
  <c r="UJ100" i="3" a="1"/>
  <c r="TJ147" i="3" a="1"/>
  <c r="SB144" i="3" a="1"/>
  <c r="LE68" i="3" a="1"/>
  <c r="SA89" i="3" a="1"/>
  <c r="UG9" i="3" a="1"/>
  <c r="LW143" i="3" a="1"/>
  <c r="SH114" i="3" a="1"/>
  <c r="LG67" i="3" a="1"/>
  <c r="RA38" i="3" a="1"/>
  <c r="SO175" i="3" a="1"/>
  <c r="OV103" i="3" a="1"/>
  <c r="TV113" i="3" a="1"/>
  <c r="LF156" i="3" a="1"/>
  <c r="PU7" i="3" a="1"/>
  <c r="QF86" i="3" a="1"/>
  <c r="PT38" i="3" a="1"/>
  <c r="MP18" i="3" a="1"/>
  <c r="UG7" i="3" a="1"/>
  <c r="RZ28" i="3" a="1"/>
  <c r="OW51" i="3" a="1"/>
  <c r="TA172" i="3" a="1"/>
  <c r="TG100" i="3" a="1"/>
  <c r="QF95" i="3" a="1"/>
  <c r="LY12" i="3" a="1"/>
  <c r="TV23" i="3" a="1"/>
  <c r="OY68" i="3" a="1"/>
  <c r="PT59" i="3" a="1"/>
  <c r="LI44" i="3" a="1"/>
  <c r="LZ191" i="3" a="1"/>
  <c r="OL174" i="3" a="1"/>
  <c r="QB71" i="3" a="1"/>
  <c r="PZ29" i="3" a="1"/>
  <c r="UE63" i="3" a="1"/>
  <c r="PT37" i="3" a="1"/>
  <c r="RS98" i="3" a="1"/>
  <c r="SI63" i="3" a="1"/>
  <c r="PY158" i="3" a="1"/>
  <c r="SF164" i="3" a="1"/>
  <c r="LP149" i="3" a="1"/>
  <c r="PZ64" i="3" a="1"/>
  <c r="LU63" i="3" a="1"/>
  <c r="PJ72" i="3" a="1"/>
  <c r="TD16" i="3" a="1"/>
  <c r="LU54" i="3" a="1"/>
  <c r="QR43" i="3" a="1"/>
  <c r="PI104" i="3" a="1"/>
  <c r="OX47" i="3" a="1"/>
  <c r="QX49" i="3" a="1"/>
  <c r="MB165" i="3" a="1"/>
  <c r="PW67" i="3" a="1"/>
  <c r="LI142" i="3" a="1"/>
  <c r="SP72" i="3" a="1"/>
  <c r="QA151" i="3" a="1"/>
  <c r="QE98" i="3" a="1"/>
  <c r="PI186" i="3" a="1"/>
  <c r="PF44" i="3" a="1"/>
  <c r="PA15" i="3" a="1"/>
  <c r="OW119" i="3" a="1"/>
  <c r="PB82" i="3" a="1"/>
  <c r="RI83" i="3" a="1"/>
  <c r="LV37" i="3" a="1"/>
  <c r="LF133" i="3" a="1"/>
  <c r="OQ137" i="3" a="1"/>
  <c r="SW97" i="3" a="1"/>
  <c r="QT163" i="3" a="1"/>
  <c r="MQ55" i="3" a="1"/>
  <c r="UG28" i="3" a="1"/>
  <c r="UI38" i="3" a="1"/>
  <c r="LO64" i="3" a="1"/>
  <c r="PF88" i="3" a="1"/>
  <c r="RM26" i="3" a="1"/>
  <c r="LT43" i="3" a="1"/>
  <c r="OT32" i="3" a="1"/>
  <c r="UJ51" i="3" a="1"/>
  <c r="PO94" i="3" a="1"/>
  <c r="LK49" i="3" a="1"/>
  <c r="PU61" i="3" a="1"/>
  <c r="SY101" i="3" a="1"/>
  <c r="MV132" i="3" a="1"/>
  <c r="PB158" i="3" a="1"/>
  <c r="ST99" i="3" a="1"/>
  <c r="PA148" i="3" a="1"/>
  <c r="RJ179" i="3" a="1"/>
  <c r="UC173" i="3" a="1"/>
  <c r="TI147" i="3" a="1"/>
  <c r="QB55" i="3" a="1"/>
  <c r="RI98" i="3" a="1"/>
  <c r="MQ50" i="3" a="1"/>
  <c r="LO56" i="3" a="1"/>
  <c r="SC169" i="3" a="1"/>
  <c r="UJ31" i="3" a="1"/>
  <c r="RH79" i="3" a="1"/>
  <c r="QY55" i="3" a="1"/>
  <c r="LO115" i="3" a="1"/>
  <c r="LV63" i="3" a="1"/>
  <c r="PA147" i="3" a="1"/>
  <c r="SA9" i="3" a="1"/>
  <c r="LG76" i="3" a="1"/>
  <c r="SI66" i="3" a="1"/>
  <c r="QP12" i="3" a="1"/>
  <c r="UD34" i="3" a="1"/>
  <c r="SU124" i="3" a="1"/>
  <c r="PT61" i="3" a="1"/>
  <c r="QB56" i="3" a="1"/>
  <c r="TM110" i="3" a="1"/>
  <c r="LP60" i="3" a="1"/>
  <c r="OM19" i="3" a="1"/>
  <c r="QD29" i="3" a="1"/>
  <c r="LR153" i="3" a="1"/>
  <c r="QT11" i="3" a="1"/>
  <c r="OY30" i="3" a="1"/>
  <c r="LD141" i="3" a="1"/>
  <c r="QX23" i="3" a="1"/>
  <c r="QU164" i="3" a="1"/>
  <c r="MY11" i="3" a="1"/>
  <c r="QZ31" i="3" a="1"/>
  <c r="RX20" i="3" a="1"/>
  <c r="QV118" i="3" a="1"/>
  <c r="RZ56" i="3" a="1"/>
  <c r="UI114" i="3" a="1"/>
  <c r="RK163" i="3" a="1"/>
  <c r="PD79" i="3" a="1"/>
  <c r="LV104" i="3" a="1"/>
  <c r="LM6" i="3" a="1"/>
  <c r="SJ50" i="3" a="1"/>
  <c r="RF37" i="3" a="1"/>
  <c r="TV132" i="3" a="1"/>
  <c r="QR18" i="3" a="1"/>
  <c r="RY7" i="3" a="1"/>
  <c r="OV156" i="3" a="1"/>
  <c r="RZ130" i="3" a="1"/>
  <c r="TA99" i="3" a="1"/>
  <c r="SZ151" i="3" a="1"/>
  <c r="OS71" i="3" a="1"/>
  <c r="RF64" i="3" a="1"/>
  <c r="MW38" i="3" a="1"/>
  <c r="UA74" i="3" a="1"/>
  <c r="LJ142" i="3" a="1"/>
  <c r="LM51" i="3" a="1"/>
  <c r="RG59" i="3" a="1"/>
  <c r="QR91" i="3" a="1"/>
  <c r="PF47" i="3" a="1"/>
  <c r="QB107" i="3" a="1"/>
  <c r="OL148" i="3" a="1"/>
  <c r="MP85" i="3" a="1"/>
  <c r="MJ193" i="3" a="1"/>
  <c r="RB23" i="3" a="1"/>
  <c r="TH159" i="3" a="1"/>
  <c r="LP143" i="3" a="1"/>
  <c r="PY44" i="3" a="1"/>
  <c r="QA52" i="3" a="1"/>
  <c r="MK63" i="3" a="1"/>
  <c r="TZ175" i="3" a="1"/>
  <c r="LR83" i="3" a="1"/>
  <c r="RE71" i="3" a="1"/>
  <c r="UA121" i="3" a="1"/>
  <c r="SV164" i="3" a="1"/>
  <c r="QW172" i="3" a="1"/>
  <c r="TY147" i="3" a="1"/>
  <c r="UF41" i="3" a="1"/>
  <c r="UC172" i="3" a="1"/>
  <c r="SE33" i="3" a="1"/>
  <c r="TI36" i="3" a="1"/>
  <c r="MQ122" i="3" a="1"/>
  <c r="RI117" i="3" a="1"/>
  <c r="MW42" i="3" a="1"/>
  <c r="LU73" i="3" a="1"/>
  <c r="OL69" i="3" a="1"/>
  <c r="RV85" i="3" a="1"/>
  <c r="OZ22" i="3" a="1"/>
  <c r="OR144" i="3" a="1"/>
  <c r="SB49" i="3" a="1"/>
  <c r="OM123" i="3" a="1"/>
  <c r="MN141" i="3" a="1"/>
  <c r="QB101" i="3" a="1"/>
  <c r="PF13" i="3" a="1"/>
  <c r="UC95" i="3" a="1"/>
  <c r="RC108" i="3" a="1"/>
  <c r="LE30" i="3" a="1"/>
  <c r="UD138" i="3" a="1"/>
  <c r="UG112" i="3" a="1"/>
  <c r="QQ50" i="3" a="1"/>
  <c r="MR84" i="3" a="1"/>
  <c r="PZ92" i="3" a="1"/>
  <c r="TD118" i="3" a="1"/>
  <c r="RB112" i="3" a="1"/>
  <c r="QU18" i="3" a="1"/>
  <c r="PY6" i="3" a="1"/>
  <c r="TZ74" i="3" a="1"/>
  <c r="RM29" i="3" a="1"/>
  <c r="LE32" i="3" a="1"/>
  <c r="PC36" i="3" a="1"/>
  <c r="OY107" i="3" a="1"/>
  <c r="TC90" i="3" a="1"/>
  <c r="OZ23" i="3" a="1"/>
  <c r="QU97" i="3" a="1"/>
  <c r="PF99" i="3" a="1"/>
  <c r="TF58" i="3" a="1"/>
  <c r="RC101" i="3" a="1"/>
  <c r="MA114" i="3" a="1"/>
  <c r="PA58" i="3" a="1"/>
  <c r="LN152" i="3" a="1"/>
  <c r="RV125" i="3" a="1"/>
  <c r="SH166" i="3" a="1"/>
  <c r="PE115" i="3" a="1"/>
  <c r="SJ6" i="3" a="1"/>
  <c r="OY123" i="3" a="1"/>
  <c r="TF105" i="3" a="1"/>
  <c r="LQ99" i="3" a="1"/>
  <c r="QE70" i="3" a="1"/>
  <c r="MK104" i="3" a="1"/>
  <c r="RD63" i="3" a="1"/>
  <c r="OM54" i="3" a="1"/>
  <c r="PI100" i="3" a="1"/>
  <c r="RB125" i="3" a="1"/>
  <c r="SU134" i="3" a="1"/>
  <c r="TK107" i="3" a="1"/>
  <c r="TU45" i="3" a="1"/>
  <c r="RF51" i="3" a="1"/>
  <c r="OO73" i="3" a="1"/>
  <c r="LZ105" i="3" a="1"/>
  <c r="PC26" i="3" a="1"/>
  <c r="PS45" i="3" a="1"/>
  <c r="SW166" i="3" a="1"/>
  <c r="QA9" i="3" a="1"/>
  <c r="LW175" i="3" a="1"/>
  <c r="LX57" i="3" a="1"/>
  <c r="LG114" i="3" a="1"/>
  <c r="MV43" i="3" a="1"/>
  <c r="RH146" i="3" a="1"/>
  <c r="SF20" i="3" a="1"/>
  <c r="RA110" i="3" a="1"/>
  <c r="SS156" i="3" a="1"/>
  <c r="OX54" i="3" a="1"/>
  <c r="PO36" i="3" a="1"/>
  <c r="QB127" i="3" a="1"/>
  <c r="QW15" i="3" a="1"/>
  <c r="RZ13" i="3" a="1"/>
  <c r="LO105" i="3" a="1"/>
  <c r="RD159" i="3" a="1"/>
  <c r="PF48" i="3" a="1"/>
  <c r="PI98" i="3" a="1"/>
  <c r="SV158" i="3" a="1"/>
  <c r="QP159" i="3" a="1"/>
  <c r="LX62" i="3" a="1"/>
  <c r="TY4" i="3" a="1"/>
  <c r="SV62" i="3" a="1"/>
  <c r="TL48" i="3" a="1"/>
  <c r="RD147" i="3" a="1"/>
  <c r="RG85" i="3" a="1"/>
  <c r="TB43" i="3" a="1"/>
  <c r="QB47" i="3" a="1"/>
  <c r="LZ59" i="3" a="1"/>
  <c r="SY124" i="3" a="1"/>
  <c r="RW39" i="3" a="1"/>
  <c r="TM50" i="3" a="1"/>
  <c r="PI139" i="3" a="1"/>
  <c r="LL79" i="3" a="1"/>
  <c r="SW103" i="3" a="1"/>
  <c r="MG63" i="3" a="1"/>
  <c r="SU33" i="3" a="1"/>
  <c r="QX144" i="3" a="1"/>
  <c r="SW109" i="3" a="1"/>
  <c r="SA65" i="3" a="1"/>
  <c r="TX186" i="3" a="1"/>
  <c r="LI20" i="3" a="1"/>
  <c r="LQ83" i="3" a="1"/>
  <c r="MK177" i="3" a="1"/>
  <c r="QD86" i="3" a="1"/>
  <c r="RI45" i="3" a="1"/>
  <c r="RD55" i="3" a="1"/>
  <c r="UI120" i="3" a="1"/>
  <c r="OU90" i="3" a="1"/>
  <c r="UJ89" i="3" a="1"/>
  <c r="MA111" i="3" a="1"/>
  <c r="RV55" i="3" a="1"/>
  <c r="TZ90" i="3" a="1"/>
  <c r="RC105" i="3" a="1"/>
  <c r="MY104" i="3" a="1"/>
  <c r="UA89" i="3" a="1"/>
  <c r="MW111" i="3" a="1"/>
  <c r="UG13" i="3" a="1"/>
  <c r="QY16" i="3" a="1"/>
  <c r="MA72" i="3" a="1"/>
  <c r="UH69" i="3" a="1"/>
  <c r="QA103" i="3" a="1"/>
  <c r="SY134" i="3" a="1"/>
  <c r="SQ108" i="3" a="1"/>
  <c r="TJ53" i="3" a="1"/>
  <c r="OQ146" i="3" a="1"/>
  <c r="UA16" i="3" a="1"/>
  <c r="TX59" i="3" a="1"/>
  <c r="LF80" i="3" a="1"/>
  <c r="OS6" i="3" a="1"/>
  <c r="ML178" i="3" a="1"/>
  <c r="RX187" i="3" a="1"/>
  <c r="RB93" i="3" a="1"/>
  <c r="PG79" i="3" a="1"/>
  <c r="QE94" i="3" a="1"/>
  <c r="RJ84" i="3" a="1"/>
  <c r="QG13" i="3" a="1"/>
  <c r="QA125" i="3" a="1"/>
  <c r="QX71" i="3" a="1"/>
  <c r="RW23" i="3" a="1"/>
  <c r="RG51" i="3" a="1"/>
  <c r="LJ154" i="3" a="1"/>
  <c r="QB91" i="3" a="1"/>
  <c r="MV117" i="3" a="1"/>
  <c r="PG28" i="3" a="1"/>
  <c r="PJ36" i="3" a="1"/>
  <c r="LH63" i="3" a="1"/>
  <c r="TM161" i="3" a="1"/>
  <c r="OQ69" i="3" a="1"/>
  <c r="LZ13" i="3" a="1"/>
  <c r="OR18" i="3" a="1"/>
  <c r="OT131" i="3" a="1"/>
  <c r="TE89" i="3" a="1"/>
  <c r="LM38" i="3" a="1"/>
  <c r="PS84" i="3" a="1"/>
  <c r="LP30" i="3" a="1"/>
  <c r="SB56" i="3" a="1"/>
  <c r="UD14" i="3" a="1"/>
  <c r="SE101" i="3" a="1"/>
  <c r="PO57" i="3" a="1"/>
  <c r="LI29" i="3" a="1"/>
  <c r="QY96" i="3" a="1"/>
  <c r="RJ25" i="3" a="1"/>
  <c r="SA74" i="3" a="1"/>
  <c r="PA100" i="3" a="1"/>
  <c r="RD18" i="3" a="1"/>
  <c r="TW17" i="3" a="1"/>
  <c r="RY43" i="3" a="1"/>
  <c r="LV136" i="3" a="1"/>
  <c r="TR152" i="3" a="1"/>
  <c r="SO102" i="3" a="1"/>
  <c r="SA101" i="3" a="1"/>
  <c r="OM165" i="3" a="1"/>
  <c r="TR13" i="3" a="1"/>
  <c r="LU72" i="3" a="1"/>
  <c r="PC83" i="3" a="1"/>
  <c r="UE108" i="3" a="1"/>
  <c r="PF57" i="3" a="1"/>
  <c r="TV30" i="3" a="1"/>
  <c r="SF118" i="3" a="1"/>
  <c r="LR82" i="3" a="1"/>
  <c r="PS131" i="3" a="1"/>
  <c r="MG130" i="3" a="1"/>
  <c r="RW146" i="3" a="1"/>
  <c r="LM58" i="3" a="1"/>
  <c r="MJ96" i="3" a="1"/>
  <c r="PA83" i="3" a="1"/>
  <c r="LN59" i="3" a="1"/>
  <c r="MA29" i="3" a="1"/>
  <c r="SF100" i="3" a="1"/>
  <c r="UF50" i="3" a="1"/>
  <c r="QB10" i="3" a="1"/>
  <c r="LI103" i="3" a="1"/>
  <c r="OS101" i="3" a="1"/>
  <c r="SI81" i="3" a="1"/>
  <c r="TD43" i="3" a="1"/>
  <c r="SH120" i="3" a="1"/>
  <c r="PX39" i="3" a="1"/>
  <c r="RL29" i="3" a="1"/>
  <c r="QS122" i="3" a="1"/>
  <c r="MV188" i="3" a="1"/>
  <c r="SF85" i="3" a="1"/>
  <c r="MO33" i="3" a="1"/>
  <c r="RJ10" i="3" a="1"/>
  <c r="RI69" i="3" a="1"/>
  <c r="OW161" i="3" a="1"/>
  <c r="LP105" i="3" a="1"/>
  <c r="UB95" i="3" a="1"/>
  <c r="LO129" i="3" a="1"/>
  <c r="QG137" i="3" a="1"/>
  <c r="RH114" i="3" a="1"/>
  <c r="SU135" i="3" a="1"/>
  <c r="QE115" i="3" a="1"/>
  <c r="PH95" i="3" a="1"/>
  <c r="SF131" i="3" a="1"/>
  <c r="RK129" i="3" a="1"/>
  <c r="PU118" i="3" a="1"/>
  <c r="OQ127" i="3" a="1"/>
  <c r="SY163" i="3" a="1"/>
  <c r="SC41" i="3" a="1"/>
  <c r="MK37" i="3" a="1"/>
  <c r="UB133" i="3" a="1"/>
  <c r="LF64" i="3" a="1"/>
  <c r="RF15" i="3" a="1"/>
  <c r="SY20" i="3" a="1"/>
  <c r="QC63" i="3" a="1"/>
  <c r="QU82" i="3" a="1"/>
  <c r="SJ100" i="3" a="1"/>
  <c r="QA141" i="3" a="1"/>
  <c r="LM97" i="3" a="1"/>
  <c r="RA92" i="3" a="1"/>
  <c r="SR16" i="3" a="1"/>
  <c r="LI122" i="3" a="1"/>
  <c r="SA139" i="3" a="1"/>
  <c r="TF91" i="3" a="1"/>
  <c r="UE9" i="3" a="1"/>
  <c r="PZ115" i="3" a="1"/>
  <c r="TH94" i="3" a="1"/>
  <c r="TB92" i="3" a="1"/>
  <c r="MX36" i="3" a="1"/>
  <c r="RI42" i="3" a="1"/>
  <c r="MA132" i="3" a="1"/>
  <c r="UD26" i="3" a="1"/>
  <c r="OS138" i="3" a="1"/>
  <c r="OU8" i="3" a="1"/>
  <c r="TA146" i="3" a="1"/>
  <c r="OQ120" i="3" a="1"/>
  <c r="MJ119" i="3" a="1"/>
  <c r="TF133" i="3" a="1"/>
  <c r="TR33" i="3" a="1"/>
  <c r="SU103" i="3" a="1"/>
  <c r="SA46" i="3" a="1"/>
  <c r="RD15" i="3" a="1"/>
  <c r="QX35" i="3" a="1"/>
  <c r="LS168" i="3" a="1"/>
  <c r="QE111" i="3" a="1"/>
  <c r="LE50" i="3" a="1"/>
  <c r="MG149" i="3" a="1"/>
  <c r="SO43" i="3" a="1"/>
  <c r="OR49" i="3" a="1"/>
  <c r="QZ116" i="3" a="1"/>
  <c r="RZ44" i="3" a="1"/>
  <c r="PD39" i="3" a="1"/>
  <c r="QG110" i="3" a="1"/>
  <c r="QE82" i="3" a="1"/>
  <c r="OO69" i="3" a="1"/>
  <c r="QA132" i="3" a="1"/>
  <c r="TW135" i="3" a="1"/>
  <c r="RH69" i="3" a="1"/>
  <c r="RK147" i="3" a="1"/>
  <c r="TX108" i="3" a="1"/>
  <c r="PD18" i="3" a="1"/>
  <c r="RI72" i="3" a="1"/>
  <c r="TA95" i="3" a="1"/>
  <c r="TW149" i="3" a="1"/>
  <c r="ST10" i="3" a="1"/>
  <c r="MA149" i="3" a="1"/>
  <c r="PT65" i="3" a="1"/>
  <c r="MW11" i="3" a="1"/>
  <c r="PY104" i="3" a="1"/>
  <c r="QV139" i="3" a="1"/>
  <c r="TI123" i="3" a="1"/>
  <c r="RK137" i="3" a="1"/>
  <c r="ML10" i="3" a="1"/>
  <c r="TA114" i="3" a="1"/>
  <c r="LY48" i="3" a="1"/>
  <c r="TG10" i="3" a="1"/>
  <c r="MN33" i="3" a="1"/>
  <c r="PW31" i="3" a="1"/>
  <c r="TX50" i="3" a="1"/>
  <c r="TY105" i="3" a="1"/>
  <c r="TB119" i="3" a="1"/>
  <c r="OL147" i="3" a="1"/>
  <c r="LT65" i="3" a="1"/>
  <c r="PD51" i="3" a="1"/>
  <c r="UJ61" i="3" a="1"/>
  <c r="LQ107" i="3" a="1"/>
  <c r="PV8" i="3" a="1"/>
  <c r="MQ131" i="3" a="1"/>
  <c r="RV48" i="3" a="1"/>
  <c r="UC101" i="3" a="1"/>
  <c r="PE98" i="3" a="1"/>
  <c r="RM60" i="3" a="1"/>
  <c r="PO122" i="3" a="1"/>
  <c r="LO148" i="3" a="1"/>
  <c r="LL49" i="3" a="1"/>
  <c r="RM6" i="3" a="1"/>
  <c r="PZ89" i="3" a="1"/>
  <c r="RC42" i="3" a="1"/>
  <c r="UE22" i="3" a="1"/>
  <c r="TK18" i="3" a="1"/>
  <c r="RM49" i="3" a="1"/>
  <c r="RJ64" i="3" a="1"/>
  <c r="LQ51" i="3" a="1"/>
  <c r="PZ56" i="3" a="1"/>
  <c r="TV88" i="3" a="1"/>
  <c r="OS79" i="3" a="1"/>
  <c r="PB58" i="3" a="1"/>
  <c r="OM135" i="3" a="1"/>
  <c r="TA115" i="3" a="1"/>
  <c r="LL61" i="3" a="1"/>
  <c r="QV54" i="3" a="1"/>
  <c r="RL84" i="3" a="1"/>
  <c r="MB74" i="3" a="1"/>
  <c r="RH173" i="3" a="1"/>
  <c r="PD168" i="3" a="1"/>
  <c r="RC96" i="3" a="1"/>
  <c r="SZ39" i="3" a="1"/>
  <c r="LH20" i="3" a="1"/>
  <c r="PW154" i="3" a="1"/>
  <c r="MG11" i="3" a="1"/>
  <c r="TE90" i="3" a="1"/>
  <c r="QC74" i="3" a="1"/>
  <c r="OO12" i="3" a="1"/>
  <c r="LH183" i="3" a="1"/>
  <c r="PC65" i="3" a="1"/>
  <c r="MR101" i="3" a="1"/>
  <c r="LV11" i="3" a="1"/>
  <c r="QF140" i="3" a="1"/>
  <c r="MG25" i="3" a="1"/>
  <c r="LD29" i="3" a="1"/>
  <c r="RA80" i="3" a="1"/>
  <c r="PI6" i="3" a="1"/>
  <c r="TZ105" i="3" a="1"/>
  <c r="SS130" i="3" a="1"/>
  <c r="LF69" i="3" a="1"/>
  <c r="PU59" i="3" a="1"/>
  <c r="OO30" i="3" a="1"/>
  <c r="LM14" i="3" a="1"/>
  <c r="OU95" i="3" a="1"/>
  <c r="LF22" i="3" a="1"/>
  <c r="TA155" i="3" a="1"/>
  <c r="TG62" i="3" a="1"/>
  <c r="SY35" i="3" a="1"/>
  <c r="LW78" i="3" a="1"/>
  <c r="SB43" i="3" a="1"/>
  <c r="SF52" i="3" a="1"/>
  <c r="QW97" i="3" a="1"/>
  <c r="RG42" i="3" a="1"/>
  <c r="PW171" i="3" a="1"/>
  <c r="MA25" i="3" a="1"/>
  <c r="TL147" i="3" a="1"/>
  <c r="TB49" i="3" a="1"/>
  <c r="SR182" i="3" a="1"/>
  <c r="QY190" i="3" a="1"/>
  <c r="QB98" i="3" a="1"/>
  <c r="OW59" i="3" a="1"/>
  <c r="QG7" i="3" a="1"/>
  <c r="SD80" i="3" a="1"/>
  <c r="MT169" i="3" a="1"/>
  <c r="PD61" i="3" a="1"/>
  <c r="TY45" i="3" a="1"/>
  <c r="MA20" i="3" a="1"/>
  <c r="RH68" i="3" a="1"/>
  <c r="SH31" i="3" a="1"/>
  <c r="LQ63" i="3" a="1"/>
  <c r="RL33" i="3" a="1"/>
  <c r="MW25" i="3" a="1"/>
  <c r="RD122" i="3" a="1"/>
  <c r="TB36" i="3" a="1"/>
  <c r="RE38" i="3" a="1"/>
  <c r="UB76" i="3" a="1"/>
  <c r="LL68" i="3" a="1"/>
  <c r="SX138" i="3" a="1"/>
  <c r="UF83" i="3" a="1"/>
  <c r="RG5" i="3" a="1"/>
  <c r="PV3" i="3" a="1"/>
  <c r="MR72" i="3" a="1"/>
  <c r="UG14" i="3" a="1"/>
  <c r="RD14" i="3" a="1"/>
  <c r="RF92" i="3" a="1"/>
  <c r="QY125" i="3" a="1"/>
  <c r="UA38" i="3" a="1"/>
  <c r="LG52" i="3" a="1"/>
  <c r="MT13" i="3" a="1"/>
  <c r="QU26" i="3" a="1"/>
  <c r="TW57" i="3" a="1"/>
  <c r="LG64" i="3" a="1"/>
  <c r="PU159" i="3" a="1"/>
  <c r="QW57" i="3" a="1"/>
  <c r="MQ99" i="3" a="1"/>
  <c r="PV92" i="3" a="1"/>
  <c r="QC174" i="3" a="1"/>
  <c r="QV125" i="3" a="1"/>
  <c r="QA139" i="3" a="1"/>
  <c r="LF85" i="3" a="1"/>
  <c r="OO21" i="3" a="1"/>
  <c r="LX111" i="3" a="1"/>
  <c r="SC43" i="3" a="1"/>
  <c r="RW18" i="3" a="1"/>
  <c r="LR103" i="3" a="1"/>
  <c r="OS49" i="3" a="1"/>
  <c r="ST38" i="3" a="1"/>
  <c r="TM38" i="3" a="1"/>
  <c r="OY39" i="3" a="1"/>
  <c r="TX92" i="3" a="1"/>
  <c r="ML141" i="3" a="1"/>
  <c r="LS6" i="3" a="1"/>
  <c r="RW98" i="3" a="1"/>
  <c r="SI19" i="3" a="1"/>
  <c r="SS127" i="3" a="1"/>
  <c r="QP86" i="3" a="1"/>
  <c r="PR98" i="3" a="1"/>
  <c r="UC70" i="3" a="1"/>
  <c r="OV88" i="3" a="1"/>
  <c r="RI65" i="3" a="1"/>
  <c r="SQ85" i="3" a="1"/>
  <c r="OS99" i="3" a="1"/>
  <c r="QS136" i="3" a="1"/>
  <c r="RI6" i="3" a="1"/>
  <c r="QX128" i="3" a="1"/>
  <c r="MK164" i="3" a="1"/>
  <c r="PT133" i="3" a="1"/>
  <c r="RE136" i="3" a="1"/>
  <c r="UB102" i="3" a="1"/>
  <c r="QS52" i="3" a="1"/>
  <c r="LW140" i="3" a="1"/>
  <c r="MW121" i="3" a="1"/>
  <c r="LU51" i="3" a="1"/>
  <c r="SY9" i="3" a="1"/>
  <c r="TR186" i="3" a="1"/>
  <c r="UA144" i="3" a="1"/>
  <c r="LZ95" i="3" a="1"/>
  <c r="PI140" i="3" a="1"/>
  <c r="SC26" i="3" a="1"/>
  <c r="SS59" i="3" a="1"/>
  <c r="TR161" i="3" a="1"/>
  <c r="SY98" i="3" a="1"/>
  <c r="LP15" i="3" a="1"/>
  <c r="MB114" i="3" a="1"/>
  <c r="RG65" i="3" a="1"/>
  <c r="PC47" i="3" a="1"/>
  <c r="LK20" i="3" a="1"/>
  <c r="MX132" i="3" a="1"/>
  <c r="QU15" i="3" a="1"/>
  <c r="RH194" i="3" a="1"/>
  <c r="UE137" i="3" a="1"/>
  <c r="LN3" i="3" a="1"/>
  <c r="SG93" i="3" a="1"/>
  <c r="OP118" i="3" a="1"/>
  <c r="LM114" i="3" a="1"/>
  <c r="MV145" i="3" a="1"/>
  <c r="RH142" i="3" a="1"/>
  <c r="LP92" i="3" a="1"/>
  <c r="SJ82" i="3" a="1"/>
  <c r="LR163" i="3" a="1"/>
  <c r="SS33" i="3" a="1"/>
  <c r="QR112" i="3" a="1"/>
  <c r="QB137" i="3" a="1"/>
  <c r="PW9" i="3" a="1"/>
  <c r="LR97" i="3" a="1"/>
  <c r="SF12" i="3" a="1"/>
  <c r="PO179" i="3" a="1"/>
  <c r="SO74" i="3" a="1"/>
  <c r="QY191" i="3" a="1"/>
  <c r="PY166" i="3" a="1"/>
  <c r="UC119" i="3" a="1"/>
  <c r="OW101" i="3" a="1"/>
  <c r="TL129" i="3" a="1"/>
  <c r="RN84" i="3" a="1"/>
  <c r="RG108" i="3" a="1"/>
  <c r="TL6" i="3" a="1"/>
  <c r="SI119" i="3" a="1"/>
  <c r="PZ63" i="3" a="1"/>
  <c r="LK163" i="3" a="1"/>
  <c r="RK162" i="3" a="1"/>
  <c r="PZ93" i="3" a="1"/>
  <c r="RE43" i="3" a="1"/>
  <c r="PV126" i="3" a="1"/>
  <c r="UI81" i="3" a="1"/>
  <c r="LP69" i="3" a="1"/>
  <c r="TR142" i="3" a="1"/>
  <c r="PO45" i="3" a="1"/>
  <c r="LS123" i="3" a="1"/>
  <c r="MT36" i="3" a="1"/>
  <c r="QS71" i="3" a="1"/>
  <c r="RX78" i="3" a="1"/>
  <c r="OP57" i="3" a="1"/>
  <c r="QB140" i="3" a="1"/>
  <c r="MB63" i="3" a="1"/>
  <c r="QV41" i="3" a="1"/>
  <c r="QR172" i="3" a="1"/>
  <c r="TD85" i="3" a="1"/>
  <c r="LU62" i="3" a="1"/>
  <c r="SU53" i="3" a="1"/>
  <c r="QZ88" i="3" a="1"/>
  <c r="RH102" i="3" a="1"/>
  <c r="SA118" i="3" a="1"/>
  <c r="SU89" i="3" a="1"/>
  <c r="UH140" i="3" a="1"/>
  <c r="TH127" i="3" a="1"/>
  <c r="PT49" i="3" a="1"/>
  <c r="ON133" i="3" a="1"/>
  <c r="MU68" i="3" a="1"/>
  <c r="PX142" i="3" a="1"/>
  <c r="LI46" i="3" a="1"/>
  <c r="SJ48" i="3" a="1"/>
  <c r="QW77" i="3" a="1"/>
  <c r="TW141" i="3" a="1"/>
  <c r="OQ86" i="3" a="1"/>
  <c r="LQ118" i="3" a="1"/>
  <c r="RI144" i="3" a="1"/>
  <c r="LO51" i="3" a="1"/>
  <c r="OR154" i="3" a="1"/>
  <c r="PY130" i="3" a="1"/>
  <c r="LO12" i="3" a="1"/>
  <c r="SE116" i="3" a="1"/>
  <c r="QG29" i="3" a="1"/>
  <c r="RY120" i="3" a="1"/>
  <c r="RX134" i="3" a="1"/>
  <c r="RE99" i="3" a="1"/>
  <c r="LR87" i="3" a="1"/>
  <c r="OU103" i="3" a="1"/>
  <c r="LI62" i="3" a="1"/>
  <c r="PH19" i="3" a="1"/>
  <c r="OR183" i="3" a="1"/>
  <c r="SG15" i="3" a="1"/>
  <c r="SF3" i="3" a="1"/>
  <c r="PU156" i="3" a="1"/>
  <c r="QV66" i="3" a="1"/>
  <c r="SR85" i="3" a="1"/>
  <c r="OZ6" i="3" a="1"/>
  <c r="RC157" i="3" a="1"/>
  <c r="PZ72" i="3" a="1"/>
  <c r="OR112" i="3" a="1"/>
  <c r="RF113" i="3" a="1"/>
  <c r="TH129" i="3" a="1"/>
  <c r="TI105" i="3" a="1"/>
  <c r="SD132" i="3" a="1"/>
  <c r="OW147" i="3" a="1"/>
  <c r="MT34" i="3" a="1"/>
  <c r="RJ123" i="3" a="1"/>
  <c r="MA179" i="3" a="1"/>
  <c r="RI91" i="3" a="1"/>
  <c r="TX64" i="3" a="1"/>
  <c r="LJ114" i="3" a="1"/>
  <c r="MV85" i="3" a="1"/>
  <c r="SY12" i="3" a="1"/>
  <c r="OX178" i="3" a="1"/>
  <c r="LN50" i="3" a="1"/>
  <c r="ST133" i="3" a="1"/>
  <c r="QS142" i="3" a="1"/>
  <c r="SP77" i="3" a="1"/>
  <c r="RK14" i="3" a="1"/>
  <c r="UC122" i="3" a="1"/>
  <c r="OL20" i="3" a="1"/>
  <c r="RA83" i="3" a="1"/>
  <c r="QY41" i="3" a="1"/>
  <c r="LQ50" i="3" a="1"/>
  <c r="SB76" i="3" a="1"/>
  <c r="SP58" i="3" a="1"/>
  <c r="TW92" i="3" a="1"/>
  <c r="LG65" i="3" a="1"/>
  <c r="PU89" i="3" a="1"/>
  <c r="LP119" i="3" a="1"/>
  <c r="TJ119" i="3" a="1"/>
  <c r="RZ84" i="3" a="1"/>
  <c r="ON36" i="3" a="1"/>
  <c r="RA117" i="3" a="1"/>
  <c r="QU89" i="3" a="1"/>
  <c r="OZ61" i="3" a="1"/>
  <c r="UG40" i="3" a="1"/>
  <c r="UI138" i="3" a="1"/>
  <c r="LR30" i="3" a="1"/>
  <c r="PE103" i="3" a="1"/>
  <c r="MR9" i="3" a="1"/>
  <c r="PI54" i="3" a="1"/>
  <c r="PO30" i="3" a="1"/>
  <c r="MY116" i="3" a="1"/>
  <c r="OX112" i="3" a="1"/>
  <c r="OR37" i="3" a="1"/>
  <c r="RI8" i="3" a="1"/>
  <c r="TK136" i="3" a="1"/>
  <c r="LL114" i="3" a="1"/>
  <c r="UJ133" i="3" a="1"/>
  <c r="LJ15" i="3" a="1"/>
  <c r="TY135" i="3" a="1"/>
  <c r="OV181" i="3" a="1"/>
  <c r="SV172" i="3" a="1"/>
  <c r="MO8" i="3" a="1"/>
  <c r="UE52" i="3" a="1"/>
  <c r="LZ123" i="3" a="1"/>
  <c r="TV108" i="3" a="1"/>
  <c r="QG172" i="3" a="1"/>
  <c r="RN110" i="3" a="1"/>
  <c r="PI57" i="3" a="1"/>
  <c r="PZ17" i="3" a="1"/>
  <c r="OP104" i="3" a="1"/>
  <c r="LP114" i="3" a="1"/>
  <c r="PS5" i="3" a="1"/>
  <c r="LN145" i="3" a="1"/>
  <c r="SS65" i="3" a="1"/>
  <c r="LY156" i="3" a="1"/>
  <c r="UH130" i="3" a="1"/>
  <c r="ON61" i="3" a="1"/>
  <c r="LE200" i="3" a="1"/>
  <c r="RK93" i="3" a="1"/>
  <c r="QZ28" i="3" a="1"/>
  <c r="SD118" i="3" a="1"/>
  <c r="ML25" i="3" a="1"/>
  <c r="OL155" i="3" a="1"/>
  <c r="MY121" i="3" a="1"/>
  <c r="TE138" i="3" a="1"/>
  <c r="PO146" i="3" a="1"/>
  <c r="OP93" i="3" a="1"/>
  <c r="ST7" i="3" a="1"/>
  <c r="TK173" i="3" a="1"/>
  <c r="PI24" i="3" a="1"/>
  <c r="PA134" i="3" a="1"/>
  <c r="OO105" i="3" a="1"/>
  <c r="SP122" i="3" a="1"/>
  <c r="TB128" i="3" a="1"/>
  <c r="QY105" i="3" a="1"/>
  <c r="OX157" i="3" a="1"/>
  <c r="LY42" i="3" a="1"/>
  <c r="MV87" i="3" a="1"/>
  <c r="MT67" i="3" a="1"/>
  <c r="PV88" i="3" a="1"/>
  <c r="QZ39" i="3" a="1"/>
  <c r="SK131" i="3" a="1"/>
  <c r="PB68" i="3" a="1"/>
  <c r="LP122" i="3" a="1"/>
  <c r="OU44" i="3" a="1"/>
  <c r="PC159" i="3" a="1"/>
  <c r="QE22" i="3" a="1"/>
  <c r="MY52" i="3" a="1"/>
  <c r="RN183" i="3" a="1"/>
  <c r="SB131" i="3" a="1"/>
  <c r="LY138" i="3" a="1"/>
  <c r="LM66" i="3" a="1"/>
  <c r="MX138" i="3" a="1"/>
  <c r="LP23" i="3" a="1"/>
  <c r="TX155" i="3" a="1"/>
  <c r="TB179" i="3" a="1"/>
  <c r="TG61" i="3" a="1"/>
  <c r="SZ62" i="3" a="1"/>
  <c r="SF151" i="3" a="1"/>
  <c r="SA120" i="3" a="1"/>
  <c r="RY164" i="3" a="1"/>
  <c r="RH113" i="3" a="1"/>
  <c r="RA62" i="3" a="1"/>
  <c r="TA13" i="3" a="1"/>
  <c r="PB161" i="3" a="1"/>
  <c r="LG45" i="3" a="1"/>
  <c r="TM54" i="3" a="1"/>
  <c r="PJ18" i="3" a="1"/>
  <c r="QB113" i="3" a="1"/>
  <c r="LE6" i="3" a="1"/>
  <c r="LJ144" i="3" a="1"/>
  <c r="MN116" i="3" a="1"/>
  <c r="QT94" i="3" a="1"/>
  <c r="TF76" i="3" a="1"/>
  <c r="MY115" i="3" a="1"/>
  <c r="PA21" i="3" a="1"/>
  <c r="RF42" i="3" a="1"/>
  <c r="OO184" i="3" a="1"/>
  <c r="QW64" i="3" a="1"/>
  <c r="QX20" i="3" a="1"/>
  <c r="QQ25" i="3" a="1"/>
  <c r="RG80" i="3" a="1"/>
  <c r="ML114" i="3" a="1"/>
  <c r="LO48" i="3" a="1"/>
  <c r="SV122" i="3" a="1"/>
  <c r="QV42" i="3" a="1"/>
  <c r="TC95" i="3" a="1"/>
  <c r="QF114" i="3" a="1"/>
  <c r="OM61" i="3" a="1"/>
  <c r="LZ7" i="3" a="1"/>
  <c r="LY28" i="3" a="1"/>
  <c r="SR214" i="3"/>
  <c r="PA153" i="3" a="1"/>
  <c r="QE88" i="3" a="1"/>
  <c r="RC40" i="3" a="1"/>
  <c r="OU55" i="3" a="1"/>
  <c r="TG74" i="3" a="1"/>
  <c r="SV129" i="3" a="1"/>
  <c r="OS90" i="3" a="1"/>
  <c r="LM47" i="3" a="1"/>
  <c r="QB93" i="3" a="1"/>
  <c r="UD88" i="3" a="1"/>
  <c r="PO68" i="3" a="1"/>
  <c r="TW48" i="3" a="1"/>
  <c r="LK8" i="3" a="1"/>
  <c r="PZ103" i="3" a="1"/>
  <c r="QD109" i="3" a="1"/>
  <c r="SK26" i="3" a="1"/>
  <c r="QZ8" i="3" a="1"/>
  <c r="TL159" i="3" a="1"/>
  <c r="QS96" i="3" a="1"/>
  <c r="PO35" i="3" a="1"/>
  <c r="RX57" i="3" a="1"/>
  <c r="PJ7" i="3" a="1"/>
  <c r="TW41" i="3" a="1"/>
  <c r="SZ139" i="3" a="1"/>
  <c r="MJ129" i="3" a="1"/>
  <c r="OQ3" i="3" a="1"/>
  <c r="RD130" i="3" a="1"/>
  <c r="OO138" i="3" a="1"/>
  <c r="UG46" i="3" a="1"/>
  <c r="TH106" i="3" a="1"/>
  <c r="OY21" i="3" a="1"/>
  <c r="MY32" i="3" a="1"/>
  <c r="TL47" i="3" a="1"/>
  <c r="OQ148" i="3" a="1"/>
  <c r="QP80" i="3" a="1"/>
  <c r="MY87" i="3" a="1"/>
  <c r="SR81" i="3" a="1"/>
  <c r="LI49" i="3" a="1"/>
  <c r="SH72" i="3" a="1"/>
  <c r="OT137" i="3" a="1"/>
  <c r="RE155" i="3" a="1"/>
  <c r="SP130" i="3" a="1"/>
  <c r="MM108" i="3" a="1"/>
  <c r="QU117" i="3" a="1"/>
  <c r="UJ52" i="3" a="1"/>
  <c r="SH10" i="3" a="1"/>
  <c r="PB22" i="3" a="1"/>
  <c r="OU107" i="3" a="1"/>
  <c r="RE51" i="3" a="1"/>
  <c r="RL37" i="3" a="1"/>
  <c r="ML5" i="3" a="1"/>
  <c r="ML60" i="3" a="1"/>
  <c r="MK36" i="3" a="1"/>
  <c r="RZ105" i="3" a="1"/>
  <c r="QC13" i="3" a="1"/>
  <c r="TW20" i="3" a="1"/>
  <c r="UG152" i="3" a="1"/>
  <c r="MV28" i="3" a="1"/>
  <c r="QR6" i="3" a="1"/>
  <c r="LK172" i="3" a="1"/>
  <c r="LU173" i="3" a="1"/>
  <c r="SJ49" i="3" a="1"/>
  <c r="TK111" i="3" a="1"/>
  <c r="TZ106" i="3" a="1"/>
  <c r="LH125" i="3" a="1"/>
  <c r="QT27" i="3" a="1"/>
  <c r="TJ115" i="3" a="1"/>
  <c r="TD83" i="3" a="1"/>
  <c r="RK18" i="3" a="1"/>
  <c r="MQ160" i="3" a="1"/>
  <c r="QA97" i="3" a="1"/>
  <c r="PI93" i="3" a="1"/>
  <c r="PA61" i="3" a="1"/>
  <c r="TM51" i="3" a="1"/>
  <c r="MP14" i="3" a="1"/>
  <c r="TV107" i="3" a="1"/>
  <c r="LZ114" i="3" a="1"/>
  <c r="PC103" i="3" a="1"/>
  <c r="MW104" i="3" a="1"/>
  <c r="SB130" i="3" a="1"/>
  <c r="MJ150" i="3" a="1"/>
  <c r="LF68" i="3" a="1"/>
  <c r="QX102" i="3" a="1"/>
  <c r="LY62" i="3" a="1"/>
  <c r="MM147" i="3" a="1"/>
  <c r="TL66" i="3" a="1"/>
  <c r="QA36" i="3" a="1"/>
  <c r="PU24" i="3" a="1"/>
  <c r="OL61" i="3" a="1"/>
  <c r="OM93" i="3" a="1"/>
  <c r="QZ49" i="3" a="1"/>
  <c r="PA120" i="3" a="1"/>
  <c r="TC112" i="3" a="1"/>
  <c r="UD93" i="3" a="1"/>
  <c r="PI127" i="3" a="1"/>
  <c r="LO122" i="3" a="1"/>
  <c r="UI34" i="3" a="1"/>
  <c r="QD91" i="3" a="1"/>
  <c r="SQ48" i="3" a="1"/>
  <c r="QF85" i="3" a="1"/>
  <c r="TE48" i="3" a="1"/>
  <c r="OP106" i="3" a="1"/>
  <c r="OQ27" i="3" a="1"/>
  <c r="OQ50" i="3" a="1"/>
  <c r="UJ39" i="3" a="1"/>
  <c r="RV39" i="3" a="1"/>
  <c r="LV30" i="3" a="1"/>
  <c r="LU69" i="3" a="1"/>
  <c r="TJ13" i="3" a="1"/>
  <c r="RV175" i="3" a="1"/>
  <c r="UB51" i="3" a="1"/>
  <c r="MJ56" i="3" a="1"/>
  <c r="TI49" i="3" a="1"/>
  <c r="LF92" i="3" a="1"/>
  <c r="LU38" i="3" a="1"/>
  <c r="MP65" i="3" a="1"/>
  <c r="PV101" i="3" a="1"/>
  <c r="OL173" i="3" a="1"/>
  <c r="MV44" i="3" a="1"/>
  <c r="PJ100" i="3" a="1"/>
  <c r="MO153" i="3" a="1"/>
  <c r="OZ14" i="3" a="1"/>
  <c r="TZ31" i="3" a="1"/>
  <c r="SR138" i="3" a="1"/>
  <c r="LJ125" i="3" a="1"/>
  <c r="TW145" i="3" a="1"/>
  <c r="OV127" i="3" a="1"/>
  <c r="SD19" i="3" a="1"/>
  <c r="ML100" i="3" a="1"/>
  <c r="LM135" i="3" a="1"/>
  <c r="TD81" i="3" a="1"/>
  <c r="MP117" i="3" a="1"/>
  <c r="PE18" i="3" a="1"/>
  <c r="SX89" i="3" a="1"/>
  <c r="PU140" i="3" a="1"/>
  <c r="RM164" i="3" a="1"/>
  <c r="OL162" i="3" a="1"/>
  <c r="SI41" i="3" a="1"/>
  <c r="QY94" i="3" a="1"/>
  <c r="RJ52" i="3" a="1"/>
  <c r="PZ131" i="3" a="1"/>
  <c r="OT169" i="3" a="1"/>
  <c r="MK125" i="3" a="1"/>
  <c r="LF108" i="3" a="1"/>
  <c r="RE63" i="3" a="1"/>
  <c r="QC155" i="3" a="1"/>
  <c r="TB67" i="3" a="1"/>
  <c r="TK155" i="3" a="1"/>
  <c r="TH79" i="3" a="1"/>
  <c r="UE141" i="3" a="1"/>
  <c r="QY100" i="3" a="1"/>
  <c r="TW21" i="3" a="1"/>
  <c r="UD110" i="3" a="1"/>
  <c r="ON26" i="3" a="1"/>
  <c r="SJ102" i="3" a="1"/>
  <c r="PY95" i="3" a="1"/>
  <c r="OL78" i="3" a="1"/>
  <c r="RY161" i="3" a="1"/>
  <c r="RE13" i="3" a="1"/>
  <c r="ON66" i="3" a="1"/>
  <c r="MU10" i="3" a="1"/>
  <c r="QZ42" i="3" a="1"/>
  <c r="RM41" i="3" a="1"/>
  <c r="PY83" i="3" a="1"/>
  <c r="TJ8" i="3" a="1"/>
  <c r="UF57" i="3" a="1"/>
  <c r="QC165" i="3" a="1"/>
  <c r="MG159" i="3" a="1"/>
  <c r="RM3" i="3" a="1"/>
  <c r="MM139" i="3" a="1"/>
  <c r="LD59" i="3" a="1"/>
  <c r="QG74" i="3" a="1"/>
  <c r="SS173" i="3" a="1"/>
  <c r="TD17" i="3" a="1"/>
  <c r="RN129" i="3" a="1"/>
  <c r="LY30" i="3" a="1"/>
  <c r="UB49" i="3" a="1"/>
  <c r="OY40" i="3" a="1"/>
  <c r="LF8" i="3" a="1"/>
  <c r="TL126" i="3" a="1"/>
  <c r="RV41" i="3" a="1"/>
  <c r="QC154" i="3" a="1"/>
  <c r="OW84" i="3" a="1"/>
  <c r="SE8" i="3" a="1"/>
  <c r="UG53" i="3" a="1"/>
  <c r="ST34" i="3" a="1"/>
  <c r="UJ47" i="3" a="1"/>
  <c r="QV70" i="3" a="1"/>
  <c r="PC43" i="3" a="1"/>
  <c r="LO110" i="3" a="1"/>
  <c r="PO117" i="3" a="1"/>
  <c r="QF7" i="3" a="1"/>
  <c r="PU45" i="3" a="1"/>
  <c r="OO76" i="3" a="1"/>
  <c r="OR190" i="3" a="1"/>
  <c r="PT45" i="3" a="1"/>
  <c r="RZ74" i="3" a="1"/>
  <c r="QW94" i="3" a="1"/>
  <c r="UE50" i="3" a="1"/>
  <c r="QX113" i="3" a="1"/>
  <c r="QA153" i="3" a="1"/>
  <c r="OZ29" i="3" a="1"/>
  <c r="MR45" i="3" a="1"/>
  <c r="UJ54" i="3" a="1"/>
  <c r="SZ158" i="3" a="1"/>
  <c r="MR87" i="3" a="1"/>
  <c r="LZ21" i="3" a="1"/>
  <c r="TU88" i="3" a="1"/>
  <c r="QS108" i="3" a="1"/>
  <c r="PC40" i="3" a="1"/>
  <c r="OQ47" i="3" a="1"/>
  <c r="UD157" i="3" a="1"/>
  <c r="MK3" i="3" a="1"/>
  <c r="LI77" i="3" a="1"/>
  <c r="OM71" i="3" a="1"/>
  <c r="MJ86" i="3" a="1"/>
  <c r="LQ37" i="3" a="1"/>
  <c r="SW120" i="3" a="1"/>
  <c r="RL78" i="3" a="1"/>
  <c r="UA80" i="3" a="1"/>
  <c r="TC61" i="3" a="1"/>
  <c r="TM88" i="3" a="1"/>
  <c r="MR68" i="3" a="1"/>
  <c r="OS15" i="3" a="1"/>
  <c r="TJ15" i="3" a="1"/>
  <c r="SF58" i="3" a="1"/>
  <c r="PG36" i="3" a="1"/>
  <c r="PH68" i="3" a="1"/>
  <c r="RZ118" i="3" a="1"/>
  <c r="TR35" i="3" a="1"/>
  <c r="UC68" i="3" a="1"/>
  <c r="TD75" i="3" a="1"/>
  <c r="LJ29" i="3" a="1"/>
  <c r="TL158" i="3" a="1"/>
  <c r="PR160" i="3" a="1"/>
  <c r="UI102" i="3" a="1"/>
  <c r="TB56" i="3" a="1"/>
  <c r="MP118" i="3" a="1"/>
  <c r="OY137" i="3" a="1"/>
  <c r="TD89" i="3" a="1"/>
  <c r="TZ58" i="3" a="1"/>
  <c r="SP49" i="3" a="1"/>
  <c r="PR49" i="3" a="1"/>
  <c r="LS153" i="3" a="1"/>
  <c r="UD142" i="3" a="1"/>
  <c r="MY50" i="3" a="1"/>
  <c r="UJ85" i="3" a="1"/>
  <c r="SO128" i="3" a="1"/>
  <c r="LZ38" i="3" a="1"/>
  <c r="TD44" i="3" a="1"/>
  <c r="TZ47" i="3" a="1"/>
  <c r="LH16" i="3" a="1"/>
  <c r="UB16" i="3" a="1"/>
  <c r="TE127" i="3" a="1"/>
  <c r="MY92" i="3" a="1"/>
  <c r="PD53" i="3" a="1"/>
  <c r="UF100" i="3" a="1"/>
  <c r="LT162" i="3" a="1"/>
  <c r="QR69" i="3" a="1"/>
  <c r="UE39" i="3" a="1"/>
  <c r="LV21" i="3" a="1"/>
  <c r="OP71" i="3" a="1"/>
  <c r="TK141" i="3" a="1"/>
  <c r="SK104" i="3" a="1"/>
  <c r="UA97" i="3" a="1"/>
  <c r="MN103" i="3" a="1"/>
  <c r="TG54" i="3" a="1"/>
  <c r="MY143" i="3" a="1"/>
  <c r="RZ34" i="3" a="1"/>
  <c r="MP64" i="3" a="1"/>
  <c r="TU37" i="3" a="1"/>
  <c r="TD113" i="3" a="1"/>
  <c r="MG65" i="3" a="1"/>
  <c r="SK29" i="3" a="1"/>
  <c r="LT32" i="3" a="1"/>
  <c r="SY18" i="3" a="1"/>
  <c r="PX83" i="3" a="1"/>
  <c r="QP92" i="3" a="1"/>
  <c r="OL68" i="3" a="1"/>
  <c r="LH75" i="3" a="1"/>
  <c r="QV6" i="3" a="1"/>
  <c r="PU147" i="3" a="1"/>
  <c r="RS94" i="3" a="1"/>
  <c r="SW105" i="3" a="1"/>
  <c r="RN48" i="3" a="1"/>
  <c r="SZ213" i="3"/>
  <c r="QR33" i="3" a="1"/>
  <c r="SR181" i="3" a="1"/>
  <c r="MS40" i="3" a="1"/>
  <c r="TK99" i="3" a="1"/>
  <c r="UH52" i="3" a="1"/>
  <c r="PO168" i="3" a="1"/>
  <c r="RB129" i="3" a="1"/>
  <c r="RK103" i="3" a="1"/>
  <c r="LS172" i="3" a="1"/>
  <c r="OQ94" i="3" a="1"/>
  <c r="OQ126" i="3" a="1"/>
  <c r="RY132" i="3" a="1"/>
  <c r="RG117" i="3" a="1"/>
  <c r="OM74" i="3" a="1"/>
  <c r="MG55" i="3" a="1"/>
  <c r="PC24" i="3" a="1"/>
  <c r="SZ33" i="3" a="1"/>
  <c r="TX60" i="3" a="1"/>
  <c r="SJ47" i="3" a="1"/>
  <c r="RN120" i="3" a="1"/>
  <c r="QY98" i="3" a="1"/>
  <c r="OO93" i="3" a="1"/>
  <c r="TU65" i="3" a="1"/>
  <c r="MO118" i="3" a="1"/>
  <c r="TX135" i="3" a="1"/>
  <c r="LO102" i="3" a="1"/>
  <c r="SO125" i="3" a="1"/>
  <c r="SG57" i="3" a="1"/>
  <c r="UB124" i="3" a="1"/>
  <c r="SJ168" i="3" a="1"/>
  <c r="LM130" i="3" a="1"/>
  <c r="TS213" i="3"/>
  <c r="PT96" i="3" a="1"/>
  <c r="RK75" i="3" a="1"/>
  <c r="SD148" i="3" a="1"/>
  <c r="UJ18" i="3" a="1"/>
  <c r="SS73" i="3" a="1"/>
  <c r="LS13" i="3" a="1"/>
  <c r="TR5" i="3" a="1"/>
  <c r="MT124" i="3" a="1"/>
  <c r="PD25" i="3" a="1"/>
  <c r="PR151" i="3" a="1"/>
  <c r="PS88" i="3" a="1"/>
  <c r="OP153" i="3" a="1"/>
  <c r="SX38" i="3" a="1"/>
  <c r="LM37" i="3" a="1"/>
  <c r="PS174" i="3" a="1"/>
  <c r="SZ105" i="3" a="1"/>
  <c r="RJ46" i="3" a="1"/>
  <c r="RI102" i="3" a="1"/>
  <c r="QB77" i="3" a="1"/>
  <c r="LO112" i="3" a="1"/>
  <c r="OY7" i="3" a="1"/>
  <c r="SW23" i="3" a="1"/>
  <c r="PZ138" i="3" a="1"/>
  <c r="MO64" i="3" a="1"/>
  <c r="TG65" i="3" a="1"/>
  <c r="QT40" i="3" a="1"/>
  <c r="RG49" i="3" a="1"/>
  <c r="PR78" i="3" a="1"/>
  <c r="SC11" i="3" a="1"/>
  <c r="TR63" i="3" a="1"/>
  <c r="QV110" i="3" a="1"/>
  <c r="SA45" i="3" a="1"/>
  <c r="QR60" i="3" a="1"/>
  <c r="TE46" i="3" a="1"/>
  <c r="TW178" i="3" a="1"/>
  <c r="SZ82" i="3" a="1"/>
  <c r="MS25" i="3" a="1"/>
  <c r="SB151" i="3" a="1"/>
  <c r="SZ66" i="3" a="1"/>
  <c r="QZ55" i="3" a="1"/>
  <c r="PA70" i="3" a="1"/>
  <c r="RB174" i="3" a="1"/>
  <c r="MG45" i="3" a="1"/>
  <c r="LS22" i="3" a="1"/>
  <c r="RH55" i="3" a="1"/>
  <c r="OL154" i="3" a="1"/>
  <c r="OW139" i="3" a="1"/>
  <c r="UC128" i="3" a="1"/>
  <c r="PA123" i="3" a="1"/>
  <c r="MX115" i="3" a="1"/>
  <c r="RE122" i="3" a="1"/>
  <c r="RY88" i="3" a="1"/>
  <c r="PJ33" i="3" a="1"/>
  <c r="MA49" i="3" a="1"/>
  <c r="PB52" i="3" a="1"/>
  <c r="TW100" i="3" a="1"/>
  <c r="MU92" i="3" a="1"/>
  <c r="OO23" i="3" a="1"/>
  <c r="PC135" i="3" a="1"/>
  <c r="UE25" i="3" a="1"/>
  <c r="TE9" i="3" a="1"/>
  <c r="RG124" i="3" a="1"/>
  <c r="QF46" i="3" a="1"/>
  <c r="MN87" i="3" a="1"/>
  <c r="LV137" i="3" a="1"/>
  <c r="PU64" i="3" a="1"/>
  <c r="QS73" i="3" a="1"/>
  <c r="RY92" i="3" a="1"/>
  <c r="UC82" i="3" a="1"/>
  <c r="TW93" i="3" a="1"/>
  <c r="MS154" i="3" a="1"/>
  <c r="OP108" i="3" a="1"/>
  <c r="RA40" i="3" a="1"/>
  <c r="TX21" i="3" a="1"/>
  <c r="LT35" i="3" a="1"/>
  <c r="RG22" i="3" a="1"/>
  <c r="SZ118" i="3" a="1"/>
  <c r="QR137" i="3" a="1"/>
  <c r="LI68" i="3" a="1"/>
  <c r="MA80" i="3" a="1"/>
  <c r="OL10" i="3" a="1"/>
  <c r="MG101" i="3" a="1"/>
  <c r="SD52" i="3" a="1"/>
  <c r="ST178" i="3" a="1"/>
  <c r="UI149" i="3" a="1"/>
  <c r="RF7" i="3" a="1"/>
  <c r="RK118" i="3" a="1"/>
  <c r="SY5" i="3" a="1"/>
  <c r="SK15" i="3" a="1"/>
  <c r="QA111" i="3" a="1"/>
  <c r="RE8" i="3" a="1"/>
  <c r="SF98" i="3" a="1"/>
  <c r="QR164" i="3" a="1"/>
  <c r="MP151" i="3" a="1"/>
  <c r="SS28" i="3" a="1"/>
  <c r="SA37" i="3" a="1"/>
  <c r="QE134" i="3" a="1"/>
  <c r="QS95" i="3" a="1"/>
  <c r="SC64" i="3" a="1"/>
  <c r="OP78" i="3" a="1"/>
  <c r="LO31" i="3" a="1"/>
  <c r="RZ53" i="3" a="1"/>
  <c r="OU114" i="3" a="1"/>
  <c r="QY22" i="3" a="1"/>
  <c r="OS29" i="3" a="1"/>
  <c r="RC119" i="3" a="1"/>
  <c r="TJ185" i="3" a="1"/>
  <c r="PX27" i="3" a="1"/>
  <c r="SI132" i="3" a="1"/>
  <c r="RM166" i="3" a="1"/>
  <c r="QZ96" i="3" a="1"/>
  <c r="MS50" i="3" a="1"/>
  <c r="MB96" i="3" a="1"/>
  <c r="MG82" i="3" a="1"/>
  <c r="LR119" i="3" a="1"/>
  <c r="SB98" i="3" a="1"/>
  <c r="SB106" i="3" a="1"/>
  <c r="QV137" i="3" a="1"/>
  <c r="QF35" i="3" a="1"/>
  <c r="OO128" i="3" a="1"/>
  <c r="LD78" i="3" a="1"/>
  <c r="PH44" i="3" a="1"/>
  <c r="LM119" i="3" a="1"/>
  <c r="TJ85" i="3" a="1"/>
  <c r="PZ43" i="3" a="1"/>
  <c r="RI31" i="3" a="1"/>
  <c r="LO57" i="3" a="1"/>
  <c r="PI25" i="3" a="1"/>
  <c r="RM9" i="3" a="1"/>
  <c r="OX5" i="3" a="1"/>
  <c r="QD152" i="3" a="1"/>
  <c r="PZ4" i="3" a="1"/>
  <c r="TX75" i="3" a="1"/>
  <c r="TE102" i="3" a="1"/>
  <c r="UE45" i="3" a="1"/>
  <c r="SF78" i="3" a="1"/>
  <c r="TX24" i="3" a="1"/>
  <c r="SG111" i="3" a="1"/>
  <c r="OL63" i="3" a="1"/>
  <c r="QD84" i="3" a="1"/>
  <c r="SJ79" i="3" a="1"/>
  <c r="LN76" i="3" a="1"/>
  <c r="SV15" i="3" a="1"/>
  <c r="UC136" i="3" a="1"/>
  <c r="LG23" i="3" a="1"/>
  <c r="MN131" i="3" a="1"/>
  <c r="PR8" i="3" a="1"/>
  <c r="UH111" i="3" a="1"/>
  <c r="MY180" i="3" a="1"/>
  <c r="OM12" i="3" a="1"/>
  <c r="TG77" i="3" a="1"/>
  <c r="LX49" i="3" a="1"/>
  <c r="SF176" i="3" a="1"/>
  <c r="QE23" i="3" a="1"/>
  <c r="SP154" i="3" a="1"/>
  <c r="MP23" i="3" a="1"/>
  <c r="MK120" i="3" a="1"/>
  <c r="RE12" i="3" a="1"/>
  <c r="RZ107" i="3" a="1"/>
  <c r="SH125" i="3" a="1"/>
  <c r="TZ55" i="3" a="1"/>
  <c r="SD78" i="3" a="1"/>
  <c r="LZ98" i="3" a="1"/>
  <c r="OL41" i="3" a="1"/>
  <c r="SW95" i="3" a="1"/>
  <c r="QQ60" i="3" a="1"/>
  <c r="PX78" i="3" a="1"/>
  <c r="PY79" i="3" a="1"/>
  <c r="OU112" i="3" a="1"/>
  <c r="TU50" i="3" a="1"/>
  <c r="TB57" i="3" a="1"/>
  <c r="QP90" i="3" a="1"/>
  <c r="SP90" i="3" a="1"/>
  <c r="TD172" i="3" a="1"/>
  <c r="UG104" i="3" a="1"/>
  <c r="PX30" i="3" a="1"/>
  <c r="PO67" i="3" a="1"/>
  <c r="SY38" i="3" a="1"/>
  <c r="SG45" i="3" a="1"/>
  <c r="RY47" i="3" a="1"/>
  <c r="RK3" i="3" a="1"/>
  <c r="TA90" i="3" a="1"/>
  <c r="PY147" i="3" a="1"/>
  <c r="PH112" i="3" a="1"/>
  <c r="LG69" i="3" a="1"/>
  <c r="PC109" i="3" a="1"/>
  <c r="MK66" i="3" a="1"/>
  <c r="LD85" i="3" a="1"/>
  <c r="SZ97" i="3" a="1"/>
  <c r="LD33" i="3" a="1"/>
  <c r="SS66" i="3" a="1"/>
  <c r="LH23" i="3" a="1"/>
  <c r="OL21" i="3" a="1"/>
  <c r="TU76" i="3" a="1"/>
  <c r="TB151" i="3" a="1"/>
  <c r="QA74" i="3" a="1"/>
  <c r="MW62" i="3" a="1"/>
  <c r="LK27" i="3" a="1"/>
  <c r="SK136" i="3" a="1"/>
  <c r="RN78" i="3" a="1"/>
  <c r="UF29" i="3" a="1"/>
  <c r="MT78" i="3" a="1"/>
  <c r="OO5" i="3" a="1"/>
  <c r="OT50" i="3" a="1"/>
  <c r="QE53" i="3" a="1"/>
  <c r="OV19" i="3" a="1"/>
  <c r="LZ189" i="3" a="1"/>
  <c r="LK153" i="3" a="1"/>
  <c r="LV159" i="3" a="1"/>
  <c r="TA124" i="3" a="1"/>
  <c r="LD49" i="3" a="1"/>
  <c r="SE159" i="3" a="1"/>
  <c r="RA17" i="3" a="1"/>
  <c r="SU67" i="3" a="1"/>
  <c r="QF36" i="3" a="1"/>
  <c r="LN33" i="3" a="1"/>
  <c r="TA94" i="3" a="1"/>
  <c r="SF109" i="3" a="1"/>
  <c r="PC9" i="3" a="1"/>
  <c r="PB13" i="3" a="1"/>
  <c r="QQ45" i="3" a="1"/>
  <c r="LJ99" i="3" a="1"/>
  <c r="LI88" i="3" a="1"/>
  <c r="MS137" i="3" a="1"/>
  <c r="RI15" i="3" a="1"/>
  <c r="UJ23" i="3" a="1"/>
  <c r="UD13" i="3" a="1"/>
  <c r="MP115" i="3" a="1"/>
  <c r="TV98" i="3" a="1"/>
  <c r="MO6" i="3" a="1"/>
  <c r="QP125" i="3" a="1"/>
  <c r="LZ25" i="3" a="1"/>
  <c r="TA152" i="3" a="1"/>
  <c r="SG124" i="3" a="1"/>
  <c r="RF3" i="3" a="1"/>
  <c r="OZ182" i="3" a="1"/>
  <c r="SO83" i="3" a="1"/>
  <c r="UF143" i="3" a="1"/>
  <c r="SY41" i="3" a="1"/>
  <c r="MK25" i="3" a="1"/>
  <c r="RS165" i="3" a="1"/>
  <c r="MX56" i="3" a="1"/>
  <c r="PW105" i="3" a="1"/>
  <c r="SZ108" i="3" a="1"/>
  <c r="UC164" i="3" a="1"/>
  <c r="MP149" i="3" a="1"/>
  <c r="OU56" i="3" a="1"/>
  <c r="OZ166" i="3" a="1"/>
  <c r="QG161" i="3" a="1"/>
  <c r="MJ101" i="3" a="1"/>
  <c r="SJ10" i="3" a="1"/>
  <c r="RF36" i="3" a="1"/>
  <c r="PJ86" i="3" a="1"/>
  <c r="LN56" i="3" a="1"/>
  <c r="QZ82" i="3" a="1"/>
  <c r="UH42" i="3" a="1"/>
  <c r="SD73" i="3" a="1"/>
  <c r="OW121" i="3" a="1"/>
  <c r="OP74" i="3" a="1"/>
  <c r="SB91" i="3" a="1"/>
  <c r="RX152" i="3" a="1"/>
  <c r="LJ56" i="3" a="1"/>
  <c r="QP150" i="3" a="1"/>
  <c r="OZ153" i="3" a="1"/>
  <c r="QG111" i="3" a="1"/>
  <c r="SB121" i="3" a="1"/>
  <c r="ML113" i="3" a="1"/>
  <c r="SU78" i="3" a="1"/>
  <c r="OO88" i="3" a="1"/>
  <c r="MN41" i="3" a="1"/>
  <c r="TW173" i="3" a="1"/>
  <c r="PX80" i="3" a="1"/>
  <c r="PX59" i="3" a="1"/>
  <c r="TV135" i="3" a="1"/>
  <c r="UB6" i="3" a="1"/>
  <c r="SO141" i="3" a="1"/>
  <c r="RN35" i="3" a="1"/>
  <c r="MN86" i="3" a="1"/>
  <c r="LI26" i="3" a="1"/>
  <c r="PJ147" i="3" a="1"/>
  <c r="MK34" i="3" a="1"/>
  <c r="LI55" i="3" a="1"/>
  <c r="SP82" i="3" a="1"/>
  <c r="ST12" i="3" a="1"/>
  <c r="TR16" i="3" a="1"/>
  <c r="SX124" i="3" a="1"/>
  <c r="UA161" i="3" a="1"/>
  <c r="TH3" i="3" a="1"/>
  <c r="PX140" i="3" a="1"/>
  <c r="TG25" i="3" a="1"/>
  <c r="OS156" i="3" a="1"/>
  <c r="PV69" i="3" a="1"/>
  <c r="PC96" i="3" a="1"/>
  <c r="RY163" i="3" a="1"/>
  <c r="SO82" i="3" a="1"/>
  <c r="SC91" i="3" a="1"/>
  <c r="TL13" i="3" a="1"/>
  <c r="QV116" i="3" a="1"/>
  <c r="OT150" i="3" a="1"/>
  <c r="RD141" i="3" a="1"/>
  <c r="LE123" i="3" a="1"/>
  <c r="QY88" i="3" a="1"/>
  <c r="PI5" i="3" a="1"/>
  <c r="PC15" i="3" a="1"/>
  <c r="QQ166" i="3" a="1"/>
  <c r="PX70" i="3" a="1"/>
  <c r="RY72" i="3" a="1"/>
  <c r="PY106" i="3" a="1"/>
  <c r="UG29" i="3" a="1"/>
  <c r="TX106" i="3" a="1"/>
  <c r="RY134" i="3" a="1"/>
  <c r="MO135" i="3" a="1"/>
  <c r="SE9" i="3" a="1"/>
  <c r="RN139" i="3" a="1"/>
  <c r="TY16" i="3" a="1"/>
  <c r="PT33" i="3" a="1"/>
  <c r="UJ120" i="3" a="1"/>
  <c r="PO91" i="3" a="1"/>
  <c r="RV53" i="3" a="1"/>
  <c r="PC143" i="3" a="1"/>
  <c r="TA60" i="3" a="1"/>
  <c r="PW10" i="3" a="1"/>
  <c r="ON129" i="3" a="1"/>
  <c r="OP28" i="3" a="1"/>
  <c r="LM56" i="3" a="1"/>
  <c r="OZ163" i="3" a="1"/>
  <c r="LH57" i="3" a="1"/>
  <c r="LU27" i="3" a="1"/>
  <c r="RC127" i="3" a="1"/>
  <c r="QD49" i="3" a="1"/>
  <c r="TZ17" i="3" a="1"/>
  <c r="SD151" i="3" a="1"/>
  <c r="SH48" i="3" a="1"/>
  <c r="LF90" i="3" a="1"/>
  <c r="SQ44" i="3" a="1"/>
  <c r="SY158" i="3" a="1"/>
  <c r="LI135" i="3" a="1"/>
  <c r="PB138" i="3" a="1"/>
  <c r="LX17" i="3" a="1"/>
  <c r="UB127" i="3" a="1"/>
  <c r="LE38" i="3" a="1"/>
  <c r="PS57" i="3" a="1"/>
  <c r="LH116" i="3" a="1"/>
  <c r="MG146" i="3" a="1"/>
  <c r="RS58" i="3" a="1"/>
  <c r="OQ163" i="3" a="1"/>
  <c r="TK150" i="3" a="1"/>
  <c r="QT75" i="3" a="1"/>
  <c r="RL44" i="3" a="1"/>
  <c r="MT26" i="3" a="1"/>
  <c r="QB42" i="3" a="1"/>
  <c r="OM14" i="3" a="1"/>
  <c r="MV120" i="3" a="1"/>
  <c r="LW76" i="3" a="1"/>
  <c r="MR75" i="3" a="1"/>
  <c r="RA146" i="3" a="1"/>
  <c r="RH85" i="3" a="1"/>
  <c r="RK90" i="3" a="1"/>
  <c r="TC110" i="3" a="1"/>
  <c r="TA81" i="3" a="1"/>
  <c r="SR61" i="3" a="1"/>
  <c r="UE40" i="3" a="1"/>
  <c r="PJ74" i="3" a="1"/>
  <c r="LI59" i="3" a="1"/>
  <c r="TX120" i="3" a="1"/>
  <c r="PF140" i="3" a="1"/>
  <c r="RJ95" i="3" a="1"/>
  <c r="RI198" i="3" a="1"/>
  <c r="PB93" i="3" a="1"/>
  <c r="QE86" i="3" a="1"/>
  <c r="QU120" i="3" a="1"/>
  <c r="QT54" i="3" a="1"/>
  <c r="RL138" i="3" a="1"/>
  <c r="TU72" i="3" a="1"/>
  <c r="SP28" i="3" a="1"/>
  <c r="PI143" i="3" a="1"/>
  <c r="QC113" i="3" a="1"/>
  <c r="PC18" i="3" a="1"/>
  <c r="QP70" i="3" a="1"/>
  <c r="SE125" i="3" a="1"/>
  <c r="MS155" i="3" a="1"/>
  <c r="SZ116" i="3" a="1"/>
  <c r="LT44" i="3" a="1"/>
  <c r="PU82" i="3" a="1"/>
  <c r="ON9" i="3" a="1"/>
  <c r="SI28" i="3" a="1"/>
  <c r="OR43" i="3" a="1"/>
  <c r="RZ106" i="3" a="1"/>
  <c r="OO40" i="3" a="1"/>
  <c r="OY78" i="3" a="1"/>
  <c r="RJ29" i="3" a="1"/>
  <c r="UD152" i="3" a="1"/>
  <c r="PV46" i="3" a="1"/>
  <c r="LS77" i="3" a="1"/>
  <c r="SO30" i="3" a="1"/>
  <c r="TJ58" i="3" a="1"/>
  <c r="PH75" i="3" a="1"/>
  <c r="PX52" i="3" a="1"/>
  <c r="SQ76" i="3" a="1"/>
  <c r="SV80" i="3" a="1"/>
  <c r="SC82" i="3" a="1"/>
  <c r="ML159" i="3" a="1"/>
  <c r="PW131" i="3" a="1"/>
  <c r="TA100" i="3" a="1"/>
  <c r="RM30" i="3" a="1"/>
  <c r="RD65" i="3" a="1"/>
  <c r="TF10" i="3" a="1"/>
  <c r="SK8" i="3" a="1"/>
  <c r="SQ32" i="3" a="1"/>
  <c r="MR25" i="3" a="1"/>
  <c r="PS32" i="3" a="1"/>
  <c r="PI46" i="3" a="1"/>
  <c r="SY86" i="3" a="1"/>
  <c r="MN42" i="3" a="1"/>
  <c r="MQ86" i="3" a="1"/>
  <c r="OO100" i="3" a="1"/>
  <c r="RC75" i="3" a="1"/>
  <c r="LW73" i="3" a="1"/>
  <c r="SB128" i="3" a="1"/>
  <c r="UA34" i="3" a="1"/>
  <c r="PZ65" i="3" a="1"/>
  <c r="TU69" i="3" a="1"/>
  <c r="QU41" i="3" a="1"/>
  <c r="RS184" i="3" a="1"/>
  <c r="LN177" i="3" a="1"/>
  <c r="RB64" i="3" a="1"/>
  <c r="QQ41" i="3" a="1"/>
  <c r="RA87" i="3" a="1"/>
  <c r="TW67" i="3" a="1"/>
  <c r="LS57" i="3" a="1"/>
  <c r="QU123" i="3" a="1"/>
  <c r="TC127" i="3" a="1"/>
  <c r="PW100" i="3" a="1"/>
  <c r="TB31" i="3" a="1"/>
  <c r="UH108" i="3" a="1"/>
  <c r="OY129" i="3" a="1"/>
  <c r="PC33" i="3" a="1"/>
  <c r="PE45" i="3" a="1"/>
  <c r="OT97" i="3" a="1"/>
  <c r="RY38" i="3" a="1"/>
  <c r="UF56" i="3" a="1"/>
  <c r="TU44" i="3" a="1"/>
  <c r="PO4" i="3" a="1"/>
  <c r="MA77" i="3" a="1"/>
  <c r="PX107" i="3" a="1"/>
  <c r="QA185" i="3" a="1"/>
  <c r="SO142" i="3" a="1"/>
  <c r="RA21" i="3" a="1"/>
  <c r="TH43" i="3" a="1"/>
  <c r="TF40" i="3" a="1"/>
  <c r="TM81" i="3" a="1"/>
  <c r="OY95" i="3" a="1"/>
  <c r="QF76" i="3" a="1"/>
  <c r="PD73" i="3" a="1"/>
  <c r="MW108" i="3" a="1"/>
  <c r="PO50" i="3" a="1"/>
  <c r="QD17" i="3" a="1"/>
  <c r="UI66" i="3" a="1"/>
  <c r="TX46" i="3" a="1"/>
  <c r="PA187" i="3" a="1"/>
  <c r="PT135" i="3" a="1"/>
  <c r="SV92" i="3" a="1"/>
  <c r="LZ74" i="3" a="1"/>
  <c r="SJ115" i="3" a="1"/>
  <c r="SD129" i="3" a="1"/>
  <c r="SE58" i="3" a="1"/>
  <c r="RX100" i="3" a="1"/>
  <c r="SY3" i="3" a="1"/>
  <c r="SO130" i="3" a="1"/>
  <c r="TK65" i="3" a="1"/>
  <c r="LX69" i="3" a="1"/>
  <c r="PO19" i="3" a="1"/>
  <c r="RX15" i="3" a="1"/>
  <c r="UD148" i="3" a="1"/>
  <c r="MB13" i="3" a="1"/>
  <c r="RJ159" i="3" a="1"/>
  <c r="SD29" i="3" a="1"/>
  <c r="UI52" i="3" a="1"/>
  <c r="SW104" i="3" a="1"/>
  <c r="TZ117" i="3" a="1"/>
  <c r="LN79" i="3" a="1"/>
  <c r="MM55" i="3" a="1"/>
  <c r="MO32" i="3" a="1"/>
  <c r="PT137" i="3" a="1"/>
  <c r="RY125" i="3" a="1"/>
  <c r="LP86" i="3" a="1"/>
  <c r="LO9" i="3" a="1"/>
  <c r="RN58" i="3" a="1"/>
  <c r="MG90" i="3" a="1"/>
  <c r="SD156" i="3" a="1"/>
  <c r="OL89" i="3" a="1"/>
  <c r="QR144" i="3" a="1"/>
  <c r="LN81" i="3" a="1"/>
  <c r="MT145" i="3" a="1"/>
  <c r="TY92" i="3" a="1"/>
  <c r="LE138" i="3" a="1"/>
  <c r="SQ4" i="3" a="1"/>
  <c r="QW35" i="3" a="1"/>
  <c r="RS121" i="3" a="1"/>
  <c r="MR52" i="3" a="1"/>
  <c r="SE147" i="3" a="1"/>
  <c r="OP18" i="3" a="1"/>
  <c r="QD163" i="3" a="1"/>
  <c r="QR145" i="3" a="1"/>
  <c r="TL91" i="3" a="1"/>
  <c r="LF178" i="3" a="1"/>
  <c r="TV75" i="3" a="1"/>
  <c r="RW89" i="3" a="1"/>
  <c r="OU21" i="3" a="1"/>
  <c r="MV108" i="3" a="1"/>
  <c r="LN134" i="3" a="1"/>
  <c r="RA160" i="3" a="1"/>
  <c r="TX86" i="3" a="1"/>
  <c r="SZ114" i="3" a="1"/>
  <c r="SO160" i="3" a="1"/>
  <c r="LL156" i="3" a="1"/>
  <c r="RZ153" i="3" a="1"/>
  <c r="TK7" i="3" a="1"/>
  <c r="ML138" i="3" a="1"/>
  <c r="MY78" i="3" a="1"/>
  <c r="TE62" i="3" a="1"/>
  <c r="OQ85" i="3" a="1"/>
  <c r="QX163" i="3" a="1"/>
  <c r="MQ153" i="3" a="1"/>
  <c r="MG73" i="3" a="1"/>
  <c r="SK9" i="3" a="1"/>
  <c r="RC107" i="3" a="1"/>
  <c r="RJ22" i="3" a="1"/>
  <c r="TZ199" i="3" a="1"/>
  <c r="PU126" i="3" a="1"/>
  <c r="LU66" i="3" a="1"/>
  <c r="TA31" i="3" a="1"/>
  <c r="QE30" i="3" a="1"/>
  <c r="MX117" i="3" a="1"/>
  <c r="TV19" i="3" a="1"/>
  <c r="MB8" i="3" a="1"/>
  <c r="SC52" i="3" a="1"/>
  <c r="QZ48" i="3" a="1"/>
  <c r="LV79" i="3" a="1"/>
  <c r="LD106" i="3" a="1"/>
  <c r="OX83" i="3" a="1"/>
  <c r="RN15" i="3" a="1"/>
  <c r="LW135" i="3" a="1"/>
  <c r="OX55" i="3" a="1"/>
  <c r="TD11" i="3" a="1"/>
  <c r="ST143" i="3" a="1"/>
  <c r="RK17" i="3" a="1"/>
  <c r="RH19" i="3" a="1"/>
  <c r="PC93" i="3" a="1"/>
  <c r="RJ103" i="3" a="1"/>
  <c r="PS182" i="3" a="1"/>
  <c r="UE73" i="3" a="1"/>
  <c r="QT93" i="3" a="1"/>
  <c r="TV29" i="3" a="1"/>
  <c r="SX21" i="3" a="1"/>
  <c r="RK31" i="3" a="1"/>
  <c r="OU97" i="3" a="1"/>
  <c r="OY51" i="3" a="1"/>
  <c r="OL33" i="3" a="1"/>
  <c r="SD117" i="3" a="1"/>
  <c r="PX9" i="3" a="1"/>
  <c r="RF110" i="3" a="1"/>
  <c r="QR52" i="3" a="1"/>
  <c r="SK46" i="3" a="1"/>
  <c r="TA96" i="3" a="1"/>
  <c r="MX182" i="3" a="1"/>
  <c r="SB14" i="3" a="1"/>
  <c r="MG162" i="3" a="1"/>
  <c r="OY119" i="3" a="1"/>
  <c r="LN169" i="3" a="1"/>
  <c r="RW38" i="3" a="1"/>
  <c r="UH76" i="3" a="1"/>
  <c r="SH36" i="3" a="1"/>
  <c r="TX130" i="3" a="1"/>
  <c r="OO36" i="3" a="1"/>
  <c r="RY93" i="3" a="1"/>
  <c r="OX46" i="3" a="1"/>
  <c r="PD104" i="3" a="1"/>
  <c r="MW43" i="3" a="1"/>
  <c r="UF159" i="3" a="1"/>
  <c r="OV96" i="3" a="1"/>
  <c r="TC118" i="3" a="1"/>
  <c r="SB120" i="3" a="1"/>
  <c r="UE153" i="3" a="1"/>
  <c r="QD83" i="3" a="1"/>
  <c r="TR23" i="3" a="1"/>
  <c r="TG93" i="3" a="1"/>
  <c r="OS16" i="3" a="1"/>
  <c r="UF174" i="3" a="1"/>
  <c r="TK89" i="3" a="1"/>
  <c r="RM90" i="3" a="1"/>
  <c r="UI51" i="3" a="1"/>
  <c r="OL54" i="3" a="1"/>
  <c r="RZ143" i="3" a="1"/>
  <c r="MU55" i="3" a="1"/>
  <c r="LP55" i="3" a="1"/>
  <c r="MG60" i="3" a="1"/>
  <c r="PF75" i="3" a="1"/>
  <c r="RI84" i="3" a="1"/>
  <c r="SC35" i="3" a="1"/>
  <c r="SO51" i="3" a="1"/>
  <c r="SS75" i="3" a="1"/>
  <c r="OZ126" i="3" a="1"/>
  <c r="LY186" i="3" a="1"/>
  <c r="LJ76" i="3" a="1"/>
  <c r="RG140" i="3" a="1"/>
  <c r="SU23" i="3" a="1"/>
  <c r="QX38" i="3" a="1"/>
  <c r="PZ77" i="3" a="1"/>
  <c r="QU75" i="3" a="1"/>
  <c r="LU158" i="3" a="1"/>
  <c r="RY46" i="3" a="1"/>
  <c r="OU165" i="3" a="1"/>
  <c r="MQ168" i="3" a="1"/>
  <c r="OW70" i="3" a="1"/>
  <c r="SG25" i="3" a="1"/>
  <c r="OY138" i="3" a="1"/>
  <c r="PF153" i="3" a="1"/>
  <c r="PE57" i="3" a="1"/>
  <c r="TH47" i="3" a="1"/>
  <c r="PG116" i="3" a="1"/>
  <c r="RW4" i="3" a="1"/>
  <c r="PS58" i="3" a="1"/>
  <c r="RE7" i="3" a="1"/>
  <c r="TR72" i="3" a="1"/>
  <c r="RK105" i="3" a="1"/>
  <c r="TX33" i="3" a="1"/>
  <c r="TG56" i="3" a="1"/>
  <c r="SY46" i="3" a="1"/>
  <c r="LE157" i="3" a="1"/>
  <c r="PB65" i="3" a="1"/>
  <c r="QR130" i="3" a="1"/>
  <c r="ML139" i="3" a="1"/>
  <c r="UI154" i="3" a="1"/>
  <c r="SU100" i="3" a="1"/>
  <c r="SS111" i="3" a="1"/>
  <c r="TU81" i="3" a="1"/>
  <c r="MQ145" i="3" a="1"/>
  <c r="TE163" i="3" a="1"/>
  <c r="MO72" i="3" a="1"/>
  <c r="UH73" i="3" a="1"/>
  <c r="OP68" i="3" a="1"/>
  <c r="TV63" i="3" a="1"/>
  <c r="PD159" i="3" a="1"/>
  <c r="TZ10" i="3" a="1"/>
  <c r="SX33" i="3" a="1"/>
  <c r="PV132" i="3" a="1"/>
  <c r="QC68" i="3" a="1"/>
  <c r="LJ26" i="3" a="1"/>
  <c r="TG60" i="3" a="1"/>
  <c r="RM23" i="3" a="1"/>
  <c r="LE20" i="3" a="1"/>
  <c r="MG43" i="3" a="1"/>
  <c r="LN105" i="3" a="1"/>
  <c r="TL165" i="3" a="1"/>
  <c r="LQ162" i="3" a="1"/>
  <c r="RX94" i="3" a="1"/>
  <c r="RF132" i="3" a="1"/>
  <c r="LU8" i="3" a="1"/>
  <c r="RW126" i="3" a="1"/>
  <c r="SF33" i="3" a="1"/>
  <c r="QD16" i="3" a="1"/>
  <c r="ON175" i="3" a="1"/>
  <c r="PC48" i="3" a="1"/>
  <c r="PS102" i="3" a="1"/>
  <c r="OM66" i="3" a="1"/>
  <c r="RX158" i="3" a="1"/>
  <c r="PF8" i="3" a="1"/>
  <c r="RX99" i="3" a="1"/>
  <c r="RX53" i="3" a="1"/>
  <c r="PF69" i="3" a="1"/>
  <c r="OP33" i="3" a="1"/>
  <c r="LX14" i="3" a="1"/>
  <c r="PH34" i="3" a="1"/>
  <c r="LQ33" i="3" a="1"/>
  <c r="QF17" i="3" a="1"/>
  <c r="MS185" i="3" a="1"/>
  <c r="LN108" i="3" a="1"/>
  <c r="OL13" i="3" a="1"/>
  <c r="OP72" i="3" a="1"/>
  <c r="QS31" i="3" a="1"/>
  <c r="LM142" i="3" a="1"/>
  <c r="TW5" i="3" a="1"/>
  <c r="UB106" i="3" a="1"/>
  <c r="TI98" i="3" a="1"/>
  <c r="QA79" i="3" a="1"/>
  <c r="PR163" i="3" a="1"/>
  <c r="LG96" i="3" a="1"/>
  <c r="PT115" i="3" a="1"/>
  <c r="PR169" i="3" a="1"/>
  <c r="MB136" i="3" a="1"/>
  <c r="QA77" i="3" a="1"/>
  <c r="QQ87" i="3" a="1"/>
  <c r="TG171" i="3" a="1"/>
  <c r="SK72" i="3" a="1"/>
  <c r="UI26" i="3" a="1"/>
  <c r="UD100" i="3" a="1"/>
  <c r="PA18" i="3" a="1"/>
  <c r="LV177" i="3" a="1"/>
  <c r="SV4" i="3" a="1"/>
  <c r="PR9" i="3" a="1"/>
  <c r="PV146" i="3" a="1"/>
  <c r="LI104" i="3" a="1"/>
  <c r="RW28" i="3" a="1"/>
  <c r="RH84" i="3" a="1"/>
  <c r="QD26" i="3" a="1"/>
  <c r="LQ116" i="3" a="1"/>
  <c r="QC10" i="3" a="1"/>
  <c r="ON8" i="3" a="1"/>
  <c r="SO91" i="3" a="1"/>
  <c r="PF115" i="3" a="1"/>
  <c r="SO72" i="3" a="1"/>
  <c r="ON158" i="3" a="1"/>
  <c r="LZ82" i="3" a="1"/>
  <c r="OS18" i="3" a="1"/>
  <c r="PZ47" i="3" a="1"/>
  <c r="LH26" i="3" a="1"/>
  <c r="SH64" i="3" a="1"/>
  <c r="QC58" i="3" a="1"/>
  <c r="RY25" i="3" a="1"/>
  <c r="QV114" i="3" a="1"/>
  <c r="PR23" i="3" a="1"/>
  <c r="LR45" i="3" a="1"/>
  <c r="TR88" i="3" a="1"/>
  <c r="TY118" i="3" a="1"/>
  <c r="MJ70" i="3" a="1"/>
  <c r="OX32" i="3" a="1"/>
  <c r="UF152" i="3" a="1"/>
  <c r="PD108" i="3" a="1"/>
  <c r="TB86" i="3" a="1"/>
  <c r="PV111" i="3" a="1"/>
  <c r="LT14" i="3" a="1"/>
  <c r="MA18" i="3" a="1"/>
  <c r="OR11" i="3" a="1"/>
  <c r="UA112" i="3" a="1"/>
  <c r="QC46" i="3" a="1"/>
  <c r="RM45" i="3" a="1"/>
  <c r="TW16" i="3" a="1"/>
  <c r="MU124" i="3" a="1"/>
  <c r="SH47" i="3" a="1"/>
  <c r="UD198" i="3" a="1"/>
  <c r="OY114" i="3" a="1"/>
  <c r="LD127" i="3" a="1"/>
  <c r="QD46" i="3" a="1"/>
  <c r="UD18" i="3" a="1"/>
  <c r="OS83" i="3" a="1"/>
  <c r="TA109" i="3" a="1"/>
  <c r="PU52" i="3" a="1"/>
  <c r="OW111" i="3" a="1"/>
  <c r="MK70" i="3" a="1"/>
  <c r="UG6" i="3" a="1"/>
  <c r="OT77" i="3" a="1"/>
  <c r="TK15" i="3" a="1"/>
  <c r="RH54" i="3" a="1"/>
  <c r="SR141" i="3" a="1"/>
  <c r="RW54" i="3" a="1"/>
  <c r="QR118" i="3" a="1"/>
  <c r="PB38" i="3" a="1"/>
  <c r="PC168" i="3" a="1"/>
  <c r="MA193" i="3" a="1"/>
  <c r="PO26" i="3" a="1"/>
  <c r="QX62" i="3" a="1"/>
  <c r="LM113" i="3" a="1"/>
  <c r="SP103" i="3" a="1"/>
  <c r="OM130" i="3" a="1"/>
  <c r="SB22" i="3" a="1"/>
  <c r="LL36" i="3" a="1"/>
  <c r="SB86" i="3" a="1"/>
  <c r="QR110" i="3" a="1"/>
  <c r="QW131" i="3" a="1"/>
  <c r="LR156" i="3" a="1"/>
  <c r="MY136" i="3" a="1"/>
  <c r="MV66" i="3" a="1"/>
  <c r="UH66" i="3" a="1"/>
  <c r="PZ34" i="3" a="1"/>
  <c r="QT107" i="3" a="1"/>
  <c r="QQ71" i="3" a="1"/>
  <c r="PA99" i="3" a="1"/>
  <c r="UF125" i="3" a="1"/>
  <c r="TB110" i="3" a="1"/>
  <c r="QB166" i="3" a="1"/>
  <c r="LE82" i="3" a="1"/>
  <c r="PZ164" i="3" a="1"/>
  <c r="LI152" i="3" a="1"/>
  <c r="MJ105" i="3" a="1"/>
  <c r="LU24" i="3" a="1"/>
  <c r="OV94" i="3" a="1"/>
  <c r="QU148" i="3" a="1"/>
  <c r="PI28" i="3" a="1"/>
  <c r="MN67" i="3" a="1"/>
  <c r="LU104" i="3" a="1"/>
  <c r="MT42" i="3" a="1"/>
  <c r="LO15" i="3" a="1"/>
  <c r="LZ91" i="3" a="1"/>
  <c r="RI106" i="3" a="1"/>
  <c r="PD11" i="3" a="1"/>
  <c r="TL59" i="3" a="1"/>
  <c r="SW80" i="3" a="1"/>
  <c r="SH99" i="3" a="1"/>
  <c r="SW160" i="3" a="1"/>
  <c r="RA19" i="3" a="1"/>
  <c r="LH36" i="3" a="1"/>
  <c r="TR42" i="3" a="1"/>
  <c r="SS38" i="3" a="1"/>
  <c r="LV4" i="3" a="1"/>
  <c r="OM148" i="3" a="1"/>
  <c r="RN113" i="3" a="1"/>
  <c r="SX20" i="3" a="1"/>
  <c r="OP192" i="3" a="1"/>
  <c r="OR96" i="3" a="1"/>
  <c r="PX79" i="3" a="1"/>
  <c r="RV5" i="3" a="1"/>
  <c r="TL36" i="3" a="1"/>
  <c r="OM31" i="3" a="1"/>
  <c r="RS99" i="3" a="1"/>
  <c r="OR63" i="3" a="1"/>
  <c r="TE137" i="3" a="1"/>
  <c r="SB35" i="3" a="1"/>
  <c r="OT61" i="3" a="1"/>
  <c r="SV121" i="3" a="1"/>
  <c r="OV154" i="3" a="1"/>
  <c r="TB41" i="3" a="1"/>
  <c r="PG149" i="3" a="1"/>
  <c r="LO100" i="3" a="1"/>
  <c r="QE139" i="3" a="1"/>
  <c r="MU155" i="3" a="1"/>
  <c r="MK134" i="3" a="1"/>
  <c r="PX149" i="3" a="1"/>
  <c r="PH137" i="3" a="1"/>
  <c r="UB12" i="3" a="1"/>
  <c r="OS164" i="3" a="1"/>
  <c r="MB92" i="3" a="1"/>
  <c r="RX18" i="3" a="1"/>
  <c r="TU49" i="3" a="1"/>
  <c r="TR138" i="3" a="1"/>
  <c r="LE86" i="3" a="1"/>
  <c r="OX16" i="3" a="1"/>
  <c r="TL110" i="3" a="1"/>
  <c r="TX123" i="3" a="1"/>
  <c r="MK142" i="3" a="1"/>
  <c r="QS111" i="3" a="1"/>
  <c r="SJ73" i="3" a="1"/>
  <c r="RA25" i="3" a="1"/>
  <c r="PA38" i="3" a="1"/>
  <c r="TI44" i="3" a="1"/>
  <c r="PZ74" i="3" a="1"/>
  <c r="TD97" i="3" a="1"/>
  <c r="OO63" i="3" a="1"/>
  <c r="TM10" i="3" a="1"/>
  <c r="TA77" i="3" a="1"/>
  <c r="SQ97" i="3" a="1"/>
  <c r="UC22" i="3" a="1"/>
  <c r="SD39" i="3" a="1"/>
  <c r="SX150" i="3" a="1"/>
  <c r="LN67" i="3" a="1"/>
  <c r="RW5" i="3" a="1"/>
  <c r="LW11" i="3" a="1"/>
  <c r="LK130" i="3" a="1"/>
  <c r="UC146" i="3" a="1"/>
  <c r="LH78" i="3" a="1"/>
  <c r="PZ135" i="3" a="1"/>
  <c r="TB133" i="3" a="1"/>
  <c r="QD107" i="3" a="1"/>
  <c r="SS4" i="3" a="1"/>
  <c r="PG85" i="3" a="1"/>
  <c r="QW101" i="3" a="1"/>
  <c r="LV8" i="3" a="1"/>
  <c r="RH60" i="3" a="1"/>
  <c r="LS56" i="3" a="1"/>
  <c r="RX119" i="3" a="1"/>
  <c r="LL176" i="3" a="1"/>
  <c r="QT143" i="3" a="1"/>
  <c r="SU111" i="3" a="1"/>
  <c r="SD125" i="3" a="1"/>
  <c r="SK83" i="3" a="1"/>
  <c r="OO85" i="3" a="1"/>
  <c r="SX144" i="3" a="1"/>
  <c r="RX97" i="3" a="1"/>
  <c r="MU6" i="3" a="1"/>
  <c r="TZ51" i="3" a="1"/>
  <c r="MN157" i="3" a="1"/>
  <c r="RI66" i="3" a="1"/>
  <c r="PW50" i="3" a="1"/>
  <c r="TV53" i="3" a="1"/>
  <c r="OM8" i="3" a="1"/>
  <c r="PU30" i="3" a="1"/>
  <c r="RX155" i="3" a="1"/>
  <c r="LQ76" i="3" a="1"/>
  <c r="LP191" i="3" a="1"/>
  <c r="MR132" i="3" a="1"/>
  <c r="PZ132" i="3" a="1"/>
  <c r="LP144" i="3" a="1"/>
  <c r="SW145" i="3" a="1"/>
  <c r="TY47" i="3" a="1"/>
  <c r="SD71" i="3" a="1"/>
  <c r="PB186" i="3" a="1"/>
  <c r="MS105" i="3" a="1"/>
  <c r="TF184" i="3" a="1"/>
  <c r="SP81" i="3" a="1"/>
  <c r="SX109" i="3" a="1"/>
  <c r="OQ14" i="3" a="1"/>
  <c r="UG10" i="3" a="1"/>
  <c r="TR52" i="3" a="1"/>
  <c r="LU125" i="3" a="1"/>
  <c r="PR91" i="3" a="1"/>
  <c r="QZ56" i="3" a="1"/>
  <c r="RZ75" i="3" a="1"/>
  <c r="SD102" i="3" a="1"/>
  <c r="TZ34" i="3" a="1"/>
  <c r="LV109" i="3" a="1"/>
  <c r="LR49" i="3" a="1"/>
  <c r="LD80" i="3" a="1"/>
  <c r="RC28" i="3" a="1"/>
  <c r="LP155" i="3" a="1"/>
  <c r="TW106" i="3" a="1"/>
  <c r="SW167" i="3" a="1"/>
  <c r="MS61" i="3" a="1"/>
  <c r="RX40" i="3" a="1"/>
  <c r="QF69" i="3" a="1"/>
  <c r="SB67" i="3" a="1"/>
  <c r="RY91" i="3" a="1"/>
  <c r="TB27" i="3" a="1"/>
  <c r="OM149" i="3" a="1"/>
  <c r="UE5" i="3" a="1"/>
  <c r="OZ129" i="3" a="1"/>
  <c r="PB57" i="3" a="1"/>
  <c r="QV19" i="3" a="1"/>
  <c r="LL88" i="3" a="1"/>
  <c r="SZ154" i="3" a="1"/>
  <c r="OZ16" i="3" a="1"/>
  <c r="LE85" i="3" a="1"/>
  <c r="UJ130" i="3" a="1"/>
  <c r="RX42" i="3" a="1"/>
  <c r="LR139" i="3" a="1"/>
  <c r="LS42" i="3" a="1"/>
  <c r="RZ128" i="3" a="1"/>
  <c r="LS47" i="3" a="1"/>
  <c r="RD146" i="3" a="1"/>
  <c r="SQ148" i="3" a="1"/>
  <c r="MM27" i="3" a="1"/>
  <c r="OS50" i="3" a="1"/>
  <c r="LN83" i="3" a="1"/>
  <c r="PR25" i="3" a="1"/>
  <c r="PD54" i="3" a="1"/>
  <c r="PW60" i="3" a="1"/>
  <c r="OQ24" i="3" a="1"/>
  <c r="OW19" i="3" a="1"/>
  <c r="SA23" i="3" a="1"/>
  <c r="SA15" i="3" a="1"/>
  <c r="UG34" i="3" a="1"/>
  <c r="LZ67" i="3" a="1"/>
  <c r="SQ158" i="3" a="1"/>
  <c r="RV45" i="3" a="1"/>
  <c r="UH5" i="3" a="1"/>
  <c r="MJ25" i="3" a="1"/>
  <c r="PT42" i="3" a="1"/>
  <c r="OQ110" i="3" a="1"/>
  <c r="PI126" i="3" a="1"/>
  <c r="LR10" i="3" a="1"/>
  <c r="OV6" i="3" a="1"/>
  <c r="PD10" i="3" a="1"/>
  <c r="TG92" i="3" a="1"/>
  <c r="UB45" i="3" a="1"/>
  <c r="MB42" i="3" a="1"/>
  <c r="LH133" i="3" a="1"/>
  <c r="RW181" i="3" a="1"/>
  <c r="RH53" i="3" a="1"/>
  <c r="MP137" i="3" a="1"/>
  <c r="RN9" i="3" a="1"/>
  <c r="OQ104" i="3" a="1"/>
  <c r="PT186" i="3" a="1"/>
  <c r="PC90" i="3" a="1"/>
  <c r="MO42" i="3" a="1"/>
  <c r="QE39" i="3" a="1"/>
  <c r="SD87" i="3" a="1"/>
  <c r="QT52" i="3" a="1"/>
  <c r="SQ72" i="3" a="1"/>
  <c r="TA36" i="3" a="1"/>
  <c r="SZ140" i="3" a="1"/>
  <c r="SB60" i="3" a="1"/>
  <c r="MR6" i="3" a="1"/>
  <c r="RD37" i="3" a="1"/>
  <c r="PU18" i="3" a="1"/>
  <c r="UC94" i="3" a="1"/>
  <c r="LV96" i="3" a="1"/>
  <c r="RC59" i="3" a="1"/>
  <c r="SD158" i="3" a="1"/>
  <c r="QG9" i="3" a="1"/>
  <c r="RH29" i="3" a="1"/>
  <c r="SI158" i="3" a="1"/>
  <c r="MP5" i="3" a="1"/>
  <c r="SP120" i="3" a="1"/>
  <c r="QC153" i="3" a="1"/>
  <c r="OX142" i="3" a="1"/>
  <c r="OM46" i="3" a="1"/>
  <c r="LI75" i="3" a="1"/>
  <c r="QC11" i="3" a="1"/>
  <c r="SY91" i="3" a="1"/>
  <c r="ML93" i="3" a="1"/>
  <c r="RE102" i="3" a="1"/>
  <c r="OQ17" i="3" a="1"/>
  <c r="MN75" i="3" a="1"/>
  <c r="TK17" i="3" a="1"/>
  <c r="MA70" i="3" a="1"/>
  <c r="LR21" i="3" a="1"/>
  <c r="OO20" i="3" a="1"/>
  <c r="QQ138" i="3" a="1"/>
  <c r="PF94" i="3" a="1"/>
  <c r="TR68" i="3" a="1"/>
  <c r="LK106" i="3" a="1"/>
  <c r="LD119" i="3" a="1"/>
  <c r="RA139" i="3" a="1"/>
  <c r="QW159" i="3" a="1"/>
  <c r="SA12" i="3" a="1"/>
  <c r="SZ99" i="3" a="1"/>
  <c r="SA60" i="3" a="1"/>
  <c r="TF100" i="3" a="1"/>
  <c r="QE48" i="3" a="1"/>
  <c r="LG59" i="3" a="1"/>
  <c r="SG44" i="3" a="1"/>
  <c r="LX77" i="3" a="1"/>
  <c r="SB39" i="3" a="1"/>
  <c r="MS152" i="3" a="1"/>
  <c r="QP166" i="3" a="1"/>
  <c r="OW35" i="3" a="1"/>
  <c r="MP8" i="3" a="1"/>
  <c r="PD106" i="3" a="1"/>
  <c r="RS166" i="3" a="1"/>
  <c r="RI76" i="3" a="1"/>
  <c r="PH108" i="3" a="1"/>
  <c r="LN24" i="3" a="1"/>
  <c r="QY24" i="3" a="1"/>
  <c r="OT22" i="3" a="1"/>
  <c r="PO108" i="3" a="1"/>
  <c r="SR3" i="3" a="1"/>
  <c r="SA73" i="3" a="1"/>
  <c r="PO127" i="3" a="1"/>
  <c r="RK74" i="3" a="1"/>
  <c r="LV126" i="3" a="1"/>
  <c r="UJ67" i="3" a="1"/>
  <c r="QQ140" i="3" a="1"/>
  <c r="UC144" i="3" a="1"/>
  <c r="PC128" i="3" a="1"/>
  <c r="ST146" i="3" a="1"/>
  <c r="MQ67" i="3" a="1"/>
  <c r="QC128" i="3" a="1"/>
  <c r="LU91" i="3" a="1"/>
  <c r="MJ20" i="3" a="1"/>
  <c r="UE8" i="3" a="1"/>
  <c r="UD15" i="3" a="1"/>
  <c r="TL137" i="3" a="1"/>
  <c r="QZ13" i="3" a="1"/>
  <c r="RD45" i="3" a="1"/>
  <c r="SZ132" i="3" a="1"/>
  <c r="OM64" i="3" a="1"/>
  <c r="MA13" i="3" a="1"/>
  <c r="MJ28" i="3" a="1"/>
  <c r="PI73" i="3" a="1"/>
  <c r="PU54" i="3" a="1"/>
  <c r="UI70" i="3" a="1"/>
  <c r="ON37" i="3" a="1"/>
  <c r="LK140" i="3" a="1"/>
  <c r="TC170" i="3" a="1"/>
  <c r="ON13" i="3" a="1"/>
  <c r="TU41" i="3" a="1"/>
  <c r="QA60" i="3" a="1"/>
  <c r="LL9" i="3" a="1"/>
  <c r="OY71" i="3" a="1"/>
  <c r="PF68" i="3" a="1"/>
  <c r="TZ86" i="3" a="1"/>
  <c r="QR173" i="3" a="1"/>
  <c r="LK34" i="3" a="1"/>
  <c r="TD30" i="3" a="1"/>
  <c r="TV15" i="3" a="1"/>
  <c r="PU76" i="3" a="1"/>
  <c r="ST47" i="3" a="1"/>
  <c r="UA32" i="3" a="1"/>
  <c r="TD80" i="3" a="1"/>
  <c r="MS172" i="3" a="1"/>
  <c r="RJ196" i="3" a="1"/>
  <c r="RB105" i="3" a="1"/>
  <c r="PS87" i="3" a="1"/>
  <c r="TY99" i="3" a="1"/>
  <c r="MP66" i="3" a="1"/>
  <c r="LW42" i="3" a="1"/>
  <c r="RS69" i="3" a="1"/>
  <c r="QC91" i="3" a="1"/>
  <c r="RN76" i="3" a="1"/>
  <c r="LY119" i="3" a="1"/>
  <c r="QZ50" i="3" a="1"/>
  <c r="TX180" i="3" a="1"/>
  <c r="PZ161" i="3" a="1"/>
  <c r="LT5" i="3" a="1"/>
  <c r="LF39" i="3" a="1"/>
  <c r="LT77" i="3" a="1"/>
  <c r="RX160" i="3" a="1"/>
  <c r="UJ7" i="3" a="1"/>
  <c r="OZ140" i="3" a="1"/>
  <c r="MK117" i="3" a="1"/>
  <c r="SK140" i="3" a="1"/>
  <c r="SS79" i="3" a="1"/>
  <c r="QZ158" i="3" a="1"/>
  <c r="MU147" i="3" a="1"/>
  <c r="QQ86" i="3" a="1"/>
  <c r="UF71" i="3" a="1"/>
  <c r="RS39" i="3" a="1"/>
  <c r="TW66" i="3" a="1"/>
  <c r="PB3" i="3" a="1"/>
  <c r="MG113" i="3" a="1"/>
  <c r="OP87" i="3" a="1"/>
  <c r="LK60" i="3" a="1"/>
  <c r="TA28" i="3" a="1"/>
  <c r="LL58" i="3" a="1"/>
  <c r="SU151" i="3" a="1"/>
  <c r="TU135" i="3" a="1"/>
  <c r="TU133" i="3" a="1"/>
  <c r="RI93" i="3" a="1"/>
  <c r="RV28" i="3" a="1"/>
  <c r="LF27" i="3" a="1"/>
  <c r="TG17" i="3" a="1"/>
  <c r="RM19" i="3" a="1"/>
  <c r="MK101" i="3" a="1"/>
  <c r="QF3" i="3" a="1"/>
  <c r="PD175" i="3" a="1"/>
  <c r="MK59" i="3" a="1"/>
  <c r="PC82" i="3" a="1"/>
  <c r="ON115" i="3" a="1"/>
  <c r="SJ77" i="3" a="1"/>
  <c r="RC86" i="3" a="1"/>
  <c r="PZ14" i="3" a="1"/>
  <c r="LJ77" i="3" a="1"/>
  <c r="RC180" i="3" a="1"/>
  <c r="SZ96" i="3" a="1"/>
  <c r="LT18" i="3" a="1"/>
  <c r="OY49" i="3" a="1"/>
  <c r="LJ58" i="3" a="1"/>
  <c r="PZ136" i="3" a="1"/>
  <c r="PO102" i="3" a="1"/>
  <c r="QE15" i="3" a="1"/>
  <c r="OY70" i="3" a="1"/>
  <c r="SO99" i="3" a="1"/>
  <c r="QZ68" i="3" a="1"/>
  <c r="PS54" i="3" a="1"/>
  <c r="PH163" i="3" a="1"/>
  <c r="LW104" i="3" a="1"/>
  <c r="SR120" i="3" a="1"/>
  <c r="LT148" i="3" a="1"/>
  <c r="LI73" i="3" a="1"/>
  <c r="RE62" i="3" a="1"/>
  <c r="QR136" i="3" a="1"/>
  <c r="PA128" i="3" a="1"/>
  <c r="RM115" i="3" a="1"/>
  <c r="QY45" i="3" a="1"/>
  <c r="MG131" i="3" a="1"/>
  <c r="RF91" i="3" a="1"/>
  <c r="PR144" i="3" a="1"/>
  <c r="MB22" i="3" a="1"/>
  <c r="RY137" i="3" a="1"/>
  <c r="TI149" i="3" a="1"/>
  <c r="UJ119" i="3" a="1"/>
  <c r="LD122" i="3" a="1"/>
  <c r="RW3" i="3" a="1"/>
  <c r="RC32" i="3" a="1"/>
  <c r="TU56" i="3" a="1"/>
  <c r="QD72" i="3" a="1"/>
  <c r="RA142" i="3" a="1"/>
  <c r="SG98" i="3" a="1"/>
  <c r="SW132" i="3" a="1"/>
  <c r="RS122" i="3" a="1"/>
  <c r="PH134" i="3" a="1"/>
  <c r="LD157" i="3" a="1"/>
  <c r="LF61" i="3" a="1"/>
  <c r="RZ27" i="3" a="1"/>
  <c r="QP91" i="3" a="1"/>
  <c r="LK26" i="3" a="1"/>
  <c r="LP73" i="3" a="1"/>
  <c r="QX21" i="3" a="1"/>
  <c r="SB129" i="3" a="1"/>
  <c r="PF24" i="3" a="1"/>
  <c r="SB146" i="3" a="1"/>
  <c r="OQ45" i="3" a="1"/>
  <c r="TB99" i="3" a="1"/>
  <c r="TM63" i="3" a="1"/>
  <c r="PB60" i="3" a="1"/>
  <c r="MN147" i="3" a="1"/>
  <c r="MN73" i="3" a="1"/>
  <c r="RE157" i="3" a="1"/>
  <c r="SE170" i="3" a="1"/>
  <c r="PS23" i="3" a="1"/>
  <c r="OX92" i="3" a="1"/>
  <c r="LP25" i="3" a="1"/>
  <c r="SO95" i="3" a="1"/>
  <c r="SF29" i="3" a="1"/>
  <c r="ON98" i="3" a="1"/>
  <c r="MV157" i="3" a="1"/>
  <c r="LG116" i="3" a="1"/>
  <c r="PW137" i="3" a="1"/>
  <c r="LJ19" i="3" a="1"/>
  <c r="MR34" i="3" a="1"/>
  <c r="LL18" i="3" a="1"/>
  <c r="MA67" i="3" a="1"/>
  <c r="MK86" i="3" a="1"/>
  <c r="PE7" i="3" a="1"/>
  <c r="RZ120" i="3" a="1"/>
  <c r="OW184" i="3" a="1"/>
  <c r="LU57" i="3" a="1"/>
  <c r="RV91" i="3" a="1"/>
  <c r="PR34" i="3" a="1"/>
  <c r="QU20" i="3" a="1"/>
  <c r="PU93" i="3" a="1"/>
  <c r="UH152" i="3" a="1"/>
  <c r="SV25" i="3" a="1"/>
  <c r="TL108" i="3" a="1"/>
  <c r="TD107" i="3" a="1"/>
  <c r="PC56" i="3" a="1"/>
  <c r="OL107" i="3" a="1"/>
  <c r="LG117" i="3" a="1"/>
  <c r="LF28" i="3" a="1"/>
  <c r="RD76" i="3" a="1"/>
  <c r="TL38" i="3" a="1"/>
  <c r="PW64" i="3" a="1"/>
  <c r="LD14" i="3" a="1"/>
  <c r="TR37" i="3" a="1"/>
  <c r="OO17" i="3" a="1"/>
  <c r="PC23" i="3" a="1"/>
  <c r="RW82" i="3" a="1"/>
  <c r="TJ82" i="3" a="1"/>
  <c r="LM34" i="3" a="1"/>
  <c r="LK151" i="3" a="1"/>
  <c r="UB125" i="3" a="1"/>
  <c r="TE167" i="3" a="1"/>
  <c r="SX60" i="3" a="1"/>
  <c r="ST31" i="3" a="1"/>
  <c r="SI54" i="3" a="1"/>
  <c r="OX56" i="3" a="1"/>
  <c r="PY121" i="3" a="1"/>
  <c r="PH85" i="3" a="1"/>
  <c r="TE24" i="3" a="1"/>
  <c r="PE140" i="3" a="1"/>
  <c r="RC47" i="3" a="1"/>
  <c r="MO28" i="3" a="1"/>
  <c r="SG73" i="3" a="1"/>
  <c r="OX126" i="3" a="1"/>
  <c r="TG124" i="3" a="1"/>
  <c r="SK39" i="3" a="1"/>
  <c r="TG34" i="3" a="1"/>
  <c r="RF122" i="3" a="1"/>
  <c r="LU71" i="3" a="1"/>
  <c r="QD170" i="3" a="1"/>
  <c r="PB29" i="3" a="1"/>
  <c r="SR75" i="3" a="1"/>
  <c r="PH132" i="3" a="1"/>
  <c r="PF157" i="3" a="1"/>
  <c r="LO162" i="3" a="1"/>
  <c r="QD176" i="3" a="1"/>
  <c r="MR134" i="3" a="1"/>
  <c r="LD70" i="3" a="1"/>
  <c r="RG30" i="3" a="1"/>
  <c r="MW145" i="3" a="1"/>
  <c r="PY51" i="3" a="1"/>
  <c r="QW112" i="3" a="1"/>
  <c r="LY52" i="3" a="1"/>
  <c r="MA31" i="3" a="1"/>
  <c r="QV58" i="3" a="1"/>
  <c r="SY115" i="3" a="1"/>
  <c r="PU130" i="3" a="1"/>
  <c r="TF37" i="3" a="1"/>
  <c r="QZ23" i="3" a="1"/>
  <c r="OR23" i="3" a="1"/>
  <c r="QS146" i="3" a="1"/>
  <c r="UF168" i="3" a="1"/>
  <c r="LP81" i="3" a="1"/>
  <c r="RL145" i="3" a="1"/>
  <c r="ON40" i="3" a="1"/>
  <c r="PD56" i="3" a="1"/>
  <c r="PS153" i="3" a="1"/>
  <c r="LW23" i="3" a="1"/>
  <c r="SJ35" i="3" a="1"/>
  <c r="TB102" i="3" a="1"/>
  <c r="LP148" i="3" a="1"/>
  <c r="PF45" i="3" a="1"/>
  <c r="UB3" i="3" a="1"/>
  <c r="SD85" i="3" a="1"/>
  <c r="LM86" i="3" a="1"/>
  <c r="RW102" i="3" a="1"/>
  <c r="OT165" i="3" a="1"/>
  <c r="TH161" i="3" a="1"/>
  <c r="PW146" i="3" a="1"/>
  <c r="TV102" i="3" a="1"/>
  <c r="MG77" i="3" a="1"/>
  <c r="OO118" i="3" a="1"/>
  <c r="PW138" i="3" a="1"/>
  <c r="OM95" i="3" a="1"/>
  <c r="TH156" i="3" a="1"/>
  <c r="SK60" i="3" a="1"/>
  <c r="MJ34" i="3" a="1"/>
  <c r="ML57" i="3" a="1"/>
  <c r="LY115" i="3" a="1"/>
  <c r="LV72" i="3" a="1"/>
  <c r="LW187" i="3" a="1"/>
  <c r="LV49" i="3" a="1"/>
  <c r="TZ69" i="3" a="1"/>
  <c r="LD160" i="3" a="1"/>
  <c r="UB66" i="3" a="1"/>
  <c r="RC98" i="3" a="1"/>
  <c r="OR76" i="3" a="1"/>
  <c r="MS147" i="3" a="1"/>
  <c r="LP113" i="3" a="1"/>
  <c r="QR89" i="3" a="1"/>
  <c r="MN13" i="3" a="1"/>
  <c r="LS125" i="3" a="1"/>
  <c r="RC136" i="3" a="1"/>
  <c r="UD46" i="3" a="1"/>
  <c r="OX128" i="3" a="1"/>
  <c r="TX110" i="3" a="1"/>
  <c r="RD67" i="3" a="1"/>
  <c r="RL87" i="3" a="1"/>
  <c r="RC79" i="3" a="1"/>
  <c r="PB14" i="3" a="1"/>
  <c r="RA102" i="3" a="1"/>
  <c r="LV35" i="3" a="1"/>
  <c r="MS15" i="3" a="1"/>
  <c r="QZ9" i="3" a="1"/>
  <c r="TC29" i="3" a="1"/>
  <c r="PJ27" i="3" a="1"/>
  <c r="QQ165" i="3" a="1"/>
  <c r="PI154" i="3" a="1"/>
  <c r="TU61" i="3" a="1"/>
  <c r="PD71" i="3" a="1"/>
  <c r="LE147" i="3" a="1"/>
  <c r="SJ118" i="3" a="1"/>
  <c r="OL83" i="3" a="1"/>
  <c r="ON27" i="3" a="1"/>
  <c r="QV81" i="3" a="1"/>
  <c r="PE100" i="3" a="1"/>
  <c r="MW86" i="3" a="1"/>
  <c r="MS66" i="3" a="1"/>
  <c r="QP32" i="3" a="1"/>
  <c r="SC105" i="3" a="1"/>
  <c r="OO71" i="3" a="1"/>
  <c r="QT63" i="3" a="1"/>
  <c r="PV143" i="3" a="1"/>
  <c r="TV11" i="3" a="1"/>
  <c r="RI25" i="3" a="1"/>
  <c r="LW22" i="3" a="1"/>
  <c r="MQ123" i="3" a="1"/>
  <c r="SR99" i="3" a="1"/>
  <c r="MY131" i="3" a="1"/>
  <c r="SP52" i="3" a="1"/>
  <c r="LF102" i="3" a="1"/>
  <c r="ML96" i="3" a="1"/>
  <c r="QU72" i="3" a="1"/>
  <c r="QS93" i="3" a="1"/>
  <c r="QU68" i="3" a="1"/>
  <c r="LU124" i="3" a="1"/>
  <c r="LR89" i="3" a="1"/>
  <c r="RA46" i="3" a="1"/>
  <c r="LL77" i="3" a="1"/>
  <c r="RY108" i="3" a="1"/>
  <c r="RD133" i="3" a="1"/>
  <c r="SE126" i="3" a="1"/>
  <c r="OO14" i="3" a="1"/>
  <c r="LK113" i="3" a="1"/>
  <c r="SY78" i="3" a="1"/>
  <c r="PC52" i="3" a="1"/>
  <c r="MV52" i="3" a="1"/>
  <c r="UB111" i="3" a="1"/>
  <c r="LZ42" i="3" a="1"/>
  <c r="MK48" i="3" a="1"/>
  <c r="LI95" i="3" a="1"/>
  <c r="MM71" i="3" a="1"/>
  <c r="RJ33" i="3" a="1"/>
  <c r="PT55" i="3" a="1"/>
  <c r="QB136" i="3" a="1"/>
  <c r="PF86" i="3" a="1"/>
  <c r="RA81" i="3" a="1"/>
  <c r="SR57" i="3" a="1"/>
  <c r="SH7" i="3" a="1"/>
  <c r="UC81" i="3" a="1"/>
  <c r="TX63" i="3" a="1"/>
  <c r="MT28" i="3" a="1"/>
  <c r="QB143" i="3" a="1"/>
  <c r="MU37" i="3" a="1"/>
  <c r="SG159" i="3" a="1"/>
  <c r="PY117" i="3" a="1"/>
  <c r="SI108" i="3" a="1"/>
  <c r="SI182" i="3" a="1"/>
  <c r="LU20" i="3" a="1"/>
  <c r="QB3" i="3" a="1"/>
  <c r="RS137" i="3" a="1"/>
  <c r="QY91" i="3" a="1"/>
  <c r="MR50" i="3" a="1"/>
  <c r="OV87" i="3" a="1"/>
  <c r="SA59" i="3" a="1"/>
  <c r="LN71" i="3" a="1"/>
  <c r="OT47" i="3" a="1"/>
  <c r="QX82" i="3" a="1"/>
  <c r="ON101" i="3" a="1"/>
  <c r="RF63" i="3" a="1"/>
  <c r="OP178" i="3" a="1"/>
  <c r="PF141" i="3" a="1"/>
  <c r="TH97" i="3" a="1"/>
  <c r="SJ134" i="3" a="1"/>
  <c r="OP42" i="3" a="1"/>
  <c r="RM118" i="3" a="1"/>
  <c r="LG25" i="3" a="1"/>
  <c r="PC179" i="3" a="1"/>
  <c r="TR31" i="3" a="1"/>
  <c r="MK72" i="3" a="1"/>
  <c r="TF214" i="3"/>
  <c r="LS87" i="3" a="1"/>
  <c r="LJ97" i="3" a="1"/>
  <c r="RN14" i="3" a="1"/>
  <c r="SR18" i="3" a="1"/>
  <c r="LZ16" i="3" a="1"/>
  <c r="RX33" i="3" a="1"/>
  <c r="RK85" i="3" a="1"/>
  <c r="MV107" i="3" a="1"/>
  <c r="SS100" i="3" a="1"/>
  <c r="MB37" i="3" a="1"/>
  <c r="QD105" i="3" a="1"/>
  <c r="LR98" i="3" a="1"/>
  <c r="LT31" i="3" a="1"/>
  <c r="TF18" i="3" a="1"/>
  <c r="SQ116" i="3" a="1"/>
  <c r="SU112" i="3" a="1"/>
  <c r="SW21" i="3" a="1"/>
  <c r="LW111" i="3" a="1"/>
  <c r="UD24" i="3" a="1"/>
  <c r="RC97" i="3" a="1"/>
  <c r="PJ190" i="3" a="1"/>
  <c r="MM121" i="3" a="1"/>
  <c r="MG86" i="3" a="1"/>
  <c r="PF114" i="3" a="1"/>
  <c r="LL54" i="3" a="1"/>
  <c r="RG77" i="3" a="1"/>
  <c r="PX67" i="3" a="1"/>
  <c r="SD163" i="3" a="1"/>
  <c r="TR28" i="3" a="1"/>
  <c r="TY11" i="3" a="1"/>
  <c r="TA62" i="3" a="1"/>
  <c r="SX24" i="3" a="1"/>
  <c r="MX72" i="3" a="1"/>
  <c r="LX20" i="3" a="1"/>
  <c r="MX129" i="3" a="1"/>
  <c r="RN112" i="3" a="1"/>
  <c r="LX13" i="3" a="1"/>
  <c r="RS34" i="3" a="1"/>
  <c r="QE92" i="3" a="1"/>
  <c r="TJ105" i="3" a="1"/>
  <c r="OZ73" i="3" a="1"/>
  <c r="TI73" i="3" a="1"/>
  <c r="SP129" i="3" a="1"/>
  <c r="PU83" i="3" a="1"/>
  <c r="SU96" i="3" a="1"/>
  <c r="PY75" i="3" a="1"/>
  <c r="RG44" i="3" a="1"/>
  <c r="UG23" i="3" a="1"/>
  <c r="RI14" i="3" a="1"/>
  <c r="QY90" i="3" a="1"/>
  <c r="PY90" i="3" a="1"/>
  <c r="QF4" i="3" a="1"/>
  <c r="SE46" i="3" a="1"/>
  <c r="LD173" i="3" a="1"/>
  <c r="MO89" i="3" a="1"/>
  <c r="SI29" i="3" a="1"/>
  <c r="PC78" i="3" a="1"/>
  <c r="QG178" i="3" a="1"/>
  <c r="QX37" i="3" a="1"/>
  <c r="PS38" i="3" a="1"/>
  <c r="ML43" i="3" a="1"/>
  <c r="OQ29" i="3" a="1"/>
  <c r="PU92" i="3" a="1"/>
  <c r="PA40" i="3" a="1"/>
  <c r="PE106" i="3" a="1"/>
  <c r="SW48" i="3" a="1"/>
  <c r="MW24" i="3" a="1"/>
  <c r="LF105" i="3" a="1"/>
  <c r="LP26" i="3" a="1"/>
  <c r="OY11" i="3" a="1"/>
  <c r="PV138" i="3" a="1"/>
  <c r="UJ15" i="3" a="1"/>
  <c r="MW106" i="3" a="1"/>
  <c r="LN14" i="3" a="1"/>
  <c r="QC87" i="3" a="1"/>
  <c r="TH41" i="3" a="1"/>
  <c r="QA30" i="3" a="1"/>
  <c r="SI38" i="3" a="1"/>
  <c r="LG10" i="3" a="1"/>
  <c r="PY29" i="3" a="1"/>
  <c r="QW61" i="3" a="1"/>
  <c r="RC33" i="3" a="1"/>
  <c r="PU169" i="3" a="1"/>
  <c r="UH74" i="3" a="1"/>
  <c r="TG22" i="3" a="1"/>
  <c r="MB41" i="3" a="1"/>
  <c r="UC102" i="3" a="1"/>
  <c r="SS128" i="3" a="1"/>
  <c r="PD75" i="3" a="1"/>
  <c r="RM86" i="3" a="1"/>
  <c r="RS136" i="3" a="1"/>
  <c r="OX13" i="3" a="1"/>
  <c r="MB55" i="3" a="1"/>
  <c r="OT56" i="3" a="1"/>
  <c r="SG36" i="3" a="1"/>
  <c r="SW153" i="3" a="1"/>
  <c r="RL109" i="3" a="1"/>
  <c r="MS182" i="3" a="1"/>
  <c r="MY91" i="3" a="1"/>
  <c r="TG165" i="3" a="1"/>
  <c r="TU103" i="3" a="1"/>
  <c r="MB30" i="3" a="1"/>
  <c r="OL158" i="3" a="1"/>
  <c r="TM36" i="3" a="1"/>
  <c r="QA38" i="3" a="1"/>
  <c r="MN15" i="3" a="1"/>
  <c r="TZ84" i="3" a="1"/>
  <c r="PS109" i="3" a="1"/>
  <c r="RB101" i="3" a="1"/>
  <c r="MM31" i="3" a="1"/>
  <c r="TV37" i="3" a="1"/>
  <c r="TF87" i="3" a="1"/>
  <c r="OZ34" i="3" a="1"/>
  <c r="SP6" i="3" a="1"/>
  <c r="SU50" i="3" a="1"/>
  <c r="OT17" i="3" a="1"/>
  <c r="LH146" i="3" a="1"/>
  <c r="UB15" i="3" a="1"/>
  <c r="LQ106" i="3" a="1"/>
  <c r="SH46" i="3" a="1"/>
  <c r="TI47" i="3" a="1"/>
  <c r="SW89" i="3" a="1"/>
  <c r="RS108" i="3" a="1"/>
  <c r="UC44" i="3" a="1"/>
  <c r="RF14" i="3" a="1"/>
  <c r="SE150" i="3" a="1"/>
  <c r="QB109" i="3" a="1"/>
  <c r="RG86" i="3" a="1"/>
  <c r="PX170" i="3" a="1"/>
  <c r="PD72" i="3" a="1"/>
  <c r="PD3" i="3" a="1"/>
  <c r="ML28" i="3" a="1"/>
  <c r="QD53" i="3" a="1"/>
  <c r="RG101" i="3" a="1"/>
  <c r="LD42" i="3" a="1"/>
  <c r="LX81" i="3" a="1"/>
  <c r="LH82" i="3" a="1"/>
  <c r="MT96" i="3" a="1"/>
  <c r="OL22" i="3" a="1"/>
  <c r="UF134" i="3" a="1"/>
  <c r="SO55" i="3" a="1"/>
  <c r="MB111" i="3" a="1"/>
  <c r="LX46" i="3" a="1"/>
  <c r="RJ43" i="3" a="1"/>
  <c r="OW124" i="3" a="1"/>
  <c r="QS53" i="3" a="1"/>
  <c r="QQ108" i="3" a="1"/>
  <c r="RD91" i="3" a="1"/>
  <c r="QV4" i="3" a="1"/>
  <c r="QF71" i="3" a="1"/>
  <c r="PX25" i="3" a="1"/>
  <c r="PD41" i="3" a="1"/>
  <c r="SF161" i="3" a="1"/>
  <c r="LK97" i="3" a="1"/>
  <c r="SF6" i="3" a="1"/>
  <c r="MS55" i="3" a="1"/>
  <c r="TU51" i="3" a="1"/>
  <c r="PX69" i="3" a="1"/>
  <c r="PZ97" i="3" a="1"/>
  <c r="QZ34" i="3" a="1"/>
  <c r="QT18" i="3" a="1"/>
  <c r="MY20" i="3" a="1"/>
  <c r="MX77" i="3" a="1"/>
  <c r="MS142" i="3" a="1"/>
  <c r="LU120" i="3" a="1"/>
  <c r="RZ155" i="3" a="1"/>
  <c r="QF18" i="3" a="1"/>
  <c r="PD92" i="3" a="1"/>
  <c r="TV27" i="3" a="1"/>
  <c r="SH50" i="3" a="1"/>
  <c r="OO72" i="3" a="1"/>
  <c r="LS109" i="3" a="1"/>
  <c r="LY50" i="3" a="1"/>
  <c r="SZ134" i="3" a="1"/>
  <c r="UC43" i="3" a="1"/>
  <c r="RW9" i="3" a="1"/>
  <c r="OX52" i="3" a="1"/>
  <c r="LP27" i="3" a="1"/>
  <c r="SP63" i="3" a="1"/>
  <c r="QE19" i="3" a="1"/>
  <c r="MQ82" i="3" a="1"/>
  <c r="MS10" i="3" a="1"/>
  <c r="RH147" i="3" a="1"/>
  <c r="RC103" i="3" a="1"/>
  <c r="SI159" i="3" a="1"/>
  <c r="PS78" i="3" a="1"/>
  <c r="LP147" i="3" a="1"/>
  <c r="QC126" i="3" a="1"/>
  <c r="QB128" i="3" a="1"/>
  <c r="LY171" i="3" a="1"/>
  <c r="LO215" i="3"/>
  <c r="OV143" i="3" a="1"/>
  <c r="SI84" i="3" a="1"/>
  <c r="LY59" i="3" a="1"/>
  <c r="RY144" i="3" a="1"/>
  <c r="OV141" i="3" a="1"/>
  <c r="PB92" i="3" a="1"/>
  <c r="TD142" i="3" a="1"/>
  <c r="LR20" i="3" a="1"/>
  <c r="PJ57" i="3" a="1"/>
  <c r="LF146" i="3" a="1"/>
  <c r="LU140" i="3" a="1"/>
  <c r="PC29" i="3" a="1"/>
  <c r="RI22" i="3" a="1"/>
  <c r="TL49" i="3" a="1"/>
  <c r="RW70" i="3" a="1"/>
  <c r="UI80" i="3" a="1"/>
  <c r="SB73" i="3" a="1"/>
  <c r="MB87" i="3" a="1"/>
  <c r="OV83" i="3" a="1"/>
  <c r="TD63" i="3" a="1"/>
  <c r="QR42" i="3" a="1"/>
  <c r="OP36" i="3" a="1"/>
  <c r="SB96" i="3" a="1"/>
  <c r="ML169" i="3" a="1"/>
  <c r="LY20" i="3" a="1"/>
  <c r="RZ43" i="3" a="1"/>
  <c r="PE48" i="3" a="1"/>
  <c r="MM60" i="3" a="1"/>
  <c r="PB34" i="3" a="1"/>
  <c r="SW79" i="3" a="1"/>
  <c r="TH34" i="3" a="1"/>
  <c r="LK160" i="3" a="1"/>
  <c r="QR41" i="3" a="1"/>
  <c r="MJ16" i="3" a="1"/>
  <c r="PA161" i="3" a="1"/>
  <c r="PF22" i="3" a="1"/>
  <c r="LI167" i="3" a="1"/>
  <c r="OP39" i="3" a="1"/>
  <c r="MJ185" i="3" a="1"/>
  <c r="QW86" i="3" a="1"/>
  <c r="ON105" i="3" a="1"/>
  <c r="LX73" i="3" a="1"/>
  <c r="MR113" i="3" a="1"/>
  <c r="SC3" i="3" a="1"/>
  <c r="LH69" i="3" a="1"/>
  <c r="TU47" i="3" a="1"/>
  <c r="OL120" i="3" a="1"/>
  <c r="OZ13" i="3" a="1"/>
  <c r="MM24" i="3" a="1"/>
  <c r="SP43" i="3" a="1"/>
  <c r="QT139" i="3" a="1"/>
  <c r="PB99" i="3" a="1"/>
  <c r="LR118" i="3" a="1"/>
  <c r="QY152" i="3" a="1"/>
  <c r="RE44" i="3" a="1"/>
  <c r="PX68" i="3" a="1"/>
  <c r="SZ27" i="3" a="1"/>
  <c r="QT164" i="3" a="1"/>
  <c r="PR72" i="3" a="1"/>
  <c r="LZ37" i="3" a="1"/>
  <c r="SI58" i="3" a="1"/>
  <c r="SG113" i="3" a="1"/>
  <c r="PO142" i="3" a="1"/>
  <c r="SC56" i="3" a="1"/>
  <c r="OY84" i="3" a="1"/>
  <c r="OZ55" i="3" a="1"/>
  <c r="OV71" i="3" a="1"/>
  <c r="QB37" i="3" a="1"/>
  <c r="OT49" i="3" a="1"/>
  <c r="OR82" i="3" a="1"/>
  <c r="OL65" i="3" a="1"/>
  <c r="TR119" i="3" a="1"/>
  <c r="RG146" i="3" a="1"/>
  <c r="TJ50" i="3" a="1"/>
  <c r="TI37" i="3" a="1"/>
  <c r="SI83" i="3" a="1"/>
  <c r="SD18" i="3" a="1"/>
  <c r="SU47" i="3" a="1"/>
  <c r="MS3" i="3" a="1"/>
  <c r="RX182" i="3" a="1"/>
  <c r="LV158" i="3" a="1"/>
  <c r="PE17" i="3" a="1"/>
  <c r="TF51" i="3" a="1"/>
  <c r="TE60" i="3" a="1"/>
  <c r="TM109" i="3" a="1"/>
  <c r="TH57" i="3" a="1"/>
  <c r="PV40" i="3" a="1"/>
  <c r="TY29" i="3" a="1"/>
  <c r="PW49" i="3" a="1"/>
  <c r="TZ80" i="3" a="1"/>
  <c r="TG120" i="3" a="1"/>
  <c r="UA136" i="3" a="1"/>
  <c r="RI158" i="3" a="1"/>
  <c r="SS72" i="3" a="1"/>
  <c r="MO115" i="3" a="1"/>
  <c r="MT8" i="3" a="1"/>
  <c r="PT82" i="3" a="1"/>
  <c r="QG40" i="3" a="1"/>
  <c r="QW69" i="3" a="1"/>
  <c r="UJ79" i="3" a="1"/>
  <c r="LE80" i="3" a="1"/>
  <c r="MW134" i="3" a="1"/>
  <c r="QD64" i="3" a="1"/>
  <c r="QR44" i="3" a="1"/>
  <c r="QU125" i="3" a="1"/>
  <c r="TG49" i="3" a="1"/>
  <c r="MY57" i="3" a="1"/>
  <c r="MY69" i="3" a="1"/>
  <c r="MQ59" i="3" a="1"/>
  <c r="RJ72" i="3" a="1"/>
  <c r="MP17" i="3" a="1"/>
  <c r="SQ7" i="3" a="1"/>
  <c r="MT9" i="3" a="1"/>
  <c r="QY67" i="3" a="1"/>
  <c r="PU127" i="3" a="1"/>
  <c r="RK131" i="3" a="1"/>
  <c r="RC38" i="3" a="1"/>
  <c r="MQ107" i="3" a="1"/>
  <c r="PI99" i="3" a="1"/>
  <c r="QB34" i="3" a="1"/>
  <c r="SU5" i="3" a="1"/>
  <c r="PS40" i="3" a="1"/>
  <c r="RK52" i="3" a="1"/>
  <c r="UF67" i="3" a="1"/>
  <c r="QB5" i="3" a="1"/>
  <c r="LP130" i="3" a="1"/>
  <c r="UA23" i="3" a="1"/>
  <c r="TE47" i="3" a="1"/>
  <c r="OO80" i="3" a="1"/>
  <c r="PX90" i="3" a="1"/>
  <c r="QF32" i="3" a="1"/>
  <c r="RJ60" i="3" a="1"/>
  <c r="PJ154" i="3" a="1"/>
  <c r="RC22" i="3" a="1"/>
  <c r="OV51" i="3" a="1"/>
  <c r="TE6" i="3" a="1"/>
  <c r="PD161" i="3" a="1"/>
  <c r="PO41" i="3" a="1"/>
  <c r="TZ174" i="3" a="1"/>
  <c r="MO158" i="3" a="1"/>
  <c r="ON48" i="3" a="1"/>
  <c r="QC83" i="3" a="1"/>
  <c r="LD87" i="3" a="1"/>
  <c r="PR86" i="3" a="1"/>
  <c r="UB5" i="3" a="1"/>
  <c r="OL124" i="3" a="1"/>
  <c r="SS57" i="3" a="1"/>
  <c r="MB133" i="3" a="1"/>
  <c r="SP107" i="3" a="1"/>
  <c r="QS49" i="3" a="1"/>
  <c r="RI63" i="3" a="1"/>
  <c r="QX45" i="3" a="1"/>
  <c r="TW24" i="3" a="1"/>
  <c r="UA41" i="3" a="1"/>
  <c r="QA150" i="3" a="1"/>
  <c r="MU154" i="3" a="1"/>
  <c r="UE97" i="3" a="1"/>
  <c r="TY15" i="3" a="1"/>
  <c r="OY132" i="3" a="1"/>
  <c r="TH69" i="3" a="1"/>
  <c r="UE36" i="3" a="1"/>
  <c r="RB135" i="3" a="1"/>
  <c r="PT5" i="3" a="1"/>
  <c r="OW68" i="3" a="1"/>
  <c r="PC31" i="3" a="1"/>
  <c r="UB67" i="3" a="1"/>
  <c r="OV101" i="3" a="1"/>
  <c r="TH20" i="3" a="1"/>
  <c r="UF75" i="3" a="1"/>
  <c r="QA159" i="3" a="1"/>
  <c r="UB110" i="3" a="1"/>
  <c r="OS130" i="3" a="1"/>
  <c r="RW71" i="3" a="1"/>
  <c r="TE28" i="3" a="1"/>
  <c r="SA61" i="3" a="1"/>
  <c r="QR74" i="3" a="1"/>
  <c r="SR26" i="3" a="1"/>
  <c r="LV97" i="3" a="1"/>
  <c r="OL106" i="3" a="1"/>
  <c r="RX3" i="3" a="1"/>
  <c r="LI149" i="3" a="1"/>
  <c r="OZ196" i="3" a="1"/>
  <c r="OR97" i="3" a="1"/>
  <c r="OM112" i="3" a="1"/>
  <c r="SQ122" i="3" a="1"/>
  <c r="OS127" i="3" a="1"/>
  <c r="MA59" i="3" a="1"/>
  <c r="QT131" i="3" a="1"/>
  <c r="PE180" i="3" a="1"/>
  <c r="UJ115" i="3" a="1"/>
  <c r="OU121" i="3" a="1"/>
  <c r="QA18" i="3" a="1"/>
  <c r="UB65" i="3" a="1"/>
  <c r="RF108" i="3" a="1"/>
  <c r="TF21" i="3" a="1"/>
  <c r="ST107" i="3" a="1"/>
  <c r="RY62" i="3" a="1"/>
  <c r="PI84" i="3" a="1"/>
  <c r="SQ36" i="3" a="1"/>
  <c r="RH72" i="3" a="1"/>
  <c r="UB105" i="3" a="1"/>
  <c r="LW97" i="3" a="1"/>
  <c r="PR39" i="3" a="1"/>
  <c r="SU75" i="3" a="1"/>
  <c r="MK21" i="3" a="1"/>
  <c r="PH127" i="3" a="1"/>
  <c r="RK67" i="3" a="1"/>
  <c r="TH140" i="3" a="1"/>
  <c r="SG101" i="3" a="1"/>
  <c r="SC76" i="3" a="1"/>
  <c r="LI22" i="3" a="1"/>
  <c r="QD123" i="3" a="1"/>
  <c r="ST9" i="3" a="1"/>
  <c r="PU141" i="3" a="1"/>
  <c r="UA153" i="3" a="1"/>
  <c r="LH149" i="3" a="1"/>
  <c r="TV172" i="3" a="1"/>
  <c r="LL75" i="3" a="1"/>
  <c r="PS69" i="3" a="1"/>
  <c r="PI77" i="3" a="1"/>
  <c r="QW167" i="3" a="1"/>
  <c r="SA124" i="3" a="1"/>
  <c r="RH93" i="3" a="1"/>
  <c r="PY13" i="3" a="1"/>
  <c r="QB39" i="3" a="1"/>
  <c r="SZ53" i="3" a="1"/>
  <c r="RV121" i="3" a="1"/>
  <c r="LK47" i="3" a="1"/>
  <c r="RC151" i="3" a="1"/>
  <c r="TC37" i="3" a="1"/>
  <c r="UG128" i="3" a="1"/>
  <c r="RL62" i="3" a="1"/>
  <c r="RS21" i="3" a="1"/>
  <c r="SJ76" i="3" a="1"/>
  <c r="SI92" i="3" a="1"/>
  <c r="SG91" i="3" a="1"/>
  <c r="PD42" i="3" a="1"/>
  <c r="ML13" i="3" a="1"/>
  <c r="QD14" i="3" a="1"/>
  <c r="PS9" i="3" a="1"/>
  <c r="RH82" i="3" a="1"/>
  <c r="LR42" i="3" a="1"/>
  <c r="LJ127" i="3" a="1"/>
  <c r="TL113" i="3" a="1"/>
  <c r="TK156" i="3" a="1"/>
  <c r="OS129" i="3" a="1"/>
  <c r="LK29" i="3" a="1"/>
  <c r="QU88" i="3" a="1"/>
  <c r="PJ137" i="3" a="1"/>
  <c r="MM47" i="3" a="1"/>
  <c r="TK67" i="3" a="1"/>
  <c r="UI56" i="3" a="1"/>
  <c r="LY179" i="3" a="1"/>
  <c r="QC149" i="3" a="1"/>
  <c r="OZ45" i="3" a="1"/>
  <c r="TK33" i="3" a="1"/>
  <c r="TJ128" i="3" a="1"/>
  <c r="TW118" i="3" a="1"/>
  <c r="OV130" i="3" a="1"/>
  <c r="RS112" i="3" a="1"/>
  <c r="QX44" i="3" a="1"/>
  <c r="TX100" i="3" a="1"/>
  <c r="QF22" i="3" a="1"/>
  <c r="SQ63" i="3" a="1"/>
  <c r="LD67" i="3" a="1"/>
  <c r="OV170" i="3" a="1"/>
  <c r="LY32" i="3" a="1"/>
  <c r="UI27" i="3" a="1"/>
  <c r="MW52" i="3" a="1"/>
  <c r="SW92" i="3" a="1"/>
  <c r="ON91" i="3" a="1"/>
  <c r="RV30" i="3" a="1"/>
  <c r="TY153" i="3" a="1"/>
  <c r="QU61" i="3" a="1"/>
  <c r="OW42" i="3" a="1"/>
  <c r="LL73" i="3" a="1"/>
  <c r="OZ39" i="3" a="1"/>
  <c r="SD77" i="3" a="1"/>
  <c r="TH49" i="3" a="1"/>
  <c r="SG123" i="3" a="1"/>
  <c r="TA43" i="3" a="1"/>
  <c r="LQ52" i="3" a="1"/>
  <c r="TL103" i="3" a="1"/>
  <c r="SV69" i="3" a="1"/>
  <c r="RY80" i="3" a="1"/>
  <c r="OV82" i="3" a="1"/>
  <c r="TC78" i="3" a="1"/>
  <c r="SP25" i="3" a="1"/>
  <c r="MP3" i="3" a="1"/>
  <c r="QE62" i="3" a="1"/>
  <c r="LP121" i="3" a="1"/>
  <c r="SR92" i="3" a="1"/>
  <c r="MG153" i="3" a="1"/>
  <c r="QF126" i="3" a="1"/>
  <c r="QW149" i="3" a="1"/>
  <c r="SA146" i="3" a="1"/>
  <c r="MX40" i="3" a="1"/>
  <c r="SA159" i="3" a="1"/>
  <c r="TL198" i="3" a="1"/>
  <c r="OX67" i="3" a="1"/>
  <c r="TX164" i="3" a="1"/>
  <c r="PF79" i="3" a="1"/>
  <c r="OZ9" i="3" a="1"/>
  <c r="ML45" i="3" a="1"/>
  <c r="MV73" i="3" a="1"/>
  <c r="RF83" i="3" a="1"/>
  <c r="UJ14" i="3" a="1"/>
  <c r="MS164" i="3" a="1"/>
  <c r="SG114" i="3" a="1"/>
  <c r="TY175" i="3" a="1"/>
  <c r="LK71" i="3" a="1"/>
  <c r="TY37" i="3" a="1"/>
  <c r="MN88" i="3" a="1"/>
  <c r="RM22" i="3" a="1"/>
  <c r="SA69" i="3" a="1"/>
  <c r="SO78" i="3" a="1"/>
  <c r="QZ26" i="3" a="1"/>
  <c r="RC56" i="3" a="1"/>
  <c r="ON30" i="3" a="1"/>
  <c r="LZ48" i="3" a="1"/>
  <c r="OP121" i="3" a="1"/>
  <c r="QF90" i="3" a="1"/>
  <c r="TL55" i="3" a="1"/>
  <c r="TZ65" i="3" a="1"/>
  <c r="TX6" i="3" a="1"/>
  <c r="TK20" i="3" a="1"/>
  <c r="PF12" i="3" a="1"/>
  <c r="TD18" i="3" a="1"/>
  <c r="MP43" i="3" a="1"/>
  <c r="TD133" i="3" a="1"/>
  <c r="MN138" i="3" a="1"/>
  <c r="ML21" i="3" a="1"/>
  <c r="RL56" i="3" a="1"/>
  <c r="TA61" i="3" a="1"/>
  <c r="OR133" i="3" a="1"/>
  <c r="PE101" i="3" a="1"/>
  <c r="PT21" i="3" a="1"/>
  <c r="ML111" i="3" a="1"/>
  <c r="TH141" i="3" a="1"/>
  <c r="PU66" i="3" a="1"/>
  <c r="MM9" i="3" a="1"/>
  <c r="MJ152" i="3" a="1"/>
  <c r="QW120" i="3" a="1"/>
  <c r="OZ103" i="3" a="1"/>
  <c r="LV141" i="3" a="1"/>
  <c r="QG82" i="3" a="1"/>
  <c r="PJ17" i="3" a="1"/>
  <c r="OY25" i="3" a="1"/>
  <c r="RI39" i="3" a="1"/>
  <c r="LJ107" i="3" a="1"/>
  <c r="ML158" i="3" a="1"/>
  <c r="TZ124" i="3" a="1"/>
  <c r="TX15" i="3" a="1"/>
  <c r="MW138" i="3" a="1"/>
  <c r="TJ10" i="3" a="1"/>
  <c r="PC74" i="3" a="1"/>
  <c r="SV51" i="3" a="1"/>
  <c r="SZ57" i="3" a="1"/>
  <c r="OY98" i="3" a="1"/>
  <c r="MW103" i="3" a="1"/>
  <c r="PB46" i="3" a="1"/>
  <c r="OP94" i="3" a="1"/>
  <c r="QX147" i="3" a="1"/>
  <c r="LW6" i="3" a="1"/>
  <c r="MR135" i="3" a="1"/>
  <c r="MK167" i="3" a="1"/>
  <c r="SZ48" i="3" a="1"/>
  <c r="LJ22" i="3" a="1"/>
  <c r="OW39" i="3" a="1"/>
  <c r="PW68" i="3" a="1"/>
  <c r="PZ59" i="3" a="1"/>
  <c r="LQ32" i="3" a="1"/>
  <c r="MW58" i="3" a="1"/>
  <c r="MW56" i="3" a="1"/>
  <c r="RC110" i="3" a="1"/>
  <c r="ST95" i="3" a="1"/>
  <c r="UF121" i="3" a="1"/>
  <c r="LM7" i="3" a="1"/>
  <c r="PH103" i="3" a="1"/>
  <c r="OV147" i="3" a="1"/>
  <c r="PG41" i="3" a="1"/>
  <c r="LS138" i="3" a="1"/>
  <c r="UG81" i="3" a="1"/>
  <c r="OW116" i="3" a="1"/>
  <c r="ML7" i="3" a="1"/>
  <c r="MG136" i="3" a="1"/>
  <c r="MM73" i="3" a="1"/>
  <c r="TG41" i="3" a="1"/>
  <c r="QC47" i="3" a="1"/>
  <c r="QT29" i="3" a="1"/>
  <c r="SY28" i="3" a="1"/>
  <c r="PF10" i="3" a="1"/>
  <c r="LE63" i="3" a="1"/>
  <c r="LT64" i="3" a="1"/>
  <c r="SK63" i="3" a="1"/>
  <c r="OZ67" i="3" a="1"/>
  <c r="SV32" i="3" a="1"/>
  <c r="SX57" i="3" a="1"/>
  <c r="TR83" i="3" a="1"/>
  <c r="OY12" i="3" a="1"/>
  <c r="MS29" i="3" a="1"/>
  <c r="LE88" i="3" a="1"/>
  <c r="TD52" i="3" a="1"/>
  <c r="LW51" i="3" a="1"/>
  <c r="RF111" i="3" a="1"/>
  <c r="OS107" i="3" a="1"/>
  <c r="QF115" i="3" a="1"/>
  <c r="TW32" i="3" a="1"/>
  <c r="PY107" i="3" a="1"/>
  <c r="PV6" i="3" a="1"/>
  <c r="QZ92" i="3" a="1"/>
  <c r="PY12" i="3" a="1"/>
  <c r="TM43" i="3" a="1"/>
  <c r="UH67" i="3" a="1"/>
  <c r="OS7" i="3" a="1"/>
  <c r="QY27" i="3" a="1"/>
  <c r="UB27" i="3" a="1"/>
  <c r="OM48" i="3" a="1"/>
  <c r="SY64" i="3" a="1"/>
  <c r="MN163" i="3" a="1"/>
  <c r="PJ101" i="3" a="1"/>
  <c r="LH80" i="3" a="1"/>
  <c r="PJ8" i="3" a="1"/>
  <c r="PV52" i="3" a="1"/>
  <c r="MY94" i="3" a="1"/>
  <c r="SE37" i="3" a="1"/>
  <c r="SV115" i="3" a="1"/>
  <c r="QG152" i="3" a="1"/>
  <c r="MX156" i="3" a="1"/>
  <c r="SZ119" i="3" a="1"/>
  <c r="QF39" i="3" a="1"/>
  <c r="SY84" i="3" a="1"/>
  <c r="RV14" i="3" a="1"/>
  <c r="RM81" i="3" a="1"/>
  <c r="TF3" i="3" a="1"/>
  <c r="RF69" i="3" a="1"/>
  <c r="RG92" i="3" a="1"/>
  <c r="SP144" i="3" a="1"/>
  <c r="QS90" i="3" a="1"/>
  <c r="QE63" i="3" a="1"/>
  <c r="SJ185" i="3" a="1"/>
  <c r="PU32" i="3" a="1"/>
  <c r="ON10" i="3" a="1"/>
  <c r="LX78" i="3" a="1"/>
  <c r="LX75" i="3" a="1"/>
  <c r="OX44" i="3" a="1"/>
  <c r="OO117" i="3" a="1"/>
  <c r="SE30" i="3" a="1"/>
  <c r="OM98" i="3" a="1"/>
  <c r="QE13" i="3" a="1"/>
  <c r="OP98" i="3" a="1"/>
  <c r="QT59" i="3" a="1"/>
  <c r="RY129" i="3" a="1"/>
  <c r="SI17" i="3" a="1"/>
  <c r="QW26" i="3" a="1"/>
  <c r="LE41" i="3" a="1"/>
  <c r="UJ106" i="3" a="1"/>
  <c r="QW88" i="3" a="1"/>
  <c r="LZ20" i="3" a="1"/>
  <c r="OU76" i="3" a="1"/>
  <c r="TE96" i="3" a="1"/>
  <c r="LT46" i="3" a="1"/>
  <c r="PV53" i="3" a="1"/>
  <c r="RV107" i="3" a="1"/>
  <c r="SX39" i="3" a="1"/>
  <c r="TD53" i="3" a="1"/>
  <c r="UA128" i="3" a="1"/>
  <c r="RV50" i="3" a="1"/>
  <c r="PG14" i="3" a="1"/>
  <c r="PS73" i="3" a="1"/>
  <c r="LR53" i="3" a="1"/>
  <c r="PG19" i="3" a="1"/>
  <c r="SB174" i="3" a="1"/>
  <c r="MN36" i="3" a="1"/>
  <c r="OP3" i="3" a="1"/>
  <c r="TB71" i="3" a="1"/>
  <c r="SV159" i="3" a="1"/>
  <c r="MN145" i="3" a="1"/>
  <c r="SV117" i="3" a="1"/>
  <c r="RG113" i="3" a="1"/>
  <c r="SF116" i="3" a="1"/>
  <c r="QX138" i="3" a="1"/>
  <c r="QQ63" i="3" a="1"/>
  <c r="MX74" i="3" a="1"/>
  <c r="RS68" i="3" a="1"/>
  <c r="OQ172" i="3" a="1"/>
  <c r="LK139" i="3" a="1"/>
  <c r="PG3" i="3" a="1"/>
  <c r="TX70" i="3" a="1"/>
  <c r="RF32" i="3" a="1"/>
  <c r="ST24" i="3" a="1"/>
  <c r="OP41" i="3" a="1"/>
  <c r="QW53" i="3" a="1"/>
  <c r="UG92" i="3" a="1"/>
  <c r="OZ104" i="3" a="1"/>
  <c r="PC166" i="3" a="1"/>
  <c r="RS81" i="3" a="1"/>
  <c r="PU183" i="3" a="1"/>
  <c r="OX79" i="3" a="1"/>
  <c r="OW25" i="3" a="1"/>
  <c r="OW14" i="3" a="1"/>
  <c r="QG43" i="3" a="1"/>
  <c r="LK4" i="3" a="1"/>
  <c r="OT20" i="3" a="1"/>
  <c r="SH13" i="3" a="1"/>
  <c r="PD8" i="3" a="1"/>
  <c r="PG34" i="3" a="1"/>
  <c r="MT73" i="3" a="1"/>
  <c r="OS65" i="3" a="1"/>
  <c r="PW79" i="3" a="1"/>
  <c r="LJ165" i="3" a="1"/>
  <c r="OT89" i="3" a="1"/>
  <c r="PV149" i="3" a="1"/>
  <c r="OV144" i="3" a="1"/>
  <c r="SE49" i="3" a="1"/>
  <c r="QW20" i="3" a="1"/>
  <c r="QP10" i="3" a="1"/>
  <c r="TD130" i="3" a="1"/>
  <c r="QA120" i="3" a="1"/>
  <c r="TY119" i="3" a="1"/>
  <c r="QW82" i="3" a="1"/>
  <c r="RC6" i="3" a="1"/>
  <c r="SD154" i="3" a="1"/>
  <c r="RH70" i="3" a="1"/>
  <c r="MT63" i="3" a="1"/>
  <c r="SX47" i="3" a="1"/>
  <c r="OO34" i="3" a="1"/>
  <c r="LV84" i="3" a="1"/>
  <c r="UI43" i="3" a="1"/>
  <c r="MO71" i="3" a="1"/>
  <c r="LY19" i="3" a="1"/>
  <c r="SU147" i="3" a="1"/>
  <c r="PE14" i="3" a="1"/>
  <c r="TX79" i="3" a="1"/>
  <c r="TB30" i="3" a="1"/>
  <c r="LM77" i="3" a="1"/>
  <c r="PS60" i="3" a="1"/>
  <c r="OV52" i="3" a="1"/>
  <c r="MT43" i="3" a="1"/>
  <c r="TC56" i="3" a="1"/>
  <c r="QE97" i="3" a="1"/>
  <c r="LI45" i="3" a="1"/>
  <c r="PZ181" i="3" a="1"/>
  <c r="UC41" i="3" a="1"/>
  <c r="LQ45" i="3" a="1"/>
  <c r="PY140" i="3" a="1"/>
  <c r="SB101" i="3" a="1"/>
  <c r="PH100" i="3" a="1"/>
  <c r="MA4" i="3" a="1"/>
  <c r="TD104" i="3" a="1"/>
  <c r="RM129" i="3" a="1"/>
  <c r="PU132" i="3" a="1"/>
  <c r="LM74" i="3" a="1"/>
  <c r="MK7" i="3" a="1"/>
  <c r="OQ92" i="3" a="1"/>
  <c r="SP182" i="3" a="1"/>
  <c r="RM11" i="3" a="1"/>
  <c r="MU80" i="3" a="1"/>
  <c r="TU62" i="3" a="1"/>
  <c r="OW20" i="3" a="1"/>
  <c r="QS46" i="3" a="1"/>
  <c r="RB31" i="3" a="1"/>
  <c r="PE8" i="3" a="1"/>
  <c r="SD51" i="3" a="1"/>
  <c r="PE40" i="3" a="1"/>
  <c r="PH46" i="3" a="1"/>
  <c r="RE17" i="3" a="1"/>
  <c r="OZ57" i="3" a="1"/>
  <c r="UE105" i="3" a="1"/>
  <c r="TB85" i="3" a="1"/>
  <c r="PS56" i="3" a="1"/>
  <c r="TV138" i="3" a="1"/>
  <c r="UA85" i="3" a="1"/>
  <c r="QZ25" i="3" a="1"/>
  <c r="LE5" i="3" a="1"/>
  <c r="PE28" i="3" a="1"/>
  <c r="PO106" i="3" a="1"/>
  <c r="RW100" i="3" a="1"/>
  <c r="UE18" i="3" a="1"/>
  <c r="MT57" i="3" a="1"/>
  <c r="PT165" i="3" a="1"/>
  <c r="MR41" i="3" a="1"/>
  <c r="LR72" i="3" a="1"/>
  <c r="PC27" i="3" a="1"/>
  <c r="QV7" i="3" a="1"/>
  <c r="TW54" i="3" a="1"/>
  <c r="QA126" i="3" a="1"/>
  <c r="SB46" i="3" a="1"/>
  <c r="TI5" i="3" a="1"/>
  <c r="MO67" i="3" a="1"/>
  <c r="SG32" i="3" a="1"/>
  <c r="QW68" i="3" a="1"/>
  <c r="RH87" i="3" a="1"/>
  <c r="QC94" i="3" a="1"/>
  <c r="RV61" i="3" a="1"/>
  <c r="SG48" i="3" a="1"/>
  <c r="SJ57" i="3" a="1"/>
  <c r="RS11" i="3" a="1"/>
  <c r="RG57" i="3" a="1"/>
  <c r="QU98" i="3" a="1"/>
  <c r="ON94" i="3" a="1"/>
  <c r="LF163" i="3" a="1"/>
  <c r="OM22" i="3" a="1"/>
  <c r="PD58" i="3" a="1"/>
  <c r="MU33" i="3" a="1"/>
  <c r="SP21" i="3" a="1"/>
  <c r="OQ51" i="3" a="1"/>
  <c r="SG71" i="3" a="1"/>
  <c r="SA163" i="3" a="1"/>
  <c r="QF165" i="3" a="1"/>
  <c r="QG67" i="3" a="1"/>
  <c r="LV111" i="3" a="1"/>
  <c r="UA27" i="3" a="1"/>
  <c r="QP50" i="3" a="1"/>
  <c r="MO31" i="3" a="1"/>
  <c r="PS111" i="3" a="1"/>
  <c r="PA48" i="3" a="1"/>
  <c r="MV67" i="3" a="1"/>
  <c r="LD161" i="3" a="1"/>
  <c r="RE74" i="3" a="1"/>
  <c r="OL72" i="3" a="1"/>
  <c r="QG25" i="3" a="1"/>
  <c r="LD73" i="3" a="1"/>
  <c r="RI94" i="3" a="1"/>
  <c r="UC69" i="3" a="1"/>
  <c r="QE151" i="3" a="1"/>
  <c r="MU4" i="3" a="1"/>
  <c r="PF123" i="3" a="1"/>
  <c r="TA91" i="3" a="1"/>
  <c r="LG82" i="3" a="1"/>
  <c r="SF88" i="3" a="1"/>
  <c r="SO56" i="3" a="1"/>
  <c r="QW9" i="3" a="1"/>
  <c r="PY41" i="3" a="1"/>
  <c r="TU31" i="3" a="1"/>
  <c r="LK81" i="3" a="1"/>
  <c r="TF97" i="3" a="1"/>
  <c r="QV9" i="3" a="1"/>
  <c r="RL143" i="3" a="1"/>
  <c r="UH49" i="3" a="1"/>
  <c r="TA75" i="3" a="1"/>
  <c r="SC60" i="3" a="1"/>
  <c r="TM77" i="3" a="1"/>
  <c r="LI92" i="3" a="1"/>
  <c r="LQ169" i="3" a="1"/>
  <c r="PH135" i="3" a="1"/>
  <c r="LW12" i="3" a="1"/>
  <c r="TH11" i="3" a="1"/>
  <c r="SY159" i="3" a="1"/>
  <c r="QT166" i="3" a="1"/>
  <c r="QR25" i="3" a="1"/>
  <c r="RK160" i="3" a="1"/>
  <c r="RD104" i="3" a="1"/>
  <c r="QC72" i="3" a="1"/>
  <c r="QC115" i="3" a="1"/>
  <c r="RH77" i="3" a="1"/>
  <c r="PO21" i="3" a="1"/>
  <c r="PS156" i="3" a="1"/>
  <c r="TX93" i="3" a="1"/>
  <c r="TA150" i="3" a="1"/>
  <c r="SV71" i="3" a="1"/>
  <c r="LQ72" i="3" a="1"/>
  <c r="TL83" i="3" a="1"/>
  <c r="RW11" i="3" a="1"/>
  <c r="SP86" i="3" a="1"/>
  <c r="RL34" i="3" a="1"/>
  <c r="RV33" i="3" a="1"/>
  <c r="PT6" i="3" a="1"/>
  <c r="MR43" i="3" a="1"/>
  <c r="PT87" i="3" a="1"/>
  <c r="TZ157" i="3" a="1"/>
  <c r="MT160" i="3" a="1"/>
  <c r="LK111" i="3" a="1"/>
  <c r="PY64" i="3" a="1"/>
  <c r="SG51" i="3" a="1"/>
  <c r="TJ4" i="3" a="1"/>
  <c r="MA92" i="3" a="1"/>
  <c r="MW8" i="3" a="1"/>
  <c r="MY19" i="3" a="1"/>
  <c r="PG138" i="3" a="1"/>
  <c r="MS62" i="3" a="1"/>
  <c r="MQ183" i="3" a="1"/>
  <c r="SB30" i="3" a="1"/>
  <c r="RY28" i="3" a="1"/>
  <c r="TZ121" i="3" a="1"/>
  <c r="PS66" i="3" a="1"/>
  <c r="LV44" i="3" a="1"/>
  <c r="SQ150" i="3" a="1"/>
  <c r="QX59" i="3" a="1"/>
  <c r="LD55" i="3" a="1"/>
  <c r="TK84" i="3" a="1"/>
  <c r="MT163" i="3" a="1"/>
  <c r="SU56" i="3" a="1"/>
  <c r="TR74" i="3" a="1"/>
  <c r="PZ66" i="3" a="1"/>
  <c r="LN49" i="3" a="1"/>
  <c r="LK99" i="3" a="1"/>
  <c r="MG147" i="3" a="1"/>
  <c r="OY50" i="3" a="1"/>
  <c r="SU30" i="3" a="1"/>
  <c r="MT146" i="3" a="1"/>
  <c r="LW18" i="3" a="1"/>
  <c r="QD12" i="3" a="1"/>
  <c r="LM30" i="3" a="1"/>
  <c r="LF121" i="3" a="1"/>
  <c r="PT75" i="3" a="1"/>
  <c r="SJ123" i="3" a="1"/>
  <c r="SD89" i="3" a="1"/>
  <c r="MO147" i="3" a="1"/>
  <c r="RW74" i="3" a="1"/>
  <c r="LT81" i="3" a="1"/>
  <c r="RG119" i="3" a="1"/>
  <c r="PR29" i="3" a="1"/>
  <c r="LE102" i="3" a="1"/>
  <c r="MW41" i="3" a="1"/>
  <c r="RA148" i="3" a="1"/>
  <c r="PR119" i="3" a="1"/>
  <c r="TY67" i="3" a="1"/>
  <c r="UJ16" i="3" a="1"/>
  <c r="LN163" i="3" a="1"/>
  <c r="UA70" i="3" a="1"/>
  <c r="OS168" i="3" a="1"/>
  <c r="MX76" i="3" a="1"/>
  <c r="SW42" i="3" a="1"/>
  <c r="MX20" i="3" a="1"/>
  <c r="LD23" i="3" a="1"/>
  <c r="UJ109" i="3" a="1"/>
  <c r="PT39" i="3" a="1"/>
  <c r="TL43" i="3" a="1"/>
  <c r="MP113" i="3" a="1"/>
  <c r="MM19" i="3" a="1"/>
  <c r="ML30" i="3" a="1"/>
  <c r="RC9" i="3" a="1"/>
  <c r="LR69" i="3" a="1"/>
  <c r="TB80" i="3" a="1"/>
  <c r="QT28" i="3" a="1"/>
  <c r="PH71" i="3" a="1"/>
  <c r="PB78" i="3" a="1"/>
  <c r="RM123" i="3" a="1"/>
  <c r="TY143" i="3" a="1"/>
  <c r="UG141" i="3" a="1"/>
  <c r="LW41" i="3" a="1"/>
  <c r="RS116" i="3" a="1"/>
  <c r="OP45" i="3" a="1"/>
  <c r="TZ213" i="3"/>
  <c r="QS22" i="3" a="1"/>
  <c r="SR50" i="3" a="1"/>
  <c r="UJ123" i="3" a="1"/>
  <c r="RG39" i="3" a="1"/>
  <c r="QD68" i="3" a="1"/>
  <c r="RV112" i="3" a="1"/>
  <c r="QZ100" i="3" a="1"/>
  <c r="OL119" i="3" a="1"/>
  <c r="RK70" i="3" a="1"/>
  <c r="QB105" i="3" a="1"/>
  <c r="PJ16" i="3" a="1"/>
  <c r="TF32" i="3" a="1"/>
  <c r="PZ147" i="3" a="1"/>
  <c r="PJ126" i="3" a="1"/>
  <c r="OO109" i="3" a="1"/>
  <c r="TX112" i="3" a="1"/>
  <c r="SI116" i="3" a="1"/>
  <c r="UJ48" i="3" a="1"/>
  <c r="RK34" i="3" a="1"/>
  <c r="OU51" i="3" a="1"/>
  <c r="MK65" i="3" a="1"/>
  <c r="LE111" i="3" a="1"/>
  <c r="MN79" i="3" a="1"/>
  <c r="SY100" i="3" a="1"/>
  <c r="LO98" i="3" a="1"/>
  <c r="RV65" i="3" a="1"/>
  <c r="RM110" i="3" a="1"/>
  <c r="PJ26" i="3" a="1"/>
  <c r="MR115" i="3" a="1"/>
  <c r="PH83" i="3" a="1"/>
  <c r="PY120" i="3" a="1"/>
  <c r="LI192" i="3" a="1"/>
  <c r="SA7" i="3" a="1"/>
  <c r="OX119" i="3" a="1"/>
  <c r="RX91" i="3" a="1"/>
  <c r="SY126" i="3" a="1"/>
  <c r="OQ39" i="3" a="1"/>
  <c r="PZ81" i="3" a="1"/>
  <c r="RG13" i="3" a="1"/>
  <c r="ML81" i="3" a="1"/>
  <c r="QE33" i="3" a="1"/>
  <c r="QC116" i="3" a="1"/>
  <c r="SF96" i="3" a="1"/>
  <c r="MO83" i="3" a="1"/>
  <c r="UJ59" i="3" a="1"/>
  <c r="TZ9" i="3" a="1"/>
  <c r="MA101" i="3" a="1"/>
  <c r="QA158" i="3" a="1"/>
  <c r="QT92" i="3" a="1"/>
  <c r="MO47" i="3" a="1"/>
  <c r="TI182" i="3" a="1"/>
  <c r="UG101" i="3" a="1"/>
  <c r="UA114" i="3" a="1"/>
  <c r="LD41" i="3" a="1"/>
  <c r="RG37" i="3" a="1"/>
  <c r="OT79" i="3" a="1"/>
  <c r="MS112" i="3" a="1"/>
  <c r="LP161" i="3" a="1"/>
  <c r="OM23" i="3" a="1"/>
  <c r="TM92" i="3" a="1"/>
  <c r="TW108" i="3" a="1"/>
  <c r="RE9" i="3" a="1"/>
  <c r="QG126" i="3" a="1"/>
  <c r="RM48" i="3" a="1"/>
  <c r="LJ123" i="3" a="1"/>
  <c r="SG167" i="3" a="1"/>
  <c r="MJ9" i="3" a="1"/>
  <c r="QY87" i="3" a="1"/>
  <c r="PT7" i="3" a="1"/>
  <c r="LS34" i="3" a="1"/>
  <c r="QC86" i="3" a="1"/>
  <c r="MS57" i="3" a="1"/>
  <c r="TH70" i="3" a="1"/>
  <c r="PC100" i="3" a="1"/>
  <c r="TX8" i="3" a="1"/>
  <c r="TY43" i="3" a="1"/>
  <c r="OP85" i="3" a="1"/>
  <c r="PF65" i="3" a="1"/>
  <c r="LP59" i="3" a="1"/>
  <c r="MV72" i="3" a="1"/>
  <c r="TI133" i="3" a="1"/>
  <c r="MT25" i="3" a="1"/>
  <c r="LL129" i="3" a="1"/>
  <c r="TE78" i="3" a="1"/>
  <c r="TB19" i="3" a="1"/>
  <c r="PE71" i="3" a="1"/>
  <c r="QC85" i="3" a="1"/>
  <c r="MO137" i="3" a="1"/>
  <c r="LH39" i="3" a="1"/>
  <c r="PF81" i="3" a="1"/>
  <c r="OV122" i="3" a="1"/>
  <c r="QE45" i="3" a="1"/>
  <c r="MY66" i="3" a="1"/>
  <c r="SI36" i="3" a="1"/>
  <c r="SY113" i="3" a="1"/>
  <c r="OO141" i="3" a="1"/>
  <c r="TC155" i="3" a="1"/>
  <c r="QT22" i="3" a="1"/>
  <c r="MR114" i="3" a="1"/>
  <c r="RV67" i="3" a="1"/>
  <c r="TF116" i="3" a="1"/>
  <c r="QR80" i="3" a="1"/>
  <c r="RM140" i="3" a="1"/>
  <c r="LZ97" i="3" a="1"/>
  <c r="TL150" i="3" a="1"/>
  <c r="RF46" i="3" a="1"/>
  <c r="SU35" i="3" a="1"/>
  <c r="SK108" i="3" a="1"/>
  <c r="QR86" i="3" a="1"/>
  <c r="PC35" i="3" a="1"/>
  <c r="RM54" i="3" a="1"/>
  <c r="PA17" i="3" a="1"/>
  <c r="TR3" i="3" a="1"/>
  <c r="PH119" i="3" a="1"/>
  <c r="SZ102" i="3" a="1"/>
  <c r="OX23" i="3" a="1"/>
  <c r="UC65" i="3" a="1"/>
  <c r="QB20" i="3" a="1"/>
  <c r="OZ62" i="3" a="1"/>
  <c r="LG120" i="3" a="1"/>
  <c r="SX148" i="3" a="1"/>
  <c r="TH108" i="3" a="1"/>
  <c r="UE122" i="3" a="1"/>
  <c r="OV166" i="3" a="1"/>
  <c r="QP144" i="3" a="1"/>
  <c r="TD146" i="3" a="1"/>
  <c r="SX82" i="3" a="1"/>
  <c r="QS61" i="3" a="1"/>
  <c r="OT107" i="3" a="1"/>
  <c r="TB108" i="3" a="1"/>
  <c r="LK67" i="3" a="1"/>
  <c r="UI58" i="3" a="1"/>
  <c r="PF142" i="3" a="1"/>
  <c r="OS95" i="3" a="1"/>
  <c r="LV154" i="3" a="1"/>
  <c r="SZ72" i="3" a="1"/>
  <c r="TJ148" i="3" a="1"/>
  <c r="OM86" i="3" a="1"/>
  <c r="RS38" i="3" a="1"/>
  <c r="PR37" i="3" a="1"/>
  <c r="RE15" i="3" a="1"/>
  <c r="PD116" i="3" a="1"/>
  <c r="UH13" i="3" a="1"/>
  <c r="RN50" i="3" a="1"/>
  <c r="OT73" i="3" a="1"/>
  <c r="SX26" i="3" a="1"/>
  <c r="RL90" i="3" a="1"/>
  <c r="PU179" i="3" a="1"/>
  <c r="RL66" i="3" a="1"/>
  <c r="OT29" i="3" a="1"/>
  <c r="OU33" i="3" a="1"/>
  <c r="LV15" i="3" a="1"/>
  <c r="OP163" i="3" a="1"/>
  <c r="SD6" i="3" a="1"/>
  <c r="RH167" i="3" a="1"/>
  <c r="LI82" i="3" a="1"/>
  <c r="RB65" i="3" a="1"/>
  <c r="RV19" i="3" a="1"/>
  <c r="TF5" i="3" a="1"/>
  <c r="SF108" i="3" a="1"/>
  <c r="QQ56" i="3" a="1"/>
  <c r="QB57" i="3" a="1"/>
  <c r="TY6" i="3" a="1"/>
  <c r="PW69" i="3" a="1"/>
  <c r="OO59" i="3" a="1"/>
  <c r="SI8" i="3" a="1"/>
  <c r="TD135" i="3" a="1"/>
  <c r="OU71" i="3" a="1"/>
  <c r="MO20" i="3" a="1"/>
  <c r="LO6" i="3" a="1"/>
  <c r="MG7" i="3" a="1"/>
  <c r="UD84" i="3" a="1"/>
  <c r="QT42" i="3" a="1"/>
  <c r="TJ29" i="3" a="1"/>
  <c r="RV15" i="3" a="1"/>
  <c r="OP34" i="3" a="1"/>
  <c r="MO18" i="3" a="1"/>
  <c r="LM10" i="3" a="1"/>
  <c r="PU36" i="3" a="1"/>
  <c r="QY109" i="3" a="1"/>
  <c r="OM55" i="3" a="1"/>
  <c r="UA54" i="3" a="1"/>
  <c r="PB35" i="3" a="1"/>
  <c r="MV116" i="3" a="1"/>
  <c r="SP89" i="3" a="1"/>
  <c r="LJ140" i="3" a="1"/>
  <c r="RN156" i="3" a="1"/>
  <c r="RL24" i="3" a="1"/>
  <c r="MY25" i="3" a="1"/>
  <c r="LT55" i="3" a="1"/>
  <c r="LP47" i="3" a="1"/>
  <c r="SY145" i="3" a="1"/>
  <c r="LY54" i="3" a="1"/>
  <c r="TY68" i="3" a="1"/>
  <c r="MM188" i="3" a="1"/>
  <c r="PW46" i="3" a="1"/>
  <c r="SB135" i="3" a="1"/>
  <c r="MJ54" i="3" a="1"/>
  <c r="RZ146" i="3" a="1"/>
  <c r="RI18" i="3" a="1"/>
  <c r="LV69" i="3" a="1"/>
  <c r="PJ118" i="3" a="1"/>
  <c r="UD57" i="3" a="1"/>
  <c r="TA71" i="3" a="1"/>
  <c r="QT58" i="3" a="1"/>
  <c r="RI160" i="3" a="1"/>
  <c r="SG131" i="3" a="1"/>
  <c r="PT72" i="3" a="1"/>
  <c r="RI73" i="3" a="1"/>
  <c r="MP21" i="3" a="1"/>
  <c r="LX99" i="3" a="1"/>
  <c r="MB81" i="3" a="1"/>
  <c r="PU50" i="3" a="1"/>
  <c r="MK28" i="3" a="1"/>
  <c r="PI67" i="3" a="1"/>
  <c r="LR138" i="3" a="1"/>
  <c r="RY20" i="3" a="1"/>
  <c r="LJ62" i="3" a="1"/>
  <c r="PE60" i="3" a="1"/>
  <c r="TU79" i="3" a="1"/>
  <c r="QT105" i="3" a="1"/>
  <c r="QR125" i="3" a="1"/>
  <c r="PB113" i="3" a="1"/>
  <c r="UB112" i="3" a="1"/>
  <c r="LO145" i="3" a="1"/>
  <c r="LE37" i="3" a="1"/>
  <c r="PA55" i="3" a="1"/>
  <c r="LZ6" i="3" a="1"/>
  <c r="TY101" i="3" a="1"/>
  <c r="TM99" i="3" a="1"/>
  <c r="SA114" i="3" a="1"/>
  <c r="TZ144" i="3" a="1"/>
  <c r="RC17" i="3" a="1"/>
  <c r="PS21" i="3" a="1"/>
  <c r="MB15" i="3" a="1"/>
  <c r="SR84" i="3" a="1"/>
  <c r="MN91" i="3" a="1"/>
  <c r="MO106" i="3" a="1"/>
  <c r="MW96" i="3" a="1"/>
  <c r="UA98" i="3" a="1"/>
  <c r="RK45" i="3" a="1"/>
  <c r="LY40" i="3" a="1"/>
  <c r="UI129" i="3" a="1"/>
  <c r="TR7" i="3" a="1"/>
  <c r="LE71" i="3" a="1"/>
  <c r="QQ102" i="3" a="1"/>
  <c r="MR4" i="3" a="1"/>
  <c r="LV7" i="3" a="1"/>
  <c r="TX38" i="3" a="1"/>
  <c r="TV14" i="3" a="1"/>
  <c r="SE120" i="3" a="1"/>
  <c r="QX29" i="3" a="1"/>
  <c r="LD43" i="3" a="1"/>
  <c r="RN142" i="3" a="1"/>
  <c r="PZ130" i="3" a="1"/>
  <c r="PZ44" i="3" a="1"/>
  <c r="RE32" i="3" a="1"/>
  <c r="OT106" i="3" a="1"/>
  <c r="QR77" i="3" a="1"/>
  <c r="MB39" i="3" a="1"/>
  <c r="LH11" i="3" a="1"/>
  <c r="LT51" i="3" a="1"/>
  <c r="RF30" i="3" a="1"/>
  <c r="UD139" i="3" a="1"/>
  <c r="MY124" i="3" a="1"/>
  <c r="MX47" i="3" a="1"/>
  <c r="TV41" i="3" a="1"/>
  <c r="UF42" i="3" a="1"/>
  <c r="RL49" i="3" a="1"/>
  <c r="SH81" i="3" a="1"/>
  <c r="OP56" i="3" a="1"/>
  <c r="MR37" i="3" a="1"/>
  <c r="RA137" i="3" a="1"/>
  <c r="LM44" i="3" a="1"/>
  <c r="TW74" i="3" a="1"/>
  <c r="QS42" i="3" a="1"/>
  <c r="LE26" i="3" a="1"/>
  <c r="QF59" i="3" a="1"/>
  <c r="ST36" i="3" a="1"/>
  <c r="LR61" i="3" a="1"/>
  <c r="UG58" i="3" a="1"/>
  <c r="PO49" i="3" a="1"/>
  <c r="LP6" i="3" a="1"/>
  <c r="SG38" i="3" a="1"/>
  <c r="SH129" i="3" a="1"/>
  <c r="SC83" i="3" a="1"/>
  <c r="RA135" i="3" a="1"/>
  <c r="TR73" i="3" a="1"/>
  <c r="RZ83" i="3" a="1"/>
  <c r="LE99" i="3" a="1"/>
  <c r="PU72" i="3" a="1"/>
  <c r="LU142" i="3" a="1"/>
  <c r="QY83" i="3" a="1"/>
  <c r="OU23" i="3" a="1"/>
  <c r="RE61" i="3" a="1"/>
  <c r="OQ170" i="3" a="1"/>
  <c r="LI99" i="3" a="1"/>
  <c r="PC117" i="3" a="1"/>
  <c r="SZ43" i="3" a="1"/>
  <c r="MA81" i="3" a="1"/>
  <c r="TF90" i="3" a="1"/>
  <c r="LG11" i="3" a="1"/>
  <c r="SI77" i="3" a="1"/>
  <c r="SP12" i="3" a="1"/>
  <c r="MT162" i="3" a="1"/>
  <c r="TD151" i="3" a="1"/>
  <c r="TW68" i="3" a="1"/>
  <c r="QA15" i="3" a="1"/>
  <c r="SO19" i="3" a="1"/>
  <c r="TU25" i="3" a="1"/>
  <c r="LV140" i="3" a="1"/>
  <c r="LR44" i="3" a="1"/>
  <c r="TX31" i="3" a="1"/>
  <c r="LD11" i="3" a="1"/>
  <c r="LX144" i="3" a="1"/>
  <c r="QB32" i="3" a="1"/>
  <c r="MP120" i="3" a="1"/>
  <c r="ON5" i="3" a="1"/>
  <c r="RV89" i="3" a="1"/>
  <c r="QG122" i="3" a="1"/>
  <c r="UC79" i="3" a="1"/>
  <c r="PU108" i="3" a="1"/>
  <c r="RI38" i="3" a="1"/>
  <c r="TR131" i="3" a="1"/>
  <c r="MX48" i="3" a="1"/>
  <c r="MW125" i="3" a="1"/>
  <c r="PS74" i="3" a="1"/>
  <c r="LS110" i="3" a="1"/>
  <c r="UA5" i="3" a="1"/>
  <c r="PZ52" i="3" a="1"/>
  <c r="MS82" i="3" a="1"/>
  <c r="RI77" i="3" a="1"/>
  <c r="TB9" i="3" a="1"/>
  <c r="TW15" i="3" a="1"/>
  <c r="SQ138" i="3" a="1"/>
  <c r="UG21" i="3" a="1"/>
  <c r="RV21" i="3" a="1"/>
  <c r="RE28" i="3" a="1"/>
  <c r="PI20" i="3" a="1"/>
  <c r="QV153" i="3" a="1"/>
  <c r="OQ12" i="3" a="1"/>
  <c r="LF21" i="3" a="1"/>
  <c r="SF157" i="3" a="1"/>
  <c r="LE65" i="3" a="1"/>
  <c r="SQ113" i="3" a="1"/>
  <c r="SV24" i="3" a="1"/>
  <c r="OV132" i="3" a="1"/>
  <c r="PY36" i="3" a="1"/>
  <c r="RL25" i="3" a="1"/>
  <c r="RN22" i="3" a="1"/>
  <c r="TA14" i="3" a="1"/>
  <c r="OV86" i="3" a="1"/>
  <c r="MV149" i="3" a="1"/>
  <c r="PO149" i="3" a="1"/>
  <c r="PE38" i="3" a="1"/>
  <c r="PI35" i="3" a="1"/>
  <c r="TG32" i="3" a="1"/>
  <c r="OY17" i="3" a="1"/>
  <c r="PW117" i="3" a="1"/>
  <c r="TY91" i="3" a="1"/>
  <c r="PU106" i="3" a="1"/>
  <c r="TA46" i="3" a="1"/>
  <c r="ON72" i="3" a="1"/>
  <c r="LP176" i="3" a="1"/>
  <c r="MM43" i="3" a="1"/>
  <c r="UD31" i="3" a="1"/>
  <c r="SH19" i="3" a="1"/>
  <c r="SB42" i="3" a="1"/>
  <c r="RY68" i="3" a="1"/>
  <c r="TR50" i="3" a="1"/>
  <c r="OL39" i="3" a="1"/>
  <c r="MW149" i="3" a="1"/>
  <c r="LQ159" i="3" a="1"/>
  <c r="MY74" i="3" a="1"/>
  <c r="TF95" i="3" a="1"/>
  <c r="LZ120" i="3" a="1"/>
  <c r="MV74" i="3" a="1"/>
  <c r="MK32" i="3" a="1"/>
  <c r="SZ11" i="3" a="1"/>
  <c r="SA188" i="3" a="1"/>
  <c r="PA107" i="3" a="1"/>
  <c r="QE25" i="3" a="1"/>
  <c r="SU90" i="3" a="1"/>
  <c r="UD109" i="3" a="1"/>
  <c r="MP74" i="3" a="1"/>
  <c r="SY120" i="3" a="1"/>
  <c r="TY82" i="3" a="1"/>
  <c r="MU153" i="3" a="1"/>
  <c r="LE74" i="3" a="1"/>
  <c r="MJ3" i="3" a="1"/>
  <c r="MK15" i="3" a="1"/>
  <c r="LQ109" i="3" a="1"/>
  <c r="PF96" i="3" a="1"/>
  <c r="RV190" i="3" a="1"/>
  <c r="SE26" i="3" a="1"/>
  <c r="OS4" i="3" a="1"/>
  <c r="QR21" i="3" a="1"/>
  <c r="MW66" i="3" a="1"/>
  <c r="MJ24" i="3" a="1"/>
  <c r="UC27" i="3" a="1"/>
  <c r="LO52" i="3" a="1"/>
  <c r="UI77" i="3" a="1"/>
  <c r="SI24" i="3" a="1"/>
  <c r="QY39" i="3" a="1"/>
  <c r="OP111" i="3" a="1"/>
  <c r="QD43" i="3" a="1"/>
  <c r="PT54" i="3" a="1"/>
  <c r="UJ167" i="3" a="1"/>
  <c r="TM15" i="3" a="1"/>
  <c r="TB105" i="3" a="1"/>
  <c r="TC60" i="3" a="1"/>
  <c r="MA30" i="3" a="1"/>
  <c r="PU154" i="3" a="1"/>
  <c r="QD124" i="3" a="1"/>
  <c r="PJ105" i="3" a="1"/>
  <c r="ON107" i="3" a="1"/>
  <c r="TU125" i="3" a="1"/>
  <c r="QB51" i="3" a="1"/>
  <c r="MY41" i="3" a="1"/>
  <c r="MJ147" i="3" a="1"/>
  <c r="RE57" i="3" a="1"/>
  <c r="QE5" i="3" a="1"/>
  <c r="PF155" i="3" a="1"/>
  <c r="SP67" i="3" a="1"/>
  <c r="LX150" i="3" a="1"/>
  <c r="QC105" i="3" a="1"/>
  <c r="PG114" i="3" a="1"/>
  <c r="MK99" i="3" a="1"/>
  <c r="ON177" i="3" a="1"/>
  <c r="PI121" i="3" a="1"/>
  <c r="LS18" i="3" a="1"/>
  <c r="SB142" i="3" a="1"/>
  <c r="OV54" i="3" a="1"/>
  <c r="QG108" i="3" a="1"/>
  <c r="SK50" i="3" a="1"/>
  <c r="MM21" i="3" a="1"/>
  <c r="SB176" i="3" a="1"/>
  <c r="SZ70" i="3" a="1"/>
  <c r="RK41" i="3" a="1"/>
  <c r="PI21" i="3" a="1"/>
  <c r="SW51" i="3" a="1"/>
  <c r="LH14" i="3" a="1"/>
  <c r="MX88" i="3" a="1"/>
  <c r="TE79" i="3" a="1"/>
  <c r="OP24" i="3" a="1"/>
  <c r="QG124" i="3" a="1"/>
  <c r="OV11" i="3" a="1"/>
  <c r="OS114" i="3" a="1"/>
  <c r="PT47" i="3" a="1"/>
  <c r="LU26" i="3" a="1"/>
  <c r="RD108" i="3" a="1"/>
  <c r="TU144" i="3" a="1"/>
  <c r="LG35" i="3" a="1"/>
  <c r="TV157" i="3" a="1"/>
  <c r="UF117" i="3" a="1"/>
  <c r="SZ16" i="3" a="1"/>
  <c r="MM100" i="3" a="1"/>
  <c r="TD144" i="3" a="1"/>
  <c r="LQ59" i="3" a="1"/>
  <c r="OL12" i="3" a="1"/>
  <c r="MB24" i="3" a="1"/>
  <c r="TJ99" i="3" a="1"/>
  <c r="SP151" i="3" a="1"/>
  <c r="SQ30" i="3" a="1"/>
  <c r="OV16" i="3" a="1"/>
  <c r="OP21" i="3" a="1"/>
  <c r="QG92" i="3" a="1"/>
  <c r="PW29" i="3" a="1"/>
  <c r="PD149" i="3" a="1"/>
  <c r="ST66" i="3" a="1"/>
  <c r="TA113" i="3" a="1"/>
  <c r="QQ81" i="3" a="1"/>
  <c r="LK98" i="3" a="1"/>
  <c r="TC49" i="3" a="1"/>
  <c r="LU117" i="3" a="1"/>
  <c r="PS47" i="3" a="1"/>
  <c r="TX43" i="3" a="1"/>
  <c r="LX36" i="3" a="1"/>
  <c r="TZ27" i="3" a="1"/>
  <c r="LS132" i="3" a="1"/>
  <c r="MU76" i="3" a="1"/>
  <c r="SI95" i="3" a="1"/>
  <c r="PX46" i="3" a="1"/>
  <c r="TF99" i="3" a="1"/>
  <c r="OT88" i="3" a="1"/>
  <c r="SY152" i="3" a="1"/>
  <c r="PD14" i="3" a="1"/>
  <c r="OV50" i="3" a="1"/>
  <c r="QC127" i="3" a="1"/>
  <c r="QS103" i="3" a="1"/>
  <c r="MM29" i="3" a="1"/>
  <c r="QF61" i="3" a="1"/>
  <c r="MQ56" i="3" a="1"/>
  <c r="MT20" i="3" a="1"/>
  <c r="RW44" i="3" a="1"/>
  <c r="RV151" i="3" a="1"/>
  <c r="RX12" i="3" a="1"/>
  <c r="SO73" i="3" a="1"/>
  <c r="LI91" i="3" a="1"/>
  <c r="UC14" i="3" a="1"/>
  <c r="RH58" i="3" a="1"/>
  <c r="TF15" i="3" a="1"/>
  <c r="TC130" i="3" a="1"/>
  <c r="PW125" i="3" a="1"/>
  <c r="PY52" i="3" a="1"/>
  <c r="SA83" i="3" a="1"/>
  <c r="RC83" i="3" a="1"/>
  <c r="MY60" i="3" a="1"/>
  <c r="QG86" i="3" a="1"/>
  <c r="SZ21" i="3" a="1"/>
  <c r="UF108" i="3" a="1"/>
  <c r="LN34" i="3" a="1"/>
  <c r="SF120" i="3" a="1"/>
  <c r="OQ89" i="3" a="1"/>
  <c r="QP42" i="3" a="1"/>
  <c r="SY90" i="3" a="1"/>
  <c r="QG61" i="3" a="1"/>
  <c r="OS13" i="3" a="1"/>
  <c r="LD38" i="3" a="1"/>
  <c r="LL32" i="3" a="1"/>
  <c r="ML71" i="3" a="1"/>
  <c r="MM54" i="3" a="1"/>
  <c r="OY97" i="3" a="1"/>
  <c r="TE21" i="3" a="1"/>
  <c r="RD131" i="3" a="1"/>
  <c r="PI74" i="3" a="1"/>
  <c r="MM17" i="3" a="1"/>
  <c r="SD60" i="3" a="1"/>
  <c r="MU51" i="3" a="1"/>
  <c r="MQ141" i="3" a="1"/>
  <c r="TJ104" i="3" a="1"/>
  <c r="LT68" i="3" a="1"/>
  <c r="PX16" i="3" a="1"/>
  <c r="RA15" i="3" a="1"/>
  <c r="OV84" i="3" a="1"/>
  <c r="RG41" i="3" a="1"/>
  <c r="QD121" i="3" a="1"/>
  <c r="RM66" i="3" a="1"/>
  <c r="LI48" i="3" a="1"/>
  <c r="SW8" i="3" a="1"/>
  <c r="SA136" i="3" a="1"/>
  <c r="MA127" i="3" a="1"/>
  <c r="MX14" i="3" a="1"/>
  <c r="RY98" i="3" a="1"/>
  <c r="RA39" i="3" a="1"/>
  <c r="SR45" i="3" a="1"/>
  <c r="TD110" i="3" a="1"/>
  <c r="SZ73" i="3" a="1"/>
  <c r="RV196" i="3" a="1"/>
  <c r="LE45" i="3" a="1"/>
  <c r="PV62" i="3" a="1"/>
  <c r="MQ70" i="3" a="1"/>
  <c r="MA118" i="3" a="1"/>
  <c r="PV197" i="3" a="1"/>
  <c r="PC7" i="3" a="1"/>
  <c r="TW85" i="3" a="1"/>
  <c r="SJ30" i="3" a="1"/>
  <c r="MN108" i="3" a="1"/>
  <c r="SQ184" i="3" a="1"/>
  <c r="PD57" i="3" a="1"/>
  <c r="PU94" i="3" a="1"/>
  <c r="RM71" i="3" a="1"/>
  <c r="LS136" i="3" a="1"/>
  <c r="UI40" i="3" a="1"/>
  <c r="MY45" i="3" a="1"/>
  <c r="SB50" i="3" a="1"/>
  <c r="PX187" i="3" a="1"/>
  <c r="TB143" i="3" a="1"/>
  <c r="LK183" i="3" a="1"/>
  <c r="QS91" i="3" a="1"/>
  <c r="LN121" i="3" a="1"/>
  <c r="RV90" i="3" a="1"/>
  <c r="RA144" i="3" a="1"/>
  <c r="OQ154" i="3" a="1"/>
  <c r="TM143" i="3" a="1"/>
  <c r="PZ120" i="3" a="1"/>
  <c r="TU78" i="3" a="1"/>
  <c r="OO53" i="3" a="1"/>
  <c r="PI13" i="3" a="1"/>
  <c r="MB75" i="3" a="1"/>
  <c r="UA71" i="3" a="1"/>
  <c r="TW58" i="3" a="1"/>
  <c r="LI85" i="3" a="1"/>
  <c r="UJ95" i="3" a="1"/>
  <c r="QW45" i="3" a="1"/>
  <c r="ST109" i="3" a="1"/>
  <c r="LR145" i="3" a="1"/>
  <c r="RS10" i="3" a="1"/>
  <c r="SK14" i="3" a="1"/>
  <c r="TR70" i="3" a="1"/>
  <c r="LI63" i="3" a="1"/>
  <c r="PW65" i="3" a="1"/>
  <c r="OZ74" i="3" a="1"/>
  <c r="ON19" i="3" a="1"/>
  <c r="QS57" i="3" a="1"/>
  <c r="RC41" i="3" a="1"/>
  <c r="SY51" i="3" a="1"/>
  <c r="TH26" i="3" a="1"/>
  <c r="TE72" i="3" a="1"/>
  <c r="LI60" i="3" a="1"/>
  <c r="MU176" i="3" a="1"/>
  <c r="QC23" i="3" a="1"/>
  <c r="LP21" i="3" a="1"/>
  <c r="SS71" i="3" a="1"/>
  <c r="QQ9" i="3" a="1"/>
  <c r="SX8" i="3" a="1"/>
  <c r="QD75" i="3" a="1"/>
  <c r="OW66" i="3" a="1"/>
  <c r="RN111" i="3" a="1"/>
  <c r="MG15" i="3" a="1"/>
  <c r="SF36" i="3" a="1"/>
  <c r="TV12" i="3" a="1"/>
  <c r="MP42" i="3" a="1"/>
  <c r="SZ86" i="3" a="1"/>
  <c r="OP7" i="3" a="1"/>
  <c r="QY48" i="3" a="1"/>
  <c r="UD37" i="3" a="1"/>
  <c r="SY49" i="3" a="1"/>
  <c r="UC57" i="3" a="1"/>
  <c r="SV59" i="3" a="1"/>
  <c r="SI35" i="3" a="1"/>
  <c r="LW36" i="3" a="1"/>
  <c r="TV87" i="3" a="1"/>
  <c r="RS46" i="3" a="1"/>
  <c r="RY48" i="3" a="1"/>
  <c r="MT77" i="3" a="1"/>
  <c r="SI99" i="3" a="1"/>
  <c r="TH91" i="3" a="1"/>
  <c r="LE118" i="3" a="1"/>
  <c r="SC67" i="3" a="1"/>
  <c r="TK90" i="3" a="1"/>
  <c r="SR40" i="3" a="1"/>
  <c r="RI37" i="3" a="1"/>
  <c r="MQ104" i="3" a="1"/>
  <c r="QS127" i="3" a="1"/>
  <c r="TZ29" i="3" a="1"/>
  <c r="TA78" i="3" a="1"/>
  <c r="LX5" i="3" a="1"/>
  <c r="PG127" i="3" a="1"/>
  <c r="LE64" i="3" a="1"/>
  <c r="UI117" i="3" a="1"/>
  <c r="PH52" i="3" a="1"/>
  <c r="ML105" i="3" a="1"/>
  <c r="TC174" i="3" a="1"/>
  <c r="SU7" i="3" a="1"/>
  <c r="OL102" i="3" a="1"/>
  <c r="MG3" i="3" a="1"/>
  <c r="LE87" i="3" a="1"/>
  <c r="QC84" i="3" a="1"/>
  <c r="LP10" i="3" a="1"/>
  <c r="RH161" i="3" a="1"/>
  <c r="PA135" i="3" a="1"/>
  <c r="TE71" i="3" a="1"/>
  <c r="TH81" i="3" a="1"/>
  <c r="SA133" i="3" a="1"/>
  <c r="RZ101" i="3" a="1"/>
  <c r="QX51" i="3" a="1"/>
  <c r="RD115" i="3" a="1"/>
  <c r="OY152" i="3" a="1"/>
  <c r="UC11" i="3" a="1"/>
  <c r="TJ38" i="3" a="1"/>
  <c r="PU20" i="3" a="1"/>
  <c r="SA122" i="3" a="1"/>
  <c r="PS17" i="3" a="1"/>
  <c r="OY80" i="3" a="1"/>
  <c r="SO20" i="3" a="1"/>
  <c r="LN130" i="3" a="1"/>
  <c r="SH131" i="3" a="1"/>
  <c r="SS22" i="3" a="1"/>
  <c r="OR126" i="3" a="1"/>
  <c r="OL16" i="3" a="1"/>
  <c r="UA52" i="3" a="1"/>
  <c r="TW79" i="3" a="1"/>
  <c r="PT41" i="3" a="1"/>
  <c r="MQ3" i="3" a="1"/>
  <c r="MG66" i="3" a="1"/>
  <c r="LH83" i="3" a="1"/>
  <c r="PO75" i="3" a="1"/>
  <c r="OS110" i="3" a="1"/>
  <c r="MY76" i="3" a="1"/>
  <c r="LG43" i="3" a="1"/>
  <c r="LK123" i="3" a="1"/>
  <c r="SR7" i="3" a="1"/>
  <c r="PJ139" i="3" a="1"/>
  <c r="LG30" i="3" a="1"/>
  <c r="OO41" i="3" a="1"/>
  <c r="MY108" i="3" a="1"/>
  <c r="LS163" i="3" a="1"/>
  <c r="MS150" i="3" a="1"/>
  <c r="OV62" i="3" a="1"/>
  <c r="OY158" i="3" a="1"/>
  <c r="RF18" i="3" a="1"/>
  <c r="PF102" i="3" a="1"/>
  <c r="OQ171" i="3" a="1"/>
  <c r="PY63" i="3" a="1"/>
  <c r="QD92" i="3" a="1"/>
  <c r="OY61" i="3" a="1"/>
  <c r="UD43" i="3" a="1"/>
  <c r="LJ130" i="3" a="1"/>
  <c r="PJ84" i="3" a="1"/>
  <c r="SQ112" i="3" a="1"/>
  <c r="TH21" i="3" a="1"/>
  <c r="RM7" i="3" a="1"/>
  <c r="PA28" i="3" a="1"/>
  <c r="QA82" i="3" a="1"/>
  <c r="LI90" i="3" a="1"/>
  <c r="LR86" i="3" a="1"/>
  <c r="RW96" i="3" a="1"/>
  <c r="QU80" i="3" a="1"/>
  <c r="TL12" i="3" a="1"/>
  <c r="TF160" i="3" a="1"/>
  <c r="TJ176" i="3" a="1"/>
  <c r="TJ17" i="3" a="1"/>
  <c r="RW41" i="3" a="1"/>
  <c r="PC50" i="3" a="1"/>
  <c r="PC125" i="3" a="1"/>
  <c r="ON78" i="3" a="1"/>
  <c r="RW17" i="3" a="1"/>
  <c r="TC122" i="3" a="1"/>
  <c r="PW17" i="3" a="1"/>
  <c r="PV33" i="3" a="1"/>
  <c r="QC28" i="3" a="1"/>
  <c r="QS14" i="3" a="1"/>
  <c r="UC107" i="3" a="1"/>
  <c r="MS38" i="3" a="1"/>
  <c r="OY62" i="3" a="1"/>
  <c r="OT55" i="3" a="1"/>
  <c r="QA51" i="3" a="1"/>
  <c r="RN114" i="3" a="1"/>
  <c r="PJ30" i="3" a="1"/>
  <c r="OT59" i="3" a="1"/>
  <c r="QV10" i="3" a="1"/>
  <c r="RZ33" i="3" a="1"/>
  <c r="LG66" i="3" a="1"/>
  <c r="RC132" i="3" a="1"/>
  <c r="PD84" i="3" a="1"/>
  <c r="LV123" i="3" a="1"/>
  <c r="TI82" i="3" a="1"/>
  <c r="RC81" i="3" a="1"/>
  <c r="LD56" i="3" a="1"/>
  <c r="TY142" i="3" a="1"/>
  <c r="PV70" i="3" a="1"/>
  <c r="SE82" i="3" a="1"/>
  <c r="OW32" i="3" a="1"/>
  <c r="PI22" i="3" a="1"/>
  <c r="QC26" i="3" a="1"/>
  <c r="SJ34" i="3" a="1"/>
  <c r="QC112" i="3" a="1"/>
  <c r="QB134" i="3" a="1"/>
  <c r="QZ110" i="3" a="1"/>
  <c r="QE173" i="3" a="1"/>
  <c r="PG53" i="3" a="1"/>
  <c r="LE48" i="3" a="1"/>
  <c r="MV124" i="3" a="1"/>
  <c r="OT57" i="3" a="1"/>
  <c r="QU87" i="3" a="1"/>
  <c r="MO149" i="3" a="1"/>
  <c r="RH17" i="3" a="1"/>
  <c r="RZ66" i="3" a="1"/>
  <c r="QA20" i="3" a="1"/>
  <c r="QG85" i="3" a="1"/>
  <c r="MX34" i="3" a="1"/>
  <c r="QG157" i="3" a="1"/>
  <c r="LW96" i="3" a="1"/>
  <c r="TD190" i="3" a="1"/>
  <c r="RX76" i="3" a="1"/>
  <c r="TL19" i="3" a="1"/>
  <c r="SF123" i="3" a="1"/>
  <c r="SJ17" i="3" a="1"/>
  <c r="QB33" i="3" a="1"/>
  <c r="MQ129" i="3" a="1"/>
  <c r="TW76" i="3" a="1"/>
  <c r="LX52" i="3" a="1"/>
  <c r="RS143" i="3" a="1"/>
  <c r="LP66" i="3" a="1"/>
  <c r="QQ101" i="3" a="1"/>
  <c r="LS61" i="3" a="1"/>
  <c r="LV100" i="3" a="1"/>
  <c r="OU10" i="3" a="1"/>
  <c r="MS51" i="3" a="1"/>
  <c r="PX23" i="3" a="1"/>
  <c r="LT52" i="3" a="1"/>
  <c r="TJ162" i="3" a="1"/>
  <c r="MX167" i="3" a="1"/>
  <c r="QE152" i="3" a="1"/>
  <c r="UH72" i="3" a="1"/>
  <c r="SZ74" i="3" a="1"/>
  <c r="MS83" i="3" a="1"/>
  <c r="TW75" i="3" a="1"/>
  <c r="TY61" i="3" a="1"/>
  <c r="TI83" i="3" a="1"/>
  <c r="LG112" i="3" a="1"/>
  <c r="QV48" i="3" a="1"/>
  <c r="SA98" i="3" a="1"/>
  <c r="RE68" i="3" a="1"/>
  <c r="PH72" i="3" a="1"/>
  <c r="OM157" i="3" a="1"/>
  <c r="TH155" i="3" a="1"/>
  <c r="MY80" i="3" a="1"/>
  <c r="LH45" i="3" a="1"/>
  <c r="RS60" i="3" a="1"/>
  <c r="UF3" i="3" a="1"/>
  <c r="MU107" i="3" a="1"/>
  <c r="OX109" i="3" a="1"/>
  <c r="RW68" i="3" a="1"/>
  <c r="SP74" i="3" a="1"/>
  <c r="QT155" i="3" a="1"/>
  <c r="TA74" i="3" a="1"/>
  <c r="MO110" i="3" a="1"/>
  <c r="TZ28" i="3" a="1"/>
  <c r="MN114" i="3" a="1"/>
  <c r="OM127" i="3" a="1"/>
  <c r="SC74" i="3" a="1"/>
  <c r="QC49" i="3" a="1"/>
  <c r="RJ4" i="3" a="1"/>
  <c r="RH45" i="3" a="1"/>
  <c r="LN96" i="3" a="1"/>
  <c r="TC11" i="3" a="1"/>
  <c r="LF98" i="3" a="1"/>
  <c r="LV163" i="3" a="1"/>
  <c r="TW77" i="3" a="1"/>
  <c r="TK81" i="3" a="1"/>
  <c r="SA21" i="3" a="1"/>
  <c r="UE87" i="3" a="1"/>
  <c r="SW50" i="3" a="1"/>
  <c r="UJ46" i="3" a="1"/>
  <c r="TA67" i="3" a="1"/>
  <c r="MQ45" i="3" a="1"/>
  <c r="QB36" i="3" a="1"/>
  <c r="RK33" i="3" a="1"/>
  <c r="UA43" i="3" a="1"/>
  <c r="PE22" i="3" a="1"/>
  <c r="TA70" i="3" a="1"/>
  <c r="MA3" i="3" a="1"/>
  <c r="QA40" i="3" a="1"/>
  <c r="PR13" i="3" a="1"/>
  <c r="RB17" i="3" a="1"/>
  <c r="MY145" i="3" a="1"/>
  <c r="PT63" i="3" a="1"/>
  <c r="TR69" i="3" a="1"/>
  <c r="TX81" i="3" a="1"/>
  <c r="PA49" i="3" a="1"/>
  <c r="MJ14" i="3" a="1"/>
  <c r="RV79" i="3" a="1"/>
  <c r="TR22" i="3" a="1"/>
  <c r="UC147" i="3" a="1"/>
  <c r="QR5" i="3" a="1"/>
  <c r="PB15" i="3" a="1"/>
  <c r="RN171" i="3" a="1"/>
  <c r="LH53" i="3" a="1"/>
  <c r="TE8" i="3" a="1"/>
  <c r="MT142" i="3" a="1"/>
  <c r="UG85" i="3" a="1"/>
  <c r="TB141" i="3" a="1"/>
  <c r="LV58" i="3" a="1"/>
  <c r="MB69" i="3" a="1"/>
  <c r="QZ97" i="3" a="1"/>
  <c r="LS67" i="3" a="1"/>
  <c r="LY35" i="3" a="1"/>
  <c r="OZ63" i="3" a="1"/>
  <c r="RN7" i="3" a="1"/>
  <c r="MU40" i="3" a="1"/>
  <c r="QQ47" i="3" a="1"/>
  <c r="QB28" i="3" a="1"/>
  <c r="OW90" i="3" a="1"/>
  <c r="UE67" i="3" a="1"/>
  <c r="UD44" i="3" a="1"/>
  <c r="LK115" i="3" a="1"/>
  <c r="TX124" i="3" a="1"/>
  <c r="MQ157" i="3" a="1"/>
  <c r="MT29" i="3" a="1"/>
  <c r="LW117" i="3" a="1"/>
  <c r="SK74" i="3" a="1"/>
  <c r="TD66" i="3" a="1"/>
  <c r="MU115" i="3" a="1"/>
  <c r="QW132" i="3" a="1"/>
  <c r="OT34" i="3" a="1"/>
  <c r="SB166" i="3" a="1"/>
  <c r="LF169" i="3" a="1"/>
  <c r="TD24" i="3" a="1"/>
  <c r="MQ53" i="3" a="1"/>
  <c r="TH82" i="3" a="1"/>
  <c r="RD3" i="3" a="1"/>
  <c r="QS25" i="3" a="1"/>
  <c r="PH67" i="3" a="1"/>
  <c r="SZ79" i="3" a="1"/>
  <c r="UE94" i="3" a="1"/>
  <c r="LM20" i="3" a="1"/>
  <c r="TR27" i="3" a="1"/>
  <c r="RY24" i="3" a="1"/>
  <c r="UE59" i="3" a="1"/>
  <c r="QC111" i="3" a="1"/>
  <c r="PZ79" i="3" a="1"/>
  <c r="UD69" i="3" a="1"/>
  <c r="OP110" i="3" a="1"/>
  <c r="TG24" i="3" a="1"/>
  <c r="MU30" i="3" a="1"/>
  <c r="TR177" i="3" a="1"/>
  <c r="SO101" i="3" a="1"/>
  <c r="UH70" i="3" a="1"/>
  <c r="PJ53" i="3" a="1"/>
  <c r="PS15" i="3" a="1"/>
  <c r="QS160" i="3" a="1"/>
  <c r="MN40" i="3" a="1"/>
  <c r="TY107" i="3" a="1"/>
  <c r="TE53" i="3" a="1"/>
  <c r="LP36" i="3" a="1"/>
  <c r="PI132" i="3" a="1"/>
  <c r="LZ66" i="3" a="1"/>
  <c r="PV79" i="3" a="1"/>
  <c r="QB6" i="3" a="1"/>
  <c r="TK57" i="3" a="1"/>
  <c r="SK42" i="3" a="1"/>
  <c r="LD51" i="3" a="1"/>
  <c r="QS80" i="3" a="1"/>
  <c r="TE149" i="3" a="1"/>
  <c r="QA89" i="3" a="1"/>
  <c r="QV84" i="3" a="1"/>
  <c r="RI58" i="3" a="1"/>
  <c r="PH24" i="3" a="1"/>
  <c r="LP52" i="3" a="1"/>
  <c r="SF82" i="3" a="1"/>
  <c r="RW92" i="3" a="1"/>
  <c r="LV56" i="3" a="1"/>
  <c r="TF52" i="3" a="1"/>
  <c r="OL38" i="3" a="1"/>
  <c r="LQ12" i="3" a="1"/>
  <c r="MV49" i="3" a="1"/>
  <c r="QE157" i="3" a="1"/>
  <c r="TL120" i="3" a="1"/>
  <c r="QZ71" i="3" a="1"/>
  <c r="MV88" i="3" a="1"/>
  <c r="PA140" i="3" a="1"/>
  <c r="TU6" i="3" a="1"/>
  <c r="PB88" i="3" a="1"/>
  <c r="RI134" i="3" a="1"/>
  <c r="LY111" i="3" a="1"/>
  <c r="TE86" i="3" a="1"/>
  <c r="TA123" i="3" a="1"/>
  <c r="RA99" i="3" a="1"/>
  <c r="OS42" i="3" a="1"/>
  <c r="SY31" i="3" a="1"/>
  <c r="UC177" i="3" a="1"/>
  <c r="OP22" i="3" a="1"/>
  <c r="PC89" i="3" a="1"/>
  <c r="LT110" i="3" a="1"/>
  <c r="PT19" i="3" a="1"/>
  <c r="LY69" i="3" a="1"/>
  <c r="MG69" i="3" a="1"/>
  <c r="LO104" i="3" a="1"/>
  <c r="PS94" i="3" a="1"/>
  <c r="LI93" i="3" a="1"/>
  <c r="SW59" i="3" a="1"/>
  <c r="PF107" i="3" a="1"/>
  <c r="LU32" i="3" a="1"/>
  <c r="LP115" i="3" a="1"/>
  <c r="RN21" i="3" a="1"/>
  <c r="QY86" i="3" a="1"/>
  <c r="RZ59" i="3" a="1"/>
  <c r="TC30" i="3" a="1"/>
  <c r="SS60" i="3" a="1"/>
  <c r="SC125" i="3" a="1"/>
  <c r="SO155" i="3" a="1"/>
  <c r="PO63" i="3" a="1"/>
  <c r="TA83" i="3" a="1"/>
  <c r="PC145" i="3" a="1"/>
  <c r="LM106" i="3" a="1"/>
  <c r="TA73" i="3" a="1"/>
  <c r="RS49" i="3" a="1"/>
  <c r="LE10" i="3" a="1"/>
  <c r="SR36" i="3" a="1"/>
  <c r="LG105" i="3" a="1"/>
  <c r="QE21" i="3" a="1"/>
  <c r="MS148" i="3" a="1"/>
  <c r="TM91" i="3" a="1"/>
  <c r="QA173" i="3" a="1"/>
  <c r="SS84" i="3" a="1"/>
  <c r="MX43" i="3" a="1"/>
  <c r="QP47" i="3" a="1"/>
  <c r="RG71" i="3" a="1"/>
  <c r="SE171" i="3" a="1"/>
  <c r="MV133" i="3" a="1"/>
  <c r="QV57" i="3" a="1"/>
  <c r="TY69" i="3" a="1"/>
  <c r="RV47" i="3" a="1"/>
  <c r="ON70" i="3" a="1"/>
  <c r="QE118" i="3" a="1"/>
  <c r="RZ7" i="3" a="1"/>
  <c r="RK10" i="3" a="1"/>
  <c r="QS155" i="3" a="1"/>
  <c r="SB78" i="3" a="1"/>
  <c r="TM65" i="3" a="1"/>
  <c r="MS91" i="3" a="1"/>
  <c r="LK6" i="3" a="1"/>
  <c r="RN38" i="3" a="1"/>
  <c r="QZ83" i="3" a="1"/>
  <c r="RZ122" i="3" a="1"/>
  <c r="QV39" i="3" a="1"/>
  <c r="ON106" i="3" a="1"/>
  <c r="QX121" i="3" a="1"/>
  <c r="SP60" i="3" a="1"/>
  <c r="MO61" i="3" a="1"/>
  <c r="UA39" i="3" a="1"/>
  <c r="MR60" i="3" a="1"/>
  <c r="QC29" i="3" a="1"/>
  <c r="RI47" i="3" a="1"/>
  <c r="QQ136" i="3" a="1"/>
  <c r="PF6" i="3" a="1"/>
  <c r="MN49" i="3" a="1"/>
  <c r="UC50" i="3" a="1"/>
  <c r="MA76" i="3" a="1"/>
  <c r="RN57" i="3" a="1"/>
  <c r="OX158" i="3" a="1"/>
  <c r="RG64" i="3" a="1"/>
  <c r="QB181" i="3" a="1"/>
  <c r="RD9" i="3" a="1"/>
  <c r="UE82" i="3" a="1"/>
  <c r="QT46" i="3" a="1"/>
  <c r="SB19" i="3" a="1"/>
  <c r="MV19" i="3" a="1"/>
  <c r="ST160" i="3" a="1"/>
  <c r="QT145" i="3" a="1"/>
  <c r="LU93" i="3" a="1"/>
  <c r="RK16" i="3" a="1"/>
  <c r="OR24" i="3" a="1"/>
  <c r="OZ11" i="3" a="1"/>
  <c r="LJ27" i="3" a="1"/>
  <c r="OL115" i="3" a="1"/>
  <c r="MX64" i="3" a="1"/>
  <c r="SQ42" i="3" a="1"/>
  <c r="OM141" i="3" a="1"/>
  <c r="RS89" i="3" a="1"/>
  <c r="MY63" i="3" a="1"/>
  <c r="LO16" i="3" a="1"/>
  <c r="MW147" i="3" a="1"/>
  <c r="OV30" i="3" a="1"/>
  <c r="TM93" i="3" a="1"/>
  <c r="OL85" i="3" a="1"/>
  <c r="PW102" i="3" a="1"/>
  <c r="RE6" i="3" a="1"/>
  <c r="RF24" i="3" a="1"/>
  <c r="PG39" i="3" a="1"/>
  <c r="SA165" i="3" a="1"/>
  <c r="PH74" i="3" a="1"/>
  <c r="MU96" i="3" a="1"/>
  <c r="RI50" i="3" a="1"/>
  <c r="SP119" i="3" a="1"/>
  <c r="TM11" i="3" a="1"/>
  <c r="QW23" i="3" a="1"/>
  <c r="TC89" i="3" a="1"/>
  <c r="ST79" i="3" a="1"/>
  <c r="PF67" i="3" a="1"/>
  <c r="MM98" i="3" a="1"/>
  <c r="LL84" i="3" a="1"/>
  <c r="TW78" i="3" a="1"/>
  <c r="SG92" i="3" a="1"/>
  <c r="RJ18" i="3" a="1"/>
  <c r="LH24" i="3" a="1"/>
  <c r="MU32" i="3" a="1"/>
  <c r="QT80" i="3" a="1"/>
  <c r="PU104" i="3" a="1"/>
  <c r="SQ13" i="3" a="1"/>
  <c r="RV117" i="3" a="1"/>
  <c r="SS63" i="3" a="1"/>
  <c r="LH28" i="3" a="1"/>
  <c r="SJ22" i="3" a="1"/>
  <c r="MG119" i="3" a="1"/>
  <c r="PA143" i="3" a="1"/>
  <c r="OS93" i="3" a="1"/>
  <c r="MO57" i="3" a="1"/>
  <c r="QD112" i="3" a="1"/>
  <c r="RF190" i="3" a="1"/>
  <c r="TA25" i="3" a="1"/>
  <c r="RV42" i="3" a="1"/>
  <c r="LV90" i="3" a="1"/>
  <c r="OP117" i="3" a="1"/>
  <c r="PY71" i="3" a="1"/>
  <c r="TE130" i="3" a="1"/>
  <c r="RV154" i="3" a="1"/>
  <c r="UI30" i="3" a="1"/>
  <c r="PX176" i="3" a="1"/>
  <c r="PT113" i="3" a="1"/>
  <c r="MM35" i="3" a="1"/>
  <c r="PJ50" i="3" a="1"/>
  <c r="QY84" i="3" a="1"/>
  <c r="UH4" i="3" a="1"/>
  <c r="LK164" i="3" a="1"/>
  <c r="RW81" i="3" a="1"/>
  <c r="OM7" i="3" a="1"/>
  <c r="QU136" i="3" a="1"/>
  <c r="RY40" i="3" a="1"/>
  <c r="MV6" i="3" a="1"/>
  <c r="TE45" i="3" a="1"/>
  <c r="QF63" i="3" a="1"/>
  <c r="ML148" i="3" a="1"/>
  <c r="TM28" i="3" a="1"/>
  <c r="SI9" i="3" a="1"/>
  <c r="PG54" i="3" a="1"/>
  <c r="OL137" i="3" a="1"/>
  <c r="OZ138" i="3" a="1"/>
  <c r="RW29" i="3" a="1"/>
  <c r="LE35" i="3" a="1"/>
  <c r="QX58" i="3" a="1"/>
  <c r="QG129" i="3" a="1"/>
  <c r="MW64" i="3" a="1"/>
  <c r="SZ155" i="3" a="1"/>
  <c r="RZ87" i="3" a="1"/>
  <c r="RA65" i="3" a="1"/>
  <c r="QE24" i="3" a="1"/>
  <c r="LM81" i="3" a="1"/>
  <c r="OL34" i="3" a="1"/>
  <c r="UG41" i="3" a="1"/>
  <c r="QS138" i="3" a="1"/>
  <c r="PR127" i="3" a="1"/>
  <c r="LV81" i="3" a="1"/>
  <c r="UJ118" i="3" a="1"/>
  <c r="QU54" i="3" a="1"/>
  <c r="PU46" i="3" a="1"/>
  <c r="MY58" i="3" a="1"/>
  <c r="LZ23" i="3" a="1"/>
  <c r="MM105" i="3" a="1"/>
  <c r="UH137" i="3" a="1"/>
  <c r="LT8" i="3" a="1"/>
  <c r="UF28" i="3" a="1"/>
  <c r="SI93" i="3" a="1"/>
  <c r="PW19" i="3" a="1"/>
  <c r="OU100" i="3" a="1"/>
  <c r="SY17" i="3" a="1"/>
  <c r="SC114" i="3" a="1"/>
  <c r="PG162" i="3" a="1"/>
  <c r="PG6" i="3" a="1"/>
  <c r="MR23" i="3" a="1"/>
  <c r="TV72" i="3" a="1"/>
  <c r="RD50" i="3" a="1"/>
  <c r="QZ118" i="3" a="1"/>
  <c r="LY93" i="3" a="1"/>
  <c r="SZ15" i="3" a="1"/>
  <c r="OV80" i="3" a="1"/>
  <c r="QQ73" i="3" a="1"/>
  <c r="PO33" i="3" a="1"/>
  <c r="LU22" i="3" a="1"/>
  <c r="OL157" i="3" a="1"/>
  <c r="LI51" i="3" a="1"/>
  <c r="SS44" i="3" a="1"/>
  <c r="OR59" i="3" a="1"/>
  <c r="SU175" i="3" a="1"/>
  <c r="MT3" i="3" a="1"/>
  <c r="QA85" i="3" a="1"/>
  <c r="LR144" i="3" a="1"/>
  <c r="QR53" i="3" a="1"/>
  <c r="TJ45" i="3" a="1"/>
  <c r="MN43" i="3" a="1"/>
  <c r="LR41" i="3" a="1"/>
  <c r="SJ95" i="3" a="1"/>
  <c r="LU155" i="3" a="1"/>
  <c r="LM46" i="3" a="1"/>
  <c r="SV90" i="3" a="1"/>
  <c r="PY66" i="3" a="1"/>
  <c r="QR93" i="3" a="1"/>
  <c r="RS18" i="3" a="1"/>
  <c r="RC114" i="3" a="1"/>
  <c r="QW50" i="3" a="1"/>
  <c r="LZ154" i="3" a="1"/>
  <c r="SZ44" i="3" a="1"/>
  <c r="SE86" i="3" a="1"/>
  <c r="LO144" i="3" a="1"/>
  <c r="TA142" i="3" a="1"/>
  <c r="RY105" i="3" a="1"/>
  <c r="PZ142" i="3" a="1"/>
  <c r="RZ112" i="3" a="1"/>
  <c r="UE90" i="3" a="1"/>
  <c r="PF145" i="3" a="1"/>
  <c r="OU57" i="3" a="1"/>
  <c r="MQ52" i="3" a="1"/>
  <c r="MN95" i="3" a="1"/>
  <c r="PB17" i="3" a="1"/>
  <c r="SK117" i="3" a="1"/>
  <c r="QR61" i="3" a="1"/>
  <c r="RH48" i="3" a="1"/>
  <c r="TW121" i="3" a="1"/>
  <c r="SX63" i="3" a="1"/>
  <c r="OS41" i="3" a="1"/>
  <c r="LU23" i="3" a="1"/>
  <c r="PD120" i="3" a="1"/>
  <c r="LY70" i="3" a="1"/>
  <c r="LU49" i="3" a="1"/>
  <c r="PZ40" i="3" a="1"/>
  <c r="PE49" i="3" a="1"/>
  <c r="SD5" i="3" a="1"/>
  <c r="LE33" i="3" a="1"/>
  <c r="PD60" i="3" a="1"/>
  <c r="LP45" i="3" a="1"/>
  <c r="QT15" i="3" a="1"/>
  <c r="SE127" i="3" a="1"/>
  <c r="LX18" i="3" a="1"/>
  <c r="QD96" i="3" a="1"/>
  <c r="MM155" i="3" a="1"/>
  <c r="QU38" i="3" a="1"/>
  <c r="QS47" i="3" a="1"/>
  <c r="SX73" i="3" a="1"/>
  <c r="QX83" i="3" a="1"/>
  <c r="LV62" i="3" a="1"/>
  <c r="MA117" i="3" a="1"/>
  <c r="PW98" i="3" a="1"/>
  <c r="QV170" i="3" a="1"/>
  <c r="RX70" i="3" a="1"/>
  <c r="RE18" i="3" a="1"/>
  <c r="UC75" i="3" a="1"/>
  <c r="SJ96" i="3" a="1"/>
  <c r="OP120" i="3" a="1"/>
  <c r="LY6" i="3" a="1"/>
  <c r="QQ77" i="3" a="1"/>
  <c r="MU137" i="3" a="1"/>
  <c r="MM128" i="3" a="1"/>
  <c r="PY137" i="3" a="1"/>
  <c r="PT98" i="3" a="1"/>
  <c r="TI136" i="3" a="1"/>
  <c r="LP68" i="3" a="1"/>
  <c r="OQ65" i="3" a="1"/>
  <c r="PA95" i="3" a="1"/>
  <c r="PV96" i="3" a="1"/>
  <c r="OQ165" i="3" a="1"/>
  <c r="RJ20" i="3" a="1"/>
  <c r="OU49" i="3" a="1"/>
  <c r="TL109" i="3" a="1"/>
  <c r="QF93" i="3" a="1"/>
  <c r="OR85" i="3" a="1"/>
  <c r="PX36" i="3" a="1"/>
  <c r="SW72" i="3" a="1"/>
  <c r="RW24" i="3" a="1"/>
  <c r="TC72" i="3" a="1"/>
  <c r="MK162" i="3" a="1"/>
  <c r="SP7" i="3" a="1"/>
  <c r="PZ9" i="3" a="1"/>
  <c r="LN88" i="3" a="1"/>
  <c r="RI131" i="3" a="1"/>
  <c r="MU97" i="3" a="1"/>
  <c r="UJ26" i="3" a="1"/>
  <c r="LL33" i="3" a="1"/>
  <c r="OR64" i="3" a="1"/>
  <c r="RY96" i="3" a="1"/>
  <c r="TE4" i="3" a="1"/>
  <c r="LO10" i="3" a="1"/>
  <c r="PJ97" i="3" a="1"/>
  <c r="TI170" i="3" a="1"/>
  <c r="RW77" i="3" a="1"/>
  <c r="OL25" i="3" a="1"/>
  <c r="RJ89" i="3" a="1"/>
  <c r="LP8" i="3" a="1"/>
  <c r="TR57" i="3" a="1"/>
  <c r="ML80" i="3" a="1"/>
  <c r="TY117" i="3" a="1"/>
  <c r="TR45" i="3" a="1"/>
  <c r="RG67" i="3" a="1"/>
  <c r="MX81" i="3" a="1"/>
  <c r="LQ105" i="3" a="1"/>
  <c r="UH43" i="3" a="1"/>
  <c r="PJ123" i="3" a="1"/>
  <c r="SO40" i="3" a="1"/>
  <c r="QC61" i="3" a="1"/>
  <c r="OP63" i="3" a="1"/>
  <c r="MA135" i="3" a="1"/>
  <c r="QR87" i="3" a="1"/>
  <c r="RK25" i="3" a="1"/>
  <c r="RL53" i="3" a="1"/>
  <c r="QX125" i="3" a="1"/>
  <c r="SS97" i="3" a="1"/>
  <c r="OM9" i="3" a="1"/>
  <c r="PO7" i="3" a="1"/>
  <c r="OZ8" i="3" a="1"/>
  <c r="PC196" i="3" a="1"/>
  <c r="SO9" i="3" a="1"/>
  <c r="LO37" i="3" a="1"/>
  <c r="RJ128" i="3" a="1"/>
  <c r="QG174" i="3" a="1"/>
  <c r="PR31" i="3" a="1"/>
  <c r="RK20" i="3" a="1"/>
  <c r="QP25" i="3" a="1"/>
  <c r="LS137" i="3" a="1"/>
  <c r="TH66" i="3" a="1"/>
  <c r="QP155" i="3" a="1"/>
  <c r="PO16" i="3" a="1"/>
  <c r="RI35" i="3" a="1"/>
  <c r="TM56" i="3" a="1"/>
  <c r="OP26" i="3" a="1"/>
  <c r="LD76" i="3" a="1"/>
  <c r="LF81" i="3" a="1"/>
  <c r="TJ70" i="3" a="1"/>
  <c r="QD113" i="3" a="1"/>
  <c r="RX102" i="3" a="1"/>
  <c r="MJ12" i="3" a="1"/>
  <c r="SV46" i="3" a="1"/>
  <c r="RN51" i="3" a="1"/>
  <c r="MX39" i="3" a="1"/>
  <c r="SO48" i="3" a="1"/>
  <c r="SZ106" i="3" a="1"/>
  <c r="SR74" i="3" a="1"/>
  <c r="PH60" i="3" a="1"/>
  <c r="TW168" i="3" a="1"/>
  <c r="UH151" i="3" a="1"/>
  <c r="PG81" i="3" a="1"/>
  <c r="RC4" i="3" a="1"/>
  <c r="RD43" i="3" a="1"/>
  <c r="TU33" i="3" a="1"/>
  <c r="LM31" i="3" a="1"/>
  <c r="MQ8" i="3" a="1"/>
  <c r="LP14" i="3" a="1"/>
  <c r="LV130" i="3" a="1"/>
  <c r="PV7" i="3" a="1"/>
  <c r="SV33" i="3" a="1"/>
  <c r="QG5" i="3" a="1"/>
  <c r="RA105" i="3" a="1"/>
  <c r="MV92" i="3" a="1"/>
  <c r="TX53" i="3" a="1"/>
  <c r="LK108" i="3" a="1"/>
  <c r="RA3" i="3" a="1"/>
  <c r="UA40" i="3" a="1"/>
  <c r="SS26" i="3" a="1"/>
  <c r="MY35" i="3" a="1"/>
  <c r="SB92" i="3" a="1"/>
  <c r="LX126" i="3" a="1"/>
  <c r="PZ70" i="3" a="1"/>
  <c r="RM117" i="3" a="1"/>
  <c r="SD96" i="3" a="1"/>
  <c r="LY133" i="3" a="1"/>
  <c r="LJ119" i="3" a="1"/>
  <c r="TH48" i="3" a="1"/>
  <c r="LL50" i="3" a="1"/>
  <c r="UA140" i="3" a="1"/>
  <c r="UF146" i="3" a="1"/>
  <c r="RB108" i="3" a="1"/>
  <c r="QS15" i="3" a="1"/>
  <c r="QG39" i="3" a="1"/>
  <c r="PX123" i="3" a="1"/>
  <c r="MK93" i="3" a="1"/>
  <c r="RN118" i="3" a="1"/>
  <c r="PG170" i="3" a="1"/>
  <c r="PT12" i="3" a="1"/>
  <c r="MS79" i="3" a="1"/>
  <c r="QQ22" i="3" a="1"/>
  <c r="RF61" i="3" a="1"/>
  <c r="LQ9" i="3" a="1"/>
  <c r="SA193" i="3" a="1"/>
  <c r="MR27" i="3" a="1"/>
  <c r="LR77" i="3" a="1"/>
  <c r="SZ13" i="3" a="1"/>
  <c r="LI4" i="3" a="1"/>
  <c r="QY5" i="3" a="1"/>
  <c r="SR28" i="3" a="1"/>
  <c r="LR151" i="3" a="1"/>
  <c r="SS31" i="3" a="1"/>
  <c r="RN126" i="3" a="1"/>
  <c r="PZ187" i="3" a="1"/>
  <c r="SP127" i="3" a="1"/>
  <c r="PH92" i="3" a="1"/>
  <c r="PF76" i="3" a="1"/>
  <c r="OX64" i="3" a="1"/>
  <c r="OV53" i="3" a="1"/>
  <c r="PV26" i="3" a="1"/>
  <c r="PT105" i="3" a="1"/>
  <c r="PS82" i="3" a="1"/>
  <c r="RX124" i="3" a="1"/>
  <c r="SI140" i="3" a="1"/>
  <c r="RS35" i="3" a="1"/>
  <c r="MY100" i="3" a="1"/>
  <c r="MQ115" i="3" a="1"/>
  <c r="MJ44" i="3" a="1"/>
  <c r="SJ26" i="3" a="1"/>
  <c r="QB23" i="3" a="1"/>
  <c r="ML101" i="3" a="1"/>
  <c r="OZ135" i="3" a="1"/>
  <c r="TM86" i="3" a="1"/>
  <c r="MY24" i="3" a="1"/>
  <c r="LF93" i="3" a="1"/>
  <c r="RE24" i="3" a="1"/>
  <c r="PX22" i="3" a="1"/>
  <c r="QG52" i="3" a="1"/>
  <c r="OW62" i="3" a="1"/>
  <c r="LE13" i="3" a="1"/>
  <c r="OU58" i="3" a="1"/>
  <c r="PB136" i="3" a="1"/>
  <c r="LU56" i="3" a="1"/>
  <c r="LY43" i="3" a="1"/>
  <c r="UA127" i="3" a="1"/>
  <c r="LM127" i="3" a="1"/>
  <c r="SA91" i="3" a="1"/>
  <c r="RW8" i="3" a="1"/>
  <c r="PD130" i="3" a="1"/>
  <c r="RE54" i="3" a="1"/>
  <c r="LX74" i="3" a="1"/>
  <c r="SR13" i="3" a="1"/>
  <c r="QF13" i="3" a="1"/>
  <c r="PI58" i="3" a="1"/>
  <c r="OT70" i="3" a="1"/>
  <c r="RK11" i="3" a="1"/>
  <c r="RJ44" i="3" a="1"/>
  <c r="RN115" i="3" a="1"/>
  <c r="UF13" i="3" a="1"/>
  <c r="SB88" i="3" a="1"/>
  <c r="QX36" i="3" a="1"/>
  <c r="LJ93" i="3" a="1"/>
  <c r="OM49" i="3" a="1"/>
  <c r="SK102" i="3" a="1"/>
  <c r="RN19" i="3" a="1"/>
  <c r="SF125" i="3" a="1"/>
  <c r="RX101" i="3" a="1"/>
  <c r="TZ140" i="3" a="1"/>
  <c r="OW178" i="3" a="1"/>
  <c r="MM62" i="3" a="1"/>
  <c r="RW35" i="3" a="1"/>
  <c r="LY92" i="3" a="1"/>
  <c r="RJ151" i="3" a="1"/>
  <c r="RB123" i="3" a="1"/>
  <c r="QB131" i="3" a="1"/>
  <c r="SX90" i="3" a="1"/>
  <c r="TK55" i="3" a="1"/>
  <c r="OP115" i="3" a="1"/>
  <c r="PO111" i="3" a="1"/>
  <c r="LE55" i="3" a="1"/>
  <c r="RJ183" i="3" a="1"/>
  <c r="RY65" i="3" a="1"/>
  <c r="OY79" i="3" a="1"/>
  <c r="MJ39" i="3" a="1"/>
  <c r="UJ132" i="3" a="1"/>
  <c r="ST27" i="3" a="1"/>
  <c r="LH12" i="3" a="1"/>
  <c r="QW32" i="3" a="1"/>
  <c r="RJ47" i="3" a="1"/>
  <c r="PG121" i="3" a="1"/>
  <c r="OQ90" i="3" a="1"/>
  <c r="MU3" i="3" a="1"/>
  <c r="MR21" i="3" a="1"/>
  <c r="SQ22" i="3" a="1"/>
  <c r="PH107" i="3" a="1"/>
  <c r="QG53" i="3" a="1"/>
  <c r="SH63" i="3" a="1"/>
  <c r="OL103" i="3" a="1"/>
  <c r="QX63" i="3" a="1"/>
  <c r="TW97" i="3" a="1"/>
  <c r="OQ144" i="3" a="1"/>
  <c r="ML91" i="3" a="1"/>
  <c r="QD7" i="3" a="1"/>
  <c r="SQ121" i="3" a="1"/>
  <c r="MO141" i="3" a="1"/>
  <c r="TW4" i="3" a="1"/>
  <c r="LV59" i="3" a="1"/>
  <c r="TW10" i="3" a="1"/>
  <c r="OU34" i="3" a="1"/>
  <c r="RD143" i="3" a="1"/>
  <c r="LU29" i="3" a="1"/>
  <c r="RZ11" i="3" a="1"/>
  <c r="RS106" i="3" a="1"/>
  <c r="LZ36" i="3" a="1"/>
  <c r="MV70" i="3" a="1"/>
  <c r="RI90" i="3" a="1"/>
  <c r="LI21" i="3" a="1"/>
  <c r="PD100" i="3" a="1"/>
  <c r="LX6" i="3" a="1"/>
  <c r="LT103" i="3" a="1"/>
  <c r="RY73" i="3" a="1"/>
  <c r="QW114" i="3" a="1"/>
  <c r="PW84" i="3" a="1"/>
  <c r="UD89" i="3" a="1"/>
  <c r="SF90" i="3" a="1"/>
  <c r="QW106" i="3" a="1"/>
  <c r="MO49" i="3" a="1"/>
  <c r="PT168" i="3" a="1"/>
  <c r="MG179" i="3" a="1"/>
  <c r="SB31" i="3" a="1"/>
  <c r="LH31" i="3" a="1"/>
  <c r="UG49" i="3" a="1"/>
  <c r="TK102" i="3" a="1"/>
  <c r="PE117" i="3" a="1"/>
  <c r="TG46" i="3" a="1"/>
  <c r="PR100" i="3" a="1"/>
  <c r="SQ52" i="3" a="1"/>
  <c r="MK155" i="3" a="1"/>
  <c r="MJ69" i="3" a="1"/>
  <c r="TC25" i="3" a="1"/>
  <c r="LI87" i="3" a="1"/>
  <c r="RD84" i="3" a="1"/>
  <c r="RF125" i="3" a="1"/>
  <c r="LN72" i="3" a="1"/>
  <c r="RK108" i="3" a="1"/>
  <c r="LV71" i="3" a="1"/>
  <c r="UE43" i="3" a="1"/>
  <c r="RA154" i="3" a="1"/>
  <c r="PV39" i="3" a="1"/>
  <c r="PJ48" i="3" a="1"/>
  <c r="QV82" i="3" a="1"/>
  <c r="UD36" i="3" a="1"/>
  <c r="RN59" i="3" a="1"/>
  <c r="LJ37" i="3" a="1"/>
  <c r="RL35" i="3" a="1"/>
  <c r="RW125" i="3" a="1"/>
  <c r="SK31" i="3" a="1"/>
  <c r="MK105" i="3" a="1"/>
  <c r="TR32" i="3" a="1"/>
  <c r="MQ27" i="3" a="1"/>
  <c r="LF66" i="3" a="1"/>
  <c r="MP106" i="3" a="1"/>
  <c r="PH36" i="3" a="1"/>
  <c r="QX75" i="3" a="1"/>
  <c r="TV104" i="3" a="1"/>
  <c r="TM29" i="3" a="1"/>
  <c r="LG162" i="3" a="1"/>
  <c r="QZ20" i="3" a="1"/>
  <c r="RX111" i="3" a="1"/>
  <c r="SA53" i="3" a="1"/>
  <c r="PO18" i="3" a="1"/>
  <c r="LE53" i="3" a="1"/>
  <c r="PC38" i="3" a="1"/>
  <c r="QQ143" i="3" a="1"/>
  <c r="QV67" i="3" a="1"/>
  <c r="PH39" i="3" a="1"/>
  <c r="QG93" i="3" a="1"/>
  <c r="QB96" i="3" a="1"/>
  <c r="ML135" i="3" a="1"/>
  <c r="LT33" i="3" a="1"/>
  <c r="QW99" i="3" a="1"/>
  <c r="MK80" i="3" a="1"/>
  <c r="PX132" i="3" a="1"/>
  <c r="RF119" i="3" a="1"/>
  <c r="ML177" i="3" a="1"/>
  <c r="OW186" i="3" a="1"/>
  <c r="LS49" i="3" a="1"/>
  <c r="PJ14" i="3" a="1"/>
  <c r="TL32" i="3" a="1"/>
  <c r="LX54" i="3" a="1"/>
  <c r="TW30" i="3" a="1"/>
  <c r="TM23" i="3" a="1"/>
  <c r="LT93" i="3" a="1"/>
  <c r="QA25" i="3" a="1"/>
  <c r="LK58" i="3" a="1"/>
  <c r="SO103" i="3" a="1"/>
  <c r="RX74" i="3" a="1"/>
  <c r="TL50" i="3" a="1"/>
  <c r="SU9" i="3" a="1"/>
  <c r="LP99" i="3" a="1"/>
  <c r="QC75" i="3" a="1"/>
  <c r="PJ63" i="3" a="1"/>
  <c r="LR4" i="3" a="1"/>
  <c r="LR65" i="3" a="1"/>
  <c r="LN44" i="3" a="1"/>
  <c r="OX74" i="3" a="1"/>
  <c r="TY55" i="3" a="1"/>
  <c r="PD144" i="3" a="1"/>
  <c r="LF174" i="3" a="1"/>
  <c r="SE13" i="3" a="1"/>
  <c r="TB174" i="3" a="1"/>
  <c r="PI146" i="3" a="1"/>
  <c r="PR48" i="3" a="1"/>
  <c r="MT143" i="3" a="1"/>
  <c r="PO155" i="3" a="1"/>
  <c r="LT26" i="3" a="1"/>
  <c r="SB28" i="3" a="1"/>
  <c r="OV4" i="3" a="1"/>
  <c r="RX121" i="3" a="1"/>
  <c r="LK82" i="3" a="1"/>
  <c r="LT109" i="3" a="1"/>
  <c r="UF110" i="3" a="1"/>
  <c r="TV174" i="3" a="1"/>
  <c r="LR29" i="3" a="1"/>
  <c r="QA43" i="3" a="1"/>
  <c r="UA15" i="3" a="1"/>
  <c r="TU119" i="3" a="1"/>
  <c r="RN42" i="3" a="1"/>
  <c r="TD51" i="3" a="1"/>
  <c r="SU19" i="3" a="1"/>
  <c r="SU80" i="3" a="1"/>
  <c r="TE153" i="3" a="1"/>
  <c r="SC61" i="3" a="1"/>
  <c r="UD70" i="3" a="1"/>
  <c r="LP89" i="3" a="1"/>
  <c r="ST86" i="3" a="1"/>
  <c r="LV39" i="3" a="1"/>
  <c r="SC165" i="3" a="1"/>
  <c r="SE43" i="3" a="1"/>
  <c r="SB27" i="3" a="1"/>
  <c r="UB14" i="3" a="1"/>
  <c r="RF56" i="3" a="1"/>
  <c r="LX28" i="3" a="1"/>
  <c r="RS19" i="3" a="1"/>
  <c r="OW60" i="3" a="1"/>
  <c r="QY14" i="3" a="1"/>
  <c r="QE101" i="3" a="1"/>
  <c r="OV34" i="3" a="1"/>
  <c r="LE92" i="3" a="1"/>
  <c r="MN121" i="3" a="1"/>
  <c r="TX109" i="3" a="1"/>
  <c r="LY121" i="3" a="1"/>
  <c r="SP157" i="3" a="1"/>
  <c r="MX31" i="3" a="1"/>
  <c r="SH73" i="3" a="1"/>
  <c r="PE162" i="3" a="1"/>
  <c r="OR101" i="3" a="1"/>
  <c r="LZ9" i="3" a="1"/>
  <c r="TL82" i="3" a="1"/>
  <c r="MK151" i="3" a="1"/>
  <c r="LU77" i="3" a="1"/>
  <c r="QY122" i="3" a="1"/>
  <c r="PR85" i="3" a="1"/>
  <c r="MT72" i="3" a="1"/>
  <c r="UG79" i="3" a="1"/>
  <c r="LP57" i="3" a="1"/>
  <c r="MQ84" i="3" a="1"/>
  <c r="LW81" i="3" a="1"/>
  <c r="MA116" i="3" a="1"/>
  <c r="LO32" i="3" a="1"/>
  <c r="MQ28" i="3" a="1"/>
  <c r="RY153" i="3" a="1"/>
  <c r="UC34" i="3" a="1"/>
  <c r="SD11" i="3" a="1"/>
  <c r="LZ10" i="3" a="1"/>
  <c r="UA67" i="3" a="1"/>
  <c r="TI109" i="3" a="1"/>
  <c r="TB149" i="3" a="1"/>
  <c r="UC118" i="3" a="1"/>
  <c r="RZ67" i="3" a="1"/>
  <c r="OW65" i="3" a="1"/>
  <c r="ON113" i="3" a="1"/>
  <c r="LZ51" i="3" a="1"/>
  <c r="QZ69" i="3" a="1"/>
  <c r="RF115" i="3" a="1"/>
  <c r="SQ95" i="3" a="1"/>
  <c r="MA98" i="3" a="1"/>
  <c r="PI34" i="3" a="1"/>
  <c r="LI101" i="3" a="1"/>
  <c r="PO162" i="3" a="1"/>
  <c r="QB52" i="3" a="1"/>
  <c r="MN48" i="3" a="1"/>
  <c r="OL19" i="3" a="1"/>
  <c r="QQ111" i="3" a="1"/>
  <c r="MV38" i="3" a="1"/>
  <c r="PO56" i="3" a="1"/>
  <c r="OR117" i="3" a="1"/>
  <c r="SJ101" i="3" a="1"/>
  <c r="QQ89" i="3" a="1"/>
  <c r="LJ96" i="3" a="1"/>
  <c r="RK86" i="3" a="1"/>
  <c r="RM92" i="3" a="1"/>
  <c r="QC14" i="3" a="1"/>
  <c r="PE147" i="3" a="1"/>
  <c r="PD143" i="3" a="1"/>
  <c r="TA102" i="3" a="1"/>
  <c r="SZ125" i="3" a="1"/>
  <c r="RB78" i="3" a="1"/>
  <c r="SJ53" i="3" a="1"/>
  <c r="TU92" i="3" a="1"/>
  <c r="RG35" i="3" a="1"/>
  <c r="TA88" i="3" a="1"/>
  <c r="TX14" i="3" a="1"/>
  <c r="PW86" i="3" a="1"/>
  <c r="RJ118" i="3" a="1"/>
  <c r="QY9" i="3" a="1"/>
  <c r="QP58" i="3" a="1"/>
  <c r="QC3" i="3" a="1"/>
  <c r="RS29" i="3" a="1"/>
  <c r="OT118" i="3" a="1"/>
  <c r="TL44" i="3" a="1"/>
  <c r="TI38" i="3" a="1"/>
  <c r="RE47" i="3" a="1"/>
  <c r="TE68" i="3" a="1"/>
  <c r="TY21" i="3" a="1"/>
  <c r="PY102" i="3" a="1"/>
  <c r="OY157" i="3" a="1"/>
  <c r="MW88" i="3" a="1"/>
  <c r="QG10" i="3" a="1"/>
  <c r="SQ39" i="3" a="1"/>
  <c r="SH15" i="3" a="1"/>
  <c r="RF186" i="3" a="1"/>
  <c r="OX140" i="3" a="1"/>
  <c r="LG24" i="3" a="1"/>
  <c r="QZ32" i="3" a="1"/>
  <c r="QV127" i="3" a="1"/>
  <c r="LS15" i="3" a="1"/>
  <c r="QE52" i="3" a="1"/>
  <c r="SR32" i="3" a="1"/>
  <c r="TV45" i="3" a="1"/>
  <c r="SR35" i="3" a="1"/>
  <c r="PW57" i="3" a="1"/>
  <c r="PS95" i="3" a="1"/>
  <c r="TF110" i="3" a="1"/>
  <c r="TF35" i="3" a="1"/>
  <c r="PR67" i="3" a="1"/>
  <c r="TA24" i="3" a="1"/>
  <c r="QF55" i="3" a="1"/>
  <c r="QS100" i="3" a="1"/>
  <c r="RE116" i="3" a="1"/>
  <c r="PJ5" i="3" a="1"/>
  <c r="LS26" i="3" a="1"/>
  <c r="MG128" i="3" a="1"/>
  <c r="LK144" i="3" a="1"/>
  <c r="QU51" i="3" a="1"/>
  <c r="RM10" i="3" a="1"/>
  <c r="SF25" i="3" a="1"/>
  <c r="OT92" i="3" a="1"/>
  <c r="LH77" i="3" a="1"/>
  <c r="SF22" i="3" a="1"/>
  <c r="OU161" i="3" a="1"/>
  <c r="PE154" i="3" a="1"/>
  <c r="UI85" i="3" a="1"/>
  <c r="RB28" i="3" a="1"/>
  <c r="RM190" i="3" a="1"/>
  <c r="PB154" i="3" a="1"/>
  <c r="SH143" i="3" a="1"/>
  <c r="TW36" i="3" a="1"/>
  <c r="RB77" i="3" a="1"/>
  <c r="TM6" i="3" a="1"/>
  <c r="MW91" i="3" a="1"/>
  <c r="UI25" i="3" a="1"/>
  <c r="TI64" i="3" a="1"/>
  <c r="OX17" i="3" a="1"/>
  <c r="UF138" i="3" a="1"/>
  <c r="SZ113" i="3" a="1"/>
  <c r="TW18" i="3" a="1"/>
  <c r="SF34" i="3" a="1"/>
  <c r="TI121" i="3" a="1"/>
  <c r="SD72" i="3" a="1"/>
  <c r="RF100" i="3" a="1"/>
  <c r="TA131" i="3" a="1"/>
  <c r="QQ160" i="3" a="1"/>
  <c r="MN20" i="3" a="1"/>
  <c r="MM110" i="3" a="1"/>
  <c r="SP116" i="3" a="1"/>
  <c r="OV109" i="3" a="1"/>
  <c r="LG5" i="3" a="1"/>
  <c r="TJ111" i="3" a="1"/>
  <c r="TK14" i="3" a="1"/>
  <c r="OO19" i="3" a="1"/>
  <c r="PR150" i="3" a="1"/>
  <c r="MV17" i="3" a="1"/>
  <c r="RG97" i="3" a="1"/>
  <c r="PD16" i="3" a="1"/>
  <c r="SV108" i="3" a="1"/>
  <c r="TI13" i="3" a="1"/>
  <c r="SK143" i="3" a="1"/>
  <c r="QW13" i="3" a="1"/>
  <c r="PI38" i="3" a="1"/>
  <c r="ST45" i="3" a="1"/>
  <c r="PR3" i="3" a="1"/>
  <c r="MA157" i="3" a="1"/>
  <c r="MG42" i="3" a="1"/>
  <c r="QF94" i="3" a="1"/>
  <c r="UC116" i="3" a="1"/>
  <c r="TR78" i="3" a="1"/>
  <c r="TK56" i="3" a="1"/>
  <c r="SY75" i="3" a="1"/>
  <c r="SS80" i="3" a="1"/>
  <c r="QU49" i="3" a="1"/>
  <c r="UG78" i="3" a="1"/>
  <c r="PW104" i="3" a="1"/>
  <c r="MQ100" i="3" a="1"/>
  <c r="QY71" i="3" a="1"/>
  <c r="UC150" i="3" a="1"/>
  <c r="RB146" i="3" a="1"/>
  <c r="TG14" i="3" a="1"/>
  <c r="RC30" i="3" a="1"/>
  <c r="LR19" i="3" a="1"/>
  <c r="RF45" i="3" a="1"/>
  <c r="LR92" i="3" a="1"/>
  <c r="LY114" i="3" a="1"/>
  <c r="LO91" i="3" a="1"/>
  <c r="SD69" i="3" a="1"/>
  <c r="QA84" i="3" a="1"/>
  <c r="SY107" i="3" a="1"/>
  <c r="MQ36" i="3" a="1"/>
  <c r="MS34" i="3" a="1"/>
  <c r="SR134" i="3" a="1"/>
  <c r="LW142" i="3" a="1"/>
  <c r="SW31" i="3" a="1"/>
  <c r="LN41" i="3" a="1"/>
  <c r="LH51" i="3" a="1"/>
  <c r="QU35" i="3" a="1"/>
  <c r="PE20" i="3" a="1"/>
  <c r="MK31" i="3" a="1"/>
  <c r="PE84" i="3" a="1"/>
  <c r="OS25" i="3" a="1"/>
  <c r="LN112" i="3" a="1"/>
  <c r="QR59" i="3" a="1"/>
  <c r="LO184" i="3" a="1"/>
  <c r="SO47" i="3" a="1"/>
  <c r="PX196" i="3" a="1"/>
  <c r="ST156" i="3" a="1"/>
  <c r="OP105" i="3" a="1"/>
  <c r="PE118" i="3" a="1"/>
  <c r="TK101" i="3" a="1"/>
  <c r="RF73" i="3" a="1"/>
  <c r="LP124" i="3" a="1"/>
  <c r="TR156" i="3" a="1"/>
  <c r="LK59" i="3" a="1"/>
  <c r="TL23" i="3" a="1"/>
  <c r="MU20" i="3" a="1"/>
  <c r="TK58" i="3" a="1"/>
  <c r="OY66" i="3" a="1"/>
  <c r="QG88" i="3" a="1"/>
  <c r="QD154" i="3" a="1"/>
  <c r="QQ115" i="3" a="1"/>
  <c r="LW66" i="3" a="1"/>
  <c r="QD9" i="3" a="1"/>
  <c r="LD88" i="3" a="1"/>
  <c r="UA117" i="3" a="1"/>
  <c r="RF114" i="3" a="1"/>
  <c r="OQ30" i="3" a="1"/>
  <c r="PU102" i="3" a="1"/>
  <c r="LH4" i="3" a="1"/>
  <c r="TW73" i="3" a="1"/>
  <c r="PV67" i="3" a="1"/>
  <c r="RL156" i="3" a="1"/>
  <c r="UB64" i="3" a="1"/>
  <c r="UA84" i="3" a="1"/>
  <c r="TZ82" i="3" a="1"/>
  <c r="MR126" i="3" a="1"/>
  <c r="LZ62" i="3" a="1"/>
  <c r="LI65" i="3" a="1"/>
  <c r="RK42" i="3" a="1"/>
  <c r="OZ76" i="3" a="1"/>
  <c r="OZ32" i="3" a="1"/>
  <c r="OL81" i="3" a="1"/>
  <c r="SA67" i="3" a="1"/>
  <c r="TC101" i="3" a="1"/>
  <c r="SJ72" i="3" a="1"/>
  <c r="SO21" i="3" a="1"/>
  <c r="LW123" i="3" a="1"/>
  <c r="SK65" i="3" a="1"/>
  <c r="UB96" i="3" a="1"/>
  <c r="MG78" i="3" a="1"/>
  <c r="QY119" i="3" a="1"/>
  <c r="ON97" i="3" a="1"/>
  <c r="TX51" i="3" a="1"/>
  <c r="MO111" i="3" a="1"/>
  <c r="QX50" i="3" a="1"/>
  <c r="OY109" i="3" a="1"/>
  <c r="MR73" i="3" a="1"/>
  <c r="RC65" i="3" a="1"/>
  <c r="LK62" i="3" a="1"/>
  <c r="SF152" i="3" a="1"/>
  <c r="SV98" i="3" a="1"/>
  <c r="TE99" i="3" a="1"/>
  <c r="PU91" i="3" a="1"/>
  <c r="OZ20" i="3" a="1"/>
  <c r="TY132" i="3" a="1"/>
  <c r="QC6" i="3" a="1"/>
  <c r="SI6" i="3" a="1"/>
  <c r="RM13" i="3" a="1"/>
  <c r="PZ160" i="3" a="1"/>
  <c r="TD23" i="3" a="1"/>
  <c r="OY34" i="3" a="1"/>
  <c r="SY88" i="3" a="1"/>
  <c r="TH74" i="3" a="1"/>
  <c r="SH5" i="3" a="1"/>
  <c r="MV62" i="3" a="1"/>
  <c r="QC38" i="3" a="1"/>
  <c r="OS139" i="3" a="1"/>
  <c r="UE121" i="3" a="1"/>
  <c r="TA59" i="3" a="1"/>
  <c r="MG16" i="3" a="1"/>
  <c r="TM75" i="3" a="1"/>
  <c r="MR70" i="3" a="1"/>
  <c r="PW96" i="3" a="1"/>
  <c r="OZ79" i="3" a="1"/>
  <c r="LJ34" i="3" a="1"/>
  <c r="PW115" i="3" a="1"/>
  <c r="OM76" i="3" a="1"/>
  <c r="SG97" i="3" a="1"/>
  <c r="LO34" i="3" a="1"/>
  <c r="MS24" i="3" a="1"/>
  <c r="MG54" i="3" a="1"/>
  <c r="LW141" i="3" a="1"/>
  <c r="TX10" i="3" a="1"/>
  <c r="QR64" i="3" a="1"/>
  <c r="RY37" i="3" a="1"/>
  <c r="SW130" i="3" a="1"/>
  <c r="TL70" i="3" a="1"/>
  <c r="PF59" i="3" a="1"/>
  <c r="RC69" i="3" a="1"/>
  <c r="OW49" i="3" a="1"/>
  <c r="RV59" i="3" a="1"/>
  <c r="RJ107" i="3" a="1"/>
  <c r="OT23" i="3" a="1"/>
  <c r="TL101" i="3" a="1"/>
  <c r="OX104" i="3" a="1"/>
  <c r="QU93" i="3" a="1"/>
  <c r="SY167" i="3" a="1"/>
  <c r="SD136" i="3" a="1"/>
  <c r="SZ10" i="3" a="1"/>
  <c r="QA59" i="3" a="1"/>
  <c r="SW41" i="3" a="1"/>
  <c r="LG104" i="3" a="1"/>
  <c r="PR7" i="3" a="1"/>
  <c r="QG31" i="3" a="1"/>
  <c r="PS48" i="3" a="1"/>
  <c r="QZ29" i="3" a="1"/>
  <c r="PE30" i="3" a="1"/>
  <c r="RE81" i="3" a="1"/>
  <c r="UF80" i="3" a="1"/>
  <c r="SK54" i="3" a="1"/>
  <c r="MM120" i="3" a="1"/>
  <c r="TX54" i="3" a="1"/>
  <c r="LT92" i="3" a="1"/>
  <c r="PG7" i="3" a="1"/>
  <c r="LZ4" i="3" a="1"/>
  <c r="MS100" i="3" a="1"/>
  <c r="OX24" i="3" a="1"/>
  <c r="SA25" i="3" a="1"/>
  <c r="OW23" i="3" a="1"/>
  <c r="MU34" i="3" a="1"/>
  <c r="LU50" i="3" a="1"/>
  <c r="MU160" i="3" a="1"/>
  <c r="TF28" i="3" a="1"/>
  <c r="SE36" i="3" a="1"/>
  <c r="SZ32" i="3" a="1"/>
  <c r="SS46" i="3" a="1"/>
  <c r="MT76" i="3" a="1"/>
  <c r="SX34" i="3" a="1"/>
  <c r="PI52" i="3" a="1"/>
  <c r="OQ97" i="3" a="1"/>
  <c r="MB4" i="3" a="1"/>
  <c r="QX139" i="3" a="1"/>
  <c r="PS100" i="3" a="1"/>
  <c r="LH81" i="3" a="1"/>
  <c r="PI115" i="3" a="1"/>
  <c r="SH101" i="3" a="1"/>
  <c r="SE60" i="3" a="1"/>
  <c r="PZ57" i="3" a="1"/>
  <c r="LQ120" i="3" a="1"/>
  <c r="RZ160" i="3" a="1"/>
  <c r="TI158" i="3" a="1"/>
  <c r="QR82" i="3" a="1"/>
  <c r="TC102" i="3" a="1"/>
  <c r="PI105" i="3" a="1"/>
  <c r="TR153" i="3" a="1"/>
  <c r="QB29" i="3" a="1"/>
  <c r="QY23" i="3" a="1"/>
  <c r="TK86" i="3" a="1"/>
  <c r="QU37" i="3" a="1"/>
  <c r="PW116" i="3" a="1"/>
  <c r="RI112" i="3" a="1"/>
  <c r="SP162" i="3" a="1"/>
  <c r="LP28" i="3" a="1"/>
  <c r="OV89" i="3" a="1"/>
  <c r="RB81" i="3" a="1"/>
  <c r="PR93" i="3" a="1"/>
  <c r="MJ43" i="3" a="1"/>
  <c r="OU128" i="3" a="1"/>
  <c r="QE71" i="3" a="1"/>
  <c r="UE88" i="3" a="1"/>
  <c r="MX30" i="3" a="1"/>
  <c r="PB74" i="3" a="1"/>
  <c r="SB10" i="3" a="1"/>
  <c r="QY30" i="3" a="1"/>
  <c r="LR140" i="3" a="1"/>
  <c r="QQ174" i="3" a="1"/>
  <c r="SK44" i="3" a="1"/>
  <c r="MA123" i="3" a="1"/>
  <c r="OX101" i="3" a="1"/>
  <c r="PA87" i="3" a="1"/>
  <c r="MB117" i="3" a="1"/>
  <c r="LX34" i="3" a="1"/>
  <c r="PG31" i="3" a="1"/>
  <c r="QU9" i="3" a="1"/>
  <c r="PE12" i="3" a="1"/>
  <c r="LH112" i="3" a="1"/>
  <c r="RY126" i="3" a="1"/>
  <c r="LG153" i="3" a="1"/>
  <c r="LR28" i="3" a="1"/>
  <c r="LQ47" i="3" a="1"/>
  <c r="OS91" i="3" a="1"/>
  <c r="PB44" i="3" a="1"/>
  <c r="RM51" i="3" a="1"/>
  <c r="SU86" i="3" a="1"/>
  <c r="TM84" i="3" a="1"/>
  <c r="QZ45" i="3" a="1"/>
  <c r="MR53" i="3" a="1"/>
  <c r="PB50" i="3" a="1"/>
  <c r="RE127" i="3" a="1"/>
  <c r="UE30" i="3" a="1"/>
  <c r="RW136" i="3" a="1"/>
  <c r="PY53" i="3" a="1"/>
  <c r="PU14" i="3" a="1"/>
  <c r="RY4" i="3" a="1"/>
  <c r="OR70" i="3" a="1"/>
  <c r="LE89" i="3" a="1"/>
  <c r="MM63" i="3" a="1"/>
  <c r="PT22" i="3" a="1"/>
  <c r="LZ72" i="3" a="1"/>
  <c r="RZ37" i="3" a="1"/>
  <c r="LU53" i="3" a="1"/>
  <c r="TU27" i="3" a="1"/>
  <c r="MG9" i="3" a="1"/>
  <c r="OY64" i="3" a="1"/>
  <c r="PO141" i="3" a="1"/>
  <c r="MU43" i="3" a="1"/>
  <c r="RY128" i="3" a="1"/>
  <c r="PB32" i="3" a="1"/>
  <c r="LY112" i="3" a="1"/>
  <c r="PR17" i="3" a="1"/>
  <c r="SW68" i="3" a="1"/>
  <c r="PC139" i="3" a="1"/>
  <c r="RE96" i="3" a="1"/>
  <c r="ML118" i="3" a="1"/>
  <c r="PE73" i="3" a="1"/>
  <c r="SO28" i="3" a="1"/>
  <c r="UJ145" i="3" a="1"/>
  <c r="OW29" i="3" a="1"/>
  <c r="MJ57" i="3" a="1"/>
  <c r="RL97" i="3" a="1"/>
  <c r="RZ117" i="3" a="1"/>
  <c r="MO25" i="3" a="1"/>
  <c r="OZ131" i="3" a="1"/>
  <c r="QY49" i="3" a="1"/>
  <c r="OW63" i="3" a="1"/>
  <c r="PV120" i="3" a="1"/>
  <c r="MO37" i="3" a="1"/>
  <c r="MR31" i="3" a="1"/>
  <c r="TY116" i="3" a="1"/>
  <c r="UH10" i="3" a="1"/>
  <c r="OP113" i="3" a="1"/>
  <c r="MW81" i="3" a="1"/>
  <c r="LQ80" i="3" a="1"/>
  <c r="OV33" i="3" a="1"/>
  <c r="TC161" i="3" a="1"/>
  <c r="SB3" i="3" a="1"/>
  <c r="TU54" i="3" a="1"/>
  <c r="PA86" i="3" a="1"/>
  <c r="TI26" i="3" a="1"/>
  <c r="OR137" i="3" a="1"/>
  <c r="MT109" i="3" a="1"/>
  <c r="OL79" i="3" a="1"/>
  <c r="TD33" i="3" a="1"/>
  <c r="TE38" i="3" a="1"/>
  <c r="QT102" i="3" a="1"/>
  <c r="TG6" i="3" a="1"/>
  <c r="TD32" i="3" a="1"/>
  <c r="SW121" i="3" a="1"/>
  <c r="UG147" i="3" a="1"/>
  <c r="QY97" i="3" a="1"/>
  <c r="MK175" i="3" a="1"/>
  <c r="TB78" i="3" a="1"/>
  <c r="LR7" i="3" a="1"/>
  <c r="PF121" i="3" a="1"/>
  <c r="SG16" i="3" a="1"/>
  <c r="QP68" i="3" a="1"/>
  <c r="LX27" i="3" a="1"/>
  <c r="QW76" i="3" a="1"/>
  <c r="LF9" i="3" a="1"/>
  <c r="LQ11" i="3" a="1"/>
  <c r="OP5" i="3" a="1"/>
  <c r="QG173" i="3" a="1"/>
  <c r="QB18" i="3" a="1"/>
  <c r="QU11" i="3" a="1"/>
  <c r="QC8" i="3" a="1"/>
  <c r="SR104" i="3" a="1"/>
  <c r="LW70" i="3" a="1"/>
  <c r="PO124" i="3" a="1"/>
  <c r="SJ58" i="3" a="1"/>
  <c r="MN59" i="3" a="1"/>
  <c r="MW83" i="3" a="1"/>
  <c r="OV8" i="3" a="1"/>
  <c r="OM89" i="3" a="1"/>
  <c r="OP142" i="3" a="1"/>
  <c r="PD146" i="3" a="1"/>
  <c r="MO136" i="3" a="1"/>
  <c r="LS9" i="3" a="1"/>
  <c r="QF42" i="3" a="1"/>
  <c r="PW83" i="3" a="1"/>
  <c r="MB72" i="3" a="1"/>
  <c r="OY60" i="3" a="1"/>
  <c r="OZ130" i="3" a="1"/>
  <c r="LS41" i="3" a="1"/>
  <c r="QY47" i="3" a="1"/>
  <c r="MR17" i="3" a="1"/>
  <c r="MW78" i="3" a="1"/>
  <c r="RZ26" i="3" a="1"/>
  <c r="SV64" i="3" a="1"/>
  <c r="OP97" i="3" a="1"/>
  <c r="MA66" i="3" a="1"/>
  <c r="SC70" i="3" a="1"/>
  <c r="MX113" i="3" a="1"/>
  <c r="MX49" i="3" a="1"/>
  <c r="RX49" i="3" a="1"/>
  <c r="PB100" i="3" a="1"/>
  <c r="SV26" i="3" a="1"/>
  <c r="MT101" i="3" a="1"/>
  <c r="UJ77" i="3" a="1"/>
  <c r="SV53" i="3" a="1"/>
  <c r="OS104" i="3" a="1"/>
  <c r="PY111" i="3" a="1"/>
  <c r="UE134" i="3" a="1"/>
  <c r="QF142" i="3" a="1"/>
  <c r="OW85" i="3" a="1"/>
  <c r="SY144" i="3" a="1"/>
  <c r="RH71" i="3" a="1"/>
  <c r="OU160" i="3" a="1"/>
  <c r="OQ135" i="3" a="1"/>
  <c r="RV93" i="3" a="1"/>
  <c r="RB14" i="3" a="1"/>
  <c r="QD131" i="3" a="1"/>
  <c r="LG85" i="3" a="1"/>
  <c r="OQ99" i="3" a="1"/>
  <c r="MV8" i="3" a="1"/>
  <c r="RF101" i="3" a="1"/>
  <c r="LF49" i="3" a="1"/>
  <c r="RV118" i="3" a="1"/>
  <c r="SC37" i="3" a="1"/>
  <c r="LW72" i="3" a="1"/>
  <c r="LY36" i="3" a="1"/>
  <c r="SR71" i="3" a="1"/>
  <c r="LZ63" i="3" a="1"/>
  <c r="QZ4" i="3" a="1"/>
  <c r="TE114" i="3" a="1"/>
  <c r="RB12" i="3" a="1"/>
  <c r="LY143" i="3" a="1"/>
  <c r="UF22" i="3" a="1"/>
  <c r="UG52" i="3" a="1"/>
  <c r="PS99" i="3" a="1"/>
  <c r="SA31" i="3" a="1"/>
  <c r="MY75" i="3" a="1"/>
  <c r="LV88" i="3" a="1"/>
  <c r="LM9" i="3" a="1"/>
  <c r="SR19" i="3" a="1"/>
  <c r="TF26" i="3" a="1"/>
  <c r="QE99" i="3" a="1"/>
  <c r="RL103" i="3" a="1"/>
  <c r="RM137" i="3" a="1"/>
  <c r="TX36" i="3" a="1"/>
  <c r="MB88" i="3" a="1"/>
  <c r="TL31" i="3" a="1"/>
  <c r="LU35" i="3" a="1"/>
  <c r="TV131" i="3" a="1"/>
  <c r="OT99" i="3" a="1"/>
  <c r="MX97" i="3" a="1"/>
  <c r="MJ108" i="3" a="1"/>
  <c r="LI12" i="3" a="1"/>
  <c r="MS119" i="3" a="1"/>
  <c r="MO22" i="3" a="1"/>
  <c r="QZ121" i="3" a="1"/>
  <c r="LY25" i="3" a="1"/>
  <c r="TY10" i="3" a="1"/>
  <c r="MV76" i="3" a="1"/>
  <c r="LU80" i="3" a="1"/>
  <c r="PW8" i="3" a="1"/>
  <c r="LK90" i="3" a="1"/>
  <c r="LX125" i="3" a="1"/>
  <c r="TF46" i="3" a="1"/>
  <c r="TG66" i="3" a="1"/>
  <c r="RZ25" i="3" a="1"/>
  <c r="SK126" i="3" a="1"/>
  <c r="TV46" i="3" a="1"/>
  <c r="TZ8" i="3" a="1"/>
  <c r="SZ131" i="3" a="1"/>
  <c r="PE47" i="3" a="1"/>
  <c r="OP50" i="3" a="1"/>
  <c r="MU5" i="3" a="1"/>
  <c r="RA53" i="3" a="1"/>
  <c r="SA8" i="3" a="1"/>
  <c r="PT25" i="3" a="1"/>
  <c r="LE109" i="3" a="1"/>
  <c r="LQ100" i="3" a="1"/>
  <c r="UJ4" i="3" a="1"/>
  <c r="ML67" i="3" a="1"/>
  <c r="RE59" i="3" a="1"/>
  <c r="UJ96" i="3" a="1"/>
  <c r="RH166" i="3" a="1"/>
  <c r="SA96" i="3" a="1"/>
  <c r="SF39" i="3" a="1"/>
  <c r="SK11" i="3" a="1"/>
  <c r="QE3" i="3" a="1"/>
  <c r="TR48" i="3" a="1"/>
  <c r="TU175" i="3" a="1"/>
  <c r="UA182" i="3" a="1"/>
  <c r="RE131" i="3" a="1"/>
  <c r="TX29" i="3" a="1"/>
  <c r="UC86" i="3" a="1"/>
  <c r="SY85" i="3" a="1"/>
  <c r="QX15" i="3" a="1"/>
  <c r="RX85" i="3" a="1"/>
  <c r="LQ61" i="3" a="1"/>
  <c r="UH101" i="3" a="1"/>
  <c r="QC175" i="3" a="1"/>
  <c r="TY72" i="3" a="1"/>
  <c r="LU108" i="3" a="1"/>
  <c r="UA79" i="3" a="1"/>
  <c r="MX106" i="3" a="1"/>
  <c r="PT161" i="3" a="1"/>
  <c r="OW104" i="3" a="1"/>
  <c r="SD88" i="3" a="1"/>
  <c r="UE98" i="3" a="1"/>
  <c r="LX109" i="3" a="1"/>
  <c r="QF125" i="3" a="1"/>
  <c r="UF38" i="3" a="1"/>
  <c r="UD91" i="3" a="1"/>
  <c r="SO18" i="3" a="1"/>
  <c r="RG110" i="3" a="1"/>
  <c r="QD67" i="3" a="1"/>
  <c r="UH213" i="3"/>
  <c r="ST51" i="3" a="1"/>
  <c r="QF11" i="3" a="1"/>
  <c r="UA50" i="3" a="1"/>
  <c r="TU141" i="3" a="1"/>
  <c r="RI67" i="3" a="1"/>
  <c r="SQ3" i="3" a="1"/>
  <c r="TA7" i="3" a="1"/>
  <c r="PB53" i="3" a="1"/>
  <c r="TX16" i="3" a="1"/>
  <c r="PG167" i="3" a="1"/>
  <c r="QU28" i="3" a="1"/>
  <c r="MT35" i="3" a="1"/>
  <c r="OX9" i="3" a="1"/>
  <c r="LD12" i="3" a="1"/>
  <c r="MB47" i="3" a="1"/>
  <c r="QB41" i="3" a="1"/>
  <c r="QP14" i="3" a="1"/>
  <c r="LF62" i="3" a="1"/>
  <c r="SH117" i="3" a="1"/>
  <c r="PD20" i="3" a="1"/>
  <c r="UJ80" i="3" a="1"/>
  <c r="OQ43" i="3" a="1"/>
  <c r="OL26" i="3" a="1"/>
  <c r="SU39" i="3" a="1"/>
  <c r="UB48" i="3" a="1"/>
  <c r="LL57" i="3" a="1"/>
  <c r="MB31" i="3" a="1"/>
  <c r="LZ83" i="3" a="1"/>
  <c r="OL182" i="3" a="1"/>
  <c r="LM146" i="3" a="1"/>
  <c r="RS73" i="3" a="1"/>
  <c r="LK14" i="3" a="1"/>
  <c r="MU122" i="3" a="1"/>
  <c r="TG99" i="3" a="1"/>
  <c r="QG109" i="3" a="1"/>
  <c r="OR145" i="3" a="1"/>
  <c r="QU197" i="3" a="1"/>
  <c r="TV18" i="3" a="1"/>
  <c r="UD55" i="3" a="1"/>
  <c r="RC21" i="3" a="1"/>
  <c r="TR51" i="3" a="1"/>
  <c r="TF135" i="3" a="1"/>
  <c r="UG4" i="3" a="1"/>
  <c r="OU152" i="3" a="1"/>
  <c r="PA84" i="3" a="1"/>
  <c r="SE29" i="3" a="1"/>
  <c r="SE21" i="3" a="1"/>
  <c r="OQ42" i="3" a="1"/>
  <c r="QC43" i="3" a="1"/>
  <c r="LZ93" i="3" a="1"/>
  <c r="MT157" i="3" a="1"/>
  <c r="PR102" i="3" a="1"/>
  <c r="PO114" i="3" a="1"/>
  <c r="OO58" i="3" a="1"/>
  <c r="LJ16" i="3" a="1"/>
  <c r="MA142" i="3" a="1"/>
  <c r="LM152" i="3" a="1"/>
  <c r="PJ114" i="3" a="1"/>
  <c r="MS93" i="3" a="1"/>
  <c r="MM152" i="3" a="1"/>
  <c r="PA129" i="3" a="1"/>
  <c r="MT86" i="3" a="1"/>
  <c r="MS58" i="3" a="1"/>
  <c r="LW13" i="3" a="1"/>
  <c r="MV91" i="3" a="1"/>
  <c r="SP186" i="3" a="1"/>
  <c r="OT102" i="3" a="1"/>
  <c r="TY13" i="3" a="1"/>
  <c r="QG3" i="3" a="1"/>
  <c r="OV74" i="3" a="1"/>
  <c r="SD15" i="3" a="1"/>
  <c r="MS23" i="3" a="1"/>
  <c r="LQ101" i="3" a="1"/>
  <c r="OM16" i="3" a="1"/>
  <c r="LV22" i="3" a="1"/>
  <c r="LJ65" i="3" a="1"/>
  <c r="SZ40" i="3" a="1"/>
  <c r="RM196" i="3" a="1"/>
  <c r="UG86" i="3" a="1"/>
  <c r="UE61" i="3" a="1"/>
  <c r="OQ53" i="3" a="1"/>
  <c r="UE14" i="3" a="1"/>
  <c r="LN16" i="3" a="1"/>
  <c r="PW141" i="3" a="1"/>
  <c r="RH86" i="3" a="1"/>
  <c r="RH83" i="3" a="1"/>
  <c r="PY3" i="3" a="1"/>
  <c r="ST112" i="3" a="1"/>
  <c r="QC50" i="3" a="1"/>
  <c r="QG121" i="3" a="1"/>
  <c r="TK79" i="3" a="1"/>
  <c r="MV14" i="3" a="1"/>
  <c r="TB66" i="3" a="1"/>
  <c r="SC84" i="3" a="1"/>
  <c r="TK76" i="3" a="1"/>
  <c r="PJ177" i="3" a="1"/>
  <c r="TZ102" i="3" a="1"/>
  <c r="UB157" i="3" a="1"/>
  <c r="LD37" i="3" a="1"/>
  <c r="QQ191" i="3" a="1"/>
  <c r="QA69" i="3" a="1"/>
  <c r="SO24" i="3" a="1"/>
  <c r="MQ65" i="3" a="1"/>
  <c r="SC99" i="3" a="1"/>
  <c r="PV100" i="3" a="1"/>
  <c r="RZ172" i="3" a="1"/>
  <c r="RD47" i="3" a="1"/>
  <c r="MJ35" i="3" a="1"/>
  <c r="QR48" i="3" a="1"/>
  <c r="LG44" i="3" a="1"/>
  <c r="QP108" i="3" a="1"/>
  <c r="ML55" i="3" a="1"/>
  <c r="PJ172" i="3" a="1"/>
  <c r="TL107" i="3" a="1"/>
  <c r="PD83" i="3" a="1"/>
  <c r="QU60" i="3" a="1"/>
  <c r="SW7" i="3" a="1"/>
  <c r="RJ21" i="3" a="1"/>
  <c r="PF55" i="3" a="1"/>
  <c r="MO35" i="3" a="1"/>
  <c r="QV33" i="3" a="1"/>
  <c r="RL47" i="3" a="1"/>
  <c r="MA48" i="3" a="1"/>
  <c r="QP27" i="3" a="1"/>
  <c r="TF6" i="3" a="1"/>
  <c r="PD129" i="3" a="1"/>
  <c r="PX19" i="3" a="1"/>
  <c r="QX47" i="3" a="1"/>
  <c r="TR100" i="3" a="1"/>
  <c r="QY61" i="3" a="1"/>
  <c r="PY67" i="3" a="1"/>
  <c r="SJ90" i="3" a="1"/>
  <c r="RZ51" i="3" a="1"/>
  <c r="TZ54" i="3" a="1"/>
  <c r="PS110" i="3" a="1"/>
  <c r="LR31" i="3" a="1"/>
  <c r="QT56" i="3" a="1"/>
  <c r="PE25" i="3" a="1"/>
  <c r="RJ23" i="3" a="1"/>
  <c r="SX126" i="3" a="1"/>
  <c r="OV24" i="3" a="1"/>
  <c r="LD155" i="3" a="1"/>
  <c r="QW100" i="3" a="1"/>
  <c r="SK25" i="3" a="1"/>
  <c r="PA20" i="3" a="1"/>
  <c r="MU53" i="3" a="1"/>
  <c r="LK61" i="3" a="1"/>
  <c r="TW46" i="3" a="1"/>
  <c r="QW111" i="3" a="1"/>
  <c r="TM44" i="3" a="1"/>
  <c r="MT56" i="3" a="1"/>
  <c r="OV32" i="3" a="1"/>
  <c r="OV63" i="3" a="1"/>
  <c r="RZ5" i="3" a="1"/>
  <c r="PX48" i="3" a="1"/>
  <c r="SQ89" i="3" a="1"/>
  <c r="SS105" i="3" a="1"/>
  <c r="SS9" i="3" a="1"/>
  <c r="SG96" i="3" a="1"/>
  <c r="TK34" i="3" a="1"/>
  <c r="LM48" i="3" a="1"/>
  <c r="UC73" i="3" a="1"/>
  <c r="PE108" i="3" a="1"/>
  <c r="SP84" i="3" a="1"/>
  <c r="TJ59" i="3" a="1"/>
  <c r="MA51" i="3" a="1"/>
  <c r="MG35" i="3" a="1"/>
  <c r="LO24" i="3" a="1"/>
  <c r="TF126" i="3" a="1"/>
  <c r="SI39" i="3" a="1"/>
  <c r="LE25" i="3" a="1"/>
  <c r="QP136" i="3" a="1"/>
  <c r="QU13" i="3" a="1"/>
  <c r="PS50" i="3" a="1"/>
  <c r="QZ30" i="3" a="1"/>
  <c r="MX104" i="3" a="1"/>
  <c r="MK150" i="3" a="1"/>
  <c r="LZ90" i="3" a="1"/>
  <c r="QG112" i="3" a="1"/>
  <c r="PB67" i="3" a="1"/>
  <c r="MP34" i="3" a="1"/>
  <c r="RE114" i="3" a="1"/>
  <c r="UJ74" i="3" a="1"/>
  <c r="RG165" i="3" a="1"/>
  <c r="MY72" i="3" a="1"/>
  <c r="TA125" i="3" a="1"/>
  <c r="MW54" i="3" a="1"/>
  <c r="OM40" i="3" a="1"/>
  <c r="SR126" i="3" a="1"/>
  <c r="LV114" i="3" a="1"/>
  <c r="QA47" i="3" a="1"/>
  <c r="PV84" i="3" a="1"/>
  <c r="UA19" i="3" a="1"/>
  <c r="QQ125" i="3" a="1"/>
  <c r="MW6" i="3" a="1"/>
  <c r="QW110" i="3" a="1"/>
  <c r="LL171" i="3" a="1"/>
  <c r="PF66" i="3" a="1"/>
  <c r="SX77" i="3" a="1"/>
  <c r="UE60" i="3" a="1"/>
  <c r="TK52" i="3" a="1"/>
  <c r="SZ115" i="3" a="1"/>
  <c r="OL111" i="3" a="1"/>
  <c r="SK32" i="3" a="1"/>
  <c r="SP136" i="3" a="1"/>
  <c r="PW22" i="3" a="1"/>
  <c r="MS138" i="3" a="1"/>
  <c r="QY29" i="3" a="1"/>
  <c r="OQ33" i="3" a="1"/>
  <c r="OL36" i="3" a="1"/>
  <c r="SG127" i="3" a="1"/>
  <c r="QF141" i="3" a="1"/>
  <c r="MA35" i="3" a="1"/>
  <c r="TE176" i="3" a="1"/>
  <c r="PC147" i="3" a="1"/>
  <c r="LP75" i="3" a="1"/>
  <c r="RS100" i="3" a="1"/>
  <c r="QE145" i="3" a="1"/>
  <c r="TX57" i="3" a="1"/>
  <c r="TD12" i="3" a="1"/>
  <c r="QF19" i="3" a="1"/>
  <c r="TR75" i="3" a="1"/>
  <c r="RW56" i="3" a="1"/>
  <c r="RE84" i="3" a="1"/>
  <c r="SY117" i="3" a="1"/>
  <c r="LM91" i="3" a="1"/>
  <c r="TV54" i="3" a="1"/>
  <c r="LK17" i="3" a="1"/>
  <c r="LQ117" i="3" a="1"/>
  <c r="LL71" i="3" a="1"/>
  <c r="TL125" i="3" a="1"/>
  <c r="PJ4" i="3" a="1"/>
  <c r="LR50" i="3" a="1"/>
  <c r="SE168" i="3" a="1"/>
  <c r="TY58" i="3" a="1"/>
  <c r="PJ122" i="3" a="1"/>
  <c r="TE92" i="3" a="1"/>
  <c r="QC129" i="3" a="1"/>
  <c r="TY8" i="3" a="1"/>
  <c r="TK54" i="3" a="1"/>
  <c r="LN29" i="3" a="1"/>
  <c r="LQ158" i="3" a="1"/>
  <c r="SJ31" i="3" a="1"/>
  <c r="SJ15" i="3" a="1"/>
  <c r="QG16" i="3" a="1"/>
  <c r="TK23" i="3" a="1"/>
  <c r="SE5" i="3" a="1"/>
  <c r="RA77" i="3" a="1"/>
  <c r="PT43" i="3" a="1"/>
  <c r="LZ179" i="3" a="1"/>
  <c r="UE81" i="3" a="1"/>
  <c r="PS11" i="3" a="1"/>
  <c r="OQ59" i="3" a="1"/>
  <c r="UC143" i="3" a="1"/>
  <c r="TK3" i="3" a="1"/>
  <c r="TW34" i="3" a="1"/>
  <c r="PH61" i="3" a="1"/>
  <c r="MX95" i="3" a="1"/>
  <c r="RY175" i="3" a="1"/>
  <c r="SU76" i="3" a="1"/>
  <c r="RE89" i="3" a="1"/>
  <c r="LK156" i="3" a="1"/>
  <c r="SB40" i="3" a="1"/>
  <c r="MR160" i="3" a="1"/>
  <c r="PI108" i="3" a="1"/>
  <c r="LT85" i="3" a="1"/>
  <c r="RB192" i="3" a="1"/>
  <c r="SV38" i="3" a="1"/>
  <c r="RZ63" i="3" a="1"/>
  <c r="RE156" i="3" a="1"/>
  <c r="PO164" i="3" a="1"/>
  <c r="MS134" i="3" a="1"/>
  <c r="SV95" i="3" a="1"/>
  <c r="MM48" i="3" a="1"/>
  <c r="SV54" i="3" a="1"/>
  <c r="PD27" i="3" a="1"/>
  <c r="LW92" i="3" a="1"/>
  <c r="RA69" i="3" a="1"/>
  <c r="MG4" i="3" a="1"/>
  <c r="LG113" i="3" a="1"/>
  <c r="UD74" i="3" a="1"/>
  <c r="MJ55" i="3" a="1"/>
  <c r="RD33" i="3" a="1"/>
  <c r="OY3" i="3" a="1"/>
  <c r="MW67" i="3" a="1"/>
  <c r="SU37" i="3" a="1"/>
  <c r="PJ22" i="3" a="1"/>
  <c r="QF84" i="3" a="1"/>
  <c r="OL96" i="3" a="1"/>
  <c r="UB142" i="3" a="1"/>
  <c r="SB25" i="3" a="1"/>
  <c r="TD74" i="3" a="1"/>
  <c r="LR91" i="3" a="1"/>
  <c r="LF106" i="3" a="1"/>
  <c r="TL28" i="3" a="1"/>
  <c r="UD104" i="3" a="1"/>
  <c r="RW46" i="3" a="1"/>
  <c r="SR8" i="3" a="1"/>
  <c r="SQ77" i="3" a="1"/>
  <c r="SB45" i="3" a="1"/>
  <c r="LT72" i="3" a="1"/>
  <c r="SV35" i="3" a="1"/>
  <c r="LM41" i="3" a="1"/>
  <c r="RH80" i="3" a="1"/>
  <c r="MR130" i="3" a="1"/>
  <c r="LL80" i="3" a="1"/>
  <c r="LU89" i="3" a="1"/>
  <c r="TF89" i="3" a="1"/>
  <c r="QD20" i="3" a="1"/>
  <c r="RJ76" i="3" a="1"/>
  <c r="MP126" i="3" a="1"/>
  <c r="SC149" i="3" a="1"/>
  <c r="SE45" i="3" a="1"/>
  <c r="TD49" i="3" a="1"/>
  <c r="SY23" i="3" a="1"/>
  <c r="OW64" i="3" a="1"/>
  <c r="OM20" i="3" a="1"/>
  <c r="LT182" i="3" a="1"/>
  <c r="PT76" i="3" a="1"/>
  <c r="PA110" i="3" a="1"/>
  <c r="MV156" i="3" a="1"/>
  <c r="SD75" i="3" a="1"/>
  <c r="LQ148" i="3" a="1"/>
  <c r="TF142" i="3" a="1"/>
  <c r="QS55" i="3" a="1"/>
  <c r="RX34" i="3" a="1"/>
  <c r="RL124" i="3" a="1"/>
  <c r="OU70" i="3" a="1"/>
  <c r="MX130" i="3" a="1"/>
  <c r="PZ104" i="3" a="1"/>
  <c r="MB62" i="3" a="1"/>
  <c r="MW4" i="3" a="1"/>
  <c r="SC117" i="3" a="1"/>
  <c r="PW36" i="3" a="1"/>
  <c r="QZ112" i="3" a="1"/>
  <c r="LY101" i="3" a="1"/>
  <c r="LS165" i="3" a="1"/>
  <c r="UE26" i="3" a="1"/>
  <c r="TM134" i="3" a="1"/>
  <c r="UI69" i="3" a="1"/>
  <c r="PD167" i="3" a="1"/>
  <c r="TZ32" i="3" a="1"/>
  <c r="SW81" i="3" a="1"/>
  <c r="MV48" i="3" a="1"/>
  <c r="PS76" i="3" a="1"/>
  <c r="TX19" i="3" a="1"/>
  <c r="MN140" i="3" a="1"/>
  <c r="PE67" i="3" a="1"/>
  <c r="RS32" i="3" a="1"/>
  <c r="TI157" i="3" a="1"/>
  <c r="MN6" i="3" a="1"/>
  <c r="MW97" i="3" a="1"/>
  <c r="TZ22" i="3" a="1"/>
  <c r="TK128" i="3" a="1"/>
  <c r="LK18" i="3" a="1"/>
  <c r="LV40" i="3" a="1"/>
  <c r="RB58" i="3" a="1"/>
  <c r="OS125" i="3" a="1"/>
  <c r="LJ168" i="3" a="1"/>
  <c r="LS147" i="3" a="1"/>
  <c r="UG116" i="3" a="1"/>
  <c r="TM7" i="3" a="1"/>
  <c r="OV37" i="3" a="1"/>
  <c r="QZ11" i="3" a="1"/>
  <c r="QX107" i="3" a="1"/>
  <c r="MU56" i="3" a="1"/>
  <c r="TH23" i="3" a="1"/>
  <c r="LR66" i="3" a="1"/>
  <c r="TY39" i="3" a="1"/>
  <c r="QG71" i="3" a="1"/>
  <c r="SG89" i="3" a="1"/>
  <c r="UH116" i="3" a="1"/>
  <c r="UA83" i="3" a="1"/>
  <c r="MN60" i="3" a="1"/>
  <c r="LI118" i="3" a="1"/>
  <c r="QP84" i="3" a="1"/>
  <c r="LF97" i="3" a="1"/>
  <c r="RV119" i="3" a="1"/>
  <c r="MK89" i="3" a="1"/>
  <c r="SV63" i="3" a="1"/>
  <c r="SZ85" i="3" a="1"/>
  <c r="PT10" i="3" a="1"/>
  <c r="LJ100" i="3" a="1"/>
  <c r="QE66" i="3" a="1"/>
  <c r="OS157" i="3" a="1"/>
  <c r="RY131" i="3" a="1"/>
  <c r="LR128" i="3" a="1"/>
  <c r="SB148" i="3" a="1"/>
  <c r="TM9" i="3" a="1"/>
  <c r="LF115" i="3" a="1"/>
  <c r="SZ14" i="3" a="1"/>
  <c r="TI58" i="3" a="1"/>
  <c r="TB121" i="3" a="1"/>
  <c r="PJ130" i="3" a="1"/>
  <c r="PJ69" i="3" a="1"/>
  <c r="LP32" i="3" a="1"/>
  <c r="TR110" i="3" a="1"/>
  <c r="LV82" i="3" a="1"/>
  <c r="TU121" i="3" a="1"/>
  <c r="TA50" i="3" a="1"/>
  <c r="ST127" i="3" a="1"/>
  <c r="QQ74" i="3" a="1"/>
  <c r="RZ72" i="3" a="1"/>
  <c r="OV126" i="3" a="1"/>
  <c r="RI78" i="3" a="1"/>
  <c r="LF75" i="3" a="1"/>
  <c r="SD21" i="3" a="1"/>
  <c r="TA52" i="3" a="1"/>
  <c r="PX3" i="3" a="1"/>
  <c r="RE5" i="3" a="1"/>
  <c r="OM100" i="3" a="1"/>
  <c r="LR102" i="3" a="1"/>
  <c r="LE60" i="3" a="1"/>
  <c r="UC40" i="3" a="1"/>
  <c r="SI72" i="3" a="1"/>
  <c r="RX148" i="3" a="1"/>
  <c r="QW124" i="3" a="1"/>
  <c r="SR25" i="3" a="1"/>
  <c r="PR97" i="3" a="1"/>
  <c r="QF98" i="3" a="1"/>
  <c r="SZ71" i="3" a="1"/>
  <c r="TH19" i="3" a="1"/>
  <c r="TU95" i="3" a="1"/>
  <c r="TY90" i="3" a="1"/>
  <c r="LP94" i="3" a="1"/>
  <c r="MN89" i="3" a="1"/>
  <c r="OM176" i="3" a="1"/>
  <c r="RM38" i="3" a="1"/>
  <c r="QQ20" i="3" a="1"/>
  <c r="PJ71" i="3" a="1"/>
  <c r="QG19" i="3" a="1"/>
  <c r="QD45" i="3" a="1"/>
  <c r="RE22" i="3" a="1"/>
  <c r="SQ160" i="3" a="1"/>
  <c r="TF23" i="3" a="1"/>
  <c r="PY69" i="3" a="1"/>
  <c r="MB108" i="3" a="1"/>
  <c r="SG155" i="3" a="1"/>
  <c r="OR57" i="3" a="1"/>
  <c r="PW5" i="3" a="1"/>
  <c r="RJ99" i="3" a="1"/>
  <c r="PR6" i="3" a="1"/>
  <c r="TM72" i="3" a="1"/>
  <c r="SH49" i="3" a="1"/>
  <c r="QX153" i="3" a="1"/>
  <c r="RC3" i="3" a="1"/>
  <c r="PE3" i="3" a="1"/>
  <c r="OR75" i="3" a="1"/>
  <c r="RX144" i="3" a="1"/>
  <c r="RY53" i="3" a="1"/>
  <c r="UC60" i="3" a="1"/>
  <c r="MS104" i="3" a="1"/>
  <c r="PA79" i="3" a="1"/>
  <c r="MO213" i="3"/>
  <c r="PY82" i="3" a="1"/>
  <c r="SD143" i="3" a="1"/>
  <c r="OX45" i="3" a="1"/>
  <c r="TW47" i="3" a="1"/>
  <c r="TY54" i="3" a="1"/>
  <c r="OL76" i="3" a="1"/>
  <c r="TD47" i="3" a="1"/>
  <c r="PH155" i="3" a="1"/>
  <c r="PG12" i="3" a="1"/>
  <c r="LE75" i="3" a="1"/>
  <c r="QU17" i="3" a="1"/>
  <c r="UA86" i="3" a="1"/>
  <c r="TK48" i="3" a="1"/>
  <c r="TC48" i="3" a="1"/>
  <c r="PA68" i="3" a="1"/>
  <c r="OL198" i="3" a="1"/>
  <c r="SO59" i="3" a="1"/>
  <c r="PH142" i="3" a="1"/>
  <c r="LF6" i="3" a="1"/>
  <c r="OO8" i="3" a="1"/>
  <c r="UE12" i="3" a="1"/>
  <c r="PF52" i="3" a="1"/>
  <c r="SY111" i="3" a="1"/>
  <c r="QZ101" i="3" a="1"/>
  <c r="LI115" i="3" a="1"/>
  <c r="PG117" i="3" a="1"/>
  <c r="TK129" i="3" a="1"/>
  <c r="MQ132" i="3" a="1"/>
  <c r="LK121" i="3" a="1"/>
  <c r="MY6" i="3" a="1"/>
  <c r="SB89" i="3" a="1"/>
  <c r="OP20" i="3" a="1"/>
  <c r="MX160" i="3" a="1"/>
  <c r="SU152" i="3" a="1"/>
  <c r="RX149" i="3" a="1"/>
  <c r="TB107" i="3" a="1"/>
  <c r="MT10" i="3" a="1"/>
  <c r="UC72" i="3" a="1"/>
  <c r="QV134" i="3" a="1"/>
  <c r="RG105" i="3" a="1"/>
  <c r="QS114" i="3" a="1"/>
  <c r="TZ7" i="3" a="1"/>
  <c r="LS139" i="3" a="1"/>
  <c r="OU125" i="3" a="1"/>
  <c r="UA63" i="3" a="1"/>
  <c r="UD53" i="3" a="1"/>
  <c r="OL135" i="3" a="1"/>
  <c r="RV172" i="3" a="1"/>
  <c r="MQ11" i="3" a="1"/>
  <c r="PH47" i="3" a="1"/>
  <c r="TB91" i="3" a="1"/>
  <c r="UG74" i="3" a="1"/>
  <c r="TG132" i="3" a="1"/>
  <c r="SZ51" i="3" a="1"/>
  <c r="QZ37" i="3" a="1"/>
  <c r="SE77" i="3" a="1"/>
  <c r="OO29" i="3" a="1"/>
  <c r="SP64" i="3" a="1"/>
  <c r="UF164" i="3" a="1"/>
  <c r="QC69" i="3" a="1"/>
  <c r="SU161" i="3" a="1"/>
  <c r="UC52" i="3" a="1"/>
  <c r="QF65" i="3" a="1"/>
  <c r="LH15" i="3" a="1"/>
  <c r="QU77" i="3" a="1"/>
  <c r="QS125" i="3" a="1"/>
  <c r="SZ122" i="3" a="1"/>
  <c r="LQ26" i="3" a="1"/>
  <c r="UD63" i="3" a="1"/>
  <c r="SK3" i="3" a="1"/>
  <c r="SB109" i="3" a="1"/>
  <c r="OL45" i="3" a="1"/>
  <c r="TB22" i="3" a="1"/>
  <c r="OW58" i="3" a="1"/>
  <c r="SR174" i="3" a="1"/>
  <c r="RJ98" i="3" a="1"/>
  <c r="PF150" i="3" a="1"/>
  <c r="RH168" i="3" a="1"/>
  <c r="PI83" i="3" a="1"/>
  <c r="SO77" i="3" a="1"/>
  <c r="UH124" i="3" a="1"/>
  <c r="QB115" i="3" a="1"/>
  <c r="PE121" i="3" a="1"/>
  <c r="LM131" i="3" a="1"/>
  <c r="SS45" i="3" a="1"/>
  <c r="SK105" i="3" a="1"/>
  <c r="TB29" i="3" a="1"/>
  <c r="QT24" i="3" a="1"/>
  <c r="SR79" i="3" a="1"/>
  <c r="OW83" i="3" a="1"/>
  <c r="LN12" i="3" a="1"/>
  <c r="RV122" i="3" a="1"/>
  <c r="OL27" i="3" a="1"/>
  <c r="LM103" i="3" a="1"/>
  <c r="MB99" i="3" a="1"/>
  <c r="PA69" i="3" a="1"/>
  <c r="QQ36" i="3" a="1"/>
  <c r="QU111" i="3" a="1"/>
  <c r="RS61" i="3" a="1"/>
  <c r="OV106" i="3" a="1"/>
  <c r="PH140" i="3" a="1"/>
  <c r="OR39" i="3" a="1"/>
  <c r="RF107" i="3" a="1"/>
  <c r="PZ126" i="3" a="1"/>
  <c r="SO114" i="3" a="1"/>
  <c r="MM74" i="3" a="1"/>
  <c r="SP66" i="3" a="1"/>
  <c r="SR11" i="3" a="1"/>
  <c r="MO56" i="3" a="1"/>
  <c r="SV74" i="3" a="1"/>
  <c r="OR12" i="3" a="1"/>
  <c r="SC78" i="3" a="1"/>
  <c r="QT67" i="3" a="1"/>
  <c r="PS101" i="3" a="1"/>
  <c r="LV185" i="3" a="1"/>
  <c r="PF125" i="3" a="1"/>
  <c r="RA72" i="3" a="1"/>
  <c r="OU80" i="3" a="1"/>
  <c r="OM84" i="3" a="1"/>
  <c r="QC67" i="3" a="1"/>
  <c r="OO38" i="3" a="1"/>
  <c r="PC161" i="3" a="1"/>
  <c r="LX65" i="3" a="1"/>
  <c r="QS33" i="3" a="1"/>
  <c r="SU24" i="3" a="1"/>
  <c r="SE135" i="3" a="1"/>
  <c r="TG153" i="3" a="1"/>
  <c r="PJ77" i="3" a="1"/>
  <c r="PU81" i="3" a="1"/>
  <c r="MP62" i="3" a="1"/>
  <c r="TU112" i="3" a="1"/>
  <c r="UH55" i="3" a="1"/>
  <c r="PA73" i="3" a="1"/>
  <c r="UJ153" i="3" a="1"/>
  <c r="RN10" i="3" a="1"/>
  <c r="LZ57" i="3" a="1"/>
  <c r="MV175" i="3" a="1"/>
  <c r="RB137" i="3" a="1"/>
  <c r="LY78" i="3" a="1"/>
  <c r="MW22" i="3" a="1"/>
  <c r="QA24" i="3" a="1"/>
  <c r="MQ88" i="3" a="1"/>
  <c r="QA61" i="3" a="1"/>
  <c r="SQ114" i="3" a="1"/>
  <c r="PE78" i="3" a="1"/>
  <c r="PI56" i="3" a="1"/>
  <c r="UD41" i="3" a="1"/>
  <c r="LY64" i="3" a="1"/>
  <c r="TZ81" i="3" a="1"/>
  <c r="PV91" i="3" a="1"/>
  <c r="SW19" i="3" a="1"/>
  <c r="SK157" i="3" a="1"/>
  <c r="PG48" i="3" a="1"/>
  <c r="RM126" i="3" a="1"/>
  <c r="MS28" i="3" a="1"/>
  <c r="LJ81" i="3" a="1"/>
  <c r="ON118" i="3" a="1"/>
  <c r="LI76" i="3" a="1"/>
  <c r="RB26" i="3" a="1"/>
  <c r="SX85" i="3" a="1"/>
  <c r="PZ53" i="3" a="1"/>
  <c r="TF151" i="3" a="1"/>
  <c r="TI85" i="3" a="1"/>
  <c r="SI10" i="3" a="1"/>
  <c r="SJ161" i="3" a="1"/>
  <c r="RH188" i="3" a="1"/>
  <c r="OP8" i="3" a="1"/>
  <c r="QY3" i="3" a="1"/>
  <c r="PT73" i="3" a="1"/>
  <c r="QF53" i="3" a="1"/>
  <c r="RY32" i="3" a="1"/>
  <c r="QP18" i="3" a="1"/>
  <c r="LW139" i="3" a="1"/>
  <c r="LV28" i="3" a="1"/>
  <c r="RZ55" i="3" a="1"/>
  <c r="RM25" i="3" a="1"/>
  <c r="MX114" i="3" a="1"/>
  <c r="LO75" i="3" a="1"/>
  <c r="QA19" i="3" a="1"/>
  <c r="LU39" i="3" a="1"/>
  <c r="PB45" i="3" a="1"/>
  <c r="RM78" i="3" a="1"/>
  <c r="MB58" i="3" a="1"/>
  <c r="UC24" i="3" a="1"/>
  <c r="QW59" i="3" a="1"/>
  <c r="UB90" i="3" a="1"/>
  <c r="MP28" i="3" a="1"/>
  <c r="OS63" i="3" a="1"/>
  <c r="MU59" i="3" a="1"/>
  <c r="OT67" i="3" a="1"/>
  <c r="QT117" i="3" a="1"/>
  <c r="TF8" i="3" a="1"/>
  <c r="RS95" i="3" a="1"/>
  <c r="LJ126" i="3" a="1"/>
  <c r="MP78" i="3" a="1"/>
  <c r="PH76" i="3" a="1"/>
  <c r="UB145" i="3" a="1"/>
  <c r="LR146" i="3" a="1"/>
  <c r="OZ51" i="3" a="1"/>
  <c r="OV7" i="3" a="1"/>
  <c r="PX31" i="3" a="1"/>
  <c r="LL23" i="3" a="1"/>
  <c r="SS32" i="3" a="1"/>
  <c r="TK182" i="3" a="1"/>
  <c r="QV172" i="3" a="1"/>
  <c r="LS60" i="3" a="1"/>
  <c r="SX62" i="3" a="1"/>
  <c r="LG6" i="3" a="1"/>
  <c r="TM27" i="3" a="1"/>
  <c r="LE59" i="3" a="1"/>
  <c r="TH76" i="3" a="1"/>
  <c r="OV75" i="3" a="1"/>
  <c r="LI89" i="3" a="1"/>
  <c r="QB85" i="3" a="1"/>
  <c r="RV76" i="3" a="1"/>
  <c r="TK19" i="3" a="1"/>
  <c r="TJ141" i="3" a="1"/>
  <c r="LP49" i="3" a="1"/>
  <c r="PT119" i="3" a="1"/>
  <c r="PJ143" i="3" a="1"/>
  <c r="TH55" i="3" a="1"/>
  <c r="SW119" i="3" a="1"/>
  <c r="LZ56" i="3" a="1"/>
  <c r="MM12" i="3" a="1"/>
  <c r="SI86" i="3" a="1"/>
  <c r="MG88" i="3" a="1"/>
  <c r="PH153" i="3" a="1"/>
  <c r="SI115" i="3" a="1"/>
  <c r="MO60" i="3" a="1"/>
  <c r="LT24" i="3" a="1"/>
  <c r="SY36" i="3" a="1"/>
  <c r="TG134" i="3" a="1"/>
  <c r="RM39" i="3" a="1"/>
  <c r="TD67" i="3" a="1"/>
  <c r="LQ79" i="3" a="1"/>
  <c r="TU139" i="3" a="1"/>
  <c r="RL136" i="3" a="1"/>
  <c r="LU25" i="3" a="1"/>
  <c r="MY101" i="3" a="1"/>
  <c r="LT143" i="3" a="1"/>
  <c r="LV32" i="3" a="1"/>
  <c r="PD126" i="3" a="1"/>
  <c r="UD60" i="3" a="1"/>
  <c r="QQ171" i="3" a="1"/>
  <c r="SQ98" i="3" a="1"/>
  <c r="PI112" i="3" a="1"/>
  <c r="SA108" i="3" a="1"/>
  <c r="OS56" i="3" a="1"/>
  <c r="UB115" i="3" a="1"/>
  <c r="RE91" i="3" a="1"/>
  <c r="LD144" i="3" a="1"/>
  <c r="LR43" i="3" a="1"/>
  <c r="LP29" i="3" a="1"/>
  <c r="QA146" i="3" a="1"/>
  <c r="RX51" i="3" a="1"/>
  <c r="TH122" i="3" a="1"/>
  <c r="OP103" i="3" a="1"/>
  <c r="LW87" i="3" a="1"/>
  <c r="TG114" i="3" a="1"/>
  <c r="MY82" i="3" a="1"/>
  <c r="TY62" i="3" a="1"/>
  <c r="QD22" i="3" a="1"/>
  <c r="LX64" i="3" a="1"/>
  <c r="ML35" i="3" a="1"/>
  <c r="MA40" i="3" a="1"/>
  <c r="TW62" i="3" a="1"/>
  <c r="OZ187" i="3" a="1"/>
  <c r="TJ95" i="3" a="1"/>
  <c r="UJ3" i="3" a="1"/>
  <c r="OP88" i="3" a="1"/>
  <c r="PW6" i="3" a="1"/>
  <c r="SY116" i="3" a="1"/>
  <c r="RY184" i="3" a="1"/>
  <c r="LV120" i="3" a="1"/>
  <c r="QZ5" i="3" a="1"/>
  <c r="ML124" i="3" a="1"/>
  <c r="QV104" i="3" a="1"/>
  <c r="TB84" i="3" a="1"/>
  <c r="QP109" i="3" a="1"/>
  <c r="QV14" i="3" a="1"/>
  <c r="SW29" i="3" a="1"/>
  <c r="TM37" i="3" a="1"/>
  <c r="MR138" i="3" a="1"/>
  <c r="TJ86" i="3" a="1"/>
  <c r="MT22" i="3" a="1"/>
  <c r="OL95" i="3" a="1"/>
  <c r="SB36" i="3" a="1"/>
  <c r="SV16" i="3" a="1"/>
  <c r="PA42" i="3" a="1"/>
  <c r="RJ73" i="3" a="1"/>
  <c r="LX12" i="3" a="1"/>
  <c r="LD82" i="3" a="1"/>
  <c r="SR101" i="3" a="1"/>
  <c r="LN78" i="3" a="1"/>
  <c r="PJ61" i="3" a="1"/>
  <c r="TU98" i="3" a="1"/>
  <c r="SG46" i="3" a="1"/>
  <c r="MB9" i="3" a="1"/>
  <c r="SQ29" i="3" a="1"/>
  <c r="MV105" i="3" a="1"/>
  <c r="SG100" i="3" a="1"/>
  <c r="TK91" i="3" a="1"/>
  <c r="PU31" i="3" a="1"/>
  <c r="PR36" i="3" a="1"/>
  <c r="RJ71" i="3" a="1"/>
  <c r="OS17" i="3" a="1"/>
  <c r="RZ18" i="3" a="1"/>
  <c r="SO157" i="3" a="1"/>
  <c r="TZ44" i="3" a="1"/>
  <c r="TM59" i="3" a="1"/>
  <c r="UH58" i="3" a="1"/>
  <c r="OO87" i="3" a="1"/>
  <c r="TR124" i="3" a="1"/>
  <c r="MG121" i="3" a="1"/>
  <c r="PR14" i="3" a="1"/>
  <c r="UG19" i="3" a="1"/>
  <c r="OQ128" i="3" a="1"/>
  <c r="RA47" i="3" a="1"/>
  <c r="LX142" i="3" a="1"/>
  <c r="LE113" i="3" a="1"/>
  <c r="LP50" i="3" a="1"/>
  <c r="LU16" i="3" a="1"/>
  <c r="RM186" i="3" a="1"/>
  <c r="TZ114" i="3" a="1"/>
  <c r="PW106" i="3" a="1"/>
  <c r="MG20" i="3" a="1"/>
  <c r="TW49" i="3" a="1"/>
  <c r="PV73" i="3" a="1"/>
  <c r="UA20" i="3" a="1"/>
  <c r="TJ65" i="3" a="1"/>
  <c r="SQ38" i="3" a="1"/>
  <c r="QC183" i="3" a="1"/>
  <c r="SZ4" i="3" a="1"/>
  <c r="OY77" i="3" a="1"/>
  <c r="QV73" i="3" a="1"/>
  <c r="SC87" i="3" a="1"/>
  <c r="SZ78" i="3" a="1"/>
  <c r="LP44" i="3" a="1"/>
  <c r="SF23" i="3" a="1"/>
  <c r="PZ41" i="3" a="1"/>
  <c r="OS26" i="3" a="1"/>
  <c r="MS32" i="3" a="1"/>
  <c r="RB5" i="3" a="1"/>
  <c r="QQ61" i="3" a="1"/>
  <c r="TB98" i="3" a="1"/>
  <c r="QQ122" i="3" a="1"/>
  <c r="LD117" i="3" a="1"/>
  <c r="RZ39" i="3" a="1"/>
  <c r="PZ137" i="3" a="1"/>
  <c r="MU50" i="3" a="1"/>
  <c r="LV6" i="3" a="1"/>
  <c r="RD24" i="3" a="1"/>
  <c r="MG23" i="3" a="1"/>
  <c r="QP107" i="3" a="1"/>
  <c r="SW28" i="3" a="1"/>
  <c r="LD58" i="3" a="1"/>
  <c r="LX104" i="3" a="1"/>
  <c r="LS17" i="3" a="1"/>
  <c r="RZ121" i="3" a="1"/>
  <c r="RS56" i="3" a="1"/>
  <c r="PY42" i="3" a="1"/>
  <c r="UJ128" i="3" a="1"/>
  <c r="TB4" i="3" a="1"/>
  <c r="SJ20" i="3" a="1"/>
  <c r="QB132" i="3" a="1"/>
  <c r="SO22" i="3" a="1"/>
  <c r="RE120" i="3" a="1"/>
  <c r="LN150" i="3" a="1"/>
  <c r="OY33" i="3" a="1"/>
  <c r="RE100" i="3" a="1"/>
  <c r="PW107" i="3" a="1"/>
  <c r="SY174" i="3" a="1"/>
  <c r="MP9" i="3" a="1"/>
  <c r="RJ24" i="3" a="1"/>
  <c r="OM56" i="3" a="1"/>
  <c r="LE215" i="3"/>
  <c r="LK53" i="3" a="1"/>
  <c r="LL21" i="3" a="1"/>
  <c r="LG19" i="3" a="1"/>
  <c r="MX57" i="3" a="1"/>
  <c r="LF55" i="3" a="1"/>
  <c r="TC70" i="3" a="1"/>
  <c r="LU98" i="3" a="1"/>
  <c r="MM65" i="3" a="1"/>
  <c r="LX91" i="3" a="1"/>
  <c r="LJ128" i="3" a="1"/>
  <c r="OO134" i="3" a="1"/>
  <c r="RX37" i="3" a="1"/>
  <c r="TE44" i="3" a="1"/>
  <c r="SC4" i="3" a="1"/>
  <c r="PZ7" i="3" a="1"/>
  <c r="PV27" i="3" a="1"/>
  <c r="LN158" i="3" a="1"/>
  <c r="ON62" i="3" a="1"/>
  <c r="PH125" i="3" a="1"/>
  <c r="QA140" i="3" a="1"/>
  <c r="PJ9" i="3" a="1"/>
  <c r="TV115" i="3" a="1"/>
  <c r="SZ121" i="3" a="1"/>
  <c r="TZ68" i="3" a="1"/>
  <c r="PC118" i="3" a="1"/>
  <c r="PV125" i="3" a="1"/>
  <c r="ML85" i="3" a="1"/>
  <c r="LM109" i="3" a="1"/>
  <c r="SZ178" i="3" a="1"/>
  <c r="OM101" i="3" a="1"/>
  <c r="RK121" i="3" a="1"/>
  <c r="SH141" i="3" a="1"/>
  <c r="LI185" i="3" a="1"/>
  <c r="MR65" i="3" a="1"/>
  <c r="QZ153" i="3" a="1"/>
  <c r="RB159" i="3" a="1"/>
  <c r="LU67" i="3" a="1"/>
  <c r="PG38" i="3" a="1"/>
  <c r="QV49" i="3" a="1"/>
  <c r="QF38" i="3" a="1"/>
  <c r="QU42" i="3" a="1"/>
  <c r="SR88" i="3" a="1"/>
  <c r="TC105" i="3" a="1"/>
  <c r="PJ142" i="3" a="1"/>
  <c r="QQ94" i="3" a="1"/>
  <c r="SU119" i="3" a="1"/>
  <c r="PG143" i="3" a="1"/>
  <c r="OW33" i="3" a="1"/>
  <c r="TV71" i="3" a="1"/>
  <c r="LS86" i="3" a="1"/>
  <c r="LW98" i="3" a="1"/>
  <c r="UF128" i="3" a="1"/>
  <c r="LL150" i="3" a="1"/>
  <c r="OU78" i="3" a="1"/>
  <c r="SE92" i="3" a="1"/>
  <c r="RZ17" i="3" a="1"/>
  <c r="TK108" i="3" a="1"/>
  <c r="QR115" i="3" a="1"/>
  <c r="UB47" i="3" a="1"/>
  <c r="OO7" i="3" a="1"/>
  <c r="MY129" i="3" a="1"/>
  <c r="OX26" i="3" a="1"/>
  <c r="SF80" i="3" a="1"/>
  <c r="OR54" i="3" a="1"/>
  <c r="UJ127" i="3" a="1"/>
  <c r="PZ5" i="3" a="1"/>
  <c r="MX33" i="3" a="1"/>
  <c r="LN68" i="3" a="1"/>
  <c r="UH132" i="3" a="1"/>
  <c r="LV10" i="3" a="1"/>
  <c r="SS99" i="3" a="1"/>
  <c r="OM70" i="3" a="1"/>
  <c r="RA22" i="3" a="1"/>
  <c r="TG144" i="3" a="1"/>
  <c r="SZ156" i="3" a="1"/>
  <c r="QP130" i="3" a="1"/>
  <c r="TA126" i="3" a="1"/>
  <c r="RA45" i="3" a="1"/>
  <c r="LZ26" i="3" a="1"/>
  <c r="QF29" i="3" a="1"/>
  <c r="LL98" i="3" a="1"/>
  <c r="LW89" i="3" a="1"/>
  <c r="SG9" i="3" a="1"/>
  <c r="TX83" i="3" a="1"/>
  <c r="PI8" i="3" a="1"/>
  <c r="LO69" i="3" a="1"/>
  <c r="PC92" i="3" a="1"/>
  <c r="MX87" i="3" a="1"/>
  <c r="QQ27" i="3" a="1"/>
  <c r="PU26" i="3" a="1"/>
  <c r="PY110" i="3" a="1"/>
  <c r="TM132" i="3" a="1"/>
  <c r="MM45" i="3" a="1"/>
  <c r="TG29" i="3" a="1"/>
  <c r="MK157" i="3" a="1"/>
  <c r="PW63" i="3" a="1"/>
  <c r="QD98" i="3" a="1"/>
  <c r="MR79" i="3" a="1"/>
  <c r="TE88" i="3" a="1"/>
  <c r="OS9" i="3" a="1"/>
  <c r="PB164" i="3" a="1"/>
  <c r="MO101" i="3" a="1"/>
  <c r="LQ96" i="3" a="1"/>
  <c r="QP177" i="3" a="1"/>
  <c r="LS78" i="3" a="1"/>
  <c r="QG46" i="3" a="1"/>
  <c r="UD154" i="3" a="1"/>
  <c r="SK92" i="3" a="1"/>
  <c r="LG128" i="3" a="1"/>
  <c r="LE51" i="3" a="1"/>
  <c r="LJ72" i="3" a="1"/>
  <c r="PU87" i="3" a="1"/>
  <c r="LE14" i="3" a="1"/>
  <c r="TW55" i="3" a="1"/>
  <c r="SV49" i="3" a="1"/>
  <c r="RA126" i="3" a="1"/>
  <c r="UC66" i="3" a="1"/>
  <c r="LE47" i="3" a="1"/>
  <c r="UB137" i="3" a="1"/>
  <c r="MS27" i="3" a="1"/>
  <c r="LL149" i="3" a="1"/>
  <c r="UA131" i="3" a="1"/>
  <c r="RW53" i="3" a="1"/>
  <c r="LW8" i="3" a="1"/>
  <c r="QX80" i="3" a="1"/>
  <c r="PU101" i="3" a="1"/>
  <c r="MV104" i="3" a="1"/>
  <c r="LS65" i="3" a="1"/>
  <c r="MK186" i="3" a="1"/>
  <c r="TE54" i="3" a="1"/>
  <c r="OT111" i="3" a="1"/>
  <c r="LN116" i="3" a="1"/>
  <c r="MR29" i="3" a="1"/>
  <c r="QZ19" i="3" a="1"/>
  <c r="MG97" i="3" a="1"/>
  <c r="QV83" i="3" a="1"/>
  <c r="RM100" i="3" a="1"/>
  <c r="PO23" i="3" a="1"/>
  <c r="PF130" i="3" a="1"/>
  <c r="RH37" i="3" a="1"/>
  <c r="RS44" i="3" a="1"/>
  <c r="SK167" i="3" a="1"/>
  <c r="PD118" i="3" a="1"/>
  <c r="TL118" i="3" a="1"/>
  <c r="QU39" i="3" a="1"/>
  <c r="SJ150" i="3" a="1"/>
  <c r="PG71" i="3" a="1"/>
  <c r="TB69" i="3" a="1"/>
  <c r="PS135" i="3" a="1"/>
  <c r="QP48" i="3" a="1"/>
  <c r="QB165" i="3" a="1"/>
  <c r="TH124" i="3" a="1"/>
  <c r="LS81" i="3" a="1"/>
  <c r="TE116" i="3" a="1"/>
  <c r="UA55" i="3" a="1"/>
  <c r="PO153" i="3" a="1"/>
  <c r="OU19" i="3" a="1"/>
  <c r="SW90" i="3" a="1"/>
  <c r="PX57" i="3" a="1"/>
  <c r="LU14" i="3" a="1"/>
  <c r="MW72" i="3" a="1"/>
  <c r="UI161" i="3" a="1"/>
  <c r="QA29" i="3" a="1"/>
  <c r="RE103" i="3" a="1"/>
  <c r="RC124" i="3" a="1"/>
  <c r="LZ94" i="3" a="1"/>
  <c r="RW26" i="3" a="1"/>
  <c r="PB75" i="3" a="1"/>
  <c r="TZ129" i="3" a="1"/>
  <c r="OP14" i="3" a="1"/>
  <c r="SQ171" i="3" a="1"/>
  <c r="OM99" i="3" a="1"/>
  <c r="PH41" i="3" a="1"/>
  <c r="SV134" i="3" a="1"/>
  <c r="MJ65" i="3" a="1"/>
  <c r="OX38" i="3" a="1"/>
  <c r="RE82" i="3" a="1"/>
  <c r="MP105" i="3" a="1"/>
  <c r="LY14" i="3" a="1"/>
  <c r="RD74" i="3" a="1"/>
  <c r="SC97" i="3" a="1"/>
  <c r="SG50" i="3" a="1"/>
  <c r="ST144" i="3" a="1"/>
  <c r="LM107" i="3" a="1"/>
  <c r="OR8" i="3" a="1"/>
  <c r="PA8" i="3" a="1"/>
  <c r="OP89" i="3" a="1"/>
  <c r="SS113" i="3" a="1"/>
  <c r="SD66" i="3" a="1"/>
  <c r="SB170" i="3" a="1"/>
  <c r="PD38" i="3" a="1"/>
  <c r="RK23" i="3" a="1"/>
  <c r="TG4" i="3" a="1"/>
  <c r="OM44" i="3" a="1"/>
  <c r="QD32" i="3" a="1"/>
  <c r="TI32" i="3" a="1"/>
  <c r="LH5" i="3" a="1"/>
  <c r="SS53" i="3" a="1"/>
  <c r="QT49" i="3" a="1"/>
  <c r="LO134" i="3" a="1"/>
  <c r="SJ91" i="3" a="1"/>
  <c r="TU143" i="3" a="1"/>
  <c r="LH61" i="3" a="1"/>
  <c r="PV171" i="3" a="1"/>
  <c r="PR90" i="3" a="1"/>
  <c r="TI27" i="3" a="1"/>
  <c r="PJ54" i="3" a="1"/>
  <c r="QT50" i="3" a="1"/>
  <c r="SF50" i="3" a="1"/>
  <c r="MV37" i="3" a="1"/>
  <c r="OT76" i="3" a="1"/>
  <c r="UI63" i="3" a="1"/>
  <c r="RC12" i="3" a="1"/>
  <c r="TV28" i="3" a="1"/>
  <c r="QY32" i="3" a="1"/>
  <c r="RC55" i="3" a="1"/>
  <c r="RF13" i="3" a="1"/>
  <c r="RY78" i="3" a="1"/>
  <c r="PO43" i="3" a="1"/>
  <c r="UE99" i="3" a="1"/>
  <c r="TR34" i="3" a="1"/>
  <c r="RI7" i="3" a="1"/>
  <c r="RH135" i="3" a="1"/>
  <c r="RG16" i="3" a="1"/>
  <c r="MV121" i="3" a="1"/>
  <c r="UG12" i="3" a="1"/>
  <c r="MV112" i="3" a="1"/>
  <c r="LG50" i="3" a="1"/>
  <c r="LO45" i="3" a="1"/>
  <c r="OL7" i="3" a="1"/>
  <c r="MM149" i="3" a="1"/>
  <c r="QR70" i="3" a="1"/>
  <c r="TC142" i="3" a="1"/>
  <c r="LG62" i="3" a="1"/>
  <c r="OR136" i="3" a="1"/>
  <c r="MM49" i="3" a="1"/>
  <c r="SH123" i="3" a="1"/>
  <c r="QR22" i="3" a="1"/>
  <c r="LI37" i="3" a="1"/>
  <c r="TV9" i="3" a="1"/>
  <c r="UC156" i="3" a="1"/>
  <c r="SY139" i="3" a="1"/>
  <c r="MQ34" i="3" a="1"/>
  <c r="MA26" i="3" a="1"/>
  <c r="SE34" i="3" a="1"/>
  <c r="MQ14" i="3" a="1"/>
  <c r="SA131" i="3" a="1"/>
  <c r="MO129" i="3" a="1"/>
  <c r="MN99" i="3" a="1"/>
  <c r="QT90" i="3" a="1"/>
  <c r="MR139" i="3" a="1"/>
  <c r="LL66" i="3" a="1"/>
  <c r="RJ39" i="3" a="1"/>
  <c r="MS18" i="3" a="1"/>
  <c r="MK112" i="3" a="1"/>
  <c r="PA136" i="3" a="1"/>
  <c r="OO115" i="3" a="1"/>
  <c r="OZ37" i="3" a="1"/>
  <c r="TI3" i="3" a="1"/>
  <c r="SC18" i="3" a="1"/>
  <c r="PW123" i="3" a="1"/>
  <c r="QX117" i="3" a="1"/>
  <c r="SD134" i="3" a="1"/>
  <c r="SF27" i="3" a="1"/>
  <c r="RS41" i="3" a="1"/>
  <c r="MU93" i="3" a="1"/>
  <c r="LS69" i="3" a="1"/>
  <c r="LG46" i="3" a="1"/>
  <c r="LV3" i="3" a="1"/>
  <c r="RS90" i="3" a="1"/>
  <c r="LD27" i="3" a="1"/>
  <c r="OV42" i="3" a="1"/>
  <c r="PF90" i="3" a="1"/>
  <c r="SU73" i="3" a="1"/>
  <c r="UD73" i="3" a="1"/>
  <c r="OM107" i="3" a="1"/>
  <c r="SK139" i="3" a="1"/>
  <c r="UD27" i="3" a="1"/>
  <c r="RW79" i="3" a="1"/>
  <c r="MO75" i="3" a="1"/>
  <c r="OP86" i="3" a="1"/>
  <c r="MW93" i="3" a="1"/>
  <c r="TK78" i="3" a="1"/>
  <c r="QS69" i="3" a="1"/>
  <c r="PY74" i="3" a="1"/>
  <c r="RL122" i="3" a="1"/>
  <c r="QE72" i="3" a="1"/>
  <c r="OU91" i="3" a="1"/>
  <c r="QG14" i="3" a="1"/>
  <c r="SC10" i="3" a="1"/>
  <c r="QP43" i="3" a="1"/>
  <c r="PS30" i="3" a="1"/>
  <c r="OW106" i="3" a="1"/>
  <c r="OR72" i="3" a="1"/>
  <c r="UF27" i="3" a="1"/>
  <c r="PG68" i="3" a="1"/>
  <c r="MR69" i="3" a="1"/>
  <c r="LP127" i="3" a="1"/>
  <c r="OO64" i="3" a="1"/>
  <c r="OZ72" i="3" a="1"/>
  <c r="OO31" i="3" a="1"/>
  <c r="TK26" i="3" a="1"/>
  <c r="PS53" i="3" a="1"/>
  <c r="SG146" i="3" a="1"/>
  <c r="PZ11" i="3" a="1"/>
  <c r="OV69" i="3" a="1"/>
  <c r="LU46" i="3" a="1"/>
  <c r="OS85" i="3" a="1"/>
  <c r="OM37" i="3" a="1"/>
  <c r="LS128" i="3" a="1"/>
  <c r="MA146" i="3" a="1"/>
  <c r="SU133" i="3" a="1"/>
  <c r="SG87" i="3" a="1"/>
  <c r="TY77" i="3" a="1"/>
  <c r="SH43" i="3" a="1"/>
  <c r="PI109" i="3" a="1"/>
  <c r="TZ37" i="3" a="1"/>
  <c r="LQ66" i="3" a="1"/>
  <c r="PA74" i="3" a="1"/>
  <c r="QZ58" i="3" a="1"/>
  <c r="TY51" i="3" a="1"/>
  <c r="QV52" i="3" a="1"/>
  <c r="RK113" i="3" a="1"/>
  <c r="SY68" i="3" a="1"/>
  <c r="RC43" i="3" a="1"/>
  <c r="TE121" i="3" a="1"/>
  <c r="SZ107" i="3" a="1"/>
  <c r="RK27" i="3" a="1"/>
  <c r="MT135" i="3" a="1"/>
  <c r="PS20" i="3" a="1"/>
  <c r="TD58" i="3" a="1"/>
  <c r="TB142" i="3" a="1"/>
  <c r="LT38" i="3" a="1"/>
  <c r="MM34" i="3" a="1"/>
  <c r="TF65" i="3" a="1"/>
  <c r="UH133" i="3" a="1"/>
  <c r="SE69" i="3" a="1"/>
  <c r="TG110" i="3" a="1"/>
  <c r="MJ49" i="3" a="1"/>
  <c r="OU24" i="3" a="1"/>
  <c r="QF66" i="3" a="1"/>
  <c r="MJ4" i="3" a="1"/>
  <c r="PT13" i="3" a="1"/>
  <c r="TU136" i="3" a="1"/>
  <c r="RF10" i="3" a="1"/>
  <c r="SW73" i="3" a="1"/>
  <c r="OP157" i="3" a="1"/>
  <c r="SK61" i="3" a="1"/>
  <c r="LE120" i="3" a="1"/>
  <c r="PW88" i="3" a="1"/>
  <c r="MT129" i="3" a="1"/>
  <c r="LF112" i="3" a="1"/>
  <c r="SC113" i="3" a="1"/>
  <c r="RV16" i="3" a="1"/>
  <c r="ML88" i="3" a="1"/>
  <c r="PI116" i="3" a="1"/>
  <c r="MR66" i="3" a="1"/>
  <c r="SX4" i="3" a="1"/>
  <c r="OO13" i="3" a="1"/>
  <c r="PU49" i="3" a="1"/>
  <c r="PD37" i="3" a="1"/>
  <c r="SQ43" i="3" a="1"/>
  <c r="LW64" i="3" a="1"/>
  <c r="MX44" i="3" a="1"/>
  <c r="OS117" i="3" a="1"/>
  <c r="MU46" i="3" a="1"/>
  <c r="MK102" i="3" a="1"/>
  <c r="TF17" i="3" a="1"/>
  <c r="TK46" i="3" a="1"/>
  <c r="OZ97" i="3" a="1"/>
  <c r="QB4" i="3" a="1"/>
  <c r="MO167" i="3" a="1"/>
  <c r="RK57" i="3" a="1"/>
  <c r="UG30" i="3" a="1"/>
  <c r="TL20" i="3" a="1"/>
  <c r="MV56" i="3" a="1"/>
  <c r="LD97" i="3" a="1"/>
  <c r="RA59" i="3" a="1"/>
  <c r="UF74" i="3" a="1"/>
  <c r="QA70" i="3" a="1"/>
  <c r="PG13" i="3" a="1"/>
  <c r="PT131" i="3" a="1"/>
  <c r="UJ97" i="3" a="1"/>
  <c r="MA9" i="3" a="1"/>
  <c r="LT101" i="3" a="1"/>
  <c r="LO28" i="3" a="1"/>
  <c r="PO24" i="3" a="1"/>
  <c r="MV23" i="3" a="1"/>
  <c r="TH95" i="3" a="1"/>
  <c r="RN157" i="3" a="1"/>
  <c r="LH142" i="3" a="1"/>
  <c r="PF40" i="3" a="1"/>
  <c r="TG94" i="3" a="1"/>
  <c r="UA104" i="3" a="1"/>
  <c r="QP45" i="3" a="1"/>
  <c r="RM40" i="3" a="1"/>
  <c r="LD98" i="3" a="1"/>
  <c r="RE90" i="3" a="1"/>
  <c r="UI122" i="3" a="1"/>
  <c r="RZ85" i="3" a="1"/>
  <c r="PG73" i="3" a="1"/>
  <c r="SJ44" i="3" a="1"/>
  <c r="OQ71" i="3" a="1"/>
  <c r="PB48" i="3" a="1"/>
  <c r="TU93" i="3" a="1"/>
  <c r="LH6" i="3" a="1"/>
  <c r="RE23" i="3" a="1"/>
  <c r="LQ62" i="3" a="1"/>
  <c r="ON25" i="3" a="1"/>
  <c r="RK12" i="3" a="1"/>
  <c r="SE98" i="3" a="1"/>
  <c r="PY144" i="3" a="1"/>
  <c r="MU24" i="3" a="1"/>
  <c r="RZ6" i="3" a="1"/>
  <c r="OR50" i="3" a="1"/>
  <c r="MV97" i="3" a="1"/>
  <c r="LX132" i="3" a="1"/>
  <c r="QQ29" i="3" a="1"/>
  <c r="OW44" i="3" a="1"/>
  <c r="LZ29" i="3" a="1"/>
  <c r="OU9" i="3" a="1"/>
  <c r="PJ159" i="3" a="1"/>
  <c r="QE77" i="3" a="1"/>
  <c r="SK56" i="3" a="1"/>
  <c r="RI132" i="3" a="1"/>
  <c r="TU83" i="3" a="1"/>
  <c r="PD109" i="3" a="1"/>
  <c r="MM22" i="3" a="1"/>
  <c r="LY109" i="3" a="1"/>
  <c r="QW62" i="3" a="1"/>
  <c r="MJ17" i="3" a="1"/>
  <c r="LY33" i="3" a="1"/>
  <c r="MP45" i="3" a="1"/>
  <c r="LQ86" i="3" a="1"/>
  <c r="MG105" i="3" a="1"/>
  <c r="SF84" i="3" a="1"/>
  <c r="PI103" i="3" a="1"/>
  <c r="PS83" i="3" a="1"/>
  <c r="RE69" i="3" a="1"/>
  <c r="LG136" i="3" a="1"/>
  <c r="LL25" i="3" a="1"/>
  <c r="RH148" i="3" a="1"/>
  <c r="LJ3" i="3" a="1"/>
  <c r="RC11" i="3" a="1"/>
  <c r="RJ36" i="3" a="1"/>
  <c r="RE107" i="3" a="1"/>
  <c r="TD78" i="3" a="1"/>
  <c r="UI118" i="3" a="1"/>
  <c r="SR142" i="3" a="1"/>
  <c r="PG63" i="3" a="1"/>
  <c r="QC41" i="3" a="1"/>
  <c r="OX37" i="3" a="1"/>
  <c r="PT20" i="3" a="1"/>
  <c r="ON15" i="3" a="1"/>
  <c r="UI55" i="3" a="1"/>
  <c r="TF119" i="3" a="1"/>
  <c r="SZ49" i="3" a="1"/>
  <c r="MB16" i="3" a="1"/>
  <c r="PZ102" i="3" a="1"/>
  <c r="LG110" i="3" a="1"/>
  <c r="PG15" i="3" a="1"/>
  <c r="QC64" i="3" a="1"/>
  <c r="LT149" i="3" a="1"/>
  <c r="TK39" i="3" a="1"/>
  <c r="OL108" i="3" a="1"/>
  <c r="MO12" i="3" a="1"/>
  <c r="UI33" i="3" a="1"/>
  <c r="UF8" i="3" a="1"/>
  <c r="MS22" i="3" a="1"/>
  <c r="SC55" i="3" a="1"/>
  <c r="LT95" i="3" a="1"/>
  <c r="PX155" i="3" a="1"/>
  <c r="OU31" i="3" a="1"/>
  <c r="PO86" i="3" a="1"/>
  <c r="QQ137" i="3" a="1"/>
  <c r="LF107" i="3" a="1"/>
  <c r="TF60" i="3" a="1"/>
  <c r="QW14" i="3" a="1"/>
  <c r="MM82" i="3" a="1"/>
  <c r="TV92" i="3" a="1"/>
  <c r="PY11" i="3" a="1"/>
  <c r="QE129" i="3" a="1"/>
  <c r="TD132" i="3" a="1"/>
  <c r="RN94" i="3" a="1"/>
  <c r="RE58" i="3" a="1"/>
  <c r="QR109" i="3" a="1"/>
  <c r="TJ131" i="3" a="1"/>
  <c r="RD68" i="3" a="1"/>
  <c r="SB13" i="3" a="1"/>
  <c r="LJ78" i="3" a="1"/>
  <c r="SF73" i="3" a="1"/>
  <c r="SE88" i="3" a="1"/>
  <c r="RJ70" i="3" a="1"/>
  <c r="TE81" i="3" a="1"/>
  <c r="QV89" i="3" a="1"/>
  <c r="RL58" i="3" a="1"/>
  <c r="SH71" i="3" a="1"/>
  <c r="SX74" i="3" a="1"/>
  <c r="UB61" i="3" a="1"/>
  <c r="OR114" i="3" a="1"/>
  <c r="RZ32" i="3" a="1"/>
  <c r="TG27" i="3" a="1"/>
  <c r="MN69" i="3" a="1"/>
  <c r="RH41" i="3" a="1"/>
  <c r="LR55" i="3" a="1"/>
  <c r="TV65" i="3" a="1"/>
  <c r="RW43" i="3" a="1"/>
  <c r="PC10" i="3" a="1"/>
  <c r="SB104" i="3" a="1"/>
  <c r="RV38" i="3" a="1"/>
  <c r="LO11" i="3" a="1"/>
  <c r="OW34" i="3" a="1"/>
  <c r="OV137" i="3" a="1"/>
  <c r="SG27" i="3" a="1"/>
  <c r="OT30" i="3" a="1"/>
  <c r="LK132" i="3" a="1"/>
  <c r="UB89" i="3" a="1"/>
  <c r="SO7" i="3" a="1"/>
  <c r="TM13" i="3" a="1"/>
  <c r="TY31" i="3" a="1"/>
  <c r="RJ55" i="3" a="1"/>
  <c r="LX92" i="3" a="1"/>
  <c r="SB75" i="3" a="1"/>
  <c r="UA118" i="3" a="1"/>
  <c r="MB19" i="3" a="1"/>
  <c r="SA93" i="3" a="1"/>
  <c r="SD99" i="3" a="1"/>
  <c r="MJ146" i="3" a="1"/>
  <c r="OV140" i="3" a="1"/>
  <c r="LY26" i="3" a="1"/>
  <c r="SC140" i="3" a="1"/>
  <c r="OX72" i="3" a="1"/>
  <c r="LV77" i="3" a="1"/>
  <c r="MJ141" i="3" a="1"/>
  <c r="SX9" i="3" a="1"/>
  <c r="QC33" i="3" a="1"/>
  <c r="MP31" i="3" a="1"/>
  <c r="QT68" i="3" a="1"/>
  <c r="SX23" i="3" a="1"/>
  <c r="SQ62" i="3" a="1"/>
  <c r="SF40" i="3" a="1"/>
  <c r="RS48" i="3" a="1"/>
  <c r="SJ141" i="3" a="1"/>
  <c r="PB109" i="3" a="1"/>
  <c r="PY30" i="3" a="1"/>
  <c r="RM32" i="3" a="1"/>
  <c r="MG14" i="3" a="1"/>
  <c r="SK78" i="3" a="1"/>
  <c r="MJ21" i="3" a="1"/>
  <c r="SY112" i="3" a="1"/>
  <c r="SS5" i="3" a="1"/>
  <c r="PR66" i="3" a="1"/>
  <c r="RC115" i="3" a="1"/>
  <c r="OL143" i="3" a="1"/>
  <c r="PC17" i="3" a="1"/>
  <c r="RD19" i="3" a="1"/>
  <c r="SJ13" i="3" a="1"/>
  <c r="PI85" i="3" a="1"/>
  <c r="OX161" i="3" a="1"/>
  <c r="QD189" i="3" a="1"/>
  <c r="SA115" i="3" a="1"/>
  <c r="TI11" i="3" a="1"/>
  <c r="QB125" i="3" a="1"/>
  <c r="LQ127" i="3" a="1"/>
  <c r="OQ111" i="3" a="1"/>
  <c r="LH34" i="3" a="1"/>
  <c r="PG50" i="3" a="1"/>
  <c r="MQ111" i="3" a="1"/>
  <c r="MO84" i="3" a="1"/>
  <c r="MP38" i="3" a="1"/>
  <c r="LQ97" i="3" a="1"/>
  <c r="RG87" i="3" a="1"/>
  <c r="MX15" i="3" a="1"/>
  <c r="TK4" i="3" a="1"/>
  <c r="OW82" i="3" a="1"/>
  <c r="SO37" i="3" a="1"/>
  <c r="OO162" i="3" a="1"/>
  <c r="TJ87" i="3" a="1"/>
  <c r="OT173" i="3" a="1"/>
  <c r="PA116" i="3" a="1"/>
  <c r="SB81" i="3" a="1"/>
  <c r="PV94" i="3" a="1"/>
  <c r="PX108" i="3" a="1"/>
  <c r="UC99" i="3" a="1"/>
  <c r="LP58" i="3" a="1"/>
  <c r="SS122" i="3" a="1"/>
  <c r="OV160" i="3" a="1"/>
  <c r="PU44" i="3" a="1"/>
  <c r="TW87" i="3" a="1"/>
  <c r="PR26" i="3" a="1"/>
  <c r="LV48" i="3" a="1"/>
  <c r="UB35" i="3" a="1"/>
  <c r="SI106" i="3" a="1"/>
  <c r="ML34" i="3" a="1"/>
  <c r="UA13" i="3" a="1"/>
  <c r="PV17" i="3" a="1"/>
  <c r="OP59" i="3" a="1"/>
  <c r="SP31" i="3" a="1"/>
  <c r="SZ109" i="3" a="1"/>
  <c r="SX86" i="3" a="1"/>
  <c r="OO57" i="3" a="1"/>
  <c r="LM67" i="3" a="1"/>
  <c r="LP17" i="3" a="1"/>
  <c r="TF67" i="3" a="1"/>
  <c r="TE82" i="3" a="1"/>
  <c r="PG124" i="3" a="1"/>
  <c r="MT62" i="3" a="1"/>
  <c r="LF91" i="3" a="1"/>
  <c r="RZ14" i="3" a="1"/>
  <c r="LX32" i="3" a="1"/>
  <c r="RL45" i="3" a="1"/>
  <c r="MB12" i="3" a="1"/>
  <c r="MQ78" i="3" a="1"/>
  <c r="LT61" i="3" a="1"/>
  <c r="TK70" i="3" a="1"/>
  <c r="LJ159" i="3" a="1"/>
  <c r="RM94" i="3" a="1"/>
  <c r="QQ154" i="3" a="1"/>
  <c r="OV81" i="3" a="1"/>
  <c r="MP67" i="3" a="1"/>
  <c r="PR24" i="3" a="1"/>
  <c r="RK39" i="3" a="1"/>
  <c r="LL34" i="3" a="1"/>
  <c r="QS58" i="3" a="1"/>
  <c r="RS43" i="3" a="1"/>
  <c r="TG96" i="3" a="1"/>
  <c r="ON55" i="3" a="1"/>
  <c r="TU36" i="3" a="1"/>
  <c r="SP104" i="3" a="1"/>
  <c r="PY17" i="3" a="1"/>
  <c r="MV12" i="3" a="1"/>
  <c r="PH144" i="3" a="1"/>
  <c r="RY34" i="3" a="1"/>
  <c r="PZ78" i="3" a="1"/>
  <c r="PE68" i="3" a="1"/>
  <c r="UH109" i="3" a="1"/>
  <c r="LM71" i="3" a="1"/>
  <c r="QR62" i="3" a="1"/>
  <c r="LQ93" i="3" a="1"/>
  <c r="TK38" i="3" a="1"/>
  <c r="ST128" i="3" a="1"/>
  <c r="OS82" i="3" a="1"/>
  <c r="PJ51" i="3" a="1"/>
  <c r="OY35" i="3" a="1"/>
  <c r="SK34" i="3" a="1"/>
  <c r="LJ146" i="3" a="1"/>
  <c r="RZ68" i="3" a="1"/>
  <c r="MO27" i="3" a="1"/>
  <c r="MP36" i="3" a="1"/>
  <c r="LX164" i="3" a="1"/>
  <c r="TK43" i="3" a="1"/>
  <c r="UF4" i="3" a="1"/>
  <c r="SQ45" i="3" a="1"/>
  <c r="LV76" i="3" a="1"/>
  <c r="SC29" i="3" a="1"/>
  <c r="SR89" i="3" a="1"/>
  <c r="LK50" i="3" a="1"/>
  <c r="TK40" i="3" a="1"/>
  <c r="MA86" i="3" a="1"/>
  <c r="OW61" i="3" a="1"/>
  <c r="SA77" i="3" a="1"/>
  <c r="PX75" i="3" a="1"/>
  <c r="LL134" i="3" a="1"/>
  <c r="TY88" i="3" a="1"/>
  <c r="TA57" i="3" a="1"/>
  <c r="SU51" i="3" a="1"/>
  <c r="PS24" i="3" a="1"/>
  <c r="SV50" i="3" a="1"/>
  <c r="LO27" i="3" a="1"/>
  <c r="TM80" i="3" a="1"/>
  <c r="SO158" i="3" a="1"/>
  <c r="PH6" i="3" a="1"/>
  <c r="SP23" i="3" a="1"/>
  <c r="RL177" i="3" a="1"/>
  <c r="UE77" i="3" a="1"/>
  <c r="SG11" i="3" a="1"/>
  <c r="PD93" i="3" a="1"/>
  <c r="PR44" i="3" a="1"/>
  <c r="TJ89" i="3" a="1"/>
  <c r="LV125" i="3" a="1"/>
  <c r="PT32" i="3" a="1"/>
  <c r="MX27" i="3" a="1"/>
  <c r="UF31" i="3" a="1"/>
  <c r="TV35" i="3" a="1"/>
  <c r="MO50" i="3" a="1"/>
  <c r="LJ42" i="3" a="1"/>
  <c r="TZ12" i="3" a="1"/>
  <c r="PX92" i="3" a="1"/>
  <c r="LT58" i="3" a="1"/>
  <c r="TD40" i="3" a="1"/>
  <c r="PY127" i="3" a="1"/>
  <c r="PD94" i="3" a="1"/>
  <c r="OW5" i="3" a="1"/>
  <c r="OV23" i="3" a="1"/>
  <c r="QC32" i="3" a="1"/>
  <c r="LK93" i="3" a="1"/>
  <c r="LF41" i="3" a="1"/>
  <c r="MX139" i="3" a="1"/>
  <c r="LL144" i="3" a="1"/>
  <c r="QS28" i="3" a="1"/>
  <c r="MS13" i="3" a="1"/>
  <c r="LV26" i="3" a="1"/>
  <c r="LN176" i="3" a="1"/>
  <c r="SC12" i="3" a="1"/>
  <c r="LF58" i="3" a="1"/>
  <c r="RS17" i="3" a="1"/>
  <c r="OR93" i="3" a="1"/>
  <c r="OM81" i="3" a="1"/>
  <c r="SD95" i="3" a="1"/>
  <c r="MP35" i="3" a="1"/>
  <c r="RG88" i="3" a="1"/>
  <c r="MG174" i="3" a="1"/>
  <c r="OW127" i="3" a="1"/>
  <c r="LR107" i="3" a="1"/>
  <c r="RW48" i="3" a="1"/>
  <c r="MN8" i="3" a="1"/>
  <c r="TV106" i="3" a="1"/>
  <c r="UH79" i="3" a="1"/>
  <c r="UD106" i="3" a="1"/>
  <c r="TH149" i="3" a="1"/>
  <c r="PO59" i="3" a="1"/>
  <c r="UG24" i="3" a="1"/>
  <c r="LQ131" i="3" a="1"/>
  <c r="SZ17" i="3" a="1"/>
  <c r="MM104" i="3" a="1"/>
  <c r="TC63" i="3" a="1"/>
  <c r="TY23" i="3" a="1"/>
  <c r="LQ20" i="3" a="1"/>
  <c r="RH96" i="3" a="1"/>
  <c r="LK94" i="3" a="1"/>
  <c r="LX22" i="3" a="1"/>
  <c r="RD101" i="3" a="1"/>
  <c r="UJ144" i="3" a="1"/>
  <c r="SF86" i="3" a="1"/>
  <c r="RB163" i="3" a="1"/>
  <c r="LO5" i="3" a="1"/>
  <c r="RA71" i="3" a="1"/>
  <c r="RD81" i="3" a="1"/>
  <c r="SR144" i="3" a="1"/>
  <c r="LK167" i="3" a="1"/>
  <c r="PY113" i="3" a="1"/>
  <c r="RS92" i="3" a="1"/>
  <c r="MJ68" i="3" a="1"/>
  <c r="QV36" i="3" a="1"/>
  <c r="RX136" i="3" a="1"/>
  <c r="RS111" i="3" a="1"/>
  <c r="SQ10" i="3" a="1"/>
  <c r="SI61" i="3" a="1"/>
  <c r="LQ134" i="3" a="1"/>
  <c r="LX127" i="3" a="1"/>
  <c r="ML9" i="3" a="1"/>
  <c r="MO160" i="3" a="1"/>
  <c r="QE132" i="3" a="1"/>
  <c r="OY16" i="3" a="1"/>
  <c r="PA92" i="3" a="1"/>
  <c r="MY53" i="3" a="1"/>
  <c r="OW17" i="3" a="1"/>
  <c r="LZ126" i="3" a="1"/>
  <c r="QE90" i="3" a="1"/>
  <c r="RA50" i="3" a="1"/>
  <c r="SF48" i="3" a="1"/>
  <c r="TC23" i="3" a="1"/>
  <c r="SS93" i="3" a="1"/>
  <c r="SK103" i="3" a="1"/>
  <c r="OS105" i="3" a="1"/>
  <c r="RK47" i="3" a="1"/>
  <c r="RK63" i="3" a="1"/>
  <c r="SO85" i="3" a="1"/>
  <c r="MW85" i="3" a="1"/>
  <c r="LL63" i="3" a="1"/>
  <c r="MO63" i="3" a="1"/>
  <c r="SP124" i="3" a="1"/>
  <c r="RJ82" i="3" a="1"/>
  <c r="TF128" i="3" a="1"/>
  <c r="TR79" i="3" a="1"/>
  <c r="LO50" i="3" a="1"/>
  <c r="TX76" i="3" a="1"/>
  <c r="TI57" i="3" a="1"/>
  <c r="PH33" i="3" a="1"/>
  <c r="LS160" i="3" a="1"/>
  <c r="TG30" i="3" a="1"/>
  <c r="LW100" i="3" a="1"/>
  <c r="LH35" i="3" a="1"/>
  <c r="TC16" i="3" a="1"/>
  <c r="RA90" i="3" a="1"/>
  <c r="MX6" i="3" a="1"/>
  <c r="TV7" i="3" a="1"/>
  <c r="LZ33" i="3" a="1"/>
  <c r="PY39" i="3" a="1"/>
  <c r="SG42" i="3" a="1"/>
  <c r="QT156" i="3" a="1"/>
  <c r="RI107" i="3" a="1"/>
  <c r="PH27" i="3" a="1"/>
  <c r="TV13" i="3" a="1"/>
  <c r="QB75" i="3" a="1"/>
  <c r="MW26" i="3" a="1"/>
  <c r="PC73" i="3" a="1"/>
  <c r="MO46" i="3" a="1"/>
  <c r="MT53" i="3" a="1"/>
  <c r="UG36" i="3" a="1"/>
  <c r="LL48" i="3" a="1"/>
  <c r="RK21" i="3" a="1"/>
  <c r="RB51" i="3" a="1"/>
  <c r="TA63" i="3" a="1"/>
  <c r="RS16" i="3" a="1"/>
  <c r="MT65" i="3" a="1"/>
  <c r="QF102" i="3" a="1"/>
  <c r="UI7" i="3" a="1"/>
  <c r="SF4" i="3" a="1"/>
  <c r="QT41" i="3" a="1"/>
  <c r="QS3" i="3" a="1"/>
  <c r="QA137" i="3" a="1"/>
  <c r="TB89" i="3" a="1"/>
  <c r="TJ26" i="3" a="1"/>
  <c r="LY39" i="3" a="1"/>
  <c r="SY40" i="3" a="1"/>
  <c r="MG6" i="3" a="1"/>
  <c r="OX30" i="3" a="1"/>
  <c r="QX67" i="3" a="1"/>
  <c r="PZ22" i="3" a="1"/>
  <c r="SI118" i="3" a="1"/>
  <c r="ST13" i="3" a="1"/>
  <c r="RV60" i="3" a="1"/>
  <c r="SK12" i="3" a="1"/>
  <c r="QY106" i="3" a="1"/>
  <c r="UD116" i="3" a="1"/>
  <c r="RJ166" i="3" a="1"/>
  <c r="TL161" i="3" a="1"/>
  <c r="UH34" i="3" a="1"/>
  <c r="LR56" i="3" a="1"/>
  <c r="MW76" i="3" a="1"/>
  <c r="MU12" i="3" a="1"/>
  <c r="MU62" i="3" a="1"/>
  <c r="TC43" i="3" a="1"/>
  <c r="UI105" i="3" a="1"/>
  <c r="UE83" i="3" a="1"/>
  <c r="PO3" i="3" a="1"/>
  <c r="SD16" i="3" a="1"/>
  <c r="RA151" i="3" a="1"/>
  <c r="MG143" i="3" a="1"/>
  <c r="PB49" i="3" a="1"/>
  <c r="OO11" i="3" a="1"/>
  <c r="OP125" i="3" a="1"/>
  <c r="MW5" i="3" a="1"/>
  <c r="PI31" i="3" a="1"/>
  <c r="QB13" i="3" a="1"/>
  <c r="SK134" i="3" a="1"/>
  <c r="UA51" i="3" a="1"/>
  <c r="RS3" i="3" a="1"/>
  <c r="QX92" i="3" a="1"/>
  <c r="UB60" i="3" a="1"/>
  <c r="QP62" i="3" a="1"/>
  <c r="LY34" i="3" a="1"/>
  <c r="QG57" i="3" a="1"/>
  <c r="TI51" i="3" a="1"/>
  <c r="TU75" i="3" a="1"/>
  <c r="ML90" i="3" a="1"/>
  <c r="RN77" i="3" a="1"/>
  <c r="RJ49" i="3" a="1"/>
  <c r="TM74" i="3" a="1"/>
  <c r="PG33" i="3" a="1"/>
  <c r="MB11" i="3" a="1"/>
  <c r="TR67" i="3" a="1"/>
  <c r="PJ112" i="3" a="1"/>
  <c r="OS76" i="3" a="1"/>
  <c r="TH52" i="3" a="1"/>
  <c r="RD162" i="3" a="1"/>
  <c r="UA122" i="3" a="1"/>
  <c r="QD81" i="3" a="1"/>
  <c r="SU28" i="3" a="1"/>
  <c r="PH99" i="3" a="1"/>
  <c r="TJ121" i="3" a="1"/>
  <c r="MJ38" i="3" a="1"/>
  <c r="RI99" i="3" a="1"/>
  <c r="TF112" i="3" a="1"/>
  <c r="RI5" i="3" a="1"/>
  <c r="UC59" i="3" a="1"/>
  <c r="RM56" i="3" a="1"/>
  <c r="OU99" i="3" a="1"/>
  <c r="LK42" i="3" a="1"/>
  <c r="LY85" i="3" a="1"/>
  <c r="SX6" i="3" a="1"/>
  <c r="OV36" i="3" a="1"/>
  <c r="OP30" i="3" a="1"/>
  <c r="MW90" i="3" a="1"/>
  <c r="SK33" i="3" a="1"/>
  <c r="OU62" i="3" a="1"/>
  <c r="SW40" i="3" a="1"/>
  <c r="LZ92" i="3" a="1"/>
  <c r="PI87" i="3" a="1"/>
  <c r="TC120" i="3" a="1"/>
  <c r="QQ53" i="3" a="1"/>
  <c r="LQ67" i="3" a="1"/>
  <c r="MX35" i="3" a="1"/>
  <c r="LW24" i="3" a="1"/>
  <c r="PJ3" i="3" a="1"/>
  <c r="MV90" i="3" a="1"/>
  <c r="OV118" i="3" a="1"/>
  <c r="SI37" i="3" a="1"/>
  <c r="QY118" i="3" a="1"/>
  <c r="QX24" i="3" a="1"/>
  <c r="MW168" i="3" a="1"/>
  <c r="PE42" i="3" a="1"/>
  <c r="RW66" i="3" a="1"/>
  <c r="MS128" i="3" a="1"/>
  <c r="TU21" i="3" a="1"/>
  <c r="RS115" i="3" a="1"/>
  <c r="LU45" i="3" a="1"/>
  <c r="PX76" i="3" a="1"/>
  <c r="QW174" i="3" a="1"/>
  <c r="LS106" i="3" a="1"/>
  <c r="RE40" i="3" a="1"/>
  <c r="RC19" i="3" a="1"/>
  <c r="UB38" i="3" a="1"/>
  <c r="UC84" i="3" a="1"/>
  <c r="LG111" i="3" a="1"/>
  <c r="TY36" i="3" a="1"/>
  <c r="LU166" i="3" a="1"/>
  <c r="OL92" i="3" a="1"/>
  <c r="MT14" i="3" a="1"/>
  <c r="OR139" i="3" a="1"/>
  <c r="SU104" i="3" a="1"/>
  <c r="MG44" i="3" a="1"/>
  <c r="MT99" i="3" a="1"/>
  <c r="PH16" i="3" a="1"/>
  <c r="UC20" i="3" a="1"/>
  <c r="OS112" i="3" a="1"/>
  <c r="UH32" i="3" a="1"/>
  <c r="PC124" i="3" a="1"/>
  <c r="LJ48" i="3" a="1"/>
  <c r="RS134" i="3" a="1"/>
  <c r="ON57" i="3" a="1"/>
  <c r="RV18" i="3" a="1"/>
  <c r="QW12" i="3" a="1"/>
  <c r="TF78" i="3" a="1"/>
  <c r="SZ87" i="3" a="1"/>
  <c r="QW75" i="3" a="1"/>
  <c r="OL125" i="3" a="1"/>
  <c r="RG100" i="3" a="1"/>
  <c r="LW37" i="3" a="1"/>
  <c r="PW52" i="3" a="1"/>
  <c r="SK70" i="3" a="1"/>
  <c r="LZ100" i="3" a="1"/>
  <c r="SD119" i="3" a="1"/>
  <c r="OQ4" i="3" a="1"/>
  <c r="LW17" i="3" a="1"/>
  <c r="OX102" i="3" a="1"/>
  <c r="MJ37" i="3" a="1"/>
  <c r="TJ20" i="3" a="1"/>
  <c r="RG47" i="3" a="1"/>
  <c r="QA121" i="3" a="1"/>
  <c r="PH53" i="3" a="1"/>
  <c r="LN85" i="3" a="1"/>
  <c r="PJ20" i="3" a="1"/>
  <c r="LX59" i="3" a="1"/>
  <c r="PW18" i="3" a="1"/>
  <c r="TM19" i="3" a="1"/>
  <c r="RW137" i="3" a="1"/>
  <c r="OM90" i="3" a="1"/>
  <c r="LY8" i="3" a="1"/>
  <c r="RK133" i="3" a="1"/>
  <c r="TY87" i="3" a="1"/>
  <c r="LG100" i="3" a="1"/>
  <c r="UE32" i="3" a="1"/>
  <c r="TA20" i="3" a="1"/>
  <c r="SE3" i="3" a="1"/>
  <c r="QC25" i="3" a="1"/>
  <c r="RB46" i="3" a="1"/>
  <c r="SX16" i="3" a="1"/>
  <c r="SC71" i="3" a="1"/>
  <c r="PA78" i="3" a="1"/>
  <c r="RE56" i="3" a="1"/>
  <c r="SE48" i="3" a="1"/>
  <c r="QS4" i="3" a="1"/>
  <c r="PX73" i="3" a="1"/>
  <c r="QZ46" i="3" a="1"/>
  <c r="SF16" i="3" a="1"/>
  <c r="TA40" i="3" a="1"/>
  <c r="UH118" i="3" a="1"/>
  <c r="MK10" i="3" a="1"/>
  <c r="RX56" i="3" a="1"/>
  <c r="RB119" i="3" a="1"/>
  <c r="TM14" i="3" a="1"/>
  <c r="LO61" i="3" a="1"/>
  <c r="LP19" i="3" a="1"/>
  <c r="LF73" i="3" a="1"/>
  <c r="SR56" i="3" a="1"/>
  <c r="QG114" i="3" a="1"/>
  <c r="MQ66" i="3" a="1"/>
  <c r="RE45" i="3" a="1"/>
  <c r="TZ42" i="3" a="1"/>
  <c r="MU65" i="3" a="1"/>
  <c r="SS20" i="3" a="1"/>
  <c r="MU195" i="3" a="1"/>
  <c r="SI18" i="3" a="1"/>
  <c r="LW50" i="3" a="1"/>
  <c r="MX62" i="3" a="1"/>
  <c r="ML78" i="3" a="1"/>
  <c r="LT30" i="3" a="1"/>
  <c r="QC172" i="3" a="1"/>
  <c r="RW59" i="3" a="1"/>
  <c r="PX6" i="3" a="1"/>
  <c r="SZ128" i="3" a="1"/>
  <c r="QD69" i="3" a="1"/>
  <c r="RL57" i="3" a="1"/>
  <c r="RK71" i="3" a="1"/>
  <c r="RF148" i="3" a="1"/>
  <c r="QV43" i="3" a="1"/>
  <c r="RJ126" i="3" a="1"/>
  <c r="QQ135" i="3" a="1"/>
  <c r="MU15" i="3" a="1"/>
  <c r="MU86" i="3" a="1"/>
  <c r="MB14" i="3" a="1"/>
  <c r="LV80" i="3" a="1"/>
  <c r="MV130" i="3" a="1"/>
  <c r="LN136" i="3" a="1"/>
  <c r="TK42" i="3" a="1"/>
  <c r="SK5" i="3" a="1"/>
  <c r="SU25" i="3" a="1"/>
  <c r="MR76" i="3" a="1"/>
  <c r="MJ135" i="3" a="1"/>
  <c r="MM117" i="3" a="1"/>
  <c r="SO166" i="3" a="1"/>
  <c r="SC28" i="3" a="1"/>
  <c r="UF133" i="3" a="1"/>
  <c r="PY37" i="3" a="1"/>
  <c r="MP73" i="3" a="1"/>
  <c r="LD65" i="3" a="1"/>
  <c r="MN169" i="3" a="1"/>
  <c r="LT84" i="3" a="1"/>
  <c r="PE112" i="3" a="1"/>
  <c r="UJ93" i="3" a="1"/>
  <c r="UF130" i="3" a="1"/>
  <c r="QX16" i="3" a="1"/>
  <c r="LH132" i="3" a="1"/>
  <c r="OT39" i="3" a="1"/>
  <c r="UJ70" i="3" a="1"/>
  <c r="MR83" i="3" a="1"/>
  <c r="RA136" i="3" a="1"/>
  <c r="OY65" i="3" a="1"/>
  <c r="LK45" i="3" a="1"/>
  <c r="UJ135" i="3" a="1"/>
  <c r="MY43" i="3" a="1"/>
  <c r="OR3" i="3" a="1"/>
  <c r="LI153" i="3" a="1"/>
  <c r="RH5" i="3" a="1"/>
  <c r="UD129" i="3" a="1"/>
  <c r="PB123" i="3" a="1"/>
  <c r="TL148" i="3" a="1"/>
  <c r="LZ39" i="3" a="1"/>
  <c r="SA126" i="3" a="1"/>
  <c r="LJ25" i="3" a="1"/>
  <c r="PO82" i="3" a="1"/>
  <c r="OL9" i="3" a="1"/>
  <c r="RZ47" i="3" a="1"/>
  <c r="MJ29" i="3" a="1"/>
  <c r="SZ22" i="3" a="1"/>
  <c r="RB41" i="3" a="1"/>
  <c r="OV25" i="3" a="1"/>
  <c r="OW38" i="3" a="1"/>
  <c r="UE19" i="3" a="1"/>
  <c r="MS126" i="3" a="1"/>
  <c r="OQ34" i="3" a="1"/>
  <c r="MP134" i="3" a="1"/>
  <c r="SV48" i="3" a="1"/>
  <c r="QE105" i="3" a="1"/>
  <c r="TH5" i="3" a="1"/>
  <c r="RV103" i="3" a="1"/>
  <c r="MK111" i="3" a="1"/>
  <c r="QG35" i="3" a="1"/>
  <c r="OU123" i="3" a="1"/>
  <c r="RA67" i="3" a="1"/>
  <c r="RL82" i="3" a="1"/>
  <c r="LP38" i="3" a="1"/>
  <c r="SC19" i="3" a="1"/>
  <c r="SH148" i="3" a="1"/>
  <c r="LD62" i="3" a="1"/>
  <c r="MW161" i="3" a="1"/>
  <c r="MU98" i="3" a="1"/>
  <c r="QD8" i="3" a="1"/>
  <c r="MP12" i="3" a="1"/>
  <c r="RA14" i="3" a="1"/>
  <c r="SX25" i="3" a="1"/>
  <c r="MX71" i="3" a="1"/>
  <c r="LP133" i="3" a="1"/>
  <c r="TA58" i="3" a="1"/>
  <c r="SC93" i="3" a="1"/>
  <c r="LK100" i="3" a="1"/>
  <c r="RG9" i="3" a="1"/>
  <c r="LX51" i="3" a="1"/>
  <c r="TR109" i="3" a="1"/>
  <c r="SF55" i="3" a="1"/>
  <c r="RF29" i="3" a="1"/>
  <c r="LT131" i="3" a="1"/>
  <c r="LP41" i="3" a="1"/>
  <c r="RY8" i="3" a="1"/>
  <c r="UJ17" i="3" a="1"/>
  <c r="MX82" i="3" a="1"/>
  <c r="TC24" i="3" a="1"/>
  <c r="SF89" i="3" a="1"/>
  <c r="MG135" i="3" a="1"/>
  <c r="ST94" i="3" a="1"/>
  <c r="MT4" i="3" a="1"/>
  <c r="QZ67" i="3" a="1"/>
  <c r="UF111" i="3" a="1"/>
  <c r="OU20" i="3" a="1"/>
  <c r="QC53" i="3" a="1"/>
  <c r="SG85" i="3" a="1"/>
  <c r="PA51" i="3" a="1"/>
  <c r="PF132" i="3" a="1"/>
  <c r="LG119" i="3" a="1"/>
  <c r="MS36" i="3" a="1"/>
  <c r="TM3" i="3" a="1"/>
  <c r="OS64" i="3" a="1"/>
  <c r="LN37" i="3" a="1"/>
  <c r="OZ86" i="3" a="1"/>
  <c r="RB104" i="3" a="1"/>
  <c r="SB155" i="3" a="1"/>
  <c r="PO144" i="3" a="1"/>
  <c r="TY20" i="3" a="1"/>
  <c r="MJ46" i="3" a="1"/>
  <c r="MJ82" i="3" a="1"/>
  <c r="TI18" i="3" a="1"/>
  <c r="LF19" i="3" a="1"/>
  <c r="LK103" i="3" a="1"/>
  <c r="RW198" i="3" a="1"/>
  <c r="MR38" i="3" a="1"/>
  <c r="OV73" i="3" a="1"/>
  <c r="OT31" i="3" a="1"/>
  <c r="RF120" i="3" a="1"/>
  <c r="SC196" i="3" a="1"/>
  <c r="QU162" i="3" a="1"/>
  <c r="TB103" i="3" a="1"/>
  <c r="TM118" i="3" a="1"/>
  <c r="TC82" i="3" a="1"/>
  <c r="MO68" i="3" a="1"/>
  <c r="TL46" i="3" a="1"/>
  <c r="LI86" i="3" a="1"/>
  <c r="SB11" i="3" a="1"/>
  <c r="OS119" i="3" a="1"/>
  <c r="OU18" i="3" a="1"/>
  <c r="TW56" i="3" a="1"/>
  <c r="MM37" i="3" a="1"/>
  <c r="RV124" i="3" a="1"/>
  <c r="TI107" i="3" a="1"/>
  <c r="UF63" i="3" a="1"/>
  <c r="OW71" i="3" a="1"/>
  <c r="RD44" i="3" a="1"/>
  <c r="RF124" i="3" a="1"/>
  <c r="PE80" i="3" a="1"/>
  <c r="TJ117" i="3" a="1"/>
  <c r="SP38" i="3" a="1"/>
  <c r="TX172" i="3" a="1"/>
  <c r="MW34" i="3" a="1"/>
  <c r="PC136" i="3" a="1"/>
  <c r="UA21" i="3" a="1"/>
  <c r="LF34" i="3" a="1"/>
  <c r="PE85" i="3" a="1"/>
  <c r="SS98" i="3" a="1"/>
  <c r="QY131" i="3" a="1"/>
  <c r="ST100" i="3" a="1"/>
  <c r="ST93" i="3" a="1"/>
  <c r="QV46" i="3" a="1"/>
  <c r="TU104" i="3" a="1"/>
  <c r="PV38" i="3" a="1"/>
  <c r="TI68" i="3" a="1"/>
  <c r="UA3" i="3" a="1"/>
  <c r="LZ47" i="3" a="1"/>
  <c r="OX25" i="3" a="1"/>
  <c r="RW64" i="3" a="1"/>
  <c r="SX52" i="3" a="1"/>
  <c r="TC17" i="3" a="1"/>
  <c r="MP68" i="3" a="1"/>
  <c r="LT45" i="3" a="1"/>
  <c r="OT68" i="3" a="1"/>
  <c r="TD9" i="3" a="1"/>
  <c r="MP10" i="3" a="1"/>
  <c r="QF113" i="3" a="1"/>
  <c r="OY20" i="3" a="1"/>
  <c r="PD17" i="3" a="1"/>
  <c r="OV102" i="3" a="1"/>
  <c r="QB151" i="3" a="1"/>
  <c r="QC89" i="3" a="1"/>
  <c r="TE108" i="3" a="1"/>
  <c r="MA115" i="3" a="1"/>
  <c r="QD71" i="3" a="1"/>
  <c r="RS26" i="3" a="1"/>
  <c r="MS4" i="3" a="1"/>
  <c r="PG9" i="3" a="1"/>
  <c r="QC100" i="3" a="1"/>
  <c r="PB89" i="3" a="1"/>
  <c r="PR38" i="3" a="1"/>
  <c r="RJ19" i="3" a="1"/>
  <c r="PW38" i="3" a="1"/>
  <c r="MA8" i="3" a="1"/>
  <c r="TY74" i="3" a="1"/>
  <c r="LX26" i="3" a="1"/>
  <c r="UI44" i="3" a="1"/>
  <c r="TU35" i="3" a="1"/>
  <c r="TR105" i="3" a="1"/>
  <c r="MN37" i="3" a="1"/>
  <c r="TZ109" i="3" a="1"/>
  <c r="LG109" i="3" a="1"/>
  <c r="LS45" i="3" a="1"/>
  <c r="MQ39" i="3" a="1"/>
  <c r="UF171" i="3" a="1"/>
  <c r="PX131" i="3" a="1"/>
  <c r="TL42" i="3" a="1"/>
  <c r="QU6" i="3" a="1"/>
  <c r="PH11" i="3" a="1"/>
  <c r="LP61" i="3" a="1"/>
  <c r="RB39" i="3" a="1"/>
  <c r="PX56" i="3" a="1"/>
  <c r="MJ78" i="3" a="1"/>
  <c r="RA121" i="3" a="1"/>
  <c r="TH96" i="3" a="1"/>
  <c r="OR120" i="3" a="1"/>
  <c r="ML51" i="3" a="1"/>
  <c r="RE98" i="3" a="1"/>
  <c r="PF136" i="3" a="1"/>
  <c r="LL133" i="3" a="1"/>
  <c r="TU118" i="3" a="1"/>
  <c r="RH63" i="3" a="1"/>
  <c r="LD104" i="3" a="1"/>
  <c r="UG45" i="3" a="1"/>
  <c r="TY139" i="3" a="1"/>
  <c r="TV34" i="3" a="1"/>
  <c r="TE35" i="3" a="1"/>
  <c r="QV37" i="3" a="1"/>
  <c r="RY3" i="3" a="1"/>
  <c r="UJ84" i="3" a="1"/>
  <c r="MU14" i="3" a="1"/>
  <c r="QU152" i="3" a="1"/>
  <c r="PG10" i="3" a="1"/>
  <c r="RL54" i="3" a="1"/>
  <c r="LO30" i="3" a="1"/>
  <c r="RV98" i="3" a="1"/>
  <c r="QS64" i="3" a="1"/>
  <c r="LO92" i="3" a="1"/>
  <c r="RW45" i="3" a="1"/>
  <c r="LG60" i="3" a="1"/>
  <c r="PS114" i="3" a="1"/>
  <c r="TL112" i="3" a="1"/>
  <c r="UC87" i="3" a="1"/>
  <c r="MU149" i="3" a="1"/>
  <c r="QG47" i="3" a="1"/>
  <c r="TW45" i="3" a="1"/>
  <c r="MV99" i="3" a="1"/>
  <c r="RL4" i="3" a="1"/>
  <c r="SP87" i="3" a="1"/>
  <c r="TG112" i="3" a="1"/>
  <c r="TA32" i="3" a="1"/>
  <c r="ON53" i="3" a="1"/>
  <c r="QR15" i="3" a="1"/>
  <c r="UA105" i="3" a="1"/>
  <c r="LZ102" i="3" a="1"/>
  <c r="MJ124" i="3" a="1"/>
  <c r="PY165" i="3" a="1"/>
  <c r="SB54" i="3" a="1"/>
  <c r="UA6" i="3" a="1"/>
  <c r="RC45" i="3" a="1"/>
  <c r="OM91" i="3" a="1"/>
  <c r="QS19" i="3" a="1"/>
  <c r="LM73" i="3" a="1"/>
  <c r="LQ15" i="3" a="1"/>
  <c r="RY90" i="3" a="1"/>
  <c r="UB69" i="3" a="1"/>
  <c r="PB84" i="3" a="1"/>
  <c r="MT68" i="3" a="1"/>
  <c r="RC84" i="3" a="1"/>
  <c r="QD6" i="3" a="1"/>
  <c r="SG68" i="3" a="1"/>
  <c r="TC50" i="3" a="1"/>
  <c r="PB39" i="3" a="1"/>
  <c r="PD68" i="3" a="1"/>
  <c r="MK67" i="3" a="1"/>
  <c r="MR58" i="3" a="1"/>
  <c r="OU6" i="3" a="1"/>
  <c r="LM52" i="3" a="1"/>
  <c r="PF56" i="3" a="1"/>
  <c r="MS43" i="3" a="1"/>
  <c r="TI87" i="3" a="1"/>
  <c r="PS93" i="3" a="1"/>
  <c r="SR41" i="3" a="1"/>
  <c r="TE43" i="3" a="1"/>
  <c r="TL60" i="3" a="1"/>
  <c r="MS39" i="3" a="1"/>
  <c r="UA78" i="3" a="1"/>
  <c r="QF130" i="3" a="1"/>
  <c r="OQ149" i="3" a="1"/>
  <c r="OX20" i="3" a="1"/>
  <c r="TU58" i="3" a="1"/>
  <c r="SJ14" i="3" a="1"/>
  <c r="TW98" i="3" a="1"/>
  <c r="SE51" i="3" a="1"/>
  <c r="OR106" i="3" a="1"/>
  <c r="TK134" i="3" a="1"/>
  <c r="SR82" i="3" a="1"/>
  <c r="TX49" i="3" a="1"/>
  <c r="TJ155" i="3" a="1"/>
  <c r="ON49" i="3" a="1"/>
  <c r="QT33" i="3" a="1"/>
  <c r="LT86" i="3" a="1"/>
  <c r="LU135" i="3" a="1"/>
  <c r="LS58" i="3" a="1"/>
  <c r="LE105" i="3" a="1"/>
  <c r="PU69" i="3" a="1"/>
  <c r="PS26" i="3" a="1"/>
  <c r="SQ8" i="3" a="1"/>
  <c r="OO79" i="3" a="1"/>
  <c r="OX166" i="3" a="1"/>
  <c r="QR158" i="3" a="1"/>
  <c r="SG53" i="3" a="1"/>
  <c r="MQ24" i="3" a="1"/>
  <c r="PY61" i="3" a="1"/>
  <c r="UI36" i="3" a="1"/>
  <c r="ON56" i="3" a="1"/>
  <c r="PV131" i="3" a="1"/>
  <c r="PX60" i="3" a="1"/>
  <c r="ON96" i="3" a="1"/>
  <c r="PB10" i="3" a="1"/>
  <c r="RD158" i="3" a="1"/>
  <c r="PV42" i="3" a="1"/>
  <c r="LX114" i="3" a="1"/>
  <c r="PT99" i="3" a="1"/>
  <c r="LE124" i="3" a="1"/>
  <c r="LH47" i="3" a="1"/>
  <c r="TF66" i="3" a="1"/>
  <c r="SB161" i="3" a="1"/>
  <c r="UD153" i="3" a="1"/>
  <c r="SE103" i="3" a="1"/>
  <c r="MV40" i="3" a="1"/>
  <c r="MV46" i="3" a="1"/>
  <c r="RK68" i="3" a="1"/>
  <c r="LW186" i="3" a="1"/>
  <c r="PJ44" i="3" a="1"/>
  <c r="UB10" i="3" a="1"/>
  <c r="ML65" i="3" a="1"/>
  <c r="RB34" i="3" a="1"/>
  <c r="QB59" i="3" a="1"/>
  <c r="PW66" i="3" a="1"/>
  <c r="MN133" i="3" a="1"/>
  <c r="UE84" i="3" a="1"/>
  <c r="LG26" i="3" a="1"/>
  <c r="SD4" i="3" a="1"/>
  <c r="MY169" i="3" a="1"/>
  <c r="TU15" i="3" a="1"/>
  <c r="TR89" i="3" a="1"/>
  <c r="MG48" i="3" a="1"/>
  <c r="QZ62" i="3" a="1"/>
  <c r="SQ61" i="3" a="1"/>
  <c r="RB103" i="3" a="1"/>
  <c r="MG102" i="3" a="1"/>
  <c r="UH61" i="3" a="1"/>
  <c r="PB5" i="3" a="1"/>
  <c r="LT4" i="3" a="1"/>
  <c r="MU182" i="3" a="1"/>
  <c r="QU66" i="3" a="1"/>
  <c r="SF28" i="3" a="1"/>
  <c r="TH142" i="3" a="1"/>
  <c r="PI37" i="3" a="1"/>
  <c r="OR36" i="3" a="1"/>
  <c r="MK14" i="3" a="1"/>
  <c r="MW31" i="3" a="1"/>
  <c r="OP170" i="3" a="1"/>
  <c r="LL31" i="3" a="1"/>
  <c r="QF87" i="3" a="1"/>
  <c r="SY109" i="3" a="1"/>
  <c r="MW107" i="3" a="1"/>
  <c r="RS13" i="3" a="1"/>
  <c r="QA123" i="3" a="1"/>
  <c r="SY33" i="3" a="1"/>
  <c r="RD149" i="3" a="1"/>
  <c r="QV22" i="3" a="1"/>
  <c r="TC34" i="3" a="1"/>
  <c r="PZ18" i="3" a="1"/>
  <c r="TL57" i="3" a="1"/>
  <c r="OV195" i="3" a="1"/>
  <c r="OM69" i="3" a="1"/>
  <c r="RE55" i="3" a="1"/>
  <c r="QR146" i="3" a="1"/>
  <c r="MM140" i="3" a="1"/>
  <c r="QX106" i="3" a="1"/>
  <c r="QT88" i="3" a="1"/>
  <c r="RE132" i="3" a="1"/>
  <c r="OU37" i="3" a="1"/>
  <c r="SK64" i="3" a="1"/>
  <c r="MB103" i="3" a="1"/>
  <c r="LY104" i="3" a="1"/>
  <c r="PF33" i="3" a="1"/>
  <c r="MK54" i="3" a="1"/>
  <c r="SH17" i="3" a="1"/>
  <c r="RK132" i="3" a="1"/>
  <c r="QE31" i="3" a="1"/>
  <c r="OP4" i="3" a="1"/>
  <c r="RW69" i="3" a="1"/>
  <c r="SX65" i="3" a="1"/>
  <c r="UH50" i="3" a="1"/>
  <c r="QU62" i="3" a="1"/>
  <c r="QG84" i="3" a="1"/>
  <c r="UI86" i="3" a="1"/>
  <c r="PU84" i="3" a="1"/>
  <c r="TE129" i="3" a="1"/>
  <c r="SB34" i="3" a="1"/>
  <c r="SQ9" i="3" a="1"/>
  <c r="TH54" i="3" a="1"/>
  <c r="TU16" i="3" a="1"/>
  <c r="SQ106" i="3" a="1"/>
  <c r="PC62" i="3" a="1"/>
  <c r="PD63" i="3" a="1"/>
  <c r="TY76" i="3" a="1"/>
  <c r="PU148" i="3" a="1"/>
  <c r="OX53" i="3" a="1"/>
  <c r="MU135" i="3" a="1"/>
  <c r="LY99" i="3" a="1"/>
  <c r="ON176" i="3" a="1"/>
  <c r="SS185" i="3" a="1"/>
  <c r="OP73" i="3" a="1"/>
  <c r="SG49" i="3" a="1"/>
  <c r="QD21" i="3" a="1"/>
  <c r="PR45" i="3" a="1"/>
  <c r="MS135" i="3" a="1"/>
  <c r="LQ5" i="3" a="1"/>
  <c r="SV142" i="3" a="1"/>
  <c r="SZ61" i="3" a="1"/>
  <c r="TA53" i="3" a="1"/>
  <c r="MU100" i="3" a="1"/>
  <c r="MT32" i="3" a="1"/>
  <c r="LS64" i="3" a="1"/>
  <c r="RK102" i="3" a="1"/>
  <c r="SS51" i="3" a="1"/>
  <c r="UA64" i="3" a="1"/>
  <c r="SH88" i="3" a="1"/>
  <c r="SA39" i="3" a="1"/>
  <c r="SH75" i="3" a="1"/>
  <c r="SQ33" i="3" a="1"/>
  <c r="QE16" i="3" a="1"/>
  <c r="OS92" i="3" a="1"/>
  <c r="LE43" i="3" a="1"/>
  <c r="SU85" i="3" a="1"/>
  <c r="MX85" i="3" a="1"/>
  <c r="TL111" i="3" a="1"/>
  <c r="SO8" i="3" a="1"/>
  <c r="UJ114" i="3" a="1"/>
  <c r="PC6" i="3" a="1"/>
  <c r="SI88" i="3" a="1"/>
  <c r="TB75" i="3" a="1"/>
  <c r="QF47" i="3" a="1"/>
  <c r="RB18" i="3" a="1"/>
  <c r="OT18" i="3" a="1"/>
  <c r="TR111" i="3" a="1"/>
  <c r="QX57" i="3" a="1"/>
  <c r="TF68" i="3" a="1"/>
  <c r="SV70" i="3" a="1"/>
  <c r="QE11" i="3" a="1"/>
  <c r="RB62" i="3" a="1"/>
  <c r="TM58" i="3" a="1"/>
  <c r="QR128" i="3" a="1"/>
  <c r="LJ8" i="3" a="1"/>
  <c r="SV136" i="3" a="1"/>
  <c r="ML102" i="3" a="1"/>
  <c r="PA66" i="3" a="1"/>
  <c r="QR103" i="3" a="1"/>
  <c r="OO51" i="3" a="1"/>
  <c r="PF97" i="3" a="1"/>
  <c r="LU7" i="3" a="1"/>
  <c r="SZ38" i="3" a="1"/>
  <c r="PE63" i="3" a="1"/>
  <c r="MT46" i="3" a="1"/>
  <c r="SS83" i="3" a="1"/>
  <c r="LH166" i="3" a="1"/>
  <c r="SO92" i="3" a="1"/>
  <c r="PS10" i="3" a="1"/>
  <c r="RH34" i="3" a="1"/>
  <c r="TU152" i="3" a="1"/>
  <c r="RS28" i="3" a="1"/>
  <c r="PZ46" i="3" a="1"/>
  <c r="TI135" i="3" a="1"/>
  <c r="LE121" i="3" a="1"/>
  <c r="UJ49" i="3" a="1"/>
  <c r="RE124" i="3" a="1"/>
  <c r="OV39" i="3" a="1"/>
  <c r="RC51" i="3" a="1"/>
  <c r="LQ119" i="3" a="1"/>
  <c r="ST60" i="3" a="1"/>
  <c r="MG104" i="3" a="1"/>
  <c r="RD85" i="3" a="1"/>
  <c r="LJ118" i="3" a="1"/>
  <c r="MU150" i="3" a="1"/>
  <c r="RZ77" i="3" a="1"/>
  <c r="PH180" i="3" a="1"/>
  <c r="QQ147" i="3" a="1"/>
  <c r="QA147" i="3" a="1"/>
  <c r="MM23" i="3" a="1"/>
  <c r="PT128" i="3" a="1"/>
  <c r="RA120" i="3" a="1"/>
  <c r="QB63" i="3" a="1"/>
  <c r="RA9" i="3" a="1"/>
  <c r="TI131" i="3" a="1"/>
  <c r="SH115" i="3" a="1"/>
  <c r="QA90" i="3" a="1"/>
  <c r="OP9" i="3" a="1"/>
  <c r="LY72" i="3" a="1"/>
  <c r="RC89" i="3" a="1"/>
  <c r="TA19" i="3" a="1"/>
  <c r="QQ15" i="3" a="1"/>
  <c r="SA54" i="3" a="1"/>
  <c r="ST21" i="3" a="1"/>
  <c r="MT60" i="3" a="1"/>
  <c r="TU57" i="3" a="1"/>
  <c r="OO122" i="3" a="1"/>
  <c r="LZ46" i="3" a="1"/>
  <c r="QD78" i="3" a="1"/>
  <c r="LU9" i="3" a="1"/>
  <c r="OT12" i="3" a="1"/>
  <c r="RF136" i="3" a="1"/>
  <c r="PD64" i="3" a="1"/>
  <c r="SH108" i="3" a="1"/>
  <c r="RC186" i="3" a="1"/>
  <c r="MM39" i="3" a="1"/>
  <c r="UC45" i="3" a="1"/>
  <c r="LQ146" i="3" a="1"/>
  <c r="SK99" i="3" a="1"/>
  <c r="SJ97" i="3" a="1"/>
  <c r="QZ80" i="3" a="1"/>
  <c r="PT85" i="3" a="1"/>
  <c r="LS98" i="3" a="1"/>
  <c r="MJ195" i="3" a="1"/>
  <c r="RL89" i="3" a="1"/>
  <c r="RJ16" i="3" a="1"/>
  <c r="PU34" i="3" a="1"/>
  <c r="SU55" i="3" a="1"/>
  <c r="SW56" i="3" a="1"/>
  <c r="TZ6" i="3" a="1"/>
  <c r="UF70" i="3" a="1"/>
  <c r="OX6" i="3" a="1"/>
  <c r="RE19" i="3" a="1"/>
  <c r="MK85" i="3" a="1"/>
  <c r="OS32" i="3" a="1"/>
  <c r="QT113" i="3" a="1"/>
  <c r="LM83" i="3" a="1"/>
  <c r="UJ76" i="3" a="1"/>
  <c r="MJ165" i="3" a="1"/>
  <c r="LY200" i="3" a="1"/>
  <c r="RJ100" i="3" a="1"/>
  <c r="UA152" i="3" a="1"/>
  <c r="QU103" i="3" a="1"/>
  <c r="SD107" i="3" a="1"/>
  <c r="TF64" i="3" a="1"/>
  <c r="TL104" i="3" a="1"/>
  <c r="LN35" i="3" a="1"/>
  <c r="OL30" i="3" a="1"/>
  <c r="LS19" i="3" a="1"/>
  <c r="UA36" i="3" a="1"/>
  <c r="OR60" i="3" a="1"/>
  <c r="SZ80" i="3" a="1"/>
  <c r="TI40" i="3" a="1"/>
  <c r="LJ7" i="3" a="1"/>
  <c r="TB45" i="3" a="1"/>
  <c r="UD28" i="3" a="1"/>
  <c r="OR46" i="3" a="1"/>
  <c r="TJ39" i="3" a="1"/>
  <c r="QS27" i="3" a="1"/>
  <c r="TC57" i="3" a="1"/>
  <c r="TK35" i="3" a="1"/>
  <c r="RL70" i="3" a="1"/>
  <c r="UH119" i="3" a="1"/>
  <c r="LY58" i="3" a="1"/>
  <c r="PC146" i="3" a="1"/>
  <c r="LT12" i="3" a="1"/>
  <c r="TM17" i="3" a="1"/>
  <c r="MV21" i="3" a="1"/>
  <c r="TW83" i="3" a="1"/>
  <c r="LM168" i="3" a="1"/>
  <c r="PJ45" i="3" a="1"/>
  <c r="SE111" i="3" a="1"/>
  <c r="UI21" i="3" a="1"/>
  <c r="UE15" i="3" a="1"/>
  <c r="PZ36" i="3" a="1"/>
  <c r="RX81" i="3" a="1"/>
  <c r="SU98" i="3" a="1"/>
  <c r="LT177" i="3" a="1"/>
  <c r="MG57" i="3" a="1"/>
  <c r="SI44" i="3" a="1"/>
  <c r="OZ33" i="3" a="1"/>
  <c r="LU113" i="3" a="1"/>
  <c r="MR95" i="3" a="1"/>
  <c r="RL19" i="3" a="1"/>
  <c r="RC26" i="3" a="1"/>
  <c r="TG45" i="3" a="1"/>
  <c r="PG66" i="3" a="1"/>
  <c r="SI145" i="3" a="1"/>
  <c r="TX85" i="3" a="1"/>
  <c r="MK26" i="3" a="1"/>
  <c r="OU110" i="3" a="1"/>
  <c r="SW74" i="3" a="1"/>
  <c r="LH134" i="3" a="1"/>
  <c r="SC32" i="3" a="1"/>
  <c r="LY106" i="3" a="1"/>
  <c r="PR59" i="3" a="1"/>
  <c r="TC121" i="3" a="1"/>
  <c r="MS118" i="3" a="1"/>
  <c r="RD16" i="3" a="1"/>
  <c r="UJ170" i="3" a="1"/>
  <c r="TJ49" i="3" a="1"/>
  <c r="MR59" i="3" a="1"/>
  <c r="RN81" i="3" a="1"/>
  <c r="LF43" i="3" a="1"/>
  <c r="LS32" i="3" a="1"/>
  <c r="OY10" i="3" a="1"/>
  <c r="LQ16" i="3" a="1"/>
  <c r="QC36" i="3" a="1"/>
  <c r="RH25" i="3" a="1"/>
  <c r="TA154" i="3" a="1"/>
  <c r="MV158" i="3" a="1"/>
  <c r="PV75" i="3" a="1"/>
  <c r="LT76" i="3" a="1"/>
  <c r="LO119" i="3" a="1"/>
  <c r="PF127" i="3" a="1"/>
  <c r="TY53" i="3" a="1"/>
  <c r="PV151" i="3" a="1"/>
  <c r="SQ119" i="3" a="1"/>
  <c r="SH6" i="3" a="1"/>
  <c r="LN147" i="3" a="1"/>
  <c r="OW16" i="3" a="1"/>
  <c r="SI156" i="3" a="1"/>
  <c r="LS118" i="3" a="1"/>
  <c r="TU60" i="3" a="1"/>
  <c r="RF87" i="3" a="1"/>
  <c r="TF20" i="3" a="1"/>
  <c r="RJ93" i="3" a="1"/>
  <c r="TK151" i="3" a="1"/>
  <c r="TW6" i="3" a="1"/>
  <c r="TE23" i="3" a="1"/>
  <c r="MJ5" i="3" a="1"/>
  <c r="MB170" i="3" a="1"/>
  <c r="QU36" i="3" a="1"/>
  <c r="SB123" i="3" a="1"/>
  <c r="OP58" i="3" a="1"/>
  <c r="RI109" i="3" a="1"/>
  <c r="LE16" i="3" a="1"/>
  <c r="MY4" i="3" a="1"/>
  <c r="TD62" i="3" a="1"/>
  <c r="SF68" i="3" a="1"/>
  <c r="OX18" i="3" a="1"/>
  <c r="RK62" i="3" a="1"/>
  <c r="OO68" i="3" a="1"/>
  <c r="TZ35" i="3" a="1"/>
  <c r="RE141" i="3" a="1"/>
  <c r="SX96" i="3" a="1"/>
  <c r="SB114" i="3" a="1"/>
  <c r="RA8" i="3" a="1"/>
  <c r="RY130" i="3" a="1"/>
  <c r="UB17" i="3" a="1"/>
  <c r="MG40" i="3" a="1"/>
  <c r="MV118" i="3" a="1"/>
  <c r="SH45" i="3" a="1"/>
  <c r="PT50" i="3" a="1"/>
  <c r="MP116" i="3" a="1"/>
  <c r="LU68" i="3" a="1"/>
  <c r="UB79" i="3" a="1"/>
  <c r="RG123" i="3" a="1"/>
  <c r="RV11" i="3" a="1"/>
  <c r="OZ17" i="3" a="1"/>
  <c r="SS81" i="3" a="1"/>
  <c r="TG23" i="3" a="1"/>
  <c r="RG8" i="3" a="1"/>
  <c r="LN20" i="3" a="1"/>
  <c r="MY68" i="3" a="1"/>
  <c r="TA27" i="3" a="1"/>
  <c r="RE104" i="3" a="1"/>
  <c r="UC78" i="3" a="1"/>
  <c r="QA138" i="3" a="1"/>
  <c r="RL11" i="3" a="1"/>
  <c r="LT97" i="3" a="1"/>
  <c r="LV36" i="3" a="1"/>
  <c r="LJ68" i="3" a="1"/>
  <c r="RK77" i="3" a="1"/>
  <c r="LE90" i="3" a="1"/>
  <c r="UJ33" i="3" a="1"/>
  <c r="LS157" i="3" a="1"/>
  <c r="MU102" i="3" a="1"/>
  <c r="PY88" i="3" a="1"/>
  <c r="MX21" i="3" a="1"/>
  <c r="TK118" i="3" a="1"/>
  <c r="OX95" i="3" a="1"/>
  <c r="MG118" i="3" a="1"/>
  <c r="LD126" i="3" a="1"/>
  <c r="RD13" i="3" a="1"/>
  <c r="QF107" i="3" a="1"/>
  <c r="SV42" i="3" a="1"/>
  <c r="MS12" i="3" a="1"/>
  <c r="QS65" i="3" a="1"/>
  <c r="RD62" i="3" a="1"/>
  <c r="QP55" i="3" a="1"/>
  <c r="OM109" i="3" a="1"/>
  <c r="UB108" i="3" a="1"/>
  <c r="RN8" i="3" a="1"/>
  <c r="RM53" i="3" a="1"/>
  <c r="TB135" i="3" a="1"/>
  <c r="MN90" i="3" a="1"/>
  <c r="UH9" i="3" a="1"/>
  <c r="MM32" i="3" a="1"/>
  <c r="PS72" i="3" a="1"/>
  <c r="TC7" i="3" a="1"/>
  <c r="OU41" i="3" a="1"/>
  <c r="SK23" i="3" a="1"/>
  <c r="LK31" i="3" a="1"/>
  <c r="QB118" i="3" a="1"/>
  <c r="QG28" i="3" a="1"/>
  <c r="LZ88" i="3" a="1"/>
  <c r="RB147" i="3" a="1"/>
  <c r="QD10" i="3" a="1"/>
  <c r="LK33" i="3" a="1"/>
  <c r="SR137" i="3" a="1"/>
  <c r="LU44" i="3" a="1"/>
  <c r="TY60" i="3" a="1"/>
  <c r="TR77" i="3" a="1"/>
  <c r="TX142" i="3" a="1"/>
  <c r="LL55" i="3" a="1"/>
  <c r="LQ129" i="3" a="1"/>
  <c r="TL100" i="3" a="1"/>
  <c r="SV124" i="3" a="1"/>
  <c r="MY61" i="3" a="1"/>
  <c r="PE10" i="3" a="1"/>
  <c r="RL61" i="3" a="1"/>
  <c r="RL38" i="3" a="1"/>
  <c r="MU54" i="3" a="1"/>
  <c r="TJ69" i="3" a="1"/>
  <c r="RC10" i="3" a="1"/>
  <c r="MT82" i="3" a="1"/>
  <c r="LF77" i="3" a="1"/>
  <c r="LK146" i="3" a="1"/>
  <c r="QW60" i="3" a="1"/>
  <c r="TF102" i="3" a="1"/>
  <c r="MR123" i="3" a="1"/>
  <c r="PF41" i="3" a="1"/>
  <c r="SV82" i="3" a="1"/>
  <c r="TC45" i="3" a="1"/>
  <c r="UJ30" i="3" a="1"/>
  <c r="QQ49" i="3" a="1"/>
  <c r="RM116" i="3" a="1"/>
  <c r="PC79" i="3" a="1"/>
  <c r="UI103" i="3" a="1"/>
  <c r="QG69" i="3" a="1"/>
  <c r="RV22" i="3" a="1"/>
  <c r="PT92" i="3" a="1"/>
  <c r="TI31" i="3" a="1"/>
  <c r="LY127" i="3" a="1"/>
  <c r="TG73" i="3" a="1"/>
  <c r="SU162" i="3" a="1"/>
  <c r="SH12" i="3" a="1"/>
  <c r="QZ164" i="3" a="1"/>
  <c r="SX87" i="3" a="1"/>
  <c r="RG129" i="3" a="1"/>
  <c r="MR20" i="3" a="1"/>
  <c r="LI19" i="3" a="1"/>
  <c r="OV40" i="3" a="1"/>
  <c r="PG23" i="3" a="1"/>
  <c r="QX120" i="3" a="1"/>
  <c r="LZ45" i="3" a="1"/>
  <c r="MA112" i="3" a="1"/>
  <c r="TZ14" i="3" a="1"/>
  <c r="TC41" i="3" a="1"/>
  <c r="MR51" i="3" a="1"/>
  <c r="RG99" i="3" a="1"/>
  <c r="LO60" i="3" a="1"/>
  <c r="SQ58" i="3" a="1"/>
  <c r="RA31" i="3" a="1"/>
  <c r="QV17" i="3" a="1"/>
  <c r="RW60" i="3" a="1"/>
  <c r="LY9" i="3" a="1"/>
  <c r="OS23" i="3" a="1"/>
  <c r="LE107" i="3" a="1"/>
  <c r="TF92" i="3" a="1"/>
  <c r="ML56" i="3" a="1"/>
  <c r="LL141" i="3" a="1"/>
  <c r="QP65" i="3" a="1"/>
  <c r="LO65" i="3" a="1"/>
  <c r="QG80" i="3" a="1"/>
  <c r="RX63" i="3" a="1"/>
  <c r="TX37" i="3" a="1"/>
  <c r="QR65" i="3" a="1"/>
  <c r="UG17" i="3" a="1"/>
  <c r="OX82" i="3" a="1"/>
  <c r="PB184" i="3" a="1"/>
  <c r="QW36" i="3" a="1"/>
  <c r="MN94" i="3" a="1"/>
  <c r="SO38" i="3" a="1"/>
  <c r="RF174" i="3" a="1"/>
  <c r="MX135" i="3" a="1"/>
  <c r="RH145" i="3" a="1"/>
  <c r="LM27" i="3" a="1"/>
  <c r="LX24" i="3" a="1"/>
  <c r="QQ46" i="3" a="1"/>
  <c r="RG45" i="3" a="1"/>
  <c r="OZ52" i="3" a="1"/>
  <c r="LR32" i="3" a="1"/>
  <c r="MN5" i="3" a="1"/>
  <c r="QY66" i="3" a="1"/>
  <c r="SJ66" i="3" a="1"/>
  <c r="TF31" i="3" a="1"/>
  <c r="MJ99" i="3" a="1"/>
  <c r="QE102" i="3" a="1"/>
  <c r="ST62" i="3" a="1"/>
  <c r="RW176" i="3" a="1"/>
  <c r="OU113" i="3" a="1"/>
  <c r="OQ173" i="3" a="1"/>
  <c r="PB40" i="3" a="1"/>
  <c r="RK32" i="3" a="1"/>
  <c r="QR165" i="3" a="1"/>
  <c r="QU3" i="3" a="1"/>
  <c r="QT148" i="3" a="1"/>
  <c r="MJ48" i="3" a="1"/>
  <c r="SZ165" i="3" a="1"/>
  <c r="OL93" i="3" a="1"/>
  <c r="MA36" i="3" a="1"/>
  <c r="SI68" i="3" a="1"/>
  <c r="MB56" i="3" a="1"/>
  <c r="MV119" i="3" a="1"/>
  <c r="TZ95" i="3" a="1"/>
  <c r="MX133" i="3" a="1"/>
  <c r="PJ58" i="3" a="1"/>
  <c r="PS104" i="3" a="1"/>
  <c r="SF31" i="3" a="1"/>
  <c r="RE97" i="3" a="1"/>
  <c r="RV88" i="3" a="1"/>
  <c r="LD196" i="3" a="1"/>
  <c r="RD94" i="3" a="1"/>
  <c r="OZ78" i="3" a="1"/>
  <c r="ST148" i="3" a="1"/>
  <c r="UJ53" i="3" a="1"/>
  <c r="TK148" i="3" a="1"/>
  <c r="PF21" i="3" a="1"/>
  <c r="RY13" i="3" a="1"/>
  <c r="OS128" i="3" a="1"/>
  <c r="SF38" i="3" a="1"/>
  <c r="PT14" i="3" a="1"/>
  <c r="UD56" i="3" a="1"/>
  <c r="LR64" i="3" a="1"/>
  <c r="SD160" i="3" a="1"/>
  <c r="SP45" i="3" a="1"/>
  <c r="TL10" i="3" a="1"/>
  <c r="MS96" i="3" a="1"/>
  <c r="PF78" i="3" a="1"/>
  <c r="LH72" i="3" a="1"/>
  <c r="RJ158" i="3" a="1"/>
  <c r="MR99" i="3" a="1"/>
  <c r="RM27" i="3" a="1"/>
  <c r="RC87" i="3" a="1"/>
  <c r="SS11" i="3" a="1"/>
  <c r="SB41" i="3" a="1"/>
  <c r="PY80" i="3" a="1"/>
  <c r="PO14" i="3" a="1"/>
  <c r="MU16" i="3" a="1"/>
  <c r="RF11" i="3" a="1"/>
  <c r="MQ32" i="3" a="1"/>
  <c r="UD79" i="3" a="1"/>
  <c r="MU199" i="3" a="1"/>
  <c r="SB23" i="3" a="1"/>
  <c r="QX135" i="3" a="1"/>
  <c r="RV105" i="3" a="1"/>
  <c r="TI42" i="3" a="1"/>
  <c r="LT168" i="3" a="1"/>
  <c r="QA134" i="3" a="1"/>
  <c r="TF55" i="3" a="1"/>
  <c r="MM99" i="3" a="1"/>
  <c r="QS88" i="3" a="1"/>
  <c r="MB116" i="3" a="1"/>
  <c r="SG8" i="3" a="1"/>
  <c r="PY105" i="3" a="1"/>
  <c r="TI16" i="3" a="1"/>
  <c r="MP87" i="3" a="1"/>
  <c r="SP57" i="3" a="1"/>
  <c r="MA110" i="3" a="1"/>
  <c r="TW157" i="3" a="1"/>
  <c r="QE110" i="3" a="1"/>
  <c r="MU28" i="3" a="1"/>
  <c r="LD118" i="3" a="1"/>
  <c r="TL45" i="3" a="1"/>
  <c r="LH87" i="3" a="1"/>
  <c r="UG122" i="3" a="1"/>
  <c r="LL24" i="3" a="1"/>
  <c r="MG98" i="3" a="1"/>
  <c r="TV25" i="3" a="1"/>
  <c r="UA94" i="3" a="1"/>
  <c r="SE133" i="3" a="1"/>
  <c r="MA140" i="3" a="1"/>
  <c r="TK112" i="3" a="1"/>
  <c r="PE69" i="3" a="1"/>
  <c r="LY113" i="3" a="1"/>
  <c r="SH140" i="3" a="1"/>
  <c r="OT45" i="3" a="1"/>
  <c r="SS101" i="3" a="1"/>
  <c r="SO75" i="3" a="1"/>
  <c r="ML168" i="3" a="1"/>
  <c r="PG86" i="3" a="1"/>
  <c r="MA62" i="3" a="1"/>
  <c r="SW115" i="3" a="1"/>
  <c r="QQ16" i="3" a="1"/>
  <c r="TE140" i="3" a="1"/>
  <c r="MU42" i="3" a="1"/>
  <c r="TZ162" i="3" a="1"/>
  <c r="OQ160" i="3" a="1"/>
  <c r="MO127" i="3" a="1"/>
  <c r="UA95" i="3" a="1"/>
  <c r="MS44" i="3" a="1"/>
  <c r="SV31" i="3" a="1"/>
  <c r="LQ44" i="3" a="1"/>
  <c r="PD183" i="3" a="1"/>
  <c r="SA72" i="3" a="1"/>
  <c r="PW80" i="3" a="1"/>
  <c r="TH35" i="3" a="1"/>
  <c r="SS86" i="3" a="1"/>
  <c r="TM57" i="3" a="1"/>
  <c r="RS123" i="3" a="1"/>
  <c r="OM102" i="3" a="1"/>
  <c r="SW36" i="3" a="1"/>
  <c r="RA5" i="3" a="1"/>
  <c r="QS178" i="3" a="1"/>
  <c r="UG118" i="3" a="1"/>
  <c r="PJ56" i="3" a="1"/>
  <c r="TH78" i="3" a="1"/>
  <c r="SR98" i="3" a="1"/>
  <c r="OX136" i="3" a="1"/>
  <c r="UH127" i="3" a="1"/>
  <c r="QX61" i="3" a="1"/>
  <c r="LW113" i="3" a="1"/>
  <c r="TZ15" i="3" a="1"/>
  <c r="MR10" i="3" a="1"/>
  <c r="SX32" i="3" a="1"/>
  <c r="OP64" i="3" a="1"/>
  <c r="PX5" i="3" a="1"/>
  <c r="LN92" i="3" a="1"/>
  <c r="LV66" i="3" a="1"/>
  <c r="MB159" i="3" a="1"/>
  <c r="SD47" i="3" a="1"/>
  <c r="MS169" i="3" a="1"/>
  <c r="TE91" i="3" a="1"/>
  <c r="RZ48" i="3" a="1"/>
  <c r="SG64" i="3" a="1"/>
  <c r="MT74" i="3" a="1"/>
  <c r="SA30" i="3" a="1"/>
  <c r="MT18" i="3" a="1"/>
  <c r="QX123" i="3" a="1"/>
  <c r="QT142" i="3" a="1"/>
  <c r="TI111" i="3" a="1"/>
  <c r="MR42" i="3" a="1"/>
  <c r="MQ69" i="3" a="1"/>
  <c r="LS148" i="3" a="1"/>
  <c r="QX8" i="3" a="1"/>
  <c r="MU129" i="3" a="1"/>
  <c r="TD22" i="3" a="1"/>
  <c r="LR47" i="3" a="1"/>
  <c r="MM146" i="3" a="1"/>
  <c r="LO135" i="3" a="1"/>
  <c r="SP147" i="3" a="1"/>
  <c r="SY16" i="3" a="1"/>
  <c r="LE161" i="3" a="1"/>
  <c r="PD24" i="3" a="1"/>
  <c r="TR147" i="3" a="1"/>
  <c r="TK115" i="3" a="1"/>
  <c r="MS78" i="3" a="1"/>
  <c r="QB21" i="3" a="1"/>
  <c r="QC95" i="3" a="1"/>
  <c r="UD11" i="3" a="1"/>
  <c r="LV31" i="3" a="1"/>
  <c r="PG62" i="3" a="1"/>
  <c r="TY50" i="3" a="1"/>
  <c r="SC81" i="3" a="1"/>
  <c r="TF106" i="3" a="1"/>
  <c r="SE54" i="3" a="1"/>
  <c r="LV91" i="3" a="1"/>
  <c r="TH89" i="3" a="1"/>
  <c r="LV5" i="3" a="1"/>
  <c r="SY121" i="3" a="1"/>
  <c r="MO40" i="3" a="1"/>
  <c r="RV57" i="3" a="1"/>
  <c r="QC40" i="3" a="1"/>
  <c r="TG72" i="3" a="1"/>
  <c r="QG27" i="3" a="1"/>
  <c r="OY52" i="3" a="1"/>
  <c r="LK35" i="3" a="1"/>
  <c r="SQ143" i="3" a="1"/>
  <c r="LV52" i="3" a="1"/>
  <c r="SZ8" i="3" a="1"/>
  <c r="MN47" i="3" a="1"/>
  <c r="SZ37" i="3" a="1"/>
  <c r="SE67" i="3" a="1"/>
  <c r="MX41" i="3" a="1"/>
  <c r="SI33" i="3" a="1"/>
  <c r="RC15" i="3" a="1"/>
  <c r="MT90" i="3" a="1"/>
  <c r="PA105" i="3" a="1"/>
  <c r="OV59" i="3" a="1"/>
  <c r="UD72" i="3" a="1"/>
  <c r="TG68" i="3" a="1"/>
  <c r="PT162" i="3" a="1"/>
  <c r="PF95" i="3" a="1"/>
  <c r="TG53" i="3" a="1"/>
  <c r="SK67" i="3" a="1"/>
  <c r="UG130" i="3" a="1"/>
  <c r="MK165" i="3" a="1"/>
  <c r="QG11" i="3" a="1"/>
  <c r="TC80" i="3" a="1"/>
  <c r="LI8" i="3" a="1"/>
  <c r="TV169" i="3" a="1"/>
  <c r="PX86" i="3" a="1"/>
  <c r="LJ54" i="3" a="1"/>
  <c r="TA86" i="3" a="1"/>
  <c r="OT21" i="3" a="1"/>
  <c r="MS109" i="3" a="1"/>
  <c r="MS64" i="3" a="1"/>
  <c r="UH7" i="3" a="1"/>
  <c r="LJ13" i="3" a="1"/>
  <c r="RW83" i="3" a="1"/>
  <c r="OX81" i="3" a="1"/>
  <c r="QF118" i="3" a="1"/>
  <c r="LT107" i="3" a="1"/>
  <c r="OS60" i="3" a="1"/>
  <c r="PJ23" i="3" a="1"/>
  <c r="TE10" i="3" a="1"/>
  <c r="MY7" i="3" a="1"/>
  <c r="SG26" i="3" a="1"/>
  <c r="SB84" i="3" a="1"/>
  <c r="OS11" i="3" a="1"/>
  <c r="LG20" i="3" a="1"/>
  <c r="RC37" i="3" a="1"/>
  <c r="TR97" i="3" a="1"/>
  <c r="TB111" i="3" a="1"/>
  <c r="RJ96" i="3" a="1"/>
  <c r="RZ76" i="3" a="1"/>
  <c r="TG159" i="3" a="1"/>
  <c r="SS89" i="3" a="1"/>
  <c r="UG35" i="3" a="1"/>
  <c r="LU59" i="3" a="1"/>
  <c r="LX31" i="3" a="1"/>
  <c r="OY120" i="3" a="1"/>
  <c r="PH77" i="3" a="1"/>
  <c r="MB121" i="3" a="1"/>
  <c r="PZ95" i="3" a="1"/>
  <c r="RX8" i="3" a="1"/>
  <c r="SH41" i="3" a="1"/>
  <c r="PZ50" i="3" a="1"/>
  <c r="RY100" i="3" a="1"/>
  <c r="MQ77" i="3" a="1"/>
  <c r="TZ78" i="3" a="1"/>
  <c r="LJ31" i="3" a="1"/>
  <c r="PF135" i="3" a="1"/>
  <c r="SI91" i="3" a="1"/>
  <c r="PE43" i="3" a="1"/>
  <c r="TM102" i="3" a="1"/>
  <c r="LK86" i="3" a="1"/>
  <c r="RA76" i="3" a="1"/>
  <c r="PW13" i="3" a="1"/>
  <c r="PR16" i="3" a="1"/>
  <c r="SU88" i="3" a="1"/>
  <c r="UC32" i="3" a="1"/>
  <c r="PB41" i="3" a="1"/>
  <c r="MR46" i="3" a="1"/>
  <c r="PG110" i="3" a="1"/>
  <c r="RN32" i="3" a="1"/>
  <c r="MA61" i="3" a="1"/>
  <c r="QR84" i="3" a="1"/>
  <c r="SE83" i="3" a="1"/>
  <c r="RV106" i="3" a="1"/>
  <c r="PS146" i="3" a="1"/>
  <c r="LL76" i="3" a="1"/>
  <c r="LT27" i="3" a="1"/>
  <c r="SP8" i="3" a="1"/>
  <c r="MQ47" i="3" a="1"/>
  <c r="LL72" i="3" a="1"/>
  <c r="LH22" i="3" a="1"/>
  <c r="MT108" i="3" a="1"/>
  <c r="MG59" i="3" a="1"/>
  <c r="SX17" i="3" a="1"/>
  <c r="TK125" i="3" a="1"/>
  <c r="SZ52" i="3" a="1"/>
  <c r="SI53" i="3" a="1"/>
  <c r="SG74" i="3" a="1"/>
  <c r="SB58" i="3" a="1"/>
  <c r="MN132" i="3" a="1"/>
  <c r="TX114" i="3" a="1"/>
  <c r="TM21" i="3" a="1"/>
  <c r="TZ72" i="3" a="1"/>
  <c r="LP95" i="3" a="1"/>
  <c r="LP65" i="3" a="1"/>
  <c r="LE78" i="3" a="1"/>
  <c r="PA142" i="3" a="1"/>
  <c r="RL126" i="3" a="1"/>
  <c r="OQ66" i="3" a="1"/>
  <c r="RV173" i="3" a="1"/>
  <c r="MA47" i="3" a="1"/>
  <c r="PB147" i="3" a="1"/>
  <c r="PT89" i="3" a="1"/>
  <c r="PY8" i="3" a="1"/>
  <c r="LT75" i="3" a="1"/>
  <c r="LS97" i="3" a="1"/>
  <c r="TA200" i="3" a="1"/>
  <c r="ST65" i="3" a="1"/>
  <c r="QB117" i="3" a="1"/>
  <c r="MT103" i="3" a="1"/>
  <c r="LG7" i="3" a="1"/>
  <c r="OW12" i="3" a="1"/>
  <c r="PJ75" i="3" a="1"/>
  <c r="SI30" i="3" a="1"/>
  <c r="LK32" i="3" a="1"/>
  <c r="MK147" i="3" a="1"/>
  <c r="PX44" i="3" a="1"/>
  <c r="SZ90" i="3" a="1"/>
  <c r="PY172" i="3" a="1"/>
  <c r="PH87" i="3" a="1"/>
  <c r="TU48" i="3" a="1"/>
  <c r="SB61" i="3" a="1"/>
  <c r="PU19" i="3" a="1"/>
  <c r="OW47" i="3" a="1"/>
  <c r="UJ9" i="3" a="1"/>
  <c r="LF144" i="3" a="1"/>
  <c r="RF55" i="3" a="1"/>
  <c r="QE17" i="3" a="1"/>
  <c r="QY70" i="3" a="1"/>
  <c r="SH57" i="3" a="1"/>
  <c r="LU90" i="3" a="1"/>
  <c r="PI50" i="3" a="1"/>
  <c r="TV70" i="3" a="1"/>
  <c r="TB14" i="3" a="1"/>
  <c r="OS67" i="3" a="1"/>
  <c r="RL193" i="3" a="1"/>
  <c r="LS99" i="3" a="1"/>
  <c r="LU79" i="3" a="1"/>
  <c r="OR134" i="3" a="1"/>
  <c r="LH68" i="3" a="1"/>
  <c r="MT128" i="3" a="1"/>
  <c r="QY7" i="3" a="1"/>
  <c r="QP19" i="3" a="1"/>
  <c r="PH43" i="3" a="1"/>
  <c r="RJ56" i="3" a="1"/>
  <c r="RN127" i="3" a="1"/>
  <c r="TG71" i="3" a="1"/>
  <c r="QD61" i="3" a="1"/>
  <c r="TJ12" i="3" a="1"/>
  <c r="SS74" i="3" a="1"/>
  <c r="OY67" i="3" a="1"/>
  <c r="OM133" i="3" a="1"/>
  <c r="MQ68" i="3" a="1"/>
  <c r="SV68" i="3" a="1"/>
  <c r="UF24" i="3" a="1"/>
  <c r="SQ67" i="3" a="1"/>
  <c r="SK37" i="3" a="1"/>
  <c r="TX20" i="3" a="1"/>
  <c r="PE32" i="3" a="1"/>
  <c r="RN30" i="3" a="1"/>
  <c r="OS53" i="3" a="1"/>
  <c r="PU122" i="3" a="1"/>
  <c r="PH40" i="3" a="1"/>
  <c r="TD48" i="3" a="1"/>
  <c r="UH25" i="3" a="1"/>
  <c r="LT34" i="3" a="1"/>
  <c r="TK69" i="3" a="1"/>
  <c r="SV109" i="3" a="1"/>
  <c r="SY176" i="3" a="1"/>
  <c r="PA24" i="3" a="1"/>
  <c r="MR30" i="3" a="1"/>
  <c r="RS75" i="3" a="1"/>
  <c r="PY56" i="3" a="1"/>
  <c r="OL3" i="3" a="1"/>
  <c r="SY165" i="3" a="1"/>
  <c r="RB43" i="3" a="1"/>
  <c r="OQ28" i="3" a="1"/>
  <c r="UE17" i="3" a="1"/>
  <c r="SD120" i="3" a="1"/>
  <c r="QA55" i="3" a="1"/>
  <c r="RL93" i="3" a="1"/>
  <c r="SU29" i="3" a="1"/>
  <c r="MO16" i="3" a="1"/>
  <c r="PU16" i="3" a="1"/>
  <c r="SW126" i="3" a="1"/>
  <c r="MP156" i="3" a="1"/>
  <c r="OW45" i="3" a="1"/>
  <c r="QY144" i="3" a="1"/>
  <c r="UI167" i="3" a="1"/>
  <c r="OV92" i="3" a="1"/>
  <c r="MG5" i="3" a="1"/>
  <c r="LM40" i="3" a="1"/>
  <c r="TV33" i="3" a="1"/>
  <c r="QV60" i="3" a="1"/>
  <c r="PT53" i="3" a="1"/>
  <c r="TZ120" i="3" a="1"/>
  <c r="OX57" i="3" a="1"/>
  <c r="TY120" i="3" a="1"/>
  <c r="PU174" i="3" a="1"/>
  <c r="SY19" i="3" a="1"/>
  <c r="TW40" i="3" a="1"/>
  <c r="SK47" i="3" a="1"/>
  <c r="PA85" i="3" a="1"/>
  <c r="LE139" i="3" a="1"/>
  <c r="RH22" i="3" a="1"/>
  <c r="TL24" i="3" a="1"/>
  <c r="PW136" i="3" a="1"/>
  <c r="RF109" i="3" a="1"/>
  <c r="QX13" i="3" a="1"/>
  <c r="PU5" i="3" a="1"/>
  <c r="LF24" i="3" a="1"/>
  <c r="LU61" i="3" a="1"/>
  <c r="SR94" i="3" a="1"/>
  <c r="UH138" i="3" a="1"/>
  <c r="MY42" i="3" a="1"/>
  <c r="MU9" i="3" a="1"/>
  <c r="RA27" i="3" a="1"/>
  <c r="PW54" i="3" a="1"/>
  <c r="MQ12" i="3" a="1"/>
  <c r="LP106" i="3" a="1"/>
  <c r="RI143" i="3" a="1"/>
  <c r="LE36" i="3" a="1"/>
  <c r="OV105" i="3" a="1"/>
  <c r="UH100" i="3" a="1"/>
  <c r="LD15" i="3" a="1"/>
  <c r="PE66" i="3" a="1"/>
  <c r="TC123" i="3" a="1"/>
  <c r="QF24" i="3" a="1"/>
  <c r="ON125" i="3" a="1"/>
  <c r="RZ50" i="3" a="1"/>
  <c r="TU29" i="3" a="1"/>
  <c r="QY93" i="3" a="1"/>
  <c r="MM87" i="3" a="1"/>
  <c r="PT132" i="3" a="1"/>
  <c r="QW34" i="3" a="1"/>
  <c r="MK62" i="3" a="1"/>
  <c r="PH116" i="3" a="1"/>
  <c r="SA49" i="3" a="1"/>
  <c r="PF43" i="3" a="1"/>
  <c r="RS147" i="3" a="1"/>
  <c r="ON88" i="3" a="1"/>
  <c r="RZ136" i="3" a="1"/>
  <c r="RB44" i="3" a="1"/>
  <c r="QS159" i="3" a="1"/>
  <c r="MJ138" i="3" a="1"/>
  <c r="PR137" i="3" a="1"/>
  <c r="QY60" i="3" a="1"/>
  <c r="QZ79" i="3" a="1"/>
  <c r="LO109" i="3" a="1"/>
  <c r="QD156" i="3" a="1"/>
  <c r="MY17" i="3" a="1"/>
  <c r="OZ46" i="3" a="1"/>
  <c r="LL143" i="3" a="1"/>
  <c r="RS140" i="3" a="1"/>
  <c r="MN71" i="3" a="1"/>
  <c r="OL123" i="3" a="1"/>
  <c r="QV74" i="3" a="1"/>
  <c r="LP39" i="3" a="1"/>
  <c r="QR28" i="3" a="1"/>
  <c r="PU73" i="3" a="1"/>
  <c r="MB48" i="3" a="1"/>
  <c r="SH82" i="3" a="1"/>
  <c r="TR20" i="3" a="1"/>
  <c r="QS76" i="3" a="1"/>
  <c r="QX26" i="3" a="1"/>
  <c r="LU137" i="3" a="1"/>
  <c r="RZ69" i="3" a="1"/>
  <c r="UF45" i="3" a="1"/>
  <c r="SS69" i="3" a="1"/>
  <c r="UI61" i="3" a="1"/>
  <c r="RV66" i="3" a="1"/>
  <c r="TD93" i="3" a="1"/>
  <c r="LZ87" i="3" a="1"/>
  <c r="SJ105" i="3" a="1"/>
  <c r="LR143" i="3" a="1"/>
  <c r="PH122" i="3" a="1"/>
  <c r="PI3" i="3" a="1"/>
  <c r="SU42" i="3" a="1"/>
  <c r="OT86" i="3" a="1"/>
  <c r="TF138" i="3" a="1"/>
  <c r="SD20" i="3" a="1"/>
  <c r="LK12" i="3" a="1"/>
  <c r="RY117" i="3" a="1"/>
  <c r="SJ128" i="3" a="1"/>
  <c r="PZ48" i="3" a="1"/>
  <c r="SQ78" i="3" a="1"/>
  <c r="MS181" i="3" a="1"/>
  <c r="PX63" i="3" a="1"/>
  <c r="TU20" i="3" a="1"/>
  <c r="QD62" i="3" a="1"/>
  <c r="SK55" i="3" a="1"/>
  <c r="QR79" i="3" a="1"/>
  <c r="QZ115" i="3" a="1"/>
  <c r="SZ45" i="3" a="1"/>
  <c r="TX3" i="3" a="1"/>
  <c r="RY11" i="3" a="1"/>
  <c r="PD66" i="3" a="1"/>
  <c r="QZ15" i="3" a="1"/>
  <c r="QR58" i="3" a="1"/>
  <c r="LU101" i="3" a="1"/>
  <c r="SQ37" i="3" a="1"/>
  <c r="OU118" i="3" a="1"/>
  <c r="LX48" i="3" a="1"/>
  <c r="RN62" i="3" a="1"/>
  <c r="RG32" i="3" a="1"/>
  <c r="MT52" i="3" a="1"/>
  <c r="MO41" i="3" a="1"/>
  <c r="MV9" i="3" a="1"/>
  <c r="PF101" i="3" a="1"/>
  <c r="OS33" i="3" a="1"/>
  <c r="LG129" i="3" a="1"/>
  <c r="QS85" i="3" a="1"/>
  <c r="PE64" i="3" a="1"/>
  <c r="LW16" i="3" a="1"/>
  <c r="LY5" i="3" a="1"/>
  <c r="QD145" i="3" a="1"/>
  <c r="OP16" i="3" a="1"/>
  <c r="QA114" i="3" a="1"/>
  <c r="UC91" i="3" a="1"/>
  <c r="RJ5" i="3" a="1"/>
  <c r="PX157" i="3" a="1"/>
  <c r="PZ27" i="3" a="1"/>
  <c r="QG38" i="3" a="1"/>
  <c r="RX29" i="3" a="1"/>
  <c r="LY108" i="3" a="1"/>
  <c r="SX35" i="3" a="1"/>
  <c r="MS20" i="3" a="1"/>
  <c r="TZ83" i="3" a="1"/>
  <c r="LQ130" i="3" a="1"/>
  <c r="MB44" i="3" a="1"/>
  <c r="RD64" i="3" a="1"/>
  <c r="TJ5" i="3" a="1"/>
  <c r="UB74" i="3" a="1"/>
  <c r="OW99" i="3" a="1"/>
  <c r="RJ27" i="3" a="1"/>
  <c r="SE81" i="3" a="1"/>
  <c r="OX124" i="3" a="1"/>
  <c r="QU65" i="3" a="1"/>
  <c r="TF24" i="3" a="1"/>
  <c r="MO54" i="3" a="1"/>
  <c r="PG122" i="3" a="1"/>
  <c r="QA58" i="3" a="1"/>
  <c r="SK145" i="3" a="1"/>
  <c r="MT69" i="3" a="1"/>
  <c r="MS90" i="3" a="1"/>
  <c r="MW71" i="3" a="1"/>
  <c r="RM34" i="3" a="1"/>
  <c r="LM85" i="3" a="1"/>
  <c r="UC15" i="3" a="1"/>
  <c r="LV17" i="3" a="1"/>
  <c r="MK106" i="3" a="1"/>
  <c r="TU30" i="3" a="1"/>
  <c r="LG158" i="3" a="1"/>
  <c r="TY134" i="3" a="1"/>
  <c r="TY138" i="3" a="1"/>
  <c r="MG46" i="3" a="1"/>
  <c r="SQ88" i="3" a="1"/>
  <c r="SG88" i="3" a="1"/>
  <c r="SV77" i="3" a="1"/>
  <c r="TG36" i="3" a="1"/>
  <c r="LV112" i="3" a="1"/>
  <c r="OP171" i="3" a="1"/>
  <c r="QR63" i="3" a="1"/>
  <c r="MN72" i="3" a="1"/>
  <c r="TY52" i="3" a="1"/>
  <c r="MP56" i="3" a="1"/>
  <c r="TW132" i="3" a="1"/>
  <c r="TX137" i="3" a="1"/>
  <c r="MK46" i="3" a="1"/>
  <c r="ST58" i="3" a="1"/>
  <c r="SK89" i="3" a="1"/>
  <c r="LP33" i="3" a="1"/>
  <c r="MT97" i="3" a="1"/>
  <c r="PE83" i="3" a="1"/>
  <c r="SR133" i="3" a="1"/>
  <c r="TA112" i="3" a="1"/>
  <c r="LX10" i="3" a="1"/>
  <c r="QY38" i="3" a="1"/>
  <c r="RE49" i="3" a="1"/>
  <c r="PU137" i="3" a="1"/>
  <c r="TL52" i="3" a="1"/>
  <c r="TH61" i="3" a="1"/>
  <c r="PE89" i="3" a="1"/>
  <c r="MB126" i="3" a="1"/>
  <c r="TB83" i="3" a="1"/>
  <c r="TX68" i="3" a="1"/>
  <c r="QF33" i="3" a="1"/>
  <c r="PS112" i="3" a="1"/>
  <c r="SH44" i="3" a="1"/>
  <c r="TL14" i="3" a="1"/>
  <c r="QU33" i="3" a="1"/>
  <c r="MV102" i="3" a="1"/>
  <c r="MY14" i="3" a="1"/>
  <c r="LH62" i="3" a="1"/>
  <c r="RB32" i="3" a="1"/>
  <c r="LH43" i="3" a="1"/>
  <c r="UJ19" i="3" a="1"/>
  <c r="PO72" i="3" a="1"/>
  <c r="TU134" i="3" a="1"/>
  <c r="QC161" i="3" a="1"/>
  <c r="MQ116" i="3" a="1"/>
  <c r="OM59" i="3" a="1"/>
  <c r="MA104" i="3" a="1"/>
  <c r="RZ111" i="3" a="1"/>
  <c r="OM72" i="3" a="1"/>
  <c r="TW139" i="3" a="1"/>
  <c r="TR18" i="3" a="1"/>
  <c r="SJ59" i="3" a="1"/>
  <c r="QT19" i="3" a="1"/>
  <c r="PV64" i="3" a="1"/>
  <c r="LN11" i="3" a="1"/>
  <c r="PH49" i="3" a="1"/>
  <c r="QA63" i="3" a="1"/>
  <c r="TY83" i="3" a="1"/>
  <c r="SE66" i="3" a="1"/>
  <c r="OS61" i="3" a="1"/>
  <c r="MN39" i="3" a="1"/>
  <c r="RN95" i="3" a="1"/>
  <c r="RS57" i="3" a="1"/>
  <c r="TC98" i="3" a="1"/>
  <c r="QF43" i="3" a="1"/>
  <c r="QP103" i="3" a="1"/>
  <c r="LD109" i="3" a="1"/>
  <c r="LM18" i="3" a="1"/>
  <c r="QZ24" i="3" a="1"/>
  <c r="LK22" i="3" a="1"/>
  <c r="UE34" i="3" a="1"/>
  <c r="PV179" i="3" a="1"/>
  <c r="MX143" i="3" a="1"/>
  <c r="PS159" i="3" a="1"/>
  <c r="QE55" i="3" a="1"/>
  <c r="OO24" i="3" a="1"/>
  <c r="OV114" i="3" a="1"/>
  <c r="TV17" i="3" a="1"/>
  <c r="OM105" i="3" a="1"/>
  <c r="LZ11" i="3" a="1"/>
  <c r="PX158" i="3" a="1"/>
  <c r="MB60" i="3" a="1"/>
  <c r="RX116" i="3" a="1"/>
  <c r="QX25" i="3" a="1"/>
  <c r="SI107" i="3" a="1"/>
  <c r="SQ5" i="3" a="1"/>
  <c r="QB26" i="3" a="1"/>
  <c r="LD90" i="3" a="1"/>
  <c r="RD46" i="3" a="1"/>
  <c r="SO35" i="3" a="1"/>
  <c r="SV57" i="3" a="1"/>
  <c r="UH86" i="3" a="1"/>
  <c r="LI36" i="3" a="1"/>
  <c r="RE66" i="3" a="1"/>
  <c r="OL91" i="3" a="1"/>
  <c r="RI10" i="3" a="1"/>
  <c r="MS149" i="3" a="1"/>
  <c r="SD90" i="3" a="1"/>
  <c r="QV62" i="3" a="1"/>
  <c r="RB88" i="3" a="1"/>
  <c r="QA35" i="3" a="1"/>
  <c r="LI145" i="3" a="1"/>
  <c r="OO159" i="3" a="1"/>
  <c r="MP114" i="3" a="1"/>
  <c r="TR29" i="3" a="1"/>
  <c r="LX161" i="3" a="1"/>
  <c r="QE34" i="3" a="1"/>
  <c r="TV111" i="3" a="1"/>
  <c r="SV126" i="3" a="1"/>
  <c r="SV84" i="3" a="1"/>
  <c r="QY129" i="3" a="1"/>
  <c r="PV113" i="3" a="1"/>
  <c r="PD26" i="3" a="1"/>
  <c r="TW43" i="3" a="1"/>
  <c r="RH4" i="3" a="1"/>
  <c r="MM16" i="3" a="1"/>
  <c r="PC127" i="3" a="1"/>
  <c r="QD28" i="3" a="1"/>
  <c r="PY15" i="3" a="1"/>
  <c r="OO50" i="3" a="1"/>
  <c r="RH74" i="3" a="1"/>
  <c r="SC100" i="3" a="1"/>
  <c r="LU114" i="3" a="1"/>
  <c r="LM57" i="3" a="1"/>
  <c r="TL5" i="3" a="1"/>
  <c r="MT54" i="3" a="1"/>
  <c r="LY148" i="3" a="1"/>
  <c r="QX159" i="3" a="1"/>
  <c r="TW161" i="3" a="1"/>
  <c r="UA68" i="3" a="1"/>
  <c r="OR77" i="3" a="1"/>
  <c r="SF141" i="3" a="1"/>
  <c r="UA18" i="3" a="1"/>
  <c r="OZ84" i="3" a="1"/>
  <c r="TR114" i="3" a="1"/>
  <c r="QS39" i="3" a="1"/>
  <c r="SD141" i="3" a="1"/>
  <c r="RE20" i="3" a="1"/>
  <c r="OW98" i="3" a="1"/>
  <c r="MU89" i="3" a="1"/>
  <c r="SD17" i="3" a="1"/>
  <c r="MG64" i="3" a="1"/>
  <c r="PV36" i="3" a="1"/>
  <c r="RN109" i="3" a="1"/>
  <c r="UG73" i="3" a="1"/>
  <c r="OZ5" i="3" a="1"/>
  <c r="LJ121" i="3" a="1"/>
  <c r="SR60" i="3" a="1"/>
  <c r="LN77" i="3" a="1"/>
  <c r="LF45" i="3" a="1"/>
  <c r="RM88" i="3" a="1"/>
  <c r="MM88" i="3" a="1"/>
  <c r="RB138" i="3" a="1"/>
  <c r="SG136" i="3" a="1"/>
  <c r="PX4" i="3" a="1"/>
  <c r="SH142" i="3" a="1"/>
  <c r="PD192" i="3" a="1"/>
  <c r="MS86" i="3" a="1"/>
  <c r="UC100" i="3" a="1"/>
  <c r="MK158" i="3" a="1"/>
  <c r="RW55" i="3" a="1"/>
  <c r="LP67" i="3" a="1"/>
  <c r="OS35" i="3" a="1"/>
  <c r="SV139" i="3" a="1"/>
  <c r="RY16" i="3" a="1"/>
  <c r="QA162" i="3" a="1"/>
  <c r="QU64" i="3" a="1"/>
  <c r="RB131" i="3" a="1"/>
  <c r="SU71" i="3" a="1"/>
  <c r="LQ98" i="3" a="1"/>
  <c r="LV108" i="3" a="1"/>
  <c r="RD121" i="3" a="1"/>
  <c r="PT30" i="3" a="1"/>
  <c r="PB107" i="3" a="1"/>
  <c r="QQ24" i="3" a="1"/>
  <c r="ON22" i="3" a="1"/>
  <c r="RN55" i="3" a="1"/>
  <c r="MA108" i="3" a="1"/>
  <c r="QZ85" i="3" a="1"/>
  <c r="TE100" i="3" a="1"/>
  <c r="QY28" i="3" a="1"/>
  <c r="SI11" i="3" a="1"/>
  <c r="OU82" i="3" a="1"/>
  <c r="LI31" i="3" a="1"/>
  <c r="MM7" i="3" a="1"/>
  <c r="LF83" i="3" a="1"/>
  <c r="PU125" i="3" a="1"/>
  <c r="SW65" i="3" a="1"/>
  <c r="SI31" i="3" a="1"/>
  <c r="QX22" i="3" a="1"/>
  <c r="OU16" i="3" a="1"/>
  <c r="OX66" i="3" a="1"/>
  <c r="RM125" i="3" a="1"/>
  <c r="TZ4" i="3" a="1"/>
  <c r="RA26" i="3" a="1"/>
  <c r="TM157" i="3" a="1"/>
  <c r="SG14" i="3" a="1"/>
  <c r="QR4" i="3" a="1"/>
  <c r="PY159" i="3" a="1"/>
  <c r="RI193" i="3" a="1"/>
  <c r="TR118" i="3" a="1"/>
  <c r="PY123" i="3" a="1"/>
  <c r="MG41" i="3" a="1"/>
  <c r="TF83" i="3" a="1"/>
  <c r="RD51" i="3" a="1"/>
  <c r="QG23" i="3" a="1"/>
  <c r="RB19" i="3" a="1"/>
  <c r="PZ23" i="3" a="1"/>
  <c r="PX145" i="3" a="1"/>
  <c r="UE55" i="3" a="1"/>
  <c r="QA109" i="3" a="1"/>
  <c r="RB70" i="3" a="1"/>
  <c r="PD6" i="3" a="1"/>
  <c r="MP109" i="3" a="1"/>
  <c r="MR67" i="3" a="1"/>
  <c r="TY38" i="3" a="1"/>
  <c r="UJ86" i="3" a="1"/>
  <c r="LI27" i="3" a="1"/>
  <c r="TI92" i="3" a="1"/>
  <c r="SV13" i="3" a="1"/>
  <c r="SH9" i="3" a="1"/>
  <c r="SI96" i="3" a="1"/>
  <c r="RL102" i="3" a="1"/>
  <c r="SJ107" i="3" a="1"/>
  <c r="QT62" i="3" a="1"/>
  <c r="OL110" i="3" a="1"/>
  <c r="PO88" i="3" a="1"/>
  <c r="QT69" i="3" a="1"/>
  <c r="TE22" i="3" a="1"/>
  <c r="TJ23" i="3" a="1"/>
  <c r="PA82" i="3" a="1"/>
  <c r="RA58" i="3" a="1"/>
  <c r="SF83" i="3" a="1"/>
  <c r="UH122" i="3" a="1"/>
  <c r="RZ100" i="3" a="1"/>
  <c r="QD93" i="3" a="1"/>
  <c r="SA130" i="3" a="1"/>
  <c r="PB6" i="3" a="1"/>
  <c r="MB33" i="3" a="1"/>
  <c r="MQ136" i="3" a="1"/>
  <c r="RA57" i="3" a="1"/>
  <c r="LU112" i="3" a="1"/>
  <c r="QA45" i="3" a="1"/>
  <c r="OO75" i="3" a="1"/>
  <c r="TH83" i="3" a="1"/>
  <c r="LR36" i="3" a="1"/>
  <c r="MP95" i="3" a="1"/>
  <c r="LY82" i="3" a="1"/>
  <c r="QB7" i="3" a="1"/>
  <c r="RN46" i="3" a="1"/>
  <c r="MW14" i="3" a="1"/>
  <c r="QP101" i="3" a="1"/>
  <c r="TM45" i="3" a="1"/>
  <c r="QW31" i="3" a="1"/>
  <c r="SQ6" i="3" a="1"/>
  <c r="RE123" i="3" a="1"/>
  <c r="RN26" i="3" a="1"/>
  <c r="RB50" i="3" a="1"/>
  <c r="RN56" i="3" a="1"/>
  <c r="TF39" i="3" a="1"/>
  <c r="SU54" i="3" a="1"/>
  <c r="TL92" i="3" a="1"/>
  <c r="PC32" i="3" a="1"/>
  <c r="OL193" i="3" a="1"/>
  <c r="RI64" i="3" a="1"/>
  <c r="QR39" i="3" a="1"/>
  <c r="LR74" i="3" a="1"/>
  <c r="TD54" i="3" a="1"/>
  <c r="RB16" i="3" a="1"/>
  <c r="QY8" i="3" a="1"/>
  <c r="LI35" i="3" a="1"/>
  <c r="SO3" i="3" a="1"/>
  <c r="PE65" i="3" a="1"/>
  <c r="ON3" i="3" a="1"/>
  <c r="SU6" i="3" a="1"/>
  <c r="MT122" i="3" a="1"/>
  <c r="MQ181" i="3" a="1"/>
  <c r="SZ176" i="3" a="1"/>
  <c r="TE3" i="3" a="1"/>
  <c r="QP117" i="3" a="1"/>
  <c r="LL11" i="3" a="1"/>
  <c r="ML32" i="3" a="1"/>
  <c r="ST11" i="3" a="1"/>
  <c r="ON28" i="3" a="1"/>
  <c r="TF11" i="3" a="1"/>
  <c r="UF163" i="3" a="1"/>
  <c r="QF8" i="3" a="1"/>
  <c r="RX83" i="3" a="1"/>
  <c r="SW14" i="3" a="1"/>
  <c r="SR65" i="3" a="1"/>
  <c r="SW16" i="3" a="1"/>
  <c r="TA22" i="3" a="1"/>
  <c r="LD128" i="3" a="1"/>
  <c r="SY76" i="3" a="1"/>
  <c r="OQ88" i="3" a="1"/>
  <c r="LN104" i="3" a="1"/>
  <c r="TA45" i="3" a="1"/>
  <c r="LH95" i="3" a="1"/>
  <c r="UH114" i="3" a="1"/>
  <c r="SG84" i="3" a="1"/>
  <c r="TA105" i="3" a="1"/>
  <c r="QV95" i="3" a="1"/>
  <c r="RI156" i="3" a="1"/>
  <c r="RE11" i="3" a="1"/>
  <c r="TW64" i="3" a="1"/>
  <c r="QT119" i="3" a="1"/>
  <c r="UD176" i="3" a="1"/>
  <c r="TZ107" i="3" a="1"/>
  <c r="TB3" i="3" a="1"/>
  <c r="UD16" i="3" a="1"/>
  <c r="PU3" i="3" a="1"/>
  <c r="RA43" i="3" a="1"/>
  <c r="QC93" i="3" a="1"/>
  <c r="UB29" i="3" a="1"/>
  <c r="UB63" i="3" a="1"/>
  <c r="MJ40" i="3" a="1"/>
  <c r="OO124" i="3" a="1"/>
  <c r="QT141" i="3" a="1"/>
  <c r="UI111" i="3" a="1"/>
  <c r="PI60" i="3" a="1"/>
  <c r="LD69" i="3" a="1"/>
  <c r="LT96" i="3" a="1"/>
  <c r="SP70" i="3" a="1"/>
  <c r="MQ74" i="3" a="1"/>
  <c r="RE128" i="3" a="1"/>
  <c r="PJ6" i="3" a="1"/>
  <c r="PB87" i="3" a="1"/>
  <c r="QS12" i="3" a="1"/>
  <c r="MG36" i="3" a="1"/>
  <c r="RY104" i="3" a="1"/>
  <c r="PR77" i="3" a="1"/>
  <c r="MJ52" i="3" a="1"/>
  <c r="QA31" i="3" a="1"/>
  <c r="UG87" i="3" a="1"/>
  <c r="PD86" i="3" a="1"/>
  <c r="TL96" i="3" a="1"/>
  <c r="LV110" i="3" a="1"/>
  <c r="TB101" i="3" a="1"/>
  <c r="UB39" i="3" a="1"/>
  <c r="SC127" i="3" a="1"/>
  <c r="UH37" i="3" a="1"/>
  <c r="MK161" i="3" a="1"/>
  <c r="UF20" i="3" a="1"/>
  <c r="LS112" i="3" a="1"/>
  <c r="LR5" i="3" a="1"/>
  <c r="RA68" i="3" a="1"/>
  <c r="UG96" i="3" a="1"/>
  <c r="UG5" i="3" a="1"/>
  <c r="LI6" i="3" a="1"/>
  <c r="UB158" i="3" a="1"/>
  <c r="ST136" i="3" a="1"/>
  <c r="PZ125" i="3" a="1"/>
  <c r="LH86" i="3" a="1"/>
  <c r="UE144" i="3" a="1"/>
  <c r="LE31" i="3" a="1"/>
  <c r="ST59" i="3" a="1"/>
  <c r="MP81" i="3" a="1"/>
  <c r="RB83" i="3" a="1"/>
  <c r="MX18" i="3" a="1"/>
  <c r="TK50" i="3" a="1"/>
  <c r="LI53" i="3" a="1"/>
  <c r="QC16" i="3" a="1"/>
  <c r="RG52" i="3" a="1"/>
  <c r="LY63" i="3" a="1"/>
  <c r="SA151" i="3" a="1"/>
  <c r="RC104" i="3" a="1"/>
  <c r="MY62" i="3" a="1"/>
  <c r="SP50" i="3" a="1"/>
  <c r="MS17" i="3" a="1"/>
  <c r="RW85" i="3" a="1"/>
  <c r="MA150" i="3" a="1"/>
  <c r="SE148" i="3" a="1"/>
  <c r="PW89" i="3" a="1"/>
  <c r="LL99" i="3" a="1"/>
  <c r="SB124" i="3" a="1"/>
  <c r="SZ123" i="3" a="1"/>
  <c r="PX7" i="3" a="1"/>
  <c r="PJ93" i="3" a="1"/>
  <c r="MM153" i="3" a="1"/>
  <c r="ML70" i="3" a="1"/>
  <c r="RL12" i="3" a="1"/>
  <c r="OZ38" i="3" a="1"/>
  <c r="QV8" i="3" a="1"/>
  <c r="PV172" i="3" a="1"/>
  <c r="RY82" i="3" a="1"/>
  <c r="MQ169" i="3" a="1"/>
  <c r="RC49" i="3" a="1"/>
  <c r="QE67" i="3" a="1"/>
  <c r="SQ154" i="3" a="1"/>
  <c r="QG107" i="3" a="1"/>
  <c r="UC5" i="3" a="1"/>
  <c r="ON83" i="3" a="1"/>
  <c r="RN37" i="3" a="1"/>
  <c r="LY44" i="3" a="1"/>
  <c r="LS111" i="3" a="1"/>
  <c r="LJ6" i="3" a="1"/>
  <c r="RX24" i="3" a="1"/>
  <c r="LS95" i="3" a="1"/>
  <c r="RK141" i="3" a="1"/>
  <c r="OV68" i="3" a="1"/>
  <c r="SF76" i="3" a="1"/>
  <c r="QB126" i="3" a="1"/>
  <c r="RI68" i="3" a="1"/>
  <c r="LR68" i="3" a="1"/>
  <c r="OS72" i="3" a="1"/>
  <c r="SH119" i="3" a="1"/>
  <c r="UA57" i="3" a="1"/>
  <c r="PA23" i="3" a="1"/>
  <c r="LJ104" i="3" a="1"/>
  <c r="QF12" i="3" a="1"/>
  <c r="UD33" i="3" a="1"/>
  <c r="RL43" i="3" a="1"/>
  <c r="PY92" i="3" a="1"/>
  <c r="TI200" i="3" a="1"/>
  <c r="TI81" i="3" a="1"/>
  <c r="PH97" i="3" a="1"/>
  <c r="LG13" i="3" a="1"/>
  <c r="PX54" i="3" a="1"/>
  <c r="RN5" i="3" a="1"/>
  <c r="QR176" i="3" a="1"/>
  <c r="SS114" i="3" a="1"/>
  <c r="OT115" i="3" a="1"/>
  <c r="PW92" i="3" a="1"/>
  <c r="PV23" i="3" a="1"/>
  <c r="PD30" i="3" a="1"/>
  <c r="RW159" i="3" a="1"/>
  <c r="RG46" i="3" a="1"/>
  <c r="LW157" i="3" a="1"/>
  <c r="MX32" i="3" a="1"/>
  <c r="SV99" i="3" a="1"/>
  <c r="QV147" i="3" a="1"/>
  <c r="TX94" i="3" a="1"/>
  <c r="LO130" i="3" a="1"/>
  <c r="TK24" i="3" a="1"/>
  <c r="RV96" i="3" a="1"/>
  <c r="ST77" i="3" a="1"/>
  <c r="OO119" i="3" a="1"/>
  <c r="PF104" i="3" a="1"/>
  <c r="UE53" i="3" a="1"/>
  <c r="LM169" i="3" a="1"/>
  <c r="QE64" i="3" a="1"/>
  <c r="RY54" i="3" a="1"/>
  <c r="RW19" i="3" a="1"/>
  <c r="SU26" i="3" a="1"/>
  <c r="LT56" i="3" a="1"/>
  <c r="RC25" i="3" a="1"/>
  <c r="PA109" i="3" a="1"/>
  <c r="TW137" i="3" a="1"/>
  <c r="LT49" i="3" a="1"/>
  <c r="SG104" i="3" a="1"/>
  <c r="SG119" i="3" a="1"/>
  <c r="TX35" i="3" a="1"/>
  <c r="RK22" i="3" a="1"/>
  <c r="TA23" i="3" a="1"/>
  <c r="TV125" i="3" a="1"/>
  <c r="OR5" i="3" a="1"/>
  <c r="QQ42" i="3" a="1"/>
  <c r="QC52" i="3" a="1"/>
  <c r="TA6" i="3" a="1"/>
  <c r="RM46" i="3" a="1"/>
  <c r="PF83" i="3" a="1"/>
  <c r="QX108" i="3" a="1"/>
  <c r="OP131" i="3" a="1"/>
  <c r="QA119" i="3" a="1"/>
  <c r="UJ45" i="3" a="1"/>
  <c r="UD132" i="3" a="1"/>
  <c r="TK116" i="3" a="1"/>
  <c r="QQ38" i="3" a="1"/>
  <c r="QU50" i="3" a="1"/>
  <c r="MR107" i="3" a="1"/>
  <c r="QG50" i="3" a="1"/>
  <c r="LD170" i="3" a="1"/>
  <c r="LW74" i="3" a="1"/>
  <c r="RE73" i="3" a="1"/>
  <c r="SK22" i="3" a="1"/>
  <c r="ST104" i="3" a="1"/>
  <c r="RF165" i="3" a="1"/>
  <c r="SA64" i="3" a="1"/>
  <c r="SV39" i="3" a="1"/>
  <c r="MR133" i="3" a="1"/>
  <c r="LG36" i="3" a="1"/>
  <c r="RE167" i="3" a="1"/>
  <c r="RF153" i="3" a="1"/>
  <c r="LH79" i="3" a="1"/>
  <c r="SZ110" i="3" a="1"/>
  <c r="PA81" i="3" a="1"/>
  <c r="RB60" i="3" a="1"/>
  <c r="LY73" i="3" a="1"/>
  <c r="MJ91" i="3" a="1"/>
  <c r="OZ75" i="3" a="1"/>
  <c r="TK45" i="3" a="1"/>
  <c r="TZ133" i="3" a="1"/>
  <c r="RJ32" i="3" a="1"/>
  <c r="LU43" i="3" a="1"/>
  <c r="SX156" i="3" a="1"/>
  <c r="RY21" i="3" a="1"/>
  <c r="QV158" i="3" a="1"/>
  <c r="OU92" i="3" a="1"/>
  <c r="PJ28" i="3" a="1"/>
  <c r="LL45" i="3" a="1"/>
  <c r="OP35" i="3" a="1"/>
  <c r="TW91" i="3" a="1"/>
  <c r="SU150" i="3" a="1"/>
  <c r="LL82" i="3" a="1"/>
  <c r="LS35" i="3" a="1"/>
  <c r="TW143" i="3" a="1"/>
  <c r="TF72" i="3" a="1"/>
  <c r="RI135" i="3" a="1"/>
  <c r="RS76" i="3" a="1"/>
  <c r="UI160" i="3" a="1"/>
  <c r="SR69" i="3" a="1"/>
  <c r="MU139" i="3" a="1"/>
  <c r="LG72" i="3" a="1"/>
  <c r="ST20" i="3" a="1"/>
  <c r="RC135" i="3" a="1"/>
  <c r="QC51" i="3" a="1"/>
  <c r="TJ112" i="3" a="1"/>
  <c r="LN110" i="3" a="1"/>
  <c r="RX84" i="3" a="1"/>
  <c r="TI122" i="3" a="1"/>
  <c r="QD147" i="3" a="1"/>
  <c r="TW105" i="3" a="1"/>
  <c r="TY95" i="3" a="1"/>
  <c r="OR30" i="3" a="1"/>
  <c r="TX71" i="3" a="1"/>
  <c r="SB20" i="3" a="1"/>
  <c r="RE27" i="3" a="1"/>
  <c r="RF19" i="3" a="1"/>
  <c r="LH10" i="3" a="1"/>
  <c r="OR27" i="3" a="1"/>
  <c r="LG118" i="3" a="1"/>
  <c r="TE63" i="3" a="1"/>
  <c r="SW35" i="3" a="1"/>
  <c r="UH94" i="3" a="1"/>
  <c r="SZ67" i="3" a="1"/>
  <c r="UF98" i="3" a="1"/>
  <c r="LP74" i="3" a="1"/>
  <c r="QC139" i="3" a="1"/>
  <c r="OP144" i="3" a="1"/>
  <c r="QT10" i="3" a="1"/>
  <c r="LN27" i="3" a="1"/>
  <c r="OR45" i="3" a="1"/>
  <c r="RM103" i="3" a="1"/>
  <c r="UE72" i="3" a="1"/>
  <c r="SE38" i="3" a="1"/>
  <c r="PD13" i="3" a="1"/>
  <c r="OZ10" i="3" a="1"/>
  <c r="RE60" i="3" a="1"/>
  <c r="MO86" i="3" a="1"/>
  <c r="TB44" i="3" a="1"/>
  <c r="RX30" i="3" a="1"/>
  <c r="PU129" i="3" a="1"/>
  <c r="QU115" i="3" a="1"/>
  <c r="OQ96" i="3" a="1"/>
  <c r="PH194" i="3" a="1"/>
  <c r="TH133" i="3" a="1"/>
  <c r="RN119" i="3" a="1"/>
  <c r="PA26" i="3" a="1"/>
  <c r="MU21" i="3" a="1"/>
  <c r="MG123" i="3" a="1"/>
  <c r="RB37" i="3" a="1"/>
  <c r="QC70" i="3" a="1"/>
  <c r="TV156" i="3" a="1"/>
  <c r="RN117" i="3" a="1"/>
  <c r="MK30" i="3" a="1"/>
  <c r="PF193" i="3" a="1"/>
  <c r="MM56" i="3" a="1"/>
  <c r="LF35" i="3" a="1"/>
  <c r="RZ168" i="3" a="1"/>
  <c r="QP11" i="3" a="1"/>
  <c r="UB58" i="3" a="1"/>
  <c r="SW150" i="3" a="1"/>
  <c r="MU146" i="3" a="1"/>
  <c r="MA11" i="3" a="1"/>
  <c r="OT15" i="3" a="1"/>
  <c r="TC119" i="3" a="1"/>
  <c r="LY191" i="3" a="1"/>
  <c r="MT102" i="3" a="1"/>
  <c r="LM154" i="3" a="1"/>
  <c r="UA106" i="3" a="1"/>
  <c r="MK81" i="3" a="1"/>
  <c r="PJ99" i="3" a="1"/>
  <c r="QV77" i="3" a="1"/>
  <c r="QE27" i="3" a="1"/>
  <c r="RY27" i="3" a="1"/>
  <c r="SI55" i="3" a="1"/>
  <c r="TV99" i="3" a="1"/>
  <c r="PF26" i="3" a="1"/>
  <c r="RK117" i="3" a="1"/>
  <c r="TY115" i="3" a="1"/>
  <c r="UC28" i="3" a="1"/>
  <c r="SC48" i="3" a="1"/>
  <c r="OM28" i="3" a="1"/>
  <c r="QQ4" i="3" a="1"/>
  <c r="MG17" i="3" a="1"/>
  <c r="TF56" i="3" a="1"/>
  <c r="TK21" i="3" a="1"/>
  <c r="ST76" i="3" a="1"/>
  <c r="QA12" i="3" a="1"/>
  <c r="RW50" i="3" a="1"/>
  <c r="SY53" i="3" a="1"/>
  <c r="PZ88" i="3" a="1"/>
  <c r="RL14" i="3" a="1"/>
  <c r="OT26" i="3" a="1"/>
  <c r="MJ32" i="3" a="1"/>
  <c r="MW28" i="3" a="1"/>
  <c r="TV40" i="3" a="1"/>
  <c r="UJ64" i="3" a="1"/>
  <c r="LT36" i="3" a="1"/>
  <c r="PH8" i="3" a="1"/>
  <c r="QY15" i="3" a="1"/>
  <c r="PC95" i="3" a="1"/>
  <c r="LI119" i="3" a="1"/>
  <c r="LU163" i="3" a="1"/>
  <c r="UF9" i="3" a="1"/>
  <c r="SD101" i="3" a="1"/>
  <c r="RD90" i="3" a="1"/>
  <c r="LD130" i="3" a="1"/>
  <c r="LQ60" i="3" a="1"/>
  <c r="RZ36" i="3" a="1"/>
  <c r="SC14" i="3" a="1"/>
  <c r="QQ132" i="3" a="1"/>
  <c r="ML75" i="3" a="1"/>
  <c r="UJ24" i="3" a="1"/>
  <c r="LS74" i="3" a="1"/>
  <c r="MP98" i="3" a="1"/>
  <c r="OV12" i="3" a="1"/>
  <c r="PF7" i="3" a="1"/>
  <c r="PA103" i="3" a="1"/>
  <c r="MW12" i="3" a="1"/>
  <c r="RM134" i="3" a="1"/>
  <c r="MR64" i="3" a="1"/>
  <c r="MN44" i="3" a="1"/>
  <c r="LT7" i="3" a="1"/>
  <c r="MA90" i="3" a="1"/>
  <c r="ML68" i="3" a="1"/>
  <c r="OY57" i="3" a="1"/>
  <c r="SD138" i="3" a="1"/>
  <c r="TI59" i="3" a="1"/>
  <c r="RG111" i="3" a="1"/>
  <c r="LQ48" i="3" a="1"/>
  <c r="RD132" i="3" a="1"/>
  <c r="PW87" i="3" a="1"/>
  <c r="RZ38" i="3" a="1"/>
  <c r="OR94" i="3" a="1"/>
  <c r="OQ60" i="3" a="1"/>
  <c r="PG56" i="3" a="1"/>
  <c r="ON103" i="3" a="1"/>
  <c r="LD46" i="3" a="1"/>
  <c r="LE12" i="3" a="1"/>
  <c r="PV158" i="3" a="1"/>
  <c r="SY149" i="3" a="1"/>
  <c r="RL123" i="3" a="1"/>
  <c r="SU81" i="3" a="1"/>
  <c r="MW20" i="3" a="1"/>
  <c r="SB79" i="3" a="1"/>
  <c r="SK147" i="3" a="1"/>
  <c r="PF89" i="3" a="1"/>
  <c r="MP30" i="3" a="1"/>
  <c r="RS12" i="3" a="1"/>
  <c r="LK48" i="3" a="1"/>
  <c r="SY45" i="3" a="1"/>
  <c r="PY9" i="3" a="1"/>
  <c r="UB44" i="3" a="1"/>
  <c r="RG81" i="3" a="1"/>
  <c r="MQ10" i="3" a="1"/>
  <c r="MO29" i="3" a="1"/>
  <c r="RI111" i="3" a="1"/>
  <c r="RD12" i="3" a="1"/>
  <c r="RI142" i="3" a="1"/>
  <c r="UC30" i="3" a="1"/>
  <c r="QP49" i="3" a="1"/>
  <c r="MX54" i="3" a="1"/>
  <c r="OP70" i="3" a="1"/>
  <c r="LQ34" i="3" a="1"/>
  <c r="SX10" i="3" a="1"/>
  <c r="LZ73" i="3" a="1"/>
  <c r="TB21" i="3" a="1"/>
  <c r="PV110" i="3" a="1"/>
  <c r="PR104" i="3" a="1"/>
  <c r="MY64" i="3" a="1"/>
  <c r="RX118" i="3" a="1"/>
  <c r="OS28" i="3" a="1"/>
  <c r="PG107" i="3" a="1"/>
  <c r="OY91" i="3" a="1"/>
  <c r="RF84" i="3" a="1"/>
  <c r="TL37" i="3" a="1"/>
  <c r="LY175" i="3" a="1"/>
  <c r="OQ52" i="3" a="1"/>
  <c r="OS43" i="3" a="1"/>
  <c r="RH49" i="3" a="1"/>
  <c r="LO214" i="3"/>
  <c r="MV94" i="3" a="1"/>
  <c r="SK4" i="3" a="1"/>
  <c r="MW98" i="3" a="1"/>
  <c r="SR154" i="3" a="1"/>
  <c r="RH81" i="3" a="1"/>
  <c r="SH16" i="3" a="1"/>
  <c r="OY47" i="3" a="1"/>
  <c r="MA15" i="3" a="1"/>
  <c r="OP13" i="3" a="1"/>
  <c r="LU75" i="3" a="1"/>
  <c r="QA6" i="3" a="1"/>
  <c r="SG67" i="3" a="1"/>
  <c r="ST22" i="3" a="1"/>
  <c r="ST8" i="3" a="1"/>
  <c r="LV101" i="3" a="1"/>
  <c r="OT82" i="3" a="1"/>
  <c r="LN120" i="3" a="1"/>
  <c r="RM73" i="3" a="1"/>
  <c r="OM24" i="3" a="1"/>
  <c r="RK109" i="3" a="1"/>
  <c r="LJ61" i="3" a="1"/>
  <c r="RL79" i="3" a="1"/>
  <c r="RF67" i="3" a="1"/>
  <c r="SO79" i="3" a="1"/>
  <c r="LM22" i="3" a="1"/>
  <c r="PH45" i="3" a="1"/>
  <c r="LN64" i="3" a="1"/>
  <c r="MV54" i="3" a="1"/>
  <c r="MG37" i="3" a="1"/>
  <c r="PT94" i="3" a="1"/>
  <c r="PH70" i="3" a="1"/>
  <c r="MR32" i="3" a="1"/>
  <c r="MS85" i="3" a="1"/>
  <c r="LE158" i="3" a="1"/>
  <c r="LS48" i="3" a="1"/>
  <c r="MT58" i="3" a="1"/>
  <c r="LF4" i="3" a="1"/>
  <c r="QX99" i="3" a="1"/>
  <c r="SV18" i="3" a="1"/>
  <c r="TH12" i="3" a="1"/>
  <c r="MY105" i="3" a="1"/>
  <c r="UH159" i="3" a="1"/>
  <c r="OV90" i="3" a="1"/>
  <c r="UF19" i="3" a="1"/>
  <c r="QE108" i="3" a="1"/>
  <c r="OY31" i="3" a="1"/>
  <c r="LJ21" i="3" a="1"/>
  <c r="RK153" i="3" a="1"/>
  <c r="UH22" i="3" a="1"/>
  <c r="RN28" i="3" a="1"/>
  <c r="RZ109" i="3" a="1"/>
  <c r="OX120" i="3" a="1"/>
  <c r="MO90" i="3" a="1"/>
  <c r="QV35" i="3" a="1"/>
  <c r="LH71" i="3" a="1"/>
  <c r="LM124" i="3" a="1"/>
  <c r="MR128" i="3" a="1"/>
  <c r="RZ23" i="3" a="1"/>
  <c r="RY22" i="3" a="1"/>
  <c r="RY10" i="3" a="1"/>
  <c r="LN162" i="3" a="1"/>
  <c r="SD62" i="3" a="1"/>
  <c r="LK78" i="3" a="1"/>
  <c r="RJ42" i="3" a="1"/>
  <c r="PI49" i="3" a="1"/>
  <c r="TI102" i="3" a="1"/>
  <c r="LR96" i="3" a="1"/>
  <c r="SC31" i="3" a="1"/>
  <c r="TY24" i="3" a="1"/>
  <c r="RG55" i="3" a="1"/>
  <c r="LZ53" i="3" a="1"/>
  <c r="TX102" i="3" a="1"/>
  <c r="TZ75" i="3" a="1"/>
  <c r="RJ31" i="3" a="1"/>
  <c r="SR30" i="3" a="1"/>
  <c r="UG146" i="3" a="1"/>
  <c r="RB158" i="3" a="1"/>
  <c r="MU128" i="3" a="1"/>
  <c r="ST78" i="3" a="1"/>
  <c r="UB24" i="3" a="1"/>
  <c r="PA3" i="3" a="1"/>
  <c r="MT37" i="3" a="1"/>
  <c r="LK19" i="3" a="1"/>
  <c r="TI66" i="3" a="1"/>
  <c r="LN101" i="3" a="1"/>
  <c r="MJ107" i="3" a="1"/>
  <c r="RD166" i="3" a="1"/>
  <c r="PT130" i="3" a="1"/>
  <c r="MO102" i="3" a="1"/>
  <c r="LH3" i="3" a="1"/>
  <c r="TV51" i="3" a="1"/>
  <c r="MG110" i="3" a="1"/>
  <c r="OS160" i="3" a="1"/>
  <c r="PY46" i="3" a="1"/>
  <c r="RA93" i="3" a="1"/>
  <c r="PZ146" i="3" a="1"/>
  <c r="RA44" i="3" a="1"/>
  <c r="LP88" i="3" a="1"/>
  <c r="TV122" i="3" a="1"/>
  <c r="PC120" i="3" a="1"/>
  <c r="OR182" i="3" a="1"/>
  <c r="TR129" i="3" a="1"/>
  <c r="UJ43" i="3" a="1"/>
  <c r="OX36" i="3" a="1"/>
  <c r="PR80" i="3" a="1"/>
  <c r="RX5" i="3" a="1"/>
  <c r="LS117" i="3" a="1"/>
  <c r="SD110" i="3" a="1"/>
  <c r="SS40" i="3" a="1"/>
  <c r="QB31" i="3" a="1"/>
  <c r="OO33" i="3" a="1"/>
  <c r="LE94" i="3" a="1"/>
  <c r="QT37" i="3" a="1"/>
  <c r="LK13" i="3" a="1"/>
  <c r="SR96" i="3" a="1"/>
  <c r="SR90" i="3" a="1"/>
  <c r="LT70" i="3" a="1"/>
  <c r="OY104" i="3" a="1"/>
  <c r="LT25" i="3" a="1"/>
  <c r="TG95" i="3" a="1"/>
  <c r="PU21" i="3" a="1"/>
  <c r="LH153" i="3" a="1"/>
  <c r="TX61" i="3" a="1"/>
  <c r="TX72" i="3" a="1"/>
  <c r="OY37" i="3" a="1"/>
  <c r="ML184" i="3" a="1"/>
  <c r="MJ19" i="3" a="1"/>
  <c r="SG99" i="3" a="1"/>
  <c r="QC20" i="3" a="1"/>
  <c r="OZ56" i="3" a="1"/>
  <c r="SP98" i="3" a="1"/>
  <c r="LU74" i="3" a="1"/>
  <c r="SK82" i="3" a="1"/>
  <c r="TZ16" i="3" a="1"/>
  <c r="RG157" i="3" a="1"/>
  <c r="LP76" i="3" a="1"/>
  <c r="SS58" i="3" a="1"/>
  <c r="PE128" i="3" a="1"/>
  <c r="OY58" i="3" a="1"/>
  <c r="SF61" i="3" a="1"/>
  <c r="LI41" i="3" a="1"/>
  <c r="MG92" i="3" a="1"/>
  <c r="SJ103" i="3" a="1"/>
  <c r="QT38" i="3" a="1"/>
  <c r="SK68" i="3" a="1"/>
  <c r="OV113" i="3" a="1"/>
  <c r="ML103" i="3" a="1"/>
  <c r="LS12" i="3" a="1"/>
  <c r="SW44" i="3" a="1"/>
  <c r="SD33" i="3" a="1"/>
  <c r="RF23" i="3" a="1"/>
  <c r="RB11" i="3" a="1"/>
  <c r="QV113" i="3" a="1"/>
  <c r="QQ114" i="3" a="1"/>
  <c r="OS40" i="3" a="1"/>
  <c r="SW46" i="3" a="1"/>
  <c r="SO104" i="3" a="1"/>
  <c r="QR9" i="3" a="1"/>
  <c r="SH89" i="3" a="1"/>
  <c r="MM103" i="3" a="1"/>
  <c r="QZ93" i="3" a="1"/>
  <c r="LZ32" i="3" a="1"/>
  <c r="OX111" i="3" a="1"/>
  <c r="SP68" i="3" a="1"/>
  <c r="UH84" i="3" a="1"/>
  <c r="LG102" i="3" a="1"/>
  <c r="RM111" i="3" a="1"/>
  <c r="MO78" i="3" a="1"/>
  <c r="PX124" i="3" a="1"/>
  <c r="UH18" i="3" a="1"/>
  <c r="UJ99" i="3" a="1"/>
  <c r="SJ70" i="3" a="1"/>
  <c r="RJ87" i="3" a="1"/>
  <c r="LN84" i="3" a="1"/>
  <c r="SC96" i="3" a="1"/>
  <c r="UC152" i="3" a="1"/>
  <c r="QS67" i="3" a="1"/>
  <c r="QQ35" i="3" a="1"/>
  <c r="QC82" i="3" a="1"/>
  <c r="TB46" i="3" a="1"/>
  <c r="PC13" i="3" a="1"/>
  <c r="RJ85" i="3" a="1"/>
  <c r="OV17" i="3" a="1"/>
  <c r="UE124" i="3" a="1"/>
  <c r="LT167" i="3" a="1"/>
  <c r="PZ13" i="3" a="1"/>
  <c r="MQ105" i="3" a="1"/>
  <c r="TV126" i="3" a="1"/>
  <c r="MK50" i="3" a="1"/>
  <c r="SU127" i="3" a="1"/>
  <c r="TU73" i="3" a="1"/>
  <c r="MX65" i="3" a="1"/>
  <c r="RM55" i="3" a="1"/>
  <c r="SD27" i="3" a="1"/>
  <c r="MT150" i="3" a="1"/>
  <c r="MN53" i="3" a="1"/>
  <c r="MJ67" i="3" a="1"/>
  <c r="PZ42" i="3" a="1"/>
  <c r="SU40" i="3" a="1"/>
  <c r="QZ90" i="3" a="1"/>
  <c r="TV109" i="3" a="1"/>
  <c r="TF75" i="3" a="1"/>
  <c r="LD17" i="3" a="1"/>
  <c r="TW84" i="3" a="1"/>
  <c r="PH139" i="3" a="1"/>
  <c r="QT32" i="3" a="1"/>
  <c r="TB63" i="3" a="1"/>
  <c r="LK36" i="3" a="1"/>
  <c r="MT48" i="3" a="1"/>
  <c r="MN46" i="3" a="1"/>
  <c r="MY38" i="3" a="1"/>
  <c r="QV38" i="3" a="1"/>
  <c r="MY40" i="3" a="1"/>
  <c r="MK38" i="3" a="1"/>
  <c r="SQ12" i="3" a="1"/>
  <c r="RG155" i="3" a="1"/>
  <c r="SI32" i="3" a="1"/>
  <c r="PU121" i="3" a="1"/>
  <c r="QC44" i="3" a="1"/>
  <c r="SZ76" i="3" a="1"/>
  <c r="SK59" i="3" a="1"/>
  <c r="PU78" i="3" a="1"/>
  <c r="QQ120" i="3" a="1"/>
  <c r="PO34" i="3" a="1"/>
  <c r="LK68" i="3" a="1"/>
  <c r="QP44" i="3" a="1"/>
  <c r="PW145" i="3" a="1"/>
  <c r="SE104" i="3" a="1"/>
  <c r="RM76" i="3" a="1"/>
  <c r="MA23" i="3" a="1"/>
  <c r="QF21" i="3" a="1"/>
  <c r="PE35" i="3" a="1"/>
  <c r="SY63" i="3" a="1"/>
  <c r="LW86" i="3" a="1"/>
  <c r="SJ62" i="3" a="1"/>
  <c r="MK88" i="3" a="1"/>
  <c r="RB95" i="3" a="1"/>
  <c r="RE78" i="3" a="1"/>
  <c r="PC86" i="3" a="1"/>
  <c r="TR61" i="3" a="1"/>
  <c r="PJ43" i="3" a="1"/>
  <c r="OX103" i="3" a="1"/>
  <c r="TR26" i="3" a="1"/>
  <c r="LU152" i="3" a="1"/>
  <c r="QW21" i="3" a="1"/>
  <c r="RJ120" i="3" a="1"/>
  <c r="UI96" i="3" a="1"/>
  <c r="TV84" i="3" a="1"/>
  <c r="TV42" i="3" a="1"/>
  <c r="PD29" i="3" a="1"/>
  <c r="LZ145" i="3" a="1"/>
  <c r="QR81" i="3" a="1"/>
  <c r="MG95" i="3" a="1"/>
  <c r="PF113" i="3" a="1"/>
  <c r="LI9" i="3" a="1"/>
  <c r="RD57" i="3" a="1"/>
  <c r="OX174" i="3" a="1"/>
  <c r="TE16" i="3" a="1"/>
  <c r="MT49" i="3" a="1"/>
  <c r="SA62" i="3" a="1"/>
  <c r="MA34" i="3" a="1"/>
  <c r="RL101" i="3" a="1"/>
  <c r="PY164" i="3" a="1"/>
  <c r="OQ15" i="3" a="1"/>
  <c r="LF12" i="3" a="1"/>
  <c r="PH148" i="3" a="1"/>
  <c r="MJ22" i="3" a="1"/>
  <c r="LH110" i="3" a="1"/>
  <c r="MO91" i="3" a="1"/>
  <c r="QE91" i="3" a="1"/>
  <c r="RL51" i="3" a="1"/>
  <c r="QW137" i="3" a="1"/>
  <c r="ON46" i="3" a="1"/>
  <c r="TX9" i="3" a="1"/>
  <c r="PY48" i="3" a="1"/>
  <c r="TU43" i="3" a="1"/>
  <c r="UC38" i="3" a="1"/>
  <c r="RA133" i="3" a="1"/>
  <c r="LI34" i="3" a="1"/>
  <c r="SI43" i="3" a="1"/>
  <c r="OX133" i="3" a="1"/>
  <c r="RY33" i="3" a="1"/>
  <c r="TX91" i="3" a="1"/>
  <c r="MS30" i="3" a="1"/>
  <c r="MJ10" i="3" a="1"/>
  <c r="TL79" i="3" a="1"/>
  <c r="QC39" i="3" a="1"/>
  <c r="SR127" i="3" a="1"/>
  <c r="OT175" i="3" a="1"/>
  <c r="PE52" i="3" a="1"/>
  <c r="LN10" i="3" a="1"/>
  <c r="SY26" i="3" a="1"/>
  <c r="OY86" i="3" a="1"/>
  <c r="QP113" i="3" a="1"/>
  <c r="ON7" i="3" a="1"/>
  <c r="LU184" i="3" a="1"/>
  <c r="SK27" i="3" a="1"/>
  <c r="SQ14" i="3" a="1"/>
  <c r="TI41" i="3" a="1"/>
  <c r="TK32" i="3" a="1"/>
  <c r="RN103" i="3" a="1"/>
  <c r="TC40" i="3" a="1"/>
  <c r="UF109" i="3" a="1"/>
  <c r="LF123" i="3" a="1"/>
  <c r="MQ37" i="3" a="1"/>
  <c r="SD61" i="3" a="1"/>
  <c r="TG149" i="3" a="1"/>
  <c r="LG61" i="3" a="1"/>
  <c r="MT64" i="3" a="1"/>
  <c r="LW33" i="3" a="1"/>
  <c r="QE37" i="3" a="1"/>
  <c r="QY110" i="3" a="1"/>
  <c r="MV139" i="3" a="1"/>
  <c r="QY104" i="3" a="1"/>
  <c r="SF75" i="3" a="1"/>
  <c r="PT28" i="3" a="1"/>
  <c r="RL41" i="3" a="1"/>
  <c r="LI23" i="3" a="1"/>
  <c r="SO93" i="3" a="1"/>
  <c r="QT84" i="3" a="1"/>
  <c r="SZ145" i="3" a="1"/>
  <c r="SE68" i="3" a="1"/>
  <c r="QS32" i="3" a="1"/>
  <c r="SV44" i="3" a="1"/>
  <c r="OP51" i="3" a="1"/>
  <c r="QF64" i="3" a="1"/>
  <c r="OT171" i="3" a="1"/>
  <c r="TU132" i="3" a="1"/>
  <c r="TG21" i="3" a="1"/>
  <c r="SA76" i="3" a="1"/>
  <c r="LP13" i="3" a="1"/>
  <c r="TW88" i="3" a="1"/>
  <c r="QZ51" i="3" a="1"/>
  <c r="QY81" i="3" a="1"/>
  <c r="PJ12" i="3" a="1"/>
  <c r="UF106" i="3" a="1"/>
  <c r="LG94" i="3" a="1"/>
  <c r="QQ57" i="3" a="1"/>
  <c r="QU109" i="3" a="1"/>
  <c r="UC163" i="3" a="1"/>
  <c r="SW54" i="3" a="1"/>
  <c r="PT78" i="3" a="1"/>
  <c r="RG58" i="3" a="1"/>
  <c r="OW112" i="3" a="1"/>
  <c r="UC25" i="3" a="1"/>
  <c r="PO98" i="3" a="1"/>
  <c r="TB90" i="3" a="1"/>
  <c r="LV85" i="3" a="1"/>
  <c r="RB29" i="3" a="1"/>
  <c r="LO74" i="3" a="1"/>
  <c r="QQ106" i="3" a="1"/>
  <c r="UF36" i="3" a="1"/>
  <c r="LF143" i="3" a="1"/>
  <c r="SB116" i="3" a="1"/>
  <c r="RH52" i="3" a="1"/>
  <c r="LX96" i="3" a="1"/>
  <c r="LL64" i="3" a="1"/>
  <c r="TL114" i="3" a="1"/>
  <c r="PB85" i="3" a="1"/>
  <c r="MJ51" i="3" a="1"/>
  <c r="TU116" i="3" a="1"/>
  <c r="PX88" i="3" a="1"/>
  <c r="SX67" i="3" a="1"/>
  <c r="PD74" i="3" a="1"/>
  <c r="LH46" i="3" a="1"/>
  <c r="PO20" i="3" a="1"/>
  <c r="TC20" i="3" a="1"/>
  <c r="PR52" i="3" a="1"/>
  <c r="UI13" i="3" a="1"/>
  <c r="SW143" i="3" a="1"/>
  <c r="PT102" i="3" a="1"/>
  <c r="LL138" i="3" a="1"/>
  <c r="QC138" i="3" a="1"/>
  <c r="QT20" i="3" a="1"/>
  <c r="UB7" i="3" a="1"/>
  <c r="OO6" i="3" a="1"/>
  <c r="OS51" i="3" a="1"/>
  <c r="UF149" i="3" a="1"/>
  <c r="LN103" i="3" a="1"/>
  <c r="OO83" i="3" a="1"/>
  <c r="MT132" i="3" a="1"/>
  <c r="OZ102" i="3" a="1"/>
  <c r="SO52" i="3" a="1"/>
  <c r="OT14" i="3" a="1"/>
  <c r="LT9" i="3" a="1"/>
  <c r="UG82" i="3" a="1"/>
  <c r="TK5" i="3" a="1"/>
  <c r="PE55" i="3" a="1"/>
  <c r="MM5" i="3" a="1"/>
  <c r="SJ64" i="3" a="1"/>
  <c r="PV112" i="3" a="1"/>
  <c r="TD72" i="3" a="1"/>
  <c r="QT65" i="3" a="1"/>
  <c r="MK6" i="3" a="1"/>
  <c r="LO26" i="3" a="1"/>
  <c r="RS45" i="3" a="1"/>
  <c r="RZ19" i="3" a="1"/>
  <c r="SA75" i="3" a="1"/>
  <c r="RY9" i="3" a="1"/>
  <c r="PS128" i="3" a="1"/>
  <c r="OR131" i="3" a="1"/>
  <c r="TH46" i="3" a="1"/>
  <c r="MY33" i="3" a="1"/>
  <c r="LS44" i="3" a="1"/>
  <c r="LI15" i="3" a="1"/>
  <c r="UD52" i="3" a="1"/>
  <c r="RM101" i="3" a="1"/>
  <c r="TC28" i="3" a="1"/>
  <c r="UG127" i="3" a="1"/>
  <c r="MA38" i="3" a="1"/>
  <c r="RK110" i="3" a="1"/>
  <c r="MV25" i="3" a="1"/>
  <c r="QX53" i="3" a="1"/>
  <c r="TD121" i="3" a="1"/>
  <c r="MP77" i="3" a="1"/>
  <c r="OL32" i="3" a="1"/>
  <c r="SS108" i="3" a="1"/>
  <c r="MX80" i="3" a="1"/>
  <c r="ML63" i="3" a="1"/>
  <c r="ML26" i="3" a="1"/>
  <c r="TV61" i="3" a="1"/>
  <c r="TW3" i="3" a="1"/>
  <c r="MT16" i="3" a="1"/>
  <c r="QY56" i="3" a="1"/>
  <c r="OY128" i="3" a="1"/>
  <c r="UH123" i="3" a="1"/>
  <c r="SP111" i="3" a="1"/>
  <c r="MA75" i="3" a="1"/>
  <c r="RK15" i="3" a="1"/>
  <c r="ML87" i="3" a="1"/>
  <c r="SI70" i="3" a="1"/>
  <c r="OT141" i="3" a="1"/>
  <c r="UE42" i="3" a="1"/>
  <c r="SD112" i="3" a="1"/>
  <c r="RD5" i="3" a="1"/>
  <c r="LS73" i="3" a="1"/>
  <c r="PV72" i="3" a="1"/>
  <c r="RW138" i="3" a="1"/>
  <c r="LJ85" i="3" a="1"/>
  <c r="PU100" i="3" a="1"/>
  <c r="QB61" i="3" a="1"/>
  <c r="RA107" i="3" a="1"/>
  <c r="UJ32" i="3" a="1"/>
  <c r="TM35" i="3" a="1"/>
  <c r="LU15" i="3" a="1"/>
  <c r="RJ45" i="3" a="1"/>
  <c r="QV103" i="3" a="1"/>
  <c r="SB80" i="3" a="1"/>
  <c r="OY8" i="3" a="1"/>
  <c r="SS37" i="3" a="1"/>
  <c r="TR12" i="3" a="1"/>
  <c r="RX82" i="3" a="1"/>
  <c r="UD50" i="3" a="1"/>
  <c r="LZ24" i="3" a="1"/>
  <c r="LR24" i="3" a="1"/>
  <c r="TB60" i="3" a="1"/>
  <c r="QT70" i="3" a="1"/>
  <c r="LY105" i="3" a="1"/>
  <c r="OY82" i="3" a="1"/>
  <c r="QB112" i="3" a="1"/>
  <c r="TD60" i="3" a="1"/>
  <c r="UJ57" i="3" a="1"/>
  <c r="PW90" i="3" a="1"/>
  <c r="SZ26" i="3" a="1"/>
  <c r="PW7" i="3" a="1"/>
  <c r="RD78" i="3" a="1"/>
  <c r="SY21" i="3" a="1"/>
  <c r="UJ131" i="3" a="1"/>
  <c r="MQ128" i="3" a="1"/>
  <c r="TF125" i="3" a="1"/>
  <c r="OU48" i="3" a="1"/>
  <c r="PE165" i="3" a="1"/>
  <c r="PV60" i="3" a="1"/>
  <c r="LU164" i="3" a="1"/>
  <c r="QR168" i="3" a="1"/>
  <c r="UF88" i="3" a="1"/>
  <c r="OL97" i="3" a="1"/>
  <c r="TU91" i="3" a="1"/>
  <c r="TH10" i="3" a="1"/>
  <c r="OT66" i="3" a="1"/>
  <c r="MB10" i="3" a="1"/>
  <c r="LE34" i="3" a="1"/>
  <c r="PY60" i="3" a="1"/>
  <c r="MT12" i="3" a="1"/>
  <c r="ON71" i="3" a="1"/>
  <c r="OQ93" i="3" a="1"/>
  <c r="MO23" i="3" a="1"/>
  <c r="LK116" i="3" a="1"/>
  <c r="LP84" i="3" a="1"/>
  <c r="QY120" i="3" a="1"/>
  <c r="RS14" i="3" a="1"/>
  <c r="LK109" i="3" a="1"/>
  <c r="PI119" i="3" a="1"/>
  <c r="LG29" i="3" a="1"/>
  <c r="RS93" i="3" a="1"/>
  <c r="TU19" i="3" a="1"/>
  <c r="UD98" i="3" a="1"/>
  <c r="TU26" i="3" a="1"/>
  <c r="TC67" i="3" a="1"/>
  <c r="TD19" i="3" a="1"/>
  <c r="OV116" i="3" a="1"/>
  <c r="LN89" i="3" a="1"/>
  <c r="OO55" i="3" a="1"/>
  <c r="TB51" i="3" a="1"/>
  <c r="QA50" i="3" a="1"/>
  <c r="MV51" i="3" a="1"/>
  <c r="SW15" i="3" a="1"/>
  <c r="RS15" i="3" a="1"/>
  <c r="SJ74" i="3" a="1"/>
  <c r="TX28" i="3" a="1"/>
  <c r="TK75" i="3" a="1"/>
  <c r="LQ58" i="3" a="1"/>
  <c r="SD41" i="3" a="1"/>
  <c r="PY128" i="3" a="1"/>
  <c r="OR34" i="3" a="1"/>
  <c r="SF37" i="3" a="1"/>
  <c r="LO71" i="3" a="1"/>
  <c r="RI29" i="3" a="1"/>
  <c r="RL91" i="3" a="1"/>
  <c r="MO108" i="3" a="1"/>
  <c r="MU78" i="3" a="1"/>
  <c r="SP3" i="3" a="1"/>
  <c r="TZ127" i="3" a="1"/>
  <c r="SZ20" i="3" a="1"/>
  <c r="LL90" i="3" a="1"/>
  <c r="RG78" i="3" a="1"/>
  <c r="RX46" i="3" a="1"/>
  <c r="MK39" i="3" a="1"/>
  <c r="QB88" i="3" a="1"/>
  <c r="SP102" i="3" a="1"/>
  <c r="OS12" i="3" a="1"/>
  <c r="LZ71" i="3" a="1"/>
  <c r="SS29" i="3" a="1"/>
  <c r="LL113" i="3" a="1"/>
  <c r="PS6" i="3" a="1"/>
  <c r="LY176" i="3" a="1"/>
  <c r="SK80" i="3" a="1"/>
  <c r="UG102" i="3" a="1"/>
  <c r="OV112" i="3" a="1"/>
  <c r="MR33" i="3" a="1"/>
  <c r="MK68" i="3" a="1"/>
  <c r="TR179" i="3" a="1"/>
  <c r="PO134" i="3" a="1"/>
  <c r="SW27" i="3" a="1"/>
  <c r="SG39" i="3" a="1"/>
  <c r="ML49" i="3" a="1"/>
  <c r="ML122" i="3" a="1"/>
  <c r="SF64" i="3" a="1"/>
  <c r="TL3" i="3" a="1"/>
  <c r="PT48" i="3" a="1"/>
  <c r="SC22" i="3" a="1"/>
  <c r="QB70" i="3" a="1"/>
  <c r="TH86" i="3" a="1"/>
  <c r="LD124" i="3" a="1"/>
  <c r="TV21" i="3" a="1"/>
  <c r="RV56" i="3" a="1"/>
  <c r="LM59" i="3" a="1"/>
  <c r="TE19" i="3" a="1"/>
  <c r="QX64" i="3" a="1"/>
  <c r="OX97" i="3" a="1"/>
  <c r="RX4" i="3" a="1"/>
  <c r="OM38" i="3" a="1"/>
  <c r="OR91" i="3" a="1"/>
  <c r="LE100" i="3" a="1"/>
  <c r="QA48" i="3" a="1"/>
  <c r="LD112" i="3" a="1"/>
  <c r="PC112" i="3" a="1"/>
  <c r="OL77" i="3" a="1"/>
  <c r="PU15" i="3" a="1"/>
  <c r="LX89" i="3" a="1"/>
  <c r="PO70" i="3" a="1"/>
  <c r="SS141" i="3" a="1"/>
  <c r="SG35" i="3" a="1"/>
  <c r="MM119" i="3" a="1"/>
  <c r="LR67" i="3" a="1"/>
  <c r="LZ157" i="3" a="1"/>
  <c r="QV68" i="3" a="1"/>
  <c r="RF4" i="3" a="1"/>
  <c r="PS12" i="3" a="1"/>
  <c r="SK19" i="3" a="1"/>
  <c r="SB154" i="3" a="1"/>
  <c r="TW116" i="3" a="1"/>
  <c r="OZ65" i="3" a="1"/>
  <c r="SC59" i="3" a="1"/>
  <c r="OT85" i="3" a="1"/>
  <c r="MV79" i="3" a="1"/>
  <c r="MN16" i="3" a="1"/>
  <c r="OT54" i="3" a="1"/>
  <c r="OM65" i="3" a="1"/>
  <c r="QW95" i="3" a="1"/>
  <c r="RS118" i="3" a="1"/>
  <c r="SZ58" i="3" a="1"/>
  <c r="PO58" i="3" a="1"/>
  <c r="PW99" i="3" a="1"/>
  <c r="QS66" i="3" a="1"/>
  <c r="QP73" i="3" a="1"/>
  <c r="PY72" i="3" a="1"/>
  <c r="PE62" i="3" a="1"/>
  <c r="OS19" i="3" a="1"/>
  <c r="OU105" i="3" a="1"/>
  <c r="PT97" i="3" a="1"/>
  <c r="MT117" i="3" a="1"/>
  <c r="PA34" i="3" a="1"/>
  <c r="LP82" i="3" a="1"/>
  <c r="RK60" i="3" a="1"/>
  <c r="SK118" i="3" a="1"/>
  <c r="QZ21" i="3" a="1"/>
  <c r="LW27" i="3" a="1"/>
  <c r="ML79" i="3" a="1"/>
  <c r="QS45" i="3" a="1"/>
  <c r="QA115" i="3" a="1"/>
  <c r="RK83" i="3" a="1"/>
  <c r="LK77" i="3" a="1"/>
  <c r="SV146" i="3" a="1"/>
  <c r="PR152" i="3" a="1"/>
  <c r="TW59" i="3" a="1"/>
  <c r="RW113" i="3" a="1"/>
  <c r="UD66" i="3" a="1"/>
  <c r="OX146" i="3" a="1"/>
  <c r="LR71" i="3" a="1"/>
  <c r="TU84" i="3" a="1"/>
  <c r="PZ62" i="3" a="1"/>
  <c r="QS34" i="3" a="1"/>
  <c r="SA175" i="3" a="1"/>
  <c r="QC184" i="3" a="1"/>
  <c r="QP77" i="3" a="1"/>
  <c r="TF130" i="3" a="1"/>
  <c r="SI124" i="3" a="1"/>
  <c r="PW40" i="3" a="1"/>
  <c r="TM48" i="3" a="1"/>
  <c r="MY85" i="3" a="1"/>
  <c r="PD98" i="3" a="1"/>
  <c r="SU65" i="3" a="1"/>
  <c r="RB92" i="3" a="1"/>
  <c r="TB40" i="3" a="1"/>
  <c r="MO55" i="3" a="1"/>
  <c r="MS106" i="3" a="1"/>
  <c r="MN21" i="3" a="1"/>
  <c r="MB51" i="3" a="1"/>
  <c r="MG80" i="3" a="1"/>
  <c r="MT104" i="3" a="1"/>
  <c r="QC163" i="3" a="1"/>
  <c r="PI15" i="3" a="1"/>
  <c r="MG99" i="3" a="1"/>
  <c r="TY152" i="3" a="1"/>
  <c r="LT63" i="3" a="1"/>
  <c r="TZ148" i="3" a="1"/>
  <c r="LP42" i="3" a="1"/>
  <c r="RN36" i="3" a="1"/>
  <c r="QB54" i="3" a="1"/>
  <c r="PB76" i="3" a="1"/>
  <c r="TW81" i="3" a="1"/>
  <c r="UD32" i="3" a="1"/>
  <c r="LO13" i="3" a="1"/>
  <c r="PF29" i="3" a="1"/>
  <c r="UA46" i="3" a="1"/>
  <c r="PY143" i="3" a="1"/>
  <c r="QA87" i="3" a="1"/>
  <c r="LK63" i="3" a="1"/>
  <c r="PC158" i="3" a="1"/>
  <c r="QD35" i="3" a="1"/>
  <c r="LF54" i="3" a="1"/>
  <c r="MO74" i="3" a="1"/>
  <c r="TF4" i="3" a="1"/>
  <c r="PR157" i="3" a="1"/>
  <c r="RG25" i="3" a="1"/>
  <c r="PV97" i="3" a="1"/>
  <c r="MO69" i="3" a="1"/>
  <c r="TG48" i="3" a="1"/>
  <c r="SC142" i="3" a="1"/>
  <c r="PJ116" i="3" a="1"/>
  <c r="PZ12" i="3" a="1"/>
  <c r="MW40" i="3" a="1"/>
  <c r="RX71" i="3" a="1"/>
  <c r="LY77" i="3" a="1"/>
  <c r="OV22" i="3" a="1"/>
  <c r="RB36" i="3" a="1"/>
  <c r="SF11" i="3" a="1"/>
  <c r="TV4" i="3" a="1"/>
  <c r="MG126" i="3" a="1"/>
  <c r="RV160" i="3" a="1"/>
  <c r="TC88" i="3" a="1"/>
  <c r="MO38" i="3" a="1"/>
  <c r="PF71" i="3" a="1"/>
  <c r="UD130" i="3" a="1"/>
  <c r="QV45" i="3" a="1"/>
  <c r="OT8" i="3" a="1"/>
  <c r="QQ33" i="3" a="1"/>
  <c r="TY12" i="3" a="1"/>
  <c r="UC174" i="3" a="1"/>
  <c r="RH32" i="3" a="1"/>
  <c r="MS53" i="3" a="1"/>
  <c r="SK106" i="3" a="1"/>
  <c r="LF57" i="3" a="1"/>
  <c r="RB181" i="3" a="1"/>
  <c r="OQ9" i="3" a="1"/>
  <c r="SW101" i="3" a="1"/>
  <c r="RM74" i="3" a="1"/>
  <c r="ML128" i="3" a="1"/>
  <c r="RB27" i="3" a="1"/>
  <c r="UG11" i="3" a="1"/>
  <c r="RC92" i="3" a="1"/>
  <c r="OR31" i="3" a="1"/>
  <c r="QR119" i="3" a="1"/>
  <c r="PG25" i="3" a="1"/>
  <c r="QS156" i="3" a="1"/>
  <c r="RH65" i="3" a="1"/>
  <c r="TW65" i="3" a="1"/>
  <c r="SA48" i="3" a="1"/>
  <c r="SC65" i="3" a="1"/>
  <c r="UD94" i="3" a="1"/>
  <c r="RW65" i="3" a="1"/>
  <c r="SI51" i="3" a="1"/>
  <c r="TH117" i="3" a="1"/>
  <c r="LV179" i="3" a="1"/>
  <c r="UI10" i="3" a="1"/>
  <c r="SD100" i="3" a="1"/>
  <c r="QS77" i="3" a="1"/>
  <c r="LR127" i="3" a="1"/>
  <c r="OP112" i="3" a="1"/>
  <c r="PC14" i="3" a="1"/>
  <c r="QY68" i="3" a="1"/>
  <c r="QZ65" i="3" a="1"/>
  <c r="OV124" i="3" a="1"/>
  <c r="LH137" i="3" a="1"/>
  <c r="ON14" i="3" a="1"/>
  <c r="TA98" i="3" a="1"/>
  <c r="LW84" i="3" a="1"/>
  <c r="PG8" i="3" a="1"/>
  <c r="LV89" i="3" a="1"/>
  <c r="MR127" i="3" a="1"/>
  <c r="UI84" i="3" a="1"/>
  <c r="TY3" i="3" a="1"/>
  <c r="LQ144" i="3" a="1"/>
  <c r="SD13" i="3" a="1"/>
  <c r="QZ106" i="3" a="1"/>
  <c r="RK127" i="3" a="1"/>
  <c r="PS13" i="3" a="1"/>
  <c r="UD51" i="3" a="1"/>
  <c r="QP35" i="3" a="1"/>
  <c r="PR83" i="3" a="1"/>
  <c r="RL110" i="3" a="1"/>
  <c r="RI48" i="3" a="1"/>
  <c r="SO50" i="3" a="1"/>
  <c r="SO49" i="3" a="1"/>
  <c r="RH47" i="3" a="1"/>
  <c r="QX48" i="3" a="1"/>
  <c r="RZ70" i="3" a="1"/>
  <c r="MB3" i="3" a="1"/>
  <c r="OM3" i="3" a="1"/>
  <c r="PJ41" i="3" a="1"/>
  <c r="TD73" i="3" a="1"/>
  <c r="PW37" i="3" a="1"/>
  <c r="QU57" i="3" a="1"/>
  <c r="OQ136" i="3" a="1"/>
  <c r="LP137" i="3" a="1"/>
  <c r="RZ64" i="3" a="1"/>
  <c r="QF62" i="3" a="1"/>
  <c r="OL31" i="3" a="1"/>
  <c r="MW100" i="3" a="1"/>
  <c r="QR148" i="3" a="1"/>
  <c r="SV143" i="3" a="1"/>
  <c r="QP8" i="3" a="1"/>
  <c r="UC76" i="3" a="1"/>
  <c r="LH58" i="3" a="1"/>
  <c r="LJ28" i="3" a="1"/>
  <c r="SK43" i="3" a="1"/>
  <c r="TV114" i="3" a="1"/>
  <c r="RA82" i="3" a="1"/>
  <c r="UH27" i="3" a="1"/>
  <c r="MP92" i="3" a="1"/>
  <c r="MP46" i="3" a="1"/>
  <c r="SR6" i="3" a="1"/>
  <c r="LE76" i="3" a="1"/>
  <c r="LD79" i="3" a="1"/>
  <c r="SH52" i="3" a="1"/>
  <c r="LU40" i="3" a="1"/>
  <c r="OV139" i="3" a="1"/>
  <c r="OX61" i="3" a="1"/>
  <c r="TI46" i="3" a="1"/>
  <c r="PG60" i="3" a="1"/>
  <c r="PU56" i="3" a="1"/>
  <c r="OO49" i="3" a="1"/>
  <c r="QA99" i="3" a="1"/>
  <c r="LD40" i="3" a="1"/>
  <c r="ST132" i="3" a="1"/>
  <c r="SI100" i="3" a="1"/>
  <c r="MN25" i="3" a="1"/>
  <c r="LJ109" i="3" a="1"/>
  <c r="TF143" i="3" a="1"/>
  <c r="SY80" i="3" a="1"/>
  <c r="QS112" i="3" a="1"/>
  <c r="PU38" i="3" a="1"/>
  <c r="SS136" i="3" a="1"/>
  <c r="MM53" i="3" a="1"/>
  <c r="UJ27" i="3" a="1"/>
  <c r="RV29" i="3" a="1"/>
  <c r="PY32" i="3" a="1"/>
  <c r="RX31" i="3" a="1"/>
  <c r="MB160" i="3" a="1"/>
  <c r="PF182" i="3" a="1"/>
  <c r="PG105" i="3" a="1"/>
  <c r="OT116" i="3" a="1"/>
  <c r="QV180" i="3" a="1"/>
  <c r="PB129" i="3" a="1"/>
  <c r="RX9" i="3" a="1"/>
  <c r="PI69" i="3" a="1"/>
  <c r="LM102" i="3" a="1"/>
  <c r="PC80" i="3" a="1"/>
  <c r="RX93" i="3" a="1"/>
  <c r="TY80" i="3" a="1"/>
  <c r="ML18" i="3" a="1"/>
  <c r="QS145" i="3" a="1"/>
  <c r="MU13" i="3" a="1"/>
  <c r="MB105" i="3" a="1"/>
  <c r="PJ88" i="3" a="1"/>
  <c r="LS54" i="3" a="1"/>
  <c r="LK125" i="3" a="1"/>
  <c r="RA20" i="3" a="1"/>
  <c r="TF69" i="3" a="1"/>
  <c r="LG28" i="3" a="1"/>
  <c r="LU64" i="3" a="1"/>
  <c r="SC50" i="3" a="1"/>
  <c r="MK18" i="3" a="1"/>
  <c r="MY23" i="3" a="1"/>
  <c r="TW122" i="3" a="1"/>
  <c r="ON87" i="3" a="1"/>
  <c r="SC121" i="3" a="1"/>
  <c r="MY48" i="3" a="1"/>
  <c r="TC97" i="3" a="1"/>
  <c r="SP96" i="3" a="1"/>
  <c r="SP62" i="3" a="1"/>
  <c r="RF62" i="3" a="1"/>
  <c r="TY70" i="3" a="1"/>
  <c r="OQ21" i="3" a="1"/>
  <c r="LN48" i="3" a="1"/>
  <c r="UF178" i="3" a="1"/>
  <c r="MB23" i="3" a="1"/>
  <c r="PE53" i="3" a="1"/>
  <c r="MS179" i="3" a="1"/>
  <c r="MU70" i="3" a="1"/>
  <c r="RX104" i="3" a="1"/>
  <c r="MA169" i="3" a="1"/>
  <c r="OW48" i="3" a="1"/>
  <c r="TM113" i="3" a="1"/>
  <c r="QA3" i="3" a="1"/>
  <c r="PV103" i="3" a="1"/>
  <c r="TJ44" i="3" a="1"/>
  <c r="MG93" i="3" a="1"/>
  <c r="PV118" i="3" a="1"/>
  <c r="OR108" i="3" a="1"/>
  <c r="SX22" i="3" a="1"/>
  <c r="LG106" i="3" a="1"/>
  <c r="QE80" i="3" a="1"/>
  <c r="SR42" i="3" a="1"/>
  <c r="TC135" i="3" a="1"/>
  <c r="MP122" i="3" a="1"/>
  <c r="TE34" i="3" a="1"/>
  <c r="RV110" i="3" a="1"/>
  <c r="LO68" i="3" a="1"/>
  <c r="PH42" i="3" a="1"/>
  <c r="QG106" i="3" a="1"/>
  <c r="RS64" i="3" a="1"/>
  <c r="SF51" i="3" a="1"/>
  <c r="PG4" i="3" a="1"/>
  <c r="PY94" i="3" a="1"/>
  <c r="PO22" i="3" a="1"/>
  <c r="SO127" i="3" a="1"/>
  <c r="MY13" i="3" a="1"/>
  <c r="RY87" i="3" a="1"/>
  <c r="PF50" i="3" a="1"/>
  <c r="OY85" i="3" a="1"/>
  <c r="MU151" i="3" a="1"/>
  <c r="UH110" i="3" a="1"/>
  <c r="TJ110" i="3" a="1"/>
  <c r="TG89" i="3" a="1"/>
  <c r="MQ51" i="3" a="1"/>
  <c r="MV113" i="3" a="1"/>
  <c r="TC66" i="3" a="1"/>
  <c r="OZ105" i="3" a="1"/>
  <c r="OV119" i="3" a="1"/>
  <c r="QT98" i="3" a="1"/>
  <c r="SY39" i="3" a="1"/>
  <c r="PO37" i="3" a="1"/>
  <c r="LH60" i="3" a="1"/>
  <c r="SK177" i="3" a="1"/>
  <c r="LS62" i="3" a="1"/>
  <c r="LD9" i="3" a="1"/>
  <c r="SB119" i="3" a="1"/>
  <c r="OT35" i="3" a="1"/>
  <c r="OV110" i="3" a="1"/>
  <c r="UJ107" i="3" a="1"/>
  <c r="LL17" i="3" a="1"/>
  <c r="QV149" i="3" a="1"/>
  <c r="PB110" i="3" a="1"/>
  <c r="TG129" i="3" a="1"/>
  <c r="SS174" i="3" a="1"/>
  <c r="QR66" i="3" a="1"/>
  <c r="QP15" i="3" a="1"/>
  <c r="LQ7" i="3" a="1"/>
  <c r="OM50" i="3" a="1"/>
  <c r="QU34" i="3" a="1"/>
  <c r="ML50" i="3" a="1"/>
  <c r="PU85" i="3" a="1"/>
  <c r="TR56" i="3" a="1"/>
  <c r="MO122" i="3" a="1"/>
  <c r="PA30" i="3" a="1"/>
  <c r="OV9" i="3" a="1"/>
  <c r="RK101" i="3" a="1"/>
  <c r="OQ138" i="3" a="1"/>
  <c r="PR94" i="3" a="1"/>
  <c r="LJ60" i="3" a="1"/>
  <c r="MS110" i="3" a="1"/>
  <c r="OP82" i="3" a="1"/>
  <c r="TB167" i="3" a="1"/>
  <c r="PA7" i="3" a="1"/>
  <c r="QU22" i="3" a="1"/>
  <c r="LQ68" i="3" a="1"/>
  <c r="RA84" i="3" a="1"/>
  <c r="LM55" i="3" a="1"/>
  <c r="RK126" i="3" a="1"/>
  <c r="OZ49" i="3" a="1"/>
  <c r="UB33" i="3" a="1"/>
  <c r="PI72" i="3" a="1"/>
  <c r="TG67" i="3" a="1"/>
  <c r="UC61" i="3" a="1"/>
  <c r="RA29" i="3" a="1"/>
  <c r="RL155" i="3" a="1"/>
  <c r="LU31" i="3" a="1"/>
  <c r="SX61" i="3" a="1"/>
  <c r="SG21" i="3" a="1"/>
  <c r="SH69" i="3" a="1"/>
  <c r="LO35" i="3" a="1"/>
  <c r="RH11" i="3" a="1"/>
  <c r="RJ12" i="3" a="1"/>
  <c r="OR29" i="3" a="1"/>
  <c r="QC42" i="3" a="1"/>
  <c r="PB19" i="3" a="1"/>
  <c r="QT13" i="3" a="1"/>
  <c r="ON137" i="3" a="1"/>
  <c r="LX140" i="3" a="1"/>
  <c r="LO156" i="3" a="1"/>
  <c r="QY57" i="3" a="1"/>
  <c r="UH90" i="3" a="1"/>
  <c r="PT44" i="3" a="1"/>
  <c r="OO111" i="3" a="1"/>
  <c r="SW17" i="3" a="1"/>
  <c r="MW36" i="3" a="1"/>
  <c r="LY137" i="3" a="1"/>
  <c r="RI92" i="3" a="1"/>
  <c r="SU87" i="3" a="1"/>
  <c r="RJ116" i="3" a="1"/>
  <c r="OQ13" i="3" a="1"/>
  <c r="SJ78" i="3" a="1"/>
  <c r="UG88" i="3" a="1"/>
  <c r="PT108" i="3" a="1"/>
  <c r="SR9" i="3" a="1"/>
  <c r="UE49" i="3" a="1"/>
  <c r="OR41" i="3" a="1"/>
  <c r="SY4" i="3" a="1"/>
  <c r="MP49" i="3" a="1"/>
  <c r="UH81" i="3" a="1"/>
  <c r="QY43" i="3" a="1"/>
  <c r="TV3" i="3" a="1"/>
  <c r="PZ116" i="3" a="1"/>
  <c r="MT61" i="3" a="1"/>
  <c r="QP23" i="3" a="1"/>
  <c r="SC95" i="3" a="1"/>
  <c r="QS139" i="3" a="1"/>
  <c r="PW51" i="3" a="1"/>
  <c r="LP20" i="3" a="1"/>
  <c r="LD111" i="3" a="1"/>
  <c r="TY93" i="3" a="1"/>
  <c r="MV4" i="3" a="1"/>
  <c r="SK107" i="3" a="1"/>
  <c r="RN149" i="3" a="1"/>
  <c r="QT25" i="3" a="1"/>
  <c r="TD86" i="3" a="1"/>
  <c r="UD99" i="3" a="1"/>
  <c r="LD30" i="3" a="1"/>
  <c r="QV65" i="3" a="1"/>
  <c r="TU12" i="3" a="1"/>
  <c r="RY60" i="3" a="1"/>
  <c r="ST54" i="3" a="1"/>
  <c r="QV44" i="3" a="1"/>
  <c r="QB46" i="3" a="1"/>
  <c r="RH14" i="3" a="1"/>
  <c r="PD65" i="3" a="1"/>
  <c r="SU49" i="3" a="1"/>
  <c r="OW7" i="3" a="1"/>
  <c r="ST46" i="3" a="1"/>
  <c r="PH131" i="3" a="1"/>
  <c r="LZ8" i="3" a="1"/>
  <c r="SX58" i="3" a="1"/>
  <c r="PJ107" i="3" a="1"/>
  <c r="RZ52" i="3" a="1"/>
  <c r="PD33" i="3" a="1"/>
  <c r="TI117" i="3" a="1"/>
  <c r="SF54" i="3" a="1"/>
  <c r="OU30" i="3" a="1"/>
  <c r="MN10" i="3" a="1"/>
  <c r="RZ94" i="3" a="1"/>
  <c r="MN93" i="3" a="1"/>
  <c r="TB115" i="3" a="1"/>
  <c r="LW44" i="3" a="1"/>
  <c r="QF79" i="3" a="1"/>
  <c r="LH76" i="3" a="1"/>
  <c r="SQ84" i="3" a="1"/>
  <c r="SI57" i="3" a="1"/>
  <c r="QA135" i="3" a="1"/>
  <c r="OY121" i="3" a="1"/>
  <c r="LV13" i="3" a="1"/>
  <c r="PV119" i="3" a="1"/>
  <c r="OR95" i="3" a="1"/>
  <c r="RM113" i="3" a="1"/>
  <c r="LJ40" i="3" a="1"/>
  <c r="UI91" i="3" a="1"/>
  <c r="QC182" i="3" a="1"/>
  <c r="PF17" i="3" a="1"/>
  <c r="RM12" i="3" a="1"/>
  <c r="QR45" i="3" a="1"/>
  <c r="RN143" i="3" a="1"/>
  <c r="TM142" i="3" a="1"/>
  <c r="QB53" i="3" a="1"/>
  <c r="MB5" i="3" a="1"/>
  <c r="SO45" i="3" a="1"/>
  <c r="PC75" i="3" a="1"/>
  <c r="QC27" i="3" a="1"/>
  <c r="TE74" i="3" a="1"/>
  <c r="PX66" i="3" a="1"/>
  <c r="MQ4" i="3" a="1"/>
  <c r="MW23" i="3" a="1"/>
  <c r="LQ43" i="3" a="1"/>
  <c r="SQ102" i="3" a="1"/>
  <c r="RW12" i="3" a="1"/>
  <c r="QW85" i="3" a="1"/>
  <c r="QY92" i="3" a="1"/>
  <c r="OL8" i="3" a="1"/>
  <c r="TH15" i="3" a="1"/>
  <c r="LK124" i="3" a="1"/>
  <c r="UG121" i="3" a="1"/>
  <c r="MV26" i="3" a="1"/>
  <c r="ON33" i="3" a="1"/>
  <c r="SD58" i="3" a="1"/>
  <c r="LN117" i="3" a="1"/>
  <c r="RZ15" i="3" a="1"/>
  <c r="RD137" i="3" a="1"/>
  <c r="PY73" i="3" a="1"/>
  <c r="OR48" i="3" a="1"/>
  <c r="SY146" i="3" a="1"/>
  <c r="LH67" i="3" a="1"/>
  <c r="QX32" i="3" a="1"/>
  <c r="RH73" i="3" a="1"/>
  <c r="RL76" i="3" a="1"/>
  <c r="MS162" i="3" a="1"/>
  <c r="RD88" i="3" a="1"/>
  <c r="MJ106" i="3" a="1"/>
  <c r="SG112" i="3" a="1"/>
  <c r="TA35" i="3" a="1"/>
  <c r="PB73" i="3" a="1"/>
  <c r="TV44" i="3" a="1"/>
  <c r="MX3" i="3" a="1"/>
  <c r="PV63" i="3" a="1"/>
  <c r="SQ46" i="3" a="1"/>
  <c r="SA41" i="3" a="1"/>
  <c r="TI154" i="3" a="1"/>
  <c r="RX25" i="3" a="1"/>
  <c r="OO96" i="3" a="1"/>
  <c r="QV55" i="3" a="1"/>
  <c r="SD57" i="3" a="1"/>
  <c r="RN44" i="3" a="1"/>
  <c r="PB27" i="3" a="1"/>
  <c r="LG68" i="3" a="1"/>
  <c r="PF122" i="3" a="1"/>
  <c r="RV87" i="3" a="1"/>
  <c r="SG40" i="3" a="1"/>
  <c r="RH42" i="3" a="1"/>
  <c r="PH88" i="3" a="1"/>
  <c r="TV38" i="3" a="1"/>
  <c r="TU115" i="3" a="1"/>
  <c r="TV67" i="3" a="1"/>
  <c r="OZ124" i="3" a="1"/>
  <c r="LN66" i="3" a="1"/>
  <c r="UC117" i="3" a="1"/>
  <c r="SP27" i="3" a="1"/>
  <c r="QW73" i="3" a="1"/>
  <c r="QA105" i="3" a="1"/>
  <c r="OL14" i="3" a="1"/>
  <c r="MX83" i="3" a="1"/>
  <c r="SK62" i="3" a="1"/>
  <c r="PD7" i="3" a="1"/>
  <c r="QU30" i="3" a="1"/>
  <c r="RD8" i="3" a="1"/>
  <c r="UD92" i="3" a="1"/>
  <c r="PG35" i="3" a="1"/>
  <c r="MO10" i="3" a="1"/>
  <c r="TA84" i="3" a="1"/>
  <c r="SZ83" i="3" a="1"/>
  <c r="LT178" i="3" a="1"/>
  <c r="PX18" i="3" a="1"/>
  <c r="TV77" i="3" a="1"/>
  <c r="PW14" i="3" a="1"/>
  <c r="MB110" i="3" a="1"/>
  <c r="UG71" i="3" a="1"/>
  <c r="PU33" i="3" a="1"/>
  <c r="OT93" i="3" a="1"/>
  <c r="TE93" i="3" a="1"/>
  <c r="PX103" i="3" a="1"/>
  <c r="PC85" i="3" a="1"/>
  <c r="MS65" i="3" a="1"/>
  <c r="QY140" i="3" a="1"/>
  <c r="RX55" i="3" a="1"/>
  <c r="MN148" i="3" a="1"/>
  <c r="OM63" i="3" a="1"/>
  <c r="SU106" i="3" a="1"/>
  <c r="QG56" i="3" a="1"/>
  <c r="MQ73" i="3" a="1"/>
  <c r="RG158" i="3" a="1"/>
  <c r="TD13" i="3" a="1"/>
  <c r="ST6" i="3" a="1"/>
  <c r="QV97" i="3" a="1"/>
  <c r="LT82" i="3" a="1"/>
  <c r="TK109" i="3" a="1"/>
  <c r="TB77" i="3" a="1"/>
  <c r="UH36" i="3" a="1"/>
  <c r="MW150" i="3" a="1"/>
  <c r="SZ5" i="3" a="1"/>
  <c r="TF59" i="3" a="1"/>
  <c r="RF49" i="3" a="1"/>
  <c r="MK95" i="3" a="1"/>
  <c r="RS97" i="3" a="1"/>
  <c r="LL106" i="3" a="1"/>
  <c r="SU20" i="3" a="1"/>
  <c r="SK35" i="3" a="1"/>
  <c r="MX154" i="3" a="1"/>
  <c r="SW70" i="3" a="1"/>
  <c r="SK90" i="3" a="1"/>
  <c r="RM24" i="3" a="1"/>
  <c r="LV23" i="3" a="1"/>
  <c r="OT96" i="3" a="1"/>
  <c r="LY21" i="3" a="1"/>
  <c r="OR6" i="3" a="1"/>
  <c r="TR85" i="3" a="1"/>
  <c r="QY6" i="3" a="1"/>
  <c r="QP115" i="3" a="1"/>
  <c r="RE48" i="3" a="1"/>
  <c r="QT44" i="3" a="1"/>
  <c r="TR19" i="3" a="1"/>
  <c r="OV58" i="3" a="1"/>
  <c r="QW102" i="3" a="1"/>
  <c r="TC31" i="3" a="1"/>
  <c r="MP44" i="3" a="1"/>
  <c r="MP71" i="3" a="1"/>
  <c r="SI79" i="3" a="1"/>
  <c r="LQ56" i="3" a="1"/>
  <c r="MM52" i="3" a="1"/>
  <c r="SE6" i="3" a="1"/>
  <c r="SF8" i="3" a="1"/>
  <c r="ON85" i="3" a="1"/>
  <c r="TA8" i="3" a="1"/>
  <c r="PI44" i="3" a="1"/>
  <c r="SP108" i="3" a="1"/>
  <c r="SO86" i="3" a="1"/>
  <c r="SJ125" i="3" a="1"/>
  <c r="PU48" i="3" a="1"/>
  <c r="SX140" i="3" a="1"/>
  <c r="PO65" i="3" a="1"/>
  <c r="MT41" i="3" a="1"/>
  <c r="MX26" i="3" a="1"/>
  <c r="TC22" i="3" a="1"/>
  <c r="SY22" i="3" a="1"/>
  <c r="PF119" i="3" a="1"/>
  <c r="SC167" i="3" a="1"/>
  <c r="SW67" i="3" a="1"/>
  <c r="SU13" i="3" a="1"/>
  <c r="TY25" i="3" a="1"/>
  <c r="RZ45" i="3" a="1"/>
  <c r="QZ105" i="3" a="1"/>
  <c r="RZ8" i="3" a="1"/>
  <c r="MX59" i="3" a="1"/>
  <c r="UJ193" i="3" a="1"/>
  <c r="MK5" i="3" a="1"/>
  <c r="SO71" i="3" a="1"/>
  <c r="TX98" i="3" a="1"/>
  <c r="MA32" i="3" a="1"/>
  <c r="QA32" i="3" a="1"/>
  <c r="PG57" i="3" a="1"/>
  <c r="LO43" i="3" a="1"/>
  <c r="QV28" i="3" a="1"/>
  <c r="QV115" i="3" a="1"/>
  <c r="SA17" i="3" a="1"/>
  <c r="UE111" i="3" a="1"/>
  <c r="QP72" i="3" a="1"/>
  <c r="QD65" i="3" a="1"/>
  <c r="OX147" i="3" a="1"/>
  <c r="UF48" i="3" a="1"/>
  <c r="PD36" i="3" a="1"/>
  <c r="SA22" i="3" a="1"/>
  <c r="OY53" i="3" a="1"/>
  <c r="SE23" i="3" a="1"/>
  <c r="PY22" i="3" a="1"/>
  <c r="SI103" i="3" a="1"/>
  <c r="MG76" i="3" a="1"/>
  <c r="LY128" i="3" a="1"/>
  <c r="SK122" i="3" a="1"/>
  <c r="MT84" i="3" a="1"/>
  <c r="SE32" i="3" a="1"/>
  <c r="TF38" i="3" a="1"/>
  <c r="OM171" i="3" a="1"/>
  <c r="LF3" i="3" a="1"/>
  <c r="RG68" i="3" a="1"/>
  <c r="TU107" i="3" a="1"/>
  <c r="ST87" i="3" a="1"/>
  <c r="SZ164" i="3" a="1"/>
  <c r="QV23" i="3" a="1"/>
  <c r="SU58" i="3" a="1"/>
  <c r="RY30" i="3" a="1"/>
  <c r="SC27" i="3" a="1"/>
  <c r="OW81" i="3" a="1"/>
  <c r="PA93" i="3" a="1"/>
  <c r="PW20" i="3" a="1"/>
  <c r="MV89" i="3" a="1"/>
  <c r="OQ113" i="3" a="1"/>
  <c r="SQ81" i="3" a="1"/>
  <c r="LY118" i="3" a="1"/>
  <c r="TA145" i="3" a="1"/>
  <c r="RJ14" i="3" a="1"/>
  <c r="LR113" i="3" a="1"/>
  <c r="PA130" i="3" a="1"/>
  <c r="RK53" i="3" a="1"/>
  <c r="RZ99" i="3" a="1"/>
  <c r="PW97" i="3" a="1"/>
  <c r="PH73" i="3" a="1"/>
  <c r="QS16" i="3" a="1"/>
  <c r="MQ49" i="3" a="1"/>
  <c r="UE85" i="3" a="1"/>
  <c r="ON63" i="3" a="1"/>
  <c r="SV20" i="3" a="1"/>
  <c r="SO13" i="3" a="1"/>
  <c r="PD85" i="3" a="1"/>
  <c r="QF23" i="3" a="1"/>
  <c r="RW40" i="3" a="1"/>
  <c r="LT166" i="3" a="1"/>
  <c r="QA93" i="3" a="1"/>
  <c r="ST98" i="3" a="1"/>
  <c r="LD86" i="3" a="1"/>
  <c r="PY122" i="3" a="1"/>
  <c r="SR95" i="3" a="1"/>
  <c r="QG33" i="3" a="1"/>
  <c r="SR58" i="3" a="1"/>
  <c r="QS9" i="3" a="1"/>
  <c r="QR68" i="3" a="1"/>
  <c r="PD23" i="3" a="1"/>
  <c r="SB5" i="3" a="1"/>
  <c r="RM84" i="3" a="1"/>
  <c r="SA90" i="3" a="1"/>
  <c r="LG18" i="3" a="1"/>
  <c r="LX19" i="3" a="1"/>
  <c r="LN13" i="3" a="1"/>
  <c r="RV13" i="3" a="1"/>
  <c r="OL56" i="3" a="1"/>
  <c r="LG41" i="3" a="1"/>
  <c r="LD113" i="3" a="1"/>
  <c r="LL140" i="3" a="1"/>
  <c r="OZ88" i="3" a="1"/>
  <c r="ML29" i="3" a="1"/>
  <c r="LN39" i="3" a="1"/>
  <c r="RG50" i="3" a="1"/>
  <c r="RX170" i="3" a="1"/>
  <c r="OP62" i="3" a="1"/>
  <c r="LP141" i="3" a="1"/>
  <c r="PD35" i="3" a="1"/>
  <c r="UI45" i="3" a="1"/>
  <c r="RE41" i="3" a="1"/>
  <c r="PU86" i="3" a="1"/>
  <c r="LR9" i="3" a="1"/>
  <c r="QZ41" i="3" a="1"/>
  <c r="SC25" i="3" a="1"/>
  <c r="LL145" i="3" a="1"/>
  <c r="MQ106" i="3" a="1"/>
  <c r="PC45" i="3" a="1"/>
  <c r="PA98" i="3" a="1"/>
  <c r="LU81" i="3" a="1"/>
  <c r="OS39" i="3" a="1"/>
  <c r="PH114" i="3" a="1"/>
  <c r="LW63" i="3" a="1"/>
  <c r="OY125" i="3" a="1"/>
  <c r="MR119" i="3" a="1"/>
  <c r="LL157" i="3" a="1"/>
  <c r="MR106" i="3" a="1"/>
  <c r="TD39" i="3" a="1"/>
  <c r="MN51" i="3" a="1"/>
  <c r="PH63" i="3" a="1"/>
  <c r="QP56" i="3" a="1"/>
  <c r="RS70" i="3" a="1"/>
  <c r="OV56" i="3" a="1"/>
  <c r="RS47" i="3" a="1"/>
  <c r="TX27" i="3" a="1"/>
  <c r="TK82" i="3" a="1"/>
  <c r="TF33" i="3" a="1"/>
  <c r="PB33" i="3" a="1"/>
  <c r="MX9" i="3" a="1"/>
  <c r="LJ32" i="3" a="1"/>
  <c r="PG11" i="3" a="1"/>
  <c r="ML46" i="3" a="1"/>
  <c r="TL90" i="3" a="1"/>
  <c r="RE72" i="3" a="1"/>
  <c r="MX60" i="3" a="1"/>
  <c r="TH116" i="3" a="1"/>
  <c r="LQ25" i="3" a="1"/>
  <c r="QE144" i="3" a="1"/>
  <c r="PZ24" i="3" a="1"/>
  <c r="TW69" i="3" a="1"/>
  <c r="LT98" i="3" a="1"/>
  <c r="MA57" i="3" a="1"/>
  <c r="MT95" i="3" a="1"/>
  <c r="QT14" i="3" a="1"/>
  <c r="OV20" i="3" a="1"/>
  <c r="RE30" i="3" a="1"/>
  <c r="QP20" i="3" a="1"/>
  <c r="OM134" i="3" a="1"/>
  <c r="PV30" i="3" a="1"/>
  <c r="TC6" i="3" a="1"/>
  <c r="TY81" i="3" a="1"/>
  <c r="MV59" i="3" a="1"/>
  <c r="RX130" i="3" a="1"/>
  <c r="QC12" i="3" a="1"/>
  <c r="TC138" i="3" a="1"/>
  <c r="SE18" i="3" a="1"/>
  <c r="UB97" i="3" a="1"/>
  <c r="SW47" i="3" a="1"/>
  <c r="LS25" i="3" a="1"/>
  <c r="QY19" i="3" a="1"/>
  <c r="RE77" i="3" a="1"/>
  <c r="RF50" i="3" a="1"/>
  <c r="LF40" i="3" a="1"/>
  <c r="PT29" i="3" a="1"/>
  <c r="PR10" i="3" a="1"/>
  <c r="PR188" i="3" a="1"/>
  <c r="MV10" i="3" a="1"/>
  <c r="QS50" i="3" a="1"/>
  <c r="SU114" i="3" a="1"/>
  <c r="RB59" i="3" a="1"/>
  <c r="QU71" i="3" a="1"/>
  <c r="RL8" i="3" a="1"/>
  <c r="TZ126" i="3" a="1"/>
  <c r="UG91" i="3" a="1"/>
  <c r="QD57" i="3" a="1"/>
  <c r="QX118" i="3" a="1"/>
  <c r="TV83" i="3" a="1"/>
  <c r="TE135" i="3" a="1"/>
  <c r="TK66" i="3" a="1"/>
  <c r="SX84" i="3" a="1"/>
  <c r="RS85" i="3" a="1"/>
  <c r="SO118" i="3" a="1"/>
  <c r="QF40" i="3" a="1"/>
  <c r="PE75" i="3" a="1"/>
  <c r="TX163" i="3" a="1"/>
  <c r="LS167" i="3" a="1"/>
  <c r="RH50" i="3" a="1"/>
  <c r="LM15" i="3" a="1"/>
  <c r="LH143" i="3" a="1"/>
  <c r="UD117" i="3" a="1"/>
  <c r="TZ71" i="3" a="1"/>
  <c r="SQ49" i="3" a="1"/>
  <c r="LD35" i="3" a="1"/>
  <c r="RH7" i="3" a="1"/>
  <c r="LH59" i="3" a="1"/>
  <c r="PF35" i="3" a="1"/>
  <c r="QS26" i="3" a="1"/>
  <c r="PH81" i="3" a="1"/>
  <c r="MG52" i="3" a="1"/>
  <c r="TH50" i="3" a="1"/>
  <c r="TJ100" i="3" a="1"/>
  <c r="TG58" i="3" a="1"/>
  <c r="MW61" i="3" a="1"/>
  <c r="LI172" i="3" a="1"/>
  <c r="OO101" i="3" a="1"/>
  <c r="TF147" i="3" a="1"/>
  <c r="UH105" i="3" a="1"/>
  <c r="PU65" i="3" a="1"/>
  <c r="LZ125" i="3" a="1"/>
  <c r="UG90" i="3" a="1"/>
  <c r="QS5" i="3" a="1"/>
  <c r="LE4" i="3" a="1"/>
  <c r="OV10" i="3" a="1"/>
  <c r="RB116" i="3" a="1"/>
  <c r="OU28" i="3" a="1"/>
  <c r="UE91" i="3" a="1"/>
  <c r="MJ90" i="3" a="1"/>
  <c r="OV44" i="3" a="1"/>
  <c r="LI28" i="3" a="1"/>
  <c r="RJ7" i="3" a="1"/>
  <c r="TJ64" i="3" a="1"/>
  <c r="RC113" i="3" a="1"/>
  <c r="TK47" i="3" a="1"/>
  <c r="UI65" i="3" a="1"/>
  <c r="QY37" i="3" a="1"/>
  <c r="MV61" i="3" a="1"/>
  <c r="SW146" i="3" a="1"/>
  <c r="PX33" i="3" a="1"/>
  <c r="LH55" i="3" a="1"/>
  <c r="LN23" i="3" a="1"/>
  <c r="LX41" i="3" a="1"/>
  <c r="SX103" i="3" a="1"/>
  <c r="PV28" i="3" a="1"/>
  <c r="SQ129" i="3" a="1"/>
  <c r="QV96" i="3" a="1"/>
  <c r="PZ108" i="3" a="1"/>
  <c r="LV92" i="3" a="1"/>
  <c r="QS23" i="3" a="1"/>
  <c r="ST102" i="3" a="1"/>
  <c r="QX14" i="3" a="1"/>
  <c r="MS67" i="3" a="1"/>
  <c r="QV25" i="3" a="1"/>
  <c r="RE87" i="3" a="1"/>
  <c r="TI63" i="3" a="1"/>
  <c r="UF64" i="3" a="1"/>
  <c r="TR17" i="3" a="1"/>
  <c r="PD101" i="3" a="1"/>
  <c r="OZ12" i="3" a="1"/>
  <c r="LZ99" i="3" a="1"/>
  <c r="TC69" i="3" a="1"/>
  <c r="RK144" i="3" a="1"/>
  <c r="MN7" i="3" a="1"/>
  <c r="RS22" i="3" a="1"/>
  <c r="ST122" i="3" a="1"/>
  <c r="QY74" i="3" a="1"/>
  <c r="LM11" i="3" a="1"/>
  <c r="UH156" i="3" a="1"/>
  <c r="QD39" i="3" a="1"/>
  <c r="LN26" i="3" a="1"/>
  <c r="QS75" i="3" a="1"/>
  <c r="MQ97" i="3" a="1"/>
  <c r="SW83" i="3" a="1"/>
  <c r="QV59" i="3" a="1"/>
  <c r="RK84" i="3" a="1"/>
  <c r="TK9" i="3" a="1"/>
  <c r="UC134" i="3" a="1"/>
  <c r="LM78" i="3" a="1"/>
  <c r="MS11" i="3" a="1"/>
  <c r="PW33" i="3" a="1"/>
  <c r="PH128" i="3" a="1"/>
  <c r="QF27" i="3" a="1"/>
  <c r="PU99" i="3" a="1"/>
  <c r="TY28" i="3" a="1"/>
  <c r="RH27" i="3" a="1"/>
  <c r="MS139" i="3" a="1"/>
  <c r="PS80" i="3" a="1"/>
  <c r="QY26" i="3" a="1"/>
  <c r="MX46" i="3" a="1"/>
  <c r="PR30" i="3" a="1"/>
  <c r="SP18" i="3" a="1"/>
  <c r="PF117" i="3" a="1"/>
  <c r="PY116" i="3" a="1"/>
  <c r="SP100" i="3" a="1"/>
  <c r="LN62" i="3" a="1"/>
  <c r="SP16" i="3" a="1"/>
  <c r="LV46" i="3" a="1"/>
  <c r="RB13" i="3" a="1"/>
  <c r="SY122" i="3" a="1"/>
  <c r="SO27" i="3" a="1"/>
  <c r="RV37" i="3" a="1"/>
  <c r="MX55" i="3" a="1"/>
  <c r="RH109" i="3" a="1"/>
  <c r="LM45" i="3" a="1"/>
  <c r="OS75" i="3" a="1"/>
  <c r="OL42" i="3" a="1"/>
  <c r="OR73" i="3" a="1"/>
  <c r="QX103" i="3" a="1"/>
  <c r="QD73" i="3" a="1"/>
  <c r="SA92" i="3" a="1"/>
  <c r="OM80" i="3" a="1"/>
  <c r="TL18" i="3" a="1"/>
  <c r="QG45" i="3" a="1"/>
  <c r="RI51" i="3" a="1"/>
  <c r="TC81" i="3" a="1"/>
  <c r="SR15" i="3" a="1"/>
  <c r="QG89" i="3" a="1"/>
  <c r="OU115" i="3" a="1"/>
  <c r="LW119" i="3" a="1"/>
  <c r="LU13" i="3" a="1"/>
  <c r="MO5" i="3" a="1"/>
  <c r="LW85" i="3" a="1"/>
  <c r="TR24" i="3" a="1"/>
  <c r="QQ17" i="3" a="1"/>
  <c r="RE126" i="3" a="1"/>
  <c r="SP20" i="3" a="1"/>
  <c r="SO42" i="3" a="1"/>
  <c r="LR37" i="3" a="1"/>
  <c r="TJ63" i="3" a="1"/>
  <c r="RS83" i="3" a="1"/>
  <c r="RK19" i="3" a="1"/>
  <c r="QW115" i="3" a="1"/>
  <c r="SX30" i="3" a="1"/>
  <c r="OR83" i="3" a="1"/>
  <c r="LL115" i="3" a="1"/>
  <c r="SZ144" i="3" a="1"/>
  <c r="TF115" i="3" a="1"/>
  <c r="SD79" i="3" a="1"/>
  <c r="PY108" i="3" a="1"/>
  <c r="QP9" i="3" a="1"/>
  <c r="SR20" i="3" a="1"/>
  <c r="SB70" i="3" a="1"/>
  <c r="SQ69" i="3" a="1"/>
  <c r="OW79" i="3" a="1"/>
  <c r="QT87" i="3" a="1"/>
  <c r="RG74" i="3" a="1"/>
  <c r="UD61" i="3" a="1"/>
  <c r="MJ84" i="3" a="1"/>
  <c r="TM96" i="3" a="1"/>
  <c r="TR106" i="3" a="1"/>
  <c r="OO60" i="3" a="1"/>
  <c r="LX134" i="3" a="1"/>
  <c r="QU46" i="3" a="1"/>
  <c r="PC57" i="3" a="1"/>
  <c r="RI79" i="3" a="1"/>
  <c r="PW71" i="3" a="1"/>
  <c r="UF114" i="3" a="1"/>
  <c r="PX42" i="3" a="1"/>
  <c r="QY34" i="3" a="1"/>
  <c r="TH120" i="3" a="1"/>
  <c r="PW15" i="3" a="1"/>
  <c r="RV26" i="3" a="1"/>
  <c r="SQ20" i="3" a="1"/>
  <c r="TJ101" i="3" a="1"/>
  <c r="LX118" i="3" a="1"/>
  <c r="PV32" i="3" a="1"/>
  <c r="LS83" i="3" a="1"/>
  <c r="PA71" i="3" a="1"/>
  <c r="MR111" i="3" a="1"/>
  <c r="QF5" i="3" a="1"/>
  <c r="QP110" i="3" a="1"/>
  <c r="QA68" i="3" a="1"/>
  <c r="SY77" i="3" a="1"/>
  <c r="OW50" i="3" a="1"/>
  <c r="QA22" i="3" a="1"/>
  <c r="QS56" i="3" a="1"/>
  <c r="PH4" i="3" a="1"/>
  <c r="RA10" i="3" a="1"/>
  <c r="OV15" i="3" a="1"/>
  <c r="TD68" i="3" a="1"/>
  <c r="RY57" i="3" a="1"/>
  <c r="OX122" i="3" a="1"/>
  <c r="SR145" i="3" a="1"/>
  <c r="SY55" i="3" a="1"/>
  <c r="SV45" i="3" a="1"/>
  <c r="MK141" i="3" a="1"/>
  <c r="OP47" i="3" a="1"/>
  <c r="OT74" i="3" a="1"/>
  <c r="LF25" i="3" a="1"/>
  <c r="LL6" i="3" a="1"/>
  <c r="SV19" i="3" a="1"/>
  <c r="LQ55" i="3" a="1"/>
  <c r="OR105" i="3" a="1"/>
  <c r="ON12" i="3" a="1"/>
  <c r="PD22" i="3" a="1"/>
  <c r="RM82" i="3" a="1"/>
  <c r="PC150" i="3" a="1"/>
  <c r="OQ131" i="3" a="1"/>
  <c r="SA58" i="3" a="1"/>
  <c r="PA44" i="3" a="1"/>
  <c r="RD40" i="3" a="1"/>
  <c r="OY96" i="3" a="1"/>
  <c r="RV133" i="3" a="1"/>
  <c r="TC39" i="3" a="1"/>
  <c r="TK153" i="3" a="1"/>
  <c r="SI123" i="3" a="1"/>
  <c r="UB101" i="3" a="1"/>
  <c r="QZ128" i="3" a="1"/>
  <c r="LR101" i="3" a="1"/>
  <c r="PI29" i="3" a="1"/>
  <c r="LF109" i="3" a="1"/>
  <c r="TA3" i="3" a="1"/>
  <c r="RX32" i="3" a="1"/>
  <c r="OM92" i="3" a="1"/>
  <c r="TM24" i="3" a="1"/>
  <c r="SY81" i="3" a="1"/>
  <c r="RY101" i="3" a="1"/>
  <c r="TL145" i="3" a="1"/>
  <c r="LZ122" i="3" a="1"/>
  <c r="TM20" i="3" a="1"/>
  <c r="UF51" i="3" a="1"/>
  <c r="LO136" i="3" a="1"/>
  <c r="SC104" i="3" a="1"/>
  <c r="PR122" i="3" a="1"/>
  <c r="MU69" i="3" a="1"/>
  <c r="SP95" i="3" a="1"/>
  <c r="QC181" i="3" a="1"/>
  <c r="LS33" i="3" a="1"/>
  <c r="OP143" i="3" a="1"/>
  <c r="OL28" i="3" a="1"/>
  <c r="TI7" i="3" a="1"/>
  <c r="RE37" i="3" a="1"/>
  <c r="QR121" i="3" a="1"/>
  <c r="PF42" i="3" a="1"/>
  <c r="PS63" i="3" a="1"/>
  <c r="PS36" i="3" a="1"/>
  <c r="ML38" i="3" a="1"/>
  <c r="LU156" i="3" a="1"/>
  <c r="QE46" i="3" a="1"/>
  <c r="MA27" i="3" a="1"/>
  <c r="UI19" i="3" a="1"/>
  <c r="OY134" i="3" a="1"/>
  <c r="UA25" i="3" a="1"/>
  <c r="LU37" i="3" a="1"/>
  <c r="LG97" i="3" a="1"/>
  <c r="LX156" i="3" a="1"/>
  <c r="UI73" i="3" a="1"/>
  <c r="PI26" i="3" a="1"/>
  <c r="MW45" i="3" a="1"/>
  <c r="UH46" i="3" a="1"/>
  <c r="OS100" i="3" a="1"/>
  <c r="SG78" i="3" a="1"/>
  <c r="QE18" i="3" a="1"/>
  <c r="LE29" i="3" a="1"/>
  <c r="UG62" i="3" a="1"/>
  <c r="PF20" i="3" a="1"/>
  <c r="SS54" i="3" a="1"/>
  <c r="MR24" i="3" a="1"/>
  <c r="ML92" i="3" a="1"/>
  <c r="LZ3" i="3" a="1"/>
  <c r="MO107" i="3" a="1"/>
  <c r="MT17" i="3" a="1"/>
  <c r="RJ105" i="3" a="1"/>
  <c r="MJ116" i="3" a="1"/>
  <c r="TW103" i="3" a="1"/>
  <c r="LD44" i="3" a="1"/>
  <c r="MV166" i="3" a="1"/>
  <c r="LP46" i="3" a="1"/>
  <c r="TC126" i="3" a="1"/>
  <c r="OZ43" i="3" a="1"/>
  <c r="MN77" i="3" a="1"/>
  <c r="TJ27" i="3" a="1"/>
  <c r="LF5" i="3" a="1"/>
  <c r="TJ96" i="3" a="1"/>
  <c r="QF75" i="3" a="1"/>
  <c r="SZ172" i="3" a="1"/>
  <c r="SV162" i="3" a="1"/>
  <c r="RZ95" i="3" a="1"/>
  <c r="LI81" i="3" a="1"/>
  <c r="RW30" i="3" a="1"/>
  <c r="PI64" i="3" a="1"/>
  <c r="ON65" i="3" a="1"/>
  <c r="MG19" i="3" a="1"/>
  <c r="TK64" i="3" a="1"/>
  <c r="PD43" i="3" a="1"/>
  <c r="RI13" i="3" a="1"/>
  <c r="SV105" i="3" a="1"/>
  <c r="LZ190" i="3" a="1"/>
  <c r="PF93" i="3" a="1"/>
  <c r="SC128" i="3" a="1"/>
  <c r="QY17" i="3" a="1"/>
  <c r="MV81" i="3" a="1"/>
  <c r="QU32" i="3" a="1"/>
  <c r="OV133" i="3" a="1"/>
  <c r="QF58" i="3" a="1"/>
  <c r="TR158" i="3" a="1"/>
  <c r="TC47" i="3" a="1"/>
  <c r="PJ11" i="3" a="1"/>
  <c r="SO150" i="3" a="1"/>
  <c r="UF79" i="3" a="1"/>
  <c r="OQ73" i="3" a="1"/>
  <c r="TZ30" i="3" a="1"/>
  <c r="QF109" i="3" a="1"/>
  <c r="ST119" i="3" a="1"/>
  <c r="QX43" i="3" a="1"/>
  <c r="RZ86" i="3" a="1"/>
  <c r="OR16" i="3" a="1"/>
  <c r="LI64" i="3" a="1"/>
  <c r="RA23" i="3" a="1"/>
  <c r="RW78" i="3" a="1"/>
  <c r="PX10" i="3" a="1"/>
  <c r="QQ64" i="3" a="1"/>
  <c r="TH37" i="3" a="1"/>
  <c r="PG30" i="3" a="1"/>
  <c r="QR14" i="3" a="1"/>
  <c r="SD24" i="3" a="1"/>
  <c r="UC6" i="3" a="1"/>
  <c r="LJ147" i="3" a="1"/>
  <c r="OO103" i="3" a="1"/>
  <c r="SF18" i="3" a="1"/>
  <c r="TB8" i="3" a="1"/>
  <c r="OS24" i="3" a="1"/>
  <c r="PU74" i="3" a="1"/>
  <c r="TU66" i="3" a="1"/>
  <c r="PS105" i="3" a="1"/>
  <c r="UI14" i="3" a="1"/>
  <c r="MS122" i="3" a="1"/>
  <c r="OP84" i="3" a="1"/>
  <c r="SP71" i="3" a="1"/>
  <c r="TK172" i="3" a="1"/>
  <c r="ML82" i="3" a="1"/>
  <c r="PG90" i="3" a="1"/>
  <c r="LQ88" i="3" a="1"/>
  <c r="TI75" i="3" a="1"/>
  <c r="SS131" i="3" a="1"/>
  <c r="TE66" i="3" a="1"/>
  <c r="SY66" i="3" a="1"/>
  <c r="UD159" i="3" a="1"/>
  <c r="LM42" i="3" a="1"/>
  <c r="MQ187" i="3" a="1"/>
  <c r="QT73" i="3" a="1"/>
  <c r="UG111" i="3" a="1"/>
  <c r="UE51" i="3" a="1"/>
  <c r="OR92" i="3" a="1"/>
  <c r="PO107" i="3" a="1"/>
  <c r="MQ61" i="3" a="1"/>
  <c r="RS91" i="3" a="1"/>
  <c r="UH120" i="3" a="1"/>
  <c r="QC60" i="3" a="1"/>
  <c r="OR116" i="3" a="1"/>
  <c r="MJ95" i="3" a="1"/>
  <c r="RN6" i="3" a="1"/>
  <c r="SB68" i="3" a="1"/>
  <c r="UI90" i="3" a="1"/>
  <c r="TA54" i="3" a="1"/>
  <c r="SH105" i="3" a="1"/>
  <c r="PO29" i="3" a="1"/>
  <c r="MV41" i="3" a="1"/>
  <c r="TF27" i="3" a="1"/>
  <c r="SC15" i="3" a="1"/>
  <c r="PZ155" i="3" a="1"/>
  <c r="MN171" i="3" a="1"/>
  <c r="RE50" i="3" a="1"/>
  <c r="RG14" i="3" a="1"/>
  <c r="TZ67" i="3" a="1"/>
  <c r="SE4" i="3" a="1"/>
  <c r="MQ20" i="3" a="1"/>
  <c r="LX124" i="3" a="1"/>
  <c r="OU79" i="3" a="1"/>
  <c r="TD10" i="3" a="1"/>
  <c r="OV38" i="3" a="1"/>
  <c r="MR110" i="3" a="1"/>
  <c r="LJ24" i="3" a="1"/>
  <c r="TH72" i="3" a="1"/>
  <c r="QC88" i="3" a="1"/>
  <c r="RY143" i="3" a="1"/>
  <c r="TH30" i="3" a="1"/>
  <c r="RC31" i="3" a="1"/>
  <c r="TE133" i="3" a="1"/>
  <c r="RF52" i="3" a="1"/>
  <c r="ON93" i="3" a="1"/>
  <c r="TZ93" i="3" a="1"/>
  <c r="MJ130" i="3" a="1"/>
  <c r="UI28" i="3" a="1"/>
  <c r="LR147" i="3" a="1"/>
  <c r="PB7" i="3" a="1"/>
  <c r="LD61" i="3" a="1"/>
  <c r="QF15" i="3" a="1"/>
  <c r="TK176" i="3" a="1"/>
  <c r="LY38" i="3" a="1"/>
  <c r="TG12" i="3" a="1"/>
  <c r="RA56" i="3" a="1"/>
  <c r="PF111" i="3" a="1"/>
  <c r="MO96" i="3" a="1"/>
  <c r="RG178" i="3" a="1"/>
  <c r="TI115" i="3" a="1"/>
  <c r="SI75" i="3" a="1"/>
  <c r="OM39" i="3" a="1"/>
  <c r="QP88" i="3" a="1"/>
  <c r="LF74" i="3" a="1"/>
  <c r="UA26" i="3" a="1"/>
  <c r="PX53" i="3" a="1"/>
  <c r="RM69" i="3" a="1"/>
  <c r="MK138" i="3" a="1"/>
  <c r="RI11" i="3" a="1"/>
  <c r="UI131" i="3" a="1"/>
  <c r="OU130" i="3" a="1"/>
  <c r="PT46" i="3" a="1"/>
  <c r="QG125" i="3" a="1"/>
  <c r="TI15" i="3" a="1"/>
  <c r="LY125" i="3" a="1"/>
  <c r="UA77" i="3" a="1"/>
  <c r="RG48" i="3" a="1"/>
  <c r="SY8" i="3" a="1"/>
  <c r="SU27" i="3" a="1"/>
  <c r="RS158" i="3" a="1"/>
  <c r="LW118" i="3" a="1"/>
  <c r="PV59" i="3" a="1"/>
  <c r="PS121" i="3" a="1"/>
  <c r="TU101" i="3" a="1"/>
  <c r="PX115" i="3" a="1"/>
  <c r="QW6" i="3" a="1"/>
  <c r="LL40" i="3" a="1"/>
  <c r="LS75" i="3" a="1"/>
  <c r="LG103" i="3" a="1"/>
  <c r="UA14" i="3" a="1"/>
  <c r="OX78" i="3" a="1"/>
  <c r="LE79" i="3" a="1"/>
  <c r="PU6" i="3" a="1"/>
  <c r="LQ27" i="3" a="1"/>
  <c r="QE156" i="3" a="1"/>
  <c r="RG56" i="3" a="1"/>
  <c r="ST44" i="3" a="1"/>
  <c r="MX11" i="3" a="1"/>
  <c r="OP126" i="3" a="1"/>
  <c r="MT85" i="3" a="1"/>
  <c r="TZ62" i="3" a="1"/>
  <c r="MY155" i="3" a="1"/>
  <c r="LQ54" i="3" a="1"/>
  <c r="PR47" i="3" a="1"/>
  <c r="SK128" i="3" a="1"/>
  <c r="PZ73" i="3" a="1"/>
  <c r="SU121" i="3" a="1"/>
  <c r="RX77" i="3" a="1"/>
  <c r="OU43" i="3" a="1"/>
  <c r="ST25" i="3" a="1"/>
  <c r="SC119" i="3" a="1"/>
  <c r="OZ77" i="3" a="1"/>
  <c r="QQ52" i="3" a="1"/>
  <c r="RA122" i="3" a="1"/>
  <c r="PG77" i="3" a="1"/>
  <c r="PV157" i="3" a="1"/>
  <c r="PB86" i="3" a="1"/>
  <c r="LR108" i="3" a="1"/>
  <c r="SV75" i="3" a="1"/>
  <c r="MV53" i="3" a="1"/>
  <c r="LF20" i="3" a="1"/>
  <c r="OL40" i="3" a="1"/>
  <c r="QU135" i="3" a="1"/>
  <c r="RJ15" i="3" a="1"/>
  <c r="PC113" i="3" a="1"/>
  <c r="RK29" i="3" a="1"/>
  <c r="RX66" i="3" a="1"/>
  <c r="OR68" i="3" a="1"/>
  <c r="SE52" i="3" a="1"/>
  <c r="SB107" i="3" a="1"/>
  <c r="SD30" i="3" a="1"/>
  <c r="RH15" i="3" a="1"/>
  <c r="UE74" i="3" a="1"/>
  <c r="SY72" i="3" a="1"/>
  <c r="RM20" i="3" a="1"/>
  <c r="SG34" i="3" a="1"/>
  <c r="LK85" i="3" a="1"/>
  <c r="TB18" i="3" a="1"/>
  <c r="LD103" i="3" a="1"/>
  <c r="MB36" i="3" a="1"/>
  <c r="MQ18" i="3" a="1"/>
  <c r="MV115" i="3" a="1"/>
  <c r="PG160" i="3" a="1"/>
  <c r="LR60" i="3" a="1"/>
  <c r="ST88" i="3" a="1"/>
  <c r="OM62" i="3" a="1"/>
  <c r="RB80" i="3" a="1"/>
  <c r="LK76" i="3" a="1"/>
  <c r="TW155" i="3" a="1"/>
  <c r="LR46" i="3" a="1"/>
  <c r="SS18" i="3" a="1"/>
  <c r="TM167" i="3" a="1"/>
  <c r="UB100" i="3" a="1"/>
  <c r="RE111" i="3" a="1"/>
  <c r="PU42" i="3" a="1"/>
  <c r="PX101" i="3" a="1"/>
  <c r="ML3" i="3" a="1"/>
  <c r="OZ66" i="3" a="1"/>
  <c r="LR25" i="3" a="1"/>
  <c r="OU60" i="3" a="1"/>
  <c r="RE85" i="3" a="1"/>
  <c r="MW30" i="3" a="1"/>
  <c r="MW35" i="3" a="1"/>
  <c r="RN11" i="3" a="1"/>
  <c r="UA33" i="3" a="1"/>
  <c r="RG94" i="3" a="1"/>
  <c r="SY57" i="3" a="1"/>
  <c r="OR7" i="3" a="1"/>
  <c r="SR31" i="3" a="1"/>
  <c r="PY81" i="3" a="1"/>
  <c r="PJ134" i="3" a="1"/>
  <c r="QW54" i="3" a="1"/>
  <c r="SR93" i="3" a="1"/>
  <c r="LE137" i="3" a="1"/>
  <c r="LZ197" i="3" a="1"/>
  <c r="OO70" i="3" a="1"/>
  <c r="UC80" i="3" a="1"/>
  <c r="UI101" i="3" a="1"/>
  <c r="TW38" i="3" a="1"/>
  <c r="UE102" i="3" a="1"/>
  <c r="LI30" i="3" a="1"/>
  <c r="LM116" i="3" a="1"/>
  <c r="TF34" i="3" a="1"/>
  <c r="MR40" i="3" a="1"/>
  <c r="PS44" i="3" a="1"/>
  <c r="SE28" i="3" a="1"/>
  <c r="SB16" i="3" a="1"/>
  <c r="UI72" i="3" a="1"/>
  <c r="RE86" i="3" a="1"/>
  <c r="MV110" i="3" a="1"/>
  <c r="OR35" i="3" a="1"/>
  <c r="LJ106" i="3" a="1"/>
  <c r="QB122" i="3" a="1"/>
  <c r="SR136" i="3" a="1"/>
  <c r="LW60" i="3" a="1"/>
  <c r="UJ63" i="3" a="1"/>
  <c r="OW96" i="3" a="1"/>
  <c r="LW88" i="3" a="1"/>
  <c r="PW114" i="3" a="1"/>
  <c r="ON141" i="3" a="1"/>
  <c r="RZ21" i="3" a="1"/>
  <c r="QZ70" i="3" a="1"/>
  <c r="RY71" i="3" a="1"/>
  <c r="RL32" i="3" a="1"/>
  <c r="MW15" i="3" a="1"/>
  <c r="TJ24" i="3" a="1"/>
  <c r="TG52" i="3" a="1"/>
  <c r="UB53" i="3" a="1"/>
  <c r="OX34" i="3" a="1"/>
  <c r="MA21" i="3" a="1"/>
  <c r="SJ9" i="3" a="1"/>
  <c r="RW73" i="3" a="1"/>
  <c r="MM46" i="3" a="1"/>
  <c r="TL93" i="3" a="1"/>
  <c r="OP123" i="3" a="1"/>
  <c r="PB37" i="3" a="1"/>
  <c r="LV50" i="3" a="1"/>
  <c r="MT59" i="3" a="1"/>
  <c r="RZ16" i="3" a="1"/>
  <c r="LG73" i="3" a="1"/>
  <c r="OX4" i="3" a="1"/>
  <c r="OQ48" i="3" a="1"/>
  <c r="TX119" i="3" a="1"/>
  <c r="QV93" i="3" a="1"/>
  <c r="MP90" i="3" a="1"/>
  <c r="SD26" i="3" a="1"/>
  <c r="LH7" i="3" a="1"/>
  <c r="PZ80" i="3" a="1"/>
  <c r="SQ92" i="3" a="1"/>
  <c r="ST48" i="3" a="1"/>
  <c r="LL109" i="3" a="1"/>
  <c r="UF30" i="3" a="1"/>
  <c r="QA72" i="3" a="1"/>
  <c r="SF97" i="3" a="1"/>
  <c r="RW36" i="3" a="1"/>
  <c r="OT151" i="3" a="1"/>
  <c r="TU85" i="3" a="1"/>
  <c r="LL74" i="3" a="1"/>
  <c r="QW70" i="3" a="1"/>
  <c r="QA128" i="3" a="1"/>
  <c r="UA62" i="3" a="1"/>
  <c r="LO33" i="3" a="1"/>
  <c r="SF139" i="3" a="1"/>
  <c r="TJ6" i="3" a="1"/>
  <c r="MT24" i="3" a="1"/>
  <c r="SY69" i="3" a="1"/>
  <c r="SE35" i="3" a="1"/>
  <c r="PJ39" i="3" a="1"/>
  <c r="QW89" i="3" a="1"/>
  <c r="UD82" i="3" a="1"/>
  <c r="PA139" i="3" a="1"/>
  <c r="LY68" i="3" a="1"/>
  <c r="QP138" i="3" a="1"/>
  <c r="SA44" i="3" a="1"/>
  <c r="QZ114" i="3" a="1"/>
  <c r="MN58" i="3" a="1"/>
  <c r="LL60" i="3" a="1"/>
  <c r="RB47" i="3" a="1"/>
  <c r="PA125" i="3" a="1"/>
  <c r="LO132" i="3" a="1"/>
  <c r="UH59" i="3" a="1"/>
  <c r="ON43" i="3" a="1"/>
  <c r="LT111" i="3" a="1"/>
  <c r="LX29" i="3" a="1"/>
  <c r="TE76" i="3" a="1"/>
  <c r="UG60" i="3" a="1"/>
  <c r="RK149" i="3" a="1"/>
  <c r="UF141" i="3" a="1"/>
  <c r="TU9" i="3" a="1"/>
  <c r="UD86" i="3" a="1"/>
  <c r="MY98" i="3" a="1"/>
  <c r="RA35" i="3" a="1"/>
  <c r="TF16" i="3" a="1"/>
  <c r="TF36" i="3" a="1"/>
  <c r="PF138" i="3" a="1"/>
  <c r="RN130" i="3" a="1"/>
  <c r="TX44" i="3" a="1"/>
  <c r="MJ94" i="3" a="1"/>
  <c r="QS133" i="3" a="1"/>
  <c r="PI66" i="3" a="1"/>
  <c r="TX96" i="3" a="1"/>
  <c r="QG87" i="3" a="1"/>
  <c r="QE76" i="3" a="1"/>
  <c r="LI43" i="3" a="1"/>
  <c r="LE95" i="3" a="1"/>
  <c r="QR100" i="3" a="1"/>
  <c r="RC5" i="3" a="1"/>
  <c r="MU105" i="3" a="1"/>
  <c r="MK13" i="3" a="1"/>
  <c r="MR100" i="3" a="1"/>
  <c r="PU80" i="3" a="1"/>
  <c r="SV21" i="3" a="1"/>
  <c r="SE117" i="3" a="1"/>
  <c r="SU18" i="3" a="1"/>
  <c r="ML104" i="3" a="1"/>
  <c r="TD5" i="3" a="1"/>
  <c r="OQ156" i="3" a="1"/>
  <c r="MS75" i="3" a="1"/>
  <c r="OV5" i="3" a="1"/>
  <c r="QC108" i="3" a="1"/>
  <c r="TK106" i="3" a="1"/>
  <c r="LY4" i="3" a="1"/>
  <c r="MP111" i="3" a="1"/>
  <c r="UG77" i="3" a="1"/>
  <c r="RK36" i="3" a="1"/>
  <c r="RM87" i="3" a="1"/>
  <c r="LM129" i="3" a="1"/>
  <c r="PC132" i="3" a="1"/>
  <c r="MM15" i="3" a="1"/>
  <c r="TU7" i="3" a="1"/>
  <c r="QT152" i="3" a="1"/>
  <c r="RN64" i="3" a="1"/>
  <c r="MG39" i="3" a="1"/>
  <c r="QW7" i="3" a="1"/>
  <c r="TM100" i="3" a="1"/>
  <c r="OT95" i="3" a="1"/>
  <c r="TH125" i="3" a="1"/>
  <c r="TL124" i="3" a="1"/>
  <c r="LH104" i="3" a="1"/>
  <c r="TA10" i="3" a="1"/>
  <c r="MT106" i="3" a="1"/>
  <c r="UG51" i="3" a="1"/>
  <c r="RF20" i="3" a="1"/>
  <c r="TY5" i="3" a="1"/>
  <c r="ON77" i="3" a="1"/>
  <c r="SR102" i="3" a="1"/>
  <c r="LQ30" i="3" a="1"/>
  <c r="TU11" i="3" a="1"/>
  <c r="LT3" i="3" a="1"/>
  <c r="TI34" i="3" a="1"/>
  <c r="TV60" i="3" a="1"/>
  <c r="OM53" i="3" a="1"/>
  <c r="RY31" i="3" a="1"/>
  <c r="QT136" i="3" a="1"/>
  <c r="TW44" i="3" a="1"/>
  <c r="UD30" i="3" a="1"/>
  <c r="TF77" i="3" a="1"/>
  <c r="RB45" i="3" a="1"/>
  <c r="SW20" i="3" a="1"/>
  <c r="RG12" i="3" a="1"/>
  <c r="LT37" i="3" a="1"/>
  <c r="MQ26" i="3" a="1"/>
  <c r="RG79" i="3" a="1"/>
  <c r="PE81" i="3" a="1"/>
  <c r="OQ35" i="3" a="1"/>
  <c r="TZ161" i="3" a="1"/>
  <c r="UC8" i="3" a="1"/>
  <c r="MT51" i="3" a="1"/>
  <c r="RN98" i="3" a="1"/>
  <c r="LO70" i="3" a="1"/>
  <c r="MA78" i="3" a="1"/>
  <c r="OY162" i="3" a="1"/>
  <c r="SO69" i="3" a="1"/>
  <c r="LT10" i="3" a="1"/>
  <c r="SW58" i="3" a="1"/>
  <c r="LK25" i="3" a="1"/>
  <c r="RD61" i="3" a="1"/>
  <c r="RN20" i="3" a="1"/>
  <c r="OV100" i="3" a="1"/>
  <c r="SA18" i="3" a="1"/>
  <c r="TG75" i="3" a="1"/>
  <c r="QF72" i="3" a="1"/>
  <c r="MS48" i="3" a="1"/>
  <c r="PS98" i="3" a="1"/>
  <c r="TH138" i="3" a="1"/>
  <c r="LX84" i="3" a="1"/>
  <c r="RS160" i="3" a="1"/>
  <c r="ML20" i="3" a="1"/>
  <c r="RJ106" i="3" a="1"/>
  <c r="TU23" i="3" a="1"/>
  <c r="PH65" i="3" a="1"/>
  <c r="LK55" i="3" a="1"/>
  <c r="SQ47" i="3" a="1"/>
  <c r="OU47" i="3" a="1"/>
  <c r="QR30" i="3" a="1"/>
  <c r="RK171" i="3" a="1"/>
  <c r="TB10" i="3" a="1"/>
  <c r="PE34" i="3" a="1"/>
  <c r="LE91" i="3" a="1"/>
  <c r="LH117" i="3" a="1"/>
  <c r="RD20" i="3" a="1"/>
  <c r="OV65" i="3" a="1"/>
  <c r="PI90" i="3" a="1"/>
  <c r="QX100" i="3" a="1"/>
  <c r="SI94" i="3" a="1"/>
  <c r="LK24" i="3" a="1"/>
  <c r="LE151" i="3" a="1"/>
  <c r="SV153" i="3" a="1"/>
  <c r="RH39" i="3" a="1"/>
  <c r="SB85" i="3" a="1"/>
  <c r="PT34" i="3" a="1"/>
  <c r="LL86" i="3" a="1"/>
  <c r="RH18" i="3" a="1"/>
  <c r="TB28" i="3" a="1"/>
  <c r="SV36" i="3" a="1"/>
  <c r="QY78" i="3" a="1"/>
  <c r="QS35" i="3" a="1"/>
  <c r="RD17" i="3" a="1"/>
  <c r="UG3" i="3" a="1"/>
  <c r="LH65" i="3" a="1"/>
  <c r="LI13" i="3" a="1"/>
  <c r="LK23" i="3" a="1"/>
  <c r="LY100" i="3" a="1"/>
  <c r="ST116" i="3" a="1"/>
  <c r="MO76" i="3" a="1"/>
  <c r="MP133" i="3" a="1"/>
  <c r="LY56" i="3" a="1"/>
  <c r="PS22" i="3" a="1"/>
  <c r="UD9" i="3" a="1"/>
  <c r="LZ34" i="3" a="1"/>
  <c r="RC39" i="3" a="1"/>
  <c r="LM65" i="3" a="1"/>
  <c r="QU27" i="3" a="1"/>
  <c r="PA31" i="3" a="1"/>
  <c r="PF51" i="3" a="1"/>
  <c r="RW165" i="3" a="1"/>
  <c r="LJ67" i="3" a="1"/>
  <c r="LI79" i="3" a="1"/>
  <c r="PV102" i="3" a="1"/>
  <c r="MQ93" i="3" a="1"/>
  <c r="LD105" i="3" a="1"/>
  <c r="SZ163" i="3" a="1"/>
  <c r="QZ135" i="3" a="1"/>
  <c r="SP115" i="3" a="1"/>
  <c r="OR79" i="3" a="1"/>
  <c r="QV121" i="3" a="1"/>
  <c r="LV29" i="3" a="1"/>
  <c r="UJ66" i="3" a="1"/>
  <c r="LR35" i="3" a="1"/>
  <c r="LI17" i="3" a="1"/>
  <c r="SE27" i="3" a="1"/>
  <c r="LV75" i="3" a="1"/>
  <c r="OP79" i="3" a="1"/>
  <c r="MO65" i="3" a="1"/>
  <c r="SR47" i="3" a="1"/>
  <c r="UC7" i="3" a="1"/>
  <c r="QC35" i="3" a="1"/>
  <c r="SE16" i="3" a="1"/>
  <c r="QP119" i="3" a="1"/>
  <c r="LW31" i="3" a="1"/>
  <c r="OZ171" i="3" a="1"/>
  <c r="PY49" i="3" a="1"/>
  <c r="LO142" i="3" a="1"/>
  <c r="LU97" i="3" a="1"/>
  <c r="UI8" i="3" a="1"/>
  <c r="MS45" i="3" a="1"/>
  <c r="RE65" i="3" a="1"/>
  <c r="PO10" i="3" a="1"/>
  <c r="MO11" i="3" a="1"/>
  <c r="PO40" i="3" a="1"/>
  <c r="TG33" i="3" a="1"/>
  <c r="QY79" i="3" a="1"/>
  <c r="RL5" i="3" a="1"/>
  <c r="UJ34" i="3" a="1"/>
  <c r="SX108" i="3" a="1"/>
  <c r="TE40" i="3" a="1"/>
  <c r="OW130" i="3" a="1"/>
  <c r="RH64" i="3" a="1"/>
  <c r="TD46" i="3" a="1"/>
  <c r="MW50" i="3" a="1"/>
  <c r="QY54" i="3" a="1"/>
  <c r="TW28" i="3" a="1"/>
  <c r="LF138" i="3" a="1"/>
  <c r="QY13" i="3" a="1"/>
  <c r="LI70" i="3" a="1"/>
  <c r="UB156" i="3" a="1"/>
  <c r="MP169" i="3" a="1"/>
  <c r="LF14" i="3" a="1"/>
  <c r="RJ40" i="3" a="1"/>
  <c r="PY187" i="3" a="1"/>
  <c r="RA7" i="3" a="1"/>
  <c r="SJ7" i="3" a="1"/>
  <c r="QV12" i="3" a="1"/>
  <c r="PF63" i="3" a="1"/>
  <c r="RE35" i="3" a="1"/>
  <c r="LF10" i="3" a="1"/>
  <c r="LH90" i="3" a="1"/>
  <c r="LJ46" i="3" a="1"/>
  <c r="OW92" i="3" a="1"/>
  <c r="MJ131" i="3" a="1"/>
  <c r="RX162" i="3" a="1"/>
  <c r="SO97" i="3" a="1"/>
  <c r="SG58" i="3" a="1"/>
  <c r="MB26" i="3" a="1"/>
  <c r="MV45" i="3" a="1"/>
  <c r="LM32" i="3" a="1"/>
  <c r="LQ156" i="3" a="1"/>
  <c r="PR103" i="3" a="1"/>
  <c r="SD93" i="3" a="1"/>
  <c r="MO44" i="3" a="1"/>
  <c r="SO23" i="3" a="1"/>
  <c r="TK94" i="3" a="1"/>
  <c r="LZ75" i="3" a="1"/>
  <c r="TD64" i="3" a="1"/>
  <c r="MK163" i="3" a="1"/>
  <c r="TY98" i="3" a="1"/>
  <c r="QX98" i="3" a="1"/>
  <c r="QY149" i="3" a="1"/>
  <c r="MN84" i="3" a="1"/>
  <c r="QY89" i="3" a="1"/>
  <c r="PE13" i="3" a="1"/>
  <c r="MN81" i="3" a="1"/>
  <c r="RG7" i="3" a="1"/>
  <c r="SA29" i="3" a="1"/>
  <c r="RD25" i="3" a="1"/>
  <c r="TF12" i="3" a="1"/>
  <c r="TH17" i="3" a="1"/>
  <c r="SA85" i="3" a="1"/>
  <c r="OS55" i="3" a="1"/>
  <c r="TM69" i="3" a="1"/>
  <c r="OS38" i="3" a="1"/>
  <c r="UD8" i="3" a="1"/>
  <c r="PV77" i="3" a="1"/>
  <c r="MT118" i="3" a="1"/>
  <c r="TL56" i="3" a="1"/>
  <c r="SI3" i="3" a="1"/>
  <c r="RA94" i="3" a="1"/>
  <c r="OW77" i="3" a="1"/>
  <c r="TG101" i="3" a="1"/>
  <c r="SI65" i="3" a="1"/>
  <c r="SZ9" i="3" a="1"/>
  <c r="TJ161" i="3" a="1"/>
  <c r="TB37" i="3" a="1"/>
  <c r="PF23" i="3" a="1"/>
  <c r="ON67" i="3" a="1"/>
  <c r="UE103" i="3" a="1"/>
  <c r="OM129" i="3" a="1"/>
  <c r="UJ21" i="3" a="1"/>
  <c r="SU95" i="3" a="1"/>
  <c r="UC77" i="3" a="1"/>
  <c r="LQ23" i="3" a="1"/>
  <c r="TU102" i="3" a="1"/>
  <c r="ML6" i="3" a="1"/>
  <c r="LK54" i="3" a="1"/>
  <c r="PS33" i="3" a="1"/>
  <c r="RC53" i="3" a="1"/>
  <c r="MR3" i="3" a="1"/>
  <c r="QC104" i="3" a="1"/>
  <c r="PF18" i="3" a="1"/>
  <c r="PV31" i="3" a="1"/>
  <c r="LS85" i="3" a="1"/>
  <c r="LN22" i="3" a="1"/>
  <c r="LP97" i="3" a="1"/>
  <c r="TY40" i="3" a="1"/>
  <c r="TU39" i="3" a="1"/>
  <c r="OV135" i="3" a="1"/>
  <c r="LL125" i="3" a="1"/>
  <c r="SA99" i="3" a="1"/>
  <c r="TR47" i="3" a="1"/>
  <c r="QG154" i="3" a="1"/>
  <c r="RN70" i="3" a="1"/>
  <c r="TX5" i="3" a="1"/>
  <c r="RS51" i="3" a="1"/>
  <c r="SR91" i="3" a="1"/>
  <c r="PI59" i="3" a="1"/>
  <c r="PS62" i="3" a="1"/>
  <c r="PB21" i="3" a="1"/>
  <c r="PR69" i="3" a="1"/>
  <c r="MN27" i="3" a="1"/>
  <c r="UJ62" i="3" a="1"/>
  <c r="LF59" i="3" a="1"/>
  <c r="LK87" i="3" a="1"/>
  <c r="QY51" i="3" a="1"/>
  <c r="OT52" i="3" a="1"/>
  <c r="SG6" i="3" a="1"/>
  <c r="MV42" i="3" a="1"/>
  <c r="RS84" i="3" a="1"/>
  <c r="QU40" i="3" a="1"/>
  <c r="QR47" i="3" a="1"/>
  <c r="TG15" i="3" a="1"/>
  <c r="RF28" i="3" a="1"/>
  <c r="RK100" i="3" a="1"/>
  <c r="SG77" i="3" a="1"/>
  <c r="RL148" i="3" a="1"/>
  <c r="PR40" i="3" a="1"/>
  <c r="SA156" i="3" a="1"/>
  <c r="UA53" i="3" a="1"/>
  <c r="MB70" i="3" a="1"/>
  <c r="PS27" i="3" a="1"/>
  <c r="RE93" i="3" a="1"/>
  <c r="UA138" i="3" a="1"/>
  <c r="OY151" i="3" a="1"/>
  <c r="UA44" i="3" a="1"/>
  <c r="PD166" i="3" a="1"/>
  <c r="PV87" i="3" a="1"/>
  <c r="RJ37" i="3" a="1"/>
  <c r="OQ67" i="3" a="1"/>
  <c r="QQ158" i="3" a="1"/>
  <c r="MS41" i="3" a="1"/>
  <c r="MS81" i="3" a="1"/>
  <c r="RA66" i="3" a="1"/>
  <c r="TE69" i="3" a="1"/>
  <c r="QC24" i="3" a="1"/>
  <c r="PW75" i="3" a="1"/>
  <c r="RK51" i="3" a="1"/>
  <c r="RG90" i="3" a="1"/>
  <c r="QS123" i="3" a="1"/>
  <c r="TX69" i="3" a="1"/>
  <c r="LL95" i="3" a="1"/>
  <c r="TD82" i="3" a="1"/>
  <c r="QV164" i="3" a="1"/>
  <c r="QD31" i="3" a="1"/>
  <c r="ON131" i="3" a="1"/>
  <c r="SA88" i="3" a="1"/>
  <c r="RI4" i="3" a="1"/>
  <c r="MR131" i="3" a="1"/>
  <c r="SF69" i="3" a="1"/>
  <c r="QW58" i="3" a="1"/>
  <c r="RM28" i="3" a="1"/>
  <c r="TR122" i="3" a="1"/>
  <c r="LF48" i="3" a="1"/>
  <c r="OO104" i="3" a="1"/>
  <c r="RC143" i="3" a="1"/>
  <c r="TM76" i="3" a="1"/>
  <c r="OM60" i="3" a="1"/>
  <c r="PW120" i="3" a="1"/>
  <c r="PC119" i="3" a="1"/>
  <c r="TE26" i="3" a="1"/>
  <c r="OW69" i="3" a="1"/>
  <c r="OU15" i="3" a="1"/>
  <c r="OQ102" i="3" a="1"/>
  <c r="PI101" i="3" a="1"/>
  <c r="SF163" i="3" a="1"/>
  <c r="PR56" i="3" a="1"/>
  <c r="MK90" i="3" a="1"/>
  <c r="QR40" i="3" a="1"/>
  <c r="PC107" i="3" a="1"/>
  <c r="SK98" i="3" a="1"/>
  <c r="PE41" i="3" a="1"/>
  <c r="SX102" i="3" a="1"/>
  <c r="PO83" i="3" a="1"/>
  <c r="RW52" i="3" a="1"/>
  <c r="UB52" i="3" a="1"/>
  <c r="SO62" i="3" a="1"/>
  <c r="MS131" i="3" a="1"/>
  <c r="TM108" i="3" a="1"/>
  <c r="LE28" i="3" a="1"/>
  <c r="PZ16" i="3" a="1"/>
  <c r="QT81" i="3" a="1"/>
  <c r="PJ76" i="3" a="1"/>
  <c r="TX104" i="3" a="1"/>
  <c r="PV34" i="3" a="1"/>
  <c r="LM105" i="3" a="1"/>
  <c r="RS110" i="3" a="1"/>
  <c r="LW35" i="3" a="1"/>
  <c r="UD42" i="3" a="1"/>
  <c r="LN63" i="3" a="1"/>
  <c r="TM123" i="3" a="1"/>
  <c r="LR40" i="3" a="1"/>
  <c r="ON95" i="3" a="1"/>
  <c r="SD25" i="3" a="1"/>
  <c r="TY64" i="3" a="1"/>
  <c r="RD77" i="3" a="1"/>
  <c r="MY5" i="3" a="1"/>
  <c r="TW22" i="3" a="1"/>
  <c r="PS97" i="3" a="1"/>
  <c r="QP146" i="3" a="1"/>
  <c r="MS140" i="3" a="1"/>
  <c r="PO126" i="3" a="1"/>
  <c r="SW93" i="3" a="1"/>
  <c r="RV8" i="3" a="1"/>
  <c r="QX27" i="3" a="1"/>
  <c r="SX79" i="3" a="1"/>
  <c r="QA13" i="3" a="1"/>
  <c r="MR81" i="3" a="1"/>
  <c r="UI125" i="3" a="1"/>
  <c r="RF146" i="3" a="1"/>
  <c r="PG111" i="3" a="1"/>
  <c r="SD82" i="3" a="1"/>
  <c r="LL35" i="3" a="1"/>
  <c r="SJ92" i="3" a="1"/>
  <c r="QV18" i="3" a="1"/>
  <c r="QW5" i="3" a="1"/>
  <c r="MY10" i="3" a="1"/>
  <c r="SU45" i="3" a="1"/>
  <c r="OW89" i="3" a="1"/>
  <c r="PE146" i="3" a="1"/>
  <c r="QF96" i="3" a="1"/>
  <c r="QA5" i="3" a="1"/>
  <c r="PW101" i="3" a="1"/>
  <c r="OT58" i="3" a="1"/>
  <c r="QT61" i="3" a="1"/>
  <c r="SY97" i="3" a="1"/>
  <c r="RY6" i="3" a="1"/>
  <c r="RF26" i="3" a="1"/>
  <c r="PE145" i="3" a="1"/>
  <c r="LL46" i="3" a="1"/>
  <c r="TF84" i="3" a="1"/>
  <c r="LN167" i="3" a="1"/>
  <c r="RX58" i="3" a="1"/>
  <c r="TJ83" i="3" a="1"/>
  <c r="SU74" i="3" a="1"/>
  <c r="RC99" i="3" a="1"/>
  <c r="OP43" i="3" a="1"/>
  <c r="LJ11" i="3" a="1"/>
  <c r="MK45" i="3" a="1"/>
  <c r="QS148" i="3" a="1"/>
  <c r="SO68" i="3" a="1"/>
  <c r="MB154" i="3" a="1"/>
  <c r="LR39" i="3" a="1"/>
  <c r="SK75" i="3" a="1"/>
  <c r="TV24" i="3" a="1"/>
  <c r="TU67" i="3" a="1"/>
  <c r="MK47" i="3" a="1"/>
  <c r="LN161" i="3" a="1"/>
  <c r="SG175" i="3" a="1"/>
  <c r="MQ21" i="3" a="1"/>
  <c r="PV49" i="3" a="1"/>
  <c r="ML84" i="3" a="1"/>
  <c r="RI62" i="3" a="1"/>
  <c r="QX79" i="3" a="1"/>
  <c r="LK51" i="3" a="1"/>
  <c r="MV55" i="3" a="1"/>
  <c r="TD123" i="3" a="1"/>
  <c r="UG69" i="3" a="1"/>
  <c r="LU18" i="3" a="1"/>
  <c r="OL53" i="3" a="1"/>
  <c r="MB54" i="3" a="1"/>
  <c r="TG169" i="3" a="1"/>
  <c r="MY139" i="3" a="1"/>
  <c r="ST118" i="3" a="1"/>
  <c r="LI42" i="3" a="1"/>
  <c r="MN120" i="3" a="1"/>
  <c r="MS19" i="3" a="1"/>
  <c r="ST124" i="3" a="1"/>
  <c r="LT16" i="3" a="1"/>
  <c r="PY7" i="3" a="1"/>
  <c r="SA95" i="3" a="1"/>
  <c r="OX11" i="3" a="1"/>
  <c r="OT110" i="3" a="1"/>
  <c r="MA14" i="3" a="1"/>
  <c r="RI44" i="3" a="1"/>
  <c r="SE90" i="3" a="1"/>
  <c r="SQ105" i="3" a="1"/>
  <c r="RI124" i="3" a="1"/>
  <c r="ST16" i="3" a="1"/>
  <c r="RE3" i="3" a="1"/>
  <c r="QC122" i="3" a="1"/>
  <c r="TR41" i="3" a="1"/>
  <c r="QC176" i="3" a="1"/>
  <c r="LH102" i="3" a="1"/>
  <c r="LK52" i="3" a="1"/>
  <c r="QF78" i="3" a="1"/>
  <c r="LI39" i="3" a="1"/>
  <c r="SD23" i="3" a="1"/>
  <c r="QT36" i="3" a="1"/>
  <c r="OR86" i="3" a="1"/>
  <c r="PF46" i="3" a="1"/>
  <c r="SZ124" i="3" a="1"/>
  <c r="LF16" i="3" a="1"/>
  <c r="MJ92" i="3" a="1"/>
  <c r="TK6" i="3" a="1"/>
  <c r="LT156" i="3" a="1"/>
  <c r="QD41" i="3" a="1"/>
  <c r="LL83" i="3" a="1"/>
  <c r="SK13" i="3" a="1"/>
  <c r="LV87" i="3" a="1"/>
  <c r="LG80" i="3" a="1"/>
  <c r="RB162" i="3" a="1"/>
  <c r="LT54" i="3" a="1"/>
  <c r="MR89" i="3" a="1"/>
  <c r="LF7" i="3" a="1"/>
  <c r="LQ122" i="3" a="1"/>
  <c r="ON54" i="3" a="1"/>
  <c r="QU86" i="3" a="1"/>
  <c r="OL64" i="3" a="1"/>
  <c r="QW25" i="3" a="1"/>
  <c r="TG50" i="3" a="1"/>
  <c r="TD117" i="3" a="1"/>
  <c r="SU62" i="3" a="1"/>
  <c r="TE101" i="3" a="1"/>
  <c r="QB73" i="3" a="1"/>
  <c r="LY10" i="3" a="1"/>
  <c r="LE52" i="3" a="1"/>
  <c r="TL85" i="3" a="1"/>
  <c r="UE79" i="3" a="1"/>
  <c r="QC185" i="3" a="1"/>
  <c r="PJ24" i="3" a="1"/>
  <c r="RI24" i="3" a="1"/>
  <c r="QR138" i="3" a="1"/>
  <c r="OU96" i="3" a="1"/>
  <c r="MU27" i="3" a="1"/>
  <c r="SR107" i="3" a="1"/>
  <c r="SW13" i="3" a="1"/>
  <c r="SY7" i="3" a="1"/>
  <c r="PG128" i="3" a="1"/>
  <c r="PZ3" i="3" a="1"/>
  <c r="TC132" i="3" a="1"/>
  <c r="SV174" i="3" a="1"/>
  <c r="LN21" i="3" a="1"/>
  <c r="MV125" i="3" a="1"/>
  <c r="QD79" i="3" a="1"/>
  <c r="MQ35" i="3" a="1"/>
  <c r="LN122" i="3" a="1"/>
  <c r="RJ109" i="3" a="1"/>
  <c r="RS33" i="3" a="1"/>
  <c r="LS126" i="3" a="1"/>
  <c r="PF128" i="3" a="1"/>
  <c r="MA107" i="3" a="1"/>
  <c r="LZ22" i="3" a="1"/>
  <c r="ML36" i="3" a="1"/>
  <c r="OT65" i="3" a="1"/>
  <c r="RE16" i="3" a="1"/>
  <c r="MU164" i="3" a="1"/>
  <c r="UI4" i="3" a="1"/>
  <c r="MA56" i="3" a="1"/>
  <c r="MM97" i="3" a="1"/>
  <c r="UI35" i="3" a="1"/>
  <c r="SQ31" i="3" a="1"/>
  <c r="RJ65" i="3" a="1"/>
  <c r="TB26" i="3" a="1"/>
  <c r="MO34" i="3" a="1"/>
  <c r="MX45" i="3" a="1"/>
  <c r="QT160" i="3" a="1"/>
  <c r="OO108" i="3" a="1"/>
  <c r="OY55" i="3" a="1"/>
  <c r="SA5" i="3" a="1"/>
  <c r="MX73" i="3" a="1"/>
  <c r="TF150" i="3" a="1"/>
  <c r="SC21" i="3" a="1"/>
  <c r="PC140" i="3" a="1"/>
  <c r="PB97" i="3" a="1"/>
  <c r="LF47" i="3" a="1"/>
  <c r="PU139" i="3" a="1"/>
  <c r="TD179" i="3" a="1"/>
  <c r="PA36" i="3" a="1"/>
  <c r="ST129" i="3" a="1"/>
  <c r="QP37" i="3" a="1"/>
  <c r="RB152" i="3" a="1"/>
  <c r="TJ42" i="3" a="1"/>
  <c r="LO8" i="3" a="1"/>
  <c r="TB34" i="3" a="1"/>
  <c r="OQ129" i="3" a="1"/>
  <c r="RD105" i="3" a="1"/>
  <c r="OT28" i="3" a="1"/>
  <c r="QY35" i="3" a="1"/>
  <c r="RM70" i="3" a="1"/>
  <c r="ST14" i="3" a="1"/>
  <c r="RS30" i="3" a="1"/>
  <c r="TL115" i="3" a="1"/>
  <c r="SC79" i="3" a="1"/>
  <c r="SS92" i="3" a="1"/>
  <c r="LM70" i="3" a="1"/>
  <c r="SY44" i="3" a="1"/>
  <c r="UD105" i="3" a="1"/>
  <c r="OV28" i="3" a="1"/>
  <c r="TG51" i="3" a="1"/>
  <c r="LV99" i="3" a="1"/>
  <c r="PD107" i="3" a="1"/>
  <c r="RA24" i="3" a="1"/>
  <c r="PR115" i="3" a="1"/>
  <c r="PJ21" i="3" a="1"/>
  <c r="MT47" i="3" a="1"/>
  <c r="MX7" i="3" a="1"/>
  <c r="MJ73" i="3" a="1"/>
  <c r="MG75" i="3" a="1"/>
  <c r="RJ97" i="3" a="1"/>
  <c r="RV40" i="3" a="1"/>
  <c r="PR42" i="3" a="1"/>
  <c r="UF101" i="3" a="1"/>
  <c r="OP32" i="3" a="1"/>
  <c r="SP88" i="3" a="1"/>
  <c r="UF26" i="3" a="1"/>
  <c r="MB106" i="3" a="1"/>
  <c r="PT11" i="3" a="1"/>
  <c r="RA101" i="3" a="1"/>
  <c r="MP15" i="3" a="1"/>
  <c r="OS36" i="3" a="1"/>
  <c r="LZ110" i="3" a="1"/>
  <c r="LU131" i="3" a="1"/>
  <c r="SP125" i="3" a="1"/>
  <c r="MP69" i="3" a="1"/>
  <c r="QW27" i="3" a="1"/>
  <c r="LG9" i="3" a="1"/>
  <c r="OM18" i="3" a="1"/>
  <c r="OM29" i="3" a="1"/>
  <c r="UC47" i="3" a="1"/>
  <c r="UF6" i="3" a="1"/>
  <c r="QF152" i="3" a="1"/>
  <c r="QU99" i="3" a="1"/>
  <c r="SW24" i="3" a="1"/>
  <c r="MX108" i="3" a="1"/>
  <c r="OZ155" i="3" a="1"/>
  <c r="LJ84" i="3" a="1"/>
  <c r="LH98" i="3" a="1"/>
  <c r="OL11" i="3" a="1"/>
  <c r="OU42" i="3" a="1"/>
  <c r="LW68" i="3" a="1"/>
  <c r="MK97" i="3" a="1"/>
  <c r="SK58" i="3" a="1"/>
  <c r="PO150" i="3" a="1"/>
  <c r="MM94" i="3" a="1"/>
  <c r="SV11" i="3" a="1"/>
  <c r="LN129" i="3" a="1"/>
  <c r="TM115" i="3" a="1"/>
  <c r="OQ87" i="3" a="1"/>
  <c r="TC77" i="3" a="1"/>
  <c r="LR78" i="3" a="1"/>
  <c r="PU88" i="3" a="1"/>
  <c r="RY86" i="3" a="1"/>
  <c r="SG19" i="3" a="1"/>
  <c r="LX7" i="3" a="1"/>
  <c r="RM36" i="3" a="1"/>
  <c r="ST70" i="3" a="1"/>
  <c r="ML64" i="3" a="1"/>
  <c r="RN90" i="3" a="1"/>
  <c r="SX50" i="3" a="1"/>
  <c r="MM132" i="3" a="1"/>
  <c r="TC44" i="3" a="1"/>
  <c r="RV25" i="3" a="1"/>
  <c r="QG65" i="3" a="1"/>
  <c r="PW126" i="3" a="1"/>
  <c r="OW136" i="3" a="1"/>
  <c r="SF79" i="3" a="1"/>
  <c r="SA71" i="3" a="1"/>
  <c r="SH107" i="3" a="1"/>
  <c r="SA43" i="3" a="1"/>
  <c r="PJ46" i="3" a="1"/>
  <c r="MU113" i="3" a="1"/>
  <c r="SY89" i="3" a="1"/>
  <c r="TF19" i="3" a="1"/>
  <c r="PD77" i="3" a="1"/>
  <c r="OY44" i="3" a="1"/>
  <c r="LK91" i="3" a="1"/>
  <c r="LZ101" i="3" a="1"/>
  <c r="PD67" i="3" a="1"/>
  <c r="QX41" i="3" a="1"/>
  <c r="PG67" i="3" a="1"/>
  <c r="UA37" i="3" a="1"/>
  <c r="QX73" i="3" a="1"/>
  <c r="OT72" i="3" a="1"/>
  <c r="OW37" i="3" a="1"/>
  <c r="SX100" i="3" a="1"/>
  <c r="RF81" i="3" a="1"/>
  <c r="PZ6" i="3" a="1"/>
  <c r="QY76" i="3" a="1"/>
  <c r="TA97" i="3" a="1"/>
  <c r="TM31" i="3" a="1"/>
  <c r="QW49" i="3" a="1"/>
  <c r="MJ47" i="3" a="1"/>
  <c r="SV43" i="3" a="1"/>
  <c r="RI46" i="3" a="1"/>
  <c r="SD105" i="3" a="1"/>
  <c r="QW133" i="3" a="1"/>
  <c r="LD68" i="3" a="1"/>
  <c r="SV116" i="3" a="1"/>
  <c r="SS68" i="3" a="1"/>
  <c r="PO53" i="3" a="1"/>
  <c r="MS68" i="3" a="1"/>
  <c r="OR90" i="3" a="1"/>
  <c r="UI115" i="3" a="1"/>
  <c r="RD82" i="3" a="1"/>
  <c r="MN104" i="3" a="1"/>
  <c r="TD137" i="3" a="1"/>
  <c r="OR111" i="3" a="1"/>
  <c r="LO141" i="3" a="1"/>
  <c r="LP77" i="3" a="1"/>
  <c r="ML54" i="3" a="1"/>
  <c r="RG176" i="3" a="1"/>
  <c r="PE26" i="3" a="1"/>
  <c r="MM95" i="3" a="1"/>
  <c r="PI96" i="3" a="1"/>
  <c r="RJ54" i="3" a="1"/>
  <c r="QW4" i="3" a="1"/>
  <c r="QA117" i="3" a="1"/>
  <c r="PJ96" i="3" a="1"/>
  <c r="LP24" i="3" a="1"/>
  <c r="QZ64" i="3" a="1"/>
  <c r="PW91" i="3" a="1"/>
  <c r="LU19" i="3" a="1"/>
  <c r="RX44" i="3" a="1"/>
  <c r="MV57" i="3" a="1"/>
  <c r="SE100" i="3" a="1"/>
  <c r="LV24" i="3" a="1"/>
  <c r="LY84" i="3" a="1"/>
  <c r="RY118" i="3" a="1"/>
  <c r="UJ91" i="3" a="1"/>
  <c r="SF71" i="3" a="1"/>
  <c r="UD78" i="3" a="1"/>
  <c r="SC5" i="3" a="1"/>
  <c r="SO6" i="3" a="1"/>
  <c r="TI35" i="3" a="1"/>
  <c r="UF11" i="3" a="1"/>
  <c r="MP13" i="3" a="1"/>
  <c r="SB132" i="3" a="1"/>
  <c r="LD48" i="3" a="1"/>
  <c r="QC73" i="3" a="1"/>
  <c r="QS40" i="3" a="1"/>
  <c r="LM24" i="3" a="1"/>
  <c r="PJ55" i="3" a="1"/>
  <c r="TD27" i="3" a="1"/>
  <c r="LX162" i="3" a="1"/>
  <c r="LK101" i="3" a="1"/>
  <c r="QS137" i="3" a="1"/>
  <c r="TI48" i="3" a="1"/>
  <c r="OU65" i="3" a="1"/>
  <c r="UF112" i="3" a="1"/>
  <c r="PB124" i="3" a="1"/>
  <c r="PX85" i="3" a="1"/>
  <c r="RW57" i="3" a="1"/>
  <c r="QX160" i="3" a="1"/>
  <c r="PF87" i="3" a="1"/>
  <c r="LI11" i="3" a="1"/>
  <c r="UC18" i="3" a="1"/>
  <c r="RB33" i="3" a="1"/>
  <c r="MR61" i="3" a="1"/>
  <c r="LE110" i="3" a="1"/>
  <c r="SH38" i="3" a="1"/>
  <c r="TA171" i="3" a="1"/>
  <c r="UB98" i="3" a="1"/>
  <c r="UF15" i="3" a="1"/>
  <c r="OY74" i="3" a="1"/>
  <c r="PT40" i="3" a="1"/>
  <c r="UI79" i="3" a="1"/>
  <c r="LR106" i="3" a="1"/>
  <c r="MK57" i="3" a="1"/>
  <c r="OS30" i="3" a="1"/>
  <c r="UE133" i="3" a="1"/>
  <c r="OU122" i="3" a="1"/>
  <c r="QQ13" i="3" a="1"/>
  <c r="RI59" i="3" a="1"/>
  <c r="TW133" i="3" a="1"/>
  <c r="UF66" i="3" a="1"/>
  <c r="QT57" i="3" a="1"/>
  <c r="TG64" i="3" a="1"/>
  <c r="QQ99" i="3" a="1"/>
  <c r="OW74" i="3" a="1"/>
  <c r="OX100" i="3" a="1"/>
  <c r="QB15" i="3" a="1"/>
  <c r="MJ66" i="3" a="1"/>
  <c r="TB42" i="3" a="1"/>
  <c r="LP63" i="3" a="1"/>
  <c r="RC74" i="3" a="1"/>
  <c r="MU18" i="3" a="1"/>
  <c r="SW116" i="3" a="1"/>
  <c r="TI95" i="3" a="1"/>
  <c r="OP10" i="3" a="1"/>
  <c r="RE33" i="3" a="1"/>
  <c r="PG51" i="3" a="1"/>
  <c r="TC150" i="3" a="1"/>
  <c r="SI21" i="3" a="1"/>
  <c r="PY31" i="3" a="1"/>
  <c r="MP83" i="3" a="1"/>
  <c r="MP179" i="3" a="1"/>
  <c r="MT180" i="3" a="1"/>
  <c r="PX96" i="3" a="1"/>
  <c r="RS96" i="3" a="1"/>
  <c r="UA81" i="3" a="1"/>
  <c r="PJ155" i="3" a="1"/>
  <c r="LV78" i="3" a="1"/>
  <c r="LI47" i="3" a="1"/>
  <c r="RH8" i="3" a="1"/>
  <c r="LR133" i="3" a="1"/>
  <c r="SP13" i="3" a="1"/>
  <c r="RX92" i="3" a="1"/>
  <c r="TF13" i="3" a="1"/>
  <c r="MG79" i="3" a="1"/>
  <c r="ML4" i="3" a="1"/>
  <c r="SE19" i="3" a="1"/>
  <c r="SF62" i="3" a="1"/>
  <c r="OU182" i="3" a="1"/>
  <c r="TY192" i="3" a="1"/>
  <c r="SP29" i="3" a="1"/>
  <c r="MY3" i="3" a="1"/>
  <c r="QP99" i="3" a="1"/>
  <c r="PO84" i="3" a="1"/>
  <c r="QX70" i="3" a="1"/>
  <c r="TM22" i="3" a="1"/>
  <c r="PH82" i="3" a="1"/>
  <c r="PR68" i="3" a="1"/>
  <c r="LH38" i="3" a="1"/>
  <c r="SI50" i="3" a="1"/>
  <c r="MJ61" i="3" a="1"/>
  <c r="SR64" i="3" a="1"/>
  <c r="RW76" i="3" a="1"/>
  <c r="SE73" i="3" a="1"/>
  <c r="LX56" i="3" a="1"/>
  <c r="MU22" i="3" a="1"/>
  <c r="QV34" i="3" a="1"/>
  <c r="QA10" i="3" a="1"/>
  <c r="PR18" i="3" a="1"/>
  <c r="MU140" i="3" a="1"/>
  <c r="SH51" i="3" a="1"/>
  <c r="LJ41" i="3" a="1"/>
  <c r="RX89" i="3" a="1"/>
  <c r="QW17" i="3" a="1"/>
  <c r="TD34" i="3" a="1"/>
  <c r="TM111" i="3" a="1"/>
  <c r="UD121" i="3" a="1"/>
  <c r="RI34" i="3" a="1"/>
  <c r="OP44" i="3" a="1"/>
  <c r="OQ107" i="3" a="1"/>
  <c r="SS104" i="3" a="1"/>
  <c r="QE75" i="3" a="1"/>
  <c r="TK63" i="3" a="1"/>
  <c r="RC52" i="3" a="1"/>
  <c r="OZ31" i="3" a="1"/>
  <c r="RB3" i="3" a="1"/>
  <c r="OZ98" i="3" a="1"/>
  <c r="MA119" i="3" a="1"/>
  <c r="OQ38" i="3" a="1"/>
  <c r="SU99" i="3" a="1"/>
  <c r="OU13" i="3" a="1"/>
  <c r="QG182" i="3" a="1"/>
  <c r="OU63" i="3" a="1"/>
  <c r="SU44" i="3" a="1"/>
  <c r="UF86" i="3" a="1"/>
  <c r="PG44" i="3" a="1"/>
  <c r="SA26" i="3" a="1"/>
  <c r="LD171" i="3" a="1"/>
  <c r="QD3" i="3" a="1"/>
  <c r="TV10" i="3" a="1"/>
  <c r="PB47" i="3" a="1"/>
  <c r="UC10" i="3" a="1"/>
  <c r="PW62" i="3" a="1"/>
  <c r="MA63" i="3" a="1"/>
  <c r="OO143" i="3" a="1"/>
  <c r="RC78" i="3" a="1"/>
  <c r="UE69" i="3" a="1"/>
  <c r="MV7" i="3" a="1"/>
  <c r="QX4" i="3" a="1"/>
  <c r="PV184" i="3" a="1"/>
  <c r="UH28" i="3" a="1"/>
  <c r="MR93" i="3" a="1"/>
  <c r="OO27" i="3" a="1"/>
  <c r="SZ88" i="3" a="1"/>
  <c r="MP6" i="3" a="1"/>
  <c r="OY29" i="3" a="1"/>
  <c r="SG24" i="3" a="1"/>
  <c r="LO107" i="3" a="1"/>
  <c r="RA113" i="3" a="1"/>
  <c r="RD117" i="3" a="1"/>
  <c r="SX44" i="3" a="1"/>
  <c r="PJ35" i="3" a="1"/>
  <c r="PA64" i="3" a="1"/>
  <c r="QW10" i="3" a="1"/>
  <c r="RZ116" i="3" a="1"/>
  <c r="TW142" i="3" a="1"/>
  <c r="QS36" i="3" a="1"/>
  <c r="UD48" i="3" a="1"/>
  <c r="UG164" i="3" a="1"/>
  <c r="OU29" i="3" a="1"/>
  <c r="MS92" i="3" a="1"/>
  <c r="QA46" i="3" a="1"/>
  <c r="RB9" i="3" a="1"/>
  <c r="MN127" i="3" a="1"/>
  <c r="TK44" i="3" a="1"/>
  <c r="SR169" i="3" a="1"/>
  <c r="RM47" i="3" a="1"/>
  <c r="QY10" i="3" a="1"/>
  <c r="UA22" i="3" a="1"/>
  <c r="OY89" i="3" a="1"/>
  <c r="UI48" i="3" a="1"/>
  <c r="UE128" i="3" a="1"/>
  <c r="TD112" i="3" a="1"/>
  <c r="MT7" i="3" a="1"/>
  <c r="SR29" i="3" a="1"/>
  <c r="MY12" i="3" a="1"/>
  <c r="RH91" i="3" a="1"/>
  <c r="MB20" i="3" a="1"/>
  <c r="MU45" i="3" a="1"/>
  <c r="LK11" i="3" a="1"/>
  <c r="QT135" i="3" a="1"/>
  <c r="PO80" i="3" a="1"/>
  <c r="SP99" i="3" a="1"/>
  <c r="MY15" i="3" a="1"/>
  <c r="LF63" i="3" a="1"/>
  <c r="OW18" i="3" a="1"/>
  <c r="MN22" i="3" a="1"/>
  <c r="SC68" i="3" a="1"/>
  <c r="OW13" i="3" a="1"/>
  <c r="SG120" i="3" a="1"/>
  <c r="MQ90" i="3" a="1"/>
  <c r="QA98" i="3" a="1"/>
  <c r="PI41" i="3" a="1"/>
  <c r="SG63" i="3" a="1"/>
  <c r="UI9" i="3" a="1"/>
  <c r="PR81" i="3" a="1"/>
  <c r="RV70" i="3" a="1"/>
  <c r="SW114" i="3" a="1"/>
  <c r="OM52" i="3" a="1"/>
  <c r="MN112" i="3" a="1"/>
  <c r="OS103" i="3" a="1"/>
  <c r="RW34" i="3" a="1"/>
  <c r="QQ93" i="3" a="1"/>
  <c r="RF34" i="3" a="1"/>
  <c r="MO70" i="3" a="1"/>
  <c r="PG153" i="3" a="1"/>
  <c r="MG29" i="3" a="1"/>
  <c r="QE60" i="3" a="1"/>
  <c r="PB112" i="3" a="1"/>
  <c r="RJ83" i="3" a="1"/>
  <c r="PC173" i="3" a="1"/>
  <c r="MU67" i="3" a="1"/>
  <c r="LE81" i="3" a="1"/>
  <c r="SF143" i="3" a="1"/>
  <c r="MT98" i="3" a="1"/>
  <c r="PO69" i="3" a="1"/>
  <c r="MR7" i="3" a="1"/>
  <c r="PO8" i="3" a="1"/>
  <c r="LG91" i="3" a="1"/>
  <c r="QR46" i="3" a="1"/>
  <c r="UC103" i="3" a="1"/>
  <c r="MU35" i="3" a="1"/>
  <c r="LR54" i="3" a="1"/>
  <c r="QV3" i="3" a="1"/>
  <c r="TE157" i="3" a="1"/>
  <c r="UB36" i="3" a="1"/>
  <c r="MM134" i="3" a="1"/>
  <c r="QW113" i="3" a="1"/>
  <c r="QC45" i="3" a="1"/>
  <c r="PR180" i="3" a="1"/>
  <c r="TC73" i="3" a="1"/>
  <c r="TJ113" i="3" a="1"/>
  <c r="UE125" i="3" a="1"/>
  <c r="TV31" i="3" a="1"/>
  <c r="TG63" i="3" a="1"/>
  <c r="QV27" i="3" a="1"/>
  <c r="LW55" i="3" a="1"/>
  <c r="LI18" i="3" a="1"/>
  <c r="MM4" i="3" a="1"/>
  <c r="RL9" i="3" a="1"/>
  <c r="TH38" i="3" a="1"/>
  <c r="TE50" i="3" a="1"/>
  <c r="PR33" i="3" a="1"/>
  <c r="QZ43" i="3" a="1"/>
  <c r="MK49" i="3" a="1"/>
  <c r="UI150" i="3" a="1"/>
  <c r="SY47" i="3" a="1"/>
  <c r="OV57" i="3" a="1"/>
  <c r="SY114" i="3" a="1"/>
  <c r="RM21" i="3" a="1"/>
  <c r="SE107" i="3" a="1"/>
  <c r="OO61" i="3" a="1"/>
  <c r="UE123" i="3" a="1"/>
  <c r="MY171" i="3" a="1"/>
  <c r="UG66" i="3" a="1"/>
  <c r="ST68" i="3" a="1"/>
  <c r="LV45" i="3" a="1"/>
  <c r="LR8" i="3" a="1"/>
  <c r="SO171" i="3" a="1"/>
  <c r="OQ84" i="3" a="1"/>
  <c r="TK25" i="3" a="1"/>
  <c r="LT17" i="3" a="1"/>
  <c r="LU105" i="3" a="1"/>
  <c r="LU168" i="3" a="1"/>
  <c r="RJ147" i="3" a="1"/>
  <c r="MA94" i="3" a="1"/>
  <c r="TG55" i="3" a="1"/>
  <c r="LU190" i="3" a="1"/>
  <c r="RX166" i="3" a="1"/>
  <c r="UA111" i="3" a="1"/>
  <c r="MY46" i="3" a="1"/>
  <c r="SB63" i="3" a="1"/>
  <c r="PV5" i="3" a="1"/>
  <c r="PO55" i="3" a="1"/>
  <c r="MB61" i="3" a="1"/>
  <c r="SE55" i="3" a="1"/>
  <c r="TU22" i="3" a="1"/>
  <c r="LH70" i="3" a="1"/>
  <c r="TB47" i="3" a="1"/>
  <c r="RL83" i="3" a="1"/>
  <c r="TH44" i="3" a="1"/>
  <c r="LE22" i="3" a="1"/>
  <c r="SA33" i="3" a="1"/>
  <c r="OS59" i="3" a="1"/>
  <c r="QF54" i="3" a="1"/>
  <c r="OT36" i="3" a="1"/>
  <c r="RS53" i="3" a="1"/>
  <c r="SB37" i="3" a="1"/>
  <c r="TK97" i="3" a="1"/>
  <c r="SA63" i="3" a="1"/>
  <c r="PC87" i="3" a="1"/>
  <c r="OU175" i="3" a="1"/>
  <c r="MR39" i="3" a="1"/>
  <c r="SO31" i="3" a="1"/>
  <c r="TH65" i="3" a="1"/>
  <c r="LT90" i="3" a="1"/>
  <c r="OW105" i="3" a="1"/>
  <c r="SY27" i="3" a="1"/>
  <c r="ST85" i="3" a="1"/>
  <c r="PD19" i="3" a="1"/>
  <c r="OO177" i="3" a="1"/>
  <c r="RG43" i="3" a="1"/>
  <c r="TI103" i="3" a="1"/>
  <c r="LQ14" i="3" a="1"/>
  <c r="RI16" i="3" a="1"/>
  <c r="RV137" i="3" a="1"/>
  <c r="SE50" i="3" a="1"/>
  <c r="LZ80" i="3" a="1"/>
  <c r="UE86" i="3" a="1"/>
  <c r="RB7" i="3" a="1"/>
  <c r="OY63" i="3" a="1"/>
  <c r="TR49" i="3" a="1"/>
  <c r="LN8" i="3" a="1"/>
  <c r="RI110" i="3" a="1"/>
  <c r="LF50" i="3" a="1"/>
  <c r="PF64" i="3" a="1"/>
  <c r="RN73" i="3" a="1"/>
  <c r="PJ65" i="3" a="1"/>
  <c r="PE5" i="3" a="1"/>
  <c r="PY132" i="3" a="1"/>
  <c r="PE21" i="3" a="1"/>
  <c r="SF138" i="3" a="1"/>
  <c r="UC54" i="3" a="1"/>
  <c r="LK38" i="3" a="1"/>
  <c r="SC39" i="3" a="1"/>
  <c r="UH63" i="3" a="1"/>
  <c r="RN53" i="3" a="1"/>
  <c r="LY31" i="3" a="1"/>
  <c r="PG95" i="3" a="1"/>
  <c r="LP71" i="3" a="1"/>
  <c r="LP126" i="3" a="1"/>
  <c r="QD174" i="3" a="1"/>
  <c r="PS103" i="3" a="1"/>
  <c r="QP29" i="3" a="1"/>
  <c r="MO26" i="3" a="1"/>
  <c r="ML8" i="3" a="1"/>
  <c r="RY17" i="3" a="1"/>
  <c r="PU41" i="3" a="1"/>
  <c r="MQ40" i="3" a="1"/>
  <c r="MQ9" i="3" a="1"/>
  <c r="SA110" i="3" a="1"/>
  <c r="RD30" i="3" a="1"/>
  <c r="OQ155" i="3" a="1"/>
  <c r="SG144" i="3" a="1"/>
  <c r="UI213" i="3"/>
  <c r="MY84" i="3" a="1"/>
  <c r="ON20" i="3" a="1"/>
  <c r="LD71" i="3" a="1"/>
  <c r="LK44" i="3" a="1"/>
  <c r="LT102" i="3" a="1"/>
  <c r="MQ6" i="3" a="1"/>
  <c r="PV124" i="3" a="1"/>
  <c r="MU7" i="3" a="1"/>
  <c r="SH66" i="3" a="1"/>
  <c r="MY141" i="3" a="1"/>
  <c r="OT64" i="3" a="1"/>
  <c r="PI78" i="3" a="1"/>
  <c r="TK62" i="3" a="1"/>
  <c r="PX35" i="3" a="1"/>
  <c r="SP97" i="3" a="1"/>
  <c r="SC34" i="3" a="1"/>
  <c r="UH103" i="3" a="1"/>
  <c r="PR41" i="3" a="1"/>
  <c r="TR44" i="3" a="1"/>
  <c r="PZ25" i="3" a="1"/>
  <c r="RN68" i="3" a="1"/>
  <c r="OP48" i="3" a="1"/>
  <c r="RN144" i="3" a="1"/>
  <c r="LQ73" i="3" a="1"/>
  <c r="QD60" i="3" a="1"/>
  <c r="LE49" i="3" a="1"/>
  <c r="ON64" i="3" a="1"/>
  <c r="PU117" i="3" a="1"/>
  <c r="SW84" i="3" a="1"/>
  <c r="TD25" i="3" a="1"/>
  <c r="LL92" i="3" a="1"/>
  <c r="OO45" i="3" a="1"/>
  <c r="PW4" i="3" a="1"/>
  <c r="PZ127" i="3" a="1"/>
  <c r="OX84" i="3" a="1"/>
  <c r="QV136" i="3" a="1"/>
  <c r="OZ173" i="3" a="1"/>
  <c r="TC104" i="3" a="1"/>
  <c r="MW87" i="3" a="1"/>
  <c r="QQ70" i="3" a="1"/>
  <c r="MO134" i="3" a="1"/>
  <c r="PZ21" i="3" a="1"/>
  <c r="PY84" i="3" a="1"/>
  <c r="OL6" i="3" a="1"/>
  <c r="LO89" i="3" a="1"/>
  <c r="TU3" i="3" a="1"/>
  <c r="MN12" i="3" a="1"/>
  <c r="SY136" i="3" a="1"/>
  <c r="PH50" i="3" a="1"/>
  <c r="LN40" i="3" a="1"/>
  <c r="PA12" i="3" a="1"/>
  <c r="RS67" i="3" a="1"/>
  <c r="MW94" i="3" a="1"/>
  <c r="UI50" i="3" a="1"/>
  <c r="OS134" i="3" a="1"/>
  <c r="QD66" i="3" a="1"/>
  <c r="TF70" i="3" a="1"/>
  <c r="OM4" i="3" a="1"/>
  <c r="RV131" i="3" a="1"/>
  <c r="OO39" i="3" a="1"/>
  <c r="SK66" i="3" a="1"/>
  <c r="TJ47" i="3" a="1"/>
  <c r="OW15" i="3" a="1"/>
  <c r="MN23" i="3" a="1"/>
  <c r="MT83" i="3" a="1"/>
  <c r="LM92" i="3" a="1"/>
  <c r="QS124" i="3" a="1"/>
  <c r="TC114" i="3" a="1"/>
  <c r="MP112" i="3" a="1"/>
  <c r="MR109" i="3" a="1"/>
  <c r="MK83" i="3" a="1"/>
  <c r="PD46" i="3" a="1"/>
  <c r="RF104" i="3" a="1"/>
  <c r="SY155" i="3" a="1"/>
  <c r="SQ128" i="3" a="1"/>
  <c r="RG93" i="3" a="1"/>
  <c r="MT31" i="3" a="1"/>
  <c r="QP97" i="3" a="1"/>
  <c r="RG40" i="3" a="1"/>
  <c r="SX13" i="3" a="1"/>
  <c r="PV122" i="3" a="1"/>
  <c r="MJ145" i="3" a="1"/>
  <c r="LR62" i="3" a="1"/>
  <c r="SU32" i="3" a="1"/>
  <c r="RH30" i="3" a="1"/>
  <c r="TJ150" i="3" a="1"/>
  <c r="MP70" i="3" a="1"/>
  <c r="MS31" i="3" a="1"/>
  <c r="QP30" i="3" a="1"/>
  <c r="SY119" i="3" a="1"/>
  <c r="MQ76" i="3" a="1"/>
  <c r="ST43" i="3" a="1"/>
  <c r="PU11" i="3" a="1"/>
  <c r="LR110" i="3" a="1"/>
  <c r="MG124" i="3" a="1"/>
  <c r="TB145" i="3" a="1"/>
  <c r="SY83" i="3" a="1"/>
  <c r="QQ62" i="3" a="1"/>
  <c r="PO61" i="3" a="1"/>
  <c r="QX77" i="3" a="1"/>
  <c r="RK73" i="3" a="1"/>
  <c r="MG8" i="3" a="1"/>
  <c r="UF25" i="3" a="1"/>
  <c r="LW82" i="3" a="1"/>
  <c r="QG145" i="3" a="1"/>
  <c r="QC78" i="3" a="1"/>
  <c r="UD47" i="3" a="1"/>
  <c r="PJ179" i="3" a="1"/>
  <c r="LW40" i="3" a="1"/>
  <c r="LI3" i="3" a="1"/>
  <c r="UJ113" i="3" a="1"/>
  <c r="SA87" i="3" a="1"/>
  <c r="MT134" i="3" a="1"/>
  <c r="PU57" i="3" a="1"/>
  <c r="LW9" i="3" a="1"/>
  <c r="RI71" i="3" a="1"/>
  <c r="LH13" i="3" a="1"/>
  <c r="MY27" i="3" a="1"/>
  <c r="LH41" i="3" a="1"/>
  <c r="SP55" i="3" a="1"/>
  <c r="OT10" i="3" a="1"/>
  <c r="ML171" i="3" a="1"/>
  <c r="TW107" i="3" a="1"/>
  <c r="RF118" i="3" a="1"/>
  <c r="UB62" i="3" a="1"/>
  <c r="SZ111" i="3" a="1"/>
  <c r="UB75" i="3" a="1"/>
  <c r="PR27" i="3" a="1"/>
  <c r="RA11" i="3" a="1"/>
  <c r="SE96" i="3" a="1"/>
  <c r="UC71" i="3" a="1"/>
  <c r="QC5" i="3" a="1"/>
  <c r="MN115" i="3" a="1"/>
  <c r="MW102" i="3" a="1"/>
  <c r="UA82" i="3" a="1"/>
  <c r="TJ73" i="3" a="1"/>
  <c r="TZ57" i="3" a="1"/>
  <c r="SY138" i="3" a="1"/>
  <c r="QP66" i="3" a="1"/>
  <c r="LL28" i="3" a="1"/>
  <c r="RJ77" i="3" a="1"/>
  <c r="RB130" i="3" a="1"/>
  <c r="PG72" i="3" a="1"/>
  <c r="PA114" i="3" a="1"/>
  <c r="LY57" i="3" a="1"/>
  <c r="SA79" i="3" a="1"/>
  <c r="QC31" i="3" a="1"/>
  <c r="SB6" i="3" a="1"/>
  <c r="PE151" i="3" a="1"/>
  <c r="SG102" i="3" a="1"/>
  <c r="OW8" i="3" a="1"/>
  <c r="QW51" i="3" a="1"/>
  <c r="ST15" i="3" a="1"/>
  <c r="SQ93" i="3" a="1"/>
  <c r="OO136" i="3" a="1"/>
  <c r="QT118" i="3" a="1"/>
  <c r="MW119" i="3" a="1"/>
  <c r="RV12" i="3" a="1"/>
  <c r="SJ40" i="3" a="1"/>
  <c r="MN96" i="3" a="1"/>
  <c r="QG79" i="3" a="1"/>
  <c r="LZ41" i="3" a="1"/>
  <c r="TE11" i="3" a="1"/>
  <c r="TW82" i="3" a="1"/>
  <c r="SE143" i="3" a="1"/>
  <c r="TW90" i="3" a="1"/>
  <c r="TK73" i="3" a="1"/>
  <c r="RZ54" i="3" a="1"/>
  <c r="QY18" i="3" a="1"/>
  <c r="SF95" i="3" a="1"/>
  <c r="LF136" i="3" a="1"/>
  <c r="TU40" i="3" a="1"/>
  <c r="OS86" i="3" a="1"/>
  <c r="PI128" i="3" a="1"/>
  <c r="MA19" i="3" a="1"/>
  <c r="QG64" i="3" a="1"/>
  <c r="TB13" i="3" a="1"/>
  <c r="LF26" i="3" a="1"/>
  <c r="UA9" i="3" a="1"/>
  <c r="LL44" i="3" a="1"/>
  <c r="RH99" i="3" a="1"/>
  <c r="PU124" i="3" a="1"/>
  <c r="QE65" i="3" a="1"/>
  <c r="UC148" i="3" a="1"/>
  <c r="PU53" i="3" a="1"/>
  <c r="MX4" i="3" a="1"/>
  <c r="MS88" i="3" a="1"/>
  <c r="RN121" i="3" a="1"/>
  <c r="RV23" i="3" a="1"/>
  <c r="RH43" i="3" a="1"/>
  <c r="MV27" i="3" a="1"/>
  <c r="QP17" i="3" a="1"/>
  <c r="PX74" i="3" a="1"/>
  <c r="SU82" i="3" a="1"/>
  <c r="RY41" i="3" a="1"/>
  <c r="QQ92" i="3" a="1"/>
  <c r="LP5" i="3" a="1"/>
  <c r="QG100" i="3" a="1"/>
  <c r="PF61" i="3" a="1"/>
  <c r="TK53" i="3" a="1"/>
  <c r="QX42" i="3" a="1"/>
  <c r="SE11" i="3" a="1"/>
  <c r="SS35" i="3" a="1"/>
  <c r="PB159" i="3" a="1"/>
  <c r="RI9" i="3" a="1"/>
  <c r="UE10" i="3" a="1"/>
  <c r="UH31" i="3" a="1"/>
  <c r="RG62" i="3" a="1"/>
  <c r="UE71" i="3" a="1"/>
  <c r="LH9" i="3" a="1"/>
  <c r="PF82" i="3" a="1"/>
  <c r="RI130" i="3" a="1"/>
  <c r="OZ92" i="3" a="1"/>
  <c r="QP145" i="3" a="1"/>
  <c r="RZ40" i="3" a="1"/>
  <c r="TJ97" i="3" a="1"/>
  <c r="QU158" i="3" a="1"/>
  <c r="TG5" i="3" a="1"/>
  <c r="LN52" i="3" a="1"/>
  <c r="SQ50" i="3" a="1"/>
  <c r="LL126" i="3" a="1"/>
  <c r="LU111" i="3" a="1"/>
  <c r="LH138" i="3" a="1"/>
  <c r="MY26" i="3" a="1"/>
  <c r="LG22" i="3" a="1"/>
  <c r="RD79" i="3" a="1"/>
  <c r="OP151" i="3" a="1"/>
  <c r="PS18" i="3" a="1"/>
  <c r="QB27" i="3" a="1"/>
  <c r="MM118" i="3" a="1"/>
  <c r="LM8" i="3" a="1"/>
  <c r="SH42" i="3" a="1"/>
  <c r="UB9" i="3" a="1"/>
  <c r="SV88" i="3" a="1"/>
  <c r="TX18" i="3" a="1"/>
  <c r="OL49" i="3" a="1"/>
  <c r="OQ68" i="3" a="1"/>
  <c r="MB148" i="3" a="1"/>
  <c r="PB134" i="3" a="1"/>
  <c r="RV74" i="3" a="1"/>
  <c r="RV10" i="3" a="1"/>
  <c r="QS6" i="3" a="1"/>
  <c r="TD26" i="3" a="1"/>
  <c r="LY96" i="3" a="1"/>
  <c r="SC90" i="3" a="1"/>
  <c r="PA59" i="3" a="1"/>
  <c r="QD54" i="3" a="1"/>
  <c r="PV58" i="3" a="1"/>
  <c r="PJ25" i="3" a="1"/>
  <c r="MT125" i="3" a="1"/>
  <c r="OU117" i="3" a="1"/>
  <c r="QD47" i="3" a="1"/>
  <c r="RM163" i="3" a="1"/>
  <c r="MX61" i="3" a="1"/>
  <c r="PF34" i="3" a="1"/>
  <c r="SS95" i="3" a="1"/>
  <c r="PC21" i="3" a="1"/>
  <c r="TF42" i="3" a="1"/>
  <c r="SG23" i="3" a="1"/>
  <c r="OO148" i="3" a="1"/>
  <c r="RS167" i="3" a="1"/>
  <c r="OU64" i="3" a="1"/>
  <c r="RS130" i="3" a="1"/>
  <c r="TV16" i="3" a="1"/>
  <c r="OX10" i="3" a="1"/>
  <c r="RC67" i="3" a="1"/>
  <c r="MA106" i="3" a="1"/>
  <c r="SX88" i="3" a="1"/>
  <c r="RV102" i="3" a="1"/>
  <c r="MT38" i="3" a="1"/>
  <c r="RZ89" i="3" a="1"/>
  <c r="TM87" i="3" a="1"/>
  <c r="OL24" i="3" a="1"/>
  <c r="RM120" i="3" a="1"/>
  <c r="TR137" i="3" a="1"/>
  <c r="TC27" i="3" a="1"/>
  <c r="RH20" i="3" a="1"/>
  <c r="RZ10" i="3" a="1"/>
  <c r="PH143" i="3" a="1"/>
  <c r="RL95" i="3" a="1"/>
  <c r="MX93" i="3" a="1"/>
  <c r="TH102" i="3" a="1"/>
  <c r="PB71" i="3" a="1"/>
  <c r="QF73" i="3" a="1"/>
  <c r="SG56" i="3" a="1"/>
  <c r="TW115" i="3" a="1"/>
  <c r="SP19" i="3" a="1"/>
  <c r="UJ87" i="3" a="1"/>
  <c r="QR92" i="3" a="1"/>
  <c r="PE19" i="3" a="1"/>
  <c r="RV4" i="3" a="1"/>
  <c r="RS101" i="3" a="1"/>
  <c r="LV61" i="3" a="1"/>
  <c r="SC17" i="3" a="1"/>
  <c r="MU148" i="3" a="1"/>
  <c r="QD36" i="3" a="1"/>
  <c r="UE13" i="3" a="1"/>
  <c r="TX13" i="3" a="1"/>
  <c r="TC137" i="3" a="1"/>
  <c r="RM77" i="3" a="1"/>
  <c r="MP27" i="3" a="1"/>
  <c r="LW7" i="3" a="1"/>
  <c r="SJ117" i="3" a="1"/>
  <c r="PG123" i="3" a="1"/>
  <c r="RH101" i="3" a="1"/>
  <c r="QY59" i="3" a="1"/>
  <c r="LM29" i="3" a="1"/>
  <c r="SS14" i="3" a="1"/>
  <c r="ML14" i="3" a="1"/>
  <c r="TZ13" i="3" a="1"/>
  <c r="RK124" i="3" a="1"/>
  <c r="PI133" i="3" a="1"/>
  <c r="PW32" i="3" a="1"/>
  <c r="MX28" i="3" a="1"/>
  <c r="TI84" i="3" a="1"/>
  <c r="PC97" i="3" a="1"/>
  <c r="TX42" i="3" a="1"/>
  <c r="MG18" i="3" a="1"/>
  <c r="LQ77" i="3" a="1"/>
  <c r="UH91" i="3" a="1"/>
  <c r="QR20" i="3" a="1"/>
  <c r="PI61" i="3" a="1"/>
  <c r="ON80" i="3" a="1"/>
  <c r="LK37" i="3" a="1"/>
  <c r="SA47" i="3" a="1"/>
  <c r="UB148" i="3" a="1"/>
  <c r="MK64" i="3" a="1"/>
  <c r="QD33" i="3" a="1"/>
  <c r="RH44" i="3" a="1"/>
  <c r="QT122" i="3" a="1"/>
  <c r="PY93" i="3" a="1"/>
  <c r="PY40" i="3" a="1"/>
  <c r="UA49" i="3" a="1"/>
  <c r="RV7" i="3" a="1"/>
  <c r="MB77" i="3" a="1"/>
  <c r="LW45" i="3" a="1"/>
  <c r="PY100" i="3" a="1"/>
  <c r="RA42" i="3" a="1"/>
  <c r="UF62" i="3" a="1"/>
  <c r="QC107" i="3" a="1"/>
  <c r="PA75" i="3" a="1"/>
  <c r="RX172" i="3" a="1"/>
  <c r="SZ19" i="3" a="1"/>
  <c r="QQ85" i="3" a="1"/>
  <c r="LE77" i="3" a="1"/>
  <c r="RF99" i="3" a="1"/>
  <c r="SV76" i="3" a="1"/>
  <c r="SU48" i="3" a="1"/>
  <c r="SA4" i="3" a="1"/>
  <c r="RS79" i="3" a="1"/>
  <c r="TF73" i="3" a="1"/>
  <c r="PV74" i="3" a="1"/>
  <c r="RK72" i="3" a="1"/>
  <c r="MA42" i="3" a="1"/>
  <c r="QC114" i="3" a="1"/>
  <c r="MO19" i="3" a="1"/>
  <c r="TJ43" i="3" a="1"/>
  <c r="LJ39" i="3" a="1"/>
  <c r="LO21" i="3" a="1"/>
  <c r="QA53" i="3" a="1"/>
  <c r="QA110" i="3" a="1"/>
  <c r="SG59" i="3" a="1"/>
  <c r="UG50" i="3" a="1"/>
  <c r="QG54" i="3" a="1"/>
  <c r="SW33" i="3" a="1"/>
  <c r="LN47" i="3" a="1"/>
  <c r="QG118" i="3" a="1"/>
  <c r="TD122" i="3" a="1"/>
  <c r="PI114" i="3" a="1"/>
  <c r="MU94" i="3" a="1"/>
  <c r="SC103" i="3" a="1"/>
  <c r="QV63" i="3" a="1"/>
  <c r="SP54" i="3" a="1"/>
  <c r="MK75" i="3" a="1"/>
  <c r="QU69" i="3" a="1"/>
  <c r="QG94" i="3" a="1"/>
  <c r="TH110" i="3" a="1"/>
  <c r="RD138" i="3" a="1"/>
  <c r="QQ19" i="3" a="1"/>
  <c r="SR124" i="3" a="1"/>
  <c r="PY55" i="3" a="1"/>
  <c r="RX48" i="3" a="1"/>
  <c r="OZ116" i="3" a="1"/>
  <c r="QP89" i="3" a="1"/>
  <c r="RS37" i="3" a="1"/>
  <c r="PH86" i="3" a="1"/>
  <c r="TR15" i="3" a="1"/>
  <c r="MG22" i="3" a="1"/>
  <c r="SQ110" i="3" a="1"/>
  <c r="PB30" i="3" a="1"/>
  <c r="TD38" i="3" a="1"/>
  <c r="OM108" i="3" a="1"/>
  <c r="LZ70" i="3" a="1"/>
  <c r="OY26" i="3" a="1"/>
  <c r="OO26" i="3" a="1"/>
  <c r="TV56" i="3" a="1"/>
  <c r="QV30" i="3" a="1"/>
  <c r="TA65" i="3" a="1"/>
  <c r="QP93" i="3" a="1"/>
  <c r="QQ48" i="3" a="1"/>
  <c r="LY83" i="3" a="1"/>
  <c r="MM79" i="3" a="1"/>
  <c r="SH34" i="3" a="1"/>
  <c r="LP108" i="3" a="1"/>
  <c r="SA145" i="3" a="1"/>
  <c r="LH101" i="3" a="1"/>
  <c r="PU97" i="3" a="1"/>
  <c r="SI4" i="3" a="1"/>
  <c r="SB74" i="3" a="1"/>
  <c r="UI42" i="3" a="1"/>
  <c r="RN65" i="3" a="1"/>
  <c r="RM63" i="3" a="1"/>
  <c r="MO112" i="3" a="1"/>
  <c r="MB150" i="3" a="1"/>
  <c r="TL62" i="3" a="1"/>
  <c r="TF80" i="3" a="1"/>
  <c r="PV83" i="3" a="1"/>
  <c r="QF81" i="3" a="1"/>
  <c r="LR73" i="3" a="1"/>
  <c r="OW67" i="3" a="1"/>
  <c r="OW125" i="3" a="1"/>
  <c r="ML98" i="3" a="1"/>
  <c r="TH6" i="3" a="1"/>
  <c r="PR61" i="3" a="1"/>
  <c r="PA29" i="3" a="1"/>
  <c r="RY39" i="3" a="1"/>
  <c r="QU96" i="3" a="1"/>
  <c r="TX22" i="3" a="1"/>
  <c r="SR66" i="3" a="1"/>
  <c r="UE21" i="3" a="1"/>
  <c r="TV8" i="3" a="1"/>
  <c r="UD45" i="3" a="1"/>
  <c r="SZ56" i="3" a="1"/>
  <c r="SW144" i="3" a="1"/>
  <c r="TH164" i="3" a="1"/>
  <c r="OY32" i="3" a="1"/>
  <c r="QW109" i="3" a="1"/>
  <c r="PS70" i="3" a="1"/>
  <c r="MM90" i="3" a="1"/>
  <c r="TC58" i="3" a="1"/>
  <c r="SD49" i="3" a="1"/>
  <c r="PV45" i="3" a="1"/>
  <c r="MR124" i="3" a="1"/>
  <c r="OL109" i="3" a="1"/>
  <c r="UD107" i="3" a="1"/>
  <c r="MQ17" i="3" a="1"/>
  <c r="OW46" i="3" a="1"/>
  <c r="MQ54" i="3" a="1"/>
  <c r="PU35" i="3" a="1"/>
  <c r="PR12" i="3" a="1"/>
  <c r="MB91" i="3" a="1"/>
  <c r="MT93" i="3" a="1"/>
  <c r="TG157" i="3" a="1"/>
  <c r="UF10" i="3" a="1"/>
  <c r="TD45" i="3" a="1"/>
  <c r="MR54" i="3" a="1"/>
  <c r="MG167" i="3" a="1"/>
  <c r="MS16" i="3" a="1"/>
  <c r="MW74" i="3" a="1"/>
  <c r="OZ25" i="3" a="1"/>
  <c r="SQ60" i="3" a="1"/>
  <c r="LY67" i="3" a="1"/>
  <c r="TV93" i="3" a="1"/>
  <c r="RW116" i="3" a="1"/>
  <c r="LF46" i="3" a="1"/>
  <c r="SH155" i="3" a="1"/>
  <c r="MT71" i="3" a="1"/>
  <c r="PO46" i="3" a="1"/>
  <c r="SI22" i="3" a="1"/>
  <c r="TI77" i="3" a="1"/>
  <c r="TX39" i="3" a="1"/>
  <c r="PV104" i="3" a="1"/>
  <c r="LZ12" i="3" a="1"/>
  <c r="QX6" i="3" a="1"/>
  <c r="OM96" i="3" a="1"/>
  <c r="SE47" i="3" a="1"/>
  <c r="SD10" i="3" a="1"/>
  <c r="MB125" i="3" a="1"/>
  <c r="PR166" i="3" a="1"/>
  <c r="UH178" i="3" a="1"/>
  <c r="QT101" i="3" a="1"/>
  <c r="PG37" i="3" a="1"/>
  <c r="PJ19" i="3" a="1"/>
  <c r="OW56" i="3" a="1"/>
  <c r="SF65" i="3" a="1"/>
  <c r="TH42" i="3" a="1"/>
  <c r="UF78" i="3" a="1"/>
  <c r="QG15" i="3" a="1"/>
  <c r="QE85" i="3" a="1"/>
  <c r="QR129" i="3" a="1"/>
  <c r="MN107" i="3" a="1"/>
  <c r="PT143" i="3" a="1"/>
  <c r="QD110" i="3" a="1"/>
  <c r="RL65" i="3" a="1"/>
  <c r="SJ4" i="3" a="1"/>
  <c r="UB20" i="3" a="1"/>
  <c r="OX40" i="3" a="1"/>
  <c r="LE106" i="3" a="1"/>
  <c r="RH13" i="3" a="1"/>
  <c r="TR58" i="3" a="1"/>
  <c r="ML61" i="3" a="1"/>
  <c r="SV58" i="3" a="1"/>
  <c r="MY55" i="3" a="1"/>
  <c r="SK28" i="3" a="1"/>
  <c r="QS18" i="3" a="1"/>
  <c r="RB187" i="3" a="1"/>
  <c r="UC29" i="3" a="1"/>
  <c r="OW28" i="3" a="1"/>
  <c r="LT62" i="3" a="1"/>
  <c r="QE59" i="3" a="1"/>
  <c r="PO74" i="3" a="1"/>
  <c r="PB24" i="3" a="1"/>
  <c r="OV85" i="3" a="1"/>
  <c r="ST18" i="3" a="1"/>
  <c r="LI127" i="3" a="1"/>
  <c r="MP167" i="3" a="1"/>
  <c r="LT11" i="3" a="1"/>
  <c r="SY110" i="3" a="1"/>
  <c r="UC139" i="3" a="1"/>
  <c r="OM126" i="3" a="1"/>
  <c r="MK146" i="3" a="1"/>
  <c r="TK96" i="3" a="1"/>
  <c r="RS128" i="3" a="1"/>
  <c r="OU46" i="3" a="1"/>
  <c r="LL97" i="3" a="1"/>
  <c r="RN52" i="3" a="1"/>
  <c r="SW64" i="3" a="1"/>
  <c r="SB57" i="3" a="1"/>
  <c r="MQ72" i="3" a="1"/>
  <c r="LL89" i="3" a="1"/>
  <c r="LY141" i="3" a="1"/>
  <c r="PC105" i="3" a="1"/>
  <c r="QT115" i="3" a="1"/>
  <c r="MP37" i="3" a="1"/>
  <c r="MG72" i="3" a="1"/>
  <c r="TE25" i="3" a="1"/>
  <c r="RI52" i="3" a="1"/>
  <c r="LP7" i="3" a="1"/>
  <c r="TZ24" i="3" a="1"/>
  <c r="QZ22" i="3" a="1"/>
  <c r="LI144" i="3" a="1"/>
  <c r="PW108" i="3" a="1"/>
  <c r="PT35" i="3" a="1"/>
  <c r="RX123" i="3" a="1"/>
  <c r="PJ42" i="3" a="1"/>
  <c r="PS92" i="3" a="1"/>
  <c r="OQ41" i="3" a="1"/>
  <c r="QG77" i="3" a="1"/>
  <c r="TD71" i="3" a="1"/>
  <c r="RB4" i="3" a="1"/>
  <c r="RA49" i="3" a="1"/>
  <c r="PX93" i="3" a="1"/>
  <c r="PV12" i="3" a="1"/>
  <c r="PR65" i="3" a="1"/>
  <c r="QE69" i="3" a="1"/>
  <c r="PE27" i="3" a="1"/>
  <c r="QU14" i="3" a="1"/>
  <c r="RA109" i="3" a="1"/>
  <c r="OX85" i="3" a="1"/>
  <c r="TR64" i="3" a="1"/>
  <c r="OZ170" i="3" a="1"/>
  <c r="MX124" i="3" a="1"/>
  <c r="MV153" i="3" a="1"/>
  <c r="PC12" i="3" a="1"/>
  <c r="MQ41" i="3" a="1"/>
  <c r="PT118" i="3" a="1"/>
  <c r="PO66" i="3" a="1"/>
  <c r="OL47" i="3" a="1"/>
  <c r="MG47" i="3" a="1"/>
  <c r="TC140" i="3" a="1"/>
  <c r="OX63" i="3" a="1"/>
  <c r="LW28" i="3" a="1"/>
  <c r="TL72" i="3" a="1"/>
  <c r="LJ98" i="3" a="1"/>
  <c r="MK43" i="3" a="1"/>
  <c r="MK42" i="3" a="1"/>
  <c r="TR9" i="3" a="1"/>
  <c r="UH11" i="3" a="1"/>
  <c r="LZ44" i="3" a="1"/>
  <c r="PY14" i="3" a="1"/>
  <c r="MM91" i="3" a="1"/>
  <c r="RG73" i="3" a="1"/>
  <c r="RL30" i="3" a="1"/>
  <c r="MA130" i="3" a="1"/>
  <c r="QT45" i="3" a="1"/>
  <c r="RM174" i="3" a="1"/>
  <c r="LK57" i="3" a="1"/>
  <c r="ST117" i="3" a="1"/>
  <c r="SJ121" i="3" a="1"/>
  <c r="MU132" i="3" a="1"/>
  <c r="QY50" i="3" a="1"/>
  <c r="LG87" i="3" a="1"/>
  <c r="PT62" i="3" a="1"/>
  <c r="UI32" i="3" a="1"/>
  <c r="TK12" i="3" a="1"/>
  <c r="RN100" i="3" a="1"/>
  <c r="QU25" i="3" a="1"/>
  <c r="RW42" i="3" a="1"/>
  <c r="PA104" i="3" a="1"/>
  <c r="PX49" i="3" a="1"/>
  <c r="OZ69" i="3" a="1"/>
  <c r="TL84" i="3" a="1"/>
  <c r="RX26" i="3" a="1"/>
  <c r="UA137" i="3" a="1"/>
  <c r="PZ45" i="3" a="1"/>
  <c r="RN29" i="3" a="1"/>
  <c r="LW59" i="3" a="1"/>
  <c r="QD171" i="3" a="1"/>
  <c r="TZ41" i="3" a="1"/>
  <c r="OU88" i="3" a="1"/>
  <c r="QB45" i="3" a="1"/>
  <c r="RH26" i="3" a="1"/>
  <c r="LX80" i="3" a="1"/>
  <c r="SW71" i="3" a="1"/>
  <c r="TC54" i="3" a="1"/>
  <c r="OR22" i="3" a="1"/>
  <c r="SZ93" i="3" a="1"/>
  <c r="PE90" i="3" a="1"/>
  <c r="MG91" i="3" a="1"/>
  <c r="RW91" i="3" a="1"/>
  <c r="TG59" i="3" a="1"/>
  <c r="QR51" i="3" a="1"/>
  <c r="SH67" i="3" a="1"/>
  <c r="PV16" i="3" a="1"/>
  <c r="MY106" i="3" a="1"/>
  <c r="PC67" i="3" a="1"/>
  <c r="LE128" i="3" a="1"/>
  <c r="MK22" i="3" a="1"/>
  <c r="PH13" i="3" a="1"/>
  <c r="SI42" i="3" a="1"/>
  <c r="OR47" i="3" a="1"/>
  <c r="ST67" i="3" a="1"/>
  <c r="LN53" i="3" a="1"/>
  <c r="OL145" i="3" a="1"/>
  <c r="QP61" i="3" a="1"/>
  <c r="ST55" i="3" a="1"/>
  <c r="UD96" i="3" a="1"/>
  <c r="PS107" i="3" a="1"/>
  <c r="TW126" i="3" a="1"/>
  <c r="OY101" i="3" a="1"/>
  <c r="MR48" i="3" a="1"/>
  <c r="PT70" i="3" a="1"/>
  <c r="PC30" i="3" a="1"/>
  <c r="UG72" i="3" a="1"/>
  <c r="PO32" i="3" a="1"/>
  <c r="UI88" i="3" a="1"/>
  <c r="RK35" i="3" a="1"/>
  <c r="MK35" i="3" a="1"/>
  <c r="PR64" i="3" a="1"/>
  <c r="OT25" i="3" a="1"/>
  <c r="PG98" i="3" a="1"/>
  <c r="TM95" i="3" a="1"/>
  <c r="OU45" i="3" a="1"/>
  <c r="SZ36" i="3" a="1"/>
  <c r="QP4" i="3" a="1"/>
  <c r="QA11" i="3" a="1"/>
  <c r="RB99" i="3" a="1"/>
  <c r="OT43" i="3" a="1"/>
  <c r="OO95" i="3" a="1"/>
  <c r="SR87" i="3" a="1"/>
  <c r="QU59" i="3" a="1"/>
  <c r="QS92" i="3" a="1"/>
  <c r="PC42" i="3" a="1"/>
  <c r="MK133" i="3" a="1"/>
  <c r="TV36" i="3" a="1"/>
  <c r="ML44" i="3" a="1"/>
  <c r="PJ10" i="3" a="1"/>
  <c r="TW89" i="3" a="1"/>
  <c r="LF95" i="3" a="1"/>
  <c r="TE85" i="3" a="1"/>
  <c r="TB6" i="3" a="1"/>
  <c r="MV16" i="3" a="1"/>
  <c r="PZ96" i="3" a="1"/>
  <c r="RF95" i="3" a="1"/>
  <c r="LM101" i="3" a="1"/>
  <c r="SI23" i="3" a="1"/>
  <c r="RX54" i="3" a="1"/>
  <c r="PI125" i="3" a="1"/>
  <c r="TK51" i="3" a="1"/>
  <c r="MU103" i="3" a="1"/>
  <c r="RD70" i="3" a="1"/>
  <c r="PB8" i="3" a="1"/>
  <c r="TD15" i="3" a="1"/>
  <c r="TB39" i="3" a="1"/>
  <c r="MV95" i="3" a="1"/>
  <c r="UH57" i="3" a="1"/>
  <c r="MV39" i="3" a="1"/>
  <c r="RC35" i="3" a="1"/>
  <c r="OL82" i="3" a="1"/>
  <c r="LF116" i="3" a="1"/>
  <c r="RZ88" i="3" a="1"/>
  <c r="TU68" i="3" a="1"/>
  <c r="SK84" i="3" a="1"/>
  <c r="PB63" i="3" a="1"/>
  <c r="LZ142" i="3" a="1"/>
  <c r="LW20" i="3" a="1"/>
  <c r="TG9" i="3" a="1"/>
  <c r="SG54" i="3" a="1"/>
  <c r="QA23" i="3" a="1"/>
  <c r="TD29" i="3" a="1"/>
  <c r="LF56" i="3" a="1"/>
  <c r="PE176" i="3" a="1"/>
  <c r="RD31" i="3" a="1"/>
  <c r="LP4" i="3" a="1"/>
  <c r="MO45" i="3" a="1"/>
  <c r="LQ128" i="3" a="1"/>
  <c r="QA42" i="3" a="1"/>
  <c r="RW72" i="3" a="1"/>
  <c r="LJ23" i="3" a="1"/>
  <c r="QX93" i="3" a="1"/>
  <c r="LY86" i="3" a="1"/>
  <c r="LD75" i="3" a="1"/>
  <c r="LG49" i="3" a="1"/>
  <c r="LK56" i="3" a="1"/>
  <c r="RD10" i="3" a="1"/>
  <c r="QX65" i="3" a="1"/>
  <c r="LV70" i="3" a="1"/>
  <c r="RV3" i="3" a="1"/>
  <c r="SK88" i="3" a="1"/>
  <c r="OV97" i="3" a="1"/>
  <c r="LL4" i="3" a="1"/>
  <c r="OR69" i="3" a="1"/>
  <c r="PO5" i="3" a="1"/>
  <c r="QS105" i="3" a="1"/>
  <c r="TD31" i="3" a="1"/>
  <c r="MA55" i="3" a="1"/>
  <c r="LT42" i="3" a="1"/>
  <c r="LP98" i="3" a="1"/>
  <c r="TR98" i="3" a="1"/>
  <c r="LY7" i="3" a="1"/>
  <c r="RM5" i="3" a="1"/>
  <c r="SU57" i="3" a="1"/>
  <c r="ST49" i="3" a="1"/>
  <c r="QX137" i="3" a="1"/>
  <c r="OZ119" i="3" a="1"/>
  <c r="LU85" i="3" a="1"/>
  <c r="MK16" i="3" a="1"/>
  <c r="PR87" i="3" a="1"/>
  <c r="PH78" i="3" a="1"/>
  <c r="LY11" i="3" a="1"/>
  <c r="OU94" i="3" a="1"/>
  <c r="SD46" i="3" a="1"/>
  <c r="RZ58" i="3" a="1"/>
  <c r="SS48" i="3" a="1"/>
  <c r="UB71" i="3" a="1"/>
  <c r="UF33" i="3" a="1"/>
  <c r="QF119" i="3" a="1"/>
  <c r="UG57" i="3" a="1"/>
  <c r="PS52" i="3" a="1"/>
  <c r="PC8" i="3" a="1"/>
  <c r="MS52" i="3" a="1"/>
  <c r="MP16" i="3" a="1"/>
  <c r="TJ9" i="3" a="1"/>
  <c r="ST92" i="3" a="1"/>
  <c r="SS12" i="3" a="1"/>
  <c r="PS115" i="3" a="1"/>
  <c r="QU76" i="3" a="1"/>
  <c r="TJ103" i="3" a="1"/>
  <c r="PA10" i="3" a="1"/>
  <c r="UH6" i="3" a="1"/>
  <c r="MR77" i="3" a="1"/>
  <c r="RH61" i="3" a="1"/>
  <c r="PE105" i="3" a="1"/>
  <c r="LJ59" i="3" a="1"/>
  <c r="MM64" i="3" a="1"/>
  <c r="SD81" i="3" a="1"/>
  <c r="SI20" i="3" a="1"/>
  <c r="PJ98" i="3" a="1"/>
  <c r="SH58" i="3" a="1"/>
  <c r="RG186" i="3" a="1"/>
  <c r="MP93" i="3" a="1"/>
  <c r="RI126" i="3" a="1"/>
  <c r="MB50" i="3" a="1"/>
  <c r="TU53" i="3" a="1"/>
  <c r="PV109" i="3" a="1"/>
  <c r="LP85" i="3" a="1"/>
  <c r="PG46" i="3" a="1"/>
  <c r="TA38" i="3" a="1"/>
  <c r="QE79" i="3" a="1"/>
  <c r="QU141" i="3" a="1"/>
  <c r="RA52" i="3" a="1"/>
  <c r="RY113" i="3" a="1"/>
  <c r="TX105" i="3" a="1"/>
  <c r="OW76" i="3" a="1"/>
  <c r="RB89" i="3" a="1"/>
  <c r="SP114" i="3" a="1"/>
  <c r="OU129" i="3" a="1"/>
  <c r="LF37" i="3" a="1"/>
  <c r="TE132" i="3" a="1"/>
  <c r="PX113" i="3" a="1"/>
  <c r="LL56" i="3" a="1"/>
  <c r="PH59" i="3" a="1"/>
  <c r="UG100" i="3" a="1"/>
  <c r="SV27" i="3" a="1"/>
  <c r="QR67" i="3" a="1"/>
  <c r="RD113" i="3" a="1"/>
  <c r="RB57" i="3" a="1"/>
  <c r="TY104" i="3" a="1"/>
  <c r="LW52" i="3" a="1"/>
  <c r="UF90" i="3" a="1"/>
  <c r="MU112" i="3" a="1"/>
  <c r="LO23" i="3" a="1"/>
  <c r="LV115" i="3" a="1"/>
  <c r="MB53" i="3" a="1"/>
  <c r="LW10" i="3" a="1"/>
  <c r="MX52" i="3" a="1"/>
  <c r="RG38" i="3" a="1"/>
  <c r="QY21" i="3" a="1"/>
  <c r="SO80" i="3" a="1"/>
  <c r="MM57" i="3" a="1"/>
  <c r="TH80" i="3" a="1"/>
  <c r="LH106" i="3" a="1"/>
  <c r="LM61" i="3" a="1"/>
  <c r="UB143" i="3" a="1"/>
  <c r="LV116" i="3" a="1"/>
  <c r="MR14" i="3" a="1"/>
  <c r="MK132" i="3" a="1"/>
  <c r="QY31" i="3" a="1"/>
  <c r="UH17" i="3" a="1"/>
  <c r="ON18" i="3" a="1"/>
  <c r="QG20" i="3" a="1"/>
  <c r="UJ29" i="3" a="1"/>
  <c r="QQ59" i="3" a="1"/>
  <c r="OX86" i="3" a="1"/>
  <c r="MR63" i="3" a="1"/>
  <c r="SJ45" i="3" a="1"/>
  <c r="PT111" i="3" a="1"/>
  <c r="LN31" i="3" a="1"/>
  <c r="QQ40" i="3" a="1"/>
  <c r="SF70" i="3" a="1"/>
  <c r="QT9" i="3" a="1"/>
  <c r="SH86" i="3" a="1"/>
  <c r="OQ70" i="3" a="1"/>
  <c r="PA50" i="3" a="1"/>
  <c r="QX105" i="3" a="1"/>
  <c r="OY28" i="3" a="1"/>
  <c r="QR27" i="3" a="1"/>
  <c r="TM128" i="3" a="1"/>
  <c r="RH138" i="3" a="1"/>
  <c r="TU149" i="3" a="1"/>
  <c r="RA130" i="3" a="1"/>
  <c r="RB21" i="3" a="1"/>
  <c r="UH29" i="3" a="1"/>
  <c r="RZ61" i="3" a="1"/>
  <c r="OX169" i="3" a="1"/>
  <c r="OT128" i="3" a="1"/>
  <c r="RC20" i="3" a="1"/>
  <c r="LX4" i="3" a="1"/>
  <c r="MJ162" i="3" a="1"/>
  <c r="RL31" i="3" a="1"/>
  <c r="SH20" i="3" a="1"/>
  <c r="PW181" i="3" a="1"/>
  <c r="SF105" i="3" a="1"/>
  <c r="PB11" i="3" a="1"/>
  <c r="LG39" i="3" a="1"/>
  <c r="SU14" i="3" a="1"/>
  <c r="LW106" i="3" a="1"/>
  <c r="QA34" i="3" a="1"/>
  <c r="RZ102" i="3" a="1"/>
  <c r="QB48" i="3" a="1"/>
  <c r="UH14" i="3" a="1"/>
  <c r="SK87" i="3" a="1"/>
  <c r="UH89" i="3" a="1"/>
  <c r="QE43" i="3" a="1"/>
  <c r="QB154" i="3" a="1"/>
  <c r="RK58" i="3" a="1"/>
  <c r="UG59" i="3" a="1"/>
  <c r="RF78" i="3" a="1"/>
  <c r="RM31" i="3" a="1"/>
  <c r="PT101" i="3" a="1"/>
  <c r="OT5" i="3" a="1"/>
  <c r="SP61" i="3" a="1"/>
  <c r="RZ42" i="3" a="1"/>
  <c r="PX43" i="3" a="1"/>
  <c r="OP133" i="3" a="1"/>
  <c r="SJ81" i="3" a="1"/>
  <c r="RZ80" i="3" a="1"/>
  <c r="QT95" i="3" a="1"/>
  <c r="PT27" i="3" a="1"/>
  <c r="PI10" i="3" a="1"/>
  <c r="LG58" i="3" a="1"/>
  <c r="MK19" i="3" a="1"/>
  <c r="MB76" i="3" a="1"/>
  <c r="OQ20" i="3" a="1"/>
  <c r="MR78" i="3" a="1"/>
  <c r="PH9" i="3" a="1"/>
  <c r="PO89" i="3" a="1"/>
  <c r="MW160" i="3" a="1"/>
  <c r="MB97" i="3" a="1"/>
  <c r="SG126" i="3" a="1"/>
  <c r="RG28" i="3" a="1"/>
  <c r="RX98" i="3" a="1"/>
  <c r="MP48" i="3" a="1"/>
  <c r="TY159" i="3" a="1"/>
  <c r="UH68" i="3" a="1"/>
  <c r="PT74" i="3" a="1"/>
  <c r="SV85" i="3" a="1"/>
  <c r="QT16" i="3" a="1"/>
  <c r="MY102" i="3" a="1"/>
  <c r="MA43" i="3" a="1"/>
  <c r="PG113" i="3" a="1"/>
  <c r="PY101" i="3" a="1"/>
  <c r="QG73" i="3" a="1"/>
  <c r="TW27" i="3" a="1"/>
  <c r="QC92" i="3" a="1"/>
  <c r="SC131" i="3" a="1"/>
  <c r="QS72" i="3" a="1"/>
  <c r="OY38" i="3" a="1"/>
  <c r="SQ23" i="3" a="1"/>
  <c r="RI41" i="3" a="1"/>
  <c r="LK131" i="3" a="1"/>
  <c r="QT96" i="3" a="1"/>
  <c r="LV27" i="3" a="1"/>
  <c r="MP25" i="3" a="1"/>
  <c r="RD98" i="3" a="1"/>
  <c r="PX121" i="3" a="1"/>
  <c r="TI70" i="3" a="1"/>
  <c r="UG158" i="3" a="1"/>
  <c r="OW95" i="3" a="1"/>
  <c r="MK55" i="3" a="1"/>
  <c r="MM113" i="3" a="1"/>
  <c r="TV49" i="3" a="1"/>
  <c r="RJ94" i="3" a="1"/>
  <c r="RC16" i="3" a="1"/>
  <c r="UF82" i="3" a="1"/>
  <c r="TA92" i="3" a="1"/>
  <c r="OL126" i="3" a="1"/>
  <c r="PX137" i="3" a="1"/>
  <c r="UH20" i="3" a="1"/>
  <c r="LX42" i="3" a="1"/>
  <c r="SI121" i="3" a="1"/>
  <c r="OQ31" i="3" a="1"/>
  <c r="SZ7" i="3" a="1"/>
  <c r="QC15" i="3" a="1"/>
  <c r="PA54" i="3" a="1"/>
  <c r="MO51" i="3" a="1"/>
  <c r="TZ38" i="3" a="1"/>
  <c r="OU151" i="3" a="1"/>
  <c r="TG16" i="3" a="1"/>
  <c r="TY86" i="3" a="1"/>
  <c r="PG150" i="3" a="1"/>
  <c r="OV21" i="3" a="1"/>
  <c r="UH30" i="3" a="1"/>
  <c r="MM13" i="3" a="1"/>
  <c r="PX8" i="3" a="1"/>
  <c r="PV44" i="3" a="1"/>
  <c r="TA21" i="3" a="1"/>
  <c r="TB25" i="3" a="1"/>
  <c r="QR3" i="3" a="1"/>
  <c r="SF67" i="3" a="1"/>
  <c r="RN72" i="3" a="1"/>
  <c r="PZ28" i="3" a="1"/>
  <c r="LP16" i="3" a="1"/>
  <c r="RK65" i="3" a="1"/>
  <c r="QE81" i="3" a="1"/>
  <c r="MO131" i="3" a="1"/>
  <c r="LG161" i="3" a="1"/>
  <c r="PI40" i="3" a="1"/>
  <c r="LO39" i="3" a="1"/>
  <c r="QD48" i="3" a="1"/>
  <c r="QQ65" i="3" a="1"/>
  <c r="PI82" i="3" a="1"/>
  <c r="PH38" i="3" a="1"/>
  <c r="MS87" i="3" a="1"/>
  <c r="OV3" i="3" a="1"/>
  <c r="PW53" i="3" a="1"/>
  <c r="PX65" i="3" a="1"/>
  <c r="PJ67" i="3" a="1"/>
  <c r="RL100" i="3" a="1"/>
  <c r="OR98" i="3" a="1"/>
  <c r="QE42" i="3" a="1"/>
  <c r="LL67" i="3" a="1"/>
  <c r="PY28" i="3" a="1"/>
  <c r="UB11" i="3" a="1"/>
  <c r="PV57" i="3" a="1"/>
  <c r="TH28" i="3" a="1"/>
  <c r="TB16" i="3" a="1"/>
  <c r="QZ59" i="3" a="1"/>
  <c r="MY164" i="3" a="1"/>
  <c r="MG74" i="3" a="1"/>
  <c r="QB30" i="3" a="1"/>
  <c r="MK8" i="3" a="1"/>
  <c r="TI62" i="3" a="1"/>
  <c r="QC18" i="3" a="1"/>
  <c r="PB51" i="3" a="1"/>
  <c r="LF23" i="3" a="1"/>
  <c r="TE29" i="3" a="1"/>
  <c r="UJ60" i="3" a="1"/>
  <c r="PG100" i="3" a="1"/>
  <c r="QZ95" i="3" a="1"/>
  <c r="SJ33" i="3" a="1"/>
  <c r="UB175" i="3" a="1"/>
  <c r="QU92" i="3" a="1"/>
  <c r="OL67" i="3" a="1"/>
  <c r="SK124" i="3" a="1"/>
  <c r="OQ118" i="3" a="1"/>
  <c r="MM8" i="3" a="1"/>
  <c r="MW9" i="3" a="1"/>
  <c r="QE6" i="3" a="1"/>
  <c r="MG21" i="3" a="1"/>
  <c r="PJ150" i="3" a="1"/>
  <c r="SV30" i="3" a="1"/>
  <c r="PR75" i="3" a="1"/>
  <c r="TA56" i="3" a="1"/>
  <c r="RJ199" i="3" a="1"/>
  <c r="LQ18" i="3" a="1"/>
  <c r="RJ80" i="3" a="1"/>
  <c r="QT39" i="3" a="1"/>
  <c r="UJ129" i="3" a="1"/>
  <c r="UJ40" i="3" a="1"/>
  <c r="UF7" i="3" a="1"/>
  <c r="RK7" i="3" a="1"/>
  <c r="SE91" i="3" a="1"/>
  <c r="LM16" i="3" a="1"/>
  <c r="UC49" i="3" a="1"/>
  <c r="LW107" i="3" a="1"/>
  <c r="SB18" i="3" a="1"/>
  <c r="SW22" i="3" a="1"/>
  <c r="LL29" i="3" a="1"/>
  <c r="RK92" i="3" a="1"/>
  <c r="RH172" i="3" a="1"/>
  <c r="SZ3" i="3" a="1"/>
  <c r="TY165" i="3" a="1"/>
  <c r="RM50" i="3" a="1"/>
  <c r="RL63" i="3" a="1"/>
  <c r="UE174" i="3" a="1"/>
  <c r="SJ129" i="3" a="1"/>
  <c r="QW91" i="3" a="1"/>
  <c r="LZ31" i="3" a="1"/>
  <c r="OS111" i="3" a="1"/>
  <c r="TC51" i="3" a="1"/>
  <c r="PX118" i="3" a="1"/>
  <c r="TV6" i="3" a="1"/>
  <c r="PX167" i="3" a="1"/>
  <c r="MJ7" i="3" a="1"/>
  <c r="RJ51" i="3" a="1"/>
  <c r="OM119" i="3" a="1"/>
  <c r="LU65" i="3" a="1"/>
  <c r="MB68" i="3" a="1"/>
  <c r="LO95" i="3" a="1"/>
  <c r="PB54" i="3" a="1"/>
  <c r="OR74" i="3" a="1"/>
  <c r="TV89" i="3" a="1"/>
  <c r="OX116" i="3" a="1"/>
  <c r="SU63" i="3" a="1"/>
  <c r="PR71" i="3" a="1"/>
  <c r="SZ98" i="3" a="1"/>
  <c r="LI78" i="3" a="1"/>
  <c r="OQ117" i="3" a="1"/>
  <c r="SO66" i="3" a="1"/>
  <c r="TW94" i="3" a="1"/>
  <c r="SF53" i="3" a="1"/>
  <c r="SX105" i="3" a="1"/>
  <c r="LR34" i="3" a="1"/>
  <c r="QS174" i="3" a="1"/>
  <c r="PV11" i="3" a="1"/>
  <c r="RY35" i="3" a="1"/>
  <c r="LP87" i="3" a="1"/>
  <c r="OO84" i="3" a="1"/>
  <c r="OO66" i="3" a="1"/>
  <c r="TL123" i="3" a="1"/>
  <c r="MR8" i="3" a="1"/>
  <c r="RN163" i="3" a="1"/>
  <c r="UE109" i="3" a="1"/>
  <c r="RG11" i="3" a="1"/>
  <c r="MR96" i="3" a="1"/>
  <c r="MM50" i="3" a="1"/>
  <c r="MJ75" i="3" a="1"/>
  <c r="QB58" i="3" a="1"/>
  <c r="MR26" i="3" a="1"/>
  <c r="PB4" i="3" a="1"/>
  <c r="SQ156" i="3" a="1"/>
  <c r="QF108" i="3" a="1"/>
  <c r="PD162" i="3" a="1"/>
  <c r="SQ28" i="3" a="1"/>
  <c r="SX59" i="3" a="1"/>
  <c r="TY133" i="3" a="1"/>
  <c r="RI101" i="3" a="1"/>
  <c r="QF45" i="3" a="1"/>
  <c r="SR21" i="3" a="1"/>
  <c r="RC72" i="3" a="1"/>
  <c r="MS71" i="3" a="1"/>
  <c r="PF49" i="3" a="1"/>
  <c r="MR91" i="3" a="1"/>
  <c r="RE70" i="3" a="1"/>
  <c r="PG5" i="3" a="1"/>
  <c r="SC85" i="3" a="1"/>
  <c r="TB54" i="3" a="1"/>
  <c r="PR82" i="3" a="1"/>
  <c r="OS34" i="3" a="1"/>
  <c r="UH112" i="3" a="1"/>
  <c r="QU43" i="3" a="1"/>
  <c r="LO38" i="3" a="1"/>
  <c r="RW13" i="3" a="1"/>
  <c r="QV40" i="3" a="1"/>
  <c r="LP64" i="3" a="1"/>
  <c r="UA168" i="3" a="1"/>
  <c r="RX75" i="3" a="1"/>
  <c r="UB178" i="3" a="1"/>
  <c r="PG84" i="3" a="1"/>
  <c r="MM6" i="3" a="1"/>
  <c r="QV24" i="3" a="1"/>
  <c r="UB13" i="3" a="1"/>
  <c r="PS65" i="3" a="1"/>
  <c r="RZ3" i="3" a="1"/>
  <c r="SW9" i="3" a="1"/>
  <c r="OS78" i="3" a="1"/>
  <c r="MG140" i="3" a="1"/>
  <c r="UD145" i="3" a="1"/>
  <c r="LW149" i="3" a="1"/>
  <c r="LX117" i="3" a="1"/>
  <c r="QR54" i="3" a="1"/>
  <c r="MK29" i="3" a="1"/>
  <c r="SU122" i="3" a="1"/>
  <c r="TU100" i="3" a="1"/>
  <c r="TH59" i="3" a="1"/>
  <c r="UI37" i="3" a="1"/>
  <c r="SV52" i="3" a="1"/>
  <c r="TU17" i="3" a="1"/>
  <c r="SU70" i="3" a="1"/>
  <c r="SK144" i="3" a="1"/>
  <c r="MW7" i="3" a="1"/>
  <c r="SB26" i="3" a="1"/>
  <c r="TC12" i="3" a="1"/>
  <c r="OV145" i="3" a="1"/>
  <c r="QB35" i="3" a="1"/>
  <c r="OV150" i="3" a="1"/>
  <c r="PA37" i="3" a="1"/>
  <c r="RM95" i="3" a="1"/>
  <c r="SG168" i="3" a="1"/>
  <c r="UD64" i="3" a="1"/>
  <c r="RA103" i="3" a="1"/>
  <c r="ON92" i="3" a="1"/>
  <c r="SC75" i="3" a="1"/>
  <c r="SJ5" i="3" a="1"/>
  <c r="QP54" i="3" a="1"/>
  <c r="QB65" i="3" a="1"/>
  <c r="UC55" i="3" a="1"/>
  <c r="OV61" i="3" a="1"/>
  <c r="RW31" i="3" a="1"/>
  <c r="UI153" i="3" a="1"/>
  <c r="SH91" i="3" a="1"/>
  <c r="MK60" i="3" a="1"/>
  <c r="LL39" i="3" a="1"/>
  <c r="OW22" i="3" a="1"/>
  <c r="TE33" i="3" a="1"/>
  <c r="QP46" i="3" a="1"/>
  <c r="PO38" i="3" a="1"/>
  <c r="TB100" i="3" a="1"/>
  <c r="SG5" i="3" a="1"/>
  <c r="OY43" i="3" a="1"/>
  <c r="OV47" i="3" a="1"/>
  <c r="PO12" i="3" a="1"/>
  <c r="LW5" i="3" a="1"/>
  <c r="PJ78" i="3" a="1"/>
  <c r="QF14" i="3" a="1"/>
  <c r="TK16" i="3" a="1"/>
  <c r="UI16" i="3" a="1"/>
  <c r="TI43" i="3" a="1"/>
  <c r="RG33" i="3" a="1"/>
  <c r="TC32" i="3" a="1"/>
  <c r="LJ69" i="3" a="1"/>
  <c r="QV56" i="3" a="1"/>
  <c r="TM85" i="3" a="1"/>
  <c r="PJ87" i="3" a="1"/>
  <c r="LF145" i="3" a="1"/>
  <c r="PB26" i="3" a="1"/>
  <c r="SP5" i="3" a="1"/>
  <c r="OO52" i="3" a="1"/>
  <c r="PR116" i="3" a="1"/>
  <c r="SI80" i="3" a="1"/>
  <c r="SO14" i="3" a="1"/>
  <c r="QX19" i="3" a="1"/>
  <c r="SQ68" i="3" a="1"/>
  <c r="PE4" i="3" a="1"/>
  <c r="PT81" i="3" a="1"/>
  <c r="LV103" i="3" a="1"/>
  <c r="TF53" i="3" a="1"/>
  <c r="PH10" i="3" a="1"/>
  <c r="SP41" i="3" a="1"/>
  <c r="QB72" i="3" a="1"/>
  <c r="SP42" i="3" a="1"/>
  <c r="SW108" i="3" a="1"/>
  <c r="LJ33" i="3" a="1"/>
  <c r="TX125" i="3" a="1"/>
  <c r="RJ133" i="3" a="1"/>
  <c r="OU89" i="3" a="1"/>
  <c r="TZ56" i="3" a="1"/>
  <c r="QZ12" i="3" a="1"/>
  <c r="TC176" i="3" a="1"/>
  <c r="RI56" i="3" a="1"/>
  <c r="TZ11" i="3" a="1"/>
  <c r="TB139" i="3" a="1"/>
  <c r="RD41" i="3" a="1"/>
  <c r="MW60" i="3" a="1"/>
  <c r="LZ152" i="3" a="1"/>
  <c r="LI61" i="3" a="1"/>
  <c r="MM14" i="3" a="1"/>
  <c r="ON16" i="3" a="1"/>
  <c r="LQ94" i="3" a="1"/>
  <c r="SQ96" i="3" a="1"/>
  <c r="MS21" i="3" a="1"/>
  <c r="TZ61" i="3" a="1"/>
  <c r="SK76" i="3" a="1"/>
  <c r="PS35" i="3" a="1"/>
  <c r="SB52" i="3" a="1"/>
  <c r="LQ10" i="3" a="1"/>
  <c r="QE47" i="3" a="1"/>
  <c r="RX22" i="3" a="1"/>
  <c r="LV122" i="3" a="1"/>
  <c r="TI120" i="3" a="1"/>
  <c r="SS94" i="3" a="1"/>
  <c r="PI92" i="3" a="1"/>
  <c r="OP77" i="3" a="1"/>
  <c r="QB12" i="3" a="1"/>
  <c r="QP6" i="3" a="1"/>
  <c r="SW3" i="3" a="1"/>
  <c r="PZ154" i="3" a="1"/>
  <c r="LZ147" i="3" a="1"/>
  <c r="LM76" i="3" a="1"/>
  <c r="LS90" i="3" a="1"/>
  <c r="PA14" i="3" a="1"/>
  <c r="MO52" i="3" a="1"/>
  <c r="RZ138" i="3" a="1"/>
  <c r="UJ6" i="3" a="1"/>
  <c r="LD20" i="3" a="1"/>
  <c r="SJ23" i="3" a="1"/>
  <c r="RH92" i="3" a="1"/>
  <c r="QV50" i="3" a="1"/>
  <c r="QZ109" i="3" a="1"/>
  <c r="TI104" i="3" a="1"/>
  <c r="RC18" i="3" a="1"/>
  <c r="QF128" i="3" a="1"/>
  <c r="PW42" i="3" a="1"/>
  <c r="TK126" i="3" a="1"/>
  <c r="OM78" i="3" a="1"/>
  <c r="OO65" i="3" a="1"/>
  <c r="RG27" i="3" a="1"/>
  <c r="MN30" i="3" a="1"/>
  <c r="LT104" i="3" a="1"/>
  <c r="QB110" i="3" a="1"/>
  <c r="SR5" i="3" a="1"/>
  <c r="UF77" i="3" a="1"/>
  <c r="TZ64" i="3" a="1"/>
  <c r="PX102" i="3" a="1"/>
  <c r="QS51" i="3" a="1"/>
  <c r="PH25" i="3" a="1"/>
  <c r="SO98" i="3" a="1"/>
  <c r="RD151" i="3" a="1"/>
  <c r="TL25" i="3" a="1"/>
  <c r="OR61" i="3" a="1"/>
  <c r="OO32" i="3" a="1"/>
  <c r="UJ25" i="3" a="1"/>
  <c r="LS140" i="3" a="1"/>
  <c r="SA40" i="3" a="1"/>
  <c r="PR133" i="3" a="1"/>
  <c r="OT81" i="3" a="1"/>
  <c r="RY49" i="3" a="1"/>
  <c r="PW61" i="3" a="1"/>
  <c r="UA7" i="3" a="1"/>
  <c r="OM110" i="3" a="1"/>
  <c r="LQ57" i="3" a="1"/>
  <c r="UA73" i="3" a="1"/>
  <c r="OY19" i="3" a="1"/>
  <c r="TF49" i="3" a="1"/>
  <c r="LV55" i="3" a="1"/>
  <c r="QX17" i="3" a="1"/>
  <c r="OO9" i="3" a="1"/>
  <c r="SI85" i="3" a="1"/>
  <c r="MK58" i="3" a="1"/>
  <c r="LU30" i="3" a="1"/>
  <c r="SW100" i="3" a="1"/>
  <c r="RH56" i="3" a="1"/>
  <c r="UH160" i="3" a="1"/>
  <c r="TM5" i="3" a="1"/>
  <c r="LY53" i="3" a="1"/>
  <c r="QC80" i="3" a="1"/>
  <c r="SG65" i="3" a="1"/>
  <c r="TR134" i="3" a="1"/>
  <c r="SE62" i="3" a="1"/>
  <c r="UJ75" i="3" a="1"/>
  <c r="QF52" i="3" a="1"/>
  <c r="OY59" i="3" a="1"/>
  <c r="RW88" i="3" a="1"/>
  <c r="LS29" i="3" a="1"/>
  <c r="OM25" i="3" a="1"/>
  <c r="UI53" i="3" a="1"/>
  <c r="MM96" i="3" a="1"/>
  <c r="TI89" i="3" a="1"/>
  <c r="QF100" i="3" a="1"/>
  <c r="MK52" i="3" a="1"/>
  <c r="QG58" i="3" a="1"/>
  <c r="LU60" i="3" a="1"/>
  <c r="PF144" i="3" a="1"/>
  <c r="OO44" i="3" a="1"/>
  <c r="RS155" i="3" a="1"/>
  <c r="LL78" i="3" a="1"/>
  <c r="QC141" i="3" a="1"/>
  <c r="QQ67" i="3" a="1"/>
  <c r="PJ49" i="3" a="1"/>
  <c r="LM26" i="3" a="1"/>
  <c r="TX7" i="3" a="1"/>
  <c r="OS5" i="3" a="1"/>
  <c r="LO73" i="3" a="1"/>
  <c r="LY89" i="3" a="1"/>
  <c r="UC33" i="3" a="1"/>
  <c r="PF62" i="3" a="1"/>
  <c r="PF19" i="3" a="1"/>
  <c r="RJ68" i="3" a="1"/>
  <c r="QQ34" i="3" a="1"/>
  <c r="SD64" i="3" a="1"/>
  <c r="OV77" i="3" a="1"/>
  <c r="QY53" i="3" a="1"/>
  <c r="QU16" i="3" a="1"/>
  <c r="OZ21" i="3" a="1"/>
  <c r="PC91" i="3" a="1"/>
  <c r="RJ130" i="3" a="1"/>
  <c r="TV5" i="3" a="1"/>
  <c r="LN143" i="3" a="1"/>
  <c r="RD181" i="3" a="1"/>
  <c r="LE58" i="3" a="1"/>
  <c r="TR21" i="3" a="1"/>
  <c r="PH115" i="3" a="1"/>
  <c r="PH22" i="3" a="1"/>
  <c r="UI46" i="3" a="1"/>
  <c r="QA39" i="3" a="1"/>
  <c r="RF102" i="3" a="1"/>
  <c r="LJ51" i="3" a="1"/>
  <c r="PW81" i="3" a="1"/>
  <c r="QY80" i="3" a="1"/>
  <c r="RL52" i="3" a="1"/>
  <c r="TA87" i="3" a="1"/>
  <c r="QB43" i="3" a="1"/>
  <c r="TA44" i="3" a="1"/>
  <c r="SZ55" i="3" a="1"/>
  <c r="RJ35" i="3" a="1"/>
  <c r="TZ21" i="3" a="1"/>
  <c r="RW110" i="3" a="1"/>
  <c r="UH96" i="3" a="1"/>
  <c r="UI128" i="3" a="1"/>
  <c r="UA8" i="3" a="1"/>
  <c r="LX37" i="3" a="1"/>
  <c r="PF16" i="3" a="1"/>
  <c r="MQ42" i="3" a="1"/>
  <c r="SA50" i="3" a="1"/>
  <c r="MW29" i="3" a="1"/>
  <c r="RE14" i="3" a="1"/>
  <c r="QS24" i="3" a="1"/>
  <c r="TA128" i="3" a="1"/>
  <c r="UC121" i="3" a="1"/>
  <c r="MV36" i="3" a="1"/>
  <c r="TI9" i="3" a="1"/>
  <c r="SP92" i="3" a="1"/>
  <c r="LO140" i="3" a="1"/>
  <c r="QV21" i="3" a="1"/>
  <c r="LQ49" i="3" a="1"/>
  <c r="LE8" i="3" a="1"/>
  <c r="TX26" i="3" a="1"/>
  <c r="QV100" i="3" a="1"/>
  <c r="TC74" i="3" a="1"/>
  <c r="TR159" i="3" a="1"/>
  <c r="SE151" i="3" a="1"/>
  <c r="OZ80" i="3" a="1"/>
  <c r="PX147" i="3" a="1"/>
  <c r="QY162" i="3" a="1"/>
  <c r="TA11" i="3" a="1"/>
  <c r="LR154" i="3" a="1"/>
  <c r="PC110" i="3" a="1"/>
  <c r="TG42" i="3" a="1"/>
  <c r="RK107" i="3" a="1"/>
  <c r="MU181" i="3" a="1"/>
  <c r="LV33" i="3" a="1"/>
  <c r="SD65" i="3" a="1"/>
  <c r="RL23" i="3" a="1"/>
  <c r="TJ21" i="3" a="1"/>
  <c r="OR20" i="3" a="1"/>
  <c r="PU47" i="3" a="1"/>
  <c r="SZ77" i="3" a="1"/>
  <c r="MW115" i="3" a="1"/>
  <c r="LY75" i="3" a="1"/>
  <c r="PR79" i="3" a="1"/>
  <c r="UA166" i="3" a="1"/>
  <c r="MG68" i="3" a="1"/>
  <c r="QW143" i="3" a="1"/>
  <c r="OQ25" i="3" a="1"/>
  <c r="SF14" i="3" a="1"/>
  <c r="UF73" i="3" a="1"/>
  <c r="RK82" i="3" a="1"/>
  <c r="PE23" i="3" a="1"/>
  <c r="RK24" i="3" a="1"/>
  <c r="OZ4" i="3" a="1"/>
  <c r="RF35" i="3" a="1"/>
  <c r="QX127" i="3" a="1"/>
  <c r="PU111" i="3" a="1"/>
  <c r="MW109" i="3" a="1"/>
  <c r="RW75" i="3" a="1"/>
  <c r="QW92" i="3" a="1"/>
  <c r="RM8" i="3" a="1"/>
  <c r="PZ83" i="3" a="1"/>
  <c r="LD140" i="3" a="1"/>
  <c r="QE51" i="3" a="1"/>
  <c r="SY50" i="3" a="1"/>
  <c r="LI33" i="3" a="1"/>
  <c r="LH93" i="3" a="1"/>
  <c r="PB61" i="3" a="1"/>
  <c r="RC161" i="3" a="1"/>
  <c r="SO65" i="3" a="1"/>
  <c r="MP96" i="3" a="1"/>
  <c r="LE23" i="3" a="1"/>
  <c r="LH21" i="3" a="1"/>
  <c r="OO107" i="3" a="1"/>
  <c r="RI19" i="3" a="1"/>
  <c r="RJ125" i="3" a="1"/>
  <c r="QP16" i="3" a="1"/>
  <c r="TZ49" i="3" a="1"/>
  <c r="LK150" i="3" a="1"/>
  <c r="TR174" i="3" a="1"/>
  <c r="PV24" i="3" a="1"/>
  <c r="OU73" i="3" a="1"/>
  <c r="PS28" i="3" a="1"/>
  <c r="OV161" i="3" a="1"/>
  <c r="MW17" i="3" a="1"/>
  <c r="RV92" i="3" a="1"/>
  <c r="PX29" i="3" a="1"/>
  <c r="TA127" i="3" a="1"/>
  <c r="RK43" i="3" a="1"/>
  <c r="LL62" i="3" a="1"/>
  <c r="TA34" i="3" a="1"/>
  <c r="RG31" i="3" a="1"/>
  <c r="MA88" i="3" a="1"/>
  <c r="TL22" i="3" a="1"/>
  <c r="PF110" i="3" a="1"/>
  <c r="LE54" i="3" a="1"/>
  <c r="LE84" i="3" a="1"/>
  <c r="SV29" i="3" a="1"/>
  <c r="OS8" i="3" a="1"/>
  <c r="SB51" i="3" a="1"/>
  <c r="OW40" i="3" a="1"/>
  <c r="SB95" i="3" a="1"/>
  <c r="PU37" i="3" a="1"/>
  <c r="LI109" i="3" a="1"/>
  <c r="TG19" i="3" a="1"/>
  <c r="QY44" i="3" a="1"/>
  <c r="LG70" i="3" a="1"/>
  <c r="QF97" i="3" a="1"/>
  <c r="TJ16" i="3" a="1"/>
  <c r="RJ58" i="3" a="1"/>
  <c r="RW67" i="3" a="1"/>
  <c r="TG11" i="3" a="1"/>
  <c r="SU84" i="3" a="1"/>
  <c r="SJ85" i="3" a="1"/>
  <c r="MJ85" i="3" a="1"/>
  <c r="QG99" i="3" a="1"/>
  <c r="SF49" i="3" a="1"/>
  <c r="OV134" i="3" a="1"/>
  <c r="LZ65" i="3" a="1"/>
  <c r="MP128" i="3" a="1"/>
  <c r="OT83" i="3" a="1"/>
  <c r="MO117" i="3" a="1"/>
  <c r="OU32" i="3" a="1"/>
  <c r="PH89" i="3" a="1"/>
  <c r="LM33" i="3" a="1"/>
  <c r="QG34" i="3" a="1"/>
  <c r="SB24" i="3" a="1"/>
  <c r="QD111" i="3" a="1"/>
  <c r="TJ124" i="3" a="1"/>
  <c r="PI36" i="3" a="1"/>
  <c r="QZ111" i="3" a="1"/>
  <c r="PH120" i="3" a="1"/>
  <c r="PD70" i="3" a="1"/>
  <c r="UB109" i="3" a="1"/>
  <c r="SR34" i="3" a="1"/>
  <c r="OL62" i="3" a="1"/>
  <c r="UJ55" i="3" a="1"/>
  <c r="TJ60" i="3" a="1"/>
  <c r="PY21" i="3" a="1"/>
  <c r="QP63" i="3" a="1"/>
  <c r="MJ104" i="3" a="1"/>
  <c r="LX76" i="3" a="1"/>
  <c r="MY132" i="3" a="1"/>
  <c r="SW77" i="3" a="1"/>
  <c r="PG49" i="3" a="1"/>
  <c r="MQ25" i="3" a="1"/>
  <c r="LF101" i="3" a="1"/>
  <c r="PO76" i="3" a="1"/>
  <c r="ST28" i="3" a="1"/>
  <c r="QS82" i="3" a="1"/>
  <c r="UA75" i="3" a="1"/>
  <c r="TJ3" i="3" a="1"/>
  <c r="SZ18" i="3" a="1"/>
  <c r="PO64" i="3" a="1"/>
  <c r="LW145" i="3" a="1"/>
  <c r="RW6" i="3" a="1"/>
  <c r="LI52" i="3" a="1"/>
  <c r="UJ92" i="3" a="1"/>
  <c r="LX40" i="3" a="1"/>
  <c r="QA33" i="3" a="1"/>
  <c r="RA78" i="3" a="1"/>
  <c r="SW128" i="3" a="1"/>
  <c r="SJ27" i="3" a="1"/>
  <c r="LV47" i="3" a="1"/>
  <c r="RS65" i="3" a="1"/>
  <c r="RI148" i="3" a="1"/>
  <c r="OV18" i="3" a="1"/>
  <c r="LW69" i="3" a="1"/>
  <c r="UE92" i="3" a="1"/>
  <c r="PJ38" i="3" a="1"/>
  <c r="QF51" i="3" a="1"/>
  <c r="QC37" i="3" a="1"/>
  <c r="UG32" i="3" a="1"/>
  <c r="TG37" i="3" a="1"/>
  <c r="MP84" i="3" a="1"/>
  <c r="PC76" i="3" a="1"/>
  <c r="UB80" i="3" a="1"/>
  <c r="LZ104" i="3" a="1"/>
  <c r="PE77" i="3" a="1"/>
  <c r="MM106" i="3" a="1"/>
  <c r="RI30" i="3" a="1"/>
  <c r="QX30" i="3" a="1"/>
  <c r="SX118" i="3" a="1"/>
  <c r="SD31" i="3" a="1"/>
  <c r="RB128" i="3" a="1"/>
  <c r="OQ5" i="3" a="1"/>
  <c r="UC92" i="3" a="1"/>
  <c r="MK71" i="3" a="1"/>
  <c r="LQ74" i="3" a="1"/>
  <c r="SE25" i="3" a="1"/>
  <c r="RF169" i="3" a="1"/>
  <c r="TY128" i="3" a="1"/>
  <c r="MU131" i="3" a="1"/>
  <c r="OX99" i="3" a="1"/>
  <c r="QB76" i="3" a="1"/>
  <c r="SS77" i="3" a="1"/>
  <c r="SH90" i="3" a="1"/>
  <c r="UF60" i="3" a="1"/>
  <c r="RH31" i="3" a="1"/>
  <c r="QD63" i="3" a="1"/>
  <c r="PJ176" i="3" a="1"/>
  <c r="OP54" i="3" a="1"/>
  <c r="RH95" i="3" a="1"/>
  <c r="TX30" i="3" a="1"/>
  <c r="QF101" i="3" a="1"/>
  <c r="MG10" i="3" a="1"/>
  <c r="MQ121" i="3" a="1"/>
  <c r="UE11" i="3" a="1"/>
  <c r="OM11" i="3" a="1"/>
  <c r="ML69" i="3" a="1"/>
  <c r="PX133" i="3" a="1"/>
  <c r="UC26" i="3" a="1"/>
  <c r="SO109" i="3" a="1"/>
  <c r="RC77" i="3" a="1"/>
  <c r="SS76" i="3" a="1"/>
  <c r="TG108" i="3" a="1"/>
  <c r="LO78" i="3" a="1"/>
  <c r="MB123" i="3" a="1"/>
  <c r="SJ39" i="3" a="1"/>
  <c r="MS165" i="3" a="1"/>
  <c r="SG52" i="3" a="1"/>
  <c r="OU72" i="3" a="1"/>
  <c r="MJ23" i="3" a="1"/>
  <c r="UA56" i="3" a="1"/>
  <c r="SV81" i="3" a="1"/>
  <c r="TE39" i="3" a="1"/>
  <c r="RS27" i="3" a="1"/>
  <c r="MS114" i="3" a="1"/>
  <c r="SD55" i="3" a="1"/>
  <c r="MM59" i="3" a="1"/>
  <c r="RK50" i="3" a="1"/>
  <c r="UI67" i="3" a="1"/>
  <c r="OX130" i="3" a="1"/>
  <c r="TA144" i="3" a="1"/>
  <c r="PR60" i="3" a="1"/>
  <c r="OL130" i="3" a="1"/>
  <c r="MN63" i="3" a="1"/>
  <c r="UD19" i="3" a="1"/>
  <c r="RL85" i="3" a="1"/>
  <c r="TG154" i="3" a="1"/>
  <c r="ML19" i="3" a="1"/>
  <c r="UF34" i="3" a="1"/>
  <c r="PC22" i="3" a="1"/>
  <c r="RD87" i="3" a="1"/>
  <c r="RB49" i="3" a="1"/>
  <c r="SX91" i="3" a="1"/>
  <c r="LZ121" i="3" a="1"/>
  <c r="RI88" i="3" a="1"/>
  <c r="OT156" i="3" a="1"/>
  <c r="SK48" i="3" a="1"/>
  <c r="RA6" i="3" a="1"/>
  <c r="SX51" i="3" a="1"/>
  <c r="PB118" i="3" a="1"/>
  <c r="RL98" i="3" a="1"/>
  <c r="UF93" i="3" a="1"/>
  <c r="RC54" i="3" a="1"/>
  <c r="OX7" i="3" a="1"/>
  <c r="QE149" i="3" a="1"/>
  <c r="TH58" i="3" a="1"/>
  <c r="QA81" i="3" a="1"/>
  <c r="RY26" i="3" a="1"/>
  <c r="MY59" i="3" a="1"/>
  <c r="MX70" i="3" a="1"/>
  <c r="QB89" i="3" a="1"/>
  <c r="SR62" i="3" a="1"/>
  <c r="SG7" i="3" a="1"/>
  <c r="RW86" i="3" a="1"/>
  <c r="QS62" i="3" a="1"/>
  <c r="MX125" i="3" a="1"/>
  <c r="LN80" i="3" a="1"/>
  <c r="RI125" i="3" a="1"/>
  <c r="MW47" i="3" a="1"/>
  <c r="RI23" i="3" a="1"/>
  <c r="MJ26" i="3" a="1"/>
  <c r="OS22" i="3" a="1"/>
  <c r="SX130" i="3" a="1"/>
  <c r="SC110" i="3" a="1"/>
  <c r="SY14" i="3" a="1"/>
  <c r="MG125" i="3" a="1"/>
  <c r="LV117" i="3" a="1"/>
  <c r="TE77" i="3" a="1"/>
  <c r="MK20" i="3" a="1"/>
  <c r="UD127" i="3" a="1"/>
  <c r="MY70" i="3" a="1"/>
  <c r="PV133" i="3" a="1"/>
  <c r="QS68" i="3" a="1"/>
  <c r="PW113" i="3" a="1"/>
  <c r="LP110" i="3" a="1"/>
  <c r="MW196" i="3" a="1"/>
  <c r="MJ58" i="3" a="1"/>
  <c r="MB27" i="3" a="1"/>
  <c r="RC34" i="3" a="1"/>
  <c r="TC85" i="3" a="1"/>
  <c r="RJ61" i="3" a="1"/>
  <c r="SP22" i="3" a="1"/>
  <c r="QA131" i="3" a="1"/>
  <c r="MY120" i="3" a="1"/>
  <c r="UF54" i="3" a="1"/>
  <c r="PZ71" i="3" a="1"/>
  <c r="TC139" i="3" a="1"/>
  <c r="QC22" i="3" a="1"/>
  <c r="SF41" i="3" a="1"/>
  <c r="TC75" i="3" a="1"/>
  <c r="MO4" i="3" a="1"/>
  <c r="SH33" i="3" a="1"/>
  <c r="TE111" i="3" a="1"/>
  <c r="LV73" i="3" a="1"/>
  <c r="RH104" i="3" a="1"/>
  <c r="RV6" i="3" a="1"/>
  <c r="PE169" i="3" a="1"/>
  <c r="QY115" i="3" a="1"/>
  <c r="PO48" i="3" a="1"/>
  <c r="MP7" i="3" a="1"/>
  <c r="UC97" i="3" a="1"/>
  <c r="OQ44" i="3" a="1"/>
  <c r="PA121" i="3" a="1"/>
  <c r="OX108" i="3" a="1"/>
  <c r="SW124" i="3" a="1"/>
  <c r="TX160" i="3" a="1"/>
  <c r="OV27" i="3" a="1"/>
  <c r="OX107" i="3" a="1"/>
  <c r="OU108" i="3" a="1"/>
  <c r="LR22" i="3" a="1"/>
  <c r="ML59" i="3" a="1"/>
  <c r="PJ37" i="3" a="1"/>
  <c r="TM61" i="3" a="1"/>
  <c r="OW4" i="3" a="1"/>
  <c r="SF19" i="3" a="1"/>
  <c r="QV64" i="3" a="1"/>
  <c r="QA95" i="3" a="1"/>
  <c r="TF81" i="3" a="1"/>
  <c r="LQ17" i="3" a="1"/>
  <c r="LL122" i="3" a="1"/>
  <c r="TC36" i="3" a="1"/>
  <c r="LU78" i="3" a="1"/>
  <c r="QZ60" i="3" a="1"/>
  <c r="ON42" i="3" a="1"/>
  <c r="SB71" i="3" a="1"/>
  <c r="ON52" i="3" a="1"/>
  <c r="UD29" i="3" a="1"/>
  <c r="UJ78" i="3" a="1"/>
  <c r="PX17" i="3" a="1"/>
  <c r="PC28" i="3" a="1"/>
  <c r="OW167" i="3" a="1"/>
  <c r="QP78" i="3" a="1"/>
  <c r="PO115" i="3" a="1"/>
  <c r="SO115" i="3" a="1"/>
  <c r="QX34" i="3" a="1"/>
  <c r="RJ75" i="3" a="1"/>
  <c r="PE163" i="3" a="1"/>
  <c r="OY144" i="3" a="1"/>
  <c r="TW31" i="3" a="1"/>
  <c r="RH112" i="3" a="1"/>
  <c r="QZ77" i="3" a="1"/>
  <c r="OX49" i="3" a="1"/>
  <c r="LT105" i="3" a="1"/>
  <c r="LZ5" i="3" a="1"/>
  <c r="RY52" i="3" a="1"/>
  <c r="PO27" i="3" a="1"/>
  <c r="LQ91" i="3" a="1"/>
  <c r="RZ22" i="3" a="1"/>
  <c r="PU77" i="3" a="1"/>
  <c r="UJ44" i="3" a="1"/>
  <c r="LH111" i="3" a="1"/>
  <c r="LD60" i="3" a="1"/>
  <c r="QZ81" i="3" a="1"/>
  <c r="LO116" i="3" a="1"/>
  <c r="PY18" i="3" a="1"/>
  <c r="TE113" i="3" a="1"/>
  <c r="LH100" i="3" a="1"/>
  <c r="QW41" i="3" a="1"/>
  <c r="SH96" i="3" a="1"/>
  <c r="OM21" i="3" a="1"/>
  <c r="QS162" i="3" a="1"/>
  <c r="PZ99" i="3" a="1"/>
  <c r="RH144" i="3" a="1"/>
  <c r="QX94" i="3" a="1"/>
  <c r="PX37" i="3" a="1"/>
  <c r="TI124" i="3" a="1"/>
  <c r="SB7" i="3" a="1"/>
  <c r="UE38" i="3" a="1"/>
  <c r="RD58" i="3" a="1"/>
  <c r="UA24" i="3" a="1"/>
  <c r="RI17" i="3" a="1"/>
  <c r="RM121" i="3" a="1"/>
  <c r="UG142" i="3" a="1"/>
  <c r="MN97" i="3" a="1"/>
  <c r="ON41" i="3" a="1"/>
  <c r="SO17" i="3" a="1"/>
  <c r="SK52" i="3" a="1"/>
  <c r="PZ67" i="3" a="1"/>
  <c r="TF93" i="3" a="1"/>
  <c r="LG47" i="3" a="1"/>
  <c r="PY138" i="3" a="1"/>
  <c r="RY5" i="3" a="1"/>
  <c r="TC62" i="3" a="1"/>
  <c r="SP184" i="3" a="1"/>
  <c r="PB116" i="3" a="1"/>
  <c r="RZ71" i="3" a="1"/>
  <c r="SB4" i="3" a="1"/>
  <c r="QF26" i="3" a="1"/>
  <c r="SA119" i="3" a="1"/>
  <c r="QF49" i="3" a="1"/>
  <c r="SY161" i="3" a="1"/>
  <c r="LU84" i="3" a="1"/>
  <c r="PZ122" i="3" a="1"/>
  <c r="PV129" i="3" a="1"/>
  <c r="MA58" i="3" a="1"/>
  <c r="UD49" i="3" a="1"/>
  <c r="TZ87" i="3" a="1"/>
  <c r="TX118" i="3" a="1"/>
  <c r="MK73" i="3" a="1"/>
  <c r="QV90" i="3" a="1"/>
  <c r="PA97" i="3" a="1"/>
  <c r="QS21" i="3" a="1"/>
  <c r="RC137" i="3" a="1"/>
  <c r="UD119" i="3" a="1"/>
  <c r="TI76" i="3" a="1"/>
  <c r="QX154" i="3" a="1"/>
  <c r="LK46" i="3" a="1"/>
  <c r="LS68" i="3" a="1"/>
  <c r="SU92" i="3" a="1"/>
  <c r="TB70" i="3" a="1"/>
  <c r="UB94" i="3" a="1"/>
  <c r="LQ81" i="3" a="1"/>
  <c r="OZ68" i="3" a="1"/>
  <c r="MG50" i="3" a="1"/>
  <c r="RY18" i="3" a="1"/>
  <c r="MN55" i="3" a="1"/>
  <c r="UI92" i="3" a="1"/>
  <c r="PH35" i="3" a="1"/>
  <c r="TW33" i="3" a="1"/>
  <c r="LL136" i="3" a="1"/>
  <c r="PZ111" i="3" a="1"/>
  <c r="LR161" i="3" a="1"/>
  <c r="LQ19" i="3" a="1"/>
  <c r="SX55" i="3" a="1"/>
  <c r="SK6" i="3" a="1"/>
  <c r="RL26" i="3" a="1"/>
  <c r="SZ81" i="3" a="1"/>
  <c r="UC51" i="3" a="1"/>
  <c r="SI90" i="3" a="1"/>
  <c r="TH126" i="3" a="1"/>
  <c r="MN52" i="3" a="1"/>
  <c r="LD81" i="3" a="1"/>
  <c r="RF59" i="3" a="1"/>
  <c r="OS96" i="3" a="1"/>
  <c r="QU110" i="3" a="1"/>
  <c r="OL99" i="3" a="1"/>
  <c r="LL22" i="3" a="1"/>
  <c r="RC80" i="3" a="1"/>
  <c r="OY56" i="3" a="1"/>
  <c r="UF35" i="3" a="1"/>
  <c r="OR28" i="3" a="1"/>
  <c r="PS31" i="3" a="1"/>
  <c r="PW26" i="3" a="1"/>
  <c r="TA5" i="3" a="1"/>
  <c r="OU75" i="3" a="1"/>
  <c r="SE97" i="3" a="1"/>
  <c r="SE12" i="3" a="1"/>
  <c r="OZ40" i="3" a="1"/>
  <c r="ON44" i="3" a="1"/>
  <c r="QD38" i="3" a="1"/>
  <c r="QD52" i="3" a="1"/>
  <c r="MP59" i="3" a="1"/>
  <c r="SF44" i="3" a="1"/>
  <c r="MM11" i="3" a="1"/>
  <c r="OP168" i="3" a="1"/>
  <c r="UH41" i="3" a="1"/>
  <c r="ST4" i="3" a="1"/>
  <c r="SE105" i="3" a="1"/>
  <c r="SG72" i="3" a="1"/>
  <c r="MJ31" i="3" a="1"/>
  <c r="SW159" i="3" a="1"/>
  <c r="PI94" i="3" a="1"/>
  <c r="LU41" i="3" a="1"/>
  <c r="PJ68" i="3" a="1"/>
  <c r="RE79" i="3" a="1"/>
  <c r="SO87" i="3" a="1"/>
  <c r="SW96" i="3" a="1"/>
  <c r="UA134" i="3" a="1"/>
  <c r="MP82" i="3" a="1"/>
  <c r="PG83" i="3" a="1"/>
  <c r="LE61" i="3" a="1"/>
  <c r="LW170" i="3" a="1"/>
  <c r="MT40" i="3" a="1"/>
  <c r="QG95" i="3" a="1"/>
  <c r="QY52" i="3" a="1"/>
  <c r="LV86" i="3" a="1"/>
  <c r="RG75" i="3" a="1"/>
  <c r="PH62" i="3" a="1"/>
  <c r="SS158" i="3" a="1"/>
  <c r="MR144" i="3" a="1"/>
  <c r="TE17" i="3" a="1"/>
  <c r="PX150" i="3" a="1"/>
  <c r="SV8" i="3" a="1"/>
  <c r="RD142" i="3" a="1"/>
  <c r="RK4" i="3" a="1"/>
  <c r="QS8" i="3" a="1"/>
  <c r="LQ75" i="3" a="1"/>
  <c r="UD77" i="3" a="1"/>
  <c r="LN15" i="3" a="1"/>
  <c r="LD125" i="3" a="1"/>
  <c r="PI16" i="3" a="1"/>
  <c r="PT4" i="3" a="1"/>
  <c r="QG97" i="3" a="1"/>
  <c r="MV5" i="3" a="1"/>
  <c r="OV64" i="3" a="1"/>
  <c r="QF70" i="3" a="1"/>
  <c r="RV86" i="3" a="1"/>
  <c r="PT26" i="3" a="1"/>
  <c r="QV109" i="3" a="1"/>
  <c r="OW11" i="3" a="1"/>
  <c r="LI111" i="3" a="1"/>
  <c r="QB104" i="3" a="1"/>
  <c r="LZ81" i="3" a="1"/>
  <c r="LU52" i="3" a="1"/>
  <c r="QG37" i="3" a="1"/>
  <c r="OT44" i="3" a="1"/>
  <c r="SJ12" i="3" a="1"/>
  <c r="LE108" i="3" a="1"/>
  <c r="MK53" i="3" a="1"/>
  <c r="SJ87" i="3" a="1"/>
  <c r="QU106" i="3" a="1"/>
  <c r="RM67" i="3" a="1"/>
  <c r="SS25" i="3" a="1"/>
  <c r="QP154" i="3" a="1"/>
  <c r="MU36" i="3" a="1"/>
  <c r="LE178" i="3" a="1"/>
  <c r="PA89" i="3" a="1"/>
  <c r="TG91" i="3" a="1"/>
  <c r="SX48" i="3" a="1"/>
  <c r="MV93" i="3" a="1"/>
  <c r="SQ71" i="3" a="1"/>
  <c r="SK16" i="3" a="1"/>
  <c r="SZ89" i="3" a="1"/>
  <c r="LV12" i="3" a="1"/>
  <c r="LF134" i="3" a="1"/>
  <c r="SA121" i="3" a="1"/>
  <c r="LQ38" i="3" a="1"/>
  <c r="SY137" i="3" a="1"/>
  <c r="RY29" i="3" a="1"/>
  <c r="RS25" i="3" a="1"/>
  <c r="SS70" i="3" a="1"/>
  <c r="SD76" i="3" a="1"/>
  <c r="TY66" i="3" a="1"/>
  <c r="OS144" i="3" a="1"/>
  <c r="LL42" i="3" a="1"/>
  <c r="TE13" i="3" a="1"/>
  <c r="TU114" i="3" a="1"/>
  <c r="TM49" i="3" a="1"/>
  <c r="RW109" i="3" a="1"/>
  <c r="LM12" i="3" a="1"/>
  <c r="OV35" i="3" a="1"/>
  <c r="TB32" i="3" a="1"/>
  <c r="QG63" i="3" a="1"/>
  <c r="RZ170" i="3" a="1"/>
  <c r="TA42" i="3" a="1"/>
  <c r="ON75" i="3" a="1"/>
  <c r="QX31" i="3" a="1"/>
  <c r="QF89" i="3" a="1"/>
  <c r="QQ58" i="3" a="1"/>
  <c r="RG116" i="3" a="1"/>
  <c r="SO32" i="3" a="1"/>
  <c r="QG49" i="3" a="1"/>
  <c r="TJ98" i="3" a="1"/>
  <c r="TH13" i="3" a="1"/>
  <c r="UJ101" i="3" a="1"/>
  <c r="TW37" i="3" a="1"/>
  <c r="SS7" i="3" a="1"/>
  <c r="ML53" i="3" a="1"/>
  <c r="RW10" i="3" a="1"/>
  <c r="SD67" i="3" a="1"/>
  <c r="RD7" i="3" a="1"/>
  <c r="OM146" i="3" a="1"/>
  <c r="RF158" i="3" a="1"/>
  <c r="SQ103" i="3" a="1"/>
  <c r="MJ8" i="3" a="1"/>
  <c r="UA48" i="3" a="1"/>
  <c r="OT7" i="3" a="1"/>
  <c r="PC11" i="3" a="1"/>
  <c r="QA171" i="3" a="1"/>
  <c r="QP75" i="3" a="1"/>
  <c r="MU52" i="3" a="1"/>
  <c r="UC58" i="3" a="1"/>
  <c r="SD70" i="3" a="1"/>
  <c r="TG119" i="3" a="1"/>
  <c r="SJ65" i="3" a="1"/>
  <c r="TX144" i="3" a="1"/>
  <c r="RF171" i="3" a="1"/>
  <c r="SQ21" i="3" a="1"/>
  <c r="RD135" i="3" a="1"/>
  <c r="OM35" i="3" a="1"/>
  <c r="RS144" i="3" a="1"/>
  <c r="OP66" i="3" a="1"/>
  <c r="SJ60" i="3" a="1"/>
  <c r="ML58" i="3" a="1"/>
  <c r="TA68" i="3" a="1"/>
  <c r="MV86" i="3" a="1"/>
  <c r="OM45" i="3" a="1"/>
  <c r="OM15" i="3" a="1"/>
  <c r="PE134" i="3" a="1"/>
  <c r="TF62" i="3" a="1"/>
  <c r="QP22" i="3" a="1"/>
  <c r="PF70" i="3" a="1"/>
  <c r="PZ49" i="3" a="1"/>
  <c r="SI114" i="3" a="1"/>
  <c r="RV35" i="3" a="1"/>
  <c r="RV84" i="3" a="1"/>
  <c r="LU115" i="3" a="1"/>
  <c r="TW70" i="3" a="1"/>
  <c r="SE65" i="3" a="1"/>
  <c r="QZ72" i="3" a="1"/>
  <c r="SI129" i="3" a="1"/>
  <c r="TX168" i="3" a="1"/>
  <c r="PG64" i="3" a="1"/>
  <c r="ST89" i="3" a="1"/>
  <c r="MN82" i="3" a="1"/>
  <c r="OT90" i="3" a="1"/>
  <c r="MU17" i="3" a="1"/>
  <c r="PI147" i="3" a="1"/>
  <c r="TF157" i="3" a="1"/>
  <c r="QB22" i="3" a="1"/>
  <c r="SB186" i="3" a="1"/>
  <c r="ON17" i="3" a="1"/>
  <c r="PS29" i="3" a="1"/>
  <c r="SI69" i="3" a="1"/>
  <c r="QR105" i="3" a="1"/>
  <c r="MP20" i="3" a="1"/>
  <c r="TM32" i="3" a="1"/>
  <c r="LY15" i="3" a="1"/>
  <c r="PR130" i="3" a="1"/>
  <c r="PC20" i="3" a="1"/>
  <c r="LS108" i="3" a="1"/>
  <c r="ON11" i="3" a="1"/>
  <c r="UC4" i="3" a="1"/>
  <c r="LJ103" i="3" a="1"/>
  <c r="SW91" i="3" a="1"/>
  <c r="LS46" i="3" a="1"/>
  <c r="UA158" i="3" a="1"/>
  <c r="OO48" i="3" a="1"/>
  <c r="PA62" i="3" a="1"/>
  <c r="LU11" i="3" a="1"/>
  <c r="OM32" i="3" a="1"/>
  <c r="QQ76" i="3" a="1"/>
  <c r="OZ27" i="3" a="1"/>
  <c r="TV47" i="3" a="1"/>
  <c r="MG58" i="3" a="1"/>
  <c r="TK74" i="3" a="1"/>
  <c r="PJ89" i="3" a="1"/>
  <c r="SD140" i="3" a="1"/>
  <c r="LT41" i="3" a="1"/>
  <c r="MB43" i="3" a="1"/>
  <c r="PH129" i="3" a="1"/>
  <c r="RH38" i="3" a="1"/>
  <c r="PC25" i="3" a="1"/>
  <c r="MK44" i="3" a="1"/>
  <c r="PC34" i="3" a="1"/>
  <c r="OQ81" i="3" a="1"/>
  <c r="MR16" i="3" a="1"/>
  <c r="QV61" i="3" a="1"/>
  <c r="RK49" i="3" a="1"/>
  <c r="LS149" i="3" a="1"/>
  <c r="LS11" i="3" a="1"/>
  <c r="TY46" i="3" a="1"/>
  <c r="SX71" i="3" a="1"/>
  <c r="PX51" i="3" a="1"/>
  <c r="QC57" i="3" a="1"/>
  <c r="QW67" i="3" a="1"/>
  <c r="QS70" i="3" a="1"/>
  <c r="TU86" i="3" a="1"/>
  <c r="PW28" i="3" a="1"/>
  <c r="TV100" i="3" a="1"/>
  <c r="LJ71" i="3" a="1"/>
  <c r="TV76" i="3" a="1"/>
  <c r="SC40" i="3" a="1"/>
  <c r="SX18" i="3" a="1"/>
  <c r="PA112" i="3" a="1"/>
  <c r="SH145" i="3" a="1"/>
  <c r="LO40" i="3" a="1"/>
  <c r="PF27" i="3" a="1"/>
  <c r="UH149" i="3" a="1"/>
  <c r="PH14" i="3" a="1"/>
  <c r="PC66" i="3" a="1"/>
  <c r="TF123" i="3" a="1"/>
  <c r="UJ56" i="3" a="1"/>
  <c r="PO42" i="3" a="1"/>
  <c r="MB34" i="3" a="1"/>
  <c r="LP109" i="3" a="1"/>
  <c r="MM40" i="3" a="1"/>
  <c r="LQ22" i="3" a="1"/>
  <c r="TD101" i="3" a="1"/>
  <c r="SY95" i="3" a="1"/>
  <c r="TW109" i="3" a="1"/>
  <c r="LE143" i="3" a="1"/>
  <c r="PI165" i="3" a="1"/>
  <c r="LP101" i="3" a="1"/>
  <c r="SO126" i="3" a="1"/>
  <c r="MX29" i="3" a="1"/>
  <c r="PT56" i="3" a="1"/>
  <c r="PX41" i="3" a="1"/>
  <c r="SF81" i="3" a="1"/>
  <c r="LD74" i="3" a="1"/>
  <c r="TM83" i="3" a="1"/>
  <c r="MQ110" i="3" a="1"/>
  <c r="MV3" i="3" a="1"/>
  <c r="LK119" i="3" a="1"/>
  <c r="LT88" i="3" a="1"/>
  <c r="TA18" i="3" a="1"/>
  <c r="LW43" i="3" a="1"/>
  <c r="QB38" i="3" a="1"/>
  <c r="TV73" i="3" a="1"/>
  <c r="MP79" i="3" a="1"/>
  <c r="PW27" i="3" a="1"/>
  <c r="LN99" i="3" a="1"/>
  <c r="TF86" i="3" a="1"/>
  <c r="LD57" i="3" a="1"/>
  <c r="RN75" i="3" a="1"/>
  <c r="QP143" i="3" a="1"/>
  <c r="QT104" i="3" a="1"/>
  <c r="LF17" i="3" a="1"/>
  <c r="RK6" i="3" a="1"/>
  <c r="LD18" i="3" a="1"/>
  <c r="TC3" i="3" a="1"/>
  <c r="QC30" i="3" a="1"/>
  <c r="OW94" i="3" a="1"/>
  <c r="LN93" i="3" a="1"/>
  <c r="PJ59" i="3" a="1"/>
  <c r="RF53" i="3" a="1"/>
  <c r="LT23" i="3" a="1"/>
  <c r="SY58" i="3" a="1"/>
  <c r="TM41" i="3" a="1"/>
  <c r="SR54" i="3" a="1"/>
  <c r="SC38" i="3" a="1"/>
  <c r="MS5" i="3" a="1"/>
  <c r="LS28" i="3" a="1"/>
  <c r="TE181" i="3" a="1"/>
  <c r="QU156" i="3" a="1"/>
  <c r="LT39" i="3" a="1"/>
  <c r="UG48" i="3" a="1"/>
  <c r="SX5" i="3" a="1"/>
  <c r="PW25" i="3" a="1"/>
  <c r="TA16" i="3" a="1"/>
  <c r="RL116" i="3" a="1"/>
  <c r="TB35" i="3" a="1"/>
  <c r="OY27" i="3" a="1"/>
  <c r="LS27" i="3" a="1"/>
  <c r="PS37" i="3" a="1"/>
  <c r="SX99" i="3" a="1"/>
  <c r="LJ134" i="3" a="1"/>
  <c r="RY36" i="3" a="1"/>
  <c r="SJ89" i="3" a="1"/>
  <c r="PW41" i="3" a="1"/>
  <c r="OX21" i="3" a="1"/>
  <c r="QR78" i="3" a="1"/>
  <c r="PX91" i="3" a="1"/>
  <c r="SV137" i="3" a="1"/>
  <c r="SF15" i="3" a="1"/>
  <c r="LQ104" i="3" a="1"/>
  <c r="MP80" i="3" a="1"/>
  <c r="QQ3" i="3" a="1"/>
  <c r="QS161" i="3" a="1"/>
  <c r="TR117" i="3" a="1"/>
  <c r="TH154" i="3" a="1"/>
  <c r="OZ81" i="3" a="1"/>
  <c r="SD12" i="3" a="1"/>
  <c r="LU86" i="3" a="1"/>
  <c r="LO46" i="3" a="1"/>
  <c r="OM82" i="3" a="1"/>
  <c r="MP57" i="3" a="1"/>
  <c r="MN105" i="3" a="1"/>
  <c r="TA133" i="3" a="1"/>
  <c r="TV69" i="3" a="1"/>
  <c r="RX38" i="3" a="1"/>
  <c r="PG82" i="3" a="1"/>
  <c r="RN17" i="3" a="1"/>
  <c r="TV130" i="3" a="1"/>
  <c r="SJ52" i="3" a="1"/>
  <c r="QY126" i="3" a="1"/>
  <c r="ML48" i="3" a="1"/>
  <c r="SF45" i="3" a="1"/>
  <c r="TV123" i="3" a="1"/>
  <c r="UJ69" i="3" a="1"/>
  <c r="UF127" i="3" a="1"/>
  <c r="MU157" i="3" a="1"/>
  <c r="MN9" i="3" a="1"/>
  <c r="PY38" i="3" a="1"/>
  <c r="PY34" i="3" a="1"/>
  <c r="OS131" i="3" a="1"/>
  <c r="SH116" i="3" a="1"/>
  <c r="PR89" i="3" a="1"/>
  <c r="LG34" i="3" a="1"/>
  <c r="TZ33" i="3" a="1"/>
  <c r="UB73" i="3" a="1"/>
  <c r="TB48" i="3" a="1"/>
  <c r="SZ103" i="3" a="1"/>
  <c r="TK11" i="3" a="1"/>
  <c r="QV157" i="3" a="1"/>
  <c r="UH23" i="3" a="1"/>
  <c r="RF76" i="3" a="1"/>
  <c r="TE55" i="3" a="1"/>
  <c r="OO78" i="3" a="1"/>
  <c r="OM42" i="3" a="1"/>
  <c r="QE96" i="3" a="1"/>
  <c r="PI107" i="3" a="1"/>
  <c r="MS69" i="3" a="1"/>
  <c r="MP55" i="3" a="1"/>
  <c r="MB17" i="3" a="1"/>
  <c r="QP28" i="3" a="1"/>
  <c r="LS31" i="3" a="1"/>
  <c r="OU54" i="3" a="1"/>
  <c r="UJ8" i="3" a="1"/>
  <c r="QT8" i="3" a="1"/>
  <c r="UD40" i="3" a="1"/>
  <c r="QQ97" i="3" a="1"/>
  <c r="OL132" i="3" a="1"/>
  <c r="UI31" i="3" a="1"/>
  <c r="OR15" i="3" a="1"/>
  <c r="LR80" i="3" a="1"/>
  <c r="OX50" i="3" a="1"/>
  <c r="LL59" i="3" a="1"/>
  <c r="TD50" i="3" a="1"/>
  <c r="QU47" i="3" a="1"/>
  <c r="TD147" i="3" a="1"/>
  <c r="SX37" i="3" a="1"/>
  <c r="LS91" i="3" a="1"/>
  <c r="MA50" i="3" a="1"/>
  <c r="LR90" i="3" a="1"/>
  <c r="UJ10" i="3" a="1"/>
  <c r="SH149" i="3" a="1"/>
  <c r="QY99" i="3" a="1"/>
  <c r="PR96" i="3" a="1"/>
  <c r="QY25" i="3" a="1"/>
  <c r="PA101" i="3" a="1"/>
  <c r="PY4" i="3" a="1"/>
  <c r="TD6" i="3" a="1"/>
  <c r="LM112" i="3" a="1"/>
  <c r="MW37" i="3" a="1"/>
  <c r="TL76" i="3" a="1"/>
  <c r="QU101" i="3" a="1"/>
  <c r="TL117" i="3" a="1"/>
  <c r="SO5" i="3" a="1"/>
  <c r="OO28" i="3" a="1"/>
  <c r="PE16" i="3" a="1"/>
  <c r="TY9" i="3" a="1"/>
  <c r="OM33" i="3" a="1"/>
  <c r="PX111" i="3" a="1"/>
  <c r="MR86" i="3" a="1"/>
  <c r="MJ11" i="3" a="1"/>
  <c r="SR114" i="3" a="1"/>
  <c r="RV54" i="3" a="1"/>
  <c r="PW59" i="3" a="1"/>
  <c r="SQ11" i="3" a="1"/>
  <c r="SF5" i="3" a="1"/>
  <c r="TE31" i="3" a="1"/>
  <c r="TR82" i="3" a="1"/>
  <c r="QV72" i="3" a="1"/>
  <c r="MT33" i="3" a="1"/>
  <c r="PA5" i="3" a="1"/>
  <c r="PD5" i="3" a="1"/>
  <c r="OU133" i="3" a="1"/>
  <c r="LX67" i="3" a="1"/>
  <c r="PY24" i="3" a="1"/>
  <c r="SE63" i="3" a="1"/>
  <c r="UA4" i="3" a="1"/>
  <c r="TK49" i="3" a="1"/>
  <c r="LG81" i="3" a="1"/>
  <c r="MV140" i="3" a="1"/>
  <c r="LS76" i="3" a="1"/>
  <c r="MK96" i="3" a="1"/>
  <c r="LN123" i="3" a="1"/>
  <c r="MT15" i="3" a="1"/>
  <c r="SZ41" i="3" a="1"/>
  <c r="PE9" i="3" a="1"/>
  <c r="SE44" i="3" a="1"/>
  <c r="TG38" i="3" a="1"/>
  <c r="PD96" i="3" a="1"/>
  <c r="QC66" i="3" a="1"/>
  <c r="QF83" i="3" a="1"/>
  <c r="QG140" i="3" a="1"/>
  <c r="UG67" i="3" a="1"/>
  <c r="UG26" i="3" a="1"/>
  <c r="OU27" i="3" a="1"/>
  <c r="LW15" i="3" a="1"/>
  <c r="MU19" i="3" a="1"/>
  <c r="RW87" i="3" a="1"/>
  <c r="LN125" i="3" a="1"/>
  <c r="LJ4" i="3" a="1"/>
  <c r="OQ100" i="3" a="1"/>
  <c r="LZ164" i="3" a="1"/>
  <c r="TU90" i="3" a="1"/>
  <c r="RF112" i="3" a="1"/>
  <c r="LG55" i="3" a="1"/>
  <c r="LT133" i="3" a="1"/>
  <c r="QA108" i="3" a="1"/>
  <c r="SV56" i="3" a="1"/>
  <c r="PW43" i="3" a="1"/>
  <c r="LN159" i="3" a="1"/>
  <c r="OS48" i="3" a="1"/>
  <c r="SK20" i="3" a="1"/>
  <c r="LY65" i="3" a="1"/>
  <c r="MY49" i="3" a="1"/>
  <c r="TL33" i="3" a="1"/>
  <c r="SU143" i="3" a="1"/>
  <c r="PT9" i="3" a="1"/>
  <c r="QY82" i="3" a="1"/>
  <c r="QZ54" i="3" a="1"/>
  <c r="MA6" i="3" a="1"/>
  <c r="SI60" i="3" a="1"/>
  <c r="QX66" i="3" a="1"/>
  <c r="TZ112" i="3" a="1"/>
  <c r="LE72" i="3" a="1"/>
  <c r="RH35" i="3" a="1"/>
  <c r="LW125" i="3" a="1"/>
  <c r="SS91" i="3" a="1"/>
  <c r="QQ31" i="3" a="1"/>
  <c r="RL72" i="3" a="1"/>
  <c r="LW4" i="3" a="1"/>
  <c r="RY114" i="3" a="1"/>
  <c r="MV69" i="3" a="1"/>
  <c r="OR25" i="3" a="1"/>
  <c r="SB38" i="3" a="1"/>
  <c r="PT107" i="3" a="1"/>
  <c r="OT164" i="3" a="1"/>
  <c r="SF137" i="3" a="1"/>
  <c r="PB23" i="3" a="1"/>
  <c r="LT118" i="3" a="1"/>
  <c r="LR33" i="3" a="1"/>
  <c r="RG10" i="3" a="1"/>
  <c r="MA22" i="3" a="1"/>
  <c r="PX58" i="3" a="1"/>
  <c r="QA41" i="3" a="1"/>
  <c r="ON4" i="3" a="1"/>
  <c r="MU71" i="3" a="1"/>
  <c r="QY65" i="3" a="1"/>
  <c r="OW114" i="3" a="1"/>
  <c r="LF15" i="3" a="1"/>
  <c r="TB130" i="3" a="1"/>
  <c r="TX4" i="3" a="1"/>
  <c r="PI80" i="3" a="1"/>
  <c r="UC133" i="3" a="1"/>
  <c r="MN57" i="3" a="1"/>
  <c r="RW80" i="3" a="1"/>
  <c r="SV66" i="3" a="1"/>
  <c r="LW14" i="3" a="1"/>
  <c r="RM17" i="3" a="1"/>
  <c r="OX65" i="3" a="1"/>
  <c r="QT89" i="3" a="1"/>
  <c r="PJ117" i="3" a="1"/>
  <c r="RN82" i="3" a="1"/>
  <c r="PA52" i="3" a="1"/>
  <c r="LF51" i="3" a="1"/>
  <c r="RF22" i="3" a="1"/>
  <c r="TC79" i="3" a="1"/>
  <c r="TA82" i="3" a="1"/>
  <c r="TI45" i="3" a="1"/>
  <c r="TZ137" i="3" a="1"/>
  <c r="UB8" i="3" a="1"/>
  <c r="LV93" i="3" a="1"/>
  <c r="RX23" i="3" a="1"/>
  <c r="PX64" i="3" a="1"/>
  <c r="RL13" i="3" a="1"/>
  <c r="MO30" i="3" a="1"/>
  <c r="SK41" i="3" a="1"/>
  <c r="PB90" i="3" a="1"/>
  <c r="QA127" i="3" a="1"/>
  <c r="QB116" i="3" a="1"/>
  <c r="LP40" i="3" a="1"/>
  <c r="LP187" i="3" a="1"/>
  <c r="LI40" i="3" a="1"/>
  <c r="SJ172" i="3" a="1"/>
  <c r="UG84" i="3" a="1"/>
  <c r="PX20" i="3" a="1"/>
  <c r="LK80" i="3" a="1"/>
  <c r="QP95" i="3" a="1"/>
  <c r="QW48" i="3" a="1"/>
  <c r="SH62" i="3" a="1"/>
  <c r="TJ109" i="3" a="1"/>
  <c r="OL66" i="3" a="1"/>
  <c r="RW22" i="3" a="1"/>
  <c r="MY173" i="3" a="1"/>
  <c r="TU87" i="3" a="1"/>
  <c r="SQ115" i="3" a="1"/>
  <c r="LM93" i="3" a="1"/>
  <c r="QW28" i="3" a="1"/>
  <c r="QX60" i="3" a="1"/>
  <c r="QU149" i="3" a="1"/>
  <c r="RM138" i="3" a="1"/>
  <c r="TR120" i="3" a="1"/>
  <c r="OZ48" i="3" a="1"/>
  <c r="LL159" i="3" a="1"/>
  <c r="TR6" i="3" a="1"/>
  <c r="ML74" i="3" a="1"/>
  <c r="LI72" i="3" a="1"/>
  <c r="RC70" i="3" a="1"/>
  <c r="RH78" i="3" a="1"/>
  <c r="PA88" i="3" a="1"/>
  <c r="OZ150" i="3" a="1"/>
  <c r="LE62" i="3" a="1"/>
  <c r="RK78" i="3" a="1"/>
  <c r="LU48" i="3" a="1"/>
  <c r="SE74" i="3" a="1"/>
  <c r="QD27" i="3" a="1"/>
  <c r="QU56" i="3" a="1"/>
  <c r="MU82" i="3" a="1"/>
  <c r="RC68" i="3" a="1"/>
  <c r="TZ111" i="3" a="1"/>
  <c r="MT80" i="3" a="1"/>
  <c r="RI28" i="3" a="1"/>
  <c r="UB179" i="3" a="1"/>
  <c r="QE104" i="3" a="1"/>
  <c r="SV47" i="3" a="1"/>
  <c r="MY95" i="3" a="1"/>
  <c r="RK169" i="3" a="1"/>
  <c r="QA44" i="3" a="1"/>
  <c r="TJ7" i="3" a="1"/>
  <c r="TD141" i="3" a="1"/>
  <c r="TR108" i="3" a="1"/>
  <c r="TY32" i="3" a="1"/>
  <c r="UC3" i="3" a="1"/>
  <c r="PF11" i="3" a="1"/>
  <c r="LD4" i="3" a="1"/>
  <c r="PO113" i="3" a="1"/>
  <c r="RL92" i="3" a="1"/>
  <c r="TX11" i="3" a="1"/>
  <c r="SE119" i="3" a="1"/>
  <c r="SS50" i="3" a="1"/>
  <c r="MU61" i="3" a="1"/>
  <c r="OR109" i="3" a="1"/>
  <c r="SJ69" i="3" a="1"/>
  <c r="UB26" i="3" a="1"/>
  <c r="PU120" i="3" a="1"/>
  <c r="MU26" i="3" a="1"/>
  <c r="RD129" i="3" a="1"/>
  <c r="LD13" i="3" a="1"/>
  <c r="PV48" i="3" a="1"/>
  <c r="LY3" i="3" a="1"/>
  <c r="TX32" i="3" a="1"/>
  <c r="ON69" i="3" a="1"/>
  <c r="PI70" i="3" a="1"/>
  <c r="RN49" i="3" a="1"/>
  <c r="RA74" i="3" a="1"/>
  <c r="TR4" i="3" a="1"/>
  <c r="SC47" i="3" a="1"/>
  <c r="SI59" i="3" a="1"/>
  <c r="UH12" i="3" a="1"/>
  <c r="SQ56" i="3" a="1"/>
  <c r="MR62" i="3" a="1"/>
  <c r="OP107" i="3" a="1"/>
  <c r="UG56" i="3" a="1"/>
  <c r="QD102" i="3" a="1"/>
  <c r="PR51" i="3" a="1"/>
  <c r="RB10" i="3" a="1"/>
  <c r="SS47" i="3" a="1"/>
  <c r="PZ91" i="3" a="1"/>
  <c r="QR97" i="3" a="1"/>
  <c r="PO6" i="3" a="1"/>
  <c r="TE87" i="3" a="1"/>
  <c r="SU34" i="3" a="1"/>
  <c r="TG43" i="3" a="1"/>
  <c r="QZ53" i="3" a="1"/>
  <c r="UF105" i="3" a="1"/>
  <c r="SV104" i="3" a="1"/>
  <c r="PC4" i="3" a="1"/>
  <c r="TI21" i="3" a="1"/>
  <c r="LN106" i="3" a="1"/>
  <c r="LL20" i="3" a="1"/>
  <c r="UI113" i="3" a="1"/>
  <c r="TJ126" i="3" a="1"/>
  <c r="MM51" i="3" a="1"/>
  <c r="LO118" i="3" a="1"/>
  <c r="PI32" i="3" a="1"/>
  <c r="UD5" i="3" a="1"/>
  <c r="LN25" i="3" a="1"/>
  <c r="OU53" i="3" a="1"/>
  <c r="UG145" i="3" a="1"/>
  <c r="QY95" i="3" a="1"/>
  <c r="RI26" i="3" a="1"/>
  <c r="SH92" i="3" a="1"/>
  <c r="LJ83" i="3" a="1"/>
  <c r="UA30" i="3" a="1"/>
  <c r="RS107" i="3" a="1"/>
  <c r="LI24" i="3" a="1"/>
  <c r="LS70" i="3" a="1"/>
  <c r="TU52" i="3" a="1"/>
  <c r="OQ55" i="3" a="1"/>
  <c r="TW104" i="3" a="1"/>
  <c r="LQ121" i="3" a="1"/>
  <c r="PF4" i="3" a="1"/>
  <c r="QQ78" i="3" a="1"/>
  <c r="TF144" i="3" a="1"/>
  <c r="QG42" i="3" a="1"/>
  <c r="LM99" i="3" a="1"/>
  <c r="TC83" i="3" a="1"/>
  <c r="OL35" i="3" a="1"/>
  <c r="TM66" i="3" a="1"/>
  <c r="LI136" i="3" a="1"/>
  <c r="MM124" i="3" a="1"/>
  <c r="RL71" i="3" a="1"/>
  <c r="LY142" i="3" a="1"/>
  <c r="TJ14" i="3" a="1"/>
  <c r="MR90" i="3" a="1"/>
  <c r="UF97" i="3" a="1"/>
  <c r="QZ99" i="3" a="1"/>
  <c r="RL40" i="3" a="1"/>
  <c r="LJ47" i="3" a="1"/>
  <c r="LO4" i="3" a="1"/>
  <c r="PH69" i="3" a="1"/>
  <c r="OQ91" i="3" a="1"/>
  <c r="UD22" i="3" a="1"/>
  <c r="QX87" i="3" a="1"/>
  <c r="MW89" i="3" a="1"/>
  <c r="SX129" i="3" a="1"/>
  <c r="MM28" i="3" a="1"/>
  <c r="SU94" i="3" a="1"/>
  <c r="LR18" i="3" a="1"/>
  <c r="MU95" i="3" a="1"/>
  <c r="PC71" i="3" a="1"/>
  <c r="RX132" i="3" a="1"/>
  <c r="PI51" i="3" a="1"/>
  <c r="PV123" i="3" a="1"/>
  <c r="PS19" i="3" a="1"/>
  <c r="PV19" i="3" a="1"/>
  <c r="TC68" i="3" a="1"/>
  <c r="OR42" i="3" a="1"/>
  <c r="PC41" i="3" a="1"/>
  <c r="MA155" i="3" a="1"/>
  <c r="RH46" i="3" a="1"/>
  <c r="PT18" i="3" a="1"/>
  <c r="PA11" i="3" a="1"/>
  <c r="MR80" i="3" a="1"/>
  <c r="MG53" i="3" a="1"/>
  <c r="OU86" i="3" a="1"/>
  <c r="SI7" i="3" a="1"/>
  <c r="PU13" i="3" a="1"/>
  <c r="QT6" i="3" a="1"/>
  <c r="SU22" i="3" a="1"/>
  <c r="MR28" i="3" a="1"/>
  <c r="LX98" i="3" a="1"/>
  <c r="OL18" i="3" a="1"/>
  <c r="SO90" i="3" a="1"/>
  <c r="UB88" i="3" a="1"/>
  <c r="QE44" i="3" a="1"/>
  <c r="PB56" i="3" a="1"/>
  <c r="PC64" i="3" a="1"/>
  <c r="PY168" i="3" a="1"/>
  <c r="SO123" i="3" a="1"/>
  <c r="PD45" i="3" a="1"/>
  <c r="QC103" i="3" a="1"/>
  <c r="SZ59" i="3" a="1"/>
  <c r="TD70" i="3" a="1"/>
  <c r="SE70" i="3" a="1"/>
  <c r="PV14" i="3" a="1"/>
  <c r="UC37" i="3" a="1"/>
  <c r="QG134" i="3" a="1"/>
  <c r="SO44" i="3" a="1"/>
  <c r="MM61" i="3" a="1"/>
  <c r="ML37" i="3" a="1"/>
  <c r="QD5" i="3" a="1"/>
  <c r="UC56" i="3" a="1"/>
  <c r="RV83" i="3" a="1"/>
  <c r="SB48" i="3" a="1"/>
  <c r="OS47" i="3" a="1"/>
  <c r="OZ93" i="3" a="1"/>
  <c r="RE83" i="3" a="1"/>
  <c r="UF53" i="3" a="1"/>
  <c r="SR68" i="3" a="1"/>
  <c r="TI20" i="3" a="1"/>
  <c r="SY32" i="3" a="1"/>
  <c r="LS52" i="3" a="1"/>
  <c r="OM5" i="3" a="1"/>
  <c r="RE140" i="3" a="1"/>
  <c r="LJ57" i="3" a="1"/>
  <c r="RC29" i="3" a="1"/>
  <c r="LS183" i="3" a="1"/>
  <c r="RM68" i="3" a="1"/>
  <c r="OR100" i="3" a="1"/>
  <c r="SD135" i="3" a="1"/>
  <c r="TZ115" i="3" a="1"/>
  <c r="SI67" i="3" a="1"/>
  <c r="TL8" i="3" a="1"/>
  <c r="SR67" i="3" a="1"/>
  <c r="PT15" i="3" a="1"/>
  <c r="OM114" i="3" a="1"/>
  <c r="ST84" i="3" a="1"/>
  <c r="MQ63" i="3" a="1"/>
  <c r="QP7" i="3" a="1"/>
  <c r="LK5" i="3" a="1"/>
  <c r="UC48" i="3" a="1"/>
  <c r="UI82" i="3" a="1"/>
  <c r="UA88" i="3" a="1"/>
  <c r="PE70" i="3" a="1"/>
  <c r="OL37" i="3" a="1"/>
  <c r="TD166" i="3" a="1"/>
  <c r="PR55" i="3" a="1"/>
  <c r="SQ19" i="3" a="1"/>
  <c r="UC42" i="3" a="1"/>
  <c r="LV20" i="3" a="1"/>
  <c r="MQ114" i="3" a="1"/>
  <c r="LJ112" i="3" a="1"/>
  <c r="MU73" i="3" a="1"/>
  <c r="RL108" i="3" a="1"/>
  <c r="TY34" i="3" a="1"/>
  <c r="OO18" i="3" a="1"/>
  <c r="LS93" i="3" a="1"/>
  <c r="PA67" i="3" a="1"/>
  <c r="RN33" i="3" a="1"/>
  <c r="MU109" i="3" a="1"/>
  <c r="PV185" i="3" a="1"/>
  <c r="TG85" i="3" a="1"/>
  <c r="SZ6" i="3" a="1"/>
  <c r="RN158" i="3" a="1"/>
  <c r="PI88" i="3" a="1"/>
  <c r="ST81" i="3" a="1"/>
  <c r="UB41" i="3" a="1"/>
  <c r="UH95" i="3" a="1"/>
  <c r="UI6" i="3" a="1"/>
  <c r="MM137" i="3" a="1"/>
  <c r="RL115" i="3" a="1"/>
  <c r="UB25" i="3" a="1"/>
  <c r="UC123" i="3" a="1"/>
  <c r="PV41" i="3" a="1"/>
  <c r="MA103" i="3" a="1"/>
  <c r="MO48" i="3" a="1"/>
  <c r="PD12" i="3" a="1"/>
  <c r="LS89" i="3" a="1"/>
  <c r="TZ143" i="3" a="1"/>
  <c r="UE3" i="3" a="1"/>
  <c r="LV34" i="3" a="1"/>
  <c r="QX52" i="3" a="1"/>
  <c r="QB64" i="3" a="1"/>
  <c r="MS42" i="3" a="1"/>
  <c r="RB120" i="3" a="1"/>
  <c r="SF102" i="3" a="1"/>
  <c r="TX12" i="3" a="1"/>
  <c r="MX10" i="3" a="1"/>
  <c r="PV81" i="3" a="1"/>
  <c r="UH45" i="3" a="1"/>
  <c r="SG37" i="3" a="1"/>
  <c r="PO143" i="3" a="1"/>
  <c r="MG109" i="3" a="1"/>
  <c r="TZ46" i="3" a="1"/>
  <c r="QZ7" i="3" a="1"/>
  <c r="PI120" i="3" a="1"/>
  <c r="TM8" i="3" a="1"/>
  <c r="UB82" i="3" a="1"/>
  <c r="SG60" i="3" a="1"/>
  <c r="RX96" i="3" a="1"/>
  <c r="RV31" i="3" a="1"/>
  <c r="PD55" i="3" a="1"/>
  <c r="SR140" i="3" a="1"/>
  <c r="MP104" i="3" a="1"/>
  <c r="TL106" i="3" a="1"/>
  <c r="OX31" i="3" a="1"/>
  <c r="MO87" i="3" a="1"/>
  <c r="MX141" i="3" a="1"/>
  <c r="SD22" i="3" a="1"/>
  <c r="OZ42" i="3" a="1"/>
  <c r="UI136" i="3" a="1"/>
  <c r="PT79" i="3" a="1"/>
  <c r="TZ79" i="3" a="1"/>
  <c r="PC101" i="3" a="1"/>
  <c r="SE71" i="3" a="1"/>
  <c r="SX76" i="3" a="1"/>
  <c r="MW114" i="3" a="1"/>
  <c r="RI80" i="3" a="1"/>
  <c r="LS104" i="3" a="1"/>
  <c r="QF91" i="3" a="1"/>
  <c r="OT11" i="3" a="1"/>
  <c r="PW58" i="3" a="1"/>
  <c r="LF30" i="3" a="1"/>
  <c r="PY27" i="3" a="1"/>
  <c r="LS8" i="3" a="1"/>
  <c r="TC107" i="3" a="1"/>
  <c r="TW35" i="3" a="1"/>
  <c r="SD68" i="3" a="1"/>
  <c r="MB6" i="3" a="1"/>
  <c r="MP61" i="3" a="1"/>
  <c r="TH45" i="3" a="1"/>
  <c r="LH18" i="3" a="1"/>
  <c r="OO35" i="3" a="1"/>
  <c r="RM148" i="3" a="1"/>
  <c r="UG44" i="3" a="1"/>
  <c r="SS15" i="3" a="1"/>
  <c r="TM104" i="3" a="1"/>
  <c r="TC87" i="3" a="1"/>
  <c r="RV32" i="3" a="1"/>
  <c r="QS164" i="3" a="1"/>
  <c r="RZ104" i="3" a="1"/>
  <c r="OT75" i="3" a="1"/>
  <c r="SQ54" i="3" a="1"/>
  <c r="SB94" i="3" a="1"/>
  <c r="OO15" i="3" a="1"/>
  <c r="LN60" i="3" a="1"/>
  <c r="RH6" i="3" a="1"/>
  <c r="SB147" i="3" a="1"/>
  <c r="RF57" i="3" a="1"/>
  <c r="MM68" i="3" a="1"/>
  <c r="OW3" i="3" a="1"/>
  <c r="MX142" i="3" a="1"/>
  <c r="LG78" i="3" a="1"/>
  <c r="MK74" i="3" a="1"/>
  <c r="SC24" i="3" a="1"/>
  <c r="PT103" i="3" a="1"/>
  <c r="RC58" i="3" a="1"/>
  <c r="PH26" i="3" a="1"/>
  <c r="LU141" i="3" a="1"/>
  <c r="LI66" i="3" a="1"/>
  <c r="MP26" i="3" a="1"/>
  <c r="QW121" i="3" a="1"/>
  <c r="QR124" i="3" a="1"/>
  <c r="SC116" i="3" a="1"/>
  <c r="RK191" i="3" a="1"/>
  <c r="TD59" i="3" a="1"/>
  <c r="SH74" i="3" a="1"/>
  <c r="TJ51" i="3" a="1"/>
  <c r="TD99" i="3" a="1"/>
  <c r="OW57" i="3" a="1"/>
  <c r="SI138" i="3" a="1"/>
  <c r="ST140" i="3" a="1"/>
  <c r="PD114" i="3" a="1"/>
  <c r="MV15" i="3" a="1"/>
  <c r="SS52" i="3" a="1"/>
  <c r="RZ103" i="3" a="1"/>
  <c r="TL77" i="3" a="1"/>
  <c r="TM12" i="3" a="1"/>
  <c r="ML33" i="3" a="1"/>
  <c r="PX12" i="3" a="1"/>
  <c r="PZ87" i="3" a="1"/>
  <c r="TZ88" i="3" a="1"/>
  <c r="UI62" i="3" a="1"/>
  <c r="MK87" i="3" a="1"/>
  <c r="LO99" i="3" a="1"/>
  <c r="LL16" i="3" a="1"/>
  <c r="RW32" i="3" a="1"/>
  <c r="OY99" i="3" a="1"/>
  <c r="TX103" i="3" a="1"/>
  <c r="QZ27" i="3" a="1"/>
  <c r="PE51" i="3" a="1"/>
  <c r="QR98" i="3" a="1"/>
  <c r="PU112" i="3" a="1"/>
  <c r="QQ113" i="3" a="1"/>
  <c r="LO111" i="3" a="1"/>
  <c r="MR88" i="3" a="1"/>
  <c r="SE57" i="3" a="1"/>
  <c r="PO77" i="3" a="1"/>
  <c r="SD42" i="3" a="1"/>
  <c r="RB82" i="3" a="1"/>
  <c r="LO80" i="3" a="1"/>
  <c r="TK83" i="3" a="1"/>
  <c r="SH102" i="3" a="1"/>
  <c r="PY157" i="3" a="1"/>
  <c r="SF57" i="3" a="1"/>
  <c r="TC59" i="3" a="1"/>
  <c r="TI72" i="3" a="1"/>
  <c r="OZ95" i="3" a="1"/>
  <c r="TA48" i="3" a="1"/>
  <c r="LD32" i="3" a="1"/>
  <c r="TH8" i="3" a="1"/>
  <c r="RK130" i="3" a="1"/>
  <c r="MS49" i="3" a="1"/>
  <c r="TW14" i="3" a="1"/>
  <c r="QE26" i="3" a="1"/>
  <c r="PS46" i="3" a="1"/>
  <c r="UA92" i="3" a="1"/>
  <c r="PF38" i="3" a="1"/>
  <c r="MR56" i="3" a="1"/>
  <c r="UI22" i="3" a="1"/>
  <c r="MA87" i="3" a="1"/>
  <c r="RL48" i="3" a="1"/>
  <c r="RZ9" i="3" a="1"/>
  <c r="PE148" i="3" a="1"/>
  <c r="LQ110" i="3" a="1"/>
  <c r="MB18" i="3" a="1"/>
  <c r="QE137" i="3" a="1"/>
  <c r="TV105" i="3" a="1"/>
  <c r="MU48" i="3" a="1"/>
  <c r="TD42" i="3" a="1"/>
  <c r="RS23" i="3" a="1"/>
  <c r="RI150" i="3" a="1"/>
  <c r="SR49" i="3" a="1"/>
  <c r="QE133" i="3" a="1"/>
  <c r="PI53" i="3" a="1"/>
  <c r="SB21" i="3" a="1"/>
  <c r="PW56" i="3" a="1"/>
  <c r="QB50" i="3" a="1"/>
  <c r="SZ42" i="3" a="1"/>
  <c r="RH10" i="3" a="1"/>
  <c r="LR160" i="3" a="1"/>
  <c r="MX12" i="3" a="1"/>
  <c r="LO7" i="3" a="1"/>
  <c r="RC24" i="3" a="1"/>
  <c r="SD14" i="3" a="1"/>
  <c r="MS101" i="3" a="1"/>
  <c r="LH30" i="3" a="1"/>
  <c r="PY20" i="3" a="1"/>
  <c r="OW52" i="3" a="1"/>
  <c r="TX95" i="3" a="1"/>
  <c r="SG160" i="3" a="1"/>
  <c r="RH28" i="3" a="1"/>
  <c r="QQ82" i="3" a="1"/>
  <c r="MB139" i="3" a="1"/>
  <c r="PX112" i="3" a="1"/>
  <c r="MN29" i="3" a="1"/>
  <c r="OX51" i="3" a="1"/>
  <c r="QG8" i="3" a="1"/>
  <c r="QQ126" i="3" a="1"/>
  <c r="LN91" i="3" a="1"/>
  <c r="UF32" i="3" a="1"/>
  <c r="QS79" i="3" a="1"/>
  <c r="QY148" i="3" a="1"/>
  <c r="SV100" i="3" a="1"/>
  <c r="PH66" i="3" a="1"/>
  <c r="PD28" i="3" a="1"/>
  <c r="MX127" i="3" a="1"/>
  <c r="MT11" i="3" a="1"/>
  <c r="OZ18" i="3" a="1"/>
  <c r="RW47" i="3" a="1"/>
  <c r="UF135" i="3" a="1"/>
  <c r="LQ70" i="3" a="1"/>
  <c r="TH98" i="3" a="1"/>
  <c r="OZ54" i="3" a="1"/>
  <c r="TC144" i="3" a="1"/>
  <c r="RY89" i="3" a="1"/>
  <c r="OZ168" i="3" a="1"/>
  <c r="SF10" i="3" a="1"/>
  <c r="QV5" i="3" a="1"/>
  <c r="QU58" i="3" a="1"/>
  <c r="TB53" i="3" a="1"/>
  <c r="MW152" i="3" a="1"/>
  <c r="RN40" i="3" a="1"/>
  <c r="MG26" i="3" a="1"/>
  <c r="SI56" i="3" a="1"/>
  <c r="LH154" i="3" a="1"/>
  <c r="UI54" i="3" a="1"/>
  <c r="RA124" i="3" a="1"/>
  <c r="RL112" i="3" a="1"/>
  <c r="MT107" i="3" a="1"/>
  <c r="QX69" i="3" a="1"/>
  <c r="TI39" i="3" a="1"/>
  <c r="PW78" i="3" a="1"/>
  <c r="TG109" i="3" a="1"/>
  <c r="OP91" i="3" a="1"/>
  <c r="QC76" i="3" a="1"/>
  <c r="TM16" i="3" a="1"/>
  <c r="MT89" i="3" a="1"/>
  <c r="LG79" i="3" a="1"/>
  <c r="OU69" i="3" a="1"/>
  <c r="RN27" i="3" a="1"/>
  <c r="UA69" i="3" a="1"/>
  <c r="MR85" i="3" a="1"/>
  <c r="RC129" i="3" a="1"/>
  <c r="RS124" i="3" a="1"/>
  <c r="UD114" i="3" a="1"/>
  <c r="TJ22" i="3" a="1"/>
  <c r="TF98" i="3" a="1"/>
  <c r="SV151" i="3" a="1"/>
  <c r="OV107" i="3" a="1"/>
  <c r="RN4" i="3" a="1"/>
  <c r="LS37" i="3" a="1"/>
  <c r="TE83" i="3" a="1"/>
  <c r="RD109" i="3" a="1"/>
  <c r="PG108" i="3" a="1"/>
  <c r="PD117" i="3" a="1"/>
  <c r="TG57" i="3" a="1"/>
  <c r="PA122" i="3" a="1"/>
  <c r="TV112" i="3" a="1"/>
  <c r="LK148" i="3" a="1"/>
  <c r="SG18" i="3" a="1"/>
  <c r="LW3" i="3" a="1"/>
  <c r="SU61" i="3" a="1"/>
  <c r="TA93" i="3" a="1"/>
  <c r="TU42" i="3" a="1"/>
  <c r="PV86" i="3" a="1"/>
  <c r="LK43" i="3" a="1"/>
  <c r="SZ29" i="3" a="1"/>
  <c r="QB74" i="3" a="1"/>
  <c r="SP149" i="3" a="1"/>
  <c r="SG110" i="3" a="1"/>
  <c r="SR77" i="3" a="1"/>
  <c r="LR48" i="3" a="1"/>
  <c r="QV88" i="3" a="1"/>
  <c r="MY109" i="3" a="1"/>
  <c r="PO93" i="3" a="1"/>
  <c r="PE88" i="3" a="1"/>
  <c r="TW12" i="3" a="1"/>
  <c r="UI76" i="3" a="1"/>
  <c r="TM46" i="3" a="1"/>
  <c r="LJ88" i="3" a="1"/>
  <c r="PO172" i="3" a="1"/>
  <c r="UF12" i="3" a="1"/>
  <c r="TG111" i="3" a="1"/>
  <c r="SC174" i="3" a="1"/>
  <c r="LS40" i="3" a="1"/>
  <c r="ST37" i="3" a="1"/>
  <c r="LD19" i="3" a="1"/>
  <c r="PW3" i="3" a="1"/>
  <c r="SI5" i="3" a="1"/>
  <c r="TL7" i="3" a="1"/>
  <c r="QP81" i="3" a="1"/>
  <c r="QZ66" i="3" a="1"/>
  <c r="UH39" i="3" a="1"/>
  <c r="TD21" i="3" a="1"/>
  <c r="PY10" i="3" a="1"/>
  <c r="TE18" i="3" a="1"/>
  <c r="MX5" i="3" a="1"/>
  <c r="MY67" i="3" a="1"/>
  <c r="QQ43" i="3" a="1"/>
  <c r="MG27" i="3" a="1"/>
  <c r="UD21" i="3" a="1"/>
  <c r="UJ58" i="3" a="1"/>
  <c r="RX7" i="3" a="1"/>
  <c r="QX11" i="3" a="1"/>
  <c r="UE29" i="3" a="1"/>
  <c r="RG6" i="3" a="1"/>
  <c r="SB55" i="3" a="1"/>
  <c r="RE29" i="3" a="1"/>
  <c r="UD25" i="3" a="1"/>
  <c r="RB134" i="3" a="1"/>
  <c r="SQ152" i="3" a="1"/>
  <c r="OX62" i="3" a="1"/>
  <c r="RS159" i="3" a="1"/>
  <c r="LV9" i="3" a="1"/>
  <c r="UJ82" i="3" a="1"/>
  <c r="QZ52" i="3" a="1"/>
  <c r="SZ92" i="3" a="1"/>
  <c r="LE160" i="3" a="1"/>
  <c r="MS56" i="3" a="1"/>
  <c r="OT40" i="3" a="1"/>
  <c r="LY152" i="3" a="1"/>
  <c r="RE181" i="3" a="1"/>
  <c r="PJ52" i="3" a="1"/>
  <c r="TC84" i="3" a="1"/>
  <c r="OZ58" i="3" a="1"/>
  <c r="UA90" i="3" a="1"/>
  <c r="SI14" i="3" a="1"/>
  <c r="SK40" i="3" a="1"/>
  <c r="SR37" i="3" a="1"/>
  <c r="RK95" i="3" a="1"/>
  <c r="LY24" i="3" a="1"/>
  <c r="MQ33" i="3" a="1"/>
  <c r="LY17" i="3" a="1"/>
  <c r="TZ20" i="3" a="1"/>
  <c r="RV81" i="3" a="1"/>
  <c r="TU28" i="3" a="1"/>
  <c r="OV41" i="3" a="1"/>
  <c r="UC62" i="3" a="1"/>
  <c r="PG92" i="3" a="1"/>
  <c r="RJ41" i="3" a="1"/>
  <c r="LM120" i="3" a="1"/>
  <c r="OR14" i="3" a="1"/>
  <c r="PI42" i="3" a="1"/>
  <c r="TV141" i="3" a="1"/>
  <c r="RS78" i="3" a="1"/>
  <c r="PV61" i="3" a="1"/>
  <c r="TV116" i="3" a="1"/>
  <c r="UF14" i="3" a="1"/>
  <c r="OT71" i="3" a="1"/>
  <c r="MU72" i="3" a="1"/>
  <c r="RX114" i="3" a="1"/>
  <c r="QS7" i="3" a="1"/>
  <c r="MQ43" i="3" a="1"/>
  <c r="SX43" i="3" a="1"/>
  <c r="RS8" i="3" a="1"/>
  <c r="LZ109" i="3" a="1"/>
  <c r="TM18" i="3" a="1"/>
  <c r="RV49" i="3" a="1"/>
  <c r="TZ48" i="3" a="1"/>
  <c r="PI65" i="3" a="1"/>
  <c r="LO58" i="3" a="1"/>
  <c r="QZ36" i="3" a="1"/>
  <c r="PT152" i="3" a="1"/>
  <c r="OW162" i="3" a="1"/>
  <c r="ML15" i="3" a="1"/>
  <c r="SC69" i="3" a="1"/>
  <c r="SG70" i="3" a="1"/>
  <c r="LT40" i="3" a="1"/>
  <c r="TB88" i="3" a="1"/>
  <c r="RG3" i="3" a="1"/>
  <c r="SH80" i="3" a="1"/>
  <c r="ST82" i="3" a="1"/>
  <c r="SP181" i="3" a="1"/>
  <c r="TG44" i="3" a="1"/>
  <c r="LJ45" i="3" a="1"/>
  <c r="OQ46" i="3" a="1"/>
  <c r="LN32" i="3" a="1"/>
  <c r="MG100" i="3" a="1"/>
  <c r="LP93" i="3" a="1"/>
  <c r="UE78" i="3" a="1"/>
  <c r="PX144" i="3" a="1"/>
  <c r="QR85" i="3" a="1"/>
  <c r="MN26" i="3" a="1"/>
  <c r="SY6" i="3" a="1"/>
  <c r="QW83" i="3" a="1"/>
  <c r="TA182" i="3" a="1"/>
  <c r="MX24" i="3" a="1"/>
  <c r="MW49" i="3" a="1"/>
  <c r="MU74" i="3" a="1"/>
  <c r="QV16" i="3" a="1"/>
  <c r="SS55" i="3" a="1"/>
  <c r="PD122" i="3" a="1"/>
  <c r="MT184" i="3" a="1"/>
  <c r="RW7" i="3" a="1"/>
  <c r="SJ41" i="3" a="1"/>
  <c r="MJ88" i="3" a="1"/>
  <c r="SH112" i="3" a="1"/>
  <c r="SV6" i="3" a="1"/>
  <c r="MO43" i="3" a="1"/>
  <c r="UG143" i="3" a="1"/>
  <c r="PW34" i="3" a="1"/>
  <c r="MN76" i="3" a="1"/>
  <c r="OY72" i="3" a="1"/>
  <c r="UD35" i="3" a="1"/>
  <c r="MK103" i="3" a="1"/>
  <c r="UD17" i="3" a="1"/>
  <c r="RX62" i="3" a="1"/>
  <c r="ML12" i="3" a="1"/>
  <c r="LU33" i="3" a="1"/>
  <c r="QE41" i="3" a="1"/>
  <c r="QW30" i="3" a="1"/>
  <c r="PY136" i="3" a="1"/>
  <c r="PS3" i="3" a="1"/>
  <c r="TI24" i="3" a="1"/>
  <c r="LI117" i="3" a="1"/>
  <c r="RZ29" i="3" a="1"/>
  <c r="OQ16" i="3" a="1"/>
  <c r="UC67" i="3" a="1"/>
  <c r="PR99" i="3" a="1"/>
  <c r="TX78" i="3" a="1"/>
  <c r="LI160" i="3" a="1"/>
  <c r="TV20" i="3" a="1"/>
  <c r="LW71" i="3" a="1"/>
  <c r="SY52" i="3" a="1"/>
  <c r="QE12" i="3" a="1"/>
  <c r="PC63" i="3" a="1"/>
  <c r="MM75" i="3" a="1"/>
  <c r="PW24" i="3" a="1"/>
  <c r="SD40" i="3" a="1"/>
  <c r="PW95" i="3" a="1"/>
  <c r="LS51" i="3" a="1"/>
  <c r="SH14" i="3" a="1"/>
  <c r="OS68" i="3" a="1"/>
  <c r="OQ32" i="3" a="1"/>
  <c r="QG12" i="3" a="1"/>
  <c r="OT41" i="3" a="1"/>
  <c r="LQ84" i="3" a="1"/>
  <c r="RS5" i="3" a="1"/>
  <c r="TZ26" i="3" a="1"/>
  <c r="OV29" i="3" a="1"/>
  <c r="MT50" i="3" a="1"/>
  <c r="UJ110" i="3" a="1"/>
  <c r="PE82" i="3" a="1"/>
  <c r="MA167" i="3" a="1"/>
  <c r="TM52" i="3" a="1"/>
  <c r="LF126" i="3" a="1"/>
  <c r="SO63" i="3" a="1"/>
  <c r="LK70" i="3" a="1"/>
  <c r="RS132" i="3" a="1"/>
  <c r="QY153" i="3" a="1"/>
  <c r="LM138" i="3" a="1"/>
  <c r="QC7" i="3" a="1"/>
  <c r="RI32" i="3" a="1"/>
  <c r="PZ61" i="3" a="1"/>
  <c r="OT9" i="3" a="1"/>
  <c r="SJ86" i="3" a="1"/>
  <c r="TB33" i="3" a="1"/>
  <c r="UE96" i="3" a="1"/>
  <c r="LR135" i="3" a="1"/>
  <c r="LY51" i="3" a="1"/>
  <c r="ON126" i="3" a="1"/>
  <c r="OQ8" i="3" a="1"/>
  <c r="OM51" i="3" a="1"/>
  <c r="TR60" i="3" a="1"/>
  <c r="LG71" i="3" a="1"/>
  <c r="RG134" i="3" a="1"/>
  <c r="QG142" i="3" a="1"/>
  <c r="RV44" i="3" a="1"/>
  <c r="OM41" i="3" a="1"/>
  <c r="TM98" i="3" a="1"/>
  <c r="QU44" i="3" a="1"/>
  <c r="SG20" i="3" a="1"/>
  <c r="SB64" i="3" a="1"/>
  <c r="QA49" i="3" a="1"/>
  <c r="SP93" i="3" a="1"/>
  <c r="UA11" i="3" a="1"/>
  <c r="RK44" i="3" a="1"/>
  <c r="LQ53" i="3" a="1"/>
  <c r="MU66" i="3" a="1"/>
  <c r="QA4" i="3" a="1"/>
  <c r="OP40" i="3" a="1"/>
  <c r="RE92" i="3" a="1"/>
  <c r="TU5" i="3" a="1"/>
  <c r="MW63" i="3" a="1"/>
  <c r="RV138" i="3" a="1"/>
  <c r="TL61" i="3" a="1"/>
  <c r="SF59" i="3" a="1"/>
  <c r="SG17" i="3" a="1"/>
  <c r="LY16" i="3" a="1"/>
  <c r="LM95" i="3" a="1"/>
  <c r="MW65" i="3" a="1"/>
  <c r="RX69" i="3" a="1"/>
  <c r="RX72" i="3" a="1"/>
  <c r="PU71" i="3" a="1"/>
  <c r="QE20" i="3" a="1"/>
  <c r="LD99" i="3" a="1"/>
  <c r="SS34" i="3" a="1"/>
  <c r="QR32" i="3" a="1"/>
  <c r="UE20" i="3" a="1"/>
  <c r="TV95" i="3" a="1"/>
  <c r="LF18" i="3" a="1"/>
  <c r="RH165" i="3" a="1"/>
  <c r="TU96" i="3" a="1"/>
  <c r="PZ55" i="3" a="1"/>
  <c r="UI47" i="3" a="1"/>
  <c r="MG108" i="3" a="1"/>
  <c r="OP75" i="3" a="1"/>
  <c r="TW23" i="3" a="1"/>
  <c r="SF24" i="3" a="1"/>
  <c r="RD59" i="3" a="1"/>
  <c r="OL121" i="3" a="1"/>
  <c r="SE95" i="3" a="1"/>
  <c r="SB29" i="3" a="1"/>
  <c r="UF55" i="3" a="1"/>
  <c r="QX68" i="3" a="1"/>
  <c r="OT87" i="3" a="1"/>
  <c r="OM124" i="3" a="1"/>
  <c r="TU59" i="3" a="1"/>
  <c r="RW131" i="3" a="1"/>
  <c r="QR8" i="3" a="1"/>
  <c r="RE21" i="3" a="1"/>
  <c r="LS145" i="3" a="1"/>
  <c r="LI83" i="3" a="1"/>
  <c r="OT193" i="3" a="1"/>
  <c r="SJ16" i="3" a="1"/>
  <c r="PC102" i="3" a="1"/>
  <c r="RW61" i="3" a="1"/>
  <c r="UD83" i="3" a="1"/>
  <c r="OU22" i="3" a="1"/>
  <c r="RG139" i="3" a="1"/>
  <c r="MJ63" i="3" a="1"/>
  <c r="SR4" i="3" a="1"/>
  <c r="QG59" i="3" a="1"/>
  <c r="SS152" i="3" a="1"/>
  <c r="TY110" i="3" a="1"/>
  <c r="TH22" i="3" a="1"/>
  <c r="SX27" i="3" a="1"/>
  <c r="MT100" i="3" a="1"/>
  <c r="LE11" i="3" a="1"/>
  <c r="MS103" i="3" a="1"/>
  <c r="TY65" i="3" a="1"/>
  <c r="MY29" i="3" a="1"/>
  <c r="ON74" i="3" a="1"/>
  <c r="PF32" i="3" a="1"/>
  <c r="RG15" i="3" a="1"/>
  <c r="PY76" i="3" a="1"/>
  <c r="LJ137" i="3" a="1"/>
  <c r="PB43" i="3" a="1"/>
  <c r="PG130" i="3" a="1"/>
  <c r="PZ20" i="3" a="1"/>
  <c r="UH64" i="3" a="1"/>
  <c r="TU129" i="3" a="1"/>
  <c r="MM26" i="3" a="1"/>
  <c r="TH29" i="3" a="1"/>
  <c r="RN18" i="3" a="1"/>
  <c r="LU76" i="3" a="1"/>
  <c r="MP142" i="3" a="1"/>
  <c r="TD87" i="3" a="1"/>
  <c r="SV83" i="3" a="1"/>
  <c r="PI86" i="3" a="1"/>
  <c r="PC77" i="3" a="1"/>
  <c r="LG84" i="3" a="1"/>
  <c r="QW22" i="3" a="1"/>
  <c r="LZ15" i="3" a="1"/>
  <c r="TI90" i="3" a="1"/>
  <c r="UF46" i="3" a="1"/>
  <c r="SJ3" i="3" a="1"/>
  <c r="RA165" i="3" a="1"/>
  <c r="LP123" i="3" a="1"/>
  <c r="MU47" i="3" a="1"/>
  <c r="MM130" i="3" a="1"/>
  <c r="LJ94" i="3" a="1"/>
  <c r="PH17" i="3" a="1"/>
  <c r="SA10" i="3" a="1"/>
  <c r="UD7" i="3" a="1"/>
  <c r="SA182" i="3" a="1"/>
  <c r="QY73" i="3" a="1"/>
  <c r="SK53" i="3" a="1"/>
  <c r="LW49" i="3" a="1"/>
  <c r="RM85" i="3" a="1"/>
  <c r="PS64" i="3" a="1"/>
  <c r="LD3" i="3" a="1"/>
  <c r="SJ93" i="3" a="1"/>
  <c r="LV124" i="3" a="1"/>
  <c r="MW75" i="3" a="1"/>
  <c r="OT127" i="3" a="1"/>
  <c r="LN43" i="3" a="1"/>
  <c r="TC33" i="3" a="1"/>
  <c r="LD64" i="3" a="1"/>
  <c r="LX94" i="3" a="1"/>
  <c r="SH29" i="3" a="1"/>
  <c r="OP29" i="3" a="1"/>
  <c r="SS42" i="3" a="1"/>
  <c r="MQ58" i="3" a="1"/>
  <c r="PT60" i="3" a="1"/>
  <c r="TX17" i="3" a="1"/>
  <c r="UJ20" i="3" a="1"/>
  <c r="UB56" i="3" a="1"/>
  <c r="OO22" i="3" a="1"/>
  <c r="TM82" i="3" a="1"/>
  <c r="TX52" i="3" a="1"/>
  <c r="PR46" i="3" a="1"/>
  <c r="MV31" i="3" a="1"/>
  <c r="TF50" i="3" a="1"/>
  <c r="OX69" i="3" a="1"/>
  <c r="MY172" i="3" a="1"/>
  <c r="QQ90" i="3" a="1"/>
  <c r="MJ72" i="3" a="1"/>
  <c r="UG20" i="3" a="1"/>
  <c r="PF39" i="3" a="1"/>
  <c r="OM77" i="3" a="1"/>
  <c r="QR71" i="3" a="1"/>
  <c r="TE42" i="3" a="1"/>
  <c r="SB133" i="3" a="1"/>
  <c r="LL30" i="3" a="1"/>
  <c r="SX110" i="3" a="1"/>
  <c r="QZ44" i="3" a="1"/>
  <c r="TJ92" i="3" a="1"/>
  <c r="SQ65" i="3" a="1"/>
  <c r="PG40" i="3" a="1"/>
  <c r="MS116" i="3" a="1"/>
  <c r="RA153" i="3" a="1"/>
  <c r="OZ44" i="3" a="1"/>
  <c r="MJ100" i="3" a="1"/>
  <c r="TG47" i="3" a="1"/>
  <c r="SJ8" i="3" a="1"/>
  <c r="RL20" i="3" a="1"/>
  <c r="TL88" i="3" a="1"/>
  <c r="MN4" i="3" a="1"/>
  <c r="PZ30" i="3" a="1"/>
  <c r="LF38" i="3" a="1"/>
  <c r="MN11" i="3" a="1"/>
  <c r="QG96" i="3" a="1"/>
  <c r="TJ28" i="3" a="1"/>
  <c r="QR19" i="3" a="1"/>
  <c r="SX81" i="3" a="1"/>
  <c r="LT78" i="3" a="1"/>
  <c r="SC77" i="3" a="1"/>
  <c r="RI54" i="3" a="1"/>
  <c r="QB94" i="3" a="1"/>
  <c r="SB66" i="3" a="1"/>
  <c r="UE66" i="3" a="1"/>
  <c r="QD159" i="3" a="1"/>
  <c r="LE19" i="3" a="1"/>
  <c r="OY41" i="3" a="1"/>
  <c r="TV50" i="3" a="1"/>
  <c r="RW51" i="3" a="1"/>
  <c r="OR40" i="3" a="1"/>
  <c r="MT5" i="3" a="1"/>
  <c r="LR12" i="3" a="1"/>
  <c r="SE99" i="3" a="1"/>
  <c r="LH17" i="3" a="1"/>
  <c r="RV43" i="3" a="1"/>
  <c r="QD55" i="3" a="1"/>
  <c r="PY43" i="3" a="1"/>
  <c r="LP91" i="3" a="1"/>
  <c r="MM67" i="3" a="1"/>
  <c r="RB30" i="3" a="1"/>
  <c r="RN34" i="3" a="1"/>
  <c r="SO10" i="3" a="1"/>
  <c r="PB160" i="3" a="1"/>
  <c r="UF92" i="3" a="1"/>
  <c r="PT64" i="3" a="1"/>
  <c r="RW49" i="3" a="1"/>
  <c r="MU116" i="3" a="1"/>
  <c r="LS16" i="3" a="1"/>
  <c r="PO96" i="3" a="1"/>
  <c r="TW95" i="3" a="1"/>
  <c r="OZ3" i="3" a="1"/>
  <c r="OO131" i="3" a="1"/>
  <c r="MK4" i="3" a="1"/>
  <c r="SH37" i="3" a="1"/>
  <c r="MM58" i="3" a="1"/>
  <c r="MR55" i="3" a="1"/>
  <c r="OY36" i="3" a="1"/>
  <c r="OQ36" i="3" a="1"/>
  <c r="LO53" i="3" a="1"/>
  <c r="OL51" i="3" a="1"/>
  <c r="UE76" i="3" a="1"/>
  <c r="MG33" i="3" a="1"/>
  <c r="TK105" i="3" a="1"/>
  <c r="RY111" i="3" a="1"/>
  <c r="LZ14" i="3" a="1"/>
  <c r="SV91" i="3" a="1"/>
  <c r="LN6" i="3" a="1"/>
  <c r="LH49" i="3" a="1"/>
  <c r="QD34" i="3" a="1"/>
  <c r="ST80" i="3" a="1"/>
  <c r="SP4" i="3" a="1"/>
  <c r="SP47" i="3" a="1"/>
  <c r="PD132" i="3" a="1"/>
  <c r="MS14" i="3" a="1"/>
  <c r="OT37" i="3" a="1"/>
  <c r="SV7" i="3" a="1"/>
  <c r="QA37" i="3" a="1"/>
  <c r="SH98" i="3" a="1"/>
  <c r="TV52" i="3" a="1"/>
  <c r="SZ34" i="3" a="1"/>
  <c r="PR155" i="3" a="1"/>
  <c r="TA162" i="3" a="1"/>
  <c r="TV26" i="3" a="1"/>
  <c r="LK96" i="3" a="1"/>
  <c r="SA56" i="3" a="1"/>
  <c r="SR73" i="3" a="1"/>
  <c r="SU43" i="3" a="1"/>
  <c r="OZ50" i="3" a="1"/>
  <c r="OT53" i="3" a="1"/>
  <c r="UE57" i="3" a="1"/>
  <c r="RY58" i="3" a="1"/>
  <c r="UF89" i="3" a="1"/>
  <c r="PS42" i="3" a="1"/>
  <c r="SE76" i="3" a="1"/>
  <c r="LM80" i="3" a="1"/>
  <c r="OO114" i="3" a="1"/>
  <c r="SV61" i="3" a="1"/>
  <c r="SO33" i="3" a="1"/>
  <c r="TZ136" i="3" a="1"/>
  <c r="PV89" i="3" a="1"/>
  <c r="SE42" i="3" a="1"/>
  <c r="MX86" i="3" a="1"/>
  <c r="SR44" i="3" a="1"/>
  <c r="UD68" i="3" a="1"/>
  <c r="OW88" i="3" a="1"/>
  <c r="TZ110" i="3" a="1"/>
  <c r="LU12" i="3" a="1"/>
  <c r="MW51" i="3" a="1"/>
  <c r="LK89" i="3" a="1"/>
  <c r="PS68" i="3" a="1"/>
  <c r="SZ64" i="3" a="1"/>
  <c r="MM66" i="3" a="1"/>
  <c r="ON23" i="3" a="1"/>
  <c r="QV79" i="3" a="1"/>
  <c r="SH109" i="3" a="1"/>
  <c r="LJ105" i="3" a="1"/>
  <c r="TX88" i="3" a="1"/>
  <c r="LL19" i="3" a="1"/>
  <c r="SB90" i="3" a="1"/>
  <c r="RH97" i="3" a="1"/>
  <c r="RW90" i="3" a="1"/>
  <c r="LZ52" i="3" a="1"/>
  <c r="TI116" i="3" a="1"/>
  <c r="QW80" i="3" a="1"/>
  <c r="OO91" i="3" a="1"/>
  <c r="OU11" i="3" a="1"/>
  <c r="UJ134" i="3" a="1"/>
  <c r="RK64" i="3" a="1"/>
  <c r="OS151" i="3" a="1"/>
  <c r="TL16" i="3" a="1"/>
  <c r="UA42" i="3" a="1"/>
  <c r="SK45" i="3" a="1"/>
  <c r="ST5" i="3" a="1"/>
  <c r="SI47" i="3" a="1"/>
  <c r="PZ58" i="3" a="1"/>
  <c r="MX101" i="3" a="1"/>
  <c r="LS36" i="3" a="1"/>
  <c r="UE48" i="3" a="1"/>
  <c r="MR92" i="3" a="1"/>
  <c r="LE144" i="3" a="1"/>
  <c r="PI11" i="3" a="1"/>
  <c r="LE67" i="3" a="1"/>
  <c r="OL73" i="3" a="1"/>
  <c r="PZ51" i="3" a="1"/>
  <c r="TK13" i="3" a="1"/>
  <c r="PO78" i="3" a="1"/>
  <c r="ST56" i="3" a="1"/>
  <c r="ST120" i="3" a="1"/>
  <c r="LP35" i="3" a="1"/>
  <c r="MV126" i="3" a="1"/>
  <c r="OX3" i="3" a="1"/>
  <c r="LP11" i="3" a="1"/>
  <c r="UI64" i="3" a="1"/>
  <c r="SO106" i="3" a="1"/>
  <c r="QQ88" i="3" a="1"/>
  <c r="SK18" i="3" a="1"/>
  <c r="SY37" i="3" a="1"/>
  <c r="LM63" i="3" a="1"/>
  <c r="UH35" i="3" a="1"/>
  <c r="SS6" i="3" a="1"/>
  <c r="PR123" i="3" a="1"/>
  <c r="QS41" i="3" a="1"/>
  <c r="LD24" i="3" a="1"/>
  <c r="PG21" i="3" a="1"/>
  <c r="LF88" i="3" a="1"/>
  <c r="SS117" i="3" a="1"/>
  <c r="OO43" i="3" a="1"/>
  <c r="TW8" i="3" a="1"/>
  <c r="RB114" i="3" a="1"/>
  <c r="TU38" i="3" a="1"/>
  <c r="TR43" i="3" a="1"/>
  <c r="TA9" i="3" a="1"/>
  <c r="PF28" i="3" a="1"/>
  <c r="MJ41" i="3" a="1"/>
  <c r="SV97" i="3" a="1"/>
  <c r="LR14" i="3" a="1"/>
  <c r="UG39" i="3" a="1"/>
  <c r="MK51" i="3" a="1"/>
  <c r="LK105" i="3" a="1"/>
  <c r="QB80" i="3" a="1"/>
  <c r="RK119" i="3" a="1"/>
  <c r="LX108" i="3" a="1"/>
  <c r="LY46" i="3" a="1"/>
  <c r="MN64" i="3" a="1"/>
  <c r="RX59" i="3" a="1"/>
  <c r="QA21" i="3" a="1"/>
  <c r="TK37" i="3" a="1"/>
  <c r="QW8" i="3" a="1"/>
  <c r="SV10" i="3" a="1"/>
  <c r="PI14" i="3" a="1"/>
  <c r="LV133" i="3" a="1"/>
  <c r="PU29" i="3" a="1"/>
  <c r="OS123" i="3" a="1"/>
  <c r="LX50" i="3" a="1"/>
  <c r="LO79" i="3" a="1"/>
  <c r="TI29" i="3" a="1"/>
  <c r="UG149" i="3" a="1"/>
  <c r="RN80" i="3" a="1"/>
  <c r="SQ79" i="3" a="1"/>
  <c r="RF105" i="3" a="1"/>
  <c r="RE4" i="3" a="1"/>
  <c r="ST71" i="3" a="1"/>
  <c r="MJ133" i="3" a="1"/>
  <c r="QX3" i="3" a="1"/>
  <c r="LW67" i="3" a="1"/>
  <c r="OS10" i="3" a="1"/>
  <c r="UC17" i="3" a="1"/>
  <c r="LY66" i="3" a="1"/>
  <c r="QV111" i="3" a="1"/>
  <c r="LR105" i="3" a="1"/>
  <c r="RA123" i="3" a="1"/>
  <c r="RZ62" i="3" a="1"/>
  <c r="SK158" i="3" a="1"/>
  <c r="PR28" i="3" a="1"/>
  <c r="RB155" i="3" a="1"/>
  <c r="MJ114" i="3" a="1"/>
  <c r="UH53" i="3" a="1"/>
  <c r="UE56" i="3" a="1"/>
  <c r="ST75" i="3" a="1"/>
  <c r="QC62" i="3" a="1"/>
  <c r="SP65" i="3" a="1"/>
  <c r="SG61" i="3" a="1"/>
  <c r="TF7" i="3" a="1"/>
  <c r="PY68" i="3" a="1"/>
  <c r="QX18" i="3" a="1"/>
  <c r="PB36" i="3" a="1"/>
  <c r="TC91" i="3" a="1"/>
  <c r="MU63" i="3" a="1"/>
  <c r="TK27" i="3" a="1"/>
  <c r="LN38" i="3" a="1"/>
  <c r="LX15" i="3" a="1"/>
  <c r="TH62" i="3" a="1"/>
  <c r="QX96" i="3" a="1"/>
  <c r="TX117" i="3" a="1"/>
  <c r="UF76" i="3" a="1"/>
  <c r="PH30" i="3" a="1"/>
  <c r="RJ26" i="3" a="1"/>
  <c r="SB53" i="3" a="1"/>
  <c r="RH24" i="3" a="1"/>
  <c r="QC59" i="3" a="1"/>
  <c r="TM73" i="3" a="1"/>
  <c r="QF99" i="3" a="1"/>
  <c r="RF72" i="3" a="1"/>
  <c r="ON110" i="3" a="1"/>
  <c r="QP67" i="3" a="1"/>
  <c r="SU11" i="3" a="1"/>
  <c r="MW16" i="3" a="1"/>
  <c r="LQ29" i="3" a="1"/>
  <c r="RV17" i="3" a="1"/>
  <c r="QC96" i="3" a="1"/>
  <c r="LI100" i="3" a="1"/>
  <c r="OS73" i="3" a="1"/>
  <c r="UB22" i="3" a="1"/>
  <c r="TR80" i="3" a="1"/>
  <c r="LG145" i="3" a="1"/>
  <c r="TH51" i="3" a="1"/>
  <c r="PS51" i="3" a="1"/>
  <c r="MU125" i="3" a="1"/>
  <c r="QQ28" i="3" a="1"/>
  <c r="QS13" i="3" a="1"/>
  <c r="MP51" i="3" a="1"/>
  <c r="RE160" i="3" a="1"/>
  <c r="SQ40" i="3" a="1"/>
  <c r="MA52" i="3" a="1"/>
  <c r="RV27" i="3" a="1"/>
  <c r="SZ69" i="3" a="1"/>
  <c r="QV51" i="3" a="1"/>
  <c r="TM42" i="3" a="1"/>
  <c r="RH76" i="3" a="1"/>
  <c r="RG120" i="3" a="1"/>
  <c r="QG141" i="3" a="1"/>
  <c r="LX97" i="3" a="1"/>
  <c r="PA72" i="3" a="1"/>
  <c r="LK69" i="3" a="1"/>
  <c r="OP90" i="3" a="1"/>
  <c r="RN153" i="3" a="1"/>
  <c r="UH60" i="3" a="1"/>
  <c r="MQ31" i="3" a="1"/>
  <c r="RL42" i="3" a="1"/>
  <c r="UE68" i="3" a="1"/>
  <c r="SV79" i="3" a="1"/>
  <c r="QP122" i="3" a="1"/>
  <c r="LD50" i="3" a="1"/>
  <c r="QZ57" i="3" a="1"/>
  <c r="OX60" i="3" a="1"/>
  <c r="RF33" i="3" a="1"/>
  <c r="MP129" i="3" a="1"/>
  <c r="OO16" i="3" a="1"/>
  <c r="RY99" i="3" a="1"/>
  <c r="QU195" i="3" a="1"/>
  <c r="TY30" i="3" a="1"/>
  <c r="PU75" i="3" a="1"/>
  <c r="MK94" i="3" a="1"/>
  <c r="SA147" i="3" a="1"/>
  <c r="RW16" i="3" a="1"/>
  <c r="MJ30" i="3" a="1"/>
  <c r="TC14" i="3" a="1"/>
  <c r="LW65" i="3" a="1"/>
  <c r="TY97" i="3" a="1"/>
  <c r="QX56" i="3" a="1"/>
  <c r="MO98" i="3" a="1"/>
  <c r="SJ71" i="3" a="1"/>
  <c r="LY71" i="3" a="1"/>
  <c r="MG13" i="3" a="1"/>
  <c r="OP55" i="3" a="1"/>
  <c r="RG34" i="3" a="1"/>
  <c r="LD150" i="3" a="1"/>
  <c r="UC105" i="3" a="1"/>
  <c r="UH83" i="3" a="1"/>
  <c r="PF14" i="3" a="1"/>
  <c r="TB64" i="3" a="1"/>
  <c r="SZ95" i="3" a="1"/>
  <c r="PW111" i="3" a="1"/>
  <c r="LS116" i="3" a="1"/>
  <c r="MP52" i="3" a="1"/>
  <c r="PA150" i="3" a="1"/>
  <c r="RD95" i="3" a="1"/>
  <c r="TA119" i="3" a="1"/>
  <c r="QT12" i="3" a="1"/>
  <c r="RI82" i="3" a="1"/>
  <c r="SH4" i="3" a="1"/>
  <c r="LE114" i="3" a="1"/>
  <c r="RV100" i="3" a="1"/>
  <c r="PJ79" i="3" a="1"/>
  <c r="ON148" i="3" a="1"/>
  <c r="UC39" i="3" a="1"/>
  <c r="MV35" i="3" a="1"/>
  <c r="MR82" i="3" a="1"/>
  <c r="LY41" i="3" a="1"/>
  <c r="UE33" i="3" a="1"/>
  <c r="RB68" i="3" a="1"/>
  <c r="RJ90" i="3" a="1"/>
  <c r="RY136" i="3" a="1"/>
  <c r="LX63" i="3" a="1"/>
  <c r="OZ15" i="3" a="1"/>
  <c r="PU25" i="3" a="1"/>
  <c r="LD39" i="3" a="1"/>
  <c r="LP12" i="3" a="1"/>
  <c r="MR11" i="3" a="1"/>
  <c r="PR15" i="3" a="1"/>
  <c r="UH62" i="3" a="1"/>
  <c r="LW90" i="3" a="1"/>
  <c r="QX116" i="3" a="1"/>
  <c r="LL12" i="3" a="1"/>
  <c r="UG22" i="3" a="1"/>
  <c r="TZ132" i="3" a="1"/>
  <c r="OW9" i="3" a="1"/>
  <c r="OQ6" i="3" a="1"/>
  <c r="QW81" i="3" a="1"/>
  <c r="TJ154" i="3" a="1"/>
  <c r="SG10" i="3" a="1"/>
  <c r="RB38" i="3" a="1"/>
  <c r="QT171" i="3" a="1"/>
  <c r="PZ145" i="3" a="1"/>
  <c r="LR112" i="3" a="1"/>
  <c r="MW99" i="3" a="1"/>
  <c r="MV98" i="3" a="1"/>
  <c r="RW147" i="3" a="1"/>
  <c r="PS25" i="3" a="1"/>
  <c r="RG20" i="3" a="1"/>
  <c r="PF3" i="3" a="1"/>
  <c r="TX213" i="3"/>
  <c r="TM89" i="3" a="1"/>
  <c r="SI73" i="3" a="1"/>
  <c r="MB46" i="3" a="1"/>
  <c r="OU87" i="3" a="1"/>
  <c r="PU9" i="3" a="1"/>
  <c r="SG116" i="3" a="1"/>
  <c r="TY85" i="3" a="1"/>
  <c r="TY14" i="3" a="1"/>
  <c r="PE11" i="3" a="1"/>
  <c r="QD25" i="3" a="1"/>
  <c r="TE106" i="3" a="1"/>
  <c r="OW36" i="3" a="1"/>
  <c r="QV138" i="3" a="1"/>
  <c r="RJ121" i="3" a="1"/>
  <c r="MN28" i="3" a="1"/>
  <c r="MW169" i="3" a="1"/>
  <c r="TU197" i="3" a="1"/>
  <c r="OR52" i="3" a="1"/>
  <c r="UH51" i="3" a="1"/>
  <c r="MB21" i="3" a="1"/>
  <c r="LT15" i="3" a="1"/>
  <c r="QU19" i="3" a="1"/>
  <c r="UA135" i="3" a="1"/>
  <c r="SP59" i="3" a="1"/>
  <c r="TZ50" i="3" a="1"/>
  <c r="QB19" i="3" a="1"/>
  <c r="SK17" i="3" a="1"/>
  <c r="LY80" i="3" a="1"/>
  <c r="SA19" i="3" a="1"/>
  <c r="TW119" i="3" a="1"/>
  <c r="SC33" i="3" a="1"/>
  <c r="PA39" i="3" a="1"/>
  <c r="LX30" i="3" a="1"/>
  <c r="PX84" i="3" a="1"/>
  <c r="TI17" i="3" a="1"/>
  <c r="OV172" i="3" a="1"/>
  <c r="TF47" i="3" a="1"/>
  <c r="QT4" i="3" a="1"/>
  <c r="SU166" i="3" a="1"/>
  <c r="TR11" i="3" a="1"/>
  <c r="TJ68" i="3" a="1"/>
  <c r="OT145" i="3" a="1"/>
  <c r="RS120" i="3" a="1"/>
  <c r="OZ26" i="3" a="1"/>
  <c r="RZ31" i="3" a="1"/>
  <c r="RZ91" i="3" a="1"/>
  <c r="SC63" i="3" a="1"/>
  <c r="QD100" i="3" a="1"/>
  <c r="RH40" i="3" a="1"/>
  <c r="TG126" i="3" a="1"/>
  <c r="RM91" i="3" a="1"/>
  <c r="RD83" i="3" a="1"/>
  <c r="SA36" i="3" a="1"/>
  <c r="LJ87" i="3" a="1"/>
  <c r="LG42" i="3" a="1"/>
  <c r="QP13" i="3" a="1"/>
  <c r="TX90" i="3" a="1"/>
  <c r="UB68" i="3" a="1"/>
  <c r="UJ177" i="3" a="1"/>
  <c r="LJ90" i="3" a="1"/>
  <c r="RN155" i="3" a="1"/>
  <c r="SA16" i="3" a="1"/>
  <c r="QE9" i="3" a="1"/>
  <c r="LW46" i="3" a="1"/>
  <c r="RD32" i="3" a="1"/>
  <c r="OZ94" i="3" a="1"/>
  <c r="TK104" i="3" a="1"/>
  <c r="TD20" i="3" a="1"/>
  <c r="RN24" i="3" a="1"/>
  <c r="OS109" i="3" a="1"/>
  <c r="QG55" i="3" a="1"/>
  <c r="TE27" i="3" a="1"/>
  <c r="OU59" i="3" a="1"/>
  <c r="MR36" i="3" a="1"/>
  <c r="ML23" i="3" a="1"/>
  <c r="RF9" i="3" a="1"/>
  <c r="QQ103" i="3" a="1"/>
  <c r="RX131" i="3" a="1"/>
  <c r="RL86" i="3" a="1"/>
  <c r="PE76" i="3" a="1"/>
  <c r="MR71" i="3" a="1"/>
  <c r="LV42" i="3" a="1"/>
  <c r="MU44" i="3" a="1"/>
  <c r="PA43" i="3" a="1"/>
  <c r="UC74" i="3" a="1"/>
  <c r="SG31" i="3" a="1"/>
  <c r="ON29" i="3" a="1"/>
  <c r="TB62" i="3" a="1"/>
  <c r="TL51" i="3" a="1"/>
  <c r="TH132" i="3" a="1"/>
  <c r="PC138" i="3" a="1"/>
  <c r="UC31" i="3" a="1"/>
  <c r="SU77" i="3" a="1"/>
  <c r="UJ12" i="3" a="1"/>
  <c r="QP36" i="3" a="1"/>
  <c r="PO105" i="3" a="1"/>
  <c r="OU98" i="3" a="1"/>
  <c r="OU17" i="3" a="1"/>
  <c r="PW110" i="3" a="1"/>
  <c r="LP62" i="3" a="1"/>
  <c r="QC56" i="3" a="1"/>
  <c r="QZ86" i="3" a="1"/>
  <c r="TZ23" i="3" a="1"/>
  <c r="LM3" i="3" a="1"/>
  <c r="PW12" i="3" a="1"/>
  <c r="SI110" i="3" a="1"/>
  <c r="SS13" i="3" a="1"/>
  <c r="PT90" i="3" a="1"/>
  <c r="PF91" i="3" a="1"/>
  <c r="RC23" i="3" a="1"/>
  <c r="RZ35" i="3" a="1"/>
  <c r="SE10" i="3" a="1"/>
  <c r="RB69" i="3" a="1"/>
  <c r="PY5" i="3" a="1"/>
  <c r="PB117" i="3" a="1"/>
  <c r="RK61" i="3" a="1"/>
  <c r="OY9" i="3" a="1"/>
  <c r="SD144" i="3" a="1"/>
  <c r="UD124" i="3" a="1"/>
  <c r="RA118" i="3" a="1"/>
  <c r="QE130" i="3" a="1"/>
  <c r="PZ10" i="3" a="1"/>
  <c r="SS67" i="3" a="1"/>
  <c r="RX47" i="3" a="1"/>
  <c r="MM18" i="3" a="1"/>
  <c r="LT80" i="3" a="1"/>
  <c r="LV65" i="3" a="1"/>
  <c r="LG57" i="3" a="1"/>
  <c r="LJ18" i="3" a="1"/>
  <c r="LQ41" i="3" a="1"/>
  <c r="UC83" i="3" a="1"/>
  <c r="TF9" i="3" a="1"/>
  <c r="MT55" i="3" a="1"/>
  <c r="RG121" i="3" a="1"/>
  <c r="OU137" i="3" a="1"/>
  <c r="QW107" i="3" a="1"/>
  <c r="QD56" i="3" a="1"/>
  <c r="PW173" i="3" a="1"/>
  <c r="PF31" i="3" a="1"/>
  <c r="QZ137" i="3" a="1"/>
  <c r="SE61" i="3" a="1"/>
  <c r="RK9" i="3" a="1"/>
  <c r="LT59" i="3" a="1"/>
  <c r="LG27" i="3" a="1"/>
  <c r="MW175" i="3" a="1"/>
  <c r="SB167" i="3" a="1"/>
  <c r="TW19" i="3" a="1"/>
  <c r="TM145" i="3" a="1"/>
  <c r="MR103" i="3" a="1"/>
  <c r="QW66" i="3" a="1"/>
  <c r="PS39" i="3" a="1"/>
  <c r="ML107" i="3" a="1"/>
  <c r="QX33" i="3" a="1"/>
  <c r="MW59" i="3" a="1"/>
  <c r="QY111" i="3" a="1"/>
  <c r="RB124" i="3" a="1"/>
  <c r="SE130" i="3" a="1"/>
  <c r="QU8" i="3" a="1"/>
  <c r="LL116" i="3" a="1"/>
  <c r="RS86" i="3" a="1"/>
  <c r="TK31" i="3" a="1"/>
  <c r="LK142" i="3" a="1"/>
  <c r="UH75" i="3" a="1"/>
  <c r="MA5" i="3" a="1"/>
  <c r="QE56" i="3" a="1"/>
  <c r="ML39" i="3" a="1"/>
  <c r="RA97" i="3" a="1"/>
  <c r="QV80" i="3" a="1"/>
  <c r="SK127" i="3" a="1"/>
  <c r="LX86" i="3" a="1"/>
  <c r="RX21" i="3" a="1"/>
  <c r="PC84" i="3" a="1"/>
  <c r="RG83" i="3" a="1"/>
  <c r="LT47" i="3" a="1"/>
  <c r="QU81" i="3" a="1"/>
  <c r="TU71" i="3" a="1"/>
  <c r="QQ150" i="3" a="1"/>
  <c r="SZ54" i="3" a="1"/>
  <c r="RX17" i="3" a="1"/>
  <c r="MQ57" i="3" a="1"/>
  <c r="QV168" i="3" a="1"/>
  <c r="TG81" i="3" a="1"/>
  <c r="ML62" i="3" a="1"/>
  <c r="MO58" i="3" a="1"/>
  <c r="PT17" i="3" a="1"/>
  <c r="LH27" i="3" a="1"/>
  <c r="PX71" i="3" a="1"/>
  <c r="LG15" i="3" a="1"/>
  <c r="LH40" i="3" a="1"/>
  <c r="LD63" i="3" a="1"/>
  <c r="TX116" i="3" a="1"/>
  <c r="SS30" i="3" a="1"/>
  <c r="TM103" i="3" a="1"/>
  <c r="PH5" i="3" a="1"/>
  <c r="RL107" i="3" a="1"/>
  <c r="PB83" i="3" a="1"/>
  <c r="ON132" i="3" a="1"/>
  <c r="OO86" i="3" a="1"/>
  <c r="LS71" i="3" a="1"/>
  <c r="MV29" i="3" a="1"/>
  <c r="UA99" i="3" a="1"/>
  <c r="TG84" i="3" a="1"/>
  <c r="LE9" i="3" a="1"/>
  <c r="LL27" i="3" a="1"/>
  <c r="SQ134" i="3" a="1"/>
  <c r="SV65" i="3" a="1"/>
  <c r="MQ108" i="3" a="1"/>
  <c r="LX21" i="3" a="1"/>
  <c r="OW93" i="3" a="1"/>
  <c r="RL18" i="3" a="1"/>
  <c r="LJ44" i="3" a="1"/>
  <c r="QD168" i="3" a="1"/>
  <c r="OM30" i="3" a="1"/>
  <c r="TJ170" i="3" a="1"/>
  <c r="QE68" i="3" a="1"/>
  <c r="PG61" i="3" a="1"/>
  <c r="OM34" i="3" a="1"/>
  <c r="MA65" i="3" a="1"/>
  <c r="MR18" i="3" a="1"/>
  <c r="QT66" i="3" a="1"/>
  <c r="QY20" i="3" a="1"/>
  <c r="RD26" i="3" a="1"/>
  <c r="SV23" i="3" a="1"/>
  <c r="SC8" i="3" a="1"/>
  <c r="UC9" i="3" a="1"/>
  <c r="OZ59" i="3" a="1"/>
  <c r="SZ68" i="3" a="1"/>
  <c r="TB5" i="3" a="1"/>
  <c r="MY89" i="3" a="1"/>
  <c r="RS127" i="3" a="1"/>
  <c r="SW107" i="3" a="1"/>
  <c r="MY22" i="3" a="1"/>
  <c r="QS140" i="3" a="1"/>
  <c r="SQ16" i="3" a="1"/>
  <c r="LF111" i="3" a="1"/>
  <c r="RX10" i="3" a="1"/>
  <c r="PV29" i="3" a="1"/>
  <c r="RE67" i="3" a="1"/>
  <c r="ST35" i="3" a="1"/>
  <c r="PW74" i="3" a="1"/>
  <c r="SC89" i="3" a="1"/>
  <c r="TB81" i="3" a="1"/>
  <c r="RA88" i="3" a="1"/>
  <c r="PT58" i="3" a="1"/>
  <c r="SE14" i="3" a="1"/>
  <c r="PR58" i="3" a="1"/>
  <c r="SF13" i="3" a="1"/>
  <c r="PG32" i="3" a="1"/>
  <c r="TI61" i="3" a="1"/>
  <c r="PJ164" i="3" a="1"/>
  <c r="SD183" i="3" a="1"/>
  <c r="QE10" i="3" a="1"/>
  <c r="PW30" i="3" a="1"/>
  <c r="RH36" i="3" a="1"/>
  <c r="QU91" i="3" a="1"/>
  <c r="TJ72" i="3" a="1"/>
  <c r="OL23" i="3" a="1"/>
  <c r="OO62" i="3" a="1"/>
  <c r="ST41" i="3" a="1"/>
  <c r="LM69" i="3" a="1"/>
  <c r="LH118" i="3" a="1"/>
  <c r="PJ15" i="3" a="1"/>
  <c r="MR157" i="3" a="1"/>
  <c r="QD42" i="3" a="1"/>
  <c r="PF15" i="3" a="1"/>
  <c r="PG89" i="3" a="1"/>
  <c r="SU64" i="3" a="1"/>
  <c r="TG80" i="3" a="1"/>
  <c r="UG64" i="3" a="1"/>
  <c r="ML77" i="3" a="1"/>
  <c r="SX36" i="3" a="1"/>
  <c r="LZ27" i="3" a="1"/>
  <c r="RN43" i="3" a="1"/>
  <c r="MB145" i="3" a="1"/>
  <c r="RF71" i="3" a="1"/>
  <c r="PX47" i="3" a="1"/>
  <c r="UE31" i="3" a="1"/>
  <c r="ON35" i="3" a="1"/>
  <c r="SW113" i="3" a="1"/>
  <c r="SW78" i="3" a="1"/>
  <c r="LR27" i="3" a="1"/>
  <c r="OZ99" i="3" a="1"/>
  <c r="UE101" i="3" a="1"/>
  <c r="PJ109" i="3" a="1"/>
  <c r="SC58" i="3" a="1"/>
  <c r="RB52" i="3" a="1"/>
  <c r="OQ40" i="3" a="1"/>
  <c r="PH58" i="3" a="1"/>
  <c r="QD51" i="3" a="1"/>
  <c r="QB103" i="3" a="1"/>
  <c r="PI45" i="3" a="1"/>
  <c r="LQ114" i="3" a="1"/>
  <c r="SW4" i="3" a="1"/>
  <c r="PO185" i="3" a="1"/>
  <c r="OS87" i="3" a="1"/>
  <c r="TR8" i="3" a="1"/>
  <c r="TY63" i="3" a="1"/>
  <c r="SV101" i="3" a="1"/>
  <c r="PE143" i="3" a="1"/>
  <c r="QQ55" i="3" a="1"/>
  <c r="PW16" i="3" a="1"/>
  <c r="PT8" i="3" a="1"/>
  <c r="TM25" i="3" a="1"/>
  <c r="RG127" i="3" a="1"/>
  <c r="PG55" i="3" a="1"/>
  <c r="TA69" i="3" a="1"/>
  <c r="PB143" i="3" a="1"/>
  <c r="TK85" i="3" a="1"/>
  <c r="RY23" i="3" a="1"/>
  <c r="QY116" i="3" a="1"/>
  <c r="QS126" i="3" a="1"/>
  <c r="SR10" i="3" a="1"/>
  <c r="PU8" i="3" a="1"/>
  <c r="PV13" i="3" a="1"/>
  <c r="LR116" i="3" a="1"/>
  <c r="TG88" i="3" a="1"/>
  <c r="RG60" i="3" a="1"/>
  <c r="QC65" i="3" a="1"/>
  <c r="SH146" i="3" a="1"/>
  <c r="OY185" i="3" a="1"/>
  <c r="SX160" i="3" a="1"/>
  <c r="LF33" i="3" a="1"/>
  <c r="QG26" i="3" a="1"/>
  <c r="SQ18" i="3" a="1"/>
  <c r="SG69" i="3" a="1"/>
  <c r="MR12" i="3" a="1"/>
  <c r="TZ94" i="3" a="1"/>
  <c r="QC9" i="3" a="1"/>
  <c r="RZ152" i="3" a="1"/>
  <c r="TA30" i="3" a="1"/>
  <c r="LU36" i="3" a="1"/>
  <c r="SW43" i="3" a="1"/>
  <c r="SA84" i="3" a="1"/>
  <c r="SJ37" i="3" a="1"/>
  <c r="SG66" i="3" a="1"/>
  <c r="LN74" i="3" a="1"/>
  <c r="LR57" i="3" a="1"/>
  <c r="RA96" i="3" a="1"/>
  <c r="PO103" i="3" a="1"/>
  <c r="LW79" i="3" a="1"/>
  <c r="MB78" i="3" a="1"/>
  <c r="RS66" i="3" a="1"/>
  <c r="MV82" i="3" a="1"/>
  <c r="PJ103" i="3" a="1"/>
  <c r="PY23" i="3" a="1"/>
  <c r="LI179" i="3" a="1"/>
  <c r="RX108" i="3" a="1"/>
  <c r="QV75" i="3" a="1"/>
  <c r="RN108" i="3" a="1"/>
  <c r="SH40" i="3" a="1"/>
  <c r="LO81" i="3" a="1"/>
  <c r="UC46" i="3" a="1"/>
  <c r="MX150" i="3" a="1"/>
  <c r="PX119" i="3" a="1"/>
  <c r="MQ29" i="3" a="1"/>
  <c r="QT31" i="3" a="1"/>
  <c r="TI156" i="3" a="1"/>
  <c r="LN165" i="3" a="1"/>
  <c r="LK66" i="3" a="1"/>
  <c r="RD71" i="3" a="1"/>
  <c r="SP75" i="3" a="1"/>
  <c r="PX95" i="3" a="1"/>
  <c r="RB87" i="3" a="1"/>
  <c r="SK51" i="3" a="1"/>
  <c r="UE41" i="3" a="1"/>
  <c r="OQ162" i="3" a="1"/>
  <c r="SY177" i="3" a="1"/>
  <c r="RF85" i="3" a="1"/>
  <c r="TR38" i="3" a="1"/>
  <c r="QU108" i="3" a="1"/>
  <c r="PG58" i="3" a="1"/>
  <c r="QR73" i="3" a="1"/>
  <c r="LS88" i="3" a="1"/>
  <c r="QA27" i="3" a="1"/>
  <c r="UD10" i="3" a="1"/>
  <c r="TK92" i="3" a="1"/>
  <c r="SF153" i="3" a="1"/>
  <c r="PW44" i="3" a="1"/>
  <c r="UH113" i="3" a="1"/>
  <c r="TH16" i="3" a="1"/>
  <c r="MQ30" i="3" a="1"/>
  <c r="MJ59" i="3" a="1"/>
  <c r="SF7" i="3" a="1"/>
  <c r="LJ102" i="3" a="1"/>
  <c r="LE98" i="3" a="1"/>
  <c r="MM20" i="3" a="1"/>
  <c r="UC112" i="3" a="1"/>
  <c r="UA113" i="3" a="1"/>
  <c r="QT108" i="3" a="1"/>
  <c r="UC23" i="3" a="1"/>
  <c r="QV11" i="3" a="1"/>
  <c r="LQ28" i="3" a="1"/>
  <c r="SP44" i="3" a="1"/>
  <c r="SZ100" i="3" a="1"/>
  <c r="RY12" i="3" a="1"/>
  <c r="TE32" i="3" a="1"/>
  <c r="SU59" i="3" a="1"/>
  <c r="TZ70" i="3" a="1"/>
  <c r="LV139" i="3" a="1"/>
  <c r="PH64" i="3" a="1"/>
  <c r="TI22" i="3" a="1"/>
  <c r="PR50" i="3" a="1"/>
  <c r="LG53" i="3" a="1"/>
  <c r="UF61" i="3" a="1"/>
  <c r="LG63" i="3" a="1"/>
  <c r="MG158" i="3" a="1"/>
  <c r="TK158" i="3" a="1"/>
  <c r="PF54" i="3" a="1"/>
  <c r="SR24" i="3" a="1"/>
  <c r="LX68" i="3" a="1"/>
  <c r="TC19" i="3" a="1"/>
  <c r="MP121" i="3" a="1"/>
  <c r="LK72" i="3" a="1"/>
  <c r="QR95" i="3" a="1"/>
  <c r="OL44" i="3" a="1"/>
  <c r="QR7" i="3" a="1"/>
  <c r="ST126" i="3" a="1"/>
  <c r="QE95" i="3" a="1"/>
  <c r="ST32" i="3" a="1"/>
  <c r="MQ75" i="3" a="1"/>
  <c r="TF44" i="3" a="1"/>
  <c r="UB21" i="3" a="1"/>
  <c r="QV148" i="3" a="1"/>
  <c r="UH93" i="3" a="1"/>
  <c r="OR9" i="3" a="1"/>
  <c r="TW7" i="3" a="1"/>
  <c r="SY108" i="3" a="1"/>
  <c r="PY65" i="3" a="1"/>
  <c r="RH115" i="3" a="1"/>
  <c r="LZ106" i="3" a="1"/>
  <c r="TL69" i="3" a="1"/>
  <c r="RC14" i="3" a="1"/>
  <c r="RX28" i="3" a="1"/>
  <c r="SW38" i="3" a="1"/>
  <c r="MM93" i="3" a="1"/>
  <c r="ST196" i="3" a="1"/>
  <c r="RY83" i="3" a="1"/>
  <c r="SH78" i="3" a="1"/>
  <c r="RD11" i="3" a="1"/>
  <c r="LF52" i="3" a="1"/>
  <c r="OR162" i="3" a="1"/>
  <c r="LN17" i="3" a="1"/>
  <c r="LW57" i="3" a="1"/>
  <c r="RH12" i="3" a="1"/>
  <c r="QD90" i="3" a="1"/>
  <c r="SX53" i="3" a="1"/>
  <c r="QG60" i="3" a="1"/>
  <c r="SB69" i="3" a="1"/>
  <c r="UB4" i="3" a="1"/>
  <c r="TU13" i="3" a="1"/>
  <c r="RX105" i="3" a="1"/>
  <c r="TD35" i="3" a="1"/>
  <c r="ON76" i="3" a="1"/>
  <c r="OZ198" i="3" a="1"/>
  <c r="LO54" i="3" a="1"/>
  <c r="LQ3" i="3" a="1"/>
  <c r="PG59" i="3" a="1"/>
  <c r="OV60" i="3" a="1"/>
  <c r="UI112" i="3" a="1"/>
  <c r="RS4" i="3" a="1"/>
  <c r="SV28" i="3" a="1"/>
  <c r="TC52" i="3" a="1"/>
  <c r="UG68" i="3" a="1"/>
  <c r="MM41" i="3" a="1"/>
  <c r="MK40" i="3" a="1"/>
  <c r="QX9" i="3" a="1"/>
  <c r="SC92" i="3" a="1"/>
  <c r="PV22" i="3" a="1"/>
  <c r="SI27" i="3" a="1"/>
  <c r="LO29" i="3" a="1"/>
  <c r="PI23" i="3" a="1"/>
  <c r="QE100" i="3" a="1"/>
  <c r="SH3" i="3" a="1"/>
  <c r="RA85" i="3" a="1"/>
  <c r="QT17" i="3" a="1"/>
  <c r="RE108" i="3" a="1"/>
  <c r="LM62" i="3" a="1"/>
  <c r="OL60" i="3" a="1"/>
  <c r="QC81" i="3" a="1"/>
  <c r="SP80" i="3" a="1"/>
  <c r="PA176" i="3" a="1"/>
  <c r="UG31" i="3" a="1"/>
  <c r="PB150" i="3" a="1"/>
  <c r="OL17" i="3" a="1"/>
  <c r="MW129" i="3" a="1"/>
  <c r="MY77" i="3" a="1"/>
  <c r="LO83" i="3" a="1"/>
  <c r="UE143" i="3" a="1"/>
  <c r="SA34" i="3" a="1"/>
  <c r="QZ17" i="3" a="1"/>
  <c r="OY4" i="3" a="1"/>
  <c r="LT71" i="3" a="1"/>
  <c r="UH102" i="3" a="1"/>
  <c r="TK132" i="3" a="1"/>
  <c r="MQ81" i="3" a="1"/>
  <c r="RL36" i="3" a="1"/>
  <c r="PV51" i="3" a="1"/>
  <c r="PT3" i="3" a="1"/>
  <c r="LH48" i="3" a="1"/>
  <c r="RL16" i="3" a="1"/>
  <c r="UA58" i="3" a="1"/>
  <c r="TW127" i="3" a="1"/>
  <c r="UH47" i="3" a="1"/>
  <c r="OX156" i="3" a="1"/>
  <c r="PB152" i="3" a="1"/>
  <c r="LX70" i="3" a="1"/>
  <c r="RH16" i="3" a="1"/>
  <c r="SG76" i="3" a="1"/>
  <c r="TB165" i="3" a="1"/>
  <c r="LM53" i="3" a="1"/>
  <c r="QU85" i="3" a="1"/>
  <c r="UD12" i="3" a="1"/>
  <c r="RX11" i="3" a="1"/>
  <c r="OT62" i="3" a="1"/>
  <c r="QY112" i="3" a="1"/>
  <c r="LL38" i="3" a="1"/>
  <c r="QC97" i="3" a="1"/>
  <c r="RZ20" i="3" a="1"/>
  <c r="QY108" i="3" a="1"/>
  <c r="UF104" i="3" a="1"/>
  <c r="PW35" i="3" a="1"/>
  <c r="QE40" i="3" a="1"/>
  <c r="TF85" i="3" a="1"/>
  <c r="SR70" i="3" a="1"/>
  <c r="QS113" i="3" a="1"/>
  <c r="SQ132" i="3" a="1"/>
  <c r="PJ161" i="3" a="1"/>
  <c r="SX104" i="3" a="1"/>
  <c r="TA26" i="3" a="1"/>
  <c r="RD107" i="3" a="1"/>
  <c r="LG31" i="3" a="1"/>
  <c r="RS139" i="3" a="1"/>
  <c r="RG19" i="3" a="1"/>
  <c r="PS71" i="3" a="1"/>
  <c r="LF65" i="3" a="1"/>
  <c r="LN73" i="3" a="1"/>
  <c r="MO36" i="3" a="1"/>
  <c r="MT6" i="3" a="1"/>
  <c r="TV129" i="3" a="1"/>
  <c r="TC55" i="3" a="1"/>
  <c r="QS63" i="3" a="1"/>
  <c r="QS37" i="3" a="1"/>
  <c r="RB94" i="3" a="1"/>
  <c r="UI95" i="3" a="1"/>
  <c r="RK37" i="3" a="1"/>
  <c r="UH107" i="3" a="1"/>
  <c r="RN96" i="3" a="1"/>
  <c r="PA53" i="3" a="1"/>
  <c r="QQ84" i="3" a="1"/>
  <c r="PD31" i="3" a="1"/>
  <c r="LH96" i="3" a="1"/>
  <c r="TY56" i="3" a="1"/>
  <c r="OP19" i="3" a="1"/>
  <c r="RD36" i="3" a="1"/>
  <c r="RM33" i="3" a="1"/>
  <c r="TD37" i="3" a="1"/>
  <c r="LY27" i="3" a="1"/>
  <c r="RB54" i="3" a="1"/>
  <c r="TR53" i="3" a="1"/>
  <c r="OV43" i="3" a="1"/>
  <c r="UE116" i="3" a="1"/>
  <c r="SQ111" i="3" a="1"/>
  <c r="LH64" i="3" a="1"/>
  <c r="PJ31" i="3" a="1"/>
  <c r="MU118" i="3" a="1"/>
  <c r="LJ50" i="3" a="1"/>
  <c r="MV13" i="3" a="1"/>
  <c r="LG21" i="3" a="1"/>
  <c r="LF124" i="3" a="1"/>
  <c r="UG125" i="3" a="1"/>
  <c r="LN51" i="3" a="1"/>
  <c r="QF92" i="3" a="1"/>
  <c r="UJ5" i="3" a="1"/>
  <c r="LI69" i="3" a="1"/>
  <c r="TA76" i="3" a="1"/>
  <c r="QQ51" i="3" a="1"/>
  <c r="MU90" i="3" a="1"/>
  <c r="LR63" i="3" a="1"/>
  <c r="UC36" i="3" a="1"/>
  <c r="MJ27" i="3" a="1"/>
  <c r="PC98" i="3" a="1"/>
  <c r="OQ64" i="3" a="1"/>
  <c r="TH63" i="3" a="1"/>
  <c r="TH60" i="3" a="1"/>
  <c r="RG72" i="3" a="1"/>
  <c r="SF117" i="3" a="1"/>
  <c r="ON154" i="3" a="1"/>
  <c r="MU123" i="3" a="1"/>
  <c r="TX132" i="3" a="1"/>
  <c r="QP33" i="3" a="1"/>
  <c r="UD62" i="3" a="1"/>
  <c r="LH89" i="3" a="1"/>
  <c r="SJ32" i="3" a="1"/>
  <c r="SP36" i="3" a="1"/>
  <c r="PX34" i="3" a="1"/>
  <c r="UG105" i="3" a="1"/>
  <c r="LP112" i="3" a="1"/>
  <c r="TV32" i="3" a="1"/>
  <c r="MY103" i="3" a="1"/>
  <c r="MR13" i="3" a="1"/>
  <c r="SP24" i="3" a="1"/>
  <c r="LJ36" i="3" a="1"/>
  <c r="PJ120" i="3" a="1"/>
  <c r="TL65" i="3" a="1"/>
  <c r="QU83" i="3" a="1"/>
  <c r="SI13" i="3" a="1"/>
  <c r="OR10" i="3" a="1"/>
  <c r="ST64" i="3" a="1"/>
  <c r="TJ35" i="3" a="1"/>
  <c r="OX91" i="3" a="1"/>
  <c r="SI64" i="3" a="1"/>
  <c r="PE91" i="3" a="1"/>
  <c r="LD120" i="3" a="1"/>
  <c r="MK17" i="3" a="1"/>
  <c r="MK11" i="3" a="1"/>
  <c r="TB74" i="3" a="1"/>
  <c r="QY58" i="3" a="1"/>
  <c r="TH31" i="3" a="1"/>
  <c r="LS82" i="3" a="1"/>
  <c r="RB175" i="3" a="1"/>
  <c r="SJ38" i="3" a="1"/>
  <c r="RI49" i="3" a="1"/>
  <c r="SA38" i="3" a="1"/>
  <c r="UH40" i="3" a="1"/>
  <c r="QW37" i="3" a="1"/>
  <c r="QE73" i="3" a="1"/>
  <c r="LN5" i="3" a="1"/>
  <c r="PX11" i="3" a="1"/>
  <c r="QV26" i="3" a="1"/>
  <c r="TV59" i="3" a="1"/>
  <c r="MW162" i="3" a="1"/>
  <c r="MX116" i="3" a="1"/>
  <c r="TY42" i="3" a="1"/>
  <c r="UB103" i="3" a="1"/>
  <c r="SH83" i="3" a="1"/>
  <c r="SO4" i="3" a="1"/>
  <c r="OL74" i="3" a="1"/>
  <c r="RB150" i="3" a="1"/>
  <c r="RY50" i="3" a="1"/>
  <c r="TJ107" i="3" a="1"/>
  <c r="OW103" i="3" a="1"/>
  <c r="OV91" i="3" a="1"/>
  <c r="LI7" i="3" a="1"/>
  <c r="LH91" i="3" a="1"/>
  <c r="LE7" i="3" a="1"/>
  <c r="RV20" i="3" a="1"/>
  <c r="OU26" i="3" a="1"/>
  <c r="TK137" i="3" a="1"/>
  <c r="MN14" i="3" a="1"/>
  <c r="MV64" i="3" a="1"/>
  <c r="MX17" i="3" a="1"/>
  <c r="LJ17" i="3" a="1"/>
  <c r="LS43" i="3" a="1"/>
  <c r="RY64" i="3" a="1"/>
  <c r="RD35" i="3" a="1"/>
  <c r="QG70" i="3" a="1"/>
  <c r="OX39" i="3" a="1"/>
  <c r="UA35" i="3" a="1"/>
  <c r="PU40" i="3" a="1"/>
  <c r="QD15" i="3" a="1"/>
  <c r="QB97" i="3" a="1"/>
  <c r="LU106" i="3" a="1"/>
  <c r="PO17" i="3" a="1"/>
  <c r="LK39" i="3" a="1"/>
  <c r="SW170" i="3" a="1"/>
  <c r="MB38" i="3" a="1"/>
  <c r="SY43" i="3" a="1"/>
  <c r="MY99" i="3" a="1"/>
  <c r="OQ114" i="3" a="1"/>
  <c r="QB78" i="3" a="1"/>
  <c r="PU96" i="3" a="1"/>
  <c r="LX145" i="3" a="1"/>
  <c r="PZ60" i="3" a="1"/>
  <c r="SU21" i="3" a="1"/>
  <c r="OP6" i="3" a="1"/>
  <c r="RB20" i="3" a="1"/>
  <c r="LE46" i="3" a="1"/>
  <c r="RL50" i="3" a="1"/>
  <c r="TD3" i="3" a="1"/>
  <c r="TB38" i="3" a="1"/>
  <c r="LS84" i="3" a="1"/>
  <c r="MV75" i="3" a="1"/>
  <c r="SQ169" i="3" a="1"/>
  <c r="UC120" i="3" a="1"/>
  <c r="OM128" i="3" a="1"/>
  <c r="TC116" i="3" a="1"/>
  <c r="QQ75" i="3" a="1"/>
  <c r="RW21" i="3" a="1"/>
  <c r="LO76" i="3" a="1"/>
  <c r="TL73" i="3" a="1"/>
  <c r="PS16" i="3" a="1"/>
  <c r="PY59" i="3" a="1"/>
  <c r="MP165" i="3" a="1"/>
  <c r="QX97" i="3" a="1"/>
  <c r="SR43" i="3" a="1"/>
  <c r="PD34" i="3" a="1"/>
  <c r="SY25" i="3" a="1"/>
  <c r="QF149" i="3" a="1"/>
  <c r="PU62" i="3" a="1"/>
  <c r="QD101" i="3" a="1"/>
  <c r="QC99" i="3" a="1"/>
  <c r="LM13" i="3" a="1"/>
  <c r="LD123" i="3" a="1"/>
  <c r="UH26" i="3" a="1"/>
  <c r="RA33" i="3" a="1"/>
  <c r="LH157" i="3" a="1"/>
  <c r="LR11" i="3" a="1"/>
  <c r="TB131" i="3" a="1"/>
  <c r="MS124" i="3" a="1"/>
  <c r="OL48" i="3" a="1"/>
  <c r="OR127" i="3" a="1"/>
  <c r="RV140" i="3" a="1"/>
  <c r="UE47" i="3" a="1"/>
  <c r="LT69" i="3" a="1"/>
  <c r="SS23" i="3" a="1"/>
  <c r="LK110" i="3" a="1"/>
  <c r="PZ76" i="3" a="1"/>
  <c r="LV94" i="3" a="1"/>
  <c r="OS62" i="3" a="1"/>
  <c r="OM10" i="3" a="1"/>
  <c r="RA145" i="3" a="1"/>
  <c r="PU119" i="3" a="1"/>
  <c r="PH110" i="3" a="1"/>
  <c r="TA85" i="3" a="1"/>
  <c r="SV86" i="3" a="1"/>
  <c r="OP53" i="3" a="1"/>
  <c r="TF103" i="3" a="1"/>
  <c r="LM50" i="3" a="1"/>
  <c r="PD32" i="3" a="1"/>
  <c r="OS102" i="3" a="1"/>
  <c r="ML16" i="3" a="1"/>
  <c r="MX51" i="3" a="1"/>
  <c r="RF94" i="3" a="1"/>
  <c r="MY65" i="3" a="1"/>
  <c r="LZ117" i="3" a="1"/>
  <c r="TW29" i="3" a="1"/>
  <c r="TA156" i="3" a="1"/>
  <c r="PA33" i="3" a="1"/>
  <c r="RS6" i="3" a="1"/>
  <c r="LN45" i="3" a="1"/>
  <c r="RC62" i="3" a="1"/>
  <c r="PX15" i="3" a="1"/>
  <c r="LS72" i="3" a="1"/>
  <c r="OR21" i="3" a="1"/>
  <c r="LO41" i="3" a="1"/>
  <c r="PC53" i="3" a="1"/>
  <c r="UG15" i="3" a="1"/>
  <c r="MA10" i="3" a="1"/>
  <c r="SI104" i="3" a="1"/>
  <c r="OT33" i="3" a="1"/>
  <c r="PS67" i="3" a="1"/>
  <c r="SW102" i="3" a="1"/>
  <c r="RE31" i="3" a="1"/>
  <c r="PW76" i="3" a="1"/>
  <c r="RM65" i="3" a="1"/>
  <c r="UG124" i="3" a="1"/>
  <c r="MG94" i="3" a="1"/>
  <c r="PJ127" i="3" a="1"/>
  <c r="SX68" i="3" a="1"/>
  <c r="PF9" i="3" a="1"/>
  <c r="RL59" i="3" a="1"/>
  <c r="PU63" i="3" a="1"/>
  <c r="RB85" i="3" a="1"/>
  <c r="SD44" i="3" a="1"/>
  <c r="RN116" i="3" a="1"/>
  <c r="TU46" i="3" a="1"/>
  <c r="SF112" i="3" a="1"/>
  <c r="QV106" i="3" a="1"/>
  <c r="LG38" i="3" a="1"/>
  <c r="LJ64" i="3" a="1"/>
  <c r="LF78" i="3" a="1"/>
  <c r="QQ104" i="3" a="1"/>
  <c r="RG98" i="3" a="1"/>
  <c r="QW87" i="3" a="1"/>
  <c r="PI27" i="3" a="1"/>
  <c r="OX87" i="3" a="1"/>
  <c r="UB104" i="3" a="1"/>
  <c r="RD86" i="3" a="1"/>
  <c r="PE15" i="3" a="1"/>
  <c r="PB9" i="3" a="1"/>
  <c r="PU166" i="3" a="1"/>
  <c r="QX54" i="3" a="1"/>
  <c r="OV49" i="3" a="1"/>
  <c r="SE17" i="3" a="1"/>
  <c r="TJ37" i="3" a="1"/>
  <c r="LK3" i="3" a="1"/>
  <c r="LW127" i="3" a="1"/>
  <c r="OP155" i="3" a="1"/>
  <c r="RF31" i="3" a="1"/>
  <c r="MX75" i="3" a="1"/>
  <c r="OV120" i="3" a="1"/>
  <c r="ON45" i="3" a="1"/>
  <c r="PR95" i="3" a="1"/>
  <c r="MA45" i="3" a="1"/>
  <c r="MJ132" i="3" a="1"/>
  <c r="QD95" i="3" a="1"/>
  <c r="OS27" i="3" a="1"/>
  <c r="PE58" i="3" a="1"/>
  <c r="RI170" i="3" a="1"/>
  <c r="RI170" i="3" l="1"/>
  <c r="PE58" i="3"/>
  <c r="OS27" i="3"/>
  <c r="QD95" i="3"/>
  <c r="MJ132" i="3"/>
  <c r="MA45" i="3"/>
  <c r="PR95" i="3"/>
  <c r="ON45" i="3"/>
  <c r="OV120" i="3"/>
  <c r="MX75" i="3"/>
  <c r="RF31" i="3"/>
  <c r="OP155" i="3"/>
  <c r="LW127" i="3"/>
  <c r="LK3" i="3"/>
  <c r="TJ37" i="3"/>
  <c r="SE17" i="3"/>
  <c r="OV49" i="3"/>
  <c r="QX54" i="3"/>
  <c r="PU166" i="3"/>
  <c r="PB9" i="3"/>
  <c r="PE15" i="3"/>
  <c r="RD86" i="3"/>
  <c r="UB104" i="3"/>
  <c r="OX87" i="3"/>
  <c r="PI27" i="3"/>
  <c r="QW87" i="3"/>
  <c r="RG98" i="3"/>
  <c r="QQ104" i="3"/>
  <c r="LF78" i="3"/>
  <c r="LJ64" i="3"/>
  <c r="LG38" i="3"/>
  <c r="QV106" i="3"/>
  <c r="SF112" i="3"/>
  <c r="TU46" i="3"/>
  <c r="RN116" i="3"/>
  <c r="SD44" i="3"/>
  <c r="RB85" i="3"/>
  <c r="PU63" i="3"/>
  <c r="RL59" i="3"/>
  <c r="PF9" i="3"/>
  <c r="SX68" i="3"/>
  <c r="PJ127" i="3"/>
  <c r="MG94" i="3"/>
  <c r="UG124" i="3"/>
  <c r="RM65" i="3"/>
  <c r="PW76" i="3"/>
  <c r="RE31" i="3"/>
  <c r="SW102" i="3"/>
  <c r="PS67" i="3"/>
  <c r="OT33" i="3"/>
  <c r="SI104" i="3"/>
  <c r="MA10" i="3"/>
  <c r="UG15" i="3"/>
  <c r="PC53" i="3"/>
  <c r="LO41" i="3"/>
  <c r="OR21" i="3"/>
  <c r="LS72" i="3"/>
  <c r="PX15" i="3"/>
  <c r="RC62" i="3"/>
  <c r="LN45" i="3"/>
  <c r="RS6" i="3"/>
  <c r="PA33" i="3"/>
  <c r="TA156" i="3"/>
  <c r="TW29" i="3"/>
  <c r="LZ117" i="3"/>
  <c r="MY65" i="3"/>
  <c r="RF94" i="3"/>
  <c r="MX51" i="3"/>
  <c r="ML16" i="3"/>
  <c r="OS102" i="3"/>
  <c r="PD32" i="3"/>
  <c r="LM50" i="3"/>
  <c r="TF103" i="3"/>
  <c r="OP53" i="3"/>
  <c r="SV86" i="3"/>
  <c r="TA85" i="3"/>
  <c r="PH110" i="3"/>
  <c r="PU119" i="3"/>
  <c r="RA145" i="3"/>
  <c r="OM10" i="3"/>
  <c r="OS62" i="3"/>
  <c r="LV94" i="3"/>
  <c r="PZ76" i="3"/>
  <c r="LK110" i="3"/>
  <c r="SS23" i="3"/>
  <c r="LT69" i="3"/>
  <c r="UE47" i="3"/>
  <c r="RV140" i="3"/>
  <c r="OR127" i="3"/>
  <c r="OL48" i="3"/>
  <c r="MS124" i="3"/>
  <c r="TB131" i="3"/>
  <c r="LR11" i="3"/>
  <c r="LH157" i="3"/>
  <c r="RA33" i="3"/>
  <c r="UH26" i="3"/>
  <c r="LD123" i="3"/>
  <c r="LM13" i="3"/>
  <c r="QC99" i="3"/>
  <c r="QD101" i="3"/>
  <c r="PU62" i="3"/>
  <c r="QF149" i="3"/>
  <c r="SY25" i="3"/>
  <c r="PD34" i="3"/>
  <c r="SR43" i="3"/>
  <c r="QX97" i="3"/>
  <c r="MP165" i="3"/>
  <c r="PY59" i="3"/>
  <c r="PS16" i="3"/>
  <c r="TL73" i="3"/>
  <c r="LO76" i="3"/>
  <c r="RW21" i="3"/>
  <c r="QQ75" i="3"/>
  <c r="TC116" i="3"/>
  <c r="OM128" i="3"/>
  <c r="UC120" i="3"/>
  <c r="SQ169" i="3"/>
  <c r="MV75" i="3"/>
  <c r="LS84" i="3"/>
  <c r="TB38" i="3"/>
  <c r="TD3" i="3"/>
  <c r="RL50" i="3"/>
  <c r="LE46" i="3"/>
  <c r="RB20" i="3"/>
  <c r="OP6" i="3"/>
  <c r="SU21" i="3"/>
  <c r="PZ60" i="3"/>
  <c r="LX145" i="3"/>
  <c r="PU96" i="3"/>
  <c r="QB78" i="3"/>
  <c r="OQ114" i="3"/>
  <c r="MY99" i="3"/>
  <c r="SY43" i="3"/>
  <c r="MB38" i="3"/>
  <c r="SW170" i="3"/>
  <c r="LK39" i="3"/>
  <c r="PO17" i="3"/>
  <c r="LU106" i="3"/>
  <c r="QB97" i="3"/>
  <c r="QD15" i="3"/>
  <c r="PU40" i="3"/>
  <c r="UA35" i="3"/>
  <c r="OX39" i="3"/>
  <c r="QG70" i="3"/>
  <c r="RD35" i="3"/>
  <c r="RY64" i="3"/>
  <c r="LS43" i="3"/>
  <c r="LJ17" i="3"/>
  <c r="MX17" i="3"/>
  <c r="MV64" i="3"/>
  <c r="MN14" i="3"/>
  <c r="TK137" i="3"/>
  <c r="OU26" i="3"/>
  <c r="RV20" i="3"/>
  <c r="LE7" i="3"/>
  <c r="LH91" i="3"/>
  <c r="LI7" i="3"/>
  <c r="OV91" i="3"/>
  <c r="OW103" i="3"/>
  <c r="TJ107" i="3"/>
  <c r="RY50" i="3"/>
  <c r="RB150" i="3"/>
  <c r="OL74" i="3"/>
  <c r="SO4" i="3"/>
  <c r="SH83" i="3"/>
  <c r="UB103" i="3"/>
  <c r="TY42" i="3"/>
  <c r="MX116" i="3"/>
  <c r="MW162" i="3"/>
  <c r="TV59" i="3"/>
  <c r="QV26" i="3"/>
  <c r="PX11" i="3"/>
  <c r="LN5" i="3"/>
  <c r="QE73" i="3"/>
  <c r="QW37" i="3"/>
  <c r="UH40" i="3"/>
  <c r="SA38" i="3"/>
  <c r="RI49" i="3"/>
  <c r="SJ38" i="3"/>
  <c r="RB175" i="3"/>
  <c r="LS82" i="3"/>
  <c r="TH31" i="3"/>
  <c r="QY58" i="3"/>
  <c r="TB74" i="3"/>
  <c r="MK11" i="3"/>
  <c r="MK17" i="3"/>
  <c r="LD120" i="3"/>
  <c r="PE91" i="3"/>
  <c r="SI64" i="3"/>
  <c r="OX91" i="3"/>
  <c r="TJ35" i="3"/>
  <c r="ST64" i="3"/>
  <c r="OR10" i="3"/>
  <c r="SI13" i="3"/>
  <c r="QU83" i="3"/>
  <c r="TL65" i="3"/>
  <c r="PJ120" i="3"/>
  <c r="LJ36" i="3"/>
  <c r="SP24" i="3"/>
  <c r="MR13" i="3"/>
  <c r="MY103" i="3"/>
  <c r="TV32" i="3"/>
  <c r="LP112" i="3"/>
  <c r="UG105" i="3"/>
  <c r="PX34" i="3"/>
  <c r="SP36" i="3"/>
  <c r="SJ32" i="3"/>
  <c r="LH89" i="3"/>
  <c r="UD62" i="3"/>
  <c r="QP33" i="3"/>
  <c r="TX132" i="3"/>
  <c r="MU123" i="3"/>
  <c r="ON154" i="3"/>
  <c r="SF117" i="3"/>
  <c r="RG72" i="3"/>
  <c r="TH60" i="3"/>
  <c r="TH63" i="3"/>
  <c r="OQ64" i="3"/>
  <c r="PC98" i="3"/>
  <c r="MJ27" i="3"/>
  <c r="UC36" i="3"/>
  <c r="LR63" i="3"/>
  <c r="MU90" i="3"/>
  <c r="QQ51" i="3"/>
  <c r="TA76" i="3"/>
  <c r="LI69" i="3"/>
  <c r="UJ5" i="3"/>
  <c r="QF92" i="3"/>
  <c r="LN51" i="3"/>
  <c r="UG125" i="3"/>
  <c r="LF124" i="3"/>
  <c r="LG21" i="3"/>
  <c r="MV13" i="3"/>
  <c r="LJ50" i="3"/>
  <c r="MU118" i="3"/>
  <c r="PJ31" i="3"/>
  <c r="LH64" i="3"/>
  <c r="SQ111" i="3"/>
  <c r="UE116" i="3"/>
  <c r="OV43" i="3"/>
  <c r="TR53" i="3"/>
  <c r="RB54" i="3"/>
  <c r="LY27" i="3"/>
  <c r="TD37" i="3"/>
  <c r="RM33" i="3"/>
  <c r="RD36" i="3"/>
  <c r="OP19" i="3"/>
  <c r="TY56" i="3"/>
  <c r="LH96" i="3"/>
  <c r="PD31" i="3"/>
  <c r="QQ84" i="3"/>
  <c r="PA53" i="3"/>
  <c r="RN96" i="3"/>
  <c r="UH107" i="3"/>
  <c r="RK37" i="3"/>
  <c r="UI95" i="3"/>
  <c r="RB94" i="3"/>
  <c r="QS37" i="3"/>
  <c r="QS63" i="3"/>
  <c r="TC55" i="3"/>
  <c r="TV129" i="3"/>
  <c r="MT6" i="3"/>
  <c r="MO36" i="3"/>
  <c r="LN73" i="3"/>
  <c r="LF65" i="3"/>
  <c r="PS71" i="3"/>
  <c r="RG19" i="3"/>
  <c r="RS139" i="3"/>
  <c r="LG31" i="3"/>
  <c r="RD107" i="3"/>
  <c r="TA26" i="3"/>
  <c r="SX104" i="3"/>
  <c r="PJ161" i="3"/>
  <c r="SQ132" i="3"/>
  <c r="QS113" i="3"/>
  <c r="SR70" i="3"/>
  <c r="TF85" i="3"/>
  <c r="QE40" i="3"/>
  <c r="PW35" i="3"/>
  <c r="UF104" i="3"/>
  <c r="QY108" i="3"/>
  <c r="RZ20" i="3"/>
  <c r="QC97" i="3"/>
  <c r="LL38" i="3"/>
  <c r="QY112" i="3"/>
  <c r="OT62" i="3"/>
  <c r="RX11" i="3"/>
  <c r="UD12" i="3"/>
  <c r="QU85" i="3"/>
  <c r="LM53" i="3"/>
  <c r="TB165" i="3"/>
  <c r="SG76" i="3"/>
  <c r="RH16" i="3"/>
  <c r="LX70" i="3"/>
  <c r="PB152" i="3"/>
  <c r="OX156" i="3"/>
  <c r="UH47" i="3"/>
  <c r="TW127" i="3"/>
  <c r="UA58" i="3"/>
  <c r="RL16" i="3"/>
  <c r="LH48" i="3"/>
  <c r="PT3" i="3"/>
  <c r="PV51" i="3"/>
  <c r="RL36" i="3"/>
  <c r="MQ81" i="3"/>
  <c r="TK132" i="3"/>
  <c r="UH102" i="3"/>
  <c r="LT71" i="3"/>
  <c r="OY4" i="3"/>
  <c r="QZ17" i="3"/>
  <c r="SA34" i="3"/>
  <c r="UE143" i="3"/>
  <c r="LO83" i="3"/>
  <c r="MY77" i="3"/>
  <c r="MW129" i="3"/>
  <c r="OL17" i="3"/>
  <c r="PB150" i="3"/>
  <c r="UG31" i="3"/>
  <c r="PA176" i="3"/>
  <c r="SP80" i="3"/>
  <c r="QC81" i="3"/>
  <c r="OL60" i="3"/>
  <c r="LM62" i="3"/>
  <c r="RE108" i="3"/>
  <c r="QT17" i="3"/>
  <c r="RA85" i="3"/>
  <c r="SH3" i="3"/>
  <c r="QE100" i="3"/>
  <c r="PI23" i="3"/>
  <c r="LO29" i="3"/>
  <c r="SI27" i="3"/>
  <c r="PV22" i="3"/>
  <c r="SC92" i="3"/>
  <c r="QX9" i="3"/>
  <c r="MK40" i="3"/>
  <c r="MM41" i="3"/>
  <c r="UG68" i="3"/>
  <c r="TC52" i="3"/>
  <c r="SV28" i="3"/>
  <c r="RS4" i="3"/>
  <c r="UI112" i="3"/>
  <c r="OV60" i="3"/>
  <c r="PG59" i="3"/>
  <c r="LQ3" i="3"/>
  <c r="LO54" i="3"/>
  <c r="OZ198" i="3"/>
  <c r="ON76" i="3"/>
  <c r="TD35" i="3"/>
  <c r="RX105" i="3"/>
  <c r="TU13" i="3"/>
  <c r="UB4" i="3"/>
  <c r="SB69" i="3"/>
  <c r="QG60" i="3"/>
  <c r="SX53" i="3"/>
  <c r="QD90" i="3"/>
  <c r="RH12" i="3"/>
  <c r="LW57" i="3"/>
  <c r="LN17" i="3"/>
  <c r="OR162" i="3"/>
  <c r="LF52" i="3"/>
  <c r="RD11" i="3"/>
  <c r="SH78" i="3"/>
  <c r="RY83" i="3"/>
  <c r="ST196" i="3"/>
  <c r="MM93" i="3"/>
  <c r="SW38" i="3"/>
  <c r="RX28" i="3"/>
  <c r="RC14" i="3"/>
  <c r="TL69" i="3"/>
  <c r="LZ106" i="3"/>
  <c r="RH115" i="3"/>
  <c r="PY65" i="3"/>
  <c r="SY108" i="3"/>
  <c r="TW7" i="3"/>
  <c r="OR9" i="3"/>
  <c r="UH93" i="3"/>
  <c r="QV148" i="3"/>
  <c r="UB21" i="3"/>
  <c r="TF44" i="3"/>
  <c r="MQ75" i="3"/>
  <c r="ST32" i="3"/>
  <c r="QE95" i="3"/>
  <c r="ST126" i="3"/>
  <c r="QR7" i="3"/>
  <c r="OL44" i="3"/>
  <c r="QR95" i="3"/>
  <c r="LK72" i="3"/>
  <c r="MP121" i="3"/>
  <c r="TC19" i="3"/>
  <c r="LX68" i="3"/>
  <c r="SR24" i="3"/>
  <c r="PF54" i="3"/>
  <c r="TK158" i="3"/>
  <c r="MG158" i="3"/>
  <c r="LG63" i="3"/>
  <c r="UF61" i="3"/>
  <c r="LG53" i="3"/>
  <c r="PR50" i="3"/>
  <c r="TI22" i="3"/>
  <c r="PH64" i="3"/>
  <c r="LV139" i="3"/>
  <c r="TZ70" i="3"/>
  <c r="SU59" i="3"/>
  <c r="TE32" i="3"/>
  <c r="RY12" i="3"/>
  <c r="SZ100" i="3"/>
  <c r="SP44" i="3"/>
  <c r="LQ28" i="3"/>
  <c r="QV11" i="3"/>
  <c r="UC23" i="3"/>
  <c r="QT108" i="3"/>
  <c r="UA113" i="3"/>
  <c r="UC112" i="3"/>
  <c r="MM20" i="3"/>
  <c r="LE98" i="3"/>
  <c r="LJ102" i="3"/>
  <c r="SF7" i="3"/>
  <c r="MJ59" i="3"/>
  <c r="MQ30" i="3"/>
  <c r="TH16" i="3"/>
  <c r="UH113" i="3"/>
  <c r="PW44" i="3"/>
  <c r="SF153" i="3"/>
  <c r="TK92" i="3"/>
  <c r="UD10" i="3"/>
  <c r="QA27" i="3"/>
  <c r="LS88" i="3"/>
  <c r="QR73" i="3"/>
  <c r="PG58" i="3"/>
  <c r="QU108" i="3"/>
  <c r="TR38" i="3"/>
  <c r="RF85" i="3"/>
  <c r="SY177" i="3"/>
  <c r="OQ162" i="3"/>
  <c r="UE41" i="3"/>
  <c r="SK51" i="3"/>
  <c r="RB87" i="3"/>
  <c r="PX95" i="3"/>
  <c r="SP75" i="3"/>
  <c r="RD71" i="3"/>
  <c r="LK66" i="3"/>
  <c r="LN165" i="3"/>
  <c r="TI156" i="3"/>
  <c r="QT31" i="3"/>
  <c r="MQ29" i="3"/>
  <c r="PX119" i="3"/>
  <c r="MX150" i="3"/>
  <c r="UC46" i="3"/>
  <c r="LO81" i="3"/>
  <c r="SH40" i="3"/>
  <c r="RN108" i="3"/>
  <c r="QV75" i="3"/>
  <c r="RX108" i="3"/>
  <c r="LI179" i="3"/>
  <c r="PY23" i="3"/>
  <c r="PJ103" i="3"/>
  <c r="MV82" i="3"/>
  <c r="RS66" i="3"/>
  <c r="MB78" i="3"/>
  <c r="LW79" i="3"/>
  <c r="PO103" i="3"/>
  <c r="RA96" i="3"/>
  <c r="LR57" i="3"/>
  <c r="LN74" i="3"/>
  <c r="SG66" i="3"/>
  <c r="SJ37" i="3"/>
  <c r="SA84" i="3"/>
  <c r="SW43" i="3"/>
  <c r="LU36" i="3"/>
  <c r="TA30" i="3"/>
  <c r="RZ152" i="3"/>
  <c r="QC9" i="3"/>
  <c r="TZ94" i="3"/>
  <c r="MR12" i="3"/>
  <c r="SG69" i="3"/>
  <c r="SQ18" i="3"/>
  <c r="QG26" i="3"/>
  <c r="LF33" i="3"/>
  <c r="SX160" i="3"/>
  <c r="OY185" i="3"/>
  <c r="SH146" i="3"/>
  <c r="QC65" i="3"/>
  <c r="RG60" i="3"/>
  <c r="TG88" i="3"/>
  <c r="LR116" i="3"/>
  <c r="PV13" i="3"/>
  <c r="PU8" i="3"/>
  <c r="SR10" i="3"/>
  <c r="QS126" i="3"/>
  <c r="QY116" i="3"/>
  <c r="RY23" i="3"/>
  <c r="TK85" i="3"/>
  <c r="PB143" i="3"/>
  <c r="TA69" i="3"/>
  <c r="PG55" i="3"/>
  <c r="RG127" i="3"/>
  <c r="TM25" i="3"/>
  <c r="PT8" i="3"/>
  <c r="PW16" i="3"/>
  <c r="QQ55" i="3"/>
  <c r="PE143" i="3"/>
  <c r="SV101" i="3"/>
  <c r="TY63" i="3"/>
  <c r="TR8" i="3"/>
  <c r="OS87" i="3"/>
  <c r="PO185" i="3"/>
  <c r="SW4" i="3"/>
  <c r="LQ114" i="3"/>
  <c r="PI45" i="3"/>
  <c r="QB103" i="3"/>
  <c r="QD51" i="3"/>
  <c r="PH58" i="3"/>
  <c r="OQ40" i="3"/>
  <c r="RB52" i="3"/>
  <c r="SC58" i="3"/>
  <c r="PJ109" i="3"/>
  <c r="UE101" i="3"/>
  <c r="OZ99" i="3"/>
  <c r="LR27" i="3"/>
  <c r="SW78" i="3"/>
  <c r="SW113" i="3"/>
  <c r="ON35" i="3"/>
  <c r="UE31" i="3"/>
  <c r="PX47" i="3"/>
  <c r="RF71" i="3"/>
  <c r="MB145" i="3"/>
  <c r="RN43" i="3"/>
  <c r="LZ27" i="3"/>
  <c r="SX36" i="3"/>
  <c r="ML77" i="3"/>
  <c r="UG64" i="3"/>
  <c r="TG80" i="3"/>
  <c r="SU64" i="3"/>
  <c r="PG89" i="3"/>
  <c r="PF15" i="3"/>
  <c r="QD42" i="3"/>
  <c r="MR157" i="3"/>
  <c r="PJ15" i="3"/>
  <c r="LH118" i="3"/>
  <c r="LM69" i="3"/>
  <c r="ST41" i="3"/>
  <c r="OO62" i="3"/>
  <c r="OL23" i="3"/>
  <c r="TJ72" i="3"/>
  <c r="QU91" i="3"/>
  <c r="RH36" i="3"/>
  <c r="PW30" i="3"/>
  <c r="QE10" i="3"/>
  <c r="SD183" i="3"/>
  <c r="PJ164" i="3"/>
  <c r="TI61" i="3"/>
  <c r="PG32" i="3"/>
  <c r="SF13" i="3"/>
  <c r="PR58" i="3"/>
  <c r="SE14" i="3"/>
  <c r="PT58" i="3"/>
  <c r="RA88" i="3"/>
  <c r="TB81" i="3"/>
  <c r="SC89" i="3"/>
  <c r="PW74" i="3"/>
  <c r="ST35" i="3"/>
  <c r="RE67" i="3"/>
  <c r="PV29" i="3"/>
  <c r="RX10" i="3"/>
  <c r="LF111" i="3"/>
  <c r="SQ16" i="3"/>
  <c r="QS140" i="3"/>
  <c r="MY22" i="3"/>
  <c r="SW107" i="3"/>
  <c r="RS127" i="3"/>
  <c r="MY89" i="3"/>
  <c r="TB5" i="3"/>
  <c r="SZ68" i="3"/>
  <c r="OZ59" i="3"/>
  <c r="UC9" i="3"/>
  <c r="SC8" i="3"/>
  <c r="SV23" i="3"/>
  <c r="RD26" i="3"/>
  <c r="QY20" i="3"/>
  <c r="QT66" i="3"/>
  <c r="MR18" i="3"/>
  <c r="MA65" i="3"/>
  <c r="OM34" i="3"/>
  <c r="PG61" i="3"/>
  <c r="QE68" i="3"/>
  <c r="TJ170" i="3"/>
  <c r="OM30" i="3"/>
  <c r="QD168" i="3"/>
  <c r="LJ44" i="3"/>
  <c r="RL18" i="3"/>
  <c r="OW93" i="3"/>
  <c r="LX21" i="3"/>
  <c r="MQ108" i="3"/>
  <c r="SV65" i="3"/>
  <c r="SQ134" i="3"/>
  <c r="LL27" i="3"/>
  <c r="LE9" i="3"/>
  <c r="TG84" i="3"/>
  <c r="UA99" i="3"/>
  <c r="MV29" i="3"/>
  <c r="LS71" i="3"/>
  <c r="OO86" i="3"/>
  <c r="ON132" i="3"/>
  <c r="PB83" i="3"/>
  <c r="RL107" i="3"/>
  <c r="PH5" i="3"/>
  <c r="TM103" i="3"/>
  <c r="SS30" i="3"/>
  <c r="TX116" i="3"/>
  <c r="LD63" i="3"/>
  <c r="LH40" i="3"/>
  <c r="LG15" i="3"/>
  <c r="PX71" i="3"/>
  <c r="LH27" i="3"/>
  <c r="PT17" i="3"/>
  <c r="MO58" i="3"/>
  <c r="ML62" i="3"/>
  <c r="TG81" i="3"/>
  <c r="QV168" i="3"/>
  <c r="MQ57" i="3"/>
  <c r="RX17" i="3"/>
  <c r="SZ54" i="3"/>
  <c r="QQ150" i="3"/>
  <c r="TU71" i="3"/>
  <c r="QU81" i="3"/>
  <c r="LT47" i="3"/>
  <c r="RG83" i="3"/>
  <c r="PC84" i="3"/>
  <c r="RX21" i="3"/>
  <c r="LX86" i="3"/>
  <c r="SK127" i="3"/>
  <c r="QV80" i="3"/>
  <c r="RA97" i="3"/>
  <c r="ML39" i="3"/>
  <c r="QE56" i="3"/>
  <c r="MA5" i="3"/>
  <c r="UH75" i="3"/>
  <c r="LK142" i="3"/>
  <c r="TK31" i="3"/>
  <c r="RS86" i="3"/>
  <c r="LL116" i="3"/>
  <c r="QU8" i="3"/>
  <c r="SE130" i="3"/>
  <c r="RB124" i="3"/>
  <c r="QY111" i="3"/>
  <c r="MW59" i="3"/>
  <c r="QX33" i="3"/>
  <c r="ML107" i="3"/>
  <c r="PS39" i="3"/>
  <c r="QW66" i="3"/>
  <c r="MR103" i="3"/>
  <c r="TM145" i="3"/>
  <c r="TW19" i="3"/>
  <c r="SB167" i="3"/>
  <c r="MW175" i="3"/>
  <c r="LG27" i="3"/>
  <c r="LT59" i="3"/>
  <c r="RK9" i="3"/>
  <c r="SE61" i="3"/>
  <c r="QZ137" i="3"/>
  <c r="PF31" i="3"/>
  <c r="PW173" i="3"/>
  <c r="QD56" i="3"/>
  <c r="QW107" i="3"/>
  <c r="OU137" i="3"/>
  <c r="RG121" i="3"/>
  <c r="MT55" i="3"/>
  <c r="TF9" i="3"/>
  <c r="UC83" i="3"/>
  <c r="LQ41" i="3"/>
  <c r="LJ18" i="3"/>
  <c r="LG57" i="3"/>
  <c r="LV65" i="3"/>
  <c r="LT80" i="3"/>
  <c r="MM18" i="3"/>
  <c r="RX47" i="3"/>
  <c r="SS67" i="3"/>
  <c r="PZ10" i="3"/>
  <c r="QE130" i="3"/>
  <c r="RA118" i="3"/>
  <c r="UD124" i="3"/>
  <c r="SD144" i="3"/>
  <c r="OY9" i="3"/>
  <c r="RK61" i="3"/>
  <c r="PB117" i="3"/>
  <c r="PY5" i="3"/>
  <c r="RB69" i="3"/>
  <c r="SE10" i="3"/>
  <c r="RZ35" i="3"/>
  <c r="RC23" i="3"/>
  <c r="PF91" i="3"/>
  <c r="PT90" i="3"/>
  <c r="SS13" i="3"/>
  <c r="SI110" i="3"/>
  <c r="PW12" i="3"/>
  <c r="LM3" i="3"/>
  <c r="TZ23" i="3"/>
  <c r="QZ86" i="3"/>
  <c r="QC56" i="3"/>
  <c r="LP62" i="3"/>
  <c r="PW110" i="3"/>
  <c r="OU17" i="3"/>
  <c r="OU98" i="3"/>
  <c r="PO105" i="3"/>
  <c r="QP36" i="3"/>
  <c r="UJ12" i="3"/>
  <c r="SU77" i="3"/>
  <c r="UC31" i="3"/>
  <c r="PC138" i="3"/>
  <c r="TH132" i="3"/>
  <c r="TL51" i="3"/>
  <c r="TB62" i="3"/>
  <c r="ON29" i="3"/>
  <c r="SG31" i="3"/>
  <c r="UC74" i="3"/>
  <c r="PA43" i="3"/>
  <c r="MU44" i="3"/>
  <c r="LV42" i="3"/>
  <c r="MR71" i="3"/>
  <c r="PE76" i="3"/>
  <c r="RL86" i="3"/>
  <c r="RX131" i="3"/>
  <c r="QQ103" i="3"/>
  <c r="RF9" i="3"/>
  <c r="ML23" i="3"/>
  <c r="MR36" i="3"/>
  <c r="OU59" i="3"/>
  <c r="TE27" i="3"/>
  <c r="QG55" i="3"/>
  <c r="OS109" i="3"/>
  <c r="RN24" i="3"/>
  <c r="TD20" i="3"/>
  <c r="TK104" i="3"/>
  <c r="OZ94" i="3"/>
  <c r="RD32" i="3"/>
  <c r="LW46" i="3"/>
  <c r="QE9" i="3"/>
  <c r="SA16" i="3"/>
  <c r="RN155" i="3"/>
  <c r="LJ90" i="3"/>
  <c r="UJ177" i="3"/>
  <c r="UB68" i="3"/>
  <c r="TX90" i="3"/>
  <c r="QP13" i="3"/>
  <c r="LG42" i="3"/>
  <c r="LJ87" i="3"/>
  <c r="SA36" i="3"/>
  <c r="RD83" i="3"/>
  <c r="RM91" i="3"/>
  <c r="TG126" i="3"/>
  <c r="RH40" i="3"/>
  <c r="QD100" i="3"/>
  <c r="SC63" i="3"/>
  <c r="RZ91" i="3"/>
  <c r="RZ31" i="3"/>
  <c r="OZ26" i="3"/>
  <c r="RS120" i="3"/>
  <c r="OT145" i="3"/>
  <c r="TJ68" i="3"/>
  <c r="TR11" i="3"/>
  <c r="SU166" i="3"/>
  <c r="QT4" i="3"/>
  <c r="TF47" i="3"/>
  <c r="OV172" i="3"/>
  <c r="TI17" i="3"/>
  <c r="PX84" i="3"/>
  <c r="LX30" i="3"/>
  <c r="PA39" i="3"/>
  <c r="SC33" i="3"/>
  <c r="TW119" i="3"/>
  <c r="SA19" i="3"/>
  <c r="LY80" i="3"/>
  <c r="SK17" i="3"/>
  <c r="QB19" i="3"/>
  <c r="TZ50" i="3"/>
  <c r="SP59" i="3"/>
  <c r="UA135" i="3"/>
  <c r="QU19" i="3"/>
  <c r="LT15" i="3"/>
  <c r="MB21" i="3"/>
  <c r="UH51" i="3"/>
  <c r="OR52" i="3"/>
  <c r="TU197" i="3"/>
  <c r="MW169" i="3"/>
  <c r="MN28" i="3"/>
  <c r="RJ121" i="3"/>
  <c r="QV138" i="3"/>
  <c r="OW36" i="3"/>
  <c r="TE106" i="3"/>
  <c r="QD25" i="3"/>
  <c r="PE11" i="3"/>
  <c r="TY14" i="3"/>
  <c r="TY85" i="3"/>
  <c r="SG116" i="3"/>
  <c r="PU9" i="3"/>
  <c r="OU87" i="3"/>
  <c r="MB46" i="3"/>
  <c r="SI73" i="3"/>
  <c r="TM89" i="3"/>
  <c r="PF3" i="3"/>
  <c r="RG20" i="3"/>
  <c r="PS25" i="3"/>
  <c r="RW147" i="3"/>
  <c r="MV98" i="3"/>
  <c r="MW99" i="3"/>
  <c r="LR112" i="3"/>
  <c r="PZ145" i="3"/>
  <c r="QT171" i="3"/>
  <c r="RB38" i="3"/>
  <c r="SG10" i="3"/>
  <c r="TJ154" i="3"/>
  <c r="QW81" i="3"/>
  <c r="OQ6" i="3"/>
  <c r="OW9" i="3"/>
  <c r="TZ132" i="3"/>
  <c r="UG22" i="3"/>
  <c r="LL12" i="3"/>
  <c r="QX116" i="3"/>
  <c r="LW90" i="3"/>
  <c r="UH62" i="3"/>
  <c r="PR15" i="3"/>
  <c r="MR11" i="3"/>
  <c r="LP12" i="3"/>
  <c r="LD39" i="3"/>
  <c r="PU25" i="3"/>
  <c r="OZ15" i="3"/>
  <c r="LX63" i="3"/>
  <c r="RY136" i="3"/>
  <c r="RJ90" i="3"/>
  <c r="RB68" i="3"/>
  <c r="UE33" i="3"/>
  <c r="LY41" i="3"/>
  <c r="MR82" i="3"/>
  <c r="MV35" i="3"/>
  <c r="UC39" i="3"/>
  <c r="ON148" i="3"/>
  <c r="PJ79" i="3"/>
  <c r="RV100" i="3"/>
  <c r="LE114" i="3"/>
  <c r="SH4" i="3"/>
  <c r="RI82" i="3"/>
  <c r="QT12" i="3"/>
  <c r="TA119" i="3"/>
  <c r="RD95" i="3"/>
  <c r="PA150" i="3"/>
  <c r="MP52" i="3"/>
  <c r="LS116" i="3"/>
  <c r="PW111" i="3"/>
  <c r="SZ95" i="3"/>
  <c r="TB64" i="3"/>
  <c r="PF14" i="3"/>
  <c r="UH83" i="3"/>
  <c r="UC105" i="3"/>
  <c r="LD150" i="3"/>
  <c r="RG34" i="3"/>
  <c r="OP55" i="3"/>
  <c r="MG13" i="3"/>
  <c r="LY71" i="3"/>
  <c r="SJ71" i="3"/>
  <c r="MO98" i="3"/>
  <c r="QX56" i="3"/>
  <c r="TY97" i="3"/>
  <c r="LW65" i="3"/>
  <c r="TC14" i="3"/>
  <c r="MJ30" i="3"/>
  <c r="RW16" i="3"/>
  <c r="SA147" i="3"/>
  <c r="MK94" i="3"/>
  <c r="PU75" i="3"/>
  <c r="TY30" i="3"/>
  <c r="QU195" i="3"/>
  <c r="RY99" i="3"/>
  <c r="OO16" i="3"/>
  <c r="MP129" i="3"/>
  <c r="RF33" i="3"/>
  <c r="OX60" i="3"/>
  <c r="QZ57" i="3"/>
  <c r="LD50" i="3"/>
  <c r="QP122" i="3"/>
  <c r="SV79" i="3"/>
  <c r="UE68" i="3"/>
  <c r="RL42" i="3"/>
  <c r="MQ31" i="3"/>
  <c r="UH60" i="3"/>
  <c r="RN153" i="3"/>
  <c r="OP90" i="3"/>
  <c r="LK69" i="3"/>
  <c r="PA72" i="3"/>
  <c r="LX97" i="3"/>
  <c r="QG141" i="3"/>
  <c r="RG120" i="3"/>
  <c r="RH76" i="3"/>
  <c r="TM42" i="3"/>
  <c r="QV51" i="3"/>
  <c r="SZ69" i="3"/>
  <c r="RV27" i="3"/>
  <c r="MA52" i="3"/>
  <c r="SQ40" i="3"/>
  <c r="RE160" i="3"/>
  <c r="MP51" i="3"/>
  <c r="QS13" i="3"/>
  <c r="QQ28" i="3"/>
  <c r="MU125" i="3"/>
  <c r="PS51" i="3"/>
  <c r="TH51" i="3"/>
  <c r="LG145" i="3"/>
  <c r="TR80" i="3"/>
  <c r="UB22" i="3"/>
  <c r="OS73" i="3"/>
  <c r="LI100" i="3"/>
  <c r="QC96" i="3"/>
  <c r="RV17" i="3"/>
  <c r="LQ29" i="3"/>
  <c r="MW16" i="3"/>
  <c r="SU11" i="3"/>
  <c r="QP67" i="3"/>
  <c r="ON110" i="3"/>
  <c r="RF72" i="3"/>
  <c r="QF99" i="3"/>
  <c r="TM73" i="3"/>
  <c r="QC59" i="3"/>
  <c r="RH24" i="3"/>
  <c r="SB53" i="3"/>
  <c r="RJ26" i="3"/>
  <c r="PH30" i="3"/>
  <c r="UF76" i="3"/>
  <c r="TX117" i="3"/>
  <c r="QX96" i="3"/>
  <c r="TH62" i="3"/>
  <c r="LX15" i="3"/>
  <c r="LN38" i="3"/>
  <c r="TK27" i="3"/>
  <c r="MU63" i="3"/>
  <c r="TC91" i="3"/>
  <c r="PB36" i="3"/>
  <c r="QX18" i="3"/>
  <c r="PY68" i="3"/>
  <c r="TF7" i="3"/>
  <c r="SG61" i="3"/>
  <c r="SP65" i="3"/>
  <c r="QC62" i="3"/>
  <c r="ST75" i="3"/>
  <c r="UE56" i="3"/>
  <c r="UH53" i="3"/>
  <c r="MJ114" i="3"/>
  <c r="RB155" i="3"/>
  <c r="PR28" i="3"/>
  <c r="SK158" i="3"/>
  <c r="RZ62" i="3"/>
  <c r="RA123" i="3"/>
  <c r="LR105" i="3"/>
  <c r="QV111" i="3"/>
  <c r="LY66" i="3"/>
  <c r="UC17" i="3"/>
  <c r="OS10" i="3"/>
  <c r="LW67" i="3"/>
  <c r="QX3" i="3"/>
  <c r="MJ133" i="3"/>
  <c r="ST71" i="3"/>
  <c r="RE4" i="3"/>
  <c r="QM4" i="3" s="1"/>
  <c r="RF105" i="3"/>
  <c r="SQ79" i="3"/>
  <c r="RN80" i="3"/>
  <c r="UG149" i="3"/>
  <c r="TI29" i="3"/>
  <c r="LO79" i="3"/>
  <c r="LX50" i="3"/>
  <c r="OS123" i="3"/>
  <c r="PU29" i="3"/>
  <c r="LV133" i="3"/>
  <c r="PI14" i="3"/>
  <c r="SV10" i="3"/>
  <c r="QW8" i="3"/>
  <c r="TK37" i="3"/>
  <c r="QA21" i="3"/>
  <c r="RX59" i="3"/>
  <c r="MN64" i="3"/>
  <c r="LY46" i="3"/>
  <c r="LX108" i="3"/>
  <c r="RK119" i="3"/>
  <c r="QB80" i="3"/>
  <c r="LK105" i="3"/>
  <c r="MK51" i="3"/>
  <c r="UG39" i="3"/>
  <c r="LR14" i="3"/>
  <c r="SV97" i="3"/>
  <c r="MJ41" i="3"/>
  <c r="PF28" i="3"/>
  <c r="TA9" i="3"/>
  <c r="TR43" i="3"/>
  <c r="TU38" i="3"/>
  <c r="RB114" i="3"/>
  <c r="TW8" i="3"/>
  <c r="OO43" i="3"/>
  <c r="SS117" i="3"/>
  <c r="LF88" i="3"/>
  <c r="PG21" i="3"/>
  <c r="LD24" i="3"/>
  <c r="QS41" i="3"/>
  <c r="PR123" i="3"/>
  <c r="SS6" i="3"/>
  <c r="UH35" i="3"/>
  <c r="LM63" i="3"/>
  <c r="SY37" i="3"/>
  <c r="SK18" i="3"/>
  <c r="QQ88" i="3"/>
  <c r="SO106" i="3"/>
  <c r="UI64" i="3"/>
  <c r="LP11" i="3"/>
  <c r="OX3" i="3"/>
  <c r="MV126" i="3"/>
  <c r="LP35" i="3"/>
  <c r="ST120" i="3"/>
  <c r="ST56" i="3"/>
  <c r="PO78" i="3"/>
  <c r="TK13" i="3"/>
  <c r="PZ51" i="3"/>
  <c r="OL73" i="3"/>
  <c r="LE67" i="3"/>
  <c r="PI11" i="3"/>
  <c r="LE144" i="3"/>
  <c r="MR92" i="3"/>
  <c r="UE48" i="3"/>
  <c r="LS36" i="3"/>
  <c r="MX101" i="3"/>
  <c r="PZ58" i="3"/>
  <c r="SI47" i="3"/>
  <c r="ST5" i="3"/>
  <c r="SK45" i="3"/>
  <c r="UA42" i="3"/>
  <c r="TL16" i="3"/>
  <c r="OS151" i="3"/>
  <c r="RK64" i="3"/>
  <c r="UJ134" i="3"/>
  <c r="OU11" i="3"/>
  <c r="OO91" i="3"/>
  <c r="QW80" i="3"/>
  <c r="TI116" i="3"/>
  <c r="LZ52" i="3"/>
  <c r="RW90" i="3"/>
  <c r="RH97" i="3"/>
  <c r="SB90" i="3"/>
  <c r="LL19" i="3"/>
  <c r="TX88" i="3"/>
  <c r="LJ105" i="3"/>
  <c r="SH109" i="3"/>
  <c r="QV79" i="3"/>
  <c r="ON23" i="3"/>
  <c r="MM66" i="3"/>
  <c r="SZ64" i="3"/>
  <c r="PS68" i="3"/>
  <c r="LK89" i="3"/>
  <c r="MW51" i="3"/>
  <c r="LU12" i="3"/>
  <c r="TZ110" i="3"/>
  <c r="OW88" i="3"/>
  <c r="UD68" i="3"/>
  <c r="SR44" i="3"/>
  <c r="MX86" i="3"/>
  <c r="SE42" i="3"/>
  <c r="PV89" i="3"/>
  <c r="TZ136" i="3"/>
  <c r="SO33" i="3"/>
  <c r="SV61" i="3"/>
  <c r="OO114" i="3"/>
  <c r="LM80" i="3"/>
  <c r="SE76" i="3"/>
  <c r="PS42" i="3"/>
  <c r="UF89" i="3"/>
  <c r="RY58" i="3"/>
  <c r="UE57" i="3"/>
  <c r="OT53" i="3"/>
  <c r="OZ50" i="3"/>
  <c r="SU43" i="3"/>
  <c r="SR73" i="3"/>
  <c r="SA56" i="3"/>
  <c r="LK96" i="3"/>
  <c r="TV26" i="3"/>
  <c r="TA162" i="3"/>
  <c r="PR155" i="3"/>
  <c r="SZ34" i="3"/>
  <c r="TV52" i="3"/>
  <c r="SH98" i="3"/>
  <c r="QA37" i="3"/>
  <c r="SV7" i="3"/>
  <c r="OT37" i="3"/>
  <c r="MS14" i="3"/>
  <c r="PD132" i="3"/>
  <c r="SP47" i="3"/>
  <c r="SP4" i="3"/>
  <c r="ST80" i="3"/>
  <c r="QD34" i="3"/>
  <c r="LH49" i="3"/>
  <c r="LN6" i="3"/>
  <c r="SV91" i="3"/>
  <c r="LZ14" i="3"/>
  <c r="RY111" i="3"/>
  <c r="TK105" i="3"/>
  <c r="MG33" i="3"/>
  <c r="UE76" i="3"/>
  <c r="OL51" i="3"/>
  <c r="LO53" i="3"/>
  <c r="OQ36" i="3"/>
  <c r="OY36" i="3"/>
  <c r="MR55" i="3"/>
  <c r="MM58" i="3"/>
  <c r="SH37" i="3"/>
  <c r="MK4" i="3"/>
  <c r="OO131" i="3"/>
  <c r="OZ3" i="3"/>
  <c r="TW95" i="3"/>
  <c r="PO96" i="3"/>
  <c r="LS16" i="3"/>
  <c r="MU116" i="3"/>
  <c r="RW49" i="3"/>
  <c r="PT64" i="3"/>
  <c r="UF92" i="3"/>
  <c r="PB160" i="3"/>
  <c r="SO10" i="3"/>
  <c r="RN34" i="3"/>
  <c r="RB30" i="3"/>
  <c r="MM67" i="3"/>
  <c r="LP91" i="3"/>
  <c r="PY43" i="3"/>
  <c r="QD55" i="3"/>
  <c r="RV43" i="3"/>
  <c r="LH17" i="3"/>
  <c r="SE99" i="3"/>
  <c r="LR12" i="3"/>
  <c r="MT5" i="3"/>
  <c r="OR40" i="3"/>
  <c r="RW51" i="3"/>
  <c r="TV50" i="3"/>
  <c r="OY41" i="3"/>
  <c r="LE19" i="3"/>
  <c r="QD159" i="3"/>
  <c r="UE66" i="3"/>
  <c r="SB66" i="3"/>
  <c r="QB94" i="3"/>
  <c r="RI54" i="3"/>
  <c r="SC77" i="3"/>
  <c r="LT78" i="3"/>
  <c r="SX81" i="3"/>
  <c r="QR19" i="3"/>
  <c r="TJ28" i="3"/>
  <c r="QG96" i="3"/>
  <c r="MN11" i="3"/>
  <c r="LF38" i="3"/>
  <c r="PZ30" i="3"/>
  <c r="MN4" i="3"/>
  <c r="TL88" i="3"/>
  <c r="RL20" i="3"/>
  <c r="SJ8" i="3"/>
  <c r="TG47" i="3"/>
  <c r="MJ100" i="3"/>
  <c r="OZ44" i="3"/>
  <c r="RA153" i="3"/>
  <c r="MS116" i="3"/>
  <c r="PG40" i="3"/>
  <c r="SQ65" i="3"/>
  <c r="TJ92" i="3"/>
  <c r="QZ44" i="3"/>
  <c r="SX110" i="3"/>
  <c r="LL30" i="3"/>
  <c r="SB133" i="3"/>
  <c r="TE42" i="3"/>
  <c r="QR71" i="3"/>
  <c r="OM77" i="3"/>
  <c r="PF39" i="3"/>
  <c r="UG20" i="3"/>
  <c r="MJ72" i="3"/>
  <c r="QQ90" i="3"/>
  <c r="MY172" i="3"/>
  <c r="OX69" i="3"/>
  <c r="TF50" i="3"/>
  <c r="MV31" i="3"/>
  <c r="PR46" i="3"/>
  <c r="TX52" i="3"/>
  <c r="TM82" i="3"/>
  <c r="OO22" i="3"/>
  <c r="UB56" i="3"/>
  <c r="UJ20" i="3"/>
  <c r="TX17" i="3"/>
  <c r="PT60" i="3"/>
  <c r="MQ58" i="3"/>
  <c r="SS42" i="3"/>
  <c r="OP29" i="3"/>
  <c r="SH29" i="3"/>
  <c r="LX94" i="3"/>
  <c r="LD64" i="3"/>
  <c r="TC33" i="3"/>
  <c r="LN43" i="3"/>
  <c r="OT127" i="3"/>
  <c r="MW75" i="3"/>
  <c r="LV124" i="3"/>
  <c r="SJ93" i="3"/>
  <c r="LD3" i="3"/>
  <c r="PS64" i="3"/>
  <c r="RM85" i="3"/>
  <c r="LW49" i="3"/>
  <c r="SK53" i="3"/>
  <c r="QY73" i="3"/>
  <c r="SA182" i="3"/>
  <c r="UD7" i="3"/>
  <c r="SA10" i="3"/>
  <c r="PH17" i="3"/>
  <c r="LJ94" i="3"/>
  <c r="MM130" i="3"/>
  <c r="MU47" i="3"/>
  <c r="LP123" i="3"/>
  <c r="RA165" i="3"/>
  <c r="SJ3" i="3"/>
  <c r="UF46" i="3"/>
  <c r="TI90" i="3"/>
  <c r="LZ15" i="3"/>
  <c r="QW22" i="3"/>
  <c r="LG84" i="3"/>
  <c r="PC77" i="3"/>
  <c r="PI86" i="3"/>
  <c r="SV83" i="3"/>
  <c r="TD87" i="3"/>
  <c r="MP142" i="3"/>
  <c r="LU76" i="3"/>
  <c r="RN18" i="3"/>
  <c r="TH29" i="3"/>
  <c r="MM26" i="3"/>
  <c r="TU129" i="3"/>
  <c r="UH64" i="3"/>
  <c r="PZ20" i="3"/>
  <c r="PG130" i="3"/>
  <c r="PB43" i="3"/>
  <c r="LJ137" i="3"/>
  <c r="PY76" i="3"/>
  <c r="RG15" i="3"/>
  <c r="PF32" i="3"/>
  <c r="ON74" i="3"/>
  <c r="MY29" i="3"/>
  <c r="TY65" i="3"/>
  <c r="MS103" i="3"/>
  <c r="LE11" i="3"/>
  <c r="MT100" i="3"/>
  <c r="SX27" i="3"/>
  <c r="TH22" i="3"/>
  <c r="TY110" i="3"/>
  <c r="SS152" i="3"/>
  <c r="QG59" i="3"/>
  <c r="SR4" i="3"/>
  <c r="MJ63" i="3"/>
  <c r="RG139" i="3"/>
  <c r="OU22" i="3"/>
  <c r="UD83" i="3"/>
  <c r="RW61" i="3"/>
  <c r="PC102" i="3"/>
  <c r="SJ16" i="3"/>
  <c r="OT193" i="3"/>
  <c r="LI83" i="3"/>
  <c r="LS145" i="3"/>
  <c r="RE21" i="3"/>
  <c r="QR8" i="3"/>
  <c r="RW131" i="3"/>
  <c r="TU59" i="3"/>
  <c r="OM124" i="3"/>
  <c r="OT87" i="3"/>
  <c r="QX68" i="3"/>
  <c r="UF55" i="3"/>
  <c r="SB29" i="3"/>
  <c r="SE95" i="3"/>
  <c r="OL121" i="3"/>
  <c r="RD59" i="3"/>
  <c r="SF24" i="3"/>
  <c r="TW23" i="3"/>
  <c r="OP75" i="3"/>
  <c r="MG108" i="3"/>
  <c r="UI47" i="3"/>
  <c r="PZ55" i="3"/>
  <c r="TU96" i="3"/>
  <c r="RH165" i="3"/>
  <c r="LF18" i="3"/>
  <c r="TV95" i="3"/>
  <c r="UE20" i="3"/>
  <c r="QR32" i="3"/>
  <c r="SS34" i="3"/>
  <c r="LD99" i="3"/>
  <c r="QE20" i="3"/>
  <c r="PU71" i="3"/>
  <c r="RX72" i="3"/>
  <c r="RX69" i="3"/>
  <c r="MW65" i="3"/>
  <c r="LM95" i="3"/>
  <c r="LY16" i="3"/>
  <c r="SG17" i="3"/>
  <c r="SF59" i="3"/>
  <c r="TL61" i="3"/>
  <c r="RV138" i="3"/>
  <c r="MW63" i="3"/>
  <c r="TU5" i="3"/>
  <c r="RE92" i="3"/>
  <c r="OP40" i="3"/>
  <c r="QA4" i="3"/>
  <c r="MU66" i="3"/>
  <c r="LQ53" i="3"/>
  <c r="RK44" i="3"/>
  <c r="UA11" i="3"/>
  <c r="SP93" i="3"/>
  <c r="QA49" i="3"/>
  <c r="SB64" i="3"/>
  <c r="SG20" i="3"/>
  <c r="QU44" i="3"/>
  <c r="TM98" i="3"/>
  <c r="OM41" i="3"/>
  <c r="RV44" i="3"/>
  <c r="QG142" i="3"/>
  <c r="RG134" i="3"/>
  <c r="LG71" i="3"/>
  <c r="TR60" i="3"/>
  <c r="OM51" i="3"/>
  <c r="OQ8" i="3"/>
  <c r="ON126" i="3"/>
  <c r="LY51" i="3"/>
  <c r="LR135" i="3"/>
  <c r="UE96" i="3"/>
  <c r="TB33" i="3"/>
  <c r="SJ86" i="3"/>
  <c r="OT9" i="3"/>
  <c r="PZ61" i="3"/>
  <c r="RI32" i="3"/>
  <c r="QC7" i="3"/>
  <c r="LM138" i="3"/>
  <c r="QY153" i="3"/>
  <c r="RS132" i="3"/>
  <c r="LK70" i="3"/>
  <c r="SO63" i="3"/>
  <c r="LF126" i="3"/>
  <c r="TM52" i="3"/>
  <c r="MA167" i="3"/>
  <c r="PE82" i="3"/>
  <c r="UJ110" i="3"/>
  <c r="MT50" i="3"/>
  <c r="OV29" i="3"/>
  <c r="TZ26" i="3"/>
  <c r="RS5" i="3"/>
  <c r="LQ84" i="3"/>
  <c r="OT41" i="3"/>
  <c r="QG12" i="3"/>
  <c r="OQ32" i="3"/>
  <c r="OS68" i="3"/>
  <c r="SH14" i="3"/>
  <c r="LS51" i="3"/>
  <c r="PW95" i="3"/>
  <c r="SD40" i="3"/>
  <c r="PW24" i="3"/>
  <c r="MM75" i="3"/>
  <c r="PC63" i="3"/>
  <c r="QE12" i="3"/>
  <c r="SY52" i="3"/>
  <c r="LW71" i="3"/>
  <c r="TV20" i="3"/>
  <c r="LI160" i="3"/>
  <c r="TX78" i="3"/>
  <c r="PR99" i="3"/>
  <c r="UC67" i="3"/>
  <c r="OQ16" i="3"/>
  <c r="RZ29" i="3"/>
  <c r="LI117" i="3"/>
  <c r="TI24" i="3"/>
  <c r="PS3" i="3"/>
  <c r="PY136" i="3"/>
  <c r="QW30" i="3"/>
  <c r="QE41" i="3"/>
  <c r="LU33" i="3"/>
  <c r="ML12" i="3"/>
  <c r="RX62" i="3"/>
  <c r="UD17" i="3"/>
  <c r="MK103" i="3"/>
  <c r="UD35" i="3"/>
  <c r="OY72" i="3"/>
  <c r="MN76" i="3"/>
  <c r="PW34" i="3"/>
  <c r="UG143" i="3"/>
  <c r="MO43" i="3"/>
  <c r="SV6" i="3"/>
  <c r="SH112" i="3"/>
  <c r="MJ88" i="3"/>
  <c r="SJ41" i="3"/>
  <c r="RW7" i="3"/>
  <c r="MT184" i="3"/>
  <c r="PD122" i="3"/>
  <c r="SS55" i="3"/>
  <c r="QV16" i="3"/>
  <c r="MU74" i="3"/>
  <c r="MW49" i="3"/>
  <c r="MX24" i="3"/>
  <c r="TA182" i="3"/>
  <c r="QW83" i="3"/>
  <c r="SY6" i="3"/>
  <c r="MN26" i="3"/>
  <c r="QR85" i="3"/>
  <c r="PX144" i="3"/>
  <c r="UE78" i="3"/>
  <c r="LP93" i="3"/>
  <c r="MG100" i="3"/>
  <c r="LN32" i="3"/>
  <c r="OQ46" i="3"/>
  <c r="LJ45" i="3"/>
  <c r="TG44" i="3"/>
  <c r="SP181" i="3"/>
  <c r="ST82" i="3"/>
  <c r="SH80" i="3"/>
  <c r="RG3" i="3"/>
  <c r="TB88" i="3"/>
  <c r="LT40" i="3"/>
  <c r="SG70" i="3"/>
  <c r="SC69" i="3"/>
  <c r="ML15" i="3"/>
  <c r="OW162" i="3"/>
  <c r="PT152" i="3"/>
  <c r="QZ36" i="3"/>
  <c r="LO58" i="3"/>
  <c r="PI65" i="3"/>
  <c r="TZ48" i="3"/>
  <c r="RV49" i="3"/>
  <c r="TM18" i="3"/>
  <c r="LZ109" i="3"/>
  <c r="RS8" i="3"/>
  <c r="SX43" i="3"/>
  <c r="MQ43" i="3"/>
  <c r="QS7" i="3"/>
  <c r="RX114" i="3"/>
  <c r="MU72" i="3"/>
  <c r="OT71" i="3"/>
  <c r="UF14" i="3"/>
  <c r="TV116" i="3"/>
  <c r="PV61" i="3"/>
  <c r="RS78" i="3"/>
  <c r="TV141" i="3"/>
  <c r="PI42" i="3"/>
  <c r="OR14" i="3"/>
  <c r="LM120" i="3"/>
  <c r="RJ41" i="3"/>
  <c r="PG92" i="3"/>
  <c r="UC62" i="3"/>
  <c r="OV41" i="3"/>
  <c r="TU28" i="3"/>
  <c r="RV81" i="3"/>
  <c r="TZ20" i="3"/>
  <c r="LY17" i="3"/>
  <c r="MQ33" i="3"/>
  <c r="LY24" i="3"/>
  <c r="RK95" i="3"/>
  <c r="SR37" i="3"/>
  <c r="SK40" i="3"/>
  <c r="SI14" i="3"/>
  <c r="UA90" i="3"/>
  <c r="OZ58" i="3"/>
  <c r="TC84" i="3"/>
  <c r="PJ52" i="3"/>
  <c r="RE181" i="3"/>
  <c r="LY152" i="3"/>
  <c r="OT40" i="3"/>
  <c r="MS56" i="3"/>
  <c r="LE160" i="3"/>
  <c r="SZ92" i="3"/>
  <c r="QZ52" i="3"/>
  <c r="UJ82" i="3"/>
  <c r="LV9" i="3"/>
  <c r="RS159" i="3"/>
  <c r="OX62" i="3"/>
  <c r="SQ152" i="3"/>
  <c r="RB134" i="3"/>
  <c r="UD25" i="3"/>
  <c r="RE29" i="3"/>
  <c r="SB55" i="3"/>
  <c r="RG6" i="3"/>
  <c r="UE29" i="3"/>
  <c r="QX11" i="3"/>
  <c r="RX7" i="3"/>
  <c r="UJ58" i="3"/>
  <c r="UD21" i="3"/>
  <c r="MG27" i="3"/>
  <c r="QQ43" i="3"/>
  <c r="MY67" i="3"/>
  <c r="MX5" i="3"/>
  <c r="TE18" i="3"/>
  <c r="PY10" i="3"/>
  <c r="TD21" i="3"/>
  <c r="UH39" i="3"/>
  <c r="QZ66" i="3"/>
  <c r="QP81" i="3"/>
  <c r="TL7" i="3"/>
  <c r="SI5" i="3"/>
  <c r="PW3" i="3"/>
  <c r="LD19" i="3"/>
  <c r="ST37" i="3"/>
  <c r="LS40" i="3"/>
  <c r="SC174" i="3"/>
  <c r="TG111" i="3"/>
  <c r="UF12" i="3"/>
  <c r="PO172" i="3"/>
  <c r="LJ88" i="3"/>
  <c r="TM46" i="3"/>
  <c r="UI76" i="3"/>
  <c r="TW12" i="3"/>
  <c r="PE88" i="3"/>
  <c r="PO93" i="3"/>
  <c r="MY109" i="3"/>
  <c r="QV88" i="3"/>
  <c r="LR48" i="3"/>
  <c r="SR77" i="3"/>
  <c r="SG110" i="3"/>
  <c r="SP149" i="3"/>
  <c r="QB74" i="3"/>
  <c r="SZ29" i="3"/>
  <c r="LK43" i="3"/>
  <c r="PV86" i="3"/>
  <c r="TU42" i="3"/>
  <c r="TA93" i="3"/>
  <c r="SU61" i="3"/>
  <c r="LW3" i="3"/>
  <c r="SG18" i="3"/>
  <c r="LK148" i="3"/>
  <c r="TV112" i="3"/>
  <c r="PA122" i="3"/>
  <c r="TG57" i="3"/>
  <c r="PD117" i="3"/>
  <c r="PG108" i="3"/>
  <c r="RD109" i="3"/>
  <c r="TE83" i="3"/>
  <c r="LS37" i="3"/>
  <c r="RN4" i="3"/>
  <c r="OV107" i="3"/>
  <c r="SV151" i="3"/>
  <c r="TF98" i="3"/>
  <c r="TJ22" i="3"/>
  <c r="UD114" i="3"/>
  <c r="RS124" i="3"/>
  <c r="RC129" i="3"/>
  <c r="MR85" i="3"/>
  <c r="UA69" i="3"/>
  <c r="RN27" i="3"/>
  <c r="OU69" i="3"/>
  <c r="LG79" i="3"/>
  <c r="MT89" i="3"/>
  <c r="TM16" i="3"/>
  <c r="QC76" i="3"/>
  <c r="OP91" i="3"/>
  <c r="TG109" i="3"/>
  <c r="PW78" i="3"/>
  <c r="TI39" i="3"/>
  <c r="QX69" i="3"/>
  <c r="MT107" i="3"/>
  <c r="RL112" i="3"/>
  <c r="RA124" i="3"/>
  <c r="UI54" i="3"/>
  <c r="LH154" i="3"/>
  <c r="SI56" i="3"/>
  <c r="MG26" i="3"/>
  <c r="RN40" i="3"/>
  <c r="MW152" i="3"/>
  <c r="TB53" i="3"/>
  <c r="QU58" i="3"/>
  <c r="QV5" i="3"/>
  <c r="SF10" i="3"/>
  <c r="OZ168" i="3"/>
  <c r="RY89" i="3"/>
  <c r="TC144" i="3"/>
  <c r="OZ54" i="3"/>
  <c r="TH98" i="3"/>
  <c r="LQ70" i="3"/>
  <c r="UF135" i="3"/>
  <c r="RW47" i="3"/>
  <c r="OZ18" i="3"/>
  <c r="MT11" i="3"/>
  <c r="MX127" i="3"/>
  <c r="PD28" i="3"/>
  <c r="PH66" i="3"/>
  <c r="SV100" i="3"/>
  <c r="QY148" i="3"/>
  <c r="QS79" i="3"/>
  <c r="UF32" i="3"/>
  <c r="LN91" i="3"/>
  <c r="QQ126" i="3"/>
  <c r="QG8" i="3"/>
  <c r="OX51" i="3"/>
  <c r="MN29" i="3"/>
  <c r="PX112" i="3"/>
  <c r="MB139" i="3"/>
  <c r="QQ82" i="3"/>
  <c r="RH28" i="3"/>
  <c r="SG160" i="3"/>
  <c r="TX95" i="3"/>
  <c r="OW52" i="3"/>
  <c r="PY20" i="3"/>
  <c r="LH30" i="3"/>
  <c r="MS101" i="3"/>
  <c r="SD14" i="3"/>
  <c r="RC24" i="3"/>
  <c r="LO7" i="3"/>
  <c r="MX12" i="3"/>
  <c r="LR160" i="3"/>
  <c r="RH10" i="3"/>
  <c r="SZ42" i="3"/>
  <c r="QB50" i="3"/>
  <c r="PW56" i="3"/>
  <c r="SB21" i="3"/>
  <c r="PI53" i="3"/>
  <c r="QE133" i="3"/>
  <c r="SR49" i="3"/>
  <c r="RI150" i="3"/>
  <c r="RS23" i="3"/>
  <c r="TD42" i="3"/>
  <c r="MU48" i="3"/>
  <c r="TV105" i="3"/>
  <c r="QE137" i="3"/>
  <c r="MB18" i="3"/>
  <c r="LQ110" i="3"/>
  <c r="PE148" i="3"/>
  <c r="RZ9" i="3"/>
  <c r="RL48" i="3"/>
  <c r="MA87" i="3"/>
  <c r="UI22" i="3"/>
  <c r="MR56" i="3"/>
  <c r="PF38" i="3"/>
  <c r="UA92" i="3"/>
  <c r="PS46" i="3"/>
  <c r="QE26" i="3"/>
  <c r="TW14" i="3"/>
  <c r="MS49" i="3"/>
  <c r="RK130" i="3"/>
  <c r="TH8" i="3"/>
  <c r="LD32" i="3"/>
  <c r="TA48" i="3"/>
  <c r="OZ95" i="3"/>
  <c r="TI72" i="3"/>
  <c r="TC59" i="3"/>
  <c r="SF57" i="3"/>
  <c r="PY157" i="3"/>
  <c r="SH102" i="3"/>
  <c r="TK83" i="3"/>
  <c r="LO80" i="3"/>
  <c r="RB82" i="3"/>
  <c r="SD42" i="3"/>
  <c r="PO77" i="3"/>
  <c r="SE57" i="3"/>
  <c r="MR88" i="3"/>
  <c r="LO111" i="3"/>
  <c r="QQ113" i="3"/>
  <c r="PU112" i="3"/>
  <c r="QR98" i="3"/>
  <c r="PE51" i="3"/>
  <c r="QZ27" i="3"/>
  <c r="TX103" i="3"/>
  <c r="OY99" i="3"/>
  <c r="RW32" i="3"/>
  <c r="LL16" i="3"/>
  <c r="LO99" i="3"/>
  <c r="MK87" i="3"/>
  <c r="UI62" i="3"/>
  <c r="TZ88" i="3"/>
  <c r="PZ87" i="3"/>
  <c r="PX12" i="3"/>
  <c r="ML33" i="3"/>
  <c r="TM12" i="3"/>
  <c r="TL77" i="3"/>
  <c r="RZ103" i="3"/>
  <c r="SS52" i="3"/>
  <c r="MV15" i="3"/>
  <c r="PD114" i="3"/>
  <c r="ST140" i="3"/>
  <c r="SI138" i="3"/>
  <c r="OW57" i="3"/>
  <c r="TD99" i="3"/>
  <c r="TJ51" i="3"/>
  <c r="SH74" i="3"/>
  <c r="TD59" i="3"/>
  <c r="RK191" i="3"/>
  <c r="SC116" i="3"/>
  <c r="QR124" i="3"/>
  <c r="QW121" i="3"/>
  <c r="MP26" i="3"/>
  <c r="LI66" i="3"/>
  <c r="LU141" i="3"/>
  <c r="PH26" i="3"/>
  <c r="RC58" i="3"/>
  <c r="PT103" i="3"/>
  <c r="SC24" i="3"/>
  <c r="MK74" i="3"/>
  <c r="LG78" i="3"/>
  <c r="MX142" i="3"/>
  <c r="OW3" i="3"/>
  <c r="MM68" i="3"/>
  <c r="RF57" i="3"/>
  <c r="SB147" i="3"/>
  <c r="RH6" i="3"/>
  <c r="LN60" i="3"/>
  <c r="OO15" i="3"/>
  <c r="SB94" i="3"/>
  <c r="SQ54" i="3"/>
  <c r="OT75" i="3"/>
  <c r="RZ104" i="3"/>
  <c r="QS164" i="3"/>
  <c r="RV32" i="3"/>
  <c r="TC87" i="3"/>
  <c r="TM104" i="3"/>
  <c r="SS15" i="3"/>
  <c r="UG44" i="3"/>
  <c r="RM148" i="3"/>
  <c r="OO35" i="3"/>
  <c r="LH18" i="3"/>
  <c r="TH45" i="3"/>
  <c r="MP61" i="3"/>
  <c r="MB6" i="3"/>
  <c r="SD68" i="3"/>
  <c r="TW35" i="3"/>
  <c r="TC107" i="3"/>
  <c r="LS8" i="3"/>
  <c r="PY27" i="3"/>
  <c r="LF30" i="3"/>
  <c r="PW58" i="3"/>
  <c r="OT11" i="3"/>
  <c r="QF91" i="3"/>
  <c r="LS104" i="3"/>
  <c r="RI80" i="3"/>
  <c r="MW114" i="3"/>
  <c r="SX76" i="3"/>
  <c r="SE71" i="3"/>
  <c r="PC101" i="3"/>
  <c r="TZ79" i="3"/>
  <c r="PT79" i="3"/>
  <c r="UI136" i="3"/>
  <c r="OZ42" i="3"/>
  <c r="SD22" i="3"/>
  <c r="MX141" i="3"/>
  <c r="MO87" i="3"/>
  <c r="OX31" i="3"/>
  <c r="TL106" i="3"/>
  <c r="MP104" i="3"/>
  <c r="SR140" i="3"/>
  <c r="PD55" i="3"/>
  <c r="RV31" i="3"/>
  <c r="RX96" i="3"/>
  <c r="SG60" i="3"/>
  <c r="UB82" i="3"/>
  <c r="TM8" i="3"/>
  <c r="PI120" i="3"/>
  <c r="QZ7" i="3"/>
  <c r="TZ46" i="3"/>
  <c r="MG109" i="3"/>
  <c r="PO143" i="3"/>
  <c r="SG37" i="3"/>
  <c r="UH45" i="3"/>
  <c r="PV81" i="3"/>
  <c r="MX10" i="3"/>
  <c r="TX12" i="3"/>
  <c r="SF102" i="3"/>
  <c r="RB120" i="3"/>
  <c r="MS42" i="3"/>
  <c r="QB64" i="3"/>
  <c r="QX52" i="3"/>
  <c r="LV34" i="3"/>
  <c r="UE3" i="3"/>
  <c r="TZ143" i="3"/>
  <c r="LS89" i="3"/>
  <c r="PD12" i="3"/>
  <c r="MO48" i="3"/>
  <c r="MA103" i="3"/>
  <c r="PV41" i="3"/>
  <c r="UC123" i="3"/>
  <c r="UB25" i="3"/>
  <c r="RL115" i="3"/>
  <c r="MM137" i="3"/>
  <c r="UI6" i="3"/>
  <c r="UH95" i="3"/>
  <c r="UB41" i="3"/>
  <c r="ST81" i="3"/>
  <c r="PI88" i="3"/>
  <c r="RN158" i="3"/>
  <c r="SZ6" i="3"/>
  <c r="TG85" i="3"/>
  <c r="PV185" i="3"/>
  <c r="MU109" i="3"/>
  <c r="RN33" i="3"/>
  <c r="PA67" i="3"/>
  <c r="LS93" i="3"/>
  <c r="OO18" i="3"/>
  <c r="TY34" i="3"/>
  <c r="RL108" i="3"/>
  <c r="MU73" i="3"/>
  <c r="LJ112" i="3"/>
  <c r="MQ114" i="3"/>
  <c r="LV20" i="3"/>
  <c r="UC42" i="3"/>
  <c r="SQ19" i="3"/>
  <c r="PR55" i="3"/>
  <c r="TD166" i="3"/>
  <c r="OL37" i="3"/>
  <c r="PE70" i="3"/>
  <c r="UA88" i="3"/>
  <c r="UI82" i="3"/>
  <c r="UC48" i="3"/>
  <c r="LK5" i="3"/>
  <c r="QP7" i="3"/>
  <c r="MQ63" i="3"/>
  <c r="ST84" i="3"/>
  <c r="OM114" i="3"/>
  <c r="PT15" i="3"/>
  <c r="SR67" i="3"/>
  <c r="TL8" i="3"/>
  <c r="SI67" i="3"/>
  <c r="TZ115" i="3"/>
  <c r="SD135" i="3"/>
  <c r="OR100" i="3"/>
  <c r="RM68" i="3"/>
  <c r="LS183" i="3"/>
  <c r="RC29" i="3"/>
  <c r="LJ57" i="3"/>
  <c r="RE140" i="3"/>
  <c r="OM5" i="3"/>
  <c r="LS52" i="3"/>
  <c r="SY32" i="3"/>
  <c r="TI20" i="3"/>
  <c r="SR68" i="3"/>
  <c r="UF53" i="3"/>
  <c r="RE83" i="3"/>
  <c r="OZ93" i="3"/>
  <c r="OS47" i="3"/>
  <c r="SB48" i="3"/>
  <c r="RV83" i="3"/>
  <c r="UC56" i="3"/>
  <c r="QD5" i="3"/>
  <c r="ML37" i="3"/>
  <c r="MM61" i="3"/>
  <c r="SO44" i="3"/>
  <c r="QG134" i="3"/>
  <c r="UC37" i="3"/>
  <c r="PV14" i="3"/>
  <c r="SE70" i="3"/>
  <c r="TD70" i="3"/>
  <c r="SZ59" i="3"/>
  <c r="QC103" i="3"/>
  <c r="PD45" i="3"/>
  <c r="SO123" i="3"/>
  <c r="PY168" i="3"/>
  <c r="PC64" i="3"/>
  <c r="PB56" i="3"/>
  <c r="QE44" i="3"/>
  <c r="UB88" i="3"/>
  <c r="SO90" i="3"/>
  <c r="OL18" i="3"/>
  <c r="LX98" i="3"/>
  <c r="MR28" i="3"/>
  <c r="SU22" i="3"/>
  <c r="QT6" i="3"/>
  <c r="PU13" i="3"/>
  <c r="SI7" i="3"/>
  <c r="OU86" i="3"/>
  <c r="MG53" i="3"/>
  <c r="MR80" i="3"/>
  <c r="PA11" i="3"/>
  <c r="PT18" i="3"/>
  <c r="RH46" i="3"/>
  <c r="MA155" i="3"/>
  <c r="PC41" i="3"/>
  <c r="OR42" i="3"/>
  <c r="TC68" i="3"/>
  <c r="PV19" i="3"/>
  <c r="PS19" i="3"/>
  <c r="PV123" i="3"/>
  <c r="PI51" i="3"/>
  <c r="RX132" i="3"/>
  <c r="PC71" i="3"/>
  <c r="MU95" i="3"/>
  <c r="LR18" i="3"/>
  <c r="SU94" i="3"/>
  <c r="MM28" i="3"/>
  <c r="SX129" i="3"/>
  <c r="MW89" i="3"/>
  <c r="QX87" i="3"/>
  <c r="UD22" i="3"/>
  <c r="OQ91" i="3"/>
  <c r="PH69" i="3"/>
  <c r="LO4" i="3"/>
  <c r="LJ47" i="3"/>
  <c r="RL40" i="3"/>
  <c r="QZ99" i="3"/>
  <c r="UF97" i="3"/>
  <c r="MR90" i="3"/>
  <c r="TJ14" i="3"/>
  <c r="LY142" i="3"/>
  <c r="RL71" i="3"/>
  <c r="MM124" i="3"/>
  <c r="LI136" i="3"/>
  <c r="TM66" i="3"/>
  <c r="OL35" i="3"/>
  <c r="TC83" i="3"/>
  <c r="LM99" i="3"/>
  <c r="QG42" i="3"/>
  <c r="TF144" i="3"/>
  <c r="QQ78" i="3"/>
  <c r="PF4" i="3"/>
  <c r="LQ121" i="3"/>
  <c r="TW104" i="3"/>
  <c r="OQ55" i="3"/>
  <c r="TU52" i="3"/>
  <c r="LS70" i="3"/>
  <c r="LI24" i="3"/>
  <c r="RS107" i="3"/>
  <c r="UA30" i="3"/>
  <c r="LJ83" i="3"/>
  <c r="SH92" i="3"/>
  <c r="RI26" i="3"/>
  <c r="QY95" i="3"/>
  <c r="UG145" i="3"/>
  <c r="OU53" i="3"/>
  <c r="LN25" i="3"/>
  <c r="UD5" i="3"/>
  <c r="PI32" i="3"/>
  <c r="LO118" i="3"/>
  <c r="MM51" i="3"/>
  <c r="TJ126" i="3"/>
  <c r="UI113" i="3"/>
  <c r="LL20" i="3"/>
  <c r="LN106" i="3"/>
  <c r="TI21" i="3"/>
  <c r="PC4" i="3"/>
  <c r="SV104" i="3"/>
  <c r="UF105" i="3"/>
  <c r="QZ53" i="3"/>
  <c r="TG43" i="3"/>
  <c r="SU34" i="3"/>
  <c r="TE87" i="3"/>
  <c r="PO6" i="3"/>
  <c r="QR97" i="3"/>
  <c r="PZ91" i="3"/>
  <c r="SS47" i="3"/>
  <c r="RB10" i="3"/>
  <c r="PR51" i="3"/>
  <c r="QD102" i="3"/>
  <c r="UG56" i="3"/>
  <c r="OP107" i="3"/>
  <c r="MR62" i="3"/>
  <c r="SQ56" i="3"/>
  <c r="UH12" i="3"/>
  <c r="SI59" i="3"/>
  <c r="SC47" i="3"/>
  <c r="TR4" i="3"/>
  <c r="RA74" i="3"/>
  <c r="RN49" i="3"/>
  <c r="PI70" i="3"/>
  <c r="ON69" i="3"/>
  <c r="TX32" i="3"/>
  <c r="LY3" i="3"/>
  <c r="PV48" i="3"/>
  <c r="LD13" i="3"/>
  <c r="RD129" i="3"/>
  <c r="MU26" i="3"/>
  <c r="PU120" i="3"/>
  <c r="UB26" i="3"/>
  <c r="SJ69" i="3"/>
  <c r="OR109" i="3"/>
  <c r="MU61" i="3"/>
  <c r="SS50" i="3"/>
  <c r="SE119" i="3"/>
  <c r="TX11" i="3"/>
  <c r="RL92" i="3"/>
  <c r="PO113" i="3"/>
  <c r="LD4" i="3"/>
  <c r="PF11" i="3"/>
  <c r="UC3" i="3"/>
  <c r="TY32" i="3"/>
  <c r="TR108" i="3"/>
  <c r="TD141" i="3"/>
  <c r="TJ7" i="3"/>
  <c r="QA44" i="3"/>
  <c r="RK169" i="3"/>
  <c r="MY95" i="3"/>
  <c r="SV47" i="3"/>
  <c r="QE104" i="3"/>
  <c r="UB179" i="3"/>
  <c r="RI28" i="3"/>
  <c r="MT80" i="3"/>
  <c r="TZ111" i="3"/>
  <c r="RC68" i="3"/>
  <c r="MU82" i="3"/>
  <c r="QU56" i="3"/>
  <c r="QD27" i="3"/>
  <c r="SE74" i="3"/>
  <c r="LU48" i="3"/>
  <c r="RK78" i="3"/>
  <c r="LE62" i="3"/>
  <c r="OZ150" i="3"/>
  <c r="PA88" i="3"/>
  <c r="OI88" i="3" s="1"/>
  <c r="RH78" i="3"/>
  <c r="RC70" i="3"/>
  <c r="LI72" i="3"/>
  <c r="ML74" i="3"/>
  <c r="TR6" i="3"/>
  <c r="LL159" i="3"/>
  <c r="OZ48" i="3"/>
  <c r="TR120" i="3"/>
  <c r="RM138" i="3"/>
  <c r="QU149" i="3"/>
  <c r="QX60" i="3"/>
  <c r="QW28" i="3"/>
  <c r="LM93" i="3"/>
  <c r="SQ115" i="3"/>
  <c r="TU87" i="3"/>
  <c r="MY173" i="3"/>
  <c r="RW22" i="3"/>
  <c r="OL66" i="3"/>
  <c r="TJ109" i="3"/>
  <c r="SH62" i="3"/>
  <c r="QW48" i="3"/>
  <c r="QP95" i="3"/>
  <c r="LK80" i="3"/>
  <c r="PX20" i="3"/>
  <c r="UG84" i="3"/>
  <c r="SJ172" i="3"/>
  <c r="LI40" i="3"/>
  <c r="LP187" i="3"/>
  <c r="LP40" i="3"/>
  <c r="QB116" i="3"/>
  <c r="QA127" i="3"/>
  <c r="PB90" i="3"/>
  <c r="SK41" i="3"/>
  <c r="MO30" i="3"/>
  <c r="RL13" i="3"/>
  <c r="PX64" i="3"/>
  <c r="RX23" i="3"/>
  <c r="LV93" i="3"/>
  <c r="UB8" i="3"/>
  <c r="TZ137" i="3"/>
  <c r="TI45" i="3"/>
  <c r="TA82" i="3"/>
  <c r="TC79" i="3"/>
  <c r="RF22" i="3"/>
  <c r="LF51" i="3"/>
  <c r="PA52" i="3"/>
  <c r="RN82" i="3"/>
  <c r="PJ117" i="3"/>
  <c r="QT89" i="3"/>
  <c r="OX65" i="3"/>
  <c r="RM17" i="3"/>
  <c r="LW14" i="3"/>
  <c r="SV66" i="3"/>
  <c r="RW80" i="3"/>
  <c r="MN57" i="3"/>
  <c r="UC133" i="3"/>
  <c r="PI80" i="3"/>
  <c r="TX4" i="3"/>
  <c r="TB130" i="3"/>
  <c r="LF15" i="3"/>
  <c r="OW114" i="3"/>
  <c r="QY65" i="3"/>
  <c r="MU71" i="3"/>
  <c r="ON4" i="3"/>
  <c r="QA41" i="3"/>
  <c r="PX58" i="3"/>
  <c r="MA22" i="3"/>
  <c r="RG10" i="3"/>
  <c r="LR33" i="3"/>
  <c r="LT118" i="3"/>
  <c r="PB23" i="3"/>
  <c r="SF137" i="3"/>
  <c r="OT164" i="3"/>
  <c r="PT107" i="3"/>
  <c r="SB38" i="3"/>
  <c r="OR25" i="3"/>
  <c r="MV69" i="3"/>
  <c r="RY114" i="3"/>
  <c r="LW4" i="3"/>
  <c r="RL72" i="3"/>
  <c r="QQ31" i="3"/>
  <c r="SS91" i="3"/>
  <c r="LW125" i="3"/>
  <c r="RH35" i="3"/>
  <c r="LE72" i="3"/>
  <c r="TZ112" i="3"/>
  <c r="QX66" i="3"/>
  <c r="SI60" i="3"/>
  <c r="MA6" i="3"/>
  <c r="QZ54" i="3"/>
  <c r="QY82" i="3"/>
  <c r="PT9" i="3"/>
  <c r="SU143" i="3"/>
  <c r="TL33" i="3"/>
  <c r="MY49" i="3"/>
  <c r="LY65" i="3"/>
  <c r="SK20" i="3"/>
  <c r="OS48" i="3"/>
  <c r="LN159" i="3"/>
  <c r="PW43" i="3"/>
  <c r="SV56" i="3"/>
  <c r="QA108" i="3"/>
  <c r="LT133" i="3"/>
  <c r="LG55" i="3"/>
  <c r="RF112" i="3"/>
  <c r="TU90" i="3"/>
  <c r="LZ164" i="3"/>
  <c r="OQ100" i="3"/>
  <c r="LJ4" i="3"/>
  <c r="LN125" i="3"/>
  <c r="RW87" i="3"/>
  <c r="MU19" i="3"/>
  <c r="LW15" i="3"/>
  <c r="OU27" i="3"/>
  <c r="UG26" i="3"/>
  <c r="UG67" i="3"/>
  <c r="QG140" i="3"/>
  <c r="QF83" i="3"/>
  <c r="QC66" i="3"/>
  <c r="PD96" i="3"/>
  <c r="TG38" i="3"/>
  <c r="SE44" i="3"/>
  <c r="PE9" i="3"/>
  <c r="SZ41" i="3"/>
  <c r="MT15" i="3"/>
  <c r="LN123" i="3"/>
  <c r="MK96" i="3"/>
  <c r="LS76" i="3"/>
  <c r="MV140" i="3"/>
  <c r="LG81" i="3"/>
  <c r="TK49" i="3"/>
  <c r="UA4" i="3"/>
  <c r="SE63" i="3"/>
  <c r="PY24" i="3"/>
  <c r="LX67" i="3"/>
  <c r="OU133" i="3"/>
  <c r="PD5" i="3"/>
  <c r="PA5" i="3"/>
  <c r="MT33" i="3"/>
  <c r="QV72" i="3"/>
  <c r="TR82" i="3"/>
  <c r="TE31" i="3"/>
  <c r="SF5" i="3"/>
  <c r="SQ11" i="3"/>
  <c r="PW59" i="3"/>
  <c r="RV54" i="3"/>
  <c r="SR114" i="3"/>
  <c r="MJ11" i="3"/>
  <c r="MR86" i="3"/>
  <c r="PX111" i="3"/>
  <c r="OM33" i="3"/>
  <c r="TY9" i="3"/>
  <c r="PE16" i="3"/>
  <c r="OO28" i="3"/>
  <c r="SO5" i="3"/>
  <c r="TL117" i="3"/>
  <c r="QU101" i="3"/>
  <c r="TL76" i="3"/>
  <c r="MW37" i="3"/>
  <c r="LM112" i="3"/>
  <c r="TD6" i="3"/>
  <c r="PY4" i="3"/>
  <c r="PA101" i="3"/>
  <c r="QY25" i="3"/>
  <c r="PR96" i="3"/>
  <c r="QY99" i="3"/>
  <c r="SH149" i="3"/>
  <c r="UJ10" i="3"/>
  <c r="LR90" i="3"/>
  <c r="MA50" i="3"/>
  <c r="LS91" i="3"/>
  <c r="SX37" i="3"/>
  <c r="TD147" i="3"/>
  <c r="QU47" i="3"/>
  <c r="TD50" i="3"/>
  <c r="LL59" i="3"/>
  <c r="OX50" i="3"/>
  <c r="LR80" i="3"/>
  <c r="OR15" i="3"/>
  <c r="UI31" i="3"/>
  <c r="OL132" i="3"/>
  <c r="QQ97" i="3"/>
  <c r="UD40" i="3"/>
  <c r="QT8" i="3"/>
  <c r="UJ8" i="3"/>
  <c r="OU54" i="3"/>
  <c r="LS31" i="3"/>
  <c r="QP28" i="3"/>
  <c r="MB17" i="3"/>
  <c r="MP55" i="3"/>
  <c r="MS69" i="3"/>
  <c r="PI107" i="3"/>
  <c r="QE96" i="3"/>
  <c r="OM42" i="3"/>
  <c r="OO78" i="3"/>
  <c r="TE55" i="3"/>
  <c r="RF76" i="3"/>
  <c r="UH23" i="3"/>
  <c r="QV157" i="3"/>
  <c r="TK11" i="3"/>
  <c r="SZ103" i="3"/>
  <c r="TB48" i="3"/>
  <c r="UB73" i="3"/>
  <c r="TZ33" i="3"/>
  <c r="LG34" i="3"/>
  <c r="PR89" i="3"/>
  <c r="SH116" i="3"/>
  <c r="OS131" i="3"/>
  <c r="PY34" i="3"/>
  <c r="PY38" i="3"/>
  <c r="MN9" i="3"/>
  <c r="MU157" i="3"/>
  <c r="UF127" i="3"/>
  <c r="UJ69" i="3"/>
  <c r="TV123" i="3"/>
  <c r="SF45" i="3"/>
  <c r="ML48" i="3"/>
  <c r="QY126" i="3"/>
  <c r="SJ52" i="3"/>
  <c r="TV130" i="3"/>
  <c r="RN17" i="3"/>
  <c r="PG82" i="3"/>
  <c r="RX38" i="3"/>
  <c r="TV69" i="3"/>
  <c r="TA133" i="3"/>
  <c r="MN105" i="3"/>
  <c r="MP57" i="3"/>
  <c r="OM82" i="3"/>
  <c r="LO46" i="3"/>
  <c r="LU86" i="3"/>
  <c r="SD12" i="3"/>
  <c r="OZ81" i="3"/>
  <c r="TH154" i="3"/>
  <c r="TR117" i="3"/>
  <c r="QS161" i="3"/>
  <c r="QQ3" i="3"/>
  <c r="MP80" i="3"/>
  <c r="LQ104" i="3"/>
  <c r="SF15" i="3"/>
  <c r="SV137" i="3"/>
  <c r="PX91" i="3"/>
  <c r="QR78" i="3"/>
  <c r="OX21" i="3"/>
  <c r="PW41" i="3"/>
  <c r="SJ89" i="3"/>
  <c r="RY36" i="3"/>
  <c r="LJ134" i="3"/>
  <c r="SX99" i="3"/>
  <c r="PS37" i="3"/>
  <c r="LS27" i="3"/>
  <c r="OY27" i="3"/>
  <c r="TB35" i="3"/>
  <c r="RL116" i="3"/>
  <c r="TA16" i="3"/>
  <c r="PW25" i="3"/>
  <c r="SX5" i="3"/>
  <c r="UG48" i="3"/>
  <c r="LT39" i="3"/>
  <c r="QU156" i="3"/>
  <c r="TE181" i="3"/>
  <c r="LS28" i="3"/>
  <c r="MS5" i="3"/>
  <c r="SC38" i="3"/>
  <c r="SR54" i="3"/>
  <c r="TM41" i="3"/>
  <c r="SY58" i="3"/>
  <c r="LT23" i="3"/>
  <c r="RF53" i="3"/>
  <c r="PJ59" i="3"/>
  <c r="LN93" i="3"/>
  <c r="OW94" i="3"/>
  <c r="QC30" i="3"/>
  <c r="TC3" i="3"/>
  <c r="LD18" i="3"/>
  <c r="RK6" i="3"/>
  <c r="LF17" i="3"/>
  <c r="QT104" i="3"/>
  <c r="QP143" i="3"/>
  <c r="RN75" i="3"/>
  <c r="LD57" i="3"/>
  <c r="TF86" i="3"/>
  <c r="LN99" i="3"/>
  <c r="PW27" i="3"/>
  <c r="MP79" i="3"/>
  <c r="TV73" i="3"/>
  <c r="QB38" i="3"/>
  <c r="LW43" i="3"/>
  <c r="TA18" i="3"/>
  <c r="LT88" i="3"/>
  <c r="LK119" i="3"/>
  <c r="MV3" i="3"/>
  <c r="MQ110" i="3"/>
  <c r="TM83" i="3"/>
  <c r="LD74" i="3"/>
  <c r="SF81" i="3"/>
  <c r="PX41" i="3"/>
  <c r="PT56" i="3"/>
  <c r="MX29" i="3"/>
  <c r="SO126" i="3"/>
  <c r="LP101" i="3"/>
  <c r="PI165" i="3"/>
  <c r="LE143" i="3"/>
  <c r="TW109" i="3"/>
  <c r="SY95" i="3"/>
  <c r="TD101" i="3"/>
  <c r="LQ22" i="3"/>
  <c r="MM40" i="3"/>
  <c r="LP109" i="3"/>
  <c r="MB34" i="3"/>
  <c r="PO42" i="3"/>
  <c r="UJ56" i="3"/>
  <c r="TF123" i="3"/>
  <c r="PC66" i="3"/>
  <c r="PH14" i="3"/>
  <c r="UH149" i="3"/>
  <c r="PF27" i="3"/>
  <c r="LO40" i="3"/>
  <c r="SH145" i="3"/>
  <c r="PA112" i="3"/>
  <c r="SX18" i="3"/>
  <c r="SC40" i="3"/>
  <c r="TV76" i="3"/>
  <c r="LJ71" i="3"/>
  <c r="TV100" i="3"/>
  <c r="PW28" i="3"/>
  <c r="TU86" i="3"/>
  <c r="QS70" i="3"/>
  <c r="QW67" i="3"/>
  <c r="QC57" i="3"/>
  <c r="PX51" i="3"/>
  <c r="SX71" i="3"/>
  <c r="TY46" i="3"/>
  <c r="LS11" i="3"/>
  <c r="LS149" i="3"/>
  <c r="RK49" i="3"/>
  <c r="QV61" i="3"/>
  <c r="MR16" i="3"/>
  <c r="OQ81" i="3"/>
  <c r="PC34" i="3"/>
  <c r="MK44" i="3"/>
  <c r="PC25" i="3"/>
  <c r="RH38" i="3"/>
  <c r="PH129" i="3"/>
  <c r="MB43" i="3"/>
  <c r="LT41" i="3"/>
  <c r="SD140" i="3"/>
  <c r="PJ89" i="3"/>
  <c r="TK74" i="3"/>
  <c r="MG58" i="3"/>
  <c r="TV47" i="3"/>
  <c r="OZ27" i="3"/>
  <c r="QQ76" i="3"/>
  <c r="OM32" i="3"/>
  <c r="LU11" i="3"/>
  <c r="PA62" i="3"/>
  <c r="OO48" i="3"/>
  <c r="UA158" i="3"/>
  <c r="LS46" i="3"/>
  <c r="SW91" i="3"/>
  <c r="LJ103" i="3"/>
  <c r="UC4" i="3"/>
  <c r="ON11" i="3"/>
  <c r="LS108" i="3"/>
  <c r="PC20" i="3"/>
  <c r="PR130" i="3"/>
  <c r="LY15" i="3"/>
  <c r="TM32" i="3"/>
  <c r="MP20" i="3"/>
  <c r="QR105" i="3"/>
  <c r="SI69" i="3"/>
  <c r="PS29" i="3"/>
  <c r="ON17" i="3"/>
  <c r="SB186" i="3"/>
  <c r="QB22" i="3"/>
  <c r="TF157" i="3"/>
  <c r="PI147" i="3"/>
  <c r="MU17" i="3"/>
  <c r="OT90" i="3"/>
  <c r="MN82" i="3"/>
  <c r="ST89" i="3"/>
  <c r="PG64" i="3"/>
  <c r="TX168" i="3"/>
  <c r="SI129" i="3"/>
  <c r="QZ72" i="3"/>
  <c r="SE65" i="3"/>
  <c r="TW70" i="3"/>
  <c r="LU115" i="3"/>
  <c r="RV84" i="3"/>
  <c r="RV35" i="3"/>
  <c r="SI114" i="3"/>
  <c r="PZ49" i="3"/>
  <c r="PF70" i="3"/>
  <c r="QP22" i="3"/>
  <c r="TF62" i="3"/>
  <c r="PE134" i="3"/>
  <c r="OM15" i="3"/>
  <c r="OM45" i="3"/>
  <c r="MV86" i="3"/>
  <c r="TA68" i="3"/>
  <c r="ML58" i="3"/>
  <c r="SJ60" i="3"/>
  <c r="OP66" i="3"/>
  <c r="RS144" i="3"/>
  <c r="OM35" i="3"/>
  <c r="RD135" i="3"/>
  <c r="SQ21" i="3"/>
  <c r="RF171" i="3"/>
  <c r="TX144" i="3"/>
  <c r="SJ65" i="3"/>
  <c r="TG119" i="3"/>
  <c r="SD70" i="3"/>
  <c r="UC58" i="3"/>
  <c r="MU52" i="3"/>
  <c r="QP75" i="3"/>
  <c r="QA171" i="3"/>
  <c r="PC11" i="3"/>
  <c r="OT7" i="3"/>
  <c r="UA48" i="3"/>
  <c r="MJ8" i="3"/>
  <c r="SQ103" i="3"/>
  <c r="RF158" i="3"/>
  <c r="OM146" i="3"/>
  <c r="RD7" i="3"/>
  <c r="SD67" i="3"/>
  <c r="RW10" i="3"/>
  <c r="ML53" i="3"/>
  <c r="SS7" i="3"/>
  <c r="TW37" i="3"/>
  <c r="UJ101" i="3"/>
  <c r="TH13" i="3"/>
  <c r="TJ98" i="3"/>
  <c r="QG49" i="3"/>
  <c r="SO32" i="3"/>
  <c r="RG116" i="3"/>
  <c r="QQ58" i="3"/>
  <c r="QF89" i="3"/>
  <c r="QX31" i="3"/>
  <c r="ON75" i="3"/>
  <c r="TA42" i="3"/>
  <c r="RZ170" i="3"/>
  <c r="QG63" i="3"/>
  <c r="TB32" i="3"/>
  <c r="OV35" i="3"/>
  <c r="LM12" i="3"/>
  <c r="RW109" i="3"/>
  <c r="TM49" i="3"/>
  <c r="TU114" i="3"/>
  <c r="TE13" i="3"/>
  <c r="LL42" i="3"/>
  <c r="OS144" i="3"/>
  <c r="TY66" i="3"/>
  <c r="SD76" i="3"/>
  <c r="SS70" i="3"/>
  <c r="RS25" i="3"/>
  <c r="RY29" i="3"/>
  <c r="SY137" i="3"/>
  <c r="LQ38" i="3"/>
  <c r="SA121" i="3"/>
  <c r="LF134" i="3"/>
  <c r="LV12" i="3"/>
  <c r="SZ89" i="3"/>
  <c r="SK16" i="3"/>
  <c r="SQ71" i="3"/>
  <c r="MV93" i="3"/>
  <c r="SX48" i="3"/>
  <c r="TG91" i="3"/>
  <c r="PA89" i="3"/>
  <c r="LE178" i="3"/>
  <c r="MU36" i="3"/>
  <c r="QP154" i="3"/>
  <c r="SS25" i="3"/>
  <c r="RM67" i="3"/>
  <c r="QU106" i="3"/>
  <c r="SJ87" i="3"/>
  <c r="MK53" i="3"/>
  <c r="LE108" i="3"/>
  <c r="SJ12" i="3"/>
  <c r="OT44" i="3"/>
  <c r="QG37" i="3"/>
  <c r="LU52" i="3"/>
  <c r="LZ81" i="3"/>
  <c r="QB104" i="3"/>
  <c r="LI111" i="3"/>
  <c r="OW11" i="3"/>
  <c r="QV109" i="3"/>
  <c r="PT26" i="3"/>
  <c r="RV86" i="3"/>
  <c r="QF70" i="3"/>
  <c r="OV64" i="3"/>
  <c r="MV5" i="3"/>
  <c r="QG97" i="3"/>
  <c r="PT4" i="3"/>
  <c r="PI16" i="3"/>
  <c r="LD125" i="3"/>
  <c r="LN15" i="3"/>
  <c r="UD77" i="3"/>
  <c r="LQ75" i="3"/>
  <c r="QS8" i="3"/>
  <c r="RK4" i="3"/>
  <c r="RD142" i="3"/>
  <c r="SV8" i="3"/>
  <c r="PX150" i="3"/>
  <c r="TE17" i="3"/>
  <c r="MR144" i="3"/>
  <c r="SS158" i="3"/>
  <c r="PH62" i="3"/>
  <c r="RG75" i="3"/>
  <c r="LV86" i="3"/>
  <c r="QY52" i="3"/>
  <c r="QG95" i="3"/>
  <c r="MT40" i="3"/>
  <c r="LW170" i="3"/>
  <c r="LE61" i="3"/>
  <c r="PG83" i="3"/>
  <c r="MP82" i="3"/>
  <c r="UA134" i="3"/>
  <c r="SW96" i="3"/>
  <c r="SO87" i="3"/>
  <c r="RE79" i="3"/>
  <c r="PJ68" i="3"/>
  <c r="LU41" i="3"/>
  <c r="PI94" i="3"/>
  <c r="SW159" i="3"/>
  <c r="MJ31" i="3"/>
  <c r="SG72" i="3"/>
  <c r="SE105" i="3"/>
  <c r="ST4" i="3"/>
  <c r="UH41" i="3"/>
  <c r="OP168" i="3"/>
  <c r="MM11" i="3"/>
  <c r="SF44" i="3"/>
  <c r="MP59" i="3"/>
  <c r="QD52" i="3"/>
  <c r="QD38" i="3"/>
  <c r="ON44" i="3"/>
  <c r="OZ40" i="3"/>
  <c r="SE12" i="3"/>
  <c r="SE97" i="3"/>
  <c r="OU75" i="3"/>
  <c r="TA5" i="3"/>
  <c r="PW26" i="3"/>
  <c r="PS31" i="3"/>
  <c r="OR28" i="3"/>
  <c r="UF35" i="3"/>
  <c r="OY56" i="3"/>
  <c r="RC80" i="3"/>
  <c r="LL22" i="3"/>
  <c r="OL99" i="3"/>
  <c r="QU110" i="3"/>
  <c r="OS96" i="3"/>
  <c r="RF59" i="3"/>
  <c r="LD81" i="3"/>
  <c r="MN52" i="3"/>
  <c r="TH126" i="3"/>
  <c r="SI90" i="3"/>
  <c r="UC51" i="3"/>
  <c r="SZ81" i="3"/>
  <c r="RL26" i="3"/>
  <c r="SK6" i="3"/>
  <c r="SX55" i="3"/>
  <c r="LQ19" i="3"/>
  <c r="LR161" i="3"/>
  <c r="PZ111" i="3"/>
  <c r="LL136" i="3"/>
  <c r="TW33" i="3"/>
  <c r="PH35" i="3"/>
  <c r="UI92" i="3"/>
  <c r="MN55" i="3"/>
  <c r="RY18" i="3"/>
  <c r="MG50" i="3"/>
  <c r="OZ68" i="3"/>
  <c r="LQ81" i="3"/>
  <c r="UB94" i="3"/>
  <c r="TB70" i="3"/>
  <c r="SU92" i="3"/>
  <c r="LS68" i="3"/>
  <c r="LK46" i="3"/>
  <c r="QX154" i="3"/>
  <c r="TI76" i="3"/>
  <c r="UD119" i="3"/>
  <c r="RC137" i="3"/>
  <c r="QS21" i="3"/>
  <c r="PA97" i="3"/>
  <c r="QV90" i="3"/>
  <c r="MK73" i="3"/>
  <c r="TX118" i="3"/>
  <c r="TZ87" i="3"/>
  <c r="UD49" i="3"/>
  <c r="MA58" i="3"/>
  <c r="PV129" i="3"/>
  <c r="PZ122" i="3"/>
  <c r="LU84" i="3"/>
  <c r="SY161" i="3"/>
  <c r="QF49" i="3"/>
  <c r="SA119" i="3"/>
  <c r="QF26" i="3"/>
  <c r="SB4" i="3"/>
  <c r="RZ71" i="3"/>
  <c r="PB116" i="3"/>
  <c r="SP184" i="3"/>
  <c r="TC62" i="3"/>
  <c r="RY5" i="3"/>
  <c r="PY138" i="3"/>
  <c r="LG47" i="3"/>
  <c r="TF93" i="3"/>
  <c r="PZ67" i="3"/>
  <c r="SK52" i="3"/>
  <c r="SO17" i="3"/>
  <c r="ON41" i="3"/>
  <c r="MN97" i="3"/>
  <c r="UG142" i="3"/>
  <c r="RM121" i="3"/>
  <c r="RI17" i="3"/>
  <c r="UA24" i="3"/>
  <c r="RD58" i="3"/>
  <c r="UE38" i="3"/>
  <c r="SB7" i="3"/>
  <c r="TI124" i="3"/>
  <c r="PX37" i="3"/>
  <c r="QX94" i="3"/>
  <c r="RH144" i="3"/>
  <c r="PZ99" i="3"/>
  <c r="QS162" i="3"/>
  <c r="OM21" i="3"/>
  <c r="SH96" i="3"/>
  <c r="QW41" i="3"/>
  <c r="LH100" i="3"/>
  <c r="TE113" i="3"/>
  <c r="PY18" i="3"/>
  <c r="LO116" i="3"/>
  <c r="QZ81" i="3"/>
  <c r="LD60" i="3"/>
  <c r="LH111" i="3"/>
  <c r="UJ44" i="3"/>
  <c r="PU77" i="3"/>
  <c r="RZ22" i="3"/>
  <c r="LQ91" i="3"/>
  <c r="PO27" i="3"/>
  <c r="RY52" i="3"/>
  <c r="LZ5" i="3"/>
  <c r="LT105" i="3"/>
  <c r="OX49" i="3"/>
  <c r="QZ77" i="3"/>
  <c r="RH112" i="3"/>
  <c r="TW31" i="3"/>
  <c r="OY144" i="3"/>
  <c r="PE163" i="3"/>
  <c r="RJ75" i="3"/>
  <c r="QX34" i="3"/>
  <c r="SO115" i="3"/>
  <c r="PO115" i="3"/>
  <c r="QP78" i="3"/>
  <c r="OW167" i="3"/>
  <c r="PC28" i="3"/>
  <c r="PX17" i="3"/>
  <c r="UJ78" i="3"/>
  <c r="UD29" i="3"/>
  <c r="ON52" i="3"/>
  <c r="SB71" i="3"/>
  <c r="ON42" i="3"/>
  <c r="QZ60" i="3"/>
  <c r="LU78" i="3"/>
  <c r="TC36" i="3"/>
  <c r="LL122" i="3"/>
  <c r="LQ17" i="3"/>
  <c r="TF81" i="3"/>
  <c r="QA95" i="3"/>
  <c r="QV64" i="3"/>
  <c r="SF19" i="3"/>
  <c r="OW4" i="3"/>
  <c r="TM61" i="3"/>
  <c r="PJ37" i="3"/>
  <c r="ML59" i="3"/>
  <c r="LR22" i="3"/>
  <c r="OU108" i="3"/>
  <c r="OX107" i="3"/>
  <c r="OV27" i="3"/>
  <c r="TX160" i="3"/>
  <c r="SW124" i="3"/>
  <c r="OX108" i="3"/>
  <c r="PA121" i="3"/>
  <c r="OQ44" i="3"/>
  <c r="UC97" i="3"/>
  <c r="MP7" i="3"/>
  <c r="PO48" i="3"/>
  <c r="QY115" i="3"/>
  <c r="PE169" i="3"/>
  <c r="RV6" i="3"/>
  <c r="RH104" i="3"/>
  <c r="LV73" i="3"/>
  <c r="TE111" i="3"/>
  <c r="SH33" i="3"/>
  <c r="MO4" i="3"/>
  <c r="TC75" i="3"/>
  <c r="SF41" i="3"/>
  <c r="QC22" i="3"/>
  <c r="TC139" i="3"/>
  <c r="PZ71" i="3"/>
  <c r="UF54" i="3"/>
  <c r="MY120" i="3"/>
  <c r="QA131" i="3"/>
  <c r="SP22" i="3"/>
  <c r="RJ61" i="3"/>
  <c r="TC85" i="3"/>
  <c r="RC34" i="3"/>
  <c r="MB27" i="3"/>
  <c r="MJ58" i="3"/>
  <c r="MW196" i="3"/>
  <c r="LP110" i="3"/>
  <c r="PW113" i="3"/>
  <c r="QS68" i="3"/>
  <c r="PV133" i="3"/>
  <c r="MY70" i="3"/>
  <c r="UD127" i="3"/>
  <c r="MK20" i="3"/>
  <c r="TE77" i="3"/>
  <c r="LV117" i="3"/>
  <c r="MG125" i="3"/>
  <c r="SY14" i="3"/>
  <c r="SC110" i="3"/>
  <c r="SX130" i="3"/>
  <c r="OS22" i="3"/>
  <c r="MJ26" i="3"/>
  <c r="RI23" i="3"/>
  <c r="MW47" i="3"/>
  <c r="RI125" i="3"/>
  <c r="LN80" i="3"/>
  <c r="MX125" i="3"/>
  <c r="QS62" i="3"/>
  <c r="RW86" i="3"/>
  <c r="SG7" i="3"/>
  <c r="SR62" i="3"/>
  <c r="QB89" i="3"/>
  <c r="MX70" i="3"/>
  <c r="MY59" i="3"/>
  <c r="RY26" i="3"/>
  <c r="QA81" i="3"/>
  <c r="TH58" i="3"/>
  <c r="QE149" i="3"/>
  <c r="OX7" i="3"/>
  <c r="RC54" i="3"/>
  <c r="UF93" i="3"/>
  <c r="RL98" i="3"/>
  <c r="PB118" i="3"/>
  <c r="SX51" i="3"/>
  <c r="RA6" i="3"/>
  <c r="SK48" i="3"/>
  <c r="OT156" i="3"/>
  <c r="RI88" i="3"/>
  <c r="LZ121" i="3"/>
  <c r="SX91" i="3"/>
  <c r="RB49" i="3"/>
  <c r="RD87" i="3"/>
  <c r="PC22" i="3"/>
  <c r="UF34" i="3"/>
  <c r="ML19" i="3"/>
  <c r="TG154" i="3"/>
  <c r="RL85" i="3"/>
  <c r="UD19" i="3"/>
  <c r="MN63" i="3"/>
  <c r="OL130" i="3"/>
  <c r="PR60" i="3"/>
  <c r="TA144" i="3"/>
  <c r="OX130" i="3"/>
  <c r="UI67" i="3"/>
  <c r="RK50" i="3"/>
  <c r="MM59" i="3"/>
  <c r="SD55" i="3"/>
  <c r="MS114" i="3"/>
  <c r="RS27" i="3"/>
  <c r="TE39" i="3"/>
  <c r="SV81" i="3"/>
  <c r="UA56" i="3"/>
  <c r="MJ23" i="3"/>
  <c r="OU72" i="3"/>
  <c r="SG52" i="3"/>
  <c r="MS165" i="3"/>
  <c r="SJ39" i="3"/>
  <c r="MB123" i="3"/>
  <c r="LO78" i="3"/>
  <c r="TG108" i="3"/>
  <c r="SS76" i="3"/>
  <c r="RC77" i="3"/>
  <c r="SO109" i="3"/>
  <c r="UC26" i="3"/>
  <c r="PX133" i="3"/>
  <c r="ML69" i="3"/>
  <c r="OM11" i="3"/>
  <c r="UE11" i="3"/>
  <c r="MQ121" i="3"/>
  <c r="MG10" i="3"/>
  <c r="QF101" i="3"/>
  <c r="TX30" i="3"/>
  <c r="RH95" i="3"/>
  <c r="OP54" i="3"/>
  <c r="PJ176" i="3"/>
  <c r="QD63" i="3"/>
  <c r="RH31" i="3"/>
  <c r="UF60" i="3"/>
  <c r="SH90" i="3"/>
  <c r="SS77" i="3"/>
  <c r="QB76" i="3"/>
  <c r="OX99" i="3"/>
  <c r="MU131" i="3"/>
  <c r="TY128" i="3"/>
  <c r="RF169" i="3"/>
  <c r="SE25" i="3"/>
  <c r="LQ74" i="3"/>
  <c r="MK71" i="3"/>
  <c r="UC92" i="3"/>
  <c r="OQ5" i="3"/>
  <c r="RB128" i="3"/>
  <c r="SD31" i="3"/>
  <c r="SX118" i="3"/>
  <c r="QX30" i="3"/>
  <c r="RI30" i="3"/>
  <c r="MM106" i="3"/>
  <c r="PE77" i="3"/>
  <c r="LZ104" i="3"/>
  <c r="UB80" i="3"/>
  <c r="PC76" i="3"/>
  <c r="MP84" i="3"/>
  <c r="TG37" i="3"/>
  <c r="UG32" i="3"/>
  <c r="QC37" i="3"/>
  <c r="QF51" i="3"/>
  <c r="PJ38" i="3"/>
  <c r="UE92" i="3"/>
  <c r="LW69" i="3"/>
  <c r="OV18" i="3"/>
  <c r="RI148" i="3"/>
  <c r="RS65" i="3"/>
  <c r="LV47" i="3"/>
  <c r="SJ27" i="3"/>
  <c r="SW128" i="3"/>
  <c r="RA78" i="3"/>
  <c r="QA33" i="3"/>
  <c r="LX40" i="3"/>
  <c r="UJ92" i="3"/>
  <c r="LI52" i="3"/>
  <c r="RW6" i="3"/>
  <c r="LW145" i="3"/>
  <c r="PO64" i="3"/>
  <c r="SZ18" i="3"/>
  <c r="TJ3" i="3"/>
  <c r="UA75" i="3"/>
  <c r="QS82" i="3"/>
  <c r="ST28" i="3"/>
  <c r="PO76" i="3"/>
  <c r="LF101" i="3"/>
  <c r="MQ25" i="3"/>
  <c r="PG49" i="3"/>
  <c r="SW77" i="3"/>
  <c r="MY132" i="3"/>
  <c r="LX76" i="3"/>
  <c r="MJ104" i="3"/>
  <c r="QP63" i="3"/>
  <c r="PY21" i="3"/>
  <c r="TJ60" i="3"/>
  <c r="UJ55" i="3"/>
  <c r="OL62" i="3"/>
  <c r="SR34" i="3"/>
  <c r="UB109" i="3"/>
  <c r="PD70" i="3"/>
  <c r="PH120" i="3"/>
  <c r="QZ111" i="3"/>
  <c r="PI36" i="3"/>
  <c r="TJ124" i="3"/>
  <c r="QD111" i="3"/>
  <c r="SB24" i="3"/>
  <c r="QG34" i="3"/>
  <c r="LM33" i="3"/>
  <c r="PH89" i="3"/>
  <c r="OU32" i="3"/>
  <c r="MO117" i="3"/>
  <c r="OT83" i="3"/>
  <c r="MP128" i="3"/>
  <c r="LZ65" i="3"/>
  <c r="OV134" i="3"/>
  <c r="SF49" i="3"/>
  <c r="QG99" i="3"/>
  <c r="MJ85" i="3"/>
  <c r="SJ85" i="3"/>
  <c r="SU84" i="3"/>
  <c r="TG11" i="3"/>
  <c r="RW67" i="3"/>
  <c r="RJ58" i="3"/>
  <c r="TJ16" i="3"/>
  <c r="QF97" i="3"/>
  <c r="LG70" i="3"/>
  <c r="QY44" i="3"/>
  <c r="TG19" i="3"/>
  <c r="LI109" i="3"/>
  <c r="PU37" i="3"/>
  <c r="SB95" i="3"/>
  <c r="OW40" i="3"/>
  <c r="SB51" i="3"/>
  <c r="OS8" i="3"/>
  <c r="SV29" i="3"/>
  <c r="LE84" i="3"/>
  <c r="LE54" i="3"/>
  <c r="PF110" i="3"/>
  <c r="TL22" i="3"/>
  <c r="MA88" i="3"/>
  <c r="RG31" i="3"/>
  <c r="TA34" i="3"/>
  <c r="LL62" i="3"/>
  <c r="RK43" i="3"/>
  <c r="TA127" i="3"/>
  <c r="PX29" i="3"/>
  <c r="RV92" i="3"/>
  <c r="MW17" i="3"/>
  <c r="OV161" i="3"/>
  <c r="PS28" i="3"/>
  <c r="OU73" i="3"/>
  <c r="PV24" i="3"/>
  <c r="TR174" i="3"/>
  <c r="LK150" i="3"/>
  <c r="TZ49" i="3"/>
  <c r="QP16" i="3"/>
  <c r="RJ125" i="3"/>
  <c r="RI19" i="3"/>
  <c r="OO107" i="3"/>
  <c r="LH21" i="3"/>
  <c r="LE23" i="3"/>
  <c r="MP96" i="3"/>
  <c r="SO65" i="3"/>
  <c r="RC161" i="3"/>
  <c r="PB61" i="3"/>
  <c r="LH93" i="3"/>
  <c r="LI33" i="3"/>
  <c r="SY50" i="3"/>
  <c r="QE51" i="3"/>
  <c r="LD140" i="3"/>
  <c r="PZ83" i="3"/>
  <c r="RM8" i="3"/>
  <c r="QW92" i="3"/>
  <c r="RW75" i="3"/>
  <c r="MW109" i="3"/>
  <c r="PU111" i="3"/>
  <c r="QX127" i="3"/>
  <c r="RF35" i="3"/>
  <c r="OZ4" i="3"/>
  <c r="RK24" i="3"/>
  <c r="PE23" i="3"/>
  <c r="RK82" i="3"/>
  <c r="UF73" i="3"/>
  <c r="SF14" i="3"/>
  <c r="OQ25" i="3"/>
  <c r="QW143" i="3"/>
  <c r="MG68" i="3"/>
  <c r="UA166" i="3"/>
  <c r="PR79" i="3"/>
  <c r="LY75" i="3"/>
  <c r="MW115" i="3"/>
  <c r="SZ77" i="3"/>
  <c r="PU47" i="3"/>
  <c r="OR20" i="3"/>
  <c r="TJ21" i="3"/>
  <c r="RL23" i="3"/>
  <c r="SD65" i="3"/>
  <c r="LV33" i="3"/>
  <c r="MU181" i="3"/>
  <c r="RK107" i="3"/>
  <c r="TG42" i="3"/>
  <c r="PC110" i="3"/>
  <c r="LR154" i="3"/>
  <c r="TA11" i="3"/>
  <c r="QY162" i="3"/>
  <c r="PX147" i="3"/>
  <c r="OZ80" i="3"/>
  <c r="SE151" i="3"/>
  <c r="TR159" i="3"/>
  <c r="TC74" i="3"/>
  <c r="QV100" i="3"/>
  <c r="TX26" i="3"/>
  <c r="LE8" i="3"/>
  <c r="LQ49" i="3"/>
  <c r="QV21" i="3"/>
  <c r="LO140" i="3"/>
  <c r="SP92" i="3"/>
  <c r="TI9" i="3"/>
  <c r="MV36" i="3"/>
  <c r="UC121" i="3"/>
  <c r="TA128" i="3"/>
  <c r="QS24" i="3"/>
  <c r="RE14" i="3"/>
  <c r="MW29" i="3"/>
  <c r="SA50" i="3"/>
  <c r="MQ42" i="3"/>
  <c r="PF16" i="3"/>
  <c r="LX37" i="3"/>
  <c r="UA8" i="3"/>
  <c r="UI128" i="3"/>
  <c r="UH96" i="3"/>
  <c r="RW110" i="3"/>
  <c r="TZ21" i="3"/>
  <c r="RJ35" i="3"/>
  <c r="SZ55" i="3"/>
  <c r="TA44" i="3"/>
  <c r="QB43" i="3"/>
  <c r="TA87" i="3"/>
  <c r="RL52" i="3"/>
  <c r="QY80" i="3"/>
  <c r="PW81" i="3"/>
  <c r="LJ51" i="3"/>
  <c r="RF102" i="3"/>
  <c r="QA39" i="3"/>
  <c r="UI46" i="3"/>
  <c r="PH22" i="3"/>
  <c r="PH115" i="3"/>
  <c r="TR21" i="3"/>
  <c r="LE58" i="3"/>
  <c r="RD181" i="3"/>
  <c r="LN143" i="3"/>
  <c r="TV5" i="3"/>
  <c r="RJ130" i="3"/>
  <c r="PC91" i="3"/>
  <c r="OZ21" i="3"/>
  <c r="QU16" i="3"/>
  <c r="QY53" i="3"/>
  <c r="OV77" i="3"/>
  <c r="SD64" i="3"/>
  <c r="QQ34" i="3"/>
  <c r="RJ68" i="3"/>
  <c r="PF19" i="3"/>
  <c r="PF62" i="3"/>
  <c r="UC33" i="3"/>
  <c r="LY89" i="3"/>
  <c r="LO73" i="3"/>
  <c r="OS5" i="3"/>
  <c r="TX7" i="3"/>
  <c r="LM26" i="3"/>
  <c r="PJ49" i="3"/>
  <c r="QQ67" i="3"/>
  <c r="QC141" i="3"/>
  <c r="LL78" i="3"/>
  <c r="RS155" i="3"/>
  <c r="OO44" i="3"/>
  <c r="PF144" i="3"/>
  <c r="LU60" i="3"/>
  <c r="QG58" i="3"/>
  <c r="MK52" i="3"/>
  <c r="QF100" i="3"/>
  <c r="TI89" i="3"/>
  <c r="MM96" i="3"/>
  <c r="UI53" i="3"/>
  <c r="OM25" i="3"/>
  <c r="LS29" i="3"/>
  <c r="RW88" i="3"/>
  <c r="OY59" i="3"/>
  <c r="QF52" i="3"/>
  <c r="UJ75" i="3"/>
  <c r="SE62" i="3"/>
  <c r="TR134" i="3"/>
  <c r="SG65" i="3"/>
  <c r="QC80" i="3"/>
  <c r="LY53" i="3"/>
  <c r="TM5" i="3"/>
  <c r="UH160" i="3"/>
  <c r="RH56" i="3"/>
  <c r="SW100" i="3"/>
  <c r="LU30" i="3"/>
  <c r="MK58" i="3"/>
  <c r="SI85" i="3"/>
  <c r="OO9" i="3"/>
  <c r="QX17" i="3"/>
  <c r="LV55" i="3"/>
  <c r="TF49" i="3"/>
  <c r="OY19" i="3"/>
  <c r="UA73" i="3"/>
  <c r="LQ57" i="3"/>
  <c r="OM110" i="3"/>
  <c r="UA7" i="3"/>
  <c r="PW61" i="3"/>
  <c r="RY49" i="3"/>
  <c r="OT81" i="3"/>
  <c r="PR133" i="3"/>
  <c r="SA40" i="3"/>
  <c r="LS140" i="3"/>
  <c r="UJ25" i="3"/>
  <c r="OO32" i="3"/>
  <c r="OR61" i="3"/>
  <c r="TL25" i="3"/>
  <c r="RD151" i="3"/>
  <c r="SO98" i="3"/>
  <c r="PH25" i="3"/>
  <c r="QS51" i="3"/>
  <c r="PX102" i="3"/>
  <c r="TZ64" i="3"/>
  <c r="UF77" i="3"/>
  <c r="SR5" i="3"/>
  <c r="QB110" i="3"/>
  <c r="LT104" i="3"/>
  <c r="MN30" i="3"/>
  <c r="RG27" i="3"/>
  <c r="OO65" i="3"/>
  <c r="OM78" i="3"/>
  <c r="TK126" i="3"/>
  <c r="PW42" i="3"/>
  <c r="QF128" i="3"/>
  <c r="RC18" i="3"/>
  <c r="TI104" i="3"/>
  <c r="QZ109" i="3"/>
  <c r="QV50" i="3"/>
  <c r="RH92" i="3"/>
  <c r="SJ23" i="3"/>
  <c r="LD20" i="3"/>
  <c r="UJ6" i="3"/>
  <c r="RZ138" i="3"/>
  <c r="MO52" i="3"/>
  <c r="PA14" i="3"/>
  <c r="OI14" i="3" s="1"/>
  <c r="LS90" i="3"/>
  <c r="LM76" i="3"/>
  <c r="LZ147" i="3"/>
  <c r="PZ154" i="3"/>
  <c r="SW3" i="3"/>
  <c r="QP6" i="3"/>
  <c r="QB12" i="3"/>
  <c r="OP77" i="3"/>
  <c r="PI92" i="3"/>
  <c r="SS94" i="3"/>
  <c r="TI120" i="3"/>
  <c r="LV122" i="3"/>
  <c r="RX22" i="3"/>
  <c r="QE47" i="3"/>
  <c r="LQ10" i="3"/>
  <c r="SB52" i="3"/>
  <c r="PS35" i="3"/>
  <c r="SK76" i="3"/>
  <c r="TZ61" i="3"/>
  <c r="MS21" i="3"/>
  <c r="SQ96" i="3"/>
  <c r="LQ94" i="3"/>
  <c r="ON16" i="3"/>
  <c r="MM14" i="3"/>
  <c r="LI61" i="3"/>
  <c r="LZ152" i="3"/>
  <c r="MW60" i="3"/>
  <c r="RD41" i="3"/>
  <c r="TB139" i="3"/>
  <c r="TZ11" i="3"/>
  <c r="RI56" i="3"/>
  <c r="TC176" i="3"/>
  <c r="QZ12" i="3"/>
  <c r="TZ56" i="3"/>
  <c r="OU89" i="3"/>
  <c r="RJ133" i="3"/>
  <c r="TX125" i="3"/>
  <c r="LJ33" i="3"/>
  <c r="SW108" i="3"/>
  <c r="SP42" i="3"/>
  <c r="QB72" i="3"/>
  <c r="SP41" i="3"/>
  <c r="PH10" i="3"/>
  <c r="TF53" i="3"/>
  <c r="LV103" i="3"/>
  <c r="PT81" i="3"/>
  <c r="PE4" i="3"/>
  <c r="SQ68" i="3"/>
  <c r="QX19" i="3"/>
  <c r="SO14" i="3"/>
  <c r="SI80" i="3"/>
  <c r="PR116" i="3"/>
  <c r="OO52" i="3"/>
  <c r="SP5" i="3"/>
  <c r="PB26" i="3"/>
  <c r="LF145" i="3"/>
  <c r="PJ87" i="3"/>
  <c r="TM85" i="3"/>
  <c r="QV56" i="3"/>
  <c r="LJ69" i="3"/>
  <c r="TC32" i="3"/>
  <c r="RG33" i="3"/>
  <c r="TI43" i="3"/>
  <c r="UI16" i="3"/>
  <c r="TK16" i="3"/>
  <c r="QF14" i="3"/>
  <c r="PJ78" i="3"/>
  <c r="LW5" i="3"/>
  <c r="PO12" i="3"/>
  <c r="OV47" i="3"/>
  <c r="OY43" i="3"/>
  <c r="SG5" i="3"/>
  <c r="TB100" i="3"/>
  <c r="PO38" i="3"/>
  <c r="QP46" i="3"/>
  <c r="TE33" i="3"/>
  <c r="OW22" i="3"/>
  <c r="LL39" i="3"/>
  <c r="MK60" i="3"/>
  <c r="SH91" i="3"/>
  <c r="UI153" i="3"/>
  <c r="RW31" i="3"/>
  <c r="OV61" i="3"/>
  <c r="UC55" i="3"/>
  <c r="QB65" i="3"/>
  <c r="QP54" i="3"/>
  <c r="SJ5" i="3"/>
  <c r="SC75" i="3"/>
  <c r="ON92" i="3"/>
  <c r="RA103" i="3"/>
  <c r="UD64" i="3"/>
  <c r="SG168" i="3"/>
  <c r="RM95" i="3"/>
  <c r="PA37" i="3"/>
  <c r="OV150" i="3"/>
  <c r="QB35" i="3"/>
  <c r="OV145" i="3"/>
  <c r="TC12" i="3"/>
  <c r="SB26" i="3"/>
  <c r="MW7" i="3"/>
  <c r="SK144" i="3"/>
  <c r="SU70" i="3"/>
  <c r="TU17" i="3"/>
  <c r="SV52" i="3"/>
  <c r="UI37" i="3"/>
  <c r="TH59" i="3"/>
  <c r="TU100" i="3"/>
  <c r="SU122" i="3"/>
  <c r="MK29" i="3"/>
  <c r="QR54" i="3"/>
  <c r="LX117" i="3"/>
  <c r="LW149" i="3"/>
  <c r="UD145" i="3"/>
  <c r="MG140" i="3"/>
  <c r="OS78" i="3"/>
  <c r="SW9" i="3"/>
  <c r="RZ3" i="3"/>
  <c r="PS65" i="3"/>
  <c r="UB13" i="3"/>
  <c r="QV24" i="3"/>
  <c r="MM6" i="3"/>
  <c r="PG84" i="3"/>
  <c r="UB178" i="3"/>
  <c r="RX75" i="3"/>
  <c r="UA168" i="3"/>
  <c r="LP64" i="3"/>
  <c r="QV40" i="3"/>
  <c r="RW13" i="3"/>
  <c r="LO38" i="3"/>
  <c r="QU43" i="3"/>
  <c r="UH112" i="3"/>
  <c r="OS34" i="3"/>
  <c r="PR82" i="3"/>
  <c r="TB54" i="3"/>
  <c r="SC85" i="3"/>
  <c r="PG5" i="3"/>
  <c r="RE70" i="3"/>
  <c r="MR91" i="3"/>
  <c r="PF49" i="3"/>
  <c r="MS71" i="3"/>
  <c r="RC72" i="3"/>
  <c r="SR21" i="3"/>
  <c r="QF45" i="3"/>
  <c r="RI101" i="3"/>
  <c r="TY133" i="3"/>
  <c r="SX59" i="3"/>
  <c r="SQ28" i="3"/>
  <c r="PD162" i="3"/>
  <c r="QF108" i="3"/>
  <c r="SQ156" i="3"/>
  <c r="PB4" i="3"/>
  <c r="MR26" i="3"/>
  <c r="QB58" i="3"/>
  <c r="MJ75" i="3"/>
  <c r="MM50" i="3"/>
  <c r="MR96" i="3"/>
  <c r="RG11" i="3"/>
  <c r="UE109" i="3"/>
  <c r="RN163" i="3"/>
  <c r="MR8" i="3"/>
  <c r="TL123" i="3"/>
  <c r="OO66" i="3"/>
  <c r="OO84" i="3"/>
  <c r="LP87" i="3"/>
  <c r="RY35" i="3"/>
  <c r="PV11" i="3"/>
  <c r="QS174" i="3"/>
  <c r="LR34" i="3"/>
  <c r="SX105" i="3"/>
  <c r="SF53" i="3"/>
  <c r="TW94" i="3"/>
  <c r="SO66" i="3"/>
  <c r="OQ117" i="3"/>
  <c r="LI78" i="3"/>
  <c r="SZ98" i="3"/>
  <c r="PR71" i="3"/>
  <c r="SU63" i="3"/>
  <c r="OX116" i="3"/>
  <c r="TV89" i="3"/>
  <c r="OR74" i="3"/>
  <c r="PB54" i="3"/>
  <c r="LO95" i="3"/>
  <c r="MB68" i="3"/>
  <c r="LU65" i="3"/>
  <c r="OM119" i="3"/>
  <c r="RJ51" i="3"/>
  <c r="MJ7" i="3"/>
  <c r="PX167" i="3"/>
  <c r="TV6" i="3"/>
  <c r="PX118" i="3"/>
  <c r="TC51" i="3"/>
  <c r="OS111" i="3"/>
  <c r="LZ31" i="3"/>
  <c r="QW91" i="3"/>
  <c r="SJ129" i="3"/>
  <c r="UE174" i="3"/>
  <c r="RL63" i="3"/>
  <c r="RM50" i="3"/>
  <c r="TY165" i="3"/>
  <c r="SZ3" i="3"/>
  <c r="RH172" i="3"/>
  <c r="RK92" i="3"/>
  <c r="LL29" i="3"/>
  <c r="SW22" i="3"/>
  <c r="SB18" i="3"/>
  <c r="LW107" i="3"/>
  <c r="UC49" i="3"/>
  <c r="LM16" i="3"/>
  <c r="SE91" i="3"/>
  <c r="RK7" i="3"/>
  <c r="UF7" i="3"/>
  <c r="UJ40" i="3"/>
  <c r="UJ129" i="3"/>
  <c r="QT39" i="3"/>
  <c r="RJ80" i="3"/>
  <c r="LQ18" i="3"/>
  <c r="RJ199" i="3"/>
  <c r="TA56" i="3"/>
  <c r="PR75" i="3"/>
  <c r="SV30" i="3"/>
  <c r="PJ150" i="3"/>
  <c r="MG21" i="3"/>
  <c r="QE6" i="3"/>
  <c r="MW9" i="3"/>
  <c r="MM8" i="3"/>
  <c r="OQ118" i="3"/>
  <c r="SK124" i="3"/>
  <c r="OL67" i="3"/>
  <c r="QU92" i="3"/>
  <c r="UB175" i="3"/>
  <c r="SJ33" i="3"/>
  <c r="QZ95" i="3"/>
  <c r="PG100" i="3"/>
  <c r="UJ60" i="3"/>
  <c r="TE29" i="3"/>
  <c r="LF23" i="3"/>
  <c r="PB51" i="3"/>
  <c r="QC18" i="3"/>
  <c r="TI62" i="3"/>
  <c r="MK8" i="3"/>
  <c r="QB30" i="3"/>
  <c r="MG74" i="3"/>
  <c r="MY164" i="3"/>
  <c r="QZ59" i="3"/>
  <c r="TB16" i="3"/>
  <c r="TH28" i="3"/>
  <c r="PV57" i="3"/>
  <c r="UB11" i="3"/>
  <c r="PY28" i="3"/>
  <c r="LL67" i="3"/>
  <c r="QE42" i="3"/>
  <c r="OR98" i="3"/>
  <c r="RL100" i="3"/>
  <c r="PJ67" i="3"/>
  <c r="PX65" i="3"/>
  <c r="PW53" i="3"/>
  <c r="OV3" i="3"/>
  <c r="MS87" i="3"/>
  <c r="PH38" i="3"/>
  <c r="PI82" i="3"/>
  <c r="QQ65" i="3"/>
  <c r="QD48" i="3"/>
  <c r="LO39" i="3"/>
  <c r="PI40" i="3"/>
  <c r="LG161" i="3"/>
  <c r="MO131" i="3"/>
  <c r="QE81" i="3"/>
  <c r="RK65" i="3"/>
  <c r="LP16" i="3"/>
  <c r="PZ28" i="3"/>
  <c r="RN72" i="3"/>
  <c r="SF67" i="3"/>
  <c r="QR3" i="3"/>
  <c r="TB25" i="3"/>
  <c r="TA21" i="3"/>
  <c r="PV44" i="3"/>
  <c r="PX8" i="3"/>
  <c r="MM13" i="3"/>
  <c r="UH30" i="3"/>
  <c r="OV21" i="3"/>
  <c r="PG150" i="3"/>
  <c r="TY86" i="3"/>
  <c r="TG16" i="3"/>
  <c r="OU151" i="3"/>
  <c r="TZ38" i="3"/>
  <c r="MO51" i="3"/>
  <c r="PA54" i="3"/>
  <c r="QC15" i="3"/>
  <c r="SZ7" i="3"/>
  <c r="OQ31" i="3"/>
  <c r="SI121" i="3"/>
  <c r="LX42" i="3"/>
  <c r="UH20" i="3"/>
  <c r="PX137" i="3"/>
  <c r="OL126" i="3"/>
  <c r="TA92" i="3"/>
  <c r="UF82" i="3"/>
  <c r="RC16" i="3"/>
  <c r="RJ94" i="3"/>
  <c r="TV49" i="3"/>
  <c r="MM113" i="3"/>
  <c r="MK55" i="3"/>
  <c r="OW95" i="3"/>
  <c r="UG158" i="3"/>
  <c r="TI70" i="3"/>
  <c r="PX121" i="3"/>
  <c r="RD98" i="3"/>
  <c r="MP25" i="3"/>
  <c r="LV27" i="3"/>
  <c r="QT96" i="3"/>
  <c r="LK131" i="3"/>
  <c r="RI41" i="3"/>
  <c r="SQ23" i="3"/>
  <c r="OY38" i="3"/>
  <c r="QS72" i="3"/>
  <c r="SC131" i="3"/>
  <c r="QC92" i="3"/>
  <c r="TW27" i="3"/>
  <c r="QG73" i="3"/>
  <c r="PY101" i="3"/>
  <c r="PG113" i="3"/>
  <c r="MA43" i="3"/>
  <c r="MY102" i="3"/>
  <c r="QT16" i="3"/>
  <c r="SV85" i="3"/>
  <c r="PT74" i="3"/>
  <c r="UH68" i="3"/>
  <c r="TY159" i="3"/>
  <c r="MP48" i="3"/>
  <c r="RX98" i="3"/>
  <c r="RG28" i="3"/>
  <c r="SG126" i="3"/>
  <c r="MB97" i="3"/>
  <c r="MW160" i="3"/>
  <c r="PO89" i="3"/>
  <c r="PH9" i="3"/>
  <c r="MR78" i="3"/>
  <c r="OQ20" i="3"/>
  <c r="MB76" i="3"/>
  <c r="MK19" i="3"/>
  <c r="LG58" i="3"/>
  <c r="PI10" i="3"/>
  <c r="PT27" i="3"/>
  <c r="QT95" i="3"/>
  <c r="RZ80" i="3"/>
  <c r="SJ81" i="3"/>
  <c r="OP133" i="3"/>
  <c r="PX43" i="3"/>
  <c r="RZ42" i="3"/>
  <c r="SP61" i="3"/>
  <c r="OT5" i="3"/>
  <c r="PT101" i="3"/>
  <c r="RM31" i="3"/>
  <c r="RF78" i="3"/>
  <c r="UG59" i="3"/>
  <c r="RK58" i="3"/>
  <c r="QB154" i="3"/>
  <c r="QE43" i="3"/>
  <c r="UH89" i="3"/>
  <c r="SK87" i="3"/>
  <c r="UH14" i="3"/>
  <c r="QB48" i="3"/>
  <c r="RZ102" i="3"/>
  <c r="QA34" i="3"/>
  <c r="LW106" i="3"/>
  <c r="SU14" i="3"/>
  <c r="LG39" i="3"/>
  <c r="PB11" i="3"/>
  <c r="SF105" i="3"/>
  <c r="PW181" i="3"/>
  <c r="SH20" i="3"/>
  <c r="RL31" i="3"/>
  <c r="MJ162" i="3"/>
  <c r="LX4" i="3"/>
  <c r="RC20" i="3"/>
  <c r="OT128" i="3"/>
  <c r="OX169" i="3"/>
  <c r="RZ61" i="3"/>
  <c r="UH29" i="3"/>
  <c r="RB21" i="3"/>
  <c r="RA130" i="3"/>
  <c r="TU149" i="3"/>
  <c r="RH138" i="3"/>
  <c r="TM128" i="3"/>
  <c r="QR27" i="3"/>
  <c r="OY28" i="3"/>
  <c r="QX105" i="3"/>
  <c r="PA50" i="3"/>
  <c r="OQ70" i="3"/>
  <c r="SH86" i="3"/>
  <c r="QT9" i="3"/>
  <c r="SF70" i="3"/>
  <c r="QQ40" i="3"/>
  <c r="LN31" i="3"/>
  <c r="PT111" i="3"/>
  <c r="SJ45" i="3"/>
  <c r="MR63" i="3"/>
  <c r="OX86" i="3"/>
  <c r="QQ59" i="3"/>
  <c r="UJ29" i="3"/>
  <c r="QG20" i="3"/>
  <c r="ON18" i="3"/>
  <c r="UH17" i="3"/>
  <c r="QY31" i="3"/>
  <c r="MK132" i="3"/>
  <c r="MR14" i="3"/>
  <c r="LV116" i="3"/>
  <c r="UB143" i="3"/>
  <c r="LM61" i="3"/>
  <c r="LH106" i="3"/>
  <c r="TH80" i="3"/>
  <c r="MM57" i="3"/>
  <c r="SO80" i="3"/>
  <c r="QY21" i="3"/>
  <c r="RG38" i="3"/>
  <c r="MX52" i="3"/>
  <c r="LW10" i="3"/>
  <c r="MB53" i="3"/>
  <c r="LV115" i="3"/>
  <c r="LO23" i="3"/>
  <c r="MU112" i="3"/>
  <c r="UF90" i="3"/>
  <c r="LW52" i="3"/>
  <c r="TY104" i="3"/>
  <c r="RB57" i="3"/>
  <c r="RD113" i="3"/>
  <c r="QR67" i="3"/>
  <c r="SV27" i="3"/>
  <c r="UG100" i="3"/>
  <c r="PH59" i="3"/>
  <c r="LL56" i="3"/>
  <c r="PX113" i="3"/>
  <c r="TE132" i="3"/>
  <c r="LF37" i="3"/>
  <c r="OU129" i="3"/>
  <c r="SP114" i="3"/>
  <c r="RB89" i="3"/>
  <c r="OW76" i="3"/>
  <c r="TX105" i="3"/>
  <c r="RY113" i="3"/>
  <c r="RA52" i="3"/>
  <c r="QU141" i="3"/>
  <c r="QE79" i="3"/>
  <c r="TA38" i="3"/>
  <c r="PG46" i="3"/>
  <c r="LP85" i="3"/>
  <c r="PV109" i="3"/>
  <c r="TU53" i="3"/>
  <c r="MB50" i="3"/>
  <c r="RI126" i="3"/>
  <c r="MP93" i="3"/>
  <c r="RG186" i="3"/>
  <c r="SH58" i="3"/>
  <c r="PJ98" i="3"/>
  <c r="SI20" i="3"/>
  <c r="SD81" i="3"/>
  <c r="MM64" i="3"/>
  <c r="LJ59" i="3"/>
  <c r="PE105" i="3"/>
  <c r="RH61" i="3"/>
  <c r="MR77" i="3"/>
  <c r="UH6" i="3"/>
  <c r="PA10" i="3"/>
  <c r="TJ103" i="3"/>
  <c r="QU76" i="3"/>
  <c r="PS115" i="3"/>
  <c r="SS12" i="3"/>
  <c r="ST92" i="3"/>
  <c r="TJ9" i="3"/>
  <c r="MP16" i="3"/>
  <c r="MS52" i="3"/>
  <c r="PC8" i="3"/>
  <c r="PS52" i="3"/>
  <c r="UG57" i="3"/>
  <c r="QF119" i="3"/>
  <c r="UF33" i="3"/>
  <c r="UB71" i="3"/>
  <c r="SS48" i="3"/>
  <c r="RZ58" i="3"/>
  <c r="SD46" i="3"/>
  <c r="OU94" i="3"/>
  <c r="LY11" i="3"/>
  <c r="PH78" i="3"/>
  <c r="PR87" i="3"/>
  <c r="MK16" i="3"/>
  <c r="LU85" i="3"/>
  <c r="OZ119" i="3"/>
  <c r="QX137" i="3"/>
  <c r="ST49" i="3"/>
  <c r="SU57" i="3"/>
  <c r="RM5" i="3"/>
  <c r="LY7" i="3"/>
  <c r="TR98" i="3"/>
  <c r="LP98" i="3"/>
  <c r="LT42" i="3"/>
  <c r="MA55" i="3"/>
  <c r="TD31" i="3"/>
  <c r="QS105" i="3"/>
  <c r="PO5" i="3"/>
  <c r="OR69" i="3"/>
  <c r="LL4" i="3"/>
  <c r="OV97" i="3"/>
  <c r="SK88" i="3"/>
  <c r="RV3" i="3"/>
  <c r="LV70" i="3"/>
  <c r="QX65" i="3"/>
  <c r="RD10" i="3"/>
  <c r="LK56" i="3"/>
  <c r="LG49" i="3"/>
  <c r="LD75" i="3"/>
  <c r="LY86" i="3"/>
  <c r="QX93" i="3"/>
  <c r="LJ23" i="3"/>
  <c r="RW72" i="3"/>
  <c r="QA42" i="3"/>
  <c r="LQ128" i="3"/>
  <c r="MO45" i="3"/>
  <c r="LP4" i="3"/>
  <c r="RD31" i="3"/>
  <c r="PE176" i="3"/>
  <c r="LF56" i="3"/>
  <c r="TD29" i="3"/>
  <c r="QA23" i="3"/>
  <c r="SG54" i="3"/>
  <c r="TG9" i="3"/>
  <c r="LW20" i="3"/>
  <c r="LZ142" i="3"/>
  <c r="PB63" i="3"/>
  <c r="SK84" i="3"/>
  <c r="TU68" i="3"/>
  <c r="RZ88" i="3"/>
  <c r="LF116" i="3"/>
  <c r="OL82" i="3"/>
  <c r="RC35" i="3"/>
  <c r="MV39" i="3"/>
  <c r="UH57" i="3"/>
  <c r="MV95" i="3"/>
  <c r="TB39" i="3"/>
  <c r="TD15" i="3"/>
  <c r="PB8" i="3"/>
  <c r="RD70" i="3"/>
  <c r="MU103" i="3"/>
  <c r="TK51" i="3"/>
  <c r="PI125" i="3"/>
  <c r="RX54" i="3"/>
  <c r="SI23" i="3"/>
  <c r="LM101" i="3"/>
  <c r="RF95" i="3"/>
  <c r="PZ96" i="3"/>
  <c r="MV16" i="3"/>
  <c r="TB6" i="3"/>
  <c r="TE85" i="3"/>
  <c r="LF95" i="3"/>
  <c r="TW89" i="3"/>
  <c r="PJ10" i="3"/>
  <c r="ML44" i="3"/>
  <c r="TV36" i="3"/>
  <c r="MK133" i="3"/>
  <c r="PC42" i="3"/>
  <c r="QS92" i="3"/>
  <c r="QU59" i="3"/>
  <c r="SR87" i="3"/>
  <c r="OO95" i="3"/>
  <c r="OT43" i="3"/>
  <c r="RB99" i="3"/>
  <c r="QA11" i="3"/>
  <c r="QP4" i="3"/>
  <c r="SZ36" i="3"/>
  <c r="OU45" i="3"/>
  <c r="TM95" i="3"/>
  <c r="PG98" i="3"/>
  <c r="OT25" i="3"/>
  <c r="PR64" i="3"/>
  <c r="MK35" i="3"/>
  <c r="RK35" i="3"/>
  <c r="UI88" i="3"/>
  <c r="PO32" i="3"/>
  <c r="UG72" i="3"/>
  <c r="PC30" i="3"/>
  <c r="PT70" i="3"/>
  <c r="MR48" i="3"/>
  <c r="OY101" i="3"/>
  <c r="TW126" i="3"/>
  <c r="PS107" i="3"/>
  <c r="UD96" i="3"/>
  <c r="ST55" i="3"/>
  <c r="QP61" i="3"/>
  <c r="OL145" i="3"/>
  <c r="LN53" i="3"/>
  <c r="ST67" i="3"/>
  <c r="OR47" i="3"/>
  <c r="SI42" i="3"/>
  <c r="PH13" i="3"/>
  <c r="MK22" i="3"/>
  <c r="LE128" i="3"/>
  <c r="PC67" i="3"/>
  <c r="MY106" i="3"/>
  <c r="PV16" i="3"/>
  <c r="SH67" i="3"/>
  <c r="QR51" i="3"/>
  <c r="TG59" i="3"/>
  <c r="RW91" i="3"/>
  <c r="MG91" i="3"/>
  <c r="PE90" i="3"/>
  <c r="SZ93" i="3"/>
  <c r="OR22" i="3"/>
  <c r="TC54" i="3"/>
  <c r="SW71" i="3"/>
  <c r="LX80" i="3"/>
  <c r="RH26" i="3"/>
  <c r="QB45" i="3"/>
  <c r="OU88" i="3"/>
  <c r="TZ41" i="3"/>
  <c r="QD171" i="3"/>
  <c r="LW59" i="3"/>
  <c r="RN29" i="3"/>
  <c r="PZ45" i="3"/>
  <c r="UA137" i="3"/>
  <c r="RX26" i="3"/>
  <c r="TL84" i="3"/>
  <c r="OZ69" i="3"/>
  <c r="PX49" i="3"/>
  <c r="PA104" i="3"/>
  <c r="RW42" i="3"/>
  <c r="QU25" i="3"/>
  <c r="RN100" i="3"/>
  <c r="TK12" i="3"/>
  <c r="UI32" i="3"/>
  <c r="PT62" i="3"/>
  <c r="LG87" i="3"/>
  <c r="QY50" i="3"/>
  <c r="MU132" i="3"/>
  <c r="SJ121" i="3"/>
  <c r="ST117" i="3"/>
  <c r="LK57" i="3"/>
  <c r="RM174" i="3"/>
  <c r="QT45" i="3"/>
  <c r="MA130" i="3"/>
  <c r="RL30" i="3"/>
  <c r="RG73" i="3"/>
  <c r="MM91" i="3"/>
  <c r="PY14" i="3"/>
  <c r="LZ44" i="3"/>
  <c r="UH11" i="3"/>
  <c r="TR9" i="3"/>
  <c r="MK42" i="3"/>
  <c r="MK43" i="3"/>
  <c r="LJ98" i="3"/>
  <c r="TL72" i="3"/>
  <c r="LW28" i="3"/>
  <c r="OX63" i="3"/>
  <c r="TC140" i="3"/>
  <c r="MG47" i="3"/>
  <c r="OL47" i="3"/>
  <c r="PO66" i="3"/>
  <c r="PT118" i="3"/>
  <c r="MQ41" i="3"/>
  <c r="PC12" i="3"/>
  <c r="MV153" i="3"/>
  <c r="MX124" i="3"/>
  <c r="OZ170" i="3"/>
  <c r="TR64" i="3"/>
  <c r="OX85" i="3"/>
  <c r="RA109" i="3"/>
  <c r="QU14" i="3"/>
  <c r="PE27" i="3"/>
  <c r="QE69" i="3"/>
  <c r="PR65" i="3"/>
  <c r="PV12" i="3"/>
  <c r="PX93" i="3"/>
  <c r="RA49" i="3"/>
  <c r="RB4" i="3"/>
  <c r="TD71" i="3"/>
  <c r="QG77" i="3"/>
  <c r="OQ41" i="3"/>
  <c r="PS92" i="3"/>
  <c r="PJ42" i="3"/>
  <c r="RX123" i="3"/>
  <c r="PT35" i="3"/>
  <c r="PW108" i="3"/>
  <c r="LI144" i="3"/>
  <c r="QZ22" i="3"/>
  <c r="TZ24" i="3"/>
  <c r="LP7" i="3"/>
  <c r="RI52" i="3"/>
  <c r="TE25" i="3"/>
  <c r="MG72" i="3"/>
  <c r="MP37" i="3"/>
  <c r="QT115" i="3"/>
  <c r="PC105" i="3"/>
  <c r="LY141" i="3"/>
  <c r="LL89" i="3"/>
  <c r="MQ72" i="3"/>
  <c r="SB57" i="3"/>
  <c r="SW64" i="3"/>
  <c r="RN52" i="3"/>
  <c r="LL97" i="3"/>
  <c r="OU46" i="3"/>
  <c r="RS128" i="3"/>
  <c r="TK96" i="3"/>
  <c r="MK146" i="3"/>
  <c r="OM126" i="3"/>
  <c r="UC139" i="3"/>
  <c r="SY110" i="3"/>
  <c r="LT11" i="3"/>
  <c r="MP167" i="3"/>
  <c r="LI127" i="3"/>
  <c r="ST18" i="3"/>
  <c r="OV85" i="3"/>
  <c r="PB24" i="3"/>
  <c r="PO74" i="3"/>
  <c r="QE59" i="3"/>
  <c r="LT62" i="3"/>
  <c r="OW28" i="3"/>
  <c r="UC29" i="3"/>
  <c r="RB187" i="3"/>
  <c r="QS18" i="3"/>
  <c r="SK28" i="3"/>
  <c r="MY55" i="3"/>
  <c r="SV58" i="3"/>
  <c r="ML61" i="3"/>
  <c r="TR58" i="3"/>
  <c r="RH13" i="3"/>
  <c r="LE106" i="3"/>
  <c r="OX40" i="3"/>
  <c r="UB20" i="3"/>
  <c r="SJ4" i="3"/>
  <c r="RL65" i="3"/>
  <c r="QD110" i="3"/>
  <c r="PT143" i="3"/>
  <c r="MN107" i="3"/>
  <c r="QR129" i="3"/>
  <c r="QE85" i="3"/>
  <c r="QG15" i="3"/>
  <c r="UF78" i="3"/>
  <c r="TH42" i="3"/>
  <c r="SF65" i="3"/>
  <c r="OW56" i="3"/>
  <c r="PJ19" i="3"/>
  <c r="PG37" i="3"/>
  <c r="QT101" i="3"/>
  <c r="UH178" i="3"/>
  <c r="PR166" i="3"/>
  <c r="MB125" i="3"/>
  <c r="SD10" i="3"/>
  <c r="SE47" i="3"/>
  <c r="OM96" i="3"/>
  <c r="QX6" i="3"/>
  <c r="LZ12" i="3"/>
  <c r="PV104" i="3"/>
  <c r="TX39" i="3"/>
  <c r="TI77" i="3"/>
  <c r="SI22" i="3"/>
  <c r="PO46" i="3"/>
  <c r="MT71" i="3"/>
  <c r="SH155" i="3"/>
  <c r="LF46" i="3"/>
  <c r="RW116" i="3"/>
  <c r="TV93" i="3"/>
  <c r="LY67" i="3"/>
  <c r="SQ60" i="3"/>
  <c r="OZ25" i="3"/>
  <c r="MW74" i="3"/>
  <c r="MS16" i="3"/>
  <c r="MG167" i="3"/>
  <c r="MR54" i="3"/>
  <c r="TD45" i="3"/>
  <c r="UF10" i="3"/>
  <c r="TG157" i="3"/>
  <c r="MT93" i="3"/>
  <c r="MB91" i="3"/>
  <c r="PR12" i="3"/>
  <c r="PU35" i="3"/>
  <c r="MQ54" i="3"/>
  <c r="OW46" i="3"/>
  <c r="MQ17" i="3"/>
  <c r="UD107" i="3"/>
  <c r="OL109" i="3"/>
  <c r="MR124" i="3"/>
  <c r="PV45" i="3"/>
  <c r="SD49" i="3"/>
  <c r="TC58" i="3"/>
  <c r="MM90" i="3"/>
  <c r="PS70" i="3"/>
  <c r="QW109" i="3"/>
  <c r="OY32" i="3"/>
  <c r="TH164" i="3"/>
  <c r="SW144" i="3"/>
  <c r="SZ56" i="3"/>
  <c r="UD45" i="3"/>
  <c r="TV8" i="3"/>
  <c r="UE21" i="3"/>
  <c r="SR66" i="3"/>
  <c r="TX22" i="3"/>
  <c r="QU96" i="3"/>
  <c r="RY39" i="3"/>
  <c r="PA29" i="3"/>
  <c r="PR61" i="3"/>
  <c r="TH6" i="3"/>
  <c r="ML98" i="3"/>
  <c r="OW125" i="3"/>
  <c r="OW67" i="3"/>
  <c r="LR73" i="3"/>
  <c r="QF81" i="3"/>
  <c r="PV83" i="3"/>
  <c r="TF80" i="3"/>
  <c r="TL62" i="3"/>
  <c r="MB150" i="3"/>
  <c r="MO112" i="3"/>
  <c r="RM63" i="3"/>
  <c r="RN65" i="3"/>
  <c r="UI42" i="3"/>
  <c r="SB74" i="3"/>
  <c r="SI4" i="3"/>
  <c r="PU97" i="3"/>
  <c r="LH101" i="3"/>
  <c r="SA145" i="3"/>
  <c r="LP108" i="3"/>
  <c r="SH34" i="3"/>
  <c r="MM79" i="3"/>
  <c r="LY83" i="3"/>
  <c r="QQ48" i="3"/>
  <c r="QP93" i="3"/>
  <c r="TA65" i="3"/>
  <c r="QV30" i="3"/>
  <c r="TV56" i="3"/>
  <c r="OO26" i="3"/>
  <c r="OY26" i="3"/>
  <c r="LZ70" i="3"/>
  <c r="OM108" i="3"/>
  <c r="TD38" i="3"/>
  <c r="PB30" i="3"/>
  <c r="SQ110" i="3"/>
  <c r="MG22" i="3"/>
  <c r="TR15" i="3"/>
  <c r="PH86" i="3"/>
  <c r="RS37" i="3"/>
  <c r="QP89" i="3"/>
  <c r="OZ116" i="3"/>
  <c r="RX48" i="3"/>
  <c r="PY55" i="3"/>
  <c r="SR124" i="3"/>
  <c r="QQ19" i="3"/>
  <c r="RD138" i="3"/>
  <c r="TH110" i="3"/>
  <c r="QG94" i="3"/>
  <c r="QU69" i="3"/>
  <c r="MK75" i="3"/>
  <c r="SP54" i="3"/>
  <c r="QV63" i="3"/>
  <c r="SC103" i="3"/>
  <c r="MU94" i="3"/>
  <c r="PI114" i="3"/>
  <c r="TD122" i="3"/>
  <c r="QG118" i="3"/>
  <c r="LN47" i="3"/>
  <c r="SW33" i="3"/>
  <c r="QG54" i="3"/>
  <c r="UG50" i="3"/>
  <c r="SG59" i="3"/>
  <c r="QA110" i="3"/>
  <c r="QA53" i="3"/>
  <c r="LO21" i="3"/>
  <c r="LJ39" i="3"/>
  <c r="TJ43" i="3"/>
  <c r="MO19" i="3"/>
  <c r="QC114" i="3"/>
  <c r="MA42" i="3"/>
  <c r="RK72" i="3"/>
  <c r="PV74" i="3"/>
  <c r="TF73" i="3"/>
  <c r="RS79" i="3"/>
  <c r="SA4" i="3"/>
  <c r="SU48" i="3"/>
  <c r="SV76" i="3"/>
  <c r="RF99" i="3"/>
  <c r="LE77" i="3"/>
  <c r="QQ85" i="3"/>
  <c r="SZ19" i="3"/>
  <c r="RX172" i="3"/>
  <c r="PA75" i="3"/>
  <c r="QC107" i="3"/>
  <c r="UF62" i="3"/>
  <c r="RA42" i="3"/>
  <c r="PY100" i="3"/>
  <c r="LW45" i="3"/>
  <c r="MB77" i="3"/>
  <c r="RV7" i="3"/>
  <c r="UA49" i="3"/>
  <c r="PY40" i="3"/>
  <c r="PY93" i="3"/>
  <c r="QT122" i="3"/>
  <c r="RH44" i="3"/>
  <c r="QD33" i="3"/>
  <c r="MK64" i="3"/>
  <c r="UB148" i="3"/>
  <c r="SA47" i="3"/>
  <c r="LK37" i="3"/>
  <c r="ON80" i="3"/>
  <c r="PI61" i="3"/>
  <c r="QR20" i="3"/>
  <c r="UH91" i="3"/>
  <c r="LQ77" i="3"/>
  <c r="MG18" i="3"/>
  <c r="TX42" i="3"/>
  <c r="PC97" i="3"/>
  <c r="TI84" i="3"/>
  <c r="MX28" i="3"/>
  <c r="PW32" i="3"/>
  <c r="PI133" i="3"/>
  <c r="RK124" i="3"/>
  <c r="TZ13" i="3"/>
  <c r="ML14" i="3"/>
  <c r="SS14" i="3"/>
  <c r="LM29" i="3"/>
  <c r="QY59" i="3"/>
  <c r="RH101" i="3"/>
  <c r="PG123" i="3"/>
  <c r="SJ117" i="3"/>
  <c r="LW7" i="3"/>
  <c r="MP27" i="3"/>
  <c r="RM77" i="3"/>
  <c r="TC137" i="3"/>
  <c r="TX13" i="3"/>
  <c r="UE13" i="3"/>
  <c r="QD36" i="3"/>
  <c r="MU148" i="3"/>
  <c r="SC17" i="3"/>
  <c r="LV61" i="3"/>
  <c r="RS101" i="3"/>
  <c r="RV4" i="3"/>
  <c r="PE19" i="3"/>
  <c r="QR92" i="3"/>
  <c r="UJ87" i="3"/>
  <c r="SP19" i="3"/>
  <c r="TW115" i="3"/>
  <c r="SG56" i="3"/>
  <c r="QF73" i="3"/>
  <c r="PB71" i="3"/>
  <c r="TH102" i="3"/>
  <c r="MX93" i="3"/>
  <c r="RL95" i="3"/>
  <c r="PH143" i="3"/>
  <c r="RZ10" i="3"/>
  <c r="RH20" i="3"/>
  <c r="TC27" i="3"/>
  <c r="TR137" i="3"/>
  <c r="RM120" i="3"/>
  <c r="OL24" i="3"/>
  <c r="TM87" i="3"/>
  <c r="RZ89" i="3"/>
  <c r="MT38" i="3"/>
  <c r="RV102" i="3"/>
  <c r="SX88" i="3"/>
  <c r="MA106" i="3"/>
  <c r="RC67" i="3"/>
  <c r="OX10" i="3"/>
  <c r="TV16" i="3"/>
  <c r="RS130" i="3"/>
  <c r="OU64" i="3"/>
  <c r="RS167" i="3"/>
  <c r="OO148" i="3"/>
  <c r="SG23" i="3"/>
  <c r="TF42" i="3"/>
  <c r="PC21" i="3"/>
  <c r="SS95" i="3"/>
  <c r="PF34" i="3"/>
  <c r="MX61" i="3"/>
  <c r="RM163" i="3"/>
  <c r="QD47" i="3"/>
  <c r="OU117" i="3"/>
  <c r="MT125" i="3"/>
  <c r="PJ25" i="3"/>
  <c r="PV58" i="3"/>
  <c r="QD54" i="3"/>
  <c r="PA59" i="3"/>
  <c r="SC90" i="3"/>
  <c r="LY96" i="3"/>
  <c r="TD26" i="3"/>
  <c r="QS6" i="3"/>
  <c r="RV10" i="3"/>
  <c r="RV74" i="3"/>
  <c r="PB134" i="3"/>
  <c r="MB148" i="3"/>
  <c r="OQ68" i="3"/>
  <c r="OL49" i="3"/>
  <c r="TX18" i="3"/>
  <c r="SV88" i="3"/>
  <c r="UB9" i="3"/>
  <c r="SH42" i="3"/>
  <c r="LM8" i="3"/>
  <c r="MM118" i="3"/>
  <c r="QB27" i="3"/>
  <c r="PS18" i="3"/>
  <c r="OP151" i="3"/>
  <c r="RD79" i="3"/>
  <c r="LG22" i="3"/>
  <c r="MY26" i="3"/>
  <c r="LH138" i="3"/>
  <c r="LU111" i="3"/>
  <c r="LL126" i="3"/>
  <c r="SQ50" i="3"/>
  <c r="LN52" i="3"/>
  <c r="TG5" i="3"/>
  <c r="QU158" i="3"/>
  <c r="TJ97" i="3"/>
  <c r="RZ40" i="3"/>
  <c r="QP145" i="3"/>
  <c r="OZ92" i="3"/>
  <c r="RI130" i="3"/>
  <c r="PF82" i="3"/>
  <c r="LH9" i="3"/>
  <c r="UE71" i="3"/>
  <c r="RG62" i="3"/>
  <c r="UH31" i="3"/>
  <c r="UE10" i="3"/>
  <c r="RI9" i="3"/>
  <c r="PB159" i="3"/>
  <c r="SS35" i="3"/>
  <c r="SE11" i="3"/>
  <c r="QX42" i="3"/>
  <c r="TK53" i="3"/>
  <c r="PF61" i="3"/>
  <c r="QG100" i="3"/>
  <c r="LP5" i="3"/>
  <c r="QQ92" i="3"/>
  <c r="RY41" i="3"/>
  <c r="SU82" i="3"/>
  <c r="PX74" i="3"/>
  <c r="QP17" i="3"/>
  <c r="MV27" i="3"/>
  <c r="RH43" i="3"/>
  <c r="RV23" i="3"/>
  <c r="RN121" i="3"/>
  <c r="MS88" i="3"/>
  <c r="MX4" i="3"/>
  <c r="PU53" i="3"/>
  <c r="UC148" i="3"/>
  <c r="QE65" i="3"/>
  <c r="PU124" i="3"/>
  <c r="RH99" i="3"/>
  <c r="LL44" i="3"/>
  <c r="UA9" i="3"/>
  <c r="LF26" i="3"/>
  <c r="TB13" i="3"/>
  <c r="QG64" i="3"/>
  <c r="MA19" i="3"/>
  <c r="PI128" i="3"/>
  <c r="OS86" i="3"/>
  <c r="TU40" i="3"/>
  <c r="LF136" i="3"/>
  <c r="SF95" i="3"/>
  <c r="QY18" i="3"/>
  <c r="RZ54" i="3"/>
  <c r="TK73" i="3"/>
  <c r="TW90" i="3"/>
  <c r="SE143" i="3"/>
  <c r="TW82" i="3"/>
  <c r="TE11" i="3"/>
  <c r="LZ41" i="3"/>
  <c r="QG79" i="3"/>
  <c r="MN96" i="3"/>
  <c r="SJ40" i="3"/>
  <c r="RV12" i="3"/>
  <c r="MW119" i="3"/>
  <c r="QT118" i="3"/>
  <c r="OO136" i="3"/>
  <c r="SQ93" i="3"/>
  <c r="ST15" i="3"/>
  <c r="QW51" i="3"/>
  <c r="OW8" i="3"/>
  <c r="SG102" i="3"/>
  <c r="PE151" i="3"/>
  <c r="SB6" i="3"/>
  <c r="QC31" i="3"/>
  <c r="SA79" i="3"/>
  <c r="LY57" i="3"/>
  <c r="PA114" i="3"/>
  <c r="PG72" i="3"/>
  <c r="RB130" i="3"/>
  <c r="RJ77" i="3"/>
  <c r="LL28" i="3"/>
  <c r="QP66" i="3"/>
  <c r="SY138" i="3"/>
  <c r="TZ57" i="3"/>
  <c r="TJ73" i="3"/>
  <c r="UA82" i="3"/>
  <c r="MW102" i="3"/>
  <c r="MN115" i="3"/>
  <c r="QC5" i="3"/>
  <c r="UC71" i="3"/>
  <c r="SE96" i="3"/>
  <c r="RA11" i="3"/>
  <c r="PR27" i="3"/>
  <c r="UB75" i="3"/>
  <c r="SZ111" i="3"/>
  <c r="UB62" i="3"/>
  <c r="RF118" i="3"/>
  <c r="TW107" i="3"/>
  <c r="ML171" i="3"/>
  <c r="OT10" i="3"/>
  <c r="SP55" i="3"/>
  <c r="LH41" i="3"/>
  <c r="MY27" i="3"/>
  <c r="LH13" i="3"/>
  <c r="RI71" i="3"/>
  <c r="LW9" i="3"/>
  <c r="PU57" i="3"/>
  <c r="MT134" i="3"/>
  <c r="SA87" i="3"/>
  <c r="UJ113" i="3"/>
  <c r="LI3" i="3"/>
  <c r="LW40" i="3"/>
  <c r="PJ179" i="3"/>
  <c r="UD47" i="3"/>
  <c r="QC78" i="3"/>
  <c r="QG145" i="3"/>
  <c r="LW82" i="3"/>
  <c r="UF25" i="3"/>
  <c r="MG8" i="3"/>
  <c r="RK73" i="3"/>
  <c r="QX77" i="3"/>
  <c r="PO61" i="3"/>
  <c r="QQ62" i="3"/>
  <c r="SY83" i="3"/>
  <c r="TB145" i="3"/>
  <c r="MG124" i="3"/>
  <c r="LR110" i="3"/>
  <c r="PU11" i="3"/>
  <c r="ST43" i="3"/>
  <c r="MQ76" i="3"/>
  <c r="SY119" i="3"/>
  <c r="QP30" i="3"/>
  <c r="MS31" i="3"/>
  <c r="MP70" i="3"/>
  <c r="TJ150" i="3"/>
  <c r="RH30" i="3"/>
  <c r="SU32" i="3"/>
  <c r="LR62" i="3"/>
  <c r="MJ145" i="3"/>
  <c r="PV122" i="3"/>
  <c r="SX13" i="3"/>
  <c r="RG40" i="3"/>
  <c r="QP97" i="3"/>
  <c r="MT31" i="3"/>
  <c r="RG93" i="3"/>
  <c r="SQ128" i="3"/>
  <c r="SY155" i="3"/>
  <c r="RF104" i="3"/>
  <c r="PD46" i="3"/>
  <c r="MK83" i="3"/>
  <c r="MR109" i="3"/>
  <c r="MP112" i="3"/>
  <c r="TC114" i="3"/>
  <c r="QS124" i="3"/>
  <c r="LM92" i="3"/>
  <c r="MT83" i="3"/>
  <c r="MN23" i="3"/>
  <c r="OW15" i="3"/>
  <c r="TJ47" i="3"/>
  <c r="SK66" i="3"/>
  <c r="OO39" i="3"/>
  <c r="RV131" i="3"/>
  <c r="OM4" i="3"/>
  <c r="TF70" i="3"/>
  <c r="QD66" i="3"/>
  <c r="OS134" i="3"/>
  <c r="UI50" i="3"/>
  <c r="MW94" i="3"/>
  <c r="RS67" i="3"/>
  <c r="PA12" i="3"/>
  <c r="LN40" i="3"/>
  <c r="PH50" i="3"/>
  <c r="SY136" i="3"/>
  <c r="MN12" i="3"/>
  <c r="TU3" i="3"/>
  <c r="LO89" i="3"/>
  <c r="OL6" i="3"/>
  <c r="PY84" i="3"/>
  <c r="PZ21" i="3"/>
  <c r="MO134" i="3"/>
  <c r="QQ70" i="3"/>
  <c r="MW87" i="3"/>
  <c r="TC104" i="3"/>
  <c r="OZ173" i="3"/>
  <c r="QV136" i="3"/>
  <c r="OX84" i="3"/>
  <c r="PZ127" i="3"/>
  <c r="PW4" i="3"/>
  <c r="OO45" i="3"/>
  <c r="LL92" i="3"/>
  <c r="TD25" i="3"/>
  <c r="SW84" i="3"/>
  <c r="PU117" i="3"/>
  <c r="ON64" i="3"/>
  <c r="LE49" i="3"/>
  <c r="QD60" i="3"/>
  <c r="LQ73" i="3"/>
  <c r="RN144" i="3"/>
  <c r="OP48" i="3"/>
  <c r="RN68" i="3"/>
  <c r="PZ25" i="3"/>
  <c r="TR44" i="3"/>
  <c r="PR41" i="3"/>
  <c r="UH103" i="3"/>
  <c r="SC34" i="3"/>
  <c r="SP97" i="3"/>
  <c r="PX35" i="3"/>
  <c r="TK62" i="3"/>
  <c r="PI78" i="3"/>
  <c r="OT64" i="3"/>
  <c r="MY141" i="3"/>
  <c r="SH66" i="3"/>
  <c r="MU7" i="3"/>
  <c r="PV124" i="3"/>
  <c r="MQ6" i="3"/>
  <c r="LT102" i="3"/>
  <c r="LK44" i="3"/>
  <c r="LD71" i="3"/>
  <c r="ON20" i="3"/>
  <c r="MY84" i="3"/>
  <c r="SG144" i="3"/>
  <c r="OQ155" i="3"/>
  <c r="RD30" i="3"/>
  <c r="SA110" i="3"/>
  <c r="MQ9" i="3"/>
  <c r="MQ40" i="3"/>
  <c r="PU41" i="3"/>
  <c r="RY17" i="3"/>
  <c r="ML8" i="3"/>
  <c r="MO26" i="3"/>
  <c r="QP29" i="3"/>
  <c r="PS103" i="3"/>
  <c r="QD174" i="3"/>
  <c r="LP126" i="3"/>
  <c r="LP71" i="3"/>
  <c r="PG95" i="3"/>
  <c r="LY31" i="3"/>
  <c r="RN53" i="3"/>
  <c r="UH63" i="3"/>
  <c r="SC39" i="3"/>
  <c r="LK38" i="3"/>
  <c r="UC54" i="3"/>
  <c r="SF138" i="3"/>
  <c r="PE21" i="3"/>
  <c r="PY132" i="3"/>
  <c r="PE5" i="3"/>
  <c r="PJ65" i="3"/>
  <c r="RN73" i="3"/>
  <c r="PF64" i="3"/>
  <c r="LF50" i="3"/>
  <c r="RI110" i="3"/>
  <c r="LN8" i="3"/>
  <c r="TR49" i="3"/>
  <c r="OY63" i="3"/>
  <c r="RB7" i="3"/>
  <c r="UE86" i="3"/>
  <c r="LZ80" i="3"/>
  <c r="SE50" i="3"/>
  <c r="RV137" i="3"/>
  <c r="RI16" i="3"/>
  <c r="LQ14" i="3"/>
  <c r="TI103" i="3"/>
  <c r="RG43" i="3"/>
  <c r="OO177" i="3"/>
  <c r="PD19" i="3"/>
  <c r="ST85" i="3"/>
  <c r="SY27" i="3"/>
  <c r="OW105" i="3"/>
  <c r="LT90" i="3"/>
  <c r="TH65" i="3"/>
  <c r="SO31" i="3"/>
  <c r="MR39" i="3"/>
  <c r="OU175" i="3"/>
  <c r="PC87" i="3"/>
  <c r="SA63" i="3"/>
  <c r="TK97" i="3"/>
  <c r="SB37" i="3"/>
  <c r="RS53" i="3"/>
  <c r="OT36" i="3"/>
  <c r="QF54" i="3"/>
  <c r="OS59" i="3"/>
  <c r="SA33" i="3"/>
  <c r="LE22" i="3"/>
  <c r="TH44" i="3"/>
  <c r="RL83" i="3"/>
  <c r="TB47" i="3"/>
  <c r="LH70" i="3"/>
  <c r="TU22" i="3"/>
  <c r="SE55" i="3"/>
  <c r="MB61" i="3"/>
  <c r="PO55" i="3"/>
  <c r="PV5" i="3"/>
  <c r="SB63" i="3"/>
  <c r="MY46" i="3"/>
  <c r="UA111" i="3"/>
  <c r="RX166" i="3"/>
  <c r="LU190" i="3"/>
  <c r="TG55" i="3"/>
  <c r="MA94" i="3"/>
  <c r="RJ147" i="3"/>
  <c r="LU168" i="3"/>
  <c r="LU105" i="3"/>
  <c r="LT17" i="3"/>
  <c r="TK25" i="3"/>
  <c r="OQ84" i="3"/>
  <c r="SO171" i="3"/>
  <c r="LR8" i="3"/>
  <c r="LV45" i="3"/>
  <c r="ST68" i="3"/>
  <c r="UG66" i="3"/>
  <c r="MY171" i="3"/>
  <c r="UE123" i="3"/>
  <c r="OO61" i="3"/>
  <c r="SE107" i="3"/>
  <c r="RM21" i="3"/>
  <c r="SY114" i="3"/>
  <c r="OV57" i="3"/>
  <c r="SY47" i="3"/>
  <c r="UI150" i="3"/>
  <c r="MK49" i="3"/>
  <c r="QZ43" i="3"/>
  <c r="PR33" i="3"/>
  <c r="TE50" i="3"/>
  <c r="TH38" i="3"/>
  <c r="RL9" i="3"/>
  <c r="MM4" i="3"/>
  <c r="LI18" i="3"/>
  <c r="LW55" i="3"/>
  <c r="QV27" i="3"/>
  <c r="TG63" i="3"/>
  <c r="TV31" i="3"/>
  <c r="UE125" i="3"/>
  <c r="TJ113" i="3"/>
  <c r="TC73" i="3"/>
  <c r="PR180" i="3"/>
  <c r="QC45" i="3"/>
  <c r="QW113" i="3"/>
  <c r="MM134" i="3"/>
  <c r="UB36" i="3"/>
  <c r="TE157" i="3"/>
  <c r="QV3" i="3"/>
  <c r="LR54" i="3"/>
  <c r="MU35" i="3"/>
  <c r="UC103" i="3"/>
  <c r="QR46" i="3"/>
  <c r="LG91" i="3"/>
  <c r="PO8" i="3"/>
  <c r="MR7" i="3"/>
  <c r="PO69" i="3"/>
  <c r="MT98" i="3"/>
  <c r="SF143" i="3"/>
  <c r="LE81" i="3"/>
  <c r="MU67" i="3"/>
  <c r="PC173" i="3"/>
  <c r="RJ83" i="3"/>
  <c r="PB112" i="3"/>
  <c r="QE60" i="3"/>
  <c r="MG29" i="3"/>
  <c r="PG153" i="3"/>
  <c r="MO70" i="3"/>
  <c r="RF34" i="3"/>
  <c r="QQ93" i="3"/>
  <c r="RW34" i="3"/>
  <c r="OS103" i="3"/>
  <c r="MN112" i="3"/>
  <c r="OM52" i="3"/>
  <c r="SW114" i="3"/>
  <c r="RV70" i="3"/>
  <c r="PR81" i="3"/>
  <c r="UI9" i="3"/>
  <c r="SG63" i="3"/>
  <c r="PI41" i="3"/>
  <c r="QA98" i="3"/>
  <c r="MQ90" i="3"/>
  <c r="SG120" i="3"/>
  <c r="OW13" i="3"/>
  <c r="SC68" i="3"/>
  <c r="MN22" i="3"/>
  <c r="OW18" i="3"/>
  <c r="LF63" i="3"/>
  <c r="MY15" i="3"/>
  <c r="SP99" i="3"/>
  <c r="PO80" i="3"/>
  <c r="QT135" i="3"/>
  <c r="LK11" i="3"/>
  <c r="MU45" i="3"/>
  <c r="MB20" i="3"/>
  <c r="RH91" i="3"/>
  <c r="MY12" i="3"/>
  <c r="SR29" i="3"/>
  <c r="MT7" i="3"/>
  <c r="TD112" i="3"/>
  <c r="UE128" i="3"/>
  <c r="UI48" i="3"/>
  <c r="OY89" i="3"/>
  <c r="UA22" i="3"/>
  <c r="QY10" i="3"/>
  <c r="RM47" i="3"/>
  <c r="SR169" i="3"/>
  <c r="TK44" i="3"/>
  <c r="MN127" i="3"/>
  <c r="RB9" i="3"/>
  <c r="QA46" i="3"/>
  <c r="MS92" i="3"/>
  <c r="OU29" i="3"/>
  <c r="UG164" i="3"/>
  <c r="UD48" i="3"/>
  <c r="QS36" i="3"/>
  <c r="TW142" i="3"/>
  <c r="RZ116" i="3"/>
  <c r="QW10" i="3"/>
  <c r="PA64" i="3"/>
  <c r="PJ35" i="3"/>
  <c r="SX44" i="3"/>
  <c r="RD117" i="3"/>
  <c r="RA113" i="3"/>
  <c r="LO107" i="3"/>
  <c r="SG24" i="3"/>
  <c r="OY29" i="3"/>
  <c r="MP6" i="3"/>
  <c r="SZ88" i="3"/>
  <c r="OO27" i="3"/>
  <c r="MR93" i="3"/>
  <c r="UH28" i="3"/>
  <c r="PV184" i="3"/>
  <c r="QX4" i="3"/>
  <c r="MV7" i="3"/>
  <c r="UE69" i="3"/>
  <c r="RC78" i="3"/>
  <c r="OO143" i="3"/>
  <c r="MA63" i="3"/>
  <c r="PW62" i="3"/>
  <c r="UC10" i="3"/>
  <c r="PB47" i="3"/>
  <c r="TV10" i="3"/>
  <c r="QD3" i="3"/>
  <c r="LD171" i="3"/>
  <c r="SA26" i="3"/>
  <c r="PG44" i="3"/>
  <c r="UF86" i="3"/>
  <c r="SU44" i="3"/>
  <c r="OU63" i="3"/>
  <c r="QG182" i="3"/>
  <c r="OU13" i="3"/>
  <c r="SU99" i="3"/>
  <c r="OQ38" i="3"/>
  <c r="MA119" i="3"/>
  <c r="OZ98" i="3"/>
  <c r="RB3" i="3"/>
  <c r="OZ31" i="3"/>
  <c r="RC52" i="3"/>
  <c r="TK63" i="3"/>
  <c r="QE75" i="3"/>
  <c r="SS104" i="3"/>
  <c r="OQ107" i="3"/>
  <c r="OP44" i="3"/>
  <c r="RI34" i="3"/>
  <c r="UD121" i="3"/>
  <c r="TM111" i="3"/>
  <c r="TD34" i="3"/>
  <c r="QW17" i="3"/>
  <c r="RX89" i="3"/>
  <c r="LJ41" i="3"/>
  <c r="SH51" i="3"/>
  <c r="MU140" i="3"/>
  <c r="PR18" i="3"/>
  <c r="QA10" i="3"/>
  <c r="QV34" i="3"/>
  <c r="MU22" i="3"/>
  <c r="LX56" i="3"/>
  <c r="SE73" i="3"/>
  <c r="RW76" i="3"/>
  <c r="SR64" i="3"/>
  <c r="MJ61" i="3"/>
  <c r="SI50" i="3"/>
  <c r="LH38" i="3"/>
  <c r="PR68" i="3"/>
  <c r="PH82" i="3"/>
  <c r="TM22" i="3"/>
  <c r="QX70" i="3"/>
  <c r="PO84" i="3"/>
  <c r="QP99" i="3"/>
  <c r="MY3" i="3"/>
  <c r="SP29" i="3"/>
  <c r="TY192" i="3"/>
  <c r="OU182" i="3"/>
  <c r="SF62" i="3"/>
  <c r="SE19" i="3"/>
  <c r="ML4" i="3"/>
  <c r="MG79" i="3"/>
  <c r="TF13" i="3"/>
  <c r="RX92" i="3"/>
  <c r="SP13" i="3"/>
  <c r="LR133" i="3"/>
  <c r="RH8" i="3"/>
  <c r="LI47" i="3"/>
  <c r="LV78" i="3"/>
  <c r="PJ155" i="3"/>
  <c r="UA81" i="3"/>
  <c r="RS96" i="3"/>
  <c r="PX96" i="3"/>
  <c r="MT180" i="3"/>
  <c r="MP179" i="3"/>
  <c r="MP83" i="3"/>
  <c r="PY31" i="3"/>
  <c r="SI21" i="3"/>
  <c r="TC150" i="3"/>
  <c r="PG51" i="3"/>
  <c r="RE33" i="3"/>
  <c r="OP10" i="3"/>
  <c r="TI95" i="3"/>
  <c r="SW116" i="3"/>
  <c r="MU18" i="3"/>
  <c r="RC74" i="3"/>
  <c r="LP63" i="3"/>
  <c r="TB42" i="3"/>
  <c r="MJ66" i="3"/>
  <c r="QB15" i="3"/>
  <c r="OX100" i="3"/>
  <c r="OW74" i="3"/>
  <c r="QQ99" i="3"/>
  <c r="TG64" i="3"/>
  <c r="QT57" i="3"/>
  <c r="UF66" i="3"/>
  <c r="TW133" i="3"/>
  <c r="RI59" i="3"/>
  <c r="QQ13" i="3"/>
  <c r="OU122" i="3"/>
  <c r="UE133" i="3"/>
  <c r="OS30" i="3"/>
  <c r="MK57" i="3"/>
  <c r="LR106" i="3"/>
  <c r="UI79" i="3"/>
  <c r="PT40" i="3"/>
  <c r="OY74" i="3"/>
  <c r="UF15" i="3"/>
  <c r="UB98" i="3"/>
  <c r="TA171" i="3"/>
  <c r="SH38" i="3"/>
  <c r="LE110" i="3"/>
  <c r="MR61" i="3"/>
  <c r="RB33" i="3"/>
  <c r="UC18" i="3"/>
  <c r="LI11" i="3"/>
  <c r="PF87" i="3"/>
  <c r="QX160" i="3"/>
  <c r="RW57" i="3"/>
  <c r="PX85" i="3"/>
  <c r="PB124" i="3"/>
  <c r="UF112" i="3"/>
  <c r="OU65" i="3"/>
  <c r="TI48" i="3"/>
  <c r="QS137" i="3"/>
  <c r="LK101" i="3"/>
  <c r="LX162" i="3"/>
  <c r="TD27" i="3"/>
  <c r="PJ55" i="3"/>
  <c r="LM24" i="3"/>
  <c r="QS40" i="3"/>
  <c r="QC73" i="3"/>
  <c r="LD48" i="3"/>
  <c r="SB132" i="3"/>
  <c r="MP13" i="3"/>
  <c r="UF11" i="3"/>
  <c r="TI35" i="3"/>
  <c r="SO6" i="3"/>
  <c r="SC5" i="3"/>
  <c r="UD78" i="3"/>
  <c r="SF71" i="3"/>
  <c r="UJ91" i="3"/>
  <c r="RY118" i="3"/>
  <c r="LY84" i="3"/>
  <c r="LV24" i="3"/>
  <c r="SE100" i="3"/>
  <c r="MV57" i="3"/>
  <c r="RX44" i="3"/>
  <c r="LU19" i="3"/>
  <c r="PW91" i="3"/>
  <c r="QZ64" i="3"/>
  <c r="LP24" i="3"/>
  <c r="PJ96" i="3"/>
  <c r="QA117" i="3"/>
  <c r="QW4" i="3"/>
  <c r="RJ54" i="3"/>
  <c r="PI96" i="3"/>
  <c r="MM95" i="3"/>
  <c r="PE26" i="3"/>
  <c r="RG176" i="3"/>
  <c r="ML54" i="3"/>
  <c r="LP77" i="3"/>
  <c r="LO141" i="3"/>
  <c r="OR111" i="3"/>
  <c r="TD137" i="3"/>
  <c r="MN104" i="3"/>
  <c r="RD82" i="3"/>
  <c r="UI115" i="3"/>
  <c r="OR90" i="3"/>
  <c r="MS68" i="3"/>
  <c r="PO53" i="3"/>
  <c r="SS68" i="3"/>
  <c r="SV116" i="3"/>
  <c r="LD68" i="3"/>
  <c r="QW133" i="3"/>
  <c r="SD105" i="3"/>
  <c r="RI46" i="3"/>
  <c r="SV43" i="3"/>
  <c r="MJ47" i="3"/>
  <c r="QW49" i="3"/>
  <c r="TM31" i="3"/>
  <c r="TA97" i="3"/>
  <c r="QY76" i="3"/>
  <c r="PZ6" i="3"/>
  <c r="RF81" i="3"/>
  <c r="SX100" i="3"/>
  <c r="OW37" i="3"/>
  <c r="OT72" i="3"/>
  <c r="QX73" i="3"/>
  <c r="UA37" i="3"/>
  <c r="PG67" i="3"/>
  <c r="QX41" i="3"/>
  <c r="PD67" i="3"/>
  <c r="LZ101" i="3"/>
  <c r="LK91" i="3"/>
  <c r="OY44" i="3"/>
  <c r="PD77" i="3"/>
  <c r="TF19" i="3"/>
  <c r="SY89" i="3"/>
  <c r="MU113" i="3"/>
  <c r="PJ46" i="3"/>
  <c r="SA43" i="3"/>
  <c r="SH107" i="3"/>
  <c r="SA71" i="3"/>
  <c r="SF79" i="3"/>
  <c r="OW136" i="3"/>
  <c r="PW126" i="3"/>
  <c r="QG65" i="3"/>
  <c r="RV25" i="3"/>
  <c r="TC44" i="3"/>
  <c r="MM132" i="3"/>
  <c r="SX50" i="3"/>
  <c r="RN90" i="3"/>
  <c r="ML64" i="3"/>
  <c r="ST70" i="3"/>
  <c r="RM36" i="3"/>
  <c r="LX7" i="3"/>
  <c r="SG19" i="3"/>
  <c r="RY86" i="3"/>
  <c r="PU88" i="3"/>
  <c r="LR78" i="3"/>
  <c r="TC77" i="3"/>
  <c r="OQ87" i="3"/>
  <c r="TM115" i="3"/>
  <c r="LN129" i="3"/>
  <c r="SV11" i="3"/>
  <c r="MM94" i="3"/>
  <c r="PO150" i="3"/>
  <c r="SK58" i="3"/>
  <c r="MK97" i="3"/>
  <c r="LW68" i="3"/>
  <c r="OU42" i="3"/>
  <c r="OL11" i="3"/>
  <c r="LH98" i="3"/>
  <c r="LJ84" i="3"/>
  <c r="OZ155" i="3"/>
  <c r="MX108" i="3"/>
  <c r="SW24" i="3"/>
  <c r="QU99" i="3"/>
  <c r="QF152" i="3"/>
  <c r="UF6" i="3"/>
  <c r="UC47" i="3"/>
  <c r="OM29" i="3"/>
  <c r="OM18" i="3"/>
  <c r="LG9" i="3"/>
  <c r="QW27" i="3"/>
  <c r="MP69" i="3"/>
  <c r="SP125" i="3"/>
  <c r="LU131" i="3"/>
  <c r="LZ110" i="3"/>
  <c r="OS36" i="3"/>
  <c r="MP15" i="3"/>
  <c r="RA101" i="3"/>
  <c r="PT11" i="3"/>
  <c r="MB106" i="3"/>
  <c r="UF26" i="3"/>
  <c r="SP88" i="3"/>
  <c r="OP32" i="3"/>
  <c r="UF101" i="3"/>
  <c r="PR42" i="3"/>
  <c r="RV40" i="3"/>
  <c r="RJ97" i="3"/>
  <c r="MG75" i="3"/>
  <c r="MJ73" i="3"/>
  <c r="MX7" i="3"/>
  <c r="MT47" i="3"/>
  <c r="PJ21" i="3"/>
  <c r="PR115" i="3"/>
  <c r="RA24" i="3"/>
  <c r="PD107" i="3"/>
  <c r="LV99" i="3"/>
  <c r="TG51" i="3"/>
  <c r="OV28" i="3"/>
  <c r="UD105" i="3"/>
  <c r="SY44" i="3"/>
  <c r="LM70" i="3"/>
  <c r="SS92" i="3"/>
  <c r="SC79" i="3"/>
  <c r="TL115" i="3"/>
  <c r="RS30" i="3"/>
  <c r="ST14" i="3"/>
  <c r="RM70" i="3"/>
  <c r="QY35" i="3"/>
  <c r="OT28" i="3"/>
  <c r="RD105" i="3"/>
  <c r="OQ129" i="3"/>
  <c r="TB34" i="3"/>
  <c r="LO8" i="3"/>
  <c r="TJ42" i="3"/>
  <c r="RB152" i="3"/>
  <c r="QP37" i="3"/>
  <c r="ST129" i="3"/>
  <c r="PA36" i="3"/>
  <c r="TD179" i="3"/>
  <c r="PU139" i="3"/>
  <c r="LF47" i="3"/>
  <c r="PB97" i="3"/>
  <c r="PC140" i="3"/>
  <c r="SC21" i="3"/>
  <c r="TF150" i="3"/>
  <c r="MX73" i="3"/>
  <c r="SA5" i="3"/>
  <c r="OY55" i="3"/>
  <c r="OO108" i="3"/>
  <c r="QT160" i="3"/>
  <c r="MX45" i="3"/>
  <c r="MO34" i="3"/>
  <c r="TB26" i="3"/>
  <c r="RJ65" i="3"/>
  <c r="SQ31" i="3"/>
  <c r="UI35" i="3"/>
  <c r="MM97" i="3"/>
  <c r="MA56" i="3"/>
  <c r="UI4" i="3"/>
  <c r="MU164" i="3"/>
  <c r="RE16" i="3"/>
  <c r="OT65" i="3"/>
  <c r="ML36" i="3"/>
  <c r="LZ22" i="3"/>
  <c r="MA107" i="3"/>
  <c r="PF128" i="3"/>
  <c r="LS126" i="3"/>
  <c r="RS33" i="3"/>
  <c r="RJ109" i="3"/>
  <c r="LN122" i="3"/>
  <c r="MQ35" i="3"/>
  <c r="QD79" i="3"/>
  <c r="MV125" i="3"/>
  <c r="LN21" i="3"/>
  <c r="SV174" i="3"/>
  <c r="TC132" i="3"/>
  <c r="PZ3" i="3"/>
  <c r="PG128" i="3"/>
  <c r="SY7" i="3"/>
  <c r="SW13" i="3"/>
  <c r="SR107" i="3"/>
  <c r="MU27" i="3"/>
  <c r="OU96" i="3"/>
  <c r="QR138" i="3"/>
  <c r="RI24" i="3"/>
  <c r="PJ24" i="3"/>
  <c r="QC185" i="3"/>
  <c r="UE79" i="3"/>
  <c r="TL85" i="3"/>
  <c r="LE52" i="3"/>
  <c r="LY10" i="3"/>
  <c r="QB73" i="3"/>
  <c r="TE101" i="3"/>
  <c r="SU62" i="3"/>
  <c r="TD117" i="3"/>
  <c r="TG50" i="3"/>
  <c r="QW25" i="3"/>
  <c r="OL64" i="3"/>
  <c r="QU86" i="3"/>
  <c r="ON54" i="3"/>
  <c r="LQ122" i="3"/>
  <c r="LF7" i="3"/>
  <c r="MR89" i="3"/>
  <c r="LT54" i="3"/>
  <c r="RB162" i="3"/>
  <c r="LG80" i="3"/>
  <c r="LV87" i="3"/>
  <c r="SK13" i="3"/>
  <c r="LL83" i="3"/>
  <c r="QD41" i="3"/>
  <c r="LT156" i="3"/>
  <c r="TK6" i="3"/>
  <c r="MJ92" i="3"/>
  <c r="LF16" i="3"/>
  <c r="SZ124" i="3"/>
  <c r="PF46" i="3"/>
  <c r="OR86" i="3"/>
  <c r="QT36" i="3"/>
  <c r="SD23" i="3"/>
  <c r="LI39" i="3"/>
  <c r="QF78" i="3"/>
  <c r="LK52" i="3"/>
  <c r="LH102" i="3"/>
  <c r="QC176" i="3"/>
  <c r="TR41" i="3"/>
  <c r="QC122" i="3"/>
  <c r="RE3" i="3"/>
  <c r="ST16" i="3"/>
  <c r="RI124" i="3"/>
  <c r="SQ105" i="3"/>
  <c r="SE90" i="3"/>
  <c r="RI44" i="3"/>
  <c r="MA14" i="3"/>
  <c r="OT110" i="3"/>
  <c r="OX11" i="3"/>
  <c r="SA95" i="3"/>
  <c r="PY7" i="3"/>
  <c r="LT16" i="3"/>
  <c r="ST124" i="3"/>
  <c r="MS19" i="3"/>
  <c r="MN120" i="3"/>
  <c r="LI42" i="3"/>
  <c r="ST118" i="3"/>
  <c r="MY139" i="3"/>
  <c r="TG169" i="3"/>
  <c r="MB54" i="3"/>
  <c r="OL53" i="3"/>
  <c r="LU18" i="3"/>
  <c r="UG69" i="3"/>
  <c r="TD123" i="3"/>
  <c r="MV55" i="3"/>
  <c r="LK51" i="3"/>
  <c r="QX79" i="3"/>
  <c r="RI62" i="3"/>
  <c r="ML84" i="3"/>
  <c r="PV49" i="3"/>
  <c r="MQ21" i="3"/>
  <c r="SG175" i="3"/>
  <c r="LN161" i="3"/>
  <c r="MK47" i="3"/>
  <c r="TU67" i="3"/>
  <c r="TV24" i="3"/>
  <c r="SK75" i="3"/>
  <c r="LR39" i="3"/>
  <c r="MB154" i="3"/>
  <c r="SO68" i="3"/>
  <c r="QS148" i="3"/>
  <c r="MK45" i="3"/>
  <c r="LJ11" i="3"/>
  <c r="OP43" i="3"/>
  <c r="RC99" i="3"/>
  <c r="SU74" i="3"/>
  <c r="TJ83" i="3"/>
  <c r="RX58" i="3"/>
  <c r="LN167" i="3"/>
  <c r="TF84" i="3"/>
  <c r="LL46" i="3"/>
  <c r="PE145" i="3"/>
  <c r="RF26" i="3"/>
  <c r="RY6" i="3"/>
  <c r="SY97" i="3"/>
  <c r="QT61" i="3"/>
  <c r="OT58" i="3"/>
  <c r="PW101" i="3"/>
  <c r="QA5" i="3"/>
  <c r="QF96" i="3"/>
  <c r="PE146" i="3"/>
  <c r="OW89" i="3"/>
  <c r="SU45" i="3"/>
  <c r="MY10" i="3"/>
  <c r="QW5" i="3"/>
  <c r="QV18" i="3"/>
  <c r="SJ92" i="3"/>
  <c r="LL35" i="3"/>
  <c r="SD82" i="3"/>
  <c r="PG111" i="3"/>
  <c r="RF146" i="3"/>
  <c r="UI125" i="3"/>
  <c r="MR81" i="3"/>
  <c r="QA13" i="3"/>
  <c r="SX79" i="3"/>
  <c r="QX27" i="3"/>
  <c r="RV8" i="3"/>
  <c r="SW93" i="3"/>
  <c r="PO126" i="3"/>
  <c r="MS140" i="3"/>
  <c r="QP146" i="3"/>
  <c r="PS97" i="3"/>
  <c r="TW22" i="3"/>
  <c r="MY5" i="3"/>
  <c r="RD77" i="3"/>
  <c r="TY64" i="3"/>
  <c r="SD25" i="3"/>
  <c r="ON95" i="3"/>
  <c r="LR40" i="3"/>
  <c r="TM123" i="3"/>
  <c r="LN63" i="3"/>
  <c r="UD42" i="3"/>
  <c r="LW35" i="3"/>
  <c r="RS110" i="3"/>
  <c r="LM105" i="3"/>
  <c r="PV34" i="3"/>
  <c r="TX104" i="3"/>
  <c r="PJ76" i="3"/>
  <c r="QT81" i="3"/>
  <c r="PZ16" i="3"/>
  <c r="LE28" i="3"/>
  <c r="TM108" i="3"/>
  <c r="MS131" i="3"/>
  <c r="SO62" i="3"/>
  <c r="UB52" i="3"/>
  <c r="RW52" i="3"/>
  <c r="PO83" i="3"/>
  <c r="SX102" i="3"/>
  <c r="PE41" i="3"/>
  <c r="SK98" i="3"/>
  <c r="PC107" i="3"/>
  <c r="QR40" i="3"/>
  <c r="MK90" i="3"/>
  <c r="PR56" i="3"/>
  <c r="SF163" i="3"/>
  <c r="PI101" i="3"/>
  <c r="OQ102" i="3"/>
  <c r="OU15" i="3"/>
  <c r="OW69" i="3"/>
  <c r="TE26" i="3"/>
  <c r="PC119" i="3"/>
  <c r="PW120" i="3"/>
  <c r="OM60" i="3"/>
  <c r="TM76" i="3"/>
  <c r="RC143" i="3"/>
  <c r="OO104" i="3"/>
  <c r="LF48" i="3"/>
  <c r="TR122" i="3"/>
  <c r="RM28" i="3"/>
  <c r="QW58" i="3"/>
  <c r="SF69" i="3"/>
  <c r="MR131" i="3"/>
  <c r="RI4" i="3"/>
  <c r="SA88" i="3"/>
  <c r="ON131" i="3"/>
  <c r="QD31" i="3"/>
  <c r="QV164" i="3"/>
  <c r="TD82" i="3"/>
  <c r="LL95" i="3"/>
  <c r="TX69" i="3"/>
  <c r="QS123" i="3"/>
  <c r="RG90" i="3"/>
  <c r="RK51" i="3"/>
  <c r="PW75" i="3"/>
  <c r="QC24" i="3"/>
  <c r="TE69" i="3"/>
  <c r="RA66" i="3"/>
  <c r="MS81" i="3"/>
  <c r="MS41" i="3"/>
  <c r="QQ158" i="3"/>
  <c r="OQ67" i="3"/>
  <c r="RJ37" i="3"/>
  <c r="PV87" i="3"/>
  <c r="PD166" i="3"/>
  <c r="UA44" i="3"/>
  <c r="OY151" i="3"/>
  <c r="UA138" i="3"/>
  <c r="RE93" i="3"/>
  <c r="PS27" i="3"/>
  <c r="MB70" i="3"/>
  <c r="UA53" i="3"/>
  <c r="SA156" i="3"/>
  <c r="PR40" i="3"/>
  <c r="RL148" i="3"/>
  <c r="SG77" i="3"/>
  <c r="RK100" i="3"/>
  <c r="RF28" i="3"/>
  <c r="TG15" i="3"/>
  <c r="QR47" i="3"/>
  <c r="QU40" i="3"/>
  <c r="RS84" i="3"/>
  <c r="MV42" i="3"/>
  <c r="SG6" i="3"/>
  <c r="OT52" i="3"/>
  <c r="QY51" i="3"/>
  <c r="LK87" i="3"/>
  <c r="LF59" i="3"/>
  <c r="UJ62" i="3"/>
  <c r="MN27" i="3"/>
  <c r="PR69" i="3"/>
  <c r="PB21" i="3"/>
  <c r="PS62" i="3"/>
  <c r="PI59" i="3"/>
  <c r="SR91" i="3"/>
  <c r="RS51" i="3"/>
  <c r="TX5" i="3"/>
  <c r="RN70" i="3"/>
  <c r="QG154" i="3"/>
  <c r="TR47" i="3"/>
  <c r="SA99" i="3"/>
  <c r="LL125" i="3"/>
  <c r="OV135" i="3"/>
  <c r="TU39" i="3"/>
  <c r="TY40" i="3"/>
  <c r="LP97" i="3"/>
  <c r="LN22" i="3"/>
  <c r="LS85" i="3"/>
  <c r="PV31" i="3"/>
  <c r="PF18" i="3"/>
  <c r="QC104" i="3"/>
  <c r="MR3" i="3"/>
  <c r="RC53" i="3"/>
  <c r="PS33" i="3"/>
  <c r="LK54" i="3"/>
  <c r="ML6" i="3"/>
  <c r="TU102" i="3"/>
  <c r="LQ23" i="3"/>
  <c r="UC77" i="3"/>
  <c r="SU95" i="3"/>
  <c r="UJ21" i="3"/>
  <c r="OM129" i="3"/>
  <c r="UE103" i="3"/>
  <c r="ON67" i="3"/>
  <c r="PF23" i="3"/>
  <c r="TB37" i="3"/>
  <c r="TJ161" i="3"/>
  <c r="SZ9" i="3"/>
  <c r="SI65" i="3"/>
  <c r="TG101" i="3"/>
  <c r="OW77" i="3"/>
  <c r="RA94" i="3"/>
  <c r="SI3" i="3"/>
  <c r="TL56" i="3"/>
  <c r="MT118" i="3"/>
  <c r="PV77" i="3"/>
  <c r="UD8" i="3"/>
  <c r="OS38" i="3"/>
  <c r="TM69" i="3"/>
  <c r="OS55" i="3"/>
  <c r="SA85" i="3"/>
  <c r="TH17" i="3"/>
  <c r="TF12" i="3"/>
  <c r="RD25" i="3"/>
  <c r="SA29" i="3"/>
  <c r="RG7" i="3"/>
  <c r="MN81" i="3"/>
  <c r="PE13" i="3"/>
  <c r="QY89" i="3"/>
  <c r="MN84" i="3"/>
  <c r="QY149" i="3"/>
  <c r="QX98" i="3"/>
  <c r="TY98" i="3"/>
  <c r="MK163" i="3"/>
  <c r="TD64" i="3"/>
  <c r="LZ75" i="3"/>
  <c r="TK94" i="3"/>
  <c r="SO23" i="3"/>
  <c r="MO44" i="3"/>
  <c r="SD93" i="3"/>
  <c r="PR103" i="3"/>
  <c r="LQ156" i="3"/>
  <c r="LM32" i="3"/>
  <c r="MV45" i="3"/>
  <c r="MB26" i="3"/>
  <c r="SG58" i="3"/>
  <c r="SO97" i="3"/>
  <c r="RX162" i="3"/>
  <c r="MJ131" i="3"/>
  <c r="OW92" i="3"/>
  <c r="LJ46" i="3"/>
  <c r="LH90" i="3"/>
  <c r="LF10" i="3"/>
  <c r="RE35" i="3"/>
  <c r="PF63" i="3"/>
  <c r="QV12" i="3"/>
  <c r="SJ7" i="3"/>
  <c r="RA7" i="3"/>
  <c r="PY187" i="3"/>
  <c r="RJ40" i="3"/>
  <c r="LF14" i="3"/>
  <c r="MP169" i="3"/>
  <c r="UB156" i="3"/>
  <c r="LI70" i="3"/>
  <c r="QY13" i="3"/>
  <c r="LF138" i="3"/>
  <c r="TW28" i="3"/>
  <c r="QY54" i="3"/>
  <c r="MW50" i="3"/>
  <c r="TD46" i="3"/>
  <c r="RH64" i="3"/>
  <c r="OW130" i="3"/>
  <c r="TE40" i="3"/>
  <c r="SX108" i="3"/>
  <c r="UJ34" i="3"/>
  <c r="RL5" i="3"/>
  <c r="QY79" i="3"/>
  <c r="TG33" i="3"/>
  <c r="PO40" i="3"/>
  <c r="MO11" i="3"/>
  <c r="PO10" i="3"/>
  <c r="RE65" i="3"/>
  <c r="MS45" i="3"/>
  <c r="UI8" i="3"/>
  <c r="LU97" i="3"/>
  <c r="LO142" i="3"/>
  <c r="PY49" i="3"/>
  <c r="OZ171" i="3"/>
  <c r="LW31" i="3"/>
  <c r="QP119" i="3"/>
  <c r="SE16" i="3"/>
  <c r="QC35" i="3"/>
  <c r="UC7" i="3"/>
  <c r="SR47" i="3"/>
  <c r="MO65" i="3"/>
  <c r="OP79" i="3"/>
  <c r="LV75" i="3"/>
  <c r="SE27" i="3"/>
  <c r="LI17" i="3"/>
  <c r="LR35" i="3"/>
  <c r="UJ66" i="3"/>
  <c r="LV29" i="3"/>
  <c r="QV121" i="3"/>
  <c r="OR79" i="3"/>
  <c r="SP115" i="3"/>
  <c r="QZ135" i="3"/>
  <c r="SZ163" i="3"/>
  <c r="LD105" i="3"/>
  <c r="MQ93" i="3"/>
  <c r="PV102" i="3"/>
  <c r="LI79" i="3"/>
  <c r="LJ67" i="3"/>
  <c r="RW165" i="3"/>
  <c r="PF51" i="3"/>
  <c r="PA31" i="3"/>
  <c r="QU27" i="3"/>
  <c r="LM65" i="3"/>
  <c r="RC39" i="3"/>
  <c r="LZ34" i="3"/>
  <c r="UD9" i="3"/>
  <c r="PS22" i="3"/>
  <c r="LY56" i="3"/>
  <c r="MP133" i="3"/>
  <c r="MO76" i="3"/>
  <c r="ST116" i="3"/>
  <c r="LY100" i="3"/>
  <c r="LK23" i="3"/>
  <c r="LI13" i="3"/>
  <c r="LH65" i="3"/>
  <c r="UG3" i="3"/>
  <c r="RD17" i="3"/>
  <c r="QS35" i="3"/>
  <c r="QY78" i="3"/>
  <c r="SV36" i="3"/>
  <c r="TB28" i="3"/>
  <c r="RH18" i="3"/>
  <c r="LL86" i="3"/>
  <c r="PT34" i="3"/>
  <c r="SB85" i="3"/>
  <c r="RH39" i="3"/>
  <c r="SV153" i="3"/>
  <c r="LE151" i="3"/>
  <c r="LK24" i="3"/>
  <c r="SI94" i="3"/>
  <c r="QX100" i="3"/>
  <c r="PI90" i="3"/>
  <c r="OV65" i="3"/>
  <c r="RD20" i="3"/>
  <c r="LH117" i="3"/>
  <c r="LE91" i="3"/>
  <c r="PE34" i="3"/>
  <c r="TB10" i="3"/>
  <c r="RK171" i="3"/>
  <c r="QR30" i="3"/>
  <c r="OU47" i="3"/>
  <c r="SQ47" i="3"/>
  <c r="LK55" i="3"/>
  <c r="PH65" i="3"/>
  <c r="TU23" i="3"/>
  <c r="RJ106" i="3"/>
  <c r="ML20" i="3"/>
  <c r="RS160" i="3"/>
  <c r="LX84" i="3"/>
  <c r="TH138" i="3"/>
  <c r="PS98" i="3"/>
  <c r="MS48" i="3"/>
  <c r="QF72" i="3"/>
  <c r="TG75" i="3"/>
  <c r="SA18" i="3"/>
  <c r="OV100" i="3"/>
  <c r="RN20" i="3"/>
  <c r="RD61" i="3"/>
  <c r="LK25" i="3"/>
  <c r="SW58" i="3"/>
  <c r="LT10" i="3"/>
  <c r="SO69" i="3"/>
  <c r="OY162" i="3"/>
  <c r="MA78" i="3"/>
  <c r="LO70" i="3"/>
  <c r="RN98" i="3"/>
  <c r="MT51" i="3"/>
  <c r="UC8" i="3"/>
  <c r="TZ161" i="3"/>
  <c r="OQ35" i="3"/>
  <c r="PE81" i="3"/>
  <c r="RG79" i="3"/>
  <c r="MQ26" i="3"/>
  <c r="LT37" i="3"/>
  <c r="RG12" i="3"/>
  <c r="SW20" i="3"/>
  <c r="RB45" i="3"/>
  <c r="TF77" i="3"/>
  <c r="UD30" i="3"/>
  <c r="TW44" i="3"/>
  <c r="QT136" i="3"/>
  <c r="RY31" i="3"/>
  <c r="OM53" i="3"/>
  <c r="TV60" i="3"/>
  <c r="TI34" i="3"/>
  <c r="LT3" i="3"/>
  <c r="TU11" i="3"/>
  <c r="LQ30" i="3"/>
  <c r="SR102" i="3"/>
  <c r="ON77" i="3"/>
  <c r="TY5" i="3"/>
  <c r="RF20" i="3"/>
  <c r="UG51" i="3"/>
  <c r="MT106" i="3"/>
  <c r="TA10" i="3"/>
  <c r="LH104" i="3"/>
  <c r="TL124" i="3"/>
  <c r="TH125" i="3"/>
  <c r="OT95" i="3"/>
  <c r="TM100" i="3"/>
  <c r="QW7" i="3"/>
  <c r="MG39" i="3"/>
  <c r="RN64" i="3"/>
  <c r="QT152" i="3"/>
  <c r="TU7" i="3"/>
  <c r="MM15" i="3"/>
  <c r="PC132" i="3"/>
  <c r="LM129" i="3"/>
  <c r="RM87" i="3"/>
  <c r="RK36" i="3"/>
  <c r="UG77" i="3"/>
  <c r="MP111" i="3"/>
  <c r="LY4" i="3"/>
  <c r="TK106" i="3"/>
  <c r="QC108" i="3"/>
  <c r="OV5" i="3"/>
  <c r="MS75" i="3"/>
  <c r="OQ156" i="3"/>
  <c r="TD5" i="3"/>
  <c r="ML104" i="3"/>
  <c r="SU18" i="3"/>
  <c r="SE117" i="3"/>
  <c r="SV21" i="3"/>
  <c r="PU80" i="3"/>
  <c r="MR100" i="3"/>
  <c r="MK13" i="3"/>
  <c r="MU105" i="3"/>
  <c r="RC5" i="3"/>
  <c r="QR100" i="3"/>
  <c r="LE95" i="3"/>
  <c r="LI43" i="3"/>
  <c r="QE76" i="3"/>
  <c r="QG87" i="3"/>
  <c r="TX96" i="3"/>
  <c r="PI66" i="3"/>
  <c r="QS133" i="3"/>
  <c r="MJ94" i="3"/>
  <c r="TX44" i="3"/>
  <c r="RN130" i="3"/>
  <c r="PF138" i="3"/>
  <c r="TF36" i="3"/>
  <c r="TF16" i="3"/>
  <c r="RA35" i="3"/>
  <c r="MY98" i="3"/>
  <c r="UD86" i="3"/>
  <c r="TU9" i="3"/>
  <c r="UF141" i="3"/>
  <c r="RK149" i="3"/>
  <c r="UG60" i="3"/>
  <c r="TE76" i="3"/>
  <c r="LX29" i="3"/>
  <c r="LT111" i="3"/>
  <c r="ON43" i="3"/>
  <c r="UH59" i="3"/>
  <c r="LO132" i="3"/>
  <c r="PA125" i="3"/>
  <c r="RB47" i="3"/>
  <c r="LL60" i="3"/>
  <c r="MN58" i="3"/>
  <c r="QZ114" i="3"/>
  <c r="SA44" i="3"/>
  <c r="QP138" i="3"/>
  <c r="LY68" i="3"/>
  <c r="PA139" i="3"/>
  <c r="UD82" i="3"/>
  <c r="QW89" i="3"/>
  <c r="PJ39" i="3"/>
  <c r="SE35" i="3"/>
  <c r="SY69" i="3"/>
  <c r="MT24" i="3"/>
  <c r="TJ6" i="3"/>
  <c r="SF139" i="3"/>
  <c r="LO33" i="3"/>
  <c r="UA62" i="3"/>
  <c r="QA128" i="3"/>
  <c r="QW70" i="3"/>
  <c r="LL74" i="3"/>
  <c r="TU85" i="3"/>
  <c r="OT151" i="3"/>
  <c r="RW36" i="3"/>
  <c r="SF97" i="3"/>
  <c r="QA72" i="3"/>
  <c r="UF30" i="3"/>
  <c r="LL109" i="3"/>
  <c r="ST48" i="3"/>
  <c r="SQ92" i="3"/>
  <c r="PZ80" i="3"/>
  <c r="LH7" i="3"/>
  <c r="SD26" i="3"/>
  <c r="MP90" i="3"/>
  <c r="QV93" i="3"/>
  <c r="TX119" i="3"/>
  <c r="OQ48" i="3"/>
  <c r="OX4" i="3"/>
  <c r="LG73" i="3"/>
  <c r="RZ16" i="3"/>
  <c r="MT59" i="3"/>
  <c r="LV50" i="3"/>
  <c r="PB37" i="3"/>
  <c r="OP123" i="3"/>
  <c r="TL93" i="3"/>
  <c r="MM46" i="3"/>
  <c r="RW73" i="3"/>
  <c r="SJ9" i="3"/>
  <c r="MA21" i="3"/>
  <c r="OX34" i="3"/>
  <c r="UB53" i="3"/>
  <c r="TG52" i="3"/>
  <c r="TJ24" i="3"/>
  <c r="MW15" i="3"/>
  <c r="RL32" i="3"/>
  <c r="RY71" i="3"/>
  <c r="QZ70" i="3"/>
  <c r="RZ21" i="3"/>
  <c r="ON141" i="3"/>
  <c r="PW114" i="3"/>
  <c r="LW88" i="3"/>
  <c r="OW96" i="3"/>
  <c r="UJ63" i="3"/>
  <c r="LW60" i="3"/>
  <c r="SR136" i="3"/>
  <c r="QB122" i="3"/>
  <c r="LJ106" i="3"/>
  <c r="OR35" i="3"/>
  <c r="MV110" i="3"/>
  <c r="RE86" i="3"/>
  <c r="UI72" i="3"/>
  <c r="SB16" i="3"/>
  <c r="SE28" i="3"/>
  <c r="PS44" i="3"/>
  <c r="MR40" i="3"/>
  <c r="TF34" i="3"/>
  <c r="LM116" i="3"/>
  <c r="LI30" i="3"/>
  <c r="UE102" i="3"/>
  <c r="TW38" i="3"/>
  <c r="UI101" i="3"/>
  <c r="UC80" i="3"/>
  <c r="OO70" i="3"/>
  <c r="LZ197" i="3"/>
  <c r="LE137" i="3"/>
  <c r="SR93" i="3"/>
  <c r="QW54" i="3"/>
  <c r="PJ134" i="3"/>
  <c r="PY81" i="3"/>
  <c r="SR31" i="3"/>
  <c r="OR7" i="3"/>
  <c r="SY57" i="3"/>
  <c r="RG94" i="3"/>
  <c r="UA33" i="3"/>
  <c r="RN11" i="3"/>
  <c r="MW35" i="3"/>
  <c r="MW30" i="3"/>
  <c r="RE85" i="3"/>
  <c r="OU60" i="3"/>
  <c r="LR25" i="3"/>
  <c r="OZ66" i="3"/>
  <c r="ML3" i="3"/>
  <c r="PX101" i="3"/>
  <c r="PU42" i="3"/>
  <c r="RE111" i="3"/>
  <c r="UB100" i="3"/>
  <c r="TM167" i="3"/>
  <c r="SS18" i="3"/>
  <c r="LR46" i="3"/>
  <c r="TW155" i="3"/>
  <c r="LK76" i="3"/>
  <c r="RB80" i="3"/>
  <c r="OM62" i="3"/>
  <c r="ST88" i="3"/>
  <c r="LR60" i="3"/>
  <c r="PG160" i="3"/>
  <c r="MV115" i="3"/>
  <c r="MQ18" i="3"/>
  <c r="MB36" i="3"/>
  <c r="LD103" i="3"/>
  <c r="TB18" i="3"/>
  <c r="LK85" i="3"/>
  <c r="SG34" i="3"/>
  <c r="RM20" i="3"/>
  <c r="SY72" i="3"/>
  <c r="UE74" i="3"/>
  <c r="RH15" i="3"/>
  <c r="SD30" i="3"/>
  <c r="SB107" i="3"/>
  <c r="SE52" i="3"/>
  <c r="OR68" i="3"/>
  <c r="RX66" i="3"/>
  <c r="RK29" i="3"/>
  <c r="PC113" i="3"/>
  <c r="RJ15" i="3"/>
  <c r="QU135" i="3"/>
  <c r="OL40" i="3"/>
  <c r="LF20" i="3"/>
  <c r="MV53" i="3"/>
  <c r="SV75" i="3"/>
  <c r="LR108" i="3"/>
  <c r="PB86" i="3"/>
  <c r="PV157" i="3"/>
  <c r="PG77" i="3"/>
  <c r="RA122" i="3"/>
  <c r="QQ52" i="3"/>
  <c r="OZ77" i="3"/>
  <c r="SC119" i="3"/>
  <c r="ST25" i="3"/>
  <c r="OU43" i="3"/>
  <c r="RX77" i="3"/>
  <c r="SU121" i="3"/>
  <c r="PZ73" i="3"/>
  <c r="SK128" i="3"/>
  <c r="PR47" i="3"/>
  <c r="LQ54" i="3"/>
  <c r="MY155" i="3"/>
  <c r="TZ62" i="3"/>
  <c r="MT85" i="3"/>
  <c r="OP126" i="3"/>
  <c r="MX11" i="3"/>
  <c r="ST44" i="3"/>
  <c r="RG56" i="3"/>
  <c r="QE156" i="3"/>
  <c r="LQ27" i="3"/>
  <c r="PU6" i="3"/>
  <c r="LE79" i="3"/>
  <c r="OX78" i="3"/>
  <c r="UA14" i="3"/>
  <c r="LG103" i="3"/>
  <c r="LS75" i="3"/>
  <c r="LL40" i="3"/>
  <c r="QW6" i="3"/>
  <c r="PX115" i="3"/>
  <c r="TU101" i="3"/>
  <c r="PS121" i="3"/>
  <c r="PV59" i="3"/>
  <c r="LW118" i="3"/>
  <c r="RS158" i="3"/>
  <c r="SU27" i="3"/>
  <c r="SY8" i="3"/>
  <c r="RG48" i="3"/>
  <c r="UA77" i="3"/>
  <c r="LY125" i="3"/>
  <c r="TI15" i="3"/>
  <c r="QG125" i="3"/>
  <c r="PT46" i="3"/>
  <c r="OU130" i="3"/>
  <c r="UI131" i="3"/>
  <c r="RI11" i="3"/>
  <c r="MK138" i="3"/>
  <c r="RM69" i="3"/>
  <c r="PX53" i="3"/>
  <c r="UA26" i="3"/>
  <c r="LF74" i="3"/>
  <c r="QP88" i="3"/>
  <c r="OM39" i="3"/>
  <c r="SI75" i="3"/>
  <c r="TI115" i="3"/>
  <c r="RG178" i="3"/>
  <c r="MO96" i="3"/>
  <c r="PF111" i="3"/>
  <c r="RA56" i="3"/>
  <c r="TG12" i="3"/>
  <c r="LY38" i="3"/>
  <c r="TK176" i="3"/>
  <c r="QF15" i="3"/>
  <c r="LD61" i="3"/>
  <c r="PB7" i="3"/>
  <c r="LR147" i="3"/>
  <c r="UI28" i="3"/>
  <c r="MJ130" i="3"/>
  <c r="TZ93" i="3"/>
  <c r="ON93" i="3"/>
  <c r="RF52" i="3"/>
  <c r="TE133" i="3"/>
  <c r="RC31" i="3"/>
  <c r="TH30" i="3"/>
  <c r="RY143" i="3"/>
  <c r="QC88" i="3"/>
  <c r="TH72" i="3"/>
  <c r="LJ24" i="3"/>
  <c r="MR110" i="3"/>
  <c r="OV38" i="3"/>
  <c r="TD10" i="3"/>
  <c r="OU79" i="3"/>
  <c r="LX124" i="3"/>
  <c r="MQ20" i="3"/>
  <c r="SE4" i="3"/>
  <c r="TZ67" i="3"/>
  <c r="RG14" i="3"/>
  <c r="RE50" i="3"/>
  <c r="MN171" i="3"/>
  <c r="PZ155" i="3"/>
  <c r="SC15" i="3"/>
  <c r="TF27" i="3"/>
  <c r="MV41" i="3"/>
  <c r="PO29" i="3"/>
  <c r="SH105" i="3"/>
  <c r="TA54" i="3"/>
  <c r="UI90" i="3"/>
  <c r="SB68" i="3"/>
  <c r="RN6" i="3"/>
  <c r="MJ95" i="3"/>
  <c r="OR116" i="3"/>
  <c r="QC60" i="3"/>
  <c r="UH120" i="3"/>
  <c r="RS91" i="3"/>
  <c r="MQ61" i="3"/>
  <c r="PO107" i="3"/>
  <c r="OR92" i="3"/>
  <c r="UE51" i="3"/>
  <c r="UG111" i="3"/>
  <c r="QT73" i="3"/>
  <c r="MQ187" i="3"/>
  <c r="LM42" i="3"/>
  <c r="UD159" i="3"/>
  <c r="SY66" i="3"/>
  <c r="TE66" i="3"/>
  <c r="SS131" i="3"/>
  <c r="TI75" i="3"/>
  <c r="LQ88" i="3"/>
  <c r="PG90" i="3"/>
  <c r="ML82" i="3"/>
  <c r="TK172" i="3"/>
  <c r="SP71" i="3"/>
  <c r="OP84" i="3"/>
  <c r="MS122" i="3"/>
  <c r="UI14" i="3"/>
  <c r="PS105" i="3"/>
  <c r="TU66" i="3"/>
  <c r="PU74" i="3"/>
  <c r="OS24" i="3"/>
  <c r="TB8" i="3"/>
  <c r="SF18" i="3"/>
  <c r="OO103" i="3"/>
  <c r="LJ147" i="3"/>
  <c r="UC6" i="3"/>
  <c r="SD24" i="3"/>
  <c r="QR14" i="3"/>
  <c r="PG30" i="3"/>
  <c r="TH37" i="3"/>
  <c r="QQ64" i="3"/>
  <c r="PX10" i="3"/>
  <c r="RW78" i="3"/>
  <c r="RA23" i="3"/>
  <c r="LI64" i="3"/>
  <c r="OR16" i="3"/>
  <c r="RZ86" i="3"/>
  <c r="QX43" i="3"/>
  <c r="ST119" i="3"/>
  <c r="QF109" i="3"/>
  <c r="TZ30" i="3"/>
  <c r="OQ73" i="3"/>
  <c r="UF79" i="3"/>
  <c r="SO150" i="3"/>
  <c r="PJ11" i="3"/>
  <c r="TC47" i="3"/>
  <c r="TR158" i="3"/>
  <c r="QF58" i="3"/>
  <c r="OV133" i="3"/>
  <c r="QU32" i="3"/>
  <c r="MV81" i="3"/>
  <c r="QY17" i="3"/>
  <c r="SC128" i="3"/>
  <c r="PF93" i="3"/>
  <c r="LZ190" i="3"/>
  <c r="SV105" i="3"/>
  <c r="RI13" i="3"/>
  <c r="PD43" i="3"/>
  <c r="TK64" i="3"/>
  <c r="MG19" i="3"/>
  <c r="ON65" i="3"/>
  <c r="PI64" i="3"/>
  <c r="RW30" i="3"/>
  <c r="LI81" i="3"/>
  <c r="RZ95" i="3"/>
  <c r="SV162" i="3"/>
  <c r="SZ172" i="3"/>
  <c r="QF75" i="3"/>
  <c r="TJ96" i="3"/>
  <c r="LF5" i="3"/>
  <c r="TJ27" i="3"/>
  <c r="MN77" i="3"/>
  <c r="OZ43" i="3"/>
  <c r="TC126" i="3"/>
  <c r="LP46" i="3"/>
  <c r="MV166" i="3"/>
  <c r="LD44" i="3"/>
  <c r="TW103" i="3"/>
  <c r="MJ116" i="3"/>
  <c r="RJ105" i="3"/>
  <c r="MT17" i="3"/>
  <c r="MO107" i="3"/>
  <c r="LZ3" i="3"/>
  <c r="ML92" i="3"/>
  <c r="MR24" i="3"/>
  <c r="SS54" i="3"/>
  <c r="PF20" i="3"/>
  <c r="UG62" i="3"/>
  <c r="LE29" i="3"/>
  <c r="QE18" i="3"/>
  <c r="SG78" i="3"/>
  <c r="OS100" i="3"/>
  <c r="UH46" i="3"/>
  <c r="MW45" i="3"/>
  <c r="PI26" i="3"/>
  <c r="UI73" i="3"/>
  <c r="LX156" i="3"/>
  <c r="LG97" i="3"/>
  <c r="LU37" i="3"/>
  <c r="UA25" i="3"/>
  <c r="OY134" i="3"/>
  <c r="UI19" i="3"/>
  <c r="MA27" i="3"/>
  <c r="QE46" i="3"/>
  <c r="LU156" i="3"/>
  <c r="ML38" i="3"/>
  <c r="PS36" i="3"/>
  <c r="PS63" i="3"/>
  <c r="PF42" i="3"/>
  <c r="QR121" i="3"/>
  <c r="RE37" i="3"/>
  <c r="TI7" i="3"/>
  <c r="OL28" i="3"/>
  <c r="OP143" i="3"/>
  <c r="LS33" i="3"/>
  <c r="QC181" i="3"/>
  <c r="SP95" i="3"/>
  <c r="MU69" i="3"/>
  <c r="PR122" i="3"/>
  <c r="SC104" i="3"/>
  <c r="LO136" i="3"/>
  <c r="UF51" i="3"/>
  <c r="TM20" i="3"/>
  <c r="LZ122" i="3"/>
  <c r="TL145" i="3"/>
  <c r="RY101" i="3"/>
  <c r="SY81" i="3"/>
  <c r="TM24" i="3"/>
  <c r="OM92" i="3"/>
  <c r="RX32" i="3"/>
  <c r="TA3" i="3"/>
  <c r="LF109" i="3"/>
  <c r="PI29" i="3"/>
  <c r="LR101" i="3"/>
  <c r="QZ128" i="3"/>
  <c r="UB101" i="3"/>
  <c r="SI123" i="3"/>
  <c r="TK153" i="3"/>
  <c r="TC39" i="3"/>
  <c r="RV133" i="3"/>
  <c r="OY96" i="3"/>
  <c r="RD40" i="3"/>
  <c r="PA44" i="3"/>
  <c r="SA58" i="3"/>
  <c r="OQ131" i="3"/>
  <c r="PC150" i="3"/>
  <c r="RM82" i="3"/>
  <c r="PD22" i="3"/>
  <c r="ON12" i="3"/>
  <c r="OR105" i="3"/>
  <c r="LQ55" i="3"/>
  <c r="SV19" i="3"/>
  <c r="LL6" i="3"/>
  <c r="LF25" i="3"/>
  <c r="OT74" i="3"/>
  <c r="OP47" i="3"/>
  <c r="MK141" i="3"/>
  <c r="SV45" i="3"/>
  <c r="SY55" i="3"/>
  <c r="SR145" i="3"/>
  <c r="OX122" i="3"/>
  <c r="RY57" i="3"/>
  <c r="TD68" i="3"/>
  <c r="OV15" i="3"/>
  <c r="RA10" i="3"/>
  <c r="PH4" i="3"/>
  <c r="QS56" i="3"/>
  <c r="QA22" i="3"/>
  <c r="OW50" i="3"/>
  <c r="SY77" i="3"/>
  <c r="QA68" i="3"/>
  <c r="QP110" i="3"/>
  <c r="QF5" i="3"/>
  <c r="MR111" i="3"/>
  <c r="PA71" i="3"/>
  <c r="LS83" i="3"/>
  <c r="PV32" i="3"/>
  <c r="LX118" i="3"/>
  <c r="TJ101" i="3"/>
  <c r="SQ20" i="3"/>
  <c r="RV26" i="3"/>
  <c r="PW15" i="3"/>
  <c r="TH120" i="3"/>
  <c r="QY34" i="3"/>
  <c r="PX42" i="3"/>
  <c r="UF114" i="3"/>
  <c r="PW71" i="3"/>
  <c r="RI79" i="3"/>
  <c r="PC57" i="3"/>
  <c r="QU46" i="3"/>
  <c r="LX134" i="3"/>
  <c r="OO60" i="3"/>
  <c r="TR106" i="3"/>
  <c r="TM96" i="3"/>
  <c r="MJ84" i="3"/>
  <c r="UD61" i="3"/>
  <c r="RG74" i="3"/>
  <c r="QT87" i="3"/>
  <c r="OW79" i="3"/>
  <c r="SQ69" i="3"/>
  <c r="SB70" i="3"/>
  <c r="SR20" i="3"/>
  <c r="QP9" i="3"/>
  <c r="PY108" i="3"/>
  <c r="SD79" i="3"/>
  <c r="TF115" i="3"/>
  <c r="SZ144" i="3"/>
  <c r="LL115" i="3"/>
  <c r="OR83" i="3"/>
  <c r="SX30" i="3"/>
  <c r="QW115" i="3"/>
  <c r="RK19" i="3"/>
  <c r="RS83" i="3"/>
  <c r="TJ63" i="3"/>
  <c r="LR37" i="3"/>
  <c r="SO42" i="3"/>
  <c r="SP20" i="3"/>
  <c r="RE126" i="3"/>
  <c r="QQ17" i="3"/>
  <c r="TR24" i="3"/>
  <c r="LW85" i="3"/>
  <c r="MO5" i="3"/>
  <c r="LU13" i="3"/>
  <c r="LW119" i="3"/>
  <c r="OU115" i="3"/>
  <c r="QG89" i="3"/>
  <c r="SR15" i="3"/>
  <c r="TC81" i="3"/>
  <c r="RI51" i="3"/>
  <c r="QG45" i="3"/>
  <c r="TL18" i="3"/>
  <c r="OM80" i="3"/>
  <c r="SA92" i="3"/>
  <c r="QD73" i="3"/>
  <c r="QX103" i="3"/>
  <c r="OR73" i="3"/>
  <c r="OL42" i="3"/>
  <c r="OS75" i="3"/>
  <c r="LM45" i="3"/>
  <c r="RH109" i="3"/>
  <c r="MX55" i="3"/>
  <c r="RV37" i="3"/>
  <c r="SO27" i="3"/>
  <c r="SY122" i="3"/>
  <c r="RB13" i="3"/>
  <c r="LV46" i="3"/>
  <c r="SP16" i="3"/>
  <c r="LN62" i="3"/>
  <c r="SP100" i="3"/>
  <c r="PY116" i="3"/>
  <c r="PF117" i="3"/>
  <c r="SP18" i="3"/>
  <c r="PR30" i="3"/>
  <c r="MX46" i="3"/>
  <c r="QY26" i="3"/>
  <c r="PS80" i="3"/>
  <c r="MS139" i="3"/>
  <c r="RH27" i="3"/>
  <c r="TY28" i="3"/>
  <c r="PU99" i="3"/>
  <c r="QF27" i="3"/>
  <c r="PH128" i="3"/>
  <c r="PW33" i="3"/>
  <c r="MS11" i="3"/>
  <c r="LM78" i="3"/>
  <c r="UC134" i="3"/>
  <c r="TK9" i="3"/>
  <c r="RK84" i="3"/>
  <c r="QV59" i="3"/>
  <c r="SW83" i="3"/>
  <c r="MQ97" i="3"/>
  <c r="QS75" i="3"/>
  <c r="LN26" i="3"/>
  <c r="QD39" i="3"/>
  <c r="UH156" i="3"/>
  <c r="LM11" i="3"/>
  <c r="QY74" i="3"/>
  <c r="ST122" i="3"/>
  <c r="RS22" i="3"/>
  <c r="MN7" i="3"/>
  <c r="RK144" i="3"/>
  <c r="TC69" i="3"/>
  <c r="LZ99" i="3"/>
  <c r="OZ12" i="3"/>
  <c r="PD101" i="3"/>
  <c r="TR17" i="3"/>
  <c r="UF64" i="3"/>
  <c r="TI63" i="3"/>
  <c r="RE87" i="3"/>
  <c r="QV25" i="3"/>
  <c r="MS67" i="3"/>
  <c r="QX14" i="3"/>
  <c r="ST102" i="3"/>
  <c r="QS23" i="3"/>
  <c r="LV92" i="3"/>
  <c r="PZ108" i="3"/>
  <c r="QV96" i="3"/>
  <c r="SQ129" i="3"/>
  <c r="PV28" i="3"/>
  <c r="SX103" i="3"/>
  <c r="LX41" i="3"/>
  <c r="LN23" i="3"/>
  <c r="LH55" i="3"/>
  <c r="PX33" i="3"/>
  <c r="SW146" i="3"/>
  <c r="MV61" i="3"/>
  <c r="QY37" i="3"/>
  <c r="UI65" i="3"/>
  <c r="TK47" i="3"/>
  <c r="RC113" i="3"/>
  <c r="TJ64" i="3"/>
  <c r="RJ7" i="3"/>
  <c r="LI28" i="3"/>
  <c r="OV44" i="3"/>
  <c r="MJ90" i="3"/>
  <c r="UE91" i="3"/>
  <c r="OU28" i="3"/>
  <c r="RB116" i="3"/>
  <c r="OV10" i="3"/>
  <c r="LE4" i="3"/>
  <c r="QS5" i="3"/>
  <c r="UG90" i="3"/>
  <c r="LZ125" i="3"/>
  <c r="PU65" i="3"/>
  <c r="UH105" i="3"/>
  <c r="TF147" i="3"/>
  <c r="OO101" i="3"/>
  <c r="LI172" i="3"/>
  <c r="MW61" i="3"/>
  <c r="TG58" i="3"/>
  <c r="TJ100" i="3"/>
  <c r="TH50" i="3"/>
  <c r="MG52" i="3"/>
  <c r="PH81" i="3"/>
  <c r="QS26" i="3"/>
  <c r="PF35" i="3"/>
  <c r="LH59" i="3"/>
  <c r="RH7" i="3"/>
  <c r="LD35" i="3"/>
  <c r="SQ49" i="3"/>
  <c r="TZ71" i="3"/>
  <c r="UD117" i="3"/>
  <c r="LH143" i="3"/>
  <c r="LM15" i="3"/>
  <c r="RH50" i="3"/>
  <c r="LS167" i="3"/>
  <c r="TX163" i="3"/>
  <c r="PE75" i="3"/>
  <c r="QF40" i="3"/>
  <c r="SO118" i="3"/>
  <c r="RS85" i="3"/>
  <c r="SX84" i="3"/>
  <c r="TK66" i="3"/>
  <c r="TE135" i="3"/>
  <c r="TV83" i="3"/>
  <c r="QX118" i="3"/>
  <c r="QD57" i="3"/>
  <c r="UG91" i="3"/>
  <c r="TZ126" i="3"/>
  <c r="RL8" i="3"/>
  <c r="QU71" i="3"/>
  <c r="RB59" i="3"/>
  <c r="SU114" i="3"/>
  <c r="QS50" i="3"/>
  <c r="MV10" i="3"/>
  <c r="PR188" i="3"/>
  <c r="PR10" i="3"/>
  <c r="PT29" i="3"/>
  <c r="LF40" i="3"/>
  <c r="RF50" i="3"/>
  <c r="RE77" i="3"/>
  <c r="QY19" i="3"/>
  <c r="LS25" i="3"/>
  <c r="SW47" i="3"/>
  <c r="UB97" i="3"/>
  <c r="SE18" i="3"/>
  <c r="TC138" i="3"/>
  <c r="QC12" i="3"/>
  <c r="RX130" i="3"/>
  <c r="MV59" i="3"/>
  <c r="TY81" i="3"/>
  <c r="TC6" i="3"/>
  <c r="PV30" i="3"/>
  <c r="OM134" i="3"/>
  <c r="QP20" i="3"/>
  <c r="RE30" i="3"/>
  <c r="OV20" i="3"/>
  <c r="QT14" i="3"/>
  <c r="MT95" i="3"/>
  <c r="MA57" i="3"/>
  <c r="LT98" i="3"/>
  <c r="TW69" i="3"/>
  <c r="PZ24" i="3"/>
  <c r="QE144" i="3"/>
  <c r="LQ25" i="3"/>
  <c r="TH116" i="3"/>
  <c r="MX60" i="3"/>
  <c r="RE72" i="3"/>
  <c r="TL90" i="3"/>
  <c r="ML46" i="3"/>
  <c r="PG11" i="3"/>
  <c r="LJ32" i="3"/>
  <c r="MX9" i="3"/>
  <c r="PB33" i="3"/>
  <c r="TF33" i="3"/>
  <c r="TK82" i="3"/>
  <c r="TX27" i="3"/>
  <c r="RS47" i="3"/>
  <c r="OV56" i="3"/>
  <c r="RS70" i="3"/>
  <c r="QP56" i="3"/>
  <c r="PH63" i="3"/>
  <c r="MN51" i="3"/>
  <c r="TD39" i="3"/>
  <c r="MR106" i="3"/>
  <c r="LL157" i="3"/>
  <c r="MR119" i="3"/>
  <c r="OY125" i="3"/>
  <c r="LW63" i="3"/>
  <c r="PH114" i="3"/>
  <c r="OS39" i="3"/>
  <c r="LU81" i="3"/>
  <c r="PA98" i="3"/>
  <c r="PC45" i="3"/>
  <c r="MQ106" i="3"/>
  <c r="LL145" i="3"/>
  <c r="SC25" i="3"/>
  <c r="QZ41" i="3"/>
  <c r="LR9" i="3"/>
  <c r="PU86" i="3"/>
  <c r="RE41" i="3"/>
  <c r="UI45" i="3"/>
  <c r="PD35" i="3"/>
  <c r="LP141" i="3"/>
  <c r="OP62" i="3"/>
  <c r="RX170" i="3"/>
  <c r="RG50" i="3"/>
  <c r="LN39" i="3"/>
  <c r="ML29" i="3"/>
  <c r="OZ88" i="3"/>
  <c r="LL140" i="3"/>
  <c r="LD113" i="3"/>
  <c r="LG41" i="3"/>
  <c r="OL56" i="3"/>
  <c r="RV13" i="3"/>
  <c r="LN13" i="3"/>
  <c r="LX19" i="3"/>
  <c r="LG18" i="3"/>
  <c r="SA90" i="3"/>
  <c r="RM84" i="3"/>
  <c r="SB5" i="3"/>
  <c r="PD23" i="3"/>
  <c r="QR68" i="3"/>
  <c r="QS9" i="3"/>
  <c r="SR58" i="3"/>
  <c r="QG33" i="3"/>
  <c r="SR95" i="3"/>
  <c r="PY122" i="3"/>
  <c r="LD86" i="3"/>
  <c r="ST98" i="3"/>
  <c r="QA93" i="3"/>
  <c r="LT166" i="3"/>
  <c r="RW40" i="3"/>
  <c r="QF23" i="3"/>
  <c r="PD85" i="3"/>
  <c r="SO13" i="3"/>
  <c r="SV20" i="3"/>
  <c r="ON63" i="3"/>
  <c r="UE85" i="3"/>
  <c r="MQ49" i="3"/>
  <c r="QS16" i="3"/>
  <c r="PH73" i="3"/>
  <c r="PW97" i="3"/>
  <c r="RZ99" i="3"/>
  <c r="RK53" i="3"/>
  <c r="PA130" i="3"/>
  <c r="LR113" i="3"/>
  <c r="RJ14" i="3"/>
  <c r="TA145" i="3"/>
  <c r="LY118" i="3"/>
  <c r="SQ81" i="3"/>
  <c r="OQ113" i="3"/>
  <c r="MV89" i="3"/>
  <c r="PW20" i="3"/>
  <c r="PA93" i="3"/>
  <c r="OW81" i="3"/>
  <c r="SC27" i="3"/>
  <c r="RY30" i="3"/>
  <c r="SU58" i="3"/>
  <c r="QV23" i="3"/>
  <c r="SZ164" i="3"/>
  <c r="ST87" i="3"/>
  <c r="TU107" i="3"/>
  <c r="RG68" i="3"/>
  <c r="LF3" i="3"/>
  <c r="OM171" i="3"/>
  <c r="TF38" i="3"/>
  <c r="SE32" i="3"/>
  <c r="MT84" i="3"/>
  <c r="SK122" i="3"/>
  <c r="LY128" i="3"/>
  <c r="MG76" i="3"/>
  <c r="SI103" i="3"/>
  <c r="PY22" i="3"/>
  <c r="SE23" i="3"/>
  <c r="OY53" i="3"/>
  <c r="SA22" i="3"/>
  <c r="PD36" i="3"/>
  <c r="UF48" i="3"/>
  <c r="OX147" i="3"/>
  <c r="QD65" i="3"/>
  <c r="QP72" i="3"/>
  <c r="UE111" i="3"/>
  <c r="SA17" i="3"/>
  <c r="QV115" i="3"/>
  <c r="QV28" i="3"/>
  <c r="LO43" i="3"/>
  <c r="PG57" i="3"/>
  <c r="QA32" i="3"/>
  <c r="MA32" i="3"/>
  <c r="TX98" i="3"/>
  <c r="SO71" i="3"/>
  <c r="MK5" i="3"/>
  <c r="UJ193" i="3"/>
  <c r="MX59" i="3"/>
  <c r="RZ8" i="3"/>
  <c r="QZ105" i="3"/>
  <c r="RZ45" i="3"/>
  <c r="TY25" i="3"/>
  <c r="SU13" i="3"/>
  <c r="SW67" i="3"/>
  <c r="SC167" i="3"/>
  <c r="PF119" i="3"/>
  <c r="SY22" i="3"/>
  <c r="TC22" i="3"/>
  <c r="MX26" i="3"/>
  <c r="MT41" i="3"/>
  <c r="PO65" i="3"/>
  <c r="SX140" i="3"/>
  <c r="PU48" i="3"/>
  <c r="SJ125" i="3"/>
  <c r="SO86" i="3"/>
  <c r="SP108" i="3"/>
  <c r="PI44" i="3"/>
  <c r="TA8" i="3"/>
  <c r="ON85" i="3"/>
  <c r="SF8" i="3"/>
  <c r="SE6" i="3"/>
  <c r="MM52" i="3"/>
  <c r="LQ56" i="3"/>
  <c r="SI79" i="3"/>
  <c r="MP71" i="3"/>
  <c r="MP44" i="3"/>
  <c r="TC31" i="3"/>
  <c r="QW102" i="3"/>
  <c r="OV58" i="3"/>
  <c r="TR19" i="3"/>
  <c r="QT44" i="3"/>
  <c r="RE48" i="3"/>
  <c r="QP115" i="3"/>
  <c r="QY6" i="3"/>
  <c r="TR85" i="3"/>
  <c r="OR6" i="3"/>
  <c r="LY21" i="3"/>
  <c r="OT96" i="3"/>
  <c r="LV23" i="3"/>
  <c r="RM24" i="3"/>
  <c r="SK90" i="3"/>
  <c r="SW70" i="3"/>
  <c r="MX154" i="3"/>
  <c r="SK35" i="3"/>
  <c r="SU20" i="3"/>
  <c r="LL106" i="3"/>
  <c r="RS97" i="3"/>
  <c r="MK95" i="3"/>
  <c r="RF49" i="3"/>
  <c r="TF59" i="3"/>
  <c r="SZ5" i="3"/>
  <c r="MW150" i="3"/>
  <c r="UH36" i="3"/>
  <c r="TB77" i="3"/>
  <c r="TK109" i="3"/>
  <c r="LT82" i="3"/>
  <c r="QV97" i="3"/>
  <c r="ST6" i="3"/>
  <c r="TD13" i="3"/>
  <c r="RG158" i="3"/>
  <c r="MQ73" i="3"/>
  <c r="QG56" i="3"/>
  <c r="SU106" i="3"/>
  <c r="OM63" i="3"/>
  <c r="MN148" i="3"/>
  <c r="RX55" i="3"/>
  <c r="QY140" i="3"/>
  <c r="MS65" i="3"/>
  <c r="PC85" i="3"/>
  <c r="PX103" i="3"/>
  <c r="TE93" i="3"/>
  <c r="OT93" i="3"/>
  <c r="PU33" i="3"/>
  <c r="UG71" i="3"/>
  <c r="MB110" i="3"/>
  <c r="PW14" i="3"/>
  <c r="TV77" i="3"/>
  <c r="PX18" i="3"/>
  <c r="LT178" i="3"/>
  <c r="SZ83" i="3"/>
  <c r="TA84" i="3"/>
  <c r="MO10" i="3"/>
  <c r="PG35" i="3"/>
  <c r="UD92" i="3"/>
  <c r="RD8" i="3"/>
  <c r="QU30" i="3"/>
  <c r="PD7" i="3"/>
  <c r="SK62" i="3"/>
  <c r="MX83" i="3"/>
  <c r="OL14" i="3"/>
  <c r="QA105" i="3"/>
  <c r="QW73" i="3"/>
  <c r="SP27" i="3"/>
  <c r="UC117" i="3"/>
  <c r="LN66" i="3"/>
  <c r="OZ124" i="3"/>
  <c r="TV67" i="3"/>
  <c r="TU115" i="3"/>
  <c r="TV38" i="3"/>
  <c r="PH88" i="3"/>
  <c r="RH42" i="3"/>
  <c r="SG40" i="3"/>
  <c r="RV87" i="3"/>
  <c r="PF122" i="3"/>
  <c r="LG68" i="3"/>
  <c r="PB27" i="3"/>
  <c r="RN44" i="3"/>
  <c r="SD57" i="3"/>
  <c r="QV55" i="3"/>
  <c r="OO96" i="3"/>
  <c r="RX25" i="3"/>
  <c r="TI154" i="3"/>
  <c r="SA41" i="3"/>
  <c r="SQ46" i="3"/>
  <c r="PV63" i="3"/>
  <c r="MX3" i="3"/>
  <c r="TV44" i="3"/>
  <c r="PB73" i="3"/>
  <c r="TA35" i="3"/>
  <c r="SG112" i="3"/>
  <c r="MJ106" i="3"/>
  <c r="RD88" i="3"/>
  <c r="MS162" i="3"/>
  <c r="RL76" i="3"/>
  <c r="RH73" i="3"/>
  <c r="QX32" i="3"/>
  <c r="LH67" i="3"/>
  <c r="SY146" i="3"/>
  <c r="OR48" i="3"/>
  <c r="PY73" i="3"/>
  <c r="RD137" i="3"/>
  <c r="RZ15" i="3"/>
  <c r="LN117" i="3"/>
  <c r="SD58" i="3"/>
  <c r="ON33" i="3"/>
  <c r="MV26" i="3"/>
  <c r="UG121" i="3"/>
  <c r="LK124" i="3"/>
  <c r="TH15" i="3"/>
  <c r="OL8" i="3"/>
  <c r="QY92" i="3"/>
  <c r="QW85" i="3"/>
  <c r="RW12" i="3"/>
  <c r="SQ102" i="3"/>
  <c r="LQ43" i="3"/>
  <c r="MW23" i="3"/>
  <c r="MQ4" i="3"/>
  <c r="PX66" i="3"/>
  <c r="TE74" i="3"/>
  <c r="QC27" i="3"/>
  <c r="PC75" i="3"/>
  <c r="SO45" i="3"/>
  <c r="MB5" i="3"/>
  <c r="QB53" i="3"/>
  <c r="TM142" i="3"/>
  <c r="RN143" i="3"/>
  <c r="QR45" i="3"/>
  <c r="RM12" i="3"/>
  <c r="PF17" i="3"/>
  <c r="QC182" i="3"/>
  <c r="UI91" i="3"/>
  <c r="LJ40" i="3"/>
  <c r="RM113" i="3"/>
  <c r="OR95" i="3"/>
  <c r="PV119" i="3"/>
  <c r="LV13" i="3"/>
  <c r="OY121" i="3"/>
  <c r="QA135" i="3"/>
  <c r="SI57" i="3"/>
  <c r="SQ84" i="3"/>
  <c r="LH76" i="3"/>
  <c r="QF79" i="3"/>
  <c r="LW44" i="3"/>
  <c r="TB115" i="3"/>
  <c r="MN93" i="3"/>
  <c r="RZ94" i="3"/>
  <c r="MN10" i="3"/>
  <c r="OU30" i="3"/>
  <c r="SF54" i="3"/>
  <c r="TI117" i="3"/>
  <c r="PD33" i="3"/>
  <c r="RZ52" i="3"/>
  <c r="PJ107" i="3"/>
  <c r="SX58" i="3"/>
  <c r="LZ8" i="3"/>
  <c r="PH131" i="3"/>
  <c r="ST46" i="3"/>
  <c r="OW7" i="3"/>
  <c r="SU49" i="3"/>
  <c r="PD65" i="3"/>
  <c r="RH14" i="3"/>
  <c r="QB46" i="3"/>
  <c r="QV44" i="3"/>
  <c r="ST54" i="3"/>
  <c r="RY60" i="3"/>
  <c r="TU12" i="3"/>
  <c r="QV65" i="3"/>
  <c r="LD30" i="3"/>
  <c r="UD99" i="3"/>
  <c r="TD86" i="3"/>
  <c r="QT25" i="3"/>
  <c r="RN149" i="3"/>
  <c r="SK107" i="3"/>
  <c r="MV4" i="3"/>
  <c r="TY93" i="3"/>
  <c r="LD111" i="3"/>
  <c r="LP20" i="3"/>
  <c r="PW51" i="3"/>
  <c r="QS139" i="3"/>
  <c r="SC95" i="3"/>
  <c r="QP23" i="3"/>
  <c r="MT61" i="3"/>
  <c r="PZ116" i="3"/>
  <c r="TV3" i="3"/>
  <c r="QY43" i="3"/>
  <c r="UH81" i="3"/>
  <c r="MP49" i="3"/>
  <c r="SY4" i="3"/>
  <c r="OR41" i="3"/>
  <c r="UE49" i="3"/>
  <c r="SR9" i="3"/>
  <c r="PT108" i="3"/>
  <c r="UG88" i="3"/>
  <c r="SJ78" i="3"/>
  <c r="OQ13" i="3"/>
  <c r="RJ116" i="3"/>
  <c r="SU87" i="3"/>
  <c r="RI92" i="3"/>
  <c r="LY137" i="3"/>
  <c r="MW36" i="3"/>
  <c r="SW17" i="3"/>
  <c r="OO111" i="3"/>
  <c r="PT44" i="3"/>
  <c r="UH90" i="3"/>
  <c r="QY57" i="3"/>
  <c r="LO156" i="3"/>
  <c r="LX140" i="3"/>
  <c r="ON137" i="3"/>
  <c r="QT13" i="3"/>
  <c r="PB19" i="3"/>
  <c r="QC42" i="3"/>
  <c r="OR29" i="3"/>
  <c r="RJ12" i="3"/>
  <c r="RH11" i="3"/>
  <c r="LO35" i="3"/>
  <c r="SH69" i="3"/>
  <c r="SG21" i="3"/>
  <c r="SX61" i="3"/>
  <c r="LU31" i="3"/>
  <c r="RL155" i="3"/>
  <c r="RA29" i="3"/>
  <c r="UC61" i="3"/>
  <c r="TG67" i="3"/>
  <c r="PI72" i="3"/>
  <c r="UB33" i="3"/>
  <c r="OZ49" i="3"/>
  <c r="RK126" i="3"/>
  <c r="LM55" i="3"/>
  <c r="RA84" i="3"/>
  <c r="LQ68" i="3"/>
  <c r="QU22" i="3"/>
  <c r="PA7" i="3"/>
  <c r="TB167" i="3"/>
  <c r="OP82" i="3"/>
  <c r="MS110" i="3"/>
  <c r="LJ60" i="3"/>
  <c r="PR94" i="3"/>
  <c r="OQ138" i="3"/>
  <c r="RK101" i="3"/>
  <c r="OV9" i="3"/>
  <c r="PA30" i="3"/>
  <c r="MO122" i="3"/>
  <c r="TR56" i="3"/>
  <c r="PU85" i="3"/>
  <c r="ML50" i="3"/>
  <c r="QU34" i="3"/>
  <c r="OM50" i="3"/>
  <c r="LQ7" i="3"/>
  <c r="QP15" i="3"/>
  <c r="QR66" i="3"/>
  <c r="SS174" i="3"/>
  <c r="TG129" i="3"/>
  <c r="PB110" i="3"/>
  <c r="QV149" i="3"/>
  <c r="LL17" i="3"/>
  <c r="UJ107" i="3"/>
  <c r="OV110" i="3"/>
  <c r="OT35" i="3"/>
  <c r="SB119" i="3"/>
  <c r="LD9" i="3"/>
  <c r="LS62" i="3"/>
  <c r="SK177" i="3"/>
  <c r="LH60" i="3"/>
  <c r="PO37" i="3"/>
  <c r="SY39" i="3"/>
  <c r="QT98" i="3"/>
  <c r="OV119" i="3"/>
  <c r="OZ105" i="3"/>
  <c r="TC66" i="3"/>
  <c r="MV113" i="3"/>
  <c r="MQ51" i="3"/>
  <c r="TG89" i="3"/>
  <c r="TJ110" i="3"/>
  <c r="UH110" i="3"/>
  <c r="MU151" i="3"/>
  <c r="OY85" i="3"/>
  <c r="PF50" i="3"/>
  <c r="RY87" i="3"/>
  <c r="MY13" i="3"/>
  <c r="SO127" i="3"/>
  <c r="PO22" i="3"/>
  <c r="PY94" i="3"/>
  <c r="PG4" i="3"/>
  <c r="SF51" i="3"/>
  <c r="RS64" i="3"/>
  <c r="QG106" i="3"/>
  <c r="PH42" i="3"/>
  <c r="LO68" i="3"/>
  <c r="RV110" i="3"/>
  <c r="TE34" i="3"/>
  <c r="MP122" i="3"/>
  <c r="TC135" i="3"/>
  <c r="SR42" i="3"/>
  <c r="QE80" i="3"/>
  <c r="LG106" i="3"/>
  <c r="SX22" i="3"/>
  <c r="OR108" i="3"/>
  <c r="PV118" i="3"/>
  <c r="MG93" i="3"/>
  <c r="TJ44" i="3"/>
  <c r="PV103" i="3"/>
  <c r="QA3" i="3"/>
  <c r="TM113" i="3"/>
  <c r="OW48" i="3"/>
  <c r="MA169" i="3"/>
  <c r="RX104" i="3"/>
  <c r="MU70" i="3"/>
  <c r="MS179" i="3"/>
  <c r="PE53" i="3"/>
  <c r="MB23" i="3"/>
  <c r="UF178" i="3"/>
  <c r="LN48" i="3"/>
  <c r="OQ21" i="3"/>
  <c r="TY70" i="3"/>
  <c r="RF62" i="3"/>
  <c r="SP62" i="3"/>
  <c r="SP96" i="3"/>
  <c r="TC97" i="3"/>
  <c r="MY48" i="3"/>
  <c r="SC121" i="3"/>
  <c r="ON87" i="3"/>
  <c r="TW122" i="3"/>
  <c r="MY23" i="3"/>
  <c r="MK18" i="3"/>
  <c r="SC50" i="3"/>
  <c r="LU64" i="3"/>
  <c r="LG28" i="3"/>
  <c r="TF69" i="3"/>
  <c r="RA20" i="3"/>
  <c r="LK125" i="3"/>
  <c r="LS54" i="3"/>
  <c r="PJ88" i="3"/>
  <c r="MB105" i="3"/>
  <c r="MU13" i="3"/>
  <c r="QS145" i="3"/>
  <c r="ML18" i="3"/>
  <c r="TY80" i="3"/>
  <c r="RX93" i="3"/>
  <c r="PC80" i="3"/>
  <c r="LM102" i="3"/>
  <c r="PI69" i="3"/>
  <c r="RX9" i="3"/>
  <c r="PB129" i="3"/>
  <c r="QV180" i="3"/>
  <c r="OT116" i="3"/>
  <c r="PG105" i="3"/>
  <c r="PF182" i="3"/>
  <c r="MB160" i="3"/>
  <c r="RX31" i="3"/>
  <c r="PY32" i="3"/>
  <c r="RV29" i="3"/>
  <c r="UJ27" i="3"/>
  <c r="MM53" i="3"/>
  <c r="SS136" i="3"/>
  <c r="PU38" i="3"/>
  <c r="QS112" i="3"/>
  <c r="SY80" i="3"/>
  <c r="TF143" i="3"/>
  <c r="LJ109" i="3"/>
  <c r="MN25" i="3"/>
  <c r="SI100" i="3"/>
  <c r="ST132" i="3"/>
  <c r="LD40" i="3"/>
  <c r="QA99" i="3"/>
  <c r="OO49" i="3"/>
  <c r="PU56" i="3"/>
  <c r="PG60" i="3"/>
  <c r="TI46" i="3"/>
  <c r="OX61" i="3"/>
  <c r="OV139" i="3"/>
  <c r="LU40" i="3"/>
  <c r="SH52" i="3"/>
  <c r="LD79" i="3"/>
  <c r="LE76" i="3"/>
  <c r="SR6" i="3"/>
  <c r="MP46" i="3"/>
  <c r="MP92" i="3"/>
  <c r="UH27" i="3"/>
  <c r="RA82" i="3"/>
  <c r="TV114" i="3"/>
  <c r="SK43" i="3"/>
  <c r="LJ28" i="3"/>
  <c r="LH58" i="3"/>
  <c r="UC76" i="3"/>
  <c r="QP8" i="3"/>
  <c r="SV143" i="3"/>
  <c r="QR148" i="3"/>
  <c r="MW100" i="3"/>
  <c r="OL31" i="3"/>
  <c r="QF62" i="3"/>
  <c r="RZ64" i="3"/>
  <c r="LP137" i="3"/>
  <c r="OQ136" i="3"/>
  <c r="QU57" i="3"/>
  <c r="PW37" i="3"/>
  <c r="TD73" i="3"/>
  <c r="PJ41" i="3"/>
  <c r="OM3" i="3"/>
  <c r="MB3" i="3"/>
  <c r="RZ70" i="3"/>
  <c r="QX48" i="3"/>
  <c r="RH47" i="3"/>
  <c r="SO49" i="3"/>
  <c r="SO50" i="3"/>
  <c r="RI48" i="3"/>
  <c r="RL110" i="3"/>
  <c r="PR83" i="3"/>
  <c r="QP35" i="3"/>
  <c r="UD51" i="3"/>
  <c r="PS13" i="3"/>
  <c r="RK127" i="3"/>
  <c r="QZ106" i="3"/>
  <c r="SD13" i="3"/>
  <c r="LQ144" i="3"/>
  <c r="TY3" i="3"/>
  <c r="UI84" i="3"/>
  <c r="MR127" i="3"/>
  <c r="LV89" i="3"/>
  <c r="PG8" i="3"/>
  <c r="LW84" i="3"/>
  <c r="TA98" i="3"/>
  <c r="ON14" i="3"/>
  <c r="LH137" i="3"/>
  <c r="OV124" i="3"/>
  <c r="QZ65" i="3"/>
  <c r="QY68" i="3"/>
  <c r="PC14" i="3"/>
  <c r="OP112" i="3"/>
  <c r="LR127" i="3"/>
  <c r="QS77" i="3"/>
  <c r="SD100" i="3"/>
  <c r="UI10" i="3"/>
  <c r="LV179" i="3"/>
  <c r="TH117" i="3"/>
  <c r="SI51" i="3"/>
  <c r="RW65" i="3"/>
  <c r="UD94" i="3"/>
  <c r="SC65" i="3"/>
  <c r="SA48" i="3"/>
  <c r="TW65" i="3"/>
  <c r="RH65" i="3"/>
  <c r="QS156" i="3"/>
  <c r="PG25" i="3"/>
  <c r="QR119" i="3"/>
  <c r="OR31" i="3"/>
  <c r="RC92" i="3"/>
  <c r="UG11" i="3"/>
  <c r="RB27" i="3"/>
  <c r="ML128" i="3"/>
  <c r="RM74" i="3"/>
  <c r="SW101" i="3"/>
  <c r="OQ9" i="3"/>
  <c r="RB181" i="3"/>
  <c r="LF57" i="3"/>
  <c r="SK106" i="3"/>
  <c r="MS53" i="3"/>
  <c r="RH32" i="3"/>
  <c r="UC174" i="3"/>
  <c r="TY12" i="3"/>
  <c r="QQ33" i="3"/>
  <c r="OT8" i="3"/>
  <c r="QV45" i="3"/>
  <c r="UD130" i="3"/>
  <c r="PF71" i="3"/>
  <c r="MO38" i="3"/>
  <c r="TC88" i="3"/>
  <c r="RV160" i="3"/>
  <c r="MG126" i="3"/>
  <c r="TV4" i="3"/>
  <c r="SF11" i="3"/>
  <c r="RB36" i="3"/>
  <c r="OV22" i="3"/>
  <c r="LY77" i="3"/>
  <c r="RX71" i="3"/>
  <c r="MW40" i="3"/>
  <c r="PZ12" i="3"/>
  <c r="PJ116" i="3"/>
  <c r="SC142" i="3"/>
  <c r="TG48" i="3"/>
  <c r="MO69" i="3"/>
  <c r="PV97" i="3"/>
  <c r="RG25" i="3"/>
  <c r="PR157" i="3"/>
  <c r="TF4" i="3"/>
  <c r="MO74" i="3"/>
  <c r="LF54" i="3"/>
  <c r="QD35" i="3"/>
  <c r="PC158" i="3"/>
  <c r="LK63" i="3"/>
  <c r="QA87" i="3"/>
  <c r="PY143" i="3"/>
  <c r="UA46" i="3"/>
  <c r="PF29" i="3"/>
  <c r="LO13" i="3"/>
  <c r="UD32" i="3"/>
  <c r="TW81" i="3"/>
  <c r="PB76" i="3"/>
  <c r="QB54" i="3"/>
  <c r="RN36" i="3"/>
  <c r="LP42" i="3"/>
  <c r="TZ148" i="3"/>
  <c r="LT63" i="3"/>
  <c r="TY152" i="3"/>
  <c r="MG99" i="3"/>
  <c r="PI15" i="3"/>
  <c r="QC163" i="3"/>
  <c r="MT104" i="3"/>
  <c r="MG80" i="3"/>
  <c r="MB51" i="3"/>
  <c r="MN21" i="3"/>
  <c r="MS106" i="3"/>
  <c r="MO55" i="3"/>
  <c r="TB40" i="3"/>
  <c r="RB92" i="3"/>
  <c r="SU65" i="3"/>
  <c r="PD98" i="3"/>
  <c r="MY85" i="3"/>
  <c r="TM48" i="3"/>
  <c r="PW40" i="3"/>
  <c r="SI124" i="3"/>
  <c r="TF130" i="3"/>
  <c r="QP77" i="3"/>
  <c r="QC184" i="3"/>
  <c r="SA175" i="3"/>
  <c r="QS34" i="3"/>
  <c r="PZ62" i="3"/>
  <c r="TU84" i="3"/>
  <c r="LR71" i="3"/>
  <c r="OX146" i="3"/>
  <c r="UD66" i="3"/>
  <c r="RW113" i="3"/>
  <c r="TW59" i="3"/>
  <c r="PR152" i="3"/>
  <c r="SV146" i="3"/>
  <c r="LK77" i="3"/>
  <c r="RK83" i="3"/>
  <c r="QA115" i="3"/>
  <c r="QS45" i="3"/>
  <c r="ML79" i="3"/>
  <c r="LW27" i="3"/>
  <c r="QZ21" i="3"/>
  <c r="SK118" i="3"/>
  <c r="RK60" i="3"/>
  <c r="LP82" i="3"/>
  <c r="PA34" i="3"/>
  <c r="MT117" i="3"/>
  <c r="PT97" i="3"/>
  <c r="OU105" i="3"/>
  <c r="OS19" i="3"/>
  <c r="PE62" i="3"/>
  <c r="PY72" i="3"/>
  <c r="QP73" i="3"/>
  <c r="QS66" i="3"/>
  <c r="PW99" i="3"/>
  <c r="PO58" i="3"/>
  <c r="SZ58" i="3"/>
  <c r="RS118" i="3"/>
  <c r="QW95" i="3"/>
  <c r="OM65" i="3"/>
  <c r="OT54" i="3"/>
  <c r="MN16" i="3"/>
  <c r="MV79" i="3"/>
  <c r="OT85" i="3"/>
  <c r="SC59" i="3"/>
  <c r="OZ65" i="3"/>
  <c r="TW116" i="3"/>
  <c r="SB154" i="3"/>
  <c r="SK19" i="3"/>
  <c r="PS12" i="3"/>
  <c r="RF4" i="3"/>
  <c r="QV68" i="3"/>
  <c r="LZ157" i="3"/>
  <c r="LR67" i="3"/>
  <c r="MM119" i="3"/>
  <c r="SG35" i="3"/>
  <c r="SS141" i="3"/>
  <c r="PO70" i="3"/>
  <c r="LX89" i="3"/>
  <c r="PU15" i="3"/>
  <c r="OL77" i="3"/>
  <c r="PC112" i="3"/>
  <c r="LD112" i="3"/>
  <c r="QA48" i="3"/>
  <c r="LE100" i="3"/>
  <c r="OR91" i="3"/>
  <c r="OM38" i="3"/>
  <c r="RX4" i="3"/>
  <c r="OX97" i="3"/>
  <c r="QX64" i="3"/>
  <c r="TE19" i="3"/>
  <c r="LM59" i="3"/>
  <c r="RV56" i="3"/>
  <c r="TV21" i="3"/>
  <c r="LD124" i="3"/>
  <c r="TH86" i="3"/>
  <c r="QB70" i="3"/>
  <c r="SC22" i="3"/>
  <c r="PT48" i="3"/>
  <c r="TL3" i="3"/>
  <c r="SF64" i="3"/>
  <c r="ML122" i="3"/>
  <c r="ML49" i="3"/>
  <c r="SG39" i="3"/>
  <c r="SW27" i="3"/>
  <c r="PO134" i="3"/>
  <c r="TR179" i="3"/>
  <c r="MK68" i="3"/>
  <c r="MR33" i="3"/>
  <c r="OV112" i="3"/>
  <c r="UG102" i="3"/>
  <c r="SK80" i="3"/>
  <c r="LY176" i="3"/>
  <c r="PS6" i="3"/>
  <c r="LL113" i="3"/>
  <c r="SS29" i="3"/>
  <c r="LZ71" i="3"/>
  <c r="OS12" i="3"/>
  <c r="SP102" i="3"/>
  <c r="QB88" i="3"/>
  <c r="MK39" i="3"/>
  <c r="RX46" i="3"/>
  <c r="RG78" i="3"/>
  <c r="LL90" i="3"/>
  <c r="SZ20" i="3"/>
  <c r="TZ127" i="3"/>
  <c r="SP3" i="3"/>
  <c r="MU78" i="3"/>
  <c r="MO108" i="3"/>
  <c r="RL91" i="3"/>
  <c r="RI29" i="3"/>
  <c r="LO71" i="3"/>
  <c r="SF37" i="3"/>
  <c r="OR34" i="3"/>
  <c r="PY128" i="3"/>
  <c r="SD41" i="3"/>
  <c r="LQ58" i="3"/>
  <c r="TK75" i="3"/>
  <c r="TX28" i="3"/>
  <c r="SJ74" i="3"/>
  <c r="RS15" i="3"/>
  <c r="SW15" i="3"/>
  <c r="MV51" i="3"/>
  <c r="QA50" i="3"/>
  <c r="TB51" i="3"/>
  <c r="OO55" i="3"/>
  <c r="LN89" i="3"/>
  <c r="OV116" i="3"/>
  <c r="TD19" i="3"/>
  <c r="TC67" i="3"/>
  <c r="TU26" i="3"/>
  <c r="UD98" i="3"/>
  <c r="TU19" i="3"/>
  <c r="RS93" i="3"/>
  <c r="LG29" i="3"/>
  <c r="PI119" i="3"/>
  <c r="LK109" i="3"/>
  <c r="RS14" i="3"/>
  <c r="QY120" i="3"/>
  <c r="LP84" i="3"/>
  <c r="LK116" i="3"/>
  <c r="MO23" i="3"/>
  <c r="OQ93" i="3"/>
  <c r="ON71" i="3"/>
  <c r="MT12" i="3"/>
  <c r="PY60" i="3"/>
  <c r="LE34" i="3"/>
  <c r="MB10" i="3"/>
  <c r="OT66" i="3"/>
  <c r="TH10" i="3"/>
  <c r="TU91" i="3"/>
  <c r="OL97" i="3"/>
  <c r="UF88" i="3"/>
  <c r="QR168" i="3"/>
  <c r="LU164" i="3"/>
  <c r="PV60" i="3"/>
  <c r="PE165" i="3"/>
  <c r="OU48" i="3"/>
  <c r="TF125" i="3"/>
  <c r="MQ128" i="3"/>
  <c r="UJ131" i="3"/>
  <c r="SY21" i="3"/>
  <c r="RD78" i="3"/>
  <c r="PW7" i="3"/>
  <c r="SZ26" i="3"/>
  <c r="PW90" i="3"/>
  <c r="UJ57" i="3"/>
  <c r="TD60" i="3"/>
  <c r="QB112" i="3"/>
  <c r="OY82" i="3"/>
  <c r="LY105" i="3"/>
  <c r="QT70" i="3"/>
  <c r="TB60" i="3"/>
  <c r="LR24" i="3"/>
  <c r="LZ24" i="3"/>
  <c r="UD50" i="3"/>
  <c r="RX82" i="3"/>
  <c r="TR12" i="3"/>
  <c r="SS37" i="3"/>
  <c r="OY8" i="3"/>
  <c r="SB80" i="3"/>
  <c r="QV103" i="3"/>
  <c r="RJ45" i="3"/>
  <c r="LU15" i="3"/>
  <c r="TM35" i="3"/>
  <c r="UJ32" i="3"/>
  <c r="RA107" i="3"/>
  <c r="QB61" i="3"/>
  <c r="PU100" i="3"/>
  <c r="LJ85" i="3"/>
  <c r="RW138" i="3"/>
  <c r="PV72" i="3"/>
  <c r="LS73" i="3"/>
  <c r="RD5" i="3"/>
  <c r="SD112" i="3"/>
  <c r="UE42" i="3"/>
  <c r="OT141" i="3"/>
  <c r="SI70" i="3"/>
  <c r="ML87" i="3"/>
  <c r="RK15" i="3"/>
  <c r="MA75" i="3"/>
  <c r="SP111" i="3"/>
  <c r="UH123" i="3"/>
  <c r="OY128" i="3"/>
  <c r="QY56" i="3"/>
  <c r="MT16" i="3"/>
  <c r="TW3" i="3"/>
  <c r="TV61" i="3"/>
  <c r="ML26" i="3"/>
  <c r="ML63" i="3"/>
  <c r="MX80" i="3"/>
  <c r="SS108" i="3"/>
  <c r="OL32" i="3"/>
  <c r="MP77" i="3"/>
  <c r="TD121" i="3"/>
  <c r="QX53" i="3"/>
  <c r="MV25" i="3"/>
  <c r="RK110" i="3"/>
  <c r="MA38" i="3"/>
  <c r="UG127" i="3"/>
  <c r="TC28" i="3"/>
  <c r="RM101" i="3"/>
  <c r="UD52" i="3"/>
  <c r="LI15" i="3"/>
  <c r="LS44" i="3"/>
  <c r="MY33" i="3"/>
  <c r="TH46" i="3"/>
  <c r="OR131" i="3"/>
  <c r="PS128" i="3"/>
  <c r="RY9" i="3"/>
  <c r="SA75" i="3"/>
  <c r="RZ19" i="3"/>
  <c r="RS45" i="3"/>
  <c r="LO26" i="3"/>
  <c r="MK6" i="3"/>
  <c r="QT65" i="3"/>
  <c r="TD72" i="3"/>
  <c r="PV112" i="3"/>
  <c r="SJ64" i="3"/>
  <c r="MM5" i="3"/>
  <c r="PE55" i="3"/>
  <c r="TK5" i="3"/>
  <c r="UG82" i="3"/>
  <c r="LT9" i="3"/>
  <c r="OT14" i="3"/>
  <c r="SO52" i="3"/>
  <c r="OZ102" i="3"/>
  <c r="MT132" i="3"/>
  <c r="OO83" i="3"/>
  <c r="LN103" i="3"/>
  <c r="UF149" i="3"/>
  <c r="OS51" i="3"/>
  <c r="OO6" i="3"/>
  <c r="UB7" i="3"/>
  <c r="QT20" i="3"/>
  <c r="QC138" i="3"/>
  <c r="LL138" i="3"/>
  <c r="PT102" i="3"/>
  <c r="SW143" i="3"/>
  <c r="UI13" i="3"/>
  <c r="PR52" i="3"/>
  <c r="TC20" i="3"/>
  <c r="PO20" i="3"/>
  <c r="LH46" i="3"/>
  <c r="PD74" i="3"/>
  <c r="SX67" i="3"/>
  <c r="PX88" i="3"/>
  <c r="TU116" i="3"/>
  <c r="MJ51" i="3"/>
  <c r="PB85" i="3"/>
  <c r="TL114" i="3"/>
  <c r="LL64" i="3"/>
  <c r="LX96" i="3"/>
  <c r="RH52" i="3"/>
  <c r="SB116" i="3"/>
  <c r="LF143" i="3"/>
  <c r="UF36" i="3"/>
  <c r="QQ106" i="3"/>
  <c r="LO74" i="3"/>
  <c r="RB29" i="3"/>
  <c r="LV85" i="3"/>
  <c r="TB90" i="3"/>
  <c r="PO98" i="3"/>
  <c r="UC25" i="3"/>
  <c r="OW112" i="3"/>
  <c r="RG58" i="3"/>
  <c r="PT78" i="3"/>
  <c r="SW54" i="3"/>
  <c r="UC163" i="3"/>
  <c r="QU109" i="3"/>
  <c r="QQ57" i="3"/>
  <c r="LG94" i="3"/>
  <c r="UF106" i="3"/>
  <c r="PJ12" i="3"/>
  <c r="QY81" i="3"/>
  <c r="QZ51" i="3"/>
  <c r="TW88" i="3"/>
  <c r="LP13" i="3"/>
  <c r="SA76" i="3"/>
  <c r="TG21" i="3"/>
  <c r="TU132" i="3"/>
  <c r="OT171" i="3"/>
  <c r="QF64" i="3"/>
  <c r="OP51" i="3"/>
  <c r="SV44" i="3"/>
  <c r="QS32" i="3"/>
  <c r="SE68" i="3"/>
  <c r="SZ145" i="3"/>
  <c r="QT84" i="3"/>
  <c r="SO93" i="3"/>
  <c r="LI23" i="3"/>
  <c r="RL41" i="3"/>
  <c r="PT28" i="3"/>
  <c r="SF75" i="3"/>
  <c r="QY104" i="3"/>
  <c r="MV139" i="3"/>
  <c r="QY110" i="3"/>
  <c r="QE37" i="3"/>
  <c r="LW33" i="3"/>
  <c r="MT64" i="3"/>
  <c r="LG61" i="3"/>
  <c r="TG149" i="3"/>
  <c r="SD61" i="3"/>
  <c r="MQ37" i="3"/>
  <c r="LF123" i="3"/>
  <c r="UF109" i="3"/>
  <c r="TC40" i="3"/>
  <c r="RN103" i="3"/>
  <c r="TK32" i="3"/>
  <c r="TI41" i="3"/>
  <c r="SQ14" i="3"/>
  <c r="SK27" i="3"/>
  <c r="LU184" i="3"/>
  <c r="ON7" i="3"/>
  <c r="QP113" i="3"/>
  <c r="OY86" i="3"/>
  <c r="SY26" i="3"/>
  <c r="LN10" i="3"/>
  <c r="PE52" i="3"/>
  <c r="OT175" i="3"/>
  <c r="SR127" i="3"/>
  <c r="QC39" i="3"/>
  <c r="TL79" i="3"/>
  <c r="MJ10" i="3"/>
  <c r="MS30" i="3"/>
  <c r="TX91" i="3"/>
  <c r="RY33" i="3"/>
  <c r="OX133" i="3"/>
  <c r="SI43" i="3"/>
  <c r="LI34" i="3"/>
  <c r="RA133" i="3"/>
  <c r="UC38" i="3"/>
  <c r="TU43" i="3"/>
  <c r="PY48" i="3"/>
  <c r="TX9" i="3"/>
  <c r="ON46" i="3"/>
  <c r="QW137" i="3"/>
  <c r="RL51" i="3"/>
  <c r="QE91" i="3"/>
  <c r="MO91" i="3"/>
  <c r="LH110" i="3"/>
  <c r="MJ22" i="3"/>
  <c r="PH148" i="3"/>
  <c r="LF12" i="3"/>
  <c r="OQ15" i="3"/>
  <c r="PY164" i="3"/>
  <c r="RL101" i="3"/>
  <c r="MA34" i="3"/>
  <c r="SA62" i="3"/>
  <c r="MT49" i="3"/>
  <c r="TE16" i="3"/>
  <c r="OX174" i="3"/>
  <c r="RD57" i="3"/>
  <c r="LI9" i="3"/>
  <c r="PF113" i="3"/>
  <c r="MG95" i="3"/>
  <c r="QR81" i="3"/>
  <c r="LZ145" i="3"/>
  <c r="PD29" i="3"/>
  <c r="TV42" i="3"/>
  <c r="TV84" i="3"/>
  <c r="UI96" i="3"/>
  <c r="RJ120" i="3"/>
  <c r="QW21" i="3"/>
  <c r="LU152" i="3"/>
  <c r="TR26" i="3"/>
  <c r="OX103" i="3"/>
  <c r="PJ43" i="3"/>
  <c r="TR61" i="3"/>
  <c r="PC86" i="3"/>
  <c r="RE78" i="3"/>
  <c r="QM78" i="3" s="1"/>
  <c r="RB95" i="3"/>
  <c r="MK88" i="3"/>
  <c r="SJ62" i="3"/>
  <c r="LW86" i="3"/>
  <c r="SY63" i="3"/>
  <c r="PE35" i="3"/>
  <c r="QF21" i="3"/>
  <c r="MA23" i="3"/>
  <c r="RM76" i="3"/>
  <c r="SE104" i="3"/>
  <c r="PW145" i="3"/>
  <c r="QP44" i="3"/>
  <c r="LK68" i="3"/>
  <c r="PO34" i="3"/>
  <c r="QQ120" i="3"/>
  <c r="PU78" i="3"/>
  <c r="SK59" i="3"/>
  <c r="SZ76" i="3"/>
  <c r="QC44" i="3"/>
  <c r="PU121" i="3"/>
  <c r="SI32" i="3"/>
  <c r="RG155" i="3"/>
  <c r="SQ12" i="3"/>
  <c r="MK38" i="3"/>
  <c r="MY40" i="3"/>
  <c r="QV38" i="3"/>
  <c r="MY38" i="3"/>
  <c r="MN46" i="3"/>
  <c r="MT48" i="3"/>
  <c r="LK36" i="3"/>
  <c r="TB63" i="3"/>
  <c r="QT32" i="3"/>
  <c r="PH139" i="3"/>
  <c r="TW84" i="3"/>
  <c r="LD17" i="3"/>
  <c r="TF75" i="3"/>
  <c r="TV109" i="3"/>
  <c r="QZ90" i="3"/>
  <c r="SU40" i="3"/>
  <c r="PZ42" i="3"/>
  <c r="MJ67" i="3"/>
  <c r="MN53" i="3"/>
  <c r="MT150" i="3"/>
  <c r="SD27" i="3"/>
  <c r="RM55" i="3"/>
  <c r="MX65" i="3"/>
  <c r="TU73" i="3"/>
  <c r="SU127" i="3"/>
  <c r="MK50" i="3"/>
  <c r="TV126" i="3"/>
  <c r="MQ105" i="3"/>
  <c r="PZ13" i="3"/>
  <c r="LT167" i="3"/>
  <c r="UE124" i="3"/>
  <c r="OV17" i="3"/>
  <c r="RJ85" i="3"/>
  <c r="PC13" i="3"/>
  <c r="TB46" i="3"/>
  <c r="QC82" i="3"/>
  <c r="QQ35" i="3"/>
  <c r="QS67" i="3"/>
  <c r="UC152" i="3"/>
  <c r="SC96" i="3"/>
  <c r="LN84" i="3"/>
  <c r="RJ87" i="3"/>
  <c r="SJ70" i="3"/>
  <c r="UJ99" i="3"/>
  <c r="UH18" i="3"/>
  <c r="PX124" i="3"/>
  <c r="MO78" i="3"/>
  <c r="RM111" i="3"/>
  <c r="LG102" i="3"/>
  <c r="UH84" i="3"/>
  <c r="SP68" i="3"/>
  <c r="OX111" i="3"/>
  <c r="LZ32" i="3"/>
  <c r="QZ93" i="3"/>
  <c r="MM103" i="3"/>
  <c r="SH89" i="3"/>
  <c r="QR9" i="3"/>
  <c r="SO104" i="3"/>
  <c r="SW46" i="3"/>
  <c r="OS40" i="3"/>
  <c r="QQ114" i="3"/>
  <c r="QV113" i="3"/>
  <c r="RB11" i="3"/>
  <c r="RF23" i="3"/>
  <c r="SD33" i="3"/>
  <c r="SW44" i="3"/>
  <c r="LS12" i="3"/>
  <c r="ML103" i="3"/>
  <c r="OV113" i="3"/>
  <c r="SK68" i="3"/>
  <c r="QT38" i="3"/>
  <c r="SJ103" i="3"/>
  <c r="MG92" i="3"/>
  <c r="LI41" i="3"/>
  <c r="SF61" i="3"/>
  <c r="OY58" i="3"/>
  <c r="PE128" i="3"/>
  <c r="SS58" i="3"/>
  <c r="LP76" i="3"/>
  <c r="RG157" i="3"/>
  <c r="TZ16" i="3"/>
  <c r="SK82" i="3"/>
  <c r="LU74" i="3"/>
  <c r="SP98" i="3"/>
  <c r="OZ56" i="3"/>
  <c r="QC20" i="3"/>
  <c r="SG99" i="3"/>
  <c r="MJ19" i="3"/>
  <c r="ML184" i="3"/>
  <c r="OY37" i="3"/>
  <c r="TX72" i="3"/>
  <c r="TX61" i="3"/>
  <c r="LH153" i="3"/>
  <c r="PU21" i="3"/>
  <c r="TG95" i="3"/>
  <c r="LT25" i="3"/>
  <c r="OY104" i="3"/>
  <c r="LT70" i="3"/>
  <c r="SR90" i="3"/>
  <c r="SR96" i="3"/>
  <c r="LK13" i="3"/>
  <c r="QT37" i="3"/>
  <c r="LE94" i="3"/>
  <c r="OO33" i="3"/>
  <c r="QB31" i="3"/>
  <c r="SS40" i="3"/>
  <c r="SD110" i="3"/>
  <c r="LS117" i="3"/>
  <c r="RX5" i="3"/>
  <c r="PR80" i="3"/>
  <c r="OX36" i="3"/>
  <c r="UJ43" i="3"/>
  <c r="TR129" i="3"/>
  <c r="OR182" i="3"/>
  <c r="PC120" i="3"/>
  <c r="TV122" i="3"/>
  <c r="LP88" i="3"/>
  <c r="RA44" i="3"/>
  <c r="PZ146" i="3"/>
  <c r="RA93" i="3"/>
  <c r="PY46" i="3"/>
  <c r="OS160" i="3"/>
  <c r="MG110" i="3"/>
  <c r="TV51" i="3"/>
  <c r="LH3" i="3"/>
  <c r="MO102" i="3"/>
  <c r="PT130" i="3"/>
  <c r="RD166" i="3"/>
  <c r="MJ107" i="3"/>
  <c r="LN101" i="3"/>
  <c r="TI66" i="3"/>
  <c r="LK19" i="3"/>
  <c r="MT37" i="3"/>
  <c r="PA3" i="3"/>
  <c r="UB24" i="3"/>
  <c r="ST78" i="3"/>
  <c r="MU128" i="3"/>
  <c r="RB158" i="3"/>
  <c r="UG146" i="3"/>
  <c r="SR30" i="3"/>
  <c r="RJ31" i="3"/>
  <c r="TZ75" i="3"/>
  <c r="TX102" i="3"/>
  <c r="LZ53" i="3"/>
  <c r="RG55" i="3"/>
  <c r="TY24" i="3"/>
  <c r="SC31" i="3"/>
  <c r="LR96" i="3"/>
  <c r="TI102" i="3"/>
  <c r="PI49" i="3"/>
  <c r="RJ42" i="3"/>
  <c r="LK78" i="3"/>
  <c r="SD62" i="3"/>
  <c r="LN162" i="3"/>
  <c r="RY10" i="3"/>
  <c r="RY22" i="3"/>
  <c r="RZ23" i="3"/>
  <c r="MR128" i="3"/>
  <c r="LM124" i="3"/>
  <c r="LH71" i="3"/>
  <c r="QV35" i="3"/>
  <c r="MO90" i="3"/>
  <c r="OX120" i="3"/>
  <c r="RZ109" i="3"/>
  <c r="RN28" i="3"/>
  <c r="UH22" i="3"/>
  <c r="RK153" i="3"/>
  <c r="LJ21" i="3"/>
  <c r="OY31" i="3"/>
  <c r="QE108" i="3"/>
  <c r="UF19" i="3"/>
  <c r="OV90" i="3"/>
  <c r="UH159" i="3"/>
  <c r="MY105" i="3"/>
  <c r="TH12" i="3"/>
  <c r="SV18" i="3"/>
  <c r="QX99" i="3"/>
  <c r="LF4" i="3"/>
  <c r="MT58" i="3"/>
  <c r="LS48" i="3"/>
  <c r="LE158" i="3"/>
  <c r="MS85" i="3"/>
  <c r="MR32" i="3"/>
  <c r="PH70" i="3"/>
  <c r="PT94" i="3"/>
  <c r="MG37" i="3"/>
  <c r="MV54" i="3"/>
  <c r="LN64" i="3"/>
  <c r="PH45" i="3"/>
  <c r="LM22" i="3"/>
  <c r="SO79" i="3"/>
  <c r="RF67" i="3"/>
  <c r="RL79" i="3"/>
  <c r="LJ61" i="3"/>
  <c r="RK109" i="3"/>
  <c r="OM24" i="3"/>
  <c r="RM73" i="3"/>
  <c r="LN120" i="3"/>
  <c r="OT82" i="3"/>
  <c r="LV101" i="3"/>
  <c r="ST8" i="3"/>
  <c r="ST22" i="3"/>
  <c r="SG67" i="3"/>
  <c r="QA6" i="3"/>
  <c r="LU75" i="3"/>
  <c r="OP13" i="3"/>
  <c r="MA15" i="3"/>
  <c r="OY47" i="3"/>
  <c r="SH16" i="3"/>
  <c r="RH81" i="3"/>
  <c r="SR154" i="3"/>
  <c r="MW98" i="3"/>
  <c r="SK4" i="3"/>
  <c r="MV94" i="3"/>
  <c r="RH49" i="3"/>
  <c r="OS43" i="3"/>
  <c r="OQ52" i="3"/>
  <c r="LY175" i="3"/>
  <c r="TL37" i="3"/>
  <c r="RF84" i="3"/>
  <c r="OY91" i="3"/>
  <c r="PG107" i="3"/>
  <c r="OS28" i="3"/>
  <c r="RX118" i="3"/>
  <c r="MY64" i="3"/>
  <c r="PR104" i="3"/>
  <c r="PV110" i="3"/>
  <c r="TB21" i="3"/>
  <c r="LZ73" i="3"/>
  <c r="SX10" i="3"/>
  <c r="LQ34" i="3"/>
  <c r="OP70" i="3"/>
  <c r="MX54" i="3"/>
  <c r="QP49" i="3"/>
  <c r="UC30" i="3"/>
  <c r="RI142" i="3"/>
  <c r="RD12" i="3"/>
  <c r="RI111" i="3"/>
  <c r="MO29" i="3"/>
  <c r="MQ10" i="3"/>
  <c r="RG81" i="3"/>
  <c r="UB44" i="3"/>
  <c r="PY9" i="3"/>
  <c r="SY45" i="3"/>
  <c r="LK48" i="3"/>
  <c r="RS12" i="3"/>
  <c r="MP30" i="3"/>
  <c r="PF89" i="3"/>
  <c r="SK147" i="3"/>
  <c r="SB79" i="3"/>
  <c r="MW20" i="3"/>
  <c r="SU81" i="3"/>
  <c r="RL123" i="3"/>
  <c r="SY149" i="3"/>
  <c r="PV158" i="3"/>
  <c r="LE12" i="3"/>
  <c r="LD46" i="3"/>
  <c r="ON103" i="3"/>
  <c r="PG56" i="3"/>
  <c r="OQ60" i="3"/>
  <c r="OR94" i="3"/>
  <c r="RZ38" i="3"/>
  <c r="PW87" i="3"/>
  <c r="RD132" i="3"/>
  <c r="LQ48" i="3"/>
  <c r="RG111" i="3"/>
  <c r="TI59" i="3"/>
  <c r="SD138" i="3"/>
  <c r="OY57" i="3"/>
  <c r="ML68" i="3"/>
  <c r="MA90" i="3"/>
  <c r="LT7" i="3"/>
  <c r="MN44" i="3"/>
  <c r="MR64" i="3"/>
  <c r="RM134" i="3"/>
  <c r="MW12" i="3"/>
  <c r="PA103" i="3"/>
  <c r="PF7" i="3"/>
  <c r="OV12" i="3"/>
  <c r="MP98" i="3"/>
  <c r="LS74" i="3"/>
  <c r="UJ24" i="3"/>
  <c r="ML75" i="3"/>
  <c r="QQ132" i="3"/>
  <c r="SC14" i="3"/>
  <c r="RZ36" i="3"/>
  <c r="LQ60" i="3"/>
  <c r="LD130" i="3"/>
  <c r="RD90" i="3"/>
  <c r="SD101" i="3"/>
  <c r="UF9" i="3"/>
  <c r="LU163" i="3"/>
  <c r="LI119" i="3"/>
  <c r="PC95" i="3"/>
  <c r="QY15" i="3"/>
  <c r="PH8" i="3"/>
  <c r="LT36" i="3"/>
  <c r="UJ64" i="3"/>
  <c r="TV40" i="3"/>
  <c r="MW28" i="3"/>
  <c r="MJ32" i="3"/>
  <c r="OT26" i="3"/>
  <c r="RL14" i="3"/>
  <c r="PZ88" i="3"/>
  <c r="SY53" i="3"/>
  <c r="RW50" i="3"/>
  <c r="QA12" i="3"/>
  <c r="ST76" i="3"/>
  <c r="TK21" i="3"/>
  <c r="TF56" i="3"/>
  <c r="MG17" i="3"/>
  <c r="QQ4" i="3"/>
  <c r="OM28" i="3"/>
  <c r="SC48" i="3"/>
  <c r="UC28" i="3"/>
  <c r="TY115" i="3"/>
  <c r="RK117" i="3"/>
  <c r="PF26" i="3"/>
  <c r="TV99" i="3"/>
  <c r="SI55" i="3"/>
  <c r="RY27" i="3"/>
  <c r="QE27" i="3"/>
  <c r="QV77" i="3"/>
  <c r="PJ99" i="3"/>
  <c r="MK81" i="3"/>
  <c r="UA106" i="3"/>
  <c r="LM154" i="3"/>
  <c r="MT102" i="3"/>
  <c r="LY191" i="3"/>
  <c r="TC119" i="3"/>
  <c r="OT15" i="3"/>
  <c r="MA11" i="3"/>
  <c r="MU146" i="3"/>
  <c r="SW150" i="3"/>
  <c r="UB58" i="3"/>
  <c r="QP11" i="3"/>
  <c r="RZ168" i="3"/>
  <c r="LF35" i="3"/>
  <c r="MM56" i="3"/>
  <c r="PF193" i="3"/>
  <c r="MK30" i="3"/>
  <c r="RN117" i="3"/>
  <c r="TV156" i="3"/>
  <c r="QC70" i="3"/>
  <c r="RB37" i="3"/>
  <c r="MG123" i="3"/>
  <c r="MU21" i="3"/>
  <c r="PA26" i="3"/>
  <c r="RN119" i="3"/>
  <c r="TH133" i="3"/>
  <c r="PH194" i="3"/>
  <c r="OQ96" i="3"/>
  <c r="QU115" i="3"/>
  <c r="PU129" i="3"/>
  <c r="RX30" i="3"/>
  <c r="TB44" i="3"/>
  <c r="MO86" i="3"/>
  <c r="RE60" i="3"/>
  <c r="OZ10" i="3"/>
  <c r="PD13" i="3"/>
  <c r="SE38" i="3"/>
  <c r="UE72" i="3"/>
  <c r="RM103" i="3"/>
  <c r="OR45" i="3"/>
  <c r="LN27" i="3"/>
  <c r="QT10" i="3"/>
  <c r="OP144" i="3"/>
  <c r="QC139" i="3"/>
  <c r="LP74" i="3"/>
  <c r="UF98" i="3"/>
  <c r="SZ67" i="3"/>
  <c r="UH94" i="3"/>
  <c r="SW35" i="3"/>
  <c r="TE63" i="3"/>
  <c r="LG118" i="3"/>
  <c r="OR27" i="3"/>
  <c r="LH10" i="3"/>
  <c r="RF19" i="3"/>
  <c r="RE27" i="3"/>
  <c r="SB20" i="3"/>
  <c r="TX71" i="3"/>
  <c r="OR30" i="3"/>
  <c r="TY95" i="3"/>
  <c r="TW105" i="3"/>
  <c r="QD147" i="3"/>
  <c r="TI122" i="3"/>
  <c r="RX84" i="3"/>
  <c r="LN110" i="3"/>
  <c r="TJ112" i="3"/>
  <c r="QC51" i="3"/>
  <c r="RC135" i="3"/>
  <c r="ST20" i="3"/>
  <c r="LG72" i="3"/>
  <c r="MU139" i="3"/>
  <c r="SR69" i="3"/>
  <c r="UI160" i="3"/>
  <c r="RS76" i="3"/>
  <c r="RI135" i="3"/>
  <c r="TF72" i="3"/>
  <c r="TW143" i="3"/>
  <c r="LS35" i="3"/>
  <c r="LL82" i="3"/>
  <c r="SU150" i="3"/>
  <c r="TW91" i="3"/>
  <c r="OP35" i="3"/>
  <c r="LL45" i="3"/>
  <c r="PJ28" i="3"/>
  <c r="OU92" i="3"/>
  <c r="QV158" i="3"/>
  <c r="RY21" i="3"/>
  <c r="SX156" i="3"/>
  <c r="LU43" i="3"/>
  <c r="RJ32" i="3"/>
  <c r="TZ133" i="3"/>
  <c r="TK45" i="3"/>
  <c r="OZ75" i="3"/>
  <c r="MJ91" i="3"/>
  <c r="LY73" i="3"/>
  <c r="RB60" i="3"/>
  <c r="PA81" i="3"/>
  <c r="SZ110" i="3"/>
  <c r="LH79" i="3"/>
  <c r="RF153" i="3"/>
  <c r="RE167" i="3"/>
  <c r="LG36" i="3"/>
  <c r="MR133" i="3"/>
  <c r="SV39" i="3"/>
  <c r="SA64" i="3"/>
  <c r="RF165" i="3"/>
  <c r="ST104" i="3"/>
  <c r="SK22" i="3"/>
  <c r="RE73" i="3"/>
  <c r="LW74" i="3"/>
  <c r="LD170" i="3"/>
  <c r="QG50" i="3"/>
  <c r="MR107" i="3"/>
  <c r="QU50" i="3"/>
  <c r="QQ38" i="3"/>
  <c r="TK116" i="3"/>
  <c r="UD132" i="3"/>
  <c r="UJ45" i="3"/>
  <c r="QA119" i="3"/>
  <c r="OP131" i="3"/>
  <c r="QX108" i="3"/>
  <c r="PF83" i="3"/>
  <c r="RM46" i="3"/>
  <c r="TA6" i="3"/>
  <c r="QC52" i="3"/>
  <c r="QQ42" i="3"/>
  <c r="OR5" i="3"/>
  <c r="TV125" i="3"/>
  <c r="TA23" i="3"/>
  <c r="RK22" i="3"/>
  <c r="TX35" i="3"/>
  <c r="SG119" i="3"/>
  <c r="SG104" i="3"/>
  <c r="LT49" i="3"/>
  <c r="TW137" i="3"/>
  <c r="PA109" i="3"/>
  <c r="RC25" i="3"/>
  <c r="LT56" i="3"/>
  <c r="SU26" i="3"/>
  <c r="RW19" i="3"/>
  <c r="RY54" i="3"/>
  <c r="QE64" i="3"/>
  <c r="LM169" i="3"/>
  <c r="UE53" i="3"/>
  <c r="PF104" i="3"/>
  <c r="OO119" i="3"/>
  <c r="ST77" i="3"/>
  <c r="RV96" i="3"/>
  <c r="TK24" i="3"/>
  <c r="LO130" i="3"/>
  <c r="TX94" i="3"/>
  <c r="QV147" i="3"/>
  <c r="SV99" i="3"/>
  <c r="MX32" i="3"/>
  <c r="LW157" i="3"/>
  <c r="RG46" i="3"/>
  <c r="RW159" i="3"/>
  <c r="PD30" i="3"/>
  <c r="PV23" i="3"/>
  <c r="PW92" i="3"/>
  <c r="OT115" i="3"/>
  <c r="SS114" i="3"/>
  <c r="QR176" i="3"/>
  <c r="RN5" i="3"/>
  <c r="PX54" i="3"/>
  <c r="LG13" i="3"/>
  <c r="PH97" i="3"/>
  <c r="TI81" i="3"/>
  <c r="TI200" i="3"/>
  <c r="PY92" i="3"/>
  <c r="RL43" i="3"/>
  <c r="UD33" i="3"/>
  <c r="QF12" i="3"/>
  <c r="LJ104" i="3"/>
  <c r="PA23" i="3"/>
  <c r="OI23" i="3" s="1"/>
  <c r="UA57" i="3"/>
  <c r="SH119" i="3"/>
  <c r="OS72" i="3"/>
  <c r="LR68" i="3"/>
  <c r="RI68" i="3"/>
  <c r="QB126" i="3"/>
  <c r="SF76" i="3"/>
  <c r="OV68" i="3"/>
  <c r="RK141" i="3"/>
  <c r="LS95" i="3"/>
  <c r="RX24" i="3"/>
  <c r="LJ6" i="3"/>
  <c r="LS111" i="3"/>
  <c r="LY44" i="3"/>
  <c r="RN37" i="3"/>
  <c r="ON83" i="3"/>
  <c r="UC5" i="3"/>
  <c r="QG107" i="3"/>
  <c r="SQ154" i="3"/>
  <c r="QE67" i="3"/>
  <c r="RC49" i="3"/>
  <c r="MQ169" i="3"/>
  <c r="RY82" i="3"/>
  <c r="PV172" i="3"/>
  <c r="QV8" i="3"/>
  <c r="OZ38" i="3"/>
  <c r="RL12" i="3"/>
  <c r="ML70" i="3"/>
  <c r="MM153" i="3"/>
  <c r="PJ93" i="3"/>
  <c r="PX7" i="3"/>
  <c r="SZ123" i="3"/>
  <c r="SB124" i="3"/>
  <c r="LL99" i="3"/>
  <c r="PW89" i="3"/>
  <c r="SE148" i="3"/>
  <c r="MA150" i="3"/>
  <c r="RW85" i="3"/>
  <c r="MS17" i="3"/>
  <c r="SP50" i="3"/>
  <c r="MY62" i="3"/>
  <c r="RC104" i="3"/>
  <c r="SA151" i="3"/>
  <c r="LY63" i="3"/>
  <c r="RG52" i="3"/>
  <c r="QC16" i="3"/>
  <c r="LI53" i="3"/>
  <c r="TK50" i="3"/>
  <c r="MX18" i="3"/>
  <c r="RB83" i="3"/>
  <c r="MP81" i="3"/>
  <c r="ST59" i="3"/>
  <c r="LE31" i="3"/>
  <c r="UE144" i="3"/>
  <c r="LH86" i="3"/>
  <c r="PZ125" i="3"/>
  <c r="ST136" i="3"/>
  <c r="UB158" i="3"/>
  <c r="LI6" i="3"/>
  <c r="UG5" i="3"/>
  <c r="UG96" i="3"/>
  <c r="RA68" i="3"/>
  <c r="LR5" i="3"/>
  <c r="LS112" i="3"/>
  <c r="UF20" i="3"/>
  <c r="MK161" i="3"/>
  <c r="UH37" i="3"/>
  <c r="SC127" i="3"/>
  <c r="UB39" i="3"/>
  <c r="TB101" i="3"/>
  <c r="LV110" i="3"/>
  <c r="TL96" i="3"/>
  <c r="PD86" i="3"/>
  <c r="UG87" i="3"/>
  <c r="QA31" i="3"/>
  <c r="MJ52" i="3"/>
  <c r="PR77" i="3"/>
  <c r="RY104" i="3"/>
  <c r="MG36" i="3"/>
  <c r="QS12" i="3"/>
  <c r="PB87" i="3"/>
  <c r="PJ6" i="3"/>
  <c r="RE128" i="3"/>
  <c r="MQ74" i="3"/>
  <c r="SP70" i="3"/>
  <c r="LT96" i="3"/>
  <c r="LD69" i="3"/>
  <c r="PI60" i="3"/>
  <c r="UI111" i="3"/>
  <c r="QT141" i="3"/>
  <c r="OO124" i="3"/>
  <c r="MJ40" i="3"/>
  <c r="UB63" i="3"/>
  <c r="UB29" i="3"/>
  <c r="QC93" i="3"/>
  <c r="RA43" i="3"/>
  <c r="PU3" i="3"/>
  <c r="UD16" i="3"/>
  <c r="TB3" i="3"/>
  <c r="TZ107" i="3"/>
  <c r="UD176" i="3"/>
  <c r="QT119" i="3"/>
  <c r="TW64" i="3"/>
  <c r="RE11" i="3"/>
  <c r="QM11" i="3" s="1"/>
  <c r="RI156" i="3"/>
  <c r="QV95" i="3"/>
  <c r="TA105" i="3"/>
  <c r="SG84" i="3"/>
  <c r="UH114" i="3"/>
  <c r="LH95" i="3"/>
  <c r="TA45" i="3"/>
  <c r="LN104" i="3"/>
  <c r="OQ88" i="3"/>
  <c r="SY76" i="3"/>
  <c r="LD128" i="3"/>
  <c r="TA22" i="3"/>
  <c r="SW16" i="3"/>
  <c r="SR65" i="3"/>
  <c r="SW14" i="3"/>
  <c r="RX83" i="3"/>
  <c r="QF8" i="3"/>
  <c r="UF163" i="3"/>
  <c r="TF11" i="3"/>
  <c r="ON28" i="3"/>
  <c r="ST11" i="3"/>
  <c r="ML32" i="3"/>
  <c r="LL11" i="3"/>
  <c r="QP117" i="3"/>
  <c r="QL117" i="3" s="1"/>
  <c r="TE3" i="3"/>
  <c r="SZ176" i="3"/>
  <c r="MQ181" i="3"/>
  <c r="MT122" i="3"/>
  <c r="SU6" i="3"/>
  <c r="ON3" i="3"/>
  <c r="PE65" i="3"/>
  <c r="SO3" i="3"/>
  <c r="LI35" i="3"/>
  <c r="QY8" i="3"/>
  <c r="RB16" i="3"/>
  <c r="TD54" i="3"/>
  <c r="LR74" i="3"/>
  <c r="QR39" i="3"/>
  <c r="RI64" i="3"/>
  <c r="OL193" i="3"/>
  <c r="PC32" i="3"/>
  <c r="TL92" i="3"/>
  <c r="SU54" i="3"/>
  <c r="TF39" i="3"/>
  <c r="RN56" i="3"/>
  <c r="RB50" i="3"/>
  <c r="RN26" i="3"/>
  <c r="RE123" i="3"/>
  <c r="SQ6" i="3"/>
  <c r="QW31" i="3"/>
  <c r="TM45" i="3"/>
  <c r="QP101" i="3"/>
  <c r="MW14" i="3"/>
  <c r="RN46" i="3"/>
  <c r="QB7" i="3"/>
  <c r="LY82" i="3"/>
  <c r="MP95" i="3"/>
  <c r="LR36" i="3"/>
  <c r="TH83" i="3"/>
  <c r="OO75" i="3"/>
  <c r="QA45" i="3"/>
  <c r="LU112" i="3"/>
  <c r="RA57" i="3"/>
  <c r="MQ136" i="3"/>
  <c r="MB33" i="3"/>
  <c r="PB6" i="3"/>
  <c r="SA130" i="3"/>
  <c r="QD93" i="3"/>
  <c r="RZ100" i="3"/>
  <c r="UH122" i="3"/>
  <c r="SF83" i="3"/>
  <c r="RA58" i="3"/>
  <c r="PA82" i="3"/>
  <c r="TJ23" i="3"/>
  <c r="TE22" i="3"/>
  <c r="QT69" i="3"/>
  <c r="PO88" i="3"/>
  <c r="OL110" i="3"/>
  <c r="QT62" i="3"/>
  <c r="SJ107" i="3"/>
  <c r="RL102" i="3"/>
  <c r="SI96" i="3"/>
  <c r="SH9" i="3"/>
  <c r="SV13" i="3"/>
  <c r="TI92" i="3"/>
  <c r="LI27" i="3"/>
  <c r="UJ86" i="3"/>
  <c r="TY38" i="3"/>
  <c r="MR67" i="3"/>
  <c r="MP109" i="3"/>
  <c r="PD6" i="3"/>
  <c r="RB70" i="3"/>
  <c r="QA109" i="3"/>
  <c r="UE55" i="3"/>
  <c r="PX145" i="3"/>
  <c r="PZ23" i="3"/>
  <c r="RB19" i="3"/>
  <c r="QG23" i="3"/>
  <c r="RD51" i="3"/>
  <c r="TF83" i="3"/>
  <c r="MG41" i="3"/>
  <c r="PY123" i="3"/>
  <c r="TR118" i="3"/>
  <c r="RI193" i="3"/>
  <c r="PY159" i="3"/>
  <c r="QR4" i="3"/>
  <c r="SG14" i="3"/>
  <c r="TM157" i="3"/>
  <c r="RA26" i="3"/>
  <c r="TZ4" i="3"/>
  <c r="RM125" i="3"/>
  <c r="OX66" i="3"/>
  <c r="OU16" i="3"/>
  <c r="QX22" i="3"/>
  <c r="SI31" i="3"/>
  <c r="SW65" i="3"/>
  <c r="PU125" i="3"/>
  <c r="LF83" i="3"/>
  <c r="MM7" i="3"/>
  <c r="LI31" i="3"/>
  <c r="OU82" i="3"/>
  <c r="SI11" i="3"/>
  <c r="QY28" i="3"/>
  <c r="TE100" i="3"/>
  <c r="QZ85" i="3"/>
  <c r="MA108" i="3"/>
  <c r="RN55" i="3"/>
  <c r="ON22" i="3"/>
  <c r="QQ24" i="3"/>
  <c r="PB107" i="3"/>
  <c r="PT30" i="3"/>
  <c r="RD121" i="3"/>
  <c r="LV108" i="3"/>
  <c r="LQ98" i="3"/>
  <c r="SU71" i="3"/>
  <c r="RB131" i="3"/>
  <c r="QU64" i="3"/>
  <c r="QA162" i="3"/>
  <c r="RY16" i="3"/>
  <c r="SV139" i="3"/>
  <c r="OS35" i="3"/>
  <c r="LP67" i="3"/>
  <c r="RW55" i="3"/>
  <c r="MK158" i="3"/>
  <c r="UC100" i="3"/>
  <c r="MS86" i="3"/>
  <c r="PD192" i="3"/>
  <c r="SH142" i="3"/>
  <c r="PX4" i="3"/>
  <c r="SG136" i="3"/>
  <c r="RB138" i="3"/>
  <c r="MM88" i="3"/>
  <c r="RM88" i="3"/>
  <c r="LF45" i="3"/>
  <c r="LN77" i="3"/>
  <c r="SR60" i="3"/>
  <c r="LJ121" i="3"/>
  <c r="OZ5" i="3"/>
  <c r="UG73" i="3"/>
  <c r="RN109" i="3"/>
  <c r="PV36" i="3"/>
  <c r="MG64" i="3"/>
  <c r="SD17" i="3"/>
  <c r="MU89" i="3"/>
  <c r="OW98" i="3"/>
  <c r="RE20" i="3"/>
  <c r="SD141" i="3"/>
  <c r="QS39" i="3"/>
  <c r="TR114" i="3"/>
  <c r="OZ84" i="3"/>
  <c r="UA18" i="3"/>
  <c r="SF141" i="3"/>
  <c r="OR77" i="3"/>
  <c r="UA68" i="3"/>
  <c r="TW161" i="3"/>
  <c r="QX159" i="3"/>
  <c r="LY148" i="3"/>
  <c r="MT54" i="3"/>
  <c r="TL5" i="3"/>
  <c r="LM57" i="3"/>
  <c r="LU114" i="3"/>
  <c r="SC100" i="3"/>
  <c r="RH74" i="3"/>
  <c r="OO50" i="3"/>
  <c r="PY15" i="3"/>
  <c r="QD28" i="3"/>
  <c r="PC127" i="3"/>
  <c r="MM16" i="3"/>
  <c r="RH4" i="3"/>
  <c r="TW43" i="3"/>
  <c r="PD26" i="3"/>
  <c r="PV113" i="3"/>
  <c r="QY129" i="3"/>
  <c r="SV84" i="3"/>
  <c r="SV126" i="3"/>
  <c r="TV111" i="3"/>
  <c r="QE34" i="3"/>
  <c r="LX161" i="3"/>
  <c r="TR29" i="3"/>
  <c r="MP114" i="3"/>
  <c r="OO159" i="3"/>
  <c r="LI145" i="3"/>
  <c r="QA35" i="3"/>
  <c r="RB88" i="3"/>
  <c r="QV62" i="3"/>
  <c r="SD90" i="3"/>
  <c r="MS149" i="3"/>
  <c r="RI10" i="3"/>
  <c r="OL91" i="3"/>
  <c r="RE66" i="3"/>
  <c r="LI36" i="3"/>
  <c r="UH86" i="3"/>
  <c r="SV57" i="3"/>
  <c r="SO35" i="3"/>
  <c r="RD46" i="3"/>
  <c r="LD90" i="3"/>
  <c r="KZ90" i="3" s="1"/>
  <c r="QB26" i="3"/>
  <c r="SQ5" i="3"/>
  <c r="SI107" i="3"/>
  <c r="QX25" i="3"/>
  <c r="RX116" i="3"/>
  <c r="MB60" i="3"/>
  <c r="PX158" i="3"/>
  <c r="LZ11" i="3"/>
  <c r="OM105" i="3"/>
  <c r="TV17" i="3"/>
  <c r="OV114" i="3"/>
  <c r="OO24" i="3"/>
  <c r="QE55" i="3"/>
  <c r="PS159" i="3"/>
  <c r="MX143" i="3"/>
  <c r="PV179" i="3"/>
  <c r="UE34" i="3"/>
  <c r="LK22" i="3"/>
  <c r="QZ24" i="3"/>
  <c r="LM18" i="3"/>
  <c r="LD109" i="3"/>
  <c r="QP103" i="3"/>
  <c r="QF43" i="3"/>
  <c r="TC98" i="3"/>
  <c r="RS57" i="3"/>
  <c r="RN95" i="3"/>
  <c r="MN39" i="3"/>
  <c r="OS61" i="3"/>
  <c r="SE66" i="3"/>
  <c r="TY83" i="3"/>
  <c r="QA63" i="3"/>
  <c r="PH49" i="3"/>
  <c r="LN11" i="3"/>
  <c r="PV64" i="3"/>
  <c r="QT19" i="3"/>
  <c r="SJ59" i="3"/>
  <c r="TR18" i="3"/>
  <c r="TW139" i="3"/>
  <c r="OM72" i="3"/>
  <c r="RZ111" i="3"/>
  <c r="MA104" i="3"/>
  <c r="OM59" i="3"/>
  <c r="MQ116" i="3"/>
  <c r="QC161" i="3"/>
  <c r="TU134" i="3"/>
  <c r="PO72" i="3"/>
  <c r="UJ19" i="3"/>
  <c r="LH43" i="3"/>
  <c r="RB32" i="3"/>
  <c r="LH62" i="3"/>
  <c r="MY14" i="3"/>
  <c r="MV102" i="3"/>
  <c r="QU33" i="3"/>
  <c r="TL14" i="3"/>
  <c r="SH44" i="3"/>
  <c r="PS112" i="3"/>
  <c r="QF33" i="3"/>
  <c r="TX68" i="3"/>
  <c r="TB83" i="3"/>
  <c r="MB126" i="3"/>
  <c r="PE89" i="3"/>
  <c r="TH61" i="3"/>
  <c r="TL52" i="3"/>
  <c r="PU137" i="3"/>
  <c r="RE49" i="3"/>
  <c r="QY38" i="3"/>
  <c r="LX10" i="3"/>
  <c r="TA112" i="3"/>
  <c r="SR133" i="3"/>
  <c r="PE83" i="3"/>
  <c r="MT97" i="3"/>
  <c r="LP33" i="3"/>
  <c r="SK89" i="3"/>
  <c r="ST58" i="3"/>
  <c r="MK46" i="3"/>
  <c r="TX137" i="3"/>
  <c r="TW132" i="3"/>
  <c r="MP56" i="3"/>
  <c r="TY52" i="3"/>
  <c r="MN72" i="3"/>
  <c r="QR63" i="3"/>
  <c r="OP171" i="3"/>
  <c r="LV112" i="3"/>
  <c r="TG36" i="3"/>
  <c r="SV77" i="3"/>
  <c r="SG88" i="3"/>
  <c r="SQ88" i="3"/>
  <c r="MG46" i="3"/>
  <c r="TY138" i="3"/>
  <c r="TY134" i="3"/>
  <c r="LG158" i="3"/>
  <c r="TU30" i="3"/>
  <c r="MK106" i="3"/>
  <c r="LV17" i="3"/>
  <c r="UC15" i="3"/>
  <c r="LM85" i="3"/>
  <c r="RM34" i="3"/>
  <c r="MW71" i="3"/>
  <c r="MS90" i="3"/>
  <c r="MT69" i="3"/>
  <c r="SK145" i="3"/>
  <c r="QA58" i="3"/>
  <c r="PG122" i="3"/>
  <c r="MO54" i="3"/>
  <c r="TF24" i="3"/>
  <c r="QU65" i="3"/>
  <c r="OX124" i="3"/>
  <c r="SE81" i="3"/>
  <c r="RJ27" i="3"/>
  <c r="OW99" i="3"/>
  <c r="UB74" i="3"/>
  <c r="TJ5" i="3"/>
  <c r="RD64" i="3"/>
  <c r="MB44" i="3"/>
  <c r="LQ130" i="3"/>
  <c r="TZ83" i="3"/>
  <c r="MS20" i="3"/>
  <c r="SX35" i="3"/>
  <c r="LY108" i="3"/>
  <c r="RX29" i="3"/>
  <c r="QG38" i="3"/>
  <c r="PZ27" i="3"/>
  <c r="PX157" i="3"/>
  <c r="RJ5" i="3"/>
  <c r="UC91" i="3"/>
  <c r="QA114" i="3"/>
  <c r="OP16" i="3"/>
  <c r="QD145" i="3"/>
  <c r="LY5" i="3"/>
  <c r="LW16" i="3"/>
  <c r="PE64" i="3"/>
  <c r="QS85" i="3"/>
  <c r="LG129" i="3"/>
  <c r="OS33" i="3"/>
  <c r="PF101" i="3"/>
  <c r="MV9" i="3"/>
  <c r="MO41" i="3"/>
  <c r="MT52" i="3"/>
  <c r="RG32" i="3"/>
  <c r="RN62" i="3"/>
  <c r="LX48" i="3"/>
  <c r="OU118" i="3"/>
  <c r="SQ37" i="3"/>
  <c r="LU101" i="3"/>
  <c r="QR58" i="3"/>
  <c r="QZ15" i="3"/>
  <c r="PD66" i="3"/>
  <c r="RY11" i="3"/>
  <c r="TX3" i="3"/>
  <c r="SZ45" i="3"/>
  <c r="QZ115" i="3"/>
  <c r="QR79" i="3"/>
  <c r="SK55" i="3"/>
  <c r="QD62" i="3"/>
  <c r="TU20" i="3"/>
  <c r="PX63" i="3"/>
  <c r="MS181" i="3"/>
  <c r="SQ78" i="3"/>
  <c r="PZ48" i="3"/>
  <c r="SJ128" i="3"/>
  <c r="RY117" i="3"/>
  <c r="LK12" i="3"/>
  <c r="SD20" i="3"/>
  <c r="TF138" i="3"/>
  <c r="OT86" i="3"/>
  <c r="SU42" i="3"/>
  <c r="PI3" i="3"/>
  <c r="PH122" i="3"/>
  <c r="LR143" i="3"/>
  <c r="SJ105" i="3"/>
  <c r="LZ87" i="3"/>
  <c r="TD93" i="3"/>
  <c r="RV66" i="3"/>
  <c r="UI61" i="3"/>
  <c r="SS69" i="3"/>
  <c r="UF45" i="3"/>
  <c r="RZ69" i="3"/>
  <c r="LU137" i="3"/>
  <c r="QX26" i="3"/>
  <c r="QS76" i="3"/>
  <c r="TR20" i="3"/>
  <c r="SH82" i="3"/>
  <c r="MB48" i="3"/>
  <c r="PU73" i="3"/>
  <c r="QR28" i="3"/>
  <c r="LP39" i="3"/>
  <c r="QV74" i="3"/>
  <c r="OL123" i="3"/>
  <c r="MN71" i="3"/>
  <c r="RS140" i="3"/>
  <c r="LL143" i="3"/>
  <c r="OZ46" i="3"/>
  <c r="MY17" i="3"/>
  <c r="QD156" i="3"/>
  <c r="LO109" i="3"/>
  <c r="QZ79" i="3"/>
  <c r="QY60" i="3"/>
  <c r="PR137" i="3"/>
  <c r="MJ138" i="3"/>
  <c r="QS159" i="3"/>
  <c r="RB44" i="3"/>
  <c r="RZ136" i="3"/>
  <c r="ON88" i="3"/>
  <c r="RS147" i="3"/>
  <c r="PF43" i="3"/>
  <c r="SA49" i="3"/>
  <c r="PH116" i="3"/>
  <c r="MK62" i="3"/>
  <c r="QW34" i="3"/>
  <c r="PT132" i="3"/>
  <c r="MM87" i="3"/>
  <c r="QY93" i="3"/>
  <c r="TU29" i="3"/>
  <c r="RZ50" i="3"/>
  <c r="ON125" i="3"/>
  <c r="QF24" i="3"/>
  <c r="TC123" i="3"/>
  <c r="PE66" i="3"/>
  <c r="LD15" i="3"/>
  <c r="UH100" i="3"/>
  <c r="OV105" i="3"/>
  <c r="LE36" i="3"/>
  <c r="RI143" i="3"/>
  <c r="LP106" i="3"/>
  <c r="MQ12" i="3"/>
  <c r="PW54" i="3"/>
  <c r="RA27" i="3"/>
  <c r="MU9" i="3"/>
  <c r="MY42" i="3"/>
  <c r="UH138" i="3"/>
  <c r="SR94" i="3"/>
  <c r="LU61" i="3"/>
  <c r="LF24" i="3"/>
  <c r="PU5" i="3"/>
  <c r="QX13" i="3"/>
  <c r="RF109" i="3"/>
  <c r="PW136" i="3"/>
  <c r="TL24" i="3"/>
  <c r="RH22" i="3"/>
  <c r="LE139" i="3"/>
  <c r="PA85" i="3"/>
  <c r="SK47" i="3"/>
  <c r="TW40" i="3"/>
  <c r="SY19" i="3"/>
  <c r="PU174" i="3"/>
  <c r="TY120" i="3"/>
  <c r="OX57" i="3"/>
  <c r="TZ120" i="3"/>
  <c r="PT53" i="3"/>
  <c r="QV60" i="3"/>
  <c r="TV33" i="3"/>
  <c r="LM40" i="3"/>
  <c r="MG5" i="3"/>
  <c r="OV92" i="3"/>
  <c r="UI167" i="3"/>
  <c r="QY144" i="3"/>
  <c r="OW45" i="3"/>
  <c r="MP156" i="3"/>
  <c r="SW126" i="3"/>
  <c r="PU16" i="3"/>
  <c r="MO16" i="3"/>
  <c r="SU29" i="3"/>
  <c r="RL93" i="3"/>
  <c r="QA55" i="3"/>
  <c r="SD120" i="3"/>
  <c r="UE17" i="3"/>
  <c r="OQ28" i="3"/>
  <c r="RB43" i="3"/>
  <c r="SY165" i="3"/>
  <c r="OL3" i="3"/>
  <c r="PY56" i="3"/>
  <c r="RS75" i="3"/>
  <c r="MR30" i="3"/>
  <c r="PA24" i="3"/>
  <c r="SY176" i="3"/>
  <c r="SV109" i="3"/>
  <c r="TK69" i="3"/>
  <c r="LT34" i="3"/>
  <c r="UH25" i="3"/>
  <c r="TD48" i="3"/>
  <c r="PH40" i="3"/>
  <c r="PU122" i="3"/>
  <c r="OS53" i="3"/>
  <c r="RN30" i="3"/>
  <c r="PE32" i="3"/>
  <c r="TX20" i="3"/>
  <c r="SK37" i="3"/>
  <c r="SQ67" i="3"/>
  <c r="UF24" i="3"/>
  <c r="SV68" i="3"/>
  <c r="MQ68" i="3"/>
  <c r="OM133" i="3"/>
  <c r="OY67" i="3"/>
  <c r="SS74" i="3"/>
  <c r="TJ12" i="3"/>
  <c r="QD61" i="3"/>
  <c r="TG71" i="3"/>
  <c r="RN127" i="3"/>
  <c r="RJ56" i="3"/>
  <c r="PH43" i="3"/>
  <c r="QP19" i="3"/>
  <c r="QY7" i="3"/>
  <c r="MT128" i="3"/>
  <c r="LH68" i="3"/>
  <c r="OR134" i="3"/>
  <c r="LU79" i="3"/>
  <c r="LS99" i="3"/>
  <c r="RL193" i="3"/>
  <c r="OS67" i="3"/>
  <c r="TB14" i="3"/>
  <c r="TV70" i="3"/>
  <c r="PI50" i="3"/>
  <c r="LU90" i="3"/>
  <c r="SH57" i="3"/>
  <c r="QY70" i="3"/>
  <c r="QE17" i="3"/>
  <c r="RF55" i="3"/>
  <c r="LF144" i="3"/>
  <c r="UJ9" i="3"/>
  <c r="OW47" i="3"/>
  <c r="PU19" i="3"/>
  <c r="SB61" i="3"/>
  <c r="TU48" i="3"/>
  <c r="PH87" i="3"/>
  <c r="PY172" i="3"/>
  <c r="SZ90" i="3"/>
  <c r="PX44" i="3"/>
  <c r="MK147" i="3"/>
  <c r="LK32" i="3"/>
  <c r="SI30" i="3"/>
  <c r="PJ75" i="3"/>
  <c r="OW12" i="3"/>
  <c r="LG7" i="3"/>
  <c r="MT103" i="3"/>
  <c r="QB117" i="3"/>
  <c r="ST65" i="3"/>
  <c r="TA200" i="3"/>
  <c r="LS97" i="3"/>
  <c r="LT75" i="3"/>
  <c r="PY8" i="3"/>
  <c r="PT89" i="3"/>
  <c r="PB147" i="3"/>
  <c r="MA47" i="3"/>
  <c r="RV173" i="3"/>
  <c r="OQ66" i="3"/>
  <c r="RL126" i="3"/>
  <c r="PA142" i="3"/>
  <c r="LE78" i="3"/>
  <c r="LP65" i="3"/>
  <c r="LP95" i="3"/>
  <c r="TZ72" i="3"/>
  <c r="TM21" i="3"/>
  <c r="TX114" i="3"/>
  <c r="MN132" i="3"/>
  <c r="SB58" i="3"/>
  <c r="SG74" i="3"/>
  <c r="SI53" i="3"/>
  <c r="SZ52" i="3"/>
  <c r="TK125" i="3"/>
  <c r="SX17" i="3"/>
  <c r="MG59" i="3"/>
  <c r="MT108" i="3"/>
  <c r="LH22" i="3"/>
  <c r="LL72" i="3"/>
  <c r="MQ47" i="3"/>
  <c r="SP8" i="3"/>
  <c r="LT27" i="3"/>
  <c r="LL76" i="3"/>
  <c r="PS146" i="3"/>
  <c r="RV106" i="3"/>
  <c r="SE83" i="3"/>
  <c r="QR84" i="3"/>
  <c r="MA61" i="3"/>
  <c r="RN32" i="3"/>
  <c r="PG110" i="3"/>
  <c r="MR46" i="3"/>
  <c r="PB41" i="3"/>
  <c r="UC32" i="3"/>
  <c r="SU88" i="3"/>
  <c r="PR16" i="3"/>
  <c r="PW13" i="3"/>
  <c r="RA76" i="3"/>
  <c r="LK86" i="3"/>
  <c r="TM102" i="3"/>
  <c r="PE43" i="3"/>
  <c r="SI91" i="3"/>
  <c r="PF135" i="3"/>
  <c r="LJ31" i="3"/>
  <c r="TZ78" i="3"/>
  <c r="MQ77" i="3"/>
  <c r="RY100" i="3"/>
  <c r="PZ50" i="3"/>
  <c r="SH41" i="3"/>
  <c r="RX8" i="3"/>
  <c r="PZ95" i="3"/>
  <c r="MB121" i="3"/>
  <c r="PH77" i="3"/>
  <c r="OY120" i="3"/>
  <c r="LX31" i="3"/>
  <c r="LU59" i="3"/>
  <c r="UG35" i="3"/>
  <c r="SS89" i="3"/>
  <c r="TG159" i="3"/>
  <c r="RZ76" i="3"/>
  <c r="RJ96" i="3"/>
  <c r="TB111" i="3"/>
  <c r="TR97" i="3"/>
  <c r="RC37" i="3"/>
  <c r="LG20" i="3"/>
  <c r="OS11" i="3"/>
  <c r="SB84" i="3"/>
  <c r="SG26" i="3"/>
  <c r="MY7" i="3"/>
  <c r="TE10" i="3"/>
  <c r="PJ23" i="3"/>
  <c r="OS60" i="3"/>
  <c r="LT107" i="3"/>
  <c r="QF118" i="3"/>
  <c r="OX81" i="3"/>
  <c r="RW83" i="3"/>
  <c r="LJ13" i="3"/>
  <c r="UH7" i="3"/>
  <c r="MS64" i="3"/>
  <c r="MS109" i="3"/>
  <c r="OT21" i="3"/>
  <c r="TA86" i="3"/>
  <c r="LJ54" i="3"/>
  <c r="PX86" i="3"/>
  <c r="TV169" i="3"/>
  <c r="LI8" i="3"/>
  <c r="TC80" i="3"/>
  <c r="QG11" i="3"/>
  <c r="MK165" i="3"/>
  <c r="UG130" i="3"/>
  <c r="SK67" i="3"/>
  <c r="TG53" i="3"/>
  <c r="PF95" i="3"/>
  <c r="PT162" i="3"/>
  <c r="TG68" i="3"/>
  <c r="UD72" i="3"/>
  <c r="OV59" i="3"/>
  <c r="PA105" i="3"/>
  <c r="MT90" i="3"/>
  <c r="RC15" i="3"/>
  <c r="SI33" i="3"/>
  <c r="MX41" i="3"/>
  <c r="SE67" i="3"/>
  <c r="SZ37" i="3"/>
  <c r="MN47" i="3"/>
  <c r="SZ8" i="3"/>
  <c r="LV52" i="3"/>
  <c r="SQ143" i="3"/>
  <c r="LK35" i="3"/>
  <c r="OY52" i="3"/>
  <c r="QG27" i="3"/>
  <c r="TG72" i="3"/>
  <c r="QC40" i="3"/>
  <c r="RV57" i="3"/>
  <c r="MO40" i="3"/>
  <c r="SY121" i="3"/>
  <c r="LV5" i="3"/>
  <c r="TH89" i="3"/>
  <c r="LV91" i="3"/>
  <c r="SE54" i="3"/>
  <c r="TF106" i="3"/>
  <c r="SC81" i="3"/>
  <c r="TY50" i="3"/>
  <c r="PG62" i="3"/>
  <c r="LV31" i="3"/>
  <c r="UD11" i="3"/>
  <c r="QC95" i="3"/>
  <c r="QB21" i="3"/>
  <c r="MS78" i="3"/>
  <c r="TK115" i="3"/>
  <c r="TR147" i="3"/>
  <c r="PD24" i="3"/>
  <c r="LE161" i="3"/>
  <c r="SY16" i="3"/>
  <c r="SP147" i="3"/>
  <c r="LO135" i="3"/>
  <c r="MM146" i="3"/>
  <c r="LR47" i="3"/>
  <c r="TD22" i="3"/>
  <c r="MU129" i="3"/>
  <c r="QX8" i="3"/>
  <c r="LS148" i="3"/>
  <c r="MQ69" i="3"/>
  <c r="MR42" i="3"/>
  <c r="TI111" i="3"/>
  <c r="QT142" i="3"/>
  <c r="QX123" i="3"/>
  <c r="MT18" i="3"/>
  <c r="SA30" i="3"/>
  <c r="MT74" i="3"/>
  <c r="SG64" i="3"/>
  <c r="RZ48" i="3"/>
  <c r="TE91" i="3"/>
  <c r="MS169" i="3"/>
  <c r="SD47" i="3"/>
  <c r="MB159" i="3"/>
  <c r="LV66" i="3"/>
  <c r="LN92" i="3"/>
  <c r="PX5" i="3"/>
  <c r="OP64" i="3"/>
  <c r="SX32" i="3"/>
  <c r="MR10" i="3"/>
  <c r="TZ15" i="3"/>
  <c r="LW113" i="3"/>
  <c r="QX61" i="3"/>
  <c r="UH127" i="3"/>
  <c r="OX136" i="3"/>
  <c r="SR98" i="3"/>
  <c r="TH78" i="3"/>
  <c r="PJ56" i="3"/>
  <c r="UG118" i="3"/>
  <c r="QS178" i="3"/>
  <c r="RA5" i="3"/>
  <c r="SW36" i="3"/>
  <c r="OM102" i="3"/>
  <c r="RS123" i="3"/>
  <c r="TM57" i="3"/>
  <c r="SS86" i="3"/>
  <c r="TH35" i="3"/>
  <c r="PW80" i="3"/>
  <c r="SA72" i="3"/>
  <c r="PD183" i="3"/>
  <c r="LQ44" i="3"/>
  <c r="SV31" i="3"/>
  <c r="MS44" i="3"/>
  <c r="UA95" i="3"/>
  <c r="MO127" i="3"/>
  <c r="OQ160" i="3"/>
  <c r="TZ162" i="3"/>
  <c r="MU42" i="3"/>
  <c r="TE140" i="3"/>
  <c r="QQ16" i="3"/>
  <c r="SW115" i="3"/>
  <c r="MA62" i="3"/>
  <c r="PG86" i="3"/>
  <c r="ML168" i="3"/>
  <c r="SO75" i="3"/>
  <c r="SS101" i="3"/>
  <c r="OT45" i="3"/>
  <c r="SH140" i="3"/>
  <c r="LY113" i="3"/>
  <c r="PE69" i="3"/>
  <c r="TK112" i="3"/>
  <c r="MA140" i="3"/>
  <c r="SE133" i="3"/>
  <c r="UA94" i="3"/>
  <c r="TV25" i="3"/>
  <c r="MG98" i="3"/>
  <c r="LL24" i="3"/>
  <c r="UG122" i="3"/>
  <c r="LH87" i="3"/>
  <c r="TL45" i="3"/>
  <c r="LD118" i="3"/>
  <c r="MU28" i="3"/>
  <c r="QE110" i="3"/>
  <c r="TW157" i="3"/>
  <c r="MA110" i="3"/>
  <c r="SP57" i="3"/>
  <c r="MP87" i="3"/>
  <c r="TI16" i="3"/>
  <c r="PY105" i="3"/>
  <c r="SG8" i="3"/>
  <c r="MB116" i="3"/>
  <c r="QS88" i="3"/>
  <c r="MM99" i="3"/>
  <c r="TF55" i="3"/>
  <c r="QA134" i="3"/>
  <c r="LT168" i="3"/>
  <c r="TI42" i="3"/>
  <c r="RV105" i="3"/>
  <c r="QX135" i="3"/>
  <c r="SB23" i="3"/>
  <c r="MU199" i="3"/>
  <c r="UD79" i="3"/>
  <c r="MQ32" i="3"/>
  <c r="RF11" i="3"/>
  <c r="MU16" i="3"/>
  <c r="PO14" i="3"/>
  <c r="PY80" i="3"/>
  <c r="SB41" i="3"/>
  <c r="SS11" i="3"/>
  <c r="RC87" i="3"/>
  <c r="RM27" i="3"/>
  <c r="MR99" i="3"/>
  <c r="RJ158" i="3"/>
  <c r="LH72" i="3"/>
  <c r="PF78" i="3"/>
  <c r="MS96" i="3"/>
  <c r="TL10" i="3"/>
  <c r="SP45" i="3"/>
  <c r="SD160" i="3"/>
  <c r="LR64" i="3"/>
  <c r="UD56" i="3"/>
  <c r="PT14" i="3"/>
  <c r="SF38" i="3"/>
  <c r="OS128" i="3"/>
  <c r="RY13" i="3"/>
  <c r="PF21" i="3"/>
  <c r="TK148" i="3"/>
  <c r="UJ53" i="3"/>
  <c r="ST148" i="3"/>
  <c r="OZ78" i="3"/>
  <c r="RD94" i="3"/>
  <c r="LD196" i="3"/>
  <c r="RV88" i="3"/>
  <c r="RE97" i="3"/>
  <c r="SF31" i="3"/>
  <c r="PS104" i="3"/>
  <c r="PJ58" i="3"/>
  <c r="MX133" i="3"/>
  <c r="TZ95" i="3"/>
  <c r="MV119" i="3"/>
  <c r="MB56" i="3"/>
  <c r="SI68" i="3"/>
  <c r="MA36" i="3"/>
  <c r="OL93" i="3"/>
  <c r="SZ165" i="3"/>
  <c r="MJ48" i="3"/>
  <c r="QT148" i="3"/>
  <c r="QU3" i="3"/>
  <c r="QR165" i="3"/>
  <c r="RK32" i="3"/>
  <c r="PB40" i="3"/>
  <c r="OQ173" i="3"/>
  <c r="OU113" i="3"/>
  <c r="RW176" i="3"/>
  <c r="ST62" i="3"/>
  <c r="QE102" i="3"/>
  <c r="MJ99" i="3"/>
  <c r="TF31" i="3"/>
  <c r="SJ66" i="3"/>
  <c r="QY66" i="3"/>
  <c r="MN5" i="3"/>
  <c r="LR32" i="3"/>
  <c r="OZ52" i="3"/>
  <c r="RG45" i="3"/>
  <c r="QQ46" i="3"/>
  <c r="LX24" i="3"/>
  <c r="LM27" i="3"/>
  <c r="RH145" i="3"/>
  <c r="MX135" i="3"/>
  <c r="RF174" i="3"/>
  <c r="SO38" i="3"/>
  <c r="MN94" i="3"/>
  <c r="QW36" i="3"/>
  <c r="PB184" i="3"/>
  <c r="OX82" i="3"/>
  <c r="UG17" i="3"/>
  <c r="QR65" i="3"/>
  <c r="TX37" i="3"/>
  <c r="RX63" i="3"/>
  <c r="QG80" i="3"/>
  <c r="LO65" i="3"/>
  <c r="QP65" i="3"/>
  <c r="LL141" i="3"/>
  <c r="ML56" i="3"/>
  <c r="TF92" i="3"/>
  <c r="LE107" i="3"/>
  <c r="OS23" i="3"/>
  <c r="LY9" i="3"/>
  <c r="RW60" i="3"/>
  <c r="QV17" i="3"/>
  <c r="RA31" i="3"/>
  <c r="SQ58" i="3"/>
  <c r="LO60" i="3"/>
  <c r="RG99" i="3"/>
  <c r="MR51" i="3"/>
  <c r="TC41" i="3"/>
  <c r="TZ14" i="3"/>
  <c r="MA112" i="3"/>
  <c r="LZ45" i="3"/>
  <c r="QX120" i="3"/>
  <c r="PG23" i="3"/>
  <c r="OV40" i="3"/>
  <c r="LI19" i="3"/>
  <c r="MR20" i="3"/>
  <c r="RG129" i="3"/>
  <c r="SX87" i="3"/>
  <c r="QZ164" i="3"/>
  <c r="SH12" i="3"/>
  <c r="SU162" i="3"/>
  <c r="TG73" i="3"/>
  <c r="LY127" i="3"/>
  <c r="TI31" i="3"/>
  <c r="PT92" i="3"/>
  <c r="RV22" i="3"/>
  <c r="QG69" i="3"/>
  <c r="UI103" i="3"/>
  <c r="PC79" i="3"/>
  <c r="RM116" i="3"/>
  <c r="QQ49" i="3"/>
  <c r="UJ30" i="3"/>
  <c r="TC45" i="3"/>
  <c r="SV82" i="3"/>
  <c r="PF41" i="3"/>
  <c r="MR123" i="3"/>
  <c r="TF102" i="3"/>
  <c r="QW60" i="3"/>
  <c r="LK146" i="3"/>
  <c r="LF77" i="3"/>
  <c r="MT82" i="3"/>
  <c r="RC10" i="3"/>
  <c r="TJ69" i="3"/>
  <c r="MU54" i="3"/>
  <c r="RL38" i="3"/>
  <c r="RL61" i="3"/>
  <c r="PE10" i="3"/>
  <c r="MY61" i="3"/>
  <c r="SV124" i="3"/>
  <c r="TL100" i="3"/>
  <c r="LQ129" i="3"/>
  <c r="LL55" i="3"/>
  <c r="TX142" i="3"/>
  <c r="TR77" i="3"/>
  <c r="TY60" i="3"/>
  <c r="LU44" i="3"/>
  <c r="SR137" i="3"/>
  <c r="LK33" i="3"/>
  <c r="QD10" i="3"/>
  <c r="RB147" i="3"/>
  <c r="LZ88" i="3"/>
  <c r="QG28" i="3"/>
  <c r="QB118" i="3"/>
  <c r="LK31" i="3"/>
  <c r="SK23" i="3"/>
  <c r="OU41" i="3"/>
  <c r="TC7" i="3"/>
  <c r="PS72" i="3"/>
  <c r="MM32" i="3"/>
  <c r="UH9" i="3"/>
  <c r="MN90" i="3"/>
  <c r="TB135" i="3"/>
  <c r="RM53" i="3"/>
  <c r="RN8" i="3"/>
  <c r="UB108" i="3"/>
  <c r="OM109" i="3"/>
  <c r="QP55" i="3"/>
  <c r="RD62" i="3"/>
  <c r="QS65" i="3"/>
  <c r="MS12" i="3"/>
  <c r="SV42" i="3"/>
  <c r="QF107" i="3"/>
  <c r="RD13" i="3"/>
  <c r="LD126" i="3"/>
  <c r="MG118" i="3"/>
  <c r="OX95" i="3"/>
  <c r="TK118" i="3"/>
  <c r="MX21" i="3"/>
  <c r="PY88" i="3"/>
  <c r="MU102" i="3"/>
  <c r="LS157" i="3"/>
  <c r="UJ33" i="3"/>
  <c r="LE90" i="3"/>
  <c r="RK77" i="3"/>
  <c r="LJ68" i="3"/>
  <c r="LV36" i="3"/>
  <c r="LT97" i="3"/>
  <c r="RL11" i="3"/>
  <c r="QA138" i="3"/>
  <c r="UC78" i="3"/>
  <c r="RE104" i="3"/>
  <c r="TA27" i="3"/>
  <c r="MY68" i="3"/>
  <c r="LN20" i="3"/>
  <c r="RG8" i="3"/>
  <c r="TG23" i="3"/>
  <c r="SS81" i="3"/>
  <c r="OZ17" i="3"/>
  <c r="RV11" i="3"/>
  <c r="RG123" i="3"/>
  <c r="UB79" i="3"/>
  <c r="LU68" i="3"/>
  <c r="MP116" i="3"/>
  <c r="PT50" i="3"/>
  <c r="SH45" i="3"/>
  <c r="MV118" i="3"/>
  <c r="MG40" i="3"/>
  <c r="UB17" i="3"/>
  <c r="RY130" i="3"/>
  <c r="RA8" i="3"/>
  <c r="SB114" i="3"/>
  <c r="SX96" i="3"/>
  <c r="RE141" i="3"/>
  <c r="TZ35" i="3"/>
  <c r="OO68" i="3"/>
  <c r="RK62" i="3"/>
  <c r="OX18" i="3"/>
  <c r="SF68" i="3"/>
  <c r="TD62" i="3"/>
  <c r="MY4" i="3"/>
  <c r="LE16" i="3"/>
  <c r="RI109" i="3"/>
  <c r="OP58" i="3"/>
  <c r="SB123" i="3"/>
  <c r="QU36" i="3"/>
  <c r="MB170" i="3"/>
  <c r="MJ5" i="3"/>
  <c r="TE23" i="3"/>
  <c r="TW6" i="3"/>
  <c r="TK151" i="3"/>
  <c r="RJ93" i="3"/>
  <c r="TF20" i="3"/>
  <c r="RF87" i="3"/>
  <c r="TU60" i="3"/>
  <c r="LS118" i="3"/>
  <c r="SI156" i="3"/>
  <c r="OW16" i="3"/>
  <c r="LN147" i="3"/>
  <c r="SH6" i="3"/>
  <c r="SQ119" i="3"/>
  <c r="PV151" i="3"/>
  <c r="TY53" i="3"/>
  <c r="PF127" i="3"/>
  <c r="LO119" i="3"/>
  <c r="LT76" i="3"/>
  <c r="PV75" i="3"/>
  <c r="MV158" i="3"/>
  <c r="TA154" i="3"/>
  <c r="RH25" i="3"/>
  <c r="QC36" i="3"/>
  <c r="LQ16" i="3"/>
  <c r="OY10" i="3"/>
  <c r="LS32" i="3"/>
  <c r="LF43" i="3"/>
  <c r="RN81" i="3"/>
  <c r="MR59" i="3"/>
  <c r="TJ49" i="3"/>
  <c r="UJ170" i="3"/>
  <c r="RD16" i="3"/>
  <c r="MS118" i="3"/>
  <c r="TC121" i="3"/>
  <c r="PR59" i="3"/>
  <c r="LY106" i="3"/>
  <c r="SC32" i="3"/>
  <c r="LH134" i="3"/>
  <c r="SW74" i="3"/>
  <c r="OU110" i="3"/>
  <c r="MK26" i="3"/>
  <c r="TX85" i="3"/>
  <c r="SI145" i="3"/>
  <c r="PG66" i="3"/>
  <c r="TG45" i="3"/>
  <c r="RC26" i="3"/>
  <c r="RL19" i="3"/>
  <c r="MR95" i="3"/>
  <c r="LU113" i="3"/>
  <c r="OZ33" i="3"/>
  <c r="SI44" i="3"/>
  <c r="MG57" i="3"/>
  <c r="LT177" i="3"/>
  <c r="SU98" i="3"/>
  <c r="RX81" i="3"/>
  <c r="PZ36" i="3"/>
  <c r="UE15" i="3"/>
  <c r="UI21" i="3"/>
  <c r="SE111" i="3"/>
  <c r="PJ45" i="3"/>
  <c r="LM168" i="3"/>
  <c r="TW83" i="3"/>
  <c r="MV21" i="3"/>
  <c r="TM17" i="3"/>
  <c r="LT12" i="3"/>
  <c r="PC146" i="3"/>
  <c r="LY58" i="3"/>
  <c r="UH119" i="3"/>
  <c r="RL70" i="3"/>
  <c r="TK35" i="3"/>
  <c r="TC57" i="3"/>
  <c r="QS27" i="3"/>
  <c r="TJ39" i="3"/>
  <c r="OR46" i="3"/>
  <c r="UD28" i="3"/>
  <c r="TB45" i="3"/>
  <c r="LJ7" i="3"/>
  <c r="TI40" i="3"/>
  <c r="SZ80" i="3"/>
  <c r="OR60" i="3"/>
  <c r="UA36" i="3"/>
  <c r="LS19" i="3"/>
  <c r="OL30" i="3"/>
  <c r="LN35" i="3"/>
  <c r="TL104" i="3"/>
  <c r="TF64" i="3"/>
  <c r="SD107" i="3"/>
  <c r="QU103" i="3"/>
  <c r="UA152" i="3"/>
  <c r="RJ100" i="3"/>
  <c r="LY200" i="3"/>
  <c r="MJ165" i="3"/>
  <c r="UJ76" i="3"/>
  <c r="LM83" i="3"/>
  <c r="QT113" i="3"/>
  <c r="OS32" i="3"/>
  <c r="MK85" i="3"/>
  <c r="RE19" i="3"/>
  <c r="OX6" i="3"/>
  <c r="UF70" i="3"/>
  <c r="TZ6" i="3"/>
  <c r="SW56" i="3"/>
  <c r="SU55" i="3"/>
  <c r="PU34" i="3"/>
  <c r="RJ16" i="3"/>
  <c r="RL89" i="3"/>
  <c r="MJ195" i="3"/>
  <c r="LS98" i="3"/>
  <c r="PT85" i="3"/>
  <c r="QZ80" i="3"/>
  <c r="SJ97" i="3"/>
  <c r="SK99" i="3"/>
  <c r="LQ146" i="3"/>
  <c r="UC45" i="3"/>
  <c r="MM39" i="3"/>
  <c r="RC186" i="3"/>
  <c r="SH108" i="3"/>
  <c r="PD64" i="3"/>
  <c r="RF136" i="3"/>
  <c r="OT12" i="3"/>
  <c r="LU9" i="3"/>
  <c r="QD78" i="3"/>
  <c r="LZ46" i="3"/>
  <c r="OO122" i="3"/>
  <c r="TU57" i="3"/>
  <c r="MT60" i="3"/>
  <c r="ST21" i="3"/>
  <c r="SA54" i="3"/>
  <c r="QQ15" i="3"/>
  <c r="TA19" i="3"/>
  <c r="RC89" i="3"/>
  <c r="LY72" i="3"/>
  <c r="OP9" i="3"/>
  <c r="QA90" i="3"/>
  <c r="SH115" i="3"/>
  <c r="TI131" i="3"/>
  <c r="RA9" i="3"/>
  <c r="QB63" i="3"/>
  <c r="RA120" i="3"/>
  <c r="PT128" i="3"/>
  <c r="MM23" i="3"/>
  <c r="QA147" i="3"/>
  <c r="QQ147" i="3"/>
  <c r="PH180" i="3"/>
  <c r="RZ77" i="3"/>
  <c r="MU150" i="3"/>
  <c r="LJ118" i="3"/>
  <c r="RD85" i="3"/>
  <c r="MG104" i="3"/>
  <c r="ST60" i="3"/>
  <c r="LQ119" i="3"/>
  <c r="RC51" i="3"/>
  <c r="OV39" i="3"/>
  <c r="RE124" i="3"/>
  <c r="UJ49" i="3"/>
  <c r="LE121" i="3"/>
  <c r="TI135" i="3"/>
  <c r="PZ46" i="3"/>
  <c r="RS28" i="3"/>
  <c r="TU152" i="3"/>
  <c r="RH34" i="3"/>
  <c r="PS10" i="3"/>
  <c r="SO92" i="3"/>
  <c r="LH166" i="3"/>
  <c r="SS83" i="3"/>
  <c r="MT46" i="3"/>
  <c r="PE63" i="3"/>
  <c r="SZ38" i="3"/>
  <c r="LU7" i="3"/>
  <c r="PF97" i="3"/>
  <c r="OO51" i="3"/>
  <c r="QR103" i="3"/>
  <c r="PA66" i="3"/>
  <c r="ML102" i="3"/>
  <c r="SV136" i="3"/>
  <c r="LJ8" i="3"/>
  <c r="QR128" i="3"/>
  <c r="TM58" i="3"/>
  <c r="RB62" i="3"/>
  <c r="QE11" i="3"/>
  <c r="SV70" i="3"/>
  <c r="TF68" i="3"/>
  <c r="QX57" i="3"/>
  <c r="TR111" i="3"/>
  <c r="OT18" i="3"/>
  <c r="RB18" i="3"/>
  <c r="QF47" i="3"/>
  <c r="TB75" i="3"/>
  <c r="SI88" i="3"/>
  <c r="PC6" i="3"/>
  <c r="UJ114" i="3"/>
  <c r="SO8" i="3"/>
  <c r="TL111" i="3"/>
  <c r="MX85" i="3"/>
  <c r="SU85" i="3"/>
  <c r="LE43" i="3"/>
  <c r="OS92" i="3"/>
  <c r="QE16" i="3"/>
  <c r="SQ33" i="3"/>
  <c r="SH75" i="3"/>
  <c r="SA39" i="3"/>
  <c r="SH88" i="3"/>
  <c r="UA64" i="3"/>
  <c r="SS51" i="3"/>
  <c r="RK102" i="3"/>
  <c r="LS64" i="3"/>
  <c r="MT32" i="3"/>
  <c r="MU100" i="3"/>
  <c r="TA53" i="3"/>
  <c r="SZ61" i="3"/>
  <c r="SV142" i="3"/>
  <c r="LQ5" i="3"/>
  <c r="MS135" i="3"/>
  <c r="PR45" i="3"/>
  <c r="QD21" i="3"/>
  <c r="SG49" i="3"/>
  <c r="OP73" i="3"/>
  <c r="SS185" i="3"/>
  <c r="ON176" i="3"/>
  <c r="LY99" i="3"/>
  <c r="MU135" i="3"/>
  <c r="OX53" i="3"/>
  <c r="PU148" i="3"/>
  <c r="TY76" i="3"/>
  <c r="PD63" i="3"/>
  <c r="PC62" i="3"/>
  <c r="SQ106" i="3"/>
  <c r="TU16" i="3"/>
  <c r="TH54" i="3"/>
  <c r="SQ9" i="3"/>
  <c r="SB34" i="3"/>
  <c r="TE129" i="3"/>
  <c r="PU84" i="3"/>
  <c r="UI86" i="3"/>
  <c r="QG84" i="3"/>
  <c r="QU62" i="3"/>
  <c r="UH50" i="3"/>
  <c r="SX65" i="3"/>
  <c r="RW69" i="3"/>
  <c r="OP4" i="3"/>
  <c r="QE31" i="3"/>
  <c r="RK132" i="3"/>
  <c r="SH17" i="3"/>
  <c r="MK54" i="3"/>
  <c r="PF33" i="3"/>
  <c r="LY104" i="3"/>
  <c r="MB103" i="3"/>
  <c r="SK64" i="3"/>
  <c r="OU37" i="3"/>
  <c r="RE132" i="3"/>
  <c r="QT88" i="3"/>
  <c r="QX106" i="3"/>
  <c r="MM140" i="3"/>
  <c r="QR146" i="3"/>
  <c r="RE55" i="3"/>
  <c r="QM55" i="3" s="1"/>
  <c r="OM69" i="3"/>
  <c r="OV195" i="3"/>
  <c r="TL57" i="3"/>
  <c r="PZ18" i="3"/>
  <c r="TC34" i="3"/>
  <c r="QV22" i="3"/>
  <c r="RD149" i="3"/>
  <c r="SY33" i="3"/>
  <c r="QA123" i="3"/>
  <c r="RS13" i="3"/>
  <c r="MW107" i="3"/>
  <c r="SY109" i="3"/>
  <c r="QF87" i="3"/>
  <c r="LL31" i="3"/>
  <c r="OP170" i="3"/>
  <c r="MW31" i="3"/>
  <c r="MK14" i="3"/>
  <c r="OR36" i="3"/>
  <c r="PI37" i="3"/>
  <c r="TH142" i="3"/>
  <c r="SF28" i="3"/>
  <c r="QU66" i="3"/>
  <c r="MU182" i="3"/>
  <c r="LT4" i="3"/>
  <c r="PB5" i="3"/>
  <c r="UH61" i="3"/>
  <c r="MG102" i="3"/>
  <c r="RB103" i="3"/>
  <c r="SQ61" i="3"/>
  <c r="QZ62" i="3"/>
  <c r="MG48" i="3"/>
  <c r="TR89" i="3"/>
  <c r="TU15" i="3"/>
  <c r="MY169" i="3"/>
  <c r="SD4" i="3"/>
  <c r="LG26" i="3"/>
  <c r="UE84" i="3"/>
  <c r="MN133" i="3"/>
  <c r="PW66" i="3"/>
  <c r="QB59" i="3"/>
  <c r="RB34" i="3"/>
  <c r="ML65" i="3"/>
  <c r="UB10" i="3"/>
  <c r="PJ44" i="3"/>
  <c r="LW186" i="3"/>
  <c r="RK68" i="3"/>
  <c r="MV46" i="3"/>
  <c r="MV40" i="3"/>
  <c r="SE103" i="3"/>
  <c r="UD153" i="3"/>
  <c r="SB161" i="3"/>
  <c r="TF66" i="3"/>
  <c r="LH47" i="3"/>
  <c r="LE124" i="3"/>
  <c r="PT99" i="3"/>
  <c r="LX114" i="3"/>
  <c r="PV42" i="3"/>
  <c r="RD158" i="3"/>
  <c r="PB10" i="3"/>
  <c r="ON96" i="3"/>
  <c r="PX60" i="3"/>
  <c r="PV131" i="3"/>
  <c r="ON56" i="3"/>
  <c r="UI36" i="3"/>
  <c r="PY61" i="3"/>
  <c r="MQ24" i="3"/>
  <c r="SG53" i="3"/>
  <c r="QR158" i="3"/>
  <c r="OX166" i="3"/>
  <c r="OO79" i="3"/>
  <c r="SQ8" i="3"/>
  <c r="PS26" i="3"/>
  <c r="PU69" i="3"/>
  <c r="LE105" i="3"/>
  <c r="LS58" i="3"/>
  <c r="LU135" i="3"/>
  <c r="LT86" i="3"/>
  <c r="QT33" i="3"/>
  <c r="ON49" i="3"/>
  <c r="TJ155" i="3"/>
  <c r="TX49" i="3"/>
  <c r="SR82" i="3"/>
  <c r="TK134" i="3"/>
  <c r="OR106" i="3"/>
  <c r="SE51" i="3"/>
  <c r="TW98" i="3"/>
  <c r="SJ14" i="3"/>
  <c r="TU58" i="3"/>
  <c r="OX20" i="3"/>
  <c r="OQ149" i="3"/>
  <c r="QF130" i="3"/>
  <c r="UA78" i="3"/>
  <c r="MS39" i="3"/>
  <c r="TL60" i="3"/>
  <c r="TE43" i="3"/>
  <c r="SR41" i="3"/>
  <c r="PS93" i="3"/>
  <c r="TI87" i="3"/>
  <c r="MS43" i="3"/>
  <c r="PF56" i="3"/>
  <c r="LM52" i="3"/>
  <c r="OU6" i="3"/>
  <c r="MR58" i="3"/>
  <c r="MK67" i="3"/>
  <c r="PD68" i="3"/>
  <c r="PB39" i="3"/>
  <c r="TC50" i="3"/>
  <c r="SG68" i="3"/>
  <c r="QD6" i="3"/>
  <c r="RC84" i="3"/>
  <c r="MT68" i="3"/>
  <c r="PB84" i="3"/>
  <c r="UB69" i="3"/>
  <c r="RY90" i="3"/>
  <c r="LQ15" i="3"/>
  <c r="LM73" i="3"/>
  <c r="QS19" i="3"/>
  <c r="OM91" i="3"/>
  <c r="RC45" i="3"/>
  <c r="UA6" i="3"/>
  <c r="SB54" i="3"/>
  <c r="PY165" i="3"/>
  <c r="MJ124" i="3"/>
  <c r="LZ102" i="3"/>
  <c r="UA105" i="3"/>
  <c r="QR15" i="3"/>
  <c r="ON53" i="3"/>
  <c r="TA32" i="3"/>
  <c r="TG112" i="3"/>
  <c r="SP87" i="3"/>
  <c r="RL4" i="3"/>
  <c r="MV99" i="3"/>
  <c r="TW45" i="3"/>
  <c r="QG47" i="3"/>
  <c r="MU149" i="3"/>
  <c r="UC87" i="3"/>
  <c r="TL112" i="3"/>
  <c r="PS114" i="3"/>
  <c r="LG60" i="3"/>
  <c r="RW45" i="3"/>
  <c r="LO92" i="3"/>
  <c r="QS64" i="3"/>
  <c r="RV98" i="3"/>
  <c r="LO30" i="3"/>
  <c r="RL54" i="3"/>
  <c r="PG10" i="3"/>
  <c r="QU152" i="3"/>
  <c r="MU14" i="3"/>
  <c r="UJ84" i="3"/>
  <c r="RY3" i="3"/>
  <c r="QV37" i="3"/>
  <c r="TE35" i="3"/>
  <c r="TV34" i="3"/>
  <c r="TY139" i="3"/>
  <c r="UG45" i="3"/>
  <c r="LD104" i="3"/>
  <c r="RH63" i="3"/>
  <c r="TU118" i="3"/>
  <c r="LL133" i="3"/>
  <c r="PF136" i="3"/>
  <c r="RE98" i="3"/>
  <c r="ML51" i="3"/>
  <c r="OR120" i="3"/>
  <c r="TH96" i="3"/>
  <c r="RA121" i="3"/>
  <c r="MJ78" i="3"/>
  <c r="PX56" i="3"/>
  <c r="RB39" i="3"/>
  <c r="LP61" i="3"/>
  <c r="PH11" i="3"/>
  <c r="QU6" i="3"/>
  <c r="TL42" i="3"/>
  <c r="PX131" i="3"/>
  <c r="UF171" i="3"/>
  <c r="MQ39" i="3"/>
  <c r="LS45" i="3"/>
  <c r="LG109" i="3"/>
  <c r="TZ109" i="3"/>
  <c r="MN37" i="3"/>
  <c r="TR105" i="3"/>
  <c r="TU35" i="3"/>
  <c r="UI44" i="3"/>
  <c r="LX26" i="3"/>
  <c r="TY74" i="3"/>
  <c r="MA8" i="3"/>
  <c r="PW38" i="3"/>
  <c r="RJ19" i="3"/>
  <c r="PR38" i="3"/>
  <c r="PB89" i="3"/>
  <c r="QC100" i="3"/>
  <c r="PG9" i="3"/>
  <c r="MS4" i="3"/>
  <c r="RS26" i="3"/>
  <c r="QD71" i="3"/>
  <c r="MA115" i="3"/>
  <c r="TE108" i="3"/>
  <c r="QC89" i="3"/>
  <c r="QB151" i="3"/>
  <c r="OV102" i="3"/>
  <c r="PD17" i="3"/>
  <c r="OY20" i="3"/>
  <c r="QF113" i="3"/>
  <c r="MP10" i="3"/>
  <c r="TD9" i="3"/>
  <c r="OT68" i="3"/>
  <c r="LT45" i="3"/>
  <c r="MP68" i="3"/>
  <c r="TC17" i="3"/>
  <c r="SX52" i="3"/>
  <c r="RW64" i="3"/>
  <c r="OX25" i="3"/>
  <c r="LZ47" i="3"/>
  <c r="UA3" i="3"/>
  <c r="TI68" i="3"/>
  <c r="PV38" i="3"/>
  <c r="TU104" i="3"/>
  <c r="QV46" i="3"/>
  <c r="ST93" i="3"/>
  <c r="ST100" i="3"/>
  <c r="QY131" i="3"/>
  <c r="SS98" i="3"/>
  <c r="PE85" i="3"/>
  <c r="LF34" i="3"/>
  <c r="UA21" i="3"/>
  <c r="PC136" i="3"/>
  <c r="MW34" i="3"/>
  <c r="TX172" i="3"/>
  <c r="SP38" i="3"/>
  <c r="TJ117" i="3"/>
  <c r="PE80" i="3"/>
  <c r="RF124" i="3"/>
  <c r="RD44" i="3"/>
  <c r="OW71" i="3"/>
  <c r="UF63" i="3"/>
  <c r="TI107" i="3"/>
  <c r="RV124" i="3"/>
  <c r="MM37" i="3"/>
  <c r="TW56" i="3"/>
  <c r="OU18" i="3"/>
  <c r="OS119" i="3"/>
  <c r="SB11" i="3"/>
  <c r="LI86" i="3"/>
  <c r="TL46" i="3"/>
  <c r="MO68" i="3"/>
  <c r="TC82" i="3"/>
  <c r="TM118" i="3"/>
  <c r="TB103" i="3"/>
  <c r="QU162" i="3"/>
  <c r="SC196" i="3"/>
  <c r="RF120" i="3"/>
  <c r="OT31" i="3"/>
  <c r="OV73" i="3"/>
  <c r="MR38" i="3"/>
  <c r="RW198" i="3"/>
  <c r="LK103" i="3"/>
  <c r="LF19" i="3"/>
  <c r="TI18" i="3"/>
  <c r="MJ82" i="3"/>
  <c r="MJ46" i="3"/>
  <c r="TY20" i="3"/>
  <c r="PO144" i="3"/>
  <c r="SB155" i="3"/>
  <c r="RB104" i="3"/>
  <c r="OZ86" i="3"/>
  <c r="LN37" i="3"/>
  <c r="OS64" i="3"/>
  <c r="TM3" i="3"/>
  <c r="MS36" i="3"/>
  <c r="LG119" i="3"/>
  <c r="PF132" i="3"/>
  <c r="PA51" i="3"/>
  <c r="SG85" i="3"/>
  <c r="QC53" i="3"/>
  <c r="OU20" i="3"/>
  <c r="UF111" i="3"/>
  <c r="QZ67" i="3"/>
  <c r="MT4" i="3"/>
  <c r="ST94" i="3"/>
  <c r="MG135" i="3"/>
  <c r="SF89" i="3"/>
  <c r="TC24" i="3"/>
  <c r="MX82" i="3"/>
  <c r="UJ17" i="3"/>
  <c r="RY8" i="3"/>
  <c r="LP41" i="3"/>
  <c r="LT131" i="3"/>
  <c r="RF29" i="3"/>
  <c r="SF55" i="3"/>
  <c r="TR109" i="3"/>
  <c r="LX51" i="3"/>
  <c r="RG9" i="3"/>
  <c r="LK100" i="3"/>
  <c r="SC93" i="3"/>
  <c r="TA58" i="3"/>
  <c r="LP133" i="3"/>
  <c r="MX71" i="3"/>
  <c r="SX25" i="3"/>
  <c r="RA14" i="3"/>
  <c r="MP12" i="3"/>
  <c r="QD8" i="3"/>
  <c r="MU98" i="3"/>
  <c r="MW161" i="3"/>
  <c r="LD62" i="3"/>
  <c r="SH148" i="3"/>
  <c r="SC19" i="3"/>
  <c r="LP38" i="3"/>
  <c r="RL82" i="3"/>
  <c r="RA67" i="3"/>
  <c r="OU123" i="3"/>
  <c r="QG35" i="3"/>
  <c r="MK111" i="3"/>
  <c r="LC111" i="3" s="1"/>
  <c r="RV103" i="3"/>
  <c r="TH5" i="3"/>
  <c r="QE105" i="3"/>
  <c r="SV48" i="3"/>
  <c r="MP134" i="3"/>
  <c r="OQ34" i="3"/>
  <c r="MS126" i="3"/>
  <c r="UE19" i="3"/>
  <c r="OW38" i="3"/>
  <c r="OV25" i="3"/>
  <c r="RB41" i="3"/>
  <c r="SZ22" i="3"/>
  <c r="MJ29" i="3"/>
  <c r="RZ47" i="3"/>
  <c r="OL9" i="3"/>
  <c r="PO82" i="3"/>
  <c r="LJ25" i="3"/>
  <c r="SA126" i="3"/>
  <c r="LZ39" i="3"/>
  <c r="TL148" i="3"/>
  <c r="PB123" i="3"/>
  <c r="UD129" i="3"/>
  <c r="RH5" i="3"/>
  <c r="LI153" i="3"/>
  <c r="OR3" i="3"/>
  <c r="MY43" i="3"/>
  <c r="UJ135" i="3"/>
  <c r="LK45" i="3"/>
  <c r="OY65" i="3"/>
  <c r="RA136" i="3"/>
  <c r="MR83" i="3"/>
  <c r="UJ70" i="3"/>
  <c r="OT39" i="3"/>
  <c r="LH132" i="3"/>
  <c r="QX16" i="3"/>
  <c r="UF130" i="3"/>
  <c r="UJ93" i="3"/>
  <c r="PE112" i="3"/>
  <c r="LT84" i="3"/>
  <c r="MN169" i="3"/>
  <c r="LD65" i="3"/>
  <c r="MP73" i="3"/>
  <c r="PY37" i="3"/>
  <c r="UF133" i="3"/>
  <c r="SC28" i="3"/>
  <c r="SO166" i="3"/>
  <c r="MM117" i="3"/>
  <c r="MJ135" i="3"/>
  <c r="MR76" i="3"/>
  <c r="SU25" i="3"/>
  <c r="SK5" i="3"/>
  <c r="TK42" i="3"/>
  <c r="LN136" i="3"/>
  <c r="MV130" i="3"/>
  <c r="LV80" i="3"/>
  <c r="MB14" i="3"/>
  <c r="MU86" i="3"/>
  <c r="MU15" i="3"/>
  <c r="QQ135" i="3"/>
  <c r="RJ126" i="3"/>
  <c r="QV43" i="3"/>
  <c r="RF148" i="3"/>
  <c r="RK71" i="3"/>
  <c r="RL57" i="3"/>
  <c r="QD69" i="3"/>
  <c r="SZ128" i="3"/>
  <c r="PX6" i="3"/>
  <c r="RW59" i="3"/>
  <c r="QC172" i="3"/>
  <c r="LT30" i="3"/>
  <c r="ML78" i="3"/>
  <c r="MX62" i="3"/>
  <c r="LW50" i="3"/>
  <c r="SI18" i="3"/>
  <c r="MU195" i="3"/>
  <c r="SS20" i="3"/>
  <c r="MU65" i="3"/>
  <c r="TZ42" i="3"/>
  <c r="RE45" i="3"/>
  <c r="MQ66" i="3"/>
  <c r="QG114" i="3"/>
  <c r="SR56" i="3"/>
  <c r="LF73" i="3"/>
  <c r="LP19" i="3"/>
  <c r="LO61" i="3"/>
  <c r="TM14" i="3"/>
  <c r="RB119" i="3"/>
  <c r="RX56" i="3"/>
  <c r="MK10" i="3"/>
  <c r="LC10" i="3" s="1"/>
  <c r="UH118" i="3"/>
  <c r="TA40" i="3"/>
  <c r="SF16" i="3"/>
  <c r="QZ46" i="3"/>
  <c r="PX73" i="3"/>
  <c r="QS4" i="3"/>
  <c r="SE48" i="3"/>
  <c r="RE56" i="3"/>
  <c r="QM56" i="3" s="1"/>
  <c r="PA78" i="3"/>
  <c r="SC71" i="3"/>
  <c r="SX16" i="3"/>
  <c r="RB46" i="3"/>
  <c r="QC25" i="3"/>
  <c r="SE3" i="3"/>
  <c r="TA20" i="3"/>
  <c r="UE32" i="3"/>
  <c r="LG100" i="3"/>
  <c r="TY87" i="3"/>
  <c r="RK133" i="3"/>
  <c r="LY8" i="3"/>
  <c r="OM90" i="3"/>
  <c r="RW137" i="3"/>
  <c r="TM19" i="3"/>
  <c r="PW18" i="3"/>
  <c r="LX59" i="3"/>
  <c r="PJ20" i="3"/>
  <c r="LN85" i="3"/>
  <c r="PH53" i="3"/>
  <c r="QA121" i="3"/>
  <c r="RG47" i="3"/>
  <c r="TJ20" i="3"/>
  <c r="MJ37" i="3"/>
  <c r="OX102" i="3"/>
  <c r="LW17" i="3"/>
  <c r="OQ4" i="3"/>
  <c r="SD119" i="3"/>
  <c r="LZ100" i="3"/>
  <c r="SK70" i="3"/>
  <c r="PW52" i="3"/>
  <c r="LW37" i="3"/>
  <c r="RG100" i="3"/>
  <c r="OL125" i="3"/>
  <c r="QW75" i="3"/>
  <c r="SZ87" i="3"/>
  <c r="TF78" i="3"/>
  <c r="QW12" i="3"/>
  <c r="RV18" i="3"/>
  <c r="ON57" i="3"/>
  <c r="RS134" i="3"/>
  <c r="LJ48" i="3"/>
  <c r="PC124" i="3"/>
  <c r="UH32" i="3"/>
  <c r="OS112" i="3"/>
  <c r="UC20" i="3"/>
  <c r="PH16" i="3"/>
  <c r="MT99" i="3"/>
  <c r="MG44" i="3"/>
  <c r="SU104" i="3"/>
  <c r="OR139" i="3"/>
  <c r="MT14" i="3"/>
  <c r="OL92" i="3"/>
  <c r="LU166" i="3"/>
  <c r="TY36" i="3"/>
  <c r="LG111" i="3"/>
  <c r="UC84" i="3"/>
  <c r="UB38" i="3"/>
  <c r="RC19" i="3"/>
  <c r="RE40" i="3"/>
  <c r="LS106" i="3"/>
  <c r="QW174" i="3"/>
  <c r="PX76" i="3"/>
  <c r="LU45" i="3"/>
  <c r="RS115" i="3"/>
  <c r="TU21" i="3"/>
  <c r="MS128" i="3"/>
  <c r="RW66" i="3"/>
  <c r="PE42" i="3"/>
  <c r="MW168" i="3"/>
  <c r="QX24" i="3"/>
  <c r="QY118" i="3"/>
  <c r="SI37" i="3"/>
  <c r="OV118" i="3"/>
  <c r="MV90" i="3"/>
  <c r="PJ3" i="3"/>
  <c r="LW24" i="3"/>
  <c r="MX35" i="3"/>
  <c r="LQ67" i="3"/>
  <c r="QQ53" i="3"/>
  <c r="TC120" i="3"/>
  <c r="PI87" i="3"/>
  <c r="LZ92" i="3"/>
  <c r="SW40" i="3"/>
  <c r="OU62" i="3"/>
  <c r="SK33" i="3"/>
  <c r="MW90" i="3"/>
  <c r="OP30" i="3"/>
  <c r="OV36" i="3"/>
  <c r="SX6" i="3"/>
  <c r="LY85" i="3"/>
  <c r="LK42" i="3"/>
  <c r="OU99" i="3"/>
  <c r="RM56" i="3"/>
  <c r="UC59" i="3"/>
  <c r="RI5" i="3"/>
  <c r="TF112" i="3"/>
  <c r="RI99" i="3"/>
  <c r="MJ38" i="3"/>
  <c r="TJ121" i="3"/>
  <c r="PH99" i="3"/>
  <c r="SU28" i="3"/>
  <c r="QD81" i="3"/>
  <c r="UA122" i="3"/>
  <c r="RD162" i="3"/>
  <c r="TH52" i="3"/>
  <c r="OS76" i="3"/>
  <c r="PJ112" i="3"/>
  <c r="TR67" i="3"/>
  <c r="MB11" i="3"/>
  <c r="PG33" i="3"/>
  <c r="TM74" i="3"/>
  <c r="RJ49" i="3"/>
  <c r="RN77" i="3"/>
  <c r="ML90" i="3"/>
  <c r="TU75" i="3"/>
  <c r="TI51" i="3"/>
  <c r="QG57" i="3"/>
  <c r="LY34" i="3"/>
  <c r="QP62" i="3"/>
  <c r="UB60" i="3"/>
  <c r="QX92" i="3"/>
  <c r="RS3" i="3"/>
  <c r="UA51" i="3"/>
  <c r="SK134" i="3"/>
  <c r="QB13" i="3"/>
  <c r="PI31" i="3"/>
  <c r="MW5" i="3"/>
  <c r="OP125" i="3"/>
  <c r="OO11" i="3"/>
  <c r="PB49" i="3"/>
  <c r="MG143" i="3"/>
  <c r="RA151" i="3"/>
  <c r="SD16" i="3"/>
  <c r="PO3" i="3"/>
  <c r="UE83" i="3"/>
  <c r="UI105" i="3"/>
  <c r="TC43" i="3"/>
  <c r="MU62" i="3"/>
  <c r="MU12" i="3"/>
  <c r="MW76" i="3"/>
  <c r="LR56" i="3"/>
  <c r="UH34" i="3"/>
  <c r="TL161" i="3"/>
  <c r="RJ166" i="3"/>
  <c r="UD116" i="3"/>
  <c r="QY106" i="3"/>
  <c r="SK12" i="3"/>
  <c r="RV60" i="3"/>
  <c r="ST13" i="3"/>
  <c r="SI118" i="3"/>
  <c r="PZ22" i="3"/>
  <c r="QX67" i="3"/>
  <c r="OX30" i="3"/>
  <c r="MG6" i="3"/>
  <c r="SY40" i="3"/>
  <c r="LY39" i="3"/>
  <c r="TJ26" i="3"/>
  <c r="TB89" i="3"/>
  <c r="QA137" i="3"/>
  <c r="QS3" i="3"/>
  <c r="QT41" i="3"/>
  <c r="SF4" i="3"/>
  <c r="UI7" i="3"/>
  <c r="QF102" i="3"/>
  <c r="MT65" i="3"/>
  <c r="RS16" i="3"/>
  <c r="TA63" i="3"/>
  <c r="RB51" i="3"/>
  <c r="RK21" i="3"/>
  <c r="LL48" i="3"/>
  <c r="UG36" i="3"/>
  <c r="MT53" i="3"/>
  <c r="MO46" i="3"/>
  <c r="PC73" i="3"/>
  <c r="MW26" i="3"/>
  <c r="QB75" i="3"/>
  <c r="TV13" i="3"/>
  <c r="PH27" i="3"/>
  <c r="RI107" i="3"/>
  <c r="QT156" i="3"/>
  <c r="SG42" i="3"/>
  <c r="PY39" i="3"/>
  <c r="LZ33" i="3"/>
  <c r="TV7" i="3"/>
  <c r="MX6" i="3"/>
  <c r="RA90" i="3"/>
  <c r="TC16" i="3"/>
  <c r="LH35" i="3"/>
  <c r="LW100" i="3"/>
  <c r="TG30" i="3"/>
  <c r="LS160" i="3"/>
  <c r="PH33" i="3"/>
  <c r="TI57" i="3"/>
  <c r="TX76" i="3"/>
  <c r="LO50" i="3"/>
  <c r="TR79" i="3"/>
  <c r="TF128" i="3"/>
  <c r="RJ82" i="3"/>
  <c r="SP124" i="3"/>
  <c r="MO63" i="3"/>
  <c r="LL63" i="3"/>
  <c r="MW85" i="3"/>
  <c r="SO85" i="3"/>
  <c r="RK63" i="3"/>
  <c r="RK47" i="3"/>
  <c r="OS105" i="3"/>
  <c r="SK103" i="3"/>
  <c r="SS93" i="3"/>
  <c r="TC23" i="3"/>
  <c r="SF48" i="3"/>
  <c r="RA50" i="3"/>
  <c r="QE90" i="3"/>
  <c r="LZ126" i="3"/>
  <c r="OW17" i="3"/>
  <c r="MY53" i="3"/>
  <c r="PA92" i="3"/>
  <c r="OY16" i="3"/>
  <c r="QE132" i="3"/>
  <c r="MO160" i="3"/>
  <c r="ML9" i="3"/>
  <c r="LX127" i="3"/>
  <c r="LQ134" i="3"/>
  <c r="SI61" i="3"/>
  <c r="SQ10" i="3"/>
  <c r="RS111" i="3"/>
  <c r="RX136" i="3"/>
  <c r="QV36" i="3"/>
  <c r="MJ68" i="3"/>
  <c r="RS92" i="3"/>
  <c r="PY113" i="3"/>
  <c r="LK167" i="3"/>
  <c r="SR144" i="3"/>
  <c r="RD81" i="3"/>
  <c r="RA71" i="3"/>
  <c r="LO5" i="3"/>
  <c r="RB163" i="3"/>
  <c r="SF86" i="3"/>
  <c r="UJ144" i="3"/>
  <c r="RD101" i="3"/>
  <c r="LX22" i="3"/>
  <c r="LK94" i="3"/>
  <c r="RH96" i="3"/>
  <c r="LQ20" i="3"/>
  <c r="TY23" i="3"/>
  <c r="TC63" i="3"/>
  <c r="MM104" i="3"/>
  <c r="SZ17" i="3"/>
  <c r="LQ131" i="3"/>
  <c r="UG24" i="3"/>
  <c r="PO59" i="3"/>
  <c r="TH149" i="3"/>
  <c r="UD106" i="3"/>
  <c r="UH79" i="3"/>
  <c r="TV106" i="3"/>
  <c r="MN8" i="3"/>
  <c r="RW48" i="3"/>
  <c r="LR107" i="3"/>
  <c r="OW127" i="3"/>
  <c r="MG174" i="3"/>
  <c r="RG88" i="3"/>
  <c r="MP35" i="3"/>
  <c r="SD95" i="3"/>
  <c r="OM81" i="3"/>
  <c r="OR93" i="3"/>
  <c r="RS17" i="3"/>
  <c r="LF58" i="3"/>
  <c r="SC12" i="3"/>
  <c r="LN176" i="3"/>
  <c r="LV26" i="3"/>
  <c r="MS13" i="3"/>
  <c r="QS28" i="3"/>
  <c r="LL144" i="3"/>
  <c r="MX139" i="3"/>
  <c r="LF41" i="3"/>
  <c r="LK93" i="3"/>
  <c r="QC32" i="3"/>
  <c r="OV23" i="3"/>
  <c r="OW5" i="3"/>
  <c r="PD94" i="3"/>
  <c r="PY127" i="3"/>
  <c r="TD40" i="3"/>
  <c r="LT58" i="3"/>
  <c r="PX92" i="3"/>
  <c r="TZ12" i="3"/>
  <c r="LJ42" i="3"/>
  <c r="MO50" i="3"/>
  <c r="TV35" i="3"/>
  <c r="UF31" i="3"/>
  <c r="MX27" i="3"/>
  <c r="PT32" i="3"/>
  <c r="LV125" i="3"/>
  <c r="TJ89" i="3"/>
  <c r="PR44" i="3"/>
  <c r="PD93" i="3"/>
  <c r="SG11" i="3"/>
  <c r="UE77" i="3"/>
  <c r="RL177" i="3"/>
  <c r="SP23" i="3"/>
  <c r="PH6" i="3"/>
  <c r="SO158" i="3"/>
  <c r="TM80" i="3"/>
  <c r="LO27" i="3"/>
  <c r="SV50" i="3"/>
  <c r="PS24" i="3"/>
  <c r="SU51" i="3"/>
  <c r="TA57" i="3"/>
  <c r="TY88" i="3"/>
  <c r="LL134" i="3"/>
  <c r="PX75" i="3"/>
  <c r="SA77" i="3"/>
  <c r="OW61" i="3"/>
  <c r="MA86" i="3"/>
  <c r="TK40" i="3"/>
  <c r="LK50" i="3"/>
  <c r="SR89" i="3"/>
  <c r="SC29" i="3"/>
  <c r="LV76" i="3"/>
  <c r="SQ45" i="3"/>
  <c r="UF4" i="3"/>
  <c r="TK43" i="3"/>
  <c r="LX164" i="3"/>
  <c r="MP36" i="3"/>
  <c r="MO27" i="3"/>
  <c r="RZ68" i="3"/>
  <c r="LJ146" i="3"/>
  <c r="SK34" i="3"/>
  <c r="OY35" i="3"/>
  <c r="PJ51" i="3"/>
  <c r="OS82" i="3"/>
  <c r="ST128" i="3"/>
  <c r="TK38" i="3"/>
  <c r="LQ93" i="3"/>
  <c r="QR62" i="3"/>
  <c r="LM71" i="3"/>
  <c r="UH109" i="3"/>
  <c r="PE68" i="3"/>
  <c r="PZ78" i="3"/>
  <c r="RY34" i="3"/>
  <c r="PH144" i="3"/>
  <c r="MV12" i="3"/>
  <c r="PY17" i="3"/>
  <c r="SP104" i="3"/>
  <c r="TU36" i="3"/>
  <c r="ON55" i="3"/>
  <c r="TG96" i="3"/>
  <c r="RS43" i="3"/>
  <c r="QS58" i="3"/>
  <c r="LL34" i="3"/>
  <c r="RK39" i="3"/>
  <c r="PR24" i="3"/>
  <c r="MP67" i="3"/>
  <c r="OV81" i="3"/>
  <c r="QQ154" i="3"/>
  <c r="RM94" i="3"/>
  <c r="LJ159" i="3"/>
  <c r="TK70" i="3"/>
  <c r="LT61" i="3"/>
  <c r="MQ78" i="3"/>
  <c r="MB12" i="3"/>
  <c r="RL45" i="3"/>
  <c r="LX32" i="3"/>
  <c r="RZ14" i="3"/>
  <c r="LF91" i="3"/>
  <c r="MT62" i="3"/>
  <c r="PG124" i="3"/>
  <c r="TE82" i="3"/>
  <c r="TF67" i="3"/>
  <c r="LP17" i="3"/>
  <c r="LM67" i="3"/>
  <c r="OO57" i="3"/>
  <c r="SX86" i="3"/>
  <c r="SZ109" i="3"/>
  <c r="SP31" i="3"/>
  <c r="OP59" i="3"/>
  <c r="PV17" i="3"/>
  <c r="UA13" i="3"/>
  <c r="ML34" i="3"/>
  <c r="SI106" i="3"/>
  <c r="UB35" i="3"/>
  <c r="LV48" i="3"/>
  <c r="PR26" i="3"/>
  <c r="TW87" i="3"/>
  <c r="PU44" i="3"/>
  <c r="OV160" i="3"/>
  <c r="SS122" i="3"/>
  <c r="LP58" i="3"/>
  <c r="UC99" i="3"/>
  <c r="PX108" i="3"/>
  <c r="PV94" i="3"/>
  <c r="SB81" i="3"/>
  <c r="PA116" i="3"/>
  <c r="OT173" i="3"/>
  <c r="TJ87" i="3"/>
  <c r="OO162" i="3"/>
  <c r="SO37" i="3"/>
  <c r="OW82" i="3"/>
  <c r="TK4" i="3"/>
  <c r="MX15" i="3"/>
  <c r="RG87" i="3"/>
  <c r="LQ97" i="3"/>
  <c r="MP38" i="3"/>
  <c r="MO84" i="3"/>
  <c r="MQ111" i="3"/>
  <c r="PG50" i="3"/>
  <c r="LH34" i="3"/>
  <c r="OQ111" i="3"/>
  <c r="LQ127" i="3"/>
  <c r="QB125" i="3"/>
  <c r="TI11" i="3"/>
  <c r="SA115" i="3"/>
  <c r="QD189" i="3"/>
  <c r="OX161" i="3"/>
  <c r="PI85" i="3"/>
  <c r="SJ13" i="3"/>
  <c r="RD19" i="3"/>
  <c r="PC17" i="3"/>
  <c r="OL143" i="3"/>
  <c r="RC115" i="3"/>
  <c r="PR66" i="3"/>
  <c r="SS5" i="3"/>
  <c r="SY112" i="3"/>
  <c r="MJ21" i="3"/>
  <c r="SK78" i="3"/>
  <c r="MG14" i="3"/>
  <c r="RM32" i="3"/>
  <c r="PY30" i="3"/>
  <c r="PB109" i="3"/>
  <c r="SJ141" i="3"/>
  <c r="RS48" i="3"/>
  <c r="SF40" i="3"/>
  <c r="SQ62" i="3"/>
  <c r="SX23" i="3"/>
  <c r="QT68" i="3"/>
  <c r="MP31" i="3"/>
  <c r="QC33" i="3"/>
  <c r="SX9" i="3"/>
  <c r="MJ141" i="3"/>
  <c r="LV77" i="3"/>
  <c r="OX72" i="3"/>
  <c r="SC140" i="3"/>
  <c r="LY26" i="3"/>
  <c r="OV140" i="3"/>
  <c r="MJ146" i="3"/>
  <c r="SD99" i="3"/>
  <c r="SA93" i="3"/>
  <c r="MB19" i="3"/>
  <c r="UA118" i="3"/>
  <c r="SB75" i="3"/>
  <c r="LX92" i="3"/>
  <c r="RJ55" i="3"/>
  <c r="TY31" i="3"/>
  <c r="TM13" i="3"/>
  <c r="SO7" i="3"/>
  <c r="UB89" i="3"/>
  <c r="LK132" i="3"/>
  <c r="OT30" i="3"/>
  <c r="SG27" i="3"/>
  <c r="OV137" i="3"/>
  <c r="OW34" i="3"/>
  <c r="LO11" i="3"/>
  <c r="RV38" i="3"/>
  <c r="SB104" i="3"/>
  <c r="PC10" i="3"/>
  <c r="RW43" i="3"/>
  <c r="TV65" i="3"/>
  <c r="LR55" i="3"/>
  <c r="RH41" i="3"/>
  <c r="MN69" i="3"/>
  <c r="TG27" i="3"/>
  <c r="RZ32" i="3"/>
  <c r="OR114" i="3"/>
  <c r="UB61" i="3"/>
  <c r="SX74" i="3"/>
  <c r="SH71" i="3"/>
  <c r="RL58" i="3"/>
  <c r="QV89" i="3"/>
  <c r="TE81" i="3"/>
  <c r="RJ70" i="3"/>
  <c r="SE88" i="3"/>
  <c r="SF73" i="3"/>
  <c r="LJ78" i="3"/>
  <c r="SB13" i="3"/>
  <c r="RD68" i="3"/>
  <c r="TJ131" i="3"/>
  <c r="QR109" i="3"/>
  <c r="RE58" i="3"/>
  <c r="QM58" i="3" s="1"/>
  <c r="RN94" i="3"/>
  <c r="TD132" i="3"/>
  <c r="QE129" i="3"/>
  <c r="PY11" i="3"/>
  <c r="TV92" i="3"/>
  <c r="MM82" i="3"/>
  <c r="QW14" i="3"/>
  <c r="TF60" i="3"/>
  <c r="LF107" i="3"/>
  <c r="QQ137" i="3"/>
  <c r="PO86" i="3"/>
  <c r="OU31" i="3"/>
  <c r="PX155" i="3"/>
  <c r="LT95" i="3"/>
  <c r="SC55" i="3"/>
  <c r="MS22" i="3"/>
  <c r="UF8" i="3"/>
  <c r="UI33" i="3"/>
  <c r="MO12" i="3"/>
  <c r="OL108" i="3"/>
  <c r="TK39" i="3"/>
  <c r="LT149" i="3"/>
  <c r="QC64" i="3"/>
  <c r="PG15" i="3"/>
  <c r="LG110" i="3"/>
  <c r="PZ102" i="3"/>
  <c r="MB16" i="3"/>
  <c r="SZ49" i="3"/>
  <c r="TF119" i="3"/>
  <c r="UI55" i="3"/>
  <c r="ON15" i="3"/>
  <c r="PT20" i="3"/>
  <c r="OX37" i="3"/>
  <c r="QC41" i="3"/>
  <c r="PG63" i="3"/>
  <c r="SR142" i="3"/>
  <c r="UI118" i="3"/>
  <c r="TD78" i="3"/>
  <c r="RE107" i="3"/>
  <c r="RJ36" i="3"/>
  <c r="RC11" i="3"/>
  <c r="LJ3" i="3"/>
  <c r="RH148" i="3"/>
  <c r="LL25" i="3"/>
  <c r="LG136" i="3"/>
  <c r="RE69" i="3"/>
  <c r="PS83" i="3"/>
  <c r="PI103" i="3"/>
  <c r="SF84" i="3"/>
  <c r="MG105" i="3"/>
  <c r="LQ86" i="3"/>
  <c r="MP45" i="3"/>
  <c r="LY33" i="3"/>
  <c r="MJ17" i="3"/>
  <c r="QW62" i="3"/>
  <c r="LY109" i="3"/>
  <c r="MM22" i="3"/>
  <c r="PD109" i="3"/>
  <c r="TU83" i="3"/>
  <c r="RI132" i="3"/>
  <c r="SK56" i="3"/>
  <c r="QE77" i="3"/>
  <c r="PJ159" i="3"/>
  <c r="OU9" i="3"/>
  <c r="LZ29" i="3"/>
  <c r="OW44" i="3"/>
  <c r="QQ29" i="3"/>
  <c r="LX132" i="3"/>
  <c r="MV97" i="3"/>
  <c r="OR50" i="3"/>
  <c r="RZ6" i="3"/>
  <c r="MU24" i="3"/>
  <c r="PY144" i="3"/>
  <c r="SE98" i="3"/>
  <c r="RK12" i="3"/>
  <c r="ON25" i="3"/>
  <c r="LQ62" i="3"/>
  <c r="RE23" i="3"/>
  <c r="LH6" i="3"/>
  <c r="TU93" i="3"/>
  <c r="PB48" i="3"/>
  <c r="OQ71" i="3"/>
  <c r="SJ44" i="3"/>
  <c r="PG73" i="3"/>
  <c r="RZ85" i="3"/>
  <c r="UI122" i="3"/>
  <c r="RE90" i="3"/>
  <c r="LD98" i="3"/>
  <c r="RM40" i="3"/>
  <c r="QP45" i="3"/>
  <c r="UA104" i="3"/>
  <c r="TG94" i="3"/>
  <c r="PF40" i="3"/>
  <c r="LH142" i="3"/>
  <c r="RN157" i="3"/>
  <c r="TH95" i="3"/>
  <c r="MV23" i="3"/>
  <c r="PO24" i="3"/>
  <c r="LO28" i="3"/>
  <c r="LT101" i="3"/>
  <c r="MA9" i="3"/>
  <c r="UJ97" i="3"/>
  <c r="PT131" i="3"/>
  <c r="PG13" i="3"/>
  <c r="QA70" i="3"/>
  <c r="UF74" i="3"/>
  <c r="RA59" i="3"/>
  <c r="LD97" i="3"/>
  <c r="MV56" i="3"/>
  <c r="TL20" i="3"/>
  <c r="UG30" i="3"/>
  <c r="RK57" i="3"/>
  <c r="MO167" i="3"/>
  <c r="QB4" i="3"/>
  <c r="OZ97" i="3"/>
  <c r="TK46" i="3"/>
  <c r="TF17" i="3"/>
  <c r="MK102" i="3"/>
  <c r="MU46" i="3"/>
  <c r="OS117" i="3"/>
  <c r="MX44" i="3"/>
  <c r="LW64" i="3"/>
  <c r="SQ43" i="3"/>
  <c r="PD37" i="3"/>
  <c r="PU49" i="3"/>
  <c r="OO13" i="3"/>
  <c r="SX4" i="3"/>
  <c r="MR66" i="3"/>
  <c r="PI116" i="3"/>
  <c r="ML88" i="3"/>
  <c r="RV16" i="3"/>
  <c r="SC113" i="3"/>
  <c r="LF112" i="3"/>
  <c r="MT129" i="3"/>
  <c r="PW88" i="3"/>
  <c r="LE120" i="3"/>
  <c r="SK61" i="3"/>
  <c r="OP157" i="3"/>
  <c r="SW73" i="3"/>
  <c r="RF10" i="3"/>
  <c r="TU136" i="3"/>
  <c r="PT13" i="3"/>
  <c r="MJ4" i="3"/>
  <c r="QF66" i="3"/>
  <c r="OU24" i="3"/>
  <c r="MJ49" i="3"/>
  <c r="TG110" i="3"/>
  <c r="SE69" i="3"/>
  <c r="UH133" i="3"/>
  <c r="TF65" i="3"/>
  <c r="MM34" i="3"/>
  <c r="LT38" i="3"/>
  <c r="TB142" i="3"/>
  <c r="TD58" i="3"/>
  <c r="PS20" i="3"/>
  <c r="MT135" i="3"/>
  <c r="RK27" i="3"/>
  <c r="SZ107" i="3"/>
  <c r="TE121" i="3"/>
  <c r="RC43" i="3"/>
  <c r="SY68" i="3"/>
  <c r="RK113" i="3"/>
  <c r="QV52" i="3"/>
  <c r="TY51" i="3"/>
  <c r="QZ58" i="3"/>
  <c r="PA74" i="3"/>
  <c r="LQ66" i="3"/>
  <c r="TZ37" i="3"/>
  <c r="PI109" i="3"/>
  <c r="SH43" i="3"/>
  <c r="TY77" i="3"/>
  <c r="SG87" i="3"/>
  <c r="SU133" i="3"/>
  <c r="MA146" i="3"/>
  <c r="LS128" i="3"/>
  <c r="OM37" i="3"/>
  <c r="OS85" i="3"/>
  <c r="LU46" i="3"/>
  <c r="OV69" i="3"/>
  <c r="PZ11" i="3"/>
  <c r="SG146" i="3"/>
  <c r="PS53" i="3"/>
  <c r="TK26" i="3"/>
  <c r="OO31" i="3"/>
  <c r="OZ72" i="3"/>
  <c r="OO64" i="3"/>
  <c r="LP127" i="3"/>
  <c r="MR69" i="3"/>
  <c r="PG68" i="3"/>
  <c r="UF27" i="3"/>
  <c r="OR72" i="3"/>
  <c r="OW106" i="3"/>
  <c r="PS30" i="3"/>
  <c r="OK30" i="3" s="1"/>
  <c r="QP43" i="3"/>
  <c r="SC10" i="3"/>
  <c r="QG14" i="3"/>
  <c r="OU91" i="3"/>
  <c r="QE72" i="3"/>
  <c r="RL122" i="3"/>
  <c r="PY74" i="3"/>
  <c r="QS69" i="3"/>
  <c r="TK78" i="3"/>
  <c r="MW93" i="3"/>
  <c r="OP86" i="3"/>
  <c r="MO75" i="3"/>
  <c r="RW79" i="3"/>
  <c r="UD27" i="3"/>
  <c r="SK139" i="3"/>
  <c r="OM107" i="3"/>
  <c r="UD73" i="3"/>
  <c r="SU73" i="3"/>
  <c r="PF90" i="3"/>
  <c r="OV42" i="3"/>
  <c r="LD27" i="3"/>
  <c r="RS90" i="3"/>
  <c r="LV3" i="3"/>
  <c r="LG46" i="3"/>
  <c r="LS69" i="3"/>
  <c r="MU93" i="3"/>
  <c r="RS41" i="3"/>
  <c r="SF27" i="3"/>
  <c r="SD134" i="3"/>
  <c r="QX117" i="3"/>
  <c r="PW123" i="3"/>
  <c r="SC18" i="3"/>
  <c r="TI3" i="3"/>
  <c r="OZ37" i="3"/>
  <c r="OO115" i="3"/>
  <c r="PA136" i="3"/>
  <c r="MK112" i="3"/>
  <c r="MS18" i="3"/>
  <c r="RJ39" i="3"/>
  <c r="LL66" i="3"/>
  <c r="MR139" i="3"/>
  <c r="QT90" i="3"/>
  <c r="MN99" i="3"/>
  <c r="MO129" i="3"/>
  <c r="SA131" i="3"/>
  <c r="MQ14" i="3"/>
  <c r="SE34" i="3"/>
  <c r="MA26" i="3"/>
  <c r="MQ34" i="3"/>
  <c r="SY139" i="3"/>
  <c r="UC156" i="3"/>
  <c r="TV9" i="3"/>
  <c r="LI37" i="3"/>
  <c r="QR22" i="3"/>
  <c r="SH123" i="3"/>
  <c r="MM49" i="3"/>
  <c r="OR136" i="3"/>
  <c r="LG62" i="3"/>
  <c r="TC142" i="3"/>
  <c r="QR70" i="3"/>
  <c r="MM149" i="3"/>
  <c r="OL7" i="3"/>
  <c r="LO45" i="3"/>
  <c r="LG50" i="3"/>
  <c r="MV112" i="3"/>
  <c r="UG12" i="3"/>
  <c r="MV121" i="3"/>
  <c r="RG16" i="3"/>
  <c r="RH135" i="3"/>
  <c r="RI7" i="3"/>
  <c r="TR34" i="3"/>
  <c r="UE99" i="3"/>
  <c r="PO43" i="3"/>
  <c r="RY78" i="3"/>
  <c r="RF13" i="3"/>
  <c r="RC55" i="3"/>
  <c r="QY32" i="3"/>
  <c r="TV28" i="3"/>
  <c r="RC12" i="3"/>
  <c r="UI63" i="3"/>
  <c r="OT76" i="3"/>
  <c r="MV37" i="3"/>
  <c r="SF50" i="3"/>
  <c r="QT50" i="3"/>
  <c r="PJ54" i="3"/>
  <c r="TI27" i="3"/>
  <c r="PR90" i="3"/>
  <c r="PV171" i="3"/>
  <c r="LH61" i="3"/>
  <c r="TU143" i="3"/>
  <c r="SJ91" i="3"/>
  <c r="LO134" i="3"/>
  <c r="QT49" i="3"/>
  <c r="SS53" i="3"/>
  <c r="LH5" i="3"/>
  <c r="TI32" i="3"/>
  <c r="QD32" i="3"/>
  <c r="OM44" i="3"/>
  <c r="TG4" i="3"/>
  <c r="RK23" i="3"/>
  <c r="PD38" i="3"/>
  <c r="SB170" i="3"/>
  <c r="SD66" i="3"/>
  <c r="SS113" i="3"/>
  <c r="OP89" i="3"/>
  <c r="PA8" i="3"/>
  <c r="OR8" i="3"/>
  <c r="LM107" i="3"/>
  <c r="ST144" i="3"/>
  <c r="SG50" i="3"/>
  <c r="SC97" i="3"/>
  <c r="RD74" i="3"/>
  <c r="LY14" i="3"/>
  <c r="MP105" i="3"/>
  <c r="RE82" i="3"/>
  <c r="OX38" i="3"/>
  <c r="MJ65" i="3"/>
  <c r="SV134" i="3"/>
  <c r="PH41" i="3"/>
  <c r="OM99" i="3"/>
  <c r="SQ171" i="3"/>
  <c r="OP14" i="3"/>
  <c r="TZ129" i="3"/>
  <c r="PB75" i="3"/>
  <c r="RW26" i="3"/>
  <c r="LZ94" i="3"/>
  <c r="RC124" i="3"/>
  <c r="RE103" i="3"/>
  <c r="QA29" i="3"/>
  <c r="UI161" i="3"/>
  <c r="MW72" i="3"/>
  <c r="LU14" i="3"/>
  <c r="PX57" i="3"/>
  <c r="SW90" i="3"/>
  <c r="OU19" i="3"/>
  <c r="PO153" i="3"/>
  <c r="UA55" i="3"/>
  <c r="TE116" i="3"/>
  <c r="LS81" i="3"/>
  <c r="TH124" i="3"/>
  <c r="QB165" i="3"/>
  <c r="QP48" i="3"/>
  <c r="PS135" i="3"/>
  <c r="TB69" i="3"/>
  <c r="PG71" i="3"/>
  <c r="SJ150" i="3"/>
  <c r="QU39" i="3"/>
  <c r="TL118" i="3"/>
  <c r="PD118" i="3"/>
  <c r="SK167" i="3"/>
  <c r="RS44" i="3"/>
  <c r="RH37" i="3"/>
  <c r="PF130" i="3"/>
  <c r="PO23" i="3"/>
  <c r="RM100" i="3"/>
  <c r="QV83" i="3"/>
  <c r="MG97" i="3"/>
  <c r="QZ19" i="3"/>
  <c r="MR29" i="3"/>
  <c r="LN116" i="3"/>
  <c r="OT111" i="3"/>
  <c r="TE54" i="3"/>
  <c r="MK186" i="3"/>
  <c r="LS65" i="3"/>
  <c r="MV104" i="3"/>
  <c r="PU101" i="3"/>
  <c r="QX80" i="3"/>
  <c r="LW8" i="3"/>
  <c r="RW53" i="3"/>
  <c r="UA131" i="3"/>
  <c r="LL149" i="3"/>
  <c r="MS27" i="3"/>
  <c r="UB137" i="3"/>
  <c r="LE47" i="3"/>
  <c r="UC66" i="3"/>
  <c r="RA126" i="3"/>
  <c r="SV49" i="3"/>
  <c r="TW55" i="3"/>
  <c r="LE14" i="3"/>
  <c r="PU87" i="3"/>
  <c r="LJ72" i="3"/>
  <c r="LE51" i="3"/>
  <c r="LG128" i="3"/>
  <c r="SK92" i="3"/>
  <c r="UD154" i="3"/>
  <c r="QG46" i="3"/>
  <c r="LS78" i="3"/>
  <c r="QP177" i="3"/>
  <c r="LQ96" i="3"/>
  <c r="MO101" i="3"/>
  <c r="PB164" i="3"/>
  <c r="OS9" i="3"/>
  <c r="TE88" i="3"/>
  <c r="MR79" i="3"/>
  <c r="QD98" i="3"/>
  <c r="PW63" i="3"/>
  <c r="MK157" i="3"/>
  <c r="TG29" i="3"/>
  <c r="MM45" i="3"/>
  <c r="TM132" i="3"/>
  <c r="PY110" i="3"/>
  <c r="PU26" i="3"/>
  <c r="QQ27" i="3"/>
  <c r="MX87" i="3"/>
  <c r="PC92" i="3"/>
  <c r="LO69" i="3"/>
  <c r="PI8" i="3"/>
  <c r="TX83" i="3"/>
  <c r="SG9" i="3"/>
  <c r="LW89" i="3"/>
  <c r="LL98" i="3"/>
  <c r="QF29" i="3"/>
  <c r="LZ26" i="3"/>
  <c r="RA45" i="3"/>
  <c r="TA126" i="3"/>
  <c r="QP130" i="3"/>
  <c r="SZ156" i="3"/>
  <c r="TG144" i="3"/>
  <c r="RA22" i="3"/>
  <c r="OM70" i="3"/>
  <c r="SS99" i="3"/>
  <c r="LV10" i="3"/>
  <c r="UH132" i="3"/>
  <c r="LN68" i="3"/>
  <c r="MX33" i="3"/>
  <c r="PZ5" i="3"/>
  <c r="UJ127" i="3"/>
  <c r="OR54" i="3"/>
  <c r="SF80" i="3"/>
  <c r="OX26" i="3"/>
  <c r="MY129" i="3"/>
  <c r="OO7" i="3"/>
  <c r="UB47" i="3"/>
  <c r="QR115" i="3"/>
  <c r="TK108" i="3"/>
  <c r="RZ17" i="3"/>
  <c r="SE92" i="3"/>
  <c r="OU78" i="3"/>
  <c r="LL150" i="3"/>
  <c r="UF128" i="3"/>
  <c r="LW98" i="3"/>
  <c r="LS86" i="3"/>
  <c r="LA86" i="3" s="1"/>
  <c r="TV71" i="3"/>
  <c r="OW33" i="3"/>
  <c r="PG143" i="3"/>
  <c r="SU119" i="3"/>
  <c r="QQ94" i="3"/>
  <c r="PJ142" i="3"/>
  <c r="TC105" i="3"/>
  <c r="SR88" i="3"/>
  <c r="QU42" i="3"/>
  <c r="QF38" i="3"/>
  <c r="QV49" i="3"/>
  <c r="PG38" i="3"/>
  <c r="LU67" i="3"/>
  <c r="RB159" i="3"/>
  <c r="QZ153" i="3"/>
  <c r="MR65" i="3"/>
  <c r="LI185" i="3"/>
  <c r="SH141" i="3"/>
  <c r="RK121" i="3"/>
  <c r="OM101" i="3"/>
  <c r="SZ178" i="3"/>
  <c r="LM109" i="3"/>
  <c r="ML85" i="3"/>
  <c r="PV125" i="3"/>
  <c r="PC118" i="3"/>
  <c r="TZ68" i="3"/>
  <c r="SZ121" i="3"/>
  <c r="TV115" i="3"/>
  <c r="PJ9" i="3"/>
  <c r="QA140" i="3"/>
  <c r="PH125" i="3"/>
  <c r="ON62" i="3"/>
  <c r="LN158" i="3"/>
  <c r="PV27" i="3"/>
  <c r="PZ7" i="3"/>
  <c r="SC4" i="3"/>
  <c r="TE44" i="3"/>
  <c r="RX37" i="3"/>
  <c r="OO134" i="3"/>
  <c r="LJ128" i="3"/>
  <c r="LX91" i="3"/>
  <c r="MM65" i="3"/>
  <c r="LU98" i="3"/>
  <c r="TC70" i="3"/>
  <c r="LF55" i="3"/>
  <c r="MX57" i="3"/>
  <c r="LG19" i="3"/>
  <c r="LL21" i="3"/>
  <c r="LK53" i="3"/>
  <c r="OM56" i="3"/>
  <c r="RJ24" i="3"/>
  <c r="MP9" i="3"/>
  <c r="SY174" i="3"/>
  <c r="PW107" i="3"/>
  <c r="RE100" i="3"/>
  <c r="OY33" i="3"/>
  <c r="LN150" i="3"/>
  <c r="RE120" i="3"/>
  <c r="SO22" i="3"/>
  <c r="QB132" i="3"/>
  <c r="SJ20" i="3"/>
  <c r="TB4" i="3"/>
  <c r="UJ128" i="3"/>
  <c r="PY42" i="3"/>
  <c r="RS56" i="3"/>
  <c r="RZ121" i="3"/>
  <c r="LS17" i="3"/>
  <c r="LX104" i="3"/>
  <c r="LD58" i="3"/>
  <c r="KZ58" i="3" s="1"/>
  <c r="SW28" i="3"/>
  <c r="QP107" i="3"/>
  <c r="MG23" i="3"/>
  <c r="RD24" i="3"/>
  <c r="LV6" i="3"/>
  <c r="MU50" i="3"/>
  <c r="PZ137" i="3"/>
  <c r="RZ39" i="3"/>
  <c r="LD117" i="3"/>
  <c r="QQ122" i="3"/>
  <c r="TB98" i="3"/>
  <c r="QQ61" i="3"/>
  <c r="RB5" i="3"/>
  <c r="MS32" i="3"/>
  <c r="OS26" i="3"/>
  <c r="PZ41" i="3"/>
  <c r="SF23" i="3"/>
  <c r="LP44" i="3"/>
  <c r="SZ78" i="3"/>
  <c r="SC87" i="3"/>
  <c r="QV73" i="3"/>
  <c r="OY77" i="3"/>
  <c r="SZ4" i="3"/>
  <c r="QC183" i="3"/>
  <c r="SQ38" i="3"/>
  <c r="TJ65" i="3"/>
  <c r="UA20" i="3"/>
  <c r="PV73" i="3"/>
  <c r="TW49" i="3"/>
  <c r="MG20" i="3"/>
  <c r="PW106" i="3"/>
  <c r="TZ114" i="3"/>
  <c r="RM186" i="3"/>
  <c r="LU16" i="3"/>
  <c r="LP50" i="3"/>
  <c r="LE113" i="3"/>
  <c r="LX142" i="3"/>
  <c r="RA47" i="3"/>
  <c r="OQ128" i="3"/>
  <c r="UG19" i="3"/>
  <c r="PR14" i="3"/>
  <c r="MG121" i="3"/>
  <c r="TR124" i="3"/>
  <c r="OO87" i="3"/>
  <c r="UH58" i="3"/>
  <c r="TM59" i="3"/>
  <c r="TZ44" i="3"/>
  <c r="SO157" i="3"/>
  <c r="RZ18" i="3"/>
  <c r="OS17" i="3"/>
  <c r="RJ71" i="3"/>
  <c r="PR36" i="3"/>
  <c r="PU31" i="3"/>
  <c r="TK91" i="3"/>
  <c r="SG100" i="3"/>
  <c r="MV105" i="3"/>
  <c r="SQ29" i="3"/>
  <c r="MB9" i="3"/>
  <c r="SG46" i="3"/>
  <c r="TU98" i="3"/>
  <c r="PJ61" i="3"/>
  <c r="LN78" i="3"/>
  <c r="SR101" i="3"/>
  <c r="LD82" i="3"/>
  <c r="LX12" i="3"/>
  <c r="RJ73" i="3"/>
  <c r="PA42" i="3"/>
  <c r="SV16" i="3"/>
  <c r="SB36" i="3"/>
  <c r="OL95" i="3"/>
  <c r="MT22" i="3"/>
  <c r="TJ86" i="3"/>
  <c r="MR138" i="3"/>
  <c r="TM37" i="3"/>
  <c r="SW29" i="3"/>
  <c r="QV14" i="3"/>
  <c r="QP109" i="3"/>
  <c r="TB84" i="3"/>
  <c r="QV104" i="3"/>
  <c r="ML124" i="3"/>
  <c r="QZ5" i="3"/>
  <c r="LV120" i="3"/>
  <c r="RY184" i="3"/>
  <c r="SY116" i="3"/>
  <c r="PW6" i="3"/>
  <c r="OP88" i="3"/>
  <c r="UJ3" i="3"/>
  <c r="TJ95" i="3"/>
  <c r="OZ187" i="3"/>
  <c r="TW62" i="3"/>
  <c r="MA40" i="3"/>
  <c r="ML35" i="3"/>
  <c r="LX64" i="3"/>
  <c r="QD22" i="3"/>
  <c r="TY62" i="3"/>
  <c r="MY82" i="3"/>
  <c r="TG114" i="3"/>
  <c r="LW87" i="3"/>
  <c r="OP103" i="3"/>
  <c r="TH122" i="3"/>
  <c r="RX51" i="3"/>
  <c r="QA146" i="3"/>
  <c r="LP29" i="3"/>
  <c r="LR43" i="3"/>
  <c r="LD144" i="3"/>
  <c r="RE91" i="3"/>
  <c r="UB115" i="3"/>
  <c r="OS56" i="3"/>
  <c r="SA108" i="3"/>
  <c r="PI112" i="3"/>
  <c r="SQ98" i="3"/>
  <c r="QQ171" i="3"/>
  <c r="UD60" i="3"/>
  <c r="PD126" i="3"/>
  <c r="LV32" i="3"/>
  <c r="LT143" i="3"/>
  <c r="MY101" i="3"/>
  <c r="LU25" i="3"/>
  <c r="RL136" i="3"/>
  <c r="TU139" i="3"/>
  <c r="LQ79" i="3"/>
  <c r="TD67" i="3"/>
  <c r="RM39" i="3"/>
  <c r="TG134" i="3"/>
  <c r="SY36" i="3"/>
  <c r="LT24" i="3"/>
  <c r="MO60" i="3"/>
  <c r="SI115" i="3"/>
  <c r="PH153" i="3"/>
  <c r="MG88" i="3"/>
  <c r="SI86" i="3"/>
  <c r="MM12" i="3"/>
  <c r="LZ56" i="3"/>
  <c r="SW119" i="3"/>
  <c r="TH55" i="3"/>
  <c r="PJ143" i="3"/>
  <c r="PT119" i="3"/>
  <c r="LP49" i="3"/>
  <c r="TJ141" i="3"/>
  <c r="TK19" i="3"/>
  <c r="RV76" i="3"/>
  <c r="QB85" i="3"/>
  <c r="LI89" i="3"/>
  <c r="OV75" i="3"/>
  <c r="TH76" i="3"/>
  <c r="LE59" i="3"/>
  <c r="TM27" i="3"/>
  <c r="LG6" i="3"/>
  <c r="SX62" i="3"/>
  <c r="LS60" i="3"/>
  <c r="QV172" i="3"/>
  <c r="TK182" i="3"/>
  <c r="SS32" i="3"/>
  <c r="LL23" i="3"/>
  <c r="PX31" i="3"/>
  <c r="OV7" i="3"/>
  <c r="OZ51" i="3"/>
  <c r="LR146" i="3"/>
  <c r="UB145" i="3"/>
  <c r="PH76" i="3"/>
  <c r="MP78" i="3"/>
  <c r="LJ126" i="3"/>
  <c r="RS95" i="3"/>
  <c r="TF8" i="3"/>
  <c r="QT117" i="3"/>
  <c r="OT67" i="3"/>
  <c r="MU59" i="3"/>
  <c r="OS63" i="3"/>
  <c r="MP28" i="3"/>
  <c r="UB90" i="3"/>
  <c r="QW59" i="3"/>
  <c r="UC24" i="3"/>
  <c r="MB58" i="3"/>
  <c r="RM78" i="3"/>
  <c r="PB45" i="3"/>
  <c r="LU39" i="3"/>
  <c r="QA19" i="3"/>
  <c r="LO75" i="3"/>
  <c r="MX114" i="3"/>
  <c r="RM25" i="3"/>
  <c r="RZ55" i="3"/>
  <c r="LV28" i="3"/>
  <c r="LW139" i="3"/>
  <c r="QP18" i="3"/>
  <c r="RY32" i="3"/>
  <c r="QF53" i="3"/>
  <c r="PT73" i="3"/>
  <c r="QY3" i="3"/>
  <c r="OP8" i="3"/>
  <c r="RH188" i="3"/>
  <c r="SJ161" i="3"/>
  <c r="SI10" i="3"/>
  <c r="TI85" i="3"/>
  <c r="TF151" i="3"/>
  <c r="PZ53" i="3"/>
  <c r="SX85" i="3"/>
  <c r="RB26" i="3"/>
  <c r="LI76" i="3"/>
  <c r="ON118" i="3"/>
  <c r="LJ81" i="3"/>
  <c r="MS28" i="3"/>
  <c r="RM126" i="3"/>
  <c r="PG48" i="3"/>
  <c r="SK157" i="3"/>
  <c r="SW19" i="3"/>
  <c r="PV91" i="3"/>
  <c r="TZ81" i="3"/>
  <c r="LY64" i="3"/>
  <c r="UD41" i="3"/>
  <c r="PI56" i="3"/>
  <c r="PE78" i="3"/>
  <c r="SQ114" i="3"/>
  <c r="QA61" i="3"/>
  <c r="MQ88" i="3"/>
  <c r="QA24" i="3"/>
  <c r="MW22" i="3"/>
  <c r="LY78" i="3"/>
  <c r="RB137" i="3"/>
  <c r="MV175" i="3"/>
  <c r="LZ57" i="3"/>
  <c r="RN10" i="3"/>
  <c r="UJ153" i="3"/>
  <c r="PA73" i="3"/>
  <c r="UH55" i="3"/>
  <c r="TU112" i="3"/>
  <c r="MP62" i="3"/>
  <c r="PU81" i="3"/>
  <c r="PJ77" i="3"/>
  <c r="TG153" i="3"/>
  <c r="SE135" i="3"/>
  <c r="SU24" i="3"/>
  <c r="QS33" i="3"/>
  <c r="LX65" i="3"/>
  <c r="PC161" i="3"/>
  <c r="OO38" i="3"/>
  <c r="QC67" i="3"/>
  <c r="OM84" i="3"/>
  <c r="OU80" i="3"/>
  <c r="RA72" i="3"/>
  <c r="PF125" i="3"/>
  <c r="LV185" i="3"/>
  <c r="PS101" i="3"/>
  <c r="QT67" i="3"/>
  <c r="SC78" i="3"/>
  <c r="OR12" i="3"/>
  <c r="SV74" i="3"/>
  <c r="MO56" i="3"/>
  <c r="SR11" i="3"/>
  <c r="SP66" i="3"/>
  <c r="MM74" i="3"/>
  <c r="SO114" i="3"/>
  <c r="PZ126" i="3"/>
  <c r="RF107" i="3"/>
  <c r="OR39" i="3"/>
  <c r="PH140" i="3"/>
  <c r="OV106" i="3"/>
  <c r="RS61" i="3"/>
  <c r="QU111" i="3"/>
  <c r="QQ36" i="3"/>
  <c r="PA69" i="3"/>
  <c r="MB99" i="3"/>
  <c r="LM103" i="3"/>
  <c r="OL27" i="3"/>
  <c r="RV122" i="3"/>
  <c r="LN12" i="3"/>
  <c r="OW83" i="3"/>
  <c r="SR79" i="3"/>
  <c r="QT24" i="3"/>
  <c r="TB29" i="3"/>
  <c r="SK105" i="3"/>
  <c r="SS45" i="3"/>
  <c r="LM131" i="3"/>
  <c r="PE121" i="3"/>
  <c r="QB115" i="3"/>
  <c r="UH124" i="3"/>
  <c r="SO77" i="3"/>
  <c r="PI83" i="3"/>
  <c r="RH168" i="3"/>
  <c r="PF150" i="3"/>
  <c r="RJ98" i="3"/>
  <c r="SR174" i="3"/>
  <c r="OW58" i="3"/>
  <c r="TB22" i="3"/>
  <c r="OL45" i="3"/>
  <c r="SB109" i="3"/>
  <c r="SK3" i="3"/>
  <c r="UD63" i="3"/>
  <c r="LQ26" i="3"/>
  <c r="SZ122" i="3"/>
  <c r="QS125" i="3"/>
  <c r="QU77" i="3"/>
  <c r="LH15" i="3"/>
  <c r="QF65" i="3"/>
  <c r="UC52" i="3"/>
  <c r="SU161" i="3"/>
  <c r="QC69" i="3"/>
  <c r="UF164" i="3"/>
  <c r="SP64" i="3"/>
  <c r="OO29" i="3"/>
  <c r="SE77" i="3"/>
  <c r="QZ37" i="3"/>
  <c r="SZ51" i="3"/>
  <c r="TG132" i="3"/>
  <c r="UG74" i="3"/>
  <c r="TB91" i="3"/>
  <c r="PH47" i="3"/>
  <c r="MQ11" i="3"/>
  <c r="RV172" i="3"/>
  <c r="OL135" i="3"/>
  <c r="UD53" i="3"/>
  <c r="UA63" i="3"/>
  <c r="OU125" i="3"/>
  <c r="LS139" i="3"/>
  <c r="TZ7" i="3"/>
  <c r="QS114" i="3"/>
  <c r="RG105" i="3"/>
  <c r="QV134" i="3"/>
  <c r="UC72" i="3"/>
  <c r="MT10" i="3"/>
  <c r="TB107" i="3"/>
  <c r="RX149" i="3"/>
  <c r="SU152" i="3"/>
  <c r="MX160" i="3"/>
  <c r="OP20" i="3"/>
  <c r="SB89" i="3"/>
  <c r="MY6" i="3"/>
  <c r="LK121" i="3"/>
  <c r="MQ132" i="3"/>
  <c r="TK129" i="3"/>
  <c r="PG117" i="3"/>
  <c r="LI115" i="3"/>
  <c r="QZ101" i="3"/>
  <c r="SY111" i="3"/>
  <c r="PF52" i="3"/>
  <c r="UE12" i="3"/>
  <c r="OO8" i="3"/>
  <c r="LF6" i="3"/>
  <c r="PH142" i="3"/>
  <c r="SO59" i="3"/>
  <c r="OL198" i="3"/>
  <c r="PA68" i="3"/>
  <c r="TC48" i="3"/>
  <c r="TK48" i="3"/>
  <c r="UA86" i="3"/>
  <c r="QU17" i="3"/>
  <c r="LE75" i="3"/>
  <c r="PG12" i="3"/>
  <c r="PH155" i="3"/>
  <c r="TD47" i="3"/>
  <c r="OL76" i="3"/>
  <c r="TY54" i="3"/>
  <c r="TW47" i="3"/>
  <c r="OX45" i="3"/>
  <c r="SD143" i="3"/>
  <c r="PY82" i="3"/>
  <c r="PA79" i="3"/>
  <c r="MS104" i="3"/>
  <c r="UC60" i="3"/>
  <c r="RY53" i="3"/>
  <c r="RX144" i="3"/>
  <c r="OR75" i="3"/>
  <c r="PE3" i="3"/>
  <c r="RC3" i="3"/>
  <c r="QX153" i="3"/>
  <c r="SH49" i="3"/>
  <c r="TM72" i="3"/>
  <c r="PR6" i="3"/>
  <c r="RJ99" i="3"/>
  <c r="PW5" i="3"/>
  <c r="OR57" i="3"/>
  <c r="SG155" i="3"/>
  <c r="MB108" i="3"/>
  <c r="PY69" i="3"/>
  <c r="TF23" i="3"/>
  <c r="SQ160" i="3"/>
  <c r="RE22" i="3"/>
  <c r="QM22" i="3" s="1"/>
  <c r="QD45" i="3"/>
  <c r="QG19" i="3"/>
  <c r="PJ71" i="3"/>
  <c r="QQ20" i="3"/>
  <c r="RM38" i="3"/>
  <c r="OM176" i="3"/>
  <c r="MN89" i="3"/>
  <c r="LP94" i="3"/>
  <c r="TY90" i="3"/>
  <c r="TU95" i="3"/>
  <c r="TH19" i="3"/>
  <c r="SZ71" i="3"/>
  <c r="QF98" i="3"/>
  <c r="PR97" i="3"/>
  <c r="SR25" i="3"/>
  <c r="QW124" i="3"/>
  <c r="RX148" i="3"/>
  <c r="SI72" i="3"/>
  <c r="UC40" i="3"/>
  <c r="LE60" i="3"/>
  <c r="LR102" i="3"/>
  <c r="OM100" i="3"/>
  <c r="RE5" i="3"/>
  <c r="PX3" i="3"/>
  <c r="TA52" i="3"/>
  <c r="SD21" i="3"/>
  <c r="LF75" i="3"/>
  <c r="RI78" i="3"/>
  <c r="OV126" i="3"/>
  <c r="RZ72" i="3"/>
  <c r="QQ74" i="3"/>
  <c r="ST127" i="3"/>
  <c r="TA50" i="3"/>
  <c r="TU121" i="3"/>
  <c r="LV82" i="3"/>
  <c r="TR110" i="3"/>
  <c r="LP32" i="3"/>
  <c r="PJ69" i="3"/>
  <c r="PJ130" i="3"/>
  <c r="TB121" i="3"/>
  <c r="TI58" i="3"/>
  <c r="SZ14" i="3"/>
  <c r="LF115" i="3"/>
  <c r="TM9" i="3"/>
  <c r="SB148" i="3"/>
  <c r="LR128" i="3"/>
  <c r="RY131" i="3"/>
  <c r="OS157" i="3"/>
  <c r="QE66" i="3"/>
  <c r="LJ100" i="3"/>
  <c r="PT10" i="3"/>
  <c r="SZ85" i="3"/>
  <c r="SV63" i="3"/>
  <c r="MK89" i="3"/>
  <c r="RV119" i="3"/>
  <c r="LF97" i="3"/>
  <c r="QP84" i="3"/>
  <c r="LI118" i="3"/>
  <c r="MN60" i="3"/>
  <c r="UA83" i="3"/>
  <c r="UH116" i="3"/>
  <c r="SG89" i="3"/>
  <c r="QG71" i="3"/>
  <c r="TY39" i="3"/>
  <c r="LR66" i="3"/>
  <c r="TH23" i="3"/>
  <c r="MU56" i="3"/>
  <c r="QX107" i="3"/>
  <c r="QZ11" i="3"/>
  <c r="OV37" i="3"/>
  <c r="TM7" i="3"/>
  <c r="UG116" i="3"/>
  <c r="LS147" i="3"/>
  <c r="LJ168" i="3"/>
  <c r="OS125" i="3"/>
  <c r="RB58" i="3"/>
  <c r="LV40" i="3"/>
  <c r="LK18" i="3"/>
  <c r="TK128" i="3"/>
  <c r="TZ22" i="3"/>
  <c r="MW97" i="3"/>
  <c r="MN6" i="3"/>
  <c r="TI157" i="3"/>
  <c r="RS32" i="3"/>
  <c r="PE67" i="3"/>
  <c r="MN140" i="3"/>
  <c r="TX19" i="3"/>
  <c r="PS76" i="3"/>
  <c r="MV48" i="3"/>
  <c r="SW81" i="3"/>
  <c r="TZ32" i="3"/>
  <c r="PD167" i="3"/>
  <c r="UI69" i="3"/>
  <c r="TM134" i="3"/>
  <c r="UE26" i="3"/>
  <c r="LS165" i="3"/>
  <c r="LY101" i="3"/>
  <c r="QZ112" i="3"/>
  <c r="PW36" i="3"/>
  <c r="SC117" i="3"/>
  <c r="MW4" i="3"/>
  <c r="MB62" i="3"/>
  <c r="PZ104" i="3"/>
  <c r="MX130" i="3"/>
  <c r="OU70" i="3"/>
  <c r="RL124" i="3"/>
  <c r="RX34" i="3"/>
  <c r="QS55" i="3"/>
  <c r="TF142" i="3"/>
  <c r="LQ148" i="3"/>
  <c r="SD75" i="3"/>
  <c r="MV156" i="3"/>
  <c r="PA110" i="3"/>
  <c r="PT76" i="3"/>
  <c r="LT182" i="3"/>
  <c r="OM20" i="3"/>
  <c r="OW64" i="3"/>
  <c r="SY23" i="3"/>
  <c r="TD49" i="3"/>
  <c r="SE45" i="3"/>
  <c r="SC149" i="3"/>
  <c r="MP126" i="3"/>
  <c r="RJ76" i="3"/>
  <c r="QD20" i="3"/>
  <c r="TF89" i="3"/>
  <c r="LU89" i="3"/>
  <c r="LL80" i="3"/>
  <c r="MR130" i="3"/>
  <c r="RH80" i="3"/>
  <c r="LM41" i="3"/>
  <c r="SV35" i="3"/>
  <c r="LT72" i="3"/>
  <c r="SB45" i="3"/>
  <c r="SQ77" i="3"/>
  <c r="SR8" i="3"/>
  <c r="RW46" i="3"/>
  <c r="UD104" i="3"/>
  <c r="TL28" i="3"/>
  <c r="LF106" i="3"/>
  <c r="LR91" i="3"/>
  <c r="TD74" i="3"/>
  <c r="SB25" i="3"/>
  <c r="UB142" i="3"/>
  <c r="OL96" i="3"/>
  <c r="QF84" i="3"/>
  <c r="PJ22" i="3"/>
  <c r="SU37" i="3"/>
  <c r="MW67" i="3"/>
  <c r="OY3" i="3"/>
  <c r="RD33" i="3"/>
  <c r="MJ55" i="3"/>
  <c r="UD74" i="3"/>
  <c r="LG113" i="3"/>
  <c r="MG4" i="3"/>
  <c r="RA69" i="3"/>
  <c r="LW92" i="3"/>
  <c r="PD27" i="3"/>
  <c r="SV54" i="3"/>
  <c r="MM48" i="3"/>
  <c r="SV95" i="3"/>
  <c r="MS134" i="3"/>
  <c r="PO164" i="3"/>
  <c r="RE156" i="3"/>
  <c r="RZ63" i="3"/>
  <c r="SV38" i="3"/>
  <c r="RB192" i="3"/>
  <c r="LT85" i="3"/>
  <c r="PI108" i="3"/>
  <c r="MR160" i="3"/>
  <c r="SB40" i="3"/>
  <c r="LK156" i="3"/>
  <c r="RE89" i="3"/>
  <c r="SU76" i="3"/>
  <c r="RY175" i="3"/>
  <c r="MX95" i="3"/>
  <c r="PH61" i="3"/>
  <c r="TW34" i="3"/>
  <c r="TK3" i="3"/>
  <c r="UC143" i="3"/>
  <c r="OQ59" i="3"/>
  <c r="PS11" i="3"/>
  <c r="UE81" i="3"/>
  <c r="LZ179" i="3"/>
  <c r="PT43" i="3"/>
  <c r="RA77" i="3"/>
  <c r="SE5" i="3"/>
  <c r="TK23" i="3"/>
  <c r="QG16" i="3"/>
  <c r="SJ15" i="3"/>
  <c r="SJ31" i="3"/>
  <c r="LQ158" i="3"/>
  <c r="LN29" i="3"/>
  <c r="TK54" i="3"/>
  <c r="TY8" i="3"/>
  <c r="QC129" i="3"/>
  <c r="TE92" i="3"/>
  <c r="PJ122" i="3"/>
  <c r="TY58" i="3"/>
  <c r="SE168" i="3"/>
  <c r="LR50" i="3"/>
  <c r="PJ4" i="3"/>
  <c r="TL125" i="3"/>
  <c r="LL71" i="3"/>
  <c r="LQ117" i="3"/>
  <c r="LK17" i="3"/>
  <c r="TV54" i="3"/>
  <c r="LM91" i="3"/>
  <c r="SY117" i="3"/>
  <c r="RE84" i="3"/>
  <c r="RW56" i="3"/>
  <c r="TR75" i="3"/>
  <c r="QF19" i="3"/>
  <c r="TD12" i="3"/>
  <c r="TX57" i="3"/>
  <c r="QE145" i="3"/>
  <c r="RS100" i="3"/>
  <c r="LP75" i="3"/>
  <c r="PC147" i="3"/>
  <c r="TE176" i="3"/>
  <c r="MA35" i="3"/>
  <c r="QF141" i="3"/>
  <c r="SG127" i="3"/>
  <c r="OL36" i="3"/>
  <c r="OQ33" i="3"/>
  <c r="QY29" i="3"/>
  <c r="MS138" i="3"/>
  <c r="PW22" i="3"/>
  <c r="SP136" i="3"/>
  <c r="SK32" i="3"/>
  <c r="OL111" i="3"/>
  <c r="SZ115" i="3"/>
  <c r="TK52" i="3"/>
  <c r="UE60" i="3"/>
  <c r="SX77" i="3"/>
  <c r="PF66" i="3"/>
  <c r="LL171" i="3"/>
  <c r="QW110" i="3"/>
  <c r="MW6" i="3"/>
  <c r="QQ125" i="3"/>
  <c r="UA19" i="3"/>
  <c r="PV84" i="3"/>
  <c r="QA47" i="3"/>
  <c r="LV114" i="3"/>
  <c r="SR126" i="3"/>
  <c r="OM40" i="3"/>
  <c r="MW54" i="3"/>
  <c r="TA125" i="3"/>
  <c r="MY72" i="3"/>
  <c r="RG165" i="3"/>
  <c r="UJ74" i="3"/>
  <c r="RE114" i="3"/>
  <c r="MP34" i="3"/>
  <c r="PB67" i="3"/>
  <c r="QG112" i="3"/>
  <c r="LZ90" i="3"/>
  <c r="MK150" i="3"/>
  <c r="MX104" i="3"/>
  <c r="QZ30" i="3"/>
  <c r="PS50" i="3"/>
  <c r="QU13" i="3"/>
  <c r="QP136" i="3"/>
  <c r="LE25" i="3"/>
  <c r="SI39" i="3"/>
  <c r="TF126" i="3"/>
  <c r="LO24" i="3"/>
  <c r="MG35" i="3"/>
  <c r="MA51" i="3"/>
  <c r="TJ59" i="3"/>
  <c r="SP84" i="3"/>
  <c r="PE108" i="3"/>
  <c r="UC73" i="3"/>
  <c r="LM48" i="3"/>
  <c r="TK34" i="3"/>
  <c r="SG96" i="3"/>
  <c r="SS9" i="3"/>
  <c r="SS105" i="3"/>
  <c r="SQ89" i="3"/>
  <c r="PX48" i="3"/>
  <c r="RZ5" i="3"/>
  <c r="OV63" i="3"/>
  <c r="OV32" i="3"/>
  <c r="MT56" i="3"/>
  <c r="TM44" i="3"/>
  <c r="QW111" i="3"/>
  <c r="TW46" i="3"/>
  <c r="LK61" i="3"/>
  <c r="MU53" i="3"/>
  <c r="PA20" i="3"/>
  <c r="OI20" i="3" s="1"/>
  <c r="SK25" i="3"/>
  <c r="QW100" i="3"/>
  <c r="LD155" i="3"/>
  <c r="OV24" i="3"/>
  <c r="SX126" i="3"/>
  <c r="RJ23" i="3"/>
  <c r="PE25" i="3"/>
  <c r="QT56" i="3"/>
  <c r="LR31" i="3"/>
  <c r="PS110" i="3"/>
  <c r="TZ54" i="3"/>
  <c r="RZ51" i="3"/>
  <c r="SJ90" i="3"/>
  <c r="PY67" i="3"/>
  <c r="QY61" i="3"/>
  <c r="TR100" i="3"/>
  <c r="QX47" i="3"/>
  <c r="PX19" i="3"/>
  <c r="PD129" i="3"/>
  <c r="TF6" i="3"/>
  <c r="QP27" i="3"/>
  <c r="MA48" i="3"/>
  <c r="RL47" i="3"/>
  <c r="QV33" i="3"/>
  <c r="MO35" i="3"/>
  <c r="PF55" i="3"/>
  <c r="RJ21" i="3"/>
  <c r="SW7" i="3"/>
  <c r="QU60" i="3"/>
  <c r="PD83" i="3"/>
  <c r="TL107" i="3"/>
  <c r="PJ172" i="3"/>
  <c r="ML55" i="3"/>
  <c r="QP108" i="3"/>
  <c r="LG44" i="3"/>
  <c r="QR48" i="3"/>
  <c r="MJ35" i="3"/>
  <c r="RD47" i="3"/>
  <c r="RZ172" i="3"/>
  <c r="PV100" i="3"/>
  <c r="SC99" i="3"/>
  <c r="MQ65" i="3"/>
  <c r="SO24" i="3"/>
  <c r="QA69" i="3"/>
  <c r="QQ191" i="3"/>
  <c r="LD37" i="3"/>
  <c r="UB157" i="3"/>
  <c r="TZ102" i="3"/>
  <c r="PJ177" i="3"/>
  <c r="TK76" i="3"/>
  <c r="SC84" i="3"/>
  <c r="TB66" i="3"/>
  <c r="MV14" i="3"/>
  <c r="TK79" i="3"/>
  <c r="QG121" i="3"/>
  <c r="QC50" i="3"/>
  <c r="ST112" i="3"/>
  <c r="PY3" i="3"/>
  <c r="RH83" i="3"/>
  <c r="RH86" i="3"/>
  <c r="PW141" i="3"/>
  <c r="LN16" i="3"/>
  <c r="UE14" i="3"/>
  <c r="OQ53" i="3"/>
  <c r="UE61" i="3"/>
  <c r="UG86" i="3"/>
  <c r="RM196" i="3"/>
  <c r="SZ40" i="3"/>
  <c r="LJ65" i="3"/>
  <c r="LV22" i="3"/>
  <c r="OM16" i="3"/>
  <c r="LQ101" i="3"/>
  <c r="MS23" i="3"/>
  <c r="SD15" i="3"/>
  <c r="OV74" i="3"/>
  <c r="QG3" i="3"/>
  <c r="TY13" i="3"/>
  <c r="OT102" i="3"/>
  <c r="SP186" i="3"/>
  <c r="MV91" i="3"/>
  <c r="LW13" i="3"/>
  <c r="MS58" i="3"/>
  <c r="MT86" i="3"/>
  <c r="PA129" i="3"/>
  <c r="MM152" i="3"/>
  <c r="MS93" i="3"/>
  <c r="PJ114" i="3"/>
  <c r="LM152" i="3"/>
  <c r="MA142" i="3"/>
  <c r="LJ16" i="3"/>
  <c r="OO58" i="3"/>
  <c r="PO114" i="3"/>
  <c r="PR102" i="3"/>
  <c r="MT157" i="3"/>
  <c r="LZ93" i="3"/>
  <c r="QC43" i="3"/>
  <c r="OQ42" i="3"/>
  <c r="SE21" i="3"/>
  <c r="SE29" i="3"/>
  <c r="PA84" i="3"/>
  <c r="OU152" i="3"/>
  <c r="UG4" i="3"/>
  <c r="TF135" i="3"/>
  <c r="TR51" i="3"/>
  <c r="RC21" i="3"/>
  <c r="UD55" i="3"/>
  <c r="TV18" i="3"/>
  <c r="QU197" i="3"/>
  <c r="OR145" i="3"/>
  <c r="QG109" i="3"/>
  <c r="TG99" i="3"/>
  <c r="MU122" i="3"/>
  <c r="LK14" i="3"/>
  <c r="RS73" i="3"/>
  <c r="LM146" i="3"/>
  <c r="OL182" i="3"/>
  <c r="LZ83" i="3"/>
  <c r="MB31" i="3"/>
  <c r="LL57" i="3"/>
  <c r="UB48" i="3"/>
  <c r="SU39" i="3"/>
  <c r="OL26" i="3"/>
  <c r="OQ43" i="3"/>
  <c r="UJ80" i="3"/>
  <c r="PD20" i="3"/>
  <c r="SH117" i="3"/>
  <c r="LF62" i="3"/>
  <c r="QP14" i="3"/>
  <c r="QB41" i="3"/>
  <c r="MB47" i="3"/>
  <c r="LD12" i="3"/>
  <c r="OX9" i="3"/>
  <c r="MT35" i="3"/>
  <c r="QU28" i="3"/>
  <c r="PG167" i="3"/>
  <c r="TX16" i="3"/>
  <c r="PB53" i="3"/>
  <c r="TA7" i="3"/>
  <c r="SQ3" i="3"/>
  <c r="RI67" i="3"/>
  <c r="TU141" i="3"/>
  <c r="UA50" i="3"/>
  <c r="QF11" i="3"/>
  <c r="ST51" i="3"/>
  <c r="QD67" i="3"/>
  <c r="RG110" i="3"/>
  <c r="SO18" i="3"/>
  <c r="UD91" i="3"/>
  <c r="UF38" i="3"/>
  <c r="QF125" i="3"/>
  <c r="LX109" i="3"/>
  <c r="UE98" i="3"/>
  <c r="SD88" i="3"/>
  <c r="OW104" i="3"/>
  <c r="PT161" i="3"/>
  <c r="MX106" i="3"/>
  <c r="UA79" i="3"/>
  <c r="LU108" i="3"/>
  <c r="TY72" i="3"/>
  <c r="QC175" i="3"/>
  <c r="UH101" i="3"/>
  <c r="LQ61" i="3"/>
  <c r="RX85" i="3"/>
  <c r="QX15" i="3"/>
  <c r="SY85" i="3"/>
  <c r="UC86" i="3"/>
  <c r="TX29" i="3"/>
  <c r="RE131" i="3"/>
  <c r="UA182" i="3"/>
  <c r="TU175" i="3"/>
  <c r="TR48" i="3"/>
  <c r="QE3" i="3"/>
  <c r="SK11" i="3"/>
  <c r="SF39" i="3"/>
  <c r="SA96" i="3"/>
  <c r="RH166" i="3"/>
  <c r="UJ96" i="3"/>
  <c r="RE59" i="3"/>
  <c r="ML67" i="3"/>
  <c r="UJ4" i="3"/>
  <c r="LQ100" i="3"/>
  <c r="LE109" i="3"/>
  <c r="PT25" i="3"/>
  <c r="SA8" i="3"/>
  <c r="RA53" i="3"/>
  <c r="MU5" i="3"/>
  <c r="OP50" i="3"/>
  <c r="PE47" i="3"/>
  <c r="SZ131" i="3"/>
  <c r="TZ8" i="3"/>
  <c r="TV46" i="3"/>
  <c r="SK126" i="3"/>
  <c r="RZ25" i="3"/>
  <c r="TG66" i="3"/>
  <c r="TF46" i="3"/>
  <c r="LX125" i="3"/>
  <c r="LK90" i="3"/>
  <c r="PW8" i="3"/>
  <c r="LU80" i="3"/>
  <c r="MV76" i="3"/>
  <c r="TY10" i="3"/>
  <c r="LY25" i="3"/>
  <c r="QZ121" i="3"/>
  <c r="MO22" i="3"/>
  <c r="MS119" i="3"/>
  <c r="LI12" i="3"/>
  <c r="MJ108" i="3"/>
  <c r="MX97" i="3"/>
  <c r="OT99" i="3"/>
  <c r="TV131" i="3"/>
  <c r="LU35" i="3"/>
  <c r="TL31" i="3"/>
  <c r="MB88" i="3"/>
  <c r="TX36" i="3"/>
  <c r="RM137" i="3"/>
  <c r="RL103" i="3"/>
  <c r="QE99" i="3"/>
  <c r="TF26" i="3"/>
  <c r="SR19" i="3"/>
  <c r="LM9" i="3"/>
  <c r="LV88" i="3"/>
  <c r="MY75" i="3"/>
  <c r="SA31" i="3"/>
  <c r="PS99" i="3"/>
  <c r="UG52" i="3"/>
  <c r="UF22" i="3"/>
  <c r="LY143" i="3"/>
  <c r="RB12" i="3"/>
  <c r="TE114" i="3"/>
  <c r="QZ4" i="3"/>
  <c r="LZ63" i="3"/>
  <c r="SR71" i="3"/>
  <c r="LY36" i="3"/>
  <c r="LW72" i="3"/>
  <c r="SC37" i="3"/>
  <c r="RV118" i="3"/>
  <c r="LF49" i="3"/>
  <c r="RF101" i="3"/>
  <c r="MV8" i="3"/>
  <c r="OQ99" i="3"/>
  <c r="LG85" i="3"/>
  <c r="QD131" i="3"/>
  <c r="RB14" i="3"/>
  <c r="RV93" i="3"/>
  <c r="OQ135" i="3"/>
  <c r="OU160" i="3"/>
  <c r="RH71" i="3"/>
  <c r="SY144" i="3"/>
  <c r="OW85" i="3"/>
  <c r="QF142" i="3"/>
  <c r="UE134" i="3"/>
  <c r="PY111" i="3"/>
  <c r="OS104" i="3"/>
  <c r="SV53" i="3"/>
  <c r="UJ77" i="3"/>
  <c r="MT101" i="3"/>
  <c r="SV26" i="3"/>
  <c r="PB100" i="3"/>
  <c r="RX49" i="3"/>
  <c r="MX49" i="3"/>
  <c r="MX113" i="3"/>
  <c r="SC70" i="3"/>
  <c r="MA66" i="3"/>
  <c r="OP97" i="3"/>
  <c r="SV64" i="3"/>
  <c r="RZ26" i="3"/>
  <c r="MW78" i="3"/>
  <c r="MR17" i="3"/>
  <c r="QY47" i="3"/>
  <c r="LS41" i="3"/>
  <c r="OZ130" i="3"/>
  <c r="OY60" i="3"/>
  <c r="MB72" i="3"/>
  <c r="PW83" i="3"/>
  <c r="QF42" i="3"/>
  <c r="LS9" i="3"/>
  <c r="MO136" i="3"/>
  <c r="PD146" i="3"/>
  <c r="OP142" i="3"/>
  <c r="OM89" i="3"/>
  <c r="OV8" i="3"/>
  <c r="MW83" i="3"/>
  <c r="MN59" i="3"/>
  <c r="SJ58" i="3"/>
  <c r="PO124" i="3"/>
  <c r="LW70" i="3"/>
  <c r="SR104" i="3"/>
  <c r="QC8" i="3"/>
  <c r="QU11" i="3"/>
  <c r="QB18" i="3"/>
  <c r="QG173" i="3"/>
  <c r="OP5" i="3"/>
  <c r="LQ11" i="3"/>
  <c r="LF9" i="3"/>
  <c r="QW76" i="3"/>
  <c r="LX27" i="3"/>
  <c r="QP68" i="3"/>
  <c r="SG16" i="3"/>
  <c r="PF121" i="3"/>
  <c r="LR7" i="3"/>
  <c r="TB78" i="3"/>
  <c r="MK175" i="3"/>
  <c r="QY97" i="3"/>
  <c r="UG147" i="3"/>
  <c r="SW121" i="3"/>
  <c r="TD32" i="3"/>
  <c r="TG6" i="3"/>
  <c r="QT102" i="3"/>
  <c r="TE38" i="3"/>
  <c r="TD33" i="3"/>
  <c r="OL79" i="3"/>
  <c r="MT109" i="3"/>
  <c r="OR137" i="3"/>
  <c r="TI26" i="3"/>
  <c r="PA86" i="3"/>
  <c r="TU54" i="3"/>
  <c r="SB3" i="3"/>
  <c r="TC161" i="3"/>
  <c r="OV33" i="3"/>
  <c r="LQ80" i="3"/>
  <c r="MW81" i="3"/>
  <c r="OP113" i="3"/>
  <c r="UH10" i="3"/>
  <c r="TY116" i="3"/>
  <c r="MR31" i="3"/>
  <c r="MO37" i="3"/>
  <c r="PV120" i="3"/>
  <c r="OW63" i="3"/>
  <c r="QY49" i="3"/>
  <c r="OZ131" i="3"/>
  <c r="MO25" i="3"/>
  <c r="RZ117" i="3"/>
  <c r="RL97" i="3"/>
  <c r="MJ57" i="3"/>
  <c r="OW29" i="3"/>
  <c r="UJ145" i="3"/>
  <c r="SO28" i="3"/>
  <c r="PE73" i="3"/>
  <c r="ML118" i="3"/>
  <c r="RE96" i="3"/>
  <c r="PC139" i="3"/>
  <c r="SW68" i="3"/>
  <c r="PR17" i="3"/>
  <c r="LY112" i="3"/>
  <c r="PB32" i="3"/>
  <c r="RY128" i="3"/>
  <c r="MU43" i="3"/>
  <c r="PO141" i="3"/>
  <c r="OY64" i="3"/>
  <c r="MG9" i="3"/>
  <c r="TU27" i="3"/>
  <c r="LU53" i="3"/>
  <c r="RZ37" i="3"/>
  <c r="LZ72" i="3"/>
  <c r="PT22" i="3"/>
  <c r="MM63" i="3"/>
  <c r="LE89" i="3"/>
  <c r="OR70" i="3"/>
  <c r="RY4" i="3"/>
  <c r="PU14" i="3"/>
  <c r="PY53" i="3"/>
  <c r="RW136" i="3"/>
  <c r="UE30" i="3"/>
  <c r="RE127" i="3"/>
  <c r="PB50" i="3"/>
  <c r="MR53" i="3"/>
  <c r="QZ45" i="3"/>
  <c r="TM84" i="3"/>
  <c r="SU86" i="3"/>
  <c r="RM51" i="3"/>
  <c r="PB44" i="3"/>
  <c r="OS91" i="3"/>
  <c r="LQ47" i="3"/>
  <c r="LR28" i="3"/>
  <c r="LG153" i="3"/>
  <c r="RY126" i="3"/>
  <c r="LH112" i="3"/>
  <c r="PE12" i="3"/>
  <c r="QU9" i="3"/>
  <c r="PG31" i="3"/>
  <c r="LX34" i="3"/>
  <c r="MB117" i="3"/>
  <c r="PA87" i="3"/>
  <c r="OX101" i="3"/>
  <c r="MA123" i="3"/>
  <c r="SK44" i="3"/>
  <c r="QQ174" i="3"/>
  <c r="LR140" i="3"/>
  <c r="QY30" i="3"/>
  <c r="SB10" i="3"/>
  <c r="PB74" i="3"/>
  <c r="MX30" i="3"/>
  <c r="UE88" i="3"/>
  <c r="QE71" i="3"/>
  <c r="OU128" i="3"/>
  <c r="MJ43" i="3"/>
  <c r="PR93" i="3"/>
  <c r="RB81" i="3"/>
  <c r="OV89" i="3"/>
  <c r="LP28" i="3"/>
  <c r="SP162" i="3"/>
  <c r="RI112" i="3"/>
  <c r="PW116" i="3"/>
  <c r="QU37" i="3"/>
  <c r="TK86" i="3"/>
  <c r="QY23" i="3"/>
  <c r="QB29" i="3"/>
  <c r="TR153" i="3"/>
  <c r="PI105" i="3"/>
  <c r="TC102" i="3"/>
  <c r="QR82" i="3"/>
  <c r="TI158" i="3"/>
  <c r="RZ160" i="3"/>
  <c r="LQ120" i="3"/>
  <c r="PZ57" i="3"/>
  <c r="SE60" i="3"/>
  <c r="SH101" i="3"/>
  <c r="PI115" i="3"/>
  <c r="LH81" i="3"/>
  <c r="PS100" i="3"/>
  <c r="QX139" i="3"/>
  <c r="MB4" i="3"/>
  <c r="OQ97" i="3"/>
  <c r="PI52" i="3"/>
  <c r="SX34" i="3"/>
  <c r="MT76" i="3"/>
  <c r="SS46" i="3"/>
  <c r="SZ32" i="3"/>
  <c r="SE36" i="3"/>
  <c r="TF28" i="3"/>
  <c r="MU160" i="3"/>
  <c r="LU50" i="3"/>
  <c r="MU34" i="3"/>
  <c r="OW23" i="3"/>
  <c r="SA25" i="3"/>
  <c r="OX24" i="3"/>
  <c r="MS100" i="3"/>
  <c r="LZ4" i="3"/>
  <c r="PG7" i="3"/>
  <c r="LT92" i="3"/>
  <c r="TX54" i="3"/>
  <c r="MM120" i="3"/>
  <c r="SK54" i="3"/>
  <c r="UF80" i="3"/>
  <c r="RE81" i="3"/>
  <c r="PE30" i="3"/>
  <c r="QZ29" i="3"/>
  <c r="PS48" i="3"/>
  <c r="QG31" i="3"/>
  <c r="PR7" i="3"/>
  <c r="LG104" i="3"/>
  <c r="SW41" i="3"/>
  <c r="QA59" i="3"/>
  <c r="SZ10" i="3"/>
  <c r="SD136" i="3"/>
  <c r="SY167" i="3"/>
  <c r="QU93" i="3"/>
  <c r="OX104" i="3"/>
  <c r="TL101" i="3"/>
  <c r="OT23" i="3"/>
  <c r="RJ107" i="3"/>
  <c r="RV59" i="3"/>
  <c r="OW49" i="3"/>
  <c r="RC69" i="3"/>
  <c r="PF59" i="3"/>
  <c r="TL70" i="3"/>
  <c r="SW130" i="3"/>
  <c r="RY37" i="3"/>
  <c r="QR64" i="3"/>
  <c r="TX10" i="3"/>
  <c r="LW141" i="3"/>
  <c r="MG54" i="3"/>
  <c r="MS24" i="3"/>
  <c r="LO34" i="3"/>
  <c r="SG97" i="3"/>
  <c r="OM76" i="3"/>
  <c r="PW115" i="3"/>
  <c r="LJ34" i="3"/>
  <c r="OZ79" i="3"/>
  <c r="PW96" i="3"/>
  <c r="MR70" i="3"/>
  <c r="TM75" i="3"/>
  <c r="MG16" i="3"/>
  <c r="TA59" i="3"/>
  <c r="UE121" i="3"/>
  <c r="OS139" i="3"/>
  <c r="QC38" i="3"/>
  <c r="MV62" i="3"/>
  <c r="SH5" i="3"/>
  <c r="TH74" i="3"/>
  <c r="SY88" i="3"/>
  <c r="OY34" i="3"/>
  <c r="TD23" i="3"/>
  <c r="PZ160" i="3"/>
  <c r="RM13" i="3"/>
  <c r="SI6" i="3"/>
  <c r="QC6" i="3"/>
  <c r="TY132" i="3"/>
  <c r="OZ20" i="3"/>
  <c r="PU91" i="3"/>
  <c r="TE99" i="3"/>
  <c r="SV98" i="3"/>
  <c r="SF152" i="3"/>
  <c r="LK62" i="3"/>
  <c r="RC65" i="3"/>
  <c r="MR73" i="3"/>
  <c r="OY109" i="3"/>
  <c r="QX50" i="3"/>
  <c r="MO111" i="3"/>
  <c r="TX51" i="3"/>
  <c r="ON97" i="3"/>
  <c r="QY119" i="3"/>
  <c r="MG78" i="3"/>
  <c r="UB96" i="3"/>
  <c r="SK65" i="3"/>
  <c r="LW123" i="3"/>
  <c r="SO21" i="3"/>
  <c r="SJ72" i="3"/>
  <c r="TC101" i="3"/>
  <c r="SA67" i="3"/>
  <c r="OL81" i="3"/>
  <c r="OZ32" i="3"/>
  <c r="OZ76" i="3"/>
  <c r="RK42" i="3"/>
  <c r="LI65" i="3"/>
  <c r="LZ62" i="3"/>
  <c r="MR126" i="3"/>
  <c r="TZ82" i="3"/>
  <c r="UA84" i="3"/>
  <c r="UB64" i="3"/>
  <c r="RL156" i="3"/>
  <c r="PV67" i="3"/>
  <c r="TW73" i="3"/>
  <c r="LH4" i="3"/>
  <c r="PU102" i="3"/>
  <c r="OQ30" i="3"/>
  <c r="RF114" i="3"/>
  <c r="UA117" i="3"/>
  <c r="LD88" i="3"/>
  <c r="QD9" i="3"/>
  <c r="LW66" i="3"/>
  <c r="QQ115" i="3"/>
  <c r="QD154" i="3"/>
  <c r="QG88" i="3"/>
  <c r="OY66" i="3"/>
  <c r="TK58" i="3"/>
  <c r="MU20" i="3"/>
  <c r="TL23" i="3"/>
  <c r="LK59" i="3"/>
  <c r="TR156" i="3"/>
  <c r="LP124" i="3"/>
  <c r="RF73" i="3"/>
  <c r="TK101" i="3"/>
  <c r="PE118" i="3"/>
  <c r="OP105" i="3"/>
  <c r="ST156" i="3"/>
  <c r="PX196" i="3"/>
  <c r="SO47" i="3"/>
  <c r="LO184" i="3"/>
  <c r="QR59" i="3"/>
  <c r="LN112" i="3"/>
  <c r="OS25" i="3"/>
  <c r="PE84" i="3"/>
  <c r="MK31" i="3"/>
  <c r="PE20" i="3"/>
  <c r="QU35" i="3"/>
  <c r="LH51" i="3"/>
  <c r="LN41" i="3"/>
  <c r="SW31" i="3"/>
  <c r="LW142" i="3"/>
  <c r="SR134" i="3"/>
  <c r="MS34" i="3"/>
  <c r="MQ36" i="3"/>
  <c r="SY107" i="3"/>
  <c r="QA84" i="3"/>
  <c r="SD69" i="3"/>
  <c r="LO91" i="3"/>
  <c r="LY114" i="3"/>
  <c r="LR92" i="3"/>
  <c r="RF45" i="3"/>
  <c r="LR19" i="3"/>
  <c r="RC30" i="3"/>
  <c r="TG14" i="3"/>
  <c r="RB146" i="3"/>
  <c r="UC150" i="3"/>
  <c r="QY71" i="3"/>
  <c r="MQ100" i="3"/>
  <c r="PW104" i="3"/>
  <c r="UG78" i="3"/>
  <c r="QU49" i="3"/>
  <c r="SS80" i="3"/>
  <c r="SY75" i="3"/>
  <c r="TK56" i="3"/>
  <c r="TR78" i="3"/>
  <c r="UC116" i="3"/>
  <c r="QF94" i="3"/>
  <c r="MG42" i="3"/>
  <c r="MA157" i="3"/>
  <c r="PR3" i="3"/>
  <c r="ST45" i="3"/>
  <c r="PI38" i="3"/>
  <c r="QW13" i="3"/>
  <c r="SK143" i="3"/>
  <c r="TI13" i="3"/>
  <c r="SV108" i="3"/>
  <c r="PD16" i="3"/>
  <c r="RG97" i="3"/>
  <c r="MV17" i="3"/>
  <c r="PR150" i="3"/>
  <c r="OO19" i="3"/>
  <c r="TK14" i="3"/>
  <c r="TJ111" i="3"/>
  <c r="LG5" i="3"/>
  <c r="OV109" i="3"/>
  <c r="SP116" i="3"/>
  <c r="MM110" i="3"/>
  <c r="MN20" i="3"/>
  <c r="QQ160" i="3"/>
  <c r="TA131" i="3"/>
  <c r="RF100" i="3"/>
  <c r="SD72" i="3"/>
  <c r="TI121" i="3"/>
  <c r="SF34" i="3"/>
  <c r="TW18" i="3"/>
  <c r="SZ113" i="3"/>
  <c r="UF138" i="3"/>
  <c r="OX17" i="3"/>
  <c r="TI64" i="3"/>
  <c r="UI25" i="3"/>
  <c r="MW91" i="3"/>
  <c r="TM6" i="3"/>
  <c r="RB77" i="3"/>
  <c r="TW36" i="3"/>
  <c r="SH143" i="3"/>
  <c r="PB154" i="3"/>
  <c r="RM190" i="3"/>
  <c r="RB28" i="3"/>
  <c r="UI85" i="3"/>
  <c r="PE154" i="3"/>
  <c r="OU161" i="3"/>
  <c r="SF22" i="3"/>
  <c r="LH77" i="3"/>
  <c r="OT92" i="3"/>
  <c r="SF25" i="3"/>
  <c r="RM10" i="3"/>
  <c r="QU51" i="3"/>
  <c r="LK144" i="3"/>
  <c r="MG128" i="3"/>
  <c r="LS26" i="3"/>
  <c r="PJ5" i="3"/>
  <c r="RE116" i="3"/>
  <c r="QS100" i="3"/>
  <c r="QF55" i="3"/>
  <c r="TA24" i="3"/>
  <c r="PR67" i="3"/>
  <c r="TF35" i="3"/>
  <c r="TF110" i="3"/>
  <c r="PS95" i="3"/>
  <c r="PW57" i="3"/>
  <c r="SR35" i="3"/>
  <c r="TV45" i="3"/>
  <c r="SR32" i="3"/>
  <c r="QE52" i="3"/>
  <c r="LS15" i="3"/>
  <c r="LA15" i="3" s="1"/>
  <c r="QV127" i="3"/>
  <c r="QZ32" i="3"/>
  <c r="LG24" i="3"/>
  <c r="OX140" i="3"/>
  <c r="RF186" i="3"/>
  <c r="SH15" i="3"/>
  <c r="SQ39" i="3"/>
  <c r="QG10" i="3"/>
  <c r="MW88" i="3"/>
  <c r="OY157" i="3"/>
  <c r="PY102" i="3"/>
  <c r="TY21" i="3"/>
  <c r="TE68" i="3"/>
  <c r="RE47" i="3"/>
  <c r="TI38" i="3"/>
  <c r="TL44" i="3"/>
  <c r="OT118" i="3"/>
  <c r="RS29" i="3"/>
  <c r="QC3" i="3"/>
  <c r="QP58" i="3"/>
  <c r="QY9" i="3"/>
  <c r="RJ118" i="3"/>
  <c r="PW86" i="3"/>
  <c r="TX14" i="3"/>
  <c r="TA88" i="3"/>
  <c r="RG35" i="3"/>
  <c r="TU92" i="3"/>
  <c r="SJ53" i="3"/>
  <c r="RB78" i="3"/>
  <c r="SZ125" i="3"/>
  <c r="TA102" i="3"/>
  <c r="PD143" i="3"/>
  <c r="PE147" i="3"/>
  <c r="QC14" i="3"/>
  <c r="RM92" i="3"/>
  <c r="RK86" i="3"/>
  <c r="LJ96" i="3"/>
  <c r="QQ89" i="3"/>
  <c r="SJ101" i="3"/>
  <c r="OR117" i="3"/>
  <c r="PO56" i="3"/>
  <c r="MV38" i="3"/>
  <c r="QQ111" i="3"/>
  <c r="OL19" i="3"/>
  <c r="MN48" i="3"/>
  <c r="QB52" i="3"/>
  <c r="PO162" i="3"/>
  <c r="LI101" i="3"/>
  <c r="PI34" i="3"/>
  <c r="MA98" i="3"/>
  <c r="SQ95" i="3"/>
  <c r="RF115" i="3"/>
  <c r="QZ69" i="3"/>
  <c r="LZ51" i="3"/>
  <c r="ON113" i="3"/>
  <c r="OW65" i="3"/>
  <c r="RZ67" i="3"/>
  <c r="UC118" i="3"/>
  <c r="TB149" i="3"/>
  <c r="TI109" i="3"/>
  <c r="UA67" i="3"/>
  <c r="LZ10" i="3"/>
  <c r="SD11" i="3"/>
  <c r="UC34" i="3"/>
  <c r="RY153" i="3"/>
  <c r="MQ28" i="3"/>
  <c r="LO32" i="3"/>
  <c r="MA116" i="3"/>
  <c r="LW81" i="3"/>
  <c r="MQ84" i="3"/>
  <c r="LP57" i="3"/>
  <c r="UG79" i="3"/>
  <c r="MT72" i="3"/>
  <c r="PR85" i="3"/>
  <c r="QY122" i="3"/>
  <c r="LU77" i="3"/>
  <c r="MK151" i="3"/>
  <c r="TL82" i="3"/>
  <c r="LZ9" i="3"/>
  <c r="OR101" i="3"/>
  <c r="PE162" i="3"/>
  <c r="SH73" i="3"/>
  <c r="MX31" i="3"/>
  <c r="SP157" i="3"/>
  <c r="LY121" i="3"/>
  <c r="TX109" i="3"/>
  <c r="MN121" i="3"/>
  <c r="LE92" i="3"/>
  <c r="OV34" i="3"/>
  <c r="QE101" i="3"/>
  <c r="QY14" i="3"/>
  <c r="OW60" i="3"/>
  <c r="RS19" i="3"/>
  <c r="LX28" i="3"/>
  <c r="RF56" i="3"/>
  <c r="UB14" i="3"/>
  <c r="SB27" i="3"/>
  <c r="SE43" i="3"/>
  <c r="SC165" i="3"/>
  <c r="LV39" i="3"/>
  <c r="ST86" i="3"/>
  <c r="LP89" i="3"/>
  <c r="UD70" i="3"/>
  <c r="SC61" i="3"/>
  <c r="TE153" i="3"/>
  <c r="SU80" i="3"/>
  <c r="SU19" i="3"/>
  <c r="TD51" i="3"/>
  <c r="RN42" i="3"/>
  <c r="TU119" i="3"/>
  <c r="UA15" i="3"/>
  <c r="QA43" i="3"/>
  <c r="LR29" i="3"/>
  <c r="TV174" i="3"/>
  <c r="UF110" i="3"/>
  <c r="LT109" i="3"/>
  <c r="LK82" i="3"/>
  <c r="RX121" i="3"/>
  <c r="OV4" i="3"/>
  <c r="SB28" i="3"/>
  <c r="LT26" i="3"/>
  <c r="PO155" i="3"/>
  <c r="MT143" i="3"/>
  <c r="PR48" i="3"/>
  <c r="PI146" i="3"/>
  <c r="TB174" i="3"/>
  <c r="SE13" i="3"/>
  <c r="LF174" i="3"/>
  <c r="PD144" i="3"/>
  <c r="TY55" i="3"/>
  <c r="OX74" i="3"/>
  <c r="LN44" i="3"/>
  <c r="LR65" i="3"/>
  <c r="LR4" i="3"/>
  <c r="PJ63" i="3"/>
  <c r="QC75" i="3"/>
  <c r="LP99" i="3"/>
  <c r="SU9" i="3"/>
  <c r="TL50" i="3"/>
  <c r="RX74" i="3"/>
  <c r="SO103" i="3"/>
  <c r="LK58" i="3"/>
  <c r="QA25" i="3"/>
  <c r="LT93" i="3"/>
  <c r="TM23" i="3"/>
  <c r="TW30" i="3"/>
  <c r="LX54" i="3"/>
  <c r="TL32" i="3"/>
  <c r="PJ14" i="3"/>
  <c r="LS49" i="3"/>
  <c r="OW186" i="3"/>
  <c r="ML177" i="3"/>
  <c r="RF119" i="3"/>
  <c r="PX132" i="3"/>
  <c r="MK80" i="3"/>
  <c r="QW99" i="3"/>
  <c r="LT33" i="3"/>
  <c r="ML135" i="3"/>
  <c r="QB96" i="3"/>
  <c r="QG93" i="3"/>
  <c r="PH39" i="3"/>
  <c r="QV67" i="3"/>
  <c r="QQ143" i="3"/>
  <c r="PC38" i="3"/>
  <c r="LE53" i="3"/>
  <c r="PO18" i="3"/>
  <c r="SA53" i="3"/>
  <c r="RX111" i="3"/>
  <c r="QZ20" i="3"/>
  <c r="LG162" i="3"/>
  <c r="TM29" i="3"/>
  <c r="TV104" i="3"/>
  <c r="QX75" i="3"/>
  <c r="PH36" i="3"/>
  <c r="MP106" i="3"/>
  <c r="LF66" i="3"/>
  <c r="MQ27" i="3"/>
  <c r="TR32" i="3"/>
  <c r="MK105" i="3"/>
  <c r="SK31" i="3"/>
  <c r="RW125" i="3"/>
  <c r="RL35" i="3"/>
  <c r="LJ37" i="3"/>
  <c r="RN59" i="3"/>
  <c r="UD36" i="3"/>
  <c r="QV82" i="3"/>
  <c r="PJ48" i="3"/>
  <c r="PV39" i="3"/>
  <c r="RA154" i="3"/>
  <c r="UE43" i="3"/>
  <c r="LV71" i="3"/>
  <c r="RK108" i="3"/>
  <c r="LN72" i="3"/>
  <c r="RF125" i="3"/>
  <c r="RD84" i="3"/>
  <c r="LI87" i="3"/>
  <c r="TC25" i="3"/>
  <c r="MJ69" i="3"/>
  <c r="MK155" i="3"/>
  <c r="SQ52" i="3"/>
  <c r="PR100" i="3"/>
  <c r="TG46" i="3"/>
  <c r="PE117" i="3"/>
  <c r="TK102" i="3"/>
  <c r="UG49" i="3"/>
  <c r="LH31" i="3"/>
  <c r="SB31" i="3"/>
  <c r="MG179" i="3"/>
  <c r="PT168" i="3"/>
  <c r="MO49" i="3"/>
  <c r="QW106" i="3"/>
  <c r="SF90" i="3"/>
  <c r="UD89" i="3"/>
  <c r="PW84" i="3"/>
  <c r="QW114" i="3"/>
  <c r="RY73" i="3"/>
  <c r="LT103" i="3"/>
  <c r="LX6" i="3"/>
  <c r="PD100" i="3"/>
  <c r="LI21" i="3"/>
  <c r="RI90" i="3"/>
  <c r="MV70" i="3"/>
  <c r="LZ36" i="3"/>
  <c r="RS106" i="3"/>
  <c r="RZ11" i="3"/>
  <c r="LU29" i="3"/>
  <c r="RD143" i="3"/>
  <c r="OU34" i="3"/>
  <c r="TW10" i="3"/>
  <c r="LV59" i="3"/>
  <c r="TW4" i="3"/>
  <c r="MO141" i="3"/>
  <c r="SQ121" i="3"/>
  <c r="QD7" i="3"/>
  <c r="ML91" i="3"/>
  <c r="OQ144" i="3"/>
  <c r="TW97" i="3"/>
  <c r="QX63" i="3"/>
  <c r="OL103" i="3"/>
  <c r="SH63" i="3"/>
  <c r="QG53" i="3"/>
  <c r="PH107" i="3"/>
  <c r="SQ22" i="3"/>
  <c r="MR21" i="3"/>
  <c r="MU3" i="3"/>
  <c r="OQ90" i="3"/>
  <c r="PG121" i="3"/>
  <c r="RJ47" i="3"/>
  <c r="QW32" i="3"/>
  <c r="LH12" i="3"/>
  <c r="ST27" i="3"/>
  <c r="UJ132" i="3"/>
  <c r="MJ39" i="3"/>
  <c r="OY79" i="3"/>
  <c r="RY65" i="3"/>
  <c r="RJ183" i="3"/>
  <c r="LE55" i="3"/>
  <c r="PO111" i="3"/>
  <c r="OP115" i="3"/>
  <c r="TK55" i="3"/>
  <c r="SX90" i="3"/>
  <c r="QB131" i="3"/>
  <c r="RB123" i="3"/>
  <c r="RJ151" i="3"/>
  <c r="LY92" i="3"/>
  <c r="RW35" i="3"/>
  <c r="MM62" i="3"/>
  <c r="OW178" i="3"/>
  <c r="TZ140" i="3"/>
  <c r="RX101" i="3"/>
  <c r="SF125" i="3"/>
  <c r="RN19" i="3"/>
  <c r="SK102" i="3"/>
  <c r="OM49" i="3"/>
  <c r="LJ93" i="3"/>
  <c r="QX36" i="3"/>
  <c r="SB88" i="3"/>
  <c r="UF13" i="3"/>
  <c r="RN115" i="3"/>
  <c r="RJ44" i="3"/>
  <c r="RK11" i="3"/>
  <c r="OT70" i="3"/>
  <c r="PI58" i="3"/>
  <c r="QF13" i="3"/>
  <c r="SR13" i="3"/>
  <c r="LX74" i="3"/>
  <c r="RE54" i="3"/>
  <c r="PD130" i="3"/>
  <c r="RW8" i="3"/>
  <c r="SA91" i="3"/>
  <c r="LM127" i="3"/>
  <c r="UA127" i="3"/>
  <c r="LY43" i="3"/>
  <c r="LU56" i="3"/>
  <c r="PB136" i="3"/>
  <c r="OU58" i="3"/>
  <c r="LE13" i="3"/>
  <c r="OW62" i="3"/>
  <c r="QG52" i="3"/>
  <c r="PX22" i="3"/>
  <c r="RE24" i="3"/>
  <c r="LF93" i="3"/>
  <c r="MY24" i="3"/>
  <c r="TM86" i="3"/>
  <c r="OZ135" i="3"/>
  <c r="ML101" i="3"/>
  <c r="QB23" i="3"/>
  <c r="SJ26" i="3"/>
  <c r="MJ44" i="3"/>
  <c r="MQ115" i="3"/>
  <c r="MY100" i="3"/>
  <c r="RS35" i="3"/>
  <c r="SI140" i="3"/>
  <c r="RX124" i="3"/>
  <c r="PS82" i="3"/>
  <c r="PT105" i="3"/>
  <c r="PV26" i="3"/>
  <c r="OV53" i="3"/>
  <c r="OX64" i="3"/>
  <c r="PF76" i="3"/>
  <c r="PH92" i="3"/>
  <c r="SP127" i="3"/>
  <c r="PZ187" i="3"/>
  <c r="RN126" i="3"/>
  <c r="SS31" i="3"/>
  <c r="LR151" i="3"/>
  <c r="SR28" i="3"/>
  <c r="QY5" i="3"/>
  <c r="LI4" i="3"/>
  <c r="SZ13" i="3"/>
  <c r="LR77" i="3"/>
  <c r="MR27" i="3"/>
  <c r="SA193" i="3"/>
  <c r="LQ9" i="3"/>
  <c r="RF61" i="3"/>
  <c r="QQ22" i="3"/>
  <c r="MS79" i="3"/>
  <c r="PT12" i="3"/>
  <c r="PG170" i="3"/>
  <c r="RN118" i="3"/>
  <c r="MK93" i="3"/>
  <c r="PX123" i="3"/>
  <c r="QG39" i="3"/>
  <c r="QS15" i="3"/>
  <c r="RB108" i="3"/>
  <c r="UF146" i="3"/>
  <c r="UA140" i="3"/>
  <c r="LL50" i="3"/>
  <c r="TH48" i="3"/>
  <c r="LJ119" i="3"/>
  <c r="LY133" i="3"/>
  <c r="SD96" i="3"/>
  <c r="RM117" i="3"/>
  <c r="PZ70" i="3"/>
  <c r="LX126" i="3"/>
  <c r="SB92" i="3"/>
  <c r="MY35" i="3"/>
  <c r="SS26" i="3"/>
  <c r="UA40" i="3"/>
  <c r="RA3" i="3"/>
  <c r="LK108" i="3"/>
  <c r="TX53" i="3"/>
  <c r="MV92" i="3"/>
  <c r="RA105" i="3"/>
  <c r="QG5" i="3"/>
  <c r="SV33" i="3"/>
  <c r="PV7" i="3"/>
  <c r="LV130" i="3"/>
  <c r="LP14" i="3"/>
  <c r="MQ8" i="3"/>
  <c r="LM31" i="3"/>
  <c r="TU33" i="3"/>
  <c r="RD43" i="3"/>
  <c r="RC4" i="3"/>
  <c r="PG81" i="3"/>
  <c r="UH151" i="3"/>
  <c r="TW168" i="3"/>
  <c r="PH60" i="3"/>
  <c r="SR74" i="3"/>
  <c r="SZ106" i="3"/>
  <c r="SO48" i="3"/>
  <c r="MX39" i="3"/>
  <c r="RN51" i="3"/>
  <c r="SV46" i="3"/>
  <c r="MJ12" i="3"/>
  <c r="RX102" i="3"/>
  <c r="QD113" i="3"/>
  <c r="TJ70" i="3"/>
  <c r="LF81" i="3"/>
  <c r="LD76" i="3"/>
  <c r="OP26" i="3"/>
  <c r="TM56" i="3"/>
  <c r="RI35" i="3"/>
  <c r="PO16" i="3"/>
  <c r="QP155" i="3"/>
  <c r="TH66" i="3"/>
  <c r="LS137" i="3"/>
  <c r="QP25" i="3"/>
  <c r="RK20" i="3"/>
  <c r="PR31" i="3"/>
  <c r="QG174" i="3"/>
  <c r="RJ128" i="3"/>
  <c r="LO37" i="3"/>
  <c r="SO9" i="3"/>
  <c r="PC196" i="3"/>
  <c r="OZ8" i="3"/>
  <c r="PO7" i="3"/>
  <c r="OM9" i="3"/>
  <c r="SS97" i="3"/>
  <c r="QX125" i="3"/>
  <c r="RL53" i="3"/>
  <c r="RK25" i="3"/>
  <c r="QR87" i="3"/>
  <c r="MA135" i="3"/>
  <c r="OP63" i="3"/>
  <c r="QC61" i="3"/>
  <c r="SO40" i="3"/>
  <c r="PJ123" i="3"/>
  <c r="UH43" i="3"/>
  <c r="LQ105" i="3"/>
  <c r="MX81" i="3"/>
  <c r="RG67" i="3"/>
  <c r="TR45" i="3"/>
  <c r="TY117" i="3"/>
  <c r="ML80" i="3"/>
  <c r="TR57" i="3"/>
  <c r="LP8" i="3"/>
  <c r="RJ89" i="3"/>
  <c r="OL25" i="3"/>
  <c r="RW77" i="3"/>
  <c r="TI170" i="3"/>
  <c r="PJ97" i="3"/>
  <c r="LO10" i="3"/>
  <c r="TE4" i="3"/>
  <c r="RY96" i="3"/>
  <c r="OR64" i="3"/>
  <c r="LL33" i="3"/>
  <c r="UJ26" i="3"/>
  <c r="MU97" i="3"/>
  <c r="RI131" i="3"/>
  <c r="LN88" i="3"/>
  <c r="PZ9" i="3"/>
  <c r="SP7" i="3"/>
  <c r="MK162" i="3"/>
  <c r="TC72" i="3"/>
  <c r="RW24" i="3"/>
  <c r="SW72" i="3"/>
  <c r="PX36" i="3"/>
  <c r="OR85" i="3"/>
  <c r="QF93" i="3"/>
  <c r="TL109" i="3"/>
  <c r="OU49" i="3"/>
  <c r="RJ20" i="3"/>
  <c r="OQ165" i="3"/>
  <c r="PV96" i="3"/>
  <c r="PA95" i="3"/>
  <c r="OI95" i="3" s="1"/>
  <c r="OQ65" i="3"/>
  <c r="LP68" i="3"/>
  <c r="TI136" i="3"/>
  <c r="PT98" i="3"/>
  <c r="PY137" i="3"/>
  <c r="MM128" i="3"/>
  <c r="MU137" i="3"/>
  <c r="QQ77" i="3"/>
  <c r="LY6" i="3"/>
  <c r="OP120" i="3"/>
  <c r="SJ96" i="3"/>
  <c r="UC75" i="3"/>
  <c r="RE18" i="3"/>
  <c r="RX70" i="3"/>
  <c r="QV170" i="3"/>
  <c r="PW98" i="3"/>
  <c r="MA117" i="3"/>
  <c r="LV62" i="3"/>
  <c r="QX83" i="3"/>
  <c r="SX73" i="3"/>
  <c r="QS47" i="3"/>
  <c r="QU38" i="3"/>
  <c r="MM155" i="3"/>
  <c r="QD96" i="3"/>
  <c r="LX18" i="3"/>
  <c r="SE127" i="3"/>
  <c r="QT15" i="3"/>
  <c r="LP45" i="3"/>
  <c r="PD60" i="3"/>
  <c r="LE33" i="3"/>
  <c r="SD5" i="3"/>
  <c r="PE49" i="3"/>
  <c r="PZ40" i="3"/>
  <c r="LU49" i="3"/>
  <c r="LY70" i="3"/>
  <c r="PD120" i="3"/>
  <c r="LU23" i="3"/>
  <c r="OS41" i="3"/>
  <c r="SX63" i="3"/>
  <c r="TW121" i="3"/>
  <c r="RH48" i="3"/>
  <c r="QR61" i="3"/>
  <c r="SK117" i="3"/>
  <c r="PB17" i="3"/>
  <c r="MN95" i="3"/>
  <c r="MQ52" i="3"/>
  <c r="OU57" i="3"/>
  <c r="PF145" i="3"/>
  <c r="UE90" i="3"/>
  <c r="RZ112" i="3"/>
  <c r="PZ142" i="3"/>
  <c r="RY105" i="3"/>
  <c r="TA142" i="3"/>
  <c r="LO144" i="3"/>
  <c r="SE86" i="3"/>
  <c r="SZ44" i="3"/>
  <c r="LZ154" i="3"/>
  <c r="QW50" i="3"/>
  <c r="RC114" i="3"/>
  <c r="RS18" i="3"/>
  <c r="QR93" i="3"/>
  <c r="PY66" i="3"/>
  <c r="SV90" i="3"/>
  <c r="LM46" i="3"/>
  <c r="LU155" i="3"/>
  <c r="SJ95" i="3"/>
  <c r="LR41" i="3"/>
  <c r="MN43" i="3"/>
  <c r="TJ45" i="3"/>
  <c r="QR53" i="3"/>
  <c r="LR144" i="3"/>
  <c r="QA85" i="3"/>
  <c r="MT3" i="3"/>
  <c r="SU175" i="3"/>
  <c r="OR59" i="3"/>
  <c r="SS44" i="3"/>
  <c r="LI51" i="3"/>
  <c r="OL157" i="3"/>
  <c r="LU22" i="3"/>
  <c r="PO33" i="3"/>
  <c r="QQ73" i="3"/>
  <c r="OV80" i="3"/>
  <c r="SZ15" i="3"/>
  <c r="LY93" i="3"/>
  <c r="QZ118" i="3"/>
  <c r="RD50" i="3"/>
  <c r="TV72" i="3"/>
  <c r="MR23" i="3"/>
  <c r="PG6" i="3"/>
  <c r="PG162" i="3"/>
  <c r="SC114" i="3"/>
  <c r="SY17" i="3"/>
  <c r="OU100" i="3"/>
  <c r="PW19" i="3"/>
  <c r="SI93" i="3"/>
  <c r="UF28" i="3"/>
  <c r="LT8" i="3"/>
  <c r="UH137" i="3"/>
  <c r="MM105" i="3"/>
  <c r="LZ23" i="3"/>
  <c r="MY58" i="3"/>
  <c r="PU46" i="3"/>
  <c r="QU54" i="3"/>
  <c r="UJ118" i="3"/>
  <c r="LV81" i="3"/>
  <c r="PR127" i="3"/>
  <c r="QS138" i="3"/>
  <c r="UG41" i="3"/>
  <c r="OL34" i="3"/>
  <c r="LM81" i="3"/>
  <c r="QE24" i="3"/>
  <c r="RA65" i="3"/>
  <c r="RZ87" i="3"/>
  <c r="SZ155" i="3"/>
  <c r="MW64" i="3"/>
  <c r="QG129" i="3"/>
  <c r="QX58" i="3"/>
  <c r="LE35" i="3"/>
  <c r="RW29" i="3"/>
  <c r="OZ138" i="3"/>
  <c r="OL137" i="3"/>
  <c r="PG54" i="3"/>
  <c r="SI9" i="3"/>
  <c r="TM28" i="3"/>
  <c r="ML148" i="3"/>
  <c r="QF63" i="3"/>
  <c r="TE45" i="3"/>
  <c r="MV6" i="3"/>
  <c r="RY40" i="3"/>
  <c r="QU136" i="3"/>
  <c r="OM7" i="3"/>
  <c r="RW81" i="3"/>
  <c r="LK164" i="3"/>
  <c r="UH4" i="3"/>
  <c r="QY84" i="3"/>
  <c r="PJ50" i="3"/>
  <c r="MM35" i="3"/>
  <c r="PT113" i="3"/>
  <c r="PX176" i="3"/>
  <c r="UI30" i="3"/>
  <c r="RV154" i="3"/>
  <c r="TE130" i="3"/>
  <c r="PY71" i="3"/>
  <c r="OP117" i="3"/>
  <c r="LV90" i="3"/>
  <c r="RV42" i="3"/>
  <c r="TA25" i="3"/>
  <c r="RF190" i="3"/>
  <c r="QD112" i="3"/>
  <c r="MO57" i="3"/>
  <c r="OS93" i="3"/>
  <c r="PA143" i="3"/>
  <c r="OI143" i="3" s="1"/>
  <c r="MG119" i="3"/>
  <c r="SJ22" i="3"/>
  <c r="LH28" i="3"/>
  <c r="SS63" i="3"/>
  <c r="RV117" i="3"/>
  <c r="SQ13" i="3"/>
  <c r="PU104" i="3"/>
  <c r="QT80" i="3"/>
  <c r="MU32" i="3"/>
  <c r="LH24" i="3"/>
  <c r="RJ18" i="3"/>
  <c r="SG92" i="3"/>
  <c r="TW78" i="3"/>
  <c r="LL84" i="3"/>
  <c r="MM98" i="3"/>
  <c r="PF67" i="3"/>
  <c r="ST79" i="3"/>
  <c r="TC89" i="3"/>
  <c r="QW23" i="3"/>
  <c r="TM11" i="3"/>
  <c r="SP119" i="3"/>
  <c r="RI50" i="3"/>
  <c r="MU96" i="3"/>
  <c r="PH74" i="3"/>
  <c r="SA165" i="3"/>
  <c r="PG39" i="3"/>
  <c r="RF24" i="3"/>
  <c r="RE6" i="3"/>
  <c r="PW102" i="3"/>
  <c r="OL85" i="3"/>
  <c r="TM93" i="3"/>
  <c r="OV30" i="3"/>
  <c r="MW147" i="3"/>
  <c r="LO16" i="3"/>
  <c r="MY63" i="3"/>
  <c r="RS89" i="3"/>
  <c r="OM141" i="3"/>
  <c r="SQ42" i="3"/>
  <c r="MX64" i="3"/>
  <c r="OL115" i="3"/>
  <c r="LJ27" i="3"/>
  <c r="OZ11" i="3"/>
  <c r="OR24" i="3"/>
  <c r="RK16" i="3"/>
  <c r="LU93" i="3"/>
  <c r="QT145" i="3"/>
  <c r="ST160" i="3"/>
  <c r="MV19" i="3"/>
  <c r="SB19" i="3"/>
  <c r="QT46" i="3"/>
  <c r="UE82" i="3"/>
  <c r="RD9" i="3"/>
  <c r="QB181" i="3"/>
  <c r="RG64" i="3"/>
  <c r="OX158" i="3"/>
  <c r="RN57" i="3"/>
  <c r="MA76" i="3"/>
  <c r="UC50" i="3"/>
  <c r="MN49" i="3"/>
  <c r="PF6" i="3"/>
  <c r="QQ136" i="3"/>
  <c r="RI47" i="3"/>
  <c r="QC29" i="3"/>
  <c r="MR60" i="3"/>
  <c r="UA39" i="3"/>
  <c r="MO61" i="3"/>
  <c r="SP60" i="3"/>
  <c r="QX121" i="3"/>
  <c r="ON106" i="3"/>
  <c r="QV39" i="3"/>
  <c r="RZ122" i="3"/>
  <c r="QZ83" i="3"/>
  <c r="RN38" i="3"/>
  <c r="LK6" i="3"/>
  <c r="MS91" i="3"/>
  <c r="TM65" i="3"/>
  <c r="SB78" i="3"/>
  <c r="QS155" i="3"/>
  <c r="RK10" i="3"/>
  <c r="RZ7" i="3"/>
  <c r="QE118" i="3"/>
  <c r="ON70" i="3"/>
  <c r="RV47" i="3"/>
  <c r="TY69" i="3"/>
  <c r="QV57" i="3"/>
  <c r="MV133" i="3"/>
  <c r="SE171" i="3"/>
  <c r="RG71" i="3"/>
  <c r="QP47" i="3"/>
  <c r="MX43" i="3"/>
  <c r="SS84" i="3"/>
  <c r="QA173" i="3"/>
  <c r="TM91" i="3"/>
  <c r="MS148" i="3"/>
  <c r="QE21" i="3"/>
  <c r="LG105" i="3"/>
  <c r="SR36" i="3"/>
  <c r="LE10" i="3"/>
  <c r="RS49" i="3"/>
  <c r="TA73" i="3"/>
  <c r="LM106" i="3"/>
  <c r="PC145" i="3"/>
  <c r="TA83" i="3"/>
  <c r="PO63" i="3"/>
  <c r="SO155" i="3"/>
  <c r="SC125" i="3"/>
  <c r="SS60" i="3"/>
  <c r="TC30" i="3"/>
  <c r="RZ59" i="3"/>
  <c r="QY86" i="3"/>
  <c r="RN21" i="3"/>
  <c r="LP115" i="3"/>
  <c r="LU32" i="3"/>
  <c r="PF107" i="3"/>
  <c r="SW59" i="3"/>
  <c r="LI93" i="3"/>
  <c r="PS94" i="3"/>
  <c r="LO104" i="3"/>
  <c r="MG69" i="3"/>
  <c r="LY69" i="3"/>
  <c r="PT19" i="3"/>
  <c r="LT110" i="3"/>
  <c r="PC89" i="3"/>
  <c r="OP22" i="3"/>
  <c r="UC177" i="3"/>
  <c r="SY31" i="3"/>
  <c r="OS42" i="3"/>
  <c r="RA99" i="3"/>
  <c r="TA123" i="3"/>
  <c r="TE86" i="3"/>
  <c r="LY111" i="3"/>
  <c r="RI134" i="3"/>
  <c r="PB88" i="3"/>
  <c r="TU6" i="3"/>
  <c r="PA140" i="3"/>
  <c r="MV88" i="3"/>
  <c r="QZ71" i="3"/>
  <c r="TL120" i="3"/>
  <c r="QE157" i="3"/>
  <c r="MV49" i="3"/>
  <c r="LQ12" i="3"/>
  <c r="OL38" i="3"/>
  <c r="TF52" i="3"/>
  <c r="LV56" i="3"/>
  <c r="RW92" i="3"/>
  <c r="SF82" i="3"/>
  <c r="LP52" i="3"/>
  <c r="PH24" i="3"/>
  <c r="RI58" i="3"/>
  <c r="QV84" i="3"/>
  <c r="QA89" i="3"/>
  <c r="TE149" i="3"/>
  <c r="QS80" i="3"/>
  <c r="LD51" i="3"/>
  <c r="SK42" i="3"/>
  <c r="TK57" i="3"/>
  <c r="QB6" i="3"/>
  <c r="PV79" i="3"/>
  <c r="LZ66" i="3"/>
  <c r="PI132" i="3"/>
  <c r="LP36" i="3"/>
  <c r="TE53" i="3"/>
  <c r="TY107" i="3"/>
  <c r="MN40" i="3"/>
  <c r="QS160" i="3"/>
  <c r="PS15" i="3"/>
  <c r="PJ53" i="3"/>
  <c r="UH70" i="3"/>
  <c r="SO101" i="3"/>
  <c r="TR177" i="3"/>
  <c r="MU30" i="3"/>
  <c r="TG24" i="3"/>
  <c r="OP110" i="3"/>
  <c r="UD69" i="3"/>
  <c r="PZ79" i="3"/>
  <c r="QC111" i="3"/>
  <c r="UE59" i="3"/>
  <c r="RY24" i="3"/>
  <c r="TR27" i="3"/>
  <c r="LM20" i="3"/>
  <c r="UE94" i="3"/>
  <c r="SZ79" i="3"/>
  <c r="PH67" i="3"/>
  <c r="QS25" i="3"/>
  <c r="RD3" i="3"/>
  <c r="TH82" i="3"/>
  <c r="MQ53" i="3"/>
  <c r="TD24" i="3"/>
  <c r="LF169" i="3"/>
  <c r="SB166" i="3"/>
  <c r="OT34" i="3"/>
  <c r="QW132" i="3"/>
  <c r="MU115" i="3"/>
  <c r="TD66" i="3"/>
  <c r="SK74" i="3"/>
  <c r="LW117" i="3"/>
  <c r="MT29" i="3"/>
  <c r="MQ157" i="3"/>
  <c r="TX124" i="3"/>
  <c r="LK115" i="3"/>
  <c r="UD44" i="3"/>
  <c r="UE67" i="3"/>
  <c r="OW90" i="3"/>
  <c r="QB28" i="3"/>
  <c r="QQ47" i="3"/>
  <c r="MU40" i="3"/>
  <c r="RN7" i="3"/>
  <c r="OZ63" i="3"/>
  <c r="LY35" i="3"/>
  <c r="LS67" i="3"/>
  <c r="QZ97" i="3"/>
  <c r="MB69" i="3"/>
  <c r="LV58" i="3"/>
  <c r="TB141" i="3"/>
  <c r="UG85" i="3"/>
  <c r="MT142" i="3"/>
  <c r="TE8" i="3"/>
  <c r="LH53" i="3"/>
  <c r="RN171" i="3"/>
  <c r="PB15" i="3"/>
  <c r="QR5" i="3"/>
  <c r="UC147" i="3"/>
  <c r="TR22" i="3"/>
  <c r="RV79" i="3"/>
  <c r="MJ14" i="3"/>
  <c r="PA49" i="3"/>
  <c r="TX81" i="3"/>
  <c r="TR69" i="3"/>
  <c r="PT63" i="3"/>
  <c r="MY145" i="3"/>
  <c r="RB17" i="3"/>
  <c r="PR13" i="3"/>
  <c r="QA40" i="3"/>
  <c r="MA3" i="3"/>
  <c r="TA70" i="3"/>
  <c r="PE22" i="3"/>
  <c r="UA43" i="3"/>
  <c r="RK33" i="3"/>
  <c r="QB36" i="3"/>
  <c r="MQ45" i="3"/>
  <c r="TA67" i="3"/>
  <c r="UJ46" i="3"/>
  <c r="SW50" i="3"/>
  <c r="UE87" i="3"/>
  <c r="SA21" i="3"/>
  <c r="TK81" i="3"/>
  <c r="TW77" i="3"/>
  <c r="LV163" i="3"/>
  <c r="LF98" i="3"/>
  <c r="TC11" i="3"/>
  <c r="LN96" i="3"/>
  <c r="RH45" i="3"/>
  <c r="RJ4" i="3"/>
  <c r="QC49" i="3"/>
  <c r="SC74" i="3"/>
  <c r="OM127" i="3"/>
  <c r="MN114" i="3"/>
  <c r="TZ28" i="3"/>
  <c r="MO110" i="3"/>
  <c r="TA74" i="3"/>
  <c r="QT155" i="3"/>
  <c r="SP74" i="3"/>
  <c r="RW68" i="3"/>
  <c r="OX109" i="3"/>
  <c r="MU107" i="3"/>
  <c r="UF3" i="3"/>
  <c r="RS60" i="3"/>
  <c r="LH45" i="3"/>
  <c r="MY80" i="3"/>
  <c r="TH155" i="3"/>
  <c r="OM157" i="3"/>
  <c r="PH72" i="3"/>
  <c r="RE68" i="3"/>
  <c r="QM68" i="3" s="1"/>
  <c r="SA98" i="3"/>
  <c r="QV48" i="3"/>
  <c r="LG112" i="3"/>
  <c r="TI83" i="3"/>
  <c r="TY61" i="3"/>
  <c r="TW75" i="3"/>
  <c r="MS83" i="3"/>
  <c r="SZ74" i="3"/>
  <c r="UH72" i="3"/>
  <c r="QE152" i="3"/>
  <c r="MX167" i="3"/>
  <c r="TJ162" i="3"/>
  <c r="LT52" i="3"/>
  <c r="PX23" i="3"/>
  <c r="MS51" i="3"/>
  <c r="OU10" i="3"/>
  <c r="LV100" i="3"/>
  <c r="LS61" i="3"/>
  <c r="QQ101" i="3"/>
  <c r="LP66" i="3"/>
  <c r="RS143" i="3"/>
  <c r="LX52" i="3"/>
  <c r="TW76" i="3"/>
  <c r="MQ129" i="3"/>
  <c r="QB33" i="3"/>
  <c r="SJ17" i="3"/>
  <c r="SF123" i="3"/>
  <c r="TL19" i="3"/>
  <c r="RX76" i="3"/>
  <c r="TD190" i="3"/>
  <c r="LW96" i="3"/>
  <c r="QG157" i="3"/>
  <c r="MX34" i="3"/>
  <c r="QG85" i="3"/>
  <c r="QA20" i="3"/>
  <c r="RZ66" i="3"/>
  <c r="RH17" i="3"/>
  <c r="MO149" i="3"/>
  <c r="QU87" i="3"/>
  <c r="OT57" i="3"/>
  <c r="MV124" i="3"/>
  <c r="LE48" i="3"/>
  <c r="PG53" i="3"/>
  <c r="QE173" i="3"/>
  <c r="QZ110" i="3"/>
  <c r="QB134" i="3"/>
  <c r="QC112" i="3"/>
  <c r="SJ34" i="3"/>
  <c r="QC26" i="3"/>
  <c r="PI22" i="3"/>
  <c r="OW32" i="3"/>
  <c r="SE82" i="3"/>
  <c r="PV70" i="3"/>
  <c r="TY142" i="3"/>
  <c r="LD56" i="3"/>
  <c r="RC81" i="3"/>
  <c r="TI82" i="3"/>
  <c r="LV123" i="3"/>
  <c r="PD84" i="3"/>
  <c r="RC132" i="3"/>
  <c r="LG66" i="3"/>
  <c r="RZ33" i="3"/>
  <c r="QV10" i="3"/>
  <c r="OT59" i="3"/>
  <c r="PJ30" i="3"/>
  <c r="RN114" i="3"/>
  <c r="QA51" i="3"/>
  <c r="OT55" i="3"/>
  <c r="OY62" i="3"/>
  <c r="MS38" i="3"/>
  <c r="UC107" i="3"/>
  <c r="QS14" i="3"/>
  <c r="QC28" i="3"/>
  <c r="PV33" i="3"/>
  <c r="PW17" i="3"/>
  <c r="TC122" i="3"/>
  <c r="RW17" i="3"/>
  <c r="ON78" i="3"/>
  <c r="PC125" i="3"/>
  <c r="PC50" i="3"/>
  <c r="RW41" i="3"/>
  <c r="TJ17" i="3"/>
  <c r="TJ176" i="3"/>
  <c r="TF160" i="3"/>
  <c r="TL12" i="3"/>
  <c r="QU80" i="3"/>
  <c r="RW96" i="3"/>
  <c r="LR86" i="3"/>
  <c r="LI90" i="3"/>
  <c r="QA82" i="3"/>
  <c r="PA28" i="3"/>
  <c r="RM7" i="3"/>
  <c r="TH21" i="3"/>
  <c r="SQ112" i="3"/>
  <c r="PJ84" i="3"/>
  <c r="LJ130" i="3"/>
  <c r="UD43" i="3"/>
  <c r="OY61" i="3"/>
  <c r="QD92" i="3"/>
  <c r="PY63" i="3"/>
  <c r="OQ171" i="3"/>
  <c r="PF102" i="3"/>
  <c r="RF18" i="3"/>
  <c r="OY158" i="3"/>
  <c r="OV62" i="3"/>
  <c r="MS150" i="3"/>
  <c r="LS163" i="3"/>
  <c r="MY108" i="3"/>
  <c r="OO41" i="3"/>
  <c r="LG30" i="3"/>
  <c r="PJ139" i="3"/>
  <c r="SR7" i="3"/>
  <c r="LK123" i="3"/>
  <c r="LG43" i="3"/>
  <c r="MY76" i="3"/>
  <c r="OS110" i="3"/>
  <c r="PO75" i="3"/>
  <c r="LH83" i="3"/>
  <c r="MG66" i="3"/>
  <c r="MQ3" i="3"/>
  <c r="PT41" i="3"/>
  <c r="TW79" i="3"/>
  <c r="UA52" i="3"/>
  <c r="OL16" i="3"/>
  <c r="OR126" i="3"/>
  <c r="SS22" i="3"/>
  <c r="SH131" i="3"/>
  <c r="LN130" i="3"/>
  <c r="SO20" i="3"/>
  <c r="OY80" i="3"/>
  <c r="PS17" i="3"/>
  <c r="SA122" i="3"/>
  <c r="PU20" i="3"/>
  <c r="TJ38" i="3"/>
  <c r="UC11" i="3"/>
  <c r="OY152" i="3"/>
  <c r="RD115" i="3"/>
  <c r="QX51" i="3"/>
  <c r="RZ101" i="3"/>
  <c r="SA133" i="3"/>
  <c r="TH81" i="3"/>
  <c r="TE71" i="3"/>
  <c r="PA135" i="3"/>
  <c r="RH161" i="3"/>
  <c r="LP10" i="3"/>
  <c r="QC84" i="3"/>
  <c r="LE87" i="3"/>
  <c r="MG3" i="3"/>
  <c r="OL102" i="3"/>
  <c r="SU7" i="3"/>
  <c r="TC174" i="3"/>
  <c r="ML105" i="3"/>
  <c r="PH52" i="3"/>
  <c r="UI117" i="3"/>
  <c r="LE64" i="3"/>
  <c r="PG127" i="3"/>
  <c r="LX5" i="3"/>
  <c r="TA78" i="3"/>
  <c r="TZ29" i="3"/>
  <c r="QS127" i="3"/>
  <c r="MQ104" i="3"/>
  <c r="RI37" i="3"/>
  <c r="SR40" i="3"/>
  <c r="TK90" i="3"/>
  <c r="SC67" i="3"/>
  <c r="LE118" i="3"/>
  <c r="TH91" i="3"/>
  <c r="SI99" i="3"/>
  <c r="MT77" i="3"/>
  <c r="RY48" i="3"/>
  <c r="RS46" i="3"/>
  <c r="TV87" i="3"/>
  <c r="LW36" i="3"/>
  <c r="SI35" i="3"/>
  <c r="SV59" i="3"/>
  <c r="UC57" i="3"/>
  <c r="SY49" i="3"/>
  <c r="UD37" i="3"/>
  <c r="QY48" i="3"/>
  <c r="OP7" i="3"/>
  <c r="SZ86" i="3"/>
  <c r="MP42" i="3"/>
  <c r="TV12" i="3"/>
  <c r="SF36" i="3"/>
  <c r="MG15" i="3"/>
  <c r="RN111" i="3"/>
  <c r="OW66" i="3"/>
  <c r="QD75" i="3"/>
  <c r="SX8" i="3"/>
  <c r="QQ9" i="3"/>
  <c r="SS71" i="3"/>
  <c r="LP21" i="3"/>
  <c r="QC23" i="3"/>
  <c r="MU176" i="3"/>
  <c r="LI60" i="3"/>
  <c r="TE72" i="3"/>
  <c r="TH26" i="3"/>
  <c r="SY51" i="3"/>
  <c r="RC41" i="3"/>
  <c r="QS57" i="3"/>
  <c r="ON19" i="3"/>
  <c r="OZ74" i="3"/>
  <c r="PW65" i="3"/>
  <c r="LI63" i="3"/>
  <c r="TR70" i="3"/>
  <c r="SK14" i="3"/>
  <c r="RS10" i="3"/>
  <c r="LR145" i="3"/>
  <c r="ST109" i="3"/>
  <c r="QW45" i="3"/>
  <c r="UJ95" i="3"/>
  <c r="LI85" i="3"/>
  <c r="TW58" i="3"/>
  <c r="UA71" i="3"/>
  <c r="MB75" i="3"/>
  <c r="PI13" i="3"/>
  <c r="OO53" i="3"/>
  <c r="TU78" i="3"/>
  <c r="PZ120" i="3"/>
  <c r="TM143" i="3"/>
  <c r="OQ154" i="3"/>
  <c r="RA144" i="3"/>
  <c r="RV90" i="3"/>
  <c r="LN121" i="3"/>
  <c r="QS91" i="3"/>
  <c r="LK183" i="3"/>
  <c r="TB143" i="3"/>
  <c r="PX187" i="3"/>
  <c r="SB50" i="3"/>
  <c r="MY45" i="3"/>
  <c r="UI40" i="3"/>
  <c r="LS136" i="3"/>
  <c r="LA136" i="3" s="1"/>
  <c r="RM71" i="3"/>
  <c r="PU94" i="3"/>
  <c r="PD57" i="3"/>
  <c r="SQ184" i="3"/>
  <c r="MN108" i="3"/>
  <c r="SJ30" i="3"/>
  <c r="TW85" i="3"/>
  <c r="PC7" i="3"/>
  <c r="PV197" i="3"/>
  <c r="MA118" i="3"/>
  <c r="MQ70" i="3"/>
  <c r="PV62" i="3"/>
  <c r="LE45" i="3"/>
  <c r="RV196" i="3"/>
  <c r="SZ73" i="3"/>
  <c r="TD110" i="3"/>
  <c r="SR45" i="3"/>
  <c r="RA39" i="3"/>
  <c r="RY98" i="3"/>
  <c r="MX14" i="3"/>
  <c r="MA127" i="3"/>
  <c r="SA136" i="3"/>
  <c r="SW8" i="3"/>
  <c r="LI48" i="3"/>
  <c r="RM66" i="3"/>
  <c r="QD121" i="3"/>
  <c r="RG41" i="3"/>
  <c r="OV84" i="3"/>
  <c r="RA15" i="3"/>
  <c r="PX16" i="3"/>
  <c r="LT68" i="3"/>
  <c r="TJ104" i="3"/>
  <c r="MQ141" i="3"/>
  <c r="MU51" i="3"/>
  <c r="SD60" i="3"/>
  <c r="MM17" i="3"/>
  <c r="PI74" i="3"/>
  <c r="RD131" i="3"/>
  <c r="TE21" i="3"/>
  <c r="OY97" i="3"/>
  <c r="MM54" i="3"/>
  <c r="ML71" i="3"/>
  <c r="LL32" i="3"/>
  <c r="LD38" i="3"/>
  <c r="OS13" i="3"/>
  <c r="QG61" i="3"/>
  <c r="SY90" i="3"/>
  <c r="QP42" i="3"/>
  <c r="OQ89" i="3"/>
  <c r="SF120" i="3"/>
  <c r="LN34" i="3"/>
  <c r="UF108" i="3"/>
  <c r="SZ21" i="3"/>
  <c r="QG86" i="3"/>
  <c r="MY60" i="3"/>
  <c r="RC83" i="3"/>
  <c r="SA83" i="3"/>
  <c r="PY52" i="3"/>
  <c r="PW125" i="3"/>
  <c r="TC130" i="3"/>
  <c r="TF15" i="3"/>
  <c r="RH58" i="3"/>
  <c r="UC14" i="3"/>
  <c r="LI91" i="3"/>
  <c r="SO73" i="3"/>
  <c r="RX12" i="3"/>
  <c r="RV151" i="3"/>
  <c r="RW44" i="3"/>
  <c r="MT20" i="3"/>
  <c r="MQ56" i="3"/>
  <c r="QF61" i="3"/>
  <c r="MM29" i="3"/>
  <c r="QS103" i="3"/>
  <c r="QC127" i="3"/>
  <c r="OV50" i="3"/>
  <c r="PD14" i="3"/>
  <c r="SY152" i="3"/>
  <c r="OT88" i="3"/>
  <c r="TF99" i="3"/>
  <c r="PX46" i="3"/>
  <c r="SI95" i="3"/>
  <c r="MU76" i="3"/>
  <c r="LS132" i="3"/>
  <c r="TZ27" i="3"/>
  <c r="LX36" i="3"/>
  <c r="TX43" i="3"/>
  <c r="PS47" i="3"/>
  <c r="LU117" i="3"/>
  <c r="TC49" i="3"/>
  <c r="LK98" i="3"/>
  <c r="QQ81" i="3"/>
  <c r="TA113" i="3"/>
  <c r="ST66" i="3"/>
  <c r="PD149" i="3"/>
  <c r="PW29" i="3"/>
  <c r="QG92" i="3"/>
  <c r="OP21" i="3"/>
  <c r="OV16" i="3"/>
  <c r="SQ30" i="3"/>
  <c r="SP151" i="3"/>
  <c r="TJ99" i="3"/>
  <c r="MB24" i="3"/>
  <c r="OL12" i="3"/>
  <c r="OH12" i="3" s="1"/>
  <c r="LQ59" i="3"/>
  <c r="TD144" i="3"/>
  <c r="MM100" i="3"/>
  <c r="SZ16" i="3"/>
  <c r="UF117" i="3"/>
  <c r="TV157" i="3"/>
  <c r="LG35" i="3"/>
  <c r="TU144" i="3"/>
  <c r="RD108" i="3"/>
  <c r="LU26" i="3"/>
  <c r="PT47" i="3"/>
  <c r="OS114" i="3"/>
  <c r="OV11" i="3"/>
  <c r="QG124" i="3"/>
  <c r="OP24" i="3"/>
  <c r="TE79" i="3"/>
  <c r="MX88" i="3"/>
  <c r="LH14" i="3"/>
  <c r="SW51" i="3"/>
  <c r="PI21" i="3"/>
  <c r="RK41" i="3"/>
  <c r="SZ70" i="3"/>
  <c r="SB176" i="3"/>
  <c r="MM21" i="3"/>
  <c r="SK50" i="3"/>
  <c r="QG108" i="3"/>
  <c r="OV54" i="3"/>
  <c r="SB142" i="3"/>
  <c r="LS18" i="3"/>
  <c r="PI121" i="3"/>
  <c r="ON177" i="3"/>
  <c r="MK99" i="3"/>
  <c r="LC99" i="3" s="1"/>
  <c r="PG114" i="3"/>
  <c r="QC105" i="3"/>
  <c r="LX150" i="3"/>
  <c r="SP67" i="3"/>
  <c r="PF155" i="3"/>
  <c r="QE5" i="3"/>
  <c r="RE57" i="3"/>
  <c r="MJ147" i="3"/>
  <c r="MY41" i="3"/>
  <c r="QB51" i="3"/>
  <c r="TU125" i="3"/>
  <c r="ON107" i="3"/>
  <c r="PJ105" i="3"/>
  <c r="QD124" i="3"/>
  <c r="PU154" i="3"/>
  <c r="MA30" i="3"/>
  <c r="TC60" i="3"/>
  <c r="TB105" i="3"/>
  <c r="TM15" i="3"/>
  <c r="UJ167" i="3"/>
  <c r="PT54" i="3"/>
  <c r="QD43" i="3"/>
  <c r="OP111" i="3"/>
  <c r="QY39" i="3"/>
  <c r="SI24" i="3"/>
  <c r="UI77" i="3"/>
  <c r="LO52" i="3"/>
  <c r="UC27" i="3"/>
  <c r="MJ24" i="3"/>
  <c r="MW66" i="3"/>
  <c r="QR21" i="3"/>
  <c r="OS4" i="3"/>
  <c r="SE26" i="3"/>
  <c r="RV190" i="3"/>
  <c r="PF96" i="3"/>
  <c r="LQ109" i="3"/>
  <c r="MK15" i="3"/>
  <c r="MJ3" i="3"/>
  <c r="LE74" i="3"/>
  <c r="MU153" i="3"/>
  <c r="TY82" i="3"/>
  <c r="SY120" i="3"/>
  <c r="MP74" i="3"/>
  <c r="UD109" i="3"/>
  <c r="SU90" i="3"/>
  <c r="QE25" i="3"/>
  <c r="PA107" i="3"/>
  <c r="SA188" i="3"/>
  <c r="SZ11" i="3"/>
  <c r="MK32" i="3"/>
  <c r="MV74" i="3"/>
  <c r="LZ120" i="3"/>
  <c r="TF95" i="3"/>
  <c r="MY74" i="3"/>
  <c r="LQ159" i="3"/>
  <c r="MW149" i="3"/>
  <c r="OL39" i="3"/>
  <c r="TR50" i="3"/>
  <c r="RY68" i="3"/>
  <c r="SB42" i="3"/>
  <c r="SH19" i="3"/>
  <c r="UD31" i="3"/>
  <c r="MM43" i="3"/>
  <c r="LP176" i="3"/>
  <c r="ON72" i="3"/>
  <c r="TA46" i="3"/>
  <c r="PU106" i="3"/>
  <c r="TY91" i="3"/>
  <c r="PW117" i="3"/>
  <c r="OY17" i="3"/>
  <c r="TG32" i="3"/>
  <c r="PI35" i="3"/>
  <c r="PE38" i="3"/>
  <c r="PO149" i="3"/>
  <c r="MV149" i="3"/>
  <c r="OV86" i="3"/>
  <c r="TA14" i="3"/>
  <c r="RN22" i="3"/>
  <c r="RL25" i="3"/>
  <c r="PY36" i="3"/>
  <c r="OV132" i="3"/>
  <c r="SV24" i="3"/>
  <c r="SQ113" i="3"/>
  <c r="LE65" i="3"/>
  <c r="SF157" i="3"/>
  <c r="LF21" i="3"/>
  <c r="OQ12" i="3"/>
  <c r="QV153" i="3"/>
  <c r="PI20" i="3"/>
  <c r="RE28" i="3"/>
  <c r="RV21" i="3"/>
  <c r="UG21" i="3"/>
  <c r="SQ138" i="3"/>
  <c r="TW15" i="3"/>
  <c r="TB9" i="3"/>
  <c r="RI77" i="3"/>
  <c r="MS82" i="3"/>
  <c r="PZ52" i="3"/>
  <c r="UA5" i="3"/>
  <c r="LS110" i="3"/>
  <c r="PS74" i="3"/>
  <c r="MW125" i="3"/>
  <c r="MX48" i="3"/>
  <c r="TR131" i="3"/>
  <c r="RI38" i="3"/>
  <c r="PU108" i="3"/>
  <c r="UC79" i="3"/>
  <c r="QG122" i="3"/>
  <c r="RV89" i="3"/>
  <c r="ON5" i="3"/>
  <c r="MP120" i="3"/>
  <c r="QB32" i="3"/>
  <c r="LX144" i="3"/>
  <c r="LD11" i="3"/>
  <c r="TX31" i="3"/>
  <c r="LR44" i="3"/>
  <c r="LV140" i="3"/>
  <c r="TU25" i="3"/>
  <c r="SO19" i="3"/>
  <c r="QA15" i="3"/>
  <c r="TW68" i="3"/>
  <c r="TD151" i="3"/>
  <c r="MT162" i="3"/>
  <c r="SP12" i="3"/>
  <c r="SI77" i="3"/>
  <c r="LG11" i="3"/>
  <c r="TF90" i="3"/>
  <c r="MA81" i="3"/>
  <c r="SZ43" i="3"/>
  <c r="PC117" i="3"/>
  <c r="LI99" i="3"/>
  <c r="OQ170" i="3"/>
  <c r="RE61" i="3"/>
  <c r="OU23" i="3"/>
  <c r="QY83" i="3"/>
  <c r="LU142" i="3"/>
  <c r="PU72" i="3"/>
  <c r="LE99" i="3"/>
  <c r="RZ83" i="3"/>
  <c r="TR73" i="3"/>
  <c r="RA135" i="3"/>
  <c r="SC83" i="3"/>
  <c r="SH129" i="3"/>
  <c r="SG38" i="3"/>
  <c r="LP6" i="3"/>
  <c r="PO49" i="3"/>
  <c r="UG58" i="3"/>
  <c r="LR61" i="3"/>
  <c r="ST36" i="3"/>
  <c r="QF59" i="3"/>
  <c r="LE26" i="3"/>
  <c r="QS42" i="3"/>
  <c r="TW74" i="3"/>
  <c r="LM44" i="3"/>
  <c r="RA137" i="3"/>
  <c r="MR37" i="3"/>
  <c r="OP56" i="3"/>
  <c r="SH81" i="3"/>
  <c r="RL49" i="3"/>
  <c r="UF42" i="3"/>
  <c r="TV41" i="3"/>
  <c r="MX47" i="3"/>
  <c r="MY124" i="3"/>
  <c r="UD139" i="3"/>
  <c r="RF30" i="3"/>
  <c r="LT51" i="3"/>
  <c r="LH11" i="3"/>
  <c r="MB39" i="3"/>
  <c r="QR77" i="3"/>
  <c r="OT106" i="3"/>
  <c r="RE32" i="3"/>
  <c r="PZ44" i="3"/>
  <c r="PZ130" i="3"/>
  <c r="RN142" i="3"/>
  <c r="LD43" i="3"/>
  <c r="QX29" i="3"/>
  <c r="SE120" i="3"/>
  <c r="TV14" i="3"/>
  <c r="TX38" i="3"/>
  <c r="LV7" i="3"/>
  <c r="MR4" i="3"/>
  <c r="QQ102" i="3"/>
  <c r="LE71" i="3"/>
  <c r="TR7" i="3"/>
  <c r="UI129" i="3"/>
  <c r="LY40" i="3"/>
  <c r="RK45" i="3"/>
  <c r="UA98" i="3"/>
  <c r="MW96" i="3"/>
  <c r="MO106" i="3"/>
  <c r="MN91" i="3"/>
  <c r="SR84" i="3"/>
  <c r="MB15" i="3"/>
  <c r="PS21" i="3"/>
  <c r="RC17" i="3"/>
  <c r="TZ144" i="3"/>
  <c r="SA114" i="3"/>
  <c r="TM99" i="3"/>
  <c r="TY101" i="3"/>
  <c r="LZ6" i="3"/>
  <c r="PA55" i="3"/>
  <c r="OI55" i="3" s="1"/>
  <c r="LE37" i="3"/>
  <c r="LO145" i="3"/>
  <c r="UB112" i="3"/>
  <c r="PB113" i="3"/>
  <c r="QR125" i="3"/>
  <c r="QT105" i="3"/>
  <c r="TU79" i="3"/>
  <c r="PE60" i="3"/>
  <c r="LJ62" i="3"/>
  <c r="RY20" i="3"/>
  <c r="LR138" i="3"/>
  <c r="PI67" i="3"/>
  <c r="MK28" i="3"/>
  <c r="PU50" i="3"/>
  <c r="MB81" i="3"/>
  <c r="LX99" i="3"/>
  <c r="MP21" i="3"/>
  <c r="RI73" i="3"/>
  <c r="PT72" i="3"/>
  <c r="SG131" i="3"/>
  <c r="RI160" i="3"/>
  <c r="QT58" i="3"/>
  <c r="TA71" i="3"/>
  <c r="UD57" i="3"/>
  <c r="PJ118" i="3"/>
  <c r="LV69" i="3"/>
  <c r="RI18" i="3"/>
  <c r="RZ146" i="3"/>
  <c r="MJ54" i="3"/>
  <c r="SB135" i="3"/>
  <c r="PW46" i="3"/>
  <c r="MM188" i="3"/>
  <c r="TY68" i="3"/>
  <c r="LY54" i="3"/>
  <c r="SY145" i="3"/>
  <c r="LP47" i="3"/>
  <c r="LT55" i="3"/>
  <c r="MY25" i="3"/>
  <c r="RL24" i="3"/>
  <c r="RN156" i="3"/>
  <c r="LJ140" i="3"/>
  <c r="SP89" i="3"/>
  <c r="MV116" i="3"/>
  <c r="PB35" i="3"/>
  <c r="UA54" i="3"/>
  <c r="OM55" i="3"/>
  <c r="QY109" i="3"/>
  <c r="PU36" i="3"/>
  <c r="LM10" i="3"/>
  <c r="MO18" i="3"/>
  <c r="OP34" i="3"/>
  <c r="RV15" i="3"/>
  <c r="TJ29" i="3"/>
  <c r="QT42" i="3"/>
  <c r="UD84" i="3"/>
  <c r="MG7" i="3"/>
  <c r="LO6" i="3"/>
  <c r="MO20" i="3"/>
  <c r="OU71" i="3"/>
  <c r="TD135" i="3"/>
  <c r="SI8" i="3"/>
  <c r="OO59" i="3"/>
  <c r="PW69" i="3"/>
  <c r="TY6" i="3"/>
  <c r="QB57" i="3"/>
  <c r="QQ56" i="3"/>
  <c r="SF108" i="3"/>
  <c r="TF5" i="3"/>
  <c r="RV19" i="3"/>
  <c r="RB65" i="3"/>
  <c r="LI82" i="3"/>
  <c r="RH167" i="3"/>
  <c r="SD6" i="3"/>
  <c r="OP163" i="3"/>
  <c r="LV15" i="3"/>
  <c r="OU33" i="3"/>
  <c r="OT29" i="3"/>
  <c r="RL66" i="3"/>
  <c r="PU179" i="3"/>
  <c r="RL90" i="3"/>
  <c r="SX26" i="3"/>
  <c r="OT73" i="3"/>
  <c r="RN50" i="3"/>
  <c r="UH13" i="3"/>
  <c r="PD116" i="3"/>
  <c r="RE15" i="3"/>
  <c r="PR37" i="3"/>
  <c r="RS38" i="3"/>
  <c r="OM86" i="3"/>
  <c r="TJ148" i="3"/>
  <c r="SZ72" i="3"/>
  <c r="LV154" i="3"/>
  <c r="OS95" i="3"/>
  <c r="PF142" i="3"/>
  <c r="UI58" i="3"/>
  <c r="LK67" i="3"/>
  <c r="TB108" i="3"/>
  <c r="OT107" i="3"/>
  <c r="QS61" i="3"/>
  <c r="SX82" i="3"/>
  <c r="TD146" i="3"/>
  <c r="QP144" i="3"/>
  <c r="OV166" i="3"/>
  <c r="UE122" i="3"/>
  <c r="TH108" i="3"/>
  <c r="SX148" i="3"/>
  <c r="LG120" i="3"/>
  <c r="OZ62" i="3"/>
  <c r="QB20" i="3"/>
  <c r="UC65" i="3"/>
  <c r="OX23" i="3"/>
  <c r="SZ102" i="3"/>
  <c r="PH119" i="3"/>
  <c r="TR3" i="3"/>
  <c r="PA17" i="3"/>
  <c r="RM54" i="3"/>
  <c r="PC35" i="3"/>
  <c r="QR86" i="3"/>
  <c r="SK108" i="3"/>
  <c r="SU35" i="3"/>
  <c r="RF46" i="3"/>
  <c r="TL150" i="3"/>
  <c r="LZ97" i="3"/>
  <c r="RM140" i="3"/>
  <c r="QR80" i="3"/>
  <c r="TF116" i="3"/>
  <c r="RV67" i="3"/>
  <c r="MR114" i="3"/>
  <c r="QT22" i="3"/>
  <c r="TC155" i="3"/>
  <c r="OO141" i="3"/>
  <c r="SY113" i="3"/>
  <c r="SI36" i="3"/>
  <c r="MY66" i="3"/>
  <c r="QE45" i="3"/>
  <c r="OV122" i="3"/>
  <c r="PF81" i="3"/>
  <c r="LH39" i="3"/>
  <c r="MO137" i="3"/>
  <c r="QC85" i="3"/>
  <c r="PE71" i="3"/>
  <c r="TB19" i="3"/>
  <c r="TE78" i="3"/>
  <c r="LL129" i="3"/>
  <c r="MT25" i="3"/>
  <c r="TI133" i="3"/>
  <c r="MV72" i="3"/>
  <c r="LP59" i="3"/>
  <c r="PF65" i="3"/>
  <c r="OP85" i="3"/>
  <c r="TY43" i="3"/>
  <c r="TX8" i="3"/>
  <c r="PC100" i="3"/>
  <c r="TH70" i="3"/>
  <c r="MS57" i="3"/>
  <c r="QC86" i="3"/>
  <c r="LS34" i="3"/>
  <c r="PT7" i="3"/>
  <c r="QY87" i="3"/>
  <c r="MJ9" i="3"/>
  <c r="SG167" i="3"/>
  <c r="LJ123" i="3"/>
  <c r="RM48" i="3"/>
  <c r="QG126" i="3"/>
  <c r="RE9" i="3"/>
  <c r="TW108" i="3"/>
  <c r="TM92" i="3"/>
  <c r="OM23" i="3"/>
  <c r="LP161" i="3"/>
  <c r="MS112" i="3"/>
  <c r="OT79" i="3"/>
  <c r="RG37" i="3"/>
  <c r="LD41" i="3"/>
  <c r="UA114" i="3"/>
  <c r="UG101" i="3"/>
  <c r="TI182" i="3"/>
  <c r="MO47" i="3"/>
  <c r="QT92" i="3"/>
  <c r="QA158" i="3"/>
  <c r="MA101" i="3"/>
  <c r="TZ9" i="3"/>
  <c r="UJ59" i="3"/>
  <c r="MO83" i="3"/>
  <c r="SF96" i="3"/>
  <c r="QC116" i="3"/>
  <c r="QE33" i="3"/>
  <c r="ML81" i="3"/>
  <c r="RG13" i="3"/>
  <c r="PZ81" i="3"/>
  <c r="OQ39" i="3"/>
  <c r="SY126" i="3"/>
  <c r="RX91" i="3"/>
  <c r="OX119" i="3"/>
  <c r="SA7" i="3"/>
  <c r="LI192" i="3"/>
  <c r="PY120" i="3"/>
  <c r="PH83" i="3"/>
  <c r="MR115" i="3"/>
  <c r="PJ26" i="3"/>
  <c r="RM110" i="3"/>
  <c r="RV65" i="3"/>
  <c r="LO98" i="3"/>
  <c r="SY100" i="3"/>
  <c r="MN79" i="3"/>
  <c r="LE111" i="3"/>
  <c r="MK65" i="3"/>
  <c r="OU51" i="3"/>
  <c r="RK34" i="3"/>
  <c r="UJ48" i="3"/>
  <c r="SI116" i="3"/>
  <c r="TX112" i="3"/>
  <c r="OO109" i="3"/>
  <c r="PJ126" i="3"/>
  <c r="PZ147" i="3"/>
  <c r="TF32" i="3"/>
  <c r="PJ16" i="3"/>
  <c r="QB105" i="3"/>
  <c r="RK70" i="3"/>
  <c r="OL119" i="3"/>
  <c r="QZ100" i="3"/>
  <c r="RV112" i="3"/>
  <c r="QD68" i="3"/>
  <c r="RG39" i="3"/>
  <c r="UJ123" i="3"/>
  <c r="SR50" i="3"/>
  <c r="QS22" i="3"/>
  <c r="OP45" i="3"/>
  <c r="RS116" i="3"/>
  <c r="LW41" i="3"/>
  <c r="UG141" i="3"/>
  <c r="TY143" i="3"/>
  <c r="RM123" i="3"/>
  <c r="PB78" i="3"/>
  <c r="PH71" i="3"/>
  <c r="QT28" i="3"/>
  <c r="TB80" i="3"/>
  <c r="LR69" i="3"/>
  <c r="RC9" i="3"/>
  <c r="ML30" i="3"/>
  <c r="MM19" i="3"/>
  <c r="MP113" i="3"/>
  <c r="TL43" i="3"/>
  <c r="PT39" i="3"/>
  <c r="UJ109" i="3"/>
  <c r="LD23" i="3"/>
  <c r="MX20" i="3"/>
  <c r="SW42" i="3"/>
  <c r="MX76" i="3"/>
  <c r="OS168" i="3"/>
  <c r="UA70" i="3"/>
  <c r="LN163" i="3"/>
  <c r="UJ16" i="3"/>
  <c r="TY67" i="3"/>
  <c r="PR119" i="3"/>
  <c r="RA148" i="3"/>
  <c r="MW41" i="3"/>
  <c r="LE102" i="3"/>
  <c r="PR29" i="3"/>
  <c r="RG119" i="3"/>
  <c r="LT81" i="3"/>
  <c r="RW74" i="3"/>
  <c r="MO147" i="3"/>
  <c r="SD89" i="3"/>
  <c r="SJ123" i="3"/>
  <c r="PT75" i="3"/>
  <c r="LF121" i="3"/>
  <c r="LM30" i="3"/>
  <c r="QD12" i="3"/>
  <c r="LW18" i="3"/>
  <c r="MT146" i="3"/>
  <c r="SU30" i="3"/>
  <c r="OY50" i="3"/>
  <c r="MG147" i="3"/>
  <c r="LK99" i="3"/>
  <c r="LN49" i="3"/>
  <c r="PZ66" i="3"/>
  <c r="TR74" i="3"/>
  <c r="SU56" i="3"/>
  <c r="MT163" i="3"/>
  <c r="TK84" i="3"/>
  <c r="LD55" i="3"/>
  <c r="QX59" i="3"/>
  <c r="SQ150" i="3"/>
  <c r="LV44" i="3"/>
  <c r="PS66" i="3"/>
  <c r="TZ121" i="3"/>
  <c r="RY28" i="3"/>
  <c r="SB30" i="3"/>
  <c r="MQ183" i="3"/>
  <c r="MS62" i="3"/>
  <c r="PG138" i="3"/>
  <c r="MY19" i="3"/>
  <c r="MW8" i="3"/>
  <c r="MA92" i="3"/>
  <c r="TJ4" i="3"/>
  <c r="SG51" i="3"/>
  <c r="PY64" i="3"/>
  <c r="LK111" i="3"/>
  <c r="MT160" i="3"/>
  <c r="TZ157" i="3"/>
  <c r="PT87" i="3"/>
  <c r="MR43" i="3"/>
  <c r="PT6" i="3"/>
  <c r="RV33" i="3"/>
  <c r="RL34" i="3"/>
  <c r="SP86" i="3"/>
  <c r="RW11" i="3"/>
  <c r="TL83" i="3"/>
  <c r="LQ72" i="3"/>
  <c r="SV71" i="3"/>
  <c r="TA150" i="3"/>
  <c r="TX93" i="3"/>
  <c r="PS156" i="3"/>
  <c r="PO21" i="3"/>
  <c r="RH77" i="3"/>
  <c r="QC115" i="3"/>
  <c r="QC72" i="3"/>
  <c r="RD104" i="3"/>
  <c r="RK160" i="3"/>
  <c r="QR25" i="3"/>
  <c r="QT166" i="3"/>
  <c r="SY159" i="3"/>
  <c r="TH11" i="3"/>
  <c r="LW12" i="3"/>
  <c r="PH135" i="3"/>
  <c r="LQ169" i="3"/>
  <c r="LI92" i="3"/>
  <c r="TM77" i="3"/>
  <c r="SC60" i="3"/>
  <c r="TA75" i="3"/>
  <c r="UH49" i="3"/>
  <c r="RL143" i="3"/>
  <c r="QV9" i="3"/>
  <c r="TF97" i="3"/>
  <c r="LK81" i="3"/>
  <c r="TU31" i="3"/>
  <c r="PY41" i="3"/>
  <c r="QW9" i="3"/>
  <c r="SO56" i="3"/>
  <c r="SF88" i="3"/>
  <c r="LG82" i="3"/>
  <c r="TA91" i="3"/>
  <c r="PF123" i="3"/>
  <c r="MU4" i="3"/>
  <c r="QE151" i="3"/>
  <c r="UC69" i="3"/>
  <c r="RI94" i="3"/>
  <c r="LD73" i="3"/>
  <c r="QG25" i="3"/>
  <c r="OL72" i="3"/>
  <c r="RE74" i="3"/>
  <c r="LD161" i="3"/>
  <c r="MV67" i="3"/>
  <c r="PA48" i="3"/>
  <c r="PS111" i="3"/>
  <c r="MO31" i="3"/>
  <c r="QP50" i="3"/>
  <c r="UA27" i="3"/>
  <c r="LV111" i="3"/>
  <c r="QG67" i="3"/>
  <c r="QF165" i="3"/>
  <c r="SA163" i="3"/>
  <c r="SG71" i="3"/>
  <c r="OQ51" i="3"/>
  <c r="SP21" i="3"/>
  <c r="MU33" i="3"/>
  <c r="PD58" i="3"/>
  <c r="OM22" i="3"/>
  <c r="LF163" i="3"/>
  <c r="ON94" i="3"/>
  <c r="QU98" i="3"/>
  <c r="RG57" i="3"/>
  <c r="RS11" i="3"/>
  <c r="SJ57" i="3"/>
  <c r="SG48" i="3"/>
  <c r="RV61" i="3"/>
  <c r="QC94" i="3"/>
  <c r="RH87" i="3"/>
  <c r="QW68" i="3"/>
  <c r="SG32" i="3"/>
  <c r="MO67" i="3"/>
  <c r="TI5" i="3"/>
  <c r="SB46" i="3"/>
  <c r="QA126" i="3"/>
  <c r="TW54" i="3"/>
  <c r="QV7" i="3"/>
  <c r="PC27" i="3"/>
  <c r="LR72" i="3"/>
  <c r="MR41" i="3"/>
  <c r="PT165" i="3"/>
  <c r="MT57" i="3"/>
  <c r="UE18" i="3"/>
  <c r="RW100" i="3"/>
  <c r="PO106" i="3"/>
  <c r="PE28" i="3"/>
  <c r="LE5" i="3"/>
  <c r="QZ25" i="3"/>
  <c r="UA85" i="3"/>
  <c r="TV138" i="3"/>
  <c r="PS56" i="3"/>
  <c r="OK56" i="3" s="1"/>
  <c r="TB85" i="3"/>
  <c r="UE105" i="3"/>
  <c r="OZ57" i="3"/>
  <c r="RE17" i="3"/>
  <c r="PH46" i="3"/>
  <c r="PE40" i="3"/>
  <c r="SD51" i="3"/>
  <c r="PE8" i="3"/>
  <c r="RB31" i="3"/>
  <c r="QS46" i="3"/>
  <c r="OW20" i="3"/>
  <c r="TU62" i="3"/>
  <c r="MU80" i="3"/>
  <c r="RM11" i="3"/>
  <c r="SP182" i="3"/>
  <c r="OQ92" i="3"/>
  <c r="MK7" i="3"/>
  <c r="LM74" i="3"/>
  <c r="PU132" i="3"/>
  <c r="RM129" i="3"/>
  <c r="TD104" i="3"/>
  <c r="MA4" i="3"/>
  <c r="PH100" i="3"/>
  <c r="SB101" i="3"/>
  <c r="PY140" i="3"/>
  <c r="LQ45" i="3"/>
  <c r="UC41" i="3"/>
  <c r="PZ181" i="3"/>
  <c r="LI45" i="3"/>
  <c r="QE97" i="3"/>
  <c r="TC56" i="3"/>
  <c r="MT43" i="3"/>
  <c r="OV52" i="3"/>
  <c r="PS60" i="3"/>
  <c r="LM77" i="3"/>
  <c r="TB30" i="3"/>
  <c r="TX79" i="3"/>
  <c r="PE14" i="3"/>
  <c r="SU147" i="3"/>
  <c r="LY19" i="3"/>
  <c r="MO71" i="3"/>
  <c r="UI43" i="3"/>
  <c r="LV84" i="3"/>
  <c r="OO34" i="3"/>
  <c r="SX47" i="3"/>
  <c r="MT63" i="3"/>
  <c r="RH70" i="3"/>
  <c r="SD154" i="3"/>
  <c r="RC6" i="3"/>
  <c r="QW82" i="3"/>
  <c r="TY119" i="3"/>
  <c r="QA120" i="3"/>
  <c r="TD130" i="3"/>
  <c r="QP10" i="3"/>
  <c r="QW20" i="3"/>
  <c r="SE49" i="3"/>
  <c r="OV144" i="3"/>
  <c r="PV149" i="3"/>
  <c r="OT89" i="3"/>
  <c r="LJ165" i="3"/>
  <c r="PW79" i="3"/>
  <c r="OS65" i="3"/>
  <c r="MT73" i="3"/>
  <c r="PG34" i="3"/>
  <c r="PD8" i="3"/>
  <c r="SH13" i="3"/>
  <c r="OT20" i="3"/>
  <c r="LK4" i="3"/>
  <c r="QG43" i="3"/>
  <c r="OW14" i="3"/>
  <c r="OW25" i="3"/>
  <c r="OX79" i="3"/>
  <c r="PU183" i="3"/>
  <c r="RS81" i="3"/>
  <c r="PC166" i="3"/>
  <c r="OZ104" i="3"/>
  <c r="UG92" i="3"/>
  <c r="QW53" i="3"/>
  <c r="OP41" i="3"/>
  <c r="ST24" i="3"/>
  <c r="RF32" i="3"/>
  <c r="TX70" i="3"/>
  <c r="PG3" i="3"/>
  <c r="LK139" i="3"/>
  <c r="OQ172" i="3"/>
  <c r="RS68" i="3"/>
  <c r="MX74" i="3"/>
  <c r="QQ63" i="3"/>
  <c r="QX138" i="3"/>
  <c r="SF116" i="3"/>
  <c r="RG113" i="3"/>
  <c r="SV117" i="3"/>
  <c r="MN145" i="3"/>
  <c r="SV159" i="3"/>
  <c r="TB71" i="3"/>
  <c r="OP3" i="3"/>
  <c r="MN36" i="3"/>
  <c r="SB174" i="3"/>
  <c r="PG19" i="3"/>
  <c r="LR53" i="3"/>
  <c r="PS73" i="3"/>
  <c r="PG14" i="3"/>
  <c r="RV50" i="3"/>
  <c r="UA128" i="3"/>
  <c r="TD53" i="3"/>
  <c r="SX39" i="3"/>
  <c r="RV107" i="3"/>
  <c r="PV53" i="3"/>
  <c r="LT46" i="3"/>
  <c r="TE96" i="3"/>
  <c r="OU76" i="3"/>
  <c r="LZ20" i="3"/>
  <c r="QW88" i="3"/>
  <c r="UJ106" i="3"/>
  <c r="LE41" i="3"/>
  <c r="QW26" i="3"/>
  <c r="SI17" i="3"/>
  <c r="RY129" i="3"/>
  <c r="QT59" i="3"/>
  <c r="OP98" i="3"/>
  <c r="QE13" i="3"/>
  <c r="OM98" i="3"/>
  <c r="SE30" i="3"/>
  <c r="OO117" i="3"/>
  <c r="OX44" i="3"/>
  <c r="LX75" i="3"/>
  <c r="LX78" i="3"/>
  <c r="ON10" i="3"/>
  <c r="PU32" i="3"/>
  <c r="SJ185" i="3"/>
  <c r="QE63" i="3"/>
  <c r="QS90" i="3"/>
  <c r="SP144" i="3"/>
  <c r="RG92" i="3"/>
  <c r="RF69" i="3"/>
  <c r="TF3" i="3"/>
  <c r="RM81" i="3"/>
  <c r="RV14" i="3"/>
  <c r="SY84" i="3"/>
  <c r="QF39" i="3"/>
  <c r="SZ119" i="3"/>
  <c r="MX156" i="3"/>
  <c r="QG152" i="3"/>
  <c r="SV115" i="3"/>
  <c r="SE37" i="3"/>
  <c r="MY94" i="3"/>
  <c r="PV52" i="3"/>
  <c r="PJ8" i="3"/>
  <c r="LH80" i="3"/>
  <c r="PJ101" i="3"/>
  <c r="MN163" i="3"/>
  <c r="SY64" i="3"/>
  <c r="OM48" i="3"/>
  <c r="UB27" i="3"/>
  <c r="QY27" i="3"/>
  <c r="OS7" i="3"/>
  <c r="UH67" i="3"/>
  <c r="TM43" i="3"/>
  <c r="PY12" i="3"/>
  <c r="QZ92" i="3"/>
  <c r="PV6" i="3"/>
  <c r="PY107" i="3"/>
  <c r="TW32" i="3"/>
  <c r="QF115" i="3"/>
  <c r="OS107" i="3"/>
  <c r="RF111" i="3"/>
  <c r="LW51" i="3"/>
  <c r="TD52" i="3"/>
  <c r="LE88" i="3"/>
  <c r="MS29" i="3"/>
  <c r="OY12" i="3"/>
  <c r="TR83" i="3"/>
  <c r="SX57" i="3"/>
  <c r="SV32" i="3"/>
  <c r="OZ67" i="3"/>
  <c r="SK63" i="3"/>
  <c r="LT64" i="3"/>
  <c r="LE63" i="3"/>
  <c r="PF10" i="3"/>
  <c r="SY28" i="3"/>
  <c r="QT29" i="3"/>
  <c r="QC47" i="3"/>
  <c r="TG41" i="3"/>
  <c r="MM73" i="3"/>
  <c r="MG136" i="3"/>
  <c r="ML7" i="3"/>
  <c r="OW116" i="3"/>
  <c r="UG81" i="3"/>
  <c r="LS138" i="3"/>
  <c r="PG41" i="3"/>
  <c r="OV147" i="3"/>
  <c r="PH103" i="3"/>
  <c r="LM7" i="3"/>
  <c r="UF121" i="3"/>
  <c r="ST95" i="3"/>
  <c r="RC110" i="3"/>
  <c r="MW56" i="3"/>
  <c r="MW58" i="3"/>
  <c r="LQ32" i="3"/>
  <c r="PZ59" i="3"/>
  <c r="PW68" i="3"/>
  <c r="OW39" i="3"/>
  <c r="LJ22" i="3"/>
  <c r="SZ48" i="3"/>
  <c r="MK167" i="3"/>
  <c r="MR135" i="3"/>
  <c r="LW6" i="3"/>
  <c r="QX147" i="3"/>
  <c r="OP94" i="3"/>
  <c r="PB46" i="3"/>
  <c r="MW103" i="3"/>
  <c r="OY98" i="3"/>
  <c r="SZ57" i="3"/>
  <c r="SV51" i="3"/>
  <c r="PC74" i="3"/>
  <c r="TJ10" i="3"/>
  <c r="MW138" i="3"/>
  <c r="TX15" i="3"/>
  <c r="TZ124" i="3"/>
  <c r="ML158" i="3"/>
  <c r="LJ107" i="3"/>
  <c r="RI39" i="3"/>
  <c r="OY25" i="3"/>
  <c r="PJ17" i="3"/>
  <c r="QG82" i="3"/>
  <c r="LV141" i="3"/>
  <c r="OZ103" i="3"/>
  <c r="QW120" i="3"/>
  <c r="MJ152" i="3"/>
  <c r="MM9" i="3"/>
  <c r="PU66" i="3"/>
  <c r="TH141" i="3"/>
  <c r="ML111" i="3"/>
  <c r="PT21" i="3"/>
  <c r="PE101" i="3"/>
  <c r="OR133" i="3"/>
  <c r="TA61" i="3"/>
  <c r="RL56" i="3"/>
  <c r="ML21" i="3"/>
  <c r="MN138" i="3"/>
  <c r="TD133" i="3"/>
  <c r="MP43" i="3"/>
  <c r="TD18" i="3"/>
  <c r="PF12" i="3"/>
  <c r="TK20" i="3"/>
  <c r="TX6" i="3"/>
  <c r="TZ65" i="3"/>
  <c r="TL55" i="3"/>
  <c r="QF90" i="3"/>
  <c r="OP121" i="3"/>
  <c r="LZ48" i="3"/>
  <c r="ON30" i="3"/>
  <c r="RC56" i="3"/>
  <c r="QZ26" i="3"/>
  <c r="SO78" i="3"/>
  <c r="SA69" i="3"/>
  <c r="RM22" i="3"/>
  <c r="MN88" i="3"/>
  <c r="TY37" i="3"/>
  <c r="LK71" i="3"/>
  <c r="TY175" i="3"/>
  <c r="SG114" i="3"/>
  <c r="MS164" i="3"/>
  <c r="UJ14" i="3"/>
  <c r="RF83" i="3"/>
  <c r="MV73" i="3"/>
  <c r="ML45" i="3"/>
  <c r="OZ9" i="3"/>
  <c r="PF79" i="3"/>
  <c r="TX164" i="3"/>
  <c r="OX67" i="3"/>
  <c r="TL198" i="3"/>
  <c r="SA159" i="3"/>
  <c r="MX40" i="3"/>
  <c r="SA146" i="3"/>
  <c r="QW149" i="3"/>
  <c r="QF126" i="3"/>
  <c r="MG153" i="3"/>
  <c r="SR92" i="3"/>
  <c r="LP121" i="3"/>
  <c r="QE62" i="3"/>
  <c r="MP3" i="3"/>
  <c r="SP25" i="3"/>
  <c r="TC78" i="3"/>
  <c r="OV82" i="3"/>
  <c r="RY80" i="3"/>
  <c r="SV69" i="3"/>
  <c r="TL103" i="3"/>
  <c r="LQ52" i="3"/>
  <c r="TA43" i="3"/>
  <c r="SG123" i="3"/>
  <c r="TH49" i="3"/>
  <c r="SD77" i="3"/>
  <c r="OZ39" i="3"/>
  <c r="LL73" i="3"/>
  <c r="OW42" i="3"/>
  <c r="QU61" i="3"/>
  <c r="TY153" i="3"/>
  <c r="RV30" i="3"/>
  <c r="ON91" i="3"/>
  <c r="SW92" i="3"/>
  <c r="MW52" i="3"/>
  <c r="UI27" i="3"/>
  <c r="LY32" i="3"/>
  <c r="OV170" i="3"/>
  <c r="LD67" i="3"/>
  <c r="SQ63" i="3"/>
  <c r="QF22" i="3"/>
  <c r="TX100" i="3"/>
  <c r="QX44" i="3"/>
  <c r="RS112" i="3"/>
  <c r="OV130" i="3"/>
  <c r="TW118" i="3"/>
  <c r="TJ128" i="3"/>
  <c r="TK33" i="3"/>
  <c r="OZ45" i="3"/>
  <c r="QC149" i="3"/>
  <c r="LY179" i="3"/>
  <c r="UI56" i="3"/>
  <c r="TK67" i="3"/>
  <c r="MM47" i="3"/>
  <c r="PJ137" i="3"/>
  <c r="QU88" i="3"/>
  <c r="LK29" i="3"/>
  <c r="OS129" i="3"/>
  <c r="TK156" i="3"/>
  <c r="TL113" i="3"/>
  <c r="LJ127" i="3"/>
  <c r="LR42" i="3"/>
  <c r="RH82" i="3"/>
  <c r="PS9" i="3"/>
  <c r="QD14" i="3"/>
  <c r="ML13" i="3"/>
  <c r="PD42" i="3"/>
  <c r="SG91" i="3"/>
  <c r="SI92" i="3"/>
  <c r="SJ76" i="3"/>
  <c r="RS21" i="3"/>
  <c r="RL62" i="3"/>
  <c r="UG128" i="3"/>
  <c r="TC37" i="3"/>
  <c r="RC151" i="3"/>
  <c r="LK47" i="3"/>
  <c r="RV121" i="3"/>
  <c r="SZ53" i="3"/>
  <c r="QB39" i="3"/>
  <c r="PY13" i="3"/>
  <c r="RH93" i="3"/>
  <c r="SA124" i="3"/>
  <c r="QW167" i="3"/>
  <c r="PI77" i="3"/>
  <c r="PS69" i="3"/>
  <c r="LL75" i="3"/>
  <c r="TV172" i="3"/>
  <c r="LH149" i="3"/>
  <c r="UA153" i="3"/>
  <c r="PU141" i="3"/>
  <c r="ST9" i="3"/>
  <c r="QD123" i="3"/>
  <c r="LI22" i="3"/>
  <c r="SC76" i="3"/>
  <c r="SG101" i="3"/>
  <c r="TH140" i="3"/>
  <c r="RK67" i="3"/>
  <c r="PH127" i="3"/>
  <c r="MK21" i="3"/>
  <c r="SU75" i="3"/>
  <c r="PR39" i="3"/>
  <c r="LW97" i="3"/>
  <c r="UB105" i="3"/>
  <c r="RH72" i="3"/>
  <c r="SQ36" i="3"/>
  <c r="PI84" i="3"/>
  <c r="RY62" i="3"/>
  <c r="ST107" i="3"/>
  <c r="TF21" i="3"/>
  <c r="RF108" i="3"/>
  <c r="UB65" i="3"/>
  <c r="QA18" i="3"/>
  <c r="OU121" i="3"/>
  <c r="UJ115" i="3"/>
  <c r="PE180" i="3"/>
  <c r="QT131" i="3"/>
  <c r="MA59" i="3"/>
  <c r="OS127" i="3"/>
  <c r="SQ122" i="3"/>
  <c r="OM112" i="3"/>
  <c r="OR97" i="3"/>
  <c r="OZ196" i="3"/>
  <c r="LI149" i="3"/>
  <c r="RX3" i="3"/>
  <c r="OL106" i="3"/>
  <c r="LV97" i="3"/>
  <c r="SR26" i="3"/>
  <c r="QR74" i="3"/>
  <c r="SA61" i="3"/>
  <c r="TE28" i="3"/>
  <c r="RW71" i="3"/>
  <c r="OS130" i="3"/>
  <c r="UB110" i="3"/>
  <c r="QA159" i="3"/>
  <c r="UF75" i="3"/>
  <c r="TH20" i="3"/>
  <c r="OV101" i="3"/>
  <c r="UB67" i="3"/>
  <c r="PC31" i="3"/>
  <c r="OW68" i="3"/>
  <c r="PT5" i="3"/>
  <c r="RB135" i="3"/>
  <c r="UE36" i="3"/>
  <c r="TH69" i="3"/>
  <c r="OY132" i="3"/>
  <c r="TY15" i="3"/>
  <c r="UE97" i="3"/>
  <c r="MU154" i="3"/>
  <c r="QA150" i="3"/>
  <c r="UA41" i="3"/>
  <c r="TW24" i="3"/>
  <c r="QX45" i="3"/>
  <c r="RI63" i="3"/>
  <c r="QS49" i="3"/>
  <c r="SP107" i="3"/>
  <c r="MB133" i="3"/>
  <c r="SS57" i="3"/>
  <c r="OL124" i="3"/>
  <c r="UB5" i="3"/>
  <c r="PR86" i="3"/>
  <c r="LD87" i="3"/>
  <c r="QC83" i="3"/>
  <c r="ON48" i="3"/>
  <c r="MO158" i="3"/>
  <c r="TZ174" i="3"/>
  <c r="PO41" i="3"/>
  <c r="PD161" i="3"/>
  <c r="TE6" i="3"/>
  <c r="OV51" i="3"/>
  <c r="RC22" i="3"/>
  <c r="PJ154" i="3"/>
  <c r="RJ60" i="3"/>
  <c r="QF32" i="3"/>
  <c r="PX90" i="3"/>
  <c r="OO80" i="3"/>
  <c r="TE47" i="3"/>
  <c r="UA23" i="3"/>
  <c r="LP130" i="3"/>
  <c r="QB5" i="3"/>
  <c r="UF67" i="3"/>
  <c r="RK52" i="3"/>
  <c r="PS40" i="3"/>
  <c r="SU5" i="3"/>
  <c r="QB34" i="3"/>
  <c r="PI99" i="3"/>
  <c r="MQ107" i="3"/>
  <c r="RC38" i="3"/>
  <c r="RK131" i="3"/>
  <c r="PU127" i="3"/>
  <c r="QY67" i="3"/>
  <c r="MT9" i="3"/>
  <c r="SQ7" i="3"/>
  <c r="MP17" i="3"/>
  <c r="RJ72" i="3"/>
  <c r="MQ59" i="3"/>
  <c r="MY69" i="3"/>
  <c r="MY57" i="3"/>
  <c r="TG49" i="3"/>
  <c r="QU125" i="3"/>
  <c r="QR44" i="3"/>
  <c r="QD64" i="3"/>
  <c r="MW134" i="3"/>
  <c r="LE80" i="3"/>
  <c r="UJ79" i="3"/>
  <c r="QW69" i="3"/>
  <c r="QG40" i="3"/>
  <c r="PT82" i="3"/>
  <c r="MT8" i="3"/>
  <c r="MO115" i="3"/>
  <c r="SS72" i="3"/>
  <c r="RI158" i="3"/>
  <c r="UA136" i="3"/>
  <c r="TG120" i="3"/>
  <c r="TZ80" i="3"/>
  <c r="PW49" i="3"/>
  <c r="TY29" i="3"/>
  <c r="PV40" i="3"/>
  <c r="TH57" i="3"/>
  <c r="TM109" i="3"/>
  <c r="TE60" i="3"/>
  <c r="TF51" i="3"/>
  <c r="PE17" i="3"/>
  <c r="LV158" i="3"/>
  <c r="RX182" i="3"/>
  <c r="MS3" i="3"/>
  <c r="SU47" i="3"/>
  <c r="SD18" i="3"/>
  <c r="SI83" i="3"/>
  <c r="TI37" i="3"/>
  <c r="TJ50" i="3"/>
  <c r="RG146" i="3"/>
  <c r="TR119" i="3"/>
  <c r="OL65" i="3"/>
  <c r="OR82" i="3"/>
  <c r="OT49" i="3"/>
  <c r="QB37" i="3"/>
  <c r="OV71" i="3"/>
  <c r="OZ55" i="3"/>
  <c r="OY84" i="3"/>
  <c r="SC56" i="3"/>
  <c r="PO142" i="3"/>
  <c r="SG113" i="3"/>
  <c r="SI58" i="3"/>
  <c r="LZ37" i="3"/>
  <c r="PR72" i="3"/>
  <c r="QT164" i="3"/>
  <c r="SZ27" i="3"/>
  <c r="PX68" i="3"/>
  <c r="RE44" i="3"/>
  <c r="QY152" i="3"/>
  <c r="LR118" i="3"/>
  <c r="PB99" i="3"/>
  <c r="QT139" i="3"/>
  <c r="SP43" i="3"/>
  <c r="MM24" i="3"/>
  <c r="OZ13" i="3"/>
  <c r="OL120" i="3"/>
  <c r="TU47" i="3"/>
  <c r="LH69" i="3"/>
  <c r="SC3" i="3"/>
  <c r="MR113" i="3"/>
  <c r="LX73" i="3"/>
  <c r="ON105" i="3"/>
  <c r="QW86" i="3"/>
  <c r="MJ185" i="3"/>
  <c r="OP39" i="3"/>
  <c r="LI167" i="3"/>
  <c r="PF22" i="3"/>
  <c r="PA161" i="3"/>
  <c r="MJ16" i="3"/>
  <c r="QR41" i="3"/>
  <c r="LK160" i="3"/>
  <c r="TH34" i="3"/>
  <c r="SW79" i="3"/>
  <c r="PB34" i="3"/>
  <c r="MM60" i="3"/>
  <c r="PE48" i="3"/>
  <c r="RZ43" i="3"/>
  <c r="LY20" i="3"/>
  <c r="ML169" i="3"/>
  <c r="SB96" i="3"/>
  <c r="OP36" i="3"/>
  <c r="QR42" i="3"/>
  <c r="TD63" i="3"/>
  <c r="OV83" i="3"/>
  <c r="MB87" i="3"/>
  <c r="SB73" i="3"/>
  <c r="UI80" i="3"/>
  <c r="RW70" i="3"/>
  <c r="TL49" i="3"/>
  <c r="RI22" i="3"/>
  <c r="PC29" i="3"/>
  <c r="LU140" i="3"/>
  <c r="LF146" i="3"/>
  <c r="PJ57" i="3"/>
  <c r="LR20" i="3"/>
  <c r="TD142" i="3"/>
  <c r="PB92" i="3"/>
  <c r="OV141" i="3"/>
  <c r="RY144" i="3"/>
  <c r="LY59" i="3"/>
  <c r="SI84" i="3"/>
  <c r="OV143" i="3"/>
  <c r="LY171" i="3"/>
  <c r="QB128" i="3"/>
  <c r="QC126" i="3"/>
  <c r="LP147" i="3"/>
  <c r="PS78" i="3"/>
  <c r="SI159" i="3"/>
  <c r="RC103" i="3"/>
  <c r="RH147" i="3"/>
  <c r="MS10" i="3"/>
  <c r="MQ82" i="3"/>
  <c r="QE19" i="3"/>
  <c r="SP63" i="3"/>
  <c r="LP27" i="3"/>
  <c r="OX52" i="3"/>
  <c r="RW9" i="3"/>
  <c r="UC43" i="3"/>
  <c r="SZ134" i="3"/>
  <c r="LY50" i="3"/>
  <c r="LS109" i="3"/>
  <c r="OO72" i="3"/>
  <c r="SH50" i="3"/>
  <c r="TV27" i="3"/>
  <c r="PD92" i="3"/>
  <c r="QF18" i="3"/>
  <c r="RZ155" i="3"/>
  <c r="LU120" i="3"/>
  <c r="MS142" i="3"/>
  <c r="MX77" i="3"/>
  <c r="MY20" i="3"/>
  <c r="QT18" i="3"/>
  <c r="QZ34" i="3"/>
  <c r="PZ97" i="3"/>
  <c r="PX69" i="3"/>
  <c r="TU51" i="3"/>
  <c r="MS55" i="3"/>
  <c r="SF6" i="3"/>
  <c r="LK97" i="3"/>
  <c r="SF161" i="3"/>
  <c r="PD41" i="3"/>
  <c r="PX25" i="3"/>
  <c r="QF71" i="3"/>
  <c r="QV4" i="3"/>
  <c r="RD91" i="3"/>
  <c r="QQ108" i="3"/>
  <c r="QS53" i="3"/>
  <c r="OW124" i="3"/>
  <c r="RJ43" i="3"/>
  <c r="LX46" i="3"/>
  <c r="MB111" i="3"/>
  <c r="SO55" i="3"/>
  <c r="UF134" i="3"/>
  <c r="OL22" i="3"/>
  <c r="MT96" i="3"/>
  <c r="LH82" i="3"/>
  <c r="LX81" i="3"/>
  <c r="LD42" i="3"/>
  <c r="RG101" i="3"/>
  <c r="QD53" i="3"/>
  <c r="ML28" i="3"/>
  <c r="PD3" i="3"/>
  <c r="PD72" i="3"/>
  <c r="PX170" i="3"/>
  <c r="RG86" i="3"/>
  <c r="QB109" i="3"/>
  <c r="SE150" i="3"/>
  <c r="RF14" i="3"/>
  <c r="UC44" i="3"/>
  <c r="RS108" i="3"/>
  <c r="SW89" i="3"/>
  <c r="TI47" i="3"/>
  <c r="SH46" i="3"/>
  <c r="LQ106" i="3"/>
  <c r="UB15" i="3"/>
  <c r="LH146" i="3"/>
  <c r="OT17" i="3"/>
  <c r="SU50" i="3"/>
  <c r="SP6" i="3"/>
  <c r="OZ34" i="3"/>
  <c r="TF87" i="3"/>
  <c r="TV37" i="3"/>
  <c r="MM31" i="3"/>
  <c r="RB101" i="3"/>
  <c r="PS109" i="3"/>
  <c r="TZ84" i="3"/>
  <c r="MN15" i="3"/>
  <c r="QA38" i="3"/>
  <c r="TM36" i="3"/>
  <c r="OL158" i="3"/>
  <c r="MB30" i="3"/>
  <c r="TU103" i="3"/>
  <c r="TG165" i="3"/>
  <c r="MY91" i="3"/>
  <c r="MS182" i="3"/>
  <c r="RL109" i="3"/>
  <c r="SW153" i="3"/>
  <c r="SG36" i="3"/>
  <c r="OT56" i="3"/>
  <c r="MB55" i="3"/>
  <c r="OX13" i="3"/>
  <c r="RS136" i="3"/>
  <c r="RM86" i="3"/>
  <c r="PD75" i="3"/>
  <c r="SS128" i="3"/>
  <c r="UC102" i="3"/>
  <c r="MB41" i="3"/>
  <c r="TG22" i="3"/>
  <c r="UH74" i="3"/>
  <c r="PU169" i="3"/>
  <c r="RC33" i="3"/>
  <c r="QW61" i="3"/>
  <c r="PY29" i="3"/>
  <c r="LG10" i="3"/>
  <c r="SI38" i="3"/>
  <c r="QA30" i="3"/>
  <c r="TH41" i="3"/>
  <c r="QC87" i="3"/>
  <c r="LN14" i="3"/>
  <c r="MW106" i="3"/>
  <c r="UJ15" i="3"/>
  <c r="PV138" i="3"/>
  <c r="OY11" i="3"/>
  <c r="LP26" i="3"/>
  <c r="LF105" i="3"/>
  <c r="MW24" i="3"/>
  <c r="SW48" i="3"/>
  <c r="PE106" i="3"/>
  <c r="PA40" i="3"/>
  <c r="PU92" i="3"/>
  <c r="OQ29" i="3"/>
  <c r="ML43" i="3"/>
  <c r="PS38" i="3"/>
  <c r="QX37" i="3"/>
  <c r="QG178" i="3"/>
  <c r="PC78" i="3"/>
  <c r="SI29" i="3"/>
  <c r="MO89" i="3"/>
  <c r="LD173" i="3"/>
  <c r="SE46" i="3"/>
  <c r="QF4" i="3"/>
  <c r="PY90" i="3"/>
  <c r="QY90" i="3"/>
  <c r="RI14" i="3"/>
  <c r="UG23" i="3"/>
  <c r="RG44" i="3"/>
  <c r="PY75" i="3"/>
  <c r="SU96" i="3"/>
  <c r="PU83" i="3"/>
  <c r="SP129" i="3"/>
  <c r="TI73" i="3"/>
  <c r="OZ73" i="3"/>
  <c r="TJ105" i="3"/>
  <c r="QE92" i="3"/>
  <c r="RS34" i="3"/>
  <c r="LX13" i="3"/>
  <c r="RN112" i="3"/>
  <c r="MX129" i="3"/>
  <c r="LX20" i="3"/>
  <c r="MX72" i="3"/>
  <c r="SX24" i="3"/>
  <c r="TA62" i="3"/>
  <c r="TY11" i="3"/>
  <c r="TR28" i="3"/>
  <c r="SD163" i="3"/>
  <c r="PX67" i="3"/>
  <c r="RG77" i="3"/>
  <c r="LL54" i="3"/>
  <c r="PF114" i="3"/>
  <c r="MG86" i="3"/>
  <c r="MM121" i="3"/>
  <c r="PJ190" i="3"/>
  <c r="RC97" i="3"/>
  <c r="UD24" i="3"/>
  <c r="LW111" i="3"/>
  <c r="SW21" i="3"/>
  <c r="SU112" i="3"/>
  <c r="SQ116" i="3"/>
  <c r="TF18" i="3"/>
  <c r="LT31" i="3"/>
  <c r="LR98" i="3"/>
  <c r="QD105" i="3"/>
  <c r="MB37" i="3"/>
  <c r="SS100" i="3"/>
  <c r="MV107" i="3"/>
  <c r="RK85" i="3"/>
  <c r="RX33" i="3"/>
  <c r="LZ16" i="3"/>
  <c r="SR18" i="3"/>
  <c r="RN14" i="3"/>
  <c r="LJ97" i="3"/>
  <c r="LS87" i="3"/>
  <c r="MK72" i="3"/>
  <c r="TR31" i="3"/>
  <c r="PC179" i="3"/>
  <c r="LG25" i="3"/>
  <c r="RM118" i="3"/>
  <c r="OP42" i="3"/>
  <c r="SJ134" i="3"/>
  <c r="TH97" i="3"/>
  <c r="PF141" i="3"/>
  <c r="OP178" i="3"/>
  <c r="RF63" i="3"/>
  <c r="ON101" i="3"/>
  <c r="QX82" i="3"/>
  <c r="OT47" i="3"/>
  <c r="LN71" i="3"/>
  <c r="SA59" i="3"/>
  <c r="OV87" i="3"/>
  <c r="MR50" i="3"/>
  <c r="QY91" i="3"/>
  <c r="RS137" i="3"/>
  <c r="QB3" i="3"/>
  <c r="LU20" i="3"/>
  <c r="SI182" i="3"/>
  <c r="SI108" i="3"/>
  <c r="PY117" i="3"/>
  <c r="SG159" i="3"/>
  <c r="MU37" i="3"/>
  <c r="QB143" i="3"/>
  <c r="MT28" i="3"/>
  <c r="TX63" i="3"/>
  <c r="UC81" i="3"/>
  <c r="SH7" i="3"/>
  <c r="SR57" i="3"/>
  <c r="RA81" i="3"/>
  <c r="PF86" i="3"/>
  <c r="QB136" i="3"/>
  <c r="PT55" i="3"/>
  <c r="RJ33" i="3"/>
  <c r="MM71" i="3"/>
  <c r="LI95" i="3"/>
  <c r="MK48" i="3"/>
  <c r="LZ42" i="3"/>
  <c r="UB111" i="3"/>
  <c r="MV52" i="3"/>
  <c r="PC52" i="3"/>
  <c r="SY78" i="3"/>
  <c r="LK113" i="3"/>
  <c r="OO14" i="3"/>
  <c r="SE126" i="3"/>
  <c r="RD133" i="3"/>
  <c r="RY108" i="3"/>
  <c r="LL77" i="3"/>
  <c r="RA46" i="3"/>
  <c r="LR89" i="3"/>
  <c r="LU124" i="3"/>
  <c r="QU68" i="3"/>
  <c r="QS93" i="3"/>
  <c r="QU72" i="3"/>
  <c r="ML96" i="3"/>
  <c r="LF102" i="3"/>
  <c r="SP52" i="3"/>
  <c r="MY131" i="3"/>
  <c r="SR99" i="3"/>
  <c r="MQ123" i="3"/>
  <c r="LW22" i="3"/>
  <c r="RI25" i="3"/>
  <c r="TV11" i="3"/>
  <c r="PV143" i="3"/>
  <c r="QT63" i="3"/>
  <c r="OO71" i="3"/>
  <c r="SC105" i="3"/>
  <c r="QP32" i="3"/>
  <c r="QL32" i="3" s="1"/>
  <c r="MS66" i="3"/>
  <c r="MW86" i="3"/>
  <c r="PE100" i="3"/>
  <c r="QV81" i="3"/>
  <c r="ON27" i="3"/>
  <c r="OL83" i="3"/>
  <c r="SJ118" i="3"/>
  <c r="LE147" i="3"/>
  <c r="PD71" i="3"/>
  <c r="TU61" i="3"/>
  <c r="PI154" i="3"/>
  <c r="QQ165" i="3"/>
  <c r="PJ27" i="3"/>
  <c r="TC29" i="3"/>
  <c r="QZ9" i="3"/>
  <c r="MS15" i="3"/>
  <c r="LV35" i="3"/>
  <c r="RA102" i="3"/>
  <c r="PB14" i="3"/>
  <c r="RC79" i="3"/>
  <c r="RL87" i="3"/>
  <c r="RD67" i="3"/>
  <c r="TX110" i="3"/>
  <c r="OX128" i="3"/>
  <c r="UD46" i="3"/>
  <c r="RC136" i="3"/>
  <c r="LS125" i="3"/>
  <c r="MN13" i="3"/>
  <c r="QR89" i="3"/>
  <c r="LP113" i="3"/>
  <c r="MS147" i="3"/>
  <c r="OR76" i="3"/>
  <c r="RC98" i="3"/>
  <c r="UB66" i="3"/>
  <c r="LD160" i="3"/>
  <c r="TZ69" i="3"/>
  <c r="LV49" i="3"/>
  <c r="LW187" i="3"/>
  <c r="LV72" i="3"/>
  <c r="LY115" i="3"/>
  <c r="ML57" i="3"/>
  <c r="MJ34" i="3"/>
  <c r="SK60" i="3"/>
  <c r="TH156" i="3"/>
  <c r="OM95" i="3"/>
  <c r="PW138" i="3"/>
  <c r="OO118" i="3"/>
  <c r="MG77" i="3"/>
  <c r="TV102" i="3"/>
  <c r="PW146" i="3"/>
  <c r="TH161" i="3"/>
  <c r="OT165" i="3"/>
  <c r="RW102" i="3"/>
  <c r="LM86" i="3"/>
  <c r="SD85" i="3"/>
  <c r="UB3" i="3"/>
  <c r="PF45" i="3"/>
  <c r="LP148" i="3"/>
  <c r="TB102" i="3"/>
  <c r="SJ35" i="3"/>
  <c r="LW23" i="3"/>
  <c r="PS153" i="3"/>
  <c r="PD56" i="3"/>
  <c r="ON40" i="3"/>
  <c r="RL145" i="3"/>
  <c r="LP81" i="3"/>
  <c r="UF168" i="3"/>
  <c r="QS146" i="3"/>
  <c r="OR23" i="3"/>
  <c r="QZ23" i="3"/>
  <c r="TF37" i="3"/>
  <c r="PU130" i="3"/>
  <c r="SY115" i="3"/>
  <c r="QV58" i="3"/>
  <c r="MA31" i="3"/>
  <c r="LY52" i="3"/>
  <c r="QW112" i="3"/>
  <c r="PY51" i="3"/>
  <c r="MW145" i="3"/>
  <c r="RG30" i="3"/>
  <c r="LD70" i="3"/>
  <c r="MR134" i="3"/>
  <c r="QD176" i="3"/>
  <c r="LO162" i="3"/>
  <c r="PF157" i="3"/>
  <c r="PH132" i="3"/>
  <c r="SR75" i="3"/>
  <c r="PB29" i="3"/>
  <c r="QD170" i="3"/>
  <c r="LU71" i="3"/>
  <c r="RF122" i="3"/>
  <c r="TG34" i="3"/>
  <c r="SK39" i="3"/>
  <c r="TG124" i="3"/>
  <c r="OX126" i="3"/>
  <c r="SG73" i="3"/>
  <c r="MO28" i="3"/>
  <c r="RC47" i="3"/>
  <c r="PE140" i="3"/>
  <c r="TE24" i="3"/>
  <c r="PH85" i="3"/>
  <c r="PY121" i="3"/>
  <c r="OX56" i="3"/>
  <c r="SI54" i="3"/>
  <c r="ST31" i="3"/>
  <c r="SX60" i="3"/>
  <c r="TE167" i="3"/>
  <c r="UB125" i="3"/>
  <c r="LK151" i="3"/>
  <c r="LM34" i="3"/>
  <c r="TJ82" i="3"/>
  <c r="RW82" i="3"/>
  <c r="PC23" i="3"/>
  <c r="OO17" i="3"/>
  <c r="TR37" i="3"/>
  <c r="LD14" i="3"/>
  <c r="PW64" i="3"/>
  <c r="TL38" i="3"/>
  <c r="RD76" i="3"/>
  <c r="LF28" i="3"/>
  <c r="LG117" i="3"/>
  <c r="OL107" i="3"/>
  <c r="PC56" i="3"/>
  <c r="TD107" i="3"/>
  <c r="TL108" i="3"/>
  <c r="SV25" i="3"/>
  <c r="UH152" i="3"/>
  <c r="PU93" i="3"/>
  <c r="QU20" i="3"/>
  <c r="PR34" i="3"/>
  <c r="RV91" i="3"/>
  <c r="LU57" i="3"/>
  <c r="OW184" i="3"/>
  <c r="RZ120" i="3"/>
  <c r="PE7" i="3"/>
  <c r="MK86" i="3"/>
  <c r="LC86" i="3" s="1"/>
  <c r="MA67" i="3"/>
  <c r="LL18" i="3"/>
  <c r="MR34" i="3"/>
  <c r="LJ19" i="3"/>
  <c r="PW137" i="3"/>
  <c r="LG116" i="3"/>
  <c r="MV157" i="3"/>
  <c r="ON98" i="3"/>
  <c r="SF29" i="3"/>
  <c r="SO95" i="3"/>
  <c r="LP25" i="3"/>
  <c r="OX92" i="3"/>
  <c r="PS23" i="3"/>
  <c r="SE170" i="3"/>
  <c r="RE157" i="3"/>
  <c r="MN73" i="3"/>
  <c r="MN147" i="3"/>
  <c r="PB60" i="3"/>
  <c r="TM63" i="3"/>
  <c r="TB99" i="3"/>
  <c r="OQ45" i="3"/>
  <c r="SB146" i="3"/>
  <c r="PF24" i="3"/>
  <c r="SB129" i="3"/>
  <c r="QX21" i="3"/>
  <c r="LP73" i="3"/>
  <c r="LK26" i="3"/>
  <c r="QP91" i="3"/>
  <c r="RZ27" i="3"/>
  <c r="LF61" i="3"/>
  <c r="LD157" i="3"/>
  <c r="PH134" i="3"/>
  <c r="RS122" i="3"/>
  <c r="SW132" i="3"/>
  <c r="SG98" i="3"/>
  <c r="RA142" i="3"/>
  <c r="QD72" i="3"/>
  <c r="TU56" i="3"/>
  <c r="RC32" i="3"/>
  <c r="RW3" i="3"/>
  <c r="LD122" i="3"/>
  <c r="UJ119" i="3"/>
  <c r="TI149" i="3"/>
  <c r="RY137" i="3"/>
  <c r="MB22" i="3"/>
  <c r="PR144" i="3"/>
  <c r="RF91" i="3"/>
  <c r="MG131" i="3"/>
  <c r="QY45" i="3"/>
  <c r="RM115" i="3"/>
  <c r="PA128" i="3"/>
  <c r="QR136" i="3"/>
  <c r="RE62" i="3"/>
  <c r="LI73" i="3"/>
  <c r="LT148" i="3"/>
  <c r="SR120" i="3"/>
  <c r="LW104" i="3"/>
  <c r="PH163" i="3"/>
  <c r="PS54" i="3"/>
  <c r="QZ68" i="3"/>
  <c r="SO99" i="3"/>
  <c r="OY70" i="3"/>
  <c r="QE15" i="3"/>
  <c r="PO102" i="3"/>
  <c r="PZ136" i="3"/>
  <c r="LJ58" i="3"/>
  <c r="OY49" i="3"/>
  <c r="LT18" i="3"/>
  <c r="SZ96" i="3"/>
  <c r="RC180" i="3"/>
  <c r="LJ77" i="3"/>
  <c r="PZ14" i="3"/>
  <c r="RC86" i="3"/>
  <c r="SJ77" i="3"/>
  <c r="ON115" i="3"/>
  <c r="PC82" i="3"/>
  <c r="MK59" i="3"/>
  <c r="PD175" i="3"/>
  <c r="QF3" i="3"/>
  <c r="MK101" i="3"/>
  <c r="RM19" i="3"/>
  <c r="TG17" i="3"/>
  <c r="LF27" i="3"/>
  <c r="RV28" i="3"/>
  <c r="RI93" i="3"/>
  <c r="TU133" i="3"/>
  <c r="TU135" i="3"/>
  <c r="SU151" i="3"/>
  <c r="LL58" i="3"/>
  <c r="TA28" i="3"/>
  <c r="LK60" i="3"/>
  <c r="OP87" i="3"/>
  <c r="MG113" i="3"/>
  <c r="PB3" i="3"/>
  <c r="TW66" i="3"/>
  <c r="RS39" i="3"/>
  <c r="UF71" i="3"/>
  <c r="QQ86" i="3"/>
  <c r="MU147" i="3"/>
  <c r="QZ158" i="3"/>
  <c r="SS79" i="3"/>
  <c r="SK140" i="3"/>
  <c r="MK117" i="3"/>
  <c r="OZ140" i="3"/>
  <c r="UJ7" i="3"/>
  <c r="RX160" i="3"/>
  <c r="LT77" i="3"/>
  <c r="LF39" i="3"/>
  <c r="LT5" i="3"/>
  <c r="PZ161" i="3"/>
  <c r="TX180" i="3"/>
  <c r="QZ50" i="3"/>
  <c r="LY119" i="3"/>
  <c r="RN76" i="3"/>
  <c r="QC91" i="3"/>
  <c r="RS69" i="3"/>
  <c r="LW42" i="3"/>
  <c r="MP66" i="3"/>
  <c r="TY99" i="3"/>
  <c r="PS87" i="3"/>
  <c r="OK87" i="3" s="1"/>
  <c r="RB105" i="3"/>
  <c r="RJ196" i="3"/>
  <c r="MS172" i="3"/>
  <c r="TD80" i="3"/>
  <c r="UA32" i="3"/>
  <c r="ST47" i="3"/>
  <c r="PU76" i="3"/>
  <c r="TV15" i="3"/>
  <c r="TD30" i="3"/>
  <c r="LK34" i="3"/>
  <c r="QR173" i="3"/>
  <c r="TZ86" i="3"/>
  <c r="PF68" i="3"/>
  <c r="OY71" i="3"/>
  <c r="LL9" i="3"/>
  <c r="QA60" i="3"/>
  <c r="TU41" i="3"/>
  <c r="ON13" i="3"/>
  <c r="TC170" i="3"/>
  <c r="LK140" i="3"/>
  <c r="ON37" i="3"/>
  <c r="UI70" i="3"/>
  <c r="PU54" i="3"/>
  <c r="PI73" i="3"/>
  <c r="MJ28" i="3"/>
  <c r="MA13" i="3"/>
  <c r="OM64" i="3"/>
  <c r="SZ132" i="3"/>
  <c r="RD45" i="3"/>
  <c r="QZ13" i="3"/>
  <c r="TL137" i="3"/>
  <c r="UD15" i="3"/>
  <c r="UE8" i="3"/>
  <c r="MJ20" i="3"/>
  <c r="LU91" i="3"/>
  <c r="QC128" i="3"/>
  <c r="MQ67" i="3"/>
  <c r="ST146" i="3"/>
  <c r="PC128" i="3"/>
  <c r="UC144" i="3"/>
  <c r="QQ140" i="3"/>
  <c r="UJ67" i="3"/>
  <c r="LV126" i="3"/>
  <c r="RK74" i="3"/>
  <c r="PO127" i="3"/>
  <c r="SA73" i="3"/>
  <c r="SR3" i="3"/>
  <c r="PO108" i="3"/>
  <c r="OT22" i="3"/>
  <c r="QY24" i="3"/>
  <c r="LN24" i="3"/>
  <c r="PH108" i="3"/>
  <c r="RI76" i="3"/>
  <c r="RS166" i="3"/>
  <c r="PD106" i="3"/>
  <c r="MP8" i="3"/>
  <c r="OW35" i="3"/>
  <c r="QP166" i="3"/>
  <c r="MS152" i="3"/>
  <c r="SB39" i="3"/>
  <c r="LX77" i="3"/>
  <c r="SG44" i="3"/>
  <c r="LG59" i="3"/>
  <c r="QE48" i="3"/>
  <c r="TF100" i="3"/>
  <c r="SA60" i="3"/>
  <c r="SZ99" i="3"/>
  <c r="SA12" i="3"/>
  <c r="QW159" i="3"/>
  <c r="RA139" i="3"/>
  <c r="LD119" i="3"/>
  <c r="LK106" i="3"/>
  <c r="TR68" i="3"/>
  <c r="PF94" i="3"/>
  <c r="QQ138" i="3"/>
  <c r="OO20" i="3"/>
  <c r="LR21" i="3"/>
  <c r="MA70" i="3"/>
  <c r="TK17" i="3"/>
  <c r="MN75" i="3"/>
  <c r="OQ17" i="3"/>
  <c r="RE102" i="3"/>
  <c r="ML93" i="3"/>
  <c r="SY91" i="3"/>
  <c r="QC11" i="3"/>
  <c r="LI75" i="3"/>
  <c r="OM46" i="3"/>
  <c r="OX142" i="3"/>
  <c r="QC153" i="3"/>
  <c r="SP120" i="3"/>
  <c r="MP5" i="3"/>
  <c r="SI158" i="3"/>
  <c r="RH29" i="3"/>
  <c r="QG9" i="3"/>
  <c r="SD158" i="3"/>
  <c r="RC59" i="3"/>
  <c r="LV96" i="3"/>
  <c r="UC94" i="3"/>
  <c r="PU18" i="3"/>
  <c r="RD37" i="3"/>
  <c r="MR6" i="3"/>
  <c r="SB60" i="3"/>
  <c r="SZ140" i="3"/>
  <c r="TA36" i="3"/>
  <c r="SQ72" i="3"/>
  <c r="QT52" i="3"/>
  <c r="SD87" i="3"/>
  <c r="QE39" i="3"/>
  <c r="MO42" i="3"/>
  <c r="PC90" i="3"/>
  <c r="PT186" i="3"/>
  <c r="OQ104" i="3"/>
  <c r="RN9" i="3"/>
  <c r="MP137" i="3"/>
  <c r="RH53" i="3"/>
  <c r="RW181" i="3"/>
  <c r="LH133" i="3"/>
  <c r="MB42" i="3"/>
  <c r="UB45" i="3"/>
  <c r="TG92" i="3"/>
  <c r="PD10" i="3"/>
  <c r="OV6" i="3"/>
  <c r="LR10" i="3"/>
  <c r="PI126" i="3"/>
  <c r="OQ110" i="3"/>
  <c r="PT42" i="3"/>
  <c r="MJ25" i="3"/>
  <c r="UH5" i="3"/>
  <c r="RV45" i="3"/>
  <c r="SQ158" i="3"/>
  <c r="LZ67" i="3"/>
  <c r="UG34" i="3"/>
  <c r="SA15" i="3"/>
  <c r="SA23" i="3"/>
  <c r="OW19" i="3"/>
  <c r="OQ24" i="3"/>
  <c r="PW60" i="3"/>
  <c r="PD54" i="3"/>
  <c r="PR25" i="3"/>
  <c r="LN83" i="3"/>
  <c r="OS50" i="3"/>
  <c r="MM27" i="3"/>
  <c r="SQ148" i="3"/>
  <c r="RD146" i="3"/>
  <c r="LS47" i="3"/>
  <c r="RZ128" i="3"/>
  <c r="LS42" i="3"/>
  <c r="LR139" i="3"/>
  <c r="RX42" i="3"/>
  <c r="UJ130" i="3"/>
  <c r="LE85" i="3"/>
  <c r="OZ16" i="3"/>
  <c r="SZ154" i="3"/>
  <c r="LL88" i="3"/>
  <c r="QV19" i="3"/>
  <c r="PB57" i="3"/>
  <c r="OZ129" i="3"/>
  <c r="UE5" i="3"/>
  <c r="OM149" i="3"/>
  <c r="TB27" i="3"/>
  <c r="RY91" i="3"/>
  <c r="SB67" i="3"/>
  <c r="QF69" i="3"/>
  <c r="RX40" i="3"/>
  <c r="MS61" i="3"/>
  <c r="SW167" i="3"/>
  <c r="TW106" i="3"/>
  <c r="LP155" i="3"/>
  <c r="RC28" i="3"/>
  <c r="LD80" i="3"/>
  <c r="LR49" i="3"/>
  <c r="LV109" i="3"/>
  <c r="TZ34" i="3"/>
  <c r="SD102" i="3"/>
  <c r="RZ75" i="3"/>
  <c r="QZ56" i="3"/>
  <c r="PR91" i="3"/>
  <c r="LU125" i="3"/>
  <c r="TR52" i="3"/>
  <c r="UG10" i="3"/>
  <c r="OQ14" i="3"/>
  <c r="SX109" i="3"/>
  <c r="SP81" i="3"/>
  <c r="TF184" i="3"/>
  <c r="MS105" i="3"/>
  <c r="PB186" i="3"/>
  <c r="SD71" i="3"/>
  <c r="TY47" i="3"/>
  <c r="SW145" i="3"/>
  <c r="LP144" i="3"/>
  <c r="PZ132" i="3"/>
  <c r="MR132" i="3"/>
  <c r="LP191" i="3"/>
  <c r="LQ76" i="3"/>
  <c r="RX155" i="3"/>
  <c r="PU30" i="3"/>
  <c r="OM8" i="3"/>
  <c r="TV53" i="3"/>
  <c r="PW50" i="3"/>
  <c r="RI66" i="3"/>
  <c r="MN157" i="3"/>
  <c r="TZ51" i="3"/>
  <c r="MU6" i="3"/>
  <c r="RX97" i="3"/>
  <c r="SX144" i="3"/>
  <c r="OO85" i="3"/>
  <c r="SK83" i="3"/>
  <c r="SD125" i="3"/>
  <c r="SU111" i="3"/>
  <c r="QT143" i="3"/>
  <c r="LL176" i="3"/>
  <c r="RX119" i="3"/>
  <c r="LS56" i="3"/>
  <c r="RH60" i="3"/>
  <c r="LV8" i="3"/>
  <c r="QW101" i="3"/>
  <c r="PG85" i="3"/>
  <c r="SS4" i="3"/>
  <c r="QD107" i="3"/>
  <c r="TB133" i="3"/>
  <c r="PZ135" i="3"/>
  <c r="LH78" i="3"/>
  <c r="UC146" i="3"/>
  <c r="LK130" i="3"/>
  <c r="LW11" i="3"/>
  <c r="RW5" i="3"/>
  <c r="LN67" i="3"/>
  <c r="SX150" i="3"/>
  <c r="SD39" i="3"/>
  <c r="UC22" i="3"/>
  <c r="SQ97" i="3"/>
  <c r="TA77" i="3"/>
  <c r="TM10" i="3"/>
  <c r="OO63" i="3"/>
  <c r="TD97" i="3"/>
  <c r="PZ74" i="3"/>
  <c r="TI44" i="3"/>
  <c r="PA38" i="3"/>
  <c r="RA25" i="3"/>
  <c r="SJ73" i="3"/>
  <c r="QS111" i="3"/>
  <c r="MK142" i="3"/>
  <c r="TX123" i="3"/>
  <c r="TL110" i="3"/>
  <c r="OX16" i="3"/>
  <c r="LE86" i="3"/>
  <c r="TR138" i="3"/>
  <c r="TU49" i="3"/>
  <c r="RX18" i="3"/>
  <c r="MB92" i="3"/>
  <c r="OS164" i="3"/>
  <c r="UB12" i="3"/>
  <c r="PH137" i="3"/>
  <c r="PX149" i="3"/>
  <c r="MK134" i="3"/>
  <c r="MU155" i="3"/>
  <c r="QE139" i="3"/>
  <c r="LO100" i="3"/>
  <c r="PG149" i="3"/>
  <c r="TB41" i="3"/>
  <c r="OV154" i="3"/>
  <c r="SV121" i="3"/>
  <c r="OT61" i="3"/>
  <c r="SB35" i="3"/>
  <c r="TE137" i="3"/>
  <c r="OR63" i="3"/>
  <c r="RS99" i="3"/>
  <c r="OM31" i="3"/>
  <c r="TL36" i="3"/>
  <c r="RV5" i="3"/>
  <c r="PX79" i="3"/>
  <c r="OR96" i="3"/>
  <c r="OP192" i="3"/>
  <c r="SX20" i="3"/>
  <c r="RN113" i="3"/>
  <c r="OM148" i="3"/>
  <c r="LV4" i="3"/>
  <c r="SS38" i="3"/>
  <c r="TR42" i="3"/>
  <c r="LH36" i="3"/>
  <c r="RA19" i="3"/>
  <c r="SW160" i="3"/>
  <c r="SH99" i="3"/>
  <c r="SW80" i="3"/>
  <c r="TL59" i="3"/>
  <c r="PD11" i="3"/>
  <c r="RI106" i="3"/>
  <c r="LZ91" i="3"/>
  <c r="LO15" i="3"/>
  <c r="MT42" i="3"/>
  <c r="LU104" i="3"/>
  <c r="MN67" i="3"/>
  <c r="PI28" i="3"/>
  <c r="QU148" i="3"/>
  <c r="OV94" i="3"/>
  <c r="LU24" i="3"/>
  <c r="MJ105" i="3"/>
  <c r="LI152" i="3"/>
  <c r="PZ164" i="3"/>
  <c r="LE82" i="3"/>
  <c r="QB166" i="3"/>
  <c r="TB110" i="3"/>
  <c r="UF125" i="3"/>
  <c r="PA99" i="3"/>
  <c r="QQ71" i="3"/>
  <c r="QT107" i="3"/>
  <c r="PZ34" i="3"/>
  <c r="UH66" i="3"/>
  <c r="MV66" i="3"/>
  <c r="MY136" i="3"/>
  <c r="LR156" i="3"/>
  <c r="QW131" i="3"/>
  <c r="QR110" i="3"/>
  <c r="SB86" i="3"/>
  <c r="LL36" i="3"/>
  <c r="SB22" i="3"/>
  <c r="OM130" i="3"/>
  <c r="SP103" i="3"/>
  <c r="LM113" i="3"/>
  <c r="QX62" i="3"/>
  <c r="PO26" i="3"/>
  <c r="MA193" i="3"/>
  <c r="PC168" i="3"/>
  <c r="PB38" i="3"/>
  <c r="QR118" i="3"/>
  <c r="RW54" i="3"/>
  <c r="SR141" i="3"/>
  <c r="RH54" i="3"/>
  <c r="TK15" i="3"/>
  <c r="OT77" i="3"/>
  <c r="UG6" i="3"/>
  <c r="MK70" i="3"/>
  <c r="OW111" i="3"/>
  <c r="PU52" i="3"/>
  <c r="TA109" i="3"/>
  <c r="OS83" i="3"/>
  <c r="UD18" i="3"/>
  <c r="QD46" i="3"/>
  <c r="LD127" i="3"/>
  <c r="OY114" i="3"/>
  <c r="UD198" i="3"/>
  <c r="SH47" i="3"/>
  <c r="MU124" i="3"/>
  <c r="TW16" i="3"/>
  <c r="RM45" i="3"/>
  <c r="QC46" i="3"/>
  <c r="UA112" i="3"/>
  <c r="OR11" i="3"/>
  <c r="MA18" i="3"/>
  <c r="LT14" i="3"/>
  <c r="PV111" i="3"/>
  <c r="TB86" i="3"/>
  <c r="PD108" i="3"/>
  <c r="UF152" i="3"/>
  <c r="OX32" i="3"/>
  <c r="MJ70" i="3"/>
  <c r="TY118" i="3"/>
  <c r="TR88" i="3"/>
  <c r="LR45" i="3"/>
  <c r="PR23" i="3"/>
  <c r="QV114" i="3"/>
  <c r="RY25" i="3"/>
  <c r="QC58" i="3"/>
  <c r="SH64" i="3"/>
  <c r="LH26" i="3"/>
  <c r="PZ47" i="3"/>
  <c r="OS18" i="3"/>
  <c r="LZ82" i="3"/>
  <c r="ON158" i="3"/>
  <c r="SO72" i="3"/>
  <c r="PF115" i="3"/>
  <c r="SO91" i="3"/>
  <c r="ON8" i="3"/>
  <c r="QC10" i="3"/>
  <c r="LQ116" i="3"/>
  <c r="QD26" i="3"/>
  <c r="RH84" i="3"/>
  <c r="RW28" i="3"/>
  <c r="LI104" i="3"/>
  <c r="PV146" i="3"/>
  <c r="PR9" i="3"/>
  <c r="SV4" i="3"/>
  <c r="LV177" i="3"/>
  <c r="PA18" i="3"/>
  <c r="UD100" i="3"/>
  <c r="UI26" i="3"/>
  <c r="SK72" i="3"/>
  <c r="TG171" i="3"/>
  <c r="QQ87" i="3"/>
  <c r="QA77" i="3"/>
  <c r="MB136" i="3"/>
  <c r="PR169" i="3"/>
  <c r="PT115" i="3"/>
  <c r="LG96" i="3"/>
  <c r="PR163" i="3"/>
  <c r="QA79" i="3"/>
  <c r="TI98" i="3"/>
  <c r="UB106" i="3"/>
  <c r="TW5" i="3"/>
  <c r="LM142" i="3"/>
  <c r="QS31" i="3"/>
  <c r="OP72" i="3"/>
  <c r="OL13" i="3"/>
  <c r="LN108" i="3"/>
  <c r="MS185" i="3"/>
  <c r="QF17" i="3"/>
  <c r="LQ33" i="3"/>
  <c r="PH34" i="3"/>
  <c r="LX14" i="3"/>
  <c r="OP33" i="3"/>
  <c r="PF69" i="3"/>
  <c r="RX53" i="3"/>
  <c r="RX99" i="3"/>
  <c r="PF8" i="3"/>
  <c r="RX158" i="3"/>
  <c r="OM66" i="3"/>
  <c r="PS102" i="3"/>
  <c r="PC48" i="3"/>
  <c r="ON175" i="3"/>
  <c r="QD16" i="3"/>
  <c r="SF33" i="3"/>
  <c r="RW126" i="3"/>
  <c r="LU8" i="3"/>
  <c r="RF132" i="3"/>
  <c r="RX94" i="3"/>
  <c r="LQ162" i="3"/>
  <c r="TL165" i="3"/>
  <c r="LN105" i="3"/>
  <c r="MG43" i="3"/>
  <c r="LE20" i="3"/>
  <c r="RM23" i="3"/>
  <c r="TG60" i="3"/>
  <c r="LJ26" i="3"/>
  <c r="QC68" i="3"/>
  <c r="PV132" i="3"/>
  <c r="SX33" i="3"/>
  <c r="TZ10" i="3"/>
  <c r="PD159" i="3"/>
  <c r="TV63" i="3"/>
  <c r="OP68" i="3"/>
  <c r="UH73" i="3"/>
  <c r="MO72" i="3"/>
  <c r="TE163" i="3"/>
  <c r="MQ145" i="3"/>
  <c r="TU81" i="3"/>
  <c r="SS111" i="3"/>
  <c r="SU100" i="3"/>
  <c r="UI154" i="3"/>
  <c r="ML139" i="3"/>
  <c r="QR130" i="3"/>
  <c r="PB65" i="3"/>
  <c r="LE157" i="3"/>
  <c r="SY46" i="3"/>
  <c r="TG56" i="3"/>
  <c r="TX33" i="3"/>
  <c r="RK105" i="3"/>
  <c r="TR72" i="3"/>
  <c r="RE7" i="3"/>
  <c r="PS58" i="3"/>
  <c r="RW4" i="3"/>
  <c r="PG116" i="3"/>
  <c r="TH47" i="3"/>
  <c r="PE57" i="3"/>
  <c r="PF153" i="3"/>
  <c r="OY138" i="3"/>
  <c r="SG25" i="3"/>
  <c r="OW70" i="3"/>
  <c r="MQ168" i="3"/>
  <c r="OU165" i="3"/>
  <c r="RY46" i="3"/>
  <c r="LU158" i="3"/>
  <c r="QU75" i="3"/>
  <c r="PZ77" i="3"/>
  <c r="QX38" i="3"/>
  <c r="SU23" i="3"/>
  <c r="RG140" i="3"/>
  <c r="LJ76" i="3"/>
  <c r="LY186" i="3"/>
  <c r="OZ126" i="3"/>
  <c r="SS75" i="3"/>
  <c r="SO51" i="3"/>
  <c r="SC35" i="3"/>
  <c r="RI84" i="3"/>
  <c r="PF75" i="3"/>
  <c r="MG60" i="3"/>
  <c r="LP55" i="3"/>
  <c r="MU55" i="3"/>
  <c r="RZ143" i="3"/>
  <c r="OL54" i="3"/>
  <c r="UI51" i="3"/>
  <c r="RM90" i="3"/>
  <c r="TK89" i="3"/>
  <c r="UF174" i="3"/>
  <c r="OS16" i="3"/>
  <c r="TG93" i="3"/>
  <c r="TR23" i="3"/>
  <c r="QD83" i="3"/>
  <c r="UE153" i="3"/>
  <c r="SB120" i="3"/>
  <c r="TC118" i="3"/>
  <c r="OV96" i="3"/>
  <c r="UF159" i="3"/>
  <c r="MW43" i="3"/>
  <c r="PD104" i="3"/>
  <c r="OX46" i="3"/>
  <c r="RY93" i="3"/>
  <c r="OO36" i="3"/>
  <c r="TX130" i="3"/>
  <c r="SH36" i="3"/>
  <c r="UH76" i="3"/>
  <c r="RW38" i="3"/>
  <c r="LN169" i="3"/>
  <c r="OY119" i="3"/>
  <c r="MG162" i="3"/>
  <c r="SB14" i="3"/>
  <c r="MX182" i="3"/>
  <c r="TA96" i="3"/>
  <c r="SK46" i="3"/>
  <c r="QR52" i="3"/>
  <c r="RF110" i="3"/>
  <c r="PX9" i="3"/>
  <c r="SD117" i="3"/>
  <c r="OL33" i="3"/>
  <c r="OY51" i="3"/>
  <c r="OU97" i="3"/>
  <c r="RK31" i="3"/>
  <c r="SX21" i="3"/>
  <c r="TV29" i="3"/>
  <c r="QT93" i="3"/>
  <c r="UE73" i="3"/>
  <c r="PS182" i="3"/>
  <c r="RJ103" i="3"/>
  <c r="PC93" i="3"/>
  <c r="RH19" i="3"/>
  <c r="RK17" i="3"/>
  <c r="ST143" i="3"/>
  <c r="TD11" i="3"/>
  <c r="OX55" i="3"/>
  <c r="LW135" i="3"/>
  <c r="RN15" i="3"/>
  <c r="OX83" i="3"/>
  <c r="LD106" i="3"/>
  <c r="LV79" i="3"/>
  <c r="QZ48" i="3"/>
  <c r="SC52" i="3"/>
  <c r="MB8" i="3"/>
  <c r="TV19" i="3"/>
  <c r="MX117" i="3"/>
  <c r="QE30" i="3"/>
  <c r="TA31" i="3"/>
  <c r="LU66" i="3"/>
  <c r="PU126" i="3"/>
  <c r="TZ199" i="3"/>
  <c r="RJ22" i="3"/>
  <c r="RC107" i="3"/>
  <c r="SK9" i="3"/>
  <c r="MG73" i="3"/>
  <c r="MQ153" i="3"/>
  <c r="QX163" i="3"/>
  <c r="OQ85" i="3"/>
  <c r="TE62" i="3"/>
  <c r="MY78" i="3"/>
  <c r="ML138" i="3"/>
  <c r="TK7" i="3"/>
  <c r="RZ153" i="3"/>
  <c r="LL156" i="3"/>
  <c r="SO160" i="3"/>
  <c r="SZ114" i="3"/>
  <c r="TX86" i="3"/>
  <c r="RA160" i="3"/>
  <c r="LN134" i="3"/>
  <c r="MV108" i="3"/>
  <c r="OU21" i="3"/>
  <c r="RW89" i="3"/>
  <c r="TV75" i="3"/>
  <c r="LF178" i="3"/>
  <c r="TL91" i="3"/>
  <c r="QR145" i="3"/>
  <c r="QD163" i="3"/>
  <c r="OP18" i="3"/>
  <c r="SE147" i="3"/>
  <c r="MR52" i="3"/>
  <c r="RS121" i="3"/>
  <c r="QW35" i="3"/>
  <c r="SQ4" i="3"/>
  <c r="LE138" i="3"/>
  <c r="TY92" i="3"/>
  <c r="MT145" i="3"/>
  <c r="LN81" i="3"/>
  <c r="QR144" i="3"/>
  <c r="OL89" i="3"/>
  <c r="SD156" i="3"/>
  <c r="MG90" i="3"/>
  <c r="RN58" i="3"/>
  <c r="LO9" i="3"/>
  <c r="LP86" i="3"/>
  <c r="RY125" i="3"/>
  <c r="PT137" i="3"/>
  <c r="MO32" i="3"/>
  <c r="MM55" i="3"/>
  <c r="LN79" i="3"/>
  <c r="TZ117" i="3"/>
  <c r="SW104" i="3"/>
  <c r="UI52" i="3"/>
  <c r="SD29" i="3"/>
  <c r="RJ159" i="3"/>
  <c r="MB13" i="3"/>
  <c r="UD148" i="3"/>
  <c r="RX15" i="3"/>
  <c r="PO19" i="3"/>
  <c r="LX69" i="3"/>
  <c r="TK65" i="3"/>
  <c r="SO130" i="3"/>
  <c r="SY3" i="3"/>
  <c r="RX100" i="3"/>
  <c r="SE58" i="3"/>
  <c r="SD129" i="3"/>
  <c r="SJ115" i="3"/>
  <c r="LZ74" i="3"/>
  <c r="SV92" i="3"/>
  <c r="PT135" i="3"/>
  <c r="PA187" i="3"/>
  <c r="TX46" i="3"/>
  <c r="UI66" i="3"/>
  <c r="QD17" i="3"/>
  <c r="PO50" i="3"/>
  <c r="MW108" i="3"/>
  <c r="PD73" i="3"/>
  <c r="QF76" i="3"/>
  <c r="OY95" i="3"/>
  <c r="TM81" i="3"/>
  <c r="TF40" i="3"/>
  <c r="TH43" i="3"/>
  <c r="RA21" i="3"/>
  <c r="SO142" i="3"/>
  <c r="QA185" i="3"/>
  <c r="PX107" i="3"/>
  <c r="MA77" i="3"/>
  <c r="PO4" i="3"/>
  <c r="TU44" i="3"/>
  <c r="UF56" i="3"/>
  <c r="RY38" i="3"/>
  <c r="OT97" i="3"/>
  <c r="PE45" i="3"/>
  <c r="PC33" i="3"/>
  <c r="OY129" i="3"/>
  <c r="UH108" i="3"/>
  <c r="TB31" i="3"/>
  <c r="PW100" i="3"/>
  <c r="TC127" i="3"/>
  <c r="QU123" i="3"/>
  <c r="LS57" i="3"/>
  <c r="TW67" i="3"/>
  <c r="RA87" i="3"/>
  <c r="QQ41" i="3"/>
  <c r="RB64" i="3"/>
  <c r="LN177" i="3"/>
  <c r="RS184" i="3"/>
  <c r="QU41" i="3"/>
  <c r="TU69" i="3"/>
  <c r="PZ65" i="3"/>
  <c r="UA34" i="3"/>
  <c r="SB128" i="3"/>
  <c r="LW73" i="3"/>
  <c r="RC75" i="3"/>
  <c r="OO100" i="3"/>
  <c r="MQ86" i="3"/>
  <c r="MN42" i="3"/>
  <c r="SY86" i="3"/>
  <c r="PI46" i="3"/>
  <c r="PS32" i="3"/>
  <c r="MR25" i="3"/>
  <c r="SQ32" i="3"/>
  <c r="SK8" i="3"/>
  <c r="TF10" i="3"/>
  <c r="RD65" i="3"/>
  <c r="RM30" i="3"/>
  <c r="TA100" i="3"/>
  <c r="PW131" i="3"/>
  <c r="ML159" i="3"/>
  <c r="SC82" i="3"/>
  <c r="SV80" i="3"/>
  <c r="SQ76" i="3"/>
  <c r="PX52" i="3"/>
  <c r="PH75" i="3"/>
  <c r="TJ58" i="3"/>
  <c r="SO30" i="3"/>
  <c r="LS77" i="3"/>
  <c r="LA77" i="3" s="1"/>
  <c r="PV46" i="3"/>
  <c r="UD152" i="3"/>
  <c r="RJ29" i="3"/>
  <c r="OY78" i="3"/>
  <c r="OO40" i="3"/>
  <c r="RZ106" i="3"/>
  <c r="OR43" i="3"/>
  <c r="SI28" i="3"/>
  <c r="ON9" i="3"/>
  <c r="PU82" i="3"/>
  <c r="LT44" i="3"/>
  <c r="SZ116" i="3"/>
  <c r="MS155" i="3"/>
  <c r="SE125" i="3"/>
  <c r="QP70" i="3"/>
  <c r="PC18" i="3"/>
  <c r="QC113" i="3"/>
  <c r="PI143" i="3"/>
  <c r="SP28" i="3"/>
  <c r="TU72" i="3"/>
  <c r="RL138" i="3"/>
  <c r="QT54" i="3"/>
  <c r="QU120" i="3"/>
  <c r="QE86" i="3"/>
  <c r="PB93" i="3"/>
  <c r="RI198" i="3"/>
  <c r="RJ95" i="3"/>
  <c r="PF140" i="3"/>
  <c r="TX120" i="3"/>
  <c r="LI59" i="3"/>
  <c r="PJ74" i="3"/>
  <c r="UE40" i="3"/>
  <c r="SR61" i="3"/>
  <c r="TA81" i="3"/>
  <c r="TC110" i="3"/>
  <c r="RK90" i="3"/>
  <c r="RH85" i="3"/>
  <c r="RA146" i="3"/>
  <c r="MR75" i="3"/>
  <c r="LW76" i="3"/>
  <c r="MV120" i="3"/>
  <c r="OM14" i="3"/>
  <c r="QB42" i="3"/>
  <c r="MT26" i="3"/>
  <c r="RL44" i="3"/>
  <c r="QT75" i="3"/>
  <c r="TK150" i="3"/>
  <c r="OQ163" i="3"/>
  <c r="RS58" i="3"/>
  <c r="MG146" i="3"/>
  <c r="LH116" i="3"/>
  <c r="PS57" i="3"/>
  <c r="LE38" i="3"/>
  <c r="UB127" i="3"/>
  <c r="LX17" i="3"/>
  <c r="PB138" i="3"/>
  <c r="LI135" i="3"/>
  <c r="SY158" i="3"/>
  <c r="SQ44" i="3"/>
  <c r="LF90" i="3"/>
  <c r="SH48" i="3"/>
  <c r="SD151" i="3"/>
  <c r="TZ17" i="3"/>
  <c r="QD49" i="3"/>
  <c r="RC127" i="3"/>
  <c r="LU27" i="3"/>
  <c r="LH57" i="3"/>
  <c r="OZ163" i="3"/>
  <c r="LM56" i="3"/>
  <c r="OP28" i="3"/>
  <c r="ON129" i="3"/>
  <c r="PW10" i="3"/>
  <c r="TA60" i="3"/>
  <c r="PC143" i="3"/>
  <c r="RV53" i="3"/>
  <c r="PO91" i="3"/>
  <c r="UJ120" i="3"/>
  <c r="PT33" i="3"/>
  <c r="TY16" i="3"/>
  <c r="RN139" i="3"/>
  <c r="SE9" i="3"/>
  <c r="MO135" i="3"/>
  <c r="RY134" i="3"/>
  <c r="TX106" i="3"/>
  <c r="UG29" i="3"/>
  <c r="PY106" i="3"/>
  <c r="RY72" i="3"/>
  <c r="PX70" i="3"/>
  <c r="QQ166" i="3"/>
  <c r="PC15" i="3"/>
  <c r="PI5" i="3"/>
  <c r="QY88" i="3"/>
  <c r="LE123" i="3"/>
  <c r="RD141" i="3"/>
  <c r="OT150" i="3"/>
  <c r="QV116" i="3"/>
  <c r="TL13" i="3"/>
  <c r="SC91" i="3"/>
  <c r="SO82" i="3"/>
  <c r="RY163" i="3"/>
  <c r="PC96" i="3"/>
  <c r="PV69" i="3"/>
  <c r="OS156" i="3"/>
  <c r="TG25" i="3"/>
  <c r="PX140" i="3"/>
  <c r="TH3" i="3"/>
  <c r="UA161" i="3"/>
  <c r="SX124" i="3"/>
  <c r="TR16" i="3"/>
  <c r="ST12" i="3"/>
  <c r="SP82" i="3"/>
  <c r="LI55" i="3"/>
  <c r="MK34" i="3"/>
  <c r="PJ147" i="3"/>
  <c r="LI26" i="3"/>
  <c r="MN86" i="3"/>
  <c r="RN35" i="3"/>
  <c r="SO141" i="3"/>
  <c r="UB6" i="3"/>
  <c r="TV135" i="3"/>
  <c r="PX59" i="3"/>
  <c r="PX80" i="3"/>
  <c r="TW173" i="3"/>
  <c r="MN41" i="3"/>
  <c r="OO88" i="3"/>
  <c r="SU78" i="3"/>
  <c r="ML113" i="3"/>
  <c r="SB121" i="3"/>
  <c r="QG111" i="3"/>
  <c r="OZ153" i="3"/>
  <c r="QP150" i="3"/>
  <c r="LJ56" i="3"/>
  <c r="RX152" i="3"/>
  <c r="SB91" i="3"/>
  <c r="OP74" i="3"/>
  <c r="OW121" i="3"/>
  <c r="SD73" i="3"/>
  <c r="UH42" i="3"/>
  <c r="QZ82" i="3"/>
  <c r="LN56" i="3"/>
  <c r="PJ86" i="3"/>
  <c r="RF36" i="3"/>
  <c r="SJ10" i="3"/>
  <c r="MJ101" i="3"/>
  <c r="QG161" i="3"/>
  <c r="OZ166" i="3"/>
  <c r="OU56" i="3"/>
  <c r="MP149" i="3"/>
  <c r="UC164" i="3"/>
  <c r="SZ108" i="3"/>
  <c r="PW105" i="3"/>
  <c r="MX56" i="3"/>
  <c r="RS165" i="3"/>
  <c r="MK25" i="3"/>
  <c r="SY41" i="3"/>
  <c r="UF143" i="3"/>
  <c r="SO83" i="3"/>
  <c r="OZ182" i="3"/>
  <c r="RF3" i="3"/>
  <c r="SG124" i="3"/>
  <c r="TA152" i="3"/>
  <c r="LZ25" i="3"/>
  <c r="QP125" i="3"/>
  <c r="MO6" i="3"/>
  <c r="TV98" i="3"/>
  <c r="MP115" i="3"/>
  <c r="UD13" i="3"/>
  <c r="UJ23" i="3"/>
  <c r="RI15" i="3"/>
  <c r="MS137" i="3"/>
  <c r="LI88" i="3"/>
  <c r="LJ99" i="3"/>
  <c r="QQ45" i="3"/>
  <c r="PB13" i="3"/>
  <c r="PC9" i="3"/>
  <c r="SF109" i="3"/>
  <c r="TA94" i="3"/>
  <c r="LN33" i="3"/>
  <c r="QF36" i="3"/>
  <c r="SU67" i="3"/>
  <c r="RA17" i="3"/>
  <c r="SE159" i="3"/>
  <c r="LD49" i="3"/>
  <c r="TA124" i="3"/>
  <c r="LV159" i="3"/>
  <c r="LK153" i="3"/>
  <c r="LZ189" i="3"/>
  <c r="OV19" i="3"/>
  <c r="QE53" i="3"/>
  <c r="OT50" i="3"/>
  <c r="OO5" i="3"/>
  <c r="MT78" i="3"/>
  <c r="UF29" i="3"/>
  <c r="RN78" i="3"/>
  <c r="SK136" i="3"/>
  <c r="LK27" i="3"/>
  <c r="MW62" i="3"/>
  <c r="QA74" i="3"/>
  <c r="TB151" i="3"/>
  <c r="TU76" i="3"/>
  <c r="OL21" i="3"/>
  <c r="LH23" i="3"/>
  <c r="SS66" i="3"/>
  <c r="LD33" i="3"/>
  <c r="SZ97" i="3"/>
  <c r="LD85" i="3"/>
  <c r="MK66" i="3"/>
  <c r="PC109" i="3"/>
  <c r="LG69" i="3"/>
  <c r="PH112" i="3"/>
  <c r="PY147" i="3"/>
  <c r="TA90" i="3"/>
  <c r="RK3" i="3"/>
  <c r="RY47" i="3"/>
  <c r="SG45" i="3"/>
  <c r="SY38" i="3"/>
  <c r="PO67" i="3"/>
  <c r="PX30" i="3"/>
  <c r="UG104" i="3"/>
  <c r="TD172" i="3"/>
  <c r="SP90" i="3"/>
  <c r="QP90" i="3"/>
  <c r="TB57" i="3"/>
  <c r="TU50" i="3"/>
  <c r="OU112" i="3"/>
  <c r="PY79" i="3"/>
  <c r="PX78" i="3"/>
  <c r="QQ60" i="3"/>
  <c r="SW95" i="3"/>
  <c r="OL41" i="3"/>
  <c r="LZ98" i="3"/>
  <c r="SD78" i="3"/>
  <c r="TZ55" i="3"/>
  <c r="SH125" i="3"/>
  <c r="RZ107" i="3"/>
  <c r="RE12" i="3"/>
  <c r="MK120" i="3"/>
  <c r="MP23" i="3"/>
  <c r="SP154" i="3"/>
  <c r="QE23" i="3"/>
  <c r="SF176" i="3"/>
  <c r="LX49" i="3"/>
  <c r="TG77" i="3"/>
  <c r="OM12" i="3"/>
  <c r="MY180" i="3"/>
  <c r="UH111" i="3"/>
  <c r="PR8" i="3"/>
  <c r="MN131" i="3"/>
  <c r="LG23" i="3"/>
  <c r="UC136" i="3"/>
  <c r="SV15" i="3"/>
  <c r="LN76" i="3"/>
  <c r="SJ79" i="3"/>
  <c r="QD84" i="3"/>
  <c r="OL63" i="3"/>
  <c r="OH63" i="3" s="1"/>
  <c r="SG111" i="3"/>
  <c r="TX24" i="3"/>
  <c r="SF78" i="3"/>
  <c r="UE45" i="3"/>
  <c r="TE102" i="3"/>
  <c r="TX75" i="3"/>
  <c r="PZ4" i="3"/>
  <c r="QD152" i="3"/>
  <c r="OX5" i="3"/>
  <c r="RM9" i="3"/>
  <c r="PI25" i="3"/>
  <c r="LO57" i="3"/>
  <c r="RI31" i="3"/>
  <c r="PZ43" i="3"/>
  <c r="TJ85" i="3"/>
  <c r="LM119" i="3"/>
  <c r="PH44" i="3"/>
  <c r="LD78" i="3"/>
  <c r="OO128" i="3"/>
  <c r="QF35" i="3"/>
  <c r="QV137" i="3"/>
  <c r="SB106" i="3"/>
  <c r="SB98" i="3"/>
  <c r="LR119" i="3"/>
  <c r="MG82" i="3"/>
  <c r="MB96" i="3"/>
  <c r="MS50" i="3"/>
  <c r="QZ96" i="3"/>
  <c r="RM166" i="3"/>
  <c r="SI132" i="3"/>
  <c r="PX27" i="3"/>
  <c r="TJ185" i="3"/>
  <c r="RC119" i="3"/>
  <c r="OS29" i="3"/>
  <c r="QY22" i="3"/>
  <c r="OU114" i="3"/>
  <c r="RZ53" i="3"/>
  <c r="LO31" i="3"/>
  <c r="OP78" i="3"/>
  <c r="SC64" i="3"/>
  <c r="QS95" i="3"/>
  <c r="QE134" i="3"/>
  <c r="SA37" i="3"/>
  <c r="SS28" i="3"/>
  <c r="MP151" i="3"/>
  <c r="QR164" i="3"/>
  <c r="SF98" i="3"/>
  <c r="RE8" i="3"/>
  <c r="QA111" i="3"/>
  <c r="SK15" i="3"/>
  <c r="SY5" i="3"/>
  <c r="RK118" i="3"/>
  <c r="RF7" i="3"/>
  <c r="UI149" i="3"/>
  <c r="ST178" i="3"/>
  <c r="SD52" i="3"/>
  <c r="MG101" i="3"/>
  <c r="OL10" i="3"/>
  <c r="MA80" i="3"/>
  <c r="LI68" i="3"/>
  <c r="QR137" i="3"/>
  <c r="SZ118" i="3"/>
  <c r="RG22" i="3"/>
  <c r="LT35" i="3"/>
  <c r="TX21" i="3"/>
  <c r="RA40" i="3"/>
  <c r="OP108" i="3"/>
  <c r="MS154" i="3"/>
  <c r="TW93" i="3"/>
  <c r="UC82" i="3"/>
  <c r="RY92" i="3"/>
  <c r="QS73" i="3"/>
  <c r="PU64" i="3"/>
  <c r="LV137" i="3"/>
  <c r="MN87" i="3"/>
  <c r="QF46" i="3"/>
  <c r="RG124" i="3"/>
  <c r="TE9" i="3"/>
  <c r="UE25" i="3"/>
  <c r="PC135" i="3"/>
  <c r="OO23" i="3"/>
  <c r="MU92" i="3"/>
  <c r="TW100" i="3"/>
  <c r="PB52" i="3"/>
  <c r="MA49" i="3"/>
  <c r="PJ33" i="3"/>
  <c r="RY88" i="3"/>
  <c r="RE122" i="3"/>
  <c r="MX115" i="3"/>
  <c r="PA123" i="3"/>
  <c r="UC128" i="3"/>
  <c r="OW139" i="3"/>
  <c r="OL154" i="3"/>
  <c r="RH55" i="3"/>
  <c r="LS22" i="3"/>
  <c r="MG45" i="3"/>
  <c r="RB174" i="3"/>
  <c r="PA70" i="3"/>
  <c r="QZ55" i="3"/>
  <c r="SZ66" i="3"/>
  <c r="SB151" i="3"/>
  <c r="MS25" i="3"/>
  <c r="SZ82" i="3"/>
  <c r="TW178" i="3"/>
  <c r="TE46" i="3"/>
  <c r="QR60" i="3"/>
  <c r="SA45" i="3"/>
  <c r="QV110" i="3"/>
  <c r="TR63" i="3"/>
  <c r="SC11" i="3"/>
  <c r="PR78" i="3"/>
  <c r="RG49" i="3"/>
  <c r="QT40" i="3"/>
  <c r="TG65" i="3"/>
  <c r="MO64" i="3"/>
  <c r="PZ138" i="3"/>
  <c r="SW23" i="3"/>
  <c r="OY7" i="3"/>
  <c r="LO112" i="3"/>
  <c r="QB77" i="3"/>
  <c r="RI102" i="3"/>
  <c r="RJ46" i="3"/>
  <c r="SZ105" i="3"/>
  <c r="PS174" i="3"/>
  <c r="LM37" i="3"/>
  <c r="SX38" i="3"/>
  <c r="OP153" i="3"/>
  <c r="PS88" i="3"/>
  <c r="PR151" i="3"/>
  <c r="PD25" i="3"/>
  <c r="MT124" i="3"/>
  <c r="TR5" i="3"/>
  <c r="LS13" i="3"/>
  <c r="SS73" i="3"/>
  <c r="UJ18" i="3"/>
  <c r="SD148" i="3"/>
  <c r="RK75" i="3"/>
  <c r="PT96" i="3"/>
  <c r="LM130" i="3"/>
  <c r="SJ168" i="3"/>
  <c r="UB124" i="3"/>
  <c r="SG57" i="3"/>
  <c r="SO125" i="3"/>
  <c r="LO102" i="3"/>
  <c r="TX135" i="3"/>
  <c r="MO118" i="3"/>
  <c r="TU65" i="3"/>
  <c r="OO93" i="3"/>
  <c r="QY98" i="3"/>
  <c r="RN120" i="3"/>
  <c r="SJ47" i="3"/>
  <c r="TX60" i="3"/>
  <c r="SZ33" i="3"/>
  <c r="PC24" i="3"/>
  <c r="MG55" i="3"/>
  <c r="OM74" i="3"/>
  <c r="RG117" i="3"/>
  <c r="RY132" i="3"/>
  <c r="OQ126" i="3"/>
  <c r="OQ94" i="3"/>
  <c r="LS172" i="3"/>
  <c r="RK103" i="3"/>
  <c r="RB129" i="3"/>
  <c r="PO168" i="3"/>
  <c r="UH52" i="3"/>
  <c r="TK99" i="3"/>
  <c r="MS40" i="3"/>
  <c r="SR181" i="3"/>
  <c r="QR33" i="3"/>
  <c r="RN48" i="3"/>
  <c r="SW105" i="3"/>
  <c r="RS94" i="3"/>
  <c r="PU147" i="3"/>
  <c r="QV6" i="3"/>
  <c r="LH75" i="3"/>
  <c r="OL68" i="3"/>
  <c r="QP92" i="3"/>
  <c r="PX83" i="3"/>
  <c r="SY18" i="3"/>
  <c r="LT32" i="3"/>
  <c r="SK29" i="3"/>
  <c r="MG65" i="3"/>
  <c r="TD113" i="3"/>
  <c r="TU37" i="3"/>
  <c r="MP64" i="3"/>
  <c r="RZ34" i="3"/>
  <c r="MY143" i="3"/>
  <c r="TG54" i="3"/>
  <c r="MN103" i="3"/>
  <c r="UA97" i="3"/>
  <c r="SK104" i="3"/>
  <c r="TK141" i="3"/>
  <c r="OP71" i="3"/>
  <c r="LV21" i="3"/>
  <c r="UE39" i="3"/>
  <c r="QR69" i="3"/>
  <c r="LT162" i="3"/>
  <c r="UF100" i="3"/>
  <c r="PD53" i="3"/>
  <c r="MY92" i="3"/>
  <c r="TE127" i="3"/>
  <c r="UB16" i="3"/>
  <c r="LH16" i="3"/>
  <c r="TZ47" i="3"/>
  <c r="TD44" i="3"/>
  <c r="LZ38" i="3"/>
  <c r="SO128" i="3"/>
  <c r="UJ85" i="3"/>
  <c r="MY50" i="3"/>
  <c r="UD142" i="3"/>
  <c r="LS153" i="3"/>
  <c r="PR49" i="3"/>
  <c r="SP49" i="3"/>
  <c r="TZ58" i="3"/>
  <c r="TD89" i="3"/>
  <c r="OY137" i="3"/>
  <c r="MP118" i="3"/>
  <c r="TB56" i="3"/>
  <c r="UI102" i="3"/>
  <c r="PR160" i="3"/>
  <c r="TL158" i="3"/>
  <c r="LJ29" i="3"/>
  <c r="TD75" i="3"/>
  <c r="UC68" i="3"/>
  <c r="TR35" i="3"/>
  <c r="RZ118" i="3"/>
  <c r="PH68" i="3"/>
  <c r="PG36" i="3"/>
  <c r="SF58" i="3"/>
  <c r="TJ15" i="3"/>
  <c r="OS15" i="3"/>
  <c r="MR68" i="3"/>
  <c r="TM88" i="3"/>
  <c r="TC61" i="3"/>
  <c r="UA80" i="3"/>
  <c r="RL78" i="3"/>
  <c r="SW120" i="3"/>
  <c r="LQ37" i="3"/>
  <c r="MJ86" i="3"/>
  <c r="OM71" i="3"/>
  <c r="LI77" i="3"/>
  <c r="MK3" i="3"/>
  <c r="UD157" i="3"/>
  <c r="OQ47" i="3"/>
  <c r="PC40" i="3"/>
  <c r="QS108" i="3"/>
  <c r="TU88" i="3"/>
  <c r="LZ21" i="3"/>
  <c r="MR87" i="3"/>
  <c r="SZ158" i="3"/>
  <c r="UJ54" i="3"/>
  <c r="MR45" i="3"/>
  <c r="OZ29" i="3"/>
  <c r="QA153" i="3"/>
  <c r="QX113" i="3"/>
  <c r="UE50" i="3"/>
  <c r="QW94" i="3"/>
  <c r="RZ74" i="3"/>
  <c r="PT45" i="3"/>
  <c r="OR190" i="3"/>
  <c r="OO76" i="3"/>
  <c r="PU45" i="3"/>
  <c r="QF7" i="3"/>
  <c r="PO117" i="3"/>
  <c r="LO110" i="3"/>
  <c r="PC43" i="3"/>
  <c r="QV70" i="3"/>
  <c r="UJ47" i="3"/>
  <c r="ST34" i="3"/>
  <c r="UG53" i="3"/>
  <c r="SE8" i="3"/>
  <c r="OW84" i="3"/>
  <c r="QC154" i="3"/>
  <c r="RV41" i="3"/>
  <c r="TL126" i="3"/>
  <c r="LF8" i="3"/>
  <c r="OY40" i="3"/>
  <c r="UB49" i="3"/>
  <c r="LY30" i="3"/>
  <c r="RN129" i="3"/>
  <c r="TD17" i="3"/>
  <c r="SS173" i="3"/>
  <c r="QG74" i="3"/>
  <c r="LD59" i="3"/>
  <c r="MM139" i="3"/>
  <c r="RM3" i="3"/>
  <c r="MG159" i="3"/>
  <c r="QC165" i="3"/>
  <c r="UF57" i="3"/>
  <c r="TJ8" i="3"/>
  <c r="PY83" i="3"/>
  <c r="RM41" i="3"/>
  <c r="QZ42" i="3"/>
  <c r="MU10" i="3"/>
  <c r="ON66" i="3"/>
  <c r="RE13" i="3"/>
  <c r="QM13" i="3" s="1"/>
  <c r="RY161" i="3"/>
  <c r="OL78" i="3"/>
  <c r="PY95" i="3"/>
  <c r="SJ102" i="3"/>
  <c r="ON26" i="3"/>
  <c r="UD110" i="3"/>
  <c r="TW21" i="3"/>
  <c r="QY100" i="3"/>
  <c r="UE141" i="3"/>
  <c r="TH79" i="3"/>
  <c r="TK155" i="3"/>
  <c r="TB67" i="3"/>
  <c r="QC155" i="3"/>
  <c r="RE63" i="3"/>
  <c r="LF108" i="3"/>
  <c r="MK125" i="3"/>
  <c r="OT169" i="3"/>
  <c r="PZ131" i="3"/>
  <c r="RJ52" i="3"/>
  <c r="QY94" i="3"/>
  <c r="SI41" i="3"/>
  <c r="OL162" i="3"/>
  <c r="RM164" i="3"/>
  <c r="PU140" i="3"/>
  <c r="SX89" i="3"/>
  <c r="PE18" i="3"/>
  <c r="MP117" i="3"/>
  <c r="TD81" i="3"/>
  <c r="LM135" i="3"/>
  <c r="ML100" i="3"/>
  <c r="SD19" i="3"/>
  <c r="OV127" i="3"/>
  <c r="TW145" i="3"/>
  <c r="LJ125" i="3"/>
  <c r="SR138" i="3"/>
  <c r="TZ31" i="3"/>
  <c r="OZ14" i="3"/>
  <c r="MO153" i="3"/>
  <c r="PJ100" i="3"/>
  <c r="MV44" i="3"/>
  <c r="OL173" i="3"/>
  <c r="PV101" i="3"/>
  <c r="MP65" i="3"/>
  <c r="LU38" i="3"/>
  <c r="LF92" i="3"/>
  <c r="TI49" i="3"/>
  <c r="MJ56" i="3"/>
  <c r="UB51" i="3"/>
  <c r="RV175" i="3"/>
  <c r="TJ13" i="3"/>
  <c r="LU69" i="3"/>
  <c r="LV30" i="3"/>
  <c r="RV39" i="3"/>
  <c r="UJ39" i="3"/>
  <c r="OQ50" i="3"/>
  <c r="OQ27" i="3"/>
  <c r="OP106" i="3"/>
  <c r="TE48" i="3"/>
  <c r="QF85" i="3"/>
  <c r="SQ48" i="3"/>
  <c r="QD91" i="3"/>
  <c r="UI34" i="3"/>
  <c r="LO122" i="3"/>
  <c r="PI127" i="3"/>
  <c r="UD93" i="3"/>
  <c r="TC112" i="3"/>
  <c r="PA120" i="3"/>
  <c r="QZ49" i="3"/>
  <c r="OM93" i="3"/>
  <c r="OL61" i="3"/>
  <c r="PU24" i="3"/>
  <c r="QA36" i="3"/>
  <c r="TL66" i="3"/>
  <c r="MM147" i="3"/>
  <c r="LY62" i="3"/>
  <c r="QX102" i="3"/>
  <c r="LF68" i="3"/>
  <c r="MJ150" i="3"/>
  <c r="SB130" i="3"/>
  <c r="MW104" i="3"/>
  <c r="PC103" i="3"/>
  <c r="LZ114" i="3"/>
  <c r="TV107" i="3"/>
  <c r="MP14" i="3"/>
  <c r="TM51" i="3"/>
  <c r="PA61" i="3"/>
  <c r="PI93" i="3"/>
  <c r="QA97" i="3"/>
  <c r="MQ160" i="3"/>
  <c r="RK18" i="3"/>
  <c r="TD83" i="3"/>
  <c r="TJ115" i="3"/>
  <c r="QT27" i="3"/>
  <c r="LH125" i="3"/>
  <c r="TZ106" i="3"/>
  <c r="TK111" i="3"/>
  <c r="SJ49" i="3"/>
  <c r="LU173" i="3"/>
  <c r="LK172" i="3"/>
  <c r="QR6" i="3"/>
  <c r="MV28" i="3"/>
  <c r="UG152" i="3"/>
  <c r="TW20" i="3"/>
  <c r="QC13" i="3"/>
  <c r="RZ105" i="3"/>
  <c r="MK36" i="3"/>
  <c r="ML60" i="3"/>
  <c r="ML5" i="3"/>
  <c r="RL37" i="3"/>
  <c r="RE51" i="3"/>
  <c r="OU107" i="3"/>
  <c r="PB22" i="3"/>
  <c r="SH10" i="3"/>
  <c r="UJ52" i="3"/>
  <c r="QU117" i="3"/>
  <c r="MM108" i="3"/>
  <c r="SP130" i="3"/>
  <c r="RE155" i="3"/>
  <c r="OT137" i="3"/>
  <c r="SH72" i="3"/>
  <c r="LI49" i="3"/>
  <c r="SR81" i="3"/>
  <c r="MY87" i="3"/>
  <c r="QP80" i="3"/>
  <c r="OQ148" i="3"/>
  <c r="TL47" i="3"/>
  <c r="MY32" i="3"/>
  <c r="OY21" i="3"/>
  <c r="TH106" i="3"/>
  <c r="UG46" i="3"/>
  <c r="OO138" i="3"/>
  <c r="RD130" i="3"/>
  <c r="OQ3" i="3"/>
  <c r="MJ129" i="3"/>
  <c r="SZ139" i="3"/>
  <c r="TW41" i="3"/>
  <c r="PJ7" i="3"/>
  <c r="RX57" i="3"/>
  <c r="PO35" i="3"/>
  <c r="QS96" i="3"/>
  <c r="TL159" i="3"/>
  <c r="QZ8" i="3"/>
  <c r="SK26" i="3"/>
  <c r="QD109" i="3"/>
  <c r="PZ103" i="3"/>
  <c r="LK8" i="3"/>
  <c r="TW48" i="3"/>
  <c r="PO68" i="3"/>
  <c r="UD88" i="3"/>
  <c r="QB93" i="3"/>
  <c r="LM47" i="3"/>
  <c r="OS90" i="3"/>
  <c r="SV129" i="3"/>
  <c r="TG74" i="3"/>
  <c r="OU55" i="3"/>
  <c r="RC40" i="3"/>
  <c r="QE88" i="3"/>
  <c r="PA153" i="3"/>
  <c r="LY28" i="3"/>
  <c r="LZ7" i="3"/>
  <c r="OM61" i="3"/>
  <c r="QF114" i="3"/>
  <c r="TC95" i="3"/>
  <c r="QV42" i="3"/>
  <c r="SV122" i="3"/>
  <c r="LO48" i="3"/>
  <c r="ML114" i="3"/>
  <c r="RG80" i="3"/>
  <c r="QQ25" i="3"/>
  <c r="QX20" i="3"/>
  <c r="QW64" i="3"/>
  <c r="OO184" i="3"/>
  <c r="RF42" i="3"/>
  <c r="PA21" i="3"/>
  <c r="MY115" i="3"/>
  <c r="TF76" i="3"/>
  <c r="QT94" i="3"/>
  <c r="MN116" i="3"/>
  <c r="LJ144" i="3"/>
  <c r="LE6" i="3"/>
  <c r="QB113" i="3"/>
  <c r="PJ18" i="3"/>
  <c r="TM54" i="3"/>
  <c r="LG45" i="3"/>
  <c r="PB161" i="3"/>
  <c r="TA13" i="3"/>
  <c r="RA62" i="3"/>
  <c r="RH113" i="3"/>
  <c r="RY164" i="3"/>
  <c r="SA120" i="3"/>
  <c r="SF151" i="3"/>
  <c r="SZ62" i="3"/>
  <c r="TG61" i="3"/>
  <c r="TB179" i="3"/>
  <c r="TX155" i="3"/>
  <c r="LP23" i="3"/>
  <c r="MX138" i="3"/>
  <c r="LM66" i="3"/>
  <c r="LY138" i="3"/>
  <c r="SB131" i="3"/>
  <c r="RN183" i="3"/>
  <c r="MY52" i="3"/>
  <c r="QE22" i="3"/>
  <c r="PC159" i="3"/>
  <c r="OU44" i="3"/>
  <c r="LP122" i="3"/>
  <c r="PB68" i="3"/>
  <c r="SK131" i="3"/>
  <c r="QZ39" i="3"/>
  <c r="PV88" i="3"/>
  <c r="MT67" i="3"/>
  <c r="MV87" i="3"/>
  <c r="LY42" i="3"/>
  <c r="OX157" i="3"/>
  <c r="QY105" i="3"/>
  <c r="TB128" i="3"/>
  <c r="SP122" i="3"/>
  <c r="OO105" i="3"/>
  <c r="PA134" i="3"/>
  <c r="PI24" i="3"/>
  <c r="TK173" i="3"/>
  <c r="ST7" i="3"/>
  <c r="OP93" i="3"/>
  <c r="PO146" i="3"/>
  <c r="TE138" i="3"/>
  <c r="MY121" i="3"/>
  <c r="OL155" i="3"/>
  <c r="ML25" i="3"/>
  <c r="SD118" i="3"/>
  <c r="QZ28" i="3"/>
  <c r="RK93" i="3"/>
  <c r="LE200" i="3"/>
  <c r="ON61" i="3"/>
  <c r="UH130" i="3"/>
  <c r="LY156" i="3"/>
  <c r="SS65" i="3"/>
  <c r="LN145" i="3"/>
  <c r="PS5" i="3"/>
  <c r="LP114" i="3"/>
  <c r="OP104" i="3"/>
  <c r="PZ17" i="3"/>
  <c r="PI57" i="3"/>
  <c r="RN110" i="3"/>
  <c r="QG172" i="3"/>
  <c r="TV108" i="3"/>
  <c r="LZ123" i="3"/>
  <c r="UE52" i="3"/>
  <c r="MO8" i="3"/>
  <c r="SV172" i="3"/>
  <c r="OV181" i="3"/>
  <c r="TY135" i="3"/>
  <c r="LJ15" i="3"/>
  <c r="UJ133" i="3"/>
  <c r="LL114" i="3"/>
  <c r="TK136" i="3"/>
  <c r="RI8" i="3"/>
  <c r="OR37" i="3"/>
  <c r="OX112" i="3"/>
  <c r="MY116" i="3"/>
  <c r="PO30" i="3"/>
  <c r="PI54" i="3"/>
  <c r="MR9" i="3"/>
  <c r="PE103" i="3"/>
  <c r="LR30" i="3"/>
  <c r="UI138" i="3"/>
  <c r="UG40" i="3"/>
  <c r="OZ61" i="3"/>
  <c r="QU89" i="3"/>
  <c r="RA117" i="3"/>
  <c r="ON36" i="3"/>
  <c r="RZ84" i="3"/>
  <c r="TJ119" i="3"/>
  <c r="LP119" i="3"/>
  <c r="PU89" i="3"/>
  <c r="LG65" i="3"/>
  <c r="TW92" i="3"/>
  <c r="SP58" i="3"/>
  <c r="SB76" i="3"/>
  <c r="LQ50" i="3"/>
  <c r="QY41" i="3"/>
  <c r="RA83" i="3"/>
  <c r="OL20" i="3"/>
  <c r="UC122" i="3"/>
  <c r="RK14" i="3"/>
  <c r="SP77" i="3"/>
  <c r="QS142" i="3"/>
  <c r="ST133" i="3"/>
  <c r="LN50" i="3"/>
  <c r="OX178" i="3"/>
  <c r="SY12" i="3"/>
  <c r="MV85" i="3"/>
  <c r="LJ114" i="3"/>
  <c r="TX64" i="3"/>
  <c r="RI91" i="3"/>
  <c r="MA179" i="3"/>
  <c r="RJ123" i="3"/>
  <c r="MT34" i="3"/>
  <c r="OW147" i="3"/>
  <c r="SD132" i="3"/>
  <c r="TI105" i="3"/>
  <c r="TH129" i="3"/>
  <c r="RF113" i="3"/>
  <c r="OR112" i="3"/>
  <c r="PZ72" i="3"/>
  <c r="RC157" i="3"/>
  <c r="OZ6" i="3"/>
  <c r="SR85" i="3"/>
  <c r="QV66" i="3"/>
  <c r="PU156" i="3"/>
  <c r="SF3" i="3"/>
  <c r="SG15" i="3"/>
  <c r="OR183" i="3"/>
  <c r="PH19" i="3"/>
  <c r="LI62" i="3"/>
  <c r="OU103" i="3"/>
  <c r="LR87" i="3"/>
  <c r="RE99" i="3"/>
  <c r="RX134" i="3"/>
  <c r="RY120" i="3"/>
  <c r="QG29" i="3"/>
  <c r="SE116" i="3"/>
  <c r="LO12" i="3"/>
  <c r="PY130" i="3"/>
  <c r="OR154" i="3"/>
  <c r="LO51" i="3"/>
  <c r="RI144" i="3"/>
  <c r="LQ118" i="3"/>
  <c r="OQ86" i="3"/>
  <c r="TW141" i="3"/>
  <c r="QW77" i="3"/>
  <c r="SJ48" i="3"/>
  <c r="LI46" i="3"/>
  <c r="PX142" i="3"/>
  <c r="MU68" i="3"/>
  <c r="ON133" i="3"/>
  <c r="PT49" i="3"/>
  <c r="TH127" i="3"/>
  <c r="UH140" i="3"/>
  <c r="SU89" i="3"/>
  <c r="SA118" i="3"/>
  <c r="RH102" i="3"/>
  <c r="QZ88" i="3"/>
  <c r="SU53" i="3"/>
  <c r="LU62" i="3"/>
  <c r="TD85" i="3"/>
  <c r="QR172" i="3"/>
  <c r="QV41" i="3"/>
  <c r="MB63" i="3"/>
  <c r="QB140" i="3"/>
  <c r="OP57" i="3"/>
  <c r="RX78" i="3"/>
  <c r="QS71" i="3"/>
  <c r="MT36" i="3"/>
  <c r="LS123" i="3"/>
  <c r="PO45" i="3"/>
  <c r="TR142" i="3"/>
  <c r="LP69" i="3"/>
  <c r="UI81" i="3"/>
  <c r="PV126" i="3"/>
  <c r="RE43" i="3"/>
  <c r="QM43" i="3" s="1"/>
  <c r="PZ93" i="3"/>
  <c r="RK162" i="3"/>
  <c r="LK163" i="3"/>
  <c r="PZ63" i="3"/>
  <c r="SI119" i="3"/>
  <c r="TL6" i="3"/>
  <c r="RG108" i="3"/>
  <c r="RN84" i="3"/>
  <c r="TL129" i="3"/>
  <c r="OW101" i="3"/>
  <c r="UC119" i="3"/>
  <c r="PY166" i="3"/>
  <c r="QY191" i="3"/>
  <c r="SO74" i="3"/>
  <c r="PO179" i="3"/>
  <c r="SF12" i="3"/>
  <c r="LR97" i="3"/>
  <c r="PW9" i="3"/>
  <c r="QB137" i="3"/>
  <c r="QR112" i="3"/>
  <c r="SS33" i="3"/>
  <c r="LR163" i="3"/>
  <c r="SJ82" i="3"/>
  <c r="LP92" i="3"/>
  <c r="RH142" i="3"/>
  <c r="MV145" i="3"/>
  <c r="LM114" i="3"/>
  <c r="OP118" i="3"/>
  <c r="SG93" i="3"/>
  <c r="LN3" i="3"/>
  <c r="UE137" i="3"/>
  <c r="RH194" i="3"/>
  <c r="QU15" i="3"/>
  <c r="MX132" i="3"/>
  <c r="LK20" i="3"/>
  <c r="PC47" i="3"/>
  <c r="RG65" i="3"/>
  <c r="MB114" i="3"/>
  <c r="LP15" i="3"/>
  <c r="SY98" i="3"/>
  <c r="TR161" i="3"/>
  <c r="SS59" i="3"/>
  <c r="SC26" i="3"/>
  <c r="PI140" i="3"/>
  <c r="LZ95" i="3"/>
  <c r="UA144" i="3"/>
  <c r="TR186" i="3"/>
  <c r="SY9" i="3"/>
  <c r="LU51" i="3"/>
  <c r="MW121" i="3"/>
  <c r="LW140" i="3"/>
  <c r="QS52" i="3"/>
  <c r="UB102" i="3"/>
  <c r="RE136" i="3"/>
  <c r="PT133" i="3"/>
  <c r="MK164" i="3"/>
  <c r="QX128" i="3"/>
  <c r="RI6" i="3"/>
  <c r="QS136" i="3"/>
  <c r="OS99" i="3"/>
  <c r="SQ85" i="3"/>
  <c r="RI65" i="3"/>
  <c r="OV88" i="3"/>
  <c r="UC70" i="3"/>
  <c r="PR98" i="3"/>
  <c r="QP86" i="3"/>
  <c r="SS127" i="3"/>
  <c r="SI19" i="3"/>
  <c r="RW98" i="3"/>
  <c r="LS6" i="3"/>
  <c r="ML141" i="3"/>
  <c r="TX92" i="3"/>
  <c r="OY39" i="3"/>
  <c r="TM38" i="3"/>
  <c r="ST38" i="3"/>
  <c r="OS49" i="3"/>
  <c r="LR103" i="3"/>
  <c r="RW18" i="3"/>
  <c r="SC43" i="3"/>
  <c r="LX111" i="3"/>
  <c r="OO21" i="3"/>
  <c r="LF85" i="3"/>
  <c r="QA139" i="3"/>
  <c r="QV125" i="3"/>
  <c r="QC174" i="3"/>
  <c r="PV92" i="3"/>
  <c r="MQ99" i="3"/>
  <c r="QW57" i="3"/>
  <c r="PU159" i="3"/>
  <c r="LG64" i="3"/>
  <c r="TW57" i="3"/>
  <c r="QU26" i="3"/>
  <c r="MT13" i="3"/>
  <c r="LG52" i="3"/>
  <c r="UA38" i="3"/>
  <c r="QY125" i="3"/>
  <c r="RF92" i="3"/>
  <c r="RD14" i="3"/>
  <c r="UG14" i="3"/>
  <c r="MR72" i="3"/>
  <c r="PV3" i="3"/>
  <c r="RG5" i="3"/>
  <c r="UF83" i="3"/>
  <c r="SX138" i="3"/>
  <c r="LL68" i="3"/>
  <c r="UB76" i="3"/>
  <c r="RE38" i="3"/>
  <c r="TB36" i="3"/>
  <c r="RD122" i="3"/>
  <c r="MW25" i="3"/>
  <c r="RL33" i="3"/>
  <c r="LQ63" i="3"/>
  <c r="SH31" i="3"/>
  <c r="RH68" i="3"/>
  <c r="MA20" i="3"/>
  <c r="TY45" i="3"/>
  <c r="PD61" i="3"/>
  <c r="MT169" i="3"/>
  <c r="SD80" i="3"/>
  <c r="QG7" i="3"/>
  <c r="OW59" i="3"/>
  <c r="QB98" i="3"/>
  <c r="QY190" i="3"/>
  <c r="SR182" i="3"/>
  <c r="TB49" i="3"/>
  <c r="TL147" i="3"/>
  <c r="MA25" i="3"/>
  <c r="PW171" i="3"/>
  <c r="RG42" i="3"/>
  <c r="QW97" i="3"/>
  <c r="SF52" i="3"/>
  <c r="SB43" i="3"/>
  <c r="LW78" i="3"/>
  <c r="SY35" i="3"/>
  <c r="TG62" i="3"/>
  <c r="TA155" i="3"/>
  <c r="LF22" i="3"/>
  <c r="OU95" i="3"/>
  <c r="LM14" i="3"/>
  <c r="OO30" i="3"/>
  <c r="PU59" i="3"/>
  <c r="LF69" i="3"/>
  <c r="SS130" i="3"/>
  <c r="TZ105" i="3"/>
  <c r="PI6" i="3"/>
  <c r="RA80" i="3"/>
  <c r="LD29" i="3"/>
  <c r="MG25" i="3"/>
  <c r="QF140" i="3"/>
  <c r="LV11" i="3"/>
  <c r="MR101" i="3"/>
  <c r="PC65" i="3"/>
  <c r="LH183" i="3"/>
  <c r="OO12" i="3"/>
  <c r="QC74" i="3"/>
  <c r="TE90" i="3"/>
  <c r="MG11" i="3"/>
  <c r="PW154" i="3"/>
  <c r="LH20" i="3"/>
  <c r="SZ39" i="3"/>
  <c r="RC96" i="3"/>
  <c r="PD168" i="3"/>
  <c r="RH173" i="3"/>
  <c r="MB74" i="3"/>
  <c r="RL84" i="3"/>
  <c r="QV54" i="3"/>
  <c r="LL61" i="3"/>
  <c r="TA115" i="3"/>
  <c r="OM135" i="3"/>
  <c r="PB58" i="3"/>
  <c r="OS79" i="3"/>
  <c r="TV88" i="3"/>
  <c r="PZ56" i="3"/>
  <c r="LQ51" i="3"/>
  <c r="RJ64" i="3"/>
  <c r="RM49" i="3"/>
  <c r="TK18" i="3"/>
  <c r="UE22" i="3"/>
  <c r="RC42" i="3"/>
  <c r="PZ89" i="3"/>
  <c r="RM6" i="3"/>
  <c r="LL49" i="3"/>
  <c r="LO148" i="3"/>
  <c r="PO122" i="3"/>
  <c r="RM60" i="3"/>
  <c r="PE98" i="3"/>
  <c r="UC101" i="3"/>
  <c r="RV48" i="3"/>
  <c r="MQ131" i="3"/>
  <c r="PV8" i="3"/>
  <c r="LQ107" i="3"/>
  <c r="UJ61" i="3"/>
  <c r="PD51" i="3"/>
  <c r="LT65" i="3"/>
  <c r="OL147" i="3"/>
  <c r="TB119" i="3"/>
  <c r="TY105" i="3"/>
  <c r="TX50" i="3"/>
  <c r="PW31" i="3"/>
  <c r="MN33" i="3"/>
  <c r="TG10" i="3"/>
  <c r="LY48" i="3"/>
  <c r="TA114" i="3"/>
  <c r="ML10" i="3"/>
  <c r="RK137" i="3"/>
  <c r="TI123" i="3"/>
  <c r="QV139" i="3"/>
  <c r="PY104" i="3"/>
  <c r="MW11" i="3"/>
  <c r="PT65" i="3"/>
  <c r="MA149" i="3"/>
  <c r="ST10" i="3"/>
  <c r="TW149" i="3"/>
  <c r="TA95" i="3"/>
  <c r="RI72" i="3"/>
  <c r="PD18" i="3"/>
  <c r="TX108" i="3"/>
  <c r="RK147" i="3"/>
  <c r="RH69" i="3"/>
  <c r="TW135" i="3"/>
  <c r="QA132" i="3"/>
  <c r="OO69" i="3"/>
  <c r="QE82" i="3"/>
  <c r="QG110" i="3"/>
  <c r="PD39" i="3"/>
  <c r="RZ44" i="3"/>
  <c r="QZ116" i="3"/>
  <c r="OR49" i="3"/>
  <c r="SO43" i="3"/>
  <c r="MG149" i="3"/>
  <c r="LE50" i="3"/>
  <c r="QE111" i="3"/>
  <c r="LS168" i="3"/>
  <c r="QX35" i="3"/>
  <c r="RD15" i="3"/>
  <c r="SA46" i="3"/>
  <c r="SU103" i="3"/>
  <c r="TR33" i="3"/>
  <c r="TF133" i="3"/>
  <c r="MJ119" i="3"/>
  <c r="OQ120" i="3"/>
  <c r="TA146" i="3"/>
  <c r="OU8" i="3"/>
  <c r="OS138" i="3"/>
  <c r="UD26" i="3"/>
  <c r="MA132" i="3"/>
  <c r="RI42" i="3"/>
  <c r="MX36" i="3"/>
  <c r="TB92" i="3"/>
  <c r="TH94" i="3"/>
  <c r="PZ115" i="3"/>
  <c r="UE9" i="3"/>
  <c r="TF91" i="3"/>
  <c r="SA139" i="3"/>
  <c r="LI122" i="3"/>
  <c r="SR16" i="3"/>
  <c r="RA92" i="3"/>
  <c r="LM97" i="3"/>
  <c r="QA141" i="3"/>
  <c r="SJ100" i="3"/>
  <c r="QU82" i="3"/>
  <c r="QC63" i="3"/>
  <c r="SY20" i="3"/>
  <c r="RF15" i="3"/>
  <c r="LF64" i="3"/>
  <c r="UB133" i="3"/>
  <c r="MK37" i="3"/>
  <c r="SC41" i="3"/>
  <c r="SY163" i="3"/>
  <c r="OQ127" i="3"/>
  <c r="PU118" i="3"/>
  <c r="RK129" i="3"/>
  <c r="SF131" i="3"/>
  <c r="PH95" i="3"/>
  <c r="QE115" i="3"/>
  <c r="SU135" i="3"/>
  <c r="RH114" i="3"/>
  <c r="QG137" i="3"/>
  <c r="LO129" i="3"/>
  <c r="UB95" i="3"/>
  <c r="LP105" i="3"/>
  <c r="OW161" i="3"/>
  <c r="RI69" i="3"/>
  <c r="RJ10" i="3"/>
  <c r="MO33" i="3"/>
  <c r="SF85" i="3"/>
  <c r="MV188" i="3"/>
  <c r="QS122" i="3"/>
  <c r="RL29" i="3"/>
  <c r="PX39" i="3"/>
  <c r="SH120" i="3"/>
  <c r="TD43" i="3"/>
  <c r="SI81" i="3"/>
  <c r="OS101" i="3"/>
  <c r="LI103" i="3"/>
  <c r="QB10" i="3"/>
  <c r="UF50" i="3"/>
  <c r="SF100" i="3"/>
  <c r="MA29" i="3"/>
  <c r="LN59" i="3"/>
  <c r="PA83" i="3"/>
  <c r="MJ96" i="3"/>
  <c r="LM58" i="3"/>
  <c r="RW146" i="3"/>
  <c r="MG130" i="3"/>
  <c r="PS131" i="3"/>
  <c r="LR82" i="3"/>
  <c r="SF118" i="3"/>
  <c r="TV30" i="3"/>
  <c r="PF57" i="3"/>
  <c r="UE108" i="3"/>
  <c r="PC83" i="3"/>
  <c r="LU72" i="3"/>
  <c r="TR13" i="3"/>
  <c r="OM165" i="3"/>
  <c r="SA101" i="3"/>
  <c r="SO102" i="3"/>
  <c r="TR152" i="3"/>
  <c r="LV136" i="3"/>
  <c r="RY43" i="3"/>
  <c r="TW17" i="3"/>
  <c r="RD18" i="3"/>
  <c r="PA100" i="3"/>
  <c r="SA74" i="3"/>
  <c r="RJ25" i="3"/>
  <c r="QY96" i="3"/>
  <c r="LI29" i="3"/>
  <c r="PO57" i="3"/>
  <c r="SE101" i="3"/>
  <c r="UD14" i="3"/>
  <c r="SB56" i="3"/>
  <c r="LP30" i="3"/>
  <c r="PS84" i="3"/>
  <c r="LM38" i="3"/>
  <c r="TE89" i="3"/>
  <c r="OT131" i="3"/>
  <c r="OR18" i="3"/>
  <c r="LZ13" i="3"/>
  <c r="OQ69" i="3"/>
  <c r="TM161" i="3"/>
  <c r="LH63" i="3"/>
  <c r="PJ36" i="3"/>
  <c r="PG28" i="3"/>
  <c r="MV117" i="3"/>
  <c r="QB91" i="3"/>
  <c r="LJ154" i="3"/>
  <c r="RG51" i="3"/>
  <c r="RW23" i="3"/>
  <c r="QX71" i="3"/>
  <c r="QA125" i="3"/>
  <c r="QG13" i="3"/>
  <c r="RJ84" i="3"/>
  <c r="QE94" i="3"/>
  <c r="PG79" i="3"/>
  <c r="RB93" i="3"/>
  <c r="RX187" i="3"/>
  <c r="ML178" i="3"/>
  <c r="OS6" i="3"/>
  <c r="LF80" i="3"/>
  <c r="TX59" i="3"/>
  <c r="UA16" i="3"/>
  <c r="OQ146" i="3"/>
  <c r="TJ53" i="3"/>
  <c r="SQ108" i="3"/>
  <c r="SY134" i="3"/>
  <c r="QA103" i="3"/>
  <c r="UH69" i="3"/>
  <c r="MA72" i="3"/>
  <c r="QY16" i="3"/>
  <c r="UG13" i="3"/>
  <c r="MW111" i="3"/>
  <c r="UA89" i="3"/>
  <c r="MY104" i="3"/>
  <c r="RC105" i="3"/>
  <c r="TZ90" i="3"/>
  <c r="RV55" i="3"/>
  <c r="MA111" i="3"/>
  <c r="UJ89" i="3"/>
  <c r="OU90" i="3"/>
  <c r="UI120" i="3"/>
  <c r="RD55" i="3"/>
  <c r="RI45" i="3"/>
  <c r="QD86" i="3"/>
  <c r="MK177" i="3"/>
  <c r="LQ83" i="3"/>
  <c r="LI20" i="3"/>
  <c r="TX186" i="3"/>
  <c r="SA65" i="3"/>
  <c r="SW109" i="3"/>
  <c r="QX144" i="3"/>
  <c r="SU33" i="3"/>
  <c r="MG63" i="3"/>
  <c r="SW103" i="3"/>
  <c r="LL79" i="3"/>
  <c r="PI139" i="3"/>
  <c r="TM50" i="3"/>
  <c r="RW39" i="3"/>
  <c r="SY124" i="3"/>
  <c r="LZ59" i="3"/>
  <c r="QB47" i="3"/>
  <c r="TB43" i="3"/>
  <c r="RG85" i="3"/>
  <c r="RD147" i="3"/>
  <c r="TL48" i="3"/>
  <c r="SV62" i="3"/>
  <c r="TY4" i="3"/>
  <c r="LX62" i="3"/>
  <c r="QP159" i="3"/>
  <c r="SV158" i="3"/>
  <c r="PI98" i="3"/>
  <c r="PF48" i="3"/>
  <c r="RD159" i="3"/>
  <c r="LO105" i="3"/>
  <c r="RZ13" i="3"/>
  <c r="QW15" i="3"/>
  <c r="QB127" i="3"/>
  <c r="PO36" i="3"/>
  <c r="OX54" i="3"/>
  <c r="SS156" i="3"/>
  <c r="RA110" i="3"/>
  <c r="SF20" i="3"/>
  <c r="RH146" i="3"/>
  <c r="MV43" i="3"/>
  <c r="LG114" i="3"/>
  <c r="LX57" i="3"/>
  <c r="LW175" i="3"/>
  <c r="QA9" i="3"/>
  <c r="SW166" i="3"/>
  <c r="PS45" i="3"/>
  <c r="PC26" i="3"/>
  <c r="LZ105" i="3"/>
  <c r="OO73" i="3"/>
  <c r="RF51" i="3"/>
  <c r="TU45" i="3"/>
  <c r="TK107" i="3"/>
  <c r="SU134" i="3"/>
  <c r="RB125" i="3"/>
  <c r="PI100" i="3"/>
  <c r="OM54" i="3"/>
  <c r="RD63" i="3"/>
  <c r="MK104" i="3"/>
  <c r="LC104" i="3" s="1"/>
  <c r="QE70" i="3"/>
  <c r="LQ99" i="3"/>
  <c r="TF105" i="3"/>
  <c r="OY123" i="3"/>
  <c r="SJ6" i="3"/>
  <c r="PE115" i="3"/>
  <c r="SH166" i="3"/>
  <c r="RV125" i="3"/>
  <c r="LN152" i="3"/>
  <c r="PA58" i="3"/>
  <c r="MA114" i="3"/>
  <c r="RC101" i="3"/>
  <c r="TF58" i="3"/>
  <c r="PF99" i="3"/>
  <c r="QU97" i="3"/>
  <c r="OZ23" i="3"/>
  <c r="TC90" i="3"/>
  <c r="OY107" i="3"/>
  <c r="PC36" i="3"/>
  <c r="LE32" i="3"/>
  <c r="RM29" i="3"/>
  <c r="TZ74" i="3"/>
  <c r="PY6" i="3"/>
  <c r="QU18" i="3"/>
  <c r="RB112" i="3"/>
  <c r="TD118" i="3"/>
  <c r="PZ92" i="3"/>
  <c r="MR84" i="3"/>
  <c r="QQ50" i="3"/>
  <c r="UG112" i="3"/>
  <c r="UD138" i="3"/>
  <c r="LE30" i="3"/>
  <c r="RC108" i="3"/>
  <c r="UC95" i="3"/>
  <c r="PF13" i="3"/>
  <c r="QB101" i="3"/>
  <c r="MN141" i="3"/>
  <c r="OM123" i="3"/>
  <c r="SB49" i="3"/>
  <c r="OR144" i="3"/>
  <c r="OZ22" i="3"/>
  <c r="RV85" i="3"/>
  <c r="OL69" i="3"/>
  <c r="LU73" i="3"/>
  <c r="MW42" i="3"/>
  <c r="RI117" i="3"/>
  <c r="MQ122" i="3"/>
  <c r="TI36" i="3"/>
  <c r="SE33" i="3"/>
  <c r="UC172" i="3"/>
  <c r="UF41" i="3"/>
  <c r="TY147" i="3"/>
  <c r="QW172" i="3"/>
  <c r="SV164" i="3"/>
  <c r="UA121" i="3"/>
  <c r="RE71" i="3"/>
  <c r="QM71" i="3" s="1"/>
  <c r="LR83" i="3"/>
  <c r="TZ175" i="3"/>
  <c r="MK63" i="3"/>
  <c r="QA52" i="3"/>
  <c r="PY44" i="3"/>
  <c r="LP143" i="3"/>
  <c r="TH159" i="3"/>
  <c r="RB23" i="3"/>
  <c r="MJ193" i="3"/>
  <c r="MP85" i="3"/>
  <c r="OL148" i="3"/>
  <c r="QB107" i="3"/>
  <c r="PF47" i="3"/>
  <c r="QR91" i="3"/>
  <c r="RG59" i="3"/>
  <c r="LM51" i="3"/>
  <c r="LJ142" i="3"/>
  <c r="UA74" i="3"/>
  <c r="MW38" i="3"/>
  <c r="RF64" i="3"/>
  <c r="OS71" i="3"/>
  <c r="SZ151" i="3"/>
  <c r="TA99" i="3"/>
  <c r="RZ130" i="3"/>
  <c r="OV156" i="3"/>
  <c r="RY7" i="3"/>
  <c r="QR18" i="3"/>
  <c r="TV132" i="3"/>
  <c r="RF37" i="3"/>
  <c r="SJ50" i="3"/>
  <c r="LM6" i="3"/>
  <c r="LV104" i="3"/>
  <c r="PD79" i="3"/>
  <c r="RK163" i="3"/>
  <c r="UI114" i="3"/>
  <c r="RZ56" i="3"/>
  <c r="QV118" i="3"/>
  <c r="RX20" i="3"/>
  <c r="QZ31" i="3"/>
  <c r="MY11" i="3"/>
  <c r="QU164" i="3"/>
  <c r="QX23" i="3"/>
  <c r="LD141" i="3"/>
  <c r="OY30" i="3"/>
  <c r="QT11" i="3"/>
  <c r="LR153" i="3"/>
  <c r="QD29" i="3"/>
  <c r="OM19" i="3"/>
  <c r="LP60" i="3"/>
  <c r="TM110" i="3"/>
  <c r="QB56" i="3"/>
  <c r="PT61" i="3"/>
  <c r="SU124" i="3"/>
  <c r="UD34" i="3"/>
  <c r="QP12" i="3"/>
  <c r="QL12" i="3" s="1"/>
  <c r="SI66" i="3"/>
  <c r="LG76" i="3"/>
  <c r="SA9" i="3"/>
  <c r="PA147" i="3"/>
  <c r="LV63" i="3"/>
  <c r="LO115" i="3"/>
  <c r="QY55" i="3"/>
  <c r="RH79" i="3"/>
  <c r="UJ31" i="3"/>
  <c r="SC169" i="3"/>
  <c r="LO56" i="3"/>
  <c r="MQ50" i="3"/>
  <c r="RI98" i="3"/>
  <c r="QB55" i="3"/>
  <c r="TI147" i="3"/>
  <c r="UC173" i="3"/>
  <c r="RJ179" i="3"/>
  <c r="PA148" i="3"/>
  <c r="ST99" i="3"/>
  <c r="PB158" i="3"/>
  <c r="MV132" i="3"/>
  <c r="SY101" i="3"/>
  <c r="PU61" i="3"/>
  <c r="LK49" i="3"/>
  <c r="PO94" i="3"/>
  <c r="UJ51" i="3"/>
  <c r="OT32" i="3"/>
  <c r="LT43" i="3"/>
  <c r="RM26" i="3"/>
  <c r="PF88" i="3"/>
  <c r="LO64" i="3"/>
  <c r="UI38" i="3"/>
  <c r="UG28" i="3"/>
  <c r="MQ55" i="3"/>
  <c r="QT163" i="3"/>
  <c r="SW97" i="3"/>
  <c r="OQ137" i="3"/>
  <c r="LF133" i="3"/>
  <c r="LV37" i="3"/>
  <c r="RI83" i="3"/>
  <c r="PB82" i="3"/>
  <c r="OW119" i="3"/>
  <c r="PA15" i="3"/>
  <c r="PF44" i="3"/>
  <c r="PI186" i="3"/>
  <c r="QE98" i="3"/>
  <c r="QA151" i="3"/>
  <c r="SP72" i="3"/>
  <c r="LI142" i="3"/>
  <c r="PW67" i="3"/>
  <c r="MB165" i="3"/>
  <c r="QX49" i="3"/>
  <c r="OX47" i="3"/>
  <c r="PI104" i="3"/>
  <c r="QR43" i="3"/>
  <c r="LU54" i="3"/>
  <c r="TD16" i="3"/>
  <c r="PJ72" i="3"/>
  <c r="LU63" i="3"/>
  <c r="PZ64" i="3"/>
  <c r="LP149" i="3"/>
  <c r="SF164" i="3"/>
  <c r="PY158" i="3"/>
  <c r="SI63" i="3"/>
  <c r="RS98" i="3"/>
  <c r="PT37" i="3"/>
  <c r="UE63" i="3"/>
  <c r="PZ29" i="3"/>
  <c r="QB71" i="3"/>
  <c r="OL174" i="3"/>
  <c r="LZ191" i="3"/>
  <c r="LI44" i="3"/>
  <c r="PT59" i="3"/>
  <c r="OY68" i="3"/>
  <c r="TV23" i="3"/>
  <c r="LY12" i="3"/>
  <c r="QF95" i="3"/>
  <c r="TG100" i="3"/>
  <c r="TA172" i="3"/>
  <c r="OW51" i="3"/>
  <c r="RZ28" i="3"/>
  <c r="UG7" i="3"/>
  <c r="MP18" i="3"/>
  <c r="PT38" i="3"/>
  <c r="QF86" i="3"/>
  <c r="PU7" i="3"/>
  <c r="LF156" i="3"/>
  <c r="TV113" i="3"/>
  <c r="OV103" i="3"/>
  <c r="SO175" i="3"/>
  <c r="RA38" i="3"/>
  <c r="LG67" i="3"/>
  <c r="SH114" i="3"/>
  <c r="LW143" i="3"/>
  <c r="UG9" i="3"/>
  <c r="SA89" i="3"/>
  <c r="LE68" i="3"/>
  <c r="SB144" i="3"/>
  <c r="TJ147" i="3"/>
  <c r="UJ100" i="3"/>
  <c r="PR108" i="3"/>
  <c r="QW18" i="3"/>
  <c r="LK84" i="3"/>
  <c r="SC153" i="3"/>
  <c r="OS98" i="3"/>
  <c r="PG157" i="3"/>
  <c r="LH109" i="3"/>
  <c r="PU23" i="3"/>
  <c r="PH104" i="3"/>
  <c r="TR30" i="3"/>
  <c r="PJ90" i="3"/>
  <c r="LQ85" i="3"/>
  <c r="RD114" i="3"/>
  <c r="TC38" i="3"/>
  <c r="MT91" i="3"/>
  <c r="QW154" i="3"/>
  <c r="PZ39" i="3"/>
  <c r="LP175" i="3"/>
  <c r="QG21" i="3"/>
  <c r="TL54" i="3"/>
  <c r="MK69" i="3"/>
  <c r="PZ177" i="3"/>
  <c r="LN18" i="3"/>
  <c r="SI112" i="3"/>
  <c r="SR33" i="3"/>
  <c r="RV9" i="3"/>
  <c r="ON58" i="3"/>
  <c r="MT138" i="3"/>
  <c r="LV25" i="3"/>
  <c r="UI97" i="3"/>
  <c r="SC57" i="3"/>
  <c r="TI28" i="3"/>
  <c r="ST30" i="3"/>
  <c r="LV134" i="3"/>
  <c r="PA111" i="3"/>
  <c r="LD26" i="3"/>
  <c r="KZ26" i="3" s="1"/>
  <c r="OS140" i="3"/>
  <c r="TU34" i="3"/>
  <c r="SU149" i="3"/>
  <c r="QV101" i="3"/>
  <c r="QV71" i="3"/>
  <c r="RB63" i="3"/>
  <c r="PJ178" i="3"/>
  <c r="LU21" i="3"/>
  <c r="PD76" i="3"/>
  <c r="LZ40" i="3"/>
  <c r="UI39" i="3"/>
  <c r="ON82" i="3"/>
  <c r="PC39" i="3"/>
  <c r="UB186" i="3"/>
  <c r="QF156" i="3"/>
  <c r="SC13" i="3"/>
  <c r="MM76" i="3"/>
  <c r="OZ111" i="3"/>
  <c r="QQ117" i="3"/>
  <c r="RN12" i="3"/>
  <c r="UI145" i="3"/>
  <c r="SI15" i="3"/>
  <c r="SB65" i="3"/>
  <c r="OU109" i="3"/>
  <c r="QS81" i="3"/>
  <c r="TR59" i="3"/>
  <c r="UI109" i="3"/>
  <c r="MP11" i="3"/>
  <c r="RW14" i="3"/>
  <c r="RD28" i="3"/>
  <c r="PW130" i="3"/>
  <c r="MY8" i="3"/>
  <c r="QS141" i="3"/>
  <c r="OO129" i="3"/>
  <c r="MO92" i="3"/>
  <c r="PU103" i="3"/>
  <c r="PB64" i="3"/>
  <c r="TM163" i="3"/>
  <c r="UG99" i="3"/>
  <c r="LI50" i="3"/>
  <c r="QQ44" i="3"/>
  <c r="LL108" i="3"/>
  <c r="LH120" i="3"/>
  <c r="TY41" i="3"/>
  <c r="LF29" i="3"/>
  <c r="PB79" i="3"/>
  <c r="TJ132" i="3"/>
  <c r="MM44" i="3"/>
  <c r="MN3" i="3"/>
  <c r="SI89" i="3"/>
  <c r="RL46" i="3"/>
  <c r="TE37" i="3"/>
  <c r="UD87" i="3"/>
  <c r="SG83" i="3"/>
  <c r="LZ127" i="3"/>
  <c r="LT150" i="3"/>
  <c r="ML47" i="3"/>
  <c r="SR39" i="3"/>
  <c r="ON59" i="3"/>
  <c r="RD53" i="3"/>
  <c r="TM39" i="3"/>
  <c r="LO93" i="3"/>
  <c r="PZ149" i="3"/>
  <c r="LI84" i="3"/>
  <c r="RY51" i="3"/>
  <c r="PI181" i="3"/>
  <c r="PD15" i="3"/>
  <c r="OW188" i="3"/>
  <c r="RA134" i="3"/>
  <c r="TF121" i="3"/>
  <c r="LJ156" i="3"/>
  <c r="MV80" i="3"/>
  <c r="PS137" i="3"/>
  <c r="MK100" i="3"/>
  <c r="UI18" i="3"/>
  <c r="MU88" i="3"/>
  <c r="OS46" i="3"/>
  <c r="SU60" i="3"/>
  <c r="PR143" i="3"/>
  <c r="PI106" i="3"/>
  <c r="SZ35" i="3"/>
  <c r="PW148" i="3"/>
  <c r="SG108" i="3"/>
  <c r="TM60" i="3"/>
  <c r="TB23" i="3"/>
  <c r="MV152" i="3"/>
  <c r="OW72" i="3"/>
  <c r="SP79" i="3"/>
  <c r="OU67" i="3"/>
  <c r="TB147" i="3"/>
  <c r="TU123" i="3"/>
  <c r="LF122" i="3"/>
  <c r="LI107" i="3"/>
  <c r="RX125" i="3"/>
  <c r="QA168" i="3"/>
  <c r="QD138" i="3"/>
  <c r="PS41" i="3"/>
  <c r="OK41" i="3" s="1"/>
  <c r="PU152" i="3"/>
  <c r="QW78" i="3"/>
  <c r="LJ79" i="3"/>
  <c r="OU81" i="3"/>
  <c r="MV22" i="3"/>
  <c r="LD133" i="3"/>
  <c r="RD29" i="3"/>
  <c r="SC172" i="3"/>
  <c r="UE149" i="3"/>
  <c r="QX126" i="3"/>
  <c r="UF5" i="3"/>
  <c r="UF144" i="3"/>
  <c r="RK80" i="3"/>
  <c r="UD65" i="3"/>
  <c r="LG56" i="3"/>
  <c r="RY42" i="3"/>
  <c r="UJ11" i="3"/>
  <c r="LV83" i="3"/>
  <c r="PG97" i="3"/>
  <c r="MM3" i="3"/>
  <c r="LG101" i="3"/>
  <c r="UA107" i="3"/>
  <c r="TK121" i="3"/>
  <c r="ST97" i="3"/>
  <c r="PX166" i="3"/>
  <c r="OW21" i="3"/>
  <c r="QD13" i="3"/>
  <c r="TC100" i="3"/>
  <c r="ON39" i="3"/>
  <c r="QD58" i="3"/>
  <c r="RD102" i="3"/>
  <c r="PZ113" i="3"/>
  <c r="MU11" i="3"/>
  <c r="SJ19" i="3"/>
  <c r="UI49" i="3"/>
  <c r="QV140" i="3"/>
  <c r="LU17" i="3"/>
  <c r="SA86" i="3"/>
  <c r="QP3" i="3"/>
  <c r="TH177" i="3"/>
  <c r="UG133" i="3"/>
  <c r="MK79" i="3"/>
  <c r="PV9" i="3"/>
  <c r="TL128" i="3"/>
  <c r="QB161" i="3"/>
  <c r="LG75" i="3"/>
  <c r="TE122" i="3"/>
  <c r="SD176" i="3"/>
  <c r="QP82" i="3"/>
  <c r="TM138" i="3"/>
  <c r="MW84" i="3"/>
  <c r="RW108" i="3"/>
  <c r="LD142" i="3"/>
  <c r="QF57" i="3"/>
  <c r="QR76" i="3"/>
  <c r="RG61" i="3"/>
  <c r="PY131" i="3"/>
  <c r="RH67" i="3"/>
  <c r="RY109" i="3"/>
  <c r="TW110" i="3"/>
  <c r="LF32" i="3"/>
  <c r="QT51" i="3"/>
  <c r="QB67" i="3"/>
  <c r="MQ89" i="3"/>
  <c r="RH90" i="3"/>
  <c r="RA51" i="3"/>
  <c r="QB14" i="3"/>
  <c r="PW73" i="3"/>
  <c r="SR38" i="3"/>
  <c r="RE39" i="3"/>
  <c r="PS164" i="3"/>
  <c r="MO82" i="3"/>
  <c r="RV111" i="3"/>
  <c r="RV114" i="3"/>
  <c r="SR139" i="3"/>
  <c r="MX92" i="3"/>
  <c r="QE123" i="3"/>
  <c r="SU38" i="3"/>
  <c r="PU12" i="3"/>
  <c r="RD112" i="3"/>
  <c r="QR142" i="3"/>
  <c r="SP15" i="3"/>
  <c r="OL117" i="3"/>
  <c r="LJ82" i="3"/>
  <c r="MT111" i="3"/>
  <c r="SK100" i="3"/>
  <c r="PB139" i="3"/>
  <c r="RA37" i="3"/>
  <c r="LP3" i="3"/>
  <c r="TX47" i="3"/>
  <c r="LR52" i="3"/>
  <c r="LR23" i="3"/>
  <c r="PC55" i="3"/>
  <c r="TJ41" i="3"/>
  <c r="PR128" i="3"/>
  <c r="QF103" i="3"/>
  <c r="SW53" i="3"/>
  <c r="MV58" i="3"/>
  <c r="PT16" i="3"/>
  <c r="UA47" i="3"/>
  <c r="TB122" i="3"/>
  <c r="QX156" i="3"/>
  <c r="TV133" i="3"/>
  <c r="LP48" i="3"/>
  <c r="UJ154" i="3"/>
  <c r="RM157" i="3"/>
  <c r="SG62" i="3"/>
  <c r="OS74" i="3"/>
  <c r="LL13" i="3"/>
  <c r="LY76" i="3"/>
  <c r="MO14" i="3"/>
  <c r="SP113" i="3"/>
  <c r="PV76" i="3"/>
  <c r="PY103" i="3"/>
  <c r="RE143" i="3"/>
  <c r="LQ36" i="3"/>
  <c r="RN25" i="3"/>
  <c r="QQ162" i="3"/>
  <c r="LV38" i="3"/>
  <c r="PZ19" i="3"/>
  <c r="LG124" i="3"/>
  <c r="UG123" i="3"/>
  <c r="OW102" i="3"/>
  <c r="MQ48" i="3"/>
  <c r="LY95" i="3"/>
  <c r="PD163" i="3"/>
  <c r="LR16" i="3"/>
  <c r="MY47" i="3"/>
  <c r="TW11" i="3"/>
  <c r="PU43" i="3"/>
  <c r="OX8" i="3"/>
  <c r="QT103" i="3"/>
  <c r="PB104" i="3"/>
  <c r="UH98" i="3"/>
  <c r="PJ73" i="3"/>
  <c r="TG127" i="3"/>
  <c r="LQ13" i="3"/>
  <c r="UI17" i="3"/>
  <c r="LP159" i="3"/>
  <c r="LP120" i="3"/>
  <c r="PJ157" i="3"/>
  <c r="RJ144" i="3"/>
  <c r="TE97" i="3"/>
  <c r="SK38" i="3"/>
  <c r="TK77" i="3"/>
  <c r="TD145" i="3"/>
  <c r="SX70" i="3"/>
  <c r="TC94" i="3"/>
  <c r="LN69" i="3"/>
  <c r="RB141" i="3"/>
  <c r="OT51" i="3"/>
  <c r="LD5" i="3"/>
  <c r="SC53" i="3"/>
  <c r="SO94" i="3"/>
  <c r="PX14" i="3"/>
  <c r="LH50" i="3"/>
  <c r="MU114" i="3"/>
  <c r="MA95" i="3"/>
  <c r="MW80" i="3"/>
  <c r="LK75" i="3"/>
  <c r="SO26" i="3"/>
  <c r="TM68" i="3"/>
  <c r="SK7" i="3"/>
  <c r="OL15" i="3"/>
  <c r="RB115" i="3"/>
  <c r="UC64" i="3"/>
  <c r="PY114" i="3"/>
  <c r="QU100" i="3"/>
  <c r="QX12" i="3"/>
  <c r="TG82" i="3"/>
  <c r="MY21" i="3"/>
  <c r="MX22" i="3"/>
  <c r="PB103" i="3"/>
  <c r="QV53" i="3"/>
  <c r="OR67" i="3"/>
  <c r="PV37" i="3"/>
  <c r="OW6" i="3"/>
  <c r="UI127" i="3"/>
  <c r="SH22" i="3"/>
  <c r="QU31" i="3"/>
  <c r="RE52" i="3"/>
  <c r="TF61" i="3"/>
  <c r="QB169" i="3"/>
  <c r="LM4" i="3"/>
  <c r="RI121" i="3"/>
  <c r="PW77" i="3"/>
  <c r="QU4" i="3"/>
  <c r="SU148" i="3"/>
  <c r="SR155" i="3"/>
  <c r="LT134" i="3"/>
  <c r="RG21" i="3"/>
  <c r="SD200" i="3"/>
  <c r="ON60" i="3"/>
  <c r="QC79" i="3"/>
  <c r="QS84" i="3"/>
  <c r="RW63" i="3"/>
  <c r="MY28" i="3"/>
  <c r="QZ18" i="3"/>
  <c r="SA128" i="3"/>
  <c r="OX29" i="3"/>
  <c r="TV118" i="3"/>
  <c r="SZ104" i="3"/>
  <c r="QW150" i="3"/>
  <c r="LK16" i="3"/>
  <c r="SW129" i="3"/>
  <c r="QY75" i="3"/>
  <c r="MT120" i="3"/>
  <c r="MB168" i="3"/>
  <c r="LE153" i="3"/>
  <c r="RC46" i="3"/>
  <c r="LW91" i="3"/>
  <c r="ML189" i="3"/>
  <c r="OS14" i="3"/>
  <c r="TH146" i="3"/>
  <c r="LH29" i="3"/>
  <c r="MQ91" i="3"/>
  <c r="QV31" i="3"/>
  <c r="RL22" i="3"/>
  <c r="PY145" i="3"/>
  <c r="MJ81" i="3"/>
  <c r="PA141" i="3"/>
  <c r="RF97" i="3"/>
  <c r="PA144" i="3"/>
  <c r="UA133" i="3"/>
  <c r="TY211" i="3"/>
  <c r="RF41" i="3"/>
  <c r="QZ33" i="3"/>
  <c r="TA12" i="3"/>
  <c r="ST61" i="3"/>
  <c r="LF137" i="3"/>
  <c r="TW147" i="3"/>
  <c r="MJ117" i="3"/>
  <c r="TZ135" i="3"/>
  <c r="RS59" i="3"/>
  <c r="TW80" i="3"/>
  <c r="PO131" i="3"/>
  <c r="RH133" i="3"/>
  <c r="RX79" i="3"/>
  <c r="OX43" i="3"/>
  <c r="QE78" i="3"/>
  <c r="RM79" i="3"/>
  <c r="TJ67" i="3"/>
  <c r="LP150" i="3"/>
  <c r="TE134" i="3"/>
  <c r="LP171" i="3"/>
  <c r="UH21" i="3"/>
  <c r="MN32" i="3"/>
  <c r="TV191" i="3"/>
  <c r="SQ80" i="3"/>
  <c r="RV69" i="3"/>
  <c r="QB102" i="3"/>
  <c r="PH105" i="3"/>
  <c r="OZ41" i="3"/>
  <c r="OR78" i="3"/>
  <c r="RI159" i="3"/>
  <c r="PR19" i="3"/>
  <c r="QR160" i="3"/>
  <c r="TG152" i="3"/>
  <c r="QG72" i="3"/>
  <c r="MG12" i="3"/>
  <c r="TV136" i="3"/>
  <c r="LT132" i="3"/>
  <c r="OL165" i="3"/>
  <c r="MM116" i="3"/>
  <c r="PH31" i="3"/>
  <c r="UD155" i="3"/>
  <c r="QR26" i="3"/>
  <c r="SG95" i="3"/>
  <c r="SZ28" i="3"/>
  <c r="TC103" i="3"/>
  <c r="LQ4" i="3"/>
  <c r="PE46" i="3"/>
  <c r="RW111" i="3"/>
  <c r="LF100" i="3"/>
  <c r="LI80" i="3"/>
  <c r="LL65" i="3"/>
  <c r="OR4" i="3"/>
  <c r="TE12" i="3"/>
  <c r="PU39" i="3"/>
  <c r="MG142" i="3"/>
  <c r="RN54" i="3"/>
  <c r="LE122" i="3"/>
  <c r="MP102" i="3"/>
  <c r="TL21" i="3"/>
  <c r="RW167" i="3"/>
  <c r="OU146" i="3"/>
  <c r="PD9" i="3"/>
  <c r="LO86" i="3"/>
  <c r="RI81" i="3"/>
  <c r="QF134" i="3"/>
  <c r="LY45" i="3"/>
  <c r="QQ6" i="3"/>
  <c r="MN109" i="3"/>
  <c r="TV48" i="3"/>
  <c r="LK10" i="3"/>
  <c r="UB150" i="3"/>
  <c r="MJ121" i="3"/>
  <c r="PT156" i="3"/>
  <c r="SA66" i="3"/>
  <c r="RM143" i="3"/>
  <c r="TB79" i="3"/>
  <c r="QS43" i="3"/>
  <c r="RG167" i="3"/>
  <c r="MX107" i="3"/>
  <c r="SB77" i="3"/>
  <c r="PH79" i="3"/>
  <c r="SE53" i="3"/>
  <c r="MY56" i="3"/>
  <c r="TG98" i="3"/>
  <c r="RZ73" i="3"/>
  <c r="TV145" i="3"/>
  <c r="LV18" i="3"/>
  <c r="MQ60" i="3"/>
  <c r="PG26" i="3"/>
  <c r="LS114" i="3"/>
  <c r="PO120" i="3"/>
  <c r="MB79" i="3"/>
  <c r="PR32" i="3"/>
  <c r="QE93" i="3"/>
  <c r="PC44" i="3"/>
  <c r="TW72" i="3"/>
  <c r="UJ72" i="3"/>
  <c r="RL7" i="3"/>
  <c r="MO166" i="3"/>
  <c r="PF168" i="3"/>
  <c r="TV43" i="3"/>
  <c r="QP94" i="3"/>
  <c r="TE126" i="3"/>
  <c r="TU82" i="3"/>
  <c r="MY97" i="3"/>
  <c r="PZ68" i="3"/>
  <c r="RL75" i="3"/>
  <c r="SQ75" i="3"/>
  <c r="OY142" i="3"/>
  <c r="OQ115" i="3"/>
  <c r="PO71" i="3"/>
  <c r="RV128" i="3"/>
  <c r="RH123" i="3"/>
  <c r="RL73" i="3"/>
  <c r="LD45" i="3"/>
  <c r="UJ83" i="3"/>
  <c r="MM10" i="3"/>
  <c r="QB146" i="3"/>
  <c r="LZ160" i="3"/>
  <c r="RI40" i="3"/>
  <c r="LN9" i="3"/>
  <c r="QA156" i="3"/>
  <c r="RB53" i="3"/>
  <c r="PJ83" i="3"/>
  <c r="MU108" i="3"/>
  <c r="QB24" i="3"/>
  <c r="LY29" i="3"/>
  <c r="TH73" i="3"/>
  <c r="OM75" i="3"/>
  <c r="QR29" i="3"/>
  <c r="QE87" i="3"/>
  <c r="PA32" i="3"/>
  <c r="OT27" i="3"/>
  <c r="TF29" i="3"/>
  <c r="TL27" i="3"/>
  <c r="LO42" i="3"/>
  <c r="PT71" i="3"/>
  <c r="SJ83" i="3"/>
  <c r="QE89" i="3"/>
  <c r="RZ46" i="3"/>
  <c r="TC65" i="3"/>
  <c r="TU55" i="3"/>
  <c r="PD52" i="3"/>
  <c r="MN68" i="3"/>
  <c r="TC5" i="3"/>
  <c r="ML27" i="3"/>
  <c r="RA176" i="3"/>
  <c r="TV58" i="3"/>
  <c r="PC49" i="3"/>
  <c r="RV36" i="3"/>
  <c r="TU74" i="3"/>
  <c r="UG43" i="3"/>
  <c r="PI137" i="3"/>
  <c r="TH114" i="3"/>
  <c r="PE126" i="3"/>
  <c r="SW34" i="3"/>
  <c r="QF111" i="3"/>
  <c r="PD151" i="3"/>
  <c r="QA28" i="3"/>
  <c r="QA73" i="3"/>
  <c r="SH21" i="3"/>
  <c r="TY57" i="3"/>
  <c r="QA66" i="3"/>
  <c r="LH122" i="3"/>
  <c r="RW95" i="3"/>
  <c r="MS98" i="3"/>
  <c r="PA25" i="3"/>
  <c r="OI25" i="3" s="1"/>
  <c r="SV147" i="3"/>
  <c r="RW151" i="3"/>
  <c r="LE182" i="3"/>
  <c r="SB125" i="3"/>
  <c r="MB90" i="3"/>
  <c r="MO99" i="3"/>
  <c r="LR81" i="3"/>
  <c r="RC130" i="3"/>
  <c r="ST121" i="3"/>
  <c r="TI80" i="3"/>
  <c r="SI171" i="3"/>
  <c r="RY112" i="3"/>
  <c r="OX98" i="3"/>
  <c r="LY81" i="3"/>
  <c r="QF158" i="3"/>
  <c r="OL101" i="3"/>
  <c r="LJ116" i="3"/>
  <c r="RC48" i="3"/>
  <c r="OW78" i="3"/>
  <c r="UG38" i="3"/>
  <c r="SP148" i="3"/>
  <c r="SV87" i="3"/>
  <c r="OY108" i="3"/>
  <c r="TL63" i="3"/>
  <c r="PF74" i="3"/>
  <c r="SB99" i="3"/>
  <c r="SW88" i="3"/>
  <c r="LN46" i="3"/>
  <c r="PJ110" i="3"/>
  <c r="UC63" i="3"/>
  <c r="RE149" i="3"/>
  <c r="TV85" i="3"/>
  <c r="RG131" i="3"/>
  <c r="MW39" i="3"/>
  <c r="TA107" i="3"/>
  <c r="OR104" i="3"/>
  <c r="TA47" i="3"/>
  <c r="PD78" i="3"/>
  <c r="OQ72" i="3"/>
  <c r="LT94" i="3"/>
  <c r="SV12" i="3"/>
  <c r="PT149" i="3"/>
  <c r="QP133" i="3"/>
  <c r="UD95" i="3"/>
  <c r="MJ111" i="3"/>
  <c r="RG104" i="3"/>
  <c r="PJ40" i="3"/>
  <c r="LV19" i="3"/>
  <c r="SE142" i="3"/>
  <c r="PA19" i="3"/>
  <c r="MO143" i="3"/>
  <c r="TV91" i="3"/>
  <c r="SQ34" i="3"/>
  <c r="SA100" i="3"/>
  <c r="MV154" i="3"/>
  <c r="LD16" i="3"/>
  <c r="KZ16" i="3" s="1"/>
  <c r="SC86" i="3"/>
  <c r="TL151" i="3"/>
  <c r="SA164" i="3"/>
  <c r="SE41" i="3"/>
  <c r="SR143" i="3"/>
  <c r="TA89" i="3"/>
  <c r="LL131" i="3"/>
  <c r="RN105" i="3"/>
  <c r="LL104" i="3"/>
  <c r="SP35" i="3"/>
  <c r="QX148" i="3"/>
  <c r="MO130" i="3"/>
  <c r="LI125" i="3"/>
  <c r="QD99" i="3"/>
  <c r="PE37" i="3"/>
  <c r="LL41" i="3"/>
  <c r="RK91" i="3"/>
  <c r="PH29" i="3"/>
  <c r="TE94" i="3"/>
  <c r="LE27" i="3"/>
  <c r="RN89" i="3"/>
  <c r="MK173" i="3"/>
  <c r="LT100" i="3"/>
  <c r="PI55" i="3"/>
  <c r="MO73" i="3"/>
  <c r="PR138" i="3"/>
  <c r="QT159" i="3"/>
  <c r="MU83" i="3"/>
  <c r="RF127" i="3"/>
  <c r="RB153" i="3"/>
  <c r="UJ108" i="3"/>
  <c r="QY147" i="3"/>
  <c r="UG129" i="3"/>
  <c r="UE62" i="3"/>
  <c r="LP56" i="3"/>
  <c r="TZ170" i="3"/>
  <c r="LJ70" i="3"/>
  <c r="UH56" i="3"/>
  <c r="RZ97" i="3"/>
  <c r="RH197" i="3"/>
  <c r="RX67" i="3"/>
  <c r="MX119" i="3"/>
  <c r="OL58" i="3"/>
  <c r="LW95" i="3"/>
  <c r="UA191" i="3"/>
  <c r="TJ36" i="3"/>
  <c r="QU198" i="3"/>
  <c r="RW93" i="3"/>
  <c r="QO93" i="3" s="1"/>
  <c r="UJ94" i="3"/>
  <c r="QE14" i="3"/>
  <c r="UH48" i="3"/>
  <c r="MR15" i="3"/>
  <c r="QY85" i="3"/>
  <c r="MM111" i="3"/>
  <c r="LT139" i="3"/>
  <c r="QB145" i="3"/>
  <c r="OV55" i="3"/>
  <c r="LY122" i="3"/>
  <c r="UD120" i="3"/>
  <c r="PR111" i="3"/>
  <c r="SY133" i="3"/>
  <c r="LF117" i="3"/>
  <c r="RF27" i="3"/>
  <c r="QG66" i="3"/>
  <c r="SJ55" i="3"/>
  <c r="MP157" i="3"/>
  <c r="TV139" i="3"/>
  <c r="RL67" i="3"/>
  <c r="PH136" i="3"/>
  <c r="LK41" i="3"/>
  <c r="PA133" i="3"/>
  <c r="OI133" i="3" s="1"/>
  <c r="SX158" i="3"/>
  <c r="MQ79" i="3"/>
  <c r="MJ115" i="3"/>
  <c r="MY93" i="3"/>
  <c r="PH7" i="3"/>
  <c r="RN136" i="3"/>
  <c r="LU148" i="3"/>
  <c r="UG47" i="3"/>
  <c r="QP5" i="3"/>
  <c r="LZ55" i="3"/>
  <c r="SQ73" i="3"/>
  <c r="PU107" i="3"/>
  <c r="RC95" i="3"/>
  <c r="TD65" i="3"/>
  <c r="LU100" i="3"/>
  <c r="UB28" i="3"/>
  <c r="TZ91" i="3"/>
  <c r="PG45" i="3"/>
  <c r="TH39" i="3"/>
  <c r="MV122" i="3"/>
  <c r="MW79" i="3"/>
  <c r="TK41" i="3"/>
  <c r="SU116" i="3"/>
  <c r="LT116" i="3"/>
  <c r="QP38" i="3"/>
  <c r="RZ157" i="3"/>
  <c r="SD36" i="3"/>
  <c r="TG118" i="3"/>
  <c r="PY86" i="3"/>
  <c r="MS72" i="3"/>
  <c r="LD108" i="3"/>
  <c r="RB84" i="3"/>
  <c r="SP10" i="3"/>
  <c r="RF60" i="3"/>
  <c r="LU176" i="3"/>
  <c r="PF147" i="3"/>
  <c r="RB110" i="3"/>
  <c r="RA28" i="3"/>
  <c r="SQ41" i="3"/>
  <c r="MM142" i="3"/>
  <c r="TG161" i="3"/>
  <c r="PC72" i="3"/>
  <c r="OX35" i="3"/>
  <c r="LM54" i="3"/>
  <c r="LR75" i="3"/>
  <c r="SC102" i="3"/>
  <c r="OZ19" i="3"/>
  <c r="RF25" i="3"/>
  <c r="MO66" i="3"/>
  <c r="MP63" i="3"/>
  <c r="MN66" i="3"/>
  <c r="SP14" i="3"/>
  <c r="MQ101" i="3"/>
  <c r="PW82" i="3"/>
  <c r="ML52" i="3"/>
  <c r="TV64" i="3"/>
  <c r="TY129" i="3"/>
  <c r="MW131" i="3"/>
  <c r="ST26" i="3"/>
  <c r="SC42" i="3"/>
  <c r="SC111" i="3"/>
  <c r="LT19" i="3"/>
  <c r="ML161" i="3"/>
  <c r="MQ83" i="3"/>
  <c r="QF120" i="3"/>
  <c r="SJ11" i="3"/>
  <c r="LM21" i="3"/>
  <c r="OT101" i="3"/>
  <c r="UB86" i="3"/>
  <c r="PV99" i="3"/>
  <c r="RS87" i="3"/>
  <c r="MR74" i="3"/>
  <c r="LW99" i="3"/>
  <c r="RY154" i="3"/>
  <c r="TL87" i="3"/>
  <c r="OS37" i="3"/>
  <c r="LL96" i="3"/>
  <c r="SC66" i="3"/>
  <c r="SV14" i="3"/>
  <c r="RB66" i="3"/>
  <c r="PS129" i="3"/>
  <c r="PW23" i="3"/>
  <c r="PH57" i="3"/>
  <c r="SI122" i="3"/>
  <c r="OL75" i="3"/>
  <c r="MV65" i="3"/>
  <c r="QY121" i="3"/>
  <c r="PC106" i="3"/>
  <c r="RF16" i="3"/>
  <c r="UB92" i="3"/>
  <c r="QR72" i="3"/>
  <c r="MR57" i="3"/>
  <c r="UB34" i="3"/>
  <c r="LO77" i="3"/>
  <c r="MA99" i="3"/>
  <c r="SI187" i="3"/>
  <c r="SH35" i="3"/>
  <c r="QZ170" i="3"/>
  <c r="SU8" i="3"/>
  <c r="QE74" i="3"/>
  <c r="TC96" i="3"/>
  <c r="RF176" i="3"/>
  <c r="MA96" i="3"/>
  <c r="MY37" i="3"/>
  <c r="LF79" i="3"/>
  <c r="TJ151" i="3"/>
  <c r="RD167" i="3"/>
  <c r="OZ24" i="3"/>
  <c r="SD56" i="3"/>
  <c r="TC46" i="3"/>
  <c r="RY63" i="3"/>
  <c r="TI23" i="3"/>
  <c r="TY127" i="3"/>
  <c r="PG102" i="3"/>
  <c r="QU128" i="3"/>
  <c r="OM13" i="3"/>
  <c r="LV53" i="3"/>
  <c r="LF67" i="3"/>
  <c r="SJ29" i="3"/>
  <c r="SI12" i="3"/>
  <c r="SJ104" i="3"/>
  <c r="TH109" i="3"/>
  <c r="TR87" i="3"/>
  <c r="PH3" i="3"/>
  <c r="RL135" i="3"/>
  <c r="SG86" i="3"/>
  <c r="QP131" i="3"/>
  <c r="LN133" i="3"/>
  <c r="MV101" i="3"/>
  <c r="SQ26" i="3"/>
  <c r="MA79" i="3"/>
  <c r="RF43" i="3"/>
  <c r="RG107" i="3"/>
  <c r="SU109" i="3"/>
  <c r="PX55" i="3"/>
  <c r="UD90" i="3"/>
  <c r="LN109" i="3"/>
  <c r="RY56" i="3"/>
  <c r="TW50" i="3"/>
  <c r="QY192" i="3"/>
  <c r="RD184" i="3"/>
  <c r="OL4" i="3"/>
  <c r="TR39" i="3"/>
  <c r="RV115" i="3"/>
  <c r="SX3" i="3"/>
  <c r="LK15" i="3"/>
  <c r="MP97" i="3"/>
  <c r="SS140" i="3"/>
  <c r="PS96" i="3"/>
  <c r="QX7" i="3"/>
  <c r="RB71" i="3"/>
  <c r="LJ49" i="3"/>
  <c r="TY94" i="3"/>
  <c r="QQ96" i="3"/>
  <c r="RF66" i="3"/>
  <c r="QW55" i="3"/>
  <c r="SB105" i="3"/>
  <c r="TD165" i="3"/>
  <c r="QF139" i="3"/>
  <c r="RS7" i="3"/>
  <c r="QX28" i="3"/>
  <c r="LX122" i="3"/>
  <c r="TW13" i="3"/>
  <c r="LK143" i="3"/>
  <c r="MM107" i="3"/>
  <c r="PH113" i="3"/>
  <c r="RV135" i="3"/>
  <c r="TA4" i="3"/>
  <c r="TF43" i="3"/>
  <c r="TV90" i="3"/>
  <c r="SS62" i="3"/>
  <c r="TU94" i="3"/>
  <c r="OM87" i="3"/>
  <c r="OL29" i="3"/>
  <c r="PS132" i="3"/>
  <c r="PY109" i="3"/>
  <c r="RF134" i="3"/>
  <c r="SI71" i="3"/>
  <c r="RY124" i="3"/>
  <c r="RA112" i="3"/>
  <c r="LE21" i="3"/>
  <c r="SA3" i="3"/>
  <c r="QE121" i="3"/>
  <c r="RS104" i="3"/>
  <c r="SD184" i="3"/>
  <c r="TA55" i="3"/>
  <c r="SF21" i="3"/>
  <c r="TB15" i="3"/>
  <c r="QQ116" i="3"/>
  <c r="SQ24" i="3"/>
  <c r="LE44" i="3"/>
  <c r="UI148" i="3"/>
  <c r="ON120" i="3"/>
  <c r="RB140" i="3"/>
  <c r="PS85" i="3"/>
  <c r="QP87" i="3"/>
  <c r="ON24" i="3"/>
  <c r="TB12" i="3"/>
  <c r="RL39" i="3"/>
  <c r="ML155" i="3"/>
  <c r="OS31" i="3"/>
  <c r="LW136" i="3"/>
  <c r="MG71" i="3"/>
  <c r="RK151" i="3"/>
  <c r="RA54" i="3"/>
  <c r="OQ75" i="3"/>
  <c r="SI52" i="3"/>
  <c r="QY173" i="3"/>
  <c r="LK104" i="3"/>
  <c r="TE73" i="3"/>
  <c r="MQ96" i="3"/>
  <c r="RF123" i="3"/>
  <c r="MA46" i="3"/>
  <c r="MN122" i="3"/>
  <c r="MP148" i="3"/>
  <c r="QU139" i="3"/>
  <c r="OY136" i="3"/>
  <c r="RF141" i="3"/>
  <c r="SC6" i="3"/>
  <c r="RM57" i="3"/>
  <c r="TZ39" i="3"/>
  <c r="PV56" i="3"/>
  <c r="OL140" i="3"/>
  <c r="TI71" i="3"/>
  <c r="LQ136" i="3"/>
  <c r="LX154" i="3"/>
  <c r="PB94" i="3"/>
  <c r="LK185" i="3"/>
  <c r="LV178" i="3"/>
  <c r="SO25" i="3"/>
  <c r="TI175" i="3"/>
  <c r="TH90" i="3"/>
  <c r="OV93" i="3"/>
  <c r="SX31" i="3"/>
  <c r="QG48" i="3"/>
  <c r="SS178" i="3"/>
  <c r="RC131" i="3"/>
  <c r="SE109" i="3"/>
  <c r="TV162" i="3"/>
  <c r="SD43" i="3"/>
  <c r="MB84" i="3"/>
  <c r="LK40" i="3"/>
  <c r="QW29" i="3"/>
  <c r="LX128" i="3"/>
  <c r="RH111" i="3"/>
  <c r="OU132" i="3"/>
  <c r="TH176" i="3"/>
  <c r="LZ35" i="3"/>
  <c r="RJ180" i="3"/>
  <c r="RN71" i="3"/>
  <c r="PC104" i="3"/>
  <c r="OX152" i="3"/>
  <c r="UF140" i="3"/>
  <c r="TW167" i="3"/>
  <c r="RC144" i="3"/>
  <c r="TI100" i="3"/>
  <c r="LF89" i="3"/>
  <c r="MK126" i="3"/>
  <c r="QP139" i="3"/>
  <c r="RM80" i="3"/>
  <c r="PJ128" i="3"/>
  <c r="RK79" i="3"/>
  <c r="TU14" i="3"/>
  <c r="UI110" i="3"/>
  <c r="TA49" i="3"/>
  <c r="ML11" i="3"/>
  <c r="MP41" i="3"/>
  <c r="PD49" i="3"/>
  <c r="SW156" i="3"/>
  <c r="PZ31" i="3"/>
  <c r="MS158" i="3"/>
  <c r="RJ150" i="3"/>
  <c r="LU110" i="3"/>
  <c r="PR84" i="3"/>
  <c r="LG4" i="3"/>
  <c r="RG63" i="3"/>
  <c r="QF28" i="3"/>
  <c r="MA171" i="3"/>
  <c r="RK55" i="3"/>
  <c r="LF110" i="3"/>
  <c r="RL55" i="3"/>
  <c r="LL123" i="3"/>
  <c r="QP64" i="3"/>
  <c r="RX151" i="3"/>
  <c r="RX65" i="3"/>
  <c r="PR76" i="3"/>
  <c r="TI8" i="3"/>
  <c r="LH145" i="3"/>
  <c r="UJ42" i="3"/>
  <c r="MG32" i="3"/>
  <c r="TD183" i="3"/>
  <c r="SQ59" i="3"/>
  <c r="PJ136" i="3"/>
  <c r="SF66" i="3"/>
  <c r="PX99" i="3"/>
  <c r="UA159" i="3"/>
  <c r="LN154" i="3"/>
  <c r="LY145" i="3"/>
  <c r="QB95" i="3"/>
  <c r="MM69" i="3"/>
  <c r="OR80" i="3"/>
  <c r="QZ147" i="3"/>
  <c r="RF54" i="3"/>
  <c r="UG65" i="3"/>
  <c r="MA28" i="3"/>
  <c r="RW103" i="3"/>
  <c r="MB49" i="3"/>
  <c r="PY89" i="3"/>
  <c r="LD8" i="3"/>
  <c r="UF120" i="3"/>
  <c r="TZ19" i="3"/>
  <c r="RW141" i="3"/>
  <c r="PG47" i="3"/>
  <c r="SC162" i="3"/>
  <c r="PI43" i="3"/>
  <c r="LL120" i="3"/>
  <c r="RI70" i="3"/>
  <c r="LD102" i="3"/>
  <c r="SE40" i="3"/>
  <c r="UI12" i="3"/>
  <c r="OY23" i="3"/>
  <c r="PR21" i="3"/>
  <c r="MN83" i="3"/>
  <c r="UG61" i="3"/>
  <c r="SU68" i="3"/>
  <c r="SY30" i="3"/>
  <c r="SD53" i="3"/>
  <c r="TK30" i="3"/>
  <c r="QR99" i="3"/>
  <c r="SW176" i="3"/>
  <c r="SV156" i="3"/>
  <c r="OX154" i="3"/>
  <c r="TM126" i="3"/>
  <c r="SR111" i="3"/>
  <c r="QW16" i="3"/>
  <c r="LM35" i="3"/>
  <c r="LQ71" i="3"/>
  <c r="LW38" i="3"/>
  <c r="RZ24" i="3"/>
  <c r="LP22" i="3"/>
  <c r="SS90" i="3"/>
  <c r="QU63" i="3"/>
  <c r="OQ58" i="3"/>
  <c r="RJ6" i="3"/>
  <c r="SU102" i="3"/>
  <c r="SW32" i="3"/>
  <c r="TW42" i="3"/>
  <c r="MX53" i="3"/>
  <c r="PA4" i="3"/>
  <c r="QU73" i="3"/>
  <c r="QU23" i="3"/>
  <c r="SD59" i="3"/>
  <c r="LM118" i="3"/>
  <c r="RI60" i="3"/>
  <c r="SF17" i="3"/>
  <c r="SZ84" i="3"/>
  <c r="QX90" i="3"/>
  <c r="TY19" i="3"/>
  <c r="RJ145" i="3"/>
  <c r="LP34" i="3"/>
  <c r="RM124" i="3"/>
  <c r="UE138" i="3"/>
  <c r="TK114" i="3"/>
  <c r="UF49" i="3"/>
  <c r="PY58" i="3"/>
  <c r="RC61" i="3"/>
  <c r="MX79" i="3"/>
  <c r="RF39" i="3"/>
  <c r="PJ106" i="3"/>
  <c r="TI101" i="3"/>
  <c r="QW84" i="3"/>
  <c r="QG75" i="3"/>
  <c r="TC76" i="3"/>
  <c r="PZ105" i="3"/>
  <c r="RW99" i="3"/>
  <c r="TR25" i="3"/>
  <c r="UC131" i="3"/>
  <c r="TI112" i="3"/>
  <c r="UJ36" i="3"/>
  <c r="TM55" i="3"/>
  <c r="PR120" i="3"/>
  <c r="MN170" i="3"/>
  <c r="SQ91" i="3"/>
  <c r="OU40" i="3"/>
  <c r="QW42" i="3"/>
  <c r="LH99" i="3"/>
  <c r="SX111" i="3"/>
  <c r="UB147" i="3"/>
  <c r="QX5" i="3"/>
  <c r="TR55" i="3"/>
  <c r="TY141" i="3"/>
  <c r="LO113" i="3"/>
  <c r="RX35" i="3"/>
  <c r="QD19" i="3"/>
  <c r="TK72" i="3"/>
  <c r="SJ25" i="3"/>
  <c r="QD11" i="3"/>
  <c r="RA168" i="3"/>
  <c r="PF124" i="3"/>
  <c r="UD141" i="3"/>
  <c r="SU107" i="3"/>
  <c r="PE155" i="3"/>
  <c r="LM82" i="3"/>
  <c r="UB23" i="3"/>
  <c r="ML76" i="3"/>
  <c r="OM17" i="3"/>
  <c r="LD6" i="3"/>
  <c r="QQ83" i="3"/>
  <c r="QV98" i="3"/>
  <c r="SZ75" i="3"/>
  <c r="RV136" i="3"/>
  <c r="RX60" i="3"/>
  <c r="SG128" i="3"/>
  <c r="OQ7" i="3"/>
  <c r="PH51" i="3"/>
  <c r="OT149" i="3"/>
  <c r="OU50" i="3"/>
  <c r="QT78" i="3"/>
  <c r="UA60" i="3"/>
  <c r="TH4" i="3"/>
  <c r="OR13" i="3"/>
  <c r="ON47" i="3"/>
  <c r="RK59" i="3"/>
  <c r="RG95" i="3"/>
  <c r="OX135" i="3"/>
  <c r="SP17" i="3"/>
  <c r="OY45" i="3"/>
  <c r="MX118" i="3"/>
  <c r="TM64" i="3"/>
  <c r="RH129" i="3"/>
  <c r="OR87" i="3"/>
  <c r="RB22" i="3"/>
  <c r="OS158" i="3"/>
  <c r="TW96" i="3"/>
  <c r="SC158" i="3"/>
  <c r="RX139" i="3"/>
  <c r="OW27" i="3"/>
  <c r="SI101" i="3"/>
  <c r="SF142" i="3"/>
  <c r="LI71" i="3"/>
  <c r="LD72" i="3"/>
  <c r="PG20" i="3"/>
  <c r="PR117" i="3"/>
  <c r="ON121" i="3"/>
  <c r="MJ71" i="3"/>
  <c r="TI56" i="3"/>
  <c r="LE83" i="3"/>
  <c r="MS35" i="3"/>
  <c r="TJ91" i="3"/>
  <c r="PZ121" i="3"/>
  <c r="RZ98" i="3"/>
  <c r="PA6" i="3"/>
  <c r="RN47" i="3"/>
  <c r="MK91" i="3"/>
  <c r="MX103" i="3"/>
  <c r="LE57" i="3"/>
  <c r="LF72" i="3"/>
  <c r="OX27" i="3"/>
  <c r="MT119" i="3"/>
  <c r="MW95" i="3"/>
  <c r="TL34" i="3"/>
  <c r="QR36" i="3"/>
  <c r="MX147" i="3"/>
  <c r="SD115" i="3"/>
  <c r="LY110" i="3"/>
  <c r="RE42" i="3"/>
  <c r="RD21" i="3"/>
  <c r="RD23" i="3"/>
  <c r="OX114" i="3"/>
  <c r="UE46" i="3"/>
  <c r="TR36" i="3"/>
  <c r="PX122" i="3"/>
  <c r="LX119" i="3"/>
  <c r="TE75" i="3"/>
  <c r="MO119" i="3"/>
  <c r="RF159" i="3"/>
  <c r="PT120" i="3"/>
  <c r="MU111" i="3"/>
  <c r="MS136" i="3"/>
  <c r="PC5" i="3"/>
  <c r="MT112" i="3"/>
  <c r="RZ81" i="3"/>
  <c r="UB181" i="3"/>
  <c r="QP157" i="3"/>
  <c r="TV68" i="3"/>
  <c r="QF56" i="3"/>
  <c r="SW69" i="3"/>
  <c r="RD72" i="3"/>
  <c r="OR17" i="3"/>
  <c r="MO94" i="3"/>
  <c r="SV114" i="3"/>
  <c r="PI19" i="3"/>
  <c r="PI12" i="3"/>
  <c r="OR119" i="3"/>
  <c r="SW18" i="3"/>
  <c r="QS44" i="3"/>
  <c r="OU174" i="3"/>
  <c r="SB82" i="3"/>
  <c r="OP23" i="3"/>
  <c r="SF46" i="3"/>
  <c r="TI143" i="3"/>
  <c r="MN181" i="3"/>
  <c r="QU45" i="3"/>
  <c r="PV156" i="3"/>
  <c r="RZ132" i="3"/>
  <c r="OP191" i="3"/>
  <c r="QP24" i="3"/>
  <c r="TF63" i="3"/>
  <c r="MB132" i="3"/>
  <c r="UG110" i="3"/>
  <c r="PA154" i="3"/>
  <c r="RC50" i="3"/>
  <c r="QP140" i="3"/>
  <c r="PG88" i="3"/>
  <c r="LF170" i="3"/>
  <c r="SC139" i="3"/>
  <c r="TM183" i="3"/>
  <c r="LG126" i="3"/>
  <c r="TF41" i="3"/>
  <c r="MQ87" i="3"/>
  <c r="LW152" i="3"/>
  <c r="RD80" i="3"/>
  <c r="RX112" i="3"/>
  <c r="OY15" i="3"/>
  <c r="LF120" i="3"/>
  <c r="SZ65" i="3"/>
  <c r="UA66" i="3"/>
  <c r="TV167" i="3"/>
  <c r="QB9" i="3"/>
  <c r="TR184" i="3"/>
  <c r="LK9" i="3"/>
  <c r="QR117" i="3"/>
  <c r="TA17" i="3"/>
  <c r="SU97" i="3"/>
  <c r="MQ98" i="3"/>
  <c r="SO88" i="3"/>
  <c r="PC19" i="3"/>
  <c r="QV108" i="3"/>
  <c r="RB24" i="3"/>
  <c r="LK30" i="3"/>
  <c r="SP158" i="3"/>
  <c r="MT148" i="3"/>
  <c r="RB149" i="3"/>
  <c r="MJ136" i="3"/>
  <c r="UJ180" i="3"/>
  <c r="PU4" i="3"/>
  <c r="SY132" i="3"/>
  <c r="TF146" i="3"/>
  <c r="OU136" i="3"/>
  <c r="SX122" i="3"/>
  <c r="LG146" i="3"/>
  <c r="PZ37" i="3"/>
  <c r="TA39" i="3"/>
  <c r="RK81" i="3"/>
  <c r="SI78" i="3"/>
  <c r="TZ119" i="3"/>
  <c r="OL113" i="3"/>
  <c r="LX39" i="3"/>
  <c r="QB25" i="3"/>
  <c r="OP25" i="3"/>
  <c r="RZ78" i="3"/>
  <c r="RF96" i="3"/>
  <c r="QE109" i="3"/>
  <c r="PF159" i="3"/>
  <c r="MW18" i="3"/>
  <c r="LF167" i="3"/>
  <c r="LN55" i="3"/>
  <c r="RZ82" i="3"/>
  <c r="TD125" i="3"/>
  <c r="MU126" i="3"/>
  <c r="PU151" i="3"/>
  <c r="QZ107" i="3"/>
  <c r="MY18" i="3"/>
  <c r="PV66" i="3"/>
  <c r="QW43" i="3"/>
  <c r="RX153" i="3"/>
  <c r="TR99" i="3"/>
  <c r="PF154" i="3"/>
  <c r="TE155" i="3"/>
  <c r="LN58" i="3"/>
  <c r="QF137" i="3"/>
  <c r="TI141" i="3"/>
  <c r="PT57" i="3"/>
  <c r="QF44" i="3"/>
  <c r="LW83" i="3"/>
  <c r="QF6" i="3"/>
  <c r="SW111" i="3"/>
  <c r="LK73" i="3"/>
  <c r="UE44" i="3"/>
  <c r="RG26" i="3"/>
  <c r="PY50" i="3"/>
  <c r="QB81" i="3"/>
  <c r="LY117" i="3"/>
  <c r="RY149" i="3"/>
  <c r="OT16" i="3"/>
  <c r="RL96" i="3"/>
  <c r="UB91" i="3"/>
  <c r="MN62" i="3"/>
  <c r="SC30" i="3"/>
  <c r="OW113" i="3"/>
  <c r="OU120" i="3"/>
  <c r="SA107" i="3"/>
  <c r="PJ121" i="3"/>
  <c r="LO17" i="3"/>
  <c r="MX69" i="3"/>
  <c r="QG78" i="3"/>
  <c r="RV156" i="3"/>
  <c r="UF52" i="3"/>
  <c r="RW143" i="3"/>
  <c r="RA108" i="3"/>
  <c r="RE163" i="3"/>
  <c r="QF50" i="3"/>
  <c r="LJ111" i="3"/>
  <c r="OV165" i="3"/>
  <c r="PR156" i="3"/>
  <c r="PG24" i="3"/>
  <c r="MW69" i="3"/>
  <c r="MB29" i="3"/>
  <c r="OQ147" i="3"/>
  <c r="RS102" i="3"/>
  <c r="MW3" i="3"/>
  <c r="QP105" i="3"/>
  <c r="QW19" i="3"/>
  <c r="LJ10" i="3"/>
  <c r="LO189" i="3"/>
  <c r="PZ110" i="3"/>
  <c r="RD56" i="3"/>
  <c r="TA111" i="3"/>
  <c r="UG163" i="3"/>
  <c r="PW55" i="3"/>
  <c r="SR23" i="3"/>
  <c r="UF23" i="3"/>
  <c r="OR55" i="3"/>
  <c r="TM176" i="3"/>
  <c r="SW149" i="3"/>
  <c r="OT98" i="3"/>
  <c r="RZ131" i="3"/>
  <c r="PT121" i="3"/>
  <c r="ML89" i="3"/>
  <c r="MB157" i="3"/>
  <c r="PA152" i="3"/>
  <c r="TV120" i="3"/>
  <c r="SY13" i="3"/>
  <c r="OO67" i="3"/>
  <c r="TX122" i="3"/>
  <c r="SW142" i="3"/>
  <c r="LY151" i="3"/>
  <c r="MA53" i="3"/>
  <c r="PJ66" i="3"/>
  <c r="SF168" i="3"/>
  <c r="TB65" i="3"/>
  <c r="RL119" i="3"/>
  <c r="TE65" i="3"/>
  <c r="MR44" i="3"/>
  <c r="MU25" i="3"/>
  <c r="MX109" i="3"/>
  <c r="RB79" i="3"/>
  <c r="TZ89" i="3"/>
  <c r="LD66" i="3"/>
  <c r="MV106" i="3"/>
  <c r="SD133" i="3"/>
  <c r="TA193" i="3"/>
  <c r="UG75" i="3"/>
  <c r="LL94" i="3"/>
  <c r="MX157" i="3"/>
  <c r="ST57" i="3"/>
  <c r="LV14" i="3"/>
  <c r="QV69" i="3"/>
  <c r="PE133" i="3"/>
  <c r="SA94" i="3"/>
  <c r="SD38" i="3"/>
  <c r="TI19" i="3"/>
  <c r="TH53" i="3"/>
  <c r="RE53" i="3"/>
  <c r="TH87" i="3"/>
  <c r="SU93" i="3"/>
  <c r="PE86" i="3"/>
  <c r="TJ18" i="3"/>
  <c r="RD134" i="3"/>
  <c r="LL14" i="3"/>
  <c r="LW130" i="3"/>
  <c r="PT84" i="3"/>
  <c r="OZ190" i="3"/>
  <c r="QA78" i="3"/>
  <c r="SI126" i="3"/>
  <c r="LW19" i="3"/>
  <c r="LN97" i="3"/>
  <c r="OM117" i="3"/>
  <c r="RW163" i="3"/>
  <c r="PI71" i="3"/>
  <c r="LN100" i="3"/>
  <c r="RS186" i="3"/>
  <c r="OT78" i="3"/>
  <c r="MG166" i="3"/>
  <c r="PB95" i="3"/>
  <c r="UG167" i="3"/>
  <c r="OP189" i="3"/>
  <c r="PU116" i="3"/>
  <c r="UF129" i="3"/>
  <c r="UC171" i="3"/>
  <c r="PH91" i="3"/>
  <c r="TF170" i="3"/>
  <c r="ST39" i="3"/>
  <c r="SX153" i="3"/>
  <c r="MO196" i="3"/>
  <c r="QA54" i="3"/>
  <c r="RB91" i="3"/>
  <c r="UI100" i="3"/>
  <c r="RI86" i="3"/>
  <c r="MQ148" i="3"/>
  <c r="TE119" i="3"/>
  <c r="TW123" i="3"/>
  <c r="QY69" i="3"/>
  <c r="TR54" i="3"/>
  <c r="PV168" i="3"/>
  <c r="QD87" i="3"/>
  <c r="SQ82" i="3"/>
  <c r="ON86" i="3"/>
  <c r="OT69" i="3"/>
  <c r="LO127" i="3"/>
  <c r="OP99" i="3"/>
  <c r="QG149" i="3"/>
  <c r="TK98" i="3"/>
  <c r="QP156" i="3"/>
  <c r="LY126" i="3"/>
  <c r="ON90" i="3"/>
  <c r="PI91" i="3"/>
  <c r="OQ103" i="3"/>
  <c r="OY171" i="3"/>
  <c r="PG156" i="3"/>
  <c r="UH16" i="3"/>
  <c r="RJ149" i="3"/>
  <c r="PO158" i="3"/>
  <c r="LO180" i="3"/>
  <c r="QR111" i="3"/>
  <c r="SZ153" i="3"/>
  <c r="OX58" i="3"/>
  <c r="RL94" i="3"/>
  <c r="SV211" i="3"/>
  <c r="SE121" i="3"/>
  <c r="QF37" i="3"/>
  <c r="LZ64" i="3"/>
  <c r="RS62" i="3"/>
  <c r="QP160" i="3"/>
  <c r="QC148" i="3"/>
  <c r="SD123" i="3"/>
  <c r="MG155" i="3"/>
  <c r="PT106" i="3"/>
  <c r="RM108" i="3"/>
  <c r="RN125" i="3"/>
  <c r="SO111" i="3"/>
  <c r="LX16" i="3"/>
  <c r="SF32" i="3"/>
  <c r="PV47" i="3"/>
  <c r="PG65" i="3"/>
  <c r="RS114" i="3"/>
  <c r="OY75" i="3"/>
  <c r="LQ153" i="3"/>
  <c r="PV50" i="3"/>
  <c r="MQ23" i="3"/>
  <c r="RA34" i="3"/>
  <c r="SD34" i="3"/>
  <c r="UJ65" i="3"/>
  <c r="OX59" i="3"/>
  <c r="QP85" i="3"/>
  <c r="OR102" i="3"/>
  <c r="RS77" i="3"/>
  <c r="MY135" i="3"/>
  <c r="TR128" i="3"/>
  <c r="ST162" i="3"/>
  <c r="TZ158" i="3"/>
  <c r="SU145" i="3"/>
  <c r="TY186" i="3"/>
  <c r="OM121" i="3"/>
  <c r="TB190" i="3"/>
  <c r="SP145" i="3"/>
  <c r="OS84" i="3"/>
  <c r="MQ162" i="3"/>
  <c r="PH130" i="3"/>
  <c r="QR183" i="3"/>
  <c r="LJ5" i="3"/>
  <c r="SH24" i="3"/>
  <c r="SR72" i="3"/>
  <c r="SC9" i="3"/>
  <c r="SO162" i="3"/>
  <c r="LK7" i="3"/>
  <c r="QZ47" i="3"/>
  <c r="RC71" i="3"/>
  <c r="QG195" i="3"/>
  <c r="MY34" i="3"/>
  <c r="LO66" i="3"/>
  <c r="RD145" i="3"/>
  <c r="OT170" i="3"/>
  <c r="MR22" i="3"/>
  <c r="SV178" i="3"/>
  <c r="RN41" i="3"/>
  <c r="MQ5" i="3"/>
  <c r="QA7" i="3"/>
  <c r="RS9" i="3"/>
  <c r="PB166" i="3"/>
  <c r="PC37" i="3"/>
  <c r="TK93" i="3"/>
  <c r="OP76" i="3"/>
  <c r="PT151" i="3"/>
  <c r="TR65" i="3"/>
  <c r="MA189" i="3"/>
  <c r="QB147" i="3"/>
  <c r="PD48" i="3"/>
  <c r="QC140" i="3"/>
  <c r="RJ9" i="3"/>
  <c r="SY65" i="3"/>
  <c r="SX174" i="3"/>
  <c r="QW152" i="3"/>
  <c r="RK26" i="3"/>
  <c r="QX143" i="3"/>
  <c r="LU42" i="3"/>
  <c r="UB160" i="3"/>
  <c r="SU144" i="3"/>
  <c r="QB44" i="3"/>
  <c r="SJ174" i="3"/>
  <c r="TJ62" i="3"/>
  <c r="LT117" i="3"/>
  <c r="QZ167" i="3"/>
  <c r="UE4" i="3"/>
  <c r="LZ138" i="3"/>
  <c r="MV11" i="3"/>
  <c r="SX72" i="3"/>
  <c r="PJ32" i="3"/>
  <c r="LY55" i="3"/>
  <c r="LX131" i="3"/>
  <c r="QD59" i="3"/>
  <c r="TL30" i="3"/>
  <c r="MK121" i="3"/>
  <c r="PT112" i="3"/>
  <c r="LZ103" i="3"/>
  <c r="UI107" i="3"/>
  <c r="PO190" i="3"/>
  <c r="MG127" i="3"/>
  <c r="MN80" i="3"/>
  <c r="LG32" i="3"/>
  <c r="MR174" i="3"/>
  <c r="ON84" i="3"/>
  <c r="SW12" i="3"/>
  <c r="SA68" i="3"/>
  <c r="SR48" i="3"/>
  <c r="MQ102" i="3"/>
  <c r="QY33" i="3"/>
  <c r="MK197" i="3"/>
  <c r="LC197" i="3" s="1"/>
  <c r="MN54" i="3"/>
  <c r="RS154" i="3"/>
  <c r="QU52" i="3"/>
  <c r="MA24" i="3"/>
  <c r="UH80" i="3"/>
  <c r="LG188" i="3"/>
  <c r="LH19" i="3"/>
  <c r="OL156" i="3"/>
  <c r="SB122" i="3"/>
  <c r="QV143" i="3"/>
  <c r="OM73" i="3"/>
  <c r="PA146" i="3"/>
  <c r="SS109" i="3"/>
  <c r="OM27" i="3"/>
  <c r="PW70" i="3"/>
  <c r="MK27" i="3"/>
  <c r="MA71" i="3"/>
  <c r="SX19" i="3"/>
  <c r="QD135" i="3"/>
  <c r="SW141" i="3"/>
  <c r="QD158" i="3"/>
  <c r="SG118" i="3"/>
  <c r="SY183" i="3"/>
  <c r="OT139" i="3"/>
  <c r="OO25" i="3"/>
  <c r="TR103" i="3"/>
  <c r="MO140" i="3"/>
  <c r="TZ166" i="3"/>
  <c r="OR65" i="3"/>
  <c r="TD124" i="3"/>
  <c r="RX39" i="3"/>
  <c r="UF160" i="3"/>
  <c r="TF30" i="3"/>
  <c r="LX155" i="3"/>
  <c r="RX87" i="3"/>
  <c r="RW114" i="3"/>
  <c r="PX45" i="3"/>
  <c r="SI172" i="3"/>
  <c r="PS106" i="3"/>
  <c r="QQ68" i="3"/>
  <c r="TL53" i="3"/>
  <c r="QT82" i="3"/>
  <c r="MY51" i="3"/>
  <c r="UF123" i="3"/>
  <c r="UE119" i="3"/>
  <c r="LH32" i="3"/>
  <c r="LM94" i="3"/>
  <c r="QD128" i="3"/>
  <c r="QV174" i="3"/>
  <c r="PV25" i="3"/>
  <c r="LU47" i="3"/>
  <c r="TX183" i="3"/>
  <c r="TW182" i="3"/>
  <c r="TM101" i="3"/>
  <c r="OR149" i="3"/>
  <c r="LG149" i="3"/>
  <c r="TK10" i="3"/>
  <c r="TY22" i="3"/>
  <c r="RE34" i="3"/>
  <c r="SA148" i="3"/>
  <c r="MY71" i="3"/>
  <c r="QA143" i="3"/>
  <c r="QS87" i="3"/>
  <c r="LL52" i="3"/>
  <c r="TJ177" i="3"/>
  <c r="MB52" i="3"/>
  <c r="LH97" i="3"/>
  <c r="SY82" i="3"/>
  <c r="OU106" i="3"/>
  <c r="PZ123" i="3"/>
  <c r="OX113" i="3"/>
  <c r="SU36" i="3"/>
  <c r="OR103" i="3"/>
  <c r="MB142" i="3"/>
  <c r="SC144" i="3"/>
  <c r="SH100" i="3"/>
  <c r="TJ19" i="3"/>
  <c r="OP135" i="3"/>
  <c r="QE57" i="3"/>
  <c r="QE36" i="3"/>
  <c r="PC69" i="3"/>
  <c r="OO110" i="3"/>
  <c r="PE33" i="3"/>
  <c r="TI67" i="3"/>
  <c r="MA109" i="3"/>
  <c r="PG78" i="3"/>
  <c r="LJ35" i="3"/>
  <c r="UA12" i="3"/>
  <c r="UH44" i="3"/>
  <c r="SW134" i="3"/>
  <c r="MO9" i="3"/>
  <c r="PR107" i="3"/>
  <c r="TM106" i="3"/>
  <c r="LM117" i="3"/>
  <c r="ON38" i="3"/>
  <c r="SV3" i="3"/>
  <c r="TF140" i="3"/>
  <c r="LH42" i="3"/>
  <c r="PY161" i="3"/>
  <c r="RS182" i="3"/>
  <c r="UJ112" i="3"/>
  <c r="QZ166" i="3"/>
  <c r="QZ89" i="3"/>
  <c r="QQ7" i="3"/>
  <c r="TC99" i="3"/>
  <c r="PT179" i="3"/>
  <c r="SU83" i="3"/>
  <c r="LF104" i="3"/>
  <c r="PX81" i="3"/>
  <c r="SG178" i="3"/>
  <c r="RN88" i="3"/>
  <c r="UE120" i="3"/>
  <c r="TC15" i="3"/>
  <c r="RG114" i="3"/>
  <c r="UF115" i="3"/>
  <c r="SW122" i="3"/>
  <c r="PB28" i="3"/>
  <c r="UF69" i="3"/>
  <c r="TY112" i="3"/>
  <c r="RH33" i="3"/>
  <c r="TX177" i="3"/>
  <c r="MT45" i="3"/>
  <c r="SJ42" i="3"/>
  <c r="SB15" i="3"/>
  <c r="SG109" i="3"/>
  <c r="RD120" i="3"/>
  <c r="RF38" i="3"/>
  <c r="SJ146" i="3"/>
  <c r="PS4" i="3"/>
  <c r="OK4" i="3" s="1"/>
  <c r="SU52" i="3"/>
  <c r="SR109" i="3"/>
  <c r="PG181" i="3"/>
  <c r="MS80" i="3"/>
  <c r="PI141" i="3"/>
  <c r="SC135" i="3"/>
  <c r="PJ85" i="3"/>
  <c r="LI134" i="3"/>
  <c r="TB96" i="3"/>
  <c r="MY54" i="3"/>
  <c r="LG154" i="3"/>
  <c r="QD130" i="3"/>
  <c r="RZ129" i="3"/>
  <c r="MS74" i="3"/>
  <c r="RH198" i="3"/>
  <c r="PV55" i="3"/>
  <c r="ON79" i="3"/>
  <c r="MQ95" i="3"/>
  <c r="MQ13" i="3"/>
  <c r="RM141" i="3"/>
  <c r="LQ24" i="3"/>
  <c r="ST170" i="3"/>
  <c r="LW53" i="3"/>
  <c r="TW51" i="3"/>
  <c r="RW20" i="3"/>
  <c r="TF124" i="3"/>
  <c r="RG154" i="3"/>
  <c r="RD48" i="3"/>
  <c r="MP29" i="3"/>
  <c r="TZ63" i="3"/>
  <c r="UJ81" i="3"/>
  <c r="MN70" i="3"/>
  <c r="SB100" i="3"/>
  <c r="SW49" i="3"/>
  <c r="SE84" i="3"/>
  <c r="RN67" i="3"/>
  <c r="MA124" i="3"/>
  <c r="TW102" i="3"/>
  <c r="RX50" i="3"/>
  <c r="LE56" i="3"/>
  <c r="LN111" i="3"/>
  <c r="LK138" i="3"/>
  <c r="RB6" i="3"/>
  <c r="TW117" i="3"/>
  <c r="PE56" i="3"/>
  <c r="QP76" i="3"/>
  <c r="OL114" i="3"/>
  <c r="SB72" i="3"/>
  <c r="SV144" i="3"/>
  <c r="TY102" i="3"/>
  <c r="QT85" i="3"/>
  <c r="PV142" i="3"/>
  <c r="PG80" i="3"/>
  <c r="LW116" i="3"/>
  <c r="PO101" i="3"/>
  <c r="SB33" i="3"/>
  <c r="RH94" i="3"/>
  <c r="MW156" i="3"/>
  <c r="OQ95" i="3"/>
  <c r="PB174" i="3"/>
  <c r="LV118" i="3"/>
  <c r="RC63" i="3"/>
  <c r="SR116" i="3"/>
  <c r="RS36" i="3"/>
  <c r="RJ17" i="3"/>
  <c r="LJ66" i="3"/>
  <c r="LL130" i="3"/>
  <c r="UH155" i="3"/>
  <c r="MN98" i="3"/>
  <c r="QE35" i="3"/>
  <c r="OW54" i="3"/>
  <c r="MJ76" i="3"/>
  <c r="TA104" i="3"/>
  <c r="ML130" i="3"/>
  <c r="RW104" i="3"/>
  <c r="UH8" i="3"/>
  <c r="PT124" i="3"/>
  <c r="LP107" i="3"/>
  <c r="OZ113" i="3"/>
  <c r="RF155" i="3"/>
  <c r="RN188" i="3"/>
  <c r="OU85" i="3"/>
  <c r="QG24" i="3"/>
  <c r="LS185" i="3"/>
  <c r="SY10" i="3"/>
  <c r="OP12" i="3"/>
  <c r="LW171" i="3"/>
  <c r="RF12" i="3"/>
  <c r="QF20" i="3"/>
  <c r="MS77" i="3"/>
  <c r="SP143" i="3"/>
  <c r="MS125" i="3"/>
  <c r="MN19" i="3"/>
  <c r="PO73" i="3"/>
  <c r="LV145" i="3"/>
  <c r="SZ130" i="3"/>
  <c r="UC19" i="3"/>
  <c r="MY114" i="3"/>
  <c r="PH28" i="3"/>
  <c r="QQ21" i="3"/>
  <c r="QG17" i="3"/>
  <c r="RJ13" i="3"/>
  <c r="TW131" i="3"/>
  <c r="SE75" i="3"/>
  <c r="PJ156" i="3"/>
  <c r="TD4" i="3"/>
  <c r="QZ84" i="3"/>
  <c r="LS21" i="3"/>
  <c r="PC133" i="3"/>
  <c r="TG148" i="3"/>
  <c r="RJ101" i="3"/>
  <c r="PA169" i="3"/>
  <c r="OX115" i="3"/>
  <c r="QZ35" i="3"/>
  <c r="PE109" i="3"/>
  <c r="PO51" i="3"/>
  <c r="TH36" i="3"/>
  <c r="LL10" i="3"/>
  <c r="LM19" i="3"/>
  <c r="PH37" i="3"/>
  <c r="LK21" i="3"/>
  <c r="ST96" i="3"/>
  <c r="SC94" i="3"/>
  <c r="PX127" i="3"/>
  <c r="RF145" i="3"/>
  <c r="UE104" i="3"/>
  <c r="LX143" i="3"/>
  <c r="SI26" i="3"/>
  <c r="SD54" i="3"/>
  <c r="OX33" i="3"/>
  <c r="RL166" i="3"/>
  <c r="RH121" i="3"/>
  <c r="RM122" i="3"/>
  <c r="QS109" i="3"/>
  <c r="RM150" i="3"/>
  <c r="OX28" i="3"/>
  <c r="LL85" i="3"/>
  <c r="PR114" i="3"/>
  <c r="QF145" i="3"/>
  <c r="QC119" i="3"/>
  <c r="SX123" i="3"/>
  <c r="LH8" i="3"/>
  <c r="QY113" i="3"/>
  <c r="TG123" i="3"/>
  <c r="PF25" i="3"/>
  <c r="UB19" i="3"/>
  <c r="RB72" i="3"/>
  <c r="SW60" i="3"/>
  <c r="MB45" i="3"/>
  <c r="TA15" i="3"/>
  <c r="SH28" i="3"/>
  <c r="RV95" i="3"/>
  <c r="LZ162" i="3"/>
  <c r="QB86" i="3"/>
  <c r="SW135" i="3"/>
  <c r="SS112" i="3"/>
  <c r="OU61" i="3"/>
  <c r="SC45" i="3"/>
  <c r="QZ74" i="3"/>
  <c r="QX132" i="3"/>
  <c r="OQ195" i="3"/>
  <c r="OU176" i="3"/>
  <c r="OM104" i="3"/>
  <c r="LG33" i="3"/>
  <c r="SC122" i="3"/>
  <c r="MA129" i="3"/>
  <c r="MX137" i="3"/>
  <c r="QC54" i="3"/>
  <c r="QX131" i="3"/>
  <c r="RI127" i="3"/>
  <c r="UC104" i="3"/>
  <c r="PD124" i="3"/>
  <c r="UB163" i="3"/>
  <c r="SU189" i="3"/>
  <c r="TZ36" i="3"/>
  <c r="MM80" i="3"/>
  <c r="TE51" i="3"/>
  <c r="LD147" i="3"/>
  <c r="TM120" i="3"/>
  <c r="PJ81" i="3"/>
  <c r="RC44" i="3"/>
  <c r="MG129" i="3"/>
  <c r="MU119" i="3"/>
  <c r="LO124" i="3"/>
  <c r="PZ182" i="3"/>
  <c r="ML73" i="3"/>
  <c r="QA122" i="3"/>
  <c r="PS77" i="3"/>
  <c r="MW126" i="3"/>
  <c r="RJ170" i="3"/>
  <c r="LF159" i="3"/>
  <c r="QF25" i="3"/>
  <c r="RB73" i="3"/>
  <c r="PF183" i="3"/>
  <c r="PC81" i="3"/>
  <c r="UH143" i="3"/>
  <c r="QA76" i="3"/>
  <c r="PJ47" i="3"/>
  <c r="TH119" i="3"/>
  <c r="SV67" i="3"/>
  <c r="PI199" i="3"/>
  <c r="TD129" i="3"/>
  <c r="TZ92" i="3"/>
  <c r="QU112" i="3"/>
  <c r="SV125" i="3"/>
  <c r="QA94" i="3"/>
  <c r="MG103" i="3"/>
  <c r="LH156" i="3"/>
  <c r="LS7" i="3"/>
  <c r="PS89" i="3"/>
  <c r="PF80" i="3"/>
  <c r="PS7" i="3"/>
  <c r="LY37" i="3"/>
  <c r="LE129" i="3"/>
  <c r="OM47" i="3"/>
  <c r="MA64" i="3"/>
  <c r="LT145" i="3"/>
  <c r="UA141" i="3"/>
  <c r="PH118" i="3"/>
  <c r="LF158" i="3"/>
  <c r="LI147" i="3"/>
  <c r="UF124" i="3"/>
  <c r="LQ35" i="3"/>
  <c r="LY146" i="3"/>
  <c r="MB128" i="3"/>
  <c r="PE95" i="3"/>
  <c r="OZ121" i="3"/>
  <c r="SO131" i="3"/>
  <c r="QF167" i="3"/>
  <c r="PZ35" i="3"/>
  <c r="LW112" i="3"/>
  <c r="OS20" i="3"/>
  <c r="SP53" i="3"/>
  <c r="UE23" i="3"/>
  <c r="TZ159" i="3"/>
  <c r="RD196" i="3"/>
  <c r="QE49" i="3"/>
  <c r="PE97" i="3"/>
  <c r="TH93" i="3"/>
  <c r="SS49" i="3"/>
  <c r="RG96" i="3"/>
  <c r="LJ75" i="3"/>
  <c r="TI55" i="3"/>
  <c r="MY9" i="3"/>
  <c r="LU94" i="3"/>
  <c r="RI103" i="3"/>
  <c r="RB165" i="3"/>
  <c r="PG99" i="3"/>
  <c r="MQ62" i="3"/>
  <c r="MM72" i="3"/>
  <c r="RZ92" i="3"/>
  <c r="UH97" i="3"/>
  <c r="SA144" i="3"/>
  <c r="QQ79" i="3"/>
  <c r="RZ174" i="3"/>
  <c r="MO24" i="3"/>
  <c r="SZ23" i="3"/>
  <c r="LX121" i="3"/>
  <c r="PI39" i="3"/>
  <c r="RV34" i="3"/>
  <c r="MU121" i="3"/>
  <c r="TL86" i="3"/>
  <c r="QE61" i="3"/>
  <c r="SH27" i="3"/>
  <c r="MQ156" i="3"/>
  <c r="PB127" i="3"/>
  <c r="RA119" i="3"/>
  <c r="UI87" i="3"/>
  <c r="TC171" i="3"/>
  <c r="PB81" i="3"/>
  <c r="OL5" i="3"/>
  <c r="TC108" i="3"/>
  <c r="SG90" i="3"/>
  <c r="QF48" i="3"/>
  <c r="OO74" i="3"/>
  <c r="PW175" i="3"/>
  <c r="PB96" i="3"/>
  <c r="LN4" i="3"/>
  <c r="OT46" i="3"/>
  <c r="OV66" i="3"/>
  <c r="RV200" i="3"/>
  <c r="PT126" i="3"/>
  <c r="OM26" i="3"/>
  <c r="QB79" i="3"/>
  <c r="SY151" i="3"/>
  <c r="MN56" i="3"/>
  <c r="SZ200" i="3"/>
  <c r="UC85" i="3"/>
  <c r="LI138" i="3"/>
  <c r="SH172" i="3"/>
  <c r="MY79" i="3"/>
  <c r="LX83" i="3"/>
  <c r="OS193" i="3"/>
  <c r="RG135" i="3"/>
  <c r="MP22" i="3"/>
  <c r="UH99" i="3"/>
  <c r="SP121" i="3"/>
  <c r="QS157" i="3"/>
  <c r="QA71" i="3"/>
  <c r="TK166" i="3"/>
  <c r="SP37" i="3"/>
  <c r="RZ65" i="3"/>
  <c r="MT116" i="3"/>
  <c r="OR124" i="3"/>
  <c r="PT171" i="3"/>
  <c r="TF71" i="3"/>
  <c r="PU10" i="3"/>
  <c r="TC117" i="3"/>
  <c r="SK91" i="3"/>
  <c r="QT72" i="3"/>
  <c r="TI65" i="3"/>
  <c r="TD41" i="3"/>
  <c r="TL75" i="3"/>
  <c r="PU146" i="3"/>
  <c r="ML132" i="3"/>
  <c r="TL169" i="3"/>
  <c r="LL187" i="3"/>
  <c r="QP52" i="3"/>
  <c r="UF16" i="3"/>
  <c r="QX84" i="3"/>
  <c r="SI97" i="3"/>
  <c r="PD112" i="3"/>
  <c r="LY13" i="3"/>
  <c r="LG8" i="3"/>
  <c r="SO161" i="3"/>
  <c r="TW114" i="3"/>
  <c r="LF13" i="3"/>
  <c r="LJ55" i="3"/>
  <c r="TW158" i="3"/>
  <c r="TC183" i="3"/>
  <c r="SK30" i="3"/>
  <c r="LY23" i="3"/>
  <c r="LZ175" i="3"/>
  <c r="UJ176" i="3"/>
  <c r="SJ67" i="3"/>
  <c r="MB153" i="3"/>
  <c r="UJ157" i="3"/>
  <c r="PJ174" i="3"/>
  <c r="LL70" i="3"/>
  <c r="LP9" i="3"/>
  <c r="SG141" i="3"/>
  <c r="QV176" i="3"/>
  <c r="PH23" i="3"/>
  <c r="SV60" i="3"/>
  <c r="TD143" i="3"/>
  <c r="OS115" i="3"/>
  <c r="TD114" i="3"/>
  <c r="OZ71" i="3"/>
  <c r="OT121" i="3"/>
  <c r="MB59" i="3"/>
  <c r="LM36" i="3"/>
  <c r="SH168" i="3"/>
  <c r="RE36" i="3"/>
  <c r="TJ142" i="3"/>
  <c r="MB85" i="3"/>
  <c r="LQ95" i="3"/>
  <c r="PI47" i="3"/>
  <c r="UG83" i="3"/>
  <c r="RN97" i="3"/>
  <c r="SZ47" i="3"/>
  <c r="PB102" i="3"/>
  <c r="LR6" i="3"/>
  <c r="PW135" i="3"/>
  <c r="LX102" i="3"/>
  <c r="LR114" i="3"/>
  <c r="SA51" i="3"/>
  <c r="TJ133" i="3"/>
  <c r="LK197" i="3"/>
  <c r="SO149" i="3"/>
  <c r="QW90" i="3"/>
  <c r="QC48" i="3"/>
  <c r="TF45" i="3"/>
  <c r="LZ85" i="3"/>
  <c r="ML125" i="3"/>
  <c r="RN99" i="3"/>
  <c r="TV173" i="3"/>
  <c r="MT94" i="3"/>
  <c r="SA57" i="3"/>
  <c r="PH55" i="3"/>
  <c r="OW175" i="3"/>
  <c r="OP128" i="3"/>
  <c r="OU83" i="3"/>
  <c r="PC108" i="3"/>
  <c r="QS106" i="3"/>
  <c r="SR168" i="3"/>
  <c r="PX179" i="3"/>
  <c r="RZ139" i="3"/>
  <c r="LL193" i="3"/>
  <c r="QQ8" i="3"/>
  <c r="RM128" i="3"/>
  <c r="UJ28" i="3"/>
  <c r="SY103" i="3"/>
  <c r="MU188" i="3"/>
  <c r="QT137" i="3"/>
  <c r="OQ56" i="3"/>
  <c r="TG13" i="3"/>
  <c r="SP33" i="3"/>
  <c r="LO22" i="3"/>
  <c r="LT99" i="3"/>
  <c r="RM169" i="3"/>
  <c r="PD179" i="3"/>
  <c r="RH3" i="3"/>
  <c r="MR122" i="3"/>
  <c r="PE87" i="3"/>
  <c r="LU95" i="3"/>
  <c r="OT48" i="3"/>
  <c r="MY146" i="3"/>
  <c r="LP177" i="3"/>
  <c r="QW47" i="3"/>
  <c r="MU87" i="3"/>
  <c r="SR130" i="3"/>
  <c r="SE181" i="3"/>
  <c r="QS158" i="3"/>
  <c r="LF114" i="3"/>
  <c r="SG163" i="3"/>
  <c r="LQ188" i="3"/>
  <c r="LR17" i="3"/>
  <c r="TY96" i="3"/>
  <c r="UJ185" i="3"/>
  <c r="SX190" i="3"/>
  <c r="LW39" i="3"/>
  <c r="PZ101" i="3"/>
  <c r="MJ15" i="3"/>
  <c r="RX135" i="3"/>
  <c r="QT140" i="3"/>
  <c r="TD28" i="3"/>
  <c r="OP95" i="3"/>
  <c r="SH68" i="3"/>
  <c r="SE114" i="3"/>
  <c r="SI48" i="3"/>
  <c r="MP4" i="3"/>
  <c r="QU146" i="3"/>
  <c r="RC36" i="3"/>
  <c r="TK61" i="3"/>
  <c r="TD126" i="3"/>
  <c r="PS61" i="3"/>
  <c r="RI53" i="3"/>
  <c r="RV24" i="3"/>
  <c r="TJ30" i="3"/>
  <c r="PD142" i="3"/>
  <c r="UI15" i="3"/>
  <c r="LY22" i="3"/>
  <c r="TK144" i="3"/>
  <c r="RE105" i="3"/>
  <c r="LH105" i="3"/>
  <c r="TA110" i="3"/>
  <c r="ON130" i="3"/>
  <c r="RD42" i="3"/>
  <c r="MT30" i="3"/>
  <c r="PE122" i="3"/>
  <c r="OP67" i="3"/>
  <c r="SA123" i="3"/>
  <c r="PX87" i="3"/>
  <c r="PE125" i="3"/>
  <c r="LH144" i="3"/>
  <c r="RK56" i="3"/>
  <c r="TH18" i="3"/>
  <c r="SQ70" i="3"/>
  <c r="QR171" i="3"/>
  <c r="QV117" i="3"/>
  <c r="TB129" i="3"/>
  <c r="SY62" i="3"/>
  <c r="SV110" i="3"/>
  <c r="PO90" i="3"/>
  <c r="OW91" i="3"/>
  <c r="LD77" i="3"/>
  <c r="PJ80" i="3"/>
  <c r="SE167" i="3"/>
  <c r="UD134" i="3"/>
  <c r="LH103" i="3"/>
  <c r="PA126" i="3"/>
  <c r="PR129" i="3"/>
  <c r="TX134" i="3"/>
  <c r="QQ100" i="3"/>
  <c r="RN167" i="3"/>
  <c r="LO108" i="3"/>
  <c r="MY88" i="3"/>
  <c r="TV152" i="3"/>
  <c r="SJ56" i="3"/>
  <c r="PD21" i="3"/>
  <c r="MU39" i="3"/>
  <c r="RI21" i="3"/>
  <c r="RM89" i="3"/>
  <c r="LD174" i="3"/>
  <c r="LI163" i="3"/>
  <c r="SC145" i="3"/>
  <c r="TL98" i="3"/>
  <c r="QB84" i="3"/>
  <c r="LZ54" i="3"/>
  <c r="QS119" i="3"/>
  <c r="LM125" i="3"/>
  <c r="RG125" i="3"/>
  <c r="QQ183" i="3"/>
  <c r="QF112" i="3"/>
  <c r="TM141" i="3"/>
  <c r="SF92" i="3"/>
  <c r="QY77" i="3"/>
  <c r="SU16" i="3"/>
  <c r="SA153" i="3"/>
  <c r="LF118" i="3"/>
  <c r="PE72" i="3"/>
  <c r="RD126" i="3"/>
  <c r="LU96" i="3"/>
  <c r="SO136" i="3"/>
  <c r="SJ137" i="3"/>
  <c r="QZ142" i="3"/>
  <c r="LM28" i="3"/>
  <c r="RJ57" i="3"/>
  <c r="TR46" i="3"/>
  <c r="RM168" i="3"/>
  <c r="OU36" i="3"/>
  <c r="LK95" i="3"/>
  <c r="QQ32" i="3"/>
  <c r="RX27" i="3"/>
  <c r="OS176" i="3"/>
  <c r="LI32" i="3"/>
  <c r="SD127" i="3"/>
  <c r="LL53" i="3"/>
  <c r="RM44" i="3"/>
  <c r="QF9" i="3"/>
  <c r="LR155" i="3"/>
  <c r="TY33" i="3"/>
  <c r="SP30" i="3"/>
  <c r="RW122" i="3"/>
  <c r="QC130" i="3"/>
  <c r="QS98" i="3"/>
  <c r="RB118" i="3"/>
  <c r="QP137" i="3"/>
  <c r="TX73" i="3"/>
  <c r="RC7" i="3"/>
  <c r="MV134" i="3"/>
  <c r="PF60" i="3"/>
  <c r="PT24" i="3"/>
  <c r="LQ125" i="3"/>
  <c r="SK93" i="3"/>
  <c r="QG166" i="3"/>
  <c r="SC23" i="3"/>
  <c r="PD176" i="3"/>
  <c r="OX134" i="3"/>
  <c r="RV101" i="3"/>
  <c r="OY90" i="3"/>
  <c r="TH75" i="3"/>
  <c r="SW63" i="3"/>
  <c r="TD127" i="3"/>
  <c r="LS195" i="3"/>
  <c r="RF121" i="3"/>
  <c r="UF59" i="3"/>
  <c r="UC53" i="3"/>
  <c r="LF87" i="3"/>
  <c r="TA120" i="3"/>
  <c r="PW172" i="3"/>
  <c r="SU101" i="3"/>
  <c r="PH164" i="3"/>
  <c r="LS3" i="3"/>
  <c r="SO29" i="3"/>
  <c r="SY140" i="3"/>
  <c r="RB100" i="3"/>
  <c r="QB16" i="3"/>
  <c r="OQ54" i="3"/>
  <c r="LE136" i="3"/>
  <c r="LI113" i="3"/>
  <c r="SD191" i="3"/>
  <c r="TM40" i="3"/>
  <c r="QW38" i="3"/>
  <c r="LO94" i="3"/>
  <c r="TH128" i="3"/>
  <c r="MV50" i="3"/>
  <c r="LN28" i="3"/>
  <c r="LN127" i="3"/>
  <c r="SK173" i="3"/>
  <c r="SU120" i="3"/>
  <c r="SV94" i="3"/>
  <c r="TX74" i="3"/>
  <c r="MP76" i="3"/>
  <c r="PA138" i="3"/>
  <c r="OI138" i="3" s="1"/>
  <c r="QB11" i="3"/>
  <c r="SF43" i="3"/>
  <c r="OT146" i="3"/>
  <c r="MB25" i="3"/>
  <c r="QR106" i="3"/>
  <c r="PB31" i="3"/>
  <c r="TJ134" i="3"/>
  <c r="SX97" i="3"/>
  <c r="MP107" i="3"/>
  <c r="OX73" i="3"/>
  <c r="RB74" i="3"/>
  <c r="OZ64" i="3"/>
  <c r="RE185" i="3"/>
  <c r="LT125" i="3"/>
  <c r="PU155" i="3"/>
  <c r="LF36" i="3"/>
  <c r="TU150" i="3"/>
  <c r="QU132" i="3"/>
  <c r="PZ15" i="3"/>
  <c r="LD101" i="3"/>
  <c r="QE119" i="3"/>
  <c r="QF164" i="3"/>
  <c r="TV148" i="3"/>
  <c r="LO150" i="3"/>
  <c r="TZ108" i="3"/>
  <c r="SK94" i="3"/>
  <c r="SG156" i="3"/>
  <c r="OZ91" i="3"/>
  <c r="QZ38" i="3"/>
  <c r="PS175" i="3"/>
  <c r="PR5" i="3"/>
  <c r="OQ123" i="3"/>
  <c r="QX124" i="3"/>
  <c r="QY62" i="3"/>
  <c r="TJ194" i="3"/>
  <c r="QB69" i="3"/>
  <c r="PR53" i="3"/>
  <c r="TK139" i="3"/>
  <c r="PI129" i="3"/>
  <c r="UI83" i="3"/>
  <c r="RL111" i="3"/>
  <c r="RD60" i="3"/>
  <c r="RZ79" i="3"/>
  <c r="PB101" i="3"/>
  <c r="OP129" i="3"/>
  <c r="TK59" i="3"/>
  <c r="TW99" i="3"/>
  <c r="PS120" i="3"/>
  <c r="SE56" i="3"/>
  <c r="MU58" i="3"/>
  <c r="TL74" i="3"/>
  <c r="MP40" i="3"/>
  <c r="LL107" i="3"/>
  <c r="UG126" i="3"/>
  <c r="TD131" i="3"/>
  <c r="LU154" i="3"/>
  <c r="UB121" i="3"/>
  <c r="RX36" i="3"/>
  <c r="OR140" i="3"/>
  <c r="UE140" i="3"/>
  <c r="LT6" i="3"/>
  <c r="RM42" i="3"/>
  <c r="UA169" i="3"/>
  <c r="PG75" i="3"/>
  <c r="TZ125" i="3"/>
  <c r="PO54" i="3"/>
  <c r="UI60" i="3"/>
  <c r="OV67" i="3"/>
  <c r="QD77" i="3"/>
  <c r="QW125" i="3"/>
  <c r="SA137" i="3"/>
  <c r="TU110" i="3"/>
  <c r="PT68" i="3"/>
  <c r="OX14" i="3"/>
  <c r="LV57" i="3"/>
  <c r="PZ8" i="3"/>
  <c r="SX64" i="3"/>
  <c r="QY102" i="3"/>
  <c r="LO62" i="3"/>
  <c r="RB40" i="3"/>
  <c r="QB8" i="3"/>
  <c r="SR119" i="3"/>
  <c r="PR184" i="3"/>
  <c r="UG98" i="3"/>
  <c r="RF75" i="3"/>
  <c r="PW85" i="3"/>
  <c r="UI194" i="3"/>
  <c r="MV30" i="3"/>
  <c r="LE112" i="3"/>
  <c r="QF77" i="3"/>
  <c r="TI14" i="3"/>
  <c r="UH82" i="3"/>
  <c r="MP119" i="3"/>
  <c r="TM78" i="3"/>
  <c r="RJ88" i="3"/>
  <c r="RK98" i="3"/>
  <c r="LF84" i="3"/>
  <c r="MA93" i="3"/>
  <c r="ON32" i="3"/>
  <c r="UA45" i="3"/>
  <c r="RE190" i="3"/>
  <c r="UJ37" i="3"/>
  <c r="SX98" i="3"/>
  <c r="QZ14" i="3"/>
  <c r="SR63" i="3"/>
  <c r="SX80" i="3"/>
  <c r="TG20" i="3"/>
  <c r="SS8" i="3"/>
  <c r="SA152" i="3"/>
  <c r="RA30" i="3"/>
  <c r="RJ81" i="3"/>
  <c r="SD32" i="3"/>
  <c r="SO76" i="3"/>
  <c r="MM131" i="3"/>
  <c r="QU48" i="3"/>
  <c r="MQ16" i="3"/>
  <c r="SZ24" i="3"/>
  <c r="MT159" i="3"/>
  <c r="SF26" i="3"/>
  <c r="OT24" i="3"/>
  <c r="MY117" i="3"/>
  <c r="PB190" i="3"/>
  <c r="SX7" i="3"/>
  <c r="LG139" i="3"/>
  <c r="UG114" i="3"/>
  <c r="QQ10" i="3"/>
  <c r="RV97" i="3"/>
  <c r="OL94" i="3"/>
  <c r="TF57" i="3"/>
  <c r="PU17" i="3"/>
  <c r="OL70" i="3"/>
  <c r="OZ83" i="3"/>
  <c r="MX140" i="3"/>
  <c r="LS155" i="3"/>
  <c r="MO159" i="3"/>
  <c r="TY79" i="3"/>
  <c r="MR166" i="3"/>
  <c r="OM36" i="3"/>
  <c r="RE10" i="3"/>
  <c r="MG116" i="3"/>
  <c r="MX66" i="3"/>
  <c r="PX109" i="3"/>
  <c r="RL64" i="3"/>
  <c r="RA70" i="3"/>
  <c r="RB42" i="3"/>
  <c r="TM144" i="3"/>
  <c r="ST63" i="3"/>
  <c r="TA37" i="3"/>
  <c r="MU99" i="3"/>
  <c r="QF123" i="3"/>
  <c r="OL57" i="3"/>
  <c r="UF103" i="3"/>
  <c r="MJ89" i="3"/>
  <c r="QX72" i="3"/>
  <c r="TV177" i="3"/>
  <c r="PD89" i="3"/>
  <c r="PS123" i="3"/>
  <c r="OO94" i="3"/>
  <c r="SR78" i="3"/>
  <c r="QU90" i="3"/>
  <c r="TH77" i="3"/>
  <c r="MY81" i="3"/>
  <c r="RB98" i="3"/>
  <c r="TF132" i="3"/>
  <c r="ON147" i="3"/>
  <c r="MO104" i="3"/>
  <c r="MN135" i="3"/>
  <c r="LS55" i="3"/>
  <c r="ST23" i="3"/>
  <c r="PD69" i="3"/>
  <c r="SH55" i="3"/>
  <c r="RK8" i="3"/>
  <c r="LS133" i="3"/>
  <c r="LT83" i="3"/>
  <c r="OQ119" i="3"/>
  <c r="TK171" i="3"/>
  <c r="PF103" i="3"/>
  <c r="LV153" i="3"/>
  <c r="PB91" i="3"/>
  <c r="RX120" i="3"/>
  <c r="MJ33" i="3"/>
  <c r="PZ162" i="3"/>
  <c r="LK118" i="3"/>
  <c r="TR84" i="3"/>
  <c r="QF106" i="3"/>
  <c r="SV119" i="3"/>
  <c r="OP81" i="3"/>
  <c r="UA96" i="3"/>
  <c r="UB128" i="3"/>
  <c r="TU196" i="3"/>
  <c r="LL146" i="3"/>
  <c r="PX97" i="3"/>
  <c r="UH88" i="3"/>
  <c r="SX45" i="3"/>
  <c r="PT86" i="3"/>
  <c r="MQ126" i="3"/>
  <c r="LP43" i="3"/>
  <c r="LJ171" i="3"/>
  <c r="OS45" i="3"/>
  <c r="PV80" i="3"/>
  <c r="OS121" i="3"/>
  <c r="PH109" i="3"/>
  <c r="MB35" i="3"/>
  <c r="RS63" i="3"/>
  <c r="PZ157" i="3"/>
  <c r="MU60" i="3"/>
  <c r="SU12" i="3"/>
  <c r="RI97" i="3"/>
  <c r="LU4" i="3"/>
  <c r="QD97" i="3"/>
  <c r="RN74" i="3"/>
  <c r="OO147" i="3"/>
  <c r="TI53" i="3"/>
  <c r="QG98" i="3"/>
  <c r="MU110" i="3"/>
  <c r="SV128" i="3"/>
  <c r="QW39" i="3"/>
  <c r="LN181" i="3"/>
  <c r="QX169" i="3"/>
  <c r="LM162" i="3"/>
  <c r="TB24" i="3"/>
  <c r="SI128" i="3"/>
  <c r="LO87" i="3"/>
  <c r="LZ79" i="3"/>
  <c r="SC44" i="3"/>
  <c r="TA153" i="3"/>
  <c r="QR12" i="3"/>
  <c r="MG67" i="3"/>
  <c r="RK123" i="3"/>
  <c r="OZ139" i="3"/>
  <c r="RJ30" i="3"/>
  <c r="UF142" i="3"/>
  <c r="LZ134" i="3"/>
  <c r="OW86" i="3"/>
  <c r="MA7" i="3"/>
  <c r="SY160" i="3"/>
  <c r="PI148" i="3"/>
  <c r="RJ8" i="3"/>
  <c r="LX38" i="3"/>
  <c r="SH138" i="3"/>
  <c r="SP11" i="3"/>
  <c r="PR70" i="3"/>
  <c r="SJ122" i="3"/>
  <c r="PO25" i="3"/>
  <c r="OO116" i="3"/>
  <c r="TM79" i="3"/>
  <c r="TY111" i="3"/>
  <c r="RS71" i="3"/>
  <c r="UB167" i="3"/>
  <c r="QB167" i="3"/>
  <c r="QG128" i="3"/>
  <c r="UE114" i="3"/>
  <c r="TR62" i="3"/>
  <c r="PX194" i="3"/>
  <c r="OX12" i="3"/>
  <c r="QT126" i="3"/>
  <c r="MY119" i="3"/>
  <c r="MN110" i="3"/>
  <c r="RB102" i="3"/>
  <c r="UD160" i="3"/>
  <c r="QU7" i="3"/>
  <c r="TW128" i="3"/>
  <c r="RC178" i="3"/>
  <c r="QD37" i="3"/>
  <c r="OW24" i="3"/>
  <c r="OX41" i="3"/>
  <c r="RW58" i="3"/>
  <c r="QE58" i="3"/>
  <c r="LQ6" i="3"/>
  <c r="MM160" i="3"/>
  <c r="RY181" i="3"/>
  <c r="SC101" i="3"/>
  <c r="SV152" i="3"/>
  <c r="SA6" i="3"/>
  <c r="SZ127" i="3"/>
  <c r="RH88" i="3"/>
  <c r="PX139" i="3"/>
  <c r="MK108" i="3"/>
  <c r="RN184" i="3"/>
  <c r="LR134" i="3"/>
  <c r="OR147" i="3"/>
  <c r="RK114" i="3"/>
  <c r="SX121" i="3"/>
  <c r="TH101" i="3"/>
  <c r="QX171" i="3"/>
  <c r="MQ135" i="3"/>
  <c r="OZ101" i="3"/>
  <c r="OO160" i="3"/>
  <c r="TG79" i="3"/>
  <c r="LV152" i="3"/>
  <c r="TD88" i="3"/>
  <c r="OT126" i="3"/>
  <c r="MN124" i="3"/>
  <c r="QV99" i="3"/>
  <c r="RF116" i="3"/>
  <c r="RF129" i="3"/>
  <c r="SO15" i="3"/>
  <c r="PT67" i="3"/>
  <c r="PX197" i="3"/>
  <c r="MJ157" i="3"/>
  <c r="LH92" i="3"/>
  <c r="LT60" i="3"/>
  <c r="TF149" i="3"/>
  <c r="RG132" i="3"/>
  <c r="UH158" i="3"/>
  <c r="QY167" i="3"/>
  <c r="PE127" i="3"/>
  <c r="MV148" i="3"/>
  <c r="SZ186" i="3"/>
  <c r="RY75" i="3"/>
  <c r="RJ48" i="3"/>
  <c r="TB93" i="3"/>
  <c r="RZ127" i="3"/>
  <c r="MA60" i="3"/>
  <c r="RF156" i="3"/>
  <c r="PZ139" i="3"/>
  <c r="RA61" i="3"/>
  <c r="PH20" i="3"/>
  <c r="RD54" i="3"/>
  <c r="OM152" i="3"/>
  <c r="RC100" i="3"/>
  <c r="LD28" i="3"/>
  <c r="ST3" i="3"/>
  <c r="SG47" i="3"/>
  <c r="RC122" i="3"/>
  <c r="SX169" i="3"/>
  <c r="UA119" i="3"/>
  <c r="PV107" i="3"/>
  <c r="RH57" i="3"/>
  <c r="LW80" i="3"/>
  <c r="QW65" i="3"/>
  <c r="SI62" i="3"/>
  <c r="PS133" i="3"/>
  <c r="OU131" i="3"/>
  <c r="SV111" i="3"/>
  <c r="MP32" i="3"/>
  <c r="OZ146" i="3"/>
  <c r="RN93" i="3"/>
  <c r="SK153" i="3"/>
  <c r="MW92" i="3"/>
  <c r="QE32" i="3"/>
  <c r="QA8" i="3"/>
  <c r="QC34" i="3"/>
  <c r="PY179" i="3"/>
  <c r="SZ137" i="3"/>
  <c r="QR35" i="3"/>
  <c r="LK107" i="3"/>
  <c r="RH89" i="3"/>
  <c r="LS92" i="3"/>
  <c r="TY106" i="3"/>
  <c r="LD159" i="3"/>
  <c r="QF88" i="3"/>
  <c r="TI74" i="3"/>
  <c r="RI3" i="3"/>
  <c r="OW158" i="3"/>
  <c r="TU108" i="3"/>
  <c r="TR141" i="3"/>
  <c r="LW77" i="3"/>
  <c r="SO147" i="3"/>
  <c r="UB30" i="3"/>
  <c r="PW93" i="3"/>
  <c r="MG133" i="3"/>
  <c r="OT172" i="3"/>
  <c r="LJ14" i="3"/>
  <c r="RI162" i="3"/>
  <c r="RF68" i="3"/>
  <c r="RF150" i="3"/>
  <c r="QV76" i="3"/>
  <c r="OS132" i="3"/>
  <c r="UB40" i="3"/>
  <c r="PG135" i="3"/>
  <c r="TD55" i="3"/>
  <c r="OV108" i="3"/>
  <c r="PS193" i="3"/>
  <c r="MQ19" i="3"/>
  <c r="MM101" i="3"/>
  <c r="SA106" i="3"/>
  <c r="PA60" i="3"/>
  <c r="QV167" i="3"/>
  <c r="LW29" i="3"/>
  <c r="SA42" i="3"/>
  <c r="MA39" i="3"/>
  <c r="MS7" i="3"/>
  <c r="SB126" i="3"/>
  <c r="OP124" i="3"/>
  <c r="RG4" i="3"/>
  <c r="UE132" i="3"/>
  <c r="MP88" i="3"/>
  <c r="RN85" i="3"/>
  <c r="QA64" i="3"/>
  <c r="PF98" i="3"/>
  <c r="SR46" i="3"/>
  <c r="LM174" i="3"/>
  <c r="SJ28" i="3"/>
  <c r="LL43" i="3"/>
  <c r="SA161" i="3"/>
  <c r="MK24" i="3"/>
  <c r="LX61" i="3"/>
  <c r="SJ18" i="3"/>
  <c r="PE99" i="3"/>
  <c r="MU141" i="3"/>
  <c r="SZ12" i="3"/>
  <c r="PB42" i="3"/>
  <c r="UI75" i="3"/>
  <c r="MU41" i="3"/>
  <c r="RB107" i="3"/>
  <c r="QZ91" i="3"/>
  <c r="PB128" i="3"/>
  <c r="QG44" i="3"/>
  <c r="TA72" i="3"/>
  <c r="LX85" i="3"/>
  <c r="LG147" i="3"/>
  <c r="OP15" i="3"/>
  <c r="TU8" i="3"/>
  <c r="LD34" i="3"/>
  <c r="TU154" i="3"/>
  <c r="ML123" i="3"/>
  <c r="SD167" i="3"/>
  <c r="TB124" i="3"/>
  <c r="SK85" i="3"/>
  <c r="LG142" i="3"/>
  <c r="SJ98" i="3"/>
  <c r="QG170" i="3"/>
  <c r="PG185" i="3"/>
  <c r="MR102" i="3"/>
  <c r="MO174" i="3"/>
  <c r="QW79" i="3"/>
  <c r="ST145" i="3"/>
  <c r="PU136" i="3"/>
  <c r="RV94" i="3"/>
  <c r="RD6" i="3"/>
  <c r="LW61" i="3"/>
  <c r="RL10" i="3"/>
  <c r="PE158" i="3"/>
  <c r="SW57" i="3"/>
  <c r="OR88" i="3"/>
  <c r="SH126" i="3"/>
  <c r="PB72" i="3"/>
  <c r="TE30" i="3"/>
  <c r="OX70" i="3"/>
  <c r="SR158" i="3"/>
  <c r="LV60" i="3"/>
  <c r="PC121" i="3"/>
  <c r="UI74" i="3"/>
  <c r="LN30" i="3"/>
  <c r="QY42" i="3"/>
  <c r="SB9" i="3"/>
  <c r="SR165" i="3"/>
  <c r="LV167" i="3"/>
  <c r="LN57" i="3"/>
  <c r="PU22" i="3"/>
  <c r="TX65" i="3"/>
  <c r="LK128" i="3"/>
  <c r="MP54" i="3"/>
  <c r="TJ54" i="3"/>
  <c r="MU165" i="3"/>
  <c r="PO147" i="3"/>
  <c r="TL102" i="3"/>
  <c r="MW27" i="3"/>
  <c r="LK65" i="3"/>
  <c r="UG70" i="3"/>
  <c r="PB80" i="3"/>
  <c r="LU138" i="3"/>
  <c r="MO128" i="3"/>
  <c r="SP51" i="3"/>
  <c r="OS152" i="3"/>
  <c r="MB32" i="3"/>
  <c r="UB43" i="3"/>
  <c r="TA134" i="3"/>
  <c r="QT74" i="3"/>
  <c r="SZ133" i="3"/>
  <c r="LI137" i="3"/>
  <c r="LH167" i="3"/>
  <c r="TE107" i="3"/>
  <c r="PF5" i="3"/>
  <c r="QZ103" i="3"/>
  <c r="SC159" i="3"/>
  <c r="PI7" i="3"/>
  <c r="SX14" i="3"/>
  <c r="PC122" i="3"/>
  <c r="RE46" i="3"/>
  <c r="QM46" i="3" s="1"/>
  <c r="OY48" i="3"/>
  <c r="MX105" i="3"/>
  <c r="ST19" i="3"/>
  <c r="SE106" i="3"/>
  <c r="TE56" i="3"/>
  <c r="SU66" i="3"/>
  <c r="PF30" i="3"/>
  <c r="LE103" i="3"/>
  <c r="PU105" i="3"/>
  <c r="QQ105" i="3"/>
  <c r="LL139" i="3"/>
  <c r="QT106" i="3"/>
  <c r="RI137" i="3"/>
  <c r="PD128" i="3"/>
  <c r="RV46" i="3"/>
  <c r="SF9" i="3"/>
  <c r="SD131" i="3"/>
  <c r="OX93" i="3"/>
  <c r="LG37" i="3"/>
  <c r="MU104" i="3"/>
  <c r="UE80" i="3"/>
  <c r="TU153" i="3"/>
  <c r="OW140" i="3"/>
  <c r="UE65" i="3"/>
  <c r="QF16" i="3"/>
  <c r="PD62" i="3"/>
  <c r="TM30" i="3"/>
  <c r="MA41" i="3"/>
  <c r="OS142" i="3"/>
  <c r="OX77" i="3"/>
  <c r="OZ30" i="3"/>
  <c r="QU102" i="3"/>
  <c r="MX68" i="3"/>
  <c r="LU3" i="3"/>
  <c r="SH134" i="3"/>
  <c r="LV121" i="3"/>
  <c r="RM4" i="3"/>
  <c r="SF146" i="3"/>
  <c r="UE164" i="3"/>
  <c r="MV109" i="3"/>
  <c r="QQ95" i="3"/>
  <c r="TR168" i="3"/>
  <c r="MO97" i="3"/>
  <c r="RA91" i="3"/>
  <c r="UA31" i="3"/>
  <c r="MJ161" i="3"/>
  <c r="LS59" i="3"/>
  <c r="LA59" i="3" s="1"/>
  <c r="LR100" i="3"/>
  <c r="ST110" i="3"/>
  <c r="PA157" i="3"/>
  <c r="LM88" i="3"/>
  <c r="MY111" i="3"/>
  <c r="SJ157" i="3"/>
  <c r="SA157" i="3"/>
  <c r="TJ33" i="3"/>
  <c r="LO185" i="3"/>
  <c r="MV33" i="3"/>
  <c r="LQ152" i="3"/>
  <c r="OU149" i="3"/>
  <c r="PS166" i="3"/>
  <c r="LI169" i="3"/>
  <c r="PB125" i="3"/>
  <c r="RY94" i="3"/>
  <c r="UI71" i="3"/>
  <c r="UE118" i="3"/>
  <c r="OZ137" i="3"/>
  <c r="TI130" i="3"/>
  <c r="TU80" i="3"/>
  <c r="SI155" i="3"/>
  <c r="RJ131" i="3"/>
  <c r="MO17" i="3"/>
  <c r="RB193" i="3"/>
  <c r="PS199" i="3"/>
  <c r="TY146" i="3"/>
  <c r="TF153" i="3"/>
  <c r="OQ63" i="3"/>
  <c r="RK40" i="3"/>
  <c r="RW130" i="3"/>
  <c r="TX62" i="3"/>
  <c r="SG82" i="3"/>
  <c r="QG156" i="3"/>
  <c r="OZ109" i="3"/>
  <c r="TI6" i="3"/>
  <c r="SA11" i="3"/>
  <c r="MP19" i="3"/>
  <c r="LW124" i="3"/>
  <c r="MW165" i="3"/>
  <c r="LD47" i="3"/>
  <c r="KZ47" i="3" s="1"/>
  <c r="ML163" i="3"/>
  <c r="OQ174" i="3"/>
  <c r="TV101" i="3"/>
  <c r="UF131" i="3"/>
  <c r="LR115" i="3"/>
  <c r="SP73" i="3"/>
  <c r="SQ64" i="3"/>
  <c r="MN153" i="3"/>
  <c r="ON109" i="3"/>
  <c r="TL78" i="3"/>
  <c r="MB89" i="3"/>
  <c r="SA78" i="3"/>
  <c r="QT30" i="3"/>
  <c r="LK64" i="3"/>
  <c r="LF60" i="3"/>
  <c r="UE155" i="3"/>
  <c r="LM211" i="3"/>
  <c r="SG153" i="3"/>
  <c r="QC17" i="3"/>
  <c r="OM83" i="3"/>
  <c r="QZ160" i="3"/>
  <c r="SW178" i="3"/>
  <c r="RD106" i="3"/>
  <c r="SQ159" i="3"/>
  <c r="RY115" i="3"/>
  <c r="RZ123" i="3"/>
  <c r="PO79" i="3"/>
  <c r="MW57" i="3"/>
  <c r="PI63" i="3"/>
  <c r="SO54" i="3"/>
  <c r="RZ179" i="3"/>
  <c r="RL161" i="3"/>
  <c r="RZ126" i="3"/>
  <c r="SR80" i="3"/>
  <c r="SA55" i="3"/>
  <c r="OL172" i="3"/>
  <c r="RS141" i="3"/>
  <c r="TK71" i="3"/>
  <c r="OP38" i="3"/>
  <c r="UC111" i="3"/>
  <c r="QC110" i="3"/>
  <c r="PY57" i="3"/>
  <c r="SC155" i="3"/>
  <c r="OU39" i="3"/>
  <c r="TW120" i="3"/>
  <c r="MW211" i="3"/>
  <c r="OW133" i="3"/>
  <c r="RG53" i="3"/>
  <c r="TG83" i="3"/>
  <c r="SK77" i="3"/>
  <c r="TZ40" i="3"/>
  <c r="RD49" i="3"/>
  <c r="RL88" i="3"/>
  <c r="TB112" i="3"/>
  <c r="LK158" i="3"/>
  <c r="LS100" i="3"/>
  <c r="LA100" i="3" s="1"/>
  <c r="PA35" i="3"/>
  <c r="OI35" i="3" s="1"/>
  <c r="LE170" i="3"/>
  <c r="UE166" i="3"/>
  <c r="UJ200" i="3"/>
  <c r="SB47" i="3"/>
  <c r="OT4" i="3"/>
  <c r="SO133" i="3"/>
  <c r="MV138" i="3"/>
  <c r="MU77" i="3"/>
  <c r="SI120" i="3"/>
  <c r="RG126" i="3"/>
  <c r="OX80" i="3"/>
  <c r="OT120" i="3"/>
  <c r="MV60" i="3"/>
  <c r="RV123" i="3"/>
  <c r="LW122" i="3"/>
  <c r="SH93" i="3"/>
  <c r="MN45" i="3"/>
  <c r="TR76" i="3"/>
  <c r="QS121" i="3"/>
  <c r="PR131" i="3"/>
  <c r="SR113" i="3"/>
  <c r="ST42" i="3"/>
  <c r="MG160" i="3"/>
  <c r="MT115" i="3"/>
  <c r="SO137" i="3"/>
  <c r="OS143" i="3"/>
  <c r="TX55" i="3"/>
  <c r="PE74" i="3"/>
  <c r="QR24" i="3"/>
  <c r="TC26" i="3"/>
  <c r="LV135" i="3"/>
  <c r="LD21" i="3"/>
  <c r="SA140" i="3"/>
  <c r="TI137" i="3"/>
  <c r="SJ182" i="3"/>
  <c r="QB158" i="3"/>
  <c r="SQ142" i="3"/>
  <c r="TF104" i="3"/>
  <c r="PX171" i="3"/>
  <c r="RG23" i="3"/>
  <c r="LX192" i="3"/>
  <c r="LF96" i="3"/>
  <c r="MT19" i="3"/>
  <c r="LN86" i="3"/>
  <c r="QB138" i="3"/>
  <c r="LS20" i="3"/>
  <c r="PG43" i="3"/>
  <c r="MQ144" i="3"/>
  <c r="QC98" i="3"/>
  <c r="RB61" i="3"/>
  <c r="OP60" i="3"/>
  <c r="LS79" i="3"/>
  <c r="QT64" i="3"/>
  <c r="RX137" i="3"/>
  <c r="SG81" i="3"/>
  <c r="UJ172" i="3"/>
  <c r="LQ31" i="3"/>
  <c r="TY154" i="3"/>
  <c r="RD22" i="3"/>
  <c r="QP152" i="3"/>
  <c r="QW103" i="3"/>
  <c r="LJ38" i="3"/>
  <c r="TG116" i="3"/>
  <c r="TF82" i="3"/>
  <c r="QZ125" i="3"/>
  <c r="LS38" i="3"/>
  <c r="MW82" i="3"/>
  <c r="TD162" i="3"/>
  <c r="RH154" i="3"/>
  <c r="PI81" i="3"/>
  <c r="SB162" i="3"/>
  <c r="PO99" i="3"/>
  <c r="QD85" i="3"/>
  <c r="PT134" i="3"/>
  <c r="MP141" i="3"/>
  <c r="MJ42" i="3"/>
  <c r="RC145" i="3"/>
  <c r="TC92" i="3"/>
  <c r="TZ5" i="3"/>
  <c r="LE162" i="3"/>
  <c r="PO97" i="3"/>
  <c r="MB86" i="3"/>
  <c r="RV82" i="3"/>
  <c r="MP91" i="3"/>
  <c r="OR163" i="3"/>
  <c r="SO67" i="3"/>
  <c r="OQ139" i="3"/>
  <c r="RC73" i="3"/>
  <c r="SY105" i="3"/>
  <c r="RW155" i="3"/>
  <c r="PX40" i="3"/>
  <c r="UJ140" i="3"/>
  <c r="LG16" i="3"/>
  <c r="RD93" i="3"/>
  <c r="TE41" i="3"/>
  <c r="SA169" i="3"/>
  <c r="UG108" i="3"/>
  <c r="LH74" i="3"/>
  <c r="SI144" i="3"/>
  <c r="UD128" i="3"/>
  <c r="OT103" i="3"/>
  <c r="SX171" i="3"/>
  <c r="OV163" i="3"/>
  <c r="SI154" i="3"/>
  <c r="TF109" i="3"/>
  <c r="TA66" i="3"/>
  <c r="QZ61" i="3"/>
  <c r="TC143" i="3"/>
  <c r="RX61" i="3"/>
  <c r="OW172" i="3"/>
  <c r="QB108" i="3"/>
  <c r="OM131" i="3"/>
  <c r="PG42" i="3"/>
  <c r="LY91" i="3"/>
  <c r="LM157" i="3"/>
  <c r="RF6" i="3"/>
  <c r="OO146" i="3"/>
  <c r="LW32" i="3"/>
  <c r="MQ184" i="3"/>
  <c r="TH151" i="3"/>
  <c r="RS162" i="3"/>
  <c r="RX68" i="3"/>
  <c r="QY179" i="3"/>
  <c r="TC86" i="3"/>
  <c r="LL174" i="3"/>
  <c r="SG22" i="3"/>
  <c r="QZ3" i="3"/>
  <c r="RK66" i="3"/>
  <c r="QG18" i="3"/>
  <c r="MX23" i="3"/>
  <c r="SA177" i="3"/>
  <c r="SQ170" i="3"/>
  <c r="RB122" i="3"/>
  <c r="RI57" i="3"/>
  <c r="UB72" i="3"/>
  <c r="RZ141" i="3"/>
  <c r="MB107" i="3"/>
  <c r="MP108" i="3"/>
  <c r="MG24" i="3"/>
  <c r="LU99" i="3"/>
  <c r="OY54" i="3"/>
  <c r="OV79" i="3"/>
  <c r="QU154" i="3"/>
  <c r="UJ50" i="3"/>
  <c r="TX166" i="3"/>
  <c r="QA155" i="3"/>
  <c r="LE155" i="3"/>
  <c r="LH151" i="3"/>
  <c r="UD3" i="3"/>
  <c r="SP56" i="3"/>
  <c r="PZ82" i="3"/>
  <c r="QS48" i="3"/>
  <c r="LM23" i="3"/>
  <c r="TJ81" i="3"/>
  <c r="RE109" i="3"/>
  <c r="UG151" i="3"/>
  <c r="OU119" i="3"/>
  <c r="PA57" i="3"/>
  <c r="OI57" i="3" s="1"/>
  <c r="SO151" i="3"/>
  <c r="MQ133" i="3"/>
  <c r="LF94" i="3"/>
  <c r="MJ64" i="3"/>
  <c r="LR129" i="3"/>
  <c r="TE64" i="3"/>
  <c r="SX127" i="3"/>
  <c r="QG136" i="3"/>
  <c r="MJ122" i="3"/>
  <c r="UF137" i="3"/>
  <c r="SE80" i="3"/>
  <c r="PO109" i="3"/>
  <c r="RF5" i="3"/>
  <c r="RS138" i="3"/>
  <c r="PT154" i="3"/>
  <c r="QE7" i="3"/>
  <c r="MX185" i="3"/>
  <c r="QV128" i="3"/>
  <c r="LS151" i="3"/>
  <c r="UA100" i="3"/>
  <c r="QG6" i="3"/>
  <c r="OM137" i="3"/>
  <c r="MJ6" i="3"/>
  <c r="LP18" i="3"/>
  <c r="PC169" i="3"/>
  <c r="UE64" i="3"/>
  <c r="LX9" i="3"/>
  <c r="LD22" i="3"/>
  <c r="QS151" i="3"/>
  <c r="TJ179" i="3"/>
  <c r="SQ90" i="3"/>
  <c r="LH123" i="3"/>
  <c r="LI157" i="3"/>
  <c r="TJ183" i="3"/>
  <c r="SB32" i="3"/>
  <c r="MJ139" i="3"/>
  <c r="LR122" i="3"/>
  <c r="PD154" i="3"/>
  <c r="SD186" i="3"/>
  <c r="TA116" i="3"/>
  <c r="LF125" i="3"/>
  <c r="TW25" i="3"/>
  <c r="PT77" i="3"/>
  <c r="PO44" i="3"/>
  <c r="TJ71" i="3"/>
  <c r="PF120" i="3"/>
  <c r="MK41" i="3"/>
  <c r="SE79" i="3"/>
  <c r="RH75" i="3"/>
  <c r="TV55" i="3"/>
  <c r="UI159" i="3"/>
  <c r="MW77" i="3"/>
  <c r="QF162" i="3"/>
  <c r="MN179" i="3"/>
  <c r="SX78" i="3"/>
  <c r="SK188" i="3"/>
  <c r="QT123" i="3"/>
  <c r="PX82" i="3"/>
  <c r="MY36" i="3"/>
  <c r="MA192" i="3"/>
  <c r="MX37" i="3"/>
  <c r="LP157" i="3"/>
  <c r="SG157" i="3"/>
  <c r="QG147" i="3"/>
  <c r="RC85" i="3"/>
  <c r="QA88" i="3"/>
  <c r="TL178" i="3"/>
  <c r="LP37" i="3"/>
  <c r="OV72" i="3"/>
  <c r="PX104" i="3"/>
  <c r="MY152" i="3"/>
  <c r="OO81" i="3"/>
  <c r="OV123" i="3"/>
  <c r="SS64" i="3"/>
  <c r="LX3" i="3"/>
  <c r="TZ45" i="3"/>
  <c r="RZ177" i="3"/>
  <c r="LP79" i="3"/>
  <c r="QU10" i="3"/>
  <c r="SS10" i="3"/>
  <c r="SU41" i="3"/>
  <c r="SK36" i="3"/>
  <c r="PT23" i="3"/>
  <c r="SZ25" i="3"/>
  <c r="MY128" i="3"/>
  <c r="SS168" i="3"/>
  <c r="MG56" i="3"/>
  <c r="SQ126" i="3"/>
  <c r="MG34" i="3"/>
  <c r="OP101" i="3"/>
  <c r="UE24" i="3"/>
  <c r="LJ135" i="3"/>
  <c r="OU154" i="3"/>
  <c r="SY141" i="3"/>
  <c r="LL8" i="3"/>
  <c r="PW151" i="3"/>
  <c r="RD111" i="3"/>
  <c r="QZ78" i="3"/>
  <c r="MV20" i="3"/>
  <c r="QX166" i="3"/>
  <c r="LW34" i="3"/>
  <c r="LF76" i="3"/>
  <c r="TC159" i="3"/>
  <c r="OX22" i="3"/>
  <c r="QT83" i="3"/>
  <c r="OT119" i="3"/>
  <c r="QC4" i="3"/>
  <c r="ML145" i="3"/>
  <c r="MN139" i="3"/>
  <c r="OL46" i="3"/>
  <c r="OO186" i="3"/>
  <c r="OQ57" i="3"/>
  <c r="MR47" i="3"/>
  <c r="SE102" i="3"/>
  <c r="RW175" i="3"/>
  <c r="TW146" i="3"/>
  <c r="QV199" i="3"/>
  <c r="QA176" i="3"/>
  <c r="LS39" i="3"/>
  <c r="PO173" i="3"/>
  <c r="RI61" i="3"/>
  <c r="OX90" i="3"/>
  <c r="TF96" i="3"/>
  <c r="OL105" i="3"/>
  <c r="LE126" i="3"/>
  <c r="MM84" i="3"/>
  <c r="UG120" i="3"/>
  <c r="LL51" i="3"/>
  <c r="QZ10" i="3"/>
  <c r="LR84" i="3"/>
  <c r="OY127" i="3"/>
  <c r="QE124" i="3"/>
  <c r="QY165" i="3"/>
  <c r="SI25" i="3"/>
  <c r="MS166" i="3"/>
  <c r="MS9" i="3"/>
  <c r="SH54" i="3"/>
  <c r="PX105" i="3"/>
  <c r="PA118" i="3"/>
  <c r="RA172" i="3"/>
  <c r="UH19" i="3"/>
  <c r="MT167" i="3"/>
  <c r="RC172" i="3"/>
  <c r="LY139" i="3"/>
  <c r="UC186" i="3"/>
  <c r="LW129" i="3"/>
  <c r="RI136" i="3"/>
  <c r="TF137" i="3"/>
  <c r="MW142" i="3"/>
  <c r="SP106" i="3"/>
  <c r="MC211" i="3"/>
  <c r="TM146" i="3"/>
  <c r="SS43" i="3"/>
  <c r="LX58" i="3"/>
  <c r="RB148" i="3"/>
  <c r="TU167" i="3"/>
  <c r="PE113" i="3"/>
  <c r="MO109" i="3"/>
  <c r="PV106" i="3"/>
  <c r="MO93" i="3"/>
  <c r="SJ21" i="3"/>
  <c r="SR14" i="3"/>
  <c r="PR35" i="3"/>
  <c r="UG154" i="3"/>
  <c r="SJ63" i="3"/>
  <c r="LU10" i="3"/>
  <c r="PI17" i="3"/>
  <c r="LL135" i="3"/>
  <c r="UF21" i="3"/>
  <c r="UJ187" i="3"/>
  <c r="MK92" i="3"/>
  <c r="TJ66" i="3"/>
  <c r="TZ128" i="3"/>
  <c r="SW106" i="3"/>
  <c r="OS133" i="3"/>
  <c r="RZ113" i="3"/>
  <c r="MJ151" i="3"/>
  <c r="OQ74" i="3"/>
  <c r="RX106" i="3"/>
  <c r="LZ137" i="3"/>
  <c r="LW177" i="3"/>
  <c r="RF80" i="3"/>
  <c r="OO102" i="3"/>
  <c r="TD164" i="3"/>
  <c r="LX166" i="3"/>
  <c r="RA86" i="3"/>
  <c r="LU127" i="3"/>
  <c r="SH59" i="3"/>
  <c r="QE4" i="3"/>
  <c r="QX46" i="3"/>
  <c r="QG103" i="3"/>
  <c r="QB40" i="3"/>
  <c r="RJ185" i="3"/>
  <c r="QT76" i="3"/>
  <c r="SW26" i="3"/>
  <c r="MA137" i="3"/>
  <c r="UB70" i="3"/>
  <c r="MX170" i="3"/>
  <c r="ON51" i="3"/>
  <c r="MR108" i="3"/>
  <c r="LF70" i="3"/>
  <c r="PO47" i="3"/>
  <c r="TX131" i="3"/>
  <c r="TZ103" i="3"/>
  <c r="OV151" i="3"/>
  <c r="PT83" i="3"/>
  <c r="OY42" i="3"/>
  <c r="OR155" i="3"/>
  <c r="SR86" i="3"/>
  <c r="LW58" i="3"/>
  <c r="RI75" i="3"/>
  <c r="PJ153" i="3"/>
  <c r="QB17" i="3"/>
  <c r="LW150" i="3"/>
  <c r="PY85" i="3"/>
  <c r="SX131" i="3"/>
  <c r="OP137" i="3"/>
  <c r="SD63" i="3"/>
  <c r="UF169" i="3"/>
  <c r="MT87" i="3"/>
  <c r="SR55" i="3"/>
  <c r="RL27" i="3"/>
  <c r="LP53" i="3"/>
  <c r="SX101" i="3"/>
  <c r="SO145" i="3"/>
  <c r="OS153" i="3"/>
  <c r="RE88" i="3"/>
  <c r="OL98" i="3"/>
  <c r="MG28" i="3"/>
  <c r="UG8" i="3"/>
  <c r="UB135" i="3"/>
  <c r="QS38" i="3"/>
  <c r="QC169" i="3"/>
  <c r="QW33" i="3"/>
  <c r="TX66" i="3"/>
  <c r="SQ15" i="3"/>
  <c r="QS89" i="3"/>
  <c r="LX100" i="3"/>
  <c r="PR200" i="3"/>
  <c r="LO121" i="3"/>
  <c r="LQ108" i="3"/>
  <c r="LK28" i="3"/>
  <c r="UE136" i="3"/>
  <c r="RW139" i="3"/>
  <c r="PZ172" i="3"/>
  <c r="PJ158" i="3"/>
  <c r="MU49" i="3"/>
  <c r="QP153" i="3"/>
  <c r="TX25" i="3"/>
  <c r="MM115" i="3"/>
  <c r="SF42" i="3"/>
  <c r="QQ146" i="3"/>
  <c r="SS87" i="3"/>
  <c r="RJ66" i="3"/>
  <c r="LH113" i="3"/>
  <c r="LK134" i="3"/>
  <c r="SP142" i="3"/>
  <c r="LM96" i="3"/>
  <c r="TG174" i="3"/>
  <c r="RZ137" i="3"/>
  <c r="MG117" i="3"/>
  <c r="RM175" i="3"/>
  <c r="UC168" i="3"/>
  <c r="MR164" i="3"/>
  <c r="RM96" i="3"/>
  <c r="PR22" i="3"/>
  <c r="UE7" i="3"/>
  <c r="LJ139" i="3"/>
  <c r="RK54" i="3"/>
  <c r="TC71" i="3"/>
  <c r="MJ167" i="3"/>
  <c r="PB120" i="3"/>
  <c r="RW121" i="3"/>
  <c r="RA89" i="3"/>
  <c r="QV32" i="3"/>
  <c r="MG31" i="3"/>
  <c r="MB93" i="3"/>
  <c r="OO42" i="3"/>
  <c r="LT136" i="3"/>
  <c r="TH67" i="3"/>
  <c r="UH157" i="3"/>
  <c r="QR90" i="3"/>
  <c r="RN147" i="3"/>
  <c r="ON140" i="3"/>
  <c r="QT97" i="3"/>
  <c r="LU169" i="3"/>
  <c r="SP69" i="3"/>
  <c r="OX159" i="3"/>
  <c r="PF126" i="3"/>
  <c r="MG122" i="3"/>
  <c r="MA164" i="3"/>
  <c r="RE144" i="3"/>
  <c r="LZ111" i="3"/>
  <c r="RE25" i="3"/>
  <c r="QR37" i="3"/>
  <c r="RX188" i="3"/>
  <c r="OY5" i="3"/>
  <c r="LQ142" i="3"/>
  <c r="LD36" i="3"/>
  <c r="PY87" i="3"/>
  <c r="LZ107" i="3"/>
  <c r="TI155" i="3"/>
  <c r="PV167" i="3"/>
  <c r="TL200" i="3"/>
  <c r="UH38" i="3"/>
  <c r="RZ12" i="3"/>
  <c r="SX41" i="3"/>
  <c r="TB161" i="3"/>
  <c r="QV123" i="3"/>
  <c r="QE8" i="3"/>
  <c r="LT22" i="3"/>
  <c r="TX58" i="3"/>
  <c r="OV70" i="3"/>
  <c r="SC51" i="3"/>
  <c r="LX88" i="3"/>
  <c r="OZ147" i="3"/>
  <c r="RY66" i="3"/>
  <c r="RK13" i="3"/>
  <c r="SZ166" i="3"/>
  <c r="SB158" i="3"/>
  <c r="PA168" i="3"/>
  <c r="OI168" i="3" s="1"/>
  <c r="SK135" i="3"/>
  <c r="UC98" i="3"/>
  <c r="MB109" i="3"/>
  <c r="QT86" i="3"/>
  <c r="MB73" i="3"/>
  <c r="RS157" i="3"/>
  <c r="MO138" i="3"/>
  <c r="OQ101" i="3"/>
  <c r="SW137" i="3"/>
  <c r="TD96" i="3"/>
  <c r="SS126" i="3"/>
  <c r="TV57" i="3"/>
  <c r="SK57" i="3"/>
  <c r="TW160" i="3"/>
  <c r="PO28" i="3"/>
  <c r="UB117" i="3"/>
  <c r="SU15" i="3"/>
  <c r="OV98" i="3"/>
  <c r="RG109" i="3"/>
  <c r="PX94" i="3"/>
  <c r="UB155" i="3"/>
  <c r="OV48" i="3"/>
  <c r="UF58" i="3"/>
  <c r="SV96" i="3"/>
  <c r="LT48" i="3"/>
  <c r="QZ63" i="3"/>
  <c r="ML94" i="3"/>
  <c r="SS36" i="3"/>
  <c r="SS82" i="3"/>
  <c r="LW54" i="3"/>
  <c r="TK87" i="3"/>
  <c r="QD136" i="3"/>
  <c r="RM161" i="3"/>
  <c r="TH64" i="3"/>
  <c r="TC115" i="3"/>
  <c r="MO148" i="3"/>
  <c r="TH25" i="3"/>
  <c r="PI118" i="3"/>
  <c r="PF177" i="3"/>
  <c r="QV131" i="3"/>
  <c r="PX50" i="3"/>
  <c r="ON99" i="3"/>
  <c r="LL81" i="3"/>
  <c r="RS20" i="3"/>
  <c r="LM128" i="3"/>
  <c r="RL17" i="3"/>
  <c r="QQ139" i="3"/>
  <c r="QY181" i="3"/>
  <c r="UI29" i="3"/>
  <c r="ML22" i="3"/>
  <c r="TX41" i="3"/>
  <c r="MG51" i="3"/>
  <c r="TU131" i="3"/>
  <c r="UF17" i="3"/>
  <c r="SK81" i="3"/>
  <c r="PB18" i="3"/>
  <c r="LK74" i="3"/>
  <c r="LP131" i="3"/>
  <c r="LG48" i="3"/>
  <c r="QE112" i="3"/>
  <c r="RH125" i="3"/>
  <c r="LV74" i="3"/>
  <c r="MN92" i="3"/>
  <c r="TX84" i="3"/>
  <c r="SD94" i="3"/>
  <c r="MS94" i="3"/>
  <c r="TU122" i="3"/>
  <c r="UE151" i="3"/>
  <c r="OY93" i="3"/>
  <c r="SY67" i="3"/>
  <c r="LI5" i="3"/>
  <c r="QU70" i="3"/>
  <c r="QY103" i="3"/>
  <c r="MP159" i="3"/>
  <c r="RM133" i="3"/>
  <c r="RX19" i="3"/>
  <c r="QD153" i="3"/>
  <c r="TK8" i="3"/>
  <c r="QS115" i="3"/>
  <c r="QB106" i="3"/>
  <c r="QP149" i="3"/>
  <c r="TY18" i="3"/>
  <c r="SE20" i="3"/>
  <c r="MG49" i="3"/>
  <c r="TU70" i="3"/>
  <c r="TF169" i="3"/>
  <c r="OQ37" i="3"/>
  <c r="LP70" i="3"/>
  <c r="SH147" i="3"/>
  <c r="OL159" i="3"/>
  <c r="TU18" i="3"/>
  <c r="TZ178" i="3"/>
  <c r="TG39" i="3"/>
  <c r="OM111" i="3"/>
  <c r="LD94" i="3"/>
  <c r="RG36" i="3"/>
  <c r="QA106" i="3"/>
  <c r="SP166" i="3"/>
  <c r="SJ154" i="3"/>
  <c r="SB149" i="3"/>
  <c r="OP83" i="3"/>
  <c r="OU153" i="3"/>
  <c r="PI193" i="3"/>
  <c r="QZ193" i="3"/>
  <c r="OM187" i="3"/>
  <c r="QW157" i="3"/>
  <c r="PX129" i="3"/>
  <c r="TV22" i="3"/>
  <c r="LX105" i="3"/>
  <c r="RD116" i="3"/>
  <c r="SY143" i="3"/>
  <c r="QC101" i="3"/>
  <c r="TE36" i="3"/>
  <c r="UA145" i="3"/>
  <c r="TV149" i="3"/>
  <c r="ML95" i="3"/>
  <c r="UI142" i="3"/>
  <c r="SI168" i="3"/>
  <c r="SO41" i="3"/>
  <c r="TX99" i="3"/>
  <c r="MS6" i="3"/>
  <c r="OP114" i="3"/>
  <c r="MS117" i="3"/>
  <c r="TJ32" i="3"/>
  <c r="LM43" i="3"/>
  <c r="OT138" i="3"/>
  <c r="OU124" i="3"/>
  <c r="SJ170" i="3"/>
  <c r="LT50" i="3"/>
  <c r="RI36" i="3"/>
  <c r="SO144" i="3"/>
  <c r="RN87" i="3"/>
  <c r="UD156" i="3"/>
  <c r="LH94" i="3"/>
  <c r="TA51" i="3"/>
  <c r="SS171" i="3"/>
  <c r="QG127" i="3"/>
  <c r="SY59" i="3"/>
  <c r="MB113" i="3"/>
  <c r="TH56" i="3"/>
  <c r="RX6" i="3"/>
  <c r="PB12" i="3"/>
  <c r="LM172" i="3"/>
  <c r="MO189" i="3"/>
  <c r="SZ31" i="3"/>
  <c r="QF60" i="3"/>
  <c r="OT84" i="3"/>
  <c r="MA131" i="3"/>
  <c r="SU170" i="3"/>
  <c r="SJ36" i="3"/>
  <c r="QX76" i="3"/>
  <c r="MT39" i="3"/>
  <c r="RX163" i="3"/>
  <c r="TV66" i="3"/>
  <c r="PB98" i="3"/>
  <c r="RB109" i="3"/>
  <c r="LI146" i="3"/>
  <c r="SG145" i="3"/>
  <c r="TY73" i="3"/>
  <c r="RG84" i="3"/>
  <c r="QW144" i="3"/>
  <c r="SX154" i="3"/>
  <c r="SV123" i="3"/>
  <c r="PR105" i="3"/>
  <c r="LJ30" i="3"/>
  <c r="MO116" i="3"/>
  <c r="SO117" i="3"/>
  <c r="QG102" i="3"/>
  <c r="UH78" i="3"/>
  <c r="OO130" i="3"/>
  <c r="RS145" i="3"/>
  <c r="TF25" i="3"/>
  <c r="OV45" i="3"/>
  <c r="OX164" i="3"/>
  <c r="SD139" i="3"/>
  <c r="MK76" i="3"/>
  <c r="LC76" i="3" s="1"/>
  <c r="RA75" i="3"/>
  <c r="OR165" i="3"/>
  <c r="SV40" i="3"/>
  <c r="LP146" i="3"/>
  <c r="SX12" i="3"/>
  <c r="SG75" i="3"/>
  <c r="SC107" i="3"/>
  <c r="MQ7" i="3"/>
  <c r="TE145" i="3"/>
  <c r="OY46" i="3"/>
  <c r="SK162" i="3"/>
  <c r="LL163" i="3"/>
  <c r="TC109" i="3"/>
  <c r="UA129" i="3"/>
  <c r="RG118" i="3"/>
  <c r="QG91" i="3"/>
  <c r="MM135" i="3"/>
  <c r="QR75" i="3"/>
  <c r="MM83" i="3"/>
  <c r="MB140" i="3"/>
  <c r="MW157" i="3"/>
  <c r="RF21" i="3"/>
  <c r="SS164" i="3"/>
  <c r="PR193" i="3"/>
  <c r="SU46" i="3"/>
  <c r="MN130" i="3"/>
  <c r="QX173" i="3"/>
  <c r="RB142" i="3"/>
  <c r="RE130" i="3"/>
  <c r="UA17" i="3"/>
  <c r="UE16" i="3"/>
  <c r="RC121" i="3"/>
  <c r="SH95" i="3"/>
  <c r="MG156" i="3"/>
  <c r="MJ77" i="3"/>
  <c r="OQ168" i="3"/>
  <c r="PF72" i="3"/>
  <c r="TX45" i="3"/>
  <c r="UE70" i="3"/>
  <c r="TL67" i="3"/>
  <c r="PS14" i="3"/>
  <c r="RY15" i="3"/>
  <c r="LO155" i="3"/>
  <c r="LV16" i="3"/>
  <c r="OZ106" i="3"/>
  <c r="QV132" i="3"/>
  <c r="QG138" i="3"/>
  <c r="SU72" i="3"/>
  <c r="QV94" i="3"/>
  <c r="LO146" i="3"/>
  <c r="UE27" i="3"/>
  <c r="TL81" i="3"/>
  <c r="QP74" i="3"/>
  <c r="OU143" i="3"/>
  <c r="RH130" i="3"/>
  <c r="RK30" i="3"/>
  <c r="MJ53" i="3"/>
  <c r="PG125" i="3"/>
  <c r="TZ164" i="3"/>
  <c r="SD137" i="3"/>
  <c r="SH87" i="3"/>
  <c r="OM57" i="3"/>
  <c r="TG26" i="3"/>
  <c r="OW53" i="3"/>
  <c r="RD110" i="3"/>
  <c r="UJ165" i="3"/>
  <c r="OT122" i="3"/>
  <c r="LN82" i="3"/>
  <c r="OX151" i="3"/>
  <c r="TM67" i="3"/>
  <c r="RN3" i="3"/>
  <c r="UG55" i="3"/>
  <c r="RS149" i="3"/>
  <c r="MR136" i="3"/>
  <c r="PB55" i="3"/>
  <c r="QX10" i="3"/>
  <c r="OZ107" i="3"/>
  <c r="MV170" i="3"/>
  <c r="MS76" i="3"/>
  <c r="OR110" i="3"/>
  <c r="PH56" i="3"/>
  <c r="TY149" i="3"/>
  <c r="RY102" i="3"/>
  <c r="MS115" i="3"/>
  <c r="OS149" i="3"/>
  <c r="OW143" i="3"/>
  <c r="SW37" i="3"/>
  <c r="RH128" i="3"/>
  <c r="SE89" i="3"/>
  <c r="UE93" i="3"/>
  <c r="RA171" i="3"/>
  <c r="LO72" i="3"/>
  <c r="MS130" i="3"/>
  <c r="LG77" i="3"/>
  <c r="PW144" i="3"/>
  <c r="OW171" i="3"/>
  <c r="UI94" i="3"/>
  <c r="SD149" i="3"/>
  <c r="RF86" i="3"/>
  <c r="MS123" i="3"/>
  <c r="RM146" i="3"/>
  <c r="SV78" i="3"/>
  <c r="OY14" i="3"/>
  <c r="ST90" i="3"/>
  <c r="TW26" i="3"/>
  <c r="MT105" i="3"/>
  <c r="PJ82" i="3"/>
  <c r="PC157" i="3"/>
  <c r="PZ179" i="3"/>
  <c r="MA158" i="3"/>
  <c r="UF47" i="3"/>
  <c r="LR189" i="3"/>
  <c r="MV142" i="3"/>
  <c r="RL60" i="3"/>
  <c r="TM185" i="3"/>
  <c r="SA70" i="3"/>
  <c r="OL139" i="3"/>
  <c r="SU138" i="3"/>
  <c r="LZ76" i="3"/>
  <c r="LI155" i="3"/>
  <c r="MM36" i="3"/>
  <c r="RY97" i="3"/>
  <c r="SY60" i="3"/>
  <c r="OM106" i="3"/>
  <c r="PB130" i="3"/>
  <c r="RK128" i="3"/>
  <c r="TL89" i="3"/>
  <c r="SA81" i="3"/>
  <c r="RK87" i="3"/>
  <c r="QT154" i="3"/>
  <c r="LZ69" i="3"/>
  <c r="PT159" i="3"/>
  <c r="MK122" i="3"/>
  <c r="SJ180" i="3"/>
  <c r="LE17" i="3"/>
  <c r="RS126" i="3"/>
  <c r="TI119" i="3"/>
  <c r="OT13" i="3"/>
  <c r="MR98" i="3"/>
  <c r="LZ115" i="3"/>
  <c r="OP190" i="3"/>
  <c r="SH184" i="3"/>
  <c r="QU74" i="3"/>
  <c r="SS16" i="3"/>
  <c r="ML140" i="3"/>
  <c r="QP106" i="3"/>
  <c r="TJ114" i="3"/>
  <c r="OY198" i="3"/>
  <c r="UC13" i="3"/>
  <c r="RA32" i="3"/>
  <c r="MO7" i="3"/>
  <c r="TV153" i="3"/>
  <c r="LT153" i="3"/>
  <c r="RC138" i="3"/>
  <c r="OM166" i="3"/>
  <c r="OS54" i="3"/>
  <c r="SE195" i="3"/>
  <c r="UC21" i="3"/>
  <c r="PJ34" i="3"/>
  <c r="SB140" i="3"/>
  <c r="OV117" i="3"/>
  <c r="PX61" i="3"/>
  <c r="SB59" i="3"/>
  <c r="SX56" i="3"/>
  <c r="QG76" i="3"/>
  <c r="QR113" i="3"/>
  <c r="SV72" i="3"/>
  <c r="UJ163" i="3"/>
  <c r="RL3" i="3"/>
  <c r="QR114" i="3"/>
  <c r="LE3" i="3"/>
  <c r="OX148" i="3"/>
  <c r="UH92" i="3"/>
  <c r="OL116" i="3"/>
  <c r="OM125" i="3"/>
  <c r="PO121" i="3"/>
  <c r="LH52" i="3"/>
  <c r="TW159" i="3"/>
  <c r="OR152" i="3"/>
  <c r="TD191" i="3"/>
  <c r="OQ193" i="3"/>
  <c r="MU38" i="3"/>
  <c r="PD199" i="3"/>
  <c r="OM67" i="3"/>
  <c r="SQ51" i="3"/>
  <c r="SY123" i="3"/>
  <c r="ST73" i="3"/>
  <c r="OM140" i="3"/>
  <c r="TB7" i="3"/>
  <c r="PV192" i="3"/>
  <c r="RL196" i="3"/>
  <c r="ML119" i="3"/>
  <c r="LO176" i="3"/>
  <c r="ST72" i="3"/>
  <c r="TE52" i="3"/>
  <c r="RD153" i="3"/>
  <c r="OV178" i="3"/>
  <c r="QD120" i="3"/>
  <c r="UD4" i="3"/>
  <c r="SR103" i="3"/>
  <c r="TD92" i="3"/>
  <c r="LF140" i="3"/>
  <c r="LH162" i="3"/>
  <c r="TV96" i="3"/>
  <c r="SU113" i="3"/>
  <c r="LH108" i="3"/>
  <c r="QA75" i="3"/>
  <c r="LD178" i="3"/>
  <c r="SQ195" i="3"/>
  <c r="OS97" i="3"/>
  <c r="RC176" i="3"/>
  <c r="TG115" i="3"/>
  <c r="TY27" i="3"/>
  <c r="MM172" i="3"/>
  <c r="PT66" i="3"/>
  <c r="QD119" i="3"/>
  <c r="LZ68" i="3"/>
  <c r="SS138" i="3"/>
  <c r="LV43" i="3"/>
  <c r="LR159" i="3"/>
  <c r="LN65" i="3"/>
  <c r="SS149" i="3"/>
  <c r="PH188" i="3"/>
  <c r="OQ82" i="3"/>
  <c r="TY121" i="3"/>
  <c r="MQ139" i="3"/>
  <c r="ML144" i="3"/>
  <c r="PA158" i="3"/>
  <c r="PR153" i="3"/>
  <c r="RF89" i="3"/>
  <c r="LZ77" i="3"/>
  <c r="LX47" i="3"/>
  <c r="RB96" i="3"/>
  <c r="SZ94" i="3"/>
  <c r="LO106" i="3"/>
  <c r="TA167" i="3"/>
  <c r="LI132" i="3"/>
  <c r="RC60" i="3"/>
  <c r="SH164" i="3"/>
  <c r="TJ211" i="3"/>
  <c r="TD105" i="3"/>
  <c r="SQ27" i="3"/>
  <c r="MA125" i="3"/>
  <c r="QU138" i="3"/>
  <c r="OV76" i="3"/>
  <c r="MT66" i="3"/>
  <c r="QS172" i="3"/>
  <c r="SK129" i="3"/>
  <c r="SW62" i="3"/>
  <c r="LW102" i="3"/>
  <c r="OQ106" i="3"/>
  <c r="SQ183" i="3"/>
  <c r="TL140" i="3"/>
  <c r="UF81" i="3"/>
  <c r="MG138" i="3"/>
  <c r="QS74" i="3"/>
  <c r="TC180" i="3"/>
  <c r="PX89" i="3"/>
  <c r="UD169" i="3"/>
  <c r="UB31" i="3"/>
  <c r="QT23" i="3"/>
  <c r="UD143" i="3"/>
  <c r="MP125" i="3"/>
  <c r="LX33" i="3"/>
  <c r="MQ112" i="3"/>
  <c r="TH121" i="3"/>
  <c r="UC151" i="3"/>
  <c r="MT164" i="3"/>
  <c r="TW53" i="3"/>
  <c r="RJ112" i="3"/>
  <c r="SY93" i="3"/>
  <c r="SX83" i="3"/>
  <c r="PA185" i="3"/>
  <c r="SX75" i="3"/>
  <c r="SK96" i="3"/>
  <c r="MT88" i="3"/>
  <c r="OS116" i="3"/>
  <c r="TA121" i="3"/>
  <c r="LQ82" i="3"/>
  <c r="QU24" i="3"/>
  <c r="QE148" i="3"/>
  <c r="SY56" i="3"/>
  <c r="LO126" i="3"/>
  <c r="QW117" i="3"/>
  <c r="PB69" i="3"/>
  <c r="LP170" i="3"/>
  <c r="OL71" i="3"/>
  <c r="PC16" i="3"/>
  <c r="PH84" i="3"/>
  <c r="SR122" i="3"/>
  <c r="PU131" i="3"/>
  <c r="PV163" i="3"/>
  <c r="UJ13" i="3"/>
  <c r="MP86" i="3"/>
  <c r="SV165" i="3"/>
  <c r="ON114" i="3"/>
  <c r="PU158" i="3"/>
  <c r="LL165" i="3"/>
  <c r="UC124" i="3"/>
  <c r="LF128" i="3"/>
  <c r="TH71" i="3"/>
  <c r="SA166" i="3"/>
  <c r="SH23" i="3"/>
  <c r="PE94" i="3"/>
  <c r="LN151" i="3"/>
  <c r="MT75" i="3"/>
  <c r="RL142" i="3"/>
  <c r="TV78" i="3"/>
  <c r="LL26" i="3"/>
  <c r="OU144" i="3"/>
  <c r="LL69" i="3"/>
  <c r="RF8" i="3"/>
  <c r="TC42" i="3"/>
  <c r="RC117" i="3"/>
  <c r="TW60" i="3"/>
  <c r="SU131" i="3"/>
  <c r="PS34" i="3"/>
  <c r="PG179" i="3"/>
  <c r="RN138" i="3"/>
  <c r="RY45" i="3"/>
  <c r="QT169" i="3"/>
  <c r="PS55" i="3"/>
  <c r="SV106" i="3"/>
  <c r="TK170" i="3"/>
  <c r="QQ197" i="3"/>
  <c r="TY177" i="3"/>
  <c r="TZ59" i="3"/>
  <c r="TU160" i="3"/>
  <c r="SR17" i="3"/>
  <c r="MX121" i="3"/>
  <c r="LN146" i="3"/>
  <c r="TI139" i="3"/>
  <c r="LF157" i="3"/>
  <c r="LE39" i="3"/>
  <c r="OV158" i="3"/>
  <c r="RB145" i="3"/>
  <c r="SB103" i="3"/>
  <c r="TF117" i="3"/>
  <c r="OU145" i="3"/>
  <c r="TE15" i="3"/>
  <c r="SJ152" i="3"/>
  <c r="UF94" i="3"/>
  <c r="PY125" i="3"/>
  <c r="UB119" i="3"/>
  <c r="MQ118" i="3"/>
  <c r="QX81" i="3"/>
  <c r="MN134" i="3"/>
  <c r="TX151" i="3"/>
  <c r="SK69" i="3"/>
  <c r="MB57" i="3"/>
  <c r="MG70" i="3"/>
  <c r="PY115" i="3"/>
  <c r="RE113" i="3"/>
  <c r="ST115" i="3"/>
  <c r="MS175" i="3"/>
  <c r="MQ158" i="3"/>
  <c r="RG138" i="3"/>
  <c r="MN143" i="3"/>
  <c r="RA157" i="3"/>
  <c r="SZ50" i="3"/>
  <c r="UC12" i="3"/>
  <c r="LW93" i="3"/>
  <c r="QD160" i="3"/>
  <c r="QU29" i="3"/>
  <c r="MR171" i="3"/>
  <c r="LU132" i="3"/>
  <c r="MB82" i="3"/>
  <c r="QD88" i="3"/>
  <c r="PZ158" i="3"/>
  <c r="LV142" i="3"/>
  <c r="PR176" i="3"/>
  <c r="TU142" i="3"/>
  <c r="UC158" i="3"/>
  <c r="SK21" i="3"/>
  <c r="LV98" i="3"/>
  <c r="TD173" i="3"/>
  <c r="MB144" i="3"/>
  <c r="PI158" i="3"/>
  <c r="PE132" i="3"/>
  <c r="ML116" i="3"/>
  <c r="LE140" i="3"/>
  <c r="RB76" i="3"/>
  <c r="LL15" i="3"/>
  <c r="RV153" i="3"/>
  <c r="MS145" i="3"/>
  <c r="RJ163" i="3"/>
  <c r="LK83" i="3"/>
  <c r="RA180" i="3"/>
  <c r="RY44" i="3"/>
  <c r="SB113" i="3"/>
  <c r="SQ162" i="3"/>
  <c r="OP130" i="3"/>
  <c r="MU130" i="3"/>
  <c r="OQ124" i="3"/>
  <c r="PZ107" i="3"/>
  <c r="SD153" i="3"/>
  <c r="PG176" i="3"/>
  <c r="OZ28" i="3"/>
  <c r="QE125" i="3"/>
  <c r="SK121" i="3"/>
  <c r="TB20" i="3"/>
  <c r="TZ149" i="3"/>
  <c r="UH188" i="3"/>
  <c r="LR59" i="3"/>
  <c r="RJ74" i="3"/>
  <c r="SZ173" i="3"/>
  <c r="MV123" i="3"/>
  <c r="UJ102" i="3"/>
  <c r="MY113" i="3"/>
  <c r="MK84" i="3"/>
  <c r="QC90" i="3"/>
  <c r="PE29" i="3"/>
  <c r="UE6" i="3"/>
  <c r="SB172" i="3"/>
  <c r="MW68" i="3"/>
  <c r="QB130" i="3"/>
  <c r="QP167" i="3"/>
  <c r="UE127" i="3"/>
  <c r="OQ49" i="3"/>
  <c r="RB8" i="3"/>
  <c r="OS3" i="3"/>
  <c r="OM153" i="3"/>
  <c r="SX113" i="3"/>
  <c r="PD87" i="3"/>
  <c r="UE58" i="3"/>
  <c r="MN174" i="3"/>
  <c r="UB54" i="3"/>
  <c r="TZ130" i="3"/>
  <c r="TB82" i="3"/>
  <c r="RE101" i="3"/>
  <c r="RL15" i="3"/>
  <c r="SK150" i="3"/>
  <c r="QS129" i="3"/>
  <c r="OO37" i="3"/>
  <c r="PT169" i="3"/>
  <c r="QW139" i="3"/>
  <c r="QY101" i="3"/>
  <c r="TR10" i="3"/>
  <c r="LT20" i="3"/>
  <c r="QA192" i="3"/>
  <c r="LH107" i="3"/>
  <c r="TI142" i="3"/>
  <c r="MA33" i="3"/>
  <c r="TL26" i="3"/>
  <c r="SP134" i="3"/>
  <c r="ON6" i="3"/>
  <c r="OY116" i="3"/>
  <c r="SJ68" i="3"/>
  <c r="RX128" i="3"/>
  <c r="PH32" i="3"/>
  <c r="TD109" i="3"/>
  <c r="MT177" i="3"/>
  <c r="OM185" i="3"/>
  <c r="PH170" i="3"/>
  <c r="LT140" i="3"/>
  <c r="SZ141" i="3"/>
  <c r="QS83" i="3"/>
  <c r="TB157" i="3"/>
  <c r="SQ66" i="3"/>
  <c r="QY193" i="3"/>
  <c r="LI94" i="3"/>
  <c r="RV178" i="3"/>
  <c r="PZ38" i="3"/>
  <c r="QG162" i="3"/>
  <c r="SY79" i="3"/>
  <c r="MB95" i="3"/>
  <c r="SI45" i="3"/>
  <c r="PD171" i="3"/>
  <c r="SZ60" i="3"/>
  <c r="UD76" i="3"/>
  <c r="RM162" i="3"/>
  <c r="LF151" i="3"/>
  <c r="OO97" i="3"/>
  <c r="TB132" i="3"/>
  <c r="PF156" i="3"/>
  <c r="RD150" i="3"/>
  <c r="SQ74" i="3"/>
  <c r="TV151" i="3"/>
  <c r="RM58" i="3"/>
  <c r="TI138" i="3"/>
  <c r="MK23" i="3"/>
  <c r="SB118" i="3"/>
  <c r="RG142" i="3"/>
  <c r="LQ69" i="3"/>
  <c r="QW98" i="3"/>
  <c r="MA12" i="3"/>
  <c r="LK126" i="3"/>
  <c r="OL144" i="3"/>
  <c r="LL118" i="3"/>
  <c r="UF118" i="3"/>
  <c r="SA150" i="3"/>
  <c r="MM42" i="3"/>
  <c r="OZ159" i="3"/>
  <c r="QE114" i="3"/>
  <c r="PG152" i="3"/>
  <c r="QU55" i="3"/>
  <c r="SX134" i="3"/>
  <c r="OZ141" i="3"/>
  <c r="RI168" i="3"/>
  <c r="SS182" i="3"/>
  <c r="SC88" i="3"/>
  <c r="QD4" i="3"/>
  <c r="LZ28" i="3"/>
  <c r="RM37" i="3"/>
  <c r="QG146" i="3"/>
  <c r="PA63" i="3"/>
  <c r="LQ92" i="3"/>
  <c r="SE31" i="3"/>
  <c r="TG185" i="3"/>
  <c r="QQ124" i="3"/>
  <c r="LU121" i="3"/>
  <c r="SA35" i="3"/>
  <c r="RF58" i="3"/>
  <c r="SV120" i="3"/>
  <c r="TC164" i="3"/>
  <c r="TL142" i="3"/>
  <c r="QQ69" i="3"/>
  <c r="OT100" i="3"/>
  <c r="PA108" i="3"/>
  <c r="OI108" i="3" s="1"/>
  <c r="TH24" i="3"/>
  <c r="RY85" i="3"/>
  <c r="TK163" i="3"/>
  <c r="LX95" i="3"/>
  <c r="ML131" i="3"/>
  <c r="LZ50" i="3"/>
  <c r="TU161" i="3"/>
  <c r="OP165" i="3"/>
  <c r="PZ124" i="3"/>
  <c r="SW148" i="3"/>
  <c r="TZ104" i="3"/>
  <c r="RX14" i="3"/>
  <c r="SY131" i="3"/>
  <c r="RA36" i="3"/>
  <c r="OW120" i="3"/>
  <c r="TV62" i="3"/>
  <c r="OY111" i="3"/>
  <c r="LL7" i="3"/>
  <c r="UI11" i="3"/>
  <c r="LX55" i="3"/>
  <c r="TM47" i="3"/>
  <c r="TJ79" i="3"/>
  <c r="OM116" i="3"/>
  <c r="MW180" i="3"/>
  <c r="SK172" i="3"/>
  <c r="TI88" i="3"/>
  <c r="LV151" i="3"/>
  <c r="OR33" i="3"/>
  <c r="ON108" i="3"/>
  <c r="LJ138" i="3"/>
  <c r="MT165" i="3"/>
  <c r="OX19" i="3"/>
  <c r="LG40" i="3"/>
  <c r="RN69" i="3"/>
  <c r="PY97" i="3"/>
  <c r="PD88" i="3"/>
  <c r="OU4" i="3"/>
  <c r="PI161" i="3"/>
  <c r="OM94" i="3"/>
  <c r="SD3" i="3"/>
  <c r="UB138" i="3"/>
  <c r="RB25" i="3"/>
  <c r="MW183" i="3"/>
  <c r="OW122" i="3"/>
  <c r="MA138" i="3"/>
  <c r="OY103" i="3"/>
  <c r="QW130" i="3"/>
  <c r="SU69" i="3"/>
  <c r="OL122" i="3"/>
  <c r="QQ121" i="3"/>
  <c r="LY94" i="3"/>
  <c r="TW211" i="3"/>
  <c r="RI55" i="3"/>
  <c r="QB82" i="3"/>
  <c r="PR181" i="3"/>
  <c r="TZ53" i="3"/>
  <c r="RN61" i="3"/>
  <c r="LZ149" i="3"/>
  <c r="SI82" i="3"/>
  <c r="ST111" i="3"/>
  <c r="TJ116" i="3"/>
  <c r="SC36" i="3"/>
  <c r="UD118" i="3"/>
  <c r="MU75" i="3"/>
  <c r="LN94" i="3"/>
  <c r="TU111" i="3"/>
  <c r="PO60" i="3"/>
  <c r="SF99" i="3"/>
  <c r="LG88" i="3"/>
  <c r="SR97" i="3"/>
  <c r="RJ67" i="3"/>
  <c r="ST69" i="3"/>
  <c r="PC185" i="3"/>
  <c r="OL100" i="3"/>
  <c r="LZ143" i="3"/>
  <c r="RA18" i="3"/>
  <c r="PB121" i="3"/>
  <c r="MQ22" i="3"/>
  <c r="OP31" i="3"/>
  <c r="LV41" i="3"/>
  <c r="QP104" i="3"/>
  <c r="TJ160" i="3"/>
  <c r="LL100" i="3"/>
  <c r="RX143" i="3"/>
  <c r="LH150" i="3"/>
  <c r="OY189" i="3"/>
  <c r="RS131" i="3"/>
  <c r="PD113" i="3"/>
  <c r="MX126" i="3"/>
  <c r="QW72" i="3"/>
  <c r="TX113" i="3"/>
  <c r="TR160" i="3"/>
  <c r="QU79" i="3"/>
  <c r="LE24" i="3"/>
  <c r="OM68" i="3"/>
  <c r="LG121" i="3"/>
  <c r="MJ102" i="3"/>
  <c r="SP179" i="3"/>
  <c r="ML109" i="3"/>
  <c r="RY123" i="3"/>
  <c r="PV54" i="3"/>
  <c r="MW117" i="3"/>
  <c r="QZ134" i="3"/>
  <c r="TD69" i="3"/>
  <c r="LZ84" i="3"/>
  <c r="QB135" i="3"/>
  <c r="MQ117" i="3"/>
  <c r="TV159" i="3"/>
  <c r="QY11" i="3"/>
  <c r="SE39" i="3"/>
  <c r="SF144" i="3"/>
  <c r="TW9" i="3"/>
  <c r="PY54" i="3"/>
  <c r="LK79" i="3"/>
  <c r="QV105" i="3"/>
  <c r="SD8" i="3"/>
  <c r="RW105" i="3"/>
  <c r="UJ90" i="3"/>
  <c r="LF127" i="3"/>
  <c r="RM119" i="3"/>
  <c r="SX15" i="3"/>
  <c r="TZ76" i="3"/>
  <c r="UB42" i="3"/>
  <c r="PI150" i="3"/>
  <c r="QC106" i="3"/>
  <c r="SE132" i="3"/>
  <c r="PZ173" i="3"/>
  <c r="LD162" i="3"/>
  <c r="LU5" i="3"/>
  <c r="SY48" i="3"/>
  <c r="SD104" i="3"/>
  <c r="PH48" i="3"/>
  <c r="SF158" i="3"/>
  <c r="QA83" i="3"/>
  <c r="MT179" i="3"/>
  <c r="SC49" i="3"/>
  <c r="PZ69" i="3"/>
  <c r="OP141" i="3"/>
  <c r="TF88" i="3"/>
  <c r="TX152" i="3"/>
  <c r="OP80" i="3"/>
  <c r="TX191" i="3"/>
  <c r="LS10" i="3"/>
  <c r="TJ163" i="3"/>
  <c r="RJ38" i="3"/>
  <c r="OW55" i="3"/>
  <c r="PF149" i="3"/>
  <c r="QV85" i="3"/>
  <c r="LG89" i="3"/>
  <c r="TE179" i="3"/>
  <c r="QT114" i="3"/>
  <c r="LJ182" i="3"/>
  <c r="LL119" i="3"/>
  <c r="SI175" i="3"/>
  <c r="MO13" i="3"/>
  <c r="SB102" i="3"/>
  <c r="LD134" i="3"/>
  <c r="QA174" i="3"/>
  <c r="OW26" i="3"/>
  <c r="MB65" i="3"/>
  <c r="TM158" i="3"/>
  <c r="LF31" i="3"/>
  <c r="TG3" i="3"/>
  <c r="SX107" i="3"/>
  <c r="PG120" i="3"/>
  <c r="RH110" i="3"/>
  <c r="SH8" i="3"/>
  <c r="LT67" i="3"/>
  <c r="OW142" i="3"/>
  <c r="RV169" i="3"/>
  <c r="SG166" i="3"/>
  <c r="TU109" i="3"/>
  <c r="TD152" i="3"/>
  <c r="LK157" i="3"/>
  <c r="PJ168" i="3"/>
  <c r="QQ30" i="3"/>
  <c r="PI174" i="3"/>
  <c r="TV184" i="3"/>
  <c r="RX122" i="3"/>
  <c r="SC126" i="3"/>
  <c r="LD110" i="3"/>
  <c r="LO59" i="3"/>
  <c r="OL43" i="3"/>
  <c r="LJ141" i="3"/>
  <c r="QA129" i="3"/>
  <c r="RN23" i="3"/>
  <c r="TC134" i="3"/>
  <c r="OZ108" i="3"/>
  <c r="MU138" i="3"/>
  <c r="UC114" i="3"/>
  <c r="OU185" i="3"/>
  <c r="PG165" i="3"/>
  <c r="ML31" i="3"/>
  <c r="PG168" i="3"/>
  <c r="PU160" i="3"/>
  <c r="TX77" i="3"/>
  <c r="MM92" i="3"/>
  <c r="LS4" i="3"/>
  <c r="PH12" i="3"/>
  <c r="LD100" i="3"/>
  <c r="RV75" i="3"/>
  <c r="OW75" i="3"/>
  <c r="ST50" i="3"/>
  <c r="TL122" i="3"/>
  <c r="MT149" i="3"/>
  <c r="SX46" i="3"/>
  <c r="OV13" i="3"/>
  <c r="TE120" i="3"/>
  <c r="SW66" i="3"/>
  <c r="RA156" i="3"/>
  <c r="SP112" i="3"/>
  <c r="RC125" i="3"/>
  <c r="LM64" i="3"/>
  <c r="QQ109" i="3"/>
  <c r="SP91" i="3"/>
  <c r="SU171" i="3"/>
  <c r="PT184" i="3"/>
  <c r="QF82" i="3"/>
  <c r="SY71" i="3"/>
  <c r="PA27" i="3"/>
  <c r="OI27" i="3" s="1"/>
  <c r="PZ150" i="3"/>
  <c r="ML42" i="3"/>
  <c r="PE167" i="3"/>
  <c r="SX42" i="3"/>
  <c r="LN42" i="3"/>
  <c r="LQ8" i="3"/>
  <c r="QD104" i="3"/>
  <c r="OV198" i="3"/>
  <c r="OY92" i="3"/>
  <c r="PA41" i="3"/>
  <c r="OI41" i="3" s="1"/>
  <c r="OO126" i="3"/>
  <c r="RZ41" i="3"/>
  <c r="RL104" i="3"/>
  <c r="SH39" i="3"/>
  <c r="PU138" i="3"/>
  <c r="UD58" i="3"/>
  <c r="SR131" i="3"/>
  <c r="TA118" i="3"/>
  <c r="SH118" i="3"/>
  <c r="PH102" i="3"/>
  <c r="QA166" i="3"/>
  <c r="OR115" i="3"/>
  <c r="OZ96" i="3"/>
  <c r="UG144" i="3"/>
  <c r="SZ63" i="3"/>
  <c r="SC147" i="3"/>
  <c r="TB158" i="3"/>
  <c r="LW75" i="3"/>
  <c r="LH147" i="3"/>
  <c r="QG41" i="3"/>
  <c r="PD137" i="3"/>
  <c r="QT172" i="3"/>
  <c r="LT108" i="3"/>
  <c r="LT144" i="3"/>
  <c r="TX67" i="3"/>
  <c r="RG69" i="3"/>
  <c r="TV117" i="3"/>
  <c r="QQ176" i="3"/>
  <c r="TJ159" i="3"/>
  <c r="LS63" i="3"/>
  <c r="OO3" i="3"/>
  <c r="QV150" i="3"/>
  <c r="LG3" i="3"/>
  <c r="LS115" i="3"/>
  <c r="MT27" i="3"/>
  <c r="RM72" i="3"/>
  <c r="RN102" i="3"/>
  <c r="QB90" i="3"/>
  <c r="RS74" i="3"/>
  <c r="QG119" i="3"/>
  <c r="PT175" i="3"/>
  <c r="OZ60" i="3"/>
  <c r="TJ74" i="3"/>
  <c r="OO154" i="3"/>
  <c r="MX38" i="3"/>
  <c r="RS174" i="3"/>
  <c r="OP164" i="3"/>
  <c r="TX169" i="3"/>
  <c r="LH37" i="3"/>
  <c r="RV52" i="3"/>
  <c r="QQ23" i="3"/>
  <c r="TJ153" i="3"/>
  <c r="TE118" i="3"/>
  <c r="RK96" i="3"/>
  <c r="TZ77" i="3"/>
  <c r="MU161" i="3"/>
  <c r="RS82" i="3"/>
  <c r="OY131" i="3"/>
  <c r="QG132" i="3"/>
  <c r="TZ18" i="3"/>
  <c r="LV54" i="3"/>
  <c r="TM71" i="3"/>
  <c r="OT42" i="3"/>
  <c r="LJ155" i="3"/>
  <c r="QY142" i="3"/>
  <c r="RS31" i="3"/>
  <c r="UJ174" i="3"/>
  <c r="RH140" i="3"/>
  <c r="RV147" i="3"/>
  <c r="MU101" i="3"/>
  <c r="LL47" i="3"/>
  <c r="PC134" i="3"/>
  <c r="QB100" i="3"/>
  <c r="OQ83" i="3"/>
  <c r="SH103" i="3"/>
  <c r="MO105" i="3"/>
  <c r="UG37" i="3"/>
  <c r="UD111" i="3"/>
  <c r="UA143" i="3"/>
  <c r="OS137" i="3"/>
  <c r="QS120" i="3"/>
  <c r="SY92" i="3"/>
  <c r="LT21" i="3"/>
  <c r="TL11" i="3"/>
  <c r="OQ62" i="3"/>
  <c r="MB66" i="3"/>
  <c r="SQ118" i="3"/>
  <c r="RZ93" i="3"/>
  <c r="MU31" i="3"/>
  <c r="RN145" i="3"/>
  <c r="PS75" i="3"/>
  <c r="SU17" i="3"/>
  <c r="PU55" i="3"/>
  <c r="LN95" i="3"/>
  <c r="QS54" i="3"/>
  <c r="RI104" i="3"/>
  <c r="RW117" i="3"/>
  <c r="TB113" i="3"/>
  <c r="TY161" i="3"/>
  <c r="OL84" i="3"/>
  <c r="PA80" i="3"/>
  <c r="QQ142" i="3"/>
  <c r="RI155" i="3"/>
  <c r="SJ51" i="3"/>
  <c r="QV152" i="3"/>
  <c r="RJ141" i="3"/>
  <c r="PR43" i="3"/>
  <c r="TW184" i="3"/>
  <c r="OZ35" i="3"/>
  <c r="PF139" i="3"/>
  <c r="LF99" i="3"/>
  <c r="LD137" i="3"/>
  <c r="SS124" i="3"/>
  <c r="OS94" i="3"/>
  <c r="UC169" i="3"/>
  <c r="TY179" i="3"/>
  <c r="TR71" i="3"/>
  <c r="OO54" i="3"/>
  <c r="SO132" i="3"/>
  <c r="PH124" i="3"/>
  <c r="TE187" i="3"/>
  <c r="RM180" i="3"/>
  <c r="MM125" i="3"/>
  <c r="SO16" i="3"/>
  <c r="SB177" i="3"/>
  <c r="SK199" i="3"/>
  <c r="RS50" i="3"/>
  <c r="UA165" i="3"/>
  <c r="RI139" i="3"/>
  <c r="MY130" i="3"/>
  <c r="MW44" i="3"/>
  <c r="OZ110" i="3"/>
  <c r="OW146" i="3"/>
  <c r="QZ188" i="3"/>
  <c r="PW153" i="3"/>
  <c r="UI99" i="3"/>
  <c r="SJ116" i="3"/>
  <c r="MN100" i="3"/>
  <c r="LO123" i="3"/>
  <c r="MB122" i="3"/>
  <c r="LR3" i="3"/>
  <c r="SE144" i="3"/>
  <c r="RF82" i="3"/>
  <c r="PW143" i="3"/>
  <c r="PD50" i="3"/>
  <c r="RC156" i="3"/>
  <c r="UD81" i="3"/>
  <c r="UA132" i="3"/>
  <c r="PZ100" i="3"/>
  <c r="RW168" i="3"/>
  <c r="PX165" i="3"/>
  <c r="RW160" i="3"/>
  <c r="ON119" i="3"/>
  <c r="SA113" i="3"/>
  <c r="RN92" i="3"/>
  <c r="TH171" i="3"/>
  <c r="MU84" i="3"/>
  <c r="ON183" i="3"/>
  <c r="MG165" i="3"/>
  <c r="LX141" i="3"/>
  <c r="RH162" i="3"/>
  <c r="SC152" i="3"/>
  <c r="UG42" i="3"/>
  <c r="OP179" i="3"/>
  <c r="ST91" i="3"/>
  <c r="QF127" i="3"/>
  <c r="LZ171" i="3"/>
  <c r="SR132" i="3"/>
  <c r="SX49" i="3"/>
  <c r="TH169" i="3"/>
  <c r="PF109" i="3"/>
  <c r="MT136" i="3"/>
  <c r="SD91" i="3"/>
  <c r="RM75" i="3"/>
  <c r="TR200" i="3"/>
  <c r="UG95" i="3"/>
  <c r="LF182" i="3"/>
  <c r="SU165" i="3"/>
  <c r="QX165" i="3"/>
  <c r="LZ169" i="3"/>
  <c r="LM87" i="3"/>
  <c r="LT130" i="3"/>
  <c r="LX116" i="3"/>
  <c r="OT60" i="3"/>
  <c r="ML175" i="3"/>
  <c r="LX110" i="3"/>
  <c r="QE174" i="3"/>
  <c r="QZ157" i="3"/>
  <c r="PB185" i="3"/>
  <c r="LY149" i="3"/>
  <c r="LP192" i="3"/>
  <c r="SZ160" i="3"/>
  <c r="LU139" i="3"/>
  <c r="RG103" i="3"/>
  <c r="LF195" i="3"/>
  <c r="QA16" i="3"/>
  <c r="LR152" i="3"/>
  <c r="PJ115" i="3"/>
  <c r="SX112" i="3"/>
  <c r="SW140" i="3"/>
  <c r="QC146" i="3"/>
  <c r="RG172" i="3"/>
  <c r="SV180" i="3"/>
  <c r="UG170" i="3"/>
  <c r="TB195" i="3"/>
  <c r="UG107" i="3"/>
  <c r="SU191" i="3"/>
  <c r="UB87" i="3"/>
  <c r="TG131" i="3"/>
  <c r="SR51" i="3"/>
  <c r="QD129" i="3"/>
  <c r="TK159" i="3"/>
  <c r="OZ112" i="3"/>
  <c r="SX161" i="3"/>
  <c r="MO163" i="3"/>
  <c r="QW122" i="3"/>
  <c r="UD97" i="3"/>
  <c r="TY130" i="3"/>
  <c r="LJ89" i="3"/>
  <c r="PF146" i="3"/>
  <c r="OT105" i="3"/>
  <c r="MO21" i="3"/>
  <c r="LR121" i="3"/>
  <c r="OY112" i="3"/>
  <c r="RV104" i="3"/>
  <c r="OX71" i="3"/>
  <c r="LL91" i="3"/>
  <c r="SC120" i="3"/>
  <c r="PH126" i="3"/>
  <c r="SH111" i="3"/>
  <c r="PR110" i="3"/>
  <c r="RJ11" i="3"/>
  <c r="QP126" i="3"/>
  <c r="RF17" i="3"/>
  <c r="LU177" i="3"/>
  <c r="RY61" i="3"/>
  <c r="LX93" i="3"/>
  <c r="RX41" i="3"/>
  <c r="QG32" i="3"/>
  <c r="MW132" i="3"/>
  <c r="ST164" i="3"/>
  <c r="SS118" i="3"/>
  <c r="OS89" i="3"/>
  <c r="PS116" i="3"/>
  <c r="PY26" i="3"/>
  <c r="PG119" i="3"/>
  <c r="MR140" i="3"/>
  <c r="QF148" i="3"/>
  <c r="PS59" i="3"/>
  <c r="LT173" i="3"/>
  <c r="SI49" i="3"/>
  <c r="QE155" i="3"/>
  <c r="RW153" i="3"/>
  <c r="TY123" i="3"/>
  <c r="MK12" i="3"/>
  <c r="SH18" i="3"/>
  <c r="TK100" i="3"/>
  <c r="ST211" i="3"/>
  <c r="LP128" i="3"/>
  <c r="SO70" i="3"/>
  <c r="LU92" i="3"/>
  <c r="RB35" i="3"/>
  <c r="PZ90" i="3"/>
  <c r="LE197" i="3"/>
  <c r="QF41" i="3"/>
  <c r="MA126" i="3"/>
  <c r="RB15" i="3"/>
  <c r="TF14" i="3"/>
  <c r="SQ137" i="3"/>
  <c r="TD120" i="3"/>
  <c r="RF195" i="3"/>
  <c r="LY107" i="3"/>
  <c r="MY167" i="3"/>
  <c r="PZ98" i="3"/>
  <c r="ON164" i="3"/>
  <c r="SQ83" i="3"/>
  <c r="TM131" i="3"/>
  <c r="QT7" i="3"/>
  <c r="TJ46" i="3"/>
  <c r="QX85" i="3"/>
  <c r="OZ169" i="3"/>
  <c r="LM166" i="3"/>
  <c r="OT6" i="3"/>
  <c r="RD92" i="3"/>
  <c r="QY4" i="3"/>
  <c r="SQ104" i="3"/>
  <c r="TA101" i="3"/>
  <c r="UH126" i="3"/>
  <c r="TB127" i="3"/>
  <c r="MY178" i="3"/>
  <c r="PR171" i="3"/>
  <c r="PI124" i="3"/>
  <c r="RW196" i="3"/>
  <c r="OS106" i="3"/>
  <c r="OS154" i="3"/>
  <c r="PS147" i="3"/>
  <c r="OY148" i="3"/>
  <c r="SJ88" i="3"/>
  <c r="SA104" i="3"/>
  <c r="UF91" i="3"/>
  <c r="QD50" i="3"/>
  <c r="SX146" i="3"/>
  <c r="SH174" i="3"/>
  <c r="PT163" i="3"/>
  <c r="SU118" i="3"/>
  <c r="QW175" i="3"/>
  <c r="LE152" i="3"/>
  <c r="UI41" i="3"/>
  <c r="UB85" i="3"/>
  <c r="MQ71" i="3"/>
  <c r="QR123" i="3"/>
  <c r="QX152" i="3"/>
  <c r="TR115" i="3"/>
  <c r="SY125" i="3"/>
  <c r="LU55" i="3"/>
  <c r="MW116" i="3"/>
  <c r="ON31" i="3"/>
  <c r="QR83" i="3"/>
  <c r="UA10" i="3"/>
  <c r="TH123" i="3"/>
  <c r="UC127" i="3"/>
  <c r="LV102" i="3"/>
  <c r="LP154" i="3"/>
  <c r="LE163" i="3"/>
  <c r="OU7" i="3"/>
  <c r="TR90" i="3"/>
  <c r="UA59" i="3"/>
  <c r="LN144" i="3"/>
  <c r="LI158" i="3"/>
  <c r="TE142" i="3"/>
  <c r="RN13" i="3"/>
  <c r="PU180" i="3"/>
  <c r="PH117" i="3"/>
  <c r="SD103" i="3"/>
  <c r="PE137" i="3"/>
  <c r="MY112" i="3"/>
  <c r="PI144" i="3"/>
  <c r="LQ112" i="3"/>
  <c r="QX110" i="3"/>
  <c r="LO25" i="3"/>
  <c r="PU133" i="3"/>
  <c r="UG93" i="3"/>
  <c r="MV103" i="3"/>
  <c r="TX127" i="3"/>
  <c r="MN136" i="3"/>
  <c r="SZ183" i="3"/>
  <c r="LT115" i="3"/>
  <c r="QC160" i="3"/>
  <c r="LE133" i="3"/>
  <c r="LF179" i="3"/>
  <c r="QZ123" i="3"/>
  <c r="MG62" i="3"/>
  <c r="OU155" i="3"/>
  <c r="SG162" i="3"/>
  <c r="MJ97" i="3"/>
  <c r="MR185" i="3"/>
  <c r="SP118" i="3"/>
  <c r="SJ124" i="3"/>
  <c r="UG18" i="3"/>
  <c r="RK157" i="3"/>
  <c r="OX144" i="3"/>
  <c r="LR104" i="3"/>
  <c r="MN65" i="3"/>
  <c r="QU12" i="3"/>
  <c r="PH90" i="3"/>
  <c r="UI137" i="3"/>
  <c r="UF87" i="3"/>
  <c r="MX184" i="3"/>
  <c r="SW112" i="3"/>
  <c r="MK116" i="3"/>
  <c r="LC116" i="3" s="1"/>
  <c r="PW103" i="3"/>
  <c r="RS88" i="3"/>
  <c r="MK124" i="3"/>
  <c r="RE133" i="3"/>
  <c r="MY110" i="3"/>
  <c r="QS29" i="3"/>
  <c r="QA118" i="3"/>
  <c r="TE57" i="3"/>
  <c r="QQ39" i="3"/>
  <c r="SJ80" i="3"/>
  <c r="MP147" i="3"/>
  <c r="QD18" i="3"/>
  <c r="OV131" i="3"/>
  <c r="RA166" i="3"/>
  <c r="QG30" i="3"/>
  <c r="LP180" i="3"/>
  <c r="LY158" i="3"/>
  <c r="OZ85" i="3"/>
  <c r="QG36" i="3"/>
  <c r="RY152" i="3"/>
  <c r="OU147" i="3"/>
  <c r="RK28" i="3"/>
  <c r="PX100" i="3"/>
  <c r="SK161" i="3"/>
  <c r="PS136" i="3"/>
  <c r="SE145" i="3"/>
  <c r="PE96" i="3"/>
  <c r="PY70" i="3"/>
  <c r="QS196" i="3"/>
  <c r="MO165" i="3"/>
  <c r="RL80" i="3"/>
  <c r="TV175" i="3"/>
  <c r="MA174" i="3"/>
  <c r="LN138" i="3"/>
  <c r="TE188" i="3"/>
  <c r="MU169" i="3"/>
  <c r="LX136" i="3"/>
  <c r="PV20" i="3"/>
  <c r="MB94" i="3"/>
  <c r="MW151" i="3"/>
  <c r="SZ126" i="3"/>
  <c r="TA132" i="3"/>
  <c r="TY78" i="3"/>
  <c r="PG142" i="3"/>
  <c r="QR34" i="3"/>
  <c r="RV108" i="3"/>
  <c r="RV73" i="3"/>
  <c r="TW154" i="3"/>
  <c r="PB106" i="3"/>
  <c r="RJ189" i="3"/>
  <c r="OQ132" i="3"/>
  <c r="TJ31" i="3"/>
  <c r="ON73" i="3"/>
  <c r="UJ160" i="3"/>
  <c r="OV128" i="3"/>
  <c r="TB68" i="3"/>
  <c r="QV187" i="3"/>
  <c r="RN140" i="3"/>
  <c r="TI177" i="3"/>
  <c r="RJ142" i="3"/>
  <c r="MA17" i="3"/>
  <c r="SS96" i="3"/>
  <c r="SJ143" i="3"/>
  <c r="UC35" i="3"/>
  <c r="LD186" i="3"/>
  <c r="PT176" i="3"/>
  <c r="LS30" i="3"/>
  <c r="PR132" i="3"/>
  <c r="SD83" i="3"/>
  <c r="LH121" i="3"/>
  <c r="MB194" i="3"/>
  <c r="SR135" i="3"/>
  <c r="QE200" i="3"/>
  <c r="SK113" i="3"/>
  <c r="UG169" i="3"/>
  <c r="PT36" i="3"/>
  <c r="LH176" i="3"/>
  <c r="RH178" i="3"/>
  <c r="QY156" i="3"/>
  <c r="SS160" i="3"/>
  <c r="QC187" i="3"/>
  <c r="LP102" i="3"/>
  <c r="TF114" i="3"/>
  <c r="UF43" i="3"/>
  <c r="MX162" i="3"/>
  <c r="QC120" i="3"/>
  <c r="SX186" i="3"/>
  <c r="LI170" i="3"/>
  <c r="TF108" i="3"/>
  <c r="TR81" i="3"/>
  <c r="SC80" i="3"/>
  <c r="LM110" i="3"/>
  <c r="OO188" i="3"/>
  <c r="LP129" i="3"/>
  <c r="SF30" i="3"/>
  <c r="OR123" i="3"/>
  <c r="PU181" i="3"/>
  <c r="SU108" i="3"/>
  <c r="LO143" i="3"/>
  <c r="TZ165" i="3"/>
  <c r="RG144" i="3"/>
  <c r="ST163" i="3"/>
  <c r="LE40" i="3"/>
  <c r="PE110" i="3"/>
  <c r="TE150" i="3"/>
  <c r="TM153" i="3"/>
  <c r="SI111" i="3"/>
  <c r="UA101" i="3"/>
  <c r="QY176" i="3"/>
  <c r="TL29" i="3"/>
  <c r="SJ106" i="3"/>
  <c r="TV94" i="3"/>
  <c r="OY69" i="3"/>
  <c r="TV103" i="3"/>
  <c r="RA111" i="3"/>
  <c r="SH122" i="3"/>
  <c r="RY157" i="3"/>
  <c r="LG90" i="3"/>
  <c r="OL88" i="3"/>
  <c r="SH56" i="3"/>
  <c r="QV29" i="3"/>
  <c r="PG133" i="3"/>
  <c r="RG89" i="3"/>
  <c r="TV110" i="3"/>
  <c r="UA170" i="3"/>
  <c r="SX149" i="3"/>
  <c r="TY137" i="3"/>
  <c r="RZ110" i="3"/>
  <c r="RS119" i="3"/>
  <c r="SD177" i="3"/>
  <c r="UF44" i="3"/>
  <c r="MG83" i="3"/>
  <c r="MP144" i="3"/>
  <c r="OV26" i="3"/>
  <c r="RW197" i="3"/>
  <c r="ST130" i="3"/>
  <c r="TU127" i="3"/>
  <c r="SQ153" i="3"/>
  <c r="UA157" i="3"/>
  <c r="QR16" i="3"/>
  <c r="SI163" i="3"/>
  <c r="TX34" i="3"/>
  <c r="PX128" i="3"/>
  <c r="RJ110" i="3"/>
  <c r="UD23" i="3"/>
  <c r="LL161" i="3"/>
  <c r="QG197" i="3"/>
  <c r="MN117" i="3"/>
  <c r="SG33" i="3"/>
  <c r="OU74" i="3"/>
  <c r="MO79" i="3"/>
  <c r="UE185" i="3"/>
  <c r="RI164" i="3"/>
  <c r="SI170" i="3"/>
  <c r="ML164" i="3"/>
  <c r="UJ41" i="3"/>
  <c r="OW30" i="3"/>
  <c r="QF133" i="3"/>
  <c r="QS116" i="3"/>
  <c r="OT155" i="3"/>
  <c r="PC151" i="3"/>
  <c r="PF77" i="3"/>
  <c r="TL41" i="3"/>
  <c r="OT191" i="3"/>
  <c r="PE149" i="3"/>
  <c r="LL194" i="3"/>
  <c r="MW153" i="3"/>
  <c r="OY102" i="3"/>
  <c r="TL152" i="3"/>
  <c r="QB144" i="3"/>
  <c r="QV91" i="3"/>
  <c r="OV152" i="3"/>
  <c r="QS181" i="3"/>
  <c r="TJ80" i="3"/>
  <c r="MN191" i="3"/>
  <c r="UI89" i="3"/>
  <c r="SS187" i="3"/>
  <c r="TK138" i="3"/>
  <c r="OV142" i="3"/>
  <c r="SF133" i="3"/>
  <c r="QS185" i="3"/>
  <c r="LR181" i="3"/>
  <c r="PW119" i="3"/>
  <c r="MX16" i="3"/>
  <c r="QB124" i="3"/>
  <c r="UJ35" i="3"/>
  <c r="RS42" i="3"/>
  <c r="OT108" i="3"/>
  <c r="QS78" i="3"/>
  <c r="OX48" i="3"/>
  <c r="SC54" i="3"/>
  <c r="TY103" i="3"/>
  <c r="RG70" i="3"/>
  <c r="RB179" i="3"/>
  <c r="PJ113" i="3"/>
  <c r="RL132" i="3"/>
  <c r="QZ6" i="3"/>
  <c r="PH168" i="3"/>
  <c r="UB32" i="3"/>
  <c r="QT21" i="3"/>
  <c r="MX19" i="3"/>
  <c r="LT114" i="3"/>
  <c r="QR141" i="3"/>
  <c r="TA169" i="3"/>
  <c r="SG129" i="3"/>
  <c r="TG86" i="3"/>
  <c r="LM153" i="3"/>
  <c r="SS150" i="3"/>
  <c r="RK154" i="3"/>
  <c r="PY169" i="3"/>
  <c r="MA16" i="3"/>
  <c r="RB117" i="3"/>
  <c r="SF35" i="3"/>
  <c r="QV171" i="3"/>
  <c r="QS118" i="3"/>
  <c r="QU131" i="3"/>
  <c r="LD25" i="3"/>
  <c r="KZ25" i="3" s="1"/>
  <c r="TU166" i="3"/>
  <c r="RI27" i="3"/>
  <c r="LR117" i="3"/>
  <c r="MB112" i="3"/>
  <c r="SV160" i="3"/>
  <c r="LX45" i="3"/>
  <c r="QU94" i="3"/>
  <c r="LS101" i="3"/>
  <c r="LD83" i="3"/>
  <c r="RI141" i="3"/>
  <c r="LM143" i="3"/>
  <c r="SW25" i="3"/>
  <c r="TK127" i="3"/>
  <c r="QU191" i="3"/>
  <c r="MV24" i="3"/>
  <c r="UA162" i="3"/>
  <c r="PG112" i="3"/>
  <c r="RX164" i="3"/>
  <c r="LJ113" i="3"/>
  <c r="RZ108" i="3"/>
  <c r="RA125" i="3"/>
  <c r="QU151" i="3"/>
  <c r="LV160" i="3"/>
  <c r="SC62" i="3"/>
  <c r="QP31" i="3"/>
  <c r="LQ115" i="3"/>
  <c r="LH152" i="3"/>
  <c r="OP116" i="3"/>
  <c r="MM157" i="3"/>
  <c r="LZ30" i="3"/>
  <c r="LL37" i="3"/>
  <c r="RM144" i="3"/>
  <c r="PO9" i="3"/>
  <c r="QZ40" i="3"/>
  <c r="TH147" i="3"/>
  <c r="UE37" i="3"/>
  <c r="TK117" i="3"/>
  <c r="SI46" i="3"/>
  <c r="MU85" i="3"/>
  <c r="PG27" i="3"/>
  <c r="LD153" i="3"/>
  <c r="TI79" i="3"/>
  <c r="SW136" i="3"/>
  <c r="QW129" i="3"/>
  <c r="LQ193" i="3"/>
  <c r="LN124" i="3"/>
  <c r="TZ142" i="3"/>
  <c r="ST106" i="3"/>
  <c r="MX172" i="3"/>
  <c r="OR81" i="3"/>
  <c r="MA69" i="3"/>
  <c r="RK155" i="3"/>
  <c r="MY39" i="3"/>
  <c r="QS130" i="3"/>
  <c r="PO125" i="3"/>
  <c r="SQ53" i="3"/>
  <c r="MY160" i="3"/>
  <c r="SC179" i="3"/>
  <c r="RA64" i="3"/>
  <c r="ON89" i="3"/>
  <c r="TK29" i="3"/>
  <c r="TY167" i="3"/>
  <c r="LF175" i="3"/>
  <c r="UG159" i="3"/>
  <c r="QU114" i="3"/>
  <c r="SS196" i="3"/>
  <c r="RB113" i="3"/>
  <c r="TE144" i="3"/>
  <c r="PB177" i="3"/>
  <c r="QD122" i="3"/>
  <c r="TJ40" i="3"/>
  <c r="PW161" i="3"/>
  <c r="TJ143" i="3"/>
  <c r="QC109" i="3"/>
  <c r="PU175" i="3"/>
  <c r="TY7" i="3"/>
  <c r="PE61" i="3"/>
  <c r="PS142" i="3"/>
  <c r="LX159" i="3"/>
  <c r="TU187" i="3"/>
  <c r="SO57" i="3"/>
  <c r="LE173" i="3"/>
  <c r="TH143" i="3"/>
  <c r="MP176" i="3"/>
  <c r="PG70" i="3"/>
  <c r="RV126" i="3"/>
  <c r="LJ176" i="3"/>
  <c r="QW164" i="3"/>
  <c r="MY16" i="3"/>
  <c r="LF53" i="3"/>
  <c r="QY114" i="3"/>
  <c r="LL110" i="3"/>
  <c r="MA113" i="3"/>
  <c r="LR85" i="3"/>
  <c r="TC182" i="3"/>
  <c r="TL134" i="3"/>
  <c r="SY94" i="3"/>
  <c r="TA163" i="3"/>
  <c r="TL176" i="3"/>
  <c r="RG18" i="3"/>
  <c r="MS132" i="3"/>
  <c r="SJ149" i="3"/>
  <c r="SK73" i="3"/>
  <c r="QA197" i="3"/>
  <c r="TR144" i="3"/>
  <c r="QV165" i="3"/>
  <c r="PG91" i="3"/>
  <c r="UE183" i="3"/>
  <c r="QF74" i="3"/>
  <c r="OP122" i="3"/>
  <c r="MA121" i="3"/>
  <c r="PB16" i="3"/>
  <c r="LU119" i="3"/>
  <c r="OY187" i="3"/>
  <c r="RA98" i="3"/>
  <c r="MQ134" i="3"/>
  <c r="QP96" i="3"/>
  <c r="OZ132" i="3"/>
  <c r="LZ49" i="3"/>
  <c r="SK152" i="3"/>
  <c r="SZ169" i="3"/>
  <c r="PR161" i="3"/>
  <c r="TC111" i="3"/>
  <c r="PI33" i="3"/>
  <c r="UI140" i="3"/>
  <c r="QT53" i="3"/>
  <c r="SG28" i="3"/>
  <c r="OZ156" i="3"/>
  <c r="UA93" i="3"/>
  <c r="OS177" i="3"/>
  <c r="PE144" i="3"/>
  <c r="UA120" i="3"/>
  <c r="QB99" i="3"/>
  <c r="MA91" i="3"/>
  <c r="OY6" i="3"/>
  <c r="RL127" i="3"/>
  <c r="TX138" i="3"/>
  <c r="PU161" i="3"/>
  <c r="MV143" i="3"/>
  <c r="MX50" i="3"/>
  <c r="LV105" i="3"/>
  <c r="SI146" i="3"/>
  <c r="SB108" i="3"/>
  <c r="TE156" i="3"/>
  <c r="SG30" i="3"/>
  <c r="QA17" i="3"/>
  <c r="LU103" i="3"/>
  <c r="TC8" i="3"/>
  <c r="OL87" i="3"/>
  <c r="QQ98" i="3"/>
  <c r="QU21" i="3"/>
  <c r="QY72" i="3"/>
  <c r="RJ53" i="3"/>
  <c r="MQ46" i="3"/>
  <c r="PJ91" i="3"/>
  <c r="SK49" i="3"/>
  <c r="RW15" i="3"/>
  <c r="RI33" i="3"/>
  <c r="TY89" i="3"/>
  <c r="SH60" i="3"/>
  <c r="UI5" i="3"/>
  <c r="LI123" i="3"/>
  <c r="LH85" i="3"/>
  <c r="MP130" i="3"/>
  <c r="PZ114" i="3"/>
  <c r="QR157" i="3"/>
  <c r="MV78" i="3"/>
  <c r="OX186" i="3"/>
  <c r="QX104" i="3"/>
  <c r="TY71" i="3"/>
  <c r="PJ170" i="3"/>
  <c r="LS24" i="3"/>
  <c r="MG115" i="3"/>
  <c r="MS153" i="3"/>
  <c r="PY124" i="3"/>
  <c r="QX170" i="3"/>
  <c r="RM112" i="3"/>
  <c r="LR26" i="3"/>
  <c r="MS108" i="3"/>
  <c r="UH24" i="3"/>
  <c r="TA29" i="3"/>
  <c r="RF47" i="3"/>
  <c r="LS105" i="3"/>
  <c r="LA105" i="3" s="1"/>
  <c r="TA166" i="3"/>
  <c r="RN135" i="3"/>
  <c r="RB132" i="3"/>
  <c r="SW10" i="3"/>
  <c r="OZ127" i="3"/>
  <c r="LW94" i="3"/>
  <c r="OT161" i="3"/>
  <c r="LE145" i="3"/>
  <c r="ST103" i="3"/>
  <c r="MX146" i="3"/>
  <c r="PZ86" i="3"/>
  <c r="LY98" i="3"/>
  <c r="MK128" i="3"/>
  <c r="TD102" i="3"/>
  <c r="QP40" i="3"/>
  <c r="QZ102" i="3"/>
  <c r="RX154" i="3"/>
  <c r="SW11" i="3"/>
  <c r="UH199" i="3"/>
  <c r="LU126" i="3"/>
  <c r="SC156" i="3"/>
  <c r="PU68" i="3"/>
  <c r="MS89" i="3"/>
  <c r="LL105" i="3"/>
  <c r="RL6" i="3"/>
  <c r="LF142" i="3"/>
  <c r="LT129" i="3"/>
  <c r="TD185" i="3"/>
  <c r="PT195" i="3"/>
  <c r="SE108" i="3"/>
  <c r="QS94" i="3"/>
  <c r="QU137" i="3"/>
  <c r="RF178" i="3"/>
  <c r="TF188" i="3"/>
  <c r="UH167" i="3"/>
  <c r="OR184" i="3"/>
  <c r="QT48" i="3"/>
  <c r="MO120" i="3"/>
  <c r="SY147" i="3"/>
  <c r="TZ3" i="3"/>
  <c r="OW134" i="3"/>
  <c r="PG132" i="3"/>
  <c r="QR197" i="3"/>
  <c r="LH25" i="3"/>
  <c r="SW174" i="3"/>
  <c r="PZ119" i="3"/>
  <c r="RL131" i="3"/>
  <c r="LQ42" i="3"/>
  <c r="LH175" i="3"/>
  <c r="MB134" i="3"/>
  <c r="PV137" i="3"/>
  <c r="SQ140" i="3"/>
  <c r="MN34" i="3"/>
  <c r="ML86" i="3"/>
  <c r="QZ113" i="3"/>
  <c r="MP100" i="3"/>
  <c r="TZ168" i="3"/>
  <c r="LW47" i="3"/>
  <c r="MB98" i="3"/>
  <c r="PG158" i="3"/>
  <c r="SA97" i="3"/>
  <c r="RH66" i="3"/>
  <c r="MY73" i="3"/>
  <c r="TR95" i="3"/>
  <c r="UG25" i="3"/>
  <c r="RF44" i="3"/>
  <c r="MG96" i="3"/>
  <c r="TX56" i="3"/>
  <c r="TM125" i="3"/>
  <c r="LH189" i="3"/>
  <c r="SA134" i="3"/>
  <c r="LR13" i="3"/>
  <c r="SD128" i="3"/>
  <c r="RI133" i="3"/>
  <c r="TC151" i="3"/>
  <c r="LY79" i="3"/>
  <c r="SJ179" i="3"/>
  <c r="SF162" i="3"/>
  <c r="TJ48" i="3"/>
  <c r="LM108" i="3"/>
  <c r="SK132" i="3"/>
  <c r="TD116" i="3"/>
  <c r="RV68" i="3"/>
  <c r="QU129" i="3"/>
  <c r="RX73" i="3"/>
  <c r="TF54" i="3"/>
  <c r="QG158" i="3"/>
  <c r="OW100" i="3"/>
  <c r="TD163" i="3"/>
  <c r="TB148" i="3"/>
  <c r="PV176" i="3"/>
  <c r="PW170" i="3"/>
  <c r="PD148" i="3"/>
  <c r="PA90" i="3"/>
  <c r="QB149" i="3"/>
  <c r="MP189" i="3"/>
  <c r="TH118" i="3"/>
  <c r="QX86" i="3"/>
  <c r="TF187" i="3"/>
  <c r="LH188" i="3"/>
  <c r="PC156" i="3"/>
  <c r="TW86" i="3"/>
  <c r="QP151" i="3"/>
  <c r="PC59" i="3"/>
  <c r="MM127" i="3"/>
  <c r="SK169" i="3"/>
  <c r="OL166" i="3"/>
  <c r="SC109" i="3"/>
  <c r="PW47" i="3"/>
  <c r="LJ132" i="3"/>
  <c r="SD122" i="3"/>
  <c r="UH154" i="3"/>
  <c r="SH191" i="3"/>
  <c r="QS167" i="3"/>
  <c r="PH169" i="3"/>
  <c r="PH54" i="3"/>
  <c r="MM85" i="3"/>
  <c r="TJ55" i="3"/>
  <c r="RY67" i="3"/>
  <c r="LL5" i="3"/>
  <c r="SP94" i="3"/>
  <c r="LR137" i="3"/>
  <c r="LD135" i="3"/>
  <c r="LO192" i="3"/>
  <c r="QX162" i="3"/>
  <c r="RL77" i="3"/>
  <c r="SS85" i="3"/>
  <c r="PF151" i="3"/>
  <c r="QG187" i="3"/>
  <c r="RN186" i="3"/>
  <c r="LD7" i="3"/>
  <c r="SP32" i="3"/>
  <c r="MM148" i="3"/>
  <c r="QW40" i="3"/>
  <c r="OV129" i="3"/>
  <c r="LO63" i="3"/>
  <c r="LG127" i="3"/>
  <c r="SC115" i="3"/>
  <c r="UI93" i="3"/>
  <c r="UA160" i="3"/>
  <c r="OO120" i="3"/>
  <c r="MN158" i="3"/>
  <c r="MU178" i="3"/>
  <c r="SS19" i="3"/>
  <c r="TX154" i="3"/>
  <c r="RE129" i="3"/>
  <c r="PC68" i="3"/>
  <c r="OX175" i="3"/>
  <c r="TF22" i="3"/>
  <c r="RW115" i="3"/>
  <c r="LJ74" i="3"/>
  <c r="OQ185" i="3"/>
  <c r="TY44" i="3"/>
  <c r="RC133" i="3"/>
  <c r="MV83" i="3"/>
  <c r="MT137" i="3"/>
  <c r="SD145" i="3"/>
  <c r="QX157" i="3"/>
  <c r="MA83" i="3"/>
  <c r="ML142" i="3"/>
  <c r="QQ5" i="3"/>
  <c r="QF178" i="3"/>
  <c r="LZ182" i="3"/>
  <c r="PJ60" i="3"/>
  <c r="PE104" i="3"/>
  <c r="RY70" i="3"/>
  <c r="OR129" i="3"/>
  <c r="RG150" i="3"/>
  <c r="LX163" i="3"/>
  <c r="PU173" i="3"/>
  <c r="LS171" i="3"/>
  <c r="RV71" i="3"/>
  <c r="QR17" i="3"/>
  <c r="LD177" i="3"/>
  <c r="PJ148" i="3"/>
  <c r="RW101" i="3"/>
  <c r="QO101" i="3" s="1"/>
  <c r="SQ176" i="3"/>
  <c r="SX167" i="3"/>
  <c r="RE134" i="3"/>
  <c r="QV182" i="3"/>
  <c r="OU52" i="3"/>
  <c r="UE191" i="3"/>
  <c r="UI106" i="3"/>
  <c r="RL170" i="3"/>
  <c r="UH125" i="3"/>
  <c r="TV183" i="3"/>
  <c r="MJ125" i="3"/>
  <c r="LX200" i="3"/>
  <c r="SE64" i="3"/>
  <c r="OS178" i="3"/>
  <c r="LL93" i="3"/>
  <c r="RF79" i="3"/>
  <c r="OT112" i="3"/>
  <c r="LG83" i="3"/>
  <c r="PH179" i="3"/>
  <c r="SH70" i="3"/>
  <c r="TE184" i="3"/>
  <c r="OX172" i="3"/>
  <c r="QQ80" i="3"/>
  <c r="LR177" i="3"/>
  <c r="PC115" i="3"/>
  <c r="LN102" i="3"/>
  <c r="RI116" i="3"/>
  <c r="SO159" i="3"/>
  <c r="RK112" i="3"/>
  <c r="TZ60" i="3"/>
  <c r="TE14" i="3"/>
  <c r="TV124" i="3"/>
  <c r="QV86" i="3"/>
  <c r="LZ118" i="3"/>
  <c r="SW147" i="3"/>
  <c r="OV104" i="3"/>
  <c r="SF101" i="3"/>
  <c r="RF90" i="3"/>
  <c r="QQ11" i="3"/>
  <c r="MK33" i="3"/>
  <c r="LS119" i="3"/>
  <c r="LA119" i="3" s="1"/>
  <c r="MO132" i="3"/>
  <c r="LU28" i="3"/>
  <c r="RX90" i="3"/>
  <c r="MY154" i="3"/>
  <c r="OX127" i="3"/>
  <c r="RG76" i="3"/>
  <c r="LE119" i="3"/>
  <c r="MN85" i="3"/>
  <c r="LQ21" i="3"/>
  <c r="RE75" i="3"/>
  <c r="LI106" i="3"/>
  <c r="UC157" i="3"/>
  <c r="LR58" i="3"/>
  <c r="QU78" i="3"/>
  <c r="OM6" i="3"/>
  <c r="TR86" i="3"/>
  <c r="QA14" i="3"/>
  <c r="LZ17" i="3"/>
  <c r="PH154" i="3"/>
  <c r="LU149" i="3"/>
  <c r="SP26" i="3"/>
  <c r="TG28" i="3"/>
  <c r="LY60" i="3"/>
  <c r="QC134" i="3"/>
  <c r="OZ89" i="3"/>
  <c r="TG143" i="3"/>
  <c r="SJ110" i="3"/>
  <c r="MP39" i="3"/>
  <c r="QC177" i="3"/>
  <c r="SG121" i="3"/>
  <c r="TI93" i="3"/>
  <c r="QW52" i="3"/>
  <c r="SB112" i="3"/>
  <c r="RN91" i="3"/>
  <c r="OO112" i="3"/>
  <c r="MN101" i="3"/>
  <c r="SE179" i="3"/>
  <c r="PD90" i="3"/>
  <c r="PZ166" i="3"/>
  <c r="PI110" i="3"/>
  <c r="TA151" i="3"/>
  <c r="TD100" i="3"/>
  <c r="SJ135" i="3"/>
  <c r="QT162" i="3"/>
  <c r="TC165" i="3"/>
  <c r="ML108" i="3"/>
  <c r="TY199" i="3"/>
  <c r="SX141" i="3"/>
  <c r="MG85" i="3"/>
  <c r="MP135" i="3"/>
  <c r="MB7" i="3"/>
  <c r="PY47" i="3"/>
  <c r="QB155" i="3"/>
  <c r="RK122" i="3"/>
  <c r="PJ129" i="3"/>
  <c r="RV64" i="3"/>
  <c r="RA129" i="3"/>
  <c r="MJ45" i="3"/>
  <c r="SW55" i="3"/>
  <c r="QV162" i="3"/>
  <c r="MX171" i="3"/>
  <c r="PC46" i="3"/>
  <c r="PS163" i="3"/>
  <c r="ON81" i="3"/>
  <c r="TW199" i="3"/>
  <c r="QA86" i="3"/>
  <c r="TR155" i="3"/>
  <c r="QR13" i="3"/>
  <c r="SX125" i="3"/>
  <c r="OZ162" i="3"/>
  <c r="SV22" i="3"/>
  <c r="LO139" i="3"/>
  <c r="TK22" i="3"/>
  <c r="QF170" i="3"/>
  <c r="PD105" i="3"/>
  <c r="LI16" i="3"/>
  <c r="ML115" i="3"/>
  <c r="SF91" i="3"/>
  <c r="SZ162" i="3"/>
  <c r="SW45" i="3"/>
  <c r="LG17" i="3"/>
  <c r="SB97" i="3"/>
  <c r="UD123" i="3"/>
  <c r="LP158" i="3"/>
  <c r="SK183" i="3"/>
  <c r="LW131" i="3"/>
  <c r="LL102" i="3"/>
  <c r="RZ30" i="3"/>
  <c r="MJ211" i="3"/>
  <c r="OU162" i="3"/>
  <c r="QZ16" i="3"/>
  <c r="QA116" i="3"/>
  <c r="SK71" i="3"/>
  <c r="TY150" i="3"/>
  <c r="PR158" i="3"/>
  <c r="PD188" i="3"/>
  <c r="RK135" i="3"/>
  <c r="ML156" i="3"/>
  <c r="TD158" i="3"/>
  <c r="TL105" i="3"/>
  <c r="PF105" i="3"/>
  <c r="QS17" i="3"/>
  <c r="SR105" i="3"/>
  <c r="OQ10" i="3"/>
  <c r="MW32" i="3"/>
  <c r="TA180" i="3"/>
  <c r="SC7" i="3"/>
  <c r="RI100" i="3"/>
  <c r="PW94" i="3"/>
  <c r="QW147" i="3"/>
  <c r="SJ130" i="3"/>
  <c r="QY40" i="3"/>
  <c r="SO189" i="3"/>
  <c r="OP119" i="3"/>
  <c r="LE70" i="3"/>
  <c r="SZ149" i="3"/>
  <c r="PC170" i="3"/>
  <c r="UI157" i="3"/>
  <c r="MX78" i="3"/>
  <c r="TM136" i="3"/>
  <c r="OQ121" i="3"/>
  <c r="QX89" i="3"/>
  <c r="OQ133" i="3"/>
  <c r="PC148" i="3"/>
  <c r="LK88" i="3"/>
  <c r="MQ147" i="3"/>
  <c r="LG51" i="3"/>
  <c r="MG132" i="3"/>
  <c r="LS129" i="3"/>
  <c r="SW133" i="3"/>
  <c r="SE22" i="3"/>
  <c r="LS53" i="3"/>
  <c r="TM33" i="3"/>
  <c r="ML66" i="3"/>
  <c r="RM142" i="3"/>
  <c r="UI98" i="3"/>
  <c r="UB136" i="3"/>
  <c r="LX169" i="3"/>
  <c r="SE146" i="3"/>
  <c r="SG94" i="3"/>
  <c r="SE110" i="3"/>
  <c r="ST137" i="3"/>
  <c r="ST17" i="3"/>
  <c r="PI168" i="3"/>
  <c r="LO181" i="3"/>
  <c r="QU177" i="3"/>
  <c r="RY14" i="3"/>
  <c r="UD38" i="3"/>
  <c r="RM14" i="3"/>
  <c r="TM160" i="3"/>
  <c r="LY168" i="3"/>
  <c r="UH129" i="3"/>
  <c r="OP17" i="3"/>
  <c r="OL86" i="3"/>
  <c r="LR158" i="3"/>
  <c r="RG102" i="3"/>
  <c r="LR182" i="3"/>
  <c r="SQ25" i="3"/>
  <c r="QA67" i="3"/>
  <c r="OM79" i="3"/>
  <c r="QF68" i="3"/>
  <c r="MX102" i="3"/>
  <c r="PI145" i="3"/>
  <c r="PX38" i="3"/>
  <c r="OS146" i="3"/>
  <c r="PV18" i="3"/>
  <c r="MX91" i="3"/>
  <c r="QB142" i="3"/>
  <c r="SD189" i="3"/>
  <c r="QW74" i="3"/>
  <c r="SE24" i="3"/>
  <c r="QW44" i="3"/>
  <c r="OP127" i="3"/>
  <c r="LK195" i="3"/>
  <c r="OO77" i="3"/>
  <c r="SC118" i="3"/>
  <c r="RJ63" i="3"/>
  <c r="SJ158" i="3"/>
  <c r="QX122" i="3"/>
  <c r="SQ124" i="3"/>
  <c r="QR11" i="3"/>
  <c r="RM151" i="3"/>
  <c r="UG180" i="3"/>
  <c r="PD47" i="3"/>
  <c r="QU124" i="3"/>
  <c r="SQ155" i="3"/>
  <c r="SS120" i="3"/>
  <c r="MU196" i="3"/>
  <c r="LU200" i="3"/>
  <c r="RX195" i="3"/>
  <c r="SX135" i="3"/>
  <c r="SV37" i="3"/>
  <c r="QV151" i="3"/>
  <c r="RC123" i="3"/>
  <c r="RK116" i="3"/>
  <c r="OU5" i="3"/>
  <c r="RI187" i="3"/>
  <c r="PV43" i="3"/>
  <c r="UF181" i="3"/>
  <c r="RG147" i="3"/>
  <c r="LM160" i="3"/>
  <c r="PX159" i="3"/>
  <c r="SA186" i="3"/>
  <c r="MK9" i="3"/>
  <c r="MJ50" i="3"/>
  <c r="LE69" i="3"/>
  <c r="RI151" i="3"/>
  <c r="RG137" i="3"/>
  <c r="QY139" i="3"/>
  <c r="TU106" i="3"/>
  <c r="LY135" i="3"/>
  <c r="UC125" i="3"/>
  <c r="QV47" i="3"/>
  <c r="OT3" i="3"/>
  <c r="QF176" i="3"/>
  <c r="PJ94" i="3"/>
  <c r="MP94" i="3"/>
  <c r="TK60" i="3"/>
  <c r="QY145" i="3"/>
  <c r="PI152" i="3"/>
  <c r="QV142" i="3"/>
  <c r="SY29" i="3"/>
  <c r="OW155" i="3"/>
  <c r="SD50" i="3"/>
  <c r="MQ140" i="3"/>
  <c r="SX147" i="3"/>
  <c r="SV196" i="3"/>
  <c r="OY176" i="3"/>
  <c r="TW180" i="3"/>
  <c r="PW177" i="3"/>
  <c r="QA102" i="3"/>
  <c r="PD150" i="3"/>
  <c r="TF101" i="3"/>
  <c r="MB28" i="3"/>
  <c r="MX8" i="3"/>
  <c r="TA130" i="3"/>
  <c r="MN119" i="3"/>
  <c r="QA56" i="3"/>
  <c r="UA102" i="3"/>
  <c r="PW185" i="3"/>
  <c r="QR198" i="3"/>
  <c r="OL163" i="3"/>
  <c r="PR148" i="3"/>
  <c r="OU127" i="3"/>
  <c r="MO123" i="3"/>
  <c r="PY25" i="3"/>
  <c r="PY152" i="3"/>
  <c r="SV9" i="3"/>
  <c r="LQ78" i="3"/>
  <c r="LU70" i="3"/>
  <c r="LG98" i="3"/>
  <c r="TR136" i="3"/>
  <c r="TM97" i="3"/>
  <c r="UH85" i="3"/>
  <c r="RC93" i="3"/>
  <c r="PF92" i="3"/>
  <c r="MQ159" i="3"/>
  <c r="TH7" i="3"/>
  <c r="QP121" i="3"/>
  <c r="LS107" i="3"/>
  <c r="LO67" i="3"/>
  <c r="LX151" i="3"/>
  <c r="TE59" i="3"/>
  <c r="LR70" i="3"/>
  <c r="RN86" i="3"/>
  <c r="UC88" i="3"/>
  <c r="QF172" i="3"/>
  <c r="OV46" i="3"/>
  <c r="RA149" i="3"/>
  <c r="MN24" i="3"/>
  <c r="MJ60" i="3"/>
  <c r="PD156" i="3"/>
  <c r="PO128" i="3"/>
  <c r="LI166" i="3"/>
  <c r="MB100" i="3"/>
  <c r="OZ188" i="3"/>
  <c r="SQ94" i="3"/>
  <c r="UF122" i="3"/>
  <c r="OW31" i="3"/>
  <c r="TB118" i="3"/>
  <c r="QA92" i="3"/>
  <c r="TB125" i="3"/>
  <c r="PW11" i="3"/>
  <c r="SW168" i="3"/>
  <c r="UI146" i="3"/>
  <c r="QB83" i="3"/>
  <c r="LP167" i="3"/>
  <c r="UE117" i="3"/>
  <c r="LE142" i="3"/>
  <c r="RD179" i="3"/>
  <c r="LD53" i="3"/>
  <c r="MW197" i="3"/>
  <c r="UG153" i="3"/>
  <c r="LL182" i="3"/>
  <c r="SS135" i="3"/>
  <c r="MM211" i="3"/>
  <c r="OW165" i="3"/>
  <c r="QD24" i="3"/>
  <c r="LO158" i="3"/>
  <c r="TC148" i="3"/>
  <c r="LD54" i="3"/>
  <c r="LH163" i="3"/>
  <c r="QP129" i="3"/>
  <c r="SH171" i="3"/>
  <c r="SY74" i="3"/>
  <c r="MO88" i="3"/>
  <c r="TD90" i="3"/>
  <c r="QT121" i="3"/>
  <c r="MB40" i="3"/>
  <c r="TJ25" i="3"/>
  <c r="PX173" i="3"/>
  <c r="MP33" i="3"/>
  <c r="UF132" i="3"/>
  <c r="OT129" i="3"/>
  <c r="SK165" i="3"/>
  <c r="LL3" i="3"/>
  <c r="TB72" i="3"/>
  <c r="MA143" i="3"/>
  <c r="RH150" i="3"/>
  <c r="PW169" i="3"/>
  <c r="QQ200" i="3"/>
  <c r="LZ78" i="3"/>
  <c r="PE159" i="3"/>
  <c r="UE172" i="3"/>
  <c r="MK199" i="3"/>
  <c r="TV182" i="3"/>
  <c r="QX150" i="3"/>
  <c r="PR121" i="3"/>
  <c r="SI136" i="3"/>
  <c r="PT125" i="3"/>
  <c r="SS189" i="3"/>
  <c r="RA106" i="3"/>
  <c r="LZ61" i="3"/>
  <c r="SF186" i="3"/>
  <c r="OY161" i="3"/>
  <c r="TR66" i="3"/>
  <c r="LL147" i="3"/>
  <c r="RV62" i="3"/>
  <c r="SO96" i="3"/>
  <c r="RX64" i="3"/>
  <c r="LQ155" i="3"/>
  <c r="TK140" i="3"/>
  <c r="MW73" i="3"/>
  <c r="TD193" i="3"/>
  <c r="SJ133" i="3"/>
  <c r="QW138" i="3"/>
  <c r="LD192" i="3"/>
  <c r="SA27" i="3"/>
  <c r="ML106" i="3"/>
  <c r="SP173" i="3"/>
  <c r="RF164" i="3"/>
  <c r="UD71" i="3"/>
  <c r="TI128" i="3"/>
  <c r="MY86" i="3"/>
  <c r="MW163" i="3"/>
  <c r="TU138" i="3"/>
  <c r="MO3" i="3"/>
  <c r="LF44" i="3"/>
  <c r="UG195" i="3"/>
  <c r="SB17" i="3"/>
  <c r="SE139" i="3"/>
  <c r="RW120" i="3"/>
  <c r="PV10" i="3"/>
  <c r="LQ140" i="3"/>
  <c r="LQ145" i="3"/>
  <c r="PZ109" i="3"/>
  <c r="RW180" i="3"/>
  <c r="RB121" i="3"/>
  <c r="LR167" i="3"/>
  <c r="RK48" i="3"/>
  <c r="QX40" i="3"/>
  <c r="LW137" i="3"/>
  <c r="OZ142" i="3"/>
  <c r="LE169" i="3"/>
  <c r="LM115" i="3"/>
  <c r="TZ43" i="3"/>
  <c r="SA20" i="3"/>
  <c r="PE39" i="3"/>
  <c r="PF36" i="3"/>
  <c r="LD188" i="3"/>
  <c r="TE168" i="3"/>
  <c r="LU161" i="3"/>
  <c r="PO100" i="3"/>
  <c r="PI183" i="3"/>
  <c r="TI165" i="3"/>
  <c r="UE126" i="3"/>
  <c r="RY19" i="3"/>
  <c r="TY114" i="3"/>
  <c r="PB145" i="3"/>
  <c r="PJ13" i="3"/>
  <c r="QR88" i="3"/>
  <c r="PV78" i="3"/>
  <c r="QT129" i="3"/>
  <c r="TG105" i="3"/>
  <c r="RH200" i="3"/>
  <c r="OT133" i="3"/>
  <c r="SI165" i="3"/>
  <c r="TX111" i="3"/>
  <c r="RM109" i="3"/>
  <c r="LY159" i="3"/>
  <c r="QS60" i="3"/>
  <c r="TE84" i="3"/>
  <c r="MJ128" i="3"/>
  <c r="TH9" i="3"/>
  <c r="LD107" i="3"/>
  <c r="LI67" i="3"/>
  <c r="TB136" i="3"/>
  <c r="RJ59" i="3"/>
  <c r="OX165" i="3"/>
  <c r="TA139" i="3"/>
  <c r="MJ155" i="3"/>
  <c r="ST29" i="3"/>
  <c r="SO180" i="3"/>
  <c r="QD70" i="3"/>
  <c r="RN123" i="3"/>
  <c r="TK122" i="3"/>
  <c r="TK146" i="3"/>
  <c r="PE198" i="3"/>
  <c r="UB37" i="3"/>
  <c r="LU136" i="3"/>
  <c r="PS81" i="3"/>
  <c r="OZ165" i="3"/>
  <c r="OP152" i="3"/>
  <c r="MA74" i="3"/>
  <c r="QA26" i="3"/>
  <c r="LO47" i="3"/>
  <c r="RZ142" i="3"/>
  <c r="SF115" i="3"/>
  <c r="SK193" i="3"/>
  <c r="LG14" i="3"/>
  <c r="QG180" i="3"/>
  <c r="OX118" i="3"/>
  <c r="RL121" i="3"/>
  <c r="RC152" i="3"/>
  <c r="TG142" i="3"/>
  <c r="SQ141" i="3"/>
  <c r="LM141" i="3"/>
  <c r="TF131" i="3"/>
  <c r="OR150" i="3"/>
  <c r="QW24" i="3"/>
  <c r="LR125" i="3"/>
  <c r="TW151" i="3"/>
  <c r="UC110" i="3"/>
  <c r="MN193" i="3"/>
  <c r="PO11" i="3"/>
  <c r="UI116" i="3"/>
  <c r="RX127" i="3"/>
  <c r="OV125" i="3"/>
  <c r="UH117" i="3"/>
  <c r="RB55" i="3"/>
  <c r="PO157" i="3"/>
  <c r="TJ200" i="3"/>
  <c r="MV131" i="3"/>
  <c r="SO116" i="3"/>
  <c r="LM144" i="3"/>
  <c r="OP49" i="3"/>
  <c r="RC109" i="3"/>
  <c r="PC155" i="3"/>
  <c r="QS99" i="3"/>
  <c r="LJ150" i="3"/>
  <c r="PC191" i="3"/>
  <c r="TW130" i="3"/>
  <c r="QA181" i="3"/>
  <c r="QZ131" i="3"/>
  <c r="RD89" i="3"/>
  <c r="MX98" i="3"/>
  <c r="UI124" i="3"/>
  <c r="TV165" i="3"/>
  <c r="RZ147" i="3"/>
  <c r="SH133" i="3"/>
  <c r="PO15" i="3"/>
  <c r="QD114" i="3"/>
  <c r="TB58" i="3"/>
  <c r="PZ176" i="3"/>
  <c r="PH195" i="3"/>
  <c r="QE107" i="3"/>
  <c r="RD182" i="3"/>
  <c r="RC120" i="3"/>
  <c r="LO103" i="3"/>
  <c r="LG133" i="3"/>
  <c r="PS86" i="3"/>
  <c r="LP179" i="3"/>
  <c r="PT31" i="3"/>
  <c r="LW132" i="3"/>
  <c r="TV160" i="3"/>
  <c r="TM119" i="3"/>
  <c r="RM173" i="3"/>
  <c r="MT44" i="3"/>
  <c r="LM68" i="3"/>
  <c r="TE158" i="3"/>
  <c r="QZ76" i="3"/>
  <c r="TI150" i="3"/>
  <c r="MX165" i="3"/>
  <c r="LW26" i="3"/>
  <c r="LO49" i="3"/>
  <c r="PC129" i="3"/>
  <c r="TK143" i="3"/>
  <c r="SQ35" i="3"/>
  <c r="UC142" i="3"/>
  <c r="RX113" i="3"/>
  <c r="PW118" i="3"/>
  <c r="PY96" i="3"/>
  <c r="SC46" i="3"/>
  <c r="LZ18" i="3"/>
  <c r="PI97" i="3"/>
  <c r="LY153" i="3"/>
  <c r="UC16" i="3"/>
  <c r="SZ30" i="3"/>
  <c r="PS43" i="3"/>
  <c r="SF60" i="3"/>
  <c r="TA164" i="3"/>
  <c r="PA9" i="3"/>
  <c r="OI9" i="3" s="1"/>
  <c r="MY151" i="3"/>
  <c r="QC135" i="3"/>
  <c r="TF185" i="3"/>
  <c r="QS104" i="3"/>
  <c r="UE130" i="3"/>
  <c r="SI141" i="3"/>
  <c r="QA104" i="3"/>
  <c r="OR32" i="3"/>
  <c r="OM179" i="3"/>
  <c r="RB97" i="3"/>
  <c r="LD131" i="3"/>
  <c r="RK111" i="3"/>
  <c r="MB80" i="3"/>
  <c r="QP164" i="3"/>
  <c r="PT109" i="3"/>
  <c r="MG61" i="3"/>
  <c r="SI102" i="3"/>
  <c r="MQ194" i="3"/>
  <c r="OZ36" i="3"/>
  <c r="SB111" i="3"/>
  <c r="MT183" i="3"/>
  <c r="QD146" i="3"/>
  <c r="RC82" i="3"/>
  <c r="RJ50" i="3"/>
  <c r="TI91" i="3"/>
  <c r="OQ108" i="3"/>
  <c r="PE50" i="3"/>
  <c r="RD38" i="3"/>
  <c r="QS11" i="3"/>
  <c r="ST52" i="3"/>
  <c r="QQ196" i="3"/>
  <c r="MV84" i="3"/>
  <c r="QQ184" i="3"/>
  <c r="SD37" i="3"/>
  <c r="PW48" i="3"/>
  <c r="PE116" i="3"/>
  <c r="TZ116" i="3"/>
  <c r="SO60" i="3"/>
  <c r="QD44" i="3"/>
  <c r="SC143" i="3"/>
  <c r="MS144" i="3"/>
  <c r="RI120" i="3"/>
  <c r="TH112" i="3"/>
  <c r="SB188" i="3"/>
  <c r="LT87" i="3"/>
  <c r="RN79" i="3"/>
  <c r="SW87" i="3"/>
  <c r="SO121" i="3"/>
  <c r="RL120" i="3"/>
  <c r="TU105" i="3"/>
  <c r="ON21" i="3"/>
  <c r="UA139" i="3"/>
  <c r="QC162" i="3"/>
  <c r="SH157" i="3"/>
  <c r="PO161" i="3"/>
  <c r="QR38" i="3"/>
  <c r="LG143" i="3"/>
  <c r="RY76" i="3"/>
  <c r="SR153" i="3"/>
  <c r="QW71" i="3"/>
  <c r="RK5" i="3"/>
  <c r="LW62" i="3"/>
  <c r="LM156" i="3"/>
  <c r="LX149" i="3"/>
  <c r="QZ145" i="3"/>
  <c r="RG133" i="3"/>
  <c r="PU51" i="3"/>
  <c r="RD4" i="3"/>
  <c r="SK138" i="3"/>
  <c r="TZ85" i="3"/>
  <c r="PA183" i="3"/>
  <c r="TJ88" i="3"/>
  <c r="TL9" i="3"/>
  <c r="RN16" i="3"/>
  <c r="SD116" i="3"/>
  <c r="SG134" i="3"/>
  <c r="PB151" i="3"/>
  <c r="ON111" i="3"/>
  <c r="PW39" i="3"/>
  <c r="SO193" i="3"/>
  <c r="UJ211" i="3"/>
  <c r="QT133" i="3"/>
  <c r="QQ54" i="3"/>
  <c r="SS123" i="3"/>
  <c r="SX28" i="3"/>
  <c r="MM78" i="3"/>
  <c r="MP163" i="3"/>
  <c r="SH130" i="3"/>
  <c r="RN164" i="3"/>
  <c r="OT117" i="3"/>
  <c r="SB179" i="3"/>
  <c r="RD186" i="3"/>
  <c r="OY18" i="3"/>
  <c r="LU118" i="3"/>
  <c r="TJ118" i="3"/>
  <c r="MU177" i="3"/>
  <c r="QR31" i="3"/>
  <c r="RH51" i="3"/>
  <c r="QC123" i="3"/>
  <c r="MR159" i="3"/>
  <c r="OY169" i="3"/>
  <c r="QU104" i="3"/>
  <c r="SI178" i="3"/>
  <c r="PO167" i="3"/>
  <c r="QY64" i="3"/>
  <c r="UA124" i="3"/>
  <c r="SV41" i="3"/>
  <c r="RJ154" i="3"/>
  <c r="OQ134" i="3"/>
  <c r="OQ141" i="3"/>
  <c r="LP200" i="3"/>
  <c r="SF106" i="3"/>
  <c r="QR96" i="3"/>
  <c r="MB119" i="3"/>
  <c r="UE173" i="3"/>
  <c r="SK146" i="3"/>
  <c r="SB173" i="3"/>
  <c r="TY59" i="3"/>
  <c r="SH139" i="3"/>
  <c r="RK89" i="3"/>
  <c r="QQ157" i="3"/>
  <c r="TK133" i="3"/>
  <c r="MV114" i="3"/>
  <c r="OT136" i="3"/>
  <c r="PY163" i="3"/>
  <c r="OX149" i="3"/>
  <c r="SR117" i="3"/>
  <c r="LX139" i="3"/>
  <c r="MP47" i="3"/>
  <c r="SV102" i="3"/>
  <c r="OZ53" i="3"/>
  <c r="PB25" i="3"/>
  <c r="SK86" i="3"/>
  <c r="SH30" i="3"/>
  <c r="SY15" i="3"/>
  <c r="PI135" i="3"/>
  <c r="SD7" i="3"/>
  <c r="TE109" i="3"/>
  <c r="QG113" i="3"/>
  <c r="TM139" i="3"/>
  <c r="RM127" i="3"/>
  <c r="PG29" i="3"/>
  <c r="MY96" i="3"/>
  <c r="PU60" i="3"/>
  <c r="QT79" i="3"/>
  <c r="LI38" i="3"/>
  <c r="ML121" i="3"/>
  <c r="QA188" i="3"/>
  <c r="SP48" i="3"/>
  <c r="OU14" i="3"/>
  <c r="PD91" i="3"/>
  <c r="QB153" i="3"/>
  <c r="LO88" i="3"/>
  <c r="MA89" i="3"/>
  <c r="PR11" i="3"/>
  <c r="LQ64" i="3"/>
  <c r="TL68" i="3"/>
  <c r="LM136" i="3"/>
  <c r="PX13" i="3"/>
  <c r="PZ54" i="3"/>
  <c r="LY74" i="3"/>
  <c r="RB90" i="3"/>
  <c r="LD31" i="3"/>
  <c r="PC186" i="3"/>
  <c r="LU130" i="3"/>
  <c r="MS47" i="3"/>
  <c r="UC182" i="3"/>
  <c r="SU31" i="3"/>
  <c r="TH92" i="3"/>
  <c r="QE103" i="3"/>
  <c r="SD114" i="3"/>
  <c r="PJ144" i="3"/>
  <c r="SA143" i="3"/>
  <c r="LE159" i="3"/>
  <c r="SO11" i="3"/>
  <c r="MM158" i="3"/>
  <c r="SS21" i="3"/>
  <c r="QP21" i="3"/>
  <c r="OZ7" i="3"/>
  <c r="OT114" i="3"/>
  <c r="QQ155" i="3"/>
  <c r="QU199" i="3"/>
  <c r="SE155" i="3"/>
  <c r="RB171" i="3"/>
  <c r="QC188" i="3"/>
  <c r="MO121" i="3"/>
  <c r="QA145" i="3"/>
  <c r="RC154" i="3"/>
  <c r="SP159" i="3"/>
  <c r="PF172" i="3"/>
  <c r="RY122" i="3"/>
  <c r="SY70" i="3"/>
  <c r="LX11" i="3"/>
  <c r="SE160" i="3"/>
  <c r="TB137" i="3"/>
  <c r="LM126" i="3"/>
  <c r="PO118" i="3"/>
  <c r="SA28" i="3"/>
  <c r="SE185" i="3"/>
  <c r="MS70" i="3"/>
  <c r="TL168" i="3"/>
  <c r="SO134" i="3"/>
  <c r="PJ125" i="3"/>
  <c r="SS3" i="3"/>
  <c r="RI96" i="3"/>
  <c r="QU118" i="3"/>
  <c r="LJ161" i="3"/>
  <c r="RB189" i="3"/>
  <c r="LD194" i="3"/>
  <c r="SR27" i="3"/>
  <c r="QG123" i="3"/>
  <c r="UJ156" i="3"/>
  <c r="ST153" i="3"/>
  <c r="RA193" i="3"/>
  <c r="TI50" i="3"/>
  <c r="OS124" i="3"/>
  <c r="MT173" i="3"/>
  <c r="QQ145" i="3"/>
  <c r="LO19" i="3"/>
  <c r="TX145" i="3"/>
  <c r="ON155" i="3"/>
  <c r="QA161" i="3"/>
  <c r="SJ144" i="3"/>
  <c r="RJ153" i="3"/>
  <c r="MY148" i="3"/>
  <c r="QY157" i="3"/>
  <c r="RM158" i="3"/>
  <c r="PR194" i="3"/>
  <c r="TU159" i="3"/>
  <c r="MA148" i="3"/>
  <c r="RK200" i="3"/>
  <c r="SF103" i="3"/>
  <c r="LR170" i="3"/>
  <c r="PR106" i="3"/>
  <c r="MG144" i="3"/>
  <c r="MA82" i="3"/>
  <c r="ON104" i="3"/>
  <c r="QZ117" i="3"/>
  <c r="LZ43" i="3"/>
  <c r="QP175" i="3"/>
  <c r="SP126" i="3"/>
  <c r="TI97" i="3"/>
  <c r="RS153" i="3"/>
  <c r="OO106" i="3"/>
  <c r="LQ133" i="3"/>
  <c r="QZ171" i="3"/>
  <c r="RK38" i="3"/>
  <c r="UB118" i="3"/>
  <c r="LI10" i="3"/>
  <c r="OR153" i="3"/>
  <c r="UI119" i="3"/>
  <c r="TI114" i="3"/>
  <c r="LQ126" i="3"/>
  <c r="LY116" i="3"/>
  <c r="SV103" i="3"/>
  <c r="SU123" i="3"/>
  <c r="LI112" i="3"/>
  <c r="QR55" i="3"/>
  <c r="PB20" i="3"/>
  <c r="PY196" i="3"/>
  <c r="QR116" i="3"/>
  <c r="SU110" i="3"/>
  <c r="MN38" i="3"/>
  <c r="SI139" i="3"/>
  <c r="LX72" i="3"/>
  <c r="UD151" i="3"/>
  <c r="ML157" i="3"/>
  <c r="LU143" i="3"/>
  <c r="UH184" i="3"/>
  <c r="UD140" i="3"/>
  <c r="SA13" i="3"/>
  <c r="LL137" i="3"/>
  <c r="MN78" i="3"/>
  <c r="TZ100" i="3"/>
  <c r="TL40" i="3"/>
  <c r="PB122" i="3"/>
  <c r="TE193" i="3"/>
  <c r="UC90" i="3"/>
  <c r="UB83" i="3"/>
  <c r="TM168" i="3"/>
  <c r="SI34" i="3"/>
  <c r="TJ34" i="3"/>
  <c r="QZ162" i="3"/>
  <c r="SS41" i="3"/>
  <c r="SS161" i="3"/>
  <c r="UB99" i="3"/>
  <c r="ON100" i="3"/>
  <c r="TY17" i="3"/>
  <c r="SA52" i="3"/>
  <c r="RJ3" i="3"/>
  <c r="TC35" i="3"/>
  <c r="TK147" i="3"/>
  <c r="UH181" i="3"/>
  <c r="PI18" i="3"/>
  <c r="RV77" i="3"/>
  <c r="SU158" i="3"/>
  <c r="MA160" i="3"/>
  <c r="QP188" i="3"/>
  <c r="SQ164" i="3"/>
  <c r="QF117" i="3"/>
  <c r="LF185" i="3"/>
  <c r="LM199" i="3"/>
  <c r="LD89" i="3"/>
  <c r="OS44" i="3"/>
  <c r="TE147" i="3"/>
  <c r="QQ12" i="3"/>
  <c r="SW76" i="3"/>
  <c r="LP80" i="3"/>
  <c r="RI43" i="3"/>
  <c r="QQ148" i="3"/>
  <c r="TU177" i="3"/>
  <c r="TG78" i="3"/>
  <c r="UD125" i="3"/>
  <c r="PI48" i="3"/>
  <c r="SX176" i="3"/>
  <c r="RH134" i="3"/>
  <c r="TW113" i="3"/>
  <c r="QA107" i="3"/>
  <c r="LU159" i="3"/>
  <c r="MK118" i="3"/>
  <c r="QP39" i="3"/>
  <c r="PW21" i="3"/>
  <c r="QW119" i="3"/>
  <c r="MW128" i="3"/>
  <c r="MR5" i="3"/>
  <c r="SH121" i="3"/>
  <c r="RY59" i="3"/>
  <c r="PS117" i="3"/>
  <c r="TY136" i="3"/>
  <c r="RI12" i="3"/>
  <c r="LY49" i="3"/>
  <c r="MW176" i="3"/>
  <c r="TM173" i="3"/>
  <c r="SY96" i="3"/>
  <c r="RS54" i="3"/>
  <c r="QF188" i="3"/>
  <c r="QT198" i="3"/>
  <c r="PV68" i="3"/>
  <c r="UD149" i="3"/>
  <c r="SE149" i="3"/>
  <c r="PO160" i="3"/>
  <c r="PS49" i="3"/>
  <c r="OX125" i="3"/>
  <c r="PD80" i="3"/>
  <c r="QT91" i="3"/>
  <c r="MK152" i="3"/>
  <c r="SF104" i="3"/>
  <c r="SK97" i="3"/>
  <c r="RV176" i="3"/>
  <c r="TG141" i="3"/>
  <c r="PT147" i="3"/>
  <c r="TH99" i="3"/>
  <c r="LI58" i="3"/>
  <c r="LL184" i="3"/>
  <c r="SA103" i="3"/>
  <c r="RH106" i="3"/>
  <c r="UE131" i="3"/>
  <c r="SX157" i="3"/>
  <c r="PZ128" i="3"/>
  <c r="MO155" i="3"/>
  <c r="OO47" i="3"/>
  <c r="PR62" i="3"/>
  <c r="UC165" i="3"/>
  <c r="PH138" i="3"/>
  <c r="LG12" i="3"/>
  <c r="TI113" i="3"/>
  <c r="QG51" i="3"/>
  <c r="ON167" i="3"/>
  <c r="OZ160" i="3"/>
  <c r="QV119" i="3"/>
  <c r="UJ71" i="3"/>
  <c r="TM193" i="3"/>
  <c r="ON116" i="3"/>
  <c r="PY139" i="3"/>
  <c r="PB62" i="3"/>
  <c r="LO14" i="3"/>
  <c r="OW107" i="3"/>
  <c r="UF65" i="3"/>
  <c r="SS110" i="3"/>
  <c r="RX52" i="3"/>
  <c r="SE153" i="3"/>
  <c r="SW131" i="3"/>
  <c r="PA91" i="3"/>
  <c r="OI91" i="3" s="1"/>
  <c r="RV58" i="3"/>
  <c r="PC58" i="3"/>
  <c r="LN180" i="3"/>
  <c r="TJ157" i="3"/>
  <c r="SD147" i="3"/>
  <c r="MW122" i="3"/>
  <c r="ML149" i="3"/>
  <c r="MK182" i="3"/>
  <c r="SQ87" i="3"/>
  <c r="SG138" i="3"/>
  <c r="OV31" i="3"/>
  <c r="QU155" i="3"/>
  <c r="QX172" i="3"/>
  <c r="PH15" i="3"/>
  <c r="RW171" i="3"/>
  <c r="UG33" i="3"/>
  <c r="TB17" i="3"/>
  <c r="MA37" i="3"/>
  <c r="SD164" i="3"/>
  <c r="MS99" i="3"/>
  <c r="RW133" i="3"/>
  <c r="RH105" i="3"/>
  <c r="QU126" i="3"/>
  <c r="QV175" i="3"/>
  <c r="UH150" i="3"/>
  <c r="SU128" i="3"/>
  <c r="RG24" i="3"/>
  <c r="LX157" i="3"/>
  <c r="LX23" i="3"/>
  <c r="LD132" i="3"/>
  <c r="TI4" i="3"/>
  <c r="QP71" i="3"/>
  <c r="QL71" i="3" s="1"/>
  <c r="UI173" i="3"/>
  <c r="LO117" i="3"/>
  <c r="SX145" i="3"/>
  <c r="PA163" i="3"/>
  <c r="SX114" i="3"/>
  <c r="MX42" i="3"/>
  <c r="RK186" i="3"/>
  <c r="OX96" i="3"/>
  <c r="LH191" i="3"/>
  <c r="TB117" i="3"/>
  <c r="LZ136" i="3"/>
  <c r="LV170" i="3"/>
  <c r="PX152" i="3"/>
  <c r="SJ61" i="3"/>
  <c r="RL129" i="3"/>
  <c r="QZ173" i="3"/>
  <c r="QR131" i="3"/>
  <c r="PA102" i="3"/>
  <c r="PU70" i="3"/>
  <c r="RD103" i="3"/>
  <c r="RL159" i="3"/>
  <c r="QA91" i="3"/>
  <c r="UB114" i="3"/>
  <c r="RB154" i="3"/>
  <c r="LQ143" i="3"/>
  <c r="TZ134" i="3"/>
  <c r="UJ173" i="3"/>
  <c r="PZ106" i="3"/>
  <c r="MP101" i="3"/>
  <c r="UH121" i="3"/>
  <c r="UG89" i="3"/>
  <c r="RI145" i="3"/>
  <c r="PT95" i="3"/>
  <c r="MG183" i="3"/>
  <c r="RD155" i="3"/>
  <c r="QW184" i="3"/>
  <c r="LO55" i="3"/>
  <c r="LQ40" i="3"/>
  <c r="LQ137" i="3"/>
  <c r="MU144" i="3"/>
  <c r="MP103" i="3"/>
  <c r="TD177" i="3"/>
  <c r="ST33" i="3"/>
  <c r="PD153" i="3"/>
  <c r="LK122" i="3"/>
  <c r="UF85" i="3"/>
  <c r="MR97" i="3"/>
  <c r="SF119" i="3"/>
  <c r="LY47" i="3"/>
  <c r="QX78" i="3"/>
  <c r="QU172" i="3"/>
  <c r="UA148" i="3"/>
  <c r="TA160" i="3"/>
  <c r="OO137" i="3"/>
  <c r="SG41" i="3"/>
  <c r="LM151" i="3"/>
  <c r="SY24" i="3"/>
  <c r="TE146" i="3"/>
  <c r="TY126" i="3"/>
  <c r="MB161" i="3"/>
  <c r="QD82" i="3"/>
  <c r="LK145" i="3"/>
  <c r="QT99" i="3"/>
  <c r="MB146" i="3"/>
  <c r="RF172" i="3"/>
  <c r="MQ146" i="3"/>
  <c r="MP172" i="3"/>
  <c r="TZ52" i="3"/>
  <c r="TL188" i="3"/>
  <c r="ML110" i="3"/>
  <c r="LT29" i="3"/>
  <c r="OS159" i="3"/>
  <c r="OX188" i="3"/>
  <c r="MA186" i="3"/>
  <c r="PR63" i="3"/>
  <c r="PW112" i="3"/>
  <c r="TF111" i="3"/>
  <c r="SW86" i="3"/>
  <c r="RH122" i="3"/>
  <c r="UI132" i="3"/>
  <c r="MK113" i="3"/>
  <c r="MN172" i="3"/>
  <c r="MQ154" i="3"/>
  <c r="MK119" i="3"/>
  <c r="QR156" i="3"/>
  <c r="UE89" i="3"/>
  <c r="LL155" i="3"/>
  <c r="QP172" i="3"/>
  <c r="QL172" i="3" s="1"/>
  <c r="SB190" i="3"/>
  <c r="PT93" i="3"/>
  <c r="PB132" i="3"/>
  <c r="QB171" i="3"/>
  <c r="PZ170" i="3"/>
  <c r="PF58" i="3"/>
  <c r="MU29" i="3"/>
  <c r="TI169" i="3"/>
  <c r="UA103" i="3"/>
  <c r="TZ25" i="3"/>
  <c r="PW156" i="3"/>
  <c r="SK111" i="3"/>
  <c r="PY180" i="3"/>
  <c r="PF137" i="3"/>
  <c r="PG22" i="3"/>
  <c r="PX32" i="3"/>
  <c r="MS97" i="3"/>
  <c r="PT144" i="3"/>
  <c r="ON34" i="3"/>
  <c r="QB66" i="3"/>
  <c r="UF165" i="3"/>
  <c r="QR102" i="3"/>
  <c r="RZ114" i="3"/>
  <c r="RC8" i="3"/>
  <c r="PY16" i="3"/>
  <c r="OX76" i="3"/>
  <c r="OT104" i="3"/>
  <c r="PW147" i="3"/>
  <c r="MO186" i="3"/>
  <c r="LI141" i="3"/>
  <c r="QT55" i="3"/>
  <c r="SS137" i="3"/>
  <c r="OZ172" i="3"/>
  <c r="QT177" i="3"/>
  <c r="PC111" i="3"/>
  <c r="RB197" i="3"/>
  <c r="MN17" i="3"/>
  <c r="QW179" i="3"/>
  <c r="LG130" i="3"/>
  <c r="TH162" i="3"/>
  <c r="OZ136" i="3"/>
  <c r="TJ127" i="3"/>
  <c r="SU3" i="3"/>
  <c r="RC91" i="3"/>
  <c r="QU127" i="3"/>
  <c r="RA161" i="3"/>
  <c r="RW187" i="3"/>
  <c r="PI153" i="3"/>
  <c r="UD67" i="3"/>
  <c r="RS103" i="3"/>
  <c r="LD91" i="3"/>
  <c r="QQ141" i="3"/>
  <c r="PA13" i="3"/>
  <c r="PR20" i="3"/>
  <c r="RG82" i="3"/>
  <c r="SR110" i="3"/>
  <c r="LT175" i="3"/>
  <c r="LL127" i="3"/>
  <c r="PW194" i="3"/>
  <c r="SH170" i="3"/>
  <c r="SI198" i="3"/>
  <c r="PW168" i="3"/>
  <c r="PG141" i="3"/>
  <c r="TK113" i="3"/>
  <c r="MV168" i="3"/>
  <c r="LE168" i="3"/>
  <c r="SS17" i="3"/>
  <c r="OP52" i="3"/>
  <c r="TL64" i="3"/>
  <c r="UD115" i="3"/>
  <c r="SO107" i="3"/>
  <c r="PB70" i="3"/>
  <c r="TZ118" i="3"/>
  <c r="PG16" i="3"/>
  <c r="QC143" i="3"/>
  <c r="SY129" i="3"/>
  <c r="RN159" i="3"/>
  <c r="RM155" i="3"/>
  <c r="SP46" i="3"/>
  <c r="UJ164" i="3"/>
  <c r="MU152" i="3"/>
  <c r="OV95" i="3"/>
  <c r="SR176" i="3"/>
  <c r="LG174" i="3"/>
  <c r="RI87" i="3"/>
  <c r="LQ46" i="3"/>
  <c r="MT133" i="3"/>
  <c r="PC180" i="3"/>
  <c r="QF110" i="3"/>
  <c r="SA149" i="3"/>
  <c r="QD103" i="3"/>
  <c r="PJ152" i="3"/>
  <c r="TY48" i="3"/>
  <c r="RH186" i="3"/>
  <c r="MN111" i="3"/>
  <c r="RE146" i="3"/>
  <c r="UB134" i="3"/>
  <c r="SB138" i="3"/>
  <c r="SJ166" i="3"/>
  <c r="RH117" i="3"/>
  <c r="RW134" i="3"/>
  <c r="QE28" i="3"/>
  <c r="MT70" i="3"/>
  <c r="SR159" i="3"/>
  <c r="TK123" i="3"/>
  <c r="OL171" i="3"/>
  <c r="SA109" i="3"/>
  <c r="UJ22" i="3"/>
  <c r="SB152" i="3"/>
  <c r="OV159" i="3"/>
  <c r="OS120" i="3"/>
  <c r="LS156" i="3"/>
  <c r="LA156" i="3" s="1"/>
  <c r="PA77" i="3"/>
  <c r="OI77" i="3" s="1"/>
  <c r="QS10" i="3"/>
  <c r="MQ151" i="3"/>
  <c r="MX99" i="3"/>
  <c r="RL105" i="3"/>
  <c r="MO124" i="3"/>
  <c r="MX144" i="3"/>
  <c r="LD95" i="3"/>
  <c r="UF126" i="3"/>
  <c r="LK141" i="3"/>
  <c r="SK192" i="3"/>
  <c r="LF166" i="3"/>
  <c r="QR23" i="3"/>
  <c r="PR170" i="3"/>
  <c r="SQ117" i="3"/>
  <c r="SG164" i="3"/>
  <c r="LU6" i="3"/>
  <c r="RA143" i="3"/>
  <c r="MJ113" i="3"/>
  <c r="PD4" i="3"/>
  <c r="LJ43" i="3"/>
  <c r="QY175" i="3"/>
  <c r="LT170" i="3"/>
  <c r="LV113" i="3"/>
  <c r="SE85" i="3"/>
  <c r="TM4" i="3"/>
  <c r="UH145" i="3"/>
  <c r="OT153" i="3"/>
  <c r="OM143" i="3"/>
  <c r="SH183" i="3"/>
  <c r="OW145" i="3"/>
  <c r="UJ143" i="3"/>
  <c r="MW101" i="3"/>
  <c r="TU137" i="3"/>
  <c r="SJ43" i="3"/>
  <c r="TX179" i="3"/>
  <c r="OS66" i="3"/>
  <c r="MW136" i="3"/>
  <c r="TY75" i="3"/>
  <c r="SG185" i="3"/>
  <c r="PW160" i="3"/>
  <c r="TL71" i="3"/>
  <c r="SW6" i="3"/>
  <c r="MR143" i="3"/>
  <c r="TU164" i="3"/>
  <c r="UJ116" i="3"/>
  <c r="SV34" i="3"/>
  <c r="RK179" i="3"/>
  <c r="QS168" i="3"/>
  <c r="LO160" i="3"/>
  <c r="UE171" i="3"/>
  <c r="TI54" i="3"/>
  <c r="PO186" i="3"/>
  <c r="RS55" i="3"/>
  <c r="MP24" i="3"/>
  <c r="LQ149" i="3"/>
  <c r="SW163" i="3"/>
  <c r="PB149" i="3"/>
  <c r="MX58" i="3"/>
  <c r="LG165" i="3"/>
  <c r="TG168" i="3"/>
  <c r="MQ155" i="3"/>
  <c r="MK198" i="3"/>
  <c r="MB67" i="3"/>
  <c r="RY155" i="3"/>
  <c r="PO52" i="3"/>
  <c r="PD147" i="3"/>
  <c r="LI56" i="3"/>
  <c r="QZ75" i="3"/>
  <c r="TX48" i="3"/>
  <c r="PJ92" i="3"/>
  <c r="PD123" i="3"/>
  <c r="SU169" i="3"/>
  <c r="QB148" i="3"/>
  <c r="TY84" i="3"/>
  <c r="LX107" i="3"/>
  <c r="PC183" i="3"/>
  <c r="SV131" i="3"/>
  <c r="RZ158" i="3"/>
  <c r="QC168" i="3"/>
  <c r="TD84" i="3"/>
  <c r="UE35" i="3"/>
  <c r="RY116" i="3"/>
  <c r="TJ52" i="3"/>
  <c r="PU172" i="3"/>
  <c r="QV13" i="3"/>
  <c r="MQ94" i="3"/>
  <c r="MO114" i="3"/>
  <c r="MP110" i="3"/>
  <c r="UJ150" i="3"/>
  <c r="PI113" i="3"/>
  <c r="UC106" i="3"/>
  <c r="PF73" i="3"/>
  <c r="RZ57" i="3"/>
  <c r="SQ188" i="3"/>
  <c r="MW46" i="3"/>
  <c r="PS108" i="3"/>
  <c r="OK108" i="3" s="1"/>
  <c r="TR116" i="3"/>
  <c r="UD167" i="3"/>
  <c r="SO129" i="3"/>
  <c r="PS140" i="3"/>
  <c r="QB191" i="3"/>
  <c r="MK129" i="3"/>
  <c r="RV134" i="3"/>
  <c r="LG200" i="3"/>
  <c r="QS197" i="3"/>
  <c r="RH136" i="3"/>
  <c r="LR149" i="3"/>
  <c r="RW169" i="3"/>
  <c r="QC159" i="3"/>
  <c r="TD8" i="3"/>
  <c r="RM98" i="3"/>
  <c r="ML72" i="3"/>
  <c r="TR169" i="3"/>
  <c r="QW166" i="3"/>
  <c r="MV129" i="3"/>
  <c r="QD132" i="3"/>
  <c r="SF63" i="3"/>
  <c r="LT79" i="3"/>
  <c r="SY182" i="3"/>
  <c r="SO188" i="3"/>
  <c r="TM177" i="3"/>
  <c r="TY108" i="3"/>
  <c r="UG97" i="3"/>
  <c r="RF117" i="3"/>
  <c r="QF169" i="3"/>
  <c r="TW101" i="3"/>
  <c r="MM122" i="3"/>
  <c r="MG89" i="3"/>
  <c r="SK141" i="3"/>
  <c r="QG135" i="3"/>
  <c r="MM177" i="3"/>
  <c r="MM109" i="3"/>
  <c r="PT172" i="3"/>
  <c r="RK99" i="3"/>
  <c r="LI183" i="3"/>
  <c r="SP78" i="3"/>
  <c r="QW3" i="3"/>
  <c r="TC136" i="3"/>
  <c r="LK102" i="3"/>
  <c r="ST141" i="3"/>
  <c r="RL28" i="3"/>
  <c r="QC117" i="3"/>
  <c r="MA198" i="3"/>
  <c r="QT100" i="3"/>
  <c r="LY102" i="3"/>
  <c r="QR149" i="3"/>
  <c r="PO104" i="3"/>
  <c r="LD121" i="3"/>
  <c r="TI60" i="3"/>
  <c r="LX60" i="3"/>
  <c r="PD172" i="3"/>
  <c r="SY150" i="3"/>
  <c r="OW138" i="3"/>
  <c r="TM62" i="3"/>
  <c r="PE31" i="3"/>
  <c r="UA72" i="3"/>
  <c r="PB115" i="3"/>
  <c r="OP27" i="3"/>
  <c r="TW71" i="3"/>
  <c r="RX156" i="3"/>
  <c r="PS169" i="3"/>
  <c r="SK110" i="3"/>
  <c r="SG140" i="3"/>
  <c r="MW21" i="3"/>
  <c r="PB140" i="3"/>
  <c r="SB62" i="3"/>
  <c r="MT21" i="3"/>
  <c r="MY133" i="3"/>
  <c r="PC130" i="3"/>
  <c r="MO151" i="3"/>
  <c r="PI122" i="3"/>
  <c r="LP132" i="3"/>
  <c r="LS103" i="3"/>
  <c r="MN118" i="3"/>
  <c r="OX170" i="3"/>
  <c r="RJ167" i="3"/>
  <c r="QA62" i="3"/>
  <c r="TI33" i="3"/>
  <c r="TR14" i="3"/>
  <c r="MA122" i="3"/>
  <c r="SS61" i="3"/>
  <c r="QQ91" i="3"/>
  <c r="OZ128" i="3"/>
  <c r="QA101" i="3"/>
  <c r="MK123" i="3"/>
  <c r="PT51" i="3"/>
  <c r="LK135" i="3"/>
  <c r="TG172" i="3"/>
  <c r="UD137" i="3"/>
  <c r="RD27" i="3"/>
  <c r="SO124" i="3"/>
  <c r="UC155" i="3"/>
  <c r="RD136" i="3"/>
  <c r="PY19" i="3"/>
  <c r="PJ133" i="3"/>
  <c r="RF143" i="3"/>
  <c r="LI126" i="3"/>
  <c r="SX69" i="3"/>
  <c r="MY166" i="3"/>
  <c r="RK173" i="3"/>
  <c r="RC141" i="3"/>
  <c r="RK138" i="3"/>
  <c r="SW99" i="3"/>
  <c r="RJ169" i="3"/>
  <c r="TG8" i="3"/>
  <c r="LJ133" i="3"/>
  <c r="SK163" i="3"/>
  <c r="OY83" i="3"/>
  <c r="UB93" i="3"/>
  <c r="OU179" i="3"/>
  <c r="PF164" i="3"/>
  <c r="LO90" i="3"/>
  <c r="LH33" i="3"/>
  <c r="RK46" i="3"/>
  <c r="PH145" i="3"/>
  <c r="QS128" i="3"/>
  <c r="LJ110" i="3"/>
  <c r="TM181" i="3"/>
  <c r="ST74" i="3"/>
  <c r="MM159" i="3"/>
  <c r="RX141" i="3"/>
  <c r="UE182" i="3"/>
  <c r="SD124" i="3"/>
  <c r="MG111" i="3"/>
  <c r="SI143" i="3"/>
  <c r="PO87" i="3"/>
  <c r="PZ85" i="3"/>
  <c r="TM147" i="3"/>
  <c r="OL50" i="3"/>
  <c r="RB143" i="3"/>
  <c r="QT127" i="3"/>
  <c r="OQ116" i="3"/>
  <c r="UE110" i="3"/>
  <c r="MN184" i="3"/>
  <c r="MU23" i="3"/>
  <c r="TR192" i="3"/>
  <c r="QT138" i="3"/>
  <c r="PS152" i="3"/>
  <c r="UD158" i="3"/>
  <c r="TI10" i="3"/>
  <c r="OO82" i="3"/>
  <c r="PA16" i="3"/>
  <c r="OS52" i="3"/>
  <c r="SO64" i="3"/>
  <c r="MX89" i="3"/>
  <c r="QT34" i="3"/>
  <c r="RM145" i="3"/>
  <c r="LX183" i="3"/>
  <c r="QS86" i="3"/>
  <c r="OM188" i="3"/>
  <c r="MY134" i="3"/>
  <c r="OS58" i="3"/>
  <c r="SH85" i="3"/>
  <c r="RC171" i="3"/>
  <c r="LK170" i="3"/>
  <c r="TA165" i="3"/>
  <c r="RI105" i="3"/>
  <c r="MN154" i="3"/>
  <c r="QC173" i="3"/>
  <c r="SF47" i="3"/>
  <c r="MA165" i="3"/>
  <c r="QY168" i="3"/>
  <c r="MP191" i="3"/>
  <c r="RS24" i="3"/>
  <c r="QW63" i="3"/>
  <c r="OP100" i="3"/>
  <c r="SC20" i="3"/>
  <c r="TM171" i="3"/>
  <c r="UH198" i="3"/>
  <c r="LK136" i="3"/>
  <c r="PC153" i="3"/>
  <c r="LH135" i="3"/>
  <c r="TG103" i="3"/>
  <c r="MQ44" i="3"/>
  <c r="RC90" i="3"/>
  <c r="LT146" i="3"/>
  <c r="SR83" i="3"/>
  <c r="MP164" i="3"/>
  <c r="QE117" i="3"/>
  <c r="LV186" i="3"/>
  <c r="SA168" i="3"/>
  <c r="SA178" i="3"/>
  <c r="QT165" i="3"/>
  <c r="LX53" i="3"/>
  <c r="TR166" i="3"/>
  <c r="MU117" i="3"/>
  <c r="TH168" i="3"/>
  <c r="OR122" i="3"/>
  <c r="RG130" i="3"/>
  <c r="SJ99" i="3"/>
  <c r="PI95" i="3"/>
  <c r="PV145" i="3"/>
  <c r="RK164" i="3"/>
  <c r="LI124" i="3"/>
  <c r="SX94" i="3"/>
  <c r="LD139" i="3"/>
  <c r="LT91" i="3"/>
  <c r="OM43" i="3"/>
  <c r="PE138" i="3"/>
  <c r="SK109" i="3"/>
  <c r="TQ211" i="3"/>
  <c r="PG147" i="3"/>
  <c r="PA117" i="3"/>
  <c r="OI117" i="3" s="1"/>
  <c r="RF149" i="3"/>
  <c r="LI171" i="3"/>
  <c r="TW39" i="3"/>
  <c r="RG91" i="3"/>
  <c r="TI163" i="3"/>
  <c r="RD157" i="3"/>
  <c r="PG144" i="3"/>
  <c r="MW33" i="3"/>
  <c r="SR170" i="3"/>
  <c r="RV141" i="3"/>
  <c r="LH66" i="3"/>
  <c r="LN113" i="3"/>
  <c r="MO113" i="3"/>
  <c r="RZ4" i="3"/>
  <c r="QF131" i="3"/>
  <c r="OX138" i="3"/>
  <c r="MM138" i="3"/>
  <c r="MJ93" i="3"/>
  <c r="OY110" i="3"/>
  <c r="SO120" i="3"/>
  <c r="TV74" i="3"/>
  <c r="TC18" i="3"/>
  <c r="MS159" i="3"/>
  <c r="SU156" i="3"/>
  <c r="MK174" i="3"/>
  <c r="OO98" i="3"/>
  <c r="RB164" i="3"/>
  <c r="MX136" i="3"/>
  <c r="SY99" i="3"/>
  <c r="RK134" i="3"/>
  <c r="TJ125" i="3"/>
  <c r="OR130" i="3"/>
  <c r="RA55" i="3"/>
  <c r="TD77" i="3"/>
  <c r="PE79" i="3"/>
  <c r="UC129" i="3"/>
  <c r="SC146" i="3"/>
  <c r="QA100" i="3"/>
  <c r="LI129" i="3"/>
  <c r="RC179" i="3"/>
  <c r="SS56" i="3"/>
  <c r="UE165" i="3"/>
  <c r="TU172" i="3"/>
  <c r="QB62" i="3"/>
  <c r="TV142" i="3"/>
  <c r="OM178" i="3"/>
  <c r="UF189" i="3"/>
  <c r="LM185" i="3"/>
  <c r="UD108" i="3"/>
  <c r="TI179" i="3"/>
  <c r="QW56" i="3"/>
  <c r="PH187" i="3"/>
  <c r="RH149" i="3"/>
  <c r="LP138" i="3"/>
  <c r="TJ84" i="3"/>
  <c r="RJ28" i="3"/>
  <c r="RS148" i="3"/>
  <c r="PB178" i="3"/>
  <c r="SZ171" i="3"/>
  <c r="TA149" i="3"/>
  <c r="TD119" i="3"/>
  <c r="TG130" i="3"/>
  <c r="PG18" i="3"/>
  <c r="UE145" i="3"/>
  <c r="LK159" i="3"/>
  <c r="LW167" i="3"/>
  <c r="LI199" i="3"/>
  <c r="OQ11" i="3"/>
  <c r="PR147" i="3"/>
  <c r="SJ164" i="3"/>
  <c r="QB175" i="3"/>
  <c r="PO81" i="3"/>
  <c r="LK133" i="3"/>
  <c r="RD39" i="3"/>
  <c r="OM118" i="3"/>
  <c r="LN148" i="3"/>
  <c r="LL101" i="3"/>
  <c r="UF40" i="3"/>
  <c r="QR57" i="3"/>
  <c r="OR38" i="3"/>
  <c r="UJ105" i="3"/>
  <c r="SR175" i="3"/>
  <c r="QX129" i="3"/>
  <c r="UD20" i="3"/>
  <c r="SS133" i="3"/>
  <c r="SD142" i="3"/>
  <c r="SD98" i="3"/>
  <c r="RE150" i="3"/>
  <c r="QM150" i="3" s="1"/>
  <c r="RC57" i="3"/>
  <c r="MT144" i="3"/>
  <c r="QR161" i="3"/>
  <c r="QF34" i="3"/>
  <c r="TE125" i="3"/>
  <c r="MQ109" i="3"/>
  <c r="PD155" i="3"/>
  <c r="LY87" i="3"/>
  <c r="MX110" i="3"/>
  <c r="RB183" i="3"/>
  <c r="RL146" i="3"/>
  <c r="MM154" i="3"/>
  <c r="UD39" i="3"/>
  <c r="OW149" i="3"/>
  <c r="SS125" i="3"/>
  <c r="RW144" i="3"/>
  <c r="TB153" i="3"/>
  <c r="QR49" i="3"/>
  <c r="QB139" i="3"/>
  <c r="TZ200" i="3"/>
  <c r="PX98" i="3"/>
  <c r="PV71" i="3"/>
  <c r="MP170" i="3"/>
  <c r="QZ161" i="3"/>
  <c r="TA173" i="3"/>
  <c r="QD80" i="3"/>
  <c r="TG137" i="3"/>
  <c r="SK130" i="3"/>
  <c r="TU168" i="3"/>
  <c r="OZ87" i="3"/>
  <c r="RM147" i="3"/>
  <c r="TY170" i="3"/>
  <c r="OY22" i="3"/>
  <c r="OR158" i="3"/>
  <c r="UE106" i="3"/>
  <c r="PE179" i="3"/>
  <c r="MB101" i="3"/>
  <c r="PX106" i="3"/>
  <c r="QP127" i="3"/>
  <c r="TG76" i="3"/>
  <c r="PU90" i="3"/>
  <c r="TV150" i="3"/>
  <c r="SU179" i="3"/>
  <c r="ON136" i="3"/>
  <c r="TE152" i="3"/>
  <c r="SQ57" i="3"/>
  <c r="LM140" i="3"/>
  <c r="UA188" i="3"/>
  <c r="QQ192" i="3"/>
  <c r="RV161" i="3"/>
  <c r="UB81" i="3"/>
  <c r="TW169" i="3"/>
  <c r="OO171" i="3"/>
  <c r="RM59" i="3"/>
  <c r="PV140" i="3"/>
  <c r="SD170" i="3"/>
  <c r="MB64" i="3"/>
  <c r="UG148" i="3"/>
  <c r="SJ136" i="3"/>
  <c r="MV77" i="3"/>
  <c r="PH80" i="3"/>
  <c r="SZ46" i="3"/>
  <c r="TL149" i="3"/>
  <c r="UD174" i="3"/>
  <c r="RG164" i="3"/>
  <c r="UA175" i="3"/>
  <c r="LI57" i="3"/>
  <c r="SV113" i="3"/>
  <c r="UJ104" i="3"/>
  <c r="PB167" i="3"/>
  <c r="RE95" i="3"/>
  <c r="LD164" i="3"/>
  <c r="OY24" i="3"/>
  <c r="MS33" i="3"/>
  <c r="PG172" i="3"/>
  <c r="RD75" i="3"/>
  <c r="MB137" i="3"/>
  <c r="SH161" i="3"/>
  <c r="OY81" i="3"/>
  <c r="MV34" i="3"/>
  <c r="UF156" i="3"/>
  <c r="QB172" i="3"/>
  <c r="OM183" i="3"/>
  <c r="TE131" i="3"/>
  <c r="PX135" i="3"/>
  <c r="LF82" i="3"/>
  <c r="RL130" i="3"/>
  <c r="TG31" i="3"/>
  <c r="QT168" i="3"/>
  <c r="MA84" i="3"/>
  <c r="RX147" i="3"/>
  <c r="ML133" i="3"/>
  <c r="SH25" i="3"/>
  <c r="PY45" i="3"/>
  <c r="RG54" i="3"/>
  <c r="PX126" i="3"/>
  <c r="PD164" i="3"/>
  <c r="LT174" i="3"/>
  <c r="LX135" i="3"/>
  <c r="QV135" i="3"/>
  <c r="LR150" i="3"/>
  <c r="LG99" i="3"/>
  <c r="MY83" i="3"/>
  <c r="LS23" i="3"/>
  <c r="LA23" i="3" s="1"/>
  <c r="TU198" i="3"/>
  <c r="QX88" i="3"/>
  <c r="RL125" i="3"/>
  <c r="TJ108" i="3"/>
  <c r="OM174" i="3"/>
  <c r="RI166" i="3"/>
  <c r="OM156" i="3"/>
  <c r="MX159" i="3"/>
  <c r="TC197" i="3"/>
  <c r="PD145" i="3"/>
  <c r="LR126" i="3"/>
  <c r="LE164" i="3"/>
  <c r="TC129" i="3"/>
  <c r="MG107" i="3"/>
  <c r="LX8" i="3"/>
  <c r="QA65" i="3"/>
  <c r="MO164" i="3"/>
  <c r="UJ124" i="3"/>
  <c r="SZ91" i="3"/>
  <c r="UJ178" i="3"/>
  <c r="RX175" i="3"/>
  <c r="RX138" i="3"/>
  <c r="LZ89" i="3"/>
  <c r="SK151" i="3"/>
  <c r="LK127" i="3"/>
  <c r="TZ197" i="3"/>
  <c r="OT159" i="3"/>
  <c r="ON124" i="3"/>
  <c r="TW187" i="3"/>
  <c r="MQ64" i="3"/>
  <c r="MN137" i="3"/>
  <c r="PI172" i="3"/>
  <c r="ST154" i="3"/>
  <c r="UF18" i="3"/>
  <c r="SQ192" i="3"/>
  <c r="UG134" i="3"/>
  <c r="QV133" i="3"/>
  <c r="TG128" i="3"/>
  <c r="TX107" i="3"/>
  <c r="MP160" i="3"/>
  <c r="RJ155" i="3"/>
  <c r="PR142" i="3"/>
  <c r="TC147" i="3"/>
  <c r="LJ131" i="3"/>
  <c r="UI68" i="3"/>
  <c r="QF150" i="3"/>
  <c r="OW41" i="3"/>
  <c r="LW103" i="3"/>
  <c r="LM164" i="3"/>
  <c r="SY193" i="3"/>
  <c r="SA80" i="3"/>
  <c r="MV71" i="3"/>
  <c r="RF179" i="3"/>
  <c r="LL151" i="3"/>
  <c r="PB137" i="3"/>
  <c r="PZ112" i="3"/>
  <c r="SG105" i="3"/>
  <c r="RJ160" i="3"/>
  <c r="SC130" i="3"/>
  <c r="SY142" i="3"/>
  <c r="RL164" i="3"/>
  <c r="TY182" i="3"/>
  <c r="LR141" i="3"/>
  <c r="SK115" i="3"/>
  <c r="LG125" i="3"/>
  <c r="PE161" i="3"/>
  <c r="MK61" i="3"/>
  <c r="PW155" i="3"/>
  <c r="SK187" i="3"/>
  <c r="MM173" i="3"/>
  <c r="TF107" i="3"/>
  <c r="MY140" i="3"/>
  <c r="UF194" i="3"/>
  <c r="RM114" i="3"/>
  <c r="SS27" i="3"/>
  <c r="TJ145" i="3"/>
  <c r="MT185" i="3"/>
  <c r="TW162" i="3"/>
  <c r="OO132" i="3"/>
  <c r="OW43" i="3"/>
  <c r="QR159" i="3"/>
  <c r="LO159" i="3"/>
  <c r="PS125" i="3"/>
  <c r="MG157" i="3"/>
  <c r="RC190" i="3"/>
  <c r="OV111" i="3"/>
  <c r="QP148" i="3"/>
  <c r="MB71" i="3"/>
  <c r="UG198" i="3"/>
  <c r="TM135" i="3"/>
  <c r="RJ187" i="3"/>
  <c r="SF173" i="3"/>
  <c r="SS179" i="3"/>
  <c r="LJ180" i="3"/>
  <c r="RH21" i="3"/>
  <c r="TL133" i="3"/>
  <c r="PF37" i="3"/>
  <c r="TU64" i="3"/>
  <c r="QX101" i="3"/>
  <c r="OO123" i="3"/>
  <c r="PX77" i="3"/>
  <c r="MR188" i="3"/>
  <c r="QT116" i="3"/>
  <c r="RJ115" i="3"/>
  <c r="OW194" i="3"/>
  <c r="LP182" i="3"/>
  <c r="OL168" i="3"/>
  <c r="PF118" i="3"/>
  <c r="MW10" i="3"/>
  <c r="TR126" i="3"/>
  <c r="SU91" i="3"/>
  <c r="TM149" i="3"/>
  <c r="SE180" i="3"/>
  <c r="QU5" i="3"/>
  <c r="TC195" i="3"/>
  <c r="TC9" i="3"/>
  <c r="SR200" i="3"/>
  <c r="PA56" i="3"/>
  <c r="TJ77" i="3"/>
  <c r="LT53" i="3"/>
  <c r="LH155" i="3"/>
  <c r="TW172" i="3"/>
  <c r="TH158" i="3"/>
  <c r="OT63" i="3"/>
  <c r="QR155" i="3"/>
  <c r="TU89" i="3"/>
  <c r="UA173" i="3"/>
  <c r="LH211" i="3"/>
  <c r="UB116" i="3"/>
  <c r="QZ151" i="3"/>
  <c r="SD109" i="3"/>
  <c r="OX183" i="3"/>
  <c r="LT142" i="3"/>
  <c r="LG134" i="3"/>
  <c r="SP141" i="3"/>
  <c r="PO136" i="3"/>
  <c r="TW61" i="3"/>
  <c r="PJ132" i="3"/>
  <c r="LO177" i="3"/>
  <c r="SD106" i="3"/>
  <c r="UE180" i="3"/>
  <c r="RL21" i="3"/>
  <c r="QP41" i="3"/>
  <c r="QU163" i="3"/>
  <c r="SO138" i="3"/>
  <c r="MO85" i="3"/>
  <c r="PV90" i="3"/>
  <c r="UH54" i="3"/>
  <c r="QB186" i="3"/>
  <c r="PY146" i="3"/>
  <c r="SX66" i="3"/>
  <c r="TK157" i="3"/>
  <c r="MQ119" i="3"/>
  <c r="OS163" i="3"/>
  <c r="ST182" i="3"/>
  <c r="SO84" i="3"/>
  <c r="TL35" i="3"/>
  <c r="QU180" i="3"/>
  <c r="PE129" i="3"/>
  <c r="LJ92" i="3"/>
  <c r="TI25" i="3"/>
  <c r="TE7" i="3"/>
  <c r="MX84" i="3"/>
  <c r="PE173" i="3"/>
  <c r="LR148" i="3"/>
  <c r="TM70" i="3"/>
  <c r="OX145" i="3"/>
  <c r="MO168" i="3"/>
  <c r="SA138" i="3"/>
  <c r="UE75" i="3"/>
  <c r="UJ122" i="3"/>
  <c r="LN128" i="3"/>
  <c r="LM84" i="3"/>
  <c r="LT66" i="3"/>
  <c r="SG174" i="3"/>
  <c r="LZ60" i="3"/>
  <c r="OV146" i="3"/>
  <c r="QD116" i="3"/>
  <c r="TH27" i="3"/>
  <c r="RA169" i="3"/>
  <c r="SU153" i="3"/>
  <c r="TG69" i="3"/>
  <c r="LM180" i="3"/>
  <c r="PI163" i="3"/>
  <c r="LJ115" i="3"/>
  <c r="LJ80" i="3"/>
  <c r="SK133" i="3"/>
  <c r="OY88" i="3"/>
  <c r="ON68" i="3"/>
  <c r="SP146" i="3"/>
  <c r="PU168" i="3"/>
  <c r="SS211" i="3"/>
  <c r="OX143" i="3"/>
  <c r="PY99" i="3"/>
  <c r="TU126" i="3"/>
  <c r="PO180" i="3"/>
  <c r="MK170" i="3"/>
  <c r="SY181" i="3"/>
  <c r="MO39" i="3"/>
  <c r="PO159" i="3"/>
  <c r="MW144" i="3"/>
  <c r="OT38" i="3"/>
  <c r="RN132" i="3"/>
  <c r="RI184" i="3"/>
  <c r="QQ37" i="3"/>
  <c r="LF86" i="3"/>
  <c r="LS182" i="3"/>
  <c r="MW188" i="3"/>
  <c r="TA79" i="3"/>
  <c r="LH158" i="3"/>
  <c r="RC193" i="3"/>
  <c r="ST108" i="3"/>
  <c r="LQ124" i="3"/>
  <c r="UD192" i="3"/>
  <c r="UA109" i="3"/>
  <c r="PX26" i="3"/>
  <c r="RH182" i="3"/>
  <c r="PD121" i="3"/>
  <c r="RN122" i="3"/>
  <c r="TW150" i="3"/>
  <c r="MO162" i="3"/>
  <c r="MT79" i="3"/>
  <c r="PD44" i="3"/>
  <c r="PA164" i="3"/>
  <c r="MA68" i="3"/>
  <c r="UD6" i="3"/>
  <c r="SJ112" i="3"/>
  <c r="QB160" i="3"/>
  <c r="RF48" i="3"/>
  <c r="QR101" i="3"/>
  <c r="QU53" i="3"/>
  <c r="RZ159" i="3"/>
  <c r="SZ135" i="3"/>
  <c r="MP154" i="3"/>
  <c r="RN146" i="3"/>
  <c r="MB118" i="3"/>
  <c r="LJ108" i="3"/>
  <c r="LJ63" i="3"/>
  <c r="RV174" i="3"/>
  <c r="PG87" i="3"/>
  <c r="LE101" i="3"/>
  <c r="SQ17" i="3"/>
  <c r="LS143" i="3"/>
  <c r="LI130" i="3"/>
  <c r="LZ178" i="3"/>
  <c r="TZ186" i="3"/>
  <c r="SY87" i="3"/>
  <c r="MU136" i="3"/>
  <c r="RJ79" i="3"/>
  <c r="SC180" i="3"/>
  <c r="SH97" i="3"/>
  <c r="TA158" i="3"/>
  <c r="MN31" i="3"/>
  <c r="TG18" i="3"/>
  <c r="QS30" i="3"/>
  <c r="MX25" i="3"/>
  <c r="SR53" i="3"/>
  <c r="PV116" i="3"/>
  <c r="UB57" i="3"/>
  <c r="TH111" i="3"/>
  <c r="UJ111" i="3"/>
  <c r="OZ120" i="3"/>
  <c r="RS146" i="3"/>
  <c r="PH158" i="3"/>
  <c r="LK154" i="3"/>
  <c r="SF107" i="3"/>
  <c r="QT153" i="3"/>
  <c r="RI177" i="3"/>
  <c r="SD28" i="3"/>
  <c r="MW110" i="3"/>
  <c r="TC133" i="3"/>
  <c r="UG16" i="3"/>
  <c r="OQ150" i="3"/>
  <c r="PG178" i="3"/>
  <c r="SV148" i="3"/>
  <c r="LW48" i="3"/>
  <c r="LO174" i="3"/>
  <c r="RA114" i="3"/>
  <c r="RD69" i="3"/>
  <c r="LR76" i="3"/>
  <c r="LG108" i="3"/>
  <c r="QF135" i="3"/>
  <c r="MK114" i="3"/>
  <c r="OW10" i="3"/>
  <c r="SB117" i="3"/>
  <c r="PV98" i="3"/>
  <c r="LK169" i="3"/>
  <c r="RM189" i="3"/>
  <c r="MU163" i="3"/>
  <c r="OS21" i="3"/>
  <c r="TZ176" i="3"/>
  <c r="SV55" i="3"/>
  <c r="RH156" i="3"/>
  <c r="TI166" i="3"/>
  <c r="RZ115" i="3"/>
  <c r="PX178" i="3"/>
  <c r="SY148" i="3"/>
  <c r="UI139" i="3"/>
  <c r="RJ168" i="3"/>
  <c r="LP100" i="3"/>
  <c r="LW110" i="3"/>
  <c r="LI108" i="3"/>
  <c r="QA96" i="3"/>
  <c r="PY134" i="3"/>
  <c r="RE138" i="3"/>
  <c r="QM138" i="3" s="1"/>
  <c r="MQ80" i="3"/>
  <c r="RM35" i="3"/>
  <c r="RK69" i="3"/>
  <c r="OT80" i="3"/>
  <c r="TZ113" i="3"/>
  <c r="OQ23" i="3"/>
  <c r="SP101" i="3"/>
  <c r="MB163" i="3"/>
  <c r="UB139" i="3"/>
  <c r="MP99" i="3"/>
  <c r="MJ118" i="3"/>
  <c r="PU67" i="3"/>
  <c r="SX133" i="3"/>
  <c r="RX13" i="3"/>
  <c r="PU123" i="3"/>
  <c r="LS144" i="3"/>
  <c r="LA144" i="3" s="1"/>
  <c r="LG74" i="3"/>
  <c r="LP168" i="3"/>
  <c r="ST53" i="3"/>
  <c r="QB92" i="3"/>
  <c r="UJ155" i="3"/>
  <c r="TX196" i="3"/>
  <c r="LJ145" i="3"/>
  <c r="QQ112" i="3"/>
  <c r="SJ160" i="3"/>
  <c r="OO10" i="3"/>
  <c r="RH9" i="3"/>
  <c r="MA54" i="3"/>
  <c r="PT52" i="3"/>
  <c r="OQ76" i="3"/>
  <c r="TH32" i="3"/>
  <c r="PE172" i="3"/>
  <c r="MM178" i="3"/>
  <c r="SF166" i="3"/>
  <c r="SS24" i="3"/>
  <c r="ML134" i="3"/>
  <c r="TW198" i="3"/>
  <c r="LL185" i="3"/>
  <c r="SK185" i="3"/>
  <c r="ML24" i="3"/>
  <c r="PO148" i="3"/>
  <c r="OV193" i="3"/>
  <c r="MN189" i="3"/>
  <c r="LN164" i="3"/>
  <c r="UG109" i="3"/>
  <c r="SD74" i="3"/>
  <c r="SW5" i="3"/>
  <c r="OR143" i="3"/>
  <c r="PS162" i="3"/>
  <c r="PU115" i="3"/>
  <c r="RZ154" i="3"/>
  <c r="LZ112" i="3"/>
  <c r="SG158" i="3"/>
  <c r="OZ194" i="3"/>
  <c r="OT135" i="3"/>
  <c r="RH131" i="3"/>
  <c r="OW97" i="3"/>
  <c r="QV102" i="3"/>
  <c r="LY103" i="3"/>
  <c r="PR134" i="3"/>
  <c r="LM39" i="3"/>
  <c r="TF181" i="3"/>
  <c r="TC169" i="3"/>
  <c r="RZ140" i="3"/>
  <c r="OX196" i="3"/>
  <c r="QV145" i="3"/>
  <c r="QP176" i="3"/>
  <c r="SI149" i="3"/>
  <c r="LX193" i="3"/>
  <c r="MV47" i="3"/>
  <c r="SU199" i="3"/>
  <c r="OS126" i="3"/>
  <c r="MQ186" i="3"/>
  <c r="SS102" i="3"/>
  <c r="TF183" i="3"/>
  <c r="PS130" i="3"/>
  <c r="PH123" i="3"/>
  <c r="PI149" i="3"/>
  <c r="SG130" i="3"/>
  <c r="OY87" i="3"/>
  <c r="OQ125" i="3"/>
  <c r="UH168" i="3"/>
  <c r="SF167" i="3"/>
  <c r="LM148" i="3"/>
  <c r="RE189" i="3"/>
  <c r="TH113" i="3"/>
  <c r="TE103" i="3"/>
  <c r="RJ122" i="3"/>
  <c r="PG69" i="3"/>
  <c r="QS143" i="3"/>
  <c r="PY98" i="3"/>
  <c r="LM150" i="3"/>
  <c r="LT74" i="3"/>
  <c r="UG80" i="3"/>
  <c r="RI20" i="3"/>
  <c r="LH161" i="3"/>
  <c r="SJ84" i="3"/>
  <c r="UA146" i="3"/>
  <c r="QV166" i="3"/>
  <c r="QT151" i="3"/>
  <c r="RM200" i="3"/>
  <c r="SR195" i="3"/>
  <c r="RF93" i="3"/>
  <c r="RZ134" i="3"/>
  <c r="SK125" i="3"/>
  <c r="TD57" i="3"/>
  <c r="QB163" i="3"/>
  <c r="QD40" i="3"/>
  <c r="PR4" i="3"/>
  <c r="RE119" i="3"/>
  <c r="SG161" i="3"/>
  <c r="MV127" i="3"/>
  <c r="LD211" i="3"/>
  <c r="MU142" i="3"/>
  <c r="ON123" i="3"/>
  <c r="UH139" i="3"/>
  <c r="RH119" i="3"/>
  <c r="MX128" i="3"/>
  <c r="QY63" i="3"/>
  <c r="LS158" i="3"/>
  <c r="LA158" i="3" s="1"/>
  <c r="RX43" i="3"/>
  <c r="SV89" i="3"/>
  <c r="RX45" i="3"/>
  <c r="UJ149" i="3"/>
  <c r="OL150" i="3"/>
  <c r="ON153" i="3"/>
  <c r="SV183" i="3"/>
  <c r="TA136" i="3"/>
  <c r="OW144" i="3"/>
  <c r="PV82" i="3"/>
  <c r="ON50" i="3"/>
  <c r="QB152" i="3"/>
  <c r="SW179" i="3"/>
  <c r="OQ109" i="3"/>
  <c r="TL172" i="3"/>
  <c r="OU3" i="3"/>
  <c r="MT92" i="3"/>
  <c r="OO56" i="3"/>
  <c r="QV78" i="3"/>
  <c r="UH147" i="3"/>
  <c r="QZ159" i="3"/>
  <c r="OT19" i="3"/>
  <c r="UD133" i="3"/>
  <c r="MM174" i="3"/>
  <c r="OQ61" i="3"/>
  <c r="PY78" i="3"/>
  <c r="UB84" i="3"/>
  <c r="MG87" i="3"/>
  <c r="TM121" i="3"/>
  <c r="TU151" i="3"/>
  <c r="MR121" i="3"/>
  <c r="QB129" i="3"/>
  <c r="SF149" i="3"/>
  <c r="LJ20" i="3"/>
  <c r="SF155" i="3"/>
  <c r="RL140" i="3"/>
  <c r="SF93" i="3"/>
  <c r="OS169" i="3"/>
  <c r="PW164" i="3"/>
  <c r="PG145" i="3"/>
  <c r="UF172" i="3"/>
  <c r="SG170" i="3"/>
  <c r="TB52" i="3"/>
  <c r="TB154" i="3"/>
  <c r="TM194" i="3"/>
  <c r="RX16" i="3"/>
  <c r="SQ182" i="3"/>
  <c r="SO156" i="3"/>
  <c r="MK78" i="3"/>
  <c r="LM89" i="3"/>
  <c r="SX128" i="3"/>
  <c r="SB93" i="3"/>
  <c r="RH103" i="3"/>
  <c r="ON200" i="3"/>
  <c r="QQ18" i="3"/>
  <c r="QE38" i="3"/>
  <c r="TJ57" i="3"/>
  <c r="OR151" i="3"/>
  <c r="RV163" i="3"/>
  <c r="MO195" i="3"/>
  <c r="UJ166" i="3"/>
  <c r="LT123" i="3"/>
  <c r="SW158" i="3"/>
  <c r="QG183" i="3"/>
  <c r="QD164" i="3"/>
  <c r="QZ119" i="3"/>
  <c r="SB163" i="3"/>
  <c r="TH88" i="3"/>
  <c r="SD159" i="3"/>
  <c r="TX115" i="3"/>
  <c r="RH62" i="3"/>
  <c r="QE147" i="3"/>
  <c r="MJ80" i="3"/>
  <c r="LW161" i="3"/>
  <c r="OS88" i="3"/>
  <c r="PV127" i="3"/>
  <c r="RF128" i="3"/>
  <c r="QV107" i="3"/>
  <c r="OM196" i="3"/>
  <c r="UE135" i="3"/>
  <c r="QU145" i="3"/>
  <c r="LX79" i="3"/>
  <c r="LM25" i="3"/>
  <c r="UA110" i="3"/>
  <c r="LU87" i="3"/>
  <c r="UA183" i="3"/>
  <c r="OR172" i="3"/>
  <c r="UG185" i="3"/>
  <c r="LV175" i="3"/>
  <c r="SV112" i="3"/>
  <c r="QP163" i="3"/>
  <c r="SP165" i="3"/>
  <c r="SH192" i="3"/>
  <c r="MR19" i="3"/>
  <c r="SJ127" i="3"/>
  <c r="PZ75" i="3"/>
  <c r="TR148" i="3"/>
  <c r="UE150" i="3"/>
  <c r="LN173" i="3"/>
  <c r="MT171" i="3"/>
  <c r="OR191" i="3"/>
  <c r="TR96" i="3"/>
  <c r="PR54" i="3"/>
  <c r="PJ102" i="3"/>
  <c r="PZ129" i="3"/>
  <c r="MS183" i="3"/>
  <c r="OR51" i="3"/>
  <c r="TL143" i="3"/>
  <c r="PF163" i="3"/>
  <c r="TI176" i="3"/>
  <c r="OY154" i="3"/>
  <c r="OS180" i="3"/>
  <c r="LT161" i="3"/>
  <c r="QD118" i="3"/>
  <c r="TI152" i="3"/>
  <c r="QT3" i="3"/>
  <c r="TK130" i="3"/>
  <c r="SB187" i="3"/>
  <c r="RB126" i="3"/>
  <c r="RH139" i="3"/>
  <c r="TW174" i="3"/>
  <c r="OX192" i="3"/>
  <c r="PW157" i="3"/>
  <c r="OY73" i="3"/>
  <c r="QQ119" i="3"/>
  <c r="SY135" i="3"/>
  <c r="PD157" i="3"/>
  <c r="UI59" i="3"/>
  <c r="OX167" i="3"/>
  <c r="PG126" i="3"/>
  <c r="LY167" i="3"/>
  <c r="LU145" i="3"/>
  <c r="RS151" i="3"/>
  <c r="MT194" i="3"/>
  <c r="QX200" i="3"/>
  <c r="TD159" i="3"/>
  <c r="SF160" i="3"/>
  <c r="RS72" i="3"/>
  <c r="TM127" i="3"/>
  <c r="LY61" i="3"/>
  <c r="OQ184" i="3"/>
  <c r="PE193" i="3"/>
  <c r="OW182" i="3"/>
  <c r="SR12" i="3"/>
  <c r="TY113" i="3"/>
  <c r="PI155" i="3"/>
  <c r="OP169" i="3"/>
  <c r="UE158" i="3"/>
  <c r="RF131" i="3"/>
  <c r="SE140" i="3"/>
  <c r="PA45" i="3"/>
  <c r="OI45" i="3" s="1"/>
  <c r="SO112" i="3"/>
  <c r="TV80" i="3"/>
  <c r="MN176" i="3"/>
  <c r="MM86" i="3"/>
  <c r="MU185" i="3"/>
  <c r="UA123" i="3"/>
  <c r="QF138" i="3"/>
  <c r="LE116" i="3"/>
  <c r="LF135" i="3"/>
  <c r="MA177" i="3"/>
  <c r="RK145" i="3"/>
  <c r="SF122" i="3"/>
  <c r="PC99" i="3"/>
  <c r="PI130" i="3"/>
  <c r="MT127" i="3"/>
  <c r="UI143" i="3"/>
  <c r="QW182" i="3"/>
  <c r="MX174" i="3"/>
  <c r="MS37" i="3"/>
  <c r="PB155" i="3"/>
  <c r="MB178" i="3"/>
  <c r="LT112" i="3"/>
  <c r="PJ146" i="3"/>
  <c r="UJ121" i="3"/>
  <c r="OM88" i="3"/>
  <c r="PU113" i="3"/>
  <c r="RA41" i="3"/>
  <c r="TZ150" i="3"/>
  <c r="LS142" i="3"/>
  <c r="PX164" i="3"/>
  <c r="MB104" i="3"/>
  <c r="QE162" i="3"/>
  <c r="UH136" i="3"/>
  <c r="RF152" i="3"/>
  <c r="SP85" i="3"/>
  <c r="LK189" i="3"/>
  <c r="UG183" i="3"/>
  <c r="RW173" i="3"/>
  <c r="QD74" i="3"/>
  <c r="OT157" i="3"/>
  <c r="UI144" i="3"/>
  <c r="QU130" i="3"/>
  <c r="TL15" i="3"/>
  <c r="TJ138" i="3"/>
  <c r="TC199" i="3"/>
  <c r="OX131" i="3"/>
  <c r="RZ96" i="3"/>
  <c r="RG193" i="3"/>
  <c r="MU106" i="3"/>
  <c r="SI16" i="3"/>
  <c r="QA80" i="3"/>
  <c r="SC178" i="3"/>
  <c r="MS107" i="3"/>
  <c r="QU168" i="3"/>
  <c r="RS80" i="3"/>
  <c r="PF129" i="3"/>
  <c r="MN126" i="3"/>
  <c r="TY162" i="3"/>
  <c r="PC137" i="3"/>
  <c r="RW27" i="3"/>
  <c r="TM116" i="3"/>
  <c r="SY61" i="3"/>
  <c r="OY173" i="3"/>
  <c r="SC181" i="3"/>
  <c r="TK145" i="3"/>
  <c r="RJ78" i="3"/>
  <c r="UH171" i="3"/>
  <c r="TW138" i="3"/>
  <c r="SJ54" i="3"/>
  <c r="QP51" i="3"/>
  <c r="LF71" i="3"/>
  <c r="TJ168" i="3"/>
  <c r="SR171" i="3"/>
  <c r="LL132" i="3"/>
  <c r="SJ131" i="3"/>
  <c r="TH153" i="3"/>
  <c r="QE83" i="3"/>
  <c r="MM179" i="3"/>
  <c r="PY35" i="3"/>
  <c r="TR91" i="3"/>
  <c r="PV189" i="3"/>
  <c r="PX120" i="3"/>
  <c r="SA176" i="3"/>
  <c r="UB187" i="3"/>
  <c r="TD154" i="3"/>
  <c r="RF70" i="3"/>
  <c r="PE59" i="3"/>
  <c r="OQ158" i="3"/>
  <c r="LI105" i="3"/>
  <c r="QE135" i="3"/>
  <c r="QG159" i="3"/>
  <c r="LP96" i="3"/>
  <c r="MB120" i="3"/>
  <c r="LD10" i="3"/>
  <c r="TG179" i="3"/>
  <c r="OZ123" i="3"/>
  <c r="MT23" i="3"/>
  <c r="PJ165" i="3"/>
  <c r="OP150" i="3"/>
  <c r="RN107" i="3"/>
  <c r="MJ36" i="3"/>
  <c r="RB166" i="3"/>
  <c r="MA120" i="3"/>
  <c r="QD23" i="3"/>
  <c r="PI76" i="3"/>
  <c r="UA29" i="3"/>
  <c r="MM143" i="3"/>
  <c r="LP111" i="3"/>
  <c r="MJ143" i="3"/>
  <c r="PE142" i="3"/>
  <c r="MP60" i="3"/>
  <c r="LT13" i="3"/>
  <c r="RH158" i="3"/>
  <c r="TD7" i="3"/>
  <c r="PJ192" i="3"/>
  <c r="SA14" i="3"/>
  <c r="UE129" i="3"/>
  <c r="TM114" i="3"/>
  <c r="RA13" i="3"/>
  <c r="SS107" i="3"/>
  <c r="SJ169" i="3"/>
  <c r="PV128" i="3"/>
  <c r="LE15" i="3"/>
  <c r="PO182" i="3"/>
  <c r="LR120" i="3"/>
  <c r="MA134" i="3"/>
  <c r="OU77" i="3"/>
  <c r="OW196" i="3"/>
  <c r="OS161" i="3"/>
  <c r="PB179" i="3"/>
  <c r="LR15" i="3"/>
  <c r="RS142" i="3"/>
  <c r="QT124" i="3"/>
  <c r="RJ176" i="3"/>
  <c r="LM111" i="3"/>
  <c r="UC188" i="3"/>
  <c r="LD52" i="3"/>
  <c r="ML166" i="3"/>
  <c r="MU79" i="3"/>
  <c r="TV146" i="3"/>
  <c r="SY127" i="3"/>
  <c r="LZ150" i="3"/>
  <c r="TK193" i="3"/>
  <c r="LR157" i="3"/>
  <c r="TB123" i="3"/>
  <c r="QC131" i="3"/>
  <c r="OM142" i="3"/>
  <c r="PG109" i="3"/>
  <c r="TR127" i="3"/>
  <c r="LH127" i="3"/>
  <c r="PR74" i="3"/>
  <c r="LY140" i="3"/>
  <c r="OQ152" i="3"/>
  <c r="OU173" i="3"/>
  <c r="RS175" i="3"/>
  <c r="QW158" i="3"/>
  <c r="QF187" i="3"/>
  <c r="PT69" i="3"/>
  <c r="LR179" i="3"/>
  <c r="TU113" i="3"/>
  <c r="MO77" i="3"/>
  <c r="RI157" i="3"/>
  <c r="ML112" i="3"/>
  <c r="RD123" i="3"/>
  <c r="RX192" i="3"/>
  <c r="MG198" i="3"/>
  <c r="QD141" i="3"/>
  <c r="TM26" i="3"/>
  <c r="SS119" i="3"/>
  <c r="TA140" i="3"/>
  <c r="SF56" i="3"/>
  <c r="MJ79" i="3"/>
  <c r="QY166" i="3"/>
  <c r="MT182" i="3"/>
  <c r="PV194" i="3"/>
  <c r="TX148" i="3"/>
  <c r="UD102" i="3"/>
  <c r="TZ169" i="3"/>
  <c r="UI104" i="3"/>
  <c r="LJ169" i="3"/>
  <c r="TD91" i="3"/>
  <c r="TF136" i="3"/>
  <c r="QQ190" i="3"/>
  <c r="LI150" i="3"/>
  <c r="MG145" i="3"/>
  <c r="ON187" i="3"/>
  <c r="MS111" i="3"/>
  <c r="PO165" i="3"/>
  <c r="RD190" i="3"/>
  <c r="MQ38" i="3"/>
  <c r="PT80" i="3"/>
  <c r="QW146" i="3"/>
  <c r="UJ147" i="3"/>
  <c r="QQ149" i="3"/>
  <c r="LO164" i="3"/>
  <c r="RV113" i="3"/>
  <c r="RZ135" i="3"/>
  <c r="RW112" i="3"/>
  <c r="RD66" i="3"/>
  <c r="PV148" i="3"/>
  <c r="OP61" i="3"/>
  <c r="UD113" i="3"/>
  <c r="SH77" i="3"/>
  <c r="RD99" i="3"/>
  <c r="TK88" i="3"/>
  <c r="QC125" i="3"/>
  <c r="SG196" i="3"/>
  <c r="PF152" i="3"/>
  <c r="MM169" i="3"/>
  <c r="SX92" i="3"/>
  <c r="RL144" i="3"/>
  <c r="LG156" i="3"/>
  <c r="TH211" i="3"/>
  <c r="QB174" i="3"/>
  <c r="OX88" i="3"/>
  <c r="SE15" i="3"/>
  <c r="SF128" i="3"/>
  <c r="MX111" i="3"/>
  <c r="OX117" i="3"/>
  <c r="UG150" i="3"/>
  <c r="LH44" i="3"/>
  <c r="OY174" i="3"/>
  <c r="ML97" i="3"/>
  <c r="QX112" i="3"/>
  <c r="QW105" i="3"/>
  <c r="LW115" i="3"/>
  <c r="PF185" i="3"/>
  <c r="TX170" i="3"/>
  <c r="QG150" i="3"/>
  <c r="RX129" i="3"/>
  <c r="TC124" i="3"/>
  <c r="ST125" i="3"/>
  <c r="LY163" i="3"/>
  <c r="OL55" i="3"/>
  <c r="SD35" i="3"/>
  <c r="QU95" i="3"/>
  <c r="SV167" i="3"/>
  <c r="SJ108" i="3"/>
  <c r="MK160" i="3"/>
  <c r="QT199" i="3"/>
  <c r="LM137" i="3"/>
  <c r="PZ167" i="3"/>
  <c r="SW138" i="3"/>
  <c r="LP72" i="3"/>
  <c r="LT119" i="3"/>
  <c r="PS194" i="3"/>
  <c r="LD92" i="3"/>
  <c r="RE26" i="3"/>
  <c r="QM26" i="3" s="1"/>
  <c r="RN152" i="3"/>
  <c r="RF77" i="3"/>
  <c r="RZ60" i="3"/>
  <c r="UB55" i="3"/>
  <c r="LI151" i="3"/>
  <c r="MN18" i="3"/>
  <c r="UD85" i="3"/>
  <c r="QF116" i="3"/>
  <c r="PV154" i="3"/>
  <c r="LE131" i="3"/>
  <c r="PT138" i="3"/>
  <c r="SS121" i="3"/>
  <c r="TX80" i="3"/>
  <c r="SH127" i="3"/>
  <c r="TL121" i="3"/>
  <c r="MQ130" i="3"/>
  <c r="SH84" i="3"/>
  <c r="MO59" i="3"/>
  <c r="QC144" i="3"/>
  <c r="RC165" i="3"/>
  <c r="PJ145" i="3"/>
  <c r="QB120" i="3"/>
  <c r="TI127" i="3"/>
  <c r="TC172" i="3"/>
  <c r="MB175" i="3"/>
  <c r="LD149" i="3"/>
  <c r="LX35" i="3"/>
  <c r="LQ170" i="3"/>
  <c r="PU165" i="3"/>
  <c r="UE184" i="3"/>
  <c r="LK120" i="3"/>
  <c r="SI135" i="3"/>
  <c r="UF68" i="3"/>
  <c r="TU120" i="3"/>
  <c r="RZ163" i="3"/>
  <c r="SV193" i="3"/>
  <c r="QG68" i="3"/>
  <c r="LN7" i="3"/>
  <c r="TJ123" i="3"/>
  <c r="TK135" i="3"/>
  <c r="LE184" i="3"/>
  <c r="RN101" i="3"/>
  <c r="TA80" i="3"/>
  <c r="OY126" i="3"/>
  <c r="ML183" i="3"/>
  <c r="LL175" i="3"/>
  <c r="OP132" i="3"/>
  <c r="SZ120" i="3"/>
  <c r="SQ86" i="3"/>
  <c r="SD172" i="3"/>
  <c r="LV157" i="3"/>
  <c r="UD162" i="3"/>
  <c r="UI133" i="3"/>
  <c r="LZ141" i="3"/>
  <c r="LY97" i="3"/>
  <c r="LX181" i="3"/>
  <c r="QS171" i="3"/>
  <c r="LT135" i="3"/>
  <c r="RX109" i="3"/>
  <c r="QT189" i="3"/>
  <c r="TU77" i="3"/>
  <c r="PE135" i="3"/>
  <c r="QY134" i="3"/>
  <c r="RG136" i="3"/>
  <c r="MY138" i="3"/>
  <c r="PT88" i="3"/>
  <c r="PB146" i="3"/>
  <c r="ON159" i="3"/>
  <c r="LH184" i="3"/>
  <c r="OR174" i="3"/>
  <c r="RJ165" i="3"/>
  <c r="QZ165" i="3"/>
  <c r="MR35" i="3"/>
  <c r="RF160" i="3"/>
  <c r="QS166" i="3"/>
  <c r="SB141" i="3"/>
  <c r="UA130" i="3"/>
  <c r="TJ158" i="3"/>
  <c r="OP69" i="3"/>
  <c r="TJ56" i="3"/>
  <c r="QX91" i="3"/>
  <c r="MR104" i="3"/>
  <c r="SO39" i="3"/>
  <c r="LT176" i="3"/>
  <c r="LN90" i="3"/>
  <c r="TV82" i="3"/>
  <c r="TU165" i="3"/>
  <c r="SH65" i="3"/>
  <c r="RG166" i="3"/>
  <c r="SH61" i="3"/>
  <c r="UH15" i="3"/>
  <c r="SH180" i="3"/>
  <c r="UH174" i="3"/>
  <c r="TZ171" i="3"/>
  <c r="LI154" i="3"/>
  <c r="PJ64" i="3"/>
  <c r="PG163" i="3"/>
  <c r="PS90" i="3"/>
  <c r="RB139" i="3"/>
  <c r="TY125" i="3"/>
  <c r="TL17" i="3"/>
  <c r="MO53" i="3"/>
  <c r="RK152" i="3"/>
  <c r="LR88" i="3"/>
  <c r="MT113" i="3"/>
  <c r="TH33" i="3"/>
  <c r="TE98" i="3"/>
  <c r="SQ55" i="3"/>
  <c r="MN128" i="3"/>
  <c r="TL58" i="3"/>
  <c r="RW135" i="3"/>
  <c r="OV78" i="3"/>
  <c r="LE42" i="3"/>
  <c r="PH185" i="3"/>
  <c r="LJ53" i="3"/>
  <c r="RJ92" i="3"/>
  <c r="RH193" i="3"/>
  <c r="LD84" i="3"/>
  <c r="QG165" i="3"/>
  <c r="SG43" i="3"/>
  <c r="TK95" i="3"/>
  <c r="UD54" i="3"/>
  <c r="QZ73" i="3"/>
  <c r="OQ130" i="3"/>
  <c r="QT144" i="3"/>
  <c r="UA150" i="3"/>
  <c r="OR156" i="3"/>
  <c r="SA171" i="3"/>
  <c r="LO44" i="3"/>
  <c r="QT35" i="3"/>
  <c r="SI130" i="3"/>
  <c r="SY128" i="3"/>
  <c r="QT125" i="3"/>
  <c r="RJ181" i="3"/>
  <c r="MS160" i="3"/>
  <c r="LR130" i="3"/>
  <c r="RL158" i="3"/>
  <c r="TC93" i="3"/>
  <c r="TF134" i="3"/>
  <c r="PI136" i="3"/>
  <c r="UG103" i="3"/>
  <c r="MS127" i="3"/>
  <c r="OX89" i="3"/>
  <c r="TK154" i="3"/>
  <c r="RH155" i="3"/>
  <c r="MX131" i="3"/>
  <c r="LS5" i="3"/>
  <c r="SG4" i="3"/>
  <c r="LT121" i="3"/>
  <c r="TH200" i="3"/>
  <c r="SG154" i="3"/>
  <c r="QS102" i="3"/>
  <c r="TI151" i="3"/>
  <c r="MB156" i="3"/>
  <c r="TX153" i="3"/>
  <c r="TJ135" i="3"/>
  <c r="PT104" i="3"/>
  <c r="UA65" i="3"/>
  <c r="RN137" i="3"/>
  <c r="OO135" i="3"/>
  <c r="OW123" i="3"/>
  <c r="OQ78" i="3"/>
  <c r="SC129" i="3"/>
  <c r="LX171" i="3"/>
  <c r="MS63" i="3"/>
  <c r="QP128" i="3"/>
  <c r="QZ155" i="3"/>
  <c r="QF151" i="3"/>
  <c r="ML185" i="3"/>
  <c r="UA116" i="3"/>
  <c r="RW127" i="3"/>
  <c r="SV157" i="3"/>
  <c r="TE151" i="3"/>
  <c r="TJ120" i="3"/>
  <c r="RE112" i="3"/>
  <c r="LN171" i="3"/>
  <c r="LG131" i="3"/>
  <c r="PH96" i="3"/>
  <c r="QU159" i="3"/>
  <c r="QR10" i="3"/>
  <c r="TW124" i="3"/>
  <c r="SX117" i="3"/>
  <c r="SJ46" i="3"/>
  <c r="TA190" i="3"/>
  <c r="UD163" i="3"/>
  <c r="TI129" i="3"/>
  <c r="SW52" i="3"/>
  <c r="OY100" i="3"/>
  <c r="UI182" i="3"/>
  <c r="QF155" i="3"/>
  <c r="RJ34" i="3"/>
  <c r="QC147" i="3"/>
  <c r="QV20" i="3"/>
  <c r="TR102" i="3"/>
  <c r="PO85" i="3"/>
  <c r="QG148" i="3"/>
  <c r="LN153" i="3"/>
  <c r="SU105" i="3"/>
  <c r="LG155" i="3"/>
  <c r="TA159" i="3"/>
  <c r="MS60" i="3"/>
  <c r="TZ151" i="3"/>
  <c r="PH106" i="3"/>
  <c r="MQ85" i="3"/>
  <c r="MU162" i="3"/>
  <c r="PZ33" i="3"/>
  <c r="SP131" i="3"/>
  <c r="SF179" i="3"/>
  <c r="RC196" i="3"/>
  <c r="PX153" i="3"/>
  <c r="RE147" i="3"/>
  <c r="TD108" i="3"/>
  <c r="LU58" i="3"/>
  <c r="MA162" i="3"/>
  <c r="LO36" i="3"/>
  <c r="LT120" i="3"/>
  <c r="OT94" i="3"/>
  <c r="RY77" i="3"/>
  <c r="TJ122" i="3"/>
  <c r="UF95" i="3"/>
  <c r="TR94" i="3"/>
  <c r="RG170" i="3"/>
  <c r="PX28" i="3"/>
  <c r="LL117" i="3"/>
  <c r="SI169" i="3"/>
  <c r="PC172" i="3"/>
  <c r="TW166" i="3"/>
  <c r="UI185" i="3"/>
  <c r="PT178" i="3"/>
  <c r="RN168" i="3"/>
  <c r="TG104" i="3"/>
  <c r="PY91" i="3"/>
  <c r="LT28" i="3"/>
  <c r="RZ124" i="3"/>
  <c r="RW193" i="3"/>
  <c r="SH154" i="3"/>
  <c r="PZ32" i="3"/>
  <c r="UD135" i="3"/>
  <c r="PT136" i="3"/>
  <c r="PU193" i="3"/>
  <c r="RD164" i="3"/>
  <c r="UG27" i="3"/>
  <c r="MV68" i="3"/>
  <c r="TZ97" i="3"/>
  <c r="OU101" i="3"/>
  <c r="SP177" i="3"/>
  <c r="PI9" i="3"/>
  <c r="RK188" i="3"/>
  <c r="PE174" i="3"/>
  <c r="OO158" i="3"/>
  <c r="MO142" i="3"/>
  <c r="PZ168" i="3"/>
  <c r="ON102" i="3"/>
  <c r="RB75" i="3"/>
  <c r="MG141" i="3"/>
  <c r="PH101" i="3"/>
  <c r="MM112" i="3"/>
  <c r="UE107" i="3"/>
  <c r="QF174" i="3"/>
  <c r="UI20" i="3"/>
  <c r="RW97" i="3"/>
  <c r="ON162" i="3"/>
  <c r="TR157" i="3"/>
  <c r="TZ154" i="3"/>
  <c r="RM135" i="3"/>
  <c r="SY173" i="3"/>
  <c r="OR148" i="3"/>
  <c r="LS50" i="3"/>
  <c r="TW63" i="3"/>
  <c r="LN98" i="3"/>
  <c r="ST105" i="3"/>
  <c r="LO82" i="3"/>
  <c r="TJ90" i="3"/>
  <c r="OR19" i="3"/>
  <c r="RA170" i="3"/>
  <c r="RV159" i="3"/>
  <c r="RJ124" i="3"/>
  <c r="TC53" i="3"/>
  <c r="MQ137" i="3"/>
  <c r="UG178" i="3"/>
  <c r="QQ14" i="3"/>
  <c r="TG135" i="3"/>
  <c r="MT152" i="3"/>
  <c r="SC150" i="3"/>
  <c r="LL142" i="3"/>
  <c r="RG183" i="3"/>
  <c r="LS14" i="3"/>
  <c r="LA14" i="3" s="1"/>
  <c r="PB192" i="3"/>
  <c r="RE135" i="3"/>
  <c r="QM135" i="3" s="1"/>
  <c r="UA155" i="3"/>
  <c r="TL163" i="3"/>
  <c r="MX13" i="3"/>
  <c r="OM138" i="3"/>
  <c r="TC125" i="3"/>
  <c r="PR168" i="3"/>
  <c r="PG52" i="3"/>
  <c r="ON127" i="3"/>
  <c r="SG133" i="3"/>
  <c r="SU4" i="3"/>
  <c r="UB59" i="3"/>
  <c r="UA142" i="3"/>
  <c r="PB187" i="3"/>
  <c r="TL99" i="3"/>
  <c r="MW172" i="3"/>
  <c r="RJ113" i="3"/>
  <c r="OV173" i="3"/>
  <c r="OV14" i="3"/>
  <c r="RF157" i="3"/>
  <c r="LH140" i="3"/>
  <c r="RW123" i="3"/>
  <c r="LS178" i="3"/>
  <c r="QG22" i="3"/>
  <c r="SG107" i="3"/>
  <c r="OR66" i="3"/>
  <c r="PB183" i="3"/>
  <c r="PX136" i="3"/>
  <c r="QY187" i="3"/>
  <c r="RB195" i="3"/>
  <c r="OR53" i="3"/>
  <c r="LG86" i="3"/>
  <c r="OR128" i="3"/>
  <c r="RM153" i="3"/>
  <c r="QU194" i="3"/>
  <c r="QB141" i="3"/>
  <c r="PR135" i="3"/>
  <c r="MU143" i="3"/>
  <c r="SA167" i="3"/>
  <c r="TH180" i="3"/>
  <c r="RX88" i="3"/>
  <c r="LM5" i="3"/>
  <c r="TG175" i="3"/>
  <c r="ML147" i="3"/>
  <c r="MY144" i="3"/>
  <c r="LI116" i="3"/>
  <c r="SF165" i="3"/>
  <c r="RJ140" i="3"/>
  <c r="LX160" i="3"/>
  <c r="OL90" i="3"/>
  <c r="SH193" i="3"/>
  <c r="MS26" i="3"/>
  <c r="LK196" i="3"/>
  <c r="SQ161" i="3"/>
  <c r="QZ168" i="3"/>
  <c r="SK198" i="3"/>
  <c r="LT57" i="3"/>
  <c r="OW87" i="3"/>
  <c r="OX132" i="3"/>
  <c r="TH14" i="3"/>
  <c r="TU184" i="3"/>
  <c r="PZ165" i="3"/>
  <c r="PT116" i="3"/>
  <c r="SO36" i="3"/>
  <c r="LI164" i="3"/>
  <c r="QW141" i="3"/>
  <c r="RV180" i="3"/>
  <c r="OR56" i="3"/>
  <c r="OM85" i="3"/>
  <c r="RK88" i="3"/>
  <c r="SW182" i="3"/>
  <c r="SI109" i="3"/>
  <c r="MU156" i="3"/>
  <c r="PW132" i="3"/>
  <c r="QE120" i="3"/>
  <c r="UB78" i="3"/>
  <c r="SI191" i="3"/>
  <c r="SO110" i="3"/>
  <c r="SQ149" i="3"/>
  <c r="UC149" i="3"/>
  <c r="PY176" i="3"/>
  <c r="SQ120" i="3"/>
  <c r="QZ138" i="3"/>
  <c r="LI211" i="3"/>
  <c r="UH77" i="3"/>
  <c r="SU174" i="3"/>
  <c r="TZ167" i="3"/>
  <c r="RC13" i="3"/>
  <c r="LO84" i="3"/>
  <c r="SZ174" i="3"/>
  <c r="TG196" i="3"/>
  <c r="MR163" i="3"/>
  <c r="PB66" i="3"/>
  <c r="RA155" i="3"/>
  <c r="OT160" i="3"/>
  <c r="MU91" i="3"/>
  <c r="PV155" i="3"/>
  <c r="RM62" i="3"/>
  <c r="QZ146" i="3"/>
  <c r="UF191" i="3"/>
  <c r="PR126" i="3"/>
  <c r="TY178" i="3"/>
  <c r="LL168" i="3"/>
  <c r="MK107" i="3"/>
  <c r="LC107" i="3" s="1"/>
  <c r="LX103" i="3"/>
  <c r="MW184" i="3"/>
  <c r="LJ91" i="3"/>
  <c r="ST167" i="3"/>
  <c r="LQ39" i="3"/>
  <c r="TF145" i="3"/>
  <c r="OQ122" i="3"/>
  <c r="RN128" i="3"/>
  <c r="SQ131" i="3"/>
  <c r="LK149" i="3"/>
  <c r="RB168" i="3"/>
  <c r="QZ133" i="3"/>
  <c r="LJ158" i="3"/>
  <c r="TG166" i="3"/>
  <c r="SE200" i="3"/>
  <c r="OM132" i="3"/>
  <c r="LO138" i="3"/>
  <c r="LU193" i="3"/>
  <c r="TB11" i="3"/>
  <c r="TV166" i="3"/>
  <c r="TI132" i="3"/>
  <c r="PO170" i="3"/>
  <c r="OP65" i="3"/>
  <c r="TG7" i="3"/>
  <c r="OQ79" i="3"/>
  <c r="TI78" i="3"/>
  <c r="TY160" i="3"/>
  <c r="UE28" i="3"/>
  <c r="SP169" i="3"/>
  <c r="SR147" i="3"/>
  <c r="PD40" i="3"/>
  <c r="LW146" i="3"/>
  <c r="PB59" i="3"/>
  <c r="QR193" i="3"/>
  <c r="SZ143" i="3"/>
  <c r="MW199" i="3"/>
  <c r="TY140" i="3"/>
  <c r="RM181" i="3"/>
  <c r="PE139" i="3"/>
  <c r="TH152" i="3"/>
  <c r="OZ143" i="3"/>
  <c r="PI142" i="3"/>
  <c r="TI167" i="3"/>
  <c r="OL142" i="3"/>
  <c r="SP123" i="3"/>
  <c r="MP50" i="3"/>
  <c r="LK155" i="3"/>
  <c r="SY166" i="3"/>
  <c r="QZ139" i="3"/>
  <c r="QQ170" i="3"/>
  <c r="SY130" i="3"/>
  <c r="RM167" i="3"/>
  <c r="ON182" i="3"/>
  <c r="SB181" i="3"/>
  <c r="SY106" i="3"/>
  <c r="LW190" i="3"/>
  <c r="PX24" i="3"/>
  <c r="RZ173" i="3"/>
  <c r="SP105" i="3"/>
  <c r="TE199" i="3"/>
  <c r="OW118" i="3"/>
  <c r="MP146" i="3"/>
  <c r="PO188" i="3"/>
  <c r="RI171" i="3"/>
  <c r="SO135" i="3"/>
  <c r="MR152" i="3"/>
  <c r="LQ89" i="3"/>
  <c r="SH11" i="3"/>
  <c r="UI165" i="3"/>
  <c r="QA113" i="3"/>
  <c r="SB156" i="3"/>
  <c r="LT185" i="3"/>
  <c r="TR112" i="3"/>
  <c r="SW39" i="3"/>
  <c r="SV5" i="3"/>
  <c r="RC27" i="3"/>
  <c r="LS66" i="3"/>
  <c r="QE169" i="3"/>
  <c r="TH40" i="3"/>
  <c r="SJ75" i="3"/>
  <c r="MO80" i="3"/>
  <c r="LU82" i="3"/>
  <c r="RE164" i="3"/>
  <c r="OQ169" i="3"/>
  <c r="QR132" i="3"/>
  <c r="TU180" i="3"/>
  <c r="SG79" i="3"/>
  <c r="MU134" i="3"/>
  <c r="LS152" i="3"/>
  <c r="LA152" i="3" s="1"/>
  <c r="PG17" i="3"/>
  <c r="QF132" i="3"/>
  <c r="PV21" i="3"/>
  <c r="PO110" i="3"/>
  <c r="QA170" i="3"/>
  <c r="PB114" i="3"/>
  <c r="PC176" i="3"/>
  <c r="SO173" i="3"/>
  <c r="MR120" i="3"/>
  <c r="QX194" i="3"/>
  <c r="OM191" i="3"/>
  <c r="LO191" i="3"/>
  <c r="OW151" i="3"/>
  <c r="SA125" i="3"/>
  <c r="MS113" i="3"/>
  <c r="LU188" i="3"/>
  <c r="RA12" i="3"/>
  <c r="PT91" i="3"/>
  <c r="MA163" i="3"/>
  <c r="RX110" i="3"/>
  <c r="TL135" i="3"/>
  <c r="TD199" i="3"/>
  <c r="RF74" i="3"/>
  <c r="QU157" i="3"/>
  <c r="TV155" i="3"/>
  <c r="SE166" i="3"/>
  <c r="OV115" i="3"/>
  <c r="LT137" i="3"/>
  <c r="UB159" i="3"/>
  <c r="PR149" i="3"/>
  <c r="QY128" i="3"/>
  <c r="LQ135" i="3"/>
  <c r="TW156" i="3"/>
  <c r="MS102" i="3"/>
  <c r="SC72" i="3"/>
  <c r="SB199" i="3"/>
  <c r="RY121" i="3"/>
  <c r="QW140" i="3"/>
  <c r="QD177" i="3"/>
  <c r="QS135" i="3"/>
  <c r="RD124" i="3"/>
  <c r="SU139" i="3"/>
  <c r="PE93" i="3"/>
  <c r="QC180" i="3"/>
  <c r="TC64" i="3"/>
  <c r="MR154" i="3"/>
  <c r="QQ151" i="3"/>
  <c r="MU166" i="3"/>
  <c r="PR167" i="3"/>
  <c r="QC55" i="3"/>
  <c r="MV128" i="3"/>
  <c r="PE24" i="3"/>
  <c r="MG84" i="3"/>
  <c r="LL158" i="3"/>
  <c r="PH93" i="3"/>
  <c r="SP76" i="3"/>
  <c r="RC142" i="3"/>
  <c r="TU99" i="3"/>
  <c r="PB108" i="3"/>
  <c r="MU171" i="3"/>
  <c r="TU174" i="3"/>
  <c r="LP83" i="3"/>
  <c r="QC136" i="3"/>
  <c r="SH113" i="3"/>
  <c r="LH198" i="3"/>
  <c r="UI170" i="3"/>
  <c r="PO119" i="3"/>
  <c r="SW193" i="3"/>
  <c r="SF132" i="3"/>
  <c r="RM139" i="3"/>
  <c r="MV165" i="3"/>
  <c r="TB182" i="3"/>
  <c r="SG29" i="3"/>
  <c r="QY154" i="3"/>
  <c r="PD95" i="3"/>
  <c r="SE161" i="3"/>
  <c r="TJ136" i="3"/>
  <c r="TJ61" i="3"/>
  <c r="RH180" i="3"/>
  <c r="PV65" i="3"/>
  <c r="SY42" i="3"/>
  <c r="TU158" i="3"/>
  <c r="OR167" i="3"/>
  <c r="MB149" i="3"/>
  <c r="LU34" i="3"/>
  <c r="OY181" i="3"/>
  <c r="TC145" i="3"/>
  <c r="MV200" i="3"/>
  <c r="MX169" i="3"/>
  <c r="MT153" i="3"/>
  <c r="LO170" i="3"/>
  <c r="PX175" i="3"/>
  <c r="PH133" i="3"/>
  <c r="PX62" i="3"/>
  <c r="TG164" i="3"/>
  <c r="LN36" i="3"/>
  <c r="LL103" i="3"/>
  <c r="LE195" i="3"/>
  <c r="TR154" i="3"/>
  <c r="OM194" i="3"/>
  <c r="OX121" i="3"/>
  <c r="LJ129" i="3"/>
  <c r="UC93" i="3"/>
  <c r="SP110" i="3"/>
  <c r="MV171" i="3"/>
  <c r="QT109" i="3"/>
  <c r="TX188" i="3"/>
  <c r="RV183" i="3"/>
  <c r="OO191" i="3"/>
  <c r="UA125" i="3"/>
  <c r="LZ58" i="3"/>
  <c r="MB102" i="3"/>
  <c r="RZ90" i="3"/>
  <c r="QV92" i="3"/>
  <c r="RB172" i="3"/>
  <c r="LG141" i="3"/>
  <c r="LI96" i="3"/>
  <c r="MK139" i="3"/>
  <c r="PX21" i="3"/>
  <c r="QZ195" i="3"/>
  <c r="QB49" i="3"/>
  <c r="RG200" i="3"/>
  <c r="UC96" i="3"/>
  <c r="TX89" i="3"/>
  <c r="LP125" i="3"/>
  <c r="RB67" i="3"/>
  <c r="TE123" i="3"/>
  <c r="PC54" i="3"/>
  <c r="QA189" i="3"/>
  <c r="UJ88" i="3"/>
  <c r="UB165" i="3"/>
  <c r="MQ142" i="3"/>
  <c r="OM164" i="3"/>
  <c r="OL179" i="3"/>
  <c r="RZ164" i="3"/>
  <c r="QW155" i="3"/>
  <c r="LX146" i="3"/>
  <c r="LW25" i="3"/>
  <c r="RN182" i="3"/>
  <c r="MW173" i="3"/>
  <c r="LS113" i="3"/>
  <c r="UF72" i="3"/>
  <c r="QU169" i="3"/>
  <c r="OT124" i="3"/>
  <c r="RD34" i="3"/>
  <c r="TL39" i="3"/>
  <c r="RI179" i="3"/>
  <c r="PO145" i="3"/>
  <c r="TV127" i="3"/>
  <c r="LG190" i="3"/>
  <c r="MJ184" i="3"/>
  <c r="TK149" i="3"/>
  <c r="RC163" i="3"/>
  <c r="TM154" i="3"/>
  <c r="TG151" i="3"/>
  <c r="MY44" i="3"/>
  <c r="PI68" i="3"/>
  <c r="OO92" i="3"/>
  <c r="SE94" i="3"/>
  <c r="PO62" i="3"/>
  <c r="TX141" i="3"/>
  <c r="SH104" i="3"/>
  <c r="UG131" i="3"/>
  <c r="SE134" i="3"/>
  <c r="QR108" i="3"/>
  <c r="UH33" i="3"/>
  <c r="PT174" i="3"/>
  <c r="TY158" i="3"/>
  <c r="PA199" i="3"/>
  <c r="TX178" i="3"/>
  <c r="TA137" i="3"/>
  <c r="LR93" i="3"/>
  <c r="OO161" i="3"/>
  <c r="QZ129" i="3"/>
  <c r="LU116" i="3"/>
  <c r="SI113" i="3"/>
  <c r="TA64" i="3"/>
  <c r="QA191" i="3"/>
  <c r="OM115" i="3"/>
  <c r="RE117" i="3"/>
  <c r="MP184" i="3"/>
  <c r="PY33" i="3"/>
  <c r="SP132" i="3"/>
  <c r="LJ148" i="3"/>
  <c r="LS124" i="3"/>
  <c r="RX107" i="3"/>
  <c r="LJ175" i="3"/>
  <c r="TD181" i="3"/>
  <c r="MG176" i="3"/>
  <c r="MQ15" i="3"/>
  <c r="LK92" i="3"/>
  <c r="RH23" i="3"/>
  <c r="LS175" i="3"/>
  <c r="QR94" i="3"/>
  <c r="ML41" i="3"/>
  <c r="LE93" i="3"/>
  <c r="MS161" i="3"/>
  <c r="QC21" i="3"/>
  <c r="LW101" i="3"/>
  <c r="MP174" i="3"/>
  <c r="PX72" i="3"/>
  <c r="SV171" i="3"/>
  <c r="QV141" i="3"/>
  <c r="MJ181" i="3"/>
  <c r="PI89" i="3"/>
  <c r="ML167" i="3"/>
  <c r="QU143" i="3"/>
  <c r="OQ166" i="3"/>
  <c r="RX146" i="3"/>
  <c r="SI167" i="3"/>
  <c r="MB196" i="3"/>
  <c r="QQ26" i="3"/>
  <c r="TU146" i="3"/>
  <c r="OV174" i="3"/>
  <c r="UD144" i="3"/>
  <c r="TA103" i="3"/>
  <c r="SF147" i="3"/>
  <c r="LF153" i="3"/>
  <c r="OL161" i="3"/>
  <c r="PB133" i="3"/>
  <c r="PX162" i="3"/>
  <c r="UF155" i="3"/>
  <c r="LS122" i="3"/>
  <c r="PE183" i="3"/>
  <c r="SW162" i="3"/>
  <c r="LL189" i="3"/>
  <c r="QF129" i="3"/>
  <c r="SK154" i="3"/>
  <c r="MO125" i="3"/>
  <c r="TV81" i="3"/>
  <c r="MG189" i="3"/>
  <c r="RW154" i="3"/>
  <c r="QO154" i="3" s="1"/>
  <c r="QR134" i="3"/>
  <c r="TL136" i="3"/>
  <c r="LE179" i="3"/>
  <c r="TR132" i="3"/>
  <c r="SS132" i="3"/>
  <c r="LY131" i="3"/>
  <c r="LF200" i="3"/>
  <c r="UH142" i="3"/>
  <c r="OQ151" i="3"/>
  <c r="MM89" i="3"/>
  <c r="QX168" i="3"/>
  <c r="MN199" i="3"/>
  <c r="PF134" i="3"/>
  <c r="MN129" i="3"/>
  <c r="SD84" i="3"/>
  <c r="LW56" i="3"/>
  <c r="MR177" i="3"/>
  <c r="RG29" i="3"/>
  <c r="QB173" i="3"/>
  <c r="RI122" i="3"/>
  <c r="SE191" i="3"/>
  <c r="TG40" i="3"/>
  <c r="RW119" i="3"/>
  <c r="RS40" i="3"/>
  <c r="OQ164" i="3"/>
  <c r="SH137" i="3"/>
  <c r="TY173" i="3"/>
  <c r="RK148" i="3"/>
  <c r="UG193" i="3"/>
  <c r="TJ130" i="3"/>
  <c r="LV129" i="3"/>
  <c r="PT158" i="3"/>
  <c r="MU172" i="3"/>
  <c r="LU182" i="3"/>
  <c r="MP211" i="3"/>
  <c r="ON163" i="3"/>
  <c r="SD169" i="3"/>
  <c r="RE153" i="3"/>
  <c r="MO133" i="3"/>
  <c r="QW96" i="3"/>
  <c r="OU177" i="3"/>
  <c r="UA91" i="3"/>
  <c r="PC175" i="3"/>
  <c r="SC16" i="3"/>
  <c r="TU4" i="3"/>
  <c r="LQ113" i="3"/>
  <c r="UE113" i="3"/>
  <c r="QP102" i="3"/>
  <c r="QL102" i="3" s="1"/>
  <c r="MU133" i="3"/>
  <c r="PS8" i="3"/>
  <c r="LD169" i="3"/>
  <c r="PR112" i="3"/>
  <c r="MJ110" i="3"/>
  <c r="SZ175" i="3"/>
  <c r="PW163" i="3"/>
  <c r="MG112" i="3"/>
  <c r="QS117" i="3"/>
  <c r="QW93" i="3"/>
  <c r="SB165" i="3"/>
  <c r="LG137" i="3"/>
  <c r="UB146" i="3"/>
  <c r="QG151" i="3"/>
  <c r="SU159" i="3"/>
  <c r="UG140" i="3"/>
  <c r="MJ156" i="3"/>
  <c r="SV138" i="3"/>
  <c r="PS188" i="3"/>
  <c r="OP162" i="3"/>
  <c r="PB105" i="3"/>
  <c r="SG117" i="3"/>
  <c r="QT170" i="3"/>
  <c r="TH136" i="3"/>
  <c r="RD161" i="3"/>
  <c r="PW129" i="3"/>
  <c r="OY133" i="3"/>
  <c r="UF37" i="3"/>
  <c r="OW176" i="3"/>
  <c r="LX176" i="3"/>
  <c r="RV166" i="3"/>
  <c r="MK82" i="3"/>
  <c r="LC82" i="3" s="1"/>
  <c r="LW176" i="3"/>
  <c r="SB145" i="3"/>
  <c r="TK68" i="3"/>
  <c r="MK115" i="3"/>
  <c r="TI140" i="3"/>
  <c r="MG114" i="3"/>
  <c r="PU114" i="3"/>
  <c r="RS117" i="3"/>
  <c r="LS80" i="3"/>
  <c r="SA111" i="3"/>
  <c r="SA127" i="3"/>
  <c r="QW126" i="3"/>
  <c r="MW127" i="3"/>
  <c r="TL130" i="3"/>
  <c r="QG169" i="3"/>
  <c r="LW193" i="3"/>
  <c r="ML180" i="3"/>
  <c r="TW165" i="3"/>
  <c r="PU135" i="3"/>
  <c r="LY164" i="3"/>
  <c r="RM107" i="3"/>
  <c r="TD155" i="3"/>
  <c r="OS81" i="3"/>
  <c r="OO198" i="3"/>
  <c r="TD200" i="3"/>
  <c r="LN87" i="3"/>
  <c r="MN102" i="3"/>
  <c r="LT169" i="3"/>
  <c r="OM144" i="3"/>
  <c r="SG80" i="3"/>
  <c r="SV150" i="3"/>
  <c r="SF74" i="3"/>
  <c r="LR165" i="3"/>
  <c r="TX97" i="3"/>
  <c r="MS141" i="3"/>
  <c r="QA179" i="3"/>
  <c r="TE164" i="3"/>
  <c r="SB182" i="3"/>
  <c r="QV129" i="3"/>
  <c r="MM30" i="3"/>
  <c r="RE194" i="3"/>
  <c r="QA133" i="3"/>
  <c r="ON157" i="3"/>
  <c r="RX126" i="3"/>
  <c r="SH32" i="3"/>
  <c r="UJ73" i="3"/>
  <c r="QF80" i="3"/>
  <c r="PH150" i="3"/>
  <c r="MG171" i="3"/>
  <c r="PI75" i="3"/>
  <c r="PO31" i="3"/>
  <c r="SA174" i="3"/>
  <c r="RJ174" i="3"/>
  <c r="PY133" i="3"/>
  <c r="PG139" i="3"/>
  <c r="LE73" i="3"/>
  <c r="PI102" i="3"/>
  <c r="SG13" i="3"/>
  <c r="QT178" i="3"/>
  <c r="LS94" i="3"/>
  <c r="PT187" i="3"/>
  <c r="LM49" i="3"/>
  <c r="ON156" i="3"/>
  <c r="RL151" i="3"/>
  <c r="UA87" i="3"/>
  <c r="QQ198" i="3"/>
  <c r="UJ137" i="3"/>
  <c r="TG87" i="3"/>
  <c r="MU81" i="3"/>
  <c r="PI159" i="3"/>
  <c r="SS39" i="3"/>
  <c r="QR104" i="3"/>
  <c r="TI94" i="3"/>
  <c r="MP187" i="3"/>
  <c r="OQ180" i="3"/>
  <c r="OX153" i="3"/>
  <c r="ML40" i="3"/>
  <c r="UH144" i="3"/>
  <c r="LS159" i="3"/>
  <c r="RW106" i="3"/>
  <c r="QO106" i="3" s="1"/>
  <c r="OW129" i="3"/>
  <c r="SS116" i="3"/>
  <c r="OZ185" i="3"/>
  <c r="RE121" i="3"/>
  <c r="QM121" i="3" s="1"/>
  <c r="SF127" i="3"/>
  <c r="RE145" i="3"/>
  <c r="SO61" i="3"/>
  <c r="OU148" i="3"/>
  <c r="RA184" i="3"/>
  <c r="PA173" i="3"/>
  <c r="PA167" i="3"/>
  <c r="RV120" i="3"/>
  <c r="MG106" i="3"/>
  <c r="LE97" i="3"/>
  <c r="QX146" i="3"/>
  <c r="LJ200" i="3"/>
  <c r="TF155" i="3"/>
  <c r="QW127" i="3"/>
  <c r="PZ143" i="3"/>
  <c r="RH98" i="3"/>
  <c r="QZ98" i="3"/>
  <c r="LN114" i="3"/>
  <c r="MW120" i="3"/>
  <c r="MQ125" i="3"/>
  <c r="UB140" i="3"/>
  <c r="TU169" i="3"/>
  <c r="TC173" i="3"/>
  <c r="PF196" i="3"/>
  <c r="QB195" i="3"/>
  <c r="LH115" i="3"/>
  <c r="OQ98" i="3"/>
  <c r="RK115" i="3"/>
  <c r="RA179" i="3"/>
  <c r="SB110" i="3"/>
  <c r="SV132" i="3"/>
  <c r="QQ130" i="3"/>
  <c r="SW75" i="3"/>
  <c r="SF114" i="3"/>
  <c r="OL181" i="3"/>
  <c r="SQ147" i="3"/>
  <c r="UB189" i="3"/>
  <c r="TV194" i="3"/>
  <c r="PV150" i="3"/>
  <c r="QV126" i="3"/>
  <c r="RC185" i="3"/>
  <c r="TF120" i="3"/>
  <c r="OR113" i="3"/>
  <c r="PY112" i="3"/>
  <c r="TG70" i="3"/>
  <c r="SU10" i="3"/>
  <c r="LV161" i="3"/>
  <c r="PR182" i="3"/>
  <c r="LW154" i="3"/>
  <c r="PR146" i="3"/>
  <c r="LH197" i="3"/>
  <c r="LP104" i="3"/>
  <c r="RM187" i="3"/>
  <c r="LQ150" i="3"/>
  <c r="RG184" i="3"/>
  <c r="TK80" i="3"/>
  <c r="QT186" i="3"/>
  <c r="RJ69" i="3"/>
  <c r="TN211" i="3"/>
  <c r="RE110" i="3"/>
  <c r="QM110" i="3" s="1"/>
  <c r="TF174" i="3"/>
  <c r="PE123" i="3"/>
  <c r="LH114" i="3"/>
  <c r="LM100" i="3"/>
  <c r="RL134" i="3"/>
  <c r="OX94" i="3"/>
  <c r="MS198" i="3"/>
  <c r="OR146" i="3"/>
  <c r="QC118" i="3"/>
  <c r="LX113" i="3"/>
  <c r="TL4" i="3"/>
  <c r="SG173" i="3"/>
  <c r="TI145" i="3"/>
  <c r="OW166" i="3"/>
  <c r="OZ189" i="3"/>
  <c r="PC182" i="3"/>
  <c r="SK10" i="3"/>
  <c r="LR192" i="3"/>
  <c r="LI174" i="3"/>
  <c r="LS120" i="3"/>
  <c r="SZ179" i="3"/>
  <c r="QF163" i="3"/>
  <c r="MO144" i="3"/>
  <c r="TR150" i="3"/>
  <c r="OM147" i="3"/>
  <c r="MW170" i="3"/>
  <c r="RF167" i="3"/>
  <c r="MM123" i="3"/>
  <c r="QZ174" i="3"/>
  <c r="OR177" i="3"/>
  <c r="UF186" i="3"/>
  <c r="PW199" i="3"/>
  <c r="PB157" i="3"/>
  <c r="LH181" i="3"/>
  <c r="RF139" i="3"/>
  <c r="PD158" i="3"/>
  <c r="LZ19" i="3"/>
  <c r="LT163" i="3"/>
  <c r="MY162" i="3"/>
  <c r="PW167" i="3"/>
  <c r="SZ159" i="3"/>
  <c r="TU194" i="3"/>
  <c r="RD152" i="3"/>
  <c r="ON170" i="3"/>
  <c r="UI179" i="3"/>
  <c r="SU142" i="3"/>
  <c r="QX115" i="3"/>
  <c r="PS118" i="3"/>
  <c r="QA165" i="3"/>
  <c r="TM105" i="3"/>
  <c r="TK167" i="3"/>
  <c r="TX128" i="3"/>
  <c r="OX110" i="3"/>
  <c r="PR145" i="3"/>
  <c r="TD139" i="3"/>
  <c r="QQ128" i="3"/>
  <c r="LV107" i="3"/>
  <c r="LD129" i="3"/>
  <c r="OZ82" i="3"/>
  <c r="LO131" i="3"/>
  <c r="TL157" i="3"/>
  <c r="SI133" i="3"/>
  <c r="SX119" i="3"/>
  <c r="LW196" i="3"/>
  <c r="OQ145" i="3"/>
  <c r="OW115" i="3"/>
  <c r="SG171" i="3"/>
  <c r="MJ98" i="3"/>
  <c r="LV131" i="3"/>
  <c r="RL68" i="3"/>
  <c r="TE141" i="3"/>
  <c r="PS151" i="3"/>
  <c r="MQ138" i="3"/>
  <c r="UG115" i="3"/>
  <c r="LE176" i="3"/>
  <c r="MR183" i="3"/>
  <c r="SP153" i="3"/>
  <c r="UF107" i="3"/>
  <c r="SS154" i="3"/>
  <c r="OP46" i="3"/>
  <c r="QE176" i="3"/>
  <c r="RG196" i="3"/>
  <c r="TA148" i="3"/>
  <c r="RB133" i="3"/>
  <c r="SS163" i="3"/>
  <c r="LP190" i="3"/>
  <c r="QY141" i="3"/>
  <c r="OO89" i="3"/>
  <c r="OY160" i="3"/>
  <c r="QE128" i="3"/>
  <c r="MY118" i="3"/>
  <c r="QE159" i="3"/>
  <c r="PX184" i="3"/>
  <c r="MR176" i="3"/>
  <c r="SR22" i="3"/>
  <c r="TZ185" i="3"/>
  <c r="TB61" i="3"/>
  <c r="RJ117" i="3"/>
  <c r="UD136" i="3"/>
  <c r="MY163" i="3"/>
  <c r="OY192" i="3"/>
  <c r="LE66" i="3"/>
  <c r="OU25" i="3"/>
  <c r="RH59" i="3"/>
  <c r="LT126" i="3"/>
  <c r="QC71" i="3"/>
  <c r="OR89" i="3"/>
  <c r="TE117" i="3"/>
  <c r="TF177" i="3"/>
  <c r="LD143" i="3"/>
  <c r="TJ78" i="3"/>
  <c r="SO154" i="3"/>
  <c r="MY165" i="3"/>
  <c r="RC128" i="3"/>
  <c r="SW125" i="3"/>
  <c r="QC170" i="3"/>
  <c r="UA149" i="3"/>
  <c r="RD140" i="3"/>
  <c r="SG139" i="3"/>
  <c r="SE178" i="3"/>
  <c r="RI108" i="3"/>
  <c r="SW169" i="3"/>
  <c r="SU157" i="3"/>
  <c r="TG102" i="3"/>
  <c r="LX106" i="3"/>
  <c r="QQ129" i="3"/>
  <c r="SP139" i="3"/>
  <c r="TB95" i="3"/>
  <c r="LS179" i="3"/>
  <c r="MP177" i="3"/>
  <c r="SQ186" i="3"/>
  <c r="UB132" i="3"/>
  <c r="PB77" i="3"/>
  <c r="ST152" i="3"/>
  <c r="RB199" i="3"/>
  <c r="SH110" i="3"/>
  <c r="TV187" i="3"/>
  <c r="SV127" i="3"/>
  <c r="QW173" i="3"/>
  <c r="LK194" i="3"/>
  <c r="LD115" i="3"/>
  <c r="ON145" i="3"/>
  <c r="RD178" i="3"/>
  <c r="OX42" i="3"/>
  <c r="ON184" i="3"/>
  <c r="OP199" i="3"/>
  <c r="MN123" i="3"/>
  <c r="PC61" i="3"/>
  <c r="LS174" i="3"/>
  <c r="PC181" i="3"/>
  <c r="LQ161" i="3"/>
  <c r="TW195" i="3"/>
  <c r="UI24" i="3"/>
  <c r="LJ198" i="3"/>
  <c r="SX29" i="3"/>
  <c r="OQ19" i="3"/>
  <c r="TF79" i="3"/>
  <c r="TM133" i="3"/>
  <c r="MQ172" i="3"/>
  <c r="PT117" i="3"/>
  <c r="OM120" i="3"/>
  <c r="TH115" i="3"/>
  <c r="MY90" i="3"/>
  <c r="RH185" i="3"/>
  <c r="LF139" i="3"/>
  <c r="MX151" i="3"/>
  <c r="TF154" i="3"/>
  <c r="OW131" i="3"/>
  <c r="QE54" i="3"/>
  <c r="LO18" i="3"/>
  <c r="QF30" i="3"/>
  <c r="LF150" i="3"/>
  <c r="LY134" i="3"/>
  <c r="RX161" i="3"/>
  <c r="SG199" i="3"/>
  <c r="QQ168" i="3"/>
  <c r="RB127" i="3"/>
  <c r="MJ87" i="3"/>
  <c r="PS138" i="3"/>
  <c r="LH200" i="3"/>
  <c r="OL127" i="3"/>
  <c r="LM159" i="3"/>
  <c r="RF147" i="3"/>
  <c r="SW172" i="3"/>
  <c r="MX90" i="3"/>
  <c r="TR121" i="3"/>
  <c r="SY34" i="3"/>
  <c r="UB195" i="3"/>
  <c r="SQ197" i="3"/>
  <c r="PJ111" i="3"/>
  <c r="QE183" i="3"/>
  <c r="PV186" i="3"/>
  <c r="TI30" i="3"/>
  <c r="SA154" i="3"/>
  <c r="QD125" i="3"/>
  <c r="QB190" i="3"/>
  <c r="TL166" i="3"/>
  <c r="MU167" i="3"/>
  <c r="RK136" i="3"/>
  <c r="RC134" i="3"/>
  <c r="MJ166" i="3"/>
  <c r="QW163" i="3"/>
  <c r="SX11" i="3"/>
  <c r="PY177" i="3"/>
  <c r="PA177" i="3"/>
  <c r="LW126" i="3"/>
  <c r="SS139" i="3"/>
  <c r="SU79" i="3"/>
  <c r="LO125" i="3"/>
  <c r="PO174" i="3"/>
  <c r="MG30" i="3"/>
  <c r="MR116" i="3"/>
  <c r="QS163" i="3"/>
  <c r="OR121" i="3"/>
  <c r="TY151" i="3"/>
  <c r="TG176" i="3"/>
  <c r="TM34" i="3"/>
  <c r="LN196" i="3"/>
  <c r="SB12" i="3"/>
  <c r="UD122" i="3"/>
  <c r="TA108" i="3"/>
  <c r="OS166" i="3"/>
  <c r="SS191" i="3"/>
  <c r="PY156" i="3"/>
  <c r="MN106" i="3"/>
  <c r="LY172" i="3"/>
  <c r="MY157" i="3"/>
  <c r="SC184" i="3"/>
  <c r="LN149" i="3"/>
  <c r="MY170" i="3"/>
  <c r="RS129" i="3"/>
  <c r="MM38" i="3"/>
  <c r="PU176" i="3"/>
  <c r="RY172" i="3"/>
  <c r="TM164" i="3"/>
  <c r="UB50" i="3"/>
  <c r="OU178" i="3"/>
  <c r="LD198" i="3"/>
  <c r="RF163" i="3"/>
  <c r="RG17" i="3"/>
  <c r="TZ172" i="3"/>
  <c r="RZ49" i="3"/>
  <c r="QE166" i="3"/>
  <c r="PV139" i="3"/>
  <c r="PC3" i="3"/>
  <c r="UH131" i="3"/>
  <c r="MK196" i="3"/>
  <c r="SH26" i="3"/>
  <c r="TC13" i="3"/>
  <c r="RA162" i="3"/>
  <c r="SH160" i="3"/>
  <c r="QF10" i="3"/>
  <c r="PE171" i="3"/>
  <c r="TR170" i="3"/>
  <c r="UH106" i="3"/>
  <c r="RE174" i="3"/>
  <c r="TA41" i="3"/>
  <c r="SC164" i="3"/>
  <c r="OT132" i="3"/>
  <c r="SE112" i="3"/>
  <c r="PZ174" i="3"/>
  <c r="LQ147" i="3"/>
  <c r="SQ151" i="3"/>
  <c r="RD170" i="3"/>
  <c r="UF150" i="3"/>
  <c r="LS166" i="3"/>
  <c r="RD139" i="3"/>
  <c r="OW190" i="3"/>
  <c r="SV188" i="3"/>
  <c r="LV168" i="3"/>
  <c r="UJ138" i="3"/>
  <c r="RC64" i="3"/>
  <c r="RS156" i="3"/>
  <c r="MR141" i="3"/>
  <c r="OP140" i="3"/>
  <c r="MT140" i="3"/>
  <c r="OW132" i="3"/>
  <c r="TW129" i="3"/>
  <c r="RJ152" i="3"/>
  <c r="UJ192" i="3"/>
  <c r="ML170" i="3"/>
  <c r="SS195" i="3"/>
  <c r="QY171" i="3"/>
  <c r="LD180" i="3"/>
  <c r="PD181" i="3"/>
  <c r="PO176" i="3"/>
  <c r="OR164" i="3"/>
  <c r="UA108" i="3"/>
  <c r="MG170" i="3"/>
  <c r="TB181" i="3"/>
  <c r="OS108" i="3"/>
  <c r="MT168" i="3"/>
  <c r="PT110" i="3"/>
  <c r="LQ190" i="3"/>
  <c r="QS132" i="3"/>
  <c r="RI181" i="3"/>
  <c r="LN118" i="3"/>
  <c r="OY140" i="3"/>
  <c r="RL114" i="3"/>
  <c r="PD165" i="3"/>
  <c r="OR170" i="3"/>
  <c r="SP194" i="3"/>
  <c r="RD154" i="3"/>
  <c r="TE211" i="3"/>
  <c r="PY153" i="3"/>
  <c r="OL112" i="3"/>
  <c r="SX155" i="3"/>
  <c r="RD128" i="3"/>
  <c r="OV191" i="3"/>
  <c r="LU165" i="3"/>
  <c r="QB188" i="3"/>
  <c r="TB104" i="3"/>
  <c r="PB169" i="3"/>
  <c r="QE50" i="3"/>
  <c r="RI163" i="3"/>
  <c r="MA184" i="3"/>
  <c r="UI126" i="3"/>
  <c r="TY189" i="3"/>
  <c r="UC113" i="3"/>
  <c r="PH21" i="3"/>
  <c r="QZ197" i="3"/>
  <c r="QZ87" i="3"/>
  <c r="UH3" i="3"/>
  <c r="TW170" i="3"/>
  <c r="SK142" i="3"/>
  <c r="MK144" i="3"/>
  <c r="UE186" i="3"/>
  <c r="UI152" i="3"/>
  <c r="MG163" i="3"/>
  <c r="TJ11" i="3"/>
  <c r="QT112" i="3"/>
  <c r="RV127" i="3"/>
  <c r="MG168" i="3"/>
  <c r="OQ26" i="3"/>
  <c r="PH151" i="3"/>
  <c r="MO145" i="3"/>
  <c r="RM16" i="3"/>
  <c r="SR166" i="3"/>
  <c r="ON166" i="3"/>
  <c r="PI180" i="3"/>
  <c r="MA154" i="3"/>
  <c r="LS96" i="3"/>
  <c r="ST138" i="3"/>
  <c r="OO113" i="3"/>
  <c r="PB195" i="3"/>
  <c r="QP142" i="3"/>
  <c r="LV189" i="3"/>
  <c r="PY185" i="3"/>
  <c r="LP153" i="3"/>
  <c r="LR94" i="3"/>
  <c r="QD139" i="3"/>
  <c r="PH98" i="3"/>
  <c r="SF129" i="3"/>
  <c r="SP167" i="3"/>
  <c r="UG63" i="3"/>
  <c r="QZ124" i="3"/>
  <c r="RS169" i="3"/>
  <c r="SD92" i="3"/>
  <c r="RM43" i="3"/>
  <c r="RV63" i="3"/>
  <c r="SZ181" i="3"/>
  <c r="LW158" i="3"/>
  <c r="TH170" i="3"/>
  <c r="TF179" i="3"/>
  <c r="QX174" i="3"/>
  <c r="MJ196" i="3"/>
  <c r="QQ110" i="3"/>
  <c r="MO81" i="3"/>
  <c r="PJ140" i="3"/>
  <c r="SS175" i="3"/>
  <c r="LO133" i="3"/>
  <c r="MW133" i="3"/>
  <c r="PA178" i="3"/>
  <c r="MY30" i="3"/>
  <c r="MK168" i="3"/>
  <c r="LF190" i="3"/>
  <c r="RF106" i="3"/>
  <c r="LX177" i="3"/>
  <c r="QD167" i="3"/>
  <c r="LZ192" i="3"/>
  <c r="SQ193" i="3"/>
  <c r="QZ94" i="3"/>
  <c r="MB147" i="3"/>
  <c r="RI165" i="3"/>
  <c r="SH128" i="3"/>
  <c r="SQ109" i="3"/>
  <c r="PE160" i="3"/>
  <c r="SJ132" i="3"/>
  <c r="QU174" i="3"/>
  <c r="ST135" i="3"/>
  <c r="TB180" i="3"/>
  <c r="PW127" i="3"/>
  <c r="RL167" i="3"/>
  <c r="QR127" i="3"/>
  <c r="RI186" i="3"/>
  <c r="QS187" i="3"/>
  <c r="OT113" i="3"/>
  <c r="UE170" i="3"/>
  <c r="LF181" i="3"/>
  <c r="SW85" i="3"/>
  <c r="ON139" i="3"/>
  <c r="OY135" i="3"/>
  <c r="PA166" i="3"/>
  <c r="TR146" i="3"/>
  <c r="LJ12" i="3"/>
  <c r="SE78" i="3"/>
  <c r="LN195" i="3"/>
  <c r="LM196" i="3"/>
  <c r="PU27" i="3"/>
  <c r="PF108" i="3"/>
  <c r="OR99" i="3"/>
  <c r="QR170" i="3"/>
  <c r="TW181" i="3"/>
  <c r="MS133" i="3"/>
  <c r="TI191" i="3"/>
  <c r="LX112" i="3"/>
  <c r="TJ156" i="3"/>
  <c r="LF154" i="3"/>
  <c r="LM90" i="3"/>
  <c r="TZ98" i="3"/>
  <c r="OX105" i="3"/>
  <c r="MW171" i="3"/>
  <c r="SO170" i="3"/>
  <c r="OP175" i="3"/>
  <c r="LY147" i="3"/>
  <c r="PA193" i="3"/>
  <c r="SC73" i="3"/>
  <c r="TZ196" i="3"/>
  <c r="PI4" i="3"/>
  <c r="UJ142" i="3"/>
  <c r="OS77" i="3"/>
  <c r="OX189" i="3"/>
  <c r="MN164" i="3"/>
  <c r="PF84" i="3"/>
  <c r="QX109" i="3"/>
  <c r="OQ153" i="3"/>
  <c r="MW124" i="3"/>
  <c r="SS157" i="3"/>
  <c r="OL164" i="3"/>
  <c r="UE179" i="3"/>
  <c r="PV162" i="3"/>
  <c r="SX139" i="3"/>
  <c r="SC175" i="3"/>
  <c r="QR154" i="3"/>
  <c r="RN31" i="3"/>
  <c r="SS78" i="3"/>
  <c r="LH178" i="3"/>
  <c r="SR118" i="3"/>
  <c r="TM124" i="3"/>
  <c r="TH192" i="3"/>
  <c r="OW154" i="3"/>
  <c r="PW186" i="3"/>
  <c r="OZ154" i="3"/>
  <c r="OR84" i="3"/>
  <c r="MM136" i="3"/>
  <c r="LL153" i="3"/>
  <c r="LD146" i="3"/>
  <c r="TL154" i="3"/>
  <c r="UD168" i="3"/>
  <c r="OU199" i="3"/>
  <c r="PE186" i="3"/>
  <c r="LZ116" i="3"/>
  <c r="PG166" i="3"/>
  <c r="QR169" i="3"/>
  <c r="MG150" i="3"/>
  <c r="MM33" i="3"/>
  <c r="SI176" i="3"/>
  <c r="LV182" i="3"/>
  <c r="QR56" i="3"/>
  <c r="PX116" i="3"/>
  <c r="LU128" i="3"/>
  <c r="RH176" i="3"/>
  <c r="LQ138" i="3"/>
  <c r="SV141" i="3"/>
  <c r="RI95" i="3"/>
  <c r="MV32" i="3"/>
  <c r="OZ90" i="3"/>
  <c r="RN39" i="3"/>
  <c r="UF154" i="3"/>
  <c r="TX173" i="3"/>
  <c r="LE135" i="3"/>
  <c r="SS134" i="3"/>
  <c r="MB169" i="3"/>
  <c r="MA211" i="3"/>
  <c r="SJ167" i="3"/>
  <c r="OQ159" i="3"/>
  <c r="QD137" i="3"/>
  <c r="ML143" i="3"/>
  <c r="QY174" i="3"/>
  <c r="TY198" i="3"/>
  <c r="RY145" i="3"/>
  <c r="PY200" i="3"/>
  <c r="TV137" i="3"/>
  <c r="SK159" i="3"/>
  <c r="QS149" i="3"/>
  <c r="TY49" i="3"/>
  <c r="MO15" i="3"/>
  <c r="MQ167" i="3"/>
  <c r="MW137" i="3"/>
  <c r="TZ156" i="3"/>
  <c r="SP183" i="3"/>
  <c r="SV140" i="3"/>
  <c r="UF99" i="3"/>
  <c r="MO161" i="3"/>
  <c r="UH104" i="3"/>
  <c r="UB168" i="3"/>
  <c r="PJ187" i="3"/>
  <c r="PD119" i="3"/>
  <c r="LL154" i="3"/>
  <c r="UF177" i="3"/>
  <c r="PZ134" i="3"/>
  <c r="ML117" i="3"/>
  <c r="PW182" i="3"/>
  <c r="RH116" i="3"/>
  <c r="TA129" i="3"/>
  <c r="UH128" i="3"/>
  <c r="TZ188" i="3"/>
  <c r="PG190" i="3"/>
  <c r="LH88" i="3"/>
  <c r="RI140" i="3"/>
  <c r="LE115" i="3"/>
  <c r="QF157" i="3"/>
  <c r="LO147" i="3"/>
  <c r="UB129" i="3"/>
  <c r="TI69" i="3"/>
  <c r="MW185" i="3"/>
  <c r="UJ68" i="3"/>
  <c r="SZ101" i="3"/>
  <c r="TY35" i="3"/>
  <c r="RY55" i="3"/>
  <c r="RX142" i="3"/>
  <c r="QY137" i="3"/>
  <c r="UE100" i="3"/>
  <c r="SX40" i="3"/>
  <c r="SP40" i="3"/>
  <c r="QU107" i="3"/>
  <c r="LF129" i="3"/>
  <c r="QP169" i="3"/>
  <c r="RC182" i="3"/>
  <c r="TC21" i="3"/>
  <c r="SC197" i="3"/>
  <c r="MS54" i="3"/>
  <c r="UI141" i="3"/>
  <c r="LL179" i="3"/>
  <c r="MM70" i="3"/>
  <c r="LV51" i="3"/>
  <c r="SE137" i="3"/>
  <c r="RM184" i="3"/>
  <c r="TZ183" i="3"/>
  <c r="QC142" i="3"/>
  <c r="OU66" i="3"/>
  <c r="LP162" i="3"/>
  <c r="LJ9" i="3"/>
  <c r="UI168" i="3"/>
  <c r="LY120" i="3"/>
  <c r="QT110" i="3"/>
  <c r="MX177" i="3"/>
  <c r="OY199" i="3"/>
  <c r="LT89" i="3"/>
  <c r="MK143" i="3"/>
  <c r="QT157" i="3"/>
  <c r="SE162" i="3"/>
  <c r="LZ161" i="3"/>
  <c r="OU141" i="3"/>
  <c r="TL181" i="3"/>
  <c r="UC145" i="3"/>
  <c r="OW179" i="3"/>
  <c r="MK149" i="3"/>
  <c r="LC149" i="3" s="1"/>
  <c r="PR173" i="3"/>
  <c r="LW134" i="3"/>
  <c r="RW177" i="3"/>
  <c r="QS154" i="3"/>
  <c r="OZ118" i="3"/>
  <c r="UH176" i="3"/>
  <c r="LX82" i="3"/>
  <c r="UE95" i="3"/>
  <c r="PZ144" i="3"/>
  <c r="TR93" i="3"/>
  <c r="PY126" i="3"/>
  <c r="RS185" i="3"/>
  <c r="SF197" i="3"/>
  <c r="PA186" i="3"/>
  <c r="PR101" i="3"/>
  <c r="RX174" i="3"/>
  <c r="MR187" i="3"/>
  <c r="ON195" i="3"/>
  <c r="UC130" i="3"/>
  <c r="SI134" i="3"/>
  <c r="SW211" i="3"/>
  <c r="TY100" i="3"/>
  <c r="MX96" i="3"/>
  <c r="LR111" i="3"/>
  <c r="TB159" i="3"/>
  <c r="TA183" i="3"/>
  <c r="RW164" i="3"/>
  <c r="OX123" i="3"/>
  <c r="TE171" i="3"/>
  <c r="RC167" i="3"/>
  <c r="LF119" i="3"/>
  <c r="OS141" i="3"/>
  <c r="QT149" i="3"/>
  <c r="LO120" i="3"/>
  <c r="PF171" i="3"/>
  <c r="ST175" i="3"/>
  <c r="TV168" i="3"/>
  <c r="OM139" i="3"/>
  <c r="LX25" i="3"/>
  <c r="UJ103" i="3"/>
  <c r="TV176" i="3"/>
  <c r="QF104" i="3"/>
  <c r="LW105" i="3"/>
  <c r="SG165" i="3"/>
  <c r="TH196" i="3"/>
  <c r="UA115" i="3"/>
  <c r="OM58" i="3"/>
  <c r="SS106" i="3"/>
  <c r="TZ66" i="3"/>
  <c r="LT113" i="3"/>
  <c r="SK24" i="3"/>
  <c r="LG95" i="3"/>
  <c r="LP117" i="3"/>
  <c r="OO155" i="3"/>
  <c r="LI74" i="3"/>
  <c r="QV124" i="3"/>
  <c r="TE95" i="3"/>
  <c r="MS121" i="3"/>
  <c r="MK135" i="3"/>
  <c r="RL81" i="3"/>
  <c r="TE115" i="3"/>
  <c r="OQ143" i="3"/>
  <c r="MY125" i="3"/>
  <c r="QB159" i="3"/>
  <c r="SG200" i="3"/>
  <c r="RB160" i="3"/>
  <c r="RN134" i="3"/>
  <c r="LQ139" i="3"/>
  <c r="TL146" i="3"/>
  <c r="SW61" i="3"/>
  <c r="LR169" i="3"/>
  <c r="OT183" i="3"/>
  <c r="RM185" i="3"/>
  <c r="RX198" i="3"/>
  <c r="MX178" i="3"/>
  <c r="UH177" i="3"/>
  <c r="RF133" i="3"/>
  <c r="PV130" i="3"/>
  <c r="PF100" i="3"/>
  <c r="UG179" i="3"/>
  <c r="SG55" i="3"/>
  <c r="MO183" i="3"/>
  <c r="RB188" i="3"/>
  <c r="LE150" i="3"/>
  <c r="TH157" i="3"/>
  <c r="ST142" i="3"/>
  <c r="LM147" i="3"/>
  <c r="QB150" i="3"/>
  <c r="UE139" i="3"/>
  <c r="MW143" i="3"/>
  <c r="LJ186" i="3"/>
  <c r="SK112" i="3"/>
  <c r="QX178" i="3"/>
  <c r="UJ168" i="3"/>
  <c r="LT138" i="3"/>
  <c r="ON171" i="3"/>
  <c r="TL155" i="3"/>
  <c r="OP180" i="3"/>
  <c r="TD14" i="3"/>
  <c r="QP53" i="3"/>
  <c r="QS59" i="3"/>
  <c r="LG92" i="3"/>
  <c r="QV156" i="3"/>
  <c r="SB153" i="3"/>
  <c r="SE93" i="3"/>
  <c r="SQ101" i="3"/>
  <c r="SA117" i="3"/>
  <c r="SS129" i="3"/>
  <c r="LD116" i="3"/>
  <c r="PF178" i="3"/>
  <c r="ML129" i="3"/>
  <c r="LW148" i="3"/>
  <c r="QB168" i="3"/>
  <c r="LQ172" i="3"/>
  <c r="LK165" i="3"/>
  <c r="MR180" i="3"/>
  <c r="QC195" i="3"/>
  <c r="OY146" i="3"/>
  <c r="SV73" i="3"/>
  <c r="QW134" i="3"/>
  <c r="OP195" i="3"/>
  <c r="SB83" i="3"/>
  <c r="SJ198" i="3"/>
  <c r="PA180" i="3"/>
  <c r="QC19" i="3"/>
  <c r="OL133" i="3"/>
  <c r="LH185" i="3"/>
  <c r="TG121" i="3"/>
  <c r="TG122" i="3"/>
  <c r="SF134" i="3"/>
  <c r="RV165" i="3"/>
  <c r="MR165" i="3"/>
  <c r="LR95" i="3"/>
  <c r="TI144" i="3"/>
  <c r="LY18" i="3"/>
  <c r="PY150" i="3"/>
  <c r="PO123" i="3"/>
  <c r="SR149" i="3"/>
  <c r="PJ29" i="3"/>
  <c r="TR173" i="3"/>
  <c r="TC157" i="3"/>
  <c r="QF136" i="3"/>
  <c r="OT125" i="3"/>
  <c r="MV63" i="3"/>
  <c r="SU184" i="3"/>
  <c r="PZ152" i="3"/>
  <c r="TL141" i="3"/>
  <c r="QC145" i="3"/>
  <c r="QF31" i="3"/>
  <c r="OR62" i="3"/>
  <c r="RF154" i="3"/>
  <c r="RK196" i="3"/>
  <c r="SO12" i="3"/>
  <c r="MK200" i="3"/>
  <c r="MJ177" i="3"/>
  <c r="TI12" i="3"/>
  <c r="RY140" i="3"/>
  <c r="UI3" i="3"/>
  <c r="LU83" i="3"/>
  <c r="RM130" i="3"/>
  <c r="QD148" i="3"/>
  <c r="MA145" i="3"/>
  <c r="TL95" i="3"/>
  <c r="TU140" i="3"/>
  <c r="RA200" i="3"/>
  <c r="LV119" i="3"/>
  <c r="TF167" i="3"/>
  <c r="TL80" i="3"/>
  <c r="UH146" i="3"/>
  <c r="UB123" i="3"/>
  <c r="SC173" i="3"/>
  <c r="MM165" i="3"/>
  <c r="RF162" i="3"/>
  <c r="OZ186" i="3"/>
  <c r="PR162" i="3"/>
  <c r="UF119" i="3"/>
  <c r="PB165" i="3"/>
  <c r="OO168" i="3"/>
  <c r="SR151" i="3"/>
  <c r="SD108" i="3"/>
  <c r="QW128" i="3"/>
  <c r="LX167" i="3"/>
  <c r="LV68" i="3"/>
  <c r="SP39" i="3"/>
  <c r="PV195" i="3"/>
  <c r="OS135" i="3"/>
  <c r="TG133" i="3"/>
  <c r="QP162" i="3"/>
  <c r="MF211" i="3"/>
  <c r="TC158" i="3"/>
  <c r="LI110" i="3"/>
  <c r="QX188" i="3"/>
  <c r="PW152" i="3"/>
  <c r="PJ175" i="3"/>
  <c r="SD130" i="3"/>
  <c r="SX132" i="3"/>
  <c r="MA152" i="3"/>
  <c r="MQ120" i="3"/>
  <c r="MX158" i="3"/>
  <c r="UF151" i="3"/>
  <c r="QZ163" i="3"/>
  <c r="QD133" i="3"/>
  <c r="LM60" i="3"/>
  <c r="TH103" i="3"/>
  <c r="SC151" i="3"/>
  <c r="SE187" i="3"/>
  <c r="RV157" i="3"/>
  <c r="MN142" i="3"/>
  <c r="QV159" i="3"/>
  <c r="SJ155" i="3"/>
  <c r="TI110" i="3"/>
  <c r="TJ188" i="3"/>
  <c r="SY104" i="3"/>
  <c r="TY122" i="3"/>
  <c r="UD59" i="3"/>
  <c r="UJ139" i="3"/>
  <c r="QS179" i="3"/>
  <c r="LH56" i="3"/>
  <c r="UH173" i="3"/>
  <c r="QX177" i="3"/>
  <c r="MT110" i="3"/>
  <c r="MB135" i="3"/>
  <c r="TA117" i="3"/>
  <c r="QB111" i="3"/>
  <c r="PY173" i="3"/>
  <c r="LF165" i="3"/>
  <c r="ON122" i="3"/>
  <c r="LP51" i="3"/>
  <c r="TA189" i="3"/>
  <c r="LJ86" i="3"/>
  <c r="MV190" i="3"/>
  <c r="SX54" i="3"/>
  <c r="MM114" i="3"/>
  <c r="LM149" i="3"/>
  <c r="LH193" i="3"/>
  <c r="TI171" i="3"/>
  <c r="TB163" i="3"/>
  <c r="PB144" i="3"/>
  <c r="LV64" i="3"/>
  <c r="RN104" i="3"/>
  <c r="RS52" i="3"/>
  <c r="PG137" i="3"/>
  <c r="MM166" i="3"/>
  <c r="MS84" i="3"/>
  <c r="TY26" i="3"/>
  <c r="LH159" i="3"/>
  <c r="TB59" i="3"/>
  <c r="OY124" i="3"/>
  <c r="OL52" i="3"/>
  <c r="OM170" i="3"/>
  <c r="MT139" i="3"/>
  <c r="MT181" i="3"/>
  <c r="SJ140" i="3"/>
  <c r="MN74" i="3"/>
  <c r="LX195" i="3"/>
  <c r="PW165" i="3"/>
  <c r="SO165" i="3"/>
  <c r="SO58" i="3"/>
  <c r="SE7" i="3"/>
  <c r="SV93" i="3"/>
  <c r="MA97" i="3"/>
  <c r="RJ108" i="3"/>
  <c r="RA150" i="3"/>
  <c r="RY178" i="3"/>
  <c r="ST155" i="3"/>
  <c r="SI98" i="3"/>
  <c r="PD110" i="3"/>
  <c r="SV149" i="3"/>
  <c r="TD95" i="3"/>
  <c r="OS80" i="3"/>
  <c r="TY155" i="3"/>
  <c r="TH179" i="3"/>
  <c r="RW158" i="3"/>
  <c r="SV118" i="3"/>
  <c r="PA22" i="3"/>
  <c r="SE136" i="3"/>
  <c r="LL172" i="3"/>
  <c r="SX189" i="3"/>
  <c r="RH181" i="3"/>
  <c r="SY153" i="3"/>
  <c r="QS134" i="3"/>
  <c r="QT26" i="3"/>
  <c r="QD117" i="3"/>
  <c r="MT186" i="3"/>
  <c r="OO139" i="3"/>
  <c r="LK182" i="3"/>
  <c r="SP175" i="3"/>
  <c r="UF179" i="3"/>
  <c r="PA171" i="3"/>
  <c r="LS193" i="3"/>
  <c r="LV95" i="3"/>
  <c r="SZ150" i="3"/>
  <c r="LI14" i="3"/>
  <c r="TD128" i="3"/>
  <c r="TD36" i="3"/>
  <c r="TR139" i="3"/>
  <c r="TW125" i="3"/>
  <c r="RB144" i="3"/>
  <c r="RY69" i="3"/>
  <c r="MG38" i="3"/>
  <c r="PU171" i="3"/>
  <c r="PS172" i="3"/>
  <c r="RA140" i="3"/>
  <c r="SW118" i="3"/>
  <c r="LN142" i="3"/>
  <c r="MK56" i="3"/>
  <c r="TE80" i="3"/>
  <c r="QT5" i="3"/>
  <c r="MW186" i="3"/>
  <c r="TV164" i="3"/>
  <c r="QG133" i="3"/>
  <c r="SW151" i="3"/>
  <c r="PE107" i="3"/>
  <c r="QU67" i="3"/>
  <c r="SW180" i="3"/>
  <c r="MN50" i="3"/>
  <c r="MP185" i="3"/>
  <c r="SA197" i="3"/>
  <c r="RN166" i="3"/>
  <c r="PD140" i="3"/>
  <c r="SD161" i="3"/>
  <c r="UG161" i="3"/>
  <c r="PE157" i="3"/>
  <c r="SB136" i="3"/>
  <c r="QP83" i="3"/>
  <c r="MJ179" i="3"/>
  <c r="LY184" i="3"/>
  <c r="TG106" i="3"/>
  <c r="LX196" i="3"/>
  <c r="SA141" i="3"/>
  <c r="MW177" i="3"/>
  <c r="TJ146" i="3"/>
  <c r="UE147" i="3"/>
  <c r="RM105" i="3"/>
  <c r="SW30" i="3"/>
  <c r="PJ151" i="3"/>
  <c r="SI40" i="3"/>
  <c r="OV99" i="3"/>
  <c r="PX168" i="3"/>
  <c r="QG117" i="3"/>
  <c r="SD162" i="3"/>
  <c r="LJ164" i="3"/>
  <c r="OS190" i="3"/>
  <c r="RC183" i="3"/>
  <c r="PD193" i="3"/>
  <c r="TB120" i="3"/>
  <c r="OR160" i="3"/>
  <c r="LD175" i="3"/>
  <c r="SO176" i="3"/>
  <c r="TG140" i="3"/>
  <c r="UB126" i="3"/>
  <c r="OV184" i="3"/>
  <c r="TF193" i="3"/>
  <c r="TH175" i="3"/>
  <c r="OM161" i="3"/>
  <c r="PY119" i="3"/>
  <c r="QX142" i="3"/>
  <c r="PO39" i="3"/>
  <c r="QZ136" i="3"/>
  <c r="SC163" i="3"/>
  <c r="RN63" i="3"/>
  <c r="QV112" i="3"/>
  <c r="MO139" i="3"/>
  <c r="TI161" i="3"/>
  <c r="TM112" i="3"/>
  <c r="TX87" i="3"/>
  <c r="OY164" i="3"/>
  <c r="LE149" i="3"/>
  <c r="SD9" i="3"/>
  <c r="SI87" i="3"/>
  <c r="RX183" i="3"/>
  <c r="TX126" i="3"/>
  <c r="OZ148" i="3"/>
  <c r="RZ119" i="3"/>
  <c r="MK110" i="3"/>
  <c r="MT121" i="3"/>
  <c r="LV144" i="3"/>
  <c r="QE161" i="3"/>
  <c r="LF11" i="3"/>
  <c r="RA152" i="3"/>
  <c r="OL152" i="3"/>
  <c r="RF175" i="3"/>
  <c r="RG160" i="3"/>
  <c r="LP163" i="3"/>
  <c r="QP114" i="3"/>
  <c r="LV165" i="3"/>
  <c r="UF39" i="3"/>
  <c r="SD48" i="3"/>
  <c r="OR198" i="3"/>
  <c r="PE153" i="3"/>
  <c r="SE197" i="3"/>
  <c r="RC66" i="3"/>
  <c r="LR171" i="3"/>
  <c r="MA144" i="3"/>
  <c r="RM152" i="3"/>
  <c r="UB46" i="3"/>
  <c r="PD170" i="3"/>
  <c r="MJ163" i="3"/>
  <c r="PS180" i="3"/>
  <c r="QY160" i="3"/>
  <c r="LH179" i="3"/>
  <c r="QE150" i="3"/>
  <c r="UH175" i="3"/>
  <c r="PZ140" i="3"/>
  <c r="RK143" i="3"/>
  <c r="QC133" i="3"/>
  <c r="PU196" i="3"/>
  <c r="OL128" i="3"/>
  <c r="OH128" i="3" s="1"/>
  <c r="TV161" i="3"/>
  <c r="MJ62" i="3"/>
  <c r="RM102" i="3"/>
  <c r="QA178" i="3"/>
  <c r="QQ161" i="3"/>
  <c r="OO142" i="3"/>
  <c r="SE158" i="3"/>
  <c r="SI174" i="3"/>
  <c r="TH148" i="3"/>
  <c r="RK176" i="3"/>
  <c r="PC126" i="3"/>
  <c r="TV134" i="3"/>
  <c r="LH170" i="3"/>
  <c r="SY118" i="3"/>
  <c r="MT189" i="3"/>
  <c r="QD143" i="3"/>
  <c r="OQ22" i="3"/>
  <c r="QZ104" i="3"/>
  <c r="LT141" i="3"/>
  <c r="QV120" i="3"/>
  <c r="RA131" i="3"/>
  <c r="MN155" i="3"/>
  <c r="SR59" i="3"/>
  <c r="LY192" i="3"/>
  <c r="RW25" i="3"/>
  <c r="LR196" i="3"/>
  <c r="PC141" i="3"/>
  <c r="MW13" i="3"/>
  <c r="LY193" i="3"/>
  <c r="QT43" i="3"/>
  <c r="PG146" i="3"/>
  <c r="LY177" i="3"/>
  <c r="OM197" i="3"/>
  <c r="RJ114" i="3"/>
  <c r="SC98" i="3"/>
  <c r="TU200" i="3"/>
  <c r="OM182" i="3"/>
  <c r="TL119" i="3"/>
  <c r="QF192" i="3"/>
  <c r="MV161" i="3"/>
  <c r="LF42" i="3"/>
  <c r="TC106" i="3"/>
  <c r="QU147" i="3"/>
  <c r="RJ162" i="3"/>
  <c r="MJ148" i="3"/>
  <c r="PD141" i="3"/>
  <c r="PC167" i="3"/>
  <c r="PW45" i="3"/>
  <c r="PC60" i="3"/>
  <c r="UG113" i="3"/>
  <c r="SC106" i="3"/>
  <c r="UG119" i="3"/>
  <c r="PX183" i="3"/>
  <c r="PX169" i="3"/>
  <c r="OU116" i="3"/>
  <c r="UE188" i="3"/>
  <c r="UH87" i="3"/>
  <c r="QW165" i="3"/>
  <c r="RB173" i="3"/>
  <c r="RZ176" i="3"/>
  <c r="RJ173" i="3"/>
  <c r="MX67" i="3"/>
  <c r="QP100" i="3"/>
  <c r="MK130" i="3"/>
  <c r="LC130" i="3" s="1"/>
  <c r="RG168" i="3"/>
  <c r="SJ24" i="3"/>
  <c r="MP173" i="3"/>
  <c r="PD138" i="3"/>
  <c r="PZ151" i="3"/>
  <c r="QS101" i="3"/>
  <c r="UD101" i="3"/>
  <c r="OU111" i="3"/>
  <c r="RK104" i="3"/>
  <c r="RN45" i="3"/>
  <c r="PZ26" i="3"/>
  <c r="TW153" i="3"/>
  <c r="LP165" i="3"/>
  <c r="QW123" i="3"/>
  <c r="RJ102" i="3"/>
  <c r="RG163" i="3"/>
  <c r="RL128" i="3"/>
  <c r="TA157" i="3"/>
  <c r="UG117" i="3"/>
  <c r="QC193" i="3"/>
  <c r="QZ152" i="3"/>
  <c r="LW30" i="3"/>
  <c r="QE140" i="3"/>
  <c r="LW172" i="3"/>
  <c r="PW189" i="3"/>
  <c r="OW156" i="3"/>
  <c r="RY170" i="3"/>
  <c r="OT130" i="3"/>
  <c r="RW150" i="3"/>
  <c r="RL179" i="3"/>
  <c r="TY172" i="3"/>
  <c r="QP57" i="3"/>
  <c r="QL57" i="3" s="1"/>
  <c r="MW148" i="3"/>
  <c r="PJ62" i="3"/>
  <c r="MA181" i="3"/>
  <c r="QX176" i="3"/>
  <c r="OU159" i="3"/>
  <c r="PS161" i="3"/>
  <c r="OS183" i="3"/>
  <c r="PS143" i="3"/>
  <c r="QV173" i="3"/>
  <c r="MV187" i="3"/>
  <c r="LI98" i="3"/>
  <c r="SI125" i="3"/>
  <c r="RL74" i="3"/>
  <c r="OW153" i="3"/>
  <c r="LO101" i="3"/>
  <c r="OO178" i="3"/>
  <c r="QB177" i="3"/>
  <c r="OL170" i="3"/>
  <c r="QE158" i="3"/>
  <c r="TM165" i="3"/>
  <c r="QT71" i="3"/>
  <c r="UA156" i="3"/>
  <c r="RA127" i="3"/>
  <c r="LM171" i="3"/>
  <c r="RY162" i="3"/>
  <c r="PD190" i="3"/>
  <c r="TC146" i="3"/>
  <c r="UB161" i="3"/>
  <c r="QU116" i="3"/>
  <c r="PI134" i="3"/>
  <c r="TK103" i="3"/>
  <c r="RF189" i="3"/>
  <c r="SK120" i="3"/>
  <c r="OW170" i="3"/>
  <c r="RV186" i="3"/>
  <c r="QY169" i="3"/>
  <c r="MR105" i="3"/>
  <c r="MA141" i="3"/>
  <c r="SJ145" i="3"/>
  <c r="MN146" i="3"/>
  <c r="SO185" i="3"/>
  <c r="TH100" i="3"/>
  <c r="MN175" i="3"/>
  <c r="RI128" i="3"/>
  <c r="UD194" i="3"/>
  <c r="UH65" i="3"/>
  <c r="RI161" i="3"/>
  <c r="LO151" i="3"/>
  <c r="RB196" i="3"/>
  <c r="SO140" i="3"/>
  <c r="LN70" i="3"/>
  <c r="RM171" i="3"/>
  <c r="PV85" i="3"/>
  <c r="QG81" i="3"/>
  <c r="PD111" i="3"/>
  <c r="LU122" i="3"/>
  <c r="LT152" i="3"/>
  <c r="LN75" i="3"/>
  <c r="SY170" i="3"/>
  <c r="RS172" i="3"/>
  <c r="SW161" i="3"/>
  <c r="TI52" i="3"/>
  <c r="PU143" i="3"/>
  <c r="QW151" i="3"/>
  <c r="PD127" i="3"/>
  <c r="RH132" i="3"/>
  <c r="TL191" i="3"/>
  <c r="QU179" i="3"/>
  <c r="RN185" i="3"/>
  <c r="LQ167" i="3"/>
  <c r="OR26" i="3"/>
  <c r="SK148" i="3"/>
  <c r="OQ167" i="3"/>
  <c r="SK137" i="3"/>
  <c r="RV145" i="3"/>
  <c r="SY179" i="3"/>
  <c r="QT134" i="3"/>
  <c r="LP142" i="3"/>
  <c r="RL188" i="3"/>
  <c r="PT150" i="3"/>
  <c r="PS177" i="3"/>
  <c r="QF146" i="3"/>
  <c r="OL189" i="3"/>
  <c r="LG169" i="3"/>
  <c r="QF185" i="3"/>
  <c r="MS163" i="3"/>
  <c r="QT60" i="3"/>
  <c r="QG179" i="3"/>
  <c r="RW166" i="3"/>
  <c r="SK178" i="3"/>
  <c r="QG131" i="3"/>
  <c r="RX145" i="3"/>
  <c r="MP123" i="3"/>
  <c r="RN106" i="3"/>
  <c r="TG160" i="3"/>
  <c r="MG139" i="3"/>
  <c r="RJ91" i="3"/>
  <c r="PG171" i="3"/>
  <c r="MB155" i="3"/>
  <c r="TJ174" i="3"/>
  <c r="QQ107" i="3"/>
  <c r="MJ74" i="3"/>
  <c r="UB149" i="3"/>
  <c r="UJ161" i="3"/>
  <c r="PS141" i="3"/>
  <c r="RC118" i="3"/>
  <c r="PG118" i="3"/>
  <c r="SR164" i="3"/>
  <c r="OP177" i="3"/>
  <c r="SC138" i="3"/>
  <c r="SQ145" i="3"/>
  <c r="RV152" i="3"/>
  <c r="SI117" i="3"/>
  <c r="MB115" i="3"/>
  <c r="RG112" i="3"/>
  <c r="LI131" i="3"/>
  <c r="QY161" i="3"/>
  <c r="RS179" i="3"/>
  <c r="OQ140" i="3"/>
  <c r="SR115" i="3"/>
  <c r="QY155" i="3"/>
  <c r="TF164" i="3"/>
  <c r="UD179" i="3"/>
  <c r="PG104" i="3"/>
  <c r="UE54" i="3"/>
  <c r="RD160" i="3"/>
  <c r="LZ170" i="3"/>
  <c r="RS113" i="3"/>
  <c r="MV18" i="3"/>
  <c r="MJ134" i="3"/>
  <c r="QZ148" i="3"/>
  <c r="RJ161" i="3"/>
  <c r="SA158" i="3"/>
  <c r="SH158" i="3"/>
  <c r="ML126" i="3"/>
  <c r="PR113" i="3"/>
  <c r="MJ109" i="3"/>
  <c r="OU186" i="3"/>
  <c r="LQ90" i="3"/>
  <c r="OO149" i="3"/>
  <c r="SE131" i="3"/>
  <c r="QP183" i="3"/>
  <c r="TD161" i="3"/>
  <c r="QW156" i="3"/>
  <c r="RK161" i="3"/>
  <c r="SD86" i="3"/>
  <c r="RD73" i="3"/>
  <c r="MM81" i="3"/>
  <c r="MU120" i="3"/>
  <c r="MM193" i="3"/>
  <c r="MG152" i="3"/>
  <c r="LR168" i="3"/>
  <c r="QW11" i="3"/>
  <c r="PX125" i="3"/>
  <c r="OY113" i="3"/>
  <c r="SI185" i="3"/>
  <c r="RN165" i="3"/>
  <c r="PI157" i="3"/>
  <c r="LZ108" i="3"/>
  <c r="OV189" i="3"/>
  <c r="QS177" i="3"/>
  <c r="SP192" i="3"/>
  <c r="ON194" i="3"/>
  <c r="PC51" i="3"/>
  <c r="RG177" i="3"/>
  <c r="PU150" i="3"/>
  <c r="TF48" i="3"/>
  <c r="LQ103" i="3"/>
  <c r="TZ122" i="3"/>
  <c r="PR140" i="3"/>
  <c r="QR188" i="3"/>
  <c r="LL160" i="3"/>
  <c r="LN137" i="3"/>
  <c r="QF122" i="3"/>
  <c r="TF127" i="3"/>
  <c r="QP59" i="3"/>
  <c r="QL59" i="3" s="1"/>
  <c r="RK146" i="3"/>
  <c r="QG130" i="3"/>
  <c r="LW195" i="3"/>
  <c r="RM15" i="3"/>
  <c r="TJ139" i="3"/>
  <c r="RF173" i="3"/>
  <c r="MT114" i="3"/>
  <c r="SZ189" i="3"/>
  <c r="PC123" i="3"/>
  <c r="OL194" i="3"/>
  <c r="OX68" i="3"/>
  <c r="RJ188" i="3"/>
  <c r="MY177" i="3"/>
  <c r="LN61" i="3"/>
  <c r="TV192" i="3"/>
  <c r="OY13" i="3"/>
  <c r="RV72" i="3"/>
  <c r="PW124" i="3"/>
  <c r="QB192" i="3"/>
  <c r="SU180" i="3"/>
  <c r="PC164" i="3"/>
  <c r="PW200" i="3"/>
  <c r="LS154" i="3"/>
  <c r="LA154" i="3" s="1"/>
  <c r="RY133" i="3"/>
  <c r="PY118" i="3"/>
  <c r="RZ161" i="3"/>
  <c r="RK139" i="3"/>
  <c r="RS152" i="3"/>
  <c r="PJ184" i="3"/>
  <c r="QP147" i="3"/>
  <c r="QU181" i="3"/>
  <c r="RB180" i="3"/>
  <c r="OU35" i="3"/>
  <c r="TP211" i="3"/>
  <c r="OL200" i="3"/>
  <c r="TF94" i="3"/>
  <c r="LE172" i="3"/>
  <c r="OW164" i="3"/>
  <c r="UB107" i="3"/>
  <c r="OL129" i="3"/>
  <c r="OH129" i="3" s="1"/>
  <c r="SB139" i="3"/>
  <c r="LS181" i="3"/>
  <c r="MN194" i="3"/>
  <c r="PW140" i="3"/>
  <c r="PT181" i="3"/>
  <c r="LR166" i="3"/>
  <c r="MW70" i="3"/>
  <c r="MG182" i="3"/>
  <c r="QP26" i="3"/>
  <c r="PZ183" i="3"/>
  <c r="SS153" i="3"/>
  <c r="RZ191" i="3"/>
  <c r="TV188" i="3"/>
  <c r="OQ182" i="3"/>
  <c r="RK158" i="3"/>
  <c r="RM165" i="3"/>
  <c r="RM97" i="3"/>
  <c r="QA112" i="3"/>
  <c r="RY142" i="3"/>
  <c r="MV146" i="3"/>
  <c r="MQ178" i="3"/>
  <c r="OZ145" i="3"/>
  <c r="SJ163" i="3"/>
  <c r="OO164" i="3"/>
  <c r="SO152" i="3"/>
  <c r="TG125" i="3"/>
  <c r="QQ181" i="3"/>
  <c r="PW183" i="3"/>
  <c r="QE170" i="3"/>
  <c r="MB131" i="3"/>
  <c r="UB122" i="3"/>
  <c r="PA191" i="3"/>
  <c r="OI191" i="3" s="1"/>
  <c r="QG104" i="3"/>
  <c r="PY170" i="3"/>
  <c r="PR191" i="3"/>
  <c r="RD156" i="3"/>
  <c r="UB176" i="3"/>
  <c r="QY182" i="3"/>
  <c r="QX136" i="3"/>
  <c r="UI121" i="3"/>
  <c r="RJ111" i="3"/>
  <c r="OR141" i="3"/>
  <c r="MN61" i="3"/>
  <c r="PA165" i="3"/>
  <c r="UB162" i="3"/>
  <c r="RW152" i="3"/>
  <c r="PU163" i="3"/>
  <c r="PD200" i="3"/>
  <c r="TX185" i="3"/>
  <c r="SB194" i="3"/>
  <c r="RD97" i="3"/>
  <c r="QT146" i="3"/>
  <c r="RM149" i="3"/>
  <c r="RL183" i="3"/>
  <c r="LJ185" i="3"/>
  <c r="PI169" i="3"/>
  <c r="TR113" i="3"/>
  <c r="RJ198" i="3"/>
  <c r="LU175" i="3"/>
  <c r="QC137" i="3"/>
  <c r="PC174" i="3"/>
  <c r="TE159" i="3"/>
  <c r="QC77" i="3"/>
  <c r="LE132" i="3"/>
  <c r="LT192" i="3"/>
  <c r="LM133" i="3"/>
  <c r="LO97" i="3"/>
  <c r="RW37" i="3"/>
  <c r="RH187" i="3"/>
  <c r="MJ142" i="3"/>
  <c r="SG132" i="3"/>
  <c r="OU135" i="3"/>
  <c r="PS134" i="3"/>
  <c r="QS170" i="3"/>
  <c r="QD140" i="3"/>
  <c r="RM61" i="3"/>
  <c r="TD157" i="3"/>
  <c r="SS170" i="3"/>
  <c r="QE84" i="3"/>
  <c r="UB171" i="3"/>
  <c r="UI187" i="3"/>
  <c r="MR194" i="3"/>
  <c r="LF197" i="3"/>
  <c r="QQ144" i="3"/>
  <c r="UE194" i="3"/>
  <c r="OM159" i="3"/>
  <c r="RY84" i="3"/>
  <c r="RY200" i="3"/>
  <c r="SX116" i="3"/>
  <c r="QG153" i="3"/>
  <c r="ON178" i="3"/>
  <c r="SF121" i="3"/>
  <c r="QR143" i="3"/>
  <c r="LJ143" i="3"/>
  <c r="MS8" i="3"/>
  <c r="MR147" i="3"/>
  <c r="RA100" i="3"/>
  <c r="TK179" i="3"/>
  <c r="LH196" i="3"/>
  <c r="PS167" i="3"/>
  <c r="MU8" i="3"/>
  <c r="MN125" i="3"/>
  <c r="TW152" i="3"/>
  <c r="RJ129" i="3"/>
  <c r="RS105" i="3"/>
  <c r="PH18" i="3"/>
  <c r="RB106" i="3"/>
  <c r="RY171" i="3"/>
  <c r="MR155" i="3"/>
  <c r="SJ165" i="3"/>
  <c r="LW180" i="3"/>
  <c r="RW140" i="3"/>
  <c r="QO140" i="3" s="1"/>
  <c r="UJ126" i="3"/>
  <c r="MR149" i="3"/>
  <c r="OP200" i="3"/>
  <c r="SS146" i="3"/>
  <c r="PW162" i="3"/>
  <c r="PT142" i="3"/>
  <c r="UG192" i="3"/>
  <c r="QG90" i="3"/>
  <c r="MY122" i="3"/>
  <c r="MV100" i="3"/>
  <c r="PG96" i="3"/>
  <c r="QX149" i="3"/>
  <c r="RN60" i="3"/>
  <c r="QS200" i="3"/>
  <c r="SI192" i="3"/>
  <c r="QE178" i="3"/>
  <c r="ST114" i="3"/>
  <c r="MM129" i="3"/>
  <c r="MJ169" i="3"/>
  <c r="SU137" i="3"/>
  <c r="UE156" i="3"/>
  <c r="OQ176" i="3"/>
  <c r="TF152" i="3"/>
  <c r="TE70" i="3"/>
  <c r="PC70" i="3"/>
  <c r="TF139" i="3"/>
  <c r="OV138" i="3"/>
  <c r="PB199" i="3"/>
  <c r="LM155" i="3"/>
  <c r="RK165" i="3"/>
  <c r="QD190" i="3"/>
  <c r="SR52" i="3"/>
  <c r="LL180" i="3"/>
  <c r="SQ178" i="3"/>
  <c r="MM77" i="3"/>
  <c r="LE180" i="3"/>
  <c r="SB44" i="3"/>
  <c r="TD188" i="3"/>
  <c r="LU107" i="3"/>
  <c r="RA79" i="3"/>
  <c r="MJ153" i="3"/>
  <c r="MW19" i="3"/>
  <c r="RE169" i="3"/>
  <c r="TF113" i="3"/>
  <c r="PC162" i="3"/>
  <c r="PY160" i="3"/>
  <c r="RZ144" i="3"/>
  <c r="RM179" i="3"/>
  <c r="QZ127" i="3"/>
  <c r="LJ166" i="3"/>
  <c r="LO167" i="3"/>
  <c r="QZ149" i="3"/>
  <c r="OS172" i="3"/>
  <c r="QU113" i="3"/>
  <c r="SJ181" i="3"/>
  <c r="RJ119" i="3"/>
  <c r="QV198" i="3"/>
  <c r="MS157" i="3"/>
  <c r="PO194" i="3"/>
  <c r="MT81" i="3"/>
  <c r="QE154" i="3"/>
  <c r="MS59" i="3"/>
  <c r="ST195" i="3"/>
  <c r="SY168" i="3"/>
  <c r="TJ93" i="3"/>
  <c r="MX161" i="3"/>
  <c r="SW117" i="3"/>
  <c r="TM211" i="3"/>
  <c r="MX153" i="3"/>
  <c r="PS150" i="3"/>
  <c r="UD180" i="3"/>
  <c r="SA184" i="3"/>
  <c r="MN150" i="3"/>
  <c r="RK174" i="3"/>
  <c r="SW157" i="3"/>
  <c r="PE120" i="3"/>
  <c r="LF173" i="3"/>
  <c r="LD151" i="3"/>
  <c r="RV129" i="3"/>
  <c r="RH153" i="3"/>
  <c r="OY118" i="3"/>
  <c r="MW105" i="3"/>
  <c r="QY172" i="3"/>
  <c r="LW156" i="3"/>
  <c r="LV150" i="3"/>
  <c r="SV186" i="3"/>
  <c r="MA190" i="3"/>
  <c r="TH131" i="3"/>
  <c r="TM182" i="3"/>
  <c r="QY198" i="3"/>
  <c r="RD173" i="3"/>
  <c r="QV144" i="3"/>
  <c r="RY81" i="3"/>
  <c r="PB111" i="3"/>
  <c r="TU162" i="3"/>
  <c r="PJ135" i="3"/>
  <c r="PV15" i="3"/>
  <c r="PX117" i="3"/>
  <c r="TU186" i="3"/>
  <c r="UI171" i="3"/>
  <c r="LP90" i="3"/>
  <c r="QD149" i="3"/>
  <c r="SA105" i="3"/>
  <c r="LF162" i="3"/>
  <c r="SP9" i="3"/>
  <c r="MQ161" i="3"/>
  <c r="SV179" i="3"/>
  <c r="TE61" i="3"/>
  <c r="ON144" i="3"/>
  <c r="UD184" i="3"/>
  <c r="OR71" i="3"/>
  <c r="QB156" i="3"/>
  <c r="SO108" i="3"/>
  <c r="LN157" i="3"/>
  <c r="UJ151" i="3"/>
  <c r="QG115" i="3"/>
  <c r="OU191" i="3"/>
  <c r="PI190" i="3"/>
  <c r="LZ113" i="3"/>
  <c r="PJ197" i="3"/>
  <c r="LI181" i="3"/>
  <c r="QQ199" i="3"/>
  <c r="PJ149" i="3"/>
  <c r="MK137" i="3"/>
  <c r="LG160" i="3"/>
  <c r="PI62" i="3"/>
  <c r="RK142" i="3"/>
  <c r="UG136" i="3"/>
  <c r="LG195" i="3"/>
  <c r="RG143" i="3"/>
  <c r="QY136" i="3"/>
  <c r="SP128" i="3"/>
  <c r="LN198" i="3"/>
  <c r="MM156" i="3"/>
  <c r="RW118" i="3"/>
  <c r="QO118" i="3" s="1"/>
  <c r="PW158" i="3"/>
  <c r="TA178" i="3"/>
  <c r="PV170" i="3"/>
  <c r="RY74" i="3"/>
  <c r="OS69" i="3"/>
  <c r="TE67" i="3"/>
  <c r="LG148" i="3"/>
  <c r="PE44" i="3"/>
  <c r="LP169" i="3"/>
  <c r="LP183" i="3"/>
  <c r="PD97" i="3"/>
  <c r="SO181" i="3"/>
  <c r="RW156" i="3"/>
  <c r="RA116" i="3"/>
  <c r="QC121" i="3"/>
  <c r="OX15" i="3"/>
  <c r="LP152" i="3"/>
  <c r="OO157" i="3"/>
  <c r="QB87" i="3"/>
  <c r="RL117" i="3"/>
  <c r="OZ151" i="3"/>
  <c r="TR196" i="3"/>
  <c r="MQ103" i="3"/>
  <c r="LN107" i="3"/>
  <c r="SA199" i="3"/>
  <c r="QG185" i="3"/>
  <c r="LV138" i="3"/>
  <c r="MN151" i="3"/>
  <c r="PB200" i="3"/>
  <c r="UF183" i="3"/>
  <c r="TR162" i="3"/>
  <c r="RA60" i="3"/>
  <c r="QB121" i="3"/>
  <c r="LI188" i="3"/>
  <c r="TD56" i="3"/>
  <c r="LD154" i="3"/>
  <c r="QQ118" i="3"/>
  <c r="RC164" i="3"/>
  <c r="TK191" i="3"/>
  <c r="LX148" i="3"/>
  <c r="LI133" i="3"/>
  <c r="LX174" i="3"/>
  <c r="QE116" i="3"/>
  <c r="LZ155" i="3"/>
  <c r="QR50" i="3"/>
  <c r="LE174" i="3"/>
  <c r="UB199" i="3"/>
  <c r="SA160" i="3"/>
  <c r="PI192" i="3"/>
  <c r="OM103" i="3"/>
  <c r="RW33" i="3"/>
  <c r="TE185" i="3"/>
  <c r="QP135" i="3"/>
  <c r="MO156" i="3"/>
  <c r="MS191" i="3"/>
  <c r="MM170" i="3"/>
  <c r="OY122" i="3"/>
  <c r="OU167" i="3"/>
  <c r="TH145" i="3"/>
  <c r="OY166" i="3"/>
  <c r="MP168" i="3"/>
  <c r="PX151" i="3"/>
  <c r="RE80" i="3"/>
  <c r="OO193" i="3"/>
  <c r="SW152" i="3"/>
  <c r="LM104" i="3"/>
  <c r="QR181" i="3"/>
  <c r="LM72" i="3"/>
  <c r="SS115" i="3"/>
  <c r="SS194" i="3"/>
  <c r="QS147" i="3"/>
  <c r="SF94" i="3"/>
  <c r="RJ62" i="3"/>
  <c r="QW145" i="3"/>
  <c r="TJ129" i="3"/>
  <c r="QG163" i="3"/>
  <c r="LP116" i="3"/>
  <c r="RM64" i="3"/>
  <c r="LU192" i="3"/>
  <c r="TR194" i="3"/>
  <c r="PS149" i="3"/>
  <c r="QE153" i="3"/>
  <c r="SU117" i="3"/>
  <c r="MP183" i="3"/>
  <c r="SK171" i="3"/>
  <c r="MN35" i="3"/>
  <c r="SX106" i="3"/>
  <c r="PR159" i="3"/>
  <c r="LZ119" i="3"/>
  <c r="PF53" i="3"/>
  <c r="PV178" i="3"/>
  <c r="QG193" i="3"/>
  <c r="OU93" i="3"/>
  <c r="MR145" i="3"/>
  <c r="QU178" i="3"/>
  <c r="LR51" i="3"/>
  <c r="OP145" i="3"/>
  <c r="OV176" i="3"/>
  <c r="TK36" i="3"/>
  <c r="QX196" i="3"/>
  <c r="LI128" i="3"/>
  <c r="SG169" i="3"/>
  <c r="MA139" i="3"/>
  <c r="TE160" i="3"/>
  <c r="SS145" i="3"/>
  <c r="SD157" i="3"/>
  <c r="OW128" i="3"/>
  <c r="PV147" i="3"/>
  <c r="LF176" i="3"/>
  <c r="PS91" i="3"/>
  <c r="TB73" i="3"/>
  <c r="QU121" i="3"/>
  <c r="LI156" i="3"/>
  <c r="OS192" i="3"/>
  <c r="SH135" i="3"/>
  <c r="UI123" i="3"/>
  <c r="LT179" i="3"/>
  <c r="TG150" i="3"/>
  <c r="SI148" i="3"/>
  <c r="QE143" i="3"/>
  <c r="PU28" i="3"/>
  <c r="QU184" i="3"/>
  <c r="MK166" i="3"/>
  <c r="MG148" i="3"/>
  <c r="LG144" i="3"/>
  <c r="LF193" i="3"/>
  <c r="RM52" i="3"/>
  <c r="OL195" i="3"/>
  <c r="LI168" i="3"/>
  <c r="LO20" i="3"/>
  <c r="LR131" i="3"/>
  <c r="PG131" i="3"/>
  <c r="UH153" i="3"/>
  <c r="RN160" i="3"/>
  <c r="RG66" i="3"/>
  <c r="RG156" i="3"/>
  <c r="SZ117" i="3"/>
  <c r="OS136" i="3"/>
  <c r="PR196" i="3"/>
  <c r="RS200" i="3"/>
  <c r="SQ125" i="3"/>
  <c r="OO99" i="3"/>
  <c r="MV111" i="3"/>
  <c r="OM162" i="3"/>
  <c r="QG105" i="3"/>
  <c r="LK187" i="3"/>
  <c r="TL127" i="3"/>
  <c r="SB195" i="3"/>
  <c r="MJ159" i="3"/>
  <c r="SA191" i="3"/>
  <c r="LM79" i="3"/>
  <c r="PJ124" i="3"/>
  <c r="PY148" i="3"/>
  <c r="RD163" i="3"/>
  <c r="QX111" i="3"/>
  <c r="QX199" i="3"/>
  <c r="PA156" i="3"/>
  <c r="QB184" i="3"/>
  <c r="LX129" i="3"/>
  <c r="LG132" i="3"/>
  <c r="TD180" i="3"/>
  <c r="TK174" i="3"/>
  <c r="OZ167" i="3"/>
  <c r="OR168" i="3"/>
  <c r="SQ199" i="3"/>
  <c r="SK174" i="3"/>
  <c r="QU182" i="3"/>
  <c r="RL194" i="3"/>
  <c r="RX80" i="3"/>
  <c r="PV160" i="3"/>
  <c r="TC179" i="3"/>
  <c r="RD96" i="3"/>
  <c r="PG159" i="3"/>
  <c r="PA119" i="3"/>
  <c r="RJ127" i="3"/>
  <c r="UC115" i="3"/>
  <c r="LD96" i="3"/>
  <c r="KZ96" i="3" s="1"/>
  <c r="RH151" i="3"/>
  <c r="OP109" i="3"/>
  <c r="MS120" i="3"/>
  <c r="UG182" i="3"/>
  <c r="LS161" i="3"/>
  <c r="LA161" i="3" s="1"/>
  <c r="PD59" i="3"/>
  <c r="UI183" i="3"/>
  <c r="QF173" i="3"/>
  <c r="MR142" i="3"/>
  <c r="RL106" i="3"/>
  <c r="MV147" i="3"/>
  <c r="QU134" i="3"/>
  <c r="OZ149" i="3"/>
  <c r="TD171" i="3"/>
  <c r="RN66" i="3"/>
  <c r="RA16" i="3"/>
  <c r="SC185" i="3"/>
  <c r="RX157" i="3"/>
  <c r="SO89" i="3"/>
  <c r="LW174" i="3"/>
  <c r="ML160" i="3"/>
  <c r="QS192" i="3"/>
  <c r="TB140" i="3"/>
  <c r="PC116" i="3"/>
  <c r="LD190" i="3"/>
  <c r="QY133" i="3"/>
  <c r="PU185" i="3"/>
  <c r="PU167" i="3"/>
  <c r="LS162" i="3"/>
  <c r="MQ171" i="3"/>
  <c r="LV127" i="3"/>
  <c r="QX74" i="3"/>
  <c r="QV161" i="3"/>
  <c r="PB175" i="3"/>
  <c r="LY162" i="3"/>
  <c r="RK180" i="3"/>
  <c r="LO114" i="3"/>
  <c r="TR165" i="3"/>
  <c r="QC132" i="3"/>
  <c r="OT140" i="3"/>
  <c r="OZ133" i="3"/>
  <c r="RE177" i="3"/>
  <c r="MB192" i="3"/>
  <c r="RI167" i="3"/>
  <c r="PD133" i="3"/>
  <c r="SW110" i="3"/>
  <c r="RH157" i="3"/>
  <c r="RK166" i="3"/>
  <c r="LX71" i="3"/>
  <c r="SQ190" i="3"/>
  <c r="QY158" i="3"/>
  <c r="LH73" i="3"/>
  <c r="MX100" i="3"/>
  <c r="TM155" i="3"/>
  <c r="TE170" i="3"/>
  <c r="QB164" i="3"/>
  <c r="OY183" i="3"/>
  <c r="RS164" i="3"/>
  <c r="SD126" i="3"/>
  <c r="SK182" i="3"/>
  <c r="LW181" i="3"/>
  <c r="MJ182" i="3"/>
  <c r="LH160" i="3"/>
  <c r="OM150" i="3"/>
  <c r="PV200" i="3"/>
  <c r="LO153" i="3"/>
  <c r="PB153" i="3"/>
  <c r="LX44" i="3"/>
  <c r="MA133" i="3"/>
  <c r="LV211" i="3"/>
  <c r="PZ117" i="3"/>
  <c r="LX43" i="3"/>
  <c r="LF164" i="3"/>
  <c r="MM186" i="3"/>
  <c r="MG173" i="3"/>
  <c r="MJ200" i="3"/>
  <c r="RN141" i="3"/>
  <c r="LW109" i="3"/>
  <c r="PH141" i="3"/>
  <c r="PC199" i="3"/>
  <c r="LU157" i="3"/>
  <c r="SW98" i="3"/>
  <c r="RJ190" i="3"/>
  <c r="LU109" i="3"/>
  <c r="QY177" i="3"/>
  <c r="SJ189" i="3"/>
  <c r="SY189" i="3"/>
  <c r="RY176" i="3"/>
  <c r="QX155" i="3"/>
  <c r="SG12" i="3"/>
  <c r="SX137" i="3"/>
  <c r="RW179" i="3"/>
  <c r="MX63" i="3"/>
  <c r="MJ126" i="3"/>
  <c r="MW53" i="3"/>
  <c r="TU155" i="3"/>
  <c r="QU142" i="3"/>
  <c r="TU97" i="3"/>
  <c r="UH161" i="3"/>
  <c r="SU132" i="3"/>
  <c r="RK97" i="3"/>
  <c r="MO197" i="3"/>
  <c r="TZ211" i="3"/>
  <c r="TV193" i="3"/>
  <c r="RY177" i="3"/>
  <c r="OU102" i="3"/>
  <c r="LZ177" i="3"/>
  <c r="PH152" i="3"/>
  <c r="OY172" i="3"/>
  <c r="LR99" i="3"/>
  <c r="LI97" i="3"/>
  <c r="MP89" i="3"/>
  <c r="QT174" i="3"/>
  <c r="SW139" i="3"/>
  <c r="RH183" i="3"/>
  <c r="LS191" i="3"/>
  <c r="PI151" i="3"/>
  <c r="RI154" i="3"/>
  <c r="LF132" i="3"/>
  <c r="LO157" i="3"/>
  <c r="LV171" i="3"/>
  <c r="SV130" i="3"/>
  <c r="LH131" i="3"/>
  <c r="SI177" i="3"/>
  <c r="SO81" i="3"/>
  <c r="QC102" i="3"/>
  <c r="TE177" i="3"/>
  <c r="TB185" i="3"/>
  <c r="LG182" i="3"/>
  <c r="LH186" i="3"/>
  <c r="SQ166" i="3"/>
  <c r="PG129" i="3"/>
  <c r="OP186" i="3"/>
  <c r="MO192" i="3"/>
  <c r="PX177" i="3"/>
  <c r="LW169" i="3"/>
  <c r="TH130" i="3"/>
  <c r="TK165" i="3"/>
  <c r="TR143" i="3"/>
  <c r="TH163" i="3"/>
  <c r="PJ186" i="3"/>
  <c r="SR108" i="3"/>
  <c r="MJ187" i="3"/>
  <c r="QQ180" i="3"/>
  <c r="ST40" i="3"/>
  <c r="ST131" i="3"/>
  <c r="OM190" i="3"/>
  <c r="SQ123" i="3"/>
  <c r="LT160" i="3"/>
  <c r="SC193" i="3"/>
  <c r="OQ188" i="3"/>
  <c r="OO156" i="3"/>
  <c r="LY90" i="3"/>
  <c r="MJ154" i="3"/>
  <c r="RH159" i="3"/>
  <c r="RI89" i="3"/>
  <c r="ON199" i="3"/>
  <c r="RH108" i="3"/>
  <c r="LH165" i="3"/>
  <c r="TM179" i="3"/>
  <c r="OW191" i="3"/>
  <c r="SI152" i="3"/>
  <c r="LY136" i="3"/>
  <c r="ST173" i="3"/>
  <c r="PD102" i="3"/>
  <c r="TR40" i="3"/>
  <c r="TM186" i="3"/>
  <c r="MO185" i="3"/>
  <c r="LP198" i="3"/>
  <c r="RC149" i="3"/>
  <c r="TK119" i="3"/>
  <c r="TZ145" i="3"/>
  <c r="MK148" i="3"/>
  <c r="PD99" i="3"/>
  <c r="RE159" i="3"/>
  <c r="QM159" i="3" s="1"/>
  <c r="QF168" i="3"/>
  <c r="LS127" i="3"/>
  <c r="TW111" i="3"/>
  <c r="SE128" i="3"/>
  <c r="QG4" i="3"/>
  <c r="LW164" i="3"/>
  <c r="TZ193" i="3"/>
  <c r="PW180" i="3"/>
  <c r="QP112" i="3"/>
  <c r="QL112" i="3" s="1"/>
  <c r="TD167" i="3"/>
  <c r="QE122" i="3"/>
  <c r="QY164" i="3"/>
  <c r="TC160" i="3"/>
  <c r="TE49" i="3"/>
  <c r="QZ140" i="3"/>
  <c r="PA124" i="3"/>
  <c r="OI124" i="3" s="1"/>
  <c r="PI171" i="3"/>
  <c r="PE136" i="3"/>
  <c r="MQ170" i="3"/>
  <c r="SO139" i="3"/>
  <c r="TG35" i="3"/>
  <c r="LV146" i="3"/>
  <c r="SO153" i="3"/>
  <c r="UF147" i="3"/>
  <c r="OX162" i="3"/>
  <c r="LX138" i="3"/>
  <c r="UJ183" i="3"/>
  <c r="UB198" i="3"/>
  <c r="SU168" i="3"/>
  <c r="LT194" i="3"/>
  <c r="PO156" i="3"/>
  <c r="RZ145" i="3"/>
  <c r="TE112" i="3"/>
  <c r="SW165" i="3"/>
  <c r="QR126" i="3"/>
  <c r="TU10" i="3"/>
  <c r="SC124" i="3"/>
  <c r="MG188" i="3"/>
  <c r="QP158" i="3"/>
  <c r="OU140" i="3"/>
  <c r="RV143" i="3"/>
  <c r="OM163" i="3"/>
  <c r="TL97" i="3"/>
  <c r="SQ174" i="3"/>
  <c r="PA160" i="3"/>
  <c r="PA172" i="3"/>
  <c r="PO112" i="3"/>
  <c r="SB127" i="3"/>
  <c r="OW135" i="3"/>
  <c r="UF136" i="3"/>
  <c r="SE188" i="3"/>
  <c r="UE146" i="3"/>
  <c r="LX115" i="3"/>
  <c r="OW117" i="3"/>
  <c r="MW118" i="3"/>
  <c r="MW112" i="3"/>
  <c r="QC156" i="3"/>
  <c r="RI129" i="3"/>
  <c r="RE137" i="3"/>
  <c r="TV144" i="3"/>
  <c r="RB156" i="3"/>
  <c r="PF170" i="3"/>
  <c r="MP175" i="3"/>
  <c r="SP164" i="3"/>
  <c r="QS184" i="3"/>
  <c r="QA144" i="3"/>
  <c r="PJ163" i="3"/>
  <c r="TF118" i="3"/>
  <c r="TF161" i="3"/>
  <c r="TK28" i="3"/>
  <c r="SK166" i="3"/>
  <c r="QY170" i="3"/>
  <c r="TC152" i="3"/>
  <c r="TG191" i="3"/>
  <c r="SH150" i="3"/>
  <c r="RL169" i="3"/>
  <c r="QY183" i="3"/>
  <c r="QX175" i="3"/>
  <c r="QQ131" i="3"/>
  <c r="PT127" i="3"/>
  <c r="LQ65" i="3"/>
  <c r="OL80" i="3"/>
  <c r="UC161" i="3"/>
  <c r="TH137" i="3"/>
  <c r="PT155" i="3"/>
  <c r="SZ194" i="3"/>
  <c r="RS193" i="3"/>
  <c r="OO121" i="3"/>
  <c r="QE171" i="3"/>
  <c r="PT100" i="3"/>
  <c r="MV169" i="3"/>
  <c r="RL153" i="3"/>
  <c r="SP178" i="3"/>
  <c r="UH187" i="3"/>
  <c r="UF197" i="3"/>
  <c r="PB181" i="3"/>
  <c r="UF96" i="3"/>
  <c r="SR162" i="3"/>
  <c r="LG176" i="3"/>
  <c r="QY36" i="3"/>
  <c r="PB173" i="3"/>
  <c r="LL190" i="3"/>
  <c r="LY154" i="3"/>
  <c r="TM53" i="3"/>
  <c r="SH136" i="3"/>
  <c r="PF180" i="3"/>
  <c r="LP54" i="3"/>
  <c r="RG152" i="3"/>
  <c r="LT128" i="3"/>
  <c r="MW191" i="3"/>
  <c r="PV166" i="3"/>
  <c r="SS197" i="3"/>
  <c r="SY73" i="3"/>
  <c r="QU140" i="3"/>
  <c r="QP168" i="3"/>
  <c r="SX198" i="3"/>
  <c r="QV191" i="3"/>
  <c r="PG155" i="3"/>
  <c r="LE165" i="3"/>
  <c r="MJ164" i="3"/>
  <c r="TE166" i="3"/>
  <c r="OR169" i="3"/>
  <c r="QR189" i="3"/>
  <c r="PS190" i="3"/>
  <c r="RF135" i="3"/>
  <c r="MB127" i="3"/>
  <c r="SA142" i="3"/>
  <c r="TG117" i="3"/>
  <c r="SR121" i="3"/>
  <c r="PW190" i="3"/>
  <c r="SF113" i="3"/>
  <c r="LZ129" i="3"/>
  <c r="LO165" i="3"/>
  <c r="QY130" i="3"/>
  <c r="LF172" i="3"/>
  <c r="QB119" i="3"/>
  <c r="TG167" i="3"/>
  <c r="LM75" i="3"/>
  <c r="TM94" i="3"/>
  <c r="OP147" i="3"/>
  <c r="SI180" i="3"/>
  <c r="OP172" i="3"/>
  <c r="OT91" i="3"/>
  <c r="SU196" i="3"/>
  <c r="MP75" i="3"/>
  <c r="SC157" i="3"/>
  <c r="LP174" i="3"/>
  <c r="SG135" i="3"/>
  <c r="MO179" i="3"/>
  <c r="TK160" i="3"/>
  <c r="TU191" i="3"/>
  <c r="LT122" i="3"/>
  <c r="LO199" i="3"/>
  <c r="MT172" i="3"/>
  <c r="RJ148" i="3"/>
  <c r="OX163" i="3"/>
  <c r="UC178" i="3"/>
  <c r="MP178" i="3"/>
  <c r="SD173" i="3"/>
  <c r="MP152" i="3"/>
  <c r="RY158" i="3"/>
  <c r="QV181" i="3"/>
  <c r="QU189" i="3"/>
  <c r="MJ13" i="3"/>
  <c r="LO85" i="3"/>
  <c r="UA211" i="3"/>
  <c r="UA193" i="3"/>
  <c r="OP138" i="3"/>
  <c r="OY130" i="3"/>
  <c r="QC194" i="3"/>
  <c r="SA170" i="3"/>
  <c r="PA132" i="3"/>
  <c r="TD194" i="3"/>
  <c r="SE129" i="3"/>
  <c r="MJ171" i="3"/>
  <c r="QE165" i="3"/>
  <c r="QB183" i="3"/>
  <c r="ST168" i="3"/>
  <c r="UG132" i="3"/>
  <c r="QP186" i="3"/>
  <c r="QX95" i="3"/>
  <c r="PJ171" i="3"/>
  <c r="TX23" i="3"/>
  <c r="SF135" i="3"/>
  <c r="MO181" i="3"/>
  <c r="TB188" i="3"/>
  <c r="RX199" i="3"/>
  <c r="TD150" i="3"/>
  <c r="PO138" i="3"/>
  <c r="LE146" i="3"/>
  <c r="LR38" i="3"/>
  <c r="TB198" i="3"/>
  <c r="PE182" i="3"/>
  <c r="OW193" i="3"/>
  <c r="UB174" i="3"/>
  <c r="OO90" i="3"/>
  <c r="LY187" i="3"/>
  <c r="OT177" i="3"/>
  <c r="RD180" i="3"/>
  <c r="OP185" i="3"/>
  <c r="QR185" i="3"/>
  <c r="RY169" i="3"/>
  <c r="QU188" i="3"/>
  <c r="SV135" i="3"/>
  <c r="TF166" i="3"/>
  <c r="SB150" i="3"/>
  <c r="LF141" i="3"/>
  <c r="QX134" i="3"/>
  <c r="SR128" i="3"/>
  <c r="TD136" i="3"/>
  <c r="OW168" i="3"/>
  <c r="SU129" i="3"/>
  <c r="LY165" i="3"/>
  <c r="QU105" i="3"/>
  <c r="RV146" i="3"/>
  <c r="LY195" i="3"/>
  <c r="TZ139" i="3"/>
  <c r="LE134" i="3"/>
  <c r="QD108" i="3"/>
  <c r="QA142" i="3"/>
  <c r="UD182" i="3"/>
  <c r="MK172" i="3"/>
  <c r="SI193" i="3"/>
  <c r="LZ156" i="3"/>
  <c r="TZ146" i="3"/>
  <c r="RY110" i="3"/>
  <c r="TE169" i="3"/>
  <c r="LU194" i="3"/>
  <c r="LK200" i="3"/>
  <c r="PH191" i="3"/>
  <c r="SQ107" i="3"/>
  <c r="UC183" i="3"/>
  <c r="LQ132" i="3"/>
  <c r="LQ163" i="3"/>
  <c r="MS171" i="3"/>
  <c r="MW166" i="3"/>
  <c r="SV176" i="3"/>
  <c r="UF158" i="3"/>
  <c r="TG177" i="3"/>
  <c r="PW128" i="3"/>
  <c r="PX163" i="3"/>
  <c r="PA195" i="3"/>
  <c r="LD179" i="3"/>
  <c r="TF176" i="3"/>
  <c r="LP197" i="3"/>
  <c r="LK137" i="3"/>
  <c r="QW162" i="3"/>
  <c r="QG83" i="3"/>
  <c r="SC141" i="3"/>
  <c r="RA147" i="3"/>
  <c r="OR118" i="3"/>
  <c r="LN185" i="3"/>
  <c r="LE177" i="3"/>
  <c r="RH169" i="3"/>
  <c r="UE112" i="3"/>
  <c r="OL118" i="3"/>
  <c r="OH118" i="3" s="1"/>
  <c r="SH79" i="3"/>
  <c r="SE157" i="3"/>
  <c r="SX175" i="3"/>
  <c r="SF183" i="3"/>
  <c r="LF177" i="3"/>
  <c r="RL200" i="3"/>
  <c r="LR188" i="3"/>
  <c r="MM195" i="3"/>
  <c r="LG152" i="3"/>
  <c r="PA179" i="3"/>
  <c r="QE113" i="3"/>
  <c r="QV200" i="3"/>
  <c r="TR130" i="3"/>
  <c r="QD144" i="3"/>
  <c r="TY164" i="3"/>
  <c r="PZ84" i="3"/>
  <c r="MR129" i="3"/>
  <c r="PH172" i="3"/>
  <c r="RZ175" i="3"/>
  <c r="MV177" i="3"/>
  <c r="QP165" i="3"/>
  <c r="MM102" i="3"/>
  <c r="TY191" i="3"/>
  <c r="TA179" i="3"/>
  <c r="PA184" i="3"/>
  <c r="OU170" i="3"/>
  <c r="LO186" i="3"/>
  <c r="LG54" i="3"/>
  <c r="TH160" i="3"/>
  <c r="TE180" i="3"/>
  <c r="QT147" i="3"/>
  <c r="TF171" i="3"/>
  <c r="SE59" i="3"/>
  <c r="QU160" i="3"/>
  <c r="SV154" i="3"/>
  <c r="QT188" i="3"/>
  <c r="UJ117" i="3"/>
  <c r="SP83" i="3"/>
  <c r="QG144" i="3"/>
  <c r="LX175" i="3"/>
  <c r="OR181" i="3"/>
  <c r="TY163" i="3"/>
  <c r="QZ198" i="3"/>
  <c r="TM151" i="3"/>
  <c r="QS173" i="3"/>
  <c r="RM99" i="3"/>
  <c r="QX191" i="3"/>
  <c r="QB123" i="3"/>
  <c r="SC186" i="3"/>
  <c r="RA128" i="3"/>
  <c r="SU141" i="3"/>
  <c r="LL124" i="3"/>
  <c r="LW144" i="3"/>
  <c r="MQ163" i="3"/>
  <c r="MG190" i="3"/>
  <c r="QA183" i="3"/>
  <c r="SE163" i="3"/>
  <c r="RY185" i="3"/>
  <c r="QZ154" i="3"/>
  <c r="LZ165" i="3"/>
  <c r="OM168" i="3"/>
  <c r="TV86" i="3"/>
  <c r="TM159" i="3"/>
  <c r="LR109" i="3"/>
  <c r="QW177" i="3"/>
  <c r="SF87" i="3"/>
  <c r="RN193" i="3"/>
  <c r="TX40" i="3"/>
  <c r="UG54" i="3"/>
  <c r="PD139" i="3"/>
  <c r="MV186" i="3"/>
  <c r="MB182" i="3"/>
  <c r="QR150" i="3"/>
  <c r="MN162" i="3"/>
  <c r="UC192" i="3"/>
  <c r="SD121" i="3"/>
  <c r="ML153" i="3"/>
  <c r="MT151" i="3"/>
  <c r="LS130" i="3"/>
  <c r="SJ111" i="3"/>
  <c r="LZ173" i="3"/>
  <c r="RW129" i="3"/>
  <c r="MB143" i="3"/>
  <c r="RL137" i="3"/>
  <c r="OZ115" i="3"/>
  <c r="RD144" i="3"/>
  <c r="MG169" i="3"/>
  <c r="LJ95" i="3"/>
  <c r="OX181" i="3"/>
  <c r="QS194" i="3"/>
  <c r="QT77" i="3"/>
  <c r="ST190" i="3"/>
  <c r="RD177" i="3"/>
  <c r="RN161" i="3"/>
  <c r="SZ184" i="3"/>
  <c r="SI164" i="3"/>
  <c r="QQ123" i="3"/>
  <c r="LM198" i="3"/>
  <c r="TH85" i="3"/>
  <c r="PS173" i="3"/>
  <c r="RA138" i="3"/>
  <c r="SX152" i="3"/>
  <c r="PU142" i="3"/>
  <c r="PY183" i="3"/>
  <c r="OU68" i="3"/>
  <c r="PR57" i="3"/>
  <c r="TE198" i="3"/>
  <c r="MY31" i="3"/>
  <c r="RB157" i="3"/>
  <c r="UB141" i="3"/>
  <c r="UB197" i="3"/>
  <c r="SK79" i="3"/>
  <c r="ST180" i="3"/>
  <c r="TX150" i="3"/>
  <c r="MR153" i="3"/>
  <c r="RA132" i="3"/>
  <c r="RD175" i="3"/>
  <c r="LU183" i="3"/>
  <c r="PU198" i="3"/>
  <c r="RE179" i="3"/>
  <c r="PS158" i="3"/>
  <c r="OK158" i="3" s="1"/>
  <c r="UC175" i="3"/>
  <c r="LQ87" i="3"/>
  <c r="RX165" i="3"/>
  <c r="LL191" i="3"/>
  <c r="QY107" i="3"/>
  <c r="UF170" i="3"/>
  <c r="SU155" i="3"/>
  <c r="UD164" i="3"/>
  <c r="TL177" i="3"/>
  <c r="QP34" i="3"/>
  <c r="PU178" i="3"/>
  <c r="PU200" i="3"/>
  <c r="TI118" i="3"/>
  <c r="MJ180" i="3"/>
  <c r="MK127" i="3"/>
  <c r="RF137" i="3"/>
  <c r="RC112" i="3"/>
  <c r="RM132" i="3"/>
  <c r="OY150" i="3"/>
  <c r="PD135" i="3"/>
  <c r="SC133" i="3"/>
  <c r="MG175" i="3"/>
  <c r="OM169" i="3"/>
  <c r="MV137" i="3"/>
  <c r="LQ183" i="3"/>
  <c r="UA200" i="3"/>
  <c r="SR199" i="3"/>
  <c r="QS183" i="3"/>
  <c r="QX198" i="3"/>
  <c r="UH191" i="3"/>
  <c r="OM122" i="3"/>
  <c r="PJ141" i="3"/>
  <c r="LI175" i="3"/>
  <c r="UJ190" i="3"/>
  <c r="LH169" i="3"/>
  <c r="UI23" i="3"/>
  <c r="UH71" i="3"/>
  <c r="SQ136" i="3"/>
  <c r="SW123" i="3"/>
  <c r="QZ200" i="3"/>
  <c r="RE64" i="3"/>
  <c r="TV39" i="3"/>
  <c r="OL169" i="3"/>
  <c r="LQ196" i="3"/>
  <c r="MB173" i="3"/>
  <c r="OO166" i="3"/>
  <c r="LJ190" i="3"/>
  <c r="ON165" i="3"/>
  <c r="RW107" i="3"/>
  <c r="OZ114" i="3"/>
  <c r="TJ173" i="3"/>
  <c r="UD75" i="3"/>
  <c r="QZ132" i="3"/>
  <c r="PX110" i="3"/>
  <c r="TF74" i="3"/>
  <c r="OT123" i="3"/>
  <c r="TG199" i="3"/>
  <c r="SG137" i="3"/>
  <c r="RS171" i="3"/>
  <c r="MQ166" i="3"/>
  <c r="UG188" i="3"/>
  <c r="TC211" i="3"/>
  <c r="MY198" i="3"/>
  <c r="SY154" i="3"/>
  <c r="TB87" i="3"/>
  <c r="TE20" i="3"/>
  <c r="LI102" i="3"/>
  <c r="RX189" i="3"/>
  <c r="SA82" i="3"/>
  <c r="SI131" i="3"/>
  <c r="SE176" i="3"/>
  <c r="MU198" i="3"/>
  <c r="QZ108" i="3"/>
  <c r="PJ200" i="3"/>
  <c r="TC187" i="3"/>
  <c r="LJ117" i="3"/>
  <c r="SY54" i="3"/>
  <c r="LY160" i="3"/>
  <c r="PF106" i="3"/>
  <c r="PI162" i="3"/>
  <c r="LS121" i="3"/>
  <c r="MX176" i="3"/>
  <c r="UC141" i="3"/>
  <c r="QE146" i="3"/>
  <c r="SP161" i="3"/>
  <c r="PR141" i="3"/>
  <c r="PA96" i="3"/>
  <c r="OI96" i="3" s="1"/>
  <c r="RJ156" i="3"/>
  <c r="UJ171" i="3"/>
  <c r="TE105" i="3"/>
  <c r="SX163" i="3"/>
  <c r="TU128" i="3"/>
  <c r="LY129" i="3"/>
  <c r="ON172" i="3"/>
  <c r="UE115" i="3"/>
  <c r="PI79" i="3"/>
  <c r="SU130" i="3"/>
  <c r="MS178" i="3"/>
  <c r="SY102" i="3"/>
  <c r="LN200" i="3"/>
  <c r="UC108" i="3"/>
  <c r="QW170" i="3"/>
  <c r="RG151" i="3"/>
  <c r="MX148" i="3"/>
  <c r="OO167" i="3"/>
  <c r="LN19" i="3"/>
  <c r="MP161" i="3"/>
  <c r="QQ187" i="3"/>
  <c r="OT176" i="3"/>
  <c r="PF165" i="3"/>
  <c r="MY186" i="3"/>
  <c r="LI139" i="3"/>
  <c r="TX158" i="3"/>
  <c r="RI153" i="3"/>
  <c r="UG168" i="3"/>
  <c r="SH169" i="3"/>
  <c r="TM172" i="3"/>
  <c r="OS148" i="3"/>
  <c r="TD111" i="3"/>
  <c r="LK180" i="3"/>
  <c r="MW130" i="3"/>
  <c r="MJ144" i="3"/>
  <c r="SA102" i="3"/>
  <c r="ML99" i="3"/>
  <c r="PE194" i="3"/>
  <c r="RM18" i="3"/>
  <c r="RV171" i="3"/>
  <c r="PS186" i="3"/>
  <c r="UJ158" i="3"/>
  <c r="QG139" i="3"/>
  <c r="SZ142" i="3"/>
  <c r="QR135" i="3"/>
  <c r="UC109" i="3"/>
  <c r="OY168" i="3"/>
  <c r="RD185" i="3"/>
  <c r="MB191" i="3"/>
  <c r="TY166" i="3"/>
  <c r="RV132" i="3"/>
  <c r="TF190" i="3"/>
  <c r="SS143" i="3"/>
  <c r="UE148" i="3"/>
  <c r="RF126" i="3"/>
  <c r="TA122" i="3"/>
  <c r="MB151" i="3"/>
  <c r="MA105" i="3"/>
  <c r="RZ133" i="3"/>
  <c r="SS186" i="3"/>
  <c r="MW139" i="3"/>
  <c r="TB55" i="3"/>
  <c r="SF124" i="3"/>
  <c r="OO182" i="3"/>
  <c r="RV78" i="3"/>
  <c r="SW127" i="3"/>
  <c r="LX170" i="3"/>
  <c r="LU189" i="3"/>
  <c r="OP184" i="3"/>
  <c r="PZ200" i="3"/>
  <c r="LZ159" i="3"/>
  <c r="PB176" i="3"/>
  <c r="SC200" i="3"/>
  <c r="TX159" i="3"/>
  <c r="LY183" i="3"/>
  <c r="QQ133" i="3"/>
  <c r="UC196" i="3"/>
  <c r="MA128" i="3"/>
  <c r="RF161" i="3"/>
  <c r="PG134" i="3"/>
  <c r="QF143" i="3"/>
  <c r="TC167" i="3"/>
  <c r="LN54" i="3"/>
  <c r="OL104" i="3"/>
  <c r="SE182" i="3"/>
  <c r="MY196" i="3"/>
  <c r="TR195" i="3"/>
  <c r="MG185" i="3"/>
  <c r="RC146" i="3"/>
  <c r="SE115" i="3"/>
  <c r="OW141" i="3"/>
  <c r="SI142" i="3"/>
  <c r="UB184" i="3"/>
  <c r="MV199" i="3"/>
  <c r="SD113" i="3"/>
  <c r="MU179" i="3"/>
  <c r="LH139" i="3"/>
  <c r="MJ197" i="3"/>
  <c r="QE160" i="3"/>
  <c r="UI130" i="3"/>
  <c r="RL173" i="3"/>
  <c r="LV180" i="3"/>
  <c r="TL116" i="3"/>
  <c r="RJ138" i="3"/>
  <c r="RS168" i="3"/>
  <c r="QR107" i="3"/>
  <c r="TF180" i="3"/>
  <c r="OW73" i="3"/>
  <c r="TC168" i="3"/>
  <c r="SW200" i="3"/>
  <c r="UG157" i="3"/>
  <c r="RY119" i="3"/>
  <c r="PR109" i="3"/>
  <c r="RS133" i="3"/>
  <c r="ST159" i="3"/>
  <c r="LI186" i="3"/>
  <c r="PY181" i="3"/>
  <c r="PE102" i="3"/>
  <c r="PE36" i="3"/>
  <c r="PY135" i="3"/>
  <c r="TL179" i="3"/>
  <c r="RE115" i="3"/>
  <c r="LO196" i="3"/>
  <c r="TR151" i="3"/>
  <c r="QP191" i="3"/>
  <c r="UF162" i="3"/>
  <c r="SO119" i="3"/>
  <c r="MN161" i="3"/>
  <c r="OO172" i="3"/>
  <c r="SJ120" i="3"/>
  <c r="RS194" i="3"/>
  <c r="OY105" i="3"/>
  <c r="QU170" i="3"/>
  <c r="LN156" i="3"/>
  <c r="MU145" i="3"/>
  <c r="QX39" i="3"/>
  <c r="RH190" i="3"/>
  <c r="RV150" i="3"/>
  <c r="MK77" i="3"/>
  <c r="LK199" i="3"/>
  <c r="SE193" i="3"/>
  <c r="OX184" i="3"/>
  <c r="SO174" i="3"/>
  <c r="SD150" i="3"/>
  <c r="OR44" i="3"/>
  <c r="TB192" i="3"/>
  <c r="MV184" i="3"/>
  <c r="UG137" i="3"/>
  <c r="PG169" i="3"/>
  <c r="RV116" i="3"/>
  <c r="MS146" i="3"/>
  <c r="MJ120" i="3"/>
  <c r="SJ148" i="3"/>
  <c r="QW171" i="3"/>
  <c r="RY141" i="3"/>
  <c r="QU173" i="3"/>
  <c r="LM122" i="3"/>
  <c r="MA151" i="3"/>
  <c r="TM140" i="3"/>
  <c r="TY156" i="3"/>
  <c r="LG138" i="3"/>
  <c r="OX171" i="3"/>
  <c r="LI25" i="3"/>
  <c r="MW48" i="3"/>
  <c r="QU166" i="3"/>
  <c r="LD158" i="3"/>
  <c r="PE177" i="3"/>
  <c r="TX136" i="3"/>
  <c r="PY141" i="3"/>
  <c r="QF166" i="3"/>
  <c r="RK187" i="3"/>
  <c r="PB119" i="3"/>
  <c r="SY11" i="3"/>
  <c r="QR120" i="3"/>
  <c r="QQ72" i="3"/>
  <c r="OO192" i="3"/>
  <c r="PT148" i="3"/>
  <c r="RY106" i="3"/>
  <c r="TR193" i="3"/>
  <c r="SJ147" i="3"/>
  <c r="TB166" i="3"/>
  <c r="RY168" i="3"/>
  <c r="LT165" i="3"/>
  <c r="LG168" i="3"/>
  <c r="SC198" i="3"/>
  <c r="MJ192" i="3"/>
  <c r="TV171" i="3"/>
  <c r="SD179" i="3"/>
  <c r="SY190" i="3"/>
  <c r="PS171" i="3"/>
  <c r="UI176" i="3"/>
  <c r="LS135" i="3"/>
  <c r="LA135" i="3" s="1"/>
  <c r="OR142" i="3"/>
  <c r="RI74" i="3"/>
  <c r="SX197" i="3"/>
  <c r="TU176" i="3"/>
  <c r="LJ73" i="3"/>
  <c r="PB142" i="3"/>
  <c r="MJ199" i="3"/>
  <c r="MW55" i="3"/>
  <c r="PF162" i="3"/>
  <c r="MX120" i="3"/>
  <c r="SZ129" i="3"/>
  <c r="SH181" i="3"/>
  <c r="TC175" i="3"/>
  <c r="OS185" i="3"/>
  <c r="LZ139" i="3"/>
  <c r="MU186" i="3"/>
  <c r="LK173" i="3"/>
  <c r="SX136" i="3"/>
  <c r="UE190" i="3"/>
  <c r="LF183" i="3"/>
  <c r="PV144" i="3"/>
  <c r="PI166" i="3"/>
  <c r="UC126" i="3"/>
  <c r="OS195" i="3"/>
  <c r="RM154" i="3"/>
  <c r="SA132" i="3"/>
  <c r="SQ146" i="3"/>
  <c r="OM172" i="3"/>
  <c r="TF159" i="3"/>
  <c r="PU110" i="3"/>
  <c r="MM190" i="3"/>
  <c r="UG165" i="3"/>
  <c r="MN165" i="3"/>
  <c r="OY191" i="3"/>
  <c r="OY195" i="3"/>
  <c r="MK184" i="3"/>
  <c r="SQ167" i="3"/>
  <c r="SZ167" i="3"/>
  <c r="QQ182" i="3"/>
  <c r="MG161" i="3"/>
  <c r="PD174" i="3"/>
  <c r="LR174" i="3"/>
  <c r="MW146" i="3"/>
  <c r="LY198" i="3"/>
  <c r="TZ153" i="3"/>
  <c r="UB191" i="3"/>
  <c r="ST83" i="3"/>
  <c r="MO62" i="3"/>
  <c r="QQ177" i="3"/>
  <c r="OO140" i="3"/>
  <c r="TV119" i="3"/>
  <c r="OY145" i="3"/>
  <c r="PD81" i="3"/>
  <c r="QE136" i="3"/>
  <c r="RY107" i="3"/>
  <c r="OO133" i="3"/>
  <c r="QA172" i="3"/>
  <c r="SQ100" i="3"/>
  <c r="OV186" i="3"/>
  <c r="SB87" i="3"/>
  <c r="QF159" i="3"/>
  <c r="TZ152" i="3"/>
  <c r="LP134" i="3"/>
  <c r="LS131" i="3"/>
  <c r="LA131" i="3" s="1"/>
  <c r="LY124" i="3"/>
  <c r="SF110" i="3"/>
  <c r="TI96" i="3"/>
  <c r="RD172" i="3"/>
  <c r="QV122" i="3"/>
  <c r="MR173" i="3"/>
  <c r="MB167" i="3"/>
  <c r="SV194" i="3"/>
  <c r="OW185" i="3"/>
  <c r="SG184" i="3"/>
  <c r="OU12" i="3"/>
  <c r="MY200" i="3"/>
  <c r="QX180" i="3"/>
  <c r="SC170" i="3"/>
  <c r="TY200" i="3"/>
  <c r="LZ128" i="3"/>
  <c r="LW165" i="3"/>
  <c r="SJ113" i="3"/>
  <c r="PG154" i="3"/>
  <c r="PE6" i="3"/>
  <c r="SR189" i="3"/>
  <c r="ML136" i="3"/>
  <c r="UI169" i="3"/>
  <c r="OX75" i="3"/>
  <c r="LI120" i="3"/>
  <c r="SP190" i="3"/>
  <c r="TE58" i="3"/>
  <c r="QT185" i="3"/>
  <c r="LJ122" i="3"/>
  <c r="LW200" i="3"/>
  <c r="MN180" i="3"/>
  <c r="LV143" i="3"/>
  <c r="MR199" i="3"/>
  <c r="RX115" i="3"/>
  <c r="OQ80" i="3"/>
  <c r="MS46" i="3"/>
  <c r="PI176" i="3"/>
  <c r="PY129" i="3"/>
  <c r="SA24" i="3"/>
  <c r="PA190" i="3"/>
  <c r="MK191" i="3"/>
  <c r="LC191" i="3" s="1"/>
  <c r="TB152" i="3"/>
  <c r="TH195" i="3"/>
  <c r="MM141" i="3"/>
  <c r="PV153" i="3"/>
  <c r="TE200" i="3"/>
  <c r="LK171" i="3"/>
  <c r="PU194" i="3"/>
  <c r="QD181" i="3"/>
  <c r="MP171" i="3"/>
  <c r="UE167" i="3"/>
  <c r="TR190" i="3"/>
  <c r="PF179" i="3"/>
  <c r="PD134" i="3"/>
  <c r="MA191" i="3"/>
  <c r="QV188" i="3"/>
  <c r="MX122" i="3"/>
  <c r="QE192" i="3"/>
  <c r="MU168" i="3"/>
  <c r="LY181" i="3"/>
  <c r="RH137" i="3"/>
  <c r="OP148" i="3"/>
  <c r="LT199" i="3"/>
  <c r="RC102" i="3"/>
  <c r="MM181" i="3"/>
  <c r="OX177" i="3"/>
  <c r="MT161" i="3"/>
  <c r="UJ175" i="3"/>
  <c r="PV117" i="3"/>
  <c r="PZ94" i="3"/>
  <c r="MM25" i="3"/>
  <c r="SG3" i="3"/>
  <c r="RF40" i="3"/>
  <c r="SO105" i="3"/>
  <c r="RL147" i="3"/>
  <c r="QY146" i="3"/>
  <c r="OQ189" i="3"/>
  <c r="OU195" i="3"/>
  <c r="TV179" i="3"/>
  <c r="RY194" i="3"/>
  <c r="SF77" i="3"/>
  <c r="LJ177" i="3"/>
  <c r="PO152" i="3"/>
  <c r="PJ173" i="3"/>
  <c r="UF161" i="3"/>
  <c r="LF191" i="3"/>
  <c r="TY181" i="3"/>
  <c r="RS150" i="3"/>
  <c r="UE168" i="3"/>
  <c r="ML165" i="3"/>
  <c r="SA198" i="3"/>
  <c r="TW190" i="3"/>
  <c r="RY79" i="3"/>
  <c r="RL150" i="3"/>
  <c r="PO163" i="3"/>
  <c r="MA136" i="3"/>
  <c r="RY135" i="3"/>
  <c r="MP198" i="3"/>
  <c r="MS167" i="3"/>
  <c r="LD183" i="3"/>
  <c r="PR185" i="3"/>
  <c r="MM200" i="3"/>
  <c r="TW52" i="3"/>
  <c r="LR187" i="3"/>
  <c r="ML176" i="3"/>
  <c r="OZ176" i="3"/>
  <c r="SH173" i="3"/>
  <c r="LT195" i="3"/>
  <c r="PC94" i="3"/>
  <c r="TX140" i="3"/>
  <c r="TU211" i="3"/>
  <c r="OW109" i="3"/>
  <c r="OU164" i="3"/>
  <c r="LE189" i="3"/>
  <c r="ON146" i="3"/>
  <c r="LK211" i="3"/>
  <c r="TW112" i="3"/>
  <c r="LW108" i="3"/>
  <c r="RA95" i="3"/>
  <c r="UB169" i="3"/>
  <c r="RS109" i="3"/>
  <c r="LF103" i="3"/>
  <c r="LY88" i="3"/>
  <c r="OT194" i="3"/>
  <c r="UB152" i="3"/>
  <c r="UH182" i="3"/>
  <c r="QV15" i="3"/>
  <c r="PF176" i="3"/>
  <c r="RJ178" i="3"/>
  <c r="QR133" i="3"/>
  <c r="OU158" i="3"/>
  <c r="QP123" i="3"/>
  <c r="PW72" i="3"/>
  <c r="TU24" i="3"/>
  <c r="ST200" i="3"/>
  <c r="RL168" i="3"/>
  <c r="MV160" i="3"/>
  <c r="TI173" i="3"/>
  <c r="PY154" i="3"/>
  <c r="RA141" i="3"/>
  <c r="TW171" i="3"/>
  <c r="SS183" i="3"/>
  <c r="SZ188" i="3"/>
  <c r="ML151" i="3"/>
  <c r="OT184" i="3"/>
  <c r="TY144" i="3"/>
  <c r="OT189" i="3"/>
  <c r="LU133" i="3"/>
  <c r="RL133" i="3"/>
  <c r="TC131" i="3"/>
  <c r="PF160" i="3"/>
  <c r="MB83" i="3"/>
  <c r="UJ146" i="3"/>
  <c r="MB138" i="3"/>
  <c r="LV183" i="3"/>
  <c r="MV174" i="3"/>
  <c r="PX160" i="3"/>
  <c r="MX152" i="3"/>
  <c r="LD148" i="3"/>
  <c r="TK124" i="3"/>
  <c r="QR139" i="3"/>
  <c r="PR92" i="3"/>
  <c r="LH136" i="3"/>
  <c r="SZ182" i="3"/>
  <c r="RF142" i="3"/>
  <c r="QP173" i="3"/>
  <c r="MU64" i="3"/>
  <c r="SR106" i="3"/>
  <c r="SO100" i="3"/>
  <c r="LK114" i="3"/>
  <c r="MY159" i="3"/>
  <c r="ML137" i="3"/>
  <c r="OQ157" i="3"/>
  <c r="TB114" i="3"/>
  <c r="LN140" i="3"/>
  <c r="PA149" i="3"/>
  <c r="OI149" i="3" s="1"/>
  <c r="PA151" i="3"/>
  <c r="OI151" i="3" s="1"/>
  <c r="SU181" i="3"/>
  <c r="LK117" i="3"/>
  <c r="SX196" i="3"/>
  <c r="LI173" i="3"/>
  <c r="PE92" i="3"/>
  <c r="RN198" i="3"/>
  <c r="LO3" i="3"/>
  <c r="OU180" i="3"/>
  <c r="TH189" i="3"/>
  <c r="LE187" i="3"/>
  <c r="TW191" i="3"/>
  <c r="PB168" i="3"/>
  <c r="PB172" i="3"/>
  <c r="PE168" i="3"/>
  <c r="SD198" i="3"/>
  <c r="LD114" i="3"/>
  <c r="KZ114" i="3" s="1"/>
  <c r="UD80" i="3"/>
  <c r="QE182" i="3"/>
  <c r="QX193" i="3"/>
  <c r="TX165" i="3"/>
  <c r="TC113" i="3"/>
  <c r="TM188" i="3"/>
  <c r="MJ183" i="3"/>
  <c r="TY183" i="3"/>
  <c r="PO129" i="3"/>
  <c r="LG166" i="3"/>
  <c r="ST174" i="3"/>
  <c r="SX168" i="3"/>
  <c r="PA46" i="3"/>
  <c r="LX137" i="3"/>
  <c r="PC144" i="3"/>
  <c r="PV35" i="3"/>
  <c r="MW113" i="3"/>
  <c r="TU195" i="3"/>
  <c r="SH152" i="3"/>
  <c r="QU153" i="3"/>
  <c r="SK164" i="3"/>
  <c r="MU158" i="3"/>
  <c r="QB178" i="3"/>
  <c r="OP166" i="3"/>
  <c r="RH199" i="3"/>
  <c r="PT139" i="3"/>
  <c r="PY62" i="3"/>
  <c r="LG151" i="3"/>
  <c r="MP182" i="3"/>
  <c r="RC187" i="3"/>
  <c r="RE161" i="3"/>
  <c r="QM161" i="3" s="1"/>
  <c r="MK98" i="3"/>
  <c r="LC98" i="3" s="1"/>
  <c r="TE172" i="3"/>
  <c r="SQ191" i="3"/>
  <c r="UF185" i="3"/>
  <c r="TD178" i="3"/>
  <c r="SK160" i="3"/>
  <c r="SO46" i="3"/>
  <c r="MV164" i="3"/>
  <c r="UG199" i="3"/>
  <c r="LF184" i="3"/>
  <c r="MM126" i="3"/>
  <c r="QP199" i="3"/>
  <c r="MQ164" i="3"/>
  <c r="QG164" i="3"/>
  <c r="LW155" i="3"/>
  <c r="PO116" i="3"/>
  <c r="SK184" i="3"/>
  <c r="LQ174" i="3"/>
  <c r="RD118" i="3"/>
  <c r="PI164" i="3"/>
  <c r="SX95" i="3"/>
  <c r="PA65" i="3"/>
  <c r="QY123" i="3"/>
  <c r="MK183" i="3"/>
  <c r="MX134" i="3"/>
  <c r="PR199" i="3"/>
  <c r="UE152" i="3"/>
  <c r="OW80" i="3"/>
  <c r="ST123" i="3"/>
  <c r="RY139" i="3"/>
  <c r="OV168" i="3"/>
  <c r="MV172" i="3"/>
  <c r="LE175" i="3"/>
  <c r="MX168" i="3"/>
  <c r="QS97" i="3"/>
  <c r="SH163" i="3"/>
  <c r="LP118" i="3"/>
  <c r="RY199" i="3"/>
  <c r="QW190" i="3"/>
  <c r="MB179" i="3"/>
  <c r="PO187" i="3"/>
  <c r="PF195" i="3"/>
  <c r="QT161" i="3"/>
  <c r="MP143" i="3"/>
  <c r="TC162" i="3"/>
  <c r="LM121" i="3"/>
  <c r="MO194" i="3"/>
  <c r="QY46" i="3"/>
  <c r="OR159" i="3"/>
  <c r="TK177" i="3"/>
  <c r="SZ198" i="3"/>
  <c r="MY175" i="3"/>
  <c r="SF72" i="3"/>
  <c r="OV167" i="3"/>
  <c r="LE192" i="3"/>
  <c r="QT111" i="3"/>
  <c r="RC155" i="3"/>
  <c r="LH128" i="3"/>
  <c r="QX141" i="3"/>
  <c r="MB186" i="3"/>
  <c r="SB157" i="3"/>
  <c r="PW149" i="3"/>
  <c r="TJ140" i="3"/>
  <c r="SO167" i="3"/>
  <c r="TJ137" i="3"/>
  <c r="MA73" i="3"/>
  <c r="LN168" i="3"/>
  <c r="LK168" i="3"/>
  <c r="RZ184" i="3"/>
  <c r="RI138" i="3"/>
  <c r="UH162" i="3"/>
  <c r="QD199" i="3"/>
  <c r="UJ148" i="3"/>
  <c r="QB182" i="3"/>
  <c r="PI177" i="3"/>
  <c r="OP11" i="3"/>
  <c r="SH167" i="3"/>
  <c r="TI125" i="3"/>
  <c r="MR117" i="3"/>
  <c r="LE125" i="3"/>
  <c r="RY180" i="3"/>
  <c r="LZ195" i="3"/>
  <c r="RH127" i="3"/>
  <c r="LL199" i="3"/>
  <c r="SU163" i="3"/>
  <c r="RC162" i="3"/>
  <c r="RC126" i="3"/>
  <c r="RL99" i="3"/>
  <c r="SX143" i="3"/>
  <c r="RV168" i="3"/>
  <c r="LL121" i="3"/>
  <c r="RL157" i="3"/>
  <c r="TU117" i="3"/>
  <c r="MM133" i="3"/>
  <c r="TI172" i="3"/>
  <c r="LO211" i="3"/>
  <c r="SF174" i="3"/>
  <c r="TG158" i="3"/>
  <c r="RF144" i="3"/>
  <c r="QZ189" i="3"/>
  <c r="LV200" i="3"/>
  <c r="PW139" i="3"/>
  <c r="RH118" i="3"/>
  <c r="MS194" i="3"/>
  <c r="MS156" i="3"/>
  <c r="UD175" i="3"/>
  <c r="MJ103" i="3"/>
  <c r="UC137" i="3"/>
  <c r="PU98" i="3"/>
  <c r="PZ141" i="3"/>
  <c r="TF182" i="3"/>
  <c r="QP170" i="3"/>
  <c r="UA61" i="3"/>
  <c r="MA172" i="3"/>
  <c r="LE167" i="3"/>
  <c r="OZ158" i="3"/>
  <c r="LP136" i="3"/>
  <c r="MK190" i="3"/>
  <c r="LM17" i="3"/>
  <c r="QA190" i="3"/>
  <c r="PD182" i="3"/>
  <c r="SJ175" i="3"/>
  <c r="QY127" i="3"/>
  <c r="ML146" i="3"/>
  <c r="PH146" i="3"/>
  <c r="OR107" i="3"/>
  <c r="OO125" i="3"/>
  <c r="LW21" i="3"/>
  <c r="SB185" i="3"/>
  <c r="PI131" i="3"/>
  <c r="RW84" i="3"/>
  <c r="TU163" i="3"/>
  <c r="PE114" i="3"/>
  <c r="LE117" i="3"/>
  <c r="PD115" i="3"/>
  <c r="MP192" i="3"/>
  <c r="RV162" i="3"/>
  <c r="MB189" i="3"/>
  <c r="SF171" i="3"/>
  <c r="RS125" i="3"/>
  <c r="QF144" i="3"/>
  <c r="OV180" i="3"/>
  <c r="RF182" i="3"/>
  <c r="RG180" i="3"/>
  <c r="SK123" i="3"/>
  <c r="PS178" i="3"/>
  <c r="QP132" i="3"/>
  <c r="RK177" i="3"/>
  <c r="LZ132" i="3"/>
  <c r="LZ86" i="3"/>
  <c r="LI143" i="3"/>
  <c r="QT120" i="3"/>
  <c r="PG180" i="3"/>
  <c r="LW153" i="3"/>
  <c r="RW182" i="3"/>
  <c r="PZ184" i="3"/>
  <c r="SX115" i="3"/>
  <c r="PO175" i="3"/>
  <c r="LL162" i="3"/>
  <c r="QR177" i="3"/>
  <c r="UA185" i="3"/>
  <c r="SI179" i="3"/>
  <c r="TL162" i="3"/>
  <c r="QF121" i="3"/>
  <c r="OW173" i="3"/>
  <c r="UJ162" i="3"/>
  <c r="MT154" i="3"/>
  <c r="PE190" i="3"/>
  <c r="UF182" i="3"/>
  <c r="QP184" i="3"/>
  <c r="QZ169" i="3"/>
  <c r="RA181" i="3"/>
  <c r="UC194" i="3"/>
  <c r="SI200" i="3"/>
  <c r="LX123" i="3"/>
  <c r="OU104" i="3"/>
  <c r="QA163" i="3"/>
  <c r="UC138" i="3"/>
  <c r="LJ178" i="3"/>
  <c r="RH141" i="3"/>
  <c r="LE96" i="3"/>
  <c r="LY211" i="3"/>
  <c r="SG176" i="3"/>
  <c r="LF152" i="3"/>
  <c r="QS182" i="3"/>
  <c r="QX189" i="3"/>
  <c r="RD127" i="3"/>
  <c r="PZ186" i="3"/>
  <c r="OP187" i="3"/>
  <c r="PJ191" i="3"/>
  <c r="QD89" i="3"/>
  <c r="PY77" i="3"/>
  <c r="OR138" i="3"/>
  <c r="TM150" i="3"/>
  <c r="LK166" i="3"/>
  <c r="OZ157" i="3"/>
  <c r="PO191" i="3"/>
  <c r="PX172" i="3"/>
  <c r="SU115" i="3"/>
  <c r="RI182" i="3"/>
  <c r="MB197" i="3"/>
  <c r="OR135" i="3"/>
  <c r="UB77" i="3"/>
  <c r="PJ196" i="3"/>
  <c r="RD174" i="3"/>
  <c r="MP127" i="3"/>
  <c r="TZ195" i="3"/>
  <c r="MP72" i="3"/>
  <c r="QP180" i="3"/>
  <c r="QL180" i="3" s="1"/>
  <c r="OO153" i="3"/>
  <c r="QD142" i="3"/>
  <c r="TV198" i="3"/>
  <c r="ON189" i="3"/>
  <c r="SD197" i="3"/>
  <c r="UC162" i="3"/>
  <c r="MP136" i="3"/>
  <c r="TA176" i="3"/>
  <c r="MR170" i="3"/>
  <c r="OS118" i="3"/>
  <c r="LT186" i="3"/>
  <c r="QS107" i="3"/>
  <c r="LF161" i="3"/>
  <c r="QX186" i="3"/>
  <c r="MB124" i="3"/>
  <c r="PI185" i="3"/>
  <c r="PC165" i="3"/>
  <c r="PX181" i="3"/>
  <c r="TJ166" i="3"/>
  <c r="MG137" i="3"/>
  <c r="QG168" i="3"/>
  <c r="QC167" i="3"/>
  <c r="LZ187" i="3"/>
  <c r="RW199" i="3"/>
  <c r="PZ169" i="3"/>
  <c r="SF126" i="3"/>
  <c r="QW142" i="3"/>
  <c r="SF169" i="3"/>
  <c r="SC108" i="3"/>
  <c r="OO152" i="3"/>
  <c r="OP149" i="3"/>
  <c r="SI173" i="3"/>
  <c r="QW104" i="3"/>
  <c r="RS178" i="3"/>
  <c r="SA32" i="3"/>
  <c r="TH104" i="3"/>
  <c r="QF177" i="3"/>
  <c r="SK114" i="3"/>
  <c r="QV177" i="3"/>
  <c r="SB169" i="3"/>
  <c r="QP79" i="3"/>
  <c r="RD125" i="3"/>
  <c r="PJ193" i="3"/>
  <c r="QD115" i="3"/>
  <c r="MB177" i="3"/>
  <c r="MQ113" i="3"/>
  <c r="LY155" i="3"/>
  <c r="PT114" i="3"/>
  <c r="PE166" i="3"/>
  <c r="SG150" i="3"/>
  <c r="QU84" i="3"/>
  <c r="PS144" i="3"/>
  <c r="LQ102" i="3"/>
  <c r="TC196" i="3"/>
  <c r="QZ185" i="3"/>
  <c r="SX182" i="3"/>
  <c r="RH100" i="3"/>
  <c r="UC181" i="3"/>
  <c r="QE29" i="3"/>
  <c r="TA143" i="3"/>
  <c r="RL162" i="3"/>
  <c r="LH124" i="3"/>
  <c r="UI186" i="3"/>
  <c r="OS162" i="3"/>
  <c r="ST157" i="3"/>
  <c r="OS191" i="3"/>
  <c r="MN187" i="3"/>
  <c r="MX195" i="3"/>
  <c r="RX176" i="3"/>
  <c r="TH107" i="3"/>
  <c r="SJ114" i="3"/>
  <c r="LY150" i="3"/>
  <c r="RN150" i="3"/>
  <c r="SE196" i="3"/>
  <c r="LX198" i="3"/>
  <c r="OR197" i="3"/>
  <c r="LO128" i="3"/>
  <c r="RV164" i="3"/>
  <c r="RG148" i="3"/>
  <c r="QG176" i="3"/>
  <c r="QP194" i="3"/>
  <c r="QC158" i="3"/>
  <c r="QP116" i="3"/>
  <c r="TX162" i="3"/>
  <c r="TL185" i="3"/>
  <c r="MW154" i="3"/>
  <c r="TX175" i="3"/>
  <c r="LM161" i="3"/>
  <c r="TR183" i="3"/>
  <c r="RB136" i="3"/>
  <c r="ON152" i="3"/>
  <c r="RZ169" i="3"/>
  <c r="TB97" i="3"/>
  <c r="LD93" i="3"/>
  <c r="MP124" i="3"/>
  <c r="PC187" i="3"/>
  <c r="TM175" i="3"/>
  <c r="SF190" i="3"/>
  <c r="RZ196" i="3"/>
  <c r="PO92" i="3"/>
  <c r="QU133" i="3"/>
  <c r="PA131" i="3"/>
  <c r="SV191" i="3"/>
  <c r="TG190" i="3"/>
  <c r="MA185" i="3"/>
  <c r="LR124" i="3"/>
  <c r="PD187" i="3"/>
  <c r="SR123" i="3"/>
  <c r="LN189" i="3"/>
  <c r="UD197" i="3"/>
  <c r="QU144" i="3"/>
  <c r="UD183" i="3"/>
  <c r="QW118" i="3"/>
  <c r="SU126" i="3"/>
  <c r="PS139" i="3"/>
  <c r="MV211" i="3"/>
  <c r="OS175" i="3"/>
  <c r="TA138" i="3"/>
  <c r="SI194" i="3"/>
  <c r="LU150" i="3"/>
  <c r="PC88" i="3"/>
  <c r="TG145" i="3"/>
  <c r="RX150" i="3"/>
  <c r="RE173" i="3"/>
  <c r="LT124" i="3"/>
  <c r="QG181" i="3"/>
  <c r="LL148" i="3"/>
  <c r="SR190" i="3"/>
  <c r="PJ180" i="3"/>
  <c r="SI74" i="3"/>
  <c r="MM180" i="3"/>
  <c r="PS122" i="3"/>
  <c r="UA164" i="3"/>
  <c r="PJ70" i="3"/>
  <c r="RI147" i="3"/>
  <c r="RA196" i="3"/>
  <c r="LX153" i="3"/>
  <c r="QC191" i="3"/>
  <c r="LN193" i="3"/>
  <c r="MJ123" i="3"/>
  <c r="OU187" i="3"/>
  <c r="RH175" i="3"/>
  <c r="RE139" i="3"/>
  <c r="QM139" i="3" s="1"/>
  <c r="MX198" i="3"/>
  <c r="MP139" i="3"/>
  <c r="SX93" i="3"/>
  <c r="TG97" i="3"/>
  <c r="TG192" i="3"/>
  <c r="PV165" i="3"/>
  <c r="LL181" i="3"/>
  <c r="RZ189" i="3"/>
  <c r="MY126" i="3"/>
  <c r="RI115" i="3"/>
  <c r="PT188" i="3"/>
  <c r="LN179" i="3"/>
  <c r="PA115" i="3"/>
  <c r="SO122" i="3"/>
  <c r="TA197" i="3"/>
  <c r="LG140" i="3"/>
  <c r="MP158" i="3"/>
  <c r="SJ196" i="3"/>
  <c r="SJ138" i="3"/>
  <c r="SS159" i="3"/>
  <c r="LJ124" i="3"/>
  <c r="LV176" i="3"/>
  <c r="PE124" i="3"/>
  <c r="SB134" i="3"/>
  <c r="PH147" i="3"/>
  <c r="SP152" i="3"/>
  <c r="RW161" i="3"/>
  <c r="UI57" i="3"/>
  <c r="LU102" i="3"/>
  <c r="SS88" i="3"/>
  <c r="UH180" i="3"/>
  <c r="OU38" i="3"/>
  <c r="TB184" i="3"/>
  <c r="RA187" i="3"/>
  <c r="LS170" i="3"/>
  <c r="RY179" i="3"/>
  <c r="LG186" i="3"/>
  <c r="OR195" i="3"/>
  <c r="LM182" i="3"/>
  <c r="SE72" i="3"/>
  <c r="UJ197" i="3"/>
  <c r="LH190" i="3"/>
  <c r="UA192" i="3"/>
  <c r="TY148" i="3"/>
  <c r="SJ153" i="3"/>
  <c r="QB133" i="3"/>
  <c r="RL118" i="3"/>
  <c r="UD211" i="3"/>
  <c r="SW155" i="3"/>
  <c r="LU144" i="3"/>
  <c r="UH193" i="3"/>
  <c r="PU134" i="3"/>
  <c r="QF147" i="3"/>
  <c r="UJ152" i="3"/>
  <c r="TM152" i="3"/>
  <c r="OV177" i="3"/>
  <c r="TL180" i="3"/>
  <c r="TZ96" i="3"/>
  <c r="UB164" i="3"/>
  <c r="SO113" i="3"/>
  <c r="SW154" i="3"/>
  <c r="LJ187" i="3"/>
  <c r="UD185" i="3"/>
  <c r="RB56" i="3"/>
  <c r="MG120" i="3"/>
  <c r="LE193" i="3"/>
  <c r="RD199" i="3"/>
  <c r="OP156" i="3"/>
  <c r="RC170" i="3"/>
  <c r="ML174" i="3"/>
  <c r="MG211" i="3"/>
  <c r="PD82" i="3"/>
  <c r="TV211" i="3"/>
  <c r="OV182" i="3"/>
  <c r="SY164" i="3"/>
  <c r="OS145" i="3"/>
  <c r="ON112" i="3"/>
  <c r="RD176" i="3"/>
  <c r="RL181" i="3"/>
  <c r="SB168" i="3"/>
  <c r="PF173" i="3"/>
  <c r="OU184" i="3"/>
  <c r="TI180" i="3"/>
  <c r="RN192" i="3"/>
  <c r="LG157" i="3"/>
  <c r="TM129" i="3"/>
  <c r="OS122" i="3"/>
  <c r="TB168" i="3"/>
  <c r="OQ105" i="3"/>
  <c r="UF113" i="3"/>
  <c r="SR150" i="3"/>
  <c r="SD195" i="3"/>
  <c r="SS176" i="3"/>
  <c r="OM184" i="3"/>
  <c r="QW199" i="3"/>
  <c r="LJ162" i="3"/>
  <c r="SH199" i="3"/>
  <c r="SX151" i="3"/>
  <c r="TX82" i="3"/>
  <c r="QX55" i="3"/>
  <c r="TV79" i="3"/>
  <c r="SU173" i="3"/>
  <c r="PH192" i="3"/>
  <c r="OU156" i="3"/>
  <c r="QT47" i="3"/>
  <c r="MA156" i="3"/>
  <c r="MA102" i="3"/>
  <c r="OT162" i="3"/>
  <c r="RH120" i="3"/>
  <c r="PF85" i="3"/>
  <c r="SU125" i="3"/>
  <c r="MJ172" i="3"/>
  <c r="MG154" i="3"/>
  <c r="RE166" i="3"/>
  <c r="LZ133" i="3"/>
  <c r="OQ18" i="3"/>
  <c r="TE104" i="3"/>
  <c r="TZ190" i="3"/>
  <c r="MP132" i="3"/>
  <c r="UJ182" i="3"/>
  <c r="OU197" i="3"/>
  <c r="OY143" i="3"/>
  <c r="OU200" i="3"/>
  <c r="SF199" i="3"/>
  <c r="UJ141" i="3"/>
  <c r="ST139" i="3"/>
  <c r="SQ139" i="3"/>
  <c r="SV197" i="3"/>
  <c r="RC184" i="3"/>
  <c r="UA126" i="3"/>
  <c r="TX181" i="3"/>
  <c r="SG186" i="3"/>
  <c r="SR163" i="3"/>
  <c r="PG188" i="3"/>
  <c r="RI185" i="3"/>
  <c r="TU130" i="3"/>
  <c r="TE191" i="3"/>
  <c r="OL134" i="3"/>
  <c r="OS179" i="3"/>
  <c r="LU172" i="3"/>
  <c r="TU157" i="3"/>
  <c r="QU122" i="3"/>
  <c r="LO178" i="3"/>
  <c r="SS142" i="3"/>
  <c r="TD103" i="3"/>
  <c r="TL94" i="3"/>
  <c r="QT195" i="3"/>
  <c r="RW142" i="3"/>
  <c r="MR137" i="3"/>
  <c r="MO187" i="3"/>
  <c r="OP146" i="3"/>
  <c r="ST147" i="3"/>
  <c r="OP37" i="3"/>
  <c r="LG115" i="3"/>
  <c r="LP31" i="3"/>
  <c r="TR149" i="3"/>
  <c r="TA33" i="3"/>
  <c r="TL190" i="3"/>
  <c r="OW152" i="3"/>
  <c r="LG171" i="3"/>
  <c r="PG103" i="3"/>
  <c r="QA164" i="3"/>
  <c r="QQ189" i="3"/>
  <c r="QP141" i="3"/>
  <c r="QQ172" i="3"/>
  <c r="MS95" i="3"/>
  <c r="QG184" i="3"/>
  <c r="RN169" i="3"/>
  <c r="TV154" i="3"/>
  <c r="RZ182" i="3"/>
  <c r="QG120" i="3"/>
  <c r="RI119" i="3"/>
  <c r="MK140" i="3"/>
  <c r="SB164" i="3"/>
  <c r="SP156" i="3"/>
  <c r="PZ191" i="3"/>
  <c r="TM107" i="3"/>
  <c r="SY171" i="3"/>
  <c r="UH211" i="3"/>
  <c r="QS193" i="3"/>
  <c r="OX155" i="3"/>
  <c r="RY189" i="3"/>
  <c r="SG106" i="3"/>
  <c r="PI111" i="3"/>
  <c r="SK200" i="3"/>
  <c r="TF198" i="3"/>
  <c r="RI183" i="3"/>
  <c r="SQ194" i="3"/>
  <c r="LI198" i="3"/>
  <c r="OU139" i="3"/>
  <c r="PI173" i="3"/>
  <c r="LJ149" i="3"/>
  <c r="OP92" i="3"/>
  <c r="MY161" i="3"/>
  <c r="SR167" i="3"/>
  <c r="PR118" i="3"/>
  <c r="OV153" i="3"/>
  <c r="LW114" i="3"/>
  <c r="PV121" i="3"/>
  <c r="QV169" i="3"/>
  <c r="RH160" i="3"/>
  <c r="LS187" i="3"/>
  <c r="PJ167" i="3"/>
  <c r="MW140" i="3"/>
  <c r="RK189" i="3"/>
  <c r="TR145" i="3"/>
  <c r="LJ191" i="3"/>
  <c r="TX133" i="3"/>
  <c r="MX94" i="3"/>
  <c r="ST101" i="3"/>
  <c r="RC195" i="3"/>
  <c r="MP186" i="3"/>
  <c r="TC4" i="3"/>
  <c r="RW184" i="3"/>
  <c r="SG172" i="3"/>
  <c r="LX152" i="3"/>
  <c r="SP176" i="3"/>
  <c r="UD103" i="3"/>
  <c r="LG93" i="3"/>
  <c r="OV194" i="3"/>
  <c r="UA28" i="3"/>
  <c r="LM177" i="3"/>
  <c r="LE104" i="3"/>
  <c r="SS172" i="3"/>
  <c r="QF181" i="3"/>
  <c r="PJ166" i="3"/>
  <c r="SC194" i="3"/>
  <c r="LW160" i="3"/>
  <c r="SP138" i="3"/>
  <c r="MV182" i="3"/>
  <c r="OR125" i="3"/>
  <c r="OV187" i="3"/>
  <c r="MQ173" i="3"/>
  <c r="MR146" i="3"/>
  <c r="UI191" i="3"/>
  <c r="PE130" i="3"/>
  <c r="PC163" i="3"/>
  <c r="LP173" i="3"/>
  <c r="MY107" i="3"/>
  <c r="RI189" i="3"/>
  <c r="QY132" i="3"/>
  <c r="RK156" i="3"/>
  <c r="LL87" i="3"/>
  <c r="SX191" i="3"/>
  <c r="PS127" i="3"/>
  <c r="PO140" i="3"/>
  <c r="SB192" i="3"/>
  <c r="PX134" i="3"/>
  <c r="PC177" i="3"/>
  <c r="RM197" i="3"/>
  <c r="RW172" i="3"/>
  <c r="QZ141" i="3"/>
  <c r="LI54" i="3"/>
  <c r="LD165" i="3"/>
  <c r="ST134" i="3"/>
  <c r="TB126" i="3"/>
  <c r="MW182" i="3"/>
  <c r="RI175" i="3"/>
  <c r="LZ199" i="3"/>
  <c r="LG150" i="3"/>
  <c r="LE166" i="3"/>
  <c r="LT190" i="3"/>
  <c r="TJ169" i="3"/>
  <c r="LM186" i="3"/>
  <c r="QS165" i="3"/>
  <c r="SC112" i="3"/>
  <c r="SG147" i="3"/>
  <c r="RB169" i="3"/>
  <c r="TI108" i="3"/>
  <c r="OT178" i="3"/>
  <c r="RW148" i="3"/>
  <c r="PW178" i="3"/>
  <c r="OO127" i="3"/>
  <c r="LH141" i="3"/>
  <c r="MA170" i="3"/>
  <c r="RV185" i="3"/>
  <c r="LW179" i="3"/>
  <c r="RM93" i="3"/>
  <c r="QQ186" i="3"/>
  <c r="PH111" i="3"/>
  <c r="SX188" i="3"/>
  <c r="OP158" i="3"/>
  <c r="RM106" i="3"/>
  <c r="PH178" i="3"/>
  <c r="PA162" i="3"/>
  <c r="LN135" i="3"/>
  <c r="RV109" i="3"/>
  <c r="SH124" i="3"/>
  <c r="PH176" i="3"/>
  <c r="UH163" i="3"/>
  <c r="QW180" i="3"/>
  <c r="RL195" i="3"/>
  <c r="OM167" i="3"/>
  <c r="LJ120" i="3"/>
  <c r="MX199" i="3"/>
  <c r="PR88" i="3"/>
  <c r="SJ139" i="3"/>
  <c r="PO137" i="3"/>
  <c r="ON186" i="3"/>
  <c r="RV139" i="3"/>
  <c r="UF84" i="3"/>
  <c r="MQ211" i="3"/>
  <c r="MO157" i="3"/>
  <c r="TY145" i="3"/>
  <c r="LY180" i="3"/>
  <c r="RB111" i="3"/>
  <c r="SQ130" i="3"/>
  <c r="MJ18" i="3"/>
  <c r="LE190" i="3"/>
  <c r="PT160" i="3"/>
  <c r="ST186" i="3"/>
  <c r="LE191" i="3"/>
  <c r="SG183" i="3"/>
  <c r="SR180" i="3"/>
  <c r="QZ122" i="3"/>
  <c r="RC168" i="3"/>
  <c r="QP182" i="3"/>
  <c r="QC151" i="3"/>
  <c r="MO154" i="3"/>
  <c r="TL132" i="3"/>
  <c r="TB116" i="3"/>
  <c r="OO173" i="3"/>
  <c r="MR211" i="3"/>
  <c r="MG81" i="3"/>
  <c r="QZ130" i="3"/>
  <c r="RE118" i="3"/>
  <c r="OY180" i="3"/>
  <c r="SA172" i="3"/>
  <c r="TE136" i="3"/>
  <c r="SS147" i="3"/>
  <c r="QU190" i="3"/>
  <c r="RM176" i="3"/>
  <c r="RC166" i="3"/>
  <c r="RV148" i="3"/>
  <c r="RC194" i="3"/>
  <c r="RA63" i="3"/>
  <c r="PV196" i="3"/>
  <c r="PE119" i="3"/>
  <c r="OY165" i="3"/>
  <c r="LW147" i="3"/>
  <c r="SO200" i="3"/>
  <c r="UC140" i="3"/>
  <c r="QW189" i="3"/>
  <c r="PI170" i="3"/>
  <c r="UF195" i="3"/>
  <c r="PH189" i="3"/>
  <c r="PD103" i="3"/>
  <c r="RK125" i="3"/>
  <c r="TU148" i="3"/>
  <c r="PC114" i="3"/>
  <c r="MV191" i="3"/>
  <c r="MP199" i="3"/>
  <c r="LM173" i="3"/>
  <c r="LO169" i="3"/>
  <c r="UC189" i="3"/>
  <c r="MK153" i="3"/>
  <c r="UG162" i="3"/>
  <c r="ST179" i="3"/>
  <c r="SE124" i="3"/>
  <c r="RF184" i="3"/>
  <c r="OR186" i="3"/>
  <c r="OQ77" i="3"/>
  <c r="MP166" i="3"/>
  <c r="PA155" i="3"/>
  <c r="OI155" i="3" s="1"/>
  <c r="PU128" i="3"/>
  <c r="QW168" i="3"/>
  <c r="QD200" i="3"/>
  <c r="LK188" i="3"/>
  <c r="LY174" i="3"/>
  <c r="OQ179" i="3"/>
  <c r="OM175" i="3"/>
  <c r="MM145" i="3"/>
  <c r="MO173" i="3"/>
  <c r="LH194" i="3"/>
  <c r="SV163" i="3"/>
  <c r="PE191" i="3"/>
  <c r="RY174" i="3"/>
  <c r="TA141" i="3"/>
  <c r="OT186" i="3"/>
  <c r="MW158" i="3"/>
  <c r="TL171" i="3"/>
  <c r="SI127" i="3"/>
  <c r="TH84" i="3"/>
  <c r="MV163" i="3"/>
  <c r="PW159" i="3"/>
  <c r="OM180" i="3"/>
  <c r="OU196" i="3"/>
  <c r="TM191" i="3"/>
  <c r="LM163" i="3"/>
  <c r="SO179" i="3"/>
  <c r="UG189" i="3"/>
  <c r="MR94" i="3"/>
  <c r="MQ150" i="3"/>
  <c r="RA73" i="3"/>
  <c r="TH144" i="3"/>
  <c r="OS189" i="3"/>
  <c r="MN192" i="3"/>
  <c r="MX197" i="3"/>
  <c r="TB138" i="3"/>
  <c r="TR164" i="3"/>
  <c r="MR49" i="3"/>
  <c r="PG101" i="3"/>
  <c r="OX141" i="3"/>
  <c r="MO184" i="3"/>
  <c r="SG149" i="3"/>
  <c r="RM160" i="3"/>
  <c r="RY95" i="3"/>
  <c r="SW185" i="3"/>
  <c r="MA85" i="3"/>
  <c r="PI123" i="3"/>
  <c r="OQ181" i="3"/>
  <c r="LZ124" i="3"/>
  <c r="PH174" i="3"/>
  <c r="UD146" i="3"/>
  <c r="PW142" i="3"/>
  <c r="ML190" i="3"/>
  <c r="SZ148" i="3"/>
  <c r="LZ96" i="3"/>
  <c r="RI85" i="3"/>
  <c r="LZ135" i="3"/>
  <c r="RN124" i="3"/>
  <c r="TM90" i="3"/>
  <c r="MQ195" i="3"/>
  <c r="LH148" i="3"/>
  <c r="SS167" i="3"/>
  <c r="MR178" i="3"/>
  <c r="SI162" i="3"/>
  <c r="SF185" i="3"/>
  <c r="LQ111" i="3"/>
  <c r="RA48" i="3"/>
  <c r="TZ138" i="3"/>
  <c r="SF154" i="3"/>
  <c r="RG149" i="3"/>
  <c r="ON117" i="3"/>
  <c r="QE127" i="3"/>
  <c r="RD198" i="3"/>
  <c r="PF190" i="3"/>
  <c r="UC132" i="3"/>
  <c r="ON161" i="3"/>
  <c r="LE188" i="3"/>
  <c r="PA127" i="3"/>
  <c r="OI127" i="3" s="1"/>
  <c r="OL197" i="3"/>
  <c r="RG171" i="3"/>
  <c r="OQ161" i="3"/>
  <c r="TO211" i="3"/>
  <c r="OO4" i="3"/>
  <c r="SX172" i="3"/>
  <c r="SO191" i="3"/>
  <c r="SZ185" i="3"/>
  <c r="MM162" i="3"/>
  <c r="RB185" i="3"/>
  <c r="SD111" i="3"/>
  <c r="PV136" i="3"/>
  <c r="PB141" i="3"/>
  <c r="SW190" i="3"/>
  <c r="QG167" i="3"/>
  <c r="RN177" i="3"/>
  <c r="ML173" i="3"/>
  <c r="QZ179" i="3"/>
  <c r="PF197" i="3"/>
  <c r="TR135" i="3"/>
  <c r="PI138" i="3"/>
  <c r="QW46" i="3"/>
  <c r="UH134" i="3"/>
  <c r="RL149" i="3"/>
  <c r="LW138" i="3"/>
  <c r="SU146" i="3"/>
  <c r="RK120" i="3"/>
  <c r="QE126" i="3"/>
  <c r="RV182" i="3"/>
  <c r="QD193" i="3"/>
  <c r="TB194" i="3"/>
  <c r="PV175" i="3"/>
  <c r="QB170" i="3"/>
  <c r="PE175" i="3"/>
  <c r="QD184" i="3"/>
  <c r="PH198" i="3"/>
  <c r="TR167" i="3"/>
  <c r="MP162" i="3"/>
  <c r="LZ180" i="3"/>
  <c r="MV192" i="3"/>
  <c r="SB137" i="3"/>
  <c r="LZ196" i="3"/>
  <c r="PB197" i="3"/>
  <c r="LO152" i="3"/>
  <c r="MW178" i="3"/>
  <c r="OO199" i="3"/>
  <c r="MR169" i="3"/>
  <c r="LR173" i="3"/>
  <c r="PG192" i="3"/>
  <c r="OT152" i="3"/>
  <c r="UG172" i="3"/>
  <c r="UF116" i="3"/>
  <c r="TR101" i="3"/>
  <c r="MT187" i="3"/>
  <c r="TL183" i="3"/>
  <c r="TA177" i="3"/>
  <c r="TL192" i="3"/>
  <c r="TE165" i="3"/>
  <c r="MN183" i="3"/>
  <c r="UC170" i="3"/>
  <c r="LV195" i="3"/>
  <c r="OL196" i="3"/>
  <c r="MG180" i="3"/>
  <c r="RA175" i="3"/>
  <c r="TL189" i="3"/>
  <c r="UG211" i="3"/>
  <c r="SQ99" i="3"/>
  <c r="OT199" i="3"/>
  <c r="LI140" i="3"/>
  <c r="PF133" i="3"/>
  <c r="QV130" i="3"/>
  <c r="PU95" i="3"/>
  <c r="PI197" i="3"/>
  <c r="PH149" i="3"/>
  <c r="RL185" i="3"/>
  <c r="PF148" i="3"/>
  <c r="RW186" i="3"/>
  <c r="SE173" i="3"/>
  <c r="PF158" i="3"/>
  <c r="MB162" i="3"/>
  <c r="PV4" i="3"/>
  <c r="PJ104" i="3"/>
  <c r="SW194" i="3"/>
  <c r="TE5" i="3"/>
  <c r="RG128" i="3"/>
  <c r="PV95" i="3"/>
  <c r="UD188" i="3"/>
  <c r="SS151" i="3"/>
  <c r="LM123" i="3"/>
  <c r="LX101" i="3"/>
  <c r="QE194" i="3"/>
  <c r="LY166" i="3"/>
  <c r="UC167" i="3"/>
  <c r="MY153" i="3"/>
  <c r="SF188" i="3"/>
  <c r="LK186" i="3"/>
  <c r="QC124" i="3"/>
  <c r="MR186" i="3"/>
  <c r="MT130" i="3"/>
  <c r="LP103" i="3"/>
  <c r="QP171" i="3"/>
  <c r="QU192" i="3"/>
  <c r="RF140" i="3"/>
  <c r="UI189" i="3"/>
  <c r="TW196" i="3"/>
  <c r="MN144" i="3"/>
  <c r="SI150" i="3"/>
  <c r="LS169" i="3"/>
  <c r="MO170" i="3"/>
  <c r="OU84" i="3"/>
  <c r="SF177" i="3"/>
  <c r="OM177" i="3"/>
  <c r="TV200" i="3"/>
  <c r="LP166" i="3"/>
  <c r="LM195" i="3"/>
  <c r="QY12" i="3"/>
  <c r="PV115" i="3"/>
  <c r="LI190" i="3"/>
  <c r="LV172" i="3"/>
  <c r="LK147" i="3"/>
  <c r="TD168" i="3"/>
  <c r="LN131" i="3"/>
  <c r="MS196" i="3"/>
  <c r="LE156" i="3"/>
  <c r="LZ194" i="3"/>
  <c r="QC198" i="3"/>
  <c r="OU157" i="3"/>
  <c r="RM83" i="3"/>
  <c r="QC164" i="3"/>
  <c r="OZ183" i="3"/>
  <c r="LE18" i="3"/>
  <c r="TD138" i="3"/>
  <c r="LG123" i="3"/>
  <c r="PG183" i="3"/>
  <c r="OY117" i="3"/>
  <c r="QD178" i="3"/>
  <c r="PT123" i="3"/>
  <c r="QW136" i="3"/>
  <c r="QD127" i="3"/>
  <c r="SW173" i="3"/>
  <c r="SY185" i="3"/>
  <c r="SC176" i="3"/>
  <c r="LF149" i="3"/>
  <c r="SY162" i="3"/>
  <c r="MA159" i="3"/>
  <c r="RN189" i="3"/>
  <c r="RW183" i="3"/>
  <c r="SO53" i="3"/>
  <c r="TD149" i="3"/>
  <c r="MN182" i="3"/>
  <c r="LR178" i="3"/>
  <c r="MS184" i="3"/>
  <c r="SS181" i="3"/>
  <c r="LR79" i="3"/>
  <c r="LY173" i="3"/>
  <c r="LZ151" i="3"/>
  <c r="ST185" i="3"/>
  <c r="MN166" i="3"/>
  <c r="MV183" i="3"/>
  <c r="LK112" i="3"/>
  <c r="RF65" i="3"/>
  <c r="TM148" i="3"/>
  <c r="MV159" i="3"/>
  <c r="QZ156" i="3"/>
  <c r="RK170" i="3"/>
  <c r="RN196" i="3"/>
  <c r="UI151" i="3"/>
  <c r="OV185" i="3"/>
  <c r="TG173" i="3"/>
  <c r="LU153" i="3"/>
  <c r="QS176" i="3"/>
  <c r="QE195" i="3"/>
  <c r="QQ188" i="3"/>
  <c r="RW174" i="3"/>
  <c r="LT159" i="3"/>
  <c r="SF178" i="3"/>
  <c r="RF98" i="3"/>
  <c r="RM159" i="3"/>
  <c r="TW140" i="3"/>
  <c r="OP139" i="3"/>
  <c r="TY131" i="3"/>
  <c r="QD161" i="3"/>
  <c r="MM151" i="3"/>
  <c r="LI148" i="3"/>
  <c r="SQ187" i="3"/>
  <c r="UA195" i="3"/>
  <c r="RD168" i="3"/>
  <c r="MS143" i="3"/>
  <c r="LU134" i="3"/>
  <c r="OP134" i="3"/>
  <c r="PG115" i="3"/>
  <c r="PX141" i="3"/>
  <c r="PO132" i="3"/>
  <c r="RD52" i="3"/>
  <c r="UH179" i="3"/>
  <c r="OX150" i="3"/>
  <c r="PJ95" i="3"/>
  <c r="LF198" i="3"/>
  <c r="LV162" i="3"/>
  <c r="PZ190" i="3"/>
  <c r="MJ173" i="3"/>
  <c r="LJ199" i="3"/>
  <c r="MA199" i="3"/>
  <c r="LM98" i="3"/>
  <c r="SE154" i="3"/>
  <c r="QA157" i="3"/>
  <c r="LM165" i="3"/>
  <c r="PF116" i="3"/>
  <c r="UG138" i="3"/>
  <c r="UE157" i="3"/>
  <c r="TM174" i="3"/>
  <c r="RW94" i="3"/>
  <c r="MW164" i="3"/>
  <c r="PR164" i="3"/>
  <c r="RD171" i="3"/>
  <c r="TC141" i="3"/>
  <c r="OO150" i="3"/>
  <c r="MV141" i="3"/>
  <c r="TR198" i="3"/>
  <c r="SI160" i="3"/>
  <c r="RM136" i="3"/>
  <c r="UC153" i="3"/>
  <c r="SD155" i="3"/>
  <c r="SZ152" i="3"/>
  <c r="MW200" i="3"/>
  <c r="TI146" i="3"/>
  <c r="SX177" i="3"/>
  <c r="SI147" i="3"/>
  <c r="TH105" i="3"/>
  <c r="QD173" i="3"/>
  <c r="SD97" i="3"/>
  <c r="SC192" i="3"/>
  <c r="QQ194" i="3"/>
  <c r="OX160" i="3"/>
  <c r="RA174" i="3"/>
  <c r="RA178" i="3"/>
  <c r="LT154" i="3"/>
  <c r="RS135" i="3"/>
  <c r="SV107" i="3"/>
  <c r="LG189" i="3"/>
  <c r="TD61" i="3"/>
  <c r="OS113" i="3"/>
  <c r="SW199" i="3"/>
  <c r="QZ150" i="3"/>
  <c r="TI196" i="3"/>
  <c r="QY143" i="3"/>
  <c r="RY148" i="3"/>
  <c r="MN198" i="3"/>
  <c r="RJ134" i="3"/>
  <c r="QP60" i="3"/>
  <c r="TU147" i="3"/>
  <c r="OU171" i="3"/>
  <c r="MJ168" i="3"/>
  <c r="QG62" i="3"/>
  <c r="LX186" i="3"/>
  <c r="MJ83" i="3"/>
  <c r="TC177" i="3"/>
  <c r="PO13" i="3"/>
  <c r="OX129" i="3"/>
  <c r="SI190" i="3"/>
  <c r="MK181" i="3"/>
  <c r="QS153" i="3"/>
  <c r="TF200" i="3"/>
  <c r="OZ70" i="3"/>
  <c r="PA182" i="3"/>
  <c r="ON173" i="3"/>
  <c r="LV181" i="3"/>
  <c r="QW181" i="3"/>
  <c r="RY165" i="3"/>
  <c r="RK199" i="3"/>
  <c r="LW191" i="3"/>
  <c r="QD185" i="3"/>
  <c r="OS199" i="3"/>
  <c r="OS150" i="3"/>
  <c r="OS197" i="3"/>
  <c r="RN133" i="3"/>
  <c r="SR157" i="3"/>
  <c r="UD150" i="3"/>
  <c r="SG194" i="3"/>
  <c r="RZ148" i="3"/>
  <c r="OU134" i="3"/>
  <c r="SP174" i="3"/>
  <c r="MK109" i="3"/>
  <c r="OO46" i="3"/>
  <c r="PU197" i="3"/>
  <c r="SJ187" i="3"/>
  <c r="SG115" i="3"/>
  <c r="TM130" i="3"/>
  <c r="QR151" i="3"/>
  <c r="LW133" i="3"/>
  <c r="QU176" i="3"/>
  <c r="LV149" i="3"/>
  <c r="OW192" i="3"/>
  <c r="TE196" i="3"/>
  <c r="QT179" i="3"/>
  <c r="OU168" i="3"/>
  <c r="MK180" i="3"/>
  <c r="TG90" i="3"/>
  <c r="MJ149" i="3"/>
  <c r="MA161" i="3"/>
  <c r="SR191" i="3"/>
  <c r="SQ181" i="3"/>
  <c r="QQ164" i="3"/>
  <c r="MO152" i="3"/>
  <c r="OZ125" i="3"/>
  <c r="TK192" i="3"/>
  <c r="SZ147" i="3"/>
  <c r="SZ146" i="3"/>
  <c r="LJ197" i="3"/>
  <c r="LU180" i="3"/>
  <c r="PU149" i="3"/>
  <c r="SX120" i="3"/>
  <c r="UF176" i="3"/>
  <c r="MS173" i="3"/>
  <c r="SG152" i="3"/>
  <c r="MY142" i="3"/>
  <c r="RK198" i="3"/>
  <c r="OR58" i="3"/>
  <c r="RJ175" i="3"/>
  <c r="LX87" i="3"/>
  <c r="OV190" i="3"/>
  <c r="LU123" i="3"/>
  <c r="RM183" i="3"/>
  <c r="TB170" i="3"/>
  <c r="PB189" i="3"/>
  <c r="OQ142" i="3"/>
  <c r="TM117" i="3"/>
  <c r="QZ176" i="3"/>
  <c r="OL59" i="3"/>
  <c r="PS148" i="3"/>
  <c r="UD196" i="3"/>
  <c r="SD188" i="3"/>
  <c r="PV174" i="3"/>
  <c r="PV114" i="3"/>
  <c r="MG200" i="3"/>
  <c r="UC176" i="3"/>
  <c r="SH156" i="3"/>
  <c r="ML181" i="3"/>
  <c r="LJ160" i="3"/>
  <c r="QB194" i="3"/>
  <c r="TF191" i="3"/>
  <c r="RC139" i="3"/>
  <c r="TR140" i="3"/>
  <c r="RI174" i="3"/>
  <c r="QW196" i="3"/>
  <c r="PS113" i="3"/>
  <c r="SS144" i="3"/>
  <c r="LP135" i="3"/>
  <c r="UI180" i="3"/>
  <c r="ML182" i="3"/>
  <c r="TG184" i="3"/>
  <c r="RG106" i="3"/>
  <c r="UI199" i="3"/>
  <c r="TW179" i="3"/>
  <c r="RY188" i="3"/>
  <c r="QC179" i="3"/>
  <c r="LH199" i="3"/>
  <c r="UE162" i="3"/>
  <c r="RS189" i="3"/>
  <c r="SP200" i="3"/>
  <c r="OP182" i="3"/>
  <c r="RC140" i="3"/>
  <c r="OS147" i="3"/>
  <c r="RG195" i="3"/>
  <c r="TB134" i="3"/>
  <c r="PA181" i="3"/>
  <c r="RL174" i="3"/>
  <c r="SB178" i="3"/>
  <c r="SK101" i="3"/>
  <c r="LT189" i="3"/>
  <c r="MB164" i="3"/>
  <c r="SH132" i="3"/>
  <c r="SS190" i="3"/>
  <c r="MG181" i="3"/>
  <c r="ON174" i="3"/>
  <c r="SJ109" i="3"/>
  <c r="SG177" i="3"/>
  <c r="MO172" i="3"/>
  <c r="MB141" i="3"/>
  <c r="QF191" i="3"/>
  <c r="MS197" i="3"/>
  <c r="TH182" i="3"/>
  <c r="OS155" i="3"/>
  <c r="OZ161" i="3"/>
  <c r="PS160" i="3"/>
  <c r="RA182" i="3"/>
  <c r="TL196" i="3"/>
  <c r="RS192" i="3"/>
  <c r="TJ171" i="3"/>
  <c r="QU161" i="3"/>
  <c r="PJ131" i="3"/>
  <c r="RS197" i="3"/>
  <c r="TX184" i="3"/>
  <c r="LV198" i="3"/>
  <c r="LD168" i="3"/>
  <c r="MB199" i="3"/>
  <c r="MX179" i="3"/>
  <c r="SB115" i="3"/>
  <c r="SP34" i="3"/>
  <c r="PT122" i="3"/>
  <c r="SX194" i="3"/>
  <c r="TY184" i="3"/>
  <c r="MA100" i="3"/>
  <c r="LJ153" i="3"/>
  <c r="RV167" i="3"/>
  <c r="SO146" i="3"/>
  <c r="TJ165" i="3"/>
  <c r="PC189" i="3"/>
  <c r="QZ182" i="3"/>
  <c r="QZ126" i="3"/>
  <c r="PY193" i="3"/>
  <c r="UE154" i="3"/>
  <c r="QU119" i="3"/>
  <c r="TY187" i="3"/>
  <c r="QY189" i="3"/>
  <c r="LS150" i="3"/>
  <c r="LA150" i="3" s="1"/>
  <c r="OP174" i="3"/>
  <c r="UG196" i="3"/>
  <c r="QY197" i="3"/>
  <c r="OW189" i="3"/>
  <c r="UI184" i="3"/>
  <c r="OW126" i="3"/>
  <c r="LI187" i="3"/>
  <c r="RC198" i="3"/>
  <c r="MS168" i="3"/>
  <c r="OO187" i="3"/>
  <c r="MU184" i="3"/>
  <c r="OP161" i="3"/>
  <c r="PG140" i="3"/>
  <c r="TI159" i="3"/>
  <c r="RF88" i="3"/>
  <c r="OY186" i="3"/>
  <c r="LZ163" i="3"/>
  <c r="TF148" i="3"/>
  <c r="PS155" i="3"/>
  <c r="TJ75" i="3"/>
  <c r="LN132" i="3"/>
  <c r="PC149" i="3"/>
  <c r="TG138" i="3"/>
  <c r="PT129" i="3"/>
  <c r="ST113" i="3"/>
  <c r="RA188" i="3"/>
  <c r="PB131" i="3"/>
  <c r="PG193" i="3"/>
  <c r="SC191" i="3"/>
  <c r="TI164" i="3"/>
  <c r="LO137" i="3"/>
  <c r="RI195" i="3"/>
  <c r="TV97" i="3"/>
  <c r="LH177" i="3"/>
  <c r="PX114" i="3"/>
  <c r="OM160" i="3"/>
  <c r="SR100" i="3"/>
  <c r="SA173" i="3"/>
  <c r="LF147" i="3"/>
  <c r="QB60" i="3"/>
  <c r="OV169" i="3"/>
  <c r="PB198" i="3"/>
  <c r="TX197" i="3"/>
  <c r="TU178" i="3"/>
  <c r="LF186" i="3"/>
  <c r="QY150" i="3"/>
  <c r="LW194" i="3"/>
  <c r="UF190" i="3"/>
  <c r="MX211" i="3"/>
  <c r="TG178" i="3"/>
  <c r="QX182" i="3"/>
  <c r="PD186" i="3"/>
  <c r="TD115" i="3"/>
  <c r="PH161" i="3"/>
  <c r="QS188" i="3"/>
  <c r="SW192" i="3"/>
  <c r="SG198" i="3"/>
  <c r="QS144" i="3"/>
  <c r="SO143" i="3"/>
  <c r="PD125" i="3"/>
  <c r="TB50" i="3"/>
  <c r="TF165" i="3"/>
  <c r="SR173" i="3"/>
  <c r="PW150" i="3"/>
  <c r="TK162" i="3"/>
  <c r="SR186" i="3"/>
  <c r="QT181" i="3"/>
  <c r="UF145" i="3"/>
  <c r="SG122" i="3"/>
  <c r="SS188" i="3"/>
  <c r="OL177" i="3"/>
  <c r="OV136" i="3"/>
  <c r="RE154" i="3"/>
  <c r="TM196" i="3"/>
  <c r="TA174" i="3"/>
  <c r="MT178" i="3"/>
  <c r="MQ177" i="3"/>
  <c r="PO171" i="3"/>
  <c r="PS79" i="3"/>
  <c r="OK79" i="3" s="1"/>
  <c r="PS187" i="3"/>
  <c r="TV181" i="3"/>
  <c r="LH54" i="3"/>
  <c r="QD150" i="3"/>
  <c r="PF131" i="3"/>
  <c r="SA180" i="3"/>
  <c r="TM187" i="3"/>
  <c r="TW200" i="3"/>
  <c r="QA57" i="3"/>
  <c r="MN168" i="3"/>
  <c r="QG155" i="3"/>
  <c r="SO169" i="3"/>
  <c r="LV67" i="3"/>
  <c r="RA158" i="3"/>
  <c r="RH174" i="3"/>
  <c r="LI197" i="3"/>
  <c r="PY149" i="3"/>
  <c r="QA200" i="3"/>
  <c r="RS188" i="3"/>
  <c r="MS176" i="3"/>
  <c r="LF199" i="3"/>
  <c r="QW186" i="3"/>
  <c r="LR136" i="3"/>
  <c r="PI117" i="3"/>
  <c r="RY167" i="3"/>
  <c r="SR156" i="3"/>
  <c r="PI198" i="3"/>
  <c r="PD136" i="3"/>
  <c r="PW133" i="3"/>
  <c r="PR174" i="3"/>
  <c r="LQ123" i="3"/>
  <c r="PZ153" i="3"/>
  <c r="TX192" i="3"/>
  <c r="TH193" i="3"/>
  <c r="LR176" i="3"/>
  <c r="TV143" i="3"/>
  <c r="MT155" i="3"/>
  <c r="QR153" i="3"/>
  <c r="OU183" i="3"/>
  <c r="MY137" i="3"/>
  <c r="TB155" i="3"/>
  <c r="QC199" i="3"/>
  <c r="SJ193" i="3"/>
  <c r="SP135" i="3"/>
  <c r="SY175" i="3"/>
  <c r="SU185" i="3"/>
  <c r="UB180" i="3"/>
  <c r="UB211" i="3"/>
  <c r="MP131" i="3"/>
  <c r="SC177" i="3"/>
  <c r="OM192" i="3"/>
  <c r="SH178" i="3"/>
  <c r="LV199" i="3"/>
  <c r="SW94" i="3"/>
  <c r="TV128" i="3"/>
  <c r="SZ191" i="3"/>
  <c r="RV181" i="3"/>
  <c r="UG176" i="3"/>
  <c r="PW184" i="3"/>
  <c r="TB146" i="3"/>
  <c r="TV180" i="3"/>
  <c r="RE191" i="3"/>
  <c r="RY156" i="3"/>
  <c r="MI211" i="3"/>
  <c r="TU32" i="3"/>
  <c r="RA192" i="3"/>
  <c r="QV87" i="3"/>
  <c r="MN196" i="3"/>
  <c r="UJ38" i="3"/>
  <c r="UD191" i="3"/>
  <c r="RX95" i="3"/>
  <c r="ON192" i="3"/>
  <c r="SY169" i="3"/>
  <c r="OW163" i="3"/>
  <c r="TI194" i="3"/>
  <c r="MN149" i="3"/>
  <c r="ST177" i="3"/>
  <c r="RV99" i="3"/>
  <c r="MS199" i="3"/>
  <c r="RX133" i="3"/>
  <c r="OZ144" i="3"/>
  <c r="SS192" i="3"/>
  <c r="RJ184" i="3"/>
  <c r="RI169" i="3"/>
  <c r="TZ131" i="3"/>
  <c r="SR188" i="3"/>
  <c r="LP139" i="3"/>
  <c r="RN179" i="3"/>
  <c r="QR162" i="3"/>
  <c r="PV193" i="3"/>
  <c r="RL154" i="3"/>
  <c r="LG198" i="3"/>
  <c r="LX211" i="3"/>
  <c r="PW121" i="3"/>
  <c r="UD161" i="3"/>
  <c r="SA196" i="3"/>
  <c r="MJ158" i="3"/>
  <c r="TF129" i="3"/>
  <c r="PG191" i="3"/>
  <c r="SO198" i="3"/>
  <c r="SD199" i="3"/>
  <c r="MN177" i="3"/>
  <c r="PO130" i="3"/>
  <c r="QW178" i="3"/>
  <c r="MV155" i="3"/>
  <c r="MX196" i="3"/>
  <c r="SE165" i="3"/>
  <c r="OX168" i="3"/>
  <c r="QS175" i="3"/>
  <c r="LR194" i="3"/>
  <c r="OW150" i="3"/>
  <c r="QY186" i="3"/>
  <c r="TE186" i="3"/>
  <c r="LF189" i="3"/>
  <c r="LT127" i="3"/>
  <c r="LD152" i="3"/>
  <c r="MS186" i="3"/>
  <c r="LM132" i="3"/>
  <c r="PW192" i="3"/>
  <c r="QC192" i="3"/>
  <c r="SO186" i="3"/>
  <c r="RL171" i="3"/>
  <c r="TH191" i="3"/>
  <c r="PE195" i="3"/>
  <c r="PV164" i="3"/>
  <c r="ON190" i="3"/>
  <c r="MU211" i="3"/>
  <c r="TC200" i="3"/>
  <c r="UJ188" i="3"/>
  <c r="UC89" i="3"/>
  <c r="LL197" i="3"/>
  <c r="SZ170" i="3"/>
  <c r="QX183" i="3"/>
  <c r="PO169" i="3"/>
  <c r="QB114" i="3"/>
  <c r="LX66" i="3"/>
  <c r="TV189" i="3"/>
  <c r="TC194" i="3"/>
  <c r="LS164" i="3"/>
  <c r="OS181" i="3"/>
  <c r="TC156" i="3"/>
  <c r="RA183" i="3"/>
  <c r="MJ194" i="3"/>
  <c r="PW122" i="3"/>
  <c r="QE131" i="3"/>
  <c r="MK193" i="3"/>
  <c r="RF200" i="3"/>
  <c r="LS189" i="3"/>
  <c r="PI182" i="3"/>
  <c r="RA164" i="3"/>
  <c r="QD134" i="3"/>
  <c r="QV154" i="3"/>
  <c r="PX199" i="3"/>
  <c r="OT196" i="3"/>
  <c r="TR187" i="3"/>
  <c r="SO211" i="3"/>
  <c r="MN113" i="3"/>
  <c r="OP167" i="3"/>
  <c r="SZ190" i="3"/>
  <c r="RX168" i="3"/>
  <c r="QZ175" i="3"/>
  <c r="LP140" i="3"/>
  <c r="TF141" i="3"/>
  <c r="UI134" i="3"/>
  <c r="PF175" i="3"/>
  <c r="UH169" i="3"/>
  <c r="SD45" i="3"/>
  <c r="PD152" i="3"/>
  <c r="TJ172" i="3"/>
  <c r="SI161" i="3"/>
  <c r="LG163" i="3"/>
  <c r="LG199" i="3"/>
  <c r="QA152" i="3"/>
  <c r="TE195" i="3"/>
  <c r="PZ159" i="3"/>
  <c r="MK136" i="3"/>
  <c r="LC136" i="3" s="1"/>
  <c r="LY194" i="3"/>
  <c r="PI196" i="3"/>
  <c r="OY200" i="3"/>
  <c r="ON149" i="3"/>
  <c r="QQ169" i="3"/>
  <c r="PV105" i="3"/>
  <c r="SV192" i="3"/>
  <c r="LG167" i="3"/>
  <c r="PU109" i="3"/>
  <c r="ST184" i="3"/>
  <c r="TH166" i="3"/>
  <c r="TI174" i="3"/>
  <c r="TZ163" i="3"/>
  <c r="MX200" i="3"/>
  <c r="QX184" i="3"/>
  <c r="PD180" i="3"/>
  <c r="SK176" i="3"/>
  <c r="OZ193" i="3"/>
  <c r="SG180" i="3"/>
  <c r="SF148" i="3"/>
  <c r="TC128" i="3"/>
  <c r="PO198" i="3"/>
  <c r="PF143" i="3"/>
  <c r="RK167" i="3"/>
  <c r="SH186" i="3"/>
  <c r="MU187" i="3"/>
  <c r="LT171" i="3"/>
  <c r="LT188" i="3"/>
  <c r="MO193" i="3"/>
  <c r="LQ151" i="3"/>
  <c r="SE172" i="3"/>
  <c r="TG187" i="3"/>
  <c r="TG139" i="3"/>
  <c r="SB175" i="3"/>
  <c r="OM97" i="3"/>
  <c r="RY138" i="3"/>
  <c r="PC160" i="3"/>
  <c r="QP178" i="3"/>
  <c r="SV170" i="3"/>
  <c r="MX183" i="3"/>
  <c r="SX142" i="3"/>
  <c r="RZ166" i="3"/>
  <c r="OT109" i="3"/>
  <c r="MV167" i="3"/>
  <c r="LP211" i="3"/>
  <c r="OT134" i="3"/>
  <c r="RV198" i="3"/>
  <c r="MP188" i="3"/>
  <c r="LI161" i="3"/>
  <c r="MB193" i="3"/>
  <c r="OZ178" i="3"/>
  <c r="LV156" i="3"/>
  <c r="QE163" i="3"/>
  <c r="QG199" i="3"/>
  <c r="ST149" i="3"/>
  <c r="MP53" i="3"/>
  <c r="PC142" i="3"/>
  <c r="QZ120" i="3"/>
  <c r="RH164" i="3"/>
  <c r="RW162" i="3"/>
  <c r="OQ178" i="3"/>
  <c r="TF199" i="3"/>
  <c r="RC189" i="3"/>
  <c r="MU192" i="3"/>
  <c r="ON135" i="3"/>
  <c r="MD211" i="3"/>
  <c r="PD198" i="3"/>
  <c r="TI134" i="3"/>
  <c r="LN194" i="3"/>
  <c r="RL139" i="3"/>
  <c r="QZ184" i="3"/>
  <c r="LE127" i="3"/>
  <c r="TU145" i="3"/>
  <c r="SJ151" i="3"/>
  <c r="QE181" i="3"/>
  <c r="SF130" i="3"/>
  <c r="SV184" i="3"/>
  <c r="RE184" i="3"/>
  <c r="RM199" i="3"/>
  <c r="TD98" i="3"/>
  <c r="MO103" i="3"/>
  <c r="QC157" i="3"/>
  <c r="QF124" i="3"/>
  <c r="MJ137" i="3"/>
  <c r="UB153" i="3"/>
  <c r="LX147" i="3"/>
  <c r="ON128" i="3"/>
  <c r="SC136" i="3"/>
  <c r="RS183" i="3"/>
  <c r="RI192" i="3"/>
  <c r="LY197" i="3"/>
  <c r="QV195" i="3"/>
  <c r="TF162" i="3"/>
  <c r="LJ196" i="3"/>
  <c r="LU162" i="3"/>
  <c r="MG195" i="3"/>
  <c r="TB177" i="3"/>
  <c r="RK192" i="3"/>
  <c r="PD131" i="3"/>
  <c r="LW151" i="3"/>
  <c r="RD165" i="3"/>
  <c r="UB190" i="3"/>
  <c r="RK150" i="3"/>
  <c r="TY197" i="3"/>
  <c r="TU156" i="3"/>
  <c r="RX103" i="3"/>
  <c r="RM178" i="3"/>
  <c r="SI199" i="3"/>
  <c r="RJ186" i="3"/>
  <c r="SF156" i="3"/>
  <c r="UD126" i="3"/>
  <c r="QQ159" i="3"/>
  <c r="OX191" i="3"/>
  <c r="QE168" i="3"/>
  <c r="PX161" i="3"/>
  <c r="TD156" i="3"/>
  <c r="TL167" i="3"/>
  <c r="RD169" i="3"/>
  <c r="LO173" i="3"/>
  <c r="QC178" i="3"/>
  <c r="MT147" i="3"/>
  <c r="UJ194" i="3"/>
  <c r="OS57" i="3"/>
  <c r="PA188" i="3"/>
  <c r="PT141" i="3"/>
  <c r="SC132" i="3"/>
  <c r="RL180" i="3"/>
  <c r="MQ176" i="3"/>
  <c r="RZ125" i="3"/>
  <c r="OX197" i="3"/>
  <c r="RC177" i="3"/>
  <c r="SO168" i="3"/>
  <c r="TR197" i="3"/>
  <c r="SF200" i="3"/>
  <c r="PZ180" i="3"/>
  <c r="TG193" i="3"/>
  <c r="RI199" i="3"/>
  <c r="RF103" i="3"/>
  <c r="SA194" i="3"/>
  <c r="OT167" i="3"/>
  <c r="RI113" i="3"/>
  <c r="QW169" i="3"/>
  <c r="SV182" i="3"/>
  <c r="RB167" i="3"/>
  <c r="TZ123" i="3"/>
  <c r="MG191" i="3"/>
  <c r="LG184" i="3"/>
  <c r="QZ192" i="3"/>
  <c r="RY196" i="3"/>
  <c r="SB143" i="3"/>
  <c r="QA184" i="3"/>
  <c r="SU177" i="3"/>
  <c r="PE150" i="3"/>
  <c r="QY135" i="3"/>
  <c r="SC154" i="3"/>
  <c r="QU183" i="3"/>
  <c r="LS184" i="3"/>
  <c r="PS124" i="3"/>
  <c r="SH162" i="3"/>
  <c r="RJ86" i="3"/>
  <c r="PB182" i="3"/>
  <c r="QU186" i="3"/>
  <c r="MU159" i="3"/>
  <c r="SK95" i="3"/>
  <c r="UE187" i="3"/>
  <c r="RF197" i="3"/>
  <c r="TJ182" i="3"/>
  <c r="LQ154" i="3"/>
  <c r="RJ195" i="3"/>
  <c r="MV189" i="3"/>
  <c r="TG182" i="3"/>
  <c r="UI158" i="3"/>
  <c r="SR125" i="3"/>
  <c r="SJ194" i="3"/>
  <c r="PH181" i="3"/>
  <c r="LM194" i="3"/>
  <c r="QP69" i="3"/>
  <c r="QL69" i="3" s="1"/>
  <c r="LN186" i="3"/>
  <c r="TI148" i="3"/>
  <c r="TK175" i="3"/>
  <c r="LI180" i="3"/>
  <c r="QT176" i="3"/>
  <c r="UA186" i="3"/>
  <c r="MA168" i="3"/>
  <c r="OY159" i="3"/>
  <c r="SD174" i="3"/>
  <c r="RF181" i="3"/>
  <c r="QZ196" i="3"/>
  <c r="OT174" i="3"/>
  <c r="LV106" i="3"/>
  <c r="MS151" i="3"/>
  <c r="RZ190" i="3"/>
  <c r="RC111" i="3"/>
  <c r="MW190" i="3"/>
  <c r="QD192" i="3"/>
  <c r="QR182" i="3"/>
  <c r="PJ162" i="3"/>
  <c r="SZ195" i="3"/>
  <c r="MO211" i="3"/>
  <c r="SK195" i="3"/>
  <c r="MY156" i="3"/>
  <c r="UA198" i="3"/>
  <c r="MK192" i="3"/>
  <c r="SE190" i="3"/>
  <c r="SW188" i="3"/>
  <c r="TV158" i="3"/>
  <c r="MN185" i="3"/>
  <c r="QD188" i="3"/>
  <c r="OU150" i="3"/>
  <c r="MS73" i="3"/>
  <c r="ON151" i="3"/>
  <c r="LL112" i="3"/>
  <c r="OL180" i="3"/>
  <c r="RE199" i="3"/>
  <c r="RF130" i="3"/>
  <c r="MU173" i="3"/>
  <c r="LI121" i="3"/>
  <c r="SY198" i="3"/>
  <c r="OT188" i="3"/>
  <c r="UA190" i="3"/>
  <c r="RI196" i="3"/>
  <c r="OQ200" i="3"/>
  <c r="LM139" i="3"/>
  <c r="QR180" i="3"/>
  <c r="RL176" i="3"/>
  <c r="PB196" i="3"/>
  <c r="MY189" i="3"/>
  <c r="SE156" i="3"/>
  <c r="PF166" i="3"/>
  <c r="QB197" i="3"/>
  <c r="LP145" i="3"/>
  <c r="LQ184" i="3"/>
  <c r="ON160" i="3"/>
  <c r="RC173" i="3"/>
  <c r="TD79" i="3"/>
  <c r="MG164" i="3"/>
  <c r="TW183" i="3"/>
  <c r="LL198" i="3"/>
  <c r="MA183" i="3"/>
  <c r="TL211" i="3"/>
  <c r="UG190" i="3"/>
  <c r="MJ127" i="3"/>
  <c r="RG181" i="3"/>
  <c r="MR150" i="3"/>
  <c r="PO135" i="3"/>
  <c r="MO95" i="3"/>
  <c r="SA183" i="3"/>
  <c r="MY179" i="3"/>
  <c r="UH115" i="3"/>
  <c r="ML154" i="3"/>
  <c r="PH171" i="3"/>
  <c r="MO177" i="3"/>
  <c r="PA113" i="3"/>
  <c r="UB177" i="3"/>
  <c r="LF211" i="3"/>
  <c r="UI78" i="3"/>
  <c r="LY132" i="3"/>
  <c r="MQ182" i="3"/>
  <c r="QF154" i="3"/>
  <c r="LT106" i="3"/>
  <c r="PX156" i="3"/>
  <c r="QE193" i="3"/>
  <c r="SZ168" i="3"/>
  <c r="SG142" i="3"/>
  <c r="RJ200" i="3"/>
  <c r="TE128" i="3"/>
  <c r="LX90" i="3"/>
  <c r="UD170" i="3"/>
  <c r="LL152" i="3"/>
  <c r="LG122" i="3"/>
  <c r="LS176" i="3"/>
  <c r="LA176" i="3" s="1"/>
  <c r="SP172" i="3"/>
  <c r="LJ101" i="3"/>
  <c r="TH68" i="3"/>
  <c r="UJ159" i="3"/>
  <c r="OO185" i="3"/>
  <c r="SH159" i="3"/>
  <c r="PE197" i="3"/>
  <c r="TZ155" i="3"/>
  <c r="QY199" i="3"/>
  <c r="PV177" i="3"/>
  <c r="SZ161" i="3"/>
  <c r="TD182" i="3"/>
  <c r="SZ197" i="3"/>
  <c r="QP124" i="3"/>
  <c r="TG162" i="3"/>
  <c r="UC180" i="3"/>
  <c r="PU184" i="3"/>
  <c r="OY177" i="3"/>
  <c r="PU182" i="3"/>
  <c r="TF196" i="3"/>
  <c r="LH119" i="3"/>
  <c r="SH194" i="3"/>
  <c r="LR199" i="3"/>
  <c r="OR196" i="3"/>
  <c r="RF192" i="3"/>
  <c r="PT182" i="3"/>
  <c r="PX143" i="3"/>
  <c r="SK179" i="3"/>
  <c r="LP178" i="3"/>
  <c r="LN199" i="3"/>
  <c r="PW193" i="3"/>
  <c r="OU172" i="3"/>
  <c r="SA155" i="3"/>
  <c r="OR175" i="3"/>
  <c r="PR178" i="3"/>
  <c r="QY163" i="3"/>
  <c r="OU188" i="3"/>
  <c r="OV149" i="3"/>
  <c r="PV108" i="3"/>
  <c r="RG175" i="3"/>
  <c r="MW174" i="3"/>
  <c r="RX179" i="3"/>
  <c r="SG143" i="3"/>
  <c r="SK181" i="3"/>
  <c r="UE159" i="3"/>
  <c r="UF153" i="3"/>
  <c r="LY196" i="3"/>
  <c r="LZ200" i="3"/>
  <c r="PE54" i="3"/>
  <c r="SZ157" i="3"/>
  <c r="TH174" i="3"/>
  <c r="UI188" i="3"/>
  <c r="QP187" i="3"/>
  <c r="PX146" i="3"/>
  <c r="MY123" i="3"/>
  <c r="MY149" i="3"/>
  <c r="RY195" i="3"/>
  <c r="LK176" i="3"/>
  <c r="MP138" i="3"/>
  <c r="QG188" i="3"/>
  <c r="MJ174" i="3"/>
  <c r="RN195" i="3"/>
  <c r="SK170" i="3"/>
  <c r="SI184" i="3"/>
  <c r="ST165" i="3"/>
  <c r="LP199" i="3"/>
  <c r="QG186" i="3"/>
  <c r="UH135" i="3"/>
  <c r="MB184" i="3"/>
  <c r="RY182" i="3"/>
  <c r="TG156" i="3"/>
  <c r="MV162" i="3"/>
  <c r="UF187" i="3"/>
  <c r="PR139" i="3"/>
  <c r="MB166" i="3"/>
  <c r="OR193" i="3"/>
  <c r="PX193" i="3"/>
  <c r="RN174" i="3"/>
  <c r="PG148" i="3"/>
  <c r="RW128" i="3"/>
  <c r="MV173" i="3"/>
  <c r="SC160" i="3"/>
  <c r="SH182" i="3"/>
  <c r="PG74" i="3"/>
  <c r="MU170" i="3"/>
  <c r="QG190" i="3"/>
  <c r="QD169" i="3"/>
  <c r="OZ175" i="3"/>
  <c r="MY168" i="3"/>
  <c r="SX179" i="3"/>
  <c r="PA145" i="3"/>
  <c r="LN174" i="3"/>
  <c r="LS211" i="3"/>
  <c r="TK194" i="3"/>
  <c r="OZ117" i="3"/>
  <c r="QA187" i="3"/>
  <c r="OU181" i="3"/>
  <c r="SV177" i="3"/>
  <c r="LZ167" i="3"/>
  <c r="UD189" i="3"/>
  <c r="TY185" i="3"/>
  <c r="PV93" i="3"/>
  <c r="PD160" i="3"/>
  <c r="RX200" i="3"/>
  <c r="PZ171" i="3"/>
  <c r="PS185" i="3"/>
  <c r="OK185" i="3" s="1"/>
  <c r="LU151" i="3"/>
  <c r="OM113" i="3"/>
  <c r="LF113" i="3"/>
  <c r="LY170" i="3"/>
  <c r="SJ119" i="3"/>
  <c r="TA186" i="3"/>
  <c r="UI193" i="3"/>
  <c r="RG162" i="3"/>
  <c r="LR132" i="3"/>
  <c r="RZ156" i="3"/>
  <c r="PG136" i="3"/>
  <c r="PR73" i="3"/>
  <c r="SQ189" i="3"/>
  <c r="QA175" i="3"/>
  <c r="OL184" i="3"/>
  <c r="RA189" i="3"/>
  <c r="UA147" i="3"/>
  <c r="UB120" i="3"/>
  <c r="OW110" i="3"/>
  <c r="SQ185" i="3"/>
  <c r="OL138" i="3"/>
  <c r="LE148" i="3"/>
  <c r="QG192" i="3"/>
  <c r="OM154" i="3"/>
  <c r="RV189" i="3"/>
  <c r="ML120" i="3"/>
  <c r="LW121" i="3"/>
  <c r="PB170" i="3"/>
  <c r="OO175" i="3"/>
  <c r="RL198" i="3"/>
  <c r="PS189" i="3"/>
  <c r="QP198" i="3"/>
  <c r="PG200" i="3"/>
  <c r="MY150" i="3"/>
  <c r="QW108" i="3"/>
  <c r="QF67" i="3"/>
  <c r="SE175" i="3"/>
  <c r="LO166" i="3"/>
  <c r="RA199" i="3"/>
  <c r="LU196" i="3"/>
  <c r="MU127" i="3"/>
  <c r="QT184" i="3"/>
  <c r="TH178" i="3"/>
  <c r="LX184" i="3"/>
  <c r="TB171" i="3"/>
  <c r="LD193" i="3"/>
  <c r="QD155" i="3"/>
  <c r="UE163" i="3"/>
  <c r="TD153" i="3"/>
  <c r="TE143" i="3"/>
  <c r="SX166" i="3"/>
  <c r="PY190" i="3"/>
  <c r="PU79" i="3"/>
  <c r="TG163" i="3"/>
  <c r="LS199" i="3"/>
  <c r="LA199" i="3" s="1"/>
  <c r="RF188" i="3"/>
  <c r="MV195" i="3"/>
  <c r="MQ200" i="3"/>
  <c r="SO177" i="3"/>
  <c r="RN178" i="3"/>
  <c r="LH168" i="3"/>
  <c r="TU192" i="3"/>
  <c r="PH157" i="3"/>
  <c r="RY197" i="3"/>
  <c r="PB188" i="3"/>
  <c r="MM176" i="3"/>
  <c r="OL199" i="3"/>
  <c r="ST189" i="3"/>
  <c r="TZ177" i="3"/>
  <c r="RF151" i="3"/>
  <c r="MY193" i="3"/>
  <c r="LS102" i="3"/>
  <c r="LA102" i="3" s="1"/>
  <c r="LY123" i="3"/>
  <c r="RH170" i="3"/>
  <c r="OL149" i="3"/>
  <c r="SS155" i="3"/>
  <c r="TG211" i="3"/>
  <c r="SV175" i="3"/>
  <c r="SD182" i="3"/>
  <c r="RY191" i="3"/>
  <c r="MQ127" i="3"/>
  <c r="TF156" i="3"/>
  <c r="RC199" i="3"/>
  <c r="PH165" i="3"/>
  <c r="PS181" i="3"/>
  <c r="LX158" i="3"/>
  <c r="LP78" i="3"/>
  <c r="QE175" i="3"/>
  <c r="PV182" i="3"/>
  <c r="RG185" i="3"/>
  <c r="OP159" i="3"/>
  <c r="QV184" i="3"/>
  <c r="OV179" i="3"/>
  <c r="OL176" i="3"/>
  <c r="LW183" i="3"/>
  <c r="QW148" i="3"/>
  <c r="TK184" i="3"/>
  <c r="LW166" i="3"/>
  <c r="OZ179" i="3"/>
  <c r="TW194" i="3"/>
  <c r="MO178" i="3"/>
  <c r="SR172" i="3"/>
  <c r="RX186" i="3"/>
  <c r="SP211" i="3"/>
  <c r="OO144" i="3"/>
  <c r="TF195" i="3"/>
  <c r="TX101" i="3"/>
  <c r="MQ152" i="3"/>
  <c r="SQ180" i="3"/>
  <c r="RF180" i="3"/>
  <c r="LF168" i="3"/>
  <c r="PD194" i="3"/>
  <c r="OY115" i="3"/>
  <c r="TC166" i="3"/>
  <c r="MJ175" i="3"/>
  <c r="RC192" i="3"/>
  <c r="MA147" i="3"/>
  <c r="SJ126" i="3"/>
  <c r="PB163" i="3"/>
  <c r="SV17" i="3"/>
  <c r="TR211" i="3"/>
  <c r="TR104" i="3"/>
  <c r="OW177" i="3"/>
  <c r="QF153" i="3"/>
  <c r="OU192" i="3"/>
  <c r="OP160" i="3"/>
  <c r="SV195" i="3"/>
  <c r="PE170" i="3"/>
  <c r="PH182" i="3"/>
  <c r="RN131" i="3"/>
  <c r="QR163" i="3"/>
  <c r="UA167" i="3"/>
  <c r="RM172" i="3"/>
  <c r="MT166" i="3"/>
  <c r="PG93" i="3"/>
  <c r="RY103" i="3"/>
  <c r="MO175" i="3"/>
  <c r="PB126" i="3"/>
  <c r="PH166" i="3"/>
  <c r="MK176" i="3"/>
  <c r="TI189" i="3"/>
  <c r="OY170" i="3"/>
  <c r="PH186" i="3"/>
  <c r="PU164" i="3"/>
  <c r="UA76" i="3"/>
  <c r="SA116" i="3"/>
  <c r="TM169" i="3"/>
  <c r="TZ101" i="3"/>
  <c r="MV151" i="3"/>
  <c r="SU140" i="3"/>
  <c r="ON168" i="3"/>
  <c r="QR184" i="3"/>
  <c r="LY189" i="3"/>
  <c r="OZ184" i="3"/>
  <c r="LR198" i="3"/>
  <c r="ON179" i="3"/>
  <c r="LP156" i="3"/>
  <c r="LV132" i="3"/>
  <c r="SZ199" i="3"/>
  <c r="QD157" i="3"/>
  <c r="OX195" i="3"/>
  <c r="LU191" i="3"/>
  <c r="RW145" i="3"/>
  <c r="SD181" i="3"/>
  <c r="MN197" i="3"/>
  <c r="LI162" i="3"/>
  <c r="RE171" i="3"/>
  <c r="QM171" i="3" s="1"/>
  <c r="PF186" i="3"/>
  <c r="PV152" i="3"/>
  <c r="MV136" i="3"/>
  <c r="LF194" i="3"/>
  <c r="OZ122" i="3"/>
  <c r="SV145" i="3"/>
  <c r="SU194" i="3"/>
  <c r="QS110" i="3"/>
  <c r="RJ136" i="3"/>
  <c r="QD166" i="3"/>
  <c r="MV180" i="3"/>
  <c r="MT126" i="3"/>
  <c r="LW184" i="3"/>
  <c r="SJ192" i="3"/>
  <c r="TK199" i="3"/>
  <c r="TW144" i="3"/>
  <c r="UE199" i="3"/>
  <c r="PV190" i="3"/>
  <c r="TV140" i="3"/>
  <c r="UD177" i="3"/>
  <c r="PX192" i="3"/>
  <c r="RJ132" i="3"/>
  <c r="OO145" i="3"/>
  <c r="LT172" i="3"/>
  <c r="RG115" i="3"/>
  <c r="PF169" i="3"/>
  <c r="LE183" i="3"/>
  <c r="RG199" i="3"/>
  <c r="LJ173" i="3"/>
  <c r="SF175" i="3"/>
  <c r="TY157" i="3"/>
  <c r="OU194" i="3"/>
  <c r="PH196" i="3"/>
  <c r="TE162" i="3"/>
  <c r="TA175" i="3"/>
  <c r="TJ196" i="3"/>
  <c r="PE189" i="3"/>
  <c r="RY183" i="3"/>
  <c r="PS168" i="3"/>
  <c r="RH152" i="3"/>
  <c r="PS119" i="3"/>
  <c r="OK119" i="3" s="1"/>
  <c r="SA135" i="3"/>
  <c r="ON169" i="3"/>
  <c r="PS154" i="3"/>
  <c r="TB169" i="3"/>
  <c r="UE193" i="3"/>
  <c r="QP134" i="3"/>
  <c r="SR160" i="3"/>
  <c r="LV155" i="3"/>
  <c r="TD187" i="3"/>
  <c r="QF190" i="3"/>
  <c r="RX169" i="3"/>
  <c r="LY169" i="3"/>
  <c r="TB144" i="3"/>
  <c r="TI99" i="3"/>
  <c r="QG116" i="3"/>
  <c r="RI180" i="3"/>
  <c r="SG103" i="3"/>
  <c r="ST169" i="3"/>
  <c r="TG113" i="3"/>
  <c r="PT199" i="3"/>
  <c r="SC190" i="3"/>
  <c r="PX195" i="3"/>
  <c r="ON185" i="3"/>
  <c r="SF150" i="3"/>
  <c r="RW185" i="3"/>
  <c r="TB193" i="3"/>
  <c r="SK194" i="3"/>
  <c r="QX181" i="3"/>
  <c r="MK131" i="3"/>
  <c r="MP153" i="3"/>
  <c r="MX145" i="3"/>
  <c r="RX173" i="3"/>
  <c r="PI195" i="3"/>
  <c r="LZ181" i="3"/>
  <c r="OY196" i="3"/>
  <c r="MG199" i="3"/>
  <c r="OO196" i="3"/>
  <c r="PO184" i="3"/>
  <c r="UF175" i="3"/>
  <c r="PE181" i="3"/>
  <c r="MR198" i="3"/>
  <c r="SI76" i="3"/>
  <c r="SP199" i="3"/>
  <c r="OT198" i="3"/>
  <c r="MR161" i="3"/>
  <c r="PH173" i="3"/>
  <c r="PH156" i="3"/>
  <c r="SA162" i="3"/>
  <c r="PU144" i="3"/>
  <c r="PG177" i="3"/>
  <c r="LH182" i="3"/>
  <c r="UF211" i="3"/>
  <c r="MS200" i="3"/>
  <c r="OP196" i="3"/>
  <c r="QQ134" i="3"/>
  <c r="MQ143" i="3"/>
  <c r="QR152" i="3"/>
  <c r="RF187" i="3"/>
  <c r="PC131" i="3"/>
  <c r="SG151" i="3"/>
  <c r="SH151" i="3"/>
  <c r="RX117" i="3"/>
  <c r="RY192" i="3"/>
  <c r="QA182" i="3"/>
  <c r="OW180" i="3"/>
  <c r="QV185" i="3"/>
  <c r="MR175" i="3"/>
  <c r="PF112" i="3"/>
  <c r="LN155" i="3"/>
  <c r="LZ153" i="3"/>
  <c r="SD178" i="3"/>
  <c r="TL194" i="3"/>
  <c r="PS184" i="3"/>
  <c r="TU199" i="3"/>
  <c r="PU195" i="3"/>
  <c r="LR162" i="3"/>
  <c r="PZ133" i="3"/>
  <c r="MG186" i="3"/>
  <c r="ON143" i="3"/>
  <c r="LD187" i="3"/>
  <c r="PA194" i="3"/>
  <c r="SJ159" i="3"/>
  <c r="QZ178" i="3"/>
  <c r="MM197" i="3"/>
  <c r="PW176" i="3"/>
  <c r="TM178" i="3"/>
  <c r="RV194" i="3"/>
  <c r="PF184" i="3"/>
  <c r="ML194" i="3"/>
  <c r="PV141" i="3"/>
  <c r="OY155" i="3"/>
  <c r="PV173" i="3"/>
  <c r="LQ192" i="3"/>
  <c r="MT175" i="3"/>
  <c r="LW163" i="3"/>
  <c r="SP133" i="3"/>
  <c r="TI183" i="3"/>
  <c r="MR151" i="3"/>
  <c r="PX188" i="3"/>
  <c r="SE184" i="3"/>
  <c r="MR158" i="3"/>
  <c r="TH197" i="3"/>
  <c r="RS199" i="3"/>
  <c r="TD170" i="3"/>
  <c r="SR146" i="3"/>
  <c r="OT144" i="3"/>
  <c r="RC150" i="3"/>
  <c r="SB171" i="3"/>
  <c r="SD175" i="3"/>
  <c r="LF148" i="3"/>
  <c r="MV198" i="3"/>
  <c r="QB180" i="3"/>
  <c r="TG183" i="3"/>
  <c r="PT197" i="3"/>
  <c r="LG181" i="3"/>
  <c r="PD191" i="3"/>
  <c r="LU88" i="3"/>
  <c r="LM179" i="3"/>
  <c r="PG189" i="3"/>
  <c r="QR186" i="3"/>
  <c r="MR193" i="3"/>
  <c r="RJ172" i="3"/>
  <c r="SW196" i="3"/>
  <c r="SQ175" i="3"/>
  <c r="QD165" i="3"/>
  <c r="SC148" i="3"/>
  <c r="PF161" i="3"/>
  <c r="MJ198" i="3"/>
  <c r="TX149" i="3"/>
  <c r="RS191" i="3"/>
  <c r="OX106" i="3"/>
  <c r="SQ173" i="3"/>
  <c r="UH164" i="3"/>
  <c r="SQ165" i="3"/>
  <c r="MA188" i="3"/>
  <c r="OR185" i="3"/>
  <c r="TL160" i="3"/>
  <c r="PX154" i="3"/>
  <c r="SX195" i="3"/>
  <c r="UJ199" i="3"/>
  <c r="LJ174" i="3"/>
  <c r="OL175" i="3"/>
  <c r="QQ175" i="3"/>
  <c r="OT179" i="3"/>
  <c r="ON196" i="3"/>
  <c r="RY150" i="3"/>
  <c r="OT195" i="3"/>
  <c r="RI191" i="3"/>
  <c r="SP160" i="3"/>
  <c r="SH200" i="3"/>
  <c r="SE199" i="3"/>
  <c r="LJ52" i="3"/>
  <c r="LD195" i="3"/>
  <c r="TL195" i="3"/>
  <c r="PU170" i="3"/>
  <c r="SD152" i="3"/>
  <c r="PG199" i="3"/>
  <c r="MT176" i="3"/>
  <c r="UB183" i="3"/>
  <c r="LV194" i="3"/>
  <c r="TM199" i="3"/>
  <c r="ON138" i="3"/>
  <c r="LQ187" i="3"/>
  <c r="MQ192" i="3"/>
  <c r="TC181" i="3"/>
  <c r="PX130" i="3"/>
  <c r="LQ176" i="3"/>
  <c r="UI108" i="3"/>
  <c r="MK194" i="3"/>
  <c r="UA163" i="3"/>
  <c r="QG160" i="3"/>
  <c r="TB162" i="3"/>
  <c r="SQ135" i="3"/>
  <c r="PG174" i="3"/>
  <c r="PV188" i="3"/>
  <c r="QV160" i="3"/>
  <c r="OT166" i="3"/>
  <c r="RN151" i="3"/>
  <c r="TA106" i="3"/>
  <c r="QW192" i="3"/>
  <c r="MW123" i="3"/>
  <c r="TK110" i="3"/>
  <c r="OW108" i="3"/>
  <c r="TH187" i="3"/>
  <c r="TR178" i="3"/>
  <c r="OZ134" i="3"/>
  <c r="TZ198" i="3"/>
  <c r="LI159" i="3"/>
  <c r="LP186" i="3"/>
  <c r="LZ183" i="3"/>
  <c r="TA161" i="3"/>
  <c r="MT188" i="3"/>
  <c r="ST198" i="3"/>
  <c r="LD156" i="3"/>
  <c r="UC184" i="3"/>
  <c r="PT173" i="3"/>
  <c r="OQ186" i="3"/>
  <c r="MY187" i="3"/>
  <c r="QE172" i="3"/>
  <c r="RV130" i="3"/>
  <c r="MB176" i="3"/>
  <c r="MB129" i="3"/>
  <c r="TR171" i="3"/>
  <c r="RG187" i="3"/>
  <c r="TR133" i="3"/>
  <c r="LD181" i="3"/>
  <c r="PT183" i="3"/>
  <c r="TK181" i="3"/>
  <c r="RA4" i="3"/>
  <c r="LG173" i="3"/>
  <c r="PI167" i="3"/>
  <c r="LZ185" i="3"/>
  <c r="SC182" i="3"/>
  <c r="PH200" i="3"/>
  <c r="SI153" i="3"/>
  <c r="PZ163" i="3"/>
  <c r="MO100" i="3"/>
  <c r="UD172" i="3"/>
  <c r="QB157" i="3"/>
  <c r="MJ189" i="3"/>
  <c r="MU200" i="3"/>
  <c r="MG196" i="3"/>
  <c r="QX187" i="3"/>
  <c r="MB185" i="3"/>
  <c r="TH194" i="3"/>
  <c r="QW116" i="3"/>
  <c r="TA194" i="3"/>
  <c r="MV194" i="3"/>
  <c r="ON188" i="3"/>
  <c r="LP164" i="3"/>
  <c r="MM198" i="3"/>
  <c r="RN172" i="3"/>
  <c r="TY168" i="3"/>
  <c r="TE183" i="3"/>
  <c r="RC88" i="3"/>
  <c r="PD195" i="3"/>
  <c r="UH196" i="3"/>
  <c r="SU136" i="3"/>
  <c r="LI177" i="3"/>
  <c r="UE160" i="3"/>
  <c r="TR163" i="3"/>
  <c r="UB193" i="3"/>
  <c r="PZ156" i="3"/>
  <c r="OL146" i="3"/>
  <c r="PJ119" i="3"/>
  <c r="TC186" i="3"/>
  <c r="TR92" i="3"/>
  <c r="MN211" i="3"/>
  <c r="PZ178" i="3"/>
  <c r="RY193" i="3"/>
  <c r="OP136" i="3"/>
  <c r="QG191" i="3"/>
  <c r="PV187" i="3"/>
  <c r="TE189" i="3"/>
  <c r="LM190" i="3"/>
  <c r="TX211" i="3"/>
  <c r="PI175" i="3"/>
  <c r="LP185" i="3"/>
  <c r="PR175" i="3"/>
  <c r="MM182" i="3"/>
  <c r="TE178" i="3"/>
  <c r="TK197" i="3"/>
  <c r="OR187" i="3"/>
  <c r="SY196" i="3"/>
  <c r="MA166" i="3"/>
  <c r="OZ197" i="3"/>
  <c r="LT73" i="3"/>
  <c r="TB186" i="3"/>
  <c r="LY144" i="3"/>
  <c r="LN172" i="3"/>
  <c r="LV184" i="3"/>
  <c r="QV190" i="3"/>
  <c r="LZ158" i="3"/>
  <c r="UA187" i="3"/>
  <c r="LE130" i="3"/>
  <c r="LT181" i="3"/>
  <c r="OL192" i="3"/>
  <c r="MW155" i="3"/>
  <c r="TR185" i="3"/>
  <c r="LZ144" i="3"/>
  <c r="PF174" i="3"/>
  <c r="TL153" i="3"/>
  <c r="TC193" i="3"/>
  <c r="QF195" i="3"/>
  <c r="UB172" i="3"/>
  <c r="PE196" i="3"/>
  <c r="TH190" i="3"/>
  <c r="TG155" i="3"/>
  <c r="MK178" i="3"/>
  <c r="MR191" i="3"/>
  <c r="OM181" i="3"/>
  <c r="SO34" i="3"/>
  <c r="TY109" i="3"/>
  <c r="LP172" i="3"/>
  <c r="SW164" i="3"/>
  <c r="RH191" i="3"/>
  <c r="RS187" i="3"/>
  <c r="UJ189" i="3"/>
  <c r="OY141" i="3"/>
  <c r="LO161" i="3"/>
  <c r="SW191" i="3"/>
  <c r="RG161" i="3"/>
  <c r="LW168" i="3"/>
  <c r="QB189" i="3"/>
  <c r="MR125" i="3"/>
  <c r="LF171" i="3"/>
  <c r="TE110" i="3"/>
  <c r="QT128" i="3"/>
  <c r="PS126" i="3"/>
  <c r="UA172" i="3"/>
  <c r="SX185" i="3"/>
  <c r="MR148" i="3"/>
  <c r="RB198" i="3"/>
  <c r="PO200" i="3"/>
  <c r="SY192" i="3"/>
  <c r="RM170" i="3"/>
  <c r="OO183" i="3"/>
  <c r="OY179" i="3"/>
  <c r="QT167" i="3"/>
  <c r="LG183" i="3"/>
  <c r="LO188" i="3"/>
  <c r="RL186" i="3"/>
  <c r="LG196" i="3"/>
  <c r="RL165" i="3"/>
  <c r="RE151" i="3"/>
  <c r="SD185" i="3"/>
  <c r="TC198" i="3"/>
  <c r="TA195" i="3"/>
  <c r="QS20" i="3"/>
  <c r="SP198" i="3"/>
  <c r="RI123" i="3"/>
  <c r="RE178" i="3"/>
  <c r="UJ136" i="3"/>
  <c r="OT148" i="3"/>
  <c r="PT164" i="3"/>
  <c r="TJ144" i="3"/>
  <c r="UB185" i="3"/>
  <c r="LD200" i="3"/>
  <c r="RW190" i="3"/>
  <c r="MH211" i="3"/>
  <c r="MW159" i="3"/>
  <c r="TL186" i="3"/>
  <c r="LE141" i="3"/>
  <c r="LU171" i="3"/>
  <c r="LZ146" i="3"/>
  <c r="RA173" i="3"/>
  <c r="SU183" i="3"/>
  <c r="OP173" i="3"/>
  <c r="PX185" i="3"/>
  <c r="QG171" i="3"/>
  <c r="QV193" i="3"/>
  <c r="SO182" i="3"/>
  <c r="MS180" i="3"/>
  <c r="SE122" i="3"/>
  <c r="MG151" i="3"/>
  <c r="TK168" i="3"/>
  <c r="TF194" i="3"/>
  <c r="PU177" i="3"/>
  <c r="PZ118" i="3"/>
  <c r="RE200" i="3"/>
  <c r="QM200" i="3" s="1"/>
  <c r="OX199" i="3"/>
  <c r="OV197" i="3"/>
  <c r="SC183" i="3"/>
  <c r="PE164" i="3"/>
  <c r="ML179" i="3"/>
  <c r="RB184" i="3"/>
  <c r="TV147" i="3"/>
  <c r="OT200" i="3"/>
  <c r="MO176" i="3"/>
  <c r="QV189" i="3"/>
  <c r="TH134" i="3"/>
  <c r="TY171" i="3"/>
  <c r="QC171" i="3"/>
  <c r="LH129" i="3"/>
  <c r="MO198" i="3"/>
  <c r="RD183" i="3"/>
  <c r="RN197" i="3"/>
  <c r="UG200" i="3"/>
  <c r="LI114" i="3"/>
  <c r="QA124" i="3"/>
  <c r="SU160" i="3"/>
  <c r="LK178" i="3"/>
  <c r="SO183" i="3"/>
  <c r="MK159" i="3"/>
  <c r="PJ182" i="3"/>
  <c r="PC200" i="3"/>
  <c r="LF155" i="3"/>
  <c r="PR172" i="3"/>
  <c r="SE118" i="3"/>
  <c r="SB180" i="3"/>
  <c r="MP194" i="3"/>
  <c r="RC174" i="3"/>
  <c r="MN160" i="3"/>
  <c r="RE188" i="3"/>
  <c r="TX157" i="3"/>
  <c r="QP161" i="3"/>
  <c r="SJ177" i="3"/>
  <c r="PH197" i="3"/>
  <c r="RI173" i="3"/>
  <c r="MO182" i="3"/>
  <c r="RK190" i="3"/>
  <c r="TR176" i="3"/>
  <c r="QP118" i="3"/>
  <c r="MA196" i="3"/>
  <c r="LU195" i="3"/>
  <c r="SE113" i="3"/>
  <c r="TF178" i="3"/>
  <c r="LD185" i="3"/>
  <c r="KZ185" i="3" s="1"/>
  <c r="RH184" i="3"/>
  <c r="SK189" i="3"/>
  <c r="PF188" i="3"/>
  <c r="TI192" i="3"/>
  <c r="PO181" i="3"/>
  <c r="LI193" i="3"/>
  <c r="SC123" i="3"/>
  <c r="QP111" i="3"/>
  <c r="QL111" i="3" s="1"/>
  <c r="RH196" i="3"/>
  <c r="TA185" i="3"/>
  <c r="UC195" i="3"/>
  <c r="QE180" i="3"/>
  <c r="TI190" i="3"/>
  <c r="MB180" i="3"/>
  <c r="OY147" i="3"/>
  <c r="TH167" i="3"/>
  <c r="SV181" i="3"/>
  <c r="MQ199" i="3"/>
  <c r="MO199" i="3"/>
  <c r="PD185" i="3"/>
  <c r="MB187" i="3"/>
  <c r="LD199" i="3"/>
  <c r="LH84" i="3"/>
  <c r="TH173" i="3"/>
  <c r="RH179" i="3"/>
  <c r="RW62" i="3"/>
  <c r="LM178" i="3"/>
  <c r="TB200" i="3"/>
  <c r="UG155" i="3"/>
  <c r="OY188" i="3"/>
  <c r="SW186" i="3"/>
  <c r="UG173" i="3"/>
  <c r="OO151" i="3"/>
  <c r="SX183" i="3"/>
  <c r="OO165" i="3"/>
  <c r="TY174" i="3"/>
  <c r="LY188" i="3"/>
  <c r="MQ124" i="3"/>
  <c r="SV190" i="3"/>
  <c r="SD194" i="3"/>
  <c r="RY147" i="3"/>
  <c r="QX140" i="3"/>
  <c r="TH165" i="3"/>
  <c r="RW149" i="3"/>
  <c r="MW167" i="3"/>
  <c r="TX174" i="3"/>
  <c r="SF181" i="3"/>
  <c r="QZ177" i="3"/>
  <c r="SC168" i="3"/>
  <c r="PE200" i="3"/>
  <c r="TX195" i="3"/>
  <c r="PI30" i="3"/>
  <c r="LH187" i="3"/>
  <c r="OZ192" i="3"/>
  <c r="RF193" i="3"/>
  <c r="TG186" i="3"/>
  <c r="LP188" i="3"/>
  <c r="QW198" i="3"/>
  <c r="OY156" i="3"/>
  <c r="PI156" i="3"/>
  <c r="UG191" i="3"/>
  <c r="LN191" i="3"/>
  <c r="SG188" i="3"/>
  <c r="TB150" i="3"/>
  <c r="RY159" i="3"/>
  <c r="UC191" i="3"/>
  <c r="TX198" i="3"/>
  <c r="TW163" i="3"/>
  <c r="PJ138" i="3"/>
  <c r="LQ178" i="3"/>
  <c r="OO170" i="3"/>
  <c r="LK184" i="3"/>
  <c r="LY185" i="3"/>
  <c r="TX194" i="3"/>
  <c r="LL166" i="3"/>
  <c r="PA137" i="3"/>
  <c r="OI137" i="3" s="1"/>
  <c r="MW195" i="3"/>
  <c r="LL178" i="3"/>
  <c r="OR192" i="3"/>
  <c r="SG189" i="3"/>
  <c r="QP98" i="3"/>
  <c r="SF184" i="3"/>
  <c r="ST166" i="3"/>
  <c r="SJ156" i="3"/>
  <c r="OS182" i="3"/>
  <c r="UF193" i="3"/>
  <c r="SW181" i="3"/>
  <c r="LE198" i="3"/>
  <c r="LN119" i="3"/>
  <c r="LO200" i="3"/>
  <c r="OS165" i="3"/>
  <c r="OU142" i="3"/>
  <c r="TA211" i="3"/>
  <c r="TE174" i="3"/>
  <c r="SC161" i="3"/>
  <c r="RB186" i="3"/>
  <c r="QD126" i="3"/>
  <c r="OM151" i="3"/>
  <c r="TY196" i="3"/>
  <c r="TX156" i="3"/>
  <c r="RY146" i="3"/>
  <c r="RN190" i="3"/>
  <c r="QB162" i="3"/>
  <c r="ON150" i="3"/>
  <c r="UH170" i="3"/>
  <c r="LD163" i="3"/>
  <c r="MT193" i="3"/>
  <c r="SW184" i="3"/>
  <c r="QE198" i="3"/>
  <c r="RW124" i="3"/>
  <c r="RJ146" i="3"/>
  <c r="MR181" i="3"/>
  <c r="SD168" i="3"/>
  <c r="UJ184" i="3"/>
  <c r="RG169" i="3"/>
  <c r="TB189" i="3"/>
  <c r="RC160" i="3"/>
  <c r="LR184" i="3"/>
  <c r="MA187" i="3"/>
  <c r="RL141" i="3"/>
  <c r="QA160" i="3"/>
  <c r="PX200" i="3"/>
  <c r="RF196" i="3"/>
  <c r="QQ179" i="3"/>
  <c r="SH187" i="3"/>
  <c r="LE171" i="3"/>
  <c r="QF105" i="3"/>
  <c r="MM168" i="3"/>
  <c r="PU157" i="3"/>
  <c r="ST150" i="3"/>
  <c r="TZ73" i="3"/>
  <c r="SY200" i="3"/>
  <c r="OR178" i="3"/>
  <c r="QT187" i="3"/>
  <c r="TK131" i="3"/>
  <c r="RG198" i="3"/>
  <c r="LM193" i="3"/>
  <c r="SI195" i="3"/>
  <c r="TI198" i="3"/>
  <c r="UB192" i="3"/>
  <c r="QT173" i="3"/>
  <c r="MV178" i="3"/>
  <c r="TX121" i="3"/>
  <c r="TL156" i="3"/>
  <c r="UC199" i="3"/>
  <c r="LQ191" i="3"/>
  <c r="RX196" i="3"/>
  <c r="RK183" i="3"/>
  <c r="MN152" i="3"/>
  <c r="QS180" i="3"/>
  <c r="SC166" i="3"/>
  <c r="QP179" i="3"/>
  <c r="QL179" i="3" s="1"/>
  <c r="LX130" i="3"/>
  <c r="TU63" i="3"/>
  <c r="SO197" i="3"/>
  <c r="LT196" i="3"/>
  <c r="TB109" i="3"/>
  <c r="OT185" i="3"/>
  <c r="SY188" i="3"/>
  <c r="TX193" i="3"/>
  <c r="UE181" i="3"/>
  <c r="SS193" i="3"/>
  <c r="PY189" i="3"/>
  <c r="TV170" i="3"/>
  <c r="TE148" i="3"/>
  <c r="SI137" i="3"/>
  <c r="TH139" i="3"/>
  <c r="MK185" i="3"/>
  <c r="LC185" i="3" s="1"/>
  <c r="RL184" i="3"/>
  <c r="PY192" i="3"/>
  <c r="MG187" i="3"/>
  <c r="ML162" i="3"/>
  <c r="OP102" i="3"/>
  <c r="QW176" i="3"/>
  <c r="OZ47" i="3"/>
  <c r="UD190" i="3"/>
  <c r="ON142" i="3"/>
  <c r="TI168" i="3"/>
  <c r="PZ194" i="3"/>
  <c r="LG107" i="3"/>
  <c r="TU189" i="3"/>
  <c r="QB68" i="3"/>
  <c r="TK183" i="3"/>
  <c r="OR161" i="3"/>
  <c r="MW179" i="3"/>
  <c r="TA191" i="3"/>
  <c r="OQ112" i="3"/>
  <c r="LE211" i="3"/>
  <c r="MN167" i="3"/>
  <c r="RZ193" i="3"/>
  <c r="OU138" i="3"/>
  <c r="LY161" i="3"/>
  <c r="SS199" i="3"/>
  <c r="TM170" i="3"/>
  <c r="QU171" i="3"/>
  <c r="MV150" i="3"/>
  <c r="PY142" i="3"/>
  <c r="MM183" i="3"/>
  <c r="RD187" i="3"/>
  <c r="SQ127" i="3"/>
  <c r="SG195" i="3"/>
  <c r="MA44" i="3"/>
  <c r="LO195" i="3"/>
  <c r="RS198" i="3"/>
  <c r="ST151" i="3"/>
  <c r="MO190" i="3"/>
  <c r="TX171" i="3"/>
  <c r="MJ190" i="3"/>
  <c r="QU175" i="3"/>
  <c r="LX120" i="3"/>
  <c r="TZ160" i="3"/>
  <c r="UD131" i="3"/>
  <c r="QQ127" i="3"/>
  <c r="QF189" i="3"/>
  <c r="TI86" i="3"/>
  <c r="OP198" i="3"/>
  <c r="MV197" i="3"/>
  <c r="RG141" i="3"/>
  <c r="SR148" i="3"/>
  <c r="LX168" i="3"/>
  <c r="SK155" i="3"/>
  <c r="RX86" i="3"/>
  <c r="RC169" i="3"/>
  <c r="PT170" i="3"/>
  <c r="SR177" i="3"/>
  <c r="QR147" i="3"/>
  <c r="PU190" i="3"/>
  <c r="RY127" i="3"/>
  <c r="RI149" i="3"/>
  <c r="SH153" i="3"/>
  <c r="TI184" i="3"/>
  <c r="QS198" i="3"/>
  <c r="LJ194" i="3"/>
  <c r="QE138" i="3"/>
  <c r="MY158" i="3"/>
  <c r="OM158" i="3"/>
  <c r="MJ170" i="3"/>
  <c r="QD195" i="3"/>
  <c r="PD169" i="3"/>
  <c r="PJ188" i="3"/>
  <c r="QX158" i="3"/>
  <c r="SF111" i="3"/>
  <c r="OR180" i="3"/>
  <c r="MW181" i="3"/>
  <c r="RH177" i="3"/>
  <c r="QP190" i="3"/>
  <c r="LZ174" i="3"/>
  <c r="LX179" i="3"/>
  <c r="LL192" i="3"/>
  <c r="PS198" i="3"/>
  <c r="SZ196" i="3"/>
  <c r="SX164" i="3"/>
  <c r="QP193" i="3"/>
  <c r="OT158" i="3"/>
  <c r="RZ199" i="3"/>
  <c r="PV159" i="3"/>
  <c r="RH171" i="3"/>
  <c r="OX173" i="3"/>
  <c r="PX148" i="3"/>
  <c r="RV144" i="3"/>
  <c r="MY181" i="3"/>
  <c r="PF167" i="3"/>
  <c r="UC160" i="3"/>
  <c r="SJ190" i="3"/>
  <c r="LO183" i="3"/>
  <c r="OL183" i="3"/>
  <c r="SJ171" i="3"/>
  <c r="SX199" i="3"/>
  <c r="RS177" i="3"/>
  <c r="PX182" i="3"/>
  <c r="MU191" i="3"/>
  <c r="LH180" i="3"/>
  <c r="TH183" i="3"/>
  <c r="RS163" i="3"/>
  <c r="QU165" i="3"/>
  <c r="PW134" i="3"/>
  <c r="QA167" i="3"/>
  <c r="MW135" i="3"/>
  <c r="LT197" i="3"/>
  <c r="TZ141" i="3"/>
  <c r="OX198" i="3"/>
  <c r="TC163" i="3"/>
  <c r="TW186" i="3"/>
  <c r="TE124" i="3"/>
  <c r="MV179" i="3"/>
  <c r="QF160" i="3"/>
  <c r="QQ178" i="3"/>
  <c r="QC186" i="3"/>
  <c r="QX130" i="3"/>
  <c r="TH150" i="3"/>
  <c r="UF167" i="3"/>
  <c r="MV135" i="3"/>
  <c r="TJ184" i="3"/>
  <c r="TJ149" i="3"/>
  <c r="SF195" i="3"/>
  <c r="SA192" i="3"/>
  <c r="LD136" i="3"/>
  <c r="TI153" i="3"/>
  <c r="QY159" i="3"/>
  <c r="LJ195" i="3"/>
  <c r="PT194" i="3"/>
  <c r="OV121" i="3"/>
  <c r="MV193" i="3"/>
  <c r="PW109" i="3"/>
  <c r="MQ180" i="3"/>
  <c r="SA185" i="3"/>
  <c r="UF139" i="3"/>
  <c r="UB166" i="3"/>
  <c r="LL167" i="3"/>
  <c r="RN187" i="3"/>
  <c r="LG179" i="3"/>
  <c r="RA167" i="3"/>
  <c r="RX194" i="3"/>
  <c r="TZ189" i="3"/>
  <c r="LD182" i="3"/>
  <c r="PW166" i="3"/>
  <c r="RX178" i="3"/>
  <c r="SG181" i="3"/>
  <c r="PH175" i="3"/>
  <c r="PJ185" i="3"/>
  <c r="QS150" i="3"/>
  <c r="QP192" i="3"/>
  <c r="RL160" i="3"/>
  <c r="RJ192" i="3"/>
  <c r="SE87" i="3"/>
  <c r="PY171" i="3"/>
  <c r="LG164" i="3"/>
  <c r="MJ112" i="3"/>
  <c r="UF200" i="3"/>
  <c r="QG198" i="3"/>
  <c r="TI185" i="3"/>
  <c r="LM145" i="3"/>
  <c r="MB211" i="3"/>
  <c r="MR112" i="3"/>
  <c r="MM189" i="3"/>
  <c r="UG187" i="3"/>
  <c r="TD184" i="3"/>
  <c r="MX166" i="3"/>
  <c r="OT143" i="3"/>
  <c r="RD200" i="3"/>
  <c r="SP170" i="3"/>
  <c r="MQ92" i="3"/>
  <c r="SR211" i="3"/>
  <c r="QQ66" i="3"/>
  <c r="MQ175" i="3"/>
  <c r="LF192" i="3"/>
  <c r="RW170" i="3"/>
  <c r="RC147" i="3"/>
  <c r="MT141" i="3"/>
  <c r="OZ191" i="3"/>
  <c r="SG125" i="3"/>
  <c r="LP160" i="3"/>
  <c r="PR165" i="3"/>
  <c r="LD166" i="3"/>
  <c r="LM191" i="3"/>
  <c r="TZ180" i="3"/>
  <c r="MY191" i="3"/>
  <c r="RZ186" i="3"/>
  <c r="TV195" i="3"/>
  <c r="QC200" i="3"/>
  <c r="SJ178" i="3"/>
  <c r="TZ187" i="3"/>
  <c r="PE188" i="3"/>
  <c r="LG170" i="3"/>
  <c r="RM104" i="3"/>
  <c r="RW188" i="3"/>
  <c r="PX186" i="3"/>
  <c r="SG192" i="3"/>
  <c r="PI194" i="3"/>
  <c r="SH198" i="3"/>
  <c r="QC166" i="3"/>
  <c r="SH179" i="3"/>
  <c r="PA47" i="3"/>
  <c r="RE186" i="3"/>
  <c r="QM186" i="3" s="1"/>
  <c r="MX193" i="3"/>
  <c r="OZ164" i="3"/>
  <c r="TW177" i="3"/>
  <c r="RE148" i="3"/>
  <c r="SC134" i="3"/>
  <c r="LG194" i="3"/>
  <c r="QG143" i="3"/>
  <c r="QB185" i="3"/>
  <c r="RJ104" i="3"/>
  <c r="TI126" i="3"/>
  <c r="UD173" i="3"/>
  <c r="RW157" i="3"/>
  <c r="PT200" i="3"/>
  <c r="LT184" i="3"/>
  <c r="MK187" i="3"/>
  <c r="OU193" i="3"/>
  <c r="UE169" i="3"/>
  <c r="PD184" i="3"/>
  <c r="OL151" i="3"/>
  <c r="OP96" i="3"/>
  <c r="OX179" i="3"/>
  <c r="SP180" i="3"/>
  <c r="MY182" i="3"/>
  <c r="QF179" i="3"/>
  <c r="LV174" i="3"/>
  <c r="QT182" i="3"/>
  <c r="SP117" i="3"/>
  <c r="LG193" i="3"/>
  <c r="OL188" i="3"/>
  <c r="QR140" i="3"/>
  <c r="ML17" i="3"/>
  <c r="OQ199" i="3"/>
  <c r="PR125" i="3"/>
  <c r="SY180" i="3"/>
  <c r="MM185" i="3"/>
  <c r="UH195" i="3"/>
  <c r="SF180" i="3"/>
  <c r="QS186" i="3"/>
  <c r="QE190" i="3"/>
  <c r="UI178" i="3"/>
  <c r="OR132" i="3"/>
  <c r="PJ198" i="3"/>
  <c r="SA195" i="3"/>
  <c r="RE187" i="3"/>
  <c r="QM187" i="3" s="1"/>
  <c r="UC193" i="3"/>
  <c r="RL178" i="3"/>
  <c r="RW189" i="3"/>
  <c r="QS169" i="3"/>
  <c r="MS177" i="3"/>
  <c r="LL196" i="3"/>
  <c r="QA194" i="3"/>
  <c r="SX187" i="3"/>
  <c r="QD30" i="3"/>
  <c r="SS148" i="3"/>
  <c r="PY191" i="3"/>
  <c r="RS180" i="3"/>
  <c r="TL187" i="3"/>
  <c r="SP189" i="3"/>
  <c r="LN188" i="3"/>
  <c r="RH163" i="3"/>
  <c r="RJ171" i="3"/>
  <c r="RA159" i="3"/>
  <c r="RE152" i="3"/>
  <c r="MM144" i="3"/>
  <c r="PY162" i="3"/>
  <c r="LZ130" i="3"/>
  <c r="PZ185" i="3"/>
  <c r="LU174" i="3"/>
  <c r="LX178" i="3"/>
  <c r="MO188" i="3"/>
  <c r="UH165" i="3"/>
  <c r="QA136" i="3"/>
  <c r="QS189" i="3"/>
  <c r="RV158" i="3"/>
  <c r="LN184" i="3"/>
  <c r="QS131" i="3"/>
  <c r="LO175" i="3"/>
  <c r="PI178" i="3"/>
  <c r="SC171" i="3"/>
  <c r="TL197" i="3"/>
  <c r="MR200" i="3"/>
  <c r="SP163" i="3"/>
  <c r="PR177" i="3"/>
  <c r="TI199" i="3"/>
  <c r="SH144" i="3"/>
  <c r="MX173" i="3"/>
  <c r="MK154" i="3"/>
  <c r="UI190" i="3"/>
  <c r="QQ156" i="3"/>
  <c r="PY151" i="3"/>
  <c r="PX138" i="3"/>
  <c r="OU189" i="3"/>
  <c r="RF168" i="3"/>
  <c r="PA170" i="3"/>
  <c r="TX143" i="3"/>
  <c r="PA174" i="3"/>
  <c r="SU200" i="3"/>
  <c r="TE173" i="3"/>
  <c r="OT163" i="3"/>
  <c r="OO180" i="3"/>
  <c r="SH177" i="3"/>
  <c r="LS188" i="3"/>
  <c r="QY200" i="3"/>
  <c r="SP168" i="3"/>
  <c r="QW194" i="3"/>
  <c r="LG191" i="3"/>
  <c r="RE142" i="3"/>
  <c r="LN170" i="3"/>
  <c r="TH172" i="3"/>
  <c r="TR191" i="3"/>
  <c r="PV135" i="3"/>
  <c r="QT175" i="3"/>
  <c r="UC198" i="3"/>
  <c r="OM198" i="3"/>
  <c r="QX133" i="3"/>
  <c r="PJ108" i="3"/>
  <c r="SS162" i="3"/>
  <c r="TK188" i="3"/>
  <c r="SR129" i="3"/>
  <c r="QF197" i="3"/>
  <c r="RC200" i="3"/>
  <c r="SV198" i="3"/>
  <c r="RZ181" i="3"/>
  <c r="SU198" i="3"/>
  <c r="PU58" i="3"/>
  <c r="LW188" i="3"/>
  <c r="LZ176" i="3"/>
  <c r="LJ188" i="3"/>
  <c r="SZ192" i="3"/>
  <c r="LU147" i="3"/>
  <c r="PE184" i="3"/>
  <c r="LI165" i="3"/>
  <c r="LU167" i="3"/>
  <c r="QB187" i="3"/>
  <c r="TI178" i="3"/>
  <c r="TC190" i="3"/>
  <c r="QD180" i="3"/>
  <c r="OS196" i="3"/>
  <c r="TK142" i="3"/>
  <c r="QZ191" i="3"/>
  <c r="RY187" i="3"/>
  <c r="LT180" i="3"/>
  <c r="QE177" i="3"/>
  <c r="ME211" i="3"/>
  <c r="SP140" i="3"/>
  <c r="OX182" i="3"/>
  <c r="ON193" i="3"/>
  <c r="PH167" i="3"/>
  <c r="RN175" i="3"/>
  <c r="LO198" i="3"/>
  <c r="LU129" i="3"/>
  <c r="TL184" i="3"/>
  <c r="LW162" i="3"/>
  <c r="SC189" i="3"/>
  <c r="PV199" i="3"/>
  <c r="QX197" i="3"/>
  <c r="TF186" i="3"/>
  <c r="PT145" i="3"/>
  <c r="QT192" i="3"/>
  <c r="SR193" i="3"/>
  <c r="RL187" i="3"/>
  <c r="SE183" i="3"/>
  <c r="QD151" i="3"/>
  <c r="QA148" i="3"/>
  <c r="LN139" i="3"/>
  <c r="RN162" i="3"/>
  <c r="RG145" i="3"/>
  <c r="QC150" i="3"/>
  <c r="QX114" i="3"/>
  <c r="MT123" i="3"/>
  <c r="TJ193" i="3"/>
  <c r="RD189" i="3"/>
  <c r="RK172" i="3"/>
  <c r="UA171" i="3"/>
  <c r="LZ131" i="3"/>
  <c r="LL111" i="3"/>
  <c r="RS181" i="3"/>
  <c r="LF196" i="3"/>
  <c r="PH162" i="3"/>
  <c r="RI194" i="3"/>
  <c r="LR172" i="3"/>
  <c r="LH164" i="3"/>
  <c r="MS189" i="3"/>
  <c r="SS165" i="3"/>
  <c r="LY130" i="3"/>
  <c r="LI195" i="3"/>
  <c r="SI186" i="3"/>
  <c r="SU182" i="3"/>
  <c r="LG192" i="3"/>
  <c r="MT156" i="3"/>
  <c r="QR122" i="3"/>
  <c r="OT168" i="3"/>
  <c r="OL191" i="3"/>
  <c r="SQ133" i="3"/>
  <c r="QR174" i="3"/>
  <c r="OO169" i="3"/>
  <c r="UH190" i="3"/>
  <c r="TE182" i="3"/>
  <c r="MK195" i="3"/>
  <c r="SQ200" i="3"/>
  <c r="SP109" i="3"/>
  <c r="PV161" i="3"/>
  <c r="MV181" i="3"/>
  <c r="LD189" i="3"/>
  <c r="QD162" i="3"/>
  <c r="ML152" i="3"/>
  <c r="MJ176" i="3"/>
  <c r="TX139" i="3"/>
  <c r="TG188" i="3"/>
  <c r="SA112" i="3"/>
  <c r="SR179" i="3"/>
  <c r="TU190" i="3"/>
  <c r="LD138" i="3"/>
  <c r="LV148" i="3"/>
  <c r="LQ166" i="3"/>
  <c r="LZ166" i="3"/>
  <c r="SK149" i="3"/>
  <c r="RB194" i="3"/>
  <c r="SS184" i="3"/>
  <c r="RX185" i="3"/>
  <c r="RD148" i="3"/>
  <c r="SV155" i="3"/>
  <c r="SE194" i="3"/>
  <c r="PO195" i="3"/>
  <c r="MM171" i="3"/>
  <c r="MN159" i="3"/>
  <c r="MQ188" i="3"/>
  <c r="LU170" i="3"/>
  <c r="RK195" i="3"/>
  <c r="ML211" i="3"/>
  <c r="TG189" i="3"/>
  <c r="QE197" i="3"/>
  <c r="UB144" i="3"/>
  <c r="PA159" i="3"/>
  <c r="OI159" i="3" s="1"/>
  <c r="UA154" i="3"/>
  <c r="OS70" i="3"/>
  <c r="RZ150" i="3"/>
  <c r="PH94" i="3"/>
  <c r="OV200" i="3"/>
  <c r="UH192" i="3"/>
  <c r="RB178" i="3"/>
  <c r="OY139" i="3"/>
  <c r="TM190" i="3"/>
  <c r="SV199" i="3"/>
  <c r="TG147" i="3"/>
  <c r="TW134" i="3"/>
  <c r="UH200" i="3"/>
  <c r="SG187" i="3"/>
  <c r="MX192" i="3"/>
  <c r="TA168" i="3"/>
  <c r="PE178" i="3"/>
  <c r="PO189" i="3"/>
  <c r="SO163" i="3"/>
  <c r="LR180" i="3"/>
  <c r="OQ183" i="3"/>
  <c r="TR180" i="3"/>
  <c r="PE141" i="3"/>
  <c r="TG181" i="3"/>
  <c r="LW173" i="3"/>
  <c r="OL186" i="3"/>
  <c r="MK211" i="3"/>
  <c r="PU153" i="3"/>
  <c r="SA189" i="3"/>
  <c r="MP180" i="3"/>
  <c r="LU185" i="3"/>
  <c r="PE192" i="3"/>
  <c r="TL131" i="3"/>
  <c r="UC197" i="3"/>
  <c r="MA195" i="3"/>
  <c r="TG136" i="3"/>
  <c r="OO174" i="3"/>
  <c r="LQ168" i="3"/>
  <c r="LQ160" i="3"/>
  <c r="TU124" i="3"/>
  <c r="RN83" i="3"/>
  <c r="RA194" i="3"/>
  <c r="UC154" i="3"/>
  <c r="QE141" i="3"/>
  <c r="TR181" i="3"/>
  <c r="PO139" i="3"/>
  <c r="LK162" i="3"/>
  <c r="UB130" i="3"/>
  <c r="LM176" i="3"/>
  <c r="OL190" i="3"/>
  <c r="ST193" i="3"/>
  <c r="PS176" i="3"/>
  <c r="LZ211" i="3"/>
  <c r="LZ140" i="3"/>
  <c r="SG193" i="3"/>
  <c r="TF172" i="3"/>
  <c r="UJ125" i="3"/>
  <c r="TD174" i="3"/>
  <c r="ST161" i="3"/>
  <c r="MT197" i="3"/>
  <c r="RV80" i="3"/>
  <c r="SR161" i="3"/>
  <c r="PR136" i="3"/>
  <c r="LR190" i="3"/>
  <c r="SU192" i="3"/>
  <c r="ST176" i="3"/>
  <c r="QT194" i="3"/>
  <c r="RY173" i="3"/>
  <c r="QW135" i="3"/>
  <c r="UG156" i="3"/>
  <c r="MY192" i="3"/>
  <c r="LH192" i="3"/>
  <c r="PY184" i="3"/>
  <c r="RV170" i="3"/>
  <c r="OO176" i="3"/>
  <c r="MX181" i="3"/>
  <c r="QZ172" i="3"/>
  <c r="UI166" i="3"/>
  <c r="RG179" i="3"/>
  <c r="LF187" i="3"/>
  <c r="RK181" i="3"/>
  <c r="TB176" i="3"/>
  <c r="RK140" i="3"/>
  <c r="PC178" i="3"/>
  <c r="LN187" i="3"/>
  <c r="QR179" i="3"/>
  <c r="LU211" i="3"/>
  <c r="SP196" i="3"/>
  <c r="QU150" i="3"/>
  <c r="UE142" i="3"/>
  <c r="SR183" i="3"/>
  <c r="LZ184" i="3"/>
  <c r="MY185" i="3"/>
  <c r="TW192" i="3"/>
  <c r="OU166" i="3"/>
  <c r="LS198" i="3"/>
  <c r="LA198" i="3" s="1"/>
  <c r="LQ171" i="3"/>
  <c r="PY198" i="3"/>
  <c r="LO172" i="3"/>
  <c r="LR186" i="3"/>
  <c r="LV128" i="3"/>
  <c r="RZ183" i="3"/>
  <c r="LS192" i="3"/>
  <c r="QE106" i="3"/>
  <c r="TX129" i="3"/>
  <c r="PB171" i="3"/>
  <c r="LH130" i="3"/>
  <c r="PU192" i="3"/>
  <c r="SV166" i="3"/>
  <c r="TM200" i="3"/>
  <c r="PZ189" i="3"/>
  <c r="PI184" i="3"/>
  <c r="PS170" i="3"/>
  <c r="SU211" i="3"/>
  <c r="PJ194" i="3"/>
  <c r="SQ163" i="3"/>
  <c r="TK169" i="3"/>
  <c r="RB182" i="3"/>
  <c r="MK179" i="3"/>
  <c r="LC179" i="3" s="1"/>
  <c r="QF200" i="3"/>
  <c r="QB196" i="3"/>
  <c r="PG196" i="3"/>
  <c r="TD148" i="3"/>
  <c r="PO133" i="3"/>
  <c r="TC185" i="3"/>
  <c r="SH185" i="3"/>
  <c r="PO166" i="3"/>
  <c r="RI188" i="3"/>
  <c r="UF188" i="3"/>
  <c r="RM177" i="3"/>
  <c r="PX174" i="3"/>
  <c r="RE196" i="3"/>
  <c r="QM196" i="3" s="1"/>
  <c r="LO149" i="3"/>
  <c r="TJ180" i="3"/>
  <c r="TS211" i="3"/>
  <c r="UC185" i="3"/>
  <c r="TB156" i="3"/>
  <c r="MQ189" i="3"/>
  <c r="PA196" i="3"/>
  <c r="QF198" i="3"/>
  <c r="MQ190" i="3"/>
  <c r="UI147" i="3"/>
  <c r="LW189" i="3"/>
  <c r="QQ152" i="3"/>
  <c r="OM200" i="3"/>
  <c r="SJ142" i="3"/>
  <c r="MT158" i="3"/>
  <c r="TC178" i="3"/>
  <c r="RV177" i="3"/>
  <c r="SP191" i="3"/>
  <c r="OZ199" i="3"/>
  <c r="RW194" i="3"/>
  <c r="QO194" i="3" s="1"/>
  <c r="LW192" i="3"/>
  <c r="MX189" i="3"/>
  <c r="MK171" i="3"/>
  <c r="PJ183" i="3"/>
  <c r="MW187" i="3"/>
  <c r="RI118" i="3"/>
  <c r="RD194" i="3"/>
  <c r="QX195" i="3"/>
  <c r="OR189" i="3"/>
  <c r="MK156" i="3"/>
  <c r="QA154" i="3"/>
  <c r="RK184" i="3"/>
  <c r="PZ192" i="3"/>
  <c r="PV183" i="3"/>
  <c r="PD197" i="3"/>
  <c r="PI160" i="3"/>
  <c r="MR190" i="3"/>
  <c r="TM156" i="3"/>
  <c r="RG190" i="3"/>
  <c r="RN200" i="3"/>
  <c r="TY195" i="3"/>
  <c r="ML200" i="3"/>
  <c r="MR118" i="3"/>
  <c r="OO179" i="3"/>
  <c r="LT164" i="3"/>
  <c r="SF136" i="3"/>
  <c r="LN175" i="3"/>
  <c r="MP150" i="3"/>
  <c r="MU194" i="3"/>
  <c r="LK181" i="3"/>
  <c r="OL141" i="3"/>
  <c r="OH141" i="3" s="1"/>
  <c r="TE194" i="3"/>
  <c r="QB199" i="3"/>
  <c r="RX191" i="3"/>
  <c r="UB18" i="3"/>
  <c r="RV179" i="3"/>
  <c r="PR124" i="3"/>
  <c r="LN166" i="3"/>
  <c r="TL199" i="3"/>
  <c r="ML193" i="3"/>
  <c r="SQ157" i="3"/>
  <c r="UE176" i="3"/>
  <c r="RI178" i="3"/>
  <c r="QT183" i="3"/>
  <c r="OS188" i="3"/>
  <c r="SI105" i="3"/>
  <c r="SI151" i="3"/>
  <c r="UC187" i="3"/>
  <c r="LN183" i="3"/>
  <c r="TV121" i="3"/>
  <c r="LZ148" i="3"/>
  <c r="LP181" i="3"/>
  <c r="TX161" i="3"/>
  <c r="MN173" i="3"/>
  <c r="UC211" i="3"/>
  <c r="OL187" i="3"/>
  <c r="OH187" i="3" s="1"/>
  <c r="MU183" i="3"/>
  <c r="SE189" i="3"/>
  <c r="SI197" i="3"/>
  <c r="UC135" i="3"/>
  <c r="OS186" i="3"/>
  <c r="TB211" i="3"/>
  <c r="UB113" i="3"/>
  <c r="MB195" i="3"/>
  <c r="QE164" i="3"/>
  <c r="LD145" i="3"/>
  <c r="OS174" i="3"/>
  <c r="TW193" i="3"/>
  <c r="UA189" i="3"/>
  <c r="SD193" i="3"/>
  <c r="QF161" i="3"/>
  <c r="PH160" i="3"/>
  <c r="RV197" i="3"/>
  <c r="OU169" i="3"/>
  <c r="UG194" i="3"/>
  <c r="MR172" i="3"/>
  <c r="MT196" i="3"/>
  <c r="TR123" i="3"/>
  <c r="PZ175" i="3"/>
  <c r="SY184" i="3"/>
  <c r="RG182" i="3"/>
  <c r="OP194" i="3"/>
  <c r="LK192" i="3"/>
  <c r="RM194" i="3"/>
  <c r="PD177" i="3"/>
  <c r="UA178" i="3"/>
  <c r="RI146" i="3"/>
  <c r="MX180" i="3"/>
  <c r="SD146" i="3"/>
  <c r="QD194" i="3"/>
  <c r="LO154" i="3"/>
  <c r="MO180" i="3"/>
  <c r="LN197" i="3"/>
  <c r="RZ200" i="3"/>
  <c r="SX193" i="3"/>
  <c r="RF185" i="3"/>
  <c r="SR152" i="3"/>
  <c r="PJ169" i="3"/>
  <c r="TB196" i="3"/>
  <c r="OM189" i="3"/>
  <c r="RG194" i="3"/>
  <c r="MB181" i="3"/>
  <c r="TK185" i="3"/>
  <c r="UF196" i="3"/>
  <c r="LZ198" i="3"/>
  <c r="LO187" i="3"/>
  <c r="MU190" i="3"/>
  <c r="SR196" i="3"/>
  <c r="PS192" i="3"/>
  <c r="PW179" i="3"/>
  <c r="RX181" i="3"/>
  <c r="LS173" i="3"/>
  <c r="LA173" i="3" s="1"/>
  <c r="RV199" i="3"/>
  <c r="QE187" i="3"/>
  <c r="LG172" i="3"/>
  <c r="SQ172" i="3"/>
  <c r="TZ194" i="3"/>
  <c r="OY190" i="3"/>
  <c r="MA153" i="3"/>
  <c r="TM189" i="3"/>
  <c r="ON197" i="3"/>
  <c r="OW183" i="3"/>
  <c r="MM163" i="3"/>
  <c r="TC191" i="3"/>
  <c r="PY155" i="3"/>
  <c r="LW198" i="3"/>
  <c r="LV196" i="3"/>
  <c r="RD188" i="3"/>
  <c r="PY194" i="3"/>
  <c r="LR193" i="3"/>
  <c r="PE111" i="3"/>
  <c r="QD182" i="3"/>
  <c r="OW197" i="3"/>
  <c r="TK200" i="3"/>
  <c r="TR125" i="3"/>
  <c r="QV183" i="3"/>
  <c r="RC181" i="3"/>
  <c r="UD166" i="3"/>
  <c r="UI172" i="3"/>
  <c r="UD165" i="3"/>
  <c r="OW137" i="3"/>
  <c r="PG186" i="3"/>
  <c r="SK180" i="3"/>
  <c r="UB188" i="3"/>
  <c r="PY175" i="3"/>
  <c r="QV163" i="3"/>
  <c r="RI176" i="3"/>
  <c r="LQ186" i="3"/>
  <c r="TL173" i="3"/>
  <c r="LY199" i="3"/>
  <c r="QR190" i="3"/>
  <c r="LD176" i="3"/>
  <c r="KZ176" i="3" s="1"/>
  <c r="MU197" i="3"/>
  <c r="LM175" i="3"/>
  <c r="SQ177" i="3"/>
  <c r="LO179" i="3"/>
  <c r="UE192" i="3"/>
  <c r="QC196" i="3"/>
  <c r="QQ173" i="3"/>
  <c r="MP195" i="3"/>
  <c r="QX119" i="3"/>
  <c r="QF182" i="3"/>
  <c r="RB191" i="3"/>
  <c r="RF191" i="3"/>
  <c r="SW189" i="3"/>
  <c r="QW191" i="3"/>
  <c r="TW188" i="3"/>
  <c r="SH53" i="3"/>
  <c r="SB200" i="3"/>
  <c r="LO168" i="3"/>
  <c r="LQ197" i="3"/>
  <c r="LQ173" i="3"/>
  <c r="QF175" i="3"/>
  <c r="PC184" i="3"/>
  <c r="LU146" i="3"/>
  <c r="QP196" i="3"/>
  <c r="PO197" i="3"/>
  <c r="SQ168" i="3"/>
  <c r="QY195" i="3"/>
  <c r="OY149" i="3"/>
  <c r="MO191" i="3"/>
  <c r="QV178" i="3"/>
  <c r="OU198" i="3"/>
  <c r="PF199" i="3"/>
  <c r="TB173" i="3"/>
  <c r="RJ194" i="3"/>
  <c r="SB184" i="3"/>
  <c r="OR171" i="3"/>
  <c r="QW187" i="3"/>
  <c r="TK186" i="3"/>
  <c r="RD119" i="3"/>
  <c r="PR195" i="3"/>
  <c r="SI157" i="3"/>
  <c r="SD165" i="3"/>
  <c r="PS196" i="3"/>
  <c r="MQ193" i="3"/>
  <c r="UC166" i="3"/>
  <c r="RJ135" i="3"/>
  <c r="UH197" i="3"/>
  <c r="SE169" i="3"/>
  <c r="LJ136" i="3"/>
  <c r="LX165" i="3"/>
  <c r="PR179" i="3"/>
  <c r="PT140" i="3"/>
  <c r="QC189" i="3"/>
  <c r="PE152" i="3"/>
  <c r="TA199" i="3"/>
  <c r="RB200" i="3"/>
  <c r="TL144" i="3"/>
  <c r="MM194" i="3"/>
  <c r="UH183" i="3"/>
  <c r="TI162" i="3"/>
  <c r="MS190" i="3"/>
  <c r="LT187" i="3"/>
  <c r="LG197" i="3"/>
  <c r="ML186" i="3"/>
  <c r="PG151" i="3"/>
  <c r="LU179" i="3"/>
  <c r="LX180" i="3"/>
  <c r="TH135" i="3"/>
  <c r="SF170" i="3"/>
  <c r="SZ138" i="3"/>
  <c r="MY127" i="3"/>
  <c r="RG191" i="3"/>
  <c r="PC198" i="3"/>
  <c r="PR190" i="3"/>
  <c r="RE172" i="3"/>
  <c r="TG198" i="3"/>
  <c r="SP195" i="3"/>
  <c r="MW198" i="3"/>
  <c r="RM193" i="3"/>
  <c r="RI197" i="3"/>
  <c r="RB48" i="3"/>
  <c r="TI181" i="3"/>
  <c r="RW195" i="3"/>
  <c r="UI177" i="3"/>
  <c r="TL182" i="3"/>
  <c r="LG187" i="3"/>
  <c r="RA185" i="3"/>
  <c r="UF192" i="3"/>
  <c r="OY163" i="3"/>
  <c r="UJ98" i="3"/>
  <c r="SB197" i="3"/>
  <c r="MO150" i="3"/>
  <c r="PC194" i="3"/>
  <c r="RX180" i="3"/>
  <c r="MA180" i="3"/>
  <c r="PO154" i="3"/>
  <c r="OL185" i="3"/>
  <c r="RJ191" i="3"/>
  <c r="RJ164" i="3"/>
  <c r="LT193" i="3"/>
  <c r="SW171" i="3"/>
  <c r="LT191" i="3"/>
  <c r="MY194" i="3"/>
  <c r="LP151" i="3"/>
  <c r="LG135" i="3"/>
  <c r="TH184" i="3"/>
  <c r="RG122" i="3"/>
  <c r="LR191" i="3"/>
  <c r="LV193" i="3"/>
  <c r="TB160" i="3"/>
  <c r="UH148" i="3"/>
  <c r="UE200" i="3"/>
  <c r="MT191" i="3"/>
  <c r="TH181" i="3"/>
  <c r="RY190" i="3"/>
  <c r="OY153" i="3"/>
  <c r="OO190" i="3"/>
  <c r="LL169" i="3"/>
  <c r="TW164" i="3"/>
  <c r="SD171" i="3"/>
  <c r="SO184" i="3"/>
  <c r="SF172" i="3"/>
  <c r="LH173" i="3"/>
  <c r="RA198" i="3"/>
  <c r="LQ194" i="3"/>
  <c r="SK119" i="3"/>
  <c r="PB162" i="3"/>
  <c r="OW181" i="3"/>
  <c r="QW160" i="3"/>
  <c r="SG191" i="3"/>
  <c r="SJ173" i="3"/>
  <c r="PG182" i="3"/>
  <c r="RB86" i="3"/>
  <c r="QP120" i="3"/>
  <c r="PT153" i="3"/>
  <c r="OM195" i="3"/>
  <c r="LQ164" i="3"/>
  <c r="RF166" i="3"/>
  <c r="SB189" i="3"/>
  <c r="LT211" i="3"/>
  <c r="PI187" i="3"/>
  <c r="ML198" i="3"/>
  <c r="RJ177" i="3"/>
  <c r="PT167" i="3"/>
  <c r="MP193" i="3"/>
  <c r="SF159" i="3"/>
  <c r="TU183" i="3"/>
  <c r="SA190" i="3"/>
  <c r="RL69" i="3"/>
  <c r="LX187" i="3"/>
  <c r="MB200" i="3"/>
  <c r="MR156" i="3"/>
  <c r="TG146" i="3"/>
  <c r="OR194" i="3"/>
  <c r="OR200" i="3"/>
  <c r="RF170" i="3"/>
  <c r="PX190" i="3"/>
  <c r="OU163" i="3"/>
  <c r="MT170" i="3"/>
  <c r="OL178" i="3"/>
  <c r="OH178" i="3" s="1"/>
  <c r="QB200" i="3"/>
  <c r="QR178" i="3"/>
  <c r="LR183" i="3"/>
  <c r="LX172" i="3"/>
  <c r="LG211" i="3"/>
  <c r="RJ137" i="3"/>
  <c r="SX173" i="3"/>
  <c r="OX137" i="3"/>
  <c r="PX191" i="3"/>
  <c r="SO192" i="3"/>
  <c r="SZ211" i="3"/>
  <c r="LW128" i="3"/>
  <c r="SE123" i="3"/>
  <c r="OP176" i="3"/>
  <c r="QD198" i="3"/>
  <c r="UE198" i="3"/>
  <c r="PO177" i="3"/>
  <c r="TG200" i="3"/>
  <c r="RN170" i="3"/>
  <c r="PS157" i="3"/>
  <c r="RM195" i="3"/>
  <c r="MX175" i="3"/>
  <c r="RL152" i="3"/>
  <c r="TR182" i="3"/>
  <c r="RW200" i="3"/>
  <c r="MB190" i="3"/>
  <c r="MY147" i="3"/>
  <c r="PC197" i="3"/>
  <c r="SJ186" i="3"/>
  <c r="OT187" i="3"/>
  <c r="OP154" i="3"/>
  <c r="UC190" i="3"/>
  <c r="OQ175" i="3"/>
  <c r="QV196" i="3"/>
  <c r="UB154" i="3"/>
  <c r="QE186" i="3"/>
  <c r="SF193" i="3"/>
  <c r="LD197" i="3"/>
  <c r="LQ185" i="3"/>
  <c r="SO178" i="3"/>
  <c r="OP183" i="3"/>
  <c r="QG175" i="3"/>
  <c r="UE196" i="3"/>
  <c r="SB183" i="3"/>
  <c r="UI156" i="3"/>
  <c r="SK175" i="3"/>
  <c r="LP194" i="3"/>
  <c r="TA170" i="3"/>
  <c r="OY193" i="3"/>
  <c r="PS183" i="3"/>
  <c r="QX185" i="3"/>
  <c r="PT189" i="3"/>
  <c r="QT180" i="3"/>
  <c r="MM164" i="3"/>
  <c r="QB198" i="3"/>
  <c r="LV190" i="3"/>
  <c r="LR197" i="3"/>
  <c r="TY180" i="3"/>
  <c r="RS170" i="3"/>
  <c r="PU191" i="3"/>
  <c r="MT195" i="3"/>
  <c r="UI197" i="3"/>
  <c r="PZ195" i="3"/>
  <c r="SQ196" i="3"/>
  <c r="SJ183" i="3"/>
  <c r="UA181" i="3"/>
  <c r="MX187" i="3"/>
  <c r="QU200" i="3"/>
  <c r="LX188" i="3"/>
  <c r="UB200" i="3"/>
  <c r="PO193" i="3"/>
  <c r="ST197" i="3"/>
  <c r="RN191" i="3"/>
  <c r="TM122" i="3"/>
  <c r="MV144" i="3"/>
  <c r="SR178" i="3"/>
  <c r="RV195" i="3"/>
  <c r="ST192" i="3"/>
  <c r="SS169" i="3"/>
  <c r="UG160" i="3"/>
  <c r="OT142" i="3"/>
  <c r="SR184" i="3"/>
  <c r="LO182" i="3"/>
  <c r="RC188" i="3"/>
  <c r="MY174" i="3"/>
  <c r="PR192" i="3"/>
  <c r="PT198" i="3"/>
  <c r="OM155" i="3"/>
  <c r="RL192" i="3"/>
  <c r="MR196" i="3"/>
  <c r="RC159" i="3"/>
  <c r="SS200" i="3"/>
  <c r="TF192" i="3"/>
  <c r="TM192" i="3"/>
  <c r="QT150" i="3"/>
  <c r="UF148" i="3"/>
  <c r="LR185" i="3"/>
  <c r="SC187" i="3"/>
  <c r="TZ192" i="3"/>
  <c r="LV191" i="3"/>
  <c r="RW192" i="3"/>
  <c r="LS180" i="3"/>
  <c r="PI188" i="3"/>
  <c r="UF184" i="3"/>
  <c r="TL174" i="3"/>
  <c r="UD178" i="3"/>
  <c r="RE168" i="3"/>
  <c r="QM168" i="3" s="1"/>
  <c r="TY169" i="3"/>
  <c r="PS197" i="3"/>
  <c r="SZ193" i="3"/>
  <c r="PJ181" i="3"/>
  <c r="ST191" i="3"/>
  <c r="LU178" i="3"/>
  <c r="MA178" i="3"/>
  <c r="TI187" i="3"/>
  <c r="UG181" i="3"/>
  <c r="OX193" i="3"/>
  <c r="QW195" i="3"/>
  <c r="RA186" i="3"/>
  <c r="SB198" i="3"/>
  <c r="ST172" i="3"/>
  <c r="QP174" i="3"/>
  <c r="TU188" i="3"/>
  <c r="SX170" i="3"/>
  <c r="SB160" i="3"/>
  <c r="QX190" i="3"/>
  <c r="SV169" i="3"/>
  <c r="RX193" i="3"/>
  <c r="LM187" i="3"/>
  <c r="SA181" i="3"/>
  <c r="QF199" i="3"/>
  <c r="TD186" i="3"/>
  <c r="LR175" i="3"/>
  <c r="LV164" i="3"/>
  <c r="SQ179" i="3"/>
  <c r="ML188" i="3"/>
  <c r="SI188" i="3"/>
  <c r="LN190" i="3"/>
  <c r="RF194" i="3"/>
  <c r="LX190" i="3"/>
  <c r="QR196" i="3"/>
  <c r="OT180" i="3"/>
  <c r="SF145" i="3"/>
  <c r="SO187" i="3"/>
  <c r="MG177" i="3"/>
  <c r="TD134" i="3"/>
  <c r="PS179" i="3"/>
  <c r="LL177" i="3"/>
  <c r="TT211" i="3"/>
  <c r="RV184" i="3"/>
  <c r="RK168" i="3"/>
  <c r="MS129" i="3"/>
  <c r="LK177" i="3"/>
  <c r="OL153" i="3"/>
  <c r="OH153" i="3" s="1"/>
  <c r="OR157" i="3"/>
  <c r="RD192" i="3"/>
  <c r="PY199" i="3"/>
  <c r="MP197" i="3"/>
  <c r="PH183" i="3"/>
  <c r="TJ191" i="3"/>
  <c r="TK196" i="3"/>
  <c r="RL175" i="3"/>
  <c r="LI191" i="3"/>
  <c r="SJ191" i="3"/>
  <c r="ST187" i="3"/>
  <c r="OL160" i="3"/>
  <c r="OO197" i="3"/>
  <c r="TI160" i="3"/>
  <c r="UB151" i="3"/>
  <c r="SW195" i="3"/>
  <c r="QW161" i="3"/>
  <c r="QP195" i="3"/>
  <c r="LK161" i="3"/>
  <c r="TD195" i="3"/>
  <c r="TL170" i="3"/>
  <c r="SU190" i="3"/>
  <c r="MG197" i="3"/>
  <c r="LZ193" i="3"/>
  <c r="SP188" i="3"/>
  <c r="QX167" i="3"/>
  <c r="UJ198" i="3"/>
  <c r="SE177" i="3"/>
  <c r="RA177" i="3"/>
  <c r="PT177" i="3"/>
  <c r="RE192" i="3"/>
  <c r="ST183" i="3"/>
  <c r="MT200" i="3"/>
  <c r="TV186" i="3"/>
  <c r="LU160" i="3"/>
  <c r="MP145" i="3"/>
  <c r="QP181" i="3"/>
  <c r="QL181" i="3" s="1"/>
  <c r="RC116" i="3"/>
  <c r="UA151" i="3"/>
  <c r="QT132" i="3"/>
  <c r="SI181" i="3"/>
  <c r="SY178" i="3"/>
  <c r="RV187" i="3"/>
  <c r="RE198" i="3"/>
  <c r="TC154" i="3"/>
  <c r="SH195" i="3"/>
  <c r="SU167" i="3"/>
  <c r="PR189" i="3"/>
  <c r="RS195" i="3"/>
  <c r="LQ189" i="3"/>
  <c r="RN180" i="3"/>
  <c r="LS186" i="3"/>
  <c r="QF180" i="3"/>
  <c r="QW153" i="3"/>
  <c r="QZ186" i="3"/>
  <c r="SA129" i="3"/>
  <c r="SY172" i="3"/>
  <c r="QD191" i="3"/>
  <c r="RZ195" i="3"/>
  <c r="QW185" i="3"/>
  <c r="SI189" i="3"/>
  <c r="QR167" i="3"/>
  <c r="PS191" i="3"/>
  <c r="SW183" i="3"/>
  <c r="PZ199" i="3"/>
  <c r="UE197" i="3"/>
  <c r="TC149" i="3"/>
  <c r="QG189" i="3"/>
  <c r="MY184" i="3"/>
  <c r="TV199" i="3"/>
  <c r="LF130" i="3"/>
  <c r="QA130" i="3"/>
  <c r="UD193" i="3"/>
  <c r="TA198" i="3"/>
  <c r="TC153" i="3"/>
  <c r="RM188" i="3"/>
  <c r="TE175" i="3"/>
  <c r="SU187" i="3"/>
  <c r="UE175" i="3"/>
  <c r="SP171" i="3"/>
  <c r="RE182" i="3"/>
  <c r="LT151" i="3"/>
  <c r="OT147" i="3"/>
  <c r="PZ188" i="3"/>
  <c r="MG184" i="3"/>
  <c r="UA180" i="3"/>
  <c r="LH195" i="3"/>
  <c r="MM187" i="3"/>
  <c r="PH121" i="3"/>
  <c r="SK186" i="3"/>
  <c r="TD189" i="3"/>
  <c r="SR194" i="3"/>
  <c r="PB193" i="3"/>
  <c r="PY195" i="3"/>
  <c r="RI172" i="3"/>
  <c r="MR197" i="3"/>
  <c r="MY195" i="3"/>
  <c r="RS161" i="3"/>
  <c r="MY211" i="3"/>
  <c r="RM191" i="3"/>
  <c r="TL175" i="3"/>
  <c r="QR191" i="3"/>
  <c r="LE154" i="3"/>
  <c r="LQ180" i="3"/>
  <c r="LG185" i="3"/>
  <c r="MX164" i="3"/>
  <c r="UG135" i="3"/>
  <c r="RL113" i="3"/>
  <c r="RZ149" i="3"/>
  <c r="ML83" i="3"/>
  <c r="TV163" i="3"/>
  <c r="OY167" i="3"/>
  <c r="ML150" i="3"/>
  <c r="LX133" i="3"/>
  <c r="LP195" i="3"/>
  <c r="TM198" i="3"/>
  <c r="RG153" i="3"/>
  <c r="MP190" i="3"/>
  <c r="LU181" i="3"/>
  <c r="LN160" i="3"/>
  <c r="LG175" i="3"/>
  <c r="RY186" i="3"/>
  <c r="PW197" i="3"/>
  <c r="UA197" i="3"/>
  <c r="UJ186" i="3"/>
  <c r="TF173" i="3"/>
  <c r="OL167" i="3"/>
  <c r="PD173" i="3"/>
  <c r="RW178" i="3"/>
  <c r="SG148" i="3"/>
  <c r="RX140" i="3"/>
  <c r="LQ175" i="3"/>
  <c r="MO169" i="3"/>
  <c r="QZ143" i="3"/>
  <c r="QV179" i="3"/>
  <c r="OX187" i="3"/>
  <c r="PW174" i="3"/>
  <c r="SY195" i="3"/>
  <c r="LP193" i="3"/>
  <c r="QA193" i="3"/>
  <c r="UG171" i="3"/>
  <c r="RS196" i="3"/>
  <c r="OT182" i="3"/>
  <c r="TR107" i="3"/>
  <c r="LD167" i="3"/>
  <c r="RZ187" i="3"/>
  <c r="PF200" i="3"/>
  <c r="PU188" i="3"/>
  <c r="OZ180" i="3"/>
  <c r="SB8" i="3"/>
  <c r="PO199" i="3"/>
  <c r="QA186" i="3"/>
  <c r="MB183" i="3"/>
  <c r="TX200" i="3"/>
  <c r="UJ191" i="3"/>
  <c r="RC153" i="3"/>
  <c r="LF188" i="3"/>
  <c r="SE152" i="3"/>
  <c r="LL188" i="3"/>
  <c r="QT190" i="3"/>
  <c r="OS171" i="3"/>
  <c r="RB161" i="3"/>
  <c r="ML197" i="3"/>
  <c r="RN199" i="3"/>
  <c r="TK178" i="3"/>
  <c r="OQ198" i="3"/>
  <c r="LK129" i="3"/>
  <c r="SU195" i="3"/>
  <c r="OV183" i="3"/>
  <c r="TA135" i="3"/>
  <c r="LW182" i="3"/>
  <c r="LW185" i="3"/>
  <c r="SV168" i="3"/>
  <c r="MG172" i="3"/>
  <c r="TC184" i="3"/>
  <c r="PB135" i="3"/>
  <c r="TK189" i="3"/>
  <c r="OO189" i="3"/>
  <c r="LT155" i="3"/>
  <c r="QX145" i="3"/>
  <c r="TU179" i="3"/>
  <c r="LN115" i="3"/>
  <c r="RK193" i="3"/>
  <c r="LM134" i="3"/>
  <c r="OO195" i="3"/>
  <c r="SF192" i="3"/>
  <c r="SF198" i="3"/>
  <c r="MX190" i="3"/>
  <c r="UG174" i="3"/>
  <c r="SO194" i="3"/>
  <c r="PG161" i="3"/>
  <c r="QY138" i="3"/>
  <c r="SJ197" i="3"/>
  <c r="UF173" i="3"/>
  <c r="UD200" i="3"/>
  <c r="MX112" i="3"/>
  <c r="QD196" i="3"/>
  <c r="MO200" i="3"/>
  <c r="LS190" i="3"/>
  <c r="UD195" i="3"/>
  <c r="SZ177" i="3"/>
  <c r="LO193" i="3"/>
  <c r="OW157" i="3"/>
  <c r="OR166" i="3"/>
  <c r="OV192" i="3"/>
  <c r="PA192" i="3"/>
  <c r="OI192" i="3" s="1"/>
  <c r="MX155" i="3"/>
  <c r="PT190" i="3"/>
  <c r="LR142" i="3"/>
  <c r="PS165" i="3"/>
  <c r="RL189" i="3"/>
  <c r="PE131" i="3"/>
  <c r="LL164" i="3"/>
  <c r="TW136" i="3"/>
  <c r="SF194" i="3"/>
  <c r="LO194" i="3"/>
  <c r="MB158" i="3"/>
  <c r="SK196" i="3"/>
  <c r="LJ179" i="3"/>
  <c r="LO96" i="3"/>
  <c r="RK185" i="3"/>
  <c r="OP188" i="3"/>
  <c r="MJ191" i="3"/>
  <c r="LQ182" i="3"/>
  <c r="MX149" i="3"/>
  <c r="RB176" i="3"/>
  <c r="MN188" i="3"/>
  <c r="TC192" i="3"/>
  <c r="LG159" i="3"/>
  <c r="LH171" i="3"/>
  <c r="QZ181" i="3"/>
  <c r="SQ211" i="3"/>
  <c r="OM145" i="3"/>
  <c r="OT181" i="3"/>
  <c r="TM162" i="3"/>
  <c r="TJ190" i="3"/>
  <c r="TY194" i="3"/>
  <c r="OT154" i="3"/>
  <c r="TX176" i="3"/>
  <c r="UA196" i="3"/>
  <c r="QE184" i="3"/>
  <c r="PR183" i="3"/>
  <c r="MY188" i="3"/>
  <c r="LJ152" i="3"/>
  <c r="LQ195" i="3"/>
  <c r="PY167" i="3"/>
  <c r="PW195" i="3"/>
  <c r="OM173" i="3"/>
  <c r="QA180" i="3"/>
  <c r="LJ184" i="3"/>
  <c r="OX200" i="3"/>
  <c r="SU172" i="3"/>
  <c r="TF189" i="3"/>
  <c r="QU196" i="3"/>
  <c r="MR195" i="3"/>
  <c r="RJ139" i="3"/>
  <c r="LT147" i="3"/>
  <c r="TB199" i="3"/>
  <c r="LJ167" i="3"/>
  <c r="PT157" i="3"/>
  <c r="LM158" i="3"/>
  <c r="MB172" i="3"/>
  <c r="MB188" i="3"/>
  <c r="MM161" i="3"/>
  <c r="RZ197" i="3"/>
  <c r="TG107" i="3"/>
  <c r="QS152" i="3"/>
  <c r="QY188" i="3"/>
  <c r="TH199" i="3"/>
  <c r="QU185" i="3"/>
  <c r="QG177" i="3"/>
  <c r="RV191" i="3"/>
  <c r="MJ188" i="3"/>
  <c r="PY178" i="3"/>
  <c r="SO199" i="3"/>
  <c r="OV171" i="3"/>
  <c r="MQ174" i="3"/>
  <c r="RV51" i="3"/>
  <c r="TV178" i="3"/>
  <c r="QA199" i="3"/>
  <c r="OM199" i="3"/>
  <c r="OL131" i="3"/>
  <c r="PR186" i="3"/>
  <c r="PD178" i="3"/>
  <c r="OQ191" i="3"/>
  <c r="LS194" i="3"/>
  <c r="LA194" i="3" s="1"/>
  <c r="OR199" i="3"/>
  <c r="TU181" i="3"/>
  <c r="LE194" i="3"/>
  <c r="LI176" i="3"/>
  <c r="SV173" i="3"/>
  <c r="RC191" i="3"/>
  <c r="OR173" i="3"/>
  <c r="PG164" i="3"/>
  <c r="PC152" i="3"/>
  <c r="MU57" i="3"/>
  <c r="TW197" i="3"/>
  <c r="LL186" i="3"/>
  <c r="UB173" i="3"/>
  <c r="SE186" i="3"/>
  <c r="LQ198" i="3"/>
  <c r="RB151" i="3"/>
  <c r="LS146" i="3"/>
  <c r="LW159" i="3"/>
  <c r="SW175" i="3"/>
  <c r="TG170" i="3"/>
  <c r="UI181" i="3"/>
  <c r="MM191" i="3"/>
  <c r="SA179" i="3"/>
  <c r="QT158" i="3"/>
  <c r="MY190" i="3"/>
  <c r="LH126" i="3"/>
  <c r="UI174" i="3"/>
  <c r="SF189" i="3"/>
  <c r="LY190" i="3"/>
  <c r="SP197" i="3"/>
  <c r="TK152" i="3"/>
  <c r="RE158" i="3"/>
  <c r="QM158" i="3" s="1"/>
  <c r="PV169" i="3"/>
  <c r="QP200" i="3"/>
  <c r="UE161" i="3"/>
  <c r="QA169" i="3"/>
  <c r="QY185" i="3"/>
  <c r="TY193" i="3"/>
  <c r="SF196" i="3"/>
  <c r="PY182" i="3"/>
  <c r="PI191" i="3"/>
  <c r="PZ193" i="3"/>
  <c r="RL197" i="3"/>
  <c r="MB171" i="3"/>
  <c r="SK191" i="3"/>
  <c r="UA199" i="3"/>
  <c r="SH189" i="3"/>
  <c r="PB156" i="3"/>
  <c r="PE187" i="3"/>
  <c r="QR192" i="3"/>
  <c r="RC158" i="3"/>
  <c r="MT174" i="3"/>
  <c r="MO171" i="3"/>
  <c r="PF181" i="3"/>
  <c r="UH166" i="3"/>
  <c r="RX159" i="3"/>
  <c r="OZ174" i="3"/>
  <c r="LM189" i="3"/>
  <c r="RD195" i="3"/>
  <c r="TI197" i="3"/>
  <c r="PW188" i="3"/>
  <c r="MR162" i="3"/>
  <c r="RX190" i="3"/>
  <c r="OX180" i="3"/>
  <c r="OS170" i="3"/>
  <c r="RD100" i="3"/>
  <c r="TD192" i="3"/>
  <c r="SQ198" i="3"/>
  <c r="PE185" i="3"/>
  <c r="TZ99" i="3"/>
  <c r="QD187" i="3"/>
  <c r="MV96" i="3"/>
  <c r="MQ165" i="3"/>
  <c r="UG139" i="3"/>
  <c r="SB193" i="3"/>
  <c r="OR176" i="3"/>
  <c r="SJ184" i="3"/>
  <c r="TM166" i="3"/>
  <c r="TE190" i="3"/>
  <c r="SU193" i="3"/>
  <c r="TD196" i="3"/>
  <c r="LO171" i="3"/>
  <c r="OO181" i="3"/>
  <c r="QZ194" i="3"/>
  <c r="MY199" i="3"/>
  <c r="TB172" i="3"/>
  <c r="SE198" i="3"/>
  <c r="SK168" i="3"/>
  <c r="TJ102" i="3"/>
  <c r="PF191" i="3"/>
  <c r="RV142" i="3"/>
  <c r="SH165" i="3"/>
  <c r="QZ187" i="3"/>
  <c r="LE186" i="3"/>
  <c r="TG197" i="3"/>
  <c r="MA200" i="3"/>
  <c r="TD211" i="3"/>
  <c r="RG192" i="3"/>
  <c r="LP189" i="3"/>
  <c r="UC200" i="3"/>
  <c r="MS188" i="3"/>
  <c r="LY182" i="3"/>
  <c r="SV133" i="3"/>
  <c r="MT199" i="3"/>
  <c r="UH194" i="3"/>
  <c r="QQ153" i="3"/>
  <c r="LE181" i="3"/>
  <c r="OQ197" i="3"/>
  <c r="LW197" i="3"/>
  <c r="RL172" i="3"/>
  <c r="UG184" i="3"/>
  <c r="QX161" i="3"/>
  <c r="PC188" i="3"/>
  <c r="SO172" i="3"/>
  <c r="RZ198" i="3"/>
  <c r="UF102" i="3"/>
  <c r="QY184" i="3"/>
  <c r="LT157" i="3"/>
  <c r="QQ193" i="3"/>
  <c r="TU171" i="3"/>
  <c r="UI135" i="3"/>
  <c r="LH172" i="3"/>
  <c r="QE191" i="3"/>
  <c r="QY178" i="3"/>
  <c r="PZ198" i="3"/>
  <c r="TV190" i="3"/>
  <c r="SZ112" i="3"/>
  <c r="SU176" i="3"/>
  <c r="TH186" i="3"/>
  <c r="SX184" i="3"/>
  <c r="RK159" i="3"/>
  <c r="LJ193" i="3"/>
  <c r="LE185" i="3"/>
  <c r="PB194" i="3"/>
  <c r="TK198" i="3"/>
  <c r="LN182" i="3"/>
  <c r="LW120" i="3"/>
  <c r="MQ196" i="3"/>
  <c r="PB148" i="3"/>
  <c r="PW196" i="3"/>
  <c r="UD199" i="3"/>
  <c r="LY178" i="3"/>
  <c r="ML192" i="3"/>
  <c r="LQ181" i="3"/>
  <c r="UA177" i="3"/>
  <c r="RV193" i="3"/>
  <c r="LG180" i="3"/>
  <c r="PA198" i="3"/>
  <c r="UF198" i="3"/>
  <c r="LR211" i="3"/>
  <c r="LQ177" i="3"/>
  <c r="LG177" i="3"/>
  <c r="UG166" i="3"/>
  <c r="LZ188" i="3"/>
  <c r="OS184" i="3"/>
  <c r="SB196" i="3"/>
  <c r="TB178" i="3"/>
  <c r="MP155" i="3"/>
  <c r="SF140" i="3"/>
  <c r="PH193" i="3"/>
  <c r="UA179" i="3"/>
  <c r="SH176" i="3"/>
  <c r="LK198" i="3"/>
  <c r="QZ199" i="3"/>
  <c r="MA182" i="3"/>
  <c r="QT197" i="3"/>
  <c r="PR198" i="3"/>
  <c r="LJ181" i="3"/>
  <c r="PY197" i="3"/>
  <c r="OW159" i="3"/>
  <c r="PG184" i="3"/>
  <c r="PS195" i="3"/>
  <c r="LX199" i="3"/>
  <c r="SR185" i="3"/>
  <c r="SX200" i="3"/>
  <c r="OQ190" i="3"/>
  <c r="PH184" i="3"/>
  <c r="RX177" i="3"/>
  <c r="TX167" i="3"/>
  <c r="OW198" i="3"/>
  <c r="TZ147" i="3"/>
  <c r="PU186" i="3"/>
  <c r="LO190" i="3"/>
  <c r="OS173" i="3"/>
  <c r="RF183" i="3"/>
  <c r="MU180" i="3"/>
  <c r="TI188" i="3"/>
  <c r="SE164" i="3"/>
  <c r="QE189" i="3"/>
  <c r="LU199" i="3"/>
  <c r="TM197" i="3"/>
  <c r="QR200" i="3"/>
  <c r="RV155" i="3"/>
  <c r="QF186" i="3"/>
  <c r="SV161" i="3"/>
  <c r="SI183" i="3"/>
  <c r="MP58" i="3"/>
  <c r="OR188" i="3"/>
  <c r="TX147" i="3"/>
  <c r="PG198" i="3"/>
  <c r="OV164" i="3"/>
  <c r="QD179" i="3"/>
  <c r="PG194" i="3"/>
  <c r="SD180" i="3"/>
  <c r="RE183" i="3"/>
  <c r="QQ163" i="3"/>
  <c r="SR197" i="3"/>
  <c r="OO194" i="3"/>
  <c r="QA195" i="3"/>
  <c r="UG186" i="3"/>
  <c r="MJ140" i="3"/>
  <c r="SH196" i="3"/>
  <c r="OQ192" i="3"/>
  <c r="QE142" i="3"/>
  <c r="SE138" i="3"/>
  <c r="QG194" i="3"/>
  <c r="MG134" i="3"/>
  <c r="QV146" i="3"/>
  <c r="TU193" i="3"/>
  <c r="SQ144" i="3"/>
  <c r="QX192" i="3"/>
  <c r="TJ164" i="3"/>
  <c r="RH195" i="3"/>
  <c r="OQ177" i="3"/>
  <c r="PW198" i="3"/>
  <c r="MX186" i="3"/>
  <c r="PJ199" i="3"/>
  <c r="PT180" i="3"/>
  <c r="LL195" i="3"/>
  <c r="QW188" i="3"/>
  <c r="PG195" i="3"/>
  <c r="LG178" i="3"/>
  <c r="OP181" i="3"/>
  <c r="RL190" i="3"/>
  <c r="PT192" i="3"/>
  <c r="MX194" i="3"/>
  <c r="OZ195" i="3"/>
  <c r="TF163" i="3"/>
  <c r="OT190" i="3"/>
  <c r="PU199" i="3"/>
  <c r="TJ181" i="3"/>
  <c r="QU167" i="3"/>
  <c r="MM199" i="3"/>
  <c r="QP185" i="3"/>
  <c r="ON198" i="3"/>
  <c r="QG200" i="3"/>
  <c r="MS174" i="3"/>
  <c r="PH159" i="3"/>
  <c r="SY157" i="3"/>
  <c r="LQ211" i="3"/>
  <c r="QS190" i="3"/>
  <c r="QU187" i="3"/>
  <c r="QG101" i="3"/>
  <c r="PF194" i="3"/>
  <c r="OZ100" i="3"/>
  <c r="SG182" i="3"/>
  <c r="SV185" i="3"/>
  <c r="MP181" i="3"/>
  <c r="SY191" i="3"/>
  <c r="LF180" i="3"/>
  <c r="ML187" i="3"/>
  <c r="TM184" i="3"/>
  <c r="MV185" i="3"/>
  <c r="QR199" i="3"/>
  <c r="LM170" i="3"/>
  <c r="SW187" i="3"/>
  <c r="SZ136" i="3"/>
  <c r="RJ143" i="3"/>
  <c r="LK190" i="3"/>
  <c r="QP189" i="3"/>
  <c r="OW187" i="3"/>
  <c r="QF196" i="3"/>
  <c r="SO196" i="3"/>
  <c r="PC190" i="3"/>
  <c r="MR168" i="3"/>
  <c r="TZ173" i="3"/>
  <c r="QW197" i="3"/>
  <c r="MT131" i="3"/>
  <c r="UI175" i="3"/>
  <c r="QP197" i="3"/>
  <c r="QL197" i="3" s="1"/>
  <c r="SD166" i="3"/>
  <c r="SD187" i="3"/>
  <c r="MN190" i="3"/>
  <c r="RN176" i="3"/>
  <c r="PX180" i="3"/>
  <c r="TM180" i="3"/>
  <c r="LJ163" i="3"/>
  <c r="SY211" i="3"/>
  <c r="PS200" i="3"/>
  <c r="MB152" i="3"/>
  <c r="TL193" i="3"/>
  <c r="LH174" i="3"/>
  <c r="SW197" i="3"/>
  <c r="RX167" i="3"/>
  <c r="SB191" i="3"/>
  <c r="RL199" i="3"/>
  <c r="PC193" i="3"/>
  <c r="TY176" i="3"/>
  <c r="LD172" i="3"/>
  <c r="MJ178" i="3"/>
  <c r="PV134" i="3"/>
  <c r="ML196" i="3"/>
  <c r="MR182" i="3"/>
  <c r="LF160" i="3"/>
  <c r="RX184" i="3"/>
  <c r="SV200" i="3"/>
  <c r="OY182" i="3"/>
  <c r="SF191" i="3"/>
  <c r="RI190" i="3"/>
  <c r="UA176" i="3"/>
  <c r="PE156" i="3"/>
  <c r="PI189" i="3"/>
  <c r="PT196" i="3"/>
  <c r="RF199" i="3"/>
  <c r="QB193" i="3"/>
  <c r="MQ179" i="3"/>
  <c r="SR198" i="3"/>
  <c r="RG173" i="3"/>
  <c r="SS180" i="3"/>
  <c r="QA149" i="3"/>
  <c r="LT158" i="3"/>
  <c r="RJ182" i="3"/>
  <c r="RL182" i="3"/>
  <c r="MK189" i="3"/>
  <c r="RZ178" i="3"/>
  <c r="LQ199" i="3"/>
  <c r="SF182" i="3"/>
  <c r="RB190" i="3"/>
  <c r="LI194" i="3"/>
  <c r="QT200" i="3"/>
  <c r="MK145" i="3"/>
  <c r="OS167" i="3"/>
  <c r="TI106" i="3"/>
  <c r="SO190" i="3"/>
  <c r="TE154" i="3"/>
  <c r="UI200" i="3"/>
  <c r="LI200" i="3"/>
  <c r="TC188" i="3"/>
  <c r="LN178" i="3"/>
  <c r="OX190" i="3"/>
  <c r="PR197" i="3"/>
  <c r="RB170" i="3"/>
  <c r="MR192" i="3"/>
  <c r="TV185" i="3"/>
  <c r="PD196" i="3"/>
  <c r="LV147" i="3"/>
  <c r="MS170" i="3"/>
  <c r="QY151" i="3"/>
  <c r="MM184" i="3"/>
  <c r="UJ181" i="3"/>
  <c r="OV196" i="3"/>
  <c r="UE195" i="3"/>
  <c r="MX188" i="3"/>
  <c r="PH177" i="3"/>
  <c r="OZ152" i="3"/>
  <c r="TD198" i="3"/>
  <c r="MQ198" i="3"/>
  <c r="MG194" i="3"/>
  <c r="TV196" i="3"/>
  <c r="TL138" i="3"/>
  <c r="SO148" i="3"/>
  <c r="QV155" i="3"/>
  <c r="LU186" i="3"/>
  <c r="TC189" i="3"/>
  <c r="TZ181" i="3"/>
  <c r="UH141" i="3"/>
  <c r="RJ157" i="3"/>
  <c r="LM188" i="3"/>
  <c r="OV155" i="3"/>
  <c r="QR187" i="3"/>
  <c r="QA177" i="3"/>
  <c r="PU145" i="3"/>
  <c r="QX179" i="3"/>
  <c r="LK193" i="3"/>
  <c r="LS141" i="3"/>
  <c r="LA141" i="3" s="1"/>
  <c r="ST171" i="3"/>
  <c r="RA163" i="3"/>
  <c r="UC179" i="3"/>
  <c r="LJ189" i="3"/>
  <c r="PG187" i="3"/>
  <c r="RH126" i="3"/>
  <c r="LW199" i="3"/>
  <c r="RM198" i="3"/>
  <c r="OZ177" i="3"/>
  <c r="RZ167" i="3"/>
  <c r="RE180" i="3"/>
  <c r="TJ189" i="3"/>
  <c r="LR200" i="3"/>
  <c r="TE139" i="3"/>
  <c r="PZ196" i="3"/>
  <c r="ML199" i="3"/>
  <c r="TA188" i="3"/>
  <c r="LD184" i="3"/>
  <c r="TK161" i="3"/>
  <c r="LU187" i="3"/>
  <c r="TV197" i="3"/>
  <c r="SI196" i="3"/>
  <c r="TB187" i="3"/>
  <c r="QT191" i="3"/>
  <c r="QW183" i="3"/>
  <c r="RI200" i="3"/>
  <c r="SX159" i="3"/>
  <c r="OZ181" i="3"/>
  <c r="SP185" i="3"/>
  <c r="MS195" i="3"/>
  <c r="UD187" i="3"/>
  <c r="LV173" i="3"/>
  <c r="LK152" i="3"/>
  <c r="QZ144" i="3"/>
  <c r="RG159" i="3"/>
  <c r="MP196" i="3"/>
  <c r="QG196" i="3"/>
  <c r="RN194" i="3"/>
  <c r="OY184" i="3"/>
  <c r="MG178" i="3"/>
  <c r="TK164" i="3"/>
  <c r="RZ192" i="3"/>
  <c r="LI189" i="3"/>
  <c r="MU189" i="3"/>
  <c r="QX164" i="3"/>
  <c r="SK116" i="3"/>
  <c r="TY124" i="3"/>
  <c r="RH189" i="3"/>
  <c r="LE196" i="3"/>
  <c r="TJ187" i="3"/>
  <c r="TJ192" i="3"/>
  <c r="TH198" i="3"/>
  <c r="OQ196" i="3"/>
  <c r="SX165" i="3"/>
  <c r="LO163" i="3"/>
  <c r="UH172" i="3"/>
  <c r="ON134" i="3"/>
  <c r="QY194" i="3"/>
  <c r="MA176" i="3"/>
  <c r="MM167" i="3"/>
  <c r="PX198" i="3"/>
  <c r="RN154" i="3"/>
  <c r="LQ141" i="3"/>
  <c r="SP155" i="3"/>
  <c r="TW185" i="3"/>
  <c r="MM196" i="3"/>
  <c r="OX194" i="3"/>
  <c r="RH107" i="3"/>
  <c r="LM184" i="3"/>
  <c r="SA200" i="3"/>
  <c r="OV188" i="3"/>
  <c r="UI211" i="3"/>
  <c r="MM192" i="3"/>
  <c r="LK174" i="3"/>
  <c r="PH190" i="3"/>
  <c r="RM156" i="3"/>
  <c r="OV162" i="3"/>
  <c r="TK211" i="3"/>
  <c r="SO164" i="3"/>
  <c r="ON181" i="3"/>
  <c r="SF187" i="3"/>
  <c r="LM167" i="3"/>
  <c r="SD192" i="3"/>
  <c r="LX191" i="3"/>
  <c r="QE196" i="3"/>
  <c r="RG189" i="3"/>
  <c r="MP140" i="3"/>
  <c r="PU187" i="3"/>
  <c r="PR187" i="3"/>
  <c r="UF180" i="3"/>
  <c r="SW82" i="3"/>
  <c r="TM137" i="3"/>
  <c r="MU193" i="3"/>
  <c r="LL183" i="3"/>
  <c r="LJ172" i="3"/>
  <c r="TI195" i="3"/>
  <c r="ON191" i="3"/>
  <c r="LR123" i="3"/>
  <c r="SR76" i="3"/>
  <c r="PS145" i="3"/>
  <c r="MM175" i="3"/>
  <c r="RL163" i="3"/>
  <c r="TZ191" i="3"/>
  <c r="QQ167" i="3"/>
  <c r="TA184" i="3"/>
  <c r="RD197" i="3"/>
  <c r="SI166" i="3"/>
  <c r="LS197" i="3"/>
  <c r="UI196" i="3"/>
  <c r="RW132" i="3"/>
  <c r="OW169" i="3"/>
  <c r="PT185" i="3"/>
  <c r="TL139" i="3"/>
  <c r="TR188" i="3"/>
  <c r="LI178" i="3"/>
  <c r="UI155" i="3"/>
  <c r="RN181" i="3"/>
  <c r="RA197" i="3"/>
  <c r="QT193" i="3"/>
  <c r="LR164" i="3"/>
  <c r="LM183" i="3"/>
  <c r="TM195" i="3"/>
  <c r="LW178" i="3"/>
  <c r="PV191" i="3"/>
  <c r="MY176" i="3"/>
  <c r="LF131" i="3"/>
  <c r="LR195" i="3"/>
  <c r="LI184" i="3"/>
  <c r="RW191" i="3"/>
  <c r="QO191" i="3" s="1"/>
  <c r="RX197" i="3"/>
  <c r="PC171" i="3"/>
  <c r="OW148" i="3"/>
  <c r="UI163" i="3"/>
  <c r="UD147" i="3"/>
  <c r="ON180" i="3"/>
  <c r="OO200" i="3"/>
  <c r="PG173" i="3"/>
  <c r="LV169" i="3"/>
  <c r="MT192" i="3"/>
  <c r="OY178" i="3"/>
  <c r="SX162" i="3"/>
  <c r="MW194" i="3"/>
  <c r="MG193" i="3"/>
  <c r="UB194" i="3"/>
  <c r="MX163" i="3"/>
  <c r="TU182" i="3"/>
  <c r="SJ188" i="3"/>
  <c r="PX189" i="3"/>
  <c r="SC188" i="3"/>
  <c r="OL136" i="3"/>
  <c r="QZ183" i="3"/>
  <c r="TD140" i="3"/>
  <c r="OV199" i="3"/>
  <c r="TX146" i="3"/>
  <c r="TH185" i="3"/>
  <c r="UI195" i="3"/>
  <c r="TW148" i="3"/>
  <c r="RA115" i="3"/>
  <c r="TR175" i="3"/>
  <c r="MK169" i="3"/>
  <c r="LC169" i="3" s="1"/>
  <c r="OU190" i="3"/>
  <c r="UB131" i="3"/>
  <c r="QC152" i="3"/>
  <c r="QX151" i="3"/>
  <c r="RE193" i="3"/>
  <c r="QF183" i="3"/>
  <c r="PC195" i="3"/>
  <c r="TK120" i="3"/>
  <c r="MV196" i="3"/>
  <c r="ML127" i="3"/>
  <c r="TJ178" i="3"/>
  <c r="RE162" i="3"/>
  <c r="RF177" i="3"/>
  <c r="LZ186" i="3"/>
  <c r="RM182" i="3"/>
  <c r="LJ211" i="3"/>
  <c r="LS196" i="3"/>
  <c r="LA196" i="3" s="1"/>
  <c r="MW189" i="3"/>
  <c r="TD176" i="3"/>
  <c r="SC195" i="3"/>
  <c r="LW211" i="3"/>
  <c r="SJ199" i="3"/>
  <c r="RD191" i="3"/>
  <c r="UI164" i="3"/>
  <c r="TB164" i="3"/>
  <c r="SD190" i="3"/>
  <c r="TU185" i="3"/>
  <c r="UE177" i="3"/>
  <c r="LQ200" i="3"/>
  <c r="SW198" i="3"/>
  <c r="UD181" i="3"/>
  <c r="SK197" i="3"/>
  <c r="OU126" i="3"/>
  <c r="LX189" i="3"/>
  <c r="QF194" i="3"/>
  <c r="LJ170" i="3"/>
  <c r="MG192" i="3"/>
  <c r="SJ200" i="3"/>
  <c r="PR154" i="3"/>
  <c r="QS195" i="3"/>
  <c r="RC148" i="3"/>
  <c r="RZ171" i="3"/>
  <c r="UD112" i="3"/>
  <c r="UH189" i="3"/>
  <c r="PO178" i="3"/>
  <c r="PA189" i="3"/>
  <c r="LU198" i="3"/>
  <c r="QB179" i="3"/>
  <c r="LT200" i="3"/>
  <c r="QT196" i="3"/>
  <c r="MS187" i="3"/>
  <c r="RY151" i="3"/>
  <c r="TJ186" i="3"/>
  <c r="PF192" i="3"/>
  <c r="UE178" i="3"/>
  <c r="UB170" i="3"/>
  <c r="RH192" i="3"/>
  <c r="UF199" i="3"/>
  <c r="TK195" i="3"/>
  <c r="UJ196" i="3"/>
  <c r="RJ193" i="3"/>
  <c r="SE174" i="3"/>
  <c r="MY183" i="3"/>
  <c r="OX185" i="3"/>
  <c r="OV157" i="3"/>
  <c r="MW141" i="3"/>
  <c r="SV189" i="3"/>
  <c r="LJ183" i="3"/>
  <c r="TC10" i="3"/>
  <c r="SY194" i="3"/>
  <c r="LN126" i="3"/>
  <c r="SP137" i="3"/>
  <c r="TX187" i="3"/>
  <c r="QV194" i="3"/>
  <c r="OW200" i="3"/>
  <c r="MS193" i="3"/>
  <c r="UJ179" i="3"/>
  <c r="RY166" i="3"/>
  <c r="ST199" i="3"/>
  <c r="SU186" i="3"/>
  <c r="QQ195" i="3"/>
  <c r="ST181" i="3"/>
  <c r="SR112" i="3"/>
  <c r="TJ167" i="3"/>
  <c r="SE141" i="3"/>
  <c r="MQ149" i="3"/>
  <c r="OR179" i="3"/>
  <c r="LY157" i="3"/>
  <c r="PV180" i="3"/>
  <c r="TF168" i="3"/>
  <c r="RG174" i="3"/>
  <c r="PZ148" i="3"/>
  <c r="TF158" i="3"/>
  <c r="OS200" i="3"/>
  <c r="LK179" i="3"/>
  <c r="PO151" i="3"/>
  <c r="QT130" i="3"/>
  <c r="RN148" i="3"/>
  <c r="MN195" i="3"/>
  <c r="MR184" i="3"/>
  <c r="RJ197" i="3"/>
  <c r="MN156" i="3"/>
  <c r="SK190" i="3"/>
  <c r="SC137" i="3"/>
  <c r="RE165" i="3"/>
  <c r="QM165" i="3" s="1"/>
  <c r="TD169" i="3"/>
  <c r="OZ200" i="3"/>
  <c r="OM136" i="3"/>
  <c r="TJ152" i="3"/>
  <c r="TB183" i="3"/>
  <c r="QZ190" i="3"/>
  <c r="RD193" i="3"/>
  <c r="OP193" i="3"/>
  <c r="RF138" i="3"/>
  <c r="QE167" i="3"/>
  <c r="PC154" i="3"/>
  <c r="SR187" i="3"/>
  <c r="LX197" i="3"/>
  <c r="ML172" i="3"/>
  <c r="OS187" i="3"/>
  <c r="UH185" i="3"/>
  <c r="QA196" i="3"/>
  <c r="TI211" i="3"/>
  <c r="TA147" i="3"/>
  <c r="MR179" i="3"/>
  <c r="TE192" i="3"/>
  <c r="PD189" i="3"/>
  <c r="OS198" i="3"/>
  <c r="LV187" i="3"/>
  <c r="RM192" i="3"/>
  <c r="LK191" i="3"/>
  <c r="TK190" i="3"/>
  <c r="TX189" i="3"/>
  <c r="TK180" i="3"/>
  <c r="SR192" i="3"/>
  <c r="PI200" i="3"/>
  <c r="PI179" i="3"/>
  <c r="UG177" i="3"/>
  <c r="SX180" i="3"/>
  <c r="PF198" i="3"/>
  <c r="LL173" i="3"/>
  <c r="OT197" i="3"/>
  <c r="RG197" i="3"/>
  <c r="ST158" i="3"/>
  <c r="RX171" i="3"/>
  <c r="PT191" i="3"/>
  <c r="OW195" i="3"/>
  <c r="LN141" i="3"/>
  <c r="ML191" i="3"/>
  <c r="LM181" i="3"/>
  <c r="MO146" i="3"/>
  <c r="SS177" i="3"/>
  <c r="SP150" i="3"/>
  <c r="RH143" i="3"/>
  <c r="MB174" i="3"/>
  <c r="ML195" i="3"/>
  <c r="UE211" i="3"/>
  <c r="LN192" i="3"/>
  <c r="QE179" i="3"/>
  <c r="MN178" i="3"/>
  <c r="LQ165" i="3"/>
  <c r="LP196" i="3"/>
  <c r="LM200" i="3"/>
  <c r="SJ94" i="3"/>
  <c r="RS190" i="3"/>
  <c r="UJ169" i="3"/>
  <c r="SY187" i="3"/>
  <c r="PF187" i="3"/>
  <c r="TJ199" i="3"/>
  <c r="QE188" i="3"/>
  <c r="LX173" i="3"/>
  <c r="RE176" i="3"/>
  <c r="LX182" i="3"/>
  <c r="TX190" i="3"/>
  <c r="LS200" i="3"/>
  <c r="QV197" i="3"/>
  <c r="RS176" i="3"/>
  <c r="LS177" i="3"/>
  <c r="SY156" i="3"/>
  <c r="QZ180" i="3"/>
  <c r="OW174" i="3"/>
  <c r="TW175" i="3"/>
  <c r="MA194" i="3"/>
  <c r="MN186" i="3"/>
  <c r="LJ151" i="3"/>
  <c r="RZ162" i="3"/>
  <c r="RV149" i="3"/>
  <c r="RV192" i="3"/>
  <c r="QD186" i="3"/>
  <c r="SS198" i="3"/>
  <c r="SX192" i="3"/>
  <c r="MT190" i="3"/>
  <c r="LL200" i="3"/>
  <c r="PA200" i="3"/>
  <c r="LX194" i="3"/>
  <c r="UD171" i="3"/>
  <c r="UH186" i="3"/>
  <c r="ST194" i="3"/>
  <c r="MX191" i="3"/>
  <c r="RZ165" i="3"/>
  <c r="SU188" i="3"/>
  <c r="LD191" i="3"/>
  <c r="MT211" i="3"/>
  <c r="QU193" i="3"/>
  <c r="LI182" i="3"/>
  <c r="TR189" i="3"/>
  <c r="UI192" i="3"/>
  <c r="MW192" i="3"/>
  <c r="PY186" i="3"/>
  <c r="UF166" i="3"/>
  <c r="MQ185" i="3"/>
  <c r="SW177" i="3"/>
  <c r="RA104" i="3"/>
  <c r="LU197" i="3"/>
  <c r="LV188" i="3"/>
  <c r="RS173" i="3"/>
  <c r="RY198" i="3"/>
  <c r="MK188" i="3"/>
  <c r="MR167" i="3"/>
  <c r="PW191" i="3"/>
  <c r="SU178" i="3"/>
  <c r="SB159" i="3"/>
  <c r="LS134" i="3"/>
  <c r="LA134" i="3" s="1"/>
  <c r="PU162" i="3"/>
  <c r="MA175" i="3"/>
  <c r="LO197" i="3"/>
  <c r="OT192" i="3"/>
  <c r="MY197" i="3"/>
  <c r="UA174" i="3"/>
  <c r="PY188" i="3"/>
  <c r="UI162" i="3"/>
  <c r="TG180" i="3"/>
  <c r="RZ185" i="3"/>
  <c r="QY180" i="3"/>
  <c r="MU175" i="3"/>
  <c r="MN200" i="3"/>
  <c r="TL164" i="3"/>
  <c r="RH124" i="3"/>
  <c r="TU173" i="3"/>
  <c r="TZ184" i="3"/>
  <c r="TX182" i="3"/>
  <c r="SU164" i="3"/>
  <c r="SU154" i="3"/>
  <c r="OX176" i="3"/>
  <c r="LN211" i="3"/>
  <c r="RN173" i="3"/>
  <c r="TZ179" i="3"/>
  <c r="TJ195" i="3"/>
  <c r="OO163" i="3"/>
  <c r="LP184" i="3"/>
  <c r="LL211" i="3"/>
  <c r="TA192" i="3"/>
  <c r="ST188" i="3"/>
  <c r="LQ157" i="3"/>
  <c r="LZ172" i="3"/>
  <c r="LZ168" i="3"/>
  <c r="TF197" i="3"/>
  <c r="SJ195" i="3"/>
  <c r="RY160" i="3"/>
  <c r="MS211" i="3"/>
  <c r="UE189" i="3"/>
  <c r="PE199" i="3"/>
  <c r="QF171" i="3"/>
  <c r="SP193" i="3"/>
  <c r="RE125" i="3"/>
  <c r="QM125" i="3" s="1"/>
  <c r="QD172" i="3"/>
  <c r="LT198" i="3"/>
  <c r="PU189" i="3"/>
  <c r="TG194" i="3"/>
  <c r="LL170" i="3"/>
  <c r="RE170" i="3"/>
  <c r="QM170" i="3" s="1"/>
  <c r="RL191" i="3"/>
  <c r="LV192" i="3"/>
  <c r="TI186" i="3"/>
  <c r="LI196" i="3"/>
  <c r="MR189" i="3"/>
  <c r="PB180" i="3"/>
  <c r="QY124" i="3"/>
  <c r="QR166" i="3"/>
  <c r="QQ185" i="3"/>
  <c r="MA173" i="3"/>
  <c r="QB176" i="3"/>
  <c r="MP200" i="3"/>
  <c r="LL128" i="3"/>
  <c r="UD186" i="3"/>
  <c r="QS191" i="3"/>
  <c r="PZ197" i="3"/>
  <c r="SZ180" i="3"/>
  <c r="TA196" i="3"/>
  <c r="MT198" i="3"/>
  <c r="LM192" i="3"/>
  <c r="QD183" i="3"/>
  <c r="TD160" i="3"/>
  <c r="SY199" i="3"/>
  <c r="LT183" i="3"/>
  <c r="MV176" i="3"/>
  <c r="RF198" i="3"/>
  <c r="QV192" i="3"/>
  <c r="PJ195" i="3"/>
  <c r="UB182" i="3"/>
  <c r="TW189" i="3"/>
  <c r="SS166" i="3"/>
  <c r="TI193" i="3"/>
  <c r="SH190" i="3"/>
  <c r="PO95" i="3"/>
  <c r="SG179" i="3"/>
  <c r="TF175" i="3"/>
  <c r="QE185" i="3"/>
  <c r="PJ189" i="3"/>
  <c r="TH188" i="3"/>
  <c r="UF157" i="3"/>
  <c r="RA195" i="3"/>
  <c r="OS194" i="3"/>
  <c r="SY186" i="3"/>
  <c r="LX185" i="3"/>
  <c r="LJ192" i="3"/>
  <c r="RA191" i="3"/>
  <c r="PV181" i="3"/>
  <c r="TY188" i="3"/>
  <c r="OQ194" i="3"/>
  <c r="QW193" i="3"/>
  <c r="OX139" i="3"/>
  <c r="OW199" i="3"/>
  <c r="TF122" i="3"/>
  <c r="SS103" i="3"/>
  <c r="QC197" i="3"/>
  <c r="SK156" i="3"/>
  <c r="QA198" i="3"/>
  <c r="UA194" i="3"/>
  <c r="QY117" i="3"/>
  <c r="UI198" i="3"/>
  <c r="RI114" i="3"/>
  <c r="MM150" i="3"/>
  <c r="TE161" i="3"/>
  <c r="PC192" i="3"/>
  <c r="TA181" i="3"/>
  <c r="SJ176" i="3"/>
  <c r="OY194" i="3"/>
  <c r="RK178" i="3"/>
  <c r="PH199" i="3"/>
  <c r="RK182" i="3"/>
  <c r="MO126" i="3"/>
  <c r="QE199" i="3"/>
  <c r="LQ179" i="3"/>
  <c r="RZ151" i="3"/>
  <c r="PT146" i="3"/>
  <c r="TA187" i="3"/>
  <c r="PO196" i="3"/>
  <c r="PY174" i="3"/>
  <c r="SJ162" i="3"/>
  <c r="MW193" i="3"/>
  <c r="PT193" i="3"/>
  <c r="LJ157" i="3"/>
  <c r="PV198" i="3"/>
  <c r="RM131" i="3"/>
  <c r="UA184" i="3"/>
  <c r="UB196" i="3"/>
  <c r="QR175" i="3"/>
  <c r="MJ186" i="3"/>
  <c r="SX211" i="3"/>
  <c r="QY196" i="3"/>
  <c r="RI152" i="3"/>
  <c r="RV188" i="3"/>
  <c r="RG188" i="3"/>
  <c r="TF211" i="3"/>
  <c r="SZ187" i="3"/>
  <c r="SO195" i="3"/>
  <c r="RZ188" i="3"/>
  <c r="TE197" i="3"/>
  <c r="PT166" i="3"/>
  <c r="SD196" i="3"/>
  <c r="PO183" i="3"/>
  <c r="OP197" i="3"/>
  <c r="LM197" i="3"/>
  <c r="RK194" i="3"/>
  <c r="MB130" i="3"/>
  <c r="PO192" i="3"/>
  <c r="SV187" i="3"/>
  <c r="PB191" i="3"/>
  <c r="SE192" i="3"/>
  <c r="LV197" i="3"/>
  <c r="MS192" i="3"/>
  <c r="SP187" i="3"/>
  <c r="OM186" i="3"/>
  <c r="LE199" i="3"/>
  <c r="SU197" i="3"/>
  <c r="TY190" i="3"/>
  <c r="QR195" i="3"/>
  <c r="QC190" i="3"/>
  <c r="OV175" i="3"/>
  <c r="MQ191" i="3"/>
  <c r="QV186" i="3"/>
  <c r="PW187" i="3"/>
  <c r="RE195" i="3"/>
  <c r="TB191" i="3"/>
  <c r="OW160" i="3"/>
  <c r="SX178" i="3"/>
  <c r="RA190" i="3"/>
  <c r="SC199" i="3"/>
  <c r="UJ195" i="3"/>
  <c r="QR194" i="3"/>
  <c r="MA197" i="3"/>
  <c r="RB177" i="3"/>
  <c r="TG195" i="3"/>
  <c r="OM193" i="3"/>
  <c r="OQ187" i="3"/>
  <c r="MU174" i="3"/>
  <c r="MJ160" i="3"/>
  <c r="TZ182" i="3"/>
  <c r="LV166" i="3"/>
  <c r="SY197" i="3"/>
  <c r="PJ160" i="3"/>
  <c r="TU170" i="3"/>
  <c r="TJ198" i="3"/>
  <c r="UC159" i="3"/>
  <c r="LK175" i="3"/>
  <c r="SG197" i="3"/>
  <c r="PF189" i="3"/>
  <c r="QF184" i="3"/>
  <c r="MQ197" i="3"/>
  <c r="TR199" i="3"/>
  <c r="TX199" i="3"/>
  <c r="TK187" i="3"/>
  <c r="TW176" i="3"/>
  <c r="OV148" i="3"/>
  <c r="MB198" i="3"/>
  <c r="SX181" i="3"/>
  <c r="SH188" i="3"/>
  <c r="SG190" i="3"/>
  <c r="RZ194" i="3"/>
  <c r="TR172" i="3"/>
  <c r="SA187" i="3"/>
  <c r="QW200" i="3"/>
  <c r="QF193" i="3"/>
  <c r="RZ180" i="3"/>
  <c r="QS199" i="3"/>
  <c r="MX123" i="3"/>
  <c r="MD195" i="3" l="1" a="1"/>
  <c r="MD195" i="3" s="1"/>
  <c r="MF195" i="3" a="1"/>
  <c r="MF195" i="3" s="1"/>
  <c r="MC195" i="3" a="1"/>
  <c r="MC195" i="3" s="1"/>
  <c r="LB195" i="3" s="1"/>
  <c r="KY195" i="3" s="1"/>
  <c r="ME195" i="3" a="1"/>
  <c r="ME195" i="3" s="1"/>
  <c r="PN198" i="3" a="1"/>
  <c r="PN198" i="3" s="1"/>
  <c r="PK198" i="3" a="1"/>
  <c r="PK198" i="3" s="1"/>
  <c r="PK185" i="3" a="1"/>
  <c r="PK185" i="3" s="1"/>
  <c r="OJ185" i="3" s="1"/>
  <c r="PN185" i="3" a="1"/>
  <c r="PN185" i="3" s="1"/>
  <c r="KZ187" i="3"/>
  <c r="UV192" i="3"/>
  <c r="RT197" i="3" a="1"/>
  <c r="RT197" i="3" s="1"/>
  <c r="RU197" i="3" a="1"/>
  <c r="RU197" i="3" s="1"/>
  <c r="MF162" i="3" a="1"/>
  <c r="MF162" i="3" s="1"/>
  <c r="MD162" i="3" a="1"/>
  <c r="MD162" i="3" s="1"/>
  <c r="ME162" i="3" a="1"/>
  <c r="ME162" i="3" s="1"/>
  <c r="MC162" i="3" a="1"/>
  <c r="MC162" i="3" s="1"/>
  <c r="MI154" i="3" a="1"/>
  <c r="MI154" i="3" s="1"/>
  <c r="MH154" i="3" a="1"/>
  <c r="MH154" i="3" s="1"/>
  <c r="MI120" i="3" a="1"/>
  <c r="MI120" i="3" s="1"/>
  <c r="MH120" i="3" a="1"/>
  <c r="MH120" i="3" s="1"/>
  <c r="WI197" i="3"/>
  <c r="QO199" i="3"/>
  <c r="UZ176" i="3"/>
  <c r="MC197" i="3" a="1"/>
  <c r="MC197" i="3" s="1"/>
  <c r="MF197" i="3" a="1"/>
  <c r="MF197" i="3" s="1"/>
  <c r="MD197" i="3" a="1"/>
  <c r="MD197" i="3" s="1"/>
  <c r="ME197" i="3" a="1"/>
  <c r="ME197" i="3" s="1"/>
  <c r="VX183" i="3"/>
  <c r="RT109" i="3" a="1"/>
  <c r="RT109" i="3" s="1"/>
  <c r="RU109" i="3" a="1"/>
  <c r="RU109" i="3" s="1"/>
  <c r="RU168" i="3" a="1"/>
  <c r="RU168" i="3" s="1"/>
  <c r="RT168" i="3" a="1"/>
  <c r="RT168" i="3" s="1"/>
  <c r="MC151" i="3" a="1"/>
  <c r="MC151" i="3" s="1"/>
  <c r="ME151" i="3" a="1"/>
  <c r="ME151" i="3" s="1"/>
  <c r="MF151" i="3" a="1"/>
  <c r="MF151" i="3" s="1"/>
  <c r="MD151" i="3" a="1"/>
  <c r="MD151" i="3" s="1"/>
  <c r="OK186" i="3"/>
  <c r="OI184" i="3"/>
  <c r="TN179" i="3" a="1"/>
  <c r="TN179" i="3" s="1"/>
  <c r="TQ179" i="3" a="1"/>
  <c r="TQ179" i="3" s="1"/>
  <c r="TP179" i="3" a="1"/>
  <c r="TP179" i="3" s="1"/>
  <c r="TO179" i="3" a="1"/>
  <c r="TO179" i="3" s="1"/>
  <c r="VA185" i="3"/>
  <c r="OK149" i="3"/>
  <c r="UV152" i="3"/>
  <c r="PN197" i="3" a="1"/>
  <c r="PN197" i="3" s="1"/>
  <c r="PK197" i="3" a="1"/>
  <c r="PK197" i="3" s="1"/>
  <c r="WA171" i="3"/>
  <c r="MI182" i="3" a="1"/>
  <c r="MI182" i="3" s="1"/>
  <c r="MH182" i="3" a="1"/>
  <c r="MH182" i="3" s="1"/>
  <c r="WI161" i="3"/>
  <c r="MH139" i="3" a="1"/>
  <c r="MH139" i="3" s="1"/>
  <c r="MI139" i="3" a="1"/>
  <c r="MI139" i="3" s="1"/>
  <c r="OK143" i="3"/>
  <c r="PN151" i="3" a="1"/>
  <c r="PN151" i="3" s="1"/>
  <c r="PK151" i="3" a="1"/>
  <c r="PK151" i="3" s="1"/>
  <c r="TT139" i="3" a="1"/>
  <c r="TT139" i="3" s="1"/>
  <c r="TS139" i="3" a="1"/>
  <c r="TS139" i="3" s="1"/>
  <c r="UX153" i="3"/>
  <c r="WI103" i="3"/>
  <c r="LC143" i="3"/>
  <c r="UV85" i="3"/>
  <c r="QM174" i="3"/>
  <c r="UV172" i="3"/>
  <c r="OK151" i="3"/>
  <c r="OK118" i="3"/>
  <c r="TS150" i="3" a="1"/>
  <c r="TS150" i="3" s="1"/>
  <c r="TT150" i="3" a="1"/>
  <c r="TT150" i="3" s="1"/>
  <c r="MI112" i="3" a="1"/>
  <c r="MI112" i="3" s="1"/>
  <c r="MH112" i="3" a="1"/>
  <c r="MH112" i="3" s="1"/>
  <c r="RU40" i="3" a="1"/>
  <c r="RU40" i="3" s="1"/>
  <c r="RT40" i="3" a="1"/>
  <c r="RT40" i="3" s="1"/>
  <c r="MF102" i="3" a="1"/>
  <c r="MF102" i="3" s="1"/>
  <c r="MC102" i="3" a="1"/>
  <c r="MC102" i="3" s="1"/>
  <c r="MD102" i="3" a="1"/>
  <c r="MD102" i="3" s="1"/>
  <c r="ME102" i="3" a="1"/>
  <c r="ME102" i="3" s="1"/>
  <c r="TT112" i="3" a="1"/>
  <c r="TT112" i="3" s="1"/>
  <c r="TS112" i="3" a="1"/>
  <c r="TS112" i="3" s="1"/>
  <c r="WC163" i="3"/>
  <c r="MF175" i="3" a="1"/>
  <c r="MF175" i="3" s="1"/>
  <c r="ME175" i="3" a="1"/>
  <c r="ME175" i="3" s="1"/>
  <c r="MC175" i="3" a="1"/>
  <c r="MC175" i="3" s="1"/>
  <c r="LB175" i="3" s="1"/>
  <c r="KY175" i="3" s="1"/>
  <c r="MD175" i="3" a="1"/>
  <c r="MD175" i="3" s="1"/>
  <c r="RO152" i="3" a="1"/>
  <c r="RO152" i="3" s="1"/>
  <c r="RP152" i="3" a="1"/>
  <c r="RP152" i="3" s="1"/>
  <c r="RQ152" i="3" a="1"/>
  <c r="RQ152" i="3" s="1"/>
  <c r="RR152" i="3" a="1"/>
  <c r="RR152" i="3" s="1"/>
  <c r="KZ52" i="3"/>
  <c r="PK102" i="3" a="1"/>
  <c r="PK102" i="3" s="1"/>
  <c r="PN102" i="3" a="1"/>
  <c r="PN102" i="3" s="1"/>
  <c r="ME163" i="3" a="1"/>
  <c r="ME163" i="3" s="1"/>
  <c r="MD163" i="3" a="1"/>
  <c r="MD163" i="3" s="1"/>
  <c r="MC163" i="3" a="1"/>
  <c r="MC163" i="3" s="1"/>
  <c r="LB163" i="3" s="1"/>
  <c r="MF163" i="3" a="1"/>
  <c r="MF163" i="3" s="1"/>
  <c r="WA116" i="3"/>
  <c r="MC64" i="3" a="1"/>
  <c r="MC64" i="3" s="1"/>
  <c r="MF64" i="3" a="1"/>
  <c r="MF64" i="3" s="1"/>
  <c r="LB64" i="3" s="1"/>
  <c r="KY64" i="3" s="1"/>
  <c r="ME64" i="3" a="1"/>
  <c r="ME64" i="3" s="1"/>
  <c r="MD64" i="3" a="1"/>
  <c r="MD64" i="3" s="1"/>
  <c r="RU148" i="3" a="1"/>
  <c r="RU148" i="3" s="1"/>
  <c r="RT148" i="3" a="1"/>
  <c r="RT148" i="3" s="1"/>
  <c r="WC108" i="3"/>
  <c r="LC174" i="3"/>
  <c r="KZ139" i="3"/>
  <c r="RU24" i="3" a="1"/>
  <c r="RU24" i="3" s="1"/>
  <c r="RT24" i="3" a="1"/>
  <c r="RT24" i="3" s="1"/>
  <c r="MI111" i="3" a="1"/>
  <c r="MI111" i="3" s="1"/>
  <c r="MH111" i="3" a="1"/>
  <c r="MH111" i="3" s="1"/>
  <c r="VY118" i="3"/>
  <c r="LC113" i="3"/>
  <c r="VA17" i="3"/>
  <c r="OK117" i="3"/>
  <c r="LC118" i="3"/>
  <c r="TP168" i="3" a="1"/>
  <c r="TP168" i="3" s="1"/>
  <c r="TO168" i="3" a="1"/>
  <c r="TO168" i="3" s="1"/>
  <c r="TQ168" i="3" a="1"/>
  <c r="TQ168" i="3" s="1"/>
  <c r="TN168" i="3" a="1"/>
  <c r="TN168" i="3" s="1"/>
  <c r="QL175" i="3"/>
  <c r="UX70" i="3"/>
  <c r="WG129" i="3"/>
  <c r="MI132" i="3" a="1"/>
  <c r="MI132" i="3" s="1"/>
  <c r="MH132" i="3" a="1"/>
  <c r="MH132" i="3" s="1"/>
  <c r="VL136" i="3"/>
  <c r="VX44" i="3"/>
  <c r="UZ166" i="3"/>
  <c r="LA101" i="3"/>
  <c r="KZ186" i="3"/>
  <c r="OI106" i="3"/>
  <c r="OK136" i="3"/>
  <c r="RQ13" i="3" a="1"/>
  <c r="RQ13" i="3" s="1"/>
  <c r="QN13" i="3" s="1"/>
  <c r="QK13" i="3" s="1"/>
  <c r="RP13" i="3" a="1"/>
  <c r="RP13" i="3" s="1"/>
  <c r="RR13" i="3" a="1"/>
  <c r="RR13" i="3" s="1"/>
  <c r="RO13" i="3" a="1"/>
  <c r="RO13" i="3" s="1"/>
  <c r="RP92" i="3" a="1"/>
  <c r="RP92" i="3" s="1"/>
  <c r="RR92" i="3" a="1"/>
  <c r="RR92" i="3" s="1"/>
  <c r="RO92" i="3" a="1"/>
  <c r="RO92" i="3" s="1"/>
  <c r="RQ92" i="3" a="1"/>
  <c r="RQ92" i="3" s="1"/>
  <c r="OK75" i="3"/>
  <c r="TP158" i="3" a="1"/>
  <c r="TP158" i="3" s="1"/>
  <c r="TN158" i="3" a="1"/>
  <c r="TN158" i="3" s="1"/>
  <c r="TQ158" i="3" a="1"/>
  <c r="TQ158" i="3" s="1"/>
  <c r="TO158" i="3" a="1"/>
  <c r="TO158" i="3" s="1"/>
  <c r="QL104" i="3"/>
  <c r="OH122" i="3"/>
  <c r="OH144" i="3"/>
  <c r="KZ178" i="3"/>
  <c r="RT126" i="3" a="1"/>
  <c r="RT126" i="3" s="1"/>
  <c r="RU126" i="3" a="1"/>
  <c r="RU126" i="3" s="1"/>
  <c r="VW99" i="3"/>
  <c r="QO121" i="3"/>
  <c r="VW25" i="3"/>
  <c r="MI34" i="3" a="1"/>
  <c r="MI34" i="3" s="1"/>
  <c r="MH34" i="3" a="1"/>
  <c r="MH34" i="3" s="1"/>
  <c r="PQ147" i="3" a="1"/>
  <c r="PQ147" i="3" s="1"/>
  <c r="PP147" i="3" a="1"/>
  <c r="PP147" i="3" s="1"/>
  <c r="WA167" i="3"/>
  <c r="VY125" i="3"/>
  <c r="QL137" i="3"/>
  <c r="PQ90" i="3" a="1"/>
  <c r="PQ90" i="3" s="1"/>
  <c r="PP90" i="3" a="1"/>
  <c r="PP90" i="3" s="1"/>
  <c r="ME153" i="3" a="1"/>
  <c r="ME153" i="3" s="1"/>
  <c r="MC153" i="3" a="1"/>
  <c r="MC153" i="3" s="1"/>
  <c r="MF153" i="3" a="1"/>
  <c r="MF153" i="3" s="1"/>
  <c r="MD153" i="3" a="1"/>
  <c r="MD153" i="3" s="1"/>
  <c r="UR49" i="3"/>
  <c r="OI169" i="3"/>
  <c r="RT36" i="3" a="1"/>
  <c r="RT36" i="3" s="1"/>
  <c r="RU36" i="3" a="1"/>
  <c r="RU36" i="3" s="1"/>
  <c r="VV51" i="3"/>
  <c r="LC121" i="3"/>
  <c r="TS128" i="3" a="1"/>
  <c r="TS128" i="3" s="1"/>
  <c r="TT128" i="3" a="1"/>
  <c r="TT128" i="3" s="1"/>
  <c r="QO163" i="3"/>
  <c r="OI152" i="3"/>
  <c r="QO143" i="3"/>
  <c r="TT99" i="3" a="1"/>
  <c r="TT99" i="3" s="1"/>
  <c r="TS99" i="3" a="1"/>
  <c r="TS99" i="3" s="1"/>
  <c r="QL140" i="3"/>
  <c r="KZ72" i="3"/>
  <c r="PN106" i="3" a="1"/>
  <c r="PN106" i="3" s="1"/>
  <c r="PK106" i="3" a="1"/>
  <c r="PK106" i="3" s="1"/>
  <c r="UZ49" i="3"/>
  <c r="SX209" i="3"/>
  <c r="UW204" i="3" s="1"/>
  <c r="SX208" i="3"/>
  <c r="UW203" i="3" s="1"/>
  <c r="UW188" i="3" s="1"/>
  <c r="OK129" i="3"/>
  <c r="QL38" i="3"/>
  <c r="VY91" i="3"/>
  <c r="QL5" i="3"/>
  <c r="OH101" i="3"/>
  <c r="PQ71" i="3" a="1"/>
  <c r="PQ71" i="3" s="1"/>
  <c r="PP71" i="3" a="1"/>
  <c r="PP71" i="3" s="1"/>
  <c r="WA150" i="3"/>
  <c r="MD168" i="3" a="1"/>
  <c r="MD168" i="3" s="1"/>
  <c r="MC168" i="3" a="1"/>
  <c r="MC168" i="3" s="1"/>
  <c r="MF168" i="3" a="1"/>
  <c r="MF168" i="3" s="1"/>
  <c r="ME168" i="3" a="1"/>
  <c r="ME168" i="3" s="1"/>
  <c r="LB168" i="3" s="1"/>
  <c r="KY168" i="3" s="1"/>
  <c r="KZ5" i="3"/>
  <c r="OK137" i="3"/>
  <c r="LC69" i="3"/>
  <c r="RU98" i="3" a="1"/>
  <c r="RU98" i="3" s="1"/>
  <c r="RT98" i="3" a="1"/>
  <c r="RT98" i="3" s="1"/>
  <c r="PP94" i="3" a="1"/>
  <c r="PP94" i="3" s="1"/>
  <c r="PQ94" i="3" a="1"/>
  <c r="PQ94" i="3" s="1"/>
  <c r="PP36" i="3" a="1"/>
  <c r="PP36" i="3" s="1"/>
  <c r="PQ36" i="3" a="1"/>
  <c r="PQ36" i="3" s="1"/>
  <c r="LA168" i="3"/>
  <c r="TT161" i="3" a="1"/>
  <c r="TT161" i="3" s="1"/>
  <c r="TS161" i="3" a="1"/>
  <c r="TS161" i="3" s="1"/>
  <c r="OH173" i="3"/>
  <c r="UW89" i="3"/>
  <c r="TT35" i="3" a="1"/>
  <c r="TT35" i="3" s="1"/>
  <c r="TS35" i="3" a="1"/>
  <c r="TS35" i="3" s="1"/>
  <c r="QL92" i="3"/>
  <c r="LA172" i="3"/>
  <c r="VW135" i="3"/>
  <c r="MI101" i="3" a="1"/>
  <c r="MI101" i="3" s="1"/>
  <c r="MH101" i="3" a="1"/>
  <c r="MH101" i="3" s="1"/>
  <c r="MI82" i="3" a="1"/>
  <c r="MI82" i="3" s="1"/>
  <c r="MH82" i="3" a="1"/>
  <c r="MH82" i="3" s="1"/>
  <c r="VT50" i="3"/>
  <c r="RO139" i="3" a="1"/>
  <c r="RO139" i="3" s="1"/>
  <c r="RP139" i="3" a="1"/>
  <c r="RP139" i="3" s="1"/>
  <c r="QN139" i="3" s="1"/>
  <c r="QK139" i="3" s="1"/>
  <c r="RR139" i="3" a="1"/>
  <c r="RR139" i="3" s="1"/>
  <c r="RQ139" i="3" a="1"/>
  <c r="RQ139" i="3" s="1"/>
  <c r="WC148" i="3"/>
  <c r="TS23" i="3" a="1"/>
  <c r="TS23" i="3" s="1"/>
  <c r="TT23" i="3" a="1"/>
  <c r="TT23" i="3" s="1"/>
  <c r="OI18" i="3"/>
  <c r="OI99" i="3"/>
  <c r="UZ77" i="3"/>
  <c r="PP108" i="3" a="1"/>
  <c r="PP108" i="3" s="1"/>
  <c r="PQ108" i="3" a="1"/>
  <c r="PQ108" i="3" s="1"/>
  <c r="WB144" i="3"/>
  <c r="LC101" i="3"/>
  <c r="PQ102" i="3" a="1"/>
  <c r="PQ102" i="3" s="1"/>
  <c r="PP102" i="3" a="1"/>
  <c r="PP102" i="3" s="1"/>
  <c r="MH131" i="3" a="1"/>
  <c r="MH131" i="3" s="1"/>
  <c r="MI131" i="3" a="1"/>
  <c r="MI131" i="3" s="1"/>
  <c r="QO3" i="3"/>
  <c r="QO82" i="3"/>
  <c r="UB208" i="3"/>
  <c r="WA203" i="3" s="1"/>
  <c r="WA134" i="3" s="1"/>
  <c r="UB209" i="3"/>
  <c r="WA204" i="3" s="1"/>
  <c r="WA44" i="3" s="1"/>
  <c r="WA3" i="3"/>
  <c r="MI77" i="3" a="1"/>
  <c r="MI77" i="3" s="1"/>
  <c r="MH77" i="3" a="1"/>
  <c r="MH77" i="3" s="1"/>
  <c r="LA87" i="3"/>
  <c r="UV21" i="3"/>
  <c r="OI161" i="3"/>
  <c r="VY174" i="3"/>
  <c r="OH106" i="3"/>
  <c r="OK69" i="3"/>
  <c r="PK17" i="3" a="1"/>
  <c r="PK17" i="3" s="1"/>
  <c r="PN17" i="3" a="1"/>
  <c r="PN17" i="3" s="1"/>
  <c r="TF209" i="3"/>
  <c r="VE204" i="3" s="1"/>
  <c r="VE4" i="3" s="1"/>
  <c r="TF208" i="3"/>
  <c r="VE203" i="3" s="1"/>
  <c r="VE173" i="3" s="1"/>
  <c r="KZ161" i="3"/>
  <c r="TN77" i="3" a="1"/>
  <c r="TN77" i="3" s="1"/>
  <c r="TO77" i="3" a="1"/>
  <c r="TO77" i="3" s="1"/>
  <c r="TP77" i="3" a="1"/>
  <c r="TP77" i="3" s="1"/>
  <c r="TQ77" i="3" a="1"/>
  <c r="TQ77" i="3" s="1"/>
  <c r="RT38" i="3" a="1"/>
  <c r="RT38" i="3" s="1"/>
  <c r="RU38" i="3" a="1"/>
  <c r="RU38" i="3" s="1"/>
  <c r="VX6" i="3"/>
  <c r="RO156" i="3" a="1"/>
  <c r="RO156" i="3" s="1"/>
  <c r="RQ156" i="3" a="1"/>
  <c r="RQ156" i="3" s="1"/>
  <c r="RP156" i="3" a="1"/>
  <c r="RP156" i="3" s="1"/>
  <c r="RR156" i="3" a="1"/>
  <c r="RR156" i="3" s="1"/>
  <c r="ME15" i="3" a="1"/>
  <c r="ME15" i="3" s="1"/>
  <c r="MF15" i="3" a="1"/>
  <c r="MF15" i="3" s="1"/>
  <c r="LB15" i="3" s="1"/>
  <c r="MD15" i="3" a="1"/>
  <c r="MD15" i="3" s="1"/>
  <c r="MC15" i="3" a="1"/>
  <c r="MC15" i="3" s="1"/>
  <c r="OH39" i="3"/>
  <c r="QL42" i="3"/>
  <c r="WB57" i="3"/>
  <c r="QO92" i="3"/>
  <c r="QL47" i="3"/>
  <c r="RQ38" i="3" a="1"/>
  <c r="RQ38" i="3" s="1"/>
  <c r="RR38" i="3" a="1"/>
  <c r="RR38" i="3" s="1"/>
  <c r="RO38" i="3" a="1"/>
  <c r="RO38" i="3" s="1"/>
  <c r="QN38" i="3" s="1"/>
  <c r="RP38" i="3" a="1"/>
  <c r="RP38" i="3" s="1"/>
  <c r="OH137" i="3"/>
  <c r="QO8" i="3"/>
  <c r="PP56" i="3" a="1"/>
  <c r="PP56" i="3" s="1"/>
  <c r="PQ56" i="3" a="1"/>
  <c r="PQ56" i="3" s="1"/>
  <c r="VE110" i="3"/>
  <c r="LA26" i="3"/>
  <c r="WB150" i="3"/>
  <c r="OH81" i="3"/>
  <c r="MI78" i="3" a="1"/>
  <c r="MI78" i="3" s="1"/>
  <c r="MH78" i="3" a="1"/>
  <c r="MH78" i="3" s="1"/>
  <c r="UW34" i="3"/>
  <c r="QL68" i="3"/>
  <c r="MC72" i="3" a="1"/>
  <c r="MC72" i="3" s="1"/>
  <c r="ME72" i="3" a="1"/>
  <c r="ME72" i="3" s="1"/>
  <c r="LB72" i="3" s="1"/>
  <c r="MD72" i="3" a="1"/>
  <c r="MD72" i="3" s="1"/>
  <c r="MF72" i="3" a="1"/>
  <c r="MF72" i="3" s="1"/>
  <c r="VX10" i="3"/>
  <c r="WI96" i="3"/>
  <c r="QM84" i="3"/>
  <c r="OI110" i="3"/>
  <c r="LA147" i="3"/>
  <c r="QL84" i="3"/>
  <c r="VX90" i="3"/>
  <c r="LA139" i="3"/>
  <c r="UO66" i="3"/>
  <c r="KZ144" i="3"/>
  <c r="KZ117" i="3"/>
  <c r="QL130" i="3"/>
  <c r="TP132" i="3" a="1"/>
  <c r="TP132" i="3" s="1"/>
  <c r="TO132" i="3" a="1"/>
  <c r="TO132" i="3" s="1"/>
  <c r="TN132" i="3" a="1"/>
  <c r="TN132" i="3" s="1"/>
  <c r="TQ132" i="3" a="1"/>
  <c r="TQ132" i="3" s="1"/>
  <c r="VL132" i="3"/>
  <c r="PP153" i="3" a="1"/>
  <c r="PP153" i="3" s="1"/>
  <c r="PQ153" i="3" a="1"/>
  <c r="PQ153" i="3" s="1"/>
  <c r="QM103" i="3"/>
  <c r="OI116" i="3"/>
  <c r="VE67" i="3"/>
  <c r="VT36" i="3"/>
  <c r="LA160" i="3"/>
  <c r="UZ63" i="3"/>
  <c r="QL62" i="3"/>
  <c r="TO74" i="3" a="1"/>
  <c r="TO74" i="3" s="1"/>
  <c r="TP74" i="3" a="1"/>
  <c r="TP74" i="3" s="1"/>
  <c r="TN74" i="3" a="1"/>
  <c r="TN74" i="3" s="1"/>
  <c r="TQ74" i="3" a="1"/>
  <c r="TQ74" i="3" s="1"/>
  <c r="VL74" i="3"/>
  <c r="KZ65" i="3"/>
  <c r="VX74" i="3"/>
  <c r="LA45" i="3"/>
  <c r="LC67" i="3"/>
  <c r="OK26" i="3"/>
  <c r="MD103" i="3" a="1"/>
  <c r="MD103" i="3" s="1"/>
  <c r="MF103" i="3" a="1"/>
  <c r="MF103" i="3" s="1"/>
  <c r="MC103" i="3" a="1"/>
  <c r="MC103" i="3" s="1"/>
  <c r="ME103" i="3" a="1"/>
  <c r="ME103" i="3" s="1"/>
  <c r="QO69" i="3"/>
  <c r="RU28" i="3" a="1"/>
  <c r="RU28" i="3" s="1"/>
  <c r="RT28" i="3" a="1"/>
  <c r="RT28" i="3" s="1"/>
  <c r="ME170" i="3" a="1"/>
  <c r="ME170" i="3" s="1"/>
  <c r="MC170" i="3" a="1"/>
  <c r="MC170" i="3" s="1"/>
  <c r="MF170" i="3" a="1"/>
  <c r="MF170" i="3" s="1"/>
  <c r="MD170" i="3" a="1"/>
  <c r="MD170" i="3" s="1"/>
  <c r="KZ196" i="3"/>
  <c r="MI98" i="3" a="1"/>
  <c r="MI98" i="3" s="1"/>
  <c r="MH98" i="3" a="1"/>
  <c r="MH98" i="3" s="1"/>
  <c r="RT123" i="3" a="1"/>
  <c r="RT123" i="3" s="1"/>
  <c r="RU123" i="3" a="1"/>
  <c r="RU123" i="3" s="1"/>
  <c r="TQ102" i="3" a="1"/>
  <c r="TQ102" i="3" s="1"/>
  <c r="TP102" i="3" a="1"/>
  <c r="TP102" i="3" s="1"/>
  <c r="TO102" i="3" a="1"/>
  <c r="TO102" i="3" s="1"/>
  <c r="TN102" i="3" a="1"/>
  <c r="TN102" i="3" s="1"/>
  <c r="VL102" i="3"/>
  <c r="TP21" i="3" a="1"/>
  <c r="TP21" i="3" s="1"/>
  <c r="TO21" i="3" a="1"/>
  <c r="TO21" i="3" s="1"/>
  <c r="TQ21" i="3" a="1"/>
  <c r="TQ21" i="3" s="1"/>
  <c r="TN21" i="3" a="1"/>
  <c r="TN21" i="3" s="1"/>
  <c r="LC147" i="3"/>
  <c r="LC62" i="3"/>
  <c r="OK112" i="3"/>
  <c r="RO109" i="3" a="1"/>
  <c r="RO109" i="3" s="1"/>
  <c r="RR109" i="3" a="1"/>
  <c r="RR109" i="3" s="1"/>
  <c r="RQ109" i="3" a="1"/>
  <c r="RQ109" i="3" s="1"/>
  <c r="RP109" i="3" a="1"/>
  <c r="RP109" i="3" s="1"/>
  <c r="LC158" i="3"/>
  <c r="VX38" i="3"/>
  <c r="QM123" i="3"/>
  <c r="OH193" i="3"/>
  <c r="SO208" i="3"/>
  <c r="UN203" i="3" s="1"/>
  <c r="UN100" i="3" s="1"/>
  <c r="SO209" i="3"/>
  <c r="UN204" i="3" s="1"/>
  <c r="UN194" i="3" s="1"/>
  <c r="LA112" i="3"/>
  <c r="VV137" i="3"/>
  <c r="KZ170" i="3"/>
  <c r="MH123" i="3" a="1"/>
  <c r="MH123" i="3" s="1"/>
  <c r="MI123" i="3" a="1"/>
  <c r="MI123" i="3" s="1"/>
  <c r="QO50" i="3"/>
  <c r="QL49" i="3"/>
  <c r="LC50" i="3"/>
  <c r="MI95" i="3" a="1"/>
  <c r="MI95" i="3" s="1"/>
  <c r="MH95" i="3" a="1"/>
  <c r="MH95" i="3" s="1"/>
  <c r="RO103" i="3" a="1"/>
  <c r="RO103" i="3" s="1"/>
  <c r="RR103" i="3" a="1"/>
  <c r="RR103" i="3" s="1"/>
  <c r="RQ103" i="3" a="1"/>
  <c r="RQ103" i="3" s="1"/>
  <c r="RP103" i="3" a="1"/>
  <c r="RP103" i="3" s="1"/>
  <c r="OH97" i="3"/>
  <c r="LC68" i="3"/>
  <c r="TL208" i="3"/>
  <c r="VK203" i="3" s="1"/>
  <c r="TL209" i="3"/>
  <c r="VK204" i="3" s="1"/>
  <c r="VK53" i="3" s="1"/>
  <c r="TY209" i="3"/>
  <c r="VX204" i="3" s="1"/>
  <c r="VX80" i="3" s="1"/>
  <c r="TY208" i="3"/>
  <c r="VX203" i="3" s="1"/>
  <c r="VX49" i="3" s="1"/>
  <c r="VX3" i="3"/>
  <c r="VX93" i="3"/>
  <c r="UO27" i="3"/>
  <c r="OI130" i="3"/>
  <c r="OH56" i="3"/>
  <c r="TT24" i="3" a="1"/>
  <c r="TT24" i="3" s="1"/>
  <c r="TS24" i="3" a="1"/>
  <c r="TS24" i="3" s="1"/>
  <c r="WC61" i="3"/>
  <c r="QL110" i="3"/>
  <c r="OK63" i="3"/>
  <c r="RU91" i="3" a="1"/>
  <c r="RU91" i="3" s="1"/>
  <c r="RT91" i="3" a="1"/>
  <c r="RT91" i="3" s="1"/>
  <c r="QM50" i="3"/>
  <c r="KZ61" i="3"/>
  <c r="OK121" i="3"/>
  <c r="UT121" i="3"/>
  <c r="KZ103" i="3"/>
  <c r="QO36" i="3"/>
  <c r="OI139" i="3"/>
  <c r="OI125" i="3"/>
  <c r="TO100" i="3" a="1"/>
  <c r="TO100" i="3" s="1"/>
  <c r="TP100" i="3" a="1"/>
  <c r="TP100" i="3" s="1"/>
  <c r="TN100" i="3" a="1"/>
  <c r="TN100" i="3" s="1"/>
  <c r="TQ100" i="3" a="1"/>
  <c r="TQ100" i="3" s="1"/>
  <c r="UV20" i="3"/>
  <c r="QM35" i="3"/>
  <c r="OK27" i="3"/>
  <c r="PQ126" i="3" a="1"/>
  <c r="PQ126" i="3" s="1"/>
  <c r="PP126" i="3" a="1"/>
  <c r="PP126" i="3" s="1"/>
  <c r="OJ126" i="3" s="1"/>
  <c r="ME154" i="3" a="1"/>
  <c r="ME154" i="3" s="1"/>
  <c r="MD154" i="3" a="1"/>
  <c r="MD154" i="3" s="1"/>
  <c r="MF154" i="3" a="1"/>
  <c r="MF154" i="3" s="1"/>
  <c r="MC154" i="3" a="1"/>
  <c r="MC154" i="3" s="1"/>
  <c r="TT41" i="3" a="1"/>
  <c r="TT41" i="3" s="1"/>
  <c r="TS41" i="3" a="1"/>
  <c r="TS41" i="3" s="1"/>
  <c r="QM16" i="3"/>
  <c r="VE150" i="3"/>
  <c r="PP150" i="3" a="1"/>
  <c r="PP150" i="3" s="1"/>
  <c r="PQ150" i="3" a="1"/>
  <c r="PQ150" i="3" s="1"/>
  <c r="UV116" i="3"/>
  <c r="QO76" i="3"/>
  <c r="LC49" i="3"/>
  <c r="RR73" i="3" a="1"/>
  <c r="RR73" i="3" s="1"/>
  <c r="RO73" i="3" a="1"/>
  <c r="RO73" i="3" s="1"/>
  <c r="RQ73" i="3" a="1"/>
  <c r="RQ73" i="3" s="1"/>
  <c r="RP73" i="3" a="1"/>
  <c r="RP73" i="3" s="1"/>
  <c r="OK103" i="3"/>
  <c r="WA62" i="3"/>
  <c r="OI75" i="3"/>
  <c r="UO54" i="3"/>
  <c r="VF59" i="3"/>
  <c r="PP32" i="3" a="1"/>
  <c r="PP32" i="3" s="1"/>
  <c r="PQ32" i="3" a="1"/>
  <c r="PQ32" i="3" s="1"/>
  <c r="OK52" i="3"/>
  <c r="ME50" i="3" a="1"/>
  <c r="ME50" i="3" s="1"/>
  <c r="MC50" i="3" a="1"/>
  <c r="MC50" i="3" s="1"/>
  <c r="LB50" i="3" s="1"/>
  <c r="MF50" i="3" a="1"/>
  <c r="MF50" i="3" s="1"/>
  <c r="MD50" i="3" a="1"/>
  <c r="MD50" i="3" s="1"/>
  <c r="VX133" i="3"/>
  <c r="QM70" i="3"/>
  <c r="OK35" i="3"/>
  <c r="LA90" i="3"/>
  <c r="LA29" i="3"/>
  <c r="QL63" i="3"/>
  <c r="QO6" i="3"/>
  <c r="LC71" i="3"/>
  <c r="OH130" i="3"/>
  <c r="UW51" i="3"/>
  <c r="OI121" i="3"/>
  <c r="LC73" i="3"/>
  <c r="UR158" i="3"/>
  <c r="QO10" i="3"/>
  <c r="QL22" i="3"/>
  <c r="VE86" i="3"/>
  <c r="TC209" i="3"/>
  <c r="VB204" i="3" s="1"/>
  <c r="VB42" i="3" s="1"/>
  <c r="TC208" i="3"/>
  <c r="VB203" i="3" s="1"/>
  <c r="VB15" i="3" s="1"/>
  <c r="TQ41" i="3" a="1"/>
  <c r="TQ41" i="3" s="1"/>
  <c r="TO41" i="3" a="1"/>
  <c r="TO41" i="3" s="1"/>
  <c r="TN41" i="3" a="1"/>
  <c r="TN41" i="3" s="1"/>
  <c r="TP41" i="3" a="1"/>
  <c r="TP41" i="3" s="1"/>
  <c r="OK37" i="3"/>
  <c r="QO22" i="3"/>
  <c r="UC208" i="3"/>
  <c r="WB203" i="3" s="1"/>
  <c r="WB176" i="3" s="1"/>
  <c r="UC209" i="3"/>
  <c r="WB204" i="3" s="1"/>
  <c r="LA70" i="3"/>
  <c r="OH18" i="3"/>
  <c r="UN44" i="3"/>
  <c r="QM140" i="3"/>
  <c r="RO158" i="3" a="1"/>
  <c r="RO158" i="3" s="1"/>
  <c r="RP158" i="3" a="1"/>
  <c r="RP158" i="3" s="1"/>
  <c r="RQ158" i="3" a="1"/>
  <c r="RQ158" i="3" s="1"/>
  <c r="RR158" i="3" a="1"/>
  <c r="RR158" i="3" s="1"/>
  <c r="WA25" i="3"/>
  <c r="UE208" i="3"/>
  <c r="WD203" i="3" s="1"/>
  <c r="WD90" i="3" s="1"/>
  <c r="UE209" i="3"/>
  <c r="WD204" i="3" s="1"/>
  <c r="LC87" i="3"/>
  <c r="OK46" i="3"/>
  <c r="LA37" i="3"/>
  <c r="QL81" i="3"/>
  <c r="RU8" i="3" a="1"/>
  <c r="RU8" i="3" s="1"/>
  <c r="RT8" i="3" a="1"/>
  <c r="RT8" i="3" s="1"/>
  <c r="WD20" i="3"/>
  <c r="RP18" i="3" a="1"/>
  <c r="RP18" i="3" s="1"/>
  <c r="RR18" i="3" a="1"/>
  <c r="RR18" i="3" s="1"/>
  <c r="RQ18" i="3" a="1"/>
  <c r="RQ18" i="3" s="1"/>
  <c r="RO18" i="3" a="1"/>
  <c r="RO18" i="3" s="1"/>
  <c r="RR34" i="3" a="1"/>
  <c r="RR34" i="3" s="1"/>
  <c r="RO34" i="3" a="1"/>
  <c r="RO34" i="3" s="1"/>
  <c r="QN34" i="3" s="1"/>
  <c r="QK34" i="3" s="1"/>
  <c r="RP34" i="3" a="1"/>
  <c r="RP34" i="3" s="1"/>
  <c r="RQ34" i="3" a="1"/>
  <c r="RQ34" i="3" s="1"/>
  <c r="PP96" i="3" a="1"/>
  <c r="PP96" i="3" s="1"/>
  <c r="PQ96" i="3" a="1"/>
  <c r="PQ96" i="3" s="1"/>
  <c r="QO90" i="3"/>
  <c r="LA36" i="3"/>
  <c r="TP73" i="3" a="1"/>
  <c r="TP73" i="3" s="1"/>
  <c r="TO73" i="3" a="1"/>
  <c r="TO73" i="3" s="1"/>
  <c r="TQ73" i="3" a="1"/>
  <c r="TQ73" i="3" s="1"/>
  <c r="TN73" i="3" a="1"/>
  <c r="TN73" i="3" s="1"/>
  <c r="OK51" i="3"/>
  <c r="OI72" i="3"/>
  <c r="KZ39" i="3"/>
  <c r="VX14" i="3"/>
  <c r="UO59" i="3"/>
  <c r="OI39" i="3"/>
  <c r="QL13" i="3"/>
  <c r="TS8" i="3" a="1"/>
  <c r="TS8" i="3" s="1"/>
  <c r="TT8" i="3" a="1"/>
  <c r="TT8" i="3" s="1"/>
  <c r="PN103" i="3" a="1"/>
  <c r="PN103" i="3" s="1"/>
  <c r="PK103" i="3" a="1"/>
  <c r="PK103" i="3" s="1"/>
  <c r="OJ103" i="3" s="1"/>
  <c r="OG103" i="3" s="1"/>
  <c r="WB46" i="3"/>
  <c r="VX56" i="3"/>
  <c r="VA38" i="3"/>
  <c r="QO21" i="3"/>
  <c r="VW182" i="3"/>
  <c r="PP154" i="3" a="1"/>
  <c r="PP154" i="3" s="1"/>
  <c r="PQ154" i="3" a="1"/>
  <c r="PQ154" i="3" s="1"/>
  <c r="VL189" i="3"/>
  <c r="WB187" i="3"/>
  <c r="WD199" i="3"/>
  <c r="UT186" i="3"/>
  <c r="TQ197" i="3" a="1"/>
  <c r="TQ197" i="3" s="1"/>
  <c r="TN197" i="3" a="1"/>
  <c r="TN197" i="3" s="1"/>
  <c r="TO197" i="3" a="1"/>
  <c r="TO197" i="3" s="1"/>
  <c r="TP197" i="3" a="1"/>
  <c r="TP197" i="3" s="1"/>
  <c r="VK175" i="3"/>
  <c r="PP193" i="3" a="1"/>
  <c r="PP193" i="3" s="1"/>
  <c r="PQ193" i="3" a="1"/>
  <c r="PQ193" i="3" s="1"/>
  <c r="QL170" i="3"/>
  <c r="OI190" i="3"/>
  <c r="VX156" i="3"/>
  <c r="WB115" i="3"/>
  <c r="WA122" i="3"/>
  <c r="QL100" i="3"/>
  <c r="MC147" i="3" a="1"/>
  <c r="MC147" i="3" s="1"/>
  <c r="ME147" i="3" a="1"/>
  <c r="ME147" i="3" s="1"/>
  <c r="MF147" i="3" a="1"/>
  <c r="MF147" i="3" s="1"/>
  <c r="MD147" i="3" a="1"/>
  <c r="MD147" i="3" s="1"/>
  <c r="VE154" i="3"/>
  <c r="KZ164" i="3"/>
  <c r="QO144" i="3"/>
  <c r="LC182" i="3"/>
  <c r="VX89" i="3"/>
  <c r="VX130" i="3"/>
  <c r="KZ162" i="3"/>
  <c r="MH70" i="3" a="1"/>
  <c r="MH70" i="3" s="1"/>
  <c r="MI70" i="3" a="1"/>
  <c r="MI70" i="3" s="1"/>
  <c r="PK34" i="3" a="1"/>
  <c r="PK34" i="3" s="1"/>
  <c r="PN34" i="3" a="1"/>
  <c r="PN34" i="3" s="1"/>
  <c r="WD16" i="3"/>
  <c r="VX73" i="3"/>
  <c r="RR99" i="3" a="1"/>
  <c r="RR99" i="3" s="1"/>
  <c r="RP99" i="3" a="1"/>
  <c r="RP99" i="3" s="1"/>
  <c r="RQ99" i="3" a="1"/>
  <c r="RQ99" i="3" s="1"/>
  <c r="RO99" i="3" a="1"/>
  <c r="RO99" i="3" s="1"/>
  <c r="SV208" i="3"/>
  <c r="UU203" i="3" s="1"/>
  <c r="UU172" i="3" s="1"/>
  <c r="SV209" i="3"/>
  <c r="UU204" i="3" s="1"/>
  <c r="OH156" i="3"/>
  <c r="QO141" i="3"/>
  <c r="PN40" i="3" a="1"/>
  <c r="PN40" i="3" s="1"/>
  <c r="PK40" i="3" a="1"/>
  <c r="PK40" i="3" s="1"/>
  <c r="OI144" i="3"/>
  <c r="QL3" i="3"/>
  <c r="UO79" i="3"/>
  <c r="WA51" i="3"/>
  <c r="QM122" i="3"/>
  <c r="KZ49" i="3"/>
  <c r="QL70" i="3"/>
  <c r="OH89" i="3"/>
  <c r="LC134" i="3"/>
  <c r="VX99" i="3"/>
  <c r="QM157" i="3"/>
  <c r="PN139" i="3" a="1"/>
  <c r="PN139" i="3" s="1"/>
  <c r="OJ139" i="3" s="1"/>
  <c r="OG139" i="3" s="1"/>
  <c r="PK139" i="3" a="1"/>
  <c r="PK139" i="3" s="1"/>
  <c r="OH115" i="3"/>
  <c r="TT153" i="3" a="1"/>
  <c r="TT153" i="3" s="1"/>
  <c r="TS153" i="3" a="1"/>
  <c r="TS153" i="3" s="1"/>
  <c r="QO46" i="3"/>
  <c r="WI70" i="3"/>
  <c r="VX60" i="3"/>
  <c r="ME116" i="3" a="1"/>
  <c r="ME116" i="3" s="1"/>
  <c r="MF116" i="3" a="1"/>
  <c r="MF116" i="3" s="1"/>
  <c r="MD116" i="3" a="1"/>
  <c r="MD116" i="3" s="1"/>
  <c r="MC116" i="3" a="1"/>
  <c r="MC116" i="3" s="1"/>
  <c r="KZ69" i="3"/>
  <c r="MI92" i="3" a="1"/>
  <c r="MI92" i="3" s="1"/>
  <c r="MH92" i="3" a="1"/>
  <c r="MH92" i="3" s="1"/>
  <c r="PP20" i="3" a="1"/>
  <c r="PP20" i="3" s="1"/>
  <c r="PQ20" i="3" a="1"/>
  <c r="PQ20" i="3" s="1"/>
  <c r="KZ112" i="3"/>
  <c r="KZ35" i="3"/>
  <c r="TQ20" i="3" a="1"/>
  <c r="TQ20" i="3" s="1"/>
  <c r="TP20" i="3" a="1"/>
  <c r="TP20" i="3" s="1"/>
  <c r="TO20" i="3" a="1"/>
  <c r="TO20" i="3" s="1"/>
  <c r="TN20" i="3" a="1"/>
  <c r="TN20" i="3" s="1"/>
  <c r="VT101" i="3"/>
  <c r="QM93" i="3"/>
  <c r="PN21" i="3" a="1"/>
  <c r="PN21" i="3" s="1"/>
  <c r="PK21" i="3" a="1"/>
  <c r="PK21" i="3" s="1"/>
  <c r="MF148" i="3" a="1"/>
  <c r="MF148" i="3" s="1"/>
  <c r="ME148" i="3" a="1"/>
  <c r="ME148" i="3" s="1"/>
  <c r="MC148" i="3" a="1"/>
  <c r="MC148" i="3" s="1"/>
  <c r="MD148" i="3" a="1"/>
  <c r="MD148" i="3" s="1"/>
  <c r="MI18" i="3" a="1"/>
  <c r="MI18" i="3" s="1"/>
  <c r="MH18" i="3" a="1"/>
  <c r="MH18" i="3" s="1"/>
  <c r="LC75" i="3"/>
  <c r="LA140" i="3"/>
  <c r="WB121" i="3"/>
  <c r="UW55" i="3"/>
  <c r="TT120" i="3" a="1"/>
  <c r="TT120" i="3" s="1"/>
  <c r="TS120" i="3" a="1"/>
  <c r="TS120" i="3" s="1"/>
  <c r="VQ120" i="3"/>
  <c r="MI27" i="3" a="1"/>
  <c r="MI27" i="3" s="1"/>
  <c r="MH27" i="3" a="1"/>
  <c r="MH27" i="3" s="1"/>
  <c r="PQ78" i="3" a="1"/>
  <c r="PQ78" i="3" s="1"/>
  <c r="PP78" i="3" a="1"/>
  <c r="PP78" i="3" s="1"/>
  <c r="LA116" i="3"/>
  <c r="PQ95" i="3" a="1"/>
  <c r="PQ95" i="3" s="1"/>
  <c r="PP95" i="3" a="1"/>
  <c r="PP95" i="3" s="1"/>
  <c r="VX194" i="3"/>
  <c r="ME200" i="3" a="1"/>
  <c r="ME200" i="3" s="1"/>
  <c r="MC200" i="3" a="1"/>
  <c r="MC200" i="3" s="1"/>
  <c r="LB200" i="3" s="1"/>
  <c r="MD200" i="3" a="1"/>
  <c r="MD200" i="3" s="1"/>
  <c r="MF200" i="3" a="1"/>
  <c r="MF200" i="3" s="1"/>
  <c r="PP166" i="3" a="1"/>
  <c r="PP166" i="3" s="1"/>
  <c r="PQ166" i="3" a="1"/>
  <c r="PQ166" i="3" s="1"/>
  <c r="VE178" i="3"/>
  <c r="WA183" i="3"/>
  <c r="OH184" i="3"/>
  <c r="VE200" i="3"/>
  <c r="LC183" i="3"/>
  <c r="WA169" i="3"/>
  <c r="LC127" i="3"/>
  <c r="TP186" i="3" a="1"/>
  <c r="TP186" i="3" s="1"/>
  <c r="TN186" i="3" a="1"/>
  <c r="TN186" i="3" s="1"/>
  <c r="TO186" i="3" a="1"/>
  <c r="TO186" i="3" s="1"/>
  <c r="TQ186" i="3" a="1"/>
  <c r="TQ186" i="3" s="1"/>
  <c r="OH195" i="3"/>
  <c r="TT194" i="3" a="1"/>
  <c r="TT194" i="3" s="1"/>
  <c r="TS194" i="3" a="1"/>
  <c r="TS194" i="3" s="1"/>
  <c r="VE152" i="3"/>
  <c r="RR166" i="3" a="1"/>
  <c r="RR166" i="3" s="1"/>
  <c r="RP166" i="3" a="1"/>
  <c r="RP166" i="3" s="1"/>
  <c r="RQ166" i="3" a="1"/>
  <c r="RQ166" i="3" s="1"/>
  <c r="RO166" i="3" a="1"/>
  <c r="RO166" i="3" s="1"/>
  <c r="QN166" i="3" s="1"/>
  <c r="QK166" i="3" s="1"/>
  <c r="OH164" i="3"/>
  <c r="VG152" i="3"/>
  <c r="VL26" i="3"/>
  <c r="QM146" i="3"/>
  <c r="KZ89" i="3"/>
  <c r="PQ15" i="3" a="1"/>
  <c r="PQ15" i="3" s="1"/>
  <c r="PP15" i="3" a="1"/>
  <c r="PP15" i="3" s="1"/>
  <c r="VY142" i="3"/>
  <c r="LA115" i="3"/>
  <c r="MF82" i="3" a="1"/>
  <c r="MF82" i="3" s="1"/>
  <c r="MD82" i="3" a="1"/>
  <c r="MD82" i="3" s="1"/>
  <c r="ME82" i="3" a="1"/>
  <c r="ME82" i="3" s="1"/>
  <c r="MC82" i="3" a="1"/>
  <c r="MC82" i="3" s="1"/>
  <c r="LB82" i="3" s="1"/>
  <c r="RR138" i="3" a="1"/>
  <c r="RR138" i="3" s="1"/>
  <c r="RO138" i="3" a="1"/>
  <c r="RO138" i="3" s="1"/>
  <c r="RQ138" i="3" a="1"/>
  <c r="RQ138" i="3" s="1"/>
  <c r="RP138" i="3" a="1"/>
  <c r="RP138" i="3" s="1"/>
  <c r="UU72" i="3"/>
  <c r="PQ28" i="3" a="1"/>
  <c r="PQ28" i="3" s="1"/>
  <c r="PP28" i="3" a="1"/>
  <c r="PP28" i="3" s="1"/>
  <c r="RU71" i="3" a="1"/>
  <c r="RU71" i="3" s="1"/>
  <c r="RT71" i="3" a="1"/>
  <c r="RT71" i="3" s="1"/>
  <c r="OH5" i="3"/>
  <c r="WC138" i="3"/>
  <c r="VA57" i="3"/>
  <c r="VX16" i="3"/>
  <c r="OK32" i="3"/>
  <c r="UP97" i="3"/>
  <c r="RU112" i="3" a="1"/>
  <c r="RU112" i="3" s="1"/>
  <c r="RT112" i="3" a="1"/>
  <c r="RT112" i="3" s="1"/>
  <c r="VX143" i="3"/>
  <c r="TT131" i="3" a="1"/>
  <c r="TT131" i="3" s="1"/>
  <c r="TS131" i="3" a="1"/>
  <c r="TS131" i="3" s="1"/>
  <c r="WB14" i="3"/>
  <c r="OI135" i="3"/>
  <c r="RQ57" i="3" a="1"/>
  <c r="RQ57" i="3" s="1"/>
  <c r="RP57" i="3" a="1"/>
  <c r="RP57" i="3" s="1"/>
  <c r="RR57" i="3" a="1"/>
  <c r="RR57" i="3" s="1"/>
  <c r="RO57" i="3" a="1"/>
  <c r="RO57" i="3" s="1"/>
  <c r="RU35" i="3" a="1"/>
  <c r="RU35" i="3" s="1"/>
  <c r="RT35" i="3" a="1"/>
  <c r="RT35" i="3" s="1"/>
  <c r="QL14" i="3"/>
  <c r="LC150" i="3"/>
  <c r="RU100" i="3" a="1"/>
  <c r="RU100" i="3" s="1"/>
  <c r="RT100" i="3" a="1"/>
  <c r="RT100" i="3" s="1"/>
  <c r="LA165" i="3"/>
  <c r="KZ82" i="3"/>
  <c r="VE60" i="3"/>
  <c r="WB59" i="3"/>
  <c r="PP82" i="3" a="1"/>
  <c r="PP82" i="3" s="1"/>
  <c r="PQ82" i="3" a="1"/>
  <c r="PQ82" i="3" s="1"/>
  <c r="LA64" i="3"/>
  <c r="TT97" i="3" a="1"/>
  <c r="TT97" i="3" s="1"/>
  <c r="TS97" i="3" a="1"/>
  <c r="TS97" i="3" s="1"/>
  <c r="VB40" i="3"/>
  <c r="TT179" i="3" a="1"/>
  <c r="TT179" i="3" s="1"/>
  <c r="TS179" i="3" a="1"/>
  <c r="TS179" i="3" s="1"/>
  <c r="VE143" i="3"/>
  <c r="OH8" i="3"/>
  <c r="KZ86" i="3"/>
  <c r="LA33" i="3"/>
  <c r="TN108" i="3" a="1"/>
  <c r="TN108" i="3" s="1"/>
  <c r="TQ108" i="3" a="1"/>
  <c r="TQ108" i="3" s="1"/>
  <c r="TP108" i="3" a="1"/>
  <c r="TP108" i="3" s="1"/>
  <c r="TO108" i="3" a="1"/>
  <c r="TO108" i="3" s="1"/>
  <c r="OK70" i="3"/>
  <c r="MD125" i="3" a="1"/>
  <c r="MD125" i="3" s="1"/>
  <c r="MC125" i="3" a="1"/>
  <c r="MC125" i="3" s="1"/>
  <c r="LB125" i="3" s="1"/>
  <c r="ME125" i="3" a="1"/>
  <c r="ME125" i="3" s="1"/>
  <c r="MF125" i="3" a="1"/>
  <c r="MF125" i="3" s="1"/>
  <c r="OK107" i="3"/>
  <c r="QN24" i="3"/>
  <c r="KZ60" i="3"/>
  <c r="LA68" i="3"/>
  <c r="MC43" i="3" a="1"/>
  <c r="MC43" i="3" s="1"/>
  <c r="ME43" i="3" a="1"/>
  <c r="ME43" i="3" s="1"/>
  <c r="MF43" i="3" a="1"/>
  <c r="MF43" i="3" s="1"/>
  <c r="MD43" i="3" a="1"/>
  <c r="MD43" i="3" s="1"/>
  <c r="LB43" i="3" s="1"/>
  <c r="VX9" i="3"/>
  <c r="WB48" i="3"/>
  <c r="RO43" i="3" a="1"/>
  <c r="RO43" i="3" s="1"/>
  <c r="RP43" i="3" a="1"/>
  <c r="RP43" i="3" s="1"/>
  <c r="QN43" i="3" s="1"/>
  <c r="RR43" i="3" a="1"/>
  <c r="RR43" i="3" s="1"/>
  <c r="RQ43" i="3" a="1"/>
  <c r="RQ43" i="3" s="1"/>
  <c r="WA4" i="3"/>
  <c r="QL196" i="3"/>
  <c r="WI195" i="3"/>
  <c r="PP151" i="3" a="1"/>
  <c r="PP151" i="3" s="1"/>
  <c r="PQ151" i="3" a="1"/>
  <c r="PQ151" i="3" s="1"/>
  <c r="WA170" i="3"/>
  <c r="WA194" i="3"/>
  <c r="VV188" i="3"/>
  <c r="WA113" i="3"/>
  <c r="LA192" i="3"/>
  <c r="OH191" i="3"/>
  <c r="UV164" i="3"/>
  <c r="TS92" i="3" a="1"/>
  <c r="TS92" i="3" s="1"/>
  <c r="TT92" i="3" a="1"/>
  <c r="TT92" i="3" s="1"/>
  <c r="VF193" i="3"/>
  <c r="WC188" i="3"/>
  <c r="RT150" i="3" a="1"/>
  <c r="RT150" i="3" s="1"/>
  <c r="RU150" i="3" a="1"/>
  <c r="RU150" i="3" s="1"/>
  <c r="MI185" i="3" a="1"/>
  <c r="MI185" i="3" s="1"/>
  <c r="MH185" i="3" a="1"/>
  <c r="MH185" i="3" s="1"/>
  <c r="WC180" i="3"/>
  <c r="VX155" i="3"/>
  <c r="VE167" i="3"/>
  <c r="VA180" i="3"/>
  <c r="VX151" i="3"/>
  <c r="OH181" i="3"/>
  <c r="LA122" i="3"/>
  <c r="WB149" i="3"/>
  <c r="WB188" i="3"/>
  <c r="PQ159" i="3" a="1"/>
  <c r="PQ159" i="3" s="1"/>
  <c r="PP159" i="3" a="1"/>
  <c r="PP159" i="3" s="1"/>
  <c r="TP149" i="3" a="1"/>
  <c r="TP149" i="3" s="1"/>
  <c r="TO149" i="3" a="1"/>
  <c r="TO149" i="3" s="1"/>
  <c r="TN149" i="3" a="1"/>
  <c r="TN149" i="3" s="1"/>
  <c r="TQ149" i="3" a="1"/>
  <c r="TQ149" i="3" s="1"/>
  <c r="QO180" i="3"/>
  <c r="QL129" i="3"/>
  <c r="PP125" i="3" a="1"/>
  <c r="PP125" i="3" s="1"/>
  <c r="PQ125" i="3" a="1"/>
  <c r="PQ125" i="3" s="1"/>
  <c r="WB35" i="3"/>
  <c r="KZ100" i="3"/>
  <c r="QL153" i="3"/>
  <c r="OK120" i="3"/>
  <c r="OI126" i="3"/>
  <c r="VG93" i="3"/>
  <c r="PQ101" i="3" a="1"/>
  <c r="PQ101" i="3" s="1"/>
  <c r="PP101" i="3" a="1"/>
  <c r="PP101" i="3" s="1"/>
  <c r="VE29" i="3"/>
  <c r="OH165" i="3"/>
  <c r="WB173" i="3"/>
  <c r="MH63" i="3" a="1"/>
  <c r="MH63" i="3" s="1"/>
  <c r="MI63" i="3" a="1"/>
  <c r="MI63" i="3" s="1"/>
  <c r="WA95" i="3"/>
  <c r="VY105" i="3"/>
  <c r="LC164" i="3"/>
  <c r="WB68" i="3"/>
  <c r="OK88" i="3"/>
  <c r="QM8" i="3"/>
  <c r="MC13" i="3" a="1"/>
  <c r="MC13" i="3" s="1"/>
  <c r="MF13" i="3" a="1"/>
  <c r="MF13" i="3" s="1"/>
  <c r="ME13" i="3" a="1"/>
  <c r="ME13" i="3" s="1"/>
  <c r="MD13" i="3" a="1"/>
  <c r="MD13" i="3" s="1"/>
  <c r="LB13" i="3" s="1"/>
  <c r="WB146" i="3"/>
  <c r="VW180" i="3"/>
  <c r="WB81" i="3"/>
  <c r="QM74" i="3"/>
  <c r="WB107" i="3"/>
  <c r="PP63" i="3" a="1"/>
  <c r="PP63" i="3" s="1"/>
  <c r="PQ63" i="3" a="1"/>
  <c r="PQ63" i="3" s="1"/>
  <c r="VX117" i="3"/>
  <c r="TN56" i="3" a="1"/>
  <c r="TN56" i="3" s="1"/>
  <c r="TO56" i="3" a="1"/>
  <c r="TO56" i="3" s="1"/>
  <c r="TQ56" i="3" a="1"/>
  <c r="TQ56" i="3" s="1"/>
  <c r="TP56" i="3" a="1"/>
  <c r="TP56" i="3" s="1"/>
  <c r="WA14" i="3"/>
  <c r="OK99" i="3"/>
  <c r="QM131" i="3"/>
  <c r="WA48" i="3"/>
  <c r="VE126" i="3"/>
  <c r="VT139" i="3"/>
  <c r="WB66" i="3"/>
  <c r="VV87" i="3"/>
  <c r="VF30" i="3"/>
  <c r="VX36" i="3"/>
  <c r="OI51" i="3"/>
  <c r="VE64" i="3"/>
  <c r="VX52" i="3"/>
  <c r="TT29" i="3" a="1"/>
  <c r="TT29" i="3" s="1"/>
  <c r="TS29" i="3" a="1"/>
  <c r="TS29" i="3" s="1"/>
  <c r="QO55" i="3"/>
  <c r="MH36" i="3" a="1"/>
  <c r="MH36" i="3" s="1"/>
  <c r="MI36" i="3" a="1"/>
  <c r="MI36" i="3" s="1"/>
  <c r="LC38" i="3"/>
  <c r="UU146" i="3"/>
  <c r="LC5" i="3"/>
  <c r="QM77" i="3"/>
  <c r="LC138" i="3"/>
  <c r="WB7" i="3"/>
  <c r="OK62" i="3"/>
  <c r="VX64" i="3"/>
  <c r="QL97" i="3"/>
  <c r="WA148" i="3"/>
  <c r="MD150" i="3" a="1"/>
  <c r="MD150" i="3" s="1"/>
  <c r="MF150" i="3" a="1"/>
  <c r="MF150" i="3" s="1"/>
  <c r="MC150" i="3" a="1"/>
  <c r="MC150" i="3" s="1"/>
  <c r="LB150" i="3" s="1"/>
  <c r="ME150" i="3" a="1"/>
  <c r="ME150" i="3" s="1"/>
  <c r="QO42" i="3"/>
  <c r="VX104" i="3"/>
  <c r="VX159" i="3"/>
  <c r="QO13" i="3"/>
  <c r="UP11" i="3"/>
  <c r="LA93" i="3"/>
  <c r="QM29" i="3"/>
  <c r="VV23" i="3"/>
  <c r="VE50" i="3"/>
  <c r="LC51" i="3"/>
  <c r="TP103" i="3" a="1"/>
  <c r="TP103" i="3" s="1"/>
  <c r="TQ103" i="3" a="1"/>
  <c r="TQ103" i="3" s="1"/>
  <c r="TO103" i="3" a="1"/>
  <c r="TO103" i="3" s="1"/>
  <c r="TN103" i="3" a="1"/>
  <c r="TN103" i="3" s="1"/>
  <c r="LC40" i="3"/>
  <c r="UZ184" i="3"/>
  <c r="UO189" i="3"/>
  <c r="PK188" i="3" a="1"/>
  <c r="PK188" i="3" s="1"/>
  <c r="PN188" i="3" a="1"/>
  <c r="PN188" i="3" s="1"/>
  <c r="LC159" i="3"/>
  <c r="UZ195" i="3"/>
  <c r="MD185" i="3" a="1"/>
  <c r="MD185" i="3" s="1"/>
  <c r="MF185" i="3" a="1"/>
  <c r="MF185" i="3" s="1"/>
  <c r="ME185" i="3" a="1"/>
  <c r="ME185" i="3" s="1"/>
  <c r="MC185" i="3" a="1"/>
  <c r="MC185" i="3" s="1"/>
  <c r="VG199" i="3"/>
  <c r="PN181" i="3" a="1"/>
  <c r="PN181" i="3" s="1"/>
  <c r="PK181" i="3" a="1"/>
  <c r="PK181" i="3" s="1"/>
  <c r="TS125" i="3" a="1"/>
  <c r="TS125" i="3" s="1"/>
  <c r="TT125" i="3" a="1"/>
  <c r="TT125" i="3" s="1"/>
  <c r="PK131" i="3" a="1"/>
  <c r="PK131" i="3" s="1"/>
  <c r="OJ131" i="3" s="1"/>
  <c r="PN131" i="3" a="1"/>
  <c r="PN131" i="3" s="1"/>
  <c r="TS140" i="3" a="1"/>
  <c r="TS140" i="3" s="1"/>
  <c r="TT140" i="3" a="1"/>
  <c r="TT140" i="3" s="1"/>
  <c r="MH180" i="3" a="1"/>
  <c r="MH180" i="3" s="1"/>
  <c r="MI180" i="3" a="1"/>
  <c r="MI180" i="3" s="1"/>
  <c r="VT130" i="3"/>
  <c r="MF124" i="3" a="1"/>
  <c r="MF124" i="3" s="1"/>
  <c r="ME124" i="3" a="1"/>
  <c r="ME124" i="3" s="1"/>
  <c r="MC124" i="3" a="1"/>
  <c r="MC124" i="3" s="1"/>
  <c r="LB124" i="3" s="1"/>
  <c r="MD124" i="3" a="1"/>
  <c r="MD124" i="3" s="1"/>
  <c r="MH161" i="3" a="1"/>
  <c r="MH161" i="3" s="1"/>
  <c r="MI161" i="3" a="1"/>
  <c r="MI161" i="3" s="1"/>
  <c r="UT196" i="3"/>
  <c r="PN124" i="3" a="1"/>
  <c r="PN124" i="3" s="1"/>
  <c r="PK124" i="3" a="1"/>
  <c r="PK124" i="3" s="1"/>
  <c r="MH152" i="3" a="1"/>
  <c r="MH152" i="3" s="1"/>
  <c r="MI152" i="3" a="1"/>
  <c r="MI152" i="3" s="1"/>
  <c r="LB152" i="3" s="1"/>
  <c r="WA149" i="3"/>
  <c r="WA126" i="3"/>
  <c r="WB113" i="3"/>
  <c r="OI164" i="3"/>
  <c r="MD71" i="3" a="1"/>
  <c r="MD71" i="3" s="1"/>
  <c r="MC71" i="3" a="1"/>
  <c r="MC71" i="3" s="1"/>
  <c r="LB71" i="3" s="1"/>
  <c r="ME71" i="3" a="1"/>
  <c r="ME71" i="3" s="1"/>
  <c r="MF71" i="3" a="1"/>
  <c r="MF71" i="3" s="1"/>
  <c r="PQ161" i="3" a="1"/>
  <c r="PQ161" i="3" s="1"/>
  <c r="PP161" i="3" a="1"/>
  <c r="PP161" i="3" s="1"/>
  <c r="PQ100" i="3" a="1"/>
  <c r="PQ100" i="3" s="1"/>
  <c r="PP100" i="3" a="1"/>
  <c r="PP100" i="3" s="1"/>
  <c r="VX199" i="3"/>
  <c r="TZ209" i="3"/>
  <c r="VY204" i="3" s="1"/>
  <c r="TZ208" i="3"/>
  <c r="VY203" i="3" s="1"/>
  <c r="VY146" i="3" s="1"/>
  <c r="VY3" i="3"/>
  <c r="VX103" i="3"/>
  <c r="KZ94" i="3"/>
  <c r="PQ173" i="3" a="1"/>
  <c r="PQ173" i="3" s="1"/>
  <c r="PP173" i="3" a="1"/>
  <c r="PP173" i="3" s="1"/>
  <c r="WA30" i="3"/>
  <c r="LA55" i="3"/>
  <c r="RP97" i="3" a="1"/>
  <c r="RP97" i="3" s="1"/>
  <c r="RQ97" i="3" a="1"/>
  <c r="RQ97" i="3" s="1"/>
  <c r="RR97" i="3" a="1"/>
  <c r="RR97" i="3" s="1"/>
  <c r="RO97" i="3" a="1"/>
  <c r="RO97" i="3" s="1"/>
  <c r="TT25" i="3" a="1"/>
  <c r="TT25" i="3" s="1"/>
  <c r="TS25" i="3" a="1"/>
  <c r="TS25" i="3" s="1"/>
  <c r="UZ4" i="3"/>
  <c r="WA28" i="3"/>
  <c r="QM149" i="3"/>
  <c r="PN73" i="3" a="1"/>
  <c r="PN73" i="3" s="1"/>
  <c r="PK73" i="3" a="1"/>
  <c r="PK73" i="3" s="1"/>
  <c r="OK164" i="3"/>
  <c r="QL159" i="3"/>
  <c r="PP57" i="3" a="1"/>
  <c r="PP57" i="3" s="1"/>
  <c r="PQ57" i="3" a="1"/>
  <c r="PQ57" i="3" s="1"/>
  <c r="PQ122" i="3" a="1"/>
  <c r="PQ122" i="3" s="1"/>
  <c r="PP122" i="3" a="1"/>
  <c r="PP122" i="3" s="1"/>
  <c r="UZ155" i="3"/>
  <c r="WB70" i="3"/>
  <c r="PP146" i="3" a="1"/>
  <c r="PP146" i="3" s="1"/>
  <c r="PQ146" i="3" a="1"/>
  <c r="PQ146" i="3" s="1"/>
  <c r="VE76" i="3"/>
  <c r="LC125" i="3"/>
  <c r="VV178" i="3"/>
  <c r="LC66" i="3"/>
  <c r="WA6" i="3"/>
  <c r="PK74" i="3" a="1"/>
  <c r="PK74" i="3" s="1"/>
  <c r="PN74" i="3" a="1"/>
  <c r="PN74" i="3" s="1"/>
  <c r="TN81" i="3" a="1"/>
  <c r="TN81" i="3" s="1"/>
  <c r="TP81" i="3" a="1"/>
  <c r="TP81" i="3" s="1"/>
  <c r="TO81" i="3" a="1"/>
  <c r="TO81" i="3" s="1"/>
  <c r="TQ81" i="3" a="1"/>
  <c r="TQ81" i="3" s="1"/>
  <c r="QO38" i="3"/>
  <c r="WA45" i="3"/>
  <c r="KZ119" i="3"/>
  <c r="OK78" i="3"/>
  <c r="MD81" i="3" a="1"/>
  <c r="MD81" i="3" s="1"/>
  <c r="MF81" i="3" a="1"/>
  <c r="MF81" i="3" s="1"/>
  <c r="MC81" i="3" a="1"/>
  <c r="MC81" i="3" s="1"/>
  <c r="ME81" i="3" a="1"/>
  <c r="ME81" i="3" s="1"/>
  <c r="VE99" i="3"/>
  <c r="KZ56" i="3"/>
  <c r="MH179" i="3" a="1"/>
  <c r="MH179" i="3" s="1"/>
  <c r="MI179" i="3" a="1"/>
  <c r="MI179" i="3" s="1"/>
  <c r="WB34" i="3"/>
  <c r="MH128" i="3" a="1"/>
  <c r="MH128" i="3" s="1"/>
  <c r="MI128" i="3" a="1"/>
  <c r="MI128" i="3" s="1"/>
  <c r="OK48" i="3"/>
  <c r="OH96" i="3"/>
  <c r="OK76" i="3"/>
  <c r="QL18" i="3"/>
  <c r="PK143" i="3" a="1"/>
  <c r="PK143" i="3" s="1"/>
  <c r="PN143" i="3" a="1"/>
  <c r="PN143" i="3" s="1"/>
  <c r="WD19" i="3"/>
  <c r="WA79" i="3"/>
  <c r="VY72" i="3"/>
  <c r="WB15" i="3"/>
  <c r="KZ46" i="3"/>
  <c r="VK79" i="3"/>
  <c r="TW209" i="3"/>
  <c r="VV204" i="3" s="1"/>
  <c r="VV180" i="3" s="1"/>
  <c r="TW208" i="3"/>
  <c r="VV203" i="3" s="1"/>
  <c r="VV195" i="3" s="1"/>
  <c r="VE125" i="3"/>
  <c r="VW163" i="3"/>
  <c r="QO73" i="3"/>
  <c r="VX5" i="3"/>
  <c r="WI66" i="3"/>
  <c r="VT102" i="3"/>
  <c r="QL37" i="3"/>
  <c r="TQ22" i="3" a="1"/>
  <c r="TQ22" i="3" s="1"/>
  <c r="TO22" i="3" a="1"/>
  <c r="TO22" i="3" s="1"/>
  <c r="TN22" i="3" a="1"/>
  <c r="TN22" i="3" s="1"/>
  <c r="TP22" i="3" a="1"/>
  <c r="TP22" i="3" s="1"/>
  <c r="VL22" i="3"/>
  <c r="QL29" i="3"/>
  <c r="UX110" i="3"/>
  <c r="RR29" i="3" a="1"/>
  <c r="RR29" i="3" s="1"/>
  <c r="RQ29" i="3" a="1"/>
  <c r="RQ29" i="3" s="1"/>
  <c r="RP29" i="3" a="1"/>
  <c r="RP29" i="3" s="1"/>
  <c r="RO29" i="3" a="1"/>
  <c r="RO29" i="3" s="1"/>
  <c r="WA143" i="3"/>
  <c r="LC58" i="3"/>
  <c r="VW144" i="3"/>
  <c r="VE123" i="3"/>
  <c r="LA76" i="3"/>
  <c r="WB42" i="3"/>
  <c r="TO8" i="3" a="1"/>
  <c r="TO8" i="3" s="1"/>
  <c r="TP8" i="3" a="1"/>
  <c r="TP8" i="3" s="1"/>
  <c r="TN8" i="3" a="1"/>
  <c r="TN8" i="3" s="1"/>
  <c r="TQ8" i="3" a="1"/>
  <c r="TQ8" i="3" s="1"/>
  <c r="VT38" i="3"/>
  <c r="VY50" i="3"/>
  <c r="WB9" i="3"/>
  <c r="TS38" i="3" a="1"/>
  <c r="TS38" i="3" s="1"/>
  <c r="TT38" i="3" a="1"/>
  <c r="TT38" i="3" s="1"/>
  <c r="RT176" i="3" a="1"/>
  <c r="RT176" i="3" s="1"/>
  <c r="RU176" i="3" a="1"/>
  <c r="RU176" i="3" s="1"/>
  <c r="QN176" i="3" s="1"/>
  <c r="QK176" i="3" s="1"/>
  <c r="UP133" i="3"/>
  <c r="VG187" i="3"/>
  <c r="OK187" i="3"/>
  <c r="RT173" i="3" a="1"/>
  <c r="RT173" i="3" s="1"/>
  <c r="RU173" i="3" a="1"/>
  <c r="RU173" i="3" s="1"/>
  <c r="VE189" i="3"/>
  <c r="UW193" i="3"/>
  <c r="RU181" i="3" a="1"/>
  <c r="RU181" i="3" s="1"/>
  <c r="RT181" i="3" a="1"/>
  <c r="RT181" i="3" s="1"/>
  <c r="WB160" i="3"/>
  <c r="VX197" i="3"/>
  <c r="RP179" i="3" a="1"/>
  <c r="RP179" i="3" s="1"/>
  <c r="RR179" i="3" a="1"/>
  <c r="RR179" i="3" s="1"/>
  <c r="RQ179" i="3" a="1"/>
  <c r="RQ179" i="3" s="1"/>
  <c r="RO179" i="3" a="1"/>
  <c r="RO179" i="3" s="1"/>
  <c r="QN179" i="3" s="1"/>
  <c r="OH177" i="3"/>
  <c r="VA126" i="3"/>
  <c r="RR169" i="3" a="1"/>
  <c r="RR169" i="3" s="1"/>
  <c r="RO169" i="3" a="1"/>
  <c r="RO169" i="3" s="1"/>
  <c r="RP169" i="3" a="1"/>
  <c r="RP169" i="3" s="1"/>
  <c r="RQ169" i="3" a="1"/>
  <c r="RQ169" i="3" s="1"/>
  <c r="MD179" i="3" a="1"/>
  <c r="MD179" i="3" s="1"/>
  <c r="LB179" i="3" s="1"/>
  <c r="MF179" i="3" a="1"/>
  <c r="MF179" i="3" s="1"/>
  <c r="MC179" i="3" a="1"/>
  <c r="MC179" i="3" s="1"/>
  <c r="ME179" i="3" a="1"/>
  <c r="ME179" i="3" s="1"/>
  <c r="VE171" i="3"/>
  <c r="WB183" i="3"/>
  <c r="VE127" i="3"/>
  <c r="OK180" i="3"/>
  <c r="WC59" i="3"/>
  <c r="LC196" i="3"/>
  <c r="LA159" i="3"/>
  <c r="WC144" i="3"/>
  <c r="TS91" i="3" a="1"/>
  <c r="TS91" i="3" s="1"/>
  <c r="TT91" i="3" a="1"/>
  <c r="TT91" i="3" s="1"/>
  <c r="WI121" i="3"/>
  <c r="VV71" i="3"/>
  <c r="KZ95" i="3"/>
  <c r="WA83" i="3"/>
  <c r="UX15" i="3"/>
  <c r="OI183" i="3"/>
  <c r="OK163" i="3"/>
  <c r="LC33" i="3"/>
  <c r="TS95" i="3" a="1"/>
  <c r="TS95" i="3" s="1"/>
  <c r="TT95" i="3" a="1"/>
  <c r="TT95" i="3" s="1"/>
  <c r="UW113" i="3"/>
  <c r="MI138" i="3" a="1"/>
  <c r="MI138" i="3" s="1"/>
  <c r="MH138" i="3" a="1"/>
  <c r="MH138" i="3" s="1"/>
  <c r="VE104" i="3"/>
  <c r="VX79" i="3"/>
  <c r="VG119" i="3"/>
  <c r="LC27" i="3"/>
  <c r="QL160" i="3"/>
  <c r="TS42" i="3" a="1"/>
  <c r="TS42" i="3" s="1"/>
  <c r="TT42" i="3" a="1"/>
  <c r="TT42" i="3" s="1"/>
  <c r="SR209" i="3"/>
  <c r="UQ204" i="3" s="1"/>
  <c r="UQ40" i="3" s="1"/>
  <c r="SR208" i="3"/>
  <c r="UQ203" i="3" s="1"/>
  <c r="UQ158" i="3" s="1"/>
  <c r="VE37" i="3"/>
  <c r="VE32" i="3"/>
  <c r="TQ92" i="3" a="1"/>
  <c r="TQ92" i="3" s="1"/>
  <c r="TN92" i="3" a="1"/>
  <c r="TN92" i="3" s="1"/>
  <c r="TO92" i="3" a="1"/>
  <c r="TO92" i="3" s="1"/>
  <c r="TP92" i="3" a="1"/>
  <c r="TP92" i="3" s="1"/>
  <c r="WB11" i="3"/>
  <c r="PK50" i="3" a="1"/>
  <c r="PK50" i="3" s="1"/>
  <c r="PN50" i="3" a="1"/>
  <c r="PN50" i="3" s="1"/>
  <c r="RT106" i="3" a="1"/>
  <c r="RT106" i="3" s="1"/>
  <c r="RU106" i="3" a="1"/>
  <c r="RU106" i="3" s="1"/>
  <c r="TT51" i="3" a="1"/>
  <c r="TT51" i="3" s="1"/>
  <c r="TS51" i="3" a="1"/>
  <c r="TS51" i="3" s="1"/>
  <c r="VQ51" i="3"/>
  <c r="VY102" i="3"/>
  <c r="VX39" i="3"/>
  <c r="VY114" i="3"/>
  <c r="TT34" i="3" a="1"/>
  <c r="TT34" i="3" s="1"/>
  <c r="TS34" i="3" a="1"/>
  <c r="TS34" i="3" s="1"/>
  <c r="MH48" i="3" a="1"/>
  <c r="MH48" i="3" s="1"/>
  <c r="MI48" i="3" a="1"/>
  <c r="MI48" i="3" s="1"/>
  <c r="UW65" i="3"/>
  <c r="VE68" i="3"/>
  <c r="WA74" i="3"/>
  <c r="TT118" i="3" a="1"/>
  <c r="TT118" i="3" s="1"/>
  <c r="TS118" i="3" a="1"/>
  <c r="TS118" i="3" s="1"/>
  <c r="UZ45" i="3"/>
  <c r="LA35" i="3"/>
  <c r="QL113" i="3"/>
  <c r="VV116" i="3"/>
  <c r="TQ48" i="3" a="1"/>
  <c r="TQ48" i="3" s="1"/>
  <c r="TN48" i="3" a="1"/>
  <c r="TN48" i="3" s="1"/>
  <c r="TP48" i="3" a="1"/>
  <c r="TP48" i="3" s="1"/>
  <c r="TO48" i="3" a="1"/>
  <c r="TO48" i="3" s="1"/>
  <c r="WB61" i="3"/>
  <c r="RP143" i="3" a="1"/>
  <c r="RP143" i="3" s="1"/>
  <c r="RQ143" i="3" a="1"/>
  <c r="RQ143" i="3" s="1"/>
  <c r="RO143" i="3" a="1"/>
  <c r="RO143" i="3" s="1"/>
  <c r="QN143" i="3" s="1"/>
  <c r="QK143" i="3" s="1"/>
  <c r="RR143" i="3" a="1"/>
  <c r="RR143" i="3" s="1"/>
  <c r="VX28" i="3"/>
  <c r="QL9" i="3"/>
  <c r="OK36" i="3"/>
  <c r="ME36" i="3" a="1"/>
  <c r="ME36" i="3" s="1"/>
  <c r="MC36" i="3" a="1"/>
  <c r="MC36" i="3" s="1"/>
  <c r="LB36" i="3" s="1"/>
  <c r="KY36" i="3" s="1"/>
  <c r="MF36" i="3" a="1"/>
  <c r="MF36" i="3" s="1"/>
  <c r="MD36" i="3" a="1"/>
  <c r="MD36" i="3" s="1"/>
  <c r="WB18" i="3"/>
  <c r="TU209" i="3"/>
  <c r="VT204" i="3" s="1"/>
  <c r="TU208" i="3"/>
  <c r="VT203" i="3" s="1"/>
  <c r="VT112" i="3" s="1"/>
  <c r="OI59" i="3"/>
  <c r="UV71" i="3"/>
  <c r="TP128" i="3" a="1"/>
  <c r="TP128" i="3" s="1"/>
  <c r="TO128" i="3" a="1"/>
  <c r="TO128" i="3" s="1"/>
  <c r="TN128" i="3" a="1"/>
  <c r="TN128" i="3" s="1"/>
  <c r="TQ128" i="3" a="1"/>
  <c r="TQ128" i="3" s="1"/>
  <c r="WA11" i="3"/>
  <c r="SZ208" i="3"/>
  <c r="UY203" i="3" s="1"/>
  <c r="SZ209" i="3"/>
  <c r="UY204" i="3" s="1"/>
  <c r="UY140" i="3" s="1"/>
  <c r="QL16" i="3"/>
  <c r="RT65" i="3" a="1"/>
  <c r="RT65" i="3" s="1"/>
  <c r="RU65" i="3" a="1"/>
  <c r="RU65" i="3" s="1"/>
  <c r="KZ81" i="3"/>
  <c r="WC77" i="3"/>
  <c r="WB133" i="3"/>
  <c r="ME6" i="3" a="1"/>
  <c r="ME6" i="3" s="1"/>
  <c r="MC6" i="3" a="1"/>
  <c r="MC6" i="3" s="1"/>
  <c r="LB6" i="3" s="1"/>
  <c r="KY6" i="3" s="1"/>
  <c r="MD6" i="3" a="1"/>
  <c r="MD6" i="3" s="1"/>
  <c r="MF6" i="3" a="1"/>
  <c r="MF6" i="3" s="1"/>
  <c r="RU124" i="3" a="1"/>
  <c r="RU124" i="3" s="1"/>
  <c r="RT124" i="3" a="1"/>
  <c r="RT124" i="3" s="1"/>
  <c r="WD57" i="3"/>
  <c r="QL122" i="3"/>
  <c r="VT197" i="3"/>
  <c r="OH23" i="3"/>
  <c r="UQ24" i="3"/>
  <c r="RT196" i="3" a="1"/>
  <c r="RT196" i="3" s="1"/>
  <c r="RU196" i="3" a="1"/>
  <c r="RU196" i="3" s="1"/>
  <c r="UN187" i="3"/>
  <c r="TT182" i="3" a="1"/>
  <c r="TT182" i="3" s="1"/>
  <c r="TS182" i="3" a="1"/>
  <c r="TS182" i="3" s="1"/>
  <c r="WA188" i="3"/>
  <c r="WA130" i="3"/>
  <c r="WH108" i="3"/>
  <c r="QL198" i="3"/>
  <c r="VT145" i="3"/>
  <c r="VV176" i="3"/>
  <c r="UZ181" i="3"/>
  <c r="VY184" i="3"/>
  <c r="WI186" i="3"/>
  <c r="VV164" i="3"/>
  <c r="WA144" i="3"/>
  <c r="WB198" i="3"/>
  <c r="VK187" i="3"/>
  <c r="TS185" i="3" a="1"/>
  <c r="TS185" i="3" s="1"/>
  <c r="TT185" i="3" a="1"/>
  <c r="TT185" i="3" s="1"/>
  <c r="VQ185" i="3"/>
  <c r="OK189" i="3"/>
  <c r="MI195" i="3" a="1"/>
  <c r="MI195" i="3" s="1"/>
  <c r="MH195" i="3" a="1"/>
  <c r="MH195" i="3" s="1"/>
  <c r="MH200" i="3" a="1"/>
  <c r="MH200" i="3" s="1"/>
  <c r="MI200" i="3" a="1"/>
  <c r="MI200" i="3" s="1"/>
  <c r="VK183" i="3"/>
  <c r="TS164" i="3" a="1"/>
  <c r="TS164" i="3" s="1"/>
  <c r="TT164" i="3" a="1"/>
  <c r="TT164" i="3" s="1"/>
  <c r="VX145" i="3"/>
  <c r="UN167" i="3"/>
  <c r="MC83" i="3" a="1"/>
  <c r="MC83" i="3" s="1"/>
  <c r="MF83" i="3" a="1"/>
  <c r="MF83" i="3" s="1"/>
  <c r="ME83" i="3" a="1"/>
  <c r="ME83" i="3" s="1"/>
  <c r="MD83" i="3" a="1"/>
  <c r="MD83" i="3" s="1"/>
  <c r="UZ122" i="3"/>
  <c r="VE74" i="3"/>
  <c r="QM179" i="3"/>
  <c r="ME182" i="3" a="1"/>
  <c r="ME182" i="3" s="1"/>
  <c r="MD182" i="3" a="1"/>
  <c r="MD182" i="3" s="1"/>
  <c r="MF182" i="3" a="1"/>
  <c r="MF182" i="3" s="1"/>
  <c r="MC182" i="3" a="1"/>
  <c r="MC182" i="3" s="1"/>
  <c r="VA140" i="3"/>
  <c r="VV152" i="3"/>
  <c r="WA107" i="3"/>
  <c r="VE48" i="3"/>
  <c r="VX172" i="3"/>
  <c r="LC110" i="3"/>
  <c r="UO175" i="3"/>
  <c r="LC168" i="3"/>
  <c r="QO119" i="3"/>
  <c r="WB93" i="3"/>
  <c r="RR128" i="3" a="1"/>
  <c r="RR128" i="3" s="1"/>
  <c r="QN128" i="3" s="1"/>
  <c r="QK128" i="3" s="1"/>
  <c r="RP128" i="3" a="1"/>
  <c r="RP128" i="3" s="1"/>
  <c r="RO128" i="3" a="1"/>
  <c r="RO128" i="3" s="1"/>
  <c r="RQ128" i="3" a="1"/>
  <c r="RQ128" i="3" s="1"/>
  <c r="PK64" i="3" a="1"/>
  <c r="PK64" i="3" s="1"/>
  <c r="OJ64" i="3" s="1"/>
  <c r="PN64" i="3" a="1"/>
  <c r="PN64" i="3" s="1"/>
  <c r="VT113" i="3"/>
  <c r="VX170" i="3"/>
  <c r="PQ81" i="3" a="1"/>
  <c r="PQ81" i="3" s="1"/>
  <c r="PP81" i="3" a="1"/>
  <c r="PP81" i="3" s="1"/>
  <c r="MC146" i="3" a="1"/>
  <c r="MC146" i="3" s="1"/>
  <c r="LB146" i="3" s="1"/>
  <c r="KY146" i="3" s="1"/>
  <c r="ME146" i="3" a="1"/>
  <c r="ME146" i="3" s="1"/>
  <c r="MF146" i="3" a="1"/>
  <c r="MF146" i="3" s="1"/>
  <c r="MD146" i="3" a="1"/>
  <c r="MD146" i="3" s="1"/>
  <c r="VT177" i="3"/>
  <c r="VH50" i="3"/>
  <c r="WB182" i="3"/>
  <c r="UQ51" i="3"/>
  <c r="VV9" i="3"/>
  <c r="VY53" i="3"/>
  <c r="OH71" i="3"/>
  <c r="TN146" i="3" a="1"/>
  <c r="TN146" i="3" s="1"/>
  <c r="TP146" i="3" a="1"/>
  <c r="TP146" i="3" s="1"/>
  <c r="TO146" i="3" a="1"/>
  <c r="TO146" i="3" s="1"/>
  <c r="TQ146" i="3" a="1"/>
  <c r="TQ146" i="3" s="1"/>
  <c r="LA20" i="3"/>
  <c r="OH94" i="3"/>
  <c r="VT110" i="3"/>
  <c r="MH103" i="3" a="1"/>
  <c r="MH103" i="3" s="1"/>
  <c r="MI103" i="3" a="1"/>
  <c r="MI103" i="3" s="1"/>
  <c r="VV131" i="3"/>
  <c r="OH114" i="3"/>
  <c r="VV123" i="3"/>
  <c r="WE23" i="3"/>
  <c r="QL94" i="3"/>
  <c r="LC177" i="3"/>
  <c r="QO146" i="3"/>
  <c r="OH68" i="3"/>
  <c r="VW33" i="3"/>
  <c r="TS138" i="3" a="1"/>
  <c r="TS138" i="3" s="1"/>
  <c r="TT138" i="3" a="1"/>
  <c r="TT138" i="3" s="1"/>
  <c r="LC117" i="3"/>
  <c r="KZ157" i="3"/>
  <c r="MC133" i="3" a="1"/>
  <c r="MC133" i="3" s="1"/>
  <c r="MF133" i="3" a="1"/>
  <c r="MF133" i="3" s="1"/>
  <c r="MD133" i="3" a="1"/>
  <c r="MD133" i="3" s="1"/>
  <c r="ME133" i="3" a="1"/>
  <c r="ME133" i="3" s="1"/>
  <c r="VA71" i="3"/>
  <c r="VX43" i="3"/>
  <c r="OK47" i="3"/>
  <c r="VY29" i="3"/>
  <c r="QO96" i="3"/>
  <c r="PK97" i="3" a="1"/>
  <c r="PK97" i="3" s="1"/>
  <c r="PN97" i="3" a="1"/>
  <c r="PN97" i="3" s="1"/>
  <c r="RO59" i="3" a="1"/>
  <c r="RO59" i="3" s="1"/>
  <c r="RQ59" i="3" a="1"/>
  <c r="RQ59" i="3" s="1"/>
  <c r="RP59" i="3" a="1"/>
  <c r="RP59" i="3" s="1"/>
  <c r="RR59" i="3" a="1"/>
  <c r="RR59" i="3" s="1"/>
  <c r="VE35" i="3"/>
  <c r="VL84" i="3"/>
  <c r="TT100" i="3" a="1"/>
  <c r="TT100" i="3" s="1"/>
  <c r="TS100" i="3" a="1"/>
  <c r="TS100" i="3" s="1"/>
  <c r="UY178" i="3"/>
  <c r="UZ126" i="3"/>
  <c r="OK135" i="3"/>
  <c r="KZ98" i="3"/>
  <c r="WA89" i="3"/>
  <c r="MF14" i="3" a="1"/>
  <c r="MF14" i="3" s="1"/>
  <c r="MC14" i="3" a="1"/>
  <c r="MC14" i="3" s="1"/>
  <c r="MD14" i="3" a="1"/>
  <c r="MD14" i="3" s="1"/>
  <c r="ME14" i="3" a="1"/>
  <c r="ME14" i="3" s="1"/>
  <c r="KZ62" i="3"/>
  <c r="VH40" i="3"/>
  <c r="MC48" i="3" a="1"/>
  <c r="MC48" i="3" s="1"/>
  <c r="MD48" i="3" a="1"/>
  <c r="MD48" i="3" s="1"/>
  <c r="MF48" i="3" a="1"/>
  <c r="MF48" i="3" s="1"/>
  <c r="ME48" i="3" a="1"/>
  <c r="ME48" i="3" s="1"/>
  <c r="VV161" i="3"/>
  <c r="LA74" i="3"/>
  <c r="QO138" i="3"/>
  <c r="QL56" i="3"/>
  <c r="TA209" i="3"/>
  <c r="UZ204" i="3" s="1"/>
  <c r="UZ92" i="3" s="1"/>
  <c r="TA208" i="3"/>
  <c r="UZ203" i="3" s="1"/>
  <c r="UZ170" i="3" s="1"/>
  <c r="OK98" i="3"/>
  <c r="WC48" i="3"/>
  <c r="UV114" i="3"/>
  <c r="MI8" i="3" a="1"/>
  <c r="MI8" i="3" s="1"/>
  <c r="MH8" i="3" a="1"/>
  <c r="MH8" i="3" s="1"/>
  <c r="QL145" i="3"/>
  <c r="VY13" i="3"/>
  <c r="UU58" i="3"/>
  <c r="LC8" i="3"/>
  <c r="VB85" i="3"/>
  <c r="KZ57" i="3"/>
  <c r="QM83" i="3"/>
  <c r="WB123" i="3"/>
  <c r="UQ4" i="3"/>
  <c r="VX63" i="3"/>
  <c r="OI176" i="3"/>
  <c r="UO24" i="3"/>
  <c r="WB159" i="3"/>
  <c r="VX188" i="3"/>
  <c r="VH193" i="3"/>
  <c r="VY179" i="3"/>
  <c r="VT173" i="3"/>
  <c r="LA200" i="3"/>
  <c r="UQ192" i="3"/>
  <c r="TT175" i="3" a="1"/>
  <c r="TT175" i="3" s="1"/>
  <c r="TS175" i="3" a="1"/>
  <c r="TS175" i="3" s="1"/>
  <c r="MI193" i="3" a="1"/>
  <c r="MI193" i="3" s="1"/>
  <c r="MH193" i="3" a="1"/>
  <c r="MH193" i="3" s="1"/>
  <c r="VY191" i="3"/>
  <c r="VX124" i="3"/>
  <c r="MI194" i="3" a="1"/>
  <c r="MI194" i="3" s="1"/>
  <c r="MH194" i="3" a="1"/>
  <c r="MH194" i="3" s="1"/>
  <c r="TQ180" i="3" a="1"/>
  <c r="TQ180" i="3" s="1"/>
  <c r="TP180" i="3" a="1"/>
  <c r="TP180" i="3" s="1"/>
  <c r="TN180" i="3" a="1"/>
  <c r="TN180" i="3" s="1"/>
  <c r="TO180" i="3" a="1"/>
  <c r="TO180" i="3" s="1"/>
  <c r="VL180" i="3"/>
  <c r="QL189" i="3"/>
  <c r="VE163" i="3"/>
  <c r="LB182" i="3"/>
  <c r="TQ166" i="3" a="1"/>
  <c r="TQ166" i="3" s="1"/>
  <c r="TO166" i="3" a="1"/>
  <c r="TO166" i="3" s="1"/>
  <c r="TN166" i="3" a="1"/>
  <c r="TN166" i="3" s="1"/>
  <c r="TP166" i="3" a="1"/>
  <c r="TP166" i="3" s="1"/>
  <c r="VY99" i="3"/>
  <c r="VX193" i="3"/>
  <c r="RO199" i="3" a="1"/>
  <c r="RO199" i="3" s="1"/>
  <c r="RP199" i="3" a="1"/>
  <c r="RP199" i="3" s="1"/>
  <c r="RR199" i="3" a="1"/>
  <c r="RR199" i="3" s="1"/>
  <c r="RQ199" i="3" a="1"/>
  <c r="RQ199" i="3" s="1"/>
  <c r="TN198" i="3" a="1"/>
  <c r="TN198" i="3" s="1"/>
  <c r="TO198" i="3" a="1"/>
  <c r="TO198" i="3" s="1"/>
  <c r="TQ198" i="3" a="1"/>
  <c r="TQ198" i="3" s="1"/>
  <c r="TP198" i="3" a="1"/>
  <c r="TP198" i="3" s="1"/>
  <c r="LA186" i="3"/>
  <c r="QM198" i="3"/>
  <c r="OH160" i="3"/>
  <c r="LA180" i="3"/>
  <c r="WA200" i="3"/>
  <c r="KZ197" i="3"/>
  <c r="QL120" i="3"/>
  <c r="MF181" i="3" a="1"/>
  <c r="MF181" i="3" s="1"/>
  <c r="MD181" i="3" a="1"/>
  <c r="MD181" i="3" s="1"/>
  <c r="ME181" i="3" a="1"/>
  <c r="ME181" i="3" s="1"/>
  <c r="MC181" i="3" a="1"/>
  <c r="MC181" i="3" s="1"/>
  <c r="TT123" i="3" a="1"/>
  <c r="TT123" i="3" s="1"/>
  <c r="TS123" i="3" a="1"/>
  <c r="TS123" i="3" s="1"/>
  <c r="TO200" i="3" a="1"/>
  <c r="TO200" i="3" s="1"/>
  <c r="TN200" i="3" a="1"/>
  <c r="TN200" i="3" s="1"/>
  <c r="TQ200" i="3" a="1"/>
  <c r="TQ200" i="3" s="1"/>
  <c r="TP200" i="3" a="1"/>
  <c r="TP200" i="3" s="1"/>
  <c r="VV192" i="3"/>
  <c r="PQ139" i="3" a="1"/>
  <c r="PQ139" i="3" s="1"/>
  <c r="PP139" i="3" a="1"/>
  <c r="PP139" i="3" s="1"/>
  <c r="TS180" i="3" a="1"/>
  <c r="TS180" i="3" s="1"/>
  <c r="TT180" i="3" a="1"/>
  <c r="TT180" i="3" s="1"/>
  <c r="PP195" i="3" a="1"/>
  <c r="PP195" i="3" s="1"/>
  <c r="PQ195" i="3" a="1"/>
  <c r="PQ195" i="3" s="1"/>
  <c r="UP200" i="3"/>
  <c r="OI174" i="3"/>
  <c r="VK197" i="3"/>
  <c r="RU180" i="3" a="1"/>
  <c r="RU180" i="3" s="1"/>
  <c r="RT180" i="3" a="1"/>
  <c r="RT180" i="3" s="1"/>
  <c r="QO188" i="3"/>
  <c r="QL190" i="3"/>
  <c r="QO124" i="3"/>
  <c r="VD174" i="3"/>
  <c r="KZ199" i="3"/>
  <c r="ME180" i="3" a="1"/>
  <c r="ME180" i="3" s="1"/>
  <c r="MF180" i="3" a="1"/>
  <c r="MF180" i="3" s="1"/>
  <c r="MD180" i="3" a="1"/>
  <c r="MD180" i="3" s="1"/>
  <c r="MC180" i="3" a="1"/>
  <c r="MC180" i="3" s="1"/>
  <c r="LB180" i="3" s="1"/>
  <c r="KY180" i="3" s="1"/>
  <c r="OJ197" i="3"/>
  <c r="MH196" i="3" a="1"/>
  <c r="MH196" i="3" s="1"/>
  <c r="MI196" i="3" a="1"/>
  <c r="MI196" i="3" s="1"/>
  <c r="KZ181" i="3"/>
  <c r="OH175" i="3"/>
  <c r="MI186" i="3" a="1"/>
  <c r="MI186" i="3" s="1"/>
  <c r="MH186" i="3" a="1"/>
  <c r="MH186" i="3" s="1"/>
  <c r="VH99" i="3"/>
  <c r="QL134" i="3"/>
  <c r="OK168" i="3"/>
  <c r="VX157" i="3"/>
  <c r="OH176" i="3"/>
  <c r="VT192" i="3"/>
  <c r="KZ193" i="3"/>
  <c r="UZ186" i="3"/>
  <c r="QO128" i="3"/>
  <c r="WB180" i="3"/>
  <c r="VY155" i="3"/>
  <c r="UU170" i="3"/>
  <c r="WA180" i="3"/>
  <c r="PQ171" i="3" a="1"/>
  <c r="PQ171" i="3" s="1"/>
  <c r="PP171" i="3" a="1"/>
  <c r="PP171" i="3" s="1"/>
  <c r="VE165" i="3"/>
  <c r="VX187" i="3"/>
  <c r="MI181" i="3" a="1"/>
  <c r="MI181" i="3" s="1"/>
  <c r="MH181" i="3" a="1"/>
  <c r="MH181" i="3" s="1"/>
  <c r="OI181" i="3"/>
  <c r="WB153" i="3"/>
  <c r="QO174" i="3"/>
  <c r="OH196" i="3"/>
  <c r="UW172" i="3"/>
  <c r="VY138" i="3"/>
  <c r="QO148" i="3"/>
  <c r="TQ152" i="3" a="1"/>
  <c r="TQ152" i="3" s="1"/>
  <c r="TN152" i="3" a="1"/>
  <c r="TN152" i="3" s="1"/>
  <c r="TO152" i="3" a="1"/>
  <c r="TO152" i="3" s="1"/>
  <c r="TP152" i="3" a="1"/>
  <c r="TP152" i="3" s="1"/>
  <c r="UZ197" i="3"/>
  <c r="PN70" i="3" a="1"/>
  <c r="PN70" i="3" s="1"/>
  <c r="PK70" i="3" a="1"/>
  <c r="PK70" i="3" s="1"/>
  <c r="UZ138" i="3"/>
  <c r="WC197" i="3"/>
  <c r="OI131" i="3"/>
  <c r="KZ93" i="3"/>
  <c r="WB162" i="3"/>
  <c r="VY195" i="3"/>
  <c r="VE182" i="3"/>
  <c r="TO188" i="3" a="1"/>
  <c r="TO188" i="3" s="1"/>
  <c r="TN188" i="3" a="1"/>
  <c r="TN188" i="3" s="1"/>
  <c r="TQ188" i="3" a="1"/>
  <c r="TQ188" i="3" s="1"/>
  <c r="TP188" i="3" a="1"/>
  <c r="TP188" i="3" s="1"/>
  <c r="RQ198" i="3" a="1"/>
  <c r="RQ198" i="3" s="1"/>
  <c r="RR198" i="3" a="1"/>
  <c r="RR198" i="3" s="1"/>
  <c r="RO198" i="3" a="1"/>
  <c r="RO198" i="3" s="1"/>
  <c r="RP198" i="3" a="1"/>
  <c r="RP198" i="3" s="1"/>
  <c r="KZ148" i="3"/>
  <c r="VV52" i="3"/>
  <c r="PP163" i="3" a="1"/>
  <c r="PP163" i="3" s="1"/>
  <c r="PQ163" i="3" a="1"/>
  <c r="PQ163" i="3" s="1"/>
  <c r="VX181" i="3"/>
  <c r="VX200" i="3"/>
  <c r="WB126" i="3"/>
  <c r="TP140" i="3" a="1"/>
  <c r="TP140" i="3" s="1"/>
  <c r="TQ140" i="3" a="1"/>
  <c r="TQ140" i="3" s="1"/>
  <c r="TN140" i="3" a="1"/>
  <c r="TN140" i="3" s="1"/>
  <c r="TO140" i="3" a="1"/>
  <c r="TO140" i="3" s="1"/>
  <c r="TT195" i="3" a="1"/>
  <c r="TT195" i="3" s="1"/>
  <c r="TS195" i="3" a="1"/>
  <c r="TS195" i="3" s="1"/>
  <c r="MI175" i="3" a="1"/>
  <c r="MI175" i="3" s="1"/>
  <c r="MH175" i="3" a="1"/>
  <c r="MH175" i="3" s="1"/>
  <c r="WE170" i="3"/>
  <c r="WA197" i="3"/>
  <c r="MI169" i="3" a="1"/>
  <c r="MI169" i="3" s="1"/>
  <c r="MH169" i="3" a="1"/>
  <c r="MH169" i="3" s="1"/>
  <c r="LA130" i="3"/>
  <c r="TQ159" i="3" a="1"/>
  <c r="TQ159" i="3" s="1"/>
  <c r="TP159" i="3" a="1"/>
  <c r="TP159" i="3" s="1"/>
  <c r="TO159" i="3" a="1"/>
  <c r="TO159" i="3" s="1"/>
  <c r="TN159" i="3" a="1"/>
  <c r="TN159" i="3" s="1"/>
  <c r="VX191" i="3"/>
  <c r="VX164" i="3"/>
  <c r="VF177" i="3"/>
  <c r="VT191" i="3"/>
  <c r="LB154" i="3"/>
  <c r="RT193" i="3" a="1"/>
  <c r="RT193" i="3" s="1"/>
  <c r="RU193" i="3" a="1"/>
  <c r="RU193" i="3" s="1"/>
  <c r="PP112" i="3" a="1"/>
  <c r="PP112" i="3" s="1"/>
  <c r="PQ112" i="3" a="1"/>
  <c r="PQ112" i="3" s="1"/>
  <c r="QL158" i="3"/>
  <c r="PQ156" i="3" a="1"/>
  <c r="PQ156" i="3" s="1"/>
  <c r="PP156" i="3" a="1"/>
  <c r="PP156" i="3" s="1"/>
  <c r="VY193" i="3"/>
  <c r="TS40" i="3" a="1"/>
  <c r="TS40" i="3" s="1"/>
  <c r="TT40" i="3" a="1"/>
  <c r="TT40" i="3" s="1"/>
  <c r="VL155" i="3"/>
  <c r="QM80" i="3"/>
  <c r="WA199" i="3"/>
  <c r="KZ151" i="3"/>
  <c r="OK150" i="3"/>
  <c r="QO152" i="3"/>
  <c r="ME131" i="3" a="1"/>
  <c r="ME131" i="3" s="1"/>
  <c r="MF131" i="3" a="1"/>
  <c r="MF131" i="3" s="1"/>
  <c r="MC131" i="3" a="1"/>
  <c r="MC131" i="3" s="1"/>
  <c r="LB131" i="3" s="1"/>
  <c r="MD131" i="3" a="1"/>
  <c r="MD131" i="3" s="1"/>
  <c r="QL147" i="3"/>
  <c r="QL183" i="3"/>
  <c r="RT179" i="3" a="1"/>
  <c r="RT179" i="3" s="1"/>
  <c r="RU179" i="3" a="1"/>
  <c r="RU179" i="3" s="1"/>
  <c r="RQ106" i="3" a="1"/>
  <c r="RQ106" i="3" s="1"/>
  <c r="RO106" i="3" a="1"/>
  <c r="RO106" i="3" s="1"/>
  <c r="QN106" i="3" s="1"/>
  <c r="QK106" i="3" s="1"/>
  <c r="RR106" i="3" a="1"/>
  <c r="RR106" i="3" s="1"/>
  <c r="RP106" i="3" a="1"/>
  <c r="RP106" i="3" s="1"/>
  <c r="OK161" i="3"/>
  <c r="UX118" i="3"/>
  <c r="QM175" i="3"/>
  <c r="OK172" i="3"/>
  <c r="VC128" i="3"/>
  <c r="VX122" i="3"/>
  <c r="UI208" i="3"/>
  <c r="WH203" i="3" s="1"/>
  <c r="WH144" i="3" s="1"/>
  <c r="UI209" i="3"/>
  <c r="WH204" i="3" s="1"/>
  <c r="OH133" i="3"/>
  <c r="VX100" i="3"/>
  <c r="OI186" i="3"/>
  <c r="WB145" i="3"/>
  <c r="UU140" i="3"/>
  <c r="WD170" i="3"/>
  <c r="LA96" i="3"/>
  <c r="LC144" i="3"/>
  <c r="VX189" i="3"/>
  <c r="PQ176" i="3" a="1"/>
  <c r="PQ176" i="3" s="1"/>
  <c r="PP176" i="3" a="1"/>
  <c r="PP176" i="3" s="1"/>
  <c r="VV129" i="3"/>
  <c r="TS170" i="3" a="1"/>
  <c r="TS170" i="3" s="1"/>
  <c r="TT170" i="3" a="1"/>
  <c r="TT170" i="3" s="1"/>
  <c r="KZ198" i="3"/>
  <c r="PK111" i="3" a="1"/>
  <c r="PK111" i="3" s="1"/>
  <c r="OJ111" i="3" s="1"/>
  <c r="PN111" i="3" a="1"/>
  <c r="PN111" i="3" s="1"/>
  <c r="TQ133" i="3" a="1"/>
  <c r="TQ133" i="3" s="1"/>
  <c r="TN133" i="3" a="1"/>
  <c r="TN133" i="3" s="1"/>
  <c r="TP133" i="3" a="1"/>
  <c r="TP133" i="3" s="1"/>
  <c r="TO133" i="3" a="1"/>
  <c r="TO133" i="3" s="1"/>
  <c r="KZ143" i="3"/>
  <c r="UT142" i="3"/>
  <c r="VE120" i="3"/>
  <c r="QM145" i="3"/>
  <c r="MI114" i="3" a="1"/>
  <c r="MI114" i="3" s="1"/>
  <c r="MH114" i="3" a="1"/>
  <c r="MH114" i="3" s="1"/>
  <c r="QM153" i="3"/>
  <c r="WG33" i="3"/>
  <c r="OH179" i="3"/>
  <c r="LC139" i="3"/>
  <c r="PQ188" i="3" a="1"/>
  <c r="PQ188" i="3" s="1"/>
  <c r="PP188" i="3" a="1"/>
  <c r="PP188" i="3" s="1"/>
  <c r="OJ188" i="3" s="1"/>
  <c r="UX106" i="3"/>
  <c r="VY167" i="3"/>
  <c r="LA178" i="3"/>
  <c r="QM112" i="3"/>
  <c r="RO137" i="3" a="1"/>
  <c r="RO137" i="3" s="1"/>
  <c r="QN137" i="3" s="1"/>
  <c r="RQ137" i="3" a="1"/>
  <c r="RQ137" i="3" s="1"/>
  <c r="RP137" i="3" a="1"/>
  <c r="RP137" i="3" s="1"/>
  <c r="RR137" i="3" a="1"/>
  <c r="RR137" i="3" s="1"/>
  <c r="QO135" i="3"/>
  <c r="VT165" i="3"/>
  <c r="KZ92" i="3"/>
  <c r="LC160" i="3"/>
  <c r="VF179" i="3"/>
  <c r="PN146" i="3" a="1"/>
  <c r="PN146" i="3" s="1"/>
  <c r="PK146" i="3" a="1"/>
  <c r="PK146" i="3" s="1"/>
  <c r="OJ146" i="3" s="1"/>
  <c r="UX135" i="3"/>
  <c r="TS96" i="3" a="1"/>
  <c r="TS96" i="3" s="1"/>
  <c r="TT96" i="3" a="1"/>
  <c r="TT96" i="3" s="1"/>
  <c r="VT151" i="3"/>
  <c r="QM119" i="3"/>
  <c r="VE181" i="3"/>
  <c r="RT146" i="3" a="1"/>
  <c r="RT146" i="3" s="1"/>
  <c r="QN146" i="3" s="1"/>
  <c r="QK146" i="3" s="1"/>
  <c r="RU146" i="3" a="1"/>
  <c r="RU146" i="3" s="1"/>
  <c r="LA182" i="3"/>
  <c r="QL41" i="3"/>
  <c r="QL148" i="3"/>
  <c r="VE107" i="3"/>
  <c r="QM95" i="3"/>
  <c r="QL127" i="3"/>
  <c r="OK152" i="3"/>
  <c r="VV101" i="3"/>
  <c r="LC129" i="3"/>
  <c r="UP188" i="3"/>
  <c r="PN92" i="3" a="1"/>
  <c r="PN92" i="3" s="1"/>
  <c r="PK92" i="3" a="1"/>
  <c r="PK92" i="3" s="1"/>
  <c r="OJ92" i="3" s="1"/>
  <c r="OG92" i="3" s="1"/>
  <c r="LC198" i="3"/>
  <c r="VX75" i="3"/>
  <c r="UN107" i="3"/>
  <c r="QO187" i="3"/>
  <c r="WA114" i="3"/>
  <c r="QO171" i="3"/>
  <c r="UV131" i="3"/>
  <c r="OK49" i="3"/>
  <c r="WA99" i="3"/>
  <c r="WC140" i="3"/>
  <c r="UT110" i="3"/>
  <c r="VX59" i="3"/>
  <c r="VY85" i="3"/>
  <c r="QL164" i="3"/>
  <c r="VL119" i="3"/>
  <c r="VV130" i="3"/>
  <c r="VE131" i="3"/>
  <c r="PN13" i="3" a="1"/>
  <c r="PN13" i="3" s="1"/>
  <c r="PK13" i="3" a="1"/>
  <c r="PK13" i="3" s="1"/>
  <c r="OJ13" i="3" s="1"/>
  <c r="UO173" i="3"/>
  <c r="VX150" i="3"/>
  <c r="VF28" i="3"/>
  <c r="PK148" i="3" a="1"/>
  <c r="PK148" i="3" s="1"/>
  <c r="PN148" i="3" a="1"/>
  <c r="PN148" i="3" s="1"/>
  <c r="QL151" i="3"/>
  <c r="UX147" i="3"/>
  <c r="QL40" i="3"/>
  <c r="OK142" i="3"/>
  <c r="VX167" i="3"/>
  <c r="WA32" i="3"/>
  <c r="QO197" i="3"/>
  <c r="VX137" i="3"/>
  <c r="OH88" i="3"/>
  <c r="UW186" i="3"/>
  <c r="WB127" i="3"/>
  <c r="TT115" i="3" a="1"/>
  <c r="TT115" i="3" s="1"/>
  <c r="TS115" i="3" a="1"/>
  <c r="TS115" i="3" s="1"/>
  <c r="VJ100" i="3"/>
  <c r="OK59" i="3"/>
  <c r="QL126" i="3"/>
  <c r="UR124" i="3"/>
  <c r="QO117" i="3"/>
  <c r="RU82" i="3" a="1"/>
  <c r="RU82" i="3" s="1"/>
  <c r="RT82" i="3" a="1"/>
  <c r="RT82" i="3" s="1"/>
  <c r="OH43" i="3"/>
  <c r="PN168" i="3" a="1"/>
  <c r="PN168" i="3" s="1"/>
  <c r="OJ168" i="3" s="1"/>
  <c r="PK168" i="3" a="1"/>
  <c r="PK168" i="3" s="1"/>
  <c r="LA10" i="3"/>
  <c r="RU131" i="3" a="1"/>
  <c r="RU131" i="3" s="1"/>
  <c r="RT131" i="3" a="1"/>
  <c r="RT131" i="3" s="1"/>
  <c r="VT161" i="3"/>
  <c r="WC76" i="3"/>
  <c r="QM101" i="3"/>
  <c r="MC57" i="3" a="1"/>
  <c r="MC57" i="3" s="1"/>
  <c r="ME57" i="3" a="1"/>
  <c r="ME57" i="3" s="1"/>
  <c r="MD57" i="3" a="1"/>
  <c r="MD57" i="3" s="1"/>
  <c r="LB57" i="3" s="1"/>
  <c r="MF57" i="3" a="1"/>
  <c r="MF57" i="3" s="1"/>
  <c r="VX177" i="3"/>
  <c r="UZ121" i="3"/>
  <c r="UR149" i="3"/>
  <c r="OH116" i="3"/>
  <c r="WB21" i="3"/>
  <c r="VE169" i="3"/>
  <c r="UX67" i="3"/>
  <c r="VV160" i="3"/>
  <c r="WB168" i="3"/>
  <c r="WA135" i="3"/>
  <c r="LA39" i="3"/>
  <c r="MH56" i="3" a="1"/>
  <c r="MH56" i="3" s="1"/>
  <c r="MI56" i="3" a="1"/>
  <c r="MI56" i="3" s="1"/>
  <c r="LC41" i="3"/>
  <c r="UP90" i="3"/>
  <c r="UD209" i="3"/>
  <c r="WC204" i="3" s="1"/>
  <c r="WC34" i="3" s="1"/>
  <c r="UD208" i="3"/>
  <c r="WC203" i="3" s="1"/>
  <c r="WC67" i="3" s="1"/>
  <c r="VJ71" i="3"/>
  <c r="QO130" i="3"/>
  <c r="VT153" i="3"/>
  <c r="UY133" i="3"/>
  <c r="KZ34" i="3"/>
  <c r="KZ159" i="3"/>
  <c r="VE149" i="3"/>
  <c r="VX111" i="3"/>
  <c r="OH57" i="3"/>
  <c r="VV99" i="3"/>
  <c r="VG128" i="3"/>
  <c r="UZ120" i="3"/>
  <c r="UZ110" i="3"/>
  <c r="MF59" i="3" a="1"/>
  <c r="MF59" i="3" s="1"/>
  <c r="ME59" i="3" a="1"/>
  <c r="ME59" i="3" s="1"/>
  <c r="MD59" i="3" a="1"/>
  <c r="MD59" i="3" s="1"/>
  <c r="MC59" i="3" a="1"/>
  <c r="MC59" i="3" s="1"/>
  <c r="VV114" i="3"/>
  <c r="QL52" i="3"/>
  <c r="UZ15" i="3"/>
  <c r="PP73" i="3" a="1"/>
  <c r="PP73" i="3" s="1"/>
  <c r="PQ73" i="3" a="1"/>
  <c r="PQ73" i="3" s="1"/>
  <c r="QL76" i="3"/>
  <c r="VV102" i="3"/>
  <c r="VY63" i="3"/>
  <c r="VX112" i="3"/>
  <c r="OK106" i="3"/>
  <c r="VA190" i="3"/>
  <c r="RU77" i="3" a="1"/>
  <c r="RU77" i="3" s="1"/>
  <c r="RT77" i="3" a="1"/>
  <c r="RT77" i="3" s="1"/>
  <c r="VE41" i="3"/>
  <c r="OI154" i="3"/>
  <c r="TT36" i="3" a="1"/>
  <c r="TT36" i="3" s="1"/>
  <c r="TS36" i="3" a="1"/>
  <c r="TS36" i="3" s="1"/>
  <c r="KZ6" i="3"/>
  <c r="VX141" i="3"/>
  <c r="QO99" i="3"/>
  <c r="VY19" i="3"/>
  <c r="VH8" i="3"/>
  <c r="VT14" i="3"/>
  <c r="OH140" i="3"/>
  <c r="OK132" i="3"/>
  <c r="QL131" i="3"/>
  <c r="KZ108" i="3"/>
  <c r="LC173" i="3"/>
  <c r="UZ89" i="3"/>
  <c r="WB63" i="3"/>
  <c r="LB81" i="3"/>
  <c r="KY81" i="3" s="1"/>
  <c r="QO95" i="3"/>
  <c r="VG146" i="3"/>
  <c r="VE61" i="3"/>
  <c r="WB64" i="3"/>
  <c r="QM39" i="3"/>
  <c r="WC65" i="3"/>
  <c r="KZ133" i="3"/>
  <c r="OI111" i="3"/>
  <c r="PN90" i="3" a="1"/>
  <c r="PN90" i="3" s="1"/>
  <c r="PK90" i="3" a="1"/>
  <c r="PK90" i="3" s="1"/>
  <c r="OJ90" i="3" s="1"/>
  <c r="UZ172" i="3"/>
  <c r="VY74" i="3"/>
  <c r="VY90" i="3"/>
  <c r="UX20" i="3"/>
  <c r="VE133" i="3"/>
  <c r="TS186" i="3" a="1"/>
  <c r="TS186" i="3" s="1"/>
  <c r="TT186" i="3" a="1"/>
  <c r="TT186" i="3" s="1"/>
  <c r="VQ186" i="3"/>
  <c r="PQ179" i="3" a="1"/>
  <c r="PQ179" i="3" s="1"/>
  <c r="PP179" i="3" a="1"/>
  <c r="PP179" i="3" s="1"/>
  <c r="UY139" i="3"/>
  <c r="VV20" i="3"/>
  <c r="VY106" i="3"/>
  <c r="PK100" i="3" a="1"/>
  <c r="PK100" i="3" s="1"/>
  <c r="OJ100" i="3" s="1"/>
  <c r="PN100" i="3" a="1"/>
  <c r="PN100" i="3" s="1"/>
  <c r="VV21" i="3"/>
  <c r="MH159" i="3" a="1"/>
  <c r="MH159" i="3" s="1"/>
  <c r="MI159" i="3" a="1"/>
  <c r="MI159" i="3" s="1"/>
  <c r="LB30" i="3"/>
  <c r="VT88" i="3"/>
  <c r="UY82" i="3"/>
  <c r="LA22" i="3"/>
  <c r="OH41" i="3"/>
  <c r="QL90" i="3"/>
  <c r="KZ85" i="3"/>
  <c r="WA127" i="3"/>
  <c r="UZ100" i="3"/>
  <c r="OI187" i="3"/>
  <c r="SY209" i="3"/>
  <c r="UX204" i="3" s="1"/>
  <c r="SY208" i="3"/>
  <c r="UX203" i="3" s="1"/>
  <c r="UX148" i="3" s="1"/>
  <c r="QO89" i="3"/>
  <c r="UZ31" i="3"/>
  <c r="KZ106" i="3"/>
  <c r="QO126" i="3"/>
  <c r="WA106" i="3"/>
  <c r="QO54" i="3"/>
  <c r="UR38" i="3"/>
  <c r="OI38" i="3"/>
  <c r="WB22" i="3"/>
  <c r="WI130" i="3"/>
  <c r="MD42" i="3" a="1"/>
  <c r="MD42" i="3" s="1"/>
  <c r="MC42" i="3" a="1"/>
  <c r="MC42" i="3" s="1"/>
  <c r="MF42" i="3" a="1"/>
  <c r="MF42" i="3" s="1"/>
  <c r="ME42" i="3" a="1"/>
  <c r="ME42" i="3" s="1"/>
  <c r="RT166" i="3" a="1"/>
  <c r="RT166" i="3" s="1"/>
  <c r="RU166" i="3" a="1"/>
  <c r="RU166" i="3" s="1"/>
  <c r="WH70" i="3"/>
  <c r="VT133" i="3"/>
  <c r="VT56" i="3"/>
  <c r="OK153" i="3"/>
  <c r="VB29" i="3"/>
  <c r="OH83" i="3"/>
  <c r="UX78" i="3"/>
  <c r="RP14" i="3" a="1"/>
  <c r="RP14" i="3" s="1"/>
  <c r="RQ14" i="3" a="1"/>
  <c r="RQ14" i="3" s="1"/>
  <c r="RO14" i="3" a="1"/>
  <c r="RO14" i="3" s="1"/>
  <c r="RR14" i="3" a="1"/>
  <c r="RR14" i="3" s="1"/>
  <c r="WC24" i="3"/>
  <c r="VY84" i="3"/>
  <c r="RT108" i="3" a="1"/>
  <c r="RT108" i="3" s="1"/>
  <c r="RU108" i="3" a="1"/>
  <c r="RU108" i="3" s="1"/>
  <c r="OH22" i="3"/>
  <c r="TP109" i="3" a="1"/>
  <c r="TP109" i="3" s="1"/>
  <c r="TQ109" i="3" a="1"/>
  <c r="TQ109" i="3" s="1"/>
  <c r="TO109" i="3" a="1"/>
  <c r="TO109" i="3" s="1"/>
  <c r="TN109" i="3" a="1"/>
  <c r="TN109" i="3" s="1"/>
  <c r="PK154" i="3" a="1"/>
  <c r="PK154" i="3" s="1"/>
  <c r="PN154" i="3" a="1"/>
  <c r="PN154" i="3" s="1"/>
  <c r="OJ154" i="3" s="1"/>
  <c r="QO71" i="3"/>
  <c r="LC21" i="3"/>
  <c r="MI153" i="3" a="1"/>
  <c r="MI153" i="3" s="1"/>
  <c r="LB153" i="3" s="1"/>
  <c r="MH153" i="3" a="1"/>
  <c r="MH153" i="3" s="1"/>
  <c r="TP43" i="3" a="1"/>
  <c r="TP43" i="3" s="1"/>
  <c r="TO43" i="3" a="1"/>
  <c r="TO43" i="3" s="1"/>
  <c r="TN43" i="3" a="1"/>
  <c r="TN43" i="3" s="1"/>
  <c r="TQ43" i="3" a="1"/>
  <c r="TQ43" i="3" s="1"/>
  <c r="PK101" i="3" a="1"/>
  <c r="PK101" i="3" s="1"/>
  <c r="PN101" i="3" a="1"/>
  <c r="PN101" i="3" s="1"/>
  <c r="UU159" i="3"/>
  <c r="QL10" i="3"/>
  <c r="OH72" i="3"/>
  <c r="UZ91" i="3"/>
  <c r="VE97" i="3"/>
  <c r="VY121" i="3"/>
  <c r="LC65" i="3"/>
  <c r="VV108" i="3"/>
  <c r="VE116" i="3"/>
  <c r="WB65" i="3"/>
  <c r="QL144" i="3"/>
  <c r="QM15" i="3"/>
  <c r="VX101" i="3"/>
  <c r="KZ43" i="3"/>
  <c r="VE90" i="3"/>
  <c r="OI107" i="3"/>
  <c r="QM57" i="3"/>
  <c r="ME24" i="3" a="1"/>
  <c r="ME24" i="3" s="1"/>
  <c r="MC24" i="3" a="1"/>
  <c r="MC24" i="3" s="1"/>
  <c r="LB24" i="3" s="1"/>
  <c r="KY24" i="3" s="1"/>
  <c r="MD24" i="3" a="1"/>
  <c r="MD24" i="3" s="1"/>
  <c r="MF24" i="3" a="1"/>
  <c r="MF24" i="3" s="1"/>
  <c r="UZ78" i="3"/>
  <c r="VD71" i="3"/>
  <c r="VX142" i="3"/>
  <c r="VV75" i="3"/>
  <c r="QO68" i="3"/>
  <c r="VV77" i="3"/>
  <c r="TS22" i="3" a="1"/>
  <c r="TS22" i="3" s="1"/>
  <c r="TT22" i="3" a="1"/>
  <c r="TT22" i="3" s="1"/>
  <c r="VE52" i="3"/>
  <c r="OI140" i="3"/>
  <c r="MI69" i="3" a="1"/>
  <c r="MI69" i="3" s="1"/>
  <c r="MH69" i="3" a="1"/>
  <c r="MH69" i="3" s="1"/>
  <c r="RR21" i="3" a="1"/>
  <c r="RR21" i="3" s="1"/>
  <c r="QN21" i="3" s="1"/>
  <c r="QK21" i="3" s="1"/>
  <c r="RO21" i="3" a="1"/>
  <c r="RO21" i="3" s="1"/>
  <c r="RQ21" i="3" a="1"/>
  <c r="RQ21" i="3" s="1"/>
  <c r="RP21" i="3" a="1"/>
  <c r="RP21" i="3" s="1"/>
  <c r="UZ83" i="3"/>
  <c r="QO29" i="3"/>
  <c r="UW63" i="3"/>
  <c r="RP51" i="3" a="1"/>
  <c r="RP51" i="3" s="1"/>
  <c r="RO51" i="3" a="1"/>
  <c r="RO51" i="3" s="1"/>
  <c r="QN51" i="3" s="1"/>
  <c r="RR51" i="3" a="1"/>
  <c r="RR51" i="3" s="1"/>
  <c r="RQ51" i="3" a="1"/>
  <c r="RQ51" i="3" s="1"/>
  <c r="UQ28" i="3"/>
  <c r="QM54" i="3"/>
  <c r="RQ115" i="3" a="1"/>
  <c r="RQ115" i="3" s="1"/>
  <c r="RP115" i="3" a="1"/>
  <c r="RP115" i="3" s="1"/>
  <c r="RO115" i="3" a="1"/>
  <c r="RO115" i="3" s="1"/>
  <c r="QN115" i="3" s="1"/>
  <c r="QK115" i="3" s="1"/>
  <c r="RR115" i="3" a="1"/>
  <c r="RR115" i="3" s="1"/>
  <c r="OH103" i="3"/>
  <c r="VV4" i="3"/>
  <c r="LC155" i="3"/>
  <c r="PK63" i="3" a="1"/>
  <c r="PK63" i="3" s="1"/>
  <c r="PN63" i="3" a="1"/>
  <c r="PN63" i="3" s="1"/>
  <c r="WC70" i="3"/>
  <c r="UZ102" i="3"/>
  <c r="TN6" i="3" a="1"/>
  <c r="TN6" i="3" s="1"/>
  <c r="TP6" i="3" a="1"/>
  <c r="TP6" i="3" s="1"/>
  <c r="TO6" i="3" a="1"/>
  <c r="TO6" i="3" s="1"/>
  <c r="TQ6" i="3" a="1"/>
  <c r="TQ6" i="3" s="1"/>
  <c r="UO116" i="3"/>
  <c r="OI87" i="3"/>
  <c r="VT27" i="3"/>
  <c r="OH79" i="3"/>
  <c r="UQ104" i="3"/>
  <c r="VX72" i="3"/>
  <c r="VE135" i="3"/>
  <c r="PK114" i="3" a="1"/>
  <c r="PK114" i="3" s="1"/>
  <c r="OJ114" i="3" s="1"/>
  <c r="PN114" i="3" a="1"/>
  <c r="PN114" i="3" s="1"/>
  <c r="WB73" i="3"/>
  <c r="UZ125" i="3"/>
  <c r="OH36" i="3"/>
  <c r="OG36" i="3" s="1"/>
  <c r="WA142" i="3"/>
  <c r="QM5" i="3"/>
  <c r="UP160" i="3"/>
  <c r="VX54" i="3"/>
  <c r="WC63" i="3"/>
  <c r="UR45" i="3"/>
  <c r="OH27" i="3"/>
  <c r="OI73" i="3"/>
  <c r="VY81" i="3"/>
  <c r="WA145" i="3"/>
  <c r="VX62" i="3"/>
  <c r="UJ209" i="3"/>
  <c r="WI204" i="3" s="1"/>
  <c r="WI77" i="3" s="1"/>
  <c r="UJ208" i="3"/>
  <c r="WI203" i="3" s="1"/>
  <c r="WI138" i="3" s="1"/>
  <c r="VY44" i="3"/>
  <c r="QL48" i="3"/>
  <c r="VH27" i="3"/>
  <c r="OH7" i="3"/>
  <c r="RU90" i="3" a="1"/>
  <c r="RU90" i="3" s="1"/>
  <c r="RT90" i="3" a="1"/>
  <c r="RT90" i="3" s="1"/>
  <c r="WC27" i="3"/>
  <c r="LA128" i="3"/>
  <c r="VD121" i="3"/>
  <c r="QM90" i="3"/>
  <c r="PK159" i="3" a="1"/>
  <c r="PK159" i="3" s="1"/>
  <c r="OJ159" i="3" s="1"/>
  <c r="OG159" i="3" s="1"/>
  <c r="PN159" i="3" a="1"/>
  <c r="PN159" i="3" s="1"/>
  <c r="OK83" i="3"/>
  <c r="QM107" i="3"/>
  <c r="RU48" i="3" a="1"/>
  <c r="RU48" i="3" s="1"/>
  <c r="RT48" i="3" a="1"/>
  <c r="RT48" i="3" s="1"/>
  <c r="UX112" i="3"/>
  <c r="RU92" i="3" a="1"/>
  <c r="RU92" i="3" s="1"/>
  <c r="RT92" i="3" a="1"/>
  <c r="RT92" i="3" s="1"/>
  <c r="VE128" i="3"/>
  <c r="WB20" i="3"/>
  <c r="QO137" i="3"/>
  <c r="QM45" i="3"/>
  <c r="OH9" i="3"/>
  <c r="UZ58" i="3"/>
  <c r="QO198" i="3"/>
  <c r="TQ118" i="3" a="1"/>
  <c r="TQ118" i="3" s="1"/>
  <c r="TN118" i="3" a="1"/>
  <c r="TN118" i="3" s="1"/>
  <c r="TO118" i="3" a="1"/>
  <c r="TO118" i="3" s="1"/>
  <c r="TP118" i="3" a="1"/>
  <c r="TP118" i="3" s="1"/>
  <c r="VV56" i="3"/>
  <c r="VT118" i="3"/>
  <c r="VV98" i="3"/>
  <c r="OI66" i="3"/>
  <c r="VT57" i="3"/>
  <c r="VY6" i="3"/>
  <c r="WI76" i="3"/>
  <c r="VK104" i="3"/>
  <c r="UZ154" i="3"/>
  <c r="VE20" i="3"/>
  <c r="WA17" i="3"/>
  <c r="UZ27" i="3"/>
  <c r="TT77" i="3" a="1"/>
  <c r="TT77" i="3" s="1"/>
  <c r="TS77" i="3" a="1"/>
  <c r="TS77" i="3" s="1"/>
  <c r="QO176" i="3"/>
  <c r="PP14" i="3" a="1"/>
  <c r="PP14" i="3" s="1"/>
  <c r="PQ14" i="3" a="1"/>
  <c r="PQ14" i="3" s="1"/>
  <c r="LA148" i="3"/>
  <c r="UX16" i="3"/>
  <c r="WC11" i="3"/>
  <c r="RR32" i="3" a="1"/>
  <c r="RR32" i="3" s="1"/>
  <c r="RQ32" i="3" a="1"/>
  <c r="RQ32" i="3" s="1"/>
  <c r="RO32" i="3" a="1"/>
  <c r="RO32" i="3" s="1"/>
  <c r="RP32" i="3" a="1"/>
  <c r="RP32" i="3" s="1"/>
  <c r="QN32" i="3" s="1"/>
  <c r="OH3" i="3"/>
  <c r="UT29" i="3"/>
  <c r="VX120" i="3"/>
  <c r="RT140" i="3" a="1"/>
  <c r="RT140" i="3" s="1"/>
  <c r="RU140" i="3" a="1"/>
  <c r="RU140" i="3" s="1"/>
  <c r="UP78" i="3"/>
  <c r="PQ72" i="3" a="1"/>
  <c r="PQ72" i="3" s="1"/>
  <c r="PP72" i="3" a="1"/>
  <c r="PP72" i="3" s="1"/>
  <c r="VV139" i="3"/>
  <c r="VX83" i="3"/>
  <c r="QL103" i="3"/>
  <c r="OK159" i="3"/>
  <c r="VV43" i="3"/>
  <c r="QM20" i="3"/>
  <c r="VY4" i="3"/>
  <c r="OH110" i="3"/>
  <c r="WA29" i="3"/>
  <c r="QO85" i="3"/>
  <c r="QO159" i="3"/>
  <c r="WC132" i="3"/>
  <c r="QM73" i="3"/>
  <c r="QM167" i="3"/>
  <c r="VV143" i="3"/>
  <c r="VV105" i="3"/>
  <c r="QL11" i="3"/>
  <c r="KZ130" i="3"/>
  <c r="WI43" i="3"/>
  <c r="VT73" i="3"/>
  <c r="WA7" i="3"/>
  <c r="OK6" i="3"/>
  <c r="RU118" i="3" a="1"/>
  <c r="RU118" i="3" s="1"/>
  <c r="RT118" i="3" a="1"/>
  <c r="RT118" i="3" s="1"/>
  <c r="MC51" i="3" a="1"/>
  <c r="MC51" i="3" s="1"/>
  <c r="LB51" i="3" s="1"/>
  <c r="KY51" i="3" s="1"/>
  <c r="ME51" i="3" a="1"/>
  <c r="ME51" i="3" s="1"/>
  <c r="MF51" i="3" a="1"/>
  <c r="MF51" i="3" s="1"/>
  <c r="MD51" i="3" a="1"/>
  <c r="MD51" i="3" s="1"/>
  <c r="VY148" i="3"/>
  <c r="PK116" i="3" a="1"/>
  <c r="PK116" i="3" s="1"/>
  <c r="PN116" i="3" a="1"/>
  <c r="PN116" i="3" s="1"/>
  <c r="WC94" i="3"/>
  <c r="UZ98" i="3"/>
  <c r="PN41" i="3" a="1"/>
  <c r="PN41" i="3" s="1"/>
  <c r="PK41" i="3" a="1"/>
  <c r="PK41" i="3" s="1"/>
  <c r="OJ41" i="3" s="1"/>
  <c r="OH31" i="3"/>
  <c r="KZ79" i="3"/>
  <c r="UX80" i="3"/>
  <c r="UQ42" i="3"/>
  <c r="RU64" i="3" a="1"/>
  <c r="RU64" i="3" s="1"/>
  <c r="RT64" i="3" a="1"/>
  <c r="RT64" i="3" s="1"/>
  <c r="LA62" i="3"/>
  <c r="QL23" i="3"/>
  <c r="VC13" i="3"/>
  <c r="PP65" i="3" a="1"/>
  <c r="PP65" i="3" s="1"/>
  <c r="PQ65" i="3" a="1"/>
  <c r="PQ65" i="3" s="1"/>
  <c r="UT13" i="3"/>
  <c r="KZ113" i="3"/>
  <c r="RU70" i="3" a="1"/>
  <c r="RU70" i="3" s="1"/>
  <c r="RT70" i="3" a="1"/>
  <c r="RT70" i="3" s="1"/>
  <c r="QM30" i="3"/>
  <c r="LA167" i="3"/>
  <c r="WB134" i="3"/>
  <c r="QM126" i="3"/>
  <c r="UQ20" i="3"/>
  <c r="UX77" i="3"/>
  <c r="VJ153" i="3"/>
  <c r="WB6" i="3"/>
  <c r="OK105" i="3"/>
  <c r="PQ29" i="3" a="1"/>
  <c r="PQ29" i="3" s="1"/>
  <c r="PP29" i="3" a="1"/>
  <c r="PP29" i="3" s="1"/>
  <c r="VY67" i="3"/>
  <c r="VY62" i="3"/>
  <c r="VV155" i="3"/>
  <c r="QM86" i="3"/>
  <c r="UP92" i="3"/>
  <c r="VT85" i="3"/>
  <c r="QL138" i="3"/>
  <c r="VT9" i="3"/>
  <c r="RP98" i="3" a="1"/>
  <c r="RP98" i="3" s="1"/>
  <c r="RQ98" i="3" a="1"/>
  <c r="RQ98" i="3" s="1"/>
  <c r="RO98" i="3" a="1"/>
  <c r="RO98" i="3" s="1"/>
  <c r="QN98" i="3" s="1"/>
  <c r="QK98" i="3" s="1"/>
  <c r="RR98" i="3" a="1"/>
  <c r="RR98" i="3" s="1"/>
  <c r="KZ105" i="3"/>
  <c r="LA85" i="3"/>
  <c r="OH53" i="3"/>
  <c r="LA126" i="3"/>
  <c r="WC105" i="3"/>
  <c r="WB47" i="3"/>
  <c r="UW100" i="3"/>
  <c r="UO99" i="3"/>
  <c r="MH29" i="3" a="1"/>
  <c r="MH29" i="3" s="1"/>
  <c r="MI29" i="3" a="1"/>
  <c r="MI29" i="3" s="1"/>
  <c r="UX47" i="3"/>
  <c r="LC83" i="3"/>
  <c r="MI124" i="3" a="1"/>
  <c r="MI124" i="3" s="1"/>
  <c r="MH124" i="3" a="1"/>
  <c r="MH124" i="3" s="1"/>
  <c r="WI113" i="3"/>
  <c r="WA75" i="3"/>
  <c r="UO19" i="3"/>
  <c r="LC64" i="3"/>
  <c r="MD77" i="3" a="1"/>
  <c r="MD77" i="3" s="1"/>
  <c r="ME77" i="3" a="1"/>
  <c r="ME77" i="3" s="1"/>
  <c r="MC77" i="3" a="1"/>
  <c r="MC77" i="3" s="1"/>
  <c r="MF77" i="3" a="1"/>
  <c r="MF77" i="3" s="1"/>
  <c r="VE73" i="3"/>
  <c r="QL93" i="3"/>
  <c r="VW39" i="3"/>
  <c r="PQ74" i="3" a="1"/>
  <c r="PQ74" i="3" s="1"/>
  <c r="PP74" i="3" a="1"/>
  <c r="PP74" i="3" s="1"/>
  <c r="WB139" i="3"/>
  <c r="MI72" i="3" a="1"/>
  <c r="MI72" i="3" s="1"/>
  <c r="MH72" i="3" a="1"/>
  <c r="MH72" i="3" s="1"/>
  <c r="LC43" i="3"/>
  <c r="OI104" i="3"/>
  <c r="VV126" i="3"/>
  <c r="QL4" i="3"/>
  <c r="VA6" i="3"/>
  <c r="OI10" i="3"/>
  <c r="WG68" i="3"/>
  <c r="OH126" i="3"/>
  <c r="OI54" i="3"/>
  <c r="RO72" i="3" a="1"/>
  <c r="RO72" i="3" s="1"/>
  <c r="RQ72" i="3" a="1"/>
  <c r="RQ72" i="3" s="1"/>
  <c r="RR72" i="3" a="1"/>
  <c r="RR72" i="3" s="1"/>
  <c r="RP72" i="3" a="1"/>
  <c r="RP72" i="3" s="1"/>
  <c r="VH62" i="3"/>
  <c r="WB49" i="3"/>
  <c r="VX165" i="3"/>
  <c r="UY98" i="3"/>
  <c r="RR163" i="3" a="1"/>
  <c r="RR163" i="3" s="1"/>
  <c r="RQ163" i="3" a="1"/>
  <c r="RQ163" i="3" s="1"/>
  <c r="RO163" i="3" a="1"/>
  <c r="RO163" i="3" s="1"/>
  <c r="RP163" i="3" a="1"/>
  <c r="RP163" i="3" s="1"/>
  <c r="WA13" i="3"/>
  <c r="VT17" i="3"/>
  <c r="LC60" i="3"/>
  <c r="VH43" i="3"/>
  <c r="UY55" i="3"/>
  <c r="VY49" i="3"/>
  <c r="WA109" i="3"/>
  <c r="WI92" i="3"/>
  <c r="WC19" i="3"/>
  <c r="UX14" i="3"/>
  <c r="UV124" i="3"/>
  <c r="OI97" i="3"/>
  <c r="UT92" i="3"/>
  <c r="QM79" i="3"/>
  <c r="VT114" i="3"/>
  <c r="UZ42" i="3"/>
  <c r="UZ68" i="3"/>
  <c r="VE157" i="3"/>
  <c r="TO32" i="3" a="1"/>
  <c r="TO32" i="3" s="1"/>
  <c r="TP32" i="3" a="1"/>
  <c r="TP32" i="3" s="1"/>
  <c r="TQ32" i="3" a="1"/>
  <c r="TQ32" i="3" s="1"/>
  <c r="TN32" i="3" a="1"/>
  <c r="TN32" i="3" s="1"/>
  <c r="VL32" i="3"/>
  <c r="OI112" i="3"/>
  <c r="VV109" i="3"/>
  <c r="WC40" i="3"/>
  <c r="LC96" i="3"/>
  <c r="QO87" i="3"/>
  <c r="RP82" i="3" a="1"/>
  <c r="RP82" i="3" s="1"/>
  <c r="RR82" i="3" a="1"/>
  <c r="RR82" i="3" s="1"/>
  <c r="QN82" i="3" s="1"/>
  <c r="QK82" i="3" s="1"/>
  <c r="RO82" i="3" a="1"/>
  <c r="RO82" i="3" s="1"/>
  <c r="RQ82" i="3" a="1"/>
  <c r="RQ82" i="3" s="1"/>
  <c r="WA8" i="3"/>
  <c r="VT87" i="3"/>
  <c r="KZ4" i="3"/>
  <c r="WG12" i="3"/>
  <c r="WC22" i="3"/>
  <c r="WA88" i="3"/>
  <c r="UQ67" i="3"/>
  <c r="OI67" i="3"/>
  <c r="WA82" i="3"/>
  <c r="LC74" i="3"/>
  <c r="VL12" i="3"/>
  <c r="KZ32" i="3"/>
  <c r="MD18" i="3" a="1"/>
  <c r="MD18" i="3" s="1"/>
  <c r="ME18" i="3" a="1"/>
  <c r="ME18" i="3" s="1"/>
  <c r="MC18" i="3" a="1"/>
  <c r="MC18" i="3" s="1"/>
  <c r="LB18" i="3" s="1"/>
  <c r="KY18" i="3" s="1"/>
  <c r="MF18" i="3" a="1"/>
  <c r="MF18" i="3" s="1"/>
  <c r="WC114" i="3"/>
  <c r="VV12" i="3"/>
  <c r="LA40" i="3"/>
  <c r="WG39" i="3"/>
  <c r="WC21" i="3"/>
  <c r="WC25" i="3"/>
  <c r="TP18" i="3" a="1"/>
  <c r="TP18" i="3" s="1"/>
  <c r="TN18" i="3" a="1"/>
  <c r="TN18" i="3" s="1"/>
  <c r="TO18" i="3" a="1"/>
  <c r="TO18" i="3" s="1"/>
  <c r="TQ18" i="3" a="1"/>
  <c r="TQ18" i="3" s="1"/>
  <c r="LC103" i="3"/>
  <c r="OK3" i="3"/>
  <c r="VX65" i="3"/>
  <c r="OK64" i="3"/>
  <c r="KZ64" i="3"/>
  <c r="WI20" i="3"/>
  <c r="VY136" i="3"/>
  <c r="KZ24" i="3"/>
  <c r="TS43" i="3" a="1"/>
  <c r="TS43" i="3" s="1"/>
  <c r="TT43" i="3" a="1"/>
  <c r="TT43" i="3" s="1"/>
  <c r="KZ50" i="3"/>
  <c r="VX30" i="3"/>
  <c r="VX97" i="3"/>
  <c r="KZ150" i="3"/>
  <c r="WA68" i="3"/>
  <c r="UP16" i="3"/>
  <c r="PK164" i="3" a="1"/>
  <c r="PK164" i="3" s="1"/>
  <c r="OJ164" i="3" s="1"/>
  <c r="OG164" i="3" s="1"/>
  <c r="PN164" i="3" a="1"/>
  <c r="PN164" i="3" s="1"/>
  <c r="UZ69" i="3"/>
  <c r="UZ30" i="3"/>
  <c r="VV7" i="3"/>
  <c r="VT13" i="3"/>
  <c r="WA103" i="3"/>
  <c r="MF38" i="3" a="1"/>
  <c r="MF38" i="3" s="1"/>
  <c r="MD38" i="3" a="1"/>
  <c r="MD38" i="3" s="1"/>
  <c r="MC38" i="3" a="1"/>
  <c r="MC38" i="3" s="1"/>
  <c r="ME38" i="3" a="1"/>
  <c r="ME38" i="3" s="1"/>
  <c r="OI33" i="3"/>
  <c r="UR166" i="3"/>
  <c r="UX199" i="3"/>
  <c r="VQ189" i="3"/>
  <c r="VV175" i="3"/>
  <c r="VA183" i="3"/>
  <c r="UX194" i="3"/>
  <c r="OI189" i="3"/>
  <c r="OH136" i="3"/>
  <c r="WC147" i="3"/>
  <c r="QO132" i="3"/>
  <c r="RR154" i="3" a="1"/>
  <c r="RR154" i="3" s="1"/>
  <c r="RP154" i="3" a="1"/>
  <c r="RP154" i="3" s="1"/>
  <c r="RO154" i="3" a="1"/>
  <c r="RO154" i="3" s="1"/>
  <c r="QN154" i="3" s="1"/>
  <c r="QK154" i="3" s="1"/>
  <c r="RQ154" i="3" a="1"/>
  <c r="RQ154" i="3" s="1"/>
  <c r="VD139" i="3"/>
  <c r="VY181" i="3"/>
  <c r="QM183" i="3"/>
  <c r="VY147" i="3"/>
  <c r="WE198" i="3"/>
  <c r="WC199" i="3"/>
  <c r="WA173" i="3"/>
  <c r="TQ162" i="3" a="1"/>
  <c r="TQ162" i="3" s="1"/>
  <c r="TO162" i="3" a="1"/>
  <c r="TO162" i="3" s="1"/>
  <c r="TN162" i="3" a="1"/>
  <c r="TN162" i="3" s="1"/>
  <c r="TP162" i="3" a="1"/>
  <c r="TP162" i="3" s="1"/>
  <c r="WC200" i="3"/>
  <c r="VB153" i="3"/>
  <c r="RO180" i="3" a="1"/>
  <c r="RO180" i="3" s="1"/>
  <c r="RQ180" i="3" a="1"/>
  <c r="RQ180" i="3" s="1"/>
  <c r="RR180" i="3" a="1"/>
  <c r="RR180" i="3" s="1"/>
  <c r="RP180" i="3" a="1"/>
  <c r="RP180" i="3" s="1"/>
  <c r="OK197" i="3"/>
  <c r="QO192" i="3"/>
  <c r="VE192" i="3"/>
  <c r="WB166" i="3"/>
  <c r="UV189" i="3"/>
  <c r="VY194" i="3"/>
  <c r="OK192" i="3"/>
  <c r="VX195" i="3"/>
  <c r="VB185" i="3"/>
  <c r="TT181" i="3" a="1"/>
  <c r="TT181" i="3" s="1"/>
  <c r="TS181" i="3" a="1"/>
  <c r="TS181" i="3" s="1"/>
  <c r="LC195" i="3"/>
  <c r="LC154" i="3"/>
  <c r="QM152" i="3"/>
  <c r="QO189" i="3"/>
  <c r="LC187" i="3"/>
  <c r="OI47" i="3"/>
  <c r="QL193" i="3"/>
  <c r="VT189" i="3"/>
  <c r="PN138" i="3" a="1"/>
  <c r="PN138" i="3" s="1"/>
  <c r="PK138" i="3" a="1"/>
  <c r="PK138" i="3" s="1"/>
  <c r="PQ181" i="3" a="1"/>
  <c r="PQ181" i="3" s="1"/>
  <c r="PP181" i="3" a="1"/>
  <c r="PP181" i="3" s="1"/>
  <c r="VE194" i="3"/>
  <c r="WI136" i="3"/>
  <c r="QM151" i="3"/>
  <c r="OK126" i="3"/>
  <c r="VX109" i="3"/>
  <c r="WA172" i="3"/>
  <c r="OH192" i="3"/>
  <c r="TS133" i="3" a="1"/>
  <c r="TS133" i="3" s="1"/>
  <c r="TT133" i="3" a="1"/>
  <c r="TT133" i="3" s="1"/>
  <c r="UP135" i="3"/>
  <c r="LC131" i="3"/>
  <c r="VH189" i="3"/>
  <c r="OK181" i="3"/>
  <c r="VY177" i="3"/>
  <c r="OH138" i="3"/>
  <c r="VF156" i="3"/>
  <c r="WA177" i="3"/>
  <c r="QM199" i="3"/>
  <c r="QM197" i="3"/>
  <c r="OK124" i="3"/>
  <c r="WA190" i="3"/>
  <c r="QM184" i="3"/>
  <c r="VE199" i="3"/>
  <c r="QL178" i="3"/>
  <c r="PP198" i="3" a="1"/>
  <c r="PP198" i="3" s="1"/>
  <c r="OJ198" i="3" s="1"/>
  <c r="PQ198" i="3" a="1"/>
  <c r="PQ198" i="3" s="1"/>
  <c r="WG169" i="3"/>
  <c r="PQ169" i="3" a="1"/>
  <c r="PQ169" i="3" s="1"/>
  <c r="PP169" i="3" a="1"/>
  <c r="PP169" i="3" s="1"/>
  <c r="WC191" i="3"/>
  <c r="QM191" i="3"/>
  <c r="VA50" i="3"/>
  <c r="WH180" i="3"/>
  <c r="VE191" i="3"/>
  <c r="LC181" i="3"/>
  <c r="PK95" i="3" a="1"/>
  <c r="PK95" i="3" s="1"/>
  <c r="PN95" i="3" a="1"/>
  <c r="PN95" i="3" s="1"/>
  <c r="VX131" i="3"/>
  <c r="UX185" i="3"/>
  <c r="QL171" i="3"/>
  <c r="WB167" i="3"/>
  <c r="QO186" i="3"/>
  <c r="TT101" i="3" a="1"/>
  <c r="TT101" i="3" s="1"/>
  <c r="TS101" i="3" a="1"/>
  <c r="TS101" i="3" s="1"/>
  <c r="WB132" i="3"/>
  <c r="TO90" i="3" a="1"/>
  <c r="TO90" i="3" s="1"/>
  <c r="TP90" i="3" a="1"/>
  <c r="TP90" i="3" s="1"/>
  <c r="TN90" i="3" a="1"/>
  <c r="TN90" i="3" s="1"/>
  <c r="TQ90" i="3" a="1"/>
  <c r="TQ90" i="3" s="1"/>
  <c r="WC146" i="3"/>
  <c r="WB140" i="3"/>
  <c r="QM118" i="3"/>
  <c r="KZ165" i="3"/>
  <c r="PP140" i="3" a="1"/>
  <c r="PP140" i="3" s="1"/>
  <c r="PQ140" i="3" a="1"/>
  <c r="PQ140" i="3" s="1"/>
  <c r="QO184" i="3"/>
  <c r="VY190" i="3"/>
  <c r="WI152" i="3"/>
  <c r="VA97" i="3"/>
  <c r="WI162" i="3"/>
  <c r="PP175" i="3" a="1"/>
  <c r="PP175" i="3" s="1"/>
  <c r="PQ175" i="3" a="1"/>
  <c r="PQ175" i="3" s="1"/>
  <c r="LC190" i="3"/>
  <c r="OI65" i="3"/>
  <c r="OI46" i="3"/>
  <c r="VA114" i="3"/>
  <c r="QL173" i="3"/>
  <c r="VT24" i="3"/>
  <c r="VY152" i="3"/>
  <c r="WA191" i="3"/>
  <c r="OK171" i="3"/>
  <c r="KZ158" i="3"/>
  <c r="WD148" i="3"/>
  <c r="WB109" i="3"/>
  <c r="WB108" i="3"/>
  <c r="UX54" i="3"/>
  <c r="WG71" i="3"/>
  <c r="WA141" i="3"/>
  <c r="RP161" i="3" a="1"/>
  <c r="RP161" i="3" s="1"/>
  <c r="RO161" i="3" a="1"/>
  <c r="RO161" i="3" s="1"/>
  <c r="RR161" i="3" a="1"/>
  <c r="RR161" i="3" s="1"/>
  <c r="RQ161" i="3" a="1"/>
  <c r="RQ161" i="3" s="1"/>
  <c r="LC172" i="3"/>
  <c r="PN171" i="3" a="1"/>
  <c r="PN171" i="3" s="1"/>
  <c r="PK171" i="3" a="1"/>
  <c r="PK171" i="3" s="1"/>
  <c r="MC127" i="3" a="1"/>
  <c r="MC127" i="3" s="1"/>
  <c r="LB127" i="3" s="1"/>
  <c r="MF127" i="3" a="1"/>
  <c r="MF127" i="3" s="1"/>
  <c r="MD127" i="3" a="1"/>
  <c r="MD127" i="3" s="1"/>
  <c r="ME127" i="3" a="1"/>
  <c r="ME127" i="3" s="1"/>
  <c r="OI172" i="3"/>
  <c r="MH188" i="3" a="1"/>
  <c r="MH188" i="3" s="1"/>
  <c r="MI188" i="3" a="1"/>
  <c r="MI188" i="3" s="1"/>
  <c r="LC148" i="3"/>
  <c r="PN186" i="3" a="1"/>
  <c r="PN186" i="3" s="1"/>
  <c r="PK186" i="3" a="1"/>
  <c r="PK186" i="3" s="1"/>
  <c r="OJ186" i="3" s="1"/>
  <c r="QN97" i="3"/>
  <c r="LA162" i="3"/>
  <c r="OI119" i="3"/>
  <c r="OK91" i="3"/>
  <c r="TT196" i="3" a="1"/>
  <c r="TT196" i="3" s="1"/>
  <c r="TS196" i="3" a="1"/>
  <c r="TS196" i="3" s="1"/>
  <c r="WD194" i="3"/>
  <c r="WA162" i="3"/>
  <c r="WA176" i="3"/>
  <c r="RR185" i="3" a="1"/>
  <c r="RR185" i="3" s="1"/>
  <c r="RO185" i="3" a="1"/>
  <c r="RO185" i="3" s="1"/>
  <c r="RQ185" i="3" a="1"/>
  <c r="RQ185" i="3" s="1"/>
  <c r="RP185" i="3" a="1"/>
  <c r="RP185" i="3" s="1"/>
  <c r="WC194" i="3"/>
  <c r="QO150" i="3"/>
  <c r="OH152" i="3"/>
  <c r="TO112" i="3" a="1"/>
  <c r="TO112" i="3" s="1"/>
  <c r="TQ112" i="3" a="1"/>
  <c r="TQ112" i="3" s="1"/>
  <c r="TN112" i="3" a="1"/>
  <c r="TN112" i="3" s="1"/>
  <c r="TP112" i="3" a="1"/>
  <c r="TP112" i="3" s="1"/>
  <c r="QL83" i="3"/>
  <c r="VX26" i="3"/>
  <c r="UZ189" i="3"/>
  <c r="UX104" i="3"/>
  <c r="KZ116" i="3"/>
  <c r="VD115" i="3"/>
  <c r="VY183" i="3"/>
  <c r="VY188" i="3"/>
  <c r="VV181" i="3"/>
  <c r="UP193" i="3"/>
  <c r="OI178" i="3"/>
  <c r="RU169" i="3" a="1"/>
  <c r="RU169" i="3" s="1"/>
  <c r="RT169" i="3" a="1"/>
  <c r="RT169" i="3" s="1"/>
  <c r="QN169" i="3" s="1"/>
  <c r="MH168" i="3" a="1"/>
  <c r="MH168" i="3" s="1"/>
  <c r="MI168" i="3" a="1"/>
  <c r="MI168" i="3" s="1"/>
  <c r="UZ108" i="3"/>
  <c r="OI177" i="3"/>
  <c r="OH127" i="3"/>
  <c r="VE79" i="3"/>
  <c r="LA174" i="3"/>
  <c r="KZ115" i="3"/>
  <c r="VE177" i="3"/>
  <c r="VH145" i="3"/>
  <c r="MI106" i="3" a="1"/>
  <c r="MI106" i="3" s="1"/>
  <c r="MH106" i="3" a="1"/>
  <c r="MH106" i="3" s="1"/>
  <c r="WA146" i="3"/>
  <c r="VT4" i="3"/>
  <c r="VT146" i="3"/>
  <c r="MH176" i="3" a="1"/>
  <c r="MH176" i="3" s="1"/>
  <c r="MI176" i="3" a="1"/>
  <c r="MI176" i="3" s="1"/>
  <c r="LA113" i="3"/>
  <c r="VT174" i="3"/>
  <c r="WA159" i="3"/>
  <c r="VT180" i="3"/>
  <c r="PQ170" i="3" a="1"/>
  <c r="PQ170" i="3" s="1"/>
  <c r="PP170" i="3" a="1"/>
  <c r="PP170" i="3" s="1"/>
  <c r="VE145" i="3"/>
  <c r="VX178" i="3"/>
  <c r="UP161" i="3"/>
  <c r="QO123" i="3"/>
  <c r="WC135" i="3"/>
  <c r="RR168" i="3" a="1"/>
  <c r="RR168" i="3" s="1"/>
  <c r="RQ168" i="3" a="1"/>
  <c r="RQ168" i="3" s="1"/>
  <c r="RP168" i="3" a="1"/>
  <c r="RP168" i="3" s="1"/>
  <c r="RO168" i="3" a="1"/>
  <c r="RO168" i="3" s="1"/>
  <c r="QN168" i="3" s="1"/>
  <c r="QL128" i="3"/>
  <c r="KZ84" i="3"/>
  <c r="VY171" i="3"/>
  <c r="OK194" i="3"/>
  <c r="QO112" i="3"/>
  <c r="VE136" i="3"/>
  <c r="MI198" i="3" a="1"/>
  <c r="MI198" i="3" s="1"/>
  <c r="MH198" i="3" a="1"/>
  <c r="MH198" i="3" s="1"/>
  <c r="TN114" i="3" a="1"/>
  <c r="TN114" i="3" s="1"/>
  <c r="TP114" i="3" a="1"/>
  <c r="TP114" i="3" s="1"/>
  <c r="TO114" i="3" a="1"/>
  <c r="TO114" i="3" s="1"/>
  <c r="TQ114" i="3" a="1"/>
  <c r="TQ114" i="3" s="1"/>
  <c r="VL114" i="3"/>
  <c r="KZ10" i="3"/>
  <c r="QL51" i="3"/>
  <c r="UX61" i="3"/>
  <c r="QO173" i="3"/>
  <c r="RU151" i="3" a="1"/>
  <c r="RU151" i="3" s="1"/>
  <c r="RT151" i="3" a="1"/>
  <c r="RT151" i="3" s="1"/>
  <c r="VJ130" i="3"/>
  <c r="WI166" i="3"/>
  <c r="TO121" i="3" a="1"/>
  <c r="TO121" i="3" s="1"/>
  <c r="TP121" i="3" a="1"/>
  <c r="TP121" i="3" s="1"/>
  <c r="TQ121" i="3" a="1"/>
  <c r="TQ121" i="3" s="1"/>
  <c r="TN121" i="3" a="1"/>
  <c r="TN121" i="3" s="1"/>
  <c r="OH150" i="3"/>
  <c r="QM189" i="3"/>
  <c r="VV198" i="3"/>
  <c r="WI155" i="3"/>
  <c r="VY113" i="3"/>
  <c r="VY186" i="3"/>
  <c r="WC192" i="3"/>
  <c r="UX181" i="3"/>
  <c r="TQ70" i="3" a="1"/>
  <c r="TQ70" i="3" s="1"/>
  <c r="TN70" i="3" a="1"/>
  <c r="TN70" i="3" s="1"/>
  <c r="TP70" i="3" a="1"/>
  <c r="TP70" i="3" s="1"/>
  <c r="TO70" i="3" a="1"/>
  <c r="TO70" i="3" s="1"/>
  <c r="VT89" i="3"/>
  <c r="OI56" i="3"/>
  <c r="TS126" i="3" a="1"/>
  <c r="TS126" i="3" s="1"/>
  <c r="TT126" i="3" a="1"/>
  <c r="TT126" i="3" s="1"/>
  <c r="VV162" i="3"/>
  <c r="VX182" i="3"/>
  <c r="MH107" i="3" a="1"/>
  <c r="MH107" i="3" s="1"/>
  <c r="MI107" i="3" a="1"/>
  <c r="MI107" i="3" s="1"/>
  <c r="TS166" i="3" a="1"/>
  <c r="TS166" i="3" s="1"/>
  <c r="TT166" i="3" a="1"/>
  <c r="TT166" i="3" s="1"/>
  <c r="OH50" i="3"/>
  <c r="WC137" i="3"/>
  <c r="LA103" i="3"/>
  <c r="WI116" i="3"/>
  <c r="WC115" i="3"/>
  <c r="KZ132" i="3"/>
  <c r="VV113" i="3"/>
  <c r="WG181" i="3"/>
  <c r="VT159" i="3"/>
  <c r="PQ118" i="3" a="1"/>
  <c r="PQ118" i="3" s="1"/>
  <c r="PP118" i="3" a="1"/>
  <c r="PP118" i="3" s="1"/>
  <c r="UO159" i="3"/>
  <c r="VY116" i="3"/>
  <c r="OK43" i="3"/>
  <c r="OK81" i="3"/>
  <c r="UN180" i="3"/>
  <c r="KZ107" i="3"/>
  <c r="LC199" i="3"/>
  <c r="MC40" i="3" a="1"/>
  <c r="MC40" i="3" s="1"/>
  <c r="ME40" i="3" a="1"/>
  <c r="ME40" i="3" s="1"/>
  <c r="MD40" i="3" a="1"/>
  <c r="MD40" i="3" s="1"/>
  <c r="MF40" i="3" a="1"/>
  <c r="MF40" i="3" s="1"/>
  <c r="LB40" i="3" s="1"/>
  <c r="KZ54" i="3"/>
  <c r="TQ97" i="3" a="1"/>
  <c r="TQ97" i="3" s="1"/>
  <c r="TN97" i="3" a="1"/>
  <c r="TN97" i="3" s="1"/>
  <c r="TP97" i="3" a="1"/>
  <c r="TP97" i="3" s="1"/>
  <c r="TO97" i="3" a="1"/>
  <c r="TO97" i="3" s="1"/>
  <c r="VB165" i="3"/>
  <c r="VY60" i="3"/>
  <c r="KZ177" i="3"/>
  <c r="QO115" i="3"/>
  <c r="VV86" i="3"/>
  <c r="OI90" i="3"/>
  <c r="VE54" i="3"/>
  <c r="UZ29" i="3"/>
  <c r="MH115" i="3" a="1"/>
  <c r="MH115" i="3" s="1"/>
  <c r="MI115" i="3" a="1"/>
  <c r="MI115" i="3" s="1"/>
  <c r="QO15" i="3"/>
  <c r="OH87" i="3"/>
  <c r="WH140" i="3"/>
  <c r="QL96" i="3"/>
  <c r="WI160" i="3"/>
  <c r="OK147" i="3"/>
  <c r="WA87" i="3"/>
  <c r="QO160" i="3"/>
  <c r="KZ137" i="3"/>
  <c r="UZ118" i="3"/>
  <c r="LA4" i="3"/>
  <c r="WB114" i="3"/>
  <c r="WI90" i="3"/>
  <c r="WD6" i="3"/>
  <c r="WB158" i="3"/>
  <c r="OK34" i="3"/>
  <c r="WI13" i="3"/>
  <c r="VV53" i="3"/>
  <c r="VX27" i="3"/>
  <c r="WB13" i="3"/>
  <c r="LC122" i="3"/>
  <c r="OH139" i="3"/>
  <c r="QL74" i="3"/>
  <c r="QM130" i="3"/>
  <c r="VB109" i="3"/>
  <c r="WC156" i="3"/>
  <c r="VT70" i="3"/>
  <c r="VT131" i="3"/>
  <c r="VG25" i="3"/>
  <c r="WA155" i="3"/>
  <c r="ME73" i="3" a="1"/>
  <c r="ME73" i="3" s="1"/>
  <c r="MD73" i="3" a="1"/>
  <c r="MD73" i="3" s="1"/>
  <c r="MC73" i="3" a="1"/>
  <c r="MC73" i="3" s="1"/>
  <c r="LB73" i="3" s="1"/>
  <c r="MF73" i="3" a="1"/>
  <c r="MF73" i="3" s="1"/>
  <c r="VH155" i="3"/>
  <c r="QM25" i="3"/>
  <c r="PK158" i="3" a="1"/>
  <c r="PK158" i="3" s="1"/>
  <c r="PN158" i="3" a="1"/>
  <c r="PN158" i="3" s="1"/>
  <c r="OH46" i="3"/>
  <c r="UX141" i="3"/>
  <c r="RT138" i="3" a="1"/>
  <c r="RT138" i="3" s="1"/>
  <c r="RU138" i="3" a="1"/>
  <c r="RU138" i="3" s="1"/>
  <c r="UP170" i="3"/>
  <c r="WC128" i="3"/>
  <c r="WI140" i="3"/>
  <c r="QL152" i="3"/>
  <c r="LA79" i="3"/>
  <c r="VV120" i="3"/>
  <c r="VT8" i="3"/>
  <c r="OK193" i="3"/>
  <c r="VX106" i="3"/>
  <c r="LC108" i="3"/>
  <c r="VV128" i="3"/>
  <c r="VT196" i="3"/>
  <c r="LA155" i="3"/>
  <c r="WI37" i="3"/>
  <c r="TN78" i="3" a="1"/>
  <c r="TN78" i="3" s="1"/>
  <c r="TO78" i="3" a="1"/>
  <c r="TO78" i="3" s="1"/>
  <c r="TQ78" i="3" a="1"/>
  <c r="TQ78" i="3" s="1"/>
  <c r="TP78" i="3" a="1"/>
  <c r="TP78" i="3" s="1"/>
  <c r="OK175" i="3"/>
  <c r="WC134" i="3"/>
  <c r="UX151" i="3"/>
  <c r="VB171" i="3"/>
  <c r="WA163" i="3"/>
  <c r="UW123" i="3"/>
  <c r="UX10" i="3"/>
  <c r="TN101" i="3" a="1"/>
  <c r="TN101" i="3" s="1"/>
  <c r="TQ101" i="3" a="1"/>
  <c r="TQ101" i="3" s="1"/>
  <c r="TP101" i="3" a="1"/>
  <c r="TP101" i="3" s="1"/>
  <c r="TO101" i="3" a="1"/>
  <c r="TO101" i="3" s="1"/>
  <c r="MI127" i="3" a="1"/>
  <c r="MI127" i="3" s="1"/>
  <c r="MH127" i="3" a="1"/>
  <c r="MH127" i="3" s="1"/>
  <c r="RO125" i="3" a="1"/>
  <c r="RO125" i="3" s="1"/>
  <c r="RR125" i="3" a="1"/>
  <c r="RR125" i="3" s="1"/>
  <c r="QN125" i="3" s="1"/>
  <c r="QK125" i="3" s="1"/>
  <c r="RQ125" i="3" a="1"/>
  <c r="RQ125" i="3" s="1"/>
  <c r="RP125" i="3" a="1"/>
  <c r="RP125" i="3" s="1"/>
  <c r="VE170" i="3"/>
  <c r="MH166" i="3" a="1"/>
  <c r="MH166" i="3" s="1"/>
  <c r="MI166" i="3" a="1"/>
  <c r="MI166" i="3" s="1"/>
  <c r="UZ193" i="3"/>
  <c r="UV142" i="3"/>
  <c r="QL105" i="3"/>
  <c r="LC91" i="3"/>
  <c r="VX19" i="3"/>
  <c r="UX30" i="3"/>
  <c r="KZ102" i="3"/>
  <c r="VV167" i="3"/>
  <c r="OH29" i="3"/>
  <c r="VC165" i="3"/>
  <c r="OH4" i="3"/>
  <c r="UX133" i="3"/>
  <c r="UQ143" i="3"/>
  <c r="UZ47" i="3"/>
  <c r="MF90" i="3" a="1"/>
  <c r="MF90" i="3" s="1"/>
  <c r="MC90" i="3" a="1"/>
  <c r="MC90" i="3" s="1"/>
  <c r="MD90" i="3" a="1"/>
  <c r="MD90" i="3" s="1"/>
  <c r="ME90" i="3" a="1"/>
  <c r="ME90" i="3" s="1"/>
  <c r="OI32" i="3"/>
  <c r="PN83" i="3" a="1"/>
  <c r="PN83" i="3" s="1"/>
  <c r="PK83" i="3" a="1"/>
  <c r="PK83" i="3" s="1"/>
  <c r="WI83" i="3"/>
  <c r="UP75" i="3"/>
  <c r="QO167" i="3"/>
  <c r="UY28" i="3"/>
  <c r="OI141" i="3"/>
  <c r="QM52" i="3"/>
  <c r="RR25" i="3" a="1"/>
  <c r="RR25" i="3" s="1"/>
  <c r="RQ25" i="3" a="1"/>
  <c r="RQ25" i="3" s="1"/>
  <c r="RP25" i="3" a="1"/>
  <c r="RP25" i="3" s="1"/>
  <c r="RO25" i="3" a="1"/>
  <c r="RO25" i="3" s="1"/>
  <c r="KZ142" i="3"/>
  <c r="VE121" i="3"/>
  <c r="TP163" i="3" a="1"/>
  <c r="TP163" i="3" s="1"/>
  <c r="TO163" i="3" a="1"/>
  <c r="TO163" i="3" s="1"/>
  <c r="TQ163" i="3" a="1"/>
  <c r="TQ163" i="3" s="1"/>
  <c r="TN163" i="3" a="1"/>
  <c r="TN163" i="3" s="1"/>
  <c r="VL163" i="3"/>
  <c r="WA186" i="3"/>
  <c r="TS30" i="3" a="1"/>
  <c r="TS30" i="3" s="1"/>
  <c r="TT30" i="3" a="1"/>
  <c r="TT30" i="3" s="1"/>
  <c r="OH174" i="3"/>
  <c r="UX101" i="3"/>
  <c r="UT124" i="3"/>
  <c r="VE58" i="3"/>
  <c r="VX4" i="3"/>
  <c r="UX124" i="3"/>
  <c r="PN36" i="3" a="1"/>
  <c r="PN36" i="3" s="1"/>
  <c r="PK36" i="3" a="1"/>
  <c r="PK36" i="3" s="1"/>
  <c r="TS152" i="3" a="1"/>
  <c r="TS152" i="3" s="1"/>
  <c r="TT152" i="3" a="1"/>
  <c r="TT152" i="3" s="1"/>
  <c r="VQ152" i="3"/>
  <c r="MI149" i="3" a="1"/>
  <c r="MI149" i="3" s="1"/>
  <c r="MH149" i="3" a="1"/>
  <c r="MH149" i="3" s="1"/>
  <c r="UZ95" i="3"/>
  <c r="VW50" i="3"/>
  <c r="UX35" i="3"/>
  <c r="QO18" i="3"/>
  <c r="LA6" i="3"/>
  <c r="QM136" i="3"/>
  <c r="MC114" i="3" a="1"/>
  <c r="MC114" i="3" s="1"/>
  <c r="MF114" i="3" a="1"/>
  <c r="MF114" i="3" s="1"/>
  <c r="LB114" i="3" s="1"/>
  <c r="KY114" i="3" s="1"/>
  <c r="ME114" i="3" a="1"/>
  <c r="ME114" i="3" s="1"/>
  <c r="MD114" i="3" a="1"/>
  <c r="MD114" i="3" s="1"/>
  <c r="OK5" i="3"/>
  <c r="PK18" i="3" a="1"/>
  <c r="PK18" i="3" s="1"/>
  <c r="OJ18" i="3" s="1"/>
  <c r="OG18" i="3" s="1"/>
  <c r="PN18" i="3" a="1"/>
  <c r="PN18" i="3" s="1"/>
  <c r="OI21" i="3"/>
  <c r="OI153" i="3"/>
  <c r="QM155" i="3"/>
  <c r="QM51" i="3"/>
  <c r="OI61" i="3"/>
  <c r="OH61" i="3"/>
  <c r="WI39" i="3"/>
  <c r="OH162" i="3"/>
  <c r="QM63" i="3"/>
  <c r="WC110" i="3"/>
  <c r="WA49" i="3"/>
  <c r="VY58" i="3"/>
  <c r="MH65" i="3" a="1"/>
  <c r="MH65" i="3" s="1"/>
  <c r="MI65" i="3" a="1"/>
  <c r="MI65" i="3" s="1"/>
  <c r="VJ99" i="3"/>
  <c r="RO120" i="3" a="1"/>
  <c r="RO120" i="3" s="1"/>
  <c r="RQ120" i="3" a="1"/>
  <c r="RQ120" i="3" s="1"/>
  <c r="RP120" i="3" a="1"/>
  <c r="RP120" i="3" s="1"/>
  <c r="RR120" i="3" a="1"/>
  <c r="RR120" i="3" s="1"/>
  <c r="WB82" i="3"/>
  <c r="LC120" i="3"/>
  <c r="UO90" i="3"/>
  <c r="WB164" i="3"/>
  <c r="RO35" i="3" a="1"/>
  <c r="RO35" i="3" s="1"/>
  <c r="QN35" i="3" s="1"/>
  <c r="QK35" i="3" s="1"/>
  <c r="RQ35" i="3" a="1"/>
  <c r="RQ35" i="3" s="1"/>
  <c r="RP35" i="3" a="1"/>
  <c r="RP35" i="3" s="1"/>
  <c r="RR35" i="3" a="1"/>
  <c r="RR35" i="3" s="1"/>
  <c r="WI120" i="3"/>
  <c r="UX86" i="3"/>
  <c r="VV67" i="3"/>
  <c r="MI73" i="3" a="1"/>
  <c r="MI73" i="3" s="1"/>
  <c r="MH73" i="3" a="1"/>
  <c r="MH73" i="3" s="1"/>
  <c r="UZ96" i="3"/>
  <c r="WE174" i="3"/>
  <c r="UX46" i="3"/>
  <c r="VT81" i="3"/>
  <c r="VY10" i="3"/>
  <c r="MH43" i="3" a="1"/>
  <c r="MH43" i="3" s="1"/>
  <c r="MI43" i="3" a="1"/>
  <c r="MI43" i="3" s="1"/>
  <c r="VX118" i="3"/>
  <c r="WC198" i="3"/>
  <c r="LA56" i="3"/>
  <c r="UW144" i="3"/>
  <c r="VY34" i="3"/>
  <c r="PQ127" i="3" a="1"/>
  <c r="PQ127" i="3" s="1"/>
  <c r="PP127" i="3" a="1"/>
  <c r="PP127" i="3" s="1"/>
  <c r="LC59" i="3"/>
  <c r="QM62" i="3"/>
  <c r="MF22" i="3" a="1"/>
  <c r="MF22" i="3" s="1"/>
  <c r="ME22" i="3" a="1"/>
  <c r="ME22" i="3" s="1"/>
  <c r="MC22" i="3" a="1"/>
  <c r="MC22" i="3" s="1"/>
  <c r="MD22" i="3" a="1"/>
  <c r="MD22" i="3" s="1"/>
  <c r="LB22" i="3" s="1"/>
  <c r="KY22" i="3" s="1"/>
  <c r="OK23" i="3"/>
  <c r="QO102" i="3"/>
  <c r="PN27" i="3" a="1"/>
  <c r="PN27" i="3" s="1"/>
  <c r="PK27" i="3" a="1"/>
  <c r="PK27" i="3" s="1"/>
  <c r="OJ27" i="3" s="1"/>
  <c r="OG27" i="3" s="1"/>
  <c r="RR112" i="3" a="1"/>
  <c r="RR112" i="3" s="1"/>
  <c r="QN112" i="3" s="1"/>
  <c r="QK112" i="3" s="1"/>
  <c r="RQ112" i="3" a="1"/>
  <c r="RQ112" i="3" s="1"/>
  <c r="RO112" i="3" a="1"/>
  <c r="RO112" i="3" s="1"/>
  <c r="RP112" i="3" a="1"/>
  <c r="RP112" i="3" s="1"/>
  <c r="OK38" i="3"/>
  <c r="OK109" i="3"/>
  <c r="WB44" i="3"/>
  <c r="LA109" i="3"/>
  <c r="VT47" i="3"/>
  <c r="VG57" i="3"/>
  <c r="VX15" i="3"/>
  <c r="WA67" i="3"/>
  <c r="WI115" i="3"/>
  <c r="VW100" i="3"/>
  <c r="UV92" i="3"/>
  <c r="VX175" i="3"/>
  <c r="UZ61" i="3"/>
  <c r="LC167" i="3"/>
  <c r="LA138" i="3"/>
  <c r="WG67" i="3"/>
  <c r="OK73" i="3"/>
  <c r="QL50" i="3"/>
  <c r="OK66" i="3"/>
  <c r="TT74" i="3" a="1"/>
  <c r="TT74" i="3" s="1"/>
  <c r="TS74" i="3" a="1"/>
  <c r="TS74" i="3" s="1"/>
  <c r="QO74" i="3"/>
  <c r="VX67" i="3"/>
  <c r="KZ23" i="3"/>
  <c r="PK126" i="3" a="1"/>
  <c r="PK126" i="3" s="1"/>
  <c r="PN126" i="3" a="1"/>
  <c r="PN126" i="3" s="1"/>
  <c r="VY9" i="3"/>
  <c r="KZ41" i="3"/>
  <c r="QM9" i="3"/>
  <c r="LA34" i="3"/>
  <c r="LC28" i="3"/>
  <c r="TN99" i="3" a="1"/>
  <c r="TN99" i="3" s="1"/>
  <c r="TO99" i="3" a="1"/>
  <c r="TO99" i="3" s="1"/>
  <c r="TP99" i="3" a="1"/>
  <c r="TP99" i="3" s="1"/>
  <c r="TQ99" i="3" a="1"/>
  <c r="TQ99" i="3" s="1"/>
  <c r="VT25" i="3"/>
  <c r="VV15" i="3"/>
  <c r="RO22" i="3" a="1"/>
  <c r="RO22" i="3" s="1"/>
  <c r="QN22" i="3" s="1"/>
  <c r="RP22" i="3" a="1"/>
  <c r="RP22" i="3" s="1"/>
  <c r="RR22" i="3" a="1"/>
  <c r="RR22" i="3" s="1"/>
  <c r="RQ22" i="3" a="1"/>
  <c r="RQ22" i="3" s="1"/>
  <c r="WC31" i="3"/>
  <c r="UX152" i="3"/>
  <c r="VE15" i="3"/>
  <c r="VV58" i="3"/>
  <c r="TT70" i="3" a="1"/>
  <c r="TT70" i="3" s="1"/>
  <c r="TS70" i="3" a="1"/>
  <c r="TS70" i="3" s="1"/>
  <c r="VG26" i="3"/>
  <c r="OH102" i="3"/>
  <c r="VK12" i="3"/>
  <c r="QO17" i="3"/>
  <c r="RT143" i="3" a="1"/>
  <c r="RT143" i="3" s="1"/>
  <c r="RU143" i="3" a="1"/>
  <c r="RU143" i="3" s="1"/>
  <c r="VX61" i="3"/>
  <c r="WB147" i="3"/>
  <c r="WC69" i="3"/>
  <c r="OK15" i="3"/>
  <c r="OH38" i="3"/>
  <c r="VT6" i="3"/>
  <c r="UX31" i="3"/>
  <c r="OH85" i="3"/>
  <c r="OH157" i="3"/>
  <c r="QO24" i="3"/>
  <c r="WI26" i="3"/>
  <c r="QO77" i="3"/>
  <c r="QL25" i="3"/>
  <c r="KZ76" i="3"/>
  <c r="PP18" i="3" a="1"/>
  <c r="PP18" i="3" s="1"/>
  <c r="PQ18" i="3" a="1"/>
  <c r="PQ18" i="3" s="1"/>
  <c r="LA49" i="3"/>
  <c r="VT119" i="3"/>
  <c r="QM47" i="3"/>
  <c r="UZ24" i="3"/>
  <c r="UX107" i="3"/>
  <c r="TS156" i="3" a="1"/>
  <c r="TS156" i="3" s="1"/>
  <c r="TT156" i="3" a="1"/>
  <c r="TT156" i="3" s="1"/>
  <c r="VE28" i="3"/>
  <c r="LC175" i="3"/>
  <c r="LA41" i="3"/>
  <c r="VW36" i="3"/>
  <c r="VY8" i="3"/>
  <c r="WB86" i="3"/>
  <c r="VJ79" i="3"/>
  <c r="KZ37" i="3"/>
  <c r="OH111" i="3"/>
  <c r="VX58" i="3"/>
  <c r="UP77" i="3"/>
  <c r="UX23" i="3"/>
  <c r="LC89" i="3"/>
  <c r="PN69" i="3" a="1"/>
  <c r="PN69" i="3" s="1"/>
  <c r="PK69" i="3" a="1"/>
  <c r="PK69" i="3" s="1"/>
  <c r="VE23" i="3"/>
  <c r="TO72" i="3" a="1"/>
  <c r="TO72" i="3" s="1"/>
  <c r="TQ72" i="3" a="1"/>
  <c r="TQ72" i="3" s="1"/>
  <c r="TN72" i="3" a="1"/>
  <c r="TN72" i="3" s="1"/>
  <c r="TP72" i="3" a="1"/>
  <c r="TP72" i="3" s="1"/>
  <c r="WB60" i="3"/>
  <c r="OH76" i="3"/>
  <c r="WB72" i="3"/>
  <c r="WC53" i="3"/>
  <c r="WB52" i="3"/>
  <c r="WI153" i="3"/>
  <c r="LA60" i="3"/>
  <c r="OH95" i="3"/>
  <c r="TO59" i="3" a="1"/>
  <c r="TO59" i="3" s="1"/>
  <c r="TQ59" i="3" a="1"/>
  <c r="TQ59" i="3" s="1"/>
  <c r="TN59" i="3" a="1"/>
  <c r="TN59" i="3" s="1"/>
  <c r="TP59" i="3" a="1"/>
  <c r="TP59" i="3" s="1"/>
  <c r="MH20" i="3" a="1"/>
  <c r="MH20" i="3" s="1"/>
  <c r="MI20" i="3" a="1"/>
  <c r="MI20" i="3" s="1"/>
  <c r="LB20" i="3" s="1"/>
  <c r="KY20" i="3" s="1"/>
  <c r="LA17" i="3"/>
  <c r="LC157" i="3"/>
  <c r="WA137" i="3"/>
  <c r="MH97" i="3" a="1"/>
  <c r="MH97" i="3" s="1"/>
  <c r="MI97" i="3" a="1"/>
  <c r="MI97" i="3" s="1"/>
  <c r="QO26" i="3"/>
  <c r="LC112" i="3"/>
  <c r="KZ27" i="3"/>
  <c r="QO79" i="3"/>
  <c r="OK53" i="3"/>
  <c r="OI74" i="3"/>
  <c r="VE65" i="3"/>
  <c r="LC102" i="3"/>
  <c r="VK20" i="3"/>
  <c r="WI97" i="3"/>
  <c r="QM23" i="3"/>
  <c r="QM69" i="3"/>
  <c r="TP13" i="3" a="1"/>
  <c r="TP13" i="3" s="1"/>
  <c r="TN13" i="3" a="1"/>
  <c r="TN13" i="3" s="1"/>
  <c r="TO13" i="3" a="1"/>
  <c r="TO13" i="3" s="1"/>
  <c r="TQ13" i="3" a="1"/>
  <c r="TQ13" i="3" s="1"/>
  <c r="UY109" i="3"/>
  <c r="VY12" i="3"/>
  <c r="WC106" i="3"/>
  <c r="VX23" i="3"/>
  <c r="LA106" i="3"/>
  <c r="OH92" i="3"/>
  <c r="VE78" i="3"/>
  <c r="TP14" i="3" a="1"/>
  <c r="TP14" i="3" s="1"/>
  <c r="TN14" i="3" a="1"/>
  <c r="TN14" i="3" s="1"/>
  <c r="TO14" i="3" a="1"/>
  <c r="TO14" i="3" s="1"/>
  <c r="TQ14" i="3" a="1"/>
  <c r="TQ14" i="3" s="1"/>
  <c r="VY42" i="3"/>
  <c r="WC129" i="3"/>
  <c r="UA208" i="3"/>
  <c r="VZ203" i="3" s="1"/>
  <c r="VZ162" i="3" s="1"/>
  <c r="UA209" i="3"/>
  <c r="VZ204" i="3" s="1"/>
  <c r="VT35" i="3"/>
  <c r="WI84" i="3"/>
  <c r="VV45" i="3"/>
  <c r="UP61" i="3"/>
  <c r="LC54" i="3"/>
  <c r="VT16" i="3"/>
  <c r="LA98" i="3"/>
  <c r="MI57" i="3" a="1"/>
  <c r="MI57" i="3" s="1"/>
  <c r="MH57" i="3" a="1"/>
  <c r="MH57" i="3" s="1"/>
  <c r="RR81" i="3" a="1"/>
  <c r="RR81" i="3" s="1"/>
  <c r="RO81" i="3" a="1"/>
  <c r="RO81" i="3" s="1"/>
  <c r="RQ81" i="3" a="1"/>
  <c r="RQ81" i="3" s="1"/>
  <c r="RP81" i="3" a="1"/>
  <c r="RP81" i="3" s="1"/>
  <c r="MH40" i="3" a="1"/>
  <c r="MH40" i="3" s="1"/>
  <c r="MI40" i="3" a="1"/>
  <c r="MI40" i="3" s="1"/>
  <c r="QM104" i="3"/>
  <c r="MI118" i="3" a="1"/>
  <c r="MI118" i="3" s="1"/>
  <c r="MH118" i="3" a="1"/>
  <c r="MH118" i="3" s="1"/>
  <c r="QL55" i="3"/>
  <c r="VE102" i="3"/>
  <c r="VE92" i="3"/>
  <c r="WC56" i="3"/>
  <c r="KZ118" i="3"/>
  <c r="UN75" i="3"/>
  <c r="VY162" i="3"/>
  <c r="VY78" i="3"/>
  <c r="QL19" i="3"/>
  <c r="UX165" i="3"/>
  <c r="MH5" i="3" a="1"/>
  <c r="MH5" i="3" s="1"/>
  <c r="MI5" i="3" a="1"/>
  <c r="MI5" i="3" s="1"/>
  <c r="VT29" i="3"/>
  <c r="TS20" i="3" a="1"/>
  <c r="TS20" i="3" s="1"/>
  <c r="TT20" i="3" a="1"/>
  <c r="TT20" i="3" s="1"/>
  <c r="TX209" i="3"/>
  <c r="VW204" i="3" s="1"/>
  <c r="TX208" i="3"/>
  <c r="VW203" i="3" s="1"/>
  <c r="VW192" i="3" s="1"/>
  <c r="VW3" i="3"/>
  <c r="WB91" i="3"/>
  <c r="LC106" i="3"/>
  <c r="VV132" i="3"/>
  <c r="VT134" i="3"/>
  <c r="TS18" i="3" a="1"/>
  <c r="TS18" i="3" s="1"/>
  <c r="TT18" i="3" a="1"/>
  <c r="TT18" i="3" s="1"/>
  <c r="VQ18" i="3"/>
  <c r="KZ109" i="3"/>
  <c r="MI41" i="3" a="1"/>
  <c r="MI41" i="3" s="1"/>
  <c r="MH41" i="3" a="1"/>
  <c r="MH41" i="3" s="1"/>
  <c r="RR56" i="3" a="1"/>
  <c r="RR56" i="3" s="1"/>
  <c r="RQ56" i="3" a="1"/>
  <c r="RQ56" i="3" s="1"/>
  <c r="RP56" i="3" a="1"/>
  <c r="RP56" i="3" s="1"/>
  <c r="RO56" i="3" a="1"/>
  <c r="RO56" i="3" s="1"/>
  <c r="QN56" i="3" s="1"/>
  <c r="WC176" i="3"/>
  <c r="WA63" i="3"/>
  <c r="WA39" i="3"/>
  <c r="LA111" i="3"/>
  <c r="WC33" i="3"/>
  <c r="RQ5" i="3" a="1"/>
  <c r="RQ5" i="3" s="1"/>
  <c r="RO5" i="3" a="1"/>
  <c r="RO5" i="3" s="1"/>
  <c r="QN5" i="3" s="1"/>
  <c r="QK5" i="3" s="1"/>
  <c r="RP5" i="3" a="1"/>
  <c r="RP5" i="3" s="1"/>
  <c r="RR5" i="3" a="1"/>
  <c r="RR5" i="3" s="1"/>
  <c r="QO19" i="3"/>
  <c r="UZ6" i="3"/>
  <c r="PK28" i="3" a="1"/>
  <c r="PK28" i="3" s="1"/>
  <c r="OJ28" i="3" s="1"/>
  <c r="OG28" i="3" s="1"/>
  <c r="PN28" i="3" a="1"/>
  <c r="PN28" i="3" s="1"/>
  <c r="VE72" i="3"/>
  <c r="VX95" i="3"/>
  <c r="WA58" i="3"/>
  <c r="MH17" i="3" a="1"/>
  <c r="MH17" i="3" s="1"/>
  <c r="MI17" i="3" a="1"/>
  <c r="MI17" i="3" s="1"/>
  <c r="UN79" i="3"/>
  <c r="WA24" i="3"/>
  <c r="WB152" i="3"/>
  <c r="PQ34" i="3" a="1"/>
  <c r="PQ34" i="3" s="1"/>
  <c r="OJ34" i="3" s="1"/>
  <c r="PP34" i="3" a="1"/>
  <c r="PP34" i="3" s="1"/>
  <c r="VT132" i="3"/>
  <c r="WE106" i="3"/>
  <c r="OK128" i="3"/>
  <c r="OH32" i="3"/>
  <c r="VT19" i="3"/>
  <c r="LC39" i="3"/>
  <c r="OH77" i="3"/>
  <c r="VV59" i="3"/>
  <c r="MI126" i="3" a="1"/>
  <c r="MI126" i="3" s="1"/>
  <c r="MH126" i="3" a="1"/>
  <c r="MH126" i="3" s="1"/>
  <c r="QO65" i="3"/>
  <c r="LC18" i="3"/>
  <c r="UO62" i="3"/>
  <c r="KZ9" i="3"/>
  <c r="UX4" i="3"/>
  <c r="RP149" i="3" a="1"/>
  <c r="RP149" i="3" s="1"/>
  <c r="RQ149" i="3" a="1"/>
  <c r="RQ149" i="3" s="1"/>
  <c r="RO149" i="3" a="1"/>
  <c r="RO149" i="3" s="1"/>
  <c r="QN149" i="3" s="1"/>
  <c r="QK149" i="3" s="1"/>
  <c r="RR149" i="3" a="1"/>
  <c r="RR149" i="3" s="1"/>
  <c r="VT115" i="3"/>
  <c r="OH14" i="3"/>
  <c r="VE59" i="3"/>
  <c r="UZ8" i="3"/>
  <c r="VX25" i="3"/>
  <c r="VW98" i="3"/>
  <c r="VE38" i="3"/>
  <c r="QL20" i="3"/>
  <c r="UV146" i="3"/>
  <c r="QM87" i="3"/>
  <c r="TT106" i="3" a="1"/>
  <c r="TT106" i="3" s="1"/>
  <c r="TS106" i="3" a="1"/>
  <c r="TS106" i="3" s="1"/>
  <c r="OH28" i="3"/>
  <c r="VY30" i="3"/>
  <c r="QO78" i="3"/>
  <c r="VY93" i="3"/>
  <c r="LB38" i="3"/>
  <c r="UX8" i="3"/>
  <c r="UX72" i="3"/>
  <c r="UX69" i="3"/>
  <c r="WC86" i="3"/>
  <c r="VT7" i="3"/>
  <c r="RO20" i="3" a="1"/>
  <c r="RO20" i="3" s="1"/>
  <c r="QN20" i="3" s="1"/>
  <c r="QK20" i="3" s="1"/>
  <c r="RQ20" i="3" a="1"/>
  <c r="RQ20" i="3" s="1"/>
  <c r="RR20" i="3" a="1"/>
  <c r="RR20" i="3" s="1"/>
  <c r="RP20" i="3" a="1"/>
  <c r="RP20" i="3" s="1"/>
  <c r="OI31" i="3"/>
  <c r="WI34" i="3"/>
  <c r="VV28" i="3"/>
  <c r="VC64" i="3"/>
  <c r="TP69" i="3" a="1"/>
  <c r="TP69" i="3" s="1"/>
  <c r="TN69" i="3" a="1"/>
  <c r="TN69" i="3" s="1"/>
  <c r="TQ69" i="3" a="1"/>
  <c r="TQ69" i="3" s="1"/>
  <c r="TO69" i="3" a="1"/>
  <c r="TO69" i="3" s="1"/>
  <c r="VW69" i="3"/>
  <c r="WC42" i="3"/>
  <c r="OH64" i="3"/>
  <c r="UO88" i="3"/>
  <c r="OH11" i="3"/>
  <c r="VV133" i="3"/>
  <c r="QM33" i="3"/>
  <c r="VX192" i="3"/>
  <c r="KZ171" i="3"/>
  <c r="PK35" i="3" a="1"/>
  <c r="PK35" i="3" s="1"/>
  <c r="OJ35" i="3" s="1"/>
  <c r="PN35" i="3" a="1"/>
  <c r="PN35" i="3" s="1"/>
  <c r="PQ69" i="3" a="1"/>
  <c r="PQ69" i="3" s="1"/>
  <c r="PP69" i="3" a="1"/>
  <c r="PP69" i="3" s="1"/>
  <c r="UX136" i="3"/>
  <c r="OI114" i="3"/>
  <c r="WB148" i="3"/>
  <c r="QL17" i="3"/>
  <c r="WI87" i="3"/>
  <c r="QL89" i="3"/>
  <c r="VE80" i="3"/>
  <c r="WC45" i="3"/>
  <c r="QO116" i="3"/>
  <c r="WA20" i="3"/>
  <c r="TS64" i="3" a="1"/>
  <c r="TS64" i="3" s="1"/>
  <c r="TT64" i="3" a="1"/>
  <c r="TT64" i="3" s="1"/>
  <c r="OH47" i="3"/>
  <c r="LC42" i="3"/>
  <c r="LC35" i="3"/>
  <c r="LC133" i="3"/>
  <c r="KZ75" i="3"/>
  <c r="UR48" i="3"/>
  <c r="PN98" i="3" a="1"/>
  <c r="PN98" i="3" s="1"/>
  <c r="PK98" i="3" a="1"/>
  <c r="PK98" i="3" s="1"/>
  <c r="VT149" i="3"/>
  <c r="VV27" i="3"/>
  <c r="LC55" i="3"/>
  <c r="WA175" i="3"/>
  <c r="MH21" i="3" a="1"/>
  <c r="MH21" i="3" s="1"/>
  <c r="MI21" i="3" a="1"/>
  <c r="MI21" i="3" s="1"/>
  <c r="WD109" i="3"/>
  <c r="OK65" i="3"/>
  <c r="OI37" i="3"/>
  <c r="QL54" i="3"/>
  <c r="UO5" i="3"/>
  <c r="VY11" i="3"/>
  <c r="QL6" i="3"/>
  <c r="VB74" i="3"/>
  <c r="KZ140" i="3"/>
  <c r="QO67" i="3"/>
  <c r="WE93" i="3"/>
  <c r="MI125" i="3" a="1"/>
  <c r="MI125" i="3" s="1"/>
  <c r="MH125" i="3" a="1"/>
  <c r="MH125" i="3" s="1"/>
  <c r="VW160" i="3"/>
  <c r="PP27" i="3" a="1"/>
  <c r="PP27" i="3" s="1"/>
  <c r="PQ27" i="3" a="1"/>
  <c r="PQ27" i="3" s="1"/>
  <c r="OK31" i="3"/>
  <c r="KZ125" i="3"/>
  <c r="QL154" i="3"/>
  <c r="RT25" i="3" a="1"/>
  <c r="RT25" i="3" s="1"/>
  <c r="RU25" i="3" a="1"/>
  <c r="RU25" i="3" s="1"/>
  <c r="QL75" i="3"/>
  <c r="VW168" i="3"/>
  <c r="LA46" i="3"/>
  <c r="LA149" i="3"/>
  <c r="VT86" i="3"/>
  <c r="PP42" i="3" a="1"/>
  <c r="PP42" i="3" s="1"/>
  <c r="PQ42" i="3" a="1"/>
  <c r="PQ42" i="3" s="1"/>
  <c r="KZ74" i="3"/>
  <c r="QL143" i="3"/>
  <c r="UZ16" i="3"/>
  <c r="WI69" i="3"/>
  <c r="VK33" i="3"/>
  <c r="VY112" i="3"/>
  <c r="QO80" i="3"/>
  <c r="OI52" i="3"/>
  <c r="QL95" i="3"/>
  <c r="VY111" i="3"/>
  <c r="WA26" i="3"/>
  <c r="VV104" i="3"/>
  <c r="OH35" i="3"/>
  <c r="UQ68" i="3"/>
  <c r="LA183" i="3"/>
  <c r="WA41" i="3"/>
  <c r="VG45" i="3"/>
  <c r="QO32" i="3"/>
  <c r="RO40" i="3" a="1"/>
  <c r="RO40" i="3" s="1"/>
  <c r="QN40" i="3" s="1"/>
  <c r="QK40" i="3" s="1"/>
  <c r="RQ40" i="3" a="1"/>
  <c r="RQ40" i="3" s="1"/>
  <c r="RP40" i="3" a="1"/>
  <c r="RP40" i="3" s="1"/>
  <c r="RR40" i="3" a="1"/>
  <c r="RR40" i="3" s="1"/>
  <c r="WI58" i="3"/>
  <c r="VY20" i="3"/>
  <c r="WC17" i="3"/>
  <c r="RU5" i="3" a="1"/>
  <c r="RU5" i="3" s="1"/>
  <c r="RT5" i="3" a="1"/>
  <c r="RT5" i="3" s="1"/>
  <c r="TP98" i="3" a="1"/>
  <c r="TP98" i="3" s="1"/>
  <c r="TN98" i="3" a="1"/>
  <c r="TN98" i="3" s="1"/>
  <c r="TQ98" i="3" a="1"/>
  <c r="TQ98" i="3" s="1"/>
  <c r="TO98" i="3" a="1"/>
  <c r="TO98" i="3" s="1"/>
  <c r="VT59" i="3"/>
  <c r="VC87" i="3"/>
  <c r="KZ3" i="3"/>
  <c r="WA56" i="3"/>
  <c r="OH51" i="3"/>
  <c r="WE89" i="3"/>
  <c r="UZ9" i="3"/>
  <c r="TQ42" i="3" a="1"/>
  <c r="TQ42" i="3" s="1"/>
  <c r="TN42" i="3" a="1"/>
  <c r="TN42" i="3" s="1"/>
  <c r="TO42" i="3" a="1"/>
  <c r="TO42" i="3" s="1"/>
  <c r="TP42" i="3" a="1"/>
  <c r="TP42" i="3" s="1"/>
  <c r="RQ153" i="3" a="1"/>
  <c r="RQ153" i="3" s="1"/>
  <c r="RP153" i="3" a="1"/>
  <c r="RP153" i="3" s="1"/>
  <c r="RO153" i="3" a="1"/>
  <c r="RO153" i="3" s="1"/>
  <c r="QN153" i="3" s="1"/>
  <c r="RR153" i="3" a="1"/>
  <c r="RR153" i="3" s="1"/>
  <c r="WB105" i="3"/>
  <c r="OI150" i="3"/>
  <c r="VH17" i="3"/>
  <c r="RU120" i="3" a="1"/>
  <c r="RU120" i="3" s="1"/>
  <c r="RT120" i="3" a="1"/>
  <c r="RT120" i="3" s="1"/>
  <c r="WI177" i="3"/>
  <c r="WB83" i="3"/>
  <c r="VV19" i="3"/>
  <c r="PQ103" i="3" a="1"/>
  <c r="PQ103" i="3" s="1"/>
  <c r="PP103" i="3" a="1"/>
  <c r="PP103" i="3" s="1"/>
  <c r="WB112" i="3"/>
  <c r="UX108" i="3"/>
  <c r="VE85" i="3"/>
  <c r="WB36" i="3"/>
  <c r="PK120" i="3" a="1"/>
  <c r="PK120" i="3" s="1"/>
  <c r="PN120" i="3" a="1"/>
  <c r="PN120" i="3" s="1"/>
  <c r="LA82" i="3"/>
  <c r="UX43" i="3"/>
  <c r="OK16" i="3"/>
  <c r="RU6" i="3" a="1"/>
  <c r="RU6" i="3" s="1"/>
  <c r="RT6" i="3" a="1"/>
  <c r="RT6" i="3" s="1"/>
  <c r="UX25" i="3"/>
  <c r="UZ156" i="3"/>
  <c r="VW189" i="3"/>
  <c r="UQ187" i="3"/>
  <c r="VE158" i="3"/>
  <c r="WI179" i="3"/>
  <c r="QM193" i="3"/>
  <c r="VV148" i="3"/>
  <c r="RQ181" i="3" a="1"/>
  <c r="RQ181" i="3" s="1"/>
  <c r="RO181" i="3" a="1"/>
  <c r="RO181" i="3" s="1"/>
  <c r="RP181" i="3" a="1"/>
  <c r="RP181" i="3" s="1"/>
  <c r="QN181" i="3" s="1"/>
  <c r="RR181" i="3" a="1"/>
  <c r="RR181" i="3" s="1"/>
  <c r="LC189" i="3"/>
  <c r="RO176" i="3" a="1"/>
  <c r="RO176" i="3" s="1"/>
  <c r="RR176" i="3" a="1"/>
  <c r="RR176" i="3" s="1"/>
  <c r="RP176" i="3" a="1"/>
  <c r="RP176" i="3" s="1"/>
  <c r="RQ176" i="3" a="1"/>
  <c r="RQ176" i="3" s="1"/>
  <c r="VY173" i="3"/>
  <c r="QL185" i="3"/>
  <c r="OK195" i="3"/>
  <c r="OI198" i="3"/>
  <c r="WB200" i="3"/>
  <c r="MD171" i="3" a="1"/>
  <c r="MD171" i="3" s="1"/>
  <c r="ME171" i="3" a="1"/>
  <c r="ME171" i="3" s="1"/>
  <c r="MF171" i="3" a="1"/>
  <c r="MF171" i="3" s="1"/>
  <c r="LB171" i="3" s="1"/>
  <c r="MC171" i="3" a="1"/>
  <c r="MC171" i="3" s="1"/>
  <c r="OH131" i="3"/>
  <c r="OK165" i="3"/>
  <c r="UZ135" i="3"/>
  <c r="VW200" i="3"/>
  <c r="UX195" i="3"/>
  <c r="RU161" i="3" a="1"/>
  <c r="RU161" i="3" s="1"/>
  <c r="RT161" i="3" a="1"/>
  <c r="RT161" i="3" s="1"/>
  <c r="UZ198" i="3"/>
  <c r="UX178" i="3"/>
  <c r="QL195" i="3"/>
  <c r="VX169" i="3"/>
  <c r="OK157" i="3"/>
  <c r="WC165" i="3"/>
  <c r="UP172" i="3"/>
  <c r="VV193" i="3"/>
  <c r="WB135" i="3"/>
  <c r="RR200" i="3" a="1"/>
  <c r="RR200" i="3" s="1"/>
  <c r="RP200" i="3" a="1"/>
  <c r="RP200" i="3" s="1"/>
  <c r="RO200" i="3" a="1"/>
  <c r="RO200" i="3" s="1"/>
  <c r="QN200" i="3" s="1"/>
  <c r="QK200" i="3" s="1"/>
  <c r="RQ200" i="3" a="1"/>
  <c r="RQ200" i="3" s="1"/>
  <c r="PP133" i="3" a="1"/>
  <c r="PP133" i="3" s="1"/>
  <c r="PQ133" i="3" a="1"/>
  <c r="PQ133" i="3" s="1"/>
  <c r="OK176" i="3"/>
  <c r="VF136" i="3"/>
  <c r="VV134" i="3"/>
  <c r="RP162" i="3" a="1"/>
  <c r="RP162" i="3" s="1"/>
  <c r="RQ162" i="3" a="1"/>
  <c r="RQ162" i="3" s="1"/>
  <c r="RO162" i="3" a="1"/>
  <c r="RO162" i="3" s="1"/>
  <c r="RR162" i="3" a="1"/>
  <c r="RR162" i="3" s="1"/>
  <c r="LA188" i="3"/>
  <c r="OI170" i="3"/>
  <c r="UR148" i="3"/>
  <c r="VY180" i="3"/>
  <c r="WA166" i="3"/>
  <c r="WC131" i="3"/>
  <c r="RU198" i="3" a="1"/>
  <c r="RU198" i="3" s="1"/>
  <c r="RT198" i="3" a="1"/>
  <c r="RT198" i="3" s="1"/>
  <c r="QN198" i="3" s="1"/>
  <c r="QK198" i="3" s="1"/>
  <c r="WA192" i="3"/>
  <c r="UX200" i="3"/>
  <c r="VW156" i="3"/>
  <c r="VV163" i="3"/>
  <c r="QO149" i="3"/>
  <c r="VX174" i="3"/>
  <c r="QL161" i="3"/>
  <c r="VX171" i="3"/>
  <c r="VJ168" i="3"/>
  <c r="QM178" i="3"/>
  <c r="OH146" i="3"/>
  <c r="WI199" i="3"/>
  <c r="UP175" i="3"/>
  <c r="VY101" i="3"/>
  <c r="LC176" i="3"/>
  <c r="VV194" i="3"/>
  <c r="LB170" i="3"/>
  <c r="KY170" i="3" s="1"/>
  <c r="RP174" i="3" a="1"/>
  <c r="RP174" i="3" s="1"/>
  <c r="RR174" i="3" a="1"/>
  <c r="RR174" i="3" s="1"/>
  <c r="RO174" i="3" a="1"/>
  <c r="RO174" i="3" s="1"/>
  <c r="RQ174" i="3" a="1"/>
  <c r="RQ174" i="3" s="1"/>
  <c r="RQ195" i="3" a="1"/>
  <c r="RQ195" i="3" s="1"/>
  <c r="RO195" i="3" a="1"/>
  <c r="RO195" i="3" s="1"/>
  <c r="RR195" i="3" a="1"/>
  <c r="RR195" i="3" s="1"/>
  <c r="QN195" i="3" s="1"/>
  <c r="QK195" i="3" s="1"/>
  <c r="RP195" i="3" a="1"/>
  <c r="RP195" i="3" s="1"/>
  <c r="QL124" i="3"/>
  <c r="OI113" i="3"/>
  <c r="VV183" i="3"/>
  <c r="OH180" i="3"/>
  <c r="PK162" i="3" a="1"/>
  <c r="PK162" i="3" s="1"/>
  <c r="PN162" i="3" a="1"/>
  <c r="PN162" i="3" s="1"/>
  <c r="LA184" i="3"/>
  <c r="TT197" i="3" a="1"/>
  <c r="TT197" i="3" s="1"/>
  <c r="TS197" i="3" a="1"/>
  <c r="TS197" i="3" s="1"/>
  <c r="VE162" i="3"/>
  <c r="WA153" i="3"/>
  <c r="VY163" i="3"/>
  <c r="VB156" i="3"/>
  <c r="VY131" i="3"/>
  <c r="WI38" i="3"/>
  <c r="UX175" i="3"/>
  <c r="VT178" i="3"/>
  <c r="MC199" i="3" a="1"/>
  <c r="MC199" i="3" s="1"/>
  <c r="ME199" i="3" a="1"/>
  <c r="ME199" i="3" s="1"/>
  <c r="MD199" i="3" a="1"/>
  <c r="MD199" i="3" s="1"/>
  <c r="MF199" i="3" a="1"/>
  <c r="MF199" i="3" s="1"/>
  <c r="RR133" i="3" a="1"/>
  <c r="RR133" i="3" s="1"/>
  <c r="RP133" i="3" a="1"/>
  <c r="RP133" i="3" s="1"/>
  <c r="RO133" i="3" a="1"/>
  <c r="RO133" i="3" s="1"/>
  <c r="RQ133" i="3" a="1"/>
  <c r="RQ133" i="3" s="1"/>
  <c r="QO94" i="3"/>
  <c r="UN53" i="3"/>
  <c r="LA169" i="3"/>
  <c r="WB170" i="3"/>
  <c r="RR124" i="3" a="1"/>
  <c r="RR124" i="3" s="1"/>
  <c r="RP124" i="3" a="1"/>
  <c r="RP124" i="3" s="1"/>
  <c r="RQ124" i="3" a="1"/>
  <c r="RQ124" i="3" s="1"/>
  <c r="RO124" i="3" a="1"/>
  <c r="RO124" i="3" s="1"/>
  <c r="QN124" i="3" s="1"/>
  <c r="VT148" i="3"/>
  <c r="QL182" i="3"/>
  <c r="OI162" i="3"/>
  <c r="OK127" i="3"/>
  <c r="UO138" i="3"/>
  <c r="LC140" i="3"/>
  <c r="UZ33" i="3"/>
  <c r="VT157" i="3"/>
  <c r="WI141" i="3"/>
  <c r="OI115" i="3"/>
  <c r="OK122" i="3"/>
  <c r="QM173" i="3"/>
  <c r="PP92" i="3" a="1"/>
  <c r="PP92" i="3" s="1"/>
  <c r="PQ92" i="3" a="1"/>
  <c r="PQ92" i="3" s="1"/>
  <c r="VW162" i="3"/>
  <c r="UZ143" i="3"/>
  <c r="OK144" i="3"/>
  <c r="MI137" i="3" a="1"/>
  <c r="MI137" i="3" s="1"/>
  <c r="MH137" i="3" a="1"/>
  <c r="MH137" i="3" s="1"/>
  <c r="WB194" i="3"/>
  <c r="VT117" i="3"/>
  <c r="VB162" i="3"/>
  <c r="VW165" i="3"/>
  <c r="VV171" i="3"/>
  <c r="WA152" i="3"/>
  <c r="VV112" i="3"/>
  <c r="VY153" i="3"/>
  <c r="VE159" i="3"/>
  <c r="UX190" i="3"/>
  <c r="VA166" i="3"/>
  <c r="UX11" i="3"/>
  <c r="QL191" i="3"/>
  <c r="WA184" i="3"/>
  <c r="WB196" i="3"/>
  <c r="VT128" i="3"/>
  <c r="WC75" i="3"/>
  <c r="WI117" i="3"/>
  <c r="QL165" i="3"/>
  <c r="WC182" i="3"/>
  <c r="VE166" i="3"/>
  <c r="PP138" i="3" a="1"/>
  <c r="PP138" i="3" s="1"/>
  <c r="PQ138" i="3" a="1"/>
  <c r="PQ138" i="3" s="1"/>
  <c r="OJ138" i="3" s="1"/>
  <c r="OG138" i="3" s="1"/>
  <c r="WB178" i="3"/>
  <c r="VE161" i="3"/>
  <c r="OI160" i="3"/>
  <c r="VB160" i="3"/>
  <c r="VY145" i="3"/>
  <c r="LA191" i="3"/>
  <c r="QO179" i="3"/>
  <c r="QN180" i="3"/>
  <c r="OI156" i="3"/>
  <c r="UR115" i="3"/>
  <c r="QL135" i="3"/>
  <c r="QO156" i="3"/>
  <c r="LC137" i="3"/>
  <c r="VE113" i="3"/>
  <c r="UT137" i="3"/>
  <c r="UR146" i="3"/>
  <c r="OK167" i="3"/>
  <c r="QO37" i="3"/>
  <c r="OI165" i="3"/>
  <c r="VE94" i="3"/>
  <c r="RU152" i="3" a="1"/>
  <c r="RU152" i="3" s="1"/>
  <c r="RT152" i="3" a="1"/>
  <c r="RT152" i="3" s="1"/>
  <c r="QN152" i="3" s="1"/>
  <c r="UT180" i="3"/>
  <c r="UX179" i="3"/>
  <c r="WA161" i="3"/>
  <c r="VV153" i="3"/>
  <c r="VT200" i="3"/>
  <c r="WA46" i="3"/>
  <c r="VW126" i="3"/>
  <c r="KZ175" i="3"/>
  <c r="MI38" i="3" a="1"/>
  <c r="MI38" i="3" s="1"/>
  <c r="MH38" i="3" a="1"/>
  <c r="MH38" i="3" s="1"/>
  <c r="UY150" i="3"/>
  <c r="QL162" i="3"/>
  <c r="VT140" i="3"/>
  <c r="TS173" i="3" a="1"/>
  <c r="TS173" i="3" s="1"/>
  <c r="TT173" i="3" a="1"/>
  <c r="TT173" i="3" s="1"/>
  <c r="OI180" i="3"/>
  <c r="QL53" i="3"/>
  <c r="WG177" i="3"/>
  <c r="RT185" i="3" a="1"/>
  <c r="RT185" i="3" s="1"/>
  <c r="RU185" i="3" a="1"/>
  <c r="RU185" i="3" s="1"/>
  <c r="WA129" i="3"/>
  <c r="VY156" i="3"/>
  <c r="VY196" i="3"/>
  <c r="VY98" i="3"/>
  <c r="TS146" i="3" a="1"/>
  <c r="TS146" i="3" s="1"/>
  <c r="TT146" i="3" a="1"/>
  <c r="TT146" i="3" s="1"/>
  <c r="VE179" i="3"/>
  <c r="VV170" i="3"/>
  <c r="KZ180" i="3"/>
  <c r="WA50" i="3"/>
  <c r="WC122" i="3"/>
  <c r="WA195" i="3"/>
  <c r="WA132" i="3"/>
  <c r="VW128" i="3"/>
  <c r="LA120" i="3"/>
  <c r="VJ80" i="3"/>
  <c r="LA94" i="3"/>
  <c r="LC115" i="3"/>
  <c r="TT132" i="3" a="1"/>
  <c r="TT132" i="3" s="1"/>
  <c r="TS132" i="3" a="1"/>
  <c r="TS132" i="3" s="1"/>
  <c r="QM117" i="3"/>
  <c r="VW89" i="3"/>
  <c r="MC149" i="3" a="1"/>
  <c r="MC149" i="3" s="1"/>
  <c r="MF149" i="3" a="1"/>
  <c r="MF149" i="3" s="1"/>
  <c r="LB149" i="3" s="1"/>
  <c r="ME149" i="3" a="1"/>
  <c r="ME149" i="3" s="1"/>
  <c r="MD149" i="3" a="1"/>
  <c r="MD149" i="3" s="1"/>
  <c r="LA66" i="3"/>
  <c r="UO123" i="3"/>
  <c r="VX140" i="3"/>
  <c r="VT184" i="3"/>
  <c r="VV63" i="3"/>
  <c r="QO97" i="3"/>
  <c r="TT94" i="3" a="1"/>
  <c r="TT94" i="3" s="1"/>
  <c r="TS94" i="3" a="1"/>
  <c r="TS94" i="3" s="1"/>
  <c r="VV124" i="3"/>
  <c r="VK17" i="3"/>
  <c r="VT77" i="3"/>
  <c r="VW80" i="3"/>
  <c r="UU167" i="3"/>
  <c r="TS127" i="3" a="1"/>
  <c r="TS127" i="3" s="1"/>
  <c r="TT127" i="3" a="1"/>
  <c r="TT127" i="3" s="1"/>
  <c r="UX127" i="3"/>
  <c r="MC120" i="3" a="1"/>
  <c r="MC120" i="3" s="1"/>
  <c r="LB120" i="3" s="1"/>
  <c r="KY120" i="3" s="1"/>
  <c r="ME120" i="3" a="1"/>
  <c r="ME120" i="3" s="1"/>
  <c r="MF120" i="3" a="1"/>
  <c r="MF120" i="3" s="1"/>
  <c r="MD120" i="3" a="1"/>
  <c r="MD120" i="3" s="1"/>
  <c r="TN116" i="3" a="1"/>
  <c r="TN116" i="3" s="1"/>
  <c r="TQ116" i="3" a="1"/>
  <c r="TQ116" i="3" s="1"/>
  <c r="TO116" i="3" a="1"/>
  <c r="TO116" i="3" s="1"/>
  <c r="TP116" i="3" a="1"/>
  <c r="TP116" i="3" s="1"/>
  <c r="LA142" i="3"/>
  <c r="WI149" i="3"/>
  <c r="OK130" i="3"/>
  <c r="WI111" i="3"/>
  <c r="LC170" i="3"/>
  <c r="UT153" i="3"/>
  <c r="VV187" i="3"/>
  <c r="ME137" i="3" a="1"/>
  <c r="ME137" i="3" s="1"/>
  <c r="MD137" i="3" a="1"/>
  <c r="MD137" i="3" s="1"/>
  <c r="MF137" i="3" a="1"/>
  <c r="MF137" i="3" s="1"/>
  <c r="MC137" i="3" a="1"/>
  <c r="MC137" i="3" s="1"/>
  <c r="LB137" i="3" s="1"/>
  <c r="KY137" i="3" s="1"/>
  <c r="WI104" i="3"/>
  <c r="MF101" i="3" a="1"/>
  <c r="MF101" i="3" s="1"/>
  <c r="MC101" i="3" a="1"/>
  <c r="MC101" i="3" s="1"/>
  <c r="LB101" i="3" s="1"/>
  <c r="ME101" i="3" a="1"/>
  <c r="ME101" i="3" s="1"/>
  <c r="MD101" i="3" a="1"/>
  <c r="MD101" i="3" s="1"/>
  <c r="VT168" i="3"/>
  <c r="WC39" i="3"/>
  <c r="UX99" i="3"/>
  <c r="TP171" i="3" a="1"/>
  <c r="TP171" i="3" s="1"/>
  <c r="TN171" i="3" a="1"/>
  <c r="TN171" i="3" s="1"/>
  <c r="TO171" i="3" a="1"/>
  <c r="TO171" i="3" s="1"/>
  <c r="TQ171" i="3" a="1"/>
  <c r="TQ171" i="3" s="1"/>
  <c r="UN64" i="3"/>
  <c r="TQ147" i="3" a="1"/>
  <c r="TQ147" i="3" s="1"/>
  <c r="TO147" i="3" a="1"/>
  <c r="TO147" i="3" s="1"/>
  <c r="TP147" i="3" a="1"/>
  <c r="TP147" i="3" s="1"/>
  <c r="TN147" i="3" a="1"/>
  <c r="TN147" i="3" s="1"/>
  <c r="VL147" i="3"/>
  <c r="KZ121" i="3"/>
  <c r="QO169" i="3"/>
  <c r="OK140" i="3"/>
  <c r="PQ186" i="3" a="1"/>
  <c r="PQ186" i="3" s="1"/>
  <c r="PP186" i="3" a="1"/>
  <c r="PP186" i="3" s="1"/>
  <c r="VT164" i="3"/>
  <c r="QO134" i="3"/>
  <c r="VX48" i="3"/>
  <c r="RQ159" i="3" a="1"/>
  <c r="RQ159" i="3" s="1"/>
  <c r="RP159" i="3" a="1"/>
  <c r="RP159" i="3" s="1"/>
  <c r="RO159" i="3" a="1"/>
  <c r="RO159" i="3" s="1"/>
  <c r="RR159" i="3" a="1"/>
  <c r="RR159" i="3" s="1"/>
  <c r="QN159" i="3" s="1"/>
  <c r="QK159" i="3" s="1"/>
  <c r="OI13" i="3"/>
  <c r="VE111" i="3"/>
  <c r="UZ160" i="3"/>
  <c r="QO133" i="3"/>
  <c r="UR41" i="3"/>
  <c r="VH114" i="3"/>
  <c r="VW145" i="3"/>
  <c r="WI156" i="3"/>
  <c r="SS209" i="3"/>
  <c r="UR204" i="3" s="1"/>
  <c r="UR186" i="3" s="1"/>
  <c r="SS208" i="3"/>
  <c r="UR203" i="3" s="1"/>
  <c r="UR56" i="3" s="1"/>
  <c r="TP139" i="3" a="1"/>
  <c r="TP139" i="3" s="1"/>
  <c r="TQ139" i="3" a="1"/>
  <c r="TQ139" i="3" s="1"/>
  <c r="TO139" i="3" a="1"/>
  <c r="TO139" i="3" s="1"/>
  <c r="TN139" i="3" a="1"/>
  <c r="TN139" i="3" s="1"/>
  <c r="UY30" i="3"/>
  <c r="VX114" i="3"/>
  <c r="KZ188" i="3"/>
  <c r="VT138" i="3"/>
  <c r="LA107" i="3"/>
  <c r="VQ136" i="3"/>
  <c r="UZ130" i="3"/>
  <c r="WB125" i="3"/>
  <c r="LC9" i="3"/>
  <c r="WC38" i="3"/>
  <c r="LA53" i="3"/>
  <c r="VK105" i="3"/>
  <c r="WB157" i="3"/>
  <c r="VE22" i="3"/>
  <c r="TN125" i="3" a="1"/>
  <c r="TN125" i="3" s="1"/>
  <c r="TQ125" i="3" a="1"/>
  <c r="TQ125" i="3" s="1"/>
  <c r="TO125" i="3" a="1"/>
  <c r="TO125" i="3" s="1"/>
  <c r="TP125" i="3" a="1"/>
  <c r="TP125" i="3" s="1"/>
  <c r="LC128" i="3"/>
  <c r="LA24" i="3"/>
  <c r="WD183" i="3"/>
  <c r="VX7" i="3"/>
  <c r="MD112" i="3" a="1"/>
  <c r="MD112" i="3" s="1"/>
  <c r="MC112" i="3" a="1"/>
  <c r="MC112" i="3" s="1"/>
  <c r="LB112" i="3" s="1"/>
  <c r="KY112" i="3" s="1"/>
  <c r="MF112" i="3" a="1"/>
  <c r="MF112" i="3" s="1"/>
  <c r="ME112" i="3" a="1"/>
  <c r="ME112" i="3" s="1"/>
  <c r="UZ101" i="3"/>
  <c r="LC12" i="3"/>
  <c r="TS200" i="3" a="1"/>
  <c r="TS200" i="3" s="1"/>
  <c r="TT200" i="3" a="1"/>
  <c r="TT200" i="3" s="1"/>
  <c r="RU50" i="3" a="1"/>
  <c r="RU50" i="3" s="1"/>
  <c r="RT50" i="3" a="1"/>
  <c r="RT50" i="3" s="1"/>
  <c r="VY77" i="3"/>
  <c r="RU74" i="3" a="1"/>
  <c r="RU74" i="3" s="1"/>
  <c r="RT74" i="3" a="1"/>
  <c r="RT74" i="3" s="1"/>
  <c r="KZ110" i="3"/>
  <c r="KZ134" i="3"/>
  <c r="QO105" i="3"/>
  <c r="UX131" i="3"/>
  <c r="UR182" i="3"/>
  <c r="VY130" i="3"/>
  <c r="VT142" i="3"/>
  <c r="VW151" i="3"/>
  <c r="UT131" i="3"/>
  <c r="WA31" i="3"/>
  <c r="UZ167" i="3"/>
  <c r="OI158" i="3"/>
  <c r="VC191" i="3"/>
  <c r="ME140" i="3" a="1"/>
  <c r="ME140" i="3" s="1"/>
  <c r="MF140" i="3" a="1"/>
  <c r="MF140" i="3" s="1"/>
  <c r="MD140" i="3" a="1"/>
  <c r="MD140" i="3" s="1"/>
  <c r="MC140" i="3" a="1"/>
  <c r="MC140" i="3" s="1"/>
  <c r="VE25" i="3"/>
  <c r="VG56" i="3"/>
  <c r="VY178" i="3"/>
  <c r="MI51" i="3" a="1"/>
  <c r="MI51" i="3" s="1"/>
  <c r="MH51" i="3" a="1"/>
  <c r="MH51" i="3" s="1"/>
  <c r="RT20" i="3" a="1"/>
  <c r="RT20" i="3" s="1"/>
  <c r="RU20" i="3" a="1"/>
  <c r="RU20" i="3" s="1"/>
  <c r="UR36" i="3"/>
  <c r="UR87" i="3"/>
  <c r="MH28" i="3" a="1"/>
  <c r="MH28" i="3" s="1"/>
  <c r="MI28" i="3" a="1"/>
  <c r="MI28" i="3" s="1"/>
  <c r="WA70" i="3"/>
  <c r="VY128" i="3"/>
  <c r="QM109" i="3"/>
  <c r="MI24" i="3" a="1"/>
  <c r="MI24" i="3" s="1"/>
  <c r="MH24" i="3" a="1"/>
  <c r="MH24" i="3" s="1"/>
  <c r="VW55" i="3"/>
  <c r="WI200" i="3"/>
  <c r="OH172" i="3"/>
  <c r="VT80" i="3"/>
  <c r="OK166" i="3"/>
  <c r="UZ134" i="3"/>
  <c r="LC24" i="3"/>
  <c r="LA92" i="3"/>
  <c r="OK133" i="3"/>
  <c r="VQ62" i="3"/>
  <c r="WA128" i="3"/>
  <c r="LA133" i="3"/>
  <c r="OK123" i="3"/>
  <c r="UY24" i="3"/>
  <c r="QM190" i="3"/>
  <c r="QM185" i="3"/>
  <c r="UX140" i="3"/>
  <c r="WB53" i="3"/>
  <c r="QO122" i="3"/>
  <c r="KZ174" i="3"/>
  <c r="QM105" i="3"/>
  <c r="OK61" i="3"/>
  <c r="VE45" i="3"/>
  <c r="VB117" i="3"/>
  <c r="OK7" i="3"/>
  <c r="OK77" i="3"/>
  <c r="PN81" i="3" a="1"/>
  <c r="PN81" i="3" s="1"/>
  <c r="PK81" i="3" a="1"/>
  <c r="PK81" i="3" s="1"/>
  <c r="OJ81" i="3" s="1"/>
  <c r="OG81" i="3" s="1"/>
  <c r="UR112" i="3"/>
  <c r="PP51" i="3" a="1"/>
  <c r="PP51" i="3" s="1"/>
  <c r="PQ51" i="3" a="1"/>
  <c r="PQ51" i="3" s="1"/>
  <c r="LA21" i="3"/>
  <c r="LA185" i="3"/>
  <c r="WG8" i="3"/>
  <c r="VV117" i="3"/>
  <c r="WI112" i="3"/>
  <c r="TO106" i="3" a="1"/>
  <c r="TO106" i="3" s="1"/>
  <c r="TN106" i="3" a="1"/>
  <c r="TN106" i="3" s="1"/>
  <c r="TQ106" i="3" a="1"/>
  <c r="TQ106" i="3" s="1"/>
  <c r="TP106" i="3" a="1"/>
  <c r="TP106" i="3" s="1"/>
  <c r="VV182" i="3"/>
  <c r="UR109" i="3"/>
  <c r="TT65" i="3" a="1"/>
  <c r="TT65" i="3" s="1"/>
  <c r="TS65" i="3" a="1"/>
  <c r="TS65" i="3" s="1"/>
  <c r="VX186" i="3"/>
  <c r="QL85" i="3"/>
  <c r="PP158" i="3" a="1"/>
  <c r="PP158" i="3" s="1"/>
  <c r="PQ158" i="3" a="1"/>
  <c r="PQ158" i="3" s="1"/>
  <c r="VD65" i="3"/>
  <c r="VW122" i="3"/>
  <c r="WA91" i="3"/>
  <c r="OH113" i="3"/>
  <c r="UZ17" i="3"/>
  <c r="ME132" i="3" a="1"/>
  <c r="ME132" i="3" s="1"/>
  <c r="MC132" i="3" a="1"/>
  <c r="MC132" i="3" s="1"/>
  <c r="LB132" i="3" s="1"/>
  <c r="MF132" i="3" a="1"/>
  <c r="MF132" i="3" s="1"/>
  <c r="MD132" i="3" a="1"/>
  <c r="MD132" i="3" s="1"/>
  <c r="TO64" i="3" a="1"/>
  <c r="TO64" i="3" s="1"/>
  <c r="TP64" i="3" a="1"/>
  <c r="TP64" i="3" s="1"/>
  <c r="TN64" i="3" a="1"/>
  <c r="TN64" i="3" s="1"/>
  <c r="TQ64" i="3" a="1"/>
  <c r="TQ64" i="3" s="1"/>
  <c r="OI4" i="3"/>
  <c r="UR90" i="3"/>
  <c r="TO126" i="3" a="1"/>
  <c r="TO126" i="3" s="1"/>
  <c r="TN126" i="3" a="1"/>
  <c r="TN126" i="3" s="1"/>
  <c r="TP126" i="3" a="1"/>
  <c r="TP126" i="3" s="1"/>
  <c r="TQ126" i="3" a="1"/>
  <c r="TQ126" i="3" s="1"/>
  <c r="KZ8" i="3"/>
  <c r="PN128" i="3" a="1"/>
  <c r="PN128" i="3" s="1"/>
  <c r="PK128" i="3" a="1"/>
  <c r="PK128" i="3" s="1"/>
  <c r="VY39" i="3"/>
  <c r="OK96" i="3"/>
  <c r="WA34" i="3"/>
  <c r="OH75" i="3"/>
  <c r="WA86" i="3"/>
  <c r="VY170" i="3"/>
  <c r="WC95" i="3"/>
  <c r="KZ45" i="3"/>
  <c r="PP120" i="3" a="1"/>
  <c r="PP120" i="3" s="1"/>
  <c r="OJ120" i="3" s="1"/>
  <c r="PQ120" i="3" a="1"/>
  <c r="PQ120" i="3" s="1"/>
  <c r="PP131" i="3" a="1"/>
  <c r="PP131" i="3" s="1"/>
  <c r="PQ131" i="3" a="1"/>
  <c r="PQ131" i="3" s="1"/>
  <c r="UZ12" i="3"/>
  <c r="QO63" i="3"/>
  <c r="OH15" i="3"/>
  <c r="VV110" i="3"/>
  <c r="QO108" i="3"/>
  <c r="VK128" i="3"/>
  <c r="VL39" i="3"/>
  <c r="WC87" i="3"/>
  <c r="QO14" i="3"/>
  <c r="VX147" i="3"/>
  <c r="OK45" i="3"/>
  <c r="QO39" i="3"/>
  <c r="UX134" i="3"/>
  <c r="OK84" i="3"/>
  <c r="OI83" i="3"/>
  <c r="UX163" i="3"/>
  <c r="VE91" i="3"/>
  <c r="WC26" i="3"/>
  <c r="VV149" i="3"/>
  <c r="VX105" i="3"/>
  <c r="QO98" i="3"/>
  <c r="WA102" i="3"/>
  <c r="UR33" i="3"/>
  <c r="QM99" i="3"/>
  <c r="VW64" i="3"/>
  <c r="WI133" i="3"/>
  <c r="WC88" i="3"/>
  <c r="TQ51" i="3" a="1"/>
  <c r="TQ51" i="3" s="1"/>
  <c r="TP51" i="3" a="1"/>
  <c r="TP51" i="3" s="1"/>
  <c r="TN51" i="3" a="1"/>
  <c r="TN51" i="3" s="1"/>
  <c r="TO51" i="3" a="1"/>
  <c r="TO51" i="3" s="1"/>
  <c r="WA124" i="3"/>
  <c r="LA13" i="3"/>
  <c r="TS63" i="3" a="1"/>
  <c r="TS63" i="3" s="1"/>
  <c r="TT63" i="3" a="1"/>
  <c r="TT63" i="3" s="1"/>
  <c r="OH154" i="3"/>
  <c r="VV93" i="3"/>
  <c r="VD102" i="3"/>
  <c r="QM12" i="3"/>
  <c r="UZ90" i="3"/>
  <c r="KZ33" i="3"/>
  <c r="VW106" i="3"/>
  <c r="PP91" i="3" a="1"/>
  <c r="PP91" i="3" s="1"/>
  <c r="PQ91" i="3" a="1"/>
  <c r="PQ91" i="3" s="1"/>
  <c r="OK57" i="3"/>
  <c r="VT72" i="3"/>
  <c r="VT69" i="3"/>
  <c r="LA57" i="3"/>
  <c r="RP15" i="3" a="1"/>
  <c r="RP15" i="3" s="1"/>
  <c r="RR15" i="3" a="1"/>
  <c r="RR15" i="3" s="1"/>
  <c r="RQ15" i="3" a="1"/>
  <c r="RQ15" i="3" s="1"/>
  <c r="RO15" i="3" a="1"/>
  <c r="RO15" i="3" s="1"/>
  <c r="QN15" i="3" s="1"/>
  <c r="VW130" i="3"/>
  <c r="QO4" i="3"/>
  <c r="LC70" i="3"/>
  <c r="WA12" i="3"/>
  <c r="VX47" i="3"/>
  <c r="QO181" i="3"/>
  <c r="UX91" i="3"/>
  <c r="VY86" i="3"/>
  <c r="VC80" i="3"/>
  <c r="RT69" i="3" a="1"/>
  <c r="RT69" i="3" s="1"/>
  <c r="RU69" i="3" a="1"/>
  <c r="RU69" i="3" s="1"/>
  <c r="QL91" i="3"/>
  <c r="KZ14" i="3"/>
  <c r="WA125" i="3"/>
  <c r="VD24" i="3"/>
  <c r="VY69" i="3"/>
  <c r="RU137" i="3" a="1"/>
  <c r="RU137" i="3" s="1"/>
  <c r="RT137" i="3" a="1"/>
  <c r="RT137" i="3" s="1"/>
  <c r="TT28" i="3" a="1"/>
  <c r="TT28" i="3" s="1"/>
  <c r="TS28" i="3" a="1"/>
  <c r="TS28" i="3" s="1"/>
  <c r="VT103" i="3"/>
  <c r="VT51" i="3"/>
  <c r="QO70" i="3"/>
  <c r="VG34" i="3"/>
  <c r="OH120" i="3"/>
  <c r="QM44" i="3"/>
  <c r="OH65" i="3"/>
  <c r="KZ87" i="3"/>
  <c r="UP36" i="3"/>
  <c r="UX28" i="3"/>
  <c r="TT83" i="3" a="1"/>
  <c r="TT83" i="3" s="1"/>
  <c r="TS83" i="3" a="1"/>
  <c r="TS83" i="3" s="1"/>
  <c r="PN8" i="3" a="1"/>
  <c r="PN8" i="3" s="1"/>
  <c r="PK8" i="3" a="1"/>
  <c r="PK8" i="3" s="1"/>
  <c r="VT62" i="3"/>
  <c r="QM17" i="3"/>
  <c r="KZ73" i="3"/>
  <c r="VY157" i="3"/>
  <c r="WI16" i="3"/>
  <c r="WI109" i="3"/>
  <c r="UX113" i="3"/>
  <c r="VE5" i="3"/>
  <c r="QM61" i="3"/>
  <c r="OK74" i="3"/>
  <c r="UZ14" i="3"/>
  <c r="VE95" i="3"/>
  <c r="LC15" i="3"/>
  <c r="LA18" i="3"/>
  <c r="UZ113" i="3"/>
  <c r="VY27" i="3"/>
  <c r="QO44" i="3"/>
  <c r="VB130" i="3"/>
  <c r="KZ38" i="3"/>
  <c r="TO143" i="3" a="1"/>
  <c r="TO143" i="3" s="1"/>
  <c r="TQ143" i="3" a="1"/>
  <c r="TQ143" i="3" s="1"/>
  <c r="TP143" i="3" a="1"/>
  <c r="TP143" i="3" s="1"/>
  <c r="TN143" i="3" a="1"/>
  <c r="TN143" i="3" s="1"/>
  <c r="OH16" i="3"/>
  <c r="VE160" i="3"/>
  <c r="WB177" i="3"/>
  <c r="OK94" i="3"/>
  <c r="TO91" i="3" a="1"/>
  <c r="TO91" i="3" s="1"/>
  <c r="TN91" i="3" a="1"/>
  <c r="TN91" i="3" s="1"/>
  <c r="TQ91" i="3" a="1"/>
  <c r="TQ91" i="3" s="1"/>
  <c r="TP91" i="3" a="1"/>
  <c r="TP91" i="3" s="1"/>
  <c r="VV78" i="3"/>
  <c r="OH34" i="3"/>
  <c r="UZ142" i="3"/>
  <c r="QM18" i="3"/>
  <c r="OH25" i="3"/>
  <c r="LA137" i="3"/>
  <c r="VG48" i="3"/>
  <c r="LC93" i="3"/>
  <c r="UR31" i="3"/>
  <c r="QM24" i="3"/>
  <c r="VY140" i="3"/>
  <c r="VV97" i="3"/>
  <c r="VV10" i="3"/>
  <c r="WC89" i="3"/>
  <c r="QO125" i="3"/>
  <c r="PN14" i="3" a="1"/>
  <c r="PN14" i="3" s="1"/>
  <c r="PK14" i="3" a="1"/>
  <c r="PK14" i="3" s="1"/>
  <c r="OJ14" i="3" s="1"/>
  <c r="OG14" i="3" s="1"/>
  <c r="UN103" i="3"/>
  <c r="RQ42" i="3" a="1"/>
  <c r="RQ42" i="3" s="1"/>
  <c r="RP42" i="3" a="1"/>
  <c r="RP42" i="3" s="1"/>
  <c r="RO42" i="3" a="1"/>
  <c r="RO42" i="3" s="1"/>
  <c r="RR42" i="3" a="1"/>
  <c r="RR42" i="3" s="1"/>
  <c r="LC151" i="3"/>
  <c r="MI42" i="3" a="1"/>
  <c r="MI42" i="3" s="1"/>
  <c r="MH42" i="3" a="1"/>
  <c r="MH42" i="3" s="1"/>
  <c r="LB42" i="3" s="1"/>
  <c r="VV73" i="3"/>
  <c r="QM81" i="3"/>
  <c r="VJ86" i="3"/>
  <c r="PP124" i="3" a="1"/>
  <c r="PP124" i="3" s="1"/>
  <c r="OJ124" i="3" s="1"/>
  <c r="PQ124" i="3" a="1"/>
  <c r="PQ124" i="3" s="1"/>
  <c r="UX85" i="3"/>
  <c r="VT141" i="3"/>
  <c r="VX13" i="3"/>
  <c r="QL27" i="3"/>
  <c r="VV46" i="3"/>
  <c r="QL136" i="3"/>
  <c r="OK11" i="3"/>
  <c r="VE89" i="3"/>
  <c r="VE142" i="3"/>
  <c r="WG116" i="3"/>
  <c r="OI68" i="3"/>
  <c r="UX111" i="3"/>
  <c r="OH135" i="3"/>
  <c r="MF99" i="3" a="1"/>
  <c r="MF99" i="3" s="1"/>
  <c r="ME99" i="3" a="1"/>
  <c r="ME99" i="3" s="1"/>
  <c r="MD99" i="3" a="1"/>
  <c r="MD99" i="3" s="1"/>
  <c r="MC99" i="3" a="1"/>
  <c r="MC99" i="3" s="1"/>
  <c r="LB99" i="3" s="1"/>
  <c r="KY99" i="3" s="1"/>
  <c r="UV19" i="3"/>
  <c r="UX36" i="3"/>
  <c r="QL109" i="3"/>
  <c r="VV49" i="3"/>
  <c r="QM120" i="3"/>
  <c r="VY68" i="3"/>
  <c r="QL177" i="3"/>
  <c r="LA65" i="3"/>
  <c r="VK118" i="3"/>
  <c r="OI136" i="3"/>
  <c r="WG133" i="3"/>
  <c r="VT136" i="3"/>
  <c r="VE17" i="3"/>
  <c r="VE119" i="3"/>
  <c r="VX31" i="3"/>
  <c r="WB99" i="3"/>
  <c r="WA35" i="3"/>
  <c r="VX88" i="3"/>
  <c r="MI174" i="3" a="1"/>
  <c r="MI174" i="3" s="1"/>
  <c r="MH174" i="3" a="1"/>
  <c r="MH174" i="3" s="1"/>
  <c r="UX40" i="3"/>
  <c r="MI143" i="3" a="1"/>
  <c r="MI143" i="3" s="1"/>
  <c r="LB143" i="3" s="1"/>
  <c r="KY143" i="3" s="1"/>
  <c r="MH143" i="3" a="1"/>
  <c r="MH143" i="3" s="1"/>
  <c r="VT75" i="3"/>
  <c r="PN112" i="3" a="1"/>
  <c r="PN112" i="3" s="1"/>
  <c r="PK112" i="3" a="1"/>
  <c r="PK112" i="3" s="1"/>
  <c r="QO66" i="3"/>
  <c r="QM40" i="3"/>
  <c r="WI93" i="3"/>
  <c r="VX20" i="3"/>
  <c r="VG96" i="3"/>
  <c r="KZ104" i="3"/>
  <c r="QO45" i="3"/>
  <c r="VE66" i="3"/>
  <c r="UX109" i="3"/>
  <c r="WI49" i="3"/>
  <c r="OH30" i="3"/>
  <c r="WC28" i="3"/>
  <c r="VY35" i="3"/>
  <c r="WB78" i="3"/>
  <c r="WI33" i="3"/>
  <c r="KZ126" i="3"/>
  <c r="OK72" i="3"/>
  <c r="OH93" i="3"/>
  <c r="OK104" i="3"/>
  <c r="WI53" i="3"/>
  <c r="VK45" i="3"/>
  <c r="MC159" i="3" a="1"/>
  <c r="MC159" i="3" s="1"/>
  <c r="LB159" i="3" s="1"/>
  <c r="KY159" i="3" s="1"/>
  <c r="MD159" i="3" a="1"/>
  <c r="MD159" i="3" s="1"/>
  <c r="MF159" i="3" a="1"/>
  <c r="MF159" i="3" s="1"/>
  <c r="ME159" i="3" a="1"/>
  <c r="ME159" i="3" s="1"/>
  <c r="UX121" i="3"/>
  <c r="VF53" i="3"/>
  <c r="QO83" i="3"/>
  <c r="MF121" i="3" a="1"/>
  <c r="MF121" i="3" s="1"/>
  <c r="MC121" i="3" a="1"/>
  <c r="MC121" i="3" s="1"/>
  <c r="ME121" i="3" a="1"/>
  <c r="ME121" i="3" s="1"/>
  <c r="MD121" i="3" a="1"/>
  <c r="MD121" i="3" s="1"/>
  <c r="RP30" i="3" a="1"/>
  <c r="RP30" i="3" s="1"/>
  <c r="RR30" i="3" a="1"/>
  <c r="RR30" i="3" s="1"/>
  <c r="RQ30" i="3" a="1"/>
  <c r="RQ30" i="3" s="1"/>
  <c r="RO30" i="3" a="1"/>
  <c r="RO30" i="3" s="1"/>
  <c r="QN30" i="3" s="1"/>
  <c r="UX19" i="3"/>
  <c r="RU147" i="3" a="1"/>
  <c r="RU147" i="3" s="1"/>
  <c r="RT147" i="3" a="1"/>
  <c r="RT147" i="3" s="1"/>
  <c r="OH123" i="3"/>
  <c r="VC93" i="3"/>
  <c r="VE138" i="3"/>
  <c r="VY83" i="3"/>
  <c r="VT30" i="3"/>
  <c r="VF36" i="3"/>
  <c r="VW137" i="3"/>
  <c r="UZ112" i="3"/>
  <c r="MF126" i="3" a="1"/>
  <c r="MF126" i="3" s="1"/>
  <c r="MC126" i="3" a="1"/>
  <c r="MC126" i="3" s="1"/>
  <c r="LB126" i="3" s="1"/>
  <c r="MD126" i="3" a="1"/>
  <c r="MD126" i="3" s="1"/>
  <c r="ME126" i="3" a="1"/>
  <c r="ME126" i="3" s="1"/>
  <c r="VE83" i="3"/>
  <c r="QL101" i="3"/>
  <c r="VE39" i="3"/>
  <c r="UZ22" i="3"/>
  <c r="VY107" i="3"/>
  <c r="VW35" i="3"/>
  <c r="VY133" i="3"/>
  <c r="QM60" i="3"/>
  <c r="UV150" i="3"/>
  <c r="VE56" i="3"/>
  <c r="UX149" i="3"/>
  <c r="WG22" i="3"/>
  <c r="VY75" i="3"/>
  <c r="OI3" i="3"/>
  <c r="UR58" i="3"/>
  <c r="UX63" i="3"/>
  <c r="PK43" i="3" a="1"/>
  <c r="PK43" i="3" s="1"/>
  <c r="OJ43" i="3" s="1"/>
  <c r="PN43" i="3" a="1"/>
  <c r="PN43" i="3" s="1"/>
  <c r="WB25" i="3"/>
  <c r="VT116" i="3"/>
  <c r="UR108" i="3"/>
  <c r="WD42" i="3"/>
  <c r="WC98" i="3"/>
  <c r="QO113" i="3"/>
  <c r="RR36" i="3" a="1"/>
  <c r="RR36" i="3" s="1"/>
  <c r="RQ36" i="3" a="1"/>
  <c r="RQ36" i="3" s="1"/>
  <c r="RP36" i="3" a="1"/>
  <c r="RP36" i="3" s="1"/>
  <c r="RO36" i="3" a="1"/>
  <c r="RO36" i="3" s="1"/>
  <c r="VX12" i="3"/>
  <c r="UV101" i="3"/>
  <c r="KZ40" i="3"/>
  <c r="LA54" i="3"/>
  <c r="UR174" i="3"/>
  <c r="TS56" i="3" a="1"/>
  <c r="TS56" i="3" s="1"/>
  <c r="TT56" i="3" a="1"/>
  <c r="TT56" i="3" s="1"/>
  <c r="MC5" i="3" a="1"/>
  <c r="MC5" i="3" s="1"/>
  <c r="MF5" i="3" a="1"/>
  <c r="MF5" i="3" s="1"/>
  <c r="ME5" i="3" a="1"/>
  <c r="ME5" i="3" s="1"/>
  <c r="MD5" i="3" a="1"/>
  <c r="MD5" i="3" s="1"/>
  <c r="UZ84" i="3"/>
  <c r="QL115" i="3"/>
  <c r="QL72" i="3"/>
  <c r="VV69" i="3"/>
  <c r="OK80" i="3"/>
  <c r="LA83" i="3"/>
  <c r="WA101" i="3"/>
  <c r="TN24" i="3" a="1"/>
  <c r="TN24" i="3" s="1"/>
  <c r="TQ24" i="3" a="1"/>
  <c r="TQ24" i="3" s="1"/>
  <c r="TO24" i="3" a="1"/>
  <c r="TO24" i="3" s="1"/>
  <c r="TP24" i="3" a="1"/>
  <c r="TP24" i="3" s="1"/>
  <c r="UR131" i="3"/>
  <c r="VE27" i="3"/>
  <c r="QL88" i="3"/>
  <c r="UR18" i="3"/>
  <c r="UX57" i="3"/>
  <c r="VE34" i="3"/>
  <c r="VW119" i="3"/>
  <c r="VV44" i="3"/>
  <c r="UG208" i="3"/>
  <c r="WF203" i="3" s="1"/>
  <c r="WF56" i="3" s="1"/>
  <c r="UG209" i="3"/>
  <c r="WF204" i="3" s="1"/>
  <c r="QL119" i="3"/>
  <c r="QM65" i="3"/>
  <c r="LC163" i="3"/>
  <c r="VF101" i="3"/>
  <c r="OK33" i="3"/>
  <c r="RR70" i="3" a="1"/>
  <c r="RR70" i="3" s="1"/>
  <c r="RP70" i="3" a="1"/>
  <c r="RP70" i="3" s="1"/>
  <c r="RO70" i="3" a="1"/>
  <c r="RO70" i="3" s="1"/>
  <c r="RQ70" i="3" a="1"/>
  <c r="RQ70" i="3" s="1"/>
  <c r="VZ44" i="3"/>
  <c r="PP83" i="3" a="1"/>
  <c r="PP83" i="3" s="1"/>
  <c r="PQ83" i="3" a="1"/>
  <c r="PQ83" i="3" s="1"/>
  <c r="VV22" i="3"/>
  <c r="VT67" i="3"/>
  <c r="UQ107" i="3"/>
  <c r="RT30" i="3" a="1"/>
  <c r="RT30" i="3" s="1"/>
  <c r="RU30" i="3" a="1"/>
  <c r="RU30" i="3" s="1"/>
  <c r="TP115" i="3" a="1"/>
  <c r="TP115" i="3" s="1"/>
  <c r="TO115" i="3" a="1"/>
  <c r="TO115" i="3" s="1"/>
  <c r="VL115" i="3"/>
  <c r="TN115" i="3" a="1"/>
  <c r="TN115" i="3" s="1"/>
  <c r="TQ115" i="3" a="1"/>
  <c r="TQ115" i="3" s="1"/>
  <c r="VA42" i="3"/>
  <c r="RU96" i="3" a="1"/>
  <c r="RU96" i="3" s="1"/>
  <c r="RT96" i="3" a="1"/>
  <c r="RT96" i="3" s="1"/>
  <c r="OI64" i="3"/>
  <c r="UX114" i="3"/>
  <c r="OJ95" i="3"/>
  <c r="VE70" i="3"/>
  <c r="QL30" i="3"/>
  <c r="UX83" i="3"/>
  <c r="VY57" i="3"/>
  <c r="VA13" i="3"/>
  <c r="WA9" i="3"/>
  <c r="PN25" i="3" a="1"/>
  <c r="PN25" i="3" s="1"/>
  <c r="PK25" i="3" a="1"/>
  <c r="PK25" i="3" s="1"/>
  <c r="OH24" i="3"/>
  <c r="VG110" i="3"/>
  <c r="OI29" i="3"/>
  <c r="LC146" i="3"/>
  <c r="PK42" i="3" a="1"/>
  <c r="PK42" i="3" s="1"/>
  <c r="PN42" i="3" a="1"/>
  <c r="PN42" i="3" s="1"/>
  <c r="VY41" i="3"/>
  <c r="OH82" i="3"/>
  <c r="TT98" i="3" a="1"/>
  <c r="TT98" i="3" s="1"/>
  <c r="TS98" i="3" a="1"/>
  <c r="TS98" i="3" s="1"/>
  <c r="LC16" i="3"/>
  <c r="WA71" i="3"/>
  <c r="LC132" i="3"/>
  <c r="MD97" i="3" a="1"/>
  <c r="MD97" i="3" s="1"/>
  <c r="ME97" i="3" a="1"/>
  <c r="ME97" i="3" s="1"/>
  <c r="MF97" i="3" a="1"/>
  <c r="MF97" i="3" s="1"/>
  <c r="MC97" i="3" a="1"/>
  <c r="MC97" i="3" s="1"/>
  <c r="LB97" i="3" s="1"/>
  <c r="VY38" i="3"/>
  <c r="PK150" i="3" a="1"/>
  <c r="PK150" i="3" s="1"/>
  <c r="OJ150" i="3" s="1"/>
  <c r="OG150" i="3" s="1"/>
  <c r="PN150" i="3" a="1"/>
  <c r="PN150" i="3" s="1"/>
  <c r="WI129" i="3"/>
  <c r="LC29" i="3"/>
  <c r="VW125" i="3"/>
  <c r="SW209" i="3"/>
  <c r="UV204" i="3" s="1"/>
  <c r="SW208" i="3"/>
  <c r="UV203" i="3" s="1"/>
  <c r="UV103" i="3" s="1"/>
  <c r="WI6" i="3"/>
  <c r="VE49" i="3"/>
  <c r="WI75" i="3"/>
  <c r="VY21" i="3"/>
  <c r="TS159" i="3" a="1"/>
  <c r="TS159" i="3" s="1"/>
  <c r="TT159" i="3" a="1"/>
  <c r="TT159" i="3" s="1"/>
  <c r="VF42" i="3"/>
  <c r="TS174" i="3" a="1"/>
  <c r="TS174" i="3" s="1"/>
  <c r="TT174" i="3" a="1"/>
  <c r="TT174" i="3" s="1"/>
  <c r="UZ127" i="3"/>
  <c r="OH62" i="3"/>
  <c r="UV77" i="3"/>
  <c r="TJ209" i="3"/>
  <c r="VI204" i="3" s="1"/>
  <c r="VI5" i="3" s="1"/>
  <c r="TJ208" i="3"/>
  <c r="VI203" i="3" s="1"/>
  <c r="VI78" i="3" s="1"/>
  <c r="VX128" i="3"/>
  <c r="VF154" i="3"/>
  <c r="PQ48" i="3" a="1"/>
  <c r="PQ48" i="3" s="1"/>
  <c r="PP48" i="3" a="1"/>
  <c r="PP48" i="3" s="1"/>
  <c r="VV31" i="3"/>
  <c r="VE93" i="3"/>
  <c r="WA94" i="3"/>
  <c r="VV33" i="3"/>
  <c r="UV96" i="3"/>
  <c r="UR70" i="3"/>
  <c r="QO109" i="3"/>
  <c r="WI101" i="3"/>
  <c r="LA11" i="3"/>
  <c r="MC34" i="3" a="1"/>
  <c r="MC34" i="3" s="1"/>
  <c r="LB34" i="3" s="1"/>
  <c r="MF34" i="3" a="1"/>
  <c r="MF34" i="3" s="1"/>
  <c r="MD34" i="3" a="1"/>
  <c r="MD34" i="3" s="1"/>
  <c r="ME34" i="3" a="1"/>
  <c r="ME34" i="3" s="1"/>
  <c r="TO83" i="3" a="1"/>
  <c r="TO83" i="3" s="1"/>
  <c r="TN83" i="3" a="1"/>
  <c r="TN83" i="3" s="1"/>
  <c r="TQ83" i="3" a="1"/>
  <c r="TQ83" i="3" s="1"/>
  <c r="TP83" i="3" a="1"/>
  <c r="TP83" i="3" s="1"/>
  <c r="PN59" i="3" a="1"/>
  <c r="PN59" i="3" s="1"/>
  <c r="PK59" i="3" a="1"/>
  <c r="PK59" i="3" s="1"/>
  <c r="OJ59" i="3" s="1"/>
  <c r="OG59" i="3" s="1"/>
  <c r="LA28" i="3"/>
  <c r="RR17" i="3" a="1"/>
  <c r="RR17" i="3" s="1"/>
  <c r="RQ17" i="3" a="1"/>
  <c r="RQ17" i="3" s="1"/>
  <c r="RP17" i="3" a="1"/>
  <c r="RP17" i="3" s="1"/>
  <c r="RO17" i="3" a="1"/>
  <c r="RO17" i="3" s="1"/>
  <c r="QN17" i="3" s="1"/>
  <c r="QK17" i="3" s="1"/>
  <c r="QM76" i="3"/>
  <c r="MD17" i="3" a="1"/>
  <c r="MD17" i="3" s="1"/>
  <c r="ME17" i="3" a="1"/>
  <c r="ME17" i="3" s="1"/>
  <c r="MC17" i="3" a="1"/>
  <c r="MC17" i="3" s="1"/>
  <c r="LB17" i="3" s="1"/>
  <c r="KY17" i="3" s="1"/>
  <c r="MF17" i="3" a="1"/>
  <c r="MF17" i="3" s="1"/>
  <c r="OH132" i="3"/>
  <c r="TT82" i="3" a="1"/>
  <c r="TT82" i="3" s="1"/>
  <c r="TS82" i="3" a="1"/>
  <c r="TS82" i="3" s="1"/>
  <c r="UT143" i="3"/>
  <c r="TT6" i="3" a="1"/>
  <c r="TT6" i="3" s="1"/>
  <c r="TS6" i="3" a="1"/>
  <c r="TS6" i="3" s="1"/>
  <c r="WB56" i="3"/>
  <c r="PP143" i="3" a="1"/>
  <c r="PP143" i="3" s="1"/>
  <c r="OJ143" i="3" s="1"/>
  <c r="PQ143" i="3" a="1"/>
  <c r="PQ143" i="3" s="1"/>
  <c r="VH39" i="3"/>
  <c r="VE98" i="3"/>
  <c r="UZ93" i="3"/>
  <c r="KZ19" i="3"/>
  <c r="VY48" i="3"/>
  <c r="UR55" i="3"/>
  <c r="LA51" i="3"/>
  <c r="VY26" i="3"/>
  <c r="VT96" i="3"/>
  <c r="OH121" i="3"/>
  <c r="QO131" i="3"/>
  <c r="QO61" i="3"/>
  <c r="VX110" i="3"/>
  <c r="WC7" i="3"/>
  <c r="QO51" i="3"/>
  <c r="LC4" i="3"/>
  <c r="OK42" i="3"/>
  <c r="VW88" i="3"/>
  <c r="UX37" i="3"/>
  <c r="UU10" i="3"/>
  <c r="QL67" i="3"/>
  <c r="WA22" i="3"/>
  <c r="LC94" i="3"/>
  <c r="WG83" i="3"/>
  <c r="MC21" i="3" a="1"/>
  <c r="MC21" i="3" s="1"/>
  <c r="LB21" i="3" s="1"/>
  <c r="MD21" i="3" a="1"/>
  <c r="MD21" i="3" s="1"/>
  <c r="MF21" i="3" a="1"/>
  <c r="MF21" i="3" s="1"/>
  <c r="ME21" i="3" a="1"/>
  <c r="ME21" i="3" s="1"/>
  <c r="OI43" i="3"/>
  <c r="WB31" i="3"/>
  <c r="VE9" i="3"/>
  <c r="VL145" i="3"/>
  <c r="PN109" i="3" a="1"/>
  <c r="PN109" i="3" s="1"/>
  <c r="PK109" i="3" a="1"/>
  <c r="PK109" i="3" s="1"/>
  <c r="UV43" i="3"/>
  <c r="QM108" i="3"/>
  <c r="OH17" i="3"/>
  <c r="RU139" i="3" a="1"/>
  <c r="RU139" i="3" s="1"/>
  <c r="RT139" i="3" a="1"/>
  <c r="RT139" i="3" s="1"/>
  <c r="OI53" i="3"/>
  <c r="VC37" i="3"/>
  <c r="WB120" i="3"/>
  <c r="UZ85" i="3"/>
  <c r="LA84" i="3"/>
  <c r="WA104" i="3"/>
  <c r="VT170" i="3"/>
  <c r="WA196" i="3"/>
  <c r="VV189" i="3"/>
  <c r="WC186" i="3"/>
  <c r="VF195" i="3"/>
  <c r="PQ196" i="3" a="1"/>
  <c r="PQ196" i="3" s="1"/>
  <c r="PP196" i="3" a="1"/>
  <c r="PP196" i="3" s="1"/>
  <c r="VE122" i="3"/>
  <c r="WA182" i="3"/>
  <c r="UZ192" i="3"/>
  <c r="UV177" i="3"/>
  <c r="WC171" i="3"/>
  <c r="QM176" i="3"/>
  <c r="UZ147" i="3"/>
  <c r="WI196" i="3"/>
  <c r="WG189" i="3"/>
  <c r="QM162" i="3"/>
  <c r="LA197" i="3"/>
  <c r="OK145" i="3"/>
  <c r="TQ137" i="3" a="1"/>
  <c r="TQ137" i="3" s="1"/>
  <c r="TN137" i="3" a="1"/>
  <c r="TN137" i="3" s="1"/>
  <c r="TP137" i="3" a="1"/>
  <c r="TP137" i="3" s="1"/>
  <c r="TO137" i="3" a="1"/>
  <c r="TO137" i="3" s="1"/>
  <c r="LC145" i="3"/>
  <c r="KZ172" i="3"/>
  <c r="VK193" i="3"/>
  <c r="UX191" i="3"/>
  <c r="PN199" i="3" a="1"/>
  <c r="PN199" i="3" s="1"/>
  <c r="PK199" i="3" a="1"/>
  <c r="PK199" i="3" s="1"/>
  <c r="VT193" i="3"/>
  <c r="VH188" i="3"/>
  <c r="VW167" i="3"/>
  <c r="UV175" i="3"/>
  <c r="VV197" i="3"/>
  <c r="ME158" i="3" a="1"/>
  <c r="ME158" i="3" s="1"/>
  <c r="MD158" i="3" a="1"/>
  <c r="MD158" i="3" s="1"/>
  <c r="MC158" i="3" a="1"/>
  <c r="MC158" i="3" s="1"/>
  <c r="LB158" i="3" s="1"/>
  <c r="KY158" i="3" s="1"/>
  <c r="MF158" i="3" a="1"/>
  <c r="MF158" i="3" s="1"/>
  <c r="KZ167" i="3"/>
  <c r="QO178" i="3"/>
  <c r="QM182" i="3"/>
  <c r="WC193" i="3"/>
  <c r="UX172" i="3"/>
  <c r="RU195" i="3" a="1"/>
  <c r="RU195" i="3" s="1"/>
  <c r="RT195" i="3" a="1"/>
  <c r="RT195" i="3" s="1"/>
  <c r="OK179" i="3"/>
  <c r="VT188" i="3"/>
  <c r="VY192" i="3"/>
  <c r="RT170" i="3" a="1"/>
  <c r="RT170" i="3" s="1"/>
  <c r="RU170" i="3" a="1"/>
  <c r="RU170" i="3" s="1"/>
  <c r="WA154" i="3"/>
  <c r="RO170" i="3" a="1"/>
  <c r="RO170" i="3" s="1"/>
  <c r="QN170" i="3" s="1"/>
  <c r="QK170" i="3" s="1"/>
  <c r="RQ170" i="3" a="1"/>
  <c r="RQ170" i="3" s="1"/>
  <c r="RR170" i="3" a="1"/>
  <c r="RR170" i="3" s="1"/>
  <c r="RP170" i="3" a="1"/>
  <c r="RP170" i="3" s="1"/>
  <c r="VT183" i="3"/>
  <c r="QO195" i="3"/>
  <c r="QM172" i="3"/>
  <c r="OK196" i="3"/>
  <c r="WF194" i="3"/>
  <c r="WA18" i="3"/>
  <c r="LC171" i="3"/>
  <c r="OI196" i="3"/>
  <c r="WB154" i="3"/>
  <c r="KZ138" i="3"/>
  <c r="WG190" i="3"/>
  <c r="VE186" i="3"/>
  <c r="RR175" i="3" a="1"/>
  <c r="RR175" i="3" s="1"/>
  <c r="RQ175" i="3" a="1"/>
  <c r="RQ175" i="3" s="1"/>
  <c r="RP175" i="3" a="1"/>
  <c r="RP175" i="3" s="1"/>
  <c r="RO175" i="3" a="1"/>
  <c r="RO175" i="3" s="1"/>
  <c r="UR162" i="3"/>
  <c r="VG172" i="3"/>
  <c r="WB193" i="3"/>
  <c r="OH188" i="3"/>
  <c r="QO170" i="3"/>
  <c r="KZ182" i="3"/>
  <c r="VV186" i="3"/>
  <c r="UY196" i="3"/>
  <c r="VY160" i="3"/>
  <c r="VY73" i="3"/>
  <c r="VX196" i="3"/>
  <c r="VW198" i="3"/>
  <c r="VW195" i="3"/>
  <c r="WB195" i="3"/>
  <c r="QL118" i="3"/>
  <c r="VW157" i="3"/>
  <c r="VG134" i="3"/>
  <c r="MH151" i="3" a="1"/>
  <c r="MH151" i="3" s="1"/>
  <c r="LB151" i="3" s="1"/>
  <c r="MI151" i="3" a="1"/>
  <c r="MI151" i="3" s="1"/>
  <c r="QO190" i="3"/>
  <c r="UX192" i="3"/>
  <c r="UZ194" i="3"/>
  <c r="TS171" i="3" a="1"/>
  <c r="TS171" i="3" s="1"/>
  <c r="TT171" i="3" a="1"/>
  <c r="TT171" i="3" s="1"/>
  <c r="WB184" i="3"/>
  <c r="VY198" i="3"/>
  <c r="UZ106" i="3"/>
  <c r="UV196" i="3"/>
  <c r="OK154" i="3"/>
  <c r="WC177" i="3"/>
  <c r="QO145" i="3"/>
  <c r="TN169" i="3" a="1"/>
  <c r="TN169" i="3" s="1"/>
  <c r="TP169" i="3" a="1"/>
  <c r="TP169" i="3" s="1"/>
  <c r="TQ169" i="3" a="1"/>
  <c r="TQ169" i="3" s="1"/>
  <c r="TO169" i="3" a="1"/>
  <c r="TO169" i="3" s="1"/>
  <c r="VW101" i="3"/>
  <c r="OH149" i="3"/>
  <c r="OH199" i="3"/>
  <c r="UW166" i="3"/>
  <c r="VX185" i="3"/>
  <c r="QL187" i="3"/>
  <c r="WC170" i="3"/>
  <c r="MI164" i="3" a="1"/>
  <c r="MI164" i="3" s="1"/>
  <c r="MH164" i="3" a="1"/>
  <c r="MH164" i="3" s="1"/>
  <c r="WH158" i="3"/>
  <c r="OI188" i="3"/>
  <c r="QO162" i="3"/>
  <c r="LA189" i="3"/>
  <c r="KZ152" i="3"/>
  <c r="UZ174" i="3"/>
  <c r="VW197" i="3"/>
  <c r="OK155" i="3"/>
  <c r="KZ168" i="3"/>
  <c r="MF164" i="3" a="1"/>
  <c r="MF164" i="3" s="1"/>
  <c r="MD164" i="3" a="1"/>
  <c r="MD164" i="3" s="1"/>
  <c r="ME164" i="3" a="1"/>
  <c r="ME164" i="3" s="1"/>
  <c r="MC164" i="3" a="1"/>
  <c r="MC164" i="3" s="1"/>
  <c r="LB164" i="3" s="1"/>
  <c r="KY164" i="3" s="1"/>
  <c r="UR144" i="3"/>
  <c r="WC196" i="3"/>
  <c r="UY147" i="3"/>
  <c r="LC109" i="3"/>
  <c r="VT147" i="3"/>
  <c r="UV199" i="3"/>
  <c r="TT198" i="3" a="1"/>
  <c r="TT198" i="3" s="1"/>
  <c r="TS198" i="3" a="1"/>
  <c r="TS198" i="3" s="1"/>
  <c r="TO174" i="3" a="1"/>
  <c r="TO174" i="3" s="1"/>
  <c r="TN174" i="3" a="1"/>
  <c r="TN174" i="3" s="1"/>
  <c r="TP174" i="3" a="1"/>
  <c r="TP174" i="3" s="1"/>
  <c r="TQ174" i="3" a="1"/>
  <c r="TQ174" i="3" s="1"/>
  <c r="VV140" i="3"/>
  <c r="QO183" i="3"/>
  <c r="UV194" i="3"/>
  <c r="OI197" i="3"/>
  <c r="QN120" i="3"/>
  <c r="LC153" i="3"/>
  <c r="MI81" i="3" a="1"/>
  <c r="MI81" i="3" s="1"/>
  <c r="MH81" i="3" a="1"/>
  <c r="MH81" i="3" s="1"/>
  <c r="UP194" i="3"/>
  <c r="QL141" i="3"/>
  <c r="TT149" i="3" a="1"/>
  <c r="TT149" i="3" s="1"/>
  <c r="TS149" i="3" a="1"/>
  <c r="TS149" i="3" s="1"/>
  <c r="QO142" i="3"/>
  <c r="VX148" i="3"/>
  <c r="UR159" i="3"/>
  <c r="OK139" i="3"/>
  <c r="QL116" i="3"/>
  <c r="RT125" i="3" a="1"/>
  <c r="RT125" i="3" s="1"/>
  <c r="RU125" i="3" a="1"/>
  <c r="RU125" i="3" s="1"/>
  <c r="VT163" i="3"/>
  <c r="WB137" i="3"/>
  <c r="MF186" i="3" a="1"/>
  <c r="MF186" i="3" s="1"/>
  <c r="ME186" i="3" a="1"/>
  <c r="ME186" i="3" s="1"/>
  <c r="MC186" i="3" a="1"/>
  <c r="MC186" i="3" s="1"/>
  <c r="LB186" i="3" s="1"/>
  <c r="KY186" i="3" s="1"/>
  <c r="MD186" i="3" a="1"/>
  <c r="MD186" i="3" s="1"/>
  <c r="QL199" i="3"/>
  <c r="VV191" i="3"/>
  <c r="QL123" i="3"/>
  <c r="KZ183" i="3"/>
  <c r="VV190" i="3"/>
  <c r="WI175" i="3"/>
  <c r="LB181" i="3"/>
  <c r="LC184" i="3"/>
  <c r="VT176" i="3"/>
  <c r="TS151" i="3" a="1"/>
  <c r="TS151" i="3" s="1"/>
  <c r="TT151" i="3" a="1"/>
  <c r="TT151" i="3" s="1"/>
  <c r="OH104" i="3"/>
  <c r="VE190" i="3"/>
  <c r="UX102" i="3"/>
  <c r="WB141" i="3"/>
  <c r="RT171" i="3" a="1"/>
  <c r="RT171" i="3" s="1"/>
  <c r="RU171" i="3" a="1"/>
  <c r="RU171" i="3" s="1"/>
  <c r="OH169" i="3"/>
  <c r="OK173" i="3"/>
  <c r="VW40" i="3"/>
  <c r="TQ151" i="3" a="1"/>
  <c r="TQ151" i="3" s="1"/>
  <c r="TP151" i="3" a="1"/>
  <c r="TP151" i="3" s="1"/>
  <c r="TO151" i="3" a="1"/>
  <c r="TO151" i="3" s="1"/>
  <c r="TN151" i="3" a="1"/>
  <c r="TN151" i="3" s="1"/>
  <c r="VE176" i="3"/>
  <c r="VC150" i="3"/>
  <c r="QL186" i="3"/>
  <c r="OI132" i="3"/>
  <c r="OK190" i="3"/>
  <c r="VE118" i="3"/>
  <c r="WD146" i="3"/>
  <c r="VT10" i="3"/>
  <c r="WA198" i="3"/>
  <c r="TS143" i="3" a="1"/>
  <c r="TS143" i="3" s="1"/>
  <c r="TT143" i="3" a="1"/>
  <c r="TT143" i="3" s="1"/>
  <c r="MI173" i="3" a="1"/>
  <c r="MI173" i="3" s="1"/>
  <c r="MH173" i="3" a="1"/>
  <c r="MH173" i="3" s="1"/>
  <c r="RU200" i="3" a="1"/>
  <c r="RU200" i="3" s="1"/>
  <c r="RT200" i="3" a="1"/>
  <c r="RT200" i="3" s="1"/>
  <c r="MH148" i="3" a="1"/>
  <c r="MH148" i="3" s="1"/>
  <c r="LB148" i="3" s="1"/>
  <c r="KY148" i="3" s="1"/>
  <c r="MI148" i="3" a="1"/>
  <c r="MI148" i="3" s="1"/>
  <c r="KZ154" i="3"/>
  <c r="KY154" i="3" s="1"/>
  <c r="PN149" i="3" a="1"/>
  <c r="PN149" i="3" s="1"/>
  <c r="PK149" i="3" a="1"/>
  <c r="PK149" i="3" s="1"/>
  <c r="WI151" i="3"/>
  <c r="VT186" i="3"/>
  <c r="UV157" i="3"/>
  <c r="UV117" i="3"/>
  <c r="PQ194" i="3" a="1"/>
  <c r="PQ194" i="3" s="1"/>
  <c r="PP194" i="3" a="1"/>
  <c r="PP194" i="3" s="1"/>
  <c r="QM169" i="3"/>
  <c r="UR153" i="3"/>
  <c r="OH200" i="3"/>
  <c r="WC179" i="3"/>
  <c r="OH189" i="3"/>
  <c r="UX170" i="3"/>
  <c r="WE39" i="3"/>
  <c r="UV180" i="3"/>
  <c r="OI22" i="3"/>
  <c r="VK95" i="3"/>
  <c r="PN29" i="3" a="1"/>
  <c r="PN29" i="3" s="1"/>
  <c r="PK29" i="3" a="1"/>
  <c r="PK29" i="3" s="1"/>
  <c r="OJ29" i="3" s="1"/>
  <c r="OG29" i="3" s="1"/>
  <c r="LC135" i="3"/>
  <c r="QO164" i="3"/>
  <c r="WB130" i="3"/>
  <c r="QO177" i="3"/>
  <c r="UZ129" i="3"/>
  <c r="MF169" i="3" a="1"/>
  <c r="MF169" i="3" s="1"/>
  <c r="MC169" i="3" a="1"/>
  <c r="MC169" i="3" s="1"/>
  <c r="LB169" i="3" s="1"/>
  <c r="KY169" i="3" s="1"/>
  <c r="ME169" i="3" a="1"/>
  <c r="ME169" i="3" s="1"/>
  <c r="MD169" i="3" a="1"/>
  <c r="MD169" i="3" s="1"/>
  <c r="WC168" i="3"/>
  <c r="OI166" i="3"/>
  <c r="WF63" i="3"/>
  <c r="UH209" i="3"/>
  <c r="WG204" i="3" s="1"/>
  <c r="WG62" i="3" s="1"/>
  <c r="UH208" i="3"/>
  <c r="WG203" i="3" s="1"/>
  <c r="WG5" i="3" s="1"/>
  <c r="TQ164" i="3" a="1"/>
  <c r="TQ164" i="3" s="1"/>
  <c r="TN164" i="3" a="1"/>
  <c r="TN164" i="3" s="1"/>
  <c r="TP164" i="3" a="1"/>
  <c r="TP164" i="3" s="1"/>
  <c r="TO164" i="3" a="1"/>
  <c r="TO164" i="3" s="1"/>
  <c r="MI30" i="3" a="1"/>
  <c r="MI30" i="3" s="1"/>
  <c r="MH30" i="3" a="1"/>
  <c r="MH30" i="3" s="1"/>
  <c r="UX34" i="3"/>
  <c r="OK138" i="3"/>
  <c r="UP186" i="3"/>
  <c r="UV125" i="3"/>
  <c r="WC136" i="3"/>
  <c r="UZ148" i="3"/>
  <c r="VB173" i="3"/>
  <c r="OI167" i="3"/>
  <c r="WI137" i="3"/>
  <c r="OK188" i="3"/>
  <c r="KZ169" i="3"/>
  <c r="VX173" i="3"/>
  <c r="OH161" i="3"/>
  <c r="UZ137" i="3"/>
  <c r="VF151" i="3"/>
  <c r="RR182" i="3" a="1"/>
  <c r="RR182" i="3" s="1"/>
  <c r="RO182" i="3" a="1"/>
  <c r="RO182" i="3" s="1"/>
  <c r="QN182" i="3" s="1"/>
  <c r="QK182" i="3" s="1"/>
  <c r="RP182" i="3" a="1"/>
  <c r="RP182" i="3" s="1"/>
  <c r="RQ182" i="3" a="1"/>
  <c r="RQ182" i="3" s="1"/>
  <c r="WA165" i="3"/>
  <c r="WB96" i="3"/>
  <c r="VW188" i="3"/>
  <c r="TT154" i="3" a="1"/>
  <c r="TT154" i="3" s="1"/>
  <c r="TS154" i="3" a="1"/>
  <c r="TS154" i="3" s="1"/>
  <c r="OH142" i="3"/>
  <c r="WA78" i="3"/>
  <c r="WA59" i="3"/>
  <c r="LA50" i="3"/>
  <c r="VY97" i="3"/>
  <c r="UX128" i="3"/>
  <c r="VX125" i="3"/>
  <c r="WC162" i="3"/>
  <c r="UR121" i="3"/>
  <c r="WA55" i="3"/>
  <c r="VW170" i="3"/>
  <c r="OJ109" i="3"/>
  <c r="PQ182" i="3" a="1"/>
  <c r="PQ182" i="3" s="1"/>
  <c r="PP182" i="3" a="1"/>
  <c r="PP182" i="3" s="1"/>
  <c r="WA187" i="3"/>
  <c r="VV138" i="3"/>
  <c r="QO27" i="3"/>
  <c r="VY150" i="3"/>
  <c r="TQ127" i="3" a="1"/>
  <c r="TQ127" i="3" s="1"/>
  <c r="TO127" i="3" a="1"/>
  <c r="TO127" i="3" s="1"/>
  <c r="TP127" i="3" a="1"/>
  <c r="TP127" i="3" s="1"/>
  <c r="TN127" i="3" a="1"/>
  <c r="TN127" i="3" s="1"/>
  <c r="QL163" i="3"/>
  <c r="WA84" i="3"/>
  <c r="VE183" i="3"/>
  <c r="QL176" i="3"/>
  <c r="UR24" i="3"/>
  <c r="QN69" i="3"/>
  <c r="QK69" i="3" s="1"/>
  <c r="UZ158" i="3"/>
  <c r="MD118" i="3" a="1"/>
  <c r="MD118" i="3" s="1"/>
  <c r="MC118" i="3" a="1"/>
  <c r="MC118" i="3" s="1"/>
  <c r="LB118" i="3" s="1"/>
  <c r="KY118" i="3" s="1"/>
  <c r="MF118" i="3" a="1"/>
  <c r="MF118" i="3" s="1"/>
  <c r="ME118" i="3" a="1"/>
  <c r="ME118" i="3" s="1"/>
  <c r="VV150" i="3"/>
  <c r="PP180" i="3" a="1"/>
  <c r="PP180" i="3" s="1"/>
  <c r="PQ180" i="3" a="1"/>
  <c r="PQ180" i="3" s="1"/>
  <c r="UX142" i="3"/>
  <c r="WI178" i="3"/>
  <c r="VV169" i="3"/>
  <c r="VY200" i="3"/>
  <c r="WC20" i="3"/>
  <c r="UZ149" i="3"/>
  <c r="WB129" i="3"/>
  <c r="UV99" i="3"/>
  <c r="PK133" i="3" a="1"/>
  <c r="PK133" i="3" s="1"/>
  <c r="OJ133" i="3" s="1"/>
  <c r="OG133" i="3" s="1"/>
  <c r="PN133" i="3" a="1"/>
  <c r="PN133" i="3" s="1"/>
  <c r="TS14" i="3" a="1"/>
  <c r="TS14" i="3" s="1"/>
  <c r="TT14" i="3" a="1"/>
  <c r="TT14" i="3" s="1"/>
  <c r="UN129" i="3"/>
  <c r="WB106" i="3"/>
  <c r="VW179" i="3"/>
  <c r="WI22" i="3"/>
  <c r="PK152" i="3" a="1"/>
  <c r="PK152" i="3" s="1"/>
  <c r="PN152" i="3" a="1"/>
  <c r="PN152" i="3" s="1"/>
  <c r="UX129" i="3"/>
  <c r="LC119" i="3"/>
  <c r="VY52" i="3"/>
  <c r="MF161" i="3" a="1"/>
  <c r="MF161" i="3" s="1"/>
  <c r="MD161" i="3" a="1"/>
  <c r="MD161" i="3" s="1"/>
  <c r="MC161" i="3" a="1"/>
  <c r="MC161" i="3" s="1"/>
  <c r="LB161" i="3" s="1"/>
  <c r="ME161" i="3" a="1"/>
  <c r="ME161" i="3" s="1"/>
  <c r="OI163" i="3"/>
  <c r="UR110" i="3"/>
  <c r="WI71" i="3"/>
  <c r="WB165" i="3"/>
  <c r="WC149" i="3"/>
  <c r="UV76" i="3"/>
  <c r="RT153" i="3" a="1"/>
  <c r="RT153" i="3" s="1"/>
  <c r="RU153" i="3" a="1"/>
  <c r="RU153" i="3" s="1"/>
  <c r="PN125" i="3" a="1"/>
  <c r="PN125" i="3" s="1"/>
  <c r="PK125" i="3" a="1"/>
  <c r="PK125" i="3" s="1"/>
  <c r="KZ31" i="3"/>
  <c r="VG112" i="3"/>
  <c r="KZ131" i="3"/>
  <c r="VE185" i="3"/>
  <c r="WB16" i="3"/>
  <c r="WB142" i="3"/>
  <c r="WB110" i="3"/>
  <c r="WA37" i="3"/>
  <c r="KZ192" i="3"/>
  <c r="UR189" i="3"/>
  <c r="KZ53" i="3"/>
  <c r="MD100" i="3" a="1"/>
  <c r="MD100" i="3" s="1"/>
  <c r="MF100" i="3" a="1"/>
  <c r="MF100" i="3" s="1"/>
  <c r="ME100" i="3" a="1"/>
  <c r="ME100" i="3" s="1"/>
  <c r="MC100" i="3" a="1"/>
  <c r="MC100" i="3" s="1"/>
  <c r="LB100" i="3" s="1"/>
  <c r="KY100" i="3" s="1"/>
  <c r="QL121" i="3"/>
  <c r="UR120" i="3"/>
  <c r="WC123" i="3"/>
  <c r="UV55" i="3"/>
  <c r="VW56" i="3"/>
  <c r="OJ158" i="3"/>
  <c r="UV10" i="3"/>
  <c r="PK170" i="3" a="1"/>
  <c r="PK170" i="3" s="1"/>
  <c r="PN170" i="3" a="1"/>
  <c r="PN170" i="3" s="1"/>
  <c r="OJ170" i="3" s="1"/>
  <c r="OG170" i="3" s="1"/>
  <c r="PK91" i="3" a="1"/>
  <c r="PK91" i="3" s="1"/>
  <c r="OJ91" i="3" s="1"/>
  <c r="OG91" i="3" s="1"/>
  <c r="PN91" i="3" a="1"/>
  <c r="PN91" i="3" s="1"/>
  <c r="UV136" i="3"/>
  <c r="VG147" i="3"/>
  <c r="UZ169" i="3"/>
  <c r="WI41" i="3"/>
  <c r="MI83" i="3" a="1"/>
  <c r="MI83" i="3" s="1"/>
  <c r="MH83" i="3" a="1"/>
  <c r="MH83" i="3" s="1"/>
  <c r="LB83" i="3" s="1"/>
  <c r="KY83" i="3" s="1"/>
  <c r="VY165" i="3"/>
  <c r="WE43" i="3"/>
  <c r="QM133" i="3"/>
  <c r="TS90" i="3" a="1"/>
  <c r="TS90" i="3" s="1"/>
  <c r="TT90" i="3" a="1"/>
  <c r="TT90" i="3" s="1"/>
  <c r="VQ90" i="3"/>
  <c r="VX123" i="3"/>
  <c r="PN115" i="3" a="1"/>
  <c r="PN115" i="3" s="1"/>
  <c r="PK115" i="3" a="1"/>
  <c r="PK115" i="3" s="1"/>
  <c r="OJ115" i="3" s="1"/>
  <c r="QO168" i="3"/>
  <c r="WC111" i="3"/>
  <c r="TN71" i="3" a="1"/>
  <c r="TN71" i="3" s="1"/>
  <c r="TQ71" i="3" a="1"/>
  <c r="TQ71" i="3" s="1"/>
  <c r="TP71" i="3" a="1"/>
  <c r="TP71" i="3" s="1"/>
  <c r="TO71" i="3" a="1"/>
  <c r="TO71" i="3" s="1"/>
  <c r="RU174" i="3" a="1"/>
  <c r="RU174" i="3" s="1"/>
  <c r="RT174" i="3" a="1"/>
  <c r="RT174" i="3" s="1"/>
  <c r="QN174" i="3" s="1"/>
  <c r="QK174" i="3" s="1"/>
  <c r="LA63" i="3"/>
  <c r="WC58" i="3"/>
  <c r="VW77" i="3"/>
  <c r="VT109" i="3"/>
  <c r="VW152" i="3"/>
  <c r="VC109" i="3"/>
  <c r="WA54" i="3"/>
  <c r="VV60" i="3"/>
  <c r="WB124" i="3"/>
  <c r="WB151" i="3"/>
  <c r="WC169" i="3"/>
  <c r="VD52" i="3"/>
  <c r="UX60" i="3"/>
  <c r="TN185" i="3" a="1"/>
  <c r="TN185" i="3" s="1"/>
  <c r="TP185" i="3" a="1"/>
  <c r="TP185" i="3" s="1"/>
  <c r="TO185" i="3" a="1"/>
  <c r="TO185" i="3" s="1"/>
  <c r="TQ185" i="3" a="1"/>
  <c r="TQ185" i="3" s="1"/>
  <c r="VL185" i="3"/>
  <c r="PN82" i="3" a="1"/>
  <c r="PN82" i="3" s="1"/>
  <c r="PK82" i="3" a="1"/>
  <c r="PK82" i="3" s="1"/>
  <c r="OJ82" i="3" s="1"/>
  <c r="VY164" i="3"/>
  <c r="UU123" i="3"/>
  <c r="VT18" i="3"/>
  <c r="VT122" i="3"/>
  <c r="VW41" i="3"/>
  <c r="UR126" i="3"/>
  <c r="MF109" i="3" a="1"/>
  <c r="MF109" i="3" s="1"/>
  <c r="MC109" i="3" a="1"/>
  <c r="MC109" i="3" s="1"/>
  <c r="LB109" i="3" s="1"/>
  <c r="KY109" i="3" s="1"/>
  <c r="ME109" i="3" a="1"/>
  <c r="ME109" i="3" s="1"/>
  <c r="MD109" i="3" a="1"/>
  <c r="MD109" i="3" s="1"/>
  <c r="VA161" i="3"/>
  <c r="QM144" i="3"/>
  <c r="QO139" i="3"/>
  <c r="OH98" i="3"/>
  <c r="PN153" i="3" a="1"/>
  <c r="PN153" i="3" s="1"/>
  <c r="PK153" i="3" a="1"/>
  <c r="PK153" i="3" s="1"/>
  <c r="OJ153" i="3" s="1"/>
  <c r="OG153" i="3" s="1"/>
  <c r="VY103" i="3"/>
  <c r="VT167" i="3"/>
  <c r="VE137" i="3"/>
  <c r="OH105" i="3"/>
  <c r="VV146" i="3"/>
  <c r="UY25" i="3"/>
  <c r="VY45" i="3"/>
  <c r="KZ22" i="3"/>
  <c r="PQ109" i="3" a="1"/>
  <c r="PQ109" i="3" s="1"/>
  <c r="PP109" i="3" a="1"/>
  <c r="PP109" i="3" s="1"/>
  <c r="VI81" i="3"/>
  <c r="UZ66" i="3"/>
  <c r="QO155" i="3"/>
  <c r="LA38" i="3"/>
  <c r="VX154" i="3"/>
  <c r="VY40" i="3"/>
  <c r="VE153" i="3"/>
  <c r="TO30" i="3" a="1"/>
  <c r="TO30" i="3" s="1"/>
  <c r="TN30" i="3" a="1"/>
  <c r="TN30" i="3" s="1"/>
  <c r="TP30" i="3" a="1"/>
  <c r="TP30" i="3" s="1"/>
  <c r="TQ30" i="3" a="1"/>
  <c r="TQ30" i="3" s="1"/>
  <c r="WA43" i="3"/>
  <c r="VW65" i="3"/>
  <c r="VT108" i="3"/>
  <c r="WC160" i="3"/>
  <c r="PQ25" i="3" a="1"/>
  <c r="PQ25" i="3" s="1"/>
  <c r="PP25" i="3" a="1"/>
  <c r="PP25" i="3" s="1"/>
  <c r="OJ25" i="3" s="1"/>
  <c r="UX160" i="3"/>
  <c r="RT63" i="3" a="1"/>
  <c r="RT63" i="3" s="1"/>
  <c r="RU63" i="3" a="1"/>
  <c r="RU63" i="3" s="1"/>
  <c r="VE132" i="3"/>
  <c r="UZ37" i="3"/>
  <c r="UR8" i="3"/>
  <c r="VZ45" i="3"/>
  <c r="WG82" i="3"/>
  <c r="KZ101" i="3"/>
  <c r="MC25" i="3" a="1"/>
  <c r="MC25" i="3" s="1"/>
  <c r="MF25" i="3" a="1"/>
  <c r="MF25" i="3" s="1"/>
  <c r="ME25" i="3" a="1"/>
  <c r="ME25" i="3" s="1"/>
  <c r="MD25" i="3" a="1"/>
  <c r="MD25" i="3" s="1"/>
  <c r="LB25" i="3" s="1"/>
  <c r="KY25" i="3" s="1"/>
  <c r="TO40" i="3" a="1"/>
  <c r="TO40" i="3" s="1"/>
  <c r="TN40" i="3" a="1"/>
  <c r="TN40" i="3" s="1"/>
  <c r="TP40" i="3" a="1"/>
  <c r="TP40" i="3" s="1"/>
  <c r="TQ40" i="3" a="1"/>
  <c r="TQ40" i="3" s="1"/>
  <c r="WE59" i="3"/>
  <c r="VJ144" i="3"/>
  <c r="WI185" i="3"/>
  <c r="VC114" i="3"/>
  <c r="VY159" i="3"/>
  <c r="VY92" i="3"/>
  <c r="TO120" i="3" a="1"/>
  <c r="TO120" i="3" s="1"/>
  <c r="TP120" i="3" a="1"/>
  <c r="TP120" i="3" s="1"/>
  <c r="TN120" i="3" a="1"/>
  <c r="TN120" i="3" s="1"/>
  <c r="TQ120" i="3" a="1"/>
  <c r="TQ120" i="3" s="1"/>
  <c r="VL120" i="3"/>
  <c r="WB104" i="3"/>
  <c r="UV135" i="3"/>
  <c r="QO104" i="3"/>
  <c r="OJ181" i="3"/>
  <c r="UV122" i="3"/>
  <c r="RT182" i="3" a="1"/>
  <c r="RT182" i="3" s="1"/>
  <c r="RU182" i="3" a="1"/>
  <c r="RU182" i="3" s="1"/>
  <c r="UX82" i="3"/>
  <c r="VW183" i="3"/>
  <c r="QO114" i="3"/>
  <c r="VY166" i="3"/>
  <c r="OI146" i="3"/>
  <c r="PK32" i="3" a="1"/>
  <c r="PK32" i="3" s="1"/>
  <c r="OJ32" i="3" s="1"/>
  <c r="OG32" i="3" s="1"/>
  <c r="PN32" i="3" a="1"/>
  <c r="PN32" i="3" s="1"/>
  <c r="RR41" i="3" a="1"/>
  <c r="RR41" i="3" s="1"/>
  <c r="RQ41" i="3" a="1"/>
  <c r="RQ41" i="3" s="1"/>
  <c r="RP41" i="3" a="1"/>
  <c r="RP41" i="3" s="1"/>
  <c r="RO41" i="3" a="1"/>
  <c r="RO41" i="3" s="1"/>
  <c r="QN41" i="3" s="1"/>
  <c r="QK41" i="3" s="1"/>
  <c r="RU114" i="3" a="1"/>
  <c r="RU114" i="3" s="1"/>
  <c r="RT114" i="3" a="1"/>
  <c r="RT114" i="3" s="1"/>
  <c r="QL156" i="3"/>
  <c r="WB171" i="3"/>
  <c r="RU186" i="3" a="1"/>
  <c r="RU186" i="3" s="1"/>
  <c r="RT186" i="3" a="1"/>
  <c r="RT186" i="3" s="1"/>
  <c r="UZ111" i="3"/>
  <c r="RT102" i="3" a="1"/>
  <c r="RT102" i="3" s="1"/>
  <c r="RU102" i="3" a="1"/>
  <c r="RU102" i="3" s="1"/>
  <c r="VY119" i="3"/>
  <c r="VE146" i="3"/>
  <c r="VE63" i="3"/>
  <c r="QL157" i="3"/>
  <c r="OI6" i="3"/>
  <c r="WA23" i="3"/>
  <c r="WA147" i="3"/>
  <c r="UR178" i="3"/>
  <c r="QL87" i="3"/>
  <c r="VA15" i="3"/>
  <c r="VT94" i="3"/>
  <c r="UR140" i="3"/>
  <c r="WC120" i="3"/>
  <c r="WG48" i="3"/>
  <c r="OH58" i="3"/>
  <c r="QL133" i="3"/>
  <c r="UZ107" i="3"/>
  <c r="UV88" i="3"/>
  <c r="VX57" i="3"/>
  <c r="LA114" i="3"/>
  <c r="VV80" i="3"/>
  <c r="QM143" i="3"/>
  <c r="OH117" i="3"/>
  <c r="OJ97" i="3"/>
  <c r="VX41" i="3"/>
  <c r="WI100" i="3"/>
  <c r="UV97" i="3"/>
  <c r="OI147" i="3"/>
  <c r="KZ141" i="3"/>
  <c r="OH148" i="3"/>
  <c r="LC63" i="3"/>
  <c r="OH69" i="3"/>
  <c r="VE105" i="3"/>
  <c r="UV166" i="3"/>
  <c r="TO50" i="3" a="1"/>
  <c r="TO50" i="3" s="1"/>
  <c r="TQ50" i="3" a="1"/>
  <c r="TQ50" i="3" s="1"/>
  <c r="TN50" i="3" a="1"/>
  <c r="TN50" i="3" s="1"/>
  <c r="TP50" i="3" a="1"/>
  <c r="TP50" i="3" s="1"/>
  <c r="VL50" i="3"/>
  <c r="QO23" i="3"/>
  <c r="TP161" i="3" a="1"/>
  <c r="TP161" i="3" s="1"/>
  <c r="TN161" i="3" a="1"/>
  <c r="TN161" i="3" s="1"/>
  <c r="TO161" i="3" a="1"/>
  <c r="TO161" i="3" s="1"/>
  <c r="TQ161" i="3" a="1"/>
  <c r="TQ161" i="3" s="1"/>
  <c r="VL161" i="3"/>
  <c r="VV135" i="3"/>
  <c r="MC74" i="3" a="1"/>
  <c r="MC74" i="3" s="1"/>
  <c r="MF74" i="3" a="1"/>
  <c r="MF74" i="3" s="1"/>
  <c r="ME74" i="3" a="1"/>
  <c r="ME74" i="3" s="1"/>
  <c r="MD74" i="3" a="1"/>
  <c r="MD74" i="3" s="1"/>
  <c r="MH25" i="3" a="1"/>
  <c r="MH25" i="3" s="1"/>
  <c r="MI25" i="3" a="1"/>
  <c r="MI25" i="3" s="1"/>
  <c r="UQ182" i="3"/>
  <c r="VX45" i="3"/>
  <c r="ME63" i="3" a="1"/>
  <c r="ME63" i="3" s="1"/>
  <c r="MC63" i="3" a="1"/>
  <c r="MC63" i="3" s="1"/>
  <c r="LB63" i="3" s="1"/>
  <c r="KY63" i="3" s="1"/>
  <c r="MD63" i="3" a="1"/>
  <c r="MD63" i="3" s="1"/>
  <c r="MF63" i="3" a="1"/>
  <c r="MF63" i="3" s="1"/>
  <c r="VV92" i="3"/>
  <c r="PQ30" i="3" a="1"/>
  <c r="PQ30" i="3" s="1"/>
  <c r="PP30" i="3" a="1"/>
  <c r="PP30" i="3" s="1"/>
  <c r="UR65" i="3"/>
  <c r="QL80" i="3"/>
  <c r="VY31" i="3"/>
  <c r="KZ59" i="3"/>
  <c r="WI47" i="3"/>
  <c r="OJ36" i="3"/>
  <c r="VY47" i="3"/>
  <c r="RT94" i="3" a="1"/>
  <c r="RT94" i="3" s="1"/>
  <c r="RU94" i="3" a="1"/>
  <c r="RU94" i="3" s="1"/>
  <c r="PQ168" i="3" a="1"/>
  <c r="PQ168" i="3" s="1"/>
  <c r="PP168" i="3" a="1"/>
  <c r="PP168" i="3" s="1"/>
  <c r="TS5" i="3" a="1"/>
  <c r="TS5" i="3" s="1"/>
  <c r="TT5" i="3" a="1"/>
  <c r="TT5" i="3" s="1"/>
  <c r="OK174" i="3"/>
  <c r="UR28" i="3"/>
  <c r="WD45" i="3"/>
  <c r="UR66" i="3"/>
  <c r="QL125" i="3"/>
  <c r="UX41" i="3"/>
  <c r="QL150" i="3"/>
  <c r="VV173" i="3"/>
  <c r="VE10" i="3"/>
  <c r="UN142" i="3"/>
  <c r="UV104" i="3"/>
  <c r="VX92" i="3"/>
  <c r="OK182" i="3"/>
  <c r="OH33" i="3"/>
  <c r="OK58" i="3"/>
  <c r="VD163" i="3"/>
  <c r="OH13" i="3"/>
  <c r="KZ127" i="3"/>
  <c r="RT99" i="3" a="1"/>
  <c r="RT99" i="3" s="1"/>
  <c r="QN99" i="3" s="1"/>
  <c r="RU99" i="3" a="1"/>
  <c r="RU99" i="3" s="1"/>
  <c r="VW123" i="3"/>
  <c r="LA42" i="3"/>
  <c r="OK54" i="3"/>
  <c r="OI128" i="3"/>
  <c r="TN63" i="3" a="1"/>
  <c r="TN63" i="3" s="1"/>
  <c r="TQ63" i="3" a="1"/>
  <c r="TQ63" i="3" s="1"/>
  <c r="TP63" i="3" a="1"/>
  <c r="TP63" i="3" s="1"/>
  <c r="TO63" i="3" a="1"/>
  <c r="TO63" i="3" s="1"/>
  <c r="VD167" i="3"/>
  <c r="KZ160" i="3"/>
  <c r="LA125" i="3"/>
  <c r="WA111" i="3"/>
  <c r="VE18" i="3"/>
  <c r="VX11" i="3"/>
  <c r="RU34" i="3" a="1"/>
  <c r="RU34" i="3" s="1"/>
  <c r="RT34" i="3" a="1"/>
  <c r="RT34" i="3" s="1"/>
  <c r="KZ173" i="3"/>
  <c r="MD41" i="3" a="1"/>
  <c r="MD41" i="3" s="1"/>
  <c r="ME41" i="3" a="1"/>
  <c r="ME41" i="3" s="1"/>
  <c r="MF41" i="3" a="1"/>
  <c r="MF41" i="3" s="1"/>
  <c r="MC41" i="3" a="1"/>
  <c r="MC41" i="3" s="1"/>
  <c r="LB41" i="3" s="1"/>
  <c r="KY41" i="3" s="1"/>
  <c r="MF30" i="3" a="1"/>
  <c r="MF30" i="3" s="1"/>
  <c r="MD30" i="3" a="1"/>
  <c r="MD30" i="3" s="1"/>
  <c r="MC30" i="3" a="1"/>
  <c r="MC30" i="3" s="1"/>
  <c r="ME30" i="3" a="1"/>
  <c r="ME30" i="3" s="1"/>
  <c r="WA15" i="3"/>
  <c r="ME111" i="3" a="1"/>
  <c r="ME111" i="3" s="1"/>
  <c r="MD111" i="3" a="1"/>
  <c r="MD111" i="3" s="1"/>
  <c r="MF111" i="3" a="1"/>
  <c r="MF111" i="3" s="1"/>
  <c r="LB111" i="3" s="1"/>
  <c r="KY111" i="3" s="1"/>
  <c r="MC111" i="3" a="1"/>
  <c r="MC111" i="3" s="1"/>
  <c r="VX29" i="3"/>
  <c r="OK9" i="3"/>
  <c r="VJ33" i="3"/>
  <c r="VX37" i="3"/>
  <c r="VY124" i="3"/>
  <c r="VV32" i="3"/>
  <c r="UX84" i="3"/>
  <c r="VX119" i="3"/>
  <c r="WB41" i="3"/>
  <c r="OK111" i="3"/>
  <c r="QO11" i="3"/>
  <c r="OH119" i="3"/>
  <c r="VW112" i="3"/>
  <c r="UX100" i="3"/>
  <c r="OI17" i="3"/>
  <c r="RP50" i="3" a="1"/>
  <c r="RP50" i="3" s="1"/>
  <c r="RQ50" i="3" a="1"/>
  <c r="RQ50" i="3" s="1"/>
  <c r="RR50" i="3" a="1"/>
  <c r="RR50" i="3" s="1"/>
  <c r="RO50" i="3" a="1"/>
  <c r="RO50" i="3" s="1"/>
  <c r="QN50" i="3" s="1"/>
  <c r="QK50" i="3" s="1"/>
  <c r="UX145" i="3"/>
  <c r="WA112" i="3"/>
  <c r="VY144" i="3"/>
  <c r="WC139" i="3"/>
  <c r="TT73" i="3" a="1"/>
  <c r="TT73" i="3" s="1"/>
  <c r="TS73" i="3" a="1"/>
  <c r="TS73" i="3" s="1"/>
  <c r="LA110" i="3"/>
  <c r="VX91" i="3"/>
  <c r="WC109" i="3"/>
  <c r="WB27" i="3"/>
  <c r="WI167" i="3"/>
  <c r="LA132" i="3"/>
  <c r="WI95" i="3"/>
  <c r="OK17" i="3"/>
  <c r="LA163" i="3"/>
  <c r="OI28" i="3"/>
  <c r="UZ74" i="3"/>
  <c r="TS69" i="3" a="1"/>
  <c r="TS69" i="3" s="1"/>
  <c r="TT69" i="3" a="1"/>
  <c r="TT69" i="3" s="1"/>
  <c r="MC69" i="3" a="1"/>
  <c r="MC69" i="3" s="1"/>
  <c r="LB69" i="3" s="1"/>
  <c r="MF69" i="3" a="1"/>
  <c r="MF69" i="3" s="1"/>
  <c r="ME69" i="3" a="1"/>
  <c r="ME69" i="3" s="1"/>
  <c r="MD69" i="3" a="1"/>
  <c r="MD69" i="3" s="1"/>
  <c r="UZ73" i="3"/>
  <c r="VX69" i="3"/>
  <c r="QM6" i="3"/>
  <c r="UR63" i="3"/>
  <c r="QO81" i="3"/>
  <c r="VL28" i="3"/>
  <c r="TN28" i="3" a="1"/>
  <c r="TN28" i="3" s="1"/>
  <c r="TQ28" i="3" a="1"/>
  <c r="TQ28" i="3" s="1"/>
  <c r="TP28" i="3" a="1"/>
  <c r="TP28" i="3" s="1"/>
  <c r="TO28" i="3" a="1"/>
  <c r="TO28" i="3" s="1"/>
  <c r="UX17" i="3"/>
  <c r="UR44" i="3"/>
  <c r="RU18" i="3" a="1"/>
  <c r="RU18" i="3" s="1"/>
  <c r="RT18" i="3" a="1"/>
  <c r="RT18" i="3" s="1"/>
  <c r="WB75" i="3"/>
  <c r="LC162" i="3"/>
  <c r="QN25" i="3"/>
  <c r="UN9" i="3"/>
  <c r="VT33" i="3"/>
  <c r="RR118" i="3" a="1"/>
  <c r="RR118" i="3" s="1"/>
  <c r="RO118" i="3" a="1"/>
  <c r="RO118" i="3" s="1"/>
  <c r="QN118" i="3" s="1"/>
  <c r="QK118" i="3" s="1"/>
  <c r="RP118" i="3" a="1"/>
  <c r="RP118" i="3" s="1"/>
  <c r="RQ118" i="3" a="1"/>
  <c r="RQ118" i="3" s="1"/>
  <c r="RP126" i="3" a="1"/>
  <c r="RP126" i="3" s="1"/>
  <c r="RO126" i="3" a="1"/>
  <c r="RO126" i="3" s="1"/>
  <c r="QN126" i="3" s="1"/>
  <c r="RR126" i="3" a="1"/>
  <c r="RR126" i="3" s="1"/>
  <c r="RQ126" i="3" a="1"/>
  <c r="RQ126" i="3" s="1"/>
  <c r="WI132" i="3"/>
  <c r="VJ102" i="3"/>
  <c r="OH19" i="3"/>
  <c r="QL58" i="3"/>
  <c r="VX21" i="3"/>
  <c r="LC31" i="3"/>
  <c r="VK23" i="3"/>
  <c r="UZ59" i="3"/>
  <c r="UV41" i="3"/>
  <c r="OK100" i="3"/>
  <c r="QM127" i="3"/>
  <c r="QM96" i="3"/>
  <c r="VX116" i="3"/>
  <c r="VT54" i="3"/>
  <c r="LA9" i="3"/>
  <c r="VK31" i="3"/>
  <c r="WI4" i="3"/>
  <c r="WC91" i="3"/>
  <c r="WI80" i="3"/>
  <c r="OH182" i="3"/>
  <c r="OI84" i="3"/>
  <c r="PQ114" i="3" a="1"/>
  <c r="PQ114" i="3" s="1"/>
  <c r="PP114" i="3" a="1"/>
  <c r="PP114" i="3" s="1"/>
  <c r="OI129" i="3"/>
  <c r="UV7" i="3"/>
  <c r="VE6" i="3"/>
  <c r="UR105" i="3"/>
  <c r="UO136" i="3"/>
  <c r="QM89" i="3"/>
  <c r="RU32" i="3" a="1"/>
  <c r="RU32" i="3" s="1"/>
  <c r="RT32" i="3" a="1"/>
  <c r="RT32" i="3" s="1"/>
  <c r="MD108" i="3" a="1"/>
  <c r="MD108" i="3" s="1"/>
  <c r="MF108" i="3" a="1"/>
  <c r="MF108" i="3" s="1"/>
  <c r="ME108" i="3" a="1"/>
  <c r="ME108" i="3" s="1"/>
  <c r="MC108" i="3" a="1"/>
  <c r="MC108" i="3" s="1"/>
  <c r="LB108" i="3" s="1"/>
  <c r="OI79" i="3"/>
  <c r="OH198" i="3"/>
  <c r="OH45" i="3"/>
  <c r="OI69" i="3"/>
  <c r="PN77" i="3" a="1"/>
  <c r="PN77" i="3" s="1"/>
  <c r="PK77" i="3" a="1"/>
  <c r="PK77" i="3" s="1"/>
  <c r="OJ77" i="3" s="1"/>
  <c r="WB24" i="3"/>
  <c r="VE8" i="3"/>
  <c r="VF134" i="3"/>
  <c r="UX116" i="3"/>
  <c r="VT98" i="3"/>
  <c r="RU56" i="3" a="1"/>
  <c r="RU56" i="3" s="1"/>
  <c r="RT56" i="3" a="1"/>
  <c r="RT56" i="3" s="1"/>
  <c r="VJ108" i="3"/>
  <c r="WI127" i="3"/>
  <c r="LA78" i="3"/>
  <c r="LC186" i="3"/>
  <c r="LA81" i="3"/>
  <c r="VY129" i="3"/>
  <c r="QM82" i="3"/>
  <c r="VB142" i="3"/>
  <c r="WB156" i="3"/>
  <c r="RT41" i="3" a="1"/>
  <c r="RT41" i="3" s="1"/>
  <c r="RU41" i="3" a="1"/>
  <c r="RU41" i="3" s="1"/>
  <c r="VX51" i="3"/>
  <c r="KZ97" i="3"/>
  <c r="OJ73" i="3"/>
  <c r="OG73" i="3" s="1"/>
  <c r="OH108" i="3"/>
  <c r="RT43" i="3" a="1"/>
  <c r="RT43" i="3" s="1"/>
  <c r="RU43" i="3" a="1"/>
  <c r="RU43" i="3" s="1"/>
  <c r="UZ57" i="3"/>
  <c r="UO23" i="3"/>
  <c r="PP59" i="3" a="1"/>
  <c r="PP59" i="3" s="1"/>
  <c r="PQ59" i="3" a="1"/>
  <c r="PQ59" i="3" s="1"/>
  <c r="VW76" i="3"/>
  <c r="MH6" i="3" a="1"/>
  <c r="MH6" i="3" s="1"/>
  <c r="MI6" i="3" a="1"/>
  <c r="MI6" i="3" s="1"/>
  <c r="UR20" i="3"/>
  <c r="QO59" i="3"/>
  <c r="VK148" i="3"/>
  <c r="WI17" i="3"/>
  <c r="TM208" i="3"/>
  <c r="VL203" i="3" s="1"/>
  <c r="VL107" i="3" s="1"/>
  <c r="TM209" i="3"/>
  <c r="VL204" i="3" s="1"/>
  <c r="VW172" i="3"/>
  <c r="WF45" i="3"/>
  <c r="LA58" i="3"/>
  <c r="WA10" i="3"/>
  <c r="MI102" i="3" a="1"/>
  <c r="MI102" i="3" s="1"/>
  <c r="MH102" i="3" a="1"/>
  <c r="MH102" i="3" s="1"/>
  <c r="QM132" i="3"/>
  <c r="UR185" i="3"/>
  <c r="VL58" i="3"/>
  <c r="OK10" i="3"/>
  <c r="QM124" i="3"/>
  <c r="UZ19" i="3"/>
  <c r="WB45" i="3"/>
  <c r="QM19" i="3"/>
  <c r="LA19" i="3"/>
  <c r="WH21" i="3"/>
  <c r="VW85" i="3"/>
  <c r="LA32" i="3"/>
  <c r="VV6" i="3"/>
  <c r="QM141" i="3"/>
  <c r="UR81" i="3"/>
  <c r="LA157" i="3"/>
  <c r="WA108" i="3"/>
  <c r="VY15" i="3"/>
  <c r="TS147" i="3" a="1"/>
  <c r="TS147" i="3" s="1"/>
  <c r="TT147" i="3" a="1"/>
  <c r="TT147" i="3" s="1"/>
  <c r="VX50" i="3"/>
  <c r="OI142" i="3"/>
  <c r="VT48" i="3"/>
  <c r="LA99" i="3"/>
  <c r="UX176" i="3"/>
  <c r="UV126" i="3"/>
  <c r="VV40" i="3"/>
  <c r="KZ15" i="3"/>
  <c r="VT20" i="3"/>
  <c r="LC46" i="3"/>
  <c r="VD22" i="3"/>
  <c r="VE11" i="3"/>
  <c r="KZ128" i="3"/>
  <c r="UZ105" i="3"/>
  <c r="TB209" i="3"/>
  <c r="VA204" i="3" s="1"/>
  <c r="VA3" i="3" s="1"/>
  <c r="TB208" i="3"/>
  <c r="VA203" i="3" s="1"/>
  <c r="VA198" i="3" s="1"/>
  <c r="QM128" i="3"/>
  <c r="WG37" i="3"/>
  <c r="UP154" i="3"/>
  <c r="UR114" i="3"/>
  <c r="VW71" i="3"/>
  <c r="UV35" i="3"/>
  <c r="LC30" i="3"/>
  <c r="LC81" i="3"/>
  <c r="VJ21" i="3"/>
  <c r="OI103" i="3"/>
  <c r="WG159" i="3"/>
  <c r="RR28" i="3" a="1"/>
  <c r="RR28" i="3" s="1"/>
  <c r="RP28" i="3" a="1"/>
  <c r="RP28" i="3" s="1"/>
  <c r="RQ28" i="3" a="1"/>
  <c r="RQ28" i="3" s="1"/>
  <c r="RO28" i="3" a="1"/>
  <c r="RO28" i="3" s="1"/>
  <c r="QN28" i="3" s="1"/>
  <c r="WG18" i="3"/>
  <c r="VE75" i="3"/>
  <c r="QL44" i="3"/>
  <c r="VW9" i="3"/>
  <c r="PP98" i="3" a="1"/>
  <c r="PP98" i="3" s="1"/>
  <c r="PQ98" i="3" a="1"/>
  <c r="PQ98" i="3" s="1"/>
  <c r="UV143" i="3"/>
  <c r="LC6" i="3"/>
  <c r="WG123" i="3"/>
  <c r="UR37" i="3"/>
  <c r="VT26" i="3"/>
  <c r="SP208" i="3"/>
  <c r="UO203" i="3" s="1"/>
  <c r="UO76" i="3" s="1"/>
  <c r="SP209" i="3"/>
  <c r="UO204" i="3" s="1"/>
  <c r="KZ124" i="3"/>
  <c r="WC66" i="3"/>
  <c r="QL77" i="3"/>
  <c r="WB174" i="3"/>
  <c r="OK13" i="3"/>
  <c r="WG27" i="3"/>
  <c r="UR136" i="3"/>
  <c r="VV122" i="3"/>
  <c r="VX70" i="3"/>
  <c r="WG110" i="3"/>
  <c r="WG81" i="3"/>
  <c r="VC86" i="3"/>
  <c r="UX146" i="3"/>
  <c r="LC95" i="3"/>
  <c r="QM48" i="3"/>
  <c r="UO108" i="3"/>
  <c r="UZ145" i="3"/>
  <c r="QO40" i="3"/>
  <c r="QM41" i="3"/>
  <c r="OI98" i="3"/>
  <c r="VW27" i="3"/>
  <c r="WA97" i="3"/>
  <c r="VY126" i="3"/>
  <c r="RU22" i="3" a="1"/>
  <c r="RU22" i="3" s="1"/>
  <c r="RT22" i="3" a="1"/>
  <c r="RT22" i="3" s="1"/>
  <c r="OI71" i="3"/>
  <c r="UX55" i="3"/>
  <c r="OI44" i="3"/>
  <c r="UX81" i="3"/>
  <c r="QM37" i="3"/>
  <c r="QO30" i="3"/>
  <c r="TS158" i="3" a="1"/>
  <c r="TS158" i="3" s="1"/>
  <c r="TT158" i="3" a="1"/>
  <c r="TT158" i="3" s="1"/>
  <c r="RP6" i="3" a="1"/>
  <c r="RP6" i="3" s="1"/>
  <c r="RO6" i="3" a="1"/>
  <c r="RO6" i="3" s="1"/>
  <c r="RQ6" i="3" a="1"/>
  <c r="RQ6" i="3" s="1"/>
  <c r="RR6" i="3" a="1"/>
  <c r="RR6" i="3" s="1"/>
  <c r="RT158" i="3" a="1"/>
  <c r="RT158" i="3" s="1"/>
  <c r="QN158" i="3" s="1"/>
  <c r="QK158" i="3" s="1"/>
  <c r="RU158" i="3" a="1"/>
  <c r="RU158" i="3" s="1"/>
  <c r="LA75" i="3"/>
  <c r="WA53" i="3"/>
  <c r="RR64" i="3" a="1"/>
  <c r="RR64" i="3" s="1"/>
  <c r="RP64" i="3" a="1"/>
  <c r="RP64" i="3" s="1"/>
  <c r="RO64" i="3" a="1"/>
  <c r="RO64" i="3" s="1"/>
  <c r="RQ64" i="3" a="1"/>
  <c r="RQ64" i="3" s="1"/>
  <c r="UZ10" i="3"/>
  <c r="VT11" i="3"/>
  <c r="WC30" i="3"/>
  <c r="OK22" i="3"/>
  <c r="QO165" i="3"/>
  <c r="VX98" i="3"/>
  <c r="WC8" i="3"/>
  <c r="WI21" i="3"/>
  <c r="VX40" i="3"/>
  <c r="VW5" i="3"/>
  <c r="WI62" i="3"/>
  <c r="VD69" i="3"/>
  <c r="QO52" i="3"/>
  <c r="VL123" i="3"/>
  <c r="OK97" i="3"/>
  <c r="VE84" i="3"/>
  <c r="LC45" i="3"/>
  <c r="LC47" i="3"/>
  <c r="VF50" i="3"/>
  <c r="UV13" i="3"/>
  <c r="VA34" i="3"/>
  <c r="ME106" i="3" a="1"/>
  <c r="ME106" i="3" s="1"/>
  <c r="MC106" i="3" a="1"/>
  <c r="MC106" i="3" s="1"/>
  <c r="LB106" i="3" s="1"/>
  <c r="KY106" i="3" s="1"/>
  <c r="MD106" i="3" a="1"/>
  <c r="MD106" i="3" s="1"/>
  <c r="MF106" i="3" a="1"/>
  <c r="MF106" i="3" s="1"/>
  <c r="UX89" i="3"/>
  <c r="QO57" i="3"/>
  <c r="LC57" i="3"/>
  <c r="VE13" i="3"/>
  <c r="TO111" i="3" a="1"/>
  <c r="TO111" i="3" s="1"/>
  <c r="TQ111" i="3" a="1"/>
  <c r="TQ111" i="3" s="1"/>
  <c r="TN111" i="3" a="1"/>
  <c r="TN111" i="3" s="1"/>
  <c r="TP111" i="3" a="1"/>
  <c r="TP111" i="3" s="1"/>
  <c r="VL111" i="3"/>
  <c r="ME20" i="3" a="1"/>
  <c r="ME20" i="3" s="1"/>
  <c r="MC20" i="3" a="1"/>
  <c r="MC20" i="3" s="1"/>
  <c r="MF20" i="3" a="1"/>
  <c r="MF20" i="3" s="1"/>
  <c r="MD20" i="3" a="1"/>
  <c r="MD20" i="3" s="1"/>
  <c r="QO34" i="3"/>
  <c r="PP8" i="3" a="1"/>
  <c r="PP8" i="3" s="1"/>
  <c r="OJ8" i="3" s="1"/>
  <c r="PQ8" i="3" a="1"/>
  <c r="PQ8" i="3" s="1"/>
  <c r="WA36" i="3"/>
  <c r="UX27" i="3"/>
  <c r="UX155" i="3"/>
  <c r="UX119" i="3"/>
  <c r="UX138" i="3"/>
  <c r="VE42" i="3"/>
  <c r="VW13" i="3"/>
  <c r="UV144" i="3"/>
  <c r="OK92" i="3"/>
  <c r="WG11" i="3"/>
  <c r="OH145" i="3"/>
  <c r="UZ38" i="3"/>
  <c r="UO114" i="3"/>
  <c r="OI50" i="3"/>
  <c r="LC19" i="3"/>
  <c r="OH67" i="3"/>
  <c r="UU30" i="3"/>
  <c r="WI40" i="3"/>
  <c r="UV22" i="3"/>
  <c r="UV9" i="3"/>
  <c r="WB55" i="3"/>
  <c r="VD33" i="3"/>
  <c r="VE53" i="3"/>
  <c r="KZ20" i="3"/>
  <c r="WG160" i="3"/>
  <c r="WB33" i="3"/>
  <c r="TS21" i="3" a="1"/>
  <c r="TS21" i="3" s="1"/>
  <c r="TT21" i="3" a="1"/>
  <c r="TT21" i="3" s="1"/>
  <c r="QO110" i="3"/>
  <c r="UX50" i="3"/>
  <c r="UT84" i="3"/>
  <c r="WI55" i="3"/>
  <c r="WA80" i="3"/>
  <c r="PN176" i="3" a="1"/>
  <c r="PN176" i="3" s="1"/>
  <c r="PK176" i="3" a="1"/>
  <c r="PK176" i="3" s="1"/>
  <c r="OJ176" i="3" s="1"/>
  <c r="OG176" i="3" s="1"/>
  <c r="QL78" i="3"/>
  <c r="WC49" i="3"/>
  <c r="WC119" i="3"/>
  <c r="WB51" i="3"/>
  <c r="OH99" i="3"/>
  <c r="UZ5" i="3"/>
  <c r="VV37" i="3"/>
  <c r="WB58" i="3"/>
  <c r="VJ74" i="3"/>
  <c r="LC44" i="3"/>
  <c r="VX46" i="3"/>
  <c r="VA35" i="3"/>
  <c r="VY33" i="3"/>
  <c r="QL28" i="3"/>
  <c r="VW11" i="3"/>
  <c r="PP6" i="3" a="1"/>
  <c r="PP6" i="3" s="1"/>
  <c r="PQ6" i="3" a="1"/>
  <c r="PQ6" i="3" s="1"/>
  <c r="WC5" i="3"/>
  <c r="UX32" i="3"/>
  <c r="OH37" i="3"/>
  <c r="MH109" i="3" a="1"/>
  <c r="MH109" i="3" s="1"/>
  <c r="MI109" i="3" a="1"/>
  <c r="MI109" i="3" s="1"/>
  <c r="LA8" i="3"/>
  <c r="VW103" i="3"/>
  <c r="RQ27" i="3" a="1"/>
  <c r="RQ27" i="3" s="1"/>
  <c r="RP27" i="3" a="1"/>
  <c r="RP27" i="3" s="1"/>
  <c r="RO27" i="3" a="1"/>
  <c r="RO27" i="3" s="1"/>
  <c r="QN27" i="3" s="1"/>
  <c r="RR27" i="3" a="1"/>
  <c r="RR27" i="3" s="1"/>
  <c r="VT42" i="3"/>
  <c r="VT28" i="3"/>
  <c r="UX6" i="3"/>
  <c r="UX52" i="3"/>
  <c r="KZ99" i="3"/>
  <c r="WC83" i="3"/>
  <c r="VG22" i="3"/>
  <c r="VT129" i="3"/>
  <c r="VL82" i="3"/>
  <c r="TQ82" i="3" a="1"/>
  <c r="TQ82" i="3" s="1"/>
  <c r="TP82" i="3" a="1"/>
  <c r="TP82" i="3" s="1"/>
  <c r="TN82" i="3" a="1"/>
  <c r="TN82" i="3" s="1"/>
  <c r="TO82" i="3" a="1"/>
  <c r="TO82" i="3" s="1"/>
  <c r="QO49" i="3"/>
  <c r="OK68" i="3"/>
  <c r="UR117" i="3"/>
  <c r="QM160" i="3"/>
  <c r="UZ119" i="3"/>
  <c r="WB39" i="3"/>
  <c r="QO147" i="3"/>
  <c r="VE47" i="3"/>
  <c r="RQ24" i="3" a="1"/>
  <c r="RQ24" i="3" s="1"/>
  <c r="RO24" i="3" a="1"/>
  <c r="RO24" i="3" s="1"/>
  <c r="RR24" i="3" a="1"/>
  <c r="RR24" i="3" s="1"/>
  <c r="RP24" i="3" a="1"/>
  <c r="RP24" i="3" s="1"/>
  <c r="WB74" i="3"/>
  <c r="WF64" i="3"/>
  <c r="UV4" i="3"/>
  <c r="ME78" i="3" a="1"/>
  <c r="ME78" i="3" s="1"/>
  <c r="MF78" i="3" a="1"/>
  <c r="MF78" i="3" s="1"/>
  <c r="MC78" i="3" a="1"/>
  <c r="MC78" i="3" s="1"/>
  <c r="LB78" i="3" s="1"/>
  <c r="MD78" i="3" a="1"/>
  <c r="MD78" i="3" s="1"/>
  <c r="RQ108" i="3" a="1"/>
  <c r="RQ108" i="3" s="1"/>
  <c r="RO108" i="3" a="1"/>
  <c r="RO108" i="3" s="1"/>
  <c r="QN108" i="3" s="1"/>
  <c r="QK108" i="3" s="1"/>
  <c r="RR108" i="3" a="1"/>
  <c r="RR108" i="3" s="1"/>
  <c r="RP108" i="3" a="1"/>
  <c r="RP108" i="3" s="1"/>
  <c r="LA88" i="3"/>
  <c r="VE44" i="3"/>
  <c r="UU28" i="3"/>
  <c r="WG102" i="3"/>
  <c r="VA165" i="3"/>
  <c r="WI5" i="3"/>
  <c r="VW132" i="3"/>
  <c r="KZ120" i="3"/>
  <c r="OH74" i="3"/>
  <c r="OG74" i="3" s="1"/>
  <c r="LA43" i="3"/>
  <c r="QM94" i="3"/>
  <c r="MH94" i="3" a="1"/>
  <c r="MH94" i="3" s="1"/>
  <c r="MI94" i="3" a="1"/>
  <c r="MI94" i="3" s="1"/>
  <c r="RQ116" i="3" a="1"/>
  <c r="RQ116" i="3" s="1"/>
  <c r="RO116" i="3" a="1"/>
  <c r="RO116" i="3" s="1"/>
  <c r="RR116" i="3" a="1"/>
  <c r="RR116" i="3" s="1"/>
  <c r="RP116" i="3" a="1"/>
  <c r="RP116" i="3" s="1"/>
  <c r="VX42" i="3"/>
  <c r="QM31" i="3"/>
  <c r="VX190" i="3"/>
  <c r="UZ187" i="3"/>
  <c r="PK195" i="3" a="1"/>
  <c r="PK195" i="3" s="1"/>
  <c r="OJ195" i="3" s="1"/>
  <c r="PN195" i="3" a="1"/>
  <c r="PN195" i="3" s="1"/>
  <c r="WC112" i="3"/>
  <c r="VT185" i="3"/>
  <c r="UQ76" i="3"/>
  <c r="UV82" i="3"/>
  <c r="QM180" i="3"/>
  <c r="QK180" i="3" s="1"/>
  <c r="WB179" i="3"/>
  <c r="UU200" i="3"/>
  <c r="VX176" i="3"/>
  <c r="MD152" i="3" a="1"/>
  <c r="MD152" i="3" s="1"/>
  <c r="ME152" i="3" a="1"/>
  <c r="ME152" i="3" s="1"/>
  <c r="MC152" i="3" a="1"/>
  <c r="MC152" i="3" s="1"/>
  <c r="MF152" i="3" a="1"/>
  <c r="MF152" i="3" s="1"/>
  <c r="UV187" i="3"/>
  <c r="UW184" i="3"/>
  <c r="QL200" i="3"/>
  <c r="VT181" i="3"/>
  <c r="WC195" i="3"/>
  <c r="TS107" i="3" a="1"/>
  <c r="TS107" i="3" s="1"/>
  <c r="TT107" i="3" a="1"/>
  <c r="TT107" i="3" s="1"/>
  <c r="UV183" i="3"/>
  <c r="UV195" i="3"/>
  <c r="QL174" i="3"/>
  <c r="WC178" i="3"/>
  <c r="VL122" i="3"/>
  <c r="VX180" i="3"/>
  <c r="OK183" i="3"/>
  <c r="WI98" i="3"/>
  <c r="WC166" i="3"/>
  <c r="PN169" i="3" a="1"/>
  <c r="PN169" i="3" s="1"/>
  <c r="PK169" i="3" a="1"/>
  <c r="PK169" i="3" s="1"/>
  <c r="OJ169" i="3" s="1"/>
  <c r="KZ145" i="3"/>
  <c r="TN156" i="3" a="1"/>
  <c r="TN156" i="3" s="1"/>
  <c r="TP156" i="3" a="1"/>
  <c r="TP156" i="3" s="1"/>
  <c r="TQ156" i="3" a="1"/>
  <c r="TQ156" i="3" s="1"/>
  <c r="TO156" i="3" a="1"/>
  <c r="TO156" i="3" s="1"/>
  <c r="VL156" i="3"/>
  <c r="LC156" i="3"/>
  <c r="VA176" i="3"/>
  <c r="VC174" i="3"/>
  <c r="OH190" i="3"/>
  <c r="WB197" i="3"/>
  <c r="OH186" i="3"/>
  <c r="VT190" i="3"/>
  <c r="KZ189" i="3"/>
  <c r="PK108" i="3" a="1"/>
  <c r="PK108" i="3" s="1"/>
  <c r="OJ108" i="3" s="1"/>
  <c r="OG108" i="3" s="1"/>
  <c r="PN108" i="3" a="1"/>
  <c r="PN108" i="3" s="1"/>
  <c r="WG195" i="3"/>
  <c r="QO157" i="3"/>
  <c r="QM148" i="3"/>
  <c r="VY187" i="3"/>
  <c r="KZ166" i="3"/>
  <c r="QL192" i="3"/>
  <c r="VY189" i="3"/>
  <c r="VB163" i="3"/>
  <c r="RT163" i="3" a="1"/>
  <c r="RT163" i="3" s="1"/>
  <c r="RU163" i="3" a="1"/>
  <c r="RU163" i="3" s="1"/>
  <c r="OH183" i="3"/>
  <c r="OK198" i="3"/>
  <c r="TQ170" i="3" a="1"/>
  <c r="TQ170" i="3" s="1"/>
  <c r="TO170" i="3" a="1"/>
  <c r="TO170" i="3" s="1"/>
  <c r="TN170" i="3" a="1"/>
  <c r="TN170" i="3" s="1"/>
  <c r="TP170" i="3" a="1"/>
  <c r="TP170" i="3" s="1"/>
  <c r="VL170" i="3"/>
  <c r="UZ191" i="3"/>
  <c r="UR193" i="3"/>
  <c r="VT63" i="3"/>
  <c r="WI184" i="3"/>
  <c r="KZ163" i="3"/>
  <c r="VW194" i="3"/>
  <c r="WB191" i="3"/>
  <c r="QO62" i="3"/>
  <c r="UZ185" i="3"/>
  <c r="TS176" i="3" a="1"/>
  <c r="TS176" i="3" s="1"/>
  <c r="TT176" i="3" a="1"/>
  <c r="TT176" i="3" s="1"/>
  <c r="VQ176" i="3"/>
  <c r="QM188" i="3"/>
  <c r="KZ200" i="3"/>
  <c r="PQ200" i="3" a="1"/>
  <c r="PQ200" i="3" s="1"/>
  <c r="PP200" i="3" a="1"/>
  <c r="PP200" i="3" s="1"/>
  <c r="WI189" i="3"/>
  <c r="VK153" i="3"/>
  <c r="WA193" i="3"/>
  <c r="WC172" i="3"/>
  <c r="KZ156" i="3"/>
  <c r="RP151" i="3" a="1"/>
  <c r="RP151" i="3" s="1"/>
  <c r="RO151" i="3" a="1"/>
  <c r="RO151" i="3" s="1"/>
  <c r="QN151" i="3" s="1"/>
  <c r="QK151" i="3" s="1"/>
  <c r="RQ151" i="3" a="1"/>
  <c r="RQ151" i="3" s="1"/>
  <c r="RR151" i="3" a="1"/>
  <c r="RR151" i="3" s="1"/>
  <c r="VT199" i="3"/>
  <c r="VA193" i="3"/>
  <c r="UZ175" i="3"/>
  <c r="RQ131" i="3" a="1"/>
  <c r="RQ131" i="3" s="1"/>
  <c r="RR131" i="3" a="1"/>
  <c r="RR131" i="3" s="1"/>
  <c r="RP131" i="3" a="1"/>
  <c r="RP131" i="3" s="1"/>
  <c r="RO131" i="3" a="1"/>
  <c r="RO131" i="3" s="1"/>
  <c r="QN131" i="3" s="1"/>
  <c r="QK131" i="3" s="1"/>
  <c r="VE195" i="3"/>
  <c r="VE156" i="3"/>
  <c r="WA120" i="3"/>
  <c r="WC189" i="3"/>
  <c r="OJ74" i="3"/>
  <c r="WG135" i="3"/>
  <c r="VE196" i="3"/>
  <c r="WI159" i="3"/>
  <c r="LC192" i="3"/>
  <c r="VG166" i="3"/>
  <c r="VE141" i="3"/>
  <c r="LA164" i="3"/>
  <c r="VH194" i="3"/>
  <c r="RT188" i="3" a="1"/>
  <c r="RT188" i="3" s="1"/>
  <c r="RU188" i="3" a="1"/>
  <c r="RU188" i="3" s="1"/>
  <c r="VL196" i="3"/>
  <c r="UQ186" i="3"/>
  <c r="VE148" i="3"/>
  <c r="VX184" i="3"/>
  <c r="VV179" i="3"/>
  <c r="OK113" i="3"/>
  <c r="OK148" i="3"/>
  <c r="VJ192" i="3"/>
  <c r="VF90" i="3"/>
  <c r="PQ13" i="3" a="1"/>
  <c r="PQ13" i="3" s="1"/>
  <c r="PP13" i="3" a="1"/>
  <c r="PP13" i="3" s="1"/>
  <c r="QL60" i="3"/>
  <c r="VZ195" i="3"/>
  <c r="TN148" i="3" a="1"/>
  <c r="TN148" i="3" s="1"/>
  <c r="TO148" i="3" a="1"/>
  <c r="TO148" i="3" s="1"/>
  <c r="TQ148" i="3" a="1"/>
  <c r="TQ148" i="3" s="1"/>
  <c r="TP148" i="3" a="1"/>
  <c r="TP148" i="3" s="1"/>
  <c r="VL148" i="3"/>
  <c r="WB189" i="3"/>
  <c r="UP130" i="3"/>
  <c r="QO172" i="3"/>
  <c r="VW181" i="3"/>
  <c r="VW82" i="3"/>
  <c r="UQ150" i="3"/>
  <c r="UX164" i="3"/>
  <c r="WA164" i="3"/>
  <c r="WG193" i="3"/>
  <c r="LA170" i="3"/>
  <c r="QO161" i="3"/>
  <c r="UW93" i="3"/>
  <c r="VF145" i="3"/>
  <c r="WB181" i="3"/>
  <c r="WA77" i="3"/>
  <c r="QO182" i="3"/>
  <c r="QL132" i="3"/>
  <c r="QO84" i="3"/>
  <c r="VT195" i="3"/>
  <c r="PQ152" i="3" a="1"/>
  <c r="PQ152" i="3" s="1"/>
  <c r="OJ152" i="3" s="1"/>
  <c r="PP152" i="3" a="1"/>
  <c r="PP152" i="3" s="1"/>
  <c r="UP146" i="3"/>
  <c r="TS193" i="3" a="1"/>
  <c r="TS193" i="3" s="1"/>
  <c r="TT193" i="3" a="1"/>
  <c r="TT193" i="3" s="1"/>
  <c r="LC77" i="3"/>
  <c r="RT194" i="3" a="1"/>
  <c r="RT194" i="3" s="1"/>
  <c r="RU194" i="3" a="1"/>
  <c r="RU194" i="3" s="1"/>
  <c r="VE180" i="3"/>
  <c r="PK200" i="3" a="1"/>
  <c r="PK200" i="3" s="1"/>
  <c r="OJ200" i="3" s="1"/>
  <c r="OG200" i="3" s="1"/>
  <c r="PN200" i="3" a="1"/>
  <c r="PN200" i="3" s="1"/>
  <c r="WI190" i="3"/>
  <c r="QL34" i="3"/>
  <c r="VG85" i="3"/>
  <c r="MF143" i="3" a="1"/>
  <c r="MF143" i="3" s="1"/>
  <c r="MD143" i="3" a="1"/>
  <c r="MD143" i="3" s="1"/>
  <c r="MC143" i="3" a="1"/>
  <c r="MC143" i="3" s="1"/>
  <c r="ME143" i="3" a="1"/>
  <c r="ME143" i="3" s="1"/>
  <c r="WB192" i="3"/>
  <c r="KZ179" i="3"/>
  <c r="WA174" i="3"/>
  <c r="WF132" i="3"/>
  <c r="VL94" i="3"/>
  <c r="QL168" i="3"/>
  <c r="WB161" i="3"/>
  <c r="PN163" i="3" a="1"/>
  <c r="PN163" i="3" s="1"/>
  <c r="PK163" i="3" a="1"/>
  <c r="PK163" i="3" s="1"/>
  <c r="OJ163" i="3" s="1"/>
  <c r="QM137" i="3"/>
  <c r="WI183" i="3"/>
  <c r="VV111" i="3"/>
  <c r="UU130" i="3"/>
  <c r="UV139" i="3"/>
  <c r="VT97" i="3"/>
  <c r="UV98" i="3"/>
  <c r="RT164" i="3" a="1"/>
  <c r="RT164" i="3" s="1"/>
  <c r="RU164" i="3" a="1"/>
  <c r="RU164" i="3" s="1"/>
  <c r="QM177" i="3"/>
  <c r="OI175" i="3"/>
  <c r="LC166" i="3"/>
  <c r="VG145" i="3"/>
  <c r="QO33" i="3"/>
  <c r="VE139" i="3"/>
  <c r="LA181" i="3"/>
  <c r="OH194" i="3"/>
  <c r="UO192" i="3"/>
  <c r="VE164" i="3"/>
  <c r="MC115" i="3" a="1"/>
  <c r="MC115" i="3" s="1"/>
  <c r="LB115" i="3" s="1"/>
  <c r="ME115" i="3" a="1"/>
  <c r="ME115" i="3" s="1"/>
  <c r="MF115" i="3" a="1"/>
  <c r="MF115" i="3" s="1"/>
  <c r="MD115" i="3" a="1"/>
  <c r="MD115" i="3" s="1"/>
  <c r="OJ171" i="3"/>
  <c r="OH170" i="3"/>
  <c r="UZ157" i="3"/>
  <c r="VA120" i="3"/>
  <c r="WF161" i="3"/>
  <c r="LC56" i="3"/>
  <c r="LA193" i="3"/>
  <c r="PK175" i="3" a="1"/>
  <c r="PK175" i="3" s="1"/>
  <c r="OJ175" i="3" s="1"/>
  <c r="OG175" i="3" s="1"/>
  <c r="PN175" i="3" a="1"/>
  <c r="PN175" i="3" s="1"/>
  <c r="WA123" i="3"/>
  <c r="LC200" i="3"/>
  <c r="UZ183" i="3"/>
  <c r="WH168" i="3"/>
  <c r="QL169" i="3"/>
  <c r="WA168" i="3"/>
  <c r="VX198" i="3"/>
  <c r="UR134" i="3"/>
  <c r="UW139" i="3"/>
  <c r="OI193" i="3"/>
  <c r="UR175" i="3"/>
  <c r="UO167" i="3"/>
  <c r="QL142" i="3"/>
  <c r="OH112" i="3"/>
  <c r="VA181" i="3"/>
  <c r="UR195" i="3"/>
  <c r="LA166" i="3"/>
  <c r="PQ174" i="3" a="1"/>
  <c r="PQ174" i="3" s="1"/>
  <c r="PP174" i="3" a="1"/>
  <c r="PP174" i="3" s="1"/>
  <c r="UV169" i="3"/>
  <c r="KZ129" i="3"/>
  <c r="VL105" i="3"/>
  <c r="VT194" i="3"/>
  <c r="VT169" i="3"/>
  <c r="OI173" i="3"/>
  <c r="UR116" i="3"/>
  <c r="VW97" i="3"/>
  <c r="VV165" i="3"/>
  <c r="OK8" i="3"/>
  <c r="UU171" i="3"/>
  <c r="VW178" i="3"/>
  <c r="TN154" i="3" a="1"/>
  <c r="TN154" i="3" s="1"/>
  <c r="TP154" i="3" a="1"/>
  <c r="TP154" i="3" s="1"/>
  <c r="VL154" i="3"/>
  <c r="TQ154" i="3" a="1"/>
  <c r="TQ154" i="3" s="1"/>
  <c r="TO154" i="3" a="1"/>
  <c r="TO154" i="3" s="1"/>
  <c r="WI88" i="3"/>
  <c r="VT158" i="3"/>
  <c r="VT99" i="3"/>
  <c r="QM164" i="3"/>
  <c r="UO105" i="3"/>
  <c r="UX130" i="3"/>
  <c r="VX160" i="3"/>
  <c r="VA11" i="3"/>
  <c r="VK163" i="3"/>
  <c r="QO193" i="3"/>
  <c r="VV166" i="3"/>
  <c r="QM147" i="3"/>
  <c r="UV52" i="3"/>
  <c r="QO127" i="3"/>
  <c r="VW153" i="3"/>
  <c r="LA5" i="3"/>
  <c r="VE134" i="3"/>
  <c r="WG15" i="3"/>
  <c r="UZ80" i="3"/>
  <c r="UV138" i="3"/>
  <c r="RT175" i="3" a="1"/>
  <c r="RT175" i="3" s="1"/>
  <c r="QN175" i="3" s="1"/>
  <c r="RU175" i="3" a="1"/>
  <c r="RU175" i="3" s="1"/>
  <c r="WG171" i="3"/>
  <c r="VK15" i="3"/>
  <c r="UO85" i="3"/>
  <c r="RU72" i="3" a="1"/>
  <c r="RU72" i="3" s="1"/>
  <c r="RT72" i="3" a="1"/>
  <c r="RT72" i="3" s="1"/>
  <c r="QN72" i="3" s="1"/>
  <c r="QK72" i="3" s="1"/>
  <c r="UU89" i="3"/>
  <c r="WG168" i="3"/>
  <c r="UR102" i="3"/>
  <c r="VY176" i="3"/>
  <c r="LC114" i="3"/>
  <c r="WA57" i="3"/>
  <c r="LA143" i="3"/>
  <c r="RP146" i="3" a="1"/>
  <c r="RP146" i="3" s="1"/>
  <c r="RR146" i="3" a="1"/>
  <c r="RR146" i="3" s="1"/>
  <c r="RO146" i="3" a="1"/>
  <c r="RO146" i="3" s="1"/>
  <c r="RQ146" i="3" a="1"/>
  <c r="RQ146" i="3" s="1"/>
  <c r="RQ132" i="3" a="1"/>
  <c r="RQ132" i="3" s="1"/>
  <c r="RR132" i="3" a="1"/>
  <c r="RR132" i="3" s="1"/>
  <c r="RO132" i="3" a="1"/>
  <c r="RO132" i="3" s="1"/>
  <c r="QN132" i="3" s="1"/>
  <c r="RP132" i="3" a="1"/>
  <c r="RP132" i="3" s="1"/>
  <c r="VT126" i="3"/>
  <c r="WI122" i="3"/>
  <c r="OH168" i="3"/>
  <c r="OK125" i="3"/>
  <c r="UR27" i="3"/>
  <c r="LC61" i="3"/>
  <c r="VB147" i="3"/>
  <c r="WA81" i="3"/>
  <c r="UY171" i="3"/>
  <c r="VT172" i="3"/>
  <c r="VV39" i="3"/>
  <c r="OI16" i="3"/>
  <c r="TP181" i="3" a="1"/>
  <c r="TP181" i="3" s="1"/>
  <c r="TN181" i="3" a="1"/>
  <c r="TN181" i="3" s="1"/>
  <c r="TQ181" i="3" a="1"/>
  <c r="TQ181" i="3" s="1"/>
  <c r="TO181" i="3" a="1"/>
  <c r="TO181" i="3" s="1"/>
  <c r="VL181" i="3"/>
  <c r="QN138" i="3"/>
  <c r="QK138" i="3" s="1"/>
  <c r="VL62" i="3"/>
  <c r="VX108" i="3"/>
  <c r="WC167" i="3"/>
  <c r="VX84" i="3"/>
  <c r="UV6" i="3"/>
  <c r="WG145" i="3"/>
  <c r="UR17" i="3"/>
  <c r="KZ91" i="3"/>
  <c r="SU209" i="3"/>
  <c r="UT204" i="3" s="1"/>
  <c r="SU208" i="3"/>
  <c r="UT203" i="3" s="1"/>
  <c r="UT158" i="3" s="1"/>
  <c r="VX126" i="3"/>
  <c r="WI173" i="3"/>
  <c r="UW145" i="3"/>
  <c r="LC152" i="3"/>
  <c r="QL188" i="3"/>
  <c r="VY100" i="3"/>
  <c r="WC151" i="3"/>
  <c r="QL21" i="3"/>
  <c r="VT105" i="3"/>
  <c r="VV151" i="3"/>
  <c r="UZ139" i="3"/>
  <c r="VF105" i="3"/>
  <c r="QO120" i="3"/>
  <c r="VA125" i="3"/>
  <c r="WB88" i="3"/>
  <c r="OH163" i="3"/>
  <c r="MF28" i="3" a="1"/>
  <c r="MF28" i="3" s="1"/>
  <c r="MC28" i="3" a="1"/>
  <c r="MC28" i="3" s="1"/>
  <c r="LB28" i="3" s="1"/>
  <c r="ME28" i="3" a="1"/>
  <c r="ME28" i="3" s="1"/>
  <c r="MD28" i="3" a="1"/>
  <c r="MD28" i="3" s="1"/>
  <c r="UW147" i="3"/>
  <c r="VT106" i="3"/>
  <c r="OH86" i="3"/>
  <c r="UV133" i="3"/>
  <c r="UZ180" i="3"/>
  <c r="RR91" i="3" a="1"/>
  <c r="RR91" i="3" s="1"/>
  <c r="RQ91" i="3" a="1"/>
  <c r="RQ91" i="3" s="1"/>
  <c r="RP91" i="3" a="1"/>
  <c r="RP91" i="3" s="1"/>
  <c r="RO91" i="3" a="1"/>
  <c r="RO91" i="3" s="1"/>
  <c r="VF143" i="3"/>
  <c r="QM75" i="3"/>
  <c r="UV147" i="3"/>
  <c r="QM134" i="3"/>
  <c r="LA171" i="3"/>
  <c r="KZ7" i="3"/>
  <c r="KZ135" i="3"/>
  <c r="OH166" i="3"/>
  <c r="VE187" i="3"/>
  <c r="MI96" i="3" a="1"/>
  <c r="MI96" i="3" s="1"/>
  <c r="MH96" i="3" a="1"/>
  <c r="MH96" i="3" s="1"/>
  <c r="MF98" i="3" a="1"/>
  <c r="MF98" i="3" s="1"/>
  <c r="MC98" i="3" a="1"/>
  <c r="MC98" i="3" s="1"/>
  <c r="LB98" i="3" s="1"/>
  <c r="KY98" i="3" s="1"/>
  <c r="ME98" i="3" a="1"/>
  <c r="ME98" i="3" s="1"/>
  <c r="MD98" i="3" a="1"/>
  <c r="MD98" i="3" s="1"/>
  <c r="WG167" i="3"/>
  <c r="WG199" i="3"/>
  <c r="UZ163" i="3"/>
  <c r="UR196" i="3"/>
  <c r="RU42" i="3" a="1"/>
  <c r="RU42" i="3" s="1"/>
  <c r="RT42" i="3" a="1"/>
  <c r="RT42" i="3" s="1"/>
  <c r="QN42" i="3" s="1"/>
  <c r="VE114" i="3"/>
  <c r="LA30" i="3"/>
  <c r="VH177" i="3"/>
  <c r="VX78" i="3"/>
  <c r="LC124" i="3"/>
  <c r="UO118" i="3"/>
  <c r="WA85" i="3"/>
  <c r="QO196" i="3"/>
  <c r="TN131" i="3" a="1"/>
  <c r="TN131" i="3" s="1"/>
  <c r="TQ131" i="3" a="1"/>
  <c r="TQ131" i="3" s="1"/>
  <c r="TO131" i="3" a="1"/>
  <c r="TO131" i="3" s="1"/>
  <c r="TP131" i="3" a="1"/>
  <c r="TP131" i="3" s="1"/>
  <c r="VL131" i="3"/>
  <c r="QO153" i="3"/>
  <c r="VA195" i="3"/>
  <c r="TT71" i="3" a="1"/>
  <c r="TT71" i="3" s="1"/>
  <c r="TS71" i="3" a="1"/>
  <c r="TS71" i="3" s="1"/>
  <c r="OI80" i="3"/>
  <c r="RO102" i="3" a="1"/>
  <c r="RO102" i="3" s="1"/>
  <c r="QN102" i="3" s="1"/>
  <c r="QK102" i="3" s="1"/>
  <c r="RQ102" i="3" a="1"/>
  <c r="RQ102" i="3" s="1"/>
  <c r="RP102" i="3" a="1"/>
  <c r="RP102" i="3" s="1"/>
  <c r="RR102" i="3" a="1"/>
  <c r="RR102" i="3" s="1"/>
  <c r="UX71" i="3"/>
  <c r="UO112" i="3"/>
  <c r="TG208" i="3"/>
  <c r="VF203" i="3" s="1"/>
  <c r="VF106" i="3" s="1"/>
  <c r="TG209" i="3"/>
  <c r="VF204" i="3" s="1"/>
  <c r="VF119" i="3" s="1"/>
  <c r="VF3" i="3"/>
  <c r="VE88" i="3"/>
  <c r="WA42" i="3"/>
  <c r="VW113" i="3"/>
  <c r="VY104" i="3"/>
  <c r="OI63" i="3"/>
  <c r="OG63" i="3" s="1"/>
  <c r="VA132" i="3"/>
  <c r="MD95" i="3" a="1"/>
  <c r="MD95" i="3" s="1"/>
  <c r="MF95" i="3" a="1"/>
  <c r="MF95" i="3" s="1"/>
  <c r="ME95" i="3" a="1"/>
  <c r="ME95" i="3" s="1"/>
  <c r="MC95" i="3" a="1"/>
  <c r="MC95" i="3" s="1"/>
  <c r="LB95" i="3" s="1"/>
  <c r="VA157" i="3"/>
  <c r="LC84" i="3"/>
  <c r="VY149" i="3"/>
  <c r="VE117" i="3"/>
  <c r="OK55" i="3"/>
  <c r="UX56" i="3"/>
  <c r="UW75" i="3"/>
  <c r="UR138" i="3"/>
  <c r="UX123" i="3"/>
  <c r="VV159" i="3"/>
  <c r="QL106" i="3"/>
  <c r="VX149" i="3"/>
  <c r="WI165" i="3"/>
  <c r="OJ125" i="3"/>
  <c r="MI156" i="3" a="1"/>
  <c r="MI156" i="3" s="1"/>
  <c r="MH156" i="3" a="1"/>
  <c r="MH156" i="3" s="1"/>
  <c r="UW154" i="3"/>
  <c r="UX59" i="3"/>
  <c r="UO166" i="3"/>
  <c r="OH159" i="3"/>
  <c r="VX18" i="3"/>
  <c r="WB98" i="3"/>
  <c r="UW41" i="3"/>
  <c r="KZ36" i="3"/>
  <c r="RQ147" i="3" a="1"/>
  <c r="RQ147" i="3" s="1"/>
  <c r="RR147" i="3" a="1"/>
  <c r="RR147" i="3" s="1"/>
  <c r="QN147" i="3" s="1"/>
  <c r="QK147" i="3" s="1"/>
  <c r="RO147" i="3" a="1"/>
  <c r="RO147" i="3" s="1"/>
  <c r="RP147" i="3" a="1"/>
  <c r="RP147" i="3" s="1"/>
  <c r="VF174" i="3"/>
  <c r="VW66" i="3"/>
  <c r="QM88" i="3"/>
  <c r="WE169" i="3"/>
  <c r="VW131" i="3"/>
  <c r="UV26" i="3"/>
  <c r="LC92" i="3"/>
  <c r="OI118" i="3"/>
  <c r="VE96" i="3"/>
  <c r="QO175" i="3"/>
  <c r="VK178" i="3"/>
  <c r="LA151" i="3"/>
  <c r="VW166" i="3"/>
  <c r="VE109" i="3"/>
  <c r="UX105" i="3"/>
  <c r="PQ97" i="3" a="1"/>
  <c r="PQ97" i="3" s="1"/>
  <c r="PP97" i="3" a="1"/>
  <c r="PP97" i="3" s="1"/>
  <c r="UQ80" i="3"/>
  <c r="VX146" i="3"/>
  <c r="OI157" i="3"/>
  <c r="TT168" i="3" a="1"/>
  <c r="TT168" i="3" s="1"/>
  <c r="TS168" i="3" a="1"/>
  <c r="TS168" i="3" s="1"/>
  <c r="MD32" i="3" a="1"/>
  <c r="MD32" i="3" s="1"/>
  <c r="MC32" i="3" a="1"/>
  <c r="MC32" i="3" s="1"/>
  <c r="LB32" i="3" s="1"/>
  <c r="ME32" i="3" a="1"/>
  <c r="ME32" i="3" s="1"/>
  <c r="MF32" i="3" a="1"/>
  <c r="MF32" i="3" s="1"/>
  <c r="UV57" i="3"/>
  <c r="VA124" i="3"/>
  <c r="ST208" i="3"/>
  <c r="US203" i="3" s="1"/>
  <c r="ST209" i="3"/>
  <c r="US204" i="3" s="1"/>
  <c r="US98" i="3" s="1"/>
  <c r="UW121" i="3"/>
  <c r="QO58" i="3"/>
  <c r="RQ74" i="3" a="1"/>
  <c r="RQ74" i="3" s="1"/>
  <c r="RR74" i="3" a="1"/>
  <c r="RR74" i="3" s="1"/>
  <c r="RP74" i="3" a="1"/>
  <c r="RP74" i="3" s="1"/>
  <c r="RO74" i="3" a="1"/>
  <c r="RO74" i="3" s="1"/>
  <c r="QN74" i="3" s="1"/>
  <c r="QK74" i="3" s="1"/>
  <c r="ME35" i="3" a="1"/>
  <c r="ME35" i="3" s="1"/>
  <c r="MD35" i="3" a="1"/>
  <c r="MD35" i="3" s="1"/>
  <c r="MF35" i="3" a="1"/>
  <c r="MF35" i="3" s="1"/>
  <c r="MC35" i="3" a="1"/>
  <c r="MC35" i="3" s="1"/>
  <c r="LB35" i="3" s="1"/>
  <c r="QM10" i="3"/>
  <c r="OH70" i="3"/>
  <c r="UW7" i="3"/>
  <c r="LA3" i="3"/>
  <c r="VX33" i="3"/>
  <c r="UT16" i="3"/>
  <c r="KZ77" i="3"/>
  <c r="VX96" i="3"/>
  <c r="PN174" i="3" a="1"/>
  <c r="PN174" i="3" s="1"/>
  <c r="PK174" i="3" a="1"/>
  <c r="PK174" i="3" s="1"/>
  <c r="OJ174" i="3" s="1"/>
  <c r="VE71" i="3"/>
  <c r="OK89" i="3"/>
  <c r="KZ147" i="3"/>
  <c r="WA19" i="3"/>
  <c r="VX102" i="3"/>
  <c r="UV49" i="3"/>
  <c r="VE124" i="3"/>
  <c r="UT83" i="3"/>
  <c r="QM34" i="3"/>
  <c r="UV12" i="3"/>
  <c r="UW72" i="3"/>
  <c r="UX65" i="3"/>
  <c r="UU178" i="3"/>
  <c r="VY158" i="3"/>
  <c r="WI65" i="3"/>
  <c r="WG16" i="3"/>
  <c r="WE129" i="3"/>
  <c r="VG87" i="3"/>
  <c r="KZ66" i="3"/>
  <c r="VA65" i="3"/>
  <c r="UX13" i="3"/>
  <c r="UV149" i="3"/>
  <c r="QM163" i="3"/>
  <c r="PN121" i="3" a="1"/>
  <c r="PN121" i="3" s="1"/>
  <c r="PK121" i="3" a="1"/>
  <c r="PK121" i="3" s="1"/>
  <c r="UV111" i="3"/>
  <c r="UX132" i="3"/>
  <c r="QL24" i="3"/>
  <c r="WA181" i="3"/>
  <c r="VJ72" i="3"/>
  <c r="UW111" i="3"/>
  <c r="WI36" i="3"/>
  <c r="VV42" i="3"/>
  <c r="QL64" i="3"/>
  <c r="QL139" i="3"/>
  <c r="OI94" i="3"/>
  <c r="MI71" i="3" a="1"/>
  <c r="MI71" i="3" s="1"/>
  <c r="MH71" i="3" a="1"/>
  <c r="MH71" i="3" s="1"/>
  <c r="OK85" i="3"/>
  <c r="UR62" i="3"/>
  <c r="VV13" i="3"/>
  <c r="VV50" i="3"/>
  <c r="UT8" i="3"/>
  <c r="VK87" i="3"/>
  <c r="UO35" i="3"/>
  <c r="OI19" i="3"/>
  <c r="QO151" i="3"/>
  <c r="WI72" i="3"/>
  <c r="WC155" i="3"/>
  <c r="VF152" i="3"/>
  <c r="VI67" i="3"/>
  <c r="RT59" i="3" a="1"/>
  <c r="RT59" i="3" s="1"/>
  <c r="RU59" i="3" a="1"/>
  <c r="RU59" i="3" s="1"/>
  <c r="VF82" i="3"/>
  <c r="VL68" i="3"/>
  <c r="VW47" i="3"/>
  <c r="UO15" i="3"/>
  <c r="TO138" i="3" a="1"/>
  <c r="TO138" i="3" s="1"/>
  <c r="TN138" i="3" a="1"/>
  <c r="TN138" i="3" s="1"/>
  <c r="TP138" i="3" a="1"/>
  <c r="TP138" i="3" s="1"/>
  <c r="TQ138" i="3" a="1"/>
  <c r="TQ138" i="3" s="1"/>
  <c r="VL138" i="3"/>
  <c r="LC79" i="3"/>
  <c r="VT123" i="3"/>
  <c r="WH18" i="3"/>
  <c r="UT149" i="3"/>
  <c r="OI15" i="3"/>
  <c r="VL110" i="3"/>
  <c r="QN163" i="3"/>
  <c r="VY175" i="3"/>
  <c r="WB172" i="3"/>
  <c r="WB95" i="3"/>
  <c r="OI58" i="3"/>
  <c r="UR156" i="3"/>
  <c r="VW186" i="3"/>
  <c r="OI100" i="3"/>
  <c r="LC37" i="3"/>
  <c r="UZ114" i="3"/>
  <c r="OH147" i="3"/>
  <c r="WB101" i="3"/>
  <c r="KZ29" i="3"/>
  <c r="QM38" i="3"/>
  <c r="VV57" i="3"/>
  <c r="UR127" i="3"/>
  <c r="WB119" i="3"/>
  <c r="UT89" i="3"/>
  <c r="WB122" i="3"/>
  <c r="VX135" i="3"/>
  <c r="OH155" i="3"/>
  <c r="OI134" i="3"/>
  <c r="VW155" i="3"/>
  <c r="VV48" i="3"/>
  <c r="PP35" i="3" a="1"/>
  <c r="PP35" i="3" s="1"/>
  <c r="PQ35" i="3" a="1"/>
  <c r="PQ35" i="3" s="1"/>
  <c r="OI120" i="3"/>
  <c r="VJ155" i="3"/>
  <c r="VK126" i="3"/>
  <c r="WI54" i="3"/>
  <c r="WC157" i="3"/>
  <c r="LA153" i="3"/>
  <c r="UX18" i="3"/>
  <c r="UV105" i="3"/>
  <c r="VT65" i="3"/>
  <c r="WB128" i="3"/>
  <c r="VV100" i="3"/>
  <c r="UX5" i="3"/>
  <c r="WB136" i="3"/>
  <c r="RO78" i="3" a="1"/>
  <c r="RO78" i="3" s="1"/>
  <c r="QN78" i="3" s="1"/>
  <c r="RP78" i="3" a="1"/>
  <c r="RP78" i="3" s="1"/>
  <c r="RQ78" i="3" a="1"/>
  <c r="RQ78" i="3" s="1"/>
  <c r="RR78" i="3" a="1"/>
  <c r="RR78" i="3" s="1"/>
  <c r="LC25" i="3"/>
  <c r="WG42" i="3"/>
  <c r="PK147" i="3" a="1"/>
  <c r="PK147" i="3" s="1"/>
  <c r="OJ147" i="3" s="1"/>
  <c r="PN147" i="3" a="1"/>
  <c r="PN147" i="3" s="1"/>
  <c r="TH208" i="3"/>
  <c r="VG203" i="3" s="1"/>
  <c r="VG118" i="3" s="1"/>
  <c r="TH209" i="3"/>
  <c r="VG204" i="3" s="1"/>
  <c r="VG3" i="3"/>
  <c r="UX158" i="3"/>
  <c r="MI146" i="3" a="1"/>
  <c r="MI146" i="3" s="1"/>
  <c r="MH146" i="3" a="1"/>
  <c r="MH146" i="3" s="1"/>
  <c r="UZ81" i="3"/>
  <c r="WC152" i="3"/>
  <c r="PQ50" i="3" a="1"/>
  <c r="PQ50" i="3" s="1"/>
  <c r="PP50" i="3" a="1"/>
  <c r="PP50" i="3" s="1"/>
  <c r="OJ50" i="3" s="1"/>
  <c r="OG50" i="3" s="1"/>
  <c r="VY117" i="3"/>
  <c r="MC8" i="3" a="1"/>
  <c r="MC8" i="3" s="1"/>
  <c r="LB8" i="3" s="1"/>
  <c r="KY8" i="3" s="1"/>
  <c r="MD8" i="3" a="1"/>
  <c r="MD8" i="3" s="1"/>
  <c r="ME8" i="3" a="1"/>
  <c r="ME8" i="3" s="1"/>
  <c r="MF8" i="3" a="1"/>
  <c r="MF8" i="3" s="1"/>
  <c r="QM7" i="3"/>
  <c r="QO28" i="3"/>
  <c r="UV160" i="3"/>
  <c r="UW20" i="3"/>
  <c r="MC92" i="3" a="1"/>
  <c r="MC92" i="3" s="1"/>
  <c r="LB92" i="3" s="1"/>
  <c r="MF92" i="3" a="1"/>
  <c r="MF92" i="3" s="1"/>
  <c r="MD92" i="3" a="1"/>
  <c r="MD92" i="3" s="1"/>
  <c r="ME92" i="3" a="1"/>
  <c r="ME92" i="3" s="1"/>
  <c r="LC142" i="3"/>
  <c r="QO5" i="3"/>
  <c r="UR4" i="3"/>
  <c r="VY51" i="3"/>
  <c r="KZ80" i="3"/>
  <c r="UP158" i="3"/>
  <c r="WB94" i="3"/>
  <c r="UO120" i="3"/>
  <c r="QM102" i="3"/>
  <c r="QL166" i="3"/>
  <c r="WI67" i="3"/>
  <c r="UZ28" i="3"/>
  <c r="VF17" i="3"/>
  <c r="WI119" i="3"/>
  <c r="UV132" i="3"/>
  <c r="OH107" i="3"/>
  <c r="UW60" i="3"/>
  <c r="WA66" i="3"/>
  <c r="VT61" i="3"/>
  <c r="UZ62" i="3"/>
  <c r="WB102" i="3"/>
  <c r="OH158" i="3"/>
  <c r="OG158" i="3" s="1"/>
  <c r="KZ42" i="3"/>
  <c r="WB43" i="3"/>
  <c r="PN57" i="3" a="1"/>
  <c r="PN57" i="3" s="1"/>
  <c r="OJ57" i="3" s="1"/>
  <c r="OG57" i="3" s="1"/>
  <c r="PK57" i="3" a="1"/>
  <c r="PK57" i="3" s="1"/>
  <c r="UT5" i="3"/>
  <c r="WA5" i="3"/>
  <c r="VV24" i="3"/>
  <c r="WE75" i="3"/>
  <c r="WA65" i="3"/>
  <c r="WA105" i="3"/>
  <c r="RU21" i="3" a="1"/>
  <c r="RU21" i="3" s="1"/>
  <c r="RT21" i="3" a="1"/>
  <c r="RT21" i="3" s="1"/>
  <c r="PK137" i="3" a="1"/>
  <c r="PK137" i="3" s="1"/>
  <c r="OJ137" i="3" s="1"/>
  <c r="PN137" i="3" a="1"/>
  <c r="PN137" i="3" s="1"/>
  <c r="KZ67" i="3"/>
  <c r="VX153" i="3"/>
  <c r="UZ43" i="3"/>
  <c r="VW15" i="3"/>
  <c r="WA27" i="3"/>
  <c r="WI106" i="3"/>
  <c r="UW39" i="3"/>
  <c r="VW70" i="3"/>
  <c r="RU81" i="3" a="1"/>
  <c r="RU81" i="3" s="1"/>
  <c r="RT81" i="3" a="1"/>
  <c r="RT81" i="3" s="1"/>
  <c r="OK60" i="3"/>
  <c r="WD105" i="3"/>
  <c r="PP106" i="3" a="1"/>
  <c r="PP106" i="3" s="1"/>
  <c r="OJ106" i="3" s="1"/>
  <c r="OG106" i="3" s="1"/>
  <c r="PQ106" i="3" a="1"/>
  <c r="PQ106" i="3" s="1"/>
  <c r="OI48" i="3"/>
  <c r="WB69" i="3"/>
  <c r="UZ75" i="3"/>
  <c r="UX159" i="3"/>
  <c r="PQ21" i="3" a="1"/>
  <c r="PQ21" i="3" s="1"/>
  <c r="PP21" i="3" a="1"/>
  <c r="PP21" i="3" s="1"/>
  <c r="OJ21" i="3" s="1"/>
  <c r="OG21" i="3" s="1"/>
  <c r="UO86" i="3"/>
  <c r="QN70" i="3"/>
  <c r="VG70" i="3"/>
  <c r="VK150" i="3"/>
  <c r="TR208" i="3"/>
  <c r="VQ203" i="3" s="1"/>
  <c r="VQ109" i="3" s="1"/>
  <c r="TR209" i="3"/>
  <c r="VQ204" i="3" s="1"/>
  <c r="UW148" i="3"/>
  <c r="UO89" i="3"/>
  <c r="VW38" i="3"/>
  <c r="QM32" i="3"/>
  <c r="QK32" i="3" s="1"/>
  <c r="VW31" i="3"/>
  <c r="WB79" i="3"/>
  <c r="VZ5" i="3"/>
  <c r="TN15" i="3" a="1"/>
  <c r="TN15" i="3" s="1"/>
  <c r="TQ15" i="3" a="1"/>
  <c r="TQ15" i="3" s="1"/>
  <c r="TO15" i="3" a="1"/>
  <c r="TO15" i="3" s="1"/>
  <c r="TP15" i="3" a="1"/>
  <c r="TP15" i="3" s="1"/>
  <c r="VL15" i="3"/>
  <c r="VT125" i="3"/>
  <c r="UV51" i="3"/>
  <c r="VT78" i="3"/>
  <c r="RP111" i="3" a="1"/>
  <c r="RP111" i="3" s="1"/>
  <c r="RQ111" i="3" a="1"/>
  <c r="RQ111" i="3" s="1"/>
  <c r="RO111" i="3" a="1"/>
  <c r="RO111" i="3" s="1"/>
  <c r="QN111" i="3" s="1"/>
  <c r="QK111" i="3" s="1"/>
  <c r="RR111" i="3" a="1"/>
  <c r="RR111" i="3" s="1"/>
  <c r="WC37" i="3"/>
  <c r="VV79" i="3"/>
  <c r="RO114" i="3" a="1"/>
  <c r="RO114" i="3" s="1"/>
  <c r="RP114" i="3" a="1"/>
  <c r="RP114" i="3" s="1"/>
  <c r="RQ114" i="3" a="1"/>
  <c r="RQ114" i="3" s="1"/>
  <c r="RR114" i="3" a="1"/>
  <c r="RR114" i="3" s="1"/>
  <c r="LA61" i="3"/>
  <c r="UV50" i="3"/>
  <c r="UZ70" i="3"/>
  <c r="VW81" i="3"/>
  <c r="RP171" i="3" a="1"/>
  <c r="RP171" i="3" s="1"/>
  <c r="RR171" i="3" a="1"/>
  <c r="RR171" i="3" s="1"/>
  <c r="RQ171" i="3" a="1"/>
  <c r="RQ171" i="3" s="1"/>
  <c r="RO171" i="3" a="1"/>
  <c r="RO171" i="3" s="1"/>
  <c r="QN171" i="3" s="1"/>
  <c r="TS27" i="3" a="1"/>
  <c r="TS27" i="3" s="1"/>
  <c r="TT27" i="3" a="1"/>
  <c r="TT27" i="3" s="1"/>
  <c r="VX107" i="3"/>
  <c r="UV59" i="3"/>
  <c r="UR60" i="3"/>
  <c r="UR84" i="3"/>
  <c r="UO60" i="3"/>
  <c r="UZ25" i="3"/>
  <c r="VK109" i="3"/>
  <c r="UO7" i="3"/>
  <c r="WG43" i="3"/>
  <c r="QL155" i="3"/>
  <c r="OK82" i="3"/>
  <c r="PK48" i="3" a="1"/>
  <c r="PK48" i="3" s="1"/>
  <c r="OJ48" i="3" s="1"/>
  <c r="OG48" i="3" s="1"/>
  <c r="PN48" i="3" a="1"/>
  <c r="PN48" i="3" s="1"/>
  <c r="LC105" i="3"/>
  <c r="TQ29" i="3" a="1"/>
  <c r="TQ29" i="3" s="1"/>
  <c r="TO29" i="3" a="1"/>
  <c r="TO29" i="3" s="1"/>
  <c r="TN29" i="3" a="1"/>
  <c r="TN29" i="3" s="1"/>
  <c r="TP29" i="3" a="1"/>
  <c r="TP29" i="3" s="1"/>
  <c r="VL29" i="3"/>
  <c r="LC80" i="3"/>
  <c r="UT19" i="3"/>
  <c r="VA149" i="3"/>
  <c r="VT92" i="3"/>
  <c r="QM116" i="3"/>
  <c r="UZ131" i="3"/>
  <c r="WB116" i="3"/>
  <c r="KZ88" i="3"/>
  <c r="UX88" i="3"/>
  <c r="UV130" i="3"/>
  <c r="UR46" i="3"/>
  <c r="WG10" i="3"/>
  <c r="OI86" i="3"/>
  <c r="VF6" i="3"/>
  <c r="VE46" i="3"/>
  <c r="TT48" i="3" a="1"/>
  <c r="TT48" i="3" s="1"/>
  <c r="TS48" i="3" a="1"/>
  <c r="TS48" i="3" s="1"/>
  <c r="UN18" i="3"/>
  <c r="SQ208" i="3"/>
  <c r="UP203" i="3" s="1"/>
  <c r="UP121" i="3" s="1"/>
  <c r="SQ209" i="3"/>
  <c r="UP204" i="3" s="1"/>
  <c r="KZ12" i="3"/>
  <c r="UN24" i="3"/>
  <c r="VY54" i="3"/>
  <c r="KZ155" i="3"/>
  <c r="VL44" i="3"/>
  <c r="UR9" i="3"/>
  <c r="OK50" i="3"/>
  <c r="QM114" i="3"/>
  <c r="WB143" i="3"/>
  <c r="QM156" i="3"/>
  <c r="UT37" i="3"/>
  <c r="VY32" i="3"/>
  <c r="WB40" i="3"/>
  <c r="VG19" i="3"/>
  <c r="PK71" i="3" a="1"/>
  <c r="PK71" i="3" s="1"/>
  <c r="PN71" i="3" a="1"/>
  <c r="PN71" i="3" s="1"/>
  <c r="UN59" i="3"/>
  <c r="VA22" i="3"/>
  <c r="WG124" i="3"/>
  <c r="UN114" i="3"/>
  <c r="RU95" i="3" a="1"/>
  <c r="RU95" i="3" s="1"/>
  <c r="RT95" i="3" a="1"/>
  <c r="RT95" i="3" s="1"/>
  <c r="TN27" i="3" a="1"/>
  <c r="TN27" i="3" s="1"/>
  <c r="TO27" i="3" a="1"/>
  <c r="TO27" i="3" s="1"/>
  <c r="TQ27" i="3" a="1"/>
  <c r="TQ27" i="3" s="1"/>
  <c r="VL27" i="3"/>
  <c r="TP27" i="3" a="1"/>
  <c r="TP27" i="3" s="1"/>
  <c r="WA115" i="3"/>
  <c r="UV29" i="3"/>
  <c r="OI42" i="3"/>
  <c r="TS124" i="3" a="1"/>
  <c r="TS124" i="3" s="1"/>
  <c r="TT124" i="3" a="1"/>
  <c r="TT124" i="3" s="1"/>
  <c r="VA98" i="3"/>
  <c r="MH23" i="3" a="1"/>
  <c r="MH23" i="3" s="1"/>
  <c r="MI23" i="3" a="1"/>
  <c r="MI23" i="3" s="1"/>
  <c r="VF144" i="3"/>
  <c r="VV55" i="3"/>
  <c r="PQ23" i="3" a="1"/>
  <c r="PQ23" i="3" s="1"/>
  <c r="PP23" i="3" a="1"/>
  <c r="PP23" i="3" s="1"/>
  <c r="OI8" i="3"/>
  <c r="VT143" i="3"/>
  <c r="UX139" i="3"/>
  <c r="UT73" i="3"/>
  <c r="VX77" i="3"/>
  <c r="OK20" i="3"/>
  <c r="VF110" i="3"/>
  <c r="UV73" i="3"/>
  <c r="VT83" i="3"/>
  <c r="OJ63" i="3"/>
  <c r="UW74" i="3"/>
  <c r="OH143" i="3"/>
  <c r="UR122" i="3"/>
  <c r="VF96" i="3"/>
  <c r="UT51" i="3"/>
  <c r="RT17" i="3" a="1"/>
  <c r="RT17" i="3" s="1"/>
  <c r="RU17" i="3" a="1"/>
  <c r="RU17" i="3" s="1"/>
  <c r="RT111" i="3" a="1"/>
  <c r="RT111" i="3" s="1"/>
  <c r="RU111" i="3" a="1"/>
  <c r="RU111" i="3" s="1"/>
  <c r="VH57" i="3"/>
  <c r="WC116" i="3"/>
  <c r="RR77" i="3" a="1"/>
  <c r="RR77" i="3" s="1"/>
  <c r="RP77" i="3" a="1"/>
  <c r="RP77" i="3" s="1"/>
  <c r="RO77" i="3" a="1"/>
  <c r="RO77" i="3" s="1"/>
  <c r="RQ77" i="3" a="1"/>
  <c r="RQ77" i="3" s="1"/>
  <c r="QN77" i="3" s="1"/>
  <c r="QK77" i="3" s="1"/>
  <c r="VG52" i="3"/>
  <c r="UW6" i="3"/>
  <c r="VT21" i="3"/>
  <c r="WA38" i="3"/>
  <c r="UT104" i="3"/>
  <c r="OH125" i="3"/>
  <c r="PK20" i="3" a="1"/>
  <c r="PK20" i="3" s="1"/>
  <c r="PN20" i="3" a="1"/>
  <c r="PN20" i="3" s="1"/>
  <c r="OJ20" i="3" s="1"/>
  <c r="VX87" i="3"/>
  <c r="UZ40" i="3"/>
  <c r="WI135" i="3"/>
  <c r="QO64" i="3"/>
  <c r="VY109" i="3"/>
  <c r="VX139" i="3"/>
  <c r="OK114" i="3"/>
  <c r="UO87" i="3"/>
  <c r="WC153" i="3"/>
  <c r="WG61" i="3"/>
  <c r="RT13" i="3" a="1"/>
  <c r="RT13" i="3" s="1"/>
  <c r="RU13" i="3" a="1"/>
  <c r="RU13" i="3" s="1"/>
  <c r="UZ53" i="3"/>
  <c r="VK111" i="3"/>
  <c r="LC85" i="3"/>
  <c r="WD15" i="3"/>
  <c r="LC26" i="3"/>
  <c r="UW96" i="3"/>
  <c r="VF23" i="3"/>
  <c r="RO8" i="3" a="1"/>
  <c r="RO8" i="3" s="1"/>
  <c r="QN8" i="3" s="1"/>
  <c r="RP8" i="3" a="1"/>
  <c r="RP8" i="3" s="1"/>
  <c r="RQ8" i="3" a="1"/>
  <c r="RQ8" i="3" s="1"/>
  <c r="RR8" i="3" a="1"/>
  <c r="RR8" i="3" s="1"/>
  <c r="VK100" i="3"/>
  <c r="UW87" i="3"/>
  <c r="QL65" i="3"/>
  <c r="VE31" i="3"/>
  <c r="QM97" i="3"/>
  <c r="UO45" i="3"/>
  <c r="WC79" i="3"/>
  <c r="VE55" i="3"/>
  <c r="UO57" i="3"/>
  <c r="UR86" i="3"/>
  <c r="PK56" i="3" a="1"/>
  <c r="PK56" i="3" s="1"/>
  <c r="PN56" i="3" a="1"/>
  <c r="PN56" i="3" s="1"/>
  <c r="OJ56" i="3" s="1"/>
  <c r="OG56" i="3" s="1"/>
  <c r="OI105" i="3"/>
  <c r="UZ86" i="3"/>
  <c r="UR89" i="3"/>
  <c r="WB32" i="3"/>
  <c r="LA97" i="3"/>
  <c r="RQ127" i="3" a="1"/>
  <c r="RQ127" i="3" s="1"/>
  <c r="RR127" i="3" a="1"/>
  <c r="RR127" i="3" s="1"/>
  <c r="RO127" i="3" a="1"/>
  <c r="RO127" i="3" s="1"/>
  <c r="QN127" i="3" s="1"/>
  <c r="QK127" i="3" s="1"/>
  <c r="RP127" i="3" a="1"/>
  <c r="RP127" i="3" s="1"/>
  <c r="OI24" i="3"/>
  <c r="VX134" i="3"/>
  <c r="VW68" i="3"/>
  <c r="RQ95" i="3" a="1"/>
  <c r="RQ95" i="3" s="1"/>
  <c r="RR95" i="3" a="1"/>
  <c r="RR95" i="3" s="1"/>
  <c r="QN95" i="3" s="1"/>
  <c r="QK95" i="3" s="1"/>
  <c r="RO95" i="3" a="1"/>
  <c r="RO95" i="3" s="1"/>
  <c r="RP95" i="3" a="1"/>
  <c r="RP95" i="3" s="1"/>
  <c r="QM66" i="3"/>
  <c r="MI64" i="3" a="1"/>
  <c r="MI64" i="3" s="1"/>
  <c r="MH64" i="3" a="1"/>
  <c r="MH64" i="3" s="1"/>
  <c r="VK92" i="3"/>
  <c r="UX76" i="3"/>
  <c r="WC16" i="3"/>
  <c r="PN6" i="3" a="1"/>
  <c r="PN6" i="3" s="1"/>
  <c r="PK6" i="3" a="1"/>
  <c r="PK6" i="3" s="1"/>
  <c r="OJ6" i="3" s="1"/>
  <c r="LC161" i="3"/>
  <c r="WA158" i="3"/>
  <c r="LA95" i="3"/>
  <c r="UZ23" i="3"/>
  <c r="OI81" i="3"/>
  <c r="VV91" i="3"/>
  <c r="WG94" i="3"/>
  <c r="VA44" i="3"/>
  <c r="OI26" i="3"/>
  <c r="PK99" i="3" a="1"/>
  <c r="PK99" i="3" s="1"/>
  <c r="OJ99" i="3" s="1"/>
  <c r="PN99" i="3" a="1"/>
  <c r="PN99" i="3" s="1"/>
  <c r="VX115" i="3"/>
  <c r="UT81" i="3"/>
  <c r="UX45" i="3"/>
  <c r="VA21" i="3"/>
  <c r="LA48" i="3"/>
  <c r="LA117" i="3"/>
  <c r="VW61" i="3"/>
  <c r="UO98" i="3"/>
  <c r="WI99" i="3"/>
  <c r="KZ17" i="3"/>
  <c r="VQ26" i="3"/>
  <c r="VW91" i="3"/>
  <c r="VF149" i="3"/>
  <c r="VA90" i="3"/>
  <c r="UW67" i="3"/>
  <c r="UO111" i="3"/>
  <c r="WI32" i="3"/>
  <c r="UX21" i="3"/>
  <c r="RT14" i="3" a="1"/>
  <c r="RT14" i="3" s="1"/>
  <c r="QN14" i="3" s="1"/>
  <c r="RU14" i="3" a="1"/>
  <c r="RU14" i="3" s="1"/>
  <c r="VB67" i="3"/>
  <c r="UV15" i="3"/>
  <c r="VY127" i="3"/>
  <c r="PQ70" i="3" a="1"/>
  <c r="PQ70" i="3" s="1"/>
  <c r="PP70" i="3" a="1"/>
  <c r="PP70" i="3" s="1"/>
  <c r="OJ70" i="3" s="1"/>
  <c r="OG70" i="3" s="1"/>
  <c r="OK12" i="3"/>
  <c r="OI34" i="3"/>
  <c r="VE130" i="3"/>
  <c r="VA40" i="3"/>
  <c r="OI76" i="3"/>
  <c r="LB77" i="3"/>
  <c r="KY77" i="3" s="1"/>
  <c r="WC51" i="3"/>
  <c r="QL8" i="3"/>
  <c r="PP22" i="3" a="1"/>
  <c r="PP22" i="3" s="1"/>
  <c r="PQ22" i="3" a="1"/>
  <c r="PQ22" i="3" s="1"/>
  <c r="UX39" i="3"/>
  <c r="QL15" i="3"/>
  <c r="OI30" i="3"/>
  <c r="VA167" i="3"/>
  <c r="WA33" i="3"/>
  <c r="UV17" i="3"/>
  <c r="WF88" i="3"/>
  <c r="WC99" i="3"/>
  <c r="QO12" i="3"/>
  <c r="UZ35" i="3"/>
  <c r="UT106" i="3"/>
  <c r="VJ109" i="3"/>
  <c r="RU97" i="3" a="1"/>
  <c r="RU97" i="3" s="1"/>
  <c r="RT97" i="3" a="1"/>
  <c r="RT97" i="3" s="1"/>
  <c r="UN86" i="3"/>
  <c r="UX22" i="3"/>
  <c r="VC39" i="3"/>
  <c r="QM72" i="3"/>
  <c r="UV47" i="3"/>
  <c r="UN118" i="3"/>
  <c r="WC117" i="3"/>
  <c r="VE147" i="3"/>
  <c r="TT17" i="3" a="1"/>
  <c r="TT17" i="3" s="1"/>
  <c r="TS17" i="3" a="1"/>
  <c r="TS17" i="3" s="1"/>
  <c r="UV83" i="3"/>
  <c r="VE115" i="3"/>
  <c r="UU45" i="3"/>
  <c r="UR54" i="3"/>
  <c r="VV103" i="3"/>
  <c r="VG37" i="3"/>
  <c r="VA8" i="3"/>
  <c r="UO71" i="3"/>
  <c r="UX66" i="3"/>
  <c r="PP107" i="3" a="1"/>
  <c r="PP107" i="3" s="1"/>
  <c r="PQ107" i="3" a="1"/>
  <c r="PQ107" i="3" s="1"/>
  <c r="VG30" i="3"/>
  <c r="WA100" i="3"/>
  <c r="QM85" i="3"/>
  <c r="WB80" i="3"/>
  <c r="OK44" i="3"/>
  <c r="VE16" i="3"/>
  <c r="VW96" i="3"/>
  <c r="LC13" i="3"/>
  <c r="QN36" i="3"/>
  <c r="VE77" i="3"/>
  <c r="UN69" i="3"/>
  <c r="VF75" i="3"/>
  <c r="VA10" i="3"/>
  <c r="WC9" i="3"/>
  <c r="UT95" i="3"/>
  <c r="VT39" i="3"/>
  <c r="RU51" i="3" a="1"/>
  <c r="RU51" i="3" s="1"/>
  <c r="RT51" i="3" a="1"/>
  <c r="RT51" i="3" s="1"/>
  <c r="LC90" i="3"/>
  <c r="WA52" i="3"/>
  <c r="VW104" i="3"/>
  <c r="QL146" i="3"/>
  <c r="QM3" i="3"/>
  <c r="UX7" i="3"/>
  <c r="VC179" i="3"/>
  <c r="UV24" i="3"/>
  <c r="LC97" i="3"/>
  <c r="VE19" i="3"/>
  <c r="UZ97" i="3"/>
  <c r="KZ68" i="3"/>
  <c r="WI91" i="3"/>
  <c r="UZ171" i="3"/>
  <c r="VF64" i="3"/>
  <c r="QL99" i="3"/>
  <c r="WC121" i="3"/>
  <c r="VF63" i="3"/>
  <c r="UN171" i="3"/>
  <c r="VF55" i="3"/>
  <c r="WB54" i="3"/>
  <c r="KZ71" i="3"/>
  <c r="OI12" i="3"/>
  <c r="UP128" i="3"/>
  <c r="WC47" i="3"/>
  <c r="VV107" i="3"/>
  <c r="WB71" i="3"/>
  <c r="QL66" i="3"/>
  <c r="VD11" i="3"/>
  <c r="UR35" i="3"/>
  <c r="VW18" i="3"/>
  <c r="TS137" i="3" a="1"/>
  <c r="TS137" i="3" s="1"/>
  <c r="TT137" i="3" a="1"/>
  <c r="TT137" i="3" s="1"/>
  <c r="VB137" i="3"/>
  <c r="TT15" i="3" a="1"/>
  <c r="TT15" i="3" s="1"/>
  <c r="TS15" i="3" a="1"/>
  <c r="TS15" i="3" s="1"/>
  <c r="VG164" i="3"/>
  <c r="MF91" i="3" a="1"/>
  <c r="MF91" i="3" s="1"/>
  <c r="MD91" i="3" a="1"/>
  <c r="MD91" i="3" s="1"/>
  <c r="MC91" i="3" a="1"/>
  <c r="MC91" i="3" s="1"/>
  <c r="LB91" i="3" s="1"/>
  <c r="ME91" i="3" a="1"/>
  <c r="ME91" i="3" s="1"/>
  <c r="WB29" i="3"/>
  <c r="RU128" i="3" a="1"/>
  <c r="RU128" i="3" s="1"/>
  <c r="RT128" i="3" a="1"/>
  <c r="RT128" i="3" s="1"/>
  <c r="VY24" i="3"/>
  <c r="VJ12" i="3"/>
  <c r="MH91" i="3" a="1"/>
  <c r="MH91" i="3" s="1"/>
  <c r="MI91" i="3" a="1"/>
  <c r="MI91" i="3" s="1"/>
  <c r="QL61" i="3"/>
  <c r="OJ98" i="3"/>
  <c r="OG98" i="3" s="1"/>
  <c r="PP5" i="3" a="1"/>
  <c r="PP5" i="3" s="1"/>
  <c r="PQ5" i="3" a="1"/>
  <c r="PQ5" i="3" s="1"/>
  <c r="UR12" i="3"/>
  <c r="VG80" i="3"/>
  <c r="WG17" i="3"/>
  <c r="WG29" i="3"/>
  <c r="VF16" i="3"/>
  <c r="UZ21" i="3"/>
  <c r="VV94" i="3"/>
  <c r="UP28" i="3"/>
  <c r="WG112" i="3"/>
  <c r="WA178" i="3"/>
  <c r="VT100" i="3"/>
  <c r="WC64" i="3"/>
  <c r="QL46" i="3"/>
  <c r="PK78" i="3" a="1"/>
  <c r="PK78" i="3" s="1"/>
  <c r="OJ78" i="3" s="1"/>
  <c r="OG78" i="3" s="1"/>
  <c r="PN78" i="3" a="1"/>
  <c r="PN78" i="3" s="1"/>
  <c r="VY61" i="3"/>
  <c r="TO5" i="3" a="1"/>
  <c r="TO5" i="3" s="1"/>
  <c r="TP5" i="3" a="1"/>
  <c r="TP5" i="3" s="1"/>
  <c r="TQ5" i="3" a="1"/>
  <c r="TQ5" i="3" s="1"/>
  <c r="TN5" i="3" a="1"/>
  <c r="TN5" i="3" s="1"/>
  <c r="VL5" i="3"/>
  <c r="LC52" i="3"/>
  <c r="WG96" i="3"/>
  <c r="QM14" i="3"/>
  <c r="PQ64" i="3" a="1"/>
  <c r="PQ64" i="3" s="1"/>
  <c r="PP64" i="3" a="1"/>
  <c r="PP64" i="3" s="1"/>
  <c r="UV128" i="3"/>
  <c r="PK38" i="3" a="1"/>
  <c r="PK38" i="3" s="1"/>
  <c r="OJ38" i="3" s="1"/>
  <c r="OG38" i="3" s="1"/>
  <c r="PN38" i="3" a="1"/>
  <c r="PN38" i="3" s="1"/>
  <c r="UZ144" i="3"/>
  <c r="LC20" i="3"/>
  <c r="WB97" i="3"/>
  <c r="PP115" i="3" a="1"/>
  <c r="PP115" i="3" s="1"/>
  <c r="PQ115" i="3" a="1"/>
  <c r="PQ115" i="3" s="1"/>
  <c r="VY87" i="3"/>
  <c r="UV159" i="3"/>
  <c r="LC53" i="3"/>
  <c r="OI89" i="3"/>
  <c r="VX66" i="3"/>
  <c r="UR7" i="3"/>
  <c r="OK29" i="3"/>
  <c r="LA108" i="3"/>
  <c r="OI62" i="3"/>
  <c r="UW71" i="3"/>
  <c r="WG149" i="3"/>
  <c r="UN126" i="3"/>
  <c r="QN6" i="3"/>
  <c r="WA73" i="3"/>
  <c r="LA31" i="3"/>
  <c r="LA91" i="3"/>
  <c r="OI101" i="3"/>
  <c r="UN5" i="3"/>
  <c r="VA130" i="3"/>
  <c r="VB79" i="3"/>
  <c r="VI109" i="3"/>
  <c r="WA179" i="3"/>
  <c r="VQ108" i="3"/>
  <c r="TT108" i="3" a="1"/>
  <c r="TT108" i="3" s="1"/>
  <c r="TS108" i="3" a="1"/>
  <c r="TS108" i="3" s="1"/>
  <c r="RU107" i="3" a="1"/>
  <c r="RU107" i="3" s="1"/>
  <c r="RT107" i="3" a="1"/>
  <c r="RT107" i="3" s="1"/>
  <c r="OK19" i="3"/>
  <c r="OI11" i="3"/>
  <c r="WB37" i="3"/>
  <c r="LA52" i="3"/>
  <c r="VF85" i="3"/>
  <c r="LA89" i="3"/>
  <c r="VY46" i="3"/>
  <c r="VB107" i="3"/>
  <c r="VY88" i="3"/>
  <c r="PQ77" i="3" a="1"/>
  <c r="PQ77" i="3" s="1"/>
  <c r="PP77" i="3" a="1"/>
  <c r="PP77" i="3" s="1"/>
  <c r="VB59" i="3"/>
  <c r="VV14" i="3"/>
  <c r="MD139" i="3" a="1"/>
  <c r="MD139" i="3" s="1"/>
  <c r="MF139" i="3" a="1"/>
  <c r="MF139" i="3" s="1"/>
  <c r="ME139" i="3" a="1"/>
  <c r="ME139" i="3" s="1"/>
  <c r="MC139" i="3" a="1"/>
  <c r="MC139" i="3" s="1"/>
  <c r="LB139" i="3" s="1"/>
  <c r="KY139" i="3" s="1"/>
  <c r="QO47" i="3"/>
  <c r="VF109" i="3"/>
  <c r="OI122" i="3"/>
  <c r="WD29" i="3"/>
  <c r="RT159" i="3" a="1"/>
  <c r="RT159" i="3" s="1"/>
  <c r="RU159" i="3" a="1"/>
  <c r="RU159" i="3" s="1"/>
  <c r="RT78" i="3" a="1"/>
  <c r="RT78" i="3" s="1"/>
  <c r="RU78" i="3" a="1"/>
  <c r="RU78" i="3" s="1"/>
  <c r="VA88" i="3"/>
  <c r="RT132" i="3" a="1"/>
  <c r="RT132" i="3" s="1"/>
  <c r="RU132" i="3" a="1"/>
  <c r="RU132" i="3" s="1"/>
  <c r="VA33" i="3"/>
  <c r="UR34" i="3"/>
  <c r="QM21" i="3"/>
  <c r="UW27" i="3"/>
  <c r="UR42" i="3"/>
  <c r="VW52" i="3"/>
  <c r="VF47" i="3"/>
  <c r="UO4" i="3"/>
  <c r="UT43" i="3"/>
  <c r="WI134" i="3"/>
  <c r="OH73" i="3"/>
  <c r="WG35" i="3"/>
  <c r="UP79" i="3"/>
  <c r="WB17" i="3"/>
  <c r="VE7" i="3"/>
  <c r="QO16" i="3"/>
  <c r="VA64" i="3"/>
  <c r="OK25" i="3"/>
  <c r="VV119" i="3"/>
  <c r="WI12" i="3"/>
  <c r="VF81" i="3"/>
  <c r="KZ63" i="3"/>
  <c r="RU127" i="3" a="1"/>
  <c r="RU127" i="3" s="1"/>
  <c r="RT127" i="3" a="1"/>
  <c r="RT127" i="3" s="1"/>
  <c r="QM67" i="3"/>
  <c r="PK15" i="3" a="1"/>
  <c r="PK15" i="3" s="1"/>
  <c r="OJ15" i="3" s="1"/>
  <c r="OG15" i="3" s="1"/>
  <c r="PN15" i="3" a="1"/>
  <c r="PN15" i="3" s="1"/>
  <c r="PQ185" i="3" a="1"/>
  <c r="PQ185" i="3" s="1"/>
  <c r="PP185" i="3" a="1"/>
  <c r="PP185" i="3" s="1"/>
  <c r="WB23" i="3"/>
  <c r="VY70" i="3"/>
  <c r="MH158" i="3" a="1"/>
  <c r="MH158" i="3" s="1"/>
  <c r="MI158" i="3" a="1"/>
  <c r="MI158" i="3" s="1"/>
  <c r="WA21" i="3"/>
  <c r="UW53" i="3"/>
  <c r="VB52" i="3"/>
  <c r="OH60" i="3"/>
  <c r="VV127" i="3"/>
  <c r="UP132" i="3"/>
  <c r="OK71" i="3"/>
  <c r="QL33" i="3"/>
  <c r="LC17" i="3"/>
  <c r="VB116" i="3"/>
  <c r="OH48" i="3"/>
  <c r="PN127" i="3" a="1"/>
  <c r="PN127" i="3" s="1"/>
  <c r="PK127" i="3" a="1"/>
  <c r="PK127" i="3" s="1"/>
  <c r="OJ127" i="3" s="1"/>
  <c r="OG127" i="3" s="1"/>
  <c r="VT46" i="3"/>
  <c r="UV170" i="3"/>
  <c r="WD47" i="3"/>
  <c r="UW181" i="3"/>
  <c r="UX197" i="3"/>
  <c r="VA191" i="3"/>
  <c r="VE175" i="3"/>
  <c r="UX156" i="3"/>
  <c r="MD174" i="3" a="1"/>
  <c r="MD174" i="3" s="1"/>
  <c r="MF174" i="3" a="1"/>
  <c r="MF174" i="3" s="1"/>
  <c r="ME174" i="3" a="1"/>
  <c r="ME174" i="3" s="1"/>
  <c r="MC174" i="3" a="1"/>
  <c r="MC174" i="3" s="1"/>
  <c r="LB174" i="3" s="1"/>
  <c r="UW180" i="3"/>
  <c r="MC198" i="3" a="1"/>
  <c r="MC198" i="3" s="1"/>
  <c r="MF198" i="3" a="1"/>
  <c r="MF198" i="3" s="1"/>
  <c r="ME198" i="3" a="1"/>
  <c r="ME198" i="3" s="1"/>
  <c r="MD198" i="3" a="1"/>
  <c r="MD198" i="3" s="1"/>
  <c r="LB198" i="3" s="1"/>
  <c r="QM195" i="3"/>
  <c r="UT197" i="3"/>
  <c r="UX186" i="3"/>
  <c r="UT164" i="3"/>
  <c r="LC188" i="3"/>
  <c r="WE166" i="3"/>
  <c r="KZ191" i="3"/>
  <c r="OI200" i="3"/>
  <c r="LA177" i="3"/>
  <c r="RQ148" i="3" a="1"/>
  <c r="RQ148" i="3" s="1"/>
  <c r="RP148" i="3" a="1"/>
  <c r="RP148" i="3" s="1"/>
  <c r="RO148" i="3" a="1"/>
  <c r="RO148" i="3" s="1"/>
  <c r="QN148" i="3" s="1"/>
  <c r="QK148" i="3" s="1"/>
  <c r="RR148" i="3" a="1"/>
  <c r="RR148" i="3" s="1"/>
  <c r="VE168" i="3"/>
  <c r="WA131" i="3"/>
  <c r="VW146" i="3"/>
  <c r="VT182" i="3"/>
  <c r="TQ195" i="3" a="1"/>
  <c r="TQ195" i="3" s="1"/>
  <c r="TN195" i="3" a="1"/>
  <c r="TN195" i="3" s="1"/>
  <c r="TP195" i="3" a="1"/>
  <c r="TP195" i="3" s="1"/>
  <c r="TO195" i="3" a="1"/>
  <c r="TO195" i="3" s="1"/>
  <c r="VL195" i="3"/>
  <c r="TS188" i="3" a="1"/>
  <c r="TS188" i="3" s="1"/>
  <c r="TT188" i="3" a="1"/>
  <c r="TT188" i="3" s="1"/>
  <c r="VQ188" i="3"/>
  <c r="WE180" i="3"/>
  <c r="KZ184" i="3"/>
  <c r="UN148" i="3"/>
  <c r="OK200" i="3"/>
  <c r="UN196" i="3"/>
  <c r="UX157" i="3"/>
  <c r="VI181" i="3"/>
  <c r="VG186" i="3"/>
  <c r="WG194" i="3"/>
  <c r="LA146" i="3"/>
  <c r="MD188" i="3" a="1"/>
  <c r="MD188" i="3" s="1"/>
  <c r="MF188" i="3" a="1"/>
  <c r="MF188" i="3" s="1"/>
  <c r="ME188" i="3" a="1"/>
  <c r="ME188" i="3" s="1"/>
  <c r="MC188" i="3" a="1"/>
  <c r="MC188" i="3" s="1"/>
  <c r="LB188" i="3" s="1"/>
  <c r="KY188" i="3" s="1"/>
  <c r="VW176" i="3"/>
  <c r="LA190" i="3"/>
  <c r="VB184" i="3"/>
  <c r="OH167" i="3"/>
  <c r="WD175" i="3"/>
  <c r="OK191" i="3"/>
  <c r="UT167" i="3"/>
  <c r="QM192" i="3"/>
  <c r="MH197" i="3" a="1"/>
  <c r="MH197" i="3" s="1"/>
  <c r="LB197" i="3" s="1"/>
  <c r="KY197" i="3" s="1"/>
  <c r="MI197" i="3" a="1"/>
  <c r="MI197" i="3" s="1"/>
  <c r="WA151" i="3"/>
  <c r="VK174" i="3"/>
  <c r="QO200" i="3"/>
  <c r="VF146" i="3"/>
  <c r="UN184" i="3"/>
  <c r="OH185" i="3"/>
  <c r="OJ151" i="3"/>
  <c r="VK144" i="3"/>
  <c r="VA173" i="3"/>
  <c r="PP197" i="3" a="1"/>
  <c r="PP197" i="3" s="1"/>
  <c r="PQ197" i="3" a="1"/>
  <c r="PQ197" i="3" s="1"/>
  <c r="UP157" i="3"/>
  <c r="VA156" i="3"/>
  <c r="OK170" i="3"/>
  <c r="VW129" i="3"/>
  <c r="UT192" i="3"/>
  <c r="WI125" i="3"/>
  <c r="RO83" i="3" a="1"/>
  <c r="RO83" i="3" s="1"/>
  <c r="RQ83" i="3" a="1"/>
  <c r="RQ83" i="3" s="1"/>
  <c r="QN83" i="3" s="1"/>
  <c r="QK83" i="3" s="1"/>
  <c r="RR83" i="3" a="1"/>
  <c r="RR83" i="3" s="1"/>
  <c r="RP83" i="3" a="1"/>
  <c r="RP83" i="3" s="1"/>
  <c r="VK131" i="3"/>
  <c r="VL190" i="3"/>
  <c r="UR184" i="3"/>
  <c r="QM142" i="3"/>
  <c r="UO117" i="3"/>
  <c r="OH151" i="3"/>
  <c r="WC173" i="3"/>
  <c r="VV177" i="3"/>
  <c r="KZ136" i="3"/>
  <c r="VG183" i="3"/>
  <c r="UR199" i="3"/>
  <c r="WD181" i="3"/>
  <c r="WB199" i="3"/>
  <c r="WG170" i="3"/>
  <c r="QL98" i="3"/>
  <c r="LB185" i="3"/>
  <c r="KY185" i="3" s="1"/>
  <c r="PK182" i="3" a="1"/>
  <c r="PK182" i="3" s="1"/>
  <c r="OJ182" i="3" s="1"/>
  <c r="PN182" i="3" a="1"/>
  <c r="PN182" i="3" s="1"/>
  <c r="RQ197" i="3" a="1"/>
  <c r="RQ197" i="3" s="1"/>
  <c r="RO197" i="3" a="1"/>
  <c r="RO197" i="3" s="1"/>
  <c r="QN197" i="3" s="1"/>
  <c r="RP197" i="3" a="1"/>
  <c r="RP197" i="3" s="1"/>
  <c r="RR197" i="3" a="1"/>
  <c r="RR197" i="3" s="1"/>
  <c r="WA185" i="3"/>
  <c r="LC178" i="3"/>
  <c r="VQ163" i="3"/>
  <c r="TT163" i="3" a="1"/>
  <c r="TT163" i="3" s="1"/>
  <c r="TS163" i="3" a="1"/>
  <c r="TS163" i="3" s="1"/>
  <c r="VX168" i="3"/>
  <c r="VG194" i="3"/>
  <c r="MD176" i="3" a="1"/>
  <c r="MD176" i="3" s="1"/>
  <c r="MF176" i="3" a="1"/>
  <c r="MF176" i="3" s="1"/>
  <c r="MC176" i="3" a="1"/>
  <c r="MC176" i="3" s="1"/>
  <c r="LB176" i="3" s="1"/>
  <c r="KY176" i="3" s="1"/>
  <c r="ME176" i="3" a="1"/>
  <c r="ME176" i="3" s="1"/>
  <c r="VQ178" i="3"/>
  <c r="LC194" i="3"/>
  <c r="TP199" i="3" a="1"/>
  <c r="TP199" i="3" s="1"/>
  <c r="TO199" i="3" a="1"/>
  <c r="TO199" i="3" s="1"/>
  <c r="TQ199" i="3" a="1"/>
  <c r="TQ199" i="3" s="1"/>
  <c r="TN199" i="3" a="1"/>
  <c r="TN199" i="3" s="1"/>
  <c r="VL199" i="3"/>
  <c r="KZ195" i="3"/>
  <c r="VK160" i="3"/>
  <c r="VW149" i="3"/>
  <c r="VF183" i="3"/>
  <c r="OI194" i="3"/>
  <c r="OK184" i="3"/>
  <c r="QO185" i="3"/>
  <c r="OI145" i="3"/>
  <c r="MC166" i="3" a="1"/>
  <c r="MC166" i="3" s="1"/>
  <c r="LB166" i="3" s="1"/>
  <c r="MD166" i="3" a="1"/>
  <c r="MD166" i="3" s="1"/>
  <c r="MF166" i="3" a="1"/>
  <c r="MF166" i="3" s="1"/>
  <c r="ME166" i="3" a="1"/>
  <c r="ME166" i="3" s="1"/>
  <c r="VG174" i="3"/>
  <c r="VG68" i="3"/>
  <c r="UX198" i="3"/>
  <c r="WI194" i="3"/>
  <c r="LC193" i="3"/>
  <c r="VB194" i="3"/>
  <c r="WB89" i="3"/>
  <c r="VE129" i="3"/>
  <c r="UR192" i="3"/>
  <c r="WF176" i="3"/>
  <c r="VG193" i="3"/>
  <c r="QM154" i="3"/>
  <c r="UW194" i="3"/>
  <c r="VW184" i="3"/>
  <c r="OK160" i="3"/>
  <c r="OH59" i="3"/>
  <c r="LC180" i="3"/>
  <c r="OI182" i="3"/>
  <c r="VC61" i="3"/>
  <c r="PQ132" i="3" a="1"/>
  <c r="PQ132" i="3" s="1"/>
  <c r="PP132" i="3" a="1"/>
  <c r="PP132" i="3" s="1"/>
  <c r="UP187" i="3"/>
  <c r="VF173" i="3"/>
  <c r="UR181" i="3"/>
  <c r="VV196" i="3"/>
  <c r="VK189" i="3"/>
  <c r="VK192" i="3"/>
  <c r="OH197" i="3"/>
  <c r="OJ101" i="3"/>
  <c r="UZ141" i="3"/>
  <c r="UR147" i="3"/>
  <c r="PP137" i="3" a="1"/>
  <c r="PP137" i="3" s="1"/>
  <c r="PQ137" i="3" a="1"/>
  <c r="PQ137" i="3" s="1"/>
  <c r="WG163" i="3"/>
  <c r="PK166" i="3" a="1"/>
  <c r="PK166" i="3" s="1"/>
  <c r="OJ166" i="3" s="1"/>
  <c r="PN166" i="3" a="1"/>
  <c r="PN166" i="3" s="1"/>
  <c r="WC103" i="3"/>
  <c r="LA187" i="3"/>
  <c r="VE198" i="3"/>
  <c r="UX171" i="3"/>
  <c r="VK94" i="3"/>
  <c r="OH134" i="3"/>
  <c r="QM166" i="3"/>
  <c r="UW151" i="3"/>
  <c r="VY96" i="3"/>
  <c r="UO152" i="3"/>
  <c r="PN180" i="3" a="1"/>
  <c r="PN180" i="3" s="1"/>
  <c r="PK180" i="3" a="1"/>
  <c r="PK180" i="3" s="1"/>
  <c r="OJ180" i="3" s="1"/>
  <c r="TN175" i="3" a="1"/>
  <c r="TN175" i="3" s="1"/>
  <c r="VL175" i="3"/>
  <c r="TP175" i="3" a="1"/>
  <c r="TP175" i="3" s="1"/>
  <c r="TQ175" i="3" a="1"/>
  <c r="TQ175" i="3" s="1"/>
  <c r="TO175" i="3" a="1"/>
  <c r="TO175" i="3" s="1"/>
  <c r="VQ183" i="3"/>
  <c r="QL194" i="3"/>
  <c r="RR150" i="3" a="1"/>
  <c r="RR150" i="3" s="1"/>
  <c r="RP150" i="3" a="1"/>
  <c r="RP150" i="3" s="1"/>
  <c r="RO150" i="3" a="1"/>
  <c r="RO150" i="3" s="1"/>
  <c r="QN150" i="3" s="1"/>
  <c r="RQ150" i="3" a="1"/>
  <c r="RQ150" i="3" s="1"/>
  <c r="QL79" i="3"/>
  <c r="TQ150" i="3" a="1"/>
  <c r="TQ150" i="3" s="1"/>
  <c r="TN150" i="3" a="1"/>
  <c r="TN150" i="3" s="1"/>
  <c r="TP150" i="3" a="1"/>
  <c r="TP150" i="3" s="1"/>
  <c r="TO150" i="3" a="1"/>
  <c r="TO150" i="3" s="1"/>
  <c r="VL150" i="3"/>
  <c r="WB138" i="3"/>
  <c r="QL184" i="3"/>
  <c r="OK178" i="3"/>
  <c r="WC175" i="3"/>
  <c r="VF158" i="3"/>
  <c r="WC80" i="3"/>
  <c r="VG189" i="3"/>
  <c r="UT181" i="3"/>
  <c r="ME138" i="3" a="1"/>
  <c r="ME138" i="3" s="1"/>
  <c r="MD138" i="3" a="1"/>
  <c r="MD138" i="3" s="1"/>
  <c r="MC138" i="3" a="1"/>
  <c r="MC138" i="3" s="1"/>
  <c r="LB138" i="3" s="1"/>
  <c r="MF138" i="3" a="1"/>
  <c r="MF138" i="3" s="1"/>
  <c r="VX144" i="3"/>
  <c r="VH173" i="3"/>
  <c r="UN105" i="3"/>
  <c r="VA152" i="3"/>
  <c r="UO190" i="3"/>
  <c r="UP100" i="3"/>
  <c r="UW136" i="3"/>
  <c r="VA192" i="3"/>
  <c r="QM115" i="3"/>
  <c r="RU133" i="3" a="1"/>
  <c r="RU133" i="3" s="1"/>
  <c r="RT133" i="3" a="1"/>
  <c r="RT133" i="3" s="1"/>
  <c r="QN133" i="3" s="1"/>
  <c r="VB167" i="3"/>
  <c r="VW159" i="3"/>
  <c r="UV127" i="3"/>
  <c r="VX166" i="3"/>
  <c r="WI158" i="3"/>
  <c r="VW158" i="3"/>
  <c r="UT130" i="3"/>
  <c r="WI171" i="3"/>
  <c r="LA121" i="3"/>
  <c r="VA87" i="3"/>
  <c r="VF199" i="3"/>
  <c r="QO107" i="3"/>
  <c r="QM64" i="3"/>
  <c r="VK177" i="3"/>
  <c r="WB175" i="3"/>
  <c r="VW150" i="3"/>
  <c r="QO129" i="3"/>
  <c r="VX163" i="3"/>
  <c r="OI179" i="3"/>
  <c r="OI195" i="3"/>
  <c r="VA188" i="3"/>
  <c r="US168" i="3"/>
  <c r="OH80" i="3"/>
  <c r="VF191" i="3"/>
  <c r="UV165" i="3"/>
  <c r="LA127" i="3"/>
  <c r="VG130" i="3"/>
  <c r="KZ190" i="3"/>
  <c r="UZ178" i="3"/>
  <c r="UN108" i="3"/>
  <c r="UO9" i="3"/>
  <c r="TQ182" i="3" a="1"/>
  <c r="TQ182" i="3" s="1"/>
  <c r="VL182" i="3"/>
  <c r="TN182" i="3" a="1"/>
  <c r="TN182" i="3" s="1"/>
  <c r="TO182" i="3" a="1"/>
  <c r="TO182" i="3" s="1"/>
  <c r="TP182" i="3" a="1"/>
  <c r="TP182" i="3" s="1"/>
  <c r="WI126" i="3"/>
  <c r="UW116" i="3"/>
  <c r="OK134" i="3"/>
  <c r="VQ113" i="3"/>
  <c r="VW185" i="3"/>
  <c r="UN152" i="3"/>
  <c r="QL26" i="3"/>
  <c r="VY122" i="3"/>
  <c r="QN161" i="3"/>
  <c r="OK141" i="3"/>
  <c r="QO166" i="3"/>
  <c r="OK177" i="3"/>
  <c r="UN185" i="3"/>
  <c r="WG87" i="3"/>
  <c r="QO25" i="3"/>
  <c r="VG148" i="3"/>
  <c r="QL114" i="3"/>
  <c r="RR63" i="3" a="1"/>
  <c r="RR63" i="3" s="1"/>
  <c r="RP63" i="3" a="1"/>
  <c r="RP63" i="3" s="1"/>
  <c r="RQ63" i="3" a="1"/>
  <c r="RQ63" i="3" s="1"/>
  <c r="RO63" i="3" a="1"/>
  <c r="RO63" i="3" s="1"/>
  <c r="QN63" i="3" s="1"/>
  <c r="VE193" i="3"/>
  <c r="VV125" i="3"/>
  <c r="OI171" i="3"/>
  <c r="QO158" i="3"/>
  <c r="US155" i="3"/>
  <c r="UN165" i="3"/>
  <c r="OH52" i="3"/>
  <c r="WG146" i="3"/>
  <c r="UN12" i="3"/>
  <c r="UT184" i="3"/>
  <c r="PP123" i="3" a="1"/>
  <c r="PP123" i="3" s="1"/>
  <c r="PQ123" i="3" a="1"/>
  <c r="PQ123" i="3" s="1"/>
  <c r="VF122" i="3"/>
  <c r="VK155" i="3"/>
  <c r="WD139" i="3"/>
  <c r="VY66" i="3"/>
  <c r="VA159" i="3"/>
  <c r="VX35" i="3"/>
  <c r="WG104" i="3"/>
  <c r="MI150" i="3" a="1"/>
  <c r="MI150" i="3" s="1"/>
  <c r="MH150" i="3" a="1"/>
  <c r="MH150" i="3" s="1"/>
  <c r="KZ146" i="3"/>
  <c r="TP124" i="3" a="1"/>
  <c r="TP124" i="3" s="1"/>
  <c r="TN124" i="3" a="1"/>
  <c r="TN124" i="3" s="1"/>
  <c r="TO124" i="3" a="1"/>
  <c r="TO124" i="3" s="1"/>
  <c r="TQ124" i="3" a="1"/>
  <c r="TQ124" i="3" s="1"/>
  <c r="VL124" i="3"/>
  <c r="QM106" i="3"/>
  <c r="PN140" i="3" a="1"/>
  <c r="PN140" i="3" s="1"/>
  <c r="PK140" i="3" a="1"/>
  <c r="PK140" i="3" s="1"/>
  <c r="OJ140" i="3" s="1"/>
  <c r="UY181" i="3"/>
  <c r="MI163" i="3" a="1"/>
  <c r="MI163" i="3" s="1"/>
  <c r="MH163" i="3" a="1"/>
  <c r="MH163" i="3" s="1"/>
  <c r="MH170" i="3" a="1"/>
  <c r="MH170" i="3" s="1"/>
  <c r="MI170" i="3" a="1"/>
  <c r="MI170" i="3" s="1"/>
  <c r="RT156" i="3" a="1"/>
  <c r="RT156" i="3" s="1"/>
  <c r="QN156" i="3" s="1"/>
  <c r="QK156" i="3" s="1"/>
  <c r="RU156" i="3" a="1"/>
  <c r="RU156" i="3" s="1"/>
  <c r="UZ41" i="3"/>
  <c r="VB13" i="3"/>
  <c r="VY172" i="3"/>
  <c r="TQ34" i="3" a="1"/>
  <c r="TQ34" i="3" s="1"/>
  <c r="TN34" i="3" a="1"/>
  <c r="TN34" i="3" s="1"/>
  <c r="TO34" i="3" a="1"/>
  <c r="TO34" i="3" s="1"/>
  <c r="TP34" i="3" a="1"/>
  <c r="TP34" i="3" s="1"/>
  <c r="VL34" i="3"/>
  <c r="VH30" i="3"/>
  <c r="LA179" i="3"/>
  <c r="VA61" i="3"/>
  <c r="VE174" i="3"/>
  <c r="VF70" i="3"/>
  <c r="WA189" i="3"/>
  <c r="WA140" i="3"/>
  <c r="VE155" i="3"/>
  <c r="MI171" i="3" a="1"/>
  <c r="MI171" i="3" s="1"/>
  <c r="MH171" i="3" a="1"/>
  <c r="MH171" i="3" s="1"/>
  <c r="QM194" i="3"/>
  <c r="VC200" i="3"/>
  <c r="LA80" i="3"/>
  <c r="UV162" i="3"/>
  <c r="LA175" i="3"/>
  <c r="LA124" i="3"/>
  <c r="UZ64" i="3"/>
  <c r="OI199" i="3"/>
  <c r="VW141" i="3"/>
  <c r="UX42" i="3"/>
  <c r="VV156" i="3"/>
  <c r="UV39" i="3"/>
  <c r="UP120" i="3"/>
  <c r="OH90" i="3"/>
  <c r="VZ155" i="3"/>
  <c r="VF135" i="3"/>
  <c r="UX173" i="3"/>
  <c r="WD107" i="3"/>
  <c r="VY151" i="3"/>
  <c r="TS102" i="3" a="1"/>
  <c r="TS102" i="3" s="1"/>
  <c r="TT102" i="3" a="1"/>
  <c r="TT102" i="3" s="1"/>
  <c r="VQ102" i="3"/>
  <c r="MC156" i="3" a="1"/>
  <c r="MC156" i="3" s="1"/>
  <c r="LB156" i="3" s="1"/>
  <c r="KY156" i="3" s="1"/>
  <c r="MF156" i="3" a="1"/>
  <c r="MF156" i="3" s="1"/>
  <c r="ME156" i="3" a="1"/>
  <c r="ME156" i="3" s="1"/>
  <c r="MD156" i="3" a="1"/>
  <c r="MD156" i="3" s="1"/>
  <c r="VB93" i="3"/>
  <c r="WC54" i="3"/>
  <c r="VG33" i="3"/>
  <c r="OK90" i="3"/>
  <c r="RR101" i="3" a="1"/>
  <c r="RR101" i="3" s="1"/>
  <c r="RP101" i="3" a="1"/>
  <c r="RP101" i="3" s="1"/>
  <c r="RO101" i="3" a="1"/>
  <c r="RO101" i="3" s="1"/>
  <c r="QN101" i="3" s="1"/>
  <c r="QK101" i="3" s="1"/>
  <c r="RQ101" i="3" a="1"/>
  <c r="RQ101" i="3" s="1"/>
  <c r="VT120" i="3"/>
  <c r="KZ149" i="3"/>
  <c r="OH55" i="3"/>
  <c r="UW92" i="3"/>
  <c r="WC113" i="3"/>
  <c r="VY169" i="3"/>
  <c r="UZ140" i="3"/>
  <c r="VX162" i="3"/>
  <c r="VX113" i="3"/>
  <c r="VV174" i="3"/>
  <c r="TS148" i="3" a="1"/>
  <c r="TS148" i="3" s="1"/>
  <c r="TT148" i="3" a="1"/>
  <c r="TT148" i="3" s="1"/>
  <c r="VQ148" i="3"/>
  <c r="LC78" i="3"/>
  <c r="OJ69" i="3"/>
  <c r="OK162" i="3"/>
  <c r="PQ148" i="3" a="1"/>
  <c r="PQ148" i="3" s="1"/>
  <c r="PP148" i="3" a="1"/>
  <c r="PP148" i="3" s="1"/>
  <c r="OJ148" i="3" s="1"/>
  <c r="WA139" i="3"/>
  <c r="UP17" i="3"/>
  <c r="WC6" i="3"/>
  <c r="WD75" i="3"/>
  <c r="PK132" i="3" a="1"/>
  <c r="PK132" i="3" s="1"/>
  <c r="PN132" i="3" a="1"/>
  <c r="PN132" i="3" s="1"/>
  <c r="OJ132" i="3" s="1"/>
  <c r="OG132" i="3" s="1"/>
  <c r="VV172" i="3"/>
  <c r="VT64" i="3"/>
  <c r="VL135" i="3"/>
  <c r="UX193" i="3"/>
  <c r="VY197" i="3"/>
  <c r="WI124" i="3"/>
  <c r="VH179" i="3"/>
  <c r="WD165" i="3"/>
  <c r="VF103" i="3"/>
  <c r="WD110" i="3"/>
  <c r="WA93" i="3"/>
  <c r="LC123" i="3"/>
  <c r="OK169" i="3"/>
  <c r="LB102" i="3"/>
  <c r="KY102" i="3" s="1"/>
  <c r="VL177" i="3"/>
  <c r="TS169" i="3" a="1"/>
  <c r="TS169" i="3" s="1"/>
  <c r="TT169" i="3" a="1"/>
  <c r="TT169" i="3" s="1"/>
  <c r="VQ169" i="3"/>
  <c r="VQ116" i="3"/>
  <c r="WI150" i="3"/>
  <c r="WD35" i="3"/>
  <c r="VK71" i="3"/>
  <c r="VT137" i="3"/>
  <c r="VL4" i="3"/>
  <c r="OH171" i="3"/>
  <c r="RT103" i="3" a="1"/>
  <c r="RT103" i="3" s="1"/>
  <c r="RU103" i="3" a="1"/>
  <c r="RU103" i="3" s="1"/>
  <c r="VY25" i="3"/>
  <c r="VY134" i="3"/>
  <c r="OI102" i="3"/>
  <c r="VA117" i="3"/>
  <c r="UT128" i="3"/>
  <c r="VX136" i="3"/>
  <c r="QL39" i="3"/>
  <c r="WC125" i="3"/>
  <c r="VD147" i="3"/>
  <c r="UO126" i="3"/>
  <c r="KZ194" i="3"/>
  <c r="VK168" i="3"/>
  <c r="UR21" i="3"/>
  <c r="VG92" i="3"/>
  <c r="RP164" i="3" a="1"/>
  <c r="RP164" i="3" s="1"/>
  <c r="RQ164" i="3" a="1"/>
  <c r="RQ164" i="3" s="1"/>
  <c r="QN164" i="3" s="1"/>
  <c r="QK164" i="3" s="1"/>
  <c r="RO164" i="3" a="1"/>
  <c r="RO164" i="3" s="1"/>
  <c r="RR164" i="3" a="1"/>
  <c r="RR164" i="3" s="1"/>
  <c r="VK9" i="3"/>
  <c r="OK86" i="3"/>
  <c r="VA58" i="3"/>
  <c r="WG117" i="3"/>
  <c r="UX74" i="3"/>
  <c r="PQ128" i="3" a="1"/>
  <c r="PQ128" i="3" s="1"/>
  <c r="PP128" i="3" a="1"/>
  <c r="PP128" i="3" s="1"/>
  <c r="VE101" i="3"/>
  <c r="WA136" i="3"/>
  <c r="LA129" i="3"/>
  <c r="UN189" i="3"/>
  <c r="VV199" i="3"/>
  <c r="UZ151" i="3"/>
  <c r="UW167" i="3"/>
  <c r="QM129" i="3"/>
  <c r="RO186" i="3" a="1"/>
  <c r="RO186" i="3" s="1"/>
  <c r="QN186" i="3" s="1"/>
  <c r="RR186" i="3" a="1"/>
  <c r="RR186" i="3" s="1"/>
  <c r="RP186" i="3" a="1"/>
  <c r="RP186" i="3" s="1"/>
  <c r="RQ186" i="3" a="1"/>
  <c r="RQ186" i="3" s="1"/>
  <c r="VA148" i="3"/>
  <c r="VE188" i="3"/>
  <c r="UV11" i="3"/>
  <c r="VW138" i="3"/>
  <c r="VQ144" i="3"/>
  <c r="UX94" i="3"/>
  <c r="UN57" i="3"/>
  <c r="KZ153" i="3"/>
  <c r="QL31" i="3"/>
  <c r="OJ112" i="3"/>
  <c r="KZ83" i="3"/>
  <c r="VT166" i="3"/>
  <c r="WI35" i="3"/>
  <c r="UP153" i="3"/>
  <c r="TP153" i="3" a="1"/>
  <c r="TP153" i="3" s="1"/>
  <c r="TO153" i="3" a="1"/>
  <c r="TO153" i="3" s="1"/>
  <c r="TN153" i="3" a="1"/>
  <c r="TN153" i="3" s="1"/>
  <c r="TQ153" i="3" a="1"/>
  <c r="TQ153" i="3" s="1"/>
  <c r="VL153" i="3"/>
  <c r="UT108" i="3"/>
  <c r="TT81" i="3" a="1"/>
  <c r="TT81" i="3" s="1"/>
  <c r="TS81" i="3" a="1"/>
  <c r="TS81" i="3" s="1"/>
  <c r="RQ140" i="3" a="1"/>
  <c r="RQ140" i="3" s="1"/>
  <c r="QN140" i="3" s="1"/>
  <c r="RO140" i="3" a="1"/>
  <c r="RO140" i="3" s="1"/>
  <c r="RR140" i="3" a="1"/>
  <c r="RR140" i="3" s="1"/>
  <c r="RP140" i="3" a="1"/>
  <c r="RP140" i="3" s="1"/>
  <c r="UZ132" i="3"/>
  <c r="WE91" i="3"/>
  <c r="UP83" i="3"/>
  <c r="VE14" i="3"/>
  <c r="UN70" i="3"/>
  <c r="OK116" i="3"/>
  <c r="VG171" i="3"/>
  <c r="VZ132" i="3"/>
  <c r="UN16" i="3"/>
  <c r="VX179" i="3"/>
  <c r="VV184" i="3"/>
  <c r="OH84" i="3"/>
  <c r="UT17" i="3"/>
  <c r="VK11" i="3"/>
  <c r="VY18" i="3"/>
  <c r="UX48" i="3"/>
  <c r="VY76" i="3"/>
  <c r="UO179" i="3"/>
  <c r="OH100" i="3"/>
  <c r="VT111" i="3"/>
  <c r="RP69" i="3" a="1"/>
  <c r="RP69" i="3" s="1"/>
  <c r="RQ69" i="3" a="1"/>
  <c r="RQ69" i="3" s="1"/>
  <c r="RR69" i="3" a="1"/>
  <c r="RR69" i="3" s="1"/>
  <c r="RO69" i="3" a="1"/>
  <c r="RO69" i="3" s="1"/>
  <c r="UV148" i="3"/>
  <c r="UW134" i="3"/>
  <c r="LC23" i="3"/>
  <c r="UX79" i="3"/>
  <c r="WD58" i="3"/>
  <c r="QL167" i="3"/>
  <c r="VA20" i="3"/>
  <c r="WB12" i="3"/>
  <c r="QM113" i="3"/>
  <c r="OI185" i="3"/>
  <c r="VB180" i="3"/>
  <c r="UV62" i="3"/>
  <c r="VX121" i="3"/>
  <c r="UP195" i="3"/>
  <c r="UP51" i="3"/>
  <c r="VV26" i="3"/>
  <c r="RT149" i="3" a="1"/>
  <c r="RT149" i="3" s="1"/>
  <c r="RU149" i="3" a="1"/>
  <c r="RU149" i="3" s="1"/>
  <c r="OK14" i="3"/>
  <c r="UT46" i="3"/>
  <c r="WG78" i="3"/>
  <c r="QL149" i="3"/>
  <c r="UT15" i="3"/>
  <c r="UV137" i="3"/>
  <c r="MI122" i="3" a="1"/>
  <c r="MI122" i="3" s="1"/>
  <c r="MH122" i="3" a="1"/>
  <c r="MH122" i="3" s="1"/>
  <c r="WI187" i="3"/>
  <c r="UR64" i="3"/>
  <c r="VV25" i="3"/>
  <c r="WD64" i="3"/>
  <c r="WI50" i="3"/>
  <c r="VG151" i="3"/>
  <c r="PQ99" i="3" a="1"/>
  <c r="PQ99" i="3" s="1"/>
  <c r="PP99" i="3" a="1"/>
  <c r="PP99" i="3" s="1"/>
  <c r="VE82" i="3"/>
  <c r="WI172" i="3"/>
  <c r="KZ21" i="3"/>
  <c r="VF83" i="3"/>
  <c r="OK199" i="3"/>
  <c r="WD118" i="3"/>
  <c r="VK102" i="3"/>
  <c r="UZ72" i="3"/>
  <c r="OI60" i="3"/>
  <c r="WA40" i="3"/>
  <c r="MH133" i="3" a="1"/>
  <c r="MH133" i="3" s="1"/>
  <c r="LB133" i="3" s="1"/>
  <c r="MI133" i="3" a="1"/>
  <c r="MI133" i="3" s="1"/>
  <c r="KZ28" i="3"/>
  <c r="QN114" i="3"/>
  <c r="UZ153" i="3"/>
  <c r="UW45" i="3"/>
  <c r="UU119" i="3"/>
  <c r="VL144" i="3"/>
  <c r="UW80" i="3"/>
  <c r="LA195" i="3"/>
  <c r="VW73" i="3"/>
  <c r="VW134" i="3"/>
  <c r="VG18" i="3"/>
  <c r="UN149" i="3"/>
  <c r="QM36" i="3"/>
  <c r="WI157" i="3"/>
  <c r="VV158" i="3"/>
  <c r="VK75" i="3"/>
  <c r="UO121" i="3"/>
  <c r="UO53" i="3"/>
  <c r="MF128" i="3" a="1"/>
  <c r="MF128" i="3" s="1"/>
  <c r="MD128" i="3" a="1"/>
  <c r="MD128" i="3" s="1"/>
  <c r="MC128" i="3" a="1"/>
  <c r="MC128" i="3" s="1"/>
  <c r="ME128" i="3" a="1"/>
  <c r="ME128" i="3" s="1"/>
  <c r="LB128" i="3" s="1"/>
  <c r="KY128" i="3" s="1"/>
  <c r="LA7" i="3"/>
  <c r="PK156" i="3" a="1"/>
  <c r="PK156" i="3" s="1"/>
  <c r="PN156" i="3" a="1"/>
  <c r="PN156" i="3" s="1"/>
  <c r="WB19" i="3"/>
  <c r="RO188" i="3" a="1"/>
  <c r="RO188" i="3" s="1"/>
  <c r="QN188" i="3" s="1"/>
  <c r="QK188" i="3" s="1"/>
  <c r="RR188" i="3" a="1"/>
  <c r="RR188" i="3" s="1"/>
  <c r="RQ188" i="3" a="1"/>
  <c r="RQ188" i="3" s="1"/>
  <c r="RP188" i="3" a="1"/>
  <c r="RP188" i="3" s="1"/>
  <c r="UZ104" i="3"/>
  <c r="UU144" i="3"/>
  <c r="QO20" i="3"/>
  <c r="VA96" i="3"/>
  <c r="UT52" i="3"/>
  <c r="UV134" i="3"/>
  <c r="VX22" i="3"/>
  <c r="TS103" i="3" a="1"/>
  <c r="TS103" i="3" s="1"/>
  <c r="TT103" i="3" a="1"/>
  <c r="TT103" i="3" s="1"/>
  <c r="VQ103" i="3"/>
  <c r="UW19" i="3"/>
  <c r="RT154" i="3" a="1"/>
  <c r="RT154" i="3" s="1"/>
  <c r="RU154" i="3" a="1"/>
  <c r="RU154" i="3" s="1"/>
  <c r="UT144" i="3"/>
  <c r="VJ93" i="3"/>
  <c r="OJ156" i="3"/>
  <c r="VQ54" i="3"/>
  <c r="QM53" i="3"/>
  <c r="US57" i="3"/>
  <c r="VY89" i="3"/>
  <c r="TP176" i="3" a="1"/>
  <c r="TP176" i="3" s="1"/>
  <c r="TQ176" i="3" a="1"/>
  <c r="TQ176" i="3" s="1"/>
  <c r="TO176" i="3" a="1"/>
  <c r="TO176" i="3" s="1"/>
  <c r="TN176" i="3" a="1"/>
  <c r="TN176" i="3" s="1"/>
  <c r="VL176" i="3"/>
  <c r="MD29" i="3" a="1"/>
  <c r="MD29" i="3" s="1"/>
  <c r="MF29" i="3" a="1"/>
  <c r="MF29" i="3" s="1"/>
  <c r="ME29" i="3" a="1"/>
  <c r="ME29" i="3" s="1"/>
  <c r="MC29" i="3" a="1"/>
  <c r="MC29" i="3" s="1"/>
  <c r="LB29" i="3" s="1"/>
  <c r="QN81" i="3"/>
  <c r="VQ184" i="3"/>
  <c r="QM42" i="3"/>
  <c r="VV96" i="3"/>
  <c r="UO17" i="3"/>
  <c r="VH101" i="3"/>
  <c r="WD138" i="3"/>
  <c r="UV32" i="3"/>
  <c r="UV176" i="3"/>
  <c r="QO103" i="3"/>
  <c r="MH32" i="3" a="1"/>
  <c r="MH32" i="3" s="1"/>
  <c r="MI32" i="3" a="1"/>
  <c r="MI32" i="3" s="1"/>
  <c r="LC126" i="3"/>
  <c r="RQ71" i="3" a="1"/>
  <c r="RQ71" i="3" s="1"/>
  <c r="RO71" i="3" a="1"/>
  <c r="RO71" i="3" s="1"/>
  <c r="QN71" i="3" s="1"/>
  <c r="QK71" i="3" s="1"/>
  <c r="RR71" i="3" a="1"/>
  <c r="RR71" i="3" s="1"/>
  <c r="RP71" i="3" a="1"/>
  <c r="RP71" i="3" s="1"/>
  <c r="UW31" i="3"/>
  <c r="UZ55" i="3"/>
  <c r="UP26" i="3"/>
  <c r="VG109" i="3"/>
  <c r="OJ102" i="3"/>
  <c r="WA92" i="3"/>
  <c r="WI94" i="3"/>
  <c r="WF129" i="3"/>
  <c r="QN91" i="3"/>
  <c r="UU12" i="3"/>
  <c r="UU147" i="3"/>
  <c r="VG73" i="3"/>
  <c r="VT82" i="3"/>
  <c r="VV72" i="3"/>
  <c r="QO111" i="3"/>
  <c r="UP80" i="3"/>
  <c r="VY135" i="3"/>
  <c r="UN26" i="3"/>
  <c r="VV11" i="3"/>
  <c r="WI154" i="3"/>
  <c r="UV53" i="3"/>
  <c r="QL82" i="3"/>
  <c r="WI11" i="3"/>
  <c r="WD149" i="3"/>
  <c r="VA147" i="3"/>
  <c r="LC100" i="3"/>
  <c r="TS59" i="3" a="1"/>
  <c r="TS59" i="3" s="1"/>
  <c r="TT59" i="3" a="1"/>
  <c r="TT59" i="3" s="1"/>
  <c r="VQ59" i="3"/>
  <c r="VT34" i="3"/>
  <c r="VB38" i="3"/>
  <c r="UN175" i="3"/>
  <c r="PN72" i="3" a="1"/>
  <c r="PN72" i="3" s="1"/>
  <c r="PK72" i="3" a="1"/>
  <c r="PK72" i="3" s="1"/>
  <c r="OJ72" i="3" s="1"/>
  <c r="WI51" i="3"/>
  <c r="OI148" i="3"/>
  <c r="VB90" i="3"/>
  <c r="VT45" i="3"/>
  <c r="WI89" i="3"/>
  <c r="WC14" i="3"/>
  <c r="TT13" i="3" a="1"/>
  <c r="TT13" i="3" s="1"/>
  <c r="TS13" i="3" a="1"/>
  <c r="TS13" i="3" s="1"/>
  <c r="VQ13" i="3"/>
  <c r="OK131" i="3"/>
  <c r="WA133" i="3"/>
  <c r="VG94" i="3"/>
  <c r="UZ146" i="3"/>
  <c r="LB48" i="3"/>
  <c r="KY48" i="3" s="1"/>
  <c r="WD22" i="3"/>
  <c r="WA76" i="3"/>
  <c r="TQ38" i="3" a="1"/>
  <c r="TQ38" i="3" s="1"/>
  <c r="TN38" i="3" a="1"/>
  <c r="TN38" i="3" s="1"/>
  <c r="TP38" i="3" a="1"/>
  <c r="TP38" i="3" s="1"/>
  <c r="TO38" i="3" a="1"/>
  <c r="TO38" i="3" s="1"/>
  <c r="VL38" i="3"/>
  <c r="QL86" i="3"/>
  <c r="UR59" i="3"/>
  <c r="LA123" i="3"/>
  <c r="WG140" i="3"/>
  <c r="UX12" i="3"/>
  <c r="OH20" i="3"/>
  <c r="WG130" i="3"/>
  <c r="VA179" i="3"/>
  <c r="UZ13" i="3"/>
  <c r="VF74" i="3"/>
  <c r="WI52" i="3"/>
  <c r="LC36" i="3"/>
  <c r="QN18" i="3"/>
  <c r="VB112" i="3"/>
  <c r="VG79" i="3"/>
  <c r="OH78" i="3"/>
  <c r="UR173" i="3"/>
  <c r="UY158" i="3"/>
  <c r="LC3" i="3"/>
  <c r="VB61" i="3"/>
  <c r="VA56" i="3"/>
  <c r="WC142" i="3"/>
  <c r="WA16" i="3"/>
  <c r="RP48" i="3" a="1"/>
  <c r="RP48" i="3" s="1"/>
  <c r="RQ48" i="3" a="1"/>
  <c r="RQ48" i="3" s="1"/>
  <c r="RR48" i="3" a="1"/>
  <c r="RR48" i="3" s="1"/>
  <c r="RO48" i="3" a="1"/>
  <c r="RO48" i="3" s="1"/>
  <c r="QN48" i="3" s="1"/>
  <c r="QK48" i="3" s="1"/>
  <c r="QN103" i="3"/>
  <c r="QK103" i="3" s="1"/>
  <c r="VF65" i="3"/>
  <c r="OI70" i="3"/>
  <c r="OI123" i="3"/>
  <c r="OH10" i="3"/>
  <c r="KZ78" i="3"/>
  <c r="VW24" i="3"/>
  <c r="VY55" i="3"/>
  <c r="OH21" i="3"/>
  <c r="WE29" i="3"/>
  <c r="UZ94" i="3"/>
  <c r="UZ152" i="3"/>
  <c r="LC34" i="3"/>
  <c r="VK13" i="3"/>
  <c r="UZ60" i="3"/>
  <c r="UP32" i="3"/>
  <c r="VG43" i="3"/>
  <c r="MI90" i="3" a="1"/>
  <c r="MI90" i="3" s="1"/>
  <c r="MH90" i="3" a="1"/>
  <c r="MH90" i="3" s="1"/>
  <c r="LB90" i="3" s="1"/>
  <c r="UP4" i="3"/>
  <c r="VK91" i="3"/>
  <c r="VW86" i="3"/>
  <c r="VY199" i="3"/>
  <c r="OH54" i="3"/>
  <c r="UN51" i="3"/>
  <c r="TT72" i="3" a="1"/>
  <c r="TT72" i="3" s="1"/>
  <c r="TS72" i="3" a="1"/>
  <c r="TS72" i="3" s="1"/>
  <c r="VQ72" i="3"/>
  <c r="WG73" i="3"/>
  <c r="OK102" i="3"/>
  <c r="WC100" i="3"/>
  <c r="WC18" i="3"/>
  <c r="VJ15" i="3"/>
  <c r="VL10" i="3"/>
  <c r="UT111" i="3"/>
  <c r="LA47" i="3"/>
  <c r="UP72" i="3"/>
  <c r="VQ68" i="3"/>
  <c r="VE100" i="3"/>
  <c r="WD8" i="3"/>
  <c r="VT41" i="3"/>
  <c r="VC30" i="3"/>
  <c r="WI7" i="3"/>
  <c r="KZ122" i="3"/>
  <c r="RU122" i="3" a="1"/>
  <c r="RU122" i="3" s="1"/>
  <c r="RT122" i="3" a="1"/>
  <c r="RT122" i="3" s="1"/>
  <c r="KZ70" i="3"/>
  <c r="UX115" i="3"/>
  <c r="WC46" i="3"/>
  <c r="LC48" i="3"/>
  <c r="LC72" i="3"/>
  <c r="UT112" i="3"/>
  <c r="UW24" i="3"/>
  <c r="OI40" i="3"/>
  <c r="WI15" i="3"/>
  <c r="UR128" i="3"/>
  <c r="UV153" i="3"/>
  <c r="TQ36" i="3" a="1"/>
  <c r="TQ36" i="3" s="1"/>
  <c r="TP36" i="3" a="1"/>
  <c r="TP36" i="3" s="1"/>
  <c r="TO36" i="3" a="1"/>
  <c r="TO36" i="3" s="1"/>
  <c r="TN36" i="3" a="1"/>
  <c r="TN36" i="3" s="1"/>
  <c r="VL36" i="3"/>
  <c r="VE87" i="3"/>
  <c r="QO9" i="3"/>
  <c r="UO43" i="3"/>
  <c r="VY80" i="3"/>
  <c r="VF49" i="3"/>
  <c r="OK40" i="3"/>
  <c r="PP41" i="3" a="1"/>
  <c r="PP41" i="3" s="1"/>
  <c r="PQ41" i="3" a="1"/>
  <c r="PQ41" i="3" s="1"/>
  <c r="OH124" i="3"/>
  <c r="VV118" i="3"/>
  <c r="VC53" i="3"/>
  <c r="LC7" i="3"/>
  <c r="VA85" i="3"/>
  <c r="QO100" i="3"/>
  <c r="VV54" i="3"/>
  <c r="OK156" i="3"/>
  <c r="KZ55" i="3"/>
  <c r="MI147" i="3" a="1"/>
  <c r="MI147" i="3" s="1"/>
  <c r="MH147" i="3" a="1"/>
  <c r="MH147" i="3" s="1"/>
  <c r="LB147" i="3" s="1"/>
  <c r="WI48" i="3"/>
  <c r="VG108" i="3"/>
  <c r="VA108" i="3"/>
  <c r="UW26" i="3"/>
  <c r="VX68" i="3"/>
  <c r="PN118" i="3" a="1"/>
  <c r="PN118" i="3" s="1"/>
  <c r="PK118" i="3" a="1"/>
  <c r="PK118" i="3" s="1"/>
  <c r="OJ118" i="3" s="1"/>
  <c r="OK21" i="3"/>
  <c r="KZ11" i="3"/>
  <c r="QM28" i="3"/>
  <c r="UU24" i="3"/>
  <c r="PP149" i="3" a="1"/>
  <c r="PP149" i="3" s="1"/>
  <c r="OJ149" i="3" s="1"/>
  <c r="PQ149" i="3" a="1"/>
  <c r="PQ149" i="3" s="1"/>
  <c r="UZ46" i="3"/>
  <c r="TS50" i="3" a="1"/>
  <c r="TS50" i="3" s="1"/>
  <c r="TT50" i="3" a="1"/>
  <c r="TT50" i="3" s="1"/>
  <c r="VQ50" i="3"/>
  <c r="LC32" i="3"/>
  <c r="UX120" i="3"/>
  <c r="VA105" i="3"/>
  <c r="VB49" i="3"/>
  <c r="UN73" i="3"/>
  <c r="MI15" i="3" a="1"/>
  <c r="MI15" i="3" s="1"/>
  <c r="MH15" i="3" a="1"/>
  <c r="MH15" i="3" s="1"/>
  <c r="UX49" i="3"/>
  <c r="UN20" i="3"/>
  <c r="WC43" i="3"/>
  <c r="QO41" i="3"/>
  <c r="PN30" i="3" a="1"/>
  <c r="PN30" i="3" s="1"/>
  <c r="PK30" i="3" a="1"/>
  <c r="PK30" i="3" s="1"/>
  <c r="VH82" i="3"/>
  <c r="WG72" i="3"/>
  <c r="UF209" i="3"/>
  <c r="WE204" i="3" s="1"/>
  <c r="WE72" i="3" s="1"/>
  <c r="UF208" i="3"/>
  <c r="WE203" i="3" s="1"/>
  <c r="WE96" i="3" s="1"/>
  <c r="VY28" i="3"/>
  <c r="VB11" i="3"/>
  <c r="WI46" i="3"/>
  <c r="OI49" i="3"/>
  <c r="LA67" i="3"/>
  <c r="WD67" i="3"/>
  <c r="VG82" i="3"/>
  <c r="VQ177" i="3"/>
  <c r="VD53" i="3"/>
  <c r="KZ51" i="3"/>
  <c r="VK120" i="3"/>
  <c r="WB50" i="3"/>
  <c r="VB89" i="3"/>
  <c r="UY155" i="3"/>
  <c r="WG137" i="3"/>
  <c r="UT175" i="3"/>
  <c r="TT57" i="3" a="1"/>
  <c r="TT57" i="3" s="1"/>
  <c r="TS57" i="3" a="1"/>
  <c r="TS57" i="3" s="1"/>
  <c r="VQ57" i="3"/>
  <c r="VW53" i="3"/>
  <c r="UO127" i="3"/>
  <c r="QO35" i="3"/>
  <c r="PP111" i="3" a="1"/>
  <c r="PP111" i="3" s="1"/>
  <c r="PQ111" i="3" a="1"/>
  <c r="PQ111" i="3" s="1"/>
  <c r="VF46" i="3"/>
  <c r="TT32" i="3" a="1"/>
  <c r="TT32" i="3" s="1"/>
  <c r="TS32" i="3" a="1"/>
  <c r="TS32" i="3" s="1"/>
  <c r="VQ32" i="3"/>
  <c r="VV30" i="3"/>
  <c r="UT9" i="3"/>
  <c r="VX55" i="3"/>
  <c r="UT80" i="3"/>
  <c r="WB118" i="3"/>
  <c r="RU29" i="3" a="1"/>
  <c r="RU29" i="3" s="1"/>
  <c r="RT29" i="3" a="1"/>
  <c r="RT29" i="3" s="1"/>
  <c r="QN29" i="3" s="1"/>
  <c r="QK29" i="3" s="1"/>
  <c r="OK95" i="3"/>
  <c r="PK5" i="3" a="1"/>
  <c r="PK5" i="3" s="1"/>
  <c r="OJ5" i="3" s="1"/>
  <c r="PN5" i="3" a="1"/>
  <c r="PN5" i="3" s="1"/>
  <c r="TT78" i="3" a="1"/>
  <c r="TT78" i="3" s="1"/>
  <c r="VQ78" i="3"/>
  <c r="TS78" i="3" a="1"/>
  <c r="TS78" i="3" s="1"/>
  <c r="VJ58" i="3"/>
  <c r="WA64" i="3"/>
  <c r="WA96" i="3"/>
  <c r="VX132" i="3"/>
  <c r="VG74" i="3"/>
  <c r="VL75" i="3"/>
  <c r="VK70" i="3"/>
  <c r="VB102" i="3"/>
  <c r="QO136" i="3"/>
  <c r="WE22" i="3"/>
  <c r="VE26" i="3"/>
  <c r="VF66" i="3"/>
  <c r="QM59" i="3"/>
  <c r="VT175" i="3"/>
  <c r="UZ7" i="3"/>
  <c r="OH26" i="3"/>
  <c r="RT73" i="3" a="1"/>
  <c r="RT73" i="3" s="1"/>
  <c r="QN73" i="3" s="1"/>
  <c r="RU73" i="3" a="1"/>
  <c r="RU73" i="3" s="1"/>
  <c r="WC55" i="3"/>
  <c r="WF86" i="3"/>
  <c r="VJ76" i="3"/>
  <c r="QL108" i="3"/>
  <c r="OK110" i="3"/>
  <c r="MI35" i="3" a="1"/>
  <c r="MI35" i="3" s="1"/>
  <c r="MH35" i="3" a="1"/>
  <c r="MH35" i="3" s="1"/>
  <c r="WI74" i="3"/>
  <c r="UW77" i="3"/>
  <c r="QO56" i="3"/>
  <c r="VK125" i="3"/>
  <c r="VX8" i="3"/>
  <c r="TK209" i="3"/>
  <c r="VJ204" i="3" s="1"/>
  <c r="TK208" i="3"/>
  <c r="VJ203" i="3" s="1"/>
  <c r="VJ54" i="3" s="1"/>
  <c r="PQ164" i="3" a="1"/>
  <c r="PQ164" i="3" s="1"/>
  <c r="PP164" i="3" a="1"/>
  <c r="PP164" i="3" s="1"/>
  <c r="PK22" i="3" a="1"/>
  <c r="PK22" i="3" s="1"/>
  <c r="PN22" i="3" a="1"/>
  <c r="PN22" i="3" s="1"/>
  <c r="VK28" i="3"/>
  <c r="UV81" i="3"/>
  <c r="VG23" i="3"/>
  <c r="VT121" i="3"/>
  <c r="VT95" i="3"/>
  <c r="UT152" i="3"/>
  <c r="VY7" i="3"/>
  <c r="UO64" i="3"/>
  <c r="OK101" i="3"/>
  <c r="VE151" i="3"/>
  <c r="WA90" i="3"/>
  <c r="QM91" i="3"/>
  <c r="VV62" i="3"/>
  <c r="VL37" i="3"/>
  <c r="QL107" i="3"/>
  <c r="WI128" i="3"/>
  <c r="QM100" i="3"/>
  <c r="VB105" i="3"/>
  <c r="WA47" i="3"/>
  <c r="VD88" i="3"/>
  <c r="WC154" i="3"/>
  <c r="UU49" i="3"/>
  <c r="QO53" i="3"/>
  <c r="OJ71" i="3"/>
  <c r="OG71" i="3" s="1"/>
  <c r="UP171" i="3"/>
  <c r="PP43" i="3" a="1"/>
  <c r="PP43" i="3" s="1"/>
  <c r="PQ43" i="3" a="1"/>
  <c r="PQ43" i="3" s="1"/>
  <c r="TI208" i="3"/>
  <c r="VH203" i="3" s="1"/>
  <c r="VH10" i="3" s="1"/>
  <c r="TI209" i="3"/>
  <c r="VH204" i="3" s="1"/>
  <c r="VH185" i="3" s="1"/>
  <c r="LA69" i="3"/>
  <c r="WC73" i="3"/>
  <c r="QL43" i="3"/>
  <c r="WE74" i="3"/>
  <c r="PP24" i="3" a="1"/>
  <c r="PP24" i="3" s="1"/>
  <c r="PQ24" i="3" a="1"/>
  <c r="PQ24" i="3" s="1"/>
  <c r="QL45" i="3"/>
  <c r="WA61" i="3"/>
  <c r="QO43" i="3"/>
  <c r="UW23" i="3"/>
  <c r="MH14" i="3" a="1"/>
  <c r="MH14" i="3" s="1"/>
  <c r="LB14" i="3" s="1"/>
  <c r="KY14" i="3" s="1"/>
  <c r="MI14" i="3" a="1"/>
  <c r="MI14" i="3" s="1"/>
  <c r="VZ13" i="3"/>
  <c r="PN51" i="3" a="1"/>
  <c r="PN51" i="3" s="1"/>
  <c r="PK51" i="3" a="1"/>
  <c r="PK51" i="3" s="1"/>
  <c r="OJ51" i="3" s="1"/>
  <c r="VJ43" i="3"/>
  <c r="OK24" i="3"/>
  <c r="WD77" i="3"/>
  <c r="WE31" i="3"/>
  <c r="QO48" i="3"/>
  <c r="UQ144" i="3"/>
  <c r="UP10" i="3"/>
  <c r="OI92" i="3"/>
  <c r="UR93" i="3"/>
  <c r="WA60" i="3"/>
  <c r="VE112" i="3"/>
  <c r="VB120" i="3"/>
  <c r="RT115" i="3" a="1"/>
  <c r="RT115" i="3" s="1"/>
  <c r="RU115" i="3" a="1"/>
  <c r="RU115" i="3" s="1"/>
  <c r="WB84" i="3"/>
  <c r="OI78" i="3"/>
  <c r="WG118" i="3"/>
  <c r="UT25" i="3"/>
  <c r="VG5" i="3"/>
  <c r="UW25" i="3"/>
  <c r="TS109" i="3" a="1"/>
  <c r="TS109" i="3" s="1"/>
  <c r="TT109" i="3" a="1"/>
  <c r="TT109" i="3" s="1"/>
  <c r="VB24" i="3"/>
  <c r="UW52" i="3"/>
  <c r="QM98" i="3"/>
  <c r="VK112" i="3"/>
  <c r="VF112" i="3"/>
  <c r="WA69" i="3"/>
  <c r="OK93" i="3"/>
  <c r="VW49" i="3"/>
  <c r="VT15" i="3"/>
  <c r="LC14" i="3"/>
  <c r="VX76" i="3"/>
  <c r="UN8" i="3"/>
  <c r="TT111" i="3" a="1"/>
  <c r="TT111" i="3" s="1"/>
  <c r="TS111" i="3" a="1"/>
  <c r="TS111" i="3" s="1"/>
  <c r="VQ111" i="3"/>
  <c r="VT152" i="3"/>
  <c r="TQ17" i="3" a="1"/>
  <c r="TQ17" i="3" s="1"/>
  <c r="TO17" i="3" a="1"/>
  <c r="TO17" i="3" s="1"/>
  <c r="TP17" i="3" a="1"/>
  <c r="TP17" i="3" s="1"/>
  <c r="TN17" i="3" a="1"/>
  <c r="TN17" i="3" s="1"/>
  <c r="VL17" i="3"/>
  <c r="LA118" i="3"/>
  <c r="UU42" i="3"/>
  <c r="UQ137" i="3"/>
  <c r="UU124" i="3"/>
  <c r="VB45" i="3"/>
  <c r="VY14" i="3"/>
  <c r="QO60" i="3"/>
  <c r="MF56" i="3" a="1"/>
  <c r="MF56" i="3" s="1"/>
  <c r="ME56" i="3" a="1"/>
  <c r="ME56" i="3" s="1"/>
  <c r="MC56" i="3" a="1"/>
  <c r="MC56" i="3" s="1"/>
  <c r="LB56" i="3" s="1"/>
  <c r="MD56" i="3" a="1"/>
  <c r="MD56" i="3" s="1"/>
  <c r="VK10" i="3"/>
  <c r="UR11" i="3"/>
  <c r="UV115" i="3"/>
  <c r="TO57" i="3" a="1"/>
  <c r="TO57" i="3" s="1"/>
  <c r="TN57" i="3" a="1"/>
  <c r="TN57" i="3" s="1"/>
  <c r="TP57" i="3" a="1"/>
  <c r="TP57" i="3" s="1"/>
  <c r="TQ57" i="3" a="1"/>
  <c r="TQ57" i="3" s="1"/>
  <c r="VL57" i="3"/>
  <c r="VG78" i="3"/>
  <c r="UW32" i="3"/>
  <c r="VE106" i="3"/>
  <c r="LC165" i="3"/>
  <c r="WF35" i="3"/>
  <c r="OK146" i="3"/>
  <c r="MI59" i="3" a="1"/>
  <c r="MI59" i="3" s="1"/>
  <c r="MH59" i="3" a="1"/>
  <c r="MH59" i="3" s="1"/>
  <c r="VW114" i="3"/>
  <c r="UZ200" i="3"/>
  <c r="VF71" i="3"/>
  <c r="WE24" i="3"/>
  <c r="OI85" i="3"/>
  <c r="VB123" i="3"/>
  <c r="VE24" i="3"/>
  <c r="VX138" i="3"/>
  <c r="QM49" i="3"/>
  <c r="RT57" i="3" a="1"/>
  <c r="RT57" i="3" s="1"/>
  <c r="QN57" i="3" s="1"/>
  <c r="QK57" i="3" s="1"/>
  <c r="RU57" i="3" a="1"/>
  <c r="RU57" i="3" s="1"/>
  <c r="WD34" i="3"/>
  <c r="OH91" i="3"/>
  <c r="TT114" i="3" a="1"/>
  <c r="TT114" i="3" s="1"/>
  <c r="TS114" i="3" a="1"/>
  <c r="TS114" i="3" s="1"/>
  <c r="VQ114" i="3"/>
  <c r="WB100" i="3"/>
  <c r="OI82" i="3"/>
  <c r="UP6" i="3"/>
  <c r="TE208" i="3"/>
  <c r="VD203" i="3" s="1"/>
  <c r="VD85" i="3" s="1"/>
  <c r="TE209" i="3"/>
  <c r="VD204" i="3" s="1"/>
  <c r="WE20" i="3"/>
  <c r="WB5" i="3"/>
  <c r="WD53" i="3"/>
  <c r="OI109" i="3"/>
  <c r="UU39" i="3"/>
  <c r="UW156" i="3"/>
  <c r="UT150" i="3"/>
  <c r="UQ69" i="3"/>
  <c r="QM27" i="3"/>
  <c r="WB28" i="3"/>
  <c r="WE9" i="3"/>
  <c r="VH59" i="3"/>
  <c r="WB30" i="3"/>
  <c r="VK37" i="3"/>
  <c r="QN109" i="3"/>
  <c r="WE19" i="3"/>
  <c r="VH66" i="3"/>
  <c r="UQ90" i="3"/>
  <c r="VW72" i="3"/>
  <c r="LA12" i="3"/>
  <c r="UV46" i="3"/>
  <c r="UO68" i="3"/>
  <c r="VA46" i="3"/>
  <c r="VV84" i="3"/>
  <c r="LC88" i="3"/>
  <c r="VT43" i="3"/>
  <c r="UX26" i="3"/>
  <c r="UU44" i="3"/>
  <c r="VV88" i="3"/>
  <c r="WB163" i="3"/>
  <c r="LA44" i="3"/>
  <c r="LA73" i="3"/>
  <c r="TN35" i="3" a="1"/>
  <c r="TN35" i="3" s="1"/>
  <c r="TO35" i="3" a="1"/>
  <c r="TO35" i="3" s="1"/>
  <c r="TP35" i="3" a="1"/>
  <c r="TP35" i="3" s="1"/>
  <c r="TQ35" i="3" a="1"/>
  <c r="TQ35" i="3" s="1"/>
  <c r="VL35" i="3"/>
  <c r="WI131" i="3"/>
  <c r="WE88" i="3"/>
  <c r="RU15" i="3" a="1"/>
  <c r="RU15" i="3" s="1"/>
  <c r="RT15" i="3" a="1"/>
  <c r="RT15" i="3" s="1"/>
  <c r="UR141" i="3"/>
  <c r="QL73" i="3"/>
  <c r="MI99" i="3" a="1"/>
  <c r="MI99" i="3" s="1"/>
  <c r="MH99" i="3" a="1"/>
  <c r="MH99" i="3" s="1"/>
  <c r="VV81" i="3"/>
  <c r="VV65" i="3"/>
  <c r="QL35" i="3"/>
  <c r="WB76" i="3"/>
  <c r="WI27" i="3"/>
  <c r="VE69" i="3"/>
  <c r="UW22" i="3"/>
  <c r="UN127" i="3"/>
  <c r="VF89" i="3"/>
  <c r="WI107" i="3"/>
  <c r="OI7" i="3"/>
  <c r="TV209" i="3"/>
  <c r="VU204" i="3" s="1"/>
  <c r="VU130" i="3" s="1"/>
  <c r="TV208" i="3"/>
  <c r="VU203" i="3" s="1"/>
  <c r="VU117" i="3" s="1"/>
  <c r="KZ111" i="3"/>
  <c r="KZ30" i="3"/>
  <c r="VA115" i="3"/>
  <c r="WB117" i="3"/>
  <c r="VA77" i="3"/>
  <c r="VQ19" i="3"/>
  <c r="WE48" i="3"/>
  <c r="VT107" i="3"/>
  <c r="OI93" i="3"/>
  <c r="WD85" i="3"/>
  <c r="VE33" i="3"/>
  <c r="VX81" i="3"/>
  <c r="LA25" i="3"/>
  <c r="VY71" i="3"/>
  <c r="WG105" i="3"/>
  <c r="VJ47" i="3"/>
  <c r="US102" i="3"/>
  <c r="OH42" i="3"/>
  <c r="RU83" i="3" a="1"/>
  <c r="RU83" i="3" s="1"/>
  <c r="RT83" i="3" a="1"/>
  <c r="RT83" i="3" s="1"/>
  <c r="LC141" i="3"/>
  <c r="VK145" i="3"/>
  <c r="UO95" i="3"/>
  <c r="WG46" i="3"/>
  <c r="KZ44" i="3"/>
  <c r="OJ30" i="3"/>
  <c r="VJ172" i="3"/>
  <c r="WC159" i="3"/>
  <c r="VC10" i="3"/>
  <c r="VH15" i="3"/>
  <c r="OH40" i="3"/>
  <c r="VA18" i="3"/>
  <c r="QM111" i="3"/>
  <c r="WC82" i="3"/>
  <c r="VE36" i="3"/>
  <c r="VH34" i="3"/>
  <c r="VY161" i="3"/>
  <c r="VT23" i="3"/>
  <c r="VA28" i="3"/>
  <c r="PQ40" i="3" a="1"/>
  <c r="PQ40" i="3" s="1"/>
  <c r="PP40" i="3" a="1"/>
  <c r="PP40" i="3" s="1"/>
  <c r="OJ40" i="3" s="1"/>
  <c r="WA156" i="3"/>
  <c r="UN97" i="3"/>
  <c r="VE12" i="3"/>
  <c r="WB77" i="3"/>
  <c r="UQ91" i="3"/>
  <c r="VF15" i="3"/>
  <c r="MC70" i="3" a="1"/>
  <c r="MC70" i="3" s="1"/>
  <c r="LB70" i="3" s="1"/>
  <c r="KY70" i="3" s="1"/>
  <c r="MD70" i="3" a="1"/>
  <c r="MD70" i="3" s="1"/>
  <c r="MF70" i="3" a="1"/>
  <c r="MF70" i="3" s="1"/>
  <c r="ME70" i="3" a="1"/>
  <c r="ME70" i="3" s="1"/>
  <c r="TT122" i="3" a="1"/>
  <c r="TT122" i="3" s="1"/>
  <c r="TS122" i="3" a="1"/>
  <c r="TS122" i="3" s="1"/>
  <c r="VQ122" i="3"/>
  <c r="VD26" i="3"/>
  <c r="UN62" i="3"/>
  <c r="UN68" i="3"/>
  <c r="UT62" i="3"/>
  <c r="PN24" i="3" a="1"/>
  <c r="PN24" i="3" s="1"/>
  <c r="PK24" i="3" a="1"/>
  <c r="PK24" i="3" s="1"/>
  <c r="OJ24" i="3" s="1"/>
  <c r="OJ128" i="3"/>
  <c r="OG128" i="3" s="1"/>
  <c r="OI36" i="3"/>
  <c r="UR92" i="3"/>
  <c r="RP90" i="3" a="1"/>
  <c r="RP90" i="3" s="1"/>
  <c r="RQ90" i="3" a="1"/>
  <c r="RQ90" i="3" s="1"/>
  <c r="RO90" i="3" a="1"/>
  <c r="RO90" i="3" s="1"/>
  <c r="QN90" i="3" s="1"/>
  <c r="QK90" i="3" s="1"/>
  <c r="RR90" i="3" a="1"/>
  <c r="RR90" i="3" s="1"/>
  <c r="VL31" i="3"/>
  <c r="UU116" i="3"/>
  <c r="KZ48" i="3"/>
  <c r="WA98" i="3"/>
  <c r="WD133" i="3"/>
  <c r="UQ64" i="3"/>
  <c r="UT44" i="3"/>
  <c r="WB10" i="3"/>
  <c r="VV142" i="3"/>
  <c r="WD128" i="3"/>
  <c r="OH6" i="3"/>
  <c r="VB114" i="3"/>
  <c r="UT32" i="3"/>
  <c r="PK179" i="3" a="1"/>
  <c r="PK179" i="3" s="1"/>
  <c r="OJ179" i="3" s="1"/>
  <c r="PN179" i="3" a="1"/>
  <c r="PN179" i="3" s="1"/>
  <c r="VV82" i="3"/>
  <c r="VT40" i="3"/>
  <c r="RP121" i="3" a="1"/>
  <c r="RP121" i="3" s="1"/>
  <c r="RO121" i="3" a="1"/>
  <c r="RO121" i="3" s="1"/>
  <c r="RQ121" i="3" a="1"/>
  <c r="RQ121" i="3" s="1"/>
  <c r="RR121" i="3" a="1"/>
  <c r="RR121" i="3" s="1"/>
  <c r="UP50" i="3"/>
  <c r="OK18" i="3"/>
  <c r="OH49" i="3"/>
  <c r="UW88" i="3"/>
  <c r="VB27" i="3"/>
  <c r="RT101" i="3" a="1"/>
  <c r="RT101" i="3" s="1"/>
  <c r="RU101" i="3" a="1"/>
  <c r="RU101" i="3" s="1"/>
  <c r="UR14" i="3"/>
  <c r="UT48" i="3"/>
  <c r="UQ124" i="3"/>
  <c r="MH22" i="3" a="1"/>
  <c r="MH22" i="3" s="1"/>
  <c r="MI22" i="3" a="1"/>
  <c r="MI22" i="3" s="1"/>
  <c r="VW22" i="3"/>
  <c r="OH109" i="3"/>
  <c r="VQ58" i="3"/>
  <c r="RO100" i="3" a="1"/>
  <c r="RO100" i="3" s="1"/>
  <c r="RP100" i="3" a="1"/>
  <c r="RP100" i="3" s="1"/>
  <c r="RQ100" i="3" a="1"/>
  <c r="RQ100" i="3" s="1"/>
  <c r="RR100" i="3" a="1"/>
  <c r="RR100" i="3" s="1"/>
  <c r="VZ137" i="3"/>
  <c r="QO91" i="3"/>
  <c r="LC22" i="3"/>
  <c r="TO95" i="3" a="1"/>
  <c r="TO95" i="3" s="1"/>
  <c r="TP95" i="3" a="1"/>
  <c r="TP95" i="3" s="1"/>
  <c r="TN95" i="3" a="1"/>
  <c r="TN95" i="3" s="1"/>
  <c r="TQ95" i="3" a="1"/>
  <c r="TQ95" i="3" s="1"/>
  <c r="VL95" i="3"/>
  <c r="UQ87" i="3"/>
  <c r="VV89" i="3"/>
  <c r="VA39" i="3"/>
  <c r="VT68" i="3"/>
  <c r="QO72" i="3"/>
  <c r="UT57" i="3"/>
  <c r="OK115" i="3"/>
  <c r="VX86" i="3"/>
  <c r="VA25" i="3"/>
  <c r="MH74" i="3" a="1"/>
  <c r="MH74" i="3" s="1"/>
  <c r="LB74" i="3" s="1"/>
  <c r="KY74" i="3" s="1"/>
  <c r="MI74" i="3" a="1"/>
  <c r="MI74" i="3" s="1"/>
  <c r="WI60" i="3"/>
  <c r="UZ56" i="3"/>
  <c r="QN92" i="3"/>
  <c r="UW59" i="3"/>
  <c r="MI140" i="3" a="1"/>
  <c r="MI140" i="3" s="1"/>
  <c r="MH140" i="3" a="1"/>
  <c r="MH140" i="3" s="1"/>
  <c r="LB140" i="3" s="1"/>
  <c r="VG59" i="3"/>
  <c r="VB12" i="3"/>
  <c r="QO31" i="3"/>
  <c r="PP38" i="3" a="1"/>
  <c r="PP38" i="3" s="1"/>
  <c r="PQ38" i="3" a="1"/>
  <c r="PQ38" i="3" s="1"/>
  <c r="VL85" i="3"/>
  <c r="UN14" i="3"/>
  <c r="UO41" i="3"/>
  <c r="VY56" i="3"/>
  <c r="UR94" i="3"/>
  <c r="VY64" i="3"/>
  <c r="QO88" i="3"/>
  <c r="UZ87" i="3"/>
  <c r="QO75" i="3"/>
  <c r="OK28" i="3"/>
  <c r="UZ34" i="3"/>
  <c r="WB92" i="3"/>
  <c r="RT27" i="3" a="1"/>
  <c r="RT27" i="3" s="1"/>
  <c r="RU27" i="3" a="1"/>
  <c r="RU27" i="3" s="1"/>
  <c r="VG58" i="3"/>
  <c r="QO86" i="3"/>
  <c r="WC127" i="3"/>
  <c r="MC27" i="3" a="1"/>
  <c r="MC27" i="3" s="1"/>
  <c r="LB27" i="3" s="1"/>
  <c r="KY27" i="3" s="1"/>
  <c r="MD27" i="3" a="1"/>
  <c r="MD27" i="3" s="1"/>
  <c r="ME27" i="3" a="1"/>
  <c r="ME27" i="3" s="1"/>
  <c r="MF27" i="3" a="1"/>
  <c r="MF27" i="3" s="1"/>
  <c r="VE81" i="3"/>
  <c r="UN115" i="3"/>
  <c r="WI44" i="3"/>
  <c r="VH124" i="3"/>
  <c r="VW118" i="3"/>
  <c r="MH50" i="3" a="1"/>
  <c r="MH50" i="3" s="1"/>
  <c r="MI50" i="3" a="1"/>
  <c r="MI50" i="3" s="1"/>
  <c r="VG126" i="3"/>
  <c r="OJ83" i="3"/>
  <c r="VF91" i="3"/>
  <c r="VA32" i="3"/>
  <c r="VE62" i="3"/>
  <c r="VV70" i="3"/>
  <c r="KZ18" i="3"/>
  <c r="UX58" i="3"/>
  <c r="LA27" i="3"/>
  <c r="VQ117" i="3"/>
  <c r="VA48" i="3"/>
  <c r="OI5" i="3"/>
  <c r="VT90" i="3"/>
  <c r="UR91" i="3"/>
  <c r="VW4" i="3"/>
  <c r="UZ82" i="3"/>
  <c r="OH66" i="3"/>
  <c r="VX32" i="3"/>
  <c r="UR50" i="3"/>
  <c r="KZ13" i="3"/>
  <c r="VQ4" i="3"/>
  <c r="UT34" i="3"/>
  <c r="VE144" i="3"/>
  <c r="UT94" i="3"/>
  <c r="UN123" i="3"/>
  <c r="VY115" i="3"/>
  <c r="QL7" i="3"/>
  <c r="VX34" i="3"/>
  <c r="UY6" i="3"/>
  <c r="VY143" i="3"/>
  <c r="VW12" i="3"/>
  <c r="UQ140" i="3"/>
  <c r="LA104" i="3"/>
  <c r="VV35" i="3"/>
  <c r="UP54" i="3"/>
  <c r="UR52" i="3"/>
  <c r="VH72" i="3"/>
  <c r="RT23" i="3" a="1"/>
  <c r="RT23" i="3" s="1"/>
  <c r="RU23" i="3" a="1"/>
  <c r="RU23" i="3" s="1"/>
  <c r="UY42" i="3"/>
  <c r="WE135" i="3"/>
  <c r="WE12" i="3"/>
  <c r="VK7" i="3"/>
  <c r="QM181" i="3"/>
  <c r="QK181" i="3" s="1"/>
  <c r="WB62" i="3"/>
  <c r="UW43" i="3"/>
  <c r="MI100" i="3" a="1"/>
  <c r="MI100" i="3" s="1"/>
  <c r="MH100" i="3" a="1"/>
  <c r="MH100" i="3" s="1"/>
  <c r="UZ182" i="3"/>
  <c r="QO7" i="3"/>
  <c r="WB67" i="3"/>
  <c r="WI110" i="3"/>
  <c r="WD96" i="3"/>
  <c r="QM92" i="3"/>
  <c r="MI108" i="3" a="1"/>
  <c r="MI108" i="3" s="1"/>
  <c r="MH108" i="3" a="1"/>
  <c r="MH108" i="3" s="1"/>
  <c r="WE55" i="3"/>
  <c r="LA145" i="3"/>
  <c r="VG29" i="3"/>
  <c r="WD66" i="3"/>
  <c r="LA16" i="3"/>
  <c r="UO47" i="3"/>
  <c r="UY34" i="3"/>
  <c r="WC68" i="3"/>
  <c r="QN64" i="3"/>
  <c r="UR6" i="3"/>
  <c r="VV8" i="3"/>
  <c r="VG62" i="3"/>
  <c r="VG51" i="3"/>
  <c r="WD68" i="3"/>
  <c r="MI13" i="3" a="1"/>
  <c r="MI13" i="3" s="1"/>
  <c r="MH13" i="3" a="1"/>
  <c r="MH13" i="3" s="1"/>
  <c r="UY95" i="3"/>
  <c r="VX85" i="3"/>
  <c r="UT166" i="3"/>
  <c r="QL36" i="3"/>
  <c r="VY23" i="3"/>
  <c r="WC124" i="3"/>
  <c r="OK39" i="3"/>
  <c r="VW116" i="3"/>
  <c r="LA71" i="3"/>
  <c r="UU23" i="3"/>
  <c r="UV107" i="3"/>
  <c r="UW36" i="3"/>
  <c r="UV113" i="3"/>
  <c r="TQ25" i="3" a="1"/>
  <c r="TQ25" i="3" s="1"/>
  <c r="TO25" i="3" a="1"/>
  <c r="TO25" i="3" s="1"/>
  <c r="TP25" i="3" a="1"/>
  <c r="TP25" i="3" s="1"/>
  <c r="TN25" i="3" a="1"/>
  <c r="TN25" i="3" s="1"/>
  <c r="VL25" i="3"/>
  <c r="VY94" i="3"/>
  <c r="UX177" i="3"/>
  <c r="WC10" i="3"/>
  <c r="VJ158" i="3"/>
  <c r="OH44" i="3"/>
  <c r="VK69" i="3"/>
  <c r="WG47" i="3"/>
  <c r="PN161" i="3" a="1"/>
  <c r="PN161" i="3" s="1"/>
  <c r="PK161" i="3" a="1"/>
  <c r="PK161" i="3" s="1"/>
  <c r="OJ161" i="3" s="1"/>
  <c r="OG161" i="3" s="1"/>
  <c r="VQ53" i="3"/>
  <c r="UZ76" i="3"/>
  <c r="VG63" i="3"/>
  <c r="WC62" i="3"/>
  <c r="LC11" i="3"/>
  <c r="PP17" i="3" a="1"/>
  <c r="PP17" i="3" s="1"/>
  <c r="PQ17" i="3" a="1"/>
  <c r="PQ17" i="3" s="1"/>
  <c r="TD209" i="3"/>
  <c r="VC204" i="3" s="1"/>
  <c r="TD208" i="3"/>
  <c r="VC203" i="3" s="1"/>
  <c r="VC18" i="3" s="1"/>
  <c r="UQ43" i="3"/>
  <c r="KZ123" i="3"/>
  <c r="VE103" i="3"/>
  <c r="LA72" i="3"/>
  <c r="OK67" i="3"/>
  <c r="UW68" i="3"/>
  <c r="PP192" i="3" a="1"/>
  <c r="RT183" i="3" a="1"/>
  <c r="TP130" i="3" a="1"/>
  <c r="RR177" i="3" a="1"/>
  <c r="MF191" i="3" a="1"/>
  <c r="PP62" i="3" a="1"/>
  <c r="MH145" i="3" a="1"/>
  <c r="MI89" i="3" a="1"/>
  <c r="MH61" i="3" a="1"/>
  <c r="TT66" i="3" a="1"/>
  <c r="RU119" i="3" a="1"/>
  <c r="MH160" i="3" a="1"/>
  <c r="MI130" i="3" a="1"/>
  <c r="TO88" i="3" a="1"/>
  <c r="MI7" i="3" a="1"/>
  <c r="PK142" i="3" a="1"/>
  <c r="MH37" i="3" a="1"/>
  <c r="PQ76" i="3" a="1"/>
  <c r="PK52" i="3" a="1"/>
  <c r="PQ105" i="3" a="1"/>
  <c r="TN53" i="3" a="1"/>
  <c r="RP84" i="3" a="1"/>
  <c r="TP86" i="3" a="1"/>
  <c r="RP26" i="3" a="1"/>
  <c r="PQ53" i="3" a="1"/>
  <c r="TN89" i="3" a="1"/>
  <c r="TO117" i="3" a="1"/>
  <c r="MI54" i="3" a="1"/>
  <c r="MD23" i="3" a="1"/>
  <c r="TO104" i="3" a="1"/>
  <c r="MI45" i="3" a="1"/>
  <c r="MF39" i="3" a="1"/>
  <c r="RR11" i="3" a="1"/>
  <c r="RT199" i="3" a="1"/>
  <c r="MI66" i="3" a="1"/>
  <c r="MI178" i="3" a="1"/>
  <c r="TT7" i="3" a="1"/>
  <c r="PN84" i="3" a="1"/>
  <c r="RO37" i="3" a="1"/>
  <c r="RT16" i="3" a="1"/>
  <c r="RQ55" i="3" a="1"/>
  <c r="RP187" i="3" a="1"/>
  <c r="TO178" i="3" a="1"/>
  <c r="TQ187" i="3" a="1"/>
  <c r="MC167" i="3" a="1"/>
  <c r="TS157" i="3" a="1"/>
  <c r="RR79" i="3" a="1"/>
  <c r="TO160" i="3" a="1"/>
  <c r="MF94" i="3" a="1"/>
  <c r="TQ67" i="3" a="1"/>
  <c r="PK47" i="3" a="1"/>
  <c r="RP88" i="3" a="1"/>
  <c r="TT39" i="3" a="1"/>
  <c r="RP7" i="3" a="1"/>
  <c r="TO93" i="3" a="1"/>
  <c r="TP7" i="3" a="1"/>
  <c r="TQ80" i="3" a="1"/>
  <c r="RR46" i="3" a="1"/>
  <c r="PK93" i="3" a="1"/>
  <c r="PK12" i="3" a="1"/>
  <c r="PP134" i="3" a="1"/>
  <c r="TN142" i="3" a="1"/>
  <c r="RP44" i="3" a="1"/>
  <c r="RT53" i="3" a="1"/>
  <c r="PQ66" i="3" a="1"/>
  <c r="RP75" i="3" a="1"/>
  <c r="TQ52" i="3" a="1"/>
  <c r="MC145" i="3" a="1"/>
  <c r="PN79" i="3" a="1"/>
  <c r="MI165" i="3" a="1"/>
  <c r="RT116" i="3" a="1"/>
  <c r="TN66" i="3" a="1"/>
  <c r="RU4" i="3" a="1"/>
  <c r="PQ165" i="3" a="1"/>
  <c r="RO80" i="3" a="1"/>
  <c r="TN122" i="3" a="1"/>
  <c r="RU191" i="3" a="1"/>
  <c r="TQ62" i="3" a="1"/>
  <c r="MD49" i="3" a="1"/>
  <c r="PQ19" i="3" a="1"/>
  <c r="RO86" i="3" a="1"/>
  <c r="MD142" i="3" a="1"/>
  <c r="MD47" i="3" a="1"/>
  <c r="PQ192" i="3" a="1"/>
  <c r="RU183" i="3" a="1"/>
  <c r="TQ130" i="3" a="1"/>
  <c r="ME191" i="3" a="1"/>
  <c r="MI145" i="3" a="1"/>
  <c r="MI61" i="3" a="1"/>
  <c r="RP61" i="3" a="1"/>
  <c r="MF84" i="3" a="1"/>
  <c r="MI142" i="3" a="1"/>
  <c r="MH130" i="3" a="1"/>
  <c r="PN7" i="3" a="1"/>
  <c r="MH7" i="3" a="1"/>
  <c r="MI46" i="3" a="1"/>
  <c r="MI37" i="3" a="1"/>
  <c r="RT167" i="3" a="1"/>
  <c r="PP76" i="3" a="1"/>
  <c r="PP105" i="3" a="1"/>
  <c r="TP53" i="3" a="1"/>
  <c r="RQ84" i="3" a="1"/>
  <c r="TN86" i="3" a="1"/>
  <c r="RQ26" i="3" a="1"/>
  <c r="ME26" i="3" a="1"/>
  <c r="PP53" i="3" a="1"/>
  <c r="TQ89" i="3" a="1"/>
  <c r="TQ117" i="3" a="1"/>
  <c r="RO3" i="3" a="1"/>
  <c r="MH54" i="3" a="1"/>
  <c r="MD19" i="3" a="1"/>
  <c r="MC23" i="3" a="1"/>
  <c r="TP104" i="3" a="1"/>
  <c r="MH45" i="3" a="1"/>
  <c r="PN9" i="3" a="1"/>
  <c r="TT129" i="3" a="1"/>
  <c r="RP11" i="3" a="1"/>
  <c r="RT33" i="3" a="1"/>
  <c r="RU199" i="3" a="1"/>
  <c r="MH66" i="3" a="1"/>
  <c r="MI135" i="3" a="1"/>
  <c r="PQ80" i="3" a="1"/>
  <c r="MH178" i="3" a="1"/>
  <c r="MD67" i="3" a="1"/>
  <c r="TS7" i="3" a="1"/>
  <c r="RP37" i="3" a="1"/>
  <c r="PQ116" i="3" a="1"/>
  <c r="RT31" i="3" a="1"/>
  <c r="TN141" i="3" a="1"/>
  <c r="TQ178" i="3" a="1"/>
  <c r="TP187" i="3" a="1"/>
  <c r="RQ196" i="3" a="1"/>
  <c r="ME167" i="3" a="1"/>
  <c r="RQ39" i="3" a="1"/>
  <c r="TT157" i="3" a="1"/>
  <c r="RU80" i="3" a="1"/>
  <c r="TQ160" i="3" a="1"/>
  <c r="MC194" i="3" a="1"/>
  <c r="TS10" i="3" a="1"/>
  <c r="TN67" i="3" a="1"/>
  <c r="RO184" i="3" a="1"/>
  <c r="PN47" i="3" a="1"/>
  <c r="RO88" i="3" a="1"/>
  <c r="RU68" i="3" a="1"/>
  <c r="TN93" i="3" a="1"/>
  <c r="TQ7" i="3" a="1"/>
  <c r="TN80" i="3" a="1"/>
  <c r="RQ46" i="3" a="1"/>
  <c r="PN93" i="3" a="1"/>
  <c r="PQ134" i="3" a="1"/>
  <c r="TP142" i="3" a="1"/>
  <c r="RO44" i="3" a="1"/>
  <c r="TQ96" i="3" a="1"/>
  <c r="RR144" i="3" a="1"/>
  <c r="PP66" i="3" a="1"/>
  <c r="TP61" i="3" a="1"/>
  <c r="RR75" i="3" a="1"/>
  <c r="TP12" i="3" a="1"/>
  <c r="MC187" i="3" a="1"/>
  <c r="TO129" i="3" a="1"/>
  <c r="RR141" i="3" a="1"/>
  <c r="RO160" i="3" a="1"/>
  <c r="RP165" i="3" a="1"/>
  <c r="MI84" i="3" a="1"/>
  <c r="PP160" i="3" a="1"/>
  <c r="ME80" i="3" a="1"/>
  <c r="MH62" i="3" a="1"/>
  <c r="RU141" i="3" a="1"/>
  <c r="RQ136" i="3" a="1"/>
  <c r="MF79" i="3" a="1"/>
  <c r="TS33" i="3" a="1"/>
  <c r="MH60" i="3" a="1"/>
  <c r="RU11" i="3" a="1"/>
  <c r="MC4" i="3" a="1"/>
  <c r="TQ134" i="3" a="1"/>
  <c r="TS79" i="3" a="1"/>
  <c r="MH80" i="3" a="1"/>
  <c r="ME160" i="3" a="1"/>
  <c r="TN76" i="3" a="1"/>
  <c r="MC54" i="3" a="1"/>
  <c r="PK55" i="3" a="1"/>
  <c r="TS49" i="3" a="1"/>
  <c r="TQ87" i="3" a="1"/>
  <c r="TO49" i="3" a="1"/>
  <c r="PK79" i="3" a="1"/>
  <c r="RP96" i="3" a="1"/>
  <c r="MI192" i="3" a="1"/>
  <c r="PN183" i="3" a="1"/>
  <c r="MI199" i="3" a="1"/>
  <c r="TT135" i="3" a="1"/>
  <c r="TT130" i="3" a="1"/>
  <c r="TQ165" i="3" a="1"/>
  <c r="MI87" i="3" a="1"/>
  <c r="TS192" i="3" a="1"/>
  <c r="TP193" i="3" a="1"/>
  <c r="RR87" i="3" a="1"/>
  <c r="MI49" i="3" a="1"/>
  <c r="MF93" i="3" a="1"/>
  <c r="TT141" i="3" a="1"/>
  <c r="TQ183" i="3" a="1"/>
  <c r="MI11" i="3" a="1"/>
  <c r="MF55" i="3" a="1"/>
  <c r="RU116" i="3" a="1"/>
  <c r="ME88" i="3" a="1"/>
  <c r="ME58" i="3" a="1"/>
  <c r="PN61" i="3" a="1"/>
  <c r="PK3" i="3" a="1"/>
  <c r="TO157" i="3" a="1"/>
  <c r="MD10" i="3" a="1"/>
  <c r="RU37" i="3" a="1"/>
  <c r="MH58" i="3" a="1"/>
  <c r="TQ66" i="3" a="1"/>
  <c r="PK31" i="3" a="1"/>
  <c r="PQ183" i="3" a="1"/>
  <c r="ME183" i="3" a="1"/>
  <c r="ME141" i="3" a="1"/>
  <c r="TO191" i="3" a="1"/>
  <c r="RO192" i="3" a="1"/>
  <c r="PN193" i="3" a="1"/>
  <c r="PN173" i="3" a="1"/>
  <c r="ME192" i="3" a="1"/>
  <c r="MC155" i="3" a="1"/>
  <c r="RQ107" i="3" a="1"/>
  <c r="MC7" i="3" a="1"/>
  <c r="ME113" i="3" a="1"/>
  <c r="PQ79" i="3" a="1"/>
  <c r="TO55" i="3" a="1"/>
  <c r="RQ12" i="3" a="1"/>
  <c r="PQ68" i="3" a="1"/>
  <c r="RR113" i="3" a="1"/>
  <c r="RU46" i="3" a="1"/>
  <c r="TP65" i="3" a="1"/>
  <c r="TN11" i="3" a="1"/>
  <c r="TQ9" i="3" a="1"/>
  <c r="TO3" i="3" a="1"/>
  <c r="PK75" i="3" a="1"/>
  <c r="RQ119" i="3" a="1"/>
  <c r="PK39" i="3" a="1"/>
  <c r="RR49" i="3" a="1"/>
  <c r="MH33" i="3" a="1"/>
  <c r="RQ80" i="3" a="1"/>
  <c r="RT191" i="3" a="1"/>
  <c r="RQ189" i="3" a="1"/>
  <c r="RO193" i="3" a="1"/>
  <c r="TQ94" i="3" a="1"/>
  <c r="RQ45" i="3" a="1"/>
  <c r="TP105" i="3" a="1"/>
  <c r="RO122" i="3" a="1"/>
  <c r="MF119" i="3" a="1"/>
  <c r="RU162" i="3" a="1"/>
  <c r="MF49" i="3" a="1"/>
  <c r="TQ68" i="3" a="1"/>
  <c r="MC165" i="3" a="1"/>
  <c r="PQ45" i="3" a="1"/>
  <c r="RQ110" i="3" a="1"/>
  <c r="PP19" i="3" a="1"/>
  <c r="RR76" i="3" a="1"/>
  <c r="MI86" i="3" a="1"/>
  <c r="MI16" i="3" a="1"/>
  <c r="TQ44" i="3" a="1"/>
  <c r="MF16" i="3" a="1"/>
  <c r="MC44" i="3" a="1"/>
  <c r="TT26" i="3" a="1"/>
  <c r="ME61" i="3" a="1"/>
  <c r="RQ65" i="3" a="1"/>
  <c r="PN19" i="3" a="1"/>
  <c r="MF76" i="3" a="1"/>
  <c r="PN89" i="3" a="1"/>
  <c r="PP172" i="3" a="1"/>
  <c r="MI134" i="3" a="1"/>
  <c r="RQ191" i="3" a="1"/>
  <c r="MD193" i="3" a="1"/>
  <c r="MF189" i="3" a="1"/>
  <c r="RT105" i="3" a="1"/>
  <c r="PK165" i="3" a="1"/>
  <c r="TP177" i="3" a="1"/>
  <c r="TT116" i="3" a="1"/>
  <c r="RR86" i="3" a="1"/>
  <c r="MC134" i="3" a="1"/>
  <c r="RO135" i="3" a="1"/>
  <c r="MF122" i="3" a="1"/>
  <c r="RO23" i="3" a="1"/>
  <c r="MF142" i="3" a="1"/>
  <c r="RO54" i="3" a="1"/>
  <c r="MC96" i="3" a="1"/>
  <c r="RU58" i="3" a="1"/>
  <c r="PP26" i="3" a="1"/>
  <c r="MD87" i="3" a="1"/>
  <c r="PQ16" i="3" a="1"/>
  <c r="PQ155" i="3" a="1"/>
  <c r="TQ75" i="3" a="1"/>
  <c r="MF47" i="3" a="1"/>
  <c r="MH4" i="3" a="1"/>
  <c r="MI88" i="3" a="1"/>
  <c r="MF33" i="3" a="1"/>
  <c r="TS19" i="3" a="1"/>
  <c r="TP31" i="3" a="1"/>
  <c r="PP84" i="3" a="1"/>
  <c r="RU67" i="3" a="1"/>
  <c r="TT58" i="3" a="1"/>
  <c r="TO85" i="3" a="1"/>
  <c r="TT53" i="3" a="1"/>
  <c r="TS172" i="3" a="1"/>
  <c r="ME187" i="3" a="1"/>
  <c r="MD80" i="3" a="1"/>
  <c r="TO76" i="3" a="1"/>
  <c r="TP87" i="3" a="1"/>
  <c r="TS135" i="3" a="1"/>
  <c r="MF88" i="3" a="1"/>
  <c r="TN157" i="3" a="1"/>
  <c r="MI93" i="3" a="1"/>
  <c r="MI58" i="3" a="1"/>
  <c r="TN191" i="3" a="1"/>
  <c r="RO134" i="3" a="1"/>
  <c r="TN9" i="3" a="1"/>
  <c r="TT121" i="3" a="1"/>
  <c r="TP68" i="3" a="1"/>
  <c r="MI183" i="3" a="1"/>
  <c r="MI105" i="3" a="1"/>
  <c r="TQ31" i="3" a="1"/>
  <c r="TP107" i="3" a="1"/>
  <c r="RP104" i="3" a="1"/>
  <c r="RR61" i="3" a="1"/>
  <c r="PK66" i="3" a="1"/>
  <c r="ME84" i="3" a="1"/>
  <c r="MH142" i="3" a="1"/>
  <c r="PK7" i="3" a="1"/>
  <c r="TN23" i="3" a="1"/>
  <c r="TS89" i="3" a="1"/>
  <c r="MH46" i="3" a="1"/>
  <c r="RQ68" i="3" a="1"/>
  <c r="RU167" i="3" a="1"/>
  <c r="PQ93" i="3" a="1"/>
  <c r="TS11" i="3" a="1"/>
  <c r="RT86" i="3" a="1"/>
  <c r="RR26" i="3" a="1"/>
  <c r="MC26" i="3" a="1"/>
  <c r="TP89" i="3" a="1"/>
  <c r="TN117" i="3" a="1"/>
  <c r="RR66" i="3" a="1"/>
  <c r="RP3" i="3" a="1"/>
  <c r="RQ129" i="3" a="1"/>
  <c r="ME19" i="3" a="1"/>
  <c r="RO52" i="3" a="1"/>
  <c r="TN104" i="3" a="1"/>
  <c r="ME172" i="3" a="1"/>
  <c r="PN129" i="3" a="1"/>
  <c r="TT84" i="3" a="1"/>
  <c r="MC75" i="3" a="1"/>
  <c r="PK9" i="3" a="1"/>
  <c r="RO11" i="3" a="1"/>
  <c r="RU33" i="3" a="1"/>
  <c r="MI172" i="3" a="1"/>
  <c r="MI184" i="3" a="1"/>
  <c r="RU129" i="3" a="1"/>
  <c r="RU54" i="3" a="1"/>
  <c r="MH135" i="3" a="1"/>
  <c r="PP80" i="3" a="1"/>
  <c r="MF67" i="3" a="1"/>
  <c r="RQ37" i="3" a="1"/>
  <c r="PP116" i="3" a="1"/>
  <c r="RU31" i="3" a="1"/>
  <c r="TO141" i="3" a="1"/>
  <c r="RT110" i="3" a="1"/>
  <c r="PN68" i="3" a="1"/>
  <c r="TP16" i="3" a="1"/>
  <c r="TP184" i="3" a="1"/>
  <c r="TP178" i="3" a="1"/>
  <c r="TN187" i="3" a="1"/>
  <c r="RO196" i="3" a="1"/>
  <c r="MF167" i="3" a="1"/>
  <c r="TT165" i="3" a="1"/>
  <c r="MD135" i="3" a="1"/>
  <c r="RR39" i="3" a="1"/>
  <c r="RT80" i="3" a="1"/>
  <c r="TP160" i="3" a="1"/>
  <c r="MF194" i="3" a="1"/>
  <c r="TT10" i="3" a="1"/>
  <c r="RR184" i="3" a="1"/>
  <c r="MH129" i="3" a="1"/>
  <c r="RR88" i="3" a="1"/>
  <c r="TS39" i="3" a="1"/>
  <c r="TQ54" i="3" a="1"/>
  <c r="TT88" i="3" a="1"/>
  <c r="RT136" i="3" a="1"/>
  <c r="RT68" i="3" a="1"/>
  <c r="PK53" i="3" a="1"/>
  <c r="TQ93" i="3" a="1"/>
  <c r="TN7" i="3" a="1"/>
  <c r="RO46" i="3" a="1"/>
  <c r="TO142" i="3" a="1"/>
  <c r="TS85" i="3" a="1"/>
  <c r="TP96" i="3" a="1"/>
  <c r="TT47" i="3" a="1"/>
  <c r="RQ144" i="3" a="1"/>
  <c r="MI68" i="3" a="1"/>
  <c r="TN61" i="3" a="1"/>
  <c r="TO12" i="3" a="1"/>
  <c r="RR173" i="3" a="1"/>
  <c r="MD187" i="3" a="1"/>
  <c r="PN119" i="3" a="1"/>
  <c r="TN129" i="3" a="1"/>
  <c r="MF177" i="3" a="1"/>
  <c r="TQ172" i="3" a="1"/>
  <c r="RP141" i="3" a="1"/>
  <c r="RQ160" i="3" a="1"/>
  <c r="RO165" i="3" a="1"/>
  <c r="MH84" i="3" a="1"/>
  <c r="TO194" i="3" a="1"/>
  <c r="TQ173" i="3" a="1"/>
  <c r="TN33" i="3" a="1"/>
  <c r="MI62" i="3" a="1"/>
  <c r="RT141" i="3" a="1"/>
  <c r="TS55" i="3" a="1"/>
  <c r="MD79" i="3" a="1"/>
  <c r="TT33" i="3" a="1"/>
  <c r="MI60" i="3" a="1"/>
  <c r="RR142" i="3" a="1"/>
  <c r="MD4" i="3" a="1"/>
  <c r="ME62" i="3" a="1"/>
  <c r="PK58" i="3" a="1"/>
  <c r="MF160" i="3" a="1"/>
  <c r="TQ76" i="3" a="1"/>
  <c r="ME54" i="3" a="1"/>
  <c r="PN67" i="3" a="1"/>
  <c r="TQ49" i="3" a="1"/>
  <c r="MF46" i="3" a="1"/>
  <c r="RQ96" i="3" a="1"/>
  <c r="PK183" i="3" a="1"/>
  <c r="MH199" i="3" a="1"/>
  <c r="PQ191" i="3" a="1"/>
  <c r="TP165" i="3" a="1"/>
  <c r="TT192" i="3" a="1"/>
  <c r="TN193" i="3" a="1"/>
  <c r="TO47" i="3" a="1"/>
  <c r="RP87" i="3" a="1"/>
  <c r="MD93" i="3" a="1"/>
  <c r="TN183" i="3" a="1"/>
  <c r="MH11" i="3" a="1"/>
  <c r="MD58" i="3" a="1"/>
  <c r="RQ62" i="3" a="1"/>
  <c r="ME10" i="3" a="1"/>
  <c r="RT37" i="3" a="1"/>
  <c r="TP66" i="3" a="1"/>
  <c r="PN31" i="3" a="1"/>
  <c r="PP183" i="3" a="1"/>
  <c r="MD183" i="3" a="1"/>
  <c r="PK193" i="3" a="1"/>
  <c r="PK173" i="3" a="1"/>
  <c r="MF192" i="3" a="1"/>
  <c r="ME196" i="3" a="1"/>
  <c r="RO107" i="3" a="1"/>
  <c r="MF7" i="3" a="1"/>
  <c r="TS160" i="3" a="1"/>
  <c r="MF113" i="3" a="1"/>
  <c r="MH31" i="3" a="1"/>
  <c r="PQ44" i="3" a="1"/>
  <c r="MD89" i="3" a="1"/>
  <c r="RP167" i="3" a="1"/>
  <c r="TN60" i="3" a="1"/>
  <c r="RR12" i="3" a="1"/>
  <c r="RT46" i="3" a="1"/>
  <c r="TQ65" i="3" a="1"/>
  <c r="PP141" i="3" a="1"/>
  <c r="TO9" i="3" a="1"/>
  <c r="TN3" i="3" a="1"/>
  <c r="PN75" i="3" a="1"/>
  <c r="RP119" i="3" a="1"/>
  <c r="TP167" i="3" a="1"/>
  <c r="RQ49" i="3" a="1"/>
  <c r="MI33" i="3" a="1"/>
  <c r="RR80" i="3" a="1"/>
  <c r="TS187" i="3" a="1"/>
  <c r="PN104" i="3" a="1"/>
  <c r="TP94" i="3" a="1"/>
  <c r="RO45" i="3" a="1"/>
  <c r="TQ105" i="3" a="1"/>
  <c r="MD119" i="3" a="1"/>
  <c r="ME165" i="3" a="1"/>
  <c r="PP45" i="3" a="1"/>
  <c r="RR110" i="3" a="1"/>
  <c r="MH55" i="3" a="1"/>
  <c r="TO44" i="3" a="1"/>
  <c r="MD16" i="3" a="1"/>
  <c r="ME44" i="3" a="1"/>
  <c r="PN107" i="3" a="1"/>
  <c r="MH39" i="3" a="1"/>
  <c r="PQ61" i="3" a="1"/>
  <c r="RP65" i="3" a="1"/>
  <c r="PK19" i="3" a="1"/>
  <c r="MD76" i="3" a="1"/>
  <c r="MH134" i="3" a="1"/>
  <c r="RO191" i="3" a="1"/>
  <c r="MI191" i="3" a="1"/>
  <c r="TQ177" i="3" a="1"/>
  <c r="TS116" i="3" a="1"/>
  <c r="RP86" i="3" a="1"/>
  <c r="MD134" i="3" a="1"/>
  <c r="ME122" i="3" a="1"/>
  <c r="ME142" i="3" a="1"/>
  <c r="RP54" i="3" a="1"/>
  <c r="ME96" i="3" a="1"/>
  <c r="RT58" i="3" a="1"/>
  <c r="PQ26" i="3" a="1"/>
  <c r="PP16" i="3" a="1"/>
  <c r="PP155" i="3" a="1"/>
  <c r="MC47" i="3" a="1"/>
  <c r="MH88" i="3" a="1"/>
  <c r="TP37" i="3" a="1"/>
  <c r="MC33" i="3" a="1"/>
  <c r="PK11" i="3" a="1"/>
  <c r="TN31" i="3" a="1"/>
  <c r="PQ84" i="3" a="1"/>
  <c r="RT67" i="3" a="1"/>
  <c r="TN85" i="3" a="1"/>
  <c r="TT4" i="3" a="1"/>
  <c r="TS53" i="3" a="1"/>
  <c r="RR165" i="3" a="1"/>
  <c r="RP136" i="3" a="1"/>
  <c r="PN33" i="3" a="1"/>
  <c r="MF4" i="3" a="1"/>
  <c r="TS130" i="3" a="1"/>
  <c r="PN3" i="3" a="1"/>
  <c r="PN187" i="3" a="1"/>
  <c r="RR107" i="3" a="1"/>
  <c r="PP79" i="3" a="1"/>
  <c r="PP68" i="3" a="1"/>
  <c r="TT52" i="3" a="1"/>
  <c r="TO65" i="3" a="1"/>
  <c r="TO58" i="3" a="1"/>
  <c r="MD190" i="3" a="1"/>
  <c r="TO105" i="3" a="1"/>
  <c r="PQ172" i="3" a="1"/>
  <c r="ME134" i="3" a="1"/>
  <c r="MD144" i="3" a="1"/>
  <c r="RP9" i="3" a="1"/>
  <c r="PN123" i="3" a="1"/>
  <c r="TT19" i="3" a="1"/>
  <c r="TO107" i="3" a="1"/>
  <c r="RO104" i="3" a="1"/>
  <c r="PQ167" i="3" a="1"/>
  <c r="TT86" i="3" a="1"/>
  <c r="RQ61" i="3" a="1"/>
  <c r="PP121" i="3" a="1"/>
  <c r="PN66" i="3" a="1"/>
  <c r="MC84" i="3" a="1"/>
  <c r="RO105" i="3" a="1"/>
  <c r="RP183" i="3" a="1"/>
  <c r="RT39" i="3" a="1"/>
  <c r="TQ23" i="3" a="1"/>
  <c r="PK4" i="3" a="1"/>
  <c r="TT89" i="3" a="1"/>
  <c r="RU75" i="3" a="1"/>
  <c r="TQ113" i="3" a="1"/>
  <c r="PK134" i="3" a="1"/>
  <c r="RR68" i="3" a="1"/>
  <c r="PP93" i="3" a="1"/>
  <c r="TT11" i="3" a="1"/>
  <c r="RU86" i="3" a="1"/>
  <c r="MI189" i="3" a="1"/>
  <c r="MC37" i="3" a="1"/>
  <c r="MD26" i="3" a="1"/>
  <c r="TO89" i="3" a="1"/>
  <c r="RO66" i="3" a="1"/>
  <c r="RQ3" i="3" a="1"/>
  <c r="RT7" i="3" a="1"/>
  <c r="RP129" i="3" a="1"/>
  <c r="MC19" i="3" a="1"/>
  <c r="RT79" i="3" a="1"/>
  <c r="RP52" i="3" a="1"/>
  <c r="TQ104" i="3" a="1"/>
  <c r="MF172" i="3" a="1"/>
  <c r="PK129" i="3" a="1"/>
  <c r="RR145" i="3" a="1"/>
  <c r="TS84" i="3" a="1"/>
  <c r="PQ117" i="3" a="1"/>
  <c r="PP4" i="3" a="1"/>
  <c r="MF75" i="3" a="1"/>
  <c r="TN19" i="3" a="1"/>
  <c r="TS129" i="3" a="1"/>
  <c r="PN37" i="3" a="1"/>
  <c r="MH172" i="3" a="1"/>
  <c r="MH184" i="3" a="1"/>
  <c r="RT129" i="3" a="1"/>
  <c r="RT54" i="3" a="1"/>
  <c r="PK26" i="3" a="1"/>
  <c r="RU44" i="3" a="1"/>
  <c r="ME67" i="3" a="1"/>
  <c r="RR37" i="3" a="1"/>
  <c r="TP141" i="3" a="1"/>
  <c r="RU110" i="3" a="1"/>
  <c r="PK68" i="3" a="1"/>
  <c r="TN16" i="3" a="1"/>
  <c r="TO184" i="3" a="1"/>
  <c r="TO192" i="3" a="1"/>
  <c r="PQ130" i="3" a="1"/>
  <c r="TO187" i="3" a="1"/>
  <c r="RP196" i="3" a="1"/>
  <c r="MD167" i="3" a="1"/>
  <c r="MH190" i="3" a="1"/>
  <c r="TS165" i="3" a="1"/>
  <c r="TT162" i="3" a="1"/>
  <c r="PP39" i="3" a="1"/>
  <c r="MF135" i="3" a="1"/>
  <c r="RO39" i="3" a="1"/>
  <c r="MI141" i="3" a="1"/>
  <c r="MC104" i="3" a="1"/>
  <c r="TN160" i="3" a="1"/>
  <c r="ME194" i="3" a="1"/>
  <c r="RU157" i="3" a="1"/>
  <c r="RQ184" i="3" a="1"/>
  <c r="MI129" i="3" a="1"/>
  <c r="TP54" i="3" a="1"/>
  <c r="TS88" i="3" a="1"/>
  <c r="RU136" i="3" a="1"/>
  <c r="PN53" i="3" a="1"/>
  <c r="RP157" i="3" a="1"/>
  <c r="MD11" i="3" a="1"/>
  <c r="MI104" i="3" a="1"/>
  <c r="ME60" i="3" a="1"/>
  <c r="MD105" i="3" a="1"/>
  <c r="TQ142" i="3" a="1"/>
  <c r="TT85" i="3" a="1"/>
  <c r="TO96" i="3" a="1"/>
  <c r="TS47" i="3" a="1"/>
  <c r="RP53" i="3" a="1"/>
  <c r="RO144" i="3" a="1"/>
  <c r="MH68" i="3" a="1"/>
  <c r="MH10" i="3" a="1"/>
  <c r="TQ61" i="3" a="1"/>
  <c r="TN12" i="3" a="1"/>
  <c r="RO173" i="3" a="1"/>
  <c r="MF187" i="3" a="1"/>
  <c r="PK119" i="3" a="1"/>
  <c r="ME177" i="3" a="1"/>
  <c r="TP172" i="3" a="1"/>
  <c r="RQ141" i="3" a="1"/>
  <c r="RQ165" i="3" a="1"/>
  <c r="RO31" i="3" a="1"/>
  <c r="TP194" i="3" a="1"/>
  <c r="TP173" i="3" a="1"/>
  <c r="TQ33" i="3" a="1"/>
  <c r="TT55" i="3" a="1"/>
  <c r="PK110" i="3" a="1"/>
  <c r="ME79" i="3" a="1"/>
  <c r="RP142" i="3" a="1"/>
  <c r="MD117" i="3" a="1"/>
  <c r="MC31" i="3" a="1"/>
  <c r="MD62" i="3" a="1"/>
  <c r="PQ144" i="3" a="1"/>
  <c r="PN58" i="3" a="1"/>
  <c r="TS61" i="3" a="1"/>
  <c r="MC160" i="3" a="1"/>
  <c r="TP76" i="3" a="1"/>
  <c r="MF54" i="3" a="1"/>
  <c r="PK46" i="3" a="1"/>
  <c r="TN87" i="3" a="1"/>
  <c r="PK67" i="3" a="1"/>
  <c r="TP49" i="3" a="1"/>
  <c r="RQ33" i="3" a="1"/>
  <c r="MC46" i="3" a="1"/>
  <c r="RR96" i="3" a="1"/>
  <c r="TT199" i="3" a="1"/>
  <c r="TT191" i="3" a="1"/>
  <c r="RP178" i="3" a="1"/>
  <c r="PP191" i="3" a="1"/>
  <c r="TQ193" i="3" a="1"/>
  <c r="TQ47" i="3" a="1"/>
  <c r="RQ87" i="3" a="1"/>
  <c r="MC93" i="3" a="1"/>
  <c r="RP67" i="3" a="1"/>
  <c r="PQ190" i="3" a="1"/>
  <c r="TO183" i="3" a="1"/>
  <c r="MH12" i="3" a="1"/>
  <c r="PQ142" i="3" a="1"/>
  <c r="MF58" i="3" a="1"/>
  <c r="RO62" i="3" a="1"/>
  <c r="MC10" i="3" a="1"/>
  <c r="RU47" i="3" a="1"/>
  <c r="MI47" i="3" a="1"/>
  <c r="MC183" i="3" a="1"/>
  <c r="MH187" i="3" a="1"/>
  <c r="PQ31" i="3" a="1"/>
  <c r="MC196" i="3" a="1"/>
  <c r="PP119" i="3" a="1"/>
  <c r="RT142" i="3" a="1"/>
  <c r="TS155" i="3" a="1"/>
  <c r="TT160" i="3" a="1"/>
  <c r="MD113" i="3" a="1"/>
  <c r="MI31" i="3" a="1"/>
  <c r="PP44" i="3" a="1"/>
  <c r="TT76" i="3" a="1"/>
  <c r="MC89" i="3" a="1"/>
  <c r="RR167" i="3" a="1"/>
  <c r="TO60" i="3" a="1"/>
  <c r="RO12" i="3" a="1"/>
  <c r="TN65" i="3" a="1"/>
  <c r="TP11" i="3" a="1"/>
  <c r="PQ141" i="3" a="1"/>
  <c r="TO45" i="3" a="1"/>
  <c r="RR119" i="3" a="1"/>
  <c r="TQ167" i="3" a="1"/>
  <c r="PK76" i="3" a="1"/>
  <c r="RO49" i="3" a="1"/>
  <c r="TT60" i="3" a="1"/>
  <c r="TT187" i="3" a="1"/>
  <c r="TQ196" i="3" a="1"/>
  <c r="PK104" i="3" a="1"/>
  <c r="PK167" i="3" a="1"/>
  <c r="TO94" i="3" a="1"/>
  <c r="ME119" i="3" a="1"/>
  <c r="MI55" i="3" a="1"/>
  <c r="RU184" i="3" a="1"/>
  <c r="RO58" i="3" a="1"/>
  <c r="TT31" i="3" a="1"/>
  <c r="TS3" i="3" a="1"/>
  <c r="TT75" i="3" a="1"/>
  <c r="MC16" i="3" a="1"/>
  <c r="MD44" i="3" a="1"/>
  <c r="TS12" i="3" a="1"/>
  <c r="PK107" i="3" a="1"/>
  <c r="MI39" i="3" a="1"/>
  <c r="PN155" i="3" a="1"/>
  <c r="PP61" i="3" a="1"/>
  <c r="RO65" i="3" a="1"/>
  <c r="RU144" i="3" a="1"/>
  <c r="MH177" i="3" a="1"/>
  <c r="MH191" i="3" a="1"/>
  <c r="RU52" i="3" a="1"/>
  <c r="TN135" i="3" a="1"/>
  <c r="TO177" i="3" a="1"/>
  <c r="TO4" i="3" a="1"/>
  <c r="RQ86" i="3" a="1"/>
  <c r="MH85" i="3" a="1"/>
  <c r="MC122" i="3" a="1"/>
  <c r="MC142" i="3" a="1"/>
  <c r="RQ54" i="3" a="1"/>
  <c r="TT68" i="3" a="1"/>
  <c r="ME47" i="3" a="1"/>
  <c r="MD9" i="3" a="1"/>
  <c r="MI110" i="3" a="1"/>
  <c r="PN11" i="3" a="1"/>
  <c r="TQ85" i="3" a="1"/>
  <c r="TT117" i="3" a="1"/>
  <c r="RR4" i="3" a="1"/>
  <c r="RP144" i="3" a="1"/>
  <c r="PQ160" i="3" a="1"/>
  <c r="MH113" i="3" a="1"/>
  <c r="RT11" i="3" a="1"/>
  <c r="TT79" i="3" a="1"/>
  <c r="PP113" i="3" a="1"/>
  <c r="MH192" i="3" a="1"/>
  <c r="MH87" i="3" a="1"/>
  <c r="PK190" i="3" a="1"/>
  <c r="RP189" i="3" a="1"/>
  <c r="RP193" i="3" a="1"/>
  <c r="RT49" i="3" a="1"/>
  <c r="PK89" i="3" a="1"/>
  <c r="RP135" i="3" a="1"/>
  <c r="ME33" i="3" a="1"/>
  <c r="TQ107" i="3" a="1"/>
  <c r="PN141" i="3" a="1"/>
  <c r="PN135" i="3" a="1"/>
  <c r="RQ104" i="3" a="1"/>
  <c r="RT117" i="3" a="1"/>
  <c r="PP167" i="3" a="1"/>
  <c r="TO136" i="3" a="1"/>
  <c r="TS86" i="3" a="1"/>
  <c r="RO61" i="3" a="1"/>
  <c r="PQ121" i="3" a="1"/>
  <c r="MD84" i="3" a="1"/>
  <c r="RP105" i="3" a="1"/>
  <c r="RR183" i="3" a="1"/>
  <c r="RU39" i="3" a="1"/>
  <c r="MI119" i="3" a="1"/>
  <c r="TP23" i="3" a="1"/>
  <c r="PN4" i="3" a="1"/>
  <c r="RQ94" i="3" a="1"/>
  <c r="MF12" i="3" a="1"/>
  <c r="RT75" i="3" a="1"/>
  <c r="ME3" i="3" a="1"/>
  <c r="TP113" i="3" a="1"/>
  <c r="PN134" i="3" a="1"/>
  <c r="RO68" i="3" a="1"/>
  <c r="TN189" i="3" a="1"/>
  <c r="MH189" i="3" a="1"/>
  <c r="RP123" i="3" a="1"/>
  <c r="MD37" i="3" a="1"/>
  <c r="MF26" i="3" a="1"/>
  <c r="PN65" i="3" a="1"/>
  <c r="PN117" i="3" a="1"/>
  <c r="MC130" i="3" a="1"/>
  <c r="RQ66" i="3" a="1"/>
  <c r="TQ26" i="3" a="1"/>
  <c r="RR3" i="3" a="1"/>
  <c r="RU7" i="3" a="1"/>
  <c r="RO129" i="3" a="1"/>
  <c r="PK172" i="3" a="1"/>
  <c r="MF19" i="3" a="1"/>
  <c r="RR130" i="3" a="1"/>
  <c r="RU79" i="3" a="1"/>
  <c r="RR52" i="3" a="1"/>
  <c r="MC172" i="3" a="1"/>
  <c r="RP145" i="3" a="1"/>
  <c r="PP117" i="3" a="1"/>
  <c r="PQ4" i="3" a="1"/>
  <c r="ME75" i="3" a="1"/>
  <c r="TP19" i="3" a="1"/>
  <c r="PK37" i="3" a="1"/>
  <c r="MF136" i="3" a="1"/>
  <c r="PN26" i="3" a="1"/>
  <c r="PQ33" i="3" a="1"/>
  <c r="RT44" i="3" a="1"/>
  <c r="MC67" i="3" a="1"/>
  <c r="ME157" i="3" a="1"/>
  <c r="RP19" i="3" a="1"/>
  <c r="RR172" i="3" a="1"/>
  <c r="MC65" i="3" a="1"/>
  <c r="TQ141" i="3" a="1"/>
  <c r="PN85" i="3" a="1"/>
  <c r="TN84" i="3" a="1"/>
  <c r="TN184" i="3" a="1"/>
  <c r="TP192" i="3" a="1"/>
  <c r="RQ190" i="3" a="1"/>
  <c r="PP130" i="3" a="1"/>
  <c r="RR196" i="3" a="1"/>
  <c r="MI190" i="3" a="1"/>
  <c r="TQ155" i="3" a="1"/>
  <c r="TS162" i="3" a="1"/>
  <c r="PQ39" i="3" a="1"/>
  <c r="MC135" i="3" a="1"/>
  <c r="RP39" i="3" a="1"/>
  <c r="MH141" i="3" a="1"/>
  <c r="ME104" i="3" a="1"/>
  <c r="TP119" i="3" a="1"/>
  <c r="MD194" i="3" a="1"/>
  <c r="RT157" i="3" a="1"/>
  <c r="RP184" i="3" a="1"/>
  <c r="RU62" i="3" a="1"/>
  <c r="TN54" i="3" a="1"/>
  <c r="TS45" i="3" a="1"/>
  <c r="PK130" i="3" a="1"/>
  <c r="RO157" i="3" a="1"/>
  <c r="ME11" i="3" a="1"/>
  <c r="MH104" i="3" a="1"/>
  <c r="MD60" i="3" a="1"/>
  <c r="RU93" i="3" a="1"/>
  <c r="MF105" i="3" a="1"/>
  <c r="MD110" i="3" a="1"/>
  <c r="TN96" i="3" a="1"/>
  <c r="RO53" i="3" a="1"/>
  <c r="MD68" i="3" a="1"/>
  <c r="TT134" i="3" a="1"/>
  <c r="MI10" i="3" a="1"/>
  <c r="TO61" i="3" a="1"/>
  <c r="TQ12" i="3" a="1"/>
  <c r="RP173" i="3" a="1"/>
  <c r="RO194" i="3" a="1"/>
  <c r="RU177" i="3" a="1"/>
  <c r="MD177" i="3" a="1"/>
  <c r="TO172" i="3" a="1"/>
  <c r="ME173" i="3" a="1"/>
  <c r="RO141" i="3" a="1"/>
  <c r="RO60" i="3" a="1"/>
  <c r="RR31" i="3" a="1"/>
  <c r="TQ194" i="3" a="1"/>
  <c r="TO173" i="3" a="1"/>
  <c r="TO33" i="3" a="1"/>
  <c r="MC45" i="3" a="1"/>
  <c r="RP89" i="3" a="1"/>
  <c r="PN110" i="3" a="1"/>
  <c r="MC79" i="3" a="1"/>
  <c r="TS16" i="3" a="1"/>
  <c r="RQ142" i="3" a="1"/>
  <c r="ME117" i="3" a="1"/>
  <c r="MD31" i="3" a="1"/>
  <c r="MC62" i="3" a="1"/>
  <c r="PP144" i="3" a="1"/>
  <c r="PK45" i="3" a="1"/>
  <c r="TT61" i="3" a="1"/>
  <c r="MD160" i="3" a="1"/>
  <c r="PN46" i="3" a="1"/>
  <c r="TO87" i="3" a="1"/>
  <c r="RO33" i="3" a="1"/>
  <c r="MD46" i="3" a="1"/>
  <c r="RO96" i="3" a="1"/>
  <c r="TS199" i="3" a="1"/>
  <c r="TS191" i="3" a="1"/>
  <c r="RR178" i="3" a="1"/>
  <c r="TN165" i="3" a="1"/>
  <c r="PQ145" i="3" a="1"/>
  <c r="PP110" i="3" a="1"/>
  <c r="TO193" i="3" a="1"/>
  <c r="TN47" i="3" a="1"/>
  <c r="RO87" i="3" a="1"/>
  <c r="ME93" i="3" a="1"/>
  <c r="RR85" i="3" a="1"/>
  <c r="RQ67" i="3" a="1"/>
  <c r="PP190" i="3" a="1"/>
  <c r="RQ47" i="3" a="1"/>
  <c r="MI12" i="3" a="1"/>
  <c r="TN39" i="3" a="1"/>
  <c r="PP142" i="3" a="1"/>
  <c r="RO10" i="3" a="1"/>
  <c r="MC58" i="3" a="1"/>
  <c r="TT105" i="3" a="1"/>
  <c r="RR62" i="3" a="1"/>
  <c r="RQ117" i="3" a="1"/>
  <c r="RT12" i="3" a="1"/>
  <c r="MF10" i="3" a="1"/>
  <c r="RT47" i="3" a="1"/>
  <c r="MH47" i="3" a="1"/>
  <c r="TN145" i="3" a="1"/>
  <c r="MI187" i="3" a="1"/>
  <c r="MF184" i="3" a="1"/>
  <c r="PP31" i="3" a="1"/>
  <c r="MD196" i="3" a="1"/>
  <c r="PQ119" i="3" a="1"/>
  <c r="RU142" i="3" a="1"/>
  <c r="TT155" i="3" a="1"/>
  <c r="PN60" i="3" a="1"/>
  <c r="MD66" i="3" a="1"/>
  <c r="MC113" i="3" a="1"/>
  <c r="ME86" i="3" a="1"/>
  <c r="TS76" i="3" a="1"/>
  <c r="ME89" i="3" a="1"/>
  <c r="RO167" i="3" a="1"/>
  <c r="MF85" i="3" a="1"/>
  <c r="TP60" i="3" a="1"/>
  <c r="RP12" i="3" a="1"/>
  <c r="TS142" i="3" a="1"/>
  <c r="TO11" i="3" a="1"/>
  <c r="TT110" i="3" a="1"/>
  <c r="TQ45" i="3" a="1"/>
  <c r="RT76" i="3" a="1"/>
  <c r="RO119" i="3" a="1"/>
  <c r="RU85" i="3" a="1"/>
  <c r="TN167" i="3" a="1"/>
  <c r="PN76" i="3" a="1"/>
  <c r="PP55" i="3" a="1"/>
  <c r="RP49" i="3" a="1"/>
  <c r="TS60" i="3" a="1"/>
  <c r="TT80" i="3" a="1"/>
  <c r="PQ189" i="3" a="1"/>
  <c r="TT104" i="3" a="1"/>
  <c r="TP196" i="3" a="1"/>
  <c r="PN167" i="3" a="1"/>
  <c r="RU178" i="3" a="1"/>
  <c r="TN94" i="3" a="1"/>
  <c r="PN62" i="3" a="1"/>
  <c r="PQ87" i="3" a="1"/>
  <c r="PP60" i="3" a="1"/>
  <c r="MC107" i="3" a="1"/>
  <c r="MH155" i="3" a="1"/>
  <c r="TT87" i="3" a="1"/>
  <c r="RT184" i="3" a="1"/>
  <c r="RP58" i="3" a="1"/>
  <c r="MH162" i="3" a="1"/>
  <c r="TS31" i="3" a="1"/>
  <c r="TT3" i="3" a="1"/>
  <c r="TN44" i="3" a="1"/>
  <c r="TS75" i="3" a="1"/>
  <c r="ME16" i="3" a="1"/>
  <c r="TT12" i="3" a="1"/>
  <c r="PK155" i="3" a="1"/>
  <c r="RT144" i="3" a="1"/>
  <c r="MI177" i="3" a="1"/>
  <c r="PP177" i="3" a="1"/>
  <c r="TP190" i="3" a="1"/>
  <c r="TS178" i="3" a="1"/>
  <c r="RT52" i="3" a="1"/>
  <c r="TQ135" i="3" a="1"/>
  <c r="TN177" i="3" a="1"/>
  <c r="TN4" i="3" a="1"/>
  <c r="MI85" i="3" a="1"/>
  <c r="MD122" i="3" a="1"/>
  <c r="RR93" i="3" a="1"/>
  <c r="PP54" i="3" a="1"/>
  <c r="MD52" i="3" a="1"/>
  <c r="TS54" i="3" a="1"/>
  <c r="RR54" i="3" a="1"/>
  <c r="RT165" i="3" a="1"/>
  <c r="TO10" i="3" a="1"/>
  <c r="TS68" i="3" a="1"/>
  <c r="PP49" i="3" a="1"/>
  <c r="MF9" i="3" a="1"/>
  <c r="MH44" i="3" a="1"/>
  <c r="RT26" i="3" a="1"/>
  <c r="MH110" i="3" a="1"/>
  <c r="RU45" i="3" a="1"/>
  <c r="PQ37" i="3" a="1"/>
  <c r="MH52" i="3" a="1"/>
  <c r="MD53" i="3" a="1"/>
  <c r="TP85" i="3" a="1"/>
  <c r="TS117" i="3" a="1"/>
  <c r="RO4" i="3" a="1"/>
  <c r="TQ129" i="3" a="1"/>
  <c r="MI80" i="3" a="1"/>
  <c r="TT49" i="3" a="1"/>
  <c r="TN49" i="3" a="1"/>
  <c r="MH49" i="3" a="1"/>
  <c r="TP183" i="3" a="1"/>
  <c r="ME155" i="3" a="1"/>
  <c r="ME7" i="3" a="1"/>
  <c r="TN55" i="3" a="1"/>
  <c r="TP3" i="3" a="1"/>
  <c r="TO123" i="3" a="1"/>
  <c r="RQ155" i="3" a="1"/>
  <c r="ME129" i="3" a="1"/>
  <c r="RP76" i="3" a="1"/>
  <c r="MH16" i="3" a="1"/>
  <c r="MF44" i="3" a="1"/>
  <c r="RP23" i="3" a="1"/>
  <c r="MD96" i="3" a="1"/>
  <c r="MI4" i="3" a="1"/>
  <c r="TS58" i="3" a="1"/>
  <c r="TS4" i="3" a="1"/>
  <c r="RO177" i="3" a="1"/>
  <c r="TN107" i="3" a="1"/>
  <c r="PQ187" i="3" a="1"/>
  <c r="PK141" i="3" a="1"/>
  <c r="PK135" i="3" a="1"/>
  <c r="RU113" i="3" a="1"/>
  <c r="RR104" i="3" a="1"/>
  <c r="RU117" i="3" a="1"/>
  <c r="PN94" i="3" a="1"/>
  <c r="TP136" i="3" a="1"/>
  <c r="RQ105" i="3" a="1"/>
  <c r="RQ183" i="3" a="1"/>
  <c r="TN88" i="3" a="1"/>
  <c r="PN16" i="3" a="1"/>
  <c r="MH119" i="3" a="1"/>
  <c r="TO23" i="3" a="1"/>
  <c r="RO94" i="3" a="1"/>
  <c r="MC12" i="3" a="1"/>
  <c r="MD3" i="3" a="1"/>
  <c r="TN113" i="3" a="1"/>
  <c r="MI19" i="3" a="1"/>
  <c r="RP68" i="3" a="1"/>
  <c r="MI53" i="3" a="1"/>
  <c r="TP189" i="3" a="1"/>
  <c r="RU189" i="3" a="1"/>
  <c r="RR123" i="3" a="1"/>
  <c r="MF37" i="3" a="1"/>
  <c r="PK65" i="3" a="1"/>
  <c r="PK117" i="3" a="1"/>
  <c r="MD130" i="3" a="1"/>
  <c r="RP66" i="3" a="1"/>
  <c r="TN26" i="3" a="1"/>
  <c r="RR129" i="3" a="1"/>
  <c r="PN172" i="3" a="1"/>
  <c r="RQ130" i="3" a="1"/>
  <c r="RQ52" i="3" a="1"/>
  <c r="MD172" i="3" a="1"/>
  <c r="RQ145" i="3" a="1"/>
  <c r="RU104" i="3" a="1"/>
  <c r="MD39" i="3" a="1"/>
  <c r="MD75" i="3" a="1"/>
  <c r="TQ19" i="3" a="1"/>
  <c r="PK23" i="3" a="1"/>
  <c r="PP136" i="3" a="1"/>
  <c r="MC136" i="3" a="1"/>
  <c r="RU10" i="3" a="1"/>
  <c r="PP33" i="3" a="1"/>
  <c r="MD157" i="3" a="1"/>
  <c r="RQ19" i="3" a="1"/>
  <c r="RP172" i="3" a="1"/>
  <c r="ME65" i="3" a="1"/>
  <c r="PK85" i="3" a="1"/>
  <c r="RU121" i="3" a="1"/>
  <c r="TP84" i="3" a="1"/>
  <c r="RP55" i="3" a="1"/>
  <c r="TQ16" i="3" a="1"/>
  <c r="TQ184" i="3" a="1"/>
  <c r="TQ192" i="3" a="1"/>
  <c r="RR187" i="3" a="1"/>
  <c r="RR190" i="3" a="1"/>
  <c r="RT135" i="3" a="1"/>
  <c r="TO155" i="3" a="1"/>
  <c r="ME135" i="3" a="1"/>
  <c r="MF104" i="3" a="1"/>
  <c r="RQ79" i="3" a="1"/>
  <c r="TN119" i="3" a="1"/>
  <c r="ME94" i="3" a="1"/>
  <c r="RT9" i="3" a="1"/>
  <c r="RT62" i="3" a="1"/>
  <c r="RT87" i="3" a="1"/>
  <c r="PK178" i="3" a="1"/>
  <c r="TO54" i="3" a="1"/>
  <c r="RR7" i="3" a="1"/>
  <c r="TT45" i="3" a="1"/>
  <c r="PN130" i="3" a="1"/>
  <c r="RQ157" i="3" a="1"/>
  <c r="MC11" i="3" a="1"/>
  <c r="MF60" i="3" a="1"/>
  <c r="RT93" i="3" a="1"/>
  <c r="ME105" i="3" a="1"/>
  <c r="MF110" i="3" a="1"/>
  <c r="RR53" i="3" a="1"/>
  <c r="MC68" i="3" a="1"/>
  <c r="TS134" i="3" a="1"/>
  <c r="TN52" i="3" a="1"/>
  <c r="MD145" i="3" a="1"/>
  <c r="RQ173" i="3" a="1"/>
  <c r="RQ194" i="3" a="1"/>
  <c r="RT177" i="3" a="1"/>
  <c r="MC177" i="3" a="1"/>
  <c r="TN172" i="3" a="1"/>
  <c r="MD173" i="3" a="1"/>
  <c r="RR60" i="3" a="1"/>
  <c r="PN184" i="3" a="1"/>
  <c r="RQ31" i="3" a="1"/>
  <c r="TN173" i="3" a="1"/>
  <c r="PQ11" i="3" a="1"/>
  <c r="TP33" i="3" a="1"/>
  <c r="TP79" i="3" a="1"/>
  <c r="MD45" i="3" a="1"/>
  <c r="RR89" i="3" a="1"/>
  <c r="TT16" i="3" a="1"/>
  <c r="RO142" i="3" a="1"/>
  <c r="PQ75" i="3" a="1"/>
  <c r="MC117" i="3" a="1"/>
  <c r="ME31" i="3" a="1"/>
  <c r="MF62" i="3" a="1"/>
  <c r="PN54" i="3" a="1"/>
  <c r="TT67" i="3" a="1"/>
  <c r="PN45" i="3" a="1"/>
  <c r="PK88" i="3" a="1"/>
  <c r="PK96" i="3" a="1"/>
  <c r="RT155" i="3" a="1"/>
  <c r="RP33" i="3" a="1"/>
  <c r="ME46" i="3" a="1"/>
  <c r="RT190" i="3" a="1"/>
  <c r="RO178" i="3" a="1"/>
  <c r="PP135" i="3" a="1"/>
  <c r="RT172" i="3" a="1"/>
  <c r="PP145" i="3" a="1"/>
  <c r="PQ110" i="3" a="1"/>
  <c r="PK145" i="3" a="1"/>
  <c r="MC178" i="3" a="1"/>
  <c r="TP47" i="3" a="1"/>
  <c r="RQ85" i="3" a="1"/>
  <c r="RR67" i="3" a="1"/>
  <c r="RR47" i="3" a="1"/>
  <c r="TP39" i="3" a="1"/>
  <c r="MH3" i="3" a="1"/>
  <c r="RP10" i="3" a="1"/>
  <c r="TS105" i="3" a="1"/>
  <c r="PK44" i="3" a="1"/>
  <c r="RP62" i="3" a="1"/>
  <c r="RP117" i="3" a="1"/>
  <c r="RU12" i="3" a="1"/>
  <c r="TS9" i="3" a="1"/>
  <c r="PQ12" i="3" a="1"/>
  <c r="TP46" i="3" a="1"/>
  <c r="TO145" i="3" a="1"/>
  <c r="PK194" i="3" a="1"/>
  <c r="MC184" i="3" a="1"/>
  <c r="PK196" i="3" a="1"/>
  <c r="TS190" i="3" a="1"/>
  <c r="RQ134" i="3" a="1"/>
  <c r="MF196" i="3" a="1"/>
  <c r="PQ104" i="3" a="1"/>
  <c r="PK60" i="3" a="1"/>
  <c r="MF66" i="3" a="1"/>
  <c r="MC86" i="3" a="1"/>
  <c r="MF89" i="3" a="1"/>
  <c r="MH67" i="3" a="1"/>
  <c r="MH116" i="3" a="1"/>
  <c r="RQ167" i="3" a="1"/>
  <c r="ME85" i="3" a="1"/>
  <c r="TQ60" i="3" a="1"/>
  <c r="TT142" i="3" a="1"/>
  <c r="TT37" i="3" a="1"/>
  <c r="TS119" i="3" a="1"/>
  <c r="TQ11" i="3" a="1"/>
  <c r="TS110" i="3" a="1"/>
  <c r="TQ58" i="3" a="1"/>
  <c r="TN45" i="3" a="1"/>
  <c r="RU76" i="3" a="1"/>
  <c r="RT85" i="3" a="1"/>
  <c r="TO167" i="3" a="1"/>
  <c r="TQ123" i="3" a="1"/>
  <c r="PQ55" i="3" a="1"/>
  <c r="TS80" i="3" a="1"/>
  <c r="RO155" i="3" a="1"/>
  <c r="TP122" i="3" a="1"/>
  <c r="ME190" i="3" a="1"/>
  <c r="PP189" i="3" a="1"/>
  <c r="MC129" i="3" a="1"/>
  <c r="TS104" i="3" a="1"/>
  <c r="TO196" i="3" a="1"/>
  <c r="RT178" i="3" a="1"/>
  <c r="PK62" i="3" a="1"/>
  <c r="TT93" i="3" a="1"/>
  <c r="PK192" i="3" a="1"/>
  <c r="PP87" i="3" a="1"/>
  <c r="TN62" i="3" a="1"/>
  <c r="RO16" i="3" a="1"/>
  <c r="PQ60" i="3" a="1"/>
  <c r="MD107" i="3" a="1"/>
  <c r="MI155" i="3" a="1"/>
  <c r="TQ110" i="3" a="1"/>
  <c r="RR58" i="3" a="1"/>
  <c r="MI162" i="3" a="1"/>
  <c r="TP44" i="3" a="1"/>
  <c r="PQ86" i="3" a="1"/>
  <c r="MI79" i="3" a="1"/>
  <c r="TS44" i="3" a="1"/>
  <c r="PN10" i="3" a="1"/>
  <c r="MC123" i="3" a="1"/>
  <c r="PQ177" i="3" a="1"/>
  <c r="TN190" i="3" a="1"/>
  <c r="TT178" i="3" a="1"/>
  <c r="TS183" i="3" a="1"/>
  <c r="TS113" i="3" a="1"/>
  <c r="TO135" i="3" a="1"/>
  <c r="TQ4" i="3" a="1"/>
  <c r="PQ9" i="3" a="1"/>
  <c r="RU88" i="3" a="1"/>
  <c r="MC144" i="3" a="1"/>
  <c r="RO93" i="3" a="1"/>
  <c r="TQ144" i="3" a="1"/>
  <c r="PQ54" i="3" a="1"/>
  <c r="ME52" i="3" a="1"/>
  <c r="TT54" i="3" a="1"/>
  <c r="RU165" i="3" a="1"/>
  <c r="TQ10" i="3" a="1"/>
  <c r="RR9" i="3" a="1"/>
  <c r="PQ49" i="3" a="1"/>
  <c r="TS177" i="3" a="1"/>
  <c r="ME9" i="3" a="1"/>
  <c r="MI44" i="3" a="1"/>
  <c r="RU26" i="3" a="1"/>
  <c r="RT45" i="3" a="1"/>
  <c r="PP37" i="3" a="1"/>
  <c r="MI52" i="3" a="1"/>
  <c r="MF53" i="3" a="1"/>
  <c r="RP4" i="3" a="1"/>
  <c r="TS145" i="3" a="1"/>
  <c r="TN79" i="3" a="1"/>
  <c r="PN157" i="3" a="1"/>
  <c r="PN55" i="3" a="1"/>
  <c r="RU192" i="3" a="1"/>
  <c r="MC55" i="3" a="1"/>
  <c r="PK61" i="3" a="1"/>
  <c r="TN46" i="3" a="1"/>
  <c r="MF141" i="3" a="1"/>
  <c r="RP192" i="3" a="1"/>
  <c r="RR122" i="3" a="1"/>
  <c r="RR16" i="3" a="1"/>
  <c r="RO110" i="3" a="1"/>
  <c r="RR65" i="3" a="1"/>
  <c r="MD123" i="3" a="1"/>
  <c r="ME87" i="3" a="1"/>
  <c r="TP75" i="3" a="1"/>
  <c r="MH121" i="3" a="1"/>
  <c r="TO130" i="3" a="1"/>
  <c r="RQ177" i="3" a="1"/>
  <c r="PP187" i="3" a="1"/>
  <c r="MC191" i="3" a="1"/>
  <c r="RT113" i="3" a="1"/>
  <c r="PK94" i="3" a="1"/>
  <c r="TN136" i="3" a="1"/>
  <c r="RR105" i="3" a="1"/>
  <c r="RO183" i="3" a="1"/>
  <c r="TQ88" i="3" a="1"/>
  <c r="PK16" i="3" a="1"/>
  <c r="PK177" i="3" a="1"/>
  <c r="RU61" i="3" a="1"/>
  <c r="RP94" i="3" a="1"/>
  <c r="ME12" i="3" a="1"/>
  <c r="MC3" i="3" a="1"/>
  <c r="TO113" i="3" a="1"/>
  <c r="MH19" i="3" a="1"/>
  <c r="PK87" i="3" a="1"/>
  <c r="MH53" i="3" a="1"/>
  <c r="TO189" i="3" a="1"/>
  <c r="RT189" i="3" a="1"/>
  <c r="TQ53" i="3" a="1"/>
  <c r="RO123" i="3" a="1"/>
  <c r="RO84" i="3" a="1"/>
  <c r="ME37" i="3" a="1"/>
  <c r="TQ86" i="3" a="1"/>
  <c r="PQ3" i="3" a="1"/>
  <c r="ME130" i="3" a="1"/>
  <c r="TP26" i="3" a="1"/>
  <c r="MF23" i="3" a="1"/>
  <c r="RO130" i="3" a="1"/>
  <c r="RO145" i="3" a="1"/>
  <c r="RT104" i="3" a="1"/>
  <c r="ME39" i="3" a="1"/>
  <c r="TO19" i="3" a="1"/>
  <c r="PN23" i="3" a="1"/>
  <c r="PQ136" i="3" a="1"/>
  <c r="MD136" i="3" a="1"/>
  <c r="RT10" i="3" a="1"/>
  <c r="MF157" i="3" a="1"/>
  <c r="RO19" i="3" a="1"/>
  <c r="RO172" i="3" a="1"/>
  <c r="MD65" i="3" a="1"/>
  <c r="RT121" i="3" a="1"/>
  <c r="TQ84" i="3" a="1"/>
  <c r="RR55" i="3" a="1"/>
  <c r="TO16" i="3" a="1"/>
  <c r="TN192" i="3" a="1"/>
  <c r="RQ187" i="3" a="1"/>
  <c r="RO190" i="3" a="1"/>
  <c r="PP184" i="3" a="1"/>
  <c r="RU135" i="3" a="1"/>
  <c r="TP155" i="3" a="1"/>
  <c r="MD104" i="3" a="1"/>
  <c r="RO79" i="3" a="1"/>
  <c r="TO119" i="3" a="1"/>
  <c r="MC94" i="3" a="1"/>
  <c r="TP67" i="3" a="1"/>
  <c r="RU9" i="3" a="1"/>
  <c r="RU87" i="3" a="1"/>
  <c r="PN178" i="3" a="1"/>
  <c r="RQ7" i="3" a="1"/>
  <c r="PP7" i="3" a="1"/>
  <c r="PQ162" i="3" a="1"/>
  <c r="RR157" i="3" a="1"/>
  <c r="TO80" i="3" a="1"/>
  <c r="MF11" i="3" a="1"/>
  <c r="MC60" i="3" a="1"/>
  <c r="MC105" i="3" a="1"/>
  <c r="RQ44" i="3" a="1"/>
  <c r="MC110" i="3" a="1"/>
  <c r="RQ53" i="3" a="1"/>
  <c r="RU130" i="3" a="1"/>
  <c r="PP89" i="3" a="1"/>
  <c r="MF68" i="3" a="1"/>
  <c r="RO75" i="3" a="1"/>
  <c r="TO52" i="3" a="1"/>
  <c r="MF145" i="3" a="1"/>
  <c r="TT189" i="3" a="1"/>
  <c r="RP194" i="3" a="1"/>
  <c r="TS167" i="3" a="1"/>
  <c r="PN191" i="3" a="1"/>
  <c r="MC173" i="3" a="1"/>
  <c r="RP60" i="3" a="1"/>
  <c r="PK184" i="3" a="1"/>
  <c r="RP31" i="3" a="1"/>
  <c r="TN194" i="3" a="1"/>
  <c r="RU55" i="3" a="1"/>
  <c r="MC80" i="3" a="1"/>
  <c r="PP11" i="3" a="1"/>
  <c r="TO79" i="3" a="1"/>
  <c r="MF45" i="3" a="1"/>
  <c r="RO136" i="3" a="1"/>
  <c r="RQ89" i="3" a="1"/>
  <c r="PK86" i="3" a="1"/>
  <c r="PP75" i="3" a="1"/>
  <c r="MF117" i="3" a="1"/>
  <c r="MF31" i="3" a="1"/>
  <c r="TO134" i="3" a="1"/>
  <c r="PK54" i="3" a="1"/>
  <c r="TS67" i="3" a="1"/>
  <c r="PQ88" i="3" a="1"/>
  <c r="PN88" i="3" a="1"/>
  <c r="PN96" i="3" a="1"/>
  <c r="RU155" i="3" a="1"/>
  <c r="RR33" i="3" a="1"/>
  <c r="RU190" i="3" a="1"/>
  <c r="PP178" i="3" a="1"/>
  <c r="RQ178" i="3" a="1"/>
  <c r="PQ135" i="3" a="1"/>
  <c r="RU172" i="3" a="1"/>
  <c r="PN145" i="3" a="1"/>
  <c r="MF178" i="3" a="1"/>
  <c r="PK144" i="3" a="1"/>
  <c r="TT136" i="3" a="1"/>
  <c r="MH117" i="3" a="1"/>
  <c r="RO85" i="3" a="1"/>
  <c r="TT62" i="3" a="1"/>
  <c r="RO67" i="3" a="1"/>
  <c r="RP47" i="3" a="1"/>
  <c r="TQ39" i="3" a="1"/>
  <c r="ME55" i="3" a="1"/>
  <c r="MI3" i="3" a="1"/>
  <c r="RU19" i="3" a="1"/>
  <c r="MD88" i="3" a="1"/>
  <c r="RQ10" i="3" a="1"/>
  <c r="PN44" i="3" a="1"/>
  <c r="TQ157" i="3" a="1"/>
  <c r="RO117" i="3" a="1"/>
  <c r="RU160" i="3" a="1"/>
  <c r="RT84" i="3" a="1"/>
  <c r="MI167" i="3" a="1"/>
  <c r="TT9" i="3" a="1"/>
  <c r="PP12" i="3" a="1"/>
  <c r="MI26" i="3" a="1"/>
  <c r="TO46" i="3" a="1"/>
  <c r="TQ145" i="3" a="1"/>
  <c r="PK160" i="3" a="1"/>
  <c r="PN194" i="3" a="1"/>
  <c r="MD184" i="3" a="1"/>
  <c r="MC141" i="3" a="1"/>
  <c r="TQ191" i="3" a="1"/>
  <c r="RQ192" i="3" a="1"/>
  <c r="PN196" i="3" a="1"/>
  <c r="TT190" i="3" a="1"/>
  <c r="MF155" i="3" a="1"/>
  <c r="RP134" i="3" a="1"/>
  <c r="PP104" i="3" a="1"/>
  <c r="PQ157" i="3" a="1"/>
  <c r="ME66" i="3" a="1"/>
  <c r="RU145" i="3" a="1"/>
  <c r="MF86" i="3" a="1"/>
  <c r="MI67" i="3" a="1"/>
  <c r="MI116" i="3" a="1"/>
  <c r="PN80" i="3" a="1"/>
  <c r="MC85" i="3" a="1"/>
  <c r="TP55" i="3" a="1"/>
  <c r="RQ113" i="3" a="1"/>
  <c r="TS37" i="3" a="1"/>
  <c r="TT119" i="3" a="1"/>
  <c r="RT89" i="3" a="1"/>
  <c r="RT3" i="3" a="1"/>
  <c r="TN58" i="3" a="1"/>
  <c r="TP45" i="3" a="1"/>
  <c r="TN123" i="3" a="1"/>
  <c r="MH75" i="3" a="1"/>
  <c r="RP155" i="3" a="1"/>
  <c r="TO122" i="3" a="1"/>
  <c r="MF190" i="3" a="1"/>
  <c r="MF129" i="3" a="1"/>
  <c r="TN196" i="3" a="1"/>
  <c r="RR189" i="3" a="1"/>
  <c r="RR193" i="3" a="1"/>
  <c r="TS93" i="3" a="1"/>
  <c r="PQ85" i="3" a="1"/>
  <c r="PN192" i="3" a="1"/>
  <c r="RP122" i="3" a="1"/>
  <c r="TP62" i="3" a="1"/>
  <c r="RP16" i="3" a="1"/>
  <c r="PK113" i="3" a="1"/>
  <c r="ME107" i="3" a="1"/>
  <c r="ME49" i="3" a="1"/>
  <c r="TS87" i="3" a="1"/>
  <c r="TO68" i="3" a="1"/>
  <c r="TN110" i="3" a="1"/>
  <c r="RQ58" i="3" a="1"/>
  <c r="RO76" i="3" a="1"/>
  <c r="PP86" i="3" a="1"/>
  <c r="MH76" i="3" a="1"/>
  <c r="MH79" i="3" a="1"/>
  <c r="MC61" i="3" a="1"/>
  <c r="TT44" i="3" a="1"/>
  <c r="PK10" i="3" a="1"/>
  <c r="MF123" i="3" a="1"/>
  <c r="PQ199" i="3" a="1"/>
  <c r="TQ190" i="3" a="1"/>
  <c r="MC193" i="3" a="1"/>
  <c r="TT183" i="3" a="1"/>
  <c r="ME189" i="3" a="1"/>
  <c r="PQ129" i="3" a="1"/>
  <c r="TT113" i="3" a="1"/>
  <c r="TP135" i="3" a="1"/>
  <c r="PP52" i="3" a="1"/>
  <c r="TP4" i="3" a="1"/>
  <c r="RQ135" i="3" a="1"/>
  <c r="TT144" i="3" a="1"/>
  <c r="PP9" i="3" a="1"/>
  <c r="RT88" i="3" a="1"/>
  <c r="RQ23" i="3" a="1"/>
  <c r="MF144" i="3" a="1"/>
  <c r="PP47" i="3" a="1"/>
  <c r="RP93" i="3" a="1"/>
  <c r="TN144" i="3" a="1"/>
  <c r="MF52" i="3" a="1"/>
  <c r="TS184" i="3" a="1"/>
  <c r="PP67" i="3" a="1"/>
  <c r="TN10" i="3" a="1"/>
  <c r="RO9" i="3" a="1"/>
  <c r="MF87" i="3" a="1"/>
  <c r="MI136" i="3" a="1"/>
  <c r="TT177" i="3" a="1"/>
  <c r="TN75" i="3" a="1"/>
  <c r="TN37" i="3" a="1"/>
  <c r="MC9" i="3" a="1"/>
  <c r="RU134" i="3" a="1"/>
  <c r="PP46" i="3" a="1"/>
  <c r="ME53" i="3" a="1"/>
  <c r="PK49" i="3" a="1"/>
  <c r="RQ4" i="3" a="1"/>
  <c r="RR160" i="3" a="1"/>
  <c r="TP134" i="3" a="1"/>
  <c r="MD54" i="3" a="1"/>
  <c r="TO165" i="3" a="1"/>
  <c r="TS141" i="3" a="1"/>
  <c r="PK136" i="3" a="1"/>
  <c r="PN105" i="3" a="1"/>
  <c r="PN122" i="3" a="1"/>
  <c r="MF183" i="3" a="1"/>
  <c r="MH157" i="3" a="1"/>
  <c r="MI144" i="3" a="1"/>
  <c r="RO113" i="3" a="1"/>
  <c r="PQ10" i="3" a="1"/>
  <c r="RT162" i="3" a="1"/>
  <c r="TP110" i="3" a="1"/>
  <c r="MH86" i="3" a="1"/>
  <c r="RU60" i="3" a="1"/>
  <c r="ME76" i="3" a="1"/>
  <c r="ME193" i="3" a="1"/>
  <c r="TN130" i="3" a="1"/>
  <c r="RP177" i="3" a="1"/>
  <c r="MD191" i="3" a="1"/>
  <c r="PQ62" i="3" a="1"/>
  <c r="MH89" i="3" a="1"/>
  <c r="TS66" i="3" a="1"/>
  <c r="TQ136" i="3" a="1"/>
  <c r="RT119" i="3" a="1"/>
  <c r="MI160" i="3" a="1"/>
  <c r="TP88" i="3" a="1"/>
  <c r="PN177" i="3" a="1"/>
  <c r="RT61" i="3" a="1"/>
  <c r="PN142" i="3" a="1"/>
  <c r="RR94" i="3" a="1"/>
  <c r="MD12" i="3" a="1"/>
  <c r="MF3" i="3" a="1"/>
  <c r="PN87" i="3" a="1"/>
  <c r="PN52" i="3" a="1"/>
  <c r="TQ189" i="3" a="1"/>
  <c r="TO53" i="3" a="1"/>
  <c r="RQ123" i="3" a="1"/>
  <c r="RR84" i="3" a="1"/>
  <c r="TO86" i="3" a="1"/>
  <c r="PP3" i="3" a="1"/>
  <c r="RO26" i="3" a="1"/>
  <c r="MF130" i="3" a="1"/>
  <c r="TP117" i="3" a="1"/>
  <c r="TO26" i="3" a="1"/>
  <c r="ME23" i="3" a="1"/>
  <c r="RP130" i="3" a="1"/>
  <c r="MC39" i="3" a="1"/>
  <c r="RQ11" i="3" a="1"/>
  <c r="ME136" i="3" a="1"/>
  <c r="MC157" i="3" a="1"/>
  <c r="PK84" i="3" a="1"/>
  <c r="RR19" i="3" a="1"/>
  <c r="RQ172" i="3" a="1"/>
  <c r="MF65" i="3" a="1"/>
  <c r="TO84" i="3" a="1"/>
  <c r="RU16" i="3" a="1"/>
  <c r="RO55" i="3" a="1"/>
  <c r="RO187" i="3" a="1"/>
  <c r="RP190" i="3" a="1"/>
  <c r="TN178" i="3" a="1"/>
  <c r="PQ184" i="3" a="1"/>
  <c r="TN155" i="3" a="1"/>
  <c r="RP79" i="3" a="1"/>
  <c r="TQ119" i="3" a="1"/>
  <c r="MD94" i="3" a="1"/>
  <c r="TO67" i="3" a="1"/>
  <c r="RQ88" i="3" a="1"/>
  <c r="RO7" i="3" a="1"/>
  <c r="TP93" i="3" a="1"/>
  <c r="PQ7" i="3" a="1"/>
  <c r="PP162" i="3" a="1"/>
  <c r="TO7" i="3" a="1"/>
  <c r="TP80" i="3" a="1"/>
  <c r="RP46" i="3" a="1"/>
  <c r="PN12" i="3" a="1"/>
  <c r="RR44" i="3" a="1"/>
  <c r="ME110" i="3" a="1"/>
  <c r="RU53" i="3" a="1"/>
  <c r="RT130" i="3" a="1"/>
  <c r="PQ89" i="3" a="1"/>
  <c r="ME68" i="3" a="1"/>
  <c r="RQ75" i="3" a="1"/>
  <c r="TP52" i="3" a="1"/>
  <c r="ME145" i="3" a="1"/>
  <c r="TT172" i="3" a="1"/>
  <c r="TS189" i="3" a="1"/>
  <c r="RR194" i="3" a="1"/>
  <c r="TT167" i="3" a="1"/>
  <c r="TT145" i="3" a="1"/>
  <c r="TP129" i="3" a="1"/>
  <c r="PK191" i="3" a="1"/>
  <c r="MF173" i="3" a="1"/>
  <c r="RP160" i="3" a="1"/>
  <c r="RQ60" i="3" a="1"/>
  <c r="RT55" i="3" a="1"/>
  <c r="MF80" i="3" a="1"/>
  <c r="TQ79" i="3" a="1"/>
  <c r="TT46" i="3" a="1"/>
  <c r="ME45" i="3" a="1"/>
  <c r="RR136" i="3" a="1"/>
  <c r="RO89" i="3" a="1"/>
  <c r="PK157" i="3" a="1"/>
  <c r="PK33" i="3" a="1"/>
  <c r="PN86" i="3" a="1"/>
  <c r="MI113" i="3" a="1"/>
  <c r="ME4" i="3" a="1"/>
  <c r="MH9" i="3" a="1"/>
  <c r="TN134" i="3" a="1"/>
  <c r="PP88" i="3" a="1"/>
  <c r="PQ113" i="3" a="1"/>
  <c r="PN189" i="3" a="1"/>
  <c r="PQ178" i="3" a="1"/>
  <c r="RT192" i="3" a="1"/>
  <c r="ME178" i="3" a="1"/>
  <c r="PN144" i="3" a="1"/>
  <c r="TS136" i="3" a="1"/>
  <c r="MH165" i="3" a="1"/>
  <c r="MI117" i="3" a="1"/>
  <c r="RP85" i="3" a="1"/>
  <c r="TS62" i="3" a="1"/>
  <c r="RO47" i="3" a="1"/>
  <c r="PN136" i="3" a="1"/>
  <c r="TO39" i="3" a="1"/>
  <c r="PN190" i="3" a="1"/>
  <c r="MD55" i="3" a="1"/>
  <c r="PK105" i="3" a="1"/>
  <c r="RT19" i="3" a="1"/>
  <c r="MC88" i="3" a="1"/>
  <c r="PK122" i="3" a="1"/>
  <c r="RR10" i="3" a="1"/>
  <c r="TP157" i="3" a="1"/>
  <c r="RR117" i="3" a="1"/>
  <c r="PP58" i="3" a="1"/>
  <c r="MH93" i="3" a="1"/>
  <c r="RT160" i="3" a="1"/>
  <c r="RU84" i="3" a="1"/>
  <c r="MH167" i="3" a="1"/>
  <c r="TO66" i="3" a="1"/>
  <c r="MH26" i="3" a="1"/>
  <c r="TQ46" i="3" a="1"/>
  <c r="TP145" i="3" a="1"/>
  <c r="RT4" i="3" a="1"/>
  <c r="PN160" i="3" a="1"/>
  <c r="ME184" i="3" a="1"/>
  <c r="MD141" i="3" a="1"/>
  <c r="TP191" i="3" a="1"/>
  <c r="RR192" i="3" a="1"/>
  <c r="MD192" i="3" a="1"/>
  <c r="MD155" i="3" a="1"/>
  <c r="RR134" i="3" a="1"/>
  <c r="PK187" i="3" a="1"/>
  <c r="PP165" i="3" a="1"/>
  <c r="RP107" i="3" a="1"/>
  <c r="MI157" i="3" a="1"/>
  <c r="MH144" i="3" a="1"/>
  <c r="PP157" i="3" a="1"/>
  <c r="MD7" i="3" a="1"/>
  <c r="MC66" i="3" a="1"/>
  <c r="RT145" i="3" a="1"/>
  <c r="MD86" i="3" a="1"/>
  <c r="PK80" i="3" a="1"/>
  <c r="MD85" i="3" a="1"/>
  <c r="TQ55" i="3" a="1"/>
  <c r="RP113" i="3" a="1"/>
  <c r="TS52" i="3" a="1"/>
  <c r="RU89" i="3" a="1"/>
  <c r="TP9" i="3" a="1"/>
  <c r="RU3" i="3" a="1"/>
  <c r="TQ3" i="3" a="1"/>
  <c r="TP58" i="3" a="1"/>
  <c r="PP10" i="3" a="1"/>
  <c r="TP123" i="3" a="1"/>
  <c r="MI75" i="3" a="1"/>
  <c r="RP80" i="3" a="1"/>
  <c r="RR155" i="3" a="1"/>
  <c r="TQ122" i="3" a="1"/>
  <c r="MC190" i="3" a="1"/>
  <c r="MD129" i="3" a="1"/>
  <c r="RO189" i="3" a="1"/>
  <c r="RQ193" i="3" a="1"/>
  <c r="RR45" i="3" a="1"/>
  <c r="TS121" i="3" a="1"/>
  <c r="TN105" i="3" a="1"/>
  <c r="PP85" i="3" a="1"/>
  <c r="RQ122" i="3" a="1"/>
  <c r="TO62" i="3" a="1"/>
  <c r="RQ16" i="3" a="1"/>
  <c r="PN113" i="3" a="1"/>
  <c r="MF107" i="3" a="1"/>
  <c r="MC49" i="3" a="1"/>
  <c r="TN68" i="3" a="1"/>
  <c r="MD165" i="3" a="1"/>
  <c r="TO110" i="3" a="1"/>
  <c r="RP110" i="3" a="1"/>
  <c r="RQ76" i="3" a="1"/>
  <c r="RT60" i="3" a="1"/>
  <c r="RU49" i="3" a="1"/>
  <c r="TS26" i="3" a="1"/>
  <c r="MI76" i="3" a="1"/>
  <c r="MD61" i="3" a="1"/>
  <c r="MC76" i="3" a="1"/>
  <c r="ME123" i="3" a="1"/>
  <c r="RT66" i="3" a="1"/>
  <c r="PP199" i="3" a="1"/>
  <c r="RR191" i="3" a="1"/>
  <c r="TO190" i="3" a="1"/>
  <c r="RU187" i="3" a="1"/>
  <c r="MF193" i="3" a="1"/>
  <c r="MD189" i="3" a="1"/>
  <c r="PP129" i="3" a="1"/>
  <c r="PQ52" i="3" a="1"/>
  <c r="MH183" i="3" a="1"/>
  <c r="MF134" i="3" a="1"/>
  <c r="RR135" i="3" a="1"/>
  <c r="TS144" i="3" a="1"/>
  <c r="RR23" i="3" a="1"/>
  <c r="ME144" i="3" a="1"/>
  <c r="PQ47" i="3" a="1"/>
  <c r="RQ93" i="3" a="1"/>
  <c r="TO144" i="3" a="1"/>
  <c r="MC52" i="3" a="1"/>
  <c r="TT184" i="3" a="1"/>
  <c r="MF96" i="3" a="1"/>
  <c r="PQ67" i="3" a="1"/>
  <c r="TP10" i="3" a="1"/>
  <c r="RQ9" i="3" a="1"/>
  <c r="MC87" i="3" a="1"/>
  <c r="MH136" i="3" a="1"/>
  <c r="PK123" i="3" a="1"/>
  <c r="TO75" i="3" a="1"/>
  <c r="TO37" i="3" a="1"/>
  <c r="MI121" i="3" a="1"/>
  <c r="MH105" i="3" a="1"/>
  <c r="RT134" i="3" a="1"/>
  <c r="MD33" i="3" a="1"/>
  <c r="TO31" i="3" a="1"/>
  <c r="PQ46" i="3" a="1"/>
  <c r="MC53" i="3" a="1"/>
  <c r="PN49" i="3" a="1"/>
  <c r="TS46" i="3" a="1"/>
  <c r="MI9" i="3" a="1"/>
  <c r="PK189" i="3" a="1"/>
  <c r="MD178" i="3" a="1"/>
  <c r="PQ58" i="3" a="1"/>
  <c r="MC192" i="3" a="1"/>
  <c r="PN39" i="3" a="1"/>
  <c r="RP45" i="3" a="1"/>
  <c r="MC119" i="3" a="1"/>
  <c r="MF165" i="3" a="1"/>
  <c r="MF61" i="3" a="1"/>
  <c r="RU66" i="3" a="1"/>
  <c r="RP191" i="3" a="1"/>
  <c r="RT187" i="3" a="1"/>
  <c r="MC189" i="3" a="1"/>
  <c r="RU105" i="3" a="1"/>
  <c r="PN165" i="3" a="1"/>
  <c r="TP144" i="3" a="1"/>
  <c r="TQ37" i="3" a="1"/>
  <c r="TQ37" i="3" l="1"/>
  <c r="TP144" i="3"/>
  <c r="PN165" i="3"/>
  <c r="RU105" i="3"/>
  <c r="MC189" i="3"/>
  <c r="RT187" i="3"/>
  <c r="RP191" i="3"/>
  <c r="RU66" i="3"/>
  <c r="MF61" i="3"/>
  <c r="MF165" i="3"/>
  <c r="MC119" i="3"/>
  <c r="RP45" i="3"/>
  <c r="PN39" i="3"/>
  <c r="MC192" i="3"/>
  <c r="PQ58" i="3"/>
  <c r="MD178" i="3"/>
  <c r="PK189" i="3"/>
  <c r="OJ189" i="3" s="1"/>
  <c r="OG189" i="3" s="1"/>
  <c r="MI9" i="3"/>
  <c r="TS46" i="3"/>
  <c r="PN49" i="3"/>
  <c r="MC53" i="3"/>
  <c r="PQ46" i="3"/>
  <c r="TO31" i="3"/>
  <c r="MD33" i="3"/>
  <c r="RT134" i="3"/>
  <c r="MH105" i="3"/>
  <c r="MI121" i="3"/>
  <c r="TO37" i="3"/>
  <c r="TO75" i="3"/>
  <c r="PK123" i="3"/>
  <c r="MH136" i="3"/>
  <c r="MC87" i="3"/>
  <c r="RQ9" i="3"/>
  <c r="TP10" i="3"/>
  <c r="PQ67" i="3"/>
  <c r="MF96" i="3"/>
  <c r="TT184" i="3"/>
  <c r="MC52" i="3"/>
  <c r="TO144" i="3"/>
  <c r="RQ93" i="3"/>
  <c r="PQ47" i="3"/>
  <c r="ME144" i="3"/>
  <c r="RR23" i="3"/>
  <c r="TS144" i="3"/>
  <c r="RR135" i="3"/>
  <c r="MF134" i="3"/>
  <c r="MH183" i="3"/>
  <c r="PQ52" i="3"/>
  <c r="PP129" i="3"/>
  <c r="MD189" i="3"/>
  <c r="MF193" i="3"/>
  <c r="RU187" i="3"/>
  <c r="TO190" i="3"/>
  <c r="RR191" i="3"/>
  <c r="PP199" i="3"/>
  <c r="RT66" i="3"/>
  <c r="ME123" i="3"/>
  <c r="MC76" i="3"/>
  <c r="MD61" i="3"/>
  <c r="MI76" i="3"/>
  <c r="TS26" i="3"/>
  <c r="RU49" i="3"/>
  <c r="RT60" i="3"/>
  <c r="RQ76" i="3"/>
  <c r="RP110" i="3"/>
  <c r="TO110" i="3"/>
  <c r="MD165" i="3"/>
  <c r="TN68" i="3"/>
  <c r="MC49" i="3"/>
  <c r="MF107" i="3"/>
  <c r="PN113" i="3"/>
  <c r="RQ16" i="3"/>
  <c r="TO62" i="3"/>
  <c r="RQ122" i="3"/>
  <c r="PP85" i="3"/>
  <c r="TN105" i="3"/>
  <c r="TS121" i="3"/>
  <c r="RR45" i="3"/>
  <c r="RQ193" i="3"/>
  <c r="RO189" i="3"/>
  <c r="MD129" i="3"/>
  <c r="MC190" i="3"/>
  <c r="TQ122" i="3"/>
  <c r="RR155" i="3"/>
  <c r="RP80" i="3"/>
  <c r="MI75" i="3"/>
  <c r="TP123" i="3"/>
  <c r="PP10" i="3"/>
  <c r="TP58" i="3"/>
  <c r="TQ3" i="3"/>
  <c r="RU3" i="3"/>
  <c r="TP9" i="3"/>
  <c r="RU89" i="3"/>
  <c r="TS52" i="3"/>
  <c r="RP113" i="3"/>
  <c r="TQ55" i="3"/>
  <c r="MD85" i="3"/>
  <c r="PK80" i="3"/>
  <c r="MD86" i="3"/>
  <c r="RT145" i="3"/>
  <c r="MC66" i="3"/>
  <c r="MD7" i="3"/>
  <c r="PP157" i="3"/>
  <c r="MH144" i="3"/>
  <c r="MI157" i="3"/>
  <c r="RP107" i="3"/>
  <c r="PP165" i="3"/>
  <c r="PK187" i="3"/>
  <c r="RR134" i="3"/>
  <c r="MD155" i="3"/>
  <c r="MD192" i="3"/>
  <c r="RR192" i="3"/>
  <c r="TP191" i="3"/>
  <c r="MD141" i="3"/>
  <c r="ME184" i="3"/>
  <c r="PN160" i="3"/>
  <c r="RT4" i="3"/>
  <c r="TP145" i="3"/>
  <c r="TQ46" i="3"/>
  <c r="MH26" i="3"/>
  <c r="TO66" i="3"/>
  <c r="MH167" i="3"/>
  <c r="RU84" i="3"/>
  <c r="RT160" i="3"/>
  <c r="MH93" i="3"/>
  <c r="PP58" i="3"/>
  <c r="RR117" i="3"/>
  <c r="TP157" i="3"/>
  <c r="RR10" i="3"/>
  <c r="PK122" i="3"/>
  <c r="MC88" i="3"/>
  <c r="RT19" i="3"/>
  <c r="PK105" i="3"/>
  <c r="MD55" i="3"/>
  <c r="PN190" i="3"/>
  <c r="TO39" i="3"/>
  <c r="PN136" i="3"/>
  <c r="RO47" i="3"/>
  <c r="TS62" i="3"/>
  <c r="RP85" i="3"/>
  <c r="MI117" i="3"/>
  <c r="MH165" i="3"/>
  <c r="TS136" i="3"/>
  <c r="PN144" i="3"/>
  <c r="ME178" i="3"/>
  <c r="RT192" i="3"/>
  <c r="PQ178" i="3"/>
  <c r="PN189" i="3"/>
  <c r="PQ113" i="3"/>
  <c r="PP88" i="3"/>
  <c r="TN134" i="3"/>
  <c r="MH9" i="3"/>
  <c r="ME4" i="3"/>
  <c r="MI113" i="3"/>
  <c r="PN86" i="3"/>
  <c r="PK33" i="3"/>
  <c r="PK157" i="3"/>
  <c r="RO89" i="3"/>
  <c r="RR136" i="3"/>
  <c r="ME45" i="3"/>
  <c r="TT46" i="3"/>
  <c r="TQ79" i="3"/>
  <c r="MF80" i="3"/>
  <c r="RT55" i="3"/>
  <c r="RQ60" i="3"/>
  <c r="RP160" i="3"/>
  <c r="MF173" i="3"/>
  <c r="PK191" i="3"/>
  <c r="TP129" i="3"/>
  <c r="TT145" i="3"/>
  <c r="TT167" i="3"/>
  <c r="RR194" i="3"/>
  <c r="TS189" i="3"/>
  <c r="TT172" i="3"/>
  <c r="ME145" i="3"/>
  <c r="TP52" i="3"/>
  <c r="RQ75" i="3"/>
  <c r="ME68" i="3"/>
  <c r="PQ89" i="3"/>
  <c r="RT130" i="3"/>
  <c r="RU53" i="3"/>
  <c r="ME110" i="3"/>
  <c r="RR44" i="3"/>
  <c r="PN12" i="3"/>
  <c r="RP46" i="3"/>
  <c r="TP80" i="3"/>
  <c r="TO7" i="3"/>
  <c r="PP162" i="3"/>
  <c r="PQ7" i="3"/>
  <c r="TP93" i="3"/>
  <c r="RO7" i="3"/>
  <c r="RQ88" i="3"/>
  <c r="TO67" i="3"/>
  <c r="MD94" i="3"/>
  <c r="TQ119" i="3"/>
  <c r="RP79" i="3"/>
  <c r="TN155" i="3"/>
  <c r="PQ184" i="3"/>
  <c r="TN178" i="3"/>
  <c r="RP190" i="3"/>
  <c r="RO187" i="3"/>
  <c r="RO55" i="3"/>
  <c r="RU16" i="3"/>
  <c r="TO84" i="3"/>
  <c r="MF65" i="3"/>
  <c r="RQ172" i="3"/>
  <c r="RR19" i="3"/>
  <c r="PK84" i="3"/>
  <c r="MC157" i="3"/>
  <c r="LB157" i="3" s="1"/>
  <c r="KY157" i="3" s="1"/>
  <c r="ME136" i="3"/>
  <c r="RQ11" i="3"/>
  <c r="MC39" i="3"/>
  <c r="RP130" i="3"/>
  <c r="ME23" i="3"/>
  <c r="TO26" i="3"/>
  <c r="TP117" i="3"/>
  <c r="MF130" i="3"/>
  <c r="RO26" i="3"/>
  <c r="PP3" i="3"/>
  <c r="TO86" i="3"/>
  <c r="RR84" i="3"/>
  <c r="RQ123" i="3"/>
  <c r="TO53" i="3"/>
  <c r="TQ189" i="3"/>
  <c r="PN52" i="3"/>
  <c r="PN87" i="3"/>
  <c r="MF3" i="3"/>
  <c r="MD12" i="3"/>
  <c r="RR94" i="3"/>
  <c r="PN142" i="3"/>
  <c r="RT61" i="3"/>
  <c r="PN177" i="3"/>
  <c r="TP88" i="3"/>
  <c r="MI160" i="3"/>
  <c r="RT119" i="3"/>
  <c r="TQ136" i="3"/>
  <c r="TS66" i="3"/>
  <c r="MH89" i="3"/>
  <c r="PQ62" i="3"/>
  <c r="MD191" i="3"/>
  <c r="RP177" i="3"/>
  <c r="TN130" i="3"/>
  <c r="ME193" i="3"/>
  <c r="ME76" i="3"/>
  <c r="RU60" i="3"/>
  <c r="MH86" i="3"/>
  <c r="TP110" i="3"/>
  <c r="RT162" i="3"/>
  <c r="PQ10" i="3"/>
  <c r="RO113" i="3"/>
  <c r="MI144" i="3"/>
  <c r="MH157" i="3"/>
  <c r="MF183" i="3"/>
  <c r="PN122" i="3"/>
  <c r="PN105" i="3"/>
  <c r="PK136" i="3"/>
  <c r="TS141" i="3"/>
  <c r="TO165" i="3"/>
  <c r="MD54" i="3"/>
  <c r="TP134" i="3"/>
  <c r="RR160" i="3"/>
  <c r="RQ4" i="3"/>
  <c r="PK49" i="3"/>
  <c r="ME53" i="3"/>
  <c r="PP46" i="3"/>
  <c r="RU134" i="3"/>
  <c r="MC9" i="3"/>
  <c r="TN37" i="3"/>
  <c r="TN75" i="3"/>
  <c r="TT177" i="3"/>
  <c r="MI136" i="3"/>
  <c r="MF87" i="3"/>
  <c r="RO9" i="3"/>
  <c r="QN9" i="3" s="1"/>
  <c r="QK9" i="3" s="1"/>
  <c r="TN10" i="3"/>
  <c r="PP67" i="3"/>
  <c r="TS184" i="3"/>
  <c r="MF52" i="3"/>
  <c r="TN144" i="3"/>
  <c r="RP93" i="3"/>
  <c r="PP47" i="3"/>
  <c r="MF144" i="3"/>
  <c r="RQ23" i="3"/>
  <c r="RT88" i="3"/>
  <c r="PP9" i="3"/>
  <c r="TT144" i="3"/>
  <c r="RQ135" i="3"/>
  <c r="TP4" i="3"/>
  <c r="PP52" i="3"/>
  <c r="TP135" i="3"/>
  <c r="TT113" i="3"/>
  <c r="PQ129" i="3"/>
  <c r="ME189" i="3"/>
  <c r="TT183" i="3"/>
  <c r="MC193" i="3"/>
  <c r="TQ190" i="3"/>
  <c r="PQ199" i="3"/>
  <c r="MF123" i="3"/>
  <c r="PK10" i="3"/>
  <c r="TT44" i="3"/>
  <c r="MC61" i="3"/>
  <c r="MH79" i="3"/>
  <c r="MH76" i="3"/>
  <c r="PP86" i="3"/>
  <c r="RO76" i="3"/>
  <c r="RQ58" i="3"/>
  <c r="TN110" i="3"/>
  <c r="TO68" i="3"/>
  <c r="TS87" i="3"/>
  <c r="ME49" i="3"/>
  <c r="ME107" i="3"/>
  <c r="PK113" i="3"/>
  <c r="RP16" i="3"/>
  <c r="TP62" i="3"/>
  <c r="RP122" i="3"/>
  <c r="PN192" i="3"/>
  <c r="PQ85" i="3"/>
  <c r="TS93" i="3"/>
  <c r="RR193" i="3"/>
  <c r="RR189" i="3"/>
  <c r="TN196" i="3"/>
  <c r="MF129" i="3"/>
  <c r="MF190" i="3"/>
  <c r="TO122" i="3"/>
  <c r="RP155" i="3"/>
  <c r="MH75" i="3"/>
  <c r="TN123" i="3"/>
  <c r="TP45" i="3"/>
  <c r="TN58" i="3"/>
  <c r="RT3" i="3"/>
  <c r="RT89" i="3"/>
  <c r="TT119" i="3"/>
  <c r="TS37" i="3"/>
  <c r="RQ113" i="3"/>
  <c r="TP55" i="3"/>
  <c r="MC85" i="3"/>
  <c r="PN80" i="3"/>
  <c r="MI116" i="3"/>
  <c r="LB116" i="3" s="1"/>
  <c r="KY116" i="3" s="1"/>
  <c r="MI67" i="3"/>
  <c r="MF86" i="3"/>
  <c r="RU145" i="3"/>
  <c r="ME66" i="3"/>
  <c r="PQ157" i="3"/>
  <c r="PP104" i="3"/>
  <c r="RP134" i="3"/>
  <c r="MF155" i="3"/>
  <c r="TT190" i="3"/>
  <c r="PN196" i="3"/>
  <c r="RQ192" i="3"/>
  <c r="TQ191" i="3"/>
  <c r="MC141" i="3"/>
  <c r="MD184" i="3"/>
  <c r="PN194" i="3"/>
  <c r="PK160" i="3"/>
  <c r="OJ160" i="3" s="1"/>
  <c r="OG160" i="3" s="1"/>
  <c r="TQ145" i="3"/>
  <c r="TO46" i="3"/>
  <c r="MI26" i="3"/>
  <c r="PP12" i="3"/>
  <c r="TT9" i="3"/>
  <c r="MI167" i="3"/>
  <c r="RT84" i="3"/>
  <c r="RU160" i="3"/>
  <c r="RO117" i="3"/>
  <c r="TQ157" i="3"/>
  <c r="PN44" i="3"/>
  <c r="RQ10" i="3"/>
  <c r="MD88" i="3"/>
  <c r="RU19" i="3"/>
  <c r="MI3" i="3"/>
  <c r="ME55" i="3"/>
  <c r="TQ39" i="3"/>
  <c r="RP47" i="3"/>
  <c r="RO67" i="3"/>
  <c r="TT62" i="3"/>
  <c r="RO85" i="3"/>
  <c r="MH117" i="3"/>
  <c r="TT136" i="3"/>
  <c r="PK144" i="3"/>
  <c r="OJ144" i="3" s="1"/>
  <c r="OG144" i="3" s="1"/>
  <c r="MF178" i="3"/>
  <c r="PN145" i="3"/>
  <c r="RU172" i="3"/>
  <c r="PQ135" i="3"/>
  <c r="RQ178" i="3"/>
  <c r="PP178" i="3"/>
  <c r="RU190" i="3"/>
  <c r="RR33" i="3"/>
  <c r="RU155" i="3"/>
  <c r="PN96" i="3"/>
  <c r="PN88" i="3"/>
  <c r="PQ88" i="3"/>
  <c r="TS67" i="3"/>
  <c r="PK54" i="3"/>
  <c r="TO134" i="3"/>
  <c r="MF31" i="3"/>
  <c r="MF117" i="3"/>
  <c r="PP75" i="3"/>
  <c r="PK86" i="3"/>
  <c r="RQ89" i="3"/>
  <c r="RO136" i="3"/>
  <c r="MF45" i="3"/>
  <c r="TO79" i="3"/>
  <c r="PP11" i="3"/>
  <c r="MC80" i="3"/>
  <c r="RU55" i="3"/>
  <c r="TN194" i="3"/>
  <c r="RP31" i="3"/>
  <c r="PK184" i="3"/>
  <c r="RP60" i="3"/>
  <c r="MC173" i="3"/>
  <c r="PN191" i="3"/>
  <c r="TS167" i="3"/>
  <c r="RP194" i="3"/>
  <c r="TT189" i="3"/>
  <c r="MF145" i="3"/>
  <c r="TO52" i="3"/>
  <c r="RO75" i="3"/>
  <c r="MF68" i="3"/>
  <c r="PP89" i="3"/>
  <c r="RU130" i="3"/>
  <c r="RQ53" i="3"/>
  <c r="MC110" i="3"/>
  <c r="RQ44" i="3"/>
  <c r="MC105" i="3"/>
  <c r="MC60" i="3"/>
  <c r="MF11" i="3"/>
  <c r="TO80" i="3"/>
  <c r="RR157" i="3"/>
  <c r="PQ162" i="3"/>
  <c r="PP7" i="3"/>
  <c r="RQ7" i="3"/>
  <c r="PN178" i="3"/>
  <c r="RU87" i="3"/>
  <c r="RU9" i="3"/>
  <c r="TP67" i="3"/>
  <c r="MC94" i="3"/>
  <c r="TO119" i="3"/>
  <c r="RO79" i="3"/>
  <c r="MD104" i="3"/>
  <c r="TP155" i="3"/>
  <c r="RU135" i="3"/>
  <c r="PP184" i="3"/>
  <c r="RO190" i="3"/>
  <c r="QN190" i="3" s="1"/>
  <c r="QK190" i="3" s="1"/>
  <c r="RQ187" i="3"/>
  <c r="TN192" i="3"/>
  <c r="TO16" i="3"/>
  <c r="RR55" i="3"/>
  <c r="TQ84" i="3"/>
  <c r="RT121" i="3"/>
  <c r="MD65" i="3"/>
  <c r="RO172" i="3"/>
  <c r="QN172" i="3" s="1"/>
  <c r="QK172" i="3" s="1"/>
  <c r="RO19" i="3"/>
  <c r="MF157" i="3"/>
  <c r="RT10" i="3"/>
  <c r="MD136" i="3"/>
  <c r="PQ136" i="3"/>
  <c r="PN23" i="3"/>
  <c r="TO19" i="3"/>
  <c r="ME39" i="3"/>
  <c r="RT104" i="3"/>
  <c r="RO145" i="3"/>
  <c r="RO130" i="3"/>
  <c r="MF23" i="3"/>
  <c r="TP26" i="3"/>
  <c r="ME130" i="3"/>
  <c r="PQ3" i="3"/>
  <c r="TQ86" i="3"/>
  <c r="ME37" i="3"/>
  <c r="RO84" i="3"/>
  <c r="RO123" i="3"/>
  <c r="TQ53" i="3"/>
  <c r="RT189" i="3"/>
  <c r="TO189" i="3"/>
  <c r="MH53" i="3"/>
  <c r="PK87" i="3"/>
  <c r="OJ87" i="3" s="1"/>
  <c r="OG87" i="3" s="1"/>
  <c r="MH19" i="3"/>
  <c r="TO113" i="3"/>
  <c r="MC3" i="3"/>
  <c r="ME12" i="3"/>
  <c r="RP94" i="3"/>
  <c r="RU61" i="3"/>
  <c r="PK177" i="3"/>
  <c r="PK16" i="3"/>
  <c r="OJ16" i="3" s="1"/>
  <c r="OG16" i="3" s="1"/>
  <c r="TQ88" i="3"/>
  <c r="RO183" i="3"/>
  <c r="RR105" i="3"/>
  <c r="TN136" i="3"/>
  <c r="PK94" i="3"/>
  <c r="RT113" i="3"/>
  <c r="MC191" i="3"/>
  <c r="PP187" i="3"/>
  <c r="RQ177" i="3"/>
  <c r="TO130" i="3"/>
  <c r="MH121" i="3"/>
  <c r="LB121" i="3" s="1"/>
  <c r="KY121" i="3" s="1"/>
  <c r="TP75" i="3"/>
  <c r="ME87" i="3"/>
  <c r="MD123" i="3"/>
  <c r="RR65" i="3"/>
  <c r="RO110" i="3"/>
  <c r="RR16" i="3"/>
  <c r="RR122" i="3"/>
  <c r="RP192" i="3"/>
  <c r="MF141" i="3"/>
  <c r="TN46" i="3"/>
  <c r="PK61" i="3"/>
  <c r="MC55" i="3"/>
  <c r="RU192" i="3"/>
  <c r="PN55" i="3"/>
  <c r="PN157" i="3"/>
  <c r="TN79" i="3"/>
  <c r="TS145" i="3"/>
  <c r="RP4" i="3"/>
  <c r="MF53" i="3"/>
  <c r="MI52" i="3"/>
  <c r="PP37" i="3"/>
  <c r="RT45" i="3"/>
  <c r="RU26" i="3"/>
  <c r="MI44" i="3"/>
  <c r="ME9" i="3"/>
  <c r="TS177" i="3"/>
  <c r="PQ49" i="3"/>
  <c r="RR9" i="3"/>
  <c r="TQ10" i="3"/>
  <c r="RU165" i="3"/>
  <c r="TT54" i="3"/>
  <c r="ME52" i="3"/>
  <c r="PQ54" i="3"/>
  <c r="TQ144" i="3"/>
  <c r="RO93" i="3"/>
  <c r="MC144" i="3"/>
  <c r="RU88" i="3"/>
  <c r="PQ9" i="3"/>
  <c r="TQ4" i="3"/>
  <c r="TO135" i="3"/>
  <c r="TS113" i="3"/>
  <c r="TS183" i="3"/>
  <c r="TT178" i="3"/>
  <c r="TN190" i="3"/>
  <c r="PQ177" i="3"/>
  <c r="MC123" i="3"/>
  <c r="PN10" i="3"/>
  <c r="TS44" i="3"/>
  <c r="MI79" i="3"/>
  <c r="PQ86" i="3"/>
  <c r="TP44" i="3"/>
  <c r="MI162" i="3"/>
  <c r="RR58" i="3"/>
  <c r="TQ110" i="3"/>
  <c r="MI155" i="3"/>
  <c r="MD107" i="3"/>
  <c r="PQ60" i="3"/>
  <c r="RO16" i="3"/>
  <c r="TN62" i="3"/>
  <c r="PP87" i="3"/>
  <c r="PK192" i="3"/>
  <c r="TT93" i="3"/>
  <c r="PK62" i="3"/>
  <c r="RT178" i="3"/>
  <c r="TO196" i="3"/>
  <c r="TS104" i="3"/>
  <c r="MC129" i="3"/>
  <c r="PP189" i="3"/>
  <c r="ME190" i="3"/>
  <c r="TP122" i="3"/>
  <c r="RO155" i="3"/>
  <c r="TS80" i="3"/>
  <c r="PQ55" i="3"/>
  <c r="TQ123" i="3"/>
  <c r="TO167" i="3"/>
  <c r="RT85" i="3"/>
  <c r="RU76" i="3"/>
  <c r="TN45" i="3"/>
  <c r="TQ58" i="3"/>
  <c r="TS110" i="3"/>
  <c r="TQ11" i="3"/>
  <c r="TS119" i="3"/>
  <c r="TT37" i="3"/>
  <c r="TT142" i="3"/>
  <c r="TQ60" i="3"/>
  <c r="ME85" i="3"/>
  <c r="RQ167" i="3"/>
  <c r="MH116" i="3"/>
  <c r="MH67" i="3"/>
  <c r="MF89" i="3"/>
  <c r="MC86" i="3"/>
  <c r="MF66" i="3"/>
  <c r="PK60" i="3"/>
  <c r="OJ60" i="3" s="1"/>
  <c r="OG60" i="3" s="1"/>
  <c r="PQ104" i="3"/>
  <c r="MF196" i="3"/>
  <c r="RQ134" i="3"/>
  <c r="TS190" i="3"/>
  <c r="PK196" i="3"/>
  <c r="OJ196" i="3" s="1"/>
  <c r="OG196" i="3" s="1"/>
  <c r="MC184" i="3"/>
  <c r="PK194" i="3"/>
  <c r="OJ194" i="3" s="1"/>
  <c r="OG194" i="3" s="1"/>
  <c r="TO145" i="3"/>
  <c r="TP46" i="3"/>
  <c r="PQ12" i="3"/>
  <c r="TS9" i="3"/>
  <c r="RU12" i="3"/>
  <c r="RP117" i="3"/>
  <c r="RP62" i="3"/>
  <c r="PK44" i="3"/>
  <c r="TS105" i="3"/>
  <c r="RP10" i="3"/>
  <c r="MH3" i="3"/>
  <c r="TP39" i="3"/>
  <c r="RR47" i="3"/>
  <c r="RR67" i="3"/>
  <c r="RQ85" i="3"/>
  <c r="TP47" i="3"/>
  <c r="MC178" i="3"/>
  <c r="PK145" i="3"/>
  <c r="PQ110" i="3"/>
  <c r="PP145" i="3"/>
  <c r="RT172" i="3"/>
  <c r="PP135" i="3"/>
  <c r="RO178" i="3"/>
  <c r="RT190" i="3"/>
  <c r="ME46" i="3"/>
  <c r="RP33" i="3"/>
  <c r="RT155" i="3"/>
  <c r="PK96" i="3"/>
  <c r="OJ96" i="3" s="1"/>
  <c r="OG96" i="3" s="1"/>
  <c r="PK88" i="3"/>
  <c r="OJ88" i="3" s="1"/>
  <c r="OG88" i="3" s="1"/>
  <c r="PN45" i="3"/>
  <c r="TT67" i="3"/>
  <c r="PN54" i="3"/>
  <c r="MF62" i="3"/>
  <c r="ME31" i="3"/>
  <c r="MC117" i="3"/>
  <c r="PQ75" i="3"/>
  <c r="RO142" i="3"/>
  <c r="TT16" i="3"/>
  <c r="RR89" i="3"/>
  <c r="MD45" i="3"/>
  <c r="TP79" i="3"/>
  <c r="TP33" i="3"/>
  <c r="PQ11" i="3"/>
  <c r="TN173" i="3"/>
  <c r="RQ31" i="3"/>
  <c r="PN184" i="3"/>
  <c r="RR60" i="3"/>
  <c r="MD173" i="3"/>
  <c r="TN172" i="3"/>
  <c r="MC177" i="3"/>
  <c r="RT177" i="3"/>
  <c r="RQ194" i="3"/>
  <c r="RQ173" i="3"/>
  <c r="MD145" i="3"/>
  <c r="TN52" i="3"/>
  <c r="TS134" i="3"/>
  <c r="MC68" i="3"/>
  <c r="RR53" i="3"/>
  <c r="MF110" i="3"/>
  <c r="ME105" i="3"/>
  <c r="RT93" i="3"/>
  <c r="MF60" i="3"/>
  <c r="MC11" i="3"/>
  <c r="RQ157" i="3"/>
  <c r="PN130" i="3"/>
  <c r="TT45" i="3"/>
  <c r="RR7" i="3"/>
  <c r="TO54" i="3"/>
  <c r="PK178" i="3"/>
  <c r="OJ178" i="3" s="1"/>
  <c r="OG178" i="3" s="1"/>
  <c r="RT87" i="3"/>
  <c r="RT62" i="3"/>
  <c r="RT9" i="3"/>
  <c r="ME94" i="3"/>
  <c r="TN119" i="3"/>
  <c r="RQ79" i="3"/>
  <c r="MF104" i="3"/>
  <c r="ME135" i="3"/>
  <c r="TO155" i="3"/>
  <c r="RT135" i="3"/>
  <c r="RR190" i="3"/>
  <c r="RR187" i="3"/>
  <c r="TQ192" i="3"/>
  <c r="TQ184" i="3"/>
  <c r="TQ16" i="3"/>
  <c r="RP55" i="3"/>
  <c r="TP84" i="3"/>
  <c r="RU121" i="3"/>
  <c r="PK85" i="3"/>
  <c r="ME65" i="3"/>
  <c r="RP172" i="3"/>
  <c r="RQ19" i="3"/>
  <c r="MD157" i="3"/>
  <c r="PP33" i="3"/>
  <c r="RU10" i="3"/>
  <c r="MC136" i="3"/>
  <c r="PP136" i="3"/>
  <c r="PK23" i="3"/>
  <c r="OJ23" i="3" s="1"/>
  <c r="OG23" i="3" s="1"/>
  <c r="TQ19" i="3"/>
  <c r="MD75" i="3"/>
  <c r="MD39" i="3"/>
  <c r="RU104" i="3"/>
  <c r="RQ145" i="3"/>
  <c r="MD172" i="3"/>
  <c r="RQ52" i="3"/>
  <c r="RQ130" i="3"/>
  <c r="PN172" i="3"/>
  <c r="RR129" i="3"/>
  <c r="TN26" i="3"/>
  <c r="RP66" i="3"/>
  <c r="MD130" i="3"/>
  <c r="PK117" i="3"/>
  <c r="PK65" i="3"/>
  <c r="MF37" i="3"/>
  <c r="RR123" i="3"/>
  <c r="RU189" i="3"/>
  <c r="TP189" i="3"/>
  <c r="MI53" i="3"/>
  <c r="RP68" i="3"/>
  <c r="MI19" i="3"/>
  <c r="TN113" i="3"/>
  <c r="MD3" i="3"/>
  <c r="MC12" i="3"/>
  <c r="RO94" i="3"/>
  <c r="TO23" i="3"/>
  <c r="MH119" i="3"/>
  <c r="PN16" i="3"/>
  <c r="TN88" i="3"/>
  <c r="RQ183" i="3"/>
  <c r="RQ105" i="3"/>
  <c r="TP136" i="3"/>
  <c r="PN94" i="3"/>
  <c r="RU117" i="3"/>
  <c r="RR104" i="3"/>
  <c r="RU113" i="3"/>
  <c r="PK135" i="3"/>
  <c r="PK141" i="3"/>
  <c r="PQ187" i="3"/>
  <c r="TN107" i="3"/>
  <c r="RO177" i="3"/>
  <c r="TS4" i="3"/>
  <c r="TS58" i="3"/>
  <c r="MI4" i="3"/>
  <c r="MD96" i="3"/>
  <c r="RP23" i="3"/>
  <c r="MF44" i="3"/>
  <c r="MH16" i="3"/>
  <c r="RP76" i="3"/>
  <c r="ME129" i="3"/>
  <c r="RQ155" i="3"/>
  <c r="TO123" i="3"/>
  <c r="TP3" i="3"/>
  <c r="TN55" i="3"/>
  <c r="ME7" i="3"/>
  <c r="ME155" i="3"/>
  <c r="TP183" i="3"/>
  <c r="MH49" i="3"/>
  <c r="TN49" i="3"/>
  <c r="TT49" i="3"/>
  <c r="MI80" i="3"/>
  <c r="TQ129" i="3"/>
  <c r="RO4" i="3"/>
  <c r="QN4" i="3" s="1"/>
  <c r="QK4" i="3" s="1"/>
  <c r="TS117" i="3"/>
  <c r="TP85" i="3"/>
  <c r="MD53" i="3"/>
  <c r="MH52" i="3"/>
  <c r="PQ37" i="3"/>
  <c r="RU45" i="3"/>
  <c r="MH110" i="3"/>
  <c r="RT26" i="3"/>
  <c r="MH44" i="3"/>
  <c r="MF9" i="3"/>
  <c r="PP49" i="3"/>
  <c r="TS68" i="3"/>
  <c r="TO10" i="3"/>
  <c r="RT165" i="3"/>
  <c r="RR54" i="3"/>
  <c r="TS54" i="3"/>
  <c r="MD52" i="3"/>
  <c r="PP54" i="3"/>
  <c r="RR93" i="3"/>
  <c r="MD122" i="3"/>
  <c r="MI85" i="3"/>
  <c r="TN4" i="3"/>
  <c r="TN177" i="3"/>
  <c r="TQ135" i="3"/>
  <c r="RT52" i="3"/>
  <c r="TS178" i="3"/>
  <c r="TP190" i="3"/>
  <c r="PP177" i="3"/>
  <c r="MI177" i="3"/>
  <c r="RT144" i="3"/>
  <c r="PK155" i="3"/>
  <c r="TT12" i="3"/>
  <c r="ME16" i="3"/>
  <c r="TS75" i="3"/>
  <c r="TN44" i="3"/>
  <c r="TT3" i="3"/>
  <c r="TS31" i="3"/>
  <c r="MH162" i="3"/>
  <c r="RP58" i="3"/>
  <c r="RT184" i="3"/>
  <c r="TT87" i="3"/>
  <c r="MH155" i="3"/>
  <c r="MC107" i="3"/>
  <c r="LB107" i="3" s="1"/>
  <c r="KY107" i="3" s="1"/>
  <c r="PP60" i="3"/>
  <c r="PQ87" i="3"/>
  <c r="PN62" i="3"/>
  <c r="TN94" i="3"/>
  <c r="RU178" i="3"/>
  <c r="PN167" i="3"/>
  <c r="TP196" i="3"/>
  <c r="TT104" i="3"/>
  <c r="PQ189" i="3"/>
  <c r="TT80" i="3"/>
  <c r="TS60" i="3"/>
  <c r="RP49" i="3"/>
  <c r="PP55" i="3"/>
  <c r="PN76" i="3"/>
  <c r="TN167" i="3"/>
  <c r="RU85" i="3"/>
  <c r="RO119" i="3"/>
  <c r="RT76" i="3"/>
  <c r="TQ45" i="3"/>
  <c r="TT110" i="3"/>
  <c r="TO11" i="3"/>
  <c r="TS142" i="3"/>
  <c r="RP12" i="3"/>
  <c r="TP60" i="3"/>
  <c r="MF85" i="3"/>
  <c r="RO167" i="3"/>
  <c r="ME89" i="3"/>
  <c r="TS76" i="3"/>
  <c r="ME86" i="3"/>
  <c r="MC113" i="3"/>
  <c r="MD66" i="3"/>
  <c r="PN60" i="3"/>
  <c r="TT155" i="3"/>
  <c r="RU142" i="3"/>
  <c r="PQ119" i="3"/>
  <c r="MD196" i="3"/>
  <c r="PP31" i="3"/>
  <c r="MF184" i="3"/>
  <c r="MI187" i="3"/>
  <c r="TN145" i="3"/>
  <c r="MH47" i="3"/>
  <c r="RT47" i="3"/>
  <c r="MF10" i="3"/>
  <c r="RT12" i="3"/>
  <c r="RQ117" i="3"/>
  <c r="RR62" i="3"/>
  <c r="TT105" i="3"/>
  <c r="MC58" i="3"/>
  <c r="RO10" i="3"/>
  <c r="PP142" i="3"/>
  <c r="TN39" i="3"/>
  <c r="MI12" i="3"/>
  <c r="RQ47" i="3"/>
  <c r="PP190" i="3"/>
  <c r="RQ67" i="3"/>
  <c r="RR85" i="3"/>
  <c r="ME93" i="3"/>
  <c r="RO87" i="3"/>
  <c r="TN47" i="3"/>
  <c r="TO193" i="3"/>
  <c r="PP110" i="3"/>
  <c r="PQ145" i="3"/>
  <c r="TN165" i="3"/>
  <c r="RR178" i="3"/>
  <c r="TS191" i="3"/>
  <c r="TS199" i="3"/>
  <c r="RO96" i="3"/>
  <c r="MD46" i="3"/>
  <c r="RO33" i="3"/>
  <c r="TO87" i="3"/>
  <c r="PN46" i="3"/>
  <c r="MD160" i="3"/>
  <c r="TT61" i="3"/>
  <c r="PK45" i="3"/>
  <c r="PP144" i="3"/>
  <c r="MC62" i="3"/>
  <c r="MD31" i="3"/>
  <c r="ME117" i="3"/>
  <c r="RQ142" i="3"/>
  <c r="TS16" i="3"/>
  <c r="MC79" i="3"/>
  <c r="PN110" i="3"/>
  <c r="RP89" i="3"/>
  <c r="MC45" i="3"/>
  <c r="TO33" i="3"/>
  <c r="TO173" i="3"/>
  <c r="TQ194" i="3"/>
  <c r="RR31" i="3"/>
  <c r="RO60" i="3"/>
  <c r="QN60" i="3" s="1"/>
  <c r="QK60" i="3" s="1"/>
  <c r="RO141" i="3"/>
  <c r="ME173" i="3"/>
  <c r="TO172" i="3"/>
  <c r="MD177" i="3"/>
  <c r="RU177" i="3"/>
  <c r="RO194" i="3"/>
  <c r="QN194" i="3" s="1"/>
  <c r="QK194" i="3" s="1"/>
  <c r="RP173" i="3"/>
  <c r="TQ12" i="3"/>
  <c r="TO61" i="3"/>
  <c r="MI10" i="3"/>
  <c r="TT134" i="3"/>
  <c r="MD68" i="3"/>
  <c r="RO53" i="3"/>
  <c r="TN96" i="3"/>
  <c r="MD110" i="3"/>
  <c r="MF105" i="3"/>
  <c r="RU93" i="3"/>
  <c r="MD60" i="3"/>
  <c r="MH104" i="3"/>
  <c r="ME11" i="3"/>
  <c r="RO157" i="3"/>
  <c r="PK130" i="3"/>
  <c r="TS45" i="3"/>
  <c r="TN54" i="3"/>
  <c r="RU62" i="3"/>
  <c r="RP184" i="3"/>
  <c r="RT157" i="3"/>
  <c r="MD194" i="3"/>
  <c r="TP119" i="3"/>
  <c r="ME104" i="3"/>
  <c r="MH141" i="3"/>
  <c r="RP39" i="3"/>
  <c r="MC135" i="3"/>
  <c r="PQ39" i="3"/>
  <c r="TS162" i="3"/>
  <c r="TQ155" i="3"/>
  <c r="MI190" i="3"/>
  <c r="RR196" i="3"/>
  <c r="PP130" i="3"/>
  <c r="RQ190" i="3"/>
  <c r="TP192" i="3"/>
  <c r="TN184" i="3"/>
  <c r="TN84" i="3"/>
  <c r="PN85" i="3"/>
  <c r="TQ141" i="3"/>
  <c r="MC65" i="3"/>
  <c r="RR172" i="3"/>
  <c r="RP19" i="3"/>
  <c r="ME157" i="3"/>
  <c r="MC67" i="3"/>
  <c r="RT44" i="3"/>
  <c r="PQ33" i="3"/>
  <c r="PN26" i="3"/>
  <c r="MF136" i="3"/>
  <c r="PK37" i="3"/>
  <c r="TP19" i="3"/>
  <c r="ME75" i="3"/>
  <c r="PQ4" i="3"/>
  <c r="PP117" i="3"/>
  <c r="RP145" i="3"/>
  <c r="MC172" i="3"/>
  <c r="RR52" i="3"/>
  <c r="RU79" i="3"/>
  <c r="RR130" i="3"/>
  <c r="MF19" i="3"/>
  <c r="PK172" i="3"/>
  <c r="RO129" i="3"/>
  <c r="RU7" i="3"/>
  <c r="RR3" i="3"/>
  <c r="TQ26" i="3"/>
  <c r="RQ66" i="3"/>
  <c r="MC130" i="3"/>
  <c r="PN117" i="3"/>
  <c r="PN65" i="3"/>
  <c r="MF26" i="3"/>
  <c r="MD37" i="3"/>
  <c r="RP123" i="3"/>
  <c r="MH189" i="3"/>
  <c r="TN189" i="3"/>
  <c r="RO68" i="3"/>
  <c r="PN134" i="3"/>
  <c r="TP113" i="3"/>
  <c r="ME3" i="3"/>
  <c r="RT75" i="3"/>
  <c r="MF12" i="3"/>
  <c r="RQ94" i="3"/>
  <c r="PN4" i="3"/>
  <c r="TP23" i="3"/>
  <c r="MI119" i="3"/>
  <c r="RU39" i="3"/>
  <c r="RR183" i="3"/>
  <c r="RP105" i="3"/>
  <c r="MD84" i="3"/>
  <c r="PQ121" i="3"/>
  <c r="RO61" i="3"/>
  <c r="TS86" i="3"/>
  <c r="TO136" i="3"/>
  <c r="PP167" i="3"/>
  <c r="RT117" i="3"/>
  <c r="RQ104" i="3"/>
  <c r="PN135" i="3"/>
  <c r="PN141" i="3"/>
  <c r="TQ107" i="3"/>
  <c r="ME33" i="3"/>
  <c r="RP135" i="3"/>
  <c r="PK89" i="3"/>
  <c r="RT49" i="3"/>
  <c r="RP193" i="3"/>
  <c r="RP189" i="3"/>
  <c r="PK190" i="3"/>
  <c r="MH87" i="3"/>
  <c r="MH192" i="3"/>
  <c r="PP113" i="3"/>
  <c r="TT79" i="3"/>
  <c r="RT11" i="3"/>
  <c r="MH113" i="3"/>
  <c r="PQ160" i="3"/>
  <c r="RP144" i="3"/>
  <c r="RR4" i="3"/>
  <c r="TT117" i="3"/>
  <c r="TQ85" i="3"/>
  <c r="PN11" i="3"/>
  <c r="MI110" i="3"/>
  <c r="MD9" i="3"/>
  <c r="ME47" i="3"/>
  <c r="TT68" i="3"/>
  <c r="RQ54" i="3"/>
  <c r="MC142" i="3"/>
  <c r="MC122" i="3"/>
  <c r="MH85" i="3"/>
  <c r="RQ86" i="3"/>
  <c r="TO4" i="3"/>
  <c r="TO177" i="3"/>
  <c r="TN135" i="3"/>
  <c r="RU52" i="3"/>
  <c r="MH191" i="3"/>
  <c r="MH177" i="3"/>
  <c r="RU144" i="3"/>
  <c r="RO65" i="3"/>
  <c r="PP61" i="3"/>
  <c r="PN155" i="3"/>
  <c r="MI39" i="3"/>
  <c r="PK107" i="3"/>
  <c r="TS12" i="3"/>
  <c r="MD44" i="3"/>
  <c r="MC16" i="3"/>
  <c r="TT75" i="3"/>
  <c r="TS3" i="3"/>
  <c r="TT31" i="3"/>
  <c r="RO58" i="3"/>
  <c r="RU184" i="3"/>
  <c r="MI55" i="3"/>
  <c r="ME119" i="3"/>
  <c r="TO94" i="3"/>
  <c r="PK167" i="3"/>
  <c r="PK104" i="3"/>
  <c r="OJ104" i="3" s="1"/>
  <c r="OG104" i="3" s="1"/>
  <c r="TQ196" i="3"/>
  <c r="TT187" i="3"/>
  <c r="TT60" i="3"/>
  <c r="RO49" i="3"/>
  <c r="PK76" i="3"/>
  <c r="TQ167" i="3"/>
  <c r="RR119" i="3"/>
  <c r="TO45" i="3"/>
  <c r="PQ141" i="3"/>
  <c r="TP11" i="3"/>
  <c r="TN65" i="3"/>
  <c r="RO12" i="3"/>
  <c r="TO60" i="3"/>
  <c r="RR167" i="3"/>
  <c r="MC89" i="3"/>
  <c r="TT76" i="3"/>
  <c r="PP44" i="3"/>
  <c r="MI31" i="3"/>
  <c r="MD113" i="3"/>
  <c r="TT160" i="3"/>
  <c r="TS155" i="3"/>
  <c r="RT142" i="3"/>
  <c r="PP119" i="3"/>
  <c r="MC196" i="3"/>
  <c r="LB196" i="3" s="1"/>
  <c r="KY196" i="3" s="1"/>
  <c r="PQ31" i="3"/>
  <c r="MH187" i="3"/>
  <c r="MC183" i="3"/>
  <c r="MI47" i="3"/>
  <c r="RU47" i="3"/>
  <c r="MC10" i="3"/>
  <c r="RO62" i="3"/>
  <c r="MF58" i="3"/>
  <c r="PQ142" i="3"/>
  <c r="MH12" i="3"/>
  <c r="TO183" i="3"/>
  <c r="PQ190" i="3"/>
  <c r="RP67" i="3"/>
  <c r="MC93" i="3"/>
  <c r="RQ87" i="3"/>
  <c r="TQ47" i="3"/>
  <c r="TQ193" i="3"/>
  <c r="PP191" i="3"/>
  <c r="RP178" i="3"/>
  <c r="TT191" i="3"/>
  <c r="TT199" i="3"/>
  <c r="RR96" i="3"/>
  <c r="MC46" i="3"/>
  <c r="RQ33" i="3"/>
  <c r="TP49" i="3"/>
  <c r="PK67" i="3"/>
  <c r="TN87" i="3"/>
  <c r="PK46" i="3"/>
  <c r="MF54" i="3"/>
  <c r="TP76" i="3"/>
  <c r="MC160" i="3"/>
  <c r="TS61" i="3"/>
  <c r="PN58" i="3"/>
  <c r="PQ144" i="3"/>
  <c r="MD62" i="3"/>
  <c r="MC31" i="3"/>
  <c r="MD117" i="3"/>
  <c r="RP142" i="3"/>
  <c r="ME79" i="3"/>
  <c r="PK110" i="3"/>
  <c r="OJ110" i="3" s="1"/>
  <c r="OG110" i="3" s="1"/>
  <c r="TT55" i="3"/>
  <c r="TQ33" i="3"/>
  <c r="TP173" i="3"/>
  <c r="TP194" i="3"/>
  <c r="RO31" i="3"/>
  <c r="RQ165" i="3"/>
  <c r="RQ141" i="3"/>
  <c r="TP172" i="3"/>
  <c r="ME177" i="3"/>
  <c r="PK119" i="3"/>
  <c r="MF187" i="3"/>
  <c r="RO173" i="3"/>
  <c r="TN12" i="3"/>
  <c r="TQ61" i="3"/>
  <c r="MH10" i="3"/>
  <c r="MH68" i="3"/>
  <c r="RO144" i="3"/>
  <c r="RP53" i="3"/>
  <c r="TS47" i="3"/>
  <c r="TO96" i="3"/>
  <c r="TT85" i="3"/>
  <c r="TQ142" i="3"/>
  <c r="MD105" i="3"/>
  <c r="ME60" i="3"/>
  <c r="MI104" i="3"/>
  <c r="MD11" i="3"/>
  <c r="RP157" i="3"/>
  <c r="PN53" i="3"/>
  <c r="RU136" i="3"/>
  <c r="TS88" i="3"/>
  <c r="TP54" i="3"/>
  <c r="MI129" i="3"/>
  <c r="RQ184" i="3"/>
  <c r="RU157" i="3"/>
  <c r="ME194" i="3"/>
  <c r="TN160" i="3"/>
  <c r="MC104" i="3"/>
  <c r="LB104" i="3" s="1"/>
  <c r="KY104" i="3" s="1"/>
  <c r="MI141" i="3"/>
  <c r="RO39" i="3"/>
  <c r="MF135" i="3"/>
  <c r="PP39" i="3"/>
  <c r="TT162" i="3"/>
  <c r="TS165" i="3"/>
  <c r="MH190" i="3"/>
  <c r="MD167" i="3"/>
  <c r="RP196" i="3"/>
  <c r="TO187" i="3"/>
  <c r="PQ130" i="3"/>
  <c r="TO192" i="3"/>
  <c r="TO184" i="3"/>
  <c r="TN16" i="3"/>
  <c r="PK68" i="3"/>
  <c r="RU110" i="3"/>
  <c r="TP141" i="3"/>
  <c r="RR37" i="3"/>
  <c r="ME67" i="3"/>
  <c r="RU44" i="3"/>
  <c r="PK26" i="3"/>
  <c r="RT54" i="3"/>
  <c r="RT129" i="3"/>
  <c r="MH184" i="3"/>
  <c r="MH172" i="3"/>
  <c r="PN37" i="3"/>
  <c r="TS129" i="3"/>
  <c r="TN19" i="3"/>
  <c r="MF75" i="3"/>
  <c r="PP4" i="3"/>
  <c r="PQ117" i="3"/>
  <c r="TS84" i="3"/>
  <c r="RR145" i="3"/>
  <c r="PK129" i="3"/>
  <c r="MF172" i="3"/>
  <c r="TQ104" i="3"/>
  <c r="RP52" i="3"/>
  <c r="RT79" i="3"/>
  <c r="MC19" i="3"/>
  <c r="RP129" i="3"/>
  <c r="RT7" i="3"/>
  <c r="RQ3" i="3"/>
  <c r="RO66" i="3"/>
  <c r="TO89" i="3"/>
  <c r="MD26" i="3"/>
  <c r="MC37" i="3"/>
  <c r="MI189" i="3"/>
  <c r="RU86" i="3"/>
  <c r="TT11" i="3"/>
  <c r="PP93" i="3"/>
  <c r="RR68" i="3"/>
  <c r="PK134" i="3"/>
  <c r="TQ113" i="3"/>
  <c r="RU75" i="3"/>
  <c r="TT89" i="3"/>
  <c r="PK4" i="3"/>
  <c r="OJ4" i="3" s="1"/>
  <c r="OG4" i="3" s="1"/>
  <c r="TQ23" i="3"/>
  <c r="RT39" i="3"/>
  <c r="RP183" i="3"/>
  <c r="RO105" i="3"/>
  <c r="MC84" i="3"/>
  <c r="PN66" i="3"/>
  <c r="PP121" i="3"/>
  <c r="RQ61" i="3"/>
  <c r="TT86" i="3"/>
  <c r="PQ167" i="3"/>
  <c r="RO104" i="3"/>
  <c r="QN104" i="3" s="1"/>
  <c r="QK104" i="3" s="1"/>
  <c r="TO107" i="3"/>
  <c r="TT19" i="3"/>
  <c r="PN123" i="3"/>
  <c r="RP9" i="3"/>
  <c r="MD144" i="3"/>
  <c r="ME134" i="3"/>
  <c r="PQ172" i="3"/>
  <c r="TO105" i="3"/>
  <c r="MD190" i="3"/>
  <c r="TO58" i="3"/>
  <c r="TO65" i="3"/>
  <c r="TT52" i="3"/>
  <c r="PP68" i="3"/>
  <c r="PP79" i="3"/>
  <c r="RR107" i="3"/>
  <c r="PN187" i="3"/>
  <c r="PN3" i="3"/>
  <c r="TS130" i="3"/>
  <c r="MF4" i="3"/>
  <c r="PN33" i="3"/>
  <c r="RP136" i="3"/>
  <c r="RR165" i="3"/>
  <c r="TS53" i="3"/>
  <c r="TT4" i="3"/>
  <c r="TN85" i="3"/>
  <c r="RT67" i="3"/>
  <c r="PQ84" i="3"/>
  <c r="TN31" i="3"/>
  <c r="PK11" i="3"/>
  <c r="MC33" i="3"/>
  <c r="TP37" i="3"/>
  <c r="MH88" i="3"/>
  <c r="MC47" i="3"/>
  <c r="PP155" i="3"/>
  <c r="PP16" i="3"/>
  <c r="PQ26" i="3"/>
  <c r="RT58" i="3"/>
  <c r="ME96" i="3"/>
  <c r="RP54" i="3"/>
  <c r="ME142" i="3"/>
  <c r="ME122" i="3"/>
  <c r="MD134" i="3"/>
  <c r="RP86" i="3"/>
  <c r="TS116" i="3"/>
  <c r="TQ177" i="3"/>
  <c r="MI191" i="3"/>
  <c r="RO191" i="3"/>
  <c r="MH134" i="3"/>
  <c r="MD76" i="3"/>
  <c r="PK19" i="3"/>
  <c r="RP65" i="3"/>
  <c r="PQ61" i="3"/>
  <c r="MH39" i="3"/>
  <c r="PN107" i="3"/>
  <c r="ME44" i="3"/>
  <c r="MD16" i="3"/>
  <c r="TO44" i="3"/>
  <c r="MH55" i="3"/>
  <c r="RR110" i="3"/>
  <c r="PP45" i="3"/>
  <c r="ME165" i="3"/>
  <c r="MD119" i="3"/>
  <c r="TQ105" i="3"/>
  <c r="RO45" i="3"/>
  <c r="QN45" i="3" s="1"/>
  <c r="QK45" i="3" s="1"/>
  <c r="TP94" i="3"/>
  <c r="PN104" i="3"/>
  <c r="TS187" i="3"/>
  <c r="RR80" i="3"/>
  <c r="MI33" i="3"/>
  <c r="RQ49" i="3"/>
  <c r="TP167" i="3"/>
  <c r="RP119" i="3"/>
  <c r="PN75" i="3"/>
  <c r="TN3" i="3"/>
  <c r="TO9" i="3"/>
  <c r="PP141" i="3"/>
  <c r="TQ65" i="3"/>
  <c r="RT46" i="3"/>
  <c r="RR12" i="3"/>
  <c r="TN60" i="3"/>
  <c r="RP167" i="3"/>
  <c r="MD89" i="3"/>
  <c r="PQ44" i="3"/>
  <c r="MH31" i="3"/>
  <c r="MF113" i="3"/>
  <c r="TS160" i="3"/>
  <c r="MF7" i="3"/>
  <c r="RO107" i="3"/>
  <c r="QN107" i="3" s="1"/>
  <c r="QK107" i="3" s="1"/>
  <c r="ME196" i="3"/>
  <c r="MF192" i="3"/>
  <c r="PK173" i="3"/>
  <c r="PK193" i="3"/>
  <c r="MD183" i="3"/>
  <c r="PP183" i="3"/>
  <c r="PN31" i="3"/>
  <c r="TP66" i="3"/>
  <c r="RT37" i="3"/>
  <c r="ME10" i="3"/>
  <c r="RQ62" i="3"/>
  <c r="MD58" i="3"/>
  <c r="MH11" i="3"/>
  <c r="TN183" i="3"/>
  <c r="MD93" i="3"/>
  <c r="RP87" i="3"/>
  <c r="TO47" i="3"/>
  <c r="TN193" i="3"/>
  <c r="TT192" i="3"/>
  <c r="TP165" i="3"/>
  <c r="PQ191" i="3"/>
  <c r="MH199" i="3"/>
  <c r="PK183" i="3"/>
  <c r="RQ96" i="3"/>
  <c r="MF46" i="3"/>
  <c r="TQ49" i="3"/>
  <c r="PN67" i="3"/>
  <c r="ME54" i="3"/>
  <c r="TQ76" i="3"/>
  <c r="MF160" i="3"/>
  <c r="PK58" i="3"/>
  <c r="OJ58" i="3" s="1"/>
  <c r="OG58" i="3" s="1"/>
  <c r="ME62" i="3"/>
  <c r="MD4" i="3"/>
  <c r="RR142" i="3"/>
  <c r="MI60" i="3"/>
  <c r="TT33" i="3"/>
  <c r="MD79" i="3"/>
  <c r="TS55" i="3"/>
  <c r="RT141" i="3"/>
  <c r="MI62" i="3"/>
  <c r="TN33" i="3"/>
  <c r="TQ173" i="3"/>
  <c r="TO194" i="3"/>
  <c r="MH84" i="3"/>
  <c r="RO165" i="3"/>
  <c r="RQ160" i="3"/>
  <c r="RP141" i="3"/>
  <c r="TQ172" i="3"/>
  <c r="MF177" i="3"/>
  <c r="TN129" i="3"/>
  <c r="PN119" i="3"/>
  <c r="MD187" i="3"/>
  <c r="RR173" i="3"/>
  <c r="TO12" i="3"/>
  <c r="TN61" i="3"/>
  <c r="MI68" i="3"/>
  <c r="RQ144" i="3"/>
  <c r="TT47" i="3"/>
  <c r="TP96" i="3"/>
  <c r="TS85" i="3"/>
  <c r="TO142" i="3"/>
  <c r="RO46" i="3"/>
  <c r="TN7" i="3"/>
  <c r="TQ93" i="3"/>
  <c r="PK53" i="3"/>
  <c r="RT68" i="3"/>
  <c r="RT136" i="3"/>
  <c r="TT88" i="3"/>
  <c r="TQ54" i="3"/>
  <c r="TS39" i="3"/>
  <c r="RR88" i="3"/>
  <c r="MH129" i="3"/>
  <c r="RR184" i="3"/>
  <c r="TT10" i="3"/>
  <c r="MF194" i="3"/>
  <c r="TP160" i="3"/>
  <c r="RT80" i="3"/>
  <c r="RR39" i="3"/>
  <c r="MD135" i="3"/>
  <c r="TT165" i="3"/>
  <c r="MF167" i="3"/>
  <c r="RO196" i="3"/>
  <c r="TN187" i="3"/>
  <c r="TP178" i="3"/>
  <c r="TP184" i="3"/>
  <c r="TP16" i="3"/>
  <c r="PN68" i="3"/>
  <c r="RT110" i="3"/>
  <c r="TO141" i="3"/>
  <c r="RU31" i="3"/>
  <c r="PP116" i="3"/>
  <c r="RQ37" i="3"/>
  <c r="MF67" i="3"/>
  <c r="PP80" i="3"/>
  <c r="MH135" i="3"/>
  <c r="RU54" i="3"/>
  <c r="RU129" i="3"/>
  <c r="MI184" i="3"/>
  <c r="MI172" i="3"/>
  <c r="RU33" i="3"/>
  <c r="RO11" i="3"/>
  <c r="PK9" i="3"/>
  <c r="MC75" i="3"/>
  <c r="LB75" i="3" s="1"/>
  <c r="KY75" i="3" s="1"/>
  <c r="TT84" i="3"/>
  <c r="PN129" i="3"/>
  <c r="ME172" i="3"/>
  <c r="TN104" i="3"/>
  <c r="RO52" i="3"/>
  <c r="QN52" i="3" s="1"/>
  <c r="QK52" i="3" s="1"/>
  <c r="ME19" i="3"/>
  <c r="RQ129" i="3"/>
  <c r="RP3" i="3"/>
  <c r="RR66" i="3"/>
  <c r="TN117" i="3"/>
  <c r="TP89" i="3"/>
  <c r="MC26" i="3"/>
  <c r="RR26" i="3"/>
  <c r="RT86" i="3"/>
  <c r="TS11" i="3"/>
  <c r="PQ93" i="3"/>
  <c r="RU167" i="3"/>
  <c r="RQ68" i="3"/>
  <c r="MH46" i="3"/>
  <c r="TS89" i="3"/>
  <c r="TN23" i="3"/>
  <c r="PK7" i="3"/>
  <c r="MH142" i="3"/>
  <c r="ME84" i="3"/>
  <c r="PK66" i="3"/>
  <c r="OJ66" i="3" s="1"/>
  <c r="OG66" i="3" s="1"/>
  <c r="RR61" i="3"/>
  <c r="RP104" i="3"/>
  <c r="TP107" i="3"/>
  <c r="TQ31" i="3"/>
  <c r="MI105" i="3"/>
  <c r="MI183" i="3"/>
  <c r="TP68" i="3"/>
  <c r="TT121" i="3"/>
  <c r="TN9" i="3"/>
  <c r="RO134" i="3"/>
  <c r="TN191" i="3"/>
  <c r="MI58" i="3"/>
  <c r="MI93" i="3"/>
  <c r="TN157" i="3"/>
  <c r="MF88" i="3"/>
  <c r="TS135" i="3"/>
  <c r="TP87" i="3"/>
  <c r="TO76" i="3"/>
  <c r="MD80" i="3"/>
  <c r="ME187" i="3"/>
  <c r="TS172" i="3"/>
  <c r="TT53" i="3"/>
  <c r="TO85" i="3"/>
  <c r="TT58" i="3"/>
  <c r="RU67" i="3"/>
  <c r="PP84" i="3"/>
  <c r="TP31" i="3"/>
  <c r="TS19" i="3"/>
  <c r="MF33" i="3"/>
  <c r="MI88" i="3"/>
  <c r="MH4" i="3"/>
  <c r="MF47" i="3"/>
  <c r="TQ75" i="3"/>
  <c r="PQ155" i="3"/>
  <c r="PQ16" i="3"/>
  <c r="MD87" i="3"/>
  <c r="PP26" i="3"/>
  <c r="RU58" i="3"/>
  <c r="MC96" i="3"/>
  <c r="LB96" i="3" s="1"/>
  <c r="KY96" i="3" s="1"/>
  <c r="RO54" i="3"/>
  <c r="QN54" i="3" s="1"/>
  <c r="QK54" i="3" s="1"/>
  <c r="MF142" i="3"/>
  <c r="RO23" i="3"/>
  <c r="QN23" i="3" s="1"/>
  <c r="QK23" i="3" s="1"/>
  <c r="MF122" i="3"/>
  <c r="RO135" i="3"/>
  <c r="QN135" i="3" s="1"/>
  <c r="QK135" i="3" s="1"/>
  <c r="MC134" i="3"/>
  <c r="RR86" i="3"/>
  <c r="TT116" i="3"/>
  <c r="TP177" i="3"/>
  <c r="PK165" i="3"/>
  <c r="RT105" i="3"/>
  <c r="MF189" i="3"/>
  <c r="MD193" i="3"/>
  <c r="RQ191" i="3"/>
  <c r="MI134" i="3"/>
  <c r="PP172" i="3"/>
  <c r="PN89" i="3"/>
  <c r="MF76" i="3"/>
  <c r="PN19" i="3"/>
  <c r="RQ65" i="3"/>
  <c r="ME61" i="3"/>
  <c r="TT26" i="3"/>
  <c r="MC44" i="3"/>
  <c r="MF16" i="3"/>
  <c r="TQ44" i="3"/>
  <c r="MI16" i="3"/>
  <c r="MI86" i="3"/>
  <c r="RR76" i="3"/>
  <c r="PP19" i="3"/>
  <c r="RQ110" i="3"/>
  <c r="PQ45" i="3"/>
  <c r="MC165" i="3"/>
  <c r="TQ68" i="3"/>
  <c r="MF49" i="3"/>
  <c r="RU162" i="3"/>
  <c r="MF119" i="3"/>
  <c r="RO122" i="3"/>
  <c r="QN122" i="3" s="1"/>
  <c r="QK122" i="3" s="1"/>
  <c r="TP105" i="3"/>
  <c r="RQ45" i="3"/>
  <c r="TQ94" i="3"/>
  <c r="RO193" i="3"/>
  <c r="QN193" i="3" s="1"/>
  <c r="QK193" i="3" s="1"/>
  <c r="RQ189" i="3"/>
  <c r="RT191" i="3"/>
  <c r="RQ80" i="3"/>
  <c r="MH33" i="3"/>
  <c r="RR49" i="3"/>
  <c r="PK39" i="3"/>
  <c r="OJ39" i="3" s="1"/>
  <c r="OG39" i="3" s="1"/>
  <c r="RQ119" i="3"/>
  <c r="PK75" i="3"/>
  <c r="OJ75" i="3" s="1"/>
  <c r="OG75" i="3" s="1"/>
  <c r="TO3" i="3"/>
  <c r="TQ9" i="3"/>
  <c r="TN11" i="3"/>
  <c r="TP65" i="3"/>
  <c r="RU46" i="3"/>
  <c r="RR113" i="3"/>
  <c r="PQ68" i="3"/>
  <c r="RQ12" i="3"/>
  <c r="TO55" i="3"/>
  <c r="PQ79" i="3"/>
  <c r="ME113" i="3"/>
  <c r="MC7" i="3"/>
  <c r="RQ107" i="3"/>
  <c r="MC155" i="3"/>
  <c r="ME192" i="3"/>
  <c r="PN173" i="3"/>
  <c r="PN193" i="3"/>
  <c r="RO192" i="3"/>
  <c r="TO191" i="3"/>
  <c r="ME141" i="3"/>
  <c r="ME183" i="3"/>
  <c r="PQ183" i="3"/>
  <c r="PK31" i="3"/>
  <c r="TQ66" i="3"/>
  <c r="MH58" i="3"/>
  <c r="RU37" i="3"/>
  <c r="MD10" i="3"/>
  <c r="TO157" i="3"/>
  <c r="PK3" i="3"/>
  <c r="OJ3" i="3" s="1"/>
  <c r="OG3" i="3" s="1"/>
  <c r="PN61" i="3"/>
  <c r="ME58" i="3"/>
  <c r="ME88" i="3"/>
  <c r="RU116" i="3"/>
  <c r="MF55" i="3"/>
  <c r="MI11" i="3"/>
  <c r="TQ183" i="3"/>
  <c r="TT141" i="3"/>
  <c r="MF93" i="3"/>
  <c r="MI49" i="3"/>
  <c r="RR87" i="3"/>
  <c r="TP193" i="3"/>
  <c r="TS192" i="3"/>
  <c r="MI87" i="3"/>
  <c r="TQ165" i="3"/>
  <c r="TT130" i="3"/>
  <c r="TT135" i="3"/>
  <c r="MI199" i="3"/>
  <c r="PN183" i="3"/>
  <c r="MI192" i="3"/>
  <c r="RP96" i="3"/>
  <c r="PK79" i="3"/>
  <c r="TO49" i="3"/>
  <c r="TQ87" i="3"/>
  <c r="TS49" i="3"/>
  <c r="PK55" i="3"/>
  <c r="MC54" i="3"/>
  <c r="TN76" i="3"/>
  <c r="ME160" i="3"/>
  <c r="MH80" i="3"/>
  <c r="TS79" i="3"/>
  <c r="TQ134" i="3"/>
  <c r="MC4" i="3"/>
  <c r="RU11" i="3"/>
  <c r="MH60" i="3"/>
  <c r="TS33" i="3"/>
  <c r="MF79" i="3"/>
  <c r="RQ136" i="3"/>
  <c r="RU141" i="3"/>
  <c r="MH62" i="3"/>
  <c r="ME80" i="3"/>
  <c r="PP160" i="3"/>
  <c r="MI84" i="3"/>
  <c r="RP165" i="3"/>
  <c r="RO160" i="3"/>
  <c r="RR141" i="3"/>
  <c r="TO129" i="3"/>
  <c r="MC187" i="3"/>
  <c r="LB187" i="3" s="1"/>
  <c r="KY187" i="3" s="1"/>
  <c r="TP12" i="3"/>
  <c r="RR75" i="3"/>
  <c r="TP61" i="3"/>
  <c r="PP66" i="3"/>
  <c r="RR144" i="3"/>
  <c r="TQ96" i="3"/>
  <c r="RO44" i="3"/>
  <c r="TP142" i="3"/>
  <c r="PQ134" i="3"/>
  <c r="PN93" i="3"/>
  <c r="RQ46" i="3"/>
  <c r="TN80" i="3"/>
  <c r="TQ7" i="3"/>
  <c r="TN93" i="3"/>
  <c r="RU68" i="3"/>
  <c r="RO88" i="3"/>
  <c r="PN47" i="3"/>
  <c r="RO184" i="3"/>
  <c r="TN67" i="3"/>
  <c r="TS10" i="3"/>
  <c r="MC194" i="3"/>
  <c r="TQ160" i="3"/>
  <c r="RU80" i="3"/>
  <c r="TT157" i="3"/>
  <c r="RQ39" i="3"/>
  <c r="ME167" i="3"/>
  <c r="RQ196" i="3"/>
  <c r="TP187" i="3"/>
  <c r="TQ178" i="3"/>
  <c r="TN141" i="3"/>
  <c r="RT31" i="3"/>
  <c r="PQ116" i="3"/>
  <c r="RP37" i="3"/>
  <c r="TS7" i="3"/>
  <c r="MD67" i="3"/>
  <c r="MH178" i="3"/>
  <c r="PQ80" i="3"/>
  <c r="MI135" i="3"/>
  <c r="MH66" i="3"/>
  <c r="RU199" i="3"/>
  <c r="RT33" i="3"/>
  <c r="RP11" i="3"/>
  <c r="TT129" i="3"/>
  <c r="PN9" i="3"/>
  <c r="MH45" i="3"/>
  <c r="TP104" i="3"/>
  <c r="MC23" i="3"/>
  <c r="MD19" i="3"/>
  <c r="MH54" i="3"/>
  <c r="RO3" i="3"/>
  <c r="TQ117" i="3"/>
  <c r="TQ89" i="3"/>
  <c r="PP53" i="3"/>
  <c r="ME26" i="3"/>
  <c r="RQ26" i="3"/>
  <c r="TN86" i="3"/>
  <c r="RQ84" i="3"/>
  <c r="TP53" i="3"/>
  <c r="PP105" i="3"/>
  <c r="PP76" i="3"/>
  <c r="RT167" i="3"/>
  <c r="MI37" i="3"/>
  <c r="MI46" i="3"/>
  <c r="MH7" i="3"/>
  <c r="PN7" i="3"/>
  <c r="MH130" i="3"/>
  <c r="MI142" i="3"/>
  <c r="MF84" i="3"/>
  <c r="RP61" i="3"/>
  <c r="MI61" i="3"/>
  <c r="MI145" i="3"/>
  <c r="ME191" i="3"/>
  <c r="TQ130" i="3"/>
  <c r="RU183" i="3"/>
  <c r="PQ192" i="3"/>
  <c r="MD47" i="3"/>
  <c r="MD142" i="3"/>
  <c r="RO86" i="3"/>
  <c r="QN86" i="3" s="1"/>
  <c r="QK86" i="3" s="1"/>
  <c r="PQ19" i="3"/>
  <c r="MD49" i="3"/>
  <c r="TQ62" i="3"/>
  <c r="RU191" i="3"/>
  <c r="TN122" i="3"/>
  <c r="RO80" i="3"/>
  <c r="QN80" i="3" s="1"/>
  <c r="QK80" i="3" s="1"/>
  <c r="PQ165" i="3"/>
  <c r="RU4" i="3"/>
  <c r="TN66" i="3"/>
  <c r="RT116" i="3"/>
  <c r="MI165" i="3"/>
  <c r="PN79" i="3"/>
  <c r="MC145" i="3"/>
  <c r="LB145" i="3" s="1"/>
  <c r="KY145" i="3" s="1"/>
  <c r="TQ52" i="3"/>
  <c r="RP75" i="3"/>
  <c r="PQ66" i="3"/>
  <c r="RT53" i="3"/>
  <c r="RP44" i="3"/>
  <c r="TN142" i="3"/>
  <c r="PP134" i="3"/>
  <c r="PK12" i="3"/>
  <c r="OJ12" i="3" s="1"/>
  <c r="OG12" i="3" s="1"/>
  <c r="PK93" i="3"/>
  <c r="OJ93" i="3" s="1"/>
  <c r="OG93" i="3" s="1"/>
  <c r="RR46" i="3"/>
  <c r="TQ80" i="3"/>
  <c r="TP7" i="3"/>
  <c r="TO93" i="3"/>
  <c r="RP7" i="3"/>
  <c r="TT39" i="3"/>
  <c r="RP88" i="3"/>
  <c r="PK47" i="3"/>
  <c r="TQ67" i="3"/>
  <c r="MF94" i="3"/>
  <c r="TO160" i="3"/>
  <c r="RR79" i="3"/>
  <c r="TS157" i="3"/>
  <c r="MC167" i="3"/>
  <c r="LB167" i="3" s="1"/>
  <c r="KY167" i="3" s="1"/>
  <c r="TQ187" i="3"/>
  <c r="TO178" i="3"/>
  <c r="RP187" i="3"/>
  <c r="RQ55" i="3"/>
  <c r="RT16" i="3"/>
  <c r="RO37" i="3"/>
  <c r="QN37" i="3" s="1"/>
  <c r="QK37" i="3" s="1"/>
  <c r="PN84" i="3"/>
  <c r="TT7" i="3"/>
  <c r="MI178" i="3"/>
  <c r="MI66" i="3"/>
  <c r="RT199" i="3"/>
  <c r="QN199" i="3" s="1"/>
  <c r="QK199" i="3" s="1"/>
  <c r="RR11" i="3"/>
  <c r="MF39" i="3"/>
  <c r="MI45" i="3"/>
  <c r="TO104" i="3"/>
  <c r="MD23" i="3"/>
  <c r="MI54" i="3"/>
  <c r="TO117" i="3"/>
  <c r="TN89" i="3"/>
  <c r="PQ53" i="3"/>
  <c r="RP26" i="3"/>
  <c r="TP86" i="3"/>
  <c r="RP84" i="3"/>
  <c r="TN53" i="3"/>
  <c r="PQ105" i="3"/>
  <c r="PK52" i="3"/>
  <c r="PQ76" i="3"/>
  <c r="MH37" i="3"/>
  <c r="PK142" i="3"/>
  <c r="OJ142" i="3" s="1"/>
  <c r="OG142" i="3" s="1"/>
  <c r="MI7" i="3"/>
  <c r="TO88" i="3"/>
  <c r="MI130" i="3"/>
  <c r="MH160" i="3"/>
  <c r="RU119" i="3"/>
  <c r="TT66" i="3"/>
  <c r="MH61" i="3"/>
  <c r="MI89" i="3"/>
  <c r="MH145" i="3"/>
  <c r="PP62" i="3"/>
  <c r="MF191" i="3"/>
  <c r="RR177" i="3"/>
  <c r="TP130" i="3"/>
  <c r="RT183" i="3"/>
  <c r="PP192" i="3"/>
  <c r="NW127" i="3"/>
  <c r="OF127" i="3"/>
  <c r="NL127" i="3" s="1"/>
  <c r="OF57" i="3"/>
  <c r="NL57" i="3" s="1"/>
  <c r="NW57" i="3"/>
  <c r="QN116" i="3"/>
  <c r="QK116" i="3" s="1"/>
  <c r="NX21" i="3"/>
  <c r="QJ21" i="3"/>
  <c r="NM21" i="3" s="1"/>
  <c r="KX180" i="3"/>
  <c r="NK180" i="3" s="1"/>
  <c r="NV180" i="3"/>
  <c r="QJ143" i="3"/>
  <c r="NM143" i="3" s="1"/>
  <c r="NX143" i="3"/>
  <c r="WW100" i="3"/>
  <c r="ZF100" i="3"/>
  <c r="NV64" i="3"/>
  <c r="KX64" i="3"/>
  <c r="NK64" i="3" s="1"/>
  <c r="KX27" i="3"/>
  <c r="NK27" i="3" s="1"/>
  <c r="NV27" i="3"/>
  <c r="NX57" i="3"/>
  <c r="QJ57" i="3"/>
  <c r="NM57" i="3" s="1"/>
  <c r="XQ10" i="3"/>
  <c r="ZZ10" i="3"/>
  <c r="XS54" i="3"/>
  <c r="AAB54" i="3"/>
  <c r="NX71" i="3"/>
  <c r="QJ71" i="3"/>
  <c r="NM71" i="3" s="1"/>
  <c r="NV176" i="3"/>
  <c r="KX176" i="3"/>
  <c r="NK176" i="3" s="1"/>
  <c r="NV139" i="3"/>
  <c r="KX139" i="3"/>
  <c r="NK139" i="3" s="1"/>
  <c r="NW78" i="3"/>
  <c r="OF78" i="3"/>
  <c r="NL78" i="3" s="1"/>
  <c r="QJ77" i="3"/>
  <c r="NM77" i="3" s="1"/>
  <c r="NX77" i="3"/>
  <c r="QJ111" i="3"/>
  <c r="NM111" i="3" s="1"/>
  <c r="NX111" i="3"/>
  <c r="NW21" i="3"/>
  <c r="OF21" i="3"/>
  <c r="NL21" i="3" s="1"/>
  <c r="QJ74" i="3"/>
  <c r="NM74" i="3" s="1"/>
  <c r="NX74" i="3"/>
  <c r="QJ131" i="3"/>
  <c r="NM131" i="3" s="1"/>
  <c r="NX131" i="3"/>
  <c r="NX108" i="3"/>
  <c r="QJ108" i="3"/>
  <c r="NM108" i="3" s="1"/>
  <c r="WX76" i="3"/>
  <c r="ZG76" i="3"/>
  <c r="AAY5" i="3"/>
  <c r="YP5" i="3"/>
  <c r="KX17" i="3"/>
  <c r="NK17" i="3" s="1"/>
  <c r="NV17" i="3"/>
  <c r="XR78" i="3"/>
  <c r="AAA78" i="3"/>
  <c r="NW159" i="3"/>
  <c r="OF159" i="3"/>
  <c r="NL159" i="3" s="1"/>
  <c r="QJ115" i="3"/>
  <c r="NM115" i="3" s="1"/>
  <c r="NX115" i="3"/>
  <c r="QJ146" i="3"/>
  <c r="NM146" i="3" s="1"/>
  <c r="NX146" i="3"/>
  <c r="YQ144" i="3"/>
  <c r="AAZ144" i="3"/>
  <c r="ZO188" i="3"/>
  <c r="XF188" i="3"/>
  <c r="NV188" i="3"/>
  <c r="KX188" i="3"/>
  <c r="NK188" i="3" s="1"/>
  <c r="NV169" i="3"/>
  <c r="KX169" i="3"/>
  <c r="NK169" i="3" s="1"/>
  <c r="NW18" i="3"/>
  <c r="OF18" i="3"/>
  <c r="NL18" i="3" s="1"/>
  <c r="AAT176" i="3"/>
  <c r="YK176" i="3"/>
  <c r="AAS134" i="3"/>
  <c r="YJ134" i="3"/>
  <c r="QJ90" i="3"/>
  <c r="NM90" i="3" s="1"/>
  <c r="NX90" i="3"/>
  <c r="YN96" i="3"/>
  <c r="AAW96" i="3"/>
  <c r="NW70" i="3"/>
  <c r="OF70" i="3"/>
  <c r="NL70" i="3" s="1"/>
  <c r="ZH121" i="3"/>
  <c r="WY121" i="3"/>
  <c r="OJ121" i="3"/>
  <c r="OG121" i="3" s="1"/>
  <c r="NX151" i="3"/>
  <c r="QJ151" i="3"/>
  <c r="NM151" i="3" s="1"/>
  <c r="NX158" i="3"/>
  <c r="QJ158" i="3"/>
  <c r="NM158" i="3" s="1"/>
  <c r="QJ118" i="3"/>
  <c r="NM118" i="3" s="1"/>
  <c r="NX118" i="3"/>
  <c r="KX111" i="3"/>
  <c r="NK111" i="3" s="1"/>
  <c r="NV111" i="3"/>
  <c r="KX41" i="3"/>
  <c r="NK41" i="3" s="1"/>
  <c r="NV41" i="3"/>
  <c r="QJ182" i="3"/>
  <c r="NM182" i="3" s="1"/>
  <c r="NX182" i="3"/>
  <c r="AAY62" i="3"/>
  <c r="YP62" i="3"/>
  <c r="KX164" i="3"/>
  <c r="NK164" i="3" s="1"/>
  <c r="NV164" i="3"/>
  <c r="OF59" i="3"/>
  <c r="NL59" i="3" s="1"/>
  <c r="NW59" i="3"/>
  <c r="XR5" i="3"/>
  <c r="AAA5" i="3"/>
  <c r="NW138" i="3"/>
  <c r="OF138" i="3"/>
  <c r="NL138" i="3" s="1"/>
  <c r="YI162" i="3"/>
  <c r="AAR162" i="3"/>
  <c r="XG148" i="3"/>
  <c r="ZP148" i="3"/>
  <c r="AAU67" i="3"/>
  <c r="YL67" i="3"/>
  <c r="QJ106" i="3"/>
  <c r="NM106" i="3" s="1"/>
  <c r="NX106" i="3"/>
  <c r="NV36" i="3"/>
  <c r="KX36" i="3"/>
  <c r="NK36" i="3" s="1"/>
  <c r="YE195" i="3"/>
  <c r="AAN195" i="3"/>
  <c r="OF103" i="3"/>
  <c r="NL103" i="3" s="1"/>
  <c r="NW103" i="3"/>
  <c r="ZW173" i="3"/>
  <c r="XN173" i="3"/>
  <c r="NX156" i="3"/>
  <c r="QJ156" i="3"/>
  <c r="NM156" i="3" s="1"/>
  <c r="QJ181" i="3"/>
  <c r="NM181" i="3" s="1"/>
  <c r="NX181" i="3"/>
  <c r="OF132" i="3"/>
  <c r="NL132" i="3" s="1"/>
  <c r="NW132" i="3"/>
  <c r="QJ83" i="3"/>
  <c r="NM83" i="3" s="1"/>
  <c r="NX83" i="3"/>
  <c r="QJ148" i="3"/>
  <c r="NM148" i="3" s="1"/>
  <c r="NX148" i="3"/>
  <c r="NW38" i="3"/>
  <c r="OF38" i="3"/>
  <c r="NL38" i="3" s="1"/>
  <c r="QJ102" i="3"/>
  <c r="NM102" i="3" s="1"/>
  <c r="NX102" i="3"/>
  <c r="QJ72" i="3"/>
  <c r="NM72" i="3" s="1"/>
  <c r="NX72" i="3"/>
  <c r="NW175" i="3"/>
  <c r="OF175" i="3"/>
  <c r="NL175" i="3" s="1"/>
  <c r="OF200" i="3"/>
  <c r="NL200" i="3" s="1"/>
  <c r="NW200" i="3"/>
  <c r="OF108" i="3"/>
  <c r="NL108" i="3" s="1"/>
  <c r="NW108" i="3"/>
  <c r="QJ180" i="3"/>
  <c r="NM180" i="3" s="1"/>
  <c r="NX180" i="3"/>
  <c r="OF32" i="3"/>
  <c r="NL32" i="3" s="1"/>
  <c r="NW32" i="3"/>
  <c r="NX174" i="3"/>
  <c r="QJ174" i="3"/>
  <c r="NM174" i="3" s="1"/>
  <c r="OF91" i="3"/>
  <c r="NL91" i="3" s="1"/>
  <c r="NW91" i="3"/>
  <c r="OF14" i="3"/>
  <c r="NL14" i="3" s="1"/>
  <c r="NW14" i="3"/>
  <c r="ZJ56" i="3"/>
  <c r="XA56" i="3"/>
  <c r="NV137" i="3"/>
  <c r="KX137" i="3"/>
  <c r="NK137" i="3" s="1"/>
  <c r="OF28" i="3"/>
  <c r="NL28" i="3" s="1"/>
  <c r="NW28" i="3"/>
  <c r="KX22" i="3"/>
  <c r="NK22" i="3" s="1"/>
  <c r="NV22" i="3"/>
  <c r="QK197" i="3"/>
  <c r="NV18" i="3"/>
  <c r="KX18" i="3"/>
  <c r="NK18" i="3" s="1"/>
  <c r="AAU34" i="3"/>
  <c r="YL34" i="3"/>
  <c r="QJ166" i="3"/>
  <c r="NM166" i="3" s="1"/>
  <c r="NX166" i="3"/>
  <c r="OF139" i="3"/>
  <c r="NL139" i="3" s="1"/>
  <c r="NW139" i="3"/>
  <c r="AAP49" i="3"/>
  <c r="YG49" i="3"/>
  <c r="NX139" i="3"/>
  <c r="QJ139" i="3"/>
  <c r="NM139" i="3" s="1"/>
  <c r="NW106" i="3"/>
  <c r="OF106" i="3"/>
  <c r="NL106" i="3" s="1"/>
  <c r="NW161" i="3"/>
  <c r="OF161" i="3"/>
  <c r="NL161" i="3" s="1"/>
  <c r="NV70" i="3"/>
  <c r="KX70" i="3"/>
  <c r="NK70" i="3" s="1"/>
  <c r="AAM117" i="3"/>
  <c r="YD117" i="3"/>
  <c r="NX101" i="3"/>
  <c r="QJ101" i="3"/>
  <c r="NM101" i="3" s="1"/>
  <c r="NW15" i="3"/>
  <c r="OF15" i="3"/>
  <c r="NL15" i="3" s="1"/>
  <c r="OF48" i="3"/>
  <c r="NL48" i="3" s="1"/>
  <c r="NW48" i="3"/>
  <c r="NV8" i="3"/>
  <c r="KX8" i="3"/>
  <c r="NK8" i="3" s="1"/>
  <c r="NV106" i="3"/>
  <c r="KX106" i="3"/>
  <c r="NK106" i="3" s="1"/>
  <c r="ZS198" i="3"/>
  <c r="XJ198" i="3"/>
  <c r="NV83" i="3"/>
  <c r="KX83" i="3"/>
  <c r="NK83" i="3" s="1"/>
  <c r="NW170" i="3"/>
  <c r="OF170" i="3"/>
  <c r="NL170" i="3" s="1"/>
  <c r="KX118" i="3"/>
  <c r="NK118" i="3" s="1"/>
  <c r="NV118" i="3"/>
  <c r="KX114" i="3"/>
  <c r="NK114" i="3" s="1"/>
  <c r="NV114" i="3"/>
  <c r="NX82" i="3"/>
  <c r="QJ82" i="3"/>
  <c r="NM82" i="3" s="1"/>
  <c r="YR138" i="3"/>
  <c r="ABA138" i="3"/>
  <c r="NW92" i="3"/>
  <c r="OF92" i="3"/>
  <c r="NL92" i="3" s="1"/>
  <c r="XI170" i="3"/>
  <c r="ZR170" i="3"/>
  <c r="NV146" i="3"/>
  <c r="KX146" i="3"/>
  <c r="NK146" i="3" s="1"/>
  <c r="NV6" i="3"/>
  <c r="KX6" i="3"/>
  <c r="NK6" i="3" s="1"/>
  <c r="ZQ140" i="3"/>
  <c r="XH140" i="3"/>
  <c r="XD172" i="3"/>
  <c r="ZM172" i="3"/>
  <c r="LB162" i="3"/>
  <c r="KY162" i="3" s="1"/>
  <c r="NX164" i="3"/>
  <c r="QJ164" i="3"/>
  <c r="NM164" i="3" s="1"/>
  <c r="KX14" i="3"/>
  <c r="NK14" i="3" s="1"/>
  <c r="NV14" i="3"/>
  <c r="QJ48" i="3"/>
  <c r="NM48" i="3" s="1"/>
  <c r="NX48" i="3"/>
  <c r="NV128" i="3"/>
  <c r="KX128" i="3"/>
  <c r="NK128" i="3" s="1"/>
  <c r="OG118" i="3"/>
  <c r="ZX106" i="3"/>
  <c r="XO106" i="3"/>
  <c r="ZS3" i="3"/>
  <c r="XJ3" i="3"/>
  <c r="KX63" i="3"/>
  <c r="NK63" i="3" s="1"/>
  <c r="NV63" i="3"/>
  <c r="KX100" i="3"/>
  <c r="NK100" i="3" s="1"/>
  <c r="NV100" i="3"/>
  <c r="KX148" i="3"/>
  <c r="NK148" i="3" s="1"/>
  <c r="NV148" i="3"/>
  <c r="KX158" i="3"/>
  <c r="NK158" i="3" s="1"/>
  <c r="NV158" i="3"/>
  <c r="QJ17" i="3"/>
  <c r="NM17" i="3" s="1"/>
  <c r="NX17" i="3"/>
  <c r="NW150" i="3"/>
  <c r="OF150" i="3"/>
  <c r="NL150" i="3" s="1"/>
  <c r="KX159" i="3"/>
  <c r="NK159" i="3" s="1"/>
  <c r="NV159" i="3"/>
  <c r="NV99" i="3"/>
  <c r="KX99" i="3"/>
  <c r="NK99" i="3" s="1"/>
  <c r="QJ159" i="3"/>
  <c r="NM159" i="3" s="1"/>
  <c r="NX159" i="3"/>
  <c r="KX120" i="3"/>
  <c r="NK120" i="3" s="1"/>
  <c r="NV120" i="3"/>
  <c r="NX40" i="3"/>
  <c r="QJ40" i="3"/>
  <c r="NM40" i="3" s="1"/>
  <c r="KX20" i="3"/>
  <c r="NK20" i="3" s="1"/>
  <c r="NV20" i="3"/>
  <c r="NV51" i="3"/>
  <c r="KX51" i="3"/>
  <c r="NK51" i="3" s="1"/>
  <c r="YR77" i="3"/>
  <c r="ABA77" i="3"/>
  <c r="XI92" i="3"/>
  <c r="ZR92" i="3"/>
  <c r="QK179" i="3"/>
  <c r="YC112" i="3"/>
  <c r="AAL112" i="3"/>
  <c r="YM90" i="3"/>
  <c r="AAV90" i="3"/>
  <c r="KY90" i="3"/>
  <c r="XT53" i="3"/>
  <c r="AAC53" i="3"/>
  <c r="NV168" i="3"/>
  <c r="KX168" i="3"/>
  <c r="NK168" i="3" s="1"/>
  <c r="ZL158" i="3"/>
  <c r="XC158" i="3"/>
  <c r="NX200" i="3"/>
  <c r="QJ200" i="3"/>
  <c r="NM200" i="3" s="1"/>
  <c r="QN121" i="3"/>
  <c r="QK121" i="3" s="1"/>
  <c r="KX156" i="3"/>
  <c r="NK156" i="3" s="1"/>
  <c r="NV156" i="3"/>
  <c r="QJ127" i="3"/>
  <c r="NM127" i="3" s="1"/>
  <c r="NX127" i="3"/>
  <c r="NW56" i="3"/>
  <c r="OF56" i="3"/>
  <c r="NL56" i="3" s="1"/>
  <c r="NW50" i="3"/>
  <c r="OF50" i="3"/>
  <c r="NL50" i="3" s="1"/>
  <c r="NW63" i="3"/>
  <c r="OF63" i="3"/>
  <c r="NL63" i="3" s="1"/>
  <c r="NV98" i="3"/>
  <c r="KX98" i="3"/>
  <c r="NK98" i="3" s="1"/>
  <c r="QJ50" i="3"/>
  <c r="NM50" i="3" s="1"/>
  <c r="NX50" i="3"/>
  <c r="QJ41" i="3"/>
  <c r="NM41" i="3" s="1"/>
  <c r="NX41" i="3"/>
  <c r="NW133" i="3"/>
  <c r="OF133" i="3"/>
  <c r="NL133" i="3" s="1"/>
  <c r="NV186" i="3"/>
  <c r="KX186" i="3"/>
  <c r="NK186" i="3" s="1"/>
  <c r="NX170" i="3"/>
  <c r="QJ170" i="3"/>
  <c r="NM170" i="3" s="1"/>
  <c r="QJ195" i="3"/>
  <c r="NM195" i="3" s="1"/>
  <c r="NX195" i="3"/>
  <c r="NX198" i="3"/>
  <c r="QJ198" i="3"/>
  <c r="NM198" i="3" s="1"/>
  <c r="NX20" i="3"/>
  <c r="QJ20" i="3"/>
  <c r="NM20" i="3" s="1"/>
  <c r="NX149" i="3"/>
  <c r="QJ149" i="3"/>
  <c r="NM149" i="3" s="1"/>
  <c r="AAO192" i="3"/>
  <c r="YF192" i="3"/>
  <c r="QJ112" i="3"/>
  <c r="NM112" i="3" s="1"/>
  <c r="NX112" i="3"/>
  <c r="NX98" i="3"/>
  <c r="QJ98" i="3"/>
  <c r="NM98" i="3" s="1"/>
  <c r="NX128" i="3"/>
  <c r="QJ128" i="3"/>
  <c r="NM128" i="3" s="1"/>
  <c r="ZI158" i="3"/>
  <c r="WZ158" i="3"/>
  <c r="YH146" i="3"/>
  <c r="AAQ146" i="3"/>
  <c r="KX195" i="3"/>
  <c r="NK195" i="3" s="1"/>
  <c r="NV195" i="3"/>
  <c r="NX188" i="3"/>
  <c r="QJ188" i="3"/>
  <c r="NM188" i="3" s="1"/>
  <c r="QJ95" i="3"/>
  <c r="NM95" i="3" s="1"/>
  <c r="NX95" i="3"/>
  <c r="QJ5" i="3"/>
  <c r="NM5" i="3" s="1"/>
  <c r="NX5" i="3"/>
  <c r="KX74" i="3"/>
  <c r="NK74" i="3" s="1"/>
  <c r="NV74" i="3"/>
  <c r="XM85" i="3"/>
  <c r="ZV85" i="3"/>
  <c r="QJ29" i="3"/>
  <c r="NM29" i="3" s="1"/>
  <c r="NX29" i="3"/>
  <c r="KX197" i="3"/>
  <c r="NK197" i="3" s="1"/>
  <c r="NV197" i="3"/>
  <c r="QJ32" i="3"/>
  <c r="NM32" i="3" s="1"/>
  <c r="NX32" i="3"/>
  <c r="ZY118" i="3"/>
  <c r="XP118" i="3"/>
  <c r="ZK98" i="3"/>
  <c r="XB98" i="3"/>
  <c r="NX147" i="3"/>
  <c r="QJ147" i="3"/>
  <c r="NM147" i="3" s="1"/>
  <c r="OF176" i="3"/>
  <c r="NL176" i="3" s="1"/>
  <c r="NW176" i="3"/>
  <c r="XU107" i="3"/>
  <c r="AAD107" i="3"/>
  <c r="NV25" i="3"/>
  <c r="KX25" i="3"/>
  <c r="NK25" i="3" s="1"/>
  <c r="NW153" i="3"/>
  <c r="OF153" i="3"/>
  <c r="NL153" i="3" s="1"/>
  <c r="KX109" i="3"/>
  <c r="NK109" i="3" s="1"/>
  <c r="NV109" i="3"/>
  <c r="OF29" i="3"/>
  <c r="NL29" i="3" s="1"/>
  <c r="NW29" i="3"/>
  <c r="XE103" i="3"/>
  <c r="ZN103" i="3"/>
  <c r="NV143" i="3"/>
  <c r="KX143" i="3"/>
  <c r="NK143" i="3" s="1"/>
  <c r="NW81" i="3"/>
  <c r="OF81" i="3"/>
  <c r="NL81" i="3" s="1"/>
  <c r="NV112" i="3"/>
  <c r="KX112" i="3"/>
  <c r="NK112" i="3" s="1"/>
  <c r="QN162" i="3"/>
  <c r="QK162" i="3" s="1"/>
  <c r="NW27" i="3"/>
  <c r="OF27" i="3"/>
  <c r="NL27" i="3" s="1"/>
  <c r="NX35" i="3"/>
  <c r="QJ35" i="3"/>
  <c r="NM35" i="3" s="1"/>
  <c r="QJ125" i="3"/>
  <c r="NM125" i="3" s="1"/>
  <c r="NX125" i="3"/>
  <c r="NX154" i="3"/>
  <c r="QJ154" i="3"/>
  <c r="NM154" i="3" s="1"/>
  <c r="NW164" i="3"/>
  <c r="OF164" i="3"/>
  <c r="NL164" i="3" s="1"/>
  <c r="NV24" i="3"/>
  <c r="KX24" i="3"/>
  <c r="NK24" i="3" s="1"/>
  <c r="NX176" i="3"/>
  <c r="QJ176" i="3"/>
  <c r="NM176" i="3" s="1"/>
  <c r="QJ34" i="3"/>
  <c r="NM34" i="3" s="1"/>
  <c r="NX34" i="3"/>
  <c r="XK15" i="3"/>
  <c r="ZT15" i="3"/>
  <c r="ZF194" i="3"/>
  <c r="WW194" i="3"/>
  <c r="YJ44" i="3"/>
  <c r="AAS44" i="3"/>
  <c r="QJ13" i="3"/>
  <c r="NM13" i="3" s="1"/>
  <c r="NX13" i="3"/>
  <c r="KX175" i="3"/>
  <c r="NK175" i="3" s="1"/>
  <c r="NV175" i="3"/>
  <c r="XH34" i="3"/>
  <c r="ZQ34" i="3"/>
  <c r="AAL90" i="3"/>
  <c r="YC90" i="3"/>
  <c r="ZO59" i="3"/>
  <c r="XF59" i="3"/>
  <c r="OG6" i="3"/>
  <c r="VU40" i="3"/>
  <c r="ZT120" i="3"/>
  <c r="XK120" i="3"/>
  <c r="YN22" i="3"/>
  <c r="AAW22" i="3"/>
  <c r="ZQ155" i="3"/>
  <c r="XH155" i="3"/>
  <c r="XI60" i="3"/>
  <c r="ZR60" i="3"/>
  <c r="YP130" i="3"/>
  <c r="AAY130" i="3"/>
  <c r="VU118" i="3"/>
  <c r="XB57" i="3"/>
  <c r="ZK57" i="3"/>
  <c r="YG121" i="3"/>
  <c r="AAP121" i="3"/>
  <c r="XT71" i="3"/>
  <c r="AAC71" i="3"/>
  <c r="ZO194" i="3"/>
  <c r="XF194" i="3"/>
  <c r="YE94" i="3"/>
  <c r="AAN94" i="3"/>
  <c r="YM15" i="3"/>
  <c r="AAV15" i="3"/>
  <c r="ZL51" i="3"/>
  <c r="XC51" i="3"/>
  <c r="XE29" i="3"/>
  <c r="ZN29" i="3"/>
  <c r="ZX6" i="3"/>
  <c r="XO6" i="3"/>
  <c r="AAC109" i="3"/>
  <c r="XT109" i="3"/>
  <c r="AAR5" i="3"/>
  <c r="YI5" i="3"/>
  <c r="AAS27" i="3"/>
  <c r="YJ27" i="3"/>
  <c r="XG18" i="3"/>
  <c r="ZP18" i="3"/>
  <c r="AAC87" i="3"/>
  <c r="XT87" i="3"/>
  <c r="XN124" i="3"/>
  <c r="ZW124" i="3"/>
  <c r="ZI80" i="3"/>
  <c r="WZ80" i="3"/>
  <c r="YR122" i="3"/>
  <c r="ABA122" i="3"/>
  <c r="YR88" i="3"/>
  <c r="ABA88" i="3"/>
  <c r="YO132" i="3"/>
  <c r="AAX132" i="3"/>
  <c r="ZO93" i="3"/>
  <c r="XF93" i="3"/>
  <c r="ZM28" i="3"/>
  <c r="XD28" i="3"/>
  <c r="ZP6" i="3"/>
  <c r="XG6" i="3"/>
  <c r="XG119" i="3"/>
  <c r="ZP119" i="3"/>
  <c r="XA136" i="3"/>
  <c r="ZJ136" i="3"/>
  <c r="XN11" i="3"/>
  <c r="ZW11" i="3"/>
  <c r="XO134" i="3"/>
  <c r="ZX134" i="3"/>
  <c r="AAC23" i="3"/>
  <c r="XT23" i="3"/>
  <c r="ZW18" i="3"/>
  <c r="XN18" i="3"/>
  <c r="YE173" i="3"/>
  <c r="AAN173" i="3"/>
  <c r="VU88" i="3"/>
  <c r="XU185" i="3"/>
  <c r="AAD185" i="3"/>
  <c r="ZF129" i="3"/>
  <c r="WW129" i="3"/>
  <c r="AAL183" i="3"/>
  <c r="YC183" i="3"/>
  <c r="YO56" i="3"/>
  <c r="AAX56" i="3"/>
  <c r="AAP20" i="3"/>
  <c r="YG20" i="3"/>
  <c r="OG34" i="3"/>
  <c r="YC62" i="3"/>
  <c r="AAL62" i="3"/>
  <c r="KY174" i="3"/>
  <c r="XP56" i="3"/>
  <c r="ZY56" i="3"/>
  <c r="ZG123" i="3"/>
  <c r="WX123" i="3"/>
  <c r="AAL140" i="3"/>
  <c r="YC140" i="3"/>
  <c r="XK162" i="3"/>
  <c r="ZT162" i="3"/>
  <c r="WF162" i="3"/>
  <c r="KX170" i="3"/>
  <c r="NK170" i="3" s="1"/>
  <c r="NV170" i="3"/>
  <c r="XA148" i="3"/>
  <c r="ZJ148" i="3"/>
  <c r="ZR135" i="3"/>
  <c r="XI135" i="3"/>
  <c r="YE19" i="3"/>
  <c r="AAN19" i="3"/>
  <c r="YH20" i="3"/>
  <c r="AAQ20" i="3"/>
  <c r="YF168" i="3"/>
  <c r="AAO168" i="3"/>
  <c r="WX5" i="3"/>
  <c r="ZG5" i="3"/>
  <c r="KY171" i="3"/>
  <c r="XL64" i="3"/>
  <c r="ZU64" i="3"/>
  <c r="XE146" i="3"/>
  <c r="ZN146" i="3"/>
  <c r="AAL19" i="3"/>
  <c r="YC19" i="3"/>
  <c r="AAC12" i="3"/>
  <c r="XT12" i="3"/>
  <c r="AAY67" i="3"/>
  <c r="YP67" i="3"/>
  <c r="YJ49" i="3"/>
  <c r="AAS49" i="3"/>
  <c r="XU163" i="3"/>
  <c r="AAD163" i="3"/>
  <c r="XL165" i="3"/>
  <c r="ZU165" i="3"/>
  <c r="XP25" i="3"/>
  <c r="ZY25" i="3"/>
  <c r="YR116" i="3"/>
  <c r="ABA116" i="3"/>
  <c r="ZP181" i="3"/>
  <c r="XG181" i="3"/>
  <c r="WY161" i="3"/>
  <c r="ZH161" i="3"/>
  <c r="AAT167" i="3"/>
  <c r="YK167" i="3"/>
  <c r="XE124" i="3"/>
  <c r="ZN124" i="3"/>
  <c r="YR186" i="3"/>
  <c r="ABA186" i="3"/>
  <c r="ZW103" i="3"/>
  <c r="XN103" i="3"/>
  <c r="AAQ94" i="3"/>
  <c r="YH94" i="3"/>
  <c r="US35" i="3"/>
  <c r="XP51" i="3"/>
  <c r="ZY51" i="3"/>
  <c r="WX47" i="3"/>
  <c r="ZG47" i="3"/>
  <c r="VU112" i="3"/>
  <c r="YH115" i="3"/>
  <c r="AAQ115" i="3"/>
  <c r="KY13" i="3"/>
  <c r="VU76" i="3"/>
  <c r="AAT92" i="3"/>
  <c r="YK92" i="3"/>
  <c r="WX41" i="3"/>
  <c r="ZG41" i="3"/>
  <c r="XC48" i="3"/>
  <c r="ZL48" i="3"/>
  <c r="AAV128" i="3"/>
  <c r="YM128" i="3"/>
  <c r="AAS98" i="3"/>
  <c r="YJ98" i="3"/>
  <c r="AAI122" i="3"/>
  <c r="XZ122" i="3"/>
  <c r="ZI91" i="3"/>
  <c r="WZ91" i="3"/>
  <c r="ZS28" i="3"/>
  <c r="XJ28" i="3"/>
  <c r="UQ136" i="3"/>
  <c r="WH90" i="3"/>
  <c r="AAY46" i="3"/>
  <c r="YP46" i="3"/>
  <c r="XS47" i="3"/>
  <c r="AAB47" i="3"/>
  <c r="AAV85" i="3"/>
  <c r="YM85" i="3"/>
  <c r="XJ77" i="3"/>
  <c r="ZS77" i="3"/>
  <c r="YR27" i="3"/>
  <c r="ABA27" i="3"/>
  <c r="VC19" i="3"/>
  <c r="YC43" i="3"/>
  <c r="AAL43" i="3"/>
  <c r="QK109" i="3"/>
  <c r="YK28" i="3"/>
  <c r="AAT28" i="3"/>
  <c r="WH111" i="3"/>
  <c r="AAV34" i="3"/>
  <c r="YM34" i="3"/>
  <c r="AAW24" i="3"/>
  <c r="YN24" i="3"/>
  <c r="XD42" i="3"/>
  <c r="ZM42" i="3"/>
  <c r="VH131" i="3"/>
  <c r="VD129" i="3"/>
  <c r="VU34" i="3"/>
  <c r="XN112" i="3"/>
  <c r="ZW112" i="3"/>
  <c r="VJ78" i="3"/>
  <c r="UY156" i="3"/>
  <c r="XN151" i="3"/>
  <c r="ZW151" i="3"/>
  <c r="UY14" i="3"/>
  <c r="ZO77" i="3"/>
  <c r="XF77" i="3"/>
  <c r="AAU55" i="3"/>
  <c r="YL55" i="3"/>
  <c r="XI7" i="3"/>
  <c r="ZR7" i="3"/>
  <c r="VC32" i="3"/>
  <c r="XC9" i="3"/>
  <c r="ZL9" i="3"/>
  <c r="XZ177" i="3"/>
  <c r="AAI177" i="3"/>
  <c r="YR46" i="3"/>
  <c r="ABA46" i="3"/>
  <c r="US109" i="3"/>
  <c r="XZ50" i="3"/>
  <c r="AAI50" i="3"/>
  <c r="XC112" i="3"/>
  <c r="ZL112" i="3"/>
  <c r="US31" i="3"/>
  <c r="AAL41" i="3"/>
  <c r="YC41" i="3"/>
  <c r="AAU18" i="3"/>
  <c r="YL18" i="3"/>
  <c r="XT13" i="3"/>
  <c r="AAC13" i="3"/>
  <c r="ZJ173" i="3"/>
  <c r="XA173" i="3"/>
  <c r="WF40" i="3"/>
  <c r="AAD38" i="3"/>
  <c r="XU38" i="3"/>
  <c r="YL14" i="3"/>
  <c r="AAU14" i="3"/>
  <c r="AAI59" i="3"/>
  <c r="XZ59" i="3"/>
  <c r="WF133" i="3"/>
  <c r="YH135" i="3"/>
  <c r="AAQ135" i="3"/>
  <c r="YC82" i="3"/>
  <c r="AAL82" i="3"/>
  <c r="ABA94" i="3"/>
  <c r="YR94" i="3"/>
  <c r="ZR55" i="3"/>
  <c r="XI55" i="3"/>
  <c r="VH112" i="3"/>
  <c r="XU176" i="3"/>
  <c r="AAD176" i="3"/>
  <c r="ZL144" i="3"/>
  <c r="XC144" i="3"/>
  <c r="XE134" i="3"/>
  <c r="ZN134" i="3"/>
  <c r="YR157" i="3"/>
  <c r="ABA157" i="3"/>
  <c r="AAO73" i="3"/>
  <c r="YF73" i="3"/>
  <c r="UY12" i="3"/>
  <c r="KY21" i="3"/>
  <c r="WE137" i="3"/>
  <c r="VD36" i="3"/>
  <c r="WH94" i="3"/>
  <c r="VC105" i="3"/>
  <c r="XF134" i="3"/>
  <c r="ZO134" i="3"/>
  <c r="OG100" i="3"/>
  <c r="AAN184" i="3"/>
  <c r="YE184" i="3"/>
  <c r="ZY171" i="3"/>
  <c r="XP171" i="3"/>
  <c r="WH41" i="3"/>
  <c r="VU103" i="3"/>
  <c r="XF167" i="3"/>
  <c r="ZO167" i="3"/>
  <c r="ZF189" i="3"/>
  <c r="WW189" i="3"/>
  <c r="ZS58" i="3"/>
  <c r="XJ58" i="3"/>
  <c r="AAU125" i="3"/>
  <c r="YL125" i="3"/>
  <c r="OG171" i="3"/>
  <c r="UQ175" i="3"/>
  <c r="XU135" i="3"/>
  <c r="AAD135" i="3"/>
  <c r="VZ29" i="3"/>
  <c r="AAL120" i="3"/>
  <c r="YC120" i="3"/>
  <c r="XK93" i="3"/>
  <c r="ZT93" i="3"/>
  <c r="OG90" i="3"/>
  <c r="YF141" i="3"/>
  <c r="AAO141" i="3"/>
  <c r="ZX70" i="3"/>
  <c r="XO70" i="3"/>
  <c r="AAD34" i="3"/>
  <c r="XU34" i="3"/>
  <c r="WE150" i="3"/>
  <c r="VU176" i="3"/>
  <c r="XC184" i="3"/>
  <c r="ZL184" i="3"/>
  <c r="AAI113" i="3"/>
  <c r="XZ113" i="3"/>
  <c r="ABA126" i="3"/>
  <c r="YR126" i="3"/>
  <c r="ZG9" i="3"/>
  <c r="WX9" i="3"/>
  <c r="ZS188" i="3"/>
  <c r="XJ188" i="3"/>
  <c r="XT177" i="3"/>
  <c r="AAC177" i="3"/>
  <c r="AAO158" i="3"/>
  <c r="YF158" i="3"/>
  <c r="AAP144" i="3"/>
  <c r="YG144" i="3"/>
  <c r="VZ126" i="3"/>
  <c r="ZR141" i="3"/>
  <c r="XI141" i="3"/>
  <c r="VC168" i="3"/>
  <c r="US113" i="3"/>
  <c r="ZJ192" i="3"/>
  <c r="XA192" i="3"/>
  <c r="VD128" i="3"/>
  <c r="VD162" i="3"/>
  <c r="AAO149" i="3"/>
  <c r="YF149" i="3"/>
  <c r="UQ177" i="3"/>
  <c r="WX117" i="3"/>
  <c r="ZG117" i="3"/>
  <c r="ZH157" i="3"/>
  <c r="WY157" i="3"/>
  <c r="ZF184" i="3"/>
  <c r="WW184" i="3"/>
  <c r="WH135" i="3"/>
  <c r="ZP157" i="3"/>
  <c r="XG157" i="3"/>
  <c r="AAI188" i="3"/>
  <c r="XZ188" i="3"/>
  <c r="YC182" i="3"/>
  <c r="AAL182" i="3"/>
  <c r="AAV47" i="3"/>
  <c r="YM47" i="3"/>
  <c r="ZT52" i="3"/>
  <c r="XK52" i="3"/>
  <c r="VI170" i="3"/>
  <c r="ZS64" i="3"/>
  <c r="XJ64" i="3"/>
  <c r="UU97" i="3"/>
  <c r="WX4" i="3"/>
  <c r="ZG4" i="3"/>
  <c r="WH47" i="3"/>
  <c r="VC42" i="3"/>
  <c r="YH46" i="3"/>
  <c r="AAQ46" i="3"/>
  <c r="XK79" i="3"/>
  <c r="ZT79" i="3"/>
  <c r="AAT97" i="3"/>
  <c r="YK97" i="3"/>
  <c r="VI60" i="3"/>
  <c r="VU89" i="3"/>
  <c r="VC15" i="3"/>
  <c r="AAQ24" i="3"/>
  <c r="YH24" i="3"/>
  <c r="VQ15" i="3"/>
  <c r="VQ137" i="3"/>
  <c r="VQ44" i="3"/>
  <c r="QK99" i="3"/>
  <c r="UP31" i="3"/>
  <c r="XJ10" i="3"/>
  <c r="ZS10" i="3"/>
  <c r="YF96" i="3"/>
  <c r="AAO96" i="3"/>
  <c r="AAS100" i="3"/>
  <c r="YJ100" i="3"/>
  <c r="ZG71" i="3"/>
  <c r="WX71" i="3"/>
  <c r="XN115" i="3"/>
  <c r="ZW115" i="3"/>
  <c r="YL117" i="3"/>
  <c r="AAU117" i="3"/>
  <c r="XC106" i="3"/>
  <c r="ZL106" i="3"/>
  <c r="XE17" i="3"/>
  <c r="ZN17" i="3"/>
  <c r="VJ5" i="3"/>
  <c r="VU51" i="3"/>
  <c r="XI23" i="3"/>
  <c r="ZR23" i="3"/>
  <c r="WD17" i="3"/>
  <c r="YK32" i="3"/>
  <c r="AAT32" i="3"/>
  <c r="VI39" i="3"/>
  <c r="AAY61" i="3"/>
  <c r="YP61" i="3"/>
  <c r="YH109" i="3"/>
  <c r="AAQ109" i="3"/>
  <c r="VB23" i="3"/>
  <c r="VJ40" i="3"/>
  <c r="ZO74" i="3"/>
  <c r="XF74" i="3"/>
  <c r="YC83" i="3"/>
  <c r="AAL83" i="3"/>
  <c r="ZL73" i="3"/>
  <c r="XC73" i="3"/>
  <c r="XJ98" i="3"/>
  <c r="ZS98" i="3"/>
  <c r="AAS115" i="3"/>
  <c r="YJ115" i="3"/>
  <c r="YH54" i="3"/>
  <c r="AAQ54" i="3"/>
  <c r="VQ48" i="3"/>
  <c r="XG88" i="3"/>
  <c r="ZP88" i="3"/>
  <c r="UP95" i="3"/>
  <c r="VH136" i="3"/>
  <c r="WH117" i="3"/>
  <c r="AAL125" i="3"/>
  <c r="YC125" i="3"/>
  <c r="YK79" i="3"/>
  <c r="AAT79" i="3"/>
  <c r="VI148" i="3"/>
  <c r="VB155" i="3"/>
  <c r="WE121" i="3"/>
  <c r="WD36" i="3"/>
  <c r="YK43" i="3"/>
  <c r="AAT43" i="3"/>
  <c r="UP116" i="3"/>
  <c r="WH51" i="3"/>
  <c r="AAY42" i="3"/>
  <c r="YP42" i="3"/>
  <c r="AAN100" i="3"/>
  <c r="YE100" i="3"/>
  <c r="WD39" i="3"/>
  <c r="UQ138" i="3"/>
  <c r="VB95" i="3"/>
  <c r="XA127" i="3"/>
  <c r="ZJ127" i="3"/>
  <c r="ZR114" i="3"/>
  <c r="XI114" i="3"/>
  <c r="VC118" i="3"/>
  <c r="YC123" i="3"/>
  <c r="AAL123" i="3"/>
  <c r="AAO47" i="3"/>
  <c r="YF47" i="3"/>
  <c r="ZX152" i="3"/>
  <c r="XO152" i="3"/>
  <c r="VK151" i="3"/>
  <c r="XC8" i="3"/>
  <c r="ZL8" i="3"/>
  <c r="VZ60" i="3"/>
  <c r="VJ98" i="3"/>
  <c r="XG65" i="3"/>
  <c r="ZP65" i="3"/>
  <c r="ZN49" i="3"/>
  <c r="XE49" i="3"/>
  <c r="VZ141" i="3"/>
  <c r="VC28" i="3"/>
  <c r="VI194" i="3"/>
  <c r="US63" i="3"/>
  <c r="US60" i="3"/>
  <c r="UN137" i="3"/>
  <c r="WD24" i="3"/>
  <c r="ZG166" i="3"/>
  <c r="WX166" i="3"/>
  <c r="ABA165" i="3"/>
  <c r="YR165" i="3"/>
  <c r="UY94" i="3"/>
  <c r="US115" i="3"/>
  <c r="WH11" i="3"/>
  <c r="ZX119" i="3"/>
  <c r="XO119" i="3"/>
  <c r="US91" i="3"/>
  <c r="UP155" i="3"/>
  <c r="OG163" i="3"/>
  <c r="VD84" i="3"/>
  <c r="VJ133" i="3"/>
  <c r="AAQ100" i="3"/>
  <c r="YH100" i="3"/>
  <c r="YG126" i="3"/>
  <c r="AAP126" i="3"/>
  <c r="XE6" i="3"/>
  <c r="ZN6" i="3"/>
  <c r="VF137" i="3"/>
  <c r="VG27" i="3"/>
  <c r="UU148" i="3"/>
  <c r="UU112" i="3"/>
  <c r="AAY171" i="3"/>
  <c r="YP171" i="3"/>
  <c r="UN39" i="3"/>
  <c r="UT4" i="3"/>
  <c r="WX105" i="3"/>
  <c r="ZG105" i="3"/>
  <c r="VK39" i="3"/>
  <c r="VK136" i="3"/>
  <c r="YC169" i="3"/>
  <c r="AAL169" i="3"/>
  <c r="VI11" i="3"/>
  <c r="VG192" i="3"/>
  <c r="VQ93" i="3"/>
  <c r="XJ120" i="3"/>
  <c r="ZS120" i="3"/>
  <c r="VF125" i="3"/>
  <c r="VI129" i="3"/>
  <c r="VJ165" i="3"/>
  <c r="YK161" i="3"/>
  <c r="AAT161" i="3"/>
  <c r="YJ174" i="3"/>
  <c r="AAS174" i="3"/>
  <c r="VD198" i="3"/>
  <c r="VD105" i="3"/>
  <c r="VQ193" i="3"/>
  <c r="VU119" i="3"/>
  <c r="VK162" i="3"/>
  <c r="YF82" i="3"/>
  <c r="AAO82" i="3"/>
  <c r="AAT189" i="3"/>
  <c r="YK189" i="3"/>
  <c r="WD157" i="3"/>
  <c r="XU196" i="3"/>
  <c r="AAD196" i="3"/>
  <c r="WH188" i="3"/>
  <c r="VB166" i="3"/>
  <c r="VU140" i="3"/>
  <c r="VK195" i="3"/>
  <c r="YR189" i="3"/>
  <c r="ABA189" i="3"/>
  <c r="YR184" i="3"/>
  <c r="ABA184" i="3"/>
  <c r="VG150" i="3"/>
  <c r="YP195" i="3"/>
  <c r="AAY195" i="3"/>
  <c r="AAL190" i="3"/>
  <c r="YC190" i="3"/>
  <c r="US176" i="3"/>
  <c r="UP168" i="3"/>
  <c r="UT195" i="3"/>
  <c r="WF186" i="3"/>
  <c r="VB188" i="3"/>
  <c r="VG185" i="3"/>
  <c r="ZW44" i="3"/>
  <c r="XN44" i="3"/>
  <c r="UP134" i="3"/>
  <c r="UW110" i="3"/>
  <c r="YL83" i="3"/>
  <c r="AAU83" i="3"/>
  <c r="VU141" i="3"/>
  <c r="WH6" i="3"/>
  <c r="VH21" i="3"/>
  <c r="VC141" i="3"/>
  <c r="VD55" i="3"/>
  <c r="US89" i="3"/>
  <c r="AAU119" i="3"/>
  <c r="YL119" i="3"/>
  <c r="VF19" i="3"/>
  <c r="AAT55" i="3"/>
  <c r="YK55" i="3"/>
  <c r="ZR38" i="3"/>
  <c r="XI38" i="3"/>
  <c r="VB140" i="3"/>
  <c r="VG102" i="3"/>
  <c r="ZP155" i="3"/>
  <c r="XG155" i="3"/>
  <c r="VJ6" i="3"/>
  <c r="ABA62" i="3"/>
  <c r="YR62" i="3"/>
  <c r="WE30" i="3"/>
  <c r="VQ158" i="3"/>
  <c r="XG55" i="3"/>
  <c r="ZP55" i="3"/>
  <c r="WE64" i="3"/>
  <c r="AAY81" i="3"/>
  <c r="YP81" i="3"/>
  <c r="US132" i="3"/>
  <c r="AAU66" i="3"/>
  <c r="YL66" i="3"/>
  <c r="VH102" i="3"/>
  <c r="AAO71" i="3"/>
  <c r="YF71" i="3"/>
  <c r="YP37" i="3"/>
  <c r="AAY37" i="3"/>
  <c r="UT54" i="3"/>
  <c r="VZ18" i="3"/>
  <c r="VU33" i="3"/>
  <c r="UT88" i="3"/>
  <c r="WF118" i="3"/>
  <c r="VK57" i="3"/>
  <c r="US100" i="3"/>
  <c r="WE130" i="3"/>
  <c r="ZR57" i="3"/>
  <c r="XI57" i="3"/>
  <c r="VF94" i="3"/>
  <c r="VF4" i="3"/>
  <c r="VU71" i="3"/>
  <c r="VJ19" i="3"/>
  <c r="UN77" i="3"/>
  <c r="UY71" i="3"/>
  <c r="UQ126" i="3"/>
  <c r="VH158" i="3"/>
  <c r="US156" i="3"/>
  <c r="YR132" i="3"/>
  <c r="ABA132" i="3"/>
  <c r="QK25" i="3"/>
  <c r="ZP17" i="3"/>
  <c r="XG17" i="3"/>
  <c r="WH30" i="3"/>
  <c r="AAP69" i="3"/>
  <c r="YG69" i="3"/>
  <c r="VI176" i="3"/>
  <c r="VA143" i="3"/>
  <c r="YG91" i="3"/>
  <c r="AAP91" i="3"/>
  <c r="VZ98" i="3"/>
  <c r="UY72" i="3"/>
  <c r="VG11" i="3"/>
  <c r="XG84" i="3"/>
  <c r="ZP84" i="3"/>
  <c r="VQ119" i="3"/>
  <c r="YJ111" i="3"/>
  <c r="AAS111" i="3"/>
  <c r="VQ37" i="3"/>
  <c r="VH149" i="3"/>
  <c r="XN10" i="3"/>
  <c r="ZW10" i="3"/>
  <c r="QK150" i="3"/>
  <c r="ZJ28" i="3"/>
  <c r="XA28" i="3"/>
  <c r="VA67" i="3"/>
  <c r="ZJ65" i="3"/>
  <c r="XA65" i="3"/>
  <c r="VA119" i="3"/>
  <c r="OG69" i="3"/>
  <c r="VD37" i="3"/>
  <c r="WH49" i="3"/>
  <c r="VG114" i="3"/>
  <c r="YL120" i="3"/>
  <c r="AAU120" i="3"/>
  <c r="XN63" i="3"/>
  <c r="ZW63" i="3"/>
  <c r="YH166" i="3"/>
  <c r="AAQ166" i="3"/>
  <c r="XE122" i="3"/>
  <c r="ZN122" i="3"/>
  <c r="UN29" i="3"/>
  <c r="ZJ8" i="3"/>
  <c r="XA8" i="3"/>
  <c r="VG101" i="3"/>
  <c r="US19" i="3"/>
  <c r="VH6" i="3"/>
  <c r="AAQ40" i="3"/>
  <c r="YH40" i="3"/>
  <c r="AAN146" i="3"/>
  <c r="YE146" i="3"/>
  <c r="YC18" i="3"/>
  <c r="AAL18" i="3"/>
  <c r="YL169" i="3"/>
  <c r="AAU169" i="3"/>
  <c r="UP66" i="3"/>
  <c r="UW107" i="3"/>
  <c r="WF107" i="3"/>
  <c r="AAQ165" i="3"/>
  <c r="YH165" i="3"/>
  <c r="XE136" i="3"/>
  <c r="ZN136" i="3"/>
  <c r="UO32" i="3"/>
  <c r="UQ153" i="3"/>
  <c r="UW176" i="3"/>
  <c r="VZ148" i="3"/>
  <c r="WF97" i="3"/>
  <c r="ZN99" i="3"/>
  <c r="XE99" i="3"/>
  <c r="UU113" i="3"/>
  <c r="US53" i="3"/>
  <c r="VH152" i="3"/>
  <c r="VI138" i="3"/>
  <c r="UP55" i="3"/>
  <c r="WH20" i="3"/>
  <c r="WD28" i="3"/>
  <c r="YF188" i="3"/>
  <c r="AAO188" i="3"/>
  <c r="WF131" i="3"/>
  <c r="UU132" i="3"/>
  <c r="UW29" i="3"/>
  <c r="VG170" i="3"/>
  <c r="UQ151" i="3"/>
  <c r="WG175" i="3"/>
  <c r="VU144" i="3"/>
  <c r="UU135" i="3"/>
  <c r="YF40" i="3"/>
  <c r="AAO40" i="3"/>
  <c r="VB187" i="3"/>
  <c r="WH130" i="3"/>
  <c r="VQ190" i="3"/>
  <c r="UW191" i="3"/>
  <c r="VQ198" i="3"/>
  <c r="YL196" i="3"/>
  <c r="AAU196" i="3"/>
  <c r="UN169" i="3"/>
  <c r="WH134" i="3"/>
  <c r="VJ175" i="3"/>
  <c r="UN177" i="3"/>
  <c r="UW195" i="3"/>
  <c r="VB193" i="3"/>
  <c r="AAO157" i="3"/>
  <c r="YF157" i="3"/>
  <c r="AAQ73" i="3"/>
  <c r="YH73" i="3"/>
  <c r="YE186" i="3"/>
  <c r="AAN186" i="3"/>
  <c r="XA162" i="3"/>
  <c r="ZJ162" i="3"/>
  <c r="KY138" i="3"/>
  <c r="UQ183" i="3"/>
  <c r="VA196" i="3"/>
  <c r="YH192" i="3"/>
  <c r="AAQ192" i="3"/>
  <c r="AAU193" i="3"/>
  <c r="YL193" i="3"/>
  <c r="VJ189" i="3"/>
  <c r="WH174" i="3"/>
  <c r="UU161" i="3"/>
  <c r="YR196" i="3"/>
  <c r="ABA196" i="3"/>
  <c r="AAS182" i="3"/>
  <c r="YJ182" i="3"/>
  <c r="VA131" i="3"/>
  <c r="UP18" i="3"/>
  <c r="VC20" i="3"/>
  <c r="AAU7" i="3"/>
  <c r="YL7" i="3"/>
  <c r="UN63" i="3"/>
  <c r="UU56" i="3"/>
  <c r="VZ158" i="3"/>
  <c r="UY81" i="3"/>
  <c r="WH67" i="3"/>
  <c r="XE77" i="3"/>
  <c r="ZN77" i="3"/>
  <c r="VQ159" i="3"/>
  <c r="ZW49" i="3"/>
  <c r="XN49" i="3"/>
  <c r="VB32" i="3"/>
  <c r="VQ98" i="3"/>
  <c r="VQ9" i="3"/>
  <c r="US15" i="3"/>
  <c r="VJ97" i="3"/>
  <c r="WD69" i="3"/>
  <c r="WE66" i="3"/>
  <c r="VK85" i="3"/>
  <c r="UU105" i="3"/>
  <c r="VH63" i="3"/>
  <c r="WH91" i="3"/>
  <c r="AAP12" i="3"/>
  <c r="YG12" i="3"/>
  <c r="ZJ108" i="3"/>
  <c r="XA108" i="3"/>
  <c r="US104" i="3"/>
  <c r="ZR22" i="3"/>
  <c r="XI22" i="3"/>
  <c r="WG86" i="3"/>
  <c r="YC30" i="3"/>
  <c r="AAL30" i="3"/>
  <c r="UP143" i="3"/>
  <c r="VH16" i="3"/>
  <c r="KY126" i="3"/>
  <c r="VG142" i="3"/>
  <c r="VK42" i="3"/>
  <c r="ABA93" i="3"/>
  <c r="YR93" i="3"/>
  <c r="UV40" i="3"/>
  <c r="XG40" i="3"/>
  <c r="ZP40" i="3"/>
  <c r="YG88" i="3"/>
  <c r="AAP88" i="3"/>
  <c r="VU92" i="3"/>
  <c r="WH69" i="3"/>
  <c r="YG13" i="3"/>
  <c r="AAP13" i="3"/>
  <c r="UW90" i="3"/>
  <c r="UN48" i="3"/>
  <c r="AAN78" i="3"/>
  <c r="YE78" i="3"/>
  <c r="YK177" i="3"/>
  <c r="AAT177" i="3"/>
  <c r="US36" i="3"/>
  <c r="VA80" i="3"/>
  <c r="VA30" i="3"/>
  <c r="WF81" i="3"/>
  <c r="AAS125" i="3"/>
  <c r="YJ125" i="3"/>
  <c r="YH86" i="3"/>
  <c r="AAQ86" i="3"/>
  <c r="VA133" i="3"/>
  <c r="UN91" i="3"/>
  <c r="YC69" i="3"/>
  <c r="AAL69" i="3"/>
  <c r="UW124" i="3"/>
  <c r="AAN93" i="3"/>
  <c r="YE93" i="3"/>
  <c r="WG52" i="3"/>
  <c r="VJ173" i="3"/>
  <c r="ZJ33" i="3"/>
  <c r="XA33" i="3"/>
  <c r="VU30" i="3"/>
  <c r="YG147" i="3"/>
  <c r="AAP147" i="3"/>
  <c r="VB96" i="3"/>
  <c r="ZJ90" i="3"/>
  <c r="XA90" i="3"/>
  <c r="XI17" i="3"/>
  <c r="ZR17" i="3"/>
  <c r="UP82" i="3"/>
  <c r="WD119" i="3"/>
  <c r="ABA112" i="3"/>
  <c r="YR112" i="3"/>
  <c r="VK169" i="3"/>
  <c r="WF114" i="3"/>
  <c r="AAL80" i="3"/>
  <c r="YC80" i="3"/>
  <c r="VI71" i="3"/>
  <c r="ZJ36" i="3"/>
  <c r="XA36" i="3"/>
  <c r="YH178" i="3"/>
  <c r="AAQ178" i="3"/>
  <c r="XN25" i="3"/>
  <c r="ZW25" i="3"/>
  <c r="VU96" i="3"/>
  <c r="VJ170" i="3"/>
  <c r="VK142" i="3"/>
  <c r="ZR101" i="3"/>
  <c r="XI101" i="3"/>
  <c r="VZ120" i="3"/>
  <c r="UY149" i="3"/>
  <c r="AAP114" i="3"/>
  <c r="YG114" i="3"/>
  <c r="ZJ41" i="3"/>
  <c r="XA41" i="3"/>
  <c r="UW114" i="3"/>
  <c r="VF168" i="3"/>
  <c r="VL171" i="3"/>
  <c r="VU142" i="3"/>
  <c r="VB129" i="3"/>
  <c r="VA154" i="3"/>
  <c r="WD129" i="3"/>
  <c r="AAO80" i="3"/>
  <c r="YF80" i="3"/>
  <c r="WF103" i="3"/>
  <c r="AAN63" i="3"/>
  <c r="YE63" i="3"/>
  <c r="WH165" i="3"/>
  <c r="AAQ156" i="3"/>
  <c r="YH156" i="3"/>
  <c r="AAL200" i="3"/>
  <c r="YC200" i="3"/>
  <c r="AAS161" i="3"/>
  <c r="YJ161" i="3"/>
  <c r="ZW113" i="3"/>
  <c r="XN113" i="3"/>
  <c r="WG153" i="3"/>
  <c r="UT132" i="3"/>
  <c r="VF35" i="3"/>
  <c r="VQ130" i="3"/>
  <c r="UR143" i="3"/>
  <c r="XG190" i="3"/>
  <c r="ZP190" i="3"/>
  <c r="AAS152" i="3"/>
  <c r="YJ152" i="3"/>
  <c r="UT163" i="3"/>
  <c r="VG104" i="3"/>
  <c r="UQ163" i="3"/>
  <c r="VK171" i="3"/>
  <c r="WE116" i="3"/>
  <c r="YC178" i="3"/>
  <c r="AAL178" i="3"/>
  <c r="AAQ163" i="3"/>
  <c r="YH163" i="3"/>
  <c r="YE183" i="3"/>
  <c r="AAN183" i="3"/>
  <c r="UP185" i="3"/>
  <c r="VZ167" i="3"/>
  <c r="UP173" i="3"/>
  <c r="YG171" i="3"/>
  <c r="AAP171" i="3"/>
  <c r="UV184" i="3"/>
  <c r="YL131" i="3"/>
  <c r="AAU131" i="3"/>
  <c r="VB191" i="3"/>
  <c r="UQ178" i="3"/>
  <c r="ZP178" i="3"/>
  <c r="XG178" i="3"/>
  <c r="WE173" i="3"/>
  <c r="UP144" i="3"/>
  <c r="VC198" i="3"/>
  <c r="YF189" i="3"/>
  <c r="AAO189" i="3"/>
  <c r="WF15" i="3"/>
  <c r="XN85" i="3"/>
  <c r="ZW85" i="3"/>
  <c r="AAT83" i="3"/>
  <c r="YK83" i="3"/>
  <c r="WG51" i="3"/>
  <c r="UU7" i="3"/>
  <c r="UR152" i="3"/>
  <c r="VZ90" i="3"/>
  <c r="AAS41" i="3"/>
  <c r="YJ41" i="3"/>
  <c r="VC70" i="3"/>
  <c r="VD31" i="3"/>
  <c r="UP21" i="3"/>
  <c r="VH9" i="3"/>
  <c r="UO61" i="3"/>
  <c r="VC122" i="3"/>
  <c r="VU16" i="3"/>
  <c r="UO55" i="3"/>
  <c r="US68" i="3"/>
  <c r="UT99" i="3"/>
  <c r="VH35" i="3"/>
  <c r="US14" i="3"/>
  <c r="VU24" i="3"/>
  <c r="AAO69" i="3"/>
  <c r="YF69" i="3"/>
  <c r="YE28" i="3"/>
  <c r="AAN28" i="3"/>
  <c r="UQ102" i="3"/>
  <c r="VK93" i="3"/>
  <c r="YH93" i="3"/>
  <c r="AAQ93" i="3"/>
  <c r="VQ106" i="3"/>
  <c r="VJ66" i="3"/>
  <c r="WD111" i="3"/>
  <c r="VC73" i="3"/>
  <c r="AAN59" i="3"/>
  <c r="YE59" i="3"/>
  <c r="UY26" i="3"/>
  <c r="AAL132" i="3"/>
  <c r="YC132" i="3"/>
  <c r="WD124" i="3"/>
  <c r="WG114" i="3"/>
  <c r="AAO3" i="3"/>
  <c r="YF3" i="3"/>
  <c r="WD84" i="3"/>
  <c r="UR98" i="3"/>
  <c r="VL14" i="3"/>
  <c r="VQ67" i="3"/>
  <c r="VI131" i="3"/>
  <c r="VA84" i="3"/>
  <c r="AAT72" i="3"/>
  <c r="YK72" i="3"/>
  <c r="UU54" i="3"/>
  <c r="WF4" i="3"/>
  <c r="AAO36" i="3"/>
  <c r="YF36" i="3"/>
  <c r="UY125" i="3"/>
  <c r="WD43" i="3"/>
  <c r="YC6" i="3"/>
  <c r="AAL6" i="3"/>
  <c r="VJ81" i="3"/>
  <c r="VG21" i="3"/>
  <c r="VQ70" i="3"/>
  <c r="VI99" i="3"/>
  <c r="YE15" i="3"/>
  <c r="AAN15" i="3"/>
  <c r="VQ74" i="3"/>
  <c r="VC104" i="3"/>
  <c r="UW57" i="3"/>
  <c r="AAO100" i="3"/>
  <c r="YF100" i="3"/>
  <c r="UT47" i="3"/>
  <c r="VF165" i="3"/>
  <c r="UQ18" i="3"/>
  <c r="ZR96" i="3"/>
  <c r="XI96" i="3"/>
  <c r="WF29" i="3"/>
  <c r="UV95" i="3"/>
  <c r="YL110" i="3"/>
  <c r="AAU110" i="3"/>
  <c r="WF152" i="3"/>
  <c r="US7" i="3"/>
  <c r="VH123" i="3"/>
  <c r="XG101" i="3"/>
  <c r="ZP101" i="3"/>
  <c r="UQ38" i="3"/>
  <c r="ABA83" i="3"/>
  <c r="YR83" i="3"/>
  <c r="ZP30" i="3"/>
  <c r="XG30" i="3"/>
  <c r="WD46" i="3"/>
  <c r="XI193" i="3"/>
  <c r="ZR193" i="3"/>
  <c r="XG151" i="3"/>
  <c r="ZP151" i="3"/>
  <c r="AAL8" i="3"/>
  <c r="YC8" i="3"/>
  <c r="WF151" i="3"/>
  <c r="UO106" i="3"/>
  <c r="AAL131" i="3"/>
  <c r="YC131" i="3"/>
  <c r="VK140" i="3"/>
  <c r="VA82" i="3"/>
  <c r="VW191" i="3"/>
  <c r="VZ165" i="3"/>
  <c r="VF86" i="3"/>
  <c r="AAN86" i="3"/>
  <c r="YE86" i="3"/>
  <c r="UW125" i="3"/>
  <c r="YE113" i="3"/>
  <c r="AAN113" i="3"/>
  <c r="WD131" i="3"/>
  <c r="VF8" i="3"/>
  <c r="VB18" i="3"/>
  <c r="VF128" i="3"/>
  <c r="VL70" i="3"/>
  <c r="YL192" i="3"/>
  <c r="AAU192" i="3"/>
  <c r="WF109" i="3"/>
  <c r="VG200" i="3"/>
  <c r="UQ147" i="3"/>
  <c r="VI136" i="3"/>
  <c r="YC4" i="3"/>
  <c r="AAL4" i="3"/>
  <c r="UY179" i="3"/>
  <c r="UU188" i="3"/>
  <c r="AAN181" i="3"/>
  <c r="YE181" i="3"/>
  <c r="VH69" i="3"/>
  <c r="VK146" i="3"/>
  <c r="VC95" i="3"/>
  <c r="QN185" i="3"/>
  <c r="VI139" i="3"/>
  <c r="UN81" i="3"/>
  <c r="VJ28" i="3"/>
  <c r="VJ160" i="3"/>
  <c r="AAT108" i="3"/>
  <c r="YK108" i="3"/>
  <c r="VA55" i="3"/>
  <c r="VD200" i="3"/>
  <c r="VB113" i="3"/>
  <c r="VZ164" i="3"/>
  <c r="UN179" i="3"/>
  <c r="QK171" i="3"/>
  <c r="VG105" i="3"/>
  <c r="VA134" i="3"/>
  <c r="UT185" i="3"/>
  <c r="VD195" i="3"/>
  <c r="UU145" i="3"/>
  <c r="UT160" i="3"/>
  <c r="WF155" i="3"/>
  <c r="US151" i="3"/>
  <c r="VF189" i="3"/>
  <c r="AAP195" i="3"/>
  <c r="YG195" i="3"/>
  <c r="YK166" i="3"/>
  <c r="AAT166" i="3"/>
  <c r="US187" i="3"/>
  <c r="VC189" i="3"/>
  <c r="VA178" i="3"/>
  <c r="VD192" i="3"/>
  <c r="VG188" i="3"/>
  <c r="VZ35" i="3"/>
  <c r="YC13" i="3"/>
  <c r="AAL13" i="3"/>
  <c r="VF84" i="3"/>
  <c r="KY50" i="3"/>
  <c r="WE53" i="3"/>
  <c r="VW32" i="3"/>
  <c r="YC114" i="3"/>
  <c r="AAL114" i="3"/>
  <c r="XG14" i="3"/>
  <c r="ZP14" i="3"/>
  <c r="AAS109" i="3"/>
  <c r="YJ109" i="3"/>
  <c r="WH53" i="3"/>
  <c r="VU93" i="3"/>
  <c r="UY19" i="3"/>
  <c r="WE25" i="3"/>
  <c r="UO97" i="3"/>
  <c r="UQ29" i="3"/>
  <c r="VB44" i="3"/>
  <c r="UY124" i="3"/>
  <c r="WH8" i="3"/>
  <c r="VG125" i="3"/>
  <c r="ZP77" i="3"/>
  <c r="XG77" i="3"/>
  <c r="UW30" i="3"/>
  <c r="VD135" i="3"/>
  <c r="US46" i="3"/>
  <c r="UO96" i="3"/>
  <c r="YR43" i="3"/>
  <c r="ABA43" i="3"/>
  <c r="UN35" i="3"/>
  <c r="AAN139" i="3"/>
  <c r="YE139" i="3"/>
  <c r="UT42" i="3"/>
  <c r="XG16" i="3"/>
  <c r="ZP16" i="3"/>
  <c r="XI27" i="3"/>
  <c r="ZR27" i="3"/>
  <c r="ABA76" i="3"/>
  <c r="YR76" i="3"/>
  <c r="UU70" i="3"/>
  <c r="WE171" i="3"/>
  <c r="AAT20" i="3"/>
  <c r="YK20" i="3"/>
  <c r="UR53" i="3"/>
  <c r="VB70" i="3"/>
  <c r="UP98" i="3"/>
  <c r="AAU63" i="3"/>
  <c r="YL63" i="3"/>
  <c r="UQ25" i="3"/>
  <c r="UY115" i="3"/>
  <c r="XN135" i="3"/>
  <c r="ZW135" i="3"/>
  <c r="VL6" i="3"/>
  <c r="UU90" i="3"/>
  <c r="UT7" i="3"/>
  <c r="YG101" i="3"/>
  <c r="AAP101" i="3"/>
  <c r="WI59" i="3"/>
  <c r="OG72" i="3"/>
  <c r="US146" i="3"/>
  <c r="WD5" i="3"/>
  <c r="VA110" i="3"/>
  <c r="ZR100" i="3"/>
  <c r="XI100" i="3"/>
  <c r="WI18" i="3"/>
  <c r="WD52" i="3"/>
  <c r="WD108" i="3"/>
  <c r="UU164" i="3"/>
  <c r="WG21" i="3"/>
  <c r="UU87" i="3"/>
  <c r="UP41" i="3"/>
  <c r="AAQ19" i="3"/>
  <c r="YH19" i="3"/>
  <c r="UV69" i="3"/>
  <c r="US39" i="3"/>
  <c r="UQ72" i="3"/>
  <c r="VF148" i="3"/>
  <c r="WE124" i="3"/>
  <c r="VI134" i="3"/>
  <c r="UQ78" i="3"/>
  <c r="VZ119" i="3"/>
  <c r="UW14" i="3"/>
  <c r="VA112" i="3"/>
  <c r="YK168" i="3"/>
  <c r="AAT168" i="3"/>
  <c r="VJ8" i="3"/>
  <c r="WE81" i="3"/>
  <c r="VU151" i="3"/>
  <c r="OG43" i="3"/>
  <c r="VD187" i="3"/>
  <c r="VA127" i="3"/>
  <c r="VI48" i="3"/>
  <c r="AAP150" i="3"/>
  <c r="YG150" i="3"/>
  <c r="UP25" i="3"/>
  <c r="AAU140" i="3"/>
  <c r="YL140" i="3"/>
  <c r="UO46" i="3"/>
  <c r="VK149" i="3"/>
  <c r="UO141" i="3"/>
  <c r="VB133" i="3"/>
  <c r="VW115" i="3"/>
  <c r="VJ193" i="3"/>
  <c r="US105" i="3"/>
  <c r="WE155" i="3"/>
  <c r="WE107" i="3"/>
  <c r="WI142" i="3"/>
  <c r="WE177" i="3"/>
  <c r="UV61" i="3"/>
  <c r="VB158" i="3"/>
  <c r="VK119" i="3"/>
  <c r="UU186" i="3"/>
  <c r="UW106" i="3"/>
  <c r="AAQ193" i="3"/>
  <c r="YH193" i="3"/>
  <c r="WD112" i="3"/>
  <c r="VK116" i="3"/>
  <c r="AAP200" i="3"/>
  <c r="YG200" i="3"/>
  <c r="UY188" i="3"/>
  <c r="UT115" i="3"/>
  <c r="XI138" i="3"/>
  <c r="ZR138" i="3"/>
  <c r="UV190" i="3"/>
  <c r="YK153" i="3"/>
  <c r="AAT153" i="3"/>
  <c r="UR188" i="3"/>
  <c r="AAS180" i="3"/>
  <c r="YJ180" i="3"/>
  <c r="US149" i="3"/>
  <c r="YK180" i="3"/>
  <c r="AAT180" i="3"/>
  <c r="UQ172" i="3"/>
  <c r="WH190" i="3"/>
  <c r="VW139" i="3"/>
  <c r="VZ178" i="3"/>
  <c r="VJ186" i="3"/>
  <c r="VL192" i="3"/>
  <c r="VC195" i="3"/>
  <c r="UT172" i="3"/>
  <c r="XN163" i="3"/>
  <c r="ZW163" i="3"/>
  <c r="UX187" i="3"/>
  <c r="WE157" i="3"/>
  <c r="WD78" i="3"/>
  <c r="VI14" i="3"/>
  <c r="US28" i="3"/>
  <c r="YH13" i="3"/>
  <c r="AAQ13" i="3"/>
  <c r="AAU48" i="3"/>
  <c r="YL48" i="3"/>
  <c r="WI63" i="3"/>
  <c r="UV67" i="3"/>
  <c r="UN157" i="3"/>
  <c r="VD21" i="3"/>
  <c r="UQ92" i="3"/>
  <c r="UO72" i="3"/>
  <c r="AAN123" i="3"/>
  <c r="YE123" i="3"/>
  <c r="WI28" i="3"/>
  <c r="VD57" i="3"/>
  <c r="YC177" i="3"/>
  <c r="AAL177" i="3"/>
  <c r="VJ154" i="3"/>
  <c r="UX166" i="3"/>
  <c r="UO164" i="3"/>
  <c r="UU194" i="3"/>
  <c r="US147" i="3"/>
  <c r="YK198" i="3"/>
  <c r="AAT198" i="3"/>
  <c r="UU168" i="3"/>
  <c r="AAN176" i="3"/>
  <c r="YE176" i="3"/>
  <c r="UX184" i="3"/>
  <c r="UO75" i="3"/>
  <c r="UN10" i="3"/>
  <c r="VK8" i="3"/>
  <c r="UY119" i="3"/>
  <c r="WE101" i="3"/>
  <c r="YE116" i="3"/>
  <c r="AAN116" i="3"/>
  <c r="ZR45" i="3"/>
  <c r="XI45" i="3"/>
  <c r="YH114" i="3"/>
  <c r="AAQ114" i="3"/>
  <c r="VL92" i="3"/>
  <c r="VU138" i="3"/>
  <c r="UO81" i="3"/>
  <c r="UY200" i="3"/>
  <c r="UN67" i="3"/>
  <c r="VC69" i="3"/>
  <c r="AAS83" i="3"/>
  <c r="YJ83" i="3"/>
  <c r="VQ91" i="3"/>
  <c r="UU150" i="3"/>
  <c r="XN171" i="3"/>
  <c r="ZW171" i="3"/>
  <c r="UV185" i="3"/>
  <c r="AAP197" i="3"/>
  <c r="YG197" i="3"/>
  <c r="WG148" i="3"/>
  <c r="WD160" i="3"/>
  <c r="WD200" i="3"/>
  <c r="AAL38" i="3"/>
  <c r="YC38" i="3"/>
  <c r="VL8" i="3"/>
  <c r="WE35" i="3"/>
  <c r="YJ143" i="3"/>
  <c r="AAS143" i="3"/>
  <c r="VH77" i="3"/>
  <c r="AAP5" i="3"/>
  <c r="YG5" i="3"/>
  <c r="UY164" i="3"/>
  <c r="US8" i="3"/>
  <c r="AAQ72" i="3"/>
  <c r="YH72" i="3"/>
  <c r="VG91" i="3"/>
  <c r="VZ136" i="3"/>
  <c r="AAN178" i="3"/>
  <c r="YE178" i="3"/>
  <c r="ZR4" i="3"/>
  <c r="XI4" i="3"/>
  <c r="UY153" i="3"/>
  <c r="UW42" i="3"/>
  <c r="UZ164" i="3"/>
  <c r="UQ159" i="3"/>
  <c r="VH191" i="3"/>
  <c r="VF138" i="3"/>
  <c r="VG190" i="3"/>
  <c r="VJ152" i="3"/>
  <c r="UW120" i="3"/>
  <c r="UU198" i="3"/>
  <c r="VW187" i="3"/>
  <c r="YE23" i="3"/>
  <c r="AAN23" i="3"/>
  <c r="UU137" i="3"/>
  <c r="AAP159" i="3"/>
  <c r="YG159" i="3"/>
  <c r="VD19" i="3"/>
  <c r="VJ125" i="3"/>
  <c r="VL19" i="3"/>
  <c r="YE87" i="3"/>
  <c r="AAN87" i="3"/>
  <c r="YC139" i="3"/>
  <c r="AAL139" i="3"/>
  <c r="AAT107" i="3"/>
  <c r="YK107" i="3"/>
  <c r="VJ17" i="3"/>
  <c r="YJ95" i="3"/>
  <c r="AAS95" i="3"/>
  <c r="XN29" i="3"/>
  <c r="ZW29" i="3"/>
  <c r="VI133" i="3"/>
  <c r="QK153" i="3"/>
  <c r="WH89" i="3"/>
  <c r="VL149" i="3"/>
  <c r="UP182" i="3"/>
  <c r="WD113" i="3"/>
  <c r="XN167" i="3"/>
  <c r="ZW167" i="3"/>
  <c r="WE187" i="3"/>
  <c r="UV186" i="3"/>
  <c r="UR169" i="3"/>
  <c r="VH195" i="3"/>
  <c r="WI188" i="3"/>
  <c r="UN178" i="3"/>
  <c r="VA164" i="3"/>
  <c r="VZ11" i="3"/>
  <c r="VL104" i="3"/>
  <c r="VW7" i="3"/>
  <c r="UQ169" i="3"/>
  <c r="WG156" i="3"/>
  <c r="UV14" i="3"/>
  <c r="YK59" i="3"/>
  <c r="AAT59" i="3"/>
  <c r="VG95" i="3"/>
  <c r="WF79" i="3"/>
  <c r="UR71" i="3"/>
  <c r="VB56" i="3"/>
  <c r="UZ109" i="3"/>
  <c r="UZ99" i="3"/>
  <c r="VK30" i="3"/>
  <c r="UQ46" i="3"/>
  <c r="UX93" i="3"/>
  <c r="VU124" i="3"/>
  <c r="VF164" i="3"/>
  <c r="UY192" i="3"/>
  <c r="UN17" i="3"/>
  <c r="VG42" i="3"/>
  <c r="VT66" i="3"/>
  <c r="KY35" i="3"/>
  <c r="UQ11" i="3"/>
  <c r="VB174" i="3"/>
  <c r="UV48" i="3"/>
  <c r="WI85" i="3"/>
  <c r="WC141" i="3"/>
  <c r="VY36" i="3"/>
  <c r="WD164" i="3"/>
  <c r="WE47" i="3"/>
  <c r="WH132" i="3"/>
  <c r="UZ190" i="3"/>
  <c r="UR191" i="3"/>
  <c r="UO40" i="3"/>
  <c r="UX188" i="3"/>
  <c r="VL197" i="3"/>
  <c r="US158" i="3"/>
  <c r="UO133" i="3"/>
  <c r="WE184" i="3"/>
  <c r="UZ196" i="3"/>
  <c r="VJ137" i="3"/>
  <c r="UW104" i="3"/>
  <c r="VA62" i="3"/>
  <c r="YG14" i="3"/>
  <c r="AAP14" i="3"/>
  <c r="VL73" i="3"/>
  <c r="VJ13" i="3"/>
  <c r="VT5" i="3"/>
  <c r="UU100" i="3"/>
  <c r="AAS25" i="3"/>
  <c r="YJ25" i="3"/>
  <c r="VF43" i="3"/>
  <c r="VF38" i="3"/>
  <c r="VL41" i="3"/>
  <c r="XN86" i="3"/>
  <c r="ZW86" i="3"/>
  <c r="QK63" i="3"/>
  <c r="YG133" i="3"/>
  <c r="AAP133" i="3"/>
  <c r="VH70" i="3"/>
  <c r="VK72" i="3"/>
  <c r="UV33" i="3"/>
  <c r="WE15" i="3"/>
  <c r="XN150" i="3"/>
  <c r="ZW150" i="3"/>
  <c r="VC46" i="3"/>
  <c r="VU60" i="3"/>
  <c r="UN150" i="3"/>
  <c r="UW103" i="3"/>
  <c r="VU44" i="3"/>
  <c r="VL113" i="3"/>
  <c r="WC130" i="3"/>
  <c r="VK132" i="3"/>
  <c r="UV54" i="3"/>
  <c r="US22" i="3"/>
  <c r="VW94" i="3"/>
  <c r="WE45" i="3"/>
  <c r="US65" i="3"/>
  <c r="VB41" i="3"/>
  <c r="VT60" i="3"/>
  <c r="VI155" i="3"/>
  <c r="YG74" i="3"/>
  <c r="AAP74" i="3"/>
  <c r="WH63" i="3"/>
  <c r="WC60" i="3"/>
  <c r="YG90" i="3"/>
  <c r="AAP90" i="3"/>
  <c r="WC104" i="3"/>
  <c r="YG10" i="3"/>
  <c r="AAP10" i="3"/>
  <c r="VW54" i="3"/>
  <c r="VJ56" i="3"/>
  <c r="VD153" i="3"/>
  <c r="WD59" i="3"/>
  <c r="VC110" i="3"/>
  <c r="VV68" i="3"/>
  <c r="YG6" i="3"/>
  <c r="AAP6" i="3"/>
  <c r="US24" i="3"/>
  <c r="VI10" i="3"/>
  <c r="UR100" i="3"/>
  <c r="VT49" i="3"/>
  <c r="UR75" i="3"/>
  <c r="WH66" i="3"/>
  <c r="UY33" i="3"/>
  <c r="VV145" i="3"/>
  <c r="VF61" i="3"/>
  <c r="WH138" i="3"/>
  <c r="VJ18" i="3"/>
  <c r="VV17" i="3"/>
  <c r="WI31" i="3"/>
  <c r="VD126" i="3"/>
  <c r="VU85" i="3"/>
  <c r="QK38" i="3"/>
  <c r="WI42" i="3"/>
  <c r="VI91" i="3"/>
  <c r="VQ128" i="3"/>
  <c r="VJ10" i="3"/>
  <c r="UN136" i="3"/>
  <c r="UQ63" i="3"/>
  <c r="UU152" i="3"/>
  <c r="UO142" i="3"/>
  <c r="UR171" i="3"/>
  <c r="UR16" i="3"/>
  <c r="VT160" i="3"/>
  <c r="VG24" i="3"/>
  <c r="UW15" i="3"/>
  <c r="VI74" i="3"/>
  <c r="US103" i="3"/>
  <c r="UP176" i="3"/>
  <c r="UU37" i="3"/>
  <c r="UN121" i="3"/>
  <c r="QK175" i="3"/>
  <c r="VX17" i="3"/>
  <c r="WG150" i="3"/>
  <c r="UZ165" i="3"/>
  <c r="VV61" i="3"/>
  <c r="VJ145" i="3"/>
  <c r="WI147" i="3"/>
  <c r="VI90" i="3"/>
  <c r="VA182" i="3"/>
  <c r="WF140" i="3"/>
  <c r="UT79" i="3"/>
  <c r="WD179" i="3"/>
  <c r="UR106" i="3"/>
  <c r="WI139" i="3"/>
  <c r="WE179" i="3"/>
  <c r="UQ115" i="3"/>
  <c r="UX168" i="3"/>
  <c r="VL179" i="3"/>
  <c r="UX73" i="3"/>
  <c r="US180" i="3"/>
  <c r="VK179" i="3"/>
  <c r="WF199" i="3"/>
  <c r="VZ185" i="3"/>
  <c r="UV155" i="3"/>
  <c r="VU154" i="3"/>
  <c r="UR151" i="3"/>
  <c r="VY123" i="3"/>
  <c r="UT176" i="3"/>
  <c r="ZO36" i="3"/>
  <c r="XF36" i="3"/>
  <c r="YE35" i="3"/>
  <c r="AAN35" i="3"/>
  <c r="ZL57" i="3"/>
  <c r="XC57" i="3"/>
  <c r="OF128" i="3"/>
  <c r="NL128" i="3" s="1"/>
  <c r="NW128" i="3"/>
  <c r="XB102" i="3"/>
  <c r="ZK102" i="3"/>
  <c r="ZP26" i="3"/>
  <c r="XG26" i="3"/>
  <c r="QK43" i="3"/>
  <c r="AAP55" i="3"/>
  <c r="YG55" i="3"/>
  <c r="XF24" i="3"/>
  <c r="ZO24" i="3"/>
  <c r="AAX129" i="3"/>
  <c r="YO129" i="3"/>
  <c r="AAB93" i="3"/>
  <c r="XS93" i="3"/>
  <c r="YF134" i="3"/>
  <c r="AAO134" i="3"/>
  <c r="YI132" i="3"/>
  <c r="AAR132" i="3"/>
  <c r="XZ144" i="3"/>
  <c r="AAI144" i="3"/>
  <c r="AAY117" i="3"/>
  <c r="YP117" i="3"/>
  <c r="AAI169" i="3"/>
  <c r="XZ169" i="3"/>
  <c r="XZ148" i="3"/>
  <c r="AAI148" i="3"/>
  <c r="YJ189" i="3"/>
  <c r="AAS189" i="3"/>
  <c r="XB168" i="3"/>
  <c r="ZK168" i="3"/>
  <c r="ZJ199" i="3"/>
  <c r="XA199" i="3"/>
  <c r="AAA181" i="3"/>
  <c r="XR181" i="3"/>
  <c r="XR109" i="3"/>
  <c r="AAA109" i="3"/>
  <c r="AAS52" i="3"/>
  <c r="YJ52" i="3"/>
  <c r="VU65" i="3"/>
  <c r="ZW117" i="3"/>
  <c r="XN117" i="3"/>
  <c r="OG166" i="3"/>
  <c r="YP145" i="3"/>
  <c r="AAY145" i="3"/>
  <c r="XD89" i="3"/>
  <c r="ZM89" i="3"/>
  <c r="YO161" i="3"/>
  <c r="AAX161" i="3"/>
  <c r="XQ194" i="3"/>
  <c r="ZZ194" i="3"/>
  <c r="XP22" i="3"/>
  <c r="ZY22" i="3"/>
  <c r="AAT51" i="3"/>
  <c r="YK51" i="3"/>
  <c r="AAY11" i="3"/>
  <c r="YP11" i="3"/>
  <c r="YE40" i="3"/>
  <c r="AAN40" i="3"/>
  <c r="NW73" i="3"/>
  <c r="OF73" i="3"/>
  <c r="NL73" i="3" s="1"/>
  <c r="AAU160" i="3"/>
  <c r="YL160" i="3"/>
  <c r="YF152" i="3"/>
  <c r="AAO152" i="3"/>
  <c r="YH150" i="3"/>
  <c r="AAQ150" i="3"/>
  <c r="VU166" i="3"/>
  <c r="ZT173" i="3"/>
  <c r="XK173" i="3"/>
  <c r="YN39" i="3"/>
  <c r="AAW39" i="3"/>
  <c r="XH196" i="3"/>
  <c r="ZQ196" i="3"/>
  <c r="XI192" i="3"/>
  <c r="ZR192" i="3"/>
  <c r="XE43" i="3"/>
  <c r="ZN43" i="3"/>
  <c r="YC96" i="3"/>
  <c r="AAL96" i="3"/>
  <c r="ZI107" i="3"/>
  <c r="WZ107" i="3"/>
  <c r="YH133" i="3"/>
  <c r="AAQ133" i="3"/>
  <c r="AAP31" i="3"/>
  <c r="YG31" i="3"/>
  <c r="YE97" i="3"/>
  <c r="AAN97" i="3"/>
  <c r="ZY34" i="3"/>
  <c r="XP34" i="3"/>
  <c r="ZJ109" i="3"/>
  <c r="XA109" i="3"/>
  <c r="ZJ182" i="3"/>
  <c r="XA182" i="3"/>
  <c r="ZF64" i="3"/>
  <c r="WW64" i="3"/>
  <c r="XT17" i="3"/>
  <c r="AAC17" i="3"/>
  <c r="YC128" i="3"/>
  <c r="AAL128" i="3"/>
  <c r="ZF53" i="3"/>
  <c r="WW53" i="3"/>
  <c r="XS168" i="3"/>
  <c r="AAB168" i="3"/>
  <c r="AAC33" i="3"/>
  <c r="XT33" i="3"/>
  <c r="WF71" i="3"/>
  <c r="XN92" i="3"/>
  <c r="ZW92" i="3"/>
  <c r="ABA26" i="3"/>
  <c r="YR26" i="3"/>
  <c r="YF50" i="3"/>
  <c r="AAO50" i="3"/>
  <c r="WY75" i="3"/>
  <c r="ZH75" i="3"/>
  <c r="XK165" i="3"/>
  <c r="ZT165" i="3"/>
  <c r="YP181" i="3"/>
  <c r="AAY181" i="3"/>
  <c r="YE198" i="3"/>
  <c r="AAN198" i="3"/>
  <c r="AAQ188" i="3"/>
  <c r="YH188" i="3"/>
  <c r="XJ114" i="3"/>
  <c r="ZS114" i="3"/>
  <c r="XO156" i="3"/>
  <c r="ZX156" i="3"/>
  <c r="ZL92" i="3"/>
  <c r="XC92" i="3"/>
  <c r="YQ108" i="3"/>
  <c r="AAZ108" i="3"/>
  <c r="YL62" i="3"/>
  <c r="AAU62" i="3"/>
  <c r="AAY47" i="3"/>
  <c r="YP47" i="3"/>
  <c r="AAD25" i="3"/>
  <c r="XU25" i="3"/>
  <c r="XE107" i="3"/>
  <c r="ZN107" i="3"/>
  <c r="XC166" i="3"/>
  <c r="ZL166" i="3"/>
  <c r="XP62" i="3"/>
  <c r="ZY62" i="3"/>
  <c r="WH136" i="3"/>
  <c r="WW123" i="3"/>
  <c r="ZF123" i="3"/>
  <c r="ZJ50" i="3"/>
  <c r="XA50" i="3"/>
  <c r="XJ48" i="3"/>
  <c r="ZS48" i="3"/>
  <c r="AAN70" i="3"/>
  <c r="YE70" i="3"/>
  <c r="ZR34" i="3"/>
  <c r="XI34" i="3"/>
  <c r="ZF14" i="3"/>
  <c r="WW14" i="3"/>
  <c r="VC29" i="3"/>
  <c r="ZJ14" i="3"/>
  <c r="XA14" i="3"/>
  <c r="WY50" i="3"/>
  <c r="ZH50" i="3"/>
  <c r="YE142" i="3"/>
  <c r="AAN142" i="3"/>
  <c r="AAT77" i="3"/>
  <c r="YK77" i="3"/>
  <c r="AAL23" i="3"/>
  <c r="YC23" i="3"/>
  <c r="WH101" i="3"/>
  <c r="AAU159" i="3"/>
  <c r="YL159" i="3"/>
  <c r="WX95" i="3"/>
  <c r="ZG95" i="3"/>
  <c r="AAY105" i="3"/>
  <c r="YP105" i="3"/>
  <c r="AAT117" i="3"/>
  <c r="YK117" i="3"/>
  <c r="ABA107" i="3"/>
  <c r="YR107" i="3"/>
  <c r="VH46" i="3"/>
  <c r="AAW88" i="3"/>
  <c r="YN88" i="3"/>
  <c r="AAO72" i="3"/>
  <c r="YF72" i="3"/>
  <c r="UQ154" i="3"/>
  <c r="UY67" i="3"/>
  <c r="AAV53" i="3"/>
  <c r="YM53" i="3"/>
  <c r="VD3" i="3"/>
  <c r="ZX71" i="3"/>
  <c r="XO71" i="3"/>
  <c r="XN106" i="3"/>
  <c r="ZW106" i="3"/>
  <c r="VC62" i="3"/>
  <c r="YC152" i="3"/>
  <c r="AAL152" i="3"/>
  <c r="ZO25" i="3"/>
  <c r="XF25" i="3"/>
  <c r="AAS60" i="3"/>
  <c r="YJ60" i="3"/>
  <c r="AAW31" i="3"/>
  <c r="YN31" i="3"/>
  <c r="YL73" i="3"/>
  <c r="AAU73" i="3"/>
  <c r="WY171" i="3"/>
  <c r="ZH171" i="3"/>
  <c r="YJ47" i="3"/>
  <c r="AAS47" i="3"/>
  <c r="XP23" i="3"/>
  <c r="ZY23" i="3"/>
  <c r="ABA74" i="3"/>
  <c r="YR74" i="3"/>
  <c r="AAL175" i="3"/>
  <c r="YC175" i="3"/>
  <c r="VH26" i="3"/>
  <c r="YE30" i="3"/>
  <c r="AAN30" i="3"/>
  <c r="ZG127" i="3"/>
  <c r="WX127" i="3"/>
  <c r="AAI57" i="3"/>
  <c r="XZ57" i="3"/>
  <c r="ZT89" i="3"/>
  <c r="XK89" i="3"/>
  <c r="XK11" i="3"/>
  <c r="ZT11" i="3"/>
  <c r="UQ45" i="3"/>
  <c r="VC151" i="3"/>
  <c r="AAP68" i="3"/>
  <c r="YG68" i="3"/>
  <c r="XE153" i="3"/>
  <c r="ZN153" i="3"/>
  <c r="AAV8" i="3"/>
  <c r="YM8" i="3"/>
  <c r="YL100" i="3"/>
  <c r="AAU100" i="3"/>
  <c r="VC11" i="3"/>
  <c r="ZY43" i="3"/>
  <c r="XP43" i="3"/>
  <c r="VI8" i="3"/>
  <c r="ABA52" i="3"/>
  <c r="YR52" i="3"/>
  <c r="OG20" i="3"/>
  <c r="XI146" i="3"/>
  <c r="ZR146" i="3"/>
  <c r="WY80" i="3"/>
  <c r="ZH80" i="3"/>
  <c r="ZY73" i="3"/>
  <c r="XP73" i="3"/>
  <c r="VD73" i="3"/>
  <c r="UY75" i="3"/>
  <c r="XZ54" i="3"/>
  <c r="AAI54" i="3"/>
  <c r="ZL52" i="3"/>
  <c r="XC52" i="3"/>
  <c r="VC143" i="3"/>
  <c r="XI72" i="3"/>
  <c r="ZR72" i="3"/>
  <c r="YR172" i="3"/>
  <c r="ABA172" i="3"/>
  <c r="AAV64" i="3"/>
  <c r="YM64" i="3"/>
  <c r="UY31" i="3"/>
  <c r="AAN26" i="3"/>
  <c r="YE26" i="3"/>
  <c r="ZN62" i="3"/>
  <c r="XE62" i="3"/>
  <c r="ZN148" i="3"/>
  <c r="XE148" i="3"/>
  <c r="VI160" i="3"/>
  <c r="YG179" i="3"/>
  <c r="AAP179" i="3"/>
  <c r="WF170" i="3"/>
  <c r="VC116" i="3"/>
  <c r="VU183" i="3"/>
  <c r="VC177" i="3"/>
  <c r="VU150" i="3"/>
  <c r="VD7" i="3"/>
  <c r="VC7" i="3"/>
  <c r="ZH120" i="3"/>
  <c r="WY120" i="3"/>
  <c r="ZW174" i="3"/>
  <c r="XN174" i="3"/>
  <c r="AAQ66" i="3"/>
  <c r="YH66" i="3"/>
  <c r="ZF12" i="3"/>
  <c r="WW12" i="3"/>
  <c r="VU161" i="3"/>
  <c r="US114" i="3"/>
  <c r="ZF108" i="3"/>
  <c r="WW108" i="3"/>
  <c r="VC167" i="3"/>
  <c r="VC136" i="3"/>
  <c r="YR158" i="3"/>
  <c r="ABA158" i="3"/>
  <c r="XJ192" i="3"/>
  <c r="ZS192" i="3"/>
  <c r="OG101" i="3"/>
  <c r="XA181" i="3"/>
  <c r="ZJ181" i="3"/>
  <c r="VU97" i="3"/>
  <c r="ZW129" i="3"/>
  <c r="XN129" i="3"/>
  <c r="XP68" i="3"/>
  <c r="ZY68" i="3"/>
  <c r="VZ147" i="3"/>
  <c r="VC187" i="3"/>
  <c r="XT160" i="3"/>
  <c r="AAC160" i="3"/>
  <c r="AAI178" i="3"/>
  <c r="XZ178" i="3"/>
  <c r="ZY194" i="3"/>
  <c r="XP194" i="3"/>
  <c r="AAS185" i="3"/>
  <c r="YJ185" i="3"/>
  <c r="UU181" i="3"/>
  <c r="ZY183" i="3"/>
  <c r="XP183" i="3"/>
  <c r="YR125" i="3"/>
  <c r="ABA125" i="3"/>
  <c r="UQ152" i="3"/>
  <c r="XO146" i="3"/>
  <c r="ZX146" i="3"/>
  <c r="AAC174" i="3"/>
  <c r="XT174" i="3"/>
  <c r="ZY186" i="3"/>
  <c r="XP186" i="3"/>
  <c r="UU185" i="3"/>
  <c r="YF146" i="3"/>
  <c r="AAO146" i="3"/>
  <c r="ZL164" i="3"/>
  <c r="XC164" i="3"/>
  <c r="XE170" i="3"/>
  <c r="ZN170" i="3"/>
  <c r="VU32" i="3"/>
  <c r="XF53" i="3"/>
  <c r="ZO53" i="3"/>
  <c r="UU65" i="3"/>
  <c r="YP35" i="3"/>
  <c r="AAY35" i="3"/>
  <c r="VJ105" i="3"/>
  <c r="XA34" i="3"/>
  <c r="ZJ34" i="3"/>
  <c r="UQ37" i="3"/>
  <c r="VZ69" i="3"/>
  <c r="AAN14" i="3"/>
  <c r="YE14" i="3"/>
  <c r="XJ130" i="3"/>
  <c r="ZS130" i="3"/>
  <c r="YJ73" i="3"/>
  <c r="AAS73" i="3"/>
  <c r="VD111" i="3"/>
  <c r="UU29" i="3"/>
  <c r="WE7" i="3"/>
  <c r="WF59" i="3"/>
  <c r="AAT71" i="3"/>
  <c r="YK71" i="3"/>
  <c r="XI97" i="3"/>
  <c r="ZR97" i="3"/>
  <c r="ZP7" i="3"/>
  <c r="XG7" i="3"/>
  <c r="VZ53" i="3"/>
  <c r="XO75" i="3"/>
  <c r="ZX75" i="3"/>
  <c r="XN16" i="3"/>
  <c r="ZW16" i="3"/>
  <c r="US88" i="3"/>
  <c r="XJ8" i="3"/>
  <c r="ZS8" i="3"/>
  <c r="VI63" i="3"/>
  <c r="ZF118" i="3"/>
  <c r="WW118" i="3"/>
  <c r="VD93" i="3"/>
  <c r="AAS33" i="3"/>
  <c r="YJ33" i="3"/>
  <c r="QK8" i="3"/>
  <c r="XG21" i="3"/>
  <c r="ZP21" i="3"/>
  <c r="ZO67" i="3"/>
  <c r="XF67" i="3"/>
  <c r="UQ30" i="3"/>
  <c r="UU99" i="3"/>
  <c r="YL16" i="3"/>
  <c r="AAU16" i="3"/>
  <c r="UU84" i="3"/>
  <c r="YF68" i="3"/>
  <c r="AAO68" i="3"/>
  <c r="ZJ89" i="3"/>
  <c r="XA89" i="3"/>
  <c r="ZJ86" i="3"/>
  <c r="XA86" i="3"/>
  <c r="VZ36" i="3"/>
  <c r="AAU153" i="3"/>
  <c r="YL153" i="3"/>
  <c r="OG125" i="3"/>
  <c r="ZX96" i="3"/>
  <c r="XO96" i="3"/>
  <c r="ZP139" i="3"/>
  <c r="XG139" i="3"/>
  <c r="VD54" i="3"/>
  <c r="UY78" i="3"/>
  <c r="VI141" i="3"/>
  <c r="AAT143" i="3"/>
  <c r="YK143" i="3"/>
  <c r="XA9" i="3"/>
  <c r="ZJ9" i="3"/>
  <c r="WW24" i="3"/>
  <c r="ZF24" i="3"/>
  <c r="YP10" i="3"/>
  <c r="AAY10" i="3"/>
  <c r="ZS149" i="3"/>
  <c r="XJ149" i="3"/>
  <c r="ZJ60" i="3"/>
  <c r="XA60" i="3"/>
  <c r="AAU37" i="3"/>
  <c r="YL37" i="3"/>
  <c r="AAD15" i="3"/>
  <c r="XU15" i="3"/>
  <c r="YF31" i="3"/>
  <c r="AAO31" i="3"/>
  <c r="XF148" i="3"/>
  <c r="ZO148" i="3"/>
  <c r="VH133" i="3"/>
  <c r="XG159" i="3"/>
  <c r="ZP159" i="3"/>
  <c r="WH43" i="3"/>
  <c r="AAO15" i="3"/>
  <c r="YF15" i="3"/>
  <c r="AAN24" i="3"/>
  <c r="YE24" i="3"/>
  <c r="KY42" i="3"/>
  <c r="UN95" i="3"/>
  <c r="YH51" i="3"/>
  <c r="AAQ51" i="3"/>
  <c r="XF20" i="3"/>
  <c r="ZO20" i="3"/>
  <c r="WD153" i="3"/>
  <c r="AAT128" i="3"/>
  <c r="YK128" i="3"/>
  <c r="AAO155" i="3"/>
  <c r="YF155" i="3"/>
  <c r="AAP135" i="3"/>
  <c r="YG135" i="3"/>
  <c r="US38" i="3"/>
  <c r="AAT95" i="3"/>
  <c r="YK95" i="3"/>
  <c r="WD63" i="3"/>
  <c r="WF123" i="3"/>
  <c r="YL155" i="3"/>
  <c r="AAU155" i="3"/>
  <c r="ZG35" i="3"/>
  <c r="WX35" i="3"/>
  <c r="YJ181" i="3"/>
  <c r="AAS181" i="3"/>
  <c r="YP16" i="3"/>
  <c r="AAY16" i="3"/>
  <c r="ZO72" i="3"/>
  <c r="XF72" i="3"/>
  <c r="AAP102" i="3"/>
  <c r="YG102" i="3"/>
  <c r="WD23" i="3"/>
  <c r="VJ61" i="3"/>
  <c r="VK74" i="3"/>
  <c r="VU177" i="3"/>
  <c r="VQ168" i="3"/>
  <c r="AAO66" i="3"/>
  <c r="YF66" i="3"/>
  <c r="VZ145" i="3"/>
  <c r="AAP149" i="3"/>
  <c r="YG149" i="3"/>
  <c r="UP27" i="3"/>
  <c r="AAQ149" i="3"/>
  <c r="YH149" i="3"/>
  <c r="XJ195" i="3"/>
  <c r="ZS195" i="3"/>
  <c r="WF169" i="3"/>
  <c r="AAL106" i="3"/>
  <c r="YC106" i="3"/>
  <c r="VG7" i="3"/>
  <c r="XI139" i="3"/>
  <c r="ZR139" i="3"/>
  <c r="UU102" i="3"/>
  <c r="VI34" i="3"/>
  <c r="UT3" i="3"/>
  <c r="WD171" i="3"/>
  <c r="WD106" i="3"/>
  <c r="ZJ27" i="3"/>
  <c r="XA27" i="3"/>
  <c r="AAL126" i="3"/>
  <c r="YC126" i="3"/>
  <c r="WD150" i="3"/>
  <c r="YP15" i="3"/>
  <c r="AAY15" i="3"/>
  <c r="VF175" i="3"/>
  <c r="UU5" i="3"/>
  <c r="VZ91" i="3"/>
  <c r="VU194" i="3"/>
  <c r="UQ166" i="3"/>
  <c r="VK154" i="3"/>
  <c r="VG175" i="3"/>
  <c r="XI157" i="3"/>
  <c r="ZR157" i="3"/>
  <c r="VJ179" i="3"/>
  <c r="UT117" i="3"/>
  <c r="UP190" i="3"/>
  <c r="US131" i="3"/>
  <c r="QK168" i="3"/>
  <c r="VD169" i="3"/>
  <c r="VH96" i="3"/>
  <c r="AAL195" i="3"/>
  <c r="YC195" i="3"/>
  <c r="AAS77" i="3"/>
  <c r="YJ77" i="3"/>
  <c r="YF181" i="3"/>
  <c r="AAO181" i="3"/>
  <c r="VG144" i="3"/>
  <c r="VH146" i="3"/>
  <c r="VG191" i="3"/>
  <c r="VF182" i="3"/>
  <c r="YP135" i="3"/>
  <c r="AAY135" i="3"/>
  <c r="VQ104" i="3"/>
  <c r="XI175" i="3"/>
  <c r="ZR175" i="3"/>
  <c r="VZ163" i="3"/>
  <c r="US150" i="3"/>
  <c r="VH153" i="3"/>
  <c r="UW187" i="3"/>
  <c r="UU199" i="3"/>
  <c r="ZS176" i="3"/>
  <c r="XJ176" i="3"/>
  <c r="VH181" i="3"/>
  <c r="ZN195" i="3"/>
  <c r="XE195" i="3"/>
  <c r="YL195" i="3"/>
  <c r="AAU195" i="3"/>
  <c r="ZN187" i="3"/>
  <c r="XE187" i="3"/>
  <c r="AAT179" i="3"/>
  <c r="YK179" i="3"/>
  <c r="VI178" i="3"/>
  <c r="WH198" i="3"/>
  <c r="YF132" i="3"/>
  <c r="AAO132" i="3"/>
  <c r="UT59" i="3"/>
  <c r="UT77" i="3"/>
  <c r="VQ80" i="3"/>
  <c r="ZJ117" i="3"/>
  <c r="XA117" i="3"/>
  <c r="AAL28" i="3"/>
  <c r="YC28" i="3"/>
  <c r="WF67" i="3"/>
  <c r="AAQ33" i="3"/>
  <c r="YH33" i="3"/>
  <c r="YK58" i="3"/>
  <c r="AAT58" i="3"/>
  <c r="YL49" i="3"/>
  <c r="AAU49" i="3"/>
  <c r="YJ80" i="3"/>
  <c r="AAS80" i="3"/>
  <c r="AAT33" i="3"/>
  <c r="YK33" i="3"/>
  <c r="UT122" i="3"/>
  <c r="US92" i="3"/>
  <c r="ZW42" i="3"/>
  <c r="XN42" i="3"/>
  <c r="ZP27" i="3"/>
  <c r="XG27" i="3"/>
  <c r="US16" i="3"/>
  <c r="AAO5" i="3"/>
  <c r="YF5" i="3"/>
  <c r="UO115" i="3"/>
  <c r="YJ53" i="3"/>
  <c r="AAS53" i="3"/>
  <c r="WH28" i="3"/>
  <c r="VI64" i="3"/>
  <c r="UY83" i="3"/>
  <c r="UW61" i="3"/>
  <c r="AAY27" i="3"/>
  <c r="YP27" i="3"/>
  <c r="KY124" i="3"/>
  <c r="ZJ37" i="3"/>
  <c r="XA37" i="3"/>
  <c r="VI112" i="3"/>
  <c r="VK5" i="3"/>
  <c r="XE126" i="3"/>
  <c r="ZN126" i="3"/>
  <c r="VF159" i="3"/>
  <c r="VG35" i="3"/>
  <c r="XA81" i="3"/>
  <c r="ZJ81" i="3"/>
  <c r="YF172" i="3"/>
  <c r="AAO172" i="3"/>
  <c r="WE133" i="3"/>
  <c r="US128" i="3"/>
  <c r="KY97" i="3"/>
  <c r="XN8" i="3"/>
  <c r="ZW8" i="3"/>
  <c r="VQ110" i="3"/>
  <c r="UY85" i="3"/>
  <c r="VI59" i="3"/>
  <c r="AAL54" i="3"/>
  <c r="YC54" i="3"/>
  <c r="VJ55" i="3"/>
  <c r="WF41" i="3"/>
  <c r="XA63" i="3"/>
  <c r="ZJ63" i="3"/>
  <c r="ZR73" i="3"/>
  <c r="XI73" i="3"/>
  <c r="WF21" i="3"/>
  <c r="AAQ144" i="3"/>
  <c r="YH144" i="3"/>
  <c r="WG49" i="3"/>
  <c r="YE32" i="3"/>
  <c r="AAN32" i="3"/>
  <c r="VG140" i="3"/>
  <c r="VU11" i="3"/>
  <c r="VC97" i="3"/>
  <c r="UT23" i="3"/>
  <c r="UP76" i="3"/>
  <c r="XG41" i="3"/>
  <c r="ZP41" i="3"/>
  <c r="VC81" i="3"/>
  <c r="US10" i="3"/>
  <c r="WE41" i="3"/>
  <c r="ABA100" i="3"/>
  <c r="YR100" i="3"/>
  <c r="VL60" i="3"/>
  <c r="UQ139" i="3"/>
  <c r="AAP57" i="3"/>
  <c r="YG57" i="3"/>
  <c r="VU139" i="3"/>
  <c r="ZJ178" i="3"/>
  <c r="XA178" i="3"/>
  <c r="XN146" i="3"/>
  <c r="ZW146" i="3"/>
  <c r="YK171" i="3"/>
  <c r="AAT171" i="3"/>
  <c r="OG181" i="3"/>
  <c r="VL40" i="3"/>
  <c r="AAL108" i="3"/>
  <c r="YC108" i="3"/>
  <c r="VL30" i="3"/>
  <c r="VU101" i="3"/>
  <c r="WD166" i="3"/>
  <c r="VU149" i="3"/>
  <c r="YK151" i="3"/>
  <c r="AAT151" i="3"/>
  <c r="VB164" i="3"/>
  <c r="AAL109" i="3"/>
  <c r="YC109" i="3"/>
  <c r="UW161" i="3"/>
  <c r="VZ101" i="3"/>
  <c r="VG143" i="3"/>
  <c r="ZN10" i="3"/>
  <c r="XE10" i="3"/>
  <c r="VZ160" i="3"/>
  <c r="XE55" i="3"/>
  <c r="ZN55" i="3"/>
  <c r="VC90" i="3"/>
  <c r="UU41" i="3"/>
  <c r="US74" i="3"/>
  <c r="VD131" i="3"/>
  <c r="VB9" i="3"/>
  <c r="ZJ24" i="3"/>
  <c r="XA24" i="3"/>
  <c r="WF150" i="3"/>
  <c r="XG128" i="3"/>
  <c r="ZP128" i="3"/>
  <c r="YK96" i="3"/>
  <c r="AAT96" i="3"/>
  <c r="ZR137" i="3"/>
  <c r="XI137" i="3"/>
  <c r="VK4" i="3"/>
  <c r="XI129" i="3"/>
  <c r="ZR129" i="3"/>
  <c r="VF133" i="3"/>
  <c r="WF117" i="3"/>
  <c r="XN118" i="3"/>
  <c r="ZW118" i="3"/>
  <c r="UT129" i="3"/>
  <c r="US190" i="3"/>
  <c r="YK141" i="3"/>
  <c r="AAT141" i="3"/>
  <c r="VQ151" i="3"/>
  <c r="VF97" i="3"/>
  <c r="AAN140" i="3"/>
  <c r="YE140" i="3"/>
  <c r="ZJ144" i="3"/>
  <c r="XA144" i="3"/>
  <c r="VU143" i="3"/>
  <c r="VH174" i="3"/>
  <c r="VZ190" i="3"/>
  <c r="XI106" i="3"/>
  <c r="ZR106" i="3"/>
  <c r="VD110" i="3"/>
  <c r="VH198" i="3"/>
  <c r="WE167" i="3"/>
  <c r="WH172" i="3"/>
  <c r="VH187" i="3"/>
  <c r="UY177" i="3"/>
  <c r="WD161" i="3"/>
  <c r="VI167" i="3"/>
  <c r="ZW122" i="3"/>
  <c r="XN122" i="3"/>
  <c r="AAS196" i="3"/>
  <c r="YJ196" i="3"/>
  <c r="YK120" i="3"/>
  <c r="AAT120" i="3"/>
  <c r="VB55" i="3"/>
  <c r="VC35" i="3"/>
  <c r="VF88" i="3"/>
  <c r="WG60" i="3"/>
  <c r="XG37" i="3"/>
  <c r="ZP37" i="3"/>
  <c r="UU83" i="3"/>
  <c r="YH26" i="3"/>
  <c r="AAQ26" i="3"/>
  <c r="WG95" i="3"/>
  <c r="VI7" i="3"/>
  <c r="VQ82" i="3"/>
  <c r="YE33" i="3"/>
  <c r="AAN33" i="3"/>
  <c r="VZ56" i="3"/>
  <c r="ABA6" i="3"/>
  <c r="YR6" i="3"/>
  <c r="VA16" i="3"/>
  <c r="WD13" i="3"/>
  <c r="VG44" i="3"/>
  <c r="VJ63" i="3"/>
  <c r="VC27" i="3"/>
  <c r="VF169" i="3"/>
  <c r="UW108" i="3"/>
  <c r="UU75" i="3"/>
  <c r="WF62" i="3"/>
  <c r="YJ101" i="3"/>
  <c r="AAS101" i="3"/>
  <c r="UW84" i="3"/>
  <c r="XI84" i="3"/>
  <c r="ZR84" i="3"/>
  <c r="VG86" i="3"/>
  <c r="WF127" i="3"/>
  <c r="UW10" i="3"/>
  <c r="AAO35" i="3"/>
  <c r="YF35" i="3"/>
  <c r="VC54" i="3"/>
  <c r="AAQ83" i="3"/>
  <c r="YH83" i="3"/>
  <c r="XG121" i="3"/>
  <c r="ZP121" i="3"/>
  <c r="ABA53" i="3"/>
  <c r="YR53" i="3"/>
  <c r="YR33" i="3"/>
  <c r="ABA33" i="3"/>
  <c r="ABA49" i="3"/>
  <c r="YR49" i="3"/>
  <c r="VQ105" i="3"/>
  <c r="VI121" i="3"/>
  <c r="WH7" i="3"/>
  <c r="UQ89" i="3"/>
  <c r="VJ39" i="3"/>
  <c r="UT133" i="3"/>
  <c r="ZP36" i="3"/>
  <c r="XG36" i="3"/>
  <c r="VA29" i="3"/>
  <c r="ZW142" i="3"/>
  <c r="XN142" i="3"/>
  <c r="VC12" i="3"/>
  <c r="AAL141" i="3"/>
  <c r="YC141" i="3"/>
  <c r="WD121" i="3"/>
  <c r="UU108" i="3"/>
  <c r="YH140" i="3"/>
  <c r="AAQ140" i="3"/>
  <c r="UO119" i="3"/>
  <c r="WD94" i="3"/>
  <c r="VL143" i="3"/>
  <c r="YH27" i="3"/>
  <c r="AAQ27" i="3"/>
  <c r="VC135" i="3"/>
  <c r="YR109" i="3"/>
  <c r="ABA109" i="3"/>
  <c r="UU117" i="3"/>
  <c r="UY48" i="3"/>
  <c r="VZ23" i="3"/>
  <c r="VC142" i="3"/>
  <c r="UY132" i="3"/>
  <c r="UW150" i="3"/>
  <c r="VF171" i="3"/>
  <c r="UY116" i="3"/>
  <c r="WE143" i="3"/>
  <c r="OG154" i="3"/>
  <c r="VC44" i="3"/>
  <c r="VU108" i="3"/>
  <c r="AAS102" i="3"/>
  <c r="YJ102" i="3"/>
  <c r="YE149" i="3"/>
  <c r="AAN149" i="3"/>
  <c r="UN102" i="3"/>
  <c r="VU132" i="3"/>
  <c r="YE110" i="3"/>
  <c r="AAN110" i="3"/>
  <c r="WF38" i="3"/>
  <c r="UO158" i="3"/>
  <c r="VI62" i="3"/>
  <c r="YE182" i="3"/>
  <c r="AAN182" i="3"/>
  <c r="WG143" i="3"/>
  <c r="AAT53" i="3"/>
  <c r="YK53" i="3"/>
  <c r="WE131" i="3"/>
  <c r="WG19" i="3"/>
  <c r="VU22" i="3"/>
  <c r="VF115" i="3"/>
  <c r="VH139" i="3"/>
  <c r="XG131" i="3"/>
  <c r="ZP131" i="3"/>
  <c r="AAQ77" i="3"/>
  <c r="YH77" i="3"/>
  <c r="VQ200" i="3"/>
  <c r="VZ10" i="3"/>
  <c r="VB8" i="3"/>
  <c r="VG9" i="3"/>
  <c r="VZ139" i="3"/>
  <c r="VJ147" i="3"/>
  <c r="ZR160" i="3"/>
  <c r="XI160" i="3"/>
  <c r="VC119" i="3"/>
  <c r="YE187" i="3"/>
  <c r="AAN187" i="3"/>
  <c r="ABA111" i="3"/>
  <c r="YR111" i="3"/>
  <c r="VG88" i="3"/>
  <c r="XG127" i="3"/>
  <c r="ZP127" i="3"/>
  <c r="VD151" i="3"/>
  <c r="VZ142" i="3"/>
  <c r="YF89" i="3"/>
  <c r="AAO89" i="3"/>
  <c r="YF128" i="3"/>
  <c r="AAO128" i="3"/>
  <c r="YE170" i="3"/>
  <c r="AAN170" i="3"/>
  <c r="WG128" i="3"/>
  <c r="UR129" i="3"/>
  <c r="UW132" i="3"/>
  <c r="WF119" i="3"/>
  <c r="WH171" i="3"/>
  <c r="UP125" i="3"/>
  <c r="UT168" i="3"/>
  <c r="YK196" i="3"/>
  <c r="AAT196" i="3"/>
  <c r="VB175" i="3"/>
  <c r="AAN171" i="3"/>
  <c r="YE171" i="3"/>
  <c r="YC117" i="3"/>
  <c r="AAL117" i="3"/>
  <c r="VF192" i="3"/>
  <c r="AAL157" i="3"/>
  <c r="YC157" i="3"/>
  <c r="VH108" i="3"/>
  <c r="AAT170" i="3"/>
  <c r="YK170" i="3"/>
  <c r="WE145" i="3"/>
  <c r="VB128" i="3"/>
  <c r="YR199" i="3"/>
  <c r="ABA199" i="3"/>
  <c r="QK161" i="3"/>
  <c r="VA189" i="3"/>
  <c r="UW164" i="3"/>
  <c r="UP163" i="3"/>
  <c r="YL165" i="3"/>
  <c r="AAU165" i="3"/>
  <c r="UR200" i="3"/>
  <c r="WD197" i="3"/>
  <c r="QK185" i="3"/>
  <c r="VB189" i="3"/>
  <c r="UR103" i="3"/>
  <c r="WH112" i="3"/>
  <c r="UR67" i="3"/>
  <c r="VD106" i="3"/>
  <c r="YK105" i="3"/>
  <c r="AAT105" i="3"/>
  <c r="OG51" i="3"/>
  <c r="AAL59" i="3"/>
  <c r="YC59" i="3"/>
  <c r="YR58" i="3"/>
  <c r="ABA58" i="3"/>
  <c r="WE97" i="3"/>
  <c r="AAQ111" i="3"/>
  <c r="YH111" i="3"/>
  <c r="VK76" i="3"/>
  <c r="OJ42" i="3"/>
  <c r="UR76" i="3"/>
  <c r="UT14" i="3"/>
  <c r="VD25" i="3"/>
  <c r="WG91" i="3"/>
  <c r="UR95" i="3"/>
  <c r="VA145" i="3"/>
  <c r="VI113" i="3"/>
  <c r="AAP192" i="3"/>
  <c r="YG192" i="3"/>
  <c r="VI42" i="3"/>
  <c r="AAU42" i="3"/>
  <c r="YL42" i="3"/>
  <c r="WD103" i="3"/>
  <c r="ABA34" i="3"/>
  <c r="YR34" i="3"/>
  <c r="VK124" i="3"/>
  <c r="VI24" i="3"/>
  <c r="VG72" i="3"/>
  <c r="VB138" i="3"/>
  <c r="AAO98" i="3"/>
  <c r="YF98" i="3"/>
  <c r="AAL115" i="3"/>
  <c r="YC115" i="3"/>
  <c r="ZP4" i="3"/>
  <c r="XG4" i="3"/>
  <c r="UN50" i="3"/>
  <c r="UY58" i="3"/>
  <c r="VA60" i="3"/>
  <c r="UQ127" i="3"/>
  <c r="YK152" i="3"/>
  <c r="AAT152" i="3"/>
  <c r="VJ45" i="3"/>
  <c r="YL33" i="3"/>
  <c r="AAU33" i="3"/>
  <c r="UV16" i="3"/>
  <c r="VW175" i="3"/>
  <c r="ZP165" i="3"/>
  <c r="XG165" i="3"/>
  <c r="VH42" i="3"/>
  <c r="UT162" i="3"/>
  <c r="VA75" i="3"/>
  <c r="VZ105" i="3"/>
  <c r="VI117" i="3"/>
  <c r="AAP23" i="3"/>
  <c r="YG23" i="3"/>
  <c r="UR5" i="3"/>
  <c r="WH55" i="3"/>
  <c r="ZW65" i="3"/>
  <c r="XN65" i="3"/>
  <c r="UR99" i="3"/>
  <c r="UV119" i="3"/>
  <c r="VB48" i="3"/>
  <c r="XN23" i="3"/>
  <c r="ZW23" i="3"/>
  <c r="WD81" i="3"/>
  <c r="UU53" i="3"/>
  <c r="XN28" i="3"/>
  <c r="ZW28" i="3"/>
  <c r="UN47" i="3"/>
  <c r="VK82" i="3"/>
  <c r="WE13" i="3"/>
  <c r="UO74" i="3"/>
  <c r="VU157" i="3"/>
  <c r="YC25" i="3"/>
  <c r="AAL25" i="3"/>
  <c r="VW79" i="3"/>
  <c r="VB37" i="3"/>
  <c r="YC47" i="3"/>
  <c r="AAL47" i="3"/>
  <c r="WG74" i="3"/>
  <c r="UO52" i="3"/>
  <c r="UR79" i="3"/>
  <c r="VH44" i="3"/>
  <c r="YH10" i="3"/>
  <c r="AAQ10" i="3"/>
  <c r="VQ16" i="3"/>
  <c r="UW38" i="3"/>
  <c r="VZ144" i="3"/>
  <c r="ZR95" i="3"/>
  <c r="XI95" i="3"/>
  <c r="OG174" i="3"/>
  <c r="VA122" i="3"/>
  <c r="VA79" i="3"/>
  <c r="UP24" i="3"/>
  <c r="UQ111" i="3"/>
  <c r="WF110" i="3"/>
  <c r="VI18" i="3"/>
  <c r="UO37" i="3"/>
  <c r="VW74" i="3"/>
  <c r="VD56" i="3"/>
  <c r="QK152" i="3"/>
  <c r="VD64" i="3"/>
  <c r="UV106" i="3"/>
  <c r="YC70" i="3"/>
  <c r="AAL70" i="3"/>
  <c r="AAN53" i="3"/>
  <c r="YE53" i="3"/>
  <c r="UO134" i="3"/>
  <c r="VD179" i="3"/>
  <c r="WH99" i="3"/>
  <c r="WG126" i="3"/>
  <c r="YR160" i="3"/>
  <c r="ABA160" i="3"/>
  <c r="UU160" i="3"/>
  <c r="VI55" i="3"/>
  <c r="VL33" i="3"/>
  <c r="VL173" i="3"/>
  <c r="KY132" i="3"/>
  <c r="YG182" i="3"/>
  <c r="AAP182" i="3"/>
  <c r="AAQ186" i="3"/>
  <c r="YH186" i="3"/>
  <c r="WD184" i="3"/>
  <c r="VZ65" i="3"/>
  <c r="UN110" i="3"/>
  <c r="AAL180" i="3"/>
  <c r="YC180" i="3"/>
  <c r="AAS146" i="3"/>
  <c r="YJ146" i="3"/>
  <c r="WH179" i="3"/>
  <c r="XN79" i="3"/>
  <c r="ZW79" i="3"/>
  <c r="WH126" i="3"/>
  <c r="WD100" i="3"/>
  <c r="VG157" i="3"/>
  <c r="OG152" i="3"/>
  <c r="WE183" i="3"/>
  <c r="UY194" i="3"/>
  <c r="VL172" i="3"/>
  <c r="UV200" i="3"/>
  <c r="VW140" i="3"/>
  <c r="UN122" i="3"/>
  <c r="UT173" i="3"/>
  <c r="YL146" i="3"/>
  <c r="AAU146" i="3"/>
  <c r="ZP185" i="3"/>
  <c r="XG185" i="3"/>
  <c r="VH196" i="3"/>
  <c r="UR190" i="3"/>
  <c r="UV94" i="3"/>
  <c r="UY195" i="3"/>
  <c r="UP189" i="3"/>
  <c r="WD193" i="3"/>
  <c r="VQ133" i="3"/>
  <c r="AAS172" i="3"/>
  <c r="YJ172" i="3"/>
  <c r="WG200" i="3"/>
  <c r="VW161" i="3"/>
  <c r="UO195" i="3"/>
  <c r="WI198" i="3"/>
  <c r="WF135" i="3"/>
  <c r="UN199" i="3"/>
  <c r="AAQ147" i="3"/>
  <c r="YH147" i="3"/>
  <c r="VJ180" i="3"/>
  <c r="VD161" i="3"/>
  <c r="YJ103" i="3"/>
  <c r="AAS103" i="3"/>
  <c r="UV38" i="3"/>
  <c r="UY54" i="3"/>
  <c r="WE76" i="3"/>
  <c r="US56" i="3"/>
  <c r="AAN12" i="3"/>
  <c r="YE12" i="3"/>
  <c r="KY32" i="3"/>
  <c r="VB87" i="3"/>
  <c r="UY59" i="3"/>
  <c r="UP71" i="3"/>
  <c r="VB36" i="3"/>
  <c r="UW91" i="3"/>
  <c r="VK22" i="3"/>
  <c r="VQ134" i="3"/>
  <c r="AAL17" i="3"/>
  <c r="YC17" i="3"/>
  <c r="VC45" i="3"/>
  <c r="VA47" i="3"/>
  <c r="WF164" i="3"/>
  <c r="UU11" i="3"/>
  <c r="US124" i="3"/>
  <c r="VJ106" i="3"/>
  <c r="UQ93" i="3"/>
  <c r="WE114" i="3"/>
  <c r="VJ75" i="3"/>
  <c r="UN93" i="3"/>
  <c r="US78" i="3"/>
  <c r="WD144" i="3"/>
  <c r="WG122" i="3"/>
  <c r="WH61" i="3"/>
  <c r="VW20" i="3"/>
  <c r="VW37" i="3"/>
  <c r="YJ17" i="3"/>
  <c r="AAS17" i="3"/>
  <c r="AAQ6" i="3"/>
  <c r="YH6" i="3"/>
  <c r="WH44" i="3"/>
  <c r="UN7" i="3"/>
  <c r="VJ26" i="3"/>
  <c r="UU134" i="3"/>
  <c r="UY4" i="3"/>
  <c r="VG55" i="3"/>
  <c r="UT161" i="3"/>
  <c r="VJ128" i="3"/>
  <c r="ZR125" i="3"/>
  <c r="XI125" i="3"/>
  <c r="VF99" i="3"/>
  <c r="YC27" i="3"/>
  <c r="AAL27" i="3"/>
  <c r="VZ40" i="3"/>
  <c r="VU72" i="3"/>
  <c r="US160" i="3"/>
  <c r="AAN75" i="3"/>
  <c r="YE75" i="3"/>
  <c r="ZR78" i="3"/>
  <c r="XI78" i="3"/>
  <c r="VZ27" i="3"/>
  <c r="VD96" i="3"/>
  <c r="UU32" i="3"/>
  <c r="VJ156" i="3"/>
  <c r="VL109" i="3"/>
  <c r="VF124" i="3"/>
  <c r="UV167" i="3"/>
  <c r="UO103" i="3"/>
  <c r="UR111" i="3"/>
  <c r="XI31" i="3"/>
  <c r="ZR31" i="3"/>
  <c r="VI58" i="3"/>
  <c r="OG41" i="3"/>
  <c r="UN125" i="3"/>
  <c r="VL54" i="3"/>
  <c r="VJ136" i="3"/>
  <c r="VD89" i="3"/>
  <c r="UY151" i="3"/>
  <c r="UT38" i="3"/>
  <c r="VB103" i="3"/>
  <c r="YK63" i="3"/>
  <c r="AAT63" i="3"/>
  <c r="OG140" i="3"/>
  <c r="UV18" i="3"/>
  <c r="VD119" i="3"/>
  <c r="YG112" i="3"/>
  <c r="AAP112" i="3"/>
  <c r="WD104" i="3"/>
  <c r="VK86" i="3"/>
  <c r="WF83" i="3"/>
  <c r="VU148" i="3"/>
  <c r="UT12" i="3"/>
  <c r="UU111" i="3"/>
  <c r="UT66" i="3"/>
  <c r="UQ113" i="3"/>
  <c r="UW78" i="3"/>
  <c r="UO69" i="3"/>
  <c r="ZW169" i="3"/>
  <c r="XN169" i="3"/>
  <c r="WC143" i="3"/>
  <c r="YC161" i="3"/>
  <c r="AAL161" i="3"/>
  <c r="UO91" i="3"/>
  <c r="UW49" i="3"/>
  <c r="UT118" i="3"/>
  <c r="AAP137" i="3"/>
  <c r="YG137" i="3"/>
  <c r="WH157" i="3"/>
  <c r="UX29" i="3"/>
  <c r="YJ99" i="3"/>
  <c r="AAS99" i="3"/>
  <c r="VH4" i="3"/>
  <c r="UP117" i="3"/>
  <c r="VC8" i="3"/>
  <c r="VW196" i="3"/>
  <c r="VZ183" i="3"/>
  <c r="VB124" i="3"/>
  <c r="AAL165" i="3"/>
  <c r="YC165" i="3"/>
  <c r="UO131" i="3"/>
  <c r="VK99" i="3"/>
  <c r="VG40" i="3"/>
  <c r="VU81" i="3"/>
  <c r="VK130" i="3"/>
  <c r="UR157" i="3"/>
  <c r="US142" i="3"/>
  <c r="YG122" i="3"/>
  <c r="AAP122" i="3"/>
  <c r="VU164" i="3"/>
  <c r="WC184" i="3"/>
  <c r="VA73" i="3"/>
  <c r="UN153" i="3"/>
  <c r="WE197" i="3"/>
  <c r="YG164" i="3"/>
  <c r="AAP164" i="3"/>
  <c r="WF157" i="3"/>
  <c r="WH176" i="3"/>
  <c r="WH169" i="3"/>
  <c r="AAQ195" i="3"/>
  <c r="YH195" i="3"/>
  <c r="US186" i="3"/>
  <c r="VU128" i="3"/>
  <c r="UT140" i="3"/>
  <c r="VG197" i="3"/>
  <c r="UT136" i="3"/>
  <c r="UQ161" i="3"/>
  <c r="UY138" i="3"/>
  <c r="VZ197" i="3"/>
  <c r="UO197" i="3"/>
  <c r="VL184" i="3"/>
  <c r="WG141" i="3"/>
  <c r="VQ175" i="3"/>
  <c r="AAP188" i="3"/>
  <c r="YG188" i="3"/>
  <c r="YG63" i="3"/>
  <c r="AAP63" i="3"/>
  <c r="WI10" i="3"/>
  <c r="VZ166" i="3"/>
  <c r="VH95" i="3"/>
  <c r="UZ3" i="3"/>
  <c r="VU106" i="3"/>
  <c r="VA107" i="3"/>
  <c r="VK113" i="3"/>
  <c r="UY62" i="3"/>
  <c r="VD122" i="3"/>
  <c r="UT36" i="3"/>
  <c r="VI30" i="3"/>
  <c r="VV154" i="3"/>
  <c r="YG170" i="3"/>
  <c r="AAP170" i="3"/>
  <c r="UZ159" i="3"/>
  <c r="AAT93" i="3"/>
  <c r="YK93" i="3"/>
  <c r="VW133" i="3"/>
  <c r="AAS144" i="3"/>
  <c r="YJ144" i="3"/>
  <c r="VD190" i="3"/>
  <c r="VD70" i="3"/>
  <c r="AAS188" i="3"/>
  <c r="YJ188" i="3"/>
  <c r="UO184" i="3"/>
  <c r="AAS11" i="3"/>
  <c r="YJ11" i="3"/>
  <c r="UZ65" i="3"/>
  <c r="UV93" i="3"/>
  <c r="VJ64" i="3"/>
  <c r="VT91" i="3"/>
  <c r="VQ118" i="3"/>
  <c r="AAT11" i="3"/>
  <c r="YK11" i="3"/>
  <c r="VY65" i="3"/>
  <c r="VQ42" i="3"/>
  <c r="VK98" i="3"/>
  <c r="UR10" i="3"/>
  <c r="WG154" i="3"/>
  <c r="VJ113" i="3"/>
  <c r="WC174" i="3"/>
  <c r="XN127" i="3"/>
  <c r="ZW127" i="3"/>
  <c r="UT155" i="3"/>
  <c r="UU191" i="3"/>
  <c r="WG134" i="3"/>
  <c r="UU169" i="3"/>
  <c r="VF155" i="3"/>
  <c r="US191" i="3"/>
  <c r="US126" i="3"/>
  <c r="UZ162" i="3"/>
  <c r="WF32" i="3"/>
  <c r="VI103" i="3"/>
  <c r="VV115" i="3"/>
  <c r="WE141" i="3"/>
  <c r="UW140" i="3"/>
  <c r="UO147" i="3"/>
  <c r="VD82" i="3"/>
  <c r="UU46" i="3"/>
  <c r="VW60" i="3"/>
  <c r="VH71" i="3"/>
  <c r="WD4" i="3"/>
  <c r="UV63" i="3"/>
  <c r="UW131" i="3"/>
  <c r="UX92" i="3"/>
  <c r="WI143" i="3"/>
  <c r="UT159" i="3"/>
  <c r="VU192" i="3"/>
  <c r="VF187" i="3"/>
  <c r="VJ131" i="3"/>
  <c r="VF197" i="3"/>
  <c r="VT156" i="3"/>
  <c r="WF173" i="3"/>
  <c r="VF181" i="3"/>
  <c r="VZ194" i="3"/>
  <c r="UZ18" i="3"/>
  <c r="AAP104" i="3"/>
  <c r="YG104" i="3"/>
  <c r="YJ148" i="3"/>
  <c r="AAS148" i="3"/>
  <c r="VJ94" i="3"/>
  <c r="VW28" i="3"/>
  <c r="VT93" i="3"/>
  <c r="UU59" i="3"/>
  <c r="UO182" i="3"/>
  <c r="VV106" i="3"/>
  <c r="VT37" i="3"/>
  <c r="VJ87" i="3"/>
  <c r="AAT188" i="3"/>
  <c r="YK188" i="3"/>
  <c r="UR39" i="3"/>
  <c r="UZ117" i="3"/>
  <c r="WH183" i="3"/>
  <c r="VF184" i="3"/>
  <c r="VV144" i="3"/>
  <c r="UV181" i="3"/>
  <c r="UP179" i="3"/>
  <c r="AAS194" i="3"/>
  <c r="YJ194" i="3"/>
  <c r="WG115" i="3"/>
  <c r="VZ180" i="3"/>
  <c r="UO150" i="3"/>
  <c r="VI68" i="3"/>
  <c r="VW78" i="3"/>
  <c r="YK48" i="3"/>
  <c r="AAT48" i="3"/>
  <c r="UT74" i="3"/>
  <c r="VI100" i="3"/>
  <c r="UP88" i="3"/>
  <c r="VJ118" i="3"/>
  <c r="WI144" i="3"/>
  <c r="VD44" i="3"/>
  <c r="UY73" i="3"/>
  <c r="VF93" i="3"/>
  <c r="VJ141" i="3"/>
  <c r="VK54" i="3"/>
  <c r="WE160" i="3"/>
  <c r="UQ165" i="3"/>
  <c r="UX143" i="3"/>
  <c r="UT171" i="3"/>
  <c r="WF195" i="3"/>
  <c r="UR137" i="3"/>
  <c r="VD141" i="3"/>
  <c r="OG195" i="3"/>
  <c r="VA168" i="3"/>
  <c r="UT177" i="3"/>
  <c r="WI78" i="3"/>
  <c r="WD21" i="3"/>
  <c r="VC25" i="3"/>
  <c r="UY172" i="3"/>
  <c r="UU20" i="3"/>
  <c r="WF73" i="3"/>
  <c r="VY95" i="3"/>
  <c r="VZ86" i="3"/>
  <c r="UX167" i="3"/>
  <c r="VV85" i="3"/>
  <c r="VU63" i="3"/>
  <c r="WD50" i="3"/>
  <c r="VD97" i="3"/>
  <c r="VU167" i="3"/>
  <c r="WE16" i="3"/>
  <c r="VB26" i="3"/>
  <c r="VG169" i="3"/>
  <c r="VG162" i="3"/>
  <c r="VD123" i="3"/>
  <c r="WD186" i="3"/>
  <c r="UV30" i="3"/>
  <c r="VW171" i="3"/>
  <c r="VF180" i="3"/>
  <c r="UN182" i="3"/>
  <c r="VI191" i="3"/>
  <c r="VD197" i="3"/>
  <c r="VI107" i="3"/>
  <c r="WE104" i="3"/>
  <c r="VD27" i="3"/>
  <c r="WF22" i="3"/>
  <c r="UO93" i="3"/>
  <c r="WI82" i="3"/>
  <c r="WB3" i="3"/>
  <c r="VC6" i="3"/>
  <c r="VC101" i="3"/>
  <c r="UX161" i="3"/>
  <c r="WB26" i="3"/>
  <c r="UZ128" i="3"/>
  <c r="VK123" i="3"/>
  <c r="UP23" i="3"/>
  <c r="VC71" i="3"/>
  <c r="VI43" i="3"/>
  <c r="UV84" i="3"/>
  <c r="WB103" i="3"/>
  <c r="VH48" i="3"/>
  <c r="VA26" i="3"/>
  <c r="VF33" i="3"/>
  <c r="VL100" i="3"/>
  <c r="WH65" i="3"/>
  <c r="US87" i="3"/>
  <c r="VD74" i="3"/>
  <c r="VF48" i="3"/>
  <c r="WG84" i="3"/>
  <c r="UY123" i="3"/>
  <c r="VL21" i="3"/>
  <c r="VH31" i="3"/>
  <c r="VX53" i="3"/>
  <c r="VT58" i="3"/>
  <c r="VB17" i="3"/>
  <c r="UO124" i="3"/>
  <c r="VH32" i="3"/>
  <c r="VA4" i="3"/>
  <c r="VG76" i="3"/>
  <c r="UZ52" i="3"/>
  <c r="VV34" i="3"/>
  <c r="WF52" i="3"/>
  <c r="UY113" i="3"/>
  <c r="VL23" i="3"/>
  <c r="OG137" i="3"/>
  <c r="WC44" i="3"/>
  <c r="VI104" i="3"/>
  <c r="UY43" i="3"/>
  <c r="WC57" i="3"/>
  <c r="VZ128" i="3"/>
  <c r="VJ67" i="3"/>
  <c r="VF120" i="3"/>
  <c r="WA157" i="3"/>
  <c r="VQ23" i="3"/>
  <c r="VE40" i="3"/>
  <c r="VF25" i="3"/>
  <c r="VV141" i="3"/>
  <c r="VF10" i="3"/>
  <c r="VZ16" i="3"/>
  <c r="UY35" i="3"/>
  <c r="UO10" i="3"/>
  <c r="VX94" i="3"/>
  <c r="VI177" i="3"/>
  <c r="VB108" i="3"/>
  <c r="UU60" i="3"/>
  <c r="QK137" i="3"/>
  <c r="UN76" i="3"/>
  <c r="VF79" i="3"/>
  <c r="UO51" i="3"/>
  <c r="VK67" i="3"/>
  <c r="VU153" i="3"/>
  <c r="WA119" i="3"/>
  <c r="WA138" i="3"/>
  <c r="VL158" i="3"/>
  <c r="WI174" i="3"/>
  <c r="VT127" i="3"/>
  <c r="US106" i="3"/>
  <c r="VY168" i="3"/>
  <c r="WG125" i="3"/>
  <c r="VC193" i="3"/>
  <c r="VI88" i="3"/>
  <c r="WA118" i="3"/>
  <c r="WH173" i="3"/>
  <c r="VJ123" i="3"/>
  <c r="UO78" i="3"/>
  <c r="WE156" i="3"/>
  <c r="UN138" i="3"/>
  <c r="UQ171" i="3"/>
  <c r="UP131" i="3"/>
  <c r="UO110" i="3"/>
  <c r="VX158" i="3"/>
  <c r="VG136" i="3"/>
  <c r="VF176" i="3"/>
  <c r="UQ118" i="3"/>
  <c r="WF179" i="3"/>
  <c r="UW54" i="3"/>
  <c r="VQ139" i="3"/>
  <c r="VG131" i="3"/>
  <c r="UR145" i="3"/>
  <c r="VD166" i="3"/>
  <c r="WC164" i="3"/>
  <c r="WE182" i="3"/>
  <c r="UW182" i="3"/>
  <c r="VK180" i="3"/>
  <c r="VA116" i="3"/>
  <c r="WH189" i="3"/>
  <c r="VT32" i="3"/>
  <c r="VK138" i="3"/>
  <c r="AAQ23" i="3"/>
  <c r="YH23" i="3"/>
  <c r="ZR87" i="3"/>
  <c r="XI87" i="3"/>
  <c r="WZ124" i="3"/>
  <c r="ZI124" i="3"/>
  <c r="XN69" i="3"/>
  <c r="ZW69" i="3"/>
  <c r="YN20" i="3"/>
  <c r="AAW20" i="3"/>
  <c r="XQ82" i="3"/>
  <c r="ZZ82" i="3"/>
  <c r="VU90" i="3"/>
  <c r="ZP193" i="3"/>
  <c r="XG193" i="3"/>
  <c r="ZU200" i="3"/>
  <c r="XL200" i="3"/>
  <c r="XB155" i="3"/>
  <c r="ZK155" i="3"/>
  <c r="AAT175" i="3"/>
  <c r="YK175" i="3"/>
  <c r="ZT107" i="3"/>
  <c r="XK107" i="3"/>
  <c r="YR91" i="3"/>
  <c r="ABA91" i="3"/>
  <c r="ZM45" i="3"/>
  <c r="XD45" i="3"/>
  <c r="AAP77" i="3"/>
  <c r="YG77" i="3"/>
  <c r="AAC150" i="3"/>
  <c r="XT150" i="3"/>
  <c r="YN75" i="3"/>
  <c r="AAW75" i="3"/>
  <c r="WX15" i="3"/>
  <c r="ZG15" i="3"/>
  <c r="XS72" i="3"/>
  <c r="AAB72" i="3"/>
  <c r="ZP130" i="3"/>
  <c r="XG130" i="3"/>
  <c r="XF139" i="3"/>
  <c r="ZO139" i="3"/>
  <c r="ZH146" i="3"/>
  <c r="WY146" i="3"/>
  <c r="ZI186" i="3"/>
  <c r="WZ186" i="3"/>
  <c r="KY163" i="3"/>
  <c r="YL166" i="3"/>
  <c r="AAU166" i="3"/>
  <c r="ZR119" i="3"/>
  <c r="XI119" i="3"/>
  <c r="YL5" i="3"/>
  <c r="AAU5" i="3"/>
  <c r="ZV33" i="3"/>
  <c r="XM33" i="3"/>
  <c r="ZR10" i="3"/>
  <c r="XI10" i="3"/>
  <c r="YF27" i="3"/>
  <c r="AAO27" i="3"/>
  <c r="AAY18" i="3"/>
  <c r="YP18" i="3"/>
  <c r="AAQ15" i="3"/>
  <c r="YH15" i="3"/>
  <c r="AAC148" i="3"/>
  <c r="XT148" i="3"/>
  <c r="ABA95" i="3"/>
  <c r="YR95" i="3"/>
  <c r="ZF142" i="3"/>
  <c r="WW142" i="3"/>
  <c r="ZI182" i="3"/>
  <c r="WZ182" i="3"/>
  <c r="AAR45" i="3"/>
  <c r="YI45" i="3"/>
  <c r="AAA81" i="3"/>
  <c r="XR81" i="3"/>
  <c r="ZV52" i="3"/>
  <c r="XM52" i="3"/>
  <c r="XZ90" i="3"/>
  <c r="AAI90" i="3"/>
  <c r="XA120" i="3"/>
  <c r="ZJ120" i="3"/>
  <c r="YE150" i="3"/>
  <c r="AAN150" i="3"/>
  <c r="YO63" i="3"/>
  <c r="AAX63" i="3"/>
  <c r="ABA151" i="3"/>
  <c r="YR151" i="3"/>
  <c r="ZO166" i="3"/>
  <c r="XF166" i="3"/>
  <c r="AAP196" i="3"/>
  <c r="YG196" i="3"/>
  <c r="ZZ188" i="3"/>
  <c r="XQ188" i="3"/>
  <c r="AAN189" i="3"/>
  <c r="YE189" i="3"/>
  <c r="XU145" i="3"/>
  <c r="AAD145" i="3"/>
  <c r="XC143" i="3"/>
  <c r="ZL143" i="3"/>
  <c r="ZX154" i="3"/>
  <c r="XO154" i="3"/>
  <c r="ZS13" i="3"/>
  <c r="XJ13" i="3"/>
  <c r="ZX101" i="3"/>
  <c r="XO101" i="3"/>
  <c r="AAY22" i="3"/>
  <c r="YP22" i="3"/>
  <c r="XL93" i="3"/>
  <c r="ZU93" i="3"/>
  <c r="ZY96" i="3"/>
  <c r="XP96" i="3"/>
  <c r="ZW160" i="3"/>
  <c r="XN160" i="3"/>
  <c r="YF106" i="3"/>
  <c r="AAO106" i="3"/>
  <c r="YJ34" i="3"/>
  <c r="AAS34" i="3"/>
  <c r="ZL131" i="3"/>
  <c r="XC131" i="3"/>
  <c r="VI46" i="3"/>
  <c r="ZQ30" i="3"/>
  <c r="XH30" i="3"/>
  <c r="ZM167" i="3"/>
  <c r="XD167" i="3"/>
  <c r="YH196" i="3"/>
  <c r="AAQ196" i="3"/>
  <c r="ZL137" i="3"/>
  <c r="XC137" i="3"/>
  <c r="AAN194" i="3"/>
  <c r="YE194" i="3"/>
  <c r="VI35" i="3"/>
  <c r="YM109" i="3"/>
  <c r="AAV109" i="3"/>
  <c r="VU114" i="3"/>
  <c r="LB5" i="3"/>
  <c r="KY5" i="3" s="1"/>
  <c r="AAB79" i="3"/>
  <c r="XS79" i="3"/>
  <c r="XG31" i="3"/>
  <c r="ZP31" i="3"/>
  <c r="XF144" i="3"/>
  <c r="ZO144" i="3"/>
  <c r="AAP27" i="3"/>
  <c r="YG27" i="3"/>
  <c r="AAU137" i="3"/>
  <c r="YL137" i="3"/>
  <c r="KY115" i="3"/>
  <c r="VU86" i="3"/>
  <c r="WX19" i="3"/>
  <c r="ZG19" i="3"/>
  <c r="YC110" i="3"/>
  <c r="AAL110" i="3"/>
  <c r="WZ43" i="3"/>
  <c r="ZI43" i="3"/>
  <c r="ZY63" i="3"/>
  <c r="XP63" i="3"/>
  <c r="WF68" i="3"/>
  <c r="XD23" i="3"/>
  <c r="ZM23" i="3"/>
  <c r="VZ135" i="3"/>
  <c r="AAV66" i="3"/>
  <c r="YM66" i="3"/>
  <c r="ZO43" i="3"/>
  <c r="XF43" i="3"/>
  <c r="XQ72" i="3"/>
  <c r="ZZ72" i="3"/>
  <c r="WZ140" i="3"/>
  <c r="ZI140" i="3"/>
  <c r="ZL94" i="3"/>
  <c r="XC94" i="3"/>
  <c r="YG32" i="3"/>
  <c r="AAP32" i="3"/>
  <c r="AAI117" i="3"/>
  <c r="XZ117" i="3"/>
  <c r="ZW62" i="3"/>
  <c r="XN62" i="3"/>
  <c r="AAO118" i="3"/>
  <c r="YF118" i="3"/>
  <c r="AAD85" i="3"/>
  <c r="XU85" i="3"/>
  <c r="XK12" i="3"/>
  <c r="ZT12" i="3"/>
  <c r="ZR56" i="3"/>
  <c r="XI56" i="3"/>
  <c r="AAL68" i="3"/>
  <c r="YC68" i="3"/>
  <c r="OG109" i="3"/>
  <c r="US43" i="3"/>
  <c r="YK10" i="3"/>
  <c r="AAT10" i="3"/>
  <c r="VC137" i="3"/>
  <c r="ZL62" i="3"/>
  <c r="XC62" i="3"/>
  <c r="VI161" i="3"/>
  <c r="YH161" i="3"/>
  <c r="AAQ161" i="3"/>
  <c r="AAB172" i="3"/>
  <c r="XS172" i="3"/>
  <c r="AAC145" i="3"/>
  <c r="XT145" i="3"/>
  <c r="AAL107" i="3"/>
  <c r="YC107" i="3"/>
  <c r="XJ115" i="3"/>
  <c r="ZS115" i="3"/>
  <c r="AAT76" i="3"/>
  <c r="YK76" i="3"/>
  <c r="ABA131" i="3"/>
  <c r="YR131" i="3"/>
  <c r="UY76" i="3"/>
  <c r="ZI90" i="3"/>
  <c r="WZ90" i="3"/>
  <c r="XT37" i="3"/>
  <c r="AAC37" i="3"/>
  <c r="VH81" i="3"/>
  <c r="AAT100" i="3"/>
  <c r="YK100" i="3"/>
  <c r="XI200" i="3"/>
  <c r="ZR200" i="3"/>
  <c r="VH111" i="3"/>
  <c r="UY38" i="3"/>
  <c r="YC15" i="3"/>
  <c r="AAL15" i="3"/>
  <c r="ZY5" i="3"/>
  <c r="XP5" i="3"/>
  <c r="WH105" i="3"/>
  <c r="YM77" i="3"/>
  <c r="AAV77" i="3"/>
  <c r="XF23" i="3"/>
  <c r="ZO23" i="3"/>
  <c r="VZ55" i="3"/>
  <c r="XK105" i="3"/>
  <c r="ZT105" i="3"/>
  <c r="AAN62" i="3"/>
  <c r="YE62" i="3"/>
  <c r="ZG64" i="3"/>
  <c r="WX64" i="3"/>
  <c r="ZN81" i="3"/>
  <c r="XE81" i="3"/>
  <c r="VJ3" i="3"/>
  <c r="XP74" i="3"/>
  <c r="ZY74" i="3"/>
  <c r="AAI78" i="3"/>
  <c r="XZ78" i="3"/>
  <c r="YK118" i="3"/>
  <c r="AAT118" i="3"/>
  <c r="XZ32" i="3"/>
  <c r="AAI32" i="3"/>
  <c r="UY13" i="3"/>
  <c r="YH28" i="3"/>
  <c r="AAQ28" i="3"/>
  <c r="WW73" i="3"/>
  <c r="ZF73" i="3"/>
  <c r="XF26" i="3"/>
  <c r="ZO26" i="3"/>
  <c r="VC133" i="3"/>
  <c r="XO49" i="3"/>
  <c r="ZX49" i="3"/>
  <c r="XA128" i="3"/>
  <c r="ZJ128" i="3"/>
  <c r="UQ57" i="3"/>
  <c r="ZW100" i="3"/>
  <c r="XN100" i="3"/>
  <c r="AAQ199" i="3"/>
  <c r="YH199" i="3"/>
  <c r="WE56" i="3"/>
  <c r="YH55" i="3"/>
  <c r="AAQ55" i="3"/>
  <c r="AAS16" i="3"/>
  <c r="YJ16" i="3"/>
  <c r="UQ81" i="3"/>
  <c r="XG12" i="3"/>
  <c r="ZP12" i="3"/>
  <c r="ZY94" i="3"/>
  <c r="XP94" i="3"/>
  <c r="WF13" i="3"/>
  <c r="WF7" i="3"/>
  <c r="ZN53" i="3"/>
  <c r="XE53" i="3"/>
  <c r="WF43" i="3"/>
  <c r="YJ92" i="3"/>
  <c r="AAS92" i="3"/>
  <c r="XF31" i="3"/>
  <c r="ZO31" i="3"/>
  <c r="ZG17" i="3"/>
  <c r="WX17" i="3"/>
  <c r="AAI184" i="3"/>
  <c r="XZ184" i="3"/>
  <c r="ZS96" i="3"/>
  <c r="XJ96" i="3"/>
  <c r="AAT19" i="3"/>
  <c r="YK19" i="3"/>
  <c r="AAC102" i="3"/>
  <c r="XT102" i="3"/>
  <c r="ZW82" i="3"/>
  <c r="XN82" i="3"/>
  <c r="VI183" i="3"/>
  <c r="YP78" i="3"/>
  <c r="AAY78" i="3"/>
  <c r="XK180" i="3"/>
  <c r="ZT180" i="3"/>
  <c r="VH88" i="3"/>
  <c r="ZG179" i="3"/>
  <c r="WX179" i="3"/>
  <c r="ZF16" i="3"/>
  <c r="WW16" i="3"/>
  <c r="VJ159" i="3"/>
  <c r="XC108" i="3"/>
  <c r="ZL108" i="3"/>
  <c r="ZH153" i="3"/>
  <c r="WY153" i="3"/>
  <c r="UY169" i="3"/>
  <c r="ZN11" i="3"/>
  <c r="XE11" i="3"/>
  <c r="XJ148" i="3"/>
  <c r="ZS148" i="3"/>
  <c r="XI151" i="3"/>
  <c r="ZR151" i="3"/>
  <c r="YJ136" i="3"/>
  <c r="AAS136" i="3"/>
  <c r="ZP74" i="3"/>
  <c r="XG74" i="3"/>
  <c r="VJ143" i="3"/>
  <c r="ZY92" i="3"/>
  <c r="XP92" i="3"/>
  <c r="YG136" i="3"/>
  <c r="AAP136" i="3"/>
  <c r="VD146" i="3"/>
  <c r="YM35" i="3"/>
  <c r="AAV35" i="3"/>
  <c r="XU177" i="3"/>
  <c r="AAD177" i="3"/>
  <c r="AAS93" i="3"/>
  <c r="YJ93" i="3"/>
  <c r="WF148" i="3"/>
  <c r="AAV75" i="3"/>
  <c r="YM75" i="3"/>
  <c r="YE174" i="3"/>
  <c r="AAN174" i="3"/>
  <c r="XI140" i="3"/>
  <c r="ZR140" i="3"/>
  <c r="AAQ151" i="3"/>
  <c r="YH151" i="3"/>
  <c r="UY174" i="3"/>
  <c r="ZR64" i="3"/>
  <c r="XI64" i="3"/>
  <c r="UY159" i="3"/>
  <c r="VD95" i="3"/>
  <c r="AAY146" i="3"/>
  <c r="YP146" i="3"/>
  <c r="AAN125" i="3"/>
  <c r="YE125" i="3"/>
  <c r="XP148" i="3"/>
  <c r="ZY148" i="3"/>
  <c r="VI93" i="3"/>
  <c r="ZR178" i="3"/>
  <c r="XI178" i="3"/>
  <c r="XE165" i="3"/>
  <c r="ZN165" i="3"/>
  <c r="AAP166" i="3"/>
  <c r="YG166" i="3"/>
  <c r="XF136" i="3"/>
  <c r="ZO136" i="3"/>
  <c r="VD172" i="3"/>
  <c r="AAC94" i="3"/>
  <c r="XT94" i="3"/>
  <c r="OG197" i="3"/>
  <c r="XO173" i="3"/>
  <c r="ZX173" i="3"/>
  <c r="WE176" i="3"/>
  <c r="VJ162" i="3"/>
  <c r="YK89" i="3"/>
  <c r="AAT89" i="3"/>
  <c r="UY161" i="3"/>
  <c r="YG168" i="3"/>
  <c r="AAP168" i="3"/>
  <c r="KX185" i="3"/>
  <c r="NK185" i="3" s="1"/>
  <c r="NV185" i="3"/>
  <c r="VJ142" i="3"/>
  <c r="XC192" i="3"/>
  <c r="ZL192" i="3"/>
  <c r="US172" i="3"/>
  <c r="VZ151" i="3"/>
  <c r="XK184" i="3"/>
  <c r="ZT184" i="3"/>
  <c r="VZ177" i="3"/>
  <c r="ZF196" i="3"/>
  <c r="WW196" i="3"/>
  <c r="YJ131" i="3"/>
  <c r="AAS131" i="3"/>
  <c r="VC169" i="3"/>
  <c r="VH186" i="3"/>
  <c r="ZP156" i="3"/>
  <c r="XG156" i="3"/>
  <c r="YC46" i="3"/>
  <c r="AAL46" i="3"/>
  <c r="AAS21" i="3"/>
  <c r="YJ21" i="3"/>
  <c r="ZX47" i="3"/>
  <c r="XO47" i="3"/>
  <c r="ZX109" i="3"/>
  <c r="XO109" i="3"/>
  <c r="XK59" i="3"/>
  <c r="ZT59" i="3"/>
  <c r="XO85" i="3"/>
  <c r="ZX85" i="3"/>
  <c r="VD87" i="3"/>
  <c r="WF26" i="3"/>
  <c r="XE159" i="3"/>
  <c r="ZN159" i="3"/>
  <c r="WE54" i="3"/>
  <c r="WE73" i="3"/>
  <c r="AAU64" i="3"/>
  <c r="YL64" i="3"/>
  <c r="VD29" i="3"/>
  <c r="AAY29" i="3"/>
  <c r="YP29" i="3"/>
  <c r="YE107" i="3"/>
  <c r="AAN107" i="3"/>
  <c r="ZX55" i="3"/>
  <c r="XO55" i="3"/>
  <c r="VZ37" i="3"/>
  <c r="VC117" i="3"/>
  <c r="ZF69" i="3"/>
  <c r="WW69" i="3"/>
  <c r="VD76" i="3"/>
  <c r="US44" i="3"/>
  <c r="ZY37" i="3"/>
  <c r="XP37" i="3"/>
  <c r="ZN83" i="3"/>
  <c r="XE83" i="3"/>
  <c r="WF91" i="3"/>
  <c r="ZR35" i="3"/>
  <c r="XI35" i="3"/>
  <c r="ZS167" i="3"/>
  <c r="XJ167" i="3"/>
  <c r="YL51" i="3"/>
  <c r="AAU51" i="3"/>
  <c r="VQ12" i="3"/>
  <c r="XJ90" i="3"/>
  <c r="ZS90" i="3"/>
  <c r="ABA99" i="3"/>
  <c r="YR99" i="3"/>
  <c r="VH200" i="3"/>
  <c r="ZP76" i="3"/>
  <c r="XG76" i="3"/>
  <c r="US58" i="3"/>
  <c r="UU68" i="3"/>
  <c r="ZR86" i="3"/>
  <c r="XI86" i="3"/>
  <c r="VZ95" i="3"/>
  <c r="XN31" i="3"/>
  <c r="ZW31" i="3"/>
  <c r="VZ152" i="3"/>
  <c r="UQ82" i="3"/>
  <c r="US93" i="3"/>
  <c r="XC104" i="3"/>
  <c r="ZL104" i="3"/>
  <c r="ZJ122" i="3"/>
  <c r="XA122" i="3"/>
  <c r="VZ104" i="3"/>
  <c r="WF12" i="3"/>
  <c r="VZ131" i="3"/>
  <c r="VZ20" i="3"/>
  <c r="ZF114" i="3"/>
  <c r="WW114" i="3"/>
  <c r="ZY19" i="3"/>
  <c r="XP19" i="3"/>
  <c r="VJ23" i="3"/>
  <c r="VU18" i="3"/>
  <c r="WD30" i="3"/>
  <c r="UQ134" i="3"/>
  <c r="XC19" i="3"/>
  <c r="ZL19" i="3"/>
  <c r="VZ140" i="3"/>
  <c r="UY15" i="3"/>
  <c r="XE59" i="3"/>
  <c r="ZN59" i="3"/>
  <c r="WF58" i="3"/>
  <c r="VQ3" i="3"/>
  <c r="XP70" i="3"/>
  <c r="ZY70" i="3"/>
  <c r="ZR75" i="3"/>
  <c r="XI75" i="3"/>
  <c r="ZR43" i="3"/>
  <c r="XI43" i="3"/>
  <c r="VU172" i="3"/>
  <c r="YJ5" i="3"/>
  <c r="AAS5" i="3"/>
  <c r="VU37" i="3"/>
  <c r="VQ31" i="3"/>
  <c r="ZN132" i="3"/>
  <c r="XE132" i="3"/>
  <c r="ABA67" i="3"/>
  <c r="YR67" i="3"/>
  <c r="ZJ4" i="3"/>
  <c r="XA4" i="3"/>
  <c r="ZN160" i="3"/>
  <c r="XE160" i="3"/>
  <c r="VB127" i="3"/>
  <c r="XG158" i="3"/>
  <c r="ZP158" i="3"/>
  <c r="UY105" i="3"/>
  <c r="WH102" i="3"/>
  <c r="AAT122" i="3"/>
  <c r="YK122" i="3"/>
  <c r="AAN57" i="3"/>
  <c r="YE57" i="3"/>
  <c r="YK172" i="3"/>
  <c r="AAT172" i="3"/>
  <c r="VU23" i="3"/>
  <c r="AAD138" i="3"/>
  <c r="XU138" i="3"/>
  <c r="WH17" i="3"/>
  <c r="ZX82" i="3"/>
  <c r="XO82" i="3"/>
  <c r="WD62" i="3"/>
  <c r="VQ87" i="3"/>
  <c r="UU156" i="3"/>
  <c r="UU114" i="3"/>
  <c r="ZN149" i="3"/>
  <c r="XE149" i="3"/>
  <c r="ZN12" i="3"/>
  <c r="XE12" i="3"/>
  <c r="VC4" i="3"/>
  <c r="ZW71" i="3"/>
  <c r="XN71" i="3"/>
  <c r="WH60" i="3"/>
  <c r="WD132" i="3"/>
  <c r="ZW96" i="3"/>
  <c r="XN96" i="3"/>
  <c r="WD136" i="3"/>
  <c r="ZO41" i="3"/>
  <c r="XF41" i="3"/>
  <c r="XG59" i="3"/>
  <c r="ZP59" i="3"/>
  <c r="WD93" i="3"/>
  <c r="VG121" i="3"/>
  <c r="ZS132" i="3"/>
  <c r="XJ132" i="3"/>
  <c r="VB134" i="3"/>
  <c r="AAS85" i="3"/>
  <c r="YJ85" i="3"/>
  <c r="XN114" i="3"/>
  <c r="ZW114" i="3"/>
  <c r="VH79" i="3"/>
  <c r="WH93" i="3"/>
  <c r="VJ60" i="3"/>
  <c r="AAT88" i="3"/>
  <c r="YK88" i="3"/>
  <c r="AAN151" i="3"/>
  <c r="YE151" i="3"/>
  <c r="VD109" i="3"/>
  <c r="UT28" i="3"/>
  <c r="AAP84" i="3"/>
  <c r="YG84" i="3"/>
  <c r="UT179" i="3"/>
  <c r="YH176" i="3"/>
  <c r="AAQ176" i="3"/>
  <c r="VD98" i="3"/>
  <c r="VF196" i="3"/>
  <c r="UT10" i="3"/>
  <c r="WF115" i="3"/>
  <c r="UU141" i="3"/>
  <c r="ZW139" i="3"/>
  <c r="XN139" i="3"/>
  <c r="VJ36" i="3"/>
  <c r="AAN111" i="3"/>
  <c r="YE111" i="3"/>
  <c r="AAD94" i="3"/>
  <c r="XU94" i="3"/>
  <c r="KY179" i="3"/>
  <c r="AAT192" i="3"/>
  <c r="YK192" i="3"/>
  <c r="VZ200" i="3"/>
  <c r="ZW180" i="3"/>
  <c r="XN180" i="3"/>
  <c r="UP191" i="3"/>
  <c r="VZ192" i="3"/>
  <c r="UQ167" i="3"/>
  <c r="UT146" i="3"/>
  <c r="AAD148" i="3"/>
  <c r="XU148" i="3"/>
  <c r="AAN179" i="3"/>
  <c r="YE179" i="3"/>
  <c r="VH148" i="3"/>
  <c r="US169" i="3"/>
  <c r="ZR185" i="3"/>
  <c r="XI185" i="3"/>
  <c r="AAL63" i="3"/>
  <c r="YC63" i="3"/>
  <c r="YH189" i="3"/>
  <c r="AAQ189" i="3"/>
  <c r="VH199" i="3"/>
  <c r="WD142" i="3"/>
  <c r="WD176" i="3"/>
  <c r="YR98" i="3"/>
  <c r="ABA98" i="3"/>
  <c r="US183" i="3"/>
  <c r="VZ196" i="3"/>
  <c r="VC176" i="3"/>
  <c r="XI187" i="3"/>
  <c r="ZR187" i="3"/>
  <c r="YR5" i="3"/>
  <c r="ABA5" i="3"/>
  <c r="AAT74" i="3"/>
  <c r="YK74" i="3"/>
  <c r="VQ60" i="3"/>
  <c r="VD18" i="3"/>
  <c r="WE32" i="3"/>
  <c r="US84" i="3"/>
  <c r="UY41" i="3"/>
  <c r="XJ35" i="3"/>
  <c r="ZS35" i="3"/>
  <c r="UP103" i="3"/>
  <c r="VD113" i="3"/>
  <c r="WD92" i="3"/>
  <c r="ZP50" i="3"/>
  <c r="XG50" i="3"/>
  <c r="YP160" i="3"/>
  <c r="AAY160" i="3"/>
  <c r="ZN9" i="3"/>
  <c r="XE9" i="3"/>
  <c r="VU49" i="3"/>
  <c r="WE33" i="3"/>
  <c r="VJ96" i="3"/>
  <c r="UU88" i="3"/>
  <c r="ZP89" i="3"/>
  <c r="XG89" i="3"/>
  <c r="VK115" i="3"/>
  <c r="AAP40" i="3"/>
  <c r="YG40" i="3"/>
  <c r="VG120" i="3"/>
  <c r="UQ58" i="3"/>
  <c r="VH154" i="3"/>
  <c r="AAY110" i="3"/>
  <c r="YP110" i="3"/>
  <c r="UU143" i="3"/>
  <c r="WF102" i="3"/>
  <c r="YP123" i="3"/>
  <c r="AAY123" i="3"/>
  <c r="UP14" i="3"/>
  <c r="UU126" i="3"/>
  <c r="ZP176" i="3"/>
  <c r="XG176" i="3"/>
  <c r="YG50" i="3"/>
  <c r="AAP50" i="3"/>
  <c r="AAT45" i="3"/>
  <c r="YK45" i="3"/>
  <c r="VH107" i="3"/>
  <c r="VL167" i="3"/>
  <c r="VJ42" i="3"/>
  <c r="VJ46" i="3"/>
  <c r="YH129" i="3"/>
  <c r="AAQ129" i="3"/>
  <c r="AAT24" i="3"/>
  <c r="YK24" i="3"/>
  <c r="OG198" i="3"/>
  <c r="VZ83" i="3"/>
  <c r="ZJ105" i="3"/>
  <c r="XA105" i="3"/>
  <c r="YG116" i="3"/>
  <c r="AAP116" i="3"/>
  <c r="UY32" i="3"/>
  <c r="VH13" i="3"/>
  <c r="VH109" i="3"/>
  <c r="VZ127" i="3"/>
  <c r="AAT75" i="3"/>
  <c r="YK75" i="3"/>
  <c r="VB30" i="3"/>
  <c r="VQ69" i="3"/>
  <c r="UP30" i="3"/>
  <c r="YJ112" i="3"/>
  <c r="AAS112" i="3"/>
  <c r="XG100" i="3"/>
  <c r="ZP100" i="3"/>
  <c r="UN56" i="3"/>
  <c r="US95" i="3"/>
  <c r="VG20" i="3"/>
  <c r="YJ15" i="3"/>
  <c r="AAS15" i="3"/>
  <c r="AAO123" i="3"/>
  <c r="YF123" i="3"/>
  <c r="WF6" i="3"/>
  <c r="UO28" i="3"/>
  <c r="UY66" i="3"/>
  <c r="AAQ31" i="3"/>
  <c r="YH31" i="3"/>
  <c r="VD90" i="3"/>
  <c r="AAN135" i="3"/>
  <c r="YE135" i="3"/>
  <c r="VH28" i="3"/>
  <c r="ZN88" i="3"/>
  <c r="XE88" i="3"/>
  <c r="VF118" i="3"/>
  <c r="UP59" i="3"/>
  <c r="VL55" i="3"/>
  <c r="AAQ119" i="3"/>
  <c r="YH119" i="3"/>
  <c r="WH100" i="3"/>
  <c r="WE123" i="3"/>
  <c r="VC55" i="3"/>
  <c r="VQ76" i="3"/>
  <c r="VZ100" i="3"/>
  <c r="ZW137" i="3"/>
  <c r="XN137" i="3"/>
  <c r="UP15" i="3"/>
  <c r="UN144" i="3"/>
  <c r="UU40" i="3"/>
  <c r="YK124" i="3"/>
  <c r="AAT124" i="3"/>
  <c r="US111" i="3"/>
  <c r="YF77" i="3"/>
  <c r="AAO77" i="3"/>
  <c r="VL71" i="3"/>
  <c r="WF93" i="3"/>
  <c r="VU110" i="3"/>
  <c r="VK176" i="3"/>
  <c r="VQ155" i="3"/>
  <c r="UU196" i="3"/>
  <c r="ZJ189" i="3"/>
  <c r="XA189" i="3"/>
  <c r="WH124" i="3"/>
  <c r="WD173" i="3"/>
  <c r="YL149" i="3"/>
  <c r="AAU149" i="3"/>
  <c r="YR22" i="3"/>
  <c r="ABA22" i="3"/>
  <c r="UN120" i="3"/>
  <c r="VI108" i="3"/>
  <c r="WG54" i="3"/>
  <c r="VL127" i="3"/>
  <c r="YE138" i="3"/>
  <c r="AAN138" i="3"/>
  <c r="YF170" i="3"/>
  <c r="AAO170" i="3"/>
  <c r="VI135" i="3"/>
  <c r="YJ59" i="3"/>
  <c r="AAS59" i="3"/>
  <c r="VD199" i="3"/>
  <c r="AAS165" i="3"/>
  <c r="YJ165" i="3"/>
  <c r="VJ68" i="3"/>
  <c r="VJ167" i="3"/>
  <c r="XG34" i="3"/>
  <c r="ZP34" i="3"/>
  <c r="AAU168" i="3"/>
  <c r="YL168" i="3"/>
  <c r="VH110" i="3"/>
  <c r="VB146" i="3"/>
  <c r="UN181" i="3"/>
  <c r="VJ119" i="3"/>
  <c r="VG137" i="3"/>
  <c r="XN176" i="3"/>
  <c r="ZW176" i="3"/>
  <c r="UW163" i="3"/>
  <c r="UY182" i="3"/>
  <c r="XA159" i="3"/>
  <c r="ZJ159" i="3"/>
  <c r="QK120" i="3"/>
  <c r="WG179" i="3"/>
  <c r="VK196" i="3"/>
  <c r="UO135" i="3"/>
  <c r="OG149" i="3"/>
  <c r="AAU177" i="3"/>
  <c r="YL177" i="3"/>
  <c r="AAQ198" i="3"/>
  <c r="YH198" i="3"/>
  <c r="ZP192" i="3"/>
  <c r="XG192" i="3"/>
  <c r="YK195" i="3"/>
  <c r="AAT195" i="3"/>
  <c r="UN197" i="3"/>
  <c r="WE139" i="3"/>
  <c r="VF147" i="3"/>
  <c r="UP177" i="3"/>
  <c r="AAL188" i="3"/>
  <c r="YC188" i="3"/>
  <c r="YC193" i="3"/>
  <c r="AAL193" i="3"/>
  <c r="VI189" i="3"/>
  <c r="ZR147" i="3"/>
  <c r="XI147" i="3"/>
  <c r="WG186" i="3"/>
  <c r="UW178" i="3"/>
  <c r="UN4" i="3"/>
  <c r="US196" i="3"/>
  <c r="VJ85" i="3"/>
  <c r="AAS22" i="3"/>
  <c r="YJ22" i="3"/>
  <c r="US5" i="3"/>
  <c r="WG64" i="3"/>
  <c r="VU105" i="3"/>
  <c r="VH20" i="3"/>
  <c r="YR101" i="3"/>
  <c r="ABA101" i="3"/>
  <c r="AAS94" i="3"/>
  <c r="YJ94" i="3"/>
  <c r="VF108" i="3"/>
  <c r="VF11" i="3"/>
  <c r="UV3" i="3"/>
  <c r="YH38" i="3"/>
  <c r="AAQ38" i="3"/>
  <c r="UN80" i="3"/>
  <c r="UY56" i="3"/>
  <c r="OG24" i="3"/>
  <c r="YH57" i="3"/>
  <c r="AAQ57" i="3"/>
  <c r="ZP114" i="3"/>
  <c r="XG114" i="3"/>
  <c r="VC34" i="3"/>
  <c r="WE11" i="3"/>
  <c r="UO125" i="3"/>
  <c r="YC67" i="3"/>
  <c r="AAL67" i="3"/>
  <c r="AAN44" i="3"/>
  <c r="YE44" i="3"/>
  <c r="UT27" i="3"/>
  <c r="WH73" i="3"/>
  <c r="UU19" i="3"/>
  <c r="AAN69" i="3"/>
  <c r="YE69" i="3"/>
  <c r="VU67" i="3"/>
  <c r="VQ56" i="3"/>
  <c r="KY40" i="3"/>
  <c r="YL98" i="3"/>
  <c r="AAU98" i="3"/>
  <c r="WH13" i="3"/>
  <c r="ZP63" i="3"/>
  <c r="XG63" i="3"/>
  <c r="UT26" i="3"/>
  <c r="XN39" i="3"/>
  <c r="ZW39" i="3"/>
  <c r="VL157" i="3"/>
  <c r="YK78" i="3"/>
  <c r="AAT78" i="3"/>
  <c r="UN92" i="3"/>
  <c r="UY87" i="3"/>
  <c r="WF36" i="3"/>
  <c r="VJ38" i="3"/>
  <c r="ZW119" i="3"/>
  <c r="XN119" i="3"/>
  <c r="AAQ68" i="3"/>
  <c r="YH68" i="3"/>
  <c r="UW62" i="3"/>
  <c r="XN89" i="3"/>
  <c r="ZW89" i="3"/>
  <c r="WE38" i="3"/>
  <c r="VD114" i="3"/>
  <c r="VC23" i="3"/>
  <c r="WH25" i="3"/>
  <c r="US86" i="3"/>
  <c r="UQ13" i="3"/>
  <c r="OG25" i="3"/>
  <c r="VL91" i="3"/>
  <c r="VZ43" i="3"/>
  <c r="XI113" i="3"/>
  <c r="ZR113" i="3"/>
  <c r="UT90" i="3"/>
  <c r="XN5" i="3"/>
  <c r="ZW5" i="3"/>
  <c r="YR16" i="3"/>
  <c r="ABA16" i="3"/>
  <c r="VB78" i="3"/>
  <c r="VF22" i="3"/>
  <c r="VC107" i="3"/>
  <c r="VK110" i="3"/>
  <c r="UW33" i="3"/>
  <c r="YC72" i="3"/>
  <c r="AAL72" i="3"/>
  <c r="UT67" i="3"/>
  <c r="VQ63" i="3"/>
  <c r="UO49" i="3"/>
  <c r="YR133" i="3"/>
  <c r="ABA133" i="3"/>
  <c r="UP85" i="3"/>
  <c r="UN43" i="3"/>
  <c r="UQ33" i="3"/>
  <c r="VZ47" i="3"/>
  <c r="VD134" i="3"/>
  <c r="AAU95" i="3"/>
  <c r="YL95" i="3"/>
  <c r="YH39" i="3"/>
  <c r="AAQ39" i="3"/>
  <c r="UT68" i="3"/>
  <c r="VB76" i="3"/>
  <c r="VI19" i="3"/>
  <c r="ZW45" i="3"/>
  <c r="XN45" i="3"/>
  <c r="XG140" i="3"/>
  <c r="ZP140" i="3"/>
  <c r="UY186" i="3"/>
  <c r="YH128" i="3"/>
  <c r="AAQ128" i="3"/>
  <c r="VI32" i="3"/>
  <c r="VD15" i="3"/>
  <c r="VZ143" i="3"/>
  <c r="VZ59" i="3"/>
  <c r="UV25" i="3"/>
  <c r="YL38" i="3"/>
  <c r="AAU38" i="3"/>
  <c r="US29" i="3"/>
  <c r="UR123" i="3"/>
  <c r="UR3" i="3"/>
  <c r="VL193" i="3"/>
  <c r="VK188" i="3"/>
  <c r="UR133" i="3"/>
  <c r="VD152" i="3"/>
  <c r="WH68" i="3"/>
  <c r="VZ110" i="3"/>
  <c r="VQ127" i="3"/>
  <c r="YE124" i="3"/>
  <c r="AAN124" i="3"/>
  <c r="AAL184" i="3"/>
  <c r="YC184" i="3"/>
  <c r="WE37" i="3"/>
  <c r="VD117" i="3"/>
  <c r="ZW179" i="3"/>
  <c r="XN179" i="3"/>
  <c r="YJ129" i="3"/>
  <c r="AAS129" i="3"/>
  <c r="VG103" i="3"/>
  <c r="VI146" i="3"/>
  <c r="AAN153" i="3"/>
  <c r="YE153" i="3"/>
  <c r="XN94" i="3"/>
  <c r="ZW94" i="3"/>
  <c r="VD61" i="3"/>
  <c r="ZW166" i="3"/>
  <c r="XN166" i="3"/>
  <c r="VG160" i="3"/>
  <c r="AAS184" i="3"/>
  <c r="YJ184" i="3"/>
  <c r="XN159" i="3"/>
  <c r="ZW159" i="3"/>
  <c r="AAO165" i="3"/>
  <c r="YF165" i="3"/>
  <c r="UW115" i="3"/>
  <c r="ZR143" i="3"/>
  <c r="XI143" i="3"/>
  <c r="ZR33" i="3"/>
  <c r="XI33" i="3"/>
  <c r="VD5" i="3"/>
  <c r="ZP175" i="3"/>
  <c r="XG175" i="3"/>
  <c r="UU184" i="3"/>
  <c r="WD187" i="3"/>
  <c r="YH101" i="3"/>
  <c r="AAQ101" i="3"/>
  <c r="VA162" i="3"/>
  <c r="VH192" i="3"/>
  <c r="XG200" i="3"/>
  <c r="ZP200" i="3"/>
  <c r="UW199" i="3"/>
  <c r="VQ191" i="3"/>
  <c r="VZ171" i="3"/>
  <c r="VH162" i="3"/>
  <c r="AAP169" i="3"/>
  <c r="YG169" i="3"/>
  <c r="ZR198" i="3"/>
  <c r="XI198" i="3"/>
  <c r="VA199" i="3"/>
  <c r="VH197" i="3"/>
  <c r="AAQ173" i="3"/>
  <c r="YH173" i="3"/>
  <c r="WH163" i="3"/>
  <c r="VI186" i="3"/>
  <c r="VQ199" i="3"/>
  <c r="AAT36" i="3"/>
  <c r="YK36" i="3"/>
  <c r="XG108" i="3"/>
  <c r="ZP108" i="3"/>
  <c r="WD101" i="3"/>
  <c r="UR13" i="3"/>
  <c r="WE92" i="3"/>
  <c r="VK61" i="3"/>
  <c r="VU20" i="3"/>
  <c r="VC21" i="3"/>
  <c r="OG35" i="3"/>
  <c r="UP115" i="3"/>
  <c r="WG23" i="3"/>
  <c r="YC86" i="3"/>
  <c r="AAL86" i="3"/>
  <c r="VG13" i="3"/>
  <c r="YF160" i="3"/>
  <c r="AAO160" i="3"/>
  <c r="UW118" i="3"/>
  <c r="UT70" i="3"/>
  <c r="AAS175" i="3"/>
  <c r="YJ175" i="3"/>
  <c r="AAL149" i="3"/>
  <c r="YC149" i="3"/>
  <c r="AAS20" i="3"/>
  <c r="YJ20" i="3"/>
  <c r="YR87" i="3"/>
  <c r="ABA87" i="3"/>
  <c r="VI97" i="3"/>
  <c r="UW13" i="3"/>
  <c r="UO13" i="3"/>
  <c r="OG64" i="3"/>
  <c r="UW102" i="3"/>
  <c r="VL69" i="3"/>
  <c r="UY163" i="3"/>
  <c r="YC7" i="3"/>
  <c r="AAL7" i="3"/>
  <c r="XG72" i="3"/>
  <c r="ZP72" i="3"/>
  <c r="WF111" i="3"/>
  <c r="AAP25" i="3"/>
  <c r="YG25" i="3"/>
  <c r="UP46" i="3"/>
  <c r="WG90" i="3"/>
  <c r="OG77" i="3"/>
  <c r="VU84" i="3"/>
  <c r="VF95" i="3"/>
  <c r="VU99" i="3"/>
  <c r="VJ116" i="3"/>
  <c r="US11" i="3"/>
  <c r="VH92" i="3"/>
  <c r="AAL134" i="3"/>
  <c r="YC134" i="3"/>
  <c r="VJ69" i="3"/>
  <c r="AAU56" i="3"/>
  <c r="YL56" i="3"/>
  <c r="XN102" i="3"/>
  <c r="ZW102" i="3"/>
  <c r="UR51" i="3"/>
  <c r="AAN45" i="3"/>
  <c r="YE45" i="3"/>
  <c r="VB82" i="3"/>
  <c r="AAU106" i="3"/>
  <c r="YL106" i="3"/>
  <c r="UW9" i="3"/>
  <c r="VC78" i="3"/>
  <c r="UY107" i="3"/>
  <c r="AAP58" i="3"/>
  <c r="YG58" i="3"/>
  <c r="UY10" i="3"/>
  <c r="XG107" i="3"/>
  <c r="ZP107" i="3"/>
  <c r="VW109" i="3"/>
  <c r="UR26" i="3"/>
  <c r="WG4" i="3"/>
  <c r="VG155" i="3"/>
  <c r="UY70" i="3"/>
  <c r="AAQ9" i="3"/>
  <c r="YH9" i="3"/>
  <c r="UW47" i="3"/>
  <c r="YR115" i="3"/>
  <c r="ABA115" i="3"/>
  <c r="UV79" i="3"/>
  <c r="VG41" i="3"/>
  <c r="VZ32" i="3"/>
  <c r="VK36" i="3"/>
  <c r="AAL81" i="3"/>
  <c r="YC81" i="3"/>
  <c r="YK164" i="3"/>
  <c r="AAT164" i="3"/>
  <c r="VW75" i="3"/>
  <c r="UR73" i="3"/>
  <c r="VZ97" i="3"/>
  <c r="WH81" i="3"/>
  <c r="VF100" i="3"/>
  <c r="UQ155" i="3"/>
  <c r="VF98" i="3"/>
  <c r="UO148" i="3"/>
  <c r="VC65" i="3"/>
  <c r="VA12" i="3"/>
  <c r="YG19" i="3"/>
  <c r="AAP19" i="3"/>
  <c r="UY65" i="3"/>
  <c r="UN161" i="3"/>
  <c r="WD80" i="3"/>
  <c r="VC162" i="3"/>
  <c r="WF8" i="3"/>
  <c r="VF39" i="3"/>
  <c r="ABA13" i="3"/>
  <c r="YR13" i="3"/>
  <c r="UY60" i="3"/>
  <c r="YK114" i="3"/>
  <c r="AAT114" i="3"/>
  <c r="UR96" i="3"/>
  <c r="VJ127" i="3"/>
  <c r="YH116" i="3"/>
  <c r="AAQ116" i="3"/>
  <c r="US153" i="3"/>
  <c r="WG121" i="3"/>
  <c r="VW48" i="3"/>
  <c r="WG198" i="3"/>
  <c r="VF130" i="3"/>
  <c r="YE162" i="3"/>
  <c r="AAN162" i="3"/>
  <c r="VF18" i="3"/>
  <c r="VL194" i="3"/>
  <c r="VZ123" i="3"/>
  <c r="VI158" i="3"/>
  <c r="AAU135" i="3"/>
  <c r="YL135" i="3"/>
  <c r="UT174" i="3"/>
  <c r="VK135" i="3"/>
  <c r="VU127" i="3"/>
  <c r="VH140" i="3"/>
  <c r="VK157" i="3"/>
  <c r="YH183" i="3"/>
  <c r="AAQ183" i="3"/>
  <c r="WD147" i="3"/>
  <c r="UR194" i="3"/>
  <c r="WG187" i="3"/>
  <c r="WE162" i="3"/>
  <c r="WG182" i="3"/>
  <c r="UR88" i="3"/>
  <c r="AAQ190" i="3"/>
  <c r="YH190" i="3"/>
  <c r="VL90" i="3"/>
  <c r="VQ167" i="3"/>
  <c r="VC149" i="3"/>
  <c r="VI171" i="3"/>
  <c r="VU158" i="3"/>
  <c r="VA144" i="3"/>
  <c r="AAP109" i="3"/>
  <c r="YG109" i="3"/>
  <c r="WF191" i="3"/>
  <c r="WG165" i="3"/>
  <c r="VQ181" i="3"/>
  <c r="VZ189" i="3"/>
  <c r="VK182" i="3"/>
  <c r="WI191" i="3"/>
  <c r="UU173" i="3"/>
  <c r="AAU147" i="3"/>
  <c r="YL147" i="3"/>
  <c r="WI169" i="3"/>
  <c r="UY187" i="3"/>
  <c r="VK73" i="3"/>
  <c r="VG31" i="3"/>
  <c r="YE7" i="3"/>
  <c r="AAN7" i="3"/>
  <c r="VG132" i="3"/>
  <c r="VB91" i="3"/>
  <c r="VZ42" i="3"/>
  <c r="VH90" i="3"/>
  <c r="UO149" i="3"/>
  <c r="VJ83" i="3"/>
  <c r="YJ82" i="3"/>
  <c r="AAS82" i="3"/>
  <c r="AAS88" i="3"/>
  <c r="YJ88" i="3"/>
  <c r="YE109" i="3"/>
  <c r="AAN109" i="3"/>
  <c r="UR25" i="3"/>
  <c r="VL61" i="3"/>
  <c r="YL19" i="3"/>
  <c r="AAU19" i="3"/>
  <c r="YH49" i="3"/>
  <c r="AAQ49" i="3"/>
  <c r="YJ13" i="3"/>
  <c r="AAS13" i="3"/>
  <c r="WG89" i="3"/>
  <c r="YE126" i="3"/>
  <c r="AAN126" i="3"/>
  <c r="UV64" i="3"/>
  <c r="VU8" i="3"/>
  <c r="WG31" i="3"/>
  <c r="WF66" i="3"/>
  <c r="UW44" i="3"/>
  <c r="AAT47" i="3"/>
  <c r="YK47" i="3"/>
  <c r="UP47" i="3"/>
  <c r="VW44" i="3"/>
  <c r="VZ33" i="3"/>
  <c r="VL96" i="3"/>
  <c r="AAT134" i="3"/>
  <c r="YK134" i="3"/>
  <c r="VB31" i="3"/>
  <c r="VG15" i="3"/>
  <c r="UT87" i="3"/>
  <c r="ZR98" i="3"/>
  <c r="XI98" i="3"/>
  <c r="WE109" i="3"/>
  <c r="UU18" i="3"/>
  <c r="AAU132" i="3"/>
  <c r="YL132" i="3"/>
  <c r="VA101" i="3"/>
  <c r="UR74" i="3"/>
  <c r="WG127" i="3"/>
  <c r="VF73" i="3"/>
  <c r="AAL57" i="3"/>
  <c r="YC57" i="3"/>
  <c r="VG54" i="3"/>
  <c r="VH68" i="3"/>
  <c r="US94" i="3"/>
  <c r="VF27" i="3"/>
  <c r="YL27" i="3"/>
  <c r="AAU27" i="3"/>
  <c r="UV90" i="3"/>
  <c r="AAQ44" i="3"/>
  <c r="YH44" i="3"/>
  <c r="YJ145" i="3"/>
  <c r="AAS145" i="3"/>
  <c r="VF132" i="3"/>
  <c r="VW19" i="3"/>
  <c r="YK73" i="3"/>
  <c r="AAT73" i="3"/>
  <c r="YL70" i="3"/>
  <c r="AAU70" i="3"/>
  <c r="VC190" i="3"/>
  <c r="UX51" i="3"/>
  <c r="WF141" i="3"/>
  <c r="VH5" i="3"/>
  <c r="US9" i="3"/>
  <c r="UT50" i="3"/>
  <c r="VK38" i="3"/>
  <c r="UW109" i="3"/>
  <c r="VF56" i="3"/>
  <c r="AAS127" i="3"/>
  <c r="YJ127" i="3"/>
  <c r="WG111" i="3"/>
  <c r="VC113" i="3"/>
  <c r="AAN21" i="3"/>
  <c r="YE21" i="3"/>
  <c r="US133" i="3"/>
  <c r="VZ38" i="3"/>
  <c r="VI41" i="3"/>
  <c r="VD12" i="3"/>
  <c r="XI89" i="3"/>
  <c r="ZR89" i="3"/>
  <c r="VH175" i="3"/>
  <c r="UP91" i="3"/>
  <c r="US170" i="3"/>
  <c r="ZR15" i="3"/>
  <c r="XI15" i="3"/>
  <c r="ZR110" i="3"/>
  <c r="XI110" i="3"/>
  <c r="AAN99" i="3"/>
  <c r="YE99" i="3"/>
  <c r="AAP111" i="3"/>
  <c r="YG111" i="3"/>
  <c r="AAL153" i="3"/>
  <c r="YC153" i="3"/>
  <c r="UP142" i="3"/>
  <c r="UY166" i="3"/>
  <c r="VZ129" i="3"/>
  <c r="UU78" i="3"/>
  <c r="ZR121" i="3"/>
  <c r="XI121" i="3"/>
  <c r="UY173" i="3"/>
  <c r="WC118" i="3"/>
  <c r="VA158" i="3"/>
  <c r="VF131" i="3"/>
  <c r="VQ115" i="3"/>
  <c r="UR85" i="3"/>
  <c r="US137" i="3"/>
  <c r="WG85" i="3"/>
  <c r="VW111" i="3"/>
  <c r="UX96" i="3"/>
  <c r="AAP75" i="3"/>
  <c r="YG75" i="3"/>
  <c r="YE101" i="3"/>
  <c r="AAN101" i="3"/>
  <c r="VI125" i="3"/>
  <c r="VW107" i="3"/>
  <c r="UW66" i="3"/>
  <c r="XN181" i="3"/>
  <c r="ZW181" i="3"/>
  <c r="VQ96" i="3"/>
  <c r="VF104" i="3"/>
  <c r="VC199" i="3"/>
  <c r="VC155" i="3"/>
  <c r="US152" i="3"/>
  <c r="KY198" i="3"/>
  <c r="UO194" i="3"/>
  <c r="UR78" i="3"/>
  <c r="UW40" i="3"/>
  <c r="WI168" i="3"/>
  <c r="VF140" i="3"/>
  <c r="VZ156" i="3"/>
  <c r="VD159" i="3"/>
  <c r="VQ162" i="3"/>
  <c r="VC171" i="3"/>
  <c r="YG191" i="3"/>
  <c r="AAP191" i="3"/>
  <c r="WG191" i="3"/>
  <c r="UN119" i="3"/>
  <c r="AAT126" i="3"/>
  <c r="YK126" i="3"/>
  <c r="VU179" i="3"/>
  <c r="AAT162" i="3"/>
  <c r="YK162" i="3"/>
  <c r="WC185" i="3"/>
  <c r="UU163" i="3"/>
  <c r="VG182" i="3"/>
  <c r="WC161" i="3"/>
  <c r="WC126" i="3"/>
  <c r="XI186" i="3"/>
  <c r="ZR186" i="3"/>
  <c r="UT194" i="3"/>
  <c r="UP165" i="3"/>
  <c r="VB186" i="3"/>
  <c r="UO168" i="3"/>
  <c r="WF156" i="3"/>
  <c r="VI180" i="3"/>
  <c r="VA160" i="3"/>
  <c r="YG193" i="3"/>
  <c r="AAP193" i="3"/>
  <c r="VA172" i="3"/>
  <c r="VA187" i="3"/>
  <c r="UW192" i="3"/>
  <c r="UN195" i="3"/>
  <c r="VK51" i="3"/>
  <c r="VU69" i="3"/>
  <c r="UO42" i="3"/>
  <c r="UX44" i="3"/>
  <c r="UT127" i="3"/>
  <c r="WI9" i="3"/>
  <c r="AAS89" i="3"/>
  <c r="YJ89" i="3"/>
  <c r="WF116" i="3"/>
  <c r="WG151" i="3"/>
  <c r="UQ84" i="3"/>
  <c r="VK137" i="3"/>
  <c r="VW92" i="3"/>
  <c r="VL141" i="3"/>
  <c r="VI33" i="3"/>
  <c r="UR19" i="3"/>
  <c r="WF16" i="3"/>
  <c r="AAP172" i="3"/>
  <c r="YG172" i="3"/>
  <c r="AAP145" i="3"/>
  <c r="YG145" i="3"/>
  <c r="UQ173" i="3"/>
  <c r="VB198" i="3"/>
  <c r="VJ185" i="3"/>
  <c r="VJ198" i="3"/>
  <c r="VA155" i="3"/>
  <c r="VQ182" i="3"/>
  <c r="VT171" i="3"/>
  <c r="AAT133" i="3"/>
  <c r="YK133" i="3"/>
  <c r="VL128" i="3"/>
  <c r="UU21" i="3"/>
  <c r="YK61" i="3"/>
  <c r="AAT61" i="3"/>
  <c r="VI20" i="3"/>
  <c r="WF74" i="3"/>
  <c r="WD98" i="3"/>
  <c r="VU12" i="3"/>
  <c r="VD60" i="3"/>
  <c r="UW97" i="3"/>
  <c r="UW101" i="3"/>
  <c r="VA113" i="3"/>
  <c r="KY95" i="3"/>
  <c r="VK133" i="3"/>
  <c r="UQ22" i="3"/>
  <c r="WI182" i="3"/>
  <c r="WH151" i="3"/>
  <c r="VG139" i="3"/>
  <c r="VJ178" i="3"/>
  <c r="UO193" i="3"/>
  <c r="VG167" i="3"/>
  <c r="UT190" i="3"/>
  <c r="VQ38" i="3"/>
  <c r="VW17" i="3"/>
  <c r="UZ11" i="3"/>
  <c r="UY36" i="3"/>
  <c r="VI150" i="3"/>
  <c r="VB97" i="3"/>
  <c r="VV64" i="3"/>
  <c r="VD140" i="3"/>
  <c r="WC84" i="3"/>
  <c r="UV89" i="3"/>
  <c r="VJ30" i="3"/>
  <c r="VZ12" i="3"/>
  <c r="VK200" i="3"/>
  <c r="UT165" i="3"/>
  <c r="YG199" i="3"/>
  <c r="AAP199" i="3"/>
  <c r="UT156" i="3"/>
  <c r="UN61" i="3"/>
  <c r="WI68" i="3"/>
  <c r="VT162" i="3"/>
  <c r="UU107" i="3"/>
  <c r="UO172" i="3"/>
  <c r="VJ183" i="3"/>
  <c r="UW200" i="3"/>
  <c r="UU17" i="3"/>
  <c r="VA150" i="3"/>
  <c r="WD198" i="3"/>
  <c r="VW90" i="3"/>
  <c r="WG41" i="3"/>
  <c r="WH88" i="3"/>
  <c r="UY111" i="3"/>
  <c r="YK7" i="3"/>
  <c r="AAT7" i="3"/>
  <c r="WE79" i="3"/>
  <c r="WC52" i="3"/>
  <c r="VY37" i="3"/>
  <c r="VV47" i="3"/>
  <c r="WI145" i="3"/>
  <c r="WH27" i="3"/>
  <c r="AAT146" i="3"/>
  <c r="YK146" i="3"/>
  <c r="YK68" i="3"/>
  <c r="AAT68" i="3"/>
  <c r="UZ51" i="3"/>
  <c r="UU103" i="3"/>
  <c r="VB172" i="3"/>
  <c r="AAP155" i="3"/>
  <c r="YG155" i="3"/>
  <c r="VD170" i="3"/>
  <c r="VI165" i="3"/>
  <c r="VW121" i="3"/>
  <c r="YJ170" i="3"/>
  <c r="AAS170" i="3"/>
  <c r="UW179" i="3"/>
  <c r="WD116" i="3"/>
  <c r="VY132" i="3"/>
  <c r="VA53" i="3"/>
  <c r="UN90" i="3"/>
  <c r="VL108" i="3"/>
  <c r="ZW143" i="3"/>
  <c r="XN143" i="3"/>
  <c r="UR69" i="3"/>
  <c r="UT98" i="3"/>
  <c r="UO104" i="3"/>
  <c r="KY82" i="3"/>
  <c r="YK14" i="3"/>
  <c r="AAT14" i="3"/>
  <c r="VU75" i="3"/>
  <c r="VU133" i="3"/>
  <c r="WI81" i="3"/>
  <c r="UP64" i="3"/>
  <c r="UR164" i="3"/>
  <c r="VA136" i="3"/>
  <c r="UR139" i="3"/>
  <c r="UR142" i="3"/>
  <c r="WF174" i="3"/>
  <c r="VZ99" i="3"/>
  <c r="VG98" i="3"/>
  <c r="AAT121" i="3"/>
  <c r="YK121" i="3"/>
  <c r="VL20" i="3"/>
  <c r="WI19" i="3"/>
  <c r="YG60" i="3"/>
  <c r="AAP60" i="3"/>
  <c r="UP45" i="3"/>
  <c r="UX75" i="3"/>
  <c r="VV121" i="3"/>
  <c r="UZ71" i="3"/>
  <c r="YJ51" i="3"/>
  <c r="AAS51" i="3"/>
  <c r="UX98" i="3"/>
  <c r="WE52" i="3"/>
  <c r="VB92" i="3"/>
  <c r="YG130" i="3"/>
  <c r="AAP130" i="3"/>
  <c r="WI164" i="3"/>
  <c r="UO132" i="3"/>
  <c r="WD169" i="3"/>
  <c r="VK156" i="3"/>
  <c r="VU199" i="3"/>
  <c r="VY182" i="3"/>
  <c r="WG40" i="3"/>
  <c r="WC12" i="3"/>
  <c r="UQ10" i="3"/>
  <c r="UR30" i="3"/>
  <c r="UP65" i="3"/>
  <c r="QK81" i="3"/>
  <c r="WI8" i="3"/>
  <c r="WB4" i="3"/>
  <c r="VB62" i="3"/>
  <c r="VW30" i="3"/>
  <c r="VZ8" i="3"/>
  <c r="VJ16" i="3"/>
  <c r="UW105" i="3"/>
  <c r="US49" i="3"/>
  <c r="UP60" i="3"/>
  <c r="VC112" i="3"/>
  <c r="WC78" i="3"/>
  <c r="UQ47" i="3"/>
  <c r="VV38" i="3"/>
  <c r="WD91" i="3"/>
  <c r="WI193" i="3"/>
  <c r="UT49" i="3"/>
  <c r="WC32" i="3"/>
  <c r="UR29" i="3"/>
  <c r="UN104" i="3"/>
  <c r="WD72" i="3"/>
  <c r="UO50" i="3"/>
  <c r="VY120" i="3"/>
  <c r="UU31" i="3"/>
  <c r="WI30" i="3"/>
  <c r="WI170" i="3"/>
  <c r="UU136" i="3"/>
  <c r="UX33" i="3"/>
  <c r="UQ41" i="3"/>
  <c r="VT104" i="3"/>
  <c r="UY17" i="3"/>
  <c r="UR113" i="3"/>
  <c r="UV28" i="3"/>
  <c r="UR32" i="3"/>
  <c r="UQ174" i="3"/>
  <c r="UZ50" i="3"/>
  <c r="US112" i="3"/>
  <c r="UV121" i="3"/>
  <c r="VV36" i="3"/>
  <c r="QK42" i="3"/>
  <c r="VV74" i="3"/>
  <c r="VE3" i="3"/>
  <c r="VE51" i="3"/>
  <c r="VG97" i="3"/>
  <c r="UT151" i="3"/>
  <c r="UZ36" i="3"/>
  <c r="VV16" i="3"/>
  <c r="VT44" i="3"/>
  <c r="VU135" i="3"/>
  <c r="QK92" i="3"/>
  <c r="WC93" i="3"/>
  <c r="VG127" i="3"/>
  <c r="VW108" i="3"/>
  <c r="US97" i="3"/>
  <c r="VF161" i="3"/>
  <c r="VE43" i="3"/>
  <c r="UT102" i="3"/>
  <c r="QK140" i="3"/>
  <c r="WG44" i="3"/>
  <c r="UY130" i="3"/>
  <c r="WB85" i="3"/>
  <c r="UY47" i="3"/>
  <c r="VC127" i="3"/>
  <c r="VE57" i="3"/>
  <c r="UN15" i="3"/>
  <c r="WD65" i="3"/>
  <c r="VF116" i="3"/>
  <c r="WB186" i="3"/>
  <c r="WG157" i="3"/>
  <c r="UT72" i="3"/>
  <c r="WI163" i="3"/>
  <c r="UY50" i="3"/>
  <c r="WF42" i="3"/>
  <c r="UY126" i="3"/>
  <c r="WC23" i="3"/>
  <c r="UP53" i="3"/>
  <c r="WF25" i="3"/>
  <c r="VQ86" i="3"/>
  <c r="WC71" i="3"/>
  <c r="UN193" i="3"/>
  <c r="UT123" i="3"/>
  <c r="VF78" i="3"/>
  <c r="WE126" i="3"/>
  <c r="UX150" i="3"/>
  <c r="WI105" i="3"/>
  <c r="VT198" i="3"/>
  <c r="VH25" i="3"/>
  <c r="WH59" i="3"/>
  <c r="WE68" i="3"/>
  <c r="UN135" i="3"/>
  <c r="UZ103" i="3"/>
  <c r="VW173" i="3"/>
  <c r="VF121" i="3"/>
  <c r="UY117" i="3"/>
  <c r="UQ121" i="3"/>
  <c r="WD168" i="3"/>
  <c r="VD136" i="3"/>
  <c r="UX162" i="3"/>
  <c r="UX169" i="3"/>
  <c r="UU177" i="3"/>
  <c r="UZ168" i="3"/>
  <c r="WE196" i="3"/>
  <c r="XG177" i="3"/>
  <c r="ZP177" i="3"/>
  <c r="YN55" i="3"/>
  <c r="AAW55" i="3"/>
  <c r="AAN82" i="3"/>
  <c r="YE82" i="3"/>
  <c r="ZX15" i="3"/>
  <c r="XO15" i="3"/>
  <c r="ZW33" i="3"/>
  <c r="XN33" i="3"/>
  <c r="ZN46" i="3"/>
  <c r="XE46" i="3"/>
  <c r="AAP76" i="3"/>
  <c r="YG76" i="3"/>
  <c r="YI13" i="3"/>
  <c r="AAR13" i="3"/>
  <c r="XL30" i="3"/>
  <c r="ZU30" i="3"/>
  <c r="YR51" i="3"/>
  <c r="ABA51" i="3"/>
  <c r="XQ101" i="3"/>
  <c r="ZZ101" i="3"/>
  <c r="ABA50" i="3"/>
  <c r="YR50" i="3"/>
  <c r="KX102" i="3"/>
  <c r="NK102" i="3" s="1"/>
  <c r="NV102" i="3"/>
  <c r="AAU54" i="3"/>
  <c r="YL54" i="3"/>
  <c r="ZR41" i="3"/>
  <c r="XI41" i="3"/>
  <c r="XL61" i="3"/>
  <c r="ZU61" i="3"/>
  <c r="OG185" i="3"/>
  <c r="YP194" i="3"/>
  <c r="AAY194" i="3"/>
  <c r="XS12" i="3"/>
  <c r="AAB12" i="3"/>
  <c r="XM11" i="3"/>
  <c r="ZV11" i="3"/>
  <c r="AAB109" i="3"/>
  <c r="XS109" i="3"/>
  <c r="VU122" i="3"/>
  <c r="AAP139" i="3"/>
  <c r="YG139" i="3"/>
  <c r="US27" i="3"/>
  <c r="ZN51" i="3"/>
  <c r="XE51" i="3"/>
  <c r="AAV105" i="3"/>
  <c r="YM105" i="3"/>
  <c r="XI81" i="3"/>
  <c r="ZR81" i="3"/>
  <c r="OG147" i="3"/>
  <c r="XR67" i="3"/>
  <c r="AAA67" i="3"/>
  <c r="AAW129" i="3"/>
  <c r="YN129" i="3"/>
  <c r="YN169" i="3"/>
  <c r="AAW169" i="3"/>
  <c r="XI80" i="3"/>
  <c r="ZR80" i="3"/>
  <c r="XD171" i="3"/>
  <c r="ZM171" i="3"/>
  <c r="YJ123" i="3"/>
  <c r="AAS123" i="3"/>
  <c r="XD130" i="3"/>
  <c r="ZM130" i="3"/>
  <c r="XS192" i="3"/>
  <c r="AAB192" i="3"/>
  <c r="XF184" i="3"/>
  <c r="ZO184" i="3"/>
  <c r="QK28" i="3"/>
  <c r="ZG114" i="3"/>
  <c r="WX114" i="3"/>
  <c r="ZN143" i="3"/>
  <c r="XE143" i="3"/>
  <c r="AAB108" i="3"/>
  <c r="XS108" i="3"/>
  <c r="AAC31" i="3"/>
  <c r="XT31" i="3"/>
  <c r="AAU139" i="3"/>
  <c r="YL139" i="3"/>
  <c r="XU50" i="3"/>
  <c r="AAD50" i="3"/>
  <c r="ZU114" i="3"/>
  <c r="XL114" i="3"/>
  <c r="YJ43" i="3"/>
  <c r="AAS43" i="3"/>
  <c r="YC122" i="3"/>
  <c r="AAL122" i="3"/>
  <c r="XG129" i="3"/>
  <c r="ZP129" i="3"/>
  <c r="AAQ97" i="3"/>
  <c r="YH97" i="3"/>
  <c r="WY186" i="3"/>
  <c r="ZH186" i="3"/>
  <c r="AAV146" i="3"/>
  <c r="YM146" i="3"/>
  <c r="YE190" i="3"/>
  <c r="AAN190" i="3"/>
  <c r="AAZ158" i="3"/>
  <c r="YQ158" i="3"/>
  <c r="XP134" i="3"/>
  <c r="ZY134" i="3"/>
  <c r="AAX194" i="3"/>
  <c r="YO194" i="3"/>
  <c r="XT193" i="3"/>
  <c r="AAC193" i="3"/>
  <c r="XI85" i="3"/>
  <c r="ZR85" i="3"/>
  <c r="YP83" i="3"/>
  <c r="AAY83" i="3"/>
  <c r="ZZ39" i="3"/>
  <c r="XQ39" i="3"/>
  <c r="XO42" i="3"/>
  <c r="ZX42" i="3"/>
  <c r="AAD115" i="3"/>
  <c r="XU115" i="3"/>
  <c r="ZJ131" i="3"/>
  <c r="XA131" i="3"/>
  <c r="AAV42" i="3"/>
  <c r="YM42" i="3"/>
  <c r="VU111" i="3"/>
  <c r="ZP109" i="3"/>
  <c r="XG109" i="3"/>
  <c r="XT118" i="3"/>
  <c r="AAC118" i="3"/>
  <c r="AAB86" i="3"/>
  <c r="XS86" i="3"/>
  <c r="ZH36" i="3"/>
  <c r="WY36" i="3"/>
  <c r="YG47" i="3"/>
  <c r="AAP47" i="3"/>
  <c r="ZR12" i="3"/>
  <c r="XI12" i="3"/>
  <c r="ZT117" i="3"/>
  <c r="XK117" i="3"/>
  <c r="VI116" i="3"/>
  <c r="AAC105" i="3"/>
  <c r="XT105" i="3"/>
  <c r="ZZ114" i="3"/>
  <c r="XQ114" i="3"/>
  <c r="ZP99" i="3"/>
  <c r="XG99" i="3"/>
  <c r="AAB80" i="3"/>
  <c r="XS80" i="3"/>
  <c r="XC180" i="3"/>
  <c r="ZL180" i="3"/>
  <c r="ZS166" i="3"/>
  <c r="XJ166" i="3"/>
  <c r="ZG138" i="3"/>
  <c r="WX138" i="3"/>
  <c r="OG180" i="3"/>
  <c r="YF156" i="3"/>
  <c r="AAO156" i="3"/>
  <c r="ZX136" i="3"/>
  <c r="XO136" i="3"/>
  <c r="VU186" i="3"/>
  <c r="WZ187" i="3"/>
  <c r="ZI187" i="3"/>
  <c r="VI22" i="3"/>
  <c r="AAN27" i="3"/>
  <c r="YE27" i="3"/>
  <c r="US48" i="3"/>
  <c r="AAT91" i="3"/>
  <c r="YK91" i="3"/>
  <c r="ZH61" i="3"/>
  <c r="WY61" i="3"/>
  <c r="XT20" i="3"/>
  <c r="AAC20" i="3"/>
  <c r="ZH77" i="3"/>
  <c r="WY77" i="3"/>
  <c r="XP26" i="3"/>
  <c r="ZY26" i="3"/>
  <c r="ZN92" i="3"/>
  <c r="XE92" i="3"/>
  <c r="AAW174" i="3"/>
  <c r="YN174" i="3"/>
  <c r="XE142" i="3"/>
  <c r="ZN142" i="3"/>
  <c r="YR90" i="3"/>
  <c r="ABA90" i="3"/>
  <c r="ZR108" i="3"/>
  <c r="XI108" i="3"/>
  <c r="AAP26" i="3"/>
  <c r="YG26" i="3"/>
  <c r="XJ50" i="3"/>
  <c r="ZS50" i="3"/>
  <c r="XM139" i="3"/>
  <c r="ZV139" i="3"/>
  <c r="XQ62" i="3"/>
  <c r="ZZ62" i="3"/>
  <c r="AAW23" i="3"/>
  <c r="YN23" i="3"/>
  <c r="VC3" i="3"/>
  <c r="XI76" i="3"/>
  <c r="ZR76" i="3"/>
  <c r="XT69" i="3"/>
  <c r="AAC69" i="3"/>
  <c r="AAP85" i="3"/>
  <c r="YG85" i="3"/>
  <c r="AAN8" i="3"/>
  <c r="YE8" i="3"/>
  <c r="VI28" i="3"/>
  <c r="YM96" i="3"/>
  <c r="AAV96" i="3"/>
  <c r="YK62" i="3"/>
  <c r="AAT62" i="3"/>
  <c r="WH62" i="3"/>
  <c r="AAO12" i="3"/>
  <c r="YF12" i="3"/>
  <c r="XN144" i="3"/>
  <c r="ZW144" i="3"/>
  <c r="VZ48" i="3"/>
  <c r="ZZ124" i="3"/>
  <c r="XQ124" i="3"/>
  <c r="AAU127" i="3"/>
  <c r="YL127" i="3"/>
  <c r="ZY59" i="3"/>
  <c r="XP59" i="3"/>
  <c r="ABA60" i="3"/>
  <c r="YR60" i="3"/>
  <c r="XJ39" i="3"/>
  <c r="ZS39" i="3"/>
  <c r="WF72" i="3"/>
  <c r="AAO22" i="3"/>
  <c r="YF22" i="3"/>
  <c r="XC32" i="3"/>
  <c r="ZL32" i="3"/>
  <c r="XC44" i="3"/>
  <c r="ZL44" i="3"/>
  <c r="XD116" i="3"/>
  <c r="ZM116" i="3"/>
  <c r="VC123" i="3"/>
  <c r="ZW12" i="3"/>
  <c r="XN12" i="3"/>
  <c r="ZZ34" i="3"/>
  <c r="XQ34" i="3"/>
  <c r="ZS18" i="3"/>
  <c r="XJ18" i="3"/>
  <c r="OG30" i="3"/>
  <c r="KY30" i="3"/>
  <c r="QK73" i="3"/>
  <c r="XU35" i="3"/>
  <c r="AAD35" i="3"/>
  <c r="AAN84" i="3"/>
  <c r="YE84" i="3"/>
  <c r="YK30" i="3"/>
  <c r="AAT30" i="3"/>
  <c r="WZ69" i="3"/>
  <c r="ZI69" i="3"/>
  <c r="VZ57" i="3"/>
  <c r="XZ114" i="3"/>
  <c r="AAI114" i="3"/>
  <c r="AAO114" i="3"/>
  <c r="YF114" i="3"/>
  <c r="VD91" i="3"/>
  <c r="XE115" i="3"/>
  <c r="ZN115" i="3"/>
  <c r="AAD17" i="3"/>
  <c r="XU17" i="3"/>
  <c r="XZ111" i="3"/>
  <c r="AAI111" i="3"/>
  <c r="AAO49" i="3"/>
  <c r="YF49" i="3"/>
  <c r="ZL25" i="3"/>
  <c r="XC25" i="3"/>
  <c r="VU7" i="3"/>
  <c r="VH3" i="3"/>
  <c r="OF71" i="3"/>
  <c r="NL71" i="3" s="1"/>
  <c r="NW71" i="3"/>
  <c r="YH7" i="3"/>
  <c r="AAQ7" i="3"/>
  <c r="AAC28" i="3"/>
  <c r="XT28" i="3"/>
  <c r="VJ32" i="3"/>
  <c r="XO66" i="3"/>
  <c r="ZX66" i="3"/>
  <c r="ZT102" i="3"/>
  <c r="XK102" i="3"/>
  <c r="YG132" i="3"/>
  <c r="AAP132" i="3"/>
  <c r="ZL80" i="3"/>
  <c r="XC80" i="3"/>
  <c r="WE146" i="3"/>
  <c r="YK50" i="3"/>
  <c r="AAT50" i="3"/>
  <c r="XP82" i="3"/>
  <c r="ZY82" i="3"/>
  <c r="WE3" i="3"/>
  <c r="YL43" i="3"/>
  <c r="AAU43" i="3"/>
  <c r="XK49" i="3"/>
  <c r="ZT49" i="3"/>
  <c r="ZR46" i="3"/>
  <c r="XI46" i="3"/>
  <c r="ZS108" i="3"/>
  <c r="XJ108" i="3"/>
  <c r="AAN54" i="3"/>
  <c r="YE54" i="3"/>
  <c r="YE118" i="3"/>
  <c r="AAN118" i="3"/>
  <c r="YH80" i="3"/>
  <c r="AAQ80" i="3"/>
  <c r="XN87" i="3"/>
  <c r="ZW87" i="3"/>
  <c r="ABA15" i="3"/>
  <c r="YR15" i="3"/>
  <c r="AAY73" i="3"/>
  <c r="YP73" i="3"/>
  <c r="VD62" i="3"/>
  <c r="ZH32" i="3"/>
  <c r="WY32" i="3"/>
  <c r="AAO24" i="3"/>
  <c r="YF24" i="3"/>
  <c r="AAU142" i="3"/>
  <c r="YL142" i="3"/>
  <c r="XP79" i="3"/>
  <c r="ZY79" i="3"/>
  <c r="WF46" i="3"/>
  <c r="YP140" i="3"/>
  <c r="AAY140" i="3"/>
  <c r="YJ133" i="3"/>
  <c r="AAS133" i="3"/>
  <c r="YR89" i="3"/>
  <c r="ABA89" i="3"/>
  <c r="WW175" i="3"/>
  <c r="ZF175" i="3"/>
  <c r="UQ39" i="3"/>
  <c r="ABA154" i="3"/>
  <c r="YR154" i="3"/>
  <c r="XD147" i="3"/>
  <c r="ZM147" i="3"/>
  <c r="VI151" i="3"/>
  <c r="AAN96" i="3"/>
  <c r="YE96" i="3"/>
  <c r="ZO19" i="3"/>
  <c r="XF19" i="3"/>
  <c r="WX53" i="3"/>
  <c r="ZG53" i="3"/>
  <c r="ZF149" i="3"/>
  <c r="WW149" i="3"/>
  <c r="ZM119" i="3"/>
  <c r="XD119" i="3"/>
  <c r="VD107" i="3"/>
  <c r="YE25" i="3"/>
  <c r="AAN25" i="3"/>
  <c r="VD145" i="3"/>
  <c r="VH119" i="3"/>
  <c r="XJ20" i="3"/>
  <c r="ZS20" i="3"/>
  <c r="AAQ76" i="3"/>
  <c r="YH76" i="3"/>
  <c r="VI153" i="3"/>
  <c r="ZR132" i="3"/>
  <c r="XI132" i="3"/>
  <c r="AAD153" i="3"/>
  <c r="XU153" i="3"/>
  <c r="VJ138" i="3"/>
  <c r="KY153" i="3"/>
  <c r="VZ93" i="3"/>
  <c r="ZW188" i="3"/>
  <c r="XN188" i="3"/>
  <c r="XN101" i="3"/>
  <c r="ZW101" i="3"/>
  <c r="WE132" i="3"/>
  <c r="VH91" i="3"/>
  <c r="ZJ21" i="3"/>
  <c r="XA21" i="3"/>
  <c r="ZL128" i="3"/>
  <c r="XC128" i="3"/>
  <c r="YH25" i="3"/>
  <c r="AAQ25" i="3"/>
  <c r="YR150" i="3"/>
  <c r="ABA150" i="3"/>
  <c r="YM110" i="3"/>
  <c r="AAV110" i="3"/>
  <c r="VZ175" i="3"/>
  <c r="YL6" i="3"/>
  <c r="AAU6" i="3"/>
  <c r="AAP113" i="3"/>
  <c r="YG113" i="3"/>
  <c r="AAQ169" i="3"/>
  <c r="YH169" i="3"/>
  <c r="WF27" i="3"/>
  <c r="VH78" i="3"/>
  <c r="VZ87" i="3"/>
  <c r="ZS61" i="3"/>
  <c r="XJ61" i="3"/>
  <c r="VI156" i="3"/>
  <c r="AAV139" i="3"/>
  <c r="YM139" i="3"/>
  <c r="ZW193" i="3"/>
  <c r="XN193" i="3"/>
  <c r="AAQ122" i="3"/>
  <c r="YH122" i="3"/>
  <c r="VJ174" i="3"/>
  <c r="WE136" i="3"/>
  <c r="ZX199" i="3"/>
  <c r="XO199" i="3"/>
  <c r="XE127" i="3"/>
  <c r="ZN127" i="3"/>
  <c r="ZH100" i="3"/>
  <c r="WY100" i="3"/>
  <c r="VJ177" i="3"/>
  <c r="US157" i="3"/>
  <c r="XZ183" i="3"/>
  <c r="AAI183" i="3"/>
  <c r="WX152" i="3"/>
  <c r="ZG152" i="3"/>
  <c r="XG171" i="3"/>
  <c r="ZP171" i="3"/>
  <c r="YP163" i="3"/>
  <c r="AAY163" i="3"/>
  <c r="WY187" i="3"/>
  <c r="ZH187" i="3"/>
  <c r="XK194" i="3"/>
  <c r="ZT194" i="3"/>
  <c r="YR194" i="3"/>
  <c r="ABA194" i="3"/>
  <c r="ZY174" i="3"/>
  <c r="XP174" i="3"/>
  <c r="VC153" i="3"/>
  <c r="XU199" i="3"/>
  <c r="AAD199" i="3"/>
  <c r="WE200" i="3"/>
  <c r="VI193" i="3"/>
  <c r="ZL167" i="3"/>
  <c r="XC167" i="3"/>
  <c r="VU178" i="3"/>
  <c r="WF166" i="3"/>
  <c r="XU195" i="3"/>
  <c r="AAD195" i="3"/>
  <c r="WE199" i="3"/>
  <c r="WF177" i="3"/>
  <c r="ZP186" i="3"/>
  <c r="XG186" i="3"/>
  <c r="VJ195" i="3"/>
  <c r="ZW175" i="3"/>
  <c r="XN175" i="3"/>
  <c r="XO81" i="3"/>
  <c r="ZX81" i="3"/>
  <c r="UP40" i="3"/>
  <c r="ABA134" i="3"/>
  <c r="YR134" i="3"/>
  <c r="WF20" i="3"/>
  <c r="XJ33" i="3"/>
  <c r="ZS33" i="3"/>
  <c r="VC166" i="3"/>
  <c r="VJ49" i="3"/>
  <c r="WW126" i="3"/>
  <c r="ZF126" i="3"/>
  <c r="VH76" i="3"/>
  <c r="WE77" i="3"/>
  <c r="YC100" i="3"/>
  <c r="AAL100" i="3"/>
  <c r="XI21" i="3"/>
  <c r="ZR21" i="3"/>
  <c r="YP17" i="3"/>
  <c r="AAY17" i="3"/>
  <c r="NW98" i="3"/>
  <c r="OF98" i="3"/>
  <c r="NL98" i="3" s="1"/>
  <c r="ZY164" i="3"/>
  <c r="XP164" i="3"/>
  <c r="WF50" i="3"/>
  <c r="VC26" i="3"/>
  <c r="AAU47" i="3"/>
  <c r="YL47" i="3"/>
  <c r="KY71" i="3"/>
  <c r="ZF171" i="3"/>
  <c r="WW171" i="3"/>
  <c r="XN19" i="3"/>
  <c r="ZW19" i="3"/>
  <c r="ZW77" i="3"/>
  <c r="XN77" i="3"/>
  <c r="VZ62" i="3"/>
  <c r="VZ26" i="3"/>
  <c r="VB47" i="3"/>
  <c r="US122" i="3"/>
  <c r="XE47" i="3"/>
  <c r="ZN47" i="3"/>
  <c r="XG22" i="3"/>
  <c r="ZP22" i="3"/>
  <c r="KX77" i="3"/>
  <c r="NK77" i="3" s="1"/>
  <c r="NV77" i="3"/>
  <c r="VU21" i="3"/>
  <c r="ZX149" i="3"/>
  <c r="XO149" i="3"/>
  <c r="ZG98" i="3"/>
  <c r="WX98" i="3"/>
  <c r="XJ21" i="3"/>
  <c r="ZS21" i="3"/>
  <c r="ZS44" i="3"/>
  <c r="XJ44" i="3"/>
  <c r="WE163" i="3"/>
  <c r="UP5" i="3"/>
  <c r="YG134" i="3"/>
  <c r="AAP134" i="3"/>
  <c r="WF130" i="3"/>
  <c r="WF122" i="3"/>
  <c r="XO23" i="3"/>
  <c r="ZX23" i="3"/>
  <c r="VH87" i="3"/>
  <c r="WE63" i="3"/>
  <c r="AAS38" i="3"/>
  <c r="YJ38" i="3"/>
  <c r="VB43" i="3"/>
  <c r="WF24" i="3"/>
  <c r="VI87" i="3"/>
  <c r="UP43" i="3"/>
  <c r="AAL143" i="3"/>
  <c r="YC143" i="3"/>
  <c r="YE55" i="3"/>
  <c r="AAN55" i="3"/>
  <c r="VQ124" i="3"/>
  <c r="XU27" i="3"/>
  <c r="AAD27" i="3"/>
  <c r="UQ79" i="3"/>
  <c r="AAT40" i="3"/>
  <c r="YK40" i="3"/>
  <c r="ZW46" i="3"/>
  <c r="XN46" i="3"/>
  <c r="ZJ46" i="3"/>
  <c r="XA46" i="3"/>
  <c r="AAT116" i="3"/>
  <c r="YK116" i="3"/>
  <c r="WE110" i="3"/>
  <c r="UQ74" i="3"/>
  <c r="ZR25" i="3"/>
  <c r="XI25" i="3"/>
  <c r="YK69" i="3"/>
  <c r="AAT69" i="3"/>
  <c r="YG153" i="3"/>
  <c r="AAP153" i="3"/>
  <c r="YJ105" i="3"/>
  <c r="AAS105" i="3"/>
  <c r="ZL5" i="3"/>
  <c r="XC5" i="3"/>
  <c r="NW158" i="3"/>
  <c r="OF158" i="3"/>
  <c r="NL158" i="3" s="1"/>
  <c r="YR119" i="3"/>
  <c r="ABA119" i="3"/>
  <c r="WE152" i="3"/>
  <c r="ZY3" i="3"/>
  <c r="XP3" i="3"/>
  <c r="YC65" i="3"/>
  <c r="AAL65" i="3"/>
  <c r="VZ80" i="3"/>
  <c r="VU107" i="3"/>
  <c r="UQ85" i="3"/>
  <c r="WF14" i="3"/>
  <c r="VI53" i="3"/>
  <c r="YH175" i="3"/>
  <c r="AAQ175" i="3"/>
  <c r="US99" i="3"/>
  <c r="VI147" i="3"/>
  <c r="VC145" i="3"/>
  <c r="WH127" i="3"/>
  <c r="ABA72" i="3"/>
  <c r="YR72" i="3"/>
  <c r="YE42" i="3"/>
  <c r="AAN42" i="3"/>
  <c r="QK24" i="3"/>
  <c r="ZP13" i="3"/>
  <c r="XG13" i="3"/>
  <c r="US96" i="3"/>
  <c r="VB183" i="3"/>
  <c r="UP70" i="3"/>
  <c r="VH14" i="3"/>
  <c r="UY127" i="3"/>
  <c r="ZS124" i="3"/>
  <c r="XJ124" i="3"/>
  <c r="ZP105" i="3"/>
  <c r="XG105" i="3"/>
  <c r="ZX174" i="3"/>
  <c r="XO174" i="3"/>
  <c r="YK98" i="3"/>
  <c r="AAT98" i="3"/>
  <c r="VU66" i="3"/>
  <c r="ZO75" i="3"/>
  <c r="XF75" i="3"/>
  <c r="WD127" i="3"/>
  <c r="WE118" i="3"/>
  <c r="US50" i="3"/>
  <c r="VD118" i="3"/>
  <c r="UP137" i="3"/>
  <c r="WX118" i="3"/>
  <c r="ZG118" i="3"/>
  <c r="WE44" i="3"/>
  <c r="ZJ196" i="3"/>
  <c r="XA196" i="3"/>
  <c r="XF147" i="3"/>
  <c r="ZO147" i="3"/>
  <c r="XJ125" i="3"/>
  <c r="ZS125" i="3"/>
  <c r="VD158" i="3"/>
  <c r="VZ124" i="3"/>
  <c r="YL167" i="3"/>
  <c r="AAU167" i="3"/>
  <c r="VH33" i="3"/>
  <c r="YJ81" i="3"/>
  <c r="AAS81" i="3"/>
  <c r="OG168" i="3"/>
  <c r="XA102" i="3"/>
  <c r="ZJ102" i="3"/>
  <c r="XN134" i="3"/>
  <c r="ZW134" i="3"/>
  <c r="XJ11" i="3"/>
  <c r="ZS11" i="3"/>
  <c r="UT139" i="3"/>
  <c r="XU154" i="3"/>
  <c r="AAD154" i="3"/>
  <c r="UU138" i="3"/>
  <c r="YC194" i="3"/>
  <c r="AAL194" i="3"/>
  <c r="ZN169" i="3"/>
  <c r="XE169" i="3"/>
  <c r="WX167" i="3"/>
  <c r="ZG167" i="3"/>
  <c r="XA134" i="3"/>
  <c r="ZJ134" i="3"/>
  <c r="XI183" i="3"/>
  <c r="ZR183" i="3"/>
  <c r="UN58" i="3"/>
  <c r="VB106" i="3"/>
  <c r="UP178" i="3"/>
  <c r="ABA183" i="3"/>
  <c r="YR183" i="3"/>
  <c r="UW175" i="3"/>
  <c r="YR190" i="3"/>
  <c r="ABA190" i="3"/>
  <c r="US159" i="3"/>
  <c r="VU171" i="3"/>
  <c r="VD58" i="3"/>
  <c r="WD152" i="3"/>
  <c r="YP193" i="3"/>
  <c r="AAY193" i="3"/>
  <c r="VD165" i="3"/>
  <c r="AAP184" i="3"/>
  <c r="YG184" i="3"/>
  <c r="VQ187" i="3"/>
  <c r="YL189" i="3"/>
  <c r="AAU189" i="3"/>
  <c r="XJ193" i="3"/>
  <c r="ZS193" i="3"/>
  <c r="AAU172" i="3"/>
  <c r="YL172" i="3"/>
  <c r="UO198" i="3"/>
  <c r="XA193" i="3"/>
  <c r="ZJ193" i="3"/>
  <c r="VU121" i="3"/>
  <c r="VG184" i="3"/>
  <c r="UQ184" i="3"/>
  <c r="XE183" i="3"/>
  <c r="ZN183" i="3"/>
  <c r="AAL181" i="3"/>
  <c r="YC181" i="3"/>
  <c r="VJ161" i="3"/>
  <c r="AAL185" i="3"/>
  <c r="YC185" i="3"/>
  <c r="AAP190" i="3"/>
  <c r="YG190" i="3"/>
  <c r="WD41" i="3"/>
  <c r="ZW47" i="3"/>
  <c r="XN47" i="3"/>
  <c r="UQ73" i="3"/>
  <c r="YC42" i="3"/>
  <c r="AAL42" i="3"/>
  <c r="YF103" i="3"/>
  <c r="AAO103" i="3"/>
  <c r="ZP32" i="3"/>
  <c r="XG32" i="3"/>
  <c r="VZ4" i="3"/>
  <c r="VD181" i="3"/>
  <c r="AAN37" i="3"/>
  <c r="YE37" i="3"/>
  <c r="QK78" i="3"/>
  <c r="UY18" i="3"/>
  <c r="UY77" i="3"/>
  <c r="VK25" i="3"/>
  <c r="UN66" i="3"/>
  <c r="US18" i="3"/>
  <c r="VF5" i="3"/>
  <c r="US70" i="3"/>
  <c r="XJ34" i="3"/>
  <c r="ZS34" i="3"/>
  <c r="ABA21" i="3"/>
  <c r="YR21" i="3"/>
  <c r="UY144" i="3"/>
  <c r="XG146" i="3"/>
  <c r="ZP146" i="3"/>
  <c r="VD34" i="3"/>
  <c r="UO102" i="3"/>
  <c r="VG46" i="3"/>
  <c r="AAO9" i="3"/>
  <c r="YF9" i="3"/>
  <c r="VA7" i="3"/>
  <c r="VA83" i="3"/>
  <c r="VQ147" i="3"/>
  <c r="VJ112" i="3"/>
  <c r="YE6" i="3"/>
  <c r="AAN6" i="3"/>
  <c r="ZR19" i="3"/>
  <c r="XI19" i="3"/>
  <c r="UY61" i="3"/>
  <c r="AAS10" i="3"/>
  <c r="YJ10" i="3"/>
  <c r="VK46" i="3"/>
  <c r="WE111" i="3"/>
  <c r="AAP51" i="3"/>
  <c r="YG51" i="3"/>
  <c r="YC98" i="3"/>
  <c r="AAL98" i="3"/>
  <c r="UW85" i="3"/>
  <c r="ZW6" i="3"/>
  <c r="XN6" i="3"/>
  <c r="OG182" i="3"/>
  <c r="WE80" i="3"/>
  <c r="VI111" i="3"/>
  <c r="UO157" i="3"/>
  <c r="AAL33" i="3"/>
  <c r="YC33" i="3"/>
  <c r="UW73" i="3"/>
  <c r="VL65" i="3"/>
  <c r="VJ57" i="3"/>
  <c r="VZ52" i="3"/>
  <c r="UY16" i="3"/>
  <c r="UO12" i="3"/>
  <c r="XG145" i="3"/>
  <c r="ZP145" i="3"/>
  <c r="AAO112" i="3"/>
  <c r="YF112" i="3"/>
  <c r="YH124" i="3"/>
  <c r="AAQ124" i="3"/>
  <c r="VG69" i="3"/>
  <c r="WH80" i="3"/>
  <c r="VL63" i="3"/>
  <c r="VB170" i="3"/>
  <c r="KY127" i="3"/>
  <c r="VB110" i="3"/>
  <c r="ZJ66" i="3"/>
  <c r="XA66" i="3"/>
  <c r="VF54" i="3"/>
  <c r="UP48" i="3"/>
  <c r="YE92" i="3"/>
  <c r="AAN92" i="3"/>
  <c r="WD9" i="3"/>
  <c r="OG148" i="3"/>
  <c r="XI107" i="3"/>
  <c r="ZR107" i="3"/>
  <c r="UO14" i="3"/>
  <c r="WF61" i="3"/>
  <c r="AAS147" i="3"/>
  <c r="YJ147" i="3"/>
  <c r="UW174" i="3"/>
  <c r="AAO183" i="3"/>
  <c r="YF183" i="3"/>
  <c r="UO143" i="3"/>
  <c r="AAQ92" i="3"/>
  <c r="YH92" i="3"/>
  <c r="KY101" i="3"/>
  <c r="XI37" i="3"/>
  <c r="ZR37" i="3"/>
  <c r="ZP160" i="3"/>
  <c r="XG160" i="3"/>
  <c r="WH75" i="3"/>
  <c r="AAL167" i="3"/>
  <c r="YC167" i="3"/>
  <c r="WD27" i="3"/>
  <c r="AAN60" i="3"/>
  <c r="YE60" i="3"/>
  <c r="VQ160" i="3"/>
  <c r="VK122" i="3"/>
  <c r="YG123" i="3"/>
  <c r="AAP123" i="3"/>
  <c r="WH137" i="3"/>
  <c r="VC185" i="3"/>
  <c r="UN96" i="3"/>
  <c r="YK142" i="3"/>
  <c r="AAT142" i="3"/>
  <c r="WH119" i="3"/>
  <c r="AAT165" i="3"/>
  <c r="YK165" i="3"/>
  <c r="AAO179" i="3"/>
  <c r="YF179" i="3"/>
  <c r="VQ14" i="3"/>
  <c r="AAT129" i="3"/>
  <c r="YK129" i="3"/>
  <c r="YR178" i="3"/>
  <c r="ABA178" i="3"/>
  <c r="UN84" i="3"/>
  <c r="XN183" i="3"/>
  <c r="ZW183" i="3"/>
  <c r="VG153" i="3"/>
  <c r="AAS55" i="3"/>
  <c r="YJ55" i="3"/>
  <c r="UU157" i="3"/>
  <c r="VG14" i="3"/>
  <c r="XI148" i="3"/>
  <c r="ZR148" i="3"/>
  <c r="UW11" i="3"/>
  <c r="UW155" i="3"/>
  <c r="VC14" i="3"/>
  <c r="WG173" i="3"/>
  <c r="ZP170" i="3"/>
  <c r="XG170" i="3"/>
  <c r="YL179" i="3"/>
  <c r="AAU179" i="3"/>
  <c r="ZN117" i="3"/>
  <c r="XE117" i="3"/>
  <c r="KX154" i="3"/>
  <c r="NK154" i="3" s="1"/>
  <c r="NV154" i="3"/>
  <c r="UN89" i="3"/>
  <c r="UW137" i="3"/>
  <c r="UN139" i="3"/>
  <c r="UW198" i="3"/>
  <c r="VL151" i="3"/>
  <c r="UQ199" i="3"/>
  <c r="XG102" i="3"/>
  <c r="ZP102" i="3"/>
  <c r="UW196" i="3"/>
  <c r="VU198" i="3"/>
  <c r="WH57" i="3"/>
  <c r="VQ149" i="3"/>
  <c r="VL174" i="3"/>
  <c r="UW177" i="3"/>
  <c r="VA146" i="3"/>
  <c r="VH134" i="3"/>
  <c r="YF101" i="3"/>
  <c r="AAO101" i="3"/>
  <c r="VI196" i="3"/>
  <c r="AAT184" i="3"/>
  <c r="YK184" i="3"/>
  <c r="VG165" i="3"/>
  <c r="KY182" i="3"/>
  <c r="UN163" i="3"/>
  <c r="VC148" i="3"/>
  <c r="VC192" i="3"/>
  <c r="VG198" i="3"/>
  <c r="WH155" i="3"/>
  <c r="VJ190" i="3"/>
  <c r="VK164" i="3"/>
  <c r="AAL170" i="3"/>
  <c r="YC170" i="3"/>
  <c r="VK65" i="3"/>
  <c r="WE61" i="3"/>
  <c r="AAO88" i="3"/>
  <c r="YF88" i="3"/>
  <c r="YG110" i="3"/>
  <c r="AAP110" i="3"/>
  <c r="ZJ55" i="3"/>
  <c r="XA55" i="3"/>
  <c r="VL46" i="3"/>
  <c r="WH22" i="3"/>
  <c r="AAT56" i="3"/>
  <c r="YK56" i="3"/>
  <c r="WE127" i="3"/>
  <c r="VU73" i="3"/>
  <c r="ZW93" i="3"/>
  <c r="XN93" i="3"/>
  <c r="WD11" i="3"/>
  <c r="ZR127" i="3"/>
  <c r="XI127" i="3"/>
  <c r="UO92" i="3"/>
  <c r="UV141" i="3"/>
  <c r="WG20" i="3"/>
  <c r="WF100" i="3"/>
  <c r="VF9" i="3"/>
  <c r="XG83" i="3"/>
  <c r="ZP83" i="3"/>
  <c r="VG38" i="3"/>
  <c r="UO29" i="3"/>
  <c r="WE26" i="3"/>
  <c r="UW79" i="3"/>
  <c r="YF119" i="3"/>
  <c r="AAO119" i="3"/>
  <c r="VH7" i="3"/>
  <c r="UQ145" i="3"/>
  <c r="WF121" i="3"/>
  <c r="UN49" i="3"/>
  <c r="YC116" i="3"/>
  <c r="AAL116" i="3"/>
  <c r="VU109" i="3"/>
  <c r="US77" i="3"/>
  <c r="UV65" i="3"/>
  <c r="WG100" i="3"/>
  <c r="AAQ35" i="3"/>
  <c r="YH35" i="3"/>
  <c r="UT85" i="3"/>
  <c r="ZW66" i="3"/>
  <c r="XN66" i="3"/>
  <c r="WG32" i="3"/>
  <c r="VB16" i="3"/>
  <c r="UW86" i="3"/>
  <c r="WH118" i="3"/>
  <c r="ZP111" i="3"/>
  <c r="XG111" i="3"/>
  <c r="VC74" i="3"/>
  <c r="UO84" i="3"/>
  <c r="VZ79" i="3"/>
  <c r="VD99" i="3"/>
  <c r="VU45" i="3"/>
  <c r="VB25" i="3"/>
  <c r="VB72" i="3"/>
  <c r="VH83" i="3"/>
  <c r="UO151" i="3"/>
  <c r="XN95" i="3"/>
  <c r="ZW95" i="3"/>
  <c r="WG13" i="3"/>
  <c r="AAQ157" i="3"/>
  <c r="YH157" i="3"/>
  <c r="VG49" i="3"/>
  <c r="YC51" i="3"/>
  <c r="AAL51" i="3"/>
  <c r="UT96" i="3"/>
  <c r="AAQ69" i="3"/>
  <c r="YH69" i="3"/>
  <c r="VA99" i="3"/>
  <c r="ZP91" i="3"/>
  <c r="XG91" i="3"/>
  <c r="YJ12" i="3"/>
  <c r="AAS12" i="3"/>
  <c r="VJ7" i="3"/>
  <c r="VK158" i="3"/>
  <c r="UO130" i="3"/>
  <c r="UO58" i="3"/>
  <c r="UT103" i="3"/>
  <c r="ZP134" i="3"/>
  <c r="XG134" i="3"/>
  <c r="US30" i="3"/>
  <c r="VB94" i="3"/>
  <c r="VU91" i="3"/>
  <c r="WE140" i="3"/>
  <c r="VL126" i="3"/>
  <c r="VL64" i="3"/>
  <c r="VL183" i="3"/>
  <c r="WD44" i="3"/>
  <c r="VL106" i="3"/>
  <c r="UN131" i="3"/>
  <c r="VF13" i="3"/>
  <c r="UU94" i="3"/>
  <c r="YJ128" i="3"/>
  <c r="AAS128" i="3"/>
  <c r="ABA200" i="3"/>
  <c r="YR200" i="3"/>
  <c r="AAS70" i="3"/>
  <c r="YJ70" i="3"/>
  <c r="ZR167" i="3"/>
  <c r="XI167" i="3"/>
  <c r="YF151" i="3"/>
  <c r="AAO151" i="3"/>
  <c r="VC152" i="3"/>
  <c r="UP118" i="3"/>
  <c r="WF18" i="3"/>
  <c r="WD37" i="3"/>
  <c r="WG24" i="3"/>
  <c r="ZW22" i="3"/>
  <c r="XN22" i="3"/>
  <c r="UP124" i="3"/>
  <c r="UV168" i="3"/>
  <c r="UP141" i="3"/>
  <c r="VL139" i="3"/>
  <c r="ZW111" i="3"/>
  <c r="XN111" i="3"/>
  <c r="AAP48" i="3"/>
  <c r="YG48" i="3"/>
  <c r="US141" i="3"/>
  <c r="VD125" i="3"/>
  <c r="YR104" i="3"/>
  <c r="ABA104" i="3"/>
  <c r="UR179" i="3"/>
  <c r="WG139" i="3"/>
  <c r="UO165" i="3"/>
  <c r="VC154" i="3"/>
  <c r="WH133" i="3"/>
  <c r="WH182" i="3"/>
  <c r="WG77" i="3"/>
  <c r="VF102" i="3"/>
  <c r="VQ146" i="3"/>
  <c r="VB21" i="3"/>
  <c r="VQ173" i="3"/>
  <c r="VI188" i="3"/>
  <c r="XG179" i="3"/>
  <c r="ZP179" i="3"/>
  <c r="UP199" i="3"/>
  <c r="VG163" i="3"/>
  <c r="XN161" i="3"/>
  <c r="ZW161" i="3"/>
  <c r="YR117" i="3"/>
  <c r="ABA117" i="3"/>
  <c r="VB168" i="3"/>
  <c r="UP167" i="3"/>
  <c r="UW168" i="3"/>
  <c r="YK194" i="3"/>
  <c r="AAT194" i="3"/>
  <c r="YF162" i="3"/>
  <c r="AAO162" i="3"/>
  <c r="UV154" i="3"/>
  <c r="WE84" i="3"/>
  <c r="VU180" i="3"/>
  <c r="AAS153" i="3"/>
  <c r="YJ153" i="3"/>
  <c r="UQ125" i="3"/>
  <c r="VA169" i="3"/>
  <c r="OG146" i="3"/>
  <c r="VA200" i="3"/>
  <c r="YJ192" i="3"/>
  <c r="AAS192" i="3"/>
  <c r="VD124" i="3"/>
  <c r="VD182" i="3"/>
  <c r="VG135" i="3"/>
  <c r="WF181" i="3"/>
  <c r="VF107" i="3"/>
  <c r="UP198" i="3"/>
  <c r="VU197" i="3"/>
  <c r="UW162" i="3"/>
  <c r="VB10" i="3"/>
  <c r="UT178" i="3"/>
  <c r="UR23" i="3"/>
  <c r="US32" i="3"/>
  <c r="UT64" i="3"/>
  <c r="VJ104" i="3"/>
  <c r="VH29" i="3"/>
  <c r="VU50" i="3"/>
  <c r="VL98" i="3"/>
  <c r="VH24" i="3"/>
  <c r="US37" i="3"/>
  <c r="AAN104" i="3"/>
  <c r="YE104" i="3"/>
  <c r="ABA69" i="3"/>
  <c r="YR69" i="3"/>
  <c r="VL49" i="3"/>
  <c r="KY125" i="3"/>
  <c r="VB75" i="3"/>
  <c r="VZ75" i="3"/>
  <c r="UV100" i="3"/>
  <c r="VG28" i="3"/>
  <c r="WE90" i="3"/>
  <c r="US67" i="3"/>
  <c r="VJ53" i="3"/>
  <c r="XG136" i="3"/>
  <c r="ZP136" i="3"/>
  <c r="UP105" i="3"/>
  <c r="VL76" i="3"/>
  <c r="VH75" i="3"/>
  <c r="UO20" i="3"/>
  <c r="ZR8" i="3"/>
  <c r="XI8" i="3"/>
  <c r="UP84" i="3"/>
  <c r="VF129" i="3"/>
  <c r="UV27" i="3"/>
  <c r="VB28" i="3"/>
  <c r="AAS24" i="3"/>
  <c r="YJ24" i="3"/>
  <c r="YJ58" i="3"/>
  <c r="AAS58" i="3"/>
  <c r="ZR6" i="3"/>
  <c r="XI6" i="3"/>
  <c r="WF96" i="3"/>
  <c r="UT6" i="3"/>
  <c r="UQ133" i="3"/>
  <c r="VQ20" i="3"/>
  <c r="US148" i="3"/>
  <c r="VW142" i="3"/>
  <c r="YR84" i="3"/>
  <c r="ABA84" i="3"/>
  <c r="VH51" i="3"/>
  <c r="AAQ12" i="3"/>
  <c r="YH12" i="3"/>
  <c r="VL13" i="3"/>
  <c r="US144" i="3"/>
  <c r="ABA153" i="3"/>
  <c r="YR153" i="3"/>
  <c r="YK60" i="3"/>
  <c r="AAT60" i="3"/>
  <c r="VU54" i="3"/>
  <c r="VW10" i="3"/>
  <c r="VH121" i="3"/>
  <c r="YC119" i="3"/>
  <c r="AAL119" i="3"/>
  <c r="UU33" i="3"/>
  <c r="VD130" i="3"/>
  <c r="YL69" i="3"/>
  <c r="AAU69" i="3"/>
  <c r="YG61" i="3"/>
  <c r="AAP61" i="3"/>
  <c r="VG81" i="3"/>
  <c r="AAN58" i="3"/>
  <c r="YE58" i="3"/>
  <c r="AAU31" i="3"/>
  <c r="YL31" i="3"/>
  <c r="VC130" i="3"/>
  <c r="UY57" i="3"/>
  <c r="VD28" i="3"/>
  <c r="VK49" i="3"/>
  <c r="VK59" i="3"/>
  <c r="XG46" i="3"/>
  <c r="ZP46" i="3"/>
  <c r="UN130" i="3"/>
  <c r="UN83" i="3"/>
  <c r="WH149" i="3"/>
  <c r="WE100" i="3"/>
  <c r="VH49" i="3"/>
  <c r="VK47" i="3"/>
  <c r="VK6" i="3"/>
  <c r="VQ30" i="3"/>
  <c r="UV129" i="3"/>
  <c r="VJ41" i="3"/>
  <c r="UN25" i="3"/>
  <c r="VQ55" i="3"/>
  <c r="UT97" i="3"/>
  <c r="WE69" i="3"/>
  <c r="UO33" i="3"/>
  <c r="VJ139" i="3"/>
  <c r="ABA37" i="3"/>
  <c r="YR37" i="3"/>
  <c r="YE128" i="3"/>
  <c r="AAN128" i="3"/>
  <c r="VZ31" i="3"/>
  <c r="YR140" i="3"/>
  <c r="ABA140" i="3"/>
  <c r="WH142" i="3"/>
  <c r="VG71" i="3"/>
  <c r="UP74" i="3"/>
  <c r="UQ132" i="3"/>
  <c r="VG123" i="3"/>
  <c r="US163" i="3"/>
  <c r="VJ117" i="3"/>
  <c r="UP94" i="3"/>
  <c r="VA72" i="3"/>
  <c r="VU160" i="3"/>
  <c r="YC159" i="3"/>
  <c r="AAL159" i="3"/>
  <c r="WE85" i="3"/>
  <c r="UU131" i="3"/>
  <c r="UQ83" i="3"/>
  <c r="WE40" i="3"/>
  <c r="VQ126" i="3"/>
  <c r="VH166" i="3"/>
  <c r="UV179" i="3"/>
  <c r="VU82" i="3"/>
  <c r="VI120" i="3"/>
  <c r="UO177" i="3"/>
  <c r="AAP178" i="3"/>
  <c r="YG178" i="3"/>
  <c r="AAS159" i="3"/>
  <c r="YJ159" i="3"/>
  <c r="VD164" i="3"/>
  <c r="UO153" i="3"/>
  <c r="VK181" i="3"/>
  <c r="VB157" i="3"/>
  <c r="UN176" i="3"/>
  <c r="WD54" i="3"/>
  <c r="VU188" i="3"/>
  <c r="YC24" i="3"/>
  <c r="AAL24" i="3"/>
  <c r="VH125" i="3"/>
  <c r="YR152" i="3"/>
  <c r="ABA152" i="3"/>
  <c r="US139" i="3"/>
  <c r="VQ101" i="3"/>
  <c r="US185" i="3"/>
  <c r="UQ157" i="3"/>
  <c r="WH184" i="3"/>
  <c r="AAU191" i="3"/>
  <c r="YL191" i="3"/>
  <c r="VA171" i="3"/>
  <c r="WG196" i="3"/>
  <c r="UV191" i="3"/>
  <c r="VH190" i="3"/>
  <c r="UV171" i="3"/>
  <c r="AAU200" i="3"/>
  <c r="YL200" i="3"/>
  <c r="YJ173" i="3"/>
  <c r="AAS173" i="3"/>
  <c r="UV197" i="3"/>
  <c r="VW190" i="3"/>
  <c r="VI198" i="3"/>
  <c r="UT21" i="3"/>
  <c r="UO36" i="3"/>
  <c r="UY100" i="3"/>
  <c r="YJ68" i="3"/>
  <c r="AAS68" i="3"/>
  <c r="US75" i="3"/>
  <c r="VH116" i="3"/>
  <c r="AAU114" i="3"/>
  <c r="YL114" i="3"/>
  <c r="WG45" i="3"/>
  <c r="YL22" i="3"/>
  <c r="AAU22" i="3"/>
  <c r="AAL87" i="3"/>
  <c r="YC87" i="3"/>
  <c r="VC50" i="3"/>
  <c r="WI56" i="3"/>
  <c r="VD17" i="3"/>
  <c r="UN65" i="3"/>
  <c r="VW105" i="3"/>
  <c r="VB54" i="3"/>
  <c r="YK139" i="3"/>
  <c r="AAT139" i="3"/>
  <c r="VG6" i="3"/>
  <c r="VJ73" i="3"/>
  <c r="XG47" i="3"/>
  <c r="ZP47" i="3"/>
  <c r="UR104" i="3"/>
  <c r="AAU105" i="3"/>
  <c r="YL105" i="3"/>
  <c r="VZ138" i="3"/>
  <c r="VG138" i="3"/>
  <c r="YC9" i="3"/>
  <c r="AAL9" i="3"/>
  <c r="AAN155" i="3"/>
  <c r="YE155" i="3"/>
  <c r="YK6" i="3"/>
  <c r="AAT6" i="3"/>
  <c r="VB69" i="3"/>
  <c r="VQ85" i="3"/>
  <c r="VL142" i="3"/>
  <c r="AAU94" i="3"/>
  <c r="YL94" i="3"/>
  <c r="WH96" i="3"/>
  <c r="VJ24" i="3"/>
  <c r="AAS29" i="3"/>
  <c r="YJ29" i="3"/>
  <c r="WD55" i="3"/>
  <c r="VK14" i="3"/>
  <c r="VA14" i="3"/>
  <c r="VA111" i="3"/>
  <c r="UV36" i="3"/>
  <c r="VQ77" i="3"/>
  <c r="ZW20" i="3"/>
  <c r="XN20" i="3"/>
  <c r="WG50" i="3"/>
  <c r="YE56" i="3"/>
  <c r="AAN56" i="3"/>
  <c r="ZR58" i="3"/>
  <c r="XI58" i="3"/>
  <c r="VB63" i="3"/>
  <c r="VD81" i="3"/>
  <c r="UQ101" i="3"/>
  <c r="AAQ81" i="3"/>
  <c r="YH81" i="3"/>
  <c r="VZ63" i="3"/>
  <c r="WD26" i="3"/>
  <c r="VK107" i="3"/>
  <c r="YG72" i="3"/>
  <c r="AAP72" i="3"/>
  <c r="VZ15" i="3"/>
  <c r="VD45" i="3"/>
  <c r="ZR83" i="3"/>
  <c r="XI83" i="3"/>
  <c r="ZW52" i="3"/>
  <c r="XN52" i="3"/>
  <c r="WF85" i="3"/>
  <c r="AAP142" i="3"/>
  <c r="YG142" i="3"/>
  <c r="VZ71" i="3"/>
  <c r="VF32" i="3"/>
  <c r="AAT65" i="3"/>
  <c r="YK65" i="3"/>
  <c r="UT56" i="3"/>
  <c r="VZ85" i="3"/>
  <c r="UU51" i="3"/>
  <c r="AAQ84" i="3"/>
  <c r="YH84" i="3"/>
  <c r="UU25" i="3"/>
  <c r="VU53" i="3"/>
  <c r="VQ88" i="3"/>
  <c r="VG47" i="3"/>
  <c r="UX3" i="3"/>
  <c r="US12" i="3"/>
  <c r="VI85" i="3"/>
  <c r="UN128" i="3"/>
  <c r="UT53" i="3"/>
  <c r="WE83" i="3"/>
  <c r="WG69" i="3"/>
  <c r="VH147" i="3"/>
  <c r="WF99" i="3"/>
  <c r="VU48" i="3"/>
  <c r="UU14" i="3"/>
  <c r="VU162" i="3"/>
  <c r="YG141" i="3"/>
  <c r="AAP141" i="3"/>
  <c r="XN41" i="3"/>
  <c r="ZW41" i="3"/>
  <c r="UX183" i="3"/>
  <c r="AAQ63" i="3"/>
  <c r="YH63" i="3"/>
  <c r="UT189" i="3"/>
  <c r="AAN114" i="3"/>
  <c r="YE114" i="3"/>
  <c r="UX62" i="3"/>
  <c r="VC131" i="3"/>
  <c r="UN147" i="3"/>
  <c r="WC3" i="3"/>
  <c r="VZ17" i="3"/>
  <c r="UT138" i="3"/>
  <c r="VW67" i="3"/>
  <c r="WC97" i="3"/>
  <c r="AAS32" i="3"/>
  <c r="YJ32" i="3"/>
  <c r="VL160" i="3"/>
  <c r="WE122" i="3"/>
  <c r="XN131" i="3"/>
  <c r="ZW131" i="3"/>
  <c r="AAQ85" i="3"/>
  <c r="YH85" i="3"/>
  <c r="YJ114" i="3"/>
  <c r="AAS114" i="3"/>
  <c r="UU34" i="3"/>
  <c r="WE189" i="3"/>
  <c r="ZW107" i="3"/>
  <c r="XN107" i="3"/>
  <c r="VG113" i="3"/>
  <c r="KY92" i="3"/>
  <c r="UV182" i="3"/>
  <c r="VI61" i="3"/>
  <c r="VF40" i="3"/>
  <c r="WI73" i="3"/>
  <c r="VL133" i="3"/>
  <c r="WG131" i="3"/>
  <c r="AAP189" i="3"/>
  <c r="YG189" i="3"/>
  <c r="AAT145" i="3"/>
  <c r="YK145" i="3"/>
  <c r="WG65" i="3"/>
  <c r="UR170" i="3"/>
  <c r="VQ165" i="3"/>
  <c r="AAL191" i="3"/>
  <c r="YC191" i="3"/>
  <c r="UP136" i="3"/>
  <c r="UN174" i="3"/>
  <c r="US83" i="3"/>
  <c r="AAP181" i="3"/>
  <c r="YG181" i="3"/>
  <c r="UN46" i="3"/>
  <c r="VB196" i="3"/>
  <c r="ZR197" i="3"/>
  <c r="XI197" i="3"/>
  <c r="UT125" i="3"/>
  <c r="VG84" i="3"/>
  <c r="WC150" i="3"/>
  <c r="UN146" i="3"/>
  <c r="VL187" i="3"/>
  <c r="UU182" i="3"/>
  <c r="VJ199" i="3"/>
  <c r="VD189" i="3"/>
  <c r="VB190" i="3"/>
  <c r="WG192" i="3"/>
  <c r="WH166" i="3"/>
  <c r="WH147" i="3"/>
  <c r="UQ194" i="3"/>
  <c r="VZ199" i="3"/>
  <c r="WC187" i="3"/>
  <c r="WH192" i="3"/>
  <c r="UY69" i="3"/>
  <c r="VL16" i="3"/>
  <c r="KY57" i="3"/>
  <c r="VB132" i="3"/>
  <c r="VY16" i="3"/>
  <c r="AAN161" i="3"/>
  <c r="YE161" i="3"/>
  <c r="WH58" i="3"/>
  <c r="UP148" i="3"/>
  <c r="UN30" i="3"/>
  <c r="UY39" i="3"/>
  <c r="WC90" i="3"/>
  <c r="VW58" i="3"/>
  <c r="UT199" i="3"/>
  <c r="UN36" i="3"/>
  <c r="UP145" i="3"/>
  <c r="VQ164" i="3"/>
  <c r="VB200" i="3"/>
  <c r="UN183" i="3"/>
  <c r="WG197" i="3"/>
  <c r="WG172" i="3"/>
  <c r="VI172" i="3"/>
  <c r="VV185" i="3"/>
  <c r="VJ31" i="3"/>
  <c r="VK77" i="3"/>
  <c r="VJ11" i="3"/>
  <c r="VT3" i="3"/>
  <c r="WH72" i="3"/>
  <c r="VL48" i="3"/>
  <c r="VA89" i="3"/>
  <c r="YG39" i="3"/>
  <c r="AAP39" i="3"/>
  <c r="UX144" i="3"/>
  <c r="WH40" i="3"/>
  <c r="ZW37" i="3"/>
  <c r="XN37" i="3"/>
  <c r="AAP79" i="3"/>
  <c r="YG79" i="3"/>
  <c r="VG67" i="3"/>
  <c r="UR118" i="3"/>
  <c r="VJ157" i="3"/>
  <c r="UR107" i="3"/>
  <c r="WF192" i="3"/>
  <c r="UQ106" i="3"/>
  <c r="AAT160" i="3"/>
  <c r="YK160" i="3"/>
  <c r="XN189" i="3"/>
  <c r="ZW189" i="3"/>
  <c r="VF186" i="3"/>
  <c r="UT187" i="3"/>
  <c r="VU95" i="3"/>
  <c r="YK42" i="3"/>
  <c r="AAT42" i="3"/>
  <c r="VU5" i="3"/>
  <c r="VB104" i="3"/>
  <c r="VH115" i="3"/>
  <c r="ZW125" i="3"/>
  <c r="XN125" i="3"/>
  <c r="WI86" i="3"/>
  <c r="YJ79" i="3"/>
  <c r="AAS79" i="3"/>
  <c r="UV8" i="3"/>
  <c r="UQ75" i="3"/>
  <c r="XN76" i="3"/>
  <c r="ZW76" i="3"/>
  <c r="VT55" i="3"/>
  <c r="VQ25" i="3"/>
  <c r="UQ116" i="3"/>
  <c r="UR160" i="3"/>
  <c r="UQ105" i="3"/>
  <c r="VI118" i="3"/>
  <c r="VF76" i="3"/>
  <c r="UO139" i="3"/>
  <c r="VA59" i="3"/>
  <c r="VD160" i="3"/>
  <c r="VQ140" i="3"/>
  <c r="US165" i="3"/>
  <c r="UO140" i="3"/>
  <c r="VB154" i="3"/>
  <c r="UR180" i="3"/>
  <c r="WF160" i="3"/>
  <c r="UO44" i="3"/>
  <c r="WD33" i="3"/>
  <c r="VD83" i="3"/>
  <c r="QK97" i="3"/>
  <c r="UU153" i="3"/>
  <c r="UQ15" i="3"/>
  <c r="VQ29" i="3"/>
  <c r="VI49" i="3"/>
  <c r="YK66" i="3"/>
  <c r="AAT66" i="3"/>
  <c r="US127" i="3"/>
  <c r="VY82" i="3"/>
  <c r="AAP117" i="3"/>
  <c r="YG117" i="3"/>
  <c r="VT79" i="3"/>
  <c r="VV5" i="3"/>
  <c r="AAT173" i="3"/>
  <c r="YK173" i="3"/>
  <c r="VG90" i="3"/>
  <c r="VQ84" i="3"/>
  <c r="VF26" i="3"/>
  <c r="VB182" i="3"/>
  <c r="WF33" i="3"/>
  <c r="VY154" i="3"/>
  <c r="WE186" i="3"/>
  <c r="WE147" i="3"/>
  <c r="VV200" i="3"/>
  <c r="UZ161" i="3"/>
  <c r="UT200" i="3"/>
  <c r="VT179" i="3"/>
  <c r="UX196" i="3"/>
  <c r="AAS4" i="3"/>
  <c r="YJ4" i="3"/>
  <c r="US71" i="3"/>
  <c r="UQ49" i="3"/>
  <c r="VY137" i="3"/>
  <c r="WC92" i="3"/>
  <c r="VQ179" i="3"/>
  <c r="UQ94" i="3"/>
  <c r="UV56" i="3"/>
  <c r="WG55" i="3"/>
  <c r="VT144" i="3"/>
  <c r="WE67" i="3"/>
  <c r="VW46" i="3"/>
  <c r="OG5" i="3"/>
  <c r="UN133" i="3"/>
  <c r="VD142" i="3"/>
  <c r="WD145" i="3"/>
  <c r="WG106" i="3"/>
  <c r="VF160" i="3"/>
  <c r="ZW200" i="3"/>
  <c r="XN200" i="3"/>
  <c r="UY199" i="3"/>
  <c r="AAP194" i="3"/>
  <c r="YG194" i="3"/>
  <c r="VL89" i="3"/>
  <c r="VY110" i="3"/>
  <c r="VZ92" i="3"/>
  <c r="VH117" i="3"/>
  <c r="UX53" i="3"/>
  <c r="VV83" i="3"/>
  <c r="VJ52" i="3"/>
  <c r="VK44" i="3"/>
  <c r="WE28" i="3"/>
  <c r="WF101" i="3"/>
  <c r="WG108" i="3"/>
  <c r="VJ111" i="3"/>
  <c r="UW138" i="3"/>
  <c r="UO145" i="3"/>
  <c r="UU165" i="3"/>
  <c r="UQ135" i="3"/>
  <c r="UX182" i="3"/>
  <c r="YJ122" i="3"/>
  <c r="AAS122" i="3"/>
  <c r="UO34" i="3"/>
  <c r="VF188" i="3"/>
  <c r="UN186" i="3"/>
  <c r="UP127" i="3"/>
  <c r="UT193" i="3"/>
  <c r="UV102" i="3"/>
  <c r="VA74" i="3"/>
  <c r="WD143" i="3"/>
  <c r="VQ8" i="3"/>
  <c r="VT71" i="3"/>
  <c r="VQ11" i="3"/>
  <c r="UU61" i="3"/>
  <c r="VF111" i="3"/>
  <c r="VI51" i="3"/>
  <c r="VB68" i="3"/>
  <c r="WB90" i="3"/>
  <c r="UY103" i="3"/>
  <c r="QK22" i="3"/>
  <c r="WC29" i="3"/>
  <c r="UR77" i="3"/>
  <c r="WH46" i="3"/>
  <c r="VA100" i="3"/>
  <c r="UT63" i="3"/>
  <c r="WG14" i="3"/>
  <c r="VC31" i="3"/>
  <c r="VF157" i="3"/>
  <c r="VZ49" i="3"/>
  <c r="VJ44" i="3"/>
  <c r="UR68" i="3"/>
  <c r="VD101" i="3"/>
  <c r="VA37" i="3"/>
  <c r="VD133" i="3"/>
  <c r="VZ25" i="3"/>
  <c r="VQ24" i="3"/>
  <c r="VG50" i="3"/>
  <c r="AAP93" i="3"/>
  <c r="YG93" i="3"/>
  <c r="VX152" i="3"/>
  <c r="OG97" i="3"/>
  <c r="UV44" i="3"/>
  <c r="WE98" i="3"/>
  <c r="VJ50" i="3"/>
  <c r="VB98" i="3"/>
  <c r="VA135" i="3"/>
  <c r="UV74" i="3"/>
  <c r="WI114" i="3"/>
  <c r="VQ89" i="3"/>
  <c r="VZ21" i="3"/>
  <c r="VU35" i="3"/>
  <c r="VH85" i="3"/>
  <c r="UY122" i="3"/>
  <c r="VH58" i="3"/>
  <c r="WD61" i="3"/>
  <c r="UU26" i="3"/>
  <c r="UN28" i="3"/>
  <c r="VV168" i="3"/>
  <c r="UQ36" i="3"/>
  <c r="VD8" i="3"/>
  <c r="VU41" i="3"/>
  <c r="WD122" i="3"/>
  <c r="WI123" i="3"/>
  <c r="VT31" i="3"/>
  <c r="VG141" i="3"/>
  <c r="VE21" i="3"/>
  <c r="VH37" i="3"/>
  <c r="VF92" i="3"/>
  <c r="VA86" i="3"/>
  <c r="VA31" i="3"/>
  <c r="WI23" i="3"/>
  <c r="VD127" i="3"/>
  <c r="VL88" i="3"/>
  <c r="VK66" i="3"/>
  <c r="VC85" i="3"/>
  <c r="VA43" i="3"/>
  <c r="WF28" i="3"/>
  <c r="VG177" i="3"/>
  <c r="VZ133" i="3"/>
  <c r="VX129" i="3"/>
  <c r="WI180" i="3"/>
  <c r="UN162" i="3"/>
  <c r="VE140" i="3"/>
  <c r="WG99" i="3"/>
  <c r="VU173" i="3"/>
  <c r="UT101" i="3"/>
  <c r="VG77" i="3"/>
  <c r="WG158" i="3"/>
  <c r="WH71" i="3"/>
  <c r="VY5" i="3"/>
  <c r="UR43" i="3"/>
  <c r="WG38" i="3"/>
  <c r="VC173" i="3"/>
  <c r="VX161" i="3"/>
  <c r="UU180" i="3"/>
  <c r="VK152" i="3"/>
  <c r="WF159" i="3"/>
  <c r="VC163" i="3"/>
  <c r="UU9" i="3"/>
  <c r="VY43" i="3"/>
  <c r="UX24" i="3"/>
  <c r="UV163" i="3"/>
  <c r="WB155" i="3"/>
  <c r="VA153" i="3"/>
  <c r="VB197" i="3"/>
  <c r="UZ79" i="3"/>
  <c r="UZ136" i="3"/>
  <c r="VC159" i="3"/>
  <c r="VA123" i="3"/>
  <c r="UP86" i="3"/>
  <c r="VQ112" i="3"/>
  <c r="WG142" i="3"/>
  <c r="VY185" i="3"/>
  <c r="WI192" i="3"/>
  <c r="WD188" i="3"/>
  <c r="UY189" i="3"/>
  <c r="VC180" i="3"/>
  <c r="VF167" i="3"/>
  <c r="VI137" i="3"/>
  <c r="VF190" i="3"/>
  <c r="WE195" i="3"/>
  <c r="UZ177" i="3"/>
  <c r="VB141" i="3"/>
  <c r="UO200" i="3"/>
  <c r="VD186" i="3"/>
  <c r="WD163" i="3"/>
  <c r="VE172" i="3"/>
  <c r="WE192" i="3"/>
  <c r="WG185" i="3"/>
  <c r="ZR182" i="3"/>
  <c r="XI182" i="3"/>
  <c r="XP126" i="3"/>
  <c r="ZY126" i="3"/>
  <c r="AAV133" i="3"/>
  <c r="YM133" i="3"/>
  <c r="XL10" i="3"/>
  <c r="ZU10" i="3"/>
  <c r="ZI137" i="3"/>
  <c r="WZ137" i="3"/>
  <c r="ZI144" i="3"/>
  <c r="WZ144" i="3"/>
  <c r="AAS90" i="3"/>
  <c r="YJ90" i="3"/>
  <c r="XS15" i="3"/>
  <c r="AAB15" i="3"/>
  <c r="ABA11" i="3"/>
  <c r="YR11" i="3"/>
  <c r="AAN158" i="3"/>
  <c r="YE158" i="3"/>
  <c r="YR187" i="3"/>
  <c r="ABA187" i="3"/>
  <c r="YC111" i="3"/>
  <c r="AAL111" i="3"/>
  <c r="AAS139" i="3"/>
  <c r="YJ139" i="3"/>
  <c r="XG42" i="3"/>
  <c r="ZP42" i="3"/>
  <c r="ZS159" i="3"/>
  <c r="XJ159" i="3"/>
  <c r="YL80" i="3"/>
  <c r="AAU80" i="3"/>
  <c r="VU200" i="3"/>
  <c r="XO183" i="3"/>
  <c r="ZX183" i="3"/>
  <c r="ZT137" i="3"/>
  <c r="XK137" i="3"/>
  <c r="XL179" i="3"/>
  <c r="ZU179" i="3"/>
  <c r="XG66" i="3"/>
  <c r="ZP66" i="3"/>
  <c r="YO88" i="3"/>
  <c r="AAX88" i="3"/>
  <c r="YG115" i="3"/>
  <c r="AAP115" i="3"/>
  <c r="ZF18" i="3"/>
  <c r="WW18" i="3"/>
  <c r="ZG89" i="3"/>
  <c r="WX89" i="3"/>
  <c r="AAB155" i="3"/>
  <c r="XS155" i="3"/>
  <c r="XD178" i="3"/>
  <c r="ZM178" i="3"/>
  <c r="XA138" i="3"/>
  <c r="ZJ138" i="3"/>
  <c r="XQ177" i="3"/>
  <c r="ZZ177" i="3"/>
  <c r="XO105" i="3"/>
  <c r="ZX105" i="3"/>
  <c r="ZQ171" i="3"/>
  <c r="XH171" i="3"/>
  <c r="XT163" i="3"/>
  <c r="AAC163" i="3"/>
  <c r="AAZ168" i="3"/>
  <c r="YQ168" i="3"/>
  <c r="ZW195" i="3"/>
  <c r="XN195" i="3"/>
  <c r="OF74" i="3"/>
  <c r="NL74" i="3" s="1"/>
  <c r="NW74" i="3"/>
  <c r="US119" i="3"/>
  <c r="AAL26" i="3"/>
  <c r="YC26" i="3"/>
  <c r="ZV22" i="3"/>
  <c r="XM22" i="3"/>
  <c r="AAX45" i="3"/>
  <c r="YO45" i="3"/>
  <c r="XM167" i="3"/>
  <c r="ZV167" i="3"/>
  <c r="AAV45" i="3"/>
  <c r="YM45" i="3"/>
  <c r="XN105" i="3"/>
  <c r="ZW105" i="3"/>
  <c r="AAC95" i="3"/>
  <c r="XT95" i="3"/>
  <c r="AAQ41" i="3"/>
  <c r="YH41" i="3"/>
  <c r="XJ42" i="3"/>
  <c r="ZS42" i="3"/>
  <c r="ZN150" i="3"/>
  <c r="XE150" i="3"/>
  <c r="ZX53" i="3"/>
  <c r="XO53" i="3"/>
  <c r="ZN19" i="3"/>
  <c r="XE19" i="3"/>
  <c r="ZT130" i="3"/>
  <c r="XK130" i="3"/>
  <c r="ZV65" i="3"/>
  <c r="XM65" i="3"/>
  <c r="AAI62" i="3"/>
  <c r="XZ62" i="3"/>
  <c r="XL191" i="3"/>
  <c r="ZU191" i="3"/>
  <c r="AAV183" i="3"/>
  <c r="YM183" i="3"/>
  <c r="VU134" i="3"/>
  <c r="ABA141" i="3"/>
  <c r="YR141" i="3"/>
  <c r="VU129" i="3"/>
  <c r="ZU87" i="3"/>
  <c r="XL87" i="3"/>
  <c r="AAW93" i="3"/>
  <c r="YN93" i="3"/>
  <c r="ZJ48" i="3"/>
  <c r="XA48" i="3"/>
  <c r="VI73" i="3"/>
  <c r="ZW38" i="3"/>
  <c r="XN38" i="3"/>
  <c r="AAW106" i="3"/>
  <c r="YN106" i="3"/>
  <c r="YL176" i="3"/>
  <c r="AAU176" i="3"/>
  <c r="YL53" i="3"/>
  <c r="AAU53" i="3"/>
  <c r="AAQ8" i="3"/>
  <c r="YH8" i="3"/>
  <c r="ZG90" i="3"/>
  <c r="WX90" i="3"/>
  <c r="XC124" i="3"/>
  <c r="ZL124" i="3"/>
  <c r="ZI143" i="3"/>
  <c r="WZ143" i="3"/>
  <c r="ZT109" i="3"/>
  <c r="XK109" i="3"/>
  <c r="AAZ140" i="3"/>
  <c r="YQ140" i="3"/>
  <c r="AAB130" i="3"/>
  <c r="XS130" i="3"/>
  <c r="ZH193" i="3"/>
  <c r="WY193" i="3"/>
  <c r="YR162" i="3"/>
  <c r="ABA162" i="3"/>
  <c r="YQ180" i="3"/>
  <c r="AAZ180" i="3"/>
  <c r="AAW198" i="3"/>
  <c r="YN198" i="3"/>
  <c r="WF31" i="3"/>
  <c r="VI190" i="3"/>
  <c r="XL18" i="3"/>
  <c r="ZU18" i="3"/>
  <c r="AAI53" i="3"/>
  <c r="XZ53" i="3"/>
  <c r="YF116" i="3"/>
  <c r="AAO116" i="3"/>
  <c r="XH95" i="3"/>
  <c r="ZQ95" i="3"/>
  <c r="XA6" i="3"/>
  <c r="ZJ6" i="3"/>
  <c r="VI92" i="3"/>
  <c r="YR110" i="3"/>
  <c r="ABA110" i="3"/>
  <c r="XA52" i="3"/>
  <c r="ZJ52" i="3"/>
  <c r="AAQ143" i="3"/>
  <c r="YH143" i="3"/>
  <c r="ZL34" i="3"/>
  <c r="XC34" i="3"/>
  <c r="XI82" i="3"/>
  <c r="ZR82" i="3"/>
  <c r="ZS32" i="3"/>
  <c r="XJ32" i="3"/>
  <c r="YR44" i="3"/>
  <c r="ABA44" i="3"/>
  <c r="VZ7" i="3"/>
  <c r="AAN89" i="3"/>
  <c r="YE89" i="3"/>
  <c r="US55" i="3"/>
  <c r="US117" i="3"/>
  <c r="VU56" i="3"/>
  <c r="ZT27" i="3"/>
  <c r="XK27" i="3"/>
  <c r="XK114" i="3"/>
  <c r="ZT114" i="3"/>
  <c r="ZI64" i="3"/>
  <c r="WZ64" i="3"/>
  <c r="XU31" i="3"/>
  <c r="AAD31" i="3"/>
  <c r="WW68" i="3"/>
  <c r="ZF68" i="3"/>
  <c r="WW97" i="3"/>
  <c r="ZF97" i="3"/>
  <c r="WF51" i="3"/>
  <c r="OG40" i="3"/>
  <c r="AAQ71" i="3"/>
  <c r="YH71" i="3"/>
  <c r="AAW48" i="3"/>
  <c r="YN48" i="3"/>
  <c r="XO89" i="3"/>
  <c r="ZX89" i="3"/>
  <c r="WH84" i="3"/>
  <c r="XA141" i="3"/>
  <c r="ZJ141" i="3"/>
  <c r="AAT163" i="3"/>
  <c r="YK163" i="3"/>
  <c r="VU126" i="3"/>
  <c r="ZL150" i="3"/>
  <c r="XC150" i="3"/>
  <c r="WY6" i="3"/>
  <c r="ZH6" i="3"/>
  <c r="AAP138" i="3"/>
  <c r="YG138" i="3"/>
  <c r="XF32" i="3"/>
  <c r="ZO32" i="3"/>
  <c r="AAQ14" i="3"/>
  <c r="YH14" i="3"/>
  <c r="ZO52" i="3"/>
  <c r="XF52" i="3"/>
  <c r="UY128" i="3"/>
  <c r="AAT84" i="3"/>
  <c r="YK84" i="3"/>
  <c r="ZJ93" i="3"/>
  <c r="XA93" i="3"/>
  <c r="AAB43" i="3"/>
  <c r="XS43" i="3"/>
  <c r="YJ61" i="3"/>
  <c r="AAS61" i="3"/>
  <c r="AAW74" i="3"/>
  <c r="YN74" i="3"/>
  <c r="XQ185" i="3"/>
  <c r="ZZ185" i="3"/>
  <c r="YR128" i="3"/>
  <c r="ABA128" i="3"/>
  <c r="VC67" i="3"/>
  <c r="ZL152" i="3"/>
  <c r="XC152" i="3"/>
  <c r="XT70" i="3"/>
  <c r="AAC70" i="3"/>
  <c r="YJ96" i="3"/>
  <c r="AAS96" i="3"/>
  <c r="WE138" i="3"/>
  <c r="VU174" i="3"/>
  <c r="YF53" i="3"/>
  <c r="AAO53" i="3"/>
  <c r="VD4" i="3"/>
  <c r="VD86" i="3"/>
  <c r="VC66" i="3"/>
  <c r="WW20" i="3"/>
  <c r="ZF20" i="3"/>
  <c r="VC144" i="3"/>
  <c r="VU14" i="3"/>
  <c r="ZY108" i="3"/>
  <c r="XP108" i="3"/>
  <c r="UY53" i="3"/>
  <c r="VI50" i="3"/>
  <c r="XU36" i="3"/>
  <c r="AAD36" i="3"/>
  <c r="AAU46" i="3"/>
  <c r="YL46" i="3"/>
  <c r="WE71" i="3"/>
  <c r="UY154" i="3"/>
  <c r="VD137" i="3"/>
  <c r="XZ72" i="3"/>
  <c r="AAI72" i="3"/>
  <c r="AAO86" i="3"/>
  <c r="YF86" i="3"/>
  <c r="UQ61" i="3"/>
  <c r="ZR152" i="3"/>
  <c r="XI152" i="3"/>
  <c r="KY78" i="3"/>
  <c r="ZX65" i="3"/>
  <c r="XO65" i="3"/>
  <c r="XJ56" i="3"/>
  <c r="ZS56" i="3"/>
  <c r="VI13" i="3"/>
  <c r="XO74" i="3"/>
  <c r="ZX74" i="3"/>
  <c r="AAL45" i="3"/>
  <c r="YC45" i="3"/>
  <c r="AAN11" i="3"/>
  <c r="YE11" i="3"/>
  <c r="US121" i="3"/>
  <c r="OG102" i="3"/>
  <c r="XE176" i="3"/>
  <c r="ZN176" i="3"/>
  <c r="OG156" i="3"/>
  <c r="AAI103" i="3"/>
  <c r="XZ103" i="3"/>
  <c r="XD144" i="3"/>
  <c r="ZM144" i="3"/>
  <c r="UY23" i="3"/>
  <c r="UQ168" i="3"/>
  <c r="UQ119" i="3"/>
  <c r="ZO45" i="3"/>
  <c r="XF45" i="3"/>
  <c r="US110" i="3"/>
  <c r="VU55" i="3"/>
  <c r="XE137" i="3"/>
  <c r="ZN137" i="3"/>
  <c r="ZL46" i="3"/>
  <c r="XC46" i="3"/>
  <c r="WY51" i="3"/>
  <c r="ZH51" i="3"/>
  <c r="UQ17" i="3"/>
  <c r="XG48" i="3"/>
  <c r="ZP48" i="3"/>
  <c r="AAQ18" i="3"/>
  <c r="YH18" i="3"/>
  <c r="ZF70" i="3"/>
  <c r="WW70" i="3"/>
  <c r="YR35" i="3"/>
  <c r="ABA35" i="3"/>
  <c r="VI143" i="3"/>
  <c r="AAO138" i="3"/>
  <c r="YF138" i="3"/>
  <c r="VH128" i="3"/>
  <c r="AAC9" i="3"/>
  <c r="XT9" i="3"/>
  <c r="XT168" i="3"/>
  <c r="AAC168" i="3"/>
  <c r="XJ117" i="3"/>
  <c r="ZS117" i="3"/>
  <c r="VI127" i="3"/>
  <c r="XZ116" i="3"/>
  <c r="AAI116" i="3"/>
  <c r="ZX103" i="3"/>
  <c r="XO103" i="3"/>
  <c r="YR124" i="3"/>
  <c r="ABA124" i="3"/>
  <c r="WY17" i="3"/>
  <c r="ZH17" i="3"/>
  <c r="WE172" i="3"/>
  <c r="VU80" i="3"/>
  <c r="AAU113" i="3"/>
  <c r="YL113" i="3"/>
  <c r="YM107" i="3"/>
  <c r="AAV107" i="3"/>
  <c r="ZN39" i="3"/>
  <c r="XE39" i="3"/>
  <c r="VH94" i="3"/>
  <c r="AAC155" i="3"/>
  <c r="XT155" i="3"/>
  <c r="AAY87" i="3"/>
  <c r="YP87" i="3"/>
  <c r="WH187" i="3"/>
  <c r="ZX191" i="3"/>
  <c r="XO191" i="3"/>
  <c r="YG163" i="3"/>
  <c r="AAP163" i="3"/>
  <c r="ZS87" i="3"/>
  <c r="XJ87" i="3"/>
  <c r="AAO159" i="3"/>
  <c r="YF159" i="3"/>
  <c r="WX190" i="3"/>
  <c r="ZG190" i="3"/>
  <c r="XO158" i="3"/>
  <c r="ZX158" i="3"/>
  <c r="AAT138" i="3"/>
  <c r="YK138" i="3"/>
  <c r="AAQ96" i="3"/>
  <c r="YH96" i="3"/>
  <c r="XN198" i="3"/>
  <c r="ZW198" i="3"/>
  <c r="AAC192" i="3"/>
  <c r="XT192" i="3"/>
  <c r="WH199" i="3"/>
  <c r="VU181" i="3"/>
  <c r="US198" i="3"/>
  <c r="AAY170" i="3"/>
  <c r="YP170" i="3"/>
  <c r="VC184" i="3"/>
  <c r="UQ179" i="3"/>
  <c r="AAC131" i="3"/>
  <c r="XT131" i="3"/>
  <c r="YF129" i="3"/>
  <c r="AAO129" i="3"/>
  <c r="XJ173" i="3"/>
  <c r="ZS173" i="3"/>
  <c r="VZ179" i="3"/>
  <c r="WW148" i="3"/>
  <c r="ZF148" i="3"/>
  <c r="US181" i="3"/>
  <c r="UU187" i="3"/>
  <c r="UQ112" i="3"/>
  <c r="WY132" i="3"/>
  <c r="ZH132" i="3"/>
  <c r="XN7" i="3"/>
  <c r="ZW7" i="3"/>
  <c r="UY64" i="3"/>
  <c r="AAO52" i="3"/>
  <c r="YF52" i="3"/>
  <c r="UQ114" i="3"/>
  <c r="AAY149" i="3"/>
  <c r="YP149" i="3"/>
  <c r="AAQ87" i="3"/>
  <c r="YH87" i="3"/>
  <c r="WE34" i="3"/>
  <c r="AAY96" i="3"/>
  <c r="YP96" i="3"/>
  <c r="VJ126" i="3"/>
  <c r="AAS178" i="3"/>
  <c r="YJ178" i="3"/>
  <c r="ZX16" i="3"/>
  <c r="XO16" i="3"/>
  <c r="XP80" i="3"/>
  <c r="ZY80" i="3"/>
  <c r="AAT29" i="3"/>
  <c r="YK29" i="3"/>
  <c r="UU76" i="3"/>
  <c r="YF18" i="3"/>
  <c r="AAO18" i="3"/>
  <c r="AAT54" i="3"/>
  <c r="YK54" i="3"/>
  <c r="ZX63" i="3"/>
  <c r="XO63" i="3"/>
  <c r="VB77" i="3"/>
  <c r="US118" i="3"/>
  <c r="YC39" i="3"/>
  <c r="AAL39" i="3"/>
  <c r="XP30" i="3"/>
  <c r="ZY30" i="3"/>
  <c r="AAN103" i="3"/>
  <c r="YE103" i="3"/>
  <c r="VQ17" i="3"/>
  <c r="VB6" i="3"/>
  <c r="WW86" i="3"/>
  <c r="ZF86" i="3"/>
  <c r="QK15" i="3"/>
  <c r="AAQ127" i="3"/>
  <c r="YH127" i="3"/>
  <c r="VH41" i="3"/>
  <c r="AAO61" i="3"/>
  <c r="YF61" i="3"/>
  <c r="XG45" i="3"/>
  <c r="ZP45" i="3"/>
  <c r="YP94" i="3"/>
  <c r="AAY94" i="3"/>
  <c r="YJ158" i="3"/>
  <c r="AAS158" i="3"/>
  <c r="UY176" i="3"/>
  <c r="VU17" i="3"/>
  <c r="WX57" i="3"/>
  <c r="ZG57" i="3"/>
  <c r="XF87" i="3"/>
  <c r="ZO87" i="3"/>
  <c r="ZO96" i="3"/>
  <c r="XF96" i="3"/>
  <c r="AAC111" i="3"/>
  <c r="XT111" i="3"/>
  <c r="ZG87" i="3"/>
  <c r="WX87" i="3"/>
  <c r="YR135" i="3"/>
  <c r="ABA135" i="3"/>
  <c r="YC21" i="3"/>
  <c r="AAL21" i="3"/>
  <c r="AAU116" i="3"/>
  <c r="YL116" i="3"/>
  <c r="VH11" i="3"/>
  <c r="XE73" i="3"/>
  <c r="ZN73" i="3"/>
  <c r="ZX144" i="3"/>
  <c r="XO144" i="3"/>
  <c r="YP124" i="3"/>
  <c r="AAY124" i="3"/>
  <c r="VH157" i="3"/>
  <c r="XU44" i="3"/>
  <c r="AAD44" i="3"/>
  <c r="UP3" i="3"/>
  <c r="UQ19" i="3"/>
  <c r="VK101" i="3"/>
  <c r="VJ14" i="3"/>
  <c r="VK50" i="3"/>
  <c r="WD82" i="3"/>
  <c r="AAP107" i="3"/>
  <c r="YG107" i="3"/>
  <c r="AAO81" i="3"/>
  <c r="YF81" i="3"/>
  <c r="YF38" i="3"/>
  <c r="AAO38" i="3"/>
  <c r="VK43" i="3"/>
  <c r="AAO70" i="3"/>
  <c r="YF70" i="3"/>
  <c r="AAS65" i="3"/>
  <c r="YJ65" i="3"/>
  <c r="UY27" i="3"/>
  <c r="AAT102" i="3"/>
  <c r="YK102" i="3"/>
  <c r="ZX17" i="3"/>
  <c r="XO17" i="3"/>
  <c r="UN72" i="3"/>
  <c r="WD73" i="3"/>
  <c r="YL157" i="3"/>
  <c r="AAU157" i="3"/>
  <c r="VC83" i="3"/>
  <c r="ZL89" i="3"/>
  <c r="XC89" i="3"/>
  <c r="YF186" i="3"/>
  <c r="AAO186" i="3"/>
  <c r="VZ74" i="3"/>
  <c r="XC149" i="3"/>
  <c r="ZL149" i="3"/>
  <c r="UN94" i="3"/>
  <c r="UY104" i="3"/>
  <c r="VB5" i="3"/>
  <c r="UP73" i="3"/>
  <c r="YE50" i="3"/>
  <c r="AAN50" i="3"/>
  <c r="QK64" i="3"/>
  <c r="VJ114" i="3"/>
  <c r="ZP132" i="3"/>
  <c r="XG132" i="3"/>
  <c r="XJ65" i="3"/>
  <c r="ZS65" i="3"/>
  <c r="ZL83" i="3"/>
  <c r="XC83" i="3"/>
  <c r="AAS19" i="3"/>
  <c r="YJ19" i="3"/>
  <c r="VF20" i="3"/>
  <c r="XF121" i="3"/>
  <c r="ZO121" i="3"/>
  <c r="XE57" i="3"/>
  <c r="ZN57" i="3"/>
  <c r="WF108" i="3"/>
  <c r="YF166" i="3"/>
  <c r="AAO166" i="3"/>
  <c r="WD7" i="3"/>
  <c r="VC96" i="3"/>
  <c r="ZO154" i="3"/>
  <c r="XF154" i="3"/>
  <c r="YE159" i="3"/>
  <c r="AAN159" i="3"/>
  <c r="XG56" i="3"/>
  <c r="ZP56" i="3"/>
  <c r="VH142" i="3"/>
  <c r="AAO113" i="3"/>
  <c r="YF113" i="3"/>
  <c r="WX112" i="3"/>
  <c r="ZG112" i="3"/>
  <c r="XU131" i="3"/>
  <c r="AAD131" i="3"/>
  <c r="VZ157" i="3"/>
  <c r="XI163" i="3"/>
  <c r="ZR163" i="3"/>
  <c r="VC100" i="3"/>
  <c r="UP35" i="3"/>
  <c r="UN134" i="3"/>
  <c r="WE65" i="3"/>
  <c r="KY91" i="3"/>
  <c r="YG108" i="3"/>
  <c r="AAP108" i="3"/>
  <c r="QJ138" i="3"/>
  <c r="NM138" i="3" s="1"/>
  <c r="NX138" i="3"/>
  <c r="VB195" i="3"/>
  <c r="YP168" i="3"/>
  <c r="AAY168" i="3"/>
  <c r="VI122" i="3"/>
  <c r="AAP160" i="3"/>
  <c r="YG160" i="3"/>
  <c r="YC99" i="3"/>
  <c r="AAL99" i="3"/>
  <c r="AAN165" i="3"/>
  <c r="YE165" i="3"/>
  <c r="XU105" i="3"/>
  <c r="AAD105" i="3"/>
  <c r="UU127" i="3"/>
  <c r="ZJ175" i="3"/>
  <c r="XA175" i="3"/>
  <c r="AAP198" i="3"/>
  <c r="YG198" i="3"/>
  <c r="UP101" i="3"/>
  <c r="UU118" i="3"/>
  <c r="WF113" i="3"/>
  <c r="XN164" i="3"/>
  <c r="ZW164" i="3"/>
  <c r="VK127" i="3"/>
  <c r="XE98" i="3"/>
  <c r="ZN98" i="3"/>
  <c r="VK97" i="3"/>
  <c r="UU154" i="3"/>
  <c r="VU39" i="3"/>
  <c r="UW197" i="3"/>
  <c r="VG195" i="3"/>
  <c r="UY198" i="3"/>
  <c r="AAT181" i="3"/>
  <c r="YK181" i="3"/>
  <c r="AAS164" i="3"/>
  <c r="YJ164" i="3"/>
  <c r="WF196" i="3"/>
  <c r="VC79" i="3"/>
  <c r="AAS120" i="3"/>
  <c r="YJ120" i="3"/>
  <c r="VD183" i="3"/>
  <c r="KY200" i="3"/>
  <c r="UW183" i="3"/>
  <c r="VH168" i="3"/>
  <c r="KY166" i="3"/>
  <c r="OG186" i="3"/>
  <c r="VG181" i="3"/>
  <c r="AAP180" i="3"/>
  <c r="YG180" i="3"/>
  <c r="AAU178" i="3"/>
  <c r="YL178" i="3"/>
  <c r="UO171" i="3"/>
  <c r="UW159" i="3"/>
  <c r="AAU112" i="3"/>
  <c r="YL112" i="3"/>
  <c r="XJ165" i="3"/>
  <c r="ZS165" i="3"/>
  <c r="VH156" i="3"/>
  <c r="UT11" i="3"/>
  <c r="US80" i="3"/>
  <c r="VF57" i="3"/>
  <c r="UT22" i="3"/>
  <c r="VK117" i="3"/>
  <c r="VU100" i="3"/>
  <c r="VZ134" i="3"/>
  <c r="VD77" i="3"/>
  <c r="UQ5" i="3"/>
  <c r="WD174" i="3"/>
  <c r="UT82" i="3"/>
  <c r="VD50" i="3"/>
  <c r="ZW13" i="3"/>
  <c r="XN13" i="3"/>
  <c r="WH35" i="3"/>
  <c r="XN84" i="3"/>
  <c r="ZW84" i="3"/>
  <c r="AAU8" i="3"/>
  <c r="YL8" i="3"/>
  <c r="WF77" i="3"/>
  <c r="VI27" i="3"/>
  <c r="VK18" i="3"/>
  <c r="AAQ126" i="3"/>
  <c r="YH126" i="3"/>
  <c r="ZR145" i="3"/>
  <c r="XI145" i="3"/>
  <c r="UP102" i="3"/>
  <c r="AAP70" i="3"/>
  <c r="YG70" i="3"/>
  <c r="VG117" i="3"/>
  <c r="UO3" i="3"/>
  <c r="VD16" i="3"/>
  <c r="UY110" i="3"/>
  <c r="YC48" i="3"/>
  <c r="AAL48" i="3"/>
  <c r="VJ148" i="3"/>
  <c r="XA185" i="3"/>
  <c r="ZJ185" i="3"/>
  <c r="VL3" i="3"/>
  <c r="YR17" i="3"/>
  <c r="ABA17" i="3"/>
  <c r="ZJ20" i="3"/>
  <c r="XA20" i="3"/>
  <c r="AAO76" i="3"/>
  <c r="YF76" i="3"/>
  <c r="UU16" i="3"/>
  <c r="UP114" i="3"/>
  <c r="VL9" i="3"/>
  <c r="ZN7" i="3"/>
  <c r="XE7" i="3"/>
  <c r="YR80" i="3"/>
  <c r="ABA80" i="3"/>
  <c r="XE41" i="3"/>
  <c r="ZN41" i="3"/>
  <c r="VH64" i="3"/>
  <c r="VC51" i="3"/>
  <c r="UY106" i="3"/>
  <c r="VF24" i="3"/>
  <c r="UO67" i="3"/>
  <c r="VQ73" i="3"/>
  <c r="YK41" i="3"/>
  <c r="AAT41" i="3"/>
  <c r="YG37" i="3"/>
  <c r="AAP37" i="3"/>
  <c r="VD6" i="3"/>
  <c r="VG161" i="3"/>
  <c r="UY99" i="3"/>
  <c r="VZ112" i="3"/>
  <c r="VU19" i="3"/>
  <c r="UP44" i="3"/>
  <c r="WF104" i="3"/>
  <c r="VQ5" i="3"/>
  <c r="AAQ47" i="3"/>
  <c r="YH47" i="3"/>
  <c r="VI115" i="3"/>
  <c r="VQ142" i="3"/>
  <c r="UT135" i="3"/>
  <c r="UP108" i="3"/>
  <c r="VK48" i="3"/>
  <c r="WH114" i="3"/>
  <c r="UW70" i="3"/>
  <c r="QK133" i="3"/>
  <c r="XA140" i="3"/>
  <c r="ZJ140" i="3"/>
  <c r="UY84" i="3"/>
  <c r="AAS23" i="3"/>
  <c r="YJ23" i="3"/>
  <c r="ZP82" i="3"/>
  <c r="XG82" i="3"/>
  <c r="ZN135" i="3"/>
  <c r="XE135" i="3"/>
  <c r="YH159" i="3"/>
  <c r="AAQ159" i="3"/>
  <c r="UQ130" i="3"/>
  <c r="WD140" i="3"/>
  <c r="XN132" i="3"/>
  <c r="ZW132" i="3"/>
  <c r="US145" i="3"/>
  <c r="WF154" i="3"/>
  <c r="ZJ126" i="3"/>
  <c r="XA126" i="3"/>
  <c r="YH164" i="3"/>
  <c r="AAQ164" i="3"/>
  <c r="ZP60" i="3"/>
  <c r="XG60" i="3"/>
  <c r="UU106" i="3"/>
  <c r="AAU58" i="3"/>
  <c r="YL58" i="3"/>
  <c r="VC120" i="3"/>
  <c r="VB111" i="3"/>
  <c r="UP140" i="3"/>
  <c r="UN159" i="3"/>
  <c r="AAT16" i="3"/>
  <c r="YK16" i="3"/>
  <c r="VA137" i="3"/>
  <c r="VK40" i="3"/>
  <c r="YR71" i="3"/>
  <c r="ABA71" i="3"/>
  <c r="VH54" i="3"/>
  <c r="XI149" i="3"/>
  <c r="ZR149" i="3"/>
  <c r="WF134" i="3"/>
  <c r="XI158" i="3"/>
  <c r="ZR158" i="3"/>
  <c r="YJ84" i="3"/>
  <c r="AAS84" i="3"/>
  <c r="AAS187" i="3"/>
  <c r="YJ187" i="3"/>
  <c r="XA121" i="3"/>
  <c r="ZJ121" i="3"/>
  <c r="VC108" i="3"/>
  <c r="AAS78" i="3"/>
  <c r="YJ78" i="3"/>
  <c r="AAU136" i="3"/>
  <c r="YL136" i="3"/>
  <c r="WG3" i="3"/>
  <c r="YK130" i="3"/>
  <c r="AAT130" i="3"/>
  <c r="VK191" i="3"/>
  <c r="XE157" i="3"/>
  <c r="ZN157" i="3"/>
  <c r="VD185" i="3"/>
  <c r="WG161" i="3"/>
  <c r="AAS198" i="3"/>
  <c r="YJ198" i="3"/>
  <c r="OG169" i="3"/>
  <c r="WF168" i="3"/>
  <c r="WF137" i="3"/>
  <c r="YR175" i="3"/>
  <c r="ABA175" i="3"/>
  <c r="AAN191" i="3"/>
  <c r="YE191" i="3"/>
  <c r="AAT137" i="3"/>
  <c r="YK137" i="3"/>
  <c r="VI166" i="3"/>
  <c r="YG148" i="3"/>
  <c r="AAP148" i="3"/>
  <c r="WF172" i="3"/>
  <c r="XE199" i="3"/>
  <c r="ZN199" i="3"/>
  <c r="UN198" i="3"/>
  <c r="VC156" i="3"/>
  <c r="AAU170" i="3"/>
  <c r="YL170" i="3"/>
  <c r="YG185" i="3"/>
  <c r="AAP185" i="3"/>
  <c r="VL169" i="3"/>
  <c r="VQ171" i="3"/>
  <c r="UT183" i="3"/>
  <c r="YF195" i="3"/>
  <c r="AAO195" i="3"/>
  <c r="AAT154" i="3"/>
  <c r="YK154" i="3"/>
  <c r="WG183" i="3"/>
  <c r="YJ154" i="3"/>
  <c r="AAS154" i="3"/>
  <c r="UO188" i="3"/>
  <c r="VL137" i="3"/>
  <c r="WH195" i="3"/>
  <c r="VZ184" i="3"/>
  <c r="US188" i="3"/>
  <c r="YJ104" i="3"/>
  <c r="AAS104" i="3"/>
  <c r="WF105" i="3"/>
  <c r="UQ70" i="3"/>
  <c r="VD32" i="3"/>
  <c r="ZW9" i="3"/>
  <c r="XN9" i="3"/>
  <c r="VJ27" i="3"/>
  <c r="AAQ48" i="3"/>
  <c r="YH48" i="3"/>
  <c r="UQ77" i="3"/>
  <c r="VL66" i="3"/>
  <c r="VC147" i="3"/>
  <c r="VL83" i="3"/>
  <c r="XA70" i="3"/>
  <c r="ZJ70" i="3"/>
  <c r="AAN31" i="3"/>
  <c r="YE31" i="3"/>
  <c r="YG128" i="3"/>
  <c r="AAP128" i="3"/>
  <c r="VQ174" i="3"/>
  <c r="AAQ21" i="3"/>
  <c r="YH21" i="3"/>
  <c r="VZ168" i="3"/>
  <c r="UU85" i="3"/>
  <c r="OG82" i="3"/>
  <c r="QK30" i="3"/>
  <c r="WD125" i="3"/>
  <c r="WH115" i="3"/>
  <c r="VF51" i="3"/>
  <c r="YE22" i="3"/>
  <c r="AAN22" i="3"/>
  <c r="VF52" i="3"/>
  <c r="VF12" i="3"/>
  <c r="VL24" i="3"/>
  <c r="AAT25" i="3"/>
  <c r="YK25" i="3"/>
  <c r="ZJ58" i="3"/>
  <c r="XA58" i="3"/>
  <c r="XG149" i="3"/>
  <c r="ZP149" i="3"/>
  <c r="VG133" i="3"/>
  <c r="UU13" i="3"/>
  <c r="VD100" i="3"/>
  <c r="ZP19" i="3"/>
  <c r="XG19" i="3"/>
  <c r="WF17" i="3"/>
  <c r="VJ151" i="3"/>
  <c r="VZ64" i="3"/>
  <c r="VZ78" i="3"/>
  <c r="VD108" i="3"/>
  <c r="AAL75" i="3"/>
  <c r="YC75" i="3"/>
  <c r="UN85" i="3"/>
  <c r="YJ35" i="3"/>
  <c r="AAS35" i="3"/>
  <c r="VU9" i="3"/>
  <c r="AAN49" i="3"/>
  <c r="YE49" i="3"/>
  <c r="VF153" i="3"/>
  <c r="UU38" i="3"/>
  <c r="UP89" i="3"/>
  <c r="XG85" i="3"/>
  <c r="ZP85" i="3"/>
  <c r="UN21" i="3"/>
  <c r="VD68" i="3"/>
  <c r="WF49" i="3"/>
  <c r="VI162" i="3"/>
  <c r="VJ90" i="3"/>
  <c r="UP184" i="3"/>
  <c r="WE117" i="3"/>
  <c r="XI14" i="3"/>
  <c r="ZR14" i="3"/>
  <c r="UW82" i="3"/>
  <c r="VK83" i="3"/>
  <c r="VQ83" i="3"/>
  <c r="WF128" i="3"/>
  <c r="UN55" i="3"/>
  <c r="VQ28" i="3"/>
  <c r="VG156" i="3"/>
  <c r="VA41" i="3"/>
  <c r="VJ89" i="3"/>
  <c r="WH52" i="3"/>
  <c r="ZR90" i="3"/>
  <c r="XI90" i="3"/>
  <c r="UV120" i="3"/>
  <c r="VK159" i="3"/>
  <c r="UO77" i="3"/>
  <c r="VA49" i="3"/>
  <c r="AAU26" i="3"/>
  <c r="YL26" i="3"/>
  <c r="UV109" i="3"/>
  <c r="WH145" i="3"/>
  <c r="VA23" i="3"/>
  <c r="AAQ170" i="3"/>
  <c r="YH170" i="3"/>
  <c r="VK34" i="3"/>
  <c r="AAS91" i="3"/>
  <c r="YJ91" i="3"/>
  <c r="UV60" i="3"/>
  <c r="WG97" i="3"/>
  <c r="UW190" i="3"/>
  <c r="VH53" i="3"/>
  <c r="AAO55" i="3"/>
  <c r="YF55" i="3"/>
  <c r="UQ55" i="3"/>
  <c r="UP183" i="3"/>
  <c r="YC142" i="3"/>
  <c r="AAL142" i="3"/>
  <c r="UN132" i="3"/>
  <c r="UW112" i="3"/>
  <c r="WE87" i="3"/>
  <c r="VD184" i="3"/>
  <c r="VB148" i="3"/>
  <c r="VI200" i="3"/>
  <c r="XA186" i="3"/>
  <c r="ZJ186" i="3"/>
  <c r="WE165" i="3"/>
  <c r="VQ192" i="3"/>
  <c r="AAU39" i="3"/>
  <c r="YL39" i="3"/>
  <c r="UQ200" i="3"/>
  <c r="YR149" i="3"/>
  <c r="ABA149" i="3"/>
  <c r="VK143" i="3"/>
  <c r="WF183" i="3"/>
  <c r="YC77" i="3"/>
  <c r="AAL77" i="3"/>
  <c r="VQ94" i="3"/>
  <c r="VH132" i="3"/>
  <c r="UV193" i="3"/>
  <c r="AAS132" i="3"/>
  <c r="YJ132" i="3"/>
  <c r="VH171" i="3"/>
  <c r="VH161" i="3"/>
  <c r="VL165" i="3"/>
  <c r="VI174" i="3"/>
  <c r="UO128" i="3"/>
  <c r="UP123" i="3"/>
  <c r="UO178" i="3"/>
  <c r="AAU182" i="3"/>
  <c r="YL182" i="3"/>
  <c r="WF54" i="3"/>
  <c r="AAQ153" i="3"/>
  <c r="YH153" i="3"/>
  <c r="VC178" i="3"/>
  <c r="UR176" i="3"/>
  <c r="YR38" i="3"/>
  <c r="ABA38" i="3"/>
  <c r="XN162" i="3"/>
  <c r="ZW162" i="3"/>
  <c r="QK124" i="3"/>
  <c r="VA186" i="3"/>
  <c r="AAP174" i="3"/>
  <c r="YG174" i="3"/>
  <c r="AAS166" i="3"/>
  <c r="YJ166" i="3"/>
  <c r="UU155" i="3"/>
  <c r="VB178" i="3"/>
  <c r="AAT135" i="3"/>
  <c r="YK135" i="3"/>
  <c r="VF198" i="3"/>
  <c r="UW170" i="3"/>
  <c r="OG131" i="3"/>
  <c r="AAT200" i="3"/>
  <c r="YK200" i="3"/>
  <c r="UO185" i="3"/>
  <c r="YE148" i="3"/>
  <c r="AAN148" i="3"/>
  <c r="ABA179" i="3"/>
  <c r="YR179" i="3"/>
  <c r="VZ174" i="3"/>
  <c r="VB19" i="3"/>
  <c r="US41" i="3"/>
  <c r="YR177" i="3"/>
  <c r="ABA177" i="3"/>
  <c r="XI9" i="3"/>
  <c r="ZR9" i="3"/>
  <c r="AAS56" i="3"/>
  <c r="YJ56" i="3"/>
  <c r="AAU17" i="3"/>
  <c r="YL17" i="3"/>
  <c r="WH76" i="3"/>
  <c r="VB144" i="3"/>
  <c r="UU104" i="3"/>
  <c r="VU47" i="3"/>
  <c r="UN87" i="3"/>
  <c r="UO22" i="3"/>
  <c r="UQ34" i="3"/>
  <c r="UN98" i="3"/>
  <c r="VA54" i="3"/>
  <c r="VB58" i="3"/>
  <c r="YE133" i="3"/>
  <c r="AAN133" i="3"/>
  <c r="UT18" i="3"/>
  <c r="US25" i="3"/>
  <c r="WH14" i="3"/>
  <c r="UO100" i="3"/>
  <c r="UQ95" i="3"/>
  <c r="UV70" i="3"/>
  <c r="US54" i="3"/>
  <c r="VW102" i="3"/>
  <c r="VU156" i="3"/>
  <c r="YJ39" i="3"/>
  <c r="AAS39" i="3"/>
  <c r="YE132" i="3"/>
  <c r="AAN132" i="3"/>
  <c r="YH78" i="3"/>
  <c r="AAQ78" i="3"/>
  <c r="WG119" i="3"/>
  <c r="YC16" i="3"/>
  <c r="AAL16" i="3"/>
  <c r="AAL35" i="3"/>
  <c r="YC35" i="3"/>
  <c r="VI89" i="3"/>
  <c r="UY121" i="3"/>
  <c r="UU74" i="3"/>
  <c r="VL72" i="3"/>
  <c r="VW57" i="3"/>
  <c r="VC33" i="3"/>
  <c r="UU98" i="3"/>
  <c r="WH85" i="3"/>
  <c r="VA174" i="3"/>
  <c r="UP13" i="3"/>
  <c r="UY79" i="3"/>
  <c r="UY21" i="3"/>
  <c r="VZ54" i="3"/>
  <c r="WF92" i="3"/>
  <c r="XI61" i="3"/>
  <c r="ZR61" i="3"/>
  <c r="AAS67" i="3"/>
  <c r="YJ67" i="3"/>
  <c r="UN99" i="3"/>
  <c r="AAU198" i="3"/>
  <c r="YL198" i="3"/>
  <c r="YE67" i="3"/>
  <c r="AAN67" i="3"/>
  <c r="VU98" i="3"/>
  <c r="UY118" i="3"/>
  <c r="YH58" i="3"/>
  <c r="AAQ58" i="3"/>
  <c r="ABA39" i="3"/>
  <c r="YR39" i="3"/>
  <c r="UN74" i="3"/>
  <c r="VQ33" i="3"/>
  <c r="ZP124" i="3"/>
  <c r="XG124" i="3"/>
  <c r="XN121" i="3"/>
  <c r="ZW121" i="3"/>
  <c r="VU58" i="3"/>
  <c r="VZ191" i="3"/>
  <c r="VB46" i="3"/>
  <c r="YE167" i="3"/>
  <c r="AAN167" i="3"/>
  <c r="UW122" i="3"/>
  <c r="ZW170" i="3"/>
  <c r="XN170" i="3"/>
  <c r="VC124" i="3"/>
  <c r="YJ163" i="3"/>
  <c r="AAS163" i="3"/>
  <c r="VA129" i="3"/>
  <c r="VJ59" i="3"/>
  <c r="AAU128" i="3"/>
  <c r="YL128" i="3"/>
  <c r="VI179" i="3"/>
  <c r="AAU156" i="3"/>
  <c r="YL156" i="3"/>
  <c r="YK13" i="3"/>
  <c r="AAT13" i="3"/>
  <c r="VF185" i="3"/>
  <c r="UW46" i="3"/>
  <c r="WF95" i="3"/>
  <c r="VW127" i="3"/>
  <c r="VK29" i="3"/>
  <c r="VJ29" i="3"/>
  <c r="XI29" i="3"/>
  <c r="ZR29" i="3"/>
  <c r="WD191" i="3"/>
  <c r="WH146" i="3"/>
  <c r="UW28" i="3"/>
  <c r="WG184" i="3"/>
  <c r="UV86" i="3"/>
  <c r="VH60" i="3"/>
  <c r="VQ166" i="3"/>
  <c r="UP57" i="3"/>
  <c r="AAQ113" i="3"/>
  <c r="YH113" i="3"/>
  <c r="VL121" i="3"/>
  <c r="ZP61" i="3"/>
  <c r="XG61" i="3"/>
  <c r="YH171" i="3"/>
  <c r="AAQ171" i="3"/>
  <c r="UW117" i="3"/>
  <c r="VB53" i="3"/>
  <c r="XN145" i="3"/>
  <c r="ZW145" i="3"/>
  <c r="VB64" i="3"/>
  <c r="UR163" i="3"/>
  <c r="UP197" i="3"/>
  <c r="VD171" i="3"/>
  <c r="ZP104" i="3"/>
  <c r="XG104" i="3"/>
  <c r="VL112" i="3"/>
  <c r="YJ176" i="3"/>
  <c r="AAS176" i="3"/>
  <c r="WD156" i="3"/>
  <c r="VF150" i="3"/>
  <c r="VD49" i="3"/>
  <c r="WE158" i="3"/>
  <c r="UW152" i="3"/>
  <c r="WF188" i="3"/>
  <c r="UR183" i="3"/>
  <c r="VL129" i="3"/>
  <c r="UQ191" i="3"/>
  <c r="UQ188" i="3"/>
  <c r="ZW199" i="3"/>
  <c r="XN199" i="3"/>
  <c r="YJ177" i="3"/>
  <c r="AAS177" i="3"/>
  <c r="AAQ177" i="3"/>
  <c r="YH177" i="3"/>
  <c r="WG164" i="3"/>
  <c r="VI184" i="3"/>
  <c r="VW143" i="3"/>
  <c r="AAQ194" i="3"/>
  <c r="YH194" i="3"/>
  <c r="WH156" i="3"/>
  <c r="VL162" i="3"/>
  <c r="WH181" i="3"/>
  <c r="UQ198" i="3"/>
  <c r="UW165" i="3"/>
  <c r="UV198" i="3"/>
  <c r="YE175" i="3"/>
  <c r="AAN175" i="3"/>
  <c r="VW199" i="3"/>
  <c r="WF125" i="3"/>
  <c r="XI30" i="3"/>
  <c r="ZR30" i="3"/>
  <c r="VF126" i="3"/>
  <c r="VJ37" i="3"/>
  <c r="YH136" i="3"/>
  <c r="AAQ136" i="3"/>
  <c r="AAP65" i="3"/>
  <c r="YG65" i="3"/>
  <c r="UY92" i="3"/>
  <c r="VW95" i="3"/>
  <c r="US81" i="3"/>
  <c r="VB83" i="3"/>
  <c r="AAS8" i="3"/>
  <c r="YJ8" i="3"/>
  <c r="AAU40" i="3"/>
  <c r="YL40" i="3"/>
  <c r="ZW157" i="3"/>
  <c r="XN157" i="3"/>
  <c r="VZ73" i="3"/>
  <c r="VB51" i="3"/>
  <c r="WG30" i="3"/>
  <c r="VK62" i="3"/>
  <c r="VB73" i="3"/>
  <c r="WE112" i="3"/>
  <c r="WH4" i="3"/>
  <c r="WG59" i="3"/>
  <c r="WD74" i="3"/>
  <c r="UU162" i="3"/>
  <c r="UP129" i="3"/>
  <c r="VB66" i="3"/>
  <c r="VU4" i="3"/>
  <c r="UN52" i="3"/>
  <c r="UP12" i="3"/>
  <c r="UQ65" i="3"/>
  <c r="AAQ4" i="3"/>
  <c r="YH4" i="3"/>
  <c r="VG61" i="3"/>
  <c r="WG138" i="3"/>
  <c r="UY90" i="3"/>
  <c r="VD10" i="3"/>
  <c r="UR101" i="3"/>
  <c r="UP119" i="3"/>
  <c r="VL118" i="3"/>
  <c r="WG79" i="3"/>
  <c r="UO31" i="3"/>
  <c r="VF29" i="3"/>
  <c r="WI3" i="3"/>
  <c r="WD12" i="3"/>
  <c r="VL7" i="3"/>
  <c r="VC49" i="3"/>
  <c r="WD14" i="3"/>
  <c r="VW29" i="3"/>
  <c r="VB101" i="3"/>
  <c r="VQ45" i="3"/>
  <c r="VL93" i="3"/>
  <c r="VQ22" i="3"/>
  <c r="UP112" i="3"/>
  <c r="VW43" i="3"/>
  <c r="VA9" i="3"/>
  <c r="ZW116" i="3"/>
  <c r="XN116" i="3"/>
  <c r="AAQ121" i="3"/>
  <c r="YH121" i="3"/>
  <c r="VL43" i="3"/>
  <c r="VW6" i="3"/>
  <c r="VW63" i="3"/>
  <c r="AAL56" i="3"/>
  <c r="YC56" i="3"/>
  <c r="YK22" i="3"/>
  <c r="AAT22" i="3"/>
  <c r="UN141" i="3"/>
  <c r="US178" i="3"/>
  <c r="VC89" i="3"/>
  <c r="VF62" i="3"/>
  <c r="YH90" i="3"/>
  <c r="AAQ90" i="3"/>
  <c r="ZR172" i="3"/>
  <c r="XI172" i="3"/>
  <c r="VI132" i="3"/>
  <c r="WG98" i="3"/>
  <c r="VU43" i="3"/>
  <c r="WG56" i="3"/>
  <c r="VG176" i="3"/>
  <c r="VZ66" i="3"/>
  <c r="UN111" i="3"/>
  <c r="YE102" i="3"/>
  <c r="AAN102" i="3"/>
  <c r="WI176" i="3"/>
  <c r="VU152" i="3"/>
  <c r="VZ169" i="3"/>
  <c r="KY34" i="3"/>
  <c r="UO73" i="3"/>
  <c r="VB159" i="3"/>
  <c r="VW45" i="3"/>
  <c r="AAP177" i="3"/>
  <c r="YG177" i="3"/>
  <c r="VQ10" i="3"/>
  <c r="QK126" i="3"/>
  <c r="AAP167" i="3"/>
  <c r="YG167" i="3"/>
  <c r="VI25" i="3"/>
  <c r="WH116" i="3"/>
  <c r="YG59" i="3"/>
  <c r="AAP59" i="3"/>
  <c r="VF141" i="3"/>
  <c r="WF89" i="3"/>
  <c r="UW69" i="3"/>
  <c r="VI84" i="3"/>
  <c r="VZ109" i="3"/>
  <c r="WF80" i="3"/>
  <c r="WC85" i="3"/>
  <c r="UP149" i="3"/>
  <c r="VZ125" i="3"/>
  <c r="VI130" i="3"/>
  <c r="WG144" i="3"/>
  <c r="VQ170" i="3"/>
  <c r="WG176" i="3"/>
  <c r="VH144" i="3"/>
  <c r="VH52" i="3"/>
  <c r="UQ108" i="3"/>
  <c r="VZ193" i="3"/>
  <c r="VL140" i="3"/>
  <c r="VI140" i="3"/>
  <c r="VG107" i="3"/>
  <c r="WG180" i="3"/>
  <c r="UP139" i="3"/>
  <c r="WF189" i="3"/>
  <c r="VD196" i="3"/>
  <c r="AAP187" i="3"/>
  <c r="YG187" i="3"/>
  <c r="VI182" i="3"/>
  <c r="VF163" i="3"/>
  <c r="AAP157" i="3"/>
  <c r="YG157" i="3"/>
  <c r="VL178" i="3"/>
  <c r="VJ197" i="3"/>
  <c r="WH178" i="3"/>
  <c r="VK184" i="3"/>
  <c r="VQ180" i="3"/>
  <c r="YE192" i="3"/>
  <c r="AAN192" i="3"/>
  <c r="UO191" i="3"/>
  <c r="VL198" i="3"/>
  <c r="AAQ99" i="3"/>
  <c r="YH99" i="3"/>
  <c r="VU190" i="3"/>
  <c r="VZ176" i="3"/>
  <c r="YG124" i="3"/>
  <c r="AAP124" i="3"/>
  <c r="WC181" i="3"/>
  <c r="WH162" i="3"/>
  <c r="UO187" i="3"/>
  <c r="WD56" i="3"/>
  <c r="WH50" i="3"/>
  <c r="VJ9" i="3"/>
  <c r="VK52" i="3"/>
  <c r="VF68" i="3"/>
  <c r="VQ100" i="3"/>
  <c r="US45" i="3"/>
  <c r="YG43" i="3"/>
  <c r="AAP43" i="3"/>
  <c r="VQ138" i="3"/>
  <c r="VJ150" i="3"/>
  <c r="UQ16" i="3"/>
  <c r="WH148" i="3"/>
  <c r="OG114" i="3"/>
  <c r="UW171" i="3"/>
  <c r="WD70" i="3"/>
  <c r="VD120" i="3"/>
  <c r="UU22" i="3"/>
  <c r="UU183" i="3"/>
  <c r="VC139" i="3"/>
  <c r="XN48" i="3"/>
  <c r="ZW48" i="3"/>
  <c r="UU190" i="3"/>
  <c r="AAN164" i="3"/>
  <c r="YE164" i="3"/>
  <c r="UO137" i="3"/>
  <c r="AAL145" i="3"/>
  <c r="YC145" i="3"/>
  <c r="VG173" i="3"/>
  <c r="UT188" i="3"/>
  <c r="AAL197" i="3"/>
  <c r="YC197" i="3"/>
  <c r="UW5" i="3"/>
  <c r="YG28" i="3"/>
  <c r="AAP28" i="3"/>
  <c r="AAS74" i="3"/>
  <c r="YJ74" i="3"/>
  <c r="WC74" i="3"/>
  <c r="VV18" i="3"/>
  <c r="UX90" i="3"/>
  <c r="WG152" i="3"/>
  <c r="UQ141" i="3"/>
  <c r="UW153" i="3"/>
  <c r="VJ171" i="3"/>
  <c r="WC4" i="3"/>
  <c r="UY183" i="3"/>
  <c r="VG32" i="3"/>
  <c r="VW148" i="3"/>
  <c r="US195" i="3"/>
  <c r="VU195" i="3"/>
  <c r="WF184" i="3"/>
  <c r="VF139" i="3"/>
  <c r="WC190" i="3"/>
  <c r="VV136" i="3"/>
  <c r="US82" i="3"/>
  <c r="VI126" i="3"/>
  <c r="WG120" i="3"/>
  <c r="VV3" i="3"/>
  <c r="UT71" i="3"/>
  <c r="VJ35" i="3"/>
  <c r="XN99" i="3"/>
  <c r="ZW99" i="3"/>
  <c r="VV66" i="3"/>
  <c r="VY17" i="3"/>
  <c r="VW59" i="3"/>
  <c r="VH65" i="3"/>
  <c r="UU128" i="3"/>
  <c r="UN117" i="3"/>
  <c r="US130" i="3"/>
  <c r="UW135" i="3"/>
  <c r="VF31" i="3"/>
  <c r="VK172" i="3"/>
  <c r="VC36" i="3"/>
  <c r="WH193" i="3"/>
  <c r="UO109" i="3"/>
  <c r="UO155" i="3"/>
  <c r="VH61" i="3"/>
  <c r="VW117" i="3"/>
  <c r="UZ48" i="3"/>
  <c r="WE10" i="3"/>
  <c r="WG63" i="3"/>
  <c r="VI6" i="3"/>
  <c r="ZW64" i="3"/>
  <c r="XN64" i="3"/>
  <c r="WG132" i="3"/>
  <c r="VY22" i="3"/>
  <c r="YJ14" i="3"/>
  <c r="AAS14" i="3"/>
  <c r="WI118" i="3"/>
  <c r="VD78" i="3"/>
  <c r="UO6" i="3"/>
  <c r="UT100" i="3"/>
  <c r="VU113" i="3"/>
  <c r="WD120" i="3"/>
  <c r="VK89" i="3"/>
  <c r="YK149" i="3"/>
  <c r="AAT149" i="3"/>
  <c r="UR154" i="3"/>
  <c r="UQ59" i="3"/>
  <c r="UR197" i="3"/>
  <c r="UU197" i="3"/>
  <c r="UY191" i="3"/>
  <c r="VQ92" i="3"/>
  <c r="UU133" i="3"/>
  <c r="VI144" i="3"/>
  <c r="VH22" i="3"/>
  <c r="UN106" i="3"/>
  <c r="WD102" i="3"/>
  <c r="OG8" i="3"/>
  <c r="VQ97" i="3"/>
  <c r="VA121" i="3"/>
  <c r="QK14" i="3"/>
  <c r="VQ131" i="3"/>
  <c r="VH73" i="3"/>
  <c r="WH83" i="3"/>
  <c r="UO56" i="3"/>
  <c r="VA68" i="3"/>
  <c r="UO101" i="3"/>
  <c r="UY120" i="3"/>
  <c r="US138" i="3"/>
  <c r="VC161" i="3"/>
  <c r="WD115" i="3"/>
  <c r="VL117" i="3"/>
  <c r="UQ160" i="3"/>
  <c r="UZ199" i="3"/>
  <c r="WG166" i="3"/>
  <c r="UR167" i="3"/>
  <c r="UW81" i="3"/>
  <c r="VC99" i="3"/>
  <c r="UQ54" i="3"/>
  <c r="WH16" i="3"/>
  <c r="VZ111" i="3"/>
  <c r="KY69" i="3"/>
  <c r="WG25" i="3"/>
  <c r="UX174" i="3"/>
  <c r="VW16" i="3"/>
  <c r="UP52" i="3"/>
  <c r="OG115" i="3"/>
  <c r="UN78" i="3"/>
  <c r="QK70" i="3"/>
  <c r="VV41" i="3"/>
  <c r="WI61" i="3"/>
  <c r="WE58" i="3"/>
  <c r="AAP89" i="3"/>
  <c r="YG89" i="3"/>
  <c r="UQ117" i="3"/>
  <c r="YK115" i="3"/>
  <c r="AAT115" i="3"/>
  <c r="UV123" i="3"/>
  <c r="WH78" i="3"/>
  <c r="UW173" i="3"/>
  <c r="UW142" i="3"/>
  <c r="VT124" i="3"/>
  <c r="WD195" i="3"/>
  <c r="VV29" i="3"/>
  <c r="US64" i="3"/>
  <c r="UO80" i="3"/>
  <c r="VB14" i="3"/>
  <c r="VU116" i="3"/>
  <c r="UR15" i="3"/>
  <c r="UU47" i="3"/>
  <c r="UZ133" i="3"/>
  <c r="WH153" i="3"/>
  <c r="VD132" i="3"/>
  <c r="WC107" i="3"/>
  <c r="VW42" i="3"/>
  <c r="WD86" i="3"/>
  <c r="WG28" i="3"/>
  <c r="UW50" i="3"/>
  <c r="VQ41" i="3"/>
  <c r="VI83" i="3"/>
  <c r="VK56" i="3"/>
  <c r="UU36" i="3"/>
  <c r="VB81" i="3"/>
  <c r="UP49" i="3"/>
  <c r="UT20" i="3"/>
  <c r="UQ9" i="3"/>
  <c r="YG3" i="3"/>
  <c r="AAP3" i="3"/>
  <c r="VT84" i="3"/>
  <c r="VC60" i="3"/>
  <c r="UR40" i="3"/>
  <c r="WI24" i="3"/>
  <c r="VH122" i="3"/>
  <c r="YG38" i="3"/>
  <c r="AAP38" i="3"/>
  <c r="WC72" i="3"/>
  <c r="VB57" i="3"/>
  <c r="UP33" i="3"/>
  <c r="UZ32" i="3"/>
  <c r="UU50" i="3"/>
  <c r="XN67" i="3"/>
  <c r="ZW67" i="3"/>
  <c r="WE8" i="3"/>
  <c r="VW83" i="3"/>
  <c r="UP38" i="3"/>
  <c r="WC41" i="3"/>
  <c r="WE164" i="3"/>
  <c r="UT39" i="3"/>
  <c r="UU64" i="3"/>
  <c r="UT86" i="3"/>
  <c r="VZ84" i="3"/>
  <c r="XN110" i="3"/>
  <c r="ZW110" i="3"/>
  <c r="UR97" i="3"/>
  <c r="US79" i="3"/>
  <c r="UN155" i="3"/>
  <c r="UZ67" i="3"/>
  <c r="VB60" i="3"/>
  <c r="WH129" i="3"/>
  <c r="UY102" i="3"/>
  <c r="VJ84" i="3"/>
  <c r="KY161" i="3"/>
  <c r="ZW4" i="3"/>
  <c r="XN4" i="3"/>
  <c r="VK55" i="3"/>
  <c r="VU29" i="3"/>
  <c r="WD40" i="3"/>
  <c r="UZ124" i="3"/>
  <c r="VW21" i="3"/>
  <c r="VQ35" i="3"/>
  <c r="VC17" i="3"/>
  <c r="VG106" i="3"/>
  <c r="VK129" i="3"/>
  <c r="VA92" i="3"/>
  <c r="UU158" i="3"/>
  <c r="VC16" i="3"/>
  <c r="UO113" i="3"/>
  <c r="VU191" i="3"/>
  <c r="VK27" i="3"/>
  <c r="UZ39" i="3"/>
  <c r="WA160" i="3"/>
  <c r="VB99" i="3"/>
  <c r="VF123" i="3"/>
  <c r="VC41" i="3"/>
  <c r="UX103" i="3"/>
  <c r="VT150" i="3"/>
  <c r="US23" i="3"/>
  <c r="UY137" i="3"/>
  <c r="WD155" i="3"/>
  <c r="VD41" i="3"/>
  <c r="WE21" i="3"/>
  <c r="WA117" i="3"/>
  <c r="WF55" i="3"/>
  <c r="WI102" i="3"/>
  <c r="WB169" i="3"/>
  <c r="UR187" i="3"/>
  <c r="VT187" i="3"/>
  <c r="VA118" i="3"/>
  <c r="VL168" i="3"/>
  <c r="UT169" i="3"/>
  <c r="UQ170" i="3"/>
  <c r="UZ173" i="3"/>
  <c r="US154" i="3"/>
  <c r="UY135" i="3"/>
  <c r="UQ12" i="3"/>
  <c r="UR119" i="3"/>
  <c r="UN154" i="3"/>
  <c r="VZ108" i="3"/>
  <c r="UY101" i="3"/>
  <c r="VK80" i="3"/>
  <c r="UV118" i="3"/>
  <c r="UQ128" i="3"/>
  <c r="UX154" i="3"/>
  <c r="WI148" i="3"/>
  <c r="WC183" i="3"/>
  <c r="UY152" i="3"/>
  <c r="VU189" i="3"/>
  <c r="WB185" i="3"/>
  <c r="WB190" i="3"/>
  <c r="VI199" i="3"/>
  <c r="AAW12" i="3"/>
  <c r="YN12" i="3"/>
  <c r="YG86" i="3"/>
  <c r="AAP86" i="3"/>
  <c r="XM26" i="3"/>
  <c r="ZV26" i="3"/>
  <c r="AAW19" i="3"/>
  <c r="YN19" i="3"/>
  <c r="YO35" i="3"/>
  <c r="AAX35" i="3"/>
  <c r="XM88" i="3"/>
  <c r="ZV88" i="3"/>
  <c r="YO86" i="3"/>
  <c r="AAX86" i="3"/>
  <c r="AAL34" i="3"/>
  <c r="YC34" i="3"/>
  <c r="KY28" i="3"/>
  <c r="AAW91" i="3"/>
  <c r="YN91" i="3"/>
  <c r="ZV147" i="3"/>
  <c r="XM147" i="3"/>
  <c r="XZ102" i="3"/>
  <c r="AAI102" i="3"/>
  <c r="XH181" i="3"/>
  <c r="ZQ181" i="3"/>
  <c r="AAO185" i="3"/>
  <c r="YF185" i="3"/>
  <c r="ZZ173" i="3"/>
  <c r="XQ173" i="3"/>
  <c r="XA147" i="3"/>
  <c r="ZJ147" i="3"/>
  <c r="XJ156" i="3"/>
  <c r="ZS156" i="3"/>
  <c r="XO3" i="3"/>
  <c r="ZX3" i="3"/>
  <c r="XO143" i="3"/>
  <c r="ZX143" i="3"/>
  <c r="US33" i="3"/>
  <c r="AAS57" i="3"/>
  <c r="YJ57" i="3"/>
  <c r="ZH130" i="3"/>
  <c r="WY130" i="3"/>
  <c r="XN196" i="3"/>
  <c r="ZW196" i="3"/>
  <c r="XZ176" i="3"/>
  <c r="AAI176" i="3"/>
  <c r="AAB74" i="3"/>
  <c r="XS74" i="3"/>
  <c r="YF13" i="3"/>
  <c r="AAO13" i="3"/>
  <c r="ZX50" i="3"/>
  <c r="XO50" i="3"/>
  <c r="XS21" i="3"/>
  <c r="AAB21" i="3"/>
  <c r="ZT142" i="3"/>
  <c r="XK142" i="3"/>
  <c r="XS33" i="3"/>
  <c r="AAB33" i="3"/>
  <c r="YG41" i="3"/>
  <c r="AAP41" i="3"/>
  <c r="YN59" i="3"/>
  <c r="AAW59" i="3"/>
  <c r="ZM123" i="3"/>
  <c r="XD123" i="3"/>
  <c r="YL111" i="3"/>
  <c r="AAU111" i="3"/>
  <c r="ZN76" i="3"/>
  <c r="XE76" i="3"/>
  <c r="AAN169" i="3"/>
  <c r="YE169" i="3"/>
  <c r="ZX151" i="3"/>
  <c r="XO151" i="3"/>
  <c r="ZU150" i="3"/>
  <c r="XL150" i="3"/>
  <c r="ZH194" i="3"/>
  <c r="WY194" i="3"/>
  <c r="XI174" i="3"/>
  <c r="ZR174" i="3"/>
  <c r="XE196" i="3"/>
  <c r="ZN196" i="3"/>
  <c r="ZU37" i="3"/>
  <c r="XL37" i="3"/>
  <c r="ABA75" i="3"/>
  <c r="YR75" i="3"/>
  <c r="OG95" i="3"/>
  <c r="VU42" i="3"/>
  <c r="XO36" i="3"/>
  <c r="ZX36" i="3"/>
  <c r="QK27" i="3"/>
  <c r="XP48" i="3"/>
  <c r="ZY48" i="3"/>
  <c r="XM24" i="3"/>
  <c r="ZV24" i="3"/>
  <c r="YJ124" i="3"/>
  <c r="AAS124" i="3"/>
  <c r="AAC128" i="3"/>
  <c r="XT128" i="3"/>
  <c r="XH24" i="3"/>
  <c r="ZQ24" i="3"/>
  <c r="VU57" i="3"/>
  <c r="YJ50" i="3"/>
  <c r="AAS50" i="3"/>
  <c r="XK156" i="3"/>
  <c r="ZT156" i="3"/>
  <c r="XQ17" i="3"/>
  <c r="ZZ17" i="3"/>
  <c r="XZ152" i="3"/>
  <c r="AAI152" i="3"/>
  <c r="ZO123" i="3"/>
  <c r="XF123" i="3"/>
  <c r="YE120" i="3"/>
  <c r="AAN120" i="3"/>
  <c r="YM6" i="3"/>
  <c r="AAV6" i="3"/>
  <c r="VI80" i="3"/>
  <c r="WW180" i="3"/>
  <c r="ZF180" i="3"/>
  <c r="XU114" i="3"/>
  <c r="AAD114" i="3"/>
  <c r="AAL174" i="3"/>
  <c r="YC174" i="3"/>
  <c r="AAV148" i="3"/>
  <c r="YM148" i="3"/>
  <c r="WY135" i="3"/>
  <c r="ZH135" i="3"/>
  <c r="ZT185" i="3"/>
  <c r="XK185" i="3"/>
  <c r="ZJ166" i="3"/>
  <c r="XA166" i="3"/>
  <c r="AAO39" i="3"/>
  <c r="YF39" i="3"/>
  <c r="ZI192" i="3"/>
  <c r="WZ192" i="3"/>
  <c r="ZO68" i="3"/>
  <c r="XF68" i="3"/>
  <c r="AAB158" i="3"/>
  <c r="XS158" i="3"/>
  <c r="ZY29" i="3"/>
  <c r="XP29" i="3"/>
  <c r="AAT67" i="3"/>
  <c r="YK67" i="3"/>
  <c r="WH54" i="3"/>
  <c r="ZH54" i="3"/>
  <c r="WY54" i="3"/>
  <c r="XH6" i="3"/>
  <c r="ZQ6" i="3"/>
  <c r="AAO4" i="3"/>
  <c r="YF4" i="3"/>
  <c r="ZX91" i="3"/>
  <c r="XO91" i="3"/>
  <c r="ZF115" i="3"/>
  <c r="WW115" i="3"/>
  <c r="ZY58" i="3"/>
  <c r="XP58" i="3"/>
  <c r="YH64" i="3"/>
  <c r="AAQ64" i="3"/>
  <c r="WF57" i="3"/>
  <c r="ZI87" i="3"/>
  <c r="WZ87" i="3"/>
  <c r="XZ58" i="3"/>
  <c r="AAI58" i="3"/>
  <c r="ZO88" i="3"/>
  <c r="XF88" i="3"/>
  <c r="XA92" i="3"/>
  <c r="ZJ92" i="3"/>
  <c r="WH125" i="3"/>
  <c r="AAS156" i="3"/>
  <c r="YJ156" i="3"/>
  <c r="ZW36" i="3"/>
  <c r="XN36" i="3"/>
  <c r="VZ14" i="3"/>
  <c r="XZ19" i="3"/>
  <c r="AAI19" i="3"/>
  <c r="VU3" i="3"/>
  <c r="ZF127" i="3"/>
  <c r="WW127" i="3"/>
  <c r="WH10" i="3"/>
  <c r="UY20" i="3"/>
  <c r="AAN88" i="3"/>
  <c r="YE88" i="3"/>
  <c r="ZS46" i="3"/>
  <c r="XJ46" i="3"/>
  <c r="ZZ66" i="3"/>
  <c r="XQ66" i="3"/>
  <c r="XQ59" i="3"/>
  <c r="ZZ59" i="3"/>
  <c r="XF156" i="3"/>
  <c r="ZO156" i="3"/>
  <c r="AAT5" i="3"/>
  <c r="YK5" i="3"/>
  <c r="ZW24" i="3"/>
  <c r="XN24" i="3"/>
  <c r="LB59" i="3"/>
  <c r="KY59" i="3" s="1"/>
  <c r="ZY78" i="3"/>
  <c r="XP78" i="3"/>
  <c r="ZJ11" i="3"/>
  <c r="XA11" i="3"/>
  <c r="ZT45" i="3"/>
  <c r="XK45" i="3"/>
  <c r="AAS69" i="3"/>
  <c r="YJ69" i="3"/>
  <c r="VH18" i="3"/>
  <c r="UQ56" i="3"/>
  <c r="VC132" i="3"/>
  <c r="VC58" i="3"/>
  <c r="ZM49" i="3"/>
  <c r="XD49" i="3"/>
  <c r="OJ22" i="3"/>
  <c r="YG8" i="3"/>
  <c r="AAP8" i="3"/>
  <c r="VU131" i="3"/>
  <c r="AAD75" i="3"/>
  <c r="XU75" i="3"/>
  <c r="YJ64" i="3"/>
  <c r="AAS64" i="3"/>
  <c r="ZX46" i="3"/>
  <c r="XO46" i="3"/>
  <c r="XC175" i="3"/>
  <c r="ZL175" i="3"/>
  <c r="XT120" i="3"/>
  <c r="AAC120" i="3"/>
  <c r="AAV67" i="3"/>
  <c r="YM67" i="3"/>
  <c r="AAW72" i="3"/>
  <c r="YN72" i="3"/>
  <c r="ZP49" i="3"/>
  <c r="XG49" i="3"/>
  <c r="ZS105" i="3"/>
  <c r="XJ105" i="3"/>
  <c r="ABA48" i="3"/>
  <c r="YR48" i="3"/>
  <c r="XJ85" i="3"/>
  <c r="ZS85" i="3"/>
  <c r="VZ41" i="3"/>
  <c r="ZG43" i="3"/>
  <c r="WX43" i="3"/>
  <c r="WF23" i="3"/>
  <c r="VU102" i="3"/>
  <c r="YR7" i="3"/>
  <c r="ABA7" i="3"/>
  <c r="XZ68" i="3"/>
  <c r="AAI68" i="3"/>
  <c r="XC111" i="3"/>
  <c r="ZL111" i="3"/>
  <c r="AAC91" i="3"/>
  <c r="XT91" i="3"/>
  <c r="ZR94" i="3"/>
  <c r="XI94" i="3"/>
  <c r="NX103" i="3"/>
  <c r="QJ103" i="3"/>
  <c r="NM103" i="3" s="1"/>
  <c r="XK61" i="3"/>
  <c r="ZT61" i="3"/>
  <c r="VD48" i="3"/>
  <c r="XI13" i="3"/>
  <c r="ZR13" i="3"/>
  <c r="AAS76" i="3"/>
  <c r="YJ76" i="3"/>
  <c r="XZ13" i="3"/>
  <c r="AAI13" i="3"/>
  <c r="ZT90" i="3"/>
  <c r="XK90" i="3"/>
  <c r="XK38" i="3"/>
  <c r="ZT38" i="3"/>
  <c r="ZS147" i="3"/>
  <c r="XJ147" i="3"/>
  <c r="VJ77" i="3"/>
  <c r="XD12" i="3"/>
  <c r="ZM12" i="3"/>
  <c r="XP109" i="3"/>
  <c r="ZY109" i="3"/>
  <c r="ZN32" i="3"/>
  <c r="XE32" i="3"/>
  <c r="VU120" i="3"/>
  <c r="ZR104" i="3"/>
  <c r="XI104" i="3"/>
  <c r="VD51" i="3"/>
  <c r="WX121" i="3"/>
  <c r="ZG121" i="3"/>
  <c r="WH15" i="3"/>
  <c r="XF80" i="3"/>
  <c r="ZO80" i="3"/>
  <c r="XI153" i="3"/>
  <c r="ZR153" i="3"/>
  <c r="YM118" i="3"/>
  <c r="AAV118" i="3"/>
  <c r="ZY151" i="3"/>
  <c r="XP151" i="3"/>
  <c r="ZJ64" i="3"/>
  <c r="XA64" i="3"/>
  <c r="ZL15" i="3"/>
  <c r="XC15" i="3"/>
  <c r="VC92" i="3"/>
  <c r="YM58" i="3"/>
  <c r="AAV58" i="3"/>
  <c r="VU184" i="3"/>
  <c r="AAC11" i="3"/>
  <c r="XT11" i="3"/>
  <c r="ZW14" i="3"/>
  <c r="XN14" i="3"/>
  <c r="AAL166" i="3"/>
  <c r="YC166" i="3"/>
  <c r="WW57" i="3"/>
  <c r="ZF57" i="3"/>
  <c r="WH5" i="3"/>
  <c r="AAN199" i="3"/>
  <c r="YE199" i="3"/>
  <c r="VH165" i="3"/>
  <c r="XU4" i="3"/>
  <c r="AAD4" i="3"/>
  <c r="VC77" i="3"/>
  <c r="AAQ197" i="3"/>
  <c r="YH197" i="3"/>
  <c r="YC64" i="3"/>
  <c r="AAL64" i="3"/>
  <c r="AAP162" i="3"/>
  <c r="YG162" i="3"/>
  <c r="ZO92" i="3"/>
  <c r="XF92" i="3"/>
  <c r="VZ116" i="3"/>
  <c r="ZP173" i="3"/>
  <c r="XG173" i="3"/>
  <c r="VU155" i="3"/>
  <c r="ZN162" i="3"/>
  <c r="XE162" i="3"/>
  <c r="ZW155" i="3"/>
  <c r="XN155" i="3"/>
  <c r="VU187" i="3"/>
  <c r="AAQ172" i="3"/>
  <c r="YH172" i="3"/>
  <c r="XU124" i="3"/>
  <c r="AAD124" i="3"/>
  <c r="AAY104" i="3"/>
  <c r="YP104" i="3"/>
  <c r="ZX122" i="3"/>
  <c r="XO122" i="3"/>
  <c r="ZO116" i="3"/>
  <c r="XF116" i="3"/>
  <c r="XP130" i="3"/>
  <c r="ZY130" i="3"/>
  <c r="ZT167" i="3"/>
  <c r="XK167" i="3"/>
  <c r="XJ152" i="3"/>
  <c r="ZS152" i="3"/>
  <c r="ZL181" i="3"/>
  <c r="XC181" i="3"/>
  <c r="AAU175" i="3"/>
  <c r="YL175" i="3"/>
  <c r="AAD150" i="3"/>
  <c r="XU150" i="3"/>
  <c r="WE113" i="3"/>
  <c r="AAC189" i="3"/>
  <c r="XT189" i="3"/>
  <c r="UQ156" i="3"/>
  <c r="US184" i="3"/>
  <c r="VJ184" i="3"/>
  <c r="VH183" i="3"/>
  <c r="XZ163" i="3"/>
  <c r="AAI163" i="3"/>
  <c r="YK199" i="3"/>
  <c r="AAT199" i="3"/>
  <c r="AAN177" i="3"/>
  <c r="YE177" i="3"/>
  <c r="XA184" i="3"/>
  <c r="ZJ184" i="3"/>
  <c r="AAC144" i="3"/>
  <c r="XT144" i="3"/>
  <c r="VJ196" i="3"/>
  <c r="YM175" i="3"/>
  <c r="AAV175" i="3"/>
  <c r="VC196" i="3"/>
  <c r="XN168" i="3"/>
  <c r="ZW168" i="3"/>
  <c r="XC197" i="3"/>
  <c r="ZL197" i="3"/>
  <c r="ZO180" i="3"/>
  <c r="XF180" i="3"/>
  <c r="XJ191" i="3"/>
  <c r="ZS191" i="3"/>
  <c r="AAN127" i="3"/>
  <c r="YE127" i="3"/>
  <c r="AAQ70" i="3"/>
  <c r="YH70" i="3"/>
  <c r="ABA12" i="3"/>
  <c r="YR12" i="3"/>
  <c r="AAT17" i="3"/>
  <c r="YK17" i="3"/>
  <c r="UQ44" i="3"/>
  <c r="XA42" i="3"/>
  <c r="ZJ42" i="3"/>
  <c r="AAV29" i="3"/>
  <c r="YM29" i="3"/>
  <c r="AAQ88" i="3"/>
  <c r="YH88" i="3"/>
  <c r="AAT37" i="3"/>
  <c r="YK37" i="3"/>
  <c r="XZ108" i="3"/>
  <c r="AAI108" i="3"/>
  <c r="WW5" i="3"/>
  <c r="ZF5" i="3"/>
  <c r="ZO71" i="3"/>
  <c r="XF71" i="3"/>
  <c r="XA7" i="3"/>
  <c r="ZJ7" i="3"/>
  <c r="WF142" i="3"/>
  <c r="ZR144" i="3"/>
  <c r="XI144" i="3"/>
  <c r="XE128" i="3"/>
  <c r="ZN128" i="3"/>
  <c r="VH120" i="3"/>
  <c r="YP112" i="3"/>
  <c r="AAY112" i="3"/>
  <c r="XA12" i="3"/>
  <c r="ZJ12" i="3"/>
  <c r="WE62" i="3"/>
  <c r="ZJ35" i="3"/>
  <c r="XA35" i="3"/>
  <c r="US85" i="3"/>
  <c r="WH9" i="3"/>
  <c r="XO64" i="3"/>
  <c r="ZX64" i="3"/>
  <c r="ZL95" i="3"/>
  <c r="XC95" i="3"/>
  <c r="YK80" i="3"/>
  <c r="AAT80" i="3"/>
  <c r="ZJ54" i="3"/>
  <c r="XA54" i="3"/>
  <c r="XG39" i="3"/>
  <c r="ZP39" i="3"/>
  <c r="ZS40" i="3"/>
  <c r="XJ40" i="3"/>
  <c r="XE15" i="3"/>
  <c r="ZN15" i="3"/>
  <c r="YR32" i="3"/>
  <c r="ABA32" i="3"/>
  <c r="YF91" i="3"/>
  <c r="AAO91" i="3"/>
  <c r="UQ96" i="3"/>
  <c r="ZL81" i="3"/>
  <c r="XC81" i="3"/>
  <c r="WH160" i="3"/>
  <c r="XT92" i="3"/>
  <c r="AAC92" i="3"/>
  <c r="UY8" i="3"/>
  <c r="ZW55" i="3"/>
  <c r="XN55" i="3"/>
  <c r="UU82" i="3"/>
  <c r="VD23" i="3"/>
  <c r="ZR53" i="3"/>
  <c r="XI53" i="3"/>
  <c r="XI40" i="3"/>
  <c r="ZR40" i="3"/>
  <c r="XF6" i="3"/>
  <c r="ZO6" i="3"/>
  <c r="OG143" i="3"/>
  <c r="XO110" i="3"/>
  <c r="ZX110" i="3"/>
  <c r="WH161" i="3"/>
  <c r="UQ88" i="3"/>
  <c r="ZS22" i="3"/>
  <c r="XJ22" i="3"/>
  <c r="YH32" i="3"/>
  <c r="AAQ32" i="3"/>
  <c r="VQ75" i="3"/>
  <c r="ZN130" i="3"/>
  <c r="XE130" i="3"/>
  <c r="ZR131" i="3"/>
  <c r="XI131" i="3"/>
  <c r="AAY43" i="3"/>
  <c r="YP43" i="3"/>
  <c r="WX60" i="3"/>
  <c r="ZG60" i="3"/>
  <c r="VQ27" i="3"/>
  <c r="XI70" i="3"/>
  <c r="ZR70" i="3"/>
  <c r="VQ81" i="3"/>
  <c r="VZ70" i="3"/>
  <c r="XF39" i="3"/>
  <c r="ZO39" i="3"/>
  <c r="VI128" i="3"/>
  <c r="UP122" i="3"/>
  <c r="ZR62" i="3"/>
  <c r="XI62" i="3"/>
  <c r="AAL61" i="3"/>
  <c r="YC61" i="3"/>
  <c r="ZR28" i="3"/>
  <c r="XI28" i="3"/>
  <c r="ZG120" i="3"/>
  <c r="WX120" i="3"/>
  <c r="YH117" i="3"/>
  <c r="AAQ117" i="3"/>
  <c r="UU80" i="3"/>
  <c r="VG10" i="3"/>
  <c r="YR54" i="3"/>
  <c r="ABA54" i="3"/>
  <c r="KY29" i="3"/>
  <c r="XA156" i="3"/>
  <c r="ZJ156" i="3"/>
  <c r="QK163" i="3"/>
  <c r="WH39" i="3"/>
  <c r="XU68" i="3"/>
  <c r="AAD68" i="3"/>
  <c r="QN59" i="3"/>
  <c r="QK59" i="3" s="1"/>
  <c r="VG39" i="3"/>
  <c r="YE13" i="3"/>
  <c r="AAN13" i="3"/>
  <c r="VC183" i="3"/>
  <c r="ABA36" i="3"/>
  <c r="YR36" i="3"/>
  <c r="VD155" i="3"/>
  <c r="YR65" i="3"/>
  <c r="ABA65" i="3"/>
  <c r="WE115" i="3"/>
  <c r="KY147" i="3"/>
  <c r="XC16" i="3"/>
  <c r="ZL16" i="3"/>
  <c r="ZO7" i="3"/>
  <c r="XF7" i="3"/>
  <c r="VC88" i="3"/>
  <c r="YG146" i="3"/>
  <c r="AAP146" i="3"/>
  <c r="XN109" i="3"/>
  <c r="ZW109" i="3"/>
  <c r="XE26" i="3"/>
  <c r="ZN26" i="3"/>
  <c r="VG64" i="3"/>
  <c r="ZP123" i="3"/>
  <c r="XG123" i="3"/>
  <c r="UQ122" i="3"/>
  <c r="ZS157" i="3"/>
  <c r="XJ157" i="3"/>
  <c r="UU120" i="3"/>
  <c r="YJ42" i="3"/>
  <c r="AAS42" i="3"/>
  <c r="ZP71" i="3"/>
  <c r="XG71" i="3"/>
  <c r="VQ71" i="3"/>
  <c r="VD188" i="3"/>
  <c r="VK41" i="3"/>
  <c r="YP199" i="3"/>
  <c r="AAY199" i="3"/>
  <c r="VB151" i="3"/>
  <c r="XE147" i="3"/>
  <c r="ZN147" i="3"/>
  <c r="XI180" i="3"/>
  <c r="ZR180" i="3"/>
  <c r="UQ27" i="3"/>
  <c r="XF145" i="3"/>
  <c r="ZO145" i="3"/>
  <c r="ZJ17" i="3"/>
  <c r="XA17" i="3"/>
  <c r="VB136" i="3"/>
  <c r="XU181" i="3"/>
  <c r="AAD181" i="3"/>
  <c r="AAN39" i="3"/>
  <c r="YE39" i="3"/>
  <c r="UY91" i="3"/>
  <c r="VG158" i="3"/>
  <c r="VZ146" i="3"/>
  <c r="WH104" i="3"/>
  <c r="YF153" i="3"/>
  <c r="AAO153" i="3"/>
  <c r="AAN166" i="3"/>
  <c r="YE166" i="3"/>
  <c r="UY143" i="3"/>
  <c r="WH170" i="3"/>
  <c r="AAO97" i="3"/>
  <c r="YF97" i="3"/>
  <c r="VG115" i="3"/>
  <c r="ZJ195" i="3"/>
  <c r="XA195" i="3"/>
  <c r="UP109" i="3"/>
  <c r="AAS168" i="3"/>
  <c r="YJ168" i="3"/>
  <c r="UQ149" i="3"/>
  <c r="VG100" i="3"/>
  <c r="WX192" i="3"/>
  <c r="ZG192" i="3"/>
  <c r="VC56" i="3"/>
  <c r="VB179" i="3"/>
  <c r="AAL97" i="3"/>
  <c r="YC97" i="3"/>
  <c r="UT141" i="3"/>
  <c r="VD20" i="3"/>
  <c r="UY129" i="3"/>
  <c r="WD167" i="3"/>
  <c r="UT126" i="3"/>
  <c r="XG164" i="3"/>
  <c r="ZP164" i="3"/>
  <c r="WH191" i="3"/>
  <c r="UO174" i="3"/>
  <c r="XN148" i="3"/>
  <c r="ZW148" i="3"/>
  <c r="YR159" i="3"/>
  <c r="ABA159" i="3"/>
  <c r="VD143" i="3"/>
  <c r="AAL199" i="3"/>
  <c r="YC199" i="3"/>
  <c r="AAS193" i="3"/>
  <c r="YJ193" i="3"/>
  <c r="WF200" i="3"/>
  <c r="AAT191" i="3"/>
  <c r="YK191" i="3"/>
  <c r="XI191" i="3"/>
  <c r="ZR191" i="3"/>
  <c r="YH187" i="3"/>
  <c r="AAQ187" i="3"/>
  <c r="UT198" i="3"/>
  <c r="AAT197" i="3"/>
  <c r="YK197" i="3"/>
  <c r="XU156" i="3"/>
  <c r="AAD156" i="3"/>
  <c r="UN192" i="3"/>
  <c r="VZ181" i="3"/>
  <c r="VQ107" i="3"/>
  <c r="WF139" i="3"/>
  <c r="VI192" i="3"/>
  <c r="UU189" i="3"/>
  <c r="YG42" i="3"/>
  <c r="AAP42" i="3"/>
  <c r="UU86" i="3"/>
  <c r="VZ58" i="3"/>
  <c r="XE4" i="3"/>
  <c r="ZN4" i="3"/>
  <c r="VI154" i="3"/>
  <c r="XU82" i="3"/>
  <c r="AAD82" i="3"/>
  <c r="XG52" i="3"/>
  <c r="ZP52" i="3"/>
  <c r="UU151" i="3"/>
  <c r="UW129" i="3"/>
  <c r="UW37" i="3"/>
  <c r="YG46" i="3"/>
  <c r="AAP46" i="3"/>
  <c r="XI5" i="3"/>
  <c r="ZR5" i="3"/>
  <c r="UQ62" i="3"/>
  <c r="YR55" i="3"/>
  <c r="ABA55" i="3"/>
  <c r="ZN22" i="3"/>
  <c r="XE22" i="3"/>
  <c r="VK84" i="3"/>
  <c r="ZN144" i="3"/>
  <c r="XE144" i="3"/>
  <c r="UP93" i="3"/>
  <c r="VU31" i="3"/>
  <c r="VZ81" i="3"/>
  <c r="ZN13" i="3"/>
  <c r="XE13" i="3"/>
  <c r="YG98" i="3"/>
  <c r="AAP98" i="3"/>
  <c r="AAU30" i="3"/>
  <c r="YL30" i="3"/>
  <c r="VC5" i="3"/>
  <c r="UO16" i="3"/>
  <c r="AAS97" i="3"/>
  <c r="YJ97" i="3"/>
  <c r="VB22" i="3"/>
  <c r="UN45" i="3"/>
  <c r="AAN122" i="3"/>
  <c r="YE122" i="3"/>
  <c r="AAT174" i="3"/>
  <c r="YK174" i="3"/>
  <c r="WF82" i="3"/>
  <c r="YP159" i="3"/>
  <c r="AAY159" i="3"/>
  <c r="XI105" i="3"/>
  <c r="ZR105" i="3"/>
  <c r="VL45" i="3"/>
  <c r="AAL20" i="3"/>
  <c r="YC20" i="3"/>
  <c r="VI69" i="3"/>
  <c r="VB121" i="3"/>
  <c r="WH86" i="3"/>
  <c r="VJ134" i="3"/>
  <c r="UU48" i="3"/>
  <c r="UW16" i="3"/>
  <c r="UY49" i="3"/>
  <c r="ZP116" i="3"/>
  <c r="XG116" i="3"/>
  <c r="VA66" i="3"/>
  <c r="YL91" i="3"/>
  <c r="AAU91" i="3"/>
  <c r="XI59" i="3"/>
  <c r="ZR59" i="3"/>
  <c r="UQ35" i="3"/>
  <c r="VK32" i="3"/>
  <c r="VI70" i="3"/>
  <c r="VL11" i="3"/>
  <c r="VC24" i="3"/>
  <c r="WD87" i="3"/>
  <c r="YR167" i="3"/>
  <c r="ABA167" i="3"/>
  <c r="UP150" i="3"/>
  <c r="AAP119" i="3"/>
  <c r="YG119" i="3"/>
  <c r="UO25" i="3"/>
  <c r="VD47" i="3"/>
  <c r="UY134" i="3"/>
  <c r="VA102" i="3"/>
  <c r="OG13" i="3"/>
  <c r="AAP92" i="3"/>
  <c r="YG92" i="3"/>
  <c r="UN82" i="3"/>
  <c r="VF77" i="3"/>
  <c r="VH105" i="3"/>
  <c r="VA36" i="3"/>
  <c r="VC43" i="3"/>
  <c r="VZ89" i="3"/>
  <c r="ZN166" i="3"/>
  <c r="XE166" i="3"/>
  <c r="AAN80" i="3"/>
  <c r="YE80" i="3"/>
  <c r="VD94" i="3"/>
  <c r="AAL94" i="3"/>
  <c r="YC94" i="3"/>
  <c r="WE49" i="3"/>
  <c r="VG4" i="3"/>
  <c r="ZR111" i="3"/>
  <c r="XI111" i="3"/>
  <c r="VH67" i="3"/>
  <c r="AAT104" i="3"/>
  <c r="YK104" i="3"/>
  <c r="VH55" i="3"/>
  <c r="YR185" i="3"/>
  <c r="ABA185" i="3"/>
  <c r="WF98" i="3"/>
  <c r="WH74" i="3"/>
  <c r="VH137" i="3"/>
  <c r="ZR66" i="3"/>
  <c r="XI66" i="3"/>
  <c r="VI66" i="3"/>
  <c r="VB115" i="3"/>
  <c r="VI114" i="3"/>
  <c r="WG188" i="3"/>
  <c r="WF144" i="3"/>
  <c r="UP104" i="3"/>
  <c r="YR41" i="3"/>
  <c r="ABA41" i="3"/>
  <c r="YL123" i="3"/>
  <c r="AAU123" i="3"/>
  <c r="AAS37" i="3"/>
  <c r="YJ37" i="3"/>
  <c r="XN185" i="3"/>
  <c r="ZW185" i="3"/>
  <c r="VB35" i="3"/>
  <c r="ZJ110" i="3"/>
  <c r="XA110" i="3"/>
  <c r="AAQ52" i="3"/>
  <c r="YH52" i="3"/>
  <c r="VI52" i="3"/>
  <c r="AAU20" i="3"/>
  <c r="YL20" i="3"/>
  <c r="XG142" i="3"/>
  <c r="ZP142" i="3"/>
  <c r="VG111" i="3"/>
  <c r="VA52" i="3"/>
  <c r="VU146" i="3"/>
  <c r="UU193" i="3"/>
  <c r="WE95" i="3"/>
  <c r="WE191" i="3"/>
  <c r="VQ154" i="3"/>
  <c r="ABA137" i="3"/>
  <c r="YR137" i="3"/>
  <c r="ZN125" i="3"/>
  <c r="XE125" i="3"/>
  <c r="WG178" i="3"/>
  <c r="VD80" i="3"/>
  <c r="YC186" i="3"/>
  <c r="AAL186" i="3"/>
  <c r="WH123" i="3"/>
  <c r="UP166" i="3"/>
  <c r="YC10" i="3"/>
  <c r="AAL10" i="3"/>
  <c r="VI173" i="3"/>
  <c r="UY142" i="3"/>
  <c r="YC176" i="3"/>
  <c r="AAL176" i="3"/>
  <c r="US174" i="3"/>
  <c r="AAL163" i="3"/>
  <c r="YC163" i="3"/>
  <c r="UN113" i="3"/>
  <c r="VL191" i="3"/>
  <c r="UP99" i="3"/>
  <c r="AAL147" i="3"/>
  <c r="YC147" i="3"/>
  <c r="AAO197" i="3"/>
  <c r="YF197" i="3"/>
  <c r="KY152" i="3"/>
  <c r="UY197" i="3"/>
  <c r="VF113" i="3"/>
  <c r="AAO198" i="3"/>
  <c r="YF198" i="3"/>
  <c r="YH160" i="3"/>
  <c r="AAQ160" i="3"/>
  <c r="OG188" i="3"/>
  <c r="ZW186" i="3"/>
  <c r="XN186" i="3"/>
  <c r="US193" i="3"/>
  <c r="WD196" i="3"/>
  <c r="XG191" i="3"/>
  <c r="ZP191" i="3"/>
  <c r="YL171" i="3"/>
  <c r="AAU171" i="3"/>
  <c r="VF194" i="3"/>
  <c r="VZ113" i="3"/>
  <c r="VF80" i="3"/>
  <c r="UO65" i="3"/>
  <c r="WD76" i="3"/>
  <c r="UP152" i="3"/>
  <c r="XI93" i="3"/>
  <c r="ZR93" i="3"/>
  <c r="US140" i="3"/>
  <c r="VQ6" i="3"/>
  <c r="UY89" i="3"/>
  <c r="VI3" i="3"/>
  <c r="UP96" i="3"/>
  <c r="VU6" i="3"/>
  <c r="VI9" i="3"/>
  <c r="VU36" i="3"/>
  <c r="YJ9" i="3"/>
  <c r="AAS9" i="3"/>
  <c r="ZW70" i="3"/>
  <c r="XN70" i="3"/>
  <c r="VD157" i="3"/>
  <c r="WF3" i="3"/>
  <c r="XN34" i="3"/>
  <c r="ZW34" i="3"/>
  <c r="XN27" i="3"/>
  <c r="ZW27" i="3"/>
  <c r="UP69" i="3"/>
  <c r="WH45" i="3"/>
  <c r="XA174" i="3"/>
  <c r="ZJ174" i="3"/>
  <c r="UT65" i="3"/>
  <c r="VF21" i="3"/>
  <c r="ZW56" i="3"/>
  <c r="XN56" i="3"/>
  <c r="US59" i="3"/>
  <c r="XN83" i="3"/>
  <c r="ZW83" i="3"/>
  <c r="UU139" i="3"/>
  <c r="ZR112" i="3"/>
  <c r="XI112" i="3"/>
  <c r="UU109" i="3"/>
  <c r="UP58" i="3"/>
  <c r="UU142" i="3"/>
  <c r="VC9" i="3"/>
  <c r="VZ51" i="3"/>
  <c r="VG149" i="3"/>
  <c r="AAT99" i="3"/>
  <c r="YK99" i="3"/>
  <c r="ZW17" i="3"/>
  <c r="XN17" i="3"/>
  <c r="WG58" i="3"/>
  <c r="VC47" i="3"/>
  <c r="UT76" i="3"/>
  <c r="AAN46" i="3"/>
  <c r="YE46" i="3"/>
  <c r="UY131" i="3"/>
  <c r="VA78" i="3"/>
  <c r="AAN73" i="3"/>
  <c r="YE73" i="3"/>
  <c r="VZ67" i="3"/>
  <c r="AAU89" i="3"/>
  <c r="YL89" i="3"/>
  <c r="ZJ31" i="3"/>
  <c r="XA31" i="3"/>
  <c r="XI142" i="3"/>
  <c r="ZR142" i="3"/>
  <c r="VK19" i="3"/>
  <c r="VU87" i="3"/>
  <c r="KY38" i="3"/>
  <c r="UP138" i="3"/>
  <c r="XG113" i="3"/>
  <c r="ZP113" i="3"/>
  <c r="KY73" i="3"/>
  <c r="VZ153" i="3"/>
  <c r="YC103" i="3"/>
  <c r="AAL103" i="3"/>
  <c r="WF34" i="3"/>
  <c r="UV80" i="3"/>
  <c r="VB118" i="3"/>
  <c r="VJ65" i="3"/>
  <c r="VC172" i="3"/>
  <c r="UV23" i="3"/>
  <c r="US34" i="3"/>
  <c r="YL88" i="3"/>
  <c r="AAU88" i="3"/>
  <c r="YF64" i="3"/>
  <c r="AAO64" i="3"/>
  <c r="XN91" i="3"/>
  <c r="ZW91" i="3"/>
  <c r="WE144" i="3"/>
  <c r="UT148" i="3"/>
  <c r="VK21" i="3"/>
  <c r="AAS86" i="3"/>
  <c r="YJ86" i="3"/>
  <c r="VU68" i="3"/>
  <c r="WF163" i="3"/>
  <c r="AAP186" i="3"/>
  <c r="YG186" i="3"/>
  <c r="UQ48" i="3"/>
  <c r="YE117" i="3"/>
  <c r="AAN117" i="3"/>
  <c r="ZJ112" i="3"/>
  <c r="XA112" i="3"/>
  <c r="WH87" i="3"/>
  <c r="UW64" i="3"/>
  <c r="VA24" i="3"/>
  <c r="VQ141" i="3"/>
  <c r="WF70" i="3"/>
  <c r="WD151" i="3"/>
  <c r="VK81" i="3"/>
  <c r="AAS31" i="3"/>
  <c r="YJ31" i="3"/>
  <c r="YH130" i="3"/>
  <c r="AAQ130" i="3"/>
  <c r="UQ131" i="3"/>
  <c r="UT191" i="3"/>
  <c r="VZ170" i="3"/>
  <c r="VD144" i="3"/>
  <c r="UV174" i="3"/>
  <c r="YK125" i="3"/>
  <c r="AAT125" i="3"/>
  <c r="WD172" i="3"/>
  <c r="VU165" i="3"/>
  <c r="ABA156" i="3"/>
  <c r="YR156" i="3"/>
  <c r="YC164" i="3"/>
  <c r="AAL164" i="3"/>
  <c r="VZ72" i="3"/>
  <c r="VH163" i="3"/>
  <c r="YC168" i="3"/>
  <c r="AAL168" i="3"/>
  <c r="WD180" i="3"/>
  <c r="WG147" i="3"/>
  <c r="VB199" i="3"/>
  <c r="VC91" i="3"/>
  <c r="VZ130" i="3"/>
  <c r="UO169" i="3"/>
  <c r="VC181" i="3"/>
  <c r="AAS195" i="3"/>
  <c r="YJ195" i="3"/>
  <c r="UU93" i="3"/>
  <c r="AAO126" i="3"/>
  <c r="YF126" i="3"/>
  <c r="UQ164" i="3"/>
  <c r="WF182" i="3"/>
  <c r="US173" i="3"/>
  <c r="AAT178" i="3"/>
  <c r="YK178" i="3"/>
  <c r="UU176" i="3"/>
  <c r="WH23" i="3"/>
  <c r="UQ189" i="3"/>
  <c r="UW95" i="3"/>
  <c r="VU79" i="3"/>
  <c r="VB4" i="3"/>
  <c r="UN200" i="3"/>
  <c r="VQ135" i="3"/>
  <c r="VC138" i="3"/>
  <c r="UY146" i="3"/>
  <c r="WD154" i="3"/>
  <c r="US177" i="3"/>
  <c r="VK167" i="3"/>
  <c r="WE153" i="3"/>
  <c r="US189" i="3"/>
  <c r="UN34" i="3"/>
  <c r="VU170" i="3"/>
  <c r="AAQ180" i="3"/>
  <c r="YH180" i="3"/>
  <c r="VJ188" i="3"/>
  <c r="AAN193" i="3"/>
  <c r="YE193" i="3"/>
  <c r="WH177" i="3"/>
  <c r="VC186" i="3"/>
  <c r="XG195" i="3"/>
  <c r="ZP195" i="3"/>
  <c r="VF170" i="3"/>
  <c r="WE102" i="3"/>
  <c r="WH196" i="3"/>
  <c r="ZW158" i="3"/>
  <c r="XN158" i="3"/>
  <c r="WD189" i="3"/>
  <c r="ZR156" i="3"/>
  <c r="XI156" i="3"/>
  <c r="UP169" i="3"/>
  <c r="YK112" i="3"/>
  <c r="AAT112" i="3"/>
  <c r="UY68" i="3"/>
  <c r="KZ220" i="3"/>
  <c r="KZ221" i="3"/>
  <c r="KZ218" i="3"/>
  <c r="KZ222" i="3" s="1"/>
  <c r="KZ208" i="3"/>
  <c r="KZ219" i="3"/>
  <c r="UU6" i="3"/>
  <c r="UT61" i="3"/>
  <c r="VG8" i="3"/>
  <c r="VZ88" i="3"/>
  <c r="UP56" i="3"/>
  <c r="XI16" i="3"/>
  <c r="ZR16" i="3"/>
  <c r="QK6" i="3"/>
  <c r="UQ21" i="3"/>
  <c r="YL45" i="3"/>
  <c r="AAU45" i="3"/>
  <c r="VL87" i="3"/>
  <c r="YK148" i="3"/>
  <c r="AAT148" i="3"/>
  <c r="VQ49" i="3"/>
  <c r="WH79" i="3"/>
  <c r="YL86" i="3"/>
  <c r="AAU86" i="3"/>
  <c r="ZP8" i="3"/>
  <c r="XG8" i="3"/>
  <c r="UP81" i="3"/>
  <c r="ZW59" i="3"/>
  <c r="XN59" i="3"/>
  <c r="VB135" i="3"/>
  <c r="VZ46" i="3"/>
  <c r="VC72" i="3"/>
  <c r="VQ61" i="3"/>
  <c r="AAP95" i="3"/>
  <c r="YG95" i="3"/>
  <c r="UO70" i="3"/>
  <c r="UU57" i="3"/>
  <c r="UU77" i="3"/>
  <c r="VU169" i="3"/>
  <c r="VA45" i="3"/>
  <c r="VZ3" i="3"/>
  <c r="AAU129" i="3"/>
  <c r="YL129" i="3"/>
  <c r="ZW78" i="3"/>
  <c r="XN78" i="3"/>
  <c r="VQ79" i="3"/>
  <c r="UN158" i="3"/>
  <c r="WH122" i="3"/>
  <c r="WE27" i="3"/>
  <c r="UN22" i="3"/>
  <c r="VL59" i="3"/>
  <c r="AAT52" i="3"/>
  <c r="YK52" i="3"/>
  <c r="VL134" i="3"/>
  <c r="OG111" i="3"/>
  <c r="VZ50" i="3"/>
  <c r="VB161" i="3"/>
  <c r="VW51" i="3"/>
  <c r="ZR24" i="3"/>
  <c r="XI24" i="3"/>
  <c r="VA141" i="3"/>
  <c r="UY86" i="3"/>
  <c r="ZW15" i="3"/>
  <c r="XN15" i="3"/>
  <c r="VI29" i="3"/>
  <c r="UO21" i="3"/>
  <c r="VJ20" i="3"/>
  <c r="AAP15" i="3"/>
  <c r="YG15" i="3"/>
  <c r="WE134" i="3"/>
  <c r="VK108" i="3"/>
  <c r="UY96" i="3"/>
  <c r="YH34" i="3"/>
  <c r="AAQ34" i="3"/>
  <c r="YG118" i="3"/>
  <c r="AAP118" i="3"/>
  <c r="XG86" i="3"/>
  <c r="ZP86" i="3"/>
  <c r="UY97" i="3"/>
  <c r="YK82" i="3"/>
  <c r="AAT82" i="3"/>
  <c r="VI15" i="3"/>
  <c r="WH34" i="3"/>
  <c r="VK147" i="3"/>
  <c r="YG4" i="3"/>
  <c r="AAP4" i="3"/>
  <c r="UT60" i="3"/>
  <c r="US61" i="3"/>
  <c r="UV34" i="3"/>
  <c r="ZR47" i="3"/>
  <c r="XI47" i="3"/>
  <c r="ZP133" i="3"/>
  <c r="XG133" i="3"/>
  <c r="UT109" i="3"/>
  <c r="VH141" i="3"/>
  <c r="VL101" i="3"/>
  <c r="XG10" i="3"/>
  <c r="ZP10" i="3"/>
  <c r="UU125" i="3"/>
  <c r="AAU134" i="3"/>
  <c r="YL134" i="3"/>
  <c r="WF126" i="3"/>
  <c r="AAL196" i="3"/>
  <c r="YC196" i="3"/>
  <c r="UW169" i="3"/>
  <c r="VB143" i="3"/>
  <c r="UR168" i="3"/>
  <c r="VB71" i="3"/>
  <c r="YJ155" i="3"/>
  <c r="AAS155" i="3"/>
  <c r="UT170" i="3"/>
  <c r="WG92" i="3"/>
  <c r="AAT158" i="3"/>
  <c r="YK158" i="3"/>
  <c r="VI79" i="3"/>
  <c r="XI118" i="3"/>
  <c r="ZR118" i="3"/>
  <c r="UY160" i="3"/>
  <c r="UW149" i="3"/>
  <c r="VC102" i="3"/>
  <c r="YH60" i="3"/>
  <c r="AAQ60" i="3"/>
  <c r="WF153" i="3"/>
  <c r="VD168" i="3"/>
  <c r="WD130" i="3"/>
  <c r="UO48" i="3"/>
  <c r="VD193" i="3"/>
  <c r="WD89" i="3"/>
  <c r="UY46" i="3"/>
  <c r="VF69" i="3"/>
  <c r="UW133" i="3"/>
  <c r="QK51" i="3"/>
  <c r="VK58" i="3"/>
  <c r="UT105" i="3"/>
  <c r="VB125" i="3"/>
  <c r="VF166" i="3"/>
  <c r="AAL146" i="3"/>
  <c r="YC146" i="3"/>
  <c r="XN177" i="3"/>
  <c r="ZW177" i="3"/>
  <c r="VK166" i="3"/>
  <c r="VU137" i="3"/>
  <c r="VU168" i="3"/>
  <c r="ZR189" i="3"/>
  <c r="XI189" i="3"/>
  <c r="AAU194" i="3"/>
  <c r="YL194" i="3"/>
  <c r="YJ162" i="3"/>
  <c r="AAS162" i="3"/>
  <c r="VD67" i="3"/>
  <c r="VD180" i="3"/>
  <c r="YJ141" i="3"/>
  <c r="AAS141" i="3"/>
  <c r="ZP54" i="3"/>
  <c r="XG54" i="3"/>
  <c r="UY167" i="3"/>
  <c r="VB131" i="3"/>
  <c r="VK190" i="3"/>
  <c r="YG131" i="3"/>
  <c r="AAP131" i="3"/>
  <c r="UQ100" i="3"/>
  <c r="VF162" i="3"/>
  <c r="UO160" i="3"/>
  <c r="VA109" i="3"/>
  <c r="UO170" i="3"/>
  <c r="UQ129" i="3"/>
  <c r="UU166" i="3"/>
  <c r="VK173" i="3"/>
  <c r="XN192" i="3"/>
  <c r="ZW192" i="3"/>
  <c r="VH106" i="3"/>
  <c r="UR198" i="3"/>
  <c r="VJ187" i="3"/>
  <c r="UP111" i="3"/>
  <c r="ZR69" i="3"/>
  <c r="XI69" i="3"/>
  <c r="KY150" i="3"/>
  <c r="VQ43" i="3"/>
  <c r="VU26" i="3"/>
  <c r="UO181" i="3"/>
  <c r="YL25" i="3"/>
  <c r="AAU25" i="3"/>
  <c r="WE105" i="3"/>
  <c r="VU123" i="3"/>
  <c r="ZR68" i="3"/>
  <c r="XI68" i="3"/>
  <c r="US4" i="3"/>
  <c r="WE60" i="3"/>
  <c r="VH104" i="3"/>
  <c r="YG165" i="3"/>
  <c r="AAP165" i="3"/>
  <c r="VZ82" i="3"/>
  <c r="VH103" i="3"/>
  <c r="UN6" i="3"/>
  <c r="AAQ62" i="3"/>
  <c r="YH62" i="3"/>
  <c r="VB126" i="3"/>
  <c r="WF90" i="3"/>
  <c r="UN13" i="3"/>
  <c r="VU38" i="3"/>
  <c r="XG80" i="3"/>
  <c r="ZP80" i="3"/>
  <c r="AAS7" i="3"/>
  <c r="YJ7" i="3"/>
  <c r="VA63" i="3"/>
  <c r="AAN105" i="3"/>
  <c r="YE105" i="3"/>
  <c r="UW35" i="3"/>
  <c r="VK24" i="3"/>
  <c r="UY52" i="3"/>
  <c r="WG7" i="3"/>
  <c r="VZ94" i="3"/>
  <c r="XI154" i="3"/>
  <c r="ZR154" i="3"/>
  <c r="VH135" i="3"/>
  <c r="YE98" i="3"/>
  <c r="AAN98" i="3"/>
  <c r="US13" i="3"/>
  <c r="VL80" i="3"/>
  <c r="VJ4" i="3"/>
  <c r="WF30" i="3"/>
  <c r="UT119" i="3"/>
  <c r="UT24" i="3"/>
  <c r="VJ48" i="3"/>
  <c r="UQ8" i="3"/>
  <c r="UO186" i="3"/>
  <c r="VU46" i="3"/>
  <c r="VF14" i="3"/>
  <c r="UP39" i="3"/>
  <c r="VH170" i="3"/>
  <c r="UR22" i="3"/>
  <c r="UN19" i="3"/>
  <c r="VA19" i="3"/>
  <c r="UU71" i="3"/>
  <c r="VW164" i="3"/>
  <c r="WD97" i="3"/>
  <c r="ZP78" i="3"/>
  <c r="XG78" i="3"/>
  <c r="YC133" i="3"/>
  <c r="AAL133" i="3"/>
  <c r="WE159" i="3"/>
  <c r="UT78" i="3"/>
  <c r="WD25" i="3"/>
  <c r="VC75" i="3"/>
  <c r="YH106" i="3"/>
  <c r="AAQ106" i="3"/>
  <c r="UR130" i="3"/>
  <c r="UT33" i="3"/>
  <c r="WF9" i="3"/>
  <c r="KY133" i="3"/>
  <c r="YK64" i="3"/>
  <c r="AAT64" i="3"/>
  <c r="VB65" i="3"/>
  <c r="VI36" i="3"/>
  <c r="AAL14" i="3"/>
  <c r="YC14" i="3"/>
  <c r="VQ36" i="3"/>
  <c r="UQ23" i="3"/>
  <c r="VG75" i="3"/>
  <c r="WH194" i="3"/>
  <c r="VD30" i="3"/>
  <c r="UV178" i="3"/>
  <c r="YE160" i="3"/>
  <c r="AAN160" i="3"/>
  <c r="VL67" i="3"/>
  <c r="AAT21" i="3"/>
  <c r="YK21" i="3"/>
  <c r="WE94" i="3"/>
  <c r="US164" i="3"/>
  <c r="YK127" i="3"/>
  <c r="AAT127" i="3"/>
  <c r="WH106" i="3"/>
  <c r="VU182" i="3"/>
  <c r="UN116" i="3"/>
  <c r="US52" i="3"/>
  <c r="UW157" i="3"/>
  <c r="UT91" i="3"/>
  <c r="UX87" i="3"/>
  <c r="UQ195" i="3"/>
  <c r="VH176" i="3"/>
  <c r="VK121" i="3"/>
  <c r="VQ157" i="3"/>
  <c r="AAQ167" i="3"/>
  <c r="YH167" i="3"/>
  <c r="WH3" i="3"/>
  <c r="VW87" i="3"/>
  <c r="VC188" i="3"/>
  <c r="VJ191" i="3"/>
  <c r="VQ40" i="3"/>
  <c r="VW23" i="3"/>
  <c r="VL159" i="3"/>
  <c r="UY184" i="3"/>
  <c r="VQ195" i="3"/>
  <c r="WG162" i="3"/>
  <c r="VL152" i="3"/>
  <c r="UO156" i="3"/>
  <c r="VA138" i="3"/>
  <c r="UP181" i="3"/>
  <c r="VH159" i="3"/>
  <c r="UY190" i="3"/>
  <c r="VZ186" i="3"/>
  <c r="AAL192" i="3"/>
  <c r="YC192" i="3"/>
  <c r="VJ110" i="3"/>
  <c r="VZ172" i="3"/>
  <c r="VW174" i="3"/>
  <c r="UQ193" i="3"/>
  <c r="VL200" i="3"/>
  <c r="VQ123" i="3"/>
  <c r="VJ200" i="3"/>
  <c r="WH197" i="3"/>
  <c r="VL166" i="3"/>
  <c r="UN190" i="3"/>
  <c r="UN164" i="3"/>
  <c r="WD178" i="3"/>
  <c r="AAL173" i="3"/>
  <c r="YC173" i="3"/>
  <c r="AAT159" i="3"/>
  <c r="YK159" i="3"/>
  <c r="UU91" i="3"/>
  <c r="UN31" i="3"/>
  <c r="UT114" i="3"/>
  <c r="VU25" i="3"/>
  <c r="UZ20" i="3"/>
  <c r="XN35" i="3"/>
  <c r="ZW35" i="3"/>
  <c r="UY44" i="3"/>
  <c r="UZ150" i="3"/>
  <c r="VA151" i="3"/>
  <c r="VH100" i="3"/>
  <c r="AAN131" i="3"/>
  <c r="YE131" i="3"/>
  <c r="UP126" i="3"/>
  <c r="VD59" i="3"/>
  <c r="UN124" i="3"/>
  <c r="AAL113" i="3"/>
  <c r="YC113" i="3"/>
  <c r="YJ107" i="3"/>
  <c r="AAS107" i="3"/>
  <c r="VH86" i="3"/>
  <c r="VK170" i="3"/>
  <c r="UR177" i="3"/>
  <c r="UP196" i="3"/>
  <c r="UZ26" i="3"/>
  <c r="UX95" i="3"/>
  <c r="VW26" i="3"/>
  <c r="VU83" i="3"/>
  <c r="VB80" i="3"/>
  <c r="VQ34" i="3"/>
  <c r="VZ19" i="3"/>
  <c r="VW14" i="3"/>
  <c r="VQ7" i="3"/>
  <c r="XN32" i="3"/>
  <c r="ZW32" i="3"/>
  <c r="UQ3" i="3"/>
  <c r="UZ115" i="3"/>
  <c r="VT154" i="3"/>
  <c r="VU175" i="3"/>
  <c r="UR135" i="3"/>
  <c r="VD103" i="3"/>
  <c r="US125" i="3"/>
  <c r="WH141" i="3"/>
  <c r="UX189" i="3"/>
  <c r="UQ197" i="3"/>
  <c r="UY157" i="3"/>
  <c r="UX180" i="3"/>
  <c r="UW160" i="3"/>
  <c r="VB84" i="3"/>
  <c r="UP68" i="3"/>
  <c r="VB39" i="3"/>
  <c r="AAT15" i="3"/>
  <c r="YK15" i="3"/>
  <c r="KY56" i="3"/>
  <c r="WE42" i="3"/>
  <c r="VF41" i="3"/>
  <c r="VL81" i="3"/>
  <c r="AAS6" i="3"/>
  <c r="YJ6" i="3"/>
  <c r="WI108" i="3"/>
  <c r="VA93" i="3"/>
  <c r="UV37" i="3"/>
  <c r="YG103" i="3"/>
  <c r="AAP103" i="3"/>
  <c r="VZ102" i="3"/>
  <c r="UV158" i="3"/>
  <c r="AAS126" i="3"/>
  <c r="YJ126" i="3"/>
  <c r="WE175" i="3"/>
  <c r="VK199" i="3"/>
  <c r="VC140" i="3"/>
  <c r="VY141" i="3"/>
  <c r="VL103" i="3"/>
  <c r="VK106" i="3"/>
  <c r="UZ44" i="3"/>
  <c r="VQ129" i="3"/>
  <c r="AAP52" i="3"/>
  <c r="YG52" i="3"/>
  <c r="UP9" i="3"/>
  <c r="AAP36" i="3"/>
  <c r="YG36" i="3"/>
  <c r="UX117" i="3"/>
  <c r="UX126" i="3"/>
  <c r="AAT81" i="3"/>
  <c r="YK81" i="3"/>
  <c r="UW21" i="3"/>
  <c r="VI119" i="3"/>
  <c r="VV147" i="3"/>
  <c r="VY59" i="3"/>
  <c r="UX125" i="3"/>
  <c r="WC158" i="3"/>
  <c r="VF7" i="3"/>
  <c r="YG151" i="3"/>
  <c r="AAP151" i="3"/>
  <c r="WC101" i="3"/>
  <c r="UR172" i="3"/>
  <c r="VW147" i="3"/>
  <c r="VI195" i="3"/>
  <c r="VW193" i="3"/>
  <c r="UN33" i="3"/>
  <c r="AAP9" i="3"/>
  <c r="YG9" i="3"/>
  <c r="UN109" i="3"/>
  <c r="WD10" i="3"/>
  <c r="VZ77" i="3"/>
  <c r="VT12" i="3"/>
  <c r="VD43" i="3"/>
  <c r="UQ71" i="3"/>
  <c r="UQ99" i="3"/>
  <c r="YG16" i="3"/>
  <c r="AAP16" i="3"/>
  <c r="VZ159" i="3"/>
  <c r="UZ116" i="3"/>
  <c r="WD185" i="3"/>
  <c r="UV87" i="3"/>
  <c r="VB169" i="3"/>
  <c r="WF178" i="3"/>
  <c r="XN152" i="3"/>
  <c r="ZW152" i="3"/>
  <c r="VW136" i="3"/>
  <c r="YJ183" i="3"/>
  <c r="AAS183" i="3"/>
  <c r="UY112" i="3"/>
  <c r="WF187" i="3"/>
  <c r="VB33" i="3"/>
  <c r="VY79" i="3"/>
  <c r="UW18" i="3"/>
  <c r="WI29" i="3"/>
  <c r="WI57" i="3"/>
  <c r="WF19" i="3"/>
  <c r="WF147" i="3"/>
  <c r="VL86" i="3"/>
  <c r="VV76" i="3"/>
  <c r="WH56" i="3"/>
  <c r="VA128" i="3"/>
  <c r="WF47" i="3"/>
  <c r="UU3" i="3"/>
  <c r="UN41" i="3"/>
  <c r="VH93" i="3"/>
  <c r="UN11" i="3"/>
  <c r="UW119" i="3"/>
  <c r="VL53" i="3"/>
  <c r="AAP156" i="3"/>
  <c r="YG156" i="3"/>
  <c r="UU195" i="3"/>
  <c r="VA177" i="3"/>
  <c r="UO196" i="3"/>
  <c r="UZ188" i="3"/>
  <c r="WG26" i="3"/>
  <c r="VG60" i="3"/>
  <c r="WG93" i="3"/>
  <c r="UU79" i="3"/>
  <c r="WG53" i="3"/>
  <c r="WD3" i="3"/>
  <c r="UP19" i="3"/>
  <c r="VG154" i="3"/>
  <c r="VB3" i="3"/>
  <c r="UN32" i="3"/>
  <c r="VB139" i="3"/>
  <c r="WI25" i="3"/>
  <c r="WH37" i="3"/>
  <c r="UQ66" i="3"/>
  <c r="VT22" i="3"/>
  <c r="WE86" i="3"/>
  <c r="UX97" i="3"/>
  <c r="VG17" i="3"/>
  <c r="UV58" i="3"/>
  <c r="UZ54" i="3"/>
  <c r="UX122" i="3"/>
  <c r="VG116" i="3"/>
  <c r="WG36" i="3"/>
  <c r="WE178" i="3"/>
  <c r="VX71" i="3"/>
  <c r="WC50" i="3"/>
  <c r="WB38" i="3"/>
  <c r="VX24" i="3"/>
  <c r="VX207" i="3" s="1"/>
  <c r="WI64" i="3"/>
  <c r="VK96" i="3"/>
  <c r="VC48" i="3"/>
  <c r="UY37" i="3"/>
  <c r="VV157" i="3"/>
  <c r="UY80" i="3"/>
  <c r="WB87" i="3"/>
  <c r="WD32" i="3"/>
  <c r="WD83" i="3"/>
  <c r="WE4" i="3"/>
  <c r="VA142" i="3"/>
  <c r="UP29" i="3"/>
  <c r="VA91" i="3"/>
  <c r="WG101" i="3"/>
  <c r="WD88" i="3"/>
  <c r="VJ101" i="3"/>
  <c r="UZ88" i="3"/>
  <c r="UN40" i="3"/>
  <c r="VZ39" i="3"/>
  <c r="UZ123" i="3"/>
  <c r="UY74" i="3"/>
  <c r="VX82" i="3"/>
  <c r="UT35" i="3"/>
  <c r="VW93" i="3"/>
  <c r="WD18" i="3"/>
  <c r="UU115" i="3"/>
  <c r="WI14" i="3"/>
  <c r="WA110" i="3"/>
  <c r="VU27" i="3"/>
  <c r="VU15" i="3"/>
  <c r="VA27" i="3"/>
  <c r="VF60" i="3"/>
  <c r="US143" i="3"/>
  <c r="VT76" i="3"/>
  <c r="VD46" i="3"/>
  <c r="WE57" i="3"/>
  <c r="UO122" i="3"/>
  <c r="VQ161" i="3"/>
  <c r="WE50" i="3"/>
  <c r="VF127" i="3"/>
  <c r="VT74" i="3"/>
  <c r="UW158" i="3"/>
  <c r="VX127" i="3"/>
  <c r="WB131" i="3"/>
  <c r="VC125" i="3"/>
  <c r="UU67" i="3"/>
  <c r="VY108" i="3"/>
  <c r="WG88" i="3"/>
  <c r="VH74" i="3"/>
  <c r="UP159" i="3"/>
  <c r="WA72" i="3"/>
  <c r="UQ86" i="3"/>
  <c r="UU96" i="3"/>
  <c r="US90" i="3"/>
  <c r="UQ103" i="3"/>
  <c r="UY141" i="3"/>
  <c r="WC81" i="3"/>
  <c r="VE108" i="3"/>
  <c r="VK134" i="3"/>
  <c r="UO94" i="3"/>
  <c r="UW141" i="3"/>
  <c r="WD117" i="3"/>
  <c r="VJ122" i="3"/>
  <c r="VG99" i="3"/>
  <c r="VZ103" i="3"/>
  <c r="VC84" i="3"/>
  <c r="WE194" i="3"/>
  <c r="UQ53" i="3"/>
  <c r="UN156" i="3"/>
  <c r="UN112" i="3"/>
  <c r="WC102" i="3"/>
  <c r="VJ95" i="3"/>
  <c r="UP147" i="3"/>
  <c r="VA95" i="3"/>
  <c r="VA104" i="3"/>
  <c r="WE119" i="3"/>
  <c r="UV151" i="3"/>
  <c r="VT155" i="3"/>
  <c r="VD112" i="3"/>
  <c r="VY139" i="3"/>
  <c r="VY206" i="3" s="1"/>
  <c r="WI146" i="3"/>
  <c r="UW143" i="3"/>
  <c r="UQ190" i="3"/>
  <c r="UY148" i="3"/>
  <c r="VL130" i="3"/>
  <c r="VJ181" i="3"/>
  <c r="VD194" i="3"/>
  <c r="VH160" i="3"/>
  <c r="VE197" i="3"/>
  <c r="YM68" i="3"/>
  <c r="AAV68" i="3"/>
  <c r="XH42" i="3"/>
  <c r="ZQ42" i="3"/>
  <c r="AAQ56" i="3"/>
  <c r="YH56" i="3"/>
  <c r="YI137" i="3"/>
  <c r="AAR137" i="3"/>
  <c r="YL82" i="3"/>
  <c r="AAU82" i="3"/>
  <c r="AAN81" i="3"/>
  <c r="YE81" i="3"/>
  <c r="VU125" i="3"/>
  <c r="YC121" i="3"/>
  <c r="AAL121" i="3"/>
  <c r="XS58" i="3"/>
  <c r="AAB58" i="3"/>
  <c r="ZU53" i="3"/>
  <c r="XL53" i="3"/>
  <c r="AAD10" i="3"/>
  <c r="XU10" i="3"/>
  <c r="NV48" i="3"/>
  <c r="KX48" i="3"/>
  <c r="NK48" i="3" s="1"/>
  <c r="AAP22" i="3"/>
  <c r="YG22" i="3"/>
  <c r="KY149" i="3"/>
  <c r="XQ30" i="3"/>
  <c r="ZZ30" i="3"/>
  <c r="ZL130" i="3"/>
  <c r="XC130" i="3"/>
  <c r="AAD175" i="3"/>
  <c r="XU175" i="3"/>
  <c r="YO176" i="3"/>
  <c r="AAX176" i="3"/>
  <c r="XU190" i="3"/>
  <c r="AAD190" i="3"/>
  <c r="YN166" i="3"/>
  <c r="AAW166" i="3"/>
  <c r="VU59" i="3"/>
  <c r="VU52" i="3"/>
  <c r="YL9" i="3"/>
  <c r="AAU9" i="3"/>
  <c r="ZU39" i="3"/>
  <c r="XL39" i="3"/>
  <c r="AAI26" i="3"/>
  <c r="XZ26" i="3"/>
  <c r="ZL37" i="3"/>
  <c r="XC37" i="3"/>
  <c r="YC92" i="3"/>
  <c r="AAL92" i="3"/>
  <c r="AAN79" i="3"/>
  <c r="YE79" i="3"/>
  <c r="WY158" i="3"/>
  <c r="ZH158" i="3"/>
  <c r="XG5" i="3"/>
  <c r="ZP5" i="3"/>
  <c r="AAT119" i="3"/>
  <c r="YK119" i="3"/>
  <c r="LA221" i="3"/>
  <c r="LA208" i="3"/>
  <c r="LA218" i="3"/>
  <c r="LA219" i="3"/>
  <c r="LA220" i="3"/>
  <c r="XT178" i="3"/>
  <c r="AAC178" i="3"/>
  <c r="YH104" i="3"/>
  <c r="AAQ104" i="3"/>
  <c r="AAU151" i="3"/>
  <c r="YL151" i="3"/>
  <c r="XK147" i="3"/>
  <c r="ZT147" i="3"/>
  <c r="XE52" i="3"/>
  <c r="ZN52" i="3"/>
  <c r="XP85" i="3"/>
  <c r="ZY85" i="3"/>
  <c r="WZ150" i="3"/>
  <c r="ZI150" i="3"/>
  <c r="XP166" i="3"/>
  <c r="ZY166" i="3"/>
  <c r="XT153" i="3"/>
  <c r="AAC153" i="3"/>
  <c r="ZU174" i="3"/>
  <c r="XL174" i="3"/>
  <c r="XD200" i="3"/>
  <c r="ZM200" i="3"/>
  <c r="AAX64" i="3"/>
  <c r="YO64" i="3"/>
  <c r="ZL84" i="3"/>
  <c r="XC84" i="3"/>
  <c r="XM69" i="3"/>
  <c r="ZV69" i="3"/>
  <c r="ZN35" i="3"/>
  <c r="XE35" i="3"/>
  <c r="YJ108" i="3"/>
  <c r="AAS108" i="3"/>
  <c r="AAB102" i="3"/>
  <c r="XS102" i="3"/>
  <c r="AAP29" i="3"/>
  <c r="YG29" i="3"/>
  <c r="ZN97" i="3"/>
  <c r="XE97" i="3"/>
  <c r="XS144" i="3"/>
  <c r="AAB144" i="3"/>
  <c r="ZW153" i="3"/>
  <c r="XN153" i="3"/>
  <c r="ZS161" i="3"/>
  <c r="XJ161" i="3"/>
  <c r="ZY147" i="3"/>
  <c r="XP147" i="3"/>
  <c r="ZY112" i="3"/>
  <c r="XP112" i="3"/>
  <c r="NX69" i="3"/>
  <c r="QJ69" i="3"/>
  <c r="NM69" i="3" s="1"/>
  <c r="YG125" i="3"/>
  <c r="AAP125" i="3"/>
  <c r="YG173" i="3"/>
  <c r="AAP173" i="3"/>
  <c r="ZR194" i="3"/>
  <c r="XI194" i="3"/>
  <c r="YP190" i="3"/>
  <c r="AAY190" i="3"/>
  <c r="ZN175" i="3"/>
  <c r="XE175" i="3"/>
  <c r="ZX195" i="3"/>
  <c r="XO195" i="3"/>
  <c r="YF125" i="3"/>
  <c r="AAO125" i="3"/>
  <c r="ZY110" i="3"/>
  <c r="XP110" i="3"/>
  <c r="YI44" i="3"/>
  <c r="AAR44" i="3"/>
  <c r="YP133" i="3"/>
  <c r="AAY133" i="3"/>
  <c r="XG28" i="3"/>
  <c r="ZP28" i="3"/>
  <c r="ZU80" i="3"/>
  <c r="XL80" i="3"/>
  <c r="ZV102" i="3"/>
  <c r="XM102" i="3"/>
  <c r="AAD39" i="3"/>
  <c r="XU39" i="3"/>
  <c r="YP8" i="3"/>
  <c r="AAY8" i="3"/>
  <c r="YP177" i="3"/>
  <c r="AAY177" i="3"/>
  <c r="ZJ115" i="3"/>
  <c r="XA115" i="3"/>
  <c r="AAN112" i="3"/>
  <c r="YE112" i="3"/>
  <c r="YN89" i="3"/>
  <c r="AAW89" i="3"/>
  <c r="WZ68" i="3"/>
  <c r="ZI68" i="3"/>
  <c r="XK74" i="3"/>
  <c r="ZT74" i="3"/>
  <c r="XZ18" i="3"/>
  <c r="AAI18" i="3"/>
  <c r="ZQ109" i="3"/>
  <c r="XH109" i="3"/>
  <c r="US66" i="3"/>
  <c r="XP57" i="3"/>
  <c r="ZY57" i="3"/>
  <c r="YR120" i="3"/>
  <c r="ABA120" i="3"/>
  <c r="ZQ28" i="3"/>
  <c r="XH28" i="3"/>
  <c r="WY170" i="3"/>
  <c r="ZH170" i="3"/>
  <c r="YJ87" i="3"/>
  <c r="AAS87" i="3"/>
  <c r="YC89" i="3"/>
  <c r="AAL89" i="3"/>
  <c r="ZZ145" i="3"/>
  <c r="XQ145" i="3"/>
  <c r="XM115" i="3"/>
  <c r="ZV115" i="3"/>
  <c r="YM194" i="3"/>
  <c r="AAV194" i="3"/>
  <c r="AAY71" i="3"/>
  <c r="YP71" i="3"/>
  <c r="XJ97" i="3"/>
  <c r="ZS97" i="3"/>
  <c r="YK132" i="3"/>
  <c r="AAT132" i="3"/>
  <c r="XQ189" i="3"/>
  <c r="ZZ189" i="3"/>
  <c r="ZW194" i="3"/>
  <c r="XN194" i="3"/>
  <c r="ZN189" i="3"/>
  <c r="XE189" i="3"/>
  <c r="XK153" i="3"/>
  <c r="ZT153" i="3"/>
  <c r="ZS183" i="3"/>
  <c r="XJ183" i="3"/>
  <c r="YR20" i="3"/>
  <c r="ABA20" i="3"/>
  <c r="ZG99" i="3"/>
  <c r="WX99" i="3"/>
  <c r="ZH200" i="3"/>
  <c r="WY200" i="3"/>
  <c r="OJ17" i="3"/>
  <c r="OG17" i="3" s="1"/>
  <c r="AAU10" i="3"/>
  <c r="YL10" i="3"/>
  <c r="XE113" i="3"/>
  <c r="ZN113" i="3"/>
  <c r="YL124" i="3"/>
  <c r="AAU124" i="3"/>
  <c r="YL68" i="3"/>
  <c r="AAU68" i="3"/>
  <c r="AAC7" i="3"/>
  <c r="XT7" i="3"/>
  <c r="YN135" i="3"/>
  <c r="AAW135" i="3"/>
  <c r="WF44" i="3"/>
  <c r="AAP34" i="3"/>
  <c r="YG34" i="3"/>
  <c r="AAI4" i="3"/>
  <c r="XZ4" i="3"/>
  <c r="ZJ91" i="3"/>
  <c r="XA91" i="3"/>
  <c r="XG58" i="3"/>
  <c r="ZP58" i="3"/>
  <c r="OG83" i="3"/>
  <c r="ZW81" i="3"/>
  <c r="XN81" i="3"/>
  <c r="WH128" i="3"/>
  <c r="XA94" i="3"/>
  <c r="ZJ94" i="3"/>
  <c r="ZS25" i="3"/>
  <c r="XJ25" i="3"/>
  <c r="AAD95" i="3"/>
  <c r="XU95" i="3"/>
  <c r="AAL40" i="3"/>
  <c r="YC40" i="3"/>
  <c r="ZF62" i="3"/>
  <c r="WW62" i="3"/>
  <c r="WF60" i="3"/>
  <c r="XQ15" i="3"/>
  <c r="ZZ15" i="3"/>
  <c r="VI96" i="3"/>
  <c r="OG42" i="3"/>
  <c r="AAP81" i="3"/>
  <c r="YG81" i="3"/>
  <c r="XF22" i="3"/>
  <c r="ZO22" i="3"/>
  <c r="AAN65" i="3"/>
  <c r="YE65" i="3"/>
  <c r="XD44" i="3"/>
  <c r="ZM44" i="3"/>
  <c r="ZG68" i="3"/>
  <c r="WX68" i="3"/>
  <c r="WF146" i="3"/>
  <c r="AAW9" i="3"/>
  <c r="YN9" i="3"/>
  <c r="XD39" i="3"/>
  <c r="ZM39" i="3"/>
  <c r="US136" i="3"/>
  <c r="XK123" i="3"/>
  <c r="ZT123" i="3"/>
  <c r="AAD57" i="3"/>
  <c r="XU57" i="3"/>
  <c r="XT10" i="3"/>
  <c r="AAC10" i="3"/>
  <c r="ZM124" i="3"/>
  <c r="XD124" i="3"/>
  <c r="ZF8" i="3"/>
  <c r="WW8" i="3"/>
  <c r="XO112" i="3"/>
  <c r="ZX112" i="3"/>
  <c r="XK24" i="3"/>
  <c r="ZT24" i="3"/>
  <c r="AAY118" i="3"/>
  <c r="YP118" i="3"/>
  <c r="WY10" i="3"/>
  <c r="ZH10" i="3"/>
  <c r="WH33" i="3"/>
  <c r="YL154" i="3"/>
  <c r="AAU154" i="3"/>
  <c r="VI65" i="3"/>
  <c r="XU37" i="3"/>
  <c r="AAD37" i="3"/>
  <c r="AAL95" i="3"/>
  <c r="YC95" i="3"/>
  <c r="XT125" i="3"/>
  <c r="AAC125" i="3"/>
  <c r="XS76" i="3"/>
  <c r="AAB76" i="3"/>
  <c r="XN26" i="3"/>
  <c r="ZW26" i="3"/>
  <c r="VZ117" i="3"/>
  <c r="YP137" i="3"/>
  <c r="AAY137" i="3"/>
  <c r="AAY72" i="3"/>
  <c r="YP72" i="3"/>
  <c r="ZP120" i="3"/>
  <c r="XG120" i="3"/>
  <c r="ZM24" i="3"/>
  <c r="XD24" i="3"/>
  <c r="UQ50" i="3"/>
  <c r="OG124" i="3"/>
  <c r="VI105" i="3"/>
  <c r="ZP115" i="3"/>
  <c r="XG115" i="3"/>
  <c r="WY72" i="3"/>
  <c r="ZH72" i="3"/>
  <c r="ZH4" i="3"/>
  <c r="WY4" i="3"/>
  <c r="YN29" i="3"/>
  <c r="AAW29" i="3"/>
  <c r="LC218" i="3"/>
  <c r="LC222" i="3" s="1"/>
  <c r="LC220" i="3"/>
  <c r="LC208" i="3"/>
  <c r="LC219" i="3"/>
  <c r="LC221" i="3"/>
  <c r="ZT112" i="3"/>
  <c r="XK112" i="3"/>
  <c r="XJ179" i="3"/>
  <c r="ZS179" i="3"/>
  <c r="XA59" i="3"/>
  <c r="ZJ59" i="3"/>
  <c r="YM22" i="3"/>
  <c r="AAV22" i="3"/>
  <c r="WH97" i="3"/>
  <c r="YM149" i="3"/>
  <c r="AAV149" i="3"/>
  <c r="WW26" i="3"/>
  <c r="ZF26" i="3"/>
  <c r="QK91" i="3"/>
  <c r="WY26" i="3"/>
  <c r="ZH26" i="3"/>
  <c r="YM138" i="3"/>
  <c r="AAV138" i="3"/>
  <c r="VD75" i="3"/>
  <c r="YH89" i="3"/>
  <c r="AAQ89" i="3"/>
  <c r="US162" i="3"/>
  <c r="XT75" i="3"/>
  <c r="AAC75" i="3"/>
  <c r="XP18" i="3"/>
  <c r="ZY18" i="3"/>
  <c r="AAD144" i="3"/>
  <c r="XU144" i="3"/>
  <c r="QK114" i="3"/>
  <c r="AAS40" i="3"/>
  <c r="YJ40" i="3"/>
  <c r="UQ14" i="3"/>
  <c r="WH29" i="3"/>
  <c r="WY195" i="3"/>
  <c r="ZH195" i="3"/>
  <c r="YK12" i="3"/>
  <c r="AAT12" i="3"/>
  <c r="ZP79" i="3"/>
  <c r="XG79" i="3"/>
  <c r="ZL17" i="3"/>
  <c r="XC17" i="3"/>
  <c r="ZH83" i="3"/>
  <c r="WY83" i="3"/>
  <c r="XG94" i="3"/>
  <c r="ZP94" i="3"/>
  <c r="VJ22" i="3"/>
  <c r="VJ146" i="3"/>
  <c r="ZG126" i="3"/>
  <c r="WX126" i="3"/>
  <c r="YH134" i="3"/>
  <c r="AAQ134" i="3"/>
  <c r="AAL137" i="3"/>
  <c r="YC137" i="3"/>
  <c r="YM165" i="3"/>
  <c r="AAV165" i="3"/>
  <c r="WE18" i="3"/>
  <c r="YE172" i="3"/>
  <c r="AAN172" i="3"/>
  <c r="WH139" i="3"/>
  <c r="VI57" i="3"/>
  <c r="XP33" i="3"/>
  <c r="ZY33" i="3"/>
  <c r="VH129" i="3"/>
  <c r="XO135" i="3"/>
  <c r="ZX135" i="3"/>
  <c r="YE156" i="3"/>
  <c r="AAN156" i="3"/>
  <c r="YJ140" i="3"/>
  <c r="AAS140" i="3"/>
  <c r="WH24" i="3"/>
  <c r="XK13" i="3"/>
  <c r="ZT13" i="3"/>
  <c r="AAP35" i="3"/>
  <c r="YG35" i="3"/>
  <c r="ZF165" i="3"/>
  <c r="WW165" i="3"/>
  <c r="WW185" i="3"/>
  <c r="ZF185" i="3"/>
  <c r="WW152" i="3"/>
  <c r="ZF152" i="3"/>
  <c r="AAD182" i="3"/>
  <c r="XU182" i="3"/>
  <c r="US40" i="3"/>
  <c r="UQ162" i="3"/>
  <c r="AAO150" i="3"/>
  <c r="YF150" i="3"/>
  <c r="YR171" i="3"/>
  <c r="ABA171" i="3"/>
  <c r="WW105" i="3"/>
  <c r="ZF105" i="3"/>
  <c r="ZY189" i="3"/>
  <c r="XP189" i="3"/>
  <c r="ZO151" i="3"/>
  <c r="XF151" i="3"/>
  <c r="US101" i="3"/>
  <c r="UQ180" i="3"/>
  <c r="AAN196" i="3"/>
  <c r="YE196" i="3"/>
  <c r="WF138" i="3"/>
  <c r="AAO184" i="3"/>
  <c r="YF184" i="3"/>
  <c r="XP193" i="3"/>
  <c r="ZY193" i="3"/>
  <c r="VZ198" i="3"/>
  <c r="VZ76" i="3"/>
  <c r="UQ146" i="3"/>
  <c r="AAV181" i="3"/>
  <c r="YM181" i="3"/>
  <c r="AAU173" i="3"/>
  <c r="YL173" i="3"/>
  <c r="VZ154" i="3"/>
  <c r="WE188" i="3"/>
  <c r="OG151" i="3"/>
  <c r="AAS151" i="3"/>
  <c r="YJ151" i="3"/>
  <c r="VU163" i="3"/>
  <c r="YF176" i="3"/>
  <c r="AAO176" i="3"/>
  <c r="VI102" i="3"/>
  <c r="VI187" i="3"/>
  <c r="XG197" i="3"/>
  <c r="ZP197" i="3"/>
  <c r="ZT116" i="3"/>
  <c r="XK116" i="3"/>
  <c r="VJ132" i="3"/>
  <c r="YK23" i="3"/>
  <c r="AAT23" i="3"/>
  <c r="AAN119" i="3"/>
  <c r="YE119" i="3"/>
  <c r="WY79" i="3"/>
  <c r="ZH79" i="3"/>
  <c r="XC43" i="3"/>
  <c r="ZL43" i="3"/>
  <c r="XF27" i="3"/>
  <c r="ZO27" i="3"/>
  <c r="ZS88" i="3"/>
  <c r="XJ88" i="3"/>
  <c r="VC59" i="3"/>
  <c r="YJ179" i="3"/>
  <c r="AAS179" i="3"/>
  <c r="AAP66" i="3"/>
  <c r="YG66" i="3"/>
  <c r="VD39" i="3"/>
  <c r="AAD5" i="3"/>
  <c r="XU5" i="3"/>
  <c r="YH61" i="3"/>
  <c r="AAQ61" i="3"/>
  <c r="ZH28" i="3"/>
  <c r="WY28" i="3"/>
  <c r="VH84" i="3"/>
  <c r="VZ9" i="3"/>
  <c r="ZH128" i="3"/>
  <c r="WY128" i="3"/>
  <c r="WH48" i="3"/>
  <c r="ZR171" i="3"/>
  <c r="XI171" i="3"/>
  <c r="ZN24" i="3"/>
  <c r="XE24" i="3"/>
  <c r="AAO104" i="3"/>
  <c r="YF104" i="3"/>
  <c r="UY9" i="3"/>
  <c r="QK36" i="3"/>
  <c r="UQ31" i="3"/>
  <c r="WH19" i="3"/>
  <c r="VJ82" i="3"/>
  <c r="YL99" i="3"/>
  <c r="AAU99" i="3"/>
  <c r="VI110" i="3"/>
  <c r="ZW130" i="3"/>
  <c r="XN130" i="3"/>
  <c r="ZT67" i="3"/>
  <c r="XK67" i="3"/>
  <c r="ZG111" i="3"/>
  <c r="WX111" i="3"/>
  <c r="US76" i="3"/>
  <c r="YE91" i="3"/>
  <c r="AAN91" i="3"/>
  <c r="WF87" i="3"/>
  <c r="VI23" i="3"/>
  <c r="VJ115" i="3"/>
  <c r="AAU79" i="3"/>
  <c r="YL79" i="3"/>
  <c r="AAC100" i="3"/>
  <c r="XT100" i="3"/>
  <c r="YG87" i="3"/>
  <c r="AAP87" i="3"/>
  <c r="XP52" i="3"/>
  <c r="ZY52" i="3"/>
  <c r="VU13" i="3"/>
  <c r="VC40" i="3"/>
  <c r="VD116" i="3"/>
  <c r="WW59" i="3"/>
  <c r="ZF59" i="3"/>
  <c r="UU35" i="3"/>
  <c r="VD176" i="3"/>
  <c r="WD134" i="3"/>
  <c r="AAD29" i="3"/>
  <c r="XU29" i="3"/>
  <c r="UP22" i="3"/>
  <c r="ZG7" i="3"/>
  <c r="WX7" i="3"/>
  <c r="XA84" i="3"/>
  <c r="ZJ84" i="3"/>
  <c r="ZN50" i="3"/>
  <c r="XE50" i="3"/>
  <c r="VI17" i="3"/>
  <c r="YC78" i="3"/>
  <c r="AAL78" i="3"/>
  <c r="UP113" i="3"/>
  <c r="XZ109" i="3"/>
  <c r="AAI109" i="3"/>
  <c r="ZG86" i="3"/>
  <c r="WX86" i="3"/>
  <c r="ABA106" i="3"/>
  <c r="YR106" i="3"/>
  <c r="UQ26" i="3"/>
  <c r="YJ66" i="3"/>
  <c r="AAS66" i="3"/>
  <c r="YK94" i="3"/>
  <c r="AAT94" i="3"/>
  <c r="WH26" i="3"/>
  <c r="YL152" i="3"/>
  <c r="AAU152" i="3"/>
  <c r="AAT136" i="3"/>
  <c r="YK136" i="3"/>
  <c r="XE105" i="3"/>
  <c r="ZN105" i="3"/>
  <c r="AAC126" i="3"/>
  <c r="XT126" i="3"/>
  <c r="YK101" i="3"/>
  <c r="AAT101" i="3"/>
  <c r="VJ107" i="3"/>
  <c r="AAD110" i="3"/>
  <c r="XU110" i="3"/>
  <c r="WH109" i="3"/>
  <c r="VH80" i="3"/>
  <c r="US26" i="3"/>
  <c r="ZJ62" i="3"/>
  <c r="XA62" i="3"/>
  <c r="XF111" i="3"/>
  <c r="ZO111" i="3"/>
  <c r="XE111" i="3"/>
  <c r="ZN111" i="3"/>
  <c r="XP87" i="3"/>
  <c r="ZY87" i="3"/>
  <c r="YH158" i="3"/>
  <c r="AAQ158" i="3"/>
  <c r="UQ109" i="3"/>
  <c r="VC129" i="3"/>
  <c r="VI142" i="3"/>
  <c r="YG33" i="3"/>
  <c r="AAP33" i="3"/>
  <c r="US3" i="3"/>
  <c r="VK78" i="3"/>
  <c r="WH159" i="3"/>
  <c r="AAO131" i="3"/>
  <c r="YF131" i="3"/>
  <c r="AAP18" i="3"/>
  <c r="YG18" i="3"/>
  <c r="US72" i="3"/>
  <c r="VJ163" i="3"/>
  <c r="XN88" i="3"/>
  <c r="ZW88" i="3"/>
  <c r="VI159" i="3"/>
  <c r="YG78" i="3"/>
  <c r="AAP78" i="3"/>
  <c r="AAY167" i="3"/>
  <c r="YP167" i="3"/>
  <c r="ZW187" i="3"/>
  <c r="XN187" i="3"/>
  <c r="ZN133" i="3"/>
  <c r="XE133" i="3"/>
  <c r="WD126" i="3"/>
  <c r="AAL105" i="3"/>
  <c r="YC105" i="3"/>
  <c r="VH97" i="3"/>
  <c r="YR173" i="3"/>
  <c r="ABA173" i="3"/>
  <c r="UQ176" i="3"/>
  <c r="XU62" i="3"/>
  <c r="AAD62" i="3"/>
  <c r="AAL172" i="3"/>
  <c r="YC172" i="3"/>
  <c r="UP192" i="3"/>
  <c r="US182" i="3"/>
  <c r="VC57" i="3"/>
  <c r="ZG85" i="3"/>
  <c r="WX85" i="3"/>
  <c r="ZN138" i="3"/>
  <c r="XE138" i="3"/>
  <c r="VH167" i="3"/>
  <c r="AAL158" i="3"/>
  <c r="YC158" i="3"/>
  <c r="YF178" i="3"/>
  <c r="AAO178" i="3"/>
  <c r="ZJ116" i="3"/>
  <c r="XA116" i="3"/>
  <c r="VQ121" i="3"/>
  <c r="ZS181" i="3"/>
  <c r="XJ181" i="3"/>
  <c r="QK169" i="3"/>
  <c r="UN140" i="3"/>
  <c r="XE139" i="3"/>
  <c r="ZN139" i="3"/>
  <c r="WD190" i="3"/>
  <c r="QK132" i="3"/>
  <c r="ZX145" i="3"/>
  <c r="XO145" i="3"/>
  <c r="VH180" i="3"/>
  <c r="XO90" i="3"/>
  <c r="ZX90" i="3"/>
  <c r="VF178" i="3"/>
  <c r="ZW141" i="3"/>
  <c r="XN141" i="3"/>
  <c r="VC182" i="3"/>
  <c r="ZW156" i="3"/>
  <c r="XN156" i="3"/>
  <c r="VZ187" i="3"/>
  <c r="YF194" i="3"/>
  <c r="AAO194" i="3"/>
  <c r="XU170" i="3"/>
  <c r="AAD170" i="3"/>
  <c r="UT182" i="3"/>
  <c r="VF200" i="3"/>
  <c r="AAD122" i="3"/>
  <c r="XU122" i="3"/>
  <c r="VC134" i="3"/>
  <c r="UN172" i="3"/>
  <c r="AAP176" i="3"/>
  <c r="YG176" i="3"/>
  <c r="ZN82" i="3"/>
  <c r="XE82" i="3"/>
  <c r="UT154" i="3"/>
  <c r="YP102" i="3"/>
  <c r="AAY102" i="3"/>
  <c r="WD31" i="3"/>
  <c r="AAT39" i="3"/>
  <c r="YK39" i="3"/>
  <c r="YC129" i="3"/>
  <c r="AAL129" i="3"/>
  <c r="WF143" i="3"/>
  <c r="VZ30" i="3"/>
  <c r="WH31" i="3"/>
  <c r="OG99" i="3"/>
  <c r="UU81" i="3"/>
  <c r="VI124" i="3"/>
  <c r="VQ21" i="3"/>
  <c r="ZW53" i="3"/>
  <c r="XN53" i="3"/>
  <c r="ABA40" i="3"/>
  <c r="YR40" i="3"/>
  <c r="UU27" i="3"/>
  <c r="WH32" i="3"/>
  <c r="WH42" i="3"/>
  <c r="ZP138" i="3"/>
  <c r="XG138" i="3"/>
  <c r="YJ36" i="3"/>
  <c r="AAS36" i="3"/>
  <c r="VU10" i="3"/>
  <c r="VB150" i="3"/>
  <c r="WD79" i="3"/>
  <c r="XU123" i="3"/>
  <c r="AAD123" i="3"/>
  <c r="VC82" i="3"/>
  <c r="VD40" i="3"/>
  <c r="YC11" i="3"/>
  <c r="AAL11" i="3"/>
  <c r="VD66" i="3"/>
  <c r="ZP81" i="3"/>
  <c r="XG81" i="3"/>
  <c r="VK90" i="3"/>
  <c r="ZG108" i="3"/>
  <c r="WX108" i="3"/>
  <c r="UW58" i="3"/>
  <c r="VB88" i="3"/>
  <c r="WE149" i="3"/>
  <c r="ZW75" i="3"/>
  <c r="XN75" i="3"/>
  <c r="XA114" i="3"/>
  <c r="ZJ114" i="3"/>
  <c r="VG83" i="3"/>
  <c r="KY15" i="3"/>
  <c r="VC22" i="3"/>
  <c r="VB7" i="3"/>
  <c r="AAO85" i="3"/>
  <c r="YF85" i="3"/>
  <c r="XU58" i="3"/>
  <c r="AAD58" i="3"/>
  <c r="VB50" i="3"/>
  <c r="UY22" i="3"/>
  <c r="UQ142" i="3"/>
  <c r="YK156" i="3"/>
  <c r="AAT156" i="3"/>
  <c r="ABA127" i="3"/>
  <c r="YR127" i="3"/>
  <c r="VG122" i="3"/>
  <c r="VD92" i="3"/>
  <c r="UY40" i="3"/>
  <c r="YR4" i="3"/>
  <c r="ABA4" i="3"/>
  <c r="YG21" i="3"/>
  <c r="AAP21" i="3"/>
  <c r="VU104" i="3"/>
  <c r="VG66" i="3"/>
  <c r="ZJ44" i="3"/>
  <c r="XA44" i="3"/>
  <c r="AAD28" i="3"/>
  <c r="XU28" i="3"/>
  <c r="ZR74" i="3"/>
  <c r="XI74" i="3"/>
  <c r="AAT27" i="3"/>
  <c r="YK27" i="3"/>
  <c r="UP63" i="3"/>
  <c r="UP7" i="3"/>
  <c r="YG11" i="3"/>
  <c r="AAP11" i="3"/>
  <c r="WE168" i="3"/>
  <c r="VQ52" i="3"/>
  <c r="VK165" i="3"/>
  <c r="ZN104" i="3"/>
  <c r="XE104" i="3"/>
  <c r="VZ161" i="3"/>
  <c r="UU15" i="3"/>
  <c r="ABA47" i="3"/>
  <c r="YR47" i="3"/>
  <c r="YG45" i="3"/>
  <c r="AAP45" i="3"/>
  <c r="XU161" i="3"/>
  <c r="AAD161" i="3"/>
  <c r="WH120" i="3"/>
  <c r="UT134" i="3"/>
  <c r="WE5" i="3"/>
  <c r="XJ15" i="3"/>
  <c r="ZS15" i="3"/>
  <c r="UT93" i="3"/>
  <c r="UT145" i="3"/>
  <c r="WH107" i="3"/>
  <c r="AAD120" i="3"/>
  <c r="XU120" i="3"/>
  <c r="VC126" i="3"/>
  <c r="UO30" i="3"/>
  <c r="UT120" i="3"/>
  <c r="AAY82" i="3"/>
  <c r="YP82" i="3"/>
  <c r="VZ96" i="3"/>
  <c r="WD114" i="3"/>
  <c r="YF65" i="3"/>
  <c r="AAO65" i="3"/>
  <c r="VH130" i="3"/>
  <c r="YG154" i="3"/>
  <c r="AAP154" i="3"/>
  <c r="YH45" i="3"/>
  <c r="AAQ45" i="3"/>
  <c r="AAQ103" i="3"/>
  <c r="YH103" i="3"/>
  <c r="AAO41" i="3"/>
  <c r="YF41" i="3"/>
  <c r="US73" i="3"/>
  <c r="YJ54" i="3"/>
  <c r="AAS54" i="3"/>
  <c r="VU159" i="3"/>
  <c r="UW146" i="3"/>
  <c r="VI31" i="3"/>
  <c r="ZR169" i="3"/>
  <c r="XI169" i="3"/>
  <c r="YF56" i="3"/>
  <c r="AAO56" i="3"/>
  <c r="VC158" i="3"/>
  <c r="VF142" i="3"/>
  <c r="KY131" i="3"/>
  <c r="UP164" i="3"/>
  <c r="VI157" i="3"/>
  <c r="AAT106" i="3"/>
  <c r="YK106" i="3"/>
  <c r="YH200" i="3"/>
  <c r="AAQ200" i="3"/>
  <c r="VI145" i="3"/>
  <c r="US108" i="3"/>
  <c r="UU55" i="3"/>
  <c r="UW128" i="3"/>
  <c r="YL162" i="3"/>
  <c r="AAU162" i="3"/>
  <c r="WH185" i="3"/>
  <c r="US167" i="3"/>
  <c r="UT157" i="3"/>
  <c r="VL164" i="3"/>
  <c r="VK141" i="3"/>
  <c r="ZN180" i="3"/>
  <c r="XE180" i="3"/>
  <c r="XA153" i="3"/>
  <c r="ZJ153" i="3"/>
  <c r="UU179" i="3"/>
  <c r="VQ143" i="3"/>
  <c r="UP174" i="3"/>
  <c r="QK186" i="3"/>
  <c r="ZW190" i="3"/>
  <c r="XN190" i="3"/>
  <c r="WE185" i="3"/>
  <c r="XE194" i="3"/>
  <c r="ZN194" i="3"/>
  <c r="UN143" i="3"/>
  <c r="UY170" i="3"/>
  <c r="UN168" i="3"/>
  <c r="WD159" i="3"/>
  <c r="VG178" i="3"/>
  <c r="UO199" i="3"/>
  <c r="US166" i="3"/>
  <c r="UQ148" i="3"/>
  <c r="YK193" i="3"/>
  <c r="AAT193" i="3"/>
  <c r="US161" i="3"/>
  <c r="YJ18" i="3"/>
  <c r="AAS18" i="3"/>
  <c r="YE197" i="3"/>
  <c r="AAN197" i="3"/>
  <c r="YF167" i="3"/>
  <c r="AAO167" i="3"/>
  <c r="UY136" i="3"/>
  <c r="WD177" i="3"/>
  <c r="XE177" i="3"/>
  <c r="ZN177" i="3"/>
  <c r="YL186" i="3"/>
  <c r="AAU186" i="3"/>
  <c r="WF124" i="3"/>
  <c r="VG16" i="3"/>
  <c r="VA5" i="3"/>
  <c r="AAT31" i="3"/>
  <c r="YK31" i="3"/>
  <c r="WF149" i="3"/>
  <c r="XN98" i="3"/>
  <c r="ZW98" i="3"/>
  <c r="UW76" i="3"/>
  <c r="UU66" i="3"/>
  <c r="UU8" i="3"/>
  <c r="VH89" i="3"/>
  <c r="VA139" i="3"/>
  <c r="ABA129" i="3"/>
  <c r="YR129" i="3"/>
  <c r="AAS71" i="3"/>
  <c r="YJ71" i="3"/>
  <c r="UY93" i="3"/>
  <c r="WD71" i="3"/>
  <c r="WG103" i="3"/>
  <c r="VZ22" i="3"/>
  <c r="WF37" i="3"/>
  <c r="XG57" i="3"/>
  <c r="ZP57" i="3"/>
  <c r="WD51" i="3"/>
  <c r="UN42" i="3"/>
  <c r="UY145" i="3"/>
  <c r="YH75" i="3"/>
  <c r="AAQ75" i="3"/>
  <c r="VZ106" i="3"/>
  <c r="VD63" i="3"/>
  <c r="WF5" i="3"/>
  <c r="UQ60" i="3"/>
  <c r="AAO137" i="3"/>
  <c r="YF137" i="3"/>
  <c r="XN138" i="3"/>
  <c r="ZW138" i="3"/>
  <c r="WH103" i="3"/>
  <c r="YL28" i="3"/>
  <c r="AAU28" i="3"/>
  <c r="UP106" i="3"/>
  <c r="UO38" i="3"/>
  <c r="UN37" i="3"/>
  <c r="AAL136" i="3"/>
  <c r="YC136" i="3"/>
  <c r="VG124" i="3"/>
  <c r="UU63" i="3"/>
  <c r="UW126" i="3"/>
  <c r="VD38" i="3"/>
  <c r="WF78" i="3"/>
  <c r="AAN10" i="3"/>
  <c r="YE10" i="3"/>
  <c r="VI45" i="3"/>
  <c r="VB122" i="3"/>
  <c r="VD72" i="3"/>
  <c r="WE108" i="3"/>
  <c r="OG120" i="3"/>
  <c r="VF34" i="3"/>
  <c r="WF10" i="3"/>
  <c r="WG66" i="3"/>
  <c r="AAO130" i="3"/>
  <c r="YF130" i="3"/>
  <c r="UU92" i="3"/>
  <c r="VL51" i="3"/>
  <c r="UU122" i="3"/>
  <c r="VG129" i="3"/>
  <c r="ZP163" i="3"/>
  <c r="XG163" i="3"/>
  <c r="UU62" i="3"/>
  <c r="AAU87" i="3"/>
  <c r="YL87" i="3"/>
  <c r="VB100" i="3"/>
  <c r="UV156" i="3"/>
  <c r="VH143" i="3"/>
  <c r="YF122" i="3"/>
  <c r="AAO122" i="3"/>
  <c r="VQ65" i="3"/>
  <c r="WG80" i="3"/>
  <c r="WG155" i="3"/>
  <c r="VJ166" i="3"/>
  <c r="ZR134" i="3"/>
  <c r="XI134" i="3"/>
  <c r="UW56" i="3"/>
  <c r="VU78" i="3"/>
  <c r="VK26" i="3"/>
  <c r="VL47" i="3"/>
  <c r="UY63" i="3"/>
  <c r="YG7" i="3"/>
  <c r="AAP7" i="3"/>
  <c r="VL125" i="3"/>
  <c r="YK157" i="3"/>
  <c r="AAT157" i="3"/>
  <c r="XI130" i="3"/>
  <c r="ZR130" i="3"/>
  <c r="AAL138" i="3"/>
  <c r="YC138" i="3"/>
  <c r="VH150" i="3"/>
  <c r="YF145" i="3"/>
  <c r="AAO145" i="3"/>
  <c r="VK64" i="3"/>
  <c r="VF172" i="3"/>
  <c r="VU74" i="3"/>
  <c r="VK35" i="3"/>
  <c r="WD158" i="3"/>
  <c r="VL116" i="3"/>
  <c r="VJ88" i="3"/>
  <c r="WG174" i="3"/>
  <c r="AAP140" i="3"/>
  <c r="YG140" i="3"/>
  <c r="VQ132" i="3"/>
  <c r="VF87" i="3"/>
  <c r="YL122" i="3"/>
  <c r="AAU122" i="3"/>
  <c r="YH98" i="3"/>
  <c r="AAQ98" i="3"/>
  <c r="US175" i="3"/>
  <c r="VH12" i="3"/>
  <c r="UU149" i="3"/>
  <c r="YJ46" i="3"/>
  <c r="AAS46" i="3"/>
  <c r="ZJ146" i="3"/>
  <c r="XA146" i="3"/>
  <c r="AAQ145" i="3"/>
  <c r="YH145" i="3"/>
  <c r="VC194" i="3"/>
  <c r="AAU75" i="3"/>
  <c r="YL75" i="3"/>
  <c r="ZP11" i="3"/>
  <c r="XG11" i="3"/>
  <c r="WE161" i="3"/>
  <c r="US123" i="3"/>
  <c r="UQ123" i="3"/>
  <c r="VD104" i="3"/>
  <c r="VZ28" i="3"/>
  <c r="YC148" i="3"/>
  <c r="AAL148" i="3"/>
  <c r="UV173" i="3"/>
  <c r="VA170" i="3"/>
  <c r="VI75" i="3"/>
  <c r="YH131" i="3"/>
  <c r="AAQ131" i="3"/>
  <c r="VQ197" i="3"/>
  <c r="UV188" i="3"/>
  <c r="VJ194" i="3"/>
  <c r="UR155" i="3"/>
  <c r="AAN163" i="3"/>
  <c r="YE163" i="3"/>
  <c r="UO180" i="3"/>
  <c r="AAN134" i="3"/>
  <c r="YE134" i="3"/>
  <c r="UQ196" i="3"/>
  <c r="YF200" i="3"/>
  <c r="AAO200" i="3"/>
  <c r="VI152" i="3"/>
  <c r="VC160" i="3"/>
  <c r="XG25" i="3"/>
  <c r="ZP25" i="3"/>
  <c r="ZP43" i="3"/>
  <c r="XG43" i="3"/>
  <c r="WG113" i="3"/>
  <c r="WG75" i="3"/>
  <c r="VL42" i="3"/>
  <c r="US120" i="3"/>
  <c r="WE46" i="3"/>
  <c r="VF44" i="3"/>
  <c r="YJ26" i="3"/>
  <c r="AAS26" i="3"/>
  <c r="YH112" i="3"/>
  <c r="AAQ112" i="3"/>
  <c r="VA70" i="3"/>
  <c r="KY140" i="3"/>
  <c r="YH11" i="3"/>
  <c r="AAQ11" i="3"/>
  <c r="UP156" i="3"/>
  <c r="WG6" i="3"/>
  <c r="VQ64" i="3"/>
  <c r="ZW80" i="3"/>
  <c r="XN80" i="3"/>
  <c r="UY88" i="3"/>
  <c r="WE6" i="3"/>
  <c r="ZP69" i="3"/>
  <c r="XG69" i="3"/>
  <c r="WH131" i="3"/>
  <c r="YH30" i="3"/>
  <c r="AAQ30" i="3"/>
  <c r="UT58" i="3"/>
  <c r="US6" i="3"/>
  <c r="VI44" i="3"/>
  <c r="VA51" i="3"/>
  <c r="WE36" i="3"/>
  <c r="VG12" i="3"/>
  <c r="ZW72" i="3"/>
  <c r="XN72" i="3"/>
  <c r="AAS63" i="3"/>
  <c r="YJ63" i="3"/>
  <c r="YC29" i="3"/>
  <c r="AAL29" i="3"/>
  <c r="YH162" i="3"/>
  <c r="AAQ162" i="3"/>
  <c r="UY165" i="3"/>
  <c r="WE70" i="3"/>
  <c r="VB34" i="3"/>
  <c r="VZ6" i="3"/>
  <c r="UN166" i="3"/>
  <c r="VJ70" i="3"/>
  <c r="YR97" i="3"/>
  <c r="ABA97" i="3"/>
  <c r="VJ91" i="3"/>
  <c r="UY51" i="3"/>
  <c r="XG23" i="3"/>
  <c r="ZP23" i="3"/>
  <c r="AAT86" i="3"/>
  <c r="YK86" i="3"/>
  <c r="UV68" i="3"/>
  <c r="VQ156" i="3"/>
  <c r="UQ32" i="3"/>
  <c r="UP42" i="3"/>
  <c r="YK147" i="3"/>
  <c r="AAT147" i="3"/>
  <c r="UW8" i="3"/>
  <c r="XG152" i="3"/>
  <c r="ZP152" i="3"/>
  <c r="VL99" i="3"/>
  <c r="VC146" i="3"/>
  <c r="AAP67" i="3"/>
  <c r="YG67" i="3"/>
  <c r="UO144" i="3"/>
  <c r="YG175" i="3"/>
  <c r="AAP175" i="3"/>
  <c r="UR72" i="3"/>
  <c r="YK44" i="3"/>
  <c r="AAT44" i="3"/>
  <c r="UV145" i="3"/>
  <c r="VH98" i="3"/>
  <c r="VW120" i="3"/>
  <c r="VD9" i="3"/>
  <c r="WF53" i="3"/>
  <c r="ZP35" i="3"/>
  <c r="XG35" i="3"/>
  <c r="ZW58" i="3"/>
  <c r="XN58" i="3"/>
  <c r="AAS186" i="3"/>
  <c r="YJ186" i="3"/>
  <c r="VU136" i="3"/>
  <c r="UP34" i="3"/>
  <c r="WE120" i="3"/>
  <c r="VH56" i="3"/>
  <c r="VG36" i="3"/>
  <c r="VQ46" i="3"/>
  <c r="VL78" i="3"/>
  <c r="VL79" i="3"/>
  <c r="YG106" i="3"/>
  <c r="AAP106" i="3"/>
  <c r="VB86" i="3"/>
  <c r="ZP141" i="3"/>
  <c r="XG141" i="3"/>
  <c r="UR82" i="3"/>
  <c r="UW12" i="3"/>
  <c r="UT113" i="3"/>
  <c r="UQ97" i="3"/>
  <c r="VW169" i="3"/>
  <c r="UV140" i="3"/>
  <c r="VW34" i="3"/>
  <c r="XN54" i="3"/>
  <c r="ZW54" i="3"/>
  <c r="UO26" i="3"/>
  <c r="VL97" i="3"/>
  <c r="VK68" i="3"/>
  <c r="UR161" i="3"/>
  <c r="AAU115" i="3"/>
  <c r="YL115" i="3"/>
  <c r="UR61" i="3"/>
  <c r="UO146" i="3"/>
  <c r="YR155" i="3"/>
  <c r="ABA155" i="3"/>
  <c r="YR166" i="3"/>
  <c r="ABA166" i="3"/>
  <c r="XN136" i="3"/>
  <c r="ZW136" i="3"/>
  <c r="UR132" i="3"/>
  <c r="UV75" i="3"/>
  <c r="VZ149" i="3"/>
  <c r="UO183" i="3"/>
  <c r="VG196" i="3"/>
  <c r="VA163" i="3"/>
  <c r="UV161" i="3"/>
  <c r="VC157" i="3"/>
  <c r="VQ196" i="3"/>
  <c r="UO83" i="3"/>
  <c r="VH118" i="3"/>
  <c r="UO161" i="3"/>
  <c r="AAT109" i="3"/>
  <c r="YK109" i="3"/>
  <c r="AAS191" i="3"/>
  <c r="YJ191" i="3"/>
  <c r="VK185" i="3"/>
  <c r="VQ145" i="3"/>
  <c r="AAT140" i="3"/>
  <c r="YK140" i="3"/>
  <c r="XN191" i="3"/>
  <c r="ZW191" i="3"/>
  <c r="VC115" i="3"/>
  <c r="AAS190" i="3"/>
  <c r="YJ190" i="3"/>
  <c r="UP180" i="3"/>
  <c r="VB181" i="3"/>
  <c r="VD178" i="3"/>
  <c r="YR136" i="3"/>
  <c r="ABA136" i="3"/>
  <c r="VD148" i="3"/>
  <c r="VH178" i="3"/>
  <c r="VJ169" i="3"/>
  <c r="WD192" i="3"/>
  <c r="VB149" i="3"/>
  <c r="AAU199" i="3"/>
  <c r="YL199" i="3"/>
  <c r="AAQ181" i="3"/>
  <c r="YH181" i="3"/>
  <c r="ZP194" i="3"/>
  <c r="XG194" i="3"/>
  <c r="US194" i="3"/>
  <c r="ZP199" i="3"/>
  <c r="XG199" i="3"/>
  <c r="VQ172" i="3"/>
  <c r="WG107" i="3"/>
  <c r="UU101" i="3"/>
  <c r="VA81" i="3"/>
  <c r="YG97" i="3"/>
  <c r="AAP97" i="3"/>
  <c r="VD42" i="3"/>
  <c r="VL52" i="3"/>
  <c r="VL18" i="3"/>
  <c r="AAU21" i="3"/>
  <c r="YL21" i="3"/>
  <c r="WH82" i="3"/>
  <c r="UR47" i="3"/>
  <c r="UV91" i="3"/>
  <c r="VI98" i="3"/>
  <c r="WH92" i="3"/>
  <c r="VF37" i="3"/>
  <c r="VI21" i="3"/>
  <c r="UV108" i="3"/>
  <c r="YK49" i="3"/>
  <c r="AAT49" i="3"/>
  <c r="OG126" i="3"/>
  <c r="VJ51" i="3"/>
  <c r="WE78" i="3"/>
  <c r="VC38" i="3"/>
  <c r="AAS75" i="3"/>
  <c r="YJ75" i="3"/>
  <c r="VG65" i="3"/>
  <c r="UU43" i="3"/>
  <c r="UU174" i="3"/>
  <c r="VQ47" i="3"/>
  <c r="AAL85" i="3"/>
  <c r="YC85" i="3"/>
  <c r="VJ176" i="3"/>
  <c r="WE51" i="3"/>
  <c r="VF58" i="3"/>
  <c r="UN71" i="3"/>
  <c r="UY5" i="3"/>
  <c r="VB20" i="3"/>
  <c r="UT40" i="3"/>
  <c r="US20" i="3"/>
  <c r="VZ68" i="3"/>
  <c r="UY45" i="3"/>
  <c r="YG120" i="3"/>
  <c r="AAP120" i="3"/>
  <c r="UO8" i="3"/>
  <c r="VG89" i="3"/>
  <c r="WG9" i="3"/>
  <c r="VF45" i="3"/>
  <c r="UR83" i="3"/>
  <c r="VK60" i="3"/>
  <c r="VI26" i="3"/>
  <c r="ZP112" i="3"/>
  <c r="XG112" i="3"/>
  <c r="UW4" i="3"/>
  <c r="VU28" i="3"/>
  <c r="AAP54" i="3"/>
  <c r="YG54" i="3"/>
  <c r="YJ142" i="3"/>
  <c r="AAS142" i="3"/>
  <c r="UR80" i="3"/>
  <c r="VH38" i="3"/>
  <c r="UV72" i="3"/>
  <c r="VW124" i="3"/>
  <c r="VI38" i="3"/>
  <c r="ZW90" i="3"/>
  <c r="XN90" i="3"/>
  <c r="YE108" i="3"/>
  <c r="AAN108" i="3"/>
  <c r="XN97" i="3"/>
  <c r="ZW97" i="3"/>
  <c r="UO107" i="3"/>
  <c r="UO63" i="3"/>
  <c r="UO129" i="3"/>
  <c r="US47" i="3"/>
  <c r="UU121" i="3"/>
  <c r="UU4" i="3"/>
  <c r="WG76" i="3"/>
  <c r="UY108" i="3"/>
  <c r="YC88" i="3"/>
  <c r="AAL88" i="3"/>
  <c r="AAN20" i="3"/>
  <c r="YE20" i="3"/>
  <c r="WD137" i="3"/>
  <c r="ZW133" i="3"/>
  <c r="XN133" i="3"/>
  <c r="AAQ74" i="3"/>
  <c r="YH74" i="3"/>
  <c r="YL65" i="3"/>
  <c r="AAU65" i="3"/>
  <c r="XN61" i="3"/>
  <c r="ZW61" i="3"/>
  <c r="UT116" i="3"/>
  <c r="VQ39" i="3"/>
  <c r="XI120" i="3"/>
  <c r="ZR120" i="3"/>
  <c r="UW98" i="3"/>
  <c r="VI54" i="3"/>
  <c r="UN54" i="3"/>
  <c r="UW127" i="3"/>
  <c r="WF120" i="3"/>
  <c r="WE17" i="3"/>
  <c r="UV112" i="3"/>
  <c r="VD14" i="3"/>
  <c r="VJ140" i="3"/>
  <c r="YE130" i="3"/>
  <c r="AAN130" i="3"/>
  <c r="UN60" i="3"/>
  <c r="VH113" i="3"/>
  <c r="WD182" i="3"/>
  <c r="UR125" i="3"/>
  <c r="VI77" i="3"/>
  <c r="XG135" i="3"/>
  <c r="ZP135" i="3"/>
  <c r="VH127" i="3"/>
  <c r="XG106" i="3"/>
  <c r="ZP106" i="3"/>
  <c r="OG179" i="3"/>
  <c r="UY175" i="3"/>
  <c r="XN120" i="3"/>
  <c r="ZW120" i="3"/>
  <c r="US135" i="3"/>
  <c r="YG100" i="3"/>
  <c r="AAP100" i="3"/>
  <c r="WH77" i="3"/>
  <c r="UW189" i="3"/>
  <c r="YJ199" i="3"/>
  <c r="AAS199" i="3"/>
  <c r="UV110" i="3"/>
  <c r="UP107" i="3"/>
  <c r="AAS197" i="3"/>
  <c r="YJ197" i="3"/>
  <c r="YE52" i="3"/>
  <c r="AAN52" i="3"/>
  <c r="VL188" i="3"/>
  <c r="VH172" i="3"/>
  <c r="US134" i="3"/>
  <c r="AAQ138" i="3"/>
  <c r="YH138" i="3"/>
  <c r="WD162" i="3"/>
  <c r="VH164" i="3"/>
  <c r="UU192" i="3"/>
  <c r="UY168" i="3"/>
  <c r="UU175" i="3"/>
  <c r="KY181" i="3"/>
  <c r="VK186" i="3"/>
  <c r="WE193" i="3"/>
  <c r="VI149" i="3"/>
  <c r="UR165" i="3"/>
  <c r="YJ200" i="3"/>
  <c r="AAS200" i="3"/>
  <c r="UY193" i="3"/>
  <c r="VB192" i="3"/>
  <c r="UQ185" i="3"/>
  <c r="WI181" i="3"/>
  <c r="AAQ191" i="3"/>
  <c r="YH191" i="3"/>
  <c r="US199" i="3"/>
  <c r="YH179" i="3"/>
  <c r="AAQ179" i="3"/>
  <c r="VI37" i="3"/>
  <c r="VK88" i="3"/>
  <c r="YK123" i="3"/>
  <c r="AAT123" i="3"/>
  <c r="WD38" i="3"/>
  <c r="WG57" i="3"/>
  <c r="WH150" i="3"/>
  <c r="QK56" i="3"/>
  <c r="WI45" i="3"/>
  <c r="UN38" i="3"/>
  <c r="XI126" i="3"/>
  <c r="ZR126" i="3"/>
  <c r="US51" i="3"/>
  <c r="UT147" i="3"/>
  <c r="WI79" i="3"/>
  <c r="UO154" i="3"/>
  <c r="WF65" i="3"/>
  <c r="LB103" i="3"/>
  <c r="KY103" i="3" s="1"/>
  <c r="VL146" i="3"/>
  <c r="YH53" i="3"/>
  <c r="AAQ53" i="3"/>
  <c r="YK182" i="3"/>
  <c r="AAT182" i="3"/>
  <c r="VG168" i="3"/>
  <c r="YE152" i="3"/>
  <c r="AAN152" i="3"/>
  <c r="XN74" i="3"/>
  <c r="ZW74" i="3"/>
  <c r="UN191" i="3"/>
  <c r="VD175" i="3"/>
  <c r="YH184" i="3"/>
  <c r="AAQ184" i="3"/>
  <c r="VC170" i="3"/>
  <c r="VD173" i="3"/>
  <c r="WE148" i="3"/>
  <c r="WD48" i="3"/>
  <c r="VD13" i="3"/>
  <c r="UY3" i="3"/>
  <c r="XN68" i="3"/>
  <c r="ZW68" i="3"/>
  <c r="YH102" i="3"/>
  <c r="AAQ102" i="3"/>
  <c r="WG70" i="3"/>
  <c r="UT30" i="3"/>
  <c r="WH110" i="3"/>
  <c r="VW62" i="3"/>
  <c r="VQ95" i="3"/>
  <c r="WC133" i="3"/>
  <c r="VJ135" i="3"/>
  <c r="UU73" i="3"/>
  <c r="VF117" i="3"/>
  <c r="VK194" i="3"/>
  <c r="UO163" i="3"/>
  <c r="YK9" i="3"/>
  <c r="AAT9" i="3"/>
  <c r="ZW123" i="3"/>
  <c r="XN123" i="3"/>
  <c r="UU52" i="3"/>
  <c r="YC102" i="3"/>
  <c r="AAL102" i="3"/>
  <c r="UN27" i="3"/>
  <c r="YE180" i="3"/>
  <c r="AAN180" i="3"/>
  <c r="UP37" i="3"/>
  <c r="AAT34" i="3"/>
  <c r="YK34" i="3"/>
  <c r="UU69" i="3"/>
  <c r="YJ45" i="3"/>
  <c r="AAS45" i="3"/>
  <c r="WC13" i="3"/>
  <c r="YK70" i="3"/>
  <c r="AAT70" i="3"/>
  <c r="VG159" i="3"/>
  <c r="AAS28" i="3"/>
  <c r="YJ28" i="3"/>
  <c r="UN88" i="3"/>
  <c r="YJ30" i="3"/>
  <c r="AAS30" i="3"/>
  <c r="UP162" i="3"/>
  <c r="VI40" i="3"/>
  <c r="VH169" i="3"/>
  <c r="WH143" i="3"/>
  <c r="AAS149" i="3"/>
  <c r="YJ149" i="3"/>
  <c r="VD177" i="3"/>
  <c r="WH186" i="3"/>
  <c r="VQ125" i="3"/>
  <c r="WF171" i="3"/>
  <c r="VH126" i="3"/>
  <c r="VU185" i="3"/>
  <c r="VK16" i="3"/>
  <c r="VB176" i="3"/>
  <c r="WD49" i="3"/>
  <c r="WH167" i="3"/>
  <c r="UP8" i="3"/>
  <c r="WG34" i="3"/>
  <c r="ZW126" i="3"/>
  <c r="XN126" i="3"/>
  <c r="VL56" i="3"/>
  <c r="VD79" i="3"/>
  <c r="UV42" i="3"/>
  <c r="VW110" i="3"/>
  <c r="UN160" i="3"/>
  <c r="WE142" i="3"/>
  <c r="UT69" i="3"/>
  <c r="AAT35" i="3"/>
  <c r="YK35" i="3"/>
  <c r="US17" i="3"/>
  <c r="UW94" i="3"/>
  <c r="VB145" i="3"/>
  <c r="UP151" i="3"/>
  <c r="VJ103" i="3"/>
  <c r="UZ179" i="3"/>
  <c r="VA194" i="3"/>
  <c r="VC98" i="3"/>
  <c r="YJ113" i="3"/>
  <c r="AAS113" i="3"/>
  <c r="WH175" i="3"/>
  <c r="UY180" i="3"/>
  <c r="US171" i="3"/>
  <c r="VV95" i="3"/>
  <c r="UW99" i="3"/>
  <c r="VI16" i="3"/>
  <c r="VV90" i="3"/>
  <c r="VK114" i="3"/>
  <c r="UU95" i="3"/>
  <c r="VT135" i="3"/>
  <c r="UO82" i="3"/>
  <c r="UX9" i="3"/>
  <c r="VC164" i="3"/>
  <c r="UR150" i="3"/>
  <c r="VI168" i="3"/>
  <c r="VG180" i="3"/>
  <c r="WE99" i="3"/>
  <c r="VQ194" i="3"/>
  <c r="VL186" i="3"/>
  <c r="WF165" i="3"/>
  <c r="XN178" i="3"/>
  <c r="ZW178" i="3"/>
  <c r="VU196" i="3"/>
  <c r="WH200" i="3"/>
  <c r="WC35" i="3"/>
  <c r="VT52" i="3"/>
  <c r="UX137" i="3"/>
  <c r="VT53" i="3"/>
  <c r="VC121" i="3"/>
  <c r="VA103" i="3"/>
  <c r="VI95" i="3"/>
  <c r="VQ153" i="3"/>
  <c r="UT75" i="3"/>
  <c r="YG99" i="3"/>
  <c r="AAP99" i="3"/>
  <c r="WH38" i="3"/>
  <c r="VU64" i="3"/>
  <c r="UU110" i="3"/>
  <c r="YG73" i="3"/>
  <c r="AAP73" i="3"/>
  <c r="VU62" i="3"/>
  <c r="UY162" i="3"/>
  <c r="UV5" i="3"/>
  <c r="UN170" i="3"/>
  <c r="UW185" i="3"/>
  <c r="VJ120" i="3"/>
  <c r="WF190" i="3"/>
  <c r="YK187" i="3"/>
  <c r="AAT187" i="3"/>
  <c r="VK139" i="3"/>
  <c r="YG56" i="3"/>
  <c r="AAP56" i="3"/>
  <c r="VJ92" i="3"/>
  <c r="UV78" i="3"/>
  <c r="WF39" i="3"/>
  <c r="UY29" i="3"/>
  <c r="WF145" i="3"/>
  <c r="WF84" i="3"/>
  <c r="VB177" i="3"/>
  <c r="UW48" i="3"/>
  <c r="UW130" i="3"/>
  <c r="WC145" i="3"/>
  <c r="UY7" i="3"/>
  <c r="WC96" i="3"/>
  <c r="UP110" i="3"/>
  <c r="VJ62" i="3"/>
  <c r="VJ25" i="3"/>
  <c r="UT45" i="3"/>
  <c r="UN23" i="3"/>
  <c r="WB8" i="3"/>
  <c r="UP20" i="3"/>
  <c r="UO18" i="3"/>
  <c r="VU77" i="3"/>
  <c r="VF67" i="3"/>
  <c r="YG80" i="3"/>
  <c r="AAP80" i="3"/>
  <c r="VK3" i="3"/>
  <c r="UN3" i="3"/>
  <c r="UP67" i="3"/>
  <c r="UW17" i="3"/>
  <c r="VF72" i="3"/>
  <c r="UT55" i="3"/>
  <c r="WH36" i="3"/>
  <c r="VD35" i="3"/>
  <c r="VZ122" i="3"/>
  <c r="VK161" i="3"/>
  <c r="WG109" i="3"/>
  <c r="UP62" i="3"/>
  <c r="UX68" i="3"/>
  <c r="VA69" i="3"/>
  <c r="WE128" i="3"/>
  <c r="VF114" i="3"/>
  <c r="WD60" i="3"/>
  <c r="VZ182" i="3"/>
  <c r="UO162" i="3"/>
  <c r="UV31" i="3"/>
  <c r="WC36" i="3"/>
  <c r="UQ7" i="3"/>
  <c r="UY11" i="3"/>
  <c r="VW8" i="3"/>
  <c r="VL77" i="3"/>
  <c r="UX64" i="3"/>
  <c r="VK198" i="3"/>
  <c r="UR57" i="3"/>
  <c r="VH47" i="3"/>
  <c r="UQ120" i="3"/>
  <c r="WC15" i="3"/>
  <c r="VE184" i="3"/>
  <c r="WH154" i="3"/>
  <c r="UY114" i="3"/>
  <c r="UX38" i="3"/>
  <c r="WD141" i="3"/>
  <c r="VD138" i="3"/>
  <c r="UW3" i="3"/>
  <c r="UT107" i="3"/>
  <c r="VQ99" i="3"/>
  <c r="VG53" i="3"/>
  <c r="VE30" i="3"/>
  <c r="VW177" i="3"/>
  <c r="WA121" i="3"/>
  <c r="UO11" i="3"/>
  <c r="WB111" i="3"/>
  <c r="UN151" i="3"/>
  <c r="UN145" i="3"/>
  <c r="VW84" i="3"/>
  <c r="VH138" i="3"/>
  <c r="UV66" i="3"/>
  <c r="VD150" i="3"/>
  <c r="VD156" i="3"/>
  <c r="VW154" i="3"/>
  <c r="UV45" i="3"/>
  <c r="WH98" i="3"/>
  <c r="VQ66" i="3"/>
  <c r="UT31" i="3"/>
  <c r="UP87" i="3"/>
  <c r="UN188" i="3"/>
  <c r="WF198" i="3"/>
  <c r="WD135" i="3"/>
  <c r="WG136" i="3"/>
  <c r="VH151" i="3"/>
  <c r="UN173" i="3"/>
  <c r="VJ149" i="3"/>
  <c r="VQ150" i="3"/>
  <c r="WH152" i="3"/>
  <c r="WD95" i="3"/>
  <c r="UO39" i="3"/>
  <c r="VG179" i="3"/>
  <c r="WH121" i="3"/>
  <c r="WF136" i="3"/>
  <c r="VU193" i="3"/>
  <c r="VB152" i="3"/>
  <c r="VZ61" i="3"/>
  <c r="VA184" i="3"/>
  <c r="VD191" i="3"/>
  <c r="UO176" i="3"/>
  <c r="UY185" i="3"/>
  <c r="WE190" i="3"/>
  <c r="AAM130" i="3"/>
  <c r="YD130" i="3"/>
  <c r="XT112" i="3"/>
  <c r="AAC112" i="3"/>
  <c r="XM53" i="3"/>
  <c r="ZV53" i="3"/>
  <c r="ZF51" i="3"/>
  <c r="WW51" i="3"/>
  <c r="ZQ158" i="3"/>
  <c r="XH158" i="3"/>
  <c r="YE72" i="3"/>
  <c r="AAN72" i="3"/>
  <c r="ZX83" i="3"/>
  <c r="XO83" i="3"/>
  <c r="ZZ179" i="3"/>
  <c r="XQ179" i="3"/>
  <c r="YI155" i="3"/>
  <c r="AAR155" i="3"/>
  <c r="YL103" i="3"/>
  <c r="AAU103" i="3"/>
  <c r="ZP198" i="3"/>
  <c r="XG198" i="3"/>
  <c r="AAW180" i="3"/>
  <c r="YN180" i="3"/>
  <c r="ZO181" i="3"/>
  <c r="XF181" i="3"/>
  <c r="AAU121" i="3"/>
  <c r="YL121" i="3"/>
  <c r="ZW147" i="3"/>
  <c r="XN147" i="3"/>
  <c r="WX45" i="3"/>
  <c r="ZG45" i="3"/>
  <c r="ZZ57" i="3"/>
  <c r="XQ57" i="3"/>
  <c r="ZO60" i="3"/>
  <c r="XF60" i="3"/>
  <c r="AAN48" i="3"/>
  <c r="YE48" i="3"/>
  <c r="AAZ18" i="3"/>
  <c r="YQ18" i="3"/>
  <c r="AAP96" i="3"/>
  <c r="YG96" i="3"/>
  <c r="AAC15" i="3"/>
  <c r="XT15" i="3"/>
  <c r="OG112" i="3"/>
  <c r="ZY145" i="3"/>
  <c r="XP145" i="3"/>
  <c r="AAR195" i="3"/>
  <c r="YI195" i="3"/>
  <c r="XK163" i="3"/>
  <c r="ZT163" i="3"/>
  <c r="ZI76" i="3"/>
  <c r="WZ76" i="3"/>
  <c r="YF11" i="3"/>
  <c r="AAO11" i="3"/>
  <c r="XD30" i="3"/>
  <c r="ZM30" i="3"/>
  <c r="AAD111" i="3"/>
  <c r="XU111" i="3"/>
  <c r="ZU86" i="3"/>
  <c r="XL86" i="3"/>
  <c r="WY154" i="3"/>
  <c r="ZH154" i="3"/>
  <c r="YQ21" i="3"/>
  <c r="AAZ21" i="3"/>
  <c r="ZG23" i="3"/>
  <c r="WX23" i="3"/>
  <c r="WX136" i="3"/>
  <c r="ZG136" i="3"/>
  <c r="ZF9" i="3"/>
  <c r="WW9" i="3"/>
  <c r="YL109" i="3"/>
  <c r="AAU109" i="3"/>
  <c r="XM163" i="3"/>
  <c r="ZV163" i="3"/>
  <c r="YP48" i="3"/>
  <c r="AAY48" i="3"/>
  <c r="ZQ25" i="3"/>
  <c r="XH25" i="3"/>
  <c r="ZU109" i="3"/>
  <c r="XL109" i="3"/>
  <c r="AAW43" i="3"/>
  <c r="YN43" i="3"/>
  <c r="AAT110" i="3"/>
  <c r="YK110" i="3"/>
  <c r="ZQ147" i="3"/>
  <c r="XH147" i="3"/>
  <c r="ZY172" i="3"/>
  <c r="XP172" i="3"/>
  <c r="ZP172" i="3"/>
  <c r="XG172" i="3"/>
  <c r="AAY189" i="3"/>
  <c r="YP189" i="3"/>
  <c r="ZM10" i="3"/>
  <c r="XD10" i="3"/>
  <c r="XE96" i="3"/>
  <c r="ZN96" i="3"/>
  <c r="ZJ18" i="3"/>
  <c r="XA18" i="3"/>
  <c r="XE101" i="3"/>
  <c r="ZN101" i="3"/>
  <c r="AAQ107" i="3"/>
  <c r="YH107" i="3"/>
  <c r="XT45" i="3"/>
  <c r="AAC45" i="3"/>
  <c r="YP116" i="3"/>
  <c r="AAY116" i="3"/>
  <c r="ZF103" i="3"/>
  <c r="WW103" i="3"/>
  <c r="YG105" i="3"/>
  <c r="AAP105" i="3"/>
  <c r="XA87" i="3"/>
  <c r="ZJ87" i="3"/>
  <c r="AAI136" i="3"/>
  <c r="XZ136" i="3"/>
  <c r="AAD147" i="3"/>
  <c r="XU147" i="3"/>
  <c r="XC153" i="3"/>
  <c r="ZL153" i="3"/>
  <c r="XH150" i="3"/>
  <c r="ZQ150" i="3"/>
  <c r="XK160" i="3"/>
  <c r="ZT160" i="3"/>
  <c r="WY175" i="3"/>
  <c r="ZH175" i="3"/>
  <c r="WY172" i="3"/>
  <c r="ZH172" i="3"/>
  <c r="XP45" i="3"/>
  <c r="ZY45" i="3"/>
  <c r="VZ24" i="3"/>
  <c r="WX88" i="3"/>
  <c r="ZG88" i="3"/>
  <c r="ZG62" i="3"/>
  <c r="WX62" i="3"/>
  <c r="ZF79" i="3"/>
  <c r="WW79" i="3"/>
  <c r="WW75" i="3"/>
  <c r="ZF75" i="3"/>
  <c r="AAQ42" i="3"/>
  <c r="YH42" i="3"/>
  <c r="YJ137" i="3"/>
  <c r="AAS137" i="3"/>
  <c r="AAB99" i="3"/>
  <c r="XS99" i="3"/>
  <c r="XK171" i="3"/>
  <c r="ZT171" i="3"/>
  <c r="ZZ155" i="3"/>
  <c r="XQ155" i="3"/>
  <c r="WX159" i="3"/>
  <c r="ZG159" i="3"/>
  <c r="VZ150" i="3"/>
  <c r="WF193" i="3"/>
  <c r="AAQ152" i="3"/>
  <c r="YH152" i="3"/>
  <c r="US179" i="3"/>
  <c r="AAY169" i="3"/>
  <c r="YP169" i="3"/>
  <c r="AAL189" i="3"/>
  <c r="YC189" i="3"/>
  <c r="AAI189" i="3"/>
  <c r="XZ189" i="3"/>
  <c r="WY16" i="3"/>
  <c r="ZH16" i="3"/>
  <c r="AAP30" i="3"/>
  <c r="YG30" i="3"/>
  <c r="AAY39" i="3"/>
  <c r="YP39" i="3"/>
  <c r="AAD12" i="3"/>
  <c r="XU12" i="3"/>
  <c r="ZI67" i="3"/>
  <c r="WZ67" i="3"/>
  <c r="AAY12" i="3"/>
  <c r="YP12" i="3"/>
  <c r="XU32" i="3"/>
  <c r="AAD32" i="3"/>
  <c r="ZR42" i="3"/>
  <c r="XI42" i="3"/>
  <c r="YR92" i="3"/>
  <c r="ABA92" i="3"/>
  <c r="ZQ55" i="3"/>
  <c r="XH55" i="3"/>
  <c r="XQ43" i="3"/>
  <c r="ZZ43" i="3"/>
  <c r="ZQ98" i="3"/>
  <c r="XH98" i="3"/>
  <c r="AAY68" i="3"/>
  <c r="YP68" i="3"/>
  <c r="ZS6" i="3"/>
  <c r="XJ6" i="3"/>
  <c r="XN73" i="3"/>
  <c r="ZW73" i="3"/>
  <c r="ABA113" i="3"/>
  <c r="YR113" i="3"/>
  <c r="ZO100" i="3"/>
  <c r="XF100" i="3"/>
  <c r="WY92" i="3"/>
  <c r="ZH92" i="3"/>
  <c r="YH67" i="3"/>
  <c r="AAQ67" i="3"/>
  <c r="XS153" i="3"/>
  <c r="AAB153" i="3"/>
  <c r="WZ20" i="3"/>
  <c r="ZI20" i="3"/>
  <c r="ZL13" i="3"/>
  <c r="XC13" i="3"/>
  <c r="ZU13" i="3"/>
  <c r="XL13" i="3"/>
  <c r="WZ42" i="3"/>
  <c r="ZI42" i="3"/>
  <c r="YH148" i="3"/>
  <c r="AAQ148" i="3"/>
  <c r="YC73" i="3"/>
  <c r="AAL73" i="3"/>
  <c r="AAN143" i="3"/>
  <c r="YE143" i="3"/>
  <c r="AAN43" i="3"/>
  <c r="YE43" i="3"/>
  <c r="YG83" i="3"/>
  <c r="AAP83" i="3"/>
  <c r="ZH78" i="3"/>
  <c r="WY78" i="3"/>
  <c r="XC29" i="3"/>
  <c r="ZL29" i="3"/>
  <c r="YL11" i="3"/>
  <c r="AAU11" i="3"/>
  <c r="XT104" i="3"/>
  <c r="AAC104" i="3"/>
  <c r="YC118" i="3"/>
  <c r="AAL118" i="3"/>
  <c r="ZW128" i="3"/>
  <c r="XN128" i="3"/>
  <c r="ZV121" i="3"/>
  <c r="XM121" i="3"/>
  <c r="XQ27" i="3"/>
  <c r="ZZ27" i="3"/>
  <c r="VU115" i="3"/>
  <c r="YG62" i="3"/>
  <c r="AAP62" i="3"/>
  <c r="ZJ45" i="3"/>
  <c r="XA45" i="3"/>
  <c r="ZH160" i="3"/>
  <c r="WY160" i="3"/>
  <c r="OF36" i="3"/>
  <c r="NL36" i="3" s="1"/>
  <c r="NW36" i="3"/>
  <c r="ZI104" i="3"/>
  <c r="WZ104" i="3"/>
  <c r="WX116" i="3"/>
  <c r="ZG116" i="3"/>
  <c r="XI102" i="3"/>
  <c r="ZR102" i="3"/>
  <c r="YE4" i="3"/>
  <c r="AAN4" i="3"/>
  <c r="WZ28" i="3"/>
  <c r="ZI28" i="3"/>
  <c r="ZO63" i="3"/>
  <c r="XF63" i="3"/>
  <c r="AAN77" i="3"/>
  <c r="YE77" i="3"/>
  <c r="ZV71" i="3"/>
  <c r="XM71" i="3"/>
  <c r="KY43" i="3"/>
  <c r="VZ114" i="3"/>
  <c r="XI91" i="3"/>
  <c r="ZR91" i="3"/>
  <c r="ZM159" i="3"/>
  <c r="XD159" i="3"/>
  <c r="OG22" i="3"/>
  <c r="YL24" i="3"/>
  <c r="AAU24" i="3"/>
  <c r="ZT29" i="3"/>
  <c r="XK29" i="3"/>
  <c r="YQ70" i="3"/>
  <c r="AAZ70" i="3"/>
  <c r="YR130" i="3"/>
  <c r="ABA130" i="3"/>
  <c r="ZJ38" i="3"/>
  <c r="XA38" i="3"/>
  <c r="AAS106" i="3"/>
  <c r="YJ106" i="3"/>
  <c r="VZ34" i="3"/>
  <c r="XH82" i="3"/>
  <c r="ZQ82" i="3"/>
  <c r="XH139" i="3"/>
  <c r="ZQ139" i="3"/>
  <c r="XZ186" i="3"/>
  <c r="AAI186" i="3"/>
  <c r="ZP20" i="3"/>
  <c r="XG20" i="3"/>
  <c r="WF112" i="3"/>
  <c r="VZ107" i="3"/>
  <c r="ZY146" i="3"/>
  <c r="XP146" i="3"/>
  <c r="KX81" i="3"/>
  <c r="NK81" i="3" s="1"/>
  <c r="NV81" i="3"/>
  <c r="KY108" i="3"/>
  <c r="ZZ8" i="3"/>
  <c r="XQ8" i="3"/>
  <c r="WF75" i="3"/>
  <c r="XJ190" i="3"/>
  <c r="ZS190" i="3"/>
  <c r="XP128" i="3"/>
  <c r="ZY128" i="3"/>
  <c r="ZW149" i="3"/>
  <c r="XN149" i="3"/>
  <c r="XH133" i="3"/>
  <c r="ZQ133" i="3"/>
  <c r="XS71" i="3"/>
  <c r="AAB71" i="3"/>
  <c r="ZH90" i="3"/>
  <c r="WY90" i="3"/>
  <c r="YJ135" i="3"/>
  <c r="AAS135" i="3"/>
  <c r="XG67" i="3"/>
  <c r="ZP67" i="3"/>
  <c r="XA149" i="3"/>
  <c r="ZJ149" i="3"/>
  <c r="YL76" i="3"/>
  <c r="AAU76" i="3"/>
  <c r="XA124" i="3"/>
  <c r="ZJ124" i="3"/>
  <c r="AAB100" i="3"/>
  <c r="XS100" i="3"/>
  <c r="ZO186" i="3"/>
  <c r="XF186" i="3"/>
  <c r="ZP147" i="3"/>
  <c r="XG147" i="3"/>
  <c r="XO28" i="3"/>
  <c r="ZX28" i="3"/>
  <c r="WX173" i="3"/>
  <c r="ZG173" i="3"/>
  <c r="AAD119" i="3"/>
  <c r="XU119" i="3"/>
  <c r="XC110" i="3"/>
  <c r="ZL110" i="3"/>
  <c r="ZN131" i="3"/>
  <c r="XE131" i="3"/>
  <c r="WW107" i="3"/>
  <c r="ZF107" i="3"/>
  <c r="ZH188" i="3"/>
  <c r="WY188" i="3"/>
  <c r="VZ173" i="3"/>
  <c r="AAL151" i="3"/>
  <c r="YC151" i="3"/>
  <c r="XO179" i="3"/>
  <c r="ZX179" i="3"/>
  <c r="VI123" i="3"/>
  <c r="AAY33" i="3"/>
  <c r="YP33" i="3"/>
  <c r="ZL142" i="3"/>
  <c r="XC142" i="3"/>
  <c r="AAN129" i="3"/>
  <c r="YE129" i="3"/>
  <c r="YM170" i="3"/>
  <c r="AAV170" i="3"/>
  <c r="ZM140" i="3"/>
  <c r="XD140" i="3"/>
  <c r="VZ115" i="3"/>
  <c r="XL128" i="3"/>
  <c r="ZU128" i="3"/>
  <c r="XG118" i="3"/>
  <c r="ZP118" i="3"/>
  <c r="KY151" i="3"/>
  <c r="AAD155" i="3"/>
  <c r="XU155" i="3"/>
  <c r="XO177" i="3"/>
  <c r="ZX177" i="3"/>
  <c r="AAW170" i="3"/>
  <c r="YN170" i="3"/>
  <c r="US200" i="3"/>
  <c r="XN182" i="3"/>
  <c r="ZW182" i="3"/>
  <c r="YL197" i="3"/>
  <c r="AAU197" i="3"/>
  <c r="VI169" i="3"/>
  <c r="ZO172" i="3"/>
  <c r="XF172" i="3"/>
  <c r="ZW165" i="3"/>
  <c r="XN165" i="3"/>
  <c r="XD170" i="3"/>
  <c r="ZM170" i="3"/>
  <c r="AAQ155" i="3"/>
  <c r="YH155" i="3"/>
  <c r="XQ99" i="3"/>
  <c r="ZZ99" i="3"/>
  <c r="XM174" i="3"/>
  <c r="ZV174" i="3"/>
  <c r="XT197" i="3"/>
  <c r="AAC197" i="3"/>
  <c r="US192" i="3"/>
  <c r="VI164" i="3"/>
  <c r="XU180" i="3"/>
  <c r="AAD180" i="3"/>
  <c r="XQ193" i="3"/>
  <c r="ZZ193" i="3"/>
  <c r="WX24" i="3"/>
  <c r="ZG24" i="3"/>
  <c r="ZI4" i="3"/>
  <c r="WZ4" i="3"/>
  <c r="ZT85" i="3"/>
  <c r="XK85" i="3"/>
  <c r="XD58" i="3"/>
  <c r="ZM58" i="3"/>
  <c r="ZN114" i="3"/>
  <c r="XE114" i="3"/>
  <c r="XQ40" i="3"/>
  <c r="ZZ40" i="3"/>
  <c r="ZQ178" i="3"/>
  <c r="XH178" i="3"/>
  <c r="AAD84" i="3"/>
  <c r="XU84" i="3"/>
  <c r="YH29" i="3"/>
  <c r="AAQ29" i="3"/>
  <c r="ZS71" i="3"/>
  <c r="XJ71" i="3"/>
  <c r="VI82" i="3"/>
  <c r="AAO33" i="3"/>
  <c r="YF33" i="3"/>
  <c r="VI185" i="3"/>
  <c r="VZ121" i="3"/>
  <c r="AAN9" i="3"/>
  <c r="YE9" i="3"/>
  <c r="WZ51" i="3"/>
  <c r="ZI51" i="3"/>
  <c r="XQ50" i="3"/>
  <c r="ZZ50" i="3"/>
  <c r="ZG175" i="3"/>
  <c r="WX175" i="3"/>
  <c r="ZS140" i="3"/>
  <c r="XJ140" i="3"/>
  <c r="XI122" i="3"/>
  <c r="ZR122" i="3"/>
  <c r="ZF167" i="3"/>
  <c r="WW167" i="3"/>
  <c r="XT183" i="3"/>
  <c r="AAC183" i="3"/>
  <c r="XZ185" i="3"/>
  <c r="AAI185" i="3"/>
  <c r="XT187" i="3"/>
  <c r="AAC187" i="3"/>
  <c r="XI181" i="3"/>
  <c r="ZR181" i="3"/>
  <c r="AAS130" i="3"/>
  <c r="YJ130" i="3"/>
  <c r="ZF187" i="3"/>
  <c r="WW187" i="3"/>
  <c r="WZ24" i="3"/>
  <c r="ZI24" i="3"/>
  <c r="YM57" i="3"/>
  <c r="AAV57" i="3"/>
  <c r="AAU77" i="3"/>
  <c r="YL77" i="3"/>
  <c r="XE71" i="3"/>
  <c r="ZN71" i="3"/>
  <c r="AAT18" i="3"/>
  <c r="YK18" i="3"/>
  <c r="ZO65" i="3"/>
  <c r="XF65" i="3"/>
  <c r="XZ51" i="3"/>
  <c r="AAI51" i="3"/>
  <c r="ZI40" i="3"/>
  <c r="WZ40" i="3"/>
  <c r="WH12" i="3"/>
  <c r="ZY119" i="3"/>
  <c r="XP119" i="3"/>
  <c r="ZW104" i="3"/>
  <c r="XN104" i="3"/>
  <c r="XF113" i="3"/>
  <c r="ZO113" i="3"/>
  <c r="XG15" i="3"/>
  <c r="ZP15" i="3"/>
  <c r="AAN71" i="3"/>
  <c r="YE71" i="3"/>
  <c r="ABA121" i="3"/>
  <c r="YR121" i="3"/>
  <c r="AAU144" i="3"/>
  <c r="YL144" i="3"/>
  <c r="AAU59" i="3"/>
  <c r="YL59" i="3"/>
  <c r="YK183" i="3"/>
  <c r="AAT183" i="3"/>
  <c r="ZS126" i="3"/>
  <c r="XJ126" i="3"/>
  <c r="ZO193" i="3"/>
  <c r="XF193" i="3"/>
  <c r="XP187" i="3"/>
  <c r="ZY187" i="3"/>
  <c r="ZH133" i="3"/>
  <c r="WY133" i="3"/>
  <c r="AAQ50" i="3"/>
  <c r="YH50" i="3"/>
  <c r="YF144" i="3"/>
  <c r="AAO144" i="3"/>
  <c r="WF158" i="3"/>
  <c r="XG110" i="3"/>
  <c r="ZP110" i="3"/>
  <c r="AAD22" i="3"/>
  <c r="XU22" i="3"/>
  <c r="ABA66" i="3"/>
  <c r="YR66" i="3"/>
  <c r="YF163" i="3"/>
  <c r="AAO163" i="3"/>
  <c r="XT79" i="3"/>
  <c r="AAC79" i="3"/>
  <c r="VI12" i="3"/>
  <c r="AAV19" i="3"/>
  <c r="YM19" i="3"/>
  <c r="QK18" i="3"/>
  <c r="US107" i="3"/>
  <c r="WE125" i="3"/>
  <c r="XI155" i="3"/>
  <c r="ZR155" i="3"/>
  <c r="VJ121" i="3"/>
  <c r="VH23" i="3"/>
  <c r="WF167" i="3"/>
  <c r="YH3" i="3"/>
  <c r="AAQ3" i="3"/>
  <c r="UQ110" i="3"/>
  <c r="YK113" i="3"/>
  <c r="AAT113" i="3"/>
  <c r="ZL196" i="3"/>
  <c r="XC196" i="3"/>
  <c r="YC130" i="3"/>
  <c r="AAL130" i="3"/>
  <c r="XP199" i="3"/>
  <c r="ZY199" i="3"/>
  <c r="UQ52" i="3"/>
  <c r="ZR195" i="3"/>
  <c r="XI195" i="3"/>
  <c r="WX189" i="3"/>
  <c r="ZG189" i="3"/>
  <c r="XI184" i="3"/>
  <c r="ZR184" i="3"/>
  <c r="ZW50" i="3"/>
  <c r="XN50" i="3"/>
  <c r="WY11" i="3"/>
  <c r="ZH11" i="3"/>
  <c r="YG64" i="3"/>
  <c r="AAP64" i="3"/>
  <c r="ZM146" i="3"/>
  <c r="XD146" i="3"/>
  <c r="VU70" i="3"/>
  <c r="XO30" i="3"/>
  <c r="ZX30" i="3"/>
  <c r="VI86" i="3"/>
  <c r="YJ48" i="3"/>
  <c r="AAS48" i="3"/>
  <c r="VD149" i="3"/>
  <c r="VI4" i="3"/>
  <c r="AAO180" i="3"/>
  <c r="YF180" i="3"/>
  <c r="AAQ105" i="3"/>
  <c r="YH105" i="3"/>
  <c r="VU145" i="3"/>
  <c r="XP93" i="3"/>
  <c r="ZY93" i="3"/>
  <c r="US42" i="3"/>
  <c r="VI163" i="3"/>
  <c r="VU94" i="3"/>
  <c r="WE181" i="3"/>
  <c r="VZ188" i="3"/>
  <c r="ZS180" i="3"/>
  <c r="XJ180" i="3"/>
  <c r="YL180" i="3"/>
  <c r="AAU180" i="3"/>
  <c r="VC111" i="3"/>
  <c r="AAU188" i="3"/>
  <c r="YL188" i="3"/>
  <c r="ZX193" i="3"/>
  <c r="XO193" i="3"/>
  <c r="ZN164" i="3"/>
  <c r="XE164" i="3"/>
  <c r="AAN188" i="3"/>
  <c r="YE188" i="3"/>
  <c r="VD154" i="3"/>
  <c r="YR195" i="3"/>
  <c r="ABA195" i="3"/>
  <c r="VJ164" i="3"/>
  <c r="VI47" i="3"/>
  <c r="US116" i="3"/>
  <c r="VI101" i="3"/>
  <c r="ZT40" i="3"/>
  <c r="XK40" i="3"/>
  <c r="US62" i="3"/>
  <c r="XN60" i="3"/>
  <c r="ZW60" i="3"/>
  <c r="QN100" i="3"/>
  <c r="QK100" i="3" s="1"/>
  <c r="AAP143" i="3"/>
  <c r="YG143" i="3"/>
  <c r="WY97" i="3"/>
  <c r="ZH97" i="3"/>
  <c r="ZS57" i="3"/>
  <c r="XJ57" i="3"/>
  <c r="YL138" i="3"/>
  <c r="AAU138" i="3"/>
  <c r="VH19" i="3"/>
  <c r="XD72" i="3"/>
  <c r="ZM72" i="3"/>
  <c r="AAQ142" i="3"/>
  <c r="YH142" i="3"/>
  <c r="AAD26" i="3"/>
  <c r="XU26" i="3"/>
  <c r="ZY152" i="3"/>
  <c r="XP152" i="3"/>
  <c r="YJ169" i="3"/>
  <c r="AAS169" i="3"/>
  <c r="VH184" i="3"/>
  <c r="WH164" i="3"/>
  <c r="WE14" i="3"/>
  <c r="AAI120" i="3"/>
  <c r="XZ120" i="3"/>
  <c r="ZO55" i="3"/>
  <c r="XF55" i="3"/>
  <c r="YC101" i="3"/>
  <c r="AAL101" i="3"/>
  <c r="VC68" i="3"/>
  <c r="ABA70" i="3"/>
  <c r="YR70" i="3"/>
  <c r="VJ182" i="3"/>
  <c r="VC63" i="3"/>
  <c r="UQ181" i="3"/>
  <c r="WX79" i="3"/>
  <c r="ZG79" i="3"/>
  <c r="WE103" i="3"/>
  <c r="YM16" i="3"/>
  <c r="AAV16" i="3"/>
  <c r="US69" i="3"/>
  <c r="WF180" i="3"/>
  <c r="VI56" i="3"/>
  <c r="ZW154" i="3"/>
  <c r="XN154" i="3"/>
  <c r="WE154" i="3"/>
  <c r="VJ124" i="3"/>
  <c r="VU147" i="3"/>
  <c r="XT175" i="3"/>
  <c r="AAC175" i="3"/>
  <c r="XC186" i="3"/>
  <c r="ZL186" i="3"/>
  <c r="AAV199" i="3"/>
  <c r="YM199" i="3"/>
  <c r="AAD189" i="3"/>
  <c r="XU189" i="3"/>
  <c r="US197" i="3"/>
  <c r="YF182" i="3"/>
  <c r="AAO182" i="3"/>
  <c r="XJ38" i="3"/>
  <c r="ZS38" i="3"/>
  <c r="WH95" i="3"/>
  <c r="YK46" i="3"/>
  <c r="AAT46" i="3"/>
  <c r="VI72" i="3"/>
  <c r="ZG59" i="3"/>
  <c r="WX59" i="3"/>
  <c r="WH64" i="3"/>
  <c r="YM20" i="3"/>
  <c r="AAV20" i="3"/>
  <c r="WW44" i="3"/>
  <c r="ZF44" i="3"/>
  <c r="WH113" i="3"/>
  <c r="VH45" i="3"/>
  <c r="WF48" i="3"/>
  <c r="XK42" i="3"/>
  <c r="ZT42" i="3"/>
  <c r="XA158" i="3"/>
  <c r="ZJ158" i="3"/>
  <c r="XF51" i="3"/>
  <c r="ZO51" i="3"/>
  <c r="WE82" i="3"/>
  <c r="XO59" i="3"/>
  <c r="ZX59" i="3"/>
  <c r="ZG54" i="3"/>
  <c r="WX54" i="3"/>
  <c r="AAS62" i="3"/>
  <c r="YJ62" i="3"/>
  <c r="WD123" i="3"/>
  <c r="ZN116" i="3"/>
  <c r="XE116" i="3"/>
  <c r="US129" i="3"/>
  <c r="WF69" i="3"/>
  <c r="ZN20" i="3"/>
  <c r="XE20" i="3"/>
  <c r="ZL121" i="3"/>
  <c r="XC121" i="3"/>
  <c r="AAU61" i="3"/>
  <c r="YL61" i="3"/>
  <c r="WX27" i="3"/>
  <c r="ZG27" i="3"/>
  <c r="UQ6" i="3"/>
  <c r="WF11" i="3"/>
  <c r="VU61" i="3"/>
  <c r="VB119" i="3"/>
  <c r="AAN137" i="3"/>
  <c r="YE137" i="3"/>
  <c r="XU102" i="3"/>
  <c r="AAD102" i="3"/>
  <c r="UQ98" i="3"/>
  <c r="US21" i="3"/>
  <c r="AAD74" i="3"/>
  <c r="XU74" i="3"/>
  <c r="ZR63" i="3"/>
  <c r="XI63" i="3"/>
  <c r="AAL36" i="3"/>
  <c r="YC36" i="3"/>
  <c r="VZ118" i="3"/>
  <c r="WD99" i="3"/>
  <c r="AAD132" i="3"/>
  <c r="XU132" i="3"/>
  <c r="WX66" i="3"/>
  <c r="ZG66" i="3"/>
  <c r="VJ129" i="3"/>
  <c r="VJ34" i="3"/>
  <c r="ABA96" i="3"/>
  <c r="YR96" i="3"/>
  <c r="XF34" i="3"/>
  <c r="ZO34" i="3"/>
  <c r="YK150" i="3"/>
  <c r="AAT150" i="3"/>
  <c r="UN101" i="3"/>
  <c r="YK57" i="3"/>
  <c r="AAT57" i="3"/>
  <c r="VH182" i="3"/>
  <c r="VC52" i="3"/>
  <c r="VK103" i="3"/>
  <c r="YH174" i="3"/>
  <c r="AAQ174" i="3"/>
  <c r="XE21" i="3"/>
  <c r="ZN21" i="3"/>
  <c r="YJ3" i="3"/>
  <c r="WA206" i="3"/>
  <c r="AAS3" i="3"/>
  <c r="YK144" i="3"/>
  <c r="AAT144" i="3"/>
  <c r="XI77" i="3"/>
  <c r="ZR77" i="3"/>
  <c r="AAU148" i="3"/>
  <c r="YL148" i="3"/>
  <c r="AAL50" i="3"/>
  <c r="YC50" i="3"/>
  <c r="YF135" i="3"/>
  <c r="AAO135" i="3"/>
  <c r="XF89" i="3"/>
  <c r="ZO89" i="3"/>
  <c r="UU129" i="3"/>
  <c r="VH36" i="3"/>
  <c r="AAS150" i="3"/>
  <c r="YJ150" i="3"/>
  <c r="VK63" i="3"/>
  <c r="YH91" i="3"/>
  <c r="AAQ91" i="3"/>
  <c r="ZR49" i="3"/>
  <c r="XI49" i="3"/>
  <c r="KY72" i="3"/>
  <c r="YE51" i="3"/>
  <c r="AAN51" i="3"/>
  <c r="ZJ49" i="3"/>
  <c r="XA49" i="3"/>
  <c r="YH125" i="3"/>
  <c r="AAQ125" i="3"/>
  <c r="YJ167" i="3"/>
  <c r="AAS167" i="3"/>
  <c r="UT41" i="3"/>
  <c r="AAO25" i="3"/>
  <c r="YF25" i="3"/>
  <c r="YF99" i="3"/>
  <c r="AAO99" i="3"/>
  <c r="UW83" i="3"/>
  <c r="XI166" i="3"/>
  <c r="ZR166" i="3"/>
  <c r="YG44" i="3"/>
  <c r="AAP44" i="3"/>
  <c r="AAD136" i="3"/>
  <c r="XU136" i="3"/>
  <c r="AAY129" i="3"/>
  <c r="YP129" i="3"/>
  <c r="ZP70" i="3"/>
  <c r="XG70" i="3"/>
  <c r="XJ17" i="3"/>
  <c r="ZS17" i="3"/>
  <c r="AAQ118" i="3"/>
  <c r="YH118" i="3"/>
  <c r="YL108" i="3"/>
  <c r="AAU108" i="3"/>
  <c r="YJ116" i="3"/>
  <c r="AAS116" i="3"/>
  <c r="WF185" i="3"/>
  <c r="AAU163" i="3"/>
  <c r="YL163" i="3"/>
  <c r="XE172" i="3"/>
  <c r="ZN172" i="3"/>
  <c r="XE85" i="3"/>
  <c r="ZN85" i="3"/>
  <c r="ABA103" i="3"/>
  <c r="YR103" i="3"/>
  <c r="WE151" i="3"/>
  <c r="ZP153" i="3"/>
  <c r="XG153" i="3"/>
  <c r="YR161" i="3"/>
  <c r="ABA161" i="3"/>
  <c r="YJ171" i="3"/>
  <c r="AAS171" i="3"/>
  <c r="ZN152" i="3"/>
  <c r="XE152" i="3"/>
  <c r="ZS185" i="3"/>
  <c r="XJ185" i="3"/>
  <c r="YG183" i="3"/>
  <c r="AAP183" i="3"/>
  <c r="ZR176" i="3"/>
  <c r="XI176" i="3"/>
  <c r="YR197" i="3"/>
  <c r="ABA197" i="3"/>
  <c r="VC103" i="3"/>
  <c r="XE192" i="3"/>
  <c r="ZN192" i="3"/>
  <c r="NW17" i="3" l="1"/>
  <c r="OF17" i="3"/>
  <c r="NL17" i="3" s="1"/>
  <c r="NV59" i="3"/>
  <c r="KX59" i="3"/>
  <c r="NK59" i="3" s="1"/>
  <c r="KX116" i="3"/>
  <c r="NK116" i="3" s="1"/>
  <c r="NV116" i="3"/>
  <c r="AAA4" i="3"/>
  <c r="XR4" i="3"/>
  <c r="YG71" i="3"/>
  <c r="AAP71" i="3"/>
  <c r="ZJ135" i="3"/>
  <c r="XA135" i="3"/>
  <c r="ZZ100" i="3"/>
  <c r="XQ100" i="3"/>
  <c r="AAD67" i="3"/>
  <c r="XU67" i="3"/>
  <c r="AAX90" i="3"/>
  <c r="YO90" i="3"/>
  <c r="AAD134" i="3"/>
  <c r="XU134" i="3"/>
  <c r="XU87" i="3"/>
  <c r="AAD87" i="3"/>
  <c r="ZU138" i="3"/>
  <c r="XL138" i="3"/>
  <c r="ZL198" i="3"/>
  <c r="XC198" i="3"/>
  <c r="YQ39" i="3"/>
  <c r="AAZ39" i="3"/>
  <c r="ZU92" i="3"/>
  <c r="XL92" i="3"/>
  <c r="YI108" i="3"/>
  <c r="AAR108" i="3"/>
  <c r="XA97" i="3"/>
  <c r="ZJ97" i="3"/>
  <c r="XI133" i="3"/>
  <c r="ZR133" i="3"/>
  <c r="AAI97" i="3"/>
  <c r="XZ97" i="3"/>
  <c r="XS35" i="3"/>
  <c r="AAB35" i="3"/>
  <c r="AAI138" i="3"/>
  <c r="XZ138" i="3"/>
  <c r="YP144" i="3"/>
  <c r="AAY144" i="3"/>
  <c r="AAD162" i="3"/>
  <c r="XU162" i="3"/>
  <c r="XJ129" i="3"/>
  <c r="ZS129" i="3"/>
  <c r="YF102" i="3"/>
  <c r="AAO102" i="3"/>
  <c r="ZG178" i="3"/>
  <c r="WX178" i="3"/>
  <c r="ZN109" i="3"/>
  <c r="XE109" i="3"/>
  <c r="YD19" i="3"/>
  <c r="AAM19" i="3"/>
  <c r="WZ5" i="3"/>
  <c r="ZI5" i="3"/>
  <c r="ZT6" i="3"/>
  <c r="XK6" i="3"/>
  <c r="AAR179" i="3"/>
  <c r="YI179" i="3"/>
  <c r="YM188" i="3"/>
  <c r="AAV188" i="3"/>
  <c r="YR123" i="3"/>
  <c r="ABA123" i="3"/>
  <c r="QJ22" i="3"/>
  <c r="NM22" i="3" s="1"/>
  <c r="NX22" i="3"/>
  <c r="ZN56" i="3"/>
  <c r="XE56" i="3"/>
  <c r="ZV160" i="3"/>
  <c r="XM160" i="3"/>
  <c r="AAC77" i="3"/>
  <c r="XT77" i="3"/>
  <c r="AAI165" i="3"/>
  <c r="XZ165" i="3"/>
  <c r="XC53" i="3"/>
  <c r="ZL53" i="3"/>
  <c r="XJ111" i="3"/>
  <c r="ZS111" i="3"/>
  <c r="ZG33" i="3"/>
  <c r="WX33" i="3"/>
  <c r="ZL6" i="3"/>
  <c r="XC6" i="3"/>
  <c r="NW146" i="3"/>
  <c r="OF146" i="3"/>
  <c r="NL146" i="3" s="1"/>
  <c r="ZK77" i="3"/>
  <c r="XB77" i="3"/>
  <c r="XR196" i="3"/>
  <c r="AAA196" i="3"/>
  <c r="ZF66" i="3"/>
  <c r="WW66" i="3"/>
  <c r="AAW152" i="3"/>
  <c r="YN152" i="3"/>
  <c r="AAZ62" i="3"/>
  <c r="YQ62" i="3"/>
  <c r="ZQ47" i="3"/>
  <c r="XH47" i="3"/>
  <c r="YE38" i="3"/>
  <c r="AAN38" i="3"/>
  <c r="ZS155" i="3"/>
  <c r="XJ155" i="3"/>
  <c r="YP191" i="3"/>
  <c r="AAY191" i="3"/>
  <c r="ZM18" i="3"/>
  <c r="XD18" i="3"/>
  <c r="YF48" i="3"/>
  <c r="AAO48" i="3"/>
  <c r="ZN79" i="3"/>
  <c r="XE79" i="3"/>
  <c r="ZO115" i="3"/>
  <c r="XF115" i="3"/>
  <c r="XR32" i="3"/>
  <c r="AAA32" i="3"/>
  <c r="ZF56" i="3"/>
  <c r="WW56" i="3"/>
  <c r="ZZ111" i="3"/>
  <c r="XQ111" i="3"/>
  <c r="XF182" i="3"/>
  <c r="ZO182" i="3"/>
  <c r="YE141" i="3"/>
  <c r="AAN141" i="3"/>
  <c r="ZG93" i="3"/>
  <c r="WX93" i="3"/>
  <c r="WY179" i="3"/>
  <c r="ZH179" i="3"/>
  <c r="AAN115" i="3"/>
  <c r="YE115" i="3"/>
  <c r="ZR3" i="3"/>
  <c r="XI3" i="3"/>
  <c r="UZ206" i="3"/>
  <c r="UZ207" i="3"/>
  <c r="AAM72" i="3"/>
  <c r="YD72" i="3"/>
  <c r="ZV161" i="3"/>
  <c r="XM161" i="3"/>
  <c r="AAY19" i="3"/>
  <c r="YP19" i="3"/>
  <c r="ZI139" i="3"/>
  <c r="WZ139" i="3"/>
  <c r="YI163" i="3"/>
  <c r="AAR163" i="3"/>
  <c r="XL177" i="3"/>
  <c r="ZU177" i="3"/>
  <c r="XD37" i="3"/>
  <c r="ZM37" i="3"/>
  <c r="ZV153" i="3"/>
  <c r="XM153" i="3"/>
  <c r="ZT174" i="3"/>
  <c r="XK174" i="3"/>
  <c r="XU8" i="3"/>
  <c r="AAD8" i="3"/>
  <c r="XM57" i="3"/>
  <c r="ZV57" i="3"/>
  <c r="ZQ188" i="3"/>
  <c r="XH188" i="3"/>
  <c r="XE69" i="3"/>
  <c r="ZN69" i="3"/>
  <c r="ZM145" i="3"/>
  <c r="XD145" i="3"/>
  <c r="YO151" i="3"/>
  <c r="AAX151" i="3"/>
  <c r="AAA131" i="3"/>
  <c r="XR131" i="3"/>
  <c r="WY82" i="3"/>
  <c r="ZH82" i="3"/>
  <c r="ZY142" i="3"/>
  <c r="XP142" i="3"/>
  <c r="XD161" i="3"/>
  <c r="ZM161" i="3"/>
  <c r="AAM89" i="3"/>
  <c r="YD89" i="3"/>
  <c r="AAX40" i="3"/>
  <c r="YO40" i="3"/>
  <c r="AAZ90" i="3"/>
  <c r="YQ90" i="3"/>
  <c r="NV145" i="3"/>
  <c r="KX145" i="3"/>
  <c r="NK145" i="3" s="1"/>
  <c r="NX104" i="3"/>
  <c r="QJ104" i="3"/>
  <c r="NM104" i="3" s="1"/>
  <c r="NW110" i="3"/>
  <c r="OF110" i="3"/>
  <c r="NL110" i="3" s="1"/>
  <c r="LB178" i="3"/>
  <c r="KY178" i="3" s="1"/>
  <c r="NW87" i="3"/>
  <c r="OF87" i="3"/>
  <c r="NL87" i="3" s="1"/>
  <c r="ZZ182" i="3"/>
  <c r="XQ182" i="3"/>
  <c r="YM99" i="3"/>
  <c r="AAV99" i="3"/>
  <c r="YO11" i="3"/>
  <c r="AAX11" i="3"/>
  <c r="AAB124" i="3"/>
  <c r="XS124" i="3"/>
  <c r="ZZ19" i="3"/>
  <c r="XQ19" i="3"/>
  <c r="XB116" i="3"/>
  <c r="ZK116" i="3"/>
  <c r="XM149" i="3"/>
  <c r="ZV149" i="3"/>
  <c r="AAB121" i="3"/>
  <c r="XS121" i="3"/>
  <c r="XR164" i="3"/>
  <c r="AAA164" i="3"/>
  <c r="YI107" i="3"/>
  <c r="AAR107" i="3"/>
  <c r="AAX193" i="3"/>
  <c r="YO193" i="3"/>
  <c r="YI24" i="3"/>
  <c r="AAR24" i="3"/>
  <c r="XH185" i="3"/>
  <c r="ZQ185" i="3"/>
  <c r="AAZ121" i="3"/>
  <c r="YQ121" i="3"/>
  <c r="ZZ151" i="3"/>
  <c r="XQ151" i="3"/>
  <c r="AAI66" i="3"/>
  <c r="XZ66" i="3"/>
  <c r="YF84" i="3"/>
  <c r="AAO84" i="3"/>
  <c r="ZY53" i="3"/>
  <c r="XP53" i="3"/>
  <c r="XG38" i="3"/>
  <c r="ZP38" i="3"/>
  <c r="AAC198" i="3"/>
  <c r="XT198" i="3"/>
  <c r="WX162" i="3"/>
  <c r="ZG162" i="3"/>
  <c r="YP109" i="3"/>
  <c r="AAY109" i="3"/>
  <c r="WY67" i="3"/>
  <c r="ZH67" i="3"/>
  <c r="ZH20" i="3"/>
  <c r="WY20" i="3"/>
  <c r="AAU96" i="3"/>
  <c r="YL96" i="3"/>
  <c r="ZQ29" i="3"/>
  <c r="XH29" i="3"/>
  <c r="XZ153" i="3"/>
  <c r="AAI153" i="3"/>
  <c r="AAU35" i="3"/>
  <c r="YL35" i="3"/>
  <c r="YN99" i="3"/>
  <c r="AAW99" i="3"/>
  <c r="AAN95" i="3"/>
  <c r="YE95" i="3"/>
  <c r="ZS194" i="3"/>
  <c r="XJ194" i="3"/>
  <c r="WX163" i="3"/>
  <c r="ZG163" i="3"/>
  <c r="YQ110" i="3"/>
  <c r="AAZ110" i="3"/>
  <c r="ZY168" i="3"/>
  <c r="XP168" i="3"/>
  <c r="WX154" i="3"/>
  <c r="ZG154" i="3"/>
  <c r="ABA45" i="3"/>
  <c r="YR45" i="3"/>
  <c r="XR37" i="3"/>
  <c r="AAA37" i="3"/>
  <c r="XD192" i="3"/>
  <c r="ZM192" i="3"/>
  <c r="AAD188" i="3"/>
  <c r="XU188" i="3"/>
  <c r="WY107" i="3"/>
  <c r="ZH107" i="3"/>
  <c r="XQ113" i="3"/>
  <c r="ZZ113" i="3"/>
  <c r="YO120" i="3"/>
  <c r="AAX120" i="3"/>
  <c r="XZ39" i="3"/>
  <c r="AAI39" i="3"/>
  <c r="AAY76" i="3"/>
  <c r="YP76" i="3"/>
  <c r="AAO124" i="3"/>
  <c r="YF124" i="3"/>
  <c r="AAM28" i="3"/>
  <c r="YD28" i="3"/>
  <c r="XO45" i="3"/>
  <c r="ZX45" i="3"/>
  <c r="ZK20" i="3"/>
  <c r="XB20" i="3"/>
  <c r="XL38" i="3"/>
  <c r="ZU38" i="3"/>
  <c r="ZX37" i="3"/>
  <c r="XO37" i="3"/>
  <c r="AAD18" i="3"/>
  <c r="XU18" i="3"/>
  <c r="AAY107" i="3"/>
  <c r="YP107" i="3"/>
  <c r="ZV148" i="3"/>
  <c r="XM148" i="3"/>
  <c r="ZU115" i="3"/>
  <c r="XL115" i="3"/>
  <c r="ZU157" i="3"/>
  <c r="XL157" i="3"/>
  <c r="XA132" i="3"/>
  <c r="ZJ132" i="3"/>
  <c r="ZG146" i="3"/>
  <c r="WX146" i="3"/>
  <c r="WX26" i="3"/>
  <c r="ZG26" i="3"/>
  <c r="ZO12" i="3"/>
  <c r="XF12" i="3"/>
  <c r="AAD78" i="3"/>
  <c r="XU78" i="3"/>
  <c r="AAO120" i="3"/>
  <c r="YF120" i="3"/>
  <c r="WX144" i="3"/>
  <c r="ZG144" i="3"/>
  <c r="XS70" i="3"/>
  <c r="AAB70" i="3"/>
  <c r="ZS51" i="3"/>
  <c r="XJ51" i="3"/>
  <c r="WY156" i="3"/>
  <c r="ZH156" i="3"/>
  <c r="ZI196" i="3"/>
  <c r="WZ196" i="3"/>
  <c r="XE188" i="3"/>
  <c r="ZN188" i="3"/>
  <c r="ZX87" i="3"/>
  <c r="XO87" i="3"/>
  <c r="YM158" i="3"/>
  <c r="AAV158" i="3"/>
  <c r="XQ150" i="3"/>
  <c r="ZZ150" i="3"/>
  <c r="ZZ143" i="3"/>
  <c r="XQ143" i="3"/>
  <c r="AAY66" i="3"/>
  <c r="YP66" i="3"/>
  <c r="ZT122" i="3"/>
  <c r="XK122" i="3"/>
  <c r="XD63" i="3"/>
  <c r="ZM63" i="3"/>
  <c r="XM63" i="3"/>
  <c r="ZV63" i="3"/>
  <c r="XJ5" i="3"/>
  <c r="ZS5" i="3"/>
  <c r="XB161" i="3"/>
  <c r="ZK161" i="3"/>
  <c r="ZY178" i="3"/>
  <c r="XP178" i="3"/>
  <c r="YN185" i="3"/>
  <c r="AAW185" i="3"/>
  <c r="ZK167" i="3"/>
  <c r="XB167" i="3"/>
  <c r="AAA145" i="3"/>
  <c r="XR145" i="3"/>
  <c r="XO142" i="3"/>
  <c r="ZX142" i="3"/>
  <c r="YM114" i="3"/>
  <c r="AAV114" i="3"/>
  <c r="YQ120" i="3"/>
  <c r="AAZ120" i="3"/>
  <c r="XD15" i="3"/>
  <c r="ZM15" i="3"/>
  <c r="AAV79" i="3"/>
  <c r="YM79" i="3"/>
  <c r="AAZ32" i="3"/>
  <c r="YQ32" i="3"/>
  <c r="XD81" i="3"/>
  <c r="ZM81" i="3"/>
  <c r="ZL182" i="3"/>
  <c r="XC182" i="3"/>
  <c r="ZU182" i="3"/>
  <c r="XL182" i="3"/>
  <c r="WY192" i="3"/>
  <c r="ZH192" i="3"/>
  <c r="YQ159" i="3"/>
  <c r="AAZ159" i="3"/>
  <c r="XS107" i="3"/>
  <c r="AAB107" i="3"/>
  <c r="ZI26" i="3"/>
  <c r="WZ26" i="3"/>
  <c r="YO87" i="3"/>
  <c r="AAX87" i="3"/>
  <c r="WZ31" i="3"/>
  <c r="ZI31" i="3"/>
  <c r="AAM163" i="3"/>
  <c r="YD163" i="3"/>
  <c r="AAW18" i="3"/>
  <c r="YN18" i="3"/>
  <c r="AAZ29" i="3"/>
  <c r="YQ29" i="3"/>
  <c r="XR65" i="3"/>
  <c r="AAA65" i="3"/>
  <c r="NW42" i="3"/>
  <c r="OF42" i="3"/>
  <c r="NL42" i="3" s="1"/>
  <c r="LA222" i="3"/>
  <c r="XM194" i="3"/>
  <c r="ZV194" i="3"/>
  <c r="XM112" i="3"/>
  <c r="ZV112" i="3"/>
  <c r="AAB95" i="3"/>
  <c r="XS95" i="3"/>
  <c r="ZY99" i="3"/>
  <c r="XP99" i="3"/>
  <c r="YL81" i="3"/>
  <c r="AAU81" i="3"/>
  <c r="WY159" i="3"/>
  <c r="ZH159" i="3"/>
  <c r="XF158" i="3"/>
  <c r="ZO158" i="3"/>
  <c r="XM46" i="3"/>
  <c r="ZV46" i="3"/>
  <c r="YR14" i="3"/>
  <c r="ABA14" i="3"/>
  <c r="AAR39" i="3"/>
  <c r="YI39" i="3"/>
  <c r="XJ142" i="3"/>
  <c r="ZS142" i="3"/>
  <c r="YN178" i="3"/>
  <c r="AAW178" i="3"/>
  <c r="ZP97" i="3"/>
  <c r="XG97" i="3"/>
  <c r="ZF32" i="3"/>
  <c r="WW32" i="3"/>
  <c r="YP93" i="3"/>
  <c r="AAY93" i="3"/>
  <c r="ZS128" i="3"/>
  <c r="XJ128" i="3"/>
  <c r="YR29" i="3"/>
  <c r="ABA29" i="3"/>
  <c r="AAO136" i="3"/>
  <c r="YF136" i="3"/>
  <c r="YI159" i="3"/>
  <c r="AAR159" i="3"/>
  <c r="WW33" i="3"/>
  <c r="ZF33" i="3"/>
  <c r="AAW175" i="3"/>
  <c r="YN175" i="3"/>
  <c r="ZN37" i="3"/>
  <c r="XE37" i="3"/>
  <c r="AAW42" i="3"/>
  <c r="YN42" i="3"/>
  <c r="XG180" i="3"/>
  <c r="ZP180" i="3"/>
  <c r="YD175" i="3"/>
  <c r="AAM175" i="3"/>
  <c r="YI19" i="3"/>
  <c r="AAR19" i="3"/>
  <c r="ZR26" i="3"/>
  <c r="XI26" i="3"/>
  <c r="ZS151" i="3"/>
  <c r="XJ151" i="3"/>
  <c r="AAM25" i="3"/>
  <c r="YD25" i="3"/>
  <c r="AAV178" i="3"/>
  <c r="YM178" i="3"/>
  <c r="XU200" i="3"/>
  <c r="AAD200" i="3"/>
  <c r="YI186" i="3"/>
  <c r="AAR186" i="3"/>
  <c r="YF87" i="3"/>
  <c r="AAO87" i="3"/>
  <c r="XQ176" i="3"/>
  <c r="ZZ176" i="3"/>
  <c r="YQ106" i="3"/>
  <c r="AAZ106" i="3"/>
  <c r="ZL33" i="3"/>
  <c r="XC33" i="3"/>
  <c r="ZM71" i="3"/>
  <c r="XD71" i="3"/>
  <c r="AAM46" i="3"/>
  <c r="YD46" i="3"/>
  <c r="XU80" i="3"/>
  <c r="AAD80" i="3"/>
  <c r="ZS63" i="3"/>
  <c r="XJ63" i="3"/>
  <c r="ZT126" i="3"/>
  <c r="XK126" i="3"/>
  <c r="XQ104" i="3"/>
  <c r="ZZ104" i="3"/>
  <c r="XS187" i="3"/>
  <c r="AAB187" i="3"/>
  <c r="WZ129" i="3"/>
  <c r="ZI129" i="3"/>
  <c r="XO69" i="3"/>
  <c r="ZX69" i="3"/>
  <c r="XM168" i="3"/>
  <c r="ZV168" i="3"/>
  <c r="ZT71" i="3"/>
  <c r="XK71" i="3"/>
  <c r="XJ141" i="3"/>
  <c r="ZS141" i="3"/>
  <c r="ZF158" i="3"/>
  <c r="WW158" i="3"/>
  <c r="YD169" i="3"/>
  <c r="AAM169" i="3"/>
  <c r="XL72" i="3"/>
  <c r="ZU72" i="3"/>
  <c r="ZY8" i="3"/>
  <c r="XP8" i="3"/>
  <c r="YM189" i="3"/>
  <c r="AAV189" i="3"/>
  <c r="ZU186" i="3"/>
  <c r="XL186" i="3"/>
  <c r="ZF34" i="3"/>
  <c r="WW34" i="3"/>
  <c r="AAI135" i="3"/>
  <c r="XZ135" i="3"/>
  <c r="ZU91" i="3"/>
  <c r="XL91" i="3"/>
  <c r="AAZ87" i="3"/>
  <c r="YQ87" i="3"/>
  <c r="ZL148" i="3"/>
  <c r="XC148" i="3"/>
  <c r="XB34" i="3"/>
  <c r="ZK34" i="3"/>
  <c r="KX38" i="3"/>
  <c r="NK38" i="3" s="1"/>
  <c r="NV38" i="3"/>
  <c r="ZY149" i="3"/>
  <c r="XP149" i="3"/>
  <c r="XD139" i="3"/>
  <c r="ZM139" i="3"/>
  <c r="AAM36" i="3"/>
  <c r="YD36" i="3"/>
  <c r="XZ6" i="3"/>
  <c r="AAI6" i="3"/>
  <c r="YI113" i="3"/>
  <c r="AAR113" i="3"/>
  <c r="YM196" i="3"/>
  <c r="AAV196" i="3"/>
  <c r="XR52" i="3"/>
  <c r="AAA52" i="3"/>
  <c r="YO144" i="3"/>
  <c r="AAX144" i="3"/>
  <c r="XM94" i="3"/>
  <c r="ZV94" i="3"/>
  <c r="ZZ105" i="3"/>
  <c r="XQ105" i="3"/>
  <c r="XJ102" i="3"/>
  <c r="ZS102" i="3"/>
  <c r="ZI35" i="3"/>
  <c r="WZ35" i="3"/>
  <c r="XH49" i="3"/>
  <c r="ZQ49" i="3"/>
  <c r="ZG16" i="3"/>
  <c r="WX16" i="3"/>
  <c r="AAR81" i="3"/>
  <c r="YI81" i="3"/>
  <c r="ZO129" i="3"/>
  <c r="XF129" i="3"/>
  <c r="XZ107" i="3"/>
  <c r="AAI107" i="3"/>
  <c r="ZG174" i="3"/>
  <c r="WX174" i="3"/>
  <c r="XM20" i="3"/>
  <c r="ZV20" i="3"/>
  <c r="XP100" i="3"/>
  <c r="ZY100" i="3"/>
  <c r="KX147" i="3"/>
  <c r="NK147" i="3" s="1"/>
  <c r="NV147" i="3"/>
  <c r="QJ163" i="3"/>
  <c r="NM163" i="3" s="1"/>
  <c r="NX163" i="3"/>
  <c r="ZI96" i="3"/>
  <c r="WZ96" i="3"/>
  <c r="YN62" i="3"/>
  <c r="AAW62" i="3"/>
  <c r="AAB196" i="3"/>
  <c r="XS196" i="3"/>
  <c r="AAM155" i="3"/>
  <c r="YD155" i="3"/>
  <c r="AAX23" i="3"/>
  <c r="YO23" i="3"/>
  <c r="ZQ20" i="3"/>
  <c r="XH20" i="3"/>
  <c r="XR80" i="3"/>
  <c r="AAA80" i="3"/>
  <c r="YD42" i="3"/>
  <c r="AAM42" i="3"/>
  <c r="ABA148" i="3"/>
  <c r="YR148" i="3"/>
  <c r="WW154" i="3"/>
  <c r="ZF154" i="3"/>
  <c r="XC169" i="3"/>
  <c r="ZL169" i="3"/>
  <c r="AAX55" i="3"/>
  <c r="YO55" i="3"/>
  <c r="XG103" i="3"/>
  <c r="ZP103" i="3"/>
  <c r="WX113" i="3"/>
  <c r="ZG113" i="3"/>
  <c r="YF21" i="3"/>
  <c r="AAO21" i="3"/>
  <c r="AAB84" i="3"/>
  <c r="XS84" i="3"/>
  <c r="ZH38" i="3"/>
  <c r="WY38" i="3"/>
  <c r="XK57" i="3"/>
  <c r="ZT57" i="3"/>
  <c r="XL60" i="3"/>
  <c r="ZU60" i="3"/>
  <c r="WY49" i="3"/>
  <c r="ZH49" i="3"/>
  <c r="AAY28" i="3"/>
  <c r="YP28" i="3"/>
  <c r="ZM47" i="3"/>
  <c r="XD47" i="3"/>
  <c r="YE29" i="3"/>
  <c r="AAN29" i="3"/>
  <c r="NX70" i="3"/>
  <c r="QJ70" i="3"/>
  <c r="NM70" i="3" s="1"/>
  <c r="ZR199" i="3"/>
  <c r="XI199" i="3"/>
  <c r="XJ68" i="3"/>
  <c r="ZS68" i="3"/>
  <c r="XZ92" i="3"/>
  <c r="AAI92" i="3"/>
  <c r="AAY63" i="3"/>
  <c r="YP63" i="3"/>
  <c r="ZZ65" i="3"/>
  <c r="XQ65" i="3"/>
  <c r="XC71" i="3"/>
  <c r="ZL71" i="3"/>
  <c r="ZX139" i="3"/>
  <c r="XO139" i="3"/>
  <c r="AAB171" i="3"/>
  <c r="XS171" i="3"/>
  <c r="XM120" i="3"/>
  <c r="ZV120" i="3"/>
  <c r="YM56" i="3"/>
  <c r="AAV56" i="3"/>
  <c r="AAZ178" i="3"/>
  <c r="YQ178" i="3"/>
  <c r="AAR193" i="3"/>
  <c r="YI193" i="3"/>
  <c r="AAA130" i="3"/>
  <c r="XR130" i="3"/>
  <c r="XF69" i="3"/>
  <c r="ZO69" i="3"/>
  <c r="WX73" i="3"/>
  <c r="ZG73" i="3"/>
  <c r="AAR66" i="3"/>
  <c r="YI66" i="3"/>
  <c r="ZX29" i="3"/>
  <c r="XO29" i="3"/>
  <c r="ZQ90" i="3"/>
  <c r="XH90" i="3"/>
  <c r="YD4" i="3"/>
  <c r="AAM4" i="3"/>
  <c r="ZT73" i="3"/>
  <c r="XK73" i="3"/>
  <c r="YF199" i="3"/>
  <c r="AAO199" i="3"/>
  <c r="YQ156" i="3"/>
  <c r="AAZ156" i="3"/>
  <c r="YM156" i="3"/>
  <c r="AAV156" i="3"/>
  <c r="ZJ163" i="3"/>
  <c r="XA163" i="3"/>
  <c r="XZ166" i="3"/>
  <c r="AAI166" i="3"/>
  <c r="XK46" i="3"/>
  <c r="ZT46" i="3"/>
  <c r="XZ33" i="3"/>
  <c r="AAI33" i="3"/>
  <c r="ZM98" i="3"/>
  <c r="XD98" i="3"/>
  <c r="AAA89" i="3"/>
  <c r="XR89" i="3"/>
  <c r="ZK54" i="3"/>
  <c r="XB54" i="3"/>
  <c r="YD47" i="3"/>
  <c r="AAM47" i="3"/>
  <c r="ZO170" i="3"/>
  <c r="XF170" i="3"/>
  <c r="XA176" i="3"/>
  <c r="ZJ176" i="3"/>
  <c r="WY123" i="3"/>
  <c r="ZH123" i="3"/>
  <c r="YO183" i="3"/>
  <c r="AAX183" i="3"/>
  <c r="AAI192" i="3"/>
  <c r="XZ192" i="3"/>
  <c r="AAW87" i="3"/>
  <c r="YN87" i="3"/>
  <c r="XT34" i="3"/>
  <c r="AAC34" i="3"/>
  <c r="AAI83" i="3"/>
  <c r="XZ83" i="3"/>
  <c r="XR162" i="3"/>
  <c r="AAA162" i="3"/>
  <c r="XD38" i="3"/>
  <c r="ZM38" i="3"/>
  <c r="ZX51" i="3"/>
  <c r="XO51" i="3"/>
  <c r="AAD83" i="3"/>
  <c r="XU83" i="3"/>
  <c r="YI184" i="3"/>
  <c r="AAR184" i="3"/>
  <c r="YP161" i="3"/>
  <c r="AAY161" i="3"/>
  <c r="XD106" i="3"/>
  <c r="ZM106" i="3"/>
  <c r="XZ142" i="3"/>
  <c r="AAI142" i="3"/>
  <c r="YI112" i="3"/>
  <c r="AAR112" i="3"/>
  <c r="ZZ64" i="3"/>
  <c r="XQ64" i="3"/>
  <c r="WY114" i="3"/>
  <c r="ZH114" i="3"/>
  <c r="AAD3" i="3"/>
  <c r="VL207" i="3"/>
  <c r="VL206" i="3"/>
  <c r="XU3" i="3"/>
  <c r="XM16" i="3"/>
  <c r="ZV16" i="3"/>
  <c r="ZV77" i="3"/>
  <c r="XM77" i="3"/>
  <c r="XC11" i="3"/>
  <c r="ZL11" i="3"/>
  <c r="ZO183" i="3"/>
  <c r="XF183" i="3"/>
  <c r="ZM154" i="3"/>
  <c r="XD154" i="3"/>
  <c r="ZM118" i="3"/>
  <c r="XD118" i="3"/>
  <c r="AAA122" i="3"/>
  <c r="XR122" i="3"/>
  <c r="KX91" i="3"/>
  <c r="NK91" i="3" s="1"/>
  <c r="NV91" i="3"/>
  <c r="NX64" i="3"/>
  <c r="QJ64" i="3"/>
  <c r="NM64" i="3" s="1"/>
  <c r="ZQ27" i="3"/>
  <c r="XH27" i="3"/>
  <c r="XT101" i="3"/>
  <c r="AAC101" i="3"/>
  <c r="XH176" i="3"/>
  <c r="ZQ176" i="3"/>
  <c r="AAI17" i="3"/>
  <c r="XZ17" i="3"/>
  <c r="XK77" i="3"/>
  <c r="ZT77" i="3"/>
  <c r="XS126" i="3"/>
  <c r="AAB126" i="3"/>
  <c r="ZI114" i="3"/>
  <c r="WZ114" i="3"/>
  <c r="WZ17" i="3"/>
  <c r="ZI17" i="3"/>
  <c r="XB110" i="3"/>
  <c r="ZK110" i="3"/>
  <c r="XL144" i="3"/>
  <c r="ZU144" i="3"/>
  <c r="XH128" i="3"/>
  <c r="ZQ128" i="3"/>
  <c r="YD126" i="3"/>
  <c r="AAM126" i="3"/>
  <c r="AAR7" i="3"/>
  <c r="YI7" i="3"/>
  <c r="YP185" i="3"/>
  <c r="AAY185" i="3"/>
  <c r="AAW195" i="3"/>
  <c r="YN195" i="3"/>
  <c r="ZR136" i="3"/>
  <c r="XI136" i="3"/>
  <c r="AAQ43" i="3"/>
  <c r="YH43" i="3"/>
  <c r="XL173" i="3"/>
  <c r="ZU173" i="3"/>
  <c r="YD173" i="3"/>
  <c r="AAM173" i="3"/>
  <c r="YO28" i="3"/>
  <c r="AAX28" i="3"/>
  <c r="AAV122" i="3"/>
  <c r="YM122" i="3"/>
  <c r="XQ58" i="3"/>
  <c r="ZZ58" i="3"/>
  <c r="YR114" i="3"/>
  <c r="ABA114" i="3"/>
  <c r="ZN44" i="3"/>
  <c r="XE44" i="3"/>
  <c r="XM133" i="3"/>
  <c r="ZV133" i="3"/>
  <c r="XL31" i="3"/>
  <c r="ZU31" i="3"/>
  <c r="XZ11" i="3"/>
  <c r="AAI11" i="3"/>
  <c r="WW186" i="3"/>
  <c r="ZF186" i="3"/>
  <c r="ZM165" i="3"/>
  <c r="XD165" i="3"/>
  <c r="XS52" i="3"/>
  <c r="AAB52" i="3"/>
  <c r="XM142" i="3"/>
  <c r="ZV142" i="3"/>
  <c r="ZI94" i="3"/>
  <c r="WZ94" i="3"/>
  <c r="AAQ154" i="3"/>
  <c r="YH154" i="3"/>
  <c r="WX44" i="3"/>
  <c r="WS44" i="3" s="1"/>
  <c r="ZG44" i="3"/>
  <c r="XJ59" i="3"/>
  <c r="ZS59" i="3"/>
  <c r="YC55" i="3"/>
  <c r="AAL55" i="3"/>
  <c r="YD95" i="3"/>
  <c r="AAM95" i="3"/>
  <c r="WZ106" i="3"/>
  <c r="ZI106" i="3"/>
  <c r="ZS89" i="3"/>
  <c r="XJ89" i="3"/>
  <c r="XS31" i="3"/>
  <c r="AAB31" i="3"/>
  <c r="AAI164" i="3"/>
  <c r="XZ164" i="3"/>
  <c r="ZH148" i="3"/>
  <c r="WY148" i="3"/>
  <c r="AAD16" i="3"/>
  <c r="XU16" i="3"/>
  <c r="AAZ147" i="3"/>
  <c r="YQ147" i="3"/>
  <c r="ZF146" i="3"/>
  <c r="WW146" i="3"/>
  <c r="XA170" i="3"/>
  <c r="ZJ170" i="3"/>
  <c r="ABA73" i="3"/>
  <c r="YR73" i="3"/>
  <c r="XC138" i="3"/>
  <c r="ZL138" i="3"/>
  <c r="XC189" i="3"/>
  <c r="ZL189" i="3"/>
  <c r="YD162" i="3"/>
  <c r="AAM162" i="3"/>
  <c r="WW128" i="3"/>
  <c r="ZF128" i="3"/>
  <c r="XO32" i="3"/>
  <c r="ZX32" i="3"/>
  <c r="YI63" i="3"/>
  <c r="AAR63" i="3"/>
  <c r="XJ14" i="3"/>
  <c r="ZS14" i="3"/>
  <c r="XM17" i="3"/>
  <c r="ZV17" i="3"/>
  <c r="AAY45" i="3"/>
  <c r="YP45" i="3"/>
  <c r="WX36" i="3"/>
  <c r="ZG36" i="3"/>
  <c r="XT181" i="3"/>
  <c r="AAC181" i="3"/>
  <c r="AAA120" i="3"/>
  <c r="XR120" i="3"/>
  <c r="ZI83" i="3"/>
  <c r="WZ83" i="3"/>
  <c r="XS117" i="3"/>
  <c r="AAB117" i="3"/>
  <c r="AAW69" i="3"/>
  <c r="YN69" i="3"/>
  <c r="AAC6" i="3"/>
  <c r="XT6" i="3"/>
  <c r="ZM33" i="3"/>
  <c r="XD33" i="3"/>
  <c r="YO96" i="3"/>
  <c r="AAX96" i="3"/>
  <c r="XE27" i="3"/>
  <c r="ZN27" i="3"/>
  <c r="XU76" i="3"/>
  <c r="AAD76" i="3"/>
  <c r="ZN100" i="3"/>
  <c r="XE100" i="3"/>
  <c r="XB32" i="3"/>
  <c r="ZK32" i="3"/>
  <c r="YO181" i="3"/>
  <c r="AAX181" i="3"/>
  <c r="XJ169" i="3"/>
  <c r="ZS169" i="3"/>
  <c r="ZT21" i="3"/>
  <c r="XK21" i="3"/>
  <c r="ZG165" i="3"/>
  <c r="WX165" i="3"/>
  <c r="ZK141" i="3"/>
  <c r="XB141" i="3"/>
  <c r="WY124" i="3"/>
  <c r="ZH124" i="3"/>
  <c r="ZU152" i="3"/>
  <c r="XL152" i="3"/>
  <c r="AAD183" i="3"/>
  <c r="XU183" i="3"/>
  <c r="ZG84" i="3"/>
  <c r="WX84" i="3"/>
  <c r="YD109" i="3"/>
  <c r="AAM109" i="3"/>
  <c r="ZX9" i="3"/>
  <c r="XO9" i="3"/>
  <c r="YQ22" i="3"/>
  <c r="AAZ22" i="3"/>
  <c r="YN61" i="3"/>
  <c r="AAW61" i="3"/>
  <c r="XL192" i="3"/>
  <c r="ZU192" i="3"/>
  <c r="YD198" i="3"/>
  <c r="AAM198" i="3"/>
  <c r="ZF139" i="3"/>
  <c r="WW139" i="3"/>
  <c r="YQ137" i="3"/>
  <c r="AAZ137" i="3"/>
  <c r="OF148" i="3"/>
  <c r="NL148" i="3" s="1"/>
  <c r="NW148" i="3"/>
  <c r="XR111" i="3"/>
  <c r="AAA111" i="3"/>
  <c r="XT25" i="3"/>
  <c r="AAC25" i="3"/>
  <c r="XZ187" i="3"/>
  <c r="AAI187" i="3"/>
  <c r="XM58" i="3"/>
  <c r="ZV58" i="3"/>
  <c r="ZH178" i="3"/>
  <c r="WY178" i="3"/>
  <c r="XC139" i="3"/>
  <c r="ZL139" i="3"/>
  <c r="WY137" i="3"/>
  <c r="ZH137" i="3"/>
  <c r="QJ24" i="3"/>
  <c r="NM24" i="3" s="1"/>
  <c r="NX24" i="3"/>
  <c r="XR147" i="3"/>
  <c r="AAA147" i="3"/>
  <c r="AAR80" i="3"/>
  <c r="YI80" i="3"/>
  <c r="YN110" i="3"/>
  <c r="AAW110" i="3"/>
  <c r="XQ87" i="3"/>
  <c r="ZZ87" i="3"/>
  <c r="AAW163" i="3"/>
  <c r="YN163" i="3"/>
  <c r="ZK122" i="3"/>
  <c r="XB122" i="3"/>
  <c r="AAR87" i="3"/>
  <c r="YI87" i="3"/>
  <c r="OF185" i="3"/>
  <c r="NL185" i="3" s="1"/>
  <c r="NW185" i="3"/>
  <c r="ZP162" i="3"/>
  <c r="XG162" i="3"/>
  <c r="YF173" i="3"/>
  <c r="AAO173" i="3"/>
  <c r="ZP150" i="3"/>
  <c r="XG150" i="3"/>
  <c r="WY53" i="3"/>
  <c r="WS53" i="3" s="1"/>
  <c r="ZH53" i="3"/>
  <c r="AAY157" i="3"/>
  <c r="YP157" i="3"/>
  <c r="YK85" i="3"/>
  <c r="AAT85" i="3"/>
  <c r="ZK97" i="3"/>
  <c r="XB97" i="3"/>
  <c r="YE16" i="3"/>
  <c r="AAN16" i="3"/>
  <c r="QJ42" i="3"/>
  <c r="NM42" i="3" s="1"/>
  <c r="NX42" i="3"/>
  <c r="YR170" i="3"/>
  <c r="ABA170" i="3"/>
  <c r="ZF104" i="3"/>
  <c r="WW104" i="3"/>
  <c r="AAR8" i="3"/>
  <c r="YI8" i="3"/>
  <c r="ZP98" i="3"/>
  <c r="XG98" i="3"/>
  <c r="XA142" i="3"/>
  <c r="ZJ142" i="3"/>
  <c r="AAM75" i="3"/>
  <c r="YD75" i="3"/>
  <c r="ZM103" i="3"/>
  <c r="XD103" i="3"/>
  <c r="YR145" i="3"/>
  <c r="ABA145" i="3"/>
  <c r="XH111" i="3"/>
  <c r="ZQ111" i="3"/>
  <c r="AAB183" i="3"/>
  <c r="XS183" i="3"/>
  <c r="AAN64" i="3"/>
  <c r="YE64" i="3"/>
  <c r="XZ38" i="3"/>
  <c r="AAI38" i="3"/>
  <c r="WZ22" i="3"/>
  <c r="ZI22" i="3"/>
  <c r="XM60" i="3"/>
  <c r="ZV60" i="3"/>
  <c r="XS198" i="3"/>
  <c r="AAB198" i="3"/>
  <c r="YO16" i="3"/>
  <c r="AAX16" i="3"/>
  <c r="YP151" i="3"/>
  <c r="AAY151" i="3"/>
  <c r="YD69" i="3"/>
  <c r="AAM69" i="3"/>
  <c r="XC194" i="3"/>
  <c r="ZL194" i="3"/>
  <c r="XF40" i="3"/>
  <c r="ZO40" i="3"/>
  <c r="XZ96" i="3"/>
  <c r="AAI96" i="3"/>
  <c r="XO131" i="3"/>
  <c r="ZX131" i="3"/>
  <c r="ZQ166" i="3"/>
  <c r="XH166" i="3"/>
  <c r="AAY111" i="3"/>
  <c r="YP111" i="3"/>
  <c r="XB9" i="3"/>
  <c r="ZK9" i="3"/>
  <c r="ZN90" i="3"/>
  <c r="XE90" i="3"/>
  <c r="AAW109" i="3"/>
  <c r="YN109" i="3"/>
  <c r="AAD96" i="3"/>
  <c r="XU96" i="3"/>
  <c r="AAY31" i="3"/>
  <c r="YP31" i="3"/>
  <c r="XQ90" i="3"/>
  <c r="ZZ90" i="3"/>
  <c r="ZQ187" i="3"/>
  <c r="XH187" i="3"/>
  <c r="AAI181" i="3"/>
  <c r="XZ181" i="3"/>
  <c r="AAA171" i="3"/>
  <c r="XR171" i="3"/>
  <c r="YN162" i="3"/>
  <c r="AAW162" i="3"/>
  <c r="AAM127" i="3"/>
  <c r="YD127" i="3"/>
  <c r="AAD194" i="3"/>
  <c r="XU194" i="3"/>
  <c r="AAY121" i="3"/>
  <c r="YP121" i="3"/>
  <c r="XO98" i="3"/>
  <c r="ZX98" i="3"/>
  <c r="ZX95" i="3"/>
  <c r="XO95" i="3"/>
  <c r="YO111" i="3"/>
  <c r="AAX111" i="3"/>
  <c r="NW64" i="3"/>
  <c r="OF64" i="3"/>
  <c r="NL64" i="3" s="1"/>
  <c r="ZY13" i="3"/>
  <c r="XP13" i="3"/>
  <c r="XT61" i="3"/>
  <c r="AAC61" i="3"/>
  <c r="XK76" i="3"/>
  <c r="ZT76" i="3"/>
  <c r="WZ33" i="3"/>
  <c r="ZI33" i="3"/>
  <c r="ZL67" i="3"/>
  <c r="XC67" i="3"/>
  <c r="AAR43" i="3"/>
  <c r="YI43" i="3"/>
  <c r="YN38" i="3"/>
  <c r="AAW38" i="3"/>
  <c r="AAB38" i="3"/>
  <c r="XS38" i="3"/>
  <c r="AAI56" i="3"/>
  <c r="XZ56" i="3"/>
  <c r="ZN3" i="3"/>
  <c r="XE3" i="3"/>
  <c r="UV206" i="3"/>
  <c r="UV207" i="3"/>
  <c r="ZK196" i="3"/>
  <c r="XB196" i="3"/>
  <c r="ZG135" i="3"/>
  <c r="WX135" i="3"/>
  <c r="ZZ110" i="3"/>
  <c r="XQ110" i="3"/>
  <c r="XT176" i="3"/>
  <c r="AAC176" i="3"/>
  <c r="AAI76" i="3"/>
  <c r="XZ76" i="3"/>
  <c r="AAX6" i="3"/>
  <c r="YO6" i="3"/>
  <c r="AAB46" i="3"/>
  <c r="XS46" i="3"/>
  <c r="AAC115" i="3"/>
  <c r="XT115" i="3"/>
  <c r="ZH103" i="3"/>
  <c r="WY103" i="3"/>
  <c r="AAR196" i="3"/>
  <c r="YI196" i="3"/>
  <c r="XC10" i="3"/>
  <c r="ZL10" i="3"/>
  <c r="AAZ93" i="3"/>
  <c r="YQ93" i="3"/>
  <c r="ZT127" i="3"/>
  <c r="XK127" i="3"/>
  <c r="AAR20" i="3"/>
  <c r="YI20" i="3"/>
  <c r="ZK93" i="3"/>
  <c r="XB93" i="3"/>
  <c r="XD68" i="3"/>
  <c r="ZM68" i="3"/>
  <c r="YO91" i="3"/>
  <c r="AAX91" i="3"/>
  <c r="AAW54" i="3"/>
  <c r="YN54" i="3"/>
  <c r="XM172" i="3"/>
  <c r="ZV172" i="3"/>
  <c r="ZV95" i="3"/>
  <c r="XM95" i="3"/>
  <c r="ZU133" i="3"/>
  <c r="XL133" i="3"/>
  <c r="YQ105" i="3"/>
  <c r="AAZ105" i="3"/>
  <c r="AAA161" i="3"/>
  <c r="XR161" i="3"/>
  <c r="OF109" i="3"/>
  <c r="NL109" i="3" s="1"/>
  <c r="NW109" i="3"/>
  <c r="YO68" i="3"/>
  <c r="AAX68" i="3"/>
  <c r="KX163" i="3"/>
  <c r="NK163" i="3" s="1"/>
  <c r="NV163" i="3"/>
  <c r="AAW182" i="3"/>
  <c r="YN182" i="3"/>
  <c r="YO179" i="3"/>
  <c r="AAX179" i="3"/>
  <c r="WW138" i="3"/>
  <c r="ZF138" i="3"/>
  <c r="YP125" i="3"/>
  <c r="AAY125" i="3"/>
  <c r="AAM153" i="3"/>
  <c r="YD153" i="3"/>
  <c r="XR177" i="3"/>
  <c r="AAA177" i="3"/>
  <c r="ZX25" i="3"/>
  <c r="XO25" i="3"/>
  <c r="AAU57" i="3"/>
  <c r="YL57" i="3"/>
  <c r="YE34" i="3"/>
  <c r="AAN34" i="3"/>
  <c r="XK17" i="3"/>
  <c r="ZT17" i="3"/>
  <c r="XO48" i="3"/>
  <c r="ZX48" i="3"/>
  <c r="ZZ48" i="3"/>
  <c r="XQ48" i="3"/>
  <c r="AAT26" i="3"/>
  <c r="YK26" i="3"/>
  <c r="ZX180" i="3"/>
  <c r="XO180" i="3"/>
  <c r="ZT26" i="3"/>
  <c r="XK26" i="3"/>
  <c r="YI86" i="3"/>
  <c r="AAR86" i="3"/>
  <c r="XC171" i="3"/>
  <c r="ZL171" i="3"/>
  <c r="ZV44" i="3"/>
  <c r="XM44" i="3"/>
  <c r="AAO78" i="3"/>
  <c r="YF78" i="3"/>
  <c r="XE181" i="3"/>
  <c r="ZN181" i="3"/>
  <c r="AAO28" i="3"/>
  <c r="YF28" i="3"/>
  <c r="AAR194" i="3"/>
  <c r="YI194" i="3"/>
  <c r="XC159" i="3"/>
  <c r="ZL159" i="3"/>
  <c r="XR103" i="3"/>
  <c r="AAA103" i="3"/>
  <c r="AAY134" i="3"/>
  <c r="YP134" i="3"/>
  <c r="AAY154" i="3"/>
  <c r="YP154" i="3"/>
  <c r="WX184" i="3"/>
  <c r="ZG184" i="3"/>
  <c r="AAO133" i="3"/>
  <c r="YF133" i="3"/>
  <c r="XR30" i="3"/>
  <c r="AAA30" i="3"/>
  <c r="XQ95" i="3"/>
  <c r="ZZ95" i="3"/>
  <c r="AAY141" i="3"/>
  <c r="YP141" i="3"/>
  <c r="ZI161" i="3"/>
  <c r="WZ161" i="3"/>
  <c r="AAW197" i="3"/>
  <c r="YN197" i="3"/>
  <c r="ZJ157" i="3"/>
  <c r="XA157" i="3"/>
  <c r="ZT124" i="3"/>
  <c r="XK124" i="3"/>
  <c r="XG29" i="3"/>
  <c r="ZP29" i="3"/>
  <c r="XD111" i="3"/>
  <c r="ZM111" i="3"/>
  <c r="XM119" i="3"/>
  <c r="ZV119" i="3"/>
  <c r="ZV89" i="3"/>
  <c r="XM89" i="3"/>
  <c r="XM96" i="3"/>
  <c r="ZV96" i="3"/>
  <c r="AAR40" i="3"/>
  <c r="YI40" i="3"/>
  <c r="XC161" i="3"/>
  <c r="ZL161" i="3"/>
  <c r="XB78" i="3"/>
  <c r="ZK78" i="3"/>
  <c r="YO164" i="3"/>
  <c r="AAX164" i="3"/>
  <c r="ZT36" i="3"/>
  <c r="XK36" i="3"/>
  <c r="XS180" i="3"/>
  <c r="AAB180" i="3"/>
  <c r="AAY200" i="3"/>
  <c r="YP200" i="3"/>
  <c r="XA190" i="3"/>
  <c r="ZJ190" i="3"/>
  <c r="YF140" i="3"/>
  <c r="AAO140" i="3"/>
  <c r="YQ126" i="3"/>
  <c r="AAZ126" i="3"/>
  <c r="ZF110" i="3"/>
  <c r="WW110" i="3"/>
  <c r="OF174" i="3"/>
  <c r="NL174" i="3" s="1"/>
  <c r="NW174" i="3"/>
  <c r="AAO79" i="3"/>
  <c r="YF79" i="3"/>
  <c r="AAW13" i="3"/>
  <c r="YN13" i="3"/>
  <c r="XA5" i="3"/>
  <c r="ZJ5" i="3"/>
  <c r="ZZ42" i="3"/>
  <c r="XQ42" i="3"/>
  <c r="XS45" i="3"/>
  <c r="AAB45" i="3"/>
  <c r="AAA24" i="3"/>
  <c r="XR24" i="3"/>
  <c r="XA76" i="3"/>
  <c r="ZJ76" i="3"/>
  <c r="AAZ112" i="3"/>
  <c r="YQ112" i="3"/>
  <c r="ZH163" i="3"/>
  <c r="WY163" i="3"/>
  <c r="YO119" i="3"/>
  <c r="AAX119" i="3"/>
  <c r="AAW131" i="3"/>
  <c r="YN131" i="3"/>
  <c r="AAX38" i="3"/>
  <c r="YO38" i="3"/>
  <c r="ZO150" i="3"/>
  <c r="XF150" i="3"/>
  <c r="XL135" i="3"/>
  <c r="ZU135" i="3"/>
  <c r="ZM108" i="3"/>
  <c r="XD108" i="3"/>
  <c r="XO169" i="3"/>
  <c r="ZX169" i="3"/>
  <c r="YP95" i="3"/>
  <c r="AAY95" i="3"/>
  <c r="XL35" i="3"/>
  <c r="ZU35" i="3"/>
  <c r="AAA167" i="3"/>
  <c r="XR167" i="3"/>
  <c r="YI160" i="3"/>
  <c r="AAR160" i="3"/>
  <c r="XU30" i="3"/>
  <c r="AAD30" i="3"/>
  <c r="AAD60" i="3"/>
  <c r="XU60" i="3"/>
  <c r="AAZ28" i="3"/>
  <c r="YQ28" i="3"/>
  <c r="YO67" i="3"/>
  <c r="AAX67" i="3"/>
  <c r="ZL59" i="3"/>
  <c r="XC59" i="3"/>
  <c r="XP144" i="3"/>
  <c r="ZY144" i="3"/>
  <c r="XO175" i="3"/>
  <c r="ZX175" i="3"/>
  <c r="YM106" i="3"/>
  <c r="AAV106" i="3"/>
  <c r="XP7" i="3"/>
  <c r="ZY7" i="3"/>
  <c r="WY27" i="3"/>
  <c r="ZH27" i="3"/>
  <c r="AAC74" i="3"/>
  <c r="XT74" i="3"/>
  <c r="AAV63" i="3"/>
  <c r="YM63" i="3"/>
  <c r="NV42" i="3"/>
  <c r="KX42" i="3"/>
  <c r="NK42" i="3" s="1"/>
  <c r="ZZ133" i="3"/>
  <c r="XQ133" i="3"/>
  <c r="ZQ78" i="3"/>
  <c r="XH78" i="3"/>
  <c r="ZM84" i="3"/>
  <c r="XD84" i="3"/>
  <c r="AAX59" i="3"/>
  <c r="YO59" i="3"/>
  <c r="YD97" i="3"/>
  <c r="AAM97" i="3"/>
  <c r="YD183" i="3"/>
  <c r="AAM183" i="3"/>
  <c r="WZ154" i="3"/>
  <c r="ZI154" i="3"/>
  <c r="YQ101" i="3"/>
  <c r="AAZ101" i="3"/>
  <c r="XT179" i="3"/>
  <c r="AAC179" i="3"/>
  <c r="ZJ106" i="3"/>
  <c r="XA106" i="3"/>
  <c r="XS145" i="3"/>
  <c r="AAB145" i="3"/>
  <c r="WY176" i="3"/>
  <c r="ZH176" i="3"/>
  <c r="WX142" i="3"/>
  <c r="ZG142" i="3"/>
  <c r="YR42" i="3"/>
  <c r="ABA42" i="3"/>
  <c r="XO61" i="3"/>
  <c r="ZX61" i="3"/>
  <c r="XB24" i="3"/>
  <c r="ZK24" i="3"/>
  <c r="XS56" i="3"/>
  <c r="AAB56" i="3"/>
  <c r="XU113" i="3"/>
  <c r="AAD113" i="3"/>
  <c r="AAW15" i="3"/>
  <c r="YN15" i="3"/>
  <c r="XS13" i="3"/>
  <c r="AAB13" i="3"/>
  <c r="AAW184" i="3"/>
  <c r="YN184" i="3"/>
  <c r="AAZ132" i="3"/>
  <c r="YQ132" i="3"/>
  <c r="ZR109" i="3"/>
  <c r="XI109" i="3"/>
  <c r="AAY156" i="3"/>
  <c r="YP156" i="3"/>
  <c r="ZZ195" i="3"/>
  <c r="XQ195" i="3"/>
  <c r="XU149" i="3"/>
  <c r="AAD149" i="3"/>
  <c r="AAB17" i="3"/>
  <c r="XS17" i="3"/>
  <c r="XU19" i="3"/>
  <c r="AAD19" i="3"/>
  <c r="XQ191" i="3"/>
  <c r="ZZ191" i="3"/>
  <c r="ZF67" i="3"/>
  <c r="WW67" i="3"/>
  <c r="WX75" i="3"/>
  <c r="ZG75" i="3"/>
  <c r="ZB75" i="3" s="1"/>
  <c r="XB147" i="3"/>
  <c r="ZK147" i="3"/>
  <c r="XE67" i="3"/>
  <c r="ZN67" i="3"/>
  <c r="AAV78" i="3"/>
  <c r="YM78" i="3"/>
  <c r="WZ172" i="3"/>
  <c r="ZI172" i="3"/>
  <c r="ZO106" i="3"/>
  <c r="XF106" i="3"/>
  <c r="YN155" i="3"/>
  <c r="AAW155" i="3"/>
  <c r="NW43" i="3"/>
  <c r="OF43" i="3"/>
  <c r="NL43" i="3" s="1"/>
  <c r="AAR119" i="3"/>
  <c r="YI119" i="3"/>
  <c r="AAV52" i="3"/>
  <c r="YM52" i="3"/>
  <c r="NW72" i="3"/>
  <c r="OF72" i="3"/>
  <c r="NL72" i="3" s="1"/>
  <c r="YQ8" i="3"/>
  <c r="AAZ8" i="3"/>
  <c r="AAZ53" i="3"/>
  <c r="YQ53" i="3"/>
  <c r="YF32" i="3"/>
  <c r="AAO32" i="3"/>
  <c r="ZY188" i="3"/>
  <c r="XP188" i="3"/>
  <c r="ZV195" i="3"/>
  <c r="XM195" i="3"/>
  <c r="XM200" i="3"/>
  <c r="ZV200" i="3"/>
  <c r="ZC200" i="3" s="1"/>
  <c r="XR139" i="3"/>
  <c r="AAA139" i="3"/>
  <c r="XD188" i="3"/>
  <c r="ZM188" i="3"/>
  <c r="YM131" i="3"/>
  <c r="AAV131" i="3"/>
  <c r="AAR165" i="3"/>
  <c r="YI165" i="3"/>
  <c r="YM46" i="3"/>
  <c r="AAV46" i="3"/>
  <c r="YO29" i="3"/>
  <c r="AAX29" i="3"/>
  <c r="XF57" i="3"/>
  <c r="ZO57" i="3"/>
  <c r="XP21" i="3"/>
  <c r="ZY21" i="3"/>
  <c r="AAI67" i="3"/>
  <c r="XZ67" i="3"/>
  <c r="ZU73" i="3"/>
  <c r="XL73" i="3"/>
  <c r="XB68" i="3"/>
  <c r="ZK68" i="3"/>
  <c r="ZV31" i="3"/>
  <c r="XM31" i="3"/>
  <c r="YP51" i="3"/>
  <c r="AAY51" i="3"/>
  <c r="XL198" i="3"/>
  <c r="ZU198" i="3"/>
  <c r="ZI163" i="3"/>
  <c r="WZ163" i="3"/>
  <c r="XZ130" i="3"/>
  <c r="AAI130" i="3"/>
  <c r="AAX103" i="3"/>
  <c r="YO103" i="3"/>
  <c r="AAD171" i="3"/>
  <c r="XU171" i="3"/>
  <c r="ZQ149" i="3"/>
  <c r="XH149" i="3"/>
  <c r="AAX81" i="3"/>
  <c r="YO81" i="3"/>
  <c r="NV126" i="3"/>
  <c r="KX126" i="3"/>
  <c r="NK126" i="3" s="1"/>
  <c r="ZK104" i="3"/>
  <c r="XB104" i="3"/>
  <c r="XD105" i="3"/>
  <c r="ZM105" i="3"/>
  <c r="XZ98" i="3"/>
  <c r="AAI98" i="3"/>
  <c r="XH81" i="3"/>
  <c r="ZQ81" i="3"/>
  <c r="WY18" i="3"/>
  <c r="ZH18" i="3"/>
  <c r="AAZ174" i="3"/>
  <c r="YQ174" i="3"/>
  <c r="KX138" i="3"/>
  <c r="NK138" i="3" s="1"/>
  <c r="NV138" i="3"/>
  <c r="ZO29" i="3"/>
  <c r="XF29" i="3"/>
  <c r="XR138" i="3"/>
  <c r="AAA138" i="3"/>
  <c r="XF176" i="3"/>
  <c r="ZO176" i="3"/>
  <c r="AAX107" i="3"/>
  <c r="YO107" i="3"/>
  <c r="ZK156" i="3"/>
  <c r="XB156" i="3"/>
  <c r="XO94" i="3"/>
  <c r="ZX94" i="3"/>
  <c r="YD33" i="3"/>
  <c r="AAM33" i="3"/>
  <c r="AAI158" i="3"/>
  <c r="XZ158" i="3"/>
  <c r="ZY102" i="3"/>
  <c r="XP102" i="3"/>
  <c r="AAX186" i="3"/>
  <c r="YO186" i="3"/>
  <c r="XT195" i="3"/>
  <c r="AAC195" i="3"/>
  <c r="XP27" i="3"/>
  <c r="ZY27" i="3"/>
  <c r="AAV24" i="3"/>
  <c r="YM24" i="3"/>
  <c r="ZT155" i="3"/>
  <c r="XK155" i="3"/>
  <c r="NX99" i="3"/>
  <c r="QJ99" i="3"/>
  <c r="NM99" i="3" s="1"/>
  <c r="XL42" i="3"/>
  <c r="ZU42" i="3"/>
  <c r="XB113" i="3"/>
  <c r="ZK113" i="3"/>
  <c r="OF90" i="3"/>
  <c r="NL90" i="3" s="1"/>
  <c r="NW90" i="3"/>
  <c r="AAZ94" i="3"/>
  <c r="YQ94" i="3"/>
  <c r="YO133" i="3"/>
  <c r="AAX133" i="3"/>
  <c r="XB31" i="3"/>
  <c r="ZK31" i="3"/>
  <c r="XS78" i="3"/>
  <c r="AAB78" i="3"/>
  <c r="WZ136" i="3"/>
  <c r="ZI136" i="3"/>
  <c r="KX174" i="3"/>
  <c r="NK174" i="3" s="1"/>
  <c r="NV174" i="3"/>
  <c r="QJ162" i="3"/>
  <c r="NM162" i="3" s="1"/>
  <c r="NX162" i="3"/>
  <c r="KX90" i="3"/>
  <c r="NK90" i="3" s="1"/>
  <c r="NV90" i="3"/>
  <c r="KX167" i="3"/>
  <c r="NK167" i="3" s="1"/>
  <c r="NV167" i="3"/>
  <c r="QN3" i="3"/>
  <c r="QK3" i="3" s="1"/>
  <c r="QN184" i="3"/>
  <c r="QK184" i="3" s="1"/>
  <c r="OJ55" i="3"/>
  <c r="OG55" i="3" s="1"/>
  <c r="OJ31" i="3"/>
  <c r="OG31" i="3" s="1"/>
  <c r="LB165" i="3"/>
  <c r="KY165" i="3" s="1"/>
  <c r="NV96" i="3"/>
  <c r="KX96" i="3"/>
  <c r="NK96" i="3" s="1"/>
  <c r="KX75" i="3"/>
  <c r="NK75" i="3" s="1"/>
  <c r="NV75" i="3"/>
  <c r="NW58" i="3"/>
  <c r="OF58" i="3"/>
  <c r="NL58" i="3" s="1"/>
  <c r="OJ183" i="3"/>
  <c r="OG183" i="3" s="1"/>
  <c r="QN191" i="3"/>
  <c r="QK191" i="3" s="1"/>
  <c r="OJ129" i="3"/>
  <c r="OG129" i="3" s="1"/>
  <c r="QN39" i="3"/>
  <c r="QK39" i="3" s="1"/>
  <c r="LB160" i="3"/>
  <c r="KY160" i="3" s="1"/>
  <c r="LB46" i="3"/>
  <c r="KY46" i="3" s="1"/>
  <c r="QN62" i="3"/>
  <c r="QK62" i="3" s="1"/>
  <c r="LB89" i="3"/>
  <c r="KY89" i="3" s="1"/>
  <c r="OJ167" i="3"/>
  <c r="OG167" i="3" s="1"/>
  <c r="QN65" i="3"/>
  <c r="QK65" i="3" s="1"/>
  <c r="QN129" i="3"/>
  <c r="QK129" i="3" s="1"/>
  <c r="LB45" i="3"/>
  <c r="KY45" i="3" s="1"/>
  <c r="LB62" i="3"/>
  <c r="KY62" i="3" s="1"/>
  <c r="OJ155" i="3"/>
  <c r="OG155" i="3" s="1"/>
  <c r="OJ141" i="3"/>
  <c r="OG141" i="3" s="1"/>
  <c r="OJ65" i="3"/>
  <c r="OG65" i="3" s="1"/>
  <c r="OJ85" i="3"/>
  <c r="OG85" i="3" s="1"/>
  <c r="OJ44" i="3"/>
  <c r="OG44" i="3" s="1"/>
  <c r="OF194" i="3"/>
  <c r="NL194" i="3" s="1"/>
  <c r="NW194" i="3"/>
  <c r="LB144" i="3"/>
  <c r="KY144" i="3" s="1"/>
  <c r="LB55" i="3"/>
  <c r="KY55" i="3" s="1"/>
  <c r="LB191" i="3"/>
  <c r="KY191" i="3" s="1"/>
  <c r="OJ177" i="3"/>
  <c r="OG177" i="3" s="1"/>
  <c r="LB173" i="3"/>
  <c r="KY173" i="3" s="1"/>
  <c r="QN76" i="3"/>
  <c r="QK76" i="3" s="1"/>
  <c r="OJ136" i="3"/>
  <c r="OG136" i="3" s="1"/>
  <c r="OJ84" i="3"/>
  <c r="OG84" i="3" s="1"/>
  <c r="OJ191" i="3"/>
  <c r="OG191" i="3" s="1"/>
  <c r="QN189" i="3"/>
  <c r="QK189" i="3" s="1"/>
  <c r="LB87" i="3"/>
  <c r="KY87" i="3" s="1"/>
  <c r="XQ23" i="3"/>
  <c r="ZZ23" i="3"/>
  <c r="OF22" i="3"/>
  <c r="NL22" i="3" s="1"/>
  <c r="NW22" i="3"/>
  <c r="AAM115" i="3"/>
  <c r="YD115" i="3"/>
  <c r="AAX136" i="3"/>
  <c r="YO136" i="3"/>
  <c r="ZZ138" i="3"/>
  <c r="XQ138" i="3"/>
  <c r="ZH62" i="3"/>
  <c r="WY62" i="3"/>
  <c r="AAX145" i="3"/>
  <c r="YO145" i="3"/>
  <c r="XC75" i="3"/>
  <c r="ZL75" i="3"/>
  <c r="XF99" i="3"/>
  <c r="ZO99" i="3"/>
  <c r="XT16" i="3"/>
  <c r="AAC16" i="3"/>
  <c r="ZF27" i="3"/>
  <c r="WW27" i="3"/>
  <c r="ZF38" i="3"/>
  <c r="WW38" i="3"/>
  <c r="XH168" i="3"/>
  <c r="ZQ168" i="3"/>
  <c r="NW179" i="3"/>
  <c r="OF179" i="3"/>
  <c r="NL179" i="3" s="1"/>
  <c r="ZJ83" i="3"/>
  <c r="XA83" i="3"/>
  <c r="AAA21" i="3"/>
  <c r="XR21" i="3"/>
  <c r="AAC185" i="3"/>
  <c r="XT185" i="3"/>
  <c r="AAD79" i="3"/>
  <c r="XU79" i="3"/>
  <c r="YP113" i="3"/>
  <c r="AAY113" i="3"/>
  <c r="AAD116" i="3"/>
  <c r="XU116" i="3"/>
  <c r="XM72" i="3"/>
  <c r="ZV72" i="3"/>
  <c r="AAV51" i="3"/>
  <c r="YM51" i="3"/>
  <c r="YM177" i="3"/>
  <c r="AAV177" i="3"/>
  <c r="ZO146" i="3"/>
  <c r="XF146" i="3"/>
  <c r="ZL134" i="3"/>
  <c r="XC134" i="3"/>
  <c r="XR159" i="3"/>
  <c r="AAA159" i="3"/>
  <c r="ZH113" i="3"/>
  <c r="WY113" i="3"/>
  <c r="AAA23" i="3"/>
  <c r="XR23" i="3"/>
  <c r="XQ160" i="3"/>
  <c r="ZZ160" i="3"/>
  <c r="YJ72" i="3"/>
  <c r="AAS72" i="3"/>
  <c r="ZH29" i="3"/>
  <c r="WY29" i="3"/>
  <c r="AAX47" i="3"/>
  <c r="YO47" i="3"/>
  <c r="XI20" i="3"/>
  <c r="ZR20" i="3"/>
  <c r="AAM182" i="3"/>
  <c r="YD182" i="3"/>
  <c r="XS4" i="3"/>
  <c r="AAB4" i="3"/>
  <c r="ZO133" i="3"/>
  <c r="XF133" i="3"/>
  <c r="XJ45" i="3"/>
  <c r="ZS45" i="3"/>
  <c r="YD170" i="3"/>
  <c r="AAM170" i="3"/>
  <c r="AAC21" i="3"/>
  <c r="XT21" i="3"/>
  <c r="XC65" i="3"/>
  <c r="ZL65" i="3"/>
  <c r="XF37" i="3"/>
  <c r="ZO37" i="3"/>
  <c r="ZY115" i="3"/>
  <c r="XP115" i="3"/>
  <c r="XM51" i="3"/>
  <c r="ZV51" i="3"/>
  <c r="AAL150" i="3"/>
  <c r="YC150" i="3"/>
  <c r="ZJ40" i="3"/>
  <c r="XA40" i="3"/>
  <c r="YE41" i="3"/>
  <c r="AAN41" i="3"/>
  <c r="ABA118" i="3"/>
  <c r="YR118" i="3"/>
  <c r="AAU74" i="3"/>
  <c r="YL74" i="3"/>
  <c r="AAC184" i="3"/>
  <c r="XT184" i="3"/>
  <c r="XZ45" i="3"/>
  <c r="AAI45" i="3"/>
  <c r="YD98" i="3"/>
  <c r="AAM98" i="3"/>
  <c r="WY89" i="3"/>
  <c r="ZH89" i="3"/>
  <c r="WG206" i="3"/>
  <c r="AAY3" i="3"/>
  <c r="YP3" i="3"/>
  <c r="WG207" i="3"/>
  <c r="ZG171" i="3"/>
  <c r="WX171" i="3"/>
  <c r="WS171" i="3" s="1"/>
  <c r="AAR157" i="3"/>
  <c r="YI157" i="3"/>
  <c r="XL83" i="3"/>
  <c r="ZU83" i="3"/>
  <c r="YD17" i="3"/>
  <c r="AAM17" i="3"/>
  <c r="AAM55" i="3"/>
  <c r="YD55" i="3"/>
  <c r="YD14" i="3"/>
  <c r="AAM14" i="3"/>
  <c r="XZ89" i="3"/>
  <c r="AAI89" i="3"/>
  <c r="WZ135" i="3"/>
  <c r="ZI135" i="3"/>
  <c r="NV57" i="3"/>
  <c r="KX57" i="3"/>
  <c r="NK57" i="3" s="1"/>
  <c r="AAV26" i="3"/>
  <c r="YM26" i="3"/>
  <c r="ZQ100" i="3"/>
  <c r="XH100" i="3"/>
  <c r="WY94" i="3"/>
  <c r="ZH94" i="3"/>
  <c r="ZX107" i="3"/>
  <c r="XO107" i="3"/>
  <c r="ZH118" i="3"/>
  <c r="WY118" i="3"/>
  <c r="YI79" i="3"/>
  <c r="AAR79" i="3"/>
  <c r="ZY198" i="3"/>
  <c r="XP198" i="3"/>
  <c r="XL185" i="3"/>
  <c r="ZU185" i="3"/>
  <c r="YI4" i="3"/>
  <c r="AAR4" i="3"/>
  <c r="OF168" i="3"/>
  <c r="NL168" i="3" s="1"/>
  <c r="NW168" i="3"/>
  <c r="AAM107" i="3"/>
  <c r="YD107" i="3"/>
  <c r="WY5" i="3"/>
  <c r="WS5" i="3" s="1"/>
  <c r="ZH5" i="3"/>
  <c r="ZB5" i="3" s="1"/>
  <c r="XO121" i="3"/>
  <c r="ZX121" i="3"/>
  <c r="WY65" i="3"/>
  <c r="ZH65" i="3"/>
  <c r="XM140" i="3"/>
  <c r="ZV140" i="3"/>
  <c r="ABA168" i="3"/>
  <c r="YR168" i="3"/>
  <c r="XL113" i="3"/>
  <c r="ZU113" i="3"/>
  <c r="YD158" i="3"/>
  <c r="AAM158" i="3"/>
  <c r="XJ199" i="3"/>
  <c r="ZS199" i="3"/>
  <c r="ZJ133" i="3"/>
  <c r="XA133" i="3"/>
  <c r="ZV114" i="3"/>
  <c r="XM114" i="3"/>
  <c r="AAB68" i="3"/>
  <c r="XS68" i="3"/>
  <c r="ZZ148" i="3"/>
  <c r="XQ148" i="3"/>
  <c r="YM136" i="3"/>
  <c r="AAV136" i="3"/>
  <c r="AAV30" i="3"/>
  <c r="YM30" i="3"/>
  <c r="ZU193" i="3"/>
  <c r="XL193" i="3"/>
  <c r="XG167" i="3"/>
  <c r="ZP167" i="3"/>
  <c r="AAL93" i="3"/>
  <c r="YC93" i="3"/>
  <c r="AAB113" i="3"/>
  <c r="XS113" i="3"/>
  <c r="XH151" i="3"/>
  <c r="ZQ151" i="3"/>
  <c r="ZM11" i="3"/>
  <c r="XD11" i="3"/>
  <c r="XE94" i="3"/>
  <c r="ZN94" i="3"/>
  <c r="WX37" i="3"/>
  <c r="ZG37" i="3"/>
  <c r="YQ55" i="3"/>
  <c r="AAZ55" i="3"/>
  <c r="XC14" i="3"/>
  <c r="ZL14" i="3"/>
  <c r="AAI200" i="3"/>
  <c r="XZ200" i="3"/>
  <c r="ZO108" i="3"/>
  <c r="XF108" i="3"/>
  <c r="ZL77" i="3"/>
  <c r="XC77" i="3"/>
  <c r="XD5" i="3"/>
  <c r="ZM5" i="3"/>
  <c r="AAZ138" i="3"/>
  <c r="YQ138" i="3"/>
  <c r="YC5" i="3"/>
  <c r="AAL5" i="3"/>
  <c r="YR188" i="3"/>
  <c r="ABA188" i="3"/>
  <c r="XH164" i="3"/>
  <c r="ZQ164" i="3"/>
  <c r="ZO14" i="3"/>
  <c r="XF14" i="3"/>
  <c r="ZH21" i="3"/>
  <c r="WY21" i="3"/>
  <c r="XA143" i="3"/>
  <c r="ZJ143" i="3"/>
  <c r="YQ67" i="3"/>
  <c r="AAZ67" i="3"/>
  <c r="WY55" i="3"/>
  <c r="ZH55" i="3"/>
  <c r="ZZ102" i="3"/>
  <c r="XQ102" i="3"/>
  <c r="AAW121" i="3"/>
  <c r="YN121" i="3"/>
  <c r="YQ41" i="3"/>
  <c r="AAZ41" i="3"/>
  <c r="LB54" i="3"/>
  <c r="KY54" i="3" s="1"/>
  <c r="NX107" i="3"/>
  <c r="QJ107" i="3"/>
  <c r="NM107" i="3" s="1"/>
  <c r="QN66" i="3"/>
  <c r="QK66" i="3" s="1"/>
  <c r="LB68" i="3"/>
  <c r="KY68" i="3" s="1"/>
  <c r="QN110" i="3"/>
  <c r="QK110" i="3" s="1"/>
  <c r="OF160" i="3"/>
  <c r="NL160" i="3" s="1"/>
  <c r="NW160" i="3"/>
  <c r="XL103" i="3"/>
  <c r="ZU103" i="3"/>
  <c r="AAR118" i="3"/>
  <c r="YI118" i="3"/>
  <c r="ZI98" i="3"/>
  <c r="WZ98" i="3"/>
  <c r="WZ6" i="3"/>
  <c r="ZI6" i="3"/>
  <c r="AAZ95" i="3"/>
  <c r="YQ95" i="3"/>
  <c r="AAW154" i="3"/>
  <c r="YN154" i="3"/>
  <c r="YN103" i="3"/>
  <c r="AAW103" i="3"/>
  <c r="YN14" i="3"/>
  <c r="AAW14" i="3"/>
  <c r="NX100" i="3"/>
  <c r="QJ100" i="3"/>
  <c r="NM100" i="3" s="1"/>
  <c r="XR47" i="3"/>
  <c r="AAA47" i="3"/>
  <c r="WZ110" i="3"/>
  <c r="ZI110" i="3"/>
  <c r="AAA12" i="3"/>
  <c r="XR12" i="3"/>
  <c r="AAX112" i="3"/>
  <c r="YO112" i="3"/>
  <c r="AAR150" i="3"/>
  <c r="YI150" i="3"/>
  <c r="NW112" i="3"/>
  <c r="OF112" i="3"/>
  <c r="NL112" i="3" s="1"/>
  <c r="ZG176" i="3"/>
  <c r="WX176" i="3"/>
  <c r="XP179" i="3"/>
  <c r="ZY179" i="3"/>
  <c r="YP136" i="3"/>
  <c r="AAY136" i="3"/>
  <c r="YQ98" i="3"/>
  <c r="AAZ98" i="3"/>
  <c r="ZF145" i="3"/>
  <c r="WW145" i="3"/>
  <c r="XZ99" i="3"/>
  <c r="AAI99" i="3"/>
  <c r="ZQ114" i="3"/>
  <c r="XH114" i="3"/>
  <c r="XG64" i="3"/>
  <c r="ZP64" i="3"/>
  <c r="YI182" i="3"/>
  <c r="AAR182" i="3"/>
  <c r="AAC161" i="3"/>
  <c r="XT161" i="3"/>
  <c r="WW3" i="3"/>
  <c r="ZF3" i="3"/>
  <c r="UN206" i="3"/>
  <c r="UN207" i="3"/>
  <c r="AAT8" i="3"/>
  <c r="YK8" i="3"/>
  <c r="XH7" i="3"/>
  <c r="ZQ7" i="3"/>
  <c r="YO39" i="3"/>
  <c r="AAX39" i="3"/>
  <c r="AAX190" i="3"/>
  <c r="YO190" i="3"/>
  <c r="XR95" i="3"/>
  <c r="AAA95" i="3"/>
  <c r="AAZ200" i="3"/>
  <c r="YQ200" i="3"/>
  <c r="ZY180" i="3"/>
  <c r="XP180" i="3"/>
  <c r="ZM95" i="3"/>
  <c r="XD95" i="3"/>
  <c r="ZK171" i="3"/>
  <c r="XB171" i="3"/>
  <c r="ZR179" i="3"/>
  <c r="XI179" i="3"/>
  <c r="ZL69" i="3"/>
  <c r="XC69" i="3"/>
  <c r="YD185" i="3"/>
  <c r="AAM185" i="3"/>
  <c r="AAZ143" i="3"/>
  <c r="YQ143" i="3"/>
  <c r="XD69" i="3"/>
  <c r="ZM69" i="3"/>
  <c r="XT194" i="3"/>
  <c r="AAC194" i="3"/>
  <c r="ZL30" i="3"/>
  <c r="XC30" i="3"/>
  <c r="NX56" i="3"/>
  <c r="QJ56" i="3"/>
  <c r="NM56" i="3" s="1"/>
  <c r="XK192" i="3"/>
  <c r="ZT192" i="3"/>
  <c r="ZJ165" i="3"/>
  <c r="XA165" i="3"/>
  <c r="XQ164" i="3"/>
  <c r="ZZ164" i="3"/>
  <c r="XB135" i="3"/>
  <c r="ZK135" i="3"/>
  <c r="ZF60" i="3"/>
  <c r="WW60" i="3"/>
  <c r="XF127" i="3"/>
  <c r="ZO127" i="3"/>
  <c r="ZL116" i="3"/>
  <c r="XC116" i="3"/>
  <c r="ZM4" i="3"/>
  <c r="XD4" i="3"/>
  <c r="XE72" i="3"/>
  <c r="ZN72" i="3"/>
  <c r="ZO4" i="3"/>
  <c r="XF4" i="3"/>
  <c r="AAY9" i="3"/>
  <c r="YP9" i="3"/>
  <c r="XC40" i="3"/>
  <c r="ZL40" i="3"/>
  <c r="AAW78" i="3"/>
  <c r="YN78" i="3"/>
  <c r="AAZ92" i="3"/>
  <c r="YQ92" i="3"/>
  <c r="AAD52" i="3"/>
  <c r="XU52" i="3"/>
  <c r="AAI172" i="3"/>
  <c r="XZ172" i="3"/>
  <c r="XE161" i="3"/>
  <c r="ZN161" i="3"/>
  <c r="ZJ82" i="3"/>
  <c r="XA82" i="3"/>
  <c r="XZ46" i="3"/>
  <c r="AAI46" i="3"/>
  <c r="XQ98" i="3"/>
  <c r="ZZ98" i="3"/>
  <c r="WW166" i="3"/>
  <c r="ZF166" i="3"/>
  <c r="AAA44" i="3"/>
  <c r="XR44" i="3"/>
  <c r="XO44" i="3"/>
  <c r="ZX44" i="3"/>
  <c r="XZ197" i="3"/>
  <c r="AAI197" i="3"/>
  <c r="AAR28" i="3"/>
  <c r="YI28" i="3"/>
  <c r="ZM149" i="3"/>
  <c r="XD149" i="3"/>
  <c r="XZ132" i="3"/>
  <c r="AAI132" i="3"/>
  <c r="AAC35" i="3"/>
  <c r="XT35" i="3"/>
  <c r="AAB166" i="3"/>
  <c r="XS166" i="3"/>
  <c r="AAX10" i="3"/>
  <c r="YO10" i="3"/>
  <c r="XP124" i="3"/>
  <c r="ZY124" i="3"/>
  <c r="AAZ103" i="3"/>
  <c r="YQ103" i="3"/>
  <c r="AAR106" i="3"/>
  <c r="YI106" i="3"/>
  <c r="ZM66" i="3"/>
  <c r="XD66" i="3"/>
  <c r="ZY16" i="3"/>
  <c r="XP16" i="3"/>
  <c r="XH136" i="3"/>
  <c r="ZQ136" i="3"/>
  <c r="YM159" i="3"/>
  <c r="AAV159" i="3"/>
  <c r="AAZ185" i="3"/>
  <c r="YQ185" i="3"/>
  <c r="ZU158" i="3"/>
  <c r="XL158" i="3"/>
  <c r="YD159" i="3"/>
  <c r="AAM159" i="3"/>
  <c r="AAR96" i="3"/>
  <c r="YI96" i="3"/>
  <c r="YQ107" i="3"/>
  <c r="AAZ107" i="3"/>
  <c r="YI161" i="3"/>
  <c r="AAR161" i="3"/>
  <c r="ZT7" i="3"/>
  <c r="XK7" i="3"/>
  <c r="YN149" i="3"/>
  <c r="AAW149" i="3"/>
  <c r="ZV66" i="3"/>
  <c r="XM66" i="3"/>
  <c r="XK150" i="3"/>
  <c r="ZT150" i="3"/>
  <c r="XD27" i="3"/>
  <c r="ZM27" i="3"/>
  <c r="NW99" i="3"/>
  <c r="OF99" i="3"/>
  <c r="NL99" i="3" s="1"/>
  <c r="AAV31" i="3"/>
  <c r="YM31" i="3"/>
  <c r="ZF172" i="3"/>
  <c r="WW172" i="3"/>
  <c r="ZZ167" i="3"/>
  <c r="XQ167" i="3"/>
  <c r="ZZ97" i="3"/>
  <c r="XQ97" i="3"/>
  <c r="AAC78" i="3"/>
  <c r="XT78" i="3"/>
  <c r="NX36" i="3"/>
  <c r="QJ36" i="3"/>
  <c r="NM36" i="3" s="1"/>
  <c r="YQ48" i="3"/>
  <c r="AAZ48" i="3"/>
  <c r="XL59" i="3"/>
  <c r="ZU59" i="3"/>
  <c r="ZZ129" i="3"/>
  <c r="XQ129" i="3"/>
  <c r="AAB146" i="3"/>
  <c r="XS146" i="3"/>
  <c r="ZI14" i="3"/>
  <c r="WZ14" i="3"/>
  <c r="AAZ97" i="3"/>
  <c r="YQ97" i="3"/>
  <c r="AAA105" i="3"/>
  <c r="XR105" i="3"/>
  <c r="AAA96" i="3"/>
  <c r="XR96" i="3"/>
  <c r="ZK66" i="3"/>
  <c r="XB66" i="3"/>
  <c r="YD125" i="3"/>
  <c r="AAM125" i="3"/>
  <c r="AAB181" i="3"/>
  <c r="XS181" i="3"/>
  <c r="AAL155" i="3"/>
  <c r="YC155" i="3"/>
  <c r="YL102" i="3"/>
  <c r="AAU102" i="3"/>
  <c r="ZZ74" i="3"/>
  <c r="XQ74" i="3"/>
  <c r="YC74" i="3"/>
  <c r="AAL74" i="3"/>
  <c r="YC76" i="3"/>
  <c r="AAL76" i="3"/>
  <c r="XD115" i="3"/>
  <c r="ZM115" i="3"/>
  <c r="ZF40" i="3"/>
  <c r="WW40" i="3"/>
  <c r="YN4" i="3"/>
  <c r="AAW4" i="3"/>
  <c r="XL48" i="3"/>
  <c r="ZU48" i="3"/>
  <c r="AAY36" i="3"/>
  <c r="YP36" i="3"/>
  <c r="VB206" i="3"/>
  <c r="VB207" i="3"/>
  <c r="XK3" i="3"/>
  <c r="ZT3" i="3"/>
  <c r="XP60" i="3"/>
  <c r="ZY60" i="3"/>
  <c r="AAD53" i="3"/>
  <c r="XU53" i="3"/>
  <c r="YQ56" i="3"/>
  <c r="AAZ56" i="3"/>
  <c r="ZO18" i="3"/>
  <c r="XF18" i="3"/>
  <c r="YC12" i="3"/>
  <c r="AAL12" i="3"/>
  <c r="YF193" i="3"/>
  <c r="AAO193" i="3"/>
  <c r="ZX7" i="3"/>
  <c r="XO7" i="3"/>
  <c r="XZ129" i="3"/>
  <c r="AAI129" i="3"/>
  <c r="XJ93" i="3"/>
  <c r="ZS93" i="3"/>
  <c r="NV56" i="3"/>
  <c r="KX56" i="3"/>
  <c r="NK56" i="3" s="1"/>
  <c r="ZQ157" i="3"/>
  <c r="XH157" i="3"/>
  <c r="YC154" i="3"/>
  <c r="AAL154" i="3"/>
  <c r="XZ34" i="3"/>
  <c r="AAI34" i="3"/>
  <c r="WY196" i="3"/>
  <c r="ZH196" i="3"/>
  <c r="XC114" i="3"/>
  <c r="ZL114" i="3"/>
  <c r="ZF164" i="3"/>
  <c r="WW164" i="3"/>
  <c r="ZQ190" i="3"/>
  <c r="XH190" i="3"/>
  <c r="AAI195" i="3"/>
  <c r="XZ195" i="3"/>
  <c r="AAZ3" i="3"/>
  <c r="YQ3" i="3"/>
  <c r="WH207" i="3"/>
  <c r="WH206" i="3"/>
  <c r="ZI195" i="3"/>
  <c r="WZ195" i="3"/>
  <c r="XA130" i="3"/>
  <c r="ZJ130" i="3"/>
  <c r="ZS19" i="3"/>
  <c r="XJ19" i="3"/>
  <c r="ZG186" i="3"/>
  <c r="WX186" i="3"/>
  <c r="XB13" i="3"/>
  <c r="ZK13" i="3"/>
  <c r="AAR94" i="3"/>
  <c r="YI94" i="3"/>
  <c r="YN60" i="3"/>
  <c r="AAW60" i="3"/>
  <c r="WX181" i="3"/>
  <c r="ZG181" i="3"/>
  <c r="XA198" i="3"/>
  <c r="ZJ198" i="3"/>
  <c r="ZG170" i="3"/>
  <c r="WX170" i="3"/>
  <c r="XM180" i="3"/>
  <c r="ZV180" i="3"/>
  <c r="ZX166" i="3"/>
  <c r="XO166" i="3"/>
  <c r="YO153" i="3"/>
  <c r="AAX153" i="3"/>
  <c r="XR79" i="3"/>
  <c r="AAA79" i="3"/>
  <c r="ZJ168" i="3"/>
  <c r="XA168" i="3"/>
  <c r="XD125" i="3"/>
  <c r="ZM125" i="3"/>
  <c r="AAC147" i="3"/>
  <c r="XT147" i="3"/>
  <c r="AAI79" i="3"/>
  <c r="XZ79" i="3"/>
  <c r="AAR46" i="3"/>
  <c r="YI46" i="3"/>
  <c r="ZL61" i="3"/>
  <c r="XC61" i="3"/>
  <c r="YQ177" i="3"/>
  <c r="AAZ177" i="3"/>
  <c r="ZK189" i="3"/>
  <c r="XB189" i="3"/>
  <c r="ZF200" i="3"/>
  <c r="WW200" i="3"/>
  <c r="XK199" i="3"/>
  <c r="ZT199" i="3"/>
  <c r="ZN174" i="3"/>
  <c r="XE174" i="3"/>
  <c r="AAX163" i="3"/>
  <c r="YO163" i="3"/>
  <c r="YN144" i="3"/>
  <c r="AAW144" i="3"/>
  <c r="XE23" i="3"/>
  <c r="ZN23" i="3"/>
  <c r="AAM87" i="3"/>
  <c r="YD87" i="3"/>
  <c r="ZL76" i="3"/>
  <c r="XC76" i="3"/>
  <c r="AAR51" i="3"/>
  <c r="YI51" i="3"/>
  <c r="YO3" i="3"/>
  <c r="WF207" i="3"/>
  <c r="WF206" i="3"/>
  <c r="AAX3" i="3"/>
  <c r="AAA9" i="3"/>
  <c r="XR9" i="3"/>
  <c r="XB140" i="3"/>
  <c r="ZK140" i="3"/>
  <c r="ZK193" i="3"/>
  <c r="XB193" i="3"/>
  <c r="ZK174" i="3"/>
  <c r="XB174" i="3"/>
  <c r="WY166" i="3"/>
  <c r="ZH166" i="3"/>
  <c r="XJ52" i="3"/>
  <c r="ZS52" i="3"/>
  <c r="YP188" i="3"/>
  <c r="AAY188" i="3"/>
  <c r="AAZ74" i="3"/>
  <c r="YQ74" i="3"/>
  <c r="XQ67" i="3"/>
  <c r="ZZ67" i="3"/>
  <c r="XH134" i="3"/>
  <c r="ZQ134" i="3"/>
  <c r="ZO16" i="3"/>
  <c r="XF16" i="3"/>
  <c r="XL5" i="3"/>
  <c r="ZU5" i="3"/>
  <c r="AAM31" i="3"/>
  <c r="YD31" i="3"/>
  <c r="ZM151" i="3"/>
  <c r="XD151" i="3"/>
  <c r="YI58" i="3"/>
  <c r="AAR58" i="3"/>
  <c r="YI181" i="3"/>
  <c r="AAR181" i="3"/>
  <c r="ZL141" i="3"/>
  <c r="XC141" i="3"/>
  <c r="ZI149" i="3"/>
  <c r="WZ149" i="3"/>
  <c r="YQ104" i="3"/>
  <c r="AAZ104" i="3"/>
  <c r="ZT136" i="3"/>
  <c r="XK136" i="3"/>
  <c r="AAI71" i="3"/>
  <c r="XZ71" i="3"/>
  <c r="ZI122" i="3"/>
  <c r="WZ122" i="3"/>
  <c r="AAW115" i="3"/>
  <c r="YN115" i="3"/>
  <c r="XL58" i="3"/>
  <c r="ZU58" i="3"/>
  <c r="AAZ10" i="3"/>
  <c r="YQ10" i="3"/>
  <c r="YD57" i="3"/>
  <c r="AAM57" i="3"/>
  <c r="KX28" i="3"/>
  <c r="NK28" i="3" s="1"/>
  <c r="NV28" i="3"/>
  <c r="XG154" i="3"/>
  <c r="ZP154" i="3"/>
  <c r="AAD168" i="3"/>
  <c r="XU168" i="3"/>
  <c r="YJ117" i="3"/>
  <c r="AAS117" i="3"/>
  <c r="XL41" i="3"/>
  <c r="ZU41" i="3"/>
  <c r="XL16" i="3"/>
  <c r="WT16" i="3" s="1"/>
  <c r="ZU16" i="3"/>
  <c r="XI124" i="3"/>
  <c r="ZR124" i="3"/>
  <c r="XH102" i="3"/>
  <c r="ZQ102" i="3"/>
  <c r="AAO83" i="3"/>
  <c r="YF83" i="3"/>
  <c r="AAU72" i="3"/>
  <c r="YL72" i="3"/>
  <c r="AAL84" i="3"/>
  <c r="YC84" i="3"/>
  <c r="ZT81" i="3"/>
  <c r="XK81" i="3"/>
  <c r="YM86" i="3"/>
  <c r="AAV86" i="3"/>
  <c r="XA15" i="3"/>
  <c r="ZJ15" i="3"/>
  <c r="YM195" i="3"/>
  <c r="AAV195" i="3"/>
  <c r="ZF78" i="3"/>
  <c r="WW78" i="3"/>
  <c r="AAR111" i="3"/>
  <c r="YI111" i="3"/>
  <c r="WZ160" i="3"/>
  <c r="ZI160" i="3"/>
  <c r="ZG56" i="3"/>
  <c r="WX56" i="3"/>
  <c r="OF8" i="3"/>
  <c r="NL8" i="3" s="1"/>
  <c r="NW8" i="3"/>
  <c r="XH191" i="3"/>
  <c r="ZQ191" i="3"/>
  <c r="AAC89" i="3"/>
  <c r="XT89" i="3"/>
  <c r="YN10" i="3"/>
  <c r="AAW10" i="3"/>
  <c r="ZU36" i="3"/>
  <c r="XL36" i="3"/>
  <c r="YE3" i="3"/>
  <c r="VV206" i="3"/>
  <c r="VV207" i="3"/>
  <c r="AAN3" i="3"/>
  <c r="YO184" i="3"/>
  <c r="AAX184" i="3"/>
  <c r="ZO153" i="3"/>
  <c r="XF153" i="3"/>
  <c r="ZL188" i="3"/>
  <c r="XC188" i="3"/>
  <c r="XD190" i="3"/>
  <c r="ZM190" i="3"/>
  <c r="YM70" i="3"/>
  <c r="AAV70" i="3"/>
  <c r="ZG187" i="3"/>
  <c r="ZB187" i="3" s="1"/>
  <c r="WX187" i="3"/>
  <c r="WS187" i="3" s="1"/>
  <c r="XS197" i="3"/>
  <c r="AAB197" i="3"/>
  <c r="XM196" i="3"/>
  <c r="ZV196" i="3"/>
  <c r="WZ108" i="3"/>
  <c r="ZI108" i="3"/>
  <c r="YI125" i="3"/>
  <c r="AAR125" i="3"/>
  <c r="YO89" i="3"/>
  <c r="AAX89" i="3"/>
  <c r="KX34" i="3"/>
  <c r="NK34" i="3" s="1"/>
  <c r="NV34" i="3"/>
  <c r="ZY176" i="3"/>
  <c r="XP176" i="3"/>
  <c r="XK101" i="3"/>
  <c r="ZT101" i="3"/>
  <c r="ZG31" i="3"/>
  <c r="WX31" i="3"/>
  <c r="AAY138" i="3"/>
  <c r="YP138" i="3"/>
  <c r="XK66" i="3"/>
  <c r="ZT66" i="3"/>
  <c r="XT62" i="3"/>
  <c r="AAC62" i="3"/>
  <c r="XU129" i="3"/>
  <c r="AAD129" i="3"/>
  <c r="ZT64" i="3"/>
  <c r="XK64" i="3"/>
  <c r="XQ60" i="3"/>
  <c r="ZZ60" i="3"/>
  <c r="AAB29" i="3"/>
  <c r="XS29" i="3"/>
  <c r="AAR191" i="3"/>
  <c r="YI191" i="3"/>
  <c r="ZF74" i="3"/>
  <c r="WW74" i="3"/>
  <c r="YO92" i="3"/>
  <c r="AAX92" i="3"/>
  <c r="ZU33" i="3"/>
  <c r="XL33" i="3"/>
  <c r="ZN70" i="3"/>
  <c r="XE70" i="3"/>
  <c r="XD104" i="3"/>
  <c r="ZM104" i="3"/>
  <c r="XO198" i="3"/>
  <c r="ZX198" i="3"/>
  <c r="XL178" i="3"/>
  <c r="ZU178" i="3"/>
  <c r="WX128" i="3"/>
  <c r="ZG128" i="3"/>
  <c r="AAC143" i="3"/>
  <c r="XT143" i="3"/>
  <c r="YN165" i="3"/>
  <c r="AAW165" i="3"/>
  <c r="ZO112" i="3"/>
  <c r="XF112" i="3"/>
  <c r="ZZ53" i="3"/>
  <c r="ZC53" i="3" s="1"/>
  <c r="XQ53" i="3"/>
  <c r="YQ52" i="3"/>
  <c r="AAZ52" i="3"/>
  <c r="AAC83" i="3"/>
  <c r="XT83" i="3"/>
  <c r="ZX153" i="3"/>
  <c r="XO153" i="3"/>
  <c r="ZV100" i="3"/>
  <c r="XM100" i="3"/>
  <c r="YQ115" i="3"/>
  <c r="AAZ115" i="3"/>
  <c r="AAI174" i="3"/>
  <c r="XZ174" i="3"/>
  <c r="XL147" i="3"/>
  <c r="ZU147" i="3"/>
  <c r="YQ195" i="3"/>
  <c r="AAZ195" i="3"/>
  <c r="ZV185" i="3"/>
  <c r="XM185" i="3"/>
  <c r="ZF159" i="3"/>
  <c r="WW159" i="3"/>
  <c r="XB145" i="3"/>
  <c r="ZK145" i="3"/>
  <c r="AAA115" i="3"/>
  <c r="XR115" i="3"/>
  <c r="XH99" i="3"/>
  <c r="ZQ99" i="3"/>
  <c r="XZ73" i="3"/>
  <c r="AAI73" i="3"/>
  <c r="XD16" i="3"/>
  <c r="ZM16" i="3"/>
  <c r="UO207" i="3"/>
  <c r="UO206" i="3"/>
  <c r="WX3" i="3"/>
  <c r="ZG3" i="3"/>
  <c r="AAZ35" i="3"/>
  <c r="YQ35" i="3"/>
  <c r="YI134" i="3"/>
  <c r="AAR134" i="3"/>
  <c r="ZZ156" i="3"/>
  <c r="XQ156" i="3"/>
  <c r="NV200" i="3"/>
  <c r="KX200" i="3"/>
  <c r="NK200" i="3" s="1"/>
  <c r="AAC97" i="3"/>
  <c r="XT97" i="3"/>
  <c r="ZH101" i="3"/>
  <c r="WY101" i="3"/>
  <c r="AAW65" i="3"/>
  <c r="YN65" i="3"/>
  <c r="YO108" i="3"/>
  <c r="AAX108" i="3"/>
  <c r="ZI19" i="3"/>
  <c r="WZ19" i="3"/>
  <c r="XQ41" i="3"/>
  <c r="ZZ41" i="3"/>
  <c r="WZ112" i="3"/>
  <c r="ZI112" i="3"/>
  <c r="YD174" i="3"/>
  <c r="AAM174" i="3"/>
  <c r="ZU67" i="3"/>
  <c r="XL67" i="3"/>
  <c r="YN192" i="3"/>
  <c r="AAW192" i="3"/>
  <c r="ZX190" i="3"/>
  <c r="XO190" i="3"/>
  <c r="YR192" i="3"/>
  <c r="ABA192" i="3"/>
  <c r="ZR79" i="3"/>
  <c r="XI79" i="3"/>
  <c r="XD9" i="3"/>
  <c r="ZM9" i="3"/>
  <c r="AAY38" i="3"/>
  <c r="YP38" i="3"/>
  <c r="YP99" i="3"/>
  <c r="AAY99" i="3"/>
  <c r="XJ43" i="3"/>
  <c r="ZS43" i="3"/>
  <c r="XJ86" i="3"/>
  <c r="ZS86" i="3"/>
  <c r="YD41" i="3"/>
  <c r="AAM41" i="3"/>
  <c r="XH122" i="3"/>
  <c r="ZQ122" i="3"/>
  <c r="ZN74" i="3"/>
  <c r="XE74" i="3"/>
  <c r="NW97" i="3"/>
  <c r="OF97" i="3"/>
  <c r="NL97" i="3" s="1"/>
  <c r="AAY14" i="3"/>
  <c r="YP14" i="3"/>
  <c r="ZQ103" i="3"/>
  <c r="XH103" i="3"/>
  <c r="AAL71" i="3"/>
  <c r="YC71" i="3"/>
  <c r="ZG145" i="3"/>
  <c r="WX145" i="3"/>
  <c r="YE83" i="3"/>
  <c r="AAN83" i="3"/>
  <c r="ZF133" i="3"/>
  <c r="WW133" i="3"/>
  <c r="XZ179" i="3"/>
  <c r="AAI179" i="3"/>
  <c r="ZP196" i="3"/>
  <c r="XG196" i="3"/>
  <c r="YE5" i="3"/>
  <c r="AAN5" i="3"/>
  <c r="AAA49" i="3"/>
  <c r="XR49" i="3"/>
  <c r="YO160" i="3"/>
  <c r="AAX160" i="3"/>
  <c r="ZG139" i="3"/>
  <c r="WX139" i="3"/>
  <c r="YO192" i="3"/>
  <c r="AAX192" i="3"/>
  <c r="AAN185" i="3"/>
  <c r="YE185" i="3"/>
  <c r="WY145" i="3"/>
  <c r="ZH145" i="3"/>
  <c r="AAZ58" i="3"/>
  <c r="YQ58" i="3"/>
  <c r="ZQ69" i="3"/>
  <c r="XH69" i="3"/>
  <c r="AAZ166" i="3"/>
  <c r="YQ166" i="3"/>
  <c r="AAU150" i="3"/>
  <c r="YL150" i="3"/>
  <c r="AAY65" i="3"/>
  <c r="YP65" i="3"/>
  <c r="XO40" i="3"/>
  <c r="ZX40" i="3"/>
  <c r="AAW189" i="3"/>
  <c r="YN189" i="3"/>
  <c r="YN122" i="3"/>
  <c r="AAW122" i="3"/>
  <c r="YI17" i="3"/>
  <c r="AAR17" i="3"/>
  <c r="ZM14" i="3"/>
  <c r="XD14" i="3"/>
  <c r="AAA85" i="3"/>
  <c r="XR85" i="3"/>
  <c r="AAR71" i="3"/>
  <c r="YI71" i="3"/>
  <c r="ZV45" i="3"/>
  <c r="XM45" i="3"/>
  <c r="XT14" i="3"/>
  <c r="AAC14" i="3"/>
  <c r="AAD142" i="3"/>
  <c r="XU142" i="3"/>
  <c r="AAB73" i="3"/>
  <c r="XS73" i="3"/>
  <c r="ZL21" i="3"/>
  <c r="XC21" i="3"/>
  <c r="XE171" i="3"/>
  <c r="ZN171" i="3"/>
  <c r="YQ184" i="3"/>
  <c r="AAZ184" i="3"/>
  <c r="XQ125" i="3"/>
  <c r="ZZ125" i="3"/>
  <c r="ZG153" i="3"/>
  <c r="WX153" i="3"/>
  <c r="YD82" i="3"/>
  <c r="AAM82" i="3"/>
  <c r="ZM131" i="3"/>
  <c r="XD131" i="3"/>
  <c r="XB163" i="3"/>
  <c r="ZK163" i="3"/>
  <c r="YI31" i="3"/>
  <c r="AAR31" i="3"/>
  <c r="ZL97" i="3"/>
  <c r="XC97" i="3"/>
  <c r="XT47" i="3"/>
  <c r="AAC47" i="3"/>
  <c r="XT59" i="3"/>
  <c r="AAC59" i="3"/>
  <c r="XO129" i="3"/>
  <c r="ZX129" i="3"/>
  <c r="WY105" i="3"/>
  <c r="ZH105" i="3"/>
  <c r="YI75" i="3"/>
  <c r="AAR75" i="3"/>
  <c r="XB37" i="3"/>
  <c r="ZK37" i="3"/>
  <c r="XA23" i="3"/>
  <c r="ZJ23" i="3"/>
  <c r="XP135" i="3"/>
  <c r="ZY135" i="3"/>
  <c r="ZI125" i="3"/>
  <c r="WZ125" i="3"/>
  <c r="XZ146" i="3"/>
  <c r="AAI146" i="3"/>
  <c r="YP139" i="3"/>
  <c r="AAY139" i="3"/>
  <c r="AAD64" i="3"/>
  <c r="XU64" i="3"/>
  <c r="XC103" i="3"/>
  <c r="ZL103" i="3"/>
  <c r="ZY49" i="3"/>
  <c r="XP49" i="3"/>
  <c r="ZZ83" i="3"/>
  <c r="XQ83" i="3"/>
  <c r="XL74" i="3"/>
  <c r="ZU74" i="3"/>
  <c r="ZC74" i="3" s="1"/>
  <c r="AAX100" i="3"/>
  <c r="YO100" i="3"/>
  <c r="XU46" i="3"/>
  <c r="AAD46" i="3"/>
  <c r="XT65" i="3"/>
  <c r="AAC65" i="3"/>
  <c r="ZU148" i="3"/>
  <c r="XL148" i="3"/>
  <c r="XF196" i="3"/>
  <c r="ZO196" i="3"/>
  <c r="XF137" i="3"/>
  <c r="ZO137" i="3"/>
  <c r="ZY14" i="3"/>
  <c r="XP14" i="3"/>
  <c r="WW84" i="3"/>
  <c r="ZF84" i="3"/>
  <c r="AAV27" i="3"/>
  <c r="YM27" i="3"/>
  <c r="ZO174" i="3"/>
  <c r="XF174" i="3"/>
  <c r="XK110" i="3"/>
  <c r="ZT110" i="3"/>
  <c r="AAB57" i="3"/>
  <c r="XS57" i="3"/>
  <c r="YN80" i="3"/>
  <c r="AAW80" i="3"/>
  <c r="XP46" i="3"/>
  <c r="ZY46" i="3"/>
  <c r="ZQ77" i="3"/>
  <c r="XH77" i="3"/>
  <c r="ZG198" i="3"/>
  <c r="WX198" i="3"/>
  <c r="YD171" i="3"/>
  <c r="AAM171" i="3"/>
  <c r="ZT106" i="3"/>
  <c r="XK106" i="3"/>
  <c r="XM118" i="3"/>
  <c r="ZV118" i="3"/>
  <c r="ZQ127" i="3"/>
  <c r="XH127" i="3"/>
  <c r="XB99" i="3"/>
  <c r="ZK99" i="3"/>
  <c r="ZI79" i="3"/>
  <c r="WZ79" i="3"/>
  <c r="WS79" i="3" s="1"/>
  <c r="ZH43" i="3"/>
  <c r="WY43" i="3"/>
  <c r="AAM21" i="3"/>
  <c r="YD21" i="3"/>
  <c r="ZT47" i="3"/>
  <c r="XK47" i="3"/>
  <c r="YN77" i="3"/>
  <c r="AAW77" i="3"/>
  <c r="YO166" i="3"/>
  <c r="AAX166" i="3"/>
  <c r="ZZ78" i="3"/>
  <c r="XQ78" i="3"/>
  <c r="YI175" i="3"/>
  <c r="AAR175" i="3"/>
  <c r="XR153" i="3"/>
  <c r="AAA153" i="3"/>
  <c r="AAW146" i="3"/>
  <c r="YN146" i="3"/>
  <c r="AAA22" i="3"/>
  <c r="XR22" i="3"/>
  <c r="AAA116" i="3"/>
  <c r="XR116" i="3"/>
  <c r="AAM111" i="3"/>
  <c r="YD111" i="3"/>
  <c r="XM136" i="3"/>
  <c r="ZV136" i="3"/>
  <c r="ZR103" i="3"/>
  <c r="XI103" i="3"/>
  <c r="YN126" i="3"/>
  <c r="AAW126" i="3"/>
  <c r="YL23" i="3"/>
  <c r="AAU23" i="3"/>
  <c r="YK186" i="3"/>
  <c r="AAT186" i="3"/>
  <c r="XH130" i="3"/>
  <c r="ZQ130" i="3"/>
  <c r="YF108" i="3"/>
  <c r="AAO108" i="3"/>
  <c r="XI36" i="3"/>
  <c r="ZR36" i="3"/>
  <c r="AAN36" i="3"/>
  <c r="YE36" i="3"/>
  <c r="ZJ113" i="3"/>
  <c r="XA113" i="3"/>
  <c r="YR30" i="3"/>
  <c r="ABA30" i="3"/>
  <c r="ZJ29" i="3"/>
  <c r="XA29" i="3"/>
  <c r="WZ47" i="3"/>
  <c r="ZI47" i="3"/>
  <c r="YF30" i="3"/>
  <c r="AAO30" i="3"/>
  <c r="XA30" i="3"/>
  <c r="ZJ30" i="3"/>
  <c r="AAV169" i="3"/>
  <c r="YM169" i="3"/>
  <c r="ABA19" i="3"/>
  <c r="YR19" i="3"/>
  <c r="AAD108" i="3"/>
  <c r="XU108" i="3"/>
  <c r="AAO121" i="3"/>
  <c r="YF121" i="3"/>
  <c r="ZR51" i="3"/>
  <c r="XI51" i="3"/>
  <c r="YE47" i="3"/>
  <c r="AAN47" i="3"/>
  <c r="YQ88" i="3"/>
  <c r="AAZ88" i="3"/>
  <c r="WX172" i="3"/>
  <c r="ZG172" i="3"/>
  <c r="XC165" i="3"/>
  <c r="ZL165" i="3"/>
  <c r="XK97" i="3"/>
  <c r="ZT97" i="3"/>
  <c r="XC190" i="3"/>
  <c r="ZL190" i="3"/>
  <c r="XD21" i="3"/>
  <c r="ZM21" i="3"/>
  <c r="XS185" i="3"/>
  <c r="AAB185" i="3"/>
  <c r="XA19" i="3"/>
  <c r="ZJ19" i="3"/>
  <c r="AAX116" i="3"/>
  <c r="YO116" i="3"/>
  <c r="XT51" i="3"/>
  <c r="AAC51" i="3"/>
  <c r="ZJ78" i="3"/>
  <c r="XA78" i="3"/>
  <c r="XJ158" i="3"/>
  <c r="ZS158" i="3"/>
  <c r="ZH142" i="3"/>
  <c r="WY142" i="3"/>
  <c r="ZV12" i="3"/>
  <c r="XM12" i="3"/>
  <c r="XQ5" i="3"/>
  <c r="ZZ5" i="3"/>
  <c r="XO73" i="3"/>
  <c r="ZX73" i="3"/>
  <c r="YI33" i="3"/>
  <c r="AAR33" i="3"/>
  <c r="YD8" i="3"/>
  <c r="AAM8" i="3"/>
  <c r="YI42" i="3"/>
  <c r="AAR42" i="3"/>
  <c r="YR169" i="3"/>
  <c r="ABA169" i="3"/>
  <c r="YP165" i="3"/>
  <c r="AAY165" i="3"/>
  <c r="ZU149" i="3"/>
  <c r="XL149" i="3"/>
  <c r="YP187" i="3"/>
  <c r="AAY187" i="3"/>
  <c r="AAC135" i="3"/>
  <c r="XT135" i="3"/>
  <c r="ZX18" i="3"/>
  <c r="XO18" i="3"/>
  <c r="XB153" i="3"/>
  <c r="ZK153" i="3"/>
  <c r="ZQ60" i="3"/>
  <c r="XH60" i="3"/>
  <c r="ZF161" i="3"/>
  <c r="WW161" i="3"/>
  <c r="WZ155" i="3"/>
  <c r="ZI155" i="3"/>
  <c r="ZY155" i="3"/>
  <c r="XP155" i="3"/>
  <c r="ZT82" i="3"/>
  <c r="XK82" i="3"/>
  <c r="XS69" i="3"/>
  <c r="AAB69" i="3"/>
  <c r="AAM84" i="3"/>
  <c r="YD84" i="3"/>
  <c r="ZG13" i="3"/>
  <c r="WX13" i="3"/>
  <c r="AAW92" i="3"/>
  <c r="YN92" i="3"/>
  <c r="XZ199" i="3"/>
  <c r="AAI199" i="3"/>
  <c r="XM61" i="3"/>
  <c r="ZV61" i="3"/>
  <c r="ZL68" i="3"/>
  <c r="XC68" i="3"/>
  <c r="WW43" i="3"/>
  <c r="ZF43" i="3"/>
  <c r="XU91" i="3"/>
  <c r="AAD91" i="3"/>
  <c r="AAX36" i="3"/>
  <c r="YO36" i="3"/>
  <c r="XC26" i="3"/>
  <c r="ZL26" i="3"/>
  <c r="AAM67" i="3"/>
  <c r="YD67" i="3"/>
  <c r="ZZ20" i="3"/>
  <c r="XQ20" i="3"/>
  <c r="ZF4" i="3"/>
  <c r="WW4" i="3"/>
  <c r="AAC196" i="3"/>
  <c r="XT196" i="3"/>
  <c r="ZO163" i="3"/>
  <c r="XF163" i="3"/>
  <c r="AAM110" i="3"/>
  <c r="YD110" i="3"/>
  <c r="AAD55" i="3"/>
  <c r="XU55" i="3"/>
  <c r="XS42" i="3"/>
  <c r="AAB42" i="3"/>
  <c r="XB183" i="3"/>
  <c r="ZK183" i="3"/>
  <c r="ZL28" i="3"/>
  <c r="XC28" i="3"/>
  <c r="ZZ79" i="3"/>
  <c r="XQ79" i="3"/>
  <c r="ZY121" i="3"/>
  <c r="XP121" i="3"/>
  <c r="XZ31" i="3"/>
  <c r="AAI31" i="3"/>
  <c r="XH15" i="3"/>
  <c r="ZQ15" i="3"/>
  <c r="YD18" i="3"/>
  <c r="AAM18" i="3"/>
  <c r="AAR131" i="3"/>
  <c r="YI131" i="3"/>
  <c r="WZ82" i="3"/>
  <c r="ZI82" i="3"/>
  <c r="XB58" i="3"/>
  <c r="ZK58" i="3"/>
  <c r="XZ12" i="3"/>
  <c r="AAI12" i="3"/>
  <c r="XL117" i="3"/>
  <c r="ZU117" i="3"/>
  <c r="XS142" i="3"/>
  <c r="AAB142" i="3"/>
  <c r="AAB162" i="3"/>
  <c r="XS162" i="3"/>
  <c r="AAA93" i="3"/>
  <c r="XR93" i="3"/>
  <c r="ZI81" i="3"/>
  <c r="WZ81" i="3"/>
  <c r="ZQ13" i="3"/>
  <c r="XH13" i="3"/>
  <c r="ZQ76" i="3"/>
  <c r="XH76" i="3"/>
  <c r="AAM86" i="3"/>
  <c r="YD86" i="3"/>
  <c r="YL164" i="3"/>
  <c r="AAU164" i="3"/>
  <c r="ZI118" i="3"/>
  <c r="WZ118" i="3"/>
  <c r="YN156" i="3"/>
  <c r="AAW156" i="3"/>
  <c r="YH168" i="3"/>
  <c r="AAQ168" i="3"/>
  <c r="AAC67" i="3"/>
  <c r="XT67" i="3"/>
  <c r="ZW40" i="3"/>
  <c r="XN40" i="3"/>
  <c r="ZQ43" i="3"/>
  <c r="XH43" i="3"/>
  <c r="XI52" i="3"/>
  <c r="ZR52" i="3"/>
  <c r="AAL58" i="3"/>
  <c r="YC58" i="3"/>
  <c r="ZV74" i="3"/>
  <c r="XM74" i="3"/>
  <c r="AAT103" i="3"/>
  <c r="YK103" i="3"/>
  <c r="XG161" i="3"/>
  <c r="ZP161" i="3"/>
  <c r="YO22" i="3"/>
  <c r="AAX22" i="3"/>
  <c r="YN16" i="3"/>
  <c r="AAW16" i="3"/>
  <c r="AAQ95" i="3"/>
  <c r="YH95" i="3"/>
  <c r="ZL177" i="3"/>
  <c r="XC177" i="3"/>
  <c r="ZP143" i="3"/>
  <c r="XG143" i="3"/>
  <c r="ABA144" i="3"/>
  <c r="YR144" i="3"/>
  <c r="XR68" i="3"/>
  <c r="AAA68" i="3"/>
  <c r="YE144" i="3"/>
  <c r="AAN144" i="3"/>
  <c r="XS87" i="3"/>
  <c r="AAB87" i="3"/>
  <c r="XS94" i="3"/>
  <c r="AAB94" i="3"/>
  <c r="XO181" i="3"/>
  <c r="ZX181" i="3"/>
  <c r="ABA143" i="3"/>
  <c r="YR143" i="3"/>
  <c r="ZM46" i="3"/>
  <c r="XD46" i="3"/>
  <c r="AAX32" i="3"/>
  <c r="YO32" i="3"/>
  <c r="XD191" i="3"/>
  <c r="ZM191" i="3"/>
  <c r="ZJ10" i="3"/>
  <c r="XA10" i="3"/>
  <c r="XZ118" i="3"/>
  <c r="AAI118" i="3"/>
  <c r="ZL36" i="3"/>
  <c r="XC36" i="3"/>
  <c r="YI166" i="3"/>
  <c r="AAR166" i="3"/>
  <c r="ZL136" i="3"/>
  <c r="XC136" i="3"/>
  <c r="WW153" i="3"/>
  <c r="ZF153" i="3"/>
  <c r="XT130" i="3"/>
  <c r="AAC130" i="3"/>
  <c r="YI183" i="3"/>
  <c r="AAR183" i="3"/>
  <c r="YQ157" i="3"/>
  <c r="AAZ157" i="3"/>
  <c r="AAU143" i="3"/>
  <c r="YL143" i="3"/>
  <c r="ZL12" i="3"/>
  <c r="XC12" i="3"/>
  <c r="XE18" i="3"/>
  <c r="ZN18" i="3"/>
  <c r="ZJ111" i="3"/>
  <c r="XA111" i="3"/>
  <c r="YI27" i="3"/>
  <c r="AAR27" i="3"/>
  <c r="XP55" i="3"/>
  <c r="ZY55" i="3"/>
  <c r="WW93" i="3"/>
  <c r="ZF93" i="3"/>
  <c r="XJ47" i="3"/>
  <c r="ZS47" i="3"/>
  <c r="ZH71" i="3"/>
  <c r="WY71" i="3"/>
  <c r="ZK56" i="3"/>
  <c r="XB56" i="3"/>
  <c r="ZZ196" i="3"/>
  <c r="XQ196" i="3"/>
  <c r="XE200" i="3"/>
  <c r="ZN200" i="3"/>
  <c r="YI65" i="3"/>
  <c r="AAR65" i="3"/>
  <c r="NV132" i="3"/>
  <c r="KX132" i="3"/>
  <c r="NK132" i="3" s="1"/>
  <c r="AAY126" i="3"/>
  <c r="YP126" i="3"/>
  <c r="XE106" i="3"/>
  <c r="ZN106" i="3"/>
  <c r="XR18" i="3"/>
  <c r="AAA18" i="3"/>
  <c r="XQ44" i="3"/>
  <c r="ZZ44" i="3"/>
  <c r="XT82" i="3"/>
  <c r="AAC82" i="3"/>
  <c r="XK48" i="3"/>
  <c r="ZT48" i="3"/>
  <c r="XT124" i="3"/>
  <c r="AAC124" i="3"/>
  <c r="XA103" i="3"/>
  <c r="ZJ103" i="3"/>
  <c r="ZO164" i="3"/>
  <c r="XF164" i="3"/>
  <c r="XF132" i="3"/>
  <c r="ZO132" i="3"/>
  <c r="XS147" i="3"/>
  <c r="AAB147" i="3"/>
  <c r="YD108" i="3"/>
  <c r="AAM108" i="3"/>
  <c r="ZQ132" i="3"/>
  <c r="XH132" i="3"/>
  <c r="YM121" i="3"/>
  <c r="AAV121" i="3"/>
  <c r="ZT55" i="3"/>
  <c r="XK55" i="3"/>
  <c r="YM161" i="3"/>
  <c r="AAV161" i="3"/>
  <c r="XK9" i="3"/>
  <c r="ZT9" i="3"/>
  <c r="ZT164" i="3"/>
  <c r="XK164" i="3"/>
  <c r="YP49" i="3"/>
  <c r="AAY49" i="3"/>
  <c r="AAX41" i="3"/>
  <c r="YO41" i="3"/>
  <c r="XP35" i="3"/>
  <c r="ZY35" i="3"/>
  <c r="KX124" i="3"/>
  <c r="NK124" i="3" s="1"/>
  <c r="NV124" i="3"/>
  <c r="XD199" i="3"/>
  <c r="ZM199" i="3"/>
  <c r="ZV169" i="3"/>
  <c r="XM169" i="3"/>
  <c r="XP175" i="3"/>
  <c r="ZY175" i="3"/>
  <c r="XS61" i="3"/>
  <c r="AAB61" i="3"/>
  <c r="XM54" i="3"/>
  <c r="ZV54" i="3"/>
  <c r="AAR36" i="3"/>
  <c r="YI36" i="3"/>
  <c r="QJ8" i="3"/>
  <c r="NM8" i="3" s="1"/>
  <c r="NX8" i="3"/>
  <c r="AAW7" i="3"/>
  <c r="YN7" i="3"/>
  <c r="ZM181" i="3"/>
  <c r="XD181" i="3"/>
  <c r="XL136" i="3"/>
  <c r="ZU136" i="3"/>
  <c r="ZU116" i="3"/>
  <c r="XL116" i="3"/>
  <c r="XQ26" i="3"/>
  <c r="ZZ26" i="3"/>
  <c r="YO71" i="3"/>
  <c r="AAX71" i="3"/>
  <c r="YD65" i="3"/>
  <c r="AAM65" i="3"/>
  <c r="XC176" i="3"/>
  <c r="ZL176" i="3"/>
  <c r="XB180" i="3"/>
  <c r="ZK180" i="3"/>
  <c r="AAV179" i="3"/>
  <c r="YM179" i="3"/>
  <c r="AAN61" i="3"/>
  <c r="YE61" i="3"/>
  <c r="ZK103" i="3"/>
  <c r="XB103" i="3"/>
  <c r="XD152" i="3"/>
  <c r="ZM152" i="3"/>
  <c r="NX38" i="3"/>
  <c r="QJ38" i="3"/>
  <c r="NM38" i="3" s="1"/>
  <c r="AAN145" i="3"/>
  <c r="YE145" i="3"/>
  <c r="YF54" i="3"/>
  <c r="AAO54" i="3"/>
  <c r="YQ63" i="3"/>
  <c r="AAZ63" i="3"/>
  <c r="ZK65" i="3"/>
  <c r="XB65" i="3"/>
  <c r="AAM44" i="3"/>
  <c r="YD44" i="3"/>
  <c r="ZN33" i="3"/>
  <c r="XE33" i="3"/>
  <c r="XU41" i="3"/>
  <c r="AAD41" i="3"/>
  <c r="AAD73" i="3"/>
  <c r="XU73" i="3"/>
  <c r="WX133" i="3"/>
  <c r="ZG133" i="3"/>
  <c r="YN47" i="3"/>
  <c r="AAW47" i="3"/>
  <c r="ZI11" i="3"/>
  <c r="WZ11" i="3"/>
  <c r="XK56" i="3"/>
  <c r="ZT56" i="3"/>
  <c r="ZI169" i="3"/>
  <c r="WZ169" i="3"/>
  <c r="ZJ169" i="3"/>
  <c r="XA169" i="3"/>
  <c r="YQ89" i="3"/>
  <c r="AAZ89" i="3"/>
  <c r="AAB125" i="3"/>
  <c r="XS125" i="3"/>
  <c r="YF187" i="3"/>
  <c r="AAO187" i="3"/>
  <c r="WZ159" i="3"/>
  <c r="ZI159" i="3"/>
  <c r="XH200" i="3"/>
  <c r="ZQ200" i="3"/>
  <c r="XG184" i="3"/>
  <c r="ZP184" i="3"/>
  <c r="ZM194" i="3"/>
  <c r="XD194" i="3"/>
  <c r="ABA28" i="3"/>
  <c r="YR28" i="3"/>
  <c r="YR63" i="3"/>
  <c r="ABA63" i="3"/>
  <c r="YN157" i="3"/>
  <c r="AAW157" i="3"/>
  <c r="XL195" i="3"/>
  <c r="ZU195" i="3"/>
  <c r="ZN190" i="3"/>
  <c r="XE190" i="3"/>
  <c r="XD186" i="3"/>
  <c r="ZM186" i="3"/>
  <c r="XB105" i="3"/>
  <c r="ZK105" i="3"/>
  <c r="YD151" i="3"/>
  <c r="AAM151" i="3"/>
  <c r="ZI78" i="3"/>
  <c r="WZ78" i="3"/>
  <c r="ABA18" i="3"/>
  <c r="YR18" i="3"/>
  <c r="YR59" i="3"/>
  <c r="ABA59" i="3"/>
  <c r="XH115" i="3"/>
  <c r="ZQ115" i="3"/>
  <c r="WX96" i="3"/>
  <c r="ZG96" i="3"/>
  <c r="ZQ124" i="3"/>
  <c r="XH124" i="3"/>
  <c r="AAW53" i="3"/>
  <c r="YN53" i="3"/>
  <c r="ZV192" i="3"/>
  <c r="XM192" i="3"/>
  <c r="ZL185" i="3"/>
  <c r="XC185" i="3"/>
  <c r="ZS55" i="3"/>
  <c r="XJ55" i="3"/>
  <c r="ZQ179" i="3"/>
  <c r="XH179" i="3"/>
  <c r="YO109" i="3"/>
  <c r="AAX109" i="3"/>
  <c r="YF191" i="3"/>
  <c r="AAO191" i="3"/>
  <c r="XL104" i="3"/>
  <c r="ZU104" i="3"/>
  <c r="AAB81" i="3"/>
  <c r="XS81" i="3"/>
  <c r="YO4" i="3"/>
  <c r="AAX4" i="3"/>
  <c r="XU14" i="3"/>
  <c r="AAD14" i="3"/>
  <c r="YP114" i="3"/>
  <c r="AAY114" i="3"/>
  <c r="AAV111" i="3"/>
  <c r="YM111" i="3"/>
  <c r="ZG55" i="3"/>
  <c r="WX55" i="3"/>
  <c r="XL70" i="3"/>
  <c r="ZU70" i="3"/>
  <c r="ZH144" i="3"/>
  <c r="WY144" i="3"/>
  <c r="ZN184" i="3"/>
  <c r="XE184" i="3"/>
  <c r="XP104" i="3"/>
  <c r="ZY104" i="3"/>
  <c r="XO35" i="3"/>
  <c r="ZX35" i="3"/>
  <c r="YO114" i="3"/>
  <c r="AAX114" i="3"/>
  <c r="ZS30" i="3"/>
  <c r="XJ30" i="3"/>
  <c r="WW48" i="3"/>
  <c r="ZF48" i="3"/>
  <c r="ZZ16" i="3"/>
  <c r="XQ16" i="3"/>
  <c r="AAC85" i="3"/>
  <c r="XT85" i="3"/>
  <c r="XK32" i="3"/>
  <c r="ZT32" i="3"/>
  <c r="AAR158" i="3"/>
  <c r="YI158" i="3"/>
  <c r="XJ131" i="3"/>
  <c r="ZS131" i="3"/>
  <c r="AAB189" i="3"/>
  <c r="XS189" i="3"/>
  <c r="XK193" i="3"/>
  <c r="ZT193" i="3"/>
  <c r="XD135" i="3"/>
  <c r="ZM135" i="3"/>
  <c r="XD132" i="3"/>
  <c r="ZM132" i="3"/>
  <c r="XQ152" i="3"/>
  <c r="ZZ152" i="3"/>
  <c r="ZI153" i="3"/>
  <c r="WZ153" i="3"/>
  <c r="XF107" i="3"/>
  <c r="ZO107" i="3"/>
  <c r="WW29" i="3"/>
  <c r="ZF29" i="3"/>
  <c r="ZS119" i="3"/>
  <c r="XJ119" i="3"/>
  <c r="XP11" i="3"/>
  <c r="ZY11" i="3"/>
  <c r="ZZ158" i="3"/>
  <c r="XQ158" i="3"/>
  <c r="YI18" i="3"/>
  <c r="AAR18" i="3"/>
  <c r="AAW30" i="3"/>
  <c r="YN30" i="3"/>
  <c r="ZT140" i="3"/>
  <c r="XK140" i="3"/>
  <c r="XC195" i="3"/>
  <c r="ZL195" i="3"/>
  <c r="XP150" i="3"/>
  <c r="ZY150" i="3"/>
  <c r="AAM140" i="3"/>
  <c r="YD140" i="3"/>
  <c r="XZ93" i="3"/>
  <c r="AAI93" i="3"/>
  <c r="XO137" i="3"/>
  <c r="ZX137" i="3"/>
  <c r="AAB133" i="3"/>
  <c r="XS133" i="3"/>
  <c r="AAZ11" i="3"/>
  <c r="YQ11" i="3"/>
  <c r="WW137" i="3"/>
  <c r="ZF137" i="3"/>
  <c r="AAA148" i="3"/>
  <c r="XR148" i="3"/>
  <c r="ZH95" i="3"/>
  <c r="WY95" i="3"/>
  <c r="XS40" i="3"/>
  <c r="AAB40" i="3"/>
  <c r="XZ44" i="3"/>
  <c r="AAI44" i="3"/>
  <c r="AAA60" i="3"/>
  <c r="XR60" i="3"/>
  <c r="AAZ47" i="3"/>
  <c r="YQ47" i="3"/>
  <c r="ZI177" i="3"/>
  <c r="WZ177" i="3"/>
  <c r="ZU168" i="3"/>
  <c r="XL168" i="3"/>
  <c r="YN150" i="3"/>
  <c r="AAW150" i="3"/>
  <c r="ZV36" i="3"/>
  <c r="XM36" i="3"/>
  <c r="NX109" i="3"/>
  <c r="QJ109" i="3"/>
  <c r="NM109" i="3" s="1"/>
  <c r="VO12" i="3"/>
  <c r="LB4" i="3"/>
  <c r="KY4" i="3" s="1"/>
  <c r="LB155" i="3"/>
  <c r="KY155" i="3" s="1"/>
  <c r="NW39" i="3"/>
  <c r="OF39" i="3"/>
  <c r="NL39" i="3" s="1"/>
  <c r="LB44" i="3"/>
  <c r="KY44" i="3" s="1"/>
  <c r="OJ9" i="3"/>
  <c r="OG9" i="3" s="1"/>
  <c r="VO16" i="3"/>
  <c r="QN46" i="3"/>
  <c r="QK46" i="3" s="1"/>
  <c r="LB199" i="3"/>
  <c r="KY199" i="3" s="1"/>
  <c r="LB33" i="3"/>
  <c r="KY33" i="3" s="1"/>
  <c r="VO141" i="3"/>
  <c r="VO76" i="3"/>
  <c r="LB93" i="3"/>
  <c r="KY93" i="3" s="1"/>
  <c r="LB10" i="3"/>
  <c r="KY10" i="3" s="1"/>
  <c r="LB16" i="3"/>
  <c r="KY16" i="3" s="1"/>
  <c r="OJ89" i="3"/>
  <c r="OG89" i="3" s="1"/>
  <c r="VO113" i="3"/>
  <c r="OJ172" i="3"/>
  <c r="OG172" i="3" s="1"/>
  <c r="LB67" i="3"/>
  <c r="KY67" i="3" s="1"/>
  <c r="QN96" i="3"/>
  <c r="QK96" i="3" s="1"/>
  <c r="TP209" i="3"/>
  <c r="VO204" i="3" s="1"/>
  <c r="TP208" i="3"/>
  <c r="VO203" i="3" s="1"/>
  <c r="VO58" i="3" s="1"/>
  <c r="VO3" i="3"/>
  <c r="OJ135" i="3"/>
  <c r="OG135" i="3" s="1"/>
  <c r="OJ117" i="3"/>
  <c r="OG117" i="3" s="1"/>
  <c r="LB136" i="3"/>
  <c r="KY136" i="3" s="1"/>
  <c r="LB11" i="3"/>
  <c r="KY11" i="3" s="1"/>
  <c r="QN178" i="3"/>
  <c r="QK178" i="3" s="1"/>
  <c r="LB184" i="3"/>
  <c r="KY184" i="3" s="1"/>
  <c r="LB86" i="3"/>
  <c r="KY86" i="3" s="1"/>
  <c r="LB129" i="3"/>
  <c r="KY129" i="3" s="1"/>
  <c r="QN93" i="3"/>
  <c r="QK93" i="3" s="1"/>
  <c r="OJ61" i="3"/>
  <c r="OG61" i="3" s="1"/>
  <c r="LB60" i="3"/>
  <c r="KY60" i="3" s="1"/>
  <c r="QN75" i="3"/>
  <c r="QK75" i="3" s="1"/>
  <c r="OJ54" i="3"/>
  <c r="OG54" i="3" s="1"/>
  <c r="LB85" i="3"/>
  <c r="KY85" i="3" s="1"/>
  <c r="VO45" i="3"/>
  <c r="OJ113" i="3"/>
  <c r="OG113" i="3" s="1"/>
  <c r="OJ49" i="3"/>
  <c r="OG49" i="3" s="1"/>
  <c r="VO110" i="3"/>
  <c r="QN7" i="3"/>
  <c r="QK7" i="3" s="1"/>
  <c r="VO123" i="3"/>
  <c r="OJ199" i="3"/>
  <c r="OG199" i="3" s="1"/>
  <c r="ZK42" i="3"/>
  <c r="XB42" i="3"/>
  <c r="XR123" i="3"/>
  <c r="AAA123" i="3"/>
  <c r="AAX75" i="3"/>
  <c r="YO75" i="3"/>
  <c r="WW173" i="3"/>
  <c r="ZF173" i="3"/>
  <c r="WX18" i="3"/>
  <c r="ZG18" i="3"/>
  <c r="YC52" i="3"/>
  <c r="AAL52" i="3"/>
  <c r="AAD56" i="3"/>
  <c r="XU56" i="3"/>
  <c r="AAX65" i="3"/>
  <c r="YO65" i="3"/>
  <c r="ZZ172" i="3"/>
  <c r="XQ172" i="3"/>
  <c r="AAW17" i="3"/>
  <c r="YN17" i="3"/>
  <c r="XZ196" i="3"/>
  <c r="AAI196" i="3"/>
  <c r="YD136" i="3"/>
  <c r="AAM136" i="3"/>
  <c r="YN36" i="3"/>
  <c r="AAW36" i="3"/>
  <c r="ZM62" i="3"/>
  <c r="XD62" i="3"/>
  <c r="YO5" i="3"/>
  <c r="AAX5" i="3"/>
  <c r="AAA124" i="3"/>
  <c r="XR124" i="3"/>
  <c r="XQ180" i="3"/>
  <c r="ZZ180" i="3"/>
  <c r="AAZ19" i="3"/>
  <c r="YQ19" i="3"/>
  <c r="AAZ128" i="3"/>
  <c r="YQ128" i="3"/>
  <c r="AAP127" i="3"/>
  <c r="YG127" i="3"/>
  <c r="ZT139" i="3"/>
  <c r="XK139" i="3"/>
  <c r="AAO14" i="3"/>
  <c r="YF14" i="3"/>
  <c r="XL188" i="3"/>
  <c r="ZU188" i="3"/>
  <c r="ZX14" i="3"/>
  <c r="XO14" i="3"/>
  <c r="XD166" i="3"/>
  <c r="ZM166" i="3"/>
  <c r="XH86" i="3"/>
  <c r="ZQ86" i="3"/>
  <c r="AAR88" i="3"/>
  <c r="YI88" i="3"/>
  <c r="ZM176" i="3"/>
  <c r="XD176" i="3"/>
  <c r="AAM146" i="3"/>
  <c r="YD146" i="3"/>
  <c r="XJ36" i="3"/>
  <c r="ZS36" i="3"/>
  <c r="AAX82" i="3"/>
  <c r="YO82" i="3"/>
  <c r="ZV48" i="3"/>
  <c r="XM48" i="3"/>
  <c r="YD191" i="3"/>
  <c r="AAM191" i="3"/>
  <c r="ZL20" i="3"/>
  <c r="XC20" i="3"/>
  <c r="AAY166" i="3"/>
  <c r="YP166" i="3"/>
  <c r="AAZ193" i="3"/>
  <c r="YQ193" i="3"/>
  <c r="XD22" i="3"/>
  <c r="ZM22" i="3"/>
  <c r="AAA84" i="3"/>
  <c r="XR84" i="3"/>
  <c r="WW52" i="3"/>
  <c r="ZF52" i="3"/>
  <c r="ZX150" i="3"/>
  <c r="XO150" i="3"/>
  <c r="YQ85" i="3"/>
  <c r="AAZ85" i="3"/>
  <c r="NW131" i="3"/>
  <c r="OF131" i="3"/>
  <c r="NL131" i="3" s="1"/>
  <c r="AAB90" i="3"/>
  <c r="XS90" i="3"/>
  <c r="AAX154" i="3"/>
  <c r="YO154" i="3"/>
  <c r="ZI61" i="3"/>
  <c r="WZ61" i="3"/>
  <c r="AAM134" i="3"/>
  <c r="YD134" i="3"/>
  <c r="XI177" i="3"/>
  <c r="ZR177" i="3"/>
  <c r="ZY177" i="3"/>
  <c r="XP177" i="3"/>
  <c r="ZX157" i="3"/>
  <c r="XO157" i="3"/>
  <c r="AAV145" i="3"/>
  <c r="YM145" i="3"/>
  <c r="WW46" i="3"/>
  <c r="ZF46" i="3"/>
  <c r="WW65" i="3"/>
  <c r="ZF65" i="3"/>
  <c r="XZ30" i="3"/>
  <c r="AAI30" i="3"/>
  <c r="ZZ51" i="3"/>
  <c r="XQ51" i="3"/>
  <c r="ZL64" i="3"/>
  <c r="XC64" i="3"/>
  <c r="XE168" i="3"/>
  <c r="ZN168" i="3"/>
  <c r="XF198" i="3"/>
  <c r="ZO198" i="3"/>
  <c r="ZG157" i="3"/>
  <c r="WX157" i="3"/>
  <c r="WZ73" i="3"/>
  <c r="ZI73" i="3"/>
  <c r="YO72" i="3"/>
  <c r="AAX72" i="3"/>
  <c r="YO25" i="3"/>
  <c r="AAX25" i="3"/>
  <c r="XD136" i="3"/>
  <c r="ZM136" i="3"/>
  <c r="YN52" i="3"/>
  <c r="AAW52" i="3"/>
  <c r="ZS172" i="3"/>
  <c r="XJ172" i="3"/>
  <c r="AAR123" i="3"/>
  <c r="YI123" i="3"/>
  <c r="ZQ10" i="3"/>
  <c r="XH10" i="3"/>
  <c r="YI47" i="3"/>
  <c r="AAR47" i="3"/>
  <c r="AAB85" i="3"/>
  <c r="XS85" i="3"/>
  <c r="XK146" i="3"/>
  <c r="ZT146" i="3"/>
  <c r="ZV113" i="3"/>
  <c r="XM113" i="3"/>
  <c r="AAX115" i="3"/>
  <c r="YO115" i="3"/>
  <c r="AAW73" i="3"/>
  <c r="YN73" i="3"/>
  <c r="WZ171" i="3"/>
  <c r="ZI171" i="3"/>
  <c r="ZB171" i="3" s="1"/>
  <c r="YO52" i="3"/>
  <c r="AAX52" i="3"/>
  <c r="ZY169" i="3"/>
  <c r="XP169" i="3"/>
  <c r="AAO60" i="3"/>
  <c r="YF60" i="3"/>
  <c r="ZL66" i="3"/>
  <c r="XC66" i="3"/>
  <c r="AAB128" i="3"/>
  <c r="XS128" i="3"/>
  <c r="ZG74" i="3"/>
  <c r="WX74" i="3"/>
  <c r="XP72" i="3"/>
  <c r="ZY72" i="3"/>
  <c r="AAW145" i="3"/>
  <c r="YN145" i="3"/>
  <c r="XJ29" i="3"/>
  <c r="ZS29" i="3"/>
  <c r="XR7" i="3"/>
  <c r="AAA7" i="3"/>
  <c r="ZL129" i="3"/>
  <c r="XC129" i="3"/>
  <c r="AAI110" i="3"/>
  <c r="XZ110" i="3"/>
  <c r="ZF95" i="3"/>
  <c r="WW95" i="3"/>
  <c r="XR8" i="3"/>
  <c r="AAA8" i="3"/>
  <c r="ABA139" i="3"/>
  <c r="YR139" i="3"/>
  <c r="AAA10" i="3"/>
  <c r="XR10" i="3"/>
  <c r="XI99" i="3"/>
  <c r="ZR99" i="3"/>
  <c r="ZX138" i="3"/>
  <c r="XO138" i="3"/>
  <c r="ZF10" i="3"/>
  <c r="WW10" i="3"/>
  <c r="YQ190" i="3"/>
  <c r="AAZ190" i="3"/>
  <c r="ZV187" i="3"/>
  <c r="XM187" i="3"/>
  <c r="ZJ53" i="3"/>
  <c r="XA53" i="3"/>
  <c r="ZX8" i="3"/>
  <c r="XO8" i="3"/>
  <c r="XZ70" i="3"/>
  <c r="AAI70" i="3"/>
  <c r="AAM30" i="3"/>
  <c r="YD30" i="3"/>
  <c r="ZF169" i="3"/>
  <c r="WW169" i="3"/>
  <c r="XO4" i="3"/>
  <c r="XO204" i="3" s="1"/>
  <c r="XO206" i="3" s="1"/>
  <c r="ZX4" i="3"/>
  <c r="XM198" i="3"/>
  <c r="ZV198" i="3"/>
  <c r="XQ136" i="3"/>
  <c r="ZZ136" i="3"/>
  <c r="ZQ156" i="3"/>
  <c r="XH156" i="3"/>
  <c r="NW12" i="3"/>
  <c r="OF12" i="3"/>
  <c r="NL12" i="3" s="1"/>
  <c r="NW66" i="3"/>
  <c r="OF66" i="3"/>
  <c r="NL66" i="3" s="1"/>
  <c r="QJ45" i="3"/>
  <c r="NM45" i="3" s="1"/>
  <c r="NX45" i="3"/>
  <c r="QN33" i="3"/>
  <c r="QK33" i="3" s="1"/>
  <c r="NW23" i="3"/>
  <c r="OF23" i="3"/>
  <c r="NL23" i="3" s="1"/>
  <c r="OF144" i="3"/>
  <c r="NL144" i="3" s="1"/>
  <c r="NW144" i="3"/>
  <c r="NW189" i="3"/>
  <c r="OF189" i="3"/>
  <c r="NL189" i="3" s="1"/>
  <c r="XD129" i="3"/>
  <c r="ZM129" i="3"/>
  <c r="ZK21" i="3"/>
  <c r="XB21" i="3"/>
  <c r="YN151" i="3"/>
  <c r="AAW151" i="3"/>
  <c r="XS34" i="3"/>
  <c r="AAB34" i="3"/>
  <c r="AAX69" i="3"/>
  <c r="YO69" i="3"/>
  <c r="ZU68" i="3"/>
  <c r="XL68" i="3"/>
  <c r="AAZ164" i="3"/>
  <c r="YQ164" i="3"/>
  <c r="AAB164" i="3"/>
  <c r="XS164" i="3"/>
  <c r="AAM145" i="3"/>
  <c r="YD145" i="3"/>
  <c r="AAR34" i="3"/>
  <c r="YI34" i="3"/>
  <c r="XM191" i="3"/>
  <c r="ZV191" i="3"/>
  <c r="WX39" i="3"/>
  <c r="ZG39" i="3"/>
  <c r="YM135" i="3"/>
  <c r="AAV135" i="3"/>
  <c r="XE45" i="3"/>
  <c r="ZN45" i="3"/>
  <c r="ZF151" i="3"/>
  <c r="WW151" i="3"/>
  <c r="XC107" i="3"/>
  <c r="ZL107" i="3"/>
  <c r="YQ154" i="3"/>
  <c r="AAZ154" i="3"/>
  <c r="XU77" i="3"/>
  <c r="AAD77" i="3"/>
  <c r="YM60" i="3"/>
  <c r="AAV60" i="3"/>
  <c r="YI122" i="3"/>
  <c r="AAR122" i="3"/>
  <c r="XT3" i="3"/>
  <c r="AAC3" i="3"/>
  <c r="VK207" i="3"/>
  <c r="VK206" i="3"/>
  <c r="WW23" i="3"/>
  <c r="ZF23" i="3"/>
  <c r="AAU145" i="3"/>
  <c r="YL145" i="3"/>
  <c r="ZN78" i="3"/>
  <c r="XE78" i="3"/>
  <c r="XS120" i="3"/>
  <c r="AAB120" i="3"/>
  <c r="ZM110" i="3"/>
  <c r="XD110" i="3"/>
  <c r="XJ103" i="3"/>
  <c r="ZS103" i="3"/>
  <c r="AAM196" i="3"/>
  <c r="YD196" i="3"/>
  <c r="XR168" i="3"/>
  <c r="AAA168" i="3"/>
  <c r="ZQ180" i="3"/>
  <c r="XH180" i="3"/>
  <c r="XS103" i="3"/>
  <c r="AAB103" i="3"/>
  <c r="YN142" i="3"/>
  <c r="AAW142" i="3"/>
  <c r="AAY34" i="3"/>
  <c r="YP34" i="3"/>
  <c r="ZZ126" i="3"/>
  <c r="XQ126" i="3"/>
  <c r="XQ169" i="3"/>
  <c r="ZZ169" i="3"/>
  <c r="ZY159" i="3"/>
  <c r="XP159" i="3"/>
  <c r="XD52" i="3"/>
  <c r="ZM52" i="3"/>
  <c r="XO117" i="3"/>
  <c r="ZX117" i="3"/>
  <c r="YP70" i="3"/>
  <c r="AAY70" i="3"/>
  <c r="XH3" i="3"/>
  <c r="ZQ3" i="3"/>
  <c r="UY206" i="3"/>
  <c r="UY207" i="3"/>
  <c r="ZV175" i="3"/>
  <c r="XM175" i="3"/>
  <c r="YR79" i="3"/>
  <c r="ABA79" i="3"/>
  <c r="AAZ150" i="3"/>
  <c r="YQ150" i="3"/>
  <c r="XR149" i="3"/>
  <c r="AAA149" i="3"/>
  <c r="AAV162" i="3"/>
  <c r="YM162" i="3"/>
  <c r="XE110" i="3"/>
  <c r="ZN110" i="3"/>
  <c r="XQ127" i="3"/>
  <c r="ZZ127" i="3"/>
  <c r="WW54" i="3"/>
  <c r="ZF54" i="3"/>
  <c r="YM137" i="3"/>
  <c r="AAV137" i="3"/>
  <c r="XD121" i="3"/>
  <c r="ZM121" i="3"/>
  <c r="ZZ38" i="3"/>
  <c r="XQ38" i="3"/>
  <c r="ZY89" i="3"/>
  <c r="XP89" i="3"/>
  <c r="XK20" i="3"/>
  <c r="ZT20" i="3"/>
  <c r="XZ47" i="3"/>
  <c r="AAI47" i="3"/>
  <c r="AAB51" i="3"/>
  <c r="XS51" i="3"/>
  <c r="XR98" i="3"/>
  <c r="AAA98" i="3"/>
  <c r="XM42" i="3"/>
  <c r="ZV42" i="3"/>
  <c r="XA61" i="3"/>
  <c r="ZJ61" i="3"/>
  <c r="ZY36" i="3"/>
  <c r="XP36" i="3"/>
  <c r="ZN145" i="3"/>
  <c r="XE145" i="3"/>
  <c r="WY42" i="3"/>
  <c r="ZH42" i="3"/>
  <c r="YI6" i="3"/>
  <c r="AAR6" i="3"/>
  <c r="XB6" i="3"/>
  <c r="ZK6" i="3"/>
  <c r="YN6" i="3"/>
  <c r="AAW6" i="3"/>
  <c r="ZV104" i="3"/>
  <c r="XM104" i="3"/>
  <c r="XL194" i="3"/>
  <c r="ZU194" i="3"/>
  <c r="ZZ12" i="3"/>
  <c r="XQ12" i="3"/>
  <c r="AAM74" i="3"/>
  <c r="YD74" i="3"/>
  <c r="ZQ63" i="3"/>
  <c r="XH63" i="3"/>
  <c r="AAY155" i="3"/>
  <c r="YP155" i="3"/>
  <c r="XP129" i="3"/>
  <c r="ZY129" i="3"/>
  <c r="XO34" i="3"/>
  <c r="ZX34" i="3"/>
  <c r="AAA45" i="3"/>
  <c r="XR45" i="3"/>
  <c r="AAX37" i="3"/>
  <c r="YO37" i="3"/>
  <c r="ZO76" i="3"/>
  <c r="XF76" i="3"/>
  <c r="AAX124" i="3"/>
  <c r="YO124" i="3"/>
  <c r="WW168" i="3"/>
  <c r="ZF168" i="3"/>
  <c r="XC145" i="3"/>
  <c r="ZL145" i="3"/>
  <c r="WY7" i="3"/>
  <c r="ZH7" i="3"/>
  <c r="WZ142" i="3"/>
  <c r="ZI142" i="3"/>
  <c r="XL22" i="3"/>
  <c r="ZU22" i="3"/>
  <c r="ZT88" i="3"/>
  <c r="XK88" i="3"/>
  <c r="YD10" i="3"/>
  <c r="AAM10" i="3"/>
  <c r="YQ31" i="3"/>
  <c r="AAZ31" i="3"/>
  <c r="NX132" i="3"/>
  <c r="QJ132" i="3"/>
  <c r="NM132" i="3" s="1"/>
  <c r="XZ121" i="3"/>
  <c r="AAI121" i="3"/>
  <c r="XS163" i="3"/>
  <c r="AAB163" i="3"/>
  <c r="XB3" i="3"/>
  <c r="ZK3" i="3"/>
  <c r="US206" i="3"/>
  <c r="US207" i="3"/>
  <c r="ZK26" i="3"/>
  <c r="XB26" i="3"/>
  <c r="XR17" i="3"/>
  <c r="AAA17" i="3"/>
  <c r="WY22" i="3"/>
  <c r="ZH22" i="3"/>
  <c r="AAA110" i="3"/>
  <c r="XR110" i="3"/>
  <c r="ZQ9" i="3"/>
  <c r="XH9" i="3"/>
  <c r="YO138" i="3"/>
  <c r="AAX138" i="3"/>
  <c r="YQ24" i="3"/>
  <c r="AAZ24" i="3"/>
  <c r="XS22" i="3"/>
  <c r="AAB22" i="3"/>
  <c r="OF83" i="3"/>
  <c r="NL83" i="3" s="1"/>
  <c r="NW83" i="3"/>
  <c r="WT53" i="3"/>
  <c r="AAD130" i="3"/>
  <c r="XU130" i="3"/>
  <c r="ZN151" i="3"/>
  <c r="XE151" i="3"/>
  <c r="ZF112" i="3"/>
  <c r="WW112" i="3"/>
  <c r="AAB122" i="3"/>
  <c r="XS122" i="3"/>
  <c r="XH141" i="3"/>
  <c r="ZQ141" i="3"/>
  <c r="AAY88" i="3"/>
  <c r="YP88" i="3"/>
  <c r="XO127" i="3"/>
  <c r="ZX127" i="3"/>
  <c r="ZK143" i="3"/>
  <c r="XB143" i="3"/>
  <c r="YM18" i="3"/>
  <c r="AAV18" i="3"/>
  <c r="XI88" i="3"/>
  <c r="ZR88" i="3"/>
  <c r="YM83" i="3"/>
  <c r="AAV83" i="3"/>
  <c r="XT96" i="3"/>
  <c r="AAC96" i="3"/>
  <c r="ZY116" i="3"/>
  <c r="XP116" i="3"/>
  <c r="YN86" i="3"/>
  <c r="AAW86" i="3"/>
  <c r="ZY154" i="3"/>
  <c r="XP154" i="3"/>
  <c r="YP26" i="3"/>
  <c r="AAY26" i="3"/>
  <c r="XF119" i="3"/>
  <c r="ZO119" i="3"/>
  <c r="YE76" i="3"/>
  <c r="AAN76" i="3"/>
  <c r="YH79" i="3"/>
  <c r="AAQ79" i="3"/>
  <c r="AAR77" i="3"/>
  <c r="YI77" i="3"/>
  <c r="XR195" i="3"/>
  <c r="AAA195" i="3"/>
  <c r="YL158" i="3"/>
  <c r="AAU158" i="3"/>
  <c r="ZP126" i="3"/>
  <c r="XG126" i="3"/>
  <c r="XI44" i="3"/>
  <c r="ZR44" i="3"/>
  <c r="WZ197" i="3"/>
  <c r="ZI197" i="3"/>
  <c r="XI115" i="3"/>
  <c r="ZR115" i="3"/>
  <c r="ZT80" i="3"/>
  <c r="XK80" i="3"/>
  <c r="XA177" i="3"/>
  <c r="ZJ177" i="3"/>
  <c r="WW124" i="3"/>
  <c r="ZF124" i="3"/>
  <c r="ZR150" i="3"/>
  <c r="XI150" i="3"/>
  <c r="ZF31" i="3"/>
  <c r="WW31" i="3"/>
  <c r="ZF190" i="3"/>
  <c r="WW190" i="3"/>
  <c r="ZI193" i="3"/>
  <c r="WZ193" i="3"/>
  <c r="XQ159" i="3"/>
  <c r="ZZ159" i="3"/>
  <c r="XH184" i="3"/>
  <c r="ZQ184" i="3"/>
  <c r="XG87" i="3"/>
  <c r="ZP87" i="3"/>
  <c r="XE178" i="3"/>
  <c r="ZN178" i="3"/>
  <c r="XR36" i="3"/>
  <c r="AAA36" i="3"/>
  <c r="ZF19" i="3"/>
  <c r="WW19" i="3"/>
  <c r="ZI8" i="3"/>
  <c r="WZ8" i="3"/>
  <c r="YP7" i="3"/>
  <c r="AAY7" i="3"/>
  <c r="ZK4" i="3"/>
  <c r="XB4" i="3"/>
  <c r="AAM26" i="3"/>
  <c r="YD26" i="3"/>
  <c r="ZZ106" i="3"/>
  <c r="XQ106" i="3"/>
  <c r="XJ109" i="3"/>
  <c r="ZS109" i="3"/>
  <c r="AAC190" i="3"/>
  <c r="XT190" i="3"/>
  <c r="XM67" i="3"/>
  <c r="ZV67" i="3"/>
  <c r="YD168" i="3"/>
  <c r="AAM168" i="3"/>
  <c r="ZT125" i="3"/>
  <c r="XK125" i="3"/>
  <c r="ZQ46" i="3"/>
  <c r="XH46" i="3"/>
  <c r="XK143" i="3"/>
  <c r="ZT143" i="3"/>
  <c r="AAZ34" i="3"/>
  <c r="YQ34" i="3"/>
  <c r="AAB20" i="3"/>
  <c r="XS20" i="3"/>
  <c r="XD77" i="3"/>
  <c r="ZM77" i="3"/>
  <c r="XK135" i="3"/>
  <c r="ZT135" i="3"/>
  <c r="WZ21" i="3"/>
  <c r="ZI21" i="3"/>
  <c r="XD6" i="3"/>
  <c r="ZM6" i="3"/>
  <c r="ZQ68" i="3"/>
  <c r="XH68" i="3"/>
  <c r="AAW153" i="3"/>
  <c r="YN153" i="3"/>
  <c r="XK4" i="3"/>
  <c r="ZT4" i="3"/>
  <c r="XB173" i="3"/>
  <c r="ZK173" i="3"/>
  <c r="YP147" i="3"/>
  <c r="AAY147" i="3"/>
  <c r="ZV144" i="3"/>
  <c r="XM144" i="3"/>
  <c r="XT81" i="3"/>
  <c r="AAC81" i="3"/>
  <c r="YD68" i="3"/>
  <c r="AAM68" i="3"/>
  <c r="XL172" i="3"/>
  <c r="ZU172" i="3"/>
  <c r="AAR153" i="3"/>
  <c r="YI153" i="3"/>
  <c r="AAC19" i="3"/>
  <c r="XT19" i="3"/>
  <c r="AAR67" i="3"/>
  <c r="YI67" i="3"/>
  <c r="ZU47" i="3"/>
  <c r="XL47" i="3"/>
  <c r="XL9" i="3"/>
  <c r="ZU9" i="3"/>
  <c r="AAZ45" i="3"/>
  <c r="YQ45" i="3"/>
  <c r="AAM6" i="3"/>
  <c r="YD6" i="3"/>
  <c r="ZX194" i="3"/>
  <c r="XO194" i="3"/>
  <c r="ZX113" i="3"/>
  <c r="XO113" i="3"/>
  <c r="YQ123" i="3"/>
  <c r="AAZ123" i="3"/>
  <c r="XP111" i="3"/>
  <c r="ZY111" i="3"/>
  <c r="AAA114" i="3"/>
  <c r="XR114" i="3"/>
  <c r="YO98" i="3"/>
  <c r="AAX98" i="3"/>
  <c r="ZX77" i="3"/>
  <c r="XO77" i="3"/>
  <c r="XM47" i="3"/>
  <c r="ZV47" i="3"/>
  <c r="YM87" i="3"/>
  <c r="AAV87" i="3"/>
  <c r="XD48" i="3"/>
  <c r="ZM48" i="3"/>
  <c r="XU45" i="3"/>
  <c r="AAD45" i="3"/>
  <c r="ZH93" i="3"/>
  <c r="WY93" i="3"/>
  <c r="WZ62" i="3"/>
  <c r="ZI62" i="3"/>
  <c r="ZM86" i="3"/>
  <c r="XD86" i="3"/>
  <c r="WW192" i="3"/>
  <c r="ZF192" i="3"/>
  <c r="AAZ191" i="3"/>
  <c r="YQ191" i="3"/>
  <c r="AAR146" i="3"/>
  <c r="YI146" i="3"/>
  <c r="XP39" i="3"/>
  <c r="ZY39" i="3"/>
  <c r="ZH122" i="3"/>
  <c r="WY122" i="3"/>
  <c r="XH8" i="3"/>
  <c r="ZQ8" i="3"/>
  <c r="YO142" i="3"/>
  <c r="AAX142" i="3"/>
  <c r="AAW113" i="3"/>
  <c r="YN113" i="3"/>
  <c r="YQ5" i="3"/>
  <c r="AAZ5" i="3"/>
  <c r="XS77" i="3"/>
  <c r="AAB77" i="3"/>
  <c r="ZU132" i="3"/>
  <c r="XL132" i="3"/>
  <c r="NW95" i="3"/>
  <c r="OF95" i="3"/>
  <c r="NL95" i="3" s="1"/>
  <c r="ZK33" i="3"/>
  <c r="XB33" i="3"/>
  <c r="XR199" i="3"/>
  <c r="AAA199" i="3"/>
  <c r="WZ128" i="3"/>
  <c r="ZI128" i="3"/>
  <c r="XA119" i="3"/>
  <c r="ZJ119" i="3"/>
  <c r="XJ118" i="3"/>
  <c r="ZS118" i="3"/>
  <c r="YN21" i="3"/>
  <c r="AAW21" i="3"/>
  <c r="XO123" i="3"/>
  <c r="ZX123" i="3"/>
  <c r="ZM158" i="3"/>
  <c r="XD158" i="3"/>
  <c r="YM40" i="3"/>
  <c r="AAV40" i="3"/>
  <c r="YQ129" i="3"/>
  <c r="AAZ129" i="3"/>
  <c r="AAR84" i="3"/>
  <c r="YI84" i="3"/>
  <c r="AAW8" i="3"/>
  <c r="YN8" i="3"/>
  <c r="VX206" i="3"/>
  <c r="AAO42" i="3"/>
  <c r="YF42" i="3"/>
  <c r="YD116" i="3"/>
  <c r="AAM116" i="3"/>
  <c r="AAL124" i="3"/>
  <c r="YC124" i="3"/>
  <c r="WZ117" i="3"/>
  <c r="ZI117" i="3"/>
  <c r="NW115" i="3"/>
  <c r="OF115" i="3"/>
  <c r="NL115" i="3" s="1"/>
  <c r="YQ16" i="3"/>
  <c r="AAZ16" i="3"/>
  <c r="AAD117" i="3"/>
  <c r="XU117" i="3"/>
  <c r="YQ83" i="3"/>
  <c r="AAZ83" i="3"/>
  <c r="AAV102" i="3"/>
  <c r="YM102" i="3"/>
  <c r="ZM197" i="3"/>
  <c r="XD197" i="3"/>
  <c r="YM120" i="3"/>
  <c r="AAV120" i="3"/>
  <c r="AAQ22" i="3"/>
  <c r="YH22" i="3"/>
  <c r="ZR48" i="3"/>
  <c r="XI48" i="3"/>
  <c r="XT172" i="3"/>
  <c r="AAC172" i="3"/>
  <c r="YF59" i="3"/>
  <c r="AAO59" i="3"/>
  <c r="AAY120" i="3"/>
  <c r="YP120" i="3"/>
  <c r="AAM195" i="3"/>
  <c r="YD195" i="3"/>
  <c r="WZ141" i="3"/>
  <c r="ZI141" i="3"/>
  <c r="ZO171" i="3"/>
  <c r="XF171" i="3"/>
  <c r="ZK45" i="3"/>
  <c r="XB45" i="3"/>
  <c r="YQ162" i="3"/>
  <c r="AAZ162" i="3"/>
  <c r="AAD198" i="3"/>
  <c r="XU198" i="3"/>
  <c r="XU178" i="3"/>
  <c r="AAD178" i="3"/>
  <c r="AAX189" i="3"/>
  <c r="YO189" i="3"/>
  <c r="XQ52" i="3"/>
  <c r="ZZ52" i="3"/>
  <c r="WY149" i="3"/>
  <c r="ZH149" i="3"/>
  <c r="ZX141" i="3"/>
  <c r="XO141" i="3"/>
  <c r="NX126" i="3"/>
  <c r="QJ126" i="3"/>
  <c r="NM126" i="3" s="1"/>
  <c r="YI169" i="3"/>
  <c r="AAR169" i="3"/>
  <c r="AAY56" i="3"/>
  <c r="YP56" i="3"/>
  <c r="ZX62" i="3"/>
  <c r="XO62" i="3"/>
  <c r="YF63" i="3"/>
  <c r="AAO63" i="3"/>
  <c r="ZS9" i="3"/>
  <c r="XJ9" i="3"/>
  <c r="YF29" i="3"/>
  <c r="AAO29" i="3"/>
  <c r="YP79" i="3"/>
  <c r="AAY79" i="3"/>
  <c r="ZY61" i="3"/>
  <c r="XP61" i="3"/>
  <c r="ZH129" i="3"/>
  <c r="WY129" i="3"/>
  <c r="YP30" i="3"/>
  <c r="AAY30" i="3"/>
  <c r="XA183" i="3"/>
  <c r="ZJ183" i="3"/>
  <c r="AAD121" i="3"/>
  <c r="XU121" i="3"/>
  <c r="ZN86" i="3"/>
  <c r="XE86" i="3"/>
  <c r="AAC29" i="3"/>
  <c r="XT29" i="3"/>
  <c r="ZU124" i="3"/>
  <c r="XL124" i="3"/>
  <c r="YD58" i="3"/>
  <c r="AAM58" i="3"/>
  <c r="AAR54" i="3"/>
  <c r="YI54" i="3"/>
  <c r="YF57" i="3"/>
  <c r="AAO57" i="3"/>
  <c r="WZ95" i="3"/>
  <c r="ZI95" i="3"/>
  <c r="ZT58" i="3"/>
  <c r="XK58" i="3"/>
  <c r="XK144" i="3"/>
  <c r="ZT144" i="3"/>
  <c r="ZS186" i="3"/>
  <c r="XJ186" i="3"/>
  <c r="XR174" i="3"/>
  <c r="AAA174" i="3"/>
  <c r="ZN193" i="3"/>
  <c r="XE193" i="3"/>
  <c r="ZF132" i="3"/>
  <c r="WW132" i="3"/>
  <c r="ZO190" i="3"/>
  <c r="XF190" i="3"/>
  <c r="ZS49" i="3"/>
  <c r="XJ49" i="3"/>
  <c r="AAB89" i="3"/>
  <c r="XS89" i="3"/>
  <c r="XF82" i="3"/>
  <c r="ZO82" i="3"/>
  <c r="YO49" i="3"/>
  <c r="AAX49" i="3"/>
  <c r="XM108" i="3"/>
  <c r="ZV108" i="3"/>
  <c r="XD13" i="3"/>
  <c r="ZM13" i="3"/>
  <c r="AAV125" i="3"/>
  <c r="YM125" i="3"/>
  <c r="ZV32" i="3"/>
  <c r="XM32" i="3"/>
  <c r="AAD137" i="3"/>
  <c r="XU137" i="3"/>
  <c r="XL156" i="3"/>
  <c r="ZU156" i="3"/>
  <c r="AAX137" i="3"/>
  <c r="YO137" i="3"/>
  <c r="XQ54" i="3"/>
  <c r="ZZ54" i="3"/>
  <c r="ZH140" i="3"/>
  <c r="WY140" i="3"/>
  <c r="NX133" i="3"/>
  <c r="QJ133" i="3"/>
  <c r="NM133" i="3" s="1"/>
  <c r="ZG67" i="3"/>
  <c r="WX67" i="3"/>
  <c r="XP117" i="3"/>
  <c r="ZY117" i="3"/>
  <c r="XT18" i="3"/>
  <c r="AAC18" i="3"/>
  <c r="YD100" i="3"/>
  <c r="AAM100" i="3"/>
  <c r="ZV183" i="3"/>
  <c r="XM183" i="3"/>
  <c r="ZF134" i="3"/>
  <c r="WW134" i="3"/>
  <c r="AAR74" i="3"/>
  <c r="YI74" i="3"/>
  <c r="AAV73" i="3"/>
  <c r="YM73" i="3"/>
  <c r="WY3" i="3"/>
  <c r="ZH3" i="3"/>
  <c r="UP206" i="3"/>
  <c r="UP207" i="3"/>
  <c r="ZM187" i="3"/>
  <c r="XD187" i="3"/>
  <c r="AAM80" i="3"/>
  <c r="YD80" i="3"/>
  <c r="NW156" i="3"/>
  <c r="OF156" i="3"/>
  <c r="NL156" i="3" s="1"/>
  <c r="AAW138" i="3"/>
  <c r="YN138" i="3"/>
  <c r="XN172" i="3"/>
  <c r="ZW172" i="3"/>
  <c r="XR137" i="3"/>
  <c r="AAA137" i="3"/>
  <c r="YH185" i="3"/>
  <c r="AAQ185" i="3"/>
  <c r="ZT197" i="3"/>
  <c r="XK197" i="3"/>
  <c r="XL163" i="3"/>
  <c r="ZU163" i="3"/>
  <c r="ZJ43" i="3"/>
  <c r="XA43" i="3"/>
  <c r="ZW140" i="3"/>
  <c r="XN140" i="3"/>
  <c r="ZU85" i="3"/>
  <c r="ZC85" i="3" s="1"/>
  <c r="XL85" i="3"/>
  <c r="XO92" i="3"/>
  <c r="ZX92" i="3"/>
  <c r="ZV8" i="3"/>
  <c r="XM8" i="3"/>
  <c r="XQ85" i="3"/>
  <c r="ZZ85" i="3"/>
  <c r="ZS135" i="3"/>
  <c r="XJ135" i="3"/>
  <c r="AAP152" i="3"/>
  <c r="YG152" i="3"/>
  <c r="ZS37" i="3"/>
  <c r="XJ37" i="3"/>
  <c r="ZL63" i="3"/>
  <c r="XC63" i="3"/>
  <c r="AAT90" i="3"/>
  <c r="YK90" i="3"/>
  <c r="XZ8" i="3"/>
  <c r="AAI8" i="3"/>
  <c r="ZX188" i="3"/>
  <c r="XO188" i="3"/>
  <c r="ZO138" i="3"/>
  <c r="XF138" i="3"/>
  <c r="ZP53" i="3"/>
  <c r="XG53" i="3"/>
  <c r="XH199" i="3"/>
  <c r="ZQ199" i="3"/>
  <c r="NW5" i="3"/>
  <c r="OF5" i="3"/>
  <c r="NL5" i="3" s="1"/>
  <c r="AAU92" i="3"/>
  <c r="YL92" i="3"/>
  <c r="YC179" i="3"/>
  <c r="AAL179" i="3"/>
  <c r="YO33" i="3"/>
  <c r="AAX33" i="3"/>
  <c r="AAL79" i="3"/>
  <c r="YC79" i="3"/>
  <c r="AAI29" i="3"/>
  <c r="XZ29" i="3"/>
  <c r="XA180" i="3"/>
  <c r="ZJ180" i="3"/>
  <c r="XO76" i="3"/>
  <c r="ZX76" i="3"/>
  <c r="ZZ115" i="3"/>
  <c r="XQ115" i="3"/>
  <c r="XC187" i="3"/>
  <c r="ZL187" i="3"/>
  <c r="ZJ107" i="3"/>
  <c r="XA107" i="3"/>
  <c r="AAD48" i="3"/>
  <c r="XU48" i="3"/>
  <c r="ZF36" i="3"/>
  <c r="WW36" i="3"/>
  <c r="AAZ192" i="3"/>
  <c r="YQ192" i="3"/>
  <c r="AAY192" i="3"/>
  <c r="YP192" i="3"/>
  <c r="ZY84" i="3"/>
  <c r="XP84" i="3"/>
  <c r="XB83" i="3"/>
  <c r="ZK83" i="3"/>
  <c r="XR61" i="3"/>
  <c r="AAA61" i="3"/>
  <c r="XD34" i="3"/>
  <c r="ZM34" i="3"/>
  <c r="XU160" i="3"/>
  <c r="AAD160" i="3"/>
  <c r="WC206" i="3"/>
  <c r="WC207" i="3"/>
  <c r="AAU3" i="3"/>
  <c r="YL3" i="3"/>
  <c r="AAM48" i="3"/>
  <c r="YD48" i="3"/>
  <c r="XB12" i="3"/>
  <c r="ZK12" i="3"/>
  <c r="AAR15" i="3"/>
  <c r="YI15" i="3"/>
  <c r="YP50" i="3"/>
  <c r="AAY50" i="3"/>
  <c r="AAV55" i="3"/>
  <c r="YM55" i="3"/>
  <c r="AAI85" i="3"/>
  <c r="XZ85" i="3"/>
  <c r="XP138" i="3"/>
  <c r="ZY138" i="3"/>
  <c r="ZY6" i="3"/>
  <c r="XP6" i="3"/>
  <c r="ABA56" i="3"/>
  <c r="YR56" i="3"/>
  <c r="AAA198" i="3"/>
  <c r="XR198" i="3"/>
  <c r="WZ157" i="3"/>
  <c r="ZI157" i="3"/>
  <c r="ZV164" i="3"/>
  <c r="XM164" i="3"/>
  <c r="AAW85" i="3"/>
  <c r="YN85" i="3"/>
  <c r="ZY123" i="3"/>
  <c r="XP123" i="3"/>
  <c r="AAI55" i="3"/>
  <c r="XZ55" i="3"/>
  <c r="ZZ49" i="3"/>
  <c r="XQ49" i="3"/>
  <c r="XT49" i="3"/>
  <c r="AAC49" i="3"/>
  <c r="XP81" i="3"/>
  <c r="ZY81" i="3"/>
  <c r="ZH84" i="3"/>
  <c r="WY84" i="3"/>
  <c r="ZT75" i="3"/>
  <c r="XK75" i="3"/>
  <c r="XQ24" i="3"/>
  <c r="ZZ24" i="3"/>
  <c r="XC178" i="3"/>
  <c r="ZL178" i="3"/>
  <c r="XM182" i="3"/>
  <c r="ZV182" i="3"/>
  <c r="XP163" i="3"/>
  <c r="ZY163" i="3"/>
  <c r="XO102" i="3"/>
  <c r="ZX102" i="3"/>
  <c r="XA179" i="3"/>
  <c r="ZJ179" i="3"/>
  <c r="AAD126" i="3"/>
  <c r="XU126" i="3"/>
  <c r="ZG58" i="3"/>
  <c r="WX58" i="3"/>
  <c r="XC85" i="3"/>
  <c r="ZL85" i="3"/>
  <c r="XF79" i="3"/>
  <c r="ZO79" i="3"/>
  <c r="YP20" i="3"/>
  <c r="AAY20" i="3"/>
  <c r="AAM73" i="3"/>
  <c r="YD73" i="3"/>
  <c r="WW163" i="3"/>
  <c r="ZF163" i="3"/>
  <c r="ZZ134" i="3"/>
  <c r="XQ134" i="3"/>
  <c r="ZF89" i="3"/>
  <c r="WW89" i="3"/>
  <c r="ZM157" i="3"/>
  <c r="XD157" i="3"/>
  <c r="NV101" i="3"/>
  <c r="KX101" i="3"/>
  <c r="NK101" i="3" s="1"/>
  <c r="YM9" i="3"/>
  <c r="AAV9" i="3"/>
  <c r="NV127" i="3"/>
  <c r="KX127" i="3"/>
  <c r="NK127" i="3" s="1"/>
  <c r="AAD65" i="3"/>
  <c r="XU65" i="3"/>
  <c r="OF182" i="3"/>
  <c r="NL182" i="3" s="1"/>
  <c r="NW182" i="3"/>
  <c r="YN111" i="3"/>
  <c r="AAW111" i="3"/>
  <c r="ZG102" i="3"/>
  <c r="WX102" i="3"/>
  <c r="ZQ18" i="3"/>
  <c r="XH18" i="3"/>
  <c r="AAV41" i="3"/>
  <c r="YM41" i="3"/>
  <c r="XB159" i="3"/>
  <c r="ZK159" i="3"/>
  <c r="ZF58" i="3"/>
  <c r="WW58" i="3"/>
  <c r="XQ33" i="3"/>
  <c r="ZZ33" i="3"/>
  <c r="ZK50" i="3"/>
  <c r="XB50" i="3"/>
  <c r="XQ14" i="3"/>
  <c r="ZZ14" i="3"/>
  <c r="AAA87" i="3"/>
  <c r="XR87" i="3"/>
  <c r="YI26" i="3"/>
  <c r="AAR26" i="3"/>
  <c r="KX71" i="3"/>
  <c r="NK71" i="3" s="1"/>
  <c r="NV71" i="3"/>
  <c r="ZZ76" i="3"/>
  <c r="XQ76" i="3"/>
  <c r="YO20" i="3"/>
  <c r="AAX20" i="3"/>
  <c r="XS195" i="3"/>
  <c r="AAB195" i="3"/>
  <c r="AAM178" i="3"/>
  <c r="YD178" i="3"/>
  <c r="XL153" i="3"/>
  <c r="ZU153" i="3"/>
  <c r="AAX27" i="3"/>
  <c r="YO27" i="3"/>
  <c r="YI93" i="3"/>
  <c r="AAR93" i="3"/>
  <c r="ZV107" i="3"/>
  <c r="XM107" i="3"/>
  <c r="AAR48" i="3"/>
  <c r="YI48" i="3"/>
  <c r="OF180" i="3"/>
  <c r="NL180" i="3" s="1"/>
  <c r="NW180" i="3"/>
  <c r="YM168" i="3"/>
  <c r="AAV168" i="3"/>
  <c r="ZF135" i="3"/>
  <c r="WW135" i="3"/>
  <c r="ZX78" i="3"/>
  <c r="XO78" i="3"/>
  <c r="ZQ126" i="3"/>
  <c r="XH126" i="3"/>
  <c r="ZX116" i="3"/>
  <c r="XO116" i="3"/>
  <c r="YP44" i="3"/>
  <c r="AAY44" i="3"/>
  <c r="XP127" i="3"/>
  <c r="ZY127" i="3"/>
  <c r="ZL151" i="3"/>
  <c r="XC151" i="3"/>
  <c r="XE121" i="3"/>
  <c r="ZN121" i="3"/>
  <c r="XH17" i="3"/>
  <c r="ZQ17" i="3"/>
  <c r="ZM31" i="3"/>
  <c r="XD31" i="3"/>
  <c r="AAU32" i="3"/>
  <c r="YL32" i="3"/>
  <c r="YL78" i="3"/>
  <c r="AAU78" i="3"/>
  <c r="XK62" i="3"/>
  <c r="ZT62" i="3"/>
  <c r="WZ10" i="3"/>
  <c r="ZI10" i="3"/>
  <c r="ZG132" i="3"/>
  <c r="WX132" i="3"/>
  <c r="XU20" i="3"/>
  <c r="AAD20" i="3"/>
  <c r="ZJ139" i="3"/>
  <c r="XA139" i="3"/>
  <c r="ZF90" i="3"/>
  <c r="WW90" i="3"/>
  <c r="XR165" i="3"/>
  <c r="AAA165" i="3"/>
  <c r="YH37" i="3"/>
  <c r="AAQ37" i="3"/>
  <c r="AAY41" i="3"/>
  <c r="YP41" i="3"/>
  <c r="XD107" i="3"/>
  <c r="ZM107" i="3"/>
  <c r="XT200" i="3"/>
  <c r="AAC200" i="3"/>
  <c r="XP167" i="3"/>
  <c r="ZY167" i="3"/>
  <c r="XT133" i="3"/>
  <c r="AAC133" i="3"/>
  <c r="YD12" i="3"/>
  <c r="AAM12" i="3"/>
  <c r="AAD128" i="3"/>
  <c r="XU128" i="3"/>
  <c r="ZT198" i="3"/>
  <c r="XK198" i="3"/>
  <c r="ZF195" i="3"/>
  <c r="WW195" i="3"/>
  <c r="XJ160" i="3"/>
  <c r="ZS160" i="3"/>
  <c r="ZU171" i="3"/>
  <c r="XL171" i="3"/>
  <c r="ZG194" i="3"/>
  <c r="WX194" i="3"/>
  <c r="XG96" i="3"/>
  <c r="ZP96" i="3"/>
  <c r="YL118" i="3"/>
  <c r="AAU118" i="3"/>
  <c r="AAA41" i="3"/>
  <c r="XR41" i="3"/>
  <c r="YO141" i="3"/>
  <c r="AAX141" i="3"/>
  <c r="YF19" i="3"/>
  <c r="AAO19" i="3"/>
  <c r="YP127" i="3"/>
  <c r="AAY127" i="3"/>
  <c r="YF44" i="3"/>
  <c r="AAO44" i="3"/>
  <c r="XE64" i="3"/>
  <c r="ZN64" i="3"/>
  <c r="XK91" i="3"/>
  <c r="ZT91" i="3"/>
  <c r="YO191" i="3"/>
  <c r="AAX191" i="3"/>
  <c r="AAI167" i="3"/>
  <c r="XZ167" i="3"/>
  <c r="ZJ194" i="3"/>
  <c r="XA194" i="3"/>
  <c r="XC174" i="3"/>
  <c r="ZL174" i="3"/>
  <c r="XH65" i="3"/>
  <c r="ZQ65" i="3"/>
  <c r="XF47" i="3"/>
  <c r="ZO47" i="3"/>
  <c r="YP4" i="3"/>
  <c r="AAY4" i="3"/>
  <c r="NW77" i="3"/>
  <c r="OF77" i="3"/>
  <c r="NL77" i="3" s="1"/>
  <c r="XF13" i="3"/>
  <c r="ZO13" i="3"/>
  <c r="AAA186" i="3"/>
  <c r="XR186" i="3"/>
  <c r="XQ192" i="3"/>
  <c r="ZZ192" i="3"/>
  <c r="ZV5" i="3"/>
  <c r="XM5" i="3"/>
  <c r="AAI127" i="3"/>
  <c r="XZ127" i="3"/>
  <c r="XT188" i="3"/>
  <c r="AAC188" i="3"/>
  <c r="ZN25" i="3"/>
  <c r="XE25" i="3"/>
  <c r="ZQ186" i="3"/>
  <c r="XH186" i="3"/>
  <c r="WY85" i="3"/>
  <c r="ZH85" i="3"/>
  <c r="OF25" i="3"/>
  <c r="NL25" i="3" s="1"/>
  <c r="NW25" i="3"/>
  <c r="ZQ87" i="3"/>
  <c r="XH87" i="3"/>
  <c r="NW24" i="3"/>
  <c r="OF24" i="3"/>
  <c r="NL24" i="3" s="1"/>
  <c r="XO11" i="3"/>
  <c r="ZX11" i="3"/>
  <c r="YD105" i="3"/>
  <c r="AAM105" i="3"/>
  <c r="XF178" i="3"/>
  <c r="ZO178" i="3"/>
  <c r="ZV199" i="3"/>
  <c r="XM199" i="3"/>
  <c r="XU127" i="3"/>
  <c r="AAD127" i="3"/>
  <c r="YM173" i="3"/>
  <c r="AAV173" i="3"/>
  <c r="AAX93" i="3"/>
  <c r="YO93" i="3"/>
  <c r="ZM40" i="3"/>
  <c r="XD40" i="3"/>
  <c r="ZU55" i="3"/>
  <c r="XL55" i="3"/>
  <c r="WY59" i="3"/>
  <c r="WS59" i="3" s="1"/>
  <c r="ZH59" i="3"/>
  <c r="ZB59" i="3" s="1"/>
  <c r="AAR127" i="3"/>
  <c r="YI127" i="3"/>
  <c r="YI83" i="3"/>
  <c r="AAR83" i="3"/>
  <c r="AAD167" i="3"/>
  <c r="XU167" i="3"/>
  <c r="XD126" i="3"/>
  <c r="ZM126" i="3"/>
  <c r="XQ154" i="3"/>
  <c r="ZZ154" i="3"/>
  <c r="ZX196" i="3"/>
  <c r="XO196" i="3"/>
  <c r="XM109" i="3"/>
  <c r="ZV109" i="3"/>
  <c r="YM93" i="3"/>
  <c r="AAV93" i="3"/>
  <c r="YQ17" i="3"/>
  <c r="AAZ17" i="3"/>
  <c r="AAM37" i="3"/>
  <c r="YD37" i="3"/>
  <c r="YI140" i="3"/>
  <c r="AAR140" i="3"/>
  <c r="AAB23" i="3"/>
  <c r="XS23" i="3"/>
  <c r="YO12" i="3"/>
  <c r="AAX12" i="3"/>
  <c r="YI152" i="3"/>
  <c r="AAR152" i="3"/>
  <c r="AAR37" i="3"/>
  <c r="YI37" i="3"/>
  <c r="AAR177" i="3"/>
  <c r="YI177" i="3"/>
  <c r="AAW176" i="3"/>
  <c r="YN176" i="3"/>
  <c r="XH159" i="3"/>
  <c r="ZQ159" i="3"/>
  <c r="XS143" i="3"/>
  <c r="AAB143" i="3"/>
  <c r="XS159" i="3"/>
  <c r="AAB159" i="3"/>
  <c r="YO7" i="3"/>
  <c r="AAX7" i="3"/>
  <c r="AAB3" i="3"/>
  <c r="XS3" i="3"/>
  <c r="VJ206" i="3"/>
  <c r="VJ207" i="3"/>
  <c r="KX115" i="3"/>
  <c r="NK115" i="3" s="1"/>
  <c r="NV115" i="3"/>
  <c r="XR35" i="3"/>
  <c r="AAA35" i="3"/>
  <c r="XT138" i="3"/>
  <c r="AAC138" i="3"/>
  <c r="XM166" i="3"/>
  <c r="ZV166" i="3"/>
  <c r="ZX176" i="3"/>
  <c r="XO176" i="3"/>
  <c r="ZG78" i="3"/>
  <c r="WX78" i="3"/>
  <c r="ZK106" i="3"/>
  <c r="XB106" i="3"/>
  <c r="ZG51" i="3"/>
  <c r="ZB51" i="3" s="1"/>
  <c r="WX51" i="3"/>
  <c r="AAP94" i="3"/>
  <c r="YG94" i="3"/>
  <c r="XZ23" i="3"/>
  <c r="AAI23" i="3"/>
  <c r="AAA104" i="3"/>
  <c r="XR104" i="3"/>
  <c r="XP76" i="3"/>
  <c r="ZY76" i="3"/>
  <c r="YG53" i="3"/>
  <c r="AAP53" i="3"/>
  <c r="XB87" i="3"/>
  <c r="ZK87" i="3"/>
  <c r="ZN84" i="3"/>
  <c r="XE84" i="3"/>
  <c r="ZU101" i="3"/>
  <c r="XL101" i="3"/>
  <c r="XM27" i="3"/>
  <c r="ZV27" i="3"/>
  <c r="AAO171" i="3"/>
  <c r="YF171" i="3"/>
  <c r="AAM167" i="3"/>
  <c r="YD167" i="3"/>
  <c r="YO73" i="3"/>
  <c r="AAX73" i="3"/>
  <c r="XJ168" i="3"/>
  <c r="ZS168" i="3"/>
  <c r="ZI165" i="3"/>
  <c r="WZ165" i="3"/>
  <c r="AAB118" i="3"/>
  <c r="XS118" i="3"/>
  <c r="ZG150" i="3"/>
  <c r="WX150" i="3"/>
  <c r="XO184" i="3"/>
  <c r="ZX184" i="3"/>
  <c r="YC37" i="3"/>
  <c r="AAL37" i="3"/>
  <c r="YO173" i="3"/>
  <c r="AAX173" i="3"/>
  <c r="ZP92" i="3"/>
  <c r="XG92" i="3"/>
  <c r="XM82" i="3"/>
  <c r="ZV82" i="3"/>
  <c r="XC155" i="3"/>
  <c r="ZL155" i="3"/>
  <c r="AAC98" i="3"/>
  <c r="XT98" i="3"/>
  <c r="YC91" i="3"/>
  <c r="AAL91" i="3"/>
  <c r="ZV122" i="3"/>
  <c r="XM122" i="3"/>
  <c r="YR10" i="3"/>
  <c r="ABA10" i="3"/>
  <c r="XU184" i="3"/>
  <c r="AAD184" i="3"/>
  <c r="ZY197" i="3"/>
  <c r="XP197" i="3"/>
  <c r="AAZ169" i="3"/>
  <c r="YQ169" i="3"/>
  <c r="XJ73" i="3"/>
  <c r="ZS73" i="3"/>
  <c r="YD81" i="3"/>
  <c r="AAM81" i="3"/>
  <c r="AAO196" i="3"/>
  <c r="YF196" i="3"/>
  <c r="YD148" i="3"/>
  <c r="AAM148" i="3"/>
  <c r="OF140" i="3"/>
  <c r="NL140" i="3" s="1"/>
  <c r="NW140" i="3"/>
  <c r="XS136" i="3"/>
  <c r="AAB136" i="3"/>
  <c r="ZG103" i="3"/>
  <c r="ZB103" i="3" s="1"/>
  <c r="WX103" i="3"/>
  <c r="XH4" i="3"/>
  <c r="ZQ4" i="3"/>
  <c r="XS75" i="3"/>
  <c r="AAB75" i="3"/>
  <c r="ZU45" i="3"/>
  <c r="XL45" i="3"/>
  <c r="AAW76" i="3"/>
  <c r="YN76" i="3"/>
  <c r="AAD172" i="3"/>
  <c r="XU172" i="3"/>
  <c r="YM184" i="3"/>
  <c r="AAV184" i="3"/>
  <c r="AAD173" i="3"/>
  <c r="XU173" i="3"/>
  <c r="YQ99" i="3"/>
  <c r="AAZ99" i="3"/>
  <c r="ZV64" i="3"/>
  <c r="XM64" i="3"/>
  <c r="AAX110" i="3"/>
  <c r="YO110" i="3"/>
  <c r="ZJ79" i="3"/>
  <c r="XA79" i="3"/>
  <c r="ZF47" i="3"/>
  <c r="WW47" i="3"/>
  <c r="XE119" i="3"/>
  <c r="ZN119" i="3"/>
  <c r="AAA113" i="3"/>
  <c r="XR113" i="3"/>
  <c r="AAC76" i="3"/>
  <c r="XT76" i="3"/>
  <c r="OF51" i="3"/>
  <c r="NL51" i="3" s="1"/>
  <c r="NW51" i="3"/>
  <c r="ZT189" i="3"/>
  <c r="XK189" i="3"/>
  <c r="ZS189" i="3"/>
  <c r="XJ189" i="3"/>
  <c r="ZZ108" i="3"/>
  <c r="XQ108" i="3"/>
  <c r="ZT175" i="3"/>
  <c r="XK175" i="3"/>
  <c r="ZJ129" i="3"/>
  <c r="XA129" i="3"/>
  <c r="AAR142" i="3"/>
  <c r="YI142" i="3"/>
  <c r="AAR139" i="3"/>
  <c r="YI139" i="3"/>
  <c r="XL142" i="3"/>
  <c r="ZU142" i="3"/>
  <c r="ZL133" i="3"/>
  <c r="XC133" i="3"/>
  <c r="XL54" i="3"/>
  <c r="ZU54" i="3"/>
  <c r="ZO84" i="3"/>
  <c r="XF84" i="3"/>
  <c r="XL27" i="3"/>
  <c r="ZU27" i="3"/>
  <c r="ZQ177" i="3"/>
  <c r="XH177" i="3"/>
  <c r="YI190" i="3"/>
  <c r="AAR190" i="3"/>
  <c r="ZX97" i="3"/>
  <c r="XO97" i="3"/>
  <c r="AAX117" i="3"/>
  <c r="YO117" i="3"/>
  <c r="XM131" i="3"/>
  <c r="ZV131" i="3"/>
  <c r="ZH76" i="3"/>
  <c r="WY76" i="3"/>
  <c r="XS55" i="3"/>
  <c r="AAB55" i="3"/>
  <c r="NV97" i="3"/>
  <c r="KX97" i="3"/>
  <c r="NK97" i="3" s="1"/>
  <c r="XO159" i="3"/>
  <c r="ZX159" i="3"/>
  <c r="XF187" i="3"/>
  <c r="ZO187" i="3"/>
  <c r="XZ104" i="3"/>
  <c r="AAI104" i="3"/>
  <c r="QJ168" i="3"/>
  <c r="NM168" i="3" s="1"/>
  <c r="NX168" i="3"/>
  <c r="AAC154" i="3"/>
  <c r="XT154" i="3"/>
  <c r="AAV171" i="3"/>
  <c r="YM171" i="3"/>
  <c r="AAV23" i="3"/>
  <c r="YM23" i="3"/>
  <c r="YM153" i="3"/>
  <c r="AAV153" i="3"/>
  <c r="ZK88" i="3"/>
  <c r="XB88" i="3"/>
  <c r="ZM65" i="3"/>
  <c r="XD65" i="3"/>
  <c r="XL187" i="3"/>
  <c r="ZU187" i="3"/>
  <c r="XL167" i="3"/>
  <c r="WT167" i="3" s="1"/>
  <c r="ZU167" i="3"/>
  <c r="XL7" i="3"/>
  <c r="ZU7" i="3"/>
  <c r="XH75" i="3"/>
  <c r="ZQ75" i="3"/>
  <c r="XL11" i="3"/>
  <c r="ZU11" i="3"/>
  <c r="AAZ136" i="3"/>
  <c r="YQ136" i="3"/>
  <c r="AAM166" i="3"/>
  <c r="YD166" i="3"/>
  <c r="YH123" i="3"/>
  <c r="AAQ123" i="3"/>
  <c r="XG73" i="3"/>
  <c r="ZP73" i="3"/>
  <c r="XC79" i="3"/>
  <c r="ZL79" i="3"/>
  <c r="XI165" i="3"/>
  <c r="ZR165" i="3"/>
  <c r="XR74" i="3"/>
  <c r="AAA74" i="3"/>
  <c r="ZI63" i="3"/>
  <c r="WZ63" i="3"/>
  <c r="AAM85" i="3"/>
  <c r="YD85" i="3"/>
  <c r="XH33" i="3"/>
  <c r="ZQ33" i="3"/>
  <c r="AAW45" i="3"/>
  <c r="YN45" i="3"/>
  <c r="ZO103" i="3"/>
  <c r="XF103" i="3"/>
  <c r="XT72" i="3"/>
  <c r="AAC72" i="3"/>
  <c r="ZX38" i="3"/>
  <c r="XO38" i="3"/>
  <c r="ZK158" i="3"/>
  <c r="XB158" i="3"/>
  <c r="YM164" i="3"/>
  <c r="AAV164" i="3"/>
  <c r="KX35" i="3"/>
  <c r="NK35" i="3" s="1"/>
  <c r="NV35" i="3"/>
  <c r="XO164" i="3"/>
  <c r="ZX164" i="3"/>
  <c r="XA71" i="3"/>
  <c r="ZJ71" i="3"/>
  <c r="YF7" i="3"/>
  <c r="AAO7" i="3"/>
  <c r="ZN186" i="3"/>
  <c r="XE186" i="3"/>
  <c r="NX153" i="3"/>
  <c r="QJ153" i="3"/>
  <c r="NM153" i="3" s="1"/>
  <c r="ZV19" i="3"/>
  <c r="XM19" i="3"/>
  <c r="XD198" i="3"/>
  <c r="ZM198" i="3"/>
  <c r="XI164" i="3"/>
  <c r="ZR164" i="3"/>
  <c r="YI136" i="3"/>
  <c r="AAR136" i="3"/>
  <c r="YM200" i="3"/>
  <c r="AAV200" i="3"/>
  <c r="XD150" i="3"/>
  <c r="ZM150" i="3"/>
  <c r="WX81" i="3"/>
  <c r="ZG81" i="3"/>
  <c r="ZG164" i="3"/>
  <c r="WX164" i="3"/>
  <c r="ZP187" i="3"/>
  <c r="XG187" i="3"/>
  <c r="XU192" i="3"/>
  <c r="AAD192" i="3"/>
  <c r="AAC119" i="3"/>
  <c r="XT119" i="3"/>
  <c r="XS193" i="3"/>
  <c r="AAB193" i="3"/>
  <c r="WY25" i="3"/>
  <c r="ZH25" i="3"/>
  <c r="AAW81" i="3"/>
  <c r="YN81" i="3"/>
  <c r="XR134" i="3"/>
  <c r="AAA134" i="3"/>
  <c r="ZH41" i="3"/>
  <c r="WY41" i="3"/>
  <c r="WZ25" i="3"/>
  <c r="ZI25" i="3"/>
  <c r="XB46" i="3"/>
  <c r="ZK46" i="3"/>
  <c r="XK44" i="3"/>
  <c r="ZT44" i="3"/>
  <c r="ZS178" i="3"/>
  <c r="XJ178" i="3"/>
  <c r="ZX189" i="3"/>
  <c r="XO189" i="3"/>
  <c r="ZS134" i="3"/>
  <c r="XJ134" i="3"/>
  <c r="XJ82" i="3"/>
  <c r="ZS82" i="3"/>
  <c r="ZZ123" i="3"/>
  <c r="XQ123" i="3"/>
  <c r="AAI74" i="3"/>
  <c r="XZ74" i="3"/>
  <c r="ZM54" i="3"/>
  <c r="XD54" i="3"/>
  <c r="XA98" i="3"/>
  <c r="ZJ98" i="3"/>
  <c r="YM124" i="3"/>
  <c r="AAV124" i="3"/>
  <c r="AAB66" i="3"/>
  <c r="XS66" i="3"/>
  <c r="AAM16" i="3"/>
  <c r="YD16" i="3"/>
  <c r="YN173" i="3"/>
  <c r="AAW173" i="3"/>
  <c r="XC163" i="3"/>
  <c r="ZL163" i="3"/>
  <c r="ZL132" i="3"/>
  <c r="XC132" i="3"/>
  <c r="XO168" i="3"/>
  <c r="ZX168" i="3"/>
  <c r="AAR120" i="3"/>
  <c r="YI120" i="3"/>
  <c r="AAC169" i="3"/>
  <c r="XT169" i="3"/>
  <c r="AAB173" i="3"/>
  <c r="XS173" i="3"/>
  <c r="WW91" i="3"/>
  <c r="ZF91" i="3"/>
  <c r="ZS80" i="3"/>
  <c r="XJ80" i="3"/>
  <c r="ZO90" i="3"/>
  <c r="XF90" i="3"/>
  <c r="ZH143" i="3"/>
  <c r="WY143" i="3"/>
  <c r="XF195" i="3"/>
  <c r="ZO195" i="3"/>
  <c r="AAI198" i="3"/>
  <c r="XZ198" i="3"/>
  <c r="AAM144" i="3"/>
  <c r="YD144" i="3"/>
  <c r="YO131" i="3"/>
  <c r="AAX131" i="3"/>
  <c r="ZK53" i="3"/>
  <c r="XB53" i="3"/>
  <c r="ZG32" i="3"/>
  <c r="WX32" i="3"/>
  <c r="ZH66" i="3"/>
  <c r="WY66" i="3"/>
  <c r="ZZ149" i="3"/>
  <c r="XQ149" i="3"/>
  <c r="XH72" i="3"/>
  <c r="ZQ72" i="3"/>
  <c r="YQ30" i="3"/>
  <c r="AAZ30" i="3"/>
  <c r="ZI126" i="3"/>
  <c r="WZ126" i="3"/>
  <c r="XC54" i="3"/>
  <c r="ZL54" i="3"/>
  <c r="ZK132" i="3"/>
  <c r="XB132" i="3"/>
  <c r="XB89" i="3"/>
  <c r="ZK89" i="3"/>
  <c r="XF110" i="3"/>
  <c r="ZO110" i="3"/>
  <c r="WY168" i="3"/>
  <c r="ZH168" i="3"/>
  <c r="XK166" i="3"/>
  <c r="ZT166" i="3"/>
  <c r="ZY192" i="3"/>
  <c r="XP192" i="3"/>
  <c r="ZL4" i="3"/>
  <c r="XC4" i="3"/>
  <c r="ZV84" i="3"/>
  <c r="XM84" i="3"/>
  <c r="XB115" i="3"/>
  <c r="ZK115" i="3"/>
  <c r="XB60" i="3"/>
  <c r="ZK60" i="3"/>
  <c r="YQ51" i="3"/>
  <c r="AAZ51" i="3"/>
  <c r="ZT23" i="3"/>
  <c r="XK23" i="3"/>
  <c r="AAV17" i="3"/>
  <c r="YM17" i="3"/>
  <c r="AAI137" i="3"/>
  <c r="XZ137" i="3"/>
  <c r="AAZ135" i="3"/>
  <c r="YQ135" i="3"/>
  <c r="WZ175" i="3"/>
  <c r="ZI175" i="3"/>
  <c r="AAW137" i="3"/>
  <c r="YN137" i="3"/>
  <c r="YD76" i="3"/>
  <c r="AAM76" i="3"/>
  <c r="NW118" i="3"/>
  <c r="OF118" i="3"/>
  <c r="NL118" i="3" s="1"/>
  <c r="VO86" i="3"/>
  <c r="QJ37" i="3"/>
  <c r="NM37" i="3" s="1"/>
  <c r="NX37" i="3"/>
  <c r="QN88" i="3"/>
  <c r="QK88" i="3" s="1"/>
  <c r="VO142" i="3"/>
  <c r="NV187" i="3"/>
  <c r="KX187" i="3"/>
  <c r="NK187" i="3" s="1"/>
  <c r="NW3" i="3"/>
  <c r="OF3" i="3"/>
  <c r="VO105" i="3"/>
  <c r="LB134" i="3"/>
  <c r="KY134" i="3" s="1"/>
  <c r="OJ7" i="3"/>
  <c r="OG7" i="3" s="1"/>
  <c r="QN11" i="3"/>
  <c r="QK11" i="3" s="1"/>
  <c r="VO184" i="3"/>
  <c r="QN165" i="3"/>
  <c r="QK165" i="3" s="1"/>
  <c r="OJ11" i="3"/>
  <c r="OG11" i="3" s="1"/>
  <c r="NW4" i="3"/>
  <c r="OF4" i="3"/>
  <c r="NL4" i="3" s="1"/>
  <c r="NV104" i="3"/>
  <c r="KX104" i="3"/>
  <c r="NK104" i="3" s="1"/>
  <c r="QN31" i="3"/>
  <c r="QK31" i="3" s="1"/>
  <c r="OJ76" i="3"/>
  <c r="OG76" i="3" s="1"/>
  <c r="LB122" i="3"/>
  <c r="KY122" i="3" s="1"/>
  <c r="VO192" i="3"/>
  <c r="LB135" i="3"/>
  <c r="KY135" i="3" s="1"/>
  <c r="QN141" i="3"/>
  <c r="QK141" i="3" s="1"/>
  <c r="OJ45" i="3"/>
  <c r="OG45" i="3" s="1"/>
  <c r="VR199" i="3"/>
  <c r="QN87" i="3"/>
  <c r="QK87" i="3" s="1"/>
  <c r="QN167" i="3"/>
  <c r="QK167" i="3" s="1"/>
  <c r="VO84" i="3"/>
  <c r="OF196" i="3"/>
  <c r="NL196" i="3" s="1"/>
  <c r="NW196" i="3"/>
  <c r="QN16" i="3"/>
  <c r="QK16" i="3" s="1"/>
  <c r="OJ94" i="3"/>
  <c r="OG94" i="3" s="1"/>
  <c r="VO26" i="3"/>
  <c r="VO155" i="3"/>
  <c r="LB105" i="3"/>
  <c r="KY105" i="3" s="1"/>
  <c r="OJ184" i="3"/>
  <c r="OG184" i="3" s="1"/>
  <c r="QN136" i="3"/>
  <c r="QK136" i="3" s="1"/>
  <c r="QN85" i="3"/>
  <c r="QK85" i="3" s="1"/>
  <c r="LB141" i="3"/>
  <c r="KY141" i="3" s="1"/>
  <c r="VO55" i="3"/>
  <c r="LB193" i="3"/>
  <c r="KY193" i="3" s="1"/>
  <c r="VO93" i="3"/>
  <c r="QN89" i="3"/>
  <c r="QK89" i="3" s="1"/>
  <c r="VO145" i="3"/>
  <c r="LB52" i="3"/>
  <c r="KY52" i="3" s="1"/>
  <c r="OJ123" i="3"/>
  <c r="OG123" i="3" s="1"/>
  <c r="LB192" i="3"/>
  <c r="KY192" i="3" s="1"/>
  <c r="XF83" i="3"/>
  <c r="ZO83" i="3"/>
  <c r="YD147" i="3"/>
  <c r="AAM147" i="3"/>
  <c r="AAA101" i="3"/>
  <c r="XR101" i="3"/>
  <c r="ZI52" i="3"/>
  <c r="WZ52" i="3"/>
  <c r="ZJ57" i="3"/>
  <c r="XA57" i="3"/>
  <c r="ZK108" i="3"/>
  <c r="XB108" i="3"/>
  <c r="YI130" i="3"/>
  <c r="AAR130" i="3"/>
  <c r="ZO64" i="3"/>
  <c r="XF64" i="3"/>
  <c r="AAC32" i="3"/>
  <c r="XT32" i="3"/>
  <c r="XM188" i="3"/>
  <c r="ZV188" i="3"/>
  <c r="XZ81" i="3"/>
  <c r="AAI81" i="3"/>
  <c r="AAU183" i="3"/>
  <c r="YL183" i="3"/>
  <c r="AAI35" i="3"/>
  <c r="XZ35" i="3"/>
  <c r="XF50" i="3"/>
  <c r="ZO50" i="3"/>
  <c r="WX101" i="3"/>
  <c r="ZG101" i="3"/>
  <c r="ZM128" i="3"/>
  <c r="XD128" i="3"/>
  <c r="YN112" i="3"/>
  <c r="AAW112" i="3"/>
  <c r="WY197" i="3"/>
  <c r="ZH197" i="3"/>
  <c r="WW87" i="3"/>
  <c r="ZF87" i="3"/>
  <c r="AAB27" i="3"/>
  <c r="XS27" i="3"/>
  <c r="ZU51" i="3"/>
  <c r="XL51" i="3"/>
  <c r="YD39" i="3"/>
  <c r="AAM39" i="3"/>
  <c r="XD76" i="3"/>
  <c r="ZM76" i="3"/>
  <c r="XR13" i="3"/>
  <c r="AAA13" i="3"/>
  <c r="AAA92" i="3"/>
  <c r="XR92" i="3"/>
  <c r="ZL101" i="3"/>
  <c r="XC101" i="3"/>
  <c r="AAW98" i="3"/>
  <c r="YN98" i="3"/>
  <c r="XT44" i="3"/>
  <c r="AAC44" i="3"/>
  <c r="YM33" i="3"/>
  <c r="AAV33" i="3"/>
  <c r="ZT200" i="3"/>
  <c r="XK200" i="3"/>
  <c r="AAD133" i="3"/>
  <c r="XU133" i="3"/>
  <c r="XD25" i="3"/>
  <c r="ZM25" i="3"/>
  <c r="XQ7" i="3"/>
  <c r="ZZ7" i="3"/>
  <c r="YQ57" i="3"/>
  <c r="AAZ57" i="3"/>
  <c r="AAR52" i="3"/>
  <c r="YI52" i="3"/>
  <c r="AAV152" i="3"/>
  <c r="YM152" i="3"/>
  <c r="AAM66" i="3"/>
  <c r="YD66" i="3"/>
  <c r="NW30" i="3"/>
  <c r="OF30" i="3"/>
  <c r="NL30" i="3" s="1"/>
  <c r="XC72" i="3"/>
  <c r="ZL72" i="3"/>
  <c r="YM72" i="3"/>
  <c r="AAV72" i="3"/>
  <c r="AAX174" i="3"/>
  <c r="YO174" i="3"/>
  <c r="XF200" i="3"/>
  <c r="ZO200" i="3"/>
  <c r="WY165" i="3"/>
  <c r="ZH165" i="3"/>
  <c r="YI129" i="3"/>
  <c r="AAR129" i="3"/>
  <c r="AAC73" i="3"/>
  <c r="XT73" i="3"/>
  <c r="AAV80" i="3"/>
  <c r="YM80" i="3"/>
  <c r="XF102" i="3"/>
  <c r="ZO102" i="3"/>
  <c r="ZM184" i="3"/>
  <c r="XD184" i="3"/>
  <c r="AAA19" i="3"/>
  <c r="XR19" i="3"/>
  <c r="KX40" i="3"/>
  <c r="NK40" i="3" s="1"/>
  <c r="NV40" i="3"/>
  <c r="WX28" i="3"/>
  <c r="ZG28" i="3"/>
  <c r="AAI60" i="3"/>
  <c r="XZ60" i="3"/>
  <c r="AAV62" i="3"/>
  <c r="YM62" i="3"/>
  <c r="XQ88" i="3"/>
  <c r="ZZ88" i="3"/>
  <c r="YJ119" i="3"/>
  <c r="AAS119" i="3"/>
  <c r="AAY84" i="3"/>
  <c r="YP84" i="3"/>
  <c r="YR78" i="3"/>
  <c r="ABA78" i="3"/>
  <c r="XD169" i="3"/>
  <c r="ZM169" i="3"/>
  <c r="YF161" i="3"/>
  <c r="AAO161" i="3"/>
  <c r="XA67" i="3"/>
  <c r="ZJ67" i="3"/>
  <c r="XP88" i="3"/>
  <c r="ZY88" i="3"/>
  <c r="ZY86" i="3"/>
  <c r="XP86" i="3"/>
  <c r="XM110" i="3"/>
  <c r="ZV110" i="3"/>
  <c r="AAM101" i="3"/>
  <c r="YD101" i="3"/>
  <c r="WV101" i="3" s="1"/>
  <c r="XR63" i="3"/>
  <c r="AAA63" i="3"/>
  <c r="ZJ171" i="3"/>
  <c r="XA171" i="3"/>
  <c r="YL130" i="3"/>
  <c r="AAU130" i="3"/>
  <c r="ZQ192" i="3"/>
  <c r="XH192" i="3"/>
  <c r="ZN185" i="3"/>
  <c r="XE185" i="3"/>
  <c r="WW157" i="3"/>
  <c r="ZF157" i="3"/>
  <c r="ZY125" i="3"/>
  <c r="XP125" i="3"/>
  <c r="ZT113" i="3"/>
  <c r="XK113" i="3"/>
  <c r="ZL99" i="3"/>
  <c r="XC99" i="3"/>
  <c r="ZU20" i="3"/>
  <c r="XL20" i="3"/>
  <c r="YI148" i="3"/>
  <c r="AAR148" i="3"/>
  <c r="NX150" i="3"/>
  <c r="QJ150" i="3"/>
  <c r="NM150" i="3" s="1"/>
  <c r="ZL88" i="3"/>
  <c r="XC88" i="3"/>
  <c r="YD141" i="3"/>
  <c r="AAM141" i="3"/>
  <c r="XR39" i="3"/>
  <c r="AAA39" i="3"/>
  <c r="AAM176" i="3"/>
  <c r="YD176" i="3"/>
  <c r="XL105" i="3"/>
  <c r="ZU105" i="3"/>
  <c r="AAM88" i="3"/>
  <c r="YD88" i="3"/>
  <c r="NW6" i="3"/>
  <c r="OF6" i="3"/>
  <c r="NL6" i="3" s="1"/>
  <c r="NW75" i="3"/>
  <c r="OF75" i="3"/>
  <c r="NL75" i="3" s="1"/>
  <c r="VO177" i="3"/>
  <c r="KX196" i="3"/>
  <c r="NK196" i="3" s="1"/>
  <c r="NV196" i="3"/>
  <c r="TS209" i="3"/>
  <c r="VR204" i="3" s="1"/>
  <c r="VR10" i="3" s="1"/>
  <c r="TS208" i="3"/>
  <c r="VR203" i="3" s="1"/>
  <c r="VR53" i="3" s="1"/>
  <c r="VO79" i="3"/>
  <c r="NW16" i="3"/>
  <c r="OF16" i="3"/>
  <c r="NL16" i="3" s="1"/>
  <c r="VO67" i="3"/>
  <c r="QN187" i="3"/>
  <c r="QK187" i="3" s="1"/>
  <c r="AAX185" i="3"/>
  <c r="YO185" i="3"/>
  <c r="AAC63" i="3"/>
  <c r="XT63" i="3"/>
  <c r="WW101" i="3"/>
  <c r="ZF101" i="3"/>
  <c r="AAB129" i="3"/>
  <c r="XS129" i="3"/>
  <c r="XB129" i="3"/>
  <c r="ZK129" i="3"/>
  <c r="AAZ64" i="3"/>
  <c r="YQ64" i="3"/>
  <c r="ZZ184" i="3"/>
  <c r="XQ184" i="3"/>
  <c r="AAR188" i="3"/>
  <c r="YI188" i="3"/>
  <c r="YI121" i="3"/>
  <c r="AAR121" i="3"/>
  <c r="XB192" i="3"/>
  <c r="ZK192" i="3"/>
  <c r="ZK200" i="3"/>
  <c r="XB200" i="3"/>
  <c r="YI115" i="3"/>
  <c r="AAR115" i="3"/>
  <c r="KX108" i="3"/>
  <c r="NK108" i="3" s="1"/>
  <c r="NV108" i="3"/>
  <c r="ZS184" i="3"/>
  <c r="XJ184" i="3"/>
  <c r="AAV95" i="3"/>
  <c r="YM95" i="3"/>
  <c r="YO198" i="3"/>
  <c r="AAX198" i="3"/>
  <c r="YF154" i="3"/>
  <c r="AAO154" i="3"/>
  <c r="AAT111" i="3"/>
  <c r="YK111" i="3"/>
  <c r="UW207" i="3"/>
  <c r="XF3" i="3"/>
  <c r="ZO3" i="3"/>
  <c r="UW206" i="3"/>
  <c r="ZW184" i="3"/>
  <c r="XN184" i="3"/>
  <c r="AAO8" i="3"/>
  <c r="YF8" i="3"/>
  <c r="ZX114" i="3"/>
  <c r="XO114" i="3"/>
  <c r="ZV35" i="3"/>
  <c r="XM35" i="3"/>
  <c r="XC45" i="3"/>
  <c r="ZL45" i="3"/>
  <c r="XF130" i="3"/>
  <c r="ZO130" i="3"/>
  <c r="XS92" i="3"/>
  <c r="AAB92" i="3"/>
  <c r="XF185" i="3"/>
  <c r="ZO185" i="3"/>
  <c r="YD64" i="3"/>
  <c r="AAM64" i="3"/>
  <c r="ZU121" i="3"/>
  <c r="XL121" i="3"/>
  <c r="XA150" i="3"/>
  <c r="ZJ150" i="3"/>
  <c r="XT114" i="3"/>
  <c r="AAC114" i="3"/>
  <c r="YQ175" i="3"/>
  <c r="AAZ175" i="3"/>
  <c r="WY151" i="3"/>
  <c r="ZH151" i="3"/>
  <c r="WW160" i="3"/>
  <c r="ZF160" i="3"/>
  <c r="ZH8" i="3"/>
  <c r="WY8" i="3"/>
  <c r="YO171" i="3"/>
  <c r="AAX171" i="3"/>
  <c r="AAA40" i="3"/>
  <c r="XR40" i="3"/>
  <c r="ZM73" i="3"/>
  <c r="XD73" i="3"/>
  <c r="XM13" i="3"/>
  <c r="ZV13" i="3"/>
  <c r="ZF191" i="3"/>
  <c r="WW191" i="3"/>
  <c r="ZL147" i="3"/>
  <c r="XC147" i="3"/>
  <c r="YP57" i="3"/>
  <c r="AAY57" i="3"/>
  <c r="ZK199" i="3"/>
  <c r="XB199" i="3"/>
  <c r="ZQ193" i="3"/>
  <c r="XH193" i="3"/>
  <c r="AAW193" i="3"/>
  <c r="YN193" i="3"/>
  <c r="XR54" i="3"/>
  <c r="AAA54" i="3"/>
  <c r="XB47" i="3"/>
  <c r="ZK47" i="3"/>
  <c r="ZJ80" i="3"/>
  <c r="XA80" i="3"/>
  <c r="ZG8" i="3"/>
  <c r="WX8" i="3"/>
  <c r="XH5" i="3"/>
  <c r="ZQ5" i="3"/>
  <c r="XD174" i="3"/>
  <c r="ZM174" i="3"/>
  <c r="NW126" i="3"/>
  <c r="OF126" i="3"/>
  <c r="NL126" i="3" s="1"/>
  <c r="XE91" i="3"/>
  <c r="ZN91" i="3"/>
  <c r="XM178" i="3"/>
  <c r="ZV178" i="3"/>
  <c r="ZS163" i="3"/>
  <c r="XJ163" i="3"/>
  <c r="AAO34" i="3"/>
  <c r="YF34" i="3"/>
  <c r="ZU146" i="3"/>
  <c r="XL146" i="3"/>
  <c r="ZI32" i="3"/>
  <c r="WZ32" i="3"/>
  <c r="ZQ51" i="3"/>
  <c r="XH51" i="3"/>
  <c r="ZT34" i="3"/>
  <c r="XK34" i="3"/>
  <c r="XC58" i="3"/>
  <c r="ZL58" i="3"/>
  <c r="XH88" i="3"/>
  <c r="ZQ88" i="3"/>
  <c r="KX140" i="3"/>
  <c r="NK140" i="3" s="1"/>
  <c r="NV140" i="3"/>
  <c r="AAW46" i="3"/>
  <c r="YN46" i="3"/>
  <c r="WX180" i="3"/>
  <c r="WS180" i="3" s="1"/>
  <c r="ZG180" i="3"/>
  <c r="ZI123" i="3"/>
  <c r="ZB123" i="3" s="1"/>
  <c r="WZ123" i="3"/>
  <c r="WS123" i="3" s="1"/>
  <c r="XB175" i="3"/>
  <c r="ZK175" i="3"/>
  <c r="XO172" i="3"/>
  <c r="WT172" i="3" s="1"/>
  <c r="ZX172" i="3"/>
  <c r="ZC172" i="3" s="1"/>
  <c r="XU47" i="3"/>
  <c r="AAD47" i="3"/>
  <c r="XE156" i="3"/>
  <c r="ZN156" i="3"/>
  <c r="ZM122" i="3"/>
  <c r="XD122" i="3"/>
  <c r="WZ148" i="3"/>
  <c r="ZI148" i="3"/>
  <c r="ZQ170" i="3"/>
  <c r="XH170" i="3"/>
  <c r="XC93" i="3"/>
  <c r="ZL93" i="3"/>
  <c r="ZH63" i="3"/>
  <c r="WY63" i="3"/>
  <c r="XH40" i="3"/>
  <c r="ZQ40" i="3"/>
  <c r="XH22" i="3"/>
  <c r="ZQ22" i="3"/>
  <c r="KX15" i="3"/>
  <c r="NK15" i="3" s="1"/>
  <c r="NV15" i="3"/>
  <c r="ZO58" i="3"/>
  <c r="XF58" i="3"/>
  <c r="YI30" i="3"/>
  <c r="AAR30" i="3"/>
  <c r="XL134" i="3"/>
  <c r="ZU134" i="3"/>
  <c r="XO178" i="3"/>
  <c r="ZX178" i="3"/>
  <c r="AAV190" i="3"/>
  <c r="YM190" i="3"/>
  <c r="XB72" i="3"/>
  <c r="ZK72" i="3"/>
  <c r="XQ80" i="3"/>
  <c r="ZZ80" i="3"/>
  <c r="YQ26" i="3"/>
  <c r="AAZ26" i="3"/>
  <c r="ZV116" i="3"/>
  <c r="XM116" i="3"/>
  <c r="XB76" i="3"/>
  <c r="ZK76" i="3"/>
  <c r="OF151" i="3"/>
  <c r="NL151" i="3" s="1"/>
  <c r="NW151" i="3"/>
  <c r="ZI146" i="3"/>
  <c r="WZ146" i="3"/>
  <c r="WZ162" i="3"/>
  <c r="ZI162" i="3"/>
  <c r="NW124" i="3"/>
  <c r="OF124" i="3"/>
  <c r="NL124" i="3" s="1"/>
  <c r="YQ33" i="3"/>
  <c r="AAZ33" i="3"/>
  <c r="YO44" i="3"/>
  <c r="AAX44" i="3"/>
  <c r="NV149" i="3"/>
  <c r="KX149" i="3"/>
  <c r="NK149" i="3" s="1"/>
  <c r="ZQ148" i="3"/>
  <c r="XH148" i="3"/>
  <c r="YN119" i="3"/>
  <c r="AAW119" i="3"/>
  <c r="ZF156" i="3"/>
  <c r="WW156" i="3"/>
  <c r="YM117" i="3"/>
  <c r="AAV117" i="3"/>
  <c r="ZI103" i="3"/>
  <c r="WZ103" i="3"/>
  <c r="AAQ108" i="3"/>
  <c r="YH108" i="3"/>
  <c r="AAW50" i="3"/>
  <c r="YN50" i="3"/>
  <c r="XO60" i="3"/>
  <c r="ZX60" i="3"/>
  <c r="AAO93" i="3"/>
  <c r="YF93" i="3"/>
  <c r="XS101" i="3"/>
  <c r="AAB101" i="3"/>
  <c r="AAV32" i="3"/>
  <c r="YM32" i="3"/>
  <c r="YR64" i="3"/>
  <c r="ABA64" i="3"/>
  <c r="ZP122" i="3"/>
  <c r="XG122" i="3"/>
  <c r="YC22" i="3"/>
  <c r="AAL22" i="3"/>
  <c r="WY19" i="3"/>
  <c r="ZH19" i="3"/>
  <c r="ZR188" i="3"/>
  <c r="XI188" i="3"/>
  <c r="ZF11" i="3"/>
  <c r="WW11" i="3"/>
  <c r="XU86" i="3"/>
  <c r="AAD86" i="3"/>
  <c r="ZT33" i="3"/>
  <c r="XK33" i="3"/>
  <c r="AAX178" i="3"/>
  <c r="YO178" i="3"/>
  <c r="WZ99" i="3"/>
  <c r="ZI99" i="3"/>
  <c r="YF147" i="3"/>
  <c r="AAO147" i="3"/>
  <c r="XG125" i="3"/>
  <c r="ZP125" i="3"/>
  <c r="ZP117" i="3"/>
  <c r="XG117" i="3"/>
  <c r="AAC106" i="3"/>
  <c r="XT106" i="3"/>
  <c r="YR108" i="3"/>
  <c r="ABA108" i="3"/>
  <c r="ZP189" i="3"/>
  <c r="XG189" i="3"/>
  <c r="WZ3" i="3"/>
  <c r="UQ206" i="3"/>
  <c r="UQ207" i="3"/>
  <c r="ZI3" i="3"/>
  <c r="XT170" i="3"/>
  <c r="AAC170" i="3"/>
  <c r="XM59" i="3"/>
  <c r="ZV59" i="3"/>
  <c r="XH44" i="3"/>
  <c r="ZQ44" i="3"/>
  <c r="ZM91" i="3"/>
  <c r="XD91" i="3"/>
  <c r="XU166" i="3"/>
  <c r="AAD166" i="3"/>
  <c r="AAO174" i="3"/>
  <c r="YF174" i="3"/>
  <c r="WY181" i="3"/>
  <c r="ZH181" i="3"/>
  <c r="XU159" i="3"/>
  <c r="AAD159" i="3"/>
  <c r="ZL91" i="3"/>
  <c r="XC91" i="3"/>
  <c r="XB164" i="3"/>
  <c r="ZK164" i="3"/>
  <c r="XM30" i="3"/>
  <c r="ZV30" i="3"/>
  <c r="XK65" i="3"/>
  <c r="ZT65" i="3"/>
  <c r="ZJ22" i="3"/>
  <c r="XA22" i="3"/>
  <c r="XS48" i="3"/>
  <c r="AAB48" i="3"/>
  <c r="ZQ52" i="3"/>
  <c r="XH52" i="3"/>
  <c r="ZF6" i="3"/>
  <c r="WW6" i="3"/>
  <c r="XZ43" i="3"/>
  <c r="AAI43" i="3"/>
  <c r="ZG160" i="3"/>
  <c r="WX160" i="3"/>
  <c r="XK131" i="3"/>
  <c r="ZT131" i="3"/>
  <c r="YD137" i="3"/>
  <c r="AAM137" i="3"/>
  <c r="ZL105" i="3"/>
  <c r="XC105" i="3"/>
  <c r="ZO169" i="3"/>
  <c r="XF169" i="3"/>
  <c r="ZN34" i="3"/>
  <c r="XE34" i="3"/>
  <c r="AAA15" i="3"/>
  <c r="XR15" i="3"/>
  <c r="WX21" i="3"/>
  <c r="ZG21" i="3"/>
  <c r="AAO51" i="3"/>
  <c r="YF51" i="3"/>
  <c r="AAD59" i="3"/>
  <c r="XU59" i="3"/>
  <c r="XD57" i="3"/>
  <c r="ZM57" i="3"/>
  <c r="YQ79" i="3"/>
  <c r="AAZ79" i="3"/>
  <c r="NX6" i="3"/>
  <c r="QJ6" i="3"/>
  <c r="NM6" i="3" s="1"/>
  <c r="YQ196" i="3"/>
  <c r="AAZ196" i="3"/>
  <c r="AAC167" i="3"/>
  <c r="XT167" i="3"/>
  <c r="YD79" i="3"/>
  <c r="AAM79" i="3"/>
  <c r="YO182" i="3"/>
  <c r="AAX182" i="3"/>
  <c r="YM180" i="3"/>
  <c r="AAV180" i="3"/>
  <c r="YI170" i="3"/>
  <c r="AAR170" i="3"/>
  <c r="YM151" i="3"/>
  <c r="AAV151" i="3"/>
  <c r="XS65" i="3"/>
  <c r="AAB65" i="3"/>
  <c r="YP58" i="3"/>
  <c r="AAY58" i="3"/>
  <c r="XD142" i="3"/>
  <c r="ZM142" i="3"/>
  <c r="ZK59" i="3"/>
  <c r="XB59" i="3"/>
  <c r="ZH69" i="3"/>
  <c r="WY69" i="3"/>
  <c r="ZV157" i="3"/>
  <c r="XM157" i="3"/>
  <c r="WY96" i="3"/>
  <c r="ZH96" i="3"/>
  <c r="ZH99" i="3"/>
  <c r="WY99" i="3"/>
  <c r="XZ154" i="3"/>
  <c r="AAI154" i="3"/>
  <c r="ZT115" i="3"/>
  <c r="XK115" i="3"/>
  <c r="WW82" i="3"/>
  <c r="ZF82" i="3"/>
  <c r="WX25" i="3"/>
  <c r="ZG25" i="3"/>
  <c r="ZU24" i="3"/>
  <c r="XL24" i="3"/>
  <c r="AAB134" i="3"/>
  <c r="XS134" i="3"/>
  <c r="XM143" i="3"/>
  <c r="ZV143" i="3"/>
  <c r="YQ170" i="3"/>
  <c r="AAZ170" i="3"/>
  <c r="XP158" i="3"/>
  <c r="ZY158" i="3"/>
  <c r="XK151" i="3"/>
  <c r="ZT151" i="3"/>
  <c r="ZU88" i="3"/>
  <c r="XL88" i="3"/>
  <c r="QJ59" i="3"/>
  <c r="NM59" i="3" s="1"/>
  <c r="NX59" i="3"/>
  <c r="NV29" i="3"/>
  <c r="KX29" i="3"/>
  <c r="NK29" i="3" s="1"/>
  <c r="XR128" i="3"/>
  <c r="AAA128" i="3"/>
  <c r="AAI27" i="3"/>
  <c r="XZ27" i="3"/>
  <c r="ZI88" i="3"/>
  <c r="WZ88" i="3"/>
  <c r="WZ44" i="3"/>
  <c r="ZI44" i="3"/>
  <c r="YD187" i="3"/>
  <c r="AAM187" i="3"/>
  <c r="YI116" i="3"/>
  <c r="AAR116" i="3"/>
  <c r="YD120" i="3"/>
  <c r="AAM120" i="3"/>
  <c r="AAM131" i="3"/>
  <c r="YD131" i="3"/>
  <c r="WZ56" i="3"/>
  <c r="ZI56" i="3"/>
  <c r="AAT190" i="3"/>
  <c r="YK190" i="3"/>
  <c r="ZI12" i="3"/>
  <c r="WZ12" i="3"/>
  <c r="AAL187" i="3"/>
  <c r="YC187" i="3"/>
  <c r="ZV41" i="3"/>
  <c r="XM41" i="3"/>
  <c r="XK99" i="3"/>
  <c r="ZT99" i="3"/>
  <c r="XJ92" i="3"/>
  <c r="ZS92" i="3"/>
  <c r="YD29" i="3"/>
  <c r="AAM29" i="3"/>
  <c r="ZT60" i="3"/>
  <c r="XK60" i="3"/>
  <c r="ZL86" i="3"/>
  <c r="XC86" i="3"/>
  <c r="XD36" i="3"/>
  <c r="ZM36" i="3"/>
  <c r="AAU107" i="3"/>
  <c r="YL107" i="3"/>
  <c r="XF142" i="3"/>
  <c r="ZO142" i="3"/>
  <c r="ZH52" i="3"/>
  <c r="WY52" i="3"/>
  <c r="ZI54" i="3"/>
  <c r="WZ54" i="3"/>
  <c r="YM115" i="3"/>
  <c r="AAV115" i="3"/>
  <c r="ZZ73" i="3"/>
  <c r="XQ73" i="3"/>
  <c r="ZJ197" i="3"/>
  <c r="XA197" i="3"/>
  <c r="YD113" i="3"/>
  <c r="AAM113" i="3"/>
  <c r="YP132" i="3"/>
  <c r="AAY132" i="3"/>
  <c r="YF117" i="3"/>
  <c r="WV117" i="3" s="1"/>
  <c r="AAO117" i="3"/>
  <c r="ZE117" i="3" s="1"/>
  <c r="ZX31" i="3"/>
  <c r="XO31" i="3"/>
  <c r="AAQ17" i="3"/>
  <c r="YH17" i="3"/>
  <c r="AAA126" i="3"/>
  <c r="XR126" i="3"/>
  <c r="ZK195" i="3"/>
  <c r="XB195" i="3"/>
  <c r="YP152" i="3"/>
  <c r="AAY152" i="3"/>
  <c r="XP173" i="3"/>
  <c r="ZY173" i="3"/>
  <c r="NW114" i="3"/>
  <c r="OF114" i="3"/>
  <c r="NL114" i="3" s="1"/>
  <c r="XZ100" i="3"/>
  <c r="AAI100" i="3"/>
  <c r="AAU181" i="3"/>
  <c r="YL181" i="3"/>
  <c r="WX191" i="3"/>
  <c r="ZG191" i="3"/>
  <c r="WY139" i="3"/>
  <c r="ZH139" i="3"/>
  <c r="XQ144" i="3"/>
  <c r="ZZ144" i="3"/>
  <c r="YL85" i="3"/>
  <c r="AAU85" i="3"/>
  <c r="AAI10" i="3"/>
  <c r="XZ10" i="3"/>
  <c r="YD152" i="3"/>
  <c r="AAM152" i="3"/>
  <c r="AAM43" i="3"/>
  <c r="YD43" i="3"/>
  <c r="XL89" i="3"/>
  <c r="ZU89" i="3"/>
  <c r="YF43" i="3"/>
  <c r="AAO43" i="3"/>
  <c r="YM14" i="3"/>
  <c r="AAV14" i="3"/>
  <c r="XU118" i="3"/>
  <c r="AAD118" i="3"/>
  <c r="ZM162" i="3"/>
  <c r="XD162" i="3"/>
  <c r="ZT51" i="3"/>
  <c r="XK51" i="3"/>
  <c r="ZT83" i="3"/>
  <c r="XK83" i="3"/>
  <c r="XS37" i="3"/>
  <c r="AAB37" i="3"/>
  <c r="ZN198" i="3"/>
  <c r="XE198" i="3"/>
  <c r="YO188" i="3"/>
  <c r="AAX188" i="3"/>
  <c r="AAD112" i="3"/>
  <c r="XU112" i="3"/>
  <c r="AAY184" i="3"/>
  <c r="YP184" i="3"/>
  <c r="AAO127" i="3"/>
  <c r="YF127" i="3"/>
  <c r="AAA179" i="3"/>
  <c r="XR179" i="3"/>
  <c r="XH21" i="3"/>
  <c r="ZQ21" i="3"/>
  <c r="AAD72" i="3"/>
  <c r="XU72" i="3"/>
  <c r="WX100" i="3"/>
  <c r="WS100" i="3" s="1"/>
  <c r="ZG100" i="3"/>
  <c r="ZB100" i="3" s="1"/>
  <c r="ZS54" i="3"/>
  <c r="XJ54" i="3"/>
  <c r="AAZ76" i="3"/>
  <c r="YQ76" i="3"/>
  <c r="QJ124" i="3"/>
  <c r="NM124" i="3" s="1"/>
  <c r="NX124" i="3"/>
  <c r="AAD165" i="3"/>
  <c r="XU165" i="3"/>
  <c r="ZZ132" i="3"/>
  <c r="XQ132" i="3"/>
  <c r="YP97" i="3"/>
  <c r="AAY97" i="3"/>
  <c r="ZG77" i="3"/>
  <c r="WX77" i="3"/>
  <c r="XJ41" i="3"/>
  <c r="ZS41" i="3"/>
  <c r="ZV68" i="3"/>
  <c r="XM68" i="3"/>
  <c r="AAR78" i="3"/>
  <c r="YI78" i="3"/>
  <c r="XP133" i="3"/>
  <c r="ZY133" i="3"/>
  <c r="XU24" i="3"/>
  <c r="AAD24" i="3"/>
  <c r="QJ30" i="3"/>
  <c r="NM30" i="3" s="1"/>
  <c r="NX30" i="3"/>
  <c r="XU66" i="3"/>
  <c r="AAD66" i="3"/>
  <c r="WZ70" i="3"/>
  <c r="ZI70" i="3"/>
  <c r="ZG188" i="3"/>
  <c r="WX188" i="3"/>
  <c r="ZL183" i="3"/>
  <c r="XC183" i="3"/>
  <c r="ZF198" i="3"/>
  <c r="WW198" i="3"/>
  <c r="AAA166" i="3"/>
  <c r="XR166" i="3"/>
  <c r="AAX168" i="3"/>
  <c r="YO168" i="3"/>
  <c r="ZT111" i="3"/>
  <c r="XK111" i="3"/>
  <c r="ZO70" i="3"/>
  <c r="XF70" i="3"/>
  <c r="XP161" i="3"/>
  <c r="ZY161" i="3"/>
  <c r="AAB148" i="3"/>
  <c r="XS148" i="3"/>
  <c r="AAA27" i="3"/>
  <c r="XR27" i="3"/>
  <c r="XT117" i="3"/>
  <c r="AAC117" i="3"/>
  <c r="XK195" i="3"/>
  <c r="ZT195" i="3"/>
  <c r="ZH35" i="3"/>
  <c r="WY35" i="3"/>
  <c r="ZH73" i="3"/>
  <c r="WY73" i="3"/>
  <c r="WW72" i="3"/>
  <c r="ZF72" i="3"/>
  <c r="YN34" i="3"/>
  <c r="AAW34" i="3"/>
  <c r="ZK181" i="3"/>
  <c r="XB181" i="3"/>
  <c r="XB198" i="3"/>
  <c r="ZK198" i="3"/>
  <c r="XQ94" i="3"/>
  <c r="ZZ94" i="3"/>
  <c r="YN172" i="3"/>
  <c r="AAW172" i="3"/>
  <c r="ZZ128" i="3"/>
  <c r="XQ128" i="3"/>
  <c r="WZ119" i="3"/>
  <c r="ZI119" i="3"/>
  <c r="AAA50" i="3"/>
  <c r="XR50" i="3"/>
  <c r="XL66" i="3"/>
  <c r="ZU66" i="3"/>
  <c r="YD56" i="3"/>
  <c r="AAM56" i="3"/>
  <c r="XR190" i="3"/>
  <c r="AAA190" i="3"/>
  <c r="YD129" i="3"/>
  <c r="AAM129" i="3"/>
  <c r="YM163" i="3"/>
  <c r="AAV163" i="3"/>
  <c r="ZX167" i="3"/>
  <c r="XO167" i="3"/>
  <c r="YP142" i="3"/>
  <c r="AAY142" i="3"/>
  <c r="ZS153" i="3"/>
  <c r="XJ153" i="3"/>
  <c r="YO159" i="3"/>
  <c r="AAX159" i="3"/>
  <c r="AAQ5" i="3"/>
  <c r="YH5" i="3"/>
  <c r="ZF162" i="3"/>
  <c r="WW162" i="3"/>
  <c r="XT66" i="3"/>
  <c r="AAC66" i="3"/>
  <c r="XQ37" i="3"/>
  <c r="ZZ37" i="3"/>
  <c r="ZI36" i="3"/>
  <c r="WZ36" i="3"/>
  <c r="ZV101" i="3"/>
  <c r="XM101" i="3"/>
  <c r="XJ100" i="3"/>
  <c r="ZS100" i="3"/>
  <c r="XK68" i="3"/>
  <c r="ZT68" i="3"/>
  <c r="AAV143" i="3"/>
  <c r="YM143" i="3"/>
  <c r="WX34" i="3"/>
  <c r="ZG34" i="3"/>
  <c r="AAB111" i="3"/>
  <c r="XS111" i="3"/>
  <c r="ZZ117" i="3"/>
  <c r="XQ117" i="3"/>
  <c r="YF46" i="3"/>
  <c r="AAO46" i="3"/>
  <c r="ZL200" i="3"/>
  <c r="XC200" i="3"/>
  <c r="ZT182" i="3"/>
  <c r="XK182" i="3"/>
  <c r="ZI15" i="3"/>
  <c r="WZ15" i="3"/>
  <c r="XK154" i="3"/>
  <c r="ZT154" i="3"/>
  <c r="XR118" i="3"/>
  <c r="AAA118" i="3"/>
  <c r="ZI75" i="3"/>
  <c r="WZ75" i="3"/>
  <c r="WS75" i="3" s="1"/>
  <c r="XO186" i="3"/>
  <c r="ZX186" i="3"/>
  <c r="XS157" i="3"/>
  <c r="AAB157" i="3"/>
  <c r="YQ72" i="3"/>
  <c r="AAZ72" i="3"/>
  <c r="AAA172" i="3"/>
  <c r="XR172" i="3"/>
  <c r="XC199" i="3"/>
  <c r="ZL199" i="3"/>
  <c r="XK190" i="3"/>
  <c r="ZT190" i="3"/>
  <c r="XC125" i="3"/>
  <c r="ZL125" i="3"/>
  <c r="WW174" i="3"/>
  <c r="ZF174" i="3"/>
  <c r="ZN182" i="3"/>
  <c r="XE182" i="3"/>
  <c r="WW147" i="3"/>
  <c r="ZF147" i="3"/>
  <c r="ZP183" i="3"/>
  <c r="XG183" i="3"/>
  <c r="AAX99" i="3"/>
  <c r="YO99" i="3"/>
  <c r="UX207" i="3"/>
  <c r="XG3" i="3"/>
  <c r="ZP3" i="3"/>
  <c r="UX206" i="3"/>
  <c r="XD51" i="3"/>
  <c r="ZM51" i="3"/>
  <c r="ZI101" i="3"/>
  <c r="WZ101" i="3"/>
  <c r="XK69" i="3"/>
  <c r="ZT69" i="3"/>
  <c r="AAR138" i="3"/>
  <c r="YI138" i="3"/>
  <c r="XL50" i="3"/>
  <c r="ZU50" i="3"/>
  <c r="ZZ116" i="3"/>
  <c r="XQ116" i="3"/>
  <c r="AAO190" i="3"/>
  <c r="YF190" i="3"/>
  <c r="XQ190" i="3"/>
  <c r="ZZ190" i="3"/>
  <c r="XB185" i="3"/>
  <c r="ZK185" i="3"/>
  <c r="XE179" i="3"/>
  <c r="ZN179" i="3"/>
  <c r="ZI132" i="3"/>
  <c r="WZ132" i="3"/>
  <c r="ZF25" i="3"/>
  <c r="WW25" i="3"/>
  <c r="YN100" i="3"/>
  <c r="AAW100" i="3"/>
  <c r="ZV28" i="3"/>
  <c r="XM28" i="3"/>
  <c r="XQ121" i="3"/>
  <c r="ZZ121" i="3"/>
  <c r="XB144" i="3"/>
  <c r="ZK144" i="3"/>
  <c r="YF142" i="3"/>
  <c r="AAO142" i="3"/>
  <c r="KX125" i="3"/>
  <c r="NK125" i="3" s="1"/>
  <c r="NV125" i="3"/>
  <c r="XU98" i="3"/>
  <c r="AAD98" i="3"/>
  <c r="ZT10" i="3"/>
  <c r="XK10" i="3"/>
  <c r="ZV124" i="3"/>
  <c r="XM124" i="3"/>
  <c r="XF168" i="3"/>
  <c r="ZO168" i="3"/>
  <c r="ZH199" i="3"/>
  <c r="WY199" i="3"/>
  <c r="YP77" i="3"/>
  <c r="AAY77" i="3"/>
  <c r="AAY24" i="3"/>
  <c r="YP24" i="3"/>
  <c r="ZM94" i="3"/>
  <c r="XD94" i="3"/>
  <c r="AAW140" i="3"/>
  <c r="YN140" i="3"/>
  <c r="WX130" i="3"/>
  <c r="ZG130" i="3"/>
  <c r="XJ99" i="3"/>
  <c r="ZS99" i="3"/>
  <c r="XK72" i="3"/>
  <c r="ZT72" i="3"/>
  <c r="WW49" i="3"/>
  <c r="ZF49" i="3"/>
  <c r="YN26" i="3"/>
  <c r="AAW26" i="3"/>
  <c r="XE141" i="3"/>
  <c r="ZN141" i="3"/>
  <c r="AAW127" i="3"/>
  <c r="YN127" i="3"/>
  <c r="KX182" i="3"/>
  <c r="NK182" i="3" s="1"/>
  <c r="NV182" i="3"/>
  <c r="XJ146" i="3"/>
  <c r="ZS146" i="3"/>
  <c r="AAY173" i="3"/>
  <c r="YP173" i="3"/>
  <c r="AAZ119" i="3"/>
  <c r="YQ119" i="3"/>
  <c r="XK170" i="3"/>
  <c r="ZT170" i="3"/>
  <c r="AAC46" i="3"/>
  <c r="XT46" i="3"/>
  <c r="AAB112" i="3"/>
  <c r="XS112" i="3"/>
  <c r="XM34" i="3"/>
  <c r="ZV34" i="3"/>
  <c r="XB70" i="3"/>
  <c r="ZK70" i="3"/>
  <c r="NX78" i="3"/>
  <c r="QJ78" i="3"/>
  <c r="NM78" i="3" s="1"/>
  <c r="AAW118" i="3"/>
  <c r="YN118" i="3"/>
  <c r="ZH70" i="3"/>
  <c r="WY70" i="3"/>
  <c r="AAX24" i="3"/>
  <c r="YO24" i="3"/>
  <c r="YO122" i="3"/>
  <c r="AAX122" i="3"/>
  <c r="AAR62" i="3"/>
  <c r="YI62" i="3"/>
  <c r="ZK157" i="3"/>
  <c r="XB157" i="3"/>
  <c r="AAW136" i="3"/>
  <c r="YN136" i="3"/>
  <c r="KX153" i="3"/>
  <c r="NK153" i="3" s="1"/>
  <c r="NV153" i="3"/>
  <c r="WZ39" i="3"/>
  <c r="ZI39" i="3"/>
  <c r="YN3" i="3"/>
  <c r="AAW3" i="3"/>
  <c r="WE207" i="3"/>
  <c r="WE206" i="3"/>
  <c r="VH206" i="3"/>
  <c r="VH207" i="3"/>
  <c r="XQ3" i="3"/>
  <c r="ZZ3" i="3"/>
  <c r="ZK27" i="3"/>
  <c r="XB27" i="3"/>
  <c r="WZ121" i="3"/>
  <c r="ZI121" i="3"/>
  <c r="AAW68" i="3"/>
  <c r="YN68" i="3"/>
  <c r="ZL123" i="3"/>
  <c r="XC123" i="3"/>
  <c r="YO42" i="3"/>
  <c r="AAX42" i="3"/>
  <c r="YM65" i="3"/>
  <c r="AAV65" i="3"/>
  <c r="YL93" i="3"/>
  <c r="AAU93" i="3"/>
  <c r="ZY97" i="3"/>
  <c r="XP97" i="3"/>
  <c r="ZK112" i="3"/>
  <c r="XB112" i="3"/>
  <c r="XC49" i="3"/>
  <c r="ZL49" i="3"/>
  <c r="ZU112" i="3"/>
  <c r="XL112" i="3"/>
  <c r="YK4" i="3"/>
  <c r="AAT4" i="3"/>
  <c r="YL12" i="3"/>
  <c r="AAU12" i="3"/>
  <c r="ABA164" i="3"/>
  <c r="YR164" i="3"/>
  <c r="ZR71" i="3"/>
  <c r="XI71" i="3"/>
  <c r="XJ136" i="3"/>
  <c r="ZS136" i="3"/>
  <c r="KX82" i="3"/>
  <c r="NK82" i="3" s="1"/>
  <c r="NV82" i="3"/>
  <c r="XJ53" i="3"/>
  <c r="ZS53" i="3"/>
  <c r="XM170" i="3"/>
  <c r="ZV170" i="3"/>
  <c r="YF90" i="3"/>
  <c r="AAO90" i="3"/>
  <c r="YC162" i="3"/>
  <c r="AAL162" i="3"/>
  <c r="YI12" i="3"/>
  <c r="AAR12" i="3"/>
  <c r="XR150" i="3"/>
  <c r="AAA150" i="3"/>
  <c r="ZG193" i="3"/>
  <c r="WX193" i="3"/>
  <c r="KX95" i="3"/>
  <c r="NK95" i="3" s="1"/>
  <c r="NV95" i="3"/>
  <c r="AAV98" i="3"/>
  <c r="YM98" i="3"/>
  <c r="ZI173" i="3"/>
  <c r="WZ173" i="3"/>
  <c r="AAA33" i="3"/>
  <c r="XR33" i="3"/>
  <c r="ZO192" i="3"/>
  <c r="XF192" i="3"/>
  <c r="XR180" i="3"/>
  <c r="AAA180" i="3"/>
  <c r="AAU126" i="3"/>
  <c r="YL126" i="3"/>
  <c r="YD179" i="3"/>
  <c r="AAM179" i="3"/>
  <c r="AAI162" i="3"/>
  <c r="XZ162" i="3"/>
  <c r="NV198" i="3"/>
  <c r="KX198" i="3"/>
  <c r="NK198" i="3" s="1"/>
  <c r="ZO66" i="3"/>
  <c r="XF66" i="3"/>
  <c r="AAO111" i="3"/>
  <c r="YF111" i="3"/>
  <c r="ZQ173" i="3"/>
  <c r="XH173" i="3"/>
  <c r="YI38" i="3"/>
  <c r="AAR38" i="3"/>
  <c r="ZX56" i="3"/>
  <c r="XO56" i="3"/>
  <c r="XG51" i="3"/>
  <c r="ZP51" i="3"/>
  <c r="XO132" i="3"/>
  <c r="ZX132" i="3"/>
  <c r="ZX27" i="3"/>
  <c r="XO27" i="3"/>
  <c r="XA74" i="3"/>
  <c r="ZJ74" i="3"/>
  <c r="ZL87" i="3"/>
  <c r="XC87" i="3"/>
  <c r="WY47" i="3"/>
  <c r="ZH47" i="3"/>
  <c r="ZY132" i="3"/>
  <c r="XP132" i="3"/>
  <c r="XU90" i="3"/>
  <c r="AAD90" i="3"/>
  <c r="AAV147" i="3"/>
  <c r="YM147" i="3"/>
  <c r="ZX100" i="3"/>
  <c r="XO100" i="3"/>
  <c r="XA26" i="3"/>
  <c r="ZJ26" i="3"/>
  <c r="XH107" i="3"/>
  <c r="ZQ107" i="3"/>
  <c r="YP90" i="3"/>
  <c r="AAY90" i="3"/>
  <c r="AAA97" i="3"/>
  <c r="XR97" i="3"/>
  <c r="YP23" i="3"/>
  <c r="AAY23" i="3"/>
  <c r="ZJ13" i="3"/>
  <c r="XA13" i="3"/>
  <c r="YQ163" i="3"/>
  <c r="AAZ163" i="3"/>
  <c r="ZS162" i="3"/>
  <c r="XJ162" i="3"/>
  <c r="AAD193" i="3"/>
  <c r="XU193" i="3"/>
  <c r="YI59" i="3"/>
  <c r="AAR59" i="3"/>
  <c r="ZO33" i="3"/>
  <c r="XF33" i="3"/>
  <c r="WZ13" i="3"/>
  <c r="ZI13" i="3"/>
  <c r="ZO62" i="3"/>
  <c r="XF62" i="3"/>
  <c r="WW92" i="3"/>
  <c r="ZF92" i="3"/>
  <c r="ZG125" i="3"/>
  <c r="WX125" i="3"/>
  <c r="ZQ56" i="3"/>
  <c r="XH56" i="3"/>
  <c r="ZX108" i="3"/>
  <c r="XO108" i="3"/>
  <c r="YP64" i="3"/>
  <c r="AAY64" i="3"/>
  <c r="YP186" i="3"/>
  <c r="AAY186" i="3"/>
  <c r="ZH177" i="3"/>
  <c r="WY177" i="3"/>
  <c r="AAY179" i="3"/>
  <c r="YP179" i="3"/>
  <c r="AAY54" i="3"/>
  <c r="YP54" i="3"/>
  <c r="YQ124" i="3"/>
  <c r="AAZ124" i="3"/>
  <c r="XU71" i="3"/>
  <c r="AAD71" i="3"/>
  <c r="WW144" i="3"/>
  <c r="ZF144" i="3"/>
  <c r="ZX118" i="3"/>
  <c r="XO118" i="3"/>
  <c r="ZV90" i="3"/>
  <c r="XM90" i="3"/>
  <c r="ZZ109" i="3"/>
  <c r="XQ109" i="3"/>
  <c r="OF198" i="3"/>
  <c r="NL198" i="3" s="1"/>
  <c r="NW198" i="3"/>
  <c r="ZZ107" i="3"/>
  <c r="XQ107" i="3"/>
  <c r="ZH14" i="3"/>
  <c r="WY14" i="3"/>
  <c r="WZ58" i="3"/>
  <c r="ZI58" i="3"/>
  <c r="XH41" i="3"/>
  <c r="ZQ41" i="3"/>
  <c r="YI200" i="3"/>
  <c r="AAR200" i="3"/>
  <c r="AAB36" i="3"/>
  <c r="XS36" i="3"/>
  <c r="ZV98" i="3"/>
  <c r="XM98" i="3"/>
  <c r="YM132" i="3"/>
  <c r="AAV132" i="3"/>
  <c r="YI104" i="3"/>
  <c r="AAR104" i="3"/>
  <c r="ZV29" i="3"/>
  <c r="XM29" i="3"/>
  <c r="AAX26" i="3"/>
  <c r="YO26" i="3"/>
  <c r="XQ186" i="3"/>
  <c r="ZZ186" i="3"/>
  <c r="YO13" i="3"/>
  <c r="AAX13" i="3"/>
  <c r="ZI57" i="3"/>
  <c r="WZ57" i="3"/>
  <c r="AAR55" i="3"/>
  <c r="YI55" i="3"/>
  <c r="YC32" i="3"/>
  <c r="AAL32" i="3"/>
  <c r="XP136" i="3"/>
  <c r="ZY136" i="3"/>
  <c r="AAB123" i="3"/>
  <c r="XS123" i="3"/>
  <c r="AAL127" i="3"/>
  <c r="YC127" i="3"/>
  <c r="XO79" i="3"/>
  <c r="ZX79" i="3"/>
  <c r="WX10" i="3"/>
  <c r="ZG10" i="3"/>
  <c r="YJ157" i="3"/>
  <c r="AAS157" i="3"/>
  <c r="YL44" i="3"/>
  <c r="AAU44" i="3"/>
  <c r="XJ4" i="3"/>
  <c r="ZS4" i="3"/>
  <c r="ZZ31" i="3"/>
  <c r="XQ31" i="3"/>
  <c r="AAZ65" i="3"/>
  <c r="YQ65" i="3"/>
  <c r="XR43" i="3"/>
  <c r="AAA43" i="3"/>
  <c r="YN104" i="3"/>
  <c r="AAW104" i="3"/>
  <c r="ZN30" i="3"/>
  <c r="XE30" i="3"/>
  <c r="ZV97" i="3"/>
  <c r="XM97" i="3"/>
  <c r="ZM20" i="3"/>
  <c r="XD20" i="3"/>
  <c r="AAW160" i="3"/>
  <c r="YN160" i="3"/>
  <c r="WY88" i="3"/>
  <c r="ZH88" i="3"/>
  <c r="YI180" i="3"/>
  <c r="AAR180" i="3"/>
  <c r="AAZ183" i="3"/>
  <c r="YQ183" i="3"/>
  <c r="AAN106" i="3"/>
  <c r="YE106" i="3"/>
  <c r="YC156" i="3"/>
  <c r="AAL156" i="3"/>
  <c r="XF131" i="3"/>
  <c r="ZO131" i="3"/>
  <c r="WX147" i="3"/>
  <c r="ZG147" i="3"/>
  <c r="XI162" i="3"/>
  <c r="ZR162" i="3"/>
  <c r="AAI42" i="3"/>
  <c r="XZ42" i="3"/>
  <c r="XS64" i="3"/>
  <c r="AAB64" i="3"/>
  <c r="ZV70" i="3"/>
  <c r="XM70" i="3"/>
  <c r="XI159" i="3"/>
  <c r="ZR159" i="3"/>
  <c r="ZQ62" i="3"/>
  <c r="XH62" i="3"/>
  <c r="XC140" i="3"/>
  <c r="ZL140" i="3"/>
  <c r="YQ176" i="3"/>
  <c r="AAZ176" i="3"/>
  <c r="YL184" i="3"/>
  <c r="AAU184" i="3"/>
  <c r="ZY40" i="3"/>
  <c r="XP40" i="3"/>
  <c r="XL8" i="3"/>
  <c r="WT8" i="3" s="1"/>
  <c r="ZU8" i="3"/>
  <c r="ZC8" i="3" s="1"/>
  <c r="YO83" i="3"/>
  <c r="AAX83" i="3"/>
  <c r="XU54" i="3"/>
  <c r="AAD54" i="3"/>
  <c r="ZN167" i="3"/>
  <c r="XE167" i="3"/>
  <c r="XD134" i="3"/>
  <c r="ZM134" i="3"/>
  <c r="AAO37" i="3"/>
  <c r="YF37" i="3"/>
  <c r="AAW114" i="3"/>
  <c r="YN114" i="3"/>
  <c r="ZQ59" i="3"/>
  <c r="XH59" i="3"/>
  <c r="ZQ54" i="3"/>
  <c r="XH54" i="3"/>
  <c r="WW199" i="3"/>
  <c r="ZF199" i="3"/>
  <c r="XZ133" i="3"/>
  <c r="AAI133" i="3"/>
  <c r="XH194" i="3"/>
  <c r="ZQ194" i="3"/>
  <c r="YQ179" i="3"/>
  <c r="AAZ179" i="3"/>
  <c r="XM179" i="3"/>
  <c r="WT179" i="3" s="1"/>
  <c r="ZV179" i="3"/>
  <c r="QJ152" i="3"/>
  <c r="NM152" i="3" s="1"/>
  <c r="NX152" i="3"/>
  <c r="WZ111" i="3"/>
  <c r="ZI111" i="3"/>
  <c r="ZG52" i="3"/>
  <c r="WX52" i="3"/>
  <c r="AAO175" i="3"/>
  <c r="YF175" i="3"/>
  <c r="ZI127" i="3"/>
  <c r="WZ127" i="3"/>
  <c r="XJ145" i="3"/>
  <c r="ZS145" i="3"/>
  <c r="NX185" i="3"/>
  <c r="QJ185" i="3"/>
  <c r="NM185" i="3" s="1"/>
  <c r="QJ161" i="3"/>
  <c r="NM161" i="3" s="1"/>
  <c r="NX161" i="3"/>
  <c r="YP128" i="3"/>
  <c r="AAY128" i="3"/>
  <c r="ZV151" i="3"/>
  <c r="XM151" i="3"/>
  <c r="ZY9" i="3"/>
  <c r="XP9" i="3"/>
  <c r="YP143" i="3"/>
  <c r="AAY143" i="3"/>
  <c r="YD132" i="3"/>
  <c r="AAM132" i="3"/>
  <c r="XL44" i="3"/>
  <c r="ZU44" i="3"/>
  <c r="AAR23" i="3"/>
  <c r="YI23" i="3"/>
  <c r="XU143" i="3"/>
  <c r="AAD143" i="3"/>
  <c r="XS39" i="3"/>
  <c r="AAB39" i="3"/>
  <c r="AAB63" i="3"/>
  <c r="XS63" i="3"/>
  <c r="YI56" i="3"/>
  <c r="AAR56" i="3"/>
  <c r="ZM83" i="3"/>
  <c r="XD83" i="3"/>
  <c r="XQ187" i="3"/>
  <c r="ZZ187" i="3"/>
  <c r="XQ174" i="3"/>
  <c r="WT174" i="3" s="1"/>
  <c r="ZZ174" i="3"/>
  <c r="ZC174" i="3" s="1"/>
  <c r="XZ151" i="3"/>
  <c r="AAI151" i="3"/>
  <c r="ZX133" i="3"/>
  <c r="XO133" i="3"/>
  <c r="XB74" i="3"/>
  <c r="ZK74" i="3"/>
  <c r="ZY143" i="3"/>
  <c r="XP143" i="3"/>
  <c r="AAD40" i="3"/>
  <c r="XU40" i="3"/>
  <c r="YN41" i="3"/>
  <c r="AAW41" i="3"/>
  <c r="ZL23" i="3"/>
  <c r="XC23" i="3"/>
  <c r="ZK128" i="3"/>
  <c r="XB128" i="3"/>
  <c r="ZG115" i="3"/>
  <c r="ZB115" i="3" s="1"/>
  <c r="WX115" i="3"/>
  <c r="WS115" i="3" s="1"/>
  <c r="YQ198" i="3"/>
  <c r="AAZ198" i="3"/>
  <c r="ZZ153" i="3"/>
  <c r="XQ153" i="3"/>
  <c r="XB131" i="3"/>
  <c r="ZK131" i="3"/>
  <c r="ZI166" i="3"/>
  <c r="WZ166" i="3"/>
  <c r="AAV150" i="3"/>
  <c r="YM150" i="3"/>
  <c r="UT206" i="3"/>
  <c r="UT207" i="3"/>
  <c r="ZL3" i="3"/>
  <c r="XC3" i="3"/>
  <c r="YO169" i="3"/>
  <c r="AAX169" i="3"/>
  <c r="AAR145" i="3"/>
  <c r="YI145" i="3"/>
  <c r="ZK38" i="3"/>
  <c r="XB38" i="3"/>
  <c r="ZM99" i="3"/>
  <c r="XD99" i="3"/>
  <c r="ZM29" i="3"/>
  <c r="XD29" i="3"/>
  <c r="AAR69" i="3"/>
  <c r="YI69" i="3"/>
  <c r="AAR147" i="3"/>
  <c r="YI147" i="3"/>
  <c r="NW101" i="3"/>
  <c r="OF101" i="3"/>
  <c r="NL101" i="3" s="1"/>
  <c r="AAX170" i="3"/>
  <c r="YO170" i="3"/>
  <c r="ZV73" i="3"/>
  <c r="XM73" i="3"/>
  <c r="XL151" i="3"/>
  <c r="ZU151" i="3"/>
  <c r="ZC151" i="3" s="1"/>
  <c r="NX43" i="3"/>
  <c r="QJ43" i="3"/>
  <c r="NM43" i="3" s="1"/>
  <c r="ZJ151" i="3"/>
  <c r="XA151" i="3"/>
  <c r="AAD179" i="3"/>
  <c r="XU179" i="3"/>
  <c r="YP150" i="3"/>
  <c r="AAY150" i="3"/>
  <c r="XF15" i="3"/>
  <c r="ZO15" i="3"/>
  <c r="WW136" i="3"/>
  <c r="ZF136" i="3"/>
  <c r="ZV126" i="3"/>
  <c r="XM126" i="3"/>
  <c r="YQ66" i="3"/>
  <c r="AAZ66" i="3"/>
  <c r="AAO94" i="3"/>
  <c r="YF94" i="3"/>
  <c r="ZF150" i="3"/>
  <c r="WW150" i="3"/>
  <c r="XQ70" i="3"/>
  <c r="ZZ70" i="3"/>
  <c r="ZX43" i="3"/>
  <c r="XO43" i="3"/>
  <c r="AAD197" i="3"/>
  <c r="XU197" i="3"/>
  <c r="AAQ36" i="3"/>
  <c r="YH36" i="3"/>
  <c r="AAL66" i="3"/>
  <c r="YC66" i="3"/>
  <c r="YD124" i="3"/>
  <c r="AAM124" i="3"/>
  <c r="AAX79" i="3"/>
  <c r="YO79" i="3"/>
  <c r="AAD104" i="3"/>
  <c r="XU104" i="3"/>
  <c r="AAW187" i="3"/>
  <c r="YN187" i="3"/>
  <c r="AAA133" i="3"/>
  <c r="XR133" i="3"/>
  <c r="XF120" i="3"/>
  <c r="ZO120" i="3"/>
  <c r="ZO42" i="3"/>
  <c r="XF42" i="3"/>
  <c r="XP91" i="3"/>
  <c r="ZY91" i="3"/>
  <c r="ZZ77" i="3"/>
  <c r="XQ77" i="3"/>
  <c r="AAV160" i="3"/>
  <c r="YM160" i="3"/>
  <c r="AAI91" i="3"/>
  <c r="XZ91" i="3"/>
  <c r="YD138" i="3"/>
  <c r="AAM138" i="3"/>
  <c r="ZP166" i="3"/>
  <c r="XG166" i="3"/>
  <c r="AAB186" i="3"/>
  <c r="XS186" i="3"/>
  <c r="XB149" i="3"/>
  <c r="ZK149" i="3"/>
  <c r="AAC116" i="3"/>
  <c r="XT116" i="3"/>
  <c r="XK158" i="3"/>
  <c r="ZT158" i="3"/>
  <c r="YF115" i="3"/>
  <c r="AAO115" i="3"/>
  <c r="XS8" i="3"/>
  <c r="AAB8" i="3"/>
  <c r="YN124" i="3"/>
  <c r="AAW124" i="3"/>
  <c r="XD87" i="3"/>
  <c r="ZM87" i="3"/>
  <c r="YN171" i="3"/>
  <c r="AAW171" i="3"/>
  <c r="ZL42" i="3"/>
  <c r="XC42" i="3"/>
  <c r="ZV135" i="3"/>
  <c r="XM135" i="3"/>
  <c r="WZ29" i="3"/>
  <c r="ZI29" i="3"/>
  <c r="NV50" i="3"/>
  <c r="KX50" i="3"/>
  <c r="NK50" i="3" s="1"/>
  <c r="ZK151" i="3"/>
  <c r="XB151" i="3"/>
  <c r="ZY105" i="3"/>
  <c r="XP105" i="3"/>
  <c r="XL95" i="3"/>
  <c r="ZU95" i="3"/>
  <c r="XT140" i="3"/>
  <c r="AAC140" i="3"/>
  <c r="XB7" i="3"/>
  <c r="ZK7" i="3"/>
  <c r="WZ18" i="3"/>
  <c r="ZI18" i="3"/>
  <c r="AAV84" i="3"/>
  <c r="YM84" i="3"/>
  <c r="XZ106" i="3"/>
  <c r="AAI106" i="3"/>
  <c r="ZU122" i="3"/>
  <c r="XL122" i="3"/>
  <c r="AAY153" i="3"/>
  <c r="YP153" i="3"/>
  <c r="AAV129" i="3"/>
  <c r="YM129" i="3"/>
  <c r="XF114" i="3"/>
  <c r="ZO114" i="3"/>
  <c r="ZS133" i="3"/>
  <c r="XJ133" i="3"/>
  <c r="XB36" i="3"/>
  <c r="ZK36" i="3"/>
  <c r="ZN40" i="3"/>
  <c r="XE40" i="3"/>
  <c r="AAW66" i="3"/>
  <c r="YN66" i="3"/>
  <c r="ZM56" i="3"/>
  <c r="XD56" i="3"/>
  <c r="XF191" i="3"/>
  <c r="ZO191" i="3"/>
  <c r="ZM113" i="3"/>
  <c r="XD113" i="3"/>
  <c r="ZY114" i="3"/>
  <c r="XP114" i="3"/>
  <c r="XZ37" i="3"/>
  <c r="AAI37" i="3"/>
  <c r="YI98" i="3"/>
  <c r="AAR98" i="3"/>
  <c r="XH71" i="3"/>
  <c r="ZQ71" i="3"/>
  <c r="YN130" i="3"/>
  <c r="AAW130" i="3"/>
  <c r="XM55" i="3"/>
  <c r="ZV55" i="3"/>
  <c r="ZH134" i="3"/>
  <c r="WY134" i="3"/>
  <c r="AAZ188" i="3"/>
  <c r="YQ188" i="3"/>
  <c r="AAC162" i="3"/>
  <c r="XT162" i="3"/>
  <c r="AAA11" i="3"/>
  <c r="XR11" i="3"/>
  <c r="WW39" i="3"/>
  <c r="ZF39" i="3"/>
  <c r="NW163" i="3"/>
  <c r="OF163" i="3"/>
  <c r="NL163" i="3" s="1"/>
  <c r="ZQ94" i="3"/>
  <c r="XH94" i="3"/>
  <c r="XB63" i="3"/>
  <c r="ZK63" i="3"/>
  <c r="XS98" i="3"/>
  <c r="AAB98" i="3"/>
  <c r="XK95" i="3"/>
  <c r="ZT95" i="3"/>
  <c r="WY116" i="3"/>
  <c r="ZH116" i="3"/>
  <c r="AAI15" i="3"/>
  <c r="XZ15" i="3"/>
  <c r="KX21" i="3"/>
  <c r="NK21" i="3" s="1"/>
  <c r="NV21" i="3"/>
  <c r="KX13" i="3"/>
  <c r="NK13" i="3" s="1"/>
  <c r="NV13" i="3"/>
  <c r="XB35" i="3"/>
  <c r="ZK35" i="3"/>
  <c r="AAM118" i="3"/>
  <c r="YD118" i="3"/>
  <c r="KX162" i="3"/>
  <c r="NK162" i="3" s="1"/>
  <c r="NV162" i="3"/>
  <c r="OF142" i="3"/>
  <c r="NL142" i="3" s="1"/>
  <c r="NW142" i="3"/>
  <c r="VO7" i="3"/>
  <c r="LB23" i="3"/>
  <c r="KY23" i="3" s="1"/>
  <c r="QN44" i="3"/>
  <c r="QK44" i="3" s="1"/>
  <c r="VR79" i="3"/>
  <c r="LB7" i="3"/>
  <c r="KY7" i="3" s="1"/>
  <c r="VO65" i="3"/>
  <c r="NX122" i="3"/>
  <c r="QJ122" i="3"/>
  <c r="NM122" i="3" s="1"/>
  <c r="NX135" i="3"/>
  <c r="QJ135" i="3"/>
  <c r="NM135" i="3" s="1"/>
  <c r="VR19" i="3"/>
  <c r="NX52" i="3"/>
  <c r="QJ52" i="3"/>
  <c r="NM52" i="3" s="1"/>
  <c r="VO178" i="3"/>
  <c r="VO160" i="3"/>
  <c r="VR85" i="3"/>
  <c r="VO165" i="3"/>
  <c r="OJ193" i="3"/>
  <c r="OG193" i="3" s="1"/>
  <c r="VR116" i="3"/>
  <c r="LB19" i="3"/>
  <c r="KY19" i="3" s="1"/>
  <c r="OJ68" i="3"/>
  <c r="OG68" i="3" s="1"/>
  <c r="QN173" i="3"/>
  <c r="QK173" i="3" s="1"/>
  <c r="VO194" i="3"/>
  <c r="LB31" i="3"/>
  <c r="KY31" i="3" s="1"/>
  <c r="OJ46" i="3"/>
  <c r="OG46" i="3" s="1"/>
  <c r="QN12" i="3"/>
  <c r="QK12" i="3" s="1"/>
  <c r="QN49" i="3"/>
  <c r="QK49" i="3" s="1"/>
  <c r="VR12" i="3"/>
  <c r="LB142" i="3"/>
  <c r="KY142" i="3" s="1"/>
  <c r="VR86" i="3"/>
  <c r="VO23" i="3"/>
  <c r="QN68" i="3"/>
  <c r="QK68" i="3" s="1"/>
  <c r="LB130" i="3"/>
  <c r="KY130" i="3" s="1"/>
  <c r="VO19" i="3"/>
  <c r="NX60" i="3"/>
  <c r="QJ60" i="3"/>
  <c r="NM60" i="3" s="1"/>
  <c r="LB79" i="3"/>
  <c r="KY79" i="3" s="1"/>
  <c r="VR191" i="3"/>
  <c r="QN10" i="3"/>
  <c r="QK10" i="3" s="1"/>
  <c r="QN119" i="3"/>
  <c r="QK119" i="3" s="1"/>
  <c r="TT208" i="3"/>
  <c r="VS203" i="3" s="1"/>
  <c r="TT209" i="3"/>
  <c r="VS204" i="3" s="1"/>
  <c r="VR68" i="3"/>
  <c r="VR58" i="3"/>
  <c r="OF178" i="3"/>
  <c r="NL178" i="3" s="1"/>
  <c r="NW178" i="3"/>
  <c r="QN142" i="3"/>
  <c r="QK142" i="3" s="1"/>
  <c r="NW88" i="3"/>
  <c r="OF88" i="3"/>
  <c r="NL88" i="3" s="1"/>
  <c r="VR190" i="3"/>
  <c r="VR113" i="3"/>
  <c r="VR145" i="3"/>
  <c r="VO75" i="3"/>
  <c r="VR93" i="3"/>
  <c r="VR66" i="3"/>
  <c r="VR189" i="3"/>
  <c r="OJ157" i="3"/>
  <c r="OG157" i="3" s="1"/>
  <c r="OJ105" i="3"/>
  <c r="OG105" i="3" s="1"/>
  <c r="LB66" i="3"/>
  <c r="KY66" i="3" s="1"/>
  <c r="VR121" i="3"/>
  <c r="LB49" i="3"/>
  <c r="KY49" i="3" s="1"/>
  <c r="VR26" i="3"/>
  <c r="LB53" i="3"/>
  <c r="KY53" i="3" s="1"/>
  <c r="LB189" i="3"/>
  <c r="KY189" i="3" s="1"/>
  <c r="XS182" i="3"/>
  <c r="AAB182" i="3"/>
  <c r="AAL135" i="3"/>
  <c r="YC135" i="3"/>
  <c r="XB136" i="3"/>
  <c r="ZK136" i="3"/>
  <c r="AAQ139" i="3"/>
  <c r="YH139" i="3"/>
  <c r="AAS110" i="3"/>
  <c r="YJ110" i="3"/>
  <c r="YJ204" i="3" s="1"/>
  <c r="YJ206" i="3" s="1"/>
  <c r="XP17" i="3"/>
  <c r="ZY17" i="3"/>
  <c r="XF21" i="3"/>
  <c r="ZO21" i="3"/>
  <c r="ZO160" i="3"/>
  <c r="XF160" i="3"/>
  <c r="AAC121" i="3"/>
  <c r="XT121" i="3"/>
  <c r="YO9" i="3"/>
  <c r="AAX9" i="3"/>
  <c r="YN134" i="3"/>
  <c r="AAW134" i="3"/>
  <c r="XZ61" i="3"/>
  <c r="AAI61" i="3"/>
  <c r="YI72" i="3"/>
  <c r="AAR72" i="3"/>
  <c r="ZH138" i="3"/>
  <c r="WY138" i="3"/>
  <c r="YO139" i="3"/>
  <c r="AAX139" i="3"/>
  <c r="ZU183" i="3"/>
  <c r="XL183" i="3"/>
  <c r="ZM82" i="3"/>
  <c r="XD82" i="3"/>
  <c r="WZ156" i="3"/>
  <c r="ZI156" i="3"/>
  <c r="XQ165" i="3"/>
  <c r="ZZ165" i="3"/>
  <c r="AAR14" i="3"/>
  <c r="YI14" i="3"/>
  <c r="WZ170" i="3"/>
  <c r="ZI170" i="3"/>
  <c r="AAU41" i="3"/>
  <c r="YL41" i="3"/>
  <c r="ZK64" i="3"/>
  <c r="XB64" i="3"/>
  <c r="ZM133" i="3"/>
  <c r="XD133" i="3"/>
  <c r="YL190" i="3"/>
  <c r="AAU190" i="3"/>
  <c r="AAZ50" i="3"/>
  <c r="YQ50" i="3"/>
  <c r="ZT159" i="3"/>
  <c r="XK159" i="3"/>
  <c r="ZV10" i="3"/>
  <c r="XM10" i="3"/>
  <c r="YI174" i="3"/>
  <c r="AAR174" i="3"/>
  <c r="ZV184" i="3"/>
  <c r="XM184" i="3"/>
  <c r="ZF85" i="3"/>
  <c r="WW85" i="3"/>
  <c r="XB188" i="3"/>
  <c r="ZK188" i="3"/>
  <c r="XC135" i="3"/>
  <c r="ZL135" i="3"/>
  <c r="XH110" i="3"/>
  <c r="ZQ110" i="3"/>
  <c r="YO113" i="3"/>
  <c r="AAX113" i="3"/>
  <c r="XS114" i="3"/>
  <c r="AAB114" i="3"/>
  <c r="ZK118" i="3"/>
  <c r="XB118" i="3"/>
  <c r="XL159" i="3"/>
  <c r="ZU159" i="3"/>
  <c r="AAV61" i="3"/>
  <c r="YM61" i="3"/>
  <c r="ZH127" i="3"/>
  <c r="ZB127" i="3" s="1"/>
  <c r="WY127" i="3"/>
  <c r="WS127" i="3" s="1"/>
  <c r="ABA86" i="3"/>
  <c r="YR86" i="3"/>
  <c r="XU187" i="3"/>
  <c r="AAD187" i="3"/>
  <c r="XK157" i="3"/>
  <c r="ZT157" i="3"/>
  <c r="XP28" i="3"/>
  <c r="ZY28" i="3"/>
  <c r="XZ173" i="3"/>
  <c r="AAI173" i="3"/>
  <c r="YM44" i="3"/>
  <c r="AAV44" i="3"/>
  <c r="AAY32" i="3"/>
  <c r="YP32" i="3"/>
  <c r="AAB161" i="3"/>
  <c r="XS161" i="3"/>
  <c r="ZU166" i="3"/>
  <c r="ZC166" i="3" s="1"/>
  <c r="XL166" i="3"/>
  <c r="WT166" i="3" s="1"/>
  <c r="ABA105" i="3"/>
  <c r="YR105" i="3"/>
  <c r="YE74" i="3"/>
  <c r="AAN74" i="3"/>
  <c r="AAC156" i="3"/>
  <c r="XT156" i="3"/>
  <c r="AAO17" i="3"/>
  <c r="YF17" i="3"/>
  <c r="WX42" i="3"/>
  <c r="ZG42" i="3"/>
  <c r="XZ115" i="3"/>
  <c r="AAI115" i="3"/>
  <c r="ZZ140" i="3"/>
  <c r="XQ140" i="3"/>
  <c r="WX148" i="3"/>
  <c r="ZG148" i="3"/>
  <c r="AAM99" i="3"/>
  <c r="YD99" i="3"/>
  <c r="ZY103" i="3"/>
  <c r="XP103" i="3"/>
  <c r="AAI63" i="3"/>
  <c r="XZ63" i="3"/>
  <c r="OF149" i="3"/>
  <c r="NL149" i="3" s="1"/>
  <c r="NW149" i="3"/>
  <c r="AAR100" i="3"/>
  <c r="YI100" i="3"/>
  <c r="XL176" i="3"/>
  <c r="ZU176" i="3"/>
  <c r="XS60" i="3"/>
  <c r="AAB60" i="3"/>
  <c r="ZO54" i="3"/>
  <c r="XF54" i="3"/>
  <c r="XI128" i="3"/>
  <c r="ZR128" i="3"/>
  <c r="ZQ73" i="3"/>
  <c r="XH73" i="3"/>
  <c r="YD192" i="3"/>
  <c r="AAM192" i="3"/>
  <c r="ZK142" i="3"/>
  <c r="ZB142" i="3" s="1"/>
  <c r="XB142" i="3"/>
  <c r="WS142" i="3" s="1"/>
  <c r="YM144" i="3"/>
  <c r="AAV144" i="3"/>
  <c r="ZF122" i="3"/>
  <c r="WW122" i="3"/>
  <c r="ZT37" i="3"/>
  <c r="XK37" i="3"/>
  <c r="XR42" i="3"/>
  <c r="AAA42" i="3"/>
  <c r="YQ171" i="3"/>
  <c r="AAZ171" i="3"/>
  <c r="ZX171" i="3"/>
  <c r="XO171" i="3"/>
  <c r="ZS16" i="3"/>
  <c r="XJ16" i="3"/>
  <c r="XT4" i="3"/>
  <c r="AAC4" i="3"/>
  <c r="XL81" i="3"/>
  <c r="ZU81" i="3"/>
  <c r="XQ146" i="3"/>
  <c r="ZZ146" i="3"/>
  <c r="AAM177" i="3"/>
  <c r="YD177" i="3"/>
  <c r="AAA141" i="3"/>
  <c r="XR141" i="3"/>
  <c r="AAB105" i="3"/>
  <c r="XS105" i="3"/>
  <c r="ZQ67" i="3"/>
  <c r="XH67" i="3"/>
  <c r="AAX199" i="3"/>
  <c r="YO199" i="3"/>
  <c r="XR91" i="3"/>
  <c r="AAA91" i="3"/>
  <c r="ZT41" i="3"/>
  <c r="XK41" i="3"/>
  <c r="XI196" i="3"/>
  <c r="ZR196" i="3"/>
  <c r="XE14" i="3"/>
  <c r="ZN14" i="3"/>
  <c r="XL69" i="3"/>
  <c r="ZU69" i="3"/>
  <c r="XR14" i="3"/>
  <c r="AAA14" i="3"/>
  <c r="AAW107" i="3"/>
  <c r="YN107" i="3"/>
  <c r="AAM93" i="3"/>
  <c r="ZE93" i="3" s="1"/>
  <c r="YD93" i="3"/>
  <c r="WV93" i="3" s="1"/>
  <c r="ZN95" i="3"/>
  <c r="XE95" i="3"/>
  <c r="WZ102" i="3"/>
  <c r="ZI102" i="3"/>
  <c r="XT171" i="3"/>
  <c r="AAC171" i="3"/>
  <c r="AAM96" i="3"/>
  <c r="YD96" i="3"/>
  <c r="ZI183" i="3"/>
  <c r="WZ183" i="3"/>
  <c r="XK188" i="3"/>
  <c r="ZT188" i="3"/>
  <c r="XT39" i="3"/>
  <c r="AAC39" i="3"/>
  <c r="AAC151" i="3"/>
  <c r="XT151" i="3"/>
  <c r="AAA170" i="3"/>
  <c r="XR170" i="3"/>
  <c r="QJ116" i="3"/>
  <c r="NM116" i="3" s="1"/>
  <c r="NX116" i="3"/>
  <c r="NX193" i="3"/>
  <c r="QJ193" i="3"/>
  <c r="NM193" i="3" s="1"/>
  <c r="VS121" i="3"/>
  <c r="VR129" i="3"/>
  <c r="OF60" i="3"/>
  <c r="NL60" i="3" s="1"/>
  <c r="NW60" i="3"/>
  <c r="NX172" i="3"/>
  <c r="QJ172" i="3"/>
  <c r="NM172" i="3" s="1"/>
  <c r="NV157" i="3"/>
  <c r="KX157" i="3"/>
  <c r="NK157" i="3" s="1"/>
  <c r="VO191" i="3"/>
  <c r="XC41" i="3"/>
  <c r="ZL41" i="3"/>
  <c r="AAX48" i="3"/>
  <c r="YO48" i="3"/>
  <c r="AAA56" i="3"/>
  <c r="XR56" i="3"/>
  <c r="WZ181" i="3"/>
  <c r="ZI181" i="3"/>
  <c r="XB62" i="3"/>
  <c r="ZK62" i="3"/>
  <c r="YN181" i="3"/>
  <c r="AAW181" i="3"/>
  <c r="XR86" i="3"/>
  <c r="AAA86" i="3"/>
  <c r="VY207" i="3"/>
  <c r="AAW125" i="3"/>
  <c r="YN125" i="3"/>
  <c r="AAX158" i="3"/>
  <c r="YO158" i="3"/>
  <c r="XR185" i="3"/>
  <c r="AAA185" i="3"/>
  <c r="AAA169" i="3"/>
  <c r="XR169" i="3"/>
  <c r="AAR173" i="3"/>
  <c r="YI173" i="3"/>
  <c r="ZK179" i="3"/>
  <c r="XB179" i="3"/>
  <c r="WT109" i="3"/>
  <c r="AAR61" i="3"/>
  <c r="YI61" i="3"/>
  <c r="AAZ152" i="3"/>
  <c r="YQ152" i="3"/>
  <c r="ZF188" i="3"/>
  <c r="WW188" i="3"/>
  <c r="XM156" i="3"/>
  <c r="ZV156" i="3"/>
  <c r="WX11" i="3"/>
  <c r="ZG11" i="3"/>
  <c r="AAU15" i="3"/>
  <c r="YL15" i="3"/>
  <c r="XH11" i="3"/>
  <c r="ZQ11" i="3"/>
  <c r="AAW128" i="3"/>
  <c r="YN128" i="3"/>
  <c r="AAZ36" i="3"/>
  <c r="YQ36" i="3"/>
  <c r="ZO48" i="3"/>
  <c r="XF48" i="3"/>
  <c r="ZF170" i="3"/>
  <c r="WW170" i="3"/>
  <c r="AAZ38" i="3"/>
  <c r="YQ38" i="3"/>
  <c r="XL164" i="3"/>
  <c r="WT164" i="3" s="1"/>
  <c r="ZU164" i="3"/>
  <c r="ZC164" i="3" s="1"/>
  <c r="XK145" i="3"/>
  <c r="ZT145" i="3"/>
  <c r="AAO110" i="3"/>
  <c r="YF110" i="3"/>
  <c r="AAZ167" i="3"/>
  <c r="YQ167" i="3"/>
  <c r="XZ125" i="3"/>
  <c r="AAI125" i="3"/>
  <c r="ZH162" i="3"/>
  <c r="WY162" i="3"/>
  <c r="WY37" i="3"/>
  <c r="ZH37" i="3"/>
  <c r="AAB135" i="3"/>
  <c r="XS135" i="3"/>
  <c r="AAV48" i="3"/>
  <c r="YM48" i="3"/>
  <c r="XB51" i="3"/>
  <c r="ZK51" i="3"/>
  <c r="AAV38" i="3"/>
  <c r="YM38" i="3"/>
  <c r="XT186" i="3"/>
  <c r="AAC186" i="3"/>
  <c r="XS140" i="3"/>
  <c r="AAB140" i="3"/>
  <c r="XF98" i="3"/>
  <c r="ZO98" i="3"/>
  <c r="ZG129" i="3"/>
  <c r="WX129" i="3"/>
  <c r="WS129" i="3" s="1"/>
  <c r="AAA26" i="3"/>
  <c r="XR26" i="3"/>
  <c r="WW71" i="3"/>
  <c r="ZF71" i="3"/>
  <c r="XD43" i="3"/>
  <c r="ZM43" i="3"/>
  <c r="ZJ47" i="3"/>
  <c r="XA47" i="3"/>
  <c r="XB194" i="3"/>
  <c r="ZK194" i="3"/>
  <c r="XK149" i="3"/>
  <c r="ZT149" i="3"/>
  <c r="ZT181" i="3"/>
  <c r="XK181" i="3"/>
  <c r="ZG161" i="3"/>
  <c r="WX161" i="3"/>
  <c r="XP196" i="3"/>
  <c r="ZY196" i="3"/>
  <c r="ZN140" i="3"/>
  <c r="XE140" i="3"/>
  <c r="XK86" i="3"/>
  <c r="ZT86" i="3"/>
  <c r="XQ56" i="3"/>
  <c r="ZZ56" i="3"/>
  <c r="AAD99" i="3"/>
  <c r="XU99" i="3"/>
  <c r="AAI156" i="3"/>
  <c r="XZ156" i="3"/>
  <c r="XS91" i="3"/>
  <c r="AAB91" i="3"/>
  <c r="AAW70" i="3"/>
  <c r="YN70" i="3"/>
  <c r="XJ70" i="3"/>
  <c r="ZS70" i="3"/>
  <c r="ZK120" i="3"/>
  <c r="XB120" i="3"/>
  <c r="XL160" i="3"/>
  <c r="ZU160" i="3"/>
  <c r="XR75" i="3"/>
  <c r="AAA75" i="3"/>
  <c r="XB123" i="3"/>
  <c r="ZK123" i="3"/>
  <c r="AAC64" i="3"/>
  <c r="XT64" i="3"/>
  <c r="XT26" i="3"/>
  <c r="AAC26" i="3"/>
  <c r="YP80" i="3"/>
  <c r="AAY80" i="3"/>
  <c r="ZT100" i="3"/>
  <c r="XK100" i="3"/>
  <c r="AAD51" i="3"/>
  <c r="XU51" i="3"/>
  <c r="OF120" i="3"/>
  <c r="NL120" i="3" s="1"/>
  <c r="NW120" i="3"/>
  <c r="WW37" i="3"/>
  <c r="ZF37" i="3"/>
  <c r="ZQ145" i="3"/>
  <c r="XH145" i="3"/>
  <c r="YI22" i="3"/>
  <c r="AAR22" i="3"/>
  <c r="ZS139" i="3"/>
  <c r="XJ139" i="3"/>
  <c r="XB166" i="3"/>
  <c r="ZK166" i="3"/>
  <c r="ZF143" i="3"/>
  <c r="WW143" i="3"/>
  <c r="NX186" i="3"/>
  <c r="QJ186" i="3"/>
  <c r="NM186" i="3" s="1"/>
  <c r="AAC141" i="3"/>
  <c r="XT141" i="3"/>
  <c r="XB73" i="3"/>
  <c r="ZK73" i="3"/>
  <c r="XC120" i="3"/>
  <c r="ZL120" i="3"/>
  <c r="XT165" i="3"/>
  <c r="AAC165" i="3"/>
  <c r="XM92" i="3"/>
  <c r="ZV92" i="3"/>
  <c r="XK50" i="3"/>
  <c r="ZT50" i="3"/>
  <c r="ZY83" i="3"/>
  <c r="XP83" i="3"/>
  <c r="ZV40" i="3"/>
  <c r="XM40" i="3"/>
  <c r="AAX143" i="3"/>
  <c r="YO143" i="3"/>
  <c r="ZL154" i="3"/>
  <c r="XC154" i="3"/>
  <c r="AAV126" i="3"/>
  <c r="YM126" i="3"/>
  <c r="XL40" i="3"/>
  <c r="ZU40" i="3"/>
  <c r="AAR9" i="3"/>
  <c r="YI9" i="3"/>
  <c r="ZV39" i="3"/>
  <c r="ZC39" i="3" s="1"/>
  <c r="XM39" i="3"/>
  <c r="WT39" i="3" s="1"/>
  <c r="AAA187" i="3"/>
  <c r="XR187" i="3"/>
  <c r="YN188" i="3"/>
  <c r="AAW188" i="3"/>
  <c r="AAR76" i="3"/>
  <c r="YI76" i="3"/>
  <c r="ZK40" i="3"/>
  <c r="XB40" i="3"/>
  <c r="XR57" i="3"/>
  <c r="AAA57" i="3"/>
  <c r="QJ114" i="3"/>
  <c r="NM114" i="3" s="1"/>
  <c r="NX114" i="3"/>
  <c r="ZK162" i="3"/>
  <c r="XB162" i="3"/>
  <c r="NX91" i="3"/>
  <c r="QJ91" i="3"/>
  <c r="NM91" i="3" s="1"/>
  <c r="WZ50" i="3"/>
  <c r="ZI50" i="3"/>
  <c r="YO146" i="3"/>
  <c r="AAX146" i="3"/>
  <c r="YO60" i="3"/>
  <c r="AAX60" i="3"/>
  <c r="WZ190" i="3"/>
  <c r="ZI190" i="3"/>
  <c r="XJ104" i="3"/>
  <c r="ZS104" i="3"/>
  <c r="WZ53" i="3"/>
  <c r="ZI53" i="3"/>
  <c r="ZB53" i="3" s="1"/>
  <c r="XF141" i="3"/>
  <c r="ZO141" i="3"/>
  <c r="ZK90" i="3"/>
  <c r="XB90" i="3"/>
  <c r="ZM67" i="3"/>
  <c r="XD67" i="3"/>
  <c r="XZ161" i="3"/>
  <c r="AAI161" i="3"/>
  <c r="ZS27" i="3"/>
  <c r="XJ27" i="3"/>
  <c r="ZL35" i="3"/>
  <c r="XC35" i="3"/>
  <c r="YM88" i="3"/>
  <c r="AAV88" i="3"/>
  <c r="YK87" i="3"/>
  <c r="AAT87" i="3"/>
  <c r="YG24" i="3"/>
  <c r="AAP24" i="3"/>
  <c r="ZR54" i="3"/>
  <c r="XI54" i="3"/>
  <c r="ZI66" i="3"/>
  <c r="WZ66" i="3"/>
  <c r="YM3" i="3"/>
  <c r="AAV3" i="3"/>
  <c r="WD206" i="3"/>
  <c r="WD207" i="3"/>
  <c r="ZG196" i="3"/>
  <c r="ZB196" i="3" s="1"/>
  <c r="WX196" i="3"/>
  <c r="WS196" i="3" s="1"/>
  <c r="XQ93" i="3"/>
  <c r="ZZ93" i="3"/>
  <c r="YO147" i="3"/>
  <c r="AAX147" i="3"/>
  <c r="AAX187" i="3"/>
  <c r="YO187" i="3"/>
  <c r="ZT169" i="3"/>
  <c r="XK169" i="3"/>
  <c r="YM10" i="3"/>
  <c r="AAV10" i="3"/>
  <c r="AAQ59" i="3"/>
  <c r="YH59" i="3"/>
  <c r="XU103" i="3"/>
  <c r="AAD103" i="3"/>
  <c r="XE158" i="3"/>
  <c r="ZN158" i="3"/>
  <c r="XK39" i="3"/>
  <c r="ZT39" i="3"/>
  <c r="YQ141" i="3"/>
  <c r="AAZ141" i="3"/>
  <c r="YD83" i="3"/>
  <c r="AAM83" i="3"/>
  <c r="ZZ86" i="3"/>
  <c r="XQ86" i="3"/>
  <c r="ZH126" i="3"/>
  <c r="ZB126" i="3" s="1"/>
  <c r="WY126" i="3"/>
  <c r="AAR172" i="3"/>
  <c r="YI172" i="3"/>
  <c r="ZS138" i="3"/>
  <c r="XJ138" i="3"/>
  <c r="AAO23" i="3"/>
  <c r="YF23" i="3"/>
  <c r="XF157" i="3"/>
  <c r="ZO157" i="3"/>
  <c r="AAW94" i="3"/>
  <c r="YN94" i="3"/>
  <c r="YQ194" i="3"/>
  <c r="AAZ194" i="3"/>
  <c r="ZU75" i="3"/>
  <c r="XL75" i="3"/>
  <c r="XC24" i="3"/>
  <c r="ZL24" i="3"/>
  <c r="AAC24" i="3"/>
  <c r="XT24" i="3"/>
  <c r="ZZ103" i="3"/>
  <c r="XQ103" i="3"/>
  <c r="NV150" i="3"/>
  <c r="KX150" i="3"/>
  <c r="NK150" i="3" s="1"/>
  <c r="ZX162" i="3"/>
  <c r="XO162" i="3"/>
  <c r="ZQ167" i="3"/>
  <c r="XH167" i="3"/>
  <c r="XT166" i="3"/>
  <c r="AAC166" i="3"/>
  <c r="XT58" i="3"/>
  <c r="AAC58" i="3"/>
  <c r="AAV89" i="3"/>
  <c r="YM89" i="3"/>
  <c r="XL102" i="3"/>
  <c r="WT102" i="3" s="1"/>
  <c r="ZU102" i="3"/>
  <c r="ZC102" i="3" s="1"/>
  <c r="YP92" i="3"/>
  <c r="AAY92" i="3"/>
  <c r="AAD101" i="3"/>
  <c r="XU101" i="3"/>
  <c r="XB61" i="3"/>
  <c r="ZK61" i="3"/>
  <c r="XR29" i="3"/>
  <c r="AAA29" i="3"/>
  <c r="XK161" i="3"/>
  <c r="ZT161" i="3"/>
  <c r="ZF22" i="3"/>
  <c r="WW22" i="3"/>
  <c r="ZG70" i="3"/>
  <c r="ZB70" i="3" s="1"/>
  <c r="WX70" i="3"/>
  <c r="WS70" i="3" s="1"/>
  <c r="XZ49" i="3"/>
  <c r="AAI49" i="3"/>
  <c r="AAW102" i="3"/>
  <c r="YN102" i="3"/>
  <c r="XS188" i="3"/>
  <c r="AAB188" i="3"/>
  <c r="ZK177" i="3"/>
  <c r="XB177" i="3"/>
  <c r="XF95" i="3"/>
  <c r="ZO95" i="3"/>
  <c r="WZ164" i="3"/>
  <c r="ZI164" i="3"/>
  <c r="ZU181" i="3"/>
  <c r="XL181" i="3"/>
  <c r="XC191" i="3"/>
  <c r="ZL191" i="3"/>
  <c r="YO70" i="3"/>
  <c r="AAX70" i="3"/>
  <c r="XK118" i="3"/>
  <c r="ZT118" i="3"/>
  <c r="NV73" i="3"/>
  <c r="KX73" i="3"/>
  <c r="NK73" i="3" s="1"/>
  <c r="WY58" i="3"/>
  <c r="ZH58" i="3"/>
  <c r="WY152" i="3"/>
  <c r="WS152" i="3" s="1"/>
  <c r="ZH152" i="3"/>
  <c r="ZB152" i="3" s="1"/>
  <c r="OF188" i="3"/>
  <c r="NL188" i="3" s="1"/>
  <c r="NW188" i="3"/>
  <c r="ZQ197" i="3"/>
  <c r="XH197" i="3"/>
  <c r="XU191" i="3"/>
  <c r="AAD191" i="3"/>
  <c r="ZQ142" i="3"/>
  <c r="XH142" i="3"/>
  <c r="YN191" i="3"/>
  <c r="AAW191" i="3"/>
  <c r="XR66" i="3"/>
  <c r="AAA66" i="3"/>
  <c r="XP4" i="3"/>
  <c r="XP204" i="3" s="1"/>
  <c r="XP206" i="3" s="1"/>
  <c r="ZY4" i="3"/>
  <c r="AAD11" i="3"/>
  <c r="XU11" i="3"/>
  <c r="YQ86" i="3"/>
  <c r="AAZ86" i="3"/>
  <c r="WW45" i="3"/>
  <c r="ZF45" i="3"/>
  <c r="XK179" i="3"/>
  <c r="ZT179" i="3"/>
  <c r="ZH109" i="3"/>
  <c r="WY109" i="3"/>
  <c r="XH143" i="3"/>
  <c r="ZQ143" i="3"/>
  <c r="XH91" i="3"/>
  <c r="ZQ91" i="3"/>
  <c r="XP64" i="3"/>
  <c r="ZY64" i="3"/>
  <c r="ZV155" i="3"/>
  <c r="XM155" i="3"/>
  <c r="AAI75" i="3"/>
  <c r="XZ75" i="3"/>
  <c r="YQ161" i="3"/>
  <c r="AAZ161" i="3"/>
  <c r="YQ9" i="3"/>
  <c r="AAZ9" i="3"/>
  <c r="ZZ183" i="3"/>
  <c r="XQ183" i="3"/>
  <c r="XL77" i="3"/>
  <c r="ZU77" i="3"/>
  <c r="YD184" i="3"/>
  <c r="WV184" i="3" s="1"/>
  <c r="AAM184" i="3"/>
  <c r="ZE184" i="3" s="1"/>
  <c r="AAZ15" i="3"/>
  <c r="YQ15" i="3"/>
  <c r="AAR41" i="3"/>
  <c r="YI41" i="3"/>
  <c r="XQ18" i="3"/>
  <c r="ZZ18" i="3"/>
  <c r="YD3" i="3"/>
  <c r="VU207" i="3"/>
  <c r="VU206" i="3"/>
  <c r="AAM3" i="3"/>
  <c r="YQ125" i="3"/>
  <c r="AAZ125" i="3"/>
  <c r="AAZ54" i="3"/>
  <c r="YQ54" i="3"/>
  <c r="AAT185" i="3"/>
  <c r="YK185" i="3"/>
  <c r="XE118" i="3"/>
  <c r="ZN118" i="3"/>
  <c r="ZQ135" i="3"/>
  <c r="XH135" i="3"/>
  <c r="XA187" i="3"/>
  <c r="ZJ187" i="3"/>
  <c r="AAV155" i="3"/>
  <c r="YM155" i="3"/>
  <c r="YJ160" i="3"/>
  <c r="AAS160" i="3"/>
  <c r="XT129" i="3"/>
  <c r="AAC129" i="3"/>
  <c r="XT55" i="3"/>
  <c r="AAC55" i="3"/>
  <c r="XI67" i="3"/>
  <c r="ZR67" i="3"/>
  <c r="ZM64" i="3"/>
  <c r="XD64" i="3"/>
  <c r="AAC56" i="3"/>
  <c r="XT56" i="3"/>
  <c r="XM132" i="3"/>
  <c r="ZV132" i="3"/>
  <c r="XK14" i="3"/>
  <c r="ZT14" i="3"/>
  <c r="YF16" i="3"/>
  <c r="AAO16" i="3"/>
  <c r="ZU99" i="3"/>
  <c r="XL99" i="3"/>
  <c r="XL161" i="3"/>
  <c r="ZU161" i="3"/>
  <c r="AAI131" i="3"/>
  <c r="XZ131" i="3"/>
  <c r="ZF106" i="3"/>
  <c r="WW106" i="3"/>
  <c r="ZI59" i="3"/>
  <c r="WZ59" i="3"/>
  <c r="XC100" i="3"/>
  <c r="ZL100" i="3"/>
  <c r="ZZ61" i="3"/>
  <c r="XQ61" i="3"/>
  <c r="XF135" i="3"/>
  <c r="ZO135" i="3"/>
  <c r="AAN66" i="3"/>
  <c r="YE66" i="3"/>
  <c r="XB82" i="3"/>
  <c r="ZK82" i="3"/>
  <c r="AAO148" i="3"/>
  <c r="YF148" i="3"/>
  <c r="AAZ148" i="3"/>
  <c r="YQ148" i="3"/>
  <c r="ZX68" i="3"/>
  <c r="XO68" i="3"/>
  <c r="AAY180" i="3"/>
  <c r="YP180" i="3"/>
  <c r="YP176" i="3"/>
  <c r="AAY176" i="3"/>
  <c r="YR176" i="3"/>
  <c r="ABA176" i="3"/>
  <c r="AAY98" i="3"/>
  <c r="YP98" i="3"/>
  <c r="XB178" i="3"/>
  <c r="ZK178" i="3"/>
  <c r="AAO6" i="3"/>
  <c r="YF6" i="3"/>
  <c r="ZH112" i="3"/>
  <c r="WY112" i="3"/>
  <c r="XL49" i="3"/>
  <c r="ZU49" i="3"/>
  <c r="ZH119" i="3"/>
  <c r="WY119" i="3"/>
  <c r="AAV74" i="3"/>
  <c r="YM74" i="3"/>
  <c r="YI73" i="3"/>
  <c r="AAR73" i="3"/>
  <c r="XB81" i="3"/>
  <c r="ZK81" i="3"/>
  <c r="ZX126" i="3"/>
  <c r="XO126" i="3"/>
  <c r="XF165" i="3"/>
  <c r="ZO165" i="3"/>
  <c r="YF143" i="3"/>
  <c r="AAO143" i="3"/>
  <c r="ZO152" i="3"/>
  <c r="XF152" i="3"/>
  <c r="XK53" i="3"/>
  <c r="ZT53" i="3"/>
  <c r="ZO28" i="3"/>
  <c r="XF28" i="3"/>
  <c r="AAX95" i="3"/>
  <c r="YO95" i="3"/>
  <c r="WW99" i="3"/>
  <c r="ZF99" i="3"/>
  <c r="XH79" i="3"/>
  <c r="ZQ79" i="3"/>
  <c r="XD74" i="3"/>
  <c r="ZM74" i="3"/>
  <c r="YQ14" i="3"/>
  <c r="AAZ14" i="3"/>
  <c r="WW98" i="3"/>
  <c r="ZF98" i="3"/>
  <c r="ZG185" i="3"/>
  <c r="ZB185" i="3" s="1"/>
  <c r="WX185" i="3"/>
  <c r="WS185" i="3" s="1"/>
  <c r="XK178" i="3"/>
  <c r="ZT178" i="3"/>
  <c r="AAX54" i="3"/>
  <c r="YO54" i="3"/>
  <c r="XQ161" i="3"/>
  <c r="ZZ161" i="3"/>
  <c r="AAI94" i="3"/>
  <c r="XZ94" i="3"/>
  <c r="WZ200" i="3"/>
  <c r="ZI200" i="3"/>
  <c r="ZN60" i="3"/>
  <c r="XE60" i="3"/>
  <c r="AAC159" i="3"/>
  <c r="XT159" i="3"/>
  <c r="ZY156" i="3"/>
  <c r="XP156" i="3"/>
  <c r="WW21" i="3"/>
  <c r="WS21" i="3" s="1"/>
  <c r="ZF21" i="3"/>
  <c r="ZB21" i="3" s="1"/>
  <c r="YD9" i="3"/>
  <c r="AAM9" i="3"/>
  <c r="ZE9" i="3" s="1"/>
  <c r="YI64" i="3"/>
  <c r="AAR64" i="3"/>
  <c r="XO12" i="3"/>
  <c r="ZX12" i="3"/>
  <c r="NW82" i="3"/>
  <c r="OF82" i="3"/>
  <c r="NL82" i="3" s="1"/>
  <c r="WZ77" i="3"/>
  <c r="ZI77" i="3"/>
  <c r="YO105" i="3"/>
  <c r="AAX105" i="3"/>
  <c r="AAI171" i="3"/>
  <c r="XZ171" i="3"/>
  <c r="OF169" i="3"/>
  <c r="NL169" i="3" s="1"/>
  <c r="NW169" i="3"/>
  <c r="XT191" i="3"/>
  <c r="AAC191" i="3"/>
  <c r="XL108" i="3"/>
  <c r="ZU108" i="3"/>
  <c r="ZU120" i="3"/>
  <c r="XL120" i="3"/>
  <c r="AAV140" i="3"/>
  <c r="YM140" i="3"/>
  <c r="AAZ114" i="3"/>
  <c r="YQ114" i="3"/>
  <c r="XZ5" i="3"/>
  <c r="AAI5" i="3"/>
  <c r="ZV6" i="3"/>
  <c r="XM6" i="3"/>
  <c r="WT6" i="3" s="1"/>
  <c r="XO24" i="3"/>
  <c r="ZX24" i="3"/>
  <c r="AAX77" i="3"/>
  <c r="YO77" i="3"/>
  <c r="XM50" i="3"/>
  <c r="ZV50" i="3"/>
  <c r="XC22" i="3"/>
  <c r="ZL22" i="3"/>
  <c r="ZY181" i="3"/>
  <c r="XP181" i="3"/>
  <c r="XH198" i="3"/>
  <c r="ZQ198" i="3"/>
  <c r="XT127" i="3"/>
  <c r="AAC127" i="3"/>
  <c r="XL100" i="3"/>
  <c r="WT100" i="3" s="1"/>
  <c r="ZU100" i="3"/>
  <c r="ZC100" i="3" s="1"/>
  <c r="ZT5" i="3"/>
  <c r="XK5" i="3"/>
  <c r="QJ15" i="3"/>
  <c r="NM15" i="3" s="1"/>
  <c r="NX15" i="3"/>
  <c r="ZQ64" i="3"/>
  <c r="XH64" i="3"/>
  <c r="XR127" i="3"/>
  <c r="AAA127" i="3"/>
  <c r="WZ168" i="3"/>
  <c r="ZI168" i="3"/>
  <c r="KX78" i="3"/>
  <c r="NK78" i="3" s="1"/>
  <c r="NV78" i="3"/>
  <c r="ZV137" i="3"/>
  <c r="XM137" i="3"/>
  <c r="XH53" i="3"/>
  <c r="ZQ53" i="3"/>
  <c r="XM86" i="3"/>
  <c r="WT86" i="3" s="1"/>
  <c r="ZV86" i="3"/>
  <c r="ZC86" i="3" s="1"/>
  <c r="ZK117" i="3"/>
  <c r="XB117" i="3"/>
  <c r="AAX31" i="3"/>
  <c r="YO31" i="3"/>
  <c r="AAA73" i="3"/>
  <c r="XR73" i="3"/>
  <c r="ZK119" i="3"/>
  <c r="XB119" i="3"/>
  <c r="YD200" i="3"/>
  <c r="AAM200" i="3"/>
  <c r="XM186" i="3"/>
  <c r="ZV186" i="3"/>
  <c r="AAI112" i="3"/>
  <c r="XZ112" i="3"/>
  <c r="AAT155" i="3"/>
  <c r="YK155" i="3"/>
  <c r="AAC152" i="3"/>
  <c r="XT152" i="3"/>
  <c r="AAZ71" i="3"/>
  <c r="YQ71" i="3"/>
  <c r="YR180" i="3"/>
  <c r="ABA180" i="3"/>
  <c r="XU88" i="3"/>
  <c r="AAD88" i="3"/>
  <c r="ZW21" i="3"/>
  <c r="XN21" i="3"/>
  <c r="AAN168" i="3"/>
  <c r="YE168" i="3"/>
  <c r="AAM35" i="3"/>
  <c r="YD35" i="3"/>
  <c r="ZJ68" i="3"/>
  <c r="XA68" i="3"/>
  <c r="AAZ46" i="3"/>
  <c r="YQ46" i="3"/>
  <c r="XR51" i="3"/>
  <c r="AAA51" i="3"/>
  <c r="ZS74" i="3"/>
  <c r="XJ74" i="3"/>
  <c r="AAY108" i="3"/>
  <c r="YP108" i="3"/>
  <c r="YN67" i="3"/>
  <c r="AAW67" i="3"/>
  <c r="YH137" i="3"/>
  <c r="AAQ137" i="3"/>
  <c r="XI161" i="3"/>
  <c r="ZR161" i="3"/>
  <c r="XO26" i="3"/>
  <c r="ZX26" i="3"/>
  <c r="ZM153" i="3"/>
  <c r="XD153" i="3"/>
  <c r="ZG140" i="3"/>
  <c r="WX140" i="3"/>
  <c r="ZI105" i="3"/>
  <c r="WZ105" i="3"/>
  <c r="XE8" i="3"/>
  <c r="ZN8" i="3"/>
  <c r="XK104" i="3"/>
  <c r="ZT104" i="3"/>
  <c r="ZJ118" i="3"/>
  <c r="XA118" i="3"/>
  <c r="AAZ40" i="3"/>
  <c r="YQ40" i="3"/>
  <c r="VT207" i="3"/>
  <c r="VT206" i="3"/>
  <c r="AAL3" i="3"/>
  <c r="YC3" i="3"/>
  <c r="YP172" i="3"/>
  <c r="AAY172" i="3"/>
  <c r="AAO58" i="3"/>
  <c r="YF58" i="3"/>
  <c r="AAU187" i="3"/>
  <c r="YL187" i="3"/>
  <c r="XM189" i="3"/>
  <c r="ZV189" i="3"/>
  <c r="WY136" i="3"/>
  <c r="ZH136" i="3"/>
  <c r="KX92" i="3"/>
  <c r="NK92" i="3" s="1"/>
  <c r="NV92" i="3"/>
  <c r="XL131" i="3"/>
  <c r="ZU131" i="3"/>
  <c r="ZZ147" i="3"/>
  <c r="XQ147" i="3"/>
  <c r="ZY47" i="3"/>
  <c r="XP47" i="3"/>
  <c r="YI85" i="3"/>
  <c r="AAR85" i="3"/>
  <c r="AAX85" i="3"/>
  <c r="YO85" i="3"/>
  <c r="XM81" i="3"/>
  <c r="WT81" i="3" s="1"/>
  <c r="ZV81" i="3"/>
  <c r="ZK75" i="3"/>
  <c r="XB75" i="3"/>
  <c r="XE197" i="3"/>
  <c r="ZN197" i="3"/>
  <c r="XE191" i="3"/>
  <c r="ZN191" i="3"/>
  <c r="AAI101" i="3"/>
  <c r="XZ101" i="3"/>
  <c r="AAM188" i="3"/>
  <c r="ZE188" i="3" s="1"/>
  <c r="YD188" i="3"/>
  <c r="WV188" i="3" s="1"/>
  <c r="ZZ166" i="3"/>
  <c r="XQ166" i="3"/>
  <c r="WY74" i="3"/>
  <c r="ZH74" i="3"/>
  <c r="AAB41" i="3"/>
  <c r="XS41" i="3"/>
  <c r="AAZ149" i="3"/>
  <c r="YQ149" i="3"/>
  <c r="ZQ57" i="3"/>
  <c r="XH57" i="3"/>
  <c r="AAO10" i="3"/>
  <c r="YF10" i="3"/>
  <c r="XU13" i="3"/>
  <c r="AAD13" i="3"/>
  <c r="ZK148" i="3"/>
  <c r="XB148" i="3"/>
  <c r="XS53" i="3"/>
  <c r="AAB53" i="3"/>
  <c r="AAD49" i="3"/>
  <c r="XU49" i="3"/>
  <c r="YD50" i="3"/>
  <c r="AAM50" i="3"/>
  <c r="ZO162" i="3"/>
  <c r="XF162" i="3"/>
  <c r="YD180" i="3"/>
  <c r="AAM180" i="3"/>
  <c r="WY167" i="3"/>
  <c r="WS167" i="3" s="1"/>
  <c r="ZH167" i="3"/>
  <c r="YQ182" i="3"/>
  <c r="AAZ182" i="3"/>
  <c r="YM37" i="3"/>
  <c r="AAV37" i="3"/>
  <c r="XO13" i="3"/>
  <c r="ZX13" i="3"/>
  <c r="AAM91" i="3"/>
  <c r="YD91" i="3"/>
  <c r="XT158" i="3"/>
  <c r="AAC158" i="3"/>
  <c r="AAY13" i="3"/>
  <c r="YP13" i="3"/>
  <c r="ZT25" i="3"/>
  <c r="XK25" i="3"/>
  <c r="YQ118" i="3"/>
  <c r="AAZ118" i="3"/>
  <c r="ZG29" i="3"/>
  <c r="WX29" i="3"/>
  <c r="ZG92" i="3"/>
  <c r="WX92" i="3"/>
  <c r="AAC164" i="3"/>
  <c r="XT164" i="3"/>
  <c r="XP165" i="3"/>
  <c r="ZY165" i="3"/>
  <c r="ZO177" i="3"/>
  <c r="XF177" i="3"/>
  <c r="ZU14" i="3"/>
  <c r="XL14" i="3"/>
  <c r="XT122" i="3"/>
  <c r="AAC122" i="3"/>
  <c r="AAX61" i="3"/>
  <c r="YO61" i="3"/>
  <c r="AAD63" i="3"/>
  <c r="XU63" i="3"/>
  <c r="XF73" i="3"/>
  <c r="ZO73" i="3"/>
  <c r="XZ147" i="3"/>
  <c r="AAI147" i="3"/>
  <c r="ZI184" i="3"/>
  <c r="WZ184" i="3"/>
  <c r="ZV165" i="3"/>
  <c r="ZC165" i="3" s="1"/>
  <c r="XM165" i="3"/>
  <c r="AAV127" i="3"/>
  <c r="YM127" i="3"/>
  <c r="XK183" i="3"/>
  <c r="ZT183" i="3"/>
  <c r="XR53" i="3"/>
  <c r="AAA53" i="3"/>
  <c r="VG207" i="3"/>
  <c r="AAI124" i="3"/>
  <c r="XZ124" i="3"/>
  <c r="XK43" i="3"/>
  <c r="ZT43" i="3"/>
  <c r="YO130" i="3"/>
  <c r="AAX130" i="3"/>
  <c r="AAB177" i="3"/>
  <c r="XS177" i="3"/>
  <c r="XS174" i="3"/>
  <c r="AAB174" i="3"/>
  <c r="AAA156" i="3"/>
  <c r="XR156" i="3"/>
  <c r="ZZ91" i="3"/>
  <c r="XQ91" i="3"/>
  <c r="AAB138" i="3"/>
  <c r="XS138" i="3"/>
  <c r="AAB32" i="3"/>
  <c r="XS32" i="3"/>
  <c r="AAM7" i="3"/>
  <c r="YD7" i="3"/>
  <c r="YI57" i="3"/>
  <c r="AAR57" i="3"/>
  <c r="XR28" i="3"/>
  <c r="AAA28" i="3"/>
  <c r="OF147" i="3"/>
  <c r="NL147" i="3" s="1"/>
  <c r="NW147" i="3"/>
  <c r="YN196" i="3"/>
  <c r="AAW196" i="3"/>
  <c r="AAZ59" i="3"/>
  <c r="YQ59" i="3"/>
  <c r="WW193" i="3"/>
  <c r="ZF193" i="3"/>
  <c r="ZF15" i="3"/>
  <c r="WW15" i="3"/>
  <c r="QJ140" i="3"/>
  <c r="NM140" i="3" s="1"/>
  <c r="NX140" i="3"/>
  <c r="QJ92" i="3"/>
  <c r="NM92" i="3" s="1"/>
  <c r="NX92" i="3"/>
  <c r="XN51" i="3"/>
  <c r="ZW51" i="3"/>
  <c r="XI50" i="3"/>
  <c r="ZR50" i="3"/>
  <c r="YC104" i="3"/>
  <c r="AAL104" i="3"/>
  <c r="YR193" i="3"/>
  <c r="ABA193" i="3"/>
  <c r="WY60" i="3"/>
  <c r="ZH60" i="3"/>
  <c r="AAY40" i="3"/>
  <c r="YP40" i="3"/>
  <c r="AAN121" i="3"/>
  <c r="YE121" i="3"/>
  <c r="XA164" i="3"/>
  <c r="ZJ164" i="3"/>
  <c r="ZG104" i="3"/>
  <c r="WX104" i="3"/>
  <c r="AAQ132" i="3"/>
  <c r="YH132" i="3"/>
  <c r="AAU52" i="3"/>
  <c r="YL52" i="3"/>
  <c r="YM198" i="3"/>
  <c r="AAV198" i="3"/>
  <c r="YR68" i="3"/>
  <c r="ABA68" i="3"/>
  <c r="AAB30" i="3"/>
  <c r="XS30" i="3"/>
  <c r="ZQ36" i="3"/>
  <c r="XH36" i="3"/>
  <c r="AAB178" i="3"/>
  <c r="XS178" i="3"/>
  <c r="ZS113" i="3"/>
  <c r="XJ113" i="3"/>
  <c r="YO74" i="3"/>
  <c r="AAX74" i="3"/>
  <c r="AAD141" i="3"/>
  <c r="XU141" i="3"/>
  <c r="ABA9" i="3"/>
  <c r="YR9" i="3"/>
  <c r="AAX156" i="3"/>
  <c r="YO156" i="3"/>
  <c r="AAU161" i="3"/>
  <c r="YL161" i="3"/>
  <c r="XM159" i="3"/>
  <c r="ZV159" i="3"/>
  <c r="XB152" i="3"/>
  <c r="ZK152" i="3"/>
  <c r="AAO107" i="3"/>
  <c r="YF107" i="3"/>
  <c r="YP85" i="3"/>
  <c r="AAY85" i="3"/>
  <c r="ZK170" i="3"/>
  <c r="XB170" i="3"/>
  <c r="ZK133" i="3"/>
  <c r="XB133" i="3"/>
  <c r="XF109" i="3"/>
  <c r="ZO109" i="3"/>
  <c r="ZU190" i="3"/>
  <c r="XL190" i="3"/>
  <c r="XB94" i="3"/>
  <c r="ZK94" i="3"/>
  <c r="XJ101" i="3"/>
  <c r="ZS101" i="3"/>
  <c r="ZY15" i="3"/>
  <c r="XP15" i="3"/>
  <c r="XU61" i="3"/>
  <c r="AAD61" i="3"/>
  <c r="XD173" i="3"/>
  <c r="ZM173" i="3"/>
  <c r="XO39" i="3"/>
  <c r="ZX39" i="3"/>
  <c r="AAZ81" i="3"/>
  <c r="YQ81" i="3"/>
  <c r="XT36" i="3"/>
  <c r="AAC36" i="3"/>
  <c r="AAO109" i="3"/>
  <c r="YF109" i="3"/>
  <c r="WV109" i="3" s="1"/>
  <c r="ZU78" i="3"/>
  <c r="XL78" i="3"/>
  <c r="XA51" i="3"/>
  <c r="ZJ51" i="3"/>
  <c r="ZZ92" i="3"/>
  <c r="XQ92" i="3"/>
  <c r="ZH46" i="3"/>
  <c r="WY46" i="3"/>
  <c r="ZL70" i="3"/>
  <c r="XC70" i="3"/>
  <c r="ZH115" i="3"/>
  <c r="WY115" i="3"/>
  <c r="AAV101" i="3"/>
  <c r="YM101" i="3"/>
  <c r="ZZ162" i="3"/>
  <c r="XQ162" i="3"/>
  <c r="ZV117" i="3"/>
  <c r="ZC117" i="3" s="1"/>
  <c r="XM117" i="3"/>
  <c r="WT117" i="3" s="1"/>
  <c r="AAR110" i="3"/>
  <c r="YI110" i="3"/>
  <c r="UR206" i="3"/>
  <c r="UR207" i="3"/>
  <c r="XA3" i="3"/>
  <c r="ZJ3" i="3"/>
  <c r="XT110" i="3"/>
  <c r="AAC110" i="3"/>
  <c r="ZL90" i="3"/>
  <c r="XC90" i="3"/>
  <c r="ZK86" i="3"/>
  <c r="XB86" i="3"/>
  <c r="AAZ13" i="3"/>
  <c r="YQ13" i="3"/>
  <c r="XD19" i="3"/>
  <c r="ZM19" i="3"/>
  <c r="AAW11" i="3"/>
  <c r="YN11" i="3"/>
  <c r="ZK5" i="3"/>
  <c r="XB5" i="3"/>
  <c r="XO147" i="3"/>
  <c r="ZX147" i="3"/>
  <c r="QJ120" i="3"/>
  <c r="NM120" i="3" s="1"/>
  <c r="NX120" i="3"/>
  <c r="XP137" i="3"/>
  <c r="ZY137" i="3"/>
  <c r="AAA108" i="3"/>
  <c r="XR108" i="3"/>
  <c r="ZH15" i="3"/>
  <c r="WY15" i="3"/>
  <c r="ZH30" i="3"/>
  <c r="WY30" i="3"/>
  <c r="ZZ13" i="3"/>
  <c r="XQ13" i="3"/>
  <c r="XP120" i="3"/>
  <c r="ZY120" i="3"/>
  <c r="ZM88" i="3"/>
  <c r="XD88" i="3"/>
  <c r="XB84" i="3"/>
  <c r="ZK84" i="3"/>
  <c r="AAV176" i="3"/>
  <c r="YM176" i="3"/>
  <c r="ZL146" i="3"/>
  <c r="XC146" i="3"/>
  <c r="YQ60" i="3"/>
  <c r="AAZ60" i="3"/>
  <c r="XD114" i="3"/>
  <c r="ZM114" i="3"/>
  <c r="AAZ102" i="3"/>
  <c r="YQ102" i="3"/>
  <c r="VQ207" i="3"/>
  <c r="XZ3" i="3"/>
  <c r="VQ206" i="3"/>
  <c r="AAI3" i="3"/>
  <c r="ZZ200" i="3"/>
  <c r="XQ200" i="3"/>
  <c r="ZV87" i="3"/>
  <c r="ZC87" i="3" s="1"/>
  <c r="XM87" i="3"/>
  <c r="WT87" i="3" s="1"/>
  <c r="ZU169" i="3"/>
  <c r="ZC169" i="3" s="1"/>
  <c r="XL169" i="3"/>
  <c r="WT169" i="3" s="1"/>
  <c r="AAA183" i="3"/>
  <c r="XR183" i="3"/>
  <c r="ZZ81" i="3"/>
  <c r="XQ81" i="3"/>
  <c r="XL137" i="3"/>
  <c r="ZU137" i="3"/>
  <c r="YI135" i="3"/>
  <c r="AAR135" i="3"/>
  <c r="YD90" i="3"/>
  <c r="AAM90" i="3"/>
  <c r="YQ189" i="3"/>
  <c r="AAZ189" i="3"/>
  <c r="XA145" i="3"/>
  <c r="ZJ145" i="3"/>
  <c r="AAP158" i="3"/>
  <c r="YG158" i="3"/>
  <c r="AAZ173" i="3"/>
  <c r="YQ173" i="3"/>
  <c r="ABA174" i="3"/>
  <c r="YR174" i="3"/>
  <c r="WW76" i="3"/>
  <c r="WS76" i="3" s="1"/>
  <c r="ZF76" i="3"/>
  <c r="ZB76" i="3" s="1"/>
  <c r="ZQ35" i="3"/>
  <c r="XH35" i="3"/>
  <c r="XO120" i="3"/>
  <c r="ZX120" i="3"/>
  <c r="OF137" i="3"/>
  <c r="NL137" i="3" s="1"/>
  <c r="NW137" i="3"/>
  <c r="XL71" i="3"/>
  <c r="ZU71" i="3"/>
  <c r="ZU6" i="3"/>
  <c r="XL6" i="3"/>
  <c r="AAA107" i="3"/>
  <c r="XR107" i="3"/>
  <c r="AAV186" i="3"/>
  <c r="YM186" i="3"/>
  <c r="YM50" i="3"/>
  <c r="AAV50" i="3"/>
  <c r="XH172" i="3"/>
  <c r="ZQ172" i="3"/>
  <c r="OF195" i="3"/>
  <c r="NL195" i="3" s="1"/>
  <c r="NW195" i="3"/>
  <c r="AAC54" i="3"/>
  <c r="XT54" i="3"/>
  <c r="AAA100" i="3"/>
  <c r="XR100" i="3"/>
  <c r="AAY115" i="3"/>
  <c r="YP115" i="3"/>
  <c r="ZR117" i="3"/>
  <c r="XI117" i="3"/>
  <c r="WX182" i="3"/>
  <c r="ZG182" i="3"/>
  <c r="ZX197" i="3"/>
  <c r="XO197" i="3"/>
  <c r="ZN63" i="3"/>
  <c r="XE63" i="3"/>
  <c r="XF140" i="3"/>
  <c r="ZO140" i="3"/>
  <c r="XB126" i="3"/>
  <c r="ZK126" i="3"/>
  <c r="YH65" i="3"/>
  <c r="AAQ65" i="3"/>
  <c r="ZN93" i="3"/>
  <c r="XE93" i="3"/>
  <c r="ZV190" i="3"/>
  <c r="XM190" i="3"/>
  <c r="XT113" i="3"/>
  <c r="AAC113" i="3"/>
  <c r="WX197" i="3"/>
  <c r="ZG197" i="3"/>
  <c r="YD128" i="3"/>
  <c r="AAM128" i="3"/>
  <c r="YO157" i="3"/>
  <c r="AAX157" i="3"/>
  <c r="AAM164" i="3"/>
  <c r="YD164" i="3"/>
  <c r="XT99" i="3"/>
  <c r="AAC99" i="3"/>
  <c r="WY117" i="3"/>
  <c r="ZH117" i="3"/>
  <c r="XC118" i="3"/>
  <c r="ZL118" i="3"/>
  <c r="ZG69" i="3"/>
  <c r="ZB69" i="3" s="1"/>
  <c r="WX69" i="3"/>
  <c r="WS69" i="3" s="1"/>
  <c r="XT86" i="3"/>
  <c r="AAC86" i="3"/>
  <c r="ZF125" i="3"/>
  <c r="WW125" i="3"/>
  <c r="XO124" i="3"/>
  <c r="ZX124" i="3"/>
  <c r="XO99" i="3"/>
  <c r="ZX99" i="3"/>
  <c r="XS26" i="3"/>
  <c r="AAB26" i="3"/>
  <c r="AAO20" i="3"/>
  <c r="YF20" i="3"/>
  <c r="WZ93" i="3"/>
  <c r="ZI93" i="3"/>
  <c r="ZT87" i="3"/>
  <c r="XK87" i="3"/>
  <c r="ZN38" i="3"/>
  <c r="XE38" i="3"/>
  <c r="AAX135" i="3"/>
  <c r="YO135" i="3"/>
  <c r="YM193" i="3"/>
  <c r="AAV193" i="3"/>
  <c r="AAW183" i="3"/>
  <c r="YN183" i="3"/>
  <c r="XU33" i="3"/>
  <c r="AAD33" i="3"/>
  <c r="ZG134" i="3"/>
  <c r="WX134" i="3"/>
  <c r="XM56" i="3"/>
  <c r="ZV56" i="3"/>
  <c r="ZH24" i="3"/>
  <c r="ZB24" i="3" s="1"/>
  <c r="WY24" i="3"/>
  <c r="WS24" i="3" s="1"/>
  <c r="AAR144" i="3"/>
  <c r="YI144" i="3"/>
  <c r="YP74" i="3"/>
  <c r="AAY74" i="3"/>
  <c r="ZJ99" i="3"/>
  <c r="XA99" i="3"/>
  <c r="AAA117" i="3"/>
  <c r="XR117" i="3"/>
  <c r="XJ60" i="3"/>
  <c r="ZS60" i="3"/>
  <c r="YM103" i="3"/>
  <c r="AAV103" i="3"/>
  <c r="XA95" i="3"/>
  <c r="ZJ95" i="3"/>
  <c r="AAV197" i="3"/>
  <c r="YM197" i="3"/>
  <c r="ZU119" i="3"/>
  <c r="XL119" i="3"/>
  <c r="XQ139" i="3"/>
  <c r="ZZ139" i="3"/>
  <c r="ZF102" i="3"/>
  <c r="WW102" i="3"/>
  <c r="NW154" i="3"/>
  <c r="OF154" i="3"/>
  <c r="NL154" i="3" s="1"/>
  <c r="XH48" i="3"/>
  <c r="ZQ48" i="3"/>
  <c r="YM94" i="3"/>
  <c r="AAV94" i="3"/>
  <c r="XL12" i="3"/>
  <c r="ZU12" i="3"/>
  <c r="WZ89" i="3"/>
  <c r="ZI89" i="3"/>
  <c r="XP44" i="3"/>
  <c r="ZY44" i="3"/>
  <c r="AAZ172" i="3"/>
  <c r="YQ172" i="3"/>
  <c r="YD143" i="3"/>
  <c r="AAM143" i="3"/>
  <c r="ZM41" i="3"/>
  <c r="XD41" i="3"/>
  <c r="YI101" i="3"/>
  <c r="AAR101" i="3"/>
  <c r="AAM139" i="3"/>
  <c r="YD139" i="3"/>
  <c r="XL97" i="3"/>
  <c r="WT97" i="3" s="1"/>
  <c r="ZU97" i="3"/>
  <c r="ZC97" i="3" s="1"/>
  <c r="AAX21" i="3"/>
  <c r="YO21" i="3"/>
  <c r="YN133" i="3"/>
  <c r="AAW133" i="3"/>
  <c r="XF61" i="3"/>
  <c r="ZO61" i="3"/>
  <c r="ZK92" i="3"/>
  <c r="XB92" i="3"/>
  <c r="XR178" i="3"/>
  <c r="AAA178" i="3"/>
  <c r="WY190" i="3"/>
  <c r="ZH190" i="3"/>
  <c r="AAM194" i="3"/>
  <c r="YD194" i="3"/>
  <c r="XR34" i="3"/>
  <c r="AAA34" i="3"/>
  <c r="ZI30" i="3"/>
  <c r="WZ30" i="3"/>
  <c r="XM93" i="3"/>
  <c r="WT93" i="3" s="1"/>
  <c r="ZV93" i="3"/>
  <c r="XM111" i="3"/>
  <c r="ZV111" i="3"/>
  <c r="WZ37" i="3"/>
  <c r="ZI37" i="3"/>
  <c r="WZ152" i="3"/>
  <c r="ZI152" i="3"/>
  <c r="ZV7" i="3"/>
  <c r="XM7" i="3"/>
  <c r="XL143" i="3"/>
  <c r="WT143" i="3" s="1"/>
  <c r="ZU143" i="3"/>
  <c r="OF20" i="3"/>
  <c r="NL20" i="3" s="1"/>
  <c r="NW20" i="3"/>
  <c r="ZV3" i="3"/>
  <c r="XM3" i="3"/>
  <c r="VD207" i="3"/>
  <c r="VD206" i="3"/>
  <c r="AAM154" i="3"/>
  <c r="YD154" i="3"/>
  <c r="ZP168" i="3"/>
  <c r="XG168" i="3"/>
  <c r="YO140" i="3"/>
  <c r="AAX140" i="3"/>
  <c r="AAP17" i="3"/>
  <c r="YG17" i="3"/>
  <c r="ZY24" i="3"/>
  <c r="XP24" i="3"/>
  <c r="AAB10" i="3"/>
  <c r="XS10" i="3"/>
  <c r="YR31" i="3"/>
  <c r="ABA31" i="3"/>
  <c r="XA75" i="3"/>
  <c r="ZJ75" i="3"/>
  <c r="YE68" i="3"/>
  <c r="AAN68" i="3"/>
  <c r="AAU104" i="3"/>
  <c r="YL104" i="3"/>
  <c r="XB22" i="3"/>
  <c r="ZK22" i="3"/>
  <c r="AAM60" i="3"/>
  <c r="YD60" i="3"/>
  <c r="ZS62" i="3"/>
  <c r="XJ62" i="3"/>
  <c r="ZP188" i="3"/>
  <c r="XG188" i="3"/>
  <c r="YL141" i="3"/>
  <c r="AAU141" i="3"/>
  <c r="ZY42" i="3"/>
  <c r="XP42" i="3"/>
  <c r="ZP93" i="3"/>
  <c r="XG93" i="3"/>
  <c r="XP95" i="3"/>
  <c r="ZY95" i="3"/>
  <c r="YI11" i="3"/>
  <c r="AAR11" i="3"/>
  <c r="XS152" i="3"/>
  <c r="AAB152" i="3"/>
  <c r="XH153" i="3"/>
  <c r="ZQ153" i="3"/>
  <c r="YP148" i="3"/>
  <c r="AAY148" i="3"/>
  <c r="AAD92" i="3"/>
  <c r="XU92" i="3"/>
  <c r="AAW101" i="3"/>
  <c r="YN101" i="3"/>
  <c r="XD168" i="3"/>
  <c r="ZM168" i="3"/>
  <c r="XS154" i="3"/>
  <c r="AAB154" i="3"/>
  <c r="ZG72" i="3"/>
  <c r="WX72" i="3"/>
  <c r="AAR178" i="3"/>
  <c r="YI178" i="3"/>
  <c r="XE61" i="3"/>
  <c r="ZN61" i="3"/>
  <c r="ZT133" i="3"/>
  <c r="XK133" i="3"/>
  <c r="ZX148" i="3"/>
  <c r="XO148" i="3"/>
  <c r="AAY21" i="3"/>
  <c r="YP21" i="3"/>
  <c r="ZS110" i="3"/>
  <c r="XJ110" i="3"/>
  <c r="ZL7" i="3"/>
  <c r="XC7" i="3"/>
  <c r="XD70" i="3"/>
  <c r="ZM70" i="3"/>
  <c r="XF30" i="3"/>
  <c r="ZO30" i="3"/>
  <c r="ZG97" i="3"/>
  <c r="ZB97" i="3" s="1"/>
  <c r="WX97" i="3"/>
  <c r="WS97" i="3" s="1"/>
  <c r="XO84" i="3"/>
  <c r="ZX84" i="3"/>
  <c r="XL189" i="3"/>
  <c r="ZU189" i="3"/>
  <c r="ZC189" i="3" s="1"/>
  <c r="AAX155" i="3"/>
  <c r="YO155" i="3"/>
  <c r="NX171" i="3"/>
  <c r="QJ171" i="3"/>
  <c r="NM171" i="3" s="1"/>
  <c r="AAB160" i="3"/>
  <c r="XS160" i="3"/>
  <c r="AAC146" i="3"/>
  <c r="XT146" i="3"/>
  <c r="XR136" i="3"/>
  <c r="AAA136" i="3"/>
  <c r="AAD70" i="3"/>
  <c r="XU70" i="3"/>
  <c r="XF125" i="3"/>
  <c r="ZO125" i="3"/>
  <c r="YO152" i="3"/>
  <c r="AAX152" i="3"/>
  <c r="ZX165" i="3"/>
  <c r="XO165" i="3"/>
  <c r="WT165" i="3" s="1"/>
  <c r="YM43" i="3"/>
  <c r="AAV43" i="3"/>
  <c r="VW207" i="3"/>
  <c r="YD24" i="3"/>
  <c r="AAM24" i="3"/>
  <c r="AAR90" i="3"/>
  <c r="YI90" i="3"/>
  <c r="WY173" i="3"/>
  <c r="ZH173" i="3"/>
  <c r="ZT96" i="3"/>
  <c r="XK96" i="3"/>
  <c r="YP52" i="3"/>
  <c r="AAY52" i="3"/>
  <c r="YM69" i="3"/>
  <c r="AAV69" i="3"/>
  <c r="AAI159" i="3"/>
  <c r="XZ159" i="3"/>
  <c r="WW63" i="3"/>
  <c r="ZF63" i="3"/>
  <c r="WW177" i="3"/>
  <c r="ZF177" i="3"/>
  <c r="XZ190" i="3"/>
  <c r="AAI190" i="3"/>
  <c r="YP175" i="3"/>
  <c r="AAY175" i="3"/>
  <c r="XQ6" i="3"/>
  <c r="ZZ6" i="3"/>
  <c r="YQ49" i="3"/>
  <c r="AAZ49" i="3"/>
  <c r="XJ67" i="3"/>
  <c r="ZS67" i="3"/>
  <c r="ZF77" i="3"/>
  <c r="WW77" i="3"/>
  <c r="XB100" i="3"/>
  <c r="ZK100" i="3"/>
  <c r="AAB6" i="3"/>
  <c r="XS6" i="3"/>
  <c r="ZU141" i="3"/>
  <c r="XL141" i="3"/>
  <c r="WT44" i="3"/>
  <c r="ZK176" i="3"/>
  <c r="XB176" i="3"/>
  <c r="AAM119" i="3"/>
  <c r="YD119" i="3"/>
  <c r="XS165" i="3"/>
  <c r="AAB165" i="3"/>
  <c r="WY155" i="3"/>
  <c r="ZH155" i="3"/>
  <c r="AAA194" i="3"/>
  <c r="XR194" i="3"/>
  <c r="AAR60" i="3"/>
  <c r="YI60" i="3"/>
  <c r="ZI138" i="3"/>
  <c r="WZ138" i="3"/>
  <c r="AAI48" i="3"/>
  <c r="XZ48" i="3"/>
  <c r="XD97" i="3"/>
  <c r="ZM97" i="3"/>
  <c r="XM162" i="3"/>
  <c r="ZV162" i="3"/>
  <c r="YI126" i="3"/>
  <c r="AAR126" i="3"/>
  <c r="OF171" i="3"/>
  <c r="NL171" i="3" s="1"/>
  <c r="NW171" i="3"/>
  <c r="NW100" i="3"/>
  <c r="OF100" i="3"/>
  <c r="NL100" i="3" s="1"/>
  <c r="ZQ12" i="3"/>
  <c r="XH12" i="3"/>
  <c r="ZQ14" i="3"/>
  <c r="XH14" i="3"/>
  <c r="AAM34" i="3"/>
  <c r="YD34" i="3"/>
  <c r="XL19" i="3"/>
  <c r="ZU19" i="3"/>
  <c r="NW34" i="3"/>
  <c r="OF34" i="3"/>
  <c r="NL34" i="3" s="1"/>
  <c r="VA207" i="3"/>
  <c r="NX197" i="3"/>
  <c r="QJ197" i="3"/>
  <c r="NM197" i="3" s="1"/>
  <c r="NW121" i="3"/>
  <c r="OF121" i="3"/>
  <c r="NL121" i="3" s="1"/>
  <c r="NX86" i="3"/>
  <c r="QJ86" i="3"/>
  <c r="NM86" i="3" s="1"/>
  <c r="VO104" i="3"/>
  <c r="OJ79" i="3"/>
  <c r="OG79" i="3" s="1"/>
  <c r="VO31" i="3"/>
  <c r="VO107" i="3"/>
  <c r="VR89" i="3"/>
  <c r="LB26" i="3"/>
  <c r="KY26" i="3" s="1"/>
  <c r="OJ116" i="3"/>
  <c r="OG116" i="3" s="1"/>
  <c r="VO96" i="3"/>
  <c r="VS192" i="3"/>
  <c r="OJ173" i="3"/>
  <c r="OG173" i="3" s="1"/>
  <c r="VR187" i="3"/>
  <c r="LB37" i="3"/>
  <c r="KY37" i="3" s="1"/>
  <c r="VR165" i="3"/>
  <c r="VR47" i="3"/>
  <c r="VO173" i="3"/>
  <c r="LB183" i="3"/>
  <c r="KY183" i="3" s="1"/>
  <c r="VS60" i="3"/>
  <c r="OJ107" i="3"/>
  <c r="OG107" i="3" s="1"/>
  <c r="QN61" i="3"/>
  <c r="QK61" i="3" s="1"/>
  <c r="OJ37" i="3"/>
  <c r="OG37" i="3" s="1"/>
  <c r="VR45" i="3"/>
  <c r="VR16" i="3"/>
  <c r="LB58" i="3"/>
  <c r="KY58" i="3" s="1"/>
  <c r="VO60" i="3"/>
  <c r="VS104" i="3"/>
  <c r="KX107" i="3"/>
  <c r="NK107" i="3" s="1"/>
  <c r="NV107" i="3"/>
  <c r="VO190" i="3"/>
  <c r="VR4" i="3"/>
  <c r="VO189" i="3"/>
  <c r="OF96" i="3"/>
  <c r="NL96" i="3" s="1"/>
  <c r="NW96" i="3"/>
  <c r="VO39" i="3"/>
  <c r="VR9" i="3"/>
  <c r="VR110" i="3"/>
  <c r="VR80" i="3"/>
  <c r="VR44" i="3"/>
  <c r="NV121" i="3"/>
  <c r="KX121" i="3"/>
  <c r="NK121" i="3" s="1"/>
  <c r="LB3" i="3"/>
  <c r="QN123" i="3"/>
  <c r="QK123" i="3" s="1"/>
  <c r="QN130" i="3"/>
  <c r="QK130" i="3" s="1"/>
  <c r="QN79" i="3"/>
  <c r="QK79" i="3" s="1"/>
  <c r="LB110" i="3"/>
  <c r="KY110" i="3" s="1"/>
  <c r="VS189" i="3"/>
  <c r="OJ86" i="3"/>
  <c r="OG86" i="3" s="1"/>
  <c r="QN67" i="3"/>
  <c r="QK67" i="3" s="1"/>
  <c r="VR37" i="3"/>
  <c r="VR87" i="3"/>
  <c r="LB61" i="3"/>
  <c r="KY61" i="3" s="1"/>
  <c r="VR184" i="3"/>
  <c r="VO134" i="3"/>
  <c r="LB39" i="3"/>
  <c r="KY39" i="3" s="1"/>
  <c r="OJ162" i="3"/>
  <c r="OG162" i="3" s="1"/>
  <c r="OJ33" i="3"/>
  <c r="OG33" i="3" s="1"/>
  <c r="OJ187" i="3"/>
  <c r="OG187" i="3" s="1"/>
  <c r="VO9" i="3"/>
  <c r="VR144" i="3"/>
  <c r="YD61" i="3"/>
  <c r="AAM61" i="3"/>
  <c r="YD70" i="3"/>
  <c r="AAM70" i="3"/>
  <c r="AAA82" i="3"/>
  <c r="XR82" i="3"/>
  <c r="YN190" i="3"/>
  <c r="AAW190" i="3"/>
  <c r="XC31" i="3"/>
  <c r="ZL31" i="3"/>
  <c r="ZN31" i="3"/>
  <c r="XE31" i="3"/>
  <c r="WY110" i="3"/>
  <c r="ZH110" i="3"/>
  <c r="AAI194" i="3"/>
  <c r="XZ194" i="3"/>
  <c r="WW88" i="3"/>
  <c r="ZF88" i="3"/>
  <c r="ZU170" i="3"/>
  <c r="XL170" i="3"/>
  <c r="AAC88" i="3"/>
  <c r="XT88" i="3"/>
  <c r="YM182" i="3"/>
  <c r="AAV182" i="3"/>
  <c r="XH108" i="3"/>
  <c r="ZQ108" i="3"/>
  <c r="XS176" i="3"/>
  <c r="AAB176" i="3"/>
  <c r="ZM101" i="3"/>
  <c r="XD101" i="3"/>
  <c r="XQ178" i="3"/>
  <c r="ZZ178" i="3"/>
  <c r="XE75" i="3"/>
  <c r="ZN75" i="3"/>
  <c r="XC113" i="3"/>
  <c r="ZL113" i="3"/>
  <c r="XF8" i="3"/>
  <c r="ZO8" i="3"/>
  <c r="YP6" i="3"/>
  <c r="AAY6" i="3"/>
  <c r="XS194" i="3"/>
  <c r="AAB194" i="3"/>
  <c r="XH93" i="3"/>
  <c r="ZQ93" i="3"/>
  <c r="KX131" i="3"/>
  <c r="NK131" i="3" s="1"/>
  <c r="NV131" i="3"/>
  <c r="YN168" i="3"/>
  <c r="AAW168" i="3"/>
  <c r="AAZ42" i="3"/>
  <c r="YQ42" i="3"/>
  <c r="QJ169" i="3"/>
  <c r="NM169" i="3" s="1"/>
  <c r="NX169" i="3"/>
  <c r="WZ109" i="3"/>
  <c r="ZI109" i="3"/>
  <c r="ZM35" i="3"/>
  <c r="XD35" i="3"/>
  <c r="XN108" i="3"/>
  <c r="ZW108" i="3"/>
  <c r="ZR123" i="3"/>
  <c r="XI123" i="3"/>
  <c r="AAC199" i="3"/>
  <c r="XT199" i="3"/>
  <c r="ZP95" i="3"/>
  <c r="XG95" i="3"/>
  <c r="YP162" i="3"/>
  <c r="AAY162" i="3"/>
  <c r="YN159" i="3"/>
  <c r="AAW159" i="3"/>
  <c r="WY111" i="3"/>
  <c r="ZH111" i="3"/>
  <c r="YM130" i="3"/>
  <c r="AAV130" i="3"/>
  <c r="XD93" i="3"/>
  <c r="ZM93" i="3"/>
  <c r="ZM80" i="3"/>
  <c r="XD80" i="3"/>
  <c r="AAM102" i="3"/>
  <c r="YD102" i="3"/>
  <c r="YR102" i="3"/>
  <c r="ABA102" i="3"/>
  <c r="ZH33" i="3"/>
  <c r="WY33" i="3"/>
  <c r="NV69" i="3"/>
  <c r="KX69" i="3"/>
  <c r="NK69" i="3" s="1"/>
  <c r="AAU4" i="3"/>
  <c r="YL4" i="3"/>
  <c r="YD190" i="3"/>
  <c r="WV190" i="3" s="1"/>
  <c r="AAM190" i="3"/>
  <c r="ZE190" i="3" s="1"/>
  <c r="ZF111" i="3"/>
  <c r="WW111" i="3"/>
  <c r="ABA3" i="3"/>
  <c r="WI207" i="3"/>
  <c r="WI206" i="3"/>
  <c r="YR3" i="3"/>
  <c r="YO125" i="3"/>
  <c r="AAX125" i="3"/>
  <c r="ZH57" i="3"/>
  <c r="ZB57" i="3" s="1"/>
  <c r="WY57" i="3"/>
  <c r="WS57" i="3" s="1"/>
  <c r="YO128" i="3"/>
  <c r="AAX128" i="3"/>
  <c r="YO172" i="3"/>
  <c r="AAX172" i="3"/>
  <c r="XU9" i="3"/>
  <c r="AAD9" i="3"/>
  <c r="XB80" i="3"/>
  <c r="ZK80" i="3"/>
  <c r="AAB14" i="3"/>
  <c r="XS14" i="3"/>
  <c r="ZU184" i="3"/>
  <c r="XL184" i="3"/>
  <c r="XB121" i="3"/>
  <c r="ZK121" i="3"/>
  <c r="AAR25" i="3"/>
  <c r="YI25" i="3"/>
  <c r="AAD89" i="3"/>
  <c r="XU89" i="3"/>
  <c r="XZ25" i="3"/>
  <c r="AAI25" i="3"/>
  <c r="ZF30" i="3"/>
  <c r="WW30" i="3"/>
  <c r="YF67" i="3"/>
  <c r="AAO67" i="3"/>
  <c r="ZG177" i="3"/>
  <c r="WX177" i="3"/>
  <c r="ZV130" i="3"/>
  <c r="XM130" i="3"/>
  <c r="ZU154" i="3"/>
  <c r="XL154" i="3"/>
  <c r="WT154" i="3" s="1"/>
  <c r="WX151" i="3"/>
  <c r="ZG151" i="3"/>
  <c r="YN63" i="3"/>
  <c r="AAW63" i="3"/>
  <c r="ZV145" i="3"/>
  <c r="XM145" i="3"/>
  <c r="XG169" i="3"/>
  <c r="ZP169" i="3"/>
  <c r="ZX161" i="3"/>
  <c r="XO161" i="3"/>
  <c r="XS16" i="3"/>
  <c r="AAB16" i="3"/>
  <c r="ZI84" i="3"/>
  <c r="WZ84" i="3"/>
  <c r="XO104" i="3"/>
  <c r="ZX104" i="3"/>
  <c r="YO66" i="3"/>
  <c r="AAX66" i="3"/>
  <c r="AAY182" i="3"/>
  <c r="YP182" i="3"/>
  <c r="AAO75" i="3"/>
  <c r="YF75" i="3"/>
  <c r="ZO199" i="3"/>
  <c r="XF199" i="3"/>
  <c r="XK78" i="3"/>
  <c r="ZT78" i="3"/>
  <c r="ZQ182" i="3"/>
  <c r="XH182" i="3"/>
  <c r="XD143" i="3"/>
  <c r="ZM143" i="3"/>
  <c r="ZH191" i="3"/>
  <c r="WY191" i="3"/>
  <c r="XL4" i="3"/>
  <c r="ZU4" i="3"/>
  <c r="ZC4" i="3" s="1"/>
  <c r="XB43" i="3"/>
  <c r="ZK43" i="3"/>
  <c r="XK108" i="3"/>
  <c r="ZT108" i="3"/>
  <c r="XJ26" i="3"/>
  <c r="ZS26" i="3"/>
  <c r="YO195" i="3"/>
  <c r="AAX195" i="3"/>
  <c r="ZM32" i="3"/>
  <c r="XD32" i="3"/>
  <c r="ZO91" i="3"/>
  <c r="XF91" i="3"/>
  <c r="AAV100" i="3"/>
  <c r="YM100" i="3"/>
  <c r="XC162" i="3"/>
  <c r="ZL162" i="3"/>
  <c r="ZG158" i="3"/>
  <c r="WX158" i="3"/>
  <c r="XZ105" i="3"/>
  <c r="AAI105" i="3"/>
  <c r="XO88" i="3"/>
  <c r="ZX88" i="3"/>
  <c r="XQ96" i="3"/>
  <c r="ZZ96" i="3"/>
  <c r="AAR53" i="3"/>
  <c r="YI53" i="3"/>
  <c r="ABA147" i="3"/>
  <c r="YR147" i="3"/>
  <c r="AAU60" i="3"/>
  <c r="YL60" i="3"/>
  <c r="XI190" i="3"/>
  <c r="ZR190" i="3"/>
  <c r="ZH182" i="3"/>
  <c r="WY182" i="3"/>
  <c r="ZL172" i="3"/>
  <c r="XC172" i="3"/>
  <c r="WX46" i="3"/>
  <c r="ZG46" i="3"/>
  <c r="YI35" i="3"/>
  <c r="AAR35" i="3"/>
  <c r="YD142" i="3"/>
  <c r="AAM142" i="3"/>
  <c r="ZO124" i="3"/>
  <c r="XF124" i="3"/>
  <c r="XZ9" i="3"/>
  <c r="AAI9" i="3"/>
  <c r="XR176" i="3"/>
  <c r="AAA176" i="3"/>
  <c r="XO19" i="3"/>
  <c r="ZX19" i="3"/>
  <c r="XD148" i="3"/>
  <c r="ZM148" i="3"/>
  <c r="WY31" i="3"/>
  <c r="ZH31" i="3"/>
  <c r="XQ112" i="3"/>
  <c r="ZZ112" i="3"/>
  <c r="NV171" i="3"/>
  <c r="KX171" i="3"/>
  <c r="NK171" i="3" s="1"/>
  <c r="QJ121" i="3"/>
  <c r="NM121" i="3" s="1"/>
  <c r="NX121" i="3"/>
  <c r="NX54" i="3"/>
  <c r="QJ54" i="3"/>
  <c r="NM54" i="3" s="1"/>
  <c r="VS84" i="3"/>
  <c r="VO66" i="3"/>
  <c r="OF104" i="3"/>
  <c r="NL104" i="3" s="1"/>
  <c r="NW104" i="3"/>
  <c r="NX4" i="3"/>
  <c r="QJ4" i="3"/>
  <c r="NM4" i="3" s="1"/>
  <c r="OJ192" i="3"/>
  <c r="OG192" i="3" s="1"/>
  <c r="NX190" i="3"/>
  <c r="QJ190" i="3"/>
  <c r="NM190" i="3" s="1"/>
  <c r="NX9" i="3"/>
  <c r="QJ9" i="3"/>
  <c r="NM9" i="3" s="1"/>
  <c r="WA207" i="3"/>
  <c r="XT103" i="3"/>
  <c r="AAC103" i="3"/>
  <c r="AAW82" i="3"/>
  <c r="YN82" i="3"/>
  <c r="XQ45" i="3"/>
  <c r="ZZ45" i="3"/>
  <c r="AAX180" i="3"/>
  <c r="YO180" i="3"/>
  <c r="ZU63" i="3"/>
  <c r="ZC63" i="3" s="1"/>
  <c r="XL63" i="3"/>
  <c r="WT63" i="3" s="1"/>
  <c r="XM154" i="3"/>
  <c r="ZV154" i="3"/>
  <c r="YD94" i="3"/>
  <c r="WV94" i="3" s="1"/>
  <c r="AAM94" i="3"/>
  <c r="ZE94" i="3" s="1"/>
  <c r="ZK107" i="3"/>
  <c r="XB107" i="3"/>
  <c r="YQ12" i="3"/>
  <c r="AAZ12" i="3"/>
  <c r="YI114" i="3"/>
  <c r="AAR114" i="3"/>
  <c r="WT13" i="3"/>
  <c r="ZC109" i="3"/>
  <c r="XK152" i="3"/>
  <c r="ZT152" i="3"/>
  <c r="XZ150" i="3"/>
  <c r="AAI150" i="3"/>
  <c r="WY87" i="3"/>
  <c r="ZH87" i="3"/>
  <c r="ZV150" i="3"/>
  <c r="XM150" i="3"/>
  <c r="AAS121" i="3"/>
  <c r="YJ121" i="3"/>
  <c r="ZV138" i="3"/>
  <c r="XM138" i="3"/>
  <c r="WZ120" i="3"/>
  <c r="ZI120" i="3"/>
  <c r="WZ7" i="3"/>
  <c r="ZI7" i="3"/>
  <c r="XJ69" i="3"/>
  <c r="ZS69" i="3"/>
  <c r="XC55" i="3"/>
  <c r="ZL55" i="3"/>
  <c r="ZX67" i="3"/>
  <c r="XO67" i="3"/>
  <c r="XS25" i="3"/>
  <c r="AAB25" i="3"/>
  <c r="ZT177" i="3"/>
  <c r="XK177" i="3"/>
  <c r="ZN5" i="3"/>
  <c r="XE5" i="3"/>
  <c r="YC53" i="3"/>
  <c r="AAL53" i="3"/>
  <c r="AAX165" i="3"/>
  <c r="YO165" i="3"/>
  <c r="XG9" i="3"/>
  <c r="ZP9" i="3"/>
  <c r="YE90" i="3"/>
  <c r="AAN90" i="3"/>
  <c r="ZO94" i="3"/>
  <c r="XF94" i="3"/>
  <c r="XE42" i="3"/>
  <c r="ZN42" i="3"/>
  <c r="AAV49" i="3"/>
  <c r="YM49" i="3"/>
  <c r="AAZ186" i="3"/>
  <c r="YQ186" i="3"/>
  <c r="AAU13" i="3"/>
  <c r="YL13" i="3"/>
  <c r="YL133" i="3"/>
  <c r="AAU133" i="3"/>
  <c r="YN148" i="3"/>
  <c r="AAW148" i="3"/>
  <c r="XU146" i="3"/>
  <c r="AAD146" i="3"/>
  <c r="KX181" i="3"/>
  <c r="NK181" i="3" s="1"/>
  <c r="NV181" i="3"/>
  <c r="XB134" i="3"/>
  <c r="ZK134" i="3"/>
  <c r="XF189" i="3"/>
  <c r="ZO189" i="3"/>
  <c r="AAA77" i="3"/>
  <c r="XR77" i="3"/>
  <c r="XM14" i="3"/>
  <c r="ZV14" i="3"/>
  <c r="ZG63" i="3"/>
  <c r="WX63" i="3"/>
  <c r="ZX58" i="3"/>
  <c r="XO58" i="3"/>
  <c r="ZY65" i="3"/>
  <c r="XP65" i="3"/>
  <c r="AAZ82" i="3"/>
  <c r="YQ82" i="3"/>
  <c r="YM192" i="3"/>
  <c r="AAV192" i="3"/>
  <c r="ZH180" i="3"/>
  <c r="WY180" i="3"/>
  <c r="ZZ118" i="3"/>
  <c r="XQ118" i="3"/>
  <c r="WX183" i="3"/>
  <c r="ZG183" i="3"/>
  <c r="ZJ161" i="3"/>
  <c r="XA161" i="3"/>
  <c r="AAO169" i="3"/>
  <c r="YF169" i="3"/>
  <c r="AAW120" i="3"/>
  <c r="YN120" i="3"/>
  <c r="XA72" i="3"/>
  <c r="ZJ72" i="3"/>
  <c r="ZN68" i="3"/>
  <c r="XE68" i="3"/>
  <c r="ZQ165" i="3"/>
  <c r="XH165" i="3"/>
  <c r="AAD42" i="3"/>
  <c r="XU42" i="3"/>
  <c r="XR152" i="3"/>
  <c r="AAA152" i="3"/>
  <c r="XJ170" i="3"/>
  <c r="ZS170" i="3"/>
  <c r="YN161" i="3"/>
  <c r="AAW161" i="3"/>
  <c r="AAY174" i="3"/>
  <c r="YP174" i="3"/>
  <c r="YD78" i="3"/>
  <c r="AAM78" i="3"/>
  <c r="AAI65" i="3"/>
  <c r="XZ65" i="3"/>
  <c r="ZM92" i="3"/>
  <c r="XD92" i="3"/>
  <c r="YO78" i="3"/>
  <c r="AAX78" i="3"/>
  <c r="ZG38" i="3"/>
  <c r="WX38" i="3"/>
  <c r="WW42" i="3"/>
  <c r="WS42" i="3" s="1"/>
  <c r="ZF42" i="3"/>
  <c r="ZB42" i="3" s="1"/>
  <c r="YP103" i="3"/>
  <c r="AAY103" i="3"/>
  <c r="ZZ89" i="3"/>
  <c r="XQ89" i="3"/>
  <c r="YO149" i="3"/>
  <c r="AAX149" i="3"/>
  <c r="ZH174" i="3"/>
  <c r="WY174" i="3"/>
  <c r="XU164" i="3"/>
  <c r="AAD164" i="3"/>
  <c r="XF128" i="3"/>
  <c r="ZO128" i="3"/>
  <c r="XR157" i="3"/>
  <c r="AAA157" i="3"/>
  <c r="XQ130" i="3"/>
  <c r="ZZ130" i="3"/>
  <c r="ZG30" i="3"/>
  <c r="WX30" i="3"/>
  <c r="XZ52" i="3"/>
  <c r="AAI52" i="3"/>
  <c r="XP66" i="3"/>
  <c r="ZY66" i="3"/>
  <c r="ZY122" i="3"/>
  <c r="XP122" i="3"/>
  <c r="XL82" i="3"/>
  <c r="WT82" i="3" s="1"/>
  <c r="ZU82" i="3"/>
  <c r="ZC82" i="3" s="1"/>
  <c r="YI187" i="3"/>
  <c r="AAR187" i="3"/>
  <c r="AAA142" i="3"/>
  <c r="XR142" i="3"/>
  <c r="YQ109" i="3"/>
  <c r="AAZ109" i="3"/>
  <c r="YM134" i="3"/>
  <c r="AAV134" i="3"/>
  <c r="AAM13" i="3"/>
  <c r="YD13" i="3"/>
  <c r="AAB82" i="3"/>
  <c r="XS82" i="3"/>
  <c r="XQ84" i="3"/>
  <c r="ZZ84" i="3"/>
  <c r="AAA102" i="3"/>
  <c r="XR102" i="3"/>
  <c r="YI154" i="3"/>
  <c r="AAR154" i="3"/>
  <c r="YI198" i="3"/>
  <c r="AAR198" i="3"/>
  <c r="WZ180" i="3"/>
  <c r="ZI180" i="3"/>
  <c r="AAZ139" i="3"/>
  <c r="YQ139" i="3"/>
  <c r="YI117" i="3"/>
  <c r="AAR117" i="3"/>
  <c r="WS62" i="3"/>
  <c r="AAM52" i="3"/>
  <c r="ZE52" i="3" s="1"/>
  <c r="YD52" i="3"/>
  <c r="ZO143" i="3"/>
  <c r="XF143" i="3"/>
  <c r="ZS95" i="3"/>
  <c r="XJ95" i="3"/>
  <c r="YN194" i="3"/>
  <c r="AAW194" i="3"/>
  <c r="ZG94" i="3"/>
  <c r="WX94" i="3"/>
  <c r="XD96" i="3"/>
  <c r="ZM96" i="3"/>
  <c r="XL125" i="3"/>
  <c r="ZU125" i="3"/>
  <c r="WX122" i="3"/>
  <c r="ZG122" i="3"/>
  <c r="YD15" i="3"/>
  <c r="AAM15" i="3"/>
  <c r="AAP82" i="3"/>
  <c r="YG82" i="3"/>
  <c r="AAY101" i="3"/>
  <c r="YP101" i="3"/>
  <c r="XH80" i="3"/>
  <c r="ZQ80" i="3"/>
  <c r="AAT38" i="3"/>
  <c r="YK38" i="3"/>
  <c r="AAZ37" i="3"/>
  <c r="YQ37" i="3"/>
  <c r="AAY53" i="3"/>
  <c r="YP53" i="3"/>
  <c r="XJ177" i="3"/>
  <c r="ZS177" i="3"/>
  <c r="ZF41" i="3"/>
  <c r="WW41" i="3"/>
  <c r="YO19" i="3"/>
  <c r="AAX19" i="3"/>
  <c r="ZQ112" i="3"/>
  <c r="XH112" i="3"/>
  <c r="XE87" i="3"/>
  <c r="ZN87" i="3"/>
  <c r="ZI71" i="3"/>
  <c r="WZ71" i="3"/>
  <c r="ZF109" i="3"/>
  <c r="WW109" i="3"/>
  <c r="XA172" i="3"/>
  <c r="ZJ172" i="3"/>
  <c r="AAN147" i="3"/>
  <c r="YE147" i="3"/>
  <c r="YH141" i="3"/>
  <c r="AAQ141" i="3"/>
  <c r="AAR102" i="3"/>
  <c r="YI102" i="3"/>
  <c r="ZH68" i="3"/>
  <c r="ZB68" i="3" s="1"/>
  <c r="WY68" i="3"/>
  <c r="WS68" i="3" s="1"/>
  <c r="ZK125" i="3"/>
  <c r="XB125" i="3"/>
  <c r="YQ197" i="3"/>
  <c r="AAZ197" i="3"/>
  <c r="XS110" i="3"/>
  <c r="AAB110" i="3"/>
  <c r="WX156" i="3"/>
  <c r="ZG156" i="3"/>
  <c r="XZ40" i="3"/>
  <c r="AAI40" i="3"/>
  <c r="ZK52" i="3"/>
  <c r="XB52" i="3"/>
  <c r="ZY75" i="3"/>
  <c r="XP75" i="3"/>
  <c r="YM25" i="3"/>
  <c r="AAV25" i="3"/>
  <c r="YM97" i="3"/>
  <c r="AAV97" i="3"/>
  <c r="XQ170" i="3"/>
  <c r="ZZ170" i="3"/>
  <c r="ZL119" i="3"/>
  <c r="XC119" i="3"/>
  <c r="XQ135" i="3"/>
  <c r="ZZ135" i="3"/>
  <c r="XF35" i="3"/>
  <c r="ZO35" i="3"/>
  <c r="AAM38" i="3"/>
  <c r="ZE38" i="3" s="1"/>
  <c r="YD38" i="3"/>
  <c r="WV38" i="3" s="1"/>
  <c r="YI82" i="3"/>
  <c r="AAR82" i="3"/>
  <c r="YD123" i="3"/>
  <c r="AAM123" i="3"/>
  <c r="ZI100" i="3"/>
  <c r="WZ100" i="3"/>
  <c r="NX51" i="3"/>
  <c r="QJ51" i="3"/>
  <c r="NM51" i="3" s="1"/>
  <c r="XM193" i="3"/>
  <c r="ZV193" i="3"/>
  <c r="XF149" i="3"/>
  <c r="ZO149" i="3"/>
  <c r="XC170" i="3"/>
  <c r="ZL170" i="3"/>
  <c r="XQ141" i="3"/>
  <c r="ZZ141" i="3"/>
  <c r="ZL60" i="3"/>
  <c r="XC60" i="3"/>
  <c r="ZQ96" i="3"/>
  <c r="XH96" i="3"/>
  <c r="YI50" i="3"/>
  <c r="AAR50" i="3"/>
  <c r="YN27" i="3"/>
  <c r="AAW27" i="3"/>
  <c r="ZH81" i="3"/>
  <c r="WY81" i="3"/>
  <c r="ZH169" i="3"/>
  <c r="WY169" i="3"/>
  <c r="ZX170" i="3"/>
  <c r="XO170" i="3"/>
  <c r="AAV154" i="3"/>
  <c r="YM154" i="3"/>
  <c r="WZ189" i="3"/>
  <c r="ZI189" i="3"/>
  <c r="ZG169" i="3"/>
  <c r="WX169" i="3"/>
  <c r="AAM165" i="3"/>
  <c r="YD165" i="3"/>
  <c r="WZ131" i="3"/>
  <c r="ZI131" i="3"/>
  <c r="AAI141" i="3"/>
  <c r="XZ141" i="3"/>
  <c r="XE80" i="3"/>
  <c r="ZN80" i="3"/>
  <c r="ZS78" i="3"/>
  <c r="XJ78" i="3"/>
  <c r="XD109" i="3"/>
  <c r="ZM109" i="3"/>
  <c r="AAA3" i="3"/>
  <c r="VI207" i="3"/>
  <c r="XR3" i="3"/>
  <c r="VI206" i="3"/>
  <c r="YM76" i="3"/>
  <c r="AAV76" i="3"/>
  <c r="KX152" i="3"/>
  <c r="NK152" i="3" s="1"/>
  <c r="NV152" i="3"/>
  <c r="AAA173" i="3"/>
  <c r="XR173" i="3"/>
  <c r="ZV80" i="3"/>
  <c r="ZC80" i="3" s="1"/>
  <c r="XM80" i="3"/>
  <c r="WT80" i="3" s="1"/>
  <c r="AAW95" i="3"/>
  <c r="YN95" i="3"/>
  <c r="ZT35" i="3"/>
  <c r="XK35" i="3"/>
  <c r="YN49" i="3"/>
  <c r="AAW49" i="3"/>
  <c r="YI89" i="3"/>
  <c r="AAR89" i="3"/>
  <c r="XJ66" i="3"/>
  <c r="ZS66" i="3"/>
  <c r="ZT121" i="3"/>
  <c r="XK121" i="3"/>
  <c r="ZT22" i="3"/>
  <c r="XK22" i="3"/>
  <c r="AAC84" i="3"/>
  <c r="XT84" i="3"/>
  <c r="XD189" i="3"/>
  <c r="ZM189" i="3"/>
  <c r="XC126" i="3"/>
  <c r="WS126" i="3" s="1"/>
  <c r="ZL126" i="3"/>
  <c r="XL56" i="3"/>
  <c r="WT56" i="3" s="1"/>
  <c r="ZU56" i="3"/>
  <c r="ZC56" i="3" s="1"/>
  <c r="YQ160" i="3"/>
  <c r="AAZ160" i="3"/>
  <c r="ZK85" i="3"/>
  <c r="XB85" i="3"/>
  <c r="ZZ120" i="3"/>
  <c r="XQ120" i="3"/>
  <c r="ZU196" i="3"/>
  <c r="ZC196" i="3" s="1"/>
  <c r="XL196" i="3"/>
  <c r="WT196" i="3" s="1"/>
  <c r="XS184" i="3"/>
  <c r="AAB184" i="3"/>
  <c r="AAX57" i="3"/>
  <c r="YO57" i="3"/>
  <c r="NX27" i="3"/>
  <c r="QJ27" i="3"/>
  <c r="NM27" i="3" s="1"/>
  <c r="VF206" i="3"/>
  <c r="AAM189" i="3"/>
  <c r="YD189" i="3"/>
  <c r="AAC80" i="3"/>
  <c r="XT80" i="3"/>
  <c r="ZK154" i="3"/>
  <c r="XB154" i="3"/>
  <c r="YK169" i="3"/>
  <c r="AAT169" i="3"/>
  <c r="ZQ137" i="3"/>
  <c r="XH137" i="3"/>
  <c r="XI39" i="3"/>
  <c r="ZR39" i="3"/>
  <c r="ZY106" i="3"/>
  <c r="XP106" i="3"/>
  <c r="WW155" i="3"/>
  <c r="ZF155" i="3"/>
  <c r="ZL39" i="3"/>
  <c r="XC39" i="3"/>
  <c r="XD50" i="3"/>
  <c r="ZM50" i="3"/>
  <c r="XQ122" i="3"/>
  <c r="ZZ122" i="3"/>
  <c r="AAA83" i="3"/>
  <c r="XR83" i="3"/>
  <c r="AAZ153" i="3"/>
  <c r="YQ153" i="3"/>
  <c r="ZO173" i="3"/>
  <c r="XF173" i="3"/>
  <c r="AAW58" i="3"/>
  <c r="YN58" i="3"/>
  <c r="ZP174" i="3"/>
  <c r="XG174" i="3"/>
  <c r="XF81" i="3"/>
  <c r="ZO81" i="3"/>
  <c r="XB138" i="3"/>
  <c r="ZK138" i="3"/>
  <c r="NX14" i="3"/>
  <c r="QJ14" i="3"/>
  <c r="NM14" i="3" s="1"/>
  <c r="ZZ22" i="3"/>
  <c r="XQ22" i="3"/>
  <c r="XA154" i="3"/>
  <c r="ZJ154" i="3"/>
  <c r="ZG6" i="3"/>
  <c r="WX6" i="3"/>
  <c r="WX155" i="3"/>
  <c r="ZG155" i="3"/>
  <c r="XB130" i="3"/>
  <c r="ZK130" i="3"/>
  <c r="ZY32" i="3"/>
  <c r="XP32" i="3"/>
  <c r="ZP90" i="3"/>
  <c r="XG90" i="3"/>
  <c r="XL139" i="3"/>
  <c r="WT139" i="3" s="1"/>
  <c r="ZU139" i="3"/>
  <c r="WZ16" i="3"/>
  <c r="WS16" i="3" s="1"/>
  <c r="ZI16" i="3"/>
  <c r="ZB16" i="3" s="1"/>
  <c r="XT52" i="3"/>
  <c r="AAC52" i="3"/>
  <c r="XO163" i="3"/>
  <c r="ZX163" i="3"/>
  <c r="ZY107" i="3"/>
  <c r="XP107" i="3"/>
  <c r="XZ170" i="3"/>
  <c r="AAI170" i="3"/>
  <c r="YO80" i="3"/>
  <c r="AAX80" i="3"/>
  <c r="AAZ116" i="3"/>
  <c r="YQ116" i="3"/>
  <c r="XR132" i="3"/>
  <c r="AAA132" i="3"/>
  <c r="WW141" i="3"/>
  <c r="ZF141" i="3"/>
  <c r="AAD43" i="3"/>
  <c r="XU43" i="3"/>
  <c r="AAI22" i="3"/>
  <c r="XZ22" i="3"/>
  <c r="XU7" i="3"/>
  <c r="AAD7" i="3"/>
  <c r="ZI65" i="3"/>
  <c r="WZ65" i="3"/>
  <c r="YP59" i="3"/>
  <c r="AAY59" i="3"/>
  <c r="AAO95" i="3"/>
  <c r="YF95" i="3"/>
  <c r="WZ198" i="3"/>
  <c r="ZI198" i="3"/>
  <c r="XR184" i="3"/>
  <c r="AAA184" i="3"/>
  <c r="WZ188" i="3"/>
  <c r="ZI188" i="3"/>
  <c r="AAW158" i="3"/>
  <c r="YN158" i="3"/>
  <c r="ZO117" i="3"/>
  <c r="XF117" i="3"/>
  <c r="YQ146" i="3"/>
  <c r="AAZ146" i="3"/>
  <c r="ZO46" i="3"/>
  <c r="XF46" i="3"/>
  <c r="ZO122" i="3"/>
  <c r="XF122" i="3"/>
  <c r="ZH13" i="3"/>
  <c r="WY13" i="3"/>
  <c r="XB25" i="3"/>
  <c r="ZK25" i="3"/>
  <c r="WZ34" i="3"/>
  <c r="ZI34" i="3"/>
  <c r="XB41" i="3"/>
  <c r="ZK41" i="3"/>
  <c r="XD155" i="3"/>
  <c r="ZM155" i="3"/>
  <c r="XQ171" i="3"/>
  <c r="ZZ171" i="3"/>
  <c r="XR200" i="3"/>
  <c r="AAA200" i="3"/>
  <c r="ZH183" i="3"/>
  <c r="WY183" i="3"/>
  <c r="ZS23" i="3"/>
  <c r="XJ23" i="3"/>
  <c r="ZN120" i="3"/>
  <c r="XE120" i="3"/>
  <c r="XZ28" i="3"/>
  <c r="AAI28" i="3"/>
  <c r="AAW117" i="3"/>
  <c r="YN117" i="3"/>
  <c r="XS151" i="3"/>
  <c r="AAB151" i="3"/>
  <c r="XO52" i="3"/>
  <c r="ZX52" i="3"/>
  <c r="XD85" i="3"/>
  <c r="ZM85" i="3"/>
  <c r="XU169" i="3"/>
  <c r="AAD169" i="3"/>
  <c r="AAC40" i="3"/>
  <c r="XT40" i="3"/>
  <c r="XT48" i="3"/>
  <c r="AAC48" i="3"/>
  <c r="YO104" i="3"/>
  <c r="AAX104" i="3"/>
  <c r="ZH102" i="3"/>
  <c r="WY102" i="3"/>
  <c r="XC82" i="3"/>
  <c r="ZL82" i="3"/>
  <c r="XO57" i="3"/>
  <c r="ZX57" i="3"/>
  <c r="OF186" i="3"/>
  <c r="NL186" i="3" s="1"/>
  <c r="NW186" i="3"/>
  <c r="XL79" i="3"/>
  <c r="ZU79" i="3"/>
  <c r="ZY195" i="3"/>
  <c r="XP195" i="3"/>
  <c r="ZU96" i="3"/>
  <c r="XL96" i="3"/>
  <c r="WT96" i="3" s="1"/>
  <c r="ZQ104" i="3"/>
  <c r="XH104" i="3"/>
  <c r="XT43" i="3"/>
  <c r="AAC43" i="3"/>
  <c r="YM82" i="3"/>
  <c r="AAV82" i="3"/>
  <c r="XQ157" i="3"/>
  <c r="ZZ157" i="3"/>
  <c r="YD181" i="3"/>
  <c r="AAM181" i="3"/>
  <c r="YQ187" i="3"/>
  <c r="AAZ187" i="3"/>
  <c r="XH23" i="3"/>
  <c r="ZQ23" i="3"/>
  <c r="ZQ154" i="3"/>
  <c r="XH154" i="3"/>
  <c r="XM4" i="3"/>
  <c r="ZV4" i="3"/>
  <c r="NW40" i="3"/>
  <c r="OF40" i="3"/>
  <c r="NL40" i="3" s="1"/>
  <c r="ZK55" i="3"/>
  <c r="XB55" i="3"/>
  <c r="ZC179" i="3"/>
  <c r="ZG200" i="3"/>
  <c r="WX200" i="3"/>
  <c r="ZU180" i="3"/>
  <c r="ZC180" i="3" s="1"/>
  <c r="XL180" i="3"/>
  <c r="WT180" i="3" s="1"/>
  <c r="WY86" i="3"/>
  <c r="ZH86" i="3"/>
  <c r="ZN163" i="3"/>
  <c r="XE163" i="3"/>
  <c r="ZM180" i="3"/>
  <c r="XD180" i="3"/>
  <c r="YP158" i="3"/>
  <c r="AAY158" i="3"/>
  <c r="YG129" i="3"/>
  <c r="AAP129" i="3"/>
  <c r="ZV127" i="3"/>
  <c r="XM127" i="3"/>
  <c r="XP141" i="3"/>
  <c r="ZY141" i="3"/>
  <c r="WW28" i="3"/>
  <c r="ZF28" i="3"/>
  <c r="XK98" i="3"/>
  <c r="ZT98" i="3"/>
  <c r="XP50" i="3"/>
  <c r="ZY50" i="3"/>
  <c r="XS44" i="3"/>
  <c r="AAB44" i="3"/>
  <c r="ZJ77" i="3"/>
  <c r="XA77" i="3"/>
  <c r="ZX111" i="3"/>
  <c r="XO111" i="3"/>
  <c r="XE102" i="3"/>
  <c r="ZN102" i="3"/>
  <c r="YO101" i="3"/>
  <c r="AAX101" i="3"/>
  <c r="AAR92" i="3"/>
  <c r="YI92" i="3"/>
  <c r="XO160" i="3"/>
  <c r="ZX160" i="3"/>
  <c r="YC144" i="3"/>
  <c r="AAL144" i="3"/>
  <c r="WZ49" i="3"/>
  <c r="ZI49" i="3"/>
  <c r="YE200" i="3"/>
  <c r="AAN200" i="3"/>
  <c r="XZ84" i="3"/>
  <c r="AAI84" i="3"/>
  <c r="AAQ82" i="3"/>
  <c r="YH82" i="3"/>
  <c r="NX97" i="3"/>
  <c r="QJ97" i="3"/>
  <c r="NM97" i="3" s="1"/>
  <c r="ZK165" i="3"/>
  <c r="ZB165" i="3" s="1"/>
  <c r="XB165" i="3"/>
  <c r="WS165" i="3" s="1"/>
  <c r="XA160" i="3"/>
  <c r="ZJ160" i="3"/>
  <c r="YD5" i="3"/>
  <c r="AAM5" i="3"/>
  <c r="ZE5" i="3" s="1"/>
  <c r="XP67" i="3"/>
  <c r="ZY67" i="3"/>
  <c r="XG144" i="3"/>
  <c r="ZP144" i="3"/>
  <c r="AAY197" i="3"/>
  <c r="YP197" i="3"/>
  <c r="AAU90" i="3"/>
  <c r="YL90" i="3"/>
  <c r="AAQ16" i="3"/>
  <c r="YH16" i="3"/>
  <c r="YH204" i="3" s="1"/>
  <c r="YH206" i="3" s="1"/>
  <c r="AAB199" i="3"/>
  <c r="XS199" i="3"/>
  <c r="ZP62" i="3"/>
  <c r="XG62" i="3"/>
  <c r="YP69" i="3"/>
  <c r="AAY69" i="3"/>
  <c r="XZ88" i="3"/>
  <c r="AAI88" i="3"/>
  <c r="ZL56" i="3"/>
  <c r="XC56" i="3"/>
  <c r="XK63" i="3"/>
  <c r="ZT63" i="3"/>
  <c r="XZ77" i="3"/>
  <c r="AAI77" i="3"/>
  <c r="XS24" i="3"/>
  <c r="AAB24" i="3"/>
  <c r="ZT54" i="3"/>
  <c r="XK54" i="3"/>
  <c r="YP196" i="3"/>
  <c r="AAY196" i="3"/>
  <c r="AAV54" i="3"/>
  <c r="YM54" i="3"/>
  <c r="AAM160" i="3"/>
  <c r="YD160" i="3"/>
  <c r="XP71" i="3"/>
  <c r="ZY71" i="3"/>
  <c r="ZN129" i="3"/>
  <c r="ZB129" i="3" s="1"/>
  <c r="XE129" i="3"/>
  <c r="WW83" i="3"/>
  <c r="ZF83" i="3"/>
  <c r="ZU130" i="3"/>
  <c r="XL130" i="3"/>
  <c r="AAM54" i="3"/>
  <c r="YD54" i="3"/>
  <c r="AAI20" i="3"/>
  <c r="XZ20" i="3"/>
  <c r="WX20" i="3"/>
  <c r="WS20" i="3" s="1"/>
  <c r="ZG20" i="3"/>
  <c r="ZB20" i="3" s="1"/>
  <c r="ZK67" i="3"/>
  <c r="XB67" i="3"/>
  <c r="XQ29" i="3"/>
  <c r="ZZ29" i="3"/>
  <c r="AAM197" i="3"/>
  <c r="YD197" i="3"/>
  <c r="AAW84" i="3"/>
  <c r="YN84" i="3"/>
  <c r="ZT168" i="3"/>
  <c r="XK168" i="3"/>
  <c r="YQ133" i="3"/>
  <c r="AAZ133" i="3"/>
  <c r="XM125" i="3"/>
  <c r="ZV125" i="3"/>
  <c r="AAD139" i="3"/>
  <c r="XU139" i="3"/>
  <c r="YO18" i="3"/>
  <c r="AAX18" i="3"/>
  <c r="ZF131" i="3"/>
  <c r="WW131" i="3"/>
  <c r="XK94" i="3"/>
  <c r="ZT94" i="3"/>
  <c r="YD45" i="3"/>
  <c r="AAM45" i="3"/>
  <c r="ZO86" i="3"/>
  <c r="XF86" i="3"/>
  <c r="YP100" i="3"/>
  <c r="AAY100" i="3"/>
  <c r="YO121" i="3"/>
  <c r="AAX121" i="3"/>
  <c r="XP38" i="3"/>
  <c r="ZY38" i="3"/>
  <c r="XS190" i="3"/>
  <c r="AAB190" i="3"/>
  <c r="XU174" i="3"/>
  <c r="AAD174" i="3"/>
  <c r="WZ199" i="3"/>
  <c r="ZI199" i="3"/>
  <c r="XF155" i="3"/>
  <c r="ZO155" i="3"/>
  <c r="XP153" i="3"/>
  <c r="ZY153" i="3"/>
  <c r="AAI160" i="3"/>
  <c r="XZ160" i="3"/>
  <c r="AAZ75" i="3"/>
  <c r="YQ75" i="3"/>
  <c r="ZG14" i="3"/>
  <c r="ZB14" i="3" s="1"/>
  <c r="WX14" i="3"/>
  <c r="WY48" i="3"/>
  <c r="ZH48" i="3"/>
  <c r="AAZ80" i="3"/>
  <c r="YQ80" i="3"/>
  <c r="ZG12" i="3"/>
  <c r="ZB12" i="3" s="1"/>
  <c r="WX12" i="3"/>
  <c r="WS12" i="3" s="1"/>
  <c r="XF85" i="3"/>
  <c r="ZO85" i="3"/>
  <c r="ZS83" i="3"/>
  <c r="XJ83" i="3"/>
  <c r="XO5" i="3"/>
  <c r="ZX5" i="3"/>
  <c r="XP184" i="3"/>
  <c r="ZY184" i="3"/>
  <c r="ZO175" i="3"/>
  <c r="XF175" i="3"/>
  <c r="ZM138" i="3"/>
  <c r="XD138" i="3"/>
  <c r="AAR124" i="3"/>
  <c r="YI124" i="3"/>
  <c r="YN44" i="3"/>
  <c r="AAW44" i="3"/>
  <c r="XB96" i="3"/>
  <c r="ZK96" i="3"/>
  <c r="AAZ127" i="3"/>
  <c r="YQ127" i="3"/>
  <c r="AAX14" i="3"/>
  <c r="YO14" i="3"/>
  <c r="VG206" i="3"/>
  <c r="ZU26" i="3"/>
  <c r="ZC26" i="3" s="1"/>
  <c r="XL26" i="3"/>
  <c r="WT26" i="3" s="1"/>
  <c r="XS49" i="3"/>
  <c r="AAB49" i="3"/>
  <c r="WY40" i="3"/>
  <c r="ZH40" i="3"/>
  <c r="YO177" i="3"/>
  <c r="AAX177" i="3"/>
  <c r="AAA193" i="3"/>
  <c r="XR193" i="3"/>
  <c r="AAW132" i="3"/>
  <c r="YN132" i="3"/>
  <c r="YO46" i="3"/>
  <c r="AAX46" i="3"/>
  <c r="NX73" i="3"/>
  <c r="QJ73" i="3"/>
  <c r="NM73" i="3" s="1"/>
  <c r="YD186" i="3"/>
  <c r="AAM186" i="3"/>
  <c r="ZR168" i="3"/>
  <c r="XI168" i="3"/>
  <c r="ZQ117" i="3"/>
  <c r="XH117" i="3"/>
  <c r="XQ25" i="3"/>
  <c r="ZZ25" i="3"/>
  <c r="YL71" i="3"/>
  <c r="AAU71" i="3"/>
  <c r="XH50" i="3"/>
  <c r="ZQ50" i="3"/>
  <c r="ZW57" i="3"/>
  <c r="XN57" i="3"/>
  <c r="ZL102" i="3"/>
  <c r="XC102" i="3"/>
  <c r="AAM135" i="3"/>
  <c r="ZE135" i="3" s="1"/>
  <c r="YD135" i="3"/>
  <c r="WV135" i="3" s="1"/>
  <c r="XN3" i="3"/>
  <c r="ZW3" i="3"/>
  <c r="VE206" i="3"/>
  <c r="VE207" i="3"/>
  <c r="ZI174" i="3"/>
  <c r="WZ174" i="3"/>
  <c r="ZI41" i="3"/>
  <c r="WZ41" i="3"/>
  <c r="YH120" i="3"/>
  <c r="AAQ120" i="3"/>
  <c r="YM91" i="3"/>
  <c r="AAV91" i="3"/>
  <c r="ZK49" i="3"/>
  <c r="XB49" i="3"/>
  <c r="ABA8" i="3"/>
  <c r="YR8" i="3"/>
  <c r="YH182" i="3"/>
  <c r="AAQ182" i="3"/>
  <c r="XG75" i="3"/>
  <c r="ZP75" i="3"/>
  <c r="XP98" i="3"/>
  <c r="ZY98" i="3"/>
  <c r="ZH64" i="3"/>
  <c r="WY64" i="3"/>
  <c r="ZL98" i="3"/>
  <c r="XC98" i="3"/>
  <c r="AAV116" i="3"/>
  <c r="YM116" i="3"/>
  <c r="AAW79" i="3"/>
  <c r="YN79" i="3"/>
  <c r="XJ150" i="3"/>
  <c r="ZS150" i="3"/>
  <c r="ZF61" i="3"/>
  <c r="WW61" i="3"/>
  <c r="ZN89" i="3"/>
  <c r="XE89" i="3"/>
  <c r="ZR11" i="3"/>
  <c r="XI11" i="3"/>
  <c r="ZY139" i="3"/>
  <c r="XP139" i="3"/>
  <c r="XF101" i="3"/>
  <c r="ZO101" i="3"/>
  <c r="AAA20" i="3"/>
  <c r="XR20" i="3"/>
  <c r="YC171" i="3"/>
  <c r="AAL171" i="3"/>
  <c r="YF92" i="3"/>
  <c r="AAO92" i="3"/>
  <c r="XC127" i="3"/>
  <c r="ZL127" i="3"/>
  <c r="ZS187" i="3"/>
  <c r="XJ187" i="3"/>
  <c r="ZG168" i="3"/>
  <c r="WX168" i="3"/>
  <c r="ZY182" i="3"/>
  <c r="XP182" i="3"/>
  <c r="YI156" i="3"/>
  <c r="AAR156" i="3"/>
  <c r="XL155" i="3"/>
  <c r="ZU155" i="3"/>
  <c r="AAA125" i="3"/>
  <c r="XR125" i="3"/>
  <c r="XB137" i="3"/>
  <c r="ZK137" i="3"/>
  <c r="ZH91" i="3"/>
  <c r="WY91" i="3"/>
  <c r="AAC38" i="3"/>
  <c r="XT38" i="3"/>
  <c r="ZZ68" i="3"/>
  <c r="ZC68" i="3" s="1"/>
  <c r="XQ68" i="3"/>
  <c r="ZT31" i="3"/>
  <c r="XK31" i="3"/>
  <c r="YP89" i="3"/>
  <c r="AAY89" i="3"/>
  <c r="XA25" i="3"/>
  <c r="ZJ25" i="3"/>
  <c r="AAB83" i="3"/>
  <c r="XS83" i="3"/>
  <c r="YR191" i="3"/>
  <c r="ABA191" i="3"/>
  <c r="AAA158" i="3"/>
  <c r="XR158" i="3"/>
  <c r="ZX130" i="3"/>
  <c r="XO130" i="3"/>
  <c r="AAB127" i="3"/>
  <c r="XS127" i="3"/>
  <c r="YO8" i="3"/>
  <c r="AAX8" i="3"/>
  <c r="ZS12" i="3"/>
  <c r="XJ12" i="3"/>
  <c r="YI97" i="3"/>
  <c r="AAR97" i="3"/>
  <c r="YI32" i="3"/>
  <c r="AAR32" i="3"/>
  <c r="ZO9" i="3"/>
  <c r="XF9" i="3"/>
  <c r="ZK11" i="3"/>
  <c r="XB11" i="3"/>
  <c r="XH163" i="3"/>
  <c r="ZQ163" i="3"/>
  <c r="XF118" i="3"/>
  <c r="ZO118" i="3"/>
  <c r="NW35" i="3"/>
  <c r="OF35" i="3"/>
  <c r="NL35" i="3" s="1"/>
  <c r="YI171" i="3"/>
  <c r="AAR171" i="3"/>
  <c r="YN37" i="3"/>
  <c r="AAW37" i="3"/>
  <c r="AAZ68" i="3"/>
  <c r="YQ68" i="3"/>
  <c r="ZJ123" i="3"/>
  <c r="XA123" i="3"/>
  <c r="YI143" i="3"/>
  <c r="AAR143" i="3"/>
  <c r="XL107" i="3"/>
  <c r="WT107" i="3" s="1"/>
  <c r="ZU107" i="3"/>
  <c r="ZC107" i="3" s="1"/>
  <c r="AAZ25" i="3"/>
  <c r="YQ25" i="3"/>
  <c r="YQ73" i="3"/>
  <c r="AAZ73" i="3"/>
  <c r="ZU34" i="3"/>
  <c r="ZC34" i="3" s="1"/>
  <c r="XL34" i="3"/>
  <c r="WT34" i="3" s="1"/>
  <c r="WW80" i="3"/>
  <c r="ZF80" i="3"/>
  <c r="AAW139" i="3"/>
  <c r="YN139" i="3"/>
  <c r="AAB119" i="3"/>
  <c r="XS119" i="3"/>
  <c r="AAA135" i="3"/>
  <c r="XR135" i="3"/>
  <c r="WW120" i="3"/>
  <c r="ZF120" i="3"/>
  <c r="YN123" i="3"/>
  <c r="AAW123" i="3"/>
  <c r="ZY20" i="3"/>
  <c r="XP20" i="3"/>
  <c r="AAI69" i="3"/>
  <c r="XZ69" i="3"/>
  <c r="XH32" i="3"/>
  <c r="ZQ32" i="3"/>
  <c r="XS96" i="3"/>
  <c r="AAB96" i="3"/>
  <c r="AAW32" i="3"/>
  <c r="YN32" i="3"/>
  <c r="AAV142" i="3"/>
  <c r="YM142" i="3"/>
  <c r="WZ167" i="3"/>
  <c r="ZI167" i="3"/>
  <c r="ZB167" i="3" s="1"/>
  <c r="ZM156" i="3"/>
  <c r="XD156" i="3"/>
  <c r="AAM23" i="3"/>
  <c r="YD23" i="3"/>
  <c r="XH105" i="3"/>
  <c r="ZQ105" i="3"/>
  <c r="YD172" i="3"/>
  <c r="AAM172" i="3"/>
  <c r="YO58" i="3"/>
  <c r="AAX58" i="3"/>
  <c r="AAR95" i="3"/>
  <c r="YI95" i="3"/>
  <c r="XB44" i="3"/>
  <c r="ZK44" i="3"/>
  <c r="AAR151" i="3"/>
  <c r="YI151" i="3"/>
  <c r="OF197" i="3"/>
  <c r="NL197" i="3" s="1"/>
  <c r="NW197" i="3"/>
  <c r="XH174" i="3"/>
  <c r="ZQ174" i="3"/>
  <c r="XM146" i="3"/>
  <c r="ZV146" i="3"/>
  <c r="ZQ169" i="3"/>
  <c r="XH169" i="3"/>
  <c r="ZQ38" i="3"/>
  <c r="XH38" i="3"/>
  <c r="KX5" i="3"/>
  <c r="NK5" i="3" s="1"/>
  <c r="NV5" i="3"/>
  <c r="AAA46" i="3"/>
  <c r="XR46" i="3"/>
  <c r="ZS116" i="3"/>
  <c r="XJ116" i="3"/>
  <c r="ZY131" i="3"/>
  <c r="XP131" i="3"/>
  <c r="WX110" i="3"/>
  <c r="ZG110" i="3"/>
  <c r="AAS118" i="3"/>
  <c r="YJ118" i="3"/>
  <c r="AAD158" i="3"/>
  <c r="XU158" i="3"/>
  <c r="QJ137" i="3"/>
  <c r="NM137" i="3" s="1"/>
  <c r="NX137" i="3"/>
  <c r="YI16" i="3"/>
  <c r="AAR16" i="3"/>
  <c r="AAB67" i="3"/>
  <c r="XS67" i="3"/>
  <c r="XU23" i="3"/>
  <c r="AAD23" i="3"/>
  <c r="ZZ32" i="3"/>
  <c r="XQ32" i="3"/>
  <c r="AAD21" i="3"/>
  <c r="XU21" i="3"/>
  <c r="AAD100" i="3"/>
  <c r="XU100" i="3"/>
  <c r="ZH23" i="3"/>
  <c r="WY23" i="3"/>
  <c r="WB207" i="3"/>
  <c r="WB206" i="3"/>
  <c r="YK3" i="3"/>
  <c r="AAT3" i="3"/>
  <c r="ZV197" i="3"/>
  <c r="XM197" i="3"/>
  <c r="XM123" i="3"/>
  <c r="ZV123" i="3"/>
  <c r="YD63" i="3"/>
  <c r="WV63" i="3" s="1"/>
  <c r="AAM63" i="3"/>
  <c r="ZE63" i="3" s="1"/>
  <c r="ZU25" i="3"/>
  <c r="XL25" i="3"/>
  <c r="XM141" i="3"/>
  <c r="ZV141" i="3"/>
  <c r="XS141" i="3"/>
  <c r="AAB141" i="3"/>
  <c r="ZL74" i="3"/>
  <c r="XC74" i="3"/>
  <c r="XA39" i="3"/>
  <c r="ZJ39" i="3"/>
  <c r="ZM59" i="3"/>
  <c r="XD59" i="3"/>
  <c r="XS131" i="3"/>
  <c r="AAB131" i="3"/>
  <c r="YM4" i="3"/>
  <c r="AAV4" i="3"/>
  <c r="AAW141" i="3"/>
  <c r="YN141" i="3"/>
  <c r="ZK191" i="3"/>
  <c r="XB191" i="3"/>
  <c r="XI65" i="3"/>
  <c r="ZR65" i="3"/>
  <c r="XJ107" i="3"/>
  <c r="ZS107" i="3"/>
  <c r="AAR197" i="3"/>
  <c r="YI197" i="3"/>
  <c r="ZK186" i="3"/>
  <c r="XB186" i="3"/>
  <c r="WX131" i="3"/>
  <c r="ZG131" i="3"/>
  <c r="ZZ4" i="3"/>
  <c r="XQ4" i="3"/>
  <c r="XF49" i="3"/>
  <c r="ZO49" i="3"/>
  <c r="XF78" i="3"/>
  <c r="ZO78" i="3"/>
  <c r="YM104" i="3"/>
  <c r="AAV104" i="3"/>
  <c r="ZT103" i="3"/>
  <c r="XK103" i="3"/>
  <c r="NW41" i="3"/>
  <c r="OF41" i="3"/>
  <c r="NL41" i="3" s="1"/>
  <c r="AAD109" i="3"/>
  <c r="XU109" i="3"/>
  <c r="WW7" i="3"/>
  <c r="ZF7" i="3"/>
  <c r="AAZ61" i="3"/>
  <c r="YQ61" i="3"/>
  <c r="XS106" i="3"/>
  <c r="AAB106" i="3"/>
  <c r="XZ134" i="3"/>
  <c r="AAI134" i="3"/>
  <c r="KX32" i="3"/>
  <c r="NK32" i="3" s="1"/>
  <c r="NV32" i="3"/>
  <c r="YR198" i="3"/>
  <c r="ABA198" i="3"/>
  <c r="WY189" i="3"/>
  <c r="WS189" i="3" s="1"/>
  <c r="ZH189" i="3"/>
  <c r="ZB189" i="3" s="1"/>
  <c r="NW152" i="3"/>
  <c r="OF152" i="3"/>
  <c r="NL152" i="3" s="1"/>
  <c r="XR55" i="3"/>
  <c r="AAA55" i="3"/>
  <c r="XJ79" i="3"/>
  <c r="ZS79" i="3"/>
  <c r="ZO38" i="3"/>
  <c r="XF38" i="3"/>
  <c r="YD157" i="3"/>
  <c r="AAM157" i="3"/>
  <c r="XD53" i="3"/>
  <c r="ZM53" i="3"/>
  <c r="YI105" i="3"/>
  <c r="AAR105" i="3"/>
  <c r="ZN16" i="3"/>
  <c r="XE16" i="3"/>
  <c r="XH58" i="3"/>
  <c r="ZQ58" i="3"/>
  <c r="XK138" i="3"/>
  <c r="ZT138" i="3"/>
  <c r="AAY91" i="3"/>
  <c r="YP91" i="3"/>
  <c r="AAW97" i="3"/>
  <c r="YN97" i="3"/>
  <c r="ZJ200" i="3"/>
  <c r="XA200" i="3"/>
  <c r="ZX192" i="3"/>
  <c r="XO192" i="3"/>
  <c r="XC168" i="3"/>
  <c r="ZL168" i="3"/>
  <c r="XK8" i="3"/>
  <c r="ZT8" i="3"/>
  <c r="ZX115" i="3"/>
  <c r="XO115" i="3"/>
  <c r="AAW143" i="3"/>
  <c r="YN143" i="3"/>
  <c r="XD117" i="3"/>
  <c r="ZM117" i="3"/>
  <c r="ZG119" i="3"/>
  <c r="WX119" i="3"/>
  <c r="AAZ7" i="3"/>
  <c r="YQ7" i="3"/>
  <c r="XF10" i="3"/>
  <c r="ZO10" i="3"/>
  <c r="AAX62" i="3"/>
  <c r="YO62" i="3"/>
  <c r="AAV13" i="3"/>
  <c r="YM13" i="3"/>
  <c r="AAW167" i="3"/>
  <c r="YN167" i="3"/>
  <c r="ZU90" i="3"/>
  <c r="XL90" i="3"/>
  <c r="YD149" i="3"/>
  <c r="AAM149" i="3"/>
  <c r="NW181" i="3"/>
  <c r="OF181" i="3"/>
  <c r="NL181" i="3" s="1"/>
  <c r="AAM11" i="3"/>
  <c r="YD11" i="3"/>
  <c r="XR59" i="3"/>
  <c r="AAA59" i="3"/>
  <c r="AAC5" i="3"/>
  <c r="XT5" i="3"/>
  <c r="XH83" i="3"/>
  <c r="ZQ83" i="3"/>
  <c r="XC122" i="3"/>
  <c r="ZL122" i="3"/>
  <c r="XQ181" i="3"/>
  <c r="ZZ181" i="3"/>
  <c r="XB150" i="3"/>
  <c r="ZK150" i="3"/>
  <c r="ZX182" i="3"/>
  <c r="XO182" i="3"/>
  <c r="ZL117" i="3"/>
  <c r="XC117" i="3"/>
  <c r="AAR91" i="3"/>
  <c r="YI91" i="3"/>
  <c r="ZM102" i="3"/>
  <c r="XD102" i="3"/>
  <c r="YQ43" i="3"/>
  <c r="AAZ43" i="3"/>
  <c r="YD32" i="3"/>
  <c r="WV32" i="3" s="1"/>
  <c r="AAM32" i="3"/>
  <c r="ZE32" i="3" s="1"/>
  <c r="XD185" i="3"/>
  <c r="ZM185" i="3"/>
  <c r="WT68" i="3"/>
  <c r="XB114" i="3"/>
  <c r="WS114" i="3" s="1"/>
  <c r="ZK114" i="3"/>
  <c r="AAM150" i="3"/>
  <c r="YD150" i="3"/>
  <c r="ZQ31" i="3"/>
  <c r="XH31" i="3"/>
  <c r="WZ45" i="3"/>
  <c r="ZI45" i="3"/>
  <c r="ZZ46" i="3"/>
  <c r="XQ46" i="3"/>
  <c r="XL29" i="3"/>
  <c r="WT29" i="3" s="1"/>
  <c r="ZU29" i="3"/>
  <c r="WS64" i="3"/>
  <c r="XE155" i="3"/>
  <c r="ZN155" i="3"/>
  <c r="ZI115" i="3"/>
  <c r="WZ115" i="3"/>
  <c r="XJ182" i="3"/>
  <c r="ZS182" i="3"/>
  <c r="NX175" i="3"/>
  <c r="QJ175" i="3"/>
  <c r="NM175" i="3" s="1"/>
  <c r="YC160" i="3"/>
  <c r="AAL160" i="3"/>
  <c r="XZ128" i="3"/>
  <c r="AAI128" i="3"/>
  <c r="AAN17" i="3"/>
  <c r="YE17" i="3"/>
  <c r="AAL49" i="3"/>
  <c r="YC49" i="3"/>
  <c r="XL110" i="3"/>
  <c r="WT110" i="3" s="1"/>
  <c r="ZU110" i="3"/>
  <c r="ZC110" i="3" s="1"/>
  <c r="XR155" i="3"/>
  <c r="AAA155" i="3"/>
  <c r="ZN54" i="3"/>
  <c r="XE54" i="3"/>
  <c r="XL46" i="3"/>
  <c r="WT46" i="3" s="1"/>
  <c r="ZU46" i="3"/>
  <c r="ZO104" i="3"/>
  <c r="XF104" i="3"/>
  <c r="WX40" i="3"/>
  <c r="ZG40" i="3"/>
  <c r="ABA85" i="3"/>
  <c r="YR85" i="3"/>
  <c r="WW17" i="3"/>
  <c r="ZF17" i="3"/>
  <c r="WZ46" i="3"/>
  <c r="ZI46" i="3"/>
  <c r="XJ164" i="3"/>
  <c r="ZS164" i="3"/>
  <c r="ZM137" i="3"/>
  <c r="XD137" i="3"/>
  <c r="ZQ119" i="3"/>
  <c r="XH119" i="3"/>
  <c r="WZ92" i="3"/>
  <c r="ZI92" i="3"/>
  <c r="ZL115" i="3"/>
  <c r="XC115" i="3"/>
  <c r="AAV112" i="3"/>
  <c r="YM112" i="3"/>
  <c r="AAW177" i="3"/>
  <c r="YN177" i="3"/>
  <c r="ZG141" i="3"/>
  <c r="WX141" i="3"/>
  <c r="AAA48" i="3"/>
  <c r="XR48" i="3"/>
  <c r="WZ72" i="3"/>
  <c r="ZI72" i="3"/>
  <c r="ZM164" i="3"/>
  <c r="XD164" i="3"/>
  <c r="AAV5" i="3"/>
  <c r="YM5" i="3"/>
  <c r="ZM90" i="3"/>
  <c r="XD90" i="3"/>
  <c r="ZH98" i="3"/>
  <c r="WY98" i="3"/>
  <c r="YN25" i="3"/>
  <c r="AAW25" i="3"/>
  <c r="ZK187" i="3"/>
  <c r="XB187" i="3"/>
  <c r="XC160" i="3"/>
  <c r="ZL160" i="3"/>
  <c r="ZF179" i="3"/>
  <c r="WW179" i="3"/>
  <c r="XS28" i="3"/>
  <c r="AAB28" i="3"/>
  <c r="ZZ69" i="3"/>
  <c r="XQ69" i="3"/>
  <c r="ZI147" i="3"/>
  <c r="WZ147" i="3"/>
  <c r="ZX128" i="3"/>
  <c r="XO128" i="3"/>
  <c r="ZI38" i="3"/>
  <c r="WZ38" i="3"/>
  <c r="ZL47" i="3"/>
  <c r="XC47" i="3"/>
  <c r="ZQ125" i="3"/>
  <c r="XH125" i="3"/>
  <c r="VW206" i="3"/>
  <c r="XH26" i="3"/>
  <c r="ZQ26" i="3"/>
  <c r="XB14" i="3"/>
  <c r="ZK14" i="3"/>
  <c r="ZG61" i="3"/>
  <c r="WX61" i="3"/>
  <c r="XA152" i="3"/>
  <c r="ZJ152" i="3"/>
  <c r="AAX15" i="3"/>
  <c r="YO15" i="3"/>
  <c r="ZI178" i="3"/>
  <c r="WZ178" i="3"/>
  <c r="AAR167" i="3"/>
  <c r="YI167" i="3"/>
  <c r="AAZ165" i="3"/>
  <c r="YQ165" i="3"/>
  <c r="ZS154" i="3"/>
  <c r="XJ154" i="3"/>
  <c r="AAC142" i="3"/>
  <c r="XT142" i="3"/>
  <c r="AAV119" i="3"/>
  <c r="YM119" i="3"/>
  <c r="AAZ69" i="3"/>
  <c r="YQ69" i="3"/>
  <c r="AAY86" i="3"/>
  <c r="YP86" i="3"/>
  <c r="AAZ91" i="3"/>
  <c r="YQ91" i="3"/>
  <c r="AAB97" i="3"/>
  <c r="XS97" i="3"/>
  <c r="AAB175" i="3"/>
  <c r="XS175" i="3"/>
  <c r="AAZ130" i="3"/>
  <c r="YQ130" i="3"/>
  <c r="WV130" i="3" s="1"/>
  <c r="WZ151" i="3"/>
  <c r="ZI151" i="3"/>
  <c r="YM28" i="3"/>
  <c r="AAV28" i="3"/>
  <c r="XB19" i="3"/>
  <c r="ZK19" i="3"/>
  <c r="XM37" i="3"/>
  <c r="WT37" i="3" s="1"/>
  <c r="ZV37" i="3"/>
  <c r="ZC37" i="3" s="1"/>
  <c r="QJ25" i="3"/>
  <c r="NM25" i="3" s="1"/>
  <c r="NX25" i="3"/>
  <c r="XS19" i="3"/>
  <c r="AAB19" i="3"/>
  <c r="AAC57" i="3"/>
  <c r="XT57" i="3"/>
  <c r="YN64" i="3"/>
  <c r="AAW64" i="3"/>
  <c r="ZZ21" i="3"/>
  <c r="XQ21" i="3"/>
  <c r="AAI193" i="3"/>
  <c r="XZ193" i="3"/>
  <c r="XR129" i="3"/>
  <c r="AAA129" i="3"/>
  <c r="XL28" i="3"/>
  <c r="ZU28" i="3"/>
  <c r="YM39" i="3"/>
  <c r="AAV39" i="3"/>
  <c r="AAM51" i="3"/>
  <c r="YD51" i="3"/>
  <c r="XM128" i="3"/>
  <c r="WT128" i="3" s="1"/>
  <c r="ZV128" i="3"/>
  <c r="ZC70" i="3"/>
  <c r="AAM103" i="3"/>
  <c r="ZE103" i="3" s="1"/>
  <c r="YD103" i="3"/>
  <c r="ZU32" i="3"/>
  <c r="ZC32" i="3" s="1"/>
  <c r="XL32" i="3"/>
  <c r="ZV129" i="3"/>
  <c r="XM129" i="3"/>
  <c r="ZC64" i="3"/>
  <c r="NX179" i="3"/>
  <c r="QJ179" i="3"/>
  <c r="NM179" i="3" s="1"/>
  <c r="VA206" i="3"/>
  <c r="VS66" i="3"/>
  <c r="NX199" i="3"/>
  <c r="QJ199" i="3"/>
  <c r="NM199" i="3" s="1"/>
  <c r="LB194" i="3"/>
  <c r="KY194" i="3" s="1"/>
  <c r="QN160" i="3"/>
  <c r="QK160" i="3" s="1"/>
  <c r="VR192" i="3"/>
  <c r="QN192" i="3"/>
  <c r="QK192" i="3" s="1"/>
  <c r="QJ23" i="3"/>
  <c r="NM23" i="3" s="1"/>
  <c r="NX23" i="3"/>
  <c r="QN134" i="3"/>
  <c r="QK134" i="3" s="1"/>
  <c r="VO89" i="3"/>
  <c r="QN196" i="3"/>
  <c r="QK196" i="3" s="1"/>
  <c r="VS10" i="3"/>
  <c r="VS47" i="3"/>
  <c r="TN208" i="3"/>
  <c r="VM203" i="3" s="1"/>
  <c r="VM94" i="3" s="1"/>
  <c r="TN209" i="3"/>
  <c r="VM204" i="3" s="1"/>
  <c r="VM96" i="3" s="1"/>
  <c r="OJ19" i="3"/>
  <c r="OG19" i="3" s="1"/>
  <c r="VR130" i="3"/>
  <c r="VS19" i="3"/>
  <c r="LB84" i="3"/>
  <c r="KY84" i="3" s="1"/>
  <c r="OJ26" i="3"/>
  <c r="OG26" i="3" s="1"/>
  <c r="VS162" i="3"/>
  <c r="OJ119" i="3"/>
  <c r="OG119" i="3" s="1"/>
  <c r="OJ67" i="3"/>
  <c r="OG67" i="3" s="1"/>
  <c r="VO11" i="3"/>
  <c r="VS187" i="3"/>
  <c r="QN58" i="3"/>
  <c r="QK58" i="3" s="1"/>
  <c r="VS68" i="3"/>
  <c r="OJ190" i="3"/>
  <c r="OG190" i="3" s="1"/>
  <c r="LB65" i="3"/>
  <c r="KY65" i="3" s="1"/>
  <c r="OJ130" i="3"/>
  <c r="OG130" i="3" s="1"/>
  <c r="QJ194" i="3"/>
  <c r="NM194" i="3" s="1"/>
  <c r="NX194" i="3"/>
  <c r="VS105" i="3"/>
  <c r="VO196" i="3"/>
  <c r="VR75" i="3"/>
  <c r="VR178" i="3"/>
  <c r="VO85" i="3"/>
  <c r="VO183" i="3"/>
  <c r="QN177" i="3"/>
  <c r="QK177" i="3" s="1"/>
  <c r="QN94" i="3"/>
  <c r="QK94" i="3" s="1"/>
  <c r="LB117" i="3"/>
  <c r="KY117" i="3" s="1"/>
  <c r="QN155" i="3"/>
  <c r="QK155" i="3" s="1"/>
  <c r="OJ62" i="3"/>
  <c r="OG62" i="3" s="1"/>
  <c r="VS54" i="3"/>
  <c r="QN183" i="3"/>
  <c r="QK183" i="3" s="1"/>
  <c r="QN84" i="3"/>
  <c r="QK84" i="3" s="1"/>
  <c r="QN145" i="3"/>
  <c r="QK145" i="3" s="1"/>
  <c r="VS119" i="3"/>
  <c r="VS44" i="3"/>
  <c r="LB9" i="3"/>
  <c r="KY9" i="3" s="1"/>
  <c r="VS167" i="3"/>
  <c r="VR62" i="3"/>
  <c r="LB88" i="3"/>
  <c r="KY88" i="3" s="1"/>
  <c r="VR46" i="3"/>
  <c r="LB119" i="3"/>
  <c r="KY119" i="3" s="1"/>
  <c r="WS51" i="3"/>
  <c r="ZW30" i="3"/>
  <c r="XN30" i="3"/>
  <c r="WT30" i="3" s="1"/>
  <c r="XF17" i="3"/>
  <c r="ZO17" i="3"/>
  <c r="AAM62" i="3"/>
  <c r="YD62" i="3"/>
  <c r="WV62" i="3" s="1"/>
  <c r="XL98" i="3"/>
  <c r="WT98" i="3" s="1"/>
  <c r="ZU98" i="3"/>
  <c r="ZC98" i="3" s="1"/>
  <c r="YF62" i="3"/>
  <c r="AAO62" i="3"/>
  <c r="ZE62" i="3" s="1"/>
  <c r="ZI185" i="3"/>
  <c r="WZ185" i="3"/>
  <c r="AAR68" i="3"/>
  <c r="YI68" i="3"/>
  <c r="AAD97" i="3"/>
  <c r="XU97" i="3"/>
  <c r="XM9" i="3"/>
  <c r="ZV9" i="3"/>
  <c r="AAD125" i="3"/>
  <c r="XU125" i="3"/>
  <c r="XF126" i="3"/>
  <c r="ZO126" i="3"/>
  <c r="ZM8" i="3"/>
  <c r="XD8" i="3"/>
  <c r="ZM179" i="3"/>
  <c r="XD179" i="3"/>
  <c r="ZK182" i="3"/>
  <c r="XB182" i="3"/>
  <c r="XM75" i="3"/>
  <c r="ZV75" i="3"/>
  <c r="YI103" i="3"/>
  <c r="AAR103" i="3"/>
  <c r="XH37" i="3"/>
  <c r="ZQ37" i="3"/>
  <c r="XI116" i="3"/>
  <c r="ZR116" i="3"/>
  <c r="ZX41" i="3"/>
  <c r="XO41" i="3"/>
  <c r="AAI123" i="3"/>
  <c r="XZ123" i="3"/>
  <c r="XZ36" i="3"/>
  <c r="AAI36" i="3"/>
  <c r="XO80" i="3"/>
  <c r="ZX80" i="3"/>
  <c r="ZZ137" i="3"/>
  <c r="XQ137" i="3"/>
  <c r="ZQ129" i="3"/>
  <c r="XH129" i="3"/>
  <c r="OF143" i="3"/>
  <c r="NL143" i="3" s="1"/>
  <c r="NW143" i="3"/>
  <c r="ZC150" i="3"/>
  <c r="KX161" i="3"/>
  <c r="NK161" i="3" s="1"/>
  <c r="NV161" i="3"/>
  <c r="XE123" i="3"/>
  <c r="ZN123" i="3"/>
  <c r="XR6" i="3"/>
  <c r="AAA6" i="3"/>
  <c r="AAD140" i="3"/>
  <c r="XU140" i="3"/>
  <c r="ZQ84" i="3"/>
  <c r="XH84" i="3"/>
  <c r="ZZ168" i="3"/>
  <c r="XQ168" i="3"/>
  <c r="ZS31" i="3"/>
  <c r="XJ31" i="3"/>
  <c r="YN186" i="3"/>
  <c r="AAW186" i="3"/>
  <c r="WZ194" i="3"/>
  <c r="WS194" i="3" s="1"/>
  <c r="ZI194" i="3"/>
  <c r="ZB194" i="3" s="1"/>
  <c r="YN40" i="3"/>
  <c r="AAW40" i="3"/>
  <c r="ZT28" i="3"/>
  <c r="XK28" i="3"/>
  <c r="AAV11" i="3"/>
  <c r="YM11" i="3"/>
  <c r="WZ74" i="3"/>
  <c r="ZI74" i="3"/>
  <c r="ZV91" i="3"/>
  <c r="ZC91" i="3" s="1"/>
  <c r="XM91" i="3"/>
  <c r="QJ28" i="3"/>
  <c r="NM28" i="3" s="1"/>
  <c r="NX28" i="3"/>
  <c r="ZN28" i="3"/>
  <c r="XE28" i="3"/>
  <c r="YD133" i="3"/>
  <c r="AAM133" i="3"/>
  <c r="YR182" i="3"/>
  <c r="ABA182" i="3"/>
  <c r="YL185" i="3"/>
  <c r="AAU185" i="3"/>
  <c r="YI189" i="3"/>
  <c r="AAR189" i="3"/>
  <c r="XH70" i="3"/>
  <c r="ZQ70" i="3"/>
  <c r="YD20" i="3"/>
  <c r="AAM20" i="3"/>
  <c r="AAI155" i="3"/>
  <c r="XZ155" i="3"/>
  <c r="AAM49" i="3"/>
  <c r="YD49" i="3"/>
  <c r="WW182" i="3"/>
  <c r="ZF182" i="3"/>
  <c r="AAI175" i="3"/>
  <c r="XZ175" i="3"/>
  <c r="AAX123" i="3"/>
  <c r="YO123" i="3"/>
  <c r="ZX86" i="3"/>
  <c r="XO86" i="3"/>
  <c r="NV72" i="3"/>
  <c r="KX72" i="3"/>
  <c r="NK72" i="3" s="1"/>
  <c r="ZZ36" i="3"/>
  <c r="XQ36" i="3"/>
  <c r="ZU52" i="3"/>
  <c r="ZC52" i="3" s="1"/>
  <c r="XL52" i="3"/>
  <c r="WT52" i="3" s="1"/>
  <c r="ZT119" i="3"/>
  <c r="XK119" i="3"/>
  <c r="YM123" i="3"/>
  <c r="AAV123" i="3"/>
  <c r="YQ113" i="3"/>
  <c r="AAZ113" i="3"/>
  <c r="XR72" i="3"/>
  <c r="AAA72" i="3"/>
  <c r="XB197" i="3"/>
  <c r="ZK197" i="3"/>
  <c r="XB69" i="3"/>
  <c r="ZK69" i="3"/>
  <c r="XL111" i="3"/>
  <c r="WT111" i="3" s="1"/>
  <c r="ZU111" i="3"/>
  <c r="ZC111" i="3" s="1"/>
  <c r="XR163" i="3"/>
  <c r="AAA163" i="3"/>
  <c r="AAX167" i="3"/>
  <c r="YO167" i="3"/>
  <c r="NX18" i="3"/>
  <c r="QJ18" i="3"/>
  <c r="NM18" i="3" s="1"/>
  <c r="NV151" i="3"/>
  <c r="KX151" i="3"/>
  <c r="NK151" i="3" s="1"/>
  <c r="KX43" i="3"/>
  <c r="NK43" i="3" s="1"/>
  <c r="NV43" i="3"/>
  <c r="ZC13" i="3"/>
  <c r="WS103" i="3"/>
  <c r="ZE130" i="3"/>
  <c r="YD193" i="3"/>
  <c r="WV193" i="3" s="1"/>
  <c r="AAM193" i="3"/>
  <c r="ZE193" i="3" s="1"/>
  <c r="XS149" i="3"/>
  <c r="AAB149" i="3"/>
  <c r="ZN66" i="3"/>
  <c r="XE66" i="3"/>
  <c r="YF177" i="3"/>
  <c r="AAO177" i="3"/>
  <c r="AAV141" i="3"/>
  <c r="YM141" i="3"/>
  <c r="ZZ47" i="3"/>
  <c r="XQ47" i="3"/>
  <c r="YL36" i="3"/>
  <c r="AAU36" i="3"/>
  <c r="ZP68" i="3"/>
  <c r="XG68" i="3"/>
  <c r="ZX72" i="3"/>
  <c r="XO72" i="3"/>
  <c r="YD77" i="3"/>
  <c r="AAM77" i="3"/>
  <c r="ZE77" i="3" s="1"/>
  <c r="AAB62" i="3"/>
  <c r="XS62" i="3"/>
  <c r="AAX84" i="3"/>
  <c r="YO84" i="3"/>
  <c r="XT139" i="3"/>
  <c r="AAC139" i="3"/>
  <c r="ZQ162" i="3"/>
  <c r="XH162" i="3"/>
  <c r="XG137" i="3"/>
  <c r="ZP137" i="3"/>
  <c r="XU186" i="3"/>
  <c r="AAD186" i="3"/>
  <c r="ZG82" i="3"/>
  <c r="WX82" i="3"/>
  <c r="XR16" i="3"/>
  <c r="AAA16" i="3"/>
  <c r="XB17" i="3"/>
  <c r="ZK17" i="3"/>
  <c r="XM79" i="3"/>
  <c r="ZV79" i="3"/>
  <c r="ZT176" i="3"/>
  <c r="XK176" i="3"/>
  <c r="XM177" i="3"/>
  <c r="WT177" i="3" s="1"/>
  <c r="ZV177" i="3"/>
  <c r="ZC177" i="3" s="1"/>
  <c r="XZ95" i="3"/>
  <c r="AAI95" i="3"/>
  <c r="XM173" i="3"/>
  <c r="ZV173" i="3"/>
  <c r="KX103" i="3"/>
  <c r="NK103" i="3" s="1"/>
  <c r="NV103" i="3"/>
  <c r="YR181" i="3"/>
  <c r="ABA181" i="3"/>
  <c r="ZM175" i="3"/>
  <c r="ZB175" i="3" s="1"/>
  <c r="XD175" i="3"/>
  <c r="WS175" i="3" s="1"/>
  <c r="AAZ77" i="3"/>
  <c r="YQ77" i="3"/>
  <c r="XH175" i="3"/>
  <c r="ZQ175" i="3"/>
  <c r="ZJ125" i="3"/>
  <c r="XA125" i="3"/>
  <c r="ZN112" i="3"/>
  <c r="XE112" i="3"/>
  <c r="ZG107" i="3"/>
  <c r="ZB107" i="3" s="1"/>
  <c r="WX107" i="3"/>
  <c r="WS107" i="3" s="1"/>
  <c r="XR38" i="3"/>
  <c r="AAA38" i="3"/>
  <c r="AAC60" i="3"/>
  <c r="XT60" i="3"/>
  <c r="XH45" i="3"/>
  <c r="ZQ45" i="3"/>
  <c r="AAW51" i="3"/>
  <c r="YN51" i="3"/>
  <c r="ZN108" i="3"/>
  <c r="XE108" i="3"/>
  <c r="ZS81" i="3"/>
  <c r="XJ81" i="3"/>
  <c r="AAB169" i="3"/>
  <c r="XS169" i="3"/>
  <c r="XZ145" i="3"/>
  <c r="AAI145" i="3"/>
  <c r="ZG83" i="3"/>
  <c r="WX83" i="3"/>
  <c r="YI149" i="3"/>
  <c r="AAR149" i="3"/>
  <c r="XT68" i="3"/>
  <c r="AAC68" i="3"/>
  <c r="ZI97" i="3"/>
  <c r="WZ97" i="3"/>
  <c r="WY34" i="3"/>
  <c r="ZH34" i="3"/>
  <c r="YO53" i="3"/>
  <c r="AAX53" i="3"/>
  <c r="XP12" i="3"/>
  <c r="ZY12" i="3"/>
  <c r="YQ131" i="3"/>
  <c r="AAZ131" i="3"/>
  <c r="AAI64" i="3"/>
  <c r="XZ64" i="3"/>
  <c r="AAY75" i="3"/>
  <c r="YP75" i="3"/>
  <c r="ZJ155" i="3"/>
  <c r="XA155" i="3"/>
  <c r="XE173" i="3"/>
  <c r="ZN173" i="3"/>
  <c r="AAB88" i="3"/>
  <c r="XS88" i="3"/>
  <c r="XF56" i="3"/>
  <c r="ZO56" i="3"/>
  <c r="AAW108" i="3"/>
  <c r="YN108" i="3"/>
  <c r="ZV38" i="3"/>
  <c r="XM38" i="3"/>
  <c r="ZH106" i="3"/>
  <c r="WY106" i="3"/>
  <c r="WZ60" i="3"/>
  <c r="ZI60" i="3"/>
  <c r="YM71" i="3"/>
  <c r="AAV71" i="3"/>
  <c r="WX199" i="3"/>
  <c r="ZG199" i="3"/>
  <c r="AAI143" i="3"/>
  <c r="XZ143" i="3"/>
  <c r="ZL157" i="3"/>
  <c r="XC157" i="3"/>
  <c r="XD55" i="3"/>
  <c r="ZM55" i="3"/>
  <c r="WY164" i="3"/>
  <c r="ZH164" i="3"/>
  <c r="XR31" i="3"/>
  <c r="AAA31" i="3"/>
  <c r="ZU126" i="3"/>
  <c r="ZC126" i="3" s="1"/>
  <c r="XL126" i="3"/>
  <c r="WT126" i="3" s="1"/>
  <c r="YN5" i="3"/>
  <c r="AAW5" i="3"/>
  <c r="YD104" i="3"/>
  <c r="WV104" i="3" s="1"/>
  <c r="AAM104" i="3"/>
  <c r="ZE104" i="3" s="1"/>
  <c r="XT90" i="3"/>
  <c r="AAC90" i="3"/>
  <c r="XZ21" i="3"/>
  <c r="AAI21" i="3"/>
  <c r="ZX200" i="3"/>
  <c r="XO200" i="3"/>
  <c r="WT200" i="3" s="1"/>
  <c r="ZF140" i="3"/>
  <c r="ZB140" i="3" s="1"/>
  <c r="WW140" i="3"/>
  <c r="WS140" i="3" s="1"/>
  <c r="XL57" i="3"/>
  <c r="WT57" i="3" s="1"/>
  <c r="ZU57" i="3"/>
  <c r="ZC57" i="3" s="1"/>
  <c r="ZI176" i="3"/>
  <c r="WZ176" i="3"/>
  <c r="XL129" i="3"/>
  <c r="ZU129" i="3"/>
  <c r="XM176" i="3"/>
  <c r="ZV176" i="3"/>
  <c r="AAB115" i="3"/>
  <c r="XS115" i="3"/>
  <c r="XS132" i="3"/>
  <c r="AAB132" i="3"/>
  <c r="XB101" i="3"/>
  <c r="ZK101" i="3"/>
  <c r="ZB62" i="3"/>
  <c r="YD59" i="3"/>
  <c r="AAM59" i="3"/>
  <c r="ZW197" i="3"/>
  <c r="XN197" i="3"/>
  <c r="ABA146" i="3"/>
  <c r="YR146" i="3"/>
  <c r="WY147" i="3"/>
  <c r="ZH147" i="3"/>
  <c r="XL84" i="3"/>
  <c r="WT84" i="3" s="1"/>
  <c r="ZU84" i="3"/>
  <c r="ZC84" i="3" s="1"/>
  <c r="AAC134" i="3"/>
  <c r="XT134" i="3"/>
  <c r="WZ86" i="3"/>
  <c r="ZI86" i="3"/>
  <c r="ZB86" i="3" s="1"/>
  <c r="AAT131" i="3"/>
  <c r="YK131" i="3"/>
  <c r="YN57" i="3"/>
  <c r="AAW57" i="3"/>
  <c r="AAM27" i="3"/>
  <c r="ZE27" i="3" s="1"/>
  <c r="YD27" i="3"/>
  <c r="XH74" i="3"/>
  <c r="ZQ74" i="3"/>
  <c r="XJ91" i="3"/>
  <c r="ZS91" i="3"/>
  <c r="AAN157" i="3"/>
  <c r="YE157" i="3"/>
  <c r="YL50" i="3"/>
  <c r="AAU50" i="3"/>
  <c r="ZN58" i="3"/>
  <c r="XE58" i="3"/>
  <c r="ABA25" i="3"/>
  <c r="YR25" i="3"/>
  <c r="ZM79" i="3"/>
  <c r="XD79" i="3"/>
  <c r="XD195" i="3"/>
  <c r="ZM195" i="3"/>
  <c r="XD3" i="3"/>
  <c r="ZM3" i="3"/>
  <c r="UU206" i="3"/>
  <c r="UU207" i="3"/>
  <c r="YR57" i="3"/>
  <c r="ABA57" i="3"/>
  <c r="YM185" i="3"/>
  <c r="AAV185" i="3"/>
  <c r="ZV43" i="3"/>
  <c r="XM43" i="3"/>
  <c r="AAU101" i="3"/>
  <c r="YL101" i="3"/>
  <c r="XR119" i="3"/>
  <c r="AAA119" i="3"/>
  <c r="ZH9" i="3"/>
  <c r="ZB9" i="3" s="1"/>
  <c r="WY9" i="3"/>
  <c r="WS9" i="3" s="1"/>
  <c r="ZU140" i="3"/>
  <c r="XL140" i="3"/>
  <c r="XU81" i="3"/>
  <c r="AAD81" i="3"/>
  <c r="XK84" i="3"/>
  <c r="ZT84" i="3"/>
  <c r="ZV103" i="3"/>
  <c r="XM103" i="3"/>
  <c r="AAI7" i="3"/>
  <c r="XZ7" i="3"/>
  <c r="YF26" i="3"/>
  <c r="AAO26" i="3"/>
  <c r="XS200" i="3"/>
  <c r="AAB200" i="3"/>
  <c r="AAD152" i="3"/>
  <c r="XU152" i="3"/>
  <c r="XS191" i="3"/>
  <c r="AAB191" i="3"/>
  <c r="XZ157" i="3"/>
  <c r="AAI157" i="3"/>
  <c r="ZF116" i="3"/>
  <c r="WW116" i="3"/>
  <c r="WZ23" i="3"/>
  <c r="ZI23" i="3"/>
  <c r="KX133" i="3"/>
  <c r="NK133" i="3" s="1"/>
  <c r="NV133" i="3"/>
  <c r="XC78" i="3"/>
  <c r="ZL78" i="3"/>
  <c r="YF164" i="3"/>
  <c r="AAO164" i="3"/>
  <c r="WY39" i="3"/>
  <c r="ZH39" i="3"/>
  <c r="AAX30" i="3"/>
  <c r="YO30" i="3"/>
  <c r="ZF13" i="3"/>
  <c r="ZB13" i="3" s="1"/>
  <c r="WW13" i="3"/>
  <c r="WS13" i="3" s="1"/>
  <c r="YN105" i="3"/>
  <c r="AAW105" i="3"/>
  <c r="AAC173" i="3"/>
  <c r="XT173" i="3"/>
  <c r="WX48" i="3"/>
  <c r="ZG48" i="3"/>
  <c r="XH160" i="3"/>
  <c r="ZQ160" i="3"/>
  <c r="AAX126" i="3"/>
  <c r="YO126" i="3"/>
  <c r="WV126" i="3" s="1"/>
  <c r="XC109" i="3"/>
  <c r="ZL109" i="3"/>
  <c r="ZQ97" i="3"/>
  <c r="XH97" i="3"/>
  <c r="XT108" i="3"/>
  <c r="AAC108" i="3"/>
  <c r="NW111" i="3"/>
  <c r="OF111" i="3"/>
  <c r="NL111" i="3" s="1"/>
  <c r="YQ122" i="3"/>
  <c r="AAZ122" i="3"/>
  <c r="VZ207" i="3"/>
  <c r="AAR3" i="3"/>
  <c r="YI3" i="3"/>
  <c r="VZ206" i="3"/>
  <c r="WY56" i="3"/>
  <c r="ZH56" i="3"/>
  <c r="ZQ146" i="3"/>
  <c r="XH146" i="3"/>
  <c r="YQ23" i="3"/>
  <c r="AAZ23" i="3"/>
  <c r="ZZ163" i="3"/>
  <c r="XQ163" i="3"/>
  <c r="YM172" i="3"/>
  <c r="AAV172" i="3"/>
  <c r="ZS24" i="3"/>
  <c r="XJ24" i="3"/>
  <c r="ZI48" i="3"/>
  <c r="WZ48" i="3"/>
  <c r="YO34" i="3"/>
  <c r="AAX34" i="3"/>
  <c r="ZQ131" i="3"/>
  <c r="XH131" i="3"/>
  <c r="ZX21" i="3"/>
  <c r="XO21" i="3"/>
  <c r="ZQ89" i="3"/>
  <c r="XH89" i="3"/>
  <c r="ZG65" i="3"/>
  <c r="WX65" i="3"/>
  <c r="WW113" i="3"/>
  <c r="ZF113" i="3"/>
  <c r="YP178" i="3"/>
  <c r="AAY178" i="3"/>
  <c r="ZM193" i="3"/>
  <c r="XD193" i="3"/>
  <c r="WY104" i="3"/>
  <c r="ZH104" i="3"/>
  <c r="ZZ55" i="3"/>
  <c r="XQ55" i="3"/>
  <c r="XL43" i="3"/>
  <c r="WT43" i="3" s="1"/>
  <c r="ZU43" i="3"/>
  <c r="OF13" i="3"/>
  <c r="NL13" i="3" s="1"/>
  <c r="NW13" i="3"/>
  <c r="WY150" i="3"/>
  <c r="ZH150" i="3"/>
  <c r="AAA70" i="3"/>
  <c r="XR70" i="3"/>
  <c r="AAA69" i="3"/>
  <c r="XR69" i="3"/>
  <c r="AAA154" i="3"/>
  <c r="XR154" i="3"/>
  <c r="XR192" i="3"/>
  <c r="AAA192" i="3"/>
  <c r="AAX200" i="3"/>
  <c r="YO200" i="3"/>
  <c r="YM167" i="3"/>
  <c r="AAV167" i="3"/>
  <c r="WZ27" i="3"/>
  <c r="ZI27" i="3"/>
  <c r="AAC41" i="3"/>
  <c r="XT41" i="3"/>
  <c r="XD120" i="3"/>
  <c r="ZM120" i="3"/>
  <c r="ZY10" i="3"/>
  <c r="XP10" i="3"/>
  <c r="YI70" i="3"/>
  <c r="AAR70" i="3"/>
  <c r="ZV23" i="3"/>
  <c r="XM23" i="3"/>
  <c r="XB184" i="3"/>
  <c r="ZK184" i="3"/>
  <c r="ZC46" i="3"/>
  <c r="ZB180" i="3"/>
  <c r="WT150" i="3"/>
  <c r="VF207" i="3"/>
  <c r="XH152" i="3"/>
  <c r="ZQ152" i="3"/>
  <c r="XH101" i="3"/>
  <c r="ZQ101" i="3"/>
  <c r="ZR173" i="3"/>
  <c r="XI173" i="3"/>
  <c r="ZK23" i="3"/>
  <c r="XB23" i="3"/>
  <c r="XT27" i="3"/>
  <c r="AAC27" i="3"/>
  <c r="XL17" i="3"/>
  <c r="WT17" i="3" s="1"/>
  <c r="ZU17" i="3"/>
  <c r="ZC17" i="3" s="1"/>
  <c r="XB79" i="3"/>
  <c r="ZK79" i="3"/>
  <c r="ZB79" i="3" s="1"/>
  <c r="YN164" i="3"/>
  <c r="AAW164" i="3"/>
  <c r="XI32" i="3"/>
  <c r="ZR32" i="3"/>
  <c r="ABA24" i="3"/>
  <c r="YR24" i="3"/>
  <c r="ZI9" i="3"/>
  <c r="WZ9" i="3"/>
  <c r="AAI41" i="3"/>
  <c r="XZ41" i="3"/>
  <c r="ZG80" i="3"/>
  <c r="WX80" i="3"/>
  <c r="YQ78" i="3"/>
  <c r="AAZ78" i="3"/>
  <c r="ABA61" i="3"/>
  <c r="YR61" i="3"/>
  <c r="AAY25" i="3"/>
  <c r="YP25" i="3"/>
  <c r="XA167" i="3"/>
  <c r="ZJ167" i="3"/>
  <c r="XH120" i="3"/>
  <c r="ZQ120" i="3"/>
  <c r="XJ121" i="3"/>
  <c r="ZS121" i="3"/>
  <c r="XR144" i="3"/>
  <c r="AAA144" i="3"/>
  <c r="XM78" i="3"/>
  <c r="ZV78" i="3"/>
  <c r="ZG109" i="3"/>
  <c r="WX109" i="3"/>
  <c r="WW117" i="3"/>
  <c r="WS117" i="3" s="1"/>
  <c r="ZF117" i="3"/>
  <c r="ZB117" i="3" s="1"/>
  <c r="YE136" i="3"/>
  <c r="AAN136" i="3"/>
  <c r="ZQ183" i="3"/>
  <c r="XH183" i="3"/>
  <c r="YE18" i="3"/>
  <c r="AAN18" i="3"/>
  <c r="XF5" i="3"/>
  <c r="ZO5" i="3"/>
  <c r="WX137" i="3"/>
  <c r="ZG137" i="3"/>
  <c r="XD183" i="3"/>
  <c r="ZM183" i="3"/>
  <c r="XS150" i="3"/>
  <c r="AAB150" i="3"/>
  <c r="AAB9" i="3"/>
  <c r="XS9" i="3"/>
  <c r="AAR176" i="3"/>
  <c r="YI176" i="3"/>
  <c r="XZ180" i="3"/>
  <c r="AAI180" i="3"/>
  <c r="AAA182" i="3"/>
  <c r="XR182" i="3"/>
  <c r="XR140" i="3"/>
  <c r="AAA140" i="3"/>
  <c r="AAR109" i="3"/>
  <c r="YI109" i="3"/>
  <c r="XR25" i="3"/>
  <c r="AAA25" i="3"/>
  <c r="YF45" i="3"/>
  <c r="AAO45" i="3"/>
  <c r="XU93" i="3"/>
  <c r="AAD93" i="3"/>
  <c r="YM12" i="3"/>
  <c r="AAV12" i="3"/>
  <c r="XA101" i="3"/>
  <c r="ZJ101" i="3"/>
  <c r="ZH12" i="3"/>
  <c r="WY12" i="3"/>
  <c r="AAZ4" i="3"/>
  <c r="YQ4" i="3"/>
  <c r="ZQ92" i="3"/>
  <c r="XH92" i="3"/>
  <c r="AAZ181" i="3"/>
  <c r="YQ181" i="3"/>
  <c r="AAY164" i="3"/>
  <c r="YP164" i="3"/>
  <c r="WZ191" i="3"/>
  <c r="ZI191" i="3"/>
  <c r="ZV49" i="3"/>
  <c r="XM49" i="3"/>
  <c r="ZV171" i="3"/>
  <c r="XM171" i="3"/>
  <c r="AAV191" i="3"/>
  <c r="YM191" i="3"/>
  <c r="XO185" i="3"/>
  <c r="ZX185" i="3"/>
  <c r="XS59" i="3"/>
  <c r="AAB59" i="3"/>
  <c r="ZQ118" i="3"/>
  <c r="XH118" i="3"/>
  <c r="WS118" i="3" s="1"/>
  <c r="XJ174" i="3"/>
  <c r="ZS174" i="3"/>
  <c r="ZQ121" i="3"/>
  <c r="XH121" i="3"/>
  <c r="YP119" i="3"/>
  <c r="AAY119" i="3"/>
  <c r="YD156" i="3"/>
  <c r="WV156" i="3" s="1"/>
  <c r="AAM156" i="3"/>
  <c r="ZE156" i="3" s="1"/>
  <c r="ZL18" i="3"/>
  <c r="XC18" i="3"/>
  <c r="ZG22" i="3"/>
  <c r="WX22" i="3"/>
  <c r="ZT19" i="3"/>
  <c r="XK19" i="3"/>
  <c r="ZT148" i="3"/>
  <c r="ZB148" i="3" s="1"/>
  <c r="XK148" i="3"/>
  <c r="WS148" i="3" s="1"/>
  <c r="ZI55" i="3"/>
  <c r="WZ55" i="3"/>
  <c r="YQ145" i="3"/>
  <c r="AAZ145" i="3"/>
  <c r="ZF55" i="3"/>
  <c r="ZB55" i="3" s="1"/>
  <c r="WW55" i="3"/>
  <c r="WS55" i="3" s="1"/>
  <c r="WY184" i="3"/>
  <c r="WS184" i="3" s="1"/>
  <c r="ZH184" i="3"/>
  <c r="ZB184" i="3" s="1"/>
  <c r="YO17" i="3"/>
  <c r="AAX17" i="3"/>
  <c r="YI168" i="3"/>
  <c r="AAR168" i="3"/>
  <c r="AAY183" i="3"/>
  <c r="YP183" i="3"/>
  <c r="AAX134" i="3"/>
  <c r="YO134" i="3"/>
  <c r="ZS137" i="3"/>
  <c r="XJ137" i="3"/>
  <c r="WZ130" i="3"/>
  <c r="ZI130" i="3"/>
  <c r="WY108" i="3"/>
  <c r="WS108" i="3" s="1"/>
  <c r="ZH108" i="3"/>
  <c r="ZB108" i="3" s="1"/>
  <c r="WY44" i="3"/>
  <c r="ZH44" i="3"/>
  <c r="ZB44" i="3" s="1"/>
  <c r="XH106" i="3"/>
  <c r="ZQ106" i="3"/>
  <c r="YM174" i="3"/>
  <c r="AAV174" i="3"/>
  <c r="ZO159" i="3"/>
  <c r="XF159" i="3"/>
  <c r="KX166" i="3"/>
  <c r="NK166" i="3" s="1"/>
  <c r="NV166" i="3"/>
  <c r="YO196" i="3"/>
  <c r="AAX196" i="3"/>
  <c r="XF197" i="3"/>
  <c r="ZO197" i="3"/>
  <c r="XD127" i="3"/>
  <c r="ZM127" i="3"/>
  <c r="XQ142" i="3"/>
  <c r="ZZ142" i="3"/>
  <c r="AAV7" i="3"/>
  <c r="YM7" i="3"/>
  <c r="XO20" i="3"/>
  <c r="ZX20" i="3"/>
  <c r="ZF94" i="3"/>
  <c r="ZB94" i="3" s="1"/>
  <c r="WW94" i="3"/>
  <c r="WS94" i="3" s="1"/>
  <c r="XT50" i="3"/>
  <c r="AAC50" i="3"/>
  <c r="ZZ11" i="3"/>
  <c r="XQ11" i="3"/>
  <c r="WS86" i="3"/>
  <c r="ZI179" i="3"/>
  <c r="WZ179" i="3"/>
  <c r="AAZ199" i="3"/>
  <c r="YQ199" i="3"/>
  <c r="XR143" i="3"/>
  <c r="AAA143" i="3"/>
  <c r="OF102" i="3"/>
  <c r="NL102" i="3" s="1"/>
  <c r="NW102" i="3"/>
  <c r="AAW71" i="3"/>
  <c r="YN71" i="3"/>
  <c r="YQ84" i="3"/>
  <c r="AAZ84" i="3"/>
  <c r="YO51" i="3"/>
  <c r="AAX51" i="3"/>
  <c r="ZT141" i="3"/>
  <c r="XK141" i="3"/>
  <c r="ZQ189" i="3"/>
  <c r="XH189" i="3"/>
  <c r="XJ123" i="3"/>
  <c r="ZS123" i="3"/>
  <c r="ZP24" i="3"/>
  <c r="XG24" i="3"/>
  <c r="AAP161" i="3"/>
  <c r="YG161" i="3"/>
  <c r="YG204" i="3" s="1"/>
  <c r="YG206" i="3" s="1"/>
  <c r="ZY77" i="3"/>
  <c r="XP77" i="3"/>
  <c r="YI133" i="3"/>
  <c r="AAR133" i="3"/>
  <c r="YR23" i="3"/>
  <c r="ABA23" i="3"/>
  <c r="YC31" i="3"/>
  <c r="AAL31" i="3"/>
  <c r="XD26" i="3"/>
  <c r="WS26" i="3" s="1"/>
  <c r="ZM26" i="3"/>
  <c r="ZB26" i="3" s="1"/>
  <c r="YI21" i="3"/>
  <c r="AAR21" i="3"/>
  <c r="AAB50" i="3"/>
  <c r="XS50" i="3"/>
  <c r="XZ24" i="3"/>
  <c r="AAI24" i="3"/>
  <c r="YI49" i="3"/>
  <c r="AAR49" i="3"/>
  <c r="AAU29" i="3"/>
  <c r="YL29" i="3"/>
  <c r="XD61" i="3"/>
  <c r="ZM61" i="3"/>
  <c r="XC193" i="3"/>
  <c r="ZL193" i="3"/>
  <c r="ZP182" i="3"/>
  <c r="XG182" i="3"/>
  <c r="AAW28" i="3"/>
  <c r="YN28" i="3"/>
  <c r="YH110" i="3"/>
  <c r="AAQ110" i="3"/>
  <c r="AAY106" i="3"/>
  <c r="YP106" i="3"/>
  <c r="AAY55" i="3"/>
  <c r="YP55" i="3"/>
  <c r="XB71" i="3"/>
  <c r="ZK71" i="3"/>
  <c r="YN147" i="3"/>
  <c r="AAW147" i="3"/>
  <c r="XP90" i="3"/>
  <c r="ZY90" i="3"/>
  <c r="XB127" i="3"/>
  <c r="ZK127" i="3"/>
  <c r="XM83" i="3"/>
  <c r="ZV83" i="3"/>
  <c r="XZ140" i="3"/>
  <c r="AAI140" i="3"/>
  <c r="ZI116" i="3"/>
  <c r="WZ116" i="3"/>
  <c r="XS11" i="3"/>
  <c r="AAB11" i="3"/>
  <c r="WW183" i="3"/>
  <c r="ZF183" i="3"/>
  <c r="ZQ39" i="3"/>
  <c r="XH39" i="3"/>
  <c r="XK132" i="3"/>
  <c r="ZT132" i="3"/>
  <c r="AAR199" i="3"/>
  <c r="YI199" i="3"/>
  <c r="ZM182" i="3"/>
  <c r="XD182" i="3"/>
  <c r="XK196" i="3"/>
  <c r="ZT196" i="3"/>
  <c r="AAY131" i="3"/>
  <c r="YP131" i="3"/>
  <c r="XP113" i="3"/>
  <c r="ZY113" i="3"/>
  <c r="AAU97" i="3"/>
  <c r="YL97" i="3"/>
  <c r="YN83" i="3"/>
  <c r="AAW83" i="3"/>
  <c r="AAM53" i="3"/>
  <c r="YD53" i="3"/>
  <c r="WV53" i="3" s="1"/>
  <c r="XT107" i="3"/>
  <c r="AAC107" i="3"/>
  <c r="XE36" i="3"/>
  <c r="ZN36" i="3"/>
  <c r="YQ96" i="3"/>
  <c r="AAZ96" i="3"/>
  <c r="ZJ104" i="3"/>
  <c r="XA104" i="3"/>
  <c r="AAO105" i="3"/>
  <c r="YF105" i="3"/>
  <c r="XJ171" i="3"/>
  <c r="ZS171" i="3"/>
  <c r="ZK139" i="3"/>
  <c r="XB139" i="3"/>
  <c r="WW176" i="3"/>
  <c r="ZF176" i="3"/>
  <c r="ZB176" i="3" s="1"/>
  <c r="AAI126" i="3"/>
  <c r="XZ126" i="3"/>
  <c r="XJ72" i="3"/>
  <c r="ZS72" i="3"/>
  <c r="AAZ142" i="3"/>
  <c r="YQ142" i="3"/>
  <c r="AAB139" i="3"/>
  <c r="XS139" i="3"/>
  <c r="WW130" i="3"/>
  <c r="WS130" i="3" s="1"/>
  <c r="ZF130" i="3"/>
  <c r="ZB130" i="3" s="1"/>
  <c r="WZ133" i="3"/>
  <c r="ZI133" i="3"/>
  <c r="ZZ75" i="3"/>
  <c r="XQ75" i="3"/>
  <c r="YN90" i="3"/>
  <c r="AAW90" i="3"/>
  <c r="XS104" i="3"/>
  <c r="AAB104" i="3"/>
  <c r="WY198" i="3"/>
  <c r="ZH198" i="3"/>
  <c r="XJ200" i="3"/>
  <c r="ZS200" i="3"/>
  <c r="ZN154" i="3"/>
  <c r="XE154" i="3"/>
  <c r="AAA188" i="3"/>
  <c r="XR188" i="3"/>
  <c r="ZH141" i="3"/>
  <c r="WY141" i="3"/>
  <c r="AAD106" i="3"/>
  <c r="XU106" i="3"/>
  <c r="XB30" i="3"/>
  <c r="ZK30" i="3"/>
  <c r="XS7" i="3"/>
  <c r="AAB7" i="3"/>
  <c r="ZL96" i="3"/>
  <c r="XC96" i="3"/>
  <c r="ZV99" i="3"/>
  <c r="XM99" i="3"/>
  <c r="ZT16" i="3"/>
  <c r="XK16" i="3"/>
  <c r="ZN65" i="3"/>
  <c r="XE65" i="3"/>
  <c r="ZI145" i="3"/>
  <c r="WZ145" i="3"/>
  <c r="AAZ155" i="3"/>
  <c r="YQ155" i="3"/>
  <c r="XZ149" i="3"/>
  <c r="AAI149" i="3"/>
  <c r="XU151" i="3"/>
  <c r="AAD151" i="3"/>
  <c r="XF11" i="3"/>
  <c r="ZO11" i="3"/>
  <c r="AAI14" i="3"/>
  <c r="XZ14" i="3"/>
  <c r="ZF96" i="3"/>
  <c r="WW96" i="3"/>
  <c r="ZG143" i="3"/>
  <c r="WX143" i="3"/>
  <c r="XO54" i="3"/>
  <c r="ZX54" i="3"/>
  <c r="XP69" i="3"/>
  <c r="ZY69" i="3"/>
  <c r="XH16" i="3"/>
  <c r="ZQ16" i="3"/>
  <c r="XH61" i="3"/>
  <c r="ZQ61" i="3"/>
  <c r="XJ7" i="3"/>
  <c r="ZS7" i="3"/>
  <c r="ZQ144" i="3"/>
  <c r="XH144" i="3"/>
  <c r="ZK18" i="3"/>
  <c r="ZB18" i="3" s="1"/>
  <c r="XB18" i="3"/>
  <c r="WS18" i="3" s="1"/>
  <c r="ZV181" i="3"/>
  <c r="ZC181" i="3" s="1"/>
  <c r="XM181" i="3"/>
  <c r="AAM121" i="3"/>
  <c r="ZE121" i="3" s="1"/>
  <c r="YD121" i="3"/>
  <c r="WV121" i="3" s="1"/>
  <c r="ZV158" i="3"/>
  <c r="XM158" i="3"/>
  <c r="XL145" i="3"/>
  <c r="WT145" i="3" s="1"/>
  <c r="ZU145" i="3"/>
  <c r="ZC145" i="3" s="1"/>
  <c r="ZI85" i="3"/>
  <c r="WZ85" i="3"/>
  <c r="YO50" i="3"/>
  <c r="AAX50" i="3"/>
  <c r="YN199" i="3"/>
  <c r="AAW199" i="3"/>
  <c r="YN200" i="3"/>
  <c r="AAW200" i="3"/>
  <c r="XQ119" i="3"/>
  <c r="ZZ119" i="3"/>
  <c r="AAA151" i="3"/>
  <c r="XR151" i="3"/>
  <c r="ZV62" i="3"/>
  <c r="XM62" i="3"/>
  <c r="KX30" i="3"/>
  <c r="NK30" i="3" s="1"/>
  <c r="NV30" i="3"/>
  <c r="ZU123" i="3"/>
  <c r="ZC123" i="3" s="1"/>
  <c r="XL123" i="3"/>
  <c r="WT123" i="3" s="1"/>
  <c r="ZU3" i="3"/>
  <c r="ZC3" i="3" s="1"/>
  <c r="XL3" i="3"/>
  <c r="VC206" i="3"/>
  <c r="VC207" i="3"/>
  <c r="XB48" i="3"/>
  <c r="ZK48" i="3"/>
  <c r="AAM122" i="3"/>
  <c r="ZE122" i="3" s="1"/>
  <c r="YD122" i="3"/>
  <c r="XD177" i="3"/>
  <c r="ZM177" i="3"/>
  <c r="AAL198" i="3"/>
  <c r="YC198" i="3"/>
  <c r="AAI86" i="3"/>
  <c r="XZ86" i="3"/>
  <c r="YR163" i="3"/>
  <c r="ABA163" i="3"/>
  <c r="XL127" i="3"/>
  <c r="WT127" i="3" s="1"/>
  <c r="ZU127" i="3"/>
  <c r="ZC127" i="3" s="1"/>
  <c r="XN43" i="3"/>
  <c r="ZW43" i="3"/>
  <c r="YC44" i="3"/>
  <c r="AAL44" i="3"/>
  <c r="XA32" i="3"/>
  <c r="ZJ32" i="3"/>
  <c r="XG33" i="3"/>
  <c r="ZP33" i="3"/>
  <c r="WX50" i="3"/>
  <c r="ZG50" i="3"/>
  <c r="ZO105" i="3"/>
  <c r="ZB105" i="3" s="1"/>
  <c r="XF105" i="3"/>
  <c r="WS105" i="3" s="1"/>
  <c r="NX81" i="3"/>
  <c r="QJ81" i="3"/>
  <c r="NM81" i="3" s="1"/>
  <c r="AAM199" i="3"/>
  <c r="YD199" i="3"/>
  <c r="WV199" i="3" s="1"/>
  <c r="ZT92" i="3"/>
  <c r="XK92" i="3"/>
  <c r="ZH45" i="3"/>
  <c r="WY45" i="3"/>
  <c r="YI99" i="3"/>
  <c r="AAR99" i="3"/>
  <c r="YR81" i="3"/>
  <c r="ABA81" i="3"/>
  <c r="XA69" i="3"/>
  <c r="ZJ69" i="3"/>
  <c r="XF179" i="3"/>
  <c r="ZO179" i="3"/>
  <c r="XK172" i="3"/>
  <c r="ZT172" i="3"/>
  <c r="AAZ27" i="3"/>
  <c r="YQ27" i="3"/>
  <c r="XD17" i="3"/>
  <c r="ZM17" i="3"/>
  <c r="XC156" i="3"/>
  <c r="ZL156" i="3"/>
  <c r="YL84" i="3"/>
  <c r="AAU84" i="3"/>
  <c r="YQ151" i="3"/>
  <c r="AAZ151" i="3"/>
  <c r="ZO97" i="3"/>
  <c r="XF97" i="3"/>
  <c r="XZ182" i="3"/>
  <c r="AAI182" i="3"/>
  <c r="AAC137" i="3"/>
  <c r="XT137" i="3"/>
  <c r="ZP44" i="3"/>
  <c r="XG44" i="3"/>
  <c r="XK186" i="3"/>
  <c r="ZT186" i="3"/>
  <c r="ZM163" i="3"/>
  <c r="XD163" i="3"/>
  <c r="ZF119" i="3"/>
  <c r="ZB119" i="3" s="1"/>
  <c r="WW119" i="3"/>
  <c r="WS119" i="3" s="1"/>
  <c r="XO140" i="3"/>
  <c r="ZX140" i="3"/>
  <c r="XL199" i="3"/>
  <c r="ZU199" i="3"/>
  <c r="XA85" i="3"/>
  <c r="ZJ85" i="3"/>
  <c r="ZM78" i="3"/>
  <c r="XD78" i="3"/>
  <c r="XQ175" i="3"/>
  <c r="ZZ175" i="3"/>
  <c r="XC50" i="3"/>
  <c r="ZL50" i="3"/>
  <c r="XP54" i="3"/>
  <c r="ZY54" i="3"/>
  <c r="ZO44" i="3"/>
  <c r="XF44" i="3"/>
  <c r="ZG149" i="3"/>
  <c r="ZB149" i="3" s="1"/>
  <c r="WX149" i="3"/>
  <c r="WS149" i="3" s="1"/>
  <c r="ZY31" i="3"/>
  <c r="XP31" i="3"/>
  <c r="AAC182" i="3"/>
  <c r="XT182" i="3"/>
  <c r="XJ144" i="3"/>
  <c r="ZS144" i="3"/>
  <c r="ZJ88" i="3"/>
  <c r="XA88" i="3"/>
  <c r="AAC157" i="3"/>
  <c r="XT157" i="3"/>
  <c r="AAY198" i="3"/>
  <c r="YP198" i="3"/>
  <c r="ZJ96" i="3"/>
  <c r="XA96" i="3"/>
  <c r="ZU162" i="3"/>
  <c r="XL162" i="3"/>
  <c r="XL65" i="3"/>
  <c r="WT65" i="3" s="1"/>
  <c r="ZU65" i="3"/>
  <c r="ZC65" i="3" s="1"/>
  <c r="XA73" i="3"/>
  <c r="WS73" i="3" s="1"/>
  <c r="ZJ73" i="3"/>
  <c r="ZB73" i="3" s="1"/>
  <c r="ZY41" i="3"/>
  <c r="XP41" i="3"/>
  <c r="AAB116" i="3"/>
  <c r="XS116" i="3"/>
  <c r="AAD69" i="3"/>
  <c r="XU69" i="3"/>
  <c r="ZU21" i="3"/>
  <c r="XL21" i="3"/>
  <c r="WT21" i="3" s="1"/>
  <c r="XQ197" i="3"/>
  <c r="ZZ197" i="3"/>
  <c r="AAI191" i="3"/>
  <c r="XZ191" i="3"/>
  <c r="YM187" i="3"/>
  <c r="AAV187" i="3"/>
  <c r="ZY160" i="3"/>
  <c r="XP160" i="3"/>
  <c r="AAA146" i="3"/>
  <c r="XR146" i="3"/>
  <c r="XM152" i="3"/>
  <c r="ZV152" i="3"/>
  <c r="XB29" i="3"/>
  <c r="ZK29" i="3"/>
  <c r="XM15" i="3"/>
  <c r="ZV15" i="3"/>
  <c r="XM134" i="3"/>
  <c r="ZV134" i="3"/>
  <c r="WX49" i="3"/>
  <c r="ZG49" i="3"/>
  <c r="ZX22" i="3"/>
  <c r="XO22" i="3"/>
  <c r="XL23" i="3"/>
  <c r="WT23" i="3" s="1"/>
  <c r="ZU23" i="3"/>
  <c r="ZC23" i="3" s="1"/>
  <c r="XU157" i="3"/>
  <c r="AAD157" i="3"/>
  <c r="ZL27" i="3"/>
  <c r="XC27" i="3"/>
  <c r="AAA189" i="3"/>
  <c r="XR189" i="3"/>
  <c r="WW197" i="3"/>
  <c r="WS197" i="3" s="1"/>
  <c r="ZF197" i="3"/>
  <c r="ZB197" i="3" s="1"/>
  <c r="WW181" i="3"/>
  <c r="WS181" i="3" s="1"/>
  <c r="ZF181" i="3"/>
  <c r="ZB181" i="3" s="1"/>
  <c r="AAB167" i="3"/>
  <c r="XS167" i="3"/>
  <c r="XD196" i="3"/>
  <c r="ZM196" i="3"/>
  <c r="XB111" i="3"/>
  <c r="ZK111" i="3"/>
  <c r="AAZ100" i="3"/>
  <c r="YQ100" i="3"/>
  <c r="ZZ28" i="3"/>
  <c r="XQ28" i="3"/>
  <c r="XH66" i="3"/>
  <c r="ZQ66" i="3"/>
  <c r="ZK95" i="3"/>
  <c r="XB95" i="3"/>
  <c r="XK30" i="3"/>
  <c r="ZT30" i="3"/>
  <c r="YO102" i="3"/>
  <c r="AAX102" i="3"/>
  <c r="AAW33" i="3"/>
  <c r="YN33" i="3"/>
  <c r="YM92" i="3"/>
  <c r="AAV92" i="3"/>
  <c r="ZV18" i="3"/>
  <c r="ZC18" i="3" s="1"/>
  <c r="XM18" i="3"/>
  <c r="WT18" i="3" s="1"/>
  <c r="XQ199" i="3"/>
  <c r="ZZ199" i="3"/>
  <c r="ZK169" i="3"/>
  <c r="XB169" i="3"/>
  <c r="AAR192" i="3"/>
  <c r="YI192" i="3"/>
  <c r="KX179" i="3"/>
  <c r="NK179" i="3" s="1"/>
  <c r="NV179" i="3"/>
  <c r="ZM141" i="3"/>
  <c r="XD141" i="3"/>
  <c r="ZL179" i="3"/>
  <c r="XC179" i="3"/>
  <c r="XK134" i="3"/>
  <c r="ZT134" i="3"/>
  <c r="XZ87" i="3"/>
  <c r="AAI87" i="3"/>
  <c r="WZ134" i="3"/>
  <c r="ZI134" i="3"/>
  <c r="ZB114" i="3"/>
  <c r="ZV76" i="3"/>
  <c r="ZC76" i="3" s="1"/>
  <c r="XM76" i="3"/>
  <c r="WT76" i="3" s="1"/>
  <c r="XB172" i="3"/>
  <c r="ZK172" i="3"/>
  <c r="ZQ161" i="3"/>
  <c r="XH161" i="3"/>
  <c r="AAX148" i="3"/>
  <c r="YO148" i="3"/>
  <c r="AAX43" i="3"/>
  <c r="YO43" i="3"/>
  <c r="AAW56" i="3"/>
  <c r="YN56" i="3"/>
  <c r="AAM114" i="3"/>
  <c r="ZE114" i="3" s="1"/>
  <c r="YD114" i="3"/>
  <c r="WV114" i="3" s="1"/>
  <c r="XT180" i="3"/>
  <c r="AAC180" i="3"/>
  <c r="XZ139" i="3"/>
  <c r="AAI139" i="3"/>
  <c r="WY131" i="3"/>
  <c r="ZH131" i="3"/>
  <c r="AAA88" i="3"/>
  <c r="XR88" i="3"/>
  <c r="YJ138" i="3"/>
  <c r="AAS138" i="3"/>
  <c r="XD60" i="3"/>
  <c r="ZM60" i="3"/>
  <c r="ZX10" i="3"/>
  <c r="XO10" i="3"/>
  <c r="AAR128" i="3"/>
  <c r="YI128" i="3"/>
  <c r="ZQ113" i="3"/>
  <c r="XH113" i="3"/>
  <c r="WX124" i="3"/>
  <c r="ZG124" i="3"/>
  <c r="XH123" i="3"/>
  <c r="ZQ123" i="3"/>
  <c r="XO33" i="3"/>
  <c r="ZX33" i="3"/>
  <c r="XT123" i="3"/>
  <c r="AAC123" i="3"/>
  <c r="YR82" i="3"/>
  <c r="ABA82" i="3"/>
  <c r="AAA191" i="3"/>
  <c r="XR191" i="3"/>
  <c r="XP162" i="3"/>
  <c r="ZY162" i="3"/>
  <c r="AAN85" i="3"/>
  <c r="YE85" i="3"/>
  <c r="YM21" i="3"/>
  <c r="AAV21" i="3"/>
  <c r="XA137" i="3"/>
  <c r="ZJ137" i="3"/>
  <c r="XO93" i="3"/>
  <c r="ZX93" i="3"/>
  <c r="ZC93" i="3" s="1"/>
  <c r="ZR18" i="3"/>
  <c r="XI18" i="3"/>
  <c r="XO187" i="3"/>
  <c r="ZX187" i="3"/>
  <c r="XQ71" i="3"/>
  <c r="ZZ71" i="3"/>
  <c r="ZX155" i="3"/>
  <c r="ZC155" i="3" s="1"/>
  <c r="XO155" i="3"/>
  <c r="YL174" i="3"/>
  <c r="AAU174" i="3"/>
  <c r="AAN154" i="3"/>
  <c r="YE154" i="3"/>
  <c r="YD106" i="3"/>
  <c r="WV106" i="3" s="1"/>
  <c r="AAM106" i="3"/>
  <c r="ZE106" i="3" s="1"/>
  <c r="XH138" i="3"/>
  <c r="ZQ138" i="3"/>
  <c r="WX91" i="3"/>
  <c r="ZG91" i="3"/>
  <c r="WZ113" i="3"/>
  <c r="ZI113" i="3"/>
  <c r="XC38" i="3"/>
  <c r="ZL38" i="3"/>
  <c r="AAA58" i="3"/>
  <c r="XR58" i="3"/>
  <c r="XS156" i="3"/>
  <c r="AAB156" i="3"/>
  <c r="XB160" i="3"/>
  <c r="ZK160" i="3"/>
  <c r="AAZ44" i="3"/>
  <c r="YQ44" i="3"/>
  <c r="YP122" i="3"/>
  <c r="AAY122" i="3"/>
  <c r="ZK124" i="3"/>
  <c r="XB124" i="3"/>
  <c r="AAC22" i="3"/>
  <c r="XT22" i="3"/>
  <c r="WX195" i="3"/>
  <c r="ZG195" i="3"/>
  <c r="ZQ195" i="3"/>
  <c r="XH195" i="3"/>
  <c r="XC173" i="3"/>
  <c r="ZL173" i="3"/>
  <c r="ZY157" i="3"/>
  <c r="XP157" i="3"/>
  <c r="XD160" i="3"/>
  <c r="ZM160" i="3"/>
  <c r="YF74" i="3"/>
  <c r="AAO74" i="3"/>
  <c r="ZS122" i="3"/>
  <c r="XJ122" i="3"/>
  <c r="XZ16" i="3"/>
  <c r="AAI16" i="3"/>
  <c r="AAV81" i="3"/>
  <c r="YM81" i="3"/>
  <c r="XJ75" i="3"/>
  <c r="ZS75" i="3"/>
  <c r="WW50" i="3"/>
  <c r="WS50" i="3" s="1"/>
  <c r="ZF50" i="3"/>
  <c r="ZB50" i="3" s="1"/>
  <c r="XM25" i="3"/>
  <c r="WT25" i="3" s="1"/>
  <c r="ZV25" i="3"/>
  <c r="ZC25" i="3" s="1"/>
  <c r="ZV106" i="3"/>
  <c r="ZC106" i="3" s="1"/>
  <c r="XM106" i="3"/>
  <c r="WT106" i="3" s="1"/>
  <c r="ZT128" i="3"/>
  <c r="XK128" i="3"/>
  <c r="WY125" i="3"/>
  <c r="ZH125" i="3"/>
  <c r="YI10" i="3"/>
  <c r="AAR10" i="3"/>
  <c r="AAM22" i="3"/>
  <c r="ZE22" i="3" s="1"/>
  <c r="YD22" i="3"/>
  <c r="WV22" i="3" s="1"/>
  <c r="AAA62" i="3"/>
  <c r="XR62" i="3"/>
  <c r="ZQ116" i="3"/>
  <c r="XH116" i="3"/>
  <c r="XR121" i="3"/>
  <c r="AAA121" i="3"/>
  <c r="YO127" i="3"/>
  <c r="AAX127" i="3"/>
  <c r="ZM75" i="3"/>
  <c r="XD75" i="3"/>
  <c r="AAI82" i="3"/>
  <c r="XZ82" i="3"/>
  <c r="AAY60" i="3"/>
  <c r="YP60" i="3"/>
  <c r="XQ198" i="3"/>
  <c r="ZZ198" i="3"/>
  <c r="XB190" i="3"/>
  <c r="ZK190" i="3"/>
  <c r="AAX150" i="3"/>
  <c r="YO150" i="3"/>
  <c r="ZO161" i="3"/>
  <c r="XF161" i="3"/>
  <c r="YM166" i="3"/>
  <c r="AAV166" i="3"/>
  <c r="XB10" i="3"/>
  <c r="ZK10" i="3"/>
  <c r="ZY140" i="3"/>
  <c r="XP140" i="3"/>
  <c r="XH85" i="3"/>
  <c r="ZQ85" i="3"/>
  <c r="AAA112" i="3"/>
  <c r="XR112" i="3"/>
  <c r="XR64" i="3"/>
  <c r="AAA64" i="3"/>
  <c r="XB16" i="3"/>
  <c r="ZK16" i="3"/>
  <c r="AAI80" i="3"/>
  <c r="XZ80" i="3"/>
  <c r="ZY191" i="3"/>
  <c r="ZC191" i="3" s="1"/>
  <c r="XP191" i="3"/>
  <c r="WT191" i="3" s="1"/>
  <c r="AAB179" i="3"/>
  <c r="XS179" i="3"/>
  <c r="AAI168" i="3"/>
  <c r="XZ168" i="3"/>
  <c r="OF125" i="3"/>
  <c r="NL125" i="3" s="1"/>
  <c r="NW125" i="3"/>
  <c r="ZB118" i="3"/>
  <c r="YD161" i="3"/>
  <c r="WV161" i="3" s="1"/>
  <c r="AAM161" i="3"/>
  <c r="ZE161" i="3" s="1"/>
  <c r="XR160" i="3"/>
  <c r="AAA160" i="3"/>
  <c r="XL62" i="3"/>
  <c r="WT62" i="3" s="1"/>
  <c r="ZU62" i="3"/>
  <c r="ZC62" i="3" s="1"/>
  <c r="WS14" i="3"/>
  <c r="ZB64" i="3"/>
  <c r="OF166" i="3"/>
  <c r="NL166" i="3" s="1"/>
  <c r="NW166" i="3"/>
  <c r="AAR185" i="3"/>
  <c r="YI185" i="3"/>
  <c r="AAW179" i="3"/>
  <c r="YN179" i="3"/>
  <c r="AAA90" i="3"/>
  <c r="XR90" i="3"/>
  <c r="ZF121" i="3"/>
  <c r="ZB121" i="3" s="1"/>
  <c r="WW121" i="3"/>
  <c r="WS121" i="3" s="1"/>
  <c r="XA16" i="3"/>
  <c r="ZJ16" i="3"/>
  <c r="XS18" i="3"/>
  <c r="AAB18" i="3"/>
  <c r="XA100" i="3"/>
  <c r="ZJ100" i="3"/>
  <c r="AAV59" i="3"/>
  <c r="YM59" i="3"/>
  <c r="AAL60" i="3"/>
  <c r="YC60" i="3"/>
  <c r="AAC132" i="3"/>
  <c r="XT132" i="3"/>
  <c r="QJ63" i="3"/>
  <c r="NM63" i="3" s="1"/>
  <c r="NX63" i="3"/>
  <c r="ZM100" i="3"/>
  <c r="XD100" i="3"/>
  <c r="AAB137" i="3"/>
  <c r="XS137" i="3"/>
  <c r="XA191" i="3"/>
  <c r="ZJ191" i="3"/>
  <c r="ZN48" i="3"/>
  <c r="XE48" i="3"/>
  <c r="AAC30" i="3"/>
  <c r="XT30" i="3"/>
  <c r="WW178" i="3"/>
  <c r="WS178" i="3" s="1"/>
  <c r="ZF178" i="3"/>
  <c r="ZB178" i="3" s="1"/>
  <c r="AAV113" i="3"/>
  <c r="YM113" i="3"/>
  <c r="ZY190" i="3"/>
  <c r="XP190" i="3"/>
  <c r="ZK8" i="3"/>
  <c r="ZB8" i="3" s="1"/>
  <c r="XB8" i="3"/>
  <c r="WS8" i="3" s="1"/>
  <c r="AAW35" i="3"/>
  <c r="YN35" i="3"/>
  <c r="AAC8" i="3"/>
  <c r="XT8" i="3"/>
  <c r="ZV21" i="3"/>
  <c r="XM21" i="3"/>
  <c r="XB28" i="3"/>
  <c r="ZK28" i="3"/>
  <c r="YF139" i="3"/>
  <c r="AAO139" i="3"/>
  <c r="ZJ188" i="3"/>
  <c r="XA188" i="3"/>
  <c r="ABA142" i="3"/>
  <c r="YR142" i="3"/>
  <c r="AAC149" i="3"/>
  <c r="XT149" i="3"/>
  <c r="ZS127" i="3"/>
  <c r="XJ127" i="3"/>
  <c r="XJ112" i="3"/>
  <c r="ZS112" i="3"/>
  <c r="ZK39" i="3"/>
  <c r="XB39" i="3"/>
  <c r="AAV108" i="3"/>
  <c r="YM108" i="3"/>
  <c r="ZK146" i="3"/>
  <c r="XB146" i="3"/>
  <c r="AAD6" i="3"/>
  <c r="XU6" i="3"/>
  <c r="XK70" i="3"/>
  <c r="ZT70" i="3"/>
  <c r="ZF35" i="3"/>
  <c r="ZB35" i="3" s="1"/>
  <c r="WW35" i="3"/>
  <c r="WS35" i="3" s="1"/>
  <c r="XH19" i="3"/>
  <c r="ZQ19" i="3"/>
  <c r="AAR164" i="3"/>
  <c r="YI164" i="3"/>
  <c r="WW81" i="3"/>
  <c r="WS81" i="3" s="1"/>
  <c r="ZF81" i="3"/>
  <c r="ZB81" i="3" s="1"/>
  <c r="XP200" i="3"/>
  <c r="ZY200" i="3"/>
  <c r="XK18" i="3"/>
  <c r="ZT18" i="3"/>
  <c r="ZG106" i="3"/>
  <c r="WX106" i="3"/>
  <c r="XR99" i="3"/>
  <c r="AAA99" i="3"/>
  <c r="XJ84" i="3"/>
  <c r="ZS84" i="3"/>
  <c r="YF204" i="3"/>
  <c r="YF206" i="3" s="1"/>
  <c r="AAC93" i="3"/>
  <c r="XT93" i="3"/>
  <c r="ZZ35" i="3"/>
  <c r="XQ35" i="3"/>
  <c r="ZZ9" i="3"/>
  <c r="XQ9" i="3"/>
  <c r="XD7" i="3"/>
  <c r="ZM7" i="3"/>
  <c r="ZT191" i="3"/>
  <c r="XK191" i="3"/>
  <c r="WY185" i="3"/>
  <c r="ZH185" i="3"/>
  <c r="AAW116" i="3"/>
  <c r="YN116" i="3"/>
  <c r="XK129" i="3"/>
  <c r="ZT129" i="3"/>
  <c r="AAB170" i="3"/>
  <c r="XS170" i="3"/>
  <c r="XR71" i="3"/>
  <c r="AAA71" i="3"/>
  <c r="AAM92" i="3"/>
  <c r="YD92" i="3"/>
  <c r="WV92" i="3" s="1"/>
  <c r="AAC42" i="3"/>
  <c r="XT42" i="3"/>
  <c r="XQ63" i="3"/>
  <c r="ZZ63" i="3"/>
  <c r="XB15" i="3"/>
  <c r="ZK15" i="3"/>
  <c r="XJ196" i="3"/>
  <c r="ZS196" i="3"/>
  <c r="AAZ134" i="3"/>
  <c r="YQ134" i="3"/>
  <c r="ZT187" i="3"/>
  <c r="XK187" i="3"/>
  <c r="ZY170" i="3"/>
  <c r="XP170" i="3"/>
  <c r="AAZ20" i="3"/>
  <c r="YQ20" i="3"/>
  <c r="AAX97" i="3"/>
  <c r="YO97" i="3"/>
  <c r="ZY101" i="3"/>
  <c r="XP101" i="3"/>
  <c r="OF69" i="3"/>
  <c r="NL69" i="3" s="1"/>
  <c r="NW69" i="3"/>
  <c r="XZ119" i="3"/>
  <c r="AAI119" i="3"/>
  <c r="XJ143" i="3"/>
  <c r="ZS143" i="3"/>
  <c r="AAM71" i="3"/>
  <c r="ZE71" i="3" s="1"/>
  <c r="YD71" i="3"/>
  <c r="YO118" i="3"/>
  <c r="AAX118" i="3"/>
  <c r="AAZ6" i="3"/>
  <c r="YQ6" i="3"/>
  <c r="XP185" i="3"/>
  <c r="ZY185" i="3"/>
  <c r="AAV157" i="3"/>
  <c r="YM157" i="3"/>
  <c r="ZV105" i="3"/>
  <c r="ZC105" i="3" s="1"/>
  <c r="XM105" i="3"/>
  <c r="ZX125" i="3"/>
  <c r="XO125" i="3"/>
  <c r="AAC136" i="3"/>
  <c r="XT136" i="3"/>
  <c r="XD112" i="3"/>
  <c r="ZM112" i="3"/>
  <c r="ZK91" i="3"/>
  <c r="XB91" i="3"/>
  <c r="YI141" i="3"/>
  <c r="AAR141" i="3"/>
  <c r="XL118" i="3"/>
  <c r="WT118" i="3" s="1"/>
  <c r="ZU118" i="3"/>
  <c r="YM36" i="3"/>
  <c r="AAV36" i="3"/>
  <c r="AAZ117" i="3"/>
  <c r="YQ117" i="3"/>
  <c r="AAB5" i="3"/>
  <c r="XS5" i="3"/>
  <c r="ZU15" i="3"/>
  <c r="XL15" i="3"/>
  <c r="WT15" i="3" s="1"/>
  <c r="AAR29" i="3"/>
  <c r="YI29" i="3"/>
  <c r="ZK109" i="3"/>
  <c r="XB109" i="3"/>
  <c r="XQ131" i="3"/>
  <c r="ZZ131" i="3"/>
  <c r="AAZ111" i="3"/>
  <c r="YQ111" i="3"/>
  <c r="YD112" i="3"/>
  <c r="WV112" i="3" s="1"/>
  <c r="AAM112" i="3"/>
  <c r="ZE112" i="3" s="1"/>
  <c r="WT64" i="3"/>
  <c r="YO162" i="3"/>
  <c r="AAX162" i="3"/>
  <c r="YD40" i="3"/>
  <c r="WV40" i="3" s="1"/>
  <c r="AAM40" i="3"/>
  <c r="ZE40" i="3" s="1"/>
  <c r="XJ204" i="3"/>
  <c r="XJ206" i="3" s="1"/>
  <c r="VO130" i="3"/>
  <c r="OJ52" i="3"/>
  <c r="OG52" i="3" s="1"/>
  <c r="VN178" i="3"/>
  <c r="OJ47" i="3"/>
  <c r="OG47" i="3" s="1"/>
  <c r="NW93" i="3"/>
  <c r="OF93" i="3"/>
  <c r="NL93" i="3" s="1"/>
  <c r="QJ80" i="3"/>
  <c r="NM80" i="3" s="1"/>
  <c r="NX80" i="3"/>
  <c r="VO187" i="3"/>
  <c r="VM80" i="3"/>
  <c r="VR33" i="3"/>
  <c r="VM76" i="3"/>
  <c r="VO193" i="3"/>
  <c r="TO209" i="3"/>
  <c r="VN204" i="3" s="1"/>
  <c r="TO208" i="3"/>
  <c r="VN203" i="3" s="1"/>
  <c r="VN4" i="3" s="1"/>
  <c r="VN3" i="3"/>
  <c r="OJ165" i="3"/>
  <c r="OG165" i="3" s="1"/>
  <c r="VO87" i="3"/>
  <c r="VM9" i="3"/>
  <c r="VM117" i="3"/>
  <c r="OJ53" i="3"/>
  <c r="OG53" i="3" s="1"/>
  <c r="VM33" i="3"/>
  <c r="VN47" i="3"/>
  <c r="VO94" i="3"/>
  <c r="LB47" i="3"/>
  <c r="KY47" i="3" s="1"/>
  <c r="VM85" i="3"/>
  <c r="QN105" i="3"/>
  <c r="QK105" i="3" s="1"/>
  <c r="OJ134" i="3"/>
  <c r="OG134" i="3" s="1"/>
  <c r="VN89" i="3"/>
  <c r="VM19" i="3"/>
  <c r="VN192" i="3"/>
  <c r="QN144" i="3"/>
  <c r="QK144" i="3" s="1"/>
  <c r="VS55" i="3"/>
  <c r="VO49" i="3"/>
  <c r="VS31" i="3"/>
  <c r="LB172" i="3"/>
  <c r="KY172" i="3" s="1"/>
  <c r="VO119" i="3"/>
  <c r="QN157" i="3"/>
  <c r="QK157" i="3" s="1"/>
  <c r="QN53" i="3"/>
  <c r="QK53" i="3" s="1"/>
  <c r="VN173" i="3"/>
  <c r="LB113" i="3"/>
  <c r="KY113" i="3" s="1"/>
  <c r="VR142" i="3"/>
  <c r="VS87" i="3"/>
  <c r="VR117" i="3"/>
  <c r="VM107" i="3"/>
  <c r="VO136" i="3"/>
  <c r="LB12" i="3"/>
  <c r="KY12" i="3" s="1"/>
  <c r="VM119" i="3"/>
  <c r="VS45" i="3"/>
  <c r="LB177" i="3"/>
  <c r="KY177" i="3" s="1"/>
  <c r="VO33" i="3"/>
  <c r="OJ145" i="3"/>
  <c r="OG145" i="3" s="1"/>
  <c r="VO46" i="3"/>
  <c r="VM45" i="3"/>
  <c r="VO122" i="3"/>
  <c r="VS93" i="3"/>
  <c r="LB123" i="3"/>
  <c r="KY123" i="3" s="1"/>
  <c r="QN19" i="3"/>
  <c r="QK19" i="3" s="1"/>
  <c r="LB94" i="3"/>
  <c r="KY94" i="3" s="1"/>
  <c r="VR167" i="3"/>
  <c r="LB80" i="3"/>
  <c r="KY80" i="3" s="1"/>
  <c r="QN117" i="3"/>
  <c r="QK117" i="3" s="1"/>
  <c r="VS190" i="3"/>
  <c r="VM110" i="3"/>
  <c r="OJ10" i="3"/>
  <c r="OG10" i="3" s="1"/>
  <c r="VS113" i="3"/>
  <c r="VM10" i="3"/>
  <c r="VN165" i="3"/>
  <c r="QN113" i="3"/>
  <c r="QK113" i="3" s="1"/>
  <c r="VM130" i="3"/>
  <c r="QN26" i="3"/>
  <c r="QK26" i="3" s="1"/>
  <c r="QN55" i="3"/>
  <c r="QK55" i="3" s="1"/>
  <c r="VO80" i="3"/>
  <c r="VS145" i="3"/>
  <c r="QN47" i="3"/>
  <c r="QK47" i="3" s="1"/>
  <c r="OJ122" i="3"/>
  <c r="OG122" i="3" s="1"/>
  <c r="OJ80" i="3"/>
  <c r="OG80" i="3" s="1"/>
  <c r="TQ209" i="3"/>
  <c r="VP204" i="3" s="1"/>
  <c r="TQ208" i="3"/>
  <c r="VP203" i="3" s="1"/>
  <c r="LB190" i="3"/>
  <c r="KY190" i="3" s="1"/>
  <c r="LB76" i="3"/>
  <c r="KY76" i="3" s="1"/>
  <c r="VO10" i="3"/>
  <c r="VO144" i="3"/>
  <c r="YA53" i="3" l="1"/>
  <c r="AAJ53" i="3"/>
  <c r="XX58" i="3"/>
  <c r="AAG58" i="3"/>
  <c r="XV96" i="3"/>
  <c r="AAE96" i="3"/>
  <c r="XV94" i="3"/>
  <c r="AAE94" i="3"/>
  <c r="AAF4" i="3"/>
  <c r="XW4" i="3"/>
  <c r="VP31" i="3"/>
  <c r="VP137" i="3"/>
  <c r="VP188" i="3"/>
  <c r="VP116" i="3"/>
  <c r="VP152" i="3"/>
  <c r="VP82" i="3"/>
  <c r="VP174" i="3"/>
  <c r="VP41" i="3"/>
  <c r="VP63" i="3"/>
  <c r="VP81" i="3"/>
  <c r="VP186" i="3"/>
  <c r="VP13" i="3"/>
  <c r="VP18" i="3"/>
  <c r="VP185" i="3"/>
  <c r="VP101" i="3"/>
  <c r="VP151" i="3"/>
  <c r="VP171" i="3"/>
  <c r="VP159" i="3"/>
  <c r="VP51" i="3"/>
  <c r="VP182" i="3"/>
  <c r="VP90" i="3"/>
  <c r="VP180" i="3"/>
  <c r="VP128" i="3"/>
  <c r="VP28" i="3"/>
  <c r="VP70" i="3"/>
  <c r="VP106" i="3"/>
  <c r="VP121" i="3"/>
  <c r="VP8" i="3"/>
  <c r="VP200" i="3"/>
  <c r="VP48" i="3"/>
  <c r="VP163" i="3"/>
  <c r="VP138" i="3"/>
  <c r="VP158" i="3"/>
  <c r="VP169" i="3"/>
  <c r="VP139" i="3"/>
  <c r="VP112" i="3"/>
  <c r="VP57" i="3"/>
  <c r="VP150" i="3"/>
  <c r="VP125" i="3"/>
  <c r="VP97" i="3"/>
  <c r="VP181" i="3"/>
  <c r="VP21" i="3"/>
  <c r="VP179" i="3"/>
  <c r="VP38" i="3"/>
  <c r="VP92" i="3"/>
  <c r="VP197" i="3"/>
  <c r="VP127" i="3"/>
  <c r="VP20" i="3"/>
  <c r="VP140" i="3"/>
  <c r="VP36" i="3"/>
  <c r="VP162" i="3"/>
  <c r="VP56" i="3"/>
  <c r="VP14" i="3"/>
  <c r="VP166" i="3"/>
  <c r="VP29" i="3"/>
  <c r="VP111" i="3"/>
  <c r="VP40" i="3"/>
  <c r="VP164" i="3"/>
  <c r="VP176" i="3"/>
  <c r="VP22" i="3"/>
  <c r="VP102" i="3"/>
  <c r="VP95" i="3"/>
  <c r="VP35" i="3"/>
  <c r="VP109" i="3"/>
  <c r="VP175" i="3"/>
  <c r="VP199" i="3"/>
  <c r="VP98" i="3"/>
  <c r="VP108" i="3"/>
  <c r="VP71" i="3"/>
  <c r="VP77" i="3"/>
  <c r="VP78" i="3"/>
  <c r="VP118" i="3"/>
  <c r="VP74" i="3"/>
  <c r="VP32" i="3"/>
  <c r="VP42" i="3"/>
  <c r="VP59" i="3"/>
  <c r="VP34" i="3"/>
  <c r="VP126" i="3"/>
  <c r="VP115" i="3"/>
  <c r="VP72" i="3"/>
  <c r="VP198" i="3"/>
  <c r="VP161" i="3"/>
  <c r="VP133" i="3"/>
  <c r="VP146" i="3"/>
  <c r="VP148" i="3"/>
  <c r="VP124" i="3"/>
  <c r="VP120" i="3"/>
  <c r="VP6" i="3"/>
  <c r="VP131" i="3"/>
  <c r="VP154" i="3"/>
  <c r="VP170" i="3"/>
  <c r="VP30" i="3"/>
  <c r="VP195" i="3"/>
  <c r="VP153" i="3"/>
  <c r="VP91" i="3"/>
  <c r="VP64" i="3"/>
  <c r="VP24" i="3"/>
  <c r="VP99" i="3"/>
  <c r="VP25" i="3"/>
  <c r="VP168" i="3"/>
  <c r="VP114" i="3"/>
  <c r="VP50" i="3"/>
  <c r="VP69" i="3"/>
  <c r="VP5" i="3"/>
  <c r="VP103" i="3"/>
  <c r="VP132" i="3"/>
  <c r="VP149" i="3"/>
  <c r="VP73" i="3"/>
  <c r="VP100" i="3"/>
  <c r="VP156" i="3"/>
  <c r="VP27" i="3"/>
  <c r="VP15" i="3"/>
  <c r="VP17" i="3"/>
  <c r="VP83" i="3"/>
  <c r="VP143" i="3"/>
  <c r="VP147" i="3"/>
  <c r="VP43" i="3"/>
  <c r="XV110" i="3"/>
  <c r="AAE110" i="3"/>
  <c r="XX136" i="3"/>
  <c r="AAG136" i="3"/>
  <c r="XW3" i="3"/>
  <c r="AAF3" i="3"/>
  <c r="AAF165" i="3"/>
  <c r="XW165" i="3"/>
  <c r="AAE119" i="3"/>
  <c r="XV119" i="3"/>
  <c r="KX47" i="3"/>
  <c r="NK47" i="3" s="1"/>
  <c r="NV47" i="3"/>
  <c r="XX193" i="3"/>
  <c r="AAG193" i="3"/>
  <c r="VP52" i="3"/>
  <c r="WT3" i="3"/>
  <c r="XL204" i="3"/>
  <c r="XL206" i="3" s="1"/>
  <c r="ZE49" i="3"/>
  <c r="AAK167" i="3"/>
  <c r="YB167" i="3"/>
  <c r="VN46" i="3"/>
  <c r="VN130" i="3"/>
  <c r="NX94" i="3"/>
  <c r="QJ94" i="3"/>
  <c r="NM94" i="3" s="1"/>
  <c r="AAK105" i="3"/>
  <c r="YB105" i="3"/>
  <c r="VP26" i="3"/>
  <c r="VP33" i="3"/>
  <c r="VN58" i="3"/>
  <c r="VP173" i="3"/>
  <c r="VP178" i="3"/>
  <c r="ZC28" i="3"/>
  <c r="WS17" i="3"/>
  <c r="ZC90" i="3"/>
  <c r="ZB7" i="3"/>
  <c r="ZE23" i="3"/>
  <c r="WV186" i="3"/>
  <c r="ZE45" i="3"/>
  <c r="ZB83" i="3"/>
  <c r="ZE165" i="3"/>
  <c r="OF192" i="3"/>
  <c r="NL192" i="3" s="1"/>
  <c r="NW192" i="3"/>
  <c r="WS111" i="3"/>
  <c r="ZB88" i="3"/>
  <c r="WV70" i="3"/>
  <c r="NW187" i="3"/>
  <c r="OF187" i="3"/>
  <c r="NL187" i="3" s="1"/>
  <c r="VM37" i="3"/>
  <c r="YB189" i="3"/>
  <c r="AAK189" i="3"/>
  <c r="AAJ4" i="3"/>
  <c r="YA4" i="3"/>
  <c r="KX58" i="3"/>
  <c r="NK58" i="3" s="1"/>
  <c r="NV58" i="3"/>
  <c r="YB60" i="3"/>
  <c r="AAK60" i="3"/>
  <c r="VM16" i="3"/>
  <c r="XX96" i="3"/>
  <c r="AAG96" i="3"/>
  <c r="AAG31" i="3"/>
  <c r="XX31" i="3"/>
  <c r="XX104" i="3"/>
  <c r="AAG104" i="3"/>
  <c r="ZE34" i="3"/>
  <c r="ZB77" i="3"/>
  <c r="WV60" i="3"/>
  <c r="WV143" i="3"/>
  <c r="ZB102" i="3"/>
  <c r="WV90" i="3"/>
  <c r="WT78" i="3"/>
  <c r="WV50" i="3"/>
  <c r="WV200" i="3"/>
  <c r="WS106" i="3"/>
  <c r="ZE160" i="3"/>
  <c r="ZE3" i="3"/>
  <c r="YM204" i="3"/>
  <c r="YM206" i="3" s="1"/>
  <c r="XX191" i="3"/>
  <c r="AAG191" i="3"/>
  <c r="VN11" i="3"/>
  <c r="YB121" i="3"/>
  <c r="AAK121" i="3"/>
  <c r="WV96" i="3"/>
  <c r="KX49" i="3"/>
  <c r="NK49" i="3" s="1"/>
  <c r="NV49" i="3"/>
  <c r="VM75" i="3"/>
  <c r="AAG75" i="3"/>
  <c r="XX75" i="3"/>
  <c r="QJ142" i="3"/>
  <c r="NM142" i="3" s="1"/>
  <c r="NX142" i="3"/>
  <c r="VS65" i="3"/>
  <c r="VS133" i="3"/>
  <c r="VS99" i="3"/>
  <c r="VS13" i="3"/>
  <c r="VS137" i="3"/>
  <c r="VS24" i="3"/>
  <c r="VS168" i="3"/>
  <c r="VS127" i="3"/>
  <c r="VS173" i="3"/>
  <c r="VS126" i="3"/>
  <c r="VS29" i="3"/>
  <c r="VS100" i="3"/>
  <c r="VS143" i="3"/>
  <c r="VS17" i="3"/>
  <c r="VS95" i="3"/>
  <c r="VS161" i="3"/>
  <c r="VS176" i="3"/>
  <c r="VS91" i="3"/>
  <c r="VS71" i="3"/>
  <c r="VS78" i="3"/>
  <c r="VS63" i="3"/>
  <c r="VS96" i="3"/>
  <c r="VS21" i="3"/>
  <c r="VS30" i="3"/>
  <c r="VS8" i="3"/>
  <c r="VS149" i="3"/>
  <c r="VS27" i="3"/>
  <c r="VS83" i="3"/>
  <c r="VS195" i="3"/>
  <c r="VS90" i="3"/>
  <c r="VS106" i="3"/>
  <c r="VS132" i="3"/>
  <c r="VS50" i="3"/>
  <c r="VS188" i="3"/>
  <c r="VS98" i="3"/>
  <c r="VS200" i="3"/>
  <c r="VS82" i="3"/>
  <c r="VS56" i="3"/>
  <c r="VS147" i="3"/>
  <c r="VS174" i="3"/>
  <c r="VS22" i="3"/>
  <c r="VS92" i="3"/>
  <c r="VS72" i="3"/>
  <c r="VS73" i="3"/>
  <c r="VS94" i="3"/>
  <c r="VS41" i="3"/>
  <c r="VS123" i="3"/>
  <c r="VS196" i="3"/>
  <c r="VS169" i="3"/>
  <c r="VS154" i="3"/>
  <c r="VS74" i="3"/>
  <c r="VS175" i="3"/>
  <c r="VS181" i="3"/>
  <c r="VS166" i="3"/>
  <c r="VS28" i="3"/>
  <c r="VS43" i="3"/>
  <c r="VS156" i="3"/>
  <c r="VS150" i="3"/>
  <c r="VS186" i="3"/>
  <c r="VS158" i="3"/>
  <c r="VS109" i="3"/>
  <c r="VS146" i="3"/>
  <c r="VS64" i="3"/>
  <c r="VS81" i="3"/>
  <c r="VS159" i="3"/>
  <c r="VS198" i="3"/>
  <c r="VS163" i="3"/>
  <c r="VS6" i="3"/>
  <c r="VS164" i="3"/>
  <c r="VS182" i="3"/>
  <c r="VS114" i="3"/>
  <c r="VS103" i="3"/>
  <c r="VS170" i="3"/>
  <c r="VS25" i="3"/>
  <c r="VS107" i="3"/>
  <c r="VS97" i="3"/>
  <c r="VS34" i="3"/>
  <c r="VS125" i="3"/>
  <c r="VS42" i="3"/>
  <c r="VS111" i="3"/>
  <c r="VS35" i="3"/>
  <c r="VS102" i="3"/>
  <c r="VS197" i="3"/>
  <c r="VS152" i="3"/>
  <c r="VS194" i="3"/>
  <c r="VS128" i="3"/>
  <c r="VS122" i="3"/>
  <c r="VS118" i="3"/>
  <c r="VS38" i="3"/>
  <c r="VS108" i="3"/>
  <c r="VS124" i="3"/>
  <c r="VS14" i="3"/>
  <c r="VS20" i="3"/>
  <c r="VS115" i="3"/>
  <c r="VS5" i="3"/>
  <c r="VS171" i="3"/>
  <c r="VS180" i="3"/>
  <c r="VS138" i="3"/>
  <c r="VS40" i="3"/>
  <c r="VS185" i="3"/>
  <c r="VS23" i="3"/>
  <c r="VS18" i="3"/>
  <c r="VS153" i="3"/>
  <c r="VS59" i="3"/>
  <c r="VS193" i="3"/>
  <c r="VS51" i="3"/>
  <c r="VS120" i="3"/>
  <c r="VS15" i="3"/>
  <c r="VS48" i="3"/>
  <c r="VS151" i="3"/>
  <c r="VS70" i="3"/>
  <c r="VS57" i="3"/>
  <c r="VS69" i="3"/>
  <c r="VS139" i="3"/>
  <c r="VS32" i="3"/>
  <c r="VS140" i="3"/>
  <c r="VS101" i="3"/>
  <c r="VS77" i="3"/>
  <c r="VS179" i="3"/>
  <c r="VS131" i="3"/>
  <c r="VS36" i="3"/>
  <c r="VS148" i="3"/>
  <c r="VS112" i="3"/>
  <c r="VS117" i="3"/>
  <c r="KX31" i="3"/>
  <c r="NK31" i="3" s="1"/>
  <c r="NV31" i="3"/>
  <c r="VS52" i="3"/>
  <c r="XX160" i="3"/>
  <c r="AAG160" i="3"/>
  <c r="YA79" i="3"/>
  <c r="AAJ79" i="3"/>
  <c r="XC204" i="3"/>
  <c r="XC206" i="3" s="1"/>
  <c r="ZC44" i="3"/>
  <c r="ZE179" i="3"/>
  <c r="ZB25" i="3"/>
  <c r="WS147" i="3"/>
  <c r="ZE56" i="3"/>
  <c r="WV113" i="3"/>
  <c r="ZE131" i="3"/>
  <c r="WT24" i="3"/>
  <c r="WS156" i="3"/>
  <c r="ZB191" i="3"/>
  <c r="WV64" i="3"/>
  <c r="XX79" i="3"/>
  <c r="AAG79" i="3"/>
  <c r="VS58" i="3"/>
  <c r="ZE88" i="3"/>
  <c r="WV141" i="3"/>
  <c r="ZC20" i="3"/>
  <c r="WS157" i="3"/>
  <c r="WV39" i="3"/>
  <c r="QJ89" i="3"/>
  <c r="NM89" i="3" s="1"/>
  <c r="NX89" i="3"/>
  <c r="KX141" i="3"/>
  <c r="NK141" i="3" s="1"/>
  <c r="NV141" i="3"/>
  <c r="AAG155" i="3"/>
  <c r="XX155" i="3"/>
  <c r="QJ16" i="3"/>
  <c r="NM16" i="3" s="1"/>
  <c r="NX16" i="3"/>
  <c r="AAG84" i="3"/>
  <c r="XX84" i="3"/>
  <c r="AAJ199" i="3"/>
  <c r="YA199" i="3"/>
  <c r="KX122" i="3"/>
  <c r="NK122" i="3" s="1"/>
  <c r="NV122" i="3"/>
  <c r="VP76" i="3"/>
  <c r="NV134" i="3"/>
  <c r="KX134" i="3"/>
  <c r="NK134" i="3" s="1"/>
  <c r="VP134" i="3"/>
  <c r="ZE85" i="3"/>
  <c r="ZC27" i="3"/>
  <c r="WS47" i="3"/>
  <c r="WT101" i="3"/>
  <c r="WT171" i="3"/>
  <c r="WS163" i="3"/>
  <c r="ZE48" i="3"/>
  <c r="ZE80" i="3"/>
  <c r="WV100" i="3"/>
  <c r="WT156" i="3"/>
  <c r="ZB192" i="3"/>
  <c r="WV68" i="3"/>
  <c r="WS124" i="3"/>
  <c r="WT22" i="3"/>
  <c r="WS168" i="3"/>
  <c r="WT42" i="3"/>
  <c r="ZC175" i="3"/>
  <c r="WS23" i="3"/>
  <c r="ZB151" i="3"/>
  <c r="ZE145" i="3"/>
  <c r="VM172" i="3"/>
  <c r="ZE30" i="3"/>
  <c r="ZB95" i="3"/>
  <c r="ZC113" i="3"/>
  <c r="WV134" i="3"/>
  <c r="XX123" i="3"/>
  <c r="AAG123" i="3"/>
  <c r="AAG110" i="3"/>
  <c r="XX110" i="3"/>
  <c r="QJ75" i="3"/>
  <c r="NM75" i="3" s="1"/>
  <c r="NX75" i="3"/>
  <c r="KX129" i="3"/>
  <c r="NK129" i="3" s="1"/>
  <c r="NV129" i="3"/>
  <c r="NV136" i="3"/>
  <c r="KX136" i="3"/>
  <c r="NK136" i="3" s="1"/>
  <c r="VR60" i="3"/>
  <c r="XX113" i="3"/>
  <c r="AAG113" i="3"/>
  <c r="XX76" i="3"/>
  <c r="AAG76" i="3"/>
  <c r="NV33" i="3"/>
  <c r="KX33" i="3"/>
  <c r="NK33" i="3" s="1"/>
  <c r="AAG16" i="3"/>
  <c r="XX16" i="3"/>
  <c r="NV155" i="3"/>
  <c r="KX155" i="3"/>
  <c r="NK155" i="3" s="1"/>
  <c r="VR157" i="3"/>
  <c r="ZE140" i="3"/>
  <c r="WT104" i="3"/>
  <c r="WS153" i="3"/>
  <c r="ZE67" i="3"/>
  <c r="WS43" i="3"/>
  <c r="ZE111" i="3"/>
  <c r="WX204" i="3"/>
  <c r="WX206" i="3" s="1"/>
  <c r="ZB74" i="3"/>
  <c r="WT58" i="3"/>
  <c r="WT5" i="3"/>
  <c r="ZE87" i="3"/>
  <c r="WT48" i="3"/>
  <c r="WS166" i="3"/>
  <c r="ZB60" i="3"/>
  <c r="VO135" i="3"/>
  <c r="VS76" i="3"/>
  <c r="VP117" i="3"/>
  <c r="WT114" i="3"/>
  <c r="WT83" i="3"/>
  <c r="WV170" i="3"/>
  <c r="ZE182" i="3"/>
  <c r="ZE115" i="3"/>
  <c r="VP55" i="3"/>
  <c r="NW136" i="3"/>
  <c r="OF136" i="3"/>
  <c r="NL136" i="3" s="1"/>
  <c r="VN19" i="3"/>
  <c r="VM55" i="3"/>
  <c r="KX62" i="3"/>
  <c r="NK62" i="3" s="1"/>
  <c r="NV62" i="3"/>
  <c r="VS75" i="3"/>
  <c r="VN187" i="3"/>
  <c r="VR7" i="3"/>
  <c r="ZE97" i="3"/>
  <c r="ZC35" i="3"/>
  <c r="ZC135" i="3"/>
  <c r="WT133" i="3"/>
  <c r="ZE127" i="3"/>
  <c r="ZC192" i="3"/>
  <c r="ZE109" i="3"/>
  <c r="ZB128" i="3"/>
  <c r="ZE173" i="3"/>
  <c r="WT120" i="3"/>
  <c r="ZB158" i="3"/>
  <c r="ZE25" i="3"/>
  <c r="WV175" i="3"/>
  <c r="ZE19" i="3"/>
  <c r="WT138" i="3"/>
  <c r="VP79" i="3"/>
  <c r="AAE10" i="3"/>
  <c r="XV10" i="3"/>
  <c r="KX80" i="3"/>
  <c r="NK80" i="3" s="1"/>
  <c r="NV80" i="3"/>
  <c r="XX122" i="3"/>
  <c r="AAG122" i="3"/>
  <c r="VP192" i="3"/>
  <c r="NV113" i="3"/>
  <c r="KX113" i="3"/>
  <c r="NK113" i="3" s="1"/>
  <c r="VN177" i="3"/>
  <c r="XV19" i="3"/>
  <c r="AAE19" i="3"/>
  <c r="VN44" i="3"/>
  <c r="XX87" i="3"/>
  <c r="AAG87" i="3"/>
  <c r="AAE76" i="3"/>
  <c r="XV76" i="3"/>
  <c r="ZC15" i="3"/>
  <c r="ZE199" i="3"/>
  <c r="ZB183" i="3"/>
  <c r="ZB113" i="3"/>
  <c r="WS116" i="3"/>
  <c r="ZE59" i="3"/>
  <c r="WV77" i="3"/>
  <c r="VN7" i="3"/>
  <c r="VP157" i="3"/>
  <c r="AAK54" i="3"/>
  <c r="YB54" i="3"/>
  <c r="NX177" i="3"/>
  <c r="QJ177" i="3"/>
  <c r="NM177" i="3" s="1"/>
  <c r="VM165" i="3"/>
  <c r="OF190" i="3"/>
  <c r="NL190" i="3" s="1"/>
  <c r="NW190" i="3"/>
  <c r="NW119" i="3"/>
  <c r="OF119" i="3"/>
  <c r="NL119" i="3" s="1"/>
  <c r="YA130" i="3"/>
  <c r="AAJ130" i="3"/>
  <c r="VM129" i="3"/>
  <c r="VP67" i="3"/>
  <c r="WT28" i="3"/>
  <c r="WS179" i="3"/>
  <c r="ZC29" i="3"/>
  <c r="WV150" i="3"/>
  <c r="WV11" i="3"/>
  <c r="WS7" i="3"/>
  <c r="WV45" i="3"/>
  <c r="WS83" i="3"/>
  <c r="WV5" i="3"/>
  <c r="WV189" i="3"/>
  <c r="ZB111" i="3"/>
  <c r="WS88" i="3"/>
  <c r="ZE61" i="3"/>
  <c r="OF33" i="3"/>
  <c r="NL33" i="3" s="1"/>
  <c r="NW33" i="3"/>
  <c r="YA184" i="3"/>
  <c r="AAJ184" i="3"/>
  <c r="NV110" i="3"/>
  <c r="KX110" i="3"/>
  <c r="NK110" i="3" s="1"/>
  <c r="VM79" i="3"/>
  <c r="AAG190" i="3"/>
  <c r="XX190" i="3"/>
  <c r="YA16" i="3"/>
  <c r="AAJ16" i="3"/>
  <c r="VM65" i="3"/>
  <c r="KX37" i="3"/>
  <c r="NK37" i="3" s="1"/>
  <c r="NV37" i="3"/>
  <c r="VM187" i="3"/>
  <c r="VM11" i="3"/>
  <c r="WT141" i="3"/>
  <c r="ZE60" i="3"/>
  <c r="WV194" i="3"/>
  <c r="WV139" i="3"/>
  <c r="WS125" i="3"/>
  <c r="ZE128" i="3"/>
  <c r="ZC78" i="3"/>
  <c r="WV91" i="3"/>
  <c r="WV10" i="3"/>
  <c r="ZC131" i="3"/>
  <c r="WV9" i="3"/>
  <c r="ZB106" i="3"/>
  <c r="ZC40" i="3"/>
  <c r="ZB71" i="3"/>
  <c r="VN33" i="3"/>
  <c r="ZE96" i="3"/>
  <c r="WV177" i="3"/>
  <c r="ZE192" i="3"/>
  <c r="YA121" i="3"/>
  <c r="AAJ121" i="3"/>
  <c r="VS144" i="3"/>
  <c r="AAJ145" i="3"/>
  <c r="YA145" i="3"/>
  <c r="QJ119" i="3"/>
  <c r="NM119" i="3" s="1"/>
  <c r="NX119" i="3"/>
  <c r="VP12" i="3"/>
  <c r="KX142" i="3"/>
  <c r="NK142" i="3" s="1"/>
  <c r="NV142" i="3"/>
  <c r="XX194" i="3"/>
  <c r="AAG194" i="3"/>
  <c r="VM31" i="3"/>
  <c r="XX178" i="3"/>
  <c r="AAG178" i="3"/>
  <c r="VN129" i="3"/>
  <c r="WT77" i="3"/>
  <c r="ZE124" i="3"/>
  <c r="ZC143" i="3"/>
  <c r="WV179" i="3"/>
  <c r="YN204" i="3"/>
  <c r="YN206" i="3" s="1"/>
  <c r="ZB49" i="3"/>
  <c r="XG204" i="3"/>
  <c r="XG206" i="3" s="1"/>
  <c r="WV56" i="3"/>
  <c r="ZC89" i="3"/>
  <c r="ZE120" i="3"/>
  <c r="ZC24" i="3"/>
  <c r="ZB156" i="3"/>
  <c r="VR54" i="3"/>
  <c r="XX177" i="3"/>
  <c r="AAG177" i="3"/>
  <c r="WV66" i="3"/>
  <c r="WT51" i="3"/>
  <c r="VS172" i="3"/>
  <c r="VS9" i="3"/>
  <c r="VP84" i="3"/>
  <c r="VR104" i="3"/>
  <c r="VN123" i="3"/>
  <c r="OF45" i="3"/>
  <c r="NL45" i="3" s="1"/>
  <c r="NW45" i="3"/>
  <c r="OF76" i="3"/>
  <c r="NL76" i="3" s="1"/>
  <c r="NW76" i="3"/>
  <c r="NX165" i="3"/>
  <c r="QJ165" i="3"/>
  <c r="NM165" i="3" s="1"/>
  <c r="VS26" i="3"/>
  <c r="ZB91" i="3"/>
  <c r="WV16" i="3"/>
  <c r="ZC11" i="3"/>
  <c r="ZC187" i="3"/>
  <c r="WT27" i="3"/>
  <c r="ZB47" i="3"/>
  <c r="ZC101" i="3"/>
  <c r="WV105" i="3"/>
  <c r="ZC171" i="3"/>
  <c r="WV73" i="3"/>
  <c r="YL204" i="3"/>
  <c r="YL206" i="3" s="1"/>
  <c r="ZC108" i="3"/>
  <c r="WT124" i="3"/>
  <c r="WS192" i="3"/>
  <c r="ZE168" i="3"/>
  <c r="WS190" i="3"/>
  <c r="ZB54" i="3"/>
  <c r="ZE134" i="3"/>
  <c r="VP46" i="3"/>
  <c r="NW49" i="3"/>
  <c r="OF49" i="3"/>
  <c r="NL49" i="3" s="1"/>
  <c r="KX60" i="3"/>
  <c r="NK60" i="3" s="1"/>
  <c r="NV60" i="3"/>
  <c r="VN167" i="3"/>
  <c r="OF117" i="3"/>
  <c r="NL117" i="3" s="1"/>
  <c r="NW117" i="3"/>
  <c r="VP45" i="3"/>
  <c r="OF89" i="3"/>
  <c r="NL89" i="3" s="1"/>
  <c r="NW89" i="3"/>
  <c r="VP61" i="3"/>
  <c r="VR160" i="3"/>
  <c r="OF9" i="3"/>
  <c r="NL9" i="3" s="1"/>
  <c r="NW9" i="3"/>
  <c r="VS135" i="3"/>
  <c r="VN104" i="3"/>
  <c r="ZB29" i="3"/>
  <c r="WV86" i="3"/>
  <c r="WT149" i="3"/>
  <c r="ZE8" i="3"/>
  <c r="WS164" i="3"/>
  <c r="ZE159" i="3"/>
  <c r="WS145" i="3"/>
  <c r="VO62" i="3"/>
  <c r="VO172" i="3"/>
  <c r="VP187" i="3"/>
  <c r="ZC114" i="3"/>
  <c r="ZE14" i="3"/>
  <c r="VO157" i="3"/>
  <c r="NX76" i="3"/>
  <c r="QJ76" i="3"/>
  <c r="NM76" i="3" s="1"/>
  <c r="OF177" i="3"/>
  <c r="NL177" i="3" s="1"/>
  <c r="NW177" i="3"/>
  <c r="OF44" i="3"/>
  <c r="NL44" i="3" s="1"/>
  <c r="NW44" i="3"/>
  <c r="VP129" i="3"/>
  <c r="NV45" i="3"/>
  <c r="KX45" i="3"/>
  <c r="NK45" i="3" s="1"/>
  <c r="NW167" i="3"/>
  <c r="OF167" i="3"/>
  <c r="NL167" i="3" s="1"/>
  <c r="OF129" i="3"/>
  <c r="NL129" i="3" s="1"/>
  <c r="NW129" i="3"/>
  <c r="NX3" i="3"/>
  <c r="QJ3" i="3"/>
  <c r="ZE33" i="3"/>
  <c r="WV97" i="3"/>
  <c r="WT35" i="3"/>
  <c r="WT135" i="3"/>
  <c r="ZC133" i="3"/>
  <c r="ZE69" i="3"/>
  <c r="WV75" i="3"/>
  <c r="WS104" i="3"/>
  <c r="WT192" i="3"/>
  <c r="WS128" i="3"/>
  <c r="WV173" i="3"/>
  <c r="XU204" i="3"/>
  <c r="XU206" i="3" s="1"/>
  <c r="WV36" i="3"/>
  <c r="ZB33" i="3"/>
  <c r="VP68" i="3"/>
  <c r="WV19" i="3"/>
  <c r="ZC138" i="3"/>
  <c r="QJ55" i="3"/>
  <c r="NM55" i="3" s="1"/>
  <c r="NX55" i="3"/>
  <c r="NW134" i="3"/>
  <c r="OF134" i="3"/>
  <c r="NL134" i="3" s="1"/>
  <c r="AAF178" i="3"/>
  <c r="XW178" i="3"/>
  <c r="NX47" i="3"/>
  <c r="QJ47" i="3"/>
  <c r="NM47" i="3" s="1"/>
  <c r="YB93" i="3"/>
  <c r="AAK93" i="3"/>
  <c r="AAJ142" i="3"/>
  <c r="YA142" i="3"/>
  <c r="KX76" i="3"/>
  <c r="NK76" i="3" s="1"/>
  <c r="NV76" i="3"/>
  <c r="VN110" i="3"/>
  <c r="AAK145" i="3"/>
  <c r="YB145" i="3"/>
  <c r="AAK113" i="3"/>
  <c r="YB113" i="3"/>
  <c r="YA167" i="3"/>
  <c r="AAJ167" i="3"/>
  <c r="AAE45" i="3"/>
  <c r="XV45" i="3"/>
  <c r="VP19" i="3"/>
  <c r="VN87" i="3"/>
  <c r="YB31" i="3"/>
  <c r="AAK31" i="3"/>
  <c r="VP104" i="3"/>
  <c r="XX94" i="3"/>
  <c r="AAG94" i="3"/>
  <c r="VP75" i="3"/>
  <c r="AAJ33" i="3"/>
  <c r="YA33" i="3"/>
  <c r="WV122" i="3"/>
  <c r="WS183" i="3"/>
  <c r="WS113" i="3"/>
  <c r="ZB116" i="3"/>
  <c r="WV59" i="3"/>
  <c r="VP119" i="3"/>
  <c r="VN119" i="3"/>
  <c r="VP4" i="3"/>
  <c r="XX183" i="3"/>
  <c r="AAG183" i="3"/>
  <c r="VP194" i="3"/>
  <c r="AAK68" i="3"/>
  <c r="YB68" i="3"/>
  <c r="AAK162" i="3"/>
  <c r="YB162" i="3"/>
  <c r="NW19" i="3"/>
  <c r="OF19" i="3"/>
  <c r="NL19" i="3" s="1"/>
  <c r="YB47" i="3"/>
  <c r="AAK47" i="3"/>
  <c r="VP9" i="3"/>
  <c r="ZC128" i="3"/>
  <c r="ZB179" i="3"/>
  <c r="ZE150" i="3"/>
  <c r="ZE11" i="3"/>
  <c r="ZE157" i="3"/>
  <c r="WT197" i="3"/>
  <c r="ZC125" i="3"/>
  <c r="WV197" i="3"/>
  <c r="ZC160" i="3"/>
  <c r="ZB141" i="3"/>
  <c r="ZE189" i="3"/>
  <c r="XR204" i="3"/>
  <c r="XR206" i="3" s="1"/>
  <c r="ZE123" i="3"/>
  <c r="ZE78" i="3"/>
  <c r="VN62" i="3"/>
  <c r="VM67" i="3"/>
  <c r="WS30" i="3"/>
  <c r="WV61" i="3"/>
  <c r="NW162" i="3"/>
  <c r="OF162" i="3"/>
  <c r="NL162" i="3" s="1"/>
  <c r="KX61" i="3"/>
  <c r="NK61" i="3" s="1"/>
  <c r="NV61" i="3"/>
  <c r="NX79" i="3"/>
  <c r="QJ79" i="3"/>
  <c r="NM79" i="3" s="1"/>
  <c r="VN135" i="3"/>
  <c r="VM173" i="3"/>
  <c r="VM44" i="3"/>
  <c r="AAJ45" i="3"/>
  <c r="YA45" i="3"/>
  <c r="KX183" i="3"/>
  <c r="NK183" i="3" s="1"/>
  <c r="NV183" i="3"/>
  <c r="VN65" i="3"/>
  <c r="OF116" i="3"/>
  <c r="NL116" i="3" s="1"/>
  <c r="NW116" i="3"/>
  <c r="VN191" i="3"/>
  <c r="ZE194" i="3"/>
  <c r="ZE139" i="3"/>
  <c r="ZB125" i="3"/>
  <c r="WV128" i="3"/>
  <c r="WV7" i="3"/>
  <c r="ZE91" i="3"/>
  <c r="WT131" i="3"/>
  <c r="WT40" i="3"/>
  <c r="WS71" i="3"/>
  <c r="VN45" i="3"/>
  <c r="ZE177" i="3"/>
  <c r="WV192" i="3"/>
  <c r="WT10" i="3"/>
  <c r="WT183" i="3"/>
  <c r="NV189" i="3"/>
  <c r="KX189" i="3"/>
  <c r="NK189" i="3" s="1"/>
  <c r="KX66" i="3"/>
  <c r="NK66" i="3" s="1"/>
  <c r="NV66" i="3"/>
  <c r="VS183" i="3"/>
  <c r="AAJ113" i="3"/>
  <c r="YA113" i="3"/>
  <c r="VS155" i="3"/>
  <c r="VM54" i="3"/>
  <c r="YA12" i="3"/>
  <c r="AAJ12" i="3"/>
  <c r="NX173" i="3"/>
  <c r="QJ173" i="3"/>
  <c r="NM173" i="3" s="1"/>
  <c r="AAJ116" i="3"/>
  <c r="YA116" i="3"/>
  <c r="XX65" i="3"/>
  <c r="AAG65" i="3"/>
  <c r="QJ44" i="3"/>
  <c r="NM44" i="3" s="1"/>
  <c r="NX44" i="3"/>
  <c r="WT95" i="3"/>
  <c r="ZC77" i="3"/>
  <c r="WV124" i="3"/>
  <c r="WT151" i="3"/>
  <c r="ZE132" i="3"/>
  <c r="ZB92" i="3"/>
  <c r="ZC170" i="3"/>
  <c r="WT112" i="3"/>
  <c r="WS49" i="3"/>
  <c r="ZC66" i="3"/>
  <c r="WV120" i="3"/>
  <c r="ZE79" i="3"/>
  <c r="VR3" i="3"/>
  <c r="WT105" i="3"/>
  <c r="ZE66" i="3"/>
  <c r="ZC51" i="3"/>
  <c r="AAG93" i="3"/>
  <c r="XX93" i="3"/>
  <c r="QJ85" i="3"/>
  <c r="NM85" i="3" s="1"/>
  <c r="NX85" i="3"/>
  <c r="AAG26" i="3"/>
  <c r="XX26" i="3"/>
  <c r="VP123" i="3"/>
  <c r="VS49" i="3"/>
  <c r="NX141" i="3"/>
  <c r="QJ141" i="3"/>
  <c r="NM141" i="3" s="1"/>
  <c r="VN60" i="3"/>
  <c r="VR84" i="3"/>
  <c r="VN142" i="3"/>
  <c r="XX105" i="3"/>
  <c r="AAG105" i="3"/>
  <c r="XX86" i="3"/>
  <c r="AAG86" i="3"/>
  <c r="WS91" i="3"/>
  <c r="ZE16" i="3"/>
  <c r="WT11" i="3"/>
  <c r="ZE81" i="3"/>
  <c r="WV167" i="3"/>
  <c r="WT55" i="3"/>
  <c r="ZE12" i="3"/>
  <c r="WS90" i="3"/>
  <c r="ZE73" i="3"/>
  <c r="WT108" i="3"/>
  <c r="ZC124" i="3"/>
  <c r="ZC141" i="3"/>
  <c r="ZC9" i="3"/>
  <c r="WV168" i="3"/>
  <c r="ZB190" i="3"/>
  <c r="XB204" i="3"/>
  <c r="XB206" i="3" s="1"/>
  <c r="ZE74" i="3"/>
  <c r="WS54" i="3"/>
  <c r="WT157" i="3"/>
  <c r="ZE191" i="3"/>
  <c r="WV146" i="3"/>
  <c r="VR136" i="3"/>
  <c r="VO4" i="3"/>
  <c r="VN189" i="3"/>
  <c r="KX86" i="3"/>
  <c r="NK86" i="3" s="1"/>
  <c r="NV86" i="3"/>
  <c r="VM88" i="3"/>
  <c r="VM39" i="3"/>
  <c r="VS79" i="3"/>
  <c r="VP142" i="3"/>
  <c r="VM183" i="3"/>
  <c r="VR11" i="3"/>
  <c r="VR49" i="3"/>
  <c r="VN88" i="3"/>
  <c r="WS29" i="3"/>
  <c r="WT70" i="3"/>
  <c r="WT116" i="3"/>
  <c r="ZE86" i="3"/>
  <c r="ZE18" i="3"/>
  <c r="ZC149" i="3"/>
  <c r="WV8" i="3"/>
  <c r="ZE171" i="3"/>
  <c r="YE204" i="3"/>
  <c r="YE206" i="3" s="1"/>
  <c r="YO204" i="3"/>
  <c r="YO206" i="3" s="1"/>
  <c r="ZB164" i="3"/>
  <c r="XK204" i="3"/>
  <c r="XK206" i="3" s="1"/>
  <c r="WV159" i="3"/>
  <c r="ZB145" i="3"/>
  <c r="QJ66" i="3"/>
  <c r="NM66" i="3" s="1"/>
  <c r="NX66" i="3"/>
  <c r="ZC185" i="3"/>
  <c r="WV14" i="3"/>
  <c r="VN39" i="3"/>
  <c r="VM196" i="3"/>
  <c r="NV191" i="3"/>
  <c r="KX191" i="3"/>
  <c r="NK191" i="3" s="1"/>
  <c r="VO47" i="3"/>
  <c r="VM177" i="3"/>
  <c r="VN172" i="3"/>
  <c r="NV89" i="3"/>
  <c r="KX89" i="3"/>
  <c r="NK89" i="3" s="1"/>
  <c r="VM61" i="3"/>
  <c r="VS116" i="3"/>
  <c r="VO53" i="3"/>
  <c r="WV33" i="3"/>
  <c r="WS67" i="3"/>
  <c r="WV153" i="3"/>
  <c r="WV69" i="3"/>
  <c r="ZE75" i="3"/>
  <c r="ZB104" i="3"/>
  <c r="ZE162" i="3"/>
  <c r="ZC31" i="3"/>
  <c r="ZC173" i="3"/>
  <c r="ZE42" i="3"/>
  <c r="WV155" i="3"/>
  <c r="ZE36" i="3"/>
  <c r="WS33" i="3"/>
  <c r="WT45" i="3"/>
  <c r="KX178" i="3"/>
  <c r="NK178" i="3" s="1"/>
  <c r="NV178" i="3"/>
  <c r="VP66" i="3"/>
  <c r="WV72" i="3"/>
  <c r="NW145" i="3"/>
  <c r="OF145" i="3"/>
  <c r="NL145" i="3" s="1"/>
  <c r="XX187" i="3"/>
  <c r="AAG187" i="3"/>
  <c r="AAG10" i="3"/>
  <c r="XX10" i="3"/>
  <c r="VP39" i="3"/>
  <c r="KX172" i="3"/>
  <c r="NK172" i="3" s="1"/>
  <c r="NV172" i="3"/>
  <c r="XW192" i="3"/>
  <c r="AAF192" i="3"/>
  <c r="XV9" i="3"/>
  <c r="AAE9" i="3"/>
  <c r="NV190" i="3"/>
  <c r="KX190" i="3"/>
  <c r="NK190" i="3" s="1"/>
  <c r="XX80" i="3"/>
  <c r="AAG80" i="3"/>
  <c r="NW10" i="3"/>
  <c r="OF10" i="3"/>
  <c r="NL10" i="3" s="1"/>
  <c r="KX94" i="3"/>
  <c r="NK94" i="3" s="1"/>
  <c r="NV94" i="3"/>
  <c r="AAG46" i="3"/>
  <c r="XX46" i="3"/>
  <c r="KX12" i="3"/>
  <c r="NK12" i="3" s="1"/>
  <c r="NV12" i="3"/>
  <c r="AAF173" i="3"/>
  <c r="XW173" i="3"/>
  <c r="VP196" i="3"/>
  <c r="AAF89" i="3"/>
  <c r="XW89" i="3"/>
  <c r="XW47" i="3"/>
  <c r="AAF47" i="3"/>
  <c r="NW165" i="3"/>
  <c r="OF165" i="3"/>
  <c r="NL165" i="3" s="1"/>
  <c r="XV80" i="3"/>
  <c r="AAE80" i="3"/>
  <c r="OF47" i="3"/>
  <c r="NL47" i="3" s="1"/>
  <c r="NW47" i="3"/>
  <c r="ZE92" i="3"/>
  <c r="ZE20" i="3"/>
  <c r="NV119" i="3"/>
  <c r="KX119" i="3"/>
  <c r="NK119" i="3" s="1"/>
  <c r="KX9" i="3"/>
  <c r="NK9" i="3" s="1"/>
  <c r="NV9" i="3"/>
  <c r="VM192" i="3"/>
  <c r="NW62" i="3"/>
  <c r="OF62" i="3"/>
  <c r="NL62" i="3" s="1"/>
  <c r="AAG85" i="3"/>
  <c r="XX85" i="3"/>
  <c r="VM135" i="3"/>
  <c r="VN184" i="3"/>
  <c r="VM3" i="3"/>
  <c r="YB10" i="3"/>
  <c r="AAK10" i="3"/>
  <c r="NX192" i="3"/>
  <c r="QJ192" i="3"/>
  <c r="NM192" i="3" s="1"/>
  <c r="WV157" i="3"/>
  <c r="ZC197" i="3"/>
  <c r="ZE172" i="3"/>
  <c r="ZB120" i="3"/>
  <c r="ZB80" i="3"/>
  <c r="ZE197" i="3"/>
  <c r="WT160" i="3"/>
  <c r="ZC96" i="3"/>
  <c r="WS141" i="3"/>
  <c r="ZB155" i="3"/>
  <c r="WV123" i="3"/>
  <c r="WT125" i="3"/>
  <c r="WV78" i="3"/>
  <c r="VN67" i="3"/>
  <c r="ZC154" i="3"/>
  <c r="ZB30" i="3"/>
  <c r="VN37" i="3"/>
  <c r="VN84" i="3"/>
  <c r="YA87" i="3"/>
  <c r="AAJ87" i="3"/>
  <c r="VN16" i="3"/>
  <c r="AAJ44" i="3"/>
  <c r="YA44" i="3"/>
  <c r="VN54" i="3"/>
  <c r="NW37" i="3"/>
  <c r="OF37" i="3"/>
  <c r="NL37" i="3" s="1"/>
  <c r="VN183" i="3"/>
  <c r="YA187" i="3"/>
  <c r="AAJ187" i="3"/>
  <c r="VM104" i="3"/>
  <c r="OF79" i="3"/>
  <c r="NL79" i="3" s="1"/>
  <c r="NW79" i="3"/>
  <c r="VP80" i="3"/>
  <c r="ZC162" i="3"/>
  <c r="ZB177" i="3"/>
  <c r="ZE24" i="3"/>
  <c r="WT189" i="3"/>
  <c r="XM204" i="3"/>
  <c r="XM206" i="3" s="1"/>
  <c r="WT119" i="3"/>
  <c r="ZC71" i="3"/>
  <c r="XA204" i="3"/>
  <c r="XA206" i="3" s="1"/>
  <c r="ZE7" i="3"/>
  <c r="ZE180" i="3"/>
  <c r="WV58" i="3"/>
  <c r="WV35" i="3"/>
  <c r="YD204" i="3"/>
  <c r="YD206" i="3" s="1"/>
  <c r="WV3" i="3"/>
  <c r="ZB45" i="3"/>
  <c r="WT181" i="3"/>
  <c r="WS22" i="3"/>
  <c r="WS143" i="3"/>
  <c r="VP47" i="3"/>
  <c r="VS129" i="3"/>
  <c r="WS122" i="3"/>
  <c r="ZC10" i="3"/>
  <c r="ZC183" i="3"/>
  <c r="KX53" i="3"/>
  <c r="NK53" i="3" s="1"/>
  <c r="NV53" i="3"/>
  <c r="OF105" i="3"/>
  <c r="NL105" i="3" s="1"/>
  <c r="NW105" i="3"/>
  <c r="YA93" i="3"/>
  <c r="AAJ93" i="3"/>
  <c r="VN196" i="3"/>
  <c r="AAJ58" i="3"/>
  <c r="YA58" i="3"/>
  <c r="QJ10" i="3"/>
  <c r="NM10" i="3" s="1"/>
  <c r="NX10" i="3"/>
  <c r="AAG19" i="3"/>
  <c r="XX19" i="3"/>
  <c r="NX49" i="3"/>
  <c r="QJ49" i="3"/>
  <c r="NM49" i="3" s="1"/>
  <c r="VN96" i="3"/>
  <c r="NW193" i="3"/>
  <c r="OF193" i="3"/>
  <c r="NL193" i="3" s="1"/>
  <c r="NV7" i="3"/>
  <c r="KX7" i="3"/>
  <c r="NK7" i="3" s="1"/>
  <c r="KX23" i="3"/>
  <c r="NK23" i="3" s="1"/>
  <c r="NV23" i="3"/>
  <c r="WV118" i="3"/>
  <c r="ZB39" i="3"/>
  <c r="ZE138" i="3"/>
  <c r="WV132" i="3"/>
  <c r="WS92" i="3"/>
  <c r="WT170" i="3"/>
  <c r="ZC112" i="3"/>
  <c r="XQ204" i="3"/>
  <c r="XQ206" i="3" s="1"/>
  <c r="ZB174" i="3"/>
  <c r="WT66" i="3"/>
  <c r="WV43" i="3"/>
  <c r="WT41" i="3"/>
  <c r="WV79" i="3"/>
  <c r="WV147" i="3"/>
  <c r="ZB160" i="3"/>
  <c r="XF204" i="3"/>
  <c r="XF206" i="3" s="1"/>
  <c r="VN66" i="3"/>
  <c r="VR81" i="3"/>
  <c r="VR21" i="3"/>
  <c r="VR156" i="3"/>
  <c r="VR95" i="3"/>
  <c r="VR120" i="3"/>
  <c r="VR169" i="3"/>
  <c r="VR176" i="3"/>
  <c r="VR98" i="3"/>
  <c r="VR106" i="3"/>
  <c r="VR70" i="3"/>
  <c r="VR118" i="3"/>
  <c r="VR139" i="3"/>
  <c r="VR108" i="3"/>
  <c r="VR200" i="3"/>
  <c r="VR63" i="3"/>
  <c r="VR94" i="3"/>
  <c r="VR30" i="3"/>
  <c r="VR71" i="3"/>
  <c r="VR174" i="3"/>
  <c r="VR123" i="3"/>
  <c r="VR92" i="3"/>
  <c r="VR153" i="3"/>
  <c r="VR5" i="3"/>
  <c r="VR51" i="3"/>
  <c r="VR125" i="3"/>
  <c r="VR122" i="3"/>
  <c r="VR90" i="3"/>
  <c r="VR158" i="3"/>
  <c r="VR133" i="3"/>
  <c r="VR6" i="3"/>
  <c r="VR115" i="3"/>
  <c r="VR77" i="3"/>
  <c r="VR38" i="3"/>
  <c r="VR164" i="3"/>
  <c r="VR171" i="3"/>
  <c r="VR34" i="3"/>
  <c r="VR99" i="3"/>
  <c r="VR185" i="3"/>
  <c r="VR188" i="3"/>
  <c r="VR127" i="3"/>
  <c r="VR14" i="3"/>
  <c r="VR8" i="3"/>
  <c r="VR64" i="3"/>
  <c r="VR107" i="3"/>
  <c r="VR18" i="3"/>
  <c r="VR24" i="3"/>
  <c r="VR175" i="3"/>
  <c r="VR197" i="3"/>
  <c r="VR96" i="3"/>
  <c r="VR65" i="3"/>
  <c r="VR131" i="3"/>
  <c r="VR195" i="3"/>
  <c r="VR161" i="3"/>
  <c r="VR196" i="3"/>
  <c r="VR101" i="3"/>
  <c r="VR109" i="3"/>
  <c r="VR143" i="3"/>
  <c r="VR150" i="3"/>
  <c r="VR148" i="3"/>
  <c r="VR50" i="3"/>
  <c r="VR29" i="3"/>
  <c r="VR128" i="3"/>
  <c r="VR114" i="3"/>
  <c r="VR111" i="3"/>
  <c r="VR69" i="3"/>
  <c r="VR17" i="3"/>
  <c r="VR83" i="3"/>
  <c r="VR103" i="3"/>
  <c r="VR40" i="3"/>
  <c r="VR27" i="3"/>
  <c r="VR168" i="3"/>
  <c r="VR32" i="3"/>
  <c r="VR151" i="3"/>
  <c r="VR181" i="3"/>
  <c r="VR100" i="3"/>
  <c r="VR182" i="3"/>
  <c r="VR56" i="3"/>
  <c r="VR124" i="3"/>
  <c r="VR13" i="3"/>
  <c r="VR170" i="3"/>
  <c r="VR15" i="3"/>
  <c r="VR28" i="3"/>
  <c r="VR154" i="3"/>
  <c r="VR22" i="3"/>
  <c r="VR194" i="3"/>
  <c r="VR102" i="3"/>
  <c r="VR74" i="3"/>
  <c r="VR152" i="3"/>
  <c r="VR186" i="3"/>
  <c r="VR59" i="3"/>
  <c r="VR159" i="3"/>
  <c r="VR91" i="3"/>
  <c r="VR25" i="3"/>
  <c r="VR112" i="3"/>
  <c r="VR146" i="3"/>
  <c r="VR20" i="3"/>
  <c r="VR126" i="3"/>
  <c r="VR140" i="3"/>
  <c r="VR41" i="3"/>
  <c r="VR166" i="3"/>
  <c r="VR138" i="3"/>
  <c r="VR137" i="3"/>
  <c r="VR73" i="3"/>
  <c r="VR36" i="3"/>
  <c r="VR78" i="3"/>
  <c r="VR48" i="3"/>
  <c r="VR57" i="3"/>
  <c r="VR193" i="3"/>
  <c r="VR82" i="3"/>
  <c r="VR42" i="3"/>
  <c r="VR23" i="3"/>
  <c r="VR132" i="3"/>
  <c r="VR149" i="3"/>
  <c r="VR179" i="3"/>
  <c r="VR72" i="3"/>
  <c r="VR173" i="3"/>
  <c r="VR180" i="3"/>
  <c r="VR43" i="3"/>
  <c r="VR198" i="3"/>
  <c r="VR163" i="3"/>
  <c r="VR147" i="3"/>
  <c r="VR97" i="3"/>
  <c r="VR35" i="3"/>
  <c r="WV176" i="3"/>
  <c r="KX192" i="3"/>
  <c r="NK192" i="3" s="1"/>
  <c r="NV192" i="3"/>
  <c r="VS177" i="3"/>
  <c r="VR67" i="3"/>
  <c r="OF94" i="3"/>
  <c r="NL94" i="3" s="1"/>
  <c r="NW94" i="3"/>
  <c r="VR119" i="3"/>
  <c r="VN10" i="3"/>
  <c r="VN61" i="3"/>
  <c r="VR155" i="3"/>
  <c r="VP54" i="3"/>
  <c r="NL3" i="3"/>
  <c r="XX142" i="3"/>
  <c r="AAG142" i="3"/>
  <c r="ZC45" i="3"/>
  <c r="WV81" i="3"/>
  <c r="ZE167" i="3"/>
  <c r="ZC55" i="3"/>
  <c r="WV12" i="3"/>
  <c r="ZB90" i="3"/>
  <c r="ZC153" i="3"/>
  <c r="WS58" i="3"/>
  <c r="WS89" i="3"/>
  <c r="WS36" i="3"/>
  <c r="WS134" i="3"/>
  <c r="ZE116" i="3"/>
  <c r="WT9" i="3"/>
  <c r="WV26" i="3"/>
  <c r="WS19" i="3"/>
  <c r="WS31" i="3"/>
  <c r="WS112" i="3"/>
  <c r="ZE10" i="3"/>
  <c r="WT12" i="3"/>
  <c r="WV196" i="3"/>
  <c r="NX33" i="3"/>
  <c r="QJ33" i="3"/>
  <c r="NM33" i="3" s="1"/>
  <c r="WS10" i="3"/>
  <c r="ZC157" i="3"/>
  <c r="WV191" i="3"/>
  <c r="ZE146" i="3"/>
  <c r="VM134" i="3"/>
  <c r="VP190" i="3"/>
  <c r="NW61" i="3"/>
  <c r="OF61" i="3"/>
  <c r="NL61" i="3" s="1"/>
  <c r="KX184" i="3"/>
  <c r="NK184" i="3" s="1"/>
  <c r="NV184" i="3"/>
  <c r="NW135" i="3"/>
  <c r="OF135" i="3"/>
  <c r="NL135" i="3" s="1"/>
  <c r="VM47" i="3"/>
  <c r="KX16" i="3"/>
  <c r="NK16" i="3" s="1"/>
  <c r="NV16" i="3"/>
  <c r="VR88" i="3"/>
  <c r="NV199" i="3"/>
  <c r="KX199" i="3"/>
  <c r="NK199" i="3" s="1"/>
  <c r="VM157" i="3"/>
  <c r="KX4" i="3"/>
  <c r="NK4" i="3" s="1"/>
  <c r="NV4" i="3"/>
  <c r="ZB48" i="3"/>
  <c r="ZE151" i="3"/>
  <c r="ZC195" i="3"/>
  <c r="WV44" i="3"/>
  <c r="ZE65" i="3"/>
  <c r="ZC116" i="3"/>
  <c r="ZB93" i="3"/>
  <c r="WV18" i="3"/>
  <c r="WS4" i="3"/>
  <c r="ZC61" i="3"/>
  <c r="WV84" i="3"/>
  <c r="WV171" i="3"/>
  <c r="WS133" i="3"/>
  <c r="ZC147" i="3"/>
  <c r="ZC178" i="3"/>
  <c r="WT33" i="3"/>
  <c r="WT36" i="3"/>
  <c r="WS78" i="3"/>
  <c r="ZE57" i="3"/>
  <c r="WS200" i="3"/>
  <c r="YQ204" i="3"/>
  <c r="YQ206" i="3" s="1"/>
  <c r="WS40" i="3"/>
  <c r="ZE125" i="3"/>
  <c r="WS172" i="3"/>
  <c r="WT158" i="3"/>
  <c r="ZE185" i="3"/>
  <c r="WT185" i="3"/>
  <c r="WV55" i="3"/>
  <c r="ZE98" i="3"/>
  <c r="NW191" i="3"/>
  <c r="OF191" i="3"/>
  <c r="NL191" i="3" s="1"/>
  <c r="VM58" i="3"/>
  <c r="KX55" i="3"/>
  <c r="NK55" i="3" s="1"/>
  <c r="NV55" i="3"/>
  <c r="VR134" i="3"/>
  <c r="OF155" i="3"/>
  <c r="NL155" i="3" s="1"/>
  <c r="NW155" i="3"/>
  <c r="VS134" i="3"/>
  <c r="NX62" i="3"/>
  <c r="QJ62" i="3"/>
  <c r="NM62" i="3" s="1"/>
  <c r="VO37" i="3"/>
  <c r="VM7" i="3"/>
  <c r="NV165" i="3"/>
  <c r="KX165" i="3"/>
  <c r="NK165" i="3" s="1"/>
  <c r="VS39" i="3"/>
  <c r="ZB67" i="3"/>
  <c r="ZE153" i="3"/>
  <c r="ZC95" i="3"/>
  <c r="WV162" i="3"/>
  <c r="WT31" i="3"/>
  <c r="WT173" i="3"/>
  <c r="ZC144" i="3"/>
  <c r="ZE4" i="3"/>
  <c r="ZC60" i="3"/>
  <c r="WV42" i="3"/>
  <c r="ZE155" i="3"/>
  <c r="WS34" i="3"/>
  <c r="ZC72" i="3"/>
  <c r="WT182" i="3"/>
  <c r="ZC142" i="3"/>
  <c r="WV28" i="3"/>
  <c r="VS12" i="3"/>
  <c r="VO61" i="3"/>
  <c r="WV89" i="3"/>
  <c r="ZE72" i="3"/>
  <c r="QJ19" i="3"/>
  <c r="NM19" i="3" s="1"/>
  <c r="NX19" i="3"/>
  <c r="XV33" i="3"/>
  <c r="AAE33" i="3"/>
  <c r="YI204" i="3"/>
  <c r="YI206" i="3" s="1"/>
  <c r="ZB182" i="3"/>
  <c r="WV20" i="3"/>
  <c r="ZC75" i="3"/>
  <c r="AAJ46" i="3"/>
  <c r="YA46" i="3"/>
  <c r="YB44" i="3"/>
  <c r="AAK44" i="3"/>
  <c r="NX145" i="3"/>
  <c r="QJ145" i="3"/>
  <c r="NM145" i="3" s="1"/>
  <c r="QJ155" i="3"/>
  <c r="NM155" i="3" s="1"/>
  <c r="NX155" i="3"/>
  <c r="YA178" i="3"/>
  <c r="AAJ178" i="3"/>
  <c r="QJ58" i="3"/>
  <c r="NM58" i="3" s="1"/>
  <c r="NX58" i="3"/>
  <c r="NW26" i="3"/>
  <c r="OF26" i="3"/>
  <c r="NL26" i="3" s="1"/>
  <c r="NX196" i="3"/>
  <c r="QJ196" i="3"/>
  <c r="NM196" i="3" s="1"/>
  <c r="AAJ192" i="3"/>
  <c r="YA192" i="3"/>
  <c r="VM89" i="3"/>
  <c r="WV51" i="3"/>
  <c r="WV172" i="3"/>
  <c r="WS120" i="3"/>
  <c r="WS80" i="3"/>
  <c r="WT155" i="3"/>
  <c r="WS131" i="3"/>
  <c r="WV54" i="3"/>
  <c r="ZB28" i="3"/>
  <c r="ZC139" i="3"/>
  <c r="WS155" i="3"/>
  <c r="WS109" i="3"/>
  <c r="WV13" i="3"/>
  <c r="WT184" i="3"/>
  <c r="YR204" i="3"/>
  <c r="YR206" i="3" s="1"/>
  <c r="WV102" i="3"/>
  <c r="YA144" i="3"/>
  <c r="AAJ144" i="3"/>
  <c r="NV39" i="3"/>
  <c r="KX39" i="3"/>
  <c r="NK39" i="3" s="1"/>
  <c r="YA37" i="3"/>
  <c r="AAJ37" i="3"/>
  <c r="QJ130" i="3"/>
  <c r="NM130" i="3" s="1"/>
  <c r="NX130" i="3"/>
  <c r="YA80" i="3"/>
  <c r="AAJ80" i="3"/>
  <c r="VP16" i="3"/>
  <c r="VM189" i="3"/>
  <c r="VM87" i="3"/>
  <c r="VN9" i="3"/>
  <c r="NV26" i="3"/>
  <c r="KX26" i="3"/>
  <c r="NK26" i="3" s="1"/>
  <c r="VP96" i="3"/>
  <c r="WT162" i="3"/>
  <c r="WV119" i="3"/>
  <c r="WS177" i="3"/>
  <c r="WV24" i="3"/>
  <c r="ZC119" i="3"/>
  <c r="WT71" i="3"/>
  <c r="ZC137" i="3"/>
  <c r="XZ204" i="3"/>
  <c r="XZ206" i="3" s="1"/>
  <c r="WT190" i="3"/>
  <c r="WS15" i="3"/>
  <c r="WV180" i="3"/>
  <c r="ZE58" i="3"/>
  <c r="ZE35" i="3"/>
  <c r="ZC161" i="3"/>
  <c r="WS45" i="3"/>
  <c r="ZB22" i="3"/>
  <c r="ZB143" i="3"/>
  <c r="YA129" i="3"/>
  <c r="AAJ129" i="3"/>
  <c r="ZB122" i="3"/>
  <c r="ZC176" i="3"/>
  <c r="WS85" i="3"/>
  <c r="VN75" i="3"/>
  <c r="OF157" i="3"/>
  <c r="NL157" i="3" s="1"/>
  <c r="NW157" i="3"/>
  <c r="VP191" i="3"/>
  <c r="VP11" i="3"/>
  <c r="VM49" i="3"/>
  <c r="AAJ191" i="3"/>
  <c r="YA191" i="3"/>
  <c r="NV130" i="3"/>
  <c r="KX130" i="3"/>
  <c r="NK130" i="3" s="1"/>
  <c r="NX12" i="3"/>
  <c r="QJ12" i="3"/>
  <c r="NM12" i="3" s="1"/>
  <c r="VM160" i="3"/>
  <c r="AAG165" i="3"/>
  <c r="XX165" i="3"/>
  <c r="VM23" i="3"/>
  <c r="VN157" i="3"/>
  <c r="VM66" i="3"/>
  <c r="ZE118" i="3"/>
  <c r="WS39" i="3"/>
  <c r="WV138" i="3"/>
  <c r="ZB199" i="3"/>
  <c r="ZB144" i="3"/>
  <c r="WS174" i="3"/>
  <c r="ZE129" i="3"/>
  <c r="ZE43" i="3"/>
  <c r="ZC41" i="3"/>
  <c r="WT88" i="3"/>
  <c r="ZB82" i="3"/>
  <c r="ZE137" i="3"/>
  <c r="WS6" i="3"/>
  <c r="WS11" i="3"/>
  <c r="WS160" i="3"/>
  <c r="ZB101" i="3"/>
  <c r="NX187" i="3"/>
  <c r="QJ187" i="3"/>
  <c r="NM187" i="3" s="1"/>
  <c r="AAJ10" i="3"/>
  <c r="YA10" i="3"/>
  <c r="VM122" i="3"/>
  <c r="ZE176" i="3"/>
  <c r="ZE101" i="3"/>
  <c r="OF123" i="3"/>
  <c r="NL123" i="3" s="1"/>
  <c r="NW123" i="3"/>
  <c r="VM144" i="3"/>
  <c r="QJ136" i="3"/>
  <c r="NM136" i="3" s="1"/>
  <c r="NX136" i="3"/>
  <c r="VM46" i="3"/>
  <c r="VR31" i="3"/>
  <c r="KX135" i="3"/>
  <c r="NK135" i="3" s="1"/>
  <c r="NV135" i="3"/>
  <c r="VS199" i="3"/>
  <c r="XX184" i="3"/>
  <c r="AAG184" i="3"/>
  <c r="NX88" i="3"/>
  <c r="QJ88" i="3"/>
  <c r="NM88" i="3" s="1"/>
  <c r="ZC54" i="3"/>
  <c r="XS204" i="3"/>
  <c r="XS206" i="3" s="1"/>
  <c r="WV37" i="3"/>
  <c r="WS195" i="3"/>
  <c r="WS135" i="3"/>
  <c r="WT153" i="3"/>
  <c r="ZB58" i="3"/>
  <c r="ZB89" i="3"/>
  <c r="ZB36" i="3"/>
  <c r="ZB134" i="3"/>
  <c r="WV116" i="3"/>
  <c r="WT132" i="3"/>
  <c r="WT47" i="3"/>
  <c r="ZE26" i="3"/>
  <c r="ZB19" i="3"/>
  <c r="ZB31" i="3"/>
  <c r="ZB112" i="3"/>
  <c r="ZC12" i="3"/>
  <c r="XH204" i="3"/>
  <c r="XH206" i="3" s="1"/>
  <c r="ZE196" i="3"/>
  <c r="XT204" i="3"/>
  <c r="XT206" i="3" s="1"/>
  <c r="VR61" i="3"/>
  <c r="ZB10" i="3"/>
  <c r="ZB65" i="3"/>
  <c r="ZE136" i="3"/>
  <c r="ZB173" i="3"/>
  <c r="NX7" i="3"/>
  <c r="QJ7" i="3"/>
  <c r="NM7" i="3" s="1"/>
  <c r="NW113" i="3"/>
  <c r="OF113" i="3"/>
  <c r="NL113" i="3" s="1"/>
  <c r="NX93" i="3"/>
  <c r="QJ93" i="3"/>
  <c r="NM93" i="3" s="1"/>
  <c r="QJ178" i="3"/>
  <c r="NM178" i="3" s="1"/>
  <c r="NX178" i="3"/>
  <c r="XX3" i="3"/>
  <c r="AAG3" i="3"/>
  <c r="NX96" i="3"/>
  <c r="QJ96" i="3"/>
  <c r="NM96" i="3" s="1"/>
  <c r="VN94" i="3"/>
  <c r="XX141" i="3"/>
  <c r="AAG141" i="3"/>
  <c r="VR55" i="3"/>
  <c r="VS53" i="3"/>
  <c r="XX12" i="3"/>
  <c r="AAG12" i="3"/>
  <c r="WS48" i="3"/>
  <c r="WV151" i="3"/>
  <c r="WT195" i="3"/>
  <c r="ZE44" i="3"/>
  <c r="WV65" i="3"/>
  <c r="ZC136" i="3"/>
  <c r="WS93" i="3"/>
  <c r="ZB4" i="3"/>
  <c r="WT61" i="3"/>
  <c r="ZE84" i="3"/>
  <c r="WV21" i="3"/>
  <c r="ZB84" i="3"/>
  <c r="ZB133" i="3"/>
  <c r="WT67" i="3"/>
  <c r="WT147" i="3"/>
  <c r="WT178" i="3"/>
  <c r="ZC33" i="3"/>
  <c r="ZC36" i="3"/>
  <c r="ZB78" i="3"/>
  <c r="WV57" i="3"/>
  <c r="ZB200" i="3"/>
  <c r="ZB40" i="3"/>
  <c r="WV125" i="3"/>
  <c r="ZB172" i="3"/>
  <c r="ZC158" i="3"/>
  <c r="WV185" i="3"/>
  <c r="VP86" i="3"/>
  <c r="ZC140" i="3"/>
  <c r="WV107" i="3"/>
  <c r="ZE55" i="3"/>
  <c r="WV98" i="3"/>
  <c r="WS38" i="3"/>
  <c r="VO52" i="3"/>
  <c r="VS136" i="3"/>
  <c r="NV144" i="3"/>
  <c r="KX144" i="3"/>
  <c r="NK144" i="3" s="1"/>
  <c r="NW85" i="3"/>
  <c r="OF85" i="3"/>
  <c r="NL85" i="3" s="1"/>
  <c r="VR162" i="3"/>
  <c r="KX46" i="3"/>
  <c r="NK46" i="3" s="1"/>
  <c r="NV46" i="3"/>
  <c r="QJ191" i="3"/>
  <c r="NM191" i="3" s="1"/>
  <c r="NX191" i="3"/>
  <c r="VP94" i="3"/>
  <c r="ZC198" i="3"/>
  <c r="WT73" i="3"/>
  <c r="WS139" i="3"/>
  <c r="WS146" i="3"/>
  <c r="ZE95" i="3"/>
  <c r="WT144" i="3"/>
  <c r="WV4" i="3"/>
  <c r="WT60" i="3"/>
  <c r="ZB34" i="3"/>
  <c r="WT72" i="3"/>
  <c r="WV163" i="3"/>
  <c r="ZC182" i="3"/>
  <c r="WT142" i="3"/>
  <c r="ZC115" i="3"/>
  <c r="ZE28" i="3"/>
  <c r="ZE89" i="3"/>
  <c r="WS56" i="3"/>
  <c r="WS66" i="3"/>
  <c r="VP193" i="3"/>
  <c r="VN166" i="3"/>
  <c r="VN154" i="3"/>
  <c r="VN70" i="3"/>
  <c r="VN56" i="3"/>
  <c r="VN57" i="3"/>
  <c r="VN5" i="3"/>
  <c r="VN207" i="3" s="1"/>
  <c r="VN8" i="3"/>
  <c r="VN25" i="3"/>
  <c r="VN98" i="3"/>
  <c r="VN133" i="3"/>
  <c r="VN151" i="3"/>
  <c r="VN17" i="3"/>
  <c r="VN24" i="3"/>
  <c r="VN168" i="3"/>
  <c r="VN73" i="3"/>
  <c r="VN13" i="3"/>
  <c r="VN156" i="3"/>
  <c r="VN78" i="3"/>
  <c r="VN176" i="3"/>
  <c r="VN74" i="3"/>
  <c r="VN175" i="3"/>
  <c r="VN59" i="3"/>
  <c r="VN137" i="3"/>
  <c r="VN128" i="3"/>
  <c r="VN100" i="3"/>
  <c r="VN153" i="3"/>
  <c r="VN131" i="3"/>
  <c r="VN118" i="3"/>
  <c r="VN152" i="3"/>
  <c r="VN124" i="3"/>
  <c r="VN97" i="3"/>
  <c r="VN116" i="3"/>
  <c r="VN170" i="3"/>
  <c r="VN185" i="3"/>
  <c r="VN102" i="3"/>
  <c r="VN120" i="3"/>
  <c r="VN158" i="3"/>
  <c r="VN15" i="3"/>
  <c r="VN111" i="3"/>
  <c r="VN182" i="3"/>
  <c r="VN195" i="3"/>
  <c r="VN139" i="3"/>
  <c r="VN138" i="3"/>
  <c r="VN77" i="3"/>
  <c r="VN72" i="3"/>
  <c r="VN180" i="3"/>
  <c r="VN38" i="3"/>
  <c r="VN29" i="3"/>
  <c r="VN82" i="3"/>
  <c r="VN114" i="3"/>
  <c r="VN179" i="3"/>
  <c r="VN71" i="3"/>
  <c r="VN108" i="3"/>
  <c r="VN40" i="3"/>
  <c r="VN169" i="3"/>
  <c r="VN181" i="3"/>
  <c r="VN101" i="3"/>
  <c r="VN90" i="3"/>
  <c r="VN64" i="3"/>
  <c r="VN81" i="3"/>
  <c r="VN69" i="3"/>
  <c r="VN83" i="3"/>
  <c r="VN115" i="3"/>
  <c r="VN112" i="3"/>
  <c r="VN18" i="3"/>
  <c r="VN99" i="3"/>
  <c r="VN163" i="3"/>
  <c r="VN188" i="3"/>
  <c r="VN22" i="3"/>
  <c r="VN109" i="3"/>
  <c r="VN63" i="3"/>
  <c r="VN48" i="3"/>
  <c r="VN21" i="3"/>
  <c r="VN36" i="3"/>
  <c r="VN150" i="3"/>
  <c r="VN199" i="3"/>
  <c r="VN198" i="3"/>
  <c r="VN28" i="3"/>
  <c r="VN6" i="3"/>
  <c r="VN126" i="3"/>
  <c r="VN125" i="3"/>
  <c r="VN95" i="3"/>
  <c r="VN34" i="3"/>
  <c r="VN147" i="3"/>
  <c r="VN92" i="3"/>
  <c r="VN174" i="3"/>
  <c r="VN50" i="3"/>
  <c r="VN32" i="3"/>
  <c r="VN149" i="3"/>
  <c r="VN51" i="3"/>
  <c r="VN27" i="3"/>
  <c r="VN148" i="3"/>
  <c r="VN35" i="3"/>
  <c r="VN91" i="3"/>
  <c r="VN200" i="3"/>
  <c r="VN164" i="3"/>
  <c r="VN162" i="3"/>
  <c r="VN161" i="3"/>
  <c r="VN121" i="3"/>
  <c r="VN146" i="3"/>
  <c r="VN186" i="3"/>
  <c r="VN106" i="3"/>
  <c r="VN171" i="3"/>
  <c r="VN14" i="3"/>
  <c r="VN197" i="3"/>
  <c r="VN132" i="3"/>
  <c r="VN143" i="3"/>
  <c r="VN41" i="3"/>
  <c r="VN20" i="3"/>
  <c r="VN30" i="3"/>
  <c r="VN127" i="3"/>
  <c r="VN140" i="3"/>
  <c r="VN43" i="3"/>
  <c r="VN159" i="3"/>
  <c r="VN103" i="3"/>
  <c r="VN42" i="3"/>
  <c r="VN117" i="3"/>
  <c r="ZC21" i="3"/>
  <c r="WS96" i="3"/>
  <c r="WT140" i="3"/>
  <c r="WS182" i="3"/>
  <c r="ZE133" i="3"/>
  <c r="WT75" i="3"/>
  <c r="VP122" i="3"/>
  <c r="VN68" i="3"/>
  <c r="NX84" i="3"/>
  <c r="QJ84" i="3"/>
  <c r="NM84" i="3" s="1"/>
  <c r="VP58" i="3"/>
  <c r="AAJ75" i="3"/>
  <c r="YA75" i="3"/>
  <c r="YB187" i="3"/>
  <c r="AAK187" i="3"/>
  <c r="VP113" i="3"/>
  <c r="VM150" i="3"/>
  <c r="VM163" i="3"/>
  <c r="VM156" i="3"/>
  <c r="VM164" i="3"/>
  <c r="VM22" i="3"/>
  <c r="VM99" i="3"/>
  <c r="VM77" i="3"/>
  <c r="VM127" i="3"/>
  <c r="VM171" i="3"/>
  <c r="VM35" i="3"/>
  <c r="VM158" i="3"/>
  <c r="VM138" i="3"/>
  <c r="VM121" i="3"/>
  <c r="VM148" i="3"/>
  <c r="VM118" i="3"/>
  <c r="VM109" i="3"/>
  <c r="VM153" i="3"/>
  <c r="VM13" i="3"/>
  <c r="VM95" i="3"/>
  <c r="VM175" i="3"/>
  <c r="VM131" i="3"/>
  <c r="VM200" i="3"/>
  <c r="VM161" i="3"/>
  <c r="VM5" i="3"/>
  <c r="VM34" i="3"/>
  <c r="VM70" i="3"/>
  <c r="VM40" i="3"/>
  <c r="VM151" i="3"/>
  <c r="VM128" i="3"/>
  <c r="VM28" i="3"/>
  <c r="VM174" i="3"/>
  <c r="VM137" i="3"/>
  <c r="VM159" i="3"/>
  <c r="VM8" i="3"/>
  <c r="VM50" i="3"/>
  <c r="VM132" i="3"/>
  <c r="VM41" i="3"/>
  <c r="VM21" i="3"/>
  <c r="VM63" i="3"/>
  <c r="VM20" i="3"/>
  <c r="VM17" i="3"/>
  <c r="VM199" i="3"/>
  <c r="VM139" i="3"/>
  <c r="VM108" i="3"/>
  <c r="VM24" i="3"/>
  <c r="VM111" i="3"/>
  <c r="VM149" i="3"/>
  <c r="VM169" i="3"/>
  <c r="VM51" i="3"/>
  <c r="VM42" i="3"/>
  <c r="VM97" i="3"/>
  <c r="VM186" i="3"/>
  <c r="VM116" i="3"/>
  <c r="VM92" i="3"/>
  <c r="VM179" i="3"/>
  <c r="VM91" i="3"/>
  <c r="VM64" i="3"/>
  <c r="VM195" i="3"/>
  <c r="VM115" i="3"/>
  <c r="VM106" i="3"/>
  <c r="VM162" i="3"/>
  <c r="VM133" i="3"/>
  <c r="VM140" i="3"/>
  <c r="VM57" i="3"/>
  <c r="VM181" i="3"/>
  <c r="VM170" i="3"/>
  <c r="VM120" i="3"/>
  <c r="VM152" i="3"/>
  <c r="VM59" i="3"/>
  <c r="VM146" i="3"/>
  <c r="VM83" i="3"/>
  <c r="VM143" i="3"/>
  <c r="VM38" i="3"/>
  <c r="VM114" i="3"/>
  <c r="VM154" i="3"/>
  <c r="VM69" i="3"/>
  <c r="VM27" i="3"/>
  <c r="VM126" i="3"/>
  <c r="VM98" i="3"/>
  <c r="VM72" i="3"/>
  <c r="VM112" i="3"/>
  <c r="VM32" i="3"/>
  <c r="VM56" i="3"/>
  <c r="VM147" i="3"/>
  <c r="VM176" i="3"/>
  <c r="VM188" i="3"/>
  <c r="VM180" i="3"/>
  <c r="VM125" i="3"/>
  <c r="VM197" i="3"/>
  <c r="VM100" i="3"/>
  <c r="VM36" i="3"/>
  <c r="VM166" i="3"/>
  <c r="VM74" i="3"/>
  <c r="VM168" i="3"/>
  <c r="VM43" i="3"/>
  <c r="VM124" i="3"/>
  <c r="VM29" i="3"/>
  <c r="VM198" i="3"/>
  <c r="VM102" i="3"/>
  <c r="VM101" i="3"/>
  <c r="VM18" i="3"/>
  <c r="VM81" i="3"/>
  <c r="VM73" i="3"/>
  <c r="VM82" i="3"/>
  <c r="VM78" i="3"/>
  <c r="VM185" i="3"/>
  <c r="VM14" i="3"/>
  <c r="VM30" i="3"/>
  <c r="VM90" i="3"/>
  <c r="VM6" i="3"/>
  <c r="VM182" i="3"/>
  <c r="VM15" i="3"/>
  <c r="VM71" i="3"/>
  <c r="VM48" i="3"/>
  <c r="VM103" i="3"/>
  <c r="VM25" i="3"/>
  <c r="AAG89" i="3"/>
  <c r="XX89" i="3"/>
  <c r="NX160" i="3"/>
  <c r="QJ160" i="3"/>
  <c r="NM160" i="3" s="1"/>
  <c r="AAK66" i="3"/>
  <c r="YB66" i="3"/>
  <c r="WT32" i="3"/>
  <c r="ZE51" i="3"/>
  <c r="ZE149" i="3"/>
  <c r="ZE105" i="3"/>
  <c r="YK204" i="3"/>
  <c r="YK206" i="3" s="1"/>
  <c r="WS61" i="3"/>
  <c r="ZB131" i="3"/>
  <c r="ZE54" i="3"/>
  <c r="WS28" i="3"/>
  <c r="ZB109" i="3"/>
  <c r="ZE13" i="3"/>
  <c r="XX66" i="3"/>
  <c r="AAG66" i="3"/>
  <c r="ZE142" i="3"/>
  <c r="ZC184" i="3"/>
  <c r="ZE102" i="3"/>
  <c r="VM68" i="3"/>
  <c r="VN86" i="3"/>
  <c r="QJ67" i="3"/>
  <c r="NM67" i="3" s="1"/>
  <c r="NX67" i="3"/>
  <c r="QJ123" i="3"/>
  <c r="NM123" i="3" s="1"/>
  <c r="NX123" i="3"/>
  <c r="AAJ110" i="3"/>
  <c r="YA110" i="3"/>
  <c r="VM26" i="3"/>
  <c r="YB104" i="3"/>
  <c r="AAK104" i="3"/>
  <c r="QJ61" i="3"/>
  <c r="NM61" i="3" s="1"/>
  <c r="NX61" i="3"/>
  <c r="XX173" i="3"/>
  <c r="AAG173" i="3"/>
  <c r="NW173" i="3"/>
  <c r="OF173" i="3"/>
  <c r="NL173" i="3" s="1"/>
  <c r="YA89" i="3"/>
  <c r="AAJ89" i="3"/>
  <c r="VM93" i="3"/>
  <c r="ZC19" i="3"/>
  <c r="ZE119" i="3"/>
  <c r="ZB63" i="3"/>
  <c r="WV164" i="3"/>
  <c r="ZC190" i="3"/>
  <c r="ZB15" i="3"/>
  <c r="WT14" i="3"/>
  <c r="ZC6" i="3"/>
  <c r="WT161" i="3"/>
  <c r="ZE83" i="3"/>
  <c r="ZB37" i="3"/>
  <c r="WS170" i="3"/>
  <c r="WS188" i="3"/>
  <c r="VM60" i="3"/>
  <c r="WT176" i="3"/>
  <c r="WV74" i="3"/>
  <c r="ZB85" i="3"/>
  <c r="VS184" i="3"/>
  <c r="AAJ189" i="3"/>
  <c r="YA189" i="3"/>
  <c r="VS62" i="3"/>
  <c r="YA190" i="3"/>
  <c r="AAJ190" i="3"/>
  <c r="AAJ68" i="3"/>
  <c r="YA68" i="3"/>
  <c r="VS61" i="3"/>
  <c r="NX68" i="3"/>
  <c r="QJ68" i="3"/>
  <c r="NM68" i="3" s="1"/>
  <c r="VS160" i="3"/>
  <c r="OF68" i="3"/>
  <c r="NL68" i="3" s="1"/>
  <c r="NW68" i="3"/>
  <c r="VS33" i="3"/>
  <c r="AAJ19" i="3"/>
  <c r="YA19" i="3"/>
  <c r="VP183" i="3"/>
  <c r="XX7" i="3"/>
  <c r="AAG7" i="3"/>
  <c r="WT122" i="3"/>
  <c r="WS150" i="3"/>
  <c r="ZB136" i="3"/>
  <c r="WS199" i="3"/>
  <c r="WS144" i="3"/>
  <c r="ZC50" i="3"/>
  <c r="WS162" i="3"/>
  <c r="WV129" i="3"/>
  <c r="ZB72" i="3"/>
  <c r="WS198" i="3"/>
  <c r="ZE152" i="3"/>
  <c r="ZE29" i="3"/>
  <c r="ZC88" i="3"/>
  <c r="WS82" i="3"/>
  <c r="WV137" i="3"/>
  <c r="ZB6" i="3"/>
  <c r="ZB11" i="3"/>
  <c r="WT146" i="3"/>
  <c r="WT121" i="3"/>
  <c r="WS101" i="3"/>
  <c r="XX67" i="3"/>
  <c r="AAG67" i="3"/>
  <c r="ZB87" i="3"/>
  <c r="KX52" i="3"/>
  <c r="NK52" i="3" s="1"/>
  <c r="NV52" i="3"/>
  <c r="KX193" i="3"/>
  <c r="NK193" i="3" s="1"/>
  <c r="NV193" i="3"/>
  <c r="OF184" i="3"/>
  <c r="NL184" i="3" s="1"/>
  <c r="NW184" i="3"/>
  <c r="VR177" i="3"/>
  <c r="VS80" i="3"/>
  <c r="AAG192" i="3"/>
  <c r="XX192" i="3"/>
  <c r="QJ31" i="3"/>
  <c r="NM31" i="3" s="1"/>
  <c r="NX31" i="3"/>
  <c r="OF11" i="3"/>
  <c r="NL11" i="3" s="1"/>
  <c r="NW11" i="3"/>
  <c r="NX11" i="3"/>
  <c r="QJ11" i="3"/>
  <c r="NM11" i="3" s="1"/>
  <c r="VS141" i="3"/>
  <c r="VS157" i="3"/>
  <c r="WV144" i="3"/>
  <c r="WV166" i="3"/>
  <c r="ZC7" i="3"/>
  <c r="WT54" i="3"/>
  <c r="ZE37" i="3"/>
  <c r="ZB195" i="3"/>
  <c r="ZB135" i="3"/>
  <c r="WV178" i="3"/>
  <c r="WT134" i="3"/>
  <c r="ZC92" i="3"/>
  <c r="ZC163" i="3"/>
  <c r="WS132" i="3"/>
  <c r="WV195" i="3"/>
  <c r="ZC132" i="3"/>
  <c r="ZC47" i="3"/>
  <c r="ZC194" i="3"/>
  <c r="VP10" i="3"/>
  <c r="VN105" i="3"/>
  <c r="WS169" i="3"/>
  <c r="WS65" i="3"/>
  <c r="WV136" i="3"/>
  <c r="WS173" i="3"/>
  <c r="VN31" i="3"/>
  <c r="VM178" i="3"/>
  <c r="AAG45" i="3"/>
  <c r="XX45" i="3"/>
  <c r="VS178" i="3"/>
  <c r="VS67" i="3"/>
  <c r="VO88" i="3"/>
  <c r="VO13" i="3"/>
  <c r="VO147" i="3"/>
  <c r="VO38" i="3"/>
  <c r="VO15" i="3"/>
  <c r="VO114" i="3"/>
  <c r="VO32" i="3"/>
  <c r="VO180" i="3"/>
  <c r="VO82" i="3"/>
  <c r="VO163" i="3"/>
  <c r="VO152" i="3"/>
  <c r="VO125" i="3"/>
  <c r="VO111" i="3"/>
  <c r="VO170" i="3"/>
  <c r="VO92" i="3"/>
  <c r="VO182" i="3"/>
  <c r="VO71" i="3"/>
  <c r="VO106" i="3"/>
  <c r="VO168" i="3"/>
  <c r="VO101" i="3"/>
  <c r="VO103" i="3"/>
  <c r="VO35" i="3"/>
  <c r="VO63" i="3"/>
  <c r="VO200" i="3"/>
  <c r="VO143" i="3"/>
  <c r="VO159" i="3"/>
  <c r="VO95" i="3"/>
  <c r="VO34" i="3"/>
  <c r="VO120" i="3"/>
  <c r="VO179" i="3"/>
  <c r="VO150" i="3"/>
  <c r="VO30" i="3"/>
  <c r="VO195" i="3"/>
  <c r="VO24" i="3"/>
  <c r="VO126" i="3"/>
  <c r="VO109" i="3"/>
  <c r="VO198" i="3"/>
  <c r="VO29" i="3"/>
  <c r="VO169" i="3"/>
  <c r="VO164" i="3"/>
  <c r="VO43" i="3"/>
  <c r="VO112" i="3"/>
  <c r="VO20" i="3"/>
  <c r="VO156" i="3"/>
  <c r="VO99" i="3"/>
  <c r="VO97" i="3"/>
  <c r="VO124" i="3"/>
  <c r="VO59" i="3"/>
  <c r="VO41" i="3"/>
  <c r="VO153" i="3"/>
  <c r="VO102" i="3"/>
  <c r="VO74" i="3"/>
  <c r="VO148" i="3"/>
  <c r="VO28" i="3"/>
  <c r="VO40" i="3"/>
  <c r="VO6" i="3"/>
  <c r="VO132" i="3"/>
  <c r="VO78" i="3"/>
  <c r="VO176" i="3"/>
  <c r="VO154" i="3"/>
  <c r="VO108" i="3"/>
  <c r="VO73" i="3"/>
  <c r="VO162" i="3"/>
  <c r="VO133" i="3"/>
  <c r="VO48" i="3"/>
  <c r="VO139" i="3"/>
  <c r="VO151" i="3"/>
  <c r="VO146" i="3"/>
  <c r="VO36" i="3"/>
  <c r="VO140" i="3"/>
  <c r="VO22" i="3"/>
  <c r="VO5" i="3"/>
  <c r="VO207" i="3" s="1"/>
  <c r="VO51" i="3"/>
  <c r="VO8" i="3"/>
  <c r="VO70" i="3"/>
  <c r="VO42" i="3"/>
  <c r="VO91" i="3"/>
  <c r="VO100" i="3"/>
  <c r="VO174" i="3"/>
  <c r="VO118" i="3"/>
  <c r="VO121" i="3"/>
  <c r="VO188" i="3"/>
  <c r="VO27" i="3"/>
  <c r="VO138" i="3"/>
  <c r="VO171" i="3"/>
  <c r="VO57" i="3"/>
  <c r="VO81" i="3"/>
  <c r="VO77" i="3"/>
  <c r="VO181" i="3"/>
  <c r="VO115" i="3"/>
  <c r="VO197" i="3"/>
  <c r="VO98" i="3"/>
  <c r="VO185" i="3"/>
  <c r="VO186" i="3"/>
  <c r="VO199" i="3"/>
  <c r="VO25" i="3"/>
  <c r="VO127" i="3"/>
  <c r="VO14" i="3"/>
  <c r="VO90" i="3"/>
  <c r="VO158" i="3"/>
  <c r="VO175" i="3"/>
  <c r="VO64" i="3"/>
  <c r="VO69" i="3"/>
  <c r="VO128" i="3"/>
  <c r="VO56" i="3"/>
  <c r="VO50" i="3"/>
  <c r="VO161" i="3"/>
  <c r="VO149" i="3"/>
  <c r="VO116" i="3"/>
  <c r="VO17" i="3"/>
  <c r="VO131" i="3"/>
  <c r="VO72" i="3"/>
  <c r="VO21" i="3"/>
  <c r="VO137" i="3"/>
  <c r="VO166" i="3"/>
  <c r="VO18" i="3"/>
  <c r="VO83" i="3"/>
  <c r="VM184" i="3"/>
  <c r="VP167" i="3"/>
  <c r="VS11" i="3"/>
  <c r="VN12" i="3"/>
  <c r="KX44" i="3"/>
  <c r="NK44" i="3" s="1"/>
  <c r="NV44" i="3"/>
  <c r="VP130" i="3"/>
  <c r="ZB137" i="3"/>
  <c r="WT136" i="3"/>
  <c r="ZE108" i="3"/>
  <c r="WV110" i="3"/>
  <c r="WS161" i="3"/>
  <c r="ZE47" i="3"/>
  <c r="ZE21" i="3"/>
  <c r="WS84" i="3"/>
  <c r="WT148" i="3"/>
  <c r="ZE82" i="3"/>
  <c r="ZE41" i="3"/>
  <c r="ZC67" i="3"/>
  <c r="WS159" i="3"/>
  <c r="WV31" i="3"/>
  <c r="ZB3" i="3"/>
  <c r="ZC103" i="3"/>
  <c r="NX110" i="3"/>
  <c r="QJ110" i="3"/>
  <c r="NM110" i="3" s="1"/>
  <c r="VR135" i="3"/>
  <c r="ZE107" i="3"/>
  <c r="ZE17" i="3"/>
  <c r="ZB38" i="3"/>
  <c r="NW84" i="3"/>
  <c r="OF84" i="3"/>
  <c r="NL84" i="3" s="1"/>
  <c r="VN134" i="3"/>
  <c r="VM190" i="3"/>
  <c r="NW65" i="3"/>
  <c r="OF65" i="3"/>
  <c r="NL65" i="3" s="1"/>
  <c r="VS110" i="3"/>
  <c r="VM84" i="3"/>
  <c r="KX160" i="3"/>
  <c r="NK160" i="3" s="1"/>
  <c r="NV160" i="3"/>
  <c r="VP105" i="3"/>
  <c r="OF31" i="3"/>
  <c r="NL31" i="3" s="1"/>
  <c r="NW31" i="3"/>
  <c r="ZC73" i="3"/>
  <c r="ZE183" i="3"/>
  <c r="ZB139" i="3"/>
  <c r="ZB146" i="3"/>
  <c r="WV95" i="3"/>
  <c r="ZB154" i="3"/>
  <c r="ZC94" i="3"/>
  <c r="WT186" i="3"/>
  <c r="ZE169" i="3"/>
  <c r="ZC168" i="3"/>
  <c r="WV46" i="3"/>
  <c r="WS32" i="3"/>
  <c r="ZE163" i="3"/>
  <c r="ZC38" i="3"/>
  <c r="VS46" i="3"/>
  <c r="ZB56" i="3"/>
  <c r="ZB66" i="3"/>
  <c r="QJ53" i="3"/>
  <c r="NM53" i="3" s="1"/>
  <c r="NX53" i="3"/>
  <c r="NX26" i="3"/>
  <c r="QJ26" i="3"/>
  <c r="NM26" i="3" s="1"/>
  <c r="VP88" i="3"/>
  <c r="NX157" i="3"/>
  <c r="QJ157" i="3"/>
  <c r="NM157" i="3" s="1"/>
  <c r="XX49" i="3"/>
  <c r="AAG49" i="3"/>
  <c r="VN145" i="3"/>
  <c r="OF52" i="3"/>
  <c r="NL52" i="3" s="1"/>
  <c r="NW52" i="3"/>
  <c r="WV71" i="3"/>
  <c r="ZC199" i="3"/>
  <c r="ZB96" i="3"/>
  <c r="WS176" i="3"/>
  <c r="ZE53" i="3"/>
  <c r="XD204" i="3"/>
  <c r="XD206" i="3" s="1"/>
  <c r="WV133" i="3"/>
  <c r="NV88" i="3"/>
  <c r="KX88" i="3"/>
  <c r="NK88" i="3" s="1"/>
  <c r="VN122" i="3"/>
  <c r="VN113" i="3"/>
  <c r="NV117" i="3"/>
  <c r="KX117" i="3"/>
  <c r="NK117" i="3" s="1"/>
  <c r="XX196" i="3"/>
  <c r="AAG196" i="3"/>
  <c r="OF130" i="3"/>
  <c r="NL130" i="3" s="1"/>
  <c r="NW130" i="3"/>
  <c r="AAG11" i="3"/>
  <c r="XX11" i="3"/>
  <c r="NV84" i="3"/>
  <c r="KX84" i="3"/>
  <c r="NK84" i="3" s="1"/>
  <c r="VM193" i="3"/>
  <c r="NX134" i="3"/>
  <c r="QJ134" i="3"/>
  <c r="NM134" i="3" s="1"/>
  <c r="VP7" i="3"/>
  <c r="WV149" i="3"/>
  <c r="ZB61" i="3"/>
  <c r="XN204" i="3"/>
  <c r="XN206" i="3" s="1"/>
  <c r="WT130" i="3"/>
  <c r="WV160" i="3"/>
  <c r="ZE181" i="3"/>
  <c r="ZC79" i="3"/>
  <c r="WS41" i="3"/>
  <c r="ZE15" i="3"/>
  <c r="WV52" i="3"/>
  <c r="VP93" i="3"/>
  <c r="WV142" i="3"/>
  <c r="VM105" i="3"/>
  <c r="VP136" i="3"/>
  <c r="NW86" i="3"/>
  <c r="OF86" i="3"/>
  <c r="NL86" i="3" s="1"/>
  <c r="LB221" i="3"/>
  <c r="LB208" i="3"/>
  <c r="LB220" i="3"/>
  <c r="LB218" i="3"/>
  <c r="LB222" i="3" s="1"/>
  <c r="LB219" i="3"/>
  <c r="KY3" i="3"/>
  <c r="YA9" i="3"/>
  <c r="AAJ9" i="3"/>
  <c r="XX189" i="3"/>
  <c r="AAG189" i="3"/>
  <c r="XX60" i="3"/>
  <c r="AAG60" i="3"/>
  <c r="VP107" i="3"/>
  <c r="AAJ47" i="3"/>
  <c r="YA47" i="3"/>
  <c r="YB192" i="3"/>
  <c r="AAK192" i="3"/>
  <c r="XX107" i="3"/>
  <c r="AAG107" i="3"/>
  <c r="VP160" i="3"/>
  <c r="WT19" i="3"/>
  <c r="WS63" i="3"/>
  <c r="WV154" i="3"/>
  <c r="ZE164" i="3"/>
  <c r="ZB193" i="3"/>
  <c r="ZC14" i="3"/>
  <c r="ZB98" i="3"/>
  <c r="ZB99" i="3"/>
  <c r="ZC49" i="3"/>
  <c r="WT99" i="3"/>
  <c r="WV83" i="3"/>
  <c r="WS37" i="3"/>
  <c r="ZB170" i="3"/>
  <c r="ZB188" i="3"/>
  <c r="VP172" i="3"/>
  <c r="ZC69" i="3"/>
  <c r="WV99" i="3"/>
  <c r="ZC159" i="3"/>
  <c r="VN190" i="3"/>
  <c r="VM155" i="3"/>
  <c r="VP53" i="3"/>
  <c r="VS3" i="3"/>
  <c r="NV79" i="3"/>
  <c r="KX79" i="3"/>
  <c r="NK79" i="3" s="1"/>
  <c r="AAG23" i="3"/>
  <c r="XX23" i="3"/>
  <c r="VS191" i="3"/>
  <c r="NV19" i="3"/>
  <c r="KX19" i="3"/>
  <c r="NK19" i="3" s="1"/>
  <c r="YA85" i="3"/>
  <c r="AAJ85" i="3"/>
  <c r="VP165" i="3"/>
  <c r="VN160" i="3"/>
  <c r="ZC122" i="3"/>
  <c r="ZB150" i="3"/>
  <c r="WS136" i="3"/>
  <c r="WT50" i="3"/>
  <c r="ZB162" i="3"/>
  <c r="WS72" i="3"/>
  <c r="ZB198" i="3"/>
  <c r="WV152" i="3"/>
  <c r="WV29" i="3"/>
  <c r="ZE187" i="3"/>
  <c r="ZC30" i="3"/>
  <c r="ZC146" i="3"/>
  <c r="ZC121" i="3"/>
  <c r="WS87" i="3"/>
  <c r="VR52" i="3"/>
  <c r="VM123" i="3"/>
  <c r="VN52" i="3"/>
  <c r="VP144" i="3"/>
  <c r="VS16" i="3"/>
  <c r="NX167" i="3"/>
  <c r="QJ167" i="3"/>
  <c r="NM167" i="3" s="1"/>
  <c r="VN136" i="3"/>
  <c r="VM12" i="3"/>
  <c r="VP177" i="3"/>
  <c r="OF7" i="3"/>
  <c r="NL7" i="3" s="1"/>
  <c r="NW7" i="3"/>
  <c r="VS130" i="3"/>
  <c r="VM86" i="3"/>
  <c r="ZE76" i="3"/>
  <c r="ZE144" i="3"/>
  <c r="ZE166" i="3"/>
  <c r="WT7" i="3"/>
  <c r="ZE148" i="3"/>
  <c r="ZE178" i="3"/>
  <c r="ZC134" i="3"/>
  <c r="WT92" i="3"/>
  <c r="WT163" i="3"/>
  <c r="WY204" i="3"/>
  <c r="WY206" i="3" s="1"/>
  <c r="ZB132" i="3"/>
  <c r="ZE195" i="3"/>
  <c r="WV6" i="3"/>
  <c r="WT194" i="3"/>
  <c r="VP60" i="3"/>
  <c r="ZB169" i="3"/>
  <c r="ZB46" i="3"/>
  <c r="ZB52" i="3"/>
  <c r="ZC188" i="3"/>
  <c r="VN144" i="3"/>
  <c r="VN26" i="3"/>
  <c r="KX85" i="3"/>
  <c r="NK85" i="3" s="1"/>
  <c r="NV85" i="3"/>
  <c r="VO44" i="3"/>
  <c r="VM52" i="3"/>
  <c r="NV67" i="3"/>
  <c r="KX67" i="3"/>
  <c r="NK67" i="3" s="1"/>
  <c r="NV10" i="3"/>
  <c r="KX10" i="3"/>
  <c r="NK10" i="3" s="1"/>
  <c r="VP23" i="3"/>
  <c r="NX46" i="3"/>
  <c r="QJ46" i="3"/>
  <c r="NM46" i="3" s="1"/>
  <c r="VP62" i="3"/>
  <c r="WS137" i="3"/>
  <c r="WV108" i="3"/>
  <c r="ZE110" i="3"/>
  <c r="ZB161" i="3"/>
  <c r="WV47" i="3"/>
  <c r="ZC118" i="3"/>
  <c r="ZC148" i="3"/>
  <c r="WT74" i="3"/>
  <c r="WV82" i="3"/>
  <c r="WV41" i="3"/>
  <c r="ZE174" i="3"/>
  <c r="ZB159" i="3"/>
  <c r="WT198" i="3"/>
  <c r="ZE31" i="3"/>
  <c r="ZC59" i="3"/>
  <c r="WW204" i="3"/>
  <c r="WW206" i="3" s="1"/>
  <c r="WS3" i="3"/>
  <c r="WT103" i="3"/>
  <c r="KX68" i="3"/>
  <c r="NK68" i="3" s="1"/>
  <c r="NV68" i="3"/>
  <c r="VP44" i="3"/>
  <c r="WT193" i="3"/>
  <c r="ZE158" i="3"/>
  <c r="WV17" i="3"/>
  <c r="YP204" i="3"/>
  <c r="YP206" i="3" s="1"/>
  <c r="WS27" i="3"/>
  <c r="KX87" i="3"/>
  <c r="NK87" i="3" s="1"/>
  <c r="NV87" i="3"/>
  <c r="VO117" i="3"/>
  <c r="VN79" i="3"/>
  <c r="VS142" i="3"/>
  <c r="VM113" i="3"/>
  <c r="VR76" i="3"/>
  <c r="NX129" i="3"/>
  <c r="QJ129" i="3"/>
  <c r="NM129" i="3" s="1"/>
  <c r="VO54" i="3"/>
  <c r="VO167" i="3"/>
  <c r="VO68" i="3"/>
  <c r="OF55" i="3"/>
  <c r="NL55" i="3" s="1"/>
  <c r="NW55" i="3"/>
  <c r="VS7" i="3"/>
  <c r="WV183" i="3"/>
  <c r="WS110" i="3"/>
  <c r="WT89" i="3"/>
  <c r="ZC48" i="3"/>
  <c r="ZB138" i="3"/>
  <c r="XE204" i="3"/>
  <c r="XE206" i="3" s="1"/>
  <c r="ZE198" i="3"/>
  <c r="WT152" i="3"/>
  <c r="ZB186" i="3"/>
  <c r="WS154" i="3"/>
  <c r="WT94" i="3"/>
  <c r="ZC186" i="3"/>
  <c r="WV169" i="3"/>
  <c r="WT168" i="3"/>
  <c r="ZE46" i="3"/>
  <c r="ZB32" i="3"/>
  <c r="WT38" i="3"/>
  <c r="VR141" i="3"/>
  <c r="XI204" i="3"/>
  <c r="XI206" i="3" s="1"/>
  <c r="VP3" i="3"/>
  <c r="YB190" i="3"/>
  <c r="AAK190" i="3"/>
  <c r="AAG33" i="3"/>
  <c r="XX33" i="3"/>
  <c r="AAE107" i="3"/>
  <c r="XV107" i="3"/>
  <c r="QJ105" i="3"/>
  <c r="NM105" i="3" s="1"/>
  <c r="NX105" i="3"/>
  <c r="NW53" i="3"/>
  <c r="OF53" i="3"/>
  <c r="NL53" i="3" s="1"/>
  <c r="VP89" i="3"/>
  <c r="VP37" i="3"/>
  <c r="OF80" i="3"/>
  <c r="NL80" i="3" s="1"/>
  <c r="NW80" i="3"/>
  <c r="XV130" i="3"/>
  <c r="AAE130" i="3"/>
  <c r="VP145" i="3"/>
  <c r="KX123" i="3"/>
  <c r="NK123" i="3" s="1"/>
  <c r="NV123" i="3"/>
  <c r="NV177" i="3"/>
  <c r="KX177" i="3"/>
  <c r="NK177" i="3" s="1"/>
  <c r="YA117" i="3"/>
  <c r="AAJ117" i="3"/>
  <c r="AAG119" i="3"/>
  <c r="XX119" i="3"/>
  <c r="YB55" i="3"/>
  <c r="AAK55" i="3"/>
  <c r="VN107" i="3"/>
  <c r="VN141" i="3"/>
  <c r="AAG144" i="3"/>
  <c r="XX144" i="3"/>
  <c r="NW122" i="3"/>
  <c r="OF122" i="3"/>
  <c r="NL122" i="3" s="1"/>
  <c r="QJ113" i="3"/>
  <c r="NM113" i="3" s="1"/>
  <c r="NX113" i="3"/>
  <c r="NX117" i="3"/>
  <c r="QJ117" i="3"/>
  <c r="NM117" i="3" s="1"/>
  <c r="VP110" i="3"/>
  <c r="AAK45" i="3"/>
  <c r="YB45" i="3"/>
  <c r="YB87" i="3"/>
  <c r="AAK87" i="3"/>
  <c r="VP141" i="3"/>
  <c r="QJ144" i="3"/>
  <c r="NM144" i="3" s="1"/>
  <c r="NX144" i="3"/>
  <c r="AAE85" i="3"/>
  <c r="XV85" i="3"/>
  <c r="AAE117" i="3"/>
  <c r="XV117" i="3"/>
  <c r="VN55" i="3"/>
  <c r="XX130" i="3"/>
  <c r="AAG130" i="3"/>
  <c r="WT199" i="3"/>
  <c r="ZC43" i="3"/>
  <c r="WV27" i="3"/>
  <c r="WT129" i="3"/>
  <c r="WV49" i="3"/>
  <c r="YA62" i="3"/>
  <c r="AAJ62" i="3"/>
  <c r="YB119" i="3"/>
  <c r="AAK119" i="3"/>
  <c r="NX183" i="3"/>
  <c r="QJ183" i="3"/>
  <c r="NM183" i="3" s="1"/>
  <c r="VP184" i="3"/>
  <c r="VM167" i="3"/>
  <c r="KX65" i="3"/>
  <c r="NK65" i="3" s="1"/>
  <c r="NV65" i="3"/>
  <c r="OF67" i="3"/>
  <c r="NL67" i="3" s="1"/>
  <c r="NW67" i="3"/>
  <c r="AAK19" i="3"/>
  <c r="YB19" i="3"/>
  <c r="VP49" i="3"/>
  <c r="VN76" i="3"/>
  <c r="KX194" i="3"/>
  <c r="NK194" i="3" s="1"/>
  <c r="NV194" i="3"/>
  <c r="WV103" i="3"/>
  <c r="ZB17" i="3"/>
  <c r="WT90" i="3"/>
  <c r="WV23" i="3"/>
  <c r="ZE186" i="3"/>
  <c r="ZC130" i="3"/>
  <c r="WT4" i="3"/>
  <c r="WV181" i="3"/>
  <c r="WT79" i="3"/>
  <c r="WV165" i="3"/>
  <c r="ZB41" i="3"/>
  <c r="WV15" i="3"/>
  <c r="AAK84" i="3"/>
  <c r="YB84" i="3"/>
  <c r="ZE70" i="3"/>
  <c r="XX9" i="3"/>
  <c r="AAG9" i="3"/>
  <c r="XX134" i="3"/>
  <c r="AAG134" i="3"/>
  <c r="VM194" i="3"/>
  <c r="AAG39" i="3"/>
  <c r="XX39" i="3"/>
  <c r="VN23" i="3"/>
  <c r="VM145" i="3"/>
  <c r="OF107" i="3"/>
  <c r="NL107" i="3" s="1"/>
  <c r="NW107" i="3"/>
  <c r="YA165" i="3"/>
  <c r="AAJ165" i="3"/>
  <c r="VN194" i="3"/>
  <c r="VM191" i="3"/>
  <c r="VM141" i="3"/>
  <c r="WV34" i="3"/>
  <c r="WS77" i="3"/>
  <c r="ZE154" i="3"/>
  <c r="ZE143" i="3"/>
  <c r="WS102" i="3"/>
  <c r="ZE90" i="3"/>
  <c r="WT137" i="3"/>
  <c r="WS193" i="3"/>
  <c r="ZE50" i="3"/>
  <c r="ZC81" i="3"/>
  <c r="YC204" i="3"/>
  <c r="YC206" i="3" s="1"/>
  <c r="ZE200" i="3"/>
  <c r="WS98" i="3"/>
  <c r="WS99" i="3"/>
  <c r="WT49" i="3"/>
  <c r="ZC99" i="3"/>
  <c r="VP135" i="3"/>
  <c r="VS165" i="3"/>
  <c r="WT69" i="3"/>
  <c r="ZE99" i="3"/>
  <c r="WT159" i="3"/>
  <c r="YA26" i="3"/>
  <c r="AAJ26" i="3"/>
  <c r="YA66" i="3"/>
  <c r="AAJ66" i="3"/>
  <c r="VM136" i="3"/>
  <c r="VS37" i="3"/>
  <c r="AAJ86" i="3"/>
  <c r="YA86" i="3"/>
  <c r="OF46" i="3"/>
  <c r="NL46" i="3" s="1"/>
  <c r="NW46" i="3"/>
  <c r="VS89" i="3"/>
  <c r="VS88" i="3"/>
  <c r="VN49" i="3"/>
  <c r="WS25" i="3"/>
  <c r="ZB147" i="3"/>
  <c r="ZE113" i="3"/>
  <c r="WV131" i="3"/>
  <c r="WV187" i="3"/>
  <c r="WZ204" i="3"/>
  <c r="WZ206" i="3" s="1"/>
  <c r="WS191" i="3"/>
  <c r="ZE64" i="3"/>
  <c r="VS4" i="3"/>
  <c r="WV88" i="3"/>
  <c r="ZE141" i="3"/>
  <c r="WT20" i="3"/>
  <c r="ZB157" i="3"/>
  <c r="ZE39" i="3"/>
  <c r="ZE147" i="3"/>
  <c r="XX145" i="3"/>
  <c r="AAG145" i="3"/>
  <c r="AAG55" i="3"/>
  <c r="XX55" i="3"/>
  <c r="KX105" i="3"/>
  <c r="NK105" i="3" s="1"/>
  <c r="NV105" i="3"/>
  <c r="VR183" i="3"/>
  <c r="VN155" i="3"/>
  <c r="QJ87" i="3"/>
  <c r="NM87" i="3" s="1"/>
  <c r="NX87" i="3"/>
  <c r="VP85" i="3"/>
  <c r="VS85" i="3"/>
  <c r="VP65" i="3"/>
  <c r="VR172" i="3"/>
  <c r="VP87" i="3"/>
  <c r="VN93" i="3"/>
  <c r="WV76" i="3"/>
  <c r="WV85" i="3"/>
  <c r="ZC167" i="3"/>
  <c r="WV148" i="3"/>
  <c r="ZB163" i="3"/>
  <c r="WV48" i="3"/>
  <c r="WT85" i="3"/>
  <c r="WV80" i="3"/>
  <c r="ZE100" i="3"/>
  <c r="ZC156" i="3"/>
  <c r="ZE6" i="3"/>
  <c r="ZE68" i="3"/>
  <c r="ZB124" i="3"/>
  <c r="ZC22" i="3"/>
  <c r="ZB168" i="3"/>
  <c r="ZC42" i="3"/>
  <c r="WT175" i="3"/>
  <c r="ZB23" i="3"/>
  <c r="WS151" i="3"/>
  <c r="WV145" i="3"/>
  <c r="VR105" i="3"/>
  <c r="WV30" i="3"/>
  <c r="WT187" i="3"/>
  <c r="WS95" i="3"/>
  <c r="WT113" i="3"/>
  <c r="WS46" i="3"/>
  <c r="WS52" i="3"/>
  <c r="WT188" i="3"/>
  <c r="OF199" i="3"/>
  <c r="NL199" i="3" s="1"/>
  <c r="NW199" i="3"/>
  <c r="VN53" i="3"/>
  <c r="OF54" i="3"/>
  <c r="NL54" i="3" s="1"/>
  <c r="NW54" i="3"/>
  <c r="VM62" i="3"/>
  <c r="KX11" i="3"/>
  <c r="NK11" i="3" s="1"/>
  <c r="NV11" i="3"/>
  <c r="VM4" i="3"/>
  <c r="OF172" i="3"/>
  <c r="NL172" i="3" s="1"/>
  <c r="NW172" i="3"/>
  <c r="NV93" i="3"/>
  <c r="KX93" i="3"/>
  <c r="NK93" i="3" s="1"/>
  <c r="VS86" i="3"/>
  <c r="VR39" i="3"/>
  <c r="VM142" i="3"/>
  <c r="WV140" i="3"/>
  <c r="ZC104" i="3"/>
  <c r="ZB153" i="3"/>
  <c r="WV67" i="3"/>
  <c r="ZB43" i="3"/>
  <c r="WV111" i="3"/>
  <c r="ZC129" i="3"/>
  <c r="WV174" i="3"/>
  <c r="WS74" i="3"/>
  <c r="ZC16" i="3"/>
  <c r="ZC58" i="3"/>
  <c r="ZC5" i="3"/>
  <c r="ZC212" i="3" s="1"/>
  <c r="WV87" i="3"/>
  <c r="WT59" i="3"/>
  <c r="ZB166" i="3"/>
  <c r="WS60" i="3"/>
  <c r="VO129" i="3"/>
  <c r="VP155" i="3"/>
  <c r="KX54" i="3"/>
  <c r="NK54" i="3" s="1"/>
  <c r="NV54" i="3"/>
  <c r="ZC193" i="3"/>
  <c r="WV158" i="3"/>
  <c r="ZC83" i="3"/>
  <c r="WT115" i="3"/>
  <c r="ZE170" i="3"/>
  <c r="WV182" i="3"/>
  <c r="ZB27" i="3"/>
  <c r="WV115" i="3"/>
  <c r="QJ189" i="3"/>
  <c r="NM189" i="3" s="1"/>
  <c r="NX189" i="3"/>
  <c r="VP189" i="3"/>
  <c r="KX173" i="3"/>
  <c r="NK173" i="3" s="1"/>
  <c r="NV173" i="3"/>
  <c r="OF141" i="3"/>
  <c r="NL141" i="3" s="1"/>
  <c r="NW141" i="3"/>
  <c r="VN193" i="3"/>
  <c r="NX65" i="3"/>
  <c r="QJ65" i="3"/>
  <c r="NM65" i="3" s="1"/>
  <c r="NX39" i="3"/>
  <c r="QJ39" i="3"/>
  <c r="NM39" i="3" s="1"/>
  <c r="OF183" i="3"/>
  <c r="NL183" i="3" s="1"/>
  <c r="NW183" i="3"/>
  <c r="VN85" i="3"/>
  <c r="NX184" i="3"/>
  <c r="QJ184" i="3"/>
  <c r="NM184" i="3" s="1"/>
  <c r="VM53" i="3"/>
  <c r="ZB110" i="3"/>
  <c r="WS138" i="3"/>
  <c r="WV127" i="3"/>
  <c r="WV198" i="3"/>
  <c r="ZC152" i="3"/>
  <c r="WS186" i="3"/>
  <c r="ZE126" i="3"/>
  <c r="ZC120" i="3"/>
  <c r="WT91" i="3"/>
  <c r="WS158" i="3"/>
  <c r="WV25" i="3"/>
  <c r="ZE175" i="3"/>
  <c r="VN80" i="3"/>
  <c r="ZD76" i="3" l="1"/>
  <c r="XY37" i="3"/>
  <c r="AAH37" i="3"/>
  <c r="AAH105" i="3"/>
  <c r="XY105" i="3"/>
  <c r="AAH130" i="3"/>
  <c r="XY130" i="3"/>
  <c r="XX146" i="3"/>
  <c r="AAG146" i="3"/>
  <c r="AAG101" i="3"/>
  <c r="XX101" i="3"/>
  <c r="YB157" i="3"/>
  <c r="AAK157" i="3"/>
  <c r="AAE147" i="3"/>
  <c r="XV147" i="3"/>
  <c r="XV108" i="3"/>
  <c r="AAE108" i="3"/>
  <c r="XV164" i="3"/>
  <c r="AAE164" i="3"/>
  <c r="XW121" i="3"/>
  <c r="AAF121" i="3"/>
  <c r="XW179" i="3"/>
  <c r="AAF179" i="3"/>
  <c r="AAE46" i="3"/>
  <c r="XV46" i="3"/>
  <c r="XY54" i="3"/>
  <c r="AAH54" i="3"/>
  <c r="AAE65" i="3"/>
  <c r="XV65" i="3"/>
  <c r="XW19" i="3"/>
  <c r="AAF19" i="3"/>
  <c r="YB77" i="3"/>
  <c r="AAK77" i="3"/>
  <c r="AAK128" i="3"/>
  <c r="YB128" i="3"/>
  <c r="AAK56" i="3"/>
  <c r="YB56" i="3"/>
  <c r="AAK17" i="3"/>
  <c r="YB17" i="3"/>
  <c r="XW46" i="3"/>
  <c r="AAF46" i="3"/>
  <c r="XY124" i="3"/>
  <c r="AAH124" i="3"/>
  <c r="AAH197" i="3"/>
  <c r="XY197" i="3"/>
  <c r="XY185" i="3"/>
  <c r="AAH185" i="3"/>
  <c r="AAE142" i="3"/>
  <c r="XV142" i="3"/>
  <c r="XW155" i="3"/>
  <c r="AAF155" i="3"/>
  <c r="YB89" i="3"/>
  <c r="AAK89" i="3"/>
  <c r="YX17" i="3"/>
  <c r="XY141" i="3"/>
  <c r="AAH141" i="3"/>
  <c r="YA141" i="3"/>
  <c r="AAJ141" i="3"/>
  <c r="XX68" i="3"/>
  <c r="AAG68" i="3"/>
  <c r="XW79" i="3"/>
  <c r="AAF79" i="3"/>
  <c r="AAE86" i="3"/>
  <c r="XV86" i="3"/>
  <c r="AAK3" i="3"/>
  <c r="YB3" i="3"/>
  <c r="VS206" i="3"/>
  <c r="VS207" i="3"/>
  <c r="XW145" i="3"/>
  <c r="AAF145" i="3"/>
  <c r="AAG166" i="3"/>
  <c r="XX166" i="3"/>
  <c r="AAG161" i="3"/>
  <c r="XX161" i="3"/>
  <c r="XX90" i="3"/>
  <c r="AAG90" i="3"/>
  <c r="XX197" i="3"/>
  <c r="AAG197" i="3"/>
  <c r="AAG27" i="3"/>
  <c r="XX27" i="3"/>
  <c r="AAG70" i="3"/>
  <c r="XX70" i="3"/>
  <c r="XX151" i="3"/>
  <c r="AAG151" i="3"/>
  <c r="XX176" i="3"/>
  <c r="AAG176" i="3"/>
  <c r="XX102" i="3"/>
  <c r="AAG102" i="3"/>
  <c r="AAG20" i="3"/>
  <c r="XX20" i="3"/>
  <c r="AAG126" i="3"/>
  <c r="XX126" i="3"/>
  <c r="AAG95" i="3"/>
  <c r="XX95" i="3"/>
  <c r="XX168" i="3"/>
  <c r="AAG168" i="3"/>
  <c r="XX152" i="3"/>
  <c r="AAG152" i="3"/>
  <c r="AAG147" i="3"/>
  <c r="XX147" i="3"/>
  <c r="AAF31" i="3"/>
  <c r="XW31" i="3"/>
  <c r="XW105" i="3"/>
  <c r="AAF105" i="3"/>
  <c r="YX195" i="3"/>
  <c r="YB141" i="3"/>
  <c r="AAK141" i="3"/>
  <c r="ZA119" i="3"/>
  <c r="AAE103" i="3"/>
  <c r="XV103" i="3"/>
  <c r="XV14" i="3"/>
  <c r="AAE14" i="3"/>
  <c r="AAE102" i="3"/>
  <c r="XV102" i="3"/>
  <c r="WU102" i="3" s="1"/>
  <c r="AAE36" i="3"/>
  <c r="XV36" i="3"/>
  <c r="AAE56" i="3"/>
  <c r="XV56" i="3"/>
  <c r="XV154" i="3"/>
  <c r="AAE154" i="3"/>
  <c r="XV120" i="3"/>
  <c r="AAE120" i="3"/>
  <c r="XV115" i="3"/>
  <c r="AAE115" i="3"/>
  <c r="XV97" i="3"/>
  <c r="AAE97" i="3"/>
  <c r="AAE139" i="3"/>
  <c r="XV139" i="3"/>
  <c r="AAE50" i="3"/>
  <c r="XV50" i="3"/>
  <c r="WU50" i="3" s="1"/>
  <c r="XV40" i="3"/>
  <c r="AAE40" i="3"/>
  <c r="XV95" i="3"/>
  <c r="AAE95" i="3"/>
  <c r="XV158" i="3"/>
  <c r="AAE158" i="3"/>
  <c r="XV156" i="3"/>
  <c r="AAE156" i="3"/>
  <c r="ZD156" i="3" s="1"/>
  <c r="XY58" i="3"/>
  <c r="AAH58" i="3"/>
  <c r="XW159" i="3"/>
  <c r="AAF159" i="3"/>
  <c r="XW132" i="3"/>
  <c r="AAF132" i="3"/>
  <c r="XW161" i="3"/>
  <c r="AAF161" i="3"/>
  <c r="XW51" i="3"/>
  <c r="AAF51" i="3"/>
  <c r="AAF95" i="3"/>
  <c r="XW95" i="3"/>
  <c r="XW36" i="3"/>
  <c r="AAF36" i="3"/>
  <c r="XW99" i="3"/>
  <c r="AAF99" i="3"/>
  <c r="XW90" i="3"/>
  <c r="AAF90" i="3"/>
  <c r="AAF114" i="3"/>
  <c r="XW114" i="3"/>
  <c r="XW139" i="3"/>
  <c r="AAF139" i="3"/>
  <c r="XW185" i="3"/>
  <c r="AAF185" i="3"/>
  <c r="AAF153" i="3"/>
  <c r="XW153" i="3"/>
  <c r="XW78" i="3"/>
  <c r="AAF78" i="3"/>
  <c r="XW133" i="3"/>
  <c r="AAF133" i="3"/>
  <c r="XW154" i="3"/>
  <c r="AAF154" i="3"/>
  <c r="YA162" i="3"/>
  <c r="AAJ162" i="3"/>
  <c r="AAE122" i="3"/>
  <c r="XV122" i="3"/>
  <c r="XV160" i="3"/>
  <c r="AAE160" i="3"/>
  <c r="XY11" i="3"/>
  <c r="AAH11" i="3"/>
  <c r="AAH96" i="3"/>
  <c r="XY96" i="3"/>
  <c r="XX61" i="3"/>
  <c r="AAG61" i="3"/>
  <c r="XV7" i="3"/>
  <c r="AAE7" i="3"/>
  <c r="XV47" i="3"/>
  <c r="WU47" i="3" s="1"/>
  <c r="AAE47" i="3"/>
  <c r="AAE134" i="3"/>
  <c r="XV134" i="3"/>
  <c r="AAJ155" i="3"/>
  <c r="YA155" i="3"/>
  <c r="AAJ198" i="3"/>
  <c r="YA198" i="3"/>
  <c r="YA23" i="3"/>
  <c r="AAJ23" i="3"/>
  <c r="AAJ73" i="3"/>
  <c r="YA73" i="3"/>
  <c r="YA146" i="3"/>
  <c r="AAJ146" i="3"/>
  <c r="YA74" i="3"/>
  <c r="AAJ74" i="3"/>
  <c r="YA13" i="3"/>
  <c r="AAJ13" i="3"/>
  <c r="AAJ168" i="3"/>
  <c r="YA168" i="3"/>
  <c r="YA114" i="3"/>
  <c r="AAJ114" i="3"/>
  <c r="AAJ101" i="3"/>
  <c r="YA101" i="3"/>
  <c r="AAJ175" i="3"/>
  <c r="YA175" i="3"/>
  <c r="YA188" i="3"/>
  <c r="AAJ188" i="3"/>
  <c r="YA115" i="3"/>
  <c r="AAJ115" i="3"/>
  <c r="AAJ5" i="3"/>
  <c r="YA5" i="3"/>
  <c r="YA63" i="3"/>
  <c r="AAJ63" i="3"/>
  <c r="AAJ176" i="3"/>
  <c r="YA176" i="3"/>
  <c r="ZA36" i="3"/>
  <c r="YB116" i="3"/>
  <c r="AAK116" i="3"/>
  <c r="AAE39" i="3"/>
  <c r="XV39" i="3"/>
  <c r="ZA191" i="3"/>
  <c r="XW142" i="3"/>
  <c r="AAF142" i="3"/>
  <c r="XW62" i="3"/>
  <c r="AAF62" i="3"/>
  <c r="XY104" i="3"/>
  <c r="AAH104" i="3"/>
  <c r="ZA14" i="3"/>
  <c r="XW123" i="3"/>
  <c r="AAF123" i="3"/>
  <c r="ZA111" i="3"/>
  <c r="YB58" i="3"/>
  <c r="AAK58" i="3"/>
  <c r="AAK101" i="3"/>
  <c r="YB101" i="3"/>
  <c r="AAK48" i="3"/>
  <c r="YB48" i="3"/>
  <c r="YB23" i="3"/>
  <c r="AAK23" i="3"/>
  <c r="YB20" i="3"/>
  <c r="AAK20" i="3"/>
  <c r="AAK194" i="3"/>
  <c r="YB194" i="3"/>
  <c r="YB34" i="3"/>
  <c r="AAK34" i="3"/>
  <c r="AAK164" i="3"/>
  <c r="YB164" i="3"/>
  <c r="YB109" i="3"/>
  <c r="AAK109" i="3"/>
  <c r="YB181" i="3"/>
  <c r="AAK181" i="3"/>
  <c r="YB94" i="3"/>
  <c r="AAK94" i="3"/>
  <c r="AAK82" i="3"/>
  <c r="YB82" i="3"/>
  <c r="AAK195" i="3"/>
  <c r="YB195" i="3"/>
  <c r="AAK63" i="3"/>
  <c r="YB63" i="3"/>
  <c r="YB143" i="3"/>
  <c r="AAK143" i="3"/>
  <c r="AAK137" i="3"/>
  <c r="YB137" i="3"/>
  <c r="XY33" i="3"/>
  <c r="AAH33" i="3"/>
  <c r="VN206" i="3"/>
  <c r="AAH43" i="3"/>
  <c r="XY43" i="3"/>
  <c r="XY100" i="3"/>
  <c r="AAH100" i="3"/>
  <c r="AAH114" i="3"/>
  <c r="XY114" i="3"/>
  <c r="AAH195" i="3"/>
  <c r="XY195" i="3"/>
  <c r="XY148" i="3"/>
  <c r="AAH148" i="3"/>
  <c r="AAH34" i="3"/>
  <c r="XY34" i="3"/>
  <c r="XY71" i="3"/>
  <c r="AAH71" i="3"/>
  <c r="AAH102" i="3"/>
  <c r="XY102" i="3"/>
  <c r="XY14" i="3"/>
  <c r="AAH14" i="3"/>
  <c r="XY92" i="3"/>
  <c r="AAH92" i="3"/>
  <c r="XY57" i="3"/>
  <c r="AAH57" i="3"/>
  <c r="AAH200" i="3"/>
  <c r="XY200" i="3"/>
  <c r="AAH90" i="3"/>
  <c r="XY90" i="3"/>
  <c r="XY18" i="3"/>
  <c r="AAH18" i="3"/>
  <c r="XY152" i="3"/>
  <c r="AAH152" i="3"/>
  <c r="AAG42" i="3"/>
  <c r="XX42" i="3"/>
  <c r="AAG34" i="3"/>
  <c r="XX34" i="3"/>
  <c r="XV166" i="3"/>
  <c r="AAE166" i="3"/>
  <c r="AAE132" i="3"/>
  <c r="XV132" i="3"/>
  <c r="WU132" i="3" s="1"/>
  <c r="XW27" i="3"/>
  <c r="AAF27" i="3"/>
  <c r="XW138" i="3"/>
  <c r="AAF138" i="3"/>
  <c r="XW70" i="3"/>
  <c r="AAF70" i="3"/>
  <c r="YX199" i="3"/>
  <c r="YA36" i="3"/>
  <c r="AAJ36" i="3"/>
  <c r="AAJ170" i="3"/>
  <c r="YA170" i="3"/>
  <c r="AAJ77" i="3"/>
  <c r="YA77" i="3"/>
  <c r="XW66" i="3"/>
  <c r="AAF66" i="3"/>
  <c r="XX53" i="3"/>
  <c r="AAG53" i="3"/>
  <c r="YA157" i="3"/>
  <c r="AAJ157" i="3"/>
  <c r="AAK146" i="3"/>
  <c r="YB146" i="3"/>
  <c r="AAK24" i="3"/>
  <c r="YB24" i="3"/>
  <c r="XY156" i="3"/>
  <c r="AAH156" i="3"/>
  <c r="XY126" i="3"/>
  <c r="AAH126" i="3"/>
  <c r="XY166" i="3"/>
  <c r="AAH166" i="3"/>
  <c r="AAH48" i="3"/>
  <c r="XY48" i="3"/>
  <c r="XW93" i="3"/>
  <c r="AAF93" i="3"/>
  <c r="AAF193" i="3"/>
  <c r="XW193" i="3"/>
  <c r="YA39" i="3"/>
  <c r="AAJ39" i="3"/>
  <c r="XY87" i="3"/>
  <c r="AAH87" i="3"/>
  <c r="YA183" i="3"/>
  <c r="AAJ183" i="3"/>
  <c r="XW55" i="3"/>
  <c r="AAF55" i="3"/>
  <c r="XY89" i="3"/>
  <c r="AAH89" i="3"/>
  <c r="XX167" i="3"/>
  <c r="AAG167" i="3"/>
  <c r="XX117" i="3"/>
  <c r="AAG117" i="3"/>
  <c r="AAH44" i="3"/>
  <c r="XY44" i="3"/>
  <c r="AAK130" i="3"/>
  <c r="YB130" i="3"/>
  <c r="YB16" i="3"/>
  <c r="AAK16" i="3"/>
  <c r="YX198" i="3"/>
  <c r="AAH53" i="3"/>
  <c r="XY53" i="3"/>
  <c r="AAH172" i="3"/>
  <c r="XY172" i="3"/>
  <c r="AAH93" i="3"/>
  <c r="XY93" i="3"/>
  <c r="AAF113" i="3"/>
  <c r="XW113" i="3"/>
  <c r="XX137" i="3"/>
  <c r="AAG137" i="3"/>
  <c r="AAG50" i="3"/>
  <c r="XX50" i="3"/>
  <c r="XX14" i="3"/>
  <c r="AAG14" i="3"/>
  <c r="XX115" i="3"/>
  <c r="AAG115" i="3"/>
  <c r="AAG188" i="3"/>
  <c r="XX188" i="3"/>
  <c r="AAG8" i="3"/>
  <c r="XX8" i="3"/>
  <c r="AAG139" i="3"/>
  <c r="XX139" i="3"/>
  <c r="AAG78" i="3"/>
  <c r="XX78" i="3"/>
  <c r="AAG153" i="3"/>
  <c r="XX153" i="3"/>
  <c r="AAG112" i="3"/>
  <c r="XX112" i="3"/>
  <c r="AAG24" i="3"/>
  <c r="XX24" i="3"/>
  <c r="XX159" i="3"/>
  <c r="AAG159" i="3"/>
  <c r="XX106" i="3"/>
  <c r="AAG106" i="3"/>
  <c r="XX163" i="3"/>
  <c r="AAG163" i="3"/>
  <c r="XX13" i="3"/>
  <c r="AAG13" i="3"/>
  <c r="XY10" i="3"/>
  <c r="AAH10" i="3"/>
  <c r="AAK80" i="3"/>
  <c r="YB80" i="3"/>
  <c r="AAE48" i="3"/>
  <c r="XV48" i="3"/>
  <c r="AAE185" i="3"/>
  <c r="XV185" i="3"/>
  <c r="AAE198" i="3"/>
  <c r="XV198" i="3"/>
  <c r="WU198" i="3" s="1"/>
  <c r="XV100" i="3"/>
  <c r="AAE100" i="3"/>
  <c r="XV32" i="3"/>
  <c r="AAE32" i="3"/>
  <c r="XV114" i="3"/>
  <c r="AAE114" i="3"/>
  <c r="AAE170" i="3"/>
  <c r="XV170" i="3"/>
  <c r="WU170" i="3" s="1"/>
  <c r="AAE195" i="3"/>
  <c r="XV195" i="3"/>
  <c r="AAE42" i="3"/>
  <c r="XV42" i="3"/>
  <c r="AAE199" i="3"/>
  <c r="XV199" i="3"/>
  <c r="XV8" i="3"/>
  <c r="AAE8" i="3"/>
  <c r="AAE70" i="3"/>
  <c r="XV70" i="3"/>
  <c r="XV13" i="3"/>
  <c r="AAE13" i="3"/>
  <c r="AAE35" i="3"/>
  <c r="XV35" i="3"/>
  <c r="XV163" i="3"/>
  <c r="AAE163" i="3"/>
  <c r="AAF43" i="3"/>
  <c r="XW43" i="3"/>
  <c r="AAF197" i="3"/>
  <c r="XW197" i="3"/>
  <c r="XW162" i="3"/>
  <c r="AAF162" i="3"/>
  <c r="AAF149" i="3"/>
  <c r="XW149" i="3"/>
  <c r="AAF125" i="3"/>
  <c r="XW125" i="3"/>
  <c r="AAF21" i="3"/>
  <c r="XW21" i="3"/>
  <c r="XW18" i="3"/>
  <c r="AAF18" i="3"/>
  <c r="XW101" i="3"/>
  <c r="AAF101" i="3"/>
  <c r="XW82" i="3"/>
  <c r="AAF82" i="3"/>
  <c r="XW195" i="3"/>
  <c r="AAF195" i="3"/>
  <c r="XW170" i="3"/>
  <c r="AAF170" i="3"/>
  <c r="XW100" i="3"/>
  <c r="AAF100" i="3"/>
  <c r="XW156" i="3"/>
  <c r="AAF156" i="3"/>
  <c r="AAF98" i="3"/>
  <c r="XW98" i="3"/>
  <c r="XW166" i="3"/>
  <c r="AAF166" i="3"/>
  <c r="AAH193" i="3"/>
  <c r="XY193" i="3"/>
  <c r="YX65" i="3"/>
  <c r="XY191" i="3"/>
  <c r="AAH191" i="3"/>
  <c r="YB12" i="3"/>
  <c r="AAK12" i="3"/>
  <c r="XX37" i="3"/>
  <c r="AAG37" i="3"/>
  <c r="XW61" i="3"/>
  <c r="AAF61" i="3"/>
  <c r="YA43" i="3"/>
  <c r="AAJ43" i="3"/>
  <c r="YA42" i="3"/>
  <c r="AAJ42" i="3"/>
  <c r="AAJ137" i="3"/>
  <c r="YA137" i="3"/>
  <c r="AAJ112" i="3"/>
  <c r="YA112" i="3"/>
  <c r="AAJ102" i="3"/>
  <c r="YA102" i="3"/>
  <c r="YA124" i="3"/>
  <c r="AAJ124" i="3"/>
  <c r="AAJ27" i="3"/>
  <c r="YA27" i="3"/>
  <c r="AAJ128" i="3"/>
  <c r="YA128" i="3"/>
  <c r="AAJ196" i="3"/>
  <c r="YA196" i="3"/>
  <c r="AAJ24" i="3"/>
  <c r="YA24" i="3"/>
  <c r="YA185" i="3"/>
  <c r="AAJ185" i="3"/>
  <c r="AAJ6" i="3"/>
  <c r="YA6" i="3"/>
  <c r="YA153" i="3"/>
  <c r="AAJ153" i="3"/>
  <c r="AAJ200" i="3"/>
  <c r="YA200" i="3"/>
  <c r="AAJ169" i="3"/>
  <c r="YA169" i="3"/>
  <c r="XV104" i="3"/>
  <c r="AAE104" i="3"/>
  <c r="AAE61" i="3"/>
  <c r="XV61" i="3"/>
  <c r="XV196" i="3"/>
  <c r="AAE196" i="3"/>
  <c r="AAE88" i="3"/>
  <c r="XV88" i="3"/>
  <c r="YA84" i="3"/>
  <c r="AAJ84" i="3"/>
  <c r="XY4" i="3"/>
  <c r="AAH4" i="3"/>
  <c r="YB26" i="3"/>
  <c r="AAK26" i="3"/>
  <c r="YA104" i="3"/>
  <c r="AAJ104" i="3"/>
  <c r="AAH67" i="3"/>
  <c r="XY67" i="3"/>
  <c r="AAE165" i="3"/>
  <c r="XV165" i="3"/>
  <c r="WU165" i="3" s="1"/>
  <c r="XW177" i="3"/>
  <c r="AAF177" i="3"/>
  <c r="YA7" i="3"/>
  <c r="AAJ7" i="3"/>
  <c r="XY117" i="3"/>
  <c r="AAH117" i="3"/>
  <c r="ZD117" i="3" s="1"/>
  <c r="XY134" i="3"/>
  <c r="AAH134" i="3"/>
  <c r="YB117" i="3"/>
  <c r="AAK117" i="3"/>
  <c r="AAK140" i="3"/>
  <c r="YB140" i="3"/>
  <c r="AAK15" i="3"/>
  <c r="YB15" i="3"/>
  <c r="AAK185" i="3"/>
  <c r="YB185" i="3"/>
  <c r="AAK14" i="3"/>
  <c r="YB14" i="3"/>
  <c r="AAK152" i="3"/>
  <c r="YB152" i="3"/>
  <c r="AAK97" i="3"/>
  <c r="YB97" i="3"/>
  <c r="AAK6" i="3"/>
  <c r="YB6" i="3"/>
  <c r="AAK158" i="3"/>
  <c r="YB158" i="3"/>
  <c r="YB175" i="3"/>
  <c r="AAK175" i="3"/>
  <c r="AAK73" i="3"/>
  <c r="YB73" i="3"/>
  <c r="AAK200" i="3"/>
  <c r="YB200" i="3"/>
  <c r="YB83" i="3"/>
  <c r="AAK83" i="3"/>
  <c r="AAK78" i="3"/>
  <c r="YB78" i="3"/>
  <c r="YB100" i="3"/>
  <c r="AAK100" i="3"/>
  <c r="YB13" i="3"/>
  <c r="AAK13" i="3"/>
  <c r="AAE75" i="3"/>
  <c r="XV75" i="3"/>
  <c r="ZE211" i="3"/>
  <c r="ZA124" i="3" s="1"/>
  <c r="ZE212" i="3"/>
  <c r="ZE213" i="3" s="1"/>
  <c r="ZA186" i="3" s="1"/>
  <c r="XY26" i="3"/>
  <c r="AAH26" i="3"/>
  <c r="XY147" i="3"/>
  <c r="AAH147" i="3"/>
  <c r="AAH73" i="3"/>
  <c r="XY73" i="3"/>
  <c r="AAH168" i="3"/>
  <c r="XY168" i="3"/>
  <c r="AAH30" i="3"/>
  <c r="XY30" i="3"/>
  <c r="AAH146" i="3"/>
  <c r="XY146" i="3"/>
  <c r="XY59" i="3"/>
  <c r="AAH59" i="3"/>
  <c r="XY108" i="3"/>
  <c r="AAH108" i="3"/>
  <c r="XY22" i="3"/>
  <c r="AAH22" i="3"/>
  <c r="AAH56" i="3"/>
  <c r="XY56" i="3"/>
  <c r="AAH38" i="3"/>
  <c r="XY38" i="3"/>
  <c r="AAH112" i="3"/>
  <c r="XY112" i="3"/>
  <c r="AAH8" i="3"/>
  <c r="XY8" i="3"/>
  <c r="AAH182" i="3"/>
  <c r="XY182" i="3"/>
  <c r="XY13" i="3"/>
  <c r="AAH13" i="3"/>
  <c r="AAH116" i="3"/>
  <c r="XY116" i="3"/>
  <c r="XV4" i="3"/>
  <c r="WU4" i="3" s="1"/>
  <c r="AAE4" i="3"/>
  <c r="AAF107" i="3"/>
  <c r="ZD107" i="3" s="1"/>
  <c r="XW107" i="3"/>
  <c r="WU107" i="3" s="1"/>
  <c r="YA135" i="3"/>
  <c r="AAJ135" i="3"/>
  <c r="AAG158" i="3"/>
  <c r="XX158" i="3"/>
  <c r="XX74" i="3"/>
  <c r="AAG74" i="3"/>
  <c r="ZA51" i="3"/>
  <c r="AAE152" i="3"/>
  <c r="XV152" i="3"/>
  <c r="XV138" i="3"/>
  <c r="AAE138" i="3"/>
  <c r="XW163" i="3"/>
  <c r="AAF163" i="3"/>
  <c r="XW176" i="3"/>
  <c r="AAF176" i="3"/>
  <c r="AAF94" i="3"/>
  <c r="ZD94" i="3" s="1"/>
  <c r="XW94" i="3"/>
  <c r="AAE49" i="3"/>
  <c r="XV49" i="3"/>
  <c r="AAH190" i="3"/>
  <c r="XY190" i="3"/>
  <c r="YA132" i="3"/>
  <c r="AAJ132" i="3"/>
  <c r="YA32" i="3"/>
  <c r="AAJ32" i="3"/>
  <c r="AAJ94" i="3"/>
  <c r="YA94" i="3"/>
  <c r="ZA74" i="3"/>
  <c r="XV67" i="3"/>
  <c r="AAE67" i="3"/>
  <c r="QJ205" i="3"/>
  <c r="QJ207" i="3"/>
  <c r="NM3" i="3"/>
  <c r="QJ206" i="3"/>
  <c r="QJ204" i="3"/>
  <c r="QJ208" i="3" s="1"/>
  <c r="XY61" i="3"/>
  <c r="AAH61" i="3"/>
  <c r="AAK125" i="3"/>
  <c r="YB125" i="3"/>
  <c r="YB165" i="3"/>
  <c r="AAK165" i="3"/>
  <c r="ZA200" i="3"/>
  <c r="AAE145" i="3"/>
  <c r="XV145" i="3"/>
  <c r="AAH145" i="3"/>
  <c r="XY145" i="3"/>
  <c r="WU145" i="3" s="1"/>
  <c r="AAG54" i="3"/>
  <c r="XX54" i="3"/>
  <c r="XY62" i="3"/>
  <c r="AAH62" i="3"/>
  <c r="XV52" i="3"/>
  <c r="AAE52" i="3"/>
  <c r="ZA195" i="3"/>
  <c r="AAH144" i="3"/>
  <c r="XY144" i="3"/>
  <c r="AAE155" i="3"/>
  <c r="XV155" i="3"/>
  <c r="XW122" i="3"/>
  <c r="AAF122" i="3"/>
  <c r="ZA53" i="3"/>
  <c r="AAK46" i="3"/>
  <c r="YB46" i="3"/>
  <c r="ZA183" i="3"/>
  <c r="AAE84" i="3"/>
  <c r="XV84" i="3"/>
  <c r="YX38" i="3"/>
  <c r="ZA41" i="3"/>
  <c r="AAF12" i="3"/>
  <c r="XW12" i="3"/>
  <c r="XX21" i="3"/>
  <c r="AAG21" i="3"/>
  <c r="AAG56" i="3"/>
  <c r="XX56" i="3"/>
  <c r="XX127" i="3"/>
  <c r="AAG127" i="3"/>
  <c r="AAG181" i="3"/>
  <c r="XX181" i="3"/>
  <c r="XX121" i="3"/>
  <c r="AAG121" i="3"/>
  <c r="XX51" i="3"/>
  <c r="AAG51" i="3"/>
  <c r="XX48" i="3"/>
  <c r="AAG48" i="3"/>
  <c r="AAG132" i="3"/>
  <c r="XX132" i="3"/>
  <c r="XX41" i="3"/>
  <c r="AAG41" i="3"/>
  <c r="XX43" i="3"/>
  <c r="AAG43" i="3"/>
  <c r="AAG195" i="3"/>
  <c r="XX195" i="3"/>
  <c r="AAG143" i="3"/>
  <c r="XX143" i="3"/>
  <c r="AAG71" i="3"/>
  <c r="XX71" i="3"/>
  <c r="XX82" i="3"/>
  <c r="AAG82" i="3"/>
  <c r="AAG88" i="3"/>
  <c r="XX88" i="3"/>
  <c r="YA177" i="3"/>
  <c r="AAJ177" i="3"/>
  <c r="YX87" i="3"/>
  <c r="ZA152" i="3"/>
  <c r="AAK160" i="3"/>
  <c r="YB160" i="3"/>
  <c r="AAK62" i="3"/>
  <c r="YB62" i="3"/>
  <c r="XV60" i="3"/>
  <c r="AAE60" i="3"/>
  <c r="ZD60" i="3" s="1"/>
  <c r="XV93" i="3"/>
  <c r="AAE93" i="3"/>
  <c r="ZD93" i="3" s="1"/>
  <c r="AAE71" i="3"/>
  <c r="XV71" i="3"/>
  <c r="AAE78" i="3"/>
  <c r="XV78" i="3"/>
  <c r="AAE29" i="3"/>
  <c r="XV29" i="3"/>
  <c r="AAE197" i="3"/>
  <c r="XV197" i="3"/>
  <c r="AAE112" i="3"/>
  <c r="XV112" i="3"/>
  <c r="WU112" i="3" s="1"/>
  <c r="XV38" i="3"/>
  <c r="AAE38" i="3"/>
  <c r="XV181" i="3"/>
  <c r="AAE181" i="3"/>
  <c r="XV64" i="3"/>
  <c r="AAE64" i="3"/>
  <c r="XV51" i="3"/>
  <c r="AAE51" i="3"/>
  <c r="AAE17" i="3"/>
  <c r="XV17" i="3"/>
  <c r="AAE159" i="3"/>
  <c r="ZD159" i="3" s="1"/>
  <c r="XV159" i="3"/>
  <c r="AAE34" i="3"/>
  <c r="XV34" i="3"/>
  <c r="XV153" i="3"/>
  <c r="AAE153" i="3"/>
  <c r="XV171" i="3"/>
  <c r="AAE171" i="3"/>
  <c r="AAE150" i="3"/>
  <c r="ZD150" i="3" s="1"/>
  <c r="XV150" i="3"/>
  <c r="AAF140" i="3"/>
  <c r="XW140" i="3"/>
  <c r="XW14" i="3"/>
  <c r="AAF14" i="3"/>
  <c r="XW164" i="3"/>
  <c r="AAF164" i="3"/>
  <c r="XW32" i="3"/>
  <c r="AAF32" i="3"/>
  <c r="XW126" i="3"/>
  <c r="AAF126" i="3"/>
  <c r="XW48" i="3"/>
  <c r="AAF48" i="3"/>
  <c r="XW112" i="3"/>
  <c r="AAF112" i="3"/>
  <c r="XW181" i="3"/>
  <c r="AAF181" i="3"/>
  <c r="XW29" i="3"/>
  <c r="AAF29" i="3"/>
  <c r="AAF182" i="3"/>
  <c r="XW182" i="3"/>
  <c r="AAF116" i="3"/>
  <c r="XW116" i="3"/>
  <c r="AAF128" i="3"/>
  <c r="XW128" i="3"/>
  <c r="XW13" i="3"/>
  <c r="AAF13" i="3"/>
  <c r="XW25" i="3"/>
  <c r="AAF25" i="3"/>
  <c r="ZA95" i="3"/>
  <c r="XV144" i="3"/>
  <c r="AAE144" i="3"/>
  <c r="ZA137" i="3"/>
  <c r="ZA118" i="3"/>
  <c r="ZA4" i="3"/>
  <c r="ZA153" i="3"/>
  <c r="AAE58" i="3"/>
  <c r="XV58" i="3"/>
  <c r="AAE157" i="3"/>
  <c r="XV157" i="3"/>
  <c r="OF204" i="3"/>
  <c r="XW10" i="3"/>
  <c r="WU10" i="3" s="1"/>
  <c r="AAF10" i="3"/>
  <c r="AAJ180" i="3"/>
  <c r="YA180" i="3"/>
  <c r="AAJ82" i="3"/>
  <c r="YA82" i="3"/>
  <c r="YA138" i="3"/>
  <c r="AAJ138" i="3"/>
  <c r="AAJ25" i="3"/>
  <c r="YA25" i="3"/>
  <c r="YA194" i="3"/>
  <c r="AAJ194" i="3"/>
  <c r="AAJ56" i="3"/>
  <c r="YA56" i="3"/>
  <c r="YA40" i="3"/>
  <c r="AAJ40" i="3"/>
  <c r="AAJ29" i="3"/>
  <c r="YA29" i="3"/>
  <c r="AAJ161" i="3"/>
  <c r="YA161" i="3"/>
  <c r="YA18" i="3"/>
  <c r="AAJ18" i="3"/>
  <c r="YA99" i="3"/>
  <c r="AAJ99" i="3"/>
  <c r="AAJ133" i="3"/>
  <c r="YA133" i="3"/>
  <c r="AAJ92" i="3"/>
  <c r="YA92" i="3"/>
  <c r="AAJ108" i="3"/>
  <c r="YA108" i="3"/>
  <c r="AAJ120" i="3"/>
  <c r="YA120" i="3"/>
  <c r="AAF96" i="3"/>
  <c r="XW96" i="3"/>
  <c r="XW16" i="3"/>
  <c r="AAF16" i="3"/>
  <c r="AAF67" i="3"/>
  <c r="XW67" i="3"/>
  <c r="ZA197" i="3"/>
  <c r="AAE192" i="3"/>
  <c r="XV192" i="3"/>
  <c r="AAF39" i="3"/>
  <c r="XW39" i="3"/>
  <c r="XW88" i="3"/>
  <c r="AAF88" i="3"/>
  <c r="ZA16" i="3"/>
  <c r="AAF60" i="3"/>
  <c r="XW60" i="3"/>
  <c r="AAJ3" i="3"/>
  <c r="VR207" i="3"/>
  <c r="VR206" i="3"/>
  <c r="YA3" i="3"/>
  <c r="YX92" i="3"/>
  <c r="XV54" i="3"/>
  <c r="AAE54" i="3"/>
  <c r="XW191" i="3"/>
  <c r="AAF191" i="3"/>
  <c r="XV44" i="3"/>
  <c r="AAE44" i="3"/>
  <c r="XW119" i="3"/>
  <c r="WU119" i="3" s="1"/>
  <c r="AAF119" i="3"/>
  <c r="AAH187" i="3"/>
  <c r="XY187" i="3"/>
  <c r="AAF104" i="3"/>
  <c r="XW104" i="3"/>
  <c r="XY45" i="3"/>
  <c r="AAH45" i="3"/>
  <c r="XY46" i="3"/>
  <c r="AAH46" i="3"/>
  <c r="AAH84" i="3"/>
  <c r="XY84" i="3"/>
  <c r="XW129" i="3"/>
  <c r="AAF129" i="3"/>
  <c r="XY12" i="3"/>
  <c r="AAH12" i="3"/>
  <c r="ZA192" i="3"/>
  <c r="AAE129" i="3"/>
  <c r="XV129" i="3"/>
  <c r="ZA127" i="3"/>
  <c r="XW187" i="3"/>
  <c r="AAF187" i="3"/>
  <c r="XY55" i="3"/>
  <c r="AAH55" i="3"/>
  <c r="AAK76" i="3"/>
  <c r="YB76" i="3"/>
  <c r="ZA67" i="3"/>
  <c r="YA60" i="3"/>
  <c r="AAJ60" i="3"/>
  <c r="ZA30" i="3"/>
  <c r="AAK112" i="3"/>
  <c r="YB112" i="3"/>
  <c r="YB32" i="3"/>
  <c r="AAK32" i="3"/>
  <c r="AAK120" i="3"/>
  <c r="YB120" i="3"/>
  <c r="YB40" i="3"/>
  <c r="AAK40" i="3"/>
  <c r="YB124" i="3"/>
  <c r="AAK124" i="3"/>
  <c r="YB197" i="3"/>
  <c r="AAK197" i="3"/>
  <c r="AAK107" i="3"/>
  <c r="YB107" i="3"/>
  <c r="AAK163" i="3"/>
  <c r="YB163" i="3"/>
  <c r="YB186" i="3"/>
  <c r="AAK186" i="3"/>
  <c r="AAK74" i="3"/>
  <c r="YB74" i="3"/>
  <c r="AAK72" i="3"/>
  <c r="YB72" i="3"/>
  <c r="YB98" i="3"/>
  <c r="AAK98" i="3"/>
  <c r="AAK27" i="3"/>
  <c r="YB27" i="3"/>
  <c r="YB71" i="3"/>
  <c r="AAK71" i="3"/>
  <c r="AAK29" i="3"/>
  <c r="YB29" i="3"/>
  <c r="YB99" i="3"/>
  <c r="AAK99" i="3"/>
  <c r="AAF11" i="3"/>
  <c r="XW11" i="3"/>
  <c r="ZA160" i="3"/>
  <c r="YX88" i="3"/>
  <c r="ZA165" i="3"/>
  <c r="ZA23" i="3"/>
  <c r="WT202" i="3"/>
  <c r="XY143" i="3"/>
  <c r="AAH143" i="3"/>
  <c r="AAH149" i="3"/>
  <c r="XY149" i="3"/>
  <c r="AAH25" i="3"/>
  <c r="XY25" i="3"/>
  <c r="AAH170" i="3"/>
  <c r="XY170" i="3"/>
  <c r="XY133" i="3"/>
  <c r="AAH133" i="3"/>
  <c r="XY42" i="3"/>
  <c r="AAH42" i="3"/>
  <c r="XY98" i="3"/>
  <c r="AAH98" i="3"/>
  <c r="XY176" i="3"/>
  <c r="AAH176" i="3"/>
  <c r="AAH162" i="3"/>
  <c r="XY162" i="3"/>
  <c r="XY179" i="3"/>
  <c r="AAH179" i="3"/>
  <c r="XY139" i="3"/>
  <c r="AAH139" i="3"/>
  <c r="AAH121" i="3"/>
  <c r="XY121" i="3"/>
  <c r="XY51" i="3"/>
  <c r="AAH51" i="3"/>
  <c r="XY186" i="3"/>
  <c r="AAH186" i="3"/>
  <c r="XY188" i="3"/>
  <c r="AAH188" i="3"/>
  <c r="XX149" i="3"/>
  <c r="AAG149" i="3"/>
  <c r="AAG125" i="3"/>
  <c r="XX125" i="3"/>
  <c r="YB33" i="3"/>
  <c r="AAK33" i="3"/>
  <c r="XV101" i="3"/>
  <c r="AAE101" i="3"/>
  <c r="XW143" i="3"/>
  <c r="AAF143" i="3"/>
  <c r="ZA58" i="3"/>
  <c r="AAK177" i="3"/>
  <c r="YB177" i="3"/>
  <c r="AAJ127" i="3"/>
  <c r="YA127" i="3"/>
  <c r="YB86" i="3"/>
  <c r="AAK86" i="3"/>
  <c r="AAE141" i="3"/>
  <c r="XV141" i="3"/>
  <c r="WU141" i="3" s="1"/>
  <c r="ZA70" i="3"/>
  <c r="ZA46" i="3"/>
  <c r="ZA198" i="3"/>
  <c r="ZA31" i="3"/>
  <c r="XX44" i="3"/>
  <c r="AAG44" i="3"/>
  <c r="ZA148" i="3"/>
  <c r="AAF52" i="3"/>
  <c r="XW52" i="3"/>
  <c r="AAK191" i="3"/>
  <c r="YB191" i="3"/>
  <c r="XW190" i="3"/>
  <c r="AAF190" i="3"/>
  <c r="AAH7" i="3"/>
  <c r="XY7" i="3"/>
  <c r="AAK110" i="3"/>
  <c r="YB110" i="3"/>
  <c r="ZB211" i="3"/>
  <c r="YX15" i="3" s="1"/>
  <c r="ZB212" i="3"/>
  <c r="ZB213" i="3" s="1"/>
  <c r="YX48" i="3" s="1"/>
  <c r="YX3" i="3"/>
  <c r="ZA82" i="3"/>
  <c r="AAK11" i="3"/>
  <c r="YB11" i="3"/>
  <c r="AAG72" i="3"/>
  <c r="XX72" i="3"/>
  <c r="XX128" i="3"/>
  <c r="AAG128" i="3"/>
  <c r="AAG25" i="3"/>
  <c r="XX25" i="3"/>
  <c r="AAG77" i="3"/>
  <c r="XX77" i="3"/>
  <c r="AAG118" i="3"/>
  <c r="XX118" i="3"/>
  <c r="AAG5" i="3"/>
  <c r="XX5" i="3"/>
  <c r="XX133" i="3"/>
  <c r="AAG133" i="3"/>
  <c r="XX6" i="3"/>
  <c r="AAG6" i="3"/>
  <c r="AAG59" i="3"/>
  <c r="XX59" i="3"/>
  <c r="AAG164" i="3"/>
  <c r="XX164" i="3"/>
  <c r="AAG30" i="3"/>
  <c r="XX30" i="3"/>
  <c r="XX200" i="3"/>
  <c r="AAG200" i="3"/>
  <c r="XX182" i="3"/>
  <c r="AAG182" i="3"/>
  <c r="AAG180" i="3"/>
  <c r="XX180" i="3"/>
  <c r="YB67" i="3"/>
  <c r="AAK67" i="3"/>
  <c r="ZA54" i="3"/>
  <c r="ZA105" i="3"/>
  <c r="AAE15" i="3"/>
  <c r="XV15" i="3"/>
  <c r="XV82" i="3"/>
  <c r="AAE82" i="3"/>
  <c r="XV124" i="3"/>
  <c r="AAE124" i="3"/>
  <c r="XV125" i="3"/>
  <c r="WU125" i="3" s="1"/>
  <c r="AAE125" i="3"/>
  <c r="XV72" i="3"/>
  <c r="AAE72" i="3"/>
  <c r="XV143" i="3"/>
  <c r="AAE143" i="3"/>
  <c r="XV57" i="3"/>
  <c r="AAE57" i="3"/>
  <c r="XV91" i="3"/>
  <c r="AAE91" i="3"/>
  <c r="XV169" i="3"/>
  <c r="AAE169" i="3"/>
  <c r="XV20" i="3"/>
  <c r="AAE20" i="3"/>
  <c r="AAE137" i="3"/>
  <c r="XV137" i="3"/>
  <c r="XV5" i="3"/>
  <c r="WU5" i="3" s="1"/>
  <c r="AAE5" i="3"/>
  <c r="AAE109" i="3"/>
  <c r="XV109" i="3"/>
  <c r="XV127" i="3"/>
  <c r="AAE127" i="3"/>
  <c r="AAH113" i="3"/>
  <c r="XY113" i="3"/>
  <c r="XW68" i="3"/>
  <c r="AAF68" i="3"/>
  <c r="AAF127" i="3"/>
  <c r="XW127" i="3"/>
  <c r="XW171" i="3"/>
  <c r="AAF171" i="3"/>
  <c r="AAF200" i="3"/>
  <c r="XW200" i="3"/>
  <c r="AAF50" i="3"/>
  <c r="XW50" i="3"/>
  <c r="XW6" i="3"/>
  <c r="AAF6" i="3"/>
  <c r="AAF63" i="3"/>
  <c r="XW63" i="3"/>
  <c r="AAF115" i="3"/>
  <c r="XW115" i="3"/>
  <c r="XW169" i="3"/>
  <c r="AAF169" i="3"/>
  <c r="AAF38" i="3"/>
  <c r="XW38" i="3"/>
  <c r="XW111" i="3"/>
  <c r="AAF111" i="3"/>
  <c r="AAF97" i="3"/>
  <c r="XW97" i="3"/>
  <c r="XW137" i="3"/>
  <c r="AAF137" i="3"/>
  <c r="AAF73" i="3"/>
  <c r="XW73" i="3"/>
  <c r="AAF8" i="3"/>
  <c r="XW8" i="3"/>
  <c r="XY94" i="3"/>
  <c r="AAH94" i="3"/>
  <c r="ZA55" i="3"/>
  <c r="ZA44" i="3"/>
  <c r="YB53" i="3"/>
  <c r="AAK53" i="3"/>
  <c r="VO206" i="3"/>
  <c r="YA61" i="3"/>
  <c r="AAJ61" i="3"/>
  <c r="YX19" i="3"/>
  <c r="AAK199" i="3"/>
  <c r="YB199" i="3"/>
  <c r="AAE66" i="3"/>
  <c r="XV66" i="3"/>
  <c r="AAF9" i="3"/>
  <c r="XW9" i="3"/>
  <c r="ZA125" i="3"/>
  <c r="OF205" i="3"/>
  <c r="AAJ119" i="3"/>
  <c r="YA119" i="3"/>
  <c r="AAJ173" i="3"/>
  <c r="YA173" i="3"/>
  <c r="AAJ193" i="3"/>
  <c r="YA193" i="3"/>
  <c r="AAJ166" i="3"/>
  <c r="YA166" i="3"/>
  <c r="AAJ91" i="3"/>
  <c r="YA91" i="3"/>
  <c r="YA22" i="3"/>
  <c r="AAJ22" i="3"/>
  <c r="AAJ182" i="3"/>
  <c r="YA182" i="3"/>
  <c r="YA103" i="3"/>
  <c r="AAJ103" i="3"/>
  <c r="AAJ50" i="3"/>
  <c r="YA50" i="3"/>
  <c r="YA195" i="3"/>
  <c r="AAJ195" i="3"/>
  <c r="YA107" i="3"/>
  <c r="AAJ107" i="3"/>
  <c r="AAJ34" i="3"/>
  <c r="YA34" i="3"/>
  <c r="YA158" i="3"/>
  <c r="AAJ158" i="3"/>
  <c r="YA123" i="3"/>
  <c r="AAJ123" i="3"/>
  <c r="YA139" i="3"/>
  <c r="AAJ139" i="3"/>
  <c r="YA95" i="3"/>
  <c r="AAJ95" i="3"/>
  <c r="AAF196" i="3"/>
  <c r="XW196" i="3"/>
  <c r="ZA7" i="3"/>
  <c r="ZA24" i="3"/>
  <c r="AAE3" i="3"/>
  <c r="VM206" i="3"/>
  <c r="VM207" i="3"/>
  <c r="XV3" i="3"/>
  <c r="ZA92" i="3"/>
  <c r="XY39" i="3"/>
  <c r="AAH39" i="3"/>
  <c r="XY66" i="3"/>
  <c r="AAH66" i="3"/>
  <c r="ZA42" i="3"/>
  <c r="YX164" i="3"/>
  <c r="AAJ49" i="3"/>
  <c r="YA49" i="3"/>
  <c r="ZA79" i="3"/>
  <c r="ZA132" i="3"/>
  <c r="AAK155" i="3"/>
  <c r="YB155" i="3"/>
  <c r="AAE173" i="3"/>
  <c r="XV173" i="3"/>
  <c r="ZA78" i="3"/>
  <c r="AAH119" i="3"/>
  <c r="XY119" i="3"/>
  <c r="AAF87" i="3"/>
  <c r="XW87" i="3"/>
  <c r="AAH68" i="3"/>
  <c r="XY68" i="3"/>
  <c r="AAG172" i="3"/>
  <c r="XX172" i="3"/>
  <c r="YB135" i="3"/>
  <c r="AAK135" i="3"/>
  <c r="AAK9" i="3"/>
  <c r="YB9" i="3"/>
  <c r="YA54" i="3"/>
  <c r="AAJ54" i="3"/>
  <c r="YX106" i="3"/>
  <c r="AAE11" i="3"/>
  <c r="XV11" i="3"/>
  <c r="ZA61" i="3"/>
  <c r="XY79" i="3"/>
  <c r="AAH79" i="3"/>
  <c r="AAK75" i="3"/>
  <c r="YB75" i="3"/>
  <c r="ZA115" i="3"/>
  <c r="AAG135" i="3"/>
  <c r="ZD135" i="3" s="1"/>
  <c r="XX135" i="3"/>
  <c r="AAE172" i="3"/>
  <c r="XV172" i="3"/>
  <c r="ZA80" i="3"/>
  <c r="YB148" i="3"/>
  <c r="AAK148" i="3"/>
  <c r="YB139" i="3"/>
  <c r="AAK139" i="3"/>
  <c r="YB51" i="3"/>
  <c r="AAK51" i="3"/>
  <c r="YB138" i="3"/>
  <c r="AAK138" i="3"/>
  <c r="AAK108" i="3"/>
  <c r="YB108" i="3"/>
  <c r="YB102" i="3"/>
  <c r="AAK102" i="3"/>
  <c r="YB25" i="3"/>
  <c r="AAK25" i="3"/>
  <c r="AAK198" i="3"/>
  <c r="YB198" i="3"/>
  <c r="AAK150" i="3"/>
  <c r="YB150" i="3"/>
  <c r="AAK154" i="3"/>
  <c r="YB154" i="3"/>
  <c r="AAK92" i="3"/>
  <c r="YB92" i="3"/>
  <c r="YB188" i="3"/>
  <c r="AAK188" i="3"/>
  <c r="AAK149" i="3"/>
  <c r="YB149" i="3"/>
  <c r="YB91" i="3"/>
  <c r="AAK91" i="3"/>
  <c r="YB126" i="3"/>
  <c r="AAK126" i="3"/>
  <c r="YB133" i="3"/>
  <c r="AAK133" i="3"/>
  <c r="YX7" i="3"/>
  <c r="ZA49" i="3"/>
  <c r="WT212" i="3"/>
  <c r="WT213" i="3" s="1"/>
  <c r="WP127" i="3" s="1"/>
  <c r="WT211" i="3"/>
  <c r="WP32" i="3" s="1"/>
  <c r="XY83" i="3"/>
  <c r="AAH83" i="3"/>
  <c r="XY132" i="3"/>
  <c r="AAH132" i="3"/>
  <c r="XY99" i="3"/>
  <c r="AAH99" i="3"/>
  <c r="XY154" i="3"/>
  <c r="AAH154" i="3"/>
  <c r="AAH161" i="3"/>
  <c r="XY161" i="3"/>
  <c r="AAH32" i="3"/>
  <c r="XY32" i="3"/>
  <c r="AAH199" i="3"/>
  <c r="XY199" i="3"/>
  <c r="XY164" i="3"/>
  <c r="AAH164" i="3"/>
  <c r="XY36" i="3"/>
  <c r="AAH36" i="3"/>
  <c r="AAH21" i="3"/>
  <c r="XY21" i="3"/>
  <c r="XY169" i="3"/>
  <c r="AAH169" i="3"/>
  <c r="XY106" i="3"/>
  <c r="AAH106" i="3"/>
  <c r="XY159" i="3"/>
  <c r="AAH159" i="3"/>
  <c r="XY81" i="3"/>
  <c r="AAH81" i="3"/>
  <c r="AAH137" i="3"/>
  <c r="XY137" i="3"/>
  <c r="XV53" i="3"/>
  <c r="AAE53" i="3"/>
  <c r="YX166" i="3"/>
  <c r="AAJ105" i="3"/>
  <c r="YA105" i="3"/>
  <c r="ZA64" i="3"/>
  <c r="YB142" i="3"/>
  <c r="AAK142" i="3"/>
  <c r="AAF144" i="3"/>
  <c r="XW144" i="3"/>
  <c r="AAH160" i="3"/>
  <c r="XY160" i="3"/>
  <c r="XW134" i="3"/>
  <c r="AAF134" i="3"/>
  <c r="XX98" i="3"/>
  <c r="AAG98" i="3"/>
  <c r="AAG156" i="3"/>
  <c r="XX156" i="3"/>
  <c r="AAE30" i="3"/>
  <c r="XV30" i="3"/>
  <c r="XV106" i="3"/>
  <c r="AAE106" i="3"/>
  <c r="XV151" i="3"/>
  <c r="AAE151" i="3"/>
  <c r="XW150" i="3"/>
  <c r="AAF150" i="3"/>
  <c r="XW131" i="3"/>
  <c r="AAF131" i="3"/>
  <c r="ZA57" i="3"/>
  <c r="YA111" i="3"/>
  <c r="AAJ111" i="3"/>
  <c r="XW54" i="3"/>
  <c r="AAF54" i="3"/>
  <c r="XW45" i="3"/>
  <c r="AAF45" i="3"/>
  <c r="ZD45" i="3" s="1"/>
  <c r="XY129" i="3"/>
  <c r="AAH129" i="3"/>
  <c r="YB151" i="3"/>
  <c r="AAK151" i="3"/>
  <c r="AAK115" i="3"/>
  <c r="YB115" i="3"/>
  <c r="AAK41" i="3"/>
  <c r="YB41" i="3"/>
  <c r="AAK96" i="3"/>
  <c r="YB96" i="3"/>
  <c r="AAF58" i="3"/>
  <c r="XW58" i="3"/>
  <c r="XY52" i="3"/>
  <c r="AAH52" i="3"/>
  <c r="XY50" i="3"/>
  <c r="AAH50" i="3"/>
  <c r="XY77" i="3"/>
  <c r="AAH77" i="3"/>
  <c r="XY150" i="3"/>
  <c r="AAH150" i="3"/>
  <c r="XY82" i="3"/>
  <c r="AAH82" i="3"/>
  <c r="AAF85" i="3"/>
  <c r="ZD85" i="3" s="1"/>
  <c r="XW85" i="3"/>
  <c r="WU85" i="3" s="1"/>
  <c r="YX157" i="3"/>
  <c r="XY65" i="3"/>
  <c r="AAH65" i="3"/>
  <c r="AAF23" i="3"/>
  <c r="XW23" i="3"/>
  <c r="ZA170" i="3"/>
  <c r="XX129" i="3"/>
  <c r="AAG129" i="3"/>
  <c r="YX153" i="3"/>
  <c r="ZA6" i="3"/>
  <c r="AAK85" i="3"/>
  <c r="YB85" i="3"/>
  <c r="ZA141" i="3"/>
  <c r="ZA99" i="3"/>
  <c r="ZA143" i="3"/>
  <c r="AAE191" i="3"/>
  <c r="XV191" i="3"/>
  <c r="AAF76" i="3"/>
  <c r="XW76" i="3"/>
  <c r="XV167" i="3"/>
  <c r="WU167" i="3" s="1"/>
  <c r="AAE167" i="3"/>
  <c r="ZD167" i="3" s="1"/>
  <c r="AAH3" i="3"/>
  <c r="XY3" i="3"/>
  <c r="VP207" i="3"/>
  <c r="VP206" i="3"/>
  <c r="AAH177" i="3"/>
  <c r="XY177" i="3"/>
  <c r="AAE123" i="3"/>
  <c r="XV123" i="3"/>
  <c r="ZA15" i="3"/>
  <c r="YX61" i="3"/>
  <c r="ZA163" i="3"/>
  <c r="ZA108" i="3"/>
  <c r="AAH167" i="3"/>
  <c r="XY167" i="3"/>
  <c r="XX131" i="3"/>
  <c r="AAG131" i="3"/>
  <c r="AAG69" i="3"/>
  <c r="XX69" i="3"/>
  <c r="XX199" i="3"/>
  <c r="AAG199" i="3"/>
  <c r="AAG81" i="3"/>
  <c r="XX81" i="3"/>
  <c r="AAG174" i="3"/>
  <c r="XX174" i="3"/>
  <c r="XX22" i="3"/>
  <c r="AAG22" i="3"/>
  <c r="XX162" i="3"/>
  <c r="AAG162" i="3"/>
  <c r="XX40" i="3"/>
  <c r="AAG40" i="3"/>
  <c r="XX124" i="3"/>
  <c r="AAG124" i="3"/>
  <c r="XX169" i="3"/>
  <c r="AAG169" i="3"/>
  <c r="XX150" i="3"/>
  <c r="AAG150" i="3"/>
  <c r="XX63" i="3"/>
  <c r="AAG63" i="3"/>
  <c r="XX92" i="3"/>
  <c r="AAG92" i="3"/>
  <c r="AAG32" i="3"/>
  <c r="XX32" i="3"/>
  <c r="YB178" i="3"/>
  <c r="AAK178" i="3"/>
  <c r="YX72" i="3"/>
  <c r="XY183" i="3"/>
  <c r="AAH183" i="3"/>
  <c r="AAF86" i="3"/>
  <c r="XW86" i="3"/>
  <c r="ZA149" i="3"/>
  <c r="XV182" i="3"/>
  <c r="AAE182" i="3"/>
  <c r="AAE73" i="3"/>
  <c r="XV73" i="3"/>
  <c r="WU73" i="3" s="1"/>
  <c r="XV43" i="3"/>
  <c r="AAE43" i="3"/>
  <c r="AAE180" i="3"/>
  <c r="XV180" i="3"/>
  <c r="AAE98" i="3"/>
  <c r="XV98" i="3"/>
  <c r="AAE83" i="3"/>
  <c r="XV83" i="3"/>
  <c r="AAE140" i="3"/>
  <c r="XV140" i="3"/>
  <c r="AAE179" i="3"/>
  <c r="XV179" i="3"/>
  <c r="AAE149" i="3"/>
  <c r="XV149" i="3"/>
  <c r="XV63" i="3"/>
  <c r="AAE63" i="3"/>
  <c r="ZD63" i="3" s="1"/>
  <c r="XV174" i="3"/>
  <c r="AAE174" i="3"/>
  <c r="XV161" i="3"/>
  <c r="AAE161" i="3"/>
  <c r="AAE118" i="3"/>
  <c r="XV118" i="3"/>
  <c r="AAE77" i="3"/>
  <c r="XV77" i="3"/>
  <c r="WU77" i="3" s="1"/>
  <c r="AAH122" i="3"/>
  <c r="XY122" i="3"/>
  <c r="XW30" i="3"/>
  <c r="AAF30" i="3"/>
  <c r="AAF106" i="3"/>
  <c r="XW106" i="3"/>
  <c r="AAF91" i="3"/>
  <c r="XW91" i="3"/>
  <c r="XW174" i="3"/>
  <c r="AAF174" i="3"/>
  <c r="AAF28" i="3"/>
  <c r="XW28" i="3"/>
  <c r="AAF109" i="3"/>
  <c r="XW109" i="3"/>
  <c r="AAF83" i="3"/>
  <c r="XW83" i="3"/>
  <c r="AAF40" i="3"/>
  <c r="XW40" i="3"/>
  <c r="AAF180" i="3"/>
  <c r="XW180" i="3"/>
  <c r="XW15" i="3"/>
  <c r="AAF15" i="3"/>
  <c r="XW124" i="3"/>
  <c r="AAF124" i="3"/>
  <c r="AAF59" i="3"/>
  <c r="XW59" i="3"/>
  <c r="AAF168" i="3"/>
  <c r="XW168" i="3"/>
  <c r="XW5" i="3"/>
  <c r="XW204" i="3" s="1"/>
  <c r="XW206" i="3" s="1"/>
  <c r="AAF5" i="3"/>
  <c r="ZA89" i="3"/>
  <c r="YX34" i="3"/>
  <c r="ZA84" i="3"/>
  <c r="AAJ55" i="3"/>
  <c r="YA55" i="3"/>
  <c r="ZA26" i="3"/>
  <c r="YX36" i="3"/>
  <c r="YX82" i="3"/>
  <c r="XW157" i="3"/>
  <c r="AAF157" i="3"/>
  <c r="AAF75" i="3"/>
  <c r="XW75" i="3"/>
  <c r="YX143" i="3"/>
  <c r="XV87" i="3"/>
  <c r="AAE87" i="3"/>
  <c r="YX182" i="3"/>
  <c r="WP182" i="3"/>
  <c r="YX67" i="3"/>
  <c r="AAK134" i="3"/>
  <c r="YB134" i="3"/>
  <c r="ZA151" i="3"/>
  <c r="ZA167" i="3"/>
  <c r="OF207" i="3"/>
  <c r="AAJ35" i="3"/>
  <c r="YA35" i="3"/>
  <c r="AAJ72" i="3"/>
  <c r="YA72" i="3"/>
  <c r="AAJ57" i="3"/>
  <c r="YA57" i="3"/>
  <c r="YA41" i="3"/>
  <c r="AAJ41" i="3"/>
  <c r="AAJ159" i="3"/>
  <c r="YA159" i="3"/>
  <c r="YA154" i="3"/>
  <c r="AAJ154" i="3"/>
  <c r="YA100" i="3"/>
  <c r="AAJ100" i="3"/>
  <c r="YA83" i="3"/>
  <c r="AAJ83" i="3"/>
  <c r="YA148" i="3"/>
  <c r="AAJ148" i="3"/>
  <c r="AAJ131" i="3"/>
  <c r="YA131" i="3"/>
  <c r="YA64" i="3"/>
  <c r="AAJ64" i="3"/>
  <c r="AAJ171" i="3"/>
  <c r="YA171" i="3"/>
  <c r="YA90" i="3"/>
  <c r="AAJ90" i="3"/>
  <c r="AAJ174" i="3"/>
  <c r="YA174" i="3"/>
  <c r="YA118" i="3"/>
  <c r="AAJ118" i="3"/>
  <c r="AAJ156" i="3"/>
  <c r="YA156" i="3"/>
  <c r="WV211" i="3"/>
  <c r="WV212" i="3"/>
  <c r="YX177" i="3"/>
  <c r="AAF183" i="3"/>
  <c r="XW183" i="3"/>
  <c r="YX155" i="3"/>
  <c r="XW184" i="3"/>
  <c r="AAF184" i="3"/>
  <c r="XW172" i="3"/>
  <c r="AAF172" i="3"/>
  <c r="ZA18" i="3"/>
  <c r="AAJ11" i="3"/>
  <c r="YA11" i="3"/>
  <c r="XW189" i="3"/>
  <c r="AAF189" i="3"/>
  <c r="ZA12" i="3"/>
  <c r="WP40" i="3"/>
  <c r="XW135" i="3"/>
  <c r="AAF135" i="3"/>
  <c r="ZA157" i="3"/>
  <c r="AAH19" i="3"/>
  <c r="XY19" i="3"/>
  <c r="ZD145" i="3"/>
  <c r="XX62" i="3"/>
  <c r="AAG62" i="3"/>
  <c r="YB172" i="3"/>
  <c r="AAK172" i="3"/>
  <c r="YX156" i="3"/>
  <c r="ZA128" i="3"/>
  <c r="XV187" i="3"/>
  <c r="WU187" i="3" s="1"/>
  <c r="AAE187" i="3"/>
  <c r="ZD187" i="3" s="1"/>
  <c r="XV79" i="3"/>
  <c r="WU79" i="3" s="1"/>
  <c r="AAE79" i="3"/>
  <c r="XY192" i="3"/>
  <c r="AAH192" i="3"/>
  <c r="WP138" i="3"/>
  <c r="ZA145" i="3"/>
  <c r="AAH76" i="3"/>
  <c r="XY76" i="3"/>
  <c r="YX191" i="3"/>
  <c r="ZA56" i="3"/>
  <c r="YB36" i="3"/>
  <c r="AAK36" i="3"/>
  <c r="AAK69" i="3"/>
  <c r="YB69" i="3"/>
  <c r="AAK193" i="3"/>
  <c r="YB193" i="3"/>
  <c r="AAK180" i="3"/>
  <c r="YB180" i="3"/>
  <c r="YB38" i="3"/>
  <c r="AAK38" i="3"/>
  <c r="YB35" i="3"/>
  <c r="AAK35" i="3"/>
  <c r="YB170" i="3"/>
  <c r="AAK170" i="3"/>
  <c r="AAK159" i="3"/>
  <c r="YB159" i="3"/>
  <c r="YB156" i="3"/>
  <c r="AAK156" i="3"/>
  <c r="YB169" i="3"/>
  <c r="AAK169" i="3"/>
  <c r="YB22" i="3"/>
  <c r="AAK22" i="3"/>
  <c r="YB50" i="3"/>
  <c r="AAK50" i="3"/>
  <c r="AAK8" i="3"/>
  <c r="YB8" i="3"/>
  <c r="AAK176" i="3"/>
  <c r="YB176" i="3"/>
  <c r="YB173" i="3"/>
  <c r="AAK173" i="3"/>
  <c r="AAK65" i="3"/>
  <c r="YB65" i="3"/>
  <c r="YX102" i="3"/>
  <c r="YX77" i="3"/>
  <c r="AAH17" i="3"/>
  <c r="XY17" i="3"/>
  <c r="XY103" i="3"/>
  <c r="AAH103" i="3"/>
  <c r="XY24" i="3"/>
  <c r="AAH24" i="3"/>
  <c r="XY131" i="3"/>
  <c r="AAH131" i="3"/>
  <c r="XY198" i="3"/>
  <c r="AAH198" i="3"/>
  <c r="XY74" i="3"/>
  <c r="AAH74" i="3"/>
  <c r="AAH175" i="3"/>
  <c r="XY175" i="3"/>
  <c r="AAH40" i="3"/>
  <c r="XY40" i="3"/>
  <c r="AAH140" i="3"/>
  <c r="XY140" i="3"/>
  <c r="XY181" i="3"/>
  <c r="AAH181" i="3"/>
  <c r="XY158" i="3"/>
  <c r="AAH158" i="3"/>
  <c r="AAH70" i="3"/>
  <c r="XY70" i="3"/>
  <c r="AAH171" i="3"/>
  <c r="XY171" i="3"/>
  <c r="XY63" i="3"/>
  <c r="AAH63" i="3"/>
  <c r="AAH31" i="3"/>
  <c r="XY31" i="3"/>
  <c r="YX139" i="3"/>
  <c r="AAG18" i="3"/>
  <c r="XX18" i="3"/>
  <c r="AAG154" i="3"/>
  <c r="XX154" i="3"/>
  <c r="XV178" i="3"/>
  <c r="AAE178" i="3"/>
  <c r="YX63" i="3"/>
  <c r="AAE25" i="3"/>
  <c r="XV25" i="3"/>
  <c r="WU25" i="3" s="1"/>
  <c r="AAE186" i="3"/>
  <c r="XV186" i="3"/>
  <c r="AAF34" i="3"/>
  <c r="XW34" i="3"/>
  <c r="XW102" i="3"/>
  <c r="AAF102" i="3"/>
  <c r="ZA43" i="3"/>
  <c r="YA134" i="3"/>
  <c r="AAJ134" i="3"/>
  <c r="YA163" i="3"/>
  <c r="AAJ163" i="3"/>
  <c r="YA152" i="3"/>
  <c r="AAJ152" i="3"/>
  <c r="AAJ197" i="3"/>
  <c r="YA197" i="3"/>
  <c r="AAJ51" i="3"/>
  <c r="YA51" i="3"/>
  <c r="ZA172" i="3"/>
  <c r="ZA162" i="3"/>
  <c r="AAK79" i="3"/>
  <c r="YB79" i="3"/>
  <c r="ZA66" i="3"/>
  <c r="ZA139" i="3"/>
  <c r="ZA59" i="3"/>
  <c r="ZA179" i="3"/>
  <c r="AAK18" i="3"/>
  <c r="YB18" i="3"/>
  <c r="YB166" i="3"/>
  <c r="AAK166" i="3"/>
  <c r="AAK90" i="3"/>
  <c r="YB90" i="3"/>
  <c r="XY153" i="3"/>
  <c r="AAH153" i="3"/>
  <c r="AAH95" i="3"/>
  <c r="XY95" i="3"/>
  <c r="XY180" i="3"/>
  <c r="AAH180" i="3"/>
  <c r="XV62" i="3"/>
  <c r="AAE62" i="3"/>
  <c r="YX23" i="3"/>
  <c r="YX163" i="3"/>
  <c r="AAJ172" i="3"/>
  <c r="YA172" i="3"/>
  <c r="XY155" i="3"/>
  <c r="AAH155" i="3"/>
  <c r="ZA68" i="3"/>
  <c r="XY135" i="3"/>
  <c r="AAH135" i="3"/>
  <c r="YX41" i="3"/>
  <c r="XW80" i="3"/>
  <c r="AAF80" i="3"/>
  <c r="ZA126" i="3"/>
  <c r="YX110" i="3"/>
  <c r="XW53" i="3"/>
  <c r="AAF53" i="3"/>
  <c r="XY85" i="3"/>
  <c r="AAH85" i="3"/>
  <c r="YB37" i="3"/>
  <c r="AAK37" i="3"/>
  <c r="ZA50" i="3"/>
  <c r="XW194" i="3"/>
  <c r="AAF194" i="3"/>
  <c r="AAH49" i="3"/>
  <c r="XY49" i="3"/>
  <c r="AAH184" i="3"/>
  <c r="XY184" i="3"/>
  <c r="XY110" i="3"/>
  <c r="AAH110" i="3"/>
  <c r="AAK7" i="3"/>
  <c r="YB7" i="3"/>
  <c r="YA76" i="3"/>
  <c r="AAJ76" i="3"/>
  <c r="WS212" i="3"/>
  <c r="WS211" i="3"/>
  <c r="YX159" i="3"/>
  <c r="YX161" i="3"/>
  <c r="AAH23" i="3"/>
  <c r="XY23" i="3"/>
  <c r="YX169" i="3"/>
  <c r="ZA166" i="3"/>
  <c r="XV12" i="3"/>
  <c r="WU12" i="3" s="1"/>
  <c r="AAE12" i="3"/>
  <c r="YA52" i="3"/>
  <c r="AAJ52" i="3"/>
  <c r="ZA187" i="3"/>
  <c r="XW160" i="3"/>
  <c r="AAF160" i="3"/>
  <c r="KY218" i="3"/>
  <c r="NV3" i="3"/>
  <c r="KY219" i="3"/>
  <c r="KX3" i="3"/>
  <c r="KY221" i="3"/>
  <c r="KY208" i="3"/>
  <c r="KY220" i="3"/>
  <c r="XY136" i="3"/>
  <c r="AAH136" i="3"/>
  <c r="AAH88" i="3"/>
  <c r="XY88" i="3"/>
  <c r="ZA17" i="3"/>
  <c r="XV184" i="3"/>
  <c r="AAE184" i="3"/>
  <c r="XX17" i="3"/>
  <c r="AAG17" i="3"/>
  <c r="XX64" i="3"/>
  <c r="AAG64" i="3"/>
  <c r="XX186" i="3"/>
  <c r="AAG186" i="3"/>
  <c r="AAG57" i="3"/>
  <c r="XX57" i="3"/>
  <c r="AAG100" i="3"/>
  <c r="XX100" i="3"/>
  <c r="AAG140" i="3"/>
  <c r="XX140" i="3"/>
  <c r="AAG73" i="3"/>
  <c r="XX73" i="3"/>
  <c r="XX28" i="3"/>
  <c r="AAG28" i="3"/>
  <c r="XX97" i="3"/>
  <c r="AAG97" i="3"/>
  <c r="AAG29" i="3"/>
  <c r="XX29" i="3"/>
  <c r="AAG179" i="3"/>
  <c r="XX179" i="3"/>
  <c r="XX35" i="3"/>
  <c r="AAG35" i="3"/>
  <c r="XX170" i="3"/>
  <c r="AAG170" i="3"/>
  <c r="AAG114" i="3"/>
  <c r="XX114" i="3"/>
  <c r="WU19" i="3"/>
  <c r="AAK61" i="3"/>
  <c r="YB61" i="3"/>
  <c r="AAK184" i="3"/>
  <c r="YB184" i="3"/>
  <c r="XV26" i="3"/>
  <c r="AAE26" i="3"/>
  <c r="AAE68" i="3"/>
  <c r="ZD68" i="3" s="1"/>
  <c r="XV68" i="3"/>
  <c r="ZA13" i="3"/>
  <c r="AAE6" i="3"/>
  <c r="ZD6" i="3" s="1"/>
  <c r="XV6" i="3"/>
  <c r="WU6" i="3" s="1"/>
  <c r="XV81" i="3"/>
  <c r="AAE81" i="3"/>
  <c r="XV168" i="3"/>
  <c r="AAE168" i="3"/>
  <c r="AAE188" i="3"/>
  <c r="XV188" i="3"/>
  <c r="AAE126" i="3"/>
  <c r="ZD126" i="3" s="1"/>
  <c r="XV126" i="3"/>
  <c r="XV146" i="3"/>
  <c r="AAE146" i="3"/>
  <c r="XV133" i="3"/>
  <c r="AAE133" i="3"/>
  <c r="ZD133" i="3" s="1"/>
  <c r="AAE92" i="3"/>
  <c r="XV92" i="3"/>
  <c r="AAE111" i="3"/>
  <c r="ZD111" i="3" s="1"/>
  <c r="XV111" i="3"/>
  <c r="XV21" i="3"/>
  <c r="AAE21" i="3"/>
  <c r="AAE28" i="3"/>
  <c r="XV28" i="3"/>
  <c r="XV200" i="3"/>
  <c r="WU200" i="3" s="1"/>
  <c r="AAE200" i="3"/>
  <c r="XV148" i="3"/>
  <c r="WU148" i="3" s="1"/>
  <c r="AAE148" i="3"/>
  <c r="XV99" i="3"/>
  <c r="AAE99" i="3"/>
  <c r="AAF117" i="3"/>
  <c r="XW117" i="3"/>
  <c r="WU117" i="3" s="1"/>
  <c r="AAF20" i="3"/>
  <c r="XW20" i="3"/>
  <c r="XW186" i="3"/>
  <c r="AAF186" i="3"/>
  <c r="AAF35" i="3"/>
  <c r="XW35" i="3"/>
  <c r="AAF92" i="3"/>
  <c r="XW92" i="3"/>
  <c r="AAF198" i="3"/>
  <c r="XW198" i="3"/>
  <c r="AAF22" i="3"/>
  <c r="XW22" i="3"/>
  <c r="XW69" i="3"/>
  <c r="AAF69" i="3"/>
  <c r="AAF108" i="3"/>
  <c r="XW108" i="3"/>
  <c r="AAF72" i="3"/>
  <c r="XW72" i="3"/>
  <c r="AAF158" i="3"/>
  <c r="XW158" i="3"/>
  <c r="XW152" i="3"/>
  <c r="AAF152" i="3"/>
  <c r="AAF175" i="3"/>
  <c r="XW175" i="3"/>
  <c r="XW24" i="3"/>
  <c r="AAF24" i="3"/>
  <c r="XW57" i="3"/>
  <c r="AAF57" i="3"/>
  <c r="ZA28" i="3"/>
  <c r="AAK136" i="3"/>
  <c r="YB136" i="3"/>
  <c r="YX40" i="3"/>
  <c r="ZA196" i="3"/>
  <c r="YX89" i="3"/>
  <c r="YX101" i="3"/>
  <c r="YX144" i="3"/>
  <c r="AAE23" i="3"/>
  <c r="ZD23" i="3" s="1"/>
  <c r="XV23" i="3"/>
  <c r="WU23" i="3" s="1"/>
  <c r="AAE189" i="3"/>
  <c r="ZD189" i="3" s="1"/>
  <c r="XV189" i="3"/>
  <c r="ZA72" i="3"/>
  <c r="AAK39" i="3"/>
  <c r="YB39" i="3"/>
  <c r="ZA98" i="3"/>
  <c r="YA88" i="3"/>
  <c r="AAJ88" i="3"/>
  <c r="OF206" i="3"/>
  <c r="YA97" i="3"/>
  <c r="AAJ97" i="3"/>
  <c r="AAJ179" i="3"/>
  <c r="YA179" i="3"/>
  <c r="YA48" i="3"/>
  <c r="AAJ48" i="3"/>
  <c r="YA140" i="3"/>
  <c r="AAJ140" i="3"/>
  <c r="YA59" i="3"/>
  <c r="AAJ59" i="3"/>
  <c r="AAJ28" i="3"/>
  <c r="YA28" i="3"/>
  <c r="YA181" i="3"/>
  <c r="AAJ181" i="3"/>
  <c r="YA17" i="3"/>
  <c r="AAJ17" i="3"/>
  <c r="YA150" i="3"/>
  <c r="AAJ150" i="3"/>
  <c r="YA65" i="3"/>
  <c r="AAJ65" i="3"/>
  <c r="YA8" i="3"/>
  <c r="AAJ8" i="3"/>
  <c r="AAJ164" i="3"/>
  <c r="YA164" i="3"/>
  <c r="YA122" i="3"/>
  <c r="AAJ122" i="3"/>
  <c r="AAJ71" i="3"/>
  <c r="YA71" i="3"/>
  <c r="AAJ70" i="3"/>
  <c r="YA70" i="3"/>
  <c r="YA21" i="3"/>
  <c r="AAJ21" i="3"/>
  <c r="YB129" i="3"/>
  <c r="AAK129" i="3"/>
  <c r="WV202" i="3"/>
  <c r="XW84" i="3"/>
  <c r="AAF84" i="3"/>
  <c r="YX80" i="3"/>
  <c r="XV135" i="3"/>
  <c r="AAE135" i="3"/>
  <c r="AAE177" i="3"/>
  <c r="ZD177" i="3" s="1"/>
  <c r="XV177" i="3"/>
  <c r="WU177" i="3" s="1"/>
  <c r="AAE183" i="3"/>
  <c r="XV183" i="3"/>
  <c r="XX4" i="3"/>
  <c r="XX204" i="3" s="1"/>
  <c r="XX206" i="3" s="1"/>
  <c r="AAG4" i="3"/>
  <c r="WP55" i="3"/>
  <c r="AAK49" i="3"/>
  <c r="YB49" i="3"/>
  <c r="AAF65" i="3"/>
  <c r="XW65" i="3"/>
  <c r="ZA11" i="3"/>
  <c r="AAH9" i="3"/>
  <c r="XY9" i="3"/>
  <c r="XY75" i="3"/>
  <c r="AAH75" i="3"/>
  <c r="AAF110" i="3"/>
  <c r="ZD110" i="3" s="1"/>
  <c r="XW110" i="3"/>
  <c r="WU110" i="3" s="1"/>
  <c r="YX33" i="3"/>
  <c r="ZA8" i="3"/>
  <c r="AAF167" i="3"/>
  <c r="XW167" i="3"/>
  <c r="ZA134" i="3"/>
  <c r="ZA168" i="3"/>
  <c r="XV31" i="3"/>
  <c r="WU31" i="3" s="1"/>
  <c r="AAE31" i="3"/>
  <c r="ZD31" i="3" s="1"/>
  <c r="ZA96" i="3"/>
  <c r="YX111" i="3"/>
  <c r="ZC211" i="3"/>
  <c r="ZA19" i="3"/>
  <c r="ZA173" i="3"/>
  <c r="ZA182" i="3"/>
  <c r="YX60" i="3"/>
  <c r="YX74" i="3"/>
  <c r="YX151" i="3"/>
  <c r="ZA48" i="3"/>
  <c r="AAK131" i="3"/>
  <c r="YB131" i="3"/>
  <c r="YB57" i="3"/>
  <c r="AAK57" i="3"/>
  <c r="AAK59" i="3"/>
  <c r="YB59" i="3"/>
  <c r="YB171" i="3"/>
  <c r="AAK171" i="3"/>
  <c r="YB118" i="3"/>
  <c r="AAK118" i="3"/>
  <c r="YB111" i="3"/>
  <c r="AAK111" i="3"/>
  <c r="YB103" i="3"/>
  <c r="AAK103" i="3"/>
  <c r="AAK81" i="3"/>
  <c r="YB81" i="3"/>
  <c r="AAK43" i="3"/>
  <c r="YB43" i="3"/>
  <c r="AAK196" i="3"/>
  <c r="YB196" i="3"/>
  <c r="AAK174" i="3"/>
  <c r="YB174" i="3"/>
  <c r="YB132" i="3"/>
  <c r="AAK132" i="3"/>
  <c r="YB30" i="3"/>
  <c r="AAK30" i="3"/>
  <c r="YB161" i="3"/>
  <c r="AAK161" i="3"/>
  <c r="YB127" i="3"/>
  <c r="AAK127" i="3"/>
  <c r="AAE16" i="3"/>
  <c r="XV16" i="3"/>
  <c r="XY178" i="3"/>
  <c r="AAH178" i="3"/>
  <c r="AAH15" i="3"/>
  <c r="XY15" i="3"/>
  <c r="XY5" i="3"/>
  <c r="AAH5" i="3"/>
  <c r="AAH64" i="3"/>
  <c r="XY64" i="3"/>
  <c r="XY6" i="3"/>
  <c r="AAH6" i="3"/>
  <c r="XY72" i="3"/>
  <c r="AAH72" i="3"/>
  <c r="XY118" i="3"/>
  <c r="AAH118" i="3"/>
  <c r="XY109" i="3"/>
  <c r="AAH109" i="3"/>
  <c r="AAH111" i="3"/>
  <c r="XY111" i="3"/>
  <c r="XY20" i="3"/>
  <c r="AAH20" i="3"/>
  <c r="AAH97" i="3"/>
  <c r="XY97" i="3"/>
  <c r="XY138" i="3"/>
  <c r="AAH138" i="3"/>
  <c r="XY28" i="3"/>
  <c r="AAH28" i="3"/>
  <c r="XY151" i="3"/>
  <c r="AAH151" i="3"/>
  <c r="AAH41" i="3"/>
  <c r="XY41" i="3"/>
  <c r="AAK88" i="3"/>
  <c r="YB88" i="3"/>
  <c r="YX193" i="3"/>
  <c r="ZA21" i="3"/>
  <c r="XX138" i="3"/>
  <c r="AAG138" i="3"/>
  <c r="XX109" i="3"/>
  <c r="AAG109" i="3"/>
  <c r="XX38" i="3"/>
  <c r="AAG38" i="3"/>
  <c r="AAE69" i="3"/>
  <c r="XV69" i="3"/>
  <c r="WU69" i="3" s="1"/>
  <c r="AAE175" i="3"/>
  <c r="ZD175" i="3" s="1"/>
  <c r="XV175" i="3"/>
  <c r="WU175" i="3" s="1"/>
  <c r="XW103" i="3"/>
  <c r="AAF103" i="3"/>
  <c r="XW64" i="3"/>
  <c r="AAF64" i="3"/>
  <c r="AAF151" i="3"/>
  <c r="XW151" i="3"/>
  <c r="YX122" i="3"/>
  <c r="ZA155" i="3"/>
  <c r="YA20" i="3"/>
  <c r="AAJ20" i="3"/>
  <c r="AAJ109" i="3"/>
  <c r="YA109" i="3"/>
  <c r="YA98" i="3"/>
  <c r="AAJ98" i="3"/>
  <c r="YX145" i="3"/>
  <c r="ZA159" i="3"/>
  <c r="YB144" i="3"/>
  <c r="AAK144" i="3"/>
  <c r="AAF7" i="3"/>
  <c r="XW7" i="3"/>
  <c r="YB182" i="3"/>
  <c r="AAK182" i="3"/>
  <c r="ZA175" i="3"/>
  <c r="AAH189" i="3"/>
  <c r="XY189" i="3"/>
  <c r="YX168" i="3"/>
  <c r="ZA100" i="3"/>
  <c r="YB4" i="3"/>
  <c r="AAK4" i="3"/>
  <c r="ZA113" i="3"/>
  <c r="XW49" i="3"/>
  <c r="AAF49" i="3"/>
  <c r="AAE136" i="3"/>
  <c r="XV136" i="3"/>
  <c r="XV194" i="3"/>
  <c r="AAE194" i="3"/>
  <c r="ZD194" i="3" s="1"/>
  <c r="AAF141" i="3"/>
  <c r="XW141" i="3"/>
  <c r="AAE113" i="3"/>
  <c r="ZD113" i="3" s="1"/>
  <c r="XV113" i="3"/>
  <c r="WU113" i="3" s="1"/>
  <c r="WS202" i="3"/>
  <c r="ZA174" i="3"/>
  <c r="ZA110" i="3"/>
  <c r="AAF26" i="3"/>
  <c r="XW26" i="3"/>
  <c r="XY60" i="3"/>
  <c r="AAH60" i="3"/>
  <c r="ZA144" i="3"/>
  <c r="AAF136" i="3"/>
  <c r="XW136" i="3"/>
  <c r="AAH165" i="3"/>
  <c r="XY165" i="3"/>
  <c r="XY107" i="3"/>
  <c r="AAH107" i="3"/>
  <c r="XV105" i="3"/>
  <c r="AAE105" i="3"/>
  <c r="ZD105" i="3" s="1"/>
  <c r="AAE193" i="3"/>
  <c r="ZD193" i="3" s="1"/>
  <c r="XV193" i="3"/>
  <c r="YX146" i="3"/>
  <c r="XV190" i="3"/>
  <c r="WU190" i="3" s="1"/>
  <c r="AAE190" i="3"/>
  <c r="ZA107" i="3"/>
  <c r="YX137" i="3"/>
  <c r="XX83" i="3"/>
  <c r="AAG83" i="3"/>
  <c r="XX116" i="3"/>
  <c r="AAG116" i="3"/>
  <c r="XX175" i="3"/>
  <c r="AAG175" i="3"/>
  <c r="XX185" i="3"/>
  <c r="AAG185" i="3"/>
  <c r="XX171" i="3"/>
  <c r="AAG171" i="3"/>
  <c r="AAG91" i="3"/>
  <c r="XX91" i="3"/>
  <c r="AAG36" i="3"/>
  <c r="XX36" i="3"/>
  <c r="AAG108" i="3"/>
  <c r="XX108" i="3"/>
  <c r="AAG148" i="3"/>
  <c r="XX148" i="3"/>
  <c r="XX99" i="3"/>
  <c r="AAG99" i="3"/>
  <c r="AAG198" i="3"/>
  <c r="XX198" i="3"/>
  <c r="AAG120" i="3"/>
  <c r="XX120" i="3"/>
  <c r="AAG103" i="3"/>
  <c r="XX103" i="3"/>
  <c r="XX111" i="3"/>
  <c r="AAG111" i="3"/>
  <c r="AAG15" i="3"/>
  <c r="XX15" i="3"/>
  <c r="YX136" i="3"/>
  <c r="ZD19" i="3"/>
  <c r="YX85" i="3"/>
  <c r="YX37" i="3"/>
  <c r="YX109" i="3"/>
  <c r="AAE90" i="3"/>
  <c r="ZD90" i="3" s="1"/>
  <c r="XV90" i="3"/>
  <c r="WU90" i="3" s="1"/>
  <c r="XV18" i="3"/>
  <c r="AAE18" i="3"/>
  <c r="AAE74" i="3"/>
  <c r="XV74" i="3"/>
  <c r="WU74" i="3" s="1"/>
  <c r="XV176" i="3"/>
  <c r="AAE176" i="3"/>
  <c r="AAE27" i="3"/>
  <c r="XV27" i="3"/>
  <c r="XV59" i="3"/>
  <c r="AAE59" i="3"/>
  <c r="AAE162" i="3"/>
  <c r="ZD162" i="3" s="1"/>
  <c r="XV162" i="3"/>
  <c r="WU162" i="3" s="1"/>
  <c r="AAE116" i="3"/>
  <c r="ZD116" i="3" s="1"/>
  <c r="XV116" i="3"/>
  <c r="WU116" i="3" s="1"/>
  <c r="XV24" i="3"/>
  <c r="AAE24" i="3"/>
  <c r="XV41" i="3"/>
  <c r="WU41" i="3" s="1"/>
  <c r="AAE41" i="3"/>
  <c r="AAE128" i="3"/>
  <c r="XV128" i="3"/>
  <c r="WU128" i="3" s="1"/>
  <c r="XV131" i="3"/>
  <c r="AAE131" i="3"/>
  <c r="AAE121" i="3"/>
  <c r="XV121" i="3"/>
  <c r="WU121" i="3" s="1"/>
  <c r="AAE22" i="3"/>
  <c r="XV22" i="3"/>
  <c r="ZA133" i="3"/>
  <c r="AAF42" i="3"/>
  <c r="XW42" i="3"/>
  <c r="XW41" i="3"/>
  <c r="AAF41" i="3"/>
  <c r="XW146" i="3"/>
  <c r="AAF146" i="3"/>
  <c r="AAF148" i="3"/>
  <c r="XW148" i="3"/>
  <c r="XW147" i="3"/>
  <c r="AAF147" i="3"/>
  <c r="XW199" i="3"/>
  <c r="AAF199" i="3"/>
  <c r="AAF188" i="3"/>
  <c r="XW188" i="3"/>
  <c r="XW81" i="3"/>
  <c r="AAF81" i="3"/>
  <c r="AAF71" i="3"/>
  <c r="XW71" i="3"/>
  <c r="AAF77" i="3"/>
  <c r="XW77" i="3"/>
  <c r="AAF120" i="3"/>
  <c r="XW120" i="3"/>
  <c r="AAF118" i="3"/>
  <c r="XW118" i="3"/>
  <c r="AAF74" i="3"/>
  <c r="XW74" i="3"/>
  <c r="XW17" i="3"/>
  <c r="AAF17" i="3"/>
  <c r="XW56" i="3"/>
  <c r="AAF56" i="3"/>
  <c r="XX52" i="3"/>
  <c r="AAG52" i="3"/>
  <c r="XY86" i="3"/>
  <c r="AAH86" i="3"/>
  <c r="YX200" i="3"/>
  <c r="YX133" i="3"/>
  <c r="YX4" i="3"/>
  <c r="YX173" i="3"/>
  <c r="YX58" i="3"/>
  <c r="YA31" i="3"/>
  <c r="AAJ31" i="3"/>
  <c r="ZA101" i="3"/>
  <c r="YX22" i="3"/>
  <c r="ZA35" i="3"/>
  <c r="XY16" i="3"/>
  <c r="AAH16" i="3"/>
  <c r="XV89" i="3"/>
  <c r="WU89" i="3" s="1"/>
  <c r="AAE89" i="3"/>
  <c r="ZD89" i="3" s="1"/>
  <c r="NL206" i="3"/>
  <c r="NL204" i="3"/>
  <c r="NL208" i="3" s="1"/>
  <c r="NL207" i="3"/>
  <c r="NL205" i="3"/>
  <c r="YA67" i="3"/>
  <c r="AAJ67" i="3"/>
  <c r="YA147" i="3"/>
  <c r="AAJ147" i="3"/>
  <c r="YA149" i="3"/>
  <c r="AAJ149" i="3"/>
  <c r="AAJ78" i="3"/>
  <c r="YA78" i="3"/>
  <c r="YA126" i="3"/>
  <c r="AAJ126" i="3"/>
  <c r="AAJ186" i="3"/>
  <c r="YA186" i="3"/>
  <c r="AAJ15" i="3"/>
  <c r="YA15" i="3"/>
  <c r="YA151" i="3"/>
  <c r="AAJ151" i="3"/>
  <c r="AAJ69" i="3"/>
  <c r="YA69" i="3"/>
  <c r="YA143" i="3"/>
  <c r="AAJ143" i="3"/>
  <c r="YA96" i="3"/>
  <c r="AAJ96" i="3"/>
  <c r="AAJ14" i="3"/>
  <c r="YA14" i="3"/>
  <c r="YA38" i="3"/>
  <c r="AAJ38" i="3"/>
  <c r="YA125" i="3"/>
  <c r="AAJ125" i="3"/>
  <c r="YA30" i="3"/>
  <c r="AAJ30" i="3"/>
  <c r="YA106" i="3"/>
  <c r="AAJ106" i="3"/>
  <c r="YA81" i="3"/>
  <c r="AAJ81" i="3"/>
  <c r="AAH47" i="3"/>
  <c r="XY47" i="3"/>
  <c r="AAH80" i="3"/>
  <c r="XY80" i="3"/>
  <c r="WU80" i="3" s="1"/>
  <c r="AAF37" i="3"/>
  <c r="XW37" i="3"/>
  <c r="YX120" i="3"/>
  <c r="AAH196" i="3"/>
  <c r="XY196" i="3"/>
  <c r="XX47" i="3"/>
  <c r="AAG47" i="3"/>
  <c r="ZD47" i="3" s="1"/>
  <c r="ZA86" i="3"/>
  <c r="AAH142" i="3"/>
  <c r="XY142" i="3"/>
  <c r="YA136" i="3"/>
  <c r="AAJ136" i="3"/>
  <c r="XY123" i="3"/>
  <c r="AAH123" i="3"/>
  <c r="YB183" i="3"/>
  <c r="AAK183" i="3"/>
  <c r="ZA177" i="3"/>
  <c r="YX125" i="3"/>
  <c r="ZA123" i="3"/>
  <c r="ZA150" i="3"/>
  <c r="AAH194" i="3"/>
  <c r="XY194" i="3"/>
  <c r="ZA33" i="3"/>
  <c r="AAG157" i="3"/>
  <c r="XX157" i="3"/>
  <c r="AAJ160" i="3"/>
  <c r="YA160" i="3"/>
  <c r="ZA120" i="3"/>
  <c r="AAF33" i="3"/>
  <c r="XW33" i="3"/>
  <c r="AAH157" i="3"/>
  <c r="XY157" i="3"/>
  <c r="ZA199" i="3"/>
  <c r="AAF44" i="3"/>
  <c r="XW44" i="3"/>
  <c r="YX128" i="3"/>
  <c r="XV55" i="3"/>
  <c r="WU55" i="3" s="1"/>
  <c r="AAE55" i="3"/>
  <c r="ZD55" i="3" s="1"/>
  <c r="ZA140" i="3"/>
  <c r="YX25" i="3"/>
  <c r="YB52" i="3"/>
  <c r="AAK52" i="3"/>
  <c r="AAK179" i="3"/>
  <c r="YB179" i="3"/>
  <c r="YB70" i="3"/>
  <c r="AAK70" i="3"/>
  <c r="AAK153" i="3"/>
  <c r="YB153" i="3"/>
  <c r="YB5" i="3"/>
  <c r="AAK5" i="3"/>
  <c r="YB122" i="3"/>
  <c r="AAK122" i="3"/>
  <c r="YB42" i="3"/>
  <c r="AAK42" i="3"/>
  <c r="YB114" i="3"/>
  <c r="AAK114" i="3"/>
  <c r="YB64" i="3"/>
  <c r="AAK64" i="3"/>
  <c r="YB28" i="3"/>
  <c r="AAK28" i="3"/>
  <c r="YB123" i="3"/>
  <c r="AAK123" i="3"/>
  <c r="YB147" i="3"/>
  <c r="AAK147" i="3"/>
  <c r="AAK106" i="3"/>
  <c r="YB106" i="3"/>
  <c r="YB21" i="3"/>
  <c r="AAK21" i="3"/>
  <c r="YB95" i="3"/>
  <c r="AAK95" i="3"/>
  <c r="AAK168" i="3"/>
  <c r="YB168" i="3"/>
  <c r="ZA34" i="3"/>
  <c r="XV37" i="3"/>
  <c r="WU37" i="3" s="1"/>
  <c r="AAE37" i="3"/>
  <c r="ZD37" i="3" s="1"/>
  <c r="YX83" i="3"/>
  <c r="AAH173" i="3"/>
  <c r="XY173" i="3"/>
  <c r="AAF130" i="3"/>
  <c r="ZD130" i="3" s="1"/>
  <c r="XW130" i="3"/>
  <c r="XY27" i="3"/>
  <c r="AAH27" i="3"/>
  <c r="AAH69" i="3"/>
  <c r="XY69" i="3"/>
  <c r="XY91" i="3"/>
  <c r="AAH91" i="3"/>
  <c r="AAH120" i="3"/>
  <c r="XY120" i="3"/>
  <c r="AAH115" i="3"/>
  <c r="XY115" i="3"/>
  <c r="AAH78" i="3"/>
  <c r="XY78" i="3"/>
  <c r="AAH35" i="3"/>
  <c r="XY35" i="3"/>
  <c r="XY29" i="3"/>
  <c r="AAH29" i="3"/>
  <c r="AAH127" i="3"/>
  <c r="XY127" i="3"/>
  <c r="XY125" i="3"/>
  <c r="AAH125" i="3"/>
  <c r="AAH163" i="3"/>
  <c r="XY163" i="3"/>
  <c r="XY128" i="3"/>
  <c r="AAH128" i="3"/>
  <c r="XY101" i="3"/>
  <c r="AAH101" i="3"/>
  <c r="XY174" i="3"/>
  <c r="AAH174" i="3"/>
  <c r="WO77" i="3" l="1"/>
  <c r="WP101" i="3"/>
  <c r="WO17" i="3"/>
  <c r="WO116" i="3"/>
  <c r="ZD96" i="3"/>
  <c r="WP14" i="3"/>
  <c r="WO48" i="3"/>
  <c r="WS213" i="3"/>
  <c r="ZD80" i="3"/>
  <c r="ZD25" i="3"/>
  <c r="WP27" i="3"/>
  <c r="WP10" i="3"/>
  <c r="WO4" i="3"/>
  <c r="ZD77" i="3"/>
  <c r="WU63" i="3"/>
  <c r="ZD83" i="3"/>
  <c r="ZD73" i="3"/>
  <c r="WO170" i="3"/>
  <c r="WP198" i="3"/>
  <c r="WP113" i="3"/>
  <c r="WP83" i="3"/>
  <c r="YY88" i="3"/>
  <c r="WU137" i="3"/>
  <c r="ZD57" i="3"/>
  <c r="ZD124" i="3"/>
  <c r="WO188" i="3"/>
  <c r="ZD141" i="3"/>
  <c r="ZD101" i="3"/>
  <c r="WU129" i="3"/>
  <c r="ZD54" i="3"/>
  <c r="YX39" i="3"/>
  <c r="ZD10" i="3"/>
  <c r="WR84" i="3"/>
  <c r="YX134" i="3"/>
  <c r="ZD171" i="3"/>
  <c r="WU17" i="3"/>
  <c r="ZD38" i="3"/>
  <c r="WU78" i="3"/>
  <c r="WU60" i="3"/>
  <c r="WU84" i="3"/>
  <c r="YX147" i="3"/>
  <c r="WO109" i="3"/>
  <c r="ZA83" i="3"/>
  <c r="ZD165" i="3"/>
  <c r="ZA10" i="3"/>
  <c r="WU163" i="3"/>
  <c r="WU8" i="3"/>
  <c r="ZD170" i="3"/>
  <c r="ZD198" i="3"/>
  <c r="WO161" i="3"/>
  <c r="WP74" i="3"/>
  <c r="YX186" i="3"/>
  <c r="WR48" i="3"/>
  <c r="WP188" i="3"/>
  <c r="ZA136" i="3"/>
  <c r="ZD132" i="3"/>
  <c r="WP78" i="3"/>
  <c r="ZA131" i="3"/>
  <c r="WP48" i="3"/>
  <c r="YY133" i="3"/>
  <c r="ZA20" i="3"/>
  <c r="WP66" i="3"/>
  <c r="WO93" i="3"/>
  <c r="WU156" i="3"/>
  <c r="ZD50" i="3"/>
  <c r="WU120" i="3"/>
  <c r="ZD102" i="3"/>
  <c r="WU3" i="3"/>
  <c r="YB204" i="3"/>
  <c r="YB206" i="3" s="1"/>
  <c r="WP4" i="3"/>
  <c r="WO162" i="3"/>
  <c r="WO63" i="3"/>
  <c r="WO138" i="3"/>
  <c r="ZD30" i="3"/>
  <c r="WU39" i="3"/>
  <c r="WO112" i="3"/>
  <c r="WU91" i="3"/>
  <c r="ZD29" i="3"/>
  <c r="WO29" i="3"/>
  <c r="WP89" i="3"/>
  <c r="WP85" i="3"/>
  <c r="WP108" i="3"/>
  <c r="WO135" i="3"/>
  <c r="ZD120" i="3"/>
  <c r="WO163" i="3"/>
  <c r="WP60" i="3"/>
  <c r="ZD128" i="3"/>
  <c r="ZD74" i="3"/>
  <c r="WP50" i="3"/>
  <c r="WU136" i="3"/>
  <c r="ZD69" i="3"/>
  <c r="YY82" i="3"/>
  <c r="YY34" i="3"/>
  <c r="YY191" i="3"/>
  <c r="YY105" i="3"/>
  <c r="YY57" i="3"/>
  <c r="YY166" i="3"/>
  <c r="YY93" i="3"/>
  <c r="YY165" i="3"/>
  <c r="YY111" i="3"/>
  <c r="WO67" i="3"/>
  <c r="WO58" i="3"/>
  <c r="WO177" i="3"/>
  <c r="ZD200" i="3"/>
  <c r="WU92" i="3"/>
  <c r="WU188" i="3"/>
  <c r="WO61" i="3"/>
  <c r="WO124" i="3"/>
  <c r="WO80" i="3"/>
  <c r="WU22" i="3"/>
  <c r="ZD41" i="3"/>
  <c r="ZD59" i="3"/>
  <c r="ZD18" i="3"/>
  <c r="ZD190" i="3"/>
  <c r="WR29" i="3"/>
  <c r="ZD136" i="3"/>
  <c r="WO186" i="3"/>
  <c r="WO145" i="3"/>
  <c r="WR192" i="3"/>
  <c r="WO54" i="3"/>
  <c r="WO19" i="3"/>
  <c r="WP173" i="3"/>
  <c r="WO85" i="3"/>
  <c r="WP47" i="3"/>
  <c r="ZD92" i="3"/>
  <c r="ZD188" i="3"/>
  <c r="NK3" i="3"/>
  <c r="KX206" i="3"/>
  <c r="KX207" i="3"/>
  <c r="KX205" i="3"/>
  <c r="KX204" i="3"/>
  <c r="KX208" i="3" s="1"/>
  <c r="KW204" i="3" s="1"/>
  <c r="WP163" i="3"/>
  <c r="WP187" i="3"/>
  <c r="WP151" i="3"/>
  <c r="YY147" i="3"/>
  <c r="WP155" i="3"/>
  <c r="WP195" i="3"/>
  <c r="WU118" i="3"/>
  <c r="WU149" i="3"/>
  <c r="WU98" i="3"/>
  <c r="ZD182" i="3"/>
  <c r="YX154" i="3"/>
  <c r="YX162" i="3"/>
  <c r="WP103" i="3"/>
  <c r="WO95" i="3"/>
  <c r="WP28" i="3"/>
  <c r="WU45" i="3"/>
  <c r="YX135" i="3"/>
  <c r="WP22" i="3"/>
  <c r="WU11" i="3"/>
  <c r="YX47" i="3"/>
  <c r="WU173" i="3"/>
  <c r="XV204" i="3"/>
  <c r="XV206" i="3" s="1"/>
  <c r="YY195" i="3"/>
  <c r="WU9" i="3"/>
  <c r="WP178" i="3"/>
  <c r="ZD137" i="3"/>
  <c r="WU57" i="3"/>
  <c r="WU124" i="3"/>
  <c r="WO144" i="3"/>
  <c r="YX75" i="3"/>
  <c r="YX68" i="3"/>
  <c r="YX148" i="3"/>
  <c r="YX149" i="3"/>
  <c r="YX171" i="3"/>
  <c r="YX126" i="3"/>
  <c r="YX51" i="3"/>
  <c r="YX105" i="3"/>
  <c r="YX123" i="3"/>
  <c r="YX62" i="3"/>
  <c r="YX103" i="3"/>
  <c r="YX108" i="3"/>
  <c r="YX97" i="3"/>
  <c r="YX8" i="3"/>
  <c r="YX187" i="3"/>
  <c r="YX18" i="3"/>
  <c r="YX24" i="3"/>
  <c r="YX76" i="3"/>
  <c r="YX107" i="3"/>
  <c r="YX86" i="3"/>
  <c r="YX26" i="3"/>
  <c r="YX69" i="3"/>
  <c r="YX44" i="3"/>
  <c r="YX12" i="3"/>
  <c r="YX118" i="3"/>
  <c r="YX178" i="3"/>
  <c r="YX70" i="3"/>
  <c r="YX64" i="3"/>
  <c r="YX55" i="3"/>
  <c r="YX175" i="3"/>
  <c r="YX115" i="3"/>
  <c r="YX16" i="3"/>
  <c r="YX142" i="3"/>
  <c r="YX196" i="3"/>
  <c r="YX73" i="3"/>
  <c r="YX194" i="3"/>
  <c r="YX184" i="3"/>
  <c r="YX129" i="3"/>
  <c r="YX130" i="3"/>
  <c r="YX180" i="3"/>
  <c r="YX21" i="3"/>
  <c r="YX119" i="3"/>
  <c r="YX167" i="3"/>
  <c r="YX100" i="3"/>
  <c r="YX79" i="3"/>
  <c r="YX9" i="3"/>
  <c r="YX20" i="3"/>
  <c r="YX127" i="3"/>
  <c r="YX181" i="3"/>
  <c r="YX176" i="3"/>
  <c r="YX140" i="3"/>
  <c r="YX50" i="3"/>
  <c r="YX59" i="3"/>
  <c r="YX165" i="3"/>
  <c r="YX189" i="3"/>
  <c r="YX152" i="3"/>
  <c r="YX81" i="3"/>
  <c r="YX197" i="3"/>
  <c r="YX114" i="3"/>
  <c r="YX5" i="3"/>
  <c r="YX202" i="3" s="1"/>
  <c r="YX57" i="3"/>
  <c r="YX14" i="3"/>
  <c r="YX185" i="3"/>
  <c r="YX53" i="3"/>
  <c r="YX42" i="3"/>
  <c r="YX35" i="3"/>
  <c r="YX13" i="3"/>
  <c r="YX94" i="3"/>
  <c r="YX117" i="3"/>
  <c r="YX121" i="3"/>
  <c r="YY122" i="3"/>
  <c r="YY118" i="3"/>
  <c r="ZD86" i="3"/>
  <c r="WU101" i="3"/>
  <c r="WO168" i="3"/>
  <c r="ZD129" i="3"/>
  <c r="ZD119" i="3"/>
  <c r="WU54" i="3"/>
  <c r="YX174" i="3"/>
  <c r="WP33" i="3"/>
  <c r="WO131" i="3"/>
  <c r="YX31" i="3"/>
  <c r="WO66" i="3"/>
  <c r="WU171" i="3"/>
  <c r="ZD17" i="3"/>
  <c r="WU38" i="3"/>
  <c r="ZD78" i="3"/>
  <c r="WU62" i="3"/>
  <c r="ZD84" i="3"/>
  <c r="WP130" i="3"/>
  <c r="NM207" i="3"/>
  <c r="NM206" i="3"/>
  <c r="NM204" i="3"/>
  <c r="NM208" i="3" s="1"/>
  <c r="NM205" i="3"/>
  <c r="WU49" i="3"/>
  <c r="WO169" i="3"/>
  <c r="YX138" i="3"/>
  <c r="ZD134" i="3"/>
  <c r="YY138" i="3"/>
  <c r="WP11" i="3"/>
  <c r="ZD196" i="3"/>
  <c r="ZD104" i="3"/>
  <c r="ZA146" i="3"/>
  <c r="WO39" i="3"/>
  <c r="YX84" i="3"/>
  <c r="WU35" i="3"/>
  <c r="WU199" i="3"/>
  <c r="ZD114" i="3"/>
  <c r="WU185" i="3"/>
  <c r="YY50" i="3"/>
  <c r="WO173" i="3"/>
  <c r="YX99" i="3"/>
  <c r="WP38" i="3"/>
  <c r="ZA90" i="3"/>
  <c r="WO151" i="3"/>
  <c r="WP59" i="3"/>
  <c r="ZA85" i="3"/>
  <c r="ZD166" i="3"/>
  <c r="WP114" i="3"/>
  <c r="ZA60" i="3"/>
  <c r="ZA194" i="3"/>
  <c r="ZD39" i="3"/>
  <c r="YY96" i="3"/>
  <c r="YX90" i="3"/>
  <c r="WR171" i="3"/>
  <c r="ZD160" i="3"/>
  <c r="YX78" i="3"/>
  <c r="ZD158" i="3"/>
  <c r="WU139" i="3"/>
  <c r="ZD154" i="3"/>
  <c r="ZD14" i="3"/>
  <c r="WP161" i="3"/>
  <c r="WO154" i="3"/>
  <c r="WR145" i="3"/>
  <c r="WP185" i="3"/>
  <c r="ZD164" i="3"/>
  <c r="WU105" i="3"/>
  <c r="WP199" i="3"/>
  <c r="ZC213" i="3"/>
  <c r="YY159" i="3" s="1"/>
  <c r="WO149" i="3"/>
  <c r="WO184" i="3"/>
  <c r="WO68" i="3"/>
  <c r="WO196" i="3"/>
  <c r="WO69" i="3"/>
  <c r="WO79" i="3"/>
  <c r="WO126" i="3"/>
  <c r="WO123" i="3"/>
  <c r="WO35" i="3"/>
  <c r="WO21" i="3"/>
  <c r="WO197" i="3"/>
  <c r="WO86" i="3"/>
  <c r="WO142" i="3"/>
  <c r="WO167" i="3"/>
  <c r="WO107" i="3"/>
  <c r="WO114" i="3"/>
  <c r="WO53" i="3"/>
  <c r="WO121" i="3"/>
  <c r="WO130" i="3"/>
  <c r="WO171" i="3"/>
  <c r="WO20" i="3"/>
  <c r="WO13" i="3"/>
  <c r="WO97" i="3"/>
  <c r="WO70" i="3"/>
  <c r="WO129" i="3"/>
  <c r="WO5" i="3"/>
  <c r="WO194" i="3"/>
  <c r="WO51" i="3"/>
  <c r="WO55" i="3"/>
  <c r="WO117" i="3"/>
  <c r="WO24" i="3"/>
  <c r="WO175" i="3"/>
  <c r="WO152" i="3"/>
  <c r="WO108" i="3"/>
  <c r="WO26" i="3"/>
  <c r="WO185" i="3"/>
  <c r="WO189" i="3"/>
  <c r="WO42" i="3"/>
  <c r="WO115" i="3"/>
  <c r="WO180" i="3"/>
  <c r="WO57" i="3"/>
  <c r="WO105" i="3"/>
  <c r="WO12" i="3"/>
  <c r="WO148" i="3"/>
  <c r="WO94" i="3"/>
  <c r="WO14" i="3"/>
  <c r="WO140" i="3"/>
  <c r="WO44" i="3"/>
  <c r="WO187" i="3"/>
  <c r="WO9" i="3"/>
  <c r="WO16" i="3"/>
  <c r="WO127" i="3"/>
  <c r="WO18" i="3"/>
  <c r="WO118" i="3"/>
  <c r="WO62" i="3"/>
  <c r="WO178" i="3"/>
  <c r="WO181" i="3"/>
  <c r="WO59" i="3"/>
  <c r="WO73" i="3"/>
  <c r="WO165" i="3"/>
  <c r="WO100" i="3"/>
  <c r="WO64" i="3"/>
  <c r="WO50" i="3"/>
  <c r="WO119" i="3"/>
  <c r="WO76" i="3"/>
  <c r="WO81" i="3"/>
  <c r="WO103" i="3"/>
  <c r="WO8" i="3"/>
  <c r="WO75" i="3"/>
  <c r="WO7" i="3"/>
  <c r="WP121" i="3"/>
  <c r="WO87" i="3"/>
  <c r="WO157" i="3"/>
  <c r="WO190" i="3"/>
  <c r="WO183" i="3"/>
  <c r="WO40" i="3"/>
  <c r="WO155" i="3"/>
  <c r="ZD118" i="3"/>
  <c r="ZD149" i="3"/>
  <c r="ZD98" i="3"/>
  <c r="WU182" i="3"/>
  <c r="WU123" i="3"/>
  <c r="WO27" i="3"/>
  <c r="WU76" i="3"/>
  <c r="WO102" i="3"/>
  <c r="YY58" i="3"/>
  <c r="WP112" i="3"/>
  <c r="ZD151" i="3"/>
  <c r="WU172" i="3"/>
  <c r="ZD11" i="3"/>
  <c r="ZD173" i="3"/>
  <c r="WO91" i="3"/>
  <c r="WR176" i="3"/>
  <c r="YY61" i="3"/>
  <c r="ZD9" i="3"/>
  <c r="ZD127" i="3"/>
  <c r="ZD20" i="3"/>
  <c r="ZD143" i="3"/>
  <c r="ZD82" i="3"/>
  <c r="WO198" i="3"/>
  <c r="WR52" i="3"/>
  <c r="YY30" i="3"/>
  <c r="ZD33" i="3"/>
  <c r="WR11" i="3"/>
  <c r="WR168" i="3"/>
  <c r="OF208" i="3"/>
  <c r="WO172" i="3"/>
  <c r="WO15" i="3"/>
  <c r="YX10" i="3"/>
  <c r="ZD153" i="3"/>
  <c r="ZD51" i="3"/>
  <c r="WU71" i="3"/>
  <c r="ZD62" i="3"/>
  <c r="YY163" i="3"/>
  <c r="YX98" i="3"/>
  <c r="ZD49" i="3"/>
  <c r="WR60" i="3"/>
  <c r="ZA73" i="3"/>
  <c r="WU196" i="3"/>
  <c r="WU104" i="3"/>
  <c r="ZA65" i="3"/>
  <c r="ZA129" i="3"/>
  <c r="YY36" i="3"/>
  <c r="ZD35" i="3"/>
  <c r="ZD199" i="3"/>
  <c r="WU114" i="3"/>
  <c r="ZD185" i="3"/>
  <c r="WP146" i="3"/>
  <c r="ZA169" i="3"/>
  <c r="WO98" i="3"/>
  <c r="WO52" i="3"/>
  <c r="WP91" i="3"/>
  <c r="WP125" i="3"/>
  <c r="WU166" i="3"/>
  <c r="WP99" i="3"/>
  <c r="ZA97" i="3"/>
  <c r="WR56" i="3"/>
  <c r="WP131" i="3"/>
  <c r="WP70" i="3"/>
  <c r="ZA116" i="3"/>
  <c r="WO78" i="3"/>
  <c r="YX28" i="3"/>
  <c r="WU160" i="3"/>
  <c r="WR185" i="3"/>
  <c r="WU158" i="3"/>
  <c r="ZD139" i="3"/>
  <c r="WU154" i="3"/>
  <c r="WU14" i="3"/>
  <c r="WP176" i="3"/>
  <c r="ZA181" i="3"/>
  <c r="WR152" i="3"/>
  <c r="YY59" i="3"/>
  <c r="WO99" i="3"/>
  <c r="WU142" i="3"/>
  <c r="WU65" i="3"/>
  <c r="WU46" i="3"/>
  <c r="WU164" i="3"/>
  <c r="ZA154" i="3"/>
  <c r="WO122" i="3"/>
  <c r="WP175" i="3"/>
  <c r="WO193" i="3"/>
  <c r="WP184" i="3"/>
  <c r="WO176" i="3"/>
  <c r="WO128" i="3"/>
  <c r="WU181" i="3"/>
  <c r="WO72" i="3"/>
  <c r="ZD163" i="3"/>
  <c r="WO23" i="3"/>
  <c r="WP149" i="3"/>
  <c r="WO49" i="3"/>
  <c r="WO141" i="3"/>
  <c r="WU18" i="3"/>
  <c r="WU28" i="3"/>
  <c r="ZD168" i="3"/>
  <c r="ZD184" i="3"/>
  <c r="WO200" i="3"/>
  <c r="ZD24" i="3"/>
  <c r="WU27" i="3"/>
  <c r="WO82" i="3"/>
  <c r="WP90" i="3"/>
  <c r="YY104" i="3"/>
  <c r="WU16" i="3"/>
  <c r="WO125" i="3"/>
  <c r="YY187" i="3"/>
  <c r="WO104" i="3"/>
  <c r="YY66" i="3"/>
  <c r="WU135" i="3"/>
  <c r="WP75" i="3"/>
  <c r="ZD28" i="3"/>
  <c r="WU133" i="3"/>
  <c r="WU168" i="3"/>
  <c r="WO199" i="3"/>
  <c r="WU184" i="3"/>
  <c r="WO41" i="3"/>
  <c r="WR131" i="3"/>
  <c r="ZD178" i="3"/>
  <c r="WP94" i="3"/>
  <c r="WR150" i="3"/>
  <c r="WR9" i="3"/>
  <c r="WR3" i="3"/>
  <c r="WP147" i="3"/>
  <c r="ZD161" i="3"/>
  <c r="WU179" i="3"/>
  <c r="WU180" i="3"/>
  <c r="WR71" i="3"/>
  <c r="ZD123" i="3"/>
  <c r="WP168" i="3"/>
  <c r="YY16" i="3"/>
  <c r="WP159" i="3"/>
  <c r="WR146" i="3"/>
  <c r="WP162" i="3"/>
  <c r="WU151" i="3"/>
  <c r="WO111" i="3"/>
  <c r="ZD172" i="3"/>
  <c r="WP133" i="3"/>
  <c r="WR7" i="3"/>
  <c r="WO90" i="3"/>
  <c r="WR147" i="3"/>
  <c r="YY178" i="3"/>
  <c r="YY119" i="3"/>
  <c r="WU127" i="3"/>
  <c r="WU20" i="3"/>
  <c r="WU143" i="3"/>
  <c r="WU82" i="3"/>
  <c r="YX6" i="3"/>
  <c r="WR154" i="3"/>
  <c r="WR183" i="3"/>
  <c r="YX27" i="3"/>
  <c r="WR89" i="3"/>
  <c r="WU33" i="3"/>
  <c r="YX49" i="3"/>
  <c r="YX141" i="3"/>
  <c r="YA204" i="3"/>
  <c r="YA206" i="3" s="1"/>
  <c r="ZD88" i="3"/>
  <c r="WU192" i="3"/>
  <c r="WP189" i="3"/>
  <c r="YY55" i="3"/>
  <c r="WU58" i="3"/>
  <c r="WR65" i="3"/>
  <c r="WU153" i="3"/>
  <c r="WU51" i="3"/>
  <c r="ZD112" i="3"/>
  <c r="ZD71" i="3"/>
  <c r="YY194" i="3"/>
  <c r="WP186" i="3"/>
  <c r="YX188" i="3"/>
  <c r="YY35" i="3"/>
  <c r="ZA176" i="3"/>
  <c r="ZD138" i="3"/>
  <c r="ZA3" i="3"/>
  <c r="WP156" i="3"/>
  <c r="YY192" i="3"/>
  <c r="YY78" i="3"/>
  <c r="YY108" i="3"/>
  <c r="YX190" i="3"/>
  <c r="WU61" i="3"/>
  <c r="ZA180" i="3"/>
  <c r="WP36" i="3"/>
  <c r="WO6" i="3"/>
  <c r="YY158" i="3"/>
  <c r="ZD13" i="3"/>
  <c r="WU42" i="3"/>
  <c r="ZD32" i="3"/>
  <c r="WU48" i="3"/>
  <c r="YX56" i="3"/>
  <c r="ZA39" i="3"/>
  <c r="WP137" i="3"/>
  <c r="ZA45" i="3"/>
  <c r="WP9" i="3"/>
  <c r="ZA102" i="3"/>
  <c r="WP194" i="3"/>
  <c r="WP171" i="3"/>
  <c r="ZA109" i="3"/>
  <c r="YY170" i="3"/>
  <c r="ZA171" i="3"/>
  <c r="YX30" i="3"/>
  <c r="WP12" i="3"/>
  <c r="ZA185" i="3"/>
  <c r="WR138" i="3"/>
  <c r="ZD95" i="3"/>
  <c r="ZD97" i="3"/>
  <c r="WU56" i="3"/>
  <c r="WU103" i="3"/>
  <c r="WP122" i="3"/>
  <c r="ZA47" i="3"/>
  <c r="WR142" i="3"/>
  <c r="YY121" i="3"/>
  <c r="WP193" i="3"/>
  <c r="WP69" i="3"/>
  <c r="ZD65" i="3"/>
  <c r="ZD46" i="3"/>
  <c r="ZD108" i="3"/>
  <c r="YY79" i="3"/>
  <c r="WR76" i="3"/>
  <c r="ZD75" i="3"/>
  <c r="WP160" i="3"/>
  <c r="WO134" i="3"/>
  <c r="WO137" i="3"/>
  <c r="WO160" i="3"/>
  <c r="ZD22" i="3"/>
  <c r="WU59" i="3"/>
  <c r="WP104" i="3"/>
  <c r="WP51" i="3"/>
  <c r="WU68" i="3"/>
  <c r="WO166" i="3"/>
  <c r="ZD121" i="3"/>
  <c r="WU24" i="3"/>
  <c r="ZD27" i="3"/>
  <c r="WO101" i="3"/>
  <c r="WO32" i="3"/>
  <c r="WP19" i="3"/>
  <c r="WP79" i="3"/>
  <c r="YY153" i="3"/>
  <c r="ZD16" i="3"/>
  <c r="YY131" i="3"/>
  <c r="YY160" i="3"/>
  <c r="YY51" i="3"/>
  <c r="WU183" i="3"/>
  <c r="WP170" i="3"/>
  <c r="ZD99" i="3"/>
  <c r="ZD21" i="3"/>
  <c r="ZD146" i="3"/>
  <c r="ZD81" i="3"/>
  <c r="ZD26" i="3"/>
  <c r="WP136" i="3"/>
  <c r="KY222" i="3"/>
  <c r="WR88" i="3"/>
  <c r="WO74" i="3"/>
  <c r="WO120" i="3"/>
  <c r="WO182" i="3"/>
  <c r="WU178" i="3"/>
  <c r="WR181" i="3"/>
  <c r="WR179" i="3"/>
  <c r="YY141" i="3"/>
  <c r="WV213" i="3"/>
  <c r="WR19" i="3" s="1"/>
  <c r="WO89" i="3"/>
  <c r="ZD87" i="3"/>
  <c r="WR125" i="3"/>
  <c r="WU161" i="3"/>
  <c r="ZD179" i="3"/>
  <c r="ZD180" i="3"/>
  <c r="YX131" i="3"/>
  <c r="WR137" i="3"/>
  <c r="YX96" i="3"/>
  <c r="WR23" i="3"/>
  <c r="WP20" i="3"/>
  <c r="YX124" i="3"/>
  <c r="WO33" i="3"/>
  <c r="WP153" i="3"/>
  <c r="ZD106" i="3"/>
  <c r="ZD53" i="3"/>
  <c r="WO106" i="3"/>
  <c r="WO153" i="3"/>
  <c r="WR177" i="3"/>
  <c r="WO71" i="3"/>
  <c r="YY9" i="3"/>
  <c r="ZD3" i="3"/>
  <c r="WP190" i="3"/>
  <c r="WO96" i="3"/>
  <c r="WU109" i="3"/>
  <c r="ZD169" i="3"/>
  <c r="ZD72" i="3"/>
  <c r="WU15" i="3"/>
  <c r="WP54" i="3"/>
  <c r="YY73" i="3"/>
  <c r="YX170" i="3"/>
  <c r="YY120" i="3"/>
  <c r="WR90" i="3"/>
  <c r="WP141" i="3"/>
  <c r="ZD44" i="3"/>
  <c r="ZD192" i="3"/>
  <c r="YX45" i="3"/>
  <c r="WR191" i="3"/>
  <c r="ZD58" i="3"/>
  <c r="WR21" i="3"/>
  <c r="WU34" i="3"/>
  <c r="ZD64" i="3"/>
  <c r="WU197" i="3"/>
  <c r="WO28" i="3"/>
  <c r="WR136" i="3"/>
  <c r="WU155" i="3"/>
  <c r="YX46" i="3"/>
  <c r="WO110" i="3"/>
  <c r="WR34" i="3"/>
  <c r="WR66" i="3"/>
  <c r="YX116" i="3"/>
  <c r="WU94" i="3"/>
  <c r="WU138" i="3"/>
  <c r="WP49" i="3"/>
  <c r="YX95" i="3"/>
  <c r="YX158" i="3"/>
  <c r="YX71" i="3"/>
  <c r="YX54" i="3"/>
  <c r="YY128" i="3"/>
  <c r="WP157" i="3"/>
  <c r="ZD61" i="3"/>
  <c r="ZA138" i="3"/>
  <c r="WP158" i="3"/>
  <c r="WR102" i="3"/>
  <c r="WO195" i="3"/>
  <c r="YY198" i="3"/>
  <c r="WU13" i="3"/>
  <c r="ZD42" i="3"/>
  <c r="WU32" i="3"/>
  <c r="ZD48" i="3"/>
  <c r="ZA178" i="3"/>
  <c r="ZA147" i="3"/>
  <c r="WR50" i="3"/>
  <c r="WR194" i="3"/>
  <c r="YX93" i="3"/>
  <c r="WO150" i="3"/>
  <c r="WR41" i="3"/>
  <c r="YX192" i="3"/>
  <c r="ZA25" i="3"/>
  <c r="WO113" i="3"/>
  <c r="ZD142" i="3"/>
  <c r="WP119" i="3"/>
  <c r="WU134" i="3"/>
  <c r="ZD7" i="3"/>
  <c r="WO11" i="3"/>
  <c r="WU95" i="3"/>
  <c r="WU97" i="3"/>
  <c r="ZD56" i="3"/>
  <c r="ZD103" i="3"/>
  <c r="ZA29" i="3"/>
  <c r="WO159" i="3"/>
  <c r="ZA164" i="3"/>
  <c r="WU86" i="3"/>
  <c r="YY193" i="3"/>
  <c r="WP142" i="3"/>
  <c r="WU108" i="3"/>
  <c r="YY69" i="3"/>
  <c r="WU83" i="3"/>
  <c r="WO65" i="3"/>
  <c r="WO92" i="3"/>
  <c r="WO83" i="3"/>
  <c r="WO174" i="3"/>
  <c r="WO56" i="3"/>
  <c r="ZD8" i="3"/>
  <c r="WU130" i="3"/>
  <c r="WP31" i="3"/>
  <c r="ZD131" i="3"/>
  <c r="ZD176" i="3"/>
  <c r="WP92" i="3"/>
  <c r="WO60" i="3"/>
  <c r="WO22" i="3"/>
  <c r="WO147" i="3"/>
  <c r="WO30" i="3"/>
  <c r="ZD183" i="3"/>
  <c r="WP41" i="3"/>
  <c r="WO133" i="3"/>
  <c r="YY139" i="3"/>
  <c r="WP88" i="3"/>
  <c r="WP61" i="3"/>
  <c r="WU99" i="3"/>
  <c r="WU21" i="3"/>
  <c r="WU146" i="3"/>
  <c r="WU81" i="3"/>
  <c r="WU26" i="3"/>
  <c r="WP134" i="3"/>
  <c r="WP148" i="3"/>
  <c r="WP115" i="3"/>
  <c r="WO25" i="3"/>
  <c r="WU186" i="3"/>
  <c r="WO47" i="3"/>
  <c r="WO88" i="3"/>
  <c r="WP35" i="3"/>
  <c r="WR93" i="3"/>
  <c r="WR188" i="3"/>
  <c r="WR38" i="3"/>
  <c r="WR112" i="3"/>
  <c r="WR190" i="3"/>
  <c r="WR130" i="3"/>
  <c r="WR101" i="3"/>
  <c r="WR199" i="3"/>
  <c r="WR22" i="3"/>
  <c r="WR63" i="3"/>
  <c r="WR126" i="3"/>
  <c r="WR94" i="3"/>
  <c r="WR32" i="3"/>
  <c r="WR184" i="3"/>
  <c r="WR135" i="3"/>
  <c r="WR40" i="3"/>
  <c r="WR156" i="3"/>
  <c r="WR193" i="3"/>
  <c r="WR106" i="3"/>
  <c r="WR161" i="3"/>
  <c r="WR117" i="3"/>
  <c r="WR109" i="3"/>
  <c r="WR121" i="3"/>
  <c r="WR92" i="3"/>
  <c r="WR62" i="3"/>
  <c r="WR53" i="3"/>
  <c r="WR104" i="3"/>
  <c r="WR114" i="3"/>
  <c r="WO31" i="3"/>
  <c r="WU87" i="3"/>
  <c r="WR107" i="3"/>
  <c r="ZD174" i="3"/>
  <c r="WU140" i="3"/>
  <c r="ZD43" i="3"/>
  <c r="YY7" i="3"/>
  <c r="WU191" i="3"/>
  <c r="WO46" i="3"/>
  <c r="WR96" i="3"/>
  <c r="WR57" i="3"/>
  <c r="WU106" i="3"/>
  <c r="WU53" i="3"/>
  <c r="WP3" i="3"/>
  <c r="WR64" i="3"/>
  <c r="WP58" i="3"/>
  <c r="WP183" i="3"/>
  <c r="YY142" i="3"/>
  <c r="WU66" i="3"/>
  <c r="WO146" i="3"/>
  <c r="WP140" i="3"/>
  <c r="ZD109" i="3"/>
  <c r="WU169" i="3"/>
  <c r="WU72" i="3"/>
  <c r="ZD15" i="3"/>
  <c r="YY92" i="3"/>
  <c r="YY94" i="3"/>
  <c r="WP124" i="3"/>
  <c r="WP132" i="3"/>
  <c r="YY40" i="3"/>
  <c r="WU44" i="3"/>
  <c r="WR8" i="3"/>
  <c r="WR157" i="3"/>
  <c r="YY183" i="3"/>
  <c r="WU157" i="3"/>
  <c r="ZD144" i="3"/>
  <c r="YY33" i="3"/>
  <c r="ZD34" i="3"/>
  <c r="WU64" i="3"/>
  <c r="ZD197" i="3"/>
  <c r="ZD155" i="3"/>
  <c r="ZD52" i="3"/>
  <c r="WP152" i="3"/>
  <c r="ZD67" i="3"/>
  <c r="WU152" i="3"/>
  <c r="YY22" i="3"/>
  <c r="ZA161" i="3"/>
  <c r="ZA184" i="3"/>
  <c r="ZA122" i="3"/>
  <c r="ZA104" i="3"/>
  <c r="ZA22" i="3"/>
  <c r="ZA5" i="3"/>
  <c r="ZA121" i="3"/>
  <c r="ZA130" i="3"/>
  <c r="ZA112" i="3"/>
  <c r="ZA71" i="3"/>
  <c r="ZA32" i="3"/>
  <c r="ZA103" i="3"/>
  <c r="ZA9" i="3"/>
  <c r="ZA93" i="3"/>
  <c r="ZA190" i="3"/>
  <c r="ZA188" i="3"/>
  <c r="ZA38" i="3"/>
  <c r="ZA114" i="3"/>
  <c r="ZA156" i="3"/>
  <c r="ZA106" i="3"/>
  <c r="ZA94" i="3"/>
  <c r="ZA27" i="3"/>
  <c r="ZA62" i="3"/>
  <c r="ZA135" i="3"/>
  <c r="ZA40" i="3"/>
  <c r="ZA52" i="3"/>
  <c r="ZA77" i="3"/>
  <c r="ZA63" i="3"/>
  <c r="ZA117" i="3"/>
  <c r="ZA193" i="3"/>
  <c r="WO43" i="3"/>
  <c r="WP77" i="3"/>
  <c r="YX29" i="3"/>
  <c r="ZA91" i="3"/>
  <c r="WU88" i="3"/>
  <c r="ZA75" i="3"/>
  <c r="YX160" i="3"/>
  <c r="WP71" i="3"/>
  <c r="WR116" i="3"/>
  <c r="WP144" i="3"/>
  <c r="WU70" i="3"/>
  <c r="WU195" i="3"/>
  <c r="ZD100" i="3"/>
  <c r="ZA142" i="3"/>
  <c r="ZA37" i="3"/>
  <c r="WR6" i="3"/>
  <c r="WR111" i="3"/>
  <c r="YY89" i="3"/>
  <c r="WR162" i="3"/>
  <c r="YY152" i="3"/>
  <c r="WP42" i="3"/>
  <c r="YY15" i="3"/>
  <c r="YX91" i="3"/>
  <c r="YX179" i="3"/>
  <c r="WR58" i="3"/>
  <c r="WU7" i="3"/>
  <c r="WR180" i="3"/>
  <c r="WU122" i="3"/>
  <c r="WP73" i="3"/>
  <c r="ZD40" i="3"/>
  <c r="ZD115" i="3"/>
  <c r="WU36" i="3"/>
  <c r="YY168" i="3"/>
  <c r="YY49" i="3"/>
  <c r="WO158" i="3"/>
  <c r="ZA69" i="3"/>
  <c r="WU147" i="3"/>
  <c r="ZA76" i="3"/>
  <c r="WO37" i="3"/>
  <c r="WO156" i="3"/>
  <c r="WP45" i="3"/>
  <c r="WO34" i="3"/>
  <c r="WU131" i="3"/>
  <c r="WU176" i="3"/>
  <c r="WU193" i="3"/>
  <c r="WU194" i="3"/>
  <c r="WU189" i="3"/>
  <c r="WP67" i="3"/>
  <c r="ZD148" i="3"/>
  <c r="WU111" i="3"/>
  <c r="WU126" i="3"/>
  <c r="YY14" i="3"/>
  <c r="ZD12" i="3"/>
  <c r="YY12" i="3"/>
  <c r="ZD186" i="3"/>
  <c r="YY129" i="3"/>
  <c r="ZD79" i="3"/>
  <c r="WP192" i="3"/>
  <c r="WO143" i="3"/>
  <c r="WO10" i="3"/>
  <c r="YY144" i="3"/>
  <c r="WR24" i="3"/>
  <c r="WO139" i="3"/>
  <c r="WU174" i="3"/>
  <c r="ZD140" i="3"/>
  <c r="WU43" i="3"/>
  <c r="YY47" i="3"/>
  <c r="WP7" i="3"/>
  <c r="XY204" i="3"/>
  <c r="XY206" i="3" s="1"/>
  <c r="ZD191" i="3"/>
  <c r="WR148" i="3"/>
  <c r="YX43" i="3"/>
  <c r="WP24" i="3"/>
  <c r="WR122" i="3"/>
  <c r="WU30" i="3"/>
  <c r="WP129" i="3"/>
  <c r="WP80" i="3"/>
  <c r="WP128" i="3"/>
  <c r="WP97" i="3"/>
  <c r="WP81" i="3"/>
  <c r="WP167" i="3"/>
  <c r="WP123" i="3"/>
  <c r="WP154" i="3"/>
  <c r="WP21" i="3"/>
  <c r="WP169" i="3"/>
  <c r="WP34" i="3"/>
  <c r="WP18" i="3"/>
  <c r="WP39" i="3"/>
  <c r="WP191" i="3"/>
  <c r="WP44" i="3"/>
  <c r="WP172" i="3"/>
  <c r="WP17" i="3"/>
  <c r="WP26" i="3"/>
  <c r="WP84" i="3"/>
  <c r="WP57" i="3"/>
  <c r="WP107" i="3"/>
  <c r="WP150" i="3"/>
  <c r="WP68" i="3"/>
  <c r="WP145" i="3"/>
  <c r="WP8" i="3"/>
  <c r="WP200" i="3"/>
  <c r="WP166" i="3"/>
  <c r="WP86" i="3"/>
  <c r="WP52" i="3"/>
  <c r="WP16" i="3"/>
  <c r="WP96" i="3"/>
  <c r="WP106" i="3"/>
  <c r="WP102" i="3"/>
  <c r="WP118" i="3"/>
  <c r="WP98" i="3"/>
  <c r="WP82" i="3"/>
  <c r="WP43" i="3"/>
  <c r="WP165" i="3"/>
  <c r="WP53" i="3"/>
  <c r="WP196" i="3"/>
  <c r="WP62" i="3"/>
  <c r="WP30" i="3"/>
  <c r="WP37" i="3"/>
  <c r="WP63" i="3"/>
  <c r="WP15" i="3"/>
  <c r="WP164" i="3"/>
  <c r="WP109" i="3"/>
  <c r="WP56" i="3"/>
  <c r="WP6" i="3"/>
  <c r="WP100" i="3"/>
  <c r="WP76" i="3"/>
  <c r="WP87" i="3"/>
  <c r="WP93" i="3"/>
  <c r="WP174" i="3"/>
  <c r="WP126" i="3"/>
  <c r="WP46" i="3"/>
  <c r="WP117" i="3"/>
  <c r="WP13" i="3"/>
  <c r="WP111" i="3"/>
  <c r="WP25" i="3"/>
  <c r="WP110" i="3"/>
  <c r="WP179" i="3"/>
  <c r="WP180" i="3"/>
  <c r="WP65" i="3"/>
  <c r="WP177" i="3"/>
  <c r="WP23" i="3"/>
  <c r="WP143" i="3"/>
  <c r="WP64" i="3"/>
  <c r="WP29" i="3"/>
  <c r="WP139" i="3"/>
  <c r="WR39" i="3"/>
  <c r="YX113" i="3"/>
  <c r="WP135" i="3"/>
  <c r="WP197" i="3"/>
  <c r="WO36" i="3"/>
  <c r="WR20" i="3"/>
  <c r="ZD66" i="3"/>
  <c r="WP72" i="3"/>
  <c r="ZD5" i="3"/>
  <c r="ZD91" i="3"/>
  <c r="ZD125" i="3"/>
  <c r="YY38" i="3"/>
  <c r="YX132" i="3"/>
  <c r="WP116" i="3"/>
  <c r="WP5" i="3"/>
  <c r="WP120" i="3"/>
  <c r="YY101" i="3"/>
  <c r="WU96" i="3"/>
  <c r="ZD157" i="3"/>
  <c r="WU144" i="3"/>
  <c r="YX172" i="3"/>
  <c r="WU150" i="3"/>
  <c r="WU159" i="3"/>
  <c r="ZD181" i="3"/>
  <c r="WU29" i="3"/>
  <c r="WU93" i="3"/>
  <c r="YX11" i="3"/>
  <c r="YY103" i="3"/>
  <c r="YX150" i="3"/>
  <c r="WU52" i="3"/>
  <c r="YX32" i="3"/>
  <c r="WU67" i="3"/>
  <c r="WO38" i="3"/>
  <c r="ZD152" i="3"/>
  <c r="ZD4" i="3"/>
  <c r="WU75" i="3"/>
  <c r="ZA87" i="3"/>
  <c r="WO164" i="3"/>
  <c r="WP105" i="3"/>
  <c r="YY197" i="3"/>
  <c r="WR12" i="3"/>
  <c r="YY161" i="3"/>
  <c r="YX112" i="3"/>
  <c r="WR163" i="3"/>
  <c r="ZD70" i="3"/>
  <c r="ZD195" i="3"/>
  <c r="WU100" i="3"/>
  <c r="YY19" i="3"/>
  <c r="WO132" i="3"/>
  <c r="WR160" i="3"/>
  <c r="WO136" i="3"/>
  <c r="YX52" i="3"/>
  <c r="YY43" i="3"/>
  <c r="WR87" i="3"/>
  <c r="WP95" i="3"/>
  <c r="YY137" i="3"/>
  <c r="YY113" i="3"/>
  <c r="YX183" i="3"/>
  <c r="WR86" i="3"/>
  <c r="ZA189" i="3"/>
  <c r="ZA81" i="3"/>
  <c r="YX104" i="3"/>
  <c r="WP181" i="3"/>
  <c r="WR42" i="3"/>
  <c r="WO45" i="3"/>
  <c r="ZD122" i="3"/>
  <c r="YY182" i="3"/>
  <c r="WU40" i="3"/>
  <c r="WU115" i="3"/>
  <c r="ZD36" i="3"/>
  <c r="YY184" i="3"/>
  <c r="YX66" i="3"/>
  <c r="YY134" i="3"/>
  <c r="WR27" i="3"/>
  <c r="WO191" i="3"/>
  <c r="ZA88" i="3"/>
  <c r="ZD147" i="3"/>
  <c r="ZA158" i="3"/>
  <c r="WR45" i="3" l="1"/>
  <c r="WR54" i="3"/>
  <c r="WR123" i="3"/>
  <c r="WR198" i="3"/>
  <c r="WR105" i="3"/>
  <c r="YY28" i="3"/>
  <c r="WR79" i="3"/>
  <c r="YY45" i="3"/>
  <c r="YY140" i="3"/>
  <c r="YY8" i="3"/>
  <c r="YY80" i="3"/>
  <c r="YY91" i="3"/>
  <c r="YY177" i="3"/>
  <c r="YY3" i="3"/>
  <c r="YY23" i="3"/>
  <c r="YY18" i="3"/>
  <c r="YY110" i="3"/>
  <c r="YX219" i="3"/>
  <c r="WR189" i="3"/>
  <c r="YY130" i="3"/>
  <c r="WR113" i="3"/>
  <c r="ZD211" i="3"/>
  <c r="ZD212" i="3"/>
  <c r="ZA212" i="3"/>
  <c r="ZA213" i="3" s="1"/>
  <c r="ZA211" i="3"/>
  <c r="ZA221" i="3"/>
  <c r="ZA219" i="3"/>
  <c r="ZA218" i="3"/>
  <c r="ZA220" i="3"/>
  <c r="ZA202" i="3"/>
  <c r="WQ142" i="3"/>
  <c r="WN142" i="3" s="1"/>
  <c r="YY24" i="3"/>
  <c r="YY77" i="3"/>
  <c r="YY25" i="3"/>
  <c r="YY200" i="3"/>
  <c r="YY68" i="3"/>
  <c r="YY62" i="3"/>
  <c r="YY174" i="3"/>
  <c r="YY107" i="3"/>
  <c r="YY97" i="3"/>
  <c r="YY151" i="3"/>
  <c r="YX220" i="3"/>
  <c r="YY136" i="3"/>
  <c r="WR158" i="3"/>
  <c r="WQ63" i="3"/>
  <c r="WN63" i="3" s="1"/>
  <c r="WR35" i="3"/>
  <c r="WQ178" i="3"/>
  <c r="WN178" i="3" s="1"/>
  <c r="WQ139" i="3"/>
  <c r="WN139" i="3" s="1"/>
  <c r="WU202" i="3"/>
  <c r="WR73" i="3"/>
  <c r="KW205" i="3"/>
  <c r="YY29" i="3"/>
  <c r="WR10" i="3"/>
  <c r="YY26" i="3"/>
  <c r="YY65" i="3"/>
  <c r="YY86" i="3"/>
  <c r="YY106" i="3"/>
  <c r="YY53" i="3"/>
  <c r="YY64" i="3"/>
  <c r="YY123" i="3"/>
  <c r="YY109" i="3"/>
  <c r="YX211" i="3"/>
  <c r="YY60" i="3"/>
  <c r="WR46" i="3"/>
  <c r="WR69" i="3"/>
  <c r="YY42" i="3"/>
  <c r="WR175" i="3"/>
  <c r="WR14" i="3"/>
  <c r="KW207" i="3"/>
  <c r="WR74" i="3"/>
  <c r="YY162" i="3"/>
  <c r="YY164" i="3"/>
  <c r="YY172" i="3"/>
  <c r="YY32" i="3"/>
  <c r="YY169" i="3"/>
  <c r="YY102" i="3"/>
  <c r="YY85" i="3"/>
  <c r="YY98" i="3"/>
  <c r="YY126" i="3"/>
  <c r="YX218" i="3"/>
  <c r="WR108" i="3"/>
  <c r="YY81" i="3"/>
  <c r="YY48" i="3"/>
  <c r="WQ82" i="3"/>
  <c r="WN82" i="3" s="1"/>
  <c r="WQ184" i="3"/>
  <c r="WN184" i="3" s="1"/>
  <c r="WR155" i="3"/>
  <c r="WR67" i="3"/>
  <c r="WR196" i="3"/>
  <c r="KW206" i="3"/>
  <c r="WR16" i="3"/>
  <c r="WQ22" i="3"/>
  <c r="WN22" i="3" s="1"/>
  <c r="YY70" i="3"/>
  <c r="YY180" i="3"/>
  <c r="YY56" i="3"/>
  <c r="YY181" i="3"/>
  <c r="YY150" i="3"/>
  <c r="YY4" i="3"/>
  <c r="YY46" i="3"/>
  <c r="YY17" i="3"/>
  <c r="YX221" i="3"/>
  <c r="YY116" i="3"/>
  <c r="YY6" i="3"/>
  <c r="YY154" i="3"/>
  <c r="YY112" i="3"/>
  <c r="YY156" i="3"/>
  <c r="WP202" i="3"/>
  <c r="WP220" i="3"/>
  <c r="WP221" i="3"/>
  <c r="WP211" i="3"/>
  <c r="WP212" i="3"/>
  <c r="WP213" i="3" s="1"/>
  <c r="WP218" i="3"/>
  <c r="WP219" i="3"/>
  <c r="WQ115" i="3"/>
  <c r="WN115" i="3" s="1"/>
  <c r="WQ99" i="3"/>
  <c r="WN99" i="3" s="1"/>
  <c r="WQ108" i="3"/>
  <c r="WN108" i="3" s="1"/>
  <c r="WR110" i="3"/>
  <c r="WR200" i="3"/>
  <c r="WR178" i="3"/>
  <c r="WR75" i="3"/>
  <c r="WR68" i="3"/>
  <c r="WR81" i="3"/>
  <c r="WR80" i="3"/>
  <c r="WR165" i="3"/>
  <c r="WR169" i="3"/>
  <c r="WR78" i="3"/>
  <c r="WR143" i="3"/>
  <c r="WR17" i="3"/>
  <c r="WR83" i="3"/>
  <c r="WR144" i="3"/>
  <c r="WR119" i="3"/>
  <c r="WR170" i="3"/>
  <c r="WR37" i="3"/>
  <c r="WR134" i="3"/>
  <c r="WR4" i="3"/>
  <c r="WR218" i="3" s="1"/>
  <c r="WR36" i="3"/>
  <c r="WR166" i="3"/>
  <c r="WR151" i="3"/>
  <c r="WR51" i="3"/>
  <c r="WR18" i="3"/>
  <c r="WR174" i="3"/>
  <c r="WR55" i="3"/>
  <c r="WR33" i="3"/>
  <c r="WR30" i="3"/>
  <c r="WR129" i="3"/>
  <c r="WR26" i="3"/>
  <c r="WR43" i="3"/>
  <c r="WR186" i="3"/>
  <c r="WR115" i="3"/>
  <c r="WR103" i="3"/>
  <c r="WR167" i="3"/>
  <c r="WR197" i="3"/>
  <c r="WR133" i="3"/>
  <c r="WR124" i="3"/>
  <c r="WR97" i="3"/>
  <c r="WR13" i="3"/>
  <c r="WR98" i="3"/>
  <c r="WR28" i="3"/>
  <c r="WR47" i="3"/>
  <c r="WR85" i="3"/>
  <c r="WR91" i="3"/>
  <c r="WR187" i="3"/>
  <c r="WR120" i="3"/>
  <c r="WR77" i="3"/>
  <c r="WR127" i="3"/>
  <c r="WR128" i="3"/>
  <c r="WR139" i="3"/>
  <c r="WR132" i="3"/>
  <c r="WR44" i="3"/>
  <c r="WR164" i="3"/>
  <c r="WR95" i="3"/>
  <c r="WR141" i="3"/>
  <c r="WR99" i="3"/>
  <c r="WR25" i="3"/>
  <c r="WR5" i="3"/>
  <c r="WR221" i="3" s="1"/>
  <c r="WR59" i="3"/>
  <c r="WR118" i="3"/>
  <c r="WR82" i="3"/>
  <c r="WR70" i="3"/>
  <c r="WR15" i="3"/>
  <c r="WQ54" i="3"/>
  <c r="WN54" i="3" s="1"/>
  <c r="YY5" i="3"/>
  <c r="NK206" i="3"/>
  <c r="NK204" i="3"/>
  <c r="NK207" i="3"/>
  <c r="NK205" i="3"/>
  <c r="YY173" i="3"/>
  <c r="YY115" i="3"/>
  <c r="YY124" i="3"/>
  <c r="YY84" i="3"/>
  <c r="YY189" i="3"/>
  <c r="YY117" i="3"/>
  <c r="YY100" i="3"/>
  <c r="YY74" i="3"/>
  <c r="YY179" i="3"/>
  <c r="YY63" i="3"/>
  <c r="YY37" i="3"/>
  <c r="YX212" i="3"/>
  <c r="YX213" i="3" s="1"/>
  <c r="WU211" i="3"/>
  <c r="WQ18" i="3" s="1"/>
  <c r="WN18" i="3" s="1"/>
  <c r="WU212" i="3"/>
  <c r="WU213" i="3" s="1"/>
  <c r="WQ72" i="3" s="1"/>
  <c r="WN72" i="3" s="1"/>
  <c r="WR159" i="3"/>
  <c r="WQ129" i="3"/>
  <c r="WN129" i="3" s="1"/>
  <c r="YY157" i="3"/>
  <c r="WR49" i="3"/>
  <c r="WR140" i="3"/>
  <c r="WQ40" i="3"/>
  <c r="WN40" i="3" s="1"/>
  <c r="WQ144" i="3"/>
  <c r="WN144" i="3" s="1"/>
  <c r="WQ97" i="3"/>
  <c r="WN97" i="3" s="1"/>
  <c r="WQ164" i="3"/>
  <c r="WN164" i="3" s="1"/>
  <c r="WR72" i="3"/>
  <c r="WR153" i="3"/>
  <c r="YY76" i="3"/>
  <c r="YY20" i="3"/>
  <c r="YY83" i="3"/>
  <c r="YY171" i="3"/>
  <c r="YY167" i="3"/>
  <c r="YY99" i="3"/>
  <c r="YY71" i="3"/>
  <c r="YY199" i="3"/>
  <c r="YY31" i="3"/>
  <c r="YY11" i="3"/>
  <c r="YY10" i="3"/>
  <c r="YY72" i="3"/>
  <c r="YY190" i="3"/>
  <c r="YY21" i="3"/>
  <c r="YY90" i="3"/>
  <c r="YY95" i="3"/>
  <c r="YY114" i="3"/>
  <c r="YY125" i="3"/>
  <c r="YY27" i="3"/>
  <c r="YY185" i="3"/>
  <c r="YY149" i="3"/>
  <c r="YY176" i="3"/>
  <c r="YY135" i="3"/>
  <c r="YY175" i="3"/>
  <c r="YY188" i="3"/>
  <c r="YY44" i="3"/>
  <c r="YY132" i="3"/>
  <c r="YY186" i="3"/>
  <c r="YY54" i="3"/>
  <c r="WR149" i="3"/>
  <c r="WR172" i="3"/>
  <c r="WR31" i="3"/>
  <c r="YY67" i="3"/>
  <c r="YY148" i="3"/>
  <c r="WR182" i="3"/>
  <c r="YY41" i="3"/>
  <c r="YY143" i="3"/>
  <c r="YY87" i="3"/>
  <c r="YY52" i="3"/>
  <c r="YY39" i="3"/>
  <c r="YY196" i="3"/>
  <c r="YY145" i="3"/>
  <c r="YY127" i="3"/>
  <c r="YY13" i="3"/>
  <c r="YY155" i="3"/>
  <c r="WR195" i="3"/>
  <c r="WR173" i="3"/>
  <c r="YY146" i="3"/>
  <c r="YY75" i="3"/>
  <c r="WR100" i="3"/>
  <c r="WR61" i="3"/>
  <c r="WO3" i="3"/>
  <c r="WO179" i="3"/>
  <c r="WO192" i="3"/>
  <c r="WO84" i="3"/>
  <c r="WM18" i="3" l="1"/>
  <c r="NN18" i="3" s="1"/>
  <c r="NY18" i="3"/>
  <c r="WQ161" i="3"/>
  <c r="WN161" i="3" s="1"/>
  <c r="WQ26" i="3"/>
  <c r="WN26" i="3" s="1"/>
  <c r="WQ60" i="3"/>
  <c r="WN60" i="3" s="1"/>
  <c r="WQ32" i="3"/>
  <c r="WN32" i="3" s="1"/>
  <c r="WQ76" i="3"/>
  <c r="WN76" i="3" s="1"/>
  <c r="WQ169" i="3"/>
  <c r="WN169" i="3" s="1"/>
  <c r="WQ150" i="3"/>
  <c r="WN150" i="3" s="1"/>
  <c r="WQ3" i="3"/>
  <c r="WQ171" i="3"/>
  <c r="WN171" i="3" s="1"/>
  <c r="WQ104" i="3"/>
  <c r="WN104" i="3" s="1"/>
  <c r="WQ191" i="3"/>
  <c r="WN191" i="3" s="1"/>
  <c r="WQ122" i="3"/>
  <c r="WN122" i="3" s="1"/>
  <c r="WQ137" i="3"/>
  <c r="WN137" i="3" s="1"/>
  <c r="WR219" i="3"/>
  <c r="WR222" i="3" s="1"/>
  <c r="WQ159" i="3"/>
  <c r="WN159" i="3" s="1"/>
  <c r="WQ156" i="3"/>
  <c r="WN156" i="3" s="1"/>
  <c r="WQ98" i="3"/>
  <c r="WN98" i="3" s="1"/>
  <c r="WQ182" i="3"/>
  <c r="WN182" i="3" s="1"/>
  <c r="WQ51" i="3"/>
  <c r="WN51" i="3" s="1"/>
  <c r="WQ78" i="3"/>
  <c r="WN78" i="3" s="1"/>
  <c r="WQ16" i="3"/>
  <c r="WN16" i="3" s="1"/>
  <c r="ZA222" i="3"/>
  <c r="WQ15" i="3"/>
  <c r="WN15" i="3" s="1"/>
  <c r="YZ174" i="3"/>
  <c r="YW174" i="3" s="1"/>
  <c r="ZD213" i="3"/>
  <c r="YZ14" i="3" s="1"/>
  <c r="YW14" i="3" s="1"/>
  <c r="WQ86" i="3"/>
  <c r="WN86" i="3" s="1"/>
  <c r="WQ96" i="3"/>
  <c r="WN96" i="3" s="1"/>
  <c r="WQ8" i="3"/>
  <c r="WN8" i="3" s="1"/>
  <c r="NY97" i="3"/>
  <c r="WM97" i="3"/>
  <c r="NN97" i="3" s="1"/>
  <c r="NY99" i="3"/>
  <c r="WM99" i="3"/>
  <c r="NN99" i="3" s="1"/>
  <c r="WR220" i="3"/>
  <c r="WQ109" i="3"/>
  <c r="WN109" i="3" s="1"/>
  <c r="WQ194" i="3"/>
  <c r="WN194" i="3" s="1"/>
  <c r="WQ153" i="3"/>
  <c r="WN153" i="3" s="1"/>
  <c r="WQ147" i="3"/>
  <c r="WN147" i="3" s="1"/>
  <c r="WQ45" i="3"/>
  <c r="WN45" i="3" s="1"/>
  <c r="WQ172" i="3"/>
  <c r="WN172" i="3" s="1"/>
  <c r="WQ123" i="3"/>
  <c r="WN123" i="3" s="1"/>
  <c r="WQ106" i="3"/>
  <c r="WN106" i="3" s="1"/>
  <c r="YZ117" i="3"/>
  <c r="YW117" i="3" s="1"/>
  <c r="YZ68" i="3"/>
  <c r="YW68" i="3" s="1"/>
  <c r="YZ63" i="3"/>
  <c r="YW63" i="3" s="1"/>
  <c r="YZ156" i="3"/>
  <c r="YW156" i="3" s="1"/>
  <c r="YZ145" i="3"/>
  <c r="YW145" i="3" s="1"/>
  <c r="YZ93" i="3"/>
  <c r="YW93" i="3" s="1"/>
  <c r="YZ76" i="3"/>
  <c r="YW76" i="3" s="1"/>
  <c r="YZ55" i="3"/>
  <c r="YW55" i="3" s="1"/>
  <c r="YZ94" i="3"/>
  <c r="YW94" i="3" s="1"/>
  <c r="YZ167" i="3"/>
  <c r="YW167" i="3" s="1"/>
  <c r="YZ19" i="3"/>
  <c r="YW19" i="3" s="1"/>
  <c r="YZ89" i="3"/>
  <c r="YW89" i="3" s="1"/>
  <c r="YZ135" i="3"/>
  <c r="YW135" i="3" s="1"/>
  <c r="YZ105" i="3"/>
  <c r="YW105" i="3" s="1"/>
  <c r="YZ23" i="3"/>
  <c r="YW23" i="3" s="1"/>
  <c r="YZ193" i="3"/>
  <c r="YW193" i="3" s="1"/>
  <c r="YZ47" i="3"/>
  <c r="YW47" i="3" s="1"/>
  <c r="YZ45" i="3"/>
  <c r="YW45" i="3" s="1"/>
  <c r="YZ60" i="3"/>
  <c r="YW60" i="3" s="1"/>
  <c r="YZ189" i="3"/>
  <c r="YW189" i="3" s="1"/>
  <c r="YZ113" i="3"/>
  <c r="YW113" i="3" s="1"/>
  <c r="YZ159" i="3"/>
  <c r="YW159" i="3" s="1"/>
  <c r="YZ107" i="3"/>
  <c r="YW107" i="3" s="1"/>
  <c r="YZ37" i="3"/>
  <c r="YW37" i="3" s="1"/>
  <c r="YZ126" i="3"/>
  <c r="YW126" i="3" s="1"/>
  <c r="YZ90" i="3"/>
  <c r="YW90" i="3" s="1"/>
  <c r="YZ194" i="3"/>
  <c r="YW194" i="3" s="1"/>
  <c r="YZ175" i="3"/>
  <c r="YW175" i="3" s="1"/>
  <c r="YZ110" i="3"/>
  <c r="YW110" i="3" s="1"/>
  <c r="YZ130" i="3"/>
  <c r="YW130" i="3" s="1"/>
  <c r="YZ85" i="3"/>
  <c r="YW85" i="3" s="1"/>
  <c r="YZ177" i="3"/>
  <c r="YW177" i="3" s="1"/>
  <c r="YZ31" i="3"/>
  <c r="YW31" i="3" s="1"/>
  <c r="YZ162" i="3"/>
  <c r="YW162" i="3" s="1"/>
  <c r="YZ187" i="3"/>
  <c r="YW187" i="3" s="1"/>
  <c r="YZ6" i="3"/>
  <c r="YW6" i="3" s="1"/>
  <c r="YZ150" i="3"/>
  <c r="YW150" i="3" s="1"/>
  <c r="YZ133" i="3"/>
  <c r="YW133" i="3" s="1"/>
  <c r="YZ111" i="3"/>
  <c r="YW111" i="3" s="1"/>
  <c r="WQ163" i="3"/>
  <c r="WN163" i="3" s="1"/>
  <c r="YZ190" i="3"/>
  <c r="YW190" i="3" s="1"/>
  <c r="WQ105" i="3"/>
  <c r="WN105" i="3" s="1"/>
  <c r="WQ154" i="3"/>
  <c r="WN154" i="3" s="1"/>
  <c r="WQ56" i="3"/>
  <c r="WN56" i="3" s="1"/>
  <c r="WQ130" i="3"/>
  <c r="WN130" i="3" s="1"/>
  <c r="WQ93" i="3"/>
  <c r="WN93" i="3" s="1"/>
  <c r="YZ102" i="3"/>
  <c r="YW102" i="3" s="1"/>
  <c r="WQ46" i="3"/>
  <c r="WN46" i="3" s="1"/>
  <c r="NY164" i="3"/>
  <c r="WM164" i="3"/>
  <c r="NN164" i="3" s="1"/>
  <c r="WQ35" i="3"/>
  <c r="WN35" i="3" s="1"/>
  <c r="WR212" i="3"/>
  <c r="WQ17" i="3"/>
  <c r="WN17" i="3" s="1"/>
  <c r="WQ149" i="3"/>
  <c r="WN149" i="3" s="1"/>
  <c r="WQ61" i="3"/>
  <c r="WN61" i="3" s="1"/>
  <c r="WQ48" i="3"/>
  <c r="WN48" i="3" s="1"/>
  <c r="WQ197" i="3"/>
  <c r="WN197" i="3" s="1"/>
  <c r="WQ14" i="3"/>
  <c r="WN14" i="3" s="1"/>
  <c r="WQ94" i="3"/>
  <c r="WN94" i="3" s="1"/>
  <c r="YZ144" i="3"/>
  <c r="YW144" i="3" s="1"/>
  <c r="YZ157" i="3"/>
  <c r="YW157" i="3" s="1"/>
  <c r="YY212" i="3"/>
  <c r="YY220" i="3"/>
  <c r="YY211" i="3"/>
  <c r="YY219" i="3"/>
  <c r="YY202" i="3"/>
  <c r="YY218" i="3"/>
  <c r="YY221" i="3"/>
  <c r="YZ173" i="3"/>
  <c r="YW173" i="3" s="1"/>
  <c r="WQ65" i="3"/>
  <c r="WN65" i="3" s="1"/>
  <c r="YZ65" i="3"/>
  <c r="YW65" i="3" s="1"/>
  <c r="WQ140" i="3"/>
  <c r="WN140" i="3" s="1"/>
  <c r="YZ152" i="3"/>
  <c r="YW152" i="3" s="1"/>
  <c r="WQ91" i="3"/>
  <c r="WN91" i="3" s="1"/>
  <c r="WQ181" i="3"/>
  <c r="WN181" i="3" s="1"/>
  <c r="WM40" i="3"/>
  <c r="NN40" i="3" s="1"/>
  <c r="NY40" i="3"/>
  <c r="WM54" i="3"/>
  <c r="NN54" i="3" s="1"/>
  <c r="NY54" i="3"/>
  <c r="WM115" i="3"/>
  <c r="NN115" i="3" s="1"/>
  <c r="NY115" i="3"/>
  <c r="NY184" i="3"/>
  <c r="WM184" i="3"/>
  <c r="NN184" i="3" s="1"/>
  <c r="WM178" i="3"/>
  <c r="NN178" i="3" s="1"/>
  <c r="NY178" i="3"/>
  <c r="NY142" i="3"/>
  <c r="WM142" i="3"/>
  <c r="NN142" i="3" s="1"/>
  <c r="WO219" i="3"/>
  <c r="WO218" i="3"/>
  <c r="WO211" i="3"/>
  <c r="WO220" i="3"/>
  <c r="WO202" i="3"/>
  <c r="WO212" i="3"/>
  <c r="WO221" i="3"/>
  <c r="WN3" i="3"/>
  <c r="WQ11" i="3"/>
  <c r="WN11" i="3" s="1"/>
  <c r="WQ71" i="3"/>
  <c r="WN71" i="3" s="1"/>
  <c r="WQ20" i="3"/>
  <c r="WN20" i="3" s="1"/>
  <c r="WQ44" i="3"/>
  <c r="WN44" i="3" s="1"/>
  <c r="WQ70" i="3"/>
  <c r="WN70" i="3" s="1"/>
  <c r="WQ174" i="3"/>
  <c r="WN174" i="3" s="1"/>
  <c r="WQ7" i="3"/>
  <c r="WN7" i="3" s="1"/>
  <c r="NK208" i="3"/>
  <c r="WQ176" i="3"/>
  <c r="WN176" i="3" s="1"/>
  <c r="WQ66" i="3"/>
  <c r="WN66" i="3" s="1"/>
  <c r="WQ118" i="3"/>
  <c r="WN118" i="3" s="1"/>
  <c r="WR211" i="3"/>
  <c r="WQ186" i="3"/>
  <c r="WN186" i="3" s="1"/>
  <c r="WQ152" i="3"/>
  <c r="WN152" i="3" s="1"/>
  <c r="WQ111" i="3"/>
  <c r="WN111" i="3" s="1"/>
  <c r="YZ95" i="3"/>
  <c r="YW95" i="3" s="1"/>
  <c r="WQ13" i="3"/>
  <c r="WN13" i="3" s="1"/>
  <c r="WQ183" i="3"/>
  <c r="WN183" i="3" s="1"/>
  <c r="YZ50" i="3"/>
  <c r="YW50" i="3" s="1"/>
  <c r="WQ101" i="3"/>
  <c r="WN101" i="3" s="1"/>
  <c r="YZ127" i="3"/>
  <c r="YW127" i="3" s="1"/>
  <c r="WQ179" i="3"/>
  <c r="WN179" i="3" s="1"/>
  <c r="YZ42" i="3"/>
  <c r="YW42" i="3" s="1"/>
  <c r="YZ115" i="3"/>
  <c r="YW115" i="3" s="1"/>
  <c r="YZ25" i="3"/>
  <c r="YW25" i="3" s="1"/>
  <c r="YZ20" i="3"/>
  <c r="YW20" i="3" s="1"/>
  <c r="WQ133" i="3"/>
  <c r="WN133" i="3" s="1"/>
  <c r="WQ53" i="3"/>
  <c r="WN53" i="3" s="1"/>
  <c r="YZ122" i="3"/>
  <c r="YW122" i="3" s="1"/>
  <c r="YZ200" i="3"/>
  <c r="YW200" i="3" s="1"/>
  <c r="WM129" i="3"/>
  <c r="NN129" i="3" s="1"/>
  <c r="NY129" i="3"/>
  <c r="NY22" i="3"/>
  <c r="WM22" i="3"/>
  <c r="NN22" i="3" s="1"/>
  <c r="WM82" i="3"/>
  <c r="NN82" i="3" s="1"/>
  <c r="NY82" i="3"/>
  <c r="NY139" i="3"/>
  <c r="WM139" i="3"/>
  <c r="NN139" i="3" s="1"/>
  <c r="WM63" i="3"/>
  <c r="NN63" i="3" s="1"/>
  <c r="NY63" i="3"/>
  <c r="WM72" i="3"/>
  <c r="NN72" i="3" s="1"/>
  <c r="NY72" i="3"/>
  <c r="WQ42" i="3"/>
  <c r="WN42" i="3" s="1"/>
  <c r="WQ193" i="3"/>
  <c r="WN193" i="3" s="1"/>
  <c r="WQ196" i="3"/>
  <c r="WN196" i="3" s="1"/>
  <c r="WQ33" i="3"/>
  <c r="WN33" i="3" s="1"/>
  <c r="WQ64" i="3"/>
  <c r="WN64" i="3" s="1"/>
  <c r="WQ88" i="3"/>
  <c r="WN88" i="3" s="1"/>
  <c r="WQ117" i="3"/>
  <c r="WN117" i="3" s="1"/>
  <c r="WQ110" i="3"/>
  <c r="WN110" i="3" s="1"/>
  <c r="WQ141" i="3"/>
  <c r="WN141" i="3" s="1"/>
  <c r="WQ79" i="3"/>
  <c r="WN79" i="3" s="1"/>
  <c r="WQ77" i="3"/>
  <c r="WN77" i="3" s="1"/>
  <c r="WQ23" i="3"/>
  <c r="WN23" i="3" s="1"/>
  <c r="WQ175" i="3"/>
  <c r="WN175" i="3" s="1"/>
  <c r="WQ177" i="3"/>
  <c r="WN177" i="3" s="1"/>
  <c r="WQ165" i="3"/>
  <c r="WN165" i="3" s="1"/>
  <c r="WQ112" i="3"/>
  <c r="WN112" i="3" s="1"/>
  <c r="WQ167" i="3"/>
  <c r="WN167" i="3" s="1"/>
  <c r="WQ55" i="3"/>
  <c r="WN55" i="3" s="1"/>
  <c r="WQ90" i="3"/>
  <c r="WN90" i="3" s="1"/>
  <c r="WQ116" i="3"/>
  <c r="WN116" i="3" s="1"/>
  <c r="WQ80" i="3"/>
  <c r="WN80" i="3" s="1"/>
  <c r="WQ4" i="3"/>
  <c r="WN4" i="3" s="1"/>
  <c r="WQ198" i="3"/>
  <c r="WN198" i="3" s="1"/>
  <c r="WQ50" i="3"/>
  <c r="WN50" i="3" s="1"/>
  <c r="WQ107" i="3"/>
  <c r="WN107" i="3" s="1"/>
  <c r="WQ162" i="3"/>
  <c r="WN162" i="3" s="1"/>
  <c r="WQ187" i="3"/>
  <c r="WN187" i="3" s="1"/>
  <c r="WQ69" i="3"/>
  <c r="WN69" i="3" s="1"/>
  <c r="WQ19" i="3"/>
  <c r="WN19" i="3" s="1"/>
  <c r="WQ128" i="3"/>
  <c r="WN128" i="3" s="1"/>
  <c r="WQ113" i="3"/>
  <c r="WN113" i="3" s="1"/>
  <c r="WQ148" i="3"/>
  <c r="WN148" i="3" s="1"/>
  <c r="WQ102" i="3"/>
  <c r="WN102" i="3" s="1"/>
  <c r="WQ10" i="3"/>
  <c r="WN10" i="3" s="1"/>
  <c r="WQ125" i="3"/>
  <c r="WN125" i="3" s="1"/>
  <c r="WQ190" i="3"/>
  <c r="WN190" i="3" s="1"/>
  <c r="WQ170" i="3"/>
  <c r="WN170" i="3" s="1"/>
  <c r="WQ12" i="3"/>
  <c r="WN12" i="3" s="1"/>
  <c r="WQ74" i="3"/>
  <c r="WN74" i="3" s="1"/>
  <c r="WQ31" i="3"/>
  <c r="WN31" i="3" s="1"/>
  <c r="WQ132" i="3"/>
  <c r="WN132" i="3" s="1"/>
  <c r="WQ89" i="3"/>
  <c r="WN89" i="3" s="1"/>
  <c r="WQ200" i="3"/>
  <c r="WN200" i="3" s="1"/>
  <c r="WQ119" i="3"/>
  <c r="WN119" i="3" s="1"/>
  <c r="WQ41" i="3"/>
  <c r="WN41" i="3" s="1"/>
  <c r="WQ121" i="3"/>
  <c r="WN121" i="3" s="1"/>
  <c r="WQ6" i="3"/>
  <c r="WN6" i="3" s="1"/>
  <c r="WQ145" i="3"/>
  <c r="WN145" i="3" s="1"/>
  <c r="WQ37" i="3"/>
  <c r="WN37" i="3" s="1"/>
  <c r="WQ5" i="3"/>
  <c r="WN5" i="3" s="1"/>
  <c r="WQ47" i="3"/>
  <c r="WN47" i="3" s="1"/>
  <c r="WQ25" i="3"/>
  <c r="WN25" i="3" s="1"/>
  <c r="WQ73" i="3"/>
  <c r="WN73" i="3" s="1"/>
  <c r="WQ85" i="3"/>
  <c r="WN85" i="3" s="1"/>
  <c r="WQ28" i="3"/>
  <c r="WN28" i="3" s="1"/>
  <c r="WQ92" i="3"/>
  <c r="WN92" i="3" s="1"/>
  <c r="WQ166" i="3"/>
  <c r="WN166" i="3" s="1"/>
  <c r="WQ68" i="3"/>
  <c r="WN68" i="3" s="1"/>
  <c r="WQ100" i="3"/>
  <c r="WN100" i="3" s="1"/>
  <c r="WQ143" i="3"/>
  <c r="WN143" i="3" s="1"/>
  <c r="WQ189" i="3"/>
  <c r="WN189" i="3" s="1"/>
  <c r="WQ34" i="3"/>
  <c r="WN34" i="3" s="1"/>
  <c r="WQ103" i="3"/>
  <c r="WN103" i="3" s="1"/>
  <c r="WQ131" i="3"/>
  <c r="WN131" i="3" s="1"/>
  <c r="WQ160" i="3"/>
  <c r="WN160" i="3" s="1"/>
  <c r="WR202" i="3"/>
  <c r="WQ195" i="3"/>
  <c r="WN195" i="3" s="1"/>
  <c r="YX222" i="3"/>
  <c r="WQ38" i="3"/>
  <c r="WN38" i="3" s="1"/>
  <c r="WQ59" i="3"/>
  <c r="WN59" i="3" s="1"/>
  <c r="WQ114" i="3"/>
  <c r="WN114" i="3" s="1"/>
  <c r="YZ49" i="3"/>
  <c r="YW49" i="3" s="1"/>
  <c r="YZ75" i="3"/>
  <c r="YW75" i="3" s="1"/>
  <c r="WQ134" i="3"/>
  <c r="WN134" i="3" s="1"/>
  <c r="WQ95" i="3"/>
  <c r="WN95" i="3" s="1"/>
  <c r="WQ39" i="3"/>
  <c r="WN39" i="3" s="1"/>
  <c r="WQ62" i="3"/>
  <c r="WN62" i="3" s="1"/>
  <c r="YZ153" i="3"/>
  <c r="YW153" i="3" s="1"/>
  <c r="YZ88" i="3"/>
  <c r="YW88" i="3" s="1"/>
  <c r="YZ7" i="3"/>
  <c r="YW7" i="3" s="1"/>
  <c r="WQ126" i="3"/>
  <c r="WN126" i="3" s="1"/>
  <c r="YZ83" i="3"/>
  <c r="YW83" i="3" s="1"/>
  <c r="WQ120" i="3"/>
  <c r="WN120" i="3" s="1"/>
  <c r="WQ9" i="3"/>
  <c r="WN9" i="3" s="1"/>
  <c r="YZ51" i="3"/>
  <c r="YW51" i="3" s="1"/>
  <c r="WQ180" i="3"/>
  <c r="WN180" i="3" s="1"/>
  <c r="YZ179" i="3"/>
  <c r="YW179" i="3" s="1"/>
  <c r="YZ67" i="3"/>
  <c r="YW67" i="3" s="1"/>
  <c r="YZ73" i="3"/>
  <c r="YW73" i="3" s="1"/>
  <c r="YZ92" i="3"/>
  <c r="YW92" i="3" s="1"/>
  <c r="YZ24" i="3"/>
  <c r="YW24" i="3" s="1"/>
  <c r="WM144" i="3"/>
  <c r="NN144" i="3" s="1"/>
  <c r="NY144" i="3"/>
  <c r="WM108" i="3"/>
  <c r="NN108" i="3" s="1"/>
  <c r="NY108" i="3"/>
  <c r="WQ83" i="3"/>
  <c r="WN83" i="3" s="1"/>
  <c r="WQ43" i="3"/>
  <c r="WN43" i="3" s="1"/>
  <c r="YZ84" i="3"/>
  <c r="YW84" i="3" s="1"/>
  <c r="WQ151" i="3"/>
  <c r="WN151" i="3" s="1"/>
  <c r="WQ138" i="3"/>
  <c r="WN138" i="3" s="1"/>
  <c r="WQ36" i="3"/>
  <c r="WN36" i="3" s="1"/>
  <c r="YZ101" i="3"/>
  <c r="YW101" i="3" s="1"/>
  <c r="YZ129" i="3"/>
  <c r="YW129" i="3" s="1"/>
  <c r="WQ168" i="3"/>
  <c r="WN168" i="3" s="1"/>
  <c r="WQ173" i="3"/>
  <c r="WN173" i="3" s="1"/>
  <c r="WQ199" i="3"/>
  <c r="WN199" i="3" s="1"/>
  <c r="WQ24" i="3"/>
  <c r="WN24" i="3" s="1"/>
  <c r="WQ146" i="3"/>
  <c r="WN146" i="3" s="1"/>
  <c r="WQ155" i="3"/>
  <c r="WN155" i="3" s="1"/>
  <c r="WQ158" i="3"/>
  <c r="WN158" i="3" s="1"/>
  <c r="WQ81" i="3"/>
  <c r="WN81" i="3" s="1"/>
  <c r="WQ27" i="3"/>
  <c r="WN27" i="3" s="1"/>
  <c r="WQ75" i="3"/>
  <c r="WN75" i="3" s="1"/>
  <c r="WQ67" i="3"/>
  <c r="WN67" i="3" s="1"/>
  <c r="WQ188" i="3"/>
  <c r="WN188" i="3" s="1"/>
  <c r="WQ57" i="3"/>
  <c r="WN57" i="3" s="1"/>
  <c r="WQ58" i="3"/>
  <c r="WN58" i="3" s="1"/>
  <c r="WQ21" i="3"/>
  <c r="WN21" i="3" s="1"/>
  <c r="WP222" i="3"/>
  <c r="WQ124" i="3"/>
  <c r="WN124" i="3" s="1"/>
  <c r="WQ135" i="3"/>
  <c r="WN135" i="3" s="1"/>
  <c r="WQ52" i="3"/>
  <c r="WN52" i="3" s="1"/>
  <c r="WQ87" i="3"/>
  <c r="WN87" i="3" s="1"/>
  <c r="YZ39" i="3"/>
  <c r="YW39" i="3" s="1"/>
  <c r="YZ184" i="3"/>
  <c r="YW184" i="3" s="1"/>
  <c r="YZ81" i="3"/>
  <c r="YW81" i="3" s="1"/>
  <c r="WQ157" i="3"/>
  <c r="WN157" i="3" s="1"/>
  <c r="WQ136" i="3"/>
  <c r="WN136" i="3" s="1"/>
  <c r="WQ185" i="3"/>
  <c r="WN185" i="3" s="1"/>
  <c r="YZ139" i="3"/>
  <c r="YW139" i="3" s="1"/>
  <c r="YZ26" i="3"/>
  <c r="YW26" i="3" s="1"/>
  <c r="YZ8" i="3"/>
  <c r="YW8" i="3" s="1"/>
  <c r="WQ29" i="3"/>
  <c r="WN29" i="3" s="1"/>
  <c r="YZ10" i="3"/>
  <c r="YW10" i="3" s="1"/>
  <c r="YZ69" i="3"/>
  <c r="YW69" i="3" s="1"/>
  <c r="WQ49" i="3"/>
  <c r="WN49" i="3" s="1"/>
  <c r="YZ199" i="3"/>
  <c r="YW199" i="3" s="1"/>
  <c r="WQ192" i="3"/>
  <c r="WN192" i="3" s="1"/>
  <c r="YZ61" i="3"/>
  <c r="YW61" i="3" s="1"/>
  <c r="WQ30" i="3"/>
  <c r="WN30" i="3" s="1"/>
  <c r="WQ84" i="3"/>
  <c r="WN84" i="3" s="1"/>
  <c r="YZ166" i="3"/>
  <c r="YW166" i="3" s="1"/>
  <c r="WQ127" i="3"/>
  <c r="WN127" i="3" s="1"/>
  <c r="NZ14" i="3" l="1"/>
  <c r="YV14" i="3"/>
  <c r="NO14" i="3" s="1"/>
  <c r="WM124" i="3"/>
  <c r="NN124" i="3" s="1"/>
  <c r="NY124" i="3"/>
  <c r="NY83" i="3"/>
  <c r="WM83" i="3"/>
  <c r="NN83" i="3" s="1"/>
  <c r="WM131" i="3"/>
  <c r="NN131" i="3" s="1"/>
  <c r="NY131" i="3"/>
  <c r="WM61" i="3"/>
  <c r="NN61" i="3" s="1"/>
  <c r="NY61" i="3"/>
  <c r="YV102" i="3"/>
  <c r="NO102" i="3" s="1"/>
  <c r="NZ102" i="3"/>
  <c r="YV111" i="3"/>
  <c r="NO111" i="3" s="1"/>
  <c r="NZ111" i="3"/>
  <c r="NZ85" i="3"/>
  <c r="YV85" i="3"/>
  <c r="NO85" i="3" s="1"/>
  <c r="NZ107" i="3"/>
  <c r="YV107" i="3"/>
  <c r="NO107" i="3" s="1"/>
  <c r="YV23" i="3"/>
  <c r="NO23" i="3" s="1"/>
  <c r="NZ23" i="3"/>
  <c r="YV76" i="3"/>
  <c r="NO76" i="3" s="1"/>
  <c r="NZ76" i="3"/>
  <c r="NY106" i="3"/>
  <c r="WM106" i="3"/>
  <c r="NN106" i="3" s="1"/>
  <c r="NY182" i="3"/>
  <c r="WM182" i="3"/>
  <c r="NN182" i="3" s="1"/>
  <c r="WM104" i="3"/>
  <c r="NN104" i="3" s="1"/>
  <c r="NY104" i="3"/>
  <c r="WM26" i="3"/>
  <c r="NN26" i="3" s="1"/>
  <c r="NY26" i="3"/>
  <c r="NZ190" i="3"/>
  <c r="YV190" i="3"/>
  <c r="NO190" i="3" s="1"/>
  <c r="NZ126" i="3"/>
  <c r="YV126" i="3"/>
  <c r="NO126" i="3" s="1"/>
  <c r="NZ94" i="3"/>
  <c r="YV94" i="3"/>
  <c r="NO94" i="3" s="1"/>
  <c r="WM194" i="3"/>
  <c r="NN194" i="3" s="1"/>
  <c r="NY194" i="3"/>
  <c r="NY78" i="3"/>
  <c r="WM78" i="3"/>
  <c r="NN78" i="3" s="1"/>
  <c r="NY122" i="3"/>
  <c r="WM122" i="3"/>
  <c r="NN122" i="3" s="1"/>
  <c r="NY127" i="3"/>
  <c r="WM127" i="3"/>
  <c r="NN127" i="3" s="1"/>
  <c r="NY157" i="3"/>
  <c r="WM157" i="3"/>
  <c r="NN157" i="3" s="1"/>
  <c r="NY81" i="3"/>
  <c r="WM81" i="3"/>
  <c r="NN81" i="3" s="1"/>
  <c r="YV88" i="3"/>
  <c r="NO88" i="3" s="1"/>
  <c r="NZ88" i="3"/>
  <c r="WM103" i="3"/>
  <c r="NN103" i="3" s="1"/>
  <c r="NY103" i="3"/>
  <c r="WM6" i="3"/>
  <c r="NN6" i="3" s="1"/>
  <c r="NY6" i="3"/>
  <c r="NY113" i="3"/>
  <c r="WM113" i="3"/>
  <c r="NN113" i="3" s="1"/>
  <c r="NY165" i="3"/>
  <c r="WM165" i="3"/>
  <c r="NN165" i="3" s="1"/>
  <c r="NZ25" i="3"/>
  <c r="YV25" i="3"/>
  <c r="NO25" i="3" s="1"/>
  <c r="WM13" i="3"/>
  <c r="NN13" i="3" s="1"/>
  <c r="NY13" i="3"/>
  <c r="NY176" i="3"/>
  <c r="WM176" i="3"/>
  <c r="NN176" i="3" s="1"/>
  <c r="WM11" i="3"/>
  <c r="NN11" i="3" s="1"/>
  <c r="NY11" i="3"/>
  <c r="WM48" i="3"/>
  <c r="NN48" i="3" s="1"/>
  <c r="NY48" i="3"/>
  <c r="NY163" i="3"/>
  <c r="WM163" i="3"/>
  <c r="NN163" i="3" s="1"/>
  <c r="YV37" i="3"/>
  <c r="NO37" i="3" s="1"/>
  <c r="NZ37" i="3"/>
  <c r="YV55" i="3"/>
  <c r="NO55" i="3" s="1"/>
  <c r="NZ55" i="3"/>
  <c r="WM109" i="3"/>
  <c r="NN109" i="3" s="1"/>
  <c r="NY109" i="3"/>
  <c r="NY51" i="3"/>
  <c r="WM51" i="3"/>
  <c r="NN51" i="3" s="1"/>
  <c r="WM60" i="3"/>
  <c r="NN60" i="3" s="1"/>
  <c r="NY60" i="3"/>
  <c r="NZ10" i="3"/>
  <c r="YV10" i="3"/>
  <c r="NO10" i="3" s="1"/>
  <c r="NZ81" i="3"/>
  <c r="YV81" i="3"/>
  <c r="NO81" i="3" s="1"/>
  <c r="WM158" i="3"/>
  <c r="NN158" i="3" s="1"/>
  <c r="NY158" i="3"/>
  <c r="NZ101" i="3"/>
  <c r="YV101" i="3"/>
  <c r="NO101" i="3" s="1"/>
  <c r="WM180" i="3"/>
  <c r="NN180" i="3" s="1"/>
  <c r="NY180" i="3"/>
  <c r="NY59" i="3"/>
  <c r="WM59" i="3"/>
  <c r="NN59" i="3" s="1"/>
  <c r="WM85" i="3"/>
  <c r="NN85" i="3" s="1"/>
  <c r="NY85" i="3"/>
  <c r="NY12" i="3"/>
  <c r="WM12" i="3"/>
  <c r="NN12" i="3" s="1"/>
  <c r="WM4" i="3"/>
  <c r="NN4" i="3" s="1"/>
  <c r="NY4" i="3"/>
  <c r="WM177" i="3"/>
  <c r="NN177" i="3" s="1"/>
  <c r="NY177" i="3"/>
  <c r="NZ95" i="3"/>
  <c r="YV95" i="3"/>
  <c r="NO95" i="3" s="1"/>
  <c r="WN218" i="3"/>
  <c r="WN221" i="3"/>
  <c r="WM3" i="3"/>
  <c r="NY3" i="3"/>
  <c r="WN202" i="3"/>
  <c r="WN219" i="3"/>
  <c r="WN220" i="3"/>
  <c r="YV65" i="3"/>
  <c r="NO65" i="3" s="1"/>
  <c r="NZ65" i="3"/>
  <c r="WM84" i="3"/>
  <c r="NN84" i="3" s="1"/>
  <c r="NY84" i="3"/>
  <c r="NZ184" i="3"/>
  <c r="YV184" i="3"/>
  <c r="NO184" i="3" s="1"/>
  <c r="WM155" i="3"/>
  <c r="NN155" i="3" s="1"/>
  <c r="NY155" i="3"/>
  <c r="WM62" i="3"/>
  <c r="NN62" i="3" s="1"/>
  <c r="NY62" i="3"/>
  <c r="NY73" i="3"/>
  <c r="WM73" i="3"/>
  <c r="NN73" i="3" s="1"/>
  <c r="WM19" i="3"/>
  <c r="NN19" i="3" s="1"/>
  <c r="NY19" i="3"/>
  <c r="NY65" i="3"/>
  <c r="WM65" i="3"/>
  <c r="NN65" i="3" s="1"/>
  <c r="YY213" i="3"/>
  <c r="NY149" i="3"/>
  <c r="WM149" i="3"/>
  <c r="NN149" i="3" s="1"/>
  <c r="WM93" i="3"/>
  <c r="NN93" i="3" s="1"/>
  <c r="NY93" i="3"/>
  <c r="NZ133" i="3"/>
  <c r="YV133" i="3"/>
  <c r="NO133" i="3" s="1"/>
  <c r="YV130" i="3"/>
  <c r="NO130" i="3" s="1"/>
  <c r="NZ130" i="3"/>
  <c r="NZ159" i="3"/>
  <c r="YV159" i="3"/>
  <c r="NO159" i="3" s="1"/>
  <c r="NZ105" i="3"/>
  <c r="YV105" i="3"/>
  <c r="NO105" i="3" s="1"/>
  <c r="YV93" i="3"/>
  <c r="NO93" i="3" s="1"/>
  <c r="NZ93" i="3"/>
  <c r="NY123" i="3"/>
  <c r="WM123" i="3"/>
  <c r="NN123" i="3" s="1"/>
  <c r="YZ40" i="3"/>
  <c r="YW40" i="3" s="1"/>
  <c r="YZ180" i="3"/>
  <c r="YW180" i="3" s="1"/>
  <c r="YZ109" i="3"/>
  <c r="YW109" i="3" s="1"/>
  <c r="YZ16" i="3"/>
  <c r="YW16" i="3" s="1"/>
  <c r="YZ158" i="3"/>
  <c r="YW158" i="3" s="1"/>
  <c r="YZ80" i="3"/>
  <c r="YW80" i="3" s="1"/>
  <c r="YZ70" i="3"/>
  <c r="YW70" i="3" s="1"/>
  <c r="YZ131" i="3"/>
  <c r="YW131" i="3" s="1"/>
  <c r="YZ58" i="3"/>
  <c r="YW58" i="3" s="1"/>
  <c r="YZ136" i="3"/>
  <c r="YW136" i="3" s="1"/>
  <c r="YZ34" i="3"/>
  <c r="YW34" i="3" s="1"/>
  <c r="YZ27" i="3"/>
  <c r="YW27" i="3" s="1"/>
  <c r="YZ114" i="3"/>
  <c r="YW114" i="3" s="1"/>
  <c r="YZ38" i="3"/>
  <c r="YW38" i="3" s="1"/>
  <c r="YZ120" i="3"/>
  <c r="YW120" i="3" s="1"/>
  <c r="YZ96" i="3"/>
  <c r="YW96" i="3" s="1"/>
  <c r="YZ186" i="3"/>
  <c r="YW186" i="3" s="1"/>
  <c r="YZ168" i="3"/>
  <c r="YW168" i="3" s="1"/>
  <c r="YZ125" i="3"/>
  <c r="YW125" i="3" s="1"/>
  <c r="YZ141" i="3"/>
  <c r="YW141" i="3" s="1"/>
  <c r="YZ97" i="3"/>
  <c r="YW97" i="3" s="1"/>
  <c r="YZ112" i="3"/>
  <c r="YW112" i="3" s="1"/>
  <c r="YZ35" i="3"/>
  <c r="YW35" i="3" s="1"/>
  <c r="YZ196" i="3"/>
  <c r="YW196" i="3" s="1"/>
  <c r="YZ103" i="3"/>
  <c r="YW103" i="3" s="1"/>
  <c r="YZ191" i="3"/>
  <c r="YW191" i="3" s="1"/>
  <c r="YZ118" i="3"/>
  <c r="YW118" i="3" s="1"/>
  <c r="YZ78" i="3"/>
  <c r="YW78" i="3" s="1"/>
  <c r="YZ59" i="3"/>
  <c r="YW59" i="3" s="1"/>
  <c r="YZ183" i="3"/>
  <c r="YW183" i="3" s="1"/>
  <c r="YZ132" i="3"/>
  <c r="YW132" i="3" s="1"/>
  <c r="YZ56" i="3"/>
  <c r="YW56" i="3" s="1"/>
  <c r="YZ74" i="3"/>
  <c r="YW74" i="3" s="1"/>
  <c r="YZ12" i="3"/>
  <c r="YW12" i="3" s="1"/>
  <c r="YZ137" i="3"/>
  <c r="YW137" i="3" s="1"/>
  <c r="YZ128" i="3"/>
  <c r="YW128" i="3" s="1"/>
  <c r="YZ197" i="3"/>
  <c r="YW197" i="3" s="1"/>
  <c r="YZ154" i="3"/>
  <c r="YW154" i="3" s="1"/>
  <c r="YZ161" i="3"/>
  <c r="YW161" i="3" s="1"/>
  <c r="YZ4" i="3"/>
  <c r="YW4" i="3" s="1"/>
  <c r="YZ146" i="3"/>
  <c r="YW146" i="3" s="1"/>
  <c r="YZ41" i="3"/>
  <c r="YW41" i="3" s="1"/>
  <c r="YZ123" i="3"/>
  <c r="YW123" i="3" s="1"/>
  <c r="YZ188" i="3"/>
  <c r="YW188" i="3" s="1"/>
  <c r="YZ33" i="3"/>
  <c r="YW33" i="3" s="1"/>
  <c r="YZ86" i="3"/>
  <c r="YW86" i="3" s="1"/>
  <c r="YZ124" i="3"/>
  <c r="YW124" i="3" s="1"/>
  <c r="YZ176" i="3"/>
  <c r="YW176" i="3" s="1"/>
  <c r="YZ32" i="3"/>
  <c r="YW32" i="3" s="1"/>
  <c r="YZ149" i="3"/>
  <c r="YW149" i="3" s="1"/>
  <c r="YZ21" i="3"/>
  <c r="YW21" i="3" s="1"/>
  <c r="YZ53" i="3"/>
  <c r="YW53" i="3" s="1"/>
  <c r="YZ160" i="3"/>
  <c r="YW160" i="3" s="1"/>
  <c r="YZ148" i="3"/>
  <c r="YW148" i="3" s="1"/>
  <c r="YZ108" i="3"/>
  <c r="YW108" i="3" s="1"/>
  <c r="YZ185" i="3"/>
  <c r="YW185" i="3" s="1"/>
  <c r="YZ119" i="3"/>
  <c r="YW119" i="3" s="1"/>
  <c r="YZ121" i="3"/>
  <c r="YW121" i="3" s="1"/>
  <c r="YZ43" i="3"/>
  <c r="YW43" i="3" s="1"/>
  <c r="YZ195" i="3"/>
  <c r="YW195" i="3" s="1"/>
  <c r="YZ29" i="3"/>
  <c r="YW29" i="3" s="1"/>
  <c r="YZ52" i="3"/>
  <c r="YW52" i="3" s="1"/>
  <c r="YZ98" i="3"/>
  <c r="YW98" i="3" s="1"/>
  <c r="YZ36" i="3"/>
  <c r="YW36" i="3" s="1"/>
  <c r="YZ15" i="3"/>
  <c r="YW15" i="3" s="1"/>
  <c r="YZ13" i="3"/>
  <c r="YW13" i="3" s="1"/>
  <c r="YZ82" i="3"/>
  <c r="YW82" i="3" s="1"/>
  <c r="YZ79" i="3"/>
  <c r="YW79" i="3" s="1"/>
  <c r="YZ106" i="3"/>
  <c r="YW106" i="3" s="1"/>
  <c r="YZ178" i="3"/>
  <c r="YW178" i="3" s="1"/>
  <c r="YZ11" i="3"/>
  <c r="YW11" i="3" s="1"/>
  <c r="YZ182" i="3"/>
  <c r="YW182" i="3" s="1"/>
  <c r="YZ9" i="3"/>
  <c r="YW9" i="3" s="1"/>
  <c r="YZ66" i="3"/>
  <c r="YW66" i="3" s="1"/>
  <c r="YZ64" i="3"/>
  <c r="YW64" i="3" s="1"/>
  <c r="YZ181" i="3"/>
  <c r="YW181" i="3" s="1"/>
  <c r="YZ142" i="3"/>
  <c r="YW142" i="3" s="1"/>
  <c r="YZ163" i="3"/>
  <c r="YW163" i="3" s="1"/>
  <c r="YZ192" i="3"/>
  <c r="YW192" i="3" s="1"/>
  <c r="YZ28" i="3"/>
  <c r="YW28" i="3" s="1"/>
  <c r="YZ5" i="3"/>
  <c r="YW5" i="3" s="1"/>
  <c r="YZ44" i="3"/>
  <c r="YW44" i="3" s="1"/>
  <c r="YZ138" i="3"/>
  <c r="YW138" i="3" s="1"/>
  <c r="YZ30" i="3"/>
  <c r="YW30" i="3" s="1"/>
  <c r="YZ77" i="3"/>
  <c r="YW77" i="3" s="1"/>
  <c r="YZ169" i="3"/>
  <c r="YW169" i="3" s="1"/>
  <c r="YZ54" i="3"/>
  <c r="YW54" i="3" s="1"/>
  <c r="YZ134" i="3"/>
  <c r="YW134" i="3" s="1"/>
  <c r="YZ171" i="3"/>
  <c r="YW171" i="3" s="1"/>
  <c r="YZ155" i="3"/>
  <c r="YW155" i="3" s="1"/>
  <c r="YZ62" i="3"/>
  <c r="YW62" i="3" s="1"/>
  <c r="YZ198" i="3"/>
  <c r="YW198" i="3" s="1"/>
  <c r="YZ46" i="3"/>
  <c r="YW46" i="3" s="1"/>
  <c r="YZ170" i="3"/>
  <c r="YW170" i="3" s="1"/>
  <c r="YZ164" i="3"/>
  <c r="YW164" i="3" s="1"/>
  <c r="YZ18" i="3"/>
  <c r="YW18" i="3" s="1"/>
  <c r="YZ140" i="3"/>
  <c r="YW140" i="3" s="1"/>
  <c r="YZ72" i="3"/>
  <c r="YW72" i="3" s="1"/>
  <c r="YZ100" i="3"/>
  <c r="YW100" i="3" s="1"/>
  <c r="YZ87" i="3"/>
  <c r="YW87" i="3" s="1"/>
  <c r="YZ151" i="3"/>
  <c r="YW151" i="3" s="1"/>
  <c r="YZ57" i="3"/>
  <c r="YW57" i="3" s="1"/>
  <c r="YZ22" i="3"/>
  <c r="YW22" i="3" s="1"/>
  <c r="YZ17" i="3"/>
  <c r="YW17" i="3" s="1"/>
  <c r="YZ147" i="3"/>
  <c r="YW147" i="3" s="1"/>
  <c r="YZ99" i="3"/>
  <c r="YW99" i="3" s="1"/>
  <c r="YZ48" i="3"/>
  <c r="YW48" i="3" s="1"/>
  <c r="YZ172" i="3"/>
  <c r="YW172" i="3" s="1"/>
  <c r="YZ165" i="3"/>
  <c r="YW165" i="3" s="1"/>
  <c r="YZ91" i="3"/>
  <c r="YW91" i="3" s="1"/>
  <c r="YZ71" i="3"/>
  <c r="YW71" i="3" s="1"/>
  <c r="YZ104" i="3"/>
  <c r="YW104" i="3" s="1"/>
  <c r="YZ3" i="3"/>
  <c r="NY98" i="3"/>
  <c r="WM98" i="3"/>
  <c r="NN98" i="3" s="1"/>
  <c r="WM171" i="3"/>
  <c r="NN171" i="3" s="1"/>
  <c r="NY171" i="3"/>
  <c r="NY161" i="3"/>
  <c r="WM161" i="3"/>
  <c r="NN161" i="3" s="1"/>
  <c r="NY140" i="3"/>
  <c r="WM140" i="3"/>
  <c r="NN140" i="3" s="1"/>
  <c r="NY46" i="3"/>
  <c r="WM46" i="3"/>
  <c r="NN46" i="3" s="1"/>
  <c r="NZ177" i="3"/>
  <c r="YV177" i="3"/>
  <c r="NO177" i="3" s="1"/>
  <c r="NZ193" i="3"/>
  <c r="YV193" i="3"/>
  <c r="NO193" i="3" s="1"/>
  <c r="YV117" i="3"/>
  <c r="NO117" i="3" s="1"/>
  <c r="NZ117" i="3"/>
  <c r="WM86" i="3"/>
  <c r="NN86" i="3" s="1"/>
  <c r="NY86" i="3"/>
  <c r="WM191" i="3"/>
  <c r="NN191" i="3" s="1"/>
  <c r="NY191" i="3"/>
  <c r="YV166" i="3"/>
  <c r="NO166" i="3" s="1"/>
  <c r="NZ166" i="3"/>
  <c r="WM21" i="3"/>
  <c r="NN21" i="3" s="1"/>
  <c r="NY21" i="3"/>
  <c r="NZ153" i="3"/>
  <c r="YV153" i="3"/>
  <c r="NO153" i="3" s="1"/>
  <c r="NY34" i="3"/>
  <c r="WM34" i="3"/>
  <c r="NN34" i="3" s="1"/>
  <c r="WM121" i="3"/>
  <c r="NN121" i="3" s="1"/>
  <c r="NY121" i="3"/>
  <c r="WM128" i="3"/>
  <c r="NN128" i="3" s="1"/>
  <c r="NY128" i="3"/>
  <c r="NY88" i="3"/>
  <c r="WM88" i="3"/>
  <c r="NN88" i="3" s="1"/>
  <c r="YV115" i="3"/>
  <c r="NO115" i="3" s="1"/>
  <c r="NZ115" i="3"/>
  <c r="WM29" i="3"/>
  <c r="NN29" i="3" s="1"/>
  <c r="NY29" i="3"/>
  <c r="NY58" i="3"/>
  <c r="WM58" i="3"/>
  <c r="NN58" i="3" s="1"/>
  <c r="WM36" i="3"/>
  <c r="NN36" i="3" s="1"/>
  <c r="NY36" i="3"/>
  <c r="YV51" i="3"/>
  <c r="NO51" i="3" s="1"/>
  <c r="NZ51" i="3"/>
  <c r="NY38" i="3"/>
  <c r="WM38" i="3"/>
  <c r="NN38" i="3" s="1"/>
  <c r="NY189" i="3"/>
  <c r="WM189" i="3"/>
  <c r="NN189" i="3" s="1"/>
  <c r="NY41" i="3"/>
  <c r="WM41" i="3"/>
  <c r="NN41" i="3" s="1"/>
  <c r="NY170" i="3"/>
  <c r="WM170" i="3"/>
  <c r="NN170" i="3" s="1"/>
  <c r="WM80" i="3"/>
  <c r="NN80" i="3" s="1"/>
  <c r="NY80" i="3"/>
  <c r="NY175" i="3"/>
  <c r="WM175" i="3"/>
  <c r="NN175" i="3" s="1"/>
  <c r="WM64" i="3"/>
  <c r="NN64" i="3" s="1"/>
  <c r="NY64" i="3"/>
  <c r="YV42" i="3"/>
  <c r="NO42" i="3" s="1"/>
  <c r="NZ42" i="3"/>
  <c r="WM111" i="3"/>
  <c r="NN111" i="3" s="1"/>
  <c r="NY111" i="3"/>
  <c r="NY7" i="3"/>
  <c r="WM7" i="3"/>
  <c r="NN7" i="3" s="1"/>
  <c r="NY30" i="3"/>
  <c r="WM30" i="3"/>
  <c r="NN30" i="3" s="1"/>
  <c r="NZ8" i="3"/>
  <c r="YV8" i="3"/>
  <c r="NO8" i="3" s="1"/>
  <c r="NZ39" i="3"/>
  <c r="YV39" i="3"/>
  <c r="NO39" i="3" s="1"/>
  <c r="NY57" i="3"/>
  <c r="WM57" i="3"/>
  <c r="NN57" i="3" s="1"/>
  <c r="NY146" i="3"/>
  <c r="WM146" i="3"/>
  <c r="NN146" i="3" s="1"/>
  <c r="NY138" i="3"/>
  <c r="WM138" i="3"/>
  <c r="NN138" i="3" s="1"/>
  <c r="NY9" i="3"/>
  <c r="WM9" i="3"/>
  <c r="NN9" i="3" s="1"/>
  <c r="WM39" i="3"/>
  <c r="NN39" i="3" s="1"/>
  <c r="NY39" i="3"/>
  <c r="NY143" i="3"/>
  <c r="WM143" i="3"/>
  <c r="NN143" i="3" s="1"/>
  <c r="WM25" i="3"/>
  <c r="NN25" i="3" s="1"/>
  <c r="NY25" i="3"/>
  <c r="NY119" i="3"/>
  <c r="WM119" i="3"/>
  <c r="NN119" i="3" s="1"/>
  <c r="NY190" i="3"/>
  <c r="WM190" i="3"/>
  <c r="NN190" i="3" s="1"/>
  <c r="NY69" i="3"/>
  <c r="WM69" i="3"/>
  <c r="NN69" i="3" s="1"/>
  <c r="WM116" i="3"/>
  <c r="NN116" i="3" s="1"/>
  <c r="NY116" i="3"/>
  <c r="WM23" i="3"/>
  <c r="NN23" i="3" s="1"/>
  <c r="NY23" i="3"/>
  <c r="WM33" i="3"/>
  <c r="NN33" i="3" s="1"/>
  <c r="NY33" i="3"/>
  <c r="NZ200" i="3"/>
  <c r="YV200" i="3"/>
  <c r="NO200" i="3" s="1"/>
  <c r="NY179" i="3"/>
  <c r="WM179" i="3"/>
  <c r="NN179" i="3" s="1"/>
  <c r="WM152" i="3"/>
  <c r="NN152" i="3" s="1"/>
  <c r="NY152" i="3"/>
  <c r="WM174" i="3"/>
  <c r="NN174" i="3" s="1"/>
  <c r="NY174" i="3"/>
  <c r="WO213" i="3"/>
  <c r="YV173" i="3"/>
  <c r="NO173" i="3" s="1"/>
  <c r="NZ173" i="3"/>
  <c r="YV157" i="3"/>
  <c r="NO157" i="3" s="1"/>
  <c r="NZ157" i="3"/>
  <c r="WM17" i="3"/>
  <c r="NN17" i="3" s="1"/>
  <c r="NY17" i="3"/>
  <c r="NY130" i="3"/>
  <c r="WM130" i="3"/>
  <c r="NN130" i="3" s="1"/>
  <c r="NZ150" i="3"/>
  <c r="YV150" i="3"/>
  <c r="NO150" i="3" s="1"/>
  <c r="NZ110" i="3"/>
  <c r="YV110" i="3"/>
  <c r="NO110" i="3" s="1"/>
  <c r="NZ113" i="3"/>
  <c r="YV113" i="3"/>
  <c r="NO113" i="3" s="1"/>
  <c r="YV135" i="3"/>
  <c r="NO135" i="3" s="1"/>
  <c r="NZ135" i="3"/>
  <c r="NZ145" i="3"/>
  <c r="YV145" i="3"/>
  <c r="NO145" i="3" s="1"/>
  <c r="WM172" i="3"/>
  <c r="NN172" i="3" s="1"/>
  <c r="NY172" i="3"/>
  <c r="NZ174" i="3"/>
  <c r="YV174" i="3"/>
  <c r="NO174" i="3" s="1"/>
  <c r="WM156" i="3"/>
  <c r="NN156" i="3" s="1"/>
  <c r="NY156" i="3"/>
  <c r="WQ202" i="3"/>
  <c r="WQ218" i="3"/>
  <c r="WQ211" i="3"/>
  <c r="WQ212" i="3"/>
  <c r="WQ213" i="3" s="1"/>
  <c r="WQ221" i="3"/>
  <c r="WQ220" i="3"/>
  <c r="WQ219" i="3"/>
  <c r="WO222" i="3"/>
  <c r="NZ152" i="3"/>
  <c r="YV152" i="3"/>
  <c r="NO152" i="3" s="1"/>
  <c r="WM197" i="3"/>
  <c r="NN197" i="3" s="1"/>
  <c r="NY197" i="3"/>
  <c r="NZ31" i="3"/>
  <c r="YV31" i="3"/>
  <c r="NO31" i="3" s="1"/>
  <c r="NZ47" i="3"/>
  <c r="YV47" i="3"/>
  <c r="NO47" i="3" s="1"/>
  <c r="YV68" i="3"/>
  <c r="NO68" i="3" s="1"/>
  <c r="NZ68" i="3"/>
  <c r="NY96" i="3"/>
  <c r="WM96" i="3"/>
  <c r="NN96" i="3" s="1"/>
  <c r="WM32" i="3"/>
  <c r="NN32" i="3" s="1"/>
  <c r="NY32" i="3"/>
  <c r="NZ69" i="3"/>
  <c r="YV69" i="3"/>
  <c r="NO69" i="3" s="1"/>
  <c r="YV129" i="3"/>
  <c r="NO129" i="3" s="1"/>
  <c r="NZ129" i="3"/>
  <c r="NZ179" i="3"/>
  <c r="YV179" i="3"/>
  <c r="NO179" i="3" s="1"/>
  <c r="WM114" i="3"/>
  <c r="NN114" i="3" s="1"/>
  <c r="NY114" i="3"/>
  <c r="NY28" i="3"/>
  <c r="WM28" i="3"/>
  <c r="NN28" i="3" s="1"/>
  <c r="WM74" i="3"/>
  <c r="NN74" i="3" s="1"/>
  <c r="NY74" i="3"/>
  <c r="NY198" i="3"/>
  <c r="WM198" i="3"/>
  <c r="NN198" i="3" s="1"/>
  <c r="WM117" i="3"/>
  <c r="NN117" i="3" s="1"/>
  <c r="NY117" i="3"/>
  <c r="NZ61" i="3"/>
  <c r="YV61" i="3"/>
  <c r="NO61" i="3" s="1"/>
  <c r="YV26" i="3"/>
  <c r="NO26" i="3" s="1"/>
  <c r="NZ26" i="3"/>
  <c r="NY87" i="3"/>
  <c r="WM87" i="3"/>
  <c r="NN87" i="3" s="1"/>
  <c r="WM188" i="3"/>
  <c r="NN188" i="3" s="1"/>
  <c r="NY188" i="3"/>
  <c r="WM24" i="3"/>
  <c r="NN24" i="3" s="1"/>
  <c r="NY24" i="3"/>
  <c r="NY151" i="3"/>
  <c r="WM151" i="3"/>
  <c r="NN151" i="3" s="1"/>
  <c r="NZ24" i="3"/>
  <c r="YV24" i="3"/>
  <c r="NO24" i="3" s="1"/>
  <c r="NY120" i="3"/>
  <c r="WM120" i="3"/>
  <c r="NN120" i="3" s="1"/>
  <c r="WM95" i="3"/>
  <c r="NN95" i="3" s="1"/>
  <c r="NY95" i="3"/>
  <c r="WM195" i="3"/>
  <c r="NN195" i="3" s="1"/>
  <c r="NY195" i="3"/>
  <c r="WM100" i="3"/>
  <c r="NN100" i="3" s="1"/>
  <c r="NY100" i="3"/>
  <c r="WM47" i="3"/>
  <c r="NN47" i="3" s="1"/>
  <c r="NY47" i="3"/>
  <c r="NY200" i="3"/>
  <c r="WM200" i="3"/>
  <c r="NN200" i="3" s="1"/>
  <c r="WM125" i="3"/>
  <c r="NN125" i="3" s="1"/>
  <c r="NY125" i="3"/>
  <c r="WM187" i="3"/>
  <c r="NN187" i="3" s="1"/>
  <c r="NY187" i="3"/>
  <c r="WM90" i="3"/>
  <c r="NN90" i="3" s="1"/>
  <c r="NY90" i="3"/>
  <c r="NY77" i="3"/>
  <c r="WM77" i="3"/>
  <c r="NN77" i="3" s="1"/>
  <c r="WM196" i="3"/>
  <c r="NN196" i="3" s="1"/>
  <c r="NY196" i="3"/>
  <c r="NZ122" i="3"/>
  <c r="YV122" i="3"/>
  <c r="NO122" i="3" s="1"/>
  <c r="YV127" i="3"/>
  <c r="NO127" i="3" s="1"/>
  <c r="NZ127" i="3"/>
  <c r="WM186" i="3"/>
  <c r="NN186" i="3" s="1"/>
  <c r="NY186" i="3"/>
  <c r="WM70" i="3"/>
  <c r="NN70" i="3" s="1"/>
  <c r="NY70" i="3"/>
  <c r="YV144" i="3"/>
  <c r="NO144" i="3" s="1"/>
  <c r="NZ144" i="3"/>
  <c r="WR213" i="3"/>
  <c r="NY56" i="3"/>
  <c r="WM56" i="3"/>
  <c r="NN56" i="3" s="1"/>
  <c r="YV6" i="3"/>
  <c r="NO6" i="3" s="1"/>
  <c r="NZ6" i="3"/>
  <c r="YV175" i="3"/>
  <c r="NO175" i="3" s="1"/>
  <c r="NZ175" i="3"/>
  <c r="YV189" i="3"/>
  <c r="NO189" i="3" s="1"/>
  <c r="NZ189" i="3"/>
  <c r="YV89" i="3"/>
  <c r="NO89" i="3" s="1"/>
  <c r="NZ89" i="3"/>
  <c r="YV156" i="3"/>
  <c r="NO156" i="3" s="1"/>
  <c r="NZ156" i="3"/>
  <c r="WM45" i="3"/>
  <c r="NN45" i="3" s="1"/>
  <c r="NY45" i="3"/>
  <c r="NY15" i="3"/>
  <c r="WM15" i="3"/>
  <c r="NN15" i="3" s="1"/>
  <c r="WM159" i="3"/>
  <c r="NN159" i="3" s="1"/>
  <c r="NY159" i="3"/>
  <c r="NY150" i="3"/>
  <c r="WM150" i="3"/>
  <c r="NN150" i="3" s="1"/>
  <c r="WM49" i="3"/>
  <c r="NN49" i="3" s="1"/>
  <c r="NY49" i="3"/>
  <c r="WM27" i="3"/>
  <c r="NN27" i="3" s="1"/>
  <c r="NY27" i="3"/>
  <c r="YV67" i="3"/>
  <c r="NO67" i="3" s="1"/>
  <c r="NZ67" i="3"/>
  <c r="YV49" i="3"/>
  <c r="NO49" i="3" s="1"/>
  <c r="NZ49" i="3"/>
  <c r="NY145" i="3"/>
  <c r="WM145" i="3"/>
  <c r="NN145" i="3" s="1"/>
  <c r="WM148" i="3"/>
  <c r="NN148" i="3" s="1"/>
  <c r="NY148" i="3"/>
  <c r="WM112" i="3"/>
  <c r="NN112" i="3" s="1"/>
  <c r="NY112" i="3"/>
  <c r="WM110" i="3"/>
  <c r="NN110" i="3" s="1"/>
  <c r="NY110" i="3"/>
  <c r="WM183" i="3"/>
  <c r="NN183" i="3" s="1"/>
  <c r="NY183" i="3"/>
  <c r="WM181" i="3"/>
  <c r="NN181" i="3" s="1"/>
  <c r="NY181" i="3"/>
  <c r="WM94" i="3"/>
  <c r="NN94" i="3" s="1"/>
  <c r="NY94" i="3"/>
  <c r="NY154" i="3"/>
  <c r="WM154" i="3"/>
  <c r="NN154" i="3" s="1"/>
  <c r="YV187" i="3"/>
  <c r="NO187" i="3" s="1"/>
  <c r="NZ187" i="3"/>
  <c r="YV194" i="3"/>
  <c r="NO194" i="3" s="1"/>
  <c r="NZ194" i="3"/>
  <c r="NZ19" i="3"/>
  <c r="YV19" i="3"/>
  <c r="NO19" i="3" s="1"/>
  <c r="YV63" i="3"/>
  <c r="NO63" i="3" s="1"/>
  <c r="NZ63" i="3"/>
  <c r="WM147" i="3"/>
  <c r="NN147" i="3" s="1"/>
  <c r="NY147" i="3"/>
  <c r="NY169" i="3"/>
  <c r="WM169" i="3"/>
  <c r="NN169" i="3" s="1"/>
  <c r="YZ143" i="3"/>
  <c r="YW143" i="3" s="1"/>
  <c r="NY136" i="3"/>
  <c r="WM136" i="3"/>
  <c r="NN136" i="3" s="1"/>
  <c r="WM168" i="3"/>
  <c r="NN168" i="3" s="1"/>
  <c r="NY168" i="3"/>
  <c r="YV7" i="3"/>
  <c r="NO7" i="3" s="1"/>
  <c r="NZ7" i="3"/>
  <c r="WM92" i="3"/>
  <c r="NN92" i="3" s="1"/>
  <c r="NY92" i="3"/>
  <c r="NY31" i="3"/>
  <c r="WM31" i="3"/>
  <c r="NN31" i="3" s="1"/>
  <c r="NY50" i="3"/>
  <c r="WM50" i="3"/>
  <c r="NN50" i="3" s="1"/>
  <c r="NZ20" i="3"/>
  <c r="YV20" i="3"/>
  <c r="NO20" i="3" s="1"/>
  <c r="WM66" i="3"/>
  <c r="NN66" i="3" s="1"/>
  <c r="NY66" i="3"/>
  <c r="NY71" i="3"/>
  <c r="WM71" i="3"/>
  <c r="NN71" i="3" s="1"/>
  <c r="NY192" i="3"/>
  <c r="WM192" i="3"/>
  <c r="NN192" i="3" s="1"/>
  <c r="NZ139" i="3"/>
  <c r="YV139" i="3"/>
  <c r="NO139" i="3" s="1"/>
  <c r="NY52" i="3"/>
  <c r="WM52" i="3"/>
  <c r="NN52" i="3" s="1"/>
  <c r="WM67" i="3"/>
  <c r="NN67" i="3" s="1"/>
  <c r="NY67" i="3"/>
  <c r="NY199" i="3"/>
  <c r="WM199" i="3"/>
  <c r="NN199" i="3" s="1"/>
  <c r="YV84" i="3"/>
  <c r="NO84" i="3" s="1"/>
  <c r="NZ84" i="3"/>
  <c r="NZ92" i="3"/>
  <c r="YV92" i="3"/>
  <c r="NO92" i="3" s="1"/>
  <c r="NZ83" i="3"/>
  <c r="YV83" i="3"/>
  <c r="NO83" i="3" s="1"/>
  <c r="NY134" i="3"/>
  <c r="WM134" i="3"/>
  <c r="NN134" i="3" s="1"/>
  <c r="WM68" i="3"/>
  <c r="NN68" i="3" s="1"/>
  <c r="NY68" i="3"/>
  <c r="WM5" i="3"/>
  <c r="NN5" i="3" s="1"/>
  <c r="NY5" i="3"/>
  <c r="WM89" i="3"/>
  <c r="NN89" i="3" s="1"/>
  <c r="NY89" i="3"/>
  <c r="WM10" i="3"/>
  <c r="NN10" i="3" s="1"/>
  <c r="NY10" i="3"/>
  <c r="WM162" i="3"/>
  <c r="NN162" i="3" s="1"/>
  <c r="NY162" i="3"/>
  <c r="NY55" i="3"/>
  <c r="WM55" i="3"/>
  <c r="NN55" i="3" s="1"/>
  <c r="NY79" i="3"/>
  <c r="WM79" i="3"/>
  <c r="NN79" i="3" s="1"/>
  <c r="WM193" i="3"/>
  <c r="NN193" i="3" s="1"/>
  <c r="NY193" i="3"/>
  <c r="NY53" i="3"/>
  <c r="WM53" i="3"/>
  <c r="NN53" i="3" s="1"/>
  <c r="WM101" i="3"/>
  <c r="NN101" i="3" s="1"/>
  <c r="NY101" i="3"/>
  <c r="WM44" i="3"/>
  <c r="NN44" i="3" s="1"/>
  <c r="NY44" i="3"/>
  <c r="YY222" i="3"/>
  <c r="NY35" i="3"/>
  <c r="WM35" i="3"/>
  <c r="NN35" i="3" s="1"/>
  <c r="YV60" i="3"/>
  <c r="NO60" i="3" s="1"/>
  <c r="NZ60" i="3"/>
  <c r="YV199" i="3"/>
  <c r="NO199" i="3" s="1"/>
  <c r="NZ199" i="3"/>
  <c r="WM185" i="3"/>
  <c r="NN185" i="3" s="1"/>
  <c r="NY185" i="3"/>
  <c r="NY135" i="3"/>
  <c r="WM135" i="3"/>
  <c r="NN135" i="3" s="1"/>
  <c r="NY75" i="3"/>
  <c r="WM75" i="3"/>
  <c r="NN75" i="3" s="1"/>
  <c r="NY173" i="3"/>
  <c r="WM173" i="3"/>
  <c r="NN173" i="3" s="1"/>
  <c r="WM43" i="3"/>
  <c r="NN43" i="3" s="1"/>
  <c r="NY43" i="3"/>
  <c r="YV73" i="3"/>
  <c r="NO73" i="3" s="1"/>
  <c r="NZ73" i="3"/>
  <c r="NY126" i="3"/>
  <c r="WM126" i="3"/>
  <c r="NN126" i="3" s="1"/>
  <c r="YV75" i="3"/>
  <c r="NO75" i="3" s="1"/>
  <c r="NZ75" i="3"/>
  <c r="NY160" i="3"/>
  <c r="WM160" i="3"/>
  <c r="NN160" i="3" s="1"/>
  <c r="WM166" i="3"/>
  <c r="NN166" i="3" s="1"/>
  <c r="NY166" i="3"/>
  <c r="WM37" i="3"/>
  <c r="NN37" i="3" s="1"/>
  <c r="NY37" i="3"/>
  <c r="WM132" i="3"/>
  <c r="NN132" i="3" s="1"/>
  <c r="NY132" i="3"/>
  <c r="NY102" i="3"/>
  <c r="WM102" i="3"/>
  <c r="NN102" i="3" s="1"/>
  <c r="NY107" i="3"/>
  <c r="WM107" i="3"/>
  <c r="NN107" i="3" s="1"/>
  <c r="WM167" i="3"/>
  <c r="NN167" i="3" s="1"/>
  <c r="NY167" i="3"/>
  <c r="NY141" i="3"/>
  <c r="WM141" i="3"/>
  <c r="NN141" i="3" s="1"/>
  <c r="WM42" i="3"/>
  <c r="NN42" i="3" s="1"/>
  <c r="NY42" i="3"/>
  <c r="WM133" i="3"/>
  <c r="NN133" i="3" s="1"/>
  <c r="NY133" i="3"/>
  <c r="YV50" i="3"/>
  <c r="NO50" i="3" s="1"/>
  <c r="NZ50" i="3"/>
  <c r="NY118" i="3"/>
  <c r="WM118" i="3"/>
  <c r="NN118" i="3" s="1"/>
  <c r="NY20" i="3"/>
  <c r="WM20" i="3"/>
  <c r="NN20" i="3" s="1"/>
  <c r="WM91" i="3"/>
  <c r="NN91" i="3" s="1"/>
  <c r="NY91" i="3"/>
  <c r="WM14" i="3"/>
  <c r="NN14" i="3" s="1"/>
  <c r="NY14" i="3"/>
  <c r="NY105" i="3"/>
  <c r="WM105" i="3"/>
  <c r="NN105" i="3" s="1"/>
  <c r="YV162" i="3"/>
  <c r="NO162" i="3" s="1"/>
  <c r="NZ162" i="3"/>
  <c r="NZ90" i="3"/>
  <c r="YV90" i="3"/>
  <c r="NO90" i="3" s="1"/>
  <c r="YV45" i="3"/>
  <c r="NO45" i="3" s="1"/>
  <c r="NZ45" i="3"/>
  <c r="NZ167" i="3"/>
  <c r="YV167" i="3"/>
  <c r="NO167" i="3" s="1"/>
  <c r="YZ116" i="3"/>
  <c r="YW116" i="3" s="1"/>
  <c r="WM153" i="3"/>
  <c r="NN153" i="3" s="1"/>
  <c r="NY153" i="3"/>
  <c r="NY8" i="3"/>
  <c r="WM8" i="3"/>
  <c r="NN8" i="3" s="1"/>
  <c r="NY16" i="3"/>
  <c r="WM16" i="3"/>
  <c r="NN16" i="3" s="1"/>
  <c r="NY137" i="3"/>
  <c r="WM137" i="3"/>
  <c r="NN137" i="3" s="1"/>
  <c r="NY76" i="3"/>
  <c r="WM76" i="3"/>
  <c r="NN76" i="3" s="1"/>
  <c r="YV116" i="3" l="1"/>
  <c r="NO116" i="3" s="1"/>
  <c r="NZ116" i="3"/>
  <c r="NZ99" i="3"/>
  <c r="YV99" i="3"/>
  <c r="NO99" i="3" s="1"/>
  <c r="YV72" i="3"/>
  <c r="NO72" i="3" s="1"/>
  <c r="NZ72" i="3"/>
  <c r="YV155" i="3"/>
  <c r="NO155" i="3" s="1"/>
  <c r="NZ155" i="3"/>
  <c r="YV44" i="3"/>
  <c r="NO44" i="3" s="1"/>
  <c r="NZ44" i="3"/>
  <c r="YV66" i="3"/>
  <c r="NO66" i="3" s="1"/>
  <c r="NZ66" i="3"/>
  <c r="YV13" i="3"/>
  <c r="NO13" i="3" s="1"/>
  <c r="NZ13" i="3"/>
  <c r="NZ121" i="3"/>
  <c r="YV121" i="3"/>
  <c r="NO121" i="3" s="1"/>
  <c r="YV149" i="3"/>
  <c r="NO149" i="3" s="1"/>
  <c r="NZ149" i="3"/>
  <c r="YV41" i="3"/>
  <c r="NO41" i="3" s="1"/>
  <c r="NZ41" i="3"/>
  <c r="NZ12" i="3"/>
  <c r="YV12" i="3"/>
  <c r="NO12" i="3" s="1"/>
  <c r="NZ191" i="3"/>
  <c r="YV191" i="3"/>
  <c r="NO191" i="3" s="1"/>
  <c r="NZ168" i="3"/>
  <c r="YV168" i="3"/>
  <c r="NO168" i="3" s="1"/>
  <c r="YV136" i="3"/>
  <c r="NO136" i="3" s="1"/>
  <c r="NZ136" i="3"/>
  <c r="YV180" i="3"/>
  <c r="NO180" i="3" s="1"/>
  <c r="NZ180" i="3"/>
  <c r="WQ222" i="3"/>
  <c r="YW3" i="3"/>
  <c r="YZ212" i="3"/>
  <c r="YZ202" i="3"/>
  <c r="YZ211" i="3"/>
  <c r="YZ218" i="3"/>
  <c r="YZ220" i="3"/>
  <c r="YZ219" i="3"/>
  <c r="YZ221" i="3"/>
  <c r="YV147" i="3"/>
  <c r="NO147" i="3" s="1"/>
  <c r="NZ147" i="3"/>
  <c r="YV140" i="3"/>
  <c r="NO140" i="3" s="1"/>
  <c r="NZ140" i="3"/>
  <c r="NZ171" i="3"/>
  <c r="YV171" i="3"/>
  <c r="NO171" i="3" s="1"/>
  <c r="NZ5" i="3"/>
  <c r="YV5" i="3"/>
  <c r="NO5" i="3" s="1"/>
  <c r="YV9" i="3"/>
  <c r="NO9" i="3" s="1"/>
  <c r="NZ9" i="3"/>
  <c r="NZ15" i="3"/>
  <c r="YV15" i="3"/>
  <c r="NO15" i="3" s="1"/>
  <c r="NZ119" i="3"/>
  <c r="YV119" i="3"/>
  <c r="NO119" i="3" s="1"/>
  <c r="YV32" i="3"/>
  <c r="NO32" i="3" s="1"/>
  <c r="NZ32" i="3"/>
  <c r="NZ146" i="3"/>
  <c r="YV146" i="3"/>
  <c r="NO146" i="3" s="1"/>
  <c r="NZ74" i="3"/>
  <c r="YV74" i="3"/>
  <c r="NO74" i="3" s="1"/>
  <c r="NZ103" i="3"/>
  <c r="YV103" i="3"/>
  <c r="NO103" i="3" s="1"/>
  <c r="YV186" i="3"/>
  <c r="NO186" i="3" s="1"/>
  <c r="NZ186" i="3"/>
  <c r="NZ58" i="3"/>
  <c r="YV58" i="3"/>
  <c r="NO58" i="3" s="1"/>
  <c r="YV40" i="3"/>
  <c r="NO40" i="3" s="1"/>
  <c r="NZ40" i="3"/>
  <c r="WN222" i="3"/>
  <c r="YV143" i="3"/>
  <c r="NO143" i="3" s="1"/>
  <c r="NZ143" i="3"/>
  <c r="YV104" i="3"/>
  <c r="NO104" i="3" s="1"/>
  <c r="NZ104" i="3"/>
  <c r="YV17" i="3"/>
  <c r="NO17" i="3" s="1"/>
  <c r="NZ17" i="3"/>
  <c r="NZ18" i="3"/>
  <c r="YV18" i="3"/>
  <c r="NO18" i="3" s="1"/>
  <c r="YV134" i="3"/>
  <c r="NO134" i="3" s="1"/>
  <c r="NZ134" i="3"/>
  <c r="YV28" i="3"/>
  <c r="NO28" i="3" s="1"/>
  <c r="NZ28" i="3"/>
  <c r="NZ182" i="3"/>
  <c r="YV182" i="3"/>
  <c r="NO182" i="3" s="1"/>
  <c r="NZ36" i="3"/>
  <c r="YV36" i="3"/>
  <c r="NO36" i="3" s="1"/>
  <c r="NZ185" i="3"/>
  <c r="YV185" i="3"/>
  <c r="NO185" i="3" s="1"/>
  <c r="YV176" i="3"/>
  <c r="NO176" i="3" s="1"/>
  <c r="NZ176" i="3"/>
  <c r="NZ4" i="3"/>
  <c r="YV4" i="3"/>
  <c r="NO4" i="3" s="1"/>
  <c r="YV56" i="3"/>
  <c r="NO56" i="3" s="1"/>
  <c r="NZ56" i="3"/>
  <c r="YV196" i="3"/>
  <c r="NO196" i="3" s="1"/>
  <c r="NZ196" i="3"/>
  <c r="NZ96" i="3"/>
  <c r="YV96" i="3"/>
  <c r="NO96" i="3" s="1"/>
  <c r="NZ131" i="3"/>
  <c r="YV131" i="3"/>
  <c r="NO131" i="3" s="1"/>
  <c r="NZ71" i="3"/>
  <c r="YV71" i="3"/>
  <c r="NO71" i="3" s="1"/>
  <c r="NZ22" i="3"/>
  <c r="YV22" i="3"/>
  <c r="NO22" i="3" s="1"/>
  <c r="NZ164" i="3"/>
  <c r="YV164" i="3"/>
  <c r="NO164" i="3" s="1"/>
  <c r="YV54" i="3"/>
  <c r="NO54" i="3" s="1"/>
  <c r="NZ54" i="3"/>
  <c r="YV192" i="3"/>
  <c r="NO192" i="3" s="1"/>
  <c r="NZ192" i="3"/>
  <c r="YV11" i="3"/>
  <c r="NO11" i="3" s="1"/>
  <c r="NZ11" i="3"/>
  <c r="YV98" i="3"/>
  <c r="NO98" i="3" s="1"/>
  <c r="NZ98" i="3"/>
  <c r="YV108" i="3"/>
  <c r="NO108" i="3" s="1"/>
  <c r="NZ108" i="3"/>
  <c r="YV124" i="3"/>
  <c r="NO124" i="3" s="1"/>
  <c r="NZ124" i="3"/>
  <c r="YV161" i="3"/>
  <c r="NO161" i="3" s="1"/>
  <c r="NZ161" i="3"/>
  <c r="YV132" i="3"/>
  <c r="NO132" i="3" s="1"/>
  <c r="NZ132" i="3"/>
  <c r="YV35" i="3"/>
  <c r="NO35" i="3" s="1"/>
  <c r="NZ35" i="3"/>
  <c r="NZ120" i="3"/>
  <c r="YV120" i="3"/>
  <c r="NO120" i="3" s="1"/>
  <c r="YV70" i="3"/>
  <c r="NO70" i="3" s="1"/>
  <c r="NZ70" i="3"/>
  <c r="NZ91" i="3"/>
  <c r="YV91" i="3"/>
  <c r="NO91" i="3" s="1"/>
  <c r="NZ57" i="3"/>
  <c r="YV57" i="3"/>
  <c r="NO57" i="3" s="1"/>
  <c r="NZ170" i="3"/>
  <c r="YV170" i="3"/>
  <c r="NO170" i="3" s="1"/>
  <c r="NZ169" i="3"/>
  <c r="YV169" i="3"/>
  <c r="NO169" i="3" s="1"/>
  <c r="YV163" i="3"/>
  <c r="NO163" i="3" s="1"/>
  <c r="NZ163" i="3"/>
  <c r="NZ178" i="3"/>
  <c r="YV178" i="3"/>
  <c r="NO178" i="3" s="1"/>
  <c r="NZ52" i="3"/>
  <c r="YV52" i="3"/>
  <c r="NO52" i="3" s="1"/>
  <c r="NZ148" i="3"/>
  <c r="YV148" i="3"/>
  <c r="NO148" i="3" s="1"/>
  <c r="YV86" i="3"/>
  <c r="NO86" i="3" s="1"/>
  <c r="NZ86" i="3"/>
  <c r="YV154" i="3"/>
  <c r="NO154" i="3" s="1"/>
  <c r="NZ154" i="3"/>
  <c r="YV183" i="3"/>
  <c r="NO183" i="3" s="1"/>
  <c r="NZ183" i="3"/>
  <c r="NZ112" i="3"/>
  <c r="YV112" i="3"/>
  <c r="NO112" i="3" s="1"/>
  <c r="NZ38" i="3"/>
  <c r="YV38" i="3"/>
  <c r="NO38" i="3" s="1"/>
  <c r="YV80" i="3"/>
  <c r="NO80" i="3" s="1"/>
  <c r="NZ80" i="3"/>
  <c r="YV165" i="3"/>
  <c r="NO165" i="3" s="1"/>
  <c r="NZ165" i="3"/>
  <c r="NZ151" i="3"/>
  <c r="YV151" i="3"/>
  <c r="NO151" i="3" s="1"/>
  <c r="YV46" i="3"/>
  <c r="NO46" i="3" s="1"/>
  <c r="NZ46" i="3"/>
  <c r="NZ77" i="3"/>
  <c r="YV77" i="3"/>
  <c r="NO77" i="3" s="1"/>
  <c r="NZ142" i="3"/>
  <c r="YV142" i="3"/>
  <c r="NO142" i="3" s="1"/>
  <c r="NZ106" i="3"/>
  <c r="YV106" i="3"/>
  <c r="NO106" i="3" s="1"/>
  <c r="YV29" i="3"/>
  <c r="NO29" i="3" s="1"/>
  <c r="NZ29" i="3"/>
  <c r="NZ160" i="3"/>
  <c r="YV160" i="3"/>
  <c r="NO160" i="3" s="1"/>
  <c r="YV33" i="3"/>
  <c r="NO33" i="3" s="1"/>
  <c r="NZ33" i="3"/>
  <c r="YV197" i="3"/>
  <c r="NO197" i="3" s="1"/>
  <c r="NZ197" i="3"/>
  <c r="YV59" i="3"/>
  <c r="NO59" i="3" s="1"/>
  <c r="NZ59" i="3"/>
  <c r="YV97" i="3"/>
  <c r="NO97" i="3" s="1"/>
  <c r="NZ97" i="3"/>
  <c r="NZ114" i="3"/>
  <c r="YV114" i="3"/>
  <c r="NO114" i="3" s="1"/>
  <c r="YV158" i="3"/>
  <c r="NO158" i="3" s="1"/>
  <c r="NZ158" i="3"/>
  <c r="NZ172" i="3"/>
  <c r="YV172" i="3"/>
  <c r="NO172" i="3" s="1"/>
  <c r="NZ87" i="3"/>
  <c r="YV87" i="3"/>
  <c r="NO87" i="3" s="1"/>
  <c r="YV198" i="3"/>
  <c r="NO198" i="3" s="1"/>
  <c r="NZ198" i="3"/>
  <c r="NZ30" i="3"/>
  <c r="YV30" i="3"/>
  <c r="NO30" i="3" s="1"/>
  <c r="YV181" i="3"/>
  <c r="NO181" i="3" s="1"/>
  <c r="NZ181" i="3"/>
  <c r="YV79" i="3"/>
  <c r="NO79" i="3" s="1"/>
  <c r="NZ79" i="3"/>
  <c r="NZ195" i="3"/>
  <c r="YV195" i="3"/>
  <c r="NO195" i="3" s="1"/>
  <c r="NZ53" i="3"/>
  <c r="YV53" i="3"/>
  <c r="NO53" i="3" s="1"/>
  <c r="NZ188" i="3"/>
  <c r="YV188" i="3"/>
  <c r="NO188" i="3" s="1"/>
  <c r="NZ128" i="3"/>
  <c r="YV128" i="3"/>
  <c r="NO128" i="3" s="1"/>
  <c r="YV78" i="3"/>
  <c r="NO78" i="3" s="1"/>
  <c r="NZ78" i="3"/>
  <c r="YV141" i="3"/>
  <c r="NO141" i="3" s="1"/>
  <c r="NZ141" i="3"/>
  <c r="YV27" i="3"/>
  <c r="NO27" i="3" s="1"/>
  <c r="NZ27" i="3"/>
  <c r="NZ16" i="3"/>
  <c r="YV16" i="3"/>
  <c r="NO16" i="3" s="1"/>
  <c r="NZ48" i="3"/>
  <c r="YV48" i="3"/>
  <c r="NO48" i="3" s="1"/>
  <c r="YV100" i="3"/>
  <c r="NO100" i="3" s="1"/>
  <c r="NZ100" i="3"/>
  <c r="YV62" i="3"/>
  <c r="NO62" i="3" s="1"/>
  <c r="NZ62" i="3"/>
  <c r="NZ138" i="3"/>
  <c r="YV138" i="3"/>
  <c r="NO138" i="3" s="1"/>
  <c r="NZ64" i="3"/>
  <c r="YV64" i="3"/>
  <c r="NO64" i="3" s="1"/>
  <c r="NZ82" i="3"/>
  <c r="YV82" i="3"/>
  <c r="NO82" i="3" s="1"/>
  <c r="YV43" i="3"/>
  <c r="NO43" i="3" s="1"/>
  <c r="NZ43" i="3"/>
  <c r="YV21" i="3"/>
  <c r="NO21" i="3" s="1"/>
  <c r="NZ21" i="3"/>
  <c r="NZ123" i="3"/>
  <c r="YV123" i="3"/>
  <c r="NO123" i="3" s="1"/>
  <c r="YV137" i="3"/>
  <c r="NO137" i="3" s="1"/>
  <c r="NZ137" i="3"/>
  <c r="YV118" i="3"/>
  <c r="NO118" i="3" s="1"/>
  <c r="NZ118" i="3"/>
  <c r="YV125" i="3"/>
  <c r="NO125" i="3" s="1"/>
  <c r="NZ125" i="3"/>
  <c r="YV34" i="3"/>
  <c r="NO34" i="3" s="1"/>
  <c r="NZ34" i="3"/>
  <c r="YV109" i="3"/>
  <c r="NO109" i="3" s="1"/>
  <c r="NZ109" i="3"/>
  <c r="WM205" i="3"/>
  <c r="NN3" i="3"/>
  <c r="WM207" i="3"/>
  <c r="WM206" i="3"/>
  <c r="WM204" i="3"/>
  <c r="YV3" i="3" l="1"/>
  <c r="NZ3" i="3"/>
  <c r="YW219" i="3"/>
  <c r="YW221" i="3"/>
  <c r="YW220" i="3"/>
  <c r="YW202" i="3"/>
  <c r="WM208" i="3"/>
  <c r="YZ222" i="3"/>
  <c r="NN205" i="3"/>
  <c r="NN206" i="3"/>
  <c r="NN204" i="3"/>
  <c r="NN207" i="3"/>
  <c r="YW218" i="3"/>
  <c r="YZ213" i="3"/>
  <c r="NN208" i="3" l="1"/>
  <c r="YW222" i="3"/>
  <c r="NO3" i="3"/>
  <c r="YV206" i="3"/>
  <c r="YV205" i="3"/>
  <c r="YV207" i="3"/>
  <c r="YV204" i="3"/>
  <c r="YV208" i="3" s="1"/>
  <c r="NO205" i="3" l="1"/>
  <c r="NO204" i="3"/>
  <c r="NO206" i="3"/>
  <c r="NO207" i="3"/>
  <c r="NO20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Cem Dener</author>
    <author>WB245048</author>
    <author>Sophiko Skhirtladze</author>
    <author>Jing Lu</author>
    <author>Vasumathi Anandan</author>
    <author>Love Ghunney</author>
    <author>Microsoft Office User</author>
    <author>Hubert Nii-Aponsah</author>
    <author>Paul Nicholas Villaflor Pacheco</author>
    <author>Irenezh1016</author>
    <author/>
    <author>Nikkie Pacheco</author>
  </authors>
  <commentList>
    <comment ref="AM1" authorId="0" shapeId="0" xr:uid="{B38BDBED-9164-4E7E-A521-9C69E1B6C7E7}">
      <text>
        <r>
          <rPr>
            <b/>
            <sz val="9"/>
            <color rgb="FF000000"/>
            <rFont val="Tahoma"/>
            <family val="2"/>
          </rPr>
          <t>Cem Dener:</t>
        </r>
        <r>
          <rPr>
            <sz val="9"/>
            <color rgb="FF000000"/>
            <rFont val="Tahoma"/>
            <family val="2"/>
          </rPr>
          <t xml:space="preserve">
</t>
        </r>
        <r>
          <rPr>
            <sz val="9"/>
            <color rgb="FF000000"/>
            <rFont val="Tahoma"/>
            <family val="2"/>
          </rPr>
          <t xml:space="preserve">GovTech products and services:
</t>
        </r>
        <r>
          <rPr>
            <sz val="9"/>
            <color rgb="FF000000"/>
            <rFont val="Tahoma"/>
            <family val="2"/>
          </rPr>
          <t xml:space="preserve">1. e-Gov (ICT infrastructure, Gov Network, data centers/gov cloud, shared services)
</t>
        </r>
        <r>
          <rPr>
            <sz val="9"/>
            <color rgb="FF000000"/>
            <rFont val="Tahoma"/>
            <family val="2"/>
          </rPr>
          <t xml:space="preserve">2. e-Identity 
</t>
        </r>
        <r>
          <rPr>
            <sz val="9"/>
            <color rgb="FF000000"/>
            <rFont val="Tahoma"/>
            <family val="2"/>
          </rPr>
          <t xml:space="preserve">3. Interoperability and interconnectivity (gov service bus, web services/APIs)
</t>
        </r>
        <r>
          <rPr>
            <sz val="9"/>
            <color rgb="FF000000"/>
            <rFont val="Tahoma"/>
            <family val="2"/>
          </rPr>
          <t xml:space="preserve">4. e-Services (G2C, G2B, G2G, G2E)
</t>
        </r>
        <r>
          <rPr>
            <sz val="9"/>
            <color rgb="FF000000"/>
            <rFont val="Tahoma"/>
            <family val="2"/>
          </rPr>
          <t xml:space="preserve">5. Public Sector Innovation (improving technical skills of public employees for innovative solutions)
</t>
        </r>
        <r>
          <rPr>
            <sz val="9"/>
            <color rgb="FF000000"/>
            <rFont val="Tahoma"/>
            <family val="2"/>
          </rPr>
          <t xml:space="preserve">6. Private sector (bringing private sector to address public sector challenges) 
</t>
        </r>
        <r>
          <rPr>
            <sz val="9"/>
            <color rgb="FF000000"/>
            <rFont val="Tahoma"/>
            <family val="2"/>
          </rPr>
          <t xml:space="preserve">7. Disruptive technologies (AI/ML, Blockchain, IoT, and more)
</t>
        </r>
        <r>
          <rPr>
            <sz val="9"/>
            <color rgb="FF000000"/>
            <rFont val="Tahoma"/>
            <family val="2"/>
          </rPr>
          <t xml:space="preserve">8. Open Source Solutions
</t>
        </r>
        <r>
          <rPr>
            <sz val="9"/>
            <color rgb="FF000000"/>
            <rFont val="Tahoma"/>
            <family val="2"/>
          </rPr>
          <t xml:space="preserve">9. Knowledge Sharing and Learning (conferences, workshops, hackathons, etc.)
</t>
        </r>
        <r>
          <rPr>
            <sz val="9"/>
            <color rgb="FF000000"/>
            <rFont val="Tahoma"/>
            <family val="2"/>
          </rPr>
          <t xml:space="preserve">
</t>
        </r>
      </text>
    </comment>
    <comment ref="CB1" authorId="0" shapeId="0" xr:uid="{BEF54C2B-D89F-4BE1-AD96-7F395FB8B106}">
      <text>
        <r>
          <rPr>
            <sz val="9"/>
            <color indexed="81"/>
            <rFont val="Tahoma"/>
            <family val="2"/>
          </rPr>
          <t>http://csis.org/publication/government-open-source-policies</t>
        </r>
      </text>
    </comment>
    <comment ref="GK1" authorId="0" shapeId="0" xr:uid="{97D4A1F7-8E71-4D01-8D0D-8F9D94CEAAF2}">
      <text>
        <r>
          <rPr>
            <b/>
            <sz val="9"/>
            <color indexed="81"/>
            <rFont val="Tahoma"/>
            <family val="2"/>
          </rPr>
          <t>Cem Dener:</t>
        </r>
        <r>
          <rPr>
            <sz val="9"/>
            <color indexed="81"/>
            <rFont val="Tahoma"/>
            <family val="2"/>
          </rPr>
          <t xml:space="preserve">
CERT: Cybersecurity/Computer Emergency Response Team
CSIRT: Cyber/Computer Security Incident Response Team</t>
        </r>
      </text>
    </comment>
    <comment ref="GL1" authorId="0" shapeId="0" xr:uid="{101E7051-298C-477A-BB11-68D493851000}">
      <text>
        <r>
          <rPr>
            <b/>
            <sz val="9"/>
            <color indexed="81"/>
            <rFont val="Tahoma"/>
            <family val="2"/>
          </rPr>
          <t>Cem Dener:</t>
        </r>
        <r>
          <rPr>
            <sz val="9"/>
            <color indexed="81"/>
            <rFont val="Tahoma"/>
            <family val="2"/>
          </rPr>
          <t xml:space="preserve">
CERT: Cybersecurity/Computer Emergency Response Team
CSIRT: Cyber/Computer Security Incident Response Team</t>
        </r>
      </text>
    </comment>
    <comment ref="C2" authorId="0" shapeId="0" xr:uid="{665B0B44-5B86-4F26-9785-C8612471B8F0}">
      <text>
        <r>
          <rPr>
            <b/>
            <sz val="9"/>
            <color indexed="81"/>
            <rFont val="Tahoma"/>
            <family val="2"/>
          </rPr>
          <t>Cem Dener:</t>
        </r>
        <r>
          <rPr>
            <sz val="9"/>
            <color indexed="81"/>
            <rFont val="Tahoma"/>
            <family val="2"/>
          </rPr>
          <t xml:space="preserve">
 ISO 3166-1 alpha-3 codes</t>
        </r>
      </text>
    </comment>
    <comment ref="D2" authorId="0" shapeId="0" xr:uid="{8BB39B5F-6F1C-445B-AF95-C9A547816299}">
      <text>
        <r>
          <rPr>
            <b/>
            <sz val="9"/>
            <color indexed="81"/>
            <rFont val="Tahoma"/>
            <family val="2"/>
          </rPr>
          <t>Cem Dener:</t>
        </r>
        <r>
          <rPr>
            <sz val="9"/>
            <color indexed="81"/>
            <rFont val="Tahoma"/>
            <family val="2"/>
          </rPr>
          <t xml:space="preserve">
Country codes:
https://www.iban.com/country-codes</t>
        </r>
      </text>
    </comment>
    <comment ref="E2" authorId="0" shapeId="0" xr:uid="{E0D179FB-D194-455D-8F35-ECFD4587FB90}">
      <text>
        <r>
          <rPr>
            <sz val="9"/>
            <color rgb="FF000000"/>
            <rFont val="Tahoma"/>
            <family val="2"/>
          </rPr>
          <t>Web link to related Wikipedia page</t>
        </r>
      </text>
    </comment>
    <comment ref="F2" authorId="0" shapeId="0" xr:uid="{9AEA70CB-D466-4804-9324-8EA147EDDF32}">
      <text>
        <r>
          <rPr>
            <sz val="9"/>
            <color rgb="FF000000"/>
            <rFont val="Tahoma"/>
            <family val="2"/>
          </rPr>
          <t xml:space="preserve">Income levels wrt GNIPC (2020):
LIC     Low Income               [ $1,035 or less ]
LMIC  Lower Middle Income  [ $1,036 to $4,045 ]
UMIC Upper Middle Income   [ $4,046 to $12,535 ]
HIC    High Income               [ $12,536 or more ]
https://datahelpdesk.worldbank.org/knowledgebase/articles/906519
http://data.worldbank.org/about/country-and-lending-groups
</t>
        </r>
      </text>
    </comment>
    <comment ref="G2" authorId="0" shapeId="0" xr:uid="{73344308-3491-45FC-ABF1-D54AA8A7A01A}">
      <text>
        <r>
          <rPr>
            <sz val="9"/>
            <color rgb="FF000000"/>
            <rFont val="Tahoma"/>
            <family val="2"/>
          </rPr>
          <t xml:space="preserve">Population in thousands (2019)
</t>
        </r>
        <r>
          <rPr>
            <sz val="9"/>
            <color rgb="FF000000"/>
            <rFont val="Tahoma"/>
            <family val="2"/>
          </rPr>
          <t xml:space="preserve">UN population database (thousands)
</t>
        </r>
        <r>
          <rPr>
            <sz val="9"/>
            <color rgb="FF000000"/>
            <rFont val="Tahoma"/>
            <family val="2"/>
          </rPr>
          <t xml:space="preserve">
</t>
        </r>
        <r>
          <rPr>
            <sz val="9"/>
            <color rgb="FF000000"/>
            <rFont val="Tahoma"/>
            <family val="2"/>
          </rPr>
          <t xml:space="preserve">https://population.un.org/wpp/Download/Standard/Population/
</t>
        </r>
      </text>
    </comment>
    <comment ref="H2" authorId="0" shapeId="0" xr:uid="{62E5939C-C4C2-4EDE-AD75-C4F08CD27C3F}">
      <text>
        <r>
          <rPr>
            <sz val="9"/>
            <color rgb="FF000000"/>
            <rFont val="Tahoma"/>
            <family val="2"/>
          </rPr>
          <t>Gross National Income, Atlas method (millions of USD)
Updated with 2019 data
https://databank.worldbank.org/indicator/NY.GNP.PCAP.CD/1ff4a498/Popular-Indicators#</t>
        </r>
      </text>
    </comment>
    <comment ref="I2" authorId="0" shapeId="0" xr:uid="{293B261A-D023-47A7-A895-F4178914DADA}">
      <text>
        <r>
          <rPr>
            <sz val="9"/>
            <color rgb="FF000000"/>
            <rFont val="Tahoma"/>
            <family val="2"/>
          </rPr>
          <t>Gross National Income Per Capita, Atlas method and PPP (USD)
Updated with 2019 data</t>
        </r>
      </text>
    </comment>
    <comment ref="J2" authorId="0" shapeId="0" xr:uid="{75A79561-DCD9-4CC9-A977-52385338A9D3}">
      <text>
        <r>
          <rPr>
            <b/>
            <sz val="9"/>
            <color rgb="FF000000"/>
            <rFont val="Tahoma"/>
            <family val="2"/>
          </rPr>
          <t>Cem Dener:</t>
        </r>
        <r>
          <rPr>
            <sz val="9"/>
            <color rgb="FF000000"/>
            <rFont val="Tahoma"/>
            <family val="2"/>
          </rPr>
          <t xml:space="preserve">
</t>
        </r>
        <r>
          <rPr>
            <sz val="9"/>
            <color rgb="FF000000"/>
            <rFont val="Tahoma"/>
            <family val="2"/>
          </rPr>
          <t xml:space="preserve">e-Government Portal URL
</t>
        </r>
        <r>
          <rPr>
            <sz val="9"/>
            <color rgb="FF000000"/>
            <rFont val="Tahoma"/>
            <family val="2"/>
          </rPr>
          <t xml:space="preserve">or
</t>
        </r>
        <r>
          <rPr>
            <sz val="9"/>
            <color rgb="FF000000"/>
            <rFont val="Tahoma"/>
            <family val="2"/>
          </rPr>
          <t xml:space="preserve">Government/Presidency web site URL
</t>
        </r>
      </text>
    </comment>
    <comment ref="K2" authorId="0" shapeId="0" xr:uid="{6B5708B1-01A6-4B2B-BDAE-794661915AE6}">
      <text>
        <r>
          <rPr>
            <b/>
            <sz val="9"/>
            <color rgb="FF000000"/>
            <rFont val="Tahoma"/>
            <family val="2"/>
          </rPr>
          <t>Cem Dener:</t>
        </r>
        <r>
          <rPr>
            <sz val="9"/>
            <color rgb="FF000000"/>
            <rFont val="Tahoma"/>
            <family val="2"/>
          </rPr>
          <t xml:space="preserve">
Type of e-Gov/e-Service portal:
0:  Not available
1:  Mostly information/forms (G2C, G2B). Several online applications.
2:  Online services (transactional) visible through a portal (G2C, G2B, G2G, ...), mostly including single sign-on</t>
        </r>
      </text>
    </comment>
    <comment ref="L2" authorId="0" shapeId="0" xr:uid="{54971CD4-1D1C-40B9-A2BE-0219AD336ABE}">
      <text>
        <r>
          <rPr>
            <b/>
            <sz val="9"/>
            <color rgb="FF000000"/>
            <rFont val="Tahoma"/>
            <family val="2"/>
          </rPr>
          <t>Cem Dener:</t>
        </r>
        <r>
          <rPr>
            <sz val="9"/>
            <color rgb="FF000000"/>
            <rFont val="Tahoma"/>
            <family val="2"/>
          </rPr>
          <t xml:space="preserve">
</t>
        </r>
        <r>
          <rPr>
            <sz val="9"/>
            <color rgb="FF000000"/>
            <rFont val="Tahoma"/>
            <family val="2"/>
          </rPr>
          <t xml:space="preserve">eServices portal URL
</t>
        </r>
        <r>
          <rPr>
            <sz val="9"/>
            <color rgb="FF000000"/>
            <rFont val="Tahoma"/>
            <family val="2"/>
          </rPr>
          <t>Single Sign-On URL</t>
        </r>
      </text>
    </comment>
    <comment ref="M2" authorId="0" shapeId="0" xr:uid="{08BA04C6-E5CB-46F9-8923-E4639CB85CDE}">
      <text>
        <r>
          <rPr>
            <b/>
            <sz val="9"/>
            <color indexed="81"/>
            <rFont val="Tahoma"/>
            <family val="2"/>
          </rPr>
          <t>Cem Dener:</t>
        </r>
        <r>
          <rPr>
            <sz val="9"/>
            <color indexed="81"/>
            <rFont val="Tahoma"/>
            <family val="2"/>
          </rPr>
          <t xml:space="preserve">
UNPAN eGov Ranking (2020)
https://publicadministration.un.org/en/research/un-e-government-surveys</t>
        </r>
      </text>
    </comment>
    <comment ref="N2" authorId="0" shapeId="0" xr:uid="{A498DACB-EA85-4182-BF21-A8B24C09E52C}">
      <text>
        <r>
          <rPr>
            <b/>
            <sz val="9"/>
            <color indexed="81"/>
            <rFont val="Tahoma"/>
            <family val="2"/>
          </rPr>
          <t>Cem Dener:</t>
        </r>
        <r>
          <rPr>
            <sz val="9"/>
            <color indexed="81"/>
            <rFont val="Tahoma"/>
            <family val="2"/>
          </rPr>
          <t xml:space="preserve">
UNPAN eGov Development Index (2020)
https://publicadministration.un.org/en/research/un-e-government-surveys</t>
        </r>
      </text>
    </comment>
    <comment ref="O2" authorId="0" shapeId="0" xr:uid="{9F215373-73B1-4157-B822-2395BAA0892F}">
      <text>
        <r>
          <rPr>
            <b/>
            <sz val="9"/>
            <color indexed="81"/>
            <rFont val="Tahoma"/>
            <family val="2"/>
          </rPr>
          <t>Cem Dener:</t>
        </r>
        <r>
          <rPr>
            <sz val="9"/>
            <color indexed="81"/>
            <rFont val="Tahoma"/>
            <family val="2"/>
          </rPr>
          <t xml:space="preserve">
UNPAN eGov Online Service Index (2020)</t>
        </r>
      </text>
    </comment>
    <comment ref="P2" authorId="0" shapeId="0" xr:uid="{00EA67BF-2B3F-4606-91C9-89DDEF8FAFDB}">
      <text>
        <r>
          <rPr>
            <b/>
            <sz val="9"/>
            <color indexed="81"/>
            <rFont val="Tahoma"/>
            <family val="2"/>
          </rPr>
          <t>Cem Dener:</t>
        </r>
        <r>
          <rPr>
            <sz val="9"/>
            <color indexed="81"/>
            <rFont val="Tahoma"/>
            <family val="2"/>
          </rPr>
          <t xml:space="preserve">
UNPAN eGov Telecom Infrastructure Index (2020)</t>
        </r>
      </text>
    </comment>
    <comment ref="Q2" authorId="0" shapeId="0" xr:uid="{610955F2-1B7D-4F3B-8F37-DBA52640FAF0}">
      <text>
        <r>
          <rPr>
            <b/>
            <sz val="9"/>
            <color indexed="81"/>
            <rFont val="Tahoma"/>
            <family val="2"/>
          </rPr>
          <t>Cem Dener:</t>
        </r>
        <r>
          <rPr>
            <sz val="9"/>
            <color indexed="81"/>
            <rFont val="Tahoma"/>
            <family val="2"/>
          </rPr>
          <t xml:space="preserve">
UNPAN eGov Human Capital Index (2020)
</t>
        </r>
      </text>
    </comment>
    <comment ref="R2" authorId="0" shapeId="0" xr:uid="{B63A9C5A-B62F-47F1-8E19-9A2701177231}">
      <text>
        <r>
          <rPr>
            <b/>
            <sz val="9"/>
            <color indexed="81"/>
            <rFont val="Tahoma"/>
            <family val="2"/>
          </rPr>
          <t>Cem Dener:</t>
        </r>
        <r>
          <rPr>
            <sz val="9"/>
            <color indexed="81"/>
            <rFont val="Tahoma"/>
            <family val="2"/>
          </rPr>
          <t xml:space="preserve">
UNPAN eGov e-Participation Index (2020)
</t>
        </r>
      </text>
    </comment>
    <comment ref="S2" authorId="0" shapeId="0" xr:uid="{D657E3E4-7781-49BB-B120-91D2D20BF254}">
      <text>
        <r>
          <rPr>
            <b/>
            <sz val="9"/>
            <color indexed="81"/>
            <rFont val="Tahoma"/>
            <family val="2"/>
          </rPr>
          <t>Cem Dener:</t>
        </r>
        <r>
          <rPr>
            <sz val="9"/>
            <color indexed="81"/>
            <rFont val="Tahoma"/>
            <family val="2"/>
          </rPr>
          <t xml:space="preserve">
UNPAN eGov Development Index (2018)
https://publicadministration.un.org/egovkb/en-us/Data-Center</t>
        </r>
      </text>
    </comment>
    <comment ref="T2" authorId="0" shapeId="0" xr:uid="{60F3066F-8228-487E-B7DB-161656051CCC}">
      <text>
        <r>
          <rPr>
            <b/>
            <sz val="9"/>
            <color indexed="81"/>
            <rFont val="Tahoma"/>
            <family val="2"/>
          </rPr>
          <t>Cem Dener:</t>
        </r>
        <r>
          <rPr>
            <sz val="9"/>
            <color indexed="81"/>
            <rFont val="Tahoma"/>
            <family val="2"/>
          </rPr>
          <t xml:space="preserve">
UNPAN eGov Online Service Index (2018)
https://publicadministration.un.org/egovkb/en-us/Data-Center</t>
        </r>
      </text>
    </comment>
    <comment ref="U2" authorId="0" shapeId="0" xr:uid="{DAB954E2-85D3-4923-945C-4D4FB561B7DF}">
      <text>
        <r>
          <rPr>
            <b/>
            <sz val="9"/>
            <color indexed="81"/>
            <rFont val="Tahoma"/>
            <family val="2"/>
          </rPr>
          <t>Cem Dener:</t>
        </r>
        <r>
          <rPr>
            <sz val="9"/>
            <color indexed="81"/>
            <rFont val="Tahoma"/>
            <family val="2"/>
          </rPr>
          <t xml:space="preserve">
UNPAN eGov Online Service Index (2016)
https://publicadministration.un.org/egovkb/en-us/Data-Center</t>
        </r>
      </text>
    </comment>
    <comment ref="V2" authorId="0" shapeId="0" xr:uid="{B93FED85-988C-4C33-9D08-AE670C939DA6}">
      <text>
        <r>
          <rPr>
            <b/>
            <sz val="9"/>
            <color indexed="81"/>
            <rFont val="Tahoma"/>
            <family val="2"/>
          </rPr>
          <t>Cem Dener:</t>
        </r>
        <r>
          <rPr>
            <sz val="9"/>
            <color indexed="81"/>
            <rFont val="Tahoma"/>
            <family val="2"/>
          </rPr>
          <t xml:space="preserve">
UNPAN eGov Online Service Index (2014)
http://unpan3.un.org/egovkb/en-us/About/Methodology</t>
        </r>
      </text>
    </comment>
    <comment ref="W2" authorId="0" shapeId="0" xr:uid="{AA34EA33-F911-47AE-A9C3-DE04AE481FBE}">
      <text>
        <r>
          <rPr>
            <b/>
            <sz val="9"/>
            <color rgb="FF000000"/>
            <rFont val="Tahoma"/>
            <family val="2"/>
          </rPr>
          <t>Cem Dener:</t>
        </r>
        <r>
          <rPr>
            <sz val="9"/>
            <color rgb="FF000000"/>
            <rFont val="Tahoma"/>
            <family val="2"/>
          </rPr>
          <t xml:space="preserve">
</t>
        </r>
        <r>
          <rPr>
            <sz val="9"/>
            <color rgb="FF000000"/>
            <rFont val="Tahoma"/>
            <family val="2"/>
          </rPr>
          <t xml:space="preserve">e-Gov Institution URL
</t>
        </r>
        <r>
          <rPr>
            <sz val="9"/>
            <color rgb="FF000000"/>
            <rFont val="Tahoma"/>
            <family val="2"/>
          </rPr>
          <t>(dedicated institution responsible for e-Gov policy,coordination, implementatiion)</t>
        </r>
      </text>
    </comment>
    <comment ref="X2" authorId="0" shapeId="0" xr:uid="{CD1C52B3-66CC-400F-9368-B8EFBFBFF1C7}">
      <text>
        <r>
          <rPr>
            <b/>
            <sz val="9"/>
            <color rgb="FF000000"/>
            <rFont val="Tahoma"/>
            <family val="2"/>
          </rPr>
          <t xml:space="preserve">Cem Dener:
</t>
        </r>
        <r>
          <rPr>
            <sz val="9"/>
            <color rgb="FF000000"/>
            <rFont val="Tahoma"/>
            <family val="2"/>
          </rPr>
          <t xml:space="preserve">Name of the government entity managing e-Gov activities
</t>
        </r>
      </text>
    </comment>
    <comment ref="Y2" authorId="0" shapeId="0" xr:uid="{CD035787-0B5B-4C28-B246-0043570D461F}">
      <text>
        <r>
          <rPr>
            <b/>
            <sz val="9"/>
            <color rgb="FF000000"/>
            <rFont val="Tahoma"/>
            <family val="2"/>
          </rPr>
          <t>Cem Dener:</t>
        </r>
        <r>
          <rPr>
            <sz val="9"/>
            <color rgb="FF000000"/>
            <rFont val="Tahoma"/>
            <family val="2"/>
          </rPr>
          <t xml:space="preserve">
Institutional responsibility for e-Government:
1: Ministry of Finance/Economy/Treasury
2: Ministry of ICT / Digital Economy / Telecomm
3: Ministry of Interior/Home Affairs
4: Autonomous entity responsible for e-Gov
5: PM's / President's Office
6: Ministry of Public Service/Administration
7: Other</t>
        </r>
      </text>
    </comment>
    <comment ref="Z2" authorId="0" shapeId="0" xr:uid="{DF5F265C-E184-43C5-9114-E8C46A3ECD91}">
      <text>
        <r>
          <rPr>
            <b/>
            <sz val="9"/>
            <color indexed="81"/>
            <rFont val="Tahoma"/>
            <family val="2"/>
          </rPr>
          <t>Cem Dener:</t>
        </r>
        <r>
          <rPr>
            <sz val="9"/>
            <color indexed="81"/>
            <rFont val="Tahoma"/>
            <family val="2"/>
          </rPr>
          <t xml:space="preserve">
Is there a DG/GovTech strategy?
0= No
1= Planned/In progress
2= Yes (outdated; 2014 or older)
3= Yes (updated in 2015 or later)</t>
        </r>
      </text>
    </comment>
    <comment ref="AA2" authorId="0" shapeId="0" xr:uid="{D2ABE08C-B1A7-4F87-A3BF-989E317EC7A4}">
      <text>
        <r>
          <rPr>
            <b/>
            <sz val="9"/>
            <color rgb="FF000000"/>
            <rFont val="Tahoma"/>
            <family val="2"/>
          </rPr>
          <t xml:space="preserve">Cem Dener:
</t>
        </r>
        <r>
          <rPr>
            <sz val="9"/>
            <color rgb="FF000000"/>
            <rFont val="Tahoma"/>
            <family val="2"/>
          </rPr>
          <t xml:space="preserve">Web link to key e-Gov strategy / action plan documents
</t>
        </r>
      </text>
    </comment>
    <comment ref="AB2" authorId="0" shapeId="0" xr:uid="{20CA31F1-D2B1-4617-8716-8574E31131DD}">
      <text>
        <r>
          <rPr>
            <b/>
            <sz val="9"/>
            <color rgb="FF000000"/>
            <rFont val="Tahoma"/>
            <family val="2"/>
          </rPr>
          <t>Cem Dener:</t>
        </r>
        <r>
          <rPr>
            <sz val="9"/>
            <color rgb="FF000000"/>
            <rFont val="Tahoma"/>
            <family val="2"/>
          </rPr>
          <t xml:space="preserve">
</t>
        </r>
        <r>
          <rPr>
            <sz val="9"/>
            <color rgb="FF000000"/>
            <rFont val="Tahoma"/>
            <family val="2"/>
          </rPr>
          <t>e-Gov Strategy developed/e-Gov program launched in (year)</t>
        </r>
      </text>
    </comment>
    <comment ref="AC2" authorId="0" shapeId="0" xr:uid="{1293B5BE-9865-4B10-B5A8-CDE8BEC44D3E}">
      <text>
        <r>
          <rPr>
            <b/>
            <sz val="9"/>
            <color indexed="81"/>
            <rFont val="Tahoma"/>
            <family val="2"/>
          </rPr>
          <t>Cem Dener:</t>
        </r>
        <r>
          <rPr>
            <sz val="9"/>
            <color indexed="81"/>
            <rFont val="Tahoma"/>
            <family val="2"/>
          </rPr>
          <t xml:space="preserve">
Is there a whole-of-government approach to implement data governance?
0= No
1= Planned / In progress / Visible in DG strategy
2= Yes (institutionalized)</t>
        </r>
      </text>
    </comment>
    <comment ref="AE2" authorId="0" shapeId="0" xr:uid="{03E7B355-6113-4867-9DD0-F6137C58F99A}">
      <text>
        <r>
          <rPr>
            <b/>
            <sz val="9"/>
            <color indexed="81"/>
            <rFont val="Tahoma"/>
            <family val="2"/>
          </rPr>
          <t>Cem Dener:</t>
        </r>
        <r>
          <rPr>
            <sz val="9"/>
            <color indexed="81"/>
            <rFont val="Tahoma"/>
            <family val="2"/>
          </rPr>
          <t xml:space="preserve">
Is there a dedicated GovTech institution (focused on DG Transformation)?
0= No
1= Yes</t>
        </r>
      </text>
    </comment>
    <comment ref="AF2" authorId="0" shapeId="0" xr:uid="{3AE8DF30-49E9-464C-8228-BD77616EC476}">
      <text>
        <r>
          <rPr>
            <b/>
            <sz val="9"/>
            <color indexed="81"/>
            <rFont val="Tahoma"/>
            <family val="2"/>
          </rPr>
          <t>Cem Dener:</t>
        </r>
        <r>
          <rPr>
            <sz val="9"/>
            <color indexed="81"/>
            <rFont val="Tahoma"/>
            <family val="2"/>
          </rPr>
          <t xml:space="preserve">
Name of the GovTech institution established</t>
        </r>
      </text>
    </comment>
    <comment ref="AG2" authorId="0" shapeId="0" xr:uid="{48EA3E28-71BB-45B5-BC77-CEF2D3BEB012}">
      <text>
        <r>
          <rPr>
            <b/>
            <sz val="9"/>
            <color rgb="FF000000"/>
            <rFont val="Tahoma"/>
            <family val="2"/>
          </rPr>
          <t>Cem Dener:</t>
        </r>
        <r>
          <rPr>
            <sz val="9"/>
            <color rgb="FF000000"/>
            <rFont val="Tahoma"/>
            <family val="2"/>
          </rPr>
          <t xml:space="preserve">
</t>
        </r>
        <r>
          <rPr>
            <sz val="9"/>
            <color rgb="FF000000"/>
            <rFont val="Tahoma"/>
            <family val="2"/>
          </rPr>
          <t xml:space="preserve">GovTech Institution URL
</t>
        </r>
        <r>
          <rPr>
            <sz val="9"/>
            <color rgb="FF000000"/>
            <rFont val="Tahoma"/>
            <family val="2"/>
          </rPr>
          <t>(dedicated institution responsible for GovTech policy,coordination, implementatiion)</t>
        </r>
      </text>
    </comment>
    <comment ref="AH2" authorId="0" shapeId="0" xr:uid="{E1FD74DB-6E91-4CD3-9DDF-D2D5A77B65B4}">
      <text>
        <r>
          <rPr>
            <b/>
            <sz val="9"/>
            <color indexed="81"/>
            <rFont val="Tahoma"/>
            <family val="2"/>
          </rPr>
          <t>Cem Dener:</t>
        </r>
        <r>
          <rPr>
            <sz val="9"/>
            <color indexed="81"/>
            <rFont val="Tahoma"/>
            <family val="2"/>
          </rPr>
          <t xml:space="preserve">
Type of GovTech organization:
1: Government institution (public, SoE,etc.)
2: Private organization (event organizer, company)
3: GovTech investors (advise, networking, funding)
4: GovTech related Academy/Institution
</t>
        </r>
      </text>
    </comment>
    <comment ref="AI2" authorId="0" shapeId="0" xr:uid="{44752753-296D-4F36-B12D-82FCA2367F77}">
      <text>
        <r>
          <rPr>
            <b/>
            <sz val="9"/>
            <color indexed="81"/>
            <rFont val="Tahoma"/>
            <family val="2"/>
          </rPr>
          <t>Cem Dener:</t>
        </r>
        <r>
          <rPr>
            <sz val="9"/>
            <color indexed="81"/>
            <rFont val="Tahoma"/>
            <family val="2"/>
          </rPr>
          <t xml:space="preserve">
Institutional mapping or reporting relationship of GovTech institution:
1: Autonomous entity responsible for e-Gov
2: PM's / President's Office
3: Ministry of ICT
4: Ministry of Finance/Economy/Treasury
5: Ministry of Interior/Home Affairs
6: Ministry of Public Service/Administration
7: Other</t>
        </r>
      </text>
    </comment>
    <comment ref="AJ2" authorId="0" shapeId="0" xr:uid="{76B6CCD8-F7C0-44EE-8E81-E40B24CA187C}">
      <text>
        <r>
          <rPr>
            <b/>
            <sz val="9"/>
            <color indexed="81"/>
            <rFont val="Tahoma"/>
            <family val="2"/>
          </rPr>
          <t>Cem Dener:</t>
        </r>
        <r>
          <rPr>
            <sz val="9"/>
            <color indexed="81"/>
            <rFont val="Tahoma"/>
            <family val="2"/>
          </rPr>
          <t xml:space="preserve">
Year of establishment of GovTech institution</t>
        </r>
      </text>
    </comment>
    <comment ref="AK2" authorId="0" shapeId="0" xr:uid="{5E42B3A1-CC44-43A7-A6DE-0293C4FA2365}">
      <text>
        <r>
          <rPr>
            <b/>
            <sz val="9"/>
            <color indexed="81"/>
            <rFont val="Tahoma"/>
            <family val="2"/>
          </rPr>
          <t>Cem Dener:</t>
        </r>
        <r>
          <rPr>
            <sz val="9"/>
            <color indexed="81"/>
            <rFont val="Tahoma"/>
            <family val="2"/>
          </rPr>
          <t xml:space="preserve">
Roles and responsibilities of GovTech institution:
1. Policy / strategy / advisory support
2. eGov/eServices implementation
3. Private Sector partnership
4. Public sector capacity building
5. Knowledge sharing &amp; learning
6. Private investors (funding, advice, networking)
7. Other
Indicate all relevant options with comma in between</t>
        </r>
      </text>
    </comment>
    <comment ref="AM2" authorId="0" shapeId="0" xr:uid="{E1FD7DB4-5AB3-438B-8A51-A1F05401129E}">
      <text>
        <r>
          <rPr>
            <b/>
            <sz val="9"/>
            <color rgb="FF000000"/>
            <rFont val="Tahoma"/>
            <family val="2"/>
          </rPr>
          <t>Cem Dener:</t>
        </r>
        <r>
          <rPr>
            <sz val="9"/>
            <color rgb="FF000000"/>
            <rFont val="Tahoma"/>
            <family val="2"/>
          </rPr>
          <t xml:space="preserve">
</t>
        </r>
        <r>
          <rPr>
            <sz val="9"/>
            <color rgb="FF000000"/>
            <rFont val="Tahoma"/>
            <family val="2"/>
          </rPr>
          <t xml:space="preserve">GovTech institution supporting the improvement of e-Gov (ICT infrastructure, Gov Network, data centers/gov cloud, shared services):
</t>
        </r>
        <r>
          <rPr>
            <sz val="9"/>
            <color rgb="FF000000"/>
            <rFont val="Tahoma"/>
            <family val="2"/>
          </rPr>
          <t xml:space="preserve">0: No
</t>
        </r>
        <r>
          <rPr>
            <sz val="9"/>
            <color rgb="FF000000"/>
            <rFont val="Tahoma"/>
            <family val="2"/>
          </rPr>
          <t xml:space="preserve">1: Yes
</t>
        </r>
        <r>
          <rPr>
            <sz val="9"/>
            <color rgb="FF000000"/>
            <rFont val="Tahoma"/>
            <family val="2"/>
          </rPr>
          <t xml:space="preserve">
</t>
        </r>
      </text>
    </comment>
    <comment ref="AN2" authorId="0" shapeId="0" xr:uid="{19CF0F74-B2CA-4B97-9557-E340EE50343D}">
      <text>
        <r>
          <rPr>
            <b/>
            <sz val="9"/>
            <color indexed="81"/>
            <rFont val="Tahoma"/>
            <family val="2"/>
          </rPr>
          <t>Cem Dener:</t>
        </r>
        <r>
          <rPr>
            <sz val="9"/>
            <color indexed="81"/>
            <rFont val="Tahoma"/>
            <family val="2"/>
          </rPr>
          <t xml:space="preserve">
GovTech institution supporting the establishment of e-Identity or Digital ID:
0: No
1: Yes</t>
        </r>
      </text>
    </comment>
    <comment ref="AO2" authorId="0" shapeId="0" xr:uid="{BB104AE6-A80D-4E37-89DC-A3091C6192F9}">
      <text>
        <r>
          <rPr>
            <b/>
            <sz val="9"/>
            <color indexed="81"/>
            <rFont val="Tahoma"/>
            <family val="2"/>
          </rPr>
          <t>Cem Dener:</t>
        </r>
        <r>
          <rPr>
            <sz val="9"/>
            <color indexed="81"/>
            <rFont val="Tahoma"/>
            <family val="2"/>
          </rPr>
          <t xml:space="preserve">
GocTech institution supporting interoperability and interconnectivity of gov systems:
0: No
1: Yes</t>
        </r>
      </text>
    </comment>
    <comment ref="AP2" authorId="0" shapeId="0" xr:uid="{E3B3E6D5-4DD5-494C-AA53-0BE10D00ABCD}">
      <text>
        <r>
          <rPr>
            <b/>
            <sz val="9"/>
            <color indexed="81"/>
            <rFont val="Tahoma"/>
            <family val="2"/>
          </rPr>
          <t>Cem Dener:</t>
        </r>
        <r>
          <rPr>
            <sz val="9"/>
            <color indexed="81"/>
            <rFont val="Tahoma"/>
            <family val="2"/>
          </rPr>
          <t xml:space="preserve">
GovTech institution providing e-Services (G2C, G2B, G2G, G2E):
0: No
1: Yes</t>
        </r>
      </text>
    </comment>
    <comment ref="AQ2" authorId="0" shapeId="0" xr:uid="{3FA85DC9-EA5F-49F2-9D9B-00D3BF9D639C}">
      <text>
        <r>
          <rPr>
            <b/>
            <sz val="9"/>
            <color indexed="81"/>
            <rFont val="Tahoma"/>
            <family val="2"/>
          </rPr>
          <t>Cem Dener:</t>
        </r>
        <r>
          <rPr>
            <sz val="9"/>
            <color indexed="81"/>
            <rFont val="Tahoma"/>
            <family val="2"/>
          </rPr>
          <t xml:space="preserve">
Public Sector Innovation (improving technical skills of public employees for innovative solutions) supported:
0: No
1: Yes</t>
        </r>
      </text>
    </comment>
    <comment ref="AR2" authorId="0" shapeId="0" xr:uid="{424DDE41-5F69-446B-B121-688FB9213012}">
      <text>
        <r>
          <rPr>
            <b/>
            <sz val="9"/>
            <color indexed="81"/>
            <rFont val="Tahoma"/>
            <family val="2"/>
          </rPr>
          <t>Cem Dener:</t>
        </r>
        <r>
          <rPr>
            <sz val="9"/>
            <color indexed="81"/>
            <rFont val="Tahoma"/>
            <family val="2"/>
          </rPr>
          <t xml:space="preserve">
GovTech collaboration with private sector (bringing private sector to address public sector challenges):
0: No
1: Yes</t>
        </r>
      </text>
    </comment>
    <comment ref="AS2" authorId="0" shapeId="0" xr:uid="{0109686C-08A5-4035-9BFF-714C0A1D65E8}">
      <text>
        <r>
          <rPr>
            <b/>
            <sz val="9"/>
            <color indexed="81"/>
            <rFont val="Tahoma"/>
            <family val="2"/>
          </rPr>
          <t>Cem Dener:</t>
        </r>
        <r>
          <rPr>
            <sz val="9"/>
            <color indexed="81"/>
            <rFont val="Tahoma"/>
            <family val="2"/>
          </rPr>
          <t xml:space="preserve">
GovTech institution focused on disruptive technologies (AI/ML, Blockchain, IoT, and more):
0: No
1: Yes</t>
        </r>
      </text>
    </comment>
    <comment ref="AT2" authorId="0" shapeId="0" xr:uid="{30E53143-F7A8-4304-A1D0-33CA681C2403}">
      <text>
        <r>
          <rPr>
            <b/>
            <sz val="9"/>
            <color rgb="FF000000"/>
            <rFont val="Tahoma"/>
            <family val="2"/>
          </rPr>
          <t>Cem Dener:</t>
        </r>
        <r>
          <rPr>
            <sz val="9"/>
            <color rgb="FF000000"/>
            <rFont val="Tahoma"/>
            <family val="2"/>
          </rPr>
          <t xml:space="preserve">
</t>
        </r>
        <r>
          <rPr>
            <sz val="9"/>
            <color rgb="FF000000"/>
            <rFont val="Tahoma"/>
            <family val="2"/>
          </rPr>
          <t xml:space="preserve">GovTech institution focused on Open Source Solutions in public sector:
</t>
        </r>
        <r>
          <rPr>
            <sz val="9"/>
            <color rgb="FF000000"/>
            <rFont val="Tahoma"/>
            <family val="2"/>
          </rPr>
          <t xml:space="preserve">0: No
</t>
        </r>
        <r>
          <rPr>
            <sz val="9"/>
            <color rgb="FF000000"/>
            <rFont val="Tahoma"/>
            <family val="2"/>
          </rPr>
          <t>1: Yes</t>
        </r>
      </text>
    </comment>
    <comment ref="AU2" authorId="0" shapeId="0" xr:uid="{6CB757A3-D800-4BEE-90B2-8B4AE5D51BFA}">
      <text>
        <r>
          <rPr>
            <b/>
            <sz val="9"/>
            <color rgb="FF000000"/>
            <rFont val="Tahoma"/>
            <family val="2"/>
          </rPr>
          <t>Cem Dener:</t>
        </r>
        <r>
          <rPr>
            <sz val="9"/>
            <color rgb="FF000000"/>
            <rFont val="Tahoma"/>
            <family val="2"/>
          </rPr>
          <t xml:space="preserve">
</t>
        </r>
        <r>
          <rPr>
            <sz val="9"/>
            <color rgb="FF000000"/>
            <rFont val="Tahoma"/>
            <family val="2"/>
          </rPr>
          <t xml:space="preserve">GovTech instituion organizing knowledge sharing and learning activities (workshops, hackathons, conferences):
</t>
        </r>
        <r>
          <rPr>
            <sz val="9"/>
            <color rgb="FF000000"/>
            <rFont val="Tahoma"/>
            <family val="2"/>
          </rPr>
          <t xml:space="preserve">0: No
</t>
        </r>
        <r>
          <rPr>
            <sz val="9"/>
            <color rgb="FF000000"/>
            <rFont val="Tahoma"/>
            <family val="2"/>
          </rPr>
          <t>1: Yes</t>
        </r>
      </text>
    </comment>
    <comment ref="AV2" authorId="1" shapeId="0" xr:uid="{C5DDC866-4C79-4593-8E90-68F9D2FC870C}">
      <text>
        <r>
          <rPr>
            <sz val="9"/>
            <color rgb="FF000000"/>
            <rFont val="Tahoma"/>
            <family val="2"/>
          </rPr>
          <t>PF home page Uniform Resource Locator (URL)</t>
        </r>
      </text>
    </comment>
    <comment ref="AW2" authorId="0" shapeId="0" xr:uid="{D01AE6E9-0EB9-4A57-98C2-9B2F7F807734}">
      <text>
        <r>
          <rPr>
            <sz val="9"/>
            <color rgb="FF000000"/>
            <rFont val="Tahoma"/>
            <family val="2"/>
          </rPr>
          <t xml:space="preserve">Official Name of Finance Ministry / Department
</t>
        </r>
      </text>
    </comment>
    <comment ref="AX2" authorId="1" shapeId="0" xr:uid="{8E169357-8C36-48E4-8BF6-F62EC609BF2A}">
      <text>
        <r>
          <rPr>
            <sz val="9"/>
            <color rgb="FF000000"/>
            <rFont val="Tahoma"/>
            <family val="2"/>
          </rPr>
          <t xml:space="preserve">Is there a dedicated Public Finance/Budget data publication website?
0=No
1=Yes (difficult access to PF data)
2=Yes (easy access to PF data)
</t>
        </r>
      </text>
    </comment>
    <comment ref="AY2" authorId="1" shapeId="0" xr:uid="{971EF2B9-CCD7-4A07-AFEA-F5CEBF693C0E}">
      <text>
        <r>
          <rPr>
            <sz val="9"/>
            <color rgb="FF000000"/>
            <rFont val="Tahoma"/>
            <family val="2"/>
          </rPr>
          <t>If there is a PF/Budget data web site (1 or 2) &gt;
PF/Budget data publication web link/URL</t>
        </r>
      </text>
    </comment>
    <comment ref="AZ2" authorId="1" shapeId="0" xr:uid="{BFB0CFAF-ECBA-40CE-9A24-26AE2F0DE202}">
      <text>
        <r>
          <rPr>
            <sz val="9"/>
            <color rgb="FF000000"/>
            <rFont val="Tahoma"/>
            <family val="2"/>
          </rPr>
          <t xml:space="preserve">Is there a web page describing the FMIS solution? 
</t>
        </r>
        <r>
          <rPr>
            <sz val="9"/>
            <color rgb="FF000000"/>
            <rFont val="Tahoma"/>
            <family val="2"/>
          </rPr>
          <t xml:space="preserve">0:  No
</t>
        </r>
        <r>
          <rPr>
            <sz val="9"/>
            <color rgb="FF000000"/>
            <rFont val="Tahoma"/>
            <family val="2"/>
          </rPr>
          <t xml:space="preserve">1:  Yes, ref document only
</t>
        </r>
        <r>
          <rPr>
            <sz val="9"/>
            <color rgb="FF000000"/>
            <rFont val="Tahoma"/>
            <family val="2"/>
          </rPr>
          <t xml:space="preserve">2:  Yes, web site
</t>
        </r>
        <r>
          <rPr>
            <sz val="9"/>
            <color rgb="FF000000"/>
            <rFont val="Tahoma"/>
            <family val="2"/>
          </rPr>
          <t xml:space="preserve">
</t>
        </r>
      </text>
    </comment>
    <comment ref="BA2" authorId="1" shapeId="0" xr:uid="{C6F810A4-0AA9-4A02-A9B6-5B4E9E7873DC}">
      <text>
        <r>
          <rPr>
            <sz val="9"/>
            <color rgb="FF000000"/>
            <rFont val="Tahoma"/>
            <family val="2"/>
          </rPr>
          <t xml:space="preserve">If Yes to Q2.1 (1 or 2) &gt; 
</t>
        </r>
        <r>
          <rPr>
            <sz val="9"/>
            <color rgb="FF000000"/>
            <rFont val="Tahoma"/>
            <family val="2"/>
          </rPr>
          <t>Related web link/URL</t>
        </r>
      </text>
    </comment>
    <comment ref="BB2" authorId="0" shapeId="0" xr:uid="{CB8F5DD9-FE88-48FB-8F6E-6A6B2514C3FF}">
      <text>
        <r>
          <rPr>
            <sz val="9"/>
            <color indexed="81"/>
            <rFont val="Tahoma"/>
            <family val="2"/>
          </rPr>
          <t>Abbreviation of the FMIS solution</t>
        </r>
        <r>
          <rPr>
            <sz val="9"/>
            <color indexed="81"/>
            <rFont val="Tahoma"/>
            <family val="2"/>
          </rPr>
          <t xml:space="preserve">
</t>
        </r>
      </text>
    </comment>
    <comment ref="BC2" authorId="0" shapeId="0" xr:uid="{8E182E8B-5590-49C6-966D-063EF48C622C}">
      <text>
        <r>
          <rPr>
            <sz val="9"/>
            <color indexed="81"/>
            <rFont val="Tahoma"/>
            <family val="2"/>
          </rPr>
          <t xml:space="preserve">Full name of the FMIS solution
</t>
        </r>
      </text>
    </comment>
    <comment ref="BD2" authorId="0" shapeId="0" xr:uid="{EE68AC09-D4C5-4644-A2FD-D4342EC01FCA}">
      <text>
        <r>
          <rPr>
            <sz val="9"/>
            <color indexed="81"/>
            <rFont val="Tahoma"/>
            <family val="2"/>
          </rPr>
          <t xml:space="preserve">PFM Topology:
C : Centralized PFM operations
D : Decentralized PFM operations
</t>
        </r>
      </text>
    </comment>
    <comment ref="BE2" authorId="0" shapeId="0" xr:uid="{A12F9630-4B5E-4301-A4C3-47A46BBF5CD5}">
      <text>
        <r>
          <rPr>
            <b/>
            <sz val="9"/>
            <color indexed="81"/>
            <rFont val="Tahoma"/>
            <family val="2"/>
          </rPr>
          <t xml:space="preserve">FMIS </t>
        </r>
        <r>
          <rPr>
            <sz val="9"/>
            <color indexed="81"/>
            <rFont val="Tahoma"/>
            <family val="2"/>
          </rPr>
          <t xml:space="preserve">Functional scope:
B : Budget Planning/Formulation (MTF, prog based budg, perf based budg)
T : Treasury (PEM)
F : FMIS (F=T+B; in some cases +O)
O : Other FMIS components (perf mgmt, HR, payroll)
</t>
        </r>
      </text>
    </comment>
    <comment ref="BF2" authorId="0" shapeId="0" xr:uid="{C33F40E0-9ACB-434F-B3DE-A8D62778163B}">
      <text>
        <r>
          <rPr>
            <sz val="9"/>
            <color rgb="FF000000"/>
            <rFont val="Tahoma"/>
            <family val="2"/>
          </rPr>
          <t xml:space="preserve">Treasury/FMIS status:
</t>
        </r>
        <r>
          <rPr>
            <sz val="9"/>
            <color rgb="FF000000"/>
            <rFont val="Tahoma"/>
            <family val="2"/>
          </rPr>
          <t xml:space="preserve">0 : T/F was not implemented or not operational
</t>
        </r>
        <r>
          <rPr>
            <sz val="9"/>
            <color rgb="FF000000"/>
            <rFont val="Tahoma"/>
            <family val="2"/>
          </rPr>
          <t xml:space="preserve">1 : Implementation in progress (expected year of go-live is indicated as a comment)
</t>
        </r>
        <r>
          <rPr>
            <sz val="9"/>
            <color rgb="FF000000"/>
            <rFont val="Tahoma"/>
            <family val="2"/>
          </rPr>
          <t xml:space="preserve">2 : T/F is operational for pilot or reduced scope implementation
</t>
        </r>
        <r>
          <rPr>
            <sz val="9"/>
            <color rgb="FF000000"/>
            <rFont val="Tahoma"/>
            <family val="2"/>
          </rPr>
          <t xml:space="preserve">3 : T/F is fully/partially operational
</t>
        </r>
      </text>
    </comment>
    <comment ref="BG2" authorId="0" shapeId="0" xr:uid="{9FE9CAD1-75BE-4CFF-BDCA-C28E649CDC7F}">
      <text>
        <r>
          <rPr>
            <sz val="9"/>
            <color indexed="81"/>
            <rFont val="Tahoma"/>
            <family val="2"/>
          </rPr>
          <t>Year in which the TS/FMIS became operational</t>
        </r>
      </text>
    </comment>
    <comment ref="BH2" authorId="0" shapeId="0" xr:uid="{462B8B41-8094-4860-9025-593CB4D44CCE}">
      <text>
        <r>
          <rPr>
            <sz val="9"/>
            <color indexed="81"/>
            <rFont val="Tahoma"/>
            <family val="2"/>
          </rPr>
          <t>T/F coverage of budget levels:
C : Only central government
C+L : Central and district level offices of Treasury/MoF
(Sub-National Gov+municipalities are not included here…)</t>
        </r>
      </text>
    </comment>
    <comment ref="BI2" authorId="0" shapeId="0" xr:uid="{AA844846-04CD-4160-8ABB-F92E8F011D2C}">
      <text>
        <r>
          <rPr>
            <sz val="9"/>
            <color indexed="81"/>
            <rFont val="Tahoma"/>
            <family val="2"/>
          </rPr>
          <t>Type of T/F project:
1 : T/F designed+impl as a new turn-key solution (first time or replacing previous system)
2 : Existing T/F improved or expanded
3 : New T/F implemented during emergency TA
4 : Existing T/F improved or expanded during emergency TA
5 : Improvement or expansion of an existing T/F, already implemented by the Gov/other donors.
0: Not operational</t>
        </r>
      </text>
    </comment>
    <comment ref="BJ2" authorId="0" shapeId="0" xr:uid="{06C2078A-7021-4431-8023-B78E20E91371}">
      <text>
        <r>
          <rPr>
            <sz val="9"/>
            <color indexed="81"/>
            <rFont val="Tahoma"/>
            <family val="2"/>
          </rPr>
          <t xml:space="preserve">Type of T/F application software
0 : Not identified yet
1 : Locally Developed Software (LDSW)
2 : Customized Commercial off-the-shelf Software (COTS)
</t>
        </r>
      </text>
    </comment>
    <comment ref="BK2" authorId="0" shapeId="0" xr:uid="{96B79379-F8BE-4D2E-8A72-F35FF7F5A483}">
      <text>
        <r>
          <rPr>
            <sz val="9"/>
            <color rgb="FF000000"/>
            <rFont val="Tahoma"/>
            <family val="2"/>
          </rPr>
          <t xml:space="preserve">Name of T/F Application Software (ASW) solution:
</t>
        </r>
        <r>
          <rPr>
            <sz val="9"/>
            <color rgb="FF000000"/>
            <rFont val="Tahoma"/>
            <family val="2"/>
          </rPr>
          <t xml:space="preserve">
</t>
        </r>
        <r>
          <rPr>
            <sz val="9"/>
            <color rgb="FF000000"/>
            <rFont val="Tahoma"/>
            <family val="2"/>
          </rPr>
          <t xml:space="preserve">For COTS: Name of ASW package
</t>
        </r>
        <r>
          <rPr>
            <sz val="9"/>
            <color rgb="FF000000"/>
            <rFont val="Tahoma"/>
            <family val="2"/>
          </rPr>
          <t xml:space="preserve">For LDSW: Name of Database used in developing ASW
</t>
        </r>
        <r>
          <rPr>
            <sz val="9"/>
            <color rgb="FF000000"/>
            <rFont val="Tahoma"/>
            <family val="2"/>
          </rPr>
          <t xml:space="preserve">
</t>
        </r>
        <r>
          <rPr>
            <sz val="9"/>
            <color rgb="FF000000"/>
            <rFont val="Tahoma"/>
            <family val="2"/>
          </rPr>
          <t xml:space="preserve">COTS: Commercial off-the-shelf Software
</t>
        </r>
        <r>
          <rPr>
            <sz val="9"/>
            <color rgb="FF000000"/>
            <rFont val="Tahoma"/>
            <family val="2"/>
          </rPr>
          <t>LDSW: Locally Developed Software</t>
        </r>
      </text>
    </comment>
    <comment ref="BL2" authorId="0" shapeId="0" xr:uid="{900ABC04-592C-4CC1-9F0E-E9BEA6820B8F}">
      <text>
        <r>
          <rPr>
            <b/>
            <sz val="9"/>
            <color indexed="81"/>
            <rFont val="Tahoma"/>
            <family val="2"/>
          </rPr>
          <t>Cem Dener:</t>
        </r>
        <r>
          <rPr>
            <sz val="9"/>
            <color indexed="81"/>
            <rFont val="Tahoma"/>
            <family val="2"/>
          </rPr>
          <t xml:space="preserve">
T/F Application Software (ASW) Technology Platform:
</t>
        </r>
        <r>
          <rPr>
            <b/>
            <sz val="9"/>
            <color indexed="81"/>
            <rFont val="Tahoma"/>
            <family val="2"/>
          </rPr>
          <t>CS</t>
        </r>
        <r>
          <rPr>
            <sz val="9"/>
            <color indexed="81"/>
            <rFont val="Tahoma"/>
            <family val="2"/>
          </rPr>
          <t xml:space="preserve"> (Client-Server) distributed system/decentralized operations
</t>
        </r>
        <r>
          <rPr>
            <b/>
            <sz val="9"/>
            <color indexed="81"/>
            <rFont val="Tahoma"/>
            <family val="2"/>
          </rPr>
          <t>Web</t>
        </r>
        <r>
          <rPr>
            <sz val="9"/>
            <color indexed="81"/>
            <rFont val="Tahoma"/>
            <family val="2"/>
          </rPr>
          <t xml:space="preserve"> (Web-Based) centralized system/decentralized operations</t>
        </r>
      </text>
    </comment>
    <comment ref="BM2" authorId="0" shapeId="0" xr:uid="{27CA8CC0-F783-43A4-B373-7BD54A0E6F27}">
      <text>
        <r>
          <rPr>
            <b/>
            <sz val="9"/>
            <color rgb="FF000000"/>
            <rFont val="Tahoma"/>
            <family val="2"/>
          </rPr>
          <t>Cem Dener:</t>
        </r>
        <r>
          <rPr>
            <sz val="9"/>
            <color rgb="FF000000"/>
            <rFont val="Tahoma"/>
            <family val="2"/>
          </rPr>
          <t xml:space="preserve">
</t>
        </r>
        <r>
          <rPr>
            <sz val="9"/>
            <color rgb="FF000000"/>
            <rFont val="Tahoma"/>
            <family val="2"/>
          </rPr>
          <t>Dedicated Treasury website (URL)</t>
        </r>
      </text>
    </comment>
    <comment ref="BN2" authorId="0" shapeId="0" xr:uid="{AB40075E-ECFD-4C39-94BD-0757D49DD0FE}">
      <text>
        <r>
          <rPr>
            <b/>
            <sz val="9"/>
            <color indexed="81"/>
            <rFont val="Tahoma"/>
            <family val="2"/>
          </rPr>
          <t>Cem Dener:</t>
        </r>
        <r>
          <rPr>
            <sz val="9"/>
            <color indexed="81"/>
            <rFont val="Tahoma"/>
            <family val="2"/>
          </rPr>
          <t xml:space="preserve">
Treasury organization has been established in (year)</t>
        </r>
      </text>
    </comment>
    <comment ref="BO2" authorId="0" shapeId="0" xr:uid="{EAE4415B-11B1-40FD-B5B3-4A7474FF934D}">
      <text>
        <r>
          <rPr>
            <b/>
            <sz val="9"/>
            <color rgb="FF000000"/>
            <rFont val="Tahoma"/>
            <family val="2"/>
          </rPr>
          <t>Cem Dener:</t>
        </r>
        <r>
          <rPr>
            <sz val="9"/>
            <color rgb="FF000000"/>
            <rFont val="Tahoma"/>
            <family val="2"/>
          </rPr>
          <t xml:space="preserve">
</t>
        </r>
        <r>
          <rPr>
            <sz val="9"/>
            <color rgb="FF000000"/>
            <rFont val="Tahoma"/>
            <family val="2"/>
          </rPr>
          <t>Treasury Single Account (TSA) website (URL)</t>
        </r>
      </text>
    </comment>
    <comment ref="BP2" authorId="0" shapeId="0" xr:uid="{79A7E8E2-78C2-4DB9-AF30-B43A848DD2DB}">
      <text>
        <r>
          <rPr>
            <b/>
            <sz val="9"/>
            <color rgb="FF000000"/>
            <rFont val="Tahoma"/>
            <family val="2"/>
          </rPr>
          <t>Cem Dener:</t>
        </r>
        <r>
          <rPr>
            <sz val="9"/>
            <color rgb="FF000000"/>
            <rFont val="Tahoma"/>
            <family val="2"/>
          </rPr>
          <t xml:space="preserve">
</t>
        </r>
        <r>
          <rPr>
            <sz val="9"/>
            <color rgb="FF000000"/>
            <rFont val="Tahoma"/>
            <family val="2"/>
          </rPr>
          <t>TSA operations have been initiated in (year)</t>
        </r>
      </text>
    </comment>
    <comment ref="BQ2" authorId="0" shapeId="0" xr:uid="{6B8977BA-994F-4902-9BEB-A3258536B829}">
      <text>
        <r>
          <rPr>
            <b/>
            <sz val="9"/>
            <color rgb="FF000000"/>
            <rFont val="Tahoma"/>
            <family val="2"/>
          </rPr>
          <t>Cem Dener:</t>
        </r>
        <r>
          <rPr>
            <sz val="9"/>
            <color rgb="FF000000"/>
            <rFont val="Tahoma"/>
            <family val="2"/>
          </rPr>
          <t xml:space="preserve">
</t>
        </r>
        <r>
          <rPr>
            <sz val="9"/>
            <color rgb="FF000000"/>
            <rFont val="Tahoma"/>
            <family val="2"/>
          </rPr>
          <t xml:space="preserve">Type of TSA architecture:
</t>
        </r>
        <r>
          <rPr>
            <sz val="9"/>
            <color rgb="FF000000"/>
            <rFont val="Tahoma"/>
            <family val="2"/>
          </rPr>
          <t xml:space="preserve">0:  No TSA yet
</t>
        </r>
        <r>
          <rPr>
            <sz val="9"/>
            <color rgb="FF000000"/>
            <rFont val="Tahoma"/>
            <family val="2"/>
          </rPr>
          <t xml:space="preserve">1: TSA implementation planned or initiated
</t>
        </r>
        <r>
          <rPr>
            <sz val="9"/>
            <color rgb="FF000000"/>
            <rFont val="Tahoma"/>
            <family val="2"/>
          </rPr>
          <t xml:space="preserve">2: TSA is operational - Mostly decentralized accounts, or zero balanced accounts (in some cases linked with FMIS)
</t>
        </r>
        <r>
          <rPr>
            <sz val="9"/>
            <color rgb="FF000000"/>
            <rFont val="Tahoma"/>
            <family val="2"/>
          </rPr>
          <t>3: TSA is fully operational - Centralized TSA using Central Bank (mostly linked with FMIS)</t>
        </r>
      </text>
    </comment>
    <comment ref="BR2" authorId="0" shapeId="0" xr:uid="{7F45C478-17B5-471C-AA4D-0800AFC33C8D}">
      <text>
        <r>
          <rPr>
            <b/>
            <sz val="9"/>
            <color rgb="FF000000"/>
            <rFont val="Tahoma"/>
            <family val="2"/>
          </rPr>
          <t>Cem Dener:</t>
        </r>
        <r>
          <rPr>
            <sz val="9"/>
            <color rgb="FF000000"/>
            <rFont val="Tahoma"/>
            <family val="2"/>
          </rPr>
          <t xml:space="preserve">
</t>
        </r>
        <r>
          <rPr>
            <sz val="9"/>
            <color rgb="FF000000"/>
            <rFont val="Tahoma"/>
            <family val="2"/>
          </rPr>
          <t xml:space="preserve">Scope of TSA in capturing Revenue (R) and Expenditure (E) transactions:
</t>
        </r>
        <r>
          <rPr>
            <sz val="9"/>
            <color rgb="FF000000"/>
            <rFont val="Tahoma"/>
            <family val="2"/>
          </rPr>
          <t xml:space="preserve">4  :  R+E above 75%
</t>
        </r>
        <r>
          <rPr>
            <sz val="9"/>
            <color rgb="FF000000"/>
            <rFont val="Tahoma"/>
            <family val="2"/>
          </rPr>
          <t xml:space="preserve">3  :  R+E 50-75 %
</t>
        </r>
        <r>
          <rPr>
            <sz val="9"/>
            <color rgb="FF000000"/>
            <rFont val="Tahoma"/>
            <family val="2"/>
          </rPr>
          <t xml:space="preserve">2  :  R+E 25-50 %
</t>
        </r>
        <r>
          <rPr>
            <sz val="9"/>
            <color rgb="FF000000"/>
            <rFont val="Tahoma"/>
            <family val="2"/>
          </rPr>
          <t xml:space="preserve">1  :  R+E below 25%
</t>
        </r>
        <r>
          <rPr>
            <sz val="9"/>
            <color rgb="FF000000"/>
            <rFont val="Tahoma"/>
            <family val="2"/>
          </rPr>
          <t>-  :  No TSA</t>
        </r>
      </text>
    </comment>
    <comment ref="BS2" authorId="0" shapeId="0" xr:uid="{1727E1C1-868B-4EE3-BECB-0E8A4C4FBEAC}">
      <text>
        <r>
          <rPr>
            <b/>
            <sz val="9"/>
            <color indexed="81"/>
            <rFont val="Tahoma"/>
            <family val="2"/>
          </rPr>
          <t>Cem Dener:</t>
        </r>
        <r>
          <rPr>
            <sz val="9"/>
            <color indexed="81"/>
            <rFont val="Tahoma"/>
            <family val="2"/>
          </rPr>
          <t xml:space="preserve">
Average duration of government payments through TSA and FMIS platforms (hours)</t>
        </r>
      </text>
    </comment>
    <comment ref="BT2" authorId="0" shapeId="0" xr:uid="{6C39EE77-F91E-415F-B72D-E416F0E76187}">
      <text>
        <r>
          <rPr>
            <b/>
            <sz val="9"/>
            <color rgb="FF000000"/>
            <rFont val="Tahoma"/>
            <family val="2"/>
          </rPr>
          <t>Cem Dener:</t>
        </r>
        <r>
          <rPr>
            <sz val="9"/>
            <color rgb="FF000000"/>
            <rFont val="Tahoma"/>
            <family val="2"/>
          </rPr>
          <t xml:space="preserve">
</t>
        </r>
        <r>
          <rPr>
            <sz val="9"/>
            <color rgb="FF000000"/>
            <rFont val="Tahoma"/>
            <family val="2"/>
          </rPr>
          <t>Web site containing info/doc on TSA benefits (URL)</t>
        </r>
      </text>
    </comment>
    <comment ref="BU2" authorId="0" shapeId="0" xr:uid="{0804D054-991A-475A-997B-E4EF435AAABC}">
      <text>
        <r>
          <rPr>
            <b/>
            <sz val="9"/>
            <color rgb="FF000000"/>
            <rFont val="Tahoma"/>
            <family val="2"/>
          </rPr>
          <t>Cem Dener:</t>
        </r>
        <r>
          <rPr>
            <sz val="9"/>
            <color rgb="FF000000"/>
            <rFont val="Tahoma"/>
            <family val="2"/>
          </rPr>
          <t xml:space="preserve">
</t>
        </r>
        <r>
          <rPr>
            <sz val="9"/>
            <color rgb="FF000000"/>
            <rFont val="Tahoma"/>
            <family val="2"/>
          </rPr>
          <t>Reported TSA savings in USD millions per year (avg) or percentage of expenditures (%)</t>
        </r>
      </text>
    </comment>
    <comment ref="BV2" authorId="0" shapeId="0" xr:uid="{8E71D257-7EFE-4B2C-98EC-64F54A02BC0E}">
      <text>
        <r>
          <rPr>
            <b/>
            <sz val="9"/>
            <color rgb="FF000000"/>
            <rFont val="Tahoma"/>
            <family val="2"/>
          </rPr>
          <t>Cem Dener:</t>
        </r>
        <r>
          <rPr>
            <sz val="9"/>
            <color rgb="FF000000"/>
            <rFont val="Tahoma"/>
            <family val="2"/>
          </rPr>
          <t xml:space="preserve">
</t>
        </r>
        <r>
          <rPr>
            <sz val="9"/>
            <color rgb="FF000000"/>
            <rFont val="Tahoma"/>
            <family val="2"/>
          </rPr>
          <t>Reporting year of the TSA savings (latest)</t>
        </r>
      </text>
    </comment>
    <comment ref="BW2" authorId="0" shapeId="0" xr:uid="{4AE976A9-9598-43BE-AC86-443D596116C7}">
      <text>
        <r>
          <rPr>
            <b/>
            <sz val="9"/>
            <color rgb="FF000000"/>
            <rFont val="Tahoma"/>
            <family val="2"/>
          </rPr>
          <t>Cem Dener:</t>
        </r>
        <r>
          <rPr>
            <sz val="9"/>
            <color rgb="FF000000"/>
            <rFont val="Tahoma"/>
            <family val="2"/>
          </rPr>
          <t xml:space="preserve">
</t>
        </r>
        <r>
          <rPr>
            <sz val="9"/>
            <color rgb="FF000000"/>
            <rFont val="Tahoma"/>
            <family val="2"/>
          </rPr>
          <t>Tax Administration URL</t>
        </r>
      </text>
    </comment>
    <comment ref="BX2" authorId="0" shapeId="0" xr:uid="{429FD8DD-6AC8-4951-A104-DBBC31F59818}">
      <text>
        <r>
          <rPr>
            <b/>
            <sz val="9"/>
            <color rgb="FF000000"/>
            <rFont val="Tahoma"/>
            <family val="2"/>
          </rPr>
          <t>Cem Dener:</t>
        </r>
        <r>
          <rPr>
            <sz val="9"/>
            <color rgb="FF000000"/>
            <rFont val="Tahoma"/>
            <family val="2"/>
          </rPr>
          <t xml:space="preserve">
</t>
        </r>
        <r>
          <rPr>
            <sz val="9"/>
            <color rgb="FF000000"/>
            <rFont val="Tahoma"/>
            <family val="2"/>
          </rPr>
          <t>Tax Admin has been established in (year)</t>
        </r>
      </text>
    </comment>
    <comment ref="BY2" authorId="0" shapeId="0" xr:uid="{61F05961-5AB3-4C97-A984-AD92E325804A}">
      <text>
        <r>
          <rPr>
            <b/>
            <sz val="9"/>
            <color indexed="81"/>
            <rFont val="Tahoma"/>
            <family val="2"/>
          </rPr>
          <t>Cem Dener:</t>
        </r>
        <r>
          <rPr>
            <sz val="9"/>
            <color indexed="81"/>
            <rFont val="Tahoma"/>
            <family val="2"/>
          </rPr>
          <t xml:space="preserve">
Abbreviation of TMIS solution</t>
        </r>
      </text>
    </comment>
    <comment ref="BZ2" authorId="0" shapeId="0" xr:uid="{6F97252A-0873-4712-AACE-E69C42A8886C}">
      <text>
        <r>
          <rPr>
            <b/>
            <sz val="9"/>
            <color rgb="FF000000"/>
            <rFont val="Tahoma"/>
            <family val="2"/>
          </rPr>
          <t>Cem Dener:</t>
        </r>
        <r>
          <rPr>
            <sz val="9"/>
            <color rgb="FF000000"/>
            <rFont val="Tahoma"/>
            <family val="2"/>
          </rPr>
          <t xml:space="preserve">
</t>
        </r>
        <r>
          <rPr>
            <sz val="9"/>
            <color rgb="FF000000"/>
            <rFont val="Tahoma"/>
            <family val="2"/>
          </rPr>
          <t>Full name of TMIS solution</t>
        </r>
      </text>
    </comment>
    <comment ref="CA2" authorId="0" shapeId="0" xr:uid="{43A35586-1BD0-4252-A4F8-BD768F56A482}">
      <text>
        <r>
          <rPr>
            <b/>
            <sz val="9"/>
            <color rgb="FF000000"/>
            <rFont val="Tahoma"/>
            <family val="2"/>
          </rPr>
          <t>Cem Dener:</t>
        </r>
        <r>
          <rPr>
            <sz val="9"/>
            <color rgb="FF000000"/>
            <rFont val="Tahoma"/>
            <family val="2"/>
          </rPr>
          <t xml:space="preserve">
</t>
        </r>
        <r>
          <rPr>
            <sz val="9"/>
            <color rgb="FF000000"/>
            <rFont val="Tahoma"/>
            <family val="2"/>
          </rPr>
          <t xml:space="preserve">TMIS Application Software solution:
</t>
        </r>
        <r>
          <rPr>
            <sz val="9"/>
            <color rgb="FF000000"/>
            <rFont val="Tahoma"/>
            <family val="2"/>
          </rPr>
          <t xml:space="preserve">0 : No TMIS solution yet
</t>
        </r>
        <r>
          <rPr>
            <sz val="9"/>
            <color rgb="FF000000"/>
            <rFont val="Tahoma"/>
            <family val="2"/>
          </rPr>
          <t xml:space="preserve">1 : LDSW : Locally developed software
</t>
        </r>
        <r>
          <rPr>
            <sz val="9"/>
            <color rgb="FF000000"/>
            <rFont val="Tahoma"/>
            <family val="2"/>
          </rPr>
          <t>2 : COTS : Commercial off the shelf</t>
        </r>
      </text>
    </comment>
    <comment ref="CB2" authorId="0" shapeId="0" xr:uid="{4418B6E9-6E7C-4E11-B1DA-18B87AEF67DC}">
      <text>
        <r>
          <rPr>
            <b/>
            <sz val="9"/>
            <color rgb="FF000000"/>
            <rFont val="Tahoma"/>
            <family val="2"/>
          </rPr>
          <t>Cem Dener:</t>
        </r>
        <r>
          <rPr>
            <sz val="9"/>
            <color rgb="FF000000"/>
            <rFont val="Tahoma"/>
            <family val="2"/>
          </rPr>
          <t xml:space="preserve">
</t>
        </r>
        <r>
          <rPr>
            <sz val="9"/>
            <color rgb="FF000000"/>
            <rFont val="Tahoma"/>
            <family val="2"/>
          </rPr>
          <t xml:space="preserve">TMIS Application Software solution:
</t>
        </r>
        <r>
          <rPr>
            <sz val="9"/>
            <color rgb="FF000000"/>
            <rFont val="Tahoma"/>
            <family val="2"/>
          </rPr>
          <t xml:space="preserve">LDSW : Locally developed software (and the database platform used)
</t>
        </r>
        <r>
          <rPr>
            <sz val="9"/>
            <color rgb="FF000000"/>
            <rFont val="Tahoma"/>
            <family val="2"/>
          </rPr>
          <t>COTS : Commercial off the shelf (name of software package)</t>
        </r>
      </text>
    </comment>
    <comment ref="CC2" authorId="0" shapeId="0" xr:uid="{404F7EF3-4E43-4BAB-BD01-0BD1DE09C255}">
      <text>
        <r>
          <rPr>
            <b/>
            <sz val="9"/>
            <color rgb="FF000000"/>
            <rFont val="Tahoma"/>
            <family val="2"/>
          </rPr>
          <t>Cem Dener:</t>
        </r>
        <r>
          <rPr>
            <sz val="9"/>
            <color rgb="FF000000"/>
            <rFont val="Tahoma"/>
            <family val="2"/>
          </rPr>
          <t xml:space="preserve">
</t>
        </r>
        <r>
          <rPr>
            <sz val="9"/>
            <color rgb="FF000000"/>
            <rFont val="Tahoma"/>
            <family val="2"/>
          </rPr>
          <t>Integrated Tax Management Information System URL</t>
        </r>
      </text>
    </comment>
    <comment ref="CD2" authorId="0" shapeId="0" xr:uid="{F2880C75-8036-413B-B08C-13EE2D064BA8}">
      <text>
        <r>
          <rPr>
            <sz val="9"/>
            <color indexed="81"/>
            <rFont val="Tahoma"/>
            <family val="2"/>
          </rPr>
          <t>Year in which the TMIS became operational</t>
        </r>
      </text>
    </comment>
    <comment ref="CE2" authorId="0" shapeId="0" xr:uid="{2DE04C6B-BC70-4AB6-AFF8-D2C5CCC4D411}">
      <text>
        <r>
          <rPr>
            <b/>
            <sz val="9"/>
            <color indexed="81"/>
            <rFont val="Tahoma"/>
            <family val="2"/>
          </rPr>
          <t>Cem Dener:</t>
        </r>
        <r>
          <rPr>
            <sz val="9"/>
            <color indexed="81"/>
            <rFont val="Tahoma"/>
            <family val="2"/>
          </rPr>
          <t xml:space="preserve">
Tax System implementation status:
0= no TMIS yet/unknown
1= planned (commitment)
2= in progress (implementation)
3= fully operational</t>
        </r>
      </text>
    </comment>
    <comment ref="CF2" authorId="0" shapeId="0" xr:uid="{321B8391-6AAE-4D67-9818-BDB40DC2CBAE}">
      <text>
        <r>
          <rPr>
            <b/>
            <sz val="9"/>
            <color indexed="81"/>
            <rFont val="Tahoma"/>
            <family val="2"/>
          </rPr>
          <t>Cem Dener:</t>
        </r>
        <r>
          <rPr>
            <sz val="9"/>
            <color indexed="81"/>
            <rFont val="Tahoma"/>
            <family val="2"/>
          </rPr>
          <t xml:space="preserve">
Tax System services/functionality:
0 = No information on services
1= Information services/forms
2= Transactional services 
3= Connected services (Single Window / integrated with other systems)
</t>
        </r>
      </text>
    </comment>
    <comment ref="CG2" authorId="0" shapeId="0" xr:uid="{CE22D964-8F2D-4E7C-9073-B4C4958C6C41}">
      <text>
        <r>
          <rPr>
            <b/>
            <sz val="9"/>
            <color rgb="FF000000"/>
            <rFont val="Tahoma"/>
            <family val="2"/>
          </rPr>
          <t>Cem Dener:</t>
        </r>
        <r>
          <rPr>
            <sz val="9"/>
            <color rgb="FF000000"/>
            <rFont val="Tahoma"/>
            <family val="2"/>
          </rPr>
          <t xml:space="preserve">
</t>
        </r>
        <r>
          <rPr>
            <sz val="9"/>
            <color rgb="FF000000"/>
            <rFont val="Tahoma"/>
            <family val="2"/>
          </rPr>
          <t>Customs Administration URL</t>
        </r>
      </text>
    </comment>
    <comment ref="CH2" authorId="0" shapeId="0" xr:uid="{760D22B1-BCE0-426E-8986-D7AC4F3311E8}">
      <text>
        <r>
          <rPr>
            <b/>
            <sz val="9"/>
            <color indexed="81"/>
            <rFont val="Tahoma"/>
            <family val="2"/>
          </rPr>
          <t>Cem Dener:</t>
        </r>
        <r>
          <rPr>
            <sz val="9"/>
            <color indexed="81"/>
            <rFont val="Tahoma"/>
            <family val="2"/>
          </rPr>
          <t xml:space="preserve">
Customs Admin has been established in (year)</t>
        </r>
      </text>
    </comment>
    <comment ref="CI2" authorId="0" shapeId="0" xr:uid="{0FA01405-5B50-42F5-B5F0-27F9A93D8A38}">
      <text>
        <r>
          <rPr>
            <b/>
            <sz val="9"/>
            <color indexed="81"/>
            <rFont val="Tahoma"/>
            <family val="2"/>
          </rPr>
          <t>Cem Dener:</t>
        </r>
        <r>
          <rPr>
            <sz val="9"/>
            <color indexed="81"/>
            <rFont val="Tahoma"/>
            <family val="2"/>
          </rPr>
          <t xml:space="preserve">
WCO membership (year)</t>
        </r>
      </text>
    </comment>
    <comment ref="CJ2" authorId="2" shapeId="0" xr:uid="{A6880260-A3D1-4C74-ADF5-B5D11C8966FB}">
      <text>
        <r>
          <rPr>
            <b/>
            <sz val="9"/>
            <color rgb="FF000000"/>
            <rFont val="Tahoma"/>
            <family val="2"/>
          </rPr>
          <t>Cem Dener</t>
        </r>
        <r>
          <rPr>
            <sz val="9"/>
            <color rgb="FF000000"/>
            <rFont val="Tahoma"/>
            <family val="2"/>
          </rPr>
          <t xml:space="preserve">
Progress with the implementation of the 2017 edition of the </t>
        </r>
        <r>
          <rPr>
            <b/>
            <sz val="9"/>
            <color rgb="FF000000"/>
            <rFont val="Tahoma"/>
            <family val="2"/>
          </rPr>
          <t>Harmonized System</t>
        </r>
        <r>
          <rPr>
            <sz val="9"/>
            <color rgb="FF000000"/>
            <rFont val="Tahoma"/>
            <family val="2"/>
          </rPr>
          <t xml:space="preserve"> and the acceptance of the various HS-related Recommendations.
0= Not implemented yet
1= HS 2007 implemented
2= HS 2012 implemented
3= HS 2017 implemented
</t>
        </r>
      </text>
    </comment>
    <comment ref="CK2" authorId="0" shapeId="0" xr:uid="{D80A0980-55FA-4189-B089-92495BE0970E}">
      <text>
        <r>
          <rPr>
            <b/>
            <sz val="9"/>
            <color indexed="81"/>
            <rFont val="Tahoma"/>
            <family val="2"/>
          </rPr>
          <t>Cem Dener:</t>
        </r>
        <r>
          <rPr>
            <sz val="9"/>
            <color indexed="81"/>
            <rFont val="Tahoma"/>
            <family val="2"/>
          </rPr>
          <t xml:space="preserve">
Abbreviation of Customs System solution</t>
        </r>
      </text>
    </comment>
    <comment ref="CL2" authorId="0" shapeId="0" xr:uid="{738C9688-77AE-4581-9CC7-4AB9F8EA4AF6}">
      <text>
        <r>
          <rPr>
            <b/>
            <sz val="9"/>
            <color rgb="FF000000"/>
            <rFont val="Tahoma"/>
            <family val="2"/>
          </rPr>
          <t>Cem Dener:</t>
        </r>
        <r>
          <rPr>
            <sz val="9"/>
            <color rgb="FF000000"/>
            <rFont val="Tahoma"/>
            <family val="2"/>
          </rPr>
          <t xml:space="preserve">
</t>
        </r>
        <r>
          <rPr>
            <sz val="9"/>
            <color rgb="FF000000"/>
            <rFont val="Tahoma"/>
            <family val="2"/>
          </rPr>
          <t>Full name of Customs System solution</t>
        </r>
      </text>
    </comment>
    <comment ref="CM2" authorId="0" shapeId="0" xr:uid="{780B6D9B-E559-4D04-8E88-ACF8850CF4B4}">
      <text>
        <r>
          <rPr>
            <b/>
            <sz val="9"/>
            <color rgb="FF000000"/>
            <rFont val="Tahoma"/>
            <family val="2"/>
          </rPr>
          <t>Cem Dener:</t>
        </r>
        <r>
          <rPr>
            <sz val="9"/>
            <color rgb="FF000000"/>
            <rFont val="Tahoma"/>
            <family val="2"/>
          </rPr>
          <t xml:space="preserve">
</t>
        </r>
        <r>
          <rPr>
            <sz val="9"/>
            <color rgb="FF000000"/>
            <rFont val="Tahoma"/>
            <family val="2"/>
          </rPr>
          <t xml:space="preserve">Customs MIS Application Software solution:
</t>
        </r>
        <r>
          <rPr>
            <sz val="9"/>
            <color rgb="FF000000"/>
            <rFont val="Tahoma"/>
            <family val="2"/>
          </rPr>
          <t xml:space="preserve">0 : No CMIS solution yet
</t>
        </r>
        <r>
          <rPr>
            <sz val="9"/>
            <color rgb="FF000000"/>
            <rFont val="Tahoma"/>
            <family val="2"/>
          </rPr>
          <t xml:space="preserve">1 : LDSW : Locally developed software
</t>
        </r>
        <r>
          <rPr>
            <sz val="9"/>
            <color rgb="FF000000"/>
            <rFont val="Tahoma"/>
            <family val="2"/>
          </rPr>
          <t>2 : COTS : Commercial off the shelf</t>
        </r>
      </text>
    </comment>
    <comment ref="CN2" authorId="0" shapeId="0" xr:uid="{7D705978-1B31-4112-BD42-6BF600DE1454}">
      <text>
        <r>
          <rPr>
            <b/>
            <sz val="9"/>
            <color rgb="FF000000"/>
            <rFont val="Tahoma"/>
            <family val="2"/>
          </rPr>
          <t>Cem Dener:</t>
        </r>
        <r>
          <rPr>
            <sz val="9"/>
            <color rgb="FF000000"/>
            <rFont val="Tahoma"/>
            <family val="2"/>
          </rPr>
          <t xml:space="preserve">
</t>
        </r>
        <r>
          <rPr>
            <sz val="9"/>
            <color rgb="FF000000"/>
            <rFont val="Tahoma"/>
            <family val="2"/>
          </rPr>
          <t xml:space="preserve">Total Points
</t>
        </r>
        <r>
          <rPr>
            <sz val="9"/>
            <color rgb="FF000000"/>
            <rFont val="Tahoma"/>
            <family val="2"/>
          </rPr>
          <t>(26 pts max)</t>
        </r>
      </text>
    </comment>
    <comment ref="CO2" authorId="0" shapeId="0" xr:uid="{2B485AB8-04EF-4C9B-B9E2-67A1C0C38E88}">
      <text>
        <r>
          <rPr>
            <b/>
            <sz val="9"/>
            <color rgb="FF000000"/>
            <rFont val="Tahoma"/>
            <family val="2"/>
          </rPr>
          <t>Cem Dener:</t>
        </r>
        <r>
          <rPr>
            <sz val="9"/>
            <color rgb="FF000000"/>
            <rFont val="Tahoma"/>
            <family val="2"/>
          </rPr>
          <t xml:space="preserve">
</t>
        </r>
        <r>
          <rPr>
            <sz val="9"/>
            <color rgb="FF000000"/>
            <rFont val="Tahoma"/>
            <family val="2"/>
          </rPr>
          <t xml:space="preserve">Normalized FMIS &amp; OBD score
</t>
        </r>
        <r>
          <rPr>
            <sz val="9"/>
            <color rgb="FF000000"/>
            <rFont val="Tahoma"/>
            <family val="2"/>
          </rPr>
          <t>(0 … 100)</t>
        </r>
      </text>
    </comment>
    <comment ref="CP2" authorId="0" shapeId="0" xr:uid="{CFCF093C-AE7A-4429-BB9F-BCE14CA707EC}">
      <text>
        <r>
          <rPr>
            <sz val="9"/>
            <color rgb="FF000000"/>
            <rFont val="Tahoma"/>
            <family val="2"/>
          </rPr>
          <t>Year in which the Customs System became operational</t>
        </r>
      </text>
    </comment>
    <comment ref="CQ2" authorId="0" shapeId="0" xr:uid="{17C0F4E4-B3B2-4BB0-BD37-8F6F96DF11FC}">
      <text>
        <r>
          <rPr>
            <b/>
            <sz val="9"/>
            <color indexed="81"/>
            <rFont val="Tahoma"/>
            <family val="2"/>
          </rPr>
          <t>Cem Dener:</t>
        </r>
        <r>
          <rPr>
            <sz val="9"/>
            <color indexed="81"/>
            <rFont val="Tahoma"/>
            <family val="2"/>
          </rPr>
          <t xml:space="preserve">
Customs System implementation status:
0= no Customs System yet/unknown
1= planned (commitment)
2= in progress (implementation)
3= fully operational
</t>
        </r>
      </text>
    </comment>
    <comment ref="CR2" authorId="0" shapeId="0" xr:uid="{908C7B78-B70B-492D-B844-E35C4F50F317}">
      <text>
        <r>
          <rPr>
            <b/>
            <sz val="9"/>
            <color indexed="81"/>
            <rFont val="Tahoma"/>
            <family val="2"/>
          </rPr>
          <t>Cem Dener:</t>
        </r>
        <r>
          <rPr>
            <sz val="9"/>
            <color indexed="81"/>
            <rFont val="Tahoma"/>
            <family val="2"/>
          </rPr>
          <t xml:space="preserve">
Customs System services/functionality:
0 = No information on services
1= Information services/forms
2= Transactional services 
3= Connected services (Single Window / integrated with other systems)
</t>
        </r>
      </text>
    </comment>
    <comment ref="CS2" authorId="0" shapeId="0" xr:uid="{AAA76CCB-325B-4432-B26E-768194677ED1}">
      <text>
        <r>
          <rPr>
            <b/>
            <sz val="9"/>
            <color rgb="FF000000"/>
            <rFont val="Tahoma"/>
            <family val="2"/>
          </rPr>
          <t>Cem Dener:</t>
        </r>
        <r>
          <rPr>
            <sz val="9"/>
            <color rgb="FF000000"/>
            <rFont val="Tahoma"/>
            <family val="2"/>
          </rPr>
          <t xml:space="preserve">
</t>
        </r>
        <r>
          <rPr>
            <sz val="9"/>
            <color rgb="FF000000"/>
            <rFont val="Tahoma"/>
            <family val="2"/>
          </rPr>
          <t>e-Filing platform URL</t>
        </r>
      </text>
    </comment>
    <comment ref="CT2" authorId="0" shapeId="0" xr:uid="{8DE50003-02F3-41EC-81F5-08E0C7A4AA74}">
      <text>
        <r>
          <rPr>
            <b/>
            <sz val="9"/>
            <color rgb="FF000000"/>
            <rFont val="Tahoma"/>
            <family val="2"/>
          </rPr>
          <t>Cem Dener:</t>
        </r>
        <r>
          <rPr>
            <sz val="9"/>
            <color rgb="FF000000"/>
            <rFont val="Tahoma"/>
            <family val="2"/>
          </rPr>
          <t xml:space="preserve">
</t>
        </r>
        <r>
          <rPr>
            <sz val="9"/>
            <color rgb="FF000000"/>
            <rFont val="Tahoma"/>
            <family val="2"/>
          </rPr>
          <t>e-Filing is operational since (year)</t>
        </r>
      </text>
    </comment>
    <comment ref="CU2" authorId="0" shapeId="0" xr:uid="{693CC95B-34AD-4079-95A9-CBFA40431298}">
      <text>
        <r>
          <rPr>
            <b/>
            <sz val="9"/>
            <color rgb="FF000000"/>
            <rFont val="Tahoma"/>
            <family val="2"/>
          </rPr>
          <t>Cem Dener:</t>
        </r>
        <r>
          <rPr>
            <sz val="9"/>
            <color rgb="FF000000"/>
            <rFont val="Tahoma"/>
            <family val="2"/>
          </rPr>
          <t xml:space="preserve">
</t>
        </r>
        <r>
          <rPr>
            <sz val="9"/>
            <color rgb="FF000000"/>
            <rFont val="Tahoma"/>
            <family val="2"/>
          </rPr>
          <t xml:space="preserve">e-Filing services provided online:
</t>
        </r>
        <r>
          <rPr>
            <sz val="9"/>
            <color rgb="FF000000"/>
            <rFont val="Tahoma"/>
            <family val="2"/>
          </rPr>
          <t xml:space="preserve">0= Not available yet
</t>
        </r>
        <r>
          <rPr>
            <sz val="9"/>
            <color rgb="FF000000"/>
            <rFont val="Tahoma"/>
            <family val="2"/>
          </rPr>
          <t xml:space="preserve">1= Provide information only
</t>
        </r>
        <r>
          <rPr>
            <sz val="9"/>
            <color rgb="FF000000"/>
            <rFont val="Tahoma"/>
            <family val="2"/>
          </rPr>
          <t xml:space="preserve">2= Online e-Filing services for citizens and/or businesses
</t>
        </r>
        <r>
          <rPr>
            <sz val="9"/>
            <color rgb="FF000000"/>
            <rFont val="Tahoma"/>
            <family val="2"/>
          </rPr>
          <t>3= Online e-Filing and payment options</t>
        </r>
      </text>
    </comment>
    <comment ref="CV2" authorId="0" shapeId="0" xr:uid="{A3C810A3-4006-4285-B12F-712D9510C6E6}">
      <text>
        <r>
          <rPr>
            <b/>
            <sz val="9"/>
            <color rgb="FF000000"/>
            <rFont val="Tahoma"/>
            <family val="2"/>
          </rPr>
          <t>Cem Dener:</t>
        </r>
        <r>
          <rPr>
            <sz val="9"/>
            <color rgb="FF000000"/>
            <rFont val="Tahoma"/>
            <family val="2"/>
          </rPr>
          <t xml:space="preserve">
</t>
        </r>
        <r>
          <rPr>
            <sz val="9"/>
            <color rgb="FF000000"/>
            <rFont val="Tahoma"/>
            <family val="2"/>
          </rPr>
          <t>ePayment website (mainly for collections from citizens and businesses) (URL)</t>
        </r>
      </text>
    </comment>
    <comment ref="CW2" authorId="0" shapeId="0" xr:uid="{28F48553-BF4C-4F18-99BB-F133CC173ABE}">
      <text>
        <r>
          <rPr>
            <b/>
            <sz val="9"/>
            <color rgb="FF000000"/>
            <rFont val="Tahoma"/>
            <family val="2"/>
          </rPr>
          <t>Cem Dener:</t>
        </r>
        <r>
          <rPr>
            <sz val="9"/>
            <color rgb="FF000000"/>
            <rFont val="Tahoma"/>
            <family val="2"/>
          </rPr>
          <t xml:space="preserve">
</t>
        </r>
        <r>
          <rPr>
            <sz val="9"/>
            <color rgb="FF000000"/>
            <rFont val="Tahoma"/>
            <family val="2"/>
          </rPr>
          <t>ePayment system is operational since (year)</t>
        </r>
      </text>
    </comment>
    <comment ref="CX2" authorId="0" shapeId="0" xr:uid="{3BA444BC-64CC-411A-A9C3-52CC1209D167}">
      <text>
        <r>
          <rPr>
            <b/>
            <sz val="9"/>
            <color rgb="FF000000"/>
            <rFont val="Tahoma"/>
            <family val="2"/>
          </rPr>
          <t>Cem Dener:</t>
        </r>
        <r>
          <rPr>
            <sz val="9"/>
            <color rgb="FF000000"/>
            <rFont val="Tahoma"/>
            <family val="2"/>
          </rPr>
          <t xml:space="preserve">
</t>
        </r>
        <r>
          <rPr>
            <sz val="9"/>
            <color rgb="FF000000"/>
            <rFont val="Tahoma"/>
            <family val="2"/>
          </rPr>
          <t xml:space="preserve">Type of Government ePayment service:
</t>
        </r>
        <r>
          <rPr>
            <sz val="9"/>
            <color rgb="FF000000"/>
            <rFont val="Tahoma"/>
            <family val="2"/>
          </rPr>
          <t xml:space="preserve">0:  No Government ePayment solution (mainly public sector solutions)
</t>
        </r>
        <r>
          <rPr>
            <sz val="9"/>
            <color rgb="FF000000"/>
            <rFont val="Tahoma"/>
            <family val="2"/>
          </rPr>
          <t xml:space="preserve">1:  Fragmented systems (multiple platforms)
</t>
        </r>
        <r>
          <rPr>
            <sz val="9"/>
            <color rgb="FF000000"/>
            <rFont val="Tahoma"/>
            <family val="2"/>
          </rPr>
          <t xml:space="preserve">2:  Centralized/shared platform
</t>
        </r>
      </text>
    </comment>
    <comment ref="CY2" authorId="0" shapeId="0" xr:uid="{8678D932-EE17-4FFC-AFA4-F93F16A5CB4D}">
      <text>
        <r>
          <rPr>
            <b/>
            <sz val="9"/>
            <color rgb="FF000000"/>
            <rFont val="Tahoma"/>
            <family val="2"/>
          </rPr>
          <t>Cem Dener:</t>
        </r>
        <r>
          <rPr>
            <sz val="9"/>
            <color rgb="FF000000"/>
            <rFont val="Tahoma"/>
            <family val="2"/>
          </rPr>
          <t xml:space="preserve">
</t>
        </r>
        <r>
          <rPr>
            <sz val="9"/>
            <color rgb="FF000000"/>
            <rFont val="Tahoma"/>
            <family val="2"/>
          </rPr>
          <t>Web site containing info/doc on digital signature usage.</t>
        </r>
      </text>
    </comment>
    <comment ref="CZ2" authorId="0" shapeId="0" xr:uid="{EA3D5F74-C92C-4983-A7E3-0FF598640883}">
      <text>
        <r>
          <rPr>
            <b/>
            <sz val="9"/>
            <color rgb="FF000000"/>
            <rFont val="Tahoma"/>
            <family val="2"/>
          </rPr>
          <t>Cem Dener:</t>
        </r>
        <r>
          <rPr>
            <sz val="9"/>
            <color rgb="FF000000"/>
            <rFont val="Tahoma"/>
            <family val="2"/>
          </rPr>
          <t xml:space="preserve">
</t>
        </r>
        <r>
          <rPr>
            <sz val="9"/>
            <color rgb="FF000000"/>
            <rFont val="Tahoma"/>
            <family val="2"/>
          </rPr>
          <t>Digital Signature is being used since (year)</t>
        </r>
      </text>
    </comment>
    <comment ref="DA2" authorId="0" shapeId="0" xr:uid="{9F391200-4235-477D-B32C-35C50AA2FD28}">
      <text>
        <r>
          <rPr>
            <b/>
            <sz val="9"/>
            <color rgb="FF000000"/>
            <rFont val="Tahoma"/>
            <family val="2"/>
          </rPr>
          <t>Cem Dener:</t>
        </r>
        <r>
          <rPr>
            <sz val="9"/>
            <color rgb="FF000000"/>
            <rFont val="Tahoma"/>
            <family val="2"/>
          </rPr>
          <t xml:space="preserve">
</t>
        </r>
        <r>
          <rPr>
            <sz val="9"/>
            <color rgb="FF000000"/>
            <rFont val="Tahoma"/>
            <family val="2"/>
          </rPr>
          <t xml:space="preserve">Digital Signature implementation status
</t>
        </r>
        <r>
          <rPr>
            <sz val="9"/>
            <color rgb="FF000000"/>
            <rFont val="Tahoma"/>
            <family val="2"/>
          </rPr>
          <t xml:space="preserve">0:  No Digital Signature
</t>
        </r>
        <r>
          <rPr>
            <sz val="9"/>
            <color rgb="FF000000"/>
            <rFont val="Tahoma"/>
            <family val="2"/>
          </rPr>
          <t xml:space="preserve">1:  Legislation approved; no Infrastructure yet (PKI, CA, etc.)
</t>
        </r>
        <r>
          <rPr>
            <sz val="9"/>
            <color rgb="FF000000"/>
            <rFont val="Tahoma"/>
            <family val="2"/>
          </rPr>
          <t xml:space="preserve">2:  Legislation and infrastructure in place
</t>
        </r>
        <r>
          <rPr>
            <sz val="9"/>
            <color rgb="FF000000"/>
            <rFont val="Tahoma"/>
            <family val="2"/>
          </rPr>
          <t xml:space="preserve">3:  Used in practice for e-Services
</t>
        </r>
      </text>
    </comment>
    <comment ref="DB2" authorId="0" shapeId="0" xr:uid="{2240113D-E0BD-4B75-AFCF-F4847D2B901C}">
      <text>
        <r>
          <rPr>
            <b/>
            <sz val="9"/>
            <color rgb="FF000000"/>
            <rFont val="Tahoma"/>
            <family val="2"/>
          </rPr>
          <t>Cem Dener:</t>
        </r>
        <r>
          <rPr>
            <sz val="9"/>
            <color rgb="FF000000"/>
            <rFont val="Tahoma"/>
            <family val="2"/>
          </rPr>
          <t xml:space="preserve">
</t>
        </r>
        <r>
          <rPr>
            <sz val="9"/>
            <color rgb="FF000000"/>
            <rFont val="Tahoma"/>
            <family val="2"/>
          </rPr>
          <t xml:space="preserve">Total number of public employees (staff/workers/consultants) paid from the state budget) 
</t>
        </r>
        <r>
          <rPr>
            <sz val="9"/>
            <color rgb="FF000000"/>
            <rFont val="Tahoma"/>
            <family val="2"/>
          </rPr>
          <t xml:space="preserve">Main source: http://laborsta.ilo.org/STP/guest
</t>
        </r>
      </text>
    </comment>
    <comment ref="DC2" authorId="0" shapeId="0" xr:uid="{74D35B5E-8B65-44FC-AD65-F01BBAEDAD79}">
      <text>
        <r>
          <rPr>
            <b/>
            <sz val="9"/>
            <color rgb="FF000000"/>
            <rFont val="Tahoma"/>
            <family val="2"/>
          </rPr>
          <t>Cem Dener:</t>
        </r>
        <r>
          <rPr>
            <sz val="9"/>
            <color rgb="FF000000"/>
            <rFont val="Tahoma"/>
            <family val="2"/>
          </rPr>
          <t xml:space="preserve">
Scope of Public Employees:
0:  Not visible from Gov web sites
1:  Central Gov only
2:  Central + Local Gov + Soc Sec
3:  Central + Local + SS + SoEs
</t>
        </r>
      </text>
    </comment>
    <comment ref="DD2" authorId="0" shapeId="0" xr:uid="{475EDAB1-DE3D-490C-B797-27832A92FD6C}">
      <text>
        <r>
          <rPr>
            <b/>
            <sz val="9"/>
            <color rgb="FF000000"/>
            <rFont val="Tahoma"/>
            <family val="2"/>
          </rPr>
          <t>Cem Dener:</t>
        </r>
        <r>
          <rPr>
            <sz val="9"/>
            <color rgb="FF000000"/>
            <rFont val="Tahoma"/>
            <family val="2"/>
          </rPr>
          <t xml:space="preserve">
</t>
        </r>
        <r>
          <rPr>
            <sz val="9"/>
            <color rgb="FF000000"/>
            <rFont val="Tahoma"/>
            <family val="2"/>
          </rPr>
          <t>Web link to PS personnel size</t>
        </r>
      </text>
    </comment>
    <comment ref="DE2" authorId="0" shapeId="0" xr:uid="{607BC176-4725-4143-8B12-E76AF03E6931}">
      <text>
        <r>
          <rPr>
            <b/>
            <sz val="9"/>
            <color rgb="FF000000"/>
            <rFont val="Tahoma"/>
            <family val="2"/>
          </rPr>
          <t>Cem Dener:</t>
        </r>
        <r>
          <rPr>
            <sz val="9"/>
            <color rgb="FF000000"/>
            <rFont val="Tahoma"/>
            <family val="2"/>
          </rPr>
          <t xml:space="preserve">
</t>
        </r>
        <r>
          <rPr>
            <sz val="9"/>
            <color rgb="FF000000"/>
            <rFont val="Tahoma"/>
            <family val="2"/>
          </rPr>
          <t>Indicate the year in which the total number of Public Employees is reported?</t>
        </r>
      </text>
    </comment>
    <comment ref="DF2" authorId="0" shapeId="0" xr:uid="{654128DC-D628-431C-BCAC-A73825D9DDE5}">
      <text>
        <r>
          <rPr>
            <b/>
            <sz val="9"/>
            <color rgb="FF000000"/>
            <rFont val="Tahoma"/>
            <family val="2"/>
          </rPr>
          <t>Cem Dener:</t>
        </r>
        <r>
          <rPr>
            <sz val="9"/>
            <color rgb="FF000000"/>
            <rFont val="Tahoma"/>
            <family val="2"/>
          </rPr>
          <t xml:space="preserve">
</t>
        </r>
        <r>
          <rPr>
            <sz val="9"/>
            <color rgb="FF000000"/>
            <rFont val="Tahoma"/>
            <family val="2"/>
          </rPr>
          <t>HRMIS: System name abbreviation</t>
        </r>
      </text>
    </comment>
    <comment ref="DG2" authorId="0" shapeId="0" xr:uid="{9065009D-BEBD-4632-837C-281FF24CF70A}">
      <text>
        <r>
          <rPr>
            <b/>
            <sz val="9"/>
            <color rgb="FF000000"/>
            <rFont val="Tahoma"/>
            <family val="2"/>
          </rPr>
          <t>Cem Dener:</t>
        </r>
        <r>
          <rPr>
            <sz val="9"/>
            <color rgb="FF000000"/>
            <rFont val="Tahoma"/>
            <family val="2"/>
          </rPr>
          <t xml:space="preserve">
</t>
        </r>
        <r>
          <rPr>
            <sz val="9"/>
            <color rgb="FF000000"/>
            <rFont val="Tahoma"/>
            <family val="2"/>
          </rPr>
          <t>HRMIS: System name</t>
        </r>
      </text>
    </comment>
    <comment ref="DH2" authorId="0" shapeId="0" xr:uid="{21A4CF43-9154-48C6-B361-CAC04FD4E659}">
      <text>
        <r>
          <rPr>
            <b/>
            <sz val="9"/>
            <color indexed="81"/>
            <rFont val="Tahoma"/>
            <family val="2"/>
          </rPr>
          <t>Cem Dener:</t>
        </r>
        <r>
          <rPr>
            <sz val="9"/>
            <color indexed="81"/>
            <rFont val="Tahoma"/>
            <family val="2"/>
          </rPr>
          <t xml:space="preserve">
HRMIS Application Software solution (centralized):
0 : No centralized HRMIS / Unknown
1 : LDSW : Locally developed software
2 : COTS : Commercial off the shelf
</t>
        </r>
      </text>
    </comment>
    <comment ref="DI2" authorId="0" shapeId="0" xr:uid="{57E43D22-4633-4621-8FDB-4F732E42A962}">
      <text>
        <r>
          <rPr>
            <b/>
            <sz val="9"/>
            <color rgb="FF000000"/>
            <rFont val="Tahoma"/>
            <family val="2"/>
          </rPr>
          <t>Cem Dener:</t>
        </r>
        <r>
          <rPr>
            <sz val="9"/>
            <color rgb="FF000000"/>
            <rFont val="Tahoma"/>
            <family val="2"/>
          </rPr>
          <t xml:space="preserve">
</t>
        </r>
        <r>
          <rPr>
            <sz val="9"/>
            <color rgb="FF000000"/>
            <rFont val="Tahoma"/>
            <family val="2"/>
          </rPr>
          <t xml:space="preserve">HRMIS Application Software solution:
</t>
        </r>
        <r>
          <rPr>
            <sz val="9"/>
            <color rgb="FF000000"/>
            <rFont val="Tahoma"/>
            <family val="2"/>
          </rPr>
          <t xml:space="preserve">LDSW : Locally developed software (and the database platform used)
</t>
        </r>
        <r>
          <rPr>
            <sz val="9"/>
            <color rgb="FF000000"/>
            <rFont val="Tahoma"/>
            <family val="2"/>
          </rPr>
          <t>COTS : Commercial off the shelf (name of software package)</t>
        </r>
      </text>
    </comment>
    <comment ref="DJ2" authorId="0" shapeId="0" xr:uid="{8C39BDC1-7A6B-4EDF-9D85-27F2589A4652}">
      <text>
        <r>
          <rPr>
            <b/>
            <sz val="9"/>
            <color indexed="81"/>
            <rFont val="Tahoma"/>
            <family val="2"/>
          </rPr>
          <t>Cem Dener:</t>
        </r>
        <r>
          <rPr>
            <sz val="9"/>
            <color indexed="81"/>
            <rFont val="Tahoma"/>
            <family val="2"/>
          </rPr>
          <t xml:space="preserve">
Web site containing info/doc on Human Resources Management Information System (HRMIS) platform (URL)</t>
        </r>
      </text>
    </comment>
    <comment ref="DK2" authorId="0" shapeId="0" xr:uid="{CBE1192D-B988-4560-B492-25F94C37C88D}">
      <text>
        <r>
          <rPr>
            <b/>
            <sz val="9"/>
            <color rgb="FF000000"/>
            <rFont val="Tahoma"/>
            <family val="2"/>
          </rPr>
          <t>Cem Dener:</t>
        </r>
        <r>
          <rPr>
            <sz val="9"/>
            <color rgb="FF000000"/>
            <rFont val="Tahoma"/>
            <family val="2"/>
          </rPr>
          <t xml:space="preserve">
</t>
        </r>
        <r>
          <rPr>
            <sz val="9"/>
            <color rgb="FF000000"/>
            <rFont val="Tahoma"/>
            <family val="2"/>
          </rPr>
          <t>HRMIS system is operational since (year)</t>
        </r>
      </text>
    </comment>
    <comment ref="DL2" authorId="2" shapeId="0" xr:uid="{60FC2312-57E4-4481-A09E-0E879C778010}">
      <text>
        <r>
          <rPr>
            <b/>
            <sz val="9"/>
            <color rgb="FF000000"/>
            <rFont val="Tahoma"/>
            <family val="2"/>
          </rPr>
          <t>Sophiko Skhirtladze:</t>
        </r>
        <r>
          <rPr>
            <sz val="9"/>
            <color rgb="FF000000"/>
            <rFont val="Tahoma"/>
            <family val="2"/>
          </rPr>
          <t xml:space="preserve">
</t>
        </r>
        <r>
          <rPr>
            <sz val="9"/>
            <color rgb="FF000000"/>
            <rFont val="Tahoma"/>
            <family val="2"/>
          </rPr>
          <t xml:space="preserve">HRMIS operational status for centralized (shared) platforms:
</t>
        </r>
        <r>
          <rPr>
            <sz val="9"/>
            <color rgb="FF000000"/>
            <rFont val="Tahoma"/>
            <family val="2"/>
          </rPr>
          <t xml:space="preserve">0: No HRMIS / Status unknown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 xml:space="preserve">3: Fully operational
</t>
        </r>
      </text>
    </comment>
    <comment ref="DM2" authorId="2" shapeId="0" xr:uid="{580A84CC-1900-4778-992B-98A82C456F27}">
      <text>
        <r>
          <rPr>
            <b/>
            <sz val="9"/>
            <color rgb="FF000000"/>
            <rFont val="Tahoma"/>
            <family val="2"/>
          </rPr>
          <t>Cem Dener:</t>
        </r>
        <r>
          <rPr>
            <sz val="9"/>
            <color rgb="FF000000"/>
            <rFont val="Tahoma"/>
            <family val="2"/>
          </rPr>
          <t xml:space="preserve">
</t>
        </r>
        <r>
          <rPr>
            <sz val="9"/>
            <color rgb="FF000000"/>
            <rFont val="Tahoma"/>
            <family val="2"/>
          </rPr>
          <t xml:space="preserve">Topology of the HRMIS solution:
</t>
        </r>
        <r>
          <rPr>
            <sz val="9"/>
            <color rgb="FF000000"/>
            <rFont val="Tahoma"/>
            <family val="2"/>
          </rPr>
          <t xml:space="preserve">0: No HRMIS / Unknown
</t>
        </r>
        <r>
          <rPr>
            <sz val="9"/>
            <color rgb="FF000000"/>
            <rFont val="Tahoma"/>
            <family val="2"/>
          </rPr>
          <t xml:space="preserve">1: Fragmented HRMIS solutions (line ministries having separate systems)
</t>
        </r>
        <r>
          <rPr>
            <sz val="9"/>
            <color rgb="FF000000"/>
            <rFont val="Tahoma"/>
            <family val="2"/>
          </rPr>
          <t xml:space="preserve">2: Centralized HRMIS platform (shared platform for all civil ministries)
</t>
        </r>
      </text>
    </comment>
    <comment ref="DN2" authorId="0" shapeId="0" xr:uid="{8025C1B6-64C4-44B6-9F35-B9E82F87C727}">
      <text>
        <r>
          <rPr>
            <b/>
            <sz val="9"/>
            <color rgb="FF000000"/>
            <rFont val="Tahoma"/>
            <family val="2"/>
          </rPr>
          <t>Cem Dener:</t>
        </r>
        <r>
          <rPr>
            <sz val="9"/>
            <color rgb="FF000000"/>
            <rFont val="Tahoma"/>
            <family val="2"/>
          </rPr>
          <t xml:space="preserve">
</t>
        </r>
        <r>
          <rPr>
            <sz val="9"/>
            <color rgb="FF000000"/>
            <rFont val="Tahoma"/>
            <family val="2"/>
          </rPr>
          <t>Payroll System name abbreviation</t>
        </r>
      </text>
    </comment>
    <comment ref="DO2" authorId="0" shapeId="0" xr:uid="{73265DA1-AB32-4E94-BFE8-62DA038882AA}">
      <text>
        <r>
          <rPr>
            <b/>
            <sz val="9"/>
            <color rgb="FF000000"/>
            <rFont val="Tahoma"/>
            <family val="2"/>
          </rPr>
          <t>Cem Dener:</t>
        </r>
        <r>
          <rPr>
            <sz val="9"/>
            <color rgb="FF000000"/>
            <rFont val="Tahoma"/>
            <family val="2"/>
          </rPr>
          <t xml:space="preserve">
</t>
        </r>
        <r>
          <rPr>
            <sz val="9"/>
            <color rgb="FF000000"/>
            <rFont val="Tahoma"/>
            <family val="2"/>
          </rPr>
          <t>Payroll System name</t>
        </r>
      </text>
    </comment>
    <comment ref="DP2" authorId="0" shapeId="0" xr:uid="{6968E53C-13B7-44CC-9C4F-8F05D5CCD9CA}">
      <text>
        <r>
          <rPr>
            <b/>
            <sz val="9"/>
            <color rgb="FF000000"/>
            <rFont val="Tahoma"/>
            <family val="2"/>
          </rPr>
          <t>Cem Dener:</t>
        </r>
        <r>
          <rPr>
            <sz val="9"/>
            <color rgb="FF000000"/>
            <rFont val="Tahoma"/>
            <family val="2"/>
          </rPr>
          <t xml:space="preserve">
</t>
        </r>
        <r>
          <rPr>
            <sz val="9"/>
            <color rgb="FF000000"/>
            <rFont val="Tahoma"/>
            <family val="2"/>
          </rPr>
          <t xml:space="preserve">Payroll system solution:
</t>
        </r>
        <r>
          <rPr>
            <sz val="9"/>
            <color rgb="FF000000"/>
            <rFont val="Tahoma"/>
            <family val="2"/>
          </rPr>
          <t xml:space="preserve">0 : No centralized Payroll sys / Unknown
</t>
        </r>
        <r>
          <rPr>
            <sz val="9"/>
            <color rgb="FF000000"/>
            <rFont val="Tahoma"/>
            <family val="2"/>
          </rPr>
          <t xml:space="preserve">1 : LDSW : Locally developed software
</t>
        </r>
        <r>
          <rPr>
            <sz val="9"/>
            <color rgb="FF000000"/>
            <rFont val="Tahoma"/>
            <family val="2"/>
          </rPr>
          <t xml:space="preserve">2 : COTS : Commercial off the shelf
</t>
        </r>
      </text>
    </comment>
    <comment ref="DQ2" authorId="0" shapeId="0" xr:uid="{5F0059A2-B388-4CE4-9D1E-C3B5D4C38AB8}">
      <text>
        <r>
          <rPr>
            <b/>
            <sz val="9"/>
            <color rgb="FF000000"/>
            <rFont val="Tahoma"/>
            <family val="2"/>
          </rPr>
          <t>Cem Dener:</t>
        </r>
        <r>
          <rPr>
            <sz val="9"/>
            <color rgb="FF000000"/>
            <rFont val="Tahoma"/>
            <family val="2"/>
          </rPr>
          <t xml:space="preserve">
</t>
        </r>
        <r>
          <rPr>
            <sz val="9"/>
            <color rgb="FF000000"/>
            <rFont val="Tahoma"/>
            <family val="2"/>
          </rPr>
          <t xml:space="preserve">Payroll system solution:
</t>
        </r>
        <r>
          <rPr>
            <sz val="9"/>
            <color rgb="FF000000"/>
            <rFont val="Tahoma"/>
            <family val="2"/>
          </rPr>
          <t xml:space="preserve">LDSW : Locally developed software (and the database platform used)
</t>
        </r>
        <r>
          <rPr>
            <sz val="9"/>
            <color rgb="FF000000"/>
            <rFont val="Tahoma"/>
            <family val="2"/>
          </rPr>
          <t>COTS : Commercial off the shelf (name of software package)</t>
        </r>
      </text>
    </comment>
    <comment ref="DR2" authorId="0" shapeId="0" xr:uid="{50F217B0-4283-4839-8215-3ADE15348379}">
      <text>
        <r>
          <rPr>
            <b/>
            <sz val="9"/>
            <color rgb="FF000000"/>
            <rFont val="Tahoma"/>
            <family val="2"/>
          </rPr>
          <t>Cem Dener:</t>
        </r>
        <r>
          <rPr>
            <sz val="9"/>
            <color rgb="FF000000"/>
            <rFont val="Tahoma"/>
            <family val="2"/>
          </rPr>
          <t xml:space="preserve">
</t>
        </r>
        <r>
          <rPr>
            <sz val="9"/>
            <color rgb="FF000000"/>
            <rFont val="Tahoma"/>
            <family val="2"/>
          </rPr>
          <t>Web site containing info/doc on Payroll system/registry (URL)</t>
        </r>
      </text>
    </comment>
    <comment ref="DS2" authorId="0" shapeId="0" xr:uid="{3F36475C-8E93-48FF-93B7-B94CD99CEF74}">
      <text>
        <r>
          <rPr>
            <b/>
            <sz val="9"/>
            <color rgb="FF000000"/>
            <rFont val="Tahoma"/>
            <family val="2"/>
          </rPr>
          <t>Cem Dener:</t>
        </r>
        <r>
          <rPr>
            <sz val="9"/>
            <color rgb="FF000000"/>
            <rFont val="Tahoma"/>
            <family val="2"/>
          </rPr>
          <t xml:space="preserve">
</t>
        </r>
        <r>
          <rPr>
            <sz val="9"/>
            <color rgb="FF000000"/>
            <rFont val="Tahoma"/>
            <family val="2"/>
          </rPr>
          <t>Payroll system (automated) is operational since (year)</t>
        </r>
      </text>
    </comment>
    <comment ref="DT2" authorId="2" shapeId="0" xr:uid="{E038F885-22F7-4E9E-BFFC-CE9A4F9810C5}">
      <text>
        <r>
          <rPr>
            <b/>
            <sz val="9"/>
            <color rgb="FF000000"/>
            <rFont val="Tahoma"/>
            <family val="2"/>
          </rPr>
          <t>Sophiko Skhirtladze:</t>
        </r>
        <r>
          <rPr>
            <sz val="9"/>
            <color rgb="FF000000"/>
            <rFont val="Tahoma"/>
            <family val="2"/>
          </rPr>
          <t xml:space="preserve">
</t>
        </r>
        <r>
          <rPr>
            <sz val="9"/>
            <color rgb="FF000000"/>
            <rFont val="Tahoma"/>
            <family val="2"/>
          </rPr>
          <t xml:space="preserve">0: No automation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3: Fully operational</t>
        </r>
      </text>
    </comment>
    <comment ref="DU2" authorId="2" shapeId="0" xr:uid="{2B0F25B3-6FB1-4EB7-A795-33A29E05AE1E}">
      <text>
        <r>
          <rPr>
            <b/>
            <sz val="9"/>
            <color indexed="81"/>
            <rFont val="Tahoma"/>
            <family val="2"/>
          </rPr>
          <t>Cem Dener:</t>
        </r>
        <r>
          <rPr>
            <sz val="9"/>
            <color indexed="81"/>
            <rFont val="Tahoma"/>
            <family val="2"/>
          </rPr>
          <t xml:space="preserve">
Topology of the Payroll system:
0: No Payroll system yet / Unknown
1: Fragmented Payroll solutions (line ministries having separate systems)
2: Centralized Payroll platform (shared platform for all civil ministries)
</t>
        </r>
      </text>
    </comment>
    <comment ref="DV2" authorId="0" shapeId="0" xr:uid="{29862B88-2DDB-4F26-8F26-1352433FA80E}">
      <text>
        <r>
          <rPr>
            <b/>
            <sz val="9"/>
            <color indexed="81"/>
            <rFont val="Tahoma"/>
            <family val="2"/>
          </rPr>
          <t>Cem Dener:</t>
        </r>
        <r>
          <rPr>
            <sz val="9"/>
            <color indexed="81"/>
            <rFont val="Tahoma"/>
            <family val="2"/>
          </rPr>
          <t xml:space="preserve">
eProcurement system name</t>
        </r>
      </text>
    </comment>
    <comment ref="DW2" authorId="0" shapeId="0" xr:uid="{8AD7B814-3EE4-4F38-A33F-6FC5DE394043}">
      <text>
        <r>
          <rPr>
            <b/>
            <sz val="9"/>
            <color rgb="FF000000"/>
            <rFont val="Tahoma"/>
            <family val="2"/>
          </rPr>
          <t>Cem Dener:</t>
        </r>
        <r>
          <rPr>
            <sz val="9"/>
            <color rgb="FF000000"/>
            <rFont val="Tahoma"/>
            <family val="2"/>
          </rPr>
          <t xml:space="preserve">
</t>
        </r>
        <r>
          <rPr>
            <sz val="9"/>
            <color rgb="FF000000"/>
            <rFont val="Tahoma"/>
            <family val="2"/>
          </rPr>
          <t>Web site providing access to eProcurement platform (announcement of tenders, selection process, contract awards, suppliers, complaint tracking, etc.) (URL)</t>
        </r>
      </text>
    </comment>
    <comment ref="DX2" authorId="0" shapeId="0" xr:uid="{D40643B9-19C3-4348-A08D-190831DEB2A2}">
      <text>
        <r>
          <rPr>
            <b/>
            <sz val="9"/>
            <color indexed="81"/>
            <rFont val="Tahoma"/>
            <family val="2"/>
          </rPr>
          <t>Cem Dener:</t>
        </r>
        <r>
          <rPr>
            <sz val="9"/>
            <color indexed="81"/>
            <rFont val="Tahoma"/>
            <family val="2"/>
          </rPr>
          <t xml:space="preserve">
eProcurement system is operational since (year)</t>
        </r>
      </text>
    </comment>
    <comment ref="DY2" authorId="0" shapeId="0" xr:uid="{EBB390D2-6A06-45AA-8C58-C9B9E2D3802B}">
      <text>
        <r>
          <rPr>
            <b/>
            <sz val="9"/>
            <color indexed="81"/>
            <rFont val="Tahoma"/>
            <family val="2"/>
          </rPr>
          <t>Cem Dener:</t>
        </r>
        <r>
          <rPr>
            <sz val="9"/>
            <color indexed="81"/>
            <rFont val="Tahoma"/>
            <family val="2"/>
          </rPr>
          <t xml:space="preserve">
Status/scope of e-Procurement portal
0= No e-Procurement site
1= eProcurement platform under development
2= Only tenders are published
3= Tenders + Contracts
</t>
        </r>
      </text>
    </comment>
    <comment ref="DZ2" authorId="0" shapeId="0" xr:uid="{54527CE9-FD95-4645-BBE9-925F2292BA66}">
      <text>
        <r>
          <rPr>
            <b/>
            <sz val="9"/>
            <color indexed="81"/>
            <rFont val="Tahoma"/>
            <family val="2"/>
          </rPr>
          <t>Cem Dener:</t>
        </r>
        <r>
          <rPr>
            <sz val="9"/>
            <color indexed="81"/>
            <rFont val="Tahoma"/>
            <family val="2"/>
          </rPr>
          <t xml:space="preserve">
e-Procurement System services/functionality:
0 :  No e-Proc system yet / Inadequate information
1 :  Information on services/forms
2 :  Transactional services 
3 : Connected services
</t>
        </r>
      </text>
    </comment>
    <comment ref="EA2" authorId="0" shapeId="0" xr:uid="{A30E7E9E-5D7C-494A-B56C-AA6AC2F89E89}">
      <text>
        <r>
          <rPr>
            <b/>
            <sz val="9"/>
            <color indexed="81"/>
            <rFont val="Tahoma"/>
            <family val="2"/>
          </rPr>
          <t>Cem Dener:</t>
        </r>
        <r>
          <rPr>
            <sz val="9"/>
            <color indexed="81"/>
            <rFont val="Tahoma"/>
            <family val="2"/>
          </rPr>
          <t xml:space="preserve">
Contract publishing and monitoring web site (including execution of signed contracts in some cases) (URL)</t>
        </r>
      </text>
    </comment>
    <comment ref="EC2" authorId="0" shapeId="0" xr:uid="{4F041F52-9561-44B3-AA5A-3A6894742664}">
      <text>
        <r>
          <rPr>
            <b/>
            <sz val="9"/>
            <color indexed="81"/>
            <rFont val="Tahoma"/>
            <family val="2"/>
          </rPr>
          <t>Cem Dener:</t>
        </r>
        <r>
          <rPr>
            <sz val="9"/>
            <color indexed="81"/>
            <rFont val="Tahoma"/>
            <family val="2"/>
          </rPr>
          <t xml:space="preserve">
Debt Mgmt System Application Software solution (centralized):
0 : No centralized DMS / Unknown
1 : LDSW : Locally developed software
2 : COTS : Commercial off the shelf
</t>
        </r>
      </text>
    </comment>
    <comment ref="ED2" authorId="0" shapeId="0" xr:uid="{4787C079-8E28-4CD2-9EDD-B121EB84B0CC}">
      <text>
        <r>
          <rPr>
            <b/>
            <sz val="9"/>
            <color rgb="FF000000"/>
            <rFont val="Tahoma"/>
            <family val="2"/>
          </rPr>
          <t>Cem Dener:</t>
        </r>
        <r>
          <rPr>
            <sz val="9"/>
            <color rgb="FF000000"/>
            <rFont val="Tahoma"/>
            <family val="2"/>
          </rPr>
          <t xml:space="preserve">
</t>
        </r>
        <r>
          <rPr>
            <sz val="9"/>
            <color rgb="FF000000"/>
            <rFont val="Tahoma"/>
            <family val="2"/>
          </rPr>
          <t xml:space="preserve">DMS Application Software solution:
</t>
        </r>
        <r>
          <rPr>
            <sz val="9"/>
            <color rgb="FF000000"/>
            <rFont val="Tahoma"/>
            <family val="2"/>
          </rPr>
          <t xml:space="preserve">LDSW : Locally developed software (and the database platform used)
</t>
        </r>
        <r>
          <rPr>
            <sz val="9"/>
            <color rgb="FF000000"/>
            <rFont val="Tahoma"/>
            <family val="2"/>
          </rPr>
          <t>COTS : Commercial off the shelf (name of software package)</t>
        </r>
      </text>
    </comment>
    <comment ref="EE2" authorId="0" shapeId="0" xr:uid="{CF256083-073E-4F34-9804-FB5321B72472}">
      <text>
        <r>
          <rPr>
            <b/>
            <sz val="9"/>
            <color indexed="81"/>
            <rFont val="Tahoma"/>
            <family val="2"/>
          </rPr>
          <t>Cem Dener:</t>
        </r>
        <r>
          <rPr>
            <sz val="9"/>
            <color indexed="81"/>
            <rFont val="Tahoma"/>
            <family val="2"/>
          </rPr>
          <t xml:space="preserve">
DMS system is operational since (year)</t>
        </r>
      </text>
    </comment>
    <comment ref="EF2" authorId="2" shapeId="0" xr:uid="{E7F0BB3A-96AE-4E7F-A9D0-AD8F715F76E2}">
      <text>
        <r>
          <rPr>
            <b/>
            <sz val="9"/>
            <color indexed="81"/>
            <rFont val="Tahoma"/>
            <family val="2"/>
          </rPr>
          <t>Cem Dener:</t>
        </r>
        <r>
          <rPr>
            <sz val="9"/>
            <color indexed="81"/>
            <rFont val="Tahoma"/>
            <family val="2"/>
          </rPr>
          <t xml:space="preserve">
DMS operational status:
0: No DMS / Status unknown
1: Planned
2: Implementation in progress
    - New solution (indicte expected completion date as a comment under "DMS Yr")
    - Modernization of existing platform (indicate operational year of existing platform in "DMS Yr". Add a comment on expected completion year of new system).
3: Fully operational</t>
        </r>
      </text>
    </comment>
    <comment ref="EG2" authorId="0" shapeId="0" xr:uid="{D63C0CD1-4D76-4ECA-9B68-BB6221C478D9}">
      <text>
        <r>
          <rPr>
            <b/>
            <sz val="9"/>
            <color indexed="81"/>
            <rFont val="Tahoma"/>
            <family val="2"/>
          </rPr>
          <t>Cem Dener:</t>
        </r>
        <r>
          <rPr>
            <sz val="9"/>
            <color indexed="81"/>
            <rFont val="Tahoma"/>
            <family val="2"/>
          </rPr>
          <t xml:space="preserve">
Debt Management Institution:
1 = MoF : Ministry of Finance
2 = CB : Central Bank
3 = SDM : Sovereign Debt Management Offices/Units
4 = Other</t>
        </r>
      </text>
    </comment>
    <comment ref="EH2" authorId="2" shapeId="0" xr:uid="{CEEA3400-39DC-4B73-B8EA-7B1DBF05C9D6}">
      <text>
        <r>
          <rPr>
            <b/>
            <sz val="9"/>
            <color rgb="FF000000"/>
            <rFont val="Tahoma"/>
            <family val="2"/>
          </rPr>
          <t>Cem Dener:</t>
        </r>
        <r>
          <rPr>
            <sz val="9"/>
            <color rgb="FF000000"/>
            <rFont val="Tahoma"/>
            <family val="2"/>
          </rPr>
          <t xml:space="preserve">
</t>
        </r>
        <r>
          <rPr>
            <sz val="9"/>
            <color rgb="FF000000"/>
            <rFont val="Tahoma"/>
            <family val="2"/>
          </rPr>
          <t xml:space="preserve">DMS Operational stages (as of 2014):
</t>
        </r>
        <r>
          <rPr>
            <sz val="9"/>
            <color rgb="FF000000"/>
            <rFont val="Tahoma"/>
            <family val="2"/>
          </rPr>
          <t xml:space="preserve">0: N/A = System no longer in use or not yet in use
</t>
        </r>
        <r>
          <rPr>
            <sz val="9"/>
            <color rgb="FF000000"/>
            <rFont val="Tahoma"/>
            <family val="2"/>
          </rPr>
          <t xml:space="preserve">1: Stage 1 = System installed but not (or not fully) operational
</t>
        </r>
        <r>
          <rPr>
            <sz val="9"/>
            <color rgb="FF000000"/>
            <rFont val="Tahoma"/>
            <family val="2"/>
          </rPr>
          <t xml:space="preserve">2: Stage 2= Database regularly kept up to date
</t>
        </r>
        <r>
          <rPr>
            <sz val="9"/>
            <color rgb="FF000000"/>
            <rFont val="Tahoma"/>
            <family val="2"/>
          </rPr>
          <t xml:space="preserve">3: Stage 3= System used for monitoring and internal reporting
</t>
        </r>
        <r>
          <rPr>
            <sz val="9"/>
            <color rgb="FF000000"/>
            <rFont val="Tahoma"/>
            <family val="2"/>
          </rPr>
          <t xml:space="preserve">4: Stage 4= System used for external reporting/statistics
</t>
        </r>
        <r>
          <rPr>
            <sz val="9"/>
            <color rgb="FF000000"/>
            <rFont val="Tahoma"/>
            <family val="2"/>
          </rPr>
          <t xml:space="preserve">
</t>
        </r>
        <r>
          <rPr>
            <sz val="9"/>
            <color rgb="FF000000"/>
            <rFont val="Tahoma"/>
            <family val="2"/>
          </rPr>
          <t xml:space="preserve">T: Stage 5= In the reported year staff trained in system as an input to debt-portfolio analysis, debt-strategy formulation, or debt sustainability analysis
</t>
        </r>
        <r>
          <rPr>
            <sz val="9"/>
            <color rgb="FF000000"/>
            <rFont val="Tahoma"/>
            <family val="2"/>
          </rPr>
          <t>F: FMIS: DMS is integrated or being integrated with FMIS</t>
        </r>
      </text>
    </comment>
    <comment ref="EI2" authorId="0" shapeId="0" xr:uid="{24B3CE28-8576-4493-AFD3-58EF908BD58B}">
      <text>
        <r>
          <rPr>
            <b/>
            <sz val="9"/>
            <color rgb="FF000000"/>
            <rFont val="Tahoma"/>
            <family val="2"/>
          </rPr>
          <t>Cem Dener:</t>
        </r>
        <r>
          <rPr>
            <sz val="9"/>
            <color rgb="FF000000"/>
            <rFont val="Tahoma"/>
            <family val="2"/>
          </rPr>
          <t xml:space="preserve">
</t>
        </r>
        <r>
          <rPr>
            <sz val="9"/>
            <color rgb="FF000000"/>
            <rFont val="Tahoma"/>
            <family val="2"/>
          </rPr>
          <t>PIM Department/Unit URL</t>
        </r>
      </text>
    </comment>
    <comment ref="EK2" authorId="0" shapeId="0" xr:uid="{33F4CB42-4AE9-4C0F-86EA-737BE64181A7}">
      <text>
        <r>
          <rPr>
            <b/>
            <sz val="9"/>
            <color indexed="81"/>
            <rFont val="Tahoma"/>
            <family val="2"/>
          </rPr>
          <t>Cem Dener:</t>
        </r>
        <r>
          <rPr>
            <sz val="9"/>
            <color indexed="81"/>
            <rFont val="Tahoma"/>
            <family val="2"/>
          </rPr>
          <t xml:space="preserve">
PIM Assessments/Diagnostics completed by the World Bank (Year)
</t>
        </r>
      </text>
    </comment>
    <comment ref="EL2" authorId="0" shapeId="0" xr:uid="{083879D6-1F21-426C-B775-9397B1534B04}">
      <text>
        <r>
          <rPr>
            <b/>
            <sz val="9"/>
            <color indexed="81"/>
            <rFont val="Tahoma"/>
            <family val="2"/>
          </rPr>
          <t>Cem Dener:</t>
        </r>
        <r>
          <rPr>
            <sz val="9"/>
            <color indexed="81"/>
            <rFont val="Tahoma"/>
            <family val="2"/>
          </rPr>
          <t xml:space="preserve">
PIM Assessments/Diagnostics completed by the World Bank
Project ID is also a link to related WB document, if posted.</t>
        </r>
      </text>
    </comment>
    <comment ref="EM2" authorId="0" shapeId="0" xr:uid="{B6ED6037-02DD-495B-B1D2-965CC2CB9423}">
      <text>
        <r>
          <rPr>
            <b/>
            <sz val="9"/>
            <color indexed="81"/>
            <rFont val="Tahoma"/>
            <family val="2"/>
          </rPr>
          <t>Cem Dener:</t>
        </r>
        <r>
          <rPr>
            <sz val="9"/>
            <color indexed="81"/>
            <rFont val="Tahoma"/>
            <family val="2"/>
          </rPr>
          <t xml:space="preserve">
PIM Assessment (IMF) year
For public reports, relevant web link is included.</t>
        </r>
      </text>
    </comment>
    <comment ref="EN2" authorId="0" shapeId="0" xr:uid="{D46DEE12-60DE-4560-8EBA-44DEB499FA19}">
      <text>
        <r>
          <rPr>
            <b/>
            <sz val="9"/>
            <color rgb="FF000000"/>
            <rFont val="Tahoma"/>
            <family val="2"/>
          </rPr>
          <t>Cem Dener:</t>
        </r>
        <r>
          <rPr>
            <sz val="9"/>
            <color rgb="FF000000"/>
            <rFont val="Tahoma"/>
            <family val="2"/>
          </rPr>
          <t xml:space="preserve">
</t>
        </r>
        <r>
          <rPr>
            <sz val="9"/>
            <color rgb="FF000000"/>
            <rFont val="Tahoma"/>
            <family val="2"/>
          </rPr>
          <t>Abbreviation of PIMS solution</t>
        </r>
      </text>
    </comment>
    <comment ref="EO2" authorId="0" shapeId="0" xr:uid="{F5E74564-A787-4962-8275-D72F973C0CE3}">
      <text>
        <r>
          <rPr>
            <b/>
            <sz val="9"/>
            <color rgb="FF000000"/>
            <rFont val="Tahoma"/>
            <family val="2"/>
          </rPr>
          <t>Cem Dener:</t>
        </r>
        <r>
          <rPr>
            <sz val="9"/>
            <color rgb="FF000000"/>
            <rFont val="Tahoma"/>
            <family val="2"/>
          </rPr>
          <t xml:space="preserve">
</t>
        </r>
        <r>
          <rPr>
            <sz val="9"/>
            <color rgb="FF000000"/>
            <rFont val="Tahoma"/>
            <family val="2"/>
          </rPr>
          <t>Full name of PIMS solution</t>
        </r>
      </text>
    </comment>
    <comment ref="EP2" authorId="0" shapeId="0" xr:uid="{BB6F34FF-2E3F-4E0F-A475-37AE73E23440}">
      <text>
        <r>
          <rPr>
            <b/>
            <sz val="9"/>
            <color rgb="FF000000"/>
            <rFont val="Tahoma"/>
            <family val="2"/>
          </rPr>
          <t>Cem Dener:</t>
        </r>
        <r>
          <rPr>
            <sz val="9"/>
            <color rgb="FF000000"/>
            <rFont val="Tahoma"/>
            <family val="2"/>
          </rPr>
          <t xml:space="preserve">
</t>
        </r>
        <r>
          <rPr>
            <sz val="9"/>
            <color rgb="FF000000"/>
            <rFont val="Tahoma"/>
            <family val="2"/>
          </rPr>
          <t xml:space="preserve">PIMS Application Software solution:
</t>
        </r>
        <r>
          <rPr>
            <sz val="9"/>
            <color rgb="FF000000"/>
            <rFont val="Tahoma"/>
            <family val="2"/>
          </rPr>
          <t xml:space="preserve">0 : No PIMS solution yet
</t>
        </r>
        <r>
          <rPr>
            <sz val="9"/>
            <color rgb="FF000000"/>
            <rFont val="Tahoma"/>
            <family val="2"/>
          </rPr>
          <t xml:space="preserve">1 : LDSW : Locally developed software
</t>
        </r>
        <r>
          <rPr>
            <sz val="9"/>
            <color rgb="FF000000"/>
            <rFont val="Tahoma"/>
            <family val="2"/>
          </rPr>
          <t>2 : COTS : Commercial off the shelf</t>
        </r>
      </text>
    </comment>
    <comment ref="EQ2" authorId="0" shapeId="0" xr:uid="{4B3532DF-A5CF-443A-ABA6-085AED74A9EB}">
      <text>
        <r>
          <rPr>
            <b/>
            <sz val="9"/>
            <color rgb="FF000000"/>
            <rFont val="Tahoma"/>
            <family val="2"/>
          </rPr>
          <t>Cem Dener:</t>
        </r>
        <r>
          <rPr>
            <sz val="9"/>
            <color rgb="FF000000"/>
            <rFont val="Tahoma"/>
            <family val="2"/>
          </rPr>
          <t xml:space="preserve">
</t>
        </r>
        <r>
          <rPr>
            <sz val="9"/>
            <color rgb="FF000000"/>
            <rFont val="Tahoma"/>
            <family val="2"/>
          </rPr>
          <t xml:space="preserve">PIMS solution:
</t>
        </r>
        <r>
          <rPr>
            <sz val="9"/>
            <color rgb="FF000000"/>
            <rFont val="Tahoma"/>
            <family val="2"/>
          </rPr>
          <t xml:space="preserve">LDSW : Locally developed software (and the database platform used)
</t>
        </r>
        <r>
          <rPr>
            <sz val="9"/>
            <color rgb="FF000000"/>
            <rFont val="Tahoma"/>
            <family val="2"/>
          </rPr>
          <t>COTS : Commercial off the shelf (name of software package)</t>
        </r>
      </text>
    </comment>
    <comment ref="ER2" authorId="0" shapeId="0" xr:uid="{A635428F-9824-41FB-A0D3-7814FBC48E87}">
      <text>
        <r>
          <rPr>
            <b/>
            <sz val="9"/>
            <color rgb="FF000000"/>
            <rFont val="Tahoma"/>
            <family val="2"/>
          </rPr>
          <t>Cem Dener:</t>
        </r>
        <r>
          <rPr>
            <sz val="9"/>
            <color rgb="FF000000"/>
            <rFont val="Tahoma"/>
            <family val="2"/>
          </rPr>
          <t xml:space="preserve">
</t>
        </r>
        <r>
          <rPr>
            <sz val="9"/>
            <color rgb="FF000000"/>
            <rFont val="Tahoma"/>
            <family val="2"/>
          </rPr>
          <t>Piblic Investment Management System URL</t>
        </r>
      </text>
    </comment>
    <comment ref="ES2" authorId="0" shapeId="0" xr:uid="{068A4D28-4709-4A13-9B94-879BAAC1A5F8}">
      <text>
        <r>
          <rPr>
            <sz val="9"/>
            <color rgb="FF000000"/>
            <rFont val="Tahoma"/>
            <family val="2"/>
          </rPr>
          <t>Year in which the PIMS became operational</t>
        </r>
      </text>
    </comment>
    <comment ref="ET2" authorId="0" shapeId="0" xr:uid="{A6C9B744-794C-4856-AA91-3947EF125E05}">
      <text>
        <r>
          <rPr>
            <b/>
            <sz val="9"/>
            <color rgb="FF000000"/>
            <rFont val="Tahoma"/>
            <family val="2"/>
          </rPr>
          <t>Cem Dener:</t>
        </r>
        <r>
          <rPr>
            <sz val="9"/>
            <color rgb="FF000000"/>
            <rFont val="Tahoma"/>
            <family val="2"/>
          </rPr>
          <t xml:space="preserve">
</t>
        </r>
        <r>
          <rPr>
            <sz val="9"/>
            <color rgb="FF000000"/>
            <rFont val="Tahoma"/>
            <family val="2"/>
          </rPr>
          <t xml:space="preserve">PIMS implementation status:
</t>
        </r>
        <r>
          <rPr>
            <sz val="9"/>
            <color rgb="FF000000"/>
            <rFont val="Tahoma"/>
            <family val="2"/>
          </rPr>
          <t xml:space="preserve">0= no PMIS yet/unknown
</t>
        </r>
        <r>
          <rPr>
            <sz val="9"/>
            <color rgb="FF000000"/>
            <rFont val="Tahoma"/>
            <family val="2"/>
          </rPr>
          <t xml:space="preserve">1= planned (commitment)
</t>
        </r>
        <r>
          <rPr>
            <sz val="9"/>
            <color rgb="FF000000"/>
            <rFont val="Tahoma"/>
            <family val="2"/>
          </rPr>
          <t xml:space="preserve">2= in progress (implementation)
</t>
        </r>
        <r>
          <rPr>
            <sz val="9"/>
            <color rgb="FF000000"/>
            <rFont val="Tahoma"/>
            <family val="2"/>
          </rPr>
          <t>3= fully operational</t>
        </r>
      </text>
    </comment>
    <comment ref="EU2" authorId="0" shapeId="0" xr:uid="{638EDB84-456A-4DF1-9192-ADBF4AD0ED6C}">
      <text>
        <r>
          <rPr>
            <b/>
            <sz val="9"/>
            <color rgb="FF000000"/>
            <rFont val="Tahoma"/>
            <family val="2"/>
          </rPr>
          <t>Cem Dener:</t>
        </r>
        <r>
          <rPr>
            <sz val="9"/>
            <color rgb="FF000000"/>
            <rFont val="Tahoma"/>
            <family val="2"/>
          </rPr>
          <t xml:space="preserve">
</t>
        </r>
        <r>
          <rPr>
            <sz val="9"/>
            <color rgb="FF000000"/>
            <rFont val="Tahoma"/>
            <family val="2"/>
          </rPr>
          <t xml:space="preserve">PIMS functionality:
</t>
        </r>
        <r>
          <rPr>
            <sz val="9"/>
            <color rgb="FF000000"/>
            <rFont val="Tahoma"/>
            <family val="2"/>
          </rPr>
          <t xml:space="preserve">0 = No information on PIMS capabilities
</t>
        </r>
        <r>
          <rPr>
            <sz val="9"/>
            <color rgb="FF000000"/>
            <rFont val="Tahoma"/>
            <family val="2"/>
          </rPr>
          <t xml:space="preserve">1=  Public Investment Projects Registry/Database only
</t>
        </r>
        <r>
          <rPr>
            <sz val="9"/>
            <color rgb="FF000000"/>
            <rFont val="Tahoma"/>
            <family val="2"/>
          </rPr>
          <t xml:space="preserve">2=  PIM Registry + Proposal/Appraisal/Approval/Indicators 
</t>
        </r>
        <r>
          <rPr>
            <sz val="9"/>
            <color rgb="FF000000"/>
            <rFont val="Tahoma"/>
            <family val="2"/>
          </rPr>
          <t xml:space="preserve">3=  PIM Registry + Proposal-Approvals + Project Mgmt/Monitoring (full cycle)
</t>
        </r>
      </text>
    </comment>
    <comment ref="EV2" authorId="0" shapeId="0" xr:uid="{729B5C99-FF1D-4A5E-B829-F4E6270126DE}">
      <text>
        <r>
          <rPr>
            <b/>
            <sz val="9"/>
            <color rgb="FF000000"/>
            <rFont val="Tahoma"/>
            <family val="2"/>
          </rPr>
          <t>Cem Dener:</t>
        </r>
        <r>
          <rPr>
            <sz val="9"/>
            <color rgb="FF000000"/>
            <rFont val="Tahoma"/>
            <family val="2"/>
          </rPr>
          <t xml:space="preserve">
</t>
        </r>
        <r>
          <rPr>
            <sz val="9"/>
            <color rgb="FF000000"/>
            <rFont val="Tahoma"/>
            <family val="2"/>
          </rPr>
          <t xml:space="preserve">Aid Management Platform (DG)
</t>
        </r>
        <r>
          <rPr>
            <sz val="9"/>
            <color rgb="FF000000"/>
            <rFont val="Tahoma"/>
            <family val="2"/>
          </rPr>
          <t>http://www.developmentgateway.org/programs/aid-management-program/aid-management-platform</t>
        </r>
      </text>
    </comment>
    <comment ref="EW2" authorId="0" shapeId="0" xr:uid="{409E9202-DE02-4353-9A82-6CC389B9E229}">
      <text>
        <r>
          <rPr>
            <b/>
            <sz val="9"/>
            <color rgb="FF000000"/>
            <rFont val="Tahoma"/>
            <family val="2"/>
          </rPr>
          <t>Cem Dener:</t>
        </r>
        <r>
          <rPr>
            <sz val="9"/>
            <color rgb="FF000000"/>
            <rFont val="Tahoma"/>
            <family val="2"/>
          </rPr>
          <t xml:space="preserve">
</t>
        </r>
        <r>
          <rPr>
            <sz val="9"/>
            <color rgb="FF000000"/>
            <rFont val="Tahoma"/>
            <family val="2"/>
          </rPr>
          <t xml:space="preserve">Development Assistance Database (DAD)
</t>
        </r>
        <r>
          <rPr>
            <sz val="9"/>
            <color rgb="FF000000"/>
            <rFont val="Tahoma"/>
            <family val="2"/>
          </rPr>
          <t xml:space="preserve">http://www.synisys.com/
</t>
        </r>
      </text>
    </comment>
    <comment ref="EZ2" authorId="0" shapeId="0" xr:uid="{E8F332AF-0103-45BC-81D3-BA90C70F4FED}">
      <text>
        <r>
          <rPr>
            <b/>
            <sz val="9"/>
            <color indexed="81"/>
            <rFont val="Tahoma"/>
            <family val="2"/>
          </rPr>
          <t>Cem Dener:</t>
        </r>
        <r>
          <rPr>
            <sz val="9"/>
            <color indexed="81"/>
            <rFont val="Tahoma"/>
            <family val="2"/>
          </rPr>
          <t xml:space="preserve">
Fragile and Conflict Situation (FCS) 2021 data
http://pubdocs.worldbank.org/en/888211594267968803/FCSList-FY21.pdf</t>
        </r>
      </text>
    </comment>
    <comment ref="FA2" authorId="0" shapeId="0" xr:uid="{0EAB8C78-4265-41A3-AF43-1029F0523730}">
      <text>
        <r>
          <rPr>
            <b/>
            <sz val="9"/>
            <color indexed="81"/>
            <rFont val="Tahoma"/>
            <family val="2"/>
          </rPr>
          <t>Cem Dener:</t>
        </r>
        <r>
          <rPr>
            <sz val="9"/>
            <color indexed="81"/>
            <rFont val="Tahoma"/>
            <family val="2"/>
          </rPr>
          <t xml:space="preserve">
Natural resource rich:
Resource revenues &gt; 20% GDP</t>
        </r>
      </text>
    </comment>
    <comment ref="FB2" authorId="0" shapeId="0" xr:uid="{16BEF9A4-C669-4971-A545-249A29C7DE71}">
      <text>
        <r>
          <rPr>
            <b/>
            <sz val="9"/>
            <color indexed="81"/>
            <rFont val="Tahoma"/>
            <family val="2"/>
          </rPr>
          <t>Cem Dener:</t>
        </r>
        <r>
          <rPr>
            <sz val="9"/>
            <color indexed="81"/>
            <rFont val="Tahoma"/>
            <family val="2"/>
          </rPr>
          <t xml:space="preserve">
Select countries:
Population less than 0.5 million</t>
        </r>
      </text>
    </comment>
    <comment ref="FF2" authorId="0" shapeId="0" xr:uid="{CECF4B63-5CF5-4B42-8517-AC51AD8ACC08}">
      <text>
        <r>
          <rPr>
            <b/>
            <sz val="9"/>
            <color indexed="81"/>
            <rFont val="Tahoma"/>
            <family val="2"/>
          </rPr>
          <t>Cem Dener:</t>
        </r>
        <r>
          <rPr>
            <sz val="9"/>
            <color indexed="81"/>
            <rFont val="Tahoma"/>
            <family val="2"/>
          </rPr>
          <t xml:space="preserve">
WBG Lending Category:
IDA
IBRD
Blend
..</t>
        </r>
      </text>
    </comment>
    <comment ref="FG2" authorId="0" shapeId="0" xr:uid="{AE71B386-52A0-4E7D-B883-72EE6494C14D}">
      <text>
        <r>
          <rPr>
            <b/>
            <sz val="9"/>
            <color indexed="81"/>
            <rFont val="Tahoma"/>
            <family val="2"/>
          </rPr>
          <t>Cem Dener:</t>
        </r>
        <r>
          <rPr>
            <sz val="9"/>
            <color indexed="81"/>
            <rFont val="Tahoma"/>
            <family val="2"/>
          </rPr>
          <t xml:space="preserve">
WBG Other Categories
HIPC Heavily Indebted Poor Countries
EMU  European Monetary Union</t>
        </r>
      </text>
    </comment>
    <comment ref="FH2" authorId="0" shapeId="0" xr:uid="{2E1D5892-BB0A-4635-96B6-7F9B6E774E5A}">
      <text>
        <r>
          <rPr>
            <b/>
            <sz val="9"/>
            <color rgb="FF000000"/>
            <rFont val="Tahoma"/>
            <family val="2"/>
          </rPr>
          <t xml:space="preserve">Digital Governance Maturity:
</t>
        </r>
        <r>
          <rPr>
            <sz val="9"/>
            <color rgb="FF000000"/>
            <rFont val="Tahoma"/>
            <family val="2"/>
          </rPr>
          <t xml:space="preserve">A= Optimized / Sustained  (3.0 - 4.0)
B= Proactive / Operational (2.0 - 2.9)
C= Reactive / Discovery     (1.0 - 1.9)
D= Basic / Nascent            (0.0 - 0.9)
</t>
        </r>
      </text>
    </comment>
    <comment ref="FI2" authorId="0" shapeId="0" xr:uid="{A1CB4A79-10FE-47C9-B6BA-A55021C53CA6}">
      <text>
        <r>
          <rPr>
            <b/>
            <sz val="9"/>
            <color rgb="FF000000"/>
            <rFont val="Tahoma"/>
            <family val="2"/>
          </rPr>
          <t xml:space="preserve">Digital Governance Maturity:
</t>
        </r>
        <r>
          <rPr>
            <sz val="9"/>
            <color rgb="FF000000"/>
            <rFont val="Tahoma"/>
            <family val="2"/>
          </rPr>
          <t>1= Basic / Nascent            (0.0 - 0.9)
2= Reactive / Discovery     (1.0 - 1.9)
3= Proactive / Operational (2.0 - 2.9)
4= Optimized / Sustained  (3.0 - 4.0)</t>
        </r>
      </text>
    </comment>
    <comment ref="FM2" authorId="0" shapeId="0" xr:uid="{CF5439FD-B703-462D-9D34-DC6D5518688E}">
      <text>
        <r>
          <rPr>
            <b/>
            <sz val="9"/>
            <color rgb="FF000000"/>
            <rFont val="Tahoma"/>
            <family val="2"/>
          </rPr>
          <t>Cem Dener:</t>
        </r>
        <r>
          <rPr>
            <sz val="9"/>
            <color rgb="FF000000"/>
            <rFont val="Tahoma"/>
            <family val="2"/>
          </rPr>
          <t xml:space="preserve">
Is there a government entity in charge of data governance or data management?
0= No
1= In progress/planned or partial focus to data governance under Open Data initiative
2= Yes (established)</t>
        </r>
      </text>
    </comment>
    <comment ref="FN2" authorId="0" shapeId="0" xr:uid="{89A76A9B-85EF-4258-9B11-622037A6D12C}">
      <text>
        <r>
          <rPr>
            <b/>
            <sz val="9"/>
            <color indexed="81"/>
            <rFont val="Tahoma"/>
            <family val="2"/>
          </rPr>
          <t>Cem Dener:</t>
        </r>
        <r>
          <rPr>
            <sz val="9"/>
            <color indexed="81"/>
            <rFont val="Tahoma"/>
            <family val="2"/>
          </rPr>
          <t xml:space="preserve">
Data governance institution was established in:
Year</t>
        </r>
      </text>
    </comment>
    <comment ref="FQ2" authorId="0" shapeId="0" xr:uid="{356049DD-5B06-4230-A6D2-FB3F65396356}">
      <text>
        <r>
          <rPr>
            <b/>
            <sz val="9"/>
            <color rgb="FF000000"/>
            <rFont val="Tahoma"/>
            <family val="2"/>
          </rPr>
          <t>Cem Dener:</t>
        </r>
        <r>
          <rPr>
            <sz val="9"/>
            <color rgb="FF000000"/>
            <rFont val="Tahoma"/>
            <family val="2"/>
          </rPr>
          <t xml:space="preserve">
Type of data governance institution:
0 = No DG institution yet
1 = Part of another Gov institution
2 = Separate DG institution
</t>
        </r>
      </text>
    </comment>
    <comment ref="FR2" authorId="0" shapeId="0" xr:uid="{6BBAB896-F83A-4D1D-AC3E-A734274CAE2E}">
      <text>
        <r>
          <rPr>
            <b/>
            <sz val="9"/>
            <color rgb="FF000000"/>
            <rFont val="Tahoma"/>
            <family val="2"/>
          </rPr>
          <t>Cem Dener:</t>
        </r>
        <r>
          <rPr>
            <sz val="9"/>
            <color rgb="FF000000"/>
            <rFont val="Tahoma"/>
            <family val="2"/>
          </rPr>
          <t xml:space="preserve">
Data governance implementation arrangements:
-  = No DG institution yet
H = Holistic DG approach; Central body for DG supporting all entities.
M = Multilevel DG approach; Central or Federal agency for guidelines; DG impl by each federal/state entity separately
</t>
        </r>
      </text>
    </comment>
    <comment ref="FS2" authorId="0" shapeId="0" xr:uid="{8EABD520-F6CB-4D82-805A-137BED6E9D1D}">
      <text>
        <r>
          <rPr>
            <b/>
            <sz val="9"/>
            <color indexed="81"/>
            <rFont val="Tahoma"/>
            <family val="2"/>
          </rPr>
          <t>Cem Dener:</t>
        </r>
        <r>
          <rPr>
            <sz val="9"/>
            <color indexed="81"/>
            <rFont val="Tahoma"/>
            <family val="2"/>
          </rPr>
          <t xml:space="preserve">
Is there a data governance policy or 
national data strategy?
0= No
1= In draft mode / Planned / As a part of ICT policy/strategy
2= Approved and in use</t>
        </r>
      </text>
    </comment>
    <comment ref="FT2" authorId="0" shapeId="0" xr:uid="{E91576E6-5DF2-4329-9B6D-300D1CB7C585}">
      <text>
        <r>
          <rPr>
            <b/>
            <sz val="9"/>
            <color indexed="81"/>
            <rFont val="Tahoma"/>
            <family val="2"/>
          </rPr>
          <t>Cem Dener:</t>
        </r>
        <r>
          <rPr>
            <sz val="9"/>
            <color indexed="81"/>
            <rFont val="Tahoma"/>
            <family val="2"/>
          </rPr>
          <t xml:space="preserve">
The latest data governance policy was approved in:
Year </t>
        </r>
      </text>
    </comment>
    <comment ref="FV2" authorId="0" shapeId="0" xr:uid="{2AA93219-4458-49D3-B09F-41EC6D148714}">
      <text>
        <r>
          <rPr>
            <b/>
            <sz val="9"/>
            <color indexed="81"/>
            <rFont val="Tahoma"/>
            <family val="2"/>
          </rPr>
          <t>Cem Dener:</t>
        </r>
        <r>
          <rPr>
            <sz val="9"/>
            <color indexed="81"/>
            <rFont val="Tahoma"/>
            <family val="2"/>
          </rPr>
          <t xml:space="preserve">
Is there a data governance or data management rules/regulation for public sector?
0= No
1= In draft / Planned
2= Approved and in use</t>
        </r>
      </text>
    </comment>
    <comment ref="FW2" authorId="0" shapeId="0" xr:uid="{65932463-5977-4612-8FD6-B09B94DB1F94}">
      <text>
        <r>
          <rPr>
            <b/>
            <sz val="9"/>
            <color indexed="81"/>
            <rFont val="Tahoma"/>
            <family val="2"/>
          </rPr>
          <t>Cem Dener:</t>
        </r>
        <r>
          <rPr>
            <sz val="9"/>
            <color indexed="81"/>
            <rFont val="Tahoma"/>
            <family val="2"/>
          </rPr>
          <t xml:space="preserve">
The latest data governance rules/regs was approved in:
Year </t>
        </r>
      </text>
    </comment>
    <comment ref="FY2" authorId="0" shapeId="0" xr:uid="{5DD568D2-944F-42CE-AAF8-CC01DA40E023}">
      <text>
        <r>
          <rPr>
            <b/>
            <sz val="9"/>
            <color indexed="81"/>
            <rFont val="Tahoma"/>
            <family val="2"/>
          </rPr>
          <t>Cem Dener:</t>
        </r>
        <r>
          <rPr>
            <sz val="9"/>
            <color indexed="81"/>
            <rFont val="Tahoma"/>
            <family val="2"/>
          </rPr>
          <t xml:space="preserve">
Is there a government cloud (shared platform)?
0= No
1= Planned / Cloud strategy
2= Yes (in use)</t>
        </r>
      </text>
    </comment>
    <comment ref="FZ2" authorId="0" shapeId="0" xr:uid="{FFE3D23B-81BA-45A2-A62E-1EFB06849566}">
      <text>
        <r>
          <rPr>
            <b/>
            <sz val="9"/>
            <color indexed="81"/>
            <rFont val="Tahoma"/>
            <family val="2"/>
          </rPr>
          <t>Cem Dener:</t>
        </r>
        <r>
          <rPr>
            <sz val="9"/>
            <color indexed="81"/>
            <rFont val="Tahoma"/>
            <family val="2"/>
          </rPr>
          <t xml:space="preserve">
Government cloud is available since:
Year</t>
        </r>
      </text>
    </comment>
    <comment ref="GC2" authorId="0" shapeId="0" xr:uid="{E38C2F3C-F147-40F3-BB13-2CC9EE76214E}">
      <text>
        <r>
          <rPr>
            <b/>
            <sz val="9"/>
            <color indexed="81"/>
            <rFont val="Tahoma"/>
            <family val="2"/>
          </rPr>
          <t>Cem Dener:</t>
        </r>
        <r>
          <rPr>
            <sz val="9"/>
            <color indexed="81"/>
            <rFont val="Tahoma"/>
            <family val="2"/>
          </rPr>
          <t xml:space="preserve">
Is there a government enterprise architecture?
0= No
1= In draft / Planned
2= Partially implemented
3= Yes (in use)</t>
        </r>
      </text>
    </comment>
    <comment ref="GD2" authorId="0" shapeId="0" xr:uid="{D7CDDC36-A9D6-4406-BA8D-C26698F0604B}">
      <text>
        <r>
          <rPr>
            <b/>
            <sz val="9"/>
            <color indexed="81"/>
            <rFont val="Tahoma"/>
            <family val="2"/>
          </rPr>
          <t>Cem Dener:</t>
        </r>
        <r>
          <rPr>
            <sz val="9"/>
            <color indexed="81"/>
            <rFont val="Tahoma"/>
            <family val="2"/>
          </rPr>
          <t xml:space="preserve">
GEA is being used since:
Year</t>
        </r>
      </text>
    </comment>
    <comment ref="GG2" authorId="0" shapeId="0" xr:uid="{17465F44-094D-46AF-AACA-60D86652A2D1}">
      <text>
        <r>
          <rPr>
            <b/>
            <sz val="9"/>
            <color indexed="81"/>
            <rFont val="Tahoma"/>
            <family val="2"/>
          </rPr>
          <t>Cem Dener:</t>
        </r>
        <r>
          <rPr>
            <sz val="9"/>
            <color indexed="81"/>
            <rFont val="Tahoma"/>
            <family val="2"/>
          </rPr>
          <t xml:space="preserve">
Is there a government service bus / interoperability platform in place?
0= No
1= Planned / In progress
2= Yes (not mandatory)
3= Yes (mandatory for all gov institutions)</t>
        </r>
      </text>
    </comment>
    <comment ref="GH2" authorId="0" shapeId="0" xr:uid="{29EBFE22-FDA4-4B2F-9F73-F4D113E0C31B}">
      <text>
        <r>
          <rPr>
            <b/>
            <sz val="9"/>
            <color indexed="81"/>
            <rFont val="Tahoma"/>
            <family val="2"/>
          </rPr>
          <t>Cem Dener:</t>
        </r>
        <r>
          <rPr>
            <sz val="9"/>
            <color indexed="81"/>
            <rFont val="Tahoma"/>
            <family val="2"/>
          </rPr>
          <t xml:space="preserve">
Interoperability platform is established in:
Year</t>
        </r>
      </text>
    </comment>
    <comment ref="GK2" authorId="0" shapeId="0" xr:uid="{F94220F6-7822-4904-BFA2-742AA5D6AEDE}">
      <text>
        <r>
          <rPr>
            <b/>
            <sz val="9"/>
            <color indexed="81"/>
            <rFont val="Tahoma"/>
            <family val="2"/>
          </rPr>
          <t>Cem Dener:</t>
        </r>
        <r>
          <rPr>
            <sz val="9"/>
            <color indexed="81"/>
            <rFont val="Tahoma"/>
            <family val="2"/>
          </rPr>
          <t xml:space="preserve">
Is there a government cybersecurity agency in place?
0= No
1= Planned / Establishment in progress
2= Yes (established and operational)</t>
        </r>
      </text>
    </comment>
    <comment ref="GL2" authorId="0" shapeId="0" xr:uid="{932D1B1C-54ED-4B21-BC69-0F0328DA839D}">
      <text>
        <r>
          <rPr>
            <b/>
            <sz val="9"/>
            <color indexed="81"/>
            <rFont val="Tahoma"/>
            <family val="2"/>
          </rPr>
          <t>Cem Dener:</t>
        </r>
        <r>
          <rPr>
            <sz val="9"/>
            <color indexed="81"/>
            <rFont val="Tahoma"/>
            <family val="2"/>
          </rPr>
          <t xml:space="preserve">
Cybersecurity agency established in:
Year</t>
        </r>
      </text>
    </comment>
    <comment ref="GO2" authorId="0" shapeId="0" xr:uid="{DF730F14-27CD-4B75-B677-62EF66EA2EB4}">
      <text>
        <r>
          <rPr>
            <b/>
            <sz val="9"/>
            <color indexed="81"/>
            <rFont val="Tahoma"/>
            <family val="2"/>
          </rPr>
          <t>Cem Dener:</t>
        </r>
        <r>
          <rPr>
            <sz val="9"/>
            <color indexed="81"/>
            <rFont val="Tahoma"/>
            <family val="2"/>
          </rPr>
          <t xml:space="preserve">
Is there a national platform that allow citizens to participate in policy decision-making?
0= No
1= Yes</t>
        </r>
      </text>
    </comment>
    <comment ref="GP2" authorId="0" shapeId="0" xr:uid="{33611A93-BF7E-4EF1-9A16-B9A44123F29E}">
      <text>
        <r>
          <rPr>
            <b/>
            <sz val="9"/>
            <color indexed="81"/>
            <rFont val="Tahoma"/>
            <family val="2"/>
          </rPr>
          <t>Cem Dener:</t>
        </r>
        <r>
          <rPr>
            <sz val="9"/>
            <color indexed="81"/>
            <rFont val="Tahoma"/>
            <family val="2"/>
          </rPr>
          <t xml:space="preserve">
If Yes, URL of the citizen participation web site</t>
        </r>
      </text>
    </comment>
    <comment ref="GQ2" authorId="0" shapeId="0" xr:uid="{766AAA45-92DB-4A1F-AC80-DAFAA2691674}">
      <text>
        <r>
          <rPr>
            <b/>
            <sz val="9"/>
            <color indexed="81"/>
            <rFont val="Tahoma"/>
            <family val="2"/>
          </rPr>
          <t>Cem Dener:</t>
        </r>
        <r>
          <rPr>
            <sz val="9"/>
            <color indexed="81"/>
            <rFont val="Tahoma"/>
            <family val="2"/>
          </rPr>
          <t xml:space="preserve">
Is it for petition?
0= No
1= Yes</t>
        </r>
      </text>
    </comment>
    <comment ref="GR2" authorId="0" shapeId="0" xr:uid="{3F86AB22-226B-411F-8327-1E5E5DA16012}">
      <text>
        <r>
          <rPr>
            <b/>
            <sz val="9"/>
            <color indexed="81"/>
            <rFont val="Tahoma"/>
            <family val="2"/>
          </rPr>
          <t>Cem Dener:</t>
        </r>
        <r>
          <rPr>
            <sz val="9"/>
            <color indexed="81"/>
            <rFont val="Tahoma"/>
            <family val="2"/>
          </rPr>
          <t xml:space="preserve">
Are citizens’ inputs publicly available on the platform?
0= No
1= Yes</t>
        </r>
      </text>
    </comment>
    <comment ref="GS2" authorId="0" shapeId="0" xr:uid="{B1368E27-D79A-4E80-977E-D34E03423D25}">
      <text>
        <r>
          <rPr>
            <b/>
            <sz val="9"/>
            <color indexed="81"/>
            <rFont val="Tahoma"/>
            <family val="2"/>
          </rPr>
          <t>Cem Dener:</t>
        </r>
        <r>
          <rPr>
            <sz val="9"/>
            <color indexed="81"/>
            <rFont val="Tahoma"/>
            <family val="2"/>
          </rPr>
          <t xml:space="preserve">
Does the platform allow citizens to provide feedback anonymously?
0= No
1= Yes</t>
        </r>
      </text>
    </comment>
    <comment ref="GT2" authorId="0" shapeId="0" xr:uid="{D35EDF47-0F32-44D0-882D-A2E22F3DB5C2}">
      <text>
        <r>
          <rPr>
            <b/>
            <sz val="9"/>
            <color indexed="81"/>
            <rFont val="Tahoma"/>
            <family val="2"/>
          </rPr>
          <t>Cem Dener:</t>
        </r>
        <r>
          <rPr>
            <sz val="9"/>
            <color indexed="81"/>
            <rFont val="Tahoma"/>
            <family val="2"/>
          </rPr>
          <t xml:space="preserve">
Is government response publicly available on the platform?
0= No
1= Yes</t>
        </r>
      </text>
    </comment>
    <comment ref="GU2" authorId="0" shapeId="0" xr:uid="{4FF26334-ABBB-4E0F-9944-30937246E1FB}">
      <text>
        <r>
          <rPr>
            <b/>
            <sz val="9"/>
            <color indexed="81"/>
            <rFont val="Tahoma"/>
            <family val="2"/>
          </rPr>
          <t>Cem Dener:</t>
        </r>
        <r>
          <rPr>
            <sz val="9"/>
            <color indexed="81"/>
            <rFont val="Tahoma"/>
            <family val="2"/>
          </rPr>
          <t xml:space="preserve">
Are there government platforms / Grievance Redress Management mechanisms (e.g., website, app) that allow citizens to provide feedback (e.g., complaints, complements, suggestions, information requests) directly to government on service delivery and gov performance?
0= No
1= Yes</t>
        </r>
      </text>
    </comment>
    <comment ref="GV2" authorId="0" shapeId="0" xr:uid="{2E22B944-CED8-4CD8-A703-1115D4236AF4}">
      <text>
        <r>
          <rPr>
            <b/>
            <sz val="9"/>
            <color indexed="81"/>
            <rFont val="Tahoma"/>
            <family val="2"/>
          </rPr>
          <t>Cem Dener:</t>
        </r>
        <r>
          <rPr>
            <sz val="9"/>
            <color indexed="81"/>
            <rFont val="Tahoma"/>
            <family val="2"/>
          </rPr>
          <t xml:space="preserve">
If Yes, URL of the citizen feedback / GRM web site</t>
        </r>
      </text>
    </comment>
    <comment ref="GW2" authorId="0" shapeId="0" xr:uid="{FFFC9D16-BB70-438F-BEFB-3E82DCCEE6BA}">
      <text>
        <r>
          <rPr>
            <b/>
            <sz val="9"/>
            <color indexed="81"/>
            <rFont val="Tahoma"/>
            <family val="2"/>
          </rPr>
          <t>Cem Dener:</t>
        </r>
        <r>
          <rPr>
            <sz val="9"/>
            <color indexed="81"/>
            <rFont val="Tahoma"/>
            <family val="2"/>
          </rPr>
          <t xml:space="preserve">
Does the government make the service standards (e.g., response time and procedure) available to the public?
0= No
1= Yes</t>
        </r>
      </text>
    </comment>
    <comment ref="GX2" authorId="0" shapeId="0" xr:uid="{852020E8-13BB-42BD-88E1-1790FC42F9BF}">
      <text>
        <r>
          <rPr>
            <b/>
            <sz val="9"/>
            <color indexed="81"/>
            <rFont val="Tahoma"/>
            <family val="2"/>
          </rPr>
          <t>Cem Dener:</t>
        </r>
        <r>
          <rPr>
            <sz val="9"/>
            <color indexed="81"/>
            <rFont val="Tahoma"/>
            <family val="2"/>
          </rPr>
          <t xml:space="preserve">
Are these platforms universally accessible or provides support for users with disabilities (e.g., availability of voice command)?
0= No
1= Yes</t>
        </r>
      </text>
    </comment>
    <comment ref="GY2" authorId="0" shapeId="0" xr:uid="{75D6F1F0-0CBC-493A-8C7C-A8B35BDE2B65}">
      <text>
        <r>
          <rPr>
            <b/>
            <sz val="9"/>
            <color indexed="81"/>
            <rFont val="Tahoma"/>
            <family val="2"/>
          </rPr>
          <t>Cem Dener:</t>
        </r>
        <r>
          <rPr>
            <sz val="9"/>
            <color indexed="81"/>
            <rFont val="Tahoma"/>
            <family val="2"/>
          </rPr>
          <t xml:space="preserve">
Does the government publish its citizen engagement performance and relevant statistics?
0= No
1= Yes</t>
        </r>
      </text>
    </comment>
    <comment ref="GZ2" authorId="0" shapeId="0" xr:uid="{10D766C0-0A20-4ED4-83DD-A63169890F91}">
      <text>
        <r>
          <rPr>
            <b/>
            <sz val="9"/>
            <color indexed="81"/>
            <rFont val="Tahoma"/>
            <family val="2"/>
          </rPr>
          <t>Cem Dener:</t>
        </r>
        <r>
          <rPr>
            <sz val="9"/>
            <color indexed="81"/>
            <rFont val="Tahoma"/>
            <family val="2"/>
          </rPr>
          <t xml:space="preserve">
If Yes, URL of the government responsiveness performance response web site
</t>
        </r>
      </text>
    </comment>
    <comment ref="HB2" authorId="3" shapeId="0" xr:uid="{70D309E3-6B55-41E8-A758-F22AE86314DC}">
      <text>
        <r>
          <rPr>
            <sz val="9"/>
            <color indexed="81"/>
            <rFont val="Tahoma"/>
            <family val="2"/>
          </rPr>
          <t>Legal system (main characteristics of the current llegal system):
1 : Civil
2 : Common
3 : Religious</t>
        </r>
      </text>
    </comment>
    <comment ref="HC2" authorId="0" shapeId="0" xr:uid="{BF3B1BAD-9645-4D01-8E27-0DFB7C500ECC}">
      <text>
        <r>
          <rPr>
            <b/>
            <sz val="9"/>
            <color indexed="81"/>
            <rFont val="Tahoma"/>
            <family val="2"/>
          </rPr>
          <t>Cem Dener:</t>
        </r>
        <r>
          <rPr>
            <sz val="9"/>
            <color indexed="81"/>
            <rFont val="Tahoma"/>
            <family val="2"/>
          </rPr>
          <t xml:space="preserve">
Is there a data protection law?
0= No
1= Draft / Consultations in progress
2= Yes (effective)</t>
        </r>
      </text>
    </comment>
    <comment ref="HH2" authorId="0" shapeId="0" xr:uid="{8C05CE5F-4EF4-4FAF-B42C-43AC906BC8B4}">
      <text>
        <r>
          <rPr>
            <b/>
            <sz val="9"/>
            <color indexed="81"/>
            <rFont val="Tahoma"/>
            <family val="2"/>
          </rPr>
          <t>Cem Dener:</t>
        </r>
        <r>
          <rPr>
            <sz val="9"/>
            <color indexed="81"/>
            <rFont val="Tahoma"/>
            <family val="2"/>
          </rPr>
          <t xml:space="preserve">
Is there a data protection authority?
0= No
1= Not established yet (visible in law)
2= Yes</t>
        </r>
      </text>
    </comment>
    <comment ref="HL2" authorId="0" shapeId="0" xr:uid="{6C397158-58EA-454C-A0D4-A44BCB6D3BB4}">
      <text>
        <r>
          <rPr>
            <b/>
            <sz val="9"/>
            <color indexed="81"/>
            <rFont val="Tahoma"/>
            <family val="2"/>
          </rPr>
          <t>Cem Dener:</t>
        </r>
        <r>
          <rPr>
            <sz val="9"/>
            <color indexed="81"/>
            <rFont val="Tahoma"/>
            <family val="2"/>
          </rPr>
          <t xml:space="preserve">
Is there a Right to Information Law?
0= No
1= Drafted/Consultation in progress
2= Yes (effective)</t>
        </r>
      </text>
    </comment>
    <comment ref="HO2" authorId="0" shapeId="0" xr:uid="{0348634F-269A-486E-9FFE-5A9057458F1B}">
      <text>
        <r>
          <rPr>
            <b/>
            <sz val="9"/>
            <color indexed="81"/>
            <rFont val="Tahoma"/>
            <family val="2"/>
          </rPr>
          <t>Cem Dener:</t>
        </r>
        <r>
          <rPr>
            <sz val="9"/>
            <color indexed="81"/>
            <rFont val="Tahoma"/>
            <family val="2"/>
          </rPr>
          <t xml:space="preserve">
Is there a government data classification policy/directive?
- = Unknown
0 = No
1 = Yes</t>
        </r>
      </text>
    </comment>
    <comment ref="HP2" authorId="0" shapeId="0" xr:uid="{124584C8-04A1-407A-AB1F-9337D228C36E}">
      <text>
        <r>
          <rPr>
            <b/>
            <sz val="9"/>
            <color indexed="81"/>
            <rFont val="Tahoma"/>
            <family val="2"/>
          </rPr>
          <t>Cem Dener:</t>
        </r>
        <r>
          <rPr>
            <sz val="9"/>
            <color indexed="81"/>
            <rFont val="Tahoma"/>
            <family val="2"/>
          </rPr>
          <t xml:space="preserve">
Is it mandatory to use the common data classification categories across all government database applications or document management systems?
- = Unknown
0 = No
1 = Yes</t>
        </r>
      </text>
    </comment>
    <comment ref="HQ2" authorId="0" shapeId="0" xr:uid="{F302A85E-95AE-4BE1-9394-FF486856BDD6}">
      <text>
        <r>
          <rPr>
            <b/>
            <sz val="9"/>
            <color indexed="81"/>
            <rFont val="Tahoma"/>
            <family val="2"/>
          </rPr>
          <t>Cem Dener:</t>
        </r>
        <r>
          <rPr>
            <sz val="9"/>
            <color indexed="81"/>
            <rFont val="Tahoma"/>
            <family val="2"/>
          </rPr>
          <t xml:space="preserve">
Are there standard data classification categories in public sector?
- = Unknown
0 = No
1 = Yes, but not mandatory
2 = Yes, enforced (Mandatory)</t>
        </r>
      </text>
    </comment>
    <comment ref="HR2" authorId="0" shapeId="0" xr:uid="{E57B2BE7-D430-433B-9691-A4960DAA24CE}">
      <text>
        <r>
          <rPr>
            <b/>
            <sz val="9"/>
            <color indexed="81"/>
            <rFont val="Tahoma"/>
            <family val="2"/>
          </rPr>
          <t>Cem Dener:</t>
        </r>
        <r>
          <rPr>
            <sz val="9"/>
            <color indexed="81"/>
            <rFont val="Tahoma"/>
            <family val="2"/>
          </rPr>
          <t xml:space="preserve">
Is there a data protection/privacy law of general application explicitly governing the use, collection, and processing of governing personal data (including sensitive data) and PII (“personal data”)?
- = Unknown / no data
0 to 1 = WDR survey score</t>
        </r>
      </text>
    </comment>
    <comment ref="HS2" authorId="0" shapeId="0" xr:uid="{DDB5835E-F38E-4BBA-B01E-8E5E61387385}">
      <text>
        <r>
          <rPr>
            <b/>
            <sz val="9"/>
            <color indexed="81"/>
            <rFont val="Tahoma"/>
            <family val="2"/>
          </rPr>
          <t>Cem Dener:</t>
        </r>
        <r>
          <rPr>
            <sz val="9"/>
            <color indexed="81"/>
            <rFont val="Tahoma"/>
            <family val="2"/>
          </rPr>
          <t xml:space="preserve">
Has Right to Information/Access to Information (ATI) legislation been passed that grants individuals the right to request access to government records or data?
- = Unknown / no data
0 to 1 = WDR survey score</t>
        </r>
      </text>
    </comment>
    <comment ref="HT2" authorId="0" shapeId="0" xr:uid="{6090D11C-CA14-4C22-81EC-56DFF142F74E}">
      <text>
        <r>
          <rPr>
            <b/>
            <sz val="9"/>
            <color indexed="81"/>
            <rFont val="Tahoma"/>
            <family val="2"/>
          </rPr>
          <t>Cem Dener:</t>
        </r>
        <r>
          <rPr>
            <sz val="9"/>
            <color indexed="81"/>
            <rFont val="Tahoma"/>
            <family val="2"/>
          </rPr>
          <t xml:space="preserve">
Does the country have arrangements with foreign countries or multinational entities or schemes, including decisions of domestic and foreign bodies or agencies, to require, permit or limit transfers of personal data between countries? 
- = Unknown / no data
0 to 1 = WDR survey score</t>
        </r>
      </text>
    </comment>
    <comment ref="HU2" authorId="0" shapeId="0" xr:uid="{9EE952DD-F08A-4D02-814B-F66653940C9B}">
      <text>
        <r>
          <rPr>
            <b/>
            <sz val="9"/>
            <color indexed="81"/>
            <rFont val="Tahoma"/>
            <family val="2"/>
          </rPr>
          <t>Cem Dener:</t>
        </r>
        <r>
          <rPr>
            <sz val="9"/>
            <color indexed="81"/>
            <rFont val="Tahoma"/>
            <family val="2"/>
          </rPr>
          <t xml:space="preserve">
Does the law include a provision regulating confidentiality or third-party rights in non-personal government data (e.g. company registers, business data underlying official statistics)?
- = Unknown / no data
0 to 1 = WDR survey score</t>
        </r>
      </text>
    </comment>
    <comment ref="HV2" authorId="0" shapeId="0" xr:uid="{5AB5A9B6-9A30-4201-B6EA-0B90DCA3B0B3}">
      <text>
        <r>
          <rPr>
            <b/>
            <sz val="9"/>
            <color indexed="81"/>
            <rFont val="Tahoma"/>
            <family val="2"/>
          </rPr>
          <t>Cem Dener:</t>
        </r>
        <r>
          <rPr>
            <sz val="9"/>
            <color indexed="81"/>
            <rFont val="Tahoma"/>
            <family val="2"/>
          </rPr>
          <t xml:space="preserve">
Is there a law/regulation that addresses data archiving and digital preservation?
- = Unknown / No data
0 = No
1 = Yes</t>
        </r>
      </text>
    </comment>
    <comment ref="HW2" authorId="0" shapeId="0" xr:uid="{F16D4EA9-446C-433F-A30B-09FD93B236FC}">
      <text>
        <r>
          <rPr>
            <b/>
            <sz val="9"/>
            <color indexed="81"/>
            <rFont val="Tahoma"/>
            <family val="2"/>
          </rPr>
          <t>Cem Dener:</t>
        </r>
        <r>
          <rPr>
            <sz val="9"/>
            <color indexed="81"/>
            <rFont val="Tahoma"/>
            <family val="2"/>
          </rPr>
          <t xml:space="preserve">
Is there an Open Data Act or open data policy applicable across the entire public sector? 
- = Unknown / No data
0 = No
1 = Planned/Draft
2 = Yes</t>
        </r>
      </text>
    </comment>
    <comment ref="HX2" authorId="0" shapeId="0" xr:uid="{65629180-CBE4-4F3C-AF2A-55D1FDD86F3C}">
      <text>
        <r>
          <rPr>
            <b/>
            <sz val="9"/>
            <color indexed="81"/>
            <rFont val="Tahoma"/>
            <family val="2"/>
          </rPr>
          <t>Cem Dener:</t>
        </r>
        <r>
          <rPr>
            <sz val="9"/>
            <color indexed="81"/>
            <rFont val="Tahoma"/>
            <family val="2"/>
          </rPr>
          <t xml:space="preserve">
Does any law or regulation require that persons or entities collecting and using personal data take responsibility for and be capable of demonstrating compliance with applicable data protection requirements? 
- = Unknown / No data
0 = No
1 = Yes
</t>
        </r>
      </text>
    </comment>
    <comment ref="HY2" authorId="0" shapeId="0" xr:uid="{326BDB7D-4BA5-4643-B7F6-C644C70B529B}">
      <text>
        <r>
          <rPr>
            <b/>
            <sz val="9"/>
            <color indexed="81"/>
            <rFont val="Tahoma"/>
            <family val="2"/>
          </rPr>
          <t>Cem Dener:</t>
        </r>
        <r>
          <rPr>
            <sz val="9"/>
            <color indexed="81"/>
            <rFont val="Tahoma"/>
            <family val="2"/>
          </rPr>
          <t xml:space="preserve">
Does any policy, law or regulation require data processors to incorporate technical and organizational privacy-by-design or privacy-by-default principles or use privacy-enhancing technologies (PETs) in the design and implementation of processing systems?
- = Unknown / no data
0 to 1 = WDR survey score</t>
        </r>
      </text>
    </comment>
    <comment ref="HZ2" authorId="0" shapeId="0" xr:uid="{66FF8D9C-5E77-4F7C-9735-6A8D4BD99370}">
      <text>
        <r>
          <rPr>
            <b/>
            <sz val="9"/>
            <color indexed="81"/>
            <rFont val="Tahoma"/>
            <family val="2"/>
          </rPr>
          <t>Cem Dener:</t>
        </r>
        <r>
          <rPr>
            <sz val="9"/>
            <color indexed="81"/>
            <rFont val="Tahoma"/>
            <family val="2"/>
          </rPr>
          <t xml:space="preserve">
Do individuals have the right to obtain their data processed by a controller in a structured, commonly used and machine-readable format?
- = Unknown / No data
0 = No
1 = Yes</t>
        </r>
      </text>
    </comment>
    <comment ref="IA2" authorId="0" shapeId="0" xr:uid="{5AED7E32-FF2F-4817-9DC6-7F0F0A5A9EE4}">
      <text>
        <r>
          <rPr>
            <b/>
            <sz val="9"/>
            <color indexed="81"/>
            <rFont val="Tahoma"/>
            <family val="2"/>
          </rPr>
          <t>Cem Dener:</t>
        </r>
        <r>
          <rPr>
            <sz val="9"/>
            <color indexed="81"/>
            <rFont val="Tahoma"/>
            <family val="2"/>
          </rPr>
          <t xml:space="preserve">
Is there a law on legal equivalence between paper-based and electronic communications, contracts, signatures and records?
- = Unknown / no data
0 to 1 = WDR survey score</t>
        </r>
      </text>
    </comment>
    <comment ref="IB2" authorId="0" shapeId="0" xr:uid="{242BF894-4A1F-4FB4-916A-CCF0A122EBF4}">
      <text>
        <r>
          <rPr>
            <b/>
            <sz val="9"/>
            <color indexed="81"/>
            <rFont val="Tahoma"/>
            <family val="2"/>
          </rPr>
          <t>Cem Dener:</t>
        </r>
        <r>
          <rPr>
            <sz val="9"/>
            <color indexed="81"/>
            <rFont val="Tahoma"/>
            <family val="2"/>
          </rPr>
          <t xml:space="preserve">
Does any law, regulation or policy provide for the creation of a cyber-security strategy, infrastructure and institutions to identify, investigate, and address cyber-security threats?
- = Unknown / no data
0 to 1 = WDR survey score</t>
        </r>
      </text>
    </comment>
    <comment ref="IC2" authorId="0" shapeId="0" xr:uid="{CD1F3E35-730E-446F-9475-278A11829F1A}">
      <text>
        <r>
          <rPr>
            <b/>
            <sz val="9"/>
            <color indexed="81"/>
            <rFont val="Tahoma"/>
            <family val="2"/>
          </rPr>
          <t>Cem Dener:</t>
        </r>
        <r>
          <rPr>
            <sz val="9"/>
            <color indexed="81"/>
            <rFont val="Tahoma"/>
            <family val="2"/>
          </rPr>
          <t xml:space="preserve">
Are governmental/official entities mandated to use common technical standards (e.g. “FAIR”) that enable interoperability of systems, registries, data bases?
- = Unknown / no data
0 to 1 = WDR survey score</t>
        </r>
      </text>
    </comment>
    <comment ref="ID2" authorId="0" shapeId="0" xr:uid="{04155B12-AAA6-4D25-ACA7-DBEB71FED92C}">
      <text>
        <r>
          <rPr>
            <b/>
            <sz val="9"/>
            <color indexed="81"/>
            <rFont val="Tahoma"/>
            <family val="2"/>
          </rPr>
          <t>Cem Dener:</t>
        </r>
        <r>
          <rPr>
            <sz val="9"/>
            <color indexed="81"/>
            <rFont val="Tahoma"/>
            <family val="2"/>
          </rPr>
          <t xml:space="preserve">
Is there a government operated data sharing platform?
- = Unknown
0 = No
1 = Yes</t>
        </r>
      </text>
    </comment>
    <comment ref="IE2" authorId="0" shapeId="0" xr:uid="{3A7A0334-AE78-4AB5-B2D4-FAAEAE4010DE}">
      <text>
        <r>
          <rPr>
            <b/>
            <sz val="9"/>
            <color indexed="81"/>
            <rFont val="Tahoma"/>
            <family val="2"/>
          </rPr>
          <t>Cem Dener:</t>
        </r>
        <r>
          <rPr>
            <sz val="9"/>
            <color indexed="81"/>
            <rFont val="Tahoma"/>
            <family val="2"/>
          </rPr>
          <t xml:space="preserve">
Data sharing platform: All government agencies are connected to the platform?
- = Unknown
0 = No
1 = Yes</t>
        </r>
      </text>
    </comment>
    <comment ref="IF2" authorId="0" shapeId="0" xr:uid="{F8E092AB-6888-41FD-BCA7-970B1B4DF0FB}">
      <text>
        <r>
          <rPr>
            <b/>
            <sz val="9"/>
            <color indexed="81"/>
            <rFont val="Tahoma"/>
            <family val="2"/>
          </rPr>
          <t>Cem Dener:</t>
        </r>
        <r>
          <rPr>
            <sz val="9"/>
            <color indexed="81"/>
            <rFont val="Tahoma"/>
            <family val="2"/>
          </rPr>
          <t xml:space="preserve">
Data sharing platform: Accessible to/by private sector entities?
- = Unknown
0 = No
1 = Yes</t>
        </r>
      </text>
    </comment>
    <comment ref="IG2" authorId="0" shapeId="0" xr:uid="{50EF56A9-C641-4723-A4E0-4CF8EE4C9B90}">
      <text>
        <r>
          <rPr>
            <b/>
            <sz val="9"/>
            <color indexed="81"/>
            <rFont val="Tahoma"/>
            <family val="2"/>
          </rPr>
          <t>Cem Dener:</t>
        </r>
        <r>
          <rPr>
            <sz val="9"/>
            <color indexed="81"/>
            <rFont val="Tahoma"/>
            <family val="2"/>
          </rPr>
          <t xml:space="preserve">
Is there a government operated data sharing platform?
- = Unknown
0= No
1= Yes, used by all public sector
2= Yes, used by public+private</t>
        </r>
      </text>
    </comment>
    <comment ref="II2" authorId="0" shapeId="0" xr:uid="{B9415553-AE95-424A-8381-03306B2793B6}">
      <text>
        <r>
          <rPr>
            <b/>
            <sz val="9"/>
            <color indexed="81"/>
            <rFont val="Tahoma"/>
            <family val="2"/>
          </rPr>
          <t>Cem Dener:</t>
        </r>
        <r>
          <rPr>
            <sz val="9"/>
            <color indexed="81"/>
            <rFont val="Tahoma"/>
            <family val="2"/>
          </rPr>
          <t xml:space="preserve">
Factor 3: Open Government </t>
        </r>
      </text>
    </comment>
    <comment ref="IJ2" authorId="0" shapeId="0" xr:uid="{F5C5B375-E32B-4A27-A59F-DA06ADAB4B48}">
      <text>
        <r>
          <rPr>
            <b/>
            <sz val="9"/>
            <color indexed="81"/>
            <rFont val="Tahoma"/>
            <family val="2"/>
          </rPr>
          <t>Cem Dener:</t>
        </r>
        <r>
          <rPr>
            <sz val="9"/>
            <color indexed="81"/>
            <rFont val="Tahoma"/>
            <family val="2"/>
          </rPr>
          <t xml:space="preserve">
3.1. Publicized laws and government data </t>
        </r>
      </text>
    </comment>
    <comment ref="IK2" authorId="0" shapeId="0" xr:uid="{1558337C-14BA-41CD-A9D5-0BCF5832B802}">
      <text>
        <r>
          <rPr>
            <b/>
            <sz val="9"/>
            <color indexed="81"/>
            <rFont val="Tahoma"/>
            <family val="2"/>
          </rPr>
          <t>Cem Dener:</t>
        </r>
        <r>
          <rPr>
            <sz val="9"/>
            <color indexed="81"/>
            <rFont val="Tahoma"/>
            <family val="2"/>
          </rPr>
          <t xml:space="preserve">
3.2 Right to information</t>
        </r>
      </text>
    </comment>
    <comment ref="IL2" authorId="0" shapeId="0" xr:uid="{A8B702C0-515C-4121-B50C-973818035CB7}">
      <text>
        <r>
          <rPr>
            <b/>
            <sz val="9"/>
            <color indexed="81"/>
            <rFont val="Tahoma"/>
            <family val="2"/>
          </rPr>
          <t>Cem Dener:</t>
        </r>
        <r>
          <rPr>
            <sz val="9"/>
            <color indexed="81"/>
            <rFont val="Tahoma"/>
            <family val="2"/>
          </rPr>
          <t xml:space="preserve">
3.3 Civic participation</t>
        </r>
      </text>
    </comment>
    <comment ref="IM2" authorId="0" shapeId="0" xr:uid="{2CC6E088-CCF1-4555-A491-470021884D19}">
      <text>
        <r>
          <rPr>
            <b/>
            <sz val="9"/>
            <color indexed="81"/>
            <rFont val="Tahoma"/>
            <family val="2"/>
          </rPr>
          <t>Cem Dener:</t>
        </r>
        <r>
          <rPr>
            <sz val="9"/>
            <color indexed="81"/>
            <rFont val="Tahoma"/>
            <family val="2"/>
          </rPr>
          <t xml:space="preserve">
3.4 Complaint mechanisms</t>
        </r>
      </text>
    </comment>
    <comment ref="IN2" authorId="4" shapeId="0" xr:uid="{DD86CB27-B5C1-459B-ABA7-7504B8714C8E}">
      <text>
        <r>
          <rPr>
            <sz val="9"/>
            <color indexed="81"/>
            <rFont val="Tahoma"/>
            <family val="2"/>
          </rPr>
          <t xml:space="preserve">FIW Status:
1= Not free (NF)
2= Partially free (PF)
3= Free (F)
</t>
        </r>
      </text>
    </comment>
    <comment ref="IO2" authorId="4" shapeId="0" xr:uid="{698F46A0-BBC3-4BFD-A1E9-A98A0B9D3D54}">
      <text>
        <r>
          <rPr>
            <sz val="9"/>
            <color indexed="81"/>
            <rFont val="Tahoma"/>
            <family val="2"/>
          </rPr>
          <t>Political Rights 
(1=Best; 7=Worst)</t>
        </r>
      </text>
    </comment>
    <comment ref="IP2" authorId="4" shapeId="0" xr:uid="{23E536CA-7227-4F69-86E9-C1D871C7FB10}">
      <text>
        <r>
          <rPr>
            <sz val="9"/>
            <color indexed="81"/>
            <rFont val="Tahoma"/>
            <family val="2"/>
          </rPr>
          <t>Civil Liberties 
(1=Best; 7=Worst)</t>
        </r>
      </text>
    </comment>
    <comment ref="IQ2" authorId="4" shapeId="0" xr:uid="{FFA84B0C-8BFA-4146-B080-05EFD37F5ADB}">
      <text>
        <r>
          <rPr>
            <sz val="9"/>
            <color indexed="81"/>
            <rFont val="Tahoma"/>
            <family val="2"/>
          </rPr>
          <t>Political Rights score
on a scale of 0-40</t>
        </r>
      </text>
    </comment>
    <comment ref="IR2" authorId="4" shapeId="0" xr:uid="{F36B0971-2BEA-424A-AC47-FFD76B40D765}">
      <text>
        <r>
          <rPr>
            <sz val="9"/>
            <color indexed="81"/>
            <rFont val="Tahoma"/>
            <family val="2"/>
          </rPr>
          <t>Civil Liberties score
on a scale of 0-60</t>
        </r>
      </text>
    </comment>
    <comment ref="IS2" authorId="0" shapeId="0" xr:uid="{F562D7EB-9189-4F38-BECB-46CAC610127B}">
      <text>
        <r>
          <rPr>
            <b/>
            <sz val="9"/>
            <color indexed="81"/>
            <rFont val="Tahoma"/>
            <family val="2"/>
          </rPr>
          <t>Cem Dener:</t>
        </r>
        <r>
          <rPr>
            <sz val="9"/>
            <color indexed="81"/>
            <rFont val="Tahoma"/>
            <family val="2"/>
          </rPr>
          <t xml:space="preserve">
Freedom in the World - Overall score = PR + CL</t>
        </r>
      </text>
    </comment>
    <comment ref="IT2" authorId="4" shapeId="0" xr:uid="{F20B82B4-EFDD-456E-8813-F9AB63FDA08E}">
      <text>
        <r>
          <rPr>
            <sz val="9"/>
            <color indexed="81"/>
            <rFont val="Tahoma"/>
            <family val="2"/>
          </rPr>
          <t xml:space="preserve">FOTN Status:
1= Not free (NF)
2= Partially free (PF)
3= Free (F)
</t>
        </r>
      </text>
    </comment>
    <comment ref="IU2" authorId="4" shapeId="0" xr:uid="{EC6AD789-831A-404C-B443-917A7CED089F}">
      <text>
        <r>
          <rPr>
            <sz val="9"/>
            <color indexed="81"/>
            <rFont val="Tahoma"/>
            <family val="2"/>
          </rPr>
          <t xml:space="preserve">
Obstacles to Access 
on a scale of 0-25</t>
        </r>
      </text>
    </comment>
    <comment ref="IV2" authorId="4" shapeId="0" xr:uid="{D8D820B6-4C5F-404F-9FC2-C28E590B9F1E}">
      <text>
        <r>
          <rPr>
            <sz val="9"/>
            <color indexed="81"/>
            <rFont val="Tahoma"/>
            <family val="2"/>
          </rPr>
          <t>Limits on Content 
on a scale of 0-35</t>
        </r>
      </text>
    </comment>
    <comment ref="IW2" authorId="4" shapeId="0" xr:uid="{8A6F6B6E-A8C9-4298-8F76-65F13DC8CB27}">
      <text>
        <r>
          <rPr>
            <sz val="9"/>
            <color indexed="81"/>
            <rFont val="Tahoma"/>
            <family val="2"/>
          </rPr>
          <t>Violations of user rights
on a scale of 0-40</t>
        </r>
      </text>
    </comment>
    <comment ref="IY2" authorId="1" shapeId="0" xr:uid="{C8E9DFEE-AAD5-4699-8827-12F3D2602F4A}">
      <text>
        <r>
          <rPr>
            <sz val="9"/>
            <color indexed="81"/>
            <rFont val="Tahoma"/>
            <family val="2"/>
          </rPr>
          <t xml:space="preserve">Is there an Open Gov initiative?
0:  No
1:  Yes
</t>
        </r>
      </text>
    </comment>
    <comment ref="IZ2" authorId="0" shapeId="0" xr:uid="{19ACD75D-0B86-4F1D-B8BB-8A1EF73BE393}">
      <text>
        <r>
          <rPr>
            <sz val="9"/>
            <color indexed="81"/>
            <rFont val="Tahoma"/>
            <family val="2"/>
          </rPr>
          <t>If Yes &gt;
Related web link/URL for Open Government initiative
http://www.opengovpartnership.org</t>
        </r>
      </text>
    </comment>
    <comment ref="JA2" authorId="1" shapeId="0" xr:uid="{138A2E45-8442-41B9-868B-E8F992844394}">
      <text>
        <r>
          <rPr>
            <sz val="9"/>
            <color indexed="81"/>
            <rFont val="Tahoma"/>
            <family val="2"/>
          </rPr>
          <t>Is there an Open Data web site?
0:  No
1:  Yes (information only)
2:  Yes (providing access to open data)</t>
        </r>
      </text>
    </comment>
    <comment ref="JB2" authorId="0" shapeId="0" xr:uid="{F6A1ADD3-A9B8-41B8-AD63-674067BD0551}">
      <text>
        <r>
          <rPr>
            <sz val="9"/>
            <color indexed="81"/>
            <rFont val="Tahoma"/>
            <family val="2"/>
          </rPr>
          <t xml:space="preserve">If Yes &gt; 
Related web link/URL for Open Data portal
</t>
        </r>
      </text>
    </comment>
    <comment ref="JC2" authorId="0" shapeId="0" xr:uid="{DC72A694-4B76-47E9-AECE-D49E59896EA6}">
      <text>
        <r>
          <rPr>
            <b/>
            <sz val="9"/>
            <color indexed="81"/>
            <rFont val="Tahoma"/>
            <family val="2"/>
          </rPr>
          <t>Cem Dener:</t>
        </r>
        <r>
          <rPr>
            <sz val="9"/>
            <color indexed="81"/>
            <rFont val="Tahoma"/>
            <family val="2"/>
          </rPr>
          <t xml:space="preserve">
Is there an national strategy on new/disruptive technologies?
0= No
1= Planned / In progress
2= Yes (approved)</t>
        </r>
      </text>
    </comment>
    <comment ref="JD2" authorId="0" shapeId="0" xr:uid="{DAADDCB1-C2E2-4A1A-AA2C-25A114238D95}">
      <text>
        <r>
          <rPr>
            <b/>
            <sz val="9"/>
            <color indexed="81"/>
            <rFont val="Tahoma"/>
            <family val="2"/>
          </rPr>
          <t>Cem Dener:</t>
        </r>
        <r>
          <rPr>
            <sz val="9"/>
            <color indexed="81"/>
            <rFont val="Tahoma"/>
            <family val="2"/>
          </rPr>
          <t xml:space="preserve">
DT strategy focus area:
1= AI/ML
2= Blockchain
3= IoT
4= Drones
5= Other (Smart Cities, Robotics, VR, 3D printers)</t>
        </r>
      </text>
    </comment>
    <comment ref="JG2" authorId="0" shapeId="0" xr:uid="{4C98C589-6D90-4A1A-AC19-20C3FA636E5C}">
      <text>
        <r>
          <rPr>
            <b/>
            <sz val="9"/>
            <color indexed="81"/>
            <rFont val="Tahoma"/>
            <family val="2"/>
          </rPr>
          <t>Cem Dener:</t>
        </r>
        <r>
          <rPr>
            <sz val="9"/>
            <color indexed="81"/>
            <rFont val="Tahoma"/>
            <family val="2"/>
          </rPr>
          <t xml:space="preserve">
Latest national DT strategy published in (approved or draft):
Year</t>
        </r>
      </text>
    </comment>
    <comment ref="JH2" authorId="0" shapeId="0" xr:uid="{614B60FD-1912-4535-B8A1-AA16A24D06DD}">
      <text>
        <r>
          <rPr>
            <b/>
            <sz val="9"/>
            <color indexed="81"/>
            <rFont val="Tahoma"/>
            <family val="2"/>
          </rPr>
          <t>Cem Dener:</t>
        </r>
        <r>
          <rPr>
            <sz val="9"/>
            <color indexed="81"/>
            <rFont val="Tahoma"/>
            <family val="2"/>
          </rPr>
          <t xml:space="preserve">
Is there a government policy/strategy to improve digital skills/data literacy of public employees?
0= No
1= Yes (planned/in porgress)
2= Yes (approved/in use)</t>
        </r>
      </text>
    </comment>
    <comment ref="JI2" authorId="0" shapeId="0" xr:uid="{8CBA2A56-3FC3-44F4-BB41-0485ACA350AB}">
      <text>
        <r>
          <rPr>
            <b/>
            <sz val="9"/>
            <color indexed="81"/>
            <rFont val="Tahoma"/>
            <family val="2"/>
          </rPr>
          <t>Cem Dener:</t>
        </r>
        <r>
          <rPr>
            <sz val="9"/>
            <color indexed="81"/>
            <rFont val="Tahoma"/>
            <family val="2"/>
          </rPr>
          <t xml:space="preserve">
Focus of strategy?
- = No strategy yet
1 = Digital skills
2 = Public Sector Innovation
3 = Both digital skills + PS innovation</t>
        </r>
      </text>
    </comment>
    <comment ref="JL2" authorId="0" shapeId="0" xr:uid="{E5BE7754-96B6-4665-BE60-242B7D06A120}">
      <text>
        <r>
          <rPr>
            <b/>
            <sz val="9"/>
            <color indexed="81"/>
            <rFont val="Tahoma"/>
            <family val="2"/>
          </rPr>
          <t>Cem Dener:</t>
        </r>
        <r>
          <rPr>
            <sz val="9"/>
            <color indexed="81"/>
            <rFont val="Tahoma"/>
            <family val="2"/>
          </rPr>
          <t xml:space="preserve">
Digital Skills / Innovation strategy approved/propose in:
Year
</t>
        </r>
      </text>
    </comment>
    <comment ref="JM2" authorId="0" shapeId="0" xr:uid="{1B49B007-780E-48AF-9BEA-07C954548774}">
      <text>
        <r>
          <rPr>
            <b/>
            <sz val="9"/>
            <color indexed="81"/>
            <rFont val="Tahoma"/>
            <family val="2"/>
          </rPr>
          <t>Cem Dener:</t>
        </r>
        <r>
          <rPr>
            <sz val="9"/>
            <color indexed="81"/>
            <rFont val="Tahoma"/>
            <family val="2"/>
          </rPr>
          <t xml:space="preserve">
Is there any program to improve digital skills/data literacy and innovation in public sector (cent/local gov)?
0= No
1= Yes</t>
        </r>
      </text>
    </comment>
    <comment ref="JN2" authorId="0" shapeId="0" xr:uid="{C284C62A-4046-4B06-AB81-2EEC007CD762}">
      <text>
        <r>
          <rPr>
            <b/>
            <sz val="9"/>
            <color indexed="81"/>
            <rFont val="Tahoma"/>
            <family val="2"/>
          </rPr>
          <t>Cem Dener:</t>
        </r>
        <r>
          <rPr>
            <sz val="9"/>
            <color indexed="81"/>
            <rFont val="Tahoma"/>
            <family val="2"/>
          </rPr>
          <t xml:space="preserve">
What kind of program is available on digital skills and/or innovation?
- : None
1 : Academic program
2 : Public sector training center program
3 : CSO / private program</t>
        </r>
      </text>
    </comment>
    <comment ref="JO2" authorId="0" shapeId="0" xr:uid="{DC739496-499F-4175-8FA4-BDF519176F66}">
      <text>
        <r>
          <rPr>
            <b/>
            <sz val="9"/>
            <color indexed="81"/>
            <rFont val="Tahoma"/>
            <family val="2"/>
          </rPr>
          <t>Cem Dener:</t>
        </r>
        <r>
          <rPr>
            <sz val="9"/>
            <color indexed="81"/>
            <rFont val="Tahoma"/>
            <family val="2"/>
          </rPr>
          <t xml:space="preserve">
Is this program mandatory?
- = Not in use
1 = In use, but not mandatory
2 = In use, mandatory</t>
        </r>
      </text>
    </comment>
    <comment ref="JR2" authorId="0" shapeId="0" xr:uid="{F698F5C2-293C-43C9-A8A2-6D799B485C40}">
      <text>
        <r>
          <rPr>
            <b/>
            <sz val="9"/>
            <color indexed="81"/>
            <rFont val="Tahoma"/>
            <family val="2"/>
          </rPr>
          <t>Cem Dener:</t>
        </r>
        <r>
          <rPr>
            <sz val="9"/>
            <color indexed="81"/>
            <rFont val="Tahoma"/>
            <family val="2"/>
          </rPr>
          <t xml:space="preserve">
DSI academic prog since:
Year</t>
        </r>
      </text>
    </comment>
    <comment ref="JS2" authorId="0" shapeId="0" xr:uid="{64046747-6FFD-4E83-8025-FA2576504034}">
      <text>
        <r>
          <rPr>
            <b/>
            <sz val="9"/>
            <color indexed="81"/>
            <rFont val="Tahoma"/>
            <family val="2"/>
          </rPr>
          <t>Cem Dener:</t>
        </r>
        <r>
          <rPr>
            <sz val="9"/>
            <color indexed="81"/>
            <rFont val="Tahoma"/>
            <family val="2"/>
          </rPr>
          <t xml:space="preserve">
Is there a gov entity focused on public sector innovation (innovation hubs, private sector investm, etc.)?
0= No
1= Yes (planned/in progress)
2= Yes (approved/in use)</t>
        </r>
      </text>
    </comment>
    <comment ref="JT2" authorId="0" shapeId="0" xr:uid="{36C0C808-54CE-4B4F-811C-28CD96796004}">
      <text>
        <r>
          <rPr>
            <b/>
            <sz val="9"/>
            <color indexed="81"/>
            <rFont val="Tahoma"/>
            <family val="2"/>
          </rPr>
          <t>Cem Dener:</t>
        </r>
        <r>
          <rPr>
            <sz val="9"/>
            <color indexed="81"/>
            <rFont val="Tahoma"/>
            <family val="2"/>
          </rPr>
          <t xml:space="preserve">
Focus of institution?
- = No institution yet
1 = Digital skills
2 = Public Sector Innovation
3 = Both digital skills + PS innov</t>
        </r>
      </text>
    </comment>
    <comment ref="JW2" authorId="0" shapeId="0" xr:uid="{61786BE0-7381-472F-9187-CF47E9DB58A3}">
      <text>
        <r>
          <rPr>
            <b/>
            <sz val="9"/>
            <color indexed="81"/>
            <rFont val="Tahoma"/>
            <family val="2"/>
          </rPr>
          <t>Cem Dener:</t>
        </r>
        <r>
          <rPr>
            <sz val="9"/>
            <color indexed="81"/>
            <rFont val="Tahoma"/>
            <family val="2"/>
          </rPr>
          <t xml:space="preserve">
PSI institution established in:
Year</t>
        </r>
      </text>
    </comment>
    <comment ref="JX2" authorId="0" shapeId="0" xr:uid="{E22405BA-00C8-471A-8F5E-20945D0DE0BB}">
      <text>
        <r>
          <rPr>
            <b/>
            <sz val="9"/>
            <color indexed="81"/>
            <rFont val="Tahoma"/>
            <family val="2"/>
          </rPr>
          <t>Cem Dener:</t>
        </r>
        <r>
          <rPr>
            <sz val="9"/>
            <color indexed="81"/>
            <rFont val="Tahoma"/>
            <family val="2"/>
          </rPr>
          <t xml:space="preserve">
Is there a Mandatory or Advisory/Preference/R&amp;D
government OSS policy?
0= No
1= Yes (Proposed)
2= Yes (Approved - A/P/RD)
3= Yes (Approved - Mandatory)</t>
        </r>
      </text>
    </comment>
    <comment ref="JY2" authorId="0" shapeId="0" xr:uid="{DC433BC7-DD19-475B-81B2-9796BB41073D}">
      <text>
        <r>
          <rPr>
            <b/>
            <sz val="9"/>
            <color indexed="81"/>
            <rFont val="Tahoma"/>
            <family val="2"/>
          </rPr>
          <t>Cem Dener:</t>
        </r>
        <r>
          <rPr>
            <sz val="9"/>
            <color indexed="81"/>
            <rFont val="Tahoma"/>
            <family val="2"/>
          </rPr>
          <t xml:space="preserve">
URL of the latest OSS policy approved (ideally Mandatory policies)</t>
        </r>
      </text>
    </comment>
    <comment ref="JZ2" authorId="0" shapeId="0" xr:uid="{4BBAFD70-EFD0-4504-8E53-3413877E8FE2}">
      <text>
        <r>
          <rPr>
            <b/>
            <sz val="9"/>
            <color indexed="81"/>
            <rFont val="Tahoma"/>
            <family val="2"/>
          </rPr>
          <t>Cem Dener:</t>
        </r>
        <r>
          <rPr>
            <sz val="9"/>
            <color indexed="81"/>
            <rFont val="Tahoma"/>
            <family val="2"/>
          </rPr>
          <t xml:space="preserve">
Approval year of the latest gov OSS policy</t>
        </r>
      </text>
    </comment>
    <comment ref="KA2" authorId="0" shapeId="0" xr:uid="{AE4F6011-3A0E-44EB-9CAD-37053DAADF6C}">
      <text>
        <r>
          <rPr>
            <sz val="9"/>
            <color indexed="81"/>
            <rFont val="Tahoma"/>
            <family val="2"/>
          </rPr>
          <t>Open source policies adopted for central government</t>
        </r>
      </text>
    </comment>
    <comment ref="KB2" authorId="0" shapeId="0" xr:uid="{4879BC11-C171-4E85-B9B1-7994008E317B}">
      <text>
        <r>
          <rPr>
            <sz val="9"/>
            <color indexed="81"/>
            <rFont val="Tahoma"/>
            <family val="2"/>
          </rPr>
          <t>R&amp;D</t>
        </r>
      </text>
    </comment>
    <comment ref="KC2" authorId="0" shapeId="0" xr:uid="{1BCF1BB8-0ACD-441A-A56C-32923200EA48}">
      <text>
        <r>
          <rPr>
            <sz val="9"/>
            <color indexed="81"/>
            <rFont val="Tahoma"/>
            <family val="2"/>
          </rPr>
          <t>Advisory</t>
        </r>
      </text>
    </comment>
    <comment ref="KD2" authorId="0" shapeId="0" xr:uid="{D131ECEC-78FC-4B9C-B764-EEC871D31FB8}">
      <text>
        <r>
          <rPr>
            <sz val="9"/>
            <color indexed="81"/>
            <rFont val="Tahoma"/>
            <family val="2"/>
          </rPr>
          <t>Preference</t>
        </r>
      </text>
    </comment>
    <comment ref="KE2" authorId="0" shapeId="0" xr:uid="{7301F583-496A-48E0-B25E-2B2B4186E35E}">
      <text>
        <r>
          <rPr>
            <sz val="9"/>
            <color indexed="81"/>
            <rFont val="Tahoma"/>
            <family val="2"/>
          </rPr>
          <t>Mandatory</t>
        </r>
      </text>
    </comment>
    <comment ref="KF2" authorId="0" shapeId="0" xr:uid="{F96F4D55-5DCC-4A42-9E78-6C528CB9B02E}">
      <text>
        <r>
          <rPr>
            <sz val="9"/>
            <color indexed="81"/>
            <rFont val="Tahoma"/>
            <family val="2"/>
          </rPr>
          <t>Open source policies adopted for provinces/ disctricts/ cities</t>
        </r>
      </text>
    </comment>
    <comment ref="KG2" authorId="0" shapeId="0" xr:uid="{0D54B7A9-84B0-415F-9379-0DC093918534}">
      <text>
        <r>
          <rPr>
            <sz val="9"/>
            <color indexed="81"/>
            <rFont val="Tahoma"/>
            <family val="2"/>
          </rPr>
          <t>R&amp;D</t>
        </r>
      </text>
    </comment>
    <comment ref="KH2" authorId="0" shapeId="0" xr:uid="{652C900D-F8FD-499B-BDAA-1078C170645D}">
      <text>
        <r>
          <rPr>
            <sz val="9"/>
            <color indexed="81"/>
            <rFont val="Tahoma"/>
            <family val="2"/>
          </rPr>
          <t>Advisory</t>
        </r>
      </text>
    </comment>
    <comment ref="KI2" authorId="0" shapeId="0" xr:uid="{8683251F-C707-460A-9390-647686265295}">
      <text>
        <r>
          <rPr>
            <sz val="9"/>
            <color indexed="81"/>
            <rFont val="Tahoma"/>
            <family val="2"/>
          </rPr>
          <t>Preference</t>
        </r>
      </text>
    </comment>
    <comment ref="KJ2" authorId="0" shapeId="0" xr:uid="{15E3AEDD-3937-41E3-8324-824DF960C5C0}">
      <text>
        <r>
          <rPr>
            <sz val="9"/>
            <color indexed="81"/>
            <rFont val="Tahoma"/>
            <family val="2"/>
          </rPr>
          <t>Mandatory</t>
        </r>
      </text>
    </comment>
    <comment ref="KK2" authorId="0" shapeId="0" xr:uid="{F3B4B0A9-B592-443F-BBA9-867CE6CA21BA}">
      <text>
        <r>
          <rPr>
            <b/>
            <sz val="9"/>
            <color indexed="81"/>
            <rFont val="Tahoma"/>
            <family val="2"/>
          </rPr>
          <t>Cem Dener:</t>
        </r>
        <r>
          <rPr>
            <sz val="9"/>
            <color indexed="81"/>
            <rFont val="Tahoma"/>
            <family val="2"/>
          </rPr>
          <t xml:space="preserve">
National ID (2018):
0: No National ID
1: National ID exists (optional or mandatory)
</t>
        </r>
      </text>
    </comment>
    <comment ref="KL2" authorId="0" shapeId="0" xr:uid="{E17EBA00-EF4E-43D0-BCEC-783C50D57153}">
      <text>
        <r>
          <rPr>
            <b/>
            <sz val="9"/>
            <color indexed="81"/>
            <rFont val="Tahoma"/>
            <family val="2"/>
          </rPr>
          <t>Cem Dener:</t>
        </r>
        <r>
          <rPr>
            <sz val="9"/>
            <color indexed="81"/>
            <rFont val="Tahoma"/>
            <family val="2"/>
          </rPr>
          <t xml:space="preserve">
Digital ID (2018):
0: No digital ID
1: Digital ID exists in different forms</t>
        </r>
      </text>
    </comment>
    <comment ref="KM2" authorId="0" shapeId="0" xr:uid="{B4957225-2893-4A2E-895A-3D3B24C9EDCA}">
      <text>
        <r>
          <rPr>
            <b/>
            <sz val="9"/>
            <color indexed="81"/>
            <rFont val="Tahoma"/>
            <family val="2"/>
          </rPr>
          <t>Cem Dener:</t>
        </r>
        <r>
          <rPr>
            <sz val="9"/>
            <color indexed="81"/>
            <rFont val="Tahoma"/>
            <family val="2"/>
          </rPr>
          <t xml:space="preserve">
Government Effectiveness:
Normalized estimate of governance effectiveness (ranges from 0 (weak) to 1 (strong) governance performance)</t>
        </r>
      </text>
    </comment>
    <comment ref="KN2" authorId="0" shapeId="0" xr:uid="{22C26D8C-C109-4239-ACE5-8BE91E19BA70}">
      <text>
        <r>
          <rPr>
            <b/>
            <sz val="9"/>
            <color indexed="81"/>
            <rFont val="Tahoma"/>
            <family val="2"/>
          </rPr>
          <t>Cem Dener:</t>
        </r>
        <r>
          <rPr>
            <sz val="9"/>
            <color indexed="81"/>
            <rFont val="Tahoma"/>
            <family val="2"/>
          </rPr>
          <t xml:space="preserve">
Government Effectiveness:
Estimate of governance (ranges from approximately -2.5 (weak) to 2.5 (strong) governance performance)</t>
        </r>
      </text>
    </comment>
    <comment ref="KO2" authorId="0" shapeId="0" xr:uid="{5824EF33-8B82-4BA9-B225-5B84B38DCCBA}">
      <text>
        <r>
          <rPr>
            <b/>
            <sz val="9"/>
            <color indexed="81"/>
            <rFont val="Tahoma"/>
            <family val="2"/>
          </rPr>
          <t>Cem Dener:</t>
        </r>
        <r>
          <rPr>
            <sz val="9"/>
            <color indexed="81"/>
            <rFont val="Tahoma"/>
            <family val="2"/>
          </rPr>
          <t xml:space="preserve">
GE ranking:
Percentile rank among all countries (ranges from 0 (lowest) to 100 (highest) rank)</t>
        </r>
      </text>
    </comment>
    <comment ref="KP2" authorId="0" shapeId="0" xr:uid="{B951092F-3716-4FE1-91E9-4A462D838978}">
      <text>
        <r>
          <rPr>
            <b/>
            <sz val="9"/>
            <color indexed="81"/>
            <rFont val="Tahoma"/>
            <family val="2"/>
          </rPr>
          <t>Cem Dener:</t>
        </r>
        <r>
          <rPr>
            <sz val="9"/>
            <color indexed="81"/>
            <rFont val="Tahoma"/>
            <family val="2"/>
          </rPr>
          <t xml:space="preserve">
Number of data sources on which GE estimate is based</t>
        </r>
      </text>
    </comment>
    <comment ref="KQ2" authorId="0" shapeId="0" xr:uid="{2776BE19-ED14-47CB-83BD-4563978060C5}">
      <text>
        <r>
          <rPr>
            <b/>
            <sz val="9"/>
            <color indexed="81"/>
            <rFont val="Tahoma"/>
            <family val="2"/>
          </rPr>
          <t>Cem Dener:</t>
        </r>
        <r>
          <rPr>
            <sz val="9"/>
            <color indexed="81"/>
            <rFont val="Tahoma"/>
            <family val="2"/>
          </rPr>
          <t xml:space="preserve">
Control of Corruption:
Normalized estimate of control of corruption (ranges from 0 (weak) to 1 (strong) governance performance)</t>
        </r>
      </text>
    </comment>
    <comment ref="KR2" authorId="0" shapeId="0" xr:uid="{BE87EFA0-51A7-46E2-9FCD-7F94EFADA521}">
      <text>
        <r>
          <rPr>
            <b/>
            <sz val="9"/>
            <color indexed="81"/>
            <rFont val="Tahoma"/>
            <family val="2"/>
          </rPr>
          <t>Cem Dener:</t>
        </r>
        <r>
          <rPr>
            <sz val="9"/>
            <color indexed="81"/>
            <rFont val="Tahoma"/>
            <family val="2"/>
          </rPr>
          <t xml:space="preserve">
Control of Corruption:
Estimate of CoC (ranges from approximately -2.5 (weak) to 2.5 (strong) governance performance)</t>
        </r>
      </text>
    </comment>
    <comment ref="KS2" authorId="0" shapeId="0" xr:uid="{4C555358-4164-44C4-9252-8EF8A1A93304}">
      <text>
        <r>
          <rPr>
            <b/>
            <sz val="9"/>
            <color indexed="81"/>
            <rFont val="Tahoma"/>
            <family val="2"/>
          </rPr>
          <t>Cem Dener:</t>
        </r>
        <r>
          <rPr>
            <sz val="9"/>
            <color indexed="81"/>
            <rFont val="Tahoma"/>
            <family val="2"/>
          </rPr>
          <t xml:space="preserve">
CoC ranking:
Percentile rank among all countries (ranges from 0 (lowest) to 100 (highest) rank)</t>
        </r>
      </text>
    </comment>
    <comment ref="KT2" authorId="0" shapeId="0" xr:uid="{11D03330-FE71-4DEA-9C9C-E860C9ECAE75}">
      <text>
        <r>
          <rPr>
            <b/>
            <sz val="9"/>
            <color indexed="81"/>
            <rFont val="Tahoma"/>
            <family val="2"/>
          </rPr>
          <t>Cem Dener:</t>
        </r>
        <r>
          <rPr>
            <sz val="9"/>
            <color indexed="81"/>
            <rFont val="Tahoma"/>
            <family val="2"/>
          </rPr>
          <t xml:space="preserve">
Number of data sources on which CoC estimate is based</t>
        </r>
      </text>
    </comment>
    <comment ref="KU2" authorId="0" shapeId="0" xr:uid="{2017AAA6-FBB0-4867-976E-894D4923295B}">
      <text>
        <r>
          <rPr>
            <b/>
            <sz val="9"/>
            <color indexed="81"/>
            <rFont val="Tahoma"/>
            <family val="2"/>
          </rPr>
          <t>Cem Dener:</t>
        </r>
        <r>
          <rPr>
            <sz val="9"/>
            <color indexed="81"/>
            <rFont val="Tahoma"/>
            <family val="2"/>
          </rPr>
          <t xml:space="preserve">
Corruption Perception Index
0…100</t>
        </r>
      </text>
    </comment>
    <comment ref="KW2" authorId="0" shapeId="0" xr:uid="{84CAC5FB-BB48-4194-9B46-5F38930653F9}">
      <text>
        <r>
          <rPr>
            <b/>
            <sz val="9"/>
            <color indexed="81"/>
            <rFont val="Tahoma"/>
            <family val="2"/>
          </rPr>
          <t>Cem Dener:</t>
        </r>
        <r>
          <rPr>
            <sz val="9"/>
            <color indexed="81"/>
            <rFont val="Tahoma"/>
            <family val="2"/>
          </rPr>
          <t xml:space="preserve">
 ISO 3166-1 alpha-3 codes</t>
        </r>
      </text>
    </comment>
    <comment ref="KX2" authorId="0" shapeId="0" xr:uid="{FDE21833-DD2A-430F-9BD3-8661780D7108}">
      <text>
        <r>
          <rPr>
            <b/>
            <sz val="9"/>
            <color indexed="81"/>
            <rFont val="Tahoma"/>
            <family val="2"/>
          </rPr>
          <t>Cem Dener:</t>
        </r>
        <r>
          <rPr>
            <sz val="9"/>
            <color indexed="81"/>
            <rFont val="Tahoma"/>
            <family val="2"/>
          </rPr>
          <t xml:space="preserve">
GT Index group:
A: Very high  &gt;= 0.75
B: High        &gt;= 0.50 and &lt; 0.75
C: Medium    &gt;= 0.25 and &lt; 0.50
D: Low        &lt; 0.25</t>
        </r>
      </text>
    </comment>
    <comment ref="LD2" authorId="0" shapeId="0" xr:uid="{90B0185F-0283-42FA-9070-86121374E97D}">
      <text>
        <r>
          <rPr>
            <b/>
            <sz val="9"/>
            <color indexed="81"/>
            <rFont val="Tahoma"/>
            <family val="2"/>
          </rPr>
          <t>Cem Dener:</t>
        </r>
        <r>
          <rPr>
            <sz val="9"/>
            <color indexed="81"/>
            <rFont val="Tahoma"/>
            <family val="2"/>
          </rPr>
          <t xml:space="preserve">
Is there a government cloud (shared platform)?
0= No
1= Planned / Cloud strategy
2= Yes (in use)</t>
        </r>
      </text>
    </comment>
    <comment ref="LE2" authorId="0" shapeId="0" xr:uid="{2036A893-8346-4175-83E2-2167E398D51A}">
      <text>
        <r>
          <rPr>
            <b/>
            <sz val="9"/>
            <color indexed="81"/>
            <rFont val="Tahoma"/>
            <family val="2"/>
          </rPr>
          <t>Cem Dener:</t>
        </r>
        <r>
          <rPr>
            <sz val="9"/>
            <color indexed="81"/>
            <rFont val="Tahoma"/>
            <family val="2"/>
          </rPr>
          <t xml:space="preserve">
Is there a government enterprise architecture?
0= No
1= In draft / Planned
2= Partially implemented
3= Yes (in use)</t>
        </r>
      </text>
    </comment>
    <comment ref="LF2" authorId="0" shapeId="0" xr:uid="{FE525955-1A72-4E23-948C-0F3C878F8C64}">
      <text>
        <r>
          <rPr>
            <b/>
            <sz val="9"/>
            <color indexed="81"/>
            <rFont val="Tahoma"/>
            <family val="2"/>
          </rPr>
          <t>Cem Dener:</t>
        </r>
        <r>
          <rPr>
            <sz val="9"/>
            <color indexed="81"/>
            <rFont val="Tahoma"/>
            <family val="2"/>
          </rPr>
          <t xml:space="preserve">
Is there a government service bus / interoperability platform in place?
0= No
1= Planned / In progress
2= Yes (not mandatory)
3= Yes (mandatory for all gov institutions)</t>
        </r>
      </text>
    </comment>
    <comment ref="LG2" authorId="0" shapeId="0" xr:uid="{7DCC17D5-A15D-40EE-A1FB-E6334F10012D}">
      <text>
        <r>
          <rPr>
            <sz val="9"/>
            <color rgb="FF000000"/>
            <rFont val="Tahoma"/>
            <family val="2"/>
          </rPr>
          <t xml:space="preserve">Treasury/FMIS status:
</t>
        </r>
        <r>
          <rPr>
            <sz val="9"/>
            <color rgb="FF000000"/>
            <rFont val="Tahoma"/>
            <family val="2"/>
          </rPr>
          <t xml:space="preserve">0 : T/F was not implemented or not operational
</t>
        </r>
        <r>
          <rPr>
            <sz val="9"/>
            <color rgb="FF000000"/>
            <rFont val="Tahoma"/>
            <family val="2"/>
          </rPr>
          <t xml:space="preserve">1 : Implementation in progress (expected year of go-live is indicated as a comment)
</t>
        </r>
        <r>
          <rPr>
            <sz val="9"/>
            <color rgb="FF000000"/>
            <rFont val="Tahoma"/>
            <family val="2"/>
          </rPr>
          <t xml:space="preserve">2 : T/F is operational for pilot or reduced scope implementation
</t>
        </r>
        <r>
          <rPr>
            <sz val="9"/>
            <color rgb="FF000000"/>
            <rFont val="Tahoma"/>
            <family val="2"/>
          </rPr>
          <t xml:space="preserve">3 : T/F is fully/partially operational
</t>
        </r>
      </text>
    </comment>
    <comment ref="LH2" authorId="0" shapeId="0" xr:uid="{198D21F8-18DF-4AFC-9FD4-EAAE538A3467}">
      <text>
        <r>
          <rPr>
            <b/>
            <sz val="9"/>
            <color rgb="FF000000"/>
            <rFont val="Tahoma"/>
            <family val="2"/>
          </rPr>
          <t>Cem Dener:</t>
        </r>
        <r>
          <rPr>
            <sz val="9"/>
            <color rgb="FF000000"/>
            <rFont val="Tahoma"/>
            <family val="2"/>
          </rPr>
          <t xml:space="preserve">
</t>
        </r>
        <r>
          <rPr>
            <sz val="9"/>
            <color rgb="FF000000"/>
            <rFont val="Tahoma"/>
            <family val="2"/>
          </rPr>
          <t xml:space="preserve">Type of TSA architecture:
</t>
        </r>
        <r>
          <rPr>
            <sz val="9"/>
            <color rgb="FF000000"/>
            <rFont val="Tahoma"/>
            <family val="2"/>
          </rPr>
          <t xml:space="preserve">0:  No TSA yet
</t>
        </r>
        <r>
          <rPr>
            <sz val="9"/>
            <color rgb="FF000000"/>
            <rFont val="Tahoma"/>
            <family val="2"/>
          </rPr>
          <t xml:space="preserve">1: TSA implementation planned or initiated
</t>
        </r>
        <r>
          <rPr>
            <sz val="9"/>
            <color rgb="FF000000"/>
            <rFont val="Tahoma"/>
            <family val="2"/>
          </rPr>
          <t xml:space="preserve">2: TSA is operational - Mostly decentralized accounts, or zero balanced accounts (in some cases linked with FMIS)
</t>
        </r>
        <r>
          <rPr>
            <sz val="9"/>
            <color rgb="FF000000"/>
            <rFont val="Tahoma"/>
            <family val="2"/>
          </rPr>
          <t>3: TSA is fully operational - Centralized TSA using Central Bank (mostly linked with FMIS)</t>
        </r>
      </text>
    </comment>
    <comment ref="LI2" authorId="0" shapeId="0" xr:uid="{490F4792-23BC-4609-8364-79E19B6E64B7}">
      <text>
        <r>
          <rPr>
            <b/>
            <sz val="9"/>
            <color indexed="81"/>
            <rFont val="Tahoma"/>
            <family val="2"/>
          </rPr>
          <t>Cem Dener:</t>
        </r>
        <r>
          <rPr>
            <sz val="9"/>
            <color indexed="81"/>
            <rFont val="Tahoma"/>
            <family val="2"/>
          </rPr>
          <t xml:space="preserve">
Tax System implementation status:
0= no TMIS yet/unknown
1= planned (commitment)
2= in progress (implementation)
3= fully operational</t>
        </r>
      </text>
    </comment>
    <comment ref="LJ2" authorId="0" shapeId="0" xr:uid="{443DEC61-4C38-4CC6-BCF1-034645848247}">
      <text>
        <r>
          <rPr>
            <b/>
            <sz val="9"/>
            <color indexed="81"/>
            <rFont val="Tahoma"/>
            <family val="2"/>
          </rPr>
          <t>Cem Dener:</t>
        </r>
        <r>
          <rPr>
            <sz val="9"/>
            <color indexed="81"/>
            <rFont val="Tahoma"/>
            <family val="2"/>
          </rPr>
          <t xml:space="preserve">
Customs System implementation status:
0= no Customs System yet/unknown
1= planned (commitment)
2= in progress (implementation)
3= fully operational
</t>
        </r>
      </text>
    </comment>
    <comment ref="LK2" authorId="2" shapeId="0" xr:uid="{1BD857D5-1ADA-4A9B-A9C3-F0D34C6B5FEE}">
      <text>
        <r>
          <rPr>
            <b/>
            <sz val="9"/>
            <color rgb="FF000000"/>
            <rFont val="Tahoma"/>
            <family val="2"/>
          </rPr>
          <t>Sophiko Skhirtladze:</t>
        </r>
        <r>
          <rPr>
            <sz val="9"/>
            <color rgb="FF000000"/>
            <rFont val="Tahoma"/>
            <family val="2"/>
          </rPr>
          <t xml:space="preserve">
</t>
        </r>
        <r>
          <rPr>
            <sz val="9"/>
            <color rgb="FF000000"/>
            <rFont val="Tahoma"/>
            <family val="2"/>
          </rPr>
          <t xml:space="preserve">HRMIS operational status for centralized (shared) platforms:
</t>
        </r>
        <r>
          <rPr>
            <sz val="9"/>
            <color rgb="FF000000"/>
            <rFont val="Tahoma"/>
            <family val="2"/>
          </rPr>
          <t xml:space="preserve">0: No HRMIS / Status unknown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 xml:space="preserve">3: Fully operational
</t>
        </r>
      </text>
    </comment>
    <comment ref="LL2" authorId="2" shapeId="0" xr:uid="{24B3EC8F-BBB2-4A63-9B1D-27767AF34D42}">
      <text>
        <r>
          <rPr>
            <b/>
            <sz val="9"/>
            <color rgb="FF000000"/>
            <rFont val="Tahoma"/>
            <family val="2"/>
          </rPr>
          <t>Sophiko Skhirtladze:</t>
        </r>
        <r>
          <rPr>
            <sz val="9"/>
            <color rgb="FF000000"/>
            <rFont val="Tahoma"/>
            <family val="2"/>
          </rPr>
          <t xml:space="preserve">
</t>
        </r>
        <r>
          <rPr>
            <sz val="9"/>
            <color rgb="FF000000"/>
            <rFont val="Tahoma"/>
            <family val="2"/>
          </rPr>
          <t xml:space="preserve">0: No automation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3: Fully operational</t>
        </r>
      </text>
    </comment>
    <comment ref="LM2" authorId="0" shapeId="0" xr:uid="{69D457FD-E1B0-4243-A1AC-A529253761F4}">
      <text>
        <r>
          <rPr>
            <b/>
            <sz val="9"/>
            <color indexed="81"/>
            <rFont val="Tahoma"/>
            <family val="2"/>
          </rPr>
          <t>Cem Dener:</t>
        </r>
        <r>
          <rPr>
            <sz val="9"/>
            <color indexed="81"/>
            <rFont val="Tahoma"/>
            <family val="2"/>
          </rPr>
          <t xml:space="preserve">
Status/scope of e-Procurement portal
0= No e-Procurement site
1= eProcurement platform under development
2= Only tenders are published
3= Tenders + Contracts
</t>
        </r>
      </text>
    </comment>
    <comment ref="LN2" authorId="2" shapeId="0" xr:uid="{23033923-CCE8-441D-9A74-A9C472D4920F}">
      <text>
        <r>
          <rPr>
            <b/>
            <sz val="9"/>
            <color indexed="81"/>
            <rFont val="Tahoma"/>
            <family val="2"/>
          </rPr>
          <t>Cem Dener:</t>
        </r>
        <r>
          <rPr>
            <sz val="9"/>
            <color indexed="81"/>
            <rFont val="Tahoma"/>
            <family val="2"/>
          </rPr>
          <t xml:space="preserve">
DMS operational status:
0: No DMS / Status unknown
1: Planned
2: Implementation in progress
    - New solution (indicte expected completion date as a comment under "DMS Yr")
    - Modernization of existing platform (indicate operational year of existing platform in "DMS Yr". Add a comment on expected completion year of new system).
3: Fully operational</t>
        </r>
      </text>
    </comment>
    <comment ref="LO2" authorId="0" shapeId="0" xr:uid="{1C3E092F-5C46-4063-8666-A6330629F234}">
      <text>
        <r>
          <rPr>
            <b/>
            <sz val="9"/>
            <color rgb="FF000000"/>
            <rFont val="Tahoma"/>
            <family val="2"/>
          </rPr>
          <t>Cem Dener:</t>
        </r>
        <r>
          <rPr>
            <sz val="9"/>
            <color rgb="FF000000"/>
            <rFont val="Tahoma"/>
            <family val="2"/>
          </rPr>
          <t xml:space="preserve">
</t>
        </r>
        <r>
          <rPr>
            <sz val="9"/>
            <color rgb="FF000000"/>
            <rFont val="Tahoma"/>
            <family val="2"/>
          </rPr>
          <t xml:space="preserve">PIMS implementation status:
</t>
        </r>
        <r>
          <rPr>
            <sz val="9"/>
            <color rgb="FF000000"/>
            <rFont val="Tahoma"/>
            <family val="2"/>
          </rPr>
          <t xml:space="preserve">0= no PMIS yet/unknown
</t>
        </r>
        <r>
          <rPr>
            <sz val="9"/>
            <color rgb="FF000000"/>
            <rFont val="Tahoma"/>
            <family val="2"/>
          </rPr>
          <t xml:space="preserve">1= planned (commitment)
</t>
        </r>
        <r>
          <rPr>
            <sz val="9"/>
            <color rgb="FF000000"/>
            <rFont val="Tahoma"/>
            <family val="2"/>
          </rPr>
          <t xml:space="preserve">2= in progress (implementation)
</t>
        </r>
        <r>
          <rPr>
            <sz val="9"/>
            <color rgb="FF000000"/>
            <rFont val="Tahoma"/>
            <family val="2"/>
          </rPr>
          <t>3= fully operational</t>
        </r>
      </text>
    </comment>
    <comment ref="LP2" authorId="0" shapeId="0" xr:uid="{60F17EEC-01AF-4A85-8880-E7B0FEAB0834}">
      <text>
        <r>
          <rPr>
            <b/>
            <sz val="9"/>
            <color indexed="81"/>
            <rFont val="Tahoma"/>
            <family val="2"/>
          </rPr>
          <t>Cem Dener:</t>
        </r>
        <r>
          <rPr>
            <sz val="9"/>
            <color indexed="81"/>
            <rFont val="Tahoma"/>
            <family val="2"/>
          </rPr>
          <t xml:space="preserve">
Is there a Mandatory or Advisory/Preference/R&amp;D
government OSS policy?
0= No
1= Yes (Proposed)
2= Yes (Approved - A/P/RD)
3= Yes (Approved - Mandatory)</t>
        </r>
      </text>
    </comment>
    <comment ref="LQ2" authorId="0" shapeId="0" xr:uid="{1878012B-33A7-4D71-9EB4-55EC03CF3993}">
      <text>
        <r>
          <rPr>
            <b/>
            <sz val="9"/>
            <color indexed="81"/>
            <rFont val="Tahoma"/>
            <family val="2"/>
          </rPr>
          <t>Cem Dener:</t>
        </r>
        <r>
          <rPr>
            <sz val="9"/>
            <color indexed="81"/>
            <rFont val="Tahoma"/>
            <family val="2"/>
          </rPr>
          <t xml:space="preserve">
UNPAN eGov Telecom Infrastructure Index (2020)</t>
        </r>
      </text>
    </comment>
    <comment ref="LR2" authorId="0" shapeId="0" xr:uid="{5E0218F1-5D03-41F2-9C3B-C982EC24911A}">
      <text>
        <r>
          <rPr>
            <b/>
            <sz val="9"/>
            <color indexed="81"/>
            <rFont val="Tahoma"/>
            <family val="2"/>
          </rPr>
          <t>Cem Dener:</t>
        </r>
        <r>
          <rPr>
            <sz val="9"/>
            <color indexed="81"/>
            <rFont val="Tahoma"/>
            <family val="2"/>
          </rPr>
          <t xml:space="preserve">
Is there an national strategy on new/disruptive technologies?
0= No
1= Planned / In progress
2= Yes (approved)</t>
        </r>
      </text>
    </comment>
    <comment ref="LS2" authorId="0" shapeId="0" xr:uid="{B1E2C998-4868-445F-B402-F0B1BBB8CD49}">
      <text>
        <r>
          <rPr>
            <b/>
            <sz val="9"/>
            <color indexed="81"/>
            <rFont val="Tahoma"/>
            <family val="2"/>
          </rPr>
          <t>Cem Dener:</t>
        </r>
        <r>
          <rPr>
            <sz val="9"/>
            <color indexed="81"/>
            <rFont val="Tahoma"/>
            <family val="2"/>
          </rPr>
          <t xml:space="preserve">
UNPAN eGov Online Service Index (2020)</t>
        </r>
      </text>
    </comment>
    <comment ref="LT2" authorId="0" shapeId="0" xr:uid="{5ACF3618-88D3-4E6B-BCAE-8A6CB5572101}">
      <text>
        <r>
          <rPr>
            <b/>
            <sz val="9"/>
            <color rgb="FF000000"/>
            <rFont val="Tahoma"/>
            <family val="2"/>
          </rPr>
          <t>Cem Dener:</t>
        </r>
        <r>
          <rPr>
            <sz val="9"/>
            <color rgb="FF000000"/>
            <rFont val="Tahoma"/>
            <family val="2"/>
          </rPr>
          <t xml:space="preserve">
Type of e-Gov/e-Service portal:
0:  Not available
1:  Mostly information/forms (G2C, G2B). Several online applications.
2:  Online services (transactional) visible through a portal (G2C, G2B, G2G, ...), mostly including single sign-on</t>
        </r>
      </text>
    </comment>
    <comment ref="LU2" authorId="0" shapeId="0" xr:uid="{74F381C6-F5EA-4EC9-A4CC-D1E7D0B10A16}">
      <text>
        <r>
          <rPr>
            <b/>
            <sz val="9"/>
            <color indexed="81"/>
            <rFont val="Tahoma"/>
            <family val="2"/>
          </rPr>
          <t>Cem Dener:</t>
        </r>
        <r>
          <rPr>
            <sz val="9"/>
            <color indexed="81"/>
            <rFont val="Tahoma"/>
            <family val="2"/>
          </rPr>
          <t xml:space="preserve">
Tax System services/functionality:
0 = No information on services
1= Information services/forms
2= Transactional services 
3= Connected services (Single Window / integrated with other systems)
</t>
        </r>
      </text>
    </comment>
    <comment ref="LV2" authorId="0" shapeId="0" xr:uid="{A28EE8F5-D144-463D-979D-1C7A6E56EF5C}">
      <text>
        <r>
          <rPr>
            <b/>
            <sz val="9"/>
            <color rgb="FF000000"/>
            <rFont val="Tahoma"/>
            <family val="2"/>
          </rPr>
          <t>Cem Dener:</t>
        </r>
        <r>
          <rPr>
            <sz val="9"/>
            <color rgb="FF000000"/>
            <rFont val="Tahoma"/>
            <family val="2"/>
          </rPr>
          <t xml:space="preserve">
</t>
        </r>
        <r>
          <rPr>
            <sz val="9"/>
            <color rgb="FF000000"/>
            <rFont val="Tahoma"/>
            <family val="2"/>
          </rPr>
          <t xml:space="preserve">e-Filing services provided online:
</t>
        </r>
        <r>
          <rPr>
            <sz val="9"/>
            <color rgb="FF000000"/>
            <rFont val="Tahoma"/>
            <family val="2"/>
          </rPr>
          <t xml:space="preserve">0= Not available yet
</t>
        </r>
        <r>
          <rPr>
            <sz val="9"/>
            <color rgb="FF000000"/>
            <rFont val="Tahoma"/>
            <family val="2"/>
          </rPr>
          <t xml:space="preserve">1= Provide information only
</t>
        </r>
        <r>
          <rPr>
            <sz val="9"/>
            <color rgb="FF000000"/>
            <rFont val="Tahoma"/>
            <family val="2"/>
          </rPr>
          <t xml:space="preserve">2= Online e-Filing services for citizens and/or businesses
</t>
        </r>
        <r>
          <rPr>
            <sz val="9"/>
            <color rgb="FF000000"/>
            <rFont val="Tahoma"/>
            <family val="2"/>
          </rPr>
          <t>3= Online e-Filing and payment options</t>
        </r>
      </text>
    </comment>
    <comment ref="LW2" authorId="0" shapeId="0" xr:uid="{3C52F59B-179A-4838-981A-3260F3B89F07}">
      <text>
        <r>
          <rPr>
            <b/>
            <sz val="9"/>
            <color rgb="FF000000"/>
            <rFont val="Tahoma"/>
            <family val="2"/>
          </rPr>
          <t>Cem Dener:</t>
        </r>
        <r>
          <rPr>
            <sz val="9"/>
            <color rgb="FF000000"/>
            <rFont val="Tahoma"/>
            <family val="2"/>
          </rPr>
          <t xml:space="preserve">
</t>
        </r>
        <r>
          <rPr>
            <sz val="9"/>
            <color rgb="FF000000"/>
            <rFont val="Tahoma"/>
            <family val="2"/>
          </rPr>
          <t xml:space="preserve">Type of Government ePayment service:
</t>
        </r>
        <r>
          <rPr>
            <sz val="9"/>
            <color rgb="FF000000"/>
            <rFont val="Tahoma"/>
            <family val="2"/>
          </rPr>
          <t xml:space="preserve">0:  No Government ePayment solution (mainly public sector solutions)
</t>
        </r>
        <r>
          <rPr>
            <sz val="9"/>
            <color rgb="FF000000"/>
            <rFont val="Tahoma"/>
            <family val="2"/>
          </rPr>
          <t xml:space="preserve">1:  Fragmented systems (multiple platforms)
</t>
        </r>
        <r>
          <rPr>
            <sz val="9"/>
            <color rgb="FF000000"/>
            <rFont val="Tahoma"/>
            <family val="2"/>
          </rPr>
          <t xml:space="preserve">2:  Centralized/shared platform
</t>
        </r>
      </text>
    </comment>
    <comment ref="LX2" authorId="0" shapeId="0" xr:uid="{DF85F08C-B9CC-4E5F-994B-C7AC18CFBF16}">
      <text>
        <r>
          <rPr>
            <b/>
            <sz val="9"/>
            <color indexed="81"/>
            <rFont val="Tahoma"/>
            <family val="2"/>
          </rPr>
          <t>Cem Dener:</t>
        </r>
        <r>
          <rPr>
            <sz val="9"/>
            <color indexed="81"/>
            <rFont val="Tahoma"/>
            <family val="2"/>
          </rPr>
          <t xml:space="preserve">
Customs System services/functionality:
0 = No information on services
1= Information services/forms
2= Transactional services 
3= Connected services (Single Window / integrated with other systems)
</t>
        </r>
      </text>
    </comment>
    <comment ref="LY2" authorId="0" shapeId="0" xr:uid="{F92B4F81-7099-406D-8C69-D84BE9B533C1}">
      <text>
        <r>
          <rPr>
            <b/>
            <sz val="9"/>
            <color indexed="81"/>
            <rFont val="Tahoma"/>
            <family val="2"/>
          </rPr>
          <t>Cem Dener:</t>
        </r>
        <r>
          <rPr>
            <sz val="9"/>
            <color indexed="81"/>
            <rFont val="Tahoma"/>
            <family val="2"/>
          </rPr>
          <t xml:space="preserve">
UNPAN eGov e-Participation Index (2020)
</t>
        </r>
      </text>
    </comment>
    <comment ref="LZ2" authorId="1" shapeId="0" xr:uid="{782B20F6-062D-4772-8E90-CAF7CFEDBCFB}">
      <text>
        <r>
          <rPr>
            <sz val="9"/>
            <color indexed="81"/>
            <rFont val="Tahoma"/>
            <family val="2"/>
          </rPr>
          <t xml:space="preserve">Is there an Open Gov initiative?
0:  No
1:  Yes
</t>
        </r>
      </text>
    </comment>
    <comment ref="MA2" authorId="1" shapeId="0" xr:uid="{A5EB15CD-37A3-4058-B9CB-6771423C95A9}">
      <text>
        <r>
          <rPr>
            <sz val="9"/>
            <color indexed="81"/>
            <rFont val="Tahoma"/>
            <family val="2"/>
          </rPr>
          <t>Is there an Open Data web site?
0:  No
1:  Yes (information only)
2:  Yes (providing access to open data)</t>
        </r>
      </text>
    </comment>
    <comment ref="MB2" authorId="0" shapeId="0" xr:uid="{C4DC3248-19F1-42FE-AFD7-37F5CDCDEB2C}">
      <text>
        <r>
          <rPr>
            <b/>
            <sz val="9"/>
            <color indexed="81"/>
            <rFont val="Tahoma"/>
            <family val="2"/>
          </rPr>
          <t>Cem Dener:</t>
        </r>
        <r>
          <rPr>
            <sz val="9"/>
            <color indexed="81"/>
            <rFont val="Tahoma"/>
            <family val="2"/>
          </rPr>
          <t xml:space="preserve">
Is there a national platform that allow citizens to participate in policy decision-making?
0= No
1= Yes</t>
        </r>
      </text>
    </comment>
    <comment ref="MC2" authorId="0" shapeId="0" xr:uid="{897B8983-F5C5-424A-9396-7A7229461EAA}">
      <text>
        <r>
          <rPr>
            <b/>
            <sz val="9"/>
            <color indexed="81"/>
            <rFont val="Tahoma"/>
            <family val="2"/>
          </rPr>
          <t>Cem Dener:</t>
        </r>
        <r>
          <rPr>
            <sz val="9"/>
            <color indexed="81"/>
            <rFont val="Tahoma"/>
            <family val="2"/>
          </rPr>
          <t xml:space="preserve">
Is it for petition?
0= No
1= Yes</t>
        </r>
      </text>
    </comment>
    <comment ref="MD2" authorId="0" shapeId="0" xr:uid="{8A550B8F-F033-468F-B840-F02D5D1AC0B1}">
      <text>
        <r>
          <rPr>
            <b/>
            <sz val="9"/>
            <color indexed="81"/>
            <rFont val="Tahoma"/>
            <family val="2"/>
          </rPr>
          <t>Cem Dener:</t>
        </r>
        <r>
          <rPr>
            <sz val="9"/>
            <color indexed="81"/>
            <rFont val="Tahoma"/>
            <family val="2"/>
          </rPr>
          <t xml:space="preserve">
Are citizens’ inputs publicly available on the platform?
0= No
1= Yes</t>
        </r>
      </text>
    </comment>
    <comment ref="ME2" authorId="0" shapeId="0" xr:uid="{530A7022-83BD-4B43-A8F4-037DD77D2A0E}">
      <text>
        <r>
          <rPr>
            <b/>
            <sz val="9"/>
            <color indexed="81"/>
            <rFont val="Tahoma"/>
            <family val="2"/>
          </rPr>
          <t>Cem Dener:</t>
        </r>
        <r>
          <rPr>
            <sz val="9"/>
            <color indexed="81"/>
            <rFont val="Tahoma"/>
            <family val="2"/>
          </rPr>
          <t xml:space="preserve">
Does the platform allow citizens to provide feedback anonymously?
0= No
1= Yes</t>
        </r>
      </text>
    </comment>
    <comment ref="MF2" authorId="0" shapeId="0" xr:uid="{B7E9893A-F9C3-4905-A54E-F4A05209832F}">
      <text>
        <r>
          <rPr>
            <b/>
            <sz val="9"/>
            <color indexed="81"/>
            <rFont val="Tahoma"/>
            <family val="2"/>
          </rPr>
          <t>Cem Dener:</t>
        </r>
        <r>
          <rPr>
            <sz val="9"/>
            <color indexed="81"/>
            <rFont val="Tahoma"/>
            <family val="2"/>
          </rPr>
          <t xml:space="preserve">
Is government response publicly available on the platform?
0= No
1= Yes</t>
        </r>
      </text>
    </comment>
    <comment ref="MG2" authorId="0" shapeId="0" xr:uid="{C5B47124-7370-4CC4-B91D-59F0A655895D}">
      <text>
        <r>
          <rPr>
            <b/>
            <sz val="9"/>
            <color indexed="81"/>
            <rFont val="Tahoma"/>
            <family val="2"/>
          </rPr>
          <t>Cem Dener:</t>
        </r>
        <r>
          <rPr>
            <sz val="9"/>
            <color indexed="81"/>
            <rFont val="Tahoma"/>
            <family val="2"/>
          </rPr>
          <t xml:space="preserve">
Are there government platforms / Grievance Redress Management mechanisms (e.g., website, app) that allow citizens to provide feedback (e.g., complaints, complements, suggestions, information requests) directly to government on service delivery and gov performance?
0= No
1= Yes</t>
        </r>
      </text>
    </comment>
    <comment ref="MH2" authorId="0" shapeId="0" xr:uid="{26C59246-4DFF-4F61-B8C4-5ED0DB0B805A}">
      <text>
        <r>
          <rPr>
            <b/>
            <sz val="9"/>
            <color indexed="81"/>
            <rFont val="Tahoma"/>
            <family val="2"/>
          </rPr>
          <t>Cem Dener:</t>
        </r>
        <r>
          <rPr>
            <sz val="9"/>
            <color indexed="81"/>
            <rFont val="Tahoma"/>
            <family val="2"/>
          </rPr>
          <t xml:space="preserve">
Does the government make the service standards (e.g., response time and procedure) available to the public?
0= No
1= Yes</t>
        </r>
      </text>
    </comment>
    <comment ref="MI2" authorId="0" shapeId="0" xr:uid="{96004218-5C3D-4F52-BD6F-CAD140122EA4}">
      <text>
        <r>
          <rPr>
            <b/>
            <sz val="9"/>
            <color indexed="81"/>
            <rFont val="Tahoma"/>
            <family val="2"/>
          </rPr>
          <t>Cem Dener:</t>
        </r>
        <r>
          <rPr>
            <sz val="9"/>
            <color indexed="81"/>
            <rFont val="Tahoma"/>
            <family val="2"/>
          </rPr>
          <t xml:space="preserve">
Are these platforms universally accessible or provides support for users with disabilities (e.g., availability of voice command)?
0= No
1= Yes</t>
        </r>
      </text>
    </comment>
    <comment ref="MJ2" authorId="0" shapeId="0" xr:uid="{2999D2A4-8B6D-492B-A4DA-FF4DB8E99B4D}">
      <text>
        <r>
          <rPr>
            <b/>
            <sz val="9"/>
            <color indexed="81"/>
            <rFont val="Tahoma"/>
            <family val="2"/>
          </rPr>
          <t>Cem Dener:</t>
        </r>
        <r>
          <rPr>
            <sz val="9"/>
            <color indexed="81"/>
            <rFont val="Tahoma"/>
            <family val="2"/>
          </rPr>
          <t xml:space="preserve">
Does the government publish its citizen engagement performance and relevant statistics?
0= No
1= Yes</t>
        </r>
      </text>
    </comment>
    <comment ref="MK2" authorId="0" shapeId="0" xr:uid="{2240E9B3-0FA1-4AD5-8531-E7837C138430}">
      <text>
        <r>
          <rPr>
            <b/>
            <sz val="9"/>
            <color indexed="81"/>
            <rFont val="Tahoma"/>
            <family val="2"/>
          </rPr>
          <t>Cem Dener:</t>
        </r>
        <r>
          <rPr>
            <sz val="9"/>
            <color indexed="81"/>
            <rFont val="Tahoma"/>
            <family val="2"/>
          </rPr>
          <t xml:space="preserve">
Is there a dedicated GovTech institution (focused on DG Transformation)?
0= No
1= Yes</t>
        </r>
      </text>
    </comment>
    <comment ref="ML2" authorId="0" shapeId="0" xr:uid="{F2D1EC83-0188-499A-AAFC-DA8E649A5257}">
      <text>
        <r>
          <rPr>
            <b/>
            <sz val="9"/>
            <color rgb="FF000000"/>
            <rFont val="Tahoma"/>
            <family val="2"/>
          </rPr>
          <t>Cem Dener:</t>
        </r>
        <r>
          <rPr>
            <sz val="9"/>
            <color rgb="FF000000"/>
            <rFont val="Tahoma"/>
            <family val="2"/>
          </rPr>
          <t xml:space="preserve">
Is there a government entity in charge of data governance or data management?
0= No
1= In progress/planned or partial focus to data governance under Open Data initiative
2= Yes (established)</t>
        </r>
      </text>
    </comment>
    <comment ref="MM2" authorId="0" shapeId="0" xr:uid="{7CC0E479-3F2E-48DB-95A4-A3EBF746541F}">
      <text>
        <r>
          <rPr>
            <b/>
            <sz val="9"/>
            <color indexed="81"/>
            <rFont val="Tahoma"/>
            <family val="2"/>
          </rPr>
          <t>Cem Dener:</t>
        </r>
        <r>
          <rPr>
            <sz val="9"/>
            <color indexed="81"/>
            <rFont val="Tahoma"/>
            <family val="2"/>
          </rPr>
          <t xml:space="preserve">
Is there a DG/GovTech strategy?
0= No
1= Planned/In progress
2= Yes (outdated; 2014 or older)
3= Yes (updated in 2015 or later)</t>
        </r>
      </text>
    </comment>
    <comment ref="MN2" authorId="0" shapeId="0" xr:uid="{6414FCEA-B436-4A88-B4AF-E924B923E55D}">
      <text>
        <r>
          <rPr>
            <b/>
            <sz val="9"/>
            <color indexed="81"/>
            <rFont val="Tahoma"/>
            <family val="2"/>
          </rPr>
          <t>Cem Dener:</t>
        </r>
        <r>
          <rPr>
            <sz val="9"/>
            <color indexed="81"/>
            <rFont val="Tahoma"/>
            <family val="2"/>
          </rPr>
          <t xml:space="preserve">
Is there a whole-of-government approach to implement data governance?
0= No
1= Planned / In progress
2= Yes (institutionalized)</t>
        </r>
      </text>
    </comment>
    <comment ref="MO2" authorId="0" shapeId="0" xr:uid="{7BD1DC4B-7750-4DE4-911B-5536D67191E0}">
      <text>
        <r>
          <rPr>
            <b/>
            <sz val="9"/>
            <color indexed="81"/>
            <rFont val="Tahoma"/>
            <family val="2"/>
          </rPr>
          <t>Cem Dener:</t>
        </r>
        <r>
          <rPr>
            <sz val="9"/>
            <color indexed="81"/>
            <rFont val="Tahoma"/>
            <family val="2"/>
          </rPr>
          <t xml:space="preserve">
Is there a Right to Information Law?
0= No
1= Drafted/Consultation in progress
2= Yes (effective)</t>
        </r>
      </text>
    </comment>
    <comment ref="MP2" authorId="0" shapeId="0" xr:uid="{6E0019ED-D9DC-455D-91BD-06201290843E}">
      <text>
        <r>
          <rPr>
            <b/>
            <sz val="9"/>
            <color indexed="81"/>
            <rFont val="Tahoma"/>
            <family val="2"/>
          </rPr>
          <t>Cem Dener:</t>
        </r>
        <r>
          <rPr>
            <sz val="9"/>
            <color indexed="81"/>
            <rFont val="Tahoma"/>
            <family val="2"/>
          </rPr>
          <t xml:space="preserve">
Is there a data protection law?
0= No
1= Draft / Consultations in progress
2= Yes (effective)</t>
        </r>
      </text>
    </comment>
    <comment ref="MQ2" authorId="0" shapeId="0" xr:uid="{92C2BBD0-75CC-4587-9EC9-51D68DACD524}">
      <text>
        <r>
          <rPr>
            <b/>
            <sz val="9"/>
            <color indexed="81"/>
            <rFont val="Tahoma"/>
            <family val="2"/>
          </rPr>
          <t>Cem Dener:</t>
        </r>
        <r>
          <rPr>
            <sz val="9"/>
            <color indexed="81"/>
            <rFont val="Tahoma"/>
            <family val="2"/>
          </rPr>
          <t xml:space="preserve">
Is there a data protection authority?
0= No
1= Not established yet (visible in law)
2= Yes</t>
        </r>
      </text>
    </comment>
    <comment ref="MR2" authorId="0" shapeId="0" xr:uid="{9CF564E9-C888-4AD0-B934-FCC5DD9AC0B7}">
      <text>
        <r>
          <rPr>
            <b/>
            <sz val="9"/>
            <color indexed="81"/>
            <rFont val="Tahoma"/>
            <family val="2"/>
          </rPr>
          <t>Cem Dener:</t>
        </r>
        <r>
          <rPr>
            <sz val="9"/>
            <color indexed="81"/>
            <rFont val="Tahoma"/>
            <family val="2"/>
          </rPr>
          <t xml:space="preserve">
National ID:
0: No National ID
1: National ID exists (optional or mandatory)
</t>
        </r>
      </text>
    </comment>
    <comment ref="MS2" authorId="0" shapeId="0" xr:uid="{97B0C574-8E4D-4726-9E44-789E488AADC2}">
      <text>
        <r>
          <rPr>
            <b/>
            <sz val="9"/>
            <color indexed="81"/>
            <rFont val="Tahoma"/>
            <family val="2"/>
          </rPr>
          <t>Cem Dener:</t>
        </r>
        <r>
          <rPr>
            <sz val="9"/>
            <color indexed="81"/>
            <rFont val="Tahoma"/>
            <family val="2"/>
          </rPr>
          <t xml:space="preserve">
Digital ID:
0: No digital ID
1: Digital ID exists in different forms</t>
        </r>
      </text>
    </comment>
    <comment ref="MT2" authorId="0" shapeId="0" xr:uid="{5BDE7CE6-F07A-497F-BC79-226B80FF7EFF}">
      <text>
        <r>
          <rPr>
            <b/>
            <sz val="9"/>
            <color rgb="FF000000"/>
            <rFont val="Tahoma"/>
            <family val="2"/>
          </rPr>
          <t>Cem Dener:</t>
        </r>
        <r>
          <rPr>
            <sz val="9"/>
            <color rgb="FF000000"/>
            <rFont val="Tahoma"/>
            <family val="2"/>
          </rPr>
          <t xml:space="preserve">
</t>
        </r>
        <r>
          <rPr>
            <sz val="9"/>
            <color rgb="FF000000"/>
            <rFont val="Tahoma"/>
            <family val="2"/>
          </rPr>
          <t xml:space="preserve">Digital Signature implementation status
</t>
        </r>
        <r>
          <rPr>
            <sz val="9"/>
            <color rgb="FF000000"/>
            <rFont val="Tahoma"/>
            <family val="2"/>
          </rPr>
          <t xml:space="preserve">0:  No Digital Signature
</t>
        </r>
        <r>
          <rPr>
            <sz val="9"/>
            <color rgb="FF000000"/>
            <rFont val="Tahoma"/>
            <family val="2"/>
          </rPr>
          <t xml:space="preserve">1:  Legislation approved; no Infrastructure yet (PKI, CA, etc.)
</t>
        </r>
        <r>
          <rPr>
            <sz val="9"/>
            <color rgb="FF000000"/>
            <rFont val="Tahoma"/>
            <family val="2"/>
          </rPr>
          <t xml:space="preserve">2:  Legislation and infrastructure in place
</t>
        </r>
        <r>
          <rPr>
            <sz val="9"/>
            <color rgb="FF000000"/>
            <rFont val="Tahoma"/>
            <family val="2"/>
          </rPr>
          <t xml:space="preserve">3:  Used in practice for e-Services
</t>
        </r>
      </text>
    </comment>
    <comment ref="MU2" authorId="0" shapeId="0" xr:uid="{14DF8025-7B5E-4363-BED3-B3414CB5A5D4}">
      <text>
        <r>
          <rPr>
            <b/>
            <sz val="9"/>
            <color indexed="81"/>
            <rFont val="Tahoma"/>
            <family val="2"/>
          </rPr>
          <t>Cem Dener:</t>
        </r>
        <r>
          <rPr>
            <sz val="9"/>
            <color indexed="81"/>
            <rFont val="Tahoma"/>
            <family val="2"/>
          </rPr>
          <t xml:space="preserve">
Is there a government cybersecurity agency in place?
0= No
1= Planned / Establishment in progress
2= Yes (established and operational)</t>
        </r>
      </text>
    </comment>
    <comment ref="MV2" authorId="0" shapeId="0" xr:uid="{86F531F5-127C-4258-817F-487B18DF78E5}">
      <text>
        <r>
          <rPr>
            <b/>
            <sz val="9"/>
            <color indexed="81"/>
            <rFont val="Tahoma"/>
            <family val="2"/>
          </rPr>
          <t>Cem Dener:</t>
        </r>
        <r>
          <rPr>
            <sz val="9"/>
            <color indexed="81"/>
            <rFont val="Tahoma"/>
            <family val="2"/>
          </rPr>
          <t xml:space="preserve">
UNPAN eGov Human Capital Index (2020)
</t>
        </r>
      </text>
    </comment>
    <comment ref="MW2" authorId="0" shapeId="0" xr:uid="{D5ED21C2-1A1E-4DBB-955D-FC07E29CFFBA}">
      <text>
        <r>
          <rPr>
            <b/>
            <sz val="9"/>
            <color indexed="81"/>
            <rFont val="Tahoma"/>
            <family val="2"/>
          </rPr>
          <t>Cem Dener:</t>
        </r>
        <r>
          <rPr>
            <sz val="9"/>
            <color indexed="81"/>
            <rFont val="Tahoma"/>
            <family val="2"/>
          </rPr>
          <t xml:space="preserve">
Is there a government policy/strategy to improve digital skills/data literacy of public employees?
0= No
1= Yes (planned/in porgress)
2= Yes (approved/in use)</t>
        </r>
      </text>
    </comment>
    <comment ref="MX2" authorId="0" shapeId="0" xr:uid="{841ABF3E-D2BF-4BC3-A643-FE6447168A03}">
      <text>
        <r>
          <rPr>
            <b/>
            <sz val="9"/>
            <color indexed="81"/>
            <rFont val="Tahoma"/>
            <family val="2"/>
          </rPr>
          <t>Cem Dener:</t>
        </r>
        <r>
          <rPr>
            <sz val="9"/>
            <color indexed="81"/>
            <rFont val="Tahoma"/>
            <family val="2"/>
          </rPr>
          <t xml:space="preserve">
Is there any program to improve digital skills/data literacy and innovation in public sector (cent/local gov)?
0= No
1= Yes</t>
        </r>
      </text>
    </comment>
    <comment ref="MY2" authorId="0" shapeId="0" xr:uid="{60B1AE0B-7BA9-41EA-9569-E5A2AB6E7D71}">
      <text>
        <r>
          <rPr>
            <b/>
            <sz val="9"/>
            <color indexed="81"/>
            <rFont val="Tahoma"/>
            <family val="2"/>
          </rPr>
          <t>Cem Dener:</t>
        </r>
        <r>
          <rPr>
            <sz val="9"/>
            <color indexed="81"/>
            <rFont val="Tahoma"/>
            <family val="2"/>
          </rPr>
          <t xml:space="preserve">
Is there a gov entity focused on public sector innovation (innovation hubs, private sector investm, etc.)?
0= No
1= Yes (planned/in progress)
2= Yes (approved/in use)</t>
        </r>
      </text>
    </comment>
    <comment ref="NF2" authorId="0" shapeId="0" xr:uid="{800A0067-2848-4216-85EF-CC640D1C8B4E}">
      <text>
        <r>
          <rPr>
            <b/>
            <sz val="9"/>
            <color indexed="81"/>
            <rFont val="Tahoma"/>
            <family val="2"/>
          </rPr>
          <t>Cem Dener:</t>
        </r>
        <r>
          <rPr>
            <sz val="9"/>
            <color indexed="81"/>
            <rFont val="Tahoma"/>
            <family val="2"/>
          </rPr>
          <t xml:space="preserve">
GT Index group:
A: Very high  &gt;= 0.75
B: High        &gt;= 0.50 and &lt; 0.75
C: Medium    &gt;= 0.25 and &lt; 0.50
D: Low        &lt; 0.25</t>
        </r>
      </text>
    </comment>
    <comment ref="OE2" authorId="0" shapeId="0" xr:uid="{BB2E740D-AC64-449E-96F3-AF76595AD25C}">
      <text>
        <r>
          <rPr>
            <b/>
            <sz val="9"/>
            <color indexed="81"/>
            <rFont val="Tahoma"/>
            <family val="2"/>
          </rPr>
          <t>Cem Dener:</t>
        </r>
        <r>
          <rPr>
            <sz val="9"/>
            <color indexed="81"/>
            <rFont val="Tahoma"/>
            <family val="2"/>
          </rPr>
          <t xml:space="preserve">
 ISO 3166-1 alpha-3 codes</t>
        </r>
      </text>
    </comment>
    <comment ref="OF2" authorId="0" shapeId="0" xr:uid="{38624322-776A-40B7-B1F9-202824FBCFA5}">
      <text>
        <r>
          <rPr>
            <b/>
            <sz val="9"/>
            <color indexed="81"/>
            <rFont val="Tahoma"/>
            <family val="2"/>
          </rPr>
          <t>Cem Dener:</t>
        </r>
        <r>
          <rPr>
            <sz val="9"/>
            <color indexed="81"/>
            <rFont val="Tahoma"/>
            <family val="2"/>
          </rPr>
          <t xml:space="preserve">
GT Index group:
A: Very high  &gt;= 0.75
B: High        &gt;= 0.50 and &lt; 0.75
C: Medium    &gt;= 0.25 and &lt; 0.50
D: Low        &lt; 0.25</t>
        </r>
      </text>
    </comment>
    <comment ref="OL2" authorId="0" shapeId="0" xr:uid="{E5964687-A6AE-4E68-9902-F0707CD49E4E}">
      <text>
        <r>
          <rPr>
            <b/>
            <sz val="9"/>
            <color indexed="81"/>
            <rFont val="Tahoma"/>
            <family val="2"/>
          </rPr>
          <t>Cem Dener:</t>
        </r>
        <r>
          <rPr>
            <sz val="9"/>
            <color indexed="81"/>
            <rFont val="Tahoma"/>
            <family val="2"/>
          </rPr>
          <t xml:space="preserve">
Is there a government cloud (shared platform)?
0= No
1= Planned / Cloud strategy
2= Yes (in use)</t>
        </r>
      </text>
    </comment>
    <comment ref="OM2" authorId="0" shapeId="0" xr:uid="{ED0474B6-E4B5-4FFA-A448-98BB55EDBAFE}">
      <text>
        <r>
          <rPr>
            <b/>
            <sz val="9"/>
            <color indexed="81"/>
            <rFont val="Tahoma"/>
            <family val="2"/>
          </rPr>
          <t>Cem Dener:</t>
        </r>
        <r>
          <rPr>
            <sz val="9"/>
            <color indexed="81"/>
            <rFont val="Tahoma"/>
            <family val="2"/>
          </rPr>
          <t xml:space="preserve">
Is there a government enterprise architecture?
0= No
1= In draft / Planned
2= Partially implemented
3= Yes (in use)</t>
        </r>
      </text>
    </comment>
    <comment ref="ON2" authorId="0" shapeId="0" xr:uid="{6D3FE0D4-A379-4380-8502-F838D8D34EBA}">
      <text>
        <r>
          <rPr>
            <b/>
            <sz val="9"/>
            <color indexed="81"/>
            <rFont val="Tahoma"/>
            <family val="2"/>
          </rPr>
          <t>Cem Dener:</t>
        </r>
        <r>
          <rPr>
            <sz val="9"/>
            <color indexed="81"/>
            <rFont val="Tahoma"/>
            <family val="2"/>
          </rPr>
          <t xml:space="preserve">
Is there a government service bus / interoperability platform in place?
0= No
1= Planned / In progress
2= Yes (not mandatory)
3= Yes (mandatory for all gov institutions)</t>
        </r>
      </text>
    </comment>
    <comment ref="OO2" authorId="0" shapeId="0" xr:uid="{B9E1D516-4327-474F-82D8-FD117850CFF8}">
      <text>
        <r>
          <rPr>
            <sz val="9"/>
            <color rgb="FF000000"/>
            <rFont val="Tahoma"/>
            <family val="2"/>
          </rPr>
          <t xml:space="preserve">Treasury/FMIS status:
</t>
        </r>
        <r>
          <rPr>
            <sz val="9"/>
            <color rgb="FF000000"/>
            <rFont val="Tahoma"/>
            <family val="2"/>
          </rPr>
          <t xml:space="preserve">0 : T/F was not implemented or not operational
</t>
        </r>
        <r>
          <rPr>
            <sz val="9"/>
            <color rgb="FF000000"/>
            <rFont val="Tahoma"/>
            <family val="2"/>
          </rPr>
          <t xml:space="preserve">1 : Implementation in progress (expected year of go-live is indicated as a comment)
</t>
        </r>
        <r>
          <rPr>
            <sz val="9"/>
            <color rgb="FF000000"/>
            <rFont val="Tahoma"/>
            <family val="2"/>
          </rPr>
          <t xml:space="preserve">2 : T/F is operational for pilot or reduced scope implementation
</t>
        </r>
        <r>
          <rPr>
            <sz val="9"/>
            <color rgb="FF000000"/>
            <rFont val="Tahoma"/>
            <family val="2"/>
          </rPr>
          <t xml:space="preserve">3 : T/F is fully/partially operational
</t>
        </r>
      </text>
    </comment>
    <comment ref="OP2" authorId="0" shapeId="0" xr:uid="{FB3A5D80-BDC5-420B-8A84-E7675545FE79}">
      <text>
        <r>
          <rPr>
            <b/>
            <sz val="9"/>
            <color rgb="FF000000"/>
            <rFont val="Tahoma"/>
            <family val="2"/>
          </rPr>
          <t>Cem Dener:</t>
        </r>
        <r>
          <rPr>
            <sz val="9"/>
            <color rgb="FF000000"/>
            <rFont val="Tahoma"/>
            <family val="2"/>
          </rPr>
          <t xml:space="preserve">
</t>
        </r>
        <r>
          <rPr>
            <sz val="9"/>
            <color rgb="FF000000"/>
            <rFont val="Tahoma"/>
            <family val="2"/>
          </rPr>
          <t xml:space="preserve">Type of TSA architecture:
</t>
        </r>
        <r>
          <rPr>
            <sz val="9"/>
            <color rgb="FF000000"/>
            <rFont val="Tahoma"/>
            <family val="2"/>
          </rPr>
          <t xml:space="preserve">0:  No TSA yet
</t>
        </r>
        <r>
          <rPr>
            <sz val="9"/>
            <color rgb="FF000000"/>
            <rFont val="Tahoma"/>
            <family val="2"/>
          </rPr>
          <t xml:space="preserve">1: TSA implementation planned or initiated
</t>
        </r>
        <r>
          <rPr>
            <sz val="9"/>
            <color rgb="FF000000"/>
            <rFont val="Tahoma"/>
            <family val="2"/>
          </rPr>
          <t xml:space="preserve">2: TSA is operational - Mostly decentralized accounts, or zero balanced accounts (in some cases linked with FMIS)
</t>
        </r>
        <r>
          <rPr>
            <sz val="9"/>
            <color rgb="FF000000"/>
            <rFont val="Tahoma"/>
            <family val="2"/>
          </rPr>
          <t>3: TSA is fully operational - Centralized TSA using Central Bank (mostly linked with FMIS)</t>
        </r>
      </text>
    </comment>
    <comment ref="OQ2" authorId="0" shapeId="0" xr:uid="{D1613EC7-8362-4F92-AC2B-33633B8BE1F2}">
      <text>
        <r>
          <rPr>
            <b/>
            <sz val="9"/>
            <color indexed="81"/>
            <rFont val="Tahoma"/>
            <family val="2"/>
          </rPr>
          <t>Cem Dener:</t>
        </r>
        <r>
          <rPr>
            <sz val="9"/>
            <color indexed="81"/>
            <rFont val="Tahoma"/>
            <family val="2"/>
          </rPr>
          <t xml:space="preserve">
Tax System implementation status:
0= no TMIS yet/unknown
1= planned (commitment)
2= in progress (implementation)
3= fully operational</t>
        </r>
      </text>
    </comment>
    <comment ref="OR2" authorId="0" shapeId="0" xr:uid="{F89751A1-A554-4A8F-95A5-9B68C1BB1AAC}">
      <text>
        <r>
          <rPr>
            <b/>
            <sz val="9"/>
            <color indexed="81"/>
            <rFont val="Tahoma"/>
            <family val="2"/>
          </rPr>
          <t>Cem Dener:</t>
        </r>
        <r>
          <rPr>
            <sz val="9"/>
            <color indexed="81"/>
            <rFont val="Tahoma"/>
            <family val="2"/>
          </rPr>
          <t xml:space="preserve">
Customs System implementation status:
0= no Customs System yet/unknown
1= planned (commitment)
2= in progress (implementation)
3= fully operational
</t>
        </r>
      </text>
    </comment>
    <comment ref="OS2" authorId="2" shapeId="0" xr:uid="{D13D8EB8-437C-4988-8563-AD64A0FBDB4A}">
      <text>
        <r>
          <rPr>
            <b/>
            <sz val="9"/>
            <color rgb="FF000000"/>
            <rFont val="Tahoma"/>
            <family val="2"/>
          </rPr>
          <t>Sophiko Skhirtladze:</t>
        </r>
        <r>
          <rPr>
            <sz val="9"/>
            <color rgb="FF000000"/>
            <rFont val="Tahoma"/>
            <family val="2"/>
          </rPr>
          <t xml:space="preserve">
</t>
        </r>
        <r>
          <rPr>
            <sz val="9"/>
            <color rgb="FF000000"/>
            <rFont val="Tahoma"/>
            <family val="2"/>
          </rPr>
          <t xml:space="preserve">HRMIS operational status for centralized (shared) platforms:
</t>
        </r>
        <r>
          <rPr>
            <sz val="9"/>
            <color rgb="FF000000"/>
            <rFont val="Tahoma"/>
            <family val="2"/>
          </rPr>
          <t xml:space="preserve">0: No HRMIS / Status unknown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 xml:space="preserve">3: Fully operational
</t>
        </r>
      </text>
    </comment>
    <comment ref="OT2" authorId="2" shapeId="0" xr:uid="{B36257E9-9959-46A8-9432-DCB01450A170}">
      <text>
        <r>
          <rPr>
            <b/>
            <sz val="9"/>
            <color rgb="FF000000"/>
            <rFont val="Tahoma"/>
            <family val="2"/>
          </rPr>
          <t>Sophiko Skhirtladze:</t>
        </r>
        <r>
          <rPr>
            <sz val="9"/>
            <color rgb="FF000000"/>
            <rFont val="Tahoma"/>
            <family val="2"/>
          </rPr>
          <t xml:space="preserve">
</t>
        </r>
        <r>
          <rPr>
            <sz val="9"/>
            <color rgb="FF000000"/>
            <rFont val="Tahoma"/>
            <family val="2"/>
          </rPr>
          <t xml:space="preserve">0: No automation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3: Fully operational</t>
        </r>
      </text>
    </comment>
    <comment ref="OU2" authorId="0" shapeId="0" xr:uid="{8274A34B-A0A0-4618-860A-C31236CD4FC5}">
      <text>
        <r>
          <rPr>
            <b/>
            <sz val="9"/>
            <color indexed="81"/>
            <rFont val="Tahoma"/>
            <family val="2"/>
          </rPr>
          <t>Cem Dener:</t>
        </r>
        <r>
          <rPr>
            <sz val="9"/>
            <color indexed="81"/>
            <rFont val="Tahoma"/>
            <family val="2"/>
          </rPr>
          <t xml:space="preserve">
Status/scope of e-Procurement portal
0= No e-Procurement site
1= eProcurement platform under development
2= Only tenders are published
3= Tenders + Contracts
</t>
        </r>
      </text>
    </comment>
    <comment ref="OV2" authorId="2" shapeId="0" xr:uid="{B3998D24-BB58-46DD-8864-EF0E0D4B0B4A}">
      <text>
        <r>
          <rPr>
            <b/>
            <sz val="9"/>
            <color indexed="81"/>
            <rFont val="Tahoma"/>
            <family val="2"/>
          </rPr>
          <t>Cem Dener:</t>
        </r>
        <r>
          <rPr>
            <sz val="9"/>
            <color indexed="81"/>
            <rFont val="Tahoma"/>
            <family val="2"/>
          </rPr>
          <t xml:space="preserve">
DMS operational status:
0: No DMS / Status unknown
1: Planned
2: Implementation in progress
    - New solution (indicte expected completion date as a comment under "DMS Yr")
    - Modernization of existing platform (indicate operational year of existing platform in "DMS Yr". Add a comment on expected completion year of new system).
3: Fully operational</t>
        </r>
      </text>
    </comment>
    <comment ref="OW2" authorId="0" shapeId="0" xr:uid="{C30FDA6A-651B-400C-BD92-427E8828CDC9}">
      <text>
        <r>
          <rPr>
            <b/>
            <sz val="9"/>
            <color rgb="FF000000"/>
            <rFont val="Tahoma"/>
            <family val="2"/>
          </rPr>
          <t>Cem Dener:</t>
        </r>
        <r>
          <rPr>
            <sz val="9"/>
            <color rgb="FF000000"/>
            <rFont val="Tahoma"/>
            <family val="2"/>
          </rPr>
          <t xml:space="preserve">
</t>
        </r>
        <r>
          <rPr>
            <sz val="9"/>
            <color rgb="FF000000"/>
            <rFont val="Tahoma"/>
            <family val="2"/>
          </rPr>
          <t xml:space="preserve">PIMS implementation status:
</t>
        </r>
        <r>
          <rPr>
            <sz val="9"/>
            <color rgb="FF000000"/>
            <rFont val="Tahoma"/>
            <family val="2"/>
          </rPr>
          <t xml:space="preserve">0= no PMIS yet/unknown
</t>
        </r>
        <r>
          <rPr>
            <sz val="9"/>
            <color rgb="FF000000"/>
            <rFont val="Tahoma"/>
            <family val="2"/>
          </rPr>
          <t xml:space="preserve">1= planned (commitment)
</t>
        </r>
        <r>
          <rPr>
            <sz val="9"/>
            <color rgb="FF000000"/>
            <rFont val="Tahoma"/>
            <family val="2"/>
          </rPr>
          <t xml:space="preserve">2= in progress (implementation)
</t>
        </r>
        <r>
          <rPr>
            <sz val="9"/>
            <color rgb="FF000000"/>
            <rFont val="Tahoma"/>
            <family val="2"/>
          </rPr>
          <t>3= fully operational</t>
        </r>
      </text>
    </comment>
    <comment ref="OX2" authorId="0" shapeId="0" xr:uid="{CB1B2283-A3FB-4244-B724-8C64080055C4}">
      <text>
        <r>
          <rPr>
            <b/>
            <sz val="9"/>
            <color indexed="81"/>
            <rFont val="Tahoma"/>
            <family val="2"/>
          </rPr>
          <t>Cem Dener:</t>
        </r>
        <r>
          <rPr>
            <sz val="9"/>
            <color indexed="81"/>
            <rFont val="Tahoma"/>
            <family val="2"/>
          </rPr>
          <t xml:space="preserve">
Is there a Mandatory or Advisory/Preference/R&amp;D
government OSS policy?
0= No
1= Yes (Proposed)
2= Yes (Approved - A/P/RD)
3= Yes (Approved - Mandatory)</t>
        </r>
      </text>
    </comment>
    <comment ref="OY2" authorId="0" shapeId="0" xr:uid="{D3930B9C-A3FC-455D-950E-496F170A7012}">
      <text>
        <r>
          <rPr>
            <b/>
            <sz val="9"/>
            <color indexed="81"/>
            <rFont val="Tahoma"/>
            <family val="2"/>
          </rPr>
          <t>Cem Dener:</t>
        </r>
        <r>
          <rPr>
            <sz val="9"/>
            <color indexed="81"/>
            <rFont val="Tahoma"/>
            <family val="2"/>
          </rPr>
          <t xml:space="preserve">
UNPAN eGov Telecom Infrastructure Index (2020)</t>
        </r>
      </text>
    </comment>
    <comment ref="OZ2" authorId="0" shapeId="0" xr:uid="{3F8C0D3F-2F5C-41AF-8087-5D584F5AB28B}">
      <text>
        <r>
          <rPr>
            <b/>
            <sz val="9"/>
            <color indexed="81"/>
            <rFont val="Tahoma"/>
            <family val="2"/>
          </rPr>
          <t>Cem Dener:</t>
        </r>
        <r>
          <rPr>
            <sz val="9"/>
            <color indexed="81"/>
            <rFont val="Tahoma"/>
            <family val="2"/>
          </rPr>
          <t xml:space="preserve">
Is there an national strategy on new/disruptive technologies?
0= No
1= Planned / In progress
2= Yes (approved)</t>
        </r>
      </text>
    </comment>
    <comment ref="PA2" authorId="0" shapeId="0" xr:uid="{586ED8D3-6A1E-49A0-8DD7-7951DD833981}">
      <text>
        <r>
          <rPr>
            <b/>
            <sz val="9"/>
            <color indexed="81"/>
            <rFont val="Tahoma"/>
            <family val="2"/>
          </rPr>
          <t>Cem Dener:</t>
        </r>
        <r>
          <rPr>
            <sz val="9"/>
            <color indexed="81"/>
            <rFont val="Tahoma"/>
            <family val="2"/>
          </rPr>
          <t xml:space="preserve">
UNPAN eGov Online Service Index (2020)</t>
        </r>
      </text>
    </comment>
    <comment ref="PB2" authorId="0" shapeId="0" xr:uid="{FC837AA6-90BC-4251-B18A-ECFEC873C483}">
      <text>
        <r>
          <rPr>
            <b/>
            <sz val="9"/>
            <color rgb="FF000000"/>
            <rFont val="Tahoma"/>
            <family val="2"/>
          </rPr>
          <t>Cem Dener:</t>
        </r>
        <r>
          <rPr>
            <sz val="9"/>
            <color rgb="FF000000"/>
            <rFont val="Tahoma"/>
            <family val="2"/>
          </rPr>
          <t xml:space="preserve">
Type of e-Gov/e-Service portal:
0:  Not available
1:  Mostly information/forms (G2C, G2B). Several online applications.
2:  Online services (transactional) visible through a portal (G2C, G2B, G2G, ...), mostly including single sign-on</t>
        </r>
      </text>
    </comment>
    <comment ref="PC2" authorId="0" shapeId="0" xr:uid="{1603FEA4-6BC0-44C2-AA83-D6A18FAFEBF0}">
      <text>
        <r>
          <rPr>
            <b/>
            <sz val="9"/>
            <color indexed="81"/>
            <rFont val="Tahoma"/>
            <family val="2"/>
          </rPr>
          <t>Cem Dener:</t>
        </r>
        <r>
          <rPr>
            <sz val="9"/>
            <color indexed="81"/>
            <rFont val="Tahoma"/>
            <family val="2"/>
          </rPr>
          <t xml:space="preserve">
Tax System services/functionality:
0 = No information on services
1= Information services/forms
2= Transactional services 
3= Connected services (Single Window / integrated with other systems)
</t>
        </r>
      </text>
    </comment>
    <comment ref="PD2" authorId="0" shapeId="0" xr:uid="{20042D30-0C54-4221-83E1-1FC19C082F03}">
      <text>
        <r>
          <rPr>
            <b/>
            <sz val="9"/>
            <color rgb="FF000000"/>
            <rFont val="Tahoma"/>
            <family val="2"/>
          </rPr>
          <t>Cem Dener:</t>
        </r>
        <r>
          <rPr>
            <sz val="9"/>
            <color rgb="FF000000"/>
            <rFont val="Tahoma"/>
            <family val="2"/>
          </rPr>
          <t xml:space="preserve">
</t>
        </r>
        <r>
          <rPr>
            <sz val="9"/>
            <color rgb="FF000000"/>
            <rFont val="Tahoma"/>
            <family val="2"/>
          </rPr>
          <t xml:space="preserve">e-Filing services provided online:
</t>
        </r>
        <r>
          <rPr>
            <sz val="9"/>
            <color rgb="FF000000"/>
            <rFont val="Tahoma"/>
            <family val="2"/>
          </rPr>
          <t xml:space="preserve">0= Not available yet
</t>
        </r>
        <r>
          <rPr>
            <sz val="9"/>
            <color rgb="FF000000"/>
            <rFont val="Tahoma"/>
            <family val="2"/>
          </rPr>
          <t xml:space="preserve">1= Provide information only
</t>
        </r>
        <r>
          <rPr>
            <sz val="9"/>
            <color rgb="FF000000"/>
            <rFont val="Tahoma"/>
            <family val="2"/>
          </rPr>
          <t xml:space="preserve">2= Online e-Filing services for citizens and/or businesses
</t>
        </r>
        <r>
          <rPr>
            <sz val="9"/>
            <color rgb="FF000000"/>
            <rFont val="Tahoma"/>
            <family val="2"/>
          </rPr>
          <t>3= Online e-Filing and payment options</t>
        </r>
      </text>
    </comment>
    <comment ref="PE2" authorId="0" shapeId="0" xr:uid="{F359F8DD-E273-47B1-842B-0A3AE099EEEB}">
      <text>
        <r>
          <rPr>
            <b/>
            <sz val="9"/>
            <color rgb="FF000000"/>
            <rFont val="Tahoma"/>
            <family val="2"/>
          </rPr>
          <t>Cem Dener:</t>
        </r>
        <r>
          <rPr>
            <sz val="9"/>
            <color rgb="FF000000"/>
            <rFont val="Tahoma"/>
            <family val="2"/>
          </rPr>
          <t xml:space="preserve">
</t>
        </r>
        <r>
          <rPr>
            <sz val="9"/>
            <color rgb="FF000000"/>
            <rFont val="Tahoma"/>
            <family val="2"/>
          </rPr>
          <t xml:space="preserve">Type of Government ePayment service:
</t>
        </r>
        <r>
          <rPr>
            <sz val="9"/>
            <color rgb="FF000000"/>
            <rFont val="Tahoma"/>
            <family val="2"/>
          </rPr>
          <t xml:space="preserve">0:  No Government ePayment solution (mainly public sector solutions)
</t>
        </r>
        <r>
          <rPr>
            <sz val="9"/>
            <color rgb="FF000000"/>
            <rFont val="Tahoma"/>
            <family val="2"/>
          </rPr>
          <t xml:space="preserve">1:  Fragmented systems (multiple platforms)
</t>
        </r>
        <r>
          <rPr>
            <sz val="9"/>
            <color rgb="FF000000"/>
            <rFont val="Tahoma"/>
            <family val="2"/>
          </rPr>
          <t xml:space="preserve">2:  Centralized/shared platform
</t>
        </r>
      </text>
    </comment>
    <comment ref="PF2" authorId="0" shapeId="0" xr:uid="{AA2F896B-6A61-4F3D-A64B-2C37ECC5FD96}">
      <text>
        <r>
          <rPr>
            <b/>
            <sz val="9"/>
            <color indexed="81"/>
            <rFont val="Tahoma"/>
            <family val="2"/>
          </rPr>
          <t>Cem Dener:</t>
        </r>
        <r>
          <rPr>
            <sz val="9"/>
            <color indexed="81"/>
            <rFont val="Tahoma"/>
            <family val="2"/>
          </rPr>
          <t xml:space="preserve">
Customs System services/functionality:
0 = No information on services
1= Information services/forms
2= Transactional services 
3= Connected services (Single Window / integrated with other systems)
</t>
        </r>
      </text>
    </comment>
    <comment ref="PG2" authorId="0" shapeId="0" xr:uid="{97891A1B-247C-4DDC-A5A4-A54667325F80}">
      <text>
        <r>
          <rPr>
            <b/>
            <sz val="9"/>
            <color indexed="81"/>
            <rFont val="Tahoma"/>
            <family val="2"/>
          </rPr>
          <t>Cem Dener:</t>
        </r>
        <r>
          <rPr>
            <sz val="9"/>
            <color indexed="81"/>
            <rFont val="Tahoma"/>
            <family val="2"/>
          </rPr>
          <t xml:space="preserve">
UNPAN eGov e-Participation Index (2020)
</t>
        </r>
      </text>
    </comment>
    <comment ref="PH2" authorId="1" shapeId="0" xr:uid="{109E8AA9-C890-4E7F-AE9B-EB87F2679EC4}">
      <text>
        <r>
          <rPr>
            <sz val="9"/>
            <color indexed="81"/>
            <rFont val="Tahoma"/>
            <family val="2"/>
          </rPr>
          <t xml:space="preserve">Is there an Open Gov initiative?
0:  No
1:  Yes
</t>
        </r>
      </text>
    </comment>
    <comment ref="PI2" authorId="1" shapeId="0" xr:uid="{1A245B78-2B6C-4BFA-9D40-808AE08F809A}">
      <text>
        <r>
          <rPr>
            <sz val="9"/>
            <color indexed="81"/>
            <rFont val="Tahoma"/>
            <family val="2"/>
          </rPr>
          <t>Is there an Open Data web site?
0:  No
1:  Yes (information only)
2:  Yes (providing access to open data)</t>
        </r>
      </text>
    </comment>
    <comment ref="PJ2" authorId="0" shapeId="0" xr:uid="{9E2813B8-FA7E-4C77-B1FF-072E90E64AC1}">
      <text>
        <r>
          <rPr>
            <b/>
            <sz val="9"/>
            <color indexed="81"/>
            <rFont val="Tahoma"/>
            <family val="2"/>
          </rPr>
          <t>Cem Dener:</t>
        </r>
        <r>
          <rPr>
            <sz val="9"/>
            <color indexed="81"/>
            <rFont val="Tahoma"/>
            <family val="2"/>
          </rPr>
          <t xml:space="preserve">
Is there a national platform that allow citizens to participate in policy decision-making?
0= No
1= Yes</t>
        </r>
      </text>
    </comment>
    <comment ref="PK2" authorId="0" shapeId="0" xr:uid="{0535A117-D9A8-4178-8560-6C14CF4F2D6C}">
      <text>
        <r>
          <rPr>
            <b/>
            <sz val="9"/>
            <color indexed="81"/>
            <rFont val="Tahoma"/>
            <family val="2"/>
          </rPr>
          <t>Cem Dener:</t>
        </r>
        <r>
          <rPr>
            <sz val="9"/>
            <color indexed="81"/>
            <rFont val="Tahoma"/>
            <family val="2"/>
          </rPr>
          <t xml:space="preserve">
Is it for petition?
0= No
1= Yes</t>
        </r>
      </text>
    </comment>
    <comment ref="PL2" authorId="0" shapeId="0" xr:uid="{CFC393F0-C12E-4EB2-AEF4-9FBB92B7BFF5}">
      <text>
        <r>
          <rPr>
            <b/>
            <sz val="9"/>
            <color indexed="81"/>
            <rFont val="Tahoma"/>
            <family val="2"/>
          </rPr>
          <t>Cem Dener:</t>
        </r>
        <r>
          <rPr>
            <sz val="9"/>
            <color indexed="81"/>
            <rFont val="Tahoma"/>
            <family val="2"/>
          </rPr>
          <t xml:space="preserve">
Are citizens’ inputs publicly available on the platform?
0= No
1= Yes</t>
        </r>
      </text>
    </comment>
    <comment ref="PM2" authorId="0" shapeId="0" xr:uid="{836D8E0D-80D3-46E6-9B06-17A925400536}">
      <text>
        <r>
          <rPr>
            <b/>
            <sz val="9"/>
            <color indexed="81"/>
            <rFont val="Tahoma"/>
            <family val="2"/>
          </rPr>
          <t>Cem Dener:</t>
        </r>
        <r>
          <rPr>
            <sz val="9"/>
            <color indexed="81"/>
            <rFont val="Tahoma"/>
            <family val="2"/>
          </rPr>
          <t xml:space="preserve">
Does the platform allow citizens to provide feedback anonymously?
0= No
1= Yes</t>
        </r>
      </text>
    </comment>
    <comment ref="PN2" authorId="0" shapeId="0" xr:uid="{8C952A8F-2242-4599-8611-1E1DCA88EDCB}">
      <text>
        <r>
          <rPr>
            <b/>
            <sz val="9"/>
            <color indexed="81"/>
            <rFont val="Tahoma"/>
            <family val="2"/>
          </rPr>
          <t>Cem Dener:</t>
        </r>
        <r>
          <rPr>
            <sz val="9"/>
            <color indexed="81"/>
            <rFont val="Tahoma"/>
            <family val="2"/>
          </rPr>
          <t xml:space="preserve">
Is government response publicly available on the platform?
0= No
1= Yes</t>
        </r>
      </text>
    </comment>
    <comment ref="PO2" authorId="0" shapeId="0" xr:uid="{50DEFE01-6E26-434E-9B67-DDCC073928CB}">
      <text>
        <r>
          <rPr>
            <b/>
            <sz val="9"/>
            <color indexed="81"/>
            <rFont val="Tahoma"/>
            <family val="2"/>
          </rPr>
          <t>Cem Dener:</t>
        </r>
        <r>
          <rPr>
            <sz val="9"/>
            <color indexed="81"/>
            <rFont val="Tahoma"/>
            <family val="2"/>
          </rPr>
          <t xml:space="preserve">
Are there government platforms / Grievance Redress Management mechanisms (e.g., website, app) that allow citizens to provide feedback (e.g., complaints, complements, suggestions, information requests) directly to government on service delivery and gov performance?
0= No
1= Yes</t>
        </r>
      </text>
    </comment>
    <comment ref="PP2" authorId="0" shapeId="0" xr:uid="{9352417B-569D-4377-ABB9-F0935554F3D2}">
      <text>
        <r>
          <rPr>
            <b/>
            <sz val="9"/>
            <color indexed="81"/>
            <rFont val="Tahoma"/>
            <family val="2"/>
          </rPr>
          <t>Cem Dener:</t>
        </r>
        <r>
          <rPr>
            <sz val="9"/>
            <color indexed="81"/>
            <rFont val="Tahoma"/>
            <family val="2"/>
          </rPr>
          <t xml:space="preserve">
Does the government make the service standards (e.g., response time and procedure) available to the public?
0= No
1= Yes</t>
        </r>
      </text>
    </comment>
    <comment ref="PQ2" authorId="0" shapeId="0" xr:uid="{7B88A0BF-BEF4-45E3-A070-35CE169CCFA6}">
      <text>
        <r>
          <rPr>
            <b/>
            <sz val="9"/>
            <color indexed="81"/>
            <rFont val="Tahoma"/>
            <family val="2"/>
          </rPr>
          <t>Cem Dener:</t>
        </r>
        <r>
          <rPr>
            <sz val="9"/>
            <color indexed="81"/>
            <rFont val="Tahoma"/>
            <family val="2"/>
          </rPr>
          <t xml:space="preserve">
Are these platforms universally accessible or provides support for users with disabilities (e.g., availability of voice command)?
0= No
1= Yes</t>
        </r>
      </text>
    </comment>
    <comment ref="PR2" authorId="0" shapeId="0" xr:uid="{8289398D-1F6C-461F-AFEB-038E0DB5A699}">
      <text>
        <r>
          <rPr>
            <b/>
            <sz val="9"/>
            <color indexed="81"/>
            <rFont val="Tahoma"/>
            <family val="2"/>
          </rPr>
          <t>Cem Dener:</t>
        </r>
        <r>
          <rPr>
            <sz val="9"/>
            <color indexed="81"/>
            <rFont val="Tahoma"/>
            <family val="2"/>
          </rPr>
          <t xml:space="preserve">
Does the government publish its citizen engagement performance and relevant statistics?
0= No
1= Yes</t>
        </r>
      </text>
    </comment>
    <comment ref="PS2" authorId="0" shapeId="0" xr:uid="{43310B14-0718-4EB5-A51F-920495D7381D}">
      <text>
        <r>
          <rPr>
            <b/>
            <sz val="9"/>
            <color indexed="81"/>
            <rFont val="Tahoma"/>
            <family val="2"/>
          </rPr>
          <t>Cem Dener:</t>
        </r>
        <r>
          <rPr>
            <sz val="9"/>
            <color indexed="81"/>
            <rFont val="Tahoma"/>
            <family val="2"/>
          </rPr>
          <t xml:space="preserve">
Is there a dedicated GovTech institution (focused on DG Transformation)?
0= No
1= Yes</t>
        </r>
      </text>
    </comment>
    <comment ref="PT2" authorId="0" shapeId="0" xr:uid="{291D8EB7-17CF-4D3D-AB0B-052952E61A0C}">
      <text>
        <r>
          <rPr>
            <b/>
            <sz val="9"/>
            <color rgb="FF000000"/>
            <rFont val="Tahoma"/>
            <family val="2"/>
          </rPr>
          <t>Cem Dener:</t>
        </r>
        <r>
          <rPr>
            <sz val="9"/>
            <color rgb="FF000000"/>
            <rFont val="Tahoma"/>
            <family val="2"/>
          </rPr>
          <t xml:space="preserve">
Is there a government entity in charge of data governance or data management?
0= No
1= In progress/planned or partial focus to data governance under Open Data initiative
2= Yes (established)</t>
        </r>
      </text>
    </comment>
    <comment ref="PU2" authorId="0" shapeId="0" xr:uid="{F60E91FC-6B37-4300-8AF6-E876752A50D5}">
      <text>
        <r>
          <rPr>
            <b/>
            <sz val="9"/>
            <color indexed="81"/>
            <rFont val="Tahoma"/>
            <family val="2"/>
          </rPr>
          <t>Cem Dener:</t>
        </r>
        <r>
          <rPr>
            <sz val="9"/>
            <color indexed="81"/>
            <rFont val="Tahoma"/>
            <family val="2"/>
          </rPr>
          <t xml:space="preserve">
Is there a DG/GovTech strategy?
0= No
1= Planned/In progress
2= Yes (outdated; 2014 or older)
3= Yes (updated in 2015 or later)</t>
        </r>
      </text>
    </comment>
    <comment ref="PV2" authorId="0" shapeId="0" xr:uid="{42353AD2-B333-4DDF-A5D3-A984EAE39615}">
      <text>
        <r>
          <rPr>
            <b/>
            <sz val="9"/>
            <color indexed="81"/>
            <rFont val="Tahoma"/>
            <family val="2"/>
          </rPr>
          <t>Cem Dener:</t>
        </r>
        <r>
          <rPr>
            <sz val="9"/>
            <color indexed="81"/>
            <rFont val="Tahoma"/>
            <family val="2"/>
          </rPr>
          <t xml:space="preserve">
Is there a whole-of-government approach to implement data governance?
0= No
1= Planned / In progress
2= Yes (institutionalized)</t>
        </r>
      </text>
    </comment>
    <comment ref="PW2" authorId="0" shapeId="0" xr:uid="{9DC5B48F-16B6-480D-AB55-ED6165BC099F}">
      <text>
        <r>
          <rPr>
            <b/>
            <sz val="9"/>
            <color indexed="81"/>
            <rFont val="Tahoma"/>
            <family val="2"/>
          </rPr>
          <t>Cem Dener:</t>
        </r>
        <r>
          <rPr>
            <sz val="9"/>
            <color indexed="81"/>
            <rFont val="Tahoma"/>
            <family val="2"/>
          </rPr>
          <t xml:space="preserve">
Is there a Right to Information Law?
0= No
1= Drafted/Consultation in progress
2= Yes (effective)</t>
        </r>
      </text>
    </comment>
    <comment ref="PX2" authorId="0" shapeId="0" xr:uid="{5AD82F80-DDDD-4986-B9E9-865B324DD78D}">
      <text>
        <r>
          <rPr>
            <b/>
            <sz val="9"/>
            <color indexed="81"/>
            <rFont val="Tahoma"/>
            <family val="2"/>
          </rPr>
          <t>Cem Dener:</t>
        </r>
        <r>
          <rPr>
            <sz val="9"/>
            <color indexed="81"/>
            <rFont val="Tahoma"/>
            <family val="2"/>
          </rPr>
          <t xml:space="preserve">
Is there a data protection law?
0= No
1= Draft / Consultations in progress
2= Yes (effective)</t>
        </r>
      </text>
    </comment>
    <comment ref="PY2" authorId="0" shapeId="0" xr:uid="{CDE15A16-2A8A-4A09-BD2B-DB165A0F013C}">
      <text>
        <r>
          <rPr>
            <b/>
            <sz val="9"/>
            <color indexed="81"/>
            <rFont val="Tahoma"/>
            <family val="2"/>
          </rPr>
          <t>Cem Dener:</t>
        </r>
        <r>
          <rPr>
            <sz val="9"/>
            <color indexed="81"/>
            <rFont val="Tahoma"/>
            <family val="2"/>
          </rPr>
          <t xml:space="preserve">
Is there a data protection authority?
0= No
1= Not established yet (visible in law)
2= Yes</t>
        </r>
      </text>
    </comment>
    <comment ref="PZ2" authorId="0" shapeId="0" xr:uid="{B2C85FFC-1FE3-4443-A1A5-C091B9C711B1}">
      <text>
        <r>
          <rPr>
            <b/>
            <sz val="9"/>
            <color indexed="81"/>
            <rFont val="Tahoma"/>
            <family val="2"/>
          </rPr>
          <t>Cem Dener:</t>
        </r>
        <r>
          <rPr>
            <sz val="9"/>
            <color indexed="81"/>
            <rFont val="Tahoma"/>
            <family val="2"/>
          </rPr>
          <t xml:space="preserve">
National ID:
0: No National ID
1: National ID exists (optional or mandatory)
</t>
        </r>
      </text>
    </comment>
    <comment ref="QA2" authorId="0" shapeId="0" xr:uid="{46FD7680-D0D5-428D-A1C2-54E9F4C4014A}">
      <text>
        <r>
          <rPr>
            <b/>
            <sz val="9"/>
            <color indexed="81"/>
            <rFont val="Tahoma"/>
            <family val="2"/>
          </rPr>
          <t>Cem Dener:</t>
        </r>
        <r>
          <rPr>
            <sz val="9"/>
            <color indexed="81"/>
            <rFont val="Tahoma"/>
            <family val="2"/>
          </rPr>
          <t xml:space="preserve">
Digital ID:
0: No digital ID
1: Digital ID exists in different forms</t>
        </r>
      </text>
    </comment>
    <comment ref="QB2" authorId="0" shapeId="0" xr:uid="{471D9EEC-C699-4E7F-9156-10AAC830D7D8}">
      <text>
        <r>
          <rPr>
            <b/>
            <sz val="9"/>
            <color rgb="FF000000"/>
            <rFont val="Tahoma"/>
            <family val="2"/>
          </rPr>
          <t>Cem Dener:</t>
        </r>
        <r>
          <rPr>
            <sz val="9"/>
            <color rgb="FF000000"/>
            <rFont val="Tahoma"/>
            <family val="2"/>
          </rPr>
          <t xml:space="preserve">
</t>
        </r>
        <r>
          <rPr>
            <sz val="9"/>
            <color rgb="FF000000"/>
            <rFont val="Tahoma"/>
            <family val="2"/>
          </rPr>
          <t xml:space="preserve">Digital Signature implementation status
</t>
        </r>
        <r>
          <rPr>
            <sz val="9"/>
            <color rgb="FF000000"/>
            <rFont val="Tahoma"/>
            <family val="2"/>
          </rPr>
          <t xml:space="preserve">0:  No Digital Signature
</t>
        </r>
        <r>
          <rPr>
            <sz val="9"/>
            <color rgb="FF000000"/>
            <rFont val="Tahoma"/>
            <family val="2"/>
          </rPr>
          <t xml:space="preserve">1:  Legislation approved; no Infrastructure yet (PKI, CA, etc.)
</t>
        </r>
        <r>
          <rPr>
            <sz val="9"/>
            <color rgb="FF000000"/>
            <rFont val="Tahoma"/>
            <family val="2"/>
          </rPr>
          <t xml:space="preserve">2:  Legislation and infrastructure in place
</t>
        </r>
        <r>
          <rPr>
            <sz val="9"/>
            <color rgb="FF000000"/>
            <rFont val="Tahoma"/>
            <family val="2"/>
          </rPr>
          <t xml:space="preserve">3:  Used in practice for e-Services
</t>
        </r>
      </text>
    </comment>
    <comment ref="QC2" authorId="0" shapeId="0" xr:uid="{8DEC6256-7A89-400B-8009-AB5C1146AB24}">
      <text>
        <r>
          <rPr>
            <b/>
            <sz val="9"/>
            <color indexed="81"/>
            <rFont val="Tahoma"/>
            <family val="2"/>
          </rPr>
          <t>Cem Dener:</t>
        </r>
        <r>
          <rPr>
            <sz val="9"/>
            <color indexed="81"/>
            <rFont val="Tahoma"/>
            <family val="2"/>
          </rPr>
          <t xml:space="preserve">
Is there a government cybersecurity agency in place?
0= No
1= Planned / Establishment in progress
2= Yes (established and operational)</t>
        </r>
      </text>
    </comment>
    <comment ref="QD2" authorId="0" shapeId="0" xr:uid="{934DB842-FCD4-449D-AE01-AA5FD852FBE7}">
      <text>
        <r>
          <rPr>
            <b/>
            <sz val="9"/>
            <color indexed="81"/>
            <rFont val="Tahoma"/>
            <family val="2"/>
          </rPr>
          <t>Cem Dener:</t>
        </r>
        <r>
          <rPr>
            <sz val="9"/>
            <color indexed="81"/>
            <rFont val="Tahoma"/>
            <family val="2"/>
          </rPr>
          <t xml:space="preserve">
UNPAN eGov Human Capital Index (2020)
</t>
        </r>
      </text>
    </comment>
    <comment ref="QE2" authorId="0" shapeId="0" xr:uid="{4DB3304D-A1EC-4693-A699-48BCC20552E8}">
      <text>
        <r>
          <rPr>
            <b/>
            <sz val="9"/>
            <color indexed="81"/>
            <rFont val="Tahoma"/>
            <family val="2"/>
          </rPr>
          <t>Cem Dener:</t>
        </r>
        <r>
          <rPr>
            <sz val="9"/>
            <color indexed="81"/>
            <rFont val="Tahoma"/>
            <family val="2"/>
          </rPr>
          <t xml:space="preserve">
Is there a government policy/strategy to improve digital skills/data literacy of public employees?
0= No
1= Yes (planned/in porgress)
2= Yes (approved/in use)</t>
        </r>
      </text>
    </comment>
    <comment ref="QF2" authorId="0" shapeId="0" xr:uid="{2DCA89C5-26E4-4481-B2D8-9B28750DAF2B}">
      <text>
        <r>
          <rPr>
            <b/>
            <sz val="9"/>
            <color indexed="81"/>
            <rFont val="Tahoma"/>
            <family val="2"/>
          </rPr>
          <t>Cem Dener:</t>
        </r>
        <r>
          <rPr>
            <sz val="9"/>
            <color indexed="81"/>
            <rFont val="Tahoma"/>
            <family val="2"/>
          </rPr>
          <t xml:space="preserve">
Is there any program to improve digital skills/data literacy and innovation in public sector (cent/local gov)?
0= No
1= Yes</t>
        </r>
      </text>
    </comment>
    <comment ref="QG2" authorId="0" shapeId="0" xr:uid="{0B6A81B3-CD36-402E-BA10-1CB674B46BB4}">
      <text>
        <r>
          <rPr>
            <b/>
            <sz val="9"/>
            <color indexed="81"/>
            <rFont val="Tahoma"/>
            <family val="2"/>
          </rPr>
          <t>Cem Dener:</t>
        </r>
        <r>
          <rPr>
            <sz val="9"/>
            <color indexed="81"/>
            <rFont val="Tahoma"/>
            <family val="2"/>
          </rPr>
          <t xml:space="preserve">
Is there a gov entity focused on public sector innovation (innovation hubs, private sector investm, etc.)?
0= No
1= Yes (planned/in progress)
2= Yes (approved/in use)</t>
        </r>
      </text>
    </comment>
    <comment ref="QI2" authorId="0" shapeId="0" xr:uid="{31A327FC-AC65-48CC-A460-D7726CEC9D8F}">
      <text>
        <r>
          <rPr>
            <b/>
            <sz val="9"/>
            <color indexed="81"/>
            <rFont val="Tahoma"/>
            <family val="2"/>
          </rPr>
          <t>Cem Dener:</t>
        </r>
        <r>
          <rPr>
            <sz val="9"/>
            <color indexed="81"/>
            <rFont val="Tahoma"/>
            <family val="2"/>
          </rPr>
          <t xml:space="preserve">
 ISO 3166-1 alpha-3 codes</t>
        </r>
      </text>
    </comment>
    <comment ref="QJ2" authorId="0" shapeId="0" xr:uid="{B377D691-9A69-4BFC-8D72-B9646EB63E23}">
      <text>
        <r>
          <rPr>
            <b/>
            <sz val="9"/>
            <color indexed="81"/>
            <rFont val="Tahoma"/>
            <family val="2"/>
          </rPr>
          <t>Cem Dener:</t>
        </r>
        <r>
          <rPr>
            <sz val="9"/>
            <color indexed="81"/>
            <rFont val="Tahoma"/>
            <family val="2"/>
          </rPr>
          <t xml:space="preserve">
GT Index group:
A: Very high  &gt;= 0.75
B: High        &gt;= 0.50 and &lt; 0.75
C: Medium    &gt;= 0.25 and &lt; 0.50
D: Low        &lt; 0.25</t>
        </r>
      </text>
    </comment>
    <comment ref="QP2" authorId="0" shapeId="0" xr:uid="{080D79CF-A39D-4941-AD5B-F620CB2A4ACD}">
      <text>
        <r>
          <rPr>
            <b/>
            <sz val="9"/>
            <color indexed="81"/>
            <rFont val="Tahoma"/>
            <family val="2"/>
          </rPr>
          <t>Cem Dener:</t>
        </r>
        <r>
          <rPr>
            <sz val="9"/>
            <color indexed="81"/>
            <rFont val="Tahoma"/>
            <family val="2"/>
          </rPr>
          <t xml:space="preserve">
Is there a government cloud (shared platform)?
0= No
1= Planned / Cloud strategy
2= Yes (in use)</t>
        </r>
      </text>
    </comment>
    <comment ref="QQ2" authorId="0" shapeId="0" xr:uid="{106502E8-6620-4547-9AFD-A7C8DC9C1642}">
      <text>
        <r>
          <rPr>
            <b/>
            <sz val="9"/>
            <color indexed="81"/>
            <rFont val="Tahoma"/>
            <family val="2"/>
          </rPr>
          <t>Cem Dener:</t>
        </r>
        <r>
          <rPr>
            <sz val="9"/>
            <color indexed="81"/>
            <rFont val="Tahoma"/>
            <family val="2"/>
          </rPr>
          <t xml:space="preserve">
Is there a government enterprise architecture?
0= No
1= In draft / Planned
2= Partially implemented
3= Yes (in use)</t>
        </r>
      </text>
    </comment>
    <comment ref="QR2" authorId="0" shapeId="0" xr:uid="{89A2004D-A976-4B44-AAF0-9783FB656AE5}">
      <text>
        <r>
          <rPr>
            <b/>
            <sz val="9"/>
            <color indexed="81"/>
            <rFont val="Tahoma"/>
            <family val="2"/>
          </rPr>
          <t>Cem Dener:</t>
        </r>
        <r>
          <rPr>
            <sz val="9"/>
            <color indexed="81"/>
            <rFont val="Tahoma"/>
            <family val="2"/>
          </rPr>
          <t xml:space="preserve">
Is there a government service bus / interoperability platform in place?
0= No
1= Planned / In progress
2= Yes (not mandatory)
3= Yes (mandatory for all gov institutions)</t>
        </r>
      </text>
    </comment>
    <comment ref="QS2" authorId="0" shapeId="0" xr:uid="{4187CE61-C2D0-4B0F-8ED0-C93F893C2D9D}">
      <text>
        <r>
          <rPr>
            <sz val="9"/>
            <color rgb="FF000000"/>
            <rFont val="Tahoma"/>
            <family val="2"/>
          </rPr>
          <t xml:space="preserve">Treasury/FMIS status:
</t>
        </r>
        <r>
          <rPr>
            <sz val="9"/>
            <color rgb="FF000000"/>
            <rFont val="Tahoma"/>
            <family val="2"/>
          </rPr>
          <t xml:space="preserve">0 : T/F was not implemented or not operational
</t>
        </r>
        <r>
          <rPr>
            <sz val="9"/>
            <color rgb="FF000000"/>
            <rFont val="Tahoma"/>
            <family val="2"/>
          </rPr>
          <t xml:space="preserve">1 : Implementation in progress (expected year of go-live is indicated as a comment)
</t>
        </r>
        <r>
          <rPr>
            <sz val="9"/>
            <color rgb="FF000000"/>
            <rFont val="Tahoma"/>
            <family val="2"/>
          </rPr>
          <t xml:space="preserve">2 : T/F is operational for pilot or reduced scope implementation
</t>
        </r>
        <r>
          <rPr>
            <sz val="9"/>
            <color rgb="FF000000"/>
            <rFont val="Tahoma"/>
            <family val="2"/>
          </rPr>
          <t xml:space="preserve">3 : T/F is fully/partially operational
</t>
        </r>
      </text>
    </comment>
    <comment ref="QT2" authorId="0" shapeId="0" xr:uid="{02AE961E-6F1A-4A99-920D-D9A7C5279165}">
      <text>
        <r>
          <rPr>
            <b/>
            <sz val="9"/>
            <color rgb="FF000000"/>
            <rFont val="Tahoma"/>
            <family val="2"/>
          </rPr>
          <t>Cem Dener:</t>
        </r>
        <r>
          <rPr>
            <sz val="9"/>
            <color rgb="FF000000"/>
            <rFont val="Tahoma"/>
            <family val="2"/>
          </rPr>
          <t xml:space="preserve">
</t>
        </r>
        <r>
          <rPr>
            <sz val="9"/>
            <color rgb="FF000000"/>
            <rFont val="Tahoma"/>
            <family val="2"/>
          </rPr>
          <t xml:space="preserve">Type of TSA architecture:
</t>
        </r>
        <r>
          <rPr>
            <sz val="9"/>
            <color rgb="FF000000"/>
            <rFont val="Tahoma"/>
            <family val="2"/>
          </rPr>
          <t xml:space="preserve">0:  No TSA yet
</t>
        </r>
        <r>
          <rPr>
            <sz val="9"/>
            <color rgb="FF000000"/>
            <rFont val="Tahoma"/>
            <family val="2"/>
          </rPr>
          <t xml:space="preserve">1: TSA implementation planned or initiated
</t>
        </r>
        <r>
          <rPr>
            <sz val="9"/>
            <color rgb="FF000000"/>
            <rFont val="Tahoma"/>
            <family val="2"/>
          </rPr>
          <t xml:space="preserve">2: TSA is operational - Mostly decentralized accounts, or zero balanced accounts (in some cases linked with FMIS)
</t>
        </r>
        <r>
          <rPr>
            <sz val="9"/>
            <color rgb="FF000000"/>
            <rFont val="Tahoma"/>
            <family val="2"/>
          </rPr>
          <t>3: TSA is fully operational - Centralized TSA using Central Bank (mostly linked with FMIS)</t>
        </r>
      </text>
    </comment>
    <comment ref="QU2" authorId="0" shapeId="0" xr:uid="{CEFC34B6-64C5-48FA-BF6B-205FB233B709}">
      <text>
        <r>
          <rPr>
            <b/>
            <sz val="9"/>
            <color indexed="81"/>
            <rFont val="Tahoma"/>
            <family val="2"/>
          </rPr>
          <t>Cem Dener:</t>
        </r>
        <r>
          <rPr>
            <sz val="9"/>
            <color indexed="81"/>
            <rFont val="Tahoma"/>
            <family val="2"/>
          </rPr>
          <t xml:space="preserve">
Tax System implementation status:
0= no TMIS yet/unknown
1= planned (commitment)
2= in progress (implementation)
3= fully operational</t>
        </r>
      </text>
    </comment>
    <comment ref="QV2" authorId="0" shapeId="0" xr:uid="{2AD5C54A-20EF-4384-B232-D7CAC3DE20AD}">
      <text>
        <r>
          <rPr>
            <b/>
            <sz val="9"/>
            <color indexed="81"/>
            <rFont val="Tahoma"/>
            <family val="2"/>
          </rPr>
          <t>Cem Dener:</t>
        </r>
        <r>
          <rPr>
            <sz val="9"/>
            <color indexed="81"/>
            <rFont val="Tahoma"/>
            <family val="2"/>
          </rPr>
          <t xml:space="preserve">
Customs System implementation status:
0= no Customs System yet/unknown
1= planned (commitment)
2= in progress (implementation)
3= fully operational
</t>
        </r>
      </text>
    </comment>
    <comment ref="QW2" authorId="2" shapeId="0" xr:uid="{00B4A443-9A11-4AAE-BE00-B5CD7C942E3F}">
      <text>
        <r>
          <rPr>
            <b/>
            <sz val="9"/>
            <color rgb="FF000000"/>
            <rFont val="Tahoma"/>
            <family val="2"/>
          </rPr>
          <t>Sophiko Skhirtladze:</t>
        </r>
        <r>
          <rPr>
            <sz val="9"/>
            <color rgb="FF000000"/>
            <rFont val="Tahoma"/>
            <family val="2"/>
          </rPr>
          <t xml:space="preserve">
</t>
        </r>
        <r>
          <rPr>
            <sz val="9"/>
            <color rgb="FF000000"/>
            <rFont val="Tahoma"/>
            <family val="2"/>
          </rPr>
          <t xml:space="preserve">HRMIS operational status for centralized (shared) platforms:
</t>
        </r>
        <r>
          <rPr>
            <sz val="9"/>
            <color rgb="FF000000"/>
            <rFont val="Tahoma"/>
            <family val="2"/>
          </rPr>
          <t xml:space="preserve">0: No HRMIS / Status unknown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 xml:space="preserve">3: Fully operational
</t>
        </r>
      </text>
    </comment>
    <comment ref="QX2" authorId="2" shapeId="0" xr:uid="{5FCD0530-96FA-4F62-A6B3-BFF8D81C8ADC}">
      <text>
        <r>
          <rPr>
            <b/>
            <sz val="9"/>
            <color rgb="FF000000"/>
            <rFont val="Tahoma"/>
            <family val="2"/>
          </rPr>
          <t>Sophiko Skhirtladze:</t>
        </r>
        <r>
          <rPr>
            <sz val="9"/>
            <color rgb="FF000000"/>
            <rFont val="Tahoma"/>
            <family val="2"/>
          </rPr>
          <t xml:space="preserve">
</t>
        </r>
        <r>
          <rPr>
            <sz val="9"/>
            <color rgb="FF000000"/>
            <rFont val="Tahoma"/>
            <family val="2"/>
          </rPr>
          <t xml:space="preserve">0: No automation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3: Fully operational</t>
        </r>
      </text>
    </comment>
    <comment ref="QY2" authorId="0" shapeId="0" xr:uid="{FF7906BF-8D0B-4475-A7B4-06B4D731129E}">
      <text>
        <r>
          <rPr>
            <b/>
            <sz val="9"/>
            <color indexed="81"/>
            <rFont val="Tahoma"/>
            <family val="2"/>
          </rPr>
          <t>Cem Dener:</t>
        </r>
        <r>
          <rPr>
            <sz val="9"/>
            <color indexed="81"/>
            <rFont val="Tahoma"/>
            <family val="2"/>
          </rPr>
          <t xml:space="preserve">
Status/scope of e-Procurement portal
0= No e-Procurement site
1= eProcurement platform under development
2= Only tenders are published
3= Tenders + Contracts
</t>
        </r>
      </text>
    </comment>
    <comment ref="QZ2" authorId="2" shapeId="0" xr:uid="{0C272E4E-B832-404B-A882-297F058AD3E4}">
      <text>
        <r>
          <rPr>
            <b/>
            <sz val="9"/>
            <color indexed="81"/>
            <rFont val="Tahoma"/>
            <family val="2"/>
          </rPr>
          <t>Cem Dener:</t>
        </r>
        <r>
          <rPr>
            <sz val="9"/>
            <color indexed="81"/>
            <rFont val="Tahoma"/>
            <family val="2"/>
          </rPr>
          <t xml:space="preserve">
DMS operational status:
0: No DMS / Status unknown
1: Planned
2: Implementation in progress
    - New solution (indicte expected completion date as a comment under "DMS Yr")
    - Modernization of existing platform (indicate operational year of existing platform in "DMS Yr". Add a comment on expected completion year of new system).
3: Fully operational</t>
        </r>
      </text>
    </comment>
    <comment ref="RA2" authorId="0" shapeId="0" xr:uid="{585C8BA5-A212-4C1B-8C3A-D840A7C4539E}">
      <text>
        <r>
          <rPr>
            <b/>
            <sz val="9"/>
            <color rgb="FF000000"/>
            <rFont val="Tahoma"/>
            <family val="2"/>
          </rPr>
          <t>Cem Dener:</t>
        </r>
        <r>
          <rPr>
            <sz val="9"/>
            <color rgb="FF000000"/>
            <rFont val="Tahoma"/>
            <family val="2"/>
          </rPr>
          <t xml:space="preserve">
</t>
        </r>
        <r>
          <rPr>
            <sz val="9"/>
            <color rgb="FF000000"/>
            <rFont val="Tahoma"/>
            <family val="2"/>
          </rPr>
          <t xml:space="preserve">PIMS implementation status:
</t>
        </r>
        <r>
          <rPr>
            <sz val="9"/>
            <color rgb="FF000000"/>
            <rFont val="Tahoma"/>
            <family val="2"/>
          </rPr>
          <t xml:space="preserve">0= no PMIS yet/unknown
</t>
        </r>
        <r>
          <rPr>
            <sz val="9"/>
            <color rgb="FF000000"/>
            <rFont val="Tahoma"/>
            <family val="2"/>
          </rPr>
          <t xml:space="preserve">1= planned (commitment)
</t>
        </r>
        <r>
          <rPr>
            <sz val="9"/>
            <color rgb="FF000000"/>
            <rFont val="Tahoma"/>
            <family val="2"/>
          </rPr>
          <t xml:space="preserve">2= in progress (implementation)
</t>
        </r>
        <r>
          <rPr>
            <sz val="9"/>
            <color rgb="FF000000"/>
            <rFont val="Tahoma"/>
            <family val="2"/>
          </rPr>
          <t>3= fully operational</t>
        </r>
      </text>
    </comment>
    <comment ref="RB2" authorId="0" shapeId="0" xr:uid="{8D6B7082-A96E-4FE9-9AAD-97379663CA93}">
      <text>
        <r>
          <rPr>
            <b/>
            <sz val="9"/>
            <color indexed="81"/>
            <rFont val="Tahoma"/>
            <family val="2"/>
          </rPr>
          <t>Cem Dener:</t>
        </r>
        <r>
          <rPr>
            <sz val="9"/>
            <color indexed="81"/>
            <rFont val="Tahoma"/>
            <family val="2"/>
          </rPr>
          <t xml:space="preserve">
Is there a Mandatory or Advisory/Preference/R&amp;D
government OSS policy?
0= No
1= Yes (Proposed)
2= Yes (Approved - A/P/RD)
3= Yes (Approved - Mandatory)</t>
        </r>
      </text>
    </comment>
    <comment ref="RC2" authorId="0" shapeId="0" xr:uid="{B72013CD-2D97-4550-8A3E-A547CF3BE194}">
      <text>
        <r>
          <rPr>
            <b/>
            <sz val="9"/>
            <color indexed="81"/>
            <rFont val="Tahoma"/>
            <family val="2"/>
          </rPr>
          <t>Cem Dener:</t>
        </r>
        <r>
          <rPr>
            <sz val="9"/>
            <color indexed="81"/>
            <rFont val="Tahoma"/>
            <family val="2"/>
          </rPr>
          <t xml:space="preserve">
UNPAN eGov Telecom Infrastructure Index (2020)</t>
        </r>
      </text>
    </comment>
    <comment ref="RD2" authorId="0" shapeId="0" xr:uid="{F4E622AD-38CB-48F8-B5F4-1E563054CF50}">
      <text>
        <r>
          <rPr>
            <b/>
            <sz val="9"/>
            <color indexed="81"/>
            <rFont val="Tahoma"/>
            <family val="2"/>
          </rPr>
          <t>Cem Dener:</t>
        </r>
        <r>
          <rPr>
            <sz val="9"/>
            <color indexed="81"/>
            <rFont val="Tahoma"/>
            <family val="2"/>
          </rPr>
          <t xml:space="preserve">
Is there an national strategy on new/disruptive technologies?
0= No
1= Planned / In progress
2= Yes (approved)</t>
        </r>
      </text>
    </comment>
    <comment ref="RE2" authorId="0" shapeId="0" xr:uid="{BF3791AA-D9BF-4AC3-93F7-ECCC7D4EBAC9}">
      <text>
        <r>
          <rPr>
            <b/>
            <sz val="9"/>
            <color indexed="81"/>
            <rFont val="Tahoma"/>
            <family val="2"/>
          </rPr>
          <t>Cem Dener:</t>
        </r>
        <r>
          <rPr>
            <sz val="9"/>
            <color indexed="81"/>
            <rFont val="Tahoma"/>
            <family val="2"/>
          </rPr>
          <t xml:space="preserve">
UNPAN eGov Online Service Index (2020)</t>
        </r>
      </text>
    </comment>
    <comment ref="RF2" authorId="0" shapeId="0" xr:uid="{292FA375-9B66-4471-924C-D4B60507670A}">
      <text>
        <r>
          <rPr>
            <b/>
            <sz val="9"/>
            <color rgb="FF000000"/>
            <rFont val="Tahoma"/>
            <family val="2"/>
          </rPr>
          <t>Cem Dener:</t>
        </r>
        <r>
          <rPr>
            <sz val="9"/>
            <color rgb="FF000000"/>
            <rFont val="Tahoma"/>
            <family val="2"/>
          </rPr>
          <t xml:space="preserve">
Type of e-Gov/e-Service portal:
0:  Not available
1:  Mostly information/forms (G2C, G2B). Several online applications.
2:  Online services (transactional) visible through a portal (G2C, G2B, G2G, ...), mostly including single sign-on</t>
        </r>
      </text>
    </comment>
    <comment ref="RG2" authorId="0" shapeId="0" xr:uid="{708D3D4A-18B1-42D4-9E7C-034C818430A9}">
      <text>
        <r>
          <rPr>
            <b/>
            <sz val="9"/>
            <color indexed="81"/>
            <rFont val="Tahoma"/>
            <family val="2"/>
          </rPr>
          <t>Cem Dener:</t>
        </r>
        <r>
          <rPr>
            <sz val="9"/>
            <color indexed="81"/>
            <rFont val="Tahoma"/>
            <family val="2"/>
          </rPr>
          <t xml:space="preserve">
Tax System services/functionality:
0 = No information on services
1= Information services/forms
2= Transactional services 
3= Connected services (Single Window / integrated with other systems)
</t>
        </r>
      </text>
    </comment>
    <comment ref="RH2" authorId="0" shapeId="0" xr:uid="{E0AD98F6-63A7-451B-8E19-E7B4E28F9E68}">
      <text>
        <r>
          <rPr>
            <b/>
            <sz val="9"/>
            <color rgb="FF000000"/>
            <rFont val="Tahoma"/>
            <family val="2"/>
          </rPr>
          <t>Cem Dener:</t>
        </r>
        <r>
          <rPr>
            <sz val="9"/>
            <color rgb="FF000000"/>
            <rFont val="Tahoma"/>
            <family val="2"/>
          </rPr>
          <t xml:space="preserve">
</t>
        </r>
        <r>
          <rPr>
            <sz val="9"/>
            <color rgb="FF000000"/>
            <rFont val="Tahoma"/>
            <family val="2"/>
          </rPr>
          <t xml:space="preserve">e-Filing services provided online:
</t>
        </r>
        <r>
          <rPr>
            <sz val="9"/>
            <color rgb="FF000000"/>
            <rFont val="Tahoma"/>
            <family val="2"/>
          </rPr>
          <t xml:space="preserve">0= Not available yet
</t>
        </r>
        <r>
          <rPr>
            <sz val="9"/>
            <color rgb="FF000000"/>
            <rFont val="Tahoma"/>
            <family val="2"/>
          </rPr>
          <t xml:space="preserve">1= Provide information only
</t>
        </r>
        <r>
          <rPr>
            <sz val="9"/>
            <color rgb="FF000000"/>
            <rFont val="Tahoma"/>
            <family val="2"/>
          </rPr>
          <t xml:space="preserve">2= Online e-Filing services for citizens and/or businesses
</t>
        </r>
        <r>
          <rPr>
            <sz val="9"/>
            <color rgb="FF000000"/>
            <rFont val="Tahoma"/>
            <family val="2"/>
          </rPr>
          <t>3= Online e-Filing and payment options</t>
        </r>
      </text>
    </comment>
    <comment ref="RI2" authorId="0" shapeId="0" xr:uid="{1D734BC0-DCA3-417F-A4E4-359E64AF07A5}">
      <text>
        <r>
          <rPr>
            <b/>
            <sz val="9"/>
            <color rgb="FF000000"/>
            <rFont val="Tahoma"/>
            <family val="2"/>
          </rPr>
          <t>Cem Dener:</t>
        </r>
        <r>
          <rPr>
            <sz val="9"/>
            <color rgb="FF000000"/>
            <rFont val="Tahoma"/>
            <family val="2"/>
          </rPr>
          <t xml:space="preserve">
</t>
        </r>
        <r>
          <rPr>
            <sz val="9"/>
            <color rgb="FF000000"/>
            <rFont val="Tahoma"/>
            <family val="2"/>
          </rPr>
          <t xml:space="preserve">Type of Government ePayment service:
</t>
        </r>
        <r>
          <rPr>
            <sz val="9"/>
            <color rgb="FF000000"/>
            <rFont val="Tahoma"/>
            <family val="2"/>
          </rPr>
          <t xml:space="preserve">0:  No Government ePayment solution (mainly public sector solutions)
</t>
        </r>
        <r>
          <rPr>
            <sz val="9"/>
            <color rgb="FF000000"/>
            <rFont val="Tahoma"/>
            <family val="2"/>
          </rPr>
          <t xml:space="preserve">1:  Fragmented systems (multiple platforms)
</t>
        </r>
        <r>
          <rPr>
            <sz val="9"/>
            <color rgb="FF000000"/>
            <rFont val="Tahoma"/>
            <family val="2"/>
          </rPr>
          <t xml:space="preserve">2:  Centralized/shared platform
</t>
        </r>
      </text>
    </comment>
    <comment ref="RJ2" authorId="0" shapeId="0" xr:uid="{D0400701-C39D-4B3A-A88B-EB54EA76CBE0}">
      <text>
        <r>
          <rPr>
            <b/>
            <sz val="9"/>
            <color indexed="81"/>
            <rFont val="Tahoma"/>
            <family val="2"/>
          </rPr>
          <t>Cem Dener:</t>
        </r>
        <r>
          <rPr>
            <sz val="9"/>
            <color indexed="81"/>
            <rFont val="Tahoma"/>
            <family val="2"/>
          </rPr>
          <t xml:space="preserve">
Customs System services/functionality:
0 = No information on services
1= Information services/forms
2= Transactional services 
3= Connected services (Single Window / integrated with other systems)
</t>
        </r>
      </text>
    </comment>
    <comment ref="RK2" authorId="0" shapeId="0" xr:uid="{914381F0-1672-4049-BEE4-020082E905BC}">
      <text>
        <r>
          <rPr>
            <b/>
            <sz val="9"/>
            <color indexed="81"/>
            <rFont val="Tahoma"/>
            <family val="2"/>
          </rPr>
          <t>Cem Dener:</t>
        </r>
        <r>
          <rPr>
            <sz val="9"/>
            <color indexed="81"/>
            <rFont val="Tahoma"/>
            <family val="2"/>
          </rPr>
          <t xml:space="preserve">
UNPAN eGov e-Participation Index (2020)
</t>
        </r>
      </text>
    </comment>
    <comment ref="RL2" authorId="1" shapeId="0" xr:uid="{2F6DBEDB-C4F0-40E8-8CD1-6941F54F65B0}">
      <text>
        <r>
          <rPr>
            <sz val="9"/>
            <color indexed="81"/>
            <rFont val="Tahoma"/>
            <family val="2"/>
          </rPr>
          <t xml:space="preserve">Is there an Open Gov initiative?
0:  No
1:  Yes
</t>
        </r>
      </text>
    </comment>
    <comment ref="RM2" authorId="1" shapeId="0" xr:uid="{76731F63-8F56-487D-8E9E-80E06DF63F42}">
      <text>
        <r>
          <rPr>
            <sz val="9"/>
            <color indexed="81"/>
            <rFont val="Tahoma"/>
            <family val="2"/>
          </rPr>
          <t>Is there an Open Data web site?
0:  No
1:  Yes (information only)
2:  Yes (providing access to open data)</t>
        </r>
      </text>
    </comment>
    <comment ref="RN2" authorId="0" shapeId="0" xr:uid="{51E792C2-27ED-4DEF-8334-F9155795A6F7}">
      <text>
        <r>
          <rPr>
            <b/>
            <sz val="9"/>
            <color indexed="81"/>
            <rFont val="Tahoma"/>
            <family val="2"/>
          </rPr>
          <t>Cem Dener:</t>
        </r>
        <r>
          <rPr>
            <sz val="9"/>
            <color indexed="81"/>
            <rFont val="Tahoma"/>
            <family val="2"/>
          </rPr>
          <t xml:space="preserve">
Is there a national platform that allow citizens to participate in policy decision-making?
0= No
1= Yes</t>
        </r>
      </text>
    </comment>
    <comment ref="RO2" authorId="0" shapeId="0" xr:uid="{73189130-C523-41CD-85BC-A1FCC8CA2779}">
      <text>
        <r>
          <rPr>
            <b/>
            <sz val="9"/>
            <color indexed="81"/>
            <rFont val="Tahoma"/>
            <family val="2"/>
          </rPr>
          <t>Cem Dener:</t>
        </r>
        <r>
          <rPr>
            <sz val="9"/>
            <color indexed="81"/>
            <rFont val="Tahoma"/>
            <family val="2"/>
          </rPr>
          <t xml:space="preserve">
Is it for petition?
0= No
1= Yes</t>
        </r>
      </text>
    </comment>
    <comment ref="RP2" authorId="0" shapeId="0" xr:uid="{A99FC689-D420-4B8F-86EE-5BCAF74A87D8}">
      <text>
        <r>
          <rPr>
            <b/>
            <sz val="9"/>
            <color indexed="81"/>
            <rFont val="Tahoma"/>
            <family val="2"/>
          </rPr>
          <t>Cem Dener:</t>
        </r>
        <r>
          <rPr>
            <sz val="9"/>
            <color indexed="81"/>
            <rFont val="Tahoma"/>
            <family val="2"/>
          </rPr>
          <t xml:space="preserve">
Are citizens’ inputs publicly available on the platform?
0= No
1= Yes</t>
        </r>
      </text>
    </comment>
    <comment ref="RQ2" authorId="0" shapeId="0" xr:uid="{F24DE80A-96CD-4CBB-9944-5E03FB6133CB}">
      <text>
        <r>
          <rPr>
            <b/>
            <sz val="9"/>
            <color indexed="81"/>
            <rFont val="Tahoma"/>
            <family val="2"/>
          </rPr>
          <t>Cem Dener:</t>
        </r>
        <r>
          <rPr>
            <sz val="9"/>
            <color indexed="81"/>
            <rFont val="Tahoma"/>
            <family val="2"/>
          </rPr>
          <t xml:space="preserve">
Does the platform allow citizens to provide feedback anonymously?
0= No
1= Yes</t>
        </r>
      </text>
    </comment>
    <comment ref="RR2" authorId="0" shapeId="0" xr:uid="{5992CF2D-90FA-4E72-BF46-1058793B8317}">
      <text>
        <r>
          <rPr>
            <b/>
            <sz val="9"/>
            <color indexed="81"/>
            <rFont val="Tahoma"/>
            <family val="2"/>
          </rPr>
          <t>Cem Dener:</t>
        </r>
        <r>
          <rPr>
            <sz val="9"/>
            <color indexed="81"/>
            <rFont val="Tahoma"/>
            <family val="2"/>
          </rPr>
          <t xml:space="preserve">
Is government response publicly available on the platform?
0= No
1= Yes</t>
        </r>
      </text>
    </comment>
    <comment ref="RS2" authorId="0" shapeId="0" xr:uid="{F5975C3A-872B-4A31-9054-CD077A1D8DC0}">
      <text>
        <r>
          <rPr>
            <b/>
            <sz val="9"/>
            <color indexed="81"/>
            <rFont val="Tahoma"/>
            <family val="2"/>
          </rPr>
          <t>Cem Dener:</t>
        </r>
        <r>
          <rPr>
            <sz val="9"/>
            <color indexed="81"/>
            <rFont val="Tahoma"/>
            <family val="2"/>
          </rPr>
          <t xml:space="preserve">
Are there government platforms / Grievance Redress Management mechanisms (e.g., website, app) that allow citizens to provide feedback (e.g., complaints, complements, suggestions, information requests) directly to government on service delivery and gov performance?
0= No
1= Yes</t>
        </r>
      </text>
    </comment>
    <comment ref="RT2" authorId="0" shapeId="0" xr:uid="{39341A9B-E857-4D03-BEA4-D4E67CAE91DB}">
      <text>
        <r>
          <rPr>
            <b/>
            <sz val="9"/>
            <color indexed="81"/>
            <rFont val="Tahoma"/>
            <family val="2"/>
          </rPr>
          <t>Cem Dener:</t>
        </r>
        <r>
          <rPr>
            <sz val="9"/>
            <color indexed="81"/>
            <rFont val="Tahoma"/>
            <family val="2"/>
          </rPr>
          <t xml:space="preserve">
Does the government make the service standards (e.g., response time and procedure) available to the public?
0= No
1= Yes</t>
        </r>
      </text>
    </comment>
    <comment ref="RU2" authorId="0" shapeId="0" xr:uid="{426704CD-D562-4C62-8DA5-94901AC2621C}">
      <text>
        <r>
          <rPr>
            <b/>
            <sz val="9"/>
            <color indexed="81"/>
            <rFont val="Tahoma"/>
            <family val="2"/>
          </rPr>
          <t>Cem Dener:</t>
        </r>
        <r>
          <rPr>
            <sz val="9"/>
            <color indexed="81"/>
            <rFont val="Tahoma"/>
            <family val="2"/>
          </rPr>
          <t xml:space="preserve">
Are these platforms universally accessible or provides support for users with disabilities (e.g., availability of voice command)?
0= No
1= Yes</t>
        </r>
      </text>
    </comment>
    <comment ref="RV2" authorId="0" shapeId="0" xr:uid="{FE31544B-30F5-4FFE-8387-2E8B8963FEEA}">
      <text>
        <r>
          <rPr>
            <b/>
            <sz val="9"/>
            <color indexed="81"/>
            <rFont val="Tahoma"/>
            <family val="2"/>
          </rPr>
          <t>Cem Dener:</t>
        </r>
        <r>
          <rPr>
            <sz val="9"/>
            <color indexed="81"/>
            <rFont val="Tahoma"/>
            <family val="2"/>
          </rPr>
          <t xml:space="preserve">
Does the government publish its citizen engagement performance and relevant statistics?
0= No
1= Yes</t>
        </r>
      </text>
    </comment>
    <comment ref="RW2" authorId="0" shapeId="0" xr:uid="{790A9CEE-D11F-40B0-BF13-2249BF8CBEB4}">
      <text>
        <r>
          <rPr>
            <b/>
            <sz val="9"/>
            <color indexed="81"/>
            <rFont val="Tahoma"/>
            <family val="2"/>
          </rPr>
          <t>Cem Dener:</t>
        </r>
        <r>
          <rPr>
            <sz val="9"/>
            <color indexed="81"/>
            <rFont val="Tahoma"/>
            <family val="2"/>
          </rPr>
          <t xml:space="preserve">
Is there a dedicated GovTech institution (focused on DG Transformation)?
0= No
1= Yes</t>
        </r>
      </text>
    </comment>
    <comment ref="RX2" authorId="0" shapeId="0" xr:uid="{C0483588-50B3-4984-8B50-C35443C2ECEB}">
      <text>
        <r>
          <rPr>
            <b/>
            <sz val="9"/>
            <color rgb="FF000000"/>
            <rFont val="Tahoma"/>
            <family val="2"/>
          </rPr>
          <t>Cem Dener:</t>
        </r>
        <r>
          <rPr>
            <sz val="9"/>
            <color rgb="FF000000"/>
            <rFont val="Tahoma"/>
            <family val="2"/>
          </rPr>
          <t xml:space="preserve">
Is there a government entity in charge of data governance or data management?
0= No
1= In progress/planned or partial focus to data governance under Open Data initiative
2= Yes (established)</t>
        </r>
      </text>
    </comment>
    <comment ref="RY2" authorId="0" shapeId="0" xr:uid="{109D29F0-CB6A-40D2-8E3E-AD47BB127FEE}">
      <text>
        <r>
          <rPr>
            <b/>
            <sz val="9"/>
            <color indexed="81"/>
            <rFont val="Tahoma"/>
            <family val="2"/>
          </rPr>
          <t>Cem Dener:</t>
        </r>
        <r>
          <rPr>
            <sz val="9"/>
            <color indexed="81"/>
            <rFont val="Tahoma"/>
            <family val="2"/>
          </rPr>
          <t xml:space="preserve">
Is there a DG/GovTech strategy?
0= No
1= Planned/In progress
2= Yes (outdated; 2014 or older)
3= Yes (updated in 2015 or later)</t>
        </r>
      </text>
    </comment>
    <comment ref="RZ2" authorId="0" shapeId="0" xr:uid="{E1290DC8-044F-4FFB-80A3-980BF36B12F0}">
      <text>
        <r>
          <rPr>
            <b/>
            <sz val="9"/>
            <color indexed="81"/>
            <rFont val="Tahoma"/>
            <family val="2"/>
          </rPr>
          <t>Cem Dener:</t>
        </r>
        <r>
          <rPr>
            <sz val="9"/>
            <color indexed="81"/>
            <rFont val="Tahoma"/>
            <family val="2"/>
          </rPr>
          <t xml:space="preserve">
Is there a whole-of-government approach to implement data governance?
0= No
1= Planned / In progress
2= Yes (institutionalized)</t>
        </r>
      </text>
    </comment>
    <comment ref="SA2" authorId="0" shapeId="0" xr:uid="{031B911A-F573-4D34-82B0-02F97BE043EF}">
      <text>
        <r>
          <rPr>
            <b/>
            <sz val="9"/>
            <color indexed="81"/>
            <rFont val="Tahoma"/>
            <family val="2"/>
          </rPr>
          <t>Cem Dener:</t>
        </r>
        <r>
          <rPr>
            <sz val="9"/>
            <color indexed="81"/>
            <rFont val="Tahoma"/>
            <family val="2"/>
          </rPr>
          <t xml:space="preserve">
Is there a Right to Information Law?
0= No
1= Drafted/Consultation in progress
2= Yes (effective)</t>
        </r>
      </text>
    </comment>
    <comment ref="SB2" authorId="0" shapeId="0" xr:uid="{ABC0E65E-78AF-481C-992D-8328B42E10A6}">
      <text>
        <r>
          <rPr>
            <b/>
            <sz val="9"/>
            <color indexed="81"/>
            <rFont val="Tahoma"/>
            <family val="2"/>
          </rPr>
          <t>Cem Dener:</t>
        </r>
        <r>
          <rPr>
            <sz val="9"/>
            <color indexed="81"/>
            <rFont val="Tahoma"/>
            <family val="2"/>
          </rPr>
          <t xml:space="preserve">
Is there a data protection law?
0= No
1= Draft / Consultations in progress
2= Yes (effective)</t>
        </r>
      </text>
    </comment>
    <comment ref="SC2" authorId="0" shapeId="0" xr:uid="{F3EE69E0-F4EA-4EDA-A888-A53B40A659FF}">
      <text>
        <r>
          <rPr>
            <b/>
            <sz val="9"/>
            <color indexed="81"/>
            <rFont val="Tahoma"/>
            <family val="2"/>
          </rPr>
          <t>Cem Dener:</t>
        </r>
        <r>
          <rPr>
            <sz val="9"/>
            <color indexed="81"/>
            <rFont val="Tahoma"/>
            <family val="2"/>
          </rPr>
          <t xml:space="preserve">
Is there a data protection authority?
0= No
1= Not established yet (visible in law)
2= Yes</t>
        </r>
      </text>
    </comment>
    <comment ref="SD2" authorId="0" shapeId="0" xr:uid="{800597B0-AFE2-45E6-A39B-8F189B4311EC}">
      <text>
        <r>
          <rPr>
            <b/>
            <sz val="9"/>
            <color indexed="81"/>
            <rFont val="Tahoma"/>
            <family val="2"/>
          </rPr>
          <t>Cem Dener:</t>
        </r>
        <r>
          <rPr>
            <sz val="9"/>
            <color indexed="81"/>
            <rFont val="Tahoma"/>
            <family val="2"/>
          </rPr>
          <t xml:space="preserve">
National ID:
0: No National ID
1: National ID exists (optional or mandatory)
</t>
        </r>
      </text>
    </comment>
    <comment ref="SE2" authorId="0" shapeId="0" xr:uid="{14534F38-2257-4AA5-9750-13F7C9E010C3}">
      <text>
        <r>
          <rPr>
            <b/>
            <sz val="9"/>
            <color indexed="81"/>
            <rFont val="Tahoma"/>
            <family val="2"/>
          </rPr>
          <t>Cem Dener:</t>
        </r>
        <r>
          <rPr>
            <sz val="9"/>
            <color indexed="81"/>
            <rFont val="Tahoma"/>
            <family val="2"/>
          </rPr>
          <t xml:space="preserve">
Digital ID:
0: No digital ID
1: Digital ID exists in different forms</t>
        </r>
      </text>
    </comment>
    <comment ref="SF2" authorId="0" shapeId="0" xr:uid="{A99FC3BA-2FE1-409E-B0B6-0471F09CF8DF}">
      <text>
        <r>
          <rPr>
            <b/>
            <sz val="9"/>
            <color rgb="FF000000"/>
            <rFont val="Tahoma"/>
            <family val="2"/>
          </rPr>
          <t>Cem Dener:</t>
        </r>
        <r>
          <rPr>
            <sz val="9"/>
            <color rgb="FF000000"/>
            <rFont val="Tahoma"/>
            <family val="2"/>
          </rPr>
          <t xml:space="preserve">
</t>
        </r>
        <r>
          <rPr>
            <sz val="9"/>
            <color rgb="FF000000"/>
            <rFont val="Tahoma"/>
            <family val="2"/>
          </rPr>
          <t xml:space="preserve">Digital Signature implementation status
</t>
        </r>
        <r>
          <rPr>
            <sz val="9"/>
            <color rgb="FF000000"/>
            <rFont val="Tahoma"/>
            <family val="2"/>
          </rPr>
          <t xml:space="preserve">0:  No Digital Signature
</t>
        </r>
        <r>
          <rPr>
            <sz val="9"/>
            <color rgb="FF000000"/>
            <rFont val="Tahoma"/>
            <family val="2"/>
          </rPr>
          <t xml:space="preserve">1:  Legislation approved; no Infrastructure yet (PKI, CA, etc.)
</t>
        </r>
        <r>
          <rPr>
            <sz val="9"/>
            <color rgb="FF000000"/>
            <rFont val="Tahoma"/>
            <family val="2"/>
          </rPr>
          <t xml:space="preserve">2:  Legislation and infrastructure in place
</t>
        </r>
        <r>
          <rPr>
            <sz val="9"/>
            <color rgb="FF000000"/>
            <rFont val="Tahoma"/>
            <family val="2"/>
          </rPr>
          <t xml:space="preserve">3:  Used in practice for e-Services
</t>
        </r>
      </text>
    </comment>
    <comment ref="SG2" authorId="0" shapeId="0" xr:uid="{921CA24F-3EFD-43AF-97D8-A241E68F0E4B}">
      <text>
        <r>
          <rPr>
            <b/>
            <sz val="9"/>
            <color indexed="81"/>
            <rFont val="Tahoma"/>
            <family val="2"/>
          </rPr>
          <t>Cem Dener:</t>
        </r>
        <r>
          <rPr>
            <sz val="9"/>
            <color indexed="81"/>
            <rFont val="Tahoma"/>
            <family val="2"/>
          </rPr>
          <t xml:space="preserve">
Is there a government cybersecurity agency in place?
0= No
1= Planned / Establishment in progress
2= Yes (established and operational)</t>
        </r>
      </text>
    </comment>
    <comment ref="SH2" authorId="0" shapeId="0" xr:uid="{56EB045B-63D4-436D-8B12-E52163866B03}">
      <text>
        <r>
          <rPr>
            <b/>
            <sz val="9"/>
            <color indexed="81"/>
            <rFont val="Tahoma"/>
            <family val="2"/>
          </rPr>
          <t>Cem Dener:</t>
        </r>
        <r>
          <rPr>
            <sz val="9"/>
            <color indexed="81"/>
            <rFont val="Tahoma"/>
            <family val="2"/>
          </rPr>
          <t xml:space="preserve">
UNPAN eGov Human Capital Index (2020)
</t>
        </r>
      </text>
    </comment>
    <comment ref="SI2" authorId="0" shapeId="0" xr:uid="{C62E8428-9E7B-464D-B210-5C5F0AC4A503}">
      <text>
        <r>
          <rPr>
            <b/>
            <sz val="9"/>
            <color indexed="81"/>
            <rFont val="Tahoma"/>
            <family val="2"/>
          </rPr>
          <t>Cem Dener:</t>
        </r>
        <r>
          <rPr>
            <sz val="9"/>
            <color indexed="81"/>
            <rFont val="Tahoma"/>
            <family val="2"/>
          </rPr>
          <t xml:space="preserve">
Is there a government policy/strategy to improve digital skills/data literacy of public employees?
0= No
1= Yes (planned/in porgress)
2= Yes (approved/in use)</t>
        </r>
      </text>
    </comment>
    <comment ref="SJ2" authorId="0" shapeId="0" xr:uid="{4FDF34F3-FEAC-42DA-B15D-9272350A6FFA}">
      <text>
        <r>
          <rPr>
            <b/>
            <sz val="9"/>
            <color indexed="81"/>
            <rFont val="Tahoma"/>
            <family val="2"/>
          </rPr>
          <t>Cem Dener:</t>
        </r>
        <r>
          <rPr>
            <sz val="9"/>
            <color indexed="81"/>
            <rFont val="Tahoma"/>
            <family val="2"/>
          </rPr>
          <t xml:space="preserve">
Is there any program to improve digital skills/data literacy and innovation in public sector (cent/local gov)?
0= No
1= Yes</t>
        </r>
      </text>
    </comment>
    <comment ref="SK2" authorId="0" shapeId="0" xr:uid="{48C2AEB8-6E56-453D-A9C0-EE9AAC463A1F}">
      <text>
        <r>
          <rPr>
            <b/>
            <sz val="9"/>
            <color indexed="81"/>
            <rFont val="Tahoma"/>
            <family val="2"/>
          </rPr>
          <t>Cem Dener:</t>
        </r>
        <r>
          <rPr>
            <sz val="9"/>
            <color indexed="81"/>
            <rFont val="Tahoma"/>
            <family val="2"/>
          </rPr>
          <t xml:space="preserve">
Is there a gov entity focused on public sector innovation (innovation hubs, private sector investm, etc.)?
0= No
1= Yes (planned/in progress)
2= Yes (approved/in use)</t>
        </r>
      </text>
    </comment>
    <comment ref="SN2" authorId="0" shapeId="0" xr:uid="{CDA2F935-A069-4EEE-8961-8D3551BA7CB8}">
      <text>
        <r>
          <rPr>
            <b/>
            <sz val="9"/>
            <color indexed="81"/>
            <rFont val="Tahoma"/>
            <family val="2"/>
          </rPr>
          <t>Cem Dener:</t>
        </r>
        <r>
          <rPr>
            <sz val="9"/>
            <color indexed="81"/>
            <rFont val="Tahoma"/>
            <family val="2"/>
          </rPr>
          <t xml:space="preserve">
 ISO 3166-1 alpha-3 codes</t>
        </r>
      </text>
    </comment>
    <comment ref="SO2" authorId="0" shapeId="0" xr:uid="{6751A252-CB6E-48B6-BCA2-42957DB34883}">
      <text>
        <r>
          <rPr>
            <b/>
            <sz val="9"/>
            <color indexed="81"/>
            <rFont val="Tahoma"/>
            <family val="2"/>
          </rPr>
          <t>Cem Dener:</t>
        </r>
        <r>
          <rPr>
            <sz val="9"/>
            <color indexed="81"/>
            <rFont val="Tahoma"/>
            <family val="2"/>
          </rPr>
          <t xml:space="preserve">
Is there a government cloud (shared platform)?
0= No
1= Planned / Cloud strategy
2= Yes (in use)</t>
        </r>
      </text>
    </comment>
    <comment ref="SP2" authorId="0" shapeId="0" xr:uid="{6398281A-21C0-471A-B62D-4A9FAFB98F3F}">
      <text>
        <r>
          <rPr>
            <b/>
            <sz val="9"/>
            <color indexed="81"/>
            <rFont val="Tahoma"/>
            <family val="2"/>
          </rPr>
          <t>Cem Dener:</t>
        </r>
        <r>
          <rPr>
            <sz val="9"/>
            <color indexed="81"/>
            <rFont val="Tahoma"/>
            <family val="2"/>
          </rPr>
          <t xml:space="preserve">
Is there a government enterprise architecture?
0= No
1= In draft / Planned
2= Partially implemented
3= Yes (in use)</t>
        </r>
      </text>
    </comment>
    <comment ref="SQ2" authorId="0" shapeId="0" xr:uid="{1864AD74-C74C-47A0-93CE-507A1D191FE5}">
      <text>
        <r>
          <rPr>
            <b/>
            <sz val="9"/>
            <color indexed="81"/>
            <rFont val="Tahoma"/>
            <family val="2"/>
          </rPr>
          <t>Cem Dener:</t>
        </r>
        <r>
          <rPr>
            <sz val="9"/>
            <color indexed="81"/>
            <rFont val="Tahoma"/>
            <family val="2"/>
          </rPr>
          <t xml:space="preserve">
Is there a government service bus / interoperability platform in place?
0= No
1= Planned / In progress
2= Yes (not mandatory)
3= Yes (mandatory for all gov institutions)</t>
        </r>
      </text>
    </comment>
    <comment ref="SR2" authorId="0" shapeId="0" xr:uid="{D455C3A9-35BE-47A8-B693-8484D3A29CCF}">
      <text>
        <r>
          <rPr>
            <sz val="9"/>
            <color rgb="FF000000"/>
            <rFont val="Tahoma"/>
            <family val="2"/>
          </rPr>
          <t xml:space="preserve">Treasury/FMIS status:
</t>
        </r>
        <r>
          <rPr>
            <sz val="9"/>
            <color rgb="FF000000"/>
            <rFont val="Tahoma"/>
            <family val="2"/>
          </rPr>
          <t xml:space="preserve">0 : T/F was not implemented or not operational
</t>
        </r>
        <r>
          <rPr>
            <sz val="9"/>
            <color rgb="FF000000"/>
            <rFont val="Tahoma"/>
            <family val="2"/>
          </rPr>
          <t xml:space="preserve">1 : Implementation in progress (expected year of go-live is indicated as a comment)
</t>
        </r>
        <r>
          <rPr>
            <sz val="9"/>
            <color rgb="FF000000"/>
            <rFont val="Tahoma"/>
            <family val="2"/>
          </rPr>
          <t xml:space="preserve">2 : T/F is operational for pilot or reduced scope implementation
</t>
        </r>
        <r>
          <rPr>
            <sz val="9"/>
            <color rgb="FF000000"/>
            <rFont val="Tahoma"/>
            <family val="2"/>
          </rPr>
          <t xml:space="preserve">3 : T/F is fully/partially operational
</t>
        </r>
      </text>
    </comment>
    <comment ref="SS2" authorId="0" shapeId="0" xr:uid="{69D303DF-1860-4344-B4E9-E0B0AE823678}">
      <text>
        <r>
          <rPr>
            <b/>
            <sz val="9"/>
            <color rgb="FF000000"/>
            <rFont val="Tahoma"/>
            <family val="2"/>
          </rPr>
          <t>Cem Dener:</t>
        </r>
        <r>
          <rPr>
            <sz val="9"/>
            <color rgb="FF000000"/>
            <rFont val="Tahoma"/>
            <family val="2"/>
          </rPr>
          <t xml:space="preserve">
</t>
        </r>
        <r>
          <rPr>
            <sz val="9"/>
            <color rgb="FF000000"/>
            <rFont val="Tahoma"/>
            <family val="2"/>
          </rPr>
          <t xml:space="preserve">Type of TSA architecture:
</t>
        </r>
        <r>
          <rPr>
            <sz val="9"/>
            <color rgb="FF000000"/>
            <rFont val="Tahoma"/>
            <family val="2"/>
          </rPr>
          <t xml:space="preserve">0:  No TSA yet
</t>
        </r>
        <r>
          <rPr>
            <sz val="9"/>
            <color rgb="FF000000"/>
            <rFont val="Tahoma"/>
            <family val="2"/>
          </rPr>
          <t xml:space="preserve">1: TSA implementation planned or initiated
</t>
        </r>
        <r>
          <rPr>
            <sz val="9"/>
            <color rgb="FF000000"/>
            <rFont val="Tahoma"/>
            <family val="2"/>
          </rPr>
          <t xml:space="preserve">2: TSA is operational - Mostly decentralized accounts, or zero balanced accounts (in some cases linked with FMIS)
</t>
        </r>
        <r>
          <rPr>
            <sz val="9"/>
            <color rgb="FF000000"/>
            <rFont val="Tahoma"/>
            <family val="2"/>
          </rPr>
          <t>3: TSA is fully operational - Centralized TSA using Central Bank (mostly linked with FMIS)</t>
        </r>
      </text>
    </comment>
    <comment ref="ST2" authorId="0" shapeId="0" xr:uid="{B012AD24-D4E3-46F5-A4CA-8DAE433A9B13}">
      <text>
        <r>
          <rPr>
            <b/>
            <sz val="9"/>
            <color indexed="81"/>
            <rFont val="Tahoma"/>
            <family val="2"/>
          </rPr>
          <t>Cem Dener:</t>
        </r>
        <r>
          <rPr>
            <sz val="9"/>
            <color indexed="81"/>
            <rFont val="Tahoma"/>
            <family val="2"/>
          </rPr>
          <t xml:space="preserve">
Tax System implementation status:
0= no TMIS yet/unknown
1= planned (commitment)
2= in progress (implementation)
3= fully operational</t>
        </r>
      </text>
    </comment>
    <comment ref="SU2" authorId="0" shapeId="0" xr:uid="{B2E88931-E6E2-40DA-88D0-BADCE2FD738C}">
      <text>
        <r>
          <rPr>
            <b/>
            <sz val="9"/>
            <color indexed="81"/>
            <rFont val="Tahoma"/>
            <family val="2"/>
          </rPr>
          <t>Cem Dener:</t>
        </r>
        <r>
          <rPr>
            <sz val="9"/>
            <color indexed="81"/>
            <rFont val="Tahoma"/>
            <family val="2"/>
          </rPr>
          <t xml:space="preserve">
Customs System implementation status:
0= no Customs System yet/unknown
1= planned (commitment)
2= in progress (implementation)
3= fully operational
</t>
        </r>
      </text>
    </comment>
    <comment ref="SV2" authorId="2" shapeId="0" xr:uid="{67DCCF76-C6ED-480C-9C05-A2402C2E66DB}">
      <text>
        <r>
          <rPr>
            <b/>
            <sz val="9"/>
            <color rgb="FF000000"/>
            <rFont val="Tahoma"/>
            <family val="2"/>
          </rPr>
          <t>Sophiko Skhirtladze:</t>
        </r>
        <r>
          <rPr>
            <sz val="9"/>
            <color rgb="FF000000"/>
            <rFont val="Tahoma"/>
            <family val="2"/>
          </rPr>
          <t xml:space="preserve">
</t>
        </r>
        <r>
          <rPr>
            <sz val="9"/>
            <color rgb="FF000000"/>
            <rFont val="Tahoma"/>
            <family val="2"/>
          </rPr>
          <t xml:space="preserve">HRMIS operational status for centralized (shared) platforms:
</t>
        </r>
        <r>
          <rPr>
            <sz val="9"/>
            <color rgb="FF000000"/>
            <rFont val="Tahoma"/>
            <family val="2"/>
          </rPr>
          <t xml:space="preserve">0: No HRMIS / Status unknown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 xml:space="preserve">3: Fully operational
</t>
        </r>
      </text>
    </comment>
    <comment ref="SW2" authorId="2" shapeId="0" xr:uid="{51930037-EC1F-4342-8985-8F1DF3A55E32}">
      <text>
        <r>
          <rPr>
            <b/>
            <sz val="9"/>
            <color rgb="FF000000"/>
            <rFont val="Tahoma"/>
            <family val="2"/>
          </rPr>
          <t>Sophiko Skhirtladze:</t>
        </r>
        <r>
          <rPr>
            <sz val="9"/>
            <color rgb="FF000000"/>
            <rFont val="Tahoma"/>
            <family val="2"/>
          </rPr>
          <t xml:space="preserve">
</t>
        </r>
        <r>
          <rPr>
            <sz val="9"/>
            <color rgb="FF000000"/>
            <rFont val="Tahoma"/>
            <family val="2"/>
          </rPr>
          <t xml:space="preserve">0: No automation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3: Fully operational</t>
        </r>
      </text>
    </comment>
    <comment ref="SX2" authorId="0" shapeId="0" xr:uid="{F9E5BA40-7AEC-46A6-858F-E01E3EBD7CAD}">
      <text>
        <r>
          <rPr>
            <b/>
            <sz val="9"/>
            <color indexed="81"/>
            <rFont val="Tahoma"/>
            <family val="2"/>
          </rPr>
          <t>Cem Dener:</t>
        </r>
        <r>
          <rPr>
            <sz val="9"/>
            <color indexed="81"/>
            <rFont val="Tahoma"/>
            <family val="2"/>
          </rPr>
          <t xml:space="preserve">
Status/scope of e-Procurement portal
0= No e-Procurement site
1= eProcurement platform under development
2= Only tenders are published
3= Tenders + Contracts
</t>
        </r>
      </text>
    </comment>
    <comment ref="SY2" authorId="2" shapeId="0" xr:uid="{9ED529CD-5CA5-443B-B98C-0D365F954D6B}">
      <text>
        <r>
          <rPr>
            <b/>
            <sz val="9"/>
            <color indexed="81"/>
            <rFont val="Tahoma"/>
            <family val="2"/>
          </rPr>
          <t>Cem Dener:</t>
        </r>
        <r>
          <rPr>
            <sz val="9"/>
            <color indexed="81"/>
            <rFont val="Tahoma"/>
            <family val="2"/>
          </rPr>
          <t xml:space="preserve">
DMS operational status:
0: No DMS / Status unknown
1: Planned
2: Implementation in progress
    - New solution (indicte expected completion date as a comment under "DMS Yr")
    - Modernization of existing platform (indicate operational year of existing platform in "DMS Yr". Add a comment on expected completion year of new system).
3: Fully operational</t>
        </r>
      </text>
    </comment>
    <comment ref="SZ2" authorId="0" shapeId="0" xr:uid="{BD5496A1-C587-43F7-9625-E8CD87AD3203}">
      <text>
        <r>
          <rPr>
            <b/>
            <sz val="9"/>
            <color rgb="FF000000"/>
            <rFont val="Tahoma"/>
            <family val="2"/>
          </rPr>
          <t>Cem Dener:</t>
        </r>
        <r>
          <rPr>
            <sz val="9"/>
            <color rgb="FF000000"/>
            <rFont val="Tahoma"/>
            <family val="2"/>
          </rPr>
          <t xml:space="preserve">
</t>
        </r>
        <r>
          <rPr>
            <sz val="9"/>
            <color rgb="FF000000"/>
            <rFont val="Tahoma"/>
            <family val="2"/>
          </rPr>
          <t xml:space="preserve">PIMS implementation status:
</t>
        </r>
        <r>
          <rPr>
            <sz val="9"/>
            <color rgb="FF000000"/>
            <rFont val="Tahoma"/>
            <family val="2"/>
          </rPr>
          <t xml:space="preserve">0= no PMIS yet/unknown
</t>
        </r>
        <r>
          <rPr>
            <sz val="9"/>
            <color rgb="FF000000"/>
            <rFont val="Tahoma"/>
            <family val="2"/>
          </rPr>
          <t xml:space="preserve">1= planned (commitment)
</t>
        </r>
        <r>
          <rPr>
            <sz val="9"/>
            <color rgb="FF000000"/>
            <rFont val="Tahoma"/>
            <family val="2"/>
          </rPr>
          <t xml:space="preserve">2= in progress (implementation)
</t>
        </r>
        <r>
          <rPr>
            <sz val="9"/>
            <color rgb="FF000000"/>
            <rFont val="Tahoma"/>
            <family val="2"/>
          </rPr>
          <t>3= fully operational</t>
        </r>
      </text>
    </comment>
    <comment ref="TA2" authorId="0" shapeId="0" xr:uid="{41EB4758-A848-40D2-BCAC-4A5C966D836A}">
      <text>
        <r>
          <rPr>
            <b/>
            <sz val="9"/>
            <color indexed="81"/>
            <rFont val="Tahoma"/>
            <family val="2"/>
          </rPr>
          <t>Cem Dener:</t>
        </r>
        <r>
          <rPr>
            <sz val="9"/>
            <color indexed="81"/>
            <rFont val="Tahoma"/>
            <family val="2"/>
          </rPr>
          <t xml:space="preserve">
Is there a Mandatory or Advisory/Preference/R&amp;D
government OSS policy?
0= No
1= Yes (Proposed)
2= Yes (Approved - A/P/RD)
3= Yes (Approved - Mandatory)</t>
        </r>
      </text>
    </comment>
    <comment ref="TB2" authorId="0" shapeId="0" xr:uid="{61EE21F8-00DC-4682-B78F-91B47570E901}">
      <text>
        <r>
          <rPr>
            <b/>
            <sz val="9"/>
            <color indexed="81"/>
            <rFont val="Tahoma"/>
            <family val="2"/>
          </rPr>
          <t>Cem Dener:</t>
        </r>
        <r>
          <rPr>
            <sz val="9"/>
            <color indexed="81"/>
            <rFont val="Tahoma"/>
            <family val="2"/>
          </rPr>
          <t xml:space="preserve">
UNPAN eGov Telecom Infrastructure Index (2020)</t>
        </r>
      </text>
    </comment>
    <comment ref="TC2" authorId="0" shapeId="0" xr:uid="{081FBC60-3D71-492D-8C48-2B88BCDD8BC6}">
      <text>
        <r>
          <rPr>
            <b/>
            <sz val="9"/>
            <color indexed="81"/>
            <rFont val="Tahoma"/>
            <family val="2"/>
          </rPr>
          <t>Cem Dener:</t>
        </r>
        <r>
          <rPr>
            <sz val="9"/>
            <color indexed="81"/>
            <rFont val="Tahoma"/>
            <family val="2"/>
          </rPr>
          <t xml:space="preserve">
Is there an national strategy on new/disruptive technologies?
0= No
1= Planned / In progress
2= Yes (approved)</t>
        </r>
      </text>
    </comment>
    <comment ref="TD2" authorId="0" shapeId="0" xr:uid="{9DCC8100-9F7F-48BD-A260-B5A2E58D7249}">
      <text>
        <r>
          <rPr>
            <b/>
            <sz val="9"/>
            <color indexed="81"/>
            <rFont val="Tahoma"/>
            <family val="2"/>
          </rPr>
          <t>Cem Dener:</t>
        </r>
        <r>
          <rPr>
            <sz val="9"/>
            <color indexed="81"/>
            <rFont val="Tahoma"/>
            <family val="2"/>
          </rPr>
          <t xml:space="preserve">
UNPAN eGov Online Service Index (2020)</t>
        </r>
      </text>
    </comment>
    <comment ref="TE2" authorId="0" shapeId="0" xr:uid="{E13D4BBE-5FEB-4BF9-822B-E25D61750A59}">
      <text>
        <r>
          <rPr>
            <b/>
            <sz val="9"/>
            <color rgb="FF000000"/>
            <rFont val="Tahoma"/>
            <family val="2"/>
          </rPr>
          <t>Cem Dener:</t>
        </r>
        <r>
          <rPr>
            <sz val="9"/>
            <color rgb="FF000000"/>
            <rFont val="Tahoma"/>
            <family val="2"/>
          </rPr>
          <t xml:space="preserve">
Type of e-Gov/e-Service portal:
0:  Not available
1:  Mostly information/forms (G2C, G2B). Several online applications.
2:  Online services (transactional) visible through a portal (G2C, G2B, G2G, ...), mostly including single sign-on</t>
        </r>
      </text>
    </comment>
    <comment ref="TF2" authorId="0" shapeId="0" xr:uid="{2B297E73-78BF-4321-BA74-F0B5F90F0F4E}">
      <text>
        <r>
          <rPr>
            <b/>
            <sz val="9"/>
            <color indexed="81"/>
            <rFont val="Tahoma"/>
            <family val="2"/>
          </rPr>
          <t>Cem Dener:</t>
        </r>
        <r>
          <rPr>
            <sz val="9"/>
            <color indexed="81"/>
            <rFont val="Tahoma"/>
            <family val="2"/>
          </rPr>
          <t xml:space="preserve">
Tax System services/functionality:
0 = No information on services
1= Information services/forms
2= Transactional services 
3= Connected services (Single Window / integrated with other systems)
</t>
        </r>
      </text>
    </comment>
    <comment ref="TG2" authorId="0" shapeId="0" xr:uid="{8DA1ACB5-BABA-4707-8E42-A731F17F9079}">
      <text>
        <r>
          <rPr>
            <b/>
            <sz val="9"/>
            <color rgb="FF000000"/>
            <rFont val="Tahoma"/>
            <family val="2"/>
          </rPr>
          <t>Cem Dener:</t>
        </r>
        <r>
          <rPr>
            <sz val="9"/>
            <color rgb="FF000000"/>
            <rFont val="Tahoma"/>
            <family val="2"/>
          </rPr>
          <t xml:space="preserve">
</t>
        </r>
        <r>
          <rPr>
            <sz val="9"/>
            <color rgb="FF000000"/>
            <rFont val="Tahoma"/>
            <family val="2"/>
          </rPr>
          <t xml:space="preserve">e-Filing services provided online:
</t>
        </r>
        <r>
          <rPr>
            <sz val="9"/>
            <color rgb="FF000000"/>
            <rFont val="Tahoma"/>
            <family val="2"/>
          </rPr>
          <t xml:space="preserve">0= Not available yet
</t>
        </r>
        <r>
          <rPr>
            <sz val="9"/>
            <color rgb="FF000000"/>
            <rFont val="Tahoma"/>
            <family val="2"/>
          </rPr>
          <t xml:space="preserve">1= Provide information only
</t>
        </r>
        <r>
          <rPr>
            <sz val="9"/>
            <color rgb="FF000000"/>
            <rFont val="Tahoma"/>
            <family val="2"/>
          </rPr>
          <t xml:space="preserve">2= Online e-Filing services for citizens and/or businesses
</t>
        </r>
        <r>
          <rPr>
            <sz val="9"/>
            <color rgb="FF000000"/>
            <rFont val="Tahoma"/>
            <family val="2"/>
          </rPr>
          <t>3= Online e-Filing and payment options</t>
        </r>
      </text>
    </comment>
    <comment ref="TH2" authorId="0" shapeId="0" xr:uid="{0BF954B1-A932-4C68-B34F-432AAE060B5A}">
      <text>
        <r>
          <rPr>
            <b/>
            <sz val="9"/>
            <color rgb="FF000000"/>
            <rFont val="Tahoma"/>
            <family val="2"/>
          </rPr>
          <t>Cem Dener:</t>
        </r>
        <r>
          <rPr>
            <sz val="9"/>
            <color rgb="FF000000"/>
            <rFont val="Tahoma"/>
            <family val="2"/>
          </rPr>
          <t xml:space="preserve">
</t>
        </r>
        <r>
          <rPr>
            <sz val="9"/>
            <color rgb="FF000000"/>
            <rFont val="Tahoma"/>
            <family val="2"/>
          </rPr>
          <t xml:space="preserve">Type of Government ePayment service:
</t>
        </r>
        <r>
          <rPr>
            <sz val="9"/>
            <color rgb="FF000000"/>
            <rFont val="Tahoma"/>
            <family val="2"/>
          </rPr>
          <t xml:space="preserve">0:  No Government ePayment solution (mainly public sector solutions)
</t>
        </r>
        <r>
          <rPr>
            <sz val="9"/>
            <color rgb="FF000000"/>
            <rFont val="Tahoma"/>
            <family val="2"/>
          </rPr>
          <t xml:space="preserve">1:  Fragmented systems (multiple platforms)
</t>
        </r>
        <r>
          <rPr>
            <sz val="9"/>
            <color rgb="FF000000"/>
            <rFont val="Tahoma"/>
            <family val="2"/>
          </rPr>
          <t xml:space="preserve">2:  Centralized/shared platform
</t>
        </r>
      </text>
    </comment>
    <comment ref="TI2" authorId="0" shapeId="0" xr:uid="{1FB723C2-C08F-42AF-843B-AA028BCE6739}">
      <text>
        <r>
          <rPr>
            <b/>
            <sz val="9"/>
            <color indexed="81"/>
            <rFont val="Tahoma"/>
            <family val="2"/>
          </rPr>
          <t>Cem Dener:</t>
        </r>
        <r>
          <rPr>
            <sz val="9"/>
            <color indexed="81"/>
            <rFont val="Tahoma"/>
            <family val="2"/>
          </rPr>
          <t xml:space="preserve">
Customs System services/functionality:
0 = No information on services
1= Information services/forms
2= Transactional services 
3= Connected services (Single Window / integrated with other systems)
</t>
        </r>
      </text>
    </comment>
    <comment ref="TJ2" authorId="0" shapeId="0" xr:uid="{E8B95BEA-A9C7-4EE0-BB37-01F6041D2236}">
      <text>
        <r>
          <rPr>
            <b/>
            <sz val="9"/>
            <color indexed="81"/>
            <rFont val="Tahoma"/>
            <family val="2"/>
          </rPr>
          <t>Cem Dener:</t>
        </r>
        <r>
          <rPr>
            <sz val="9"/>
            <color indexed="81"/>
            <rFont val="Tahoma"/>
            <family val="2"/>
          </rPr>
          <t xml:space="preserve">
UNPAN eGov e-Participation Index (2020)
</t>
        </r>
      </text>
    </comment>
    <comment ref="TK2" authorId="1" shapeId="0" xr:uid="{980EAD79-E2C7-40B6-811E-4EA5950BCA33}">
      <text>
        <r>
          <rPr>
            <sz val="9"/>
            <color indexed="81"/>
            <rFont val="Tahoma"/>
            <family val="2"/>
          </rPr>
          <t xml:space="preserve">Is there an Open Gov initiative?
0:  No
1:  Yes
</t>
        </r>
      </text>
    </comment>
    <comment ref="TL2" authorId="1" shapeId="0" xr:uid="{D6993B50-7C6E-451B-A8A3-A044D64A1E5A}">
      <text>
        <r>
          <rPr>
            <sz val="9"/>
            <color indexed="81"/>
            <rFont val="Tahoma"/>
            <family val="2"/>
          </rPr>
          <t>Is there an Open Data web site?
0:  No
1:  Yes (information only)
2:  Yes (providing access to open data)</t>
        </r>
      </text>
    </comment>
    <comment ref="TM2" authorId="0" shapeId="0" xr:uid="{6DCDFBD5-DC25-4262-801B-94A57ECC0C85}">
      <text>
        <r>
          <rPr>
            <b/>
            <sz val="9"/>
            <color indexed="81"/>
            <rFont val="Tahoma"/>
            <family val="2"/>
          </rPr>
          <t>Cem Dener:</t>
        </r>
        <r>
          <rPr>
            <sz val="9"/>
            <color indexed="81"/>
            <rFont val="Tahoma"/>
            <family val="2"/>
          </rPr>
          <t xml:space="preserve">
Is there a national platform that allow citizens to participate in policy decision-making?
0= No
1= Yes</t>
        </r>
      </text>
    </comment>
    <comment ref="TN2" authorId="0" shapeId="0" xr:uid="{42174D34-85EB-4519-B10D-8DAAD2194C8A}">
      <text>
        <r>
          <rPr>
            <b/>
            <sz val="9"/>
            <color indexed="81"/>
            <rFont val="Tahoma"/>
            <family val="2"/>
          </rPr>
          <t>Cem Dener:</t>
        </r>
        <r>
          <rPr>
            <sz val="9"/>
            <color indexed="81"/>
            <rFont val="Tahoma"/>
            <family val="2"/>
          </rPr>
          <t xml:space="preserve">
Is it for petition?
0= No
1= Yes</t>
        </r>
      </text>
    </comment>
    <comment ref="TO2" authorId="0" shapeId="0" xr:uid="{C30FE485-DE8F-4B25-9EAD-F631960DF926}">
      <text>
        <r>
          <rPr>
            <b/>
            <sz val="9"/>
            <color indexed="81"/>
            <rFont val="Tahoma"/>
            <family val="2"/>
          </rPr>
          <t>Cem Dener:</t>
        </r>
        <r>
          <rPr>
            <sz val="9"/>
            <color indexed="81"/>
            <rFont val="Tahoma"/>
            <family val="2"/>
          </rPr>
          <t xml:space="preserve">
Are citizens’ inputs publicly available on the platform?
0= No
1= Yes</t>
        </r>
      </text>
    </comment>
    <comment ref="TP2" authorId="0" shapeId="0" xr:uid="{F52F32E0-0DA0-4AF3-B6E1-B7DD72F29C39}">
      <text>
        <r>
          <rPr>
            <b/>
            <sz val="9"/>
            <color indexed="81"/>
            <rFont val="Tahoma"/>
            <family val="2"/>
          </rPr>
          <t>Cem Dener:</t>
        </r>
        <r>
          <rPr>
            <sz val="9"/>
            <color indexed="81"/>
            <rFont val="Tahoma"/>
            <family val="2"/>
          </rPr>
          <t xml:space="preserve">
Does the platform allow citizens to provide feedback anonymously?
0= No
1= Yes</t>
        </r>
      </text>
    </comment>
    <comment ref="TQ2" authorId="0" shapeId="0" xr:uid="{50232B7D-778E-4F19-BD2C-2A74E4C03352}">
      <text>
        <r>
          <rPr>
            <b/>
            <sz val="9"/>
            <color indexed="81"/>
            <rFont val="Tahoma"/>
            <family val="2"/>
          </rPr>
          <t>Cem Dener:</t>
        </r>
        <r>
          <rPr>
            <sz val="9"/>
            <color indexed="81"/>
            <rFont val="Tahoma"/>
            <family val="2"/>
          </rPr>
          <t xml:space="preserve">
Is government response publicly available on the platform?
0= No
1= Yes</t>
        </r>
      </text>
    </comment>
    <comment ref="TR2" authorId="0" shapeId="0" xr:uid="{819949DF-EFFC-4E1A-ACDE-B43982025F6C}">
      <text>
        <r>
          <rPr>
            <b/>
            <sz val="9"/>
            <color indexed="81"/>
            <rFont val="Tahoma"/>
            <family val="2"/>
          </rPr>
          <t>Cem Dener:</t>
        </r>
        <r>
          <rPr>
            <sz val="9"/>
            <color indexed="81"/>
            <rFont val="Tahoma"/>
            <family val="2"/>
          </rPr>
          <t xml:space="preserve">
Are there government platforms / Grievance Redress Management mechanisms (e.g., website, app) that allow citizens to provide feedback (e.g., complaints, complements, suggestions, information requests) directly to government on service delivery and gov performance?
0= No
1= Yes</t>
        </r>
      </text>
    </comment>
    <comment ref="TS2" authorId="0" shapeId="0" xr:uid="{3FD5DCFA-0DB8-4C7D-BAB4-5F7586D8AC9E}">
      <text>
        <r>
          <rPr>
            <b/>
            <sz val="9"/>
            <color indexed="81"/>
            <rFont val="Tahoma"/>
            <family val="2"/>
          </rPr>
          <t>Cem Dener:</t>
        </r>
        <r>
          <rPr>
            <sz val="9"/>
            <color indexed="81"/>
            <rFont val="Tahoma"/>
            <family val="2"/>
          </rPr>
          <t xml:space="preserve">
Does the government make the service standards (e.g., response time and procedure) available to the public?
0= No
1= Yes</t>
        </r>
      </text>
    </comment>
    <comment ref="TT2" authorId="0" shapeId="0" xr:uid="{B1414967-BD41-481D-BB44-9808470E98D5}">
      <text>
        <r>
          <rPr>
            <b/>
            <sz val="9"/>
            <color indexed="81"/>
            <rFont val="Tahoma"/>
            <family val="2"/>
          </rPr>
          <t>Cem Dener:</t>
        </r>
        <r>
          <rPr>
            <sz val="9"/>
            <color indexed="81"/>
            <rFont val="Tahoma"/>
            <family val="2"/>
          </rPr>
          <t xml:space="preserve">
Are these platforms universally accessible or provides support for users with disabilities (e.g., availability of voice command)?
0= No
1= Yes</t>
        </r>
      </text>
    </comment>
    <comment ref="TU2" authorId="0" shapeId="0" xr:uid="{B2324943-5634-4961-9529-5289EEAE7BC9}">
      <text>
        <r>
          <rPr>
            <b/>
            <sz val="9"/>
            <color indexed="81"/>
            <rFont val="Tahoma"/>
            <family val="2"/>
          </rPr>
          <t>Cem Dener:</t>
        </r>
        <r>
          <rPr>
            <sz val="9"/>
            <color indexed="81"/>
            <rFont val="Tahoma"/>
            <family val="2"/>
          </rPr>
          <t xml:space="preserve">
Does the government publish its citizen engagement performance and relevant statistics?
0= No
1= Yes</t>
        </r>
      </text>
    </comment>
    <comment ref="TV2" authorId="0" shapeId="0" xr:uid="{6700EB98-93B8-43DC-8373-9C27A35A9D21}">
      <text>
        <r>
          <rPr>
            <b/>
            <sz val="9"/>
            <color indexed="81"/>
            <rFont val="Tahoma"/>
            <family val="2"/>
          </rPr>
          <t>Cem Dener:</t>
        </r>
        <r>
          <rPr>
            <sz val="9"/>
            <color indexed="81"/>
            <rFont val="Tahoma"/>
            <family val="2"/>
          </rPr>
          <t xml:space="preserve">
Is there a dedicated GovTech institution (focused on DG Transformation)?
0= No
1= Yes</t>
        </r>
      </text>
    </comment>
    <comment ref="TW2" authorId="0" shapeId="0" xr:uid="{6657AB57-B7BC-41E0-86AD-8AB2D7098C62}">
      <text>
        <r>
          <rPr>
            <b/>
            <sz val="9"/>
            <color rgb="FF000000"/>
            <rFont val="Tahoma"/>
            <family val="2"/>
          </rPr>
          <t>Cem Dener:</t>
        </r>
        <r>
          <rPr>
            <sz val="9"/>
            <color rgb="FF000000"/>
            <rFont val="Tahoma"/>
            <family val="2"/>
          </rPr>
          <t xml:space="preserve">
Is there a government entity in charge of data governance or data management?
0= No
1= In progress/planned or partial focus to data governance under Open Data initiative
2= Yes (established)</t>
        </r>
      </text>
    </comment>
    <comment ref="TX2" authorId="0" shapeId="0" xr:uid="{1394F663-D844-499B-AB89-0916B952C825}">
      <text>
        <r>
          <rPr>
            <b/>
            <sz val="9"/>
            <color indexed="81"/>
            <rFont val="Tahoma"/>
            <family val="2"/>
          </rPr>
          <t>Cem Dener:</t>
        </r>
        <r>
          <rPr>
            <sz val="9"/>
            <color indexed="81"/>
            <rFont val="Tahoma"/>
            <family val="2"/>
          </rPr>
          <t xml:space="preserve">
Is there a DG/GovTech strategy?
0= No
1= Planned/In progress
2= Yes (outdated; 2014 or older)
3= Yes (updated in 2015 or later)</t>
        </r>
      </text>
    </comment>
    <comment ref="TY2" authorId="0" shapeId="0" xr:uid="{0D97EF39-A6DE-4107-90D5-06B81539B95C}">
      <text>
        <r>
          <rPr>
            <b/>
            <sz val="9"/>
            <color indexed="81"/>
            <rFont val="Tahoma"/>
            <family val="2"/>
          </rPr>
          <t>Cem Dener:</t>
        </r>
        <r>
          <rPr>
            <sz val="9"/>
            <color indexed="81"/>
            <rFont val="Tahoma"/>
            <family val="2"/>
          </rPr>
          <t xml:space="preserve">
Is there a whole-of-government approach to implement data governance?
0= No
1= Planned / In progress
2= Yes (institutionalized)</t>
        </r>
      </text>
    </comment>
    <comment ref="TZ2" authorId="0" shapeId="0" xr:uid="{3C5CF510-67B1-4F87-941D-6667F2FB0ECB}">
      <text>
        <r>
          <rPr>
            <b/>
            <sz val="9"/>
            <color indexed="81"/>
            <rFont val="Tahoma"/>
            <family val="2"/>
          </rPr>
          <t>Cem Dener:</t>
        </r>
        <r>
          <rPr>
            <sz val="9"/>
            <color indexed="81"/>
            <rFont val="Tahoma"/>
            <family val="2"/>
          </rPr>
          <t xml:space="preserve">
Is there a Right to Information Law?
0= No
1= Drafted/Consultation in progress
2= Yes (effective)</t>
        </r>
      </text>
    </comment>
    <comment ref="UA2" authorId="0" shapeId="0" xr:uid="{BC78FC5F-60B2-40B7-814C-45DBDEE6754E}">
      <text>
        <r>
          <rPr>
            <b/>
            <sz val="9"/>
            <color indexed="81"/>
            <rFont val="Tahoma"/>
            <family val="2"/>
          </rPr>
          <t>Cem Dener:</t>
        </r>
        <r>
          <rPr>
            <sz val="9"/>
            <color indexed="81"/>
            <rFont val="Tahoma"/>
            <family val="2"/>
          </rPr>
          <t xml:space="preserve">
Is there a data protection law?
0= No
1= Draft / Consultations in progress
2= Yes (effective)</t>
        </r>
      </text>
    </comment>
    <comment ref="UB2" authorId="0" shapeId="0" xr:uid="{15385B74-BD7A-4CDC-A338-62C12174B8B1}">
      <text>
        <r>
          <rPr>
            <b/>
            <sz val="9"/>
            <color indexed="81"/>
            <rFont val="Tahoma"/>
            <family val="2"/>
          </rPr>
          <t>Cem Dener:</t>
        </r>
        <r>
          <rPr>
            <sz val="9"/>
            <color indexed="81"/>
            <rFont val="Tahoma"/>
            <family val="2"/>
          </rPr>
          <t xml:space="preserve">
Is there a data protection authority?
0= No
1= Not established yet (visible in law)
2= Yes</t>
        </r>
      </text>
    </comment>
    <comment ref="UC2" authorId="0" shapeId="0" xr:uid="{FB878F80-505E-44E0-8FBB-797026A23FD0}">
      <text>
        <r>
          <rPr>
            <b/>
            <sz val="9"/>
            <color indexed="81"/>
            <rFont val="Tahoma"/>
            <family val="2"/>
          </rPr>
          <t>Cem Dener:</t>
        </r>
        <r>
          <rPr>
            <sz val="9"/>
            <color indexed="81"/>
            <rFont val="Tahoma"/>
            <family val="2"/>
          </rPr>
          <t xml:space="preserve">
National ID:
0: No National ID
1: National ID exists (optional or mandatory)
</t>
        </r>
      </text>
    </comment>
    <comment ref="UD2" authorId="0" shapeId="0" xr:uid="{ED726463-6C2C-4ACC-BEF3-3044A6214261}">
      <text>
        <r>
          <rPr>
            <b/>
            <sz val="9"/>
            <color indexed="81"/>
            <rFont val="Tahoma"/>
            <family val="2"/>
          </rPr>
          <t>Cem Dener:</t>
        </r>
        <r>
          <rPr>
            <sz val="9"/>
            <color indexed="81"/>
            <rFont val="Tahoma"/>
            <family val="2"/>
          </rPr>
          <t xml:space="preserve">
Digital ID:
0: No digital ID
1: Digital ID exists in different forms</t>
        </r>
      </text>
    </comment>
    <comment ref="UE2" authorId="0" shapeId="0" xr:uid="{042754DA-C776-4427-87D9-05694A168589}">
      <text>
        <r>
          <rPr>
            <b/>
            <sz val="9"/>
            <color rgb="FF000000"/>
            <rFont val="Tahoma"/>
            <family val="2"/>
          </rPr>
          <t>Cem Dener:</t>
        </r>
        <r>
          <rPr>
            <sz val="9"/>
            <color rgb="FF000000"/>
            <rFont val="Tahoma"/>
            <family val="2"/>
          </rPr>
          <t xml:space="preserve">
</t>
        </r>
        <r>
          <rPr>
            <sz val="9"/>
            <color rgb="FF000000"/>
            <rFont val="Tahoma"/>
            <family val="2"/>
          </rPr>
          <t xml:space="preserve">Digital Signature implementation status
</t>
        </r>
        <r>
          <rPr>
            <sz val="9"/>
            <color rgb="FF000000"/>
            <rFont val="Tahoma"/>
            <family val="2"/>
          </rPr>
          <t xml:space="preserve">0:  No Digital Signature
</t>
        </r>
        <r>
          <rPr>
            <sz val="9"/>
            <color rgb="FF000000"/>
            <rFont val="Tahoma"/>
            <family val="2"/>
          </rPr>
          <t xml:space="preserve">1:  Legislation approved; no Infrastructure yet (PKI, CA, etc.)
</t>
        </r>
        <r>
          <rPr>
            <sz val="9"/>
            <color rgb="FF000000"/>
            <rFont val="Tahoma"/>
            <family val="2"/>
          </rPr>
          <t xml:space="preserve">2:  Legislation and infrastructure in place
</t>
        </r>
        <r>
          <rPr>
            <sz val="9"/>
            <color rgb="FF000000"/>
            <rFont val="Tahoma"/>
            <family val="2"/>
          </rPr>
          <t xml:space="preserve">3:  Used in practice for e-Services
</t>
        </r>
      </text>
    </comment>
    <comment ref="UF2" authorId="0" shapeId="0" xr:uid="{302ECB02-4536-4220-839D-D7B7D421B5DC}">
      <text>
        <r>
          <rPr>
            <b/>
            <sz val="9"/>
            <color indexed="81"/>
            <rFont val="Tahoma"/>
            <family val="2"/>
          </rPr>
          <t>Cem Dener:</t>
        </r>
        <r>
          <rPr>
            <sz val="9"/>
            <color indexed="81"/>
            <rFont val="Tahoma"/>
            <family val="2"/>
          </rPr>
          <t xml:space="preserve">
Is there a government cybersecurity agency in place?
0= No
1= Planned / Establishment in progress
2= Yes (established and operational)</t>
        </r>
      </text>
    </comment>
    <comment ref="UG2" authorId="0" shapeId="0" xr:uid="{982F8801-6730-445D-95A8-EF402CC23A93}">
      <text>
        <r>
          <rPr>
            <b/>
            <sz val="9"/>
            <color indexed="81"/>
            <rFont val="Tahoma"/>
            <family val="2"/>
          </rPr>
          <t>Cem Dener:</t>
        </r>
        <r>
          <rPr>
            <sz val="9"/>
            <color indexed="81"/>
            <rFont val="Tahoma"/>
            <family val="2"/>
          </rPr>
          <t xml:space="preserve">
UNPAN eGov Human Capital Index (2020)
</t>
        </r>
      </text>
    </comment>
    <comment ref="UH2" authorId="0" shapeId="0" xr:uid="{04FF581C-52EA-40E8-AE31-0FC91C38DCCD}">
      <text>
        <r>
          <rPr>
            <b/>
            <sz val="9"/>
            <color indexed="81"/>
            <rFont val="Tahoma"/>
            <family val="2"/>
          </rPr>
          <t>Cem Dener:</t>
        </r>
        <r>
          <rPr>
            <sz val="9"/>
            <color indexed="81"/>
            <rFont val="Tahoma"/>
            <family val="2"/>
          </rPr>
          <t xml:space="preserve">
Is there a government policy/strategy to improve digital skills/data literacy of public employees?
0= No
1= Yes (planned/in porgress)
2= Yes (approved/in use)</t>
        </r>
      </text>
    </comment>
    <comment ref="UI2" authorId="0" shapeId="0" xr:uid="{8AEAE7E6-D2C4-47E9-8143-AB32633E8DC4}">
      <text>
        <r>
          <rPr>
            <b/>
            <sz val="9"/>
            <color indexed="81"/>
            <rFont val="Tahoma"/>
            <family val="2"/>
          </rPr>
          <t>Cem Dener:</t>
        </r>
        <r>
          <rPr>
            <sz val="9"/>
            <color indexed="81"/>
            <rFont val="Tahoma"/>
            <family val="2"/>
          </rPr>
          <t xml:space="preserve">
Is there any program to improve digital skills/data literacy and innovation in public sector (cent/local gov)?
0= No
1= Yes</t>
        </r>
      </text>
    </comment>
    <comment ref="UJ2" authorId="0" shapeId="0" xr:uid="{E89B8773-BCE3-4CC6-89D0-213492A10184}">
      <text>
        <r>
          <rPr>
            <b/>
            <sz val="9"/>
            <color indexed="81"/>
            <rFont val="Tahoma"/>
            <family val="2"/>
          </rPr>
          <t>Cem Dener:</t>
        </r>
        <r>
          <rPr>
            <sz val="9"/>
            <color indexed="81"/>
            <rFont val="Tahoma"/>
            <family val="2"/>
          </rPr>
          <t xml:space="preserve">
Is there a gov entity focused on public sector innovation (innovation hubs, private sector investm, etc.)?
0= No
1= Yes (planned/in progress)
2= Yes (approved/in use)</t>
        </r>
      </text>
    </comment>
    <comment ref="UM2" authorId="0" shapeId="0" xr:uid="{0661BD31-760B-48F8-A256-7CEF0D29B2F3}">
      <text>
        <r>
          <rPr>
            <b/>
            <sz val="9"/>
            <color indexed="81"/>
            <rFont val="Tahoma"/>
            <family val="2"/>
          </rPr>
          <t>Cem Dener:</t>
        </r>
        <r>
          <rPr>
            <sz val="9"/>
            <color indexed="81"/>
            <rFont val="Tahoma"/>
            <family val="2"/>
          </rPr>
          <t xml:space="preserve">
 ISO 3166-1 alpha-3 codes</t>
        </r>
      </text>
    </comment>
    <comment ref="UN2" authorId="0" shapeId="0" xr:uid="{7294065B-D6D8-4F8F-B30E-CA2317A2ECBA}">
      <text>
        <r>
          <rPr>
            <b/>
            <sz val="9"/>
            <color indexed="81"/>
            <rFont val="Tahoma"/>
            <family val="2"/>
          </rPr>
          <t>Cem Dener:</t>
        </r>
        <r>
          <rPr>
            <sz val="9"/>
            <color indexed="81"/>
            <rFont val="Tahoma"/>
            <family val="2"/>
          </rPr>
          <t xml:space="preserve">
Is there a government cloud (shared platform)?
0= No
1= Planned / Cloud strategy
2= Yes (in use)</t>
        </r>
      </text>
    </comment>
    <comment ref="UO2" authorId="0" shapeId="0" xr:uid="{4E20A518-31C8-461F-A0A9-0B761D9C594D}">
      <text>
        <r>
          <rPr>
            <b/>
            <sz val="9"/>
            <color indexed="81"/>
            <rFont val="Tahoma"/>
            <family val="2"/>
          </rPr>
          <t>Cem Dener:</t>
        </r>
        <r>
          <rPr>
            <sz val="9"/>
            <color indexed="81"/>
            <rFont val="Tahoma"/>
            <family val="2"/>
          </rPr>
          <t xml:space="preserve">
Is there a government enterprise architecture?
0= No
1= In draft / Planned
2= Partially implemented
3= Yes (in use)</t>
        </r>
      </text>
    </comment>
    <comment ref="UP2" authorId="0" shapeId="0" xr:uid="{C0D3FF2A-493B-4320-91B9-798F6372F66F}">
      <text>
        <r>
          <rPr>
            <b/>
            <sz val="9"/>
            <color indexed="81"/>
            <rFont val="Tahoma"/>
            <family val="2"/>
          </rPr>
          <t>Cem Dener:</t>
        </r>
        <r>
          <rPr>
            <sz val="9"/>
            <color indexed="81"/>
            <rFont val="Tahoma"/>
            <family val="2"/>
          </rPr>
          <t xml:space="preserve">
Is there a government service bus / interoperability platform in place?
0= No
1= Planned / In progress
2= Yes (not mandatory)
3= Yes (mandatory for all gov institutions)</t>
        </r>
      </text>
    </comment>
    <comment ref="UQ2" authorId="0" shapeId="0" xr:uid="{64CB5AB8-35AE-47CB-96EC-4585A0034FE1}">
      <text>
        <r>
          <rPr>
            <sz val="9"/>
            <color rgb="FF000000"/>
            <rFont val="Tahoma"/>
            <family val="2"/>
          </rPr>
          <t xml:space="preserve">Treasury/FMIS status:
</t>
        </r>
        <r>
          <rPr>
            <sz val="9"/>
            <color rgb="FF000000"/>
            <rFont val="Tahoma"/>
            <family val="2"/>
          </rPr>
          <t xml:space="preserve">0 : T/F was not implemented or not operational
</t>
        </r>
        <r>
          <rPr>
            <sz val="9"/>
            <color rgb="FF000000"/>
            <rFont val="Tahoma"/>
            <family val="2"/>
          </rPr>
          <t xml:space="preserve">1 : Implementation in progress (expected year of go-live is indicated as a comment)
</t>
        </r>
        <r>
          <rPr>
            <sz val="9"/>
            <color rgb="FF000000"/>
            <rFont val="Tahoma"/>
            <family val="2"/>
          </rPr>
          <t xml:space="preserve">2 : T/F is operational for pilot or reduced scope implementation
</t>
        </r>
        <r>
          <rPr>
            <sz val="9"/>
            <color rgb="FF000000"/>
            <rFont val="Tahoma"/>
            <family val="2"/>
          </rPr>
          <t xml:space="preserve">3 : T/F is fully/partially operational
</t>
        </r>
      </text>
    </comment>
    <comment ref="UR2" authorId="0" shapeId="0" xr:uid="{5915BD2A-3D5B-4D65-8168-343320657D38}">
      <text>
        <r>
          <rPr>
            <b/>
            <sz val="9"/>
            <color rgb="FF000000"/>
            <rFont val="Tahoma"/>
            <family val="2"/>
          </rPr>
          <t>Cem Dener:</t>
        </r>
        <r>
          <rPr>
            <sz val="9"/>
            <color rgb="FF000000"/>
            <rFont val="Tahoma"/>
            <family val="2"/>
          </rPr>
          <t xml:space="preserve">
</t>
        </r>
        <r>
          <rPr>
            <sz val="9"/>
            <color rgb="FF000000"/>
            <rFont val="Tahoma"/>
            <family val="2"/>
          </rPr>
          <t xml:space="preserve">Type of TSA architecture:
</t>
        </r>
        <r>
          <rPr>
            <sz val="9"/>
            <color rgb="FF000000"/>
            <rFont val="Tahoma"/>
            <family val="2"/>
          </rPr>
          <t xml:space="preserve">0:  No TSA yet
</t>
        </r>
        <r>
          <rPr>
            <sz val="9"/>
            <color rgb="FF000000"/>
            <rFont val="Tahoma"/>
            <family val="2"/>
          </rPr>
          <t xml:space="preserve">1: TSA implementation planned or initiated
</t>
        </r>
        <r>
          <rPr>
            <sz val="9"/>
            <color rgb="FF000000"/>
            <rFont val="Tahoma"/>
            <family val="2"/>
          </rPr>
          <t xml:space="preserve">2: TSA is operational - Mostly decentralized accounts, or zero balanced accounts (in some cases linked with FMIS)
</t>
        </r>
        <r>
          <rPr>
            <sz val="9"/>
            <color rgb="FF000000"/>
            <rFont val="Tahoma"/>
            <family val="2"/>
          </rPr>
          <t>3: TSA is fully operational - Centralized TSA using Central Bank (mostly linked with FMIS)</t>
        </r>
      </text>
    </comment>
    <comment ref="US2" authorId="0" shapeId="0" xr:uid="{7BAE182E-1F38-491B-A4A2-3162BFEA2105}">
      <text>
        <r>
          <rPr>
            <b/>
            <sz val="9"/>
            <color indexed="81"/>
            <rFont val="Tahoma"/>
            <family val="2"/>
          </rPr>
          <t>Cem Dener:</t>
        </r>
        <r>
          <rPr>
            <sz val="9"/>
            <color indexed="81"/>
            <rFont val="Tahoma"/>
            <family val="2"/>
          </rPr>
          <t xml:space="preserve">
Tax System implementation status:
0= no TMIS yet/unknown
1= planned (commitment)
2= in progress (implementation)
3= fully operational</t>
        </r>
      </text>
    </comment>
    <comment ref="UT2" authorId="0" shapeId="0" xr:uid="{FC38BC10-EFBF-4D91-B5FD-503341FCEBD0}">
      <text>
        <r>
          <rPr>
            <b/>
            <sz val="9"/>
            <color indexed="81"/>
            <rFont val="Tahoma"/>
            <family val="2"/>
          </rPr>
          <t>Cem Dener:</t>
        </r>
        <r>
          <rPr>
            <sz val="9"/>
            <color indexed="81"/>
            <rFont val="Tahoma"/>
            <family val="2"/>
          </rPr>
          <t xml:space="preserve">
Customs System implementation status:
0= no Customs System yet/unknown
1= planned (commitment)
2= in progress (implementation)
3= fully operational
</t>
        </r>
      </text>
    </comment>
    <comment ref="UU2" authorId="2" shapeId="0" xr:uid="{C3D9F86E-9ECF-4B4A-B0DD-6109C3C81A68}">
      <text>
        <r>
          <rPr>
            <b/>
            <sz val="9"/>
            <color rgb="FF000000"/>
            <rFont val="Tahoma"/>
            <family val="2"/>
          </rPr>
          <t>Sophiko Skhirtladze:</t>
        </r>
        <r>
          <rPr>
            <sz val="9"/>
            <color rgb="FF000000"/>
            <rFont val="Tahoma"/>
            <family val="2"/>
          </rPr>
          <t xml:space="preserve">
</t>
        </r>
        <r>
          <rPr>
            <sz val="9"/>
            <color rgb="FF000000"/>
            <rFont val="Tahoma"/>
            <family val="2"/>
          </rPr>
          <t xml:space="preserve">HRMIS operational status for centralized (shared) platforms:
</t>
        </r>
        <r>
          <rPr>
            <sz val="9"/>
            <color rgb="FF000000"/>
            <rFont val="Tahoma"/>
            <family val="2"/>
          </rPr>
          <t xml:space="preserve">0: No HRMIS / Status unknown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 xml:space="preserve">3: Fully operational
</t>
        </r>
      </text>
    </comment>
    <comment ref="UV2" authorId="2" shapeId="0" xr:uid="{9EBBB784-8790-43D5-BB3A-AD9262874AE4}">
      <text>
        <r>
          <rPr>
            <b/>
            <sz val="9"/>
            <color rgb="FF000000"/>
            <rFont val="Tahoma"/>
            <family val="2"/>
          </rPr>
          <t>Sophiko Skhirtladze:</t>
        </r>
        <r>
          <rPr>
            <sz val="9"/>
            <color rgb="FF000000"/>
            <rFont val="Tahoma"/>
            <family val="2"/>
          </rPr>
          <t xml:space="preserve">
</t>
        </r>
        <r>
          <rPr>
            <sz val="9"/>
            <color rgb="FF000000"/>
            <rFont val="Tahoma"/>
            <family val="2"/>
          </rPr>
          <t xml:space="preserve">0: No automation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3: Fully operational</t>
        </r>
      </text>
    </comment>
    <comment ref="UW2" authorId="0" shapeId="0" xr:uid="{08ABE0B6-C116-4D68-A04A-6F424FE220EC}">
      <text>
        <r>
          <rPr>
            <b/>
            <sz val="9"/>
            <color indexed="81"/>
            <rFont val="Tahoma"/>
            <family val="2"/>
          </rPr>
          <t>Cem Dener:</t>
        </r>
        <r>
          <rPr>
            <sz val="9"/>
            <color indexed="81"/>
            <rFont val="Tahoma"/>
            <family val="2"/>
          </rPr>
          <t xml:space="preserve">
Status/scope of e-Procurement portal
0= No e-Procurement site
1= eProcurement platform under development
2= Only tenders are published
3= Tenders + Contracts
</t>
        </r>
      </text>
    </comment>
    <comment ref="UX2" authorId="2" shapeId="0" xr:uid="{1A29D1F3-F2B5-45D6-89DC-E563C1015909}">
      <text>
        <r>
          <rPr>
            <b/>
            <sz val="9"/>
            <color indexed="81"/>
            <rFont val="Tahoma"/>
            <family val="2"/>
          </rPr>
          <t>Cem Dener:</t>
        </r>
        <r>
          <rPr>
            <sz val="9"/>
            <color indexed="81"/>
            <rFont val="Tahoma"/>
            <family val="2"/>
          </rPr>
          <t xml:space="preserve">
DMS operational status:
0: No DMS / Status unknown
1: Planned
2: Implementation in progress
    - New solution (indicte expected completion date as a comment under "DMS Yr")
    - Modernization of existing platform (indicate operational year of existing platform in "DMS Yr". Add a comment on expected completion year of new system).
3: Fully operational</t>
        </r>
      </text>
    </comment>
    <comment ref="UY2" authorId="0" shapeId="0" xr:uid="{20B24085-1467-4400-853C-BB6DCD1CF663}">
      <text>
        <r>
          <rPr>
            <b/>
            <sz val="9"/>
            <color rgb="FF000000"/>
            <rFont val="Tahoma"/>
            <family val="2"/>
          </rPr>
          <t>Cem Dener:</t>
        </r>
        <r>
          <rPr>
            <sz val="9"/>
            <color rgb="FF000000"/>
            <rFont val="Tahoma"/>
            <family val="2"/>
          </rPr>
          <t xml:space="preserve">
</t>
        </r>
        <r>
          <rPr>
            <sz val="9"/>
            <color rgb="FF000000"/>
            <rFont val="Tahoma"/>
            <family val="2"/>
          </rPr>
          <t xml:space="preserve">PIMS implementation status:
</t>
        </r>
        <r>
          <rPr>
            <sz val="9"/>
            <color rgb="FF000000"/>
            <rFont val="Tahoma"/>
            <family val="2"/>
          </rPr>
          <t xml:space="preserve">0= no PMIS yet/unknown
</t>
        </r>
        <r>
          <rPr>
            <sz val="9"/>
            <color rgb="FF000000"/>
            <rFont val="Tahoma"/>
            <family val="2"/>
          </rPr>
          <t xml:space="preserve">1= planned (commitment)
</t>
        </r>
        <r>
          <rPr>
            <sz val="9"/>
            <color rgb="FF000000"/>
            <rFont val="Tahoma"/>
            <family val="2"/>
          </rPr>
          <t xml:space="preserve">2= in progress (implementation)
</t>
        </r>
        <r>
          <rPr>
            <sz val="9"/>
            <color rgb="FF000000"/>
            <rFont val="Tahoma"/>
            <family val="2"/>
          </rPr>
          <t>3= fully operational</t>
        </r>
      </text>
    </comment>
    <comment ref="UZ2" authorId="0" shapeId="0" xr:uid="{D5E025C0-B4FA-4268-8838-D8EEF90B43BC}">
      <text>
        <r>
          <rPr>
            <b/>
            <sz val="9"/>
            <color indexed="81"/>
            <rFont val="Tahoma"/>
            <family val="2"/>
          </rPr>
          <t>Cem Dener:</t>
        </r>
        <r>
          <rPr>
            <sz val="9"/>
            <color indexed="81"/>
            <rFont val="Tahoma"/>
            <family val="2"/>
          </rPr>
          <t xml:space="preserve">
Is there a Mandatory or Advisory/Preference/R&amp;D
government OSS policy?
0= No
1= Yes (Proposed)
2= Yes (Approved - A/P/RD)
3= Yes (Approved - Mandatory)</t>
        </r>
      </text>
    </comment>
    <comment ref="VA2" authorId="0" shapeId="0" xr:uid="{3959701B-B38C-4636-800C-89797DACE347}">
      <text>
        <r>
          <rPr>
            <b/>
            <sz val="9"/>
            <color indexed="81"/>
            <rFont val="Tahoma"/>
            <family val="2"/>
          </rPr>
          <t>Cem Dener:</t>
        </r>
        <r>
          <rPr>
            <sz val="9"/>
            <color indexed="81"/>
            <rFont val="Tahoma"/>
            <family val="2"/>
          </rPr>
          <t xml:space="preserve">
UNPAN eGov Telecom Infrastructure Index (2020)</t>
        </r>
      </text>
    </comment>
    <comment ref="VB2" authorId="0" shapeId="0" xr:uid="{327B59D4-0FE6-4072-A94D-6F812EE6E38F}">
      <text>
        <r>
          <rPr>
            <b/>
            <sz val="9"/>
            <color indexed="81"/>
            <rFont val="Tahoma"/>
            <family val="2"/>
          </rPr>
          <t>Cem Dener:</t>
        </r>
        <r>
          <rPr>
            <sz val="9"/>
            <color indexed="81"/>
            <rFont val="Tahoma"/>
            <family val="2"/>
          </rPr>
          <t xml:space="preserve">
Is there an national strategy on new/disruptive technologies?
0= No
1= Planned / In progress
2= Yes (approved)</t>
        </r>
      </text>
    </comment>
    <comment ref="VC2" authorId="0" shapeId="0" xr:uid="{250C9CEC-F351-497F-9D38-F1A2A02DC303}">
      <text>
        <r>
          <rPr>
            <b/>
            <sz val="9"/>
            <color indexed="81"/>
            <rFont val="Tahoma"/>
            <family val="2"/>
          </rPr>
          <t>Cem Dener:</t>
        </r>
        <r>
          <rPr>
            <sz val="9"/>
            <color indexed="81"/>
            <rFont val="Tahoma"/>
            <family val="2"/>
          </rPr>
          <t xml:space="preserve">
UNPAN eGov Online Service Index (2020)</t>
        </r>
      </text>
    </comment>
    <comment ref="VD2" authorId="0" shapeId="0" xr:uid="{13304C34-DA81-4B8F-984A-9F1FCC891C19}">
      <text>
        <r>
          <rPr>
            <b/>
            <sz val="9"/>
            <color rgb="FF000000"/>
            <rFont val="Tahoma"/>
            <family val="2"/>
          </rPr>
          <t>Cem Dener:</t>
        </r>
        <r>
          <rPr>
            <sz val="9"/>
            <color rgb="FF000000"/>
            <rFont val="Tahoma"/>
            <family val="2"/>
          </rPr>
          <t xml:space="preserve">
Type of e-Gov/e-Service portal:
0:  Not available
1:  Mostly information/forms (G2C, G2B). Several online applications.
2:  Online services (transactional) visible through a portal (G2C, G2B, G2G, ...), mostly including single sign-on</t>
        </r>
      </text>
    </comment>
    <comment ref="VE2" authorId="0" shapeId="0" xr:uid="{BE61FED5-C8F7-4C83-9E24-3EA1024BEC6C}">
      <text>
        <r>
          <rPr>
            <b/>
            <sz val="9"/>
            <color indexed="81"/>
            <rFont val="Tahoma"/>
            <family val="2"/>
          </rPr>
          <t>Cem Dener:</t>
        </r>
        <r>
          <rPr>
            <sz val="9"/>
            <color indexed="81"/>
            <rFont val="Tahoma"/>
            <family val="2"/>
          </rPr>
          <t xml:space="preserve">
Tax System services/functionality:
0 = No information on services
1= Information services/forms
2= Transactional services 
3= Connected services (Single Window / integrated with other systems)
</t>
        </r>
      </text>
    </comment>
    <comment ref="VF2" authorId="0" shapeId="0" xr:uid="{DE9BDD59-FEEB-4DEC-BE89-6FD964917690}">
      <text>
        <r>
          <rPr>
            <b/>
            <sz val="9"/>
            <color rgb="FF000000"/>
            <rFont val="Tahoma"/>
            <family val="2"/>
          </rPr>
          <t>Cem Dener:</t>
        </r>
        <r>
          <rPr>
            <sz val="9"/>
            <color rgb="FF000000"/>
            <rFont val="Tahoma"/>
            <family val="2"/>
          </rPr>
          <t xml:space="preserve">
</t>
        </r>
        <r>
          <rPr>
            <sz val="9"/>
            <color rgb="FF000000"/>
            <rFont val="Tahoma"/>
            <family val="2"/>
          </rPr>
          <t xml:space="preserve">e-Filing services provided online:
</t>
        </r>
        <r>
          <rPr>
            <sz val="9"/>
            <color rgb="FF000000"/>
            <rFont val="Tahoma"/>
            <family val="2"/>
          </rPr>
          <t xml:space="preserve">0= Not available yet
</t>
        </r>
        <r>
          <rPr>
            <sz val="9"/>
            <color rgb="FF000000"/>
            <rFont val="Tahoma"/>
            <family val="2"/>
          </rPr>
          <t xml:space="preserve">1= Provide information only
</t>
        </r>
        <r>
          <rPr>
            <sz val="9"/>
            <color rgb="FF000000"/>
            <rFont val="Tahoma"/>
            <family val="2"/>
          </rPr>
          <t xml:space="preserve">2= Online e-Filing services for citizens and/or businesses
</t>
        </r>
        <r>
          <rPr>
            <sz val="9"/>
            <color rgb="FF000000"/>
            <rFont val="Tahoma"/>
            <family val="2"/>
          </rPr>
          <t>3= Online e-Filing and payment options</t>
        </r>
      </text>
    </comment>
    <comment ref="VG2" authorId="0" shapeId="0" xr:uid="{6610E948-C509-472C-8B3E-1663978FF15E}">
      <text>
        <r>
          <rPr>
            <b/>
            <sz val="9"/>
            <color rgb="FF000000"/>
            <rFont val="Tahoma"/>
            <family val="2"/>
          </rPr>
          <t>Cem Dener:</t>
        </r>
        <r>
          <rPr>
            <sz val="9"/>
            <color rgb="FF000000"/>
            <rFont val="Tahoma"/>
            <family val="2"/>
          </rPr>
          <t xml:space="preserve">
</t>
        </r>
        <r>
          <rPr>
            <sz val="9"/>
            <color rgb="FF000000"/>
            <rFont val="Tahoma"/>
            <family val="2"/>
          </rPr>
          <t xml:space="preserve">Type of Government ePayment service:
</t>
        </r>
        <r>
          <rPr>
            <sz val="9"/>
            <color rgb="FF000000"/>
            <rFont val="Tahoma"/>
            <family val="2"/>
          </rPr>
          <t xml:space="preserve">0:  No Government ePayment solution (mainly public sector solutions)
</t>
        </r>
        <r>
          <rPr>
            <sz val="9"/>
            <color rgb="FF000000"/>
            <rFont val="Tahoma"/>
            <family val="2"/>
          </rPr>
          <t xml:space="preserve">1:  Fragmented systems (multiple platforms)
</t>
        </r>
        <r>
          <rPr>
            <sz val="9"/>
            <color rgb="FF000000"/>
            <rFont val="Tahoma"/>
            <family val="2"/>
          </rPr>
          <t xml:space="preserve">2:  Centralized/shared platform
</t>
        </r>
      </text>
    </comment>
    <comment ref="VH2" authorId="0" shapeId="0" xr:uid="{B7DABF34-2D02-4251-993C-F837D13DD729}">
      <text>
        <r>
          <rPr>
            <b/>
            <sz val="9"/>
            <color indexed="81"/>
            <rFont val="Tahoma"/>
            <family val="2"/>
          </rPr>
          <t>Cem Dener:</t>
        </r>
        <r>
          <rPr>
            <sz val="9"/>
            <color indexed="81"/>
            <rFont val="Tahoma"/>
            <family val="2"/>
          </rPr>
          <t xml:space="preserve">
Customs System services/functionality:
0 = No information on services
1= Information services/forms
2= Transactional services 
3= Connected services (Single Window / integrated with other systems)
</t>
        </r>
      </text>
    </comment>
    <comment ref="VI2" authorId="0" shapeId="0" xr:uid="{7E181FA6-2BD2-4326-A41D-4CD5890623FE}">
      <text>
        <r>
          <rPr>
            <b/>
            <sz val="9"/>
            <color indexed="81"/>
            <rFont val="Tahoma"/>
            <family val="2"/>
          </rPr>
          <t>Cem Dener:</t>
        </r>
        <r>
          <rPr>
            <sz val="9"/>
            <color indexed="81"/>
            <rFont val="Tahoma"/>
            <family val="2"/>
          </rPr>
          <t xml:space="preserve">
UNPAN eGov e-Participation Index (2020)
</t>
        </r>
      </text>
    </comment>
    <comment ref="VJ2" authorId="1" shapeId="0" xr:uid="{F5D67741-F16C-4A6C-9961-EC16BE8C6169}">
      <text>
        <r>
          <rPr>
            <sz val="9"/>
            <color indexed="81"/>
            <rFont val="Tahoma"/>
            <family val="2"/>
          </rPr>
          <t xml:space="preserve">Is there an Open Gov initiative?
0:  No
1:  Yes
</t>
        </r>
      </text>
    </comment>
    <comment ref="VK2" authorId="1" shapeId="0" xr:uid="{F676DD98-2923-4C8F-85CC-DA50626E2825}">
      <text>
        <r>
          <rPr>
            <sz val="9"/>
            <color indexed="81"/>
            <rFont val="Tahoma"/>
            <family val="2"/>
          </rPr>
          <t>Is there an Open Data web site?
0:  No
1:  Yes (information only)
2:  Yes (providing access to open data)</t>
        </r>
      </text>
    </comment>
    <comment ref="VL2" authorId="0" shapeId="0" xr:uid="{A971195D-26F9-4361-BB33-80B66901D1FF}">
      <text>
        <r>
          <rPr>
            <b/>
            <sz val="9"/>
            <color indexed="81"/>
            <rFont val="Tahoma"/>
            <family val="2"/>
          </rPr>
          <t>Cem Dener:</t>
        </r>
        <r>
          <rPr>
            <sz val="9"/>
            <color indexed="81"/>
            <rFont val="Tahoma"/>
            <family val="2"/>
          </rPr>
          <t xml:space="preserve">
Is there a national platform that allow citizens to participate in policy decision-making?
0= No
1= Yes</t>
        </r>
      </text>
    </comment>
    <comment ref="VM2" authorId="0" shapeId="0" xr:uid="{890692FE-3345-4B76-8001-D3710912FD5E}">
      <text>
        <r>
          <rPr>
            <b/>
            <sz val="9"/>
            <color indexed="81"/>
            <rFont val="Tahoma"/>
            <family val="2"/>
          </rPr>
          <t>Cem Dener:</t>
        </r>
        <r>
          <rPr>
            <sz val="9"/>
            <color indexed="81"/>
            <rFont val="Tahoma"/>
            <family val="2"/>
          </rPr>
          <t xml:space="preserve">
Is it for petition?
0= No
1= Yes</t>
        </r>
      </text>
    </comment>
    <comment ref="VN2" authorId="0" shapeId="0" xr:uid="{0FEE8BB3-1F56-4FAD-BA7E-5CAADAA1AA2B}">
      <text>
        <r>
          <rPr>
            <b/>
            <sz val="9"/>
            <color indexed="81"/>
            <rFont val="Tahoma"/>
            <family val="2"/>
          </rPr>
          <t>Cem Dener:</t>
        </r>
        <r>
          <rPr>
            <sz val="9"/>
            <color indexed="81"/>
            <rFont val="Tahoma"/>
            <family val="2"/>
          </rPr>
          <t xml:space="preserve">
Are citizens’ inputs publicly available on the platform?
0= No
1= Yes</t>
        </r>
      </text>
    </comment>
    <comment ref="VO2" authorId="0" shapeId="0" xr:uid="{CC88E131-2862-481F-B2A5-8E942806E0CF}">
      <text>
        <r>
          <rPr>
            <b/>
            <sz val="9"/>
            <color indexed="81"/>
            <rFont val="Tahoma"/>
            <family val="2"/>
          </rPr>
          <t>Cem Dener:</t>
        </r>
        <r>
          <rPr>
            <sz val="9"/>
            <color indexed="81"/>
            <rFont val="Tahoma"/>
            <family val="2"/>
          </rPr>
          <t xml:space="preserve">
Does the platform allow citizens to provide feedback anonymously?
0= No
1= Yes</t>
        </r>
      </text>
    </comment>
    <comment ref="VP2" authorId="0" shapeId="0" xr:uid="{3E10AC35-35A4-495A-95F8-0318177148D0}">
      <text>
        <r>
          <rPr>
            <b/>
            <sz val="9"/>
            <color indexed="81"/>
            <rFont val="Tahoma"/>
            <family val="2"/>
          </rPr>
          <t>Cem Dener:</t>
        </r>
        <r>
          <rPr>
            <sz val="9"/>
            <color indexed="81"/>
            <rFont val="Tahoma"/>
            <family val="2"/>
          </rPr>
          <t xml:space="preserve">
Is government response publicly available on the platform?
0= No
1= Yes</t>
        </r>
      </text>
    </comment>
    <comment ref="VQ2" authorId="0" shapeId="0" xr:uid="{04F21833-0768-482C-B8F9-3D07D512674F}">
      <text>
        <r>
          <rPr>
            <b/>
            <sz val="9"/>
            <color indexed="81"/>
            <rFont val="Tahoma"/>
            <family val="2"/>
          </rPr>
          <t>Cem Dener:</t>
        </r>
        <r>
          <rPr>
            <sz val="9"/>
            <color indexed="81"/>
            <rFont val="Tahoma"/>
            <family val="2"/>
          </rPr>
          <t xml:space="preserve">
Are there government platforms / Grievance Redress Management mechanisms (e.g., website, app) that allow citizens to provide feedback (e.g., complaints, complements, suggestions, information requests) directly to government on service delivery and gov performance?
0= No
1= Yes</t>
        </r>
      </text>
    </comment>
    <comment ref="VR2" authorId="0" shapeId="0" xr:uid="{F97E22D6-C2B1-4FA8-9134-576415456A8F}">
      <text>
        <r>
          <rPr>
            <b/>
            <sz val="9"/>
            <color indexed="81"/>
            <rFont val="Tahoma"/>
            <family val="2"/>
          </rPr>
          <t>Cem Dener:</t>
        </r>
        <r>
          <rPr>
            <sz val="9"/>
            <color indexed="81"/>
            <rFont val="Tahoma"/>
            <family val="2"/>
          </rPr>
          <t xml:space="preserve">
Does the government make the service standards (e.g., response time and procedure) available to the public?
0= No
1= Yes</t>
        </r>
      </text>
    </comment>
    <comment ref="VS2" authorId="0" shapeId="0" xr:uid="{786ECF6F-768B-4D97-AB0A-7F49A73234A3}">
      <text>
        <r>
          <rPr>
            <b/>
            <sz val="9"/>
            <color indexed="81"/>
            <rFont val="Tahoma"/>
            <family val="2"/>
          </rPr>
          <t>Cem Dener:</t>
        </r>
        <r>
          <rPr>
            <sz val="9"/>
            <color indexed="81"/>
            <rFont val="Tahoma"/>
            <family val="2"/>
          </rPr>
          <t xml:space="preserve">
Are these platforms universally accessible or provides support for users with disabilities (e.g., availability of voice command)?
0= No
1= Yes</t>
        </r>
      </text>
    </comment>
    <comment ref="VT2" authorId="0" shapeId="0" xr:uid="{7FD56A0E-E980-4859-A21F-1401B888DFAF}">
      <text>
        <r>
          <rPr>
            <b/>
            <sz val="9"/>
            <color indexed="81"/>
            <rFont val="Tahoma"/>
            <family val="2"/>
          </rPr>
          <t>Cem Dener:</t>
        </r>
        <r>
          <rPr>
            <sz val="9"/>
            <color indexed="81"/>
            <rFont val="Tahoma"/>
            <family val="2"/>
          </rPr>
          <t xml:space="preserve">
Does the government publish its citizen engagement performance and relevant statistics?
0= No
1= Yes</t>
        </r>
      </text>
    </comment>
    <comment ref="VU2" authorId="0" shapeId="0" xr:uid="{E79F2206-345A-4E70-90DC-C8D53E8336C0}">
      <text>
        <r>
          <rPr>
            <b/>
            <sz val="9"/>
            <color indexed="81"/>
            <rFont val="Tahoma"/>
            <family val="2"/>
          </rPr>
          <t>Cem Dener:</t>
        </r>
        <r>
          <rPr>
            <sz val="9"/>
            <color indexed="81"/>
            <rFont val="Tahoma"/>
            <family val="2"/>
          </rPr>
          <t xml:space="preserve">
Is there a dedicated GovTech institution (focused on DG Transformation)?
0= No
1= Yes</t>
        </r>
      </text>
    </comment>
    <comment ref="VV2" authorId="0" shapeId="0" xr:uid="{D0A667C4-FB9B-4258-AC17-814C3A318A7E}">
      <text>
        <r>
          <rPr>
            <b/>
            <sz val="9"/>
            <color rgb="FF000000"/>
            <rFont val="Tahoma"/>
            <family val="2"/>
          </rPr>
          <t>Cem Dener:</t>
        </r>
        <r>
          <rPr>
            <sz val="9"/>
            <color rgb="FF000000"/>
            <rFont val="Tahoma"/>
            <family val="2"/>
          </rPr>
          <t xml:space="preserve">
Is there a government entity in charge of data governance or data management?
0= No
1= In progress/planned or partial focus to data governance under Open Data initiative
2= Yes (established)</t>
        </r>
      </text>
    </comment>
    <comment ref="VW2" authorId="0" shapeId="0" xr:uid="{5F5025BC-5537-46C3-A643-E2480736A2F2}">
      <text>
        <r>
          <rPr>
            <b/>
            <sz val="9"/>
            <color indexed="81"/>
            <rFont val="Tahoma"/>
            <family val="2"/>
          </rPr>
          <t>Cem Dener:</t>
        </r>
        <r>
          <rPr>
            <sz val="9"/>
            <color indexed="81"/>
            <rFont val="Tahoma"/>
            <family val="2"/>
          </rPr>
          <t xml:space="preserve">
Is there a DG/GovTech strategy?
0= No
1= Planned/In progress
2= Yes (outdated; 2014 or older)
3= Yes (updated in 2015 or later)</t>
        </r>
      </text>
    </comment>
    <comment ref="VX2" authorId="0" shapeId="0" xr:uid="{41467262-7CCD-4493-A342-39F7DF2BD0BF}">
      <text>
        <r>
          <rPr>
            <b/>
            <sz val="9"/>
            <color indexed="81"/>
            <rFont val="Tahoma"/>
            <family val="2"/>
          </rPr>
          <t>Cem Dener:</t>
        </r>
        <r>
          <rPr>
            <sz val="9"/>
            <color indexed="81"/>
            <rFont val="Tahoma"/>
            <family val="2"/>
          </rPr>
          <t xml:space="preserve">
Is there a whole-of-government approach to implement data governance?
0= No
1= Planned / In progress
2= Yes (institutionalized)</t>
        </r>
      </text>
    </comment>
    <comment ref="VY2" authorId="0" shapeId="0" xr:uid="{59816288-12F1-4B90-BA68-5513F340FFE1}">
      <text>
        <r>
          <rPr>
            <b/>
            <sz val="9"/>
            <color indexed="81"/>
            <rFont val="Tahoma"/>
            <family val="2"/>
          </rPr>
          <t>Cem Dener:</t>
        </r>
        <r>
          <rPr>
            <sz val="9"/>
            <color indexed="81"/>
            <rFont val="Tahoma"/>
            <family val="2"/>
          </rPr>
          <t xml:space="preserve">
Is there a Right to Information Law?
0= No
1= Drafted/Consultation in progress
2= Yes (effective)</t>
        </r>
      </text>
    </comment>
    <comment ref="VZ2" authorId="0" shapeId="0" xr:uid="{F324ABBE-9187-4429-84C4-4D3FC986020C}">
      <text>
        <r>
          <rPr>
            <b/>
            <sz val="9"/>
            <color indexed="81"/>
            <rFont val="Tahoma"/>
            <family val="2"/>
          </rPr>
          <t>Cem Dener:</t>
        </r>
        <r>
          <rPr>
            <sz val="9"/>
            <color indexed="81"/>
            <rFont val="Tahoma"/>
            <family val="2"/>
          </rPr>
          <t xml:space="preserve">
Is there a data protection law?
0= No
1= Draft / Consultations in progress
2= Yes (effective)</t>
        </r>
      </text>
    </comment>
    <comment ref="WA2" authorId="0" shapeId="0" xr:uid="{1D5C1A01-6A04-4069-8187-6A73E22BFD0F}">
      <text>
        <r>
          <rPr>
            <b/>
            <sz val="9"/>
            <color indexed="81"/>
            <rFont val="Tahoma"/>
            <family val="2"/>
          </rPr>
          <t>Cem Dener:</t>
        </r>
        <r>
          <rPr>
            <sz val="9"/>
            <color indexed="81"/>
            <rFont val="Tahoma"/>
            <family val="2"/>
          </rPr>
          <t xml:space="preserve">
Is there a data protection authority?
0= No
1= Not established yet (visible in law)
2= Yes</t>
        </r>
      </text>
    </comment>
    <comment ref="WB2" authorId="0" shapeId="0" xr:uid="{BEF98995-04C5-46A3-9A13-6F0C4A788EBC}">
      <text>
        <r>
          <rPr>
            <b/>
            <sz val="9"/>
            <color indexed="81"/>
            <rFont val="Tahoma"/>
            <family val="2"/>
          </rPr>
          <t>Cem Dener:</t>
        </r>
        <r>
          <rPr>
            <sz val="9"/>
            <color indexed="81"/>
            <rFont val="Tahoma"/>
            <family val="2"/>
          </rPr>
          <t xml:space="preserve">
National ID:
0: No National ID
1: National ID exists (optional or mandatory)
</t>
        </r>
      </text>
    </comment>
    <comment ref="WC2" authorId="0" shapeId="0" xr:uid="{B5619AAC-99A9-4124-BE33-A359FCB294B9}">
      <text>
        <r>
          <rPr>
            <b/>
            <sz val="9"/>
            <color indexed="81"/>
            <rFont val="Tahoma"/>
            <family val="2"/>
          </rPr>
          <t>Cem Dener:</t>
        </r>
        <r>
          <rPr>
            <sz val="9"/>
            <color indexed="81"/>
            <rFont val="Tahoma"/>
            <family val="2"/>
          </rPr>
          <t xml:space="preserve">
Digital ID:
0: No digital ID
1: Digital ID exists in different forms</t>
        </r>
      </text>
    </comment>
    <comment ref="WD2" authorId="0" shapeId="0" xr:uid="{5B601F6B-9FFD-4837-8054-532ADBBE264E}">
      <text>
        <r>
          <rPr>
            <b/>
            <sz val="9"/>
            <color rgb="FF000000"/>
            <rFont val="Tahoma"/>
            <family val="2"/>
          </rPr>
          <t>Cem Dener:</t>
        </r>
        <r>
          <rPr>
            <sz val="9"/>
            <color rgb="FF000000"/>
            <rFont val="Tahoma"/>
            <family val="2"/>
          </rPr>
          <t xml:space="preserve">
</t>
        </r>
        <r>
          <rPr>
            <sz val="9"/>
            <color rgb="FF000000"/>
            <rFont val="Tahoma"/>
            <family val="2"/>
          </rPr>
          <t xml:space="preserve">Digital Signature implementation status
</t>
        </r>
        <r>
          <rPr>
            <sz val="9"/>
            <color rgb="FF000000"/>
            <rFont val="Tahoma"/>
            <family val="2"/>
          </rPr>
          <t xml:space="preserve">0:  No Digital Signature
</t>
        </r>
        <r>
          <rPr>
            <sz val="9"/>
            <color rgb="FF000000"/>
            <rFont val="Tahoma"/>
            <family val="2"/>
          </rPr>
          <t xml:space="preserve">1:  Legislation approved; no Infrastructure yet (PKI, CA, etc.)
</t>
        </r>
        <r>
          <rPr>
            <sz val="9"/>
            <color rgb="FF000000"/>
            <rFont val="Tahoma"/>
            <family val="2"/>
          </rPr>
          <t xml:space="preserve">2:  Legislation and infrastructure in place
</t>
        </r>
        <r>
          <rPr>
            <sz val="9"/>
            <color rgb="FF000000"/>
            <rFont val="Tahoma"/>
            <family val="2"/>
          </rPr>
          <t xml:space="preserve">3:  Used in practice for e-Services
</t>
        </r>
      </text>
    </comment>
    <comment ref="WE2" authorId="0" shapeId="0" xr:uid="{A125581B-FF72-4425-8F75-DF776A58A915}">
      <text>
        <r>
          <rPr>
            <b/>
            <sz val="9"/>
            <color indexed="81"/>
            <rFont val="Tahoma"/>
            <family val="2"/>
          </rPr>
          <t>Cem Dener:</t>
        </r>
        <r>
          <rPr>
            <sz val="9"/>
            <color indexed="81"/>
            <rFont val="Tahoma"/>
            <family val="2"/>
          </rPr>
          <t xml:space="preserve">
Is there a government cybersecurity agency in place?
0= No
1= Planned / Establishment in progress
2= Yes (established and operational)</t>
        </r>
      </text>
    </comment>
    <comment ref="WF2" authorId="0" shapeId="0" xr:uid="{7E87A18D-19C4-45AD-B179-4F467719B699}">
      <text>
        <r>
          <rPr>
            <b/>
            <sz val="9"/>
            <color indexed="81"/>
            <rFont val="Tahoma"/>
            <family val="2"/>
          </rPr>
          <t>Cem Dener:</t>
        </r>
        <r>
          <rPr>
            <sz val="9"/>
            <color indexed="81"/>
            <rFont val="Tahoma"/>
            <family val="2"/>
          </rPr>
          <t xml:space="preserve">
UNPAN eGov Human Capital Index (2020)
</t>
        </r>
      </text>
    </comment>
    <comment ref="WG2" authorId="0" shapeId="0" xr:uid="{89AEEBEE-D2B1-4001-802C-D38814A0B8D4}">
      <text>
        <r>
          <rPr>
            <b/>
            <sz val="9"/>
            <color indexed="81"/>
            <rFont val="Tahoma"/>
            <family val="2"/>
          </rPr>
          <t>Cem Dener:</t>
        </r>
        <r>
          <rPr>
            <sz val="9"/>
            <color indexed="81"/>
            <rFont val="Tahoma"/>
            <family val="2"/>
          </rPr>
          <t xml:space="preserve">
Is there a government policy/strategy to improve digital skills/data literacy of public employees?
0= No
1= Yes (planned/in porgress)
2= Yes (approved/in use)</t>
        </r>
      </text>
    </comment>
    <comment ref="WH2" authorId="0" shapeId="0" xr:uid="{11BB6B16-8D20-4334-AB90-A5F6AB692C14}">
      <text>
        <r>
          <rPr>
            <b/>
            <sz val="9"/>
            <color indexed="81"/>
            <rFont val="Tahoma"/>
            <family val="2"/>
          </rPr>
          <t>Cem Dener:</t>
        </r>
        <r>
          <rPr>
            <sz val="9"/>
            <color indexed="81"/>
            <rFont val="Tahoma"/>
            <family val="2"/>
          </rPr>
          <t xml:space="preserve">
Is there any program to improve digital skills/data literacy and innovation in public sector (cent/local gov)?
0= No
1= Yes</t>
        </r>
      </text>
    </comment>
    <comment ref="WI2" authorId="0" shapeId="0" xr:uid="{785DD740-6BE0-4BF5-8F84-798D6337329A}">
      <text>
        <r>
          <rPr>
            <b/>
            <sz val="9"/>
            <color indexed="81"/>
            <rFont val="Tahoma"/>
            <family val="2"/>
          </rPr>
          <t>Cem Dener:</t>
        </r>
        <r>
          <rPr>
            <sz val="9"/>
            <color indexed="81"/>
            <rFont val="Tahoma"/>
            <family val="2"/>
          </rPr>
          <t xml:space="preserve">
Is there a gov entity focused on public sector innovation (innovation hubs, private sector investm, etc.)?
0= No
1= Yes (planned/in progress)
2= Yes (approved/in use)</t>
        </r>
      </text>
    </comment>
    <comment ref="WL2" authorId="0" shapeId="0" xr:uid="{FF22C8CD-3FC2-4538-9A67-46BB4D84A5DD}">
      <text>
        <r>
          <rPr>
            <b/>
            <sz val="9"/>
            <color indexed="81"/>
            <rFont val="Tahoma"/>
            <family val="2"/>
          </rPr>
          <t>Cem Dener:</t>
        </r>
        <r>
          <rPr>
            <sz val="9"/>
            <color indexed="81"/>
            <rFont val="Tahoma"/>
            <family val="2"/>
          </rPr>
          <t xml:space="preserve">
 ISO 3166-1 alpha-3 codes</t>
        </r>
      </text>
    </comment>
    <comment ref="WM2" authorId="0" shapeId="0" xr:uid="{0490741C-8688-4958-B103-7B458651F67C}">
      <text>
        <r>
          <rPr>
            <b/>
            <sz val="9"/>
            <color indexed="81"/>
            <rFont val="Tahoma"/>
            <family val="2"/>
          </rPr>
          <t>Cem Dener:</t>
        </r>
        <r>
          <rPr>
            <sz val="9"/>
            <color indexed="81"/>
            <rFont val="Tahoma"/>
            <family val="2"/>
          </rPr>
          <t xml:space="preserve">
GT Index group:
A: Very high  &gt;= 0.75
B: High        &gt;= 0.50 and &lt; 0.75
C: Medium    &gt;= 0.25 and &lt; 0.50
D: Low        &lt; 0.25</t>
        </r>
      </text>
    </comment>
    <comment ref="WW2" authorId="0" shapeId="0" xr:uid="{199E27E6-A092-4643-812F-CEC5893733FA}">
      <text>
        <r>
          <rPr>
            <b/>
            <sz val="9"/>
            <color indexed="81"/>
            <rFont val="Tahoma"/>
            <family val="2"/>
          </rPr>
          <t>Cem Dener:</t>
        </r>
        <r>
          <rPr>
            <sz val="9"/>
            <color indexed="81"/>
            <rFont val="Tahoma"/>
            <family val="2"/>
          </rPr>
          <t xml:space="preserve">
Is there a government cloud (shared platform)?
0= No
1= Planned / Cloud strategy
2= Yes (in use)</t>
        </r>
      </text>
    </comment>
    <comment ref="WX2" authorId="0" shapeId="0" xr:uid="{AB7E5A9E-CF12-4A7D-BED8-F45B2AFF6203}">
      <text>
        <r>
          <rPr>
            <b/>
            <sz val="9"/>
            <color indexed="81"/>
            <rFont val="Tahoma"/>
            <family val="2"/>
          </rPr>
          <t>Cem Dener:</t>
        </r>
        <r>
          <rPr>
            <sz val="9"/>
            <color indexed="81"/>
            <rFont val="Tahoma"/>
            <family val="2"/>
          </rPr>
          <t xml:space="preserve">
Is there a government enterprise architecture?
0= No
1= In draft / Planned
2= Partially implemented
3= Yes (in use)</t>
        </r>
      </text>
    </comment>
    <comment ref="WY2" authorId="0" shapeId="0" xr:uid="{A89DD62B-9A56-4E85-8EBA-D6FAE9CD83BA}">
      <text>
        <r>
          <rPr>
            <b/>
            <sz val="9"/>
            <color indexed="81"/>
            <rFont val="Tahoma"/>
            <family val="2"/>
          </rPr>
          <t>Cem Dener:</t>
        </r>
        <r>
          <rPr>
            <sz val="9"/>
            <color indexed="81"/>
            <rFont val="Tahoma"/>
            <family val="2"/>
          </rPr>
          <t xml:space="preserve">
Is there a government service bus / interoperability platform in place?
0= No
1= Planned / In progress
2= Yes (not mandatory)
3= Yes (mandatory for all gov institutions)</t>
        </r>
      </text>
    </comment>
    <comment ref="WZ2" authorId="0" shapeId="0" xr:uid="{E7E637ED-ECE4-4E6F-BEE8-E86413E4031E}">
      <text>
        <r>
          <rPr>
            <sz val="9"/>
            <color rgb="FF000000"/>
            <rFont val="Tahoma"/>
            <family val="2"/>
          </rPr>
          <t xml:space="preserve">Treasury/FMIS status:
</t>
        </r>
        <r>
          <rPr>
            <sz val="9"/>
            <color rgb="FF000000"/>
            <rFont val="Tahoma"/>
            <family val="2"/>
          </rPr>
          <t xml:space="preserve">0 : T/F was not implemented or not operational
</t>
        </r>
        <r>
          <rPr>
            <sz val="9"/>
            <color rgb="FF000000"/>
            <rFont val="Tahoma"/>
            <family val="2"/>
          </rPr>
          <t xml:space="preserve">1 : Implementation in progress (expected year of go-live is indicated as a comment)
</t>
        </r>
        <r>
          <rPr>
            <sz val="9"/>
            <color rgb="FF000000"/>
            <rFont val="Tahoma"/>
            <family val="2"/>
          </rPr>
          <t xml:space="preserve">2 : T/F is operational for pilot or reduced scope implementation
</t>
        </r>
        <r>
          <rPr>
            <sz val="9"/>
            <color rgb="FF000000"/>
            <rFont val="Tahoma"/>
            <family val="2"/>
          </rPr>
          <t xml:space="preserve">3 : T/F is fully/partially operational
</t>
        </r>
      </text>
    </comment>
    <comment ref="XA2" authorId="0" shapeId="0" xr:uid="{8105D2EE-2563-4A49-BF64-05A16592D11E}">
      <text>
        <r>
          <rPr>
            <b/>
            <sz val="9"/>
            <color rgb="FF000000"/>
            <rFont val="Tahoma"/>
            <family val="2"/>
          </rPr>
          <t>Cem Dener:</t>
        </r>
        <r>
          <rPr>
            <sz val="9"/>
            <color rgb="FF000000"/>
            <rFont val="Tahoma"/>
            <family val="2"/>
          </rPr>
          <t xml:space="preserve">
</t>
        </r>
        <r>
          <rPr>
            <sz val="9"/>
            <color rgb="FF000000"/>
            <rFont val="Tahoma"/>
            <family val="2"/>
          </rPr>
          <t xml:space="preserve">Type of TSA architecture:
</t>
        </r>
        <r>
          <rPr>
            <sz val="9"/>
            <color rgb="FF000000"/>
            <rFont val="Tahoma"/>
            <family val="2"/>
          </rPr>
          <t xml:space="preserve">0:  No TSA yet
</t>
        </r>
        <r>
          <rPr>
            <sz val="9"/>
            <color rgb="FF000000"/>
            <rFont val="Tahoma"/>
            <family val="2"/>
          </rPr>
          <t xml:space="preserve">1: TSA implementation planned or initiated
</t>
        </r>
        <r>
          <rPr>
            <sz val="9"/>
            <color rgb="FF000000"/>
            <rFont val="Tahoma"/>
            <family val="2"/>
          </rPr>
          <t xml:space="preserve">2: TSA is operational - Mostly decentralized accounts, or zero balanced accounts (in some cases linked with FMIS)
</t>
        </r>
        <r>
          <rPr>
            <sz val="9"/>
            <color rgb="FF000000"/>
            <rFont val="Tahoma"/>
            <family val="2"/>
          </rPr>
          <t>3: TSA is fully operational - Centralized TSA using Central Bank (mostly linked with FMIS)</t>
        </r>
      </text>
    </comment>
    <comment ref="XB2" authorId="0" shapeId="0" xr:uid="{F31220B9-C3C4-4F65-AE08-2195B212775F}">
      <text>
        <r>
          <rPr>
            <b/>
            <sz val="9"/>
            <color indexed="81"/>
            <rFont val="Tahoma"/>
            <family val="2"/>
          </rPr>
          <t>Cem Dener:</t>
        </r>
        <r>
          <rPr>
            <sz val="9"/>
            <color indexed="81"/>
            <rFont val="Tahoma"/>
            <family val="2"/>
          </rPr>
          <t xml:space="preserve">
Tax System implementation status:
0= no TMIS yet/unknown
1= planned (commitment)
2= in progress (implementation)
3= fully operational</t>
        </r>
      </text>
    </comment>
    <comment ref="XC2" authorId="0" shapeId="0" xr:uid="{8F721AE3-06A8-480E-99C5-9C541868BF0E}">
      <text>
        <r>
          <rPr>
            <b/>
            <sz val="9"/>
            <color indexed="81"/>
            <rFont val="Tahoma"/>
            <family val="2"/>
          </rPr>
          <t>Cem Dener:</t>
        </r>
        <r>
          <rPr>
            <sz val="9"/>
            <color indexed="81"/>
            <rFont val="Tahoma"/>
            <family val="2"/>
          </rPr>
          <t xml:space="preserve">
Customs System implementation status:
0= no Customs System yet/unknown
1= planned (commitment)
2= in progress (implementation)
3= fully operational
</t>
        </r>
      </text>
    </comment>
    <comment ref="XD2" authorId="2" shapeId="0" xr:uid="{71FABCF2-E0D6-433B-9A3E-E20F1A9D689C}">
      <text>
        <r>
          <rPr>
            <b/>
            <sz val="9"/>
            <color rgb="FF000000"/>
            <rFont val="Tahoma"/>
            <family val="2"/>
          </rPr>
          <t>Sophiko Skhirtladze:</t>
        </r>
        <r>
          <rPr>
            <sz val="9"/>
            <color rgb="FF000000"/>
            <rFont val="Tahoma"/>
            <family val="2"/>
          </rPr>
          <t xml:space="preserve">
</t>
        </r>
        <r>
          <rPr>
            <sz val="9"/>
            <color rgb="FF000000"/>
            <rFont val="Tahoma"/>
            <family val="2"/>
          </rPr>
          <t xml:space="preserve">HRMIS operational status for centralized (shared) platforms:
</t>
        </r>
        <r>
          <rPr>
            <sz val="9"/>
            <color rgb="FF000000"/>
            <rFont val="Tahoma"/>
            <family val="2"/>
          </rPr>
          <t xml:space="preserve">0: No HRMIS / Status unknown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 xml:space="preserve">3: Fully operational
</t>
        </r>
      </text>
    </comment>
    <comment ref="XE2" authorId="2" shapeId="0" xr:uid="{C0B8856A-837E-463E-B26D-F1D90FCFF8A2}">
      <text>
        <r>
          <rPr>
            <b/>
            <sz val="9"/>
            <color rgb="FF000000"/>
            <rFont val="Tahoma"/>
            <family val="2"/>
          </rPr>
          <t>Sophiko Skhirtladze:</t>
        </r>
        <r>
          <rPr>
            <sz val="9"/>
            <color rgb="FF000000"/>
            <rFont val="Tahoma"/>
            <family val="2"/>
          </rPr>
          <t xml:space="preserve">
</t>
        </r>
        <r>
          <rPr>
            <sz val="9"/>
            <color rgb="FF000000"/>
            <rFont val="Tahoma"/>
            <family val="2"/>
          </rPr>
          <t xml:space="preserve">0: No automation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3: Fully operational</t>
        </r>
      </text>
    </comment>
    <comment ref="XF2" authorId="0" shapeId="0" xr:uid="{13436D59-1EC6-40DF-8AD4-F3165F20D13E}">
      <text>
        <r>
          <rPr>
            <b/>
            <sz val="9"/>
            <color indexed="81"/>
            <rFont val="Tahoma"/>
            <family val="2"/>
          </rPr>
          <t>Cem Dener:</t>
        </r>
        <r>
          <rPr>
            <sz val="9"/>
            <color indexed="81"/>
            <rFont val="Tahoma"/>
            <family val="2"/>
          </rPr>
          <t xml:space="preserve">
Status/scope of e-Procurement portal
0= No e-Procurement site
1= eProcurement platform under development
2= Only tenders are published
3= Tenders + Contracts
</t>
        </r>
      </text>
    </comment>
    <comment ref="XG2" authorId="2" shapeId="0" xr:uid="{0185108A-3140-4E5D-8DA5-68613A729103}">
      <text>
        <r>
          <rPr>
            <b/>
            <sz val="9"/>
            <color indexed="81"/>
            <rFont val="Tahoma"/>
            <family val="2"/>
          </rPr>
          <t>Cem Dener:</t>
        </r>
        <r>
          <rPr>
            <sz val="9"/>
            <color indexed="81"/>
            <rFont val="Tahoma"/>
            <family val="2"/>
          </rPr>
          <t xml:space="preserve">
DMS operational status:
0: No DMS / Status unknown
1: Planned
2: Implementation in progress
    - New solution (indicte expected completion date as a comment under "DMS Yr")
    - Modernization of existing platform (indicate operational year of existing platform in "DMS Yr". Add a comment on expected completion year of new system).
3: Fully operational</t>
        </r>
      </text>
    </comment>
    <comment ref="XH2" authorId="0" shapeId="0" xr:uid="{9509D03A-C804-498C-A3BC-E0BC84E0D934}">
      <text>
        <r>
          <rPr>
            <b/>
            <sz val="9"/>
            <color rgb="FF000000"/>
            <rFont val="Tahoma"/>
            <family val="2"/>
          </rPr>
          <t>Cem Dener:</t>
        </r>
        <r>
          <rPr>
            <sz val="9"/>
            <color rgb="FF000000"/>
            <rFont val="Tahoma"/>
            <family val="2"/>
          </rPr>
          <t xml:space="preserve">
</t>
        </r>
        <r>
          <rPr>
            <sz val="9"/>
            <color rgb="FF000000"/>
            <rFont val="Tahoma"/>
            <family val="2"/>
          </rPr>
          <t xml:space="preserve">PIMS implementation status:
</t>
        </r>
        <r>
          <rPr>
            <sz val="9"/>
            <color rgb="FF000000"/>
            <rFont val="Tahoma"/>
            <family val="2"/>
          </rPr>
          <t xml:space="preserve">0= no PMIS yet/unknown
</t>
        </r>
        <r>
          <rPr>
            <sz val="9"/>
            <color rgb="FF000000"/>
            <rFont val="Tahoma"/>
            <family val="2"/>
          </rPr>
          <t xml:space="preserve">1= planned (commitment)
</t>
        </r>
        <r>
          <rPr>
            <sz val="9"/>
            <color rgb="FF000000"/>
            <rFont val="Tahoma"/>
            <family val="2"/>
          </rPr>
          <t xml:space="preserve">2= in progress (implementation)
</t>
        </r>
        <r>
          <rPr>
            <sz val="9"/>
            <color rgb="FF000000"/>
            <rFont val="Tahoma"/>
            <family val="2"/>
          </rPr>
          <t>3= fully operational</t>
        </r>
      </text>
    </comment>
    <comment ref="XI2" authorId="0" shapeId="0" xr:uid="{4EE38A49-1476-4C1A-A8BC-0A51EC499E65}">
      <text>
        <r>
          <rPr>
            <b/>
            <sz val="9"/>
            <color indexed="81"/>
            <rFont val="Tahoma"/>
            <family val="2"/>
          </rPr>
          <t>Cem Dener:</t>
        </r>
        <r>
          <rPr>
            <sz val="9"/>
            <color indexed="81"/>
            <rFont val="Tahoma"/>
            <family val="2"/>
          </rPr>
          <t xml:space="preserve">
Is there a Mandatory or Advisory/Preference/R&amp;D
government OSS policy?
0= No
1= Yes (Proposed)
2= Yes (Approved - A/P/RD)
3= Yes (Approved - Mandatory)</t>
        </r>
      </text>
    </comment>
    <comment ref="XJ2" authorId="0" shapeId="0" xr:uid="{A933F53A-D047-4AC3-9090-31103BBFCD71}">
      <text>
        <r>
          <rPr>
            <b/>
            <sz val="9"/>
            <color indexed="81"/>
            <rFont val="Tahoma"/>
            <family val="2"/>
          </rPr>
          <t>Cem Dener:</t>
        </r>
        <r>
          <rPr>
            <sz val="9"/>
            <color indexed="81"/>
            <rFont val="Tahoma"/>
            <family val="2"/>
          </rPr>
          <t xml:space="preserve">
UNPAN eGov Telecom Infrastructure Index (2020)</t>
        </r>
      </text>
    </comment>
    <comment ref="XK2" authorId="0" shapeId="0" xr:uid="{5A24C81D-E40E-4D26-9DAE-D3641242837C}">
      <text>
        <r>
          <rPr>
            <b/>
            <sz val="9"/>
            <color indexed="81"/>
            <rFont val="Tahoma"/>
            <family val="2"/>
          </rPr>
          <t>Cem Dener:</t>
        </r>
        <r>
          <rPr>
            <sz val="9"/>
            <color indexed="81"/>
            <rFont val="Tahoma"/>
            <family val="2"/>
          </rPr>
          <t xml:space="preserve">
Is there an national strategy on new/disruptive technologies?
0= No
1= Planned / In progress
2= Yes (approved)</t>
        </r>
      </text>
    </comment>
    <comment ref="XL2" authorId="0" shapeId="0" xr:uid="{F3FF528C-C12E-4CC1-935C-5066A7FE77F4}">
      <text>
        <r>
          <rPr>
            <b/>
            <sz val="9"/>
            <color indexed="81"/>
            <rFont val="Tahoma"/>
            <family val="2"/>
          </rPr>
          <t>Cem Dener:</t>
        </r>
        <r>
          <rPr>
            <sz val="9"/>
            <color indexed="81"/>
            <rFont val="Tahoma"/>
            <family val="2"/>
          </rPr>
          <t xml:space="preserve">
UNPAN eGov Online Service Index (2020)</t>
        </r>
      </text>
    </comment>
    <comment ref="XM2" authorId="0" shapeId="0" xr:uid="{F9DD48FA-ECD9-42CF-A210-59ED7E8B9B6C}">
      <text>
        <r>
          <rPr>
            <b/>
            <sz val="9"/>
            <color rgb="FF000000"/>
            <rFont val="Tahoma"/>
            <family val="2"/>
          </rPr>
          <t>Cem Dener:</t>
        </r>
        <r>
          <rPr>
            <sz val="9"/>
            <color rgb="FF000000"/>
            <rFont val="Tahoma"/>
            <family val="2"/>
          </rPr>
          <t xml:space="preserve">
Type of e-Gov/e-Service portal:
0:  Not available
1:  Mostly information/forms (G2C, G2B). Several online applications.
2:  Online services (transactional) visible through a portal (G2C, G2B, G2G, ...), mostly including single sign-on</t>
        </r>
      </text>
    </comment>
    <comment ref="XN2" authorId="0" shapeId="0" xr:uid="{10148628-0862-4004-B641-B51F7052B3AD}">
      <text>
        <r>
          <rPr>
            <b/>
            <sz val="9"/>
            <color indexed="81"/>
            <rFont val="Tahoma"/>
            <family val="2"/>
          </rPr>
          <t>Cem Dener:</t>
        </r>
        <r>
          <rPr>
            <sz val="9"/>
            <color indexed="81"/>
            <rFont val="Tahoma"/>
            <family val="2"/>
          </rPr>
          <t xml:space="preserve">
Tax System services/functionality:
0 = No information on services
1= Information services/forms
2= Transactional services 
3= Connected services (Single Window / integrated with other systems)
</t>
        </r>
      </text>
    </comment>
    <comment ref="XO2" authorId="0" shapeId="0" xr:uid="{DEC3C086-5556-4098-B18C-FE34B197AFD6}">
      <text>
        <r>
          <rPr>
            <b/>
            <sz val="9"/>
            <color rgb="FF000000"/>
            <rFont val="Tahoma"/>
            <family val="2"/>
          </rPr>
          <t>Cem Dener:</t>
        </r>
        <r>
          <rPr>
            <sz val="9"/>
            <color rgb="FF000000"/>
            <rFont val="Tahoma"/>
            <family val="2"/>
          </rPr>
          <t xml:space="preserve">
</t>
        </r>
        <r>
          <rPr>
            <sz val="9"/>
            <color rgb="FF000000"/>
            <rFont val="Tahoma"/>
            <family val="2"/>
          </rPr>
          <t xml:space="preserve">e-Filing services provided online:
</t>
        </r>
        <r>
          <rPr>
            <sz val="9"/>
            <color rgb="FF000000"/>
            <rFont val="Tahoma"/>
            <family val="2"/>
          </rPr>
          <t xml:space="preserve">0= Not available yet
</t>
        </r>
        <r>
          <rPr>
            <sz val="9"/>
            <color rgb="FF000000"/>
            <rFont val="Tahoma"/>
            <family val="2"/>
          </rPr>
          <t xml:space="preserve">1= Provide information only
</t>
        </r>
        <r>
          <rPr>
            <sz val="9"/>
            <color rgb="FF000000"/>
            <rFont val="Tahoma"/>
            <family val="2"/>
          </rPr>
          <t xml:space="preserve">2= Online e-Filing services for citizens and/or businesses
</t>
        </r>
        <r>
          <rPr>
            <sz val="9"/>
            <color rgb="FF000000"/>
            <rFont val="Tahoma"/>
            <family val="2"/>
          </rPr>
          <t>3= Online e-Filing and payment options</t>
        </r>
      </text>
    </comment>
    <comment ref="XP2" authorId="0" shapeId="0" xr:uid="{BF02DB1D-3CD0-47C4-B7E6-D7CF9591EC13}">
      <text>
        <r>
          <rPr>
            <b/>
            <sz val="9"/>
            <color rgb="FF000000"/>
            <rFont val="Tahoma"/>
            <family val="2"/>
          </rPr>
          <t>Cem Dener:</t>
        </r>
        <r>
          <rPr>
            <sz val="9"/>
            <color rgb="FF000000"/>
            <rFont val="Tahoma"/>
            <family val="2"/>
          </rPr>
          <t xml:space="preserve">
</t>
        </r>
        <r>
          <rPr>
            <sz val="9"/>
            <color rgb="FF000000"/>
            <rFont val="Tahoma"/>
            <family val="2"/>
          </rPr>
          <t xml:space="preserve">Type of Government ePayment service:
</t>
        </r>
        <r>
          <rPr>
            <sz val="9"/>
            <color rgb="FF000000"/>
            <rFont val="Tahoma"/>
            <family val="2"/>
          </rPr>
          <t xml:space="preserve">0:  No Government ePayment solution (mainly public sector solutions)
</t>
        </r>
        <r>
          <rPr>
            <sz val="9"/>
            <color rgb="FF000000"/>
            <rFont val="Tahoma"/>
            <family val="2"/>
          </rPr>
          <t xml:space="preserve">1:  Fragmented systems (multiple platforms)
</t>
        </r>
        <r>
          <rPr>
            <sz val="9"/>
            <color rgb="FF000000"/>
            <rFont val="Tahoma"/>
            <family val="2"/>
          </rPr>
          <t xml:space="preserve">2:  Centralized/shared platform
</t>
        </r>
      </text>
    </comment>
    <comment ref="XQ2" authorId="0" shapeId="0" xr:uid="{FF329F8E-6509-4A2E-95A5-84BD443F08E8}">
      <text>
        <r>
          <rPr>
            <b/>
            <sz val="9"/>
            <color indexed="81"/>
            <rFont val="Tahoma"/>
            <family val="2"/>
          </rPr>
          <t>Cem Dener:</t>
        </r>
        <r>
          <rPr>
            <sz val="9"/>
            <color indexed="81"/>
            <rFont val="Tahoma"/>
            <family val="2"/>
          </rPr>
          <t xml:space="preserve">
Customs System services/functionality:
0 = No information on services
1= Information services/forms
2= Transactional services 
3= Connected services (Single Window / integrated with other systems)
</t>
        </r>
      </text>
    </comment>
    <comment ref="XR2" authorId="0" shapeId="0" xr:uid="{CBF1C82C-8B7E-44BE-BCC8-F7CA6D6B593F}">
      <text>
        <r>
          <rPr>
            <b/>
            <sz val="9"/>
            <color indexed="81"/>
            <rFont val="Tahoma"/>
            <family val="2"/>
          </rPr>
          <t>Cem Dener:</t>
        </r>
        <r>
          <rPr>
            <sz val="9"/>
            <color indexed="81"/>
            <rFont val="Tahoma"/>
            <family val="2"/>
          </rPr>
          <t xml:space="preserve">
UNPAN eGov e-Participation Index (2020)
</t>
        </r>
      </text>
    </comment>
    <comment ref="XS2" authorId="1" shapeId="0" xr:uid="{EB815637-27A6-45EF-A3CF-1FBDBCE20DC1}">
      <text>
        <r>
          <rPr>
            <sz val="9"/>
            <color indexed="81"/>
            <rFont val="Tahoma"/>
            <family val="2"/>
          </rPr>
          <t xml:space="preserve">Is there an Open Gov initiative?
0:  No
1:  Yes
</t>
        </r>
      </text>
    </comment>
    <comment ref="XT2" authorId="1" shapeId="0" xr:uid="{D4BB1CD0-C6C8-4F5C-A6C0-987CC3BACA40}">
      <text>
        <r>
          <rPr>
            <sz val="9"/>
            <color indexed="81"/>
            <rFont val="Tahoma"/>
            <family val="2"/>
          </rPr>
          <t>Is there an Open Data web site?
0:  No
1:  Yes (information only)
2:  Yes (providing access to open data)</t>
        </r>
      </text>
    </comment>
    <comment ref="XU2" authorId="0" shapeId="0" xr:uid="{E17506C7-7236-4CF0-9F4E-8DBEB84A4C7D}">
      <text>
        <r>
          <rPr>
            <b/>
            <sz val="9"/>
            <color indexed="81"/>
            <rFont val="Tahoma"/>
            <family val="2"/>
          </rPr>
          <t>Cem Dener:</t>
        </r>
        <r>
          <rPr>
            <sz val="9"/>
            <color indexed="81"/>
            <rFont val="Tahoma"/>
            <family val="2"/>
          </rPr>
          <t xml:space="preserve">
Is there a national platform that allow citizens to participate in policy decision-making?
0= No
1= Yes</t>
        </r>
      </text>
    </comment>
    <comment ref="XV2" authorId="0" shapeId="0" xr:uid="{FBEAD900-7808-4AA7-831C-EB6CFA5036F6}">
      <text>
        <r>
          <rPr>
            <b/>
            <sz val="9"/>
            <color indexed="81"/>
            <rFont val="Tahoma"/>
            <family val="2"/>
          </rPr>
          <t>Cem Dener:</t>
        </r>
        <r>
          <rPr>
            <sz val="9"/>
            <color indexed="81"/>
            <rFont val="Tahoma"/>
            <family val="2"/>
          </rPr>
          <t xml:space="preserve">
Is it for petition?
0= No
1= Yes</t>
        </r>
      </text>
    </comment>
    <comment ref="XW2" authorId="0" shapeId="0" xr:uid="{24059FAF-848E-4207-A4CF-8433E0DDF593}">
      <text>
        <r>
          <rPr>
            <b/>
            <sz val="9"/>
            <color indexed="81"/>
            <rFont val="Tahoma"/>
            <family val="2"/>
          </rPr>
          <t>Cem Dener:</t>
        </r>
        <r>
          <rPr>
            <sz val="9"/>
            <color indexed="81"/>
            <rFont val="Tahoma"/>
            <family val="2"/>
          </rPr>
          <t xml:space="preserve">
Are citizens’ inputs publicly available on the platform?
0= No
1= Yes</t>
        </r>
      </text>
    </comment>
    <comment ref="XX2" authorId="0" shapeId="0" xr:uid="{3250AA2F-F552-45E7-9BFA-CDEB21675BC4}">
      <text>
        <r>
          <rPr>
            <b/>
            <sz val="9"/>
            <color indexed="81"/>
            <rFont val="Tahoma"/>
            <family val="2"/>
          </rPr>
          <t>Cem Dener:</t>
        </r>
        <r>
          <rPr>
            <sz val="9"/>
            <color indexed="81"/>
            <rFont val="Tahoma"/>
            <family val="2"/>
          </rPr>
          <t xml:space="preserve">
Does the platform allow citizens to provide feedback anonymously?
0= No
1= Yes</t>
        </r>
      </text>
    </comment>
    <comment ref="XY2" authorId="0" shapeId="0" xr:uid="{9388C14B-BA2C-4E99-B47E-981AB8A8402F}">
      <text>
        <r>
          <rPr>
            <b/>
            <sz val="9"/>
            <color indexed="81"/>
            <rFont val="Tahoma"/>
            <family val="2"/>
          </rPr>
          <t>Cem Dener:</t>
        </r>
        <r>
          <rPr>
            <sz val="9"/>
            <color indexed="81"/>
            <rFont val="Tahoma"/>
            <family val="2"/>
          </rPr>
          <t xml:space="preserve">
Is government response publicly available on the platform?
0= No
1= Yes</t>
        </r>
      </text>
    </comment>
    <comment ref="XZ2" authorId="0" shapeId="0" xr:uid="{6F10A47C-49C1-4C7A-96B5-91F39210091A}">
      <text>
        <r>
          <rPr>
            <b/>
            <sz val="9"/>
            <color indexed="81"/>
            <rFont val="Tahoma"/>
            <family val="2"/>
          </rPr>
          <t>Cem Dener:</t>
        </r>
        <r>
          <rPr>
            <sz val="9"/>
            <color indexed="81"/>
            <rFont val="Tahoma"/>
            <family val="2"/>
          </rPr>
          <t xml:space="preserve">
Are there government platforms / Grievance Redress Management mechanisms (e.g., website, app) that allow citizens to provide feedback (e.g., complaints, complements, suggestions, information requests) directly to government on service delivery and gov performance?
0= No
1= Yes</t>
        </r>
      </text>
    </comment>
    <comment ref="YA2" authorId="0" shapeId="0" xr:uid="{43AF0BF4-6D6A-4985-A392-F07DC52E7D9A}">
      <text>
        <r>
          <rPr>
            <b/>
            <sz val="9"/>
            <color indexed="81"/>
            <rFont val="Tahoma"/>
            <family val="2"/>
          </rPr>
          <t>Cem Dener:</t>
        </r>
        <r>
          <rPr>
            <sz val="9"/>
            <color indexed="81"/>
            <rFont val="Tahoma"/>
            <family val="2"/>
          </rPr>
          <t xml:space="preserve">
Does the government make the service standards (e.g., response time and procedure) available to the public?
0= No
1= Yes</t>
        </r>
      </text>
    </comment>
    <comment ref="YB2" authorId="0" shapeId="0" xr:uid="{9B7DD874-6B60-41FA-87D6-D68F8867E14F}">
      <text>
        <r>
          <rPr>
            <b/>
            <sz val="9"/>
            <color indexed="81"/>
            <rFont val="Tahoma"/>
            <family val="2"/>
          </rPr>
          <t>Cem Dener:</t>
        </r>
        <r>
          <rPr>
            <sz val="9"/>
            <color indexed="81"/>
            <rFont val="Tahoma"/>
            <family val="2"/>
          </rPr>
          <t xml:space="preserve">
Are these platforms universally accessible or provides support for users with disabilities (e.g., availability of voice command)?
0= No
1= Yes</t>
        </r>
      </text>
    </comment>
    <comment ref="YC2" authorId="0" shapeId="0" xr:uid="{78240821-E7DB-4224-8CDD-BDBDB44EE905}">
      <text>
        <r>
          <rPr>
            <b/>
            <sz val="9"/>
            <color indexed="81"/>
            <rFont val="Tahoma"/>
            <family val="2"/>
          </rPr>
          <t>Cem Dener:</t>
        </r>
        <r>
          <rPr>
            <sz val="9"/>
            <color indexed="81"/>
            <rFont val="Tahoma"/>
            <family val="2"/>
          </rPr>
          <t xml:space="preserve">
Does the government publish its citizen engagement performance and relevant statistics?
0= No
1= Yes</t>
        </r>
      </text>
    </comment>
    <comment ref="YD2" authorId="0" shapeId="0" xr:uid="{EB88F39D-B56B-4574-8C3F-D1CECFABDE8C}">
      <text>
        <r>
          <rPr>
            <b/>
            <sz val="9"/>
            <color indexed="81"/>
            <rFont val="Tahoma"/>
            <family val="2"/>
          </rPr>
          <t>Cem Dener:</t>
        </r>
        <r>
          <rPr>
            <sz val="9"/>
            <color indexed="81"/>
            <rFont val="Tahoma"/>
            <family val="2"/>
          </rPr>
          <t xml:space="preserve">
Is there a dedicated GovTech institution (focused on DG Transformation)?
0= No
1= Yes</t>
        </r>
      </text>
    </comment>
    <comment ref="YE2" authorId="0" shapeId="0" xr:uid="{063B34F4-F944-482D-A1E1-EE34B8489D82}">
      <text>
        <r>
          <rPr>
            <b/>
            <sz val="9"/>
            <color rgb="FF000000"/>
            <rFont val="Tahoma"/>
            <family val="2"/>
          </rPr>
          <t>Cem Dener:</t>
        </r>
        <r>
          <rPr>
            <sz val="9"/>
            <color rgb="FF000000"/>
            <rFont val="Tahoma"/>
            <family val="2"/>
          </rPr>
          <t xml:space="preserve">
Is there a government entity in charge of data governance or data management?
0= No
1= In progress/planned or partial focus to data governance under Open Data initiative
2= Yes (established)</t>
        </r>
      </text>
    </comment>
    <comment ref="YF2" authorId="0" shapeId="0" xr:uid="{6365E79E-BCBF-4640-9DB5-9EDD66E96B49}">
      <text>
        <r>
          <rPr>
            <b/>
            <sz val="9"/>
            <color indexed="81"/>
            <rFont val="Tahoma"/>
            <family val="2"/>
          </rPr>
          <t>Cem Dener:</t>
        </r>
        <r>
          <rPr>
            <sz val="9"/>
            <color indexed="81"/>
            <rFont val="Tahoma"/>
            <family val="2"/>
          </rPr>
          <t xml:space="preserve">
Is there a DG/GovTech strategy?
0= No
1= Planned/In progress
2= Yes (outdated; 2014 or older)
3= Yes (updated in 2015 or later)</t>
        </r>
      </text>
    </comment>
    <comment ref="YG2" authorId="0" shapeId="0" xr:uid="{2351D154-0228-4A99-B864-10C4B5D32B11}">
      <text>
        <r>
          <rPr>
            <b/>
            <sz val="9"/>
            <color indexed="81"/>
            <rFont val="Tahoma"/>
            <family val="2"/>
          </rPr>
          <t>Cem Dener:</t>
        </r>
        <r>
          <rPr>
            <sz val="9"/>
            <color indexed="81"/>
            <rFont val="Tahoma"/>
            <family val="2"/>
          </rPr>
          <t xml:space="preserve">
Is there a whole-of-government approach to implement data governance?
0= No
1= Planned / In progress
2= Yes (institutionalized)</t>
        </r>
      </text>
    </comment>
    <comment ref="YH2" authorId="0" shapeId="0" xr:uid="{0D0AB57E-833B-4BFB-B7E7-269E6B10EEA6}">
      <text>
        <r>
          <rPr>
            <b/>
            <sz val="9"/>
            <color indexed="81"/>
            <rFont val="Tahoma"/>
            <family val="2"/>
          </rPr>
          <t>Cem Dener:</t>
        </r>
        <r>
          <rPr>
            <sz val="9"/>
            <color indexed="81"/>
            <rFont val="Tahoma"/>
            <family val="2"/>
          </rPr>
          <t xml:space="preserve">
Is there a Right to Information Law?
0= No
1= Drafted/Consultation in progress
2= Yes (effective)</t>
        </r>
      </text>
    </comment>
    <comment ref="YI2" authorId="0" shapeId="0" xr:uid="{C3E47E21-2D65-43D1-B995-67699D7CDBC5}">
      <text>
        <r>
          <rPr>
            <b/>
            <sz val="9"/>
            <color indexed="81"/>
            <rFont val="Tahoma"/>
            <family val="2"/>
          </rPr>
          <t>Cem Dener:</t>
        </r>
        <r>
          <rPr>
            <sz val="9"/>
            <color indexed="81"/>
            <rFont val="Tahoma"/>
            <family val="2"/>
          </rPr>
          <t xml:space="preserve">
Is there a data protection law?
0= No
1= Draft / Consultations in progress
2= Yes (effective)</t>
        </r>
      </text>
    </comment>
    <comment ref="YJ2" authorId="0" shapeId="0" xr:uid="{37AA0FBE-5D8E-4076-B83C-8FD6D2D4ED1D}">
      <text>
        <r>
          <rPr>
            <b/>
            <sz val="9"/>
            <color indexed="81"/>
            <rFont val="Tahoma"/>
            <family val="2"/>
          </rPr>
          <t>Cem Dener:</t>
        </r>
        <r>
          <rPr>
            <sz val="9"/>
            <color indexed="81"/>
            <rFont val="Tahoma"/>
            <family val="2"/>
          </rPr>
          <t xml:space="preserve">
Is there a data protection authority?
0= No
1= Not established yet (visible in law)
2= Yes</t>
        </r>
      </text>
    </comment>
    <comment ref="YK2" authorId="0" shapeId="0" xr:uid="{37080F85-FA49-44B1-A912-599892B235DF}">
      <text>
        <r>
          <rPr>
            <b/>
            <sz val="9"/>
            <color indexed="81"/>
            <rFont val="Tahoma"/>
            <family val="2"/>
          </rPr>
          <t>Cem Dener:</t>
        </r>
        <r>
          <rPr>
            <sz val="9"/>
            <color indexed="81"/>
            <rFont val="Tahoma"/>
            <family val="2"/>
          </rPr>
          <t xml:space="preserve">
National ID:
0: No National ID
1: National ID exists (optional or mandatory)
</t>
        </r>
      </text>
    </comment>
    <comment ref="YL2" authorId="0" shapeId="0" xr:uid="{942635AE-8838-4995-822D-4C2B8FD1EBAB}">
      <text>
        <r>
          <rPr>
            <b/>
            <sz val="9"/>
            <color indexed="81"/>
            <rFont val="Tahoma"/>
            <family val="2"/>
          </rPr>
          <t>Cem Dener:</t>
        </r>
        <r>
          <rPr>
            <sz val="9"/>
            <color indexed="81"/>
            <rFont val="Tahoma"/>
            <family val="2"/>
          </rPr>
          <t xml:space="preserve">
Digital ID:
0: No digital ID
1: Digital ID exists in different forms</t>
        </r>
      </text>
    </comment>
    <comment ref="YM2" authorId="0" shapeId="0" xr:uid="{CD972EB1-A78C-4C0D-921F-E54C4493EE64}">
      <text>
        <r>
          <rPr>
            <b/>
            <sz val="9"/>
            <color rgb="FF000000"/>
            <rFont val="Tahoma"/>
            <family val="2"/>
          </rPr>
          <t>Cem Dener:</t>
        </r>
        <r>
          <rPr>
            <sz val="9"/>
            <color rgb="FF000000"/>
            <rFont val="Tahoma"/>
            <family val="2"/>
          </rPr>
          <t xml:space="preserve">
</t>
        </r>
        <r>
          <rPr>
            <sz val="9"/>
            <color rgb="FF000000"/>
            <rFont val="Tahoma"/>
            <family val="2"/>
          </rPr>
          <t xml:space="preserve">Digital Signature implementation status
</t>
        </r>
        <r>
          <rPr>
            <sz val="9"/>
            <color rgb="FF000000"/>
            <rFont val="Tahoma"/>
            <family val="2"/>
          </rPr>
          <t xml:space="preserve">0:  No Digital Signature
</t>
        </r>
        <r>
          <rPr>
            <sz val="9"/>
            <color rgb="FF000000"/>
            <rFont val="Tahoma"/>
            <family val="2"/>
          </rPr>
          <t xml:space="preserve">1:  Legislation approved; no Infrastructure yet (PKI, CA, etc.)
</t>
        </r>
        <r>
          <rPr>
            <sz val="9"/>
            <color rgb="FF000000"/>
            <rFont val="Tahoma"/>
            <family val="2"/>
          </rPr>
          <t xml:space="preserve">2:  Legislation and infrastructure in place
</t>
        </r>
        <r>
          <rPr>
            <sz val="9"/>
            <color rgb="FF000000"/>
            <rFont val="Tahoma"/>
            <family val="2"/>
          </rPr>
          <t xml:space="preserve">3:  Used in practice for e-Services
</t>
        </r>
      </text>
    </comment>
    <comment ref="YN2" authorId="0" shapeId="0" xr:uid="{C53243D2-C8B6-4ABB-862E-3D64C871C929}">
      <text>
        <r>
          <rPr>
            <b/>
            <sz val="9"/>
            <color indexed="81"/>
            <rFont val="Tahoma"/>
            <family val="2"/>
          </rPr>
          <t>Cem Dener:</t>
        </r>
        <r>
          <rPr>
            <sz val="9"/>
            <color indexed="81"/>
            <rFont val="Tahoma"/>
            <family val="2"/>
          </rPr>
          <t xml:space="preserve">
Is there a government cybersecurity agency in place?
0= No
1= Planned / Establishment in progress
2= Yes (established and operational)</t>
        </r>
      </text>
    </comment>
    <comment ref="YO2" authorId="0" shapeId="0" xr:uid="{9F385526-441C-4CDE-95CB-7A90D8F4C576}">
      <text>
        <r>
          <rPr>
            <b/>
            <sz val="9"/>
            <color indexed="81"/>
            <rFont val="Tahoma"/>
            <family val="2"/>
          </rPr>
          <t>Cem Dener:</t>
        </r>
        <r>
          <rPr>
            <sz val="9"/>
            <color indexed="81"/>
            <rFont val="Tahoma"/>
            <family val="2"/>
          </rPr>
          <t xml:space="preserve">
UNPAN eGov Human Capital Index (2020)
</t>
        </r>
      </text>
    </comment>
    <comment ref="YP2" authorId="0" shapeId="0" xr:uid="{851F2E02-BD0E-4AE9-9728-9BA7E8210B85}">
      <text>
        <r>
          <rPr>
            <b/>
            <sz val="9"/>
            <color indexed="81"/>
            <rFont val="Tahoma"/>
            <family val="2"/>
          </rPr>
          <t>Cem Dener:</t>
        </r>
        <r>
          <rPr>
            <sz val="9"/>
            <color indexed="81"/>
            <rFont val="Tahoma"/>
            <family val="2"/>
          </rPr>
          <t xml:space="preserve">
Is there a government policy/strategy to improve digital skills/data literacy of public employees?
0= No
1= Yes (planned/in porgress)
2= Yes (approved/in use)</t>
        </r>
      </text>
    </comment>
    <comment ref="YQ2" authorId="0" shapeId="0" xr:uid="{DC9EFF7C-B368-4A23-90D4-35F7068F649F}">
      <text>
        <r>
          <rPr>
            <b/>
            <sz val="9"/>
            <color indexed="81"/>
            <rFont val="Tahoma"/>
            <family val="2"/>
          </rPr>
          <t>Cem Dener:</t>
        </r>
        <r>
          <rPr>
            <sz val="9"/>
            <color indexed="81"/>
            <rFont val="Tahoma"/>
            <family val="2"/>
          </rPr>
          <t xml:space="preserve">
Is there any program to improve digital skills/data literacy and innovation in public sector (cent/local gov)?
0= No
1= Yes</t>
        </r>
      </text>
    </comment>
    <comment ref="YR2" authorId="0" shapeId="0" xr:uid="{EE0D3221-2D12-4BC6-AAC5-707349D8A650}">
      <text>
        <r>
          <rPr>
            <b/>
            <sz val="9"/>
            <color indexed="81"/>
            <rFont val="Tahoma"/>
            <family val="2"/>
          </rPr>
          <t>Cem Dener:</t>
        </r>
        <r>
          <rPr>
            <sz val="9"/>
            <color indexed="81"/>
            <rFont val="Tahoma"/>
            <family val="2"/>
          </rPr>
          <t xml:space="preserve">
Is there a gov entity focused on public sector innovation (innovation hubs, private sector investm, etc.)?
0= No
1= Yes (planned/in progress)
2= Yes (approved/in use)</t>
        </r>
      </text>
    </comment>
    <comment ref="YU2" authorId="0" shapeId="0" xr:uid="{B106EC86-DB2A-490A-AEDE-6665B8479EE0}">
      <text>
        <r>
          <rPr>
            <b/>
            <sz val="9"/>
            <color indexed="81"/>
            <rFont val="Tahoma"/>
            <family val="2"/>
          </rPr>
          <t>Cem Dener:</t>
        </r>
        <r>
          <rPr>
            <sz val="9"/>
            <color indexed="81"/>
            <rFont val="Tahoma"/>
            <family val="2"/>
          </rPr>
          <t xml:space="preserve">
 ISO 3166-1 alpha-3 codes</t>
        </r>
      </text>
    </comment>
    <comment ref="YV2" authorId="0" shapeId="0" xr:uid="{BE51DEC6-4CE9-4FD5-B239-462D8EB403C0}">
      <text>
        <r>
          <rPr>
            <b/>
            <sz val="9"/>
            <color indexed="81"/>
            <rFont val="Tahoma"/>
            <family val="2"/>
          </rPr>
          <t>Cem Dener:</t>
        </r>
        <r>
          <rPr>
            <sz val="9"/>
            <color indexed="81"/>
            <rFont val="Tahoma"/>
            <family val="2"/>
          </rPr>
          <t xml:space="preserve">
GT Index group:
A: Very high  &gt;= 0.75
B: High        &gt;= 0.50 and &lt; 0.75
C: Medium    &gt;= 0.25 and &lt; 0.50
D: Low        &lt; 0.25</t>
        </r>
      </text>
    </comment>
    <comment ref="ZF2" authorId="0" shapeId="0" xr:uid="{9CA2F1EE-642B-46AD-8806-39797E8D5820}">
      <text>
        <r>
          <rPr>
            <b/>
            <sz val="9"/>
            <color indexed="81"/>
            <rFont val="Tahoma"/>
            <family val="2"/>
          </rPr>
          <t>Cem Dener:</t>
        </r>
        <r>
          <rPr>
            <sz val="9"/>
            <color indexed="81"/>
            <rFont val="Tahoma"/>
            <family val="2"/>
          </rPr>
          <t xml:space="preserve">
Is there a government cloud (shared platform)?
0= No
1= Planned / Cloud strategy
2= Yes (in use)</t>
        </r>
      </text>
    </comment>
    <comment ref="ZG2" authorId="0" shapeId="0" xr:uid="{5F6BB20E-AD84-43AD-B582-DFB4BB5F0FF5}">
      <text>
        <r>
          <rPr>
            <b/>
            <sz val="9"/>
            <color indexed="81"/>
            <rFont val="Tahoma"/>
            <family val="2"/>
          </rPr>
          <t>Cem Dener:</t>
        </r>
        <r>
          <rPr>
            <sz val="9"/>
            <color indexed="81"/>
            <rFont val="Tahoma"/>
            <family val="2"/>
          </rPr>
          <t xml:space="preserve">
Is there a government enterprise architecture?
0= No
1= In draft / Planned
2= Partially implemented
3= Yes (in use)</t>
        </r>
      </text>
    </comment>
    <comment ref="ZH2" authorId="0" shapeId="0" xr:uid="{D3D6ED45-36F7-4903-8791-E785AEB56DB6}">
      <text>
        <r>
          <rPr>
            <b/>
            <sz val="9"/>
            <color indexed="81"/>
            <rFont val="Tahoma"/>
            <family val="2"/>
          </rPr>
          <t>Cem Dener:</t>
        </r>
        <r>
          <rPr>
            <sz val="9"/>
            <color indexed="81"/>
            <rFont val="Tahoma"/>
            <family val="2"/>
          </rPr>
          <t xml:space="preserve">
Is there a government service bus / interoperability platform in place?
0= No
1= Planned / In progress
2= Yes (not mandatory)
3= Yes (mandatory for all gov institutions)</t>
        </r>
      </text>
    </comment>
    <comment ref="ZI2" authorId="0" shapeId="0" xr:uid="{BC7EB67E-7C02-43A7-A227-963354AB0E20}">
      <text>
        <r>
          <rPr>
            <sz val="9"/>
            <color rgb="FF000000"/>
            <rFont val="Tahoma"/>
            <family val="2"/>
          </rPr>
          <t xml:space="preserve">Treasury/FMIS status:
</t>
        </r>
        <r>
          <rPr>
            <sz val="9"/>
            <color rgb="FF000000"/>
            <rFont val="Tahoma"/>
            <family val="2"/>
          </rPr>
          <t xml:space="preserve">0 : T/F was not implemented or not operational
</t>
        </r>
        <r>
          <rPr>
            <sz val="9"/>
            <color rgb="FF000000"/>
            <rFont val="Tahoma"/>
            <family val="2"/>
          </rPr>
          <t xml:space="preserve">1 : Implementation in progress (expected year of go-live is indicated as a comment)
</t>
        </r>
        <r>
          <rPr>
            <sz val="9"/>
            <color rgb="FF000000"/>
            <rFont val="Tahoma"/>
            <family val="2"/>
          </rPr>
          <t xml:space="preserve">2 : T/F is operational for pilot or reduced scope implementation
</t>
        </r>
        <r>
          <rPr>
            <sz val="9"/>
            <color rgb="FF000000"/>
            <rFont val="Tahoma"/>
            <family val="2"/>
          </rPr>
          <t xml:space="preserve">3 : T/F is fully/partially operational
</t>
        </r>
      </text>
    </comment>
    <comment ref="ZJ2" authorId="0" shapeId="0" xr:uid="{8D640FE5-F9EF-4226-A05F-9B87FF0D2A47}">
      <text>
        <r>
          <rPr>
            <b/>
            <sz val="9"/>
            <color rgb="FF000000"/>
            <rFont val="Tahoma"/>
            <family val="2"/>
          </rPr>
          <t>Cem Dener:</t>
        </r>
        <r>
          <rPr>
            <sz val="9"/>
            <color rgb="FF000000"/>
            <rFont val="Tahoma"/>
            <family val="2"/>
          </rPr>
          <t xml:space="preserve">
</t>
        </r>
        <r>
          <rPr>
            <sz val="9"/>
            <color rgb="FF000000"/>
            <rFont val="Tahoma"/>
            <family val="2"/>
          </rPr>
          <t xml:space="preserve">Type of TSA architecture:
</t>
        </r>
        <r>
          <rPr>
            <sz val="9"/>
            <color rgb="FF000000"/>
            <rFont val="Tahoma"/>
            <family val="2"/>
          </rPr>
          <t xml:space="preserve">0:  No TSA yet
</t>
        </r>
        <r>
          <rPr>
            <sz val="9"/>
            <color rgb="FF000000"/>
            <rFont val="Tahoma"/>
            <family val="2"/>
          </rPr>
          <t xml:space="preserve">1: TSA implementation planned or initiated
</t>
        </r>
        <r>
          <rPr>
            <sz val="9"/>
            <color rgb="FF000000"/>
            <rFont val="Tahoma"/>
            <family val="2"/>
          </rPr>
          <t xml:space="preserve">2: TSA is operational - Mostly decentralized accounts, or zero balanced accounts (in some cases linked with FMIS)
</t>
        </r>
        <r>
          <rPr>
            <sz val="9"/>
            <color rgb="FF000000"/>
            <rFont val="Tahoma"/>
            <family val="2"/>
          </rPr>
          <t>3: TSA is fully operational - Centralized TSA using Central Bank (mostly linked with FMIS)</t>
        </r>
      </text>
    </comment>
    <comment ref="ZK2" authorId="0" shapeId="0" xr:uid="{5052CB24-F31C-4D1A-BCED-F3331568E0EC}">
      <text>
        <r>
          <rPr>
            <b/>
            <sz val="9"/>
            <color indexed="81"/>
            <rFont val="Tahoma"/>
            <family val="2"/>
          </rPr>
          <t>Cem Dener:</t>
        </r>
        <r>
          <rPr>
            <sz val="9"/>
            <color indexed="81"/>
            <rFont val="Tahoma"/>
            <family val="2"/>
          </rPr>
          <t xml:space="preserve">
Tax System implementation status:
0= no TMIS yet/unknown
1= planned (commitment)
2= in progress (implementation)
3= fully operational</t>
        </r>
      </text>
    </comment>
    <comment ref="ZL2" authorId="0" shapeId="0" xr:uid="{9A3D7F12-F712-40AC-9912-600EB5F19821}">
      <text>
        <r>
          <rPr>
            <b/>
            <sz val="9"/>
            <color indexed="81"/>
            <rFont val="Tahoma"/>
            <family val="2"/>
          </rPr>
          <t>Cem Dener:</t>
        </r>
        <r>
          <rPr>
            <sz val="9"/>
            <color indexed="81"/>
            <rFont val="Tahoma"/>
            <family val="2"/>
          </rPr>
          <t xml:space="preserve">
Customs System implementation status:
0= no Customs System yet/unknown
1= planned (commitment)
2= in progress (implementation)
3= fully operational
</t>
        </r>
      </text>
    </comment>
    <comment ref="ZM2" authorId="2" shapeId="0" xr:uid="{FE31ED2C-888A-4BB7-84D1-710E8CE99B2E}">
      <text>
        <r>
          <rPr>
            <b/>
            <sz val="9"/>
            <color rgb="FF000000"/>
            <rFont val="Tahoma"/>
            <family val="2"/>
          </rPr>
          <t>Sophiko Skhirtladze:</t>
        </r>
        <r>
          <rPr>
            <sz val="9"/>
            <color rgb="FF000000"/>
            <rFont val="Tahoma"/>
            <family val="2"/>
          </rPr>
          <t xml:space="preserve">
</t>
        </r>
        <r>
          <rPr>
            <sz val="9"/>
            <color rgb="FF000000"/>
            <rFont val="Tahoma"/>
            <family val="2"/>
          </rPr>
          <t xml:space="preserve">HRMIS operational status for centralized (shared) platforms:
</t>
        </r>
        <r>
          <rPr>
            <sz val="9"/>
            <color rgb="FF000000"/>
            <rFont val="Tahoma"/>
            <family val="2"/>
          </rPr>
          <t xml:space="preserve">0: No HRMIS / Status unknown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 xml:space="preserve">3: Fully operational
</t>
        </r>
      </text>
    </comment>
    <comment ref="ZN2" authorId="2" shapeId="0" xr:uid="{1AA8EA3E-EC77-4A2F-BBE8-348F7E1B0EEC}">
      <text>
        <r>
          <rPr>
            <b/>
            <sz val="9"/>
            <color rgb="FF000000"/>
            <rFont val="Tahoma"/>
            <family val="2"/>
          </rPr>
          <t>Sophiko Skhirtladze:</t>
        </r>
        <r>
          <rPr>
            <sz val="9"/>
            <color rgb="FF000000"/>
            <rFont val="Tahoma"/>
            <family val="2"/>
          </rPr>
          <t xml:space="preserve">
</t>
        </r>
        <r>
          <rPr>
            <sz val="9"/>
            <color rgb="FF000000"/>
            <rFont val="Tahoma"/>
            <family val="2"/>
          </rPr>
          <t xml:space="preserve">0: No automation
</t>
        </r>
        <r>
          <rPr>
            <sz val="9"/>
            <color rgb="FF000000"/>
            <rFont val="Tahoma"/>
            <family val="2"/>
          </rPr>
          <t xml:space="preserve">1: Planned
</t>
        </r>
        <r>
          <rPr>
            <sz val="9"/>
            <color rgb="FF000000"/>
            <rFont val="Tahoma"/>
            <family val="2"/>
          </rPr>
          <t xml:space="preserve">2: Implementation in progress
</t>
        </r>
        <r>
          <rPr>
            <sz val="9"/>
            <color rgb="FF000000"/>
            <rFont val="Tahoma"/>
            <family val="2"/>
          </rPr>
          <t xml:space="preserve">    - New solution (indicte expected completion date as a comment under HRM Yr)
</t>
        </r>
        <r>
          <rPr>
            <sz val="9"/>
            <color rgb="FF000000"/>
            <rFont val="Tahoma"/>
            <family val="2"/>
          </rPr>
          <t xml:space="preserve">    - Modernization of existing platform (indicate operational year of existing platform in HRM Yr. Add a comment on expected completion year of new system).
</t>
        </r>
        <r>
          <rPr>
            <sz val="9"/>
            <color rgb="FF000000"/>
            <rFont val="Tahoma"/>
            <family val="2"/>
          </rPr>
          <t>3: Fully operational</t>
        </r>
      </text>
    </comment>
    <comment ref="ZO2" authorId="0" shapeId="0" xr:uid="{84B32CF9-C832-49E4-8D3B-18CFB85AE142}">
      <text>
        <r>
          <rPr>
            <b/>
            <sz val="9"/>
            <color indexed="81"/>
            <rFont val="Tahoma"/>
            <family val="2"/>
          </rPr>
          <t>Cem Dener:</t>
        </r>
        <r>
          <rPr>
            <sz val="9"/>
            <color indexed="81"/>
            <rFont val="Tahoma"/>
            <family val="2"/>
          </rPr>
          <t xml:space="preserve">
Status/scope of e-Procurement portal
0= No e-Procurement site
1= eProcurement platform under development
2= Only tenders are published
3= Tenders + Contracts
</t>
        </r>
      </text>
    </comment>
    <comment ref="ZP2" authorId="2" shapeId="0" xr:uid="{091C90E8-AED3-42E2-87C3-865A20A69E62}">
      <text>
        <r>
          <rPr>
            <b/>
            <sz val="9"/>
            <color indexed="81"/>
            <rFont val="Tahoma"/>
            <family val="2"/>
          </rPr>
          <t>Cem Dener:</t>
        </r>
        <r>
          <rPr>
            <sz val="9"/>
            <color indexed="81"/>
            <rFont val="Tahoma"/>
            <family val="2"/>
          </rPr>
          <t xml:space="preserve">
DMS operational status:
0: No DMS / Status unknown
1: Planned
2: Implementation in progress
    - New solution (indicte expected completion date as a comment under "DMS Yr")
    - Modernization of existing platform (indicate operational year of existing platform in "DMS Yr". Add a comment on expected completion year of new system).
3: Fully operational</t>
        </r>
      </text>
    </comment>
    <comment ref="ZQ2" authorId="0" shapeId="0" xr:uid="{2908AC25-430C-4442-8ECC-F685A66CBB07}">
      <text>
        <r>
          <rPr>
            <b/>
            <sz val="9"/>
            <color rgb="FF000000"/>
            <rFont val="Tahoma"/>
            <family val="2"/>
          </rPr>
          <t>Cem Dener:</t>
        </r>
        <r>
          <rPr>
            <sz val="9"/>
            <color rgb="FF000000"/>
            <rFont val="Tahoma"/>
            <family val="2"/>
          </rPr>
          <t xml:space="preserve">
</t>
        </r>
        <r>
          <rPr>
            <sz val="9"/>
            <color rgb="FF000000"/>
            <rFont val="Tahoma"/>
            <family val="2"/>
          </rPr>
          <t xml:space="preserve">PIMS implementation status:
</t>
        </r>
        <r>
          <rPr>
            <sz val="9"/>
            <color rgb="FF000000"/>
            <rFont val="Tahoma"/>
            <family val="2"/>
          </rPr>
          <t xml:space="preserve">0= no PMIS yet/unknown
</t>
        </r>
        <r>
          <rPr>
            <sz val="9"/>
            <color rgb="FF000000"/>
            <rFont val="Tahoma"/>
            <family val="2"/>
          </rPr>
          <t xml:space="preserve">1= planned (commitment)
</t>
        </r>
        <r>
          <rPr>
            <sz val="9"/>
            <color rgb="FF000000"/>
            <rFont val="Tahoma"/>
            <family val="2"/>
          </rPr>
          <t xml:space="preserve">2= in progress (implementation)
</t>
        </r>
        <r>
          <rPr>
            <sz val="9"/>
            <color rgb="FF000000"/>
            <rFont val="Tahoma"/>
            <family val="2"/>
          </rPr>
          <t>3= fully operational</t>
        </r>
      </text>
    </comment>
    <comment ref="ZR2" authorId="0" shapeId="0" xr:uid="{C21DBC7E-3F84-4F40-99F3-745CD06F6244}">
      <text>
        <r>
          <rPr>
            <b/>
            <sz val="9"/>
            <color indexed="81"/>
            <rFont val="Tahoma"/>
            <family val="2"/>
          </rPr>
          <t>Cem Dener:</t>
        </r>
        <r>
          <rPr>
            <sz val="9"/>
            <color indexed="81"/>
            <rFont val="Tahoma"/>
            <family val="2"/>
          </rPr>
          <t xml:space="preserve">
Is there a Mandatory or Advisory/Preference/R&amp;D
government OSS policy?
0= No
1= Yes (Proposed)
2= Yes (Approved - A/P/RD)
3= Yes (Approved - Mandatory)</t>
        </r>
      </text>
    </comment>
    <comment ref="ZS2" authorId="0" shapeId="0" xr:uid="{D3BF2150-1C6C-4EB7-8240-BE732537AB88}">
      <text>
        <r>
          <rPr>
            <b/>
            <sz val="9"/>
            <color indexed="81"/>
            <rFont val="Tahoma"/>
            <family val="2"/>
          </rPr>
          <t>Cem Dener:</t>
        </r>
        <r>
          <rPr>
            <sz val="9"/>
            <color indexed="81"/>
            <rFont val="Tahoma"/>
            <family val="2"/>
          </rPr>
          <t xml:space="preserve">
UNPAN eGov Telecom Infrastructure Index (2020)</t>
        </r>
      </text>
    </comment>
    <comment ref="ZT2" authorId="0" shapeId="0" xr:uid="{05BC1099-7B5A-45C1-9B2C-0C796AEA2B43}">
      <text>
        <r>
          <rPr>
            <b/>
            <sz val="9"/>
            <color indexed="81"/>
            <rFont val="Tahoma"/>
            <family val="2"/>
          </rPr>
          <t>Cem Dener:</t>
        </r>
        <r>
          <rPr>
            <sz val="9"/>
            <color indexed="81"/>
            <rFont val="Tahoma"/>
            <family val="2"/>
          </rPr>
          <t xml:space="preserve">
Is there an national strategy on new/disruptive technologies?
0= No
1= Planned / In progress
2= Yes (approved)</t>
        </r>
      </text>
    </comment>
    <comment ref="ZU2" authorId="0" shapeId="0" xr:uid="{84D773DA-D367-448D-8CB3-3F789C63D361}">
      <text>
        <r>
          <rPr>
            <b/>
            <sz val="9"/>
            <color indexed="81"/>
            <rFont val="Tahoma"/>
            <family val="2"/>
          </rPr>
          <t>Cem Dener:</t>
        </r>
        <r>
          <rPr>
            <sz val="9"/>
            <color indexed="81"/>
            <rFont val="Tahoma"/>
            <family val="2"/>
          </rPr>
          <t xml:space="preserve">
UNPAN eGov Online Service Index (2020)</t>
        </r>
      </text>
    </comment>
    <comment ref="ZV2" authorId="0" shapeId="0" xr:uid="{DBCCE539-21D4-4E8B-9320-3CD247648129}">
      <text>
        <r>
          <rPr>
            <b/>
            <sz val="9"/>
            <color rgb="FF000000"/>
            <rFont val="Tahoma"/>
            <family val="2"/>
          </rPr>
          <t>Cem Dener:</t>
        </r>
        <r>
          <rPr>
            <sz val="9"/>
            <color rgb="FF000000"/>
            <rFont val="Tahoma"/>
            <family val="2"/>
          </rPr>
          <t xml:space="preserve">
Type of e-Gov/e-Service portal:
0:  Not available
1:  Mostly information/forms (G2C, G2B). Several online applications.
2:  Online services (transactional) visible through a portal (G2C, G2B, G2G, ...), mostly including single sign-on</t>
        </r>
      </text>
    </comment>
    <comment ref="ZW2" authorId="0" shapeId="0" xr:uid="{4E9F8CD1-D2F3-4B06-9005-A63FB3E448F5}">
      <text>
        <r>
          <rPr>
            <b/>
            <sz val="9"/>
            <color indexed="81"/>
            <rFont val="Tahoma"/>
            <family val="2"/>
          </rPr>
          <t>Cem Dener:</t>
        </r>
        <r>
          <rPr>
            <sz val="9"/>
            <color indexed="81"/>
            <rFont val="Tahoma"/>
            <family val="2"/>
          </rPr>
          <t xml:space="preserve">
Tax System services/functionality:
0 = No information on services
1= Information services/forms
2= Transactional services 
3= Connected services (Single Window / integrated with other systems)
</t>
        </r>
      </text>
    </comment>
    <comment ref="ZX2" authorId="0" shapeId="0" xr:uid="{195A4BFB-70BE-4E2D-98A4-5087A46DFB51}">
      <text>
        <r>
          <rPr>
            <b/>
            <sz val="9"/>
            <color rgb="FF000000"/>
            <rFont val="Tahoma"/>
            <family val="2"/>
          </rPr>
          <t>Cem Dener:</t>
        </r>
        <r>
          <rPr>
            <sz val="9"/>
            <color rgb="FF000000"/>
            <rFont val="Tahoma"/>
            <family val="2"/>
          </rPr>
          <t xml:space="preserve">
</t>
        </r>
        <r>
          <rPr>
            <sz val="9"/>
            <color rgb="FF000000"/>
            <rFont val="Tahoma"/>
            <family val="2"/>
          </rPr>
          <t xml:space="preserve">e-Filing services provided online:
</t>
        </r>
        <r>
          <rPr>
            <sz val="9"/>
            <color rgb="FF000000"/>
            <rFont val="Tahoma"/>
            <family val="2"/>
          </rPr>
          <t xml:space="preserve">0= Not available yet
</t>
        </r>
        <r>
          <rPr>
            <sz val="9"/>
            <color rgb="FF000000"/>
            <rFont val="Tahoma"/>
            <family val="2"/>
          </rPr>
          <t xml:space="preserve">1= Provide information only
</t>
        </r>
        <r>
          <rPr>
            <sz val="9"/>
            <color rgb="FF000000"/>
            <rFont val="Tahoma"/>
            <family val="2"/>
          </rPr>
          <t xml:space="preserve">2= Online e-Filing services for citizens and/or businesses
</t>
        </r>
        <r>
          <rPr>
            <sz val="9"/>
            <color rgb="FF000000"/>
            <rFont val="Tahoma"/>
            <family val="2"/>
          </rPr>
          <t>3= Online e-Filing and payment options</t>
        </r>
      </text>
    </comment>
    <comment ref="ZY2" authorId="0" shapeId="0" xr:uid="{8F9D214F-09A5-4C4A-B6CB-246DFA435CA0}">
      <text>
        <r>
          <rPr>
            <b/>
            <sz val="9"/>
            <color rgb="FF000000"/>
            <rFont val="Tahoma"/>
            <family val="2"/>
          </rPr>
          <t>Cem Dener:</t>
        </r>
        <r>
          <rPr>
            <sz val="9"/>
            <color rgb="FF000000"/>
            <rFont val="Tahoma"/>
            <family val="2"/>
          </rPr>
          <t xml:space="preserve">
</t>
        </r>
        <r>
          <rPr>
            <sz val="9"/>
            <color rgb="FF000000"/>
            <rFont val="Tahoma"/>
            <family val="2"/>
          </rPr>
          <t xml:space="preserve">Type of Government ePayment service:
</t>
        </r>
        <r>
          <rPr>
            <sz val="9"/>
            <color rgb="FF000000"/>
            <rFont val="Tahoma"/>
            <family val="2"/>
          </rPr>
          <t xml:space="preserve">0:  No Government ePayment solution (mainly public sector solutions)
</t>
        </r>
        <r>
          <rPr>
            <sz val="9"/>
            <color rgb="FF000000"/>
            <rFont val="Tahoma"/>
            <family val="2"/>
          </rPr>
          <t xml:space="preserve">1:  Fragmented systems (multiple platforms)
</t>
        </r>
        <r>
          <rPr>
            <sz val="9"/>
            <color rgb="FF000000"/>
            <rFont val="Tahoma"/>
            <family val="2"/>
          </rPr>
          <t xml:space="preserve">2:  Centralized/shared platform
</t>
        </r>
      </text>
    </comment>
    <comment ref="ZZ2" authorId="0" shapeId="0" xr:uid="{E337ECAA-9F16-438C-ABEA-DAB72AA38517}">
      <text>
        <r>
          <rPr>
            <b/>
            <sz val="9"/>
            <color indexed="81"/>
            <rFont val="Tahoma"/>
            <family val="2"/>
          </rPr>
          <t>Cem Dener:</t>
        </r>
        <r>
          <rPr>
            <sz val="9"/>
            <color indexed="81"/>
            <rFont val="Tahoma"/>
            <family val="2"/>
          </rPr>
          <t xml:space="preserve">
Customs System services/functionality:
0 = No information on services
1= Information services/forms
2= Transactional services 
3= Connected services (Single Window / integrated with other systems)
</t>
        </r>
      </text>
    </comment>
    <comment ref="AAA2" authorId="0" shapeId="0" xr:uid="{CD0B092A-DF4D-48A2-BABF-BBABBE60A540}">
      <text>
        <r>
          <rPr>
            <b/>
            <sz val="9"/>
            <color indexed="81"/>
            <rFont val="Tahoma"/>
            <family val="2"/>
          </rPr>
          <t>Cem Dener:</t>
        </r>
        <r>
          <rPr>
            <sz val="9"/>
            <color indexed="81"/>
            <rFont val="Tahoma"/>
            <family val="2"/>
          </rPr>
          <t xml:space="preserve">
UNPAN eGov e-Participation Index (2020)
</t>
        </r>
      </text>
    </comment>
    <comment ref="AAB2" authorId="1" shapeId="0" xr:uid="{28638B4F-3CC5-45A1-909B-2BCEC1C32D0C}">
      <text>
        <r>
          <rPr>
            <sz val="9"/>
            <color indexed="81"/>
            <rFont val="Tahoma"/>
            <family val="2"/>
          </rPr>
          <t xml:space="preserve">Is there an Open Gov initiative?
0:  No
1:  Yes
</t>
        </r>
      </text>
    </comment>
    <comment ref="AAC2" authorId="1" shapeId="0" xr:uid="{33BD7ED6-C15E-4EBE-92F0-3627AF7854AE}">
      <text>
        <r>
          <rPr>
            <sz val="9"/>
            <color indexed="81"/>
            <rFont val="Tahoma"/>
            <family val="2"/>
          </rPr>
          <t>Is there an Open Data web site?
0:  No
1:  Yes (information only)
2:  Yes (providing access to open data)</t>
        </r>
      </text>
    </comment>
    <comment ref="AAD2" authorId="0" shapeId="0" xr:uid="{0724BDBD-F971-4790-8BC1-85E27DFCB1DD}">
      <text>
        <r>
          <rPr>
            <b/>
            <sz val="9"/>
            <color indexed="81"/>
            <rFont val="Tahoma"/>
            <family val="2"/>
          </rPr>
          <t>Cem Dener:</t>
        </r>
        <r>
          <rPr>
            <sz val="9"/>
            <color indexed="81"/>
            <rFont val="Tahoma"/>
            <family val="2"/>
          </rPr>
          <t xml:space="preserve">
Is there a national platform that allow citizens to participate in policy decision-making?
0= No
1= Yes</t>
        </r>
      </text>
    </comment>
    <comment ref="AAE2" authorId="0" shapeId="0" xr:uid="{642AE4D8-49BE-48E9-B5A9-D3F87C8CB3A8}">
      <text>
        <r>
          <rPr>
            <b/>
            <sz val="9"/>
            <color indexed="81"/>
            <rFont val="Tahoma"/>
            <family val="2"/>
          </rPr>
          <t>Cem Dener:</t>
        </r>
        <r>
          <rPr>
            <sz val="9"/>
            <color indexed="81"/>
            <rFont val="Tahoma"/>
            <family val="2"/>
          </rPr>
          <t xml:space="preserve">
Is it for petition?
0= No
1= Yes</t>
        </r>
      </text>
    </comment>
    <comment ref="AAF2" authorId="0" shapeId="0" xr:uid="{FB125159-C4EE-485C-95E6-64A9AA97FDBE}">
      <text>
        <r>
          <rPr>
            <b/>
            <sz val="9"/>
            <color indexed="81"/>
            <rFont val="Tahoma"/>
            <family val="2"/>
          </rPr>
          <t>Cem Dener:</t>
        </r>
        <r>
          <rPr>
            <sz val="9"/>
            <color indexed="81"/>
            <rFont val="Tahoma"/>
            <family val="2"/>
          </rPr>
          <t xml:space="preserve">
Are citizens’ inputs publicly available on the platform?
0= No
1= Yes</t>
        </r>
      </text>
    </comment>
    <comment ref="AAG2" authorId="0" shapeId="0" xr:uid="{6A674833-E761-428B-92A9-8437B3F56E28}">
      <text>
        <r>
          <rPr>
            <b/>
            <sz val="9"/>
            <color indexed="81"/>
            <rFont val="Tahoma"/>
            <family val="2"/>
          </rPr>
          <t>Cem Dener:</t>
        </r>
        <r>
          <rPr>
            <sz val="9"/>
            <color indexed="81"/>
            <rFont val="Tahoma"/>
            <family val="2"/>
          </rPr>
          <t xml:space="preserve">
Does the platform allow citizens to provide feedback anonymously?
0= No
1= Yes</t>
        </r>
      </text>
    </comment>
    <comment ref="AAH2" authorId="0" shapeId="0" xr:uid="{76FA43D9-A9DB-4D96-8A45-CF018D8B274A}">
      <text>
        <r>
          <rPr>
            <b/>
            <sz val="9"/>
            <color indexed="81"/>
            <rFont val="Tahoma"/>
            <family val="2"/>
          </rPr>
          <t>Cem Dener:</t>
        </r>
        <r>
          <rPr>
            <sz val="9"/>
            <color indexed="81"/>
            <rFont val="Tahoma"/>
            <family val="2"/>
          </rPr>
          <t xml:space="preserve">
Is government response publicly available on the platform?
0= No
1= Yes</t>
        </r>
      </text>
    </comment>
    <comment ref="AAI2" authorId="0" shapeId="0" xr:uid="{6BB7F89A-58EC-4C66-AF91-E85E0AA1AB27}">
      <text>
        <r>
          <rPr>
            <b/>
            <sz val="9"/>
            <color indexed="81"/>
            <rFont val="Tahoma"/>
            <family val="2"/>
          </rPr>
          <t>Cem Dener:</t>
        </r>
        <r>
          <rPr>
            <sz val="9"/>
            <color indexed="81"/>
            <rFont val="Tahoma"/>
            <family val="2"/>
          </rPr>
          <t xml:space="preserve">
Are there government platforms / Grievance Redress Management mechanisms (e.g., website, app) that allow citizens to provide feedback (e.g., complaints, complements, suggestions, information requests) directly to government on service delivery and gov performance?
0= No
1= Yes</t>
        </r>
      </text>
    </comment>
    <comment ref="AAJ2" authorId="0" shapeId="0" xr:uid="{6653A57F-4327-47CC-B2C3-EF2808BF5406}">
      <text>
        <r>
          <rPr>
            <b/>
            <sz val="9"/>
            <color indexed="81"/>
            <rFont val="Tahoma"/>
            <family val="2"/>
          </rPr>
          <t>Cem Dener:</t>
        </r>
        <r>
          <rPr>
            <sz val="9"/>
            <color indexed="81"/>
            <rFont val="Tahoma"/>
            <family val="2"/>
          </rPr>
          <t xml:space="preserve">
Does the government make the service standards (e.g., response time and procedure) available to the public?
0= No
1= Yes</t>
        </r>
      </text>
    </comment>
    <comment ref="AAK2" authorId="0" shapeId="0" xr:uid="{945066AA-F832-4FC5-8709-4423FB52702A}">
      <text>
        <r>
          <rPr>
            <b/>
            <sz val="9"/>
            <color indexed="81"/>
            <rFont val="Tahoma"/>
            <family val="2"/>
          </rPr>
          <t>Cem Dener:</t>
        </r>
        <r>
          <rPr>
            <sz val="9"/>
            <color indexed="81"/>
            <rFont val="Tahoma"/>
            <family val="2"/>
          </rPr>
          <t xml:space="preserve">
Are these platforms universally accessible or provides support for users with disabilities (e.g., availability of voice command)?
0= No
1= Yes</t>
        </r>
      </text>
    </comment>
    <comment ref="AAL2" authorId="0" shapeId="0" xr:uid="{374008D2-A839-4C60-90D5-F5306EE619C6}">
      <text>
        <r>
          <rPr>
            <b/>
            <sz val="9"/>
            <color indexed="81"/>
            <rFont val="Tahoma"/>
            <family val="2"/>
          </rPr>
          <t>Cem Dener:</t>
        </r>
        <r>
          <rPr>
            <sz val="9"/>
            <color indexed="81"/>
            <rFont val="Tahoma"/>
            <family val="2"/>
          </rPr>
          <t xml:space="preserve">
Does the government publish its citizen engagement performance and relevant statistics?
0= No
1= Yes</t>
        </r>
      </text>
    </comment>
    <comment ref="AAM2" authorId="0" shapeId="0" xr:uid="{043AC9DD-B915-488B-BFB0-B14EA6E19B0C}">
      <text>
        <r>
          <rPr>
            <b/>
            <sz val="9"/>
            <color indexed="81"/>
            <rFont val="Tahoma"/>
            <family val="2"/>
          </rPr>
          <t>Cem Dener:</t>
        </r>
        <r>
          <rPr>
            <sz val="9"/>
            <color indexed="81"/>
            <rFont val="Tahoma"/>
            <family val="2"/>
          </rPr>
          <t xml:space="preserve">
Is there a dedicated GovTech institution (focused on DG Transformation)?
0= No
1= Yes</t>
        </r>
      </text>
    </comment>
    <comment ref="AAN2" authorId="0" shapeId="0" xr:uid="{2B19F8AF-8264-4323-BEA3-C6B8B1FCCFED}">
      <text>
        <r>
          <rPr>
            <b/>
            <sz val="9"/>
            <color rgb="FF000000"/>
            <rFont val="Tahoma"/>
            <family val="2"/>
          </rPr>
          <t>Cem Dener:</t>
        </r>
        <r>
          <rPr>
            <sz val="9"/>
            <color rgb="FF000000"/>
            <rFont val="Tahoma"/>
            <family val="2"/>
          </rPr>
          <t xml:space="preserve">
Is there a government entity in charge of data governance or data management?
0= No
1= In progress/planned or partial focus to data governance under Open Data initiative
2= Yes (established)</t>
        </r>
      </text>
    </comment>
    <comment ref="AAO2" authorId="0" shapeId="0" xr:uid="{86670AC7-0ECD-4581-AA5B-B46B44D540A5}">
      <text>
        <r>
          <rPr>
            <b/>
            <sz val="9"/>
            <color indexed="81"/>
            <rFont val="Tahoma"/>
            <family val="2"/>
          </rPr>
          <t>Cem Dener:</t>
        </r>
        <r>
          <rPr>
            <sz val="9"/>
            <color indexed="81"/>
            <rFont val="Tahoma"/>
            <family val="2"/>
          </rPr>
          <t xml:space="preserve">
Is there a DG/GovTech strategy?
0= No
1= Planned/In progress
2= Yes (outdated; 2014 or older)
3= Yes (updated in 2015 or later)</t>
        </r>
      </text>
    </comment>
    <comment ref="AAP2" authorId="0" shapeId="0" xr:uid="{E8EFFEC0-ACA6-4283-B9DC-1E6584B85C0B}">
      <text>
        <r>
          <rPr>
            <b/>
            <sz val="9"/>
            <color indexed="81"/>
            <rFont val="Tahoma"/>
            <family val="2"/>
          </rPr>
          <t>Cem Dener:</t>
        </r>
        <r>
          <rPr>
            <sz val="9"/>
            <color indexed="81"/>
            <rFont val="Tahoma"/>
            <family val="2"/>
          </rPr>
          <t xml:space="preserve">
Is there a whole-of-government approach to implement data governance?
0= No
1= Planned / In progress
2= Yes (institutionalized)</t>
        </r>
      </text>
    </comment>
    <comment ref="AAQ2" authorId="0" shapeId="0" xr:uid="{41A973AA-B689-421A-95B2-41C61C2A2B05}">
      <text>
        <r>
          <rPr>
            <b/>
            <sz val="9"/>
            <color indexed="81"/>
            <rFont val="Tahoma"/>
            <family val="2"/>
          </rPr>
          <t>Cem Dener:</t>
        </r>
        <r>
          <rPr>
            <sz val="9"/>
            <color indexed="81"/>
            <rFont val="Tahoma"/>
            <family val="2"/>
          </rPr>
          <t xml:space="preserve">
Is there a Right to Information Law?
0= No
1= Drafted/Consultation in progress
2= Yes (effective)</t>
        </r>
      </text>
    </comment>
    <comment ref="AAR2" authorId="0" shapeId="0" xr:uid="{F6FE108C-7862-4625-9B1C-BE0247039B66}">
      <text>
        <r>
          <rPr>
            <b/>
            <sz val="9"/>
            <color indexed="81"/>
            <rFont val="Tahoma"/>
            <family val="2"/>
          </rPr>
          <t>Cem Dener:</t>
        </r>
        <r>
          <rPr>
            <sz val="9"/>
            <color indexed="81"/>
            <rFont val="Tahoma"/>
            <family val="2"/>
          </rPr>
          <t xml:space="preserve">
Is there a data protection law?
0= No
1= Draft / Consultations in progress
2= Yes (effective)</t>
        </r>
      </text>
    </comment>
    <comment ref="AAS2" authorId="0" shapeId="0" xr:uid="{2D85BFF9-F721-4B4C-A606-DC3382B2ACB3}">
      <text>
        <r>
          <rPr>
            <b/>
            <sz val="9"/>
            <color indexed="81"/>
            <rFont val="Tahoma"/>
            <family val="2"/>
          </rPr>
          <t>Cem Dener:</t>
        </r>
        <r>
          <rPr>
            <sz val="9"/>
            <color indexed="81"/>
            <rFont val="Tahoma"/>
            <family val="2"/>
          </rPr>
          <t xml:space="preserve">
Is there a data protection authority?
0= No
1= Not established yet (visible in law)
2= Yes</t>
        </r>
      </text>
    </comment>
    <comment ref="AAT2" authorId="0" shapeId="0" xr:uid="{72A91BA8-21C7-4AD3-BE0C-287AF3F49C07}">
      <text>
        <r>
          <rPr>
            <b/>
            <sz val="9"/>
            <color indexed="81"/>
            <rFont val="Tahoma"/>
            <family val="2"/>
          </rPr>
          <t>Cem Dener:</t>
        </r>
        <r>
          <rPr>
            <sz val="9"/>
            <color indexed="81"/>
            <rFont val="Tahoma"/>
            <family val="2"/>
          </rPr>
          <t xml:space="preserve">
National ID:
0: No National ID
1: National ID exists (optional or mandatory)
</t>
        </r>
      </text>
    </comment>
    <comment ref="AAU2" authorId="0" shapeId="0" xr:uid="{F96634A0-0FBF-43E0-8FB0-5B57674D252A}">
      <text>
        <r>
          <rPr>
            <b/>
            <sz val="9"/>
            <color indexed="81"/>
            <rFont val="Tahoma"/>
            <family val="2"/>
          </rPr>
          <t>Cem Dener:</t>
        </r>
        <r>
          <rPr>
            <sz val="9"/>
            <color indexed="81"/>
            <rFont val="Tahoma"/>
            <family val="2"/>
          </rPr>
          <t xml:space="preserve">
Digital ID:
0: No digital ID
1: Digital ID exists in different forms</t>
        </r>
      </text>
    </comment>
    <comment ref="AAV2" authorId="0" shapeId="0" xr:uid="{8FAE3873-A88F-44A7-BEA0-ED1843EF06B7}">
      <text>
        <r>
          <rPr>
            <b/>
            <sz val="9"/>
            <color rgb="FF000000"/>
            <rFont val="Tahoma"/>
            <family val="2"/>
          </rPr>
          <t>Cem Dener:</t>
        </r>
        <r>
          <rPr>
            <sz val="9"/>
            <color rgb="FF000000"/>
            <rFont val="Tahoma"/>
            <family val="2"/>
          </rPr>
          <t xml:space="preserve">
</t>
        </r>
        <r>
          <rPr>
            <sz val="9"/>
            <color rgb="FF000000"/>
            <rFont val="Tahoma"/>
            <family val="2"/>
          </rPr>
          <t xml:space="preserve">Digital Signature implementation status
</t>
        </r>
        <r>
          <rPr>
            <sz val="9"/>
            <color rgb="FF000000"/>
            <rFont val="Tahoma"/>
            <family val="2"/>
          </rPr>
          <t xml:space="preserve">0:  No Digital Signature
</t>
        </r>
        <r>
          <rPr>
            <sz val="9"/>
            <color rgb="FF000000"/>
            <rFont val="Tahoma"/>
            <family val="2"/>
          </rPr>
          <t xml:space="preserve">1:  Legislation approved; no Infrastructure yet (PKI, CA, etc.)
</t>
        </r>
        <r>
          <rPr>
            <sz val="9"/>
            <color rgb="FF000000"/>
            <rFont val="Tahoma"/>
            <family val="2"/>
          </rPr>
          <t xml:space="preserve">2:  Legislation and infrastructure in place
</t>
        </r>
        <r>
          <rPr>
            <sz val="9"/>
            <color rgb="FF000000"/>
            <rFont val="Tahoma"/>
            <family val="2"/>
          </rPr>
          <t xml:space="preserve">3:  Used in practice for e-Services
</t>
        </r>
      </text>
    </comment>
    <comment ref="AAW2" authorId="0" shapeId="0" xr:uid="{EC50ABF1-D191-4AAA-B7DC-90D2B952383E}">
      <text>
        <r>
          <rPr>
            <b/>
            <sz val="9"/>
            <color indexed="81"/>
            <rFont val="Tahoma"/>
            <family val="2"/>
          </rPr>
          <t>Cem Dener:</t>
        </r>
        <r>
          <rPr>
            <sz val="9"/>
            <color indexed="81"/>
            <rFont val="Tahoma"/>
            <family val="2"/>
          </rPr>
          <t xml:space="preserve">
Is there a government cybersecurity agency in place?
0= No
1= Planned / Establishment in progress
2= Yes (established and operational)</t>
        </r>
      </text>
    </comment>
    <comment ref="AAX2" authorId="0" shapeId="0" xr:uid="{6F9D2CE3-F65B-4A16-A4B7-2C81433E0E45}">
      <text>
        <r>
          <rPr>
            <b/>
            <sz val="9"/>
            <color indexed="81"/>
            <rFont val="Tahoma"/>
            <family val="2"/>
          </rPr>
          <t>Cem Dener:</t>
        </r>
        <r>
          <rPr>
            <sz val="9"/>
            <color indexed="81"/>
            <rFont val="Tahoma"/>
            <family val="2"/>
          </rPr>
          <t xml:space="preserve">
UNPAN eGov Human Capital Index (2020)
</t>
        </r>
      </text>
    </comment>
    <comment ref="AAY2" authorId="0" shapeId="0" xr:uid="{7E5D52A4-E2AC-49B6-A012-8E7115D4D23F}">
      <text>
        <r>
          <rPr>
            <b/>
            <sz val="9"/>
            <color indexed="81"/>
            <rFont val="Tahoma"/>
            <family val="2"/>
          </rPr>
          <t>Cem Dener:</t>
        </r>
        <r>
          <rPr>
            <sz val="9"/>
            <color indexed="81"/>
            <rFont val="Tahoma"/>
            <family val="2"/>
          </rPr>
          <t xml:space="preserve">
Is there a government policy/strategy to improve digital skills/data literacy of public employees?
0= No
1= Yes (planned/in porgress)
2= Yes (approved/in use)</t>
        </r>
      </text>
    </comment>
    <comment ref="AAZ2" authorId="0" shapeId="0" xr:uid="{BF754F32-0325-488C-B017-15E99523F260}">
      <text>
        <r>
          <rPr>
            <b/>
            <sz val="9"/>
            <color indexed="81"/>
            <rFont val="Tahoma"/>
            <family val="2"/>
          </rPr>
          <t>Cem Dener:</t>
        </r>
        <r>
          <rPr>
            <sz val="9"/>
            <color indexed="81"/>
            <rFont val="Tahoma"/>
            <family val="2"/>
          </rPr>
          <t xml:space="preserve">
Is there any program to improve digital skills/data literacy and innovation in public sector (cent/local gov)?
0= No
1= Yes</t>
        </r>
      </text>
    </comment>
    <comment ref="ABA2" authorId="0" shapeId="0" xr:uid="{D5560432-5D5E-4529-BD4E-2B10748A7930}">
      <text>
        <r>
          <rPr>
            <b/>
            <sz val="9"/>
            <color indexed="81"/>
            <rFont val="Tahoma"/>
            <family val="2"/>
          </rPr>
          <t>Cem Dener:</t>
        </r>
        <r>
          <rPr>
            <sz val="9"/>
            <color indexed="81"/>
            <rFont val="Tahoma"/>
            <family val="2"/>
          </rPr>
          <t xml:space="preserve">
Is there a gov entity focused on public sector innovation (innovation hubs, private sector investm, etc.)?
0= No
1= Yes (planned/in progress)
2= Yes (approved/in use)</t>
        </r>
      </text>
    </comment>
    <comment ref="AA3" authorId="0" shapeId="0" xr:uid="{BDD109CD-6EB7-40DF-99C1-BDC2763F3B0A}">
      <text>
        <r>
          <rPr>
            <b/>
            <sz val="9"/>
            <color indexed="81"/>
            <rFont val="Tahoma"/>
            <family val="2"/>
          </rPr>
          <t>Cem Dener:</t>
        </r>
        <r>
          <rPr>
            <sz val="9"/>
            <color indexed="81"/>
            <rFont val="Tahoma"/>
            <family val="2"/>
          </rPr>
          <t xml:space="preserve">
https://mcit.gov.af/sites/default/files/2018-12/ICT%20Sector%20Strategy%20-%20English%20final%20Singed.pdf</t>
        </r>
      </text>
    </comment>
    <comment ref="AB3" authorId="0" shapeId="0" xr:uid="{E5D28B1F-37FA-4BA9-89CB-8307BCB26C41}">
      <text>
        <r>
          <rPr>
            <b/>
            <sz val="9"/>
            <color indexed="81"/>
            <rFont val="Tahoma"/>
            <family val="2"/>
          </rPr>
          <t>Cem Dener:</t>
        </r>
        <r>
          <rPr>
            <sz val="9"/>
            <color indexed="81"/>
            <rFont val="Tahoma"/>
            <family val="2"/>
          </rPr>
          <t xml:space="preserve">
Latest eGov strategy approved in 2008.
Draft strategy prepared in 2011.</t>
        </r>
      </text>
    </comment>
    <comment ref="EN3" authorId="0" shapeId="0" xr:uid="{ECF7BA7C-EFF0-4D86-ABA4-59EAF17CF7DF}">
      <text>
        <r>
          <rPr>
            <b/>
            <sz val="9"/>
            <color indexed="81"/>
            <rFont val="Tahoma"/>
            <family val="2"/>
          </rPr>
          <t>Cem Dener:</t>
        </r>
        <r>
          <rPr>
            <sz val="9"/>
            <color indexed="81"/>
            <rFont val="Tahoma"/>
            <family val="2"/>
          </rPr>
          <t xml:space="preserve">
There is no PIMS yet. Ongoing projects are focused on strengthening capacity and developinf PIM framework.
</t>
        </r>
        <r>
          <rPr>
            <b/>
            <sz val="9"/>
            <color indexed="81"/>
            <rFont val="Tahoma"/>
            <family val="2"/>
          </rPr>
          <t>Cagla Giray:</t>
        </r>
        <r>
          <rPr>
            <sz val="9"/>
            <color indexed="81"/>
            <rFont val="Tahoma"/>
            <family val="2"/>
          </rPr>
          <t xml:space="preserve">
Objective #11: http://documents.worldbank.org/curated/en/811751531403657634/pdf/Afghanistan-Public-Private-Partnership-PAD-06082018.pdf</t>
        </r>
      </text>
    </comment>
    <comment ref="GN3" authorId="0" shapeId="0" xr:uid="{3719A82C-6AA0-43A7-952C-C2EA9A9D8941}">
      <text>
        <r>
          <rPr>
            <b/>
            <sz val="9"/>
            <color indexed="81"/>
            <rFont val="Tahoma"/>
            <family val="2"/>
          </rPr>
          <t>Cem Dener:</t>
        </r>
        <r>
          <rPr>
            <sz val="9"/>
            <color indexed="81"/>
            <rFont val="Tahoma"/>
            <family val="2"/>
          </rPr>
          <t xml:space="preserve">
https://mcit.gov.af/afghanistan-computer-emergency-response-team-achievements-and-activities-1397</t>
        </r>
      </text>
    </comment>
    <comment ref="JJ3" authorId="5" shapeId="0" xr:uid="{23FB8C17-EF37-49F9-A09B-ACC627E53B0F}">
      <text>
        <r>
          <rPr>
            <b/>
            <sz val="9"/>
            <color indexed="81"/>
            <rFont val="Tahoma"/>
            <family val="2"/>
          </rPr>
          <t>Love Ghunney:</t>
        </r>
        <r>
          <rPr>
            <sz val="9"/>
            <color indexed="81"/>
            <rFont val="Tahoma"/>
            <family val="2"/>
          </rPr>
          <t xml:space="preserve">
ICT strategy mentions that govt plans to improve the skills of govt employees.
</t>
        </r>
      </text>
    </comment>
    <comment ref="BK4" authorId="0" shapeId="0" xr:uid="{10252929-570B-4A67-B415-73E8FD825C6A}">
      <text>
        <r>
          <rPr>
            <b/>
            <sz val="9"/>
            <color indexed="81"/>
            <rFont val="Tahoma"/>
            <family val="2"/>
          </rPr>
          <t>Cem Dener:</t>
        </r>
        <r>
          <rPr>
            <sz val="9"/>
            <color indexed="81"/>
            <rFont val="Tahoma"/>
            <family val="2"/>
          </rPr>
          <t xml:space="preserve">
AMoFTS became fully operational in April 2010.</t>
        </r>
      </text>
    </comment>
    <comment ref="EQ4" authorId="0" shapeId="0" xr:uid="{63D604F9-A59F-4769-8CFD-BB28BB0F186C}">
      <text>
        <r>
          <rPr>
            <b/>
            <sz val="9"/>
            <color indexed="81"/>
            <rFont val="Tahoma"/>
            <family val="2"/>
          </rPr>
          <t>Cem Dener:</t>
        </r>
        <r>
          <rPr>
            <sz val="9"/>
            <color indexed="81"/>
            <rFont val="Tahoma"/>
            <family val="2"/>
          </rPr>
          <t xml:space="preserve">
MS SQL DB</t>
        </r>
      </text>
    </comment>
    <comment ref="GN4" authorId="0" shapeId="0" xr:uid="{A0756F8E-6B14-411B-9CB2-7AD269CDB67A}">
      <text>
        <r>
          <rPr>
            <b/>
            <sz val="9"/>
            <color indexed="81"/>
            <rFont val="Tahoma"/>
            <family val="2"/>
          </rPr>
          <t>Cem Dener:</t>
        </r>
        <r>
          <rPr>
            <sz val="9"/>
            <color indexed="81"/>
            <rFont val="Tahoma"/>
            <family val="2"/>
          </rPr>
          <t xml:space="preserve">
http://cyberalbania.al/</t>
        </r>
      </text>
    </comment>
    <comment ref="JE4" authorId="0" shapeId="0" xr:uid="{3E487919-43C1-44DF-AB91-C0FB7D0C8B88}">
      <text>
        <r>
          <rPr>
            <b/>
            <sz val="9"/>
            <color indexed="81"/>
            <rFont val="Tahoma"/>
            <family val="2"/>
          </rPr>
          <t>Cem Dener:</t>
        </r>
        <r>
          <rPr>
            <sz val="9"/>
            <color indexed="81"/>
            <rFont val="Tahoma"/>
            <family val="2"/>
          </rPr>
          <t xml:space="preserve">
AI Strategy is expected to be a part of new Digital Agenda 2021-2025 to be launched in 2021.</t>
        </r>
      </text>
    </comment>
    <comment ref="BK5" authorId="0" shapeId="0" xr:uid="{068AA0A3-E2E9-40D8-A6E6-089929A5B5A4}">
      <text>
        <r>
          <rPr>
            <b/>
            <sz val="9"/>
            <color rgb="FF000000"/>
            <rFont val="Tahoma"/>
            <family val="2"/>
          </rPr>
          <t>Cem Dener:</t>
        </r>
        <r>
          <rPr>
            <sz val="9"/>
            <color rgb="FF000000"/>
            <rFont val="Tahoma"/>
            <family val="2"/>
          </rPr>
          <t xml:space="preserve">
</t>
        </r>
        <r>
          <rPr>
            <sz val="9"/>
            <color rgb="FF000000"/>
            <rFont val="Tahoma"/>
            <family val="2"/>
          </rPr>
          <t>SIGBUD for Budget Preparation (2012)</t>
        </r>
      </text>
    </comment>
    <comment ref="JE5" authorId="0" shapeId="0" xr:uid="{33679E6E-790E-4F82-8375-EAA1486B1D2A}">
      <text>
        <r>
          <rPr>
            <b/>
            <sz val="9"/>
            <color indexed="81"/>
            <rFont val="Tahoma"/>
            <family val="2"/>
          </rPr>
          <t>Cem Dener:</t>
        </r>
        <r>
          <rPr>
            <sz val="9"/>
            <color indexed="81"/>
            <rFont val="Tahoma"/>
            <family val="2"/>
          </rPr>
          <t xml:space="preserve">
No AI strategy yet:
http://www.aps.dz/en/health-science-technology/32069-algeria-called-upon-to-develop-as-soon-as-possible-artificial-intelligence</t>
        </r>
      </text>
    </comment>
    <comment ref="JJ5" authorId="0" shapeId="0" xr:uid="{506ACFFA-40E6-413C-8891-43D1165AA7F0}">
      <text>
        <r>
          <rPr>
            <b/>
            <sz val="9"/>
            <color indexed="81"/>
            <rFont val="Tahoma"/>
            <family val="2"/>
          </rPr>
          <t>Cem Dener:</t>
        </r>
        <r>
          <rPr>
            <sz val="9"/>
            <color indexed="81"/>
            <rFont val="Tahoma"/>
            <family val="2"/>
          </rPr>
          <t xml:space="preserve">
National Strategy includes actions for development of digital skills in public sector</t>
        </r>
      </text>
    </comment>
    <comment ref="JM5" authorId="5" shapeId="0" xr:uid="{C45FB88C-0C39-4301-B0F1-E042AD23A474}">
      <text>
        <r>
          <rPr>
            <b/>
            <sz val="9"/>
            <color indexed="81"/>
            <rFont val="Tahoma"/>
            <family val="2"/>
          </rPr>
          <t>Love Ghunney:</t>
        </r>
        <r>
          <rPr>
            <sz val="9"/>
            <color indexed="81"/>
            <rFont val="Tahoma"/>
            <family val="2"/>
          </rPr>
          <t xml:space="preserve">
No government prog. Google launched "Maharat Min Google" prog- free dig skills prog in 2020.
</t>
        </r>
      </text>
    </comment>
    <comment ref="C6" authorId="0" shapeId="0" xr:uid="{BCDA8A5D-72E8-4792-849E-83FD012B49F0}">
      <text>
        <r>
          <rPr>
            <b/>
            <sz val="9"/>
            <color indexed="81"/>
            <rFont val="Tahoma"/>
            <family val="2"/>
          </rPr>
          <t>Cem Dener:</t>
        </r>
        <r>
          <rPr>
            <sz val="9"/>
            <color indexed="81"/>
            <rFont val="Tahoma"/>
            <family val="2"/>
          </rPr>
          <t xml:space="preserve">
ADO or AND</t>
        </r>
      </text>
    </comment>
    <comment ref="I6" authorId="0" shapeId="0" xr:uid="{E8584CBF-4986-4A5A-B573-8006DE5F47FB}">
      <text>
        <r>
          <rPr>
            <b/>
            <sz val="9"/>
            <color indexed="81"/>
            <rFont val="Tahoma"/>
            <family val="2"/>
          </rPr>
          <t>Cem Dener:</t>
        </r>
        <r>
          <rPr>
            <sz val="9"/>
            <color indexed="81"/>
            <rFont val="Tahoma"/>
            <family val="2"/>
          </rPr>
          <t xml:space="preserve">
GDP 2019</t>
        </r>
      </text>
    </comment>
    <comment ref="AA6" authorId="0" shapeId="0" xr:uid="{C9D2E14F-8DC7-439F-8319-0F034FFD027E}">
      <text>
        <r>
          <rPr>
            <b/>
            <sz val="9"/>
            <color indexed="81"/>
            <rFont val="Tahoma"/>
            <family val="2"/>
          </rPr>
          <t>Cem Dener:</t>
        </r>
        <r>
          <rPr>
            <sz val="9"/>
            <color indexed="81"/>
            <rFont val="Tahoma"/>
            <family val="2"/>
          </rPr>
          <t xml:space="preserve">
https://www.govern.ad/funcio-publica-i-simplificacio-de-l-administracio/item/6248-el-govern-aprova-dos-reglaments-per-regular-els-tramits-online</t>
        </r>
      </text>
    </comment>
    <comment ref="FC6" authorId="0" shapeId="0" xr:uid="{F295532E-A5EB-4B99-A093-D3EE7461E3FD}">
      <text>
        <r>
          <rPr>
            <b/>
            <sz val="9"/>
            <color indexed="81"/>
            <rFont val="Tahoma"/>
            <family val="2"/>
          </rPr>
          <t>Cem Dener:</t>
        </r>
        <r>
          <rPr>
            <sz val="9"/>
            <color indexed="81"/>
            <rFont val="Tahoma"/>
            <family val="2"/>
          </rPr>
          <t xml:space="preserve">
Andorra, Monaco, San Marino and the Vatican City have adopted the euro as their national currency, and may issue their own euro coins within certain limits. However, as they are not EU Member States, they are not part of the euro area.</t>
        </r>
      </text>
    </comment>
    <comment ref="GM6" authorId="6" shapeId="0" xr:uid="{050BE76F-E7B9-4AF3-9A5B-8BE253B66011}">
      <text>
        <r>
          <rPr>
            <b/>
            <sz val="10"/>
            <color rgb="FF000000"/>
            <rFont val="Tahoma"/>
            <family val="2"/>
          </rPr>
          <t xml:space="preserve">Fact sheet about Cybersecurity in Andorra: </t>
        </r>
        <r>
          <rPr>
            <sz val="10"/>
            <color rgb="FF000000"/>
            <rFont val="Calibri"/>
            <family val="2"/>
            <scheme val="minor"/>
          </rPr>
          <t>https://www.itu.int/en/ITU-D/Cybersecurity/Documents/Country_Profiles/Andorra.pdf</t>
        </r>
      </text>
    </comment>
    <comment ref="KW6" authorId="0" shapeId="0" xr:uid="{445E46E5-0D20-45DC-AE72-31D48BD29BB1}">
      <text>
        <r>
          <rPr>
            <b/>
            <sz val="9"/>
            <color indexed="81"/>
            <rFont val="Tahoma"/>
            <family val="2"/>
          </rPr>
          <t>Cem Dener:</t>
        </r>
        <r>
          <rPr>
            <sz val="9"/>
            <color indexed="81"/>
            <rFont val="Tahoma"/>
            <family val="2"/>
          </rPr>
          <t xml:space="preserve">
ADO or AND</t>
        </r>
      </text>
    </comment>
    <comment ref="NH6" authorId="0" shapeId="0" xr:uid="{41EAAECD-003B-44D8-B597-3D5D7506107D}">
      <text>
        <r>
          <rPr>
            <b/>
            <sz val="9"/>
            <color indexed="81"/>
            <rFont val="Tahoma"/>
            <family val="2"/>
          </rPr>
          <t>Cem Dener:</t>
        </r>
        <r>
          <rPr>
            <sz val="9"/>
            <color indexed="81"/>
            <rFont val="Tahoma"/>
            <family val="2"/>
          </rPr>
          <t xml:space="preserve">
ADO or AND</t>
        </r>
      </text>
    </comment>
    <comment ref="OE6" authorId="0" shapeId="0" xr:uid="{952FF72F-471A-4668-8845-6F95978CD663}">
      <text>
        <r>
          <rPr>
            <b/>
            <sz val="9"/>
            <color indexed="81"/>
            <rFont val="Tahoma"/>
            <family val="2"/>
          </rPr>
          <t>Cem Dener:</t>
        </r>
        <r>
          <rPr>
            <sz val="9"/>
            <color indexed="81"/>
            <rFont val="Tahoma"/>
            <family val="2"/>
          </rPr>
          <t xml:space="preserve">
ADO or AND</t>
        </r>
      </text>
    </comment>
    <comment ref="QI6" authorId="0" shapeId="0" xr:uid="{638DBF96-8D9C-4134-9ACD-57E2D0F8C627}">
      <text>
        <r>
          <rPr>
            <b/>
            <sz val="9"/>
            <color indexed="81"/>
            <rFont val="Tahoma"/>
            <family val="2"/>
          </rPr>
          <t>Cem Dener:</t>
        </r>
        <r>
          <rPr>
            <sz val="9"/>
            <color indexed="81"/>
            <rFont val="Tahoma"/>
            <family val="2"/>
          </rPr>
          <t xml:space="preserve">
ADO or AND</t>
        </r>
      </text>
    </comment>
    <comment ref="SN6" authorId="0" shapeId="0" xr:uid="{9B953B55-1F02-4B33-B032-93BCC766C424}">
      <text>
        <r>
          <rPr>
            <b/>
            <sz val="9"/>
            <color indexed="81"/>
            <rFont val="Tahoma"/>
            <family val="2"/>
          </rPr>
          <t>Cem Dener:</t>
        </r>
        <r>
          <rPr>
            <sz val="9"/>
            <color indexed="81"/>
            <rFont val="Tahoma"/>
            <family val="2"/>
          </rPr>
          <t xml:space="preserve">
ADO or AND</t>
        </r>
      </text>
    </comment>
    <comment ref="UM6" authorId="0" shapeId="0" xr:uid="{46F508B0-4631-4BFE-87E9-6ECB488FCE7F}">
      <text>
        <r>
          <rPr>
            <b/>
            <sz val="9"/>
            <color indexed="81"/>
            <rFont val="Tahoma"/>
            <family val="2"/>
          </rPr>
          <t>Cem Dener:</t>
        </r>
        <r>
          <rPr>
            <sz val="9"/>
            <color indexed="81"/>
            <rFont val="Tahoma"/>
            <family val="2"/>
          </rPr>
          <t xml:space="preserve">
ADO or AND</t>
        </r>
      </text>
    </comment>
    <comment ref="WL6" authorId="0" shapeId="0" xr:uid="{0738559E-4369-461B-96B1-62AFBA8BAD89}">
      <text>
        <r>
          <rPr>
            <b/>
            <sz val="9"/>
            <color indexed="81"/>
            <rFont val="Tahoma"/>
            <family val="2"/>
          </rPr>
          <t>Cem Dener:</t>
        </r>
        <r>
          <rPr>
            <sz val="9"/>
            <color indexed="81"/>
            <rFont val="Tahoma"/>
            <family val="2"/>
          </rPr>
          <t xml:space="preserve">
ADO or AND</t>
        </r>
      </text>
    </comment>
    <comment ref="YU6" authorId="0" shapeId="0" xr:uid="{0D042C30-7A7F-4170-8F9F-C421CDB1458D}">
      <text>
        <r>
          <rPr>
            <b/>
            <sz val="9"/>
            <color indexed="81"/>
            <rFont val="Tahoma"/>
            <family val="2"/>
          </rPr>
          <t>Cem Dener:</t>
        </r>
        <r>
          <rPr>
            <sz val="9"/>
            <color indexed="81"/>
            <rFont val="Tahoma"/>
            <family val="2"/>
          </rPr>
          <t xml:space="preserve">
ADO or AND</t>
        </r>
      </text>
    </comment>
    <comment ref="W7" authorId="0" shapeId="0" xr:uid="{BB423759-1D89-4BEB-8F2D-A72B51050E22}">
      <text>
        <r>
          <rPr>
            <b/>
            <sz val="9"/>
            <color indexed="81"/>
            <rFont val="Tahoma"/>
            <family val="2"/>
          </rPr>
          <t>Cem Dener:</t>
        </r>
        <r>
          <rPr>
            <sz val="9"/>
            <color indexed="81"/>
            <rFont val="Tahoma"/>
            <family val="2"/>
          </rPr>
          <t xml:space="preserve">
http://www.mtti.gov.ao/  </t>
        </r>
      </text>
    </comment>
    <comment ref="AB7" authorId="0" shapeId="0" xr:uid="{C6BDB53A-3FB3-4EE7-887C-5A2F429AB705}">
      <text>
        <r>
          <rPr>
            <b/>
            <sz val="9"/>
            <color indexed="81"/>
            <rFont val="Tahoma"/>
            <family val="2"/>
          </rPr>
          <t>Cem Dener:</t>
        </r>
        <r>
          <rPr>
            <sz val="9"/>
            <color indexed="81"/>
            <rFont val="Tahoma"/>
            <family val="2"/>
          </rPr>
          <t xml:space="preserve">
Latest approved ICT Strategy in 2011. A new Digital Transformation strategy has been proposed in 2019.</t>
        </r>
      </text>
    </comment>
    <comment ref="EO7" authorId="0" shapeId="0" xr:uid="{02728187-EFFB-4D78-B7C4-E05B73301B66}">
      <text>
        <r>
          <rPr>
            <b/>
            <sz val="9"/>
            <color indexed="81"/>
            <rFont val="Tahoma"/>
            <family val="2"/>
          </rPr>
          <t>Cem Dener:</t>
        </r>
        <r>
          <rPr>
            <sz val="9"/>
            <color indexed="81"/>
            <rFont val="Tahoma"/>
            <family val="2"/>
          </rPr>
          <t xml:space="preserve">
https://www.afdb.org/fileadmin/uploads/afdb/Documents/Project-and-Operations/Angola_-_Institutional_Capacity_Building_For_Poverty_Reduction_Project_-_Project_Completion_Report.pdf</t>
        </r>
      </text>
    </comment>
    <comment ref="JE7" authorId="0" shapeId="0" xr:uid="{F8932918-EC8A-4C58-B93B-449FF4F27718}">
      <text>
        <r>
          <rPr>
            <b/>
            <sz val="9"/>
            <color indexed="81"/>
            <rFont val="Tahoma"/>
            <family val="2"/>
          </rPr>
          <t>Cem Dener:</t>
        </r>
        <r>
          <rPr>
            <sz val="9"/>
            <color indexed="81"/>
            <rFont val="Tahoma"/>
            <family val="2"/>
          </rPr>
          <t xml:space="preserve">
AI Strategy is included in new Digital Transf strategy proposed in 2019</t>
        </r>
      </text>
    </comment>
    <comment ref="JG7" authorId="0" shapeId="0" xr:uid="{8501FB8A-CA9F-40A9-B6FA-B9371DAB1FE2}">
      <text>
        <r>
          <rPr>
            <b/>
            <sz val="9"/>
            <color indexed="81"/>
            <rFont val="Tahoma"/>
            <family val="2"/>
          </rPr>
          <t>Cem Dener:</t>
        </r>
        <r>
          <rPr>
            <sz val="9"/>
            <color indexed="81"/>
            <rFont val="Tahoma"/>
            <family val="2"/>
          </rPr>
          <t xml:space="preserve">
Proposed in 2019</t>
        </r>
      </text>
    </comment>
    <comment ref="JX7" authorId="0" shapeId="0" xr:uid="{9C4971C5-A3FA-45C0-8DC4-F23AA4A34004}">
      <text>
        <r>
          <rPr>
            <b/>
            <sz val="9"/>
            <color indexed="81"/>
            <rFont val="Tahoma"/>
            <family val="2"/>
          </rPr>
          <t>Cem Dener:</t>
        </r>
        <r>
          <rPr>
            <sz val="9"/>
            <color indexed="81"/>
            <rFont val="Tahoma"/>
            <family val="2"/>
          </rPr>
          <t xml:space="preserve">
No policy; recommends FOSS in its ICTs policy</t>
        </r>
      </text>
    </comment>
    <comment ref="AA8" authorId="0" shapeId="0" xr:uid="{59FAFC3F-05F0-42B8-938F-D2D6D28E35C3}">
      <text>
        <r>
          <rPr>
            <b/>
            <sz val="9"/>
            <color indexed="81"/>
            <rFont val="Tahoma"/>
            <family val="2"/>
          </rPr>
          <t>Cem Dener:</t>
        </r>
        <r>
          <rPr>
            <sz val="9"/>
            <color indexed="81"/>
            <rFont val="Tahoma"/>
            <family val="2"/>
          </rPr>
          <t xml:space="preserve">
https://www.bnamericas.com/en/news/spotlight-antigua-barbudas-quantum-leap-to-e-government</t>
        </r>
      </text>
    </comment>
    <comment ref="AB8" authorId="0" shapeId="0" xr:uid="{4A0868E7-18F5-46B6-92BD-55355BE812FC}">
      <text>
        <r>
          <rPr>
            <b/>
            <sz val="9"/>
            <color indexed="81"/>
            <rFont val="Tahoma"/>
            <family val="2"/>
          </rPr>
          <t>Cem Dener:</t>
        </r>
        <r>
          <rPr>
            <sz val="9"/>
            <color indexed="81"/>
            <rFont val="Tahoma"/>
            <family val="2"/>
          </rPr>
          <t xml:space="preserve">
eGov initiated in 2016. Telecommunications Law 2016 includes some clauses on e-gov services. Development of new e-Gov strategy in progress.</t>
        </r>
      </text>
    </comment>
    <comment ref="JX8" authorId="0" shapeId="0" xr:uid="{F309FB57-D037-466C-A50A-447A4DF818E0}">
      <text>
        <r>
          <rPr>
            <b/>
            <sz val="9"/>
            <color indexed="81"/>
            <rFont val="Tahoma"/>
            <family val="2"/>
          </rPr>
          <t>Cem Dener:</t>
        </r>
        <r>
          <rPr>
            <sz val="9"/>
            <color indexed="81"/>
            <rFont val="Tahoma"/>
            <family val="2"/>
          </rPr>
          <t xml:space="preserve">
No OSS policy. National ICT policy does not mention OSS specifically.
http://www.unesco.org/new/fileadmin/MULTIMEDIA/HQ/CI/CI/pdf/news/ifap_report.pdf</t>
        </r>
      </text>
    </comment>
    <comment ref="AC9" authorId="6" shapeId="0" xr:uid="{E25C37F6-4821-452D-B3A0-D97B503C13EA}">
      <text>
        <r>
          <rPr>
            <b/>
            <sz val="10"/>
            <color rgb="FF000000"/>
            <rFont val="Tahoma"/>
            <family val="2"/>
          </rPr>
          <t xml:space="preserve">Cagla Giray: </t>
        </r>
        <r>
          <rPr>
            <sz val="10"/>
            <color rgb="FF000000"/>
            <rFont val="Calibri"/>
            <family val="2"/>
          </rPr>
          <t>President Macri established an Under-secretariat of Digital Government and placed the then MoM (Ministry of Modernization) in the central coordination role of a whole-of-government modernisation framework. 
https://www.oecd.org/gov/digital-government/digital-government-review-argentina-key-findings-2018.pdf</t>
        </r>
      </text>
    </comment>
    <comment ref="BK9" authorId="0" shapeId="0" xr:uid="{C3F16D49-3572-4942-A36B-C925E3CA5588}">
      <text>
        <r>
          <rPr>
            <b/>
            <sz val="9"/>
            <color rgb="FF000000"/>
            <rFont val="Tahoma"/>
            <family val="2"/>
          </rPr>
          <t>Cem Dener:</t>
        </r>
        <r>
          <rPr>
            <sz val="9"/>
            <color rgb="FF000000"/>
            <rFont val="Tahoma"/>
            <family val="2"/>
          </rPr>
          <t xml:space="preserve">
</t>
        </r>
        <r>
          <rPr>
            <sz val="9"/>
            <color rgb="FF000000"/>
            <rFont val="Tahoma"/>
            <family val="2"/>
          </rPr>
          <t xml:space="preserve">The SIDIF-SLU system impl in 83 of 104 SAFs (56% of the national budget) (excluding the social security administration - ANSES).
</t>
        </r>
        <r>
          <rPr>
            <sz val="9"/>
            <color rgb="FF000000"/>
            <rFont val="Tahoma"/>
            <family val="2"/>
          </rPr>
          <t xml:space="preserve">Total number of users increased from 155 in 2002 to 5014 in 2006.
</t>
        </r>
        <r>
          <rPr>
            <sz val="9"/>
            <color rgb="FF000000"/>
            <rFont val="Tahoma"/>
            <family val="2"/>
          </rPr>
          <t>+ webSIDIF designed</t>
        </r>
      </text>
    </comment>
    <comment ref="EQ9" authorId="0" shapeId="0" xr:uid="{39BF8248-D53F-4BD9-8D16-E8969058AFB1}">
      <text>
        <r>
          <rPr>
            <b/>
            <sz val="9"/>
            <color indexed="81"/>
            <rFont val="Tahoma"/>
            <family val="2"/>
          </rPr>
          <t>Cem Dener:</t>
        </r>
        <r>
          <rPr>
            <sz val="9"/>
            <color indexed="81"/>
            <rFont val="Tahoma"/>
            <family val="2"/>
          </rPr>
          <t xml:space="preserve">
MS SQL DB</t>
        </r>
      </text>
    </comment>
    <comment ref="FP9" authorId="0" shapeId="0" xr:uid="{A745C4A6-1BC6-4C02-847B-FE940A0AACF8}">
      <text>
        <r>
          <rPr>
            <b/>
            <sz val="9"/>
            <color indexed="81"/>
            <rFont val="Tahoma"/>
            <family val="2"/>
          </rPr>
          <t>Cem Dener:</t>
        </r>
        <r>
          <rPr>
            <sz val="9"/>
            <color indexed="81"/>
            <rFont val="Tahoma"/>
            <family val="2"/>
          </rPr>
          <t xml:space="preserve">
https://www.argentina.gob.ar/aaip </t>
        </r>
      </text>
    </comment>
    <comment ref="GN9" authorId="0" shapeId="0" xr:uid="{046CA8A2-247A-4C44-9E7F-4C7B21560D8E}">
      <text>
        <r>
          <rPr>
            <b/>
            <sz val="9"/>
            <color indexed="81"/>
            <rFont val="Tahoma"/>
            <family val="2"/>
          </rPr>
          <t>Cem Dener:</t>
        </r>
        <r>
          <rPr>
            <sz val="9"/>
            <color indexed="81"/>
            <rFont val="Tahoma"/>
            <family val="2"/>
          </rPr>
          <t xml:space="preserve">
https://www.argentina.gob.ar/jefatura/innovacion-publica/direccion-nacional-ciberseguridad</t>
        </r>
      </text>
    </comment>
    <comment ref="JE9" authorId="7" shapeId="0" xr:uid="{92CBE173-8E80-4257-A784-E3F15365C66D}">
      <text>
        <r>
          <rPr>
            <b/>
            <sz val="9"/>
            <color indexed="81"/>
            <rFont val="Tahoma"/>
            <family val="2"/>
          </rPr>
          <t>Hubert Nii-Aponsah:</t>
        </r>
        <r>
          <rPr>
            <sz val="9"/>
            <color indexed="81"/>
            <rFont val="Tahoma"/>
            <family val="2"/>
          </rPr>
          <t xml:space="preserve">
While there is no drone strategy, the basic requirements for flying a drone can be found at: http://www.anac.gov.ar/anac/web/index.php/1/1736/noticias-y-novedades/requisitos-basicos-para-volar-un-dron-en-argentina</t>
        </r>
      </text>
    </comment>
    <comment ref="JF9" authorId="0" shapeId="0" xr:uid="{03EDF818-D215-4000-BDDC-1CB4C24E543D}">
      <text>
        <r>
          <rPr>
            <b/>
            <sz val="9"/>
            <color indexed="81"/>
            <rFont val="Tahoma"/>
            <family val="2"/>
          </rPr>
          <t>Cem Dener:</t>
        </r>
        <r>
          <rPr>
            <sz val="9"/>
            <color indexed="81"/>
            <rFont val="Tahoma"/>
            <family val="2"/>
          </rPr>
          <t xml:space="preserve">
https://uai.edu.ar/ciiti/2019/buenos-aires/downloads/B1/JA-Plan-Nacional-IA.pdf</t>
        </r>
      </text>
    </comment>
    <comment ref="JY9" authorId="0" shapeId="0" xr:uid="{91FB9198-6136-4A8E-8ACD-BD94CFBC0A91}">
      <text>
        <r>
          <rPr>
            <b/>
            <sz val="9"/>
            <color indexed="81"/>
            <rFont val="Tahoma"/>
            <family val="2"/>
          </rPr>
          <t>Cem Dener:</t>
        </r>
        <r>
          <rPr>
            <sz val="9"/>
            <color indexed="81"/>
            <rFont val="Tahoma"/>
            <family val="2"/>
          </rPr>
          <t xml:space="preserve">
https://www.cnet.com/news/argentina-considering-going-100-open-source/</t>
        </r>
      </text>
    </comment>
    <comment ref="AB10" authorId="0" shapeId="0" xr:uid="{485F0965-8043-4E4A-BF11-33A45142F586}">
      <text>
        <r>
          <rPr>
            <b/>
            <sz val="9"/>
            <color indexed="81"/>
            <rFont val="Tahoma"/>
            <family val="2"/>
          </rPr>
          <t>Cem Dener:</t>
        </r>
        <r>
          <rPr>
            <sz val="9"/>
            <color indexed="81"/>
            <rFont val="Tahoma"/>
            <family val="2"/>
          </rPr>
          <t xml:space="preserve">
Digital Agenda 2030 was prepared in 2018 but not approved in 2019. New Digital Strategy for 2020-2025 is being prepared in 2020.</t>
        </r>
      </text>
    </comment>
    <comment ref="JE10" authorId="0" shapeId="0" xr:uid="{1F5920F8-429A-46D3-9115-6D959E3142AD}">
      <text>
        <r>
          <rPr>
            <b/>
            <sz val="9"/>
            <color indexed="81"/>
            <rFont val="Tahoma"/>
            <family val="2"/>
          </rPr>
          <t>Cem Dener:</t>
        </r>
        <r>
          <rPr>
            <sz val="9"/>
            <color indexed="81"/>
            <rFont val="Tahoma"/>
            <family val="2"/>
          </rPr>
          <t xml:space="preserve">
AI is included as a priority area in 2019 draft strategy.</t>
        </r>
      </text>
    </comment>
    <comment ref="JJ10" authorId="0" shapeId="0" xr:uid="{45BB4808-1C2B-42B0-8A32-B57E87E6AF42}">
      <text>
        <r>
          <rPr>
            <b/>
            <sz val="9"/>
            <color indexed="81"/>
            <rFont val="Tahoma"/>
            <family val="2"/>
          </rPr>
          <t>Cem Dener:</t>
        </r>
        <r>
          <rPr>
            <sz val="9"/>
            <color indexed="81"/>
            <rFont val="Tahoma"/>
            <family val="2"/>
          </rPr>
          <t xml:space="preserve">
The Armenian Government is creating a Digitization Council for boosting the development of digital skills and the digitization of the public administration system and the economy.</t>
        </r>
      </text>
    </comment>
    <comment ref="BG11" authorId="0" shapeId="0" xr:uid="{7C9E2C4A-FB4B-4275-993C-F8AF03F4A3D2}">
      <text>
        <r>
          <rPr>
            <b/>
            <sz val="9"/>
            <color indexed="81"/>
            <rFont val="Tahoma"/>
            <family val="2"/>
          </rPr>
          <t>Cem Dener:</t>
        </r>
        <r>
          <rPr>
            <sz val="9"/>
            <color indexed="81"/>
            <rFont val="Tahoma"/>
            <family val="2"/>
          </rPr>
          <t xml:space="preserve">
New system is expected to be operational in 2015</t>
        </r>
      </text>
    </comment>
    <comment ref="FP11" authorId="0" shapeId="0" xr:uid="{48A879F0-8738-4C96-888C-5F291E9E9450}">
      <text>
        <r>
          <rPr>
            <b/>
            <sz val="9"/>
            <color indexed="81"/>
            <rFont val="Tahoma"/>
            <family val="2"/>
          </rPr>
          <t>Cem Dener:</t>
        </r>
        <r>
          <rPr>
            <sz val="9"/>
            <color indexed="81"/>
            <rFont val="Tahoma"/>
            <family val="2"/>
          </rPr>
          <t xml:space="preserve">
Relevant sites:
https://data.gov.au/
https://www.ands.org.au/
https://www.abs.gov.au/websitedbs/d3310114.nsf/home/statistical+data+integration+-+madip
https://www.datagovernanceaus.com.au/
https://www.naa.gov.au/</t>
        </r>
      </text>
    </comment>
    <comment ref="FV11" authorId="0" shapeId="0" xr:uid="{DF115C03-69CC-4C43-89D8-3AE0262607CE}">
      <text>
        <r>
          <rPr>
            <b/>
            <sz val="9"/>
            <color indexed="81"/>
            <rFont val="Tahoma"/>
            <family val="2"/>
          </rPr>
          <t>Cem Dener:</t>
        </r>
        <r>
          <rPr>
            <sz val="9"/>
            <color indexed="81"/>
            <rFont val="Tahoma"/>
            <family val="2"/>
          </rPr>
          <t xml:space="preserve">
Open-source Data Catalog:
https://magda.io/</t>
        </r>
      </text>
    </comment>
    <comment ref="GF11" authorId="0" shapeId="0" xr:uid="{1D03BF35-C8D1-43E1-ACCE-3705B43C6A20}">
      <text>
        <r>
          <rPr>
            <b/>
            <sz val="9"/>
            <color indexed="81"/>
            <rFont val="Tahoma"/>
            <family val="2"/>
          </rPr>
          <t>Cem Dener:</t>
        </r>
        <r>
          <rPr>
            <sz val="9"/>
            <color indexed="81"/>
            <rFont val="Tahoma"/>
            <family val="2"/>
          </rPr>
          <t xml:space="preserve">
NSW Gov Enterprise Architecture:
https://www.digital.nsw.gov.au/policy/enterprise-architecture</t>
        </r>
      </text>
    </comment>
    <comment ref="GN11" authorId="0" shapeId="0" xr:uid="{CA96EC3A-683A-43CB-80CC-76186BC36338}">
      <text>
        <r>
          <rPr>
            <b/>
            <sz val="9"/>
            <color indexed="81"/>
            <rFont val="Tahoma"/>
            <family val="2"/>
          </rPr>
          <t>Cem Dener:</t>
        </r>
        <r>
          <rPr>
            <sz val="9"/>
            <color indexed="81"/>
            <rFont val="Tahoma"/>
            <family val="2"/>
          </rPr>
          <t xml:space="preserve">
https://www.cyber.gov.au/</t>
        </r>
      </text>
    </comment>
    <comment ref="JE11" authorId="7" shapeId="0" xr:uid="{D2ECA384-9F0D-4B0F-94C7-36D7B0BB4C64}">
      <text>
        <r>
          <rPr>
            <b/>
            <sz val="9"/>
            <color indexed="81"/>
            <rFont val="Tahoma"/>
            <family val="2"/>
          </rPr>
          <t>Hubert Nii-Aponsah:</t>
        </r>
        <r>
          <rPr>
            <sz val="9"/>
            <color indexed="81"/>
            <rFont val="Tahoma"/>
            <family val="2"/>
          </rPr>
          <t xml:space="preserve">
There are also several plans geared towards other disruptive technologies including Blockchain and IoT. See:
https://www.aph.gov.au/DocumentStore.ashx?id=42d218a9-82ca-4085-b7d2-f33b02dadb02&amp;subId=561997
This is being undertaken through the National Innovation and Science Agenda. See: https://www.industry.gov.au/strategies-for-the-future/boosting-innovation-and-science</t>
        </r>
      </text>
    </comment>
    <comment ref="JF11" authorId="0" shapeId="0" xr:uid="{E0D709C2-87B2-4E85-B672-0DF4D2300117}">
      <text>
        <r>
          <rPr>
            <b/>
            <sz val="9"/>
            <color indexed="81"/>
            <rFont val="Tahoma"/>
            <family val="2"/>
          </rPr>
          <t>Cem Dener:</t>
        </r>
        <r>
          <rPr>
            <sz val="9"/>
            <color indexed="81"/>
            <rFont val="Tahoma"/>
            <family val="2"/>
          </rPr>
          <t xml:space="preserve">
https://www.oecd.ai/dashboards/policy-initiatives/2019-data-policyInitiatives-24385</t>
        </r>
      </text>
    </comment>
    <comment ref="JY11" authorId="0" shapeId="0" xr:uid="{C333A835-3EE4-4818-8452-AB3A3A5B7C4D}">
      <text>
        <r>
          <rPr>
            <b/>
            <sz val="9"/>
            <color indexed="81"/>
            <rFont val="Tahoma"/>
            <family val="2"/>
          </rPr>
          <t>Cem Dener:</t>
        </r>
        <r>
          <rPr>
            <sz val="9"/>
            <color indexed="81"/>
            <rFont val="Tahoma"/>
            <family val="2"/>
          </rPr>
          <t xml:space="preserve">
https://www.dta.gov.au/help-and-advice/digital-service-standard/digital-service-standard-criteria/8-make-source-code-open</t>
        </r>
      </text>
    </comment>
    <comment ref="AA12" authorId="0" shapeId="0" xr:uid="{5B5C5CCB-A68A-4DAB-98D1-D1B57ECC2A35}">
      <text>
        <r>
          <rPr>
            <b/>
            <sz val="9"/>
            <color indexed="81"/>
            <rFont val="Tahoma"/>
            <family val="2"/>
          </rPr>
          <t>Cem Dener:</t>
        </r>
        <r>
          <rPr>
            <sz val="9"/>
            <color indexed="81"/>
            <rFont val="Tahoma"/>
            <family val="2"/>
          </rPr>
          <t xml:space="preserve">
https://www.digitalroadmap.gv.at/</t>
        </r>
      </text>
    </comment>
    <comment ref="AB12" authorId="0" shapeId="0" xr:uid="{523158D7-6876-45C4-89DF-1630B26B1A73}">
      <text>
        <r>
          <rPr>
            <b/>
            <sz val="9"/>
            <color indexed="81"/>
            <rFont val="Tahoma"/>
            <family val="2"/>
          </rPr>
          <t>Cem Dener:</t>
        </r>
        <r>
          <rPr>
            <sz val="9"/>
            <color indexed="81"/>
            <rFont val="Tahoma"/>
            <family val="2"/>
          </rPr>
          <t xml:space="preserve">
Based on 2016 Digital Roadmap, a new strategy is being developed in 2019/2020.</t>
        </r>
      </text>
    </comment>
    <comment ref="AL12" authorId="0" shapeId="0" xr:uid="{14DFAE23-A101-4361-8CA1-1A63684841DC}">
      <text>
        <r>
          <rPr>
            <b/>
            <sz val="9"/>
            <color rgb="FF000000"/>
            <rFont val="Tahoma"/>
            <family val="2"/>
          </rPr>
          <t>Cem Dener:</t>
        </r>
        <r>
          <rPr>
            <sz val="9"/>
            <color rgb="FF000000"/>
            <rFont val="Tahoma"/>
            <family val="2"/>
          </rPr>
          <t xml:space="preserve">
</t>
        </r>
        <r>
          <rPr>
            <sz val="9"/>
            <color rgb="FF000000"/>
            <rFont val="Tahoma"/>
            <family val="2"/>
          </rPr>
          <t>https://www.public.io/vienna-top-10-govtech-startups/</t>
        </r>
      </text>
    </comment>
    <comment ref="ER12" authorId="0" shapeId="0" xr:uid="{29F6F3E4-1032-4804-9BDC-9649FF964A8C}">
      <text>
        <r>
          <rPr>
            <b/>
            <sz val="9"/>
            <color indexed="81"/>
            <rFont val="Tahoma"/>
            <family val="2"/>
          </rPr>
          <t>Cem Dener:</t>
        </r>
        <r>
          <rPr>
            <sz val="9"/>
            <color indexed="81"/>
            <rFont val="Tahoma"/>
            <family val="2"/>
          </rPr>
          <t xml:space="preserve">
https://www.projektdatenbank-oerok.at/
https://www.oerok-atlas.at/</t>
        </r>
      </text>
    </comment>
    <comment ref="GP12" authorId="0" shapeId="0" xr:uid="{7EDDD28A-2A94-439B-A52A-BA05C3A2D275}">
      <text>
        <r>
          <rPr>
            <b/>
            <sz val="9"/>
            <color indexed="81"/>
            <rFont val="Tahoma"/>
            <family val="2"/>
          </rPr>
          <t>Cem Dener:</t>
        </r>
        <r>
          <rPr>
            <sz val="9"/>
            <color indexed="81"/>
            <rFont val="Tahoma"/>
            <family val="2"/>
          </rPr>
          <t xml:space="preserve">
https://www.help.gv.at/Portal.Node/hlpd/public/en</t>
        </r>
      </text>
    </comment>
    <comment ref="JV12" authorId="0" shapeId="0" xr:uid="{EF39E4A9-91B1-4313-B3EA-BCCA51D9C271}">
      <text>
        <r>
          <rPr>
            <b/>
            <sz val="9"/>
            <color indexed="81"/>
            <rFont val="Tahoma"/>
            <family val="2"/>
          </rPr>
          <t>Cem Dener:</t>
        </r>
        <r>
          <rPr>
            <sz val="9"/>
            <color indexed="81"/>
            <rFont val="Tahoma"/>
            <family val="2"/>
          </rPr>
          <t xml:space="preserve">
https://www.bmdw.gv.at/en/Topics/Digitalisation/Strategy.html</t>
        </r>
      </text>
    </comment>
    <comment ref="JY12" authorId="0" shapeId="0" xr:uid="{5708555A-45E1-4F4C-BD06-19A3275376C6}">
      <text>
        <r>
          <rPr>
            <b/>
            <sz val="9"/>
            <color indexed="81"/>
            <rFont val="Tahoma"/>
            <family val="2"/>
          </rPr>
          <t>Cem Dener:</t>
        </r>
        <r>
          <rPr>
            <sz val="9"/>
            <color indexed="81"/>
            <rFont val="Tahoma"/>
            <family val="2"/>
          </rPr>
          <t xml:space="preserve">
https://www.egiz.gv.at/en/schwerpunkte</t>
        </r>
      </text>
    </comment>
    <comment ref="BK13" authorId="0" shapeId="0" xr:uid="{516A8438-93D8-4827-B263-DAE47315EF1C}">
      <text>
        <r>
          <rPr>
            <b/>
            <sz val="9"/>
            <color indexed="81"/>
            <rFont val="Tahoma"/>
            <family val="2"/>
          </rPr>
          <t>Cem Dener:</t>
        </r>
        <r>
          <rPr>
            <sz val="9"/>
            <color indexed="81"/>
            <rFont val="Tahoma"/>
            <family val="2"/>
          </rPr>
          <t xml:space="preserve">
USAID funded the ASW development (SAP), managed by a system integrator (Carana, US)
+
WB funded the development of IT infrastructure (RISK, Aze)</t>
        </r>
      </text>
    </comment>
    <comment ref="FZ13" authorId="0" shapeId="0" xr:uid="{6747402F-EB9F-4152-8F6A-F5A0113F031A}">
      <text>
        <r>
          <rPr>
            <b/>
            <sz val="9"/>
            <color indexed="81"/>
            <rFont val="Tahoma"/>
            <family val="2"/>
          </rPr>
          <t>Cem Dener:</t>
        </r>
        <r>
          <rPr>
            <sz val="9"/>
            <color indexed="81"/>
            <rFont val="Tahoma"/>
            <family val="2"/>
          </rPr>
          <t xml:space="preserve">
Initiated in 2019</t>
        </r>
      </text>
    </comment>
    <comment ref="HI13" authorId="6" shapeId="0" xr:uid="{EB855A6D-4698-4413-A779-1E41772807C4}">
      <text>
        <r>
          <rPr>
            <sz val="10"/>
            <color rgb="FF000000"/>
            <rFont val="Tahoma"/>
            <family val="2"/>
          </rPr>
          <t xml:space="preserve">Per </t>
        </r>
        <r>
          <rPr>
            <sz val="10"/>
            <color rgb="FF000000"/>
            <rFont val="Calibri"/>
            <family val="2"/>
            <scheme val="minor"/>
          </rPr>
          <t>https://www.dataguidance.com/notes/azerbaijan-data-protection-overview</t>
        </r>
      </text>
    </comment>
    <comment ref="JE13" authorId="0" shapeId="0" xr:uid="{7B76F2C4-6632-44D4-8890-9DC117068939}">
      <text>
        <r>
          <rPr>
            <b/>
            <sz val="9"/>
            <color indexed="81"/>
            <rFont val="Tahoma"/>
            <family val="2"/>
          </rPr>
          <t>Cem Dener:</t>
        </r>
        <r>
          <rPr>
            <sz val="9"/>
            <color indexed="81"/>
            <rFont val="Tahoma"/>
            <family val="2"/>
          </rPr>
          <t xml:space="preserve">
Draft strategy to be prepared</t>
        </r>
      </text>
    </comment>
    <comment ref="JJ13" authorId="5" shapeId="0" xr:uid="{7A58DD25-3C54-441F-BCC6-F028C33A3A4C}">
      <text>
        <r>
          <rPr>
            <b/>
            <sz val="9"/>
            <color indexed="81"/>
            <rFont val="Tahoma"/>
            <family val="2"/>
          </rPr>
          <t>Love Ghunney:</t>
        </r>
        <r>
          <rPr>
            <sz val="9"/>
            <color indexed="81"/>
            <rFont val="Tahoma"/>
            <family val="2"/>
          </rPr>
          <t xml:space="preserve">
Assistance on digital skills (includign public sector) as a part of EU4Digital project. 
Also, National Strategy includes actions for expanding training to increase ICT skills of the population</t>
        </r>
      </text>
    </comment>
    <comment ref="JK13" authorId="0" shapeId="0" xr:uid="{F5B41E61-11A9-4D4F-AF91-C8615B24C64E}">
      <text>
        <r>
          <rPr>
            <b/>
            <sz val="9"/>
            <color indexed="81"/>
            <rFont val="Tahoma"/>
            <family val="2"/>
          </rPr>
          <t>Cem Dener:</t>
        </r>
        <r>
          <rPr>
            <sz val="9"/>
            <color indexed="81"/>
            <rFont val="Tahoma"/>
            <family val="2"/>
          </rPr>
          <t xml:space="preserve">
https://president.az/articles/11312</t>
        </r>
      </text>
    </comment>
    <comment ref="E14" authorId="0" shapeId="0" xr:uid="{7AA2439B-23BB-412E-B925-707094EE5D6F}">
      <text>
        <r>
          <rPr>
            <b/>
            <sz val="9"/>
            <color indexed="81"/>
            <rFont val="Tahoma"/>
            <family val="2"/>
          </rPr>
          <t>Cem Dener:</t>
        </r>
        <r>
          <rPr>
            <sz val="9"/>
            <color indexed="81"/>
            <rFont val="Tahoma"/>
            <family val="2"/>
          </rPr>
          <t xml:space="preserve">
The Bahamas</t>
        </r>
      </text>
    </comment>
    <comment ref="AB14" authorId="0" shapeId="0" xr:uid="{2C3C86A7-A96D-4D53-A7FE-E9AD8BF83754}">
      <text>
        <r>
          <rPr>
            <b/>
            <sz val="9"/>
            <color indexed="81"/>
            <rFont val="Tahoma"/>
            <family val="2"/>
          </rPr>
          <t>Cem Dener:</t>
        </r>
        <r>
          <rPr>
            <sz val="9"/>
            <color indexed="81"/>
            <rFont val="Tahoma"/>
            <family val="2"/>
          </rPr>
          <t xml:space="preserve">
New IADB project launched in 2019 includes support for digital transfomation strategy and implementation</t>
        </r>
      </text>
    </comment>
    <comment ref="BK14" authorId="0" shapeId="0" xr:uid="{B5FA6EC7-27FE-4434-B884-0A8FCA48E681}">
      <text>
        <r>
          <rPr>
            <b/>
            <sz val="9"/>
            <color indexed="81"/>
            <rFont val="Tahoma"/>
            <family val="2"/>
          </rPr>
          <t>Cem Dener:</t>
        </r>
        <r>
          <rPr>
            <sz val="9"/>
            <color indexed="81"/>
            <rFont val="Tahoma"/>
            <family val="2"/>
          </rPr>
          <t xml:space="preserve">
IDB project (Apr 2014) would be initiated to support IFMIS development.
No progress reported.</t>
        </r>
      </text>
    </comment>
    <comment ref="FZ14" authorId="0" shapeId="0" xr:uid="{4D4E73EA-3C5D-4670-8EBB-C30DDEB6BD66}">
      <text>
        <r>
          <rPr>
            <b/>
            <sz val="9"/>
            <color indexed="81"/>
            <rFont val="Tahoma"/>
            <family val="2"/>
          </rPr>
          <t>Cem Dener:</t>
        </r>
        <r>
          <rPr>
            <sz val="9"/>
            <color indexed="81"/>
            <rFont val="Tahoma"/>
            <family val="2"/>
          </rPr>
          <t xml:space="preserve">
Initiated in 2019</t>
        </r>
      </text>
    </comment>
    <comment ref="AB15" authorId="0" shapeId="0" xr:uid="{02885A46-885B-45F8-9E03-4E7C291200F4}">
      <text>
        <r>
          <rPr>
            <b/>
            <sz val="9"/>
            <color indexed="81"/>
            <rFont val="Tahoma"/>
            <family val="2"/>
          </rPr>
          <t>Cem Dener:</t>
        </r>
        <r>
          <rPr>
            <sz val="9"/>
            <color indexed="81"/>
            <rFont val="Tahoma"/>
            <family val="2"/>
          </rPr>
          <t xml:space="preserve">
2012-2016 National e-Gov Strategy exists. A new strategy is being prepared in 2020.</t>
        </r>
      </text>
    </comment>
    <comment ref="ER15" authorId="0" shapeId="0" xr:uid="{C8FA7B4E-AC66-4D57-8032-547EEC62BC45}">
      <text>
        <r>
          <rPr>
            <b/>
            <sz val="9"/>
            <color indexed="81"/>
            <rFont val="Tahoma"/>
            <family val="2"/>
          </rPr>
          <t>Cem Dener:</t>
        </r>
        <r>
          <rPr>
            <sz val="9"/>
            <color indexed="81"/>
            <rFont val="Tahoma"/>
            <family val="2"/>
          </rPr>
          <t xml:space="preserve">
https://www.works.gov.bh/English/ourstrategy/Documents/Fourth%20Industrial%20Revolution/Summary%20of%20Enterprise%20Asset%20Management%20System.pdf</t>
        </r>
      </text>
    </comment>
    <comment ref="FZ15" authorId="0" shapeId="0" xr:uid="{AE763035-58B0-490C-A702-33151EF47FC9}">
      <text>
        <r>
          <rPr>
            <b/>
            <sz val="9"/>
            <color indexed="81"/>
            <rFont val="Tahoma"/>
            <family val="2"/>
          </rPr>
          <t>Cem Dener:</t>
        </r>
        <r>
          <rPr>
            <sz val="9"/>
            <color indexed="81"/>
            <rFont val="Tahoma"/>
            <family val="2"/>
          </rPr>
          <t xml:space="preserve">
Initiated in 2019</t>
        </r>
      </text>
    </comment>
    <comment ref="GA15" authorId="0" shapeId="0" xr:uid="{8915297E-CEEF-4F3A-A628-C5AE44AB8386}">
      <text>
        <r>
          <rPr>
            <b/>
            <sz val="9"/>
            <color indexed="81"/>
            <rFont val="Tahoma"/>
            <family val="2"/>
          </rPr>
          <t>Cem Dener:</t>
        </r>
        <r>
          <rPr>
            <sz val="9"/>
            <color indexed="81"/>
            <rFont val="Tahoma"/>
            <family val="2"/>
          </rPr>
          <t xml:space="preserve">
Gov is using AWS since 2019</t>
        </r>
      </text>
    </comment>
    <comment ref="JE15" authorId="0" shapeId="0" xr:uid="{24264BBB-FBE7-47C8-AF84-B92A020C5F1D}">
      <text>
        <r>
          <rPr>
            <b/>
            <sz val="9"/>
            <color indexed="81"/>
            <rFont val="Tahoma"/>
            <family val="2"/>
          </rPr>
          <t>Cem Dener:</t>
        </r>
        <r>
          <rPr>
            <sz val="9"/>
            <color indexed="81"/>
            <rFont val="Tahoma"/>
            <family val="2"/>
          </rPr>
          <t xml:space="preserve">
IGA Strategy includes AI and Blockchain as priorities</t>
        </r>
      </text>
    </comment>
    <comment ref="JF15" authorId="0" shapeId="0" xr:uid="{1C739EB6-2164-4982-A615-C454D19E6711}">
      <text>
        <r>
          <rPr>
            <b/>
            <sz val="9"/>
            <color indexed="81"/>
            <rFont val="Tahoma"/>
            <family val="2"/>
          </rPr>
          <t>Cem Dener:</t>
        </r>
        <r>
          <rPr>
            <sz val="9"/>
            <color indexed="81"/>
            <rFont val="Tahoma"/>
            <family val="2"/>
          </rPr>
          <t xml:space="preserve">
https://www.bahrain.bh/tech</t>
        </r>
      </text>
    </comment>
    <comment ref="AA16" authorId="0" shapeId="0" xr:uid="{986303D0-1018-4E10-B432-B5E3A5F47A7D}">
      <text>
        <r>
          <rPr>
            <b/>
            <sz val="9"/>
            <color indexed="81"/>
            <rFont val="Tahoma"/>
            <family val="2"/>
          </rPr>
          <t>Cem Dener:</t>
        </r>
        <r>
          <rPr>
            <sz val="9"/>
            <color indexed="81"/>
            <rFont val="Tahoma"/>
            <family val="2"/>
          </rPr>
          <t xml:space="preserve">
http://www.bcc.gov.bd/
https://a2i.gov.bd/wp-content/uploads/2017/11/4-Strategy_Digital_Bangladesh_2011.pdf
http://doict.gov.bd/site/view/policies/-</t>
        </r>
      </text>
    </comment>
    <comment ref="AB16" authorId="0" shapeId="0" xr:uid="{E28C25B7-FEE9-4F6E-8BE0-F975735E2C3A}">
      <text>
        <r>
          <rPr>
            <b/>
            <sz val="9"/>
            <color indexed="81"/>
            <rFont val="Tahoma"/>
            <family val="2"/>
          </rPr>
          <t>Cem Dener:</t>
        </r>
        <r>
          <rPr>
            <sz val="9"/>
            <color indexed="81"/>
            <rFont val="Tahoma"/>
            <family val="2"/>
          </rPr>
          <t xml:space="preserve">
National ICT Policy was approved in 2015. Latest ICT Policy in 2018.
2011 Digital Bangladesh action plan was developed earlier.</t>
        </r>
      </text>
    </comment>
    <comment ref="BK16" authorId="0" shapeId="0" xr:uid="{5C2348B5-1FC5-40B7-BE57-D90A00249959}">
      <text>
        <r>
          <rPr>
            <b/>
            <sz val="9"/>
            <color indexed="81"/>
            <rFont val="Tahoma"/>
            <family val="2"/>
          </rPr>
          <t>Cem Dener:</t>
        </r>
        <r>
          <rPr>
            <sz val="9"/>
            <color indexed="81"/>
            <rFont val="Tahoma"/>
            <family val="2"/>
          </rPr>
          <t xml:space="preserve">
Based on MS SQL</t>
        </r>
      </text>
    </comment>
    <comment ref="GN16" authorId="0" shapeId="0" xr:uid="{A5FDBCBC-308A-41F3-9C06-506B16284947}">
      <text>
        <r>
          <rPr>
            <b/>
            <sz val="9"/>
            <color indexed="81"/>
            <rFont val="Tahoma"/>
            <family val="2"/>
          </rPr>
          <t>Cem Dener:</t>
        </r>
        <r>
          <rPr>
            <sz val="9"/>
            <color indexed="81"/>
            <rFont val="Tahoma"/>
            <family val="2"/>
          </rPr>
          <t xml:space="preserve">
http://www.bdcert.org/</t>
        </r>
      </text>
    </comment>
    <comment ref="JF16" authorId="0" shapeId="0" xr:uid="{5A484172-231D-4B72-A765-B2D9823B43C5}">
      <text>
        <r>
          <rPr>
            <b/>
            <sz val="9"/>
            <color indexed="81"/>
            <rFont val="Tahoma"/>
            <family val="2"/>
          </rPr>
          <t>Cem Dener:</t>
        </r>
        <r>
          <rPr>
            <sz val="9"/>
            <color indexed="81"/>
            <rFont val="Tahoma"/>
            <family val="2"/>
          </rPr>
          <t xml:space="preserve">
http://www.bcc.gov.bd/</t>
        </r>
      </text>
    </comment>
    <comment ref="JG16" authorId="0" shapeId="0" xr:uid="{FB5606EF-C918-400E-81DC-615821340673}">
      <text>
        <r>
          <rPr>
            <b/>
            <sz val="9"/>
            <color indexed="81"/>
            <rFont val="Tahoma"/>
            <family val="2"/>
          </rPr>
          <t>Cem Dener:</t>
        </r>
        <r>
          <rPr>
            <sz val="9"/>
            <color indexed="81"/>
            <rFont val="Tahoma"/>
            <family val="2"/>
          </rPr>
          <t xml:space="preserve">
2020: National AI Strategy
2020: National Blockchain Strategy
2020: National IoT Strategy
2020: National Strategy for Robotics</t>
        </r>
      </text>
    </comment>
    <comment ref="JJ16" authorId="0" shapeId="0" xr:uid="{508138B9-7285-4938-9981-D169C7CA3719}">
      <text>
        <r>
          <rPr>
            <b/>
            <sz val="9"/>
            <color indexed="81"/>
            <rFont val="Tahoma"/>
            <family val="2"/>
          </rPr>
          <t>Cem Dener:</t>
        </r>
        <r>
          <rPr>
            <sz val="9"/>
            <color indexed="81"/>
            <rFont val="Tahoma"/>
            <family val="2"/>
          </rPr>
          <t xml:space="preserve">
Includes skills development and innovation in PS</t>
        </r>
      </text>
    </comment>
    <comment ref="JK16" authorId="0" shapeId="0" xr:uid="{33DE2BE4-8493-43F4-8DF8-DC68B20AB0F8}">
      <text>
        <r>
          <rPr>
            <b/>
            <sz val="9"/>
            <color indexed="81"/>
            <rFont val="Tahoma"/>
            <family val="2"/>
          </rPr>
          <t>Cem Dener:</t>
        </r>
        <r>
          <rPr>
            <sz val="9"/>
            <color indexed="81"/>
            <rFont val="Tahoma"/>
            <family val="2"/>
          </rPr>
          <t xml:space="preserve">
http://doict.gov.bd/site/view/policies/-</t>
        </r>
      </text>
    </comment>
    <comment ref="JQ16" authorId="0" shapeId="0" xr:uid="{F8AECD75-5C18-4197-993A-BD9F355D90ED}">
      <text>
        <r>
          <rPr>
            <b/>
            <sz val="9"/>
            <color indexed="81"/>
            <rFont val="Tahoma"/>
            <family val="2"/>
          </rPr>
          <t xml:space="preserve">Cem Dener:
</t>
        </r>
        <r>
          <rPr>
            <sz val="9"/>
            <color indexed="81"/>
            <rFont val="Tahoma"/>
            <family val="2"/>
          </rPr>
          <t xml:space="preserve">Also:
http://bkiict.bcc.gov.bd/page/about  </t>
        </r>
      </text>
    </comment>
    <comment ref="JX16" authorId="0" shapeId="0" xr:uid="{D9626DA6-D085-4BAE-B6DF-F7FC47362A9B}">
      <text>
        <r>
          <rPr>
            <b/>
            <sz val="9"/>
            <color indexed="81"/>
            <rFont val="Tahoma"/>
            <family val="2"/>
          </rPr>
          <t>Cem Dener:</t>
        </r>
        <r>
          <rPr>
            <sz val="9"/>
            <color indexed="81"/>
            <rFont val="Tahoma"/>
            <family val="2"/>
          </rPr>
          <t xml:space="preserve">
No policy; There are some applications based on OSS</t>
        </r>
      </text>
    </comment>
    <comment ref="AA17" authorId="0" shapeId="0" xr:uid="{055EE744-2B2B-48C8-83E3-CB899B83B975}">
      <text>
        <r>
          <rPr>
            <b/>
            <sz val="9"/>
            <color indexed="81"/>
            <rFont val="Tahoma"/>
            <family val="2"/>
          </rPr>
          <t>Cem Dener:</t>
        </r>
        <r>
          <rPr>
            <sz val="9"/>
            <color indexed="81"/>
            <rFont val="Tahoma"/>
            <family val="2"/>
          </rPr>
          <t xml:space="preserve">
2006 e-Gov strategy:
https://www.barbadosparliament.com/htmlarea/uploaded/File/Resolutions/Resolution_E_Government_Strategy_2006.pdf</t>
        </r>
      </text>
    </comment>
    <comment ref="AB17" authorId="0" shapeId="0" xr:uid="{00ABFFD8-397F-4405-BEB5-318F0A42C1E0}">
      <text>
        <r>
          <rPr>
            <b/>
            <sz val="9"/>
            <color indexed="81"/>
            <rFont val="Tahoma"/>
            <family val="2"/>
          </rPr>
          <t>Cem Dener:</t>
        </r>
        <r>
          <rPr>
            <sz val="9"/>
            <color indexed="81"/>
            <rFont val="Tahoma"/>
            <family val="2"/>
          </rPr>
          <t xml:space="preserve">
First e-Gov Strategy was approved in 2006. Several attempts did not produce a new strategy since then.
Preparation of new e-Gov/ICT Strategy was initiated in 2019.</t>
        </r>
      </text>
    </comment>
    <comment ref="ER17" authorId="0" shapeId="0" xr:uid="{667D64D4-0CAD-4009-A285-5109ECA13393}">
      <text>
        <r>
          <rPr>
            <b/>
            <sz val="9"/>
            <color indexed="81"/>
            <rFont val="Tahoma"/>
            <family val="2"/>
          </rPr>
          <t>Cem Dener:</t>
        </r>
        <r>
          <rPr>
            <sz val="9"/>
            <color indexed="81"/>
            <rFont val="Tahoma"/>
            <family val="2"/>
          </rPr>
          <t xml:space="preserve">
https://www.cepal.org/en/publications/5613-national-public-investment-systems-barbados-guyana-jamaica-and-trinidad-and-tabago</t>
        </r>
      </text>
    </comment>
    <comment ref="HI17" authorId="0" shapeId="0" xr:uid="{50403910-6E9A-4A83-B016-BCD8D7CEE1B2}">
      <text>
        <r>
          <rPr>
            <b/>
            <sz val="9"/>
            <color indexed="81"/>
            <rFont val="Tahoma"/>
            <family val="2"/>
          </rPr>
          <t>Cem Dener:</t>
        </r>
        <r>
          <rPr>
            <sz val="9"/>
            <color indexed="81"/>
            <rFont val="Tahoma"/>
            <family val="2"/>
          </rPr>
          <t xml:space="preserve">
Not established yet</t>
        </r>
      </text>
    </comment>
    <comment ref="HJ17" authorId="0" shapeId="0" xr:uid="{D7B8BDDF-24F6-48DE-9235-CF57049BF10F}">
      <text>
        <r>
          <rPr>
            <b/>
            <sz val="9"/>
            <color indexed="81"/>
            <rFont val="Tahoma"/>
            <family val="2"/>
          </rPr>
          <t>Cem Dener:</t>
        </r>
        <r>
          <rPr>
            <sz val="9"/>
            <color indexed="81"/>
            <rFont val="Tahoma"/>
            <family val="2"/>
          </rPr>
          <t xml:space="preserve">
https://www.barbadosparliament.com/uploads/bill_resolution/7b81b59260896178b5aa976fdb87bfee.pdf</t>
        </r>
      </text>
    </comment>
    <comment ref="HM17" authorId="0" shapeId="0" xr:uid="{43D1BF48-7761-43AF-B847-BCB75B381956}">
      <text>
        <r>
          <rPr>
            <b/>
            <sz val="9"/>
            <color indexed="81"/>
            <rFont val="Tahoma"/>
            <family val="2"/>
          </rPr>
          <t>Cem Dener:</t>
        </r>
        <r>
          <rPr>
            <sz val="9"/>
            <color indexed="81"/>
            <rFont val="Tahoma"/>
            <family val="2"/>
          </rPr>
          <t xml:space="preserve">
Freedom of Information in Cosntitution;
RFT Law in Draft (2008):
http://www.humanrightsinitiative.org/programs/ai/rti/international/laws_papers/barbados/barbados_foi_act_2008.pdf </t>
        </r>
      </text>
    </comment>
    <comment ref="JX17" authorId="0" shapeId="0" xr:uid="{F37F3E39-60C5-4A64-95F7-631BBAF3A34E}">
      <text>
        <r>
          <rPr>
            <b/>
            <sz val="9"/>
            <color indexed="81"/>
            <rFont val="Tahoma"/>
            <family val="2"/>
          </rPr>
          <t>Cem Dener:</t>
        </r>
        <r>
          <rPr>
            <sz val="9"/>
            <color indexed="81"/>
            <rFont val="Tahoma"/>
            <family val="2"/>
          </rPr>
          <t xml:space="preserve">
National ICT Strategic Plan of Barbados
2010-2015 mentions
that FOSS should be used in addition to
proprietary software. </t>
        </r>
      </text>
    </comment>
    <comment ref="AA18" authorId="0" shapeId="0" xr:uid="{0BA10D6D-F21C-4B2C-A83C-3F719ADEF348}">
      <text>
        <r>
          <rPr>
            <b/>
            <sz val="9"/>
            <color indexed="81"/>
            <rFont val="Tahoma"/>
            <family val="2"/>
          </rPr>
          <t>Cem Dener:</t>
        </r>
        <r>
          <rPr>
            <sz val="9"/>
            <color indexed="81"/>
            <rFont val="Tahoma"/>
            <family val="2"/>
          </rPr>
          <t xml:space="preserve">
https://www.mpt.gov.by/en/news/08-02-2017-1630</t>
        </r>
      </text>
    </comment>
    <comment ref="EI18" authorId="0" shapeId="0" xr:uid="{8E75F41E-E618-4918-A4BA-9813971F1902}">
      <text>
        <r>
          <rPr>
            <b/>
            <sz val="9"/>
            <color indexed="81"/>
            <rFont val="Tahoma"/>
            <family val="2"/>
          </rPr>
          <t>Cem Dener:</t>
        </r>
        <r>
          <rPr>
            <sz val="9"/>
            <color indexed="81"/>
            <rFont val="Tahoma"/>
            <family val="2"/>
          </rPr>
          <t xml:space="preserve">
https://investinbelarus.by/en/</t>
        </r>
      </text>
    </comment>
    <comment ref="HM18" authorId="0" shapeId="0" xr:uid="{02A2C122-4C03-47EE-9F16-44EF1D56AB1F}">
      <text>
        <r>
          <rPr>
            <b/>
            <sz val="9"/>
            <color indexed="81"/>
            <rFont val="Tahoma"/>
            <family val="2"/>
          </rPr>
          <t>Cem Dener:</t>
        </r>
        <r>
          <rPr>
            <sz val="9"/>
            <color indexed="81"/>
            <rFont val="Tahoma"/>
            <family val="2"/>
          </rPr>
          <t xml:space="preserve">
Existing law severely limits Internet users’ right to anonymity online.
https://www.right2info.org/recent/belarus-ati-law</t>
        </r>
      </text>
    </comment>
    <comment ref="JE18" authorId="0" shapeId="0" xr:uid="{B8684C25-2DC1-4A51-858A-75115DA4F6A4}">
      <text>
        <r>
          <rPr>
            <b/>
            <sz val="9"/>
            <color indexed="81"/>
            <rFont val="Tahoma"/>
            <family val="2"/>
          </rPr>
          <t>Cem Dener:</t>
        </r>
        <r>
          <rPr>
            <sz val="9"/>
            <color indexed="81"/>
            <rFont val="Tahoma"/>
            <family val="2"/>
          </rPr>
          <t xml:space="preserve">
Includes AI and robotics as priorities</t>
        </r>
      </text>
    </comment>
    <comment ref="JV18" authorId="0" shapeId="0" xr:uid="{90A3879E-DF43-4FCF-ACCD-FA5B97CC17A5}">
      <text>
        <r>
          <rPr>
            <b/>
            <sz val="9"/>
            <color indexed="81"/>
            <rFont val="Tahoma"/>
            <family val="2"/>
          </rPr>
          <t>Cem Dener:</t>
        </r>
        <r>
          <rPr>
            <sz val="9"/>
            <color indexed="81"/>
            <rFont val="Tahoma"/>
            <family val="2"/>
          </rPr>
          <t xml:space="preserve">
https://mpt.gov.by/be/news/06-06-2018-3187</t>
        </r>
      </text>
    </comment>
    <comment ref="AA19" authorId="0" shapeId="0" xr:uid="{DB85DD83-3D67-4BDF-8DB5-EC646F115207}">
      <text>
        <r>
          <rPr>
            <b/>
            <sz val="9"/>
            <color indexed="81"/>
            <rFont val="Tahoma"/>
            <family val="2"/>
          </rPr>
          <t>Cem Dener:</t>
        </r>
        <r>
          <rPr>
            <sz val="9"/>
            <color indexed="81"/>
            <rFont val="Tahoma"/>
            <family val="2"/>
          </rPr>
          <t xml:space="preserve">
https://www.digitalwallonia.be/fr/publications/2019-2024 </t>
        </r>
      </text>
    </comment>
    <comment ref="AB19" authorId="0" shapeId="0" xr:uid="{BD98B079-A28F-4610-9F6E-77411F18C2F9}">
      <text>
        <r>
          <rPr>
            <b/>
            <sz val="9"/>
            <color indexed="81"/>
            <rFont val="Tahoma"/>
            <family val="2"/>
          </rPr>
          <t>Cem Dener:</t>
        </r>
        <r>
          <rPr>
            <sz val="9"/>
            <color indexed="81"/>
            <rFont val="Tahoma"/>
            <family val="2"/>
          </rPr>
          <t xml:space="preserve">
Digital Belgium 2015 is the latest strategy / roadmap. Wallonia adopted a new strategy in 2019</t>
        </r>
      </text>
    </comment>
    <comment ref="GM19" authorId="6" shapeId="0" xr:uid="{D0EBFD7C-B7D8-4022-AB9C-5B2B37B46FE0}">
      <text>
        <r>
          <rPr>
            <b/>
            <sz val="10"/>
            <color rgb="FF000000"/>
            <rFont val="Tahoma"/>
            <family val="2"/>
          </rPr>
          <t xml:space="preserve">Cagla Giray: </t>
        </r>
        <r>
          <rPr>
            <sz val="10"/>
            <color rgb="FF000000"/>
            <rFont val="Tahoma"/>
            <family val="2"/>
          </rPr>
          <t xml:space="preserve">it is the central authority supporting </t>
        </r>
        <r>
          <rPr>
            <sz val="10"/>
            <color rgb="FF000000"/>
            <rFont val="Calibri"/>
            <family val="2"/>
            <scheme val="minor"/>
          </rPr>
          <t>Federal Public Service Chancellery of the Prime Minister </t>
        </r>
      </text>
    </comment>
    <comment ref="GN19" authorId="0" shapeId="0" xr:uid="{951CC0BF-7F06-49B1-8FA7-1594721B505F}">
      <text>
        <r>
          <rPr>
            <b/>
            <sz val="9"/>
            <color indexed="81"/>
            <rFont val="Tahoma"/>
            <family val="2"/>
          </rPr>
          <t>Cem Dener:</t>
        </r>
        <r>
          <rPr>
            <sz val="9"/>
            <color indexed="81"/>
            <rFont val="Tahoma"/>
            <family val="2"/>
          </rPr>
          <t xml:space="preserve">
https://ccb.belgium.be/en</t>
        </r>
      </text>
    </comment>
    <comment ref="GP19" authorId="0" shapeId="0" xr:uid="{4CBA0B6E-45D4-4D26-94E0-F1422E4262EF}">
      <text>
        <r>
          <rPr>
            <b/>
            <sz val="9"/>
            <color indexed="81"/>
            <rFont val="Tahoma"/>
            <family val="2"/>
          </rPr>
          <t>Cem Dener:</t>
        </r>
        <r>
          <rPr>
            <sz val="9"/>
            <color indexed="81"/>
            <rFont val="Tahoma"/>
            <family val="2"/>
          </rPr>
          <t xml:space="preserve">
Also, CivicTech NGO:
https://www.citizenlab.co/</t>
        </r>
      </text>
    </comment>
    <comment ref="JF19" authorId="0" shapeId="0" xr:uid="{FB3A1AAE-C1BE-4960-A4F2-203994A114A3}">
      <text>
        <r>
          <rPr>
            <b/>
            <sz val="9"/>
            <color indexed="81"/>
            <rFont val="Tahoma"/>
            <family val="2"/>
          </rPr>
          <t>Cem Dener:</t>
        </r>
        <r>
          <rPr>
            <sz val="9"/>
            <color indexed="81"/>
            <rFont val="Tahoma"/>
            <family val="2"/>
          </rPr>
          <t xml:space="preserve">
https://www.oecd.ai/dashboards/policy-initiatives/2019-data-policyInitiatives-26101</t>
        </r>
      </text>
    </comment>
    <comment ref="JQ19" authorId="0" shapeId="0" xr:uid="{BA238F61-A1D0-4F43-AEDF-CA1658B0ED7D}">
      <text>
        <r>
          <rPr>
            <b/>
            <sz val="9"/>
            <color indexed="81"/>
            <rFont val="Tahoma"/>
            <family val="2"/>
          </rPr>
          <t>Cem Dener:</t>
        </r>
        <r>
          <rPr>
            <sz val="9"/>
            <color indexed="81"/>
            <rFont val="Tahoma"/>
            <family val="2"/>
          </rPr>
          <t xml:space="preserve">
http://digitalbelgium.be/en/5-priorities/digital-skills-and-jobs/</t>
        </r>
      </text>
    </comment>
    <comment ref="JX20" authorId="0" shapeId="0" xr:uid="{A0E51E5E-9109-4487-B022-AAAE1B6FB4D2}">
      <text>
        <r>
          <rPr>
            <b/>
            <sz val="9"/>
            <color indexed="81"/>
            <rFont val="Tahoma"/>
            <family val="2"/>
          </rPr>
          <t>Cem Dener:</t>
        </r>
        <r>
          <rPr>
            <sz val="9"/>
            <color indexed="81"/>
            <rFont val="Tahoma"/>
            <family val="2"/>
          </rPr>
          <t xml:space="preserve">
No OSS policy. National ICT policy does not mention OSS specifically.
http://www.unesco.org/new/fileadmin/MULTIMEDIA/HQ/CI/CI/pdf/news/ifap_report.pdf</t>
        </r>
      </text>
    </comment>
    <comment ref="AA21" authorId="0" shapeId="0" xr:uid="{BA7C2CE6-FDD4-4A7F-852B-76E904BE1125}">
      <text>
        <r>
          <rPr>
            <b/>
            <sz val="9"/>
            <color indexed="81"/>
            <rFont val="Tahoma"/>
            <family val="2"/>
          </rPr>
          <t>Cem Dener:</t>
        </r>
        <r>
          <rPr>
            <sz val="9"/>
            <color indexed="81"/>
            <rFont val="Tahoma"/>
            <family val="2"/>
          </rPr>
          <t xml:space="preserve">
ICT modernization program: https://prscg.assi.bj/
Digital Security Strategy: https://assi.bj/doc/Autres/2020/SNSN_FINAL_SIGNED_ANSSI.pdf</t>
        </r>
      </text>
    </comment>
    <comment ref="AB21" authorId="0" shapeId="0" xr:uid="{D030ED97-9DE2-4B0E-AC3D-0C2B023DECF1}">
      <text>
        <r>
          <rPr>
            <b/>
            <sz val="9"/>
            <color indexed="81"/>
            <rFont val="Tahoma"/>
            <family val="2"/>
          </rPr>
          <t>Cem Dener:</t>
        </r>
        <r>
          <rPr>
            <sz val="9"/>
            <color indexed="81"/>
            <rFont val="Tahoma"/>
            <family val="2"/>
          </rPr>
          <t xml:space="preserve">
ICT Sector strategy is included in Digital Economy strategy (2016-2021).
Digital Security Strategy approved in 2020.</t>
        </r>
      </text>
    </comment>
    <comment ref="BK21" authorId="0" shapeId="0" xr:uid="{0A58F837-5113-4AEB-AB70-48B82289F406}">
      <text>
        <r>
          <rPr>
            <b/>
            <sz val="9"/>
            <color indexed="81"/>
            <rFont val="Tahoma"/>
            <family val="2"/>
          </rPr>
          <t>Cem Dener:</t>
        </r>
        <r>
          <rPr>
            <sz val="9"/>
            <color indexed="81"/>
            <rFont val="Tahoma"/>
            <family val="2"/>
          </rPr>
          <t xml:space="preserve">
EU funded project initiated in 2017 to develop SIGFP. Expected to be operational in 2020.</t>
        </r>
      </text>
    </comment>
    <comment ref="JJ21" authorId="0" shapeId="0" xr:uid="{66D16588-789E-4700-B2FA-33D359CC52A1}">
      <text>
        <r>
          <rPr>
            <b/>
            <sz val="9"/>
            <color indexed="81"/>
            <rFont val="Tahoma"/>
            <family val="2"/>
          </rPr>
          <t>Cem Dener:</t>
        </r>
        <r>
          <rPr>
            <sz val="9"/>
            <color indexed="81"/>
            <rFont val="Tahoma"/>
            <family val="2"/>
          </rPr>
          <t xml:space="preserve">
Includes digital skill development and innovation in PS</t>
        </r>
      </text>
    </comment>
    <comment ref="H22" authorId="0" shapeId="0" xr:uid="{408A591B-F361-4C10-ACE5-AA17E3A583FD}">
      <text>
        <r>
          <rPr>
            <b/>
            <sz val="9"/>
            <color indexed="81"/>
            <rFont val="Tahoma"/>
            <family val="2"/>
          </rPr>
          <t>Cem Dener:</t>
        </r>
        <r>
          <rPr>
            <sz val="9"/>
            <color indexed="81"/>
            <rFont val="Tahoma"/>
            <family val="2"/>
          </rPr>
          <t xml:space="preserve">
2018</t>
        </r>
      </text>
    </comment>
    <comment ref="GJ22" authorId="0" shapeId="0" xr:uid="{B9E8BD23-8AF7-4F66-949F-AAE3860E1C42}">
      <text>
        <r>
          <rPr>
            <b/>
            <sz val="9"/>
            <color indexed="81"/>
            <rFont val="Tahoma"/>
            <family val="2"/>
          </rPr>
          <t>Cem Dener:</t>
        </r>
        <r>
          <rPr>
            <sz val="9"/>
            <color indexed="81"/>
            <rFont val="Tahoma"/>
            <family val="2"/>
          </rPr>
          <t xml:space="preserve">
https://wso2.com/blogs/thesource/2019/07/a-citizen-centric-e-government-journey-from-bhutan/</t>
        </r>
      </text>
    </comment>
    <comment ref="HI22" authorId="6" shapeId="0" xr:uid="{443533CC-ECA8-4F85-B31E-9227CBB2B09A}">
      <text>
        <r>
          <rPr>
            <sz val="10"/>
            <color rgb="FF000000"/>
            <rFont val="Calibri"/>
            <family val="2"/>
            <scheme val="minor"/>
          </rPr>
          <t>https://www.nab.gov.bt/assets/uploads/docs/bills/2016/FinalBICMAbill2016Eng.pdf</t>
        </r>
      </text>
    </comment>
    <comment ref="HM22" authorId="0" shapeId="0" xr:uid="{1B40E792-8A11-4410-8A22-A1BA1F05C175}">
      <text>
        <r>
          <rPr>
            <b/>
            <sz val="9"/>
            <color indexed="81"/>
            <rFont val="Tahoma"/>
            <family val="2"/>
          </rPr>
          <t>Cem Dener:</t>
        </r>
        <r>
          <rPr>
            <sz val="9"/>
            <color indexed="81"/>
            <rFont val="Tahoma"/>
            <family val="2"/>
          </rPr>
          <t xml:space="preserve">
2014 RTI Law was not enacted and not effective.</t>
        </r>
      </text>
    </comment>
    <comment ref="JJ22" authorId="0" shapeId="0" xr:uid="{BE72C2AB-50E8-49E7-850C-BBB0146AA5F1}">
      <text>
        <r>
          <rPr>
            <b/>
            <sz val="9"/>
            <color indexed="81"/>
            <rFont val="Tahoma"/>
            <family val="2"/>
          </rPr>
          <t>Cem Dener:</t>
        </r>
        <r>
          <rPr>
            <sz val="9"/>
            <color indexed="81"/>
            <rFont val="Tahoma"/>
            <family val="2"/>
          </rPr>
          <t xml:space="preserve">
Includes ICT skills development</t>
        </r>
      </text>
    </comment>
    <comment ref="E23" authorId="0" shapeId="0" xr:uid="{BB25FABF-10FA-4CD1-A85F-DB0E4E4DE662}">
      <text>
        <r>
          <rPr>
            <b/>
            <sz val="9"/>
            <color indexed="81"/>
            <rFont val="Tahoma"/>
            <family val="2"/>
          </rPr>
          <t>Cem Dener:</t>
        </r>
        <r>
          <rPr>
            <sz val="9"/>
            <color indexed="81"/>
            <rFont val="Tahoma"/>
            <family val="2"/>
          </rPr>
          <t xml:space="preserve">
Plurinational State of Bolivia</t>
        </r>
      </text>
    </comment>
    <comment ref="EO23" authorId="0" shapeId="0" xr:uid="{649F3EF8-F06B-46A6-BA5E-C1A704EDC593}">
      <text>
        <r>
          <rPr>
            <b/>
            <sz val="9"/>
            <color indexed="81"/>
            <rFont val="Tahoma"/>
            <family val="2"/>
          </rPr>
          <t>Cem Dener:</t>
        </r>
        <r>
          <rPr>
            <sz val="9"/>
            <color indexed="81"/>
            <rFont val="Tahoma"/>
            <family val="2"/>
          </rPr>
          <t xml:space="preserve">
https://www.cepal.org/ilpes/panorama/documentos/confreg1/sesion6/presen_nbsnip_302_VIPFE2.pdf  </t>
        </r>
      </text>
    </comment>
    <comment ref="ER23" authorId="0" shapeId="0" xr:uid="{B8045694-9141-459E-BE2D-5C04B53A9F47}">
      <text>
        <r>
          <rPr>
            <b/>
            <sz val="9"/>
            <color indexed="81"/>
            <rFont val="Tahoma"/>
            <family val="2"/>
          </rPr>
          <t>Cem Dener:</t>
        </r>
        <r>
          <rPr>
            <sz val="9"/>
            <color indexed="81"/>
            <rFont val="Tahoma"/>
            <family val="2"/>
          </rPr>
          <t xml:space="preserve">
https://att.gob.bo/sites/default/files/archivosvarios/Manual%20de%20Usuario%20SISIN%20WEB.pdf</t>
        </r>
      </text>
    </comment>
    <comment ref="FZ23" authorId="0" shapeId="0" xr:uid="{F323ACA7-C767-42A9-B885-1F28B0A7C24B}">
      <text>
        <r>
          <rPr>
            <b/>
            <sz val="9"/>
            <color indexed="81"/>
            <rFont val="Tahoma"/>
            <family val="2"/>
          </rPr>
          <t>Cem Dener:</t>
        </r>
        <r>
          <rPr>
            <sz val="9"/>
            <color indexed="81"/>
            <rFont val="Tahoma"/>
            <family val="2"/>
          </rPr>
          <t xml:space="preserve">
Initiated in 2019</t>
        </r>
      </text>
    </comment>
    <comment ref="HD23" authorId="0" shapeId="0" xr:uid="{AA79B904-6EF0-4CEE-AB75-A961871F5DC6}">
      <text>
        <r>
          <rPr>
            <b/>
            <sz val="9"/>
            <color indexed="81"/>
            <rFont val="Tahoma"/>
            <family val="2"/>
          </rPr>
          <t>Cem Dener:</t>
        </r>
        <r>
          <rPr>
            <sz val="9"/>
            <color indexed="81"/>
            <rFont val="Tahoma"/>
            <family val="2"/>
          </rPr>
          <t xml:space="preserve">
Currently, there is no general data protection law in Bolivia. However, Articles 21 and 130 of the Bolivian Constitution 2009 guarantee the right to privacy. In addition, there is a draft proposal, the Citizen Law of Privacy and Data Protection in Bolivia (only available in Spanish in AGETIC site).</t>
        </r>
      </text>
    </comment>
    <comment ref="JE23" authorId="0" shapeId="0" xr:uid="{0983143D-D9AD-4392-B1F0-14276B8CEE9C}">
      <text>
        <r>
          <rPr>
            <b/>
            <sz val="9"/>
            <color indexed="81"/>
            <rFont val="Tahoma"/>
            <family val="2"/>
          </rPr>
          <t>Cem Dener:</t>
        </r>
        <r>
          <rPr>
            <sz val="9"/>
            <color indexed="81"/>
            <rFont val="Tahoma"/>
            <family val="2"/>
          </rPr>
          <t xml:space="preserve">
2020 publication on AI Strategy:
https://www.researchgate.net/publication/339771339_Una_estrategia_40_de_inteligencia_artificial_en_Bolivia</t>
        </r>
      </text>
    </comment>
    <comment ref="JJ23" authorId="0" shapeId="0" xr:uid="{A9D63729-CD39-49FF-97D4-70807B0D7AFD}">
      <text>
        <r>
          <rPr>
            <b/>
            <sz val="9"/>
            <color indexed="81"/>
            <rFont val="Tahoma"/>
            <family val="2"/>
          </rPr>
          <t>Cem Dener:</t>
        </r>
        <r>
          <rPr>
            <sz val="9"/>
            <color indexed="81"/>
            <rFont val="Tahoma"/>
            <family val="2"/>
          </rPr>
          <t xml:space="preserve">
Digital Bolivia strategy inclused actions to improve digital skills and innovation</t>
        </r>
      </text>
    </comment>
    <comment ref="AA24" authorId="0" shapeId="0" xr:uid="{793EC1DF-BDF8-4154-8576-08DBA068D1EA}">
      <text>
        <r>
          <rPr>
            <b/>
            <sz val="9"/>
            <color indexed="81"/>
            <rFont val="Tahoma"/>
            <family val="2"/>
          </rPr>
          <t>Cem Dener:</t>
        </r>
        <r>
          <rPr>
            <sz val="9"/>
            <color indexed="81"/>
            <rFont val="Tahoma"/>
            <family val="2"/>
          </rPr>
          <t xml:space="preserve">
http://rju.parco.gov.ba/en/reformske-oblasti/e-uprava/</t>
        </r>
      </text>
    </comment>
    <comment ref="AB24" authorId="0" shapeId="0" xr:uid="{D46B224A-E6FA-4361-A1F9-ABE0FA968AF6}">
      <text>
        <r>
          <rPr>
            <b/>
            <sz val="9"/>
            <color indexed="81"/>
            <rFont val="Tahoma"/>
            <family val="2"/>
          </rPr>
          <t>Cem Dener:</t>
        </r>
        <r>
          <rPr>
            <sz val="9"/>
            <color indexed="81"/>
            <rFont val="Tahoma"/>
            <family val="2"/>
          </rPr>
          <t xml:space="preserve">
PAR Strategy (2014) includes the ICT Strategy and Action Plan. A new strategy and action plan was not approved yet.</t>
        </r>
      </text>
    </comment>
    <comment ref="JX24" authorId="0" shapeId="0" xr:uid="{78650AC0-A62C-4BF5-B56A-BE254858332A}">
      <text>
        <r>
          <rPr>
            <b/>
            <sz val="9"/>
            <color indexed="81"/>
            <rFont val="Tahoma"/>
            <family val="2"/>
          </rPr>
          <t>Cem Dener:</t>
        </r>
        <r>
          <rPr>
            <sz val="9"/>
            <color indexed="81"/>
            <rFont val="Tahoma"/>
            <family val="2"/>
          </rPr>
          <t xml:space="preserve">
No OSS policy yet. Some applications in public sector.
https://hrcak.srce.hr/238753</t>
        </r>
      </text>
    </comment>
    <comment ref="EO25" authorId="0" shapeId="0" xr:uid="{B65E48F3-1C29-438C-93E6-2C9665AB2ADA}">
      <text>
        <r>
          <rPr>
            <b/>
            <sz val="9"/>
            <color indexed="81"/>
            <rFont val="Tahoma"/>
            <family val="2"/>
          </rPr>
          <t>Cem Dener:</t>
        </r>
        <r>
          <rPr>
            <sz val="9"/>
            <color indexed="81"/>
            <rFont val="Tahoma"/>
            <family val="2"/>
          </rPr>
          <t xml:space="preserve">
Development Project Management System (DPMS) was developed but not operational since the transition from NDP 9 to NDP 10 (as of 2017).</t>
        </r>
      </text>
    </comment>
    <comment ref="ES25" authorId="0" shapeId="0" xr:uid="{420798C2-37C1-4ECA-AB21-1B8B8E3039B0}">
      <text>
        <r>
          <rPr>
            <b/>
            <sz val="9"/>
            <color indexed="81"/>
            <rFont val="Tahoma"/>
            <family val="2"/>
          </rPr>
          <t>Cem Dener:</t>
        </r>
        <r>
          <rPr>
            <sz val="9"/>
            <color indexed="81"/>
            <rFont val="Tahoma"/>
            <family val="2"/>
          </rPr>
          <t xml:space="preserve">
Launched after enhancements in 2019</t>
        </r>
      </text>
    </comment>
    <comment ref="HI25" authorId="0" shapeId="0" xr:uid="{DE6E6B1C-48C4-48DC-A2FC-0B2C78BCCE1A}">
      <text>
        <r>
          <rPr>
            <b/>
            <sz val="9"/>
            <color indexed="81"/>
            <rFont val="Tahoma"/>
            <family val="2"/>
          </rPr>
          <t>Cem Dener:</t>
        </r>
        <r>
          <rPr>
            <sz val="9"/>
            <color indexed="81"/>
            <rFont val="Tahoma"/>
            <family val="2"/>
          </rPr>
          <t xml:space="preserve">
Not established yet</t>
        </r>
      </text>
    </comment>
    <comment ref="HJ25" authorId="0" shapeId="0" xr:uid="{AA42D0FF-A171-48A7-8621-6E4081EB7633}">
      <text>
        <r>
          <rPr>
            <b/>
            <sz val="9"/>
            <color indexed="81"/>
            <rFont val="Tahoma"/>
            <family val="2"/>
          </rPr>
          <t>Cem Dener:</t>
        </r>
        <r>
          <rPr>
            <sz val="9"/>
            <color indexed="81"/>
            <rFont val="Tahoma"/>
            <family val="2"/>
          </rPr>
          <t xml:space="preserve">
https://dataprotection.africa/wp-content/uploads/2020/03/Botswana-Factsheet-updated-20200331.pdf</t>
        </r>
      </text>
    </comment>
    <comment ref="HM25" authorId="0" shapeId="0" xr:uid="{1766055C-4FF1-4A1D-968E-28380B502B15}">
      <text>
        <r>
          <rPr>
            <b/>
            <sz val="9"/>
            <color indexed="81"/>
            <rFont val="Tahoma"/>
            <family val="2"/>
          </rPr>
          <t>Cem Dener:</t>
        </r>
        <r>
          <rPr>
            <sz val="9"/>
            <color indexed="81"/>
            <rFont val="Tahoma"/>
            <family val="2"/>
          </rPr>
          <t xml:space="preserve">
While Article 12 of the Constitution of Botswana of 1966 protects freedom of expression and encompasses the “freedom to receive ideas and information without interference”, Botswana does not currently have a legislation implementing RTI.</t>
        </r>
      </text>
    </comment>
    <comment ref="JX25" authorId="0" shapeId="0" xr:uid="{C14471EF-A8E6-4401-AF74-2A821698F67B}">
      <text>
        <r>
          <rPr>
            <b/>
            <sz val="9"/>
            <color indexed="81"/>
            <rFont val="Tahoma"/>
            <family val="2"/>
          </rPr>
          <t>Cem Dener:</t>
        </r>
        <r>
          <rPr>
            <sz val="9"/>
            <color indexed="81"/>
            <rFont val="Tahoma"/>
            <family val="2"/>
          </rPr>
          <t xml:space="preserve">
Education sector strategy is focused on OSS.</t>
        </r>
      </text>
    </comment>
    <comment ref="AC26" authorId="0" shapeId="0" xr:uid="{96E1325E-5E10-469C-9FA2-1CACC4A91585}">
      <text>
        <r>
          <rPr>
            <b/>
            <sz val="9"/>
            <color indexed="81"/>
            <rFont val="Tahoma"/>
            <family val="2"/>
          </rPr>
          <t>Cem Dener:</t>
        </r>
        <r>
          <rPr>
            <sz val="9"/>
            <color indexed="81"/>
            <rFont val="Tahoma"/>
            <family val="2"/>
          </rPr>
          <t xml:space="preserve">
GaaP</t>
        </r>
      </text>
    </comment>
    <comment ref="BK26" authorId="0" shapeId="0" xr:uid="{398EA796-0341-465E-BDA5-31E0CF9DF234}">
      <text>
        <r>
          <rPr>
            <b/>
            <sz val="9"/>
            <color rgb="FF000000"/>
            <rFont val="Tahoma"/>
            <family val="2"/>
          </rPr>
          <t>Cem Dener:</t>
        </r>
        <r>
          <rPr>
            <sz val="9"/>
            <color rgb="FF000000"/>
            <rFont val="Tahoma"/>
            <family val="2"/>
          </rPr>
          <t xml:space="preserve">
</t>
        </r>
        <r>
          <rPr>
            <sz val="9"/>
            <color rgb="FF000000"/>
            <rFont val="Tahoma"/>
            <family val="2"/>
          </rPr>
          <t>SIAFI designed and implemented by SERPRO (SOE) as a locally developed software</t>
        </r>
      </text>
    </comment>
    <comment ref="EJ26" authorId="0" shapeId="0" xr:uid="{17399B7A-7D8F-4AB6-AC87-FEFDFA08AB99}">
      <text>
        <r>
          <rPr>
            <b/>
            <sz val="9"/>
            <color indexed="81"/>
            <rFont val="Tahoma"/>
            <family val="2"/>
          </rPr>
          <t>Cem Dener:</t>
        </r>
        <r>
          <rPr>
            <sz val="9"/>
            <color indexed="81"/>
            <rFont val="Tahoma"/>
            <family val="2"/>
          </rPr>
          <t xml:space="preserve">
https://www.escolavirtual.gov.br/curso/95</t>
        </r>
      </text>
    </comment>
    <comment ref="GB26" authorId="0" shapeId="0" xr:uid="{9FE4EBFB-D1D9-4CD3-B021-106DF5A8488A}">
      <text>
        <r>
          <rPr>
            <b/>
            <sz val="9"/>
            <color indexed="81"/>
            <rFont val="Tahoma"/>
            <family val="2"/>
          </rPr>
          <t>Cem Dener:</t>
        </r>
        <r>
          <rPr>
            <sz val="9"/>
            <color indexed="81"/>
            <rFont val="Tahoma"/>
            <family val="2"/>
          </rPr>
          <t xml:space="preserve">
https://www.gov.br/governodigital/pt-br/EGD2020/eficiente </t>
        </r>
      </text>
    </comment>
    <comment ref="GD26" authorId="0" shapeId="0" xr:uid="{DDB3D8EF-CA39-490A-BEB9-CA965618B55B}">
      <text>
        <r>
          <rPr>
            <b/>
            <sz val="9"/>
            <color indexed="81"/>
            <rFont val="Tahoma"/>
            <family val="2"/>
          </rPr>
          <t>Cem Dener:</t>
        </r>
        <r>
          <rPr>
            <sz val="9"/>
            <color indexed="81"/>
            <rFont val="Tahoma"/>
            <family val="2"/>
          </rPr>
          <t xml:space="preserve">
Expected to be completed in 2022</t>
        </r>
      </text>
    </comment>
    <comment ref="GN26" authorId="0" shapeId="0" xr:uid="{8674A96E-D2A4-4CB2-AEA6-42A1A5DB8644}">
      <text>
        <r>
          <rPr>
            <b/>
            <sz val="9"/>
            <color indexed="81"/>
            <rFont val="Tahoma"/>
            <family val="2"/>
          </rPr>
          <t>Cem Dener:</t>
        </r>
        <r>
          <rPr>
            <sz val="9"/>
            <color indexed="81"/>
            <rFont val="Tahoma"/>
            <family val="2"/>
          </rPr>
          <t xml:space="preserve">
https://www.ctir.gov.br/
</t>
        </r>
      </text>
    </comment>
    <comment ref="HE26" authorId="0" shapeId="0" xr:uid="{D05E5EB8-0665-4383-B97A-D1049FFE5AAE}">
      <text>
        <r>
          <rPr>
            <b/>
            <sz val="9"/>
            <color indexed="81"/>
            <rFont val="Tahoma"/>
            <family val="2"/>
          </rPr>
          <t>Cem Dener:</t>
        </r>
        <r>
          <rPr>
            <sz val="9"/>
            <color indexed="81"/>
            <rFont val="Tahoma"/>
            <family val="2"/>
          </rPr>
          <t xml:space="preserve">
http://pensando.mj.gov.br/dadospessoais/texto-em-debate/anteprojeto-de-lei-para-a-protecao-de-dados-pessoais/ </t>
        </r>
      </text>
    </comment>
    <comment ref="JB26" authorId="0" shapeId="0" xr:uid="{DFA12285-9C28-4844-925C-B125B4692A7E}">
      <text>
        <r>
          <rPr>
            <b/>
            <sz val="9"/>
            <color indexed="81"/>
            <rFont val="Tahoma"/>
            <family val="2"/>
          </rPr>
          <t>Cem Dener:</t>
        </r>
        <r>
          <rPr>
            <sz val="9"/>
            <color indexed="81"/>
            <rFont val="Tahoma"/>
            <family val="2"/>
          </rPr>
          <t xml:space="preserve">
https://www.govdata.gov.br/</t>
        </r>
      </text>
    </comment>
    <comment ref="JE26" authorId="0" shapeId="0" xr:uid="{D519CC5F-2085-4747-9C8A-DA359471C759}">
      <text>
        <r>
          <rPr>
            <b/>
            <sz val="9"/>
            <color indexed="81"/>
            <rFont val="Tahoma"/>
            <family val="2"/>
          </rPr>
          <t>Hubert Nii-Aponsah:</t>
        </r>
        <r>
          <rPr>
            <sz val="9"/>
            <color indexed="81"/>
            <rFont val="Tahoma"/>
            <family val="2"/>
          </rPr>
          <t xml:space="preserve">
The country also plans to launch an AI strategy. See: https://www.oecd.ai/dashboards/policy-initiatives/2019-data-policyInitiatives-24273</t>
        </r>
      </text>
    </comment>
    <comment ref="JF26" authorId="0" shapeId="0" xr:uid="{DF2B1A20-4E2F-417F-BD41-971680377C8B}">
      <text>
        <r>
          <rPr>
            <b/>
            <sz val="9"/>
            <color indexed="81"/>
            <rFont val="Tahoma"/>
            <family val="2"/>
          </rPr>
          <t>Cem Dener:</t>
        </r>
        <r>
          <rPr>
            <sz val="9"/>
            <color indexed="81"/>
            <rFont val="Tahoma"/>
            <family val="2"/>
          </rPr>
          <t xml:space="preserve">
http://www.funag.gov.br/images/2017/Novembro/Dialogos/Claudio_Leal-Internet-of-Things.pdf</t>
        </r>
      </text>
    </comment>
    <comment ref="JG26" authorId="0" shapeId="0" xr:uid="{59C556B8-3F31-4707-8AF9-0F1725D992DF}">
      <text>
        <r>
          <rPr>
            <b/>
            <sz val="9"/>
            <color indexed="81"/>
            <rFont val="Tahoma"/>
            <family val="2"/>
          </rPr>
          <t>Cem Dener:</t>
        </r>
        <r>
          <rPr>
            <sz val="9"/>
            <color indexed="81"/>
            <rFont val="Tahoma"/>
            <family val="2"/>
          </rPr>
          <t xml:space="preserve">
AI Strategy was posted for consultations in 2020:
https://issuu.com/mctic/docs/estrategia-inteligencia-artificial</t>
        </r>
      </text>
    </comment>
    <comment ref="JV26" authorId="0" shapeId="0" xr:uid="{84A3DE54-A403-4A8C-A7B8-EEF9A87A606C}">
      <text>
        <r>
          <rPr>
            <b/>
            <sz val="9"/>
            <color indexed="81"/>
            <rFont val="Tahoma"/>
            <family val="2"/>
          </rPr>
          <t>Cem Dener:</t>
        </r>
        <r>
          <rPr>
            <sz val="9"/>
            <color indexed="81"/>
            <rFont val="Tahoma"/>
            <family val="2"/>
          </rPr>
          <t xml:space="preserve">
Also:
</t>
        </r>
        <r>
          <rPr>
            <sz val="9"/>
            <color indexed="81"/>
            <rFont val="Tahoma"/>
            <family val="2"/>
          </rPr>
          <t>https://brazillab.org.br/</t>
        </r>
      </text>
    </comment>
    <comment ref="JZ26" authorId="0" shapeId="0" xr:uid="{50A2E5C5-08FC-44F0-A252-8C82B997F6A6}">
      <text>
        <r>
          <rPr>
            <b/>
            <sz val="9"/>
            <color indexed="81"/>
            <rFont val="Tahoma"/>
            <family val="2"/>
          </rPr>
          <t>Cem Dener:</t>
        </r>
        <r>
          <rPr>
            <sz val="9"/>
            <color indexed="81"/>
            <rFont val="Tahoma"/>
            <family val="2"/>
          </rPr>
          <t xml:space="preserve">
First OSS policy approved in 2003. Mandates in 2005. Latest decree on OSS in 2013.</t>
        </r>
      </text>
    </comment>
    <comment ref="GN27" authorId="0" shapeId="0" xr:uid="{E878098D-FC04-4BC1-97BB-8D3D926A1BB8}">
      <text>
        <r>
          <rPr>
            <b/>
            <sz val="9"/>
            <color indexed="81"/>
            <rFont val="Tahoma"/>
            <family val="2"/>
          </rPr>
          <t>Cem Dener:</t>
        </r>
        <r>
          <rPr>
            <sz val="9"/>
            <color indexed="81"/>
            <rFont val="Tahoma"/>
            <family val="2"/>
          </rPr>
          <t xml:space="preserve">
http://www.mtic.gov.bn/Theme/Home.aspx</t>
        </r>
      </text>
    </comment>
    <comment ref="BK28" authorId="0" shapeId="0" xr:uid="{DCCA4B43-4BBC-46A8-B10C-26D4ABE50070}">
      <text>
        <r>
          <rPr>
            <b/>
            <sz val="9"/>
            <color indexed="81"/>
            <rFont val="Tahoma"/>
            <family val="2"/>
          </rPr>
          <t>Cem Dener:</t>
        </r>
        <r>
          <rPr>
            <sz val="9"/>
            <color indexed="81"/>
            <rFont val="Tahoma"/>
            <family val="2"/>
          </rPr>
          <t xml:space="preserve">
SAP was considered during twinning...</t>
        </r>
      </text>
    </comment>
    <comment ref="FX28" authorId="0" shapeId="0" xr:uid="{0A6727EC-618F-466E-9167-D42B517CF321}">
      <text>
        <r>
          <rPr>
            <b/>
            <sz val="9"/>
            <color indexed="81"/>
            <rFont val="Tahoma"/>
            <family val="2"/>
          </rPr>
          <t>Cem Dener:</t>
        </r>
        <r>
          <rPr>
            <sz val="9"/>
            <color indexed="81"/>
            <rFont val="Tahoma"/>
            <family val="2"/>
          </rPr>
          <t xml:space="preserve">
https://e-gov.bg/wps/portal/agency/systems/info-systems/regix</t>
        </r>
      </text>
    </comment>
    <comment ref="W29" authorId="0" shapeId="0" xr:uid="{254F9B1C-2EF4-4FC1-B4FD-8F987D4EFB4A}">
      <text>
        <r>
          <rPr>
            <b/>
            <sz val="9"/>
            <color indexed="81"/>
            <rFont val="Tahoma"/>
            <family val="2"/>
          </rPr>
          <t>Cem Dener:</t>
        </r>
        <r>
          <rPr>
            <sz val="9"/>
            <color indexed="81"/>
            <rFont val="Tahoma"/>
            <family val="2"/>
          </rPr>
          <t xml:space="preserve">
https://www.mdenp.gov.bf/accueil  </t>
        </r>
      </text>
    </comment>
    <comment ref="AA29" authorId="0" shapeId="0" xr:uid="{FC1FAF3D-1A18-4252-BEC1-D496A68764AE}">
      <text>
        <r>
          <rPr>
            <b/>
            <sz val="9"/>
            <color indexed="81"/>
            <rFont val="Tahoma"/>
            <family val="2"/>
          </rPr>
          <t>Cem Dener:</t>
        </r>
        <r>
          <rPr>
            <sz val="9"/>
            <color indexed="81"/>
            <rFont val="Tahoma"/>
            <family val="2"/>
          </rPr>
          <t xml:space="preserve">
http://www.dgtic.gov.bf/?page_id=122
http://www.eburkina.gov.bf/index.php/le-projet-e-burkina-2/le-projet-e-burkina</t>
        </r>
      </text>
    </comment>
    <comment ref="AB29" authorId="0" shapeId="0" xr:uid="{88D2439F-3D52-442A-A42D-A65D1E0D1AFF}">
      <text>
        <r>
          <rPr>
            <b/>
            <sz val="9"/>
            <color indexed="81"/>
            <rFont val="Tahoma"/>
            <family val="2"/>
          </rPr>
          <t>Cem Dener:</t>
        </r>
        <r>
          <rPr>
            <sz val="9"/>
            <color indexed="81"/>
            <rFont val="Tahoma"/>
            <family val="2"/>
          </rPr>
          <t xml:space="preserve">
e-Gov Program is included in 2018 National Strategy for the Development of Digital Economy</t>
        </r>
      </text>
    </comment>
    <comment ref="JE29" authorId="0" shapeId="0" xr:uid="{50930FB2-E4C0-41C3-A8CE-290025BB037C}">
      <text>
        <r>
          <rPr>
            <b/>
            <sz val="9"/>
            <color indexed="81"/>
            <rFont val="Tahoma"/>
            <family val="2"/>
          </rPr>
          <t>Cem Dener:</t>
        </r>
        <r>
          <rPr>
            <sz val="9"/>
            <color indexed="81"/>
            <rFont val="Tahoma"/>
            <family val="2"/>
          </rPr>
          <t xml:space="preserve">
Sep 2020 AI event:
https://www.mdenp.gov.bf/details?tx_news_pi1%5Baction%5D=detail&amp;tx_news_pi1%5Bcontroller%5D=News&amp;tx_news_pi1%5Bnews%5D=130&amp;cHash=51063e19553483eba31a3f8528e114ed</t>
        </r>
      </text>
    </comment>
    <comment ref="JX30" authorId="0" shapeId="0" xr:uid="{EA629BC0-99B1-470D-9B7C-125D422B2B40}">
      <text>
        <r>
          <rPr>
            <b/>
            <sz val="9"/>
            <color indexed="81"/>
            <rFont val="Tahoma"/>
            <family val="2"/>
          </rPr>
          <t>Cem Dener:</t>
        </r>
        <r>
          <rPr>
            <sz val="9"/>
            <color indexed="81"/>
            <rFont val="Tahoma"/>
            <family val="2"/>
          </rPr>
          <t xml:space="preserve">
No OSS policy yet.
https://www.apc.org/en/news/freesw/africa/software-free-west-africa</t>
        </r>
      </text>
    </comment>
    <comment ref="AA31" authorId="0" shapeId="0" xr:uid="{0BC6EC77-8771-4867-AD4A-7D631B5FB0F6}">
      <text>
        <r>
          <rPr>
            <b/>
            <sz val="9"/>
            <color indexed="81"/>
            <rFont val="Tahoma"/>
            <family val="2"/>
          </rPr>
          <t>Cem Dener:</t>
        </r>
        <r>
          <rPr>
            <sz val="9"/>
            <color indexed="81"/>
            <rFont val="Tahoma"/>
            <family val="2"/>
          </rPr>
          <t xml:space="preserve">
ICT 2020 Master Plan: 
https://www.mptc.gov.kh/article/3993
Telecomm Dev Policy including ICT (2016-2020)
https://www.mptc.gov.kh/article/2918
https://mptc.gov.kh/documents/
</t>
        </r>
      </text>
    </comment>
    <comment ref="AB31" authorId="0" shapeId="0" xr:uid="{CF8B4EFE-A9F0-4DF3-83DF-5E5AC398C7FA}">
      <text>
        <r>
          <rPr>
            <b/>
            <sz val="9"/>
            <color indexed="81"/>
            <rFont val="Tahoma"/>
            <family val="2"/>
          </rPr>
          <t>Cem Dener:</t>
        </r>
        <r>
          <rPr>
            <sz val="9"/>
            <color indexed="81"/>
            <rFont val="Tahoma"/>
            <family val="2"/>
          </rPr>
          <t xml:space="preserve">
2016 Telecomm Dev Policy includes ICT Policy (2016-2020).
ICT 2020 Master Plan was approved in 2019.</t>
        </r>
      </text>
    </comment>
    <comment ref="BG31" authorId="0" shapeId="0" xr:uid="{B0219612-72E0-4791-ABA0-EE4BCD3F2B08}">
      <text>
        <r>
          <rPr>
            <b/>
            <sz val="9"/>
            <color indexed="81"/>
            <rFont val="Tahoma"/>
            <family val="2"/>
          </rPr>
          <t>Cem Dener:</t>
        </r>
        <r>
          <rPr>
            <sz val="9"/>
            <color indexed="81"/>
            <rFont val="Tahoma"/>
            <family val="2"/>
          </rPr>
          <t xml:space="preserve">
New system is expected to be operational in 2016</t>
        </r>
      </text>
    </comment>
    <comment ref="BK31" authorId="0" shapeId="0" xr:uid="{DD875EDC-54C1-4C03-813C-5EA7CB833150}">
      <text>
        <r>
          <rPr>
            <b/>
            <sz val="9"/>
            <color rgb="FF000000"/>
            <rFont val="Tahoma"/>
            <family val="2"/>
          </rPr>
          <t>Cem Dener:</t>
        </r>
        <r>
          <rPr>
            <sz val="9"/>
            <color rgb="FF000000"/>
            <rFont val="Tahoma"/>
            <family val="2"/>
          </rPr>
          <t xml:space="preserve">
</t>
        </r>
        <r>
          <rPr>
            <sz val="9"/>
            <color rgb="FF000000"/>
            <rFont val="Tahoma"/>
            <family val="2"/>
          </rPr>
          <t>FMIS contract was signed in Jan 2014 with FPT, Vietnam (USD 10m) to develop FMIS in 26 months.</t>
        </r>
      </text>
    </comment>
    <comment ref="EJ31" authorId="0" shapeId="0" xr:uid="{6D8E1C64-54CC-42BF-B0A4-D82DEA3AB4EE}">
      <text>
        <r>
          <rPr>
            <b/>
            <sz val="9"/>
            <color indexed="81"/>
            <rFont val="Tahoma"/>
            <family val="2"/>
          </rPr>
          <t>Cem Dener:</t>
        </r>
        <r>
          <rPr>
            <sz val="9"/>
            <color indexed="81"/>
            <rFont val="Tahoma"/>
            <family val="2"/>
          </rPr>
          <t xml:space="preserve">
http://mop.gov.kh/DocumentEN/PIP%202020-2022%20English.pdf
http://www.cambodianbudget.org/</t>
        </r>
      </text>
    </comment>
    <comment ref="HM31" authorId="0" shapeId="0" xr:uid="{A145A4A7-679E-41FA-9B43-85B46BC844E3}">
      <text>
        <r>
          <rPr>
            <b/>
            <sz val="9"/>
            <color indexed="81"/>
            <rFont val="Tahoma"/>
            <family val="2"/>
          </rPr>
          <t>Cem Dener:</t>
        </r>
        <r>
          <rPr>
            <sz val="9"/>
            <color indexed="81"/>
            <rFont val="Tahoma"/>
            <family val="2"/>
          </rPr>
          <t xml:space="preserve">
Draft 2019 Law needs to be improved</t>
        </r>
      </text>
    </comment>
    <comment ref="JE31" authorId="0" shapeId="0" xr:uid="{B24AAEBF-8E87-4274-86EF-15806EB58658}">
      <text>
        <r>
          <rPr>
            <b/>
            <sz val="9"/>
            <color indexed="81"/>
            <rFont val="Tahoma"/>
            <family val="2"/>
          </rPr>
          <t>Cem Dener:</t>
        </r>
        <r>
          <rPr>
            <sz val="9"/>
            <color indexed="81"/>
            <rFont val="Tahoma"/>
            <family val="2"/>
          </rPr>
          <t xml:space="preserve">
2019 conference:
https://www.information.gov.kh/detail/283425</t>
        </r>
      </text>
    </comment>
    <comment ref="JY31" authorId="0" shapeId="0" xr:uid="{6A3ABE40-AEC0-4B1C-AC8D-BEA8D7894907}">
      <text>
        <r>
          <rPr>
            <b/>
            <sz val="9"/>
            <color indexed="81"/>
            <rFont val="Tahoma"/>
            <family val="2"/>
          </rPr>
          <t>Cem Dener:</t>
        </r>
        <r>
          <rPr>
            <sz val="9"/>
            <color indexed="81"/>
            <rFont val="Tahoma"/>
            <family val="2"/>
          </rPr>
          <t xml:space="preserve">
NiDA web links are not working properly.</t>
        </r>
      </text>
    </comment>
    <comment ref="AA32" authorId="0" shapeId="0" xr:uid="{5A6A529E-6145-467B-8CB6-18A2CD90233F}">
      <text>
        <r>
          <rPr>
            <b/>
            <sz val="9"/>
            <color indexed="81"/>
            <rFont val="Tahoma"/>
            <family val="2"/>
          </rPr>
          <t>Cem Dener:</t>
        </r>
        <r>
          <rPr>
            <sz val="9"/>
            <color indexed="81"/>
            <rFont val="Tahoma"/>
            <family val="2"/>
          </rPr>
          <t xml:space="preserve">
https://www.osidimbea.cm/app/download/12319527257/Plan-strat%C3%A9gique-Cameroun-Num%C3%A9rique-2020.pdf?t=1592411078</t>
        </r>
      </text>
    </comment>
    <comment ref="AB32" authorId="0" shapeId="0" xr:uid="{61BFE9A2-3A27-4D2C-A49B-A618012FF5A0}">
      <text>
        <r>
          <rPr>
            <b/>
            <sz val="9"/>
            <color indexed="81"/>
            <rFont val="Tahoma"/>
            <family val="2"/>
          </rPr>
          <t>Cem Dener:</t>
        </r>
        <r>
          <rPr>
            <sz val="9"/>
            <color indexed="81"/>
            <rFont val="Tahoma"/>
            <family val="2"/>
          </rPr>
          <t xml:space="preserve">
Digital Cameroon 2020 was approved in 2016.
</t>
        </r>
      </text>
    </comment>
    <comment ref="HD32" authorId="0" shapeId="0" xr:uid="{0E410322-10F8-4B7C-8CCE-20A7E75AF327}">
      <text>
        <r>
          <rPr>
            <b/>
            <sz val="9"/>
            <color indexed="81"/>
            <rFont val="Tahoma"/>
            <family val="2"/>
          </rPr>
          <t>Cem Dener:</t>
        </r>
        <r>
          <rPr>
            <sz val="9"/>
            <color indexed="81"/>
            <rFont val="Tahoma"/>
            <family val="2"/>
          </rPr>
          <t xml:space="preserve">
Currently, there is no general data protection law in Cameroon. However, the Constitution of Cameroon includes provisions on the protection of individuals' privacy, data retention, and electronic communications.</t>
        </r>
      </text>
    </comment>
    <comment ref="HM32" authorId="0" shapeId="0" xr:uid="{47A186F2-D235-46D0-9C64-19D10BE40150}">
      <text>
        <r>
          <rPr>
            <b/>
            <sz val="9"/>
            <color indexed="81"/>
            <rFont val="Tahoma"/>
            <family val="2"/>
          </rPr>
          <t>Cem Dener:</t>
        </r>
        <r>
          <rPr>
            <sz val="9"/>
            <color indexed="81"/>
            <rFont val="Tahoma"/>
            <family val="2"/>
          </rPr>
          <t xml:space="preserve">
No RTI Law yet.
http://www.citizens-governance.org/accueil.html
The Constitution endorses the provisions of the Universal Declaration of Human Rights, the UN Charter and the African Charter on Human and People's Rights. As such, Article 19 of the UDHR which recognises the right to receive and impart information as part of the right to freedom of expression applies. </t>
        </r>
      </text>
    </comment>
    <comment ref="FP33" authorId="0" shapeId="0" xr:uid="{896E4EFF-3C88-4650-9250-46120B6F997C}">
      <text>
        <r>
          <rPr>
            <b/>
            <sz val="9"/>
            <color indexed="81"/>
            <rFont val="Tahoma"/>
            <family val="2"/>
          </rPr>
          <t>Cem Dener:</t>
        </r>
        <r>
          <rPr>
            <sz val="9"/>
            <color indexed="81"/>
            <rFont val="Tahoma"/>
            <family val="2"/>
          </rPr>
          <t xml:space="preserve">
https://www.scc.ca/en/flagships/data-governance
https://www.statcan.gc.ca/eng/about/datastrategy#a6</t>
        </r>
      </text>
    </comment>
    <comment ref="JV33" authorId="0" shapeId="0" xr:uid="{14221D54-587B-4DEB-ACDE-9D500C49EA36}">
      <text>
        <r>
          <rPr>
            <b/>
            <sz val="9"/>
            <color indexed="81"/>
            <rFont val="Tahoma"/>
            <family val="2"/>
          </rPr>
          <t>Cem Dener:</t>
        </r>
        <r>
          <rPr>
            <sz val="9"/>
            <color indexed="81"/>
            <rFont val="Tahoma"/>
            <family val="2"/>
          </rPr>
          <t xml:space="preserve">
https://www.canada.ca/en/government/system/digital-government/digital-government-innovations.html  </t>
        </r>
      </text>
    </comment>
    <comment ref="GB34" authorId="0" shapeId="0" xr:uid="{008AA191-9864-4B0F-83A1-489BFDAA6127}">
      <text>
        <r>
          <rPr>
            <b/>
            <sz val="9"/>
            <color indexed="81"/>
            <rFont val="Tahoma"/>
            <family val="2"/>
          </rPr>
          <t>Cem Dener:</t>
        </r>
        <r>
          <rPr>
            <sz val="9"/>
            <color indexed="81"/>
            <rFont val="Tahoma"/>
            <family val="2"/>
          </rPr>
          <t xml:space="preserve">
http://estrategiadigital.gov.cv/index.php/pt/</t>
        </r>
      </text>
    </comment>
    <comment ref="BK35" authorId="0" shapeId="0" xr:uid="{9A424099-D69D-4208-8966-4FCA01A43ACC}">
      <text>
        <r>
          <rPr>
            <b/>
            <sz val="9"/>
            <color indexed="81"/>
            <rFont val="Tahoma"/>
            <family val="2"/>
          </rPr>
          <t>Cem Dener:</t>
        </r>
        <r>
          <rPr>
            <sz val="9"/>
            <color indexed="81"/>
            <rFont val="Tahoma"/>
            <family val="2"/>
          </rPr>
          <t xml:space="preserve">
Aug 2015: The integrated system (GesCo) has been destroyed during the civil war. It has been recently been set up but working only at the treasury level.</t>
        </r>
      </text>
    </comment>
    <comment ref="BK36" authorId="0" shapeId="0" xr:uid="{34F57D1C-E296-4F6E-80D8-F7CA7C4ED521}">
      <text>
        <r>
          <rPr>
            <b/>
            <sz val="9"/>
            <color indexed="81"/>
            <rFont val="Tahoma"/>
            <family val="2"/>
          </rPr>
          <t>Cem Dener:</t>
        </r>
        <r>
          <rPr>
            <sz val="9"/>
            <color indexed="81"/>
            <rFont val="Tahoma"/>
            <family val="2"/>
          </rPr>
          <t xml:space="preserve">
Adopted from Burkina Faso. MoU signed in Nov 2015.</t>
        </r>
      </text>
    </comment>
    <comment ref="BK37" authorId="0" shapeId="0" xr:uid="{741DCB12-71C2-425E-B360-33E40091AADF}">
      <text>
        <r>
          <rPr>
            <b/>
            <sz val="9"/>
            <color indexed="81"/>
            <rFont val="Tahoma"/>
            <family val="2"/>
          </rPr>
          <t>Cem Dener:</t>
        </r>
        <r>
          <rPr>
            <sz val="9"/>
            <color indexed="81"/>
            <rFont val="Tahoma"/>
            <family val="2"/>
          </rPr>
          <t xml:space="preserve">
SIGFE (B) implemented in 159/190 central gov agencies with Oracle Hyperion
SIGFE (T) &lt; transaction MS; BI w/ Oracle
Public VPN &gt; LDSW</t>
        </r>
      </text>
    </comment>
    <comment ref="EI37" authorId="0" shapeId="0" xr:uid="{395207C1-9D5D-4368-9561-C0325944221F}">
      <text>
        <r>
          <rPr>
            <b/>
            <sz val="9"/>
            <color indexed="81"/>
            <rFont val="Tahoma"/>
            <family val="2"/>
          </rPr>
          <t>Cem Dener:</t>
        </r>
        <r>
          <rPr>
            <sz val="9"/>
            <color indexed="81"/>
            <rFont val="Tahoma"/>
            <family val="2"/>
          </rPr>
          <t xml:space="preserve">
http://www.dipres.gob.cl/598/w3-article-3680.html</t>
        </r>
      </text>
    </comment>
    <comment ref="ER37" authorId="0" shapeId="0" xr:uid="{DC42ABC3-D889-4631-8F26-C2CD26A24DB7}">
      <text>
        <r>
          <rPr>
            <b/>
            <sz val="9"/>
            <color indexed="81"/>
            <rFont val="Tahoma"/>
            <family val="2"/>
          </rPr>
          <t>Cem Dener:</t>
        </r>
        <r>
          <rPr>
            <sz val="9"/>
            <color indexed="81"/>
            <rFont val="Tahoma"/>
            <family val="2"/>
          </rPr>
          <t xml:space="preserve">
http://sni.ministeriodesarrollosocial.gob.cl/</t>
        </r>
      </text>
    </comment>
    <comment ref="FX37" authorId="0" shapeId="0" xr:uid="{0F9BB7D5-F904-42BA-86E6-F2D1B4CFD735}">
      <text>
        <r>
          <rPr>
            <b/>
            <sz val="9"/>
            <color indexed="81"/>
            <rFont val="Tahoma"/>
            <family val="2"/>
          </rPr>
          <t>Cem Dener:</t>
        </r>
        <r>
          <rPr>
            <sz val="9"/>
            <color indexed="81"/>
            <rFont val="Tahoma"/>
            <family val="2"/>
          </rPr>
          <t xml:space="preserve">
http://www.guiadigital.gob.cl/index.html</t>
        </r>
      </text>
    </comment>
    <comment ref="GB37" authorId="0" shapeId="0" xr:uid="{C85294FE-2EFB-451E-A9BE-2D886104D117}">
      <text>
        <r>
          <rPr>
            <b/>
            <sz val="9"/>
            <color indexed="81"/>
            <rFont val="Tahoma"/>
            <family val="2"/>
          </rPr>
          <t>Cem Dener:</t>
        </r>
        <r>
          <rPr>
            <sz val="9"/>
            <color indexed="81"/>
            <rFont val="Tahoma"/>
            <family val="2"/>
          </rPr>
          <t xml:space="preserve">
https://www.gob.cl/matrizdigital/</t>
        </r>
      </text>
    </comment>
    <comment ref="HE37" authorId="0" shapeId="0" xr:uid="{45C2BD3E-5795-42D6-8977-213E5DE07100}">
      <text>
        <r>
          <rPr>
            <b/>
            <sz val="9"/>
            <color indexed="81"/>
            <rFont val="Tahoma"/>
            <family val="2"/>
          </rPr>
          <t>Cem Dener:</t>
        </r>
        <r>
          <rPr>
            <sz val="9"/>
            <color indexed="81"/>
            <rFont val="Tahoma"/>
            <family val="2"/>
          </rPr>
          <t xml:space="preserve">
http://www.leychile.cl/Navegar?idNorma=141599 </t>
        </r>
      </text>
    </comment>
    <comment ref="HI37" authorId="0" shapeId="0" xr:uid="{4010C1D0-55AA-472E-9385-8EB3ABDEB233}">
      <text>
        <r>
          <rPr>
            <b/>
            <sz val="9"/>
            <color indexed="81"/>
            <rFont val="Tahoma"/>
            <family val="2"/>
          </rPr>
          <t>Cem Dener:</t>
        </r>
        <r>
          <rPr>
            <sz val="9"/>
            <color indexed="81"/>
            <rFont val="Tahoma"/>
            <family val="2"/>
          </rPr>
          <t xml:space="preserve">
Not established yet</t>
        </r>
      </text>
    </comment>
    <comment ref="HJ37" authorId="0" shapeId="0" xr:uid="{DC4A8996-ADCD-4280-B40E-ED3DDAACD006}">
      <text>
        <r>
          <rPr>
            <b/>
            <sz val="9"/>
            <color indexed="81"/>
            <rFont val="Tahoma"/>
            <family val="2"/>
          </rPr>
          <t>Cem Dener:</t>
        </r>
        <r>
          <rPr>
            <sz val="9"/>
            <color indexed="81"/>
            <rFont val="Tahoma"/>
            <family val="2"/>
          </rPr>
          <t xml:space="preserve">
http://www.agendadigital.gob.cl/#/seguimiento/medida/Ley-de-proteccion-de-datos-personales</t>
        </r>
      </text>
    </comment>
    <comment ref="JE37" authorId="0" shapeId="0" xr:uid="{79644DCC-1876-4D92-801D-58F485E941CB}">
      <text>
        <r>
          <rPr>
            <b/>
            <sz val="9"/>
            <color indexed="81"/>
            <rFont val="Tahoma"/>
            <family val="2"/>
          </rPr>
          <t>Cem Dener:</t>
        </r>
        <r>
          <rPr>
            <sz val="9"/>
            <color indexed="81"/>
            <rFont val="Tahoma"/>
            <family val="2"/>
          </rPr>
          <t xml:space="preserve">
This is a working plan to develop an Artificial Intelligence Policy and an Action Plan for 2020 in Chile</t>
        </r>
      </text>
    </comment>
    <comment ref="JQ37" authorId="0" shapeId="0" xr:uid="{8D31F1B9-DFE3-440C-BA74-E7A2BF4F88F3}">
      <text>
        <r>
          <rPr>
            <b/>
            <sz val="9"/>
            <color indexed="81"/>
            <rFont val="Tahoma"/>
            <family val="2"/>
          </rPr>
          <t>Cem Dener:</t>
        </r>
        <r>
          <rPr>
            <sz val="9"/>
            <color indexed="81"/>
            <rFont val="Tahoma"/>
            <family val="2"/>
          </rPr>
          <t xml:space="preserve">
https://campussc.serviciocivil.cl/
https://mooc.siadsps.cl/moodle/</t>
        </r>
      </text>
    </comment>
    <comment ref="JV37" authorId="0" shapeId="0" xr:uid="{E48E6E82-550F-43DC-A469-5F2874FFF0EB}">
      <text>
        <r>
          <rPr>
            <b/>
            <sz val="9"/>
            <color indexed="81"/>
            <rFont val="Tahoma"/>
            <family val="2"/>
          </rPr>
          <t>Cem Dener:</t>
        </r>
        <r>
          <rPr>
            <sz val="9"/>
            <color indexed="81"/>
            <rFont val="Tahoma"/>
            <family val="2"/>
          </rPr>
          <t xml:space="preserve">
http://www.agendadigital.gob.cl/#/seguimiento/medida/LabGob-Laboratorio-de-Gobierno</t>
        </r>
      </text>
    </comment>
    <comment ref="JY37" authorId="0" shapeId="0" xr:uid="{FF2FEE60-6EC9-412B-A054-981259024906}">
      <text>
        <r>
          <rPr>
            <b/>
            <sz val="9"/>
            <color indexed="81"/>
            <rFont val="Tahoma"/>
            <family val="2"/>
          </rPr>
          <t>Cem Dener:</t>
        </r>
        <r>
          <rPr>
            <sz val="9"/>
            <color indexed="81"/>
            <rFont val="Tahoma"/>
            <family val="2"/>
          </rPr>
          <t xml:space="preserve">
https://culturadigital.cl/wp/softwarepublico-cl-y-licencia-gubernamental-de-software-nuevas-propuestas-de-desarrollo-digital/</t>
        </r>
      </text>
    </comment>
    <comment ref="BK38" authorId="0" shapeId="0" xr:uid="{2B2B0DB4-E044-4E6C-A2DE-51B3AE0DA408}">
      <text>
        <r>
          <rPr>
            <b/>
            <sz val="9"/>
            <color indexed="81"/>
            <rFont val="Tahoma"/>
            <family val="2"/>
          </rPr>
          <t>Cem Dener:</t>
        </r>
        <r>
          <rPr>
            <sz val="9"/>
            <color indexed="81"/>
            <rFont val="Tahoma"/>
            <family val="2"/>
          </rPr>
          <t xml:space="preserve">
The Golden Fiscal System Project, along with the Golden Tax Project, was approved by the Gov
under its e-government initiative.
+
TSA established, covering 40
central government agencies and
extrabudgetary funds for 15 central
government agencies.</t>
        </r>
      </text>
    </comment>
    <comment ref="EI38" authorId="0" shapeId="0" xr:uid="{8A6DACF1-338F-4941-B29B-D40E8DFE2FF6}">
      <text>
        <r>
          <rPr>
            <b/>
            <sz val="9"/>
            <color indexed="81"/>
            <rFont val="Tahoma"/>
            <family val="2"/>
          </rPr>
          <t>Cem Dener:</t>
        </r>
        <r>
          <rPr>
            <sz val="9"/>
            <color indexed="81"/>
            <rFont val="Tahoma"/>
            <family val="2"/>
          </rPr>
          <t xml:space="preserve">
http://www.mof.gov.cn/znjg/bbzn/ </t>
        </r>
      </text>
    </comment>
    <comment ref="GB38" authorId="0" shapeId="0" xr:uid="{7F3906C1-6C88-4ED1-A2E6-58B821C92BB8}">
      <text>
        <r>
          <rPr>
            <b/>
            <sz val="9"/>
            <color indexed="81"/>
            <rFont val="Tahoma"/>
            <family val="2"/>
          </rPr>
          <t>Cem Dener:</t>
        </r>
        <r>
          <rPr>
            <sz val="9"/>
            <color indexed="81"/>
            <rFont val="Tahoma"/>
            <family val="2"/>
          </rPr>
          <t xml:space="preserve">
https://www.ndrc.gov.cn/xwdt/ztzl/szhzxhbxd/xdcy/202006/t20200605_1230419.html</t>
        </r>
      </text>
    </comment>
    <comment ref="GN38" authorId="0" shapeId="0" xr:uid="{AF5F10A8-0A4F-4C17-9036-AE2819F7F83C}">
      <text>
        <r>
          <rPr>
            <b/>
            <sz val="9"/>
            <color indexed="81"/>
            <rFont val="Tahoma"/>
            <family val="2"/>
          </rPr>
          <t>Cem Dener:</t>
        </r>
        <r>
          <rPr>
            <sz val="9"/>
            <color indexed="81"/>
            <rFont val="Tahoma"/>
            <family val="2"/>
          </rPr>
          <t xml:space="preserve">
http://www.cac.gov.cn/wlaq/A0905index_1.htm</t>
        </r>
      </text>
    </comment>
    <comment ref="HI38" authorId="6" shapeId="0" xr:uid="{A9E8D006-BD6F-4370-B538-7283C360855B}">
      <text>
        <r>
          <rPr>
            <sz val="10"/>
            <color rgb="FF000000"/>
            <rFont val="Tahoma"/>
            <family val="2"/>
          </rPr>
          <t xml:space="preserve">Per </t>
        </r>
        <r>
          <rPr>
            <sz val="10"/>
            <color rgb="FF000000"/>
            <rFont val="Calibri"/>
            <family val="2"/>
            <scheme val="minor"/>
          </rPr>
          <t>https://www.dlapiperdataprotection.com/index.html?t=authority&amp;c=CN#:~:text=The%20Cyberspace%20Administration%20of%20China,National%20People's%20Congress%20Standing%20Committee</t>
        </r>
      </text>
    </comment>
    <comment ref="JB38" authorId="0" shapeId="0" xr:uid="{6B3BAE46-E424-44F4-BA1A-37B9CDD2ADBA}">
      <text>
        <r>
          <rPr>
            <b/>
            <sz val="9"/>
            <color indexed="81"/>
            <rFont val="Tahoma"/>
            <family val="2"/>
          </rPr>
          <t>Cem Dener:</t>
        </r>
        <r>
          <rPr>
            <sz val="9"/>
            <color indexed="81"/>
            <rFont val="Tahoma"/>
            <family val="2"/>
          </rPr>
          <t xml:space="preserve">
https://zhuanlan.zhihu.com/p/104469963</t>
        </r>
      </text>
    </comment>
    <comment ref="JG38" authorId="0" shapeId="0" xr:uid="{207CB18A-074E-48B9-B200-45FE272FCE50}">
      <text>
        <r>
          <rPr>
            <b/>
            <sz val="9"/>
            <color indexed="81"/>
            <rFont val="Tahoma"/>
            <family val="2"/>
          </rPr>
          <t>Cem Dener:</t>
        </r>
        <r>
          <rPr>
            <sz val="9"/>
            <color indexed="81"/>
            <rFont val="Tahoma"/>
            <family val="2"/>
          </rPr>
          <t xml:space="preserve">
In 2019:
Principles of Next-Generation AI Governance: Responsible AI was released:
http://most.gov.cn/kjbgz/201906/t20190617_147107.htm</t>
        </r>
      </text>
    </comment>
    <comment ref="JM38" authorId="0" shapeId="0" xr:uid="{13D710EE-D76A-43A9-8833-B4C700BE9F8E}">
      <text>
        <r>
          <rPr>
            <b/>
            <sz val="9"/>
            <color indexed="81"/>
            <rFont val="Tahoma"/>
            <family val="2"/>
          </rPr>
          <t>Cem Dener:</t>
        </r>
        <r>
          <rPr>
            <sz val="9"/>
            <color indexed="81"/>
            <rFont val="Tahoma"/>
            <family val="2"/>
          </rPr>
          <t xml:space="preserve">
2020 Gov announced plans for improving digital skills
http://www.gov.cn/zhengce/zhengceku/2020-02/26/content_5483629.htm</t>
        </r>
      </text>
    </comment>
    <comment ref="AL39" authorId="0" shapeId="0" xr:uid="{5D70D181-A8D0-40A3-8034-7538ECEB31BE}">
      <text>
        <r>
          <rPr>
            <b/>
            <sz val="9"/>
            <color indexed="81"/>
            <rFont val="Tahoma"/>
            <family val="2"/>
          </rPr>
          <t>Cem Dener:</t>
        </r>
        <r>
          <rPr>
            <sz val="9"/>
            <color indexed="81"/>
            <rFont val="Tahoma"/>
            <family val="2"/>
          </rPr>
          <t xml:space="preserve">
GovTech Latam Forum
Also,
https://www.datasketch.co/?from=caf.com </t>
        </r>
      </text>
    </comment>
    <comment ref="BG39" authorId="0" shapeId="0" xr:uid="{9D003A5B-C3D4-4CBA-B81E-A62C70747077}">
      <text>
        <r>
          <rPr>
            <b/>
            <sz val="9"/>
            <color indexed="81"/>
            <rFont val="Tahoma"/>
            <family val="2"/>
          </rPr>
          <t>Cem Dener:</t>
        </r>
        <r>
          <rPr>
            <sz val="9"/>
            <color indexed="81"/>
            <rFont val="Tahoma"/>
            <family val="2"/>
          </rPr>
          <t xml:space="preserve">
SIIF pilot was operational at central level since 2000.</t>
        </r>
      </text>
    </comment>
    <comment ref="BK39" authorId="0" shapeId="0" xr:uid="{9A12206C-9B44-4E61-B418-F10DD6B2C45F}">
      <text>
        <r>
          <rPr>
            <b/>
            <sz val="9"/>
            <color indexed="81"/>
            <rFont val="Tahoma"/>
            <family val="2"/>
          </rPr>
          <t>Cem Dener:</t>
        </r>
        <r>
          <rPr>
            <sz val="9"/>
            <color indexed="81"/>
            <rFont val="Tahoma"/>
            <family val="2"/>
          </rPr>
          <t xml:space="preserve">
New SIIF Nacion is expected to be operational in 2013</t>
        </r>
      </text>
    </comment>
    <comment ref="ER39" authorId="0" shapeId="0" xr:uid="{1A008BC3-5559-4303-9ABE-E33AC111AFBC}">
      <text>
        <r>
          <rPr>
            <b/>
            <sz val="9"/>
            <color indexed="81"/>
            <rFont val="Tahoma"/>
            <family val="2"/>
          </rPr>
          <t>Cem Dener:</t>
        </r>
        <r>
          <rPr>
            <sz val="9"/>
            <color indexed="81"/>
            <rFont val="Tahoma"/>
            <family val="2"/>
          </rPr>
          <t xml:space="preserve">
https://sts.dnp.gov.co/</t>
        </r>
      </text>
    </comment>
    <comment ref="FZ39" authorId="0" shapeId="0" xr:uid="{1DF0B362-470A-498C-9E47-AD1303623636}">
      <text>
        <r>
          <rPr>
            <b/>
            <sz val="9"/>
            <color indexed="81"/>
            <rFont val="Tahoma"/>
            <family val="2"/>
          </rPr>
          <t>Cem Dener:</t>
        </r>
        <r>
          <rPr>
            <sz val="9"/>
            <color indexed="81"/>
            <rFont val="Tahoma"/>
            <family val="2"/>
          </rPr>
          <t xml:space="preserve">
Initiated in 2019</t>
        </r>
      </text>
    </comment>
    <comment ref="GP39" authorId="0" shapeId="0" xr:uid="{7C46ADE1-A32E-405F-B782-842492AF68B6}">
      <text>
        <r>
          <rPr>
            <sz val="9"/>
            <color indexed="81"/>
            <rFont val="Tahoma"/>
            <family val="2"/>
          </rPr>
          <t xml:space="preserve">
http://www.minhacienda.gov.co/HomeMinhacienda/atencionalciudadano</t>
        </r>
      </text>
    </comment>
    <comment ref="GV39" authorId="0" shapeId="0" xr:uid="{5E3F50E1-9CE3-4F12-9868-8D5ACA0478FE}">
      <text>
        <r>
          <rPr>
            <sz val="9"/>
            <color indexed="81"/>
            <rFont val="Tahoma"/>
            <family val="2"/>
          </rPr>
          <t>http://www.pte.gov.co 
http://www.minhacienda.gov.co/HomeMinhacienda/atencionalciudadano</t>
        </r>
      </text>
    </comment>
    <comment ref="JQ39" authorId="0" shapeId="0" xr:uid="{90A04B2E-6F5B-4D42-879C-579007C96369}">
      <text>
        <r>
          <rPr>
            <b/>
            <sz val="9"/>
            <color indexed="81"/>
            <rFont val="Tahoma"/>
            <family val="2"/>
          </rPr>
          <t>Cem Dener:</t>
        </r>
        <r>
          <rPr>
            <sz val="9"/>
            <color indexed="81"/>
            <rFont val="Tahoma"/>
            <family val="2"/>
          </rPr>
          <t xml:space="preserve">
Digital Citizenship
https://www.ciudadaniadigital.gov.co/627/w3-channel.html</t>
        </r>
      </text>
    </comment>
    <comment ref="JV39" authorId="0" shapeId="0" xr:uid="{7921A2E7-8708-413C-9BEF-E1E651CB1C2E}">
      <text>
        <r>
          <rPr>
            <b/>
            <sz val="9"/>
            <color indexed="81"/>
            <rFont val="Tahoma"/>
            <family val="2"/>
          </rPr>
          <t>Cem Dener:</t>
        </r>
        <r>
          <rPr>
            <sz val="9"/>
            <color indexed="81"/>
            <rFont val="Tahoma"/>
            <family val="2"/>
          </rPr>
          <t xml:space="preserve">
Bogota: LabCapital
http://labcapital.veeduriadistrital.gov.co/</t>
        </r>
      </text>
    </comment>
    <comment ref="BG40" authorId="0" shapeId="0" xr:uid="{09C87DDD-595D-4694-84C8-1B4C0F5E0B6C}">
      <text>
        <r>
          <rPr>
            <b/>
            <sz val="9"/>
            <color indexed="81"/>
            <rFont val="Tahoma"/>
            <family val="2"/>
          </rPr>
          <t>Cem Dener:</t>
        </r>
        <r>
          <rPr>
            <sz val="9"/>
            <color indexed="81"/>
            <rFont val="Tahoma"/>
            <family val="2"/>
          </rPr>
          <t xml:space="preserve">
New system is expected to be operational in 2016.
No automation yet...</t>
        </r>
      </text>
    </comment>
    <comment ref="BK40" authorId="0" shapeId="0" xr:uid="{70F806B7-C0DF-44CE-B54E-242C6C5A3906}">
      <text>
        <r>
          <rPr>
            <b/>
            <sz val="9"/>
            <color indexed="81"/>
            <rFont val="Tahoma"/>
            <family val="2"/>
          </rPr>
          <t>Cem Dener:</t>
        </r>
        <r>
          <rPr>
            <sz val="9"/>
            <color indexed="81"/>
            <rFont val="Tahoma"/>
            <family val="2"/>
          </rPr>
          <t xml:space="preserve">
Design of new system, SIGIFE completed in 2014, implementation is expected to be initiated in 2015.</t>
        </r>
      </text>
    </comment>
    <comment ref="AA41" authorId="0" shapeId="0" xr:uid="{A0AF1945-B3AA-4D86-B657-65B05DECB3CE}">
      <text>
        <r>
          <rPr>
            <b/>
            <sz val="9"/>
            <color indexed="81"/>
            <rFont val="Tahoma"/>
            <family val="2"/>
          </rPr>
          <t>Cem Dener:</t>
        </r>
        <r>
          <rPr>
            <sz val="9"/>
            <color indexed="81"/>
            <rFont val="Tahoma"/>
            <family val="2"/>
          </rPr>
          <t xml:space="preserve">
https://postetelecom.gouv.cg/congo-brazza-congo-digital-2025-la-strategie-nationale-de-developpement-du-numerique-officiellement-presentee-document/</t>
        </r>
      </text>
    </comment>
    <comment ref="C42" authorId="0" shapeId="0" xr:uid="{13734B21-72BA-43A7-BED4-697EB33AE35D}">
      <text>
        <r>
          <rPr>
            <b/>
            <sz val="9"/>
            <color indexed="81"/>
            <rFont val="Tahoma"/>
            <family val="2"/>
          </rPr>
          <t>Cem Dener:</t>
        </r>
        <r>
          <rPr>
            <sz val="9"/>
            <color indexed="81"/>
            <rFont val="Tahoma"/>
            <family val="2"/>
          </rPr>
          <t xml:space="preserve">
ZAR or COD</t>
        </r>
      </text>
    </comment>
    <comment ref="E42" authorId="0" shapeId="0" xr:uid="{D2B5FEAE-542B-407E-9EB3-621441355368}">
      <text>
        <r>
          <rPr>
            <b/>
            <sz val="9"/>
            <color indexed="81"/>
            <rFont val="Tahoma"/>
            <family val="2"/>
          </rPr>
          <t>Cem Dener:</t>
        </r>
        <r>
          <rPr>
            <sz val="9"/>
            <color indexed="81"/>
            <rFont val="Tahoma"/>
            <family val="2"/>
          </rPr>
          <t xml:space="preserve">
Democratic Republic of the Congo</t>
        </r>
      </text>
    </comment>
    <comment ref="AB42" authorId="0" shapeId="0" xr:uid="{9CAD5648-D4CD-4850-809B-87B513680166}">
      <text>
        <r>
          <rPr>
            <b/>
            <sz val="9"/>
            <color indexed="81"/>
            <rFont val="Tahoma"/>
            <family val="2"/>
          </rPr>
          <t>Cem Dener:</t>
        </r>
        <r>
          <rPr>
            <sz val="9"/>
            <color indexed="81"/>
            <rFont val="Tahoma"/>
            <family val="2"/>
          </rPr>
          <t xml:space="preserve">
National Digital Plan "Horizon 2025" approved in 2019</t>
        </r>
      </text>
    </comment>
    <comment ref="BK42" authorId="0" shapeId="0" xr:uid="{6328F1AC-126F-4940-A0FC-54C5F999A835}">
      <text>
        <r>
          <rPr>
            <b/>
            <sz val="9"/>
            <color indexed="81"/>
            <rFont val="Tahoma"/>
            <family val="2"/>
          </rPr>
          <t>Cem Dener:</t>
        </r>
        <r>
          <rPr>
            <sz val="9"/>
            <color indexed="81"/>
            <rFont val="Tahoma"/>
            <family val="2"/>
          </rPr>
          <t xml:space="preserve">
LDSW is being replaced with MS Navision since 2007. Introduced in 2003.</t>
        </r>
      </text>
    </comment>
    <comment ref="KW42" authorId="0" shapeId="0" xr:uid="{4FA8AFED-7A37-4948-A2DF-447C48FA6008}">
      <text>
        <r>
          <rPr>
            <b/>
            <sz val="9"/>
            <color indexed="81"/>
            <rFont val="Tahoma"/>
            <family val="2"/>
          </rPr>
          <t>Cem Dener:</t>
        </r>
        <r>
          <rPr>
            <sz val="9"/>
            <color indexed="81"/>
            <rFont val="Tahoma"/>
            <family val="2"/>
          </rPr>
          <t xml:space="preserve">
ZAR or COD</t>
        </r>
      </text>
    </comment>
    <comment ref="NH42" authorId="0" shapeId="0" xr:uid="{1D90A473-8385-4B9F-9A27-555849D329EA}">
      <text>
        <r>
          <rPr>
            <b/>
            <sz val="9"/>
            <color indexed="81"/>
            <rFont val="Tahoma"/>
            <family val="2"/>
          </rPr>
          <t>Cem Dener:</t>
        </r>
        <r>
          <rPr>
            <sz val="9"/>
            <color indexed="81"/>
            <rFont val="Tahoma"/>
            <family val="2"/>
          </rPr>
          <t xml:space="preserve">
ZAR or COD</t>
        </r>
      </text>
    </comment>
    <comment ref="OE42" authorId="0" shapeId="0" xr:uid="{AD697E8E-4FAA-4FF0-8ED9-303FAB7A71FB}">
      <text>
        <r>
          <rPr>
            <b/>
            <sz val="9"/>
            <color indexed="81"/>
            <rFont val="Tahoma"/>
            <family val="2"/>
          </rPr>
          <t>Cem Dener:</t>
        </r>
        <r>
          <rPr>
            <sz val="9"/>
            <color indexed="81"/>
            <rFont val="Tahoma"/>
            <family val="2"/>
          </rPr>
          <t xml:space="preserve">
ZAR or COD</t>
        </r>
      </text>
    </comment>
    <comment ref="QI42" authorId="0" shapeId="0" xr:uid="{19E4BA12-9D1B-4BF3-8D3F-80F0171959C9}">
      <text>
        <r>
          <rPr>
            <b/>
            <sz val="9"/>
            <color indexed="81"/>
            <rFont val="Tahoma"/>
            <family val="2"/>
          </rPr>
          <t>Cem Dener:</t>
        </r>
        <r>
          <rPr>
            <sz val="9"/>
            <color indexed="81"/>
            <rFont val="Tahoma"/>
            <family val="2"/>
          </rPr>
          <t xml:space="preserve">
ZAR or COD</t>
        </r>
      </text>
    </comment>
    <comment ref="SN42" authorId="0" shapeId="0" xr:uid="{10EFF1FD-56AE-4142-A32F-A29CE133A9B8}">
      <text>
        <r>
          <rPr>
            <b/>
            <sz val="9"/>
            <color indexed="81"/>
            <rFont val="Tahoma"/>
            <family val="2"/>
          </rPr>
          <t>Cem Dener:</t>
        </r>
        <r>
          <rPr>
            <sz val="9"/>
            <color indexed="81"/>
            <rFont val="Tahoma"/>
            <family val="2"/>
          </rPr>
          <t xml:space="preserve">
ZAR or COD</t>
        </r>
      </text>
    </comment>
    <comment ref="UM42" authorId="0" shapeId="0" xr:uid="{E2BF235E-D225-4069-B1C7-75BCEFD01158}">
      <text>
        <r>
          <rPr>
            <b/>
            <sz val="9"/>
            <color indexed="81"/>
            <rFont val="Tahoma"/>
            <family val="2"/>
          </rPr>
          <t>Cem Dener:</t>
        </r>
        <r>
          <rPr>
            <sz val="9"/>
            <color indexed="81"/>
            <rFont val="Tahoma"/>
            <family val="2"/>
          </rPr>
          <t xml:space="preserve">
ZAR or COD</t>
        </r>
      </text>
    </comment>
    <comment ref="WL42" authorId="0" shapeId="0" xr:uid="{D58337D7-D472-4A37-BB6B-68768828B9C0}">
      <text>
        <r>
          <rPr>
            <b/>
            <sz val="9"/>
            <color indexed="81"/>
            <rFont val="Tahoma"/>
            <family val="2"/>
          </rPr>
          <t>Cem Dener:</t>
        </r>
        <r>
          <rPr>
            <sz val="9"/>
            <color indexed="81"/>
            <rFont val="Tahoma"/>
            <family val="2"/>
          </rPr>
          <t xml:space="preserve">
ZAR or COD</t>
        </r>
      </text>
    </comment>
    <comment ref="YU42" authorId="0" shapeId="0" xr:uid="{40EB15A9-B5D7-4DDF-B8DD-6BB6C8C5F420}">
      <text>
        <r>
          <rPr>
            <b/>
            <sz val="9"/>
            <color indexed="81"/>
            <rFont val="Tahoma"/>
            <family val="2"/>
          </rPr>
          <t>Cem Dener:</t>
        </r>
        <r>
          <rPr>
            <sz val="9"/>
            <color indexed="81"/>
            <rFont val="Tahoma"/>
            <family val="2"/>
          </rPr>
          <t xml:space="preserve">
ZAR or COD</t>
        </r>
      </text>
    </comment>
    <comment ref="JE43" authorId="0" shapeId="0" xr:uid="{A5A3A62C-3DCC-47DD-A91D-A3F06E49BD4F}">
      <text>
        <r>
          <rPr>
            <b/>
            <sz val="9"/>
            <color indexed="81"/>
            <rFont val="Tahoma"/>
            <family val="2"/>
          </rPr>
          <t>Cem Dener:</t>
        </r>
        <r>
          <rPr>
            <sz val="9"/>
            <color indexed="81"/>
            <rFont val="Tahoma"/>
            <family val="2"/>
          </rPr>
          <t xml:space="preserve">
AI is mentioned in the DG vision</t>
        </r>
      </text>
    </comment>
    <comment ref="AA44" authorId="0" shapeId="0" xr:uid="{B8488F42-1807-42AD-A3C0-7FC4107F660E}">
      <text>
        <r>
          <rPr>
            <b/>
            <sz val="9"/>
            <color indexed="81"/>
            <rFont val="Tahoma"/>
            <family val="2"/>
          </rPr>
          <t>Cem Dener:</t>
        </r>
        <r>
          <rPr>
            <sz val="9"/>
            <color indexed="81"/>
            <rFont val="Tahoma"/>
            <family val="2"/>
          </rPr>
          <t xml:space="preserve">
http://www.gouv.ci/impact-developpement/accueil/gros_plan_detail/la-dematerialisation-des-services-publics-en-marche399/4</t>
        </r>
      </text>
    </comment>
    <comment ref="AB44" authorId="0" shapeId="0" xr:uid="{B4607847-0C76-47F9-9941-01762B80D61C}">
      <text>
        <r>
          <rPr>
            <b/>
            <sz val="9"/>
            <color indexed="81"/>
            <rFont val="Tahoma"/>
            <family val="2"/>
          </rPr>
          <t>Cem Dener:</t>
        </r>
        <r>
          <rPr>
            <sz val="9"/>
            <color indexed="81"/>
            <rFont val="Tahoma"/>
            <family val="2"/>
          </rPr>
          <t xml:space="preserve">
2013 eGOUV Strategy mentioned in web articles and PPT files. Approved strategy not visible on the web.</t>
        </r>
      </text>
    </comment>
    <comment ref="JQ44" authorId="0" shapeId="0" xr:uid="{18989D35-0FB6-4395-BCEE-9D3FEE2FF7F8}">
      <text>
        <r>
          <rPr>
            <b/>
            <sz val="9"/>
            <color indexed="81"/>
            <rFont val="Tahoma"/>
            <family val="2"/>
          </rPr>
          <t>Cem Dener:</t>
        </r>
        <r>
          <rPr>
            <sz val="9"/>
            <color indexed="81"/>
            <rFont val="Tahoma"/>
            <family val="2"/>
          </rPr>
          <t xml:space="preserve">
https://www.fonctionpublique.gouv.ci/index.php/front-page/navigator/statics/menu/ministere/dfrc</t>
        </r>
      </text>
    </comment>
    <comment ref="FO45" authorId="8" shapeId="0" xr:uid="{6371B0D4-7F26-43E4-9BEA-6B92FC56A071}">
      <text>
        <r>
          <rPr>
            <b/>
            <sz val="9"/>
            <color indexed="81"/>
            <rFont val="Tahoma"/>
            <family val="2"/>
          </rPr>
          <t>Paul Nicholas Villaflor Pacheco:</t>
        </r>
        <r>
          <rPr>
            <sz val="9"/>
            <color indexed="81"/>
            <rFont val="Tahoma"/>
            <family val="2"/>
          </rPr>
          <t xml:space="preserve">
Central State Office for the Development of the Digital Society https://joinup.ec.europa.eu/sites/default/files/inline-files/Digital_Government_Factsheets_Croatia_2019.pdf</t>
        </r>
      </text>
    </comment>
    <comment ref="FP45" authorId="8" shapeId="0" xr:uid="{C7AB21C6-135C-46CF-8B97-38560E70D94D}">
      <text>
        <r>
          <rPr>
            <b/>
            <sz val="9"/>
            <color indexed="81"/>
            <rFont val="Tahoma"/>
            <family val="2"/>
          </rPr>
          <t>Paul Nicholas Villaflor Pacheco:</t>
        </r>
        <r>
          <rPr>
            <sz val="9"/>
            <color indexed="81"/>
            <rFont val="Tahoma"/>
            <family val="2"/>
          </rPr>
          <t xml:space="preserve">
https://www.pristupinfo.hr/</t>
        </r>
      </text>
    </comment>
    <comment ref="FZ45" authorId="0" shapeId="0" xr:uid="{0867DA7C-58B9-4153-8C03-9347AD37DFC2}">
      <text>
        <r>
          <rPr>
            <b/>
            <sz val="9"/>
            <color indexed="81"/>
            <rFont val="Tahoma"/>
            <family val="2"/>
          </rPr>
          <t>Cem Dener:</t>
        </r>
        <r>
          <rPr>
            <sz val="9"/>
            <color indexed="81"/>
            <rFont val="Tahoma"/>
            <family val="2"/>
          </rPr>
          <t xml:space="preserve">
Expected to be ready by 2022</t>
        </r>
      </text>
    </comment>
    <comment ref="JY45" authorId="0" shapeId="0" xr:uid="{BD30E930-C1FB-462A-B4C8-4DC4797459AF}">
      <text>
        <r>
          <rPr>
            <b/>
            <sz val="9"/>
            <color indexed="81"/>
            <rFont val="Tahoma"/>
            <family val="2"/>
          </rPr>
          <t>Cem Dener:</t>
        </r>
        <r>
          <rPr>
            <sz val="9"/>
            <color indexed="81"/>
            <rFont val="Tahoma"/>
            <family val="2"/>
          </rPr>
          <t xml:space="preserve">
https://www.linux.com/news/croatian-government-adopts-open-source-software-policy/</t>
        </r>
      </text>
    </comment>
    <comment ref="H46" authorId="0" shapeId="0" xr:uid="{550C850B-6024-4522-B4B9-3F8A64A88856}">
      <text>
        <r>
          <rPr>
            <b/>
            <sz val="9"/>
            <color indexed="81"/>
            <rFont val="Tahoma"/>
            <family val="2"/>
          </rPr>
          <t>Cem Dener:</t>
        </r>
        <r>
          <rPr>
            <sz val="9"/>
            <color indexed="81"/>
            <rFont val="Tahoma"/>
            <family val="2"/>
          </rPr>
          <t xml:space="preserve">
2016</t>
        </r>
      </text>
    </comment>
    <comment ref="AA46" authorId="0" shapeId="0" xr:uid="{B715709E-E627-40C6-AA0B-714507820EBC}">
      <text>
        <r>
          <rPr>
            <b/>
            <sz val="9"/>
            <color indexed="81"/>
            <rFont val="Tahoma"/>
            <family val="2"/>
          </rPr>
          <t>Cem Dener:</t>
        </r>
        <r>
          <rPr>
            <sz val="9"/>
            <color indexed="81"/>
            <rFont val="Tahoma"/>
            <family val="2"/>
          </rPr>
          <t xml:space="preserve">
https://www.mincom.gob.cu/es/gobierno-electronico
https://www.presidencia.gob.cu/es/gobierno/programas-priorizados/informatizacion-de-la-sociedad-en-cuba/</t>
        </r>
      </text>
    </comment>
    <comment ref="AB46" authorId="0" shapeId="0" xr:uid="{665B709C-C2A4-4BA9-8FA7-C519236E1B72}">
      <text>
        <r>
          <rPr>
            <b/>
            <sz val="9"/>
            <color indexed="81"/>
            <rFont val="Tahoma"/>
            <family val="2"/>
          </rPr>
          <t>Cem Dener:</t>
        </r>
        <r>
          <rPr>
            <sz val="9"/>
            <color indexed="81"/>
            <rFont val="Tahoma"/>
            <family val="2"/>
          </rPr>
          <t xml:space="preserve">
Computerization of society in Cuba
strategy approved in 2018. Current status updated in the Presidency of Cuba website</t>
        </r>
      </text>
    </comment>
    <comment ref="BK46" authorId="0" shapeId="0" xr:uid="{0A285605-B34D-4D43-A361-7B505EB526F0}">
      <text>
        <r>
          <rPr>
            <b/>
            <sz val="9"/>
            <color rgb="FF000000"/>
            <rFont val="Tahoma"/>
            <family val="2"/>
          </rPr>
          <t>Cem Dener:</t>
        </r>
        <r>
          <rPr>
            <sz val="9"/>
            <color rgb="FF000000"/>
            <rFont val="Tahoma"/>
            <family val="2"/>
          </rPr>
          <t xml:space="preserve">
</t>
        </r>
        <r>
          <rPr>
            <sz val="9"/>
            <color rgb="FF000000"/>
            <rFont val="Tahoma"/>
            <family val="2"/>
          </rPr>
          <t>http://www.cepal.org/publicaciones/xml/0/13430/SYC_29.pdf</t>
        </r>
      </text>
    </comment>
    <comment ref="GN46" authorId="0" shapeId="0" xr:uid="{5202E9F1-95B2-42FC-843E-B6849DA40D24}">
      <text>
        <r>
          <rPr>
            <b/>
            <sz val="9"/>
            <color indexed="81"/>
            <rFont val="Tahoma"/>
            <family val="2"/>
          </rPr>
          <t>Cem Dener:</t>
        </r>
        <r>
          <rPr>
            <sz val="9"/>
            <color indexed="81"/>
            <rFont val="Tahoma"/>
            <family val="2"/>
          </rPr>
          <t xml:space="preserve">
http://www.cucert.cu/
http://www.cscuba.cu/en</t>
        </r>
      </text>
    </comment>
    <comment ref="HD46" authorId="0" shapeId="0" xr:uid="{9FE24EE6-5D92-436E-B8BB-634A96464898}">
      <text>
        <r>
          <rPr>
            <b/>
            <sz val="9"/>
            <color indexed="81"/>
            <rFont val="Tahoma"/>
            <family val="2"/>
          </rPr>
          <t>Cem Dener:</t>
        </r>
        <r>
          <rPr>
            <sz val="9"/>
            <color indexed="81"/>
            <rFont val="Tahoma"/>
            <family val="2"/>
          </rPr>
          <t xml:space="preserve">
The Cuban Constitution recognizes the need for the protection of personal data. Chapter II Article 48</t>
        </r>
      </text>
    </comment>
    <comment ref="E47" authorId="0" shapeId="0" xr:uid="{468655DA-7FD5-4CFA-87F7-F4474EC931DE}">
      <text>
        <r>
          <rPr>
            <b/>
            <sz val="9"/>
            <color indexed="81"/>
            <rFont val="Tahoma"/>
            <family val="2"/>
          </rPr>
          <t>Cem Dener:</t>
        </r>
        <r>
          <rPr>
            <sz val="9"/>
            <color indexed="81"/>
            <rFont val="Tahoma"/>
            <family val="2"/>
          </rPr>
          <t xml:space="preserve">
Also:
Turkish Republic of Northern Cyprus
https://en.wikipedia.org/wiki/Northern_Cyprus</t>
        </r>
      </text>
    </comment>
    <comment ref="AB47" authorId="0" shapeId="0" xr:uid="{72B267AC-38CC-4F81-A929-F81EF2FF4CCA}">
      <text>
        <r>
          <rPr>
            <b/>
            <sz val="9"/>
            <color indexed="81"/>
            <rFont val="Tahoma"/>
            <family val="2"/>
          </rPr>
          <t>Cem Dener:</t>
        </r>
        <r>
          <rPr>
            <sz val="9"/>
            <color indexed="81"/>
            <rFont val="Tahoma"/>
            <family val="2"/>
          </rPr>
          <t xml:space="preserve">
New strategy is expected to be prepared in 2020.</t>
        </r>
      </text>
    </comment>
    <comment ref="FO47" authorId="8" shapeId="0" xr:uid="{EA7385EF-AD6C-4B20-9BD8-031EB7A60AC4}">
      <text>
        <r>
          <rPr>
            <b/>
            <sz val="9"/>
            <color indexed="81"/>
            <rFont val="Tahoma"/>
            <family val="2"/>
          </rPr>
          <t>Paul Nicholas Villaflor Pacheco:</t>
        </r>
        <r>
          <rPr>
            <sz val="9"/>
            <color indexed="81"/>
            <rFont val="Tahoma"/>
            <family val="2"/>
          </rPr>
          <t xml:space="preserve">
Statistical Service of Cyprus - basing on the website provided
Although, based on the DG Policy URL - it seems that the Ministry of Research, Innovation and Digital Policy implements the ICT and eGovernment Policy (https://www.dmrid.gov.cy/dmrid/research.nsf/responsibilities_el/responsibilities_el?OpenDocument)</t>
        </r>
      </text>
    </comment>
    <comment ref="JF47" authorId="0" shapeId="0" xr:uid="{F8118B03-1176-4A1B-B5FC-A4938AAB6845}">
      <text>
        <r>
          <rPr>
            <b/>
            <sz val="9"/>
            <color indexed="81"/>
            <rFont val="Tahoma"/>
            <family val="2"/>
          </rPr>
          <t>Cem Dener:</t>
        </r>
        <r>
          <rPr>
            <sz val="9"/>
            <color indexed="81"/>
            <rFont val="Tahoma"/>
            <family val="2"/>
          </rPr>
          <t xml:space="preserve">
Blockchain Strategy:
http://mof.gov.cy/assets/modules/wnp/articles/201907/480/docs/blockchain_ypoyrgoy.pdf  
</t>
        </r>
      </text>
    </comment>
    <comment ref="JG47" authorId="0" shapeId="0" xr:uid="{78E3D5B8-AE82-4DCD-88D6-0AE509F19D5A}">
      <text>
        <r>
          <rPr>
            <b/>
            <sz val="9"/>
            <color indexed="81"/>
            <rFont val="Tahoma"/>
            <family val="2"/>
          </rPr>
          <t>Cem Dener:</t>
        </r>
        <r>
          <rPr>
            <sz val="9"/>
            <color indexed="81"/>
            <rFont val="Tahoma"/>
            <family val="2"/>
          </rPr>
          <t xml:space="preserve">
In 2020, National AI Strategy was approved.
National Blockchain strategy is being prepared since 2019</t>
        </r>
      </text>
    </comment>
    <comment ref="JK47" authorId="0" shapeId="0" xr:uid="{1F1D410E-6859-47C3-90CB-3FEB32B83639}">
      <text>
        <r>
          <rPr>
            <b/>
            <sz val="9"/>
            <color indexed="81"/>
            <rFont val="Tahoma"/>
            <family val="2"/>
          </rPr>
          <t>Cem Dener:</t>
        </r>
        <r>
          <rPr>
            <sz val="9"/>
            <color indexed="81"/>
            <rFont val="Tahoma"/>
            <family val="2"/>
          </rPr>
          <t xml:space="preserve">
https://ec.europa.eu/information_society/newsroom/image/document/2019-32/country_report_-_cyprus_-_final_2019_0D322D64-DDF7-AC6E-D1E61A12F0FD2A0D_61231.pdf</t>
        </r>
      </text>
    </comment>
    <comment ref="BK48" authorId="0" shapeId="0" xr:uid="{C162C2B5-2535-4432-A1AC-07F129344968}">
      <text>
        <r>
          <rPr>
            <b/>
            <sz val="9"/>
            <color indexed="81"/>
            <rFont val="Tahoma"/>
            <family val="2"/>
          </rPr>
          <t>Cem Dener:</t>
        </r>
        <r>
          <rPr>
            <sz val="9"/>
            <color indexed="81"/>
            <rFont val="Tahoma"/>
            <family val="2"/>
          </rPr>
          <t xml:space="preserve">
http://www.statnipokladna.cz/cs/media/o_statni_pokladne_prezentace/IISSP_KRAJE_prezentace_ke_SP_rijen-prosinec_2011.pdf</t>
        </r>
      </text>
    </comment>
    <comment ref="FO48" authorId="8" shapeId="0" xr:uid="{18AA1740-6987-4556-A467-625C2E43771A}">
      <text>
        <r>
          <rPr>
            <b/>
            <sz val="9"/>
            <color indexed="81"/>
            <rFont val="Tahoma"/>
            <family val="2"/>
          </rPr>
          <t>Paul Nicholas Villaflor Pacheco:</t>
        </r>
        <r>
          <rPr>
            <sz val="9"/>
            <color indexed="81"/>
            <rFont val="Tahoma"/>
            <family val="2"/>
          </rPr>
          <t xml:space="preserve">
Department of the Chief Architect of eGovernment</t>
        </r>
      </text>
    </comment>
    <comment ref="GF48" authorId="0" shapeId="0" xr:uid="{94DE3680-B627-4481-910D-3DBC47C829C5}">
      <text>
        <r>
          <rPr>
            <b/>
            <sz val="9"/>
            <color indexed="81"/>
            <rFont val="Tahoma"/>
            <family val="2"/>
          </rPr>
          <t>Cem Dener:</t>
        </r>
        <r>
          <rPr>
            <sz val="9"/>
            <color indexed="81"/>
            <rFont val="Tahoma"/>
            <family val="2"/>
          </rPr>
          <t xml:space="preserve">
https://www.egovernment.cz/soubor/nar-pdf/</t>
        </r>
      </text>
    </comment>
    <comment ref="GJ48" authorId="6" shapeId="0" xr:uid="{CC0BEA8C-798B-4596-897E-6653A84FFD0A}">
      <text>
        <r>
          <rPr>
            <sz val="10"/>
            <color rgb="FF000000"/>
            <rFont val="Tahoma"/>
            <family val="2"/>
          </rPr>
          <t>It is planned according to the EU publications. This links provides the outline</t>
        </r>
      </text>
    </comment>
    <comment ref="GN48" authorId="0" shapeId="0" xr:uid="{ACAC10D2-F7AA-44A4-A492-A9C5D06467D1}">
      <text>
        <r>
          <rPr>
            <b/>
            <sz val="9"/>
            <color indexed="81"/>
            <rFont val="Tahoma"/>
            <family val="2"/>
          </rPr>
          <t>Cem Dener:</t>
        </r>
        <r>
          <rPr>
            <sz val="9"/>
            <color indexed="81"/>
            <rFont val="Tahoma"/>
            <family val="2"/>
          </rPr>
          <t xml:space="preserve">
https://www.govcert.cz/</t>
        </r>
      </text>
    </comment>
    <comment ref="JZ48" authorId="0" shapeId="0" xr:uid="{5BF07D23-4292-4F80-815F-0B4E47A283F2}">
      <text>
        <r>
          <rPr>
            <b/>
            <sz val="9"/>
            <color indexed="81"/>
            <rFont val="Tahoma"/>
            <family val="2"/>
          </rPr>
          <t>Cem Dener:</t>
        </r>
        <r>
          <rPr>
            <sz val="9"/>
            <color indexed="81"/>
            <rFont val="Tahoma"/>
            <family val="2"/>
          </rPr>
          <t xml:space="preserve">
Initial OSS policy approved in 2006.
OSS is also included in new 2018 Digital Czechia</t>
        </r>
      </text>
    </comment>
    <comment ref="GF49" authorId="0" shapeId="0" xr:uid="{46FB6B63-4B85-466E-90C9-9004F0C5F7C8}">
      <text>
        <r>
          <rPr>
            <b/>
            <sz val="9"/>
            <color indexed="81"/>
            <rFont val="Tahoma"/>
            <family val="2"/>
          </rPr>
          <t>Cem Dener:</t>
        </r>
        <r>
          <rPr>
            <sz val="9"/>
            <color indexed="81"/>
            <rFont val="Tahoma"/>
            <family val="2"/>
          </rPr>
          <t xml:space="preserve">
https://digst.dk/data/it-arkitektur/</t>
        </r>
      </text>
    </comment>
    <comment ref="GN49" authorId="0" shapeId="0" xr:uid="{B1B3A820-64DB-4291-A903-F3634CDF1503}">
      <text>
        <r>
          <rPr>
            <b/>
            <sz val="9"/>
            <color indexed="81"/>
            <rFont val="Tahoma"/>
            <family val="2"/>
          </rPr>
          <t>Cem Dener:</t>
        </r>
        <r>
          <rPr>
            <sz val="9"/>
            <color indexed="81"/>
            <rFont val="Tahoma"/>
            <family val="2"/>
          </rPr>
          <t xml:space="preserve">
https://en.digst.dk/policy-and-strategy/danish-cyber-and-information-security-strategy/
</t>
        </r>
      </text>
    </comment>
    <comment ref="JF49" authorId="0" shapeId="0" xr:uid="{7977C926-D4BE-4815-8D0F-93E3F3ABD290}">
      <text>
        <r>
          <rPr>
            <b/>
            <sz val="9"/>
            <color indexed="81"/>
            <rFont val="Tahoma"/>
            <family val="2"/>
          </rPr>
          <t>Cem Dener:</t>
        </r>
        <r>
          <rPr>
            <sz val="9"/>
            <color indexed="81"/>
            <rFont val="Tahoma"/>
            <family val="2"/>
          </rPr>
          <t xml:space="preserve">
https://ufm.dk/en/publications/2016/danish-drone-strategy</t>
        </r>
      </text>
    </comment>
    <comment ref="JG49" authorId="0" shapeId="0" xr:uid="{3FA0AEE6-1502-4999-B036-9E092E8F23A1}">
      <text>
        <r>
          <rPr>
            <b/>
            <sz val="9"/>
            <color indexed="81"/>
            <rFont val="Tahoma"/>
            <family val="2"/>
          </rPr>
          <t>Cem Dener:</t>
        </r>
        <r>
          <rPr>
            <sz val="9"/>
            <color indexed="81"/>
            <rFont val="Tahoma"/>
            <family val="2"/>
          </rPr>
          <t xml:space="preserve">
2016 Drone Strategy
2016 IoT is included in Digital Denmark Strategy
2019 AI Strategy</t>
        </r>
      </text>
    </comment>
    <comment ref="JN49" authorId="5" shapeId="0" xr:uid="{7D5935A4-67F2-454D-937A-214C78F176C5}">
      <text>
        <r>
          <rPr>
            <b/>
            <sz val="9"/>
            <color indexed="81"/>
            <rFont val="Tahoma"/>
            <family val="2"/>
          </rPr>
          <t>Love Ghunney:</t>
        </r>
        <r>
          <rPr>
            <sz val="9"/>
            <color indexed="81"/>
            <rFont val="Tahoma"/>
            <family val="2"/>
          </rPr>
          <t xml:space="preserve">
not specfically PS..training for all Danes</t>
        </r>
      </text>
    </comment>
    <comment ref="JQ49" authorId="0" shapeId="0" xr:uid="{41B25AE6-035D-4A97-93CB-56047FF3E1EF}">
      <text>
        <r>
          <rPr>
            <b/>
            <sz val="9"/>
            <color indexed="81"/>
            <rFont val="Tahoma"/>
            <family val="2"/>
          </rPr>
          <t>Cem Dener:</t>
        </r>
        <r>
          <rPr>
            <sz val="9"/>
            <color indexed="81"/>
            <rFont val="Tahoma"/>
            <family val="2"/>
          </rPr>
          <t xml:space="preserve">
Digital Skills and Jobs Coalition:
https://dit.dk/dsjc</t>
        </r>
      </text>
    </comment>
    <comment ref="JV49" authorId="0" shapeId="0" xr:uid="{991E5F66-264E-4748-A30D-B6B05DEEFDD4}">
      <text>
        <r>
          <rPr>
            <b/>
            <sz val="9"/>
            <color indexed="81"/>
            <rFont val="Tahoma"/>
            <family val="2"/>
          </rPr>
          <t>Cem Dener:</t>
        </r>
        <r>
          <rPr>
            <sz val="9"/>
            <color indexed="81"/>
            <rFont val="Tahoma"/>
            <family val="2"/>
          </rPr>
          <t xml:space="preserve">
https://digitalhubdenmark.dk/</t>
        </r>
      </text>
    </comment>
    <comment ref="JZ49" authorId="0" shapeId="0" xr:uid="{9DF7415F-6B37-4AC9-BBDF-5BC64D3A8355}">
      <text>
        <r>
          <rPr>
            <b/>
            <sz val="9"/>
            <color indexed="81"/>
            <rFont val="Tahoma"/>
            <family val="2"/>
          </rPr>
          <t>Cem Dener:</t>
        </r>
        <r>
          <rPr>
            <sz val="9"/>
            <color indexed="81"/>
            <rFont val="Tahoma"/>
            <family val="2"/>
          </rPr>
          <t xml:space="preserve">
Initial Advisory OSS policy approved in 2003.
The latest digital architecture document includes OSS use as well. </t>
        </r>
      </text>
    </comment>
    <comment ref="JX50" authorId="0" shapeId="0" xr:uid="{B684CC39-8A8A-4E24-B01F-CDB0BCFC3810}">
      <text>
        <r>
          <rPr>
            <b/>
            <sz val="9"/>
            <color indexed="81"/>
            <rFont val="Tahoma"/>
            <family val="2"/>
          </rPr>
          <t>Cem Dener:</t>
        </r>
        <r>
          <rPr>
            <sz val="9"/>
            <color indexed="81"/>
            <rFont val="Tahoma"/>
            <family val="2"/>
          </rPr>
          <t xml:space="preserve">
No policy but plans to research on FOSS</t>
        </r>
      </text>
    </comment>
    <comment ref="AA51" authorId="0" shapeId="0" xr:uid="{2F93C699-447A-43A1-B63D-E879CF533B62}">
      <text>
        <r>
          <rPr>
            <b/>
            <sz val="9"/>
            <color indexed="81"/>
            <rFont val="Tahoma"/>
            <family val="2"/>
          </rPr>
          <t>Cem Dener:</t>
        </r>
        <r>
          <rPr>
            <sz val="9"/>
            <color indexed="81"/>
            <rFont val="Tahoma"/>
            <family val="2"/>
          </rPr>
          <t xml:space="preserve">
No eGov/ICT Strategy yet.
http://establishment.gov.dm/activities/connect2government
2018 National Development Strategy includes plans to establish ICT excellence center in 2020 and develop ICT strategy</t>
        </r>
      </text>
    </comment>
    <comment ref="HM51" authorId="9" shapeId="0" xr:uid="{7CB9E440-CAA0-4498-BDCF-9B099D5B437D}">
      <text>
        <r>
          <rPr>
            <sz val="9"/>
            <color indexed="81"/>
            <rFont val="Tahoma"/>
            <family val="2"/>
          </rPr>
          <t>No RTI Law yet.
Section 10 of the Constitution includes the freedom to receive ideas and information without interference freedom to communicate ideas and information without interference as part of the right to freedom of expression.</t>
        </r>
      </text>
    </comment>
    <comment ref="JX51" authorId="0" shapeId="0" xr:uid="{E4484549-1F7D-415C-BF95-C9297813BD51}">
      <text>
        <r>
          <rPr>
            <b/>
            <sz val="9"/>
            <color indexed="81"/>
            <rFont val="Tahoma"/>
            <family val="2"/>
          </rPr>
          <t>Cem Dener:</t>
        </r>
        <r>
          <rPr>
            <sz val="9"/>
            <color indexed="81"/>
            <rFont val="Tahoma"/>
            <family val="2"/>
          </rPr>
          <t xml:space="preserve">
No OSS policy yet. There are several OSS applications in use.
http://www.unesco.org/new/fileadmin/MULTIMEDIA/HQ/CI/CI/pdf/news/ifap_report.pdf</t>
        </r>
      </text>
    </comment>
    <comment ref="GL52" authorId="0" shapeId="0" xr:uid="{2F07786A-4298-4B69-AF38-4722C051E6FB}">
      <text>
        <r>
          <rPr>
            <b/>
            <sz val="9"/>
            <color indexed="81"/>
            <rFont val="Tahoma"/>
            <family val="2"/>
          </rPr>
          <t>Cem Dener:</t>
        </r>
        <r>
          <rPr>
            <sz val="9"/>
            <color indexed="81"/>
            <rFont val="Tahoma"/>
            <family val="2"/>
          </rPr>
          <t xml:space="preserve">
Expected to be established by 2021</t>
        </r>
      </text>
    </comment>
    <comment ref="JF52" authorId="0" shapeId="0" xr:uid="{7B62505C-9EEF-474E-83D5-41BC75F3164A}">
      <text>
        <r>
          <rPr>
            <b/>
            <sz val="9"/>
            <color indexed="81"/>
            <rFont val="Tahoma"/>
            <family val="2"/>
          </rPr>
          <t>Cem Dener:</t>
        </r>
        <r>
          <rPr>
            <sz val="9"/>
            <color indexed="81"/>
            <rFont val="Tahoma"/>
            <family val="2"/>
          </rPr>
          <t xml:space="preserve">
Use of AI in education
http://regional07.gob.do/index.php/noticias/item/1038-como-se-utiliza-la-inteligencia-artificial-en-la-educacion</t>
        </r>
      </text>
    </comment>
    <comment ref="JQ52" authorId="0" shapeId="0" xr:uid="{E1657964-29E5-44FF-8D63-F226E64159BB}">
      <text>
        <r>
          <rPr>
            <b/>
            <sz val="9"/>
            <color indexed="81"/>
            <rFont val="Tahoma"/>
            <family val="2"/>
          </rPr>
          <t>Cem Dener:</t>
        </r>
        <r>
          <rPr>
            <sz val="9"/>
            <color indexed="81"/>
            <rFont val="Tahoma"/>
            <family val="2"/>
          </rPr>
          <t xml:space="preserve">
https://republicadigital.gob.do/</t>
        </r>
      </text>
    </comment>
    <comment ref="JY52" authorId="0" shapeId="0" xr:uid="{1EB5331B-B3C4-4208-AB16-0E36AD81BD26}">
      <text>
        <r>
          <rPr>
            <b/>
            <sz val="9"/>
            <color indexed="81"/>
            <rFont val="Tahoma"/>
            <family val="2"/>
          </rPr>
          <t>Cem Dener:</t>
        </r>
        <r>
          <rPr>
            <sz val="9"/>
            <color indexed="81"/>
            <rFont val="Tahoma"/>
            <family val="2"/>
          </rPr>
          <t xml:space="preserve">
http://dominicana.gob.do/index.php/software</t>
        </r>
      </text>
    </comment>
    <comment ref="ER53" authorId="0" shapeId="0" xr:uid="{C20D5BF0-27A4-4C41-B2A0-5E0F943E740C}">
      <text>
        <r>
          <rPr>
            <b/>
            <sz val="9"/>
            <color indexed="81"/>
            <rFont val="Tahoma"/>
            <family val="2"/>
          </rPr>
          <t>Cem Dener:</t>
        </r>
        <r>
          <rPr>
            <sz val="9"/>
            <color indexed="81"/>
            <rFont val="Tahoma"/>
            <family val="2"/>
          </rPr>
          <t xml:space="preserve">
https://sni.gob.ec/sni_territorial/</t>
        </r>
      </text>
    </comment>
    <comment ref="GJ53" authorId="0" shapeId="0" xr:uid="{4F521300-AC01-4A52-B0C5-06362599832F}">
      <text>
        <r>
          <rPr>
            <b/>
            <sz val="9"/>
            <color indexed="81"/>
            <rFont val="Tahoma"/>
            <family val="2"/>
          </rPr>
          <t>Cem Dener:</t>
        </r>
        <r>
          <rPr>
            <sz val="9"/>
            <color indexed="81"/>
            <rFont val="Tahoma"/>
            <family val="2"/>
          </rPr>
          <t xml:space="preserve">
https://www.gobiernoelectronico.gob.ec/interoperabilidad-gubernamental/</t>
        </r>
      </text>
    </comment>
    <comment ref="JU53" authorId="0" shapeId="0" xr:uid="{D9E2F791-660D-443F-818C-0E729E3D6793}">
      <text>
        <r>
          <rPr>
            <b/>
            <sz val="9"/>
            <color indexed="81"/>
            <rFont val="Tahoma"/>
            <family val="2"/>
          </rPr>
          <t>Cem Dener:</t>
        </r>
        <r>
          <rPr>
            <sz val="9"/>
            <color indexed="81"/>
            <rFont val="Tahoma"/>
            <family val="2"/>
          </rPr>
          <t xml:space="preserve">
Draft law includes institutional setup for public sector innocation and digital skills</t>
        </r>
      </text>
    </comment>
    <comment ref="E54" authorId="0" shapeId="0" xr:uid="{BA400B79-2D48-44AA-B882-5DD753B2C4CD}">
      <text>
        <r>
          <rPr>
            <b/>
            <sz val="9"/>
            <color indexed="81"/>
            <rFont val="Tahoma"/>
            <family val="2"/>
          </rPr>
          <t>Cem Dener:</t>
        </r>
        <r>
          <rPr>
            <sz val="9"/>
            <color indexed="81"/>
            <rFont val="Tahoma"/>
            <family val="2"/>
          </rPr>
          <t xml:space="preserve">
Arab Republic of Egypt</t>
        </r>
      </text>
    </comment>
    <comment ref="L54" authorId="0" shapeId="0" xr:uid="{653DA3CC-F165-450A-B5C7-6390F53D73E3}">
      <text>
        <r>
          <rPr>
            <b/>
            <sz val="9"/>
            <color indexed="81"/>
            <rFont val="Tahoma"/>
            <family val="2"/>
          </rPr>
          <t>Cem Dener:</t>
        </r>
        <r>
          <rPr>
            <sz val="9"/>
            <color indexed="81"/>
            <rFont val="Tahoma"/>
            <family val="2"/>
          </rPr>
          <t xml:space="preserve">
Local Services Portal: https://lgs.gov.eg/</t>
        </r>
      </text>
    </comment>
    <comment ref="AB54" authorId="0" shapeId="0" xr:uid="{6035E9AF-8C25-43CB-A1B2-DC395F5A35F7}">
      <text>
        <r>
          <rPr>
            <b/>
            <sz val="9"/>
            <color indexed="81"/>
            <rFont val="Tahoma"/>
            <family val="2"/>
          </rPr>
          <t xml:space="preserve">Cem Dener:
</t>
        </r>
        <r>
          <rPr>
            <sz val="9"/>
            <color indexed="81"/>
            <rFont val="Tahoma"/>
            <family val="2"/>
          </rPr>
          <t>New 2030 strategy is not visible in the MCIT web site</t>
        </r>
      </text>
    </comment>
    <comment ref="BK54" authorId="0" shapeId="0" xr:uid="{0AEBC434-C958-4F79-AD55-2B21C3564EE5}">
      <text>
        <r>
          <rPr>
            <b/>
            <sz val="9"/>
            <color indexed="81"/>
            <rFont val="Tahoma"/>
            <family val="2"/>
          </rPr>
          <t>Cem Dener:</t>
        </r>
        <r>
          <rPr>
            <sz val="9"/>
            <color indexed="81"/>
            <rFont val="Tahoma"/>
            <family val="2"/>
          </rPr>
          <t xml:space="preserve">
Egabi Solutions, Egypt
</t>
        </r>
      </text>
    </comment>
    <comment ref="CO54" authorId="0" shapeId="0" xr:uid="{DD444276-8451-41B0-B2F8-FB7A022CE164}">
      <text>
        <r>
          <rPr>
            <b/>
            <sz val="9"/>
            <color indexed="81"/>
            <rFont val="Tahoma"/>
            <family val="2"/>
          </rPr>
          <t>Cem Dener:</t>
        </r>
        <r>
          <rPr>
            <sz val="9"/>
            <color indexed="81"/>
            <rFont val="Tahoma"/>
            <family val="2"/>
          </rPr>
          <t xml:space="preserve">
https://oig.usaid.gov/sites/default/files/2018-06/6-263-13-009-p.pdf</t>
        </r>
      </text>
    </comment>
    <comment ref="DD54" authorId="0" shapeId="0" xr:uid="{5403AD63-CCB5-4F27-B91A-1C7EEBA76D56}">
      <text>
        <r>
          <rPr>
            <b/>
            <sz val="9"/>
            <color indexed="81"/>
            <rFont val="Tahoma"/>
            <family val="2"/>
          </rPr>
          <t>Cem Dener:</t>
        </r>
        <r>
          <rPr>
            <sz val="9"/>
            <color indexed="81"/>
            <rFont val="Tahoma"/>
            <family val="2"/>
          </rPr>
          <t xml:space="preserve">
http://www.manpower.gov.eg/news.html</t>
        </r>
      </text>
    </comment>
    <comment ref="FP54" authorId="0" shapeId="0" xr:uid="{7CEFF69D-4E8E-4C25-AF39-6A3E6DD95948}">
      <text>
        <r>
          <rPr>
            <b/>
            <sz val="9"/>
            <color indexed="81"/>
            <rFont val="Tahoma"/>
            <family val="2"/>
          </rPr>
          <t>Cem Dener:</t>
        </r>
        <r>
          <rPr>
            <sz val="9"/>
            <color indexed="81"/>
            <rFont val="Tahoma"/>
            <family val="2"/>
          </rPr>
          <t xml:space="preserve">
www.capmas.gov.eg </t>
        </r>
      </text>
    </comment>
    <comment ref="FZ54" authorId="0" shapeId="0" xr:uid="{8476E27D-987F-4BDE-AC5A-9128FEB25624}">
      <text>
        <r>
          <rPr>
            <b/>
            <sz val="9"/>
            <color indexed="81"/>
            <rFont val="Tahoma"/>
            <family val="2"/>
          </rPr>
          <t>Cem Dener:</t>
        </r>
        <r>
          <rPr>
            <sz val="9"/>
            <color indexed="81"/>
            <rFont val="Tahoma"/>
            <family val="2"/>
          </rPr>
          <t xml:space="preserve">
Cloud strategy developed in 2014. No data on adoption of Gov Cloud
</t>
        </r>
      </text>
    </comment>
    <comment ref="GP54" authorId="0" shapeId="0" xr:uid="{D658B007-8466-49DA-99F1-FDA22E21C38F}">
      <text>
        <r>
          <rPr>
            <b/>
            <sz val="9"/>
            <color indexed="81"/>
            <rFont val="Tahoma"/>
            <family val="2"/>
          </rPr>
          <t>Cem Dener:</t>
        </r>
        <r>
          <rPr>
            <sz val="9"/>
            <color indexed="81"/>
            <rFont val="Tahoma"/>
            <family val="2"/>
          </rPr>
          <t xml:space="preserve">
http://www.shakwa.eg/
(Not active)</t>
        </r>
      </text>
    </comment>
    <comment ref="HD54" authorId="0" shapeId="0" xr:uid="{E8D2B0F9-09B2-4E73-B167-88C687E0FC3A}">
      <text>
        <r>
          <rPr>
            <b/>
            <sz val="9"/>
            <color indexed="81"/>
            <rFont val="Tahoma"/>
            <family val="2"/>
          </rPr>
          <t>Cem Dener:</t>
        </r>
        <r>
          <rPr>
            <sz val="9"/>
            <color indexed="81"/>
            <rFont val="Tahoma"/>
            <family val="2"/>
          </rPr>
          <t xml:space="preserve">
Law is under revision in the parliament (as of June 2020)</t>
        </r>
      </text>
    </comment>
    <comment ref="HI54" authorId="0" shapeId="0" xr:uid="{BC9F4968-9688-444E-8B09-11A33DA4B2CD}">
      <text>
        <r>
          <rPr>
            <b/>
            <sz val="9"/>
            <color indexed="81"/>
            <rFont val="Tahoma"/>
            <family val="2"/>
          </rPr>
          <t>Cem Dener:</t>
        </r>
        <r>
          <rPr>
            <sz val="9"/>
            <color indexed="81"/>
            <rFont val="Tahoma"/>
            <family val="2"/>
          </rPr>
          <t xml:space="preserve">
Not established yet</t>
        </r>
      </text>
    </comment>
    <comment ref="JF54" authorId="0" shapeId="0" xr:uid="{9534FD83-FB87-43A2-A3D9-16E00200BE49}">
      <text>
        <r>
          <rPr>
            <b/>
            <sz val="9"/>
            <color indexed="81"/>
            <rFont val="Tahoma"/>
            <family val="2"/>
          </rPr>
          <t>Cem Dener:</t>
        </r>
        <r>
          <rPr>
            <sz val="9"/>
            <color indexed="81"/>
            <rFont val="Tahoma"/>
            <family val="2"/>
          </rPr>
          <t xml:space="preserve">
http://mcit.gov.eg/ICT_Strategy</t>
        </r>
      </text>
    </comment>
    <comment ref="JL54" authorId="0" shapeId="0" xr:uid="{0AE025F9-DA0A-42B6-852A-415BF7E9CFA6}">
      <text>
        <r>
          <rPr>
            <b/>
            <sz val="9"/>
            <color indexed="81"/>
            <rFont val="Tahoma"/>
            <family val="2"/>
          </rPr>
          <t xml:space="preserve">Cem Dener:
</t>
        </r>
        <r>
          <rPr>
            <sz val="9"/>
            <color indexed="81"/>
            <rFont val="Tahoma"/>
            <family val="2"/>
          </rPr>
          <t>New 2030 strategy is not visible in the MCIT web site</t>
        </r>
      </text>
    </comment>
    <comment ref="JQ54" authorId="0" shapeId="0" xr:uid="{47FFEBBC-D154-44CD-B26D-4B0F63D6F523}">
      <text>
        <r>
          <rPr>
            <b/>
            <sz val="9"/>
            <color indexed="81"/>
            <rFont val="Tahoma"/>
            <family val="2"/>
          </rPr>
          <t>Cem Dener:</t>
        </r>
        <r>
          <rPr>
            <sz val="9"/>
            <color indexed="81"/>
            <rFont val="Tahoma"/>
            <family val="2"/>
          </rPr>
          <t xml:space="preserve">
http://techleaders.eg/learning-tracks/
http://www.elcc.gov.eg/
https://www.secc.org.eg/
https://www.nti.sci.eg/
</t>
        </r>
      </text>
    </comment>
    <comment ref="AA55" authorId="0" shapeId="0" xr:uid="{B52D7B6E-541F-4A0B-B76A-5D3B759D8163}">
      <text>
        <r>
          <rPr>
            <b/>
            <sz val="9"/>
            <color indexed="81"/>
            <rFont val="Tahoma"/>
            <family val="2"/>
          </rPr>
          <t>Cem Dener:</t>
        </r>
        <r>
          <rPr>
            <sz val="9"/>
            <color indexed="81"/>
            <rFont val="Tahoma"/>
            <family val="2"/>
          </rPr>
          <t xml:space="preserve">
2016 DG Strategy:
https://www.conamype.gob.sv/wp-content/uploads/2016/11/Estrategia-Digital.pdf</t>
        </r>
      </text>
    </comment>
    <comment ref="BK55" authorId="0" shapeId="0" xr:uid="{5367DE7D-A449-4BDD-8E4A-A63F637C286C}">
      <text>
        <r>
          <rPr>
            <b/>
            <sz val="9"/>
            <color indexed="81"/>
            <rFont val="Tahoma"/>
            <family val="2"/>
          </rPr>
          <t>Cem Dener:</t>
        </r>
        <r>
          <rPr>
            <sz val="9"/>
            <color indexed="81"/>
            <rFont val="Tahoma"/>
            <family val="2"/>
          </rPr>
          <t xml:space="preserve">
SAFI II implementation in progress (expected to be operational in 2015)</t>
        </r>
      </text>
    </comment>
    <comment ref="EV55" authorId="0" shapeId="0" xr:uid="{8C08C6A3-B29E-4E85-9F05-00970E047142}">
      <text>
        <r>
          <rPr>
            <sz val="9"/>
            <color indexed="81"/>
            <rFont val="Tahoma"/>
            <family val="2"/>
          </rPr>
          <t>Also……
www.transparenciafiscal.gob.sv</t>
        </r>
      </text>
    </comment>
    <comment ref="JB55" authorId="0" shapeId="0" xr:uid="{692222C7-4493-41AA-8151-1AE6905F8CFD}">
      <text>
        <r>
          <rPr>
            <b/>
            <sz val="9"/>
            <color indexed="81"/>
            <rFont val="Tahoma"/>
            <family val="2"/>
          </rPr>
          <t>Cem Dener:</t>
        </r>
        <r>
          <rPr>
            <sz val="9"/>
            <color indexed="81"/>
            <rFont val="Tahoma"/>
            <family val="2"/>
          </rPr>
          <t xml:space="preserve">
https://www.transparencia.gob.sv/
http://www.pgrdatosabiertos.gob.sv/</t>
        </r>
      </text>
    </comment>
    <comment ref="JE55" authorId="0" shapeId="0" xr:uid="{E52CA0B1-4653-4DB4-919E-C559F6000375}">
      <text>
        <r>
          <rPr>
            <b/>
            <sz val="9"/>
            <color indexed="81"/>
            <rFont val="Tahoma"/>
            <family val="2"/>
          </rPr>
          <t>Cem Dener:</t>
        </r>
        <r>
          <rPr>
            <sz val="9"/>
            <color indexed="81"/>
            <rFont val="Tahoma"/>
            <family val="2"/>
          </rPr>
          <t xml:space="preserve">
Robotics and AI are included as priorities in new Agenda Digital</t>
        </r>
      </text>
    </comment>
    <comment ref="BK56" authorId="0" shapeId="0" xr:uid="{9A36575F-BC27-4FEE-BFD3-69B5F2195DA2}">
      <text>
        <r>
          <rPr>
            <b/>
            <sz val="9"/>
            <color indexed="81"/>
            <rFont val="Tahoma"/>
            <family val="2"/>
          </rPr>
          <t>Cem Dener:</t>
        </r>
        <r>
          <rPr>
            <sz val="9"/>
            <color indexed="81"/>
            <rFont val="Tahoma"/>
            <family val="2"/>
          </rPr>
          <t xml:space="preserve">
http://documents.worldbank.org/curated/en/2010/01/15553341/equatorial-guinea-public-expenditure-review</t>
        </r>
      </text>
    </comment>
    <comment ref="EM56" authorId="0" shapeId="0" xr:uid="{9C568B62-1A12-4DDD-9FC9-F2E491E6A017}">
      <text>
        <r>
          <rPr>
            <b/>
            <sz val="9"/>
            <color indexed="81"/>
            <rFont val="Tahoma"/>
            <family val="2"/>
          </rPr>
          <t>Cem Dener:</t>
        </r>
        <r>
          <rPr>
            <sz val="9"/>
            <color indexed="81"/>
            <rFont val="Tahoma"/>
            <family val="2"/>
          </rPr>
          <t xml:space="preserve">
PIMR 2009 WB
https://openknowledge.worldbank.org/handle/10986/21054</t>
        </r>
      </text>
    </comment>
    <comment ref="H57" authorId="0" shapeId="0" xr:uid="{FD65B038-B19E-41FB-B683-D686546AC7D6}">
      <text>
        <r>
          <rPr>
            <b/>
            <sz val="9"/>
            <color indexed="81"/>
            <rFont val="Tahoma"/>
            <family val="2"/>
          </rPr>
          <t>Cem Dener:</t>
        </r>
        <r>
          <rPr>
            <sz val="9"/>
            <color indexed="81"/>
            <rFont val="Tahoma"/>
            <family val="2"/>
          </rPr>
          <t xml:space="preserve">
2011</t>
        </r>
      </text>
    </comment>
    <comment ref="BK57" authorId="0" shapeId="0" xr:uid="{F6D9BE53-0FC1-4729-A33D-8485E8EE2E2C}">
      <text>
        <r>
          <rPr>
            <b/>
            <sz val="9"/>
            <color indexed="81"/>
            <rFont val="Tahoma"/>
            <family val="2"/>
          </rPr>
          <t>Cem Dener:</t>
        </r>
        <r>
          <rPr>
            <sz val="9"/>
            <color indexed="81"/>
            <rFont val="Tahoma"/>
            <family val="2"/>
          </rPr>
          <t xml:space="preserve">
http://www.er.undp.org/content/dam/eritrea/docs/MDGs/AfricanEconomicOutlookEritrea2014.pdf</t>
        </r>
      </text>
    </comment>
    <comment ref="BK58" authorId="0" shapeId="0" xr:uid="{EC62BCD4-4839-473B-8E60-CAE761A274EF}">
      <text>
        <r>
          <rPr>
            <b/>
            <sz val="9"/>
            <color indexed="81"/>
            <rFont val="Tahoma"/>
            <family val="2"/>
          </rPr>
          <t>Cem Dener:</t>
        </r>
        <r>
          <rPr>
            <sz val="9"/>
            <color indexed="81"/>
            <rFont val="Tahoma"/>
            <family val="2"/>
          </rPr>
          <t xml:space="preserve">
SAP ERP - FI, FM, TR, MM, HR, Payroll, IS Public Sector, BW</t>
        </r>
      </text>
    </comment>
    <comment ref="GJ58" authorId="0" shapeId="0" xr:uid="{54F9EEB6-1710-47FC-BE81-8BD05030CD31}">
      <text>
        <r>
          <rPr>
            <b/>
            <sz val="9"/>
            <color indexed="81"/>
            <rFont val="Tahoma"/>
            <family val="2"/>
          </rPr>
          <t>Cem Dener:</t>
        </r>
        <r>
          <rPr>
            <sz val="9"/>
            <color indexed="81"/>
            <rFont val="Tahoma"/>
            <family val="2"/>
          </rPr>
          <t xml:space="preserve">
https://www.ria.ee/en/state-information-system/x-tee.html </t>
        </r>
      </text>
    </comment>
    <comment ref="GP58" authorId="0" shapeId="0" xr:uid="{EE822359-4BFB-4363-B523-C16E021E49D1}">
      <text>
        <r>
          <rPr>
            <b/>
            <sz val="9"/>
            <color indexed="81"/>
            <rFont val="Tahoma"/>
            <family val="2"/>
          </rPr>
          <t>Cem Dener:</t>
        </r>
        <r>
          <rPr>
            <sz val="9"/>
            <color indexed="81"/>
            <rFont val="Tahoma"/>
            <family val="2"/>
          </rPr>
          <t xml:space="preserve">
https://petitsioon.ee/
https://rahvaalgatus.ee/</t>
        </r>
      </text>
    </comment>
    <comment ref="JN58" authorId="5" shapeId="0" xr:uid="{64F4A261-F26B-43DD-BC4E-909F3D1FBDAA}">
      <text>
        <r>
          <rPr>
            <b/>
            <sz val="9"/>
            <color indexed="81"/>
            <rFont val="Tahoma"/>
            <family val="2"/>
          </rPr>
          <t>Love Ghunney:</t>
        </r>
        <r>
          <rPr>
            <sz val="9"/>
            <color indexed="81"/>
            <rFont val="Tahoma"/>
            <family val="2"/>
          </rPr>
          <t xml:space="preserve">
coalition between academia, state and private sector
</t>
        </r>
      </text>
    </comment>
    <comment ref="BK59" authorId="0" shapeId="0" xr:uid="{789BA969-8E11-495B-82FA-79588F05619D}">
      <text>
        <r>
          <rPr>
            <b/>
            <sz val="9"/>
            <color indexed="81"/>
            <rFont val="Tahoma"/>
            <family val="2"/>
          </rPr>
          <t>Cem Dener:</t>
        </r>
        <r>
          <rPr>
            <sz val="9"/>
            <color indexed="81"/>
            <rFont val="Tahoma"/>
            <family val="2"/>
          </rPr>
          <t xml:space="preserve">
Insatalled in line ministries (since 2007); additional work needed to expand it to districts.
Transition to IFMIS (Oracle Financial) initiated in 2014 (11 pilot sites as of 2015).</t>
        </r>
      </text>
    </comment>
    <comment ref="GN59" authorId="0" shapeId="0" xr:uid="{35AA7725-BBB9-464A-B426-374F7A3112CF}">
      <text>
        <r>
          <rPr>
            <b/>
            <sz val="9"/>
            <color indexed="81"/>
            <rFont val="Tahoma"/>
            <family val="2"/>
          </rPr>
          <t>Cem Dener:</t>
        </r>
        <r>
          <rPr>
            <sz val="9"/>
            <color indexed="81"/>
            <rFont val="Tahoma"/>
            <family val="2"/>
          </rPr>
          <t xml:space="preserve">
https://www.insa.gov.et/</t>
        </r>
      </text>
    </comment>
    <comment ref="JE59" authorId="0" shapeId="0" xr:uid="{DC24E565-09B9-429F-9642-DFE1AC9EEA38}">
      <text>
        <r>
          <rPr>
            <b/>
            <sz val="9"/>
            <color indexed="81"/>
            <rFont val="Tahoma"/>
            <family val="2"/>
          </rPr>
          <t>Cem Dener:</t>
        </r>
        <r>
          <rPr>
            <sz val="9"/>
            <color indexed="81"/>
            <rFont val="Tahoma"/>
            <family val="2"/>
          </rPr>
          <t xml:space="preserve">
New AI Center opened in Sep 2020
https://www.ena.et/en/?p=17316</t>
        </r>
      </text>
    </comment>
    <comment ref="JN59" authorId="0" shapeId="0" xr:uid="{2E4CF932-4E61-4EA2-AAED-43528B6E9EC3}">
      <text>
        <r>
          <rPr>
            <b/>
            <sz val="9"/>
            <color indexed="81"/>
            <rFont val="Tahoma"/>
            <family val="2"/>
          </rPr>
          <t>Cem Dener:</t>
        </r>
        <r>
          <rPr>
            <sz val="9"/>
            <color indexed="81"/>
            <rFont val="Tahoma"/>
            <family val="2"/>
          </rPr>
          <t xml:space="preserve">
Digital skills training</t>
        </r>
      </text>
    </comment>
    <comment ref="JU59" authorId="0" shapeId="0" xr:uid="{786EBB76-E4E6-46F9-A4CE-4FDB213B1204}">
      <text>
        <r>
          <rPr>
            <b/>
            <sz val="9"/>
            <color indexed="81"/>
            <rFont val="Tahoma"/>
            <family val="2"/>
          </rPr>
          <t>Cem Dener:</t>
        </r>
        <r>
          <rPr>
            <sz val="9"/>
            <color indexed="81"/>
            <rFont val="Tahoma"/>
            <family val="2"/>
          </rPr>
          <t xml:space="preserve">
New Innovation Hub is being built
https://www.press.et/english/?p=5662#</t>
        </r>
      </text>
    </comment>
    <comment ref="L60" authorId="0" shapeId="0" xr:uid="{63ACD02F-01B7-4992-BCA2-6FC533D9A15B}">
      <text>
        <r>
          <rPr>
            <b/>
            <sz val="9"/>
            <color indexed="81"/>
            <rFont val="Tahoma"/>
            <family val="2"/>
          </rPr>
          <t>Cem Dener:</t>
        </r>
        <r>
          <rPr>
            <sz val="9"/>
            <color indexed="81"/>
            <rFont val="Tahoma"/>
            <family val="2"/>
          </rPr>
          <t xml:space="preserve">
https://mobile.digital.gov.fj/MainNA </t>
        </r>
      </text>
    </comment>
    <comment ref="BK60" authorId="0" shapeId="0" xr:uid="{D225281B-DD24-4AFF-B281-CF231F1CCE8B}">
      <text>
        <r>
          <rPr>
            <b/>
            <sz val="9"/>
            <color indexed="81"/>
            <rFont val="Tahoma"/>
            <family val="2"/>
          </rPr>
          <t>Cem Dener:</t>
        </r>
        <r>
          <rPr>
            <sz val="9"/>
            <color indexed="81"/>
            <rFont val="Tahoma"/>
            <family val="2"/>
          </rPr>
          <t xml:space="preserve">
SAP system was abandoned in 2004. New system was rolloed out in 2008.
http://www.infor.com/content/casestudies/fiji.pdf/</t>
        </r>
      </text>
    </comment>
    <comment ref="HD60" authorId="0" shapeId="0" xr:uid="{B528CBB5-570A-455F-A5BE-B59287DE50CF}">
      <text>
        <r>
          <rPr>
            <b/>
            <sz val="9"/>
            <color indexed="81"/>
            <rFont val="Tahoma"/>
            <family val="2"/>
          </rPr>
          <t>Cem Dener:</t>
        </r>
        <r>
          <rPr>
            <sz val="9"/>
            <color indexed="81"/>
            <rFont val="Tahoma"/>
            <family val="2"/>
          </rPr>
          <t xml:space="preserve">
Constitution, 1997, Articles 30 and 174</t>
        </r>
      </text>
    </comment>
    <comment ref="JY61" authorId="0" shapeId="0" xr:uid="{DF7F951E-C469-4B52-B470-70B331E99B54}">
      <text>
        <r>
          <rPr>
            <b/>
            <sz val="9"/>
            <color indexed="81"/>
            <rFont val="Tahoma"/>
            <family val="2"/>
          </rPr>
          <t>Cem Dener:</t>
        </r>
        <r>
          <rPr>
            <sz val="9"/>
            <color indexed="81"/>
            <rFont val="Tahoma"/>
            <family val="2"/>
          </rPr>
          <t xml:space="preserve">
First OSS policy 2009 &gt; http://jhs-suositukset.netum.fi/web/guest/jhs/recommendations/169</t>
        </r>
      </text>
    </comment>
    <comment ref="JZ61" authorId="0" shapeId="0" xr:uid="{0E12968C-9FF2-4F54-9404-CBA52AC80B36}">
      <text>
        <r>
          <rPr>
            <b/>
            <sz val="9"/>
            <color indexed="81"/>
            <rFont val="Tahoma"/>
            <family val="2"/>
          </rPr>
          <t>Cem Dener:</t>
        </r>
        <r>
          <rPr>
            <sz val="9"/>
            <color indexed="81"/>
            <rFont val="Tahoma"/>
            <family val="2"/>
          </rPr>
          <t xml:space="preserve">
The first OSS policy approved in 2003. The latest OSS policy was in 2019.</t>
        </r>
      </text>
    </comment>
    <comment ref="AD62" authorId="0" shapeId="0" xr:uid="{F08720CE-E36B-4E34-B21D-B20E207E7BD2}">
      <text>
        <r>
          <rPr>
            <b/>
            <sz val="9"/>
            <color indexed="81"/>
            <rFont val="Tahoma"/>
            <family val="2"/>
          </rPr>
          <t>Cem Dener:</t>
        </r>
        <r>
          <rPr>
            <sz val="9"/>
            <color indexed="81"/>
            <rFont val="Tahoma"/>
            <family val="2"/>
          </rPr>
          <t xml:space="preserve">
https://www.bundesregierung.de/breg-de/themen/digital-made-in-de</t>
        </r>
      </text>
    </comment>
    <comment ref="FP62" authorId="6" shapeId="0" xr:uid="{79446B3E-D651-4DE6-AEC5-85E96894D15C}">
      <text>
        <r>
          <rPr>
            <b/>
            <sz val="11"/>
            <color rgb="FF000000"/>
            <rFont val="Calibri"/>
            <family val="2"/>
            <scheme val="minor"/>
          </rPr>
          <t xml:space="preserve">Cagla Giray:  </t>
        </r>
        <r>
          <rPr>
            <b/>
            <sz val="10"/>
            <color rgb="FF000000"/>
            <rFont val="Tahoma"/>
            <family val="2"/>
          </rPr>
          <t xml:space="preserve">
</t>
        </r>
        <r>
          <rPr>
            <sz val="10"/>
            <color rgb="FF000000"/>
            <rFont val="Calibri"/>
            <family val="2"/>
            <scheme val="minor"/>
          </rPr>
          <t>https://www.numerique.gouv.fr/dinum/</t>
        </r>
      </text>
    </comment>
    <comment ref="FX62" authorId="0" shapeId="0" xr:uid="{CDEBC52D-F28C-4669-8A8E-848D0471A2A5}">
      <text>
        <r>
          <rPr>
            <b/>
            <sz val="9"/>
            <color indexed="81"/>
            <rFont val="Tahoma"/>
            <family val="2"/>
          </rPr>
          <t>Cem Dener:</t>
        </r>
        <r>
          <rPr>
            <sz val="9"/>
            <color indexed="81"/>
            <rFont val="Tahoma"/>
            <family val="2"/>
          </rPr>
          <t xml:space="preserve">
https://www.data.gouv.fr/fr/reference</t>
        </r>
      </text>
    </comment>
    <comment ref="GF62" authorId="0" shapeId="0" xr:uid="{B49867A3-D587-4DF3-8F3E-365F75D151F2}">
      <text>
        <r>
          <rPr>
            <b/>
            <sz val="9"/>
            <color indexed="81"/>
            <rFont val="Tahoma"/>
            <family val="2"/>
          </rPr>
          <t>Cem Dener:</t>
        </r>
        <r>
          <rPr>
            <sz val="9"/>
            <color indexed="81"/>
            <rFont val="Tahoma"/>
            <family val="2"/>
          </rPr>
          <t xml:space="preserve">
https://www.numerique.gouv.fr/espace-presse/6-mois-apres-son-lancement-demarches-simplifiees-dot-fr-sur-la-voie-de-la-reussite/
</t>
        </r>
      </text>
    </comment>
    <comment ref="GJ62" authorId="0" shapeId="0" xr:uid="{DD311BB0-FA2D-4644-AAF1-48CE97DA295A}">
      <text>
        <r>
          <rPr>
            <b/>
            <sz val="9"/>
            <color indexed="81"/>
            <rFont val="Tahoma"/>
            <family val="2"/>
          </rPr>
          <t>Cem Dener:</t>
        </r>
        <r>
          <rPr>
            <sz val="9"/>
            <color indexed="81"/>
            <rFont val="Tahoma"/>
            <family val="2"/>
          </rPr>
          <t xml:space="preserve">
https://api.gouv.fr/</t>
        </r>
      </text>
    </comment>
    <comment ref="JV62" authorId="0" shapeId="0" xr:uid="{C3B72625-6DE0-4958-BD34-E9A52EEA81FA}">
      <text>
        <r>
          <rPr>
            <b/>
            <sz val="9"/>
            <color indexed="81"/>
            <rFont val="Tahoma"/>
            <family val="2"/>
          </rPr>
          <t>Cem Dener:</t>
        </r>
        <r>
          <rPr>
            <sz val="9"/>
            <color indexed="81"/>
            <rFont val="Tahoma"/>
            <family val="2"/>
          </rPr>
          <t xml:space="preserve">
https://beta.gouv.fr/en/</t>
        </r>
      </text>
    </comment>
    <comment ref="JZ62" authorId="0" shapeId="0" xr:uid="{D8CC2442-C48E-4D03-90F9-CA9685006D47}">
      <text>
        <r>
          <rPr>
            <b/>
            <sz val="9"/>
            <color indexed="81"/>
            <rFont val="Tahoma"/>
            <family val="2"/>
          </rPr>
          <t>Cem Dener:</t>
        </r>
        <r>
          <rPr>
            <sz val="9"/>
            <color indexed="81"/>
            <rFont val="Tahoma"/>
            <family val="2"/>
          </rPr>
          <t xml:space="preserve">
The first OSS policy was approved in 2012. The latest policy including OSS was approved in 2018.</t>
        </r>
      </text>
    </comment>
    <comment ref="AB63" authorId="0" shapeId="0" xr:uid="{5997492F-CE68-40AD-91BA-E47DE92D8DA2}">
      <text>
        <r>
          <rPr>
            <b/>
            <sz val="9"/>
            <color indexed="81"/>
            <rFont val="Tahoma"/>
            <family val="2"/>
          </rPr>
          <t>Cem Dener:</t>
        </r>
        <r>
          <rPr>
            <sz val="9"/>
            <color indexed="81"/>
            <rFont val="Tahoma"/>
            <family val="2"/>
          </rPr>
          <t xml:space="preserve">
Gabon Digital 2025 strategy preparation</t>
        </r>
      </text>
    </comment>
    <comment ref="JL63" authorId="5" shapeId="0" xr:uid="{185F1A3A-5DDE-4B67-8BFC-73FE9CD4ACF8}">
      <text>
        <r>
          <rPr>
            <b/>
            <sz val="9"/>
            <color indexed="81"/>
            <rFont val="Tahoma"/>
            <family val="2"/>
          </rPr>
          <t>Love Ghunney:</t>
        </r>
        <r>
          <rPr>
            <sz val="9"/>
            <color indexed="81"/>
            <rFont val="Tahoma"/>
            <family val="2"/>
          </rPr>
          <t xml:space="preserve">
Not yet launched. Still in the works.</t>
        </r>
      </text>
    </comment>
    <comment ref="E64" authorId="0" shapeId="0" xr:uid="{67AAD3E7-3EB7-41EE-B729-A2B6A71F5310}">
      <text>
        <r>
          <rPr>
            <b/>
            <sz val="9"/>
            <color indexed="81"/>
            <rFont val="Tahoma"/>
            <family val="2"/>
          </rPr>
          <t>Cem Dener:</t>
        </r>
        <r>
          <rPr>
            <sz val="9"/>
            <color indexed="81"/>
            <rFont val="Tahoma"/>
            <family val="2"/>
          </rPr>
          <t xml:space="preserve">
The Gambia</t>
        </r>
      </text>
    </comment>
    <comment ref="BK64" authorId="0" shapeId="0" xr:uid="{2F1BE523-7E75-4E1E-BF55-469254079B23}">
      <text>
        <r>
          <rPr>
            <b/>
            <sz val="9"/>
            <color rgb="FF000000"/>
            <rFont val="Tahoma"/>
            <family val="2"/>
          </rPr>
          <t>Cem Dener:</t>
        </r>
        <r>
          <rPr>
            <sz val="9"/>
            <color rgb="FF000000"/>
            <rFont val="Tahoma"/>
            <family val="2"/>
          </rPr>
          <t xml:space="preserve">
</t>
        </r>
        <r>
          <rPr>
            <sz val="9"/>
            <color rgb="FF000000"/>
            <rFont val="Tahoma"/>
            <family val="2"/>
          </rPr>
          <t xml:space="preserve">IFMIS rollout + additional functions
</t>
        </r>
        <r>
          <rPr>
            <sz val="9"/>
            <color rgb="FF000000"/>
            <rFont val="Tahoma"/>
            <family val="2"/>
          </rPr>
          <t xml:space="preserve">Migration to Epicor v9 (web-based) completed in 2015 (core budget execution, accounting, payroll; several modules not fully operational yet).
</t>
        </r>
        <r>
          <rPr>
            <sz val="9"/>
            <color rgb="FF000000"/>
            <rFont val="Tahoma"/>
            <family val="2"/>
          </rPr>
          <t>Epicor v10 testing to be completed in 2016.</t>
        </r>
      </text>
    </comment>
    <comment ref="HM64" authorId="9" shapeId="0" xr:uid="{D42ADAC7-19A2-4321-A611-7679CC1E67DF}">
      <text>
        <r>
          <rPr>
            <sz val="9"/>
            <color indexed="81"/>
            <rFont val="Tahoma"/>
            <family val="2"/>
          </rPr>
          <t xml:space="preserve">No RTI Law yet.
Article 25 of the Constitution (1997, 2002) guarantees a list of rights and freedoms, but there is no reference to the right to information. </t>
        </r>
      </text>
    </comment>
    <comment ref="JE64" authorId="0" shapeId="0" xr:uid="{633B2A2E-29E1-4914-9B31-185E6D679ABA}">
      <text>
        <r>
          <rPr>
            <b/>
            <sz val="9"/>
            <color indexed="81"/>
            <rFont val="Tahoma"/>
            <family val="2"/>
          </rPr>
          <t>Cem Dener:</t>
        </r>
        <r>
          <rPr>
            <sz val="9"/>
            <color indexed="81"/>
            <rFont val="Tahoma"/>
            <family val="2"/>
          </rPr>
          <t xml:space="preserve">
Broadband Strategy 2020-2024 mentions AI as among focus areas
http://www.moici.gov.gm/sites/default/files/2020-03/Final%20Draft%20BROADBAND%20STRATEGY.pdf</t>
        </r>
      </text>
    </comment>
    <comment ref="W65" authorId="0" shapeId="0" xr:uid="{97DF5A8C-7A9D-4101-98DC-1B77F921F57F}">
      <text>
        <r>
          <rPr>
            <b/>
            <sz val="9"/>
            <color indexed="81"/>
            <rFont val="Tahoma"/>
            <family val="2"/>
          </rPr>
          <t>Cem Dener:</t>
        </r>
        <r>
          <rPr>
            <sz val="9"/>
            <color indexed="81"/>
            <rFont val="Tahoma"/>
            <family val="2"/>
          </rPr>
          <t xml:space="preserve">
https://dea.gov.ge/ </t>
        </r>
      </text>
    </comment>
    <comment ref="AA65" authorId="0" shapeId="0" xr:uid="{88EE1CE1-F248-4337-AD19-E4799C1F5F4F}">
      <text>
        <r>
          <rPr>
            <b/>
            <sz val="9"/>
            <color indexed="81"/>
            <rFont val="Tahoma"/>
            <family val="2"/>
          </rPr>
          <t>Cem Dener:</t>
        </r>
        <r>
          <rPr>
            <sz val="9"/>
            <color indexed="81"/>
            <rFont val="Tahoma"/>
            <family val="2"/>
          </rPr>
          <t xml:space="preserve">
https://dea.gov.ge/uploads/eGeorgia%20Strategy.pdf</t>
        </r>
      </text>
    </comment>
    <comment ref="GA65" authorId="0" shapeId="0" xr:uid="{BD92A3DE-5487-4A48-9CB6-933E6F12A9C2}">
      <text>
        <r>
          <rPr>
            <b/>
            <sz val="9"/>
            <color indexed="81"/>
            <rFont val="Tahoma"/>
            <family val="2"/>
          </rPr>
          <t>Cem Dener:</t>
        </r>
        <r>
          <rPr>
            <sz val="9"/>
            <color indexed="81"/>
            <rFont val="Tahoma"/>
            <family val="2"/>
          </rPr>
          <t xml:space="preserve">
Status of program is not visible</t>
        </r>
      </text>
    </comment>
    <comment ref="JJ65" authorId="0" shapeId="0" xr:uid="{45843E3F-0851-4A32-90B1-B0AA748B8683}">
      <text>
        <r>
          <rPr>
            <b/>
            <sz val="9"/>
            <color indexed="81"/>
            <rFont val="Tahoma"/>
            <family val="2"/>
          </rPr>
          <t>Cem Dener:</t>
        </r>
        <r>
          <rPr>
            <sz val="9"/>
            <color indexed="81"/>
            <rFont val="Tahoma"/>
            <family val="2"/>
          </rPr>
          <t xml:space="preserve">
Oct 2020 &gt; DEA website is not accessible </t>
        </r>
      </text>
    </comment>
    <comment ref="W66" authorId="0" shapeId="0" xr:uid="{A16B115E-3771-48BA-BF4E-DE14A4280D3B}">
      <text>
        <r>
          <rPr>
            <b/>
            <sz val="9"/>
            <color indexed="81"/>
            <rFont val="Tahoma"/>
            <family val="2"/>
          </rPr>
          <t>Cem Dener:</t>
        </r>
        <r>
          <rPr>
            <sz val="9"/>
            <color indexed="81"/>
            <rFont val="Tahoma"/>
            <family val="2"/>
          </rPr>
          <t xml:space="preserve">
https://www.bundesregierung.de/breg-de/bundesregierung/staatsministerin-fuer-digitalisierung</t>
        </r>
      </text>
    </comment>
    <comment ref="AB66" authorId="0" shapeId="0" xr:uid="{70297ECD-54EF-44AB-B4CD-DDA0B6489D7E}">
      <text>
        <r>
          <rPr>
            <b/>
            <sz val="9"/>
            <color indexed="81"/>
            <rFont val="Tahoma"/>
            <family val="2"/>
          </rPr>
          <t>Cem Dener:</t>
        </r>
        <r>
          <rPr>
            <sz val="9"/>
            <color indexed="81"/>
            <rFont val="Tahoma"/>
            <family val="2"/>
          </rPr>
          <t xml:space="preserve">
Adopted in Nov 2018:
https://joinup.ec.europa.eu/sites/default/files/inline-files/Digital_Government_Factsheets_Germany_2019.pdf</t>
        </r>
      </text>
    </comment>
    <comment ref="GB66" authorId="0" shapeId="0" xr:uid="{BE87089B-1873-4BE7-8626-6AC2BCE56C3F}">
      <text>
        <r>
          <rPr>
            <b/>
            <sz val="9"/>
            <color indexed="81"/>
            <rFont val="Tahoma"/>
            <family val="2"/>
          </rPr>
          <t>Cem Dener:</t>
        </r>
        <r>
          <rPr>
            <sz val="9"/>
            <color indexed="81"/>
            <rFont val="Tahoma"/>
            <family val="2"/>
          </rPr>
          <t xml:space="preserve">
https://www.cio.bund.de/Web/DE/IT-Dienste-Bund/Infrastruktur/Bundescloud/bundescloud_node.html</t>
        </r>
      </text>
    </comment>
    <comment ref="JD66" authorId="7" shapeId="0" xr:uid="{26C47202-BC83-41BF-AC67-90C8D5F93942}">
      <text>
        <r>
          <rPr>
            <b/>
            <sz val="9"/>
            <color indexed="81"/>
            <rFont val="Tahoma"/>
            <family val="2"/>
          </rPr>
          <t>Hubert Nii-Aponsah:</t>
        </r>
        <r>
          <rPr>
            <sz val="9"/>
            <color indexed="81"/>
            <rFont val="Tahoma"/>
            <family val="2"/>
          </rPr>
          <t xml:space="preserve">
Germany has also adopted a Blockchain strategy. See: https://germandigitaltechnologies.de/national-strategies/</t>
        </r>
      </text>
    </comment>
    <comment ref="JV66" authorId="0" shapeId="0" xr:uid="{A662E1CD-AA5E-42E7-BA51-D58759741A22}">
      <text>
        <r>
          <rPr>
            <b/>
            <sz val="9"/>
            <color indexed="81"/>
            <rFont val="Tahoma"/>
            <family val="2"/>
          </rPr>
          <t>Cem Dener:</t>
        </r>
        <r>
          <rPr>
            <sz val="9"/>
            <color indexed="81"/>
            <rFont val="Tahoma"/>
            <family val="2"/>
          </rPr>
          <t xml:space="preserve">
https://www.hightech-strategie.de/</t>
        </r>
      </text>
    </comment>
    <comment ref="JZ66" authorId="0" shapeId="0" xr:uid="{7AB18D64-57BE-4F44-9C1F-D4655FAF821A}">
      <text>
        <r>
          <rPr>
            <b/>
            <sz val="9"/>
            <color indexed="81"/>
            <rFont val="Tahoma"/>
            <family val="2"/>
          </rPr>
          <t>Cem Dener:</t>
        </r>
        <r>
          <rPr>
            <sz val="9"/>
            <color indexed="81"/>
            <rFont val="Tahoma"/>
            <family val="2"/>
          </rPr>
          <t xml:space="preserve">
The first OSS policy was approved in 2001. The latest OSS policy was in 2012.</t>
        </r>
      </text>
    </comment>
    <comment ref="AB67" authorId="0" shapeId="0" xr:uid="{A862E0F7-185F-4274-B50B-FE4BE72AD1CE}">
      <text>
        <r>
          <rPr>
            <b/>
            <sz val="9"/>
            <color indexed="81"/>
            <rFont val="Tahoma"/>
            <family val="2"/>
          </rPr>
          <t>Cem Dener:</t>
        </r>
        <r>
          <rPr>
            <sz val="9"/>
            <color indexed="81"/>
            <rFont val="Tahoma"/>
            <family val="2"/>
          </rPr>
          <t xml:space="preserve">
NITA Act in 2008:
https://nita.gov.gh/uzepseks/2017/12/National-Information-Technology-Agency-Act-771.pdf
No new eGov/ICT Strategy yet</t>
        </r>
      </text>
    </comment>
    <comment ref="BK67" authorId="0" shapeId="0" xr:uid="{1F1EA443-6BF2-495A-AD36-96AE6E23C56C}">
      <text>
        <r>
          <rPr>
            <b/>
            <sz val="9"/>
            <color indexed="81"/>
            <rFont val="Tahoma"/>
            <family val="2"/>
          </rPr>
          <t>Cem Dener:</t>
        </r>
        <r>
          <rPr>
            <sz val="9"/>
            <color indexed="81"/>
            <rFont val="Tahoma"/>
            <family val="2"/>
          </rPr>
          <t xml:space="preserve">
Oracle not fully functional (OS: UNIX)
BPEMS (B+T) partially implemented in 2003
cost overrun (fm $13.24m to $19.28m) 
redesign of system initiated in 2003, to be completed in 2005</t>
        </r>
      </text>
    </comment>
    <comment ref="EW67" authorId="0" shapeId="0" xr:uid="{226ABEC4-F8ED-424C-9652-94D1CEAC1648}">
      <text>
        <r>
          <rPr>
            <b/>
            <sz val="9"/>
            <color indexed="81"/>
            <rFont val="Tahoma"/>
            <family val="2"/>
          </rPr>
          <t>Cem Dener:</t>
        </r>
        <r>
          <rPr>
            <sz val="9"/>
            <color indexed="81"/>
            <rFont val="Tahoma"/>
            <family val="2"/>
          </rPr>
          <t xml:space="preserve">
Announced in 2015
http://demo.synisys.com/synisys7/ghanas-ministry-of-finance-selects-synergy-dad-as-countrys-platform/</t>
        </r>
      </text>
    </comment>
    <comment ref="FO67" authorId="8" shapeId="0" xr:uid="{6A482870-AB92-4C2C-886B-3281DF51E690}">
      <text>
        <r>
          <rPr>
            <b/>
            <sz val="9"/>
            <color indexed="81"/>
            <rFont val="Tahoma"/>
            <family val="2"/>
          </rPr>
          <t>Paul Nicholas Villaflor Pacheco:</t>
        </r>
        <r>
          <rPr>
            <sz val="9"/>
            <color indexed="81"/>
            <rFont val="Tahoma"/>
            <family val="2"/>
          </rPr>
          <t xml:space="preserve">
Open Data only. No mention of Data Governance</t>
        </r>
      </text>
    </comment>
    <comment ref="JX67" authorId="0" shapeId="0" xr:uid="{970FA51D-5BD4-4304-B788-45EF56A84E32}">
      <text>
        <r>
          <rPr>
            <b/>
            <sz val="9"/>
            <color indexed="81"/>
            <rFont val="Tahoma"/>
            <family val="2"/>
          </rPr>
          <t>Cem Dener:</t>
        </r>
        <r>
          <rPr>
            <sz val="9"/>
            <color indexed="81"/>
            <rFont val="Tahoma"/>
            <family val="2"/>
          </rPr>
          <t xml:space="preserve">
OSS law proposed in 2011 but not enacted
https://www.ghanaweb.com/GhanaHomePage/NewsArchive/Use-Ghanaian-developed-Open-Source-Software-ISOC-783238</t>
        </r>
      </text>
    </comment>
    <comment ref="BK68" authorId="0" shapeId="0" xr:uid="{0D1411AE-3856-4FC2-96E6-8BA49504CC7B}">
      <text>
        <r>
          <rPr>
            <b/>
            <sz val="9"/>
            <color indexed="81"/>
            <rFont val="Tahoma"/>
            <family val="2"/>
          </rPr>
          <t>Cem Dener:</t>
        </r>
        <r>
          <rPr>
            <sz val="9"/>
            <color indexed="81"/>
            <rFont val="Tahoma"/>
            <family val="2"/>
          </rPr>
          <t xml:space="preserve">
http://portal.singularlogic.eu/en/case-study/2233/state-general-accounting-office
http://www.b-open.gr/
</t>
        </r>
      </text>
    </comment>
    <comment ref="GJ68" authorId="0" shapeId="0" xr:uid="{0F2A63F6-6881-4F7F-A246-3EF8E678EBCA}">
      <text>
        <r>
          <rPr>
            <b/>
            <sz val="9"/>
            <color indexed="81"/>
            <rFont val="Tahoma"/>
            <family val="2"/>
          </rPr>
          <t>Cem Dener:</t>
        </r>
        <r>
          <rPr>
            <sz val="9"/>
            <color indexed="81"/>
            <rFont val="Tahoma"/>
            <family val="2"/>
          </rPr>
          <t xml:space="preserve">
https://www.gsis.gr/dimosia-dioikisi/ked/Enterprise%20Service%20Bus</t>
        </r>
      </text>
    </comment>
    <comment ref="JH68" authorId="5" shapeId="0" xr:uid="{467F2C10-18CB-4C12-8FCA-A8BE72268D73}">
      <text>
        <r>
          <rPr>
            <b/>
            <sz val="9"/>
            <color indexed="81"/>
            <rFont val="Tahoma"/>
            <family val="2"/>
          </rPr>
          <t>Love Ghunney:</t>
        </r>
        <r>
          <rPr>
            <sz val="9"/>
            <color indexed="81"/>
            <rFont val="Tahoma"/>
            <family val="2"/>
          </rPr>
          <t xml:space="preserve">
confusingly, page 13 of the 2019 action plan of the strategy says there is no formal action plan:https://www.nationalcoalition.gov.gr/wp-content/uploads/2019/06/NC-Action-Plan-2019_EN-v5_272178237_signed.pdf</t>
        </r>
      </text>
    </comment>
    <comment ref="JZ68" authorId="0" shapeId="0" xr:uid="{1B7D7319-6C14-4438-9A62-A947A444DE29}">
      <text>
        <r>
          <rPr>
            <b/>
            <sz val="9"/>
            <color indexed="81"/>
            <rFont val="Tahoma"/>
            <family val="2"/>
          </rPr>
          <t>Cem Dener:</t>
        </r>
        <r>
          <rPr>
            <sz val="9"/>
            <color indexed="81"/>
            <rFont val="Tahoma"/>
            <family val="2"/>
          </rPr>
          <t xml:space="preserve">
The first OSS policy was approved in 2011. 
In 2015 MoU signed with GFOSS.</t>
        </r>
      </text>
    </comment>
    <comment ref="HM69" authorId="9" shapeId="0" xr:uid="{417D3AF6-ED1A-42DC-ABE5-6D3A1A0087D4}">
      <text>
        <r>
          <rPr>
            <sz val="9"/>
            <color indexed="81"/>
            <rFont val="Tahoma"/>
            <family val="2"/>
          </rPr>
          <t xml:space="preserve">No RTI Law yet.
Article 10 of the Constitution includes the freedom to receive and communicate ideas and information without interference as part of the right to freedom of expression. </t>
        </r>
      </text>
    </comment>
    <comment ref="JX69" authorId="0" shapeId="0" xr:uid="{40C3D130-F461-43EA-8C2B-B04FD1D36504}">
      <text>
        <r>
          <rPr>
            <b/>
            <sz val="9"/>
            <color indexed="81"/>
            <rFont val="Tahoma"/>
            <family val="2"/>
          </rPr>
          <t>Cem Dener:</t>
        </r>
        <r>
          <rPr>
            <sz val="9"/>
            <color indexed="81"/>
            <rFont val="Tahoma"/>
            <family val="2"/>
          </rPr>
          <t xml:space="preserve">
No OSS policy yet. There are several OSS applications in use.
http://www.unesco.org/new/fileadmin/MULTIMEDIA/HQ/CI/CI/pdf/news/ifap_report.pdf</t>
        </r>
      </text>
    </comment>
    <comment ref="ER70" authorId="0" shapeId="0" xr:uid="{055C50E0-FA3A-4FA6-BE9F-572E8874FE22}">
      <text>
        <r>
          <rPr>
            <b/>
            <sz val="9"/>
            <color indexed="81"/>
            <rFont val="Tahoma"/>
            <family val="2"/>
          </rPr>
          <t>Cem Dener:</t>
        </r>
        <r>
          <rPr>
            <sz val="9"/>
            <color indexed="81"/>
            <rFont val="Tahoma"/>
            <family val="2"/>
          </rPr>
          <t xml:space="preserve">
http://snip.segeplan.gob.gt/guest/snpgpl$modulo.proyectos_busqueda
http://snip.segeplan.gob.gt/guest/snpgpl$modulo.proyectos_mapa_deptos</t>
        </r>
      </text>
    </comment>
    <comment ref="JA70" authorId="0" shapeId="0" xr:uid="{8CF07A56-C8A2-435B-A666-E50C26833E2E}">
      <text>
        <r>
          <rPr>
            <b/>
            <sz val="9"/>
            <color indexed="81"/>
            <rFont val="Tahoma"/>
            <family val="2"/>
          </rPr>
          <t>Cem Dener:</t>
        </r>
        <r>
          <rPr>
            <sz val="9"/>
            <color indexed="81"/>
            <rFont val="Tahoma"/>
            <family val="2"/>
          </rPr>
          <t xml:space="preserve">
No/minimal open data published so far</t>
        </r>
      </text>
    </comment>
    <comment ref="JV70" authorId="0" shapeId="0" xr:uid="{301420DE-9FD5-4E36-9748-0C16CFD743C4}">
      <text>
        <r>
          <rPr>
            <b/>
            <sz val="9"/>
            <color indexed="81"/>
            <rFont val="Tahoma"/>
            <family val="2"/>
          </rPr>
          <t>Cem Dener:</t>
        </r>
        <r>
          <rPr>
            <sz val="9"/>
            <color indexed="81"/>
            <rFont val="Tahoma"/>
            <family val="2"/>
          </rPr>
          <t xml:space="preserve">
https://gobiernoabierto.transparencia.gob.gt/area-de-innovacion-en-la-gestion-publica/</t>
        </r>
      </text>
    </comment>
    <comment ref="BK71" authorId="0" shapeId="0" xr:uid="{897F72A7-A58C-4DA4-AE00-BB47FB8AD6DD}">
      <text>
        <r>
          <rPr>
            <b/>
            <sz val="9"/>
            <color indexed="81"/>
            <rFont val="Tahoma"/>
            <family val="2"/>
          </rPr>
          <t>Cem Dener:</t>
        </r>
        <r>
          <rPr>
            <sz val="9"/>
            <color indexed="81"/>
            <rFont val="Tahoma"/>
            <family val="2"/>
          </rPr>
          <t xml:space="preserve">
http://www.oracle.com/us/corporate/customers/customersearch/dntcp-1-db-ss-2172039.html?msgid=3-9868107382</t>
        </r>
      </text>
    </comment>
    <comment ref="JX73" authorId="0" shapeId="0" xr:uid="{C19459A6-2BC0-4F21-B2A8-DDA25A358815}">
      <text>
        <r>
          <rPr>
            <b/>
            <sz val="9"/>
            <color indexed="81"/>
            <rFont val="Tahoma"/>
            <family val="2"/>
          </rPr>
          <t>Cem Dener:</t>
        </r>
        <r>
          <rPr>
            <sz val="9"/>
            <color indexed="81"/>
            <rFont val="Tahoma"/>
            <family val="2"/>
          </rPr>
          <t xml:space="preserve">
National ICT Strategy 2006 includes references to use OSS, but no definite commitment was given for its comprehensive adoption and implementation across sectors.</t>
        </r>
      </text>
    </comment>
    <comment ref="BK74" authorId="0" shapeId="0" xr:uid="{A6B697F9-4A3C-4158-8041-D59B14D29C01}">
      <text>
        <r>
          <rPr>
            <b/>
            <sz val="9"/>
            <color indexed="81"/>
            <rFont val="Tahoma"/>
            <family val="2"/>
          </rPr>
          <t>Cem Dener:</t>
        </r>
        <r>
          <rPr>
            <sz val="9"/>
            <color indexed="81"/>
            <rFont val="Tahoma"/>
            <family val="2"/>
          </rPr>
          <t xml:space="preserve">
Installed in all 17 ministries since 2005. WB project to assess possible alternative replacement options (through package SW) (with USAID support)
ELABUD: Budget Prep
SYSDEP: Budget Exec</t>
        </r>
      </text>
    </comment>
    <comment ref="BK75" authorId="0" shapeId="0" xr:uid="{867AEB8D-0302-401F-8749-6808FE55358D}">
      <text>
        <r>
          <rPr>
            <b/>
            <sz val="9"/>
            <color indexed="81"/>
            <rFont val="Tahoma"/>
            <family val="2"/>
          </rPr>
          <t>Cem Dener:</t>
        </r>
        <r>
          <rPr>
            <sz val="9"/>
            <color indexed="81"/>
            <rFont val="Tahoma"/>
            <family val="2"/>
          </rPr>
          <t xml:space="preserve">
Based on the LDSW developed in Argentina</t>
        </r>
      </text>
    </comment>
    <comment ref="HJ75" authorId="6" shapeId="0" xr:uid="{71A4165E-D4B6-4015-805E-C721B89955D8}">
      <text>
        <r>
          <rPr>
            <sz val="10"/>
            <color rgb="FF000000"/>
            <rFont val="Tahoma"/>
            <family val="2"/>
          </rPr>
          <t xml:space="preserve">and </t>
        </r>
        <r>
          <rPr>
            <sz val="10"/>
            <color rgb="FF000000"/>
            <rFont val="Calibri"/>
            <family val="2"/>
            <scheme val="minor"/>
          </rPr>
          <t xml:space="preserve">http://rnp.hn/web/		</t>
        </r>
      </text>
    </comment>
    <comment ref="E76" authorId="0" shapeId="0" xr:uid="{5BB3D472-531C-4CB7-9224-B7959F8E30DB}">
      <text>
        <r>
          <rPr>
            <b/>
            <sz val="9"/>
            <color indexed="81"/>
            <rFont val="Tahoma"/>
            <family val="2"/>
          </rPr>
          <t>Cem Dener:</t>
        </r>
        <r>
          <rPr>
            <sz val="9"/>
            <color indexed="81"/>
            <rFont val="Tahoma"/>
            <family val="2"/>
          </rPr>
          <t xml:space="preserve">
Hong Kong Special Administrative Region of the People's Republic of China</t>
        </r>
      </text>
    </comment>
    <comment ref="HM76" authorId="9" shapeId="0" xr:uid="{E72BD44E-5BEB-40C9-AD8C-77FB95D9399C}">
      <text>
        <r>
          <rPr>
            <sz val="9"/>
            <color indexed="81"/>
            <rFont val="Tahoma"/>
            <family val="2"/>
          </rPr>
          <t>No RTI law.
http://www.freedominfo.org/regions/east-asia/hong-kong-sar/</t>
        </r>
      </text>
    </comment>
    <comment ref="JE76" authorId="0" shapeId="0" xr:uid="{ACF34D55-9C97-4E57-830C-004BBEE5B6B3}">
      <text>
        <r>
          <rPr>
            <b/>
            <sz val="9"/>
            <color indexed="81"/>
            <rFont val="Tahoma"/>
            <family val="2"/>
          </rPr>
          <t>Cem Dener:</t>
        </r>
        <r>
          <rPr>
            <sz val="9"/>
            <color indexed="81"/>
            <rFont val="Tahoma"/>
            <family val="2"/>
          </rPr>
          <t xml:space="preserve">
Includes effective use of AI/ML, Robotics, IoT</t>
        </r>
      </text>
    </comment>
    <comment ref="JF76" authorId="0" shapeId="0" xr:uid="{086C456C-640F-42A2-AA9B-90B81525EE20}">
      <text>
        <r>
          <rPr>
            <b/>
            <sz val="9"/>
            <color indexed="81"/>
            <rFont val="Tahoma"/>
            <family val="2"/>
          </rPr>
          <t>Cem Dener:</t>
        </r>
        <r>
          <rPr>
            <sz val="9"/>
            <color indexed="81"/>
            <rFont val="Tahoma"/>
            <family val="2"/>
          </rPr>
          <t xml:space="preserve">
https://govinsider.asia/smart-gov/exclusive-hong-kongs-vision-for-artificial-intelligence/</t>
        </r>
      </text>
    </comment>
    <comment ref="JQ76" authorId="0" shapeId="0" xr:uid="{0E237C88-0044-4CFB-A045-B72FC0B88F2D}">
      <text>
        <r>
          <rPr>
            <b/>
            <sz val="9"/>
            <color indexed="81"/>
            <rFont val="Tahoma"/>
            <family val="2"/>
          </rPr>
          <t>Cem Dener:</t>
        </r>
        <r>
          <rPr>
            <sz val="9"/>
            <color indexed="81"/>
            <rFont val="Tahoma"/>
            <family val="2"/>
          </rPr>
          <t xml:space="preserve">
https://www.itf.gov.hk/en/funding-programmes/nurturing-talent/rttp/ </t>
        </r>
      </text>
    </comment>
    <comment ref="JV76" authorId="0" shapeId="0" xr:uid="{A2BE05CB-5F3F-4D3A-B1E4-F05F3D472986}">
      <text>
        <r>
          <rPr>
            <b/>
            <sz val="9"/>
            <color indexed="81"/>
            <rFont val="Tahoma"/>
            <family val="2"/>
          </rPr>
          <t>Cem Dener:</t>
        </r>
        <r>
          <rPr>
            <sz val="9"/>
            <color indexed="81"/>
            <rFont val="Tahoma"/>
            <family val="2"/>
          </rPr>
          <t xml:space="preserve">
https://www2.smartlab.gov.hk/
https://www.gov.hk/en/about/abouthk/factsheets/docs/technology.pdf
https://www.itc.gov.hk/en/index.html  </t>
        </r>
      </text>
    </comment>
    <comment ref="FO77" authorId="8" shapeId="0" xr:uid="{C62C79EF-C022-49A9-9950-A90E7923851F}">
      <text>
        <r>
          <rPr>
            <b/>
            <sz val="9"/>
            <color indexed="81"/>
            <rFont val="Tahoma"/>
            <family val="2"/>
          </rPr>
          <t>Paul Nicholas Villaflor Pacheco:</t>
        </r>
        <r>
          <rPr>
            <sz val="9"/>
            <color indexed="81"/>
            <rFont val="Tahoma"/>
            <family val="2"/>
          </rPr>
          <t xml:space="preserve">
https://www.europeandataportal.eu/sites/default/files/open_data_maturity_report_2019.pdf
Page 14: "In 2019, all EU28 Member States except for Hungary had a governance
model in place that enables the participation and inclusion of various open data stakeholders."</t>
        </r>
      </text>
    </comment>
    <comment ref="JQ77" authorId="0" shapeId="0" xr:uid="{3E30ECE8-2BA3-4548-B71B-69A81FF65432}">
      <text>
        <r>
          <rPr>
            <b/>
            <sz val="9"/>
            <color indexed="81"/>
            <rFont val="Tahoma"/>
            <family val="2"/>
          </rPr>
          <t>Cem Dener:</t>
        </r>
        <r>
          <rPr>
            <sz val="9"/>
            <color indexed="81"/>
            <rFont val="Tahoma"/>
            <family val="2"/>
          </rPr>
          <t xml:space="preserve">
https://ivsz.hu/</t>
        </r>
      </text>
    </comment>
    <comment ref="JU77" authorId="0" shapeId="0" xr:uid="{7519EA53-62B7-457B-901C-833E7A876CCE}">
      <text>
        <r>
          <rPr>
            <b/>
            <sz val="9"/>
            <color indexed="81"/>
            <rFont val="Tahoma"/>
            <family val="2"/>
          </rPr>
          <t>Cem Dener:</t>
        </r>
        <r>
          <rPr>
            <sz val="9"/>
            <color indexed="81"/>
            <rFont val="Tahoma"/>
            <family val="2"/>
          </rPr>
          <t xml:space="preserve">
A number of programs initiated since 2018. Not visible in Ministry web site. Other links listed.</t>
        </r>
      </text>
    </comment>
    <comment ref="JV77" authorId="0" shapeId="0" xr:uid="{E437B858-DF2C-4710-A917-0BF1924C7EAA}">
      <text>
        <r>
          <rPr>
            <b/>
            <sz val="9"/>
            <color indexed="81"/>
            <rFont val="Tahoma"/>
            <family val="2"/>
          </rPr>
          <t>Cem Dener:</t>
        </r>
        <r>
          <rPr>
            <sz val="9"/>
            <color indexed="81"/>
            <rFont val="Tahoma"/>
            <family val="2"/>
          </rPr>
          <t xml:space="preserve">
E-Public Admin Association:
https://www.magyary.hu/category/digitalis-koz-igazgatas/
Innovation Center:
https://www.nmi.is/is/um-nyskopunarmidstod/fjolbreytt-starfsemi</t>
        </r>
      </text>
    </comment>
    <comment ref="JZ77" authorId="0" shapeId="0" xr:uid="{796887BF-E5CF-4457-90EB-3C2C305EB518}">
      <text>
        <r>
          <rPr>
            <b/>
            <sz val="9"/>
            <color indexed="81"/>
            <rFont val="Tahoma"/>
            <family val="2"/>
          </rPr>
          <t>Cem Dener:</t>
        </r>
        <r>
          <rPr>
            <sz val="9"/>
            <color indexed="81"/>
            <rFont val="Tahoma"/>
            <family val="2"/>
          </rPr>
          <t xml:space="preserve">
First OSS policy approved in 2007. The latest OSS policy was in 2016.</t>
        </r>
      </text>
    </comment>
    <comment ref="AL78" authorId="0" shapeId="0" xr:uid="{D9472F0A-7DF6-47A8-9797-D03BE57C0526}">
      <text>
        <r>
          <rPr>
            <b/>
            <sz val="9"/>
            <color indexed="81"/>
            <rFont val="Tahoma"/>
            <family val="2"/>
          </rPr>
          <t>Cem Dener:</t>
        </r>
        <r>
          <rPr>
            <sz val="9"/>
            <color indexed="81"/>
            <rFont val="Tahoma"/>
            <family val="2"/>
          </rPr>
          <t xml:space="preserve">
Innovation Center Iceland
https://www.nmi.is/</t>
        </r>
      </text>
    </comment>
    <comment ref="BK78" authorId="0" shapeId="0" xr:uid="{92B52E05-53BD-4E22-B706-D9851F5712DA}">
      <text>
        <r>
          <rPr>
            <b/>
            <sz val="9"/>
            <color indexed="81"/>
            <rFont val="Tahoma"/>
            <family val="2"/>
          </rPr>
          <t>Cem Dener:</t>
        </r>
        <r>
          <rPr>
            <sz val="9"/>
            <color indexed="81"/>
            <rFont val="Tahoma"/>
            <family val="2"/>
          </rPr>
          <t xml:space="preserve">
The contract was signed in July 2001 with the Icelandic 
IT company SKÝRR (now Advania) for applications based on Oracle eBusiness Suite 
(Oracle EBS). The system includes four major applications for financials, human resource 
management, project portfolio management and purchasing. Early in 2002 the State signed a 
contract for hosting and operation of the system with another Icelandic IT company EJS, 
which is now a part of Advania. The system is called the State Financial and Human 
Resource System, nicknamed “Orri“.</t>
        </r>
      </text>
    </comment>
    <comment ref="FO78" authorId="8" shapeId="0" xr:uid="{48F773A5-824E-45F1-A829-01681AB25859}">
      <text>
        <r>
          <rPr>
            <b/>
            <sz val="9"/>
            <color indexed="81"/>
            <rFont val="Tahoma"/>
            <family val="2"/>
          </rPr>
          <t>Paul Nicholas Villaflor Pacheco:</t>
        </r>
        <r>
          <rPr>
            <sz val="9"/>
            <color indexed="81"/>
            <rFont val="Tahoma"/>
            <family val="2"/>
          </rPr>
          <t xml:space="preserve">
DG Policy (2018) is mainly focused on data security</t>
        </r>
      </text>
    </comment>
    <comment ref="GJ78" authorId="6" shapeId="0" xr:uid="{224A72E3-DEA3-48D1-BFD5-F936574F02EF}">
      <text>
        <r>
          <rPr>
            <sz val="10"/>
            <color rgb="FF000000"/>
            <rFont val="Calibri"/>
            <family val="2"/>
            <scheme val="minor"/>
          </rPr>
          <t>https://stafraent.island.is/verkefni/straumurinn/</t>
        </r>
      </text>
    </comment>
    <comment ref="GN78" authorId="0" shapeId="0" xr:uid="{20C86F29-7999-4AE1-8CF9-678B8B9BE650}">
      <text>
        <r>
          <rPr>
            <b/>
            <sz val="9"/>
            <color indexed="81"/>
            <rFont val="Tahoma"/>
            <family val="2"/>
          </rPr>
          <t>Cem Dener:</t>
        </r>
        <r>
          <rPr>
            <sz val="9"/>
            <color indexed="81"/>
            <rFont val="Tahoma"/>
            <family val="2"/>
          </rPr>
          <t xml:space="preserve">
https://www.government.is/topics/foreign-affairs/national-security/</t>
        </r>
      </text>
    </comment>
    <comment ref="JF78" authorId="7" shapeId="0" xr:uid="{F7227835-2D70-41AF-B90E-65E5A2C97ECB}">
      <text>
        <r>
          <rPr>
            <b/>
            <sz val="9"/>
            <color indexed="81"/>
            <rFont val="Tahoma"/>
            <family val="2"/>
          </rPr>
          <t>Hubert Nii-Aponsah:</t>
        </r>
        <r>
          <rPr>
            <sz val="9"/>
            <color indexed="81"/>
            <rFont val="Tahoma"/>
            <family val="2"/>
          </rPr>
          <t xml:space="preserve">
The Nordic countries have also joined together in a number of collaborative
responses to AI, including together with the Baltic States. See: https://www.regeringen.se/49a602/globalassets/regeringen/dokument/naringsdepartementet/20180514_nmr_deklaration-slutlig-webb.pdf</t>
        </r>
      </text>
    </comment>
    <comment ref="JQ78" authorId="0" shapeId="0" xr:uid="{C58273E4-FED5-4EBC-AD82-950218F5B233}">
      <text>
        <r>
          <rPr>
            <b/>
            <sz val="9"/>
            <color indexed="81"/>
            <rFont val="Tahoma"/>
            <family val="2"/>
          </rPr>
          <t>Cem Dener:</t>
        </r>
        <r>
          <rPr>
            <sz val="9"/>
            <color indexed="81"/>
            <rFont val="Tahoma"/>
            <family val="2"/>
          </rPr>
          <t xml:space="preserve">
Information Systems:
https://www.stjornarradid.is/verkefni/upplysingasamfelagid/upplysingataekni-rikisins-/</t>
        </r>
      </text>
    </comment>
    <comment ref="JV78" authorId="0" shapeId="0" xr:uid="{B5B9CAEF-FDBA-4BB3-8B30-AF6AD86940AC}">
      <text>
        <r>
          <rPr>
            <b/>
            <sz val="9"/>
            <color indexed="81"/>
            <rFont val="Tahoma"/>
            <family val="2"/>
          </rPr>
          <t>Cem Dener:</t>
        </r>
        <r>
          <rPr>
            <sz val="9"/>
            <color indexed="81"/>
            <rFont val="Tahoma"/>
            <family val="2"/>
          </rPr>
          <t xml:space="preserve">
https://www.stjornarradid.is/efst-a-baugi/frettir/stok-frett/2020/03/11/Adgerdaaaetlun-um-opinbera-nyskopun-/</t>
        </r>
      </text>
    </comment>
    <comment ref="JZ78" authorId="0" shapeId="0" xr:uid="{BDBFFE3F-C848-45BC-9852-D55D9FEF5E90}">
      <text>
        <r>
          <rPr>
            <b/>
            <sz val="9"/>
            <color indexed="81"/>
            <rFont val="Tahoma"/>
            <family val="2"/>
          </rPr>
          <t>Cem Dener:</t>
        </r>
        <r>
          <rPr>
            <sz val="9"/>
            <color indexed="81"/>
            <rFont val="Tahoma"/>
            <family val="2"/>
          </rPr>
          <t xml:space="preserve">
No approved OSS policy yet. Some departments are experimenting with OSS.</t>
        </r>
      </text>
    </comment>
    <comment ref="BC79" authorId="0" shapeId="0" xr:uid="{C3BCA6E4-510A-428B-8D2C-A4C242D52934}">
      <text>
        <r>
          <rPr>
            <b/>
            <sz val="9"/>
            <color indexed="81"/>
            <rFont val="Tahoma"/>
            <family val="2"/>
          </rPr>
          <t>Cem Dener:</t>
        </r>
        <r>
          <rPr>
            <sz val="9"/>
            <color indexed="81"/>
            <rFont val="Tahoma"/>
            <family val="2"/>
          </rPr>
          <t xml:space="preserve">
COMPACT &gt; e-Lekha
http://elekha.nic.in/Elekha/elekhaHome.asp
http://gepg.nic.in/
http://cpsms.nic.in/Users/LoginDetails/Login.aspx?ReturnUrl=%2fdefault.aspx
</t>
        </r>
      </text>
    </comment>
    <comment ref="BK79" authorId="0" shapeId="0" xr:uid="{FE47830F-A754-4971-B56E-8EEC7E0C9ECA}">
      <text>
        <r>
          <rPr>
            <b/>
            <sz val="9"/>
            <color indexed="81"/>
            <rFont val="Tahoma"/>
            <family val="2"/>
          </rPr>
          <t>Cem Dener:</t>
        </r>
        <r>
          <rPr>
            <sz val="9"/>
            <color indexed="81"/>
            <rFont val="Tahoma"/>
            <family val="2"/>
          </rPr>
          <t xml:space="preserve">
http://www.cga.nic.in/pdf/IFMISINGOI_COMPACTELEKHA.pdf</t>
        </r>
      </text>
    </comment>
    <comment ref="FP79" authorId="8" shapeId="0" xr:uid="{41F821B6-061C-4FF6-8D47-58B4A893E5FF}">
      <text>
        <r>
          <rPr>
            <b/>
            <sz val="9"/>
            <color indexed="81"/>
            <rFont val="Tahoma"/>
            <family val="2"/>
          </rPr>
          <t>Paul Nicholas Villaflor Pacheco:</t>
        </r>
        <r>
          <rPr>
            <sz val="9"/>
            <color indexed="81"/>
            <rFont val="Tahoma"/>
            <family val="2"/>
          </rPr>
          <t xml:space="preserve">
DG network of think-tanks: https://datagovernance.org/</t>
        </r>
      </text>
    </comment>
    <comment ref="HI79" authorId="6" shapeId="0" xr:uid="{44ACF856-65E9-49D9-9137-212C7A4DED4F}">
      <text>
        <r>
          <rPr>
            <sz val="9"/>
            <color rgb="FF000000"/>
            <rFont val="Tahoma"/>
            <family val="2"/>
          </rPr>
          <t xml:space="preserve">No data protection authority.
Data protection framework: </t>
        </r>
        <r>
          <rPr>
            <sz val="10"/>
            <color rgb="FF000000"/>
            <rFont val="Calibri"/>
            <family val="2"/>
            <scheme val="minor"/>
          </rPr>
          <t xml:space="preserve">https://meity.gov.in/data-protection-framework
</t>
        </r>
        <r>
          <rPr>
            <sz val="10"/>
            <color rgb="FF000000"/>
            <rFont val="Tahoma"/>
            <family val="2"/>
          </rPr>
          <t xml:space="preserve">
</t>
        </r>
      </text>
    </comment>
    <comment ref="JD79" authorId="7" shapeId="0" xr:uid="{DDA8AECF-D4A0-4586-A30E-0EDC8B173C30}">
      <text>
        <r>
          <rPr>
            <b/>
            <sz val="9"/>
            <color indexed="81"/>
            <rFont val="Tahoma"/>
            <family val="2"/>
          </rPr>
          <t>Hubert Nii-Aponsah:</t>
        </r>
        <r>
          <rPr>
            <sz val="9"/>
            <color indexed="81"/>
            <rFont val="Tahoma"/>
            <family val="2"/>
          </rPr>
          <t xml:space="preserve">
There is another draft strategy on Blockchain See: https://niti.gov.in/sites/default/files/2020-01/Blockchain_The_India_Strategy_Part_I.pdf</t>
        </r>
      </text>
    </comment>
    <comment ref="JV79" authorId="0" shapeId="0" xr:uid="{F7A0333E-DD87-488C-B111-230A30F5C085}">
      <text>
        <r>
          <rPr>
            <b/>
            <sz val="9"/>
            <color indexed="81"/>
            <rFont val="Tahoma"/>
            <family val="2"/>
          </rPr>
          <t>Cem Dener:</t>
        </r>
        <r>
          <rPr>
            <sz val="9"/>
            <color indexed="81"/>
            <rFont val="Tahoma"/>
            <family val="2"/>
          </rPr>
          <t xml:space="preserve">
National Innovation Fund
http://nif.org.in/
</t>
        </r>
      </text>
    </comment>
    <comment ref="W80" authorId="0" shapeId="0" xr:uid="{34DEC32B-9AC5-40D0-A7AB-0191BA4D347A}">
      <text>
        <r>
          <rPr>
            <b/>
            <sz val="9"/>
            <color indexed="81"/>
            <rFont val="Tahoma"/>
            <family val="2"/>
          </rPr>
          <t>Cem Dener:</t>
        </r>
        <r>
          <rPr>
            <sz val="9"/>
            <color indexed="81"/>
            <rFont val="Tahoma"/>
            <family val="2"/>
          </rPr>
          <t xml:space="preserve">
http://www.wantiknas.go.id/</t>
        </r>
      </text>
    </comment>
    <comment ref="EV80" authorId="0" shapeId="0" xr:uid="{4DF8CB1F-17A1-4A7B-9F1F-9044930B9574}">
      <text>
        <r>
          <rPr>
            <b/>
            <sz val="9"/>
            <color indexed="81"/>
            <rFont val="Tahoma"/>
            <family val="2"/>
          </rPr>
          <t>Cem Dener:</t>
        </r>
        <r>
          <rPr>
            <sz val="9"/>
            <color indexed="81"/>
            <rFont val="Tahoma"/>
            <family val="2"/>
          </rPr>
          <t xml:space="preserve">
 http://www.depkeu.go.id
http://www.anggaran.depkeu.go.id
http://www.perbendaharaan.go.id</t>
        </r>
      </text>
    </comment>
    <comment ref="FO80" authorId="8" shapeId="0" xr:uid="{27765868-887D-48BB-98D9-D3F8283E0F50}">
      <text>
        <r>
          <rPr>
            <b/>
            <sz val="9"/>
            <color indexed="81"/>
            <rFont val="Tahoma"/>
            <family val="2"/>
          </rPr>
          <t>Paul Nicholas Villaflor Pacheco:</t>
        </r>
        <r>
          <rPr>
            <sz val="9"/>
            <color indexed="81"/>
            <rFont val="Tahoma"/>
            <family val="2"/>
          </rPr>
          <t xml:space="preserve">
Central Indonesia Data One Secretariat, Ministry of National Development Planning / Bappenas</t>
        </r>
      </text>
    </comment>
    <comment ref="FP80" authorId="8" shapeId="0" xr:uid="{F99CC281-ACE0-492F-9F17-50ED3A46E7DC}">
      <text>
        <r>
          <rPr>
            <b/>
            <sz val="9"/>
            <color indexed="81"/>
            <rFont val="Tahoma"/>
            <family val="2"/>
          </rPr>
          <t>Paul Nicholas Villaflor Pacheco:</t>
        </r>
        <r>
          <rPr>
            <sz val="9"/>
            <color indexed="81"/>
            <rFont val="Tahoma"/>
            <family val="2"/>
          </rPr>
          <t xml:space="preserve">
https://data.go.id/
*see Policy URL note and https://govinsider.asia/innovation/how-indonesia-is-using-data-for-decision-making/</t>
        </r>
      </text>
    </comment>
    <comment ref="JV80" authorId="0" shapeId="0" xr:uid="{A2E88A56-F661-4630-8D56-05569BFDB804}">
      <text>
        <r>
          <rPr>
            <b/>
            <sz val="9"/>
            <color indexed="81"/>
            <rFont val="Tahoma"/>
            <family val="2"/>
          </rPr>
          <t>Cem Dener:</t>
        </r>
        <r>
          <rPr>
            <sz val="9"/>
            <color indexed="81"/>
            <rFont val="Tahoma"/>
            <family val="2"/>
          </rPr>
          <t xml:space="preserve">
PS innovations 2019 report
http://datago.magelangkota.go.id/frontend/mod_blog/download/pdf/Buku%20TOP%2099_2019_FINAL%20cetak.pdf
https://www.kemenperin.go.id/artikel/19094/Industri-4.0-Ciptakan-Efisiensi-Produksi-dan-Profesi-Baru</t>
        </r>
      </text>
    </comment>
    <comment ref="E81" authorId="0" shapeId="0" xr:uid="{5B26A3CC-E169-45FB-AF62-12F4ED140044}">
      <text>
        <r>
          <rPr>
            <b/>
            <sz val="9"/>
            <color indexed="81"/>
            <rFont val="Tahoma"/>
            <family val="2"/>
          </rPr>
          <t>Cem Dener:</t>
        </r>
        <r>
          <rPr>
            <sz val="9"/>
            <color indexed="81"/>
            <rFont val="Tahoma"/>
            <family val="2"/>
          </rPr>
          <t xml:space="preserve">
Islamic Republic of Iran
</t>
        </r>
      </text>
    </comment>
    <comment ref="H81" authorId="0" shapeId="0" xr:uid="{4E638617-11AF-4EA6-A400-4DEA86208FBA}">
      <text>
        <r>
          <rPr>
            <b/>
            <sz val="9"/>
            <color indexed="81"/>
            <rFont val="Tahoma"/>
            <family val="2"/>
          </rPr>
          <t>Cem Dener:</t>
        </r>
        <r>
          <rPr>
            <sz val="9"/>
            <color indexed="81"/>
            <rFont val="Tahoma"/>
            <family val="2"/>
          </rPr>
          <t xml:space="preserve">
2017</t>
        </r>
      </text>
    </comment>
    <comment ref="BK81" authorId="0" shapeId="0" xr:uid="{7C302DF0-4EFC-48E0-B19A-48B314E16EE2}">
      <text>
        <r>
          <rPr>
            <b/>
            <sz val="9"/>
            <color indexed="81"/>
            <rFont val="Tahoma"/>
            <family val="2"/>
          </rPr>
          <t>Cem Dener:</t>
        </r>
        <r>
          <rPr>
            <sz val="9"/>
            <color indexed="81"/>
            <rFont val="Tahoma"/>
            <family val="2"/>
          </rPr>
          <t xml:space="preserve">
http://it.mefa.ir/portfolio_page/%D8%B3%D9%8A%D8%B3%D8%AA%D9%85-%D9%8A%D9%83%D9%BE%D8%A7%D8%B1%DA%86%D9%87-%D9%85%D8%AF%D9%8A%D8%B1%D9%8A%D8%AA-%D9%85%D9%86%D8%A7%D8%A8%D8%B9-%D8%B3%D8%A7%D8%B2%D9%85%D8%A7%D9%86%D9%8A-erp-2/</t>
        </r>
      </text>
    </comment>
    <comment ref="AA82" authorId="0" shapeId="0" xr:uid="{947A4625-4720-4700-ACFC-0D3D3234BAD8}">
      <text>
        <r>
          <rPr>
            <b/>
            <sz val="9"/>
            <color indexed="81"/>
            <rFont val="Tahoma"/>
            <family val="2"/>
          </rPr>
          <t>Cem Dener:</t>
        </r>
        <r>
          <rPr>
            <sz val="9"/>
            <color indexed="81"/>
            <rFont val="Tahoma"/>
            <family val="2"/>
          </rPr>
          <t xml:space="preserve">
http://www.egov.gov.iq/egov-iraq/index.jsp?sid=1&amp;id=385&amp;pid=332 </t>
        </r>
      </text>
    </comment>
    <comment ref="BG82" authorId="0" shapeId="0" xr:uid="{4210B901-1CC8-4BE5-94B8-A84CA0700C94}">
      <text>
        <r>
          <rPr>
            <b/>
            <sz val="9"/>
            <color indexed="81"/>
            <rFont val="Tahoma"/>
            <family val="2"/>
          </rPr>
          <t>Cem Dener:</t>
        </r>
        <r>
          <rPr>
            <sz val="9"/>
            <color indexed="81"/>
            <rFont val="Tahoma"/>
            <family val="2"/>
          </rPr>
          <t xml:space="preserve">
New system is expected to be operational in 2016.
No FMIS platform yet...</t>
        </r>
      </text>
    </comment>
    <comment ref="BK82" authorId="0" shapeId="0" xr:uid="{2F82616A-15EB-4F0E-A41E-21A84DFA4163}">
      <text>
        <r>
          <rPr>
            <b/>
            <sz val="9"/>
            <color indexed="81"/>
            <rFont val="Tahoma"/>
            <family val="2"/>
          </rPr>
          <t>Cem Dener:</t>
        </r>
        <r>
          <rPr>
            <sz val="9"/>
            <color indexed="81"/>
            <rFont val="Tahoma"/>
            <family val="2"/>
          </rPr>
          <t xml:space="preserve">
A new system is being designed in 2014.</t>
        </r>
      </text>
    </comment>
    <comment ref="BK83" authorId="0" shapeId="0" xr:uid="{37D419D1-CA37-4623-BA6E-1CE0C11F51D1}">
      <text>
        <r>
          <rPr>
            <b/>
            <sz val="9"/>
            <color rgb="FF000000"/>
            <rFont val="Tahoma"/>
            <family val="2"/>
          </rPr>
          <t>Cem Dener:</t>
        </r>
        <r>
          <rPr>
            <sz val="9"/>
            <color rgb="FF000000"/>
            <rFont val="Tahoma"/>
            <family val="2"/>
          </rPr>
          <t xml:space="preserve">
</t>
        </r>
        <r>
          <rPr>
            <sz val="9"/>
            <color rgb="FF000000"/>
            <rFont val="Tahoma"/>
            <family val="2"/>
          </rPr>
          <t>http://www.unit4.com/products/agresso-business-world</t>
        </r>
      </text>
    </comment>
    <comment ref="FO83" authorId="0" shapeId="0" xr:uid="{4EF62999-A7B0-4EA7-8333-1C73CA908DD2}">
      <text>
        <r>
          <rPr>
            <b/>
            <sz val="9"/>
            <color indexed="81"/>
            <rFont val="Tahoma"/>
            <family val="2"/>
          </rPr>
          <t>Nikkie:</t>
        </r>
        <r>
          <rPr>
            <sz val="9"/>
            <color indexed="81"/>
            <rFont val="Tahoma"/>
            <family val="2"/>
          </rPr>
          <t xml:space="preserve"> Per https://data.gov.ie/pages/opendatagovernanceboard, it was already established.
The ODGB is working with the Open Data Unit under the Dept of Public Expenditure and Reform</t>
        </r>
      </text>
    </comment>
    <comment ref="FX83" authorId="0" shapeId="0" xr:uid="{D2A45432-06BF-4E29-AE72-29611F887C48}">
      <text>
        <r>
          <rPr>
            <b/>
            <sz val="9"/>
            <color indexed="81"/>
            <rFont val="Tahoma"/>
            <family val="2"/>
          </rPr>
          <t>Cem Dener:</t>
        </r>
        <r>
          <rPr>
            <sz val="9"/>
            <color indexed="81"/>
            <rFont val="Tahoma"/>
            <family val="2"/>
          </rPr>
          <t xml:space="preserve">
http://www.irishstatutebook.ie/eli/2019/act/5/enacted/en/html</t>
        </r>
      </text>
    </comment>
    <comment ref="JK83" authorId="0" shapeId="0" xr:uid="{0D406431-3A28-4A2A-A60A-0489F3432205}">
      <text>
        <r>
          <rPr>
            <b/>
            <sz val="9"/>
            <color indexed="81"/>
            <rFont val="Tahoma"/>
            <family val="2"/>
          </rPr>
          <t>Cem Dener:</t>
        </r>
        <r>
          <rPr>
            <sz val="9"/>
            <color indexed="81"/>
            <rFont val="Tahoma"/>
            <family val="2"/>
          </rPr>
          <t xml:space="preserve">
https://www.gov.ie/en/policy-information/cecd1c-digital-engagement/#digital-skills</t>
        </r>
      </text>
    </comment>
    <comment ref="JQ83" authorId="0" shapeId="0" xr:uid="{6C84A43B-5E1D-4CF7-B6EE-5B2767385EA3}">
      <text>
        <r>
          <rPr>
            <b/>
            <sz val="9"/>
            <color indexed="81"/>
            <rFont val="Tahoma"/>
            <family val="2"/>
          </rPr>
          <t>Cem Dener:</t>
        </r>
        <r>
          <rPr>
            <sz val="9"/>
            <color indexed="81"/>
            <rFont val="Tahoma"/>
            <family val="2"/>
          </rPr>
          <t xml:space="preserve">
https://www.solas.ie/</t>
        </r>
      </text>
    </comment>
    <comment ref="JZ83" authorId="0" shapeId="0" xr:uid="{4EE46B94-CCCC-45EB-BF89-78564BA25E79}">
      <text>
        <r>
          <rPr>
            <b/>
            <sz val="9"/>
            <color indexed="81"/>
            <rFont val="Tahoma"/>
            <family val="2"/>
          </rPr>
          <t>Cem Dener:</t>
        </r>
        <r>
          <rPr>
            <sz val="9"/>
            <color indexed="81"/>
            <rFont val="Tahoma"/>
            <family val="2"/>
          </rPr>
          <t xml:space="preserve">
No approved OSS policy yet. Some departments are experimenting with OSS.</t>
        </r>
      </text>
    </comment>
    <comment ref="FN84" authorId="8" shapeId="0" xr:uid="{8F91598B-B2AD-4738-9EA7-59966C62B371}">
      <text>
        <r>
          <rPr>
            <b/>
            <sz val="9"/>
            <color indexed="81"/>
            <rFont val="Tahoma"/>
            <family val="2"/>
          </rPr>
          <t>Paul Nicholas Villaflor Pacheco:</t>
        </r>
        <r>
          <rPr>
            <sz val="9"/>
            <color indexed="81"/>
            <rFont val="Tahoma"/>
            <family val="2"/>
          </rPr>
          <t xml:space="preserve">
Per URL link provided in Column FP, the Strategy was already discussed as early as 2013 and per this link, it was established in Dec 2013: https://www.gov.il/he/Departments/policies/1046</t>
        </r>
      </text>
    </comment>
    <comment ref="FO84" authorId="8" shapeId="0" xr:uid="{2ECE2328-DDCA-4FC6-9723-51AFCC9AC271}">
      <text>
        <r>
          <rPr>
            <b/>
            <sz val="9"/>
            <color indexed="81"/>
            <rFont val="Tahoma"/>
            <family val="2"/>
          </rPr>
          <t>Paul Nicholas Villaflor Pacheco:</t>
        </r>
        <r>
          <rPr>
            <sz val="9"/>
            <color indexed="81"/>
            <rFont val="Tahoma"/>
            <family val="2"/>
          </rPr>
          <t xml:space="preserve">
This is the part about regulation and the adaptation of a legislative infrastructure in the Israeli Digital National Program
http://digital-israel.mag.calltext.co.il/pages/39</t>
        </r>
      </text>
    </comment>
    <comment ref="JP84" authorId="0" shapeId="0" xr:uid="{C1079F19-D1D8-4490-8F8A-90C5BD2810F6}">
      <text>
        <r>
          <rPr>
            <b/>
            <sz val="9"/>
            <color indexed="81"/>
            <rFont val="Tahoma"/>
            <family val="2"/>
          </rPr>
          <t>Cem Dener:</t>
        </r>
        <r>
          <rPr>
            <sz val="9"/>
            <color indexed="81"/>
            <rFont val="Tahoma"/>
            <family val="2"/>
          </rPr>
          <t xml:space="preserve">
Atudot is astrategic Talent Management Program, nurturing change agents, for the Public Service Sector.</t>
        </r>
      </text>
    </comment>
    <comment ref="JQ84" authorId="0" shapeId="0" xr:uid="{09C6B1F4-2A54-4F1C-806F-81D89984A697}">
      <text>
        <r>
          <rPr>
            <b/>
            <sz val="9"/>
            <color indexed="81"/>
            <rFont val="Tahoma"/>
            <family val="2"/>
          </rPr>
          <t>Cem Dener:</t>
        </r>
        <r>
          <rPr>
            <sz val="9"/>
            <color indexed="81"/>
            <rFont val="Tahoma"/>
            <family val="2"/>
          </rPr>
          <t xml:space="preserve">
Atudot Lr'Israel:
https://atudot.gov.il/
Mashav Carmel Training Center:
https://mctc.mfa.gov.il/?q=content/about-us
National College of Leadership, Gov and Mgmt:
https://midrasha.gov.il/Pages/HomePage.aspx</t>
        </r>
      </text>
    </comment>
    <comment ref="JU84" authorId="0" shapeId="0" xr:uid="{24C97A18-41AF-47FD-BD7E-6773A296E9EC}">
      <text>
        <r>
          <rPr>
            <b/>
            <sz val="9"/>
            <color indexed="81"/>
            <rFont val="Tahoma"/>
            <family val="2"/>
          </rPr>
          <t>Cem Dener:</t>
        </r>
        <r>
          <rPr>
            <sz val="9"/>
            <color indexed="81"/>
            <rFont val="Tahoma"/>
            <family val="2"/>
          </rPr>
          <t xml:space="preserve">
Also
Elka Institute for Leadership and Governance of JDC</t>
        </r>
      </text>
    </comment>
    <comment ref="JV84" authorId="0" shapeId="0" xr:uid="{F1F5ADFE-0244-44CD-B228-B67CCB0BC341}">
      <text>
        <r>
          <rPr>
            <b/>
            <sz val="9"/>
            <color indexed="81"/>
            <rFont val="Tahoma"/>
            <family val="2"/>
          </rPr>
          <t>Cem Dener:</t>
        </r>
        <r>
          <rPr>
            <sz val="9"/>
            <color indexed="81"/>
            <rFont val="Tahoma"/>
            <family val="2"/>
          </rPr>
          <t xml:space="preserve">
JDC:
http://www.theinstitute.org.il/
https://innovationisrael.org.il/en/contentpage/israel-innovation-authority</t>
        </r>
      </text>
    </comment>
    <comment ref="ER85" authorId="0" shapeId="0" xr:uid="{96673001-12B5-486B-B5A2-D28BDAEA6CCA}">
      <text>
        <r>
          <rPr>
            <b/>
            <sz val="9"/>
            <color indexed="81"/>
            <rFont val="Tahoma"/>
            <family val="2"/>
          </rPr>
          <t>Cem Dener:</t>
        </r>
        <r>
          <rPr>
            <sz val="9"/>
            <color indexed="81"/>
            <rFont val="Tahoma"/>
            <family val="2"/>
          </rPr>
          <t xml:space="preserve">
http://mgo.mef.gov.it/</t>
        </r>
      </text>
    </comment>
    <comment ref="FP85" authorId="0" shapeId="0" xr:uid="{1B674FFE-8829-486F-B4B2-E8B5F865DFF7}">
      <text>
        <r>
          <rPr>
            <b/>
            <sz val="9"/>
            <color indexed="81"/>
            <rFont val="Tahoma"/>
            <family val="2"/>
          </rPr>
          <t>Cem Dener:</t>
        </r>
        <r>
          <rPr>
            <sz val="9"/>
            <color indexed="81"/>
            <rFont val="Tahoma"/>
            <family val="2"/>
          </rPr>
          <t xml:space="preserve">
https://www.dati.gov.it/amministrazioni </t>
        </r>
      </text>
    </comment>
    <comment ref="JK85" authorId="0" shapeId="0" xr:uid="{E3649964-9277-4472-8D95-1CADC70A6321}">
      <text>
        <r>
          <rPr>
            <b/>
            <sz val="9"/>
            <color indexed="81"/>
            <rFont val="Tahoma"/>
            <family val="2"/>
          </rPr>
          <t>Cem Dener:</t>
        </r>
        <r>
          <rPr>
            <sz val="9"/>
            <color indexed="81"/>
            <rFont val="Tahoma"/>
            <family val="2"/>
          </rPr>
          <t xml:space="preserve">
National Srtaregy for Digital Skills :
https://repubblicadigitale.innovazione.gov.it/it/le-azioni/#la-roadmap</t>
        </r>
      </text>
    </comment>
    <comment ref="JQ85" authorId="0" shapeId="0" xr:uid="{D197BC9F-C32E-4B74-9DC7-45EAAD396249}">
      <text>
        <r>
          <rPr>
            <b/>
            <sz val="9"/>
            <color indexed="81"/>
            <rFont val="Tahoma"/>
            <family val="2"/>
          </rPr>
          <t>Cem Dener:</t>
        </r>
        <r>
          <rPr>
            <sz val="9"/>
            <color indexed="81"/>
            <rFont val="Tahoma"/>
            <family val="2"/>
          </rPr>
          <t xml:space="preserve">
https://ec.europa.eu/digital-single-market/en/policies/digital-skills</t>
        </r>
      </text>
    </comment>
    <comment ref="JZ85" authorId="0" shapeId="0" xr:uid="{8F8DC50C-FBA7-4D22-9FB7-12334EDFBE69}">
      <text>
        <r>
          <rPr>
            <b/>
            <sz val="9"/>
            <color indexed="81"/>
            <rFont val="Tahoma"/>
            <family val="2"/>
          </rPr>
          <t>Cem Dener:</t>
        </r>
        <r>
          <rPr>
            <sz val="9"/>
            <color indexed="81"/>
            <rFont val="Tahoma"/>
            <family val="2"/>
          </rPr>
          <t xml:space="preserve">
The first OSS policy was approved in 2002. Mandatory OSS code approved in 2013. Latest OSS policy mandating the use of OSS as much as possible was in 2019.</t>
        </r>
      </text>
    </comment>
    <comment ref="AB86" authorId="0" shapeId="0" xr:uid="{39C4ED50-60F8-462C-A0C4-696CA94FC2A9}">
      <text>
        <r>
          <rPr>
            <b/>
            <sz val="9"/>
            <color indexed="81"/>
            <rFont val="Tahoma"/>
            <family val="2"/>
          </rPr>
          <t>Cem Dener:</t>
        </r>
        <r>
          <rPr>
            <sz val="9"/>
            <color indexed="81"/>
            <rFont val="Tahoma"/>
            <family val="2"/>
          </rPr>
          <t xml:space="preserve">
ICT PSG Manual in 2018:
https://www.mset.gov.jm/wp-content/uploads/2019/09/GOJ-ICT-Policies-Standards-and-Guidelines-Manual.pdf</t>
        </r>
      </text>
    </comment>
    <comment ref="FZ86" authorId="0" shapeId="0" xr:uid="{7AF9C3B8-B922-4066-A3FD-F2390D3FED61}">
      <text>
        <r>
          <rPr>
            <b/>
            <sz val="9"/>
            <color indexed="81"/>
            <rFont val="Tahoma"/>
            <family val="2"/>
          </rPr>
          <t>Cem Dener:</t>
        </r>
        <r>
          <rPr>
            <sz val="9"/>
            <color indexed="81"/>
            <rFont val="Tahoma"/>
            <family val="2"/>
          </rPr>
          <t xml:space="preserve">
Initiated in 2019</t>
        </r>
      </text>
    </comment>
    <comment ref="JF87" authorId="0" shapeId="0" xr:uid="{10C00480-6D1F-4F19-A746-F6AC1FFF7706}">
      <text>
        <r>
          <rPr>
            <b/>
            <sz val="9"/>
            <color indexed="81"/>
            <rFont val="Tahoma"/>
            <family val="2"/>
          </rPr>
          <t>Cem Dener:</t>
        </r>
        <r>
          <rPr>
            <sz val="9"/>
            <color indexed="81"/>
            <rFont val="Tahoma"/>
            <family val="2"/>
          </rPr>
          <t xml:space="preserve">
https://www.nedo.go.jp/content/100865202.pdf </t>
        </r>
      </text>
    </comment>
    <comment ref="JG87" authorId="0" shapeId="0" xr:uid="{F89691BB-5739-4D39-AF55-7537AA5DFDAB}">
      <text>
        <r>
          <rPr>
            <b/>
            <sz val="9"/>
            <color indexed="81"/>
            <rFont val="Tahoma"/>
            <family val="2"/>
          </rPr>
          <t>Cem Dener:</t>
        </r>
        <r>
          <rPr>
            <sz val="9"/>
            <color indexed="81"/>
            <rFont val="Tahoma"/>
            <family val="2"/>
          </rPr>
          <t xml:space="preserve">
The first AI Strategy in 2017:
</t>
        </r>
      </text>
    </comment>
    <comment ref="JQ87" authorId="0" shapeId="0" xr:uid="{356DE855-FE7C-4C5D-8110-7907846DE785}">
      <text>
        <r>
          <rPr>
            <b/>
            <sz val="9"/>
            <color indexed="81"/>
            <rFont val="Tahoma"/>
            <family val="2"/>
          </rPr>
          <t>Cem Dener:</t>
        </r>
        <r>
          <rPr>
            <sz val="9"/>
            <color indexed="81"/>
            <rFont val="Tahoma"/>
            <family val="2"/>
          </rPr>
          <t xml:space="preserve">
https://www.jinji.go.jp/kensyusyo/</t>
        </r>
      </text>
    </comment>
    <comment ref="JV87" authorId="0" shapeId="0" xr:uid="{B314D308-8A43-459A-89C5-606FB4844266}">
      <text>
        <r>
          <rPr>
            <b/>
            <sz val="9"/>
            <color indexed="81"/>
            <rFont val="Tahoma"/>
            <family val="2"/>
          </rPr>
          <t>Cem Dener:</t>
        </r>
        <r>
          <rPr>
            <sz val="9"/>
            <color indexed="81"/>
            <rFont val="Tahoma"/>
            <family val="2"/>
          </rPr>
          <t xml:space="preserve">
https://www.japan.go.jp/technology/innovation/  
IT Investments:
https://www.itdashboard.go.jp/en/Pages/message</t>
        </r>
      </text>
    </comment>
    <comment ref="HI89" authorId="6" shapeId="0" xr:uid="{D43E1446-7D61-437E-AD39-5C2FF73C7378}">
      <text>
        <r>
          <rPr>
            <sz val="10"/>
            <color rgb="FF000000"/>
            <rFont val="Calibri"/>
            <family val="2"/>
            <scheme val="minor"/>
          </rPr>
          <t>There is no single data protection authority.The government and state bodies have specific competence in the area of personal data. The Prosecution's office supervises compliance with law in the field of personal data and their protection.</t>
        </r>
      </text>
    </comment>
    <comment ref="BK90" authorId="0" shapeId="0" xr:uid="{7E0B01D6-DFBD-4EAB-BBB6-135AC5F5BF4A}">
      <text>
        <r>
          <rPr>
            <b/>
            <sz val="9"/>
            <color indexed="81"/>
            <rFont val="Tahoma"/>
            <family val="2"/>
          </rPr>
          <t>Cem Dener:</t>
        </r>
        <r>
          <rPr>
            <sz val="9"/>
            <color indexed="81"/>
            <rFont val="Tahoma"/>
            <family val="2"/>
          </rPr>
          <t xml:space="preserve">
- IFMIS was developed with SIDA funding + DFID TA
- Pilot testing at MoF completed (Oracle + Sun)
- Active prj will support full scale go-live with IFMIS
Dec 2009 status:
IFMIS is currently operational in 46 ministries; 
Oracle team is asssiting in resolution of problems in budget exec reporting
+
Network infrastructure developing. 
+
($1.5m for Oracle licenses/yr)
March 2011: IFMIS is partially functioning. It is currently limited to General Ledger, Purchasing and Accounts Payable modules.  All have some technical limitations with functionalities that are not sufficiently interlinked.  There is still significant reliance on manual processes even where the IFMIS has been implemented.
Aug 2011: IFMIS is functional the MoF and several ministries. Expansion will be funded bt the Gov.
Dec 2011: Only the Accounting module of IFMIS rolled out all Ministries. The financial reporting are not yet undertaken using IFMIS. Other modules of IFMIS have not been operationalized.</t>
        </r>
      </text>
    </comment>
    <comment ref="EW90" authorId="0" shapeId="0" xr:uid="{5DC121F1-C88B-4610-BCCB-48117AAF3210}">
      <text>
        <r>
          <rPr>
            <b/>
            <sz val="9"/>
            <color indexed="81"/>
            <rFont val="Tahoma"/>
            <family val="2"/>
          </rPr>
          <t>Cem Dener:</t>
        </r>
        <r>
          <rPr>
            <sz val="9"/>
            <color indexed="81"/>
            <rFont val="Tahoma"/>
            <family val="2"/>
          </rPr>
          <t xml:space="preserve">
eProMIS is used instead of DAD since 2010.</t>
        </r>
      </text>
    </comment>
    <comment ref="HI90" authorId="6" shapeId="0" xr:uid="{FA5945B4-2BDE-41BF-87F8-4CB6BFA0090F}">
      <text>
        <r>
          <rPr>
            <sz val="10"/>
            <color rgb="FF000000"/>
            <rFont val="Tahoma"/>
            <family val="2"/>
          </rPr>
          <t xml:space="preserve">Data Protection bill has passed in 2019. Agency has not been formed yet. </t>
        </r>
      </text>
    </comment>
    <comment ref="JC90" authorId="7" shapeId="0" xr:uid="{546424CF-4609-43B1-962F-F8DC10DDE0CD}">
      <text>
        <r>
          <rPr>
            <b/>
            <sz val="9"/>
            <color indexed="81"/>
            <rFont val="Tahoma"/>
            <family val="2"/>
          </rPr>
          <t>Hubert Nii-Aponsah:</t>
        </r>
        <r>
          <rPr>
            <sz val="9"/>
            <color indexed="81"/>
            <rFont val="Tahoma"/>
            <family val="2"/>
          </rPr>
          <t xml:space="preserve">
AI and Blockchain taskforce has been set up but there is no draft or substantial progress. See: https://kenyanwallstreet.com/kenya-govt-unveils-11-member-blockchain-ai-taskforce-headed-by-bitange-ndemo/
https://ca.go.ke/wp-content/uploads/2019/07/Emerging-Digital-Compiled.pdf</t>
        </r>
      </text>
    </comment>
    <comment ref="JX90" authorId="0" shapeId="0" xr:uid="{D3D421A7-EAB2-46E3-9794-509D031C454B}">
      <text>
        <r>
          <rPr>
            <b/>
            <sz val="9"/>
            <color indexed="81"/>
            <rFont val="Tahoma"/>
            <family val="2"/>
          </rPr>
          <t>Cem Dener:</t>
        </r>
        <r>
          <rPr>
            <sz val="9"/>
            <color indexed="81"/>
            <rFont val="Tahoma"/>
            <family val="2"/>
          </rPr>
          <t xml:space="preserve">
No policy but paper on FOSS is in progress</t>
        </r>
      </text>
    </comment>
    <comment ref="BK91" authorId="0" shapeId="0" xr:uid="{947AE71A-EF68-4049-A27C-AF2C2B0BAF93}">
      <text>
        <r>
          <rPr>
            <b/>
            <sz val="9"/>
            <color rgb="FF000000"/>
            <rFont val="Tahoma"/>
            <family val="2"/>
          </rPr>
          <t>Cem Dener:</t>
        </r>
        <r>
          <rPr>
            <sz val="9"/>
            <color rgb="FF000000"/>
            <rFont val="Tahoma"/>
            <family val="2"/>
          </rPr>
          <t xml:space="preserve">
</t>
        </r>
        <r>
          <rPr>
            <sz val="9"/>
            <color rgb="FF000000"/>
            <rFont val="Tahoma"/>
            <family val="2"/>
          </rPr>
          <t xml:space="preserve">PEBAM is used to prepare the budget:
</t>
        </r>
        <r>
          <rPr>
            <sz val="9"/>
            <color rgb="FF000000"/>
            <rFont val="Tahoma"/>
            <family val="2"/>
          </rPr>
          <t xml:space="preserve">http://pifma.pftac.org/filemanager/files/Docs/2008_Minutes2.pdf
</t>
        </r>
      </text>
    </comment>
    <comment ref="HM91" authorId="9" shapeId="0" xr:uid="{EBD9C323-3D72-4274-9743-C2B400DA8CFD}">
      <text>
        <r>
          <rPr>
            <sz val="9"/>
            <color indexed="81"/>
            <rFont val="Tahoma"/>
            <family val="2"/>
          </rPr>
          <t>No RTI Law yet.
Article 12 of the Constitution includes the freedom to receive and communicate ideas and information without interference as part of the right to freedom of expression.</t>
        </r>
      </text>
    </comment>
    <comment ref="E92" authorId="0" shapeId="0" xr:uid="{05B02C0C-6D08-44BC-8D30-57CA9D7B4C00}">
      <text>
        <r>
          <rPr>
            <b/>
            <sz val="9"/>
            <color indexed="81"/>
            <rFont val="Tahoma"/>
            <family val="2"/>
          </rPr>
          <t>Cem Dener:</t>
        </r>
        <r>
          <rPr>
            <sz val="9"/>
            <color indexed="81"/>
            <rFont val="Tahoma"/>
            <family val="2"/>
          </rPr>
          <t xml:space="preserve">
Democratic People's Republic of Korea
North Korea</t>
        </r>
      </text>
    </comment>
    <comment ref="H92" authorId="0" shapeId="0" xr:uid="{1481CF14-BE71-4795-8AB2-BE359148B2AB}">
      <text>
        <r>
          <rPr>
            <b/>
            <sz val="9"/>
            <color indexed="81"/>
            <rFont val="Tahoma"/>
            <family val="2"/>
          </rPr>
          <t>Cem Dener:</t>
        </r>
        <r>
          <rPr>
            <sz val="9"/>
            <color indexed="81"/>
            <rFont val="Tahoma"/>
            <family val="2"/>
          </rPr>
          <t xml:space="preserve">
GDP 2018
https://tradingeconomics.com/north-korea/gdp</t>
        </r>
      </text>
    </comment>
    <comment ref="E93" authorId="0" shapeId="0" xr:uid="{3EA4ADDE-2D48-4924-A5A2-8012355191A7}">
      <text>
        <r>
          <rPr>
            <b/>
            <sz val="9"/>
            <color indexed="81"/>
            <rFont val="Tahoma"/>
            <family val="2"/>
          </rPr>
          <t>Cem Dener:</t>
        </r>
        <r>
          <rPr>
            <sz val="9"/>
            <color indexed="81"/>
            <rFont val="Tahoma"/>
            <family val="2"/>
          </rPr>
          <t xml:space="preserve">
Republic of Korea
South Korea</t>
        </r>
      </text>
    </comment>
    <comment ref="FP93" authorId="0" shapeId="0" xr:uid="{40E465C2-EA90-4E3B-BC6D-01C770A2D0FF}">
      <text>
        <r>
          <rPr>
            <b/>
            <sz val="9"/>
            <color indexed="81"/>
            <rFont val="Tahoma"/>
            <family val="2"/>
          </rPr>
          <t>Cem Dener:</t>
        </r>
        <r>
          <rPr>
            <sz val="9"/>
            <color indexed="81"/>
            <rFont val="Tahoma"/>
            <family val="2"/>
          </rPr>
          <t xml:space="preserve">
https://www.mois.go.kr/frt/sub/a06/b04/infoResourceMgr/screen.do </t>
        </r>
      </text>
    </comment>
    <comment ref="JE93" authorId="7" shapeId="0" xr:uid="{90497EAB-9762-4FA8-91D5-3F5ED281F0CA}">
      <text>
        <r>
          <rPr>
            <b/>
            <sz val="9"/>
            <color indexed="81"/>
            <rFont val="Tahoma"/>
            <family val="2"/>
          </rPr>
          <t>Hubert Nii-Aponsah:</t>
        </r>
        <r>
          <rPr>
            <sz val="9"/>
            <color indexed="81"/>
            <rFont val="Tahoma"/>
            <family val="2"/>
          </rPr>
          <t xml:space="preserve">
Rep of Korea is focused on IA, robots, has concrete plans for Blockchain with various pilot projects underway, and has a national 5G strategy. See: https://www.msit.go.kr/cms/english/pl/policies2/__icsFiles/afieldfile/2020/01/20/5G%20plus%20Strategy%20to%20Realize%20Innovative%20Growth.pdf</t>
        </r>
      </text>
    </comment>
    <comment ref="JQ93" authorId="0" shapeId="0" xr:uid="{C9CFE40B-21B6-44CE-A233-C67C83A562F7}">
      <text>
        <r>
          <rPr>
            <b/>
            <sz val="9"/>
            <color indexed="81"/>
            <rFont val="Tahoma"/>
            <family val="2"/>
          </rPr>
          <t>Cem Dener:</t>
        </r>
        <r>
          <rPr>
            <sz val="9"/>
            <color indexed="81"/>
            <rFont val="Tahoma"/>
            <family val="2"/>
          </rPr>
          <t xml:space="preserve">
Smart Work Centers (since 2010):
https://www.smartwork.go.kr/swc/SwcMainHome.do</t>
        </r>
      </text>
    </comment>
    <comment ref="JV93" authorId="0" shapeId="0" xr:uid="{C42A865A-10AE-45F6-9F34-E7901350ABAE}">
      <text>
        <r>
          <rPr>
            <b/>
            <sz val="9"/>
            <color indexed="81"/>
            <rFont val="Tahoma"/>
            <family val="2"/>
          </rPr>
          <t>Cem Dener:</t>
        </r>
        <r>
          <rPr>
            <sz val="9"/>
            <color indexed="81"/>
            <rFont val="Tahoma"/>
            <family val="2"/>
          </rPr>
          <t xml:space="preserve">
Information Village:
https://www.invil.org/
Smart City Korea:
https://smartcity.go.kr/</t>
        </r>
      </text>
    </comment>
    <comment ref="JZ93" authorId="0" shapeId="0" xr:uid="{8624E451-5D34-4335-B810-721B932200BD}">
      <text>
        <r>
          <rPr>
            <b/>
            <sz val="9"/>
            <color indexed="81"/>
            <rFont val="Tahoma"/>
            <family val="2"/>
          </rPr>
          <t>Cem Dener:</t>
        </r>
        <r>
          <rPr>
            <sz val="9"/>
            <color indexed="81"/>
            <rFont val="Tahoma"/>
            <family val="2"/>
          </rPr>
          <t xml:space="preserve">
First OSS policy approved in 2004. 2016 D5 Busan declaration includes the latest OSS actions.</t>
        </r>
      </text>
    </comment>
    <comment ref="C94" authorId="0" shapeId="0" xr:uid="{A589F0E3-299D-4417-ACDD-2B52C2867D62}">
      <text>
        <r>
          <rPr>
            <b/>
            <sz val="9"/>
            <color indexed="81"/>
            <rFont val="Tahoma"/>
            <family val="2"/>
          </rPr>
          <t>Cem Dener:</t>
        </r>
        <r>
          <rPr>
            <sz val="9"/>
            <color indexed="81"/>
            <rFont val="Tahoma"/>
            <family val="2"/>
          </rPr>
          <t xml:space="preserve">
KSV or XKX</t>
        </r>
      </text>
    </comment>
    <comment ref="HA94" authorId="10" shapeId="0" xr:uid="{1B877998-8889-46E4-8C54-D5DBBA2123FD}">
      <text>
        <r>
          <rPr>
            <sz val="11"/>
            <color rgb="FF000000"/>
            <rFont val="Calibri"/>
            <family val="2"/>
          </rPr>
          <t>Cem Dener:
evolving legal system; mixture of applicable Kosovo law, UNMIK laws and regulations, and applicable laws of the Former Socialist Republic of Yugoslavia that were in effect in Kosovo as of 22 March 1989.</t>
        </r>
      </text>
    </comment>
    <comment ref="KW94" authorId="0" shapeId="0" xr:uid="{E07D88A2-2A8B-4591-B972-812CCC0B9BC6}">
      <text>
        <r>
          <rPr>
            <b/>
            <sz val="9"/>
            <color indexed="81"/>
            <rFont val="Tahoma"/>
            <family val="2"/>
          </rPr>
          <t>Cem Dener:</t>
        </r>
        <r>
          <rPr>
            <sz val="9"/>
            <color indexed="81"/>
            <rFont val="Tahoma"/>
            <family val="2"/>
          </rPr>
          <t xml:space="preserve">
KSV or XKX</t>
        </r>
      </text>
    </comment>
    <comment ref="NH94" authorId="0" shapeId="0" xr:uid="{B5F44C3D-9162-490A-B311-DB4324FB9B68}">
      <text>
        <r>
          <rPr>
            <b/>
            <sz val="9"/>
            <color indexed="81"/>
            <rFont val="Tahoma"/>
            <family val="2"/>
          </rPr>
          <t>Cem Dener:</t>
        </r>
        <r>
          <rPr>
            <sz val="9"/>
            <color indexed="81"/>
            <rFont val="Tahoma"/>
            <family val="2"/>
          </rPr>
          <t xml:space="preserve">
KSV or XKX</t>
        </r>
      </text>
    </comment>
    <comment ref="OE94" authorId="0" shapeId="0" xr:uid="{CD9949BC-4A37-4B4B-B153-3B3307E01FBC}">
      <text>
        <r>
          <rPr>
            <b/>
            <sz val="9"/>
            <color indexed="81"/>
            <rFont val="Tahoma"/>
            <family val="2"/>
          </rPr>
          <t>Cem Dener:</t>
        </r>
        <r>
          <rPr>
            <sz val="9"/>
            <color indexed="81"/>
            <rFont val="Tahoma"/>
            <family val="2"/>
          </rPr>
          <t xml:space="preserve">
KSV or XKX</t>
        </r>
      </text>
    </comment>
    <comment ref="QI94" authorId="0" shapeId="0" xr:uid="{153AE621-37E7-4487-A3D3-D45FCFD358BC}">
      <text>
        <r>
          <rPr>
            <b/>
            <sz val="9"/>
            <color indexed="81"/>
            <rFont val="Tahoma"/>
            <family val="2"/>
          </rPr>
          <t>Cem Dener:</t>
        </r>
        <r>
          <rPr>
            <sz val="9"/>
            <color indexed="81"/>
            <rFont val="Tahoma"/>
            <family val="2"/>
          </rPr>
          <t xml:space="preserve">
KSV or XKX</t>
        </r>
      </text>
    </comment>
    <comment ref="SN94" authorId="0" shapeId="0" xr:uid="{A77A812F-1BD2-480C-B9CD-4A8F81246691}">
      <text>
        <r>
          <rPr>
            <b/>
            <sz val="9"/>
            <color indexed="81"/>
            <rFont val="Tahoma"/>
            <family val="2"/>
          </rPr>
          <t>Cem Dener:</t>
        </r>
        <r>
          <rPr>
            <sz val="9"/>
            <color indexed="81"/>
            <rFont val="Tahoma"/>
            <family val="2"/>
          </rPr>
          <t xml:space="preserve">
KSV or XKX</t>
        </r>
      </text>
    </comment>
    <comment ref="UM94" authorId="0" shapeId="0" xr:uid="{5B6B6533-664E-43B9-8990-84E07C712586}">
      <text>
        <r>
          <rPr>
            <b/>
            <sz val="9"/>
            <color indexed="81"/>
            <rFont val="Tahoma"/>
            <family val="2"/>
          </rPr>
          <t>Cem Dener:</t>
        </r>
        <r>
          <rPr>
            <sz val="9"/>
            <color indexed="81"/>
            <rFont val="Tahoma"/>
            <family val="2"/>
          </rPr>
          <t xml:space="preserve">
KSV or XKX</t>
        </r>
      </text>
    </comment>
    <comment ref="WL94" authorId="0" shapeId="0" xr:uid="{628CB8A6-224C-420F-8D37-C8CFD2E2DBD6}">
      <text>
        <r>
          <rPr>
            <b/>
            <sz val="9"/>
            <color indexed="81"/>
            <rFont val="Tahoma"/>
            <family val="2"/>
          </rPr>
          <t>Cem Dener:</t>
        </r>
        <r>
          <rPr>
            <sz val="9"/>
            <color indexed="81"/>
            <rFont val="Tahoma"/>
            <family val="2"/>
          </rPr>
          <t xml:space="preserve">
KSV or XKX</t>
        </r>
      </text>
    </comment>
    <comment ref="YU94" authorId="0" shapeId="0" xr:uid="{715447F2-0A64-40F0-A903-3431E9195274}">
      <text>
        <r>
          <rPr>
            <b/>
            <sz val="9"/>
            <color indexed="81"/>
            <rFont val="Tahoma"/>
            <family val="2"/>
          </rPr>
          <t>Cem Dener:</t>
        </r>
        <r>
          <rPr>
            <sz val="9"/>
            <color indexed="81"/>
            <rFont val="Tahoma"/>
            <family val="2"/>
          </rPr>
          <t xml:space="preserve">
KSV or XKX</t>
        </r>
      </text>
    </comment>
    <comment ref="H95" authorId="0" shapeId="0" xr:uid="{A8217BF7-1D1E-4B54-AD7F-466B8703C026}">
      <text>
        <r>
          <rPr>
            <b/>
            <sz val="9"/>
            <color indexed="81"/>
            <rFont val="Tahoma"/>
            <family val="2"/>
          </rPr>
          <t>Cem Dener:</t>
        </r>
        <r>
          <rPr>
            <sz val="9"/>
            <color indexed="81"/>
            <rFont val="Tahoma"/>
            <family val="2"/>
          </rPr>
          <t xml:space="preserve">
2018</t>
        </r>
      </text>
    </comment>
    <comment ref="BK95" authorId="0" shapeId="0" xr:uid="{F9AA6E18-EC3C-4516-8245-BCB83A4A7B35}">
      <text>
        <r>
          <rPr>
            <b/>
            <sz val="9"/>
            <color indexed="81"/>
            <rFont val="Tahoma"/>
            <family val="2"/>
          </rPr>
          <t>Cem Dener:</t>
        </r>
        <r>
          <rPr>
            <sz val="9"/>
            <color indexed="81"/>
            <rFont val="Tahoma"/>
            <family val="2"/>
          </rPr>
          <t xml:space="preserve">
GFMIS (Oracle Financials) pilot tested since 2012. Not fully opertional yet. Expected to be used as new integrated platform starting from Apr 2015.</t>
        </r>
      </text>
    </comment>
    <comment ref="E96" authorId="0" shapeId="0" xr:uid="{FF02DEF8-2F2D-4921-A6B7-3E360E03CC56}">
      <text>
        <r>
          <rPr>
            <b/>
            <sz val="9"/>
            <color indexed="81"/>
            <rFont val="Tahoma"/>
            <family val="2"/>
          </rPr>
          <t>Cem Dener:</t>
        </r>
        <r>
          <rPr>
            <sz val="9"/>
            <color indexed="81"/>
            <rFont val="Tahoma"/>
            <family val="2"/>
          </rPr>
          <t xml:space="preserve">
Kyrgyzstan
</t>
        </r>
      </text>
    </comment>
    <comment ref="AA96" authorId="0" shapeId="0" xr:uid="{B06912DF-7482-48C1-B56D-CE3F4260E1C2}">
      <text>
        <r>
          <rPr>
            <b/>
            <sz val="9"/>
            <color indexed="81"/>
            <rFont val="Tahoma"/>
            <family val="2"/>
          </rPr>
          <t>Cem Dener:</t>
        </r>
        <r>
          <rPr>
            <sz val="9"/>
            <color indexed="81"/>
            <rFont val="Tahoma"/>
            <family val="2"/>
          </rPr>
          <t xml:space="preserve">
http://www.ict.gov.kg/index.php?r=site%2Fproject&amp;cid=17&amp;pid=60 </t>
        </r>
      </text>
    </comment>
    <comment ref="AB96" authorId="0" shapeId="0" xr:uid="{45A93A87-F47C-4F44-BE4D-0995F2E5F26D}">
      <text>
        <r>
          <rPr>
            <b/>
            <sz val="9"/>
            <color indexed="81"/>
            <rFont val="Tahoma"/>
            <family val="2"/>
          </rPr>
          <t>Cem Dener:</t>
        </r>
        <r>
          <rPr>
            <sz val="9"/>
            <color indexed="81"/>
            <rFont val="Tahoma"/>
            <family val="2"/>
          </rPr>
          <t xml:space="preserve">
2019 eGov Strategy
Previusly 2014 eGov Str</t>
        </r>
      </text>
    </comment>
    <comment ref="BK96" authorId="0" shapeId="0" xr:uid="{589F6B47-09C7-4DAB-B082-138E49F6329F}">
      <text>
        <r>
          <rPr>
            <b/>
            <sz val="9"/>
            <color indexed="81"/>
            <rFont val="Tahoma"/>
            <family val="2"/>
          </rPr>
          <t>Cem Dener:</t>
        </r>
        <r>
          <rPr>
            <sz val="9"/>
            <color indexed="81"/>
            <rFont val="Tahoma"/>
            <family val="2"/>
          </rPr>
          <t xml:space="preserve">
MoF was unable to implement FreeBalance solution (since 2009). Contract terminated in Dec 2013.</t>
        </r>
      </text>
    </comment>
    <comment ref="EI96" authorId="0" shapeId="0" xr:uid="{434811E0-1CEA-4BD3-9563-6F73C5C85220}">
      <text>
        <r>
          <rPr>
            <b/>
            <sz val="9"/>
            <color indexed="81"/>
            <rFont val="Tahoma"/>
            <family val="2"/>
          </rPr>
          <t>Cem Dener:</t>
        </r>
        <r>
          <rPr>
            <sz val="9"/>
            <color indexed="81"/>
            <rFont val="Tahoma"/>
            <family val="2"/>
          </rPr>
          <t xml:space="preserve">
http://cbd.minjust.gov.kg/act/view/ky-kg/14565</t>
        </r>
      </text>
    </comment>
    <comment ref="EV96" authorId="0" shapeId="0" xr:uid="{6766B43A-91D4-4781-AE21-371BA4AE8A84}">
      <text>
        <r>
          <rPr>
            <b/>
            <sz val="9"/>
            <color indexed="81"/>
            <rFont val="Tahoma"/>
            <family val="2"/>
          </rPr>
          <t xml:space="preserve">MoF comments:
</t>
        </r>
        <r>
          <rPr>
            <sz val="9"/>
            <color indexed="81"/>
            <rFont val="Tahoma"/>
            <family val="2"/>
          </rPr>
          <t>The Ministry of Finance of the Kyrgyz Republic implemented an information portal www.okmot.kg to provide access to information held by government agencies and local government bodies. Portal "Open outdoor budget" (budget.okmot.kg), Gallery "economic map" (map.okmot.kg), Gallery "Foreign aid" (donors.okmot.kg).</t>
        </r>
      </text>
    </comment>
    <comment ref="JQ96" authorId="0" shapeId="0" xr:uid="{9814178A-698F-4857-8A5F-4D898EF8707B}">
      <text>
        <r>
          <rPr>
            <b/>
            <sz val="9"/>
            <color indexed="81"/>
            <rFont val="Tahoma"/>
            <family val="2"/>
          </rPr>
          <t>Cem Dener:</t>
        </r>
        <r>
          <rPr>
            <sz val="9"/>
            <color indexed="81"/>
            <rFont val="Tahoma"/>
            <family val="2"/>
          </rPr>
          <t xml:space="preserve">
https://mkk.gov.kg/contents/view/id/66/pid/62</t>
        </r>
      </text>
    </comment>
    <comment ref="E97" authorId="0" shapeId="0" xr:uid="{6782E657-9C19-412E-BC86-609AB604FB4C}">
      <text>
        <r>
          <rPr>
            <b/>
            <sz val="9"/>
            <color indexed="81"/>
            <rFont val="Tahoma"/>
            <family val="2"/>
          </rPr>
          <t>Cem Dener:</t>
        </r>
        <r>
          <rPr>
            <sz val="9"/>
            <color indexed="81"/>
            <rFont val="Tahoma"/>
            <family val="2"/>
          </rPr>
          <t xml:space="preserve">
Lao People's Democratic Republic</t>
        </r>
      </text>
    </comment>
    <comment ref="AA97" authorId="0" shapeId="0" xr:uid="{AC0A7783-454A-4D5E-9600-68B732A41692}">
      <text>
        <r>
          <rPr>
            <b/>
            <sz val="9"/>
            <color indexed="81"/>
            <rFont val="Tahoma"/>
            <family val="2"/>
          </rPr>
          <t>Cem Dener:</t>
        </r>
        <r>
          <rPr>
            <sz val="9"/>
            <color indexed="81"/>
            <rFont val="Tahoma"/>
            <family val="2"/>
          </rPr>
          <t xml:space="preserve">
http://www.cicc.or.jp/japanese/kouenkai/pdf_ppt/pastfile/r01/191119-06la.pdf</t>
        </r>
      </text>
    </comment>
    <comment ref="AB97" authorId="0" shapeId="0" xr:uid="{AD8F6890-C620-49BC-B2EA-E57E94FACA83}">
      <text>
        <r>
          <rPr>
            <b/>
            <sz val="9"/>
            <color indexed="81"/>
            <rFont val="Tahoma"/>
            <family val="2"/>
          </rPr>
          <t>Cem Dener:</t>
        </r>
        <r>
          <rPr>
            <sz val="9"/>
            <color indexed="81"/>
            <rFont val="Tahoma"/>
            <family val="2"/>
          </rPr>
          <t xml:space="preserve">
2016-2020 strategy is visible in MPT web site.</t>
        </r>
      </text>
    </comment>
    <comment ref="BG97" authorId="0" shapeId="0" xr:uid="{1D049278-B120-4BD4-B257-79808F080623}">
      <text>
        <r>
          <rPr>
            <b/>
            <sz val="9"/>
            <color indexed="81"/>
            <rFont val="Tahoma"/>
            <family val="2"/>
          </rPr>
          <t>Cem Dener:</t>
        </r>
        <r>
          <rPr>
            <sz val="9"/>
            <color indexed="81"/>
            <rFont val="Tahoma"/>
            <family val="2"/>
          </rPr>
          <t xml:space="preserve">
New system is expected to be operational in 2015</t>
        </r>
      </text>
    </comment>
    <comment ref="BK97" authorId="0" shapeId="0" xr:uid="{BB284298-BAD1-42F9-A160-DED466108F1F}">
      <text>
        <r>
          <rPr>
            <b/>
            <sz val="9"/>
            <color rgb="FF000000"/>
            <rFont val="Tahoma"/>
            <family val="2"/>
          </rPr>
          <t>Cem Dener:</t>
        </r>
        <r>
          <rPr>
            <sz val="9"/>
            <color rgb="FF000000"/>
            <rFont val="Tahoma"/>
            <family val="2"/>
          </rPr>
          <t xml:space="preserve">
Previously
LDSW &gt; Oracle
Lao obtained a Chinese grant to install Free Balance in 2014. 
MoF cancelled the FB contract in late 2014.
New FMIS development is in progress in 2019.
 </t>
        </r>
      </text>
    </comment>
    <comment ref="JX97" authorId="0" shapeId="0" xr:uid="{CB84E4E3-F54B-4048-BB91-D588C4026554}">
      <text>
        <r>
          <rPr>
            <b/>
            <sz val="9"/>
            <color indexed="81"/>
            <rFont val="Tahoma"/>
            <family val="2"/>
          </rPr>
          <t>Cem Dener:</t>
        </r>
        <r>
          <rPr>
            <sz val="9"/>
            <color indexed="81"/>
            <rFont val="Tahoma"/>
            <family val="2"/>
          </rPr>
          <t xml:space="preserve">
No policy; recommends FOSS in its ICTs policy</t>
        </r>
      </text>
    </comment>
    <comment ref="BC98" authorId="0" shapeId="0" xr:uid="{D6E543C5-1A40-4CE9-8A7D-DB4700893005}">
      <text>
        <r>
          <rPr>
            <b/>
            <sz val="9"/>
            <color indexed="81"/>
            <rFont val="Tahoma"/>
            <family val="2"/>
          </rPr>
          <t>Cem Dener:</t>
        </r>
        <r>
          <rPr>
            <sz val="9"/>
            <color indexed="81"/>
            <rFont val="Tahoma"/>
            <family val="2"/>
          </rPr>
          <t xml:space="preserve">
http://www.fm.gov.lv/lv/aktualitates/jaunumi/24758-valsts-budzetam-jauna-un-vienota-planosanas-un-izpildes-sistema</t>
        </r>
      </text>
    </comment>
    <comment ref="BK98" authorId="0" shapeId="0" xr:uid="{530C5B40-1A7E-4FC0-B5DF-AB9033142E4C}">
      <text>
        <r>
          <rPr>
            <b/>
            <sz val="9"/>
            <color indexed="81"/>
            <rFont val="Tahoma"/>
            <family val="2"/>
          </rPr>
          <t>Cem Dener:</t>
        </r>
        <r>
          <rPr>
            <sz val="9"/>
            <color indexed="81"/>
            <rFont val="Tahoma"/>
            <family val="2"/>
          </rPr>
          <t xml:space="preserve">
SAP ERP - FI, FM, TR, BW; IS Public Sector
Free Accounting SW:
http://www.fm.gov.lv/lv/sadalas/gramatvedibas_un_revizijas_politika/bezmaksas_gramatvedibas_programma/</t>
        </r>
      </text>
    </comment>
    <comment ref="JR98" authorId="0" shapeId="0" xr:uid="{C3807C6F-DA2D-482D-8845-32725CF01DE1}">
      <text>
        <r>
          <rPr>
            <b/>
            <sz val="9"/>
            <color indexed="81"/>
            <rFont val="Tahoma"/>
            <family val="2"/>
          </rPr>
          <t>Cem Dener:</t>
        </r>
        <r>
          <rPr>
            <sz val="9"/>
            <color indexed="81"/>
            <rFont val="Tahoma"/>
            <family val="2"/>
          </rPr>
          <t xml:space="preserve">
Establoshed in 1993. Focused on public sector innovation and skills since 2016
</t>
        </r>
      </text>
    </comment>
    <comment ref="JZ98" authorId="0" shapeId="0" xr:uid="{58AA181A-313A-4E2D-A994-0BEB2CD971DE}">
      <text>
        <r>
          <rPr>
            <b/>
            <sz val="9"/>
            <color indexed="81"/>
            <rFont val="Tahoma"/>
            <family val="2"/>
          </rPr>
          <t>Cem Dener:</t>
        </r>
        <r>
          <rPr>
            <sz val="9"/>
            <color indexed="81"/>
            <rFont val="Tahoma"/>
            <family val="2"/>
          </rPr>
          <t xml:space="preserve">
First OSS policy recommendation was in 2012. Latest OSS policy was included in 2017 action plan.</t>
        </r>
      </text>
    </comment>
    <comment ref="BC99" authorId="0" shapeId="0" xr:uid="{73C31808-A333-487F-9011-3AA4A0B0891D}">
      <text>
        <r>
          <rPr>
            <b/>
            <sz val="9"/>
            <color indexed="81"/>
            <rFont val="Tahoma"/>
            <family val="2"/>
          </rPr>
          <t>Cem Dener:</t>
        </r>
        <r>
          <rPr>
            <sz val="9"/>
            <color indexed="81"/>
            <rFont val="Tahoma"/>
            <family val="2"/>
          </rPr>
          <t xml:space="preserve">
Currently, in-house developed Treasury system in use.</t>
        </r>
      </text>
    </comment>
    <comment ref="BK99" authorId="0" shapeId="0" xr:uid="{91DAF393-6B2D-457E-8F55-11923188BECD}">
      <text>
        <r>
          <rPr>
            <b/>
            <sz val="9"/>
            <color indexed="81"/>
            <rFont val="Tahoma"/>
            <family val="2"/>
          </rPr>
          <t>Cem Dener:</t>
        </r>
        <r>
          <rPr>
            <sz val="9"/>
            <color indexed="81"/>
            <rFont val="Tahoma"/>
            <family val="2"/>
          </rPr>
          <t xml:space="preserve">
Existing system is LDSW based on Oracle DB</t>
        </r>
      </text>
    </comment>
    <comment ref="IZ99" authorId="7" shapeId="0" xr:uid="{82AAA474-A64B-4300-B8BB-8149550C9EC2}">
      <text>
        <r>
          <rPr>
            <b/>
            <sz val="9"/>
            <color indexed="81"/>
            <rFont val="Tahoma"/>
            <family val="2"/>
          </rPr>
          <t>Hubert Nii-Aponsah:</t>
        </r>
        <r>
          <rPr>
            <sz val="9"/>
            <color indexed="81"/>
            <rFont val="Tahoma"/>
            <family val="2"/>
          </rPr>
          <t xml:space="preserve">
The government is making efforts towards open government. https://www.unescwa.org/news/lebanese-minister-launches-open-government-workshop-commends-escwa-presence-lebanon</t>
        </r>
      </text>
    </comment>
    <comment ref="JV99" authorId="0" shapeId="0" xr:uid="{87A467DA-41D4-4FC6-845B-08AD5B6DAF96}">
      <text>
        <r>
          <rPr>
            <b/>
            <sz val="9"/>
            <color indexed="81"/>
            <rFont val="Tahoma"/>
            <family val="2"/>
          </rPr>
          <t>Cem Dener:</t>
        </r>
        <r>
          <rPr>
            <sz val="9"/>
            <color indexed="81"/>
            <rFont val="Tahoma"/>
            <family val="2"/>
          </rPr>
          <t xml:space="preserve">
Beirut Digital District:
https://beirutdigitaldistrict.com/our-story</t>
        </r>
      </text>
    </comment>
    <comment ref="BK100" authorId="0" shapeId="0" xr:uid="{DDA911CB-7CC7-4835-8EA6-586F2DBF4846}">
      <text>
        <r>
          <rPr>
            <b/>
            <sz val="9"/>
            <color indexed="81"/>
            <rFont val="Tahoma"/>
            <family val="2"/>
          </rPr>
          <t>Cem Dener:</t>
        </r>
        <r>
          <rPr>
            <sz val="9"/>
            <color indexed="81"/>
            <rFont val="Tahoma"/>
            <family val="2"/>
          </rPr>
          <t xml:space="preserve">
Epicor v10 testing to be completed in 2016.</t>
        </r>
      </text>
    </comment>
    <comment ref="HI100" authorId="0" shapeId="0" xr:uid="{36E9A35D-947D-4002-9FC2-79C1AA74F02D}">
      <text>
        <r>
          <rPr>
            <b/>
            <sz val="9"/>
            <color indexed="81"/>
            <rFont val="Tahoma"/>
            <family val="2"/>
          </rPr>
          <t>Cem Dener:</t>
        </r>
        <r>
          <rPr>
            <sz val="9"/>
            <color indexed="81"/>
            <rFont val="Tahoma"/>
            <family val="2"/>
          </rPr>
          <t xml:space="preserve">
Not appointed yet</t>
        </r>
      </text>
    </comment>
    <comment ref="HJ100" authorId="0" shapeId="0" xr:uid="{1085C794-24C6-476D-BCF1-0DEB277714DC}">
      <text>
        <r>
          <rPr>
            <b/>
            <sz val="9"/>
            <color indexed="81"/>
            <rFont val="Tahoma"/>
            <family val="2"/>
          </rPr>
          <t>Cem Dener:</t>
        </r>
        <r>
          <rPr>
            <sz val="9"/>
            <color indexed="81"/>
            <rFont val="Tahoma"/>
            <family val="2"/>
          </rPr>
          <t xml:space="preserve">
https://dataprotection.africa/wp-content/uploads/2020/03/Lesotho-Factsheet-updated-20200331.pdf</t>
        </r>
      </text>
    </comment>
    <comment ref="HM100" authorId="0" shapeId="0" xr:uid="{6570D67C-7605-4871-95B7-1050DA804565}">
      <text>
        <r>
          <rPr>
            <b/>
            <sz val="9"/>
            <color indexed="81"/>
            <rFont val="Tahoma"/>
            <family val="2"/>
          </rPr>
          <t>Cem Dener:</t>
        </r>
        <r>
          <rPr>
            <sz val="9"/>
            <color indexed="81"/>
            <rFont val="Tahoma"/>
            <family val="2"/>
          </rPr>
          <t xml:space="preserve">
Draft RTI Law prepared.
Article 14 of the Constitution includes the right to receive and communicate information and ideas and information without interference as part of the right to freedom of expression.</t>
        </r>
      </text>
    </comment>
    <comment ref="BK101" authorId="0" shapeId="0" xr:uid="{0EA97E91-7128-47F2-9FF6-F6D7F6CB63DC}">
      <text>
        <r>
          <rPr>
            <b/>
            <sz val="9"/>
            <color indexed="81"/>
            <rFont val="Tahoma"/>
            <family val="2"/>
          </rPr>
          <t>Cem Dener:</t>
        </r>
        <r>
          <rPr>
            <sz val="9"/>
            <color indexed="81"/>
            <rFont val="Tahoma"/>
            <family val="2"/>
          </rPr>
          <t xml:space="preserve">
FMIS (B+T) + HRMIS will be developed in 2010</t>
        </r>
      </text>
    </comment>
    <comment ref="BK102" authorId="0" shapeId="0" xr:uid="{295E6B7E-6C7C-469B-ADDD-5748847EF284}">
      <text>
        <r>
          <rPr>
            <b/>
            <sz val="9"/>
            <color indexed="81"/>
            <rFont val="Tahoma"/>
            <family val="2"/>
          </rPr>
          <t>Cem Dener:</t>
        </r>
        <r>
          <rPr>
            <sz val="9"/>
            <color indexed="81"/>
            <rFont val="Tahoma"/>
            <family val="2"/>
          </rPr>
          <t xml:space="preserve">
BISAN: http://www.ameinfo.com/170274.html
GCC: http://www.gcc.pna.ps</t>
        </r>
      </text>
    </comment>
    <comment ref="H103" authorId="0" shapeId="0" xr:uid="{F17AAFBD-A45E-4675-984E-240CCA17341D}">
      <text>
        <r>
          <rPr>
            <b/>
            <sz val="9"/>
            <color indexed="81"/>
            <rFont val="Tahoma"/>
            <family val="2"/>
          </rPr>
          <t>Cem Dener:</t>
        </r>
        <r>
          <rPr>
            <sz val="9"/>
            <color indexed="81"/>
            <rFont val="Tahoma"/>
            <family val="2"/>
          </rPr>
          <t xml:space="preserve">
2009</t>
        </r>
      </text>
    </comment>
    <comment ref="BK104" authorId="0" shapeId="0" xr:uid="{3F9C6451-F2FA-468B-99C3-640C66243843}">
      <text>
        <r>
          <rPr>
            <b/>
            <sz val="9"/>
            <color indexed="81"/>
            <rFont val="Tahoma"/>
            <family val="2"/>
          </rPr>
          <t>Cem Dener:</t>
        </r>
        <r>
          <rPr>
            <sz val="9"/>
            <color indexed="81"/>
            <rFont val="Tahoma"/>
            <family val="2"/>
          </rPr>
          <t xml:space="preserve">
Previous system was based on MS Navision (implemented in 1995-1996).
http://www.alna.com/alna-business-solutions/about-us/success-stories/the-government-budgeting-accounting-and-payment-system/</t>
        </r>
      </text>
    </comment>
    <comment ref="FX104" authorId="0" shapeId="0" xr:uid="{41C3AAE3-A02E-42A0-9543-854E2A5E328B}">
      <text>
        <r>
          <rPr>
            <b/>
            <sz val="9"/>
            <color indexed="81"/>
            <rFont val="Tahoma"/>
            <family val="2"/>
          </rPr>
          <t>Cem Dener:</t>
        </r>
        <r>
          <rPr>
            <sz val="9"/>
            <color indexed="81"/>
            <rFont val="Tahoma"/>
            <family val="2"/>
          </rPr>
          <t xml:space="preserve">
https://ivpk.lrv.lt/lt/veiklos-sritys-1/irt-investicijos-ir-islaidos</t>
        </r>
      </text>
    </comment>
    <comment ref="GF104" authorId="0" shapeId="0" xr:uid="{FE01D08C-A0F1-4A12-B570-B63F10A223F9}">
      <text>
        <r>
          <rPr>
            <b/>
            <sz val="9"/>
            <color indexed="81"/>
            <rFont val="Tahoma"/>
            <family val="2"/>
          </rPr>
          <t>Cem Dener:</t>
        </r>
        <r>
          <rPr>
            <sz val="9"/>
            <color indexed="81"/>
            <rFont val="Tahoma"/>
            <family val="2"/>
          </rPr>
          <t xml:space="preserve">
https://app.powerbi.com/view?r=eyJrIjoiMzM3NDIxNjYtYTc4NC00NjcwLTg1MzctMDI4YmNhOTNjN2VmIiwidCI6IjI5OGM5OTEyLWQ3NjItNDIxMS1hMDJjLThhYmE5NzRmNjJmYiIsImMiOjl9</t>
        </r>
      </text>
    </comment>
    <comment ref="JZ104" authorId="0" shapeId="0" xr:uid="{03B8EF84-8205-4CE3-B30B-D4B833F95278}">
      <text>
        <r>
          <rPr>
            <b/>
            <sz val="9"/>
            <color indexed="81"/>
            <rFont val="Tahoma"/>
            <family val="2"/>
          </rPr>
          <t>Cem Dener:</t>
        </r>
        <r>
          <rPr>
            <sz val="9"/>
            <color indexed="81"/>
            <rFont val="Tahoma"/>
            <family val="2"/>
          </rPr>
          <t xml:space="preserve">
First OSS policy was approved in 2014. Latest OSS policy was included in 2016 gov program.</t>
        </r>
      </text>
    </comment>
    <comment ref="FO105" authorId="6" shapeId="0" xr:uid="{E407B36C-A31A-4ACE-B6C0-201D858D53DC}">
      <text>
        <r>
          <rPr>
            <b/>
            <sz val="10"/>
            <color rgb="FF000000"/>
            <rFont val="Tahoma"/>
            <family val="2"/>
          </rPr>
          <t>VH-</t>
        </r>
        <r>
          <rPr>
            <sz val="10"/>
            <color rgb="FF000000"/>
            <rFont val="Calibri"/>
            <family val="2"/>
            <scheme val="minor"/>
          </rPr>
          <t> </t>
        </r>
        <r>
          <rPr>
            <b/>
            <sz val="10"/>
            <color rgb="FF000000"/>
            <rFont val="Calibri"/>
            <family val="2"/>
            <scheme val="minor"/>
          </rPr>
          <t>Luxembourg</t>
        </r>
        <r>
          <rPr>
            <sz val="10"/>
            <color rgb="FF000000"/>
            <rFont val="Calibri"/>
            <family val="2"/>
            <scheme val="minor"/>
          </rPr>
          <t> is working towards the development of a data governance framework in the context of the recently adopted National Interoperability Framework. This work aims at taking a more progressive approach that adopts the three core principles of digital first, once-only and transparency in the context of public sector data efforts. Luxembourg’s National Interoperability Framework also sets objectives to promote open data, open standards and interoperability, machine-readable and linked data, APIs and open source software in the public sector.</t>
        </r>
        <r>
          <rPr>
            <sz val="10"/>
            <color rgb="FF000000"/>
            <rFont val="Tahoma"/>
            <family val="2"/>
          </rPr>
          <t xml:space="preserve">
</t>
        </r>
      </text>
    </comment>
    <comment ref="JZ105" authorId="0" shapeId="0" xr:uid="{F24FB51D-E5A4-4E2F-BF44-0635D53F4D6E}">
      <text>
        <r>
          <rPr>
            <b/>
            <sz val="9"/>
            <color indexed="81"/>
            <rFont val="Tahoma"/>
            <family val="2"/>
          </rPr>
          <t>Cem Dener:</t>
        </r>
        <r>
          <rPr>
            <sz val="9"/>
            <color indexed="81"/>
            <rFont val="Tahoma"/>
            <family val="2"/>
          </rPr>
          <t xml:space="preserve">
First OSS policy was approved in 2018. Latest 2019 NIF includes OSS policy as well.</t>
        </r>
      </text>
    </comment>
    <comment ref="E106" authorId="0" shapeId="0" xr:uid="{307708F1-216D-46BA-B75E-7833FE20A9F2}">
      <text>
        <r>
          <rPr>
            <b/>
            <sz val="9"/>
            <color indexed="81"/>
            <rFont val="Tahoma"/>
            <family val="2"/>
          </rPr>
          <t>Cem Dener:</t>
        </r>
        <r>
          <rPr>
            <sz val="9"/>
            <color indexed="81"/>
            <rFont val="Tahoma"/>
            <family val="2"/>
          </rPr>
          <t xml:space="preserve">
Macao Special Administrative Region of the People's Republic of China</t>
        </r>
      </text>
    </comment>
    <comment ref="H106" authorId="0" shapeId="0" xr:uid="{925A1CB4-D918-4628-ABA7-8FA4C4B97242}">
      <text>
        <r>
          <rPr>
            <b/>
            <sz val="9"/>
            <color indexed="81"/>
            <rFont val="Tahoma"/>
            <family val="2"/>
          </rPr>
          <t>Cem Dener:</t>
        </r>
        <r>
          <rPr>
            <sz val="9"/>
            <color indexed="81"/>
            <rFont val="Tahoma"/>
            <family val="2"/>
          </rPr>
          <t xml:space="preserve">
2018</t>
        </r>
      </text>
    </comment>
    <comment ref="FO106" authorId="11" shapeId="0" xr:uid="{CA9FC12C-67B3-40A9-84B6-20A602B8672B}">
      <text>
        <r>
          <rPr>
            <b/>
            <sz val="9"/>
            <color indexed="81"/>
            <rFont val="Tahoma"/>
            <family val="2"/>
          </rPr>
          <t>Nikkie Pacheco:</t>
        </r>
        <r>
          <rPr>
            <sz val="9"/>
            <color indexed="81"/>
            <rFont val="Tahoma"/>
            <family val="2"/>
          </rPr>
          <t xml:space="preserve">
News Article in link provided mentions - "‎The Task Force on Public Service and Data Governance under the Commission on Public Administration Reform"</t>
        </r>
      </text>
    </comment>
    <comment ref="BK107" authorId="0" shapeId="0" xr:uid="{F4D8A44C-70B4-4EE3-9231-141D9B980F6A}">
      <text>
        <r>
          <rPr>
            <b/>
            <sz val="9"/>
            <color indexed="81"/>
            <rFont val="Tahoma"/>
            <family val="2"/>
          </rPr>
          <t>Cem Dener:</t>
        </r>
        <r>
          <rPr>
            <sz val="9"/>
            <color indexed="81"/>
            <rFont val="Tahoma"/>
            <family val="2"/>
          </rPr>
          <t xml:space="preserve">
Failed SAP (b4b) implementation from 2002-2005.
http://pdf.usaid.gov/pdf_docs/PNACY057.pdf</t>
        </r>
      </text>
    </comment>
    <comment ref="AB108" authorId="0" shapeId="0" xr:uid="{E59B2406-F03A-428C-89B5-61945B022DE9}">
      <text>
        <r>
          <rPr>
            <b/>
            <sz val="9"/>
            <color indexed="81"/>
            <rFont val="Tahoma"/>
            <family val="2"/>
          </rPr>
          <t>Cem Dener:</t>
        </r>
        <r>
          <rPr>
            <sz val="9"/>
            <color indexed="81"/>
            <rFont val="Tahoma"/>
            <family val="2"/>
          </rPr>
          <t xml:space="preserve">
New DG unit established and initiated the development of DG strategy in 2019.</t>
        </r>
      </text>
    </comment>
    <comment ref="BK108" authorId="0" shapeId="0" xr:uid="{B2D858E5-2E44-4C32-8A53-8A784DBD3111}">
      <text>
        <r>
          <rPr>
            <b/>
            <sz val="9"/>
            <color indexed="81"/>
            <rFont val="Tahoma"/>
            <family val="2"/>
          </rPr>
          <t>Cem Dener:</t>
        </r>
        <r>
          <rPr>
            <sz val="9"/>
            <color indexed="81"/>
            <rFont val="Tahoma"/>
            <family val="2"/>
          </rPr>
          <t xml:space="preserve">
Prj impl adversely affected from political instability</t>
        </r>
      </text>
    </comment>
    <comment ref="HI108" authorId="0" shapeId="0" xr:uid="{BD525A2E-CF8F-4E3F-A51F-A9D1ED33C54D}">
      <text>
        <r>
          <rPr>
            <b/>
            <sz val="9"/>
            <color indexed="81"/>
            <rFont val="Tahoma"/>
            <family val="2"/>
          </rPr>
          <t>Cem Dener:</t>
        </r>
        <r>
          <rPr>
            <sz val="9"/>
            <color indexed="81"/>
            <rFont val="Tahoma"/>
            <family val="2"/>
          </rPr>
          <t xml:space="preserve">
Noy established yet</t>
        </r>
      </text>
    </comment>
    <comment ref="HJ108" authorId="0" shapeId="0" xr:uid="{D97D72DC-93FE-44D6-B5ED-56E4D758377E}">
      <text>
        <r>
          <rPr>
            <b/>
            <sz val="9"/>
            <color indexed="81"/>
            <rFont val="Tahoma"/>
            <family val="2"/>
          </rPr>
          <t>Cem Dener:</t>
        </r>
        <r>
          <rPr>
            <sz val="9"/>
            <color indexed="81"/>
            <rFont val="Tahoma"/>
            <family val="2"/>
          </rPr>
          <t xml:space="preserve">
https://dataprotection.africa/wp-content/uploads/2020/03/Madagascar-Factsheet-Updated-20200331.pdf</t>
        </r>
      </text>
    </comment>
    <comment ref="BG109" authorId="0" shapeId="0" xr:uid="{2024F433-2BA7-4174-8B91-CE30CCD594EE}">
      <text>
        <r>
          <rPr>
            <b/>
            <sz val="9"/>
            <color indexed="81"/>
            <rFont val="Tahoma"/>
            <family val="2"/>
          </rPr>
          <t>Cem Dener:</t>
        </r>
        <r>
          <rPr>
            <sz val="9"/>
            <color indexed="81"/>
            <rFont val="Tahoma"/>
            <family val="2"/>
          </rPr>
          <t xml:space="preserve">
New system is expected to be operational in 2019</t>
        </r>
      </text>
    </comment>
    <comment ref="BK109" authorId="0" shapeId="0" xr:uid="{D7066256-EB4A-4F2D-AEF4-C9738D6C2791}">
      <text>
        <r>
          <rPr>
            <b/>
            <sz val="9"/>
            <color rgb="FF000000"/>
            <rFont val="Tahoma"/>
            <family val="2"/>
          </rPr>
          <t>Cem Dener:</t>
        </r>
        <r>
          <rPr>
            <sz val="9"/>
            <color rgb="FF000000"/>
            <rFont val="Tahoma"/>
            <family val="2"/>
          </rPr>
          <t xml:space="preserve">
</t>
        </r>
        <r>
          <rPr>
            <sz val="9"/>
            <color rgb="FF000000"/>
            <rFont val="Tahoma"/>
            <family val="2"/>
          </rPr>
          <t xml:space="preserve">+ Currently, a new FMIS platform is being selected to migrate from Epicor. 
</t>
        </r>
        <r>
          <rPr>
            <sz val="9"/>
            <color rgb="FF000000"/>
            <rFont val="Tahoma"/>
            <family val="2"/>
          </rPr>
          <t xml:space="preserve">+ FMIS (Epicor v7.3.5) is operational at central gov agencies.
</t>
        </r>
        <r>
          <rPr>
            <sz val="9"/>
            <color rgb="FF000000"/>
            <rFont val="Tahoma"/>
            <family val="2"/>
          </rPr>
          <t xml:space="preserve">+ Local gov is using MS Dynamics/ Serenic Navigator since 2009.
</t>
        </r>
        <r>
          <rPr>
            <sz val="9"/>
            <color rgb="FF000000"/>
            <rFont val="Tahoma"/>
            <family val="2"/>
          </rPr>
          <t xml:space="preserve">+ Previously, MoF insisted on replacing CODA with Tanzania Epicor SW… WB did not pay for Epicor… Government funded ASW development, WB assisted in ICT infrastructure only… Donors (USAID, UNDP) supported other FMIS investment.
</t>
        </r>
        <r>
          <rPr>
            <sz val="9"/>
            <color rgb="FF000000"/>
            <rFont val="Tahoma"/>
            <family val="2"/>
          </rPr>
          <t xml:space="preserve">
</t>
        </r>
      </text>
    </comment>
    <comment ref="BK110" authorId="0" shapeId="0" xr:uid="{46122579-33EF-435B-908E-AD8D32913DA2}">
      <text>
        <r>
          <rPr>
            <b/>
            <sz val="9"/>
            <color indexed="81"/>
            <rFont val="Tahoma"/>
            <family val="2"/>
          </rPr>
          <t>Cem Dener:</t>
        </r>
        <r>
          <rPr>
            <sz val="9"/>
            <color indexed="81"/>
            <rFont val="Tahoma"/>
            <family val="2"/>
          </rPr>
          <t xml:space="preserve">
http://www.teliti.com/sap-implementation-and-manpower/numbers-add-up-for-malaysian-accountant-general.html</t>
        </r>
      </text>
    </comment>
    <comment ref="FP110" authorId="0" shapeId="0" xr:uid="{6E717614-0370-4C6A-9AD7-E25F0776DCC5}">
      <text>
        <r>
          <rPr>
            <b/>
            <sz val="9"/>
            <color indexed="81"/>
            <rFont val="Tahoma"/>
            <family val="2"/>
          </rPr>
          <t>Cem Dener:</t>
        </r>
        <r>
          <rPr>
            <sz val="9"/>
            <color indexed="81"/>
            <rFont val="Tahoma"/>
            <family val="2"/>
          </rPr>
          <t xml:space="preserve">
https://www.malaysia.gov.my/portal/content/209</t>
        </r>
      </text>
    </comment>
    <comment ref="FU110" authorId="0" shapeId="0" xr:uid="{1B2EFE53-57C4-4B8E-B070-54ACE8011BC9}">
      <text>
        <r>
          <rPr>
            <b/>
            <sz val="9"/>
            <color indexed="81"/>
            <rFont val="Tahoma"/>
            <family val="2"/>
          </rPr>
          <t>Cem Dener:</t>
        </r>
        <r>
          <rPr>
            <sz val="9"/>
            <color indexed="81"/>
            <rFont val="Tahoma"/>
            <family val="2"/>
          </rPr>
          <t xml:space="preserve">
https://mygdx.malaysia.gov.my/ms</t>
        </r>
      </text>
    </comment>
    <comment ref="GN110" authorId="0" shapeId="0" xr:uid="{5B524F96-336B-47F3-BD88-7045A5F26A6B}">
      <text>
        <r>
          <rPr>
            <b/>
            <sz val="9"/>
            <color indexed="81"/>
            <rFont val="Tahoma"/>
            <family val="2"/>
          </rPr>
          <t>Cem Dener:</t>
        </r>
        <r>
          <rPr>
            <sz val="9"/>
            <color indexed="81"/>
            <rFont val="Tahoma"/>
            <family val="2"/>
          </rPr>
          <t xml:space="preserve">
https://www.nacsa.gov.my/about-us.php</t>
        </r>
      </text>
    </comment>
    <comment ref="HM110" authorId="0" shapeId="0" xr:uid="{077FB3B4-821B-413D-8C63-77EED7A744A6}">
      <text>
        <r>
          <rPr>
            <b/>
            <sz val="9"/>
            <color indexed="81"/>
            <rFont val="Tahoma"/>
            <family val="2"/>
          </rPr>
          <t>Cem Dener:</t>
        </r>
        <r>
          <rPr>
            <sz val="9"/>
            <color indexed="81"/>
            <rFont val="Tahoma"/>
            <family val="2"/>
          </rPr>
          <t xml:space="preserve">
No RTI Law yet.
The state of Selangor and Penang passed the Freedom of Information laws in 2010 and 2011, respectively.</t>
        </r>
      </text>
    </comment>
    <comment ref="BK111" authorId="0" shapeId="0" xr:uid="{8EC2CC41-4B1C-487F-8C68-490B99542832}">
      <text>
        <r>
          <rPr>
            <b/>
            <sz val="9"/>
            <color indexed="81"/>
            <rFont val="Tahoma"/>
            <family val="2"/>
          </rPr>
          <t>Cem Dener:</t>
        </r>
        <r>
          <rPr>
            <sz val="9"/>
            <color indexed="81"/>
            <rFont val="Tahoma"/>
            <family val="2"/>
          </rPr>
          <t xml:space="preserve">
System Integrator: ATOS Origin Singapore</t>
        </r>
      </text>
    </comment>
    <comment ref="BK113" authorId="0" shapeId="0" xr:uid="{74AD9198-74C9-4A61-90ED-76524129ED87}">
      <text>
        <r>
          <rPr>
            <b/>
            <sz val="9"/>
            <color indexed="81"/>
            <rFont val="Tahoma"/>
            <family val="2"/>
          </rPr>
          <t>Cem Dener:</t>
        </r>
        <r>
          <rPr>
            <sz val="9"/>
            <color indexed="81"/>
            <rFont val="Tahoma"/>
            <family val="2"/>
          </rPr>
          <t xml:space="preserve">
Also
Government Accounting System (GAS) developed by
http://www.its.com.mt/SoftwareServices/CustomDevelopment.aspx
</t>
        </r>
      </text>
    </comment>
    <comment ref="FN113" authorId="11" shapeId="0" xr:uid="{C19195CE-A88C-49C2-9C24-53D9A5F5AB23}">
      <text>
        <r>
          <rPr>
            <b/>
            <sz val="9"/>
            <color indexed="81"/>
            <rFont val="Tahoma"/>
            <family val="2"/>
          </rPr>
          <t>Nikkie Pacheco:</t>
        </r>
        <r>
          <rPr>
            <sz val="9"/>
            <color indexed="81"/>
            <rFont val="Tahoma"/>
            <family val="2"/>
          </rPr>
          <t xml:space="preserve">
Per link (2014 NSO Annual Report: https://nso.gov.mt/en/nso/About_NSO/Documents/Annual_Reports/AnnualReport2014.pdf): Data Governance Council was newly-appointed so we can probably assume it was founded 2014?</t>
        </r>
      </text>
    </comment>
    <comment ref="FP113" authorId="0" shapeId="0" xr:uid="{3C1E36BB-CC8C-4886-89A9-3E4EA71E07A8}">
      <text>
        <r>
          <rPr>
            <b/>
            <sz val="9"/>
            <color indexed="81"/>
            <rFont val="Tahoma"/>
            <family val="2"/>
          </rPr>
          <t>Cem Dener:</t>
        </r>
        <r>
          <rPr>
            <sz val="9"/>
            <color indexed="81"/>
            <rFont val="Tahoma"/>
            <family val="2"/>
          </rPr>
          <t xml:space="preserve">
https://mita.gov.mt/en/nationaldatastrategy/Pages/Data-Governance-Registers.aspx (link does not work anymore) - Nikkie
</t>
        </r>
        <r>
          <rPr>
            <b/>
            <sz val="9"/>
            <color indexed="81"/>
            <rFont val="Tahoma"/>
            <family val="2"/>
          </rPr>
          <t xml:space="preserve">NP: </t>
        </r>
        <r>
          <rPr>
            <sz val="9"/>
            <color indexed="81"/>
            <rFont val="Tahoma"/>
            <family val="2"/>
          </rPr>
          <t>additional info on Data Governance Council
1. https://mita.gov.mt/wp-content/uploads/2020/07/Data-Driven-Public-Administration-Malta.pdf
2. https://joinup.ec.europa.eu/sites/default/files/inline-files/Malta%20Factsheet%20Validated.pdf</t>
        </r>
      </text>
    </comment>
    <comment ref="GN113" authorId="0" shapeId="0" xr:uid="{886F324A-2283-4C73-B99A-8688FF7920C1}">
      <text>
        <r>
          <rPr>
            <b/>
            <sz val="9"/>
            <color indexed="81"/>
            <rFont val="Tahoma"/>
            <family val="2"/>
          </rPr>
          <t>Cem Dener:</t>
        </r>
        <r>
          <rPr>
            <sz val="9"/>
            <color indexed="81"/>
            <rFont val="Tahoma"/>
            <family val="2"/>
          </rPr>
          <t xml:space="preserve">
https://cybersecurity.gov.mt/</t>
        </r>
      </text>
    </comment>
    <comment ref="GP113" authorId="0" shapeId="0" xr:uid="{D12A077B-C788-4A60-A3A4-C8B50FF13133}">
      <text>
        <r>
          <rPr>
            <b/>
            <sz val="9"/>
            <color indexed="81"/>
            <rFont val="Tahoma"/>
            <family val="2"/>
          </rPr>
          <t>Cem Dener:</t>
        </r>
        <r>
          <rPr>
            <sz val="9"/>
            <color indexed="81"/>
            <rFont val="Tahoma"/>
            <family val="2"/>
          </rPr>
          <t xml:space="preserve">
https://meae.gov.mt/en/Public_Consultations/Pages/Home.aspx
</t>
        </r>
      </text>
    </comment>
    <comment ref="JZ113" authorId="0" shapeId="0" xr:uid="{D8892F4F-8DDA-48D7-B852-69A6FE824C7A}">
      <text>
        <r>
          <rPr>
            <b/>
            <sz val="9"/>
            <color indexed="81"/>
            <rFont val="Tahoma"/>
            <family val="2"/>
          </rPr>
          <t>Cem Dener:</t>
        </r>
        <r>
          <rPr>
            <sz val="9"/>
            <color indexed="81"/>
            <rFont val="Tahoma"/>
            <family val="2"/>
          </rPr>
          <t xml:space="preserve">
First OSS policy was approved in 2010. Latest OSS policy was approved in 2019.</t>
        </r>
      </text>
    </comment>
    <comment ref="H114" authorId="0" shapeId="0" xr:uid="{F9CD15DE-2533-494A-A738-2846B7E2B546}">
      <text>
        <r>
          <rPr>
            <b/>
            <sz val="9"/>
            <color indexed="81"/>
            <rFont val="Tahoma"/>
            <family val="2"/>
          </rPr>
          <t>Cem Dener:</t>
        </r>
        <r>
          <rPr>
            <sz val="9"/>
            <color indexed="81"/>
            <rFont val="Tahoma"/>
            <family val="2"/>
          </rPr>
          <t xml:space="preserve">
2018</t>
        </r>
      </text>
    </comment>
    <comment ref="AA114" authorId="0" shapeId="0" xr:uid="{021E1574-2C18-443F-98DD-63B2710BA44F}">
      <text>
        <r>
          <rPr>
            <b/>
            <sz val="9"/>
            <color indexed="81"/>
            <rFont val="Tahoma"/>
            <family val="2"/>
          </rPr>
          <t>Cem Dener:</t>
        </r>
        <r>
          <rPr>
            <sz val="9"/>
            <color indexed="81"/>
            <rFont val="Tahoma"/>
            <family val="2"/>
          </rPr>
          <t xml:space="preserve">
No DG strategy or ICT policy yet:
https://www.itu.int/en/ITU-D/Projects/ITU-EC-ACP/ICB4PAC/Documents/FINAL%20DOCUMENTS/national_ICT_policy.pdf</t>
        </r>
      </text>
    </comment>
    <comment ref="BC115" authorId="0" shapeId="0" xr:uid="{E1318317-8B00-4A8F-AD63-1F049D1B61B3}">
      <text>
        <r>
          <rPr>
            <b/>
            <sz val="9"/>
            <color indexed="81"/>
            <rFont val="Tahoma"/>
            <family val="2"/>
          </rPr>
          <t>Cem Dener:</t>
        </r>
        <r>
          <rPr>
            <sz val="9"/>
            <color indexed="81"/>
            <rFont val="Tahoma"/>
            <family val="2"/>
          </rPr>
          <t xml:space="preserve">
RACHAD (Budget Mgmt) + Beit el Mal (Acct)</t>
        </r>
      </text>
    </comment>
    <comment ref="ES115" authorId="0" shapeId="0" xr:uid="{F16876A7-A1D6-4AE4-95A3-6091CA0AF599}">
      <text>
        <r>
          <rPr>
            <b/>
            <sz val="9"/>
            <color indexed="81"/>
            <rFont val="Tahoma"/>
            <family val="2"/>
          </rPr>
          <t>Cem Dener:</t>
        </r>
        <r>
          <rPr>
            <sz val="9"/>
            <color indexed="81"/>
            <rFont val="Tahoma"/>
            <family val="2"/>
          </rPr>
          <t xml:space="preserve">
Initiated in 2019 with AfDB support.</t>
        </r>
      </text>
    </comment>
    <comment ref="EV115" authorId="0" shapeId="0" xr:uid="{B8F854FD-0C7E-4164-9E70-E143661A3E59}">
      <text>
        <r>
          <rPr>
            <b/>
            <sz val="9"/>
            <color indexed="81"/>
            <rFont val="Tahoma"/>
            <family val="2"/>
          </rPr>
          <t>Cem Dener:</t>
        </r>
        <r>
          <rPr>
            <sz val="9"/>
            <color indexed="81"/>
            <rFont val="Tahoma"/>
            <family val="2"/>
          </rPr>
          <t xml:space="preserve">
http://www.economie.gov.mr/economiques/mright/Statistiques/agregat.htm</t>
        </r>
      </text>
    </comment>
    <comment ref="AC116" authorId="7" shapeId="0" xr:uid="{C9F73ECC-C9D3-44A3-B710-ADE9C62EC79C}">
      <text>
        <r>
          <rPr>
            <b/>
            <sz val="9"/>
            <color indexed="81"/>
            <rFont val="Tahoma"/>
            <family val="2"/>
          </rPr>
          <t>Hubert Nii-Aponsah:</t>
        </r>
        <r>
          <rPr>
            <sz val="9"/>
            <color indexed="81"/>
            <rFont val="Tahoma"/>
            <family val="2"/>
          </rPr>
          <t xml:space="preserve">
Egovernance is explicitly stated as targetted towards whole-of-government</t>
        </r>
      </text>
    </comment>
    <comment ref="BK116" authorId="0" shapeId="0" xr:uid="{FF97EF23-35FC-4805-81FA-E50D5859C7EC}">
      <text>
        <r>
          <rPr>
            <b/>
            <sz val="9"/>
            <color indexed="81"/>
            <rFont val="Tahoma"/>
            <family val="2"/>
          </rPr>
          <t>Cem Dener:</t>
        </r>
        <r>
          <rPr>
            <sz val="9"/>
            <color indexed="81"/>
            <rFont val="Tahoma"/>
            <family val="2"/>
          </rPr>
          <t xml:space="preserve">
Previously in 1999: Treasury Accounting System (Oracle Financials)</t>
        </r>
      </text>
    </comment>
    <comment ref="ER116" authorId="0" shapeId="0" xr:uid="{5F3CF0E1-B85A-452A-AD9F-26E6DEBE2531}">
      <text>
        <r>
          <rPr>
            <b/>
            <sz val="9"/>
            <color indexed="81"/>
            <rFont val="Tahoma"/>
            <family val="2"/>
          </rPr>
          <t>Cem Dener:</t>
        </r>
        <r>
          <rPr>
            <sz val="9"/>
            <color indexed="81"/>
            <rFont val="Tahoma"/>
            <family val="2"/>
          </rPr>
          <t xml:space="preserve">
http://budget.mof.govmu.org/budget2020-21/2020_21PSIP.pdf</t>
        </r>
      </text>
    </comment>
    <comment ref="FX116" authorId="0" shapeId="0" xr:uid="{F2989C5B-5FFF-4886-BE41-5A3185E74B81}">
      <text>
        <r>
          <rPr>
            <b/>
            <sz val="9"/>
            <color indexed="81"/>
            <rFont val="Tahoma"/>
            <family val="2"/>
          </rPr>
          <t>Cem Dener:</t>
        </r>
        <r>
          <rPr>
            <sz val="9"/>
            <color indexed="81"/>
            <rFont val="Tahoma"/>
            <family val="2"/>
          </rPr>
          <t xml:space="preserve">
http://civilservice.govmu.org/English/Documents/HRMIS/Data%20Governance%20Framework%20.pdf</t>
        </r>
      </text>
    </comment>
    <comment ref="GB116" authorId="0" shapeId="0" xr:uid="{EFD2F3C6-47EF-438C-ABAA-82348B50F4B0}">
      <text>
        <r>
          <rPr>
            <b/>
            <sz val="9"/>
            <color indexed="81"/>
            <rFont val="Tahoma"/>
            <family val="2"/>
          </rPr>
          <t>Cem Dener:</t>
        </r>
        <r>
          <rPr>
            <sz val="9"/>
            <color indexed="81"/>
            <rFont val="Tahoma"/>
            <family val="2"/>
          </rPr>
          <t xml:space="preserve">
http://www.govmu.org/English/News/Pages/ICT-Mauritius-launches-first-Cloud-Camp.aspx</t>
        </r>
      </text>
    </comment>
    <comment ref="ER117" authorId="0" shapeId="0" xr:uid="{17319F91-E7E2-4ED1-BFEC-43C34AD1E5E1}">
      <text>
        <r>
          <rPr>
            <b/>
            <sz val="9"/>
            <color indexed="81"/>
            <rFont val="Tahoma"/>
            <family val="2"/>
          </rPr>
          <t>Cem Dener:</t>
        </r>
        <r>
          <rPr>
            <sz val="9"/>
            <color indexed="81"/>
            <rFont val="Tahoma"/>
            <family val="2"/>
          </rPr>
          <t xml:space="preserve">
https://www.proyectosmexico.gob.mx/proyectos/
https://www.secciones.hacienda.gob.mx/work/models/sci/cartera_publica/#/busqueda
https://www.transparenciapresupuestaria.gob.mx/es/PTP/Obra_Publica_Abierta</t>
        </r>
      </text>
    </comment>
    <comment ref="FO117" authorId="6" shapeId="0" xr:uid="{663DC758-D306-4235-B5A6-566DC1508E55}">
      <text>
        <r>
          <rPr>
            <b/>
            <sz val="10"/>
            <color rgb="FF000000"/>
            <rFont val="Tahoma"/>
            <family val="2"/>
          </rPr>
          <t>VH-</t>
        </r>
        <r>
          <rPr>
            <sz val="10"/>
            <color rgb="FF000000"/>
            <rFont val="Calibri"/>
            <family val="2"/>
          </rPr>
          <t>In </t>
        </r>
        <r>
          <rPr>
            <b/>
            <sz val="10"/>
            <color rgb="FF000000"/>
            <rFont val="Calibri"/>
            <family val="2"/>
          </rPr>
          <t>Mexico</t>
        </r>
        <r>
          <rPr>
            <sz val="10"/>
            <color rgb="FF000000"/>
            <rFont val="Calibri"/>
            <family val="2"/>
          </rPr>
          <t>, a federal country, the central government developed the Open Mexico Network (</t>
        </r>
        <r>
          <rPr>
            <i/>
            <sz val="10"/>
            <color rgb="FF000000"/>
            <rFont val="Calibri"/>
            <family val="2"/>
          </rPr>
          <t>Red Mexico Abierto, 2015-2017</t>
        </r>
        <r>
          <rPr>
            <sz val="10"/>
            <color rgb="FF000000"/>
            <rFont val="Calibri"/>
            <family val="2"/>
          </rPr>
          <t>) to engage local governments in the central open data policy, and facilitate the publication of open government data produced by local authorities on the central open data portal datos.gob.mx.</t>
        </r>
        <r>
          <rPr>
            <sz val="10"/>
            <color rgb="FF000000"/>
            <rFont val="Tahoma"/>
            <family val="2"/>
          </rPr>
          <t xml:space="preserve">
</t>
        </r>
      </text>
    </comment>
    <comment ref="FP117" authorId="11" shapeId="0" xr:uid="{3CB60AC0-7F1A-4899-9DDF-B1CD2A5E6CA4}">
      <text>
        <r>
          <rPr>
            <b/>
            <sz val="9"/>
            <color indexed="81"/>
            <rFont val="Tahoma"/>
            <family val="2"/>
          </rPr>
          <t>Nikkie Pacheco:</t>
        </r>
        <r>
          <rPr>
            <sz val="9"/>
            <color indexed="81"/>
            <rFont val="Tahoma"/>
            <family val="2"/>
          </rPr>
          <t xml:space="preserve">
More info on the Network: https://www.itu.int/net4/wsis/archive/stocktaking/Project/Details?projectId=1449350984</t>
        </r>
      </text>
    </comment>
    <comment ref="JF117" authorId="0" shapeId="0" xr:uid="{E4E3DC45-1196-4A1B-99FA-23FBBCC74FAB}">
      <text>
        <r>
          <rPr>
            <b/>
            <sz val="9"/>
            <color indexed="81"/>
            <rFont val="Tahoma"/>
            <family val="2"/>
          </rPr>
          <t>Cem Dener:</t>
        </r>
        <r>
          <rPr>
            <sz val="9"/>
            <color indexed="81"/>
            <rFont val="Tahoma"/>
            <family val="2"/>
          </rPr>
          <t xml:space="preserve">
https://knoware.biz/wp-content/uploads/2018/02/industry-4.0-mexico.pdf   </t>
        </r>
      </text>
    </comment>
    <comment ref="JG117" authorId="0" shapeId="0" xr:uid="{4817377E-C770-411A-BC7A-9BAF80B47EFA}">
      <text>
        <r>
          <rPr>
            <b/>
            <sz val="9"/>
            <color indexed="81"/>
            <rFont val="Tahoma"/>
            <family val="2"/>
          </rPr>
          <t>Cem Dener:</t>
        </r>
        <r>
          <rPr>
            <sz val="9"/>
            <color indexed="81"/>
            <rFont val="Tahoma"/>
            <family val="2"/>
          </rPr>
          <t xml:space="preserve">
AI White paper prepared to lay the foundations for AI Strategy in 2018</t>
        </r>
      </text>
    </comment>
    <comment ref="JU117" authorId="7" shapeId="0" xr:uid="{1A6B1D47-6189-4219-90AA-051B123A7E88}">
      <text>
        <r>
          <rPr>
            <b/>
            <sz val="9"/>
            <color indexed="81"/>
            <rFont val="Tahoma"/>
            <family val="2"/>
          </rPr>
          <t>Hubert Nii-Aponsah:</t>
        </r>
        <r>
          <rPr>
            <sz val="9"/>
            <color indexed="81"/>
            <rFont val="Tahoma"/>
            <family val="2"/>
          </rPr>
          <t xml:space="preserve">
There is also the Digital Government unit using GOB.mx. See: https://www.gob.mx/en/what-is-gobmx</t>
        </r>
      </text>
    </comment>
    <comment ref="E118" authorId="0" shapeId="0" xr:uid="{66B87097-6993-4991-98B8-2CEF041209BF}">
      <text>
        <r>
          <rPr>
            <b/>
            <sz val="9"/>
            <color indexed="81"/>
            <rFont val="Tahoma"/>
            <family val="2"/>
          </rPr>
          <t>Cem Dener:</t>
        </r>
        <r>
          <rPr>
            <sz val="9"/>
            <color indexed="81"/>
            <rFont val="Tahoma"/>
            <family val="2"/>
          </rPr>
          <t xml:space="preserve">
Federated States of Micronesia</t>
        </r>
      </text>
    </comment>
    <comment ref="H118" authorId="0" shapeId="0" xr:uid="{89B4A244-B572-4ED0-B241-47BF52C5AAE4}">
      <text>
        <r>
          <rPr>
            <b/>
            <sz val="9"/>
            <color indexed="81"/>
            <rFont val="Tahoma"/>
            <family val="2"/>
          </rPr>
          <t>Cem Dener:</t>
        </r>
        <r>
          <rPr>
            <sz val="9"/>
            <color indexed="81"/>
            <rFont val="Tahoma"/>
            <family val="2"/>
          </rPr>
          <t xml:space="preserve">
2018</t>
        </r>
      </text>
    </comment>
    <comment ref="AC118" authorId="7" shapeId="0" xr:uid="{BD2D0F8D-3628-413F-B7D7-BEF21ACD5DF2}">
      <text>
        <r>
          <rPr>
            <b/>
            <sz val="9"/>
            <color indexed="81"/>
            <rFont val="Tahoma"/>
            <family val="2"/>
          </rPr>
          <t>Hubert Nii-Aponsah:</t>
        </r>
        <r>
          <rPr>
            <sz val="9"/>
            <color indexed="81"/>
            <rFont val="Tahoma"/>
            <family val="2"/>
          </rPr>
          <t xml:space="preserve">
One of the guiding principles is a: "Holistic cordinated approach"</t>
        </r>
      </text>
    </comment>
    <comment ref="BK118" authorId="0" shapeId="0" xr:uid="{7E315320-6083-4E2D-B6A8-3D541ADFD6C2}">
      <text>
        <r>
          <rPr>
            <b/>
            <sz val="9"/>
            <color indexed="81"/>
            <rFont val="Tahoma"/>
            <family val="2"/>
          </rPr>
          <t>Cem Dener:</t>
        </r>
        <r>
          <rPr>
            <sz val="9"/>
            <color indexed="81"/>
            <rFont val="Tahoma"/>
            <family val="2"/>
          </rPr>
          <t xml:space="preserve">
http://www.mra.fm/pdfs/news_StrategicPlan.pdf</t>
        </r>
      </text>
    </comment>
    <comment ref="E119" authorId="0" shapeId="0" xr:uid="{7E91EAEA-DA12-4F81-BA85-98ECE6573E24}">
      <text>
        <r>
          <rPr>
            <b/>
            <sz val="9"/>
            <color indexed="81"/>
            <rFont val="Tahoma"/>
            <family val="2"/>
          </rPr>
          <t>Cem Dener:</t>
        </r>
        <r>
          <rPr>
            <sz val="9"/>
            <color indexed="81"/>
            <rFont val="Tahoma"/>
            <family val="2"/>
          </rPr>
          <t xml:space="preserve">
Republic of Moldova</t>
        </r>
      </text>
    </comment>
    <comment ref="H119" authorId="0" shapeId="0" xr:uid="{50A25F30-BCA3-4D35-BBAE-9400F12DBA2D}">
      <text>
        <r>
          <rPr>
            <b/>
            <sz val="9"/>
            <color indexed="81"/>
            <rFont val="Tahoma"/>
            <family val="2"/>
          </rPr>
          <t>Cem Dener:</t>
        </r>
        <r>
          <rPr>
            <sz val="9"/>
            <color indexed="81"/>
            <rFont val="Tahoma"/>
            <family val="2"/>
          </rPr>
          <t xml:space="preserve">
2018</t>
        </r>
      </text>
    </comment>
    <comment ref="AA119" authorId="0" shapeId="0" xr:uid="{58E46E01-3AE8-4F7B-A3C6-63EF0E45EC7A}">
      <text>
        <r>
          <rPr>
            <b/>
            <sz val="9"/>
            <color indexed="81"/>
            <rFont val="Tahoma"/>
            <family val="2"/>
          </rPr>
          <t>Cem Dener:</t>
        </r>
        <r>
          <rPr>
            <sz val="9"/>
            <color indexed="81"/>
            <rFont val="Tahoma"/>
            <family val="2"/>
          </rPr>
          <t xml:space="preserve">
2011 eTransformation Strategy:
https://www.egov.md/en/resources/guides-and-documents/strategic-program-governance-technological-modernization-e
2013 Digital Moldova:
http://lex.justice.md/md/350246/
2020 draft:
https://mei.gov.md/en/content/digital-moldova-2020/ </t>
        </r>
      </text>
    </comment>
    <comment ref="AB119" authorId="0" shapeId="0" xr:uid="{70B8499F-B914-4CBF-B5AA-4625ECA26340}">
      <text>
        <r>
          <rPr>
            <b/>
            <sz val="9"/>
            <color indexed="81"/>
            <rFont val="Tahoma"/>
            <family val="2"/>
          </rPr>
          <t>Cem Dener:</t>
        </r>
        <r>
          <rPr>
            <sz val="9"/>
            <color indexed="81"/>
            <rFont val="Tahoma"/>
            <family val="2"/>
          </rPr>
          <t xml:space="preserve">
2020 Digital Moldova strategy is in progress. 2011 e-Gov Strategy and 2013 Digital Moldova 2020 are the latest approved documents.
</t>
        </r>
      </text>
    </comment>
    <comment ref="BK119" authorId="0" shapeId="0" xr:uid="{BBCFA2FD-78E5-4D1C-A071-D87E4E96CEBE}">
      <text>
        <r>
          <rPr>
            <b/>
            <sz val="9"/>
            <color indexed="81"/>
            <rFont val="Tahoma"/>
            <family val="2"/>
          </rPr>
          <t>Cem Dener:</t>
        </r>
        <r>
          <rPr>
            <sz val="9"/>
            <color indexed="81"/>
            <rFont val="Tahoma"/>
            <family val="2"/>
          </rPr>
          <t xml:space="preserve">
Dec 2013 &gt; Only Budget Module was operationally accepted. Busget Execution module was not delivered.
MoF is using a legacy system (LDSW) for budget exec and reporting.</t>
        </r>
      </text>
    </comment>
    <comment ref="CY119" authorId="0" shapeId="0" xr:uid="{41D64870-9471-4932-82B5-2F646A43F458}">
      <text>
        <r>
          <rPr>
            <b/>
            <sz val="9"/>
            <color indexed="81"/>
            <rFont val="Tahoma"/>
            <family val="2"/>
          </rPr>
          <t>Cem Dener:</t>
        </r>
        <r>
          <rPr>
            <sz val="9"/>
            <color indexed="81"/>
            <rFont val="Tahoma"/>
            <family val="2"/>
          </rPr>
          <t xml:space="preserve">
Authentication and access control:
https://mpass.gov.md/login?lang=en</t>
        </r>
      </text>
    </comment>
    <comment ref="FO119" authorId="11" shapeId="0" xr:uid="{ED9368E8-AD45-44C2-8E26-A06A5C09342E}">
      <text>
        <r>
          <rPr>
            <b/>
            <sz val="9"/>
            <color indexed="81"/>
            <rFont val="Tahoma"/>
            <family val="2"/>
          </rPr>
          <t>Nikkie Pacheco:</t>
        </r>
        <r>
          <rPr>
            <sz val="9"/>
            <color indexed="81"/>
            <rFont val="Tahoma"/>
            <family val="2"/>
          </rPr>
          <t xml:space="preserve">
1. "Objectives: 4. Ensuring information security" from https://www.devex.com/organizations/e-governance-agency-age-moldova-128398
2. "In this context, the e-Governance Agency supports every year this European initiative to raise the level of information and public awareness of information security" from https://www.egov.md/en/communication/news/cyber-security-ongoing-concern-e-governance-agency-creation-and-management-e</t>
        </r>
      </text>
    </comment>
    <comment ref="GN119" authorId="0" shapeId="0" xr:uid="{BD0CA0C7-220C-400D-812A-E894968EA9CC}">
      <text>
        <r>
          <rPr>
            <b/>
            <sz val="9"/>
            <color indexed="81"/>
            <rFont val="Tahoma"/>
            <family val="2"/>
          </rPr>
          <t>Cem Dener:</t>
        </r>
        <r>
          <rPr>
            <sz val="9"/>
            <color indexed="81"/>
            <rFont val="Tahoma"/>
            <family val="2"/>
          </rPr>
          <t xml:space="preserve">
https://mei.gov.md/en/content/cyber-security</t>
        </r>
      </text>
    </comment>
    <comment ref="GP119" authorId="0" shapeId="0" xr:uid="{0F403727-24B1-4370-8551-D70D01C8C707}">
      <text>
        <r>
          <rPr>
            <b/>
            <sz val="9"/>
            <color indexed="81"/>
            <rFont val="Tahoma"/>
            <family val="2"/>
          </rPr>
          <t>Cem Dener:</t>
        </r>
        <r>
          <rPr>
            <sz val="9"/>
            <color indexed="81"/>
            <rFont val="Tahoma"/>
            <family val="2"/>
          </rPr>
          <t xml:space="preserve">
https://gov.md/en/content/moldovas-national-participation-council-become-platform-balance-between-citizens-public</t>
        </r>
      </text>
    </comment>
    <comment ref="I120" authorId="0" shapeId="0" xr:uid="{CA3BC149-CC4E-4607-A211-A8BCDAA5D524}">
      <text>
        <r>
          <rPr>
            <b/>
            <sz val="9"/>
            <color indexed="81"/>
            <rFont val="Tahoma"/>
            <family val="2"/>
          </rPr>
          <t>Cem Dener:</t>
        </r>
        <r>
          <rPr>
            <sz val="9"/>
            <color indexed="81"/>
            <rFont val="Tahoma"/>
            <family val="2"/>
          </rPr>
          <t xml:space="preserve">
GDP 2018</t>
        </r>
      </text>
    </comment>
    <comment ref="AA120" authorId="0" shapeId="0" xr:uid="{97A8F61C-3550-4CE1-84DD-63BF27BF6E2B}">
      <text>
        <r>
          <rPr>
            <b/>
            <sz val="9"/>
            <color indexed="81"/>
            <rFont val="Tahoma"/>
            <family val="2"/>
          </rPr>
          <t>Cem Dener:</t>
        </r>
        <r>
          <rPr>
            <sz val="9"/>
            <color indexed="81"/>
            <rFont val="Tahoma"/>
            <family val="2"/>
          </rPr>
          <t xml:space="preserve">
https://en.gouv.mc/Policy-Practice/A-Modern-State/The-Extended-Monaco-digital-programme</t>
        </r>
      </text>
    </comment>
    <comment ref="FC120" authorId="0" shapeId="0" xr:uid="{49F0B036-42EC-46E6-9C89-143C1DD0A15B}">
      <text>
        <r>
          <rPr>
            <b/>
            <sz val="9"/>
            <color indexed="81"/>
            <rFont val="Tahoma"/>
            <family val="2"/>
          </rPr>
          <t>Cem Dener:</t>
        </r>
        <r>
          <rPr>
            <sz val="9"/>
            <color indexed="81"/>
            <rFont val="Tahoma"/>
            <family val="2"/>
          </rPr>
          <t xml:space="preserve">
Andorra, Monaco, San Marino and the Vatican City have adopted the euro as their national currency, and may issue their own euro coins within certain limits. However, as they are not EU Member States, they are not part of the euro area.</t>
        </r>
      </text>
    </comment>
    <comment ref="BK121" authorId="0" shapeId="0" xr:uid="{3A11FC68-9FEB-4890-A703-DAB383FBC2D3}">
      <text>
        <r>
          <rPr>
            <b/>
            <sz val="9"/>
            <color indexed="81"/>
            <rFont val="Tahoma"/>
            <family val="2"/>
          </rPr>
          <t>Cem Dener:</t>
        </r>
        <r>
          <rPr>
            <sz val="9"/>
            <color indexed="81"/>
            <rFont val="Tahoma"/>
            <family val="2"/>
          </rPr>
          <t xml:space="preserve">
Implemented in 6 years, incl procurement phase.
Additional $1.6m provided from ECTAS for GFMIS deployment in all gov entities
Oracle DB; GFMIS (T) operational since 2005
Budget Info System (BIS): Delay in ASW development since 2009. Became operational in 2014.</t>
        </r>
      </text>
    </comment>
    <comment ref="ES121" authorId="0" shapeId="0" xr:uid="{076645D8-0A29-404A-B4AF-468A0A832D32}">
      <text>
        <r>
          <rPr>
            <b/>
            <sz val="9"/>
            <color indexed="81"/>
            <rFont val="Tahoma"/>
            <family val="2"/>
          </rPr>
          <t>Cem Dener:</t>
        </r>
        <r>
          <rPr>
            <sz val="9"/>
            <color indexed="81"/>
            <rFont val="Tahoma"/>
            <family val="2"/>
          </rPr>
          <t xml:space="preserve">
Development of PIMIS was initiaited in 2018 with ADB funding.</t>
        </r>
      </text>
    </comment>
    <comment ref="ES123" authorId="0" shapeId="0" xr:uid="{3C2BAE7D-EB07-4A57-B943-5E48170E23A3}">
      <text>
        <r>
          <rPr>
            <b/>
            <sz val="9"/>
            <color indexed="81"/>
            <rFont val="Tahoma"/>
            <family val="2"/>
          </rPr>
          <t>Cem Dener:</t>
        </r>
        <r>
          <rPr>
            <sz val="9"/>
            <color indexed="81"/>
            <rFont val="Tahoma"/>
            <family val="2"/>
          </rPr>
          <t xml:space="preserve">
Initiated in 2019. Project database is expected to be ready in 2020.</t>
        </r>
      </text>
    </comment>
    <comment ref="BK124" authorId="0" shapeId="0" xr:uid="{4B2C390C-BC50-4AC8-B9A2-BDE7F577DD22}">
      <text>
        <r>
          <rPr>
            <b/>
            <sz val="9"/>
            <color rgb="FF000000"/>
            <rFont val="Tahoma"/>
            <family val="2"/>
          </rPr>
          <t>Cem Dener:</t>
        </r>
        <r>
          <rPr>
            <sz val="9"/>
            <color rgb="FF000000"/>
            <rFont val="Tahoma"/>
            <family val="2"/>
          </rPr>
          <t xml:space="preserve">
</t>
        </r>
        <r>
          <rPr>
            <sz val="9"/>
            <color rgb="FF000000"/>
            <rFont val="Tahoma"/>
            <family val="2"/>
          </rPr>
          <t>http://www.mapsec.com/images/rapporter/SISTAFE%20QAG%207th%20Report%20-%20final.pdf</t>
        </r>
      </text>
    </comment>
    <comment ref="BK125" authorId="0" shapeId="0" xr:uid="{7E7A89F4-EF94-4000-A901-F53016FB1BEC}">
      <text>
        <r>
          <rPr>
            <b/>
            <sz val="9"/>
            <color indexed="81"/>
            <rFont val="Tahoma"/>
            <family val="2"/>
          </rPr>
          <t>Cem Dener:</t>
        </r>
        <r>
          <rPr>
            <sz val="9"/>
            <color indexed="81"/>
            <rFont val="Tahoma"/>
            <family val="2"/>
          </rPr>
          <t xml:space="preserve">
http://www.publicfinanceinternational.org/news/2014/04/55m-for-pfm-upgrade-in-myanmar/</t>
        </r>
      </text>
    </comment>
    <comment ref="AC126" authorId="7" shapeId="0" xr:uid="{6E2E0590-1E2D-4BEA-BDB1-782E6C3960BF}">
      <text>
        <r>
          <rPr>
            <b/>
            <sz val="9"/>
            <color indexed="81"/>
            <rFont val="Tahoma"/>
            <family val="2"/>
          </rPr>
          <t>Hubert Nii-Aponsah:</t>
        </r>
        <r>
          <rPr>
            <sz val="9"/>
            <color indexed="81"/>
            <rFont val="Tahoma"/>
            <family val="2"/>
          </rPr>
          <t xml:space="preserve">
"A whole-of-Government approach to e-government requires standards, norms and guidelines to be followed for all activities"</t>
        </r>
      </text>
    </comment>
    <comment ref="BK127" authorId="0" shapeId="0" xr:uid="{38EBE06E-5D51-4E79-8937-801E3D9A0B23}">
      <text>
        <r>
          <rPr>
            <b/>
            <sz val="9"/>
            <color rgb="FF000000"/>
            <rFont val="Tahoma"/>
            <family val="2"/>
          </rPr>
          <t>Cem Dener:</t>
        </r>
        <r>
          <rPr>
            <sz val="9"/>
            <color rgb="FF000000"/>
            <rFont val="Tahoma"/>
            <family val="2"/>
          </rPr>
          <t xml:space="preserve">
</t>
        </r>
        <r>
          <rPr>
            <sz val="9"/>
            <color rgb="FF000000"/>
            <rFont val="Tahoma"/>
            <family val="2"/>
          </rPr>
          <t>http://www.forumsec.org/resources/uploads/embeds/file/PCCFAF_NauruCaseStudy_Final%20Report.pdf</t>
        </r>
      </text>
    </comment>
    <comment ref="JA127" authorId="7" shapeId="0" xr:uid="{8A9BE366-C1C8-47C7-9DEC-C378F6DAA506}">
      <text>
        <r>
          <rPr>
            <b/>
            <sz val="9"/>
            <color indexed="81"/>
            <rFont val="Tahoma"/>
            <family val="2"/>
          </rPr>
          <t>Hubert Nii-Aponsah:</t>
        </r>
        <r>
          <rPr>
            <sz val="9"/>
            <color indexed="81"/>
            <rFont val="Tahoma"/>
            <family val="2"/>
          </rPr>
          <t xml:space="preserve">
Only a single downloadable excel document</t>
        </r>
      </text>
    </comment>
    <comment ref="GF128" authorId="0" shapeId="0" xr:uid="{F39C2BCE-1CF7-4650-98A2-467147C424BD}">
      <text>
        <r>
          <rPr>
            <b/>
            <sz val="9"/>
            <color indexed="81"/>
            <rFont val="Tahoma"/>
            <family val="2"/>
          </rPr>
          <t>Cem Dener:</t>
        </r>
        <r>
          <rPr>
            <sz val="9"/>
            <color indexed="81"/>
            <rFont val="Tahoma"/>
            <family val="2"/>
          </rPr>
          <t xml:space="preserve">
https://www.mope.gov.np/download/090_Nepal%20GEA%20-%20Main%20Report%20v2.0.pdf.4475808bc7ebb4df54affb67744a1c46  </t>
        </r>
      </text>
    </comment>
    <comment ref="JP128" authorId="7" shapeId="0" xr:uid="{999CFAC4-FAE6-4D95-BEDB-A5CE3ABF85C7}">
      <text>
        <r>
          <rPr>
            <b/>
            <sz val="9"/>
            <color indexed="81"/>
            <rFont val="Tahoma"/>
            <family val="2"/>
          </rPr>
          <t>Hubert Nii-Aponsah:</t>
        </r>
        <r>
          <rPr>
            <sz val="9"/>
            <color indexed="81"/>
            <rFont val="Tahoma"/>
            <family val="2"/>
          </rPr>
          <t xml:space="preserve">
There is also an ongoing training programme available at: https://doit.gov.np/en/spage/smart-city
</t>
        </r>
      </text>
    </comment>
    <comment ref="BK129" authorId="0" shapeId="0" xr:uid="{BE811A4F-B7C6-4213-8753-665FD74E35B8}">
      <text>
        <r>
          <rPr>
            <b/>
            <sz val="9"/>
            <color rgb="FF000000"/>
            <rFont val="Tahoma"/>
            <family val="2"/>
          </rPr>
          <t>Cem Dener:</t>
        </r>
        <r>
          <rPr>
            <sz val="9"/>
            <color rgb="FF000000"/>
            <rFont val="Tahoma"/>
            <family val="2"/>
          </rPr>
          <t xml:space="preserve">
</t>
        </r>
        <r>
          <rPr>
            <sz val="9"/>
            <color rgb="FF000000"/>
            <rFont val="Tahoma"/>
            <family val="2"/>
          </rPr>
          <t>http://www.rijksacademie.nl/files/999%20pdf%20documenten/Rijksacademiereeks/03-bw-Made%20in%20Holland.pdf</t>
        </r>
      </text>
    </comment>
    <comment ref="JJ129" authorId="7" shapeId="0" xr:uid="{B0A58712-4CA4-4974-AAE3-314FDBCFCAB3}">
      <text>
        <r>
          <rPr>
            <b/>
            <sz val="9"/>
            <color indexed="81"/>
            <rFont val="Tahoma"/>
            <family val="2"/>
          </rPr>
          <t>Hubert Nii-Aponsah:</t>
        </r>
        <r>
          <rPr>
            <sz val="9"/>
            <color indexed="81"/>
            <rFont val="Tahoma"/>
            <family val="2"/>
          </rPr>
          <t xml:space="preserve">
The Dutch Digitalisation strategy that focuses on upskillling is available at: https://www.government.nl/documents/reports/2018/06/01/dutch-digitalisation-strategy</t>
        </r>
      </text>
    </comment>
    <comment ref="JV129" authorId="0" shapeId="0" xr:uid="{AFD010A9-B23F-40F4-A9A0-66608C2F5D6C}">
      <text>
        <r>
          <rPr>
            <b/>
            <sz val="9"/>
            <color indexed="81"/>
            <rFont val="Tahoma"/>
            <family val="2"/>
          </rPr>
          <t>Cem Dener:</t>
        </r>
        <r>
          <rPr>
            <sz val="9"/>
            <color indexed="81"/>
            <rFont val="Tahoma"/>
            <family val="2"/>
          </rPr>
          <t xml:space="preserve">
https://ecp.nl/</t>
        </r>
      </text>
    </comment>
    <comment ref="JZ129" authorId="0" shapeId="0" xr:uid="{CB3B0E9F-5B8B-4AEC-A969-9C42B6C5FE00}">
      <text>
        <r>
          <rPr>
            <b/>
            <sz val="9"/>
            <color indexed="81"/>
            <rFont val="Tahoma"/>
            <family val="2"/>
          </rPr>
          <t>Cem Dener:</t>
        </r>
        <r>
          <rPr>
            <sz val="9"/>
            <color indexed="81"/>
            <rFont val="Tahoma"/>
            <family val="2"/>
          </rPr>
          <t xml:space="preserve">
First OSS policy was approved in 2003. Latest OSS policy was published in 2019.</t>
        </r>
      </text>
    </comment>
    <comment ref="BK130" authorId="0" shapeId="0" xr:uid="{23809224-AC6E-4EFB-A6CA-B219228F3A2B}">
      <text>
        <r>
          <rPr>
            <b/>
            <sz val="9"/>
            <color indexed="81"/>
            <rFont val="Tahoma"/>
            <family val="2"/>
          </rPr>
          <t>Cem Dener:</t>
        </r>
        <r>
          <rPr>
            <sz val="9"/>
            <color indexed="81"/>
            <rFont val="Tahoma"/>
            <family val="2"/>
          </rPr>
          <t xml:space="preserve">
http://archive.ict.govt.nz/plone/archive/</t>
        </r>
      </text>
    </comment>
    <comment ref="GB130" authorId="0" shapeId="0" xr:uid="{657B0B64-FBE3-4604-9ABA-D9D3A8177E02}">
      <text>
        <r>
          <rPr>
            <b/>
            <sz val="9"/>
            <color indexed="81"/>
            <rFont val="Tahoma"/>
            <family val="2"/>
          </rPr>
          <t>Cem Dener:</t>
        </r>
        <r>
          <rPr>
            <sz val="9"/>
            <color indexed="81"/>
            <rFont val="Tahoma"/>
            <family val="2"/>
          </rPr>
          <t xml:space="preserve">
https://snapshot.ict.govt.nz/guidance-and-resources/using-cloud-services/develop-and-implement-a-cloud-plan/implementing-the-cloud-plan/index.html</t>
        </r>
      </text>
    </comment>
    <comment ref="GN130" authorId="0" shapeId="0" xr:uid="{7F2E65FA-091E-47E0-921A-650B068B8BB8}">
      <text>
        <r>
          <rPr>
            <b/>
            <sz val="9"/>
            <color indexed="81"/>
            <rFont val="Tahoma"/>
            <family val="2"/>
          </rPr>
          <t>Cem Dener:</t>
        </r>
        <r>
          <rPr>
            <sz val="9"/>
            <color indexed="81"/>
            <rFont val="Tahoma"/>
            <family val="2"/>
          </rPr>
          <t xml:space="preserve">
https://www.ncsc.govt.nz/</t>
        </r>
      </text>
    </comment>
    <comment ref="BG131" authorId="0" shapeId="0" xr:uid="{14DF28ED-58A8-43D1-AF9A-AE9A3D93D63F}">
      <text>
        <r>
          <rPr>
            <b/>
            <sz val="9"/>
            <color indexed="81"/>
            <rFont val="Tahoma"/>
            <family val="2"/>
          </rPr>
          <t>Cem Dener:</t>
        </r>
        <r>
          <rPr>
            <sz val="9"/>
            <color indexed="81"/>
            <rFont val="Tahoma"/>
            <family val="2"/>
          </rPr>
          <t xml:space="preserve">
New system is expected to be operational in 2016</t>
        </r>
      </text>
    </comment>
    <comment ref="BK131" authorId="0" shapeId="0" xr:uid="{EE639D11-C3F3-4CAA-8B51-A930282FF897}">
      <text>
        <r>
          <rPr>
            <b/>
            <sz val="9"/>
            <color indexed="81"/>
            <rFont val="Tahoma"/>
            <family val="2"/>
          </rPr>
          <t>Cem Dener:</t>
        </r>
        <r>
          <rPr>
            <sz val="9"/>
            <color indexed="81"/>
            <rFont val="Tahoma"/>
            <family val="2"/>
          </rPr>
          <t xml:space="preserve">
LDSW &gt; Oracle
Not a web-based solution yet. In 2009, IMF+WB assessment recommended a new web-based system.
In 2014, MoF signed a contract with Free Balance</t>
        </r>
      </text>
    </comment>
    <comment ref="BG132" authorId="0" shapeId="0" xr:uid="{3B5438D1-B804-460C-9FFD-9F8B936113DF}">
      <text>
        <r>
          <rPr>
            <b/>
            <sz val="9"/>
            <color indexed="81"/>
            <rFont val="Tahoma"/>
            <family val="2"/>
          </rPr>
          <t>Cem Dener:</t>
        </r>
        <r>
          <rPr>
            <sz val="9"/>
            <color indexed="81"/>
            <rFont val="Tahoma"/>
            <family val="2"/>
          </rPr>
          <t xml:space="preserve">
FMIS initiated in 2000</t>
        </r>
      </text>
    </comment>
    <comment ref="GF134" authorId="0" shapeId="0" xr:uid="{7B149C57-343A-4785-9E8F-EA460A878037}">
      <text>
        <r>
          <rPr>
            <b/>
            <sz val="9"/>
            <color indexed="81"/>
            <rFont val="Tahoma"/>
            <family val="2"/>
          </rPr>
          <t>Cem Dener:</t>
        </r>
        <r>
          <rPr>
            <sz val="9"/>
            <color indexed="81"/>
            <rFont val="Tahoma"/>
            <family val="2"/>
          </rPr>
          <t xml:space="preserve">
https://www.digdir.no/digitalisering-og-samordning/overordnede-arkitekturprinsipper/1065</t>
        </r>
      </text>
    </comment>
    <comment ref="AA135" authorId="0" shapeId="0" xr:uid="{906435C2-9B2B-4435-BCA6-DD8F08EADDC9}">
      <text>
        <r>
          <rPr>
            <b/>
            <sz val="9"/>
            <color indexed="81"/>
            <rFont val="Tahoma"/>
            <family val="2"/>
          </rPr>
          <t>Cem Dener:</t>
        </r>
        <r>
          <rPr>
            <sz val="9"/>
            <color indexed="81"/>
            <rFont val="Tahoma"/>
            <family val="2"/>
          </rPr>
          <t xml:space="preserve">
Presentation including 2003 strategy:
https://www.unescap.org/sites/default/files/6-OMAN_0.pdf</t>
        </r>
      </text>
    </comment>
    <comment ref="AB135" authorId="7" shapeId="0" xr:uid="{6DF038D9-17AF-46BB-8EB8-D3FDFCF6783B}">
      <text>
        <r>
          <rPr>
            <b/>
            <sz val="9"/>
            <color indexed="81"/>
            <rFont val="Tahoma"/>
            <family val="2"/>
          </rPr>
          <t>Hubert Nii-Aponsah:</t>
        </r>
        <r>
          <rPr>
            <sz val="9"/>
            <color indexed="81"/>
            <rFont val="Tahoma"/>
            <family val="2"/>
          </rPr>
          <t xml:space="preserve">
The website shows that there was a strategy adopted in 2003 but does not provide a downloadable copy.</t>
        </r>
      </text>
    </comment>
    <comment ref="BK135" authorId="0" shapeId="0" xr:uid="{6668AE4B-A0EC-4CCA-B95E-DFDAEA8DAA9E}">
      <text>
        <r>
          <rPr>
            <b/>
            <sz val="9"/>
            <color indexed="81"/>
            <rFont val="Tahoma"/>
            <family val="2"/>
          </rPr>
          <t>Cem Dener:</t>
        </r>
        <r>
          <rPr>
            <sz val="9"/>
            <color indexed="81"/>
            <rFont val="Tahoma"/>
            <family val="2"/>
          </rPr>
          <t xml:space="preserve">
MoF is in the process of implementing GFMIS which is expected to be operational in 2016. However, selection of GFMIS supplier failed (FB proposal) and there is another procurement to be initiated.</t>
        </r>
      </text>
    </comment>
    <comment ref="EQ135" authorId="0" shapeId="0" xr:uid="{C96C5A3C-2E0E-46BD-9D69-AA96865E4892}">
      <text>
        <r>
          <rPr>
            <b/>
            <sz val="9"/>
            <color indexed="81"/>
            <rFont val="Tahoma"/>
            <family val="2"/>
          </rPr>
          <t>Cem Dener:</t>
        </r>
        <r>
          <rPr>
            <sz val="9"/>
            <color indexed="81"/>
            <rFont val="Tahoma"/>
            <family val="2"/>
          </rPr>
          <t xml:space="preserve">
SAP BI portal</t>
        </r>
      </text>
    </comment>
    <comment ref="JB135" authorId="0" shapeId="0" xr:uid="{7A94D7D3-CB00-44B4-9B6A-ADB6697DA600}">
      <text>
        <r>
          <rPr>
            <b/>
            <sz val="9"/>
            <color indexed="81"/>
            <rFont val="Tahoma"/>
            <family val="2"/>
          </rPr>
          <t>Cem Dener:</t>
        </r>
        <r>
          <rPr>
            <sz val="9"/>
            <color indexed="81"/>
            <rFont val="Tahoma"/>
            <family val="2"/>
          </rPr>
          <t xml:space="preserve">
https://omanportal.gov.om/wps/portal/index/opendata/</t>
        </r>
      </text>
    </comment>
    <comment ref="JY135" authorId="0" shapeId="0" xr:uid="{F9DE1B66-CBFF-4B24-868F-5952C057488B}">
      <text>
        <r>
          <rPr>
            <b/>
            <sz val="9"/>
            <color indexed="81"/>
            <rFont val="Tahoma"/>
            <family val="2"/>
          </rPr>
          <t>Cem Dener:</t>
        </r>
        <r>
          <rPr>
            <sz val="9"/>
            <color indexed="81"/>
            <rFont val="Tahoma"/>
            <family val="2"/>
          </rPr>
          <t xml:space="preserve">
https://foss.om/</t>
        </r>
      </text>
    </comment>
    <comment ref="AC136" authorId="7" shapeId="0" xr:uid="{13362DED-527C-4F78-92F0-6482ADF89D28}">
      <text>
        <r>
          <rPr>
            <b/>
            <sz val="9"/>
            <color indexed="81"/>
            <rFont val="Tahoma"/>
            <family val="2"/>
          </rPr>
          <t>Hubert Nii-Aponsah:</t>
        </r>
        <r>
          <rPr>
            <sz val="9"/>
            <color indexed="81"/>
            <rFont val="Tahoma"/>
            <family val="2"/>
          </rPr>
          <t xml:space="preserve">
One policy objective is: "Holistic Digital strategy"</t>
        </r>
      </text>
    </comment>
    <comment ref="HI136" authorId="0" shapeId="0" xr:uid="{3A107F5E-3A36-4EC5-BD1A-D0B0B1F85443}">
      <text>
        <r>
          <rPr>
            <b/>
            <sz val="9"/>
            <color indexed="81"/>
            <rFont val="Tahoma"/>
            <family val="2"/>
          </rPr>
          <t>Cem Dener:</t>
        </r>
        <r>
          <rPr>
            <sz val="9"/>
            <color indexed="81"/>
            <rFont val="Tahoma"/>
            <family val="2"/>
          </rPr>
          <t xml:space="preserve">
Not established yet</t>
        </r>
      </text>
    </comment>
    <comment ref="HJ136" authorId="0" shapeId="0" xr:uid="{7AC39FF6-DF10-4DE3-BB5E-ED9E5A3BD533}">
      <text>
        <r>
          <rPr>
            <b/>
            <sz val="9"/>
            <color indexed="81"/>
            <rFont val="Tahoma"/>
            <family val="2"/>
          </rPr>
          <t>Cem Dener:</t>
        </r>
        <r>
          <rPr>
            <sz val="9"/>
            <color indexed="81"/>
            <rFont val="Tahoma"/>
            <family val="2"/>
          </rPr>
          <t xml:space="preserve">
https://www.huntonprivacyblog.com/wp-content/uploads/sites/28/2020/05/Personal-Data-Protection-Bill-2020-Updated1.pdf</t>
        </r>
      </text>
    </comment>
    <comment ref="IY136" authorId="0" shapeId="0" xr:uid="{7847599D-B158-41A5-99E5-3A5923393CAE}">
      <text>
        <r>
          <rPr>
            <b/>
            <sz val="9"/>
            <color indexed="81"/>
            <rFont val="Tahoma"/>
            <family val="2"/>
          </rPr>
          <t>Cem Dener:</t>
        </r>
        <r>
          <rPr>
            <sz val="9"/>
            <color indexed="81"/>
            <rFont val="Tahoma"/>
            <family val="2"/>
          </rPr>
          <t xml:space="preserve">
Inactive in OGP</t>
        </r>
      </text>
    </comment>
    <comment ref="H137" authorId="0" shapeId="0" xr:uid="{A03293B6-50C2-4A0B-869D-23DE5900EDB9}">
      <text>
        <r>
          <rPr>
            <b/>
            <sz val="9"/>
            <color indexed="81"/>
            <rFont val="Tahoma"/>
            <family val="2"/>
          </rPr>
          <t>Cem Dener:</t>
        </r>
        <r>
          <rPr>
            <sz val="9"/>
            <color indexed="81"/>
            <rFont val="Tahoma"/>
            <family val="2"/>
          </rPr>
          <t xml:space="preserve">
2018
</t>
        </r>
      </text>
    </comment>
    <comment ref="BG138" authorId="0" shapeId="0" xr:uid="{447CA238-7C9A-4BED-A1EA-D09ECED3F105}">
      <text>
        <r>
          <rPr>
            <b/>
            <sz val="9"/>
            <color indexed="81"/>
            <rFont val="Tahoma"/>
            <family val="2"/>
          </rPr>
          <t>Cem Dener:</t>
        </r>
        <r>
          <rPr>
            <sz val="9"/>
            <color indexed="81"/>
            <rFont val="Tahoma"/>
            <family val="2"/>
          </rPr>
          <t xml:space="preserve">
New system (SAP) is expected to be operational in 2021</t>
        </r>
      </text>
    </comment>
    <comment ref="BK138" authorId="0" shapeId="0" xr:uid="{1ADF39F5-98D7-4F3C-8DFF-BC523CA7E586}">
      <text>
        <r>
          <rPr>
            <b/>
            <sz val="9"/>
            <color indexed="81"/>
            <rFont val="Tahoma"/>
            <family val="2"/>
          </rPr>
          <t>Cem Dener:</t>
        </r>
        <r>
          <rPr>
            <sz val="9"/>
            <color indexed="81"/>
            <rFont val="Tahoma"/>
            <family val="2"/>
          </rPr>
          <t xml:space="preserve">
WB project funded the development of ISTMO. Not fully operational yet.</t>
        </r>
      </text>
    </comment>
    <comment ref="ER138" authorId="0" shapeId="0" xr:uid="{EDCA040C-070C-449A-9C72-BF0B78598F9D}">
      <text>
        <r>
          <rPr>
            <b/>
            <sz val="9"/>
            <color indexed="81"/>
            <rFont val="Tahoma"/>
            <family val="2"/>
          </rPr>
          <t>Cem Dener:</t>
        </r>
        <r>
          <rPr>
            <sz val="9"/>
            <color indexed="81"/>
            <rFont val="Tahoma"/>
            <family val="2"/>
          </rPr>
          <t xml:space="preserve">
http://siproy.mef.gob.pa/pro/Utilidades/Documentos/Manual%20de%20usuario.pdf</t>
        </r>
      </text>
    </comment>
    <comment ref="BC139" authorId="0" shapeId="0" xr:uid="{0EC7FD2D-DEA5-4482-B6B9-8B609828C8DA}">
      <text>
        <r>
          <rPr>
            <b/>
            <sz val="9"/>
            <color rgb="FF000000"/>
            <rFont val="Tahoma"/>
            <family val="2"/>
          </rPr>
          <t>Cem Dener:</t>
        </r>
        <r>
          <rPr>
            <sz val="9"/>
            <color rgb="FF000000"/>
            <rFont val="Tahoma"/>
            <family val="2"/>
          </rPr>
          <t xml:space="preserve">
</t>
        </r>
        <r>
          <rPr>
            <sz val="9"/>
            <color rgb="FF000000"/>
            <rFont val="Tahoma"/>
            <family val="2"/>
          </rPr>
          <t>PGAS is being replaced by IFMS</t>
        </r>
      </text>
    </comment>
    <comment ref="BK139" authorId="0" shapeId="0" xr:uid="{2684FFC3-E3BA-417F-808C-97742AFF3BFC}">
      <text>
        <r>
          <rPr>
            <b/>
            <sz val="9"/>
            <color indexed="81"/>
            <rFont val="Tahoma"/>
            <family val="2"/>
          </rPr>
          <t>Cem Dener:</t>
        </r>
        <r>
          <rPr>
            <sz val="9"/>
            <color indexed="81"/>
            <rFont val="Tahoma"/>
            <family val="2"/>
          </rPr>
          <t xml:space="preserve">
http://pifma.pftac.org/filemanager/files/Docs/2008_Minutes2.pdf</t>
        </r>
      </text>
    </comment>
    <comment ref="BK140" authorId="0" shapeId="0" xr:uid="{AC0C3A4B-B68E-452D-BD9D-B2BF94B1FC0C}">
      <text>
        <r>
          <rPr>
            <b/>
            <sz val="9"/>
            <color indexed="81"/>
            <rFont val="Tahoma"/>
            <family val="2"/>
          </rPr>
          <t>Cem Dener:</t>
        </r>
        <r>
          <rPr>
            <sz val="9"/>
            <color indexed="81"/>
            <rFont val="Tahoma"/>
            <family val="2"/>
          </rPr>
          <t xml:space="preserve">
Contractual issues with Casal/INDRA in 2009.
http://pdf.usaid.gov/pdf_docs/PDACQ482.pdf</t>
        </r>
      </text>
    </comment>
    <comment ref="ER140" authorId="0" shapeId="0" xr:uid="{ECC8B30F-6969-4DD2-B8D2-4975F0A60658}">
      <text>
        <r>
          <rPr>
            <b/>
            <sz val="9"/>
            <color indexed="81"/>
            <rFont val="Tahoma"/>
            <family val="2"/>
          </rPr>
          <t>Cem Dener:</t>
        </r>
        <r>
          <rPr>
            <sz val="9"/>
            <color indexed="81"/>
            <rFont val="Tahoma"/>
            <family val="2"/>
          </rPr>
          <t xml:space="preserve">
http://bancosnip.hacienda.gov.py/Snip_Web/portal/portalBancoProyecto.jsf</t>
        </r>
      </text>
    </comment>
    <comment ref="HI140" authorId="6" shapeId="0" xr:uid="{964EB020-97EF-4FEA-AB37-EFF0EB8A863C}">
      <text>
        <r>
          <rPr>
            <b/>
            <sz val="10"/>
            <color rgb="FF000000"/>
            <rFont val="Tahoma"/>
            <family val="2"/>
          </rPr>
          <t>VH-</t>
        </r>
        <r>
          <rPr>
            <sz val="10"/>
            <color rgb="FF000000"/>
            <rFont val="Calibri"/>
            <family val="2"/>
          </rPr>
          <t>Furthermore, it appoints the </t>
        </r>
        <r>
          <rPr>
            <u/>
            <sz val="10"/>
            <color rgb="FF000000"/>
            <rFont val="Calibri"/>
            <family val="2"/>
          </rPr>
          <t>Consumer Protection Secretariat</t>
        </r>
        <r>
          <rPr>
            <sz val="10"/>
            <color rgb="FF000000"/>
            <rFont val="Calibri"/>
            <family val="2"/>
          </rPr>
          <t> as the supervisory authority for every other type of entity that processes personal data information.</t>
        </r>
        <r>
          <rPr>
            <sz val="10"/>
            <color rgb="FF000000"/>
            <rFont val="Tahoma"/>
            <family val="2"/>
          </rPr>
          <t xml:space="preserve">
</t>
        </r>
      </text>
    </comment>
    <comment ref="IZ140" authorId="0" shapeId="0" xr:uid="{EAE48C35-A6BA-4E08-B6C4-3180D4D5FB6F}">
      <text>
        <r>
          <rPr>
            <b/>
            <sz val="9"/>
            <color indexed="81"/>
            <rFont val="Tahoma"/>
            <family val="2"/>
          </rPr>
          <t>Cem Dener:</t>
        </r>
        <r>
          <rPr>
            <sz val="9"/>
            <color indexed="81"/>
            <rFont val="Tahoma"/>
            <family val="2"/>
          </rPr>
          <t xml:space="preserve">
https://www.opengovpartnership.org/members/paraguay/</t>
        </r>
      </text>
    </comment>
    <comment ref="AA141" authorId="0" shapeId="0" xr:uid="{205C57AD-CA14-4697-B0FB-18D7D45D642C}">
      <text>
        <r>
          <rPr>
            <b/>
            <sz val="9"/>
            <color indexed="81"/>
            <rFont val="Tahoma"/>
            <family val="2"/>
          </rPr>
          <t>Cem Dener:</t>
        </r>
        <r>
          <rPr>
            <sz val="9"/>
            <color indexed="81"/>
            <rFont val="Tahoma"/>
            <family val="2"/>
          </rPr>
          <t xml:space="preserve">
DG regulations
https://www.gob.pe/institucion/pcm/colecciones/147-normativa-sobre-gobierno-digital</t>
        </r>
      </text>
    </comment>
    <comment ref="BK141" authorId="0" shapeId="0" xr:uid="{B3FBC128-4988-410D-AF2C-D353A66D481F}">
      <text>
        <r>
          <rPr>
            <b/>
            <sz val="9"/>
            <color indexed="81"/>
            <rFont val="Tahoma"/>
            <family val="2"/>
          </rPr>
          <t>Cem Dener:</t>
        </r>
        <r>
          <rPr>
            <sz val="9"/>
            <color indexed="81"/>
            <rFont val="Tahoma"/>
            <family val="2"/>
          </rPr>
          <t xml:space="preserve">
SIAF II is expected to be operational in 2015</t>
        </r>
      </text>
    </comment>
    <comment ref="ER141" authorId="0" shapeId="0" xr:uid="{11DC7263-B6EF-463E-85F5-5F0A6A51BE02}">
      <text>
        <r>
          <rPr>
            <b/>
            <sz val="9"/>
            <color indexed="81"/>
            <rFont val="Tahoma"/>
            <family val="2"/>
          </rPr>
          <t>Cem Dener:</t>
        </r>
        <r>
          <rPr>
            <sz val="9"/>
            <color indexed="81"/>
            <rFont val="Tahoma"/>
            <family val="2"/>
          </rPr>
          <t xml:space="preserve">
https://ofi5.mef.gob.pe/invierte#!/login
https://apps4.mineco.gob.pe/sispipapp/
https://ofi5.mef.gob.pe/brechas/
</t>
        </r>
      </text>
    </comment>
    <comment ref="JY141" authorId="0" shapeId="0" xr:uid="{BA6B7396-0187-4D86-AE98-5F4543C41C6C}">
      <text>
        <r>
          <rPr>
            <b/>
            <sz val="9"/>
            <color indexed="81"/>
            <rFont val="Tahoma"/>
            <family val="2"/>
          </rPr>
          <t>Cem Dener:</t>
        </r>
        <r>
          <rPr>
            <sz val="9"/>
            <color indexed="81"/>
            <rFont val="Tahoma"/>
            <family val="2"/>
          </rPr>
          <t xml:space="preserve">
https://www.peru.gob.pe/normas/docs/SGD_Directiva_compartir_SPP.pdf
https://busquedas.elperuano.pe/normaslegales/decreto-supremo-que-crea-el-portal-de-software-publico-perua-decreto-supremo-n-051-2018-pcm-1647865-2/</t>
        </r>
      </text>
    </comment>
    <comment ref="JZ141" authorId="0" shapeId="0" xr:uid="{5563BB9D-2311-4852-8FF5-804114B3AA04}">
      <text>
        <r>
          <rPr>
            <b/>
            <sz val="9"/>
            <color indexed="81"/>
            <rFont val="Tahoma"/>
            <family val="2"/>
          </rPr>
          <t>Cem Dener:</t>
        </r>
        <r>
          <rPr>
            <sz val="9"/>
            <color indexed="81"/>
            <rFont val="Tahoma"/>
            <family val="2"/>
          </rPr>
          <t xml:space="preserve">
First OSS pollicy was approved in 2005. Lates policy and OSS portal directive in 2018 and 2019.</t>
        </r>
      </text>
    </comment>
    <comment ref="BG142" authorId="0" shapeId="0" xr:uid="{53A615C4-CC60-4E59-91F7-2C3037DA818F}">
      <text>
        <r>
          <rPr>
            <b/>
            <sz val="9"/>
            <color rgb="FF000000"/>
            <rFont val="Tahoma"/>
            <family val="2"/>
          </rPr>
          <t>Cem Dener:</t>
        </r>
        <r>
          <rPr>
            <sz val="9"/>
            <color rgb="FF000000"/>
            <rFont val="Tahoma"/>
            <family val="2"/>
          </rPr>
          <t xml:space="preserve">
</t>
        </r>
        <r>
          <rPr>
            <sz val="9"/>
            <color rgb="FF000000"/>
            <rFont val="Tahoma"/>
            <family val="2"/>
          </rPr>
          <t>New system is expected to be operational in 2017</t>
        </r>
      </text>
    </comment>
    <comment ref="BK142" authorId="0" shapeId="0" xr:uid="{4DBFBB16-1676-433B-AEDF-7207315E83ED}">
      <text>
        <r>
          <rPr>
            <b/>
            <sz val="9"/>
            <color rgb="FF000000"/>
            <rFont val="Tahoma"/>
            <family val="2"/>
          </rPr>
          <t>Cem Dener:</t>
        </r>
        <r>
          <rPr>
            <sz val="9"/>
            <color rgb="FF000000"/>
            <rFont val="Tahoma"/>
            <family val="2"/>
          </rPr>
          <t xml:space="preserve">
</t>
        </r>
        <r>
          <rPr>
            <sz val="9"/>
            <color rgb="FF000000"/>
            <rFont val="Tahoma"/>
            <family val="2"/>
          </rPr>
          <t xml:space="preserve">Currently fragmented LDSW solutions.
</t>
        </r>
        <r>
          <rPr>
            <sz val="9"/>
            <color rgb="FF000000"/>
            <rFont val="Tahoma"/>
            <family val="2"/>
          </rPr>
          <t>New BTMS is expected to be based on FreeBalance.</t>
        </r>
      </text>
    </comment>
    <comment ref="JY142" authorId="0" shapeId="0" xr:uid="{A9FCA9BB-6B48-4F3A-A11C-F072F9E4153A}">
      <text>
        <r>
          <rPr>
            <b/>
            <sz val="9"/>
            <color indexed="81"/>
            <rFont val="Tahoma"/>
            <family val="2"/>
          </rPr>
          <t>Cem Dener:</t>
        </r>
        <r>
          <rPr>
            <sz val="9"/>
            <color indexed="81"/>
            <rFont val="Tahoma"/>
            <family val="2"/>
          </rPr>
          <t xml:space="preserve">
https://www.gov.ph/web/national-government-portal-project/government-solutions-center1</t>
        </r>
      </text>
    </comment>
    <comment ref="GN143" authorId="0" shapeId="0" xr:uid="{4F0E77B8-19B2-46C5-8809-8590DF7E00B0}">
      <text>
        <r>
          <rPr>
            <b/>
            <sz val="9"/>
            <color indexed="81"/>
            <rFont val="Tahoma"/>
            <family val="2"/>
          </rPr>
          <t>Cem Dener:</t>
        </r>
        <r>
          <rPr>
            <sz val="9"/>
            <color indexed="81"/>
            <rFont val="Tahoma"/>
            <family val="2"/>
          </rPr>
          <t xml:space="preserve">
https://csirt.gov.pl/</t>
        </r>
      </text>
    </comment>
    <comment ref="JV144" authorId="0" shapeId="0" xr:uid="{6BF88558-839C-40C0-B499-EA8892D9514F}">
      <text>
        <r>
          <rPr>
            <b/>
            <sz val="9"/>
            <color indexed="81"/>
            <rFont val="Tahoma"/>
            <family val="2"/>
          </rPr>
          <t>Cem Dener:</t>
        </r>
        <r>
          <rPr>
            <sz val="9"/>
            <color indexed="81"/>
            <rFont val="Tahoma"/>
            <family val="2"/>
          </rPr>
          <t xml:space="preserve">
https://www.tic.gov.pt/pt/web/tic/acerca-deste-sitio</t>
        </r>
      </text>
    </comment>
    <comment ref="JZ144" authorId="0" shapeId="0" xr:uid="{551F0ED3-7A36-420C-BD36-78473ADB21EB}">
      <text>
        <r>
          <rPr>
            <b/>
            <sz val="9"/>
            <color indexed="81"/>
            <rFont val="Tahoma"/>
            <family val="2"/>
          </rPr>
          <t>Cem Dener:</t>
        </r>
        <r>
          <rPr>
            <sz val="9"/>
            <color indexed="81"/>
            <rFont val="Tahoma"/>
            <family val="2"/>
          </rPr>
          <t xml:space="preserve">
First OSS policy was approved in 2002 (advisory). Latest policy action was approved in 2017.</t>
        </r>
      </text>
    </comment>
    <comment ref="BG145" authorId="0" shapeId="0" xr:uid="{F713D6E3-A53B-4F4E-9D74-8BD3A4CBE5B9}">
      <text>
        <r>
          <rPr>
            <b/>
            <sz val="9"/>
            <color indexed="81"/>
            <rFont val="Tahoma"/>
            <family val="2"/>
          </rPr>
          <t>Cem Dener:</t>
        </r>
        <r>
          <rPr>
            <sz val="9"/>
            <color indexed="81"/>
            <rFont val="Tahoma"/>
            <family val="2"/>
          </rPr>
          <t xml:space="preserve">
New system is expected to be operational in 2016</t>
        </r>
      </text>
    </comment>
    <comment ref="BK145" authorId="0" shapeId="0" xr:uid="{279F0357-303A-485E-AC07-1A65C157EFA9}">
      <text>
        <r>
          <rPr>
            <b/>
            <sz val="9"/>
            <color indexed="81"/>
            <rFont val="Tahoma"/>
            <family val="2"/>
          </rPr>
          <t>Cem Dener:</t>
        </r>
        <r>
          <rPr>
            <sz val="9"/>
            <color indexed="81"/>
            <rFont val="Tahoma"/>
            <family val="2"/>
          </rPr>
          <t xml:space="preserve">
Currently LDSW.
FMIS contract signed in June 2013 to implement Oracle Financials (until Jan 2016).
http://www.mof.gov.qa/en/MinistryProjects/Pages/GFMIS-project.aspx</t>
        </r>
      </text>
    </comment>
    <comment ref="ER145" authorId="0" shapeId="0" xr:uid="{E5EAE87D-5C8A-4F98-9A40-227F557E8AC8}">
      <text>
        <r>
          <rPr>
            <b/>
            <sz val="9"/>
            <color indexed="81"/>
            <rFont val="Tahoma"/>
            <family val="2"/>
          </rPr>
          <t>Cem Dener:</t>
        </r>
        <r>
          <rPr>
            <sz val="9"/>
            <color indexed="81"/>
            <rFont val="Tahoma"/>
            <family val="2"/>
          </rPr>
          <t xml:space="preserve">
QNPM site not accessible</t>
        </r>
      </text>
    </comment>
    <comment ref="FO145" authorId="11" shapeId="0" xr:uid="{E5211712-025E-4E2D-9C73-25E2E277298F}">
      <text>
        <r>
          <rPr>
            <b/>
            <sz val="9"/>
            <color indexed="81"/>
            <rFont val="Tahoma"/>
            <family val="2"/>
          </rPr>
          <t>Nikkie Pacheco:</t>
        </r>
        <r>
          <rPr>
            <sz val="9"/>
            <color indexed="81"/>
            <rFont val="Tahoma"/>
            <family val="2"/>
          </rPr>
          <t xml:space="preserve">
Ministry of Information &amp; Communications Technology</t>
        </r>
      </text>
    </comment>
    <comment ref="JJ145" authorId="7" shapeId="0" xr:uid="{5F895E4B-DFA2-46DE-A775-FC11C928F0AA}">
      <text>
        <r>
          <rPr>
            <b/>
            <sz val="9"/>
            <color indexed="81"/>
            <rFont val="Tahoma"/>
            <family val="2"/>
          </rPr>
          <t>Hubert Nii-Aponsah:</t>
        </r>
        <r>
          <rPr>
            <sz val="9"/>
            <color indexed="81"/>
            <rFont val="Tahoma"/>
            <family val="2"/>
          </rPr>
          <t xml:space="preserve">
There is also the Inclusion Through Technology Strategy. See: https://www.motc.gov.qa/en/media-center/publications?field_document_type_tid=76</t>
        </r>
      </text>
    </comment>
    <comment ref="C146" authorId="0" shapeId="0" xr:uid="{F313175B-CDA0-442C-9691-174392DBD2EE}">
      <text>
        <r>
          <rPr>
            <b/>
            <sz val="9"/>
            <color indexed="81"/>
            <rFont val="Tahoma"/>
            <family val="2"/>
          </rPr>
          <t>Cem Dener:</t>
        </r>
        <r>
          <rPr>
            <sz val="9"/>
            <color indexed="81"/>
            <rFont val="Tahoma"/>
            <family val="2"/>
          </rPr>
          <t xml:space="preserve">
ROM or ROU</t>
        </r>
      </text>
    </comment>
    <comment ref="BC146" authorId="0" shapeId="0" xr:uid="{A6BD2CF8-DC2A-41D1-A7F0-B4D87D53D976}">
      <text>
        <r>
          <rPr>
            <b/>
            <sz val="9"/>
            <color indexed="81"/>
            <rFont val="Tahoma"/>
            <family val="2"/>
          </rPr>
          <t>Cem Dener:</t>
        </r>
        <r>
          <rPr>
            <sz val="9"/>
            <color indexed="81"/>
            <rFont val="Tahoma"/>
            <family val="2"/>
          </rPr>
          <t xml:space="preserve">
Fragmented systems. No integrated FMIS</t>
        </r>
      </text>
    </comment>
    <comment ref="KW146" authorId="0" shapeId="0" xr:uid="{E1CF39DF-9D32-4EA6-8E8C-945BA2C45D3E}">
      <text>
        <r>
          <rPr>
            <b/>
            <sz val="9"/>
            <color indexed="81"/>
            <rFont val="Tahoma"/>
            <family val="2"/>
          </rPr>
          <t>Cem Dener:</t>
        </r>
        <r>
          <rPr>
            <sz val="9"/>
            <color indexed="81"/>
            <rFont val="Tahoma"/>
            <family val="2"/>
          </rPr>
          <t xml:space="preserve">
ROM or ROU</t>
        </r>
      </text>
    </comment>
    <comment ref="NH146" authorId="0" shapeId="0" xr:uid="{C9F90638-0142-4C39-A996-8A430E9BEC73}">
      <text>
        <r>
          <rPr>
            <b/>
            <sz val="9"/>
            <color indexed="81"/>
            <rFont val="Tahoma"/>
            <family val="2"/>
          </rPr>
          <t>Cem Dener:</t>
        </r>
        <r>
          <rPr>
            <sz val="9"/>
            <color indexed="81"/>
            <rFont val="Tahoma"/>
            <family val="2"/>
          </rPr>
          <t xml:space="preserve">
ROM or ROU</t>
        </r>
      </text>
    </comment>
    <comment ref="OE146" authorId="0" shapeId="0" xr:uid="{870F1158-758B-4E35-9AB6-5F182FF0E005}">
      <text>
        <r>
          <rPr>
            <b/>
            <sz val="9"/>
            <color indexed="81"/>
            <rFont val="Tahoma"/>
            <family val="2"/>
          </rPr>
          <t>Cem Dener:</t>
        </r>
        <r>
          <rPr>
            <sz val="9"/>
            <color indexed="81"/>
            <rFont val="Tahoma"/>
            <family val="2"/>
          </rPr>
          <t xml:space="preserve">
ROM or ROU</t>
        </r>
      </text>
    </comment>
    <comment ref="QI146" authorId="0" shapeId="0" xr:uid="{4290CB47-4A70-4756-A696-69C6C82F7EF4}">
      <text>
        <r>
          <rPr>
            <b/>
            <sz val="9"/>
            <color indexed="81"/>
            <rFont val="Tahoma"/>
            <family val="2"/>
          </rPr>
          <t>Cem Dener:</t>
        </r>
        <r>
          <rPr>
            <sz val="9"/>
            <color indexed="81"/>
            <rFont val="Tahoma"/>
            <family val="2"/>
          </rPr>
          <t xml:space="preserve">
ROM or ROU</t>
        </r>
      </text>
    </comment>
    <comment ref="SN146" authorId="0" shapeId="0" xr:uid="{58AA0135-B252-48ED-8387-F3E0353C71B9}">
      <text>
        <r>
          <rPr>
            <b/>
            <sz val="9"/>
            <color indexed="81"/>
            <rFont val="Tahoma"/>
            <family val="2"/>
          </rPr>
          <t>Cem Dener:</t>
        </r>
        <r>
          <rPr>
            <sz val="9"/>
            <color indexed="81"/>
            <rFont val="Tahoma"/>
            <family val="2"/>
          </rPr>
          <t xml:space="preserve">
ROM or ROU</t>
        </r>
      </text>
    </comment>
    <comment ref="UM146" authorId="0" shapeId="0" xr:uid="{A064175E-23DE-48B5-8459-275CC6C2D0F7}">
      <text>
        <r>
          <rPr>
            <b/>
            <sz val="9"/>
            <color indexed="81"/>
            <rFont val="Tahoma"/>
            <family val="2"/>
          </rPr>
          <t>Cem Dener:</t>
        </r>
        <r>
          <rPr>
            <sz val="9"/>
            <color indexed="81"/>
            <rFont val="Tahoma"/>
            <family val="2"/>
          </rPr>
          <t xml:space="preserve">
ROM or ROU</t>
        </r>
      </text>
    </comment>
    <comment ref="WL146" authorId="0" shapeId="0" xr:uid="{EF31CECD-495B-42FF-934F-1DF68FFA1A51}">
      <text>
        <r>
          <rPr>
            <b/>
            <sz val="9"/>
            <color indexed="81"/>
            <rFont val="Tahoma"/>
            <family val="2"/>
          </rPr>
          <t>Cem Dener:</t>
        </r>
        <r>
          <rPr>
            <sz val="9"/>
            <color indexed="81"/>
            <rFont val="Tahoma"/>
            <family val="2"/>
          </rPr>
          <t xml:space="preserve">
ROM or ROU</t>
        </r>
      </text>
    </comment>
    <comment ref="YU146" authorId="0" shapeId="0" xr:uid="{2AED062E-A4F9-4227-9992-5B6A75F6F58D}">
      <text>
        <r>
          <rPr>
            <b/>
            <sz val="9"/>
            <color indexed="81"/>
            <rFont val="Tahoma"/>
            <family val="2"/>
          </rPr>
          <t>Cem Dener:</t>
        </r>
        <r>
          <rPr>
            <sz val="9"/>
            <color indexed="81"/>
            <rFont val="Tahoma"/>
            <family val="2"/>
          </rPr>
          <t xml:space="preserve">
ROM or ROU</t>
        </r>
      </text>
    </comment>
    <comment ref="ER147" authorId="0" shapeId="0" xr:uid="{794CB815-09C8-4777-AFBC-D698CA7689C8}">
      <text>
        <r>
          <rPr>
            <b/>
            <sz val="9"/>
            <color indexed="81"/>
            <rFont val="Tahoma"/>
            <family val="2"/>
          </rPr>
          <t>Cem Dener:</t>
        </r>
        <r>
          <rPr>
            <sz val="9"/>
            <color indexed="81"/>
            <rFont val="Tahoma"/>
            <family val="2"/>
          </rPr>
          <t xml:space="preserve">
https://fcp.economy.gov.ru/cgi-bin/cis/fcp.cgi/Fcp/Title/1/2020</t>
        </r>
      </text>
    </comment>
    <comment ref="GB147" authorId="0" shapeId="0" xr:uid="{7ED372A5-DA20-4DEE-8BEE-C8235077A6DF}">
      <text>
        <r>
          <rPr>
            <b/>
            <sz val="9"/>
            <color indexed="81"/>
            <rFont val="Tahoma"/>
            <family val="2"/>
          </rPr>
          <t>Cem Dener:</t>
        </r>
        <r>
          <rPr>
            <sz val="9"/>
            <color indexed="81"/>
            <rFont val="Tahoma"/>
            <family val="2"/>
          </rPr>
          <t xml:space="preserve">
https://www.comnews.ru/content/204341/2020-01-31/2020-w05/gosoblako-processe
http://government.ru/docs/37804/</t>
        </r>
      </text>
    </comment>
    <comment ref="GN147" authorId="0" shapeId="0" xr:uid="{88200326-CE16-4A85-BF13-CE912EE27688}">
      <text>
        <r>
          <rPr>
            <b/>
            <sz val="9"/>
            <color indexed="81"/>
            <rFont val="Tahoma"/>
            <family val="2"/>
          </rPr>
          <t>Cem Dener:</t>
        </r>
        <r>
          <rPr>
            <sz val="9"/>
            <color indexed="81"/>
            <rFont val="Tahoma"/>
            <family val="2"/>
          </rPr>
          <t xml:space="preserve">
https://www.cert.ru/en/about.shtml</t>
        </r>
      </text>
    </comment>
    <comment ref="BK148" authorId="0" shapeId="0" xr:uid="{B9E1B112-11AB-4B5E-AFB9-8D50EE8EB04B}">
      <text>
        <r>
          <rPr>
            <b/>
            <sz val="9"/>
            <color indexed="81"/>
            <rFont val="Tahoma"/>
            <family val="2"/>
          </rPr>
          <t>Cem Dener:</t>
        </r>
        <r>
          <rPr>
            <sz val="9"/>
            <color indexed="81"/>
            <rFont val="Tahoma"/>
            <family val="2"/>
          </rPr>
          <t xml:space="preserve">
http://www.rwandagateway.org/IMG/pdf/Financial_MIS_Strategy_final__updated_-2.pdf</t>
        </r>
      </text>
    </comment>
    <comment ref="JB148" authorId="0" shapeId="0" xr:uid="{2F712ADC-D8CE-4B61-A748-4525D2CDE37A}">
      <text>
        <r>
          <rPr>
            <b/>
            <sz val="9"/>
            <color indexed="81"/>
            <rFont val="Tahoma"/>
            <family val="2"/>
          </rPr>
          <t>Cem Dener:</t>
        </r>
        <r>
          <rPr>
            <sz val="9"/>
            <color indexed="81"/>
            <rFont val="Tahoma"/>
            <family val="2"/>
          </rPr>
          <t xml:space="preserve">
https://www.statistics.gov.rw/data-portals</t>
        </r>
      </text>
    </comment>
    <comment ref="JD148" authorId="7" shapeId="0" xr:uid="{78BD0CCF-5656-4E01-A0A3-8B961D9A2FED}">
      <text>
        <r>
          <rPr>
            <b/>
            <sz val="9"/>
            <color indexed="81"/>
            <rFont val="Tahoma"/>
            <family val="2"/>
          </rPr>
          <t>Hubert Nii-Aponsah:</t>
        </r>
        <r>
          <rPr>
            <sz val="9"/>
            <color indexed="81"/>
            <rFont val="Tahoma"/>
            <family val="2"/>
          </rPr>
          <t xml:space="preserve">
Also has a policy on Big Data: "National Data Revolution Policy"</t>
        </r>
      </text>
    </comment>
    <comment ref="BK149" authorId="0" shapeId="0" xr:uid="{AF7B0A2C-FC6E-45D6-98C0-7C5C03C64AE1}">
      <text>
        <r>
          <rPr>
            <b/>
            <sz val="9"/>
            <color rgb="FF000000"/>
            <rFont val="Tahoma"/>
            <family val="2"/>
          </rPr>
          <t>Cem Dener:</t>
        </r>
        <r>
          <rPr>
            <sz val="9"/>
            <color rgb="FF000000"/>
            <rFont val="Tahoma"/>
            <family val="2"/>
          </rPr>
          <t xml:space="preserve">
</t>
        </r>
        <r>
          <rPr>
            <sz val="9"/>
            <color rgb="FF000000"/>
            <rFont val="Tahoma"/>
            <family val="2"/>
          </rPr>
          <t>IBM Informix Express SQL</t>
        </r>
      </text>
    </comment>
    <comment ref="EV150" authorId="0" shapeId="0" xr:uid="{B80CD06C-AEE1-4C32-95B2-D3E29501D82E}">
      <text>
        <r>
          <rPr>
            <b/>
            <sz val="9"/>
            <color indexed="81"/>
            <rFont val="Tahoma"/>
            <family val="2"/>
          </rPr>
          <t>Cem Dener:</t>
        </r>
        <r>
          <rPr>
            <sz val="9"/>
            <color indexed="81"/>
            <rFont val="Tahoma"/>
            <family val="2"/>
          </rPr>
          <t xml:space="preserve">
http://pm.gov.lc/budgetaddresses/budget_addresses.htm</t>
        </r>
      </text>
    </comment>
    <comment ref="I153" authorId="0" shapeId="0" xr:uid="{3A8BC952-789F-4190-8F7B-09156EA1C7F4}">
      <text>
        <r>
          <rPr>
            <b/>
            <sz val="9"/>
            <color indexed="81"/>
            <rFont val="Tahoma"/>
            <family val="2"/>
          </rPr>
          <t>Cem Dener:</t>
        </r>
        <r>
          <rPr>
            <sz val="9"/>
            <color indexed="81"/>
            <rFont val="Tahoma"/>
            <family val="2"/>
          </rPr>
          <t xml:space="preserve">
GDP 2018</t>
        </r>
      </text>
    </comment>
    <comment ref="FC153" authorId="0" shapeId="0" xr:uid="{7B07D92B-8BE4-43E2-9D96-1A32EC0BC747}">
      <text>
        <r>
          <rPr>
            <b/>
            <sz val="9"/>
            <color indexed="81"/>
            <rFont val="Tahoma"/>
            <family val="2"/>
          </rPr>
          <t>Cem Dener:</t>
        </r>
        <r>
          <rPr>
            <sz val="9"/>
            <color indexed="81"/>
            <rFont val="Tahoma"/>
            <family val="2"/>
          </rPr>
          <t xml:space="preserve">
Andorra, Monaco, San Marino and the Vatican City have adopted the euro as their national currency, and may issue their own euro coins within certain limits. However, as they are not EU Member States, they are not part of the euro area.</t>
        </r>
      </text>
    </comment>
    <comment ref="JA154" authorId="7" shapeId="0" xr:uid="{DB4232A8-8876-4089-BA28-3918D3CF00A9}">
      <text>
        <r>
          <rPr>
            <b/>
            <sz val="9"/>
            <color indexed="81"/>
            <rFont val="Tahoma"/>
            <family val="2"/>
          </rPr>
          <t>Hubert Nii-Aponsah:</t>
        </r>
        <r>
          <rPr>
            <sz val="9"/>
            <color indexed="81"/>
            <rFont val="Tahoma"/>
            <family val="2"/>
          </rPr>
          <t xml:space="preserve">
Some are downloadable but too outdated.</t>
        </r>
      </text>
    </comment>
    <comment ref="AC155" authorId="7" shapeId="0" xr:uid="{3AB45D2B-2898-44BB-8A0A-A294110A0C3C}">
      <text>
        <r>
          <rPr>
            <b/>
            <sz val="9"/>
            <color indexed="81"/>
            <rFont val="Tahoma"/>
            <family val="2"/>
          </rPr>
          <t>Hubert Nii-Aponsah:</t>
        </r>
        <r>
          <rPr>
            <sz val="9"/>
            <color indexed="81"/>
            <rFont val="Tahoma"/>
            <family val="2"/>
          </rPr>
          <t xml:space="preserve">
There is a focus on "National Shared Systems". The strategy focuses on shared infrastructure as well as applications across government. </t>
        </r>
      </text>
    </comment>
    <comment ref="BK156" authorId="0" shapeId="0" xr:uid="{707271F8-BDF0-4E8C-8FFC-A9A85FE2FB52}">
      <text>
        <r>
          <rPr>
            <b/>
            <sz val="9"/>
            <color indexed="81"/>
            <rFont val="Tahoma"/>
            <family val="2"/>
          </rPr>
          <t>Cem Dener:</t>
        </r>
        <r>
          <rPr>
            <sz val="9"/>
            <color indexed="81"/>
            <rFont val="Tahoma"/>
            <family val="2"/>
          </rPr>
          <t xml:space="preserve">
Contract signed with Atos to implement SIGIF based on SAP (Dec 2015; $15.8m)</t>
        </r>
      </text>
    </comment>
    <comment ref="GL156" authorId="0" shapeId="0" xr:uid="{BF6B8A74-3EBA-46BE-8B9A-E113B528DBE7}">
      <text>
        <r>
          <rPr>
            <b/>
            <sz val="9"/>
            <color indexed="81"/>
            <rFont val="Tahoma"/>
            <family val="2"/>
          </rPr>
          <t>Cem Dener:</t>
        </r>
        <r>
          <rPr>
            <sz val="9"/>
            <color indexed="81"/>
            <rFont val="Tahoma"/>
            <family val="2"/>
          </rPr>
          <t xml:space="preserve">
To be established in 2022</t>
        </r>
      </text>
    </comment>
    <comment ref="JX156" authorId="0" shapeId="0" xr:uid="{8E595119-EDA6-4721-9B97-4E5B77FDD930}">
      <text>
        <r>
          <rPr>
            <b/>
            <sz val="9"/>
            <color indexed="81"/>
            <rFont val="Tahoma"/>
            <family val="2"/>
          </rPr>
          <t>Cem Dener:</t>
        </r>
        <r>
          <rPr>
            <sz val="9"/>
            <color indexed="81"/>
            <rFont val="Tahoma"/>
            <family val="2"/>
          </rPr>
          <t xml:space="preserve">
No policy; experimenting with FOSS</t>
        </r>
      </text>
    </comment>
    <comment ref="BK157" authorId="0" shapeId="0" xr:uid="{C894A278-808E-4BC1-BD6A-ACA4A71E90AF}">
      <text>
        <r>
          <rPr>
            <b/>
            <sz val="9"/>
            <color indexed="81"/>
            <rFont val="Tahoma"/>
            <family val="2"/>
          </rPr>
          <t>Cem Dener:</t>
        </r>
        <r>
          <rPr>
            <sz val="9"/>
            <color indexed="81"/>
            <rFont val="Tahoma"/>
            <family val="2"/>
          </rPr>
          <t xml:space="preserve">
http://www.aist-tresor.com/3.ivezic&amp;stefanovic.ser.en.pdf</t>
        </r>
      </text>
    </comment>
    <comment ref="DW157" authorId="0" shapeId="0" xr:uid="{D9B88C62-4E1E-43B0-938F-76C228ADC0E1}">
      <text>
        <r>
          <rPr>
            <b/>
            <sz val="9"/>
            <color indexed="81"/>
            <rFont val="Tahoma"/>
            <family val="2"/>
          </rPr>
          <t>Cem Dener:</t>
        </r>
        <r>
          <rPr>
            <sz val="9"/>
            <color indexed="81"/>
            <rFont val="Tahoma"/>
            <family val="2"/>
          </rPr>
          <t xml:space="preserve">
Prev:
http://portal.ujn.gov.rs  </t>
        </r>
      </text>
    </comment>
    <comment ref="EA157" authorId="0" shapeId="0" xr:uid="{B0EDB520-11D8-4A46-92A1-6F0E851A0E9C}">
      <text>
        <r>
          <rPr>
            <b/>
            <sz val="9"/>
            <color indexed="81"/>
            <rFont val="Tahoma"/>
            <family val="2"/>
          </rPr>
          <t>Cem Dener:</t>
        </r>
        <r>
          <rPr>
            <sz val="9"/>
            <color indexed="81"/>
            <rFont val="Tahoma"/>
            <family val="2"/>
          </rPr>
          <t xml:space="preserve">
Prev:
http://portal.ujn.gov.rs/Pretraga.aspx?tab=1</t>
        </r>
      </text>
    </comment>
    <comment ref="GI157" authorId="0" shapeId="0" xr:uid="{83038A21-EAFA-4E90-8D0D-C77D248AA417}">
      <text>
        <r>
          <rPr>
            <b/>
            <sz val="9"/>
            <color indexed="81"/>
            <rFont val="Tahoma"/>
            <family val="2"/>
          </rPr>
          <t>Cem Dener:</t>
        </r>
        <r>
          <rPr>
            <sz val="9"/>
            <color indexed="81"/>
            <rFont val="Tahoma"/>
            <family val="2"/>
          </rPr>
          <t xml:space="preserve">
Existing Government Service Bus is based on MS BizTalk server 2010.</t>
        </r>
      </text>
    </comment>
    <comment ref="GJ157" authorId="0" shapeId="0" xr:uid="{254A5F6B-FB94-476E-8B6A-5DD99BCFFC90}">
      <text>
        <r>
          <rPr>
            <b/>
            <sz val="9"/>
            <color indexed="81"/>
            <rFont val="Tahoma"/>
            <family val="2"/>
          </rPr>
          <t>Cem Dener:</t>
        </r>
        <r>
          <rPr>
            <sz val="9"/>
            <color indexed="81"/>
            <rFont val="Tahoma"/>
            <family val="2"/>
          </rPr>
          <t xml:space="preserve">
https://mtt.gov.rs/en/releases-and-announcements/the-national-interoperability-framework-was-adopted/</t>
        </r>
      </text>
    </comment>
    <comment ref="HI158" authorId="0" shapeId="0" xr:uid="{088CF64B-8ED4-4420-AB8A-EA375863336C}">
      <text>
        <r>
          <rPr>
            <b/>
            <sz val="9"/>
            <color indexed="81"/>
            <rFont val="Tahoma"/>
            <family val="2"/>
          </rPr>
          <t>Cem Dener:</t>
        </r>
        <r>
          <rPr>
            <sz val="9"/>
            <color indexed="81"/>
            <rFont val="Tahoma"/>
            <family val="2"/>
          </rPr>
          <t xml:space="preserve">
Not establoshed yet.</t>
        </r>
      </text>
    </comment>
    <comment ref="BG159" authorId="0" shapeId="0" xr:uid="{E4099F21-9D9F-4A4C-9A9A-A0094371C536}">
      <text>
        <r>
          <rPr>
            <b/>
            <sz val="9"/>
            <color indexed="81"/>
            <rFont val="Tahoma"/>
            <family val="2"/>
          </rPr>
          <t>Cem Dener:</t>
        </r>
        <r>
          <rPr>
            <sz val="9"/>
            <color indexed="81"/>
            <rFont val="Tahoma"/>
            <family val="2"/>
          </rPr>
          <t xml:space="preserve">
Launched in 2005. Rollout largely completed in 2014; IFMIS in 12 out of 16 MDAa; and 19 local govs (PETRA)</t>
        </r>
      </text>
    </comment>
    <comment ref="BK159" authorId="0" shapeId="0" xr:uid="{BB15447F-A54D-4A18-A8B8-D60C1FB6CDEE}">
      <text>
        <r>
          <rPr>
            <b/>
            <sz val="9"/>
            <color indexed="81"/>
            <rFont val="Tahoma"/>
            <family val="2"/>
          </rPr>
          <t>Cem Dener:</t>
        </r>
        <r>
          <rPr>
            <sz val="9"/>
            <color indexed="81"/>
            <rFont val="Tahoma"/>
            <family val="2"/>
          </rPr>
          <t xml:space="preserve">
FMIS rolloed out to 8 ministries in 2008 + 2 ministries in 2009.
Separate Accounting SW (PETRA)  for local governments since 2009.
</t>
        </r>
      </text>
    </comment>
    <comment ref="BK160" authorId="0" shapeId="0" xr:uid="{D9796E14-BCBB-4A27-92F0-4C0E15BA0AF9}">
      <text>
        <r>
          <rPr>
            <b/>
            <sz val="9"/>
            <color indexed="81"/>
            <rFont val="Tahoma"/>
            <family val="2"/>
          </rPr>
          <t>Cem Dener:</t>
        </r>
        <r>
          <rPr>
            <sz val="9"/>
            <color indexed="81"/>
            <rFont val="Tahoma"/>
            <family val="2"/>
          </rPr>
          <t xml:space="preserve">
https://www.ida.gov.sg/~/media/Files/About%20Us/Newsroom/Media%20Releases/2013/3004_egovExceAwa/factsheet_ACE.pdf
In 2005, the Singapore Ministry of Finance launched its Alliance for Corporate Excellence (ACE) program to consolidate the IT systems and operating environments that 11 agencies used to manage their human resources, payroll, finance and procurement functions.
The Ministry of Finance engaged Accenture to deploy a standard ERP system for the 11 agencies and the Ministry of Finance selected the highly scalable and reliable SAP ECC 6.0 integrated application suite, running on Microsoft Windows Server and a Microsoft SQL Server database.
With Accenture’s help, 11 government agencies in Singapore developed a shared human resources, finance and procurement system that is expected to help them cut IT infrastructure costs by 30 percent over the system's lifespan.
Between August 2011 and January 2012, the shared system was further extended to another four agencies</t>
        </r>
      </text>
    </comment>
    <comment ref="FP160" authorId="0" shapeId="0" xr:uid="{C31B6D8B-E2D3-4213-9564-180E83F882FC}">
      <text>
        <r>
          <rPr>
            <b/>
            <sz val="9"/>
            <color indexed="81"/>
            <rFont val="Tahoma"/>
            <family val="2"/>
          </rPr>
          <t>Cem Dener:</t>
        </r>
        <r>
          <rPr>
            <sz val="9"/>
            <color indexed="81"/>
            <rFont val="Tahoma"/>
            <family val="2"/>
          </rPr>
          <t xml:space="preserve">
https://govinsider.asia/data/quek-su-lynn-director-government-data-office-smart-nation-digital-government-office-singapore-women-in-govtech-special-report-2019/
</t>
        </r>
        <r>
          <rPr>
            <b/>
            <sz val="9"/>
            <color indexed="81"/>
            <rFont val="Tahoma"/>
            <family val="2"/>
          </rPr>
          <t xml:space="preserve">Nikkie Pacheco: </t>
        </r>
        <r>
          <rPr>
            <sz val="9"/>
            <color indexed="81"/>
            <rFont val="Tahoma"/>
            <family val="2"/>
          </rPr>
          <t>https://www.smartnation.gov.sg/</t>
        </r>
      </text>
    </comment>
    <comment ref="GB160" authorId="0" shapeId="0" xr:uid="{4CDECC3B-D845-4824-89D3-70B683CD0172}">
      <text>
        <r>
          <rPr>
            <b/>
            <sz val="9"/>
            <color indexed="81"/>
            <rFont val="Tahoma"/>
            <family val="2"/>
          </rPr>
          <t>Cem Dener:</t>
        </r>
        <r>
          <rPr>
            <sz val="9"/>
            <color indexed="81"/>
            <rFont val="Tahoma"/>
            <family val="2"/>
          </rPr>
          <t xml:space="preserve">
https://www.zdnet.com/article/singapore-government-pushes-on-with-cloud-migration/
https://www.tech.gov.sg/media/technews/soaring-high-with-commercial-cloud</t>
        </r>
      </text>
    </comment>
    <comment ref="GN160" authorId="0" shapeId="0" xr:uid="{4B0AF83E-36EE-4D0F-B935-BD9F784DFF28}">
      <text>
        <r>
          <rPr>
            <b/>
            <sz val="9"/>
            <color indexed="81"/>
            <rFont val="Tahoma"/>
            <family val="2"/>
          </rPr>
          <t>Cem Dener:</t>
        </r>
        <r>
          <rPr>
            <sz val="9"/>
            <color indexed="81"/>
            <rFont val="Tahoma"/>
            <family val="2"/>
          </rPr>
          <t xml:space="preserve">
https://www.csa.gov.sg/
</t>
        </r>
      </text>
    </comment>
    <comment ref="JZ160" authorId="0" shapeId="0" xr:uid="{A1096F01-5DD0-42A3-A8DD-31C67AC22A3D}">
      <text>
        <r>
          <rPr>
            <b/>
            <sz val="9"/>
            <color indexed="81"/>
            <rFont val="Tahoma"/>
            <family val="2"/>
          </rPr>
          <t>Cem Dener:</t>
        </r>
        <r>
          <rPr>
            <sz val="9"/>
            <color indexed="81"/>
            <rFont val="Tahoma"/>
            <family val="2"/>
          </rPr>
          <t xml:space="preserve">
Initial OSS policy adopted in 2003.</t>
        </r>
      </text>
    </comment>
    <comment ref="E161" authorId="0" shapeId="0" xr:uid="{FA9CBB19-6818-4C9C-BA40-2982AB95793A}">
      <text>
        <r>
          <rPr>
            <b/>
            <sz val="9"/>
            <color rgb="FF000000"/>
            <rFont val="Tahoma"/>
            <family val="2"/>
          </rPr>
          <t>Cem Dener:</t>
        </r>
        <r>
          <rPr>
            <sz val="9"/>
            <color rgb="FF000000"/>
            <rFont val="Tahoma"/>
            <family val="2"/>
          </rPr>
          <t xml:space="preserve">
</t>
        </r>
        <r>
          <rPr>
            <sz val="9"/>
            <color rgb="FF000000"/>
            <rFont val="Tahoma"/>
            <family val="2"/>
          </rPr>
          <t>Slovakia</t>
        </r>
      </text>
    </comment>
    <comment ref="BC161" authorId="0" shapeId="0" xr:uid="{CF99670B-ADBD-4C59-918F-BAF256EC8995}">
      <text>
        <r>
          <rPr>
            <b/>
            <sz val="9"/>
            <color indexed="81"/>
            <rFont val="Tahoma"/>
            <family val="2"/>
          </rPr>
          <t>Cem Dener:</t>
        </r>
        <r>
          <rPr>
            <sz val="9"/>
            <color indexed="81"/>
            <rFont val="Tahoma"/>
            <family val="2"/>
          </rPr>
          <t xml:space="preserve">
BIS/RIS for budget prep (LDSW &gt; Oracle) + Treasury System (SAP)</t>
        </r>
      </text>
    </comment>
    <comment ref="GH161" authorId="0" shapeId="0" xr:uid="{E88AE628-808B-42CA-884C-24045016B308}">
      <text>
        <r>
          <rPr>
            <b/>
            <sz val="9"/>
            <color indexed="81"/>
            <rFont val="Tahoma"/>
            <family val="2"/>
          </rPr>
          <t>Cem Dener:</t>
        </r>
        <r>
          <rPr>
            <sz val="9"/>
            <color indexed="81"/>
            <rFont val="Tahoma"/>
            <family val="2"/>
          </rPr>
          <t xml:space="preserve">
Expected to be completed in Dec 2020</t>
        </r>
      </text>
    </comment>
    <comment ref="JZ161" authorId="0" shapeId="0" xr:uid="{4E5BDAA4-1B75-4CA8-B4DC-E31FCDE419D1}">
      <text>
        <r>
          <rPr>
            <b/>
            <sz val="9"/>
            <color indexed="81"/>
            <rFont val="Tahoma"/>
            <family val="2"/>
          </rPr>
          <t>Cem Dener:</t>
        </r>
        <r>
          <rPr>
            <sz val="9"/>
            <color indexed="81"/>
            <rFont val="Tahoma"/>
            <family val="2"/>
          </rPr>
          <t xml:space="preserve">
The first OSS policy was approved in 2014. The latest OSS action is approved in 2019.</t>
        </r>
      </text>
    </comment>
    <comment ref="BK162" authorId="0" shapeId="0" xr:uid="{C5552AF1-5AD7-43CE-8B1F-76C6666E3568}">
      <text>
        <r>
          <rPr>
            <b/>
            <sz val="9"/>
            <color indexed="81"/>
            <rFont val="Tahoma"/>
            <family val="2"/>
          </rPr>
          <t>Cem Dener:</t>
        </r>
        <r>
          <rPr>
            <sz val="9"/>
            <color indexed="81"/>
            <rFont val="Tahoma"/>
            <family val="2"/>
          </rPr>
          <t xml:space="preserve">
http://www.src.si/library_si/pdf/infosrc/2009-SE/national_budget_planning_systems.pdf</t>
        </r>
      </text>
    </comment>
    <comment ref="FO162" authorId="11" shapeId="0" xr:uid="{40F0BE3D-F8C1-4521-9AFA-7DE488632B5A}">
      <text>
        <r>
          <rPr>
            <b/>
            <sz val="9"/>
            <color indexed="81"/>
            <rFont val="Tahoma"/>
            <family val="2"/>
          </rPr>
          <t>Nikkie Pacheco:</t>
        </r>
        <r>
          <rPr>
            <sz val="9"/>
            <color indexed="81"/>
            <rFont val="Tahoma"/>
            <family val="2"/>
          </rPr>
          <t xml:space="preserve">
Information Commissioner's role is only a part of the whole Data Governance approach. 
Per report by the EC (https://joinup.ec.europa.eu/sites/default/files/inline-files/Digital_Government_Factsheets_Slovenia_2019_0.pdf): </t>
        </r>
        <r>
          <rPr>
            <b/>
            <sz val="9"/>
            <color indexed="81"/>
            <rFont val="Tahoma"/>
            <family val="2"/>
          </rPr>
          <t>There are other institutions involved such as the Ministry of Public Administration</t>
        </r>
        <r>
          <rPr>
            <sz val="9"/>
            <color indexed="81"/>
            <rFont val="Tahoma"/>
            <family val="2"/>
          </rPr>
          <t xml:space="preserve">
Per OECD's recent report (https://www.oecd.org/gov/digital-government/digital-government-review-of-slovenia-2020.htm): Page 22 - </t>
        </r>
        <r>
          <rPr>
            <b/>
            <sz val="9"/>
            <color indexed="81"/>
            <rFont val="Tahoma"/>
            <family val="2"/>
          </rPr>
          <t xml:space="preserve">" However,
in the case of a broader, more holistic approach to
data governance there is room for improvement.
Slovenia does not have a single leading public sector
organisation or individual role, such as a Chief Data
Officer, at the centre of government with responsibility
for coordinating the implementation of a data policy..."  </t>
        </r>
      </text>
    </comment>
    <comment ref="FP162" authorId="0" shapeId="0" xr:uid="{9412ECBD-43C6-4E11-97AC-DE636D3AB9BB}">
      <text>
        <r>
          <rPr>
            <b/>
            <sz val="9"/>
            <color indexed="81"/>
            <rFont val="Tahoma"/>
            <family val="2"/>
          </rPr>
          <t>Cem Dener:</t>
        </r>
        <r>
          <rPr>
            <sz val="9"/>
            <color indexed="81"/>
            <rFont val="Tahoma"/>
            <family val="2"/>
          </rPr>
          <t xml:space="preserve">
https://www.gov.si/it/organi-dello-stato/drugi-drzavni-organi/az-informaciouegyi-biztos/</t>
        </r>
      </text>
    </comment>
    <comment ref="GB162" authorId="0" shapeId="0" xr:uid="{8D78C292-62DF-4061-954F-B6C0C91EBDCC}">
      <text>
        <r>
          <rPr>
            <b/>
            <sz val="9"/>
            <color indexed="81"/>
            <rFont val="Tahoma"/>
            <family val="2"/>
          </rPr>
          <t>Cem Dener:</t>
        </r>
        <r>
          <rPr>
            <sz val="9"/>
            <color indexed="81"/>
            <rFont val="Tahoma"/>
            <family val="2"/>
          </rPr>
          <t xml:space="preserve">
https://www.gov.si/teme/informatika-v-drzavni-upravi/</t>
        </r>
      </text>
    </comment>
    <comment ref="JZ162" authorId="0" shapeId="0" xr:uid="{E0C5384F-6CD9-4081-A293-40DD6D1AB024}">
      <text>
        <r>
          <rPr>
            <b/>
            <sz val="9"/>
            <color indexed="81"/>
            <rFont val="Tahoma"/>
            <family val="2"/>
          </rPr>
          <t>Cem Dener:</t>
        </r>
        <r>
          <rPr>
            <sz val="9"/>
            <color indexed="81"/>
            <rFont val="Tahoma"/>
            <family val="2"/>
          </rPr>
          <t xml:space="preserve">
First OSS policy was approved in 2003. Latest OSS policy was published in 2018.</t>
        </r>
      </text>
    </comment>
    <comment ref="BK163" authorId="0" shapeId="0" xr:uid="{B580188A-4218-4D3D-8860-82B467AE88E1}">
      <text>
        <r>
          <rPr>
            <b/>
            <sz val="9"/>
            <color indexed="81"/>
            <rFont val="Tahoma"/>
            <family val="2"/>
          </rPr>
          <t>Cem Dener:</t>
        </r>
        <r>
          <rPr>
            <sz val="9"/>
            <color indexed="81"/>
            <rFont val="Tahoma"/>
            <family val="2"/>
          </rPr>
          <t xml:space="preserve">
Old: Maximise
New: MS Dynamics (T)
Separate system (BERT) for budget prep.</t>
        </r>
      </text>
    </comment>
    <comment ref="EM163" authorId="0" shapeId="0" xr:uid="{8A1D77A6-3139-4385-8C88-9049A8E692BC}">
      <text>
        <r>
          <rPr>
            <b/>
            <sz val="9"/>
            <color indexed="81"/>
            <rFont val="Tahoma"/>
            <family val="2"/>
          </rPr>
          <t>Cem Dener:</t>
        </r>
        <r>
          <rPr>
            <sz val="9"/>
            <color indexed="81"/>
            <rFont val="Tahoma"/>
            <family val="2"/>
          </rPr>
          <t xml:space="preserve">
PIM Diagnostics
file:///C:/Users/wb270851/Downloads/solomon-islands-public-investment-management-web.pdf</t>
        </r>
      </text>
    </comment>
    <comment ref="JB163" authorId="0" shapeId="0" xr:uid="{D808055C-8AA9-49BD-8521-60EC5A2B3CFF}">
      <text>
        <r>
          <rPr>
            <b/>
            <sz val="9"/>
            <color indexed="81"/>
            <rFont val="Tahoma"/>
            <family val="2"/>
          </rPr>
          <t>Cem Dener:</t>
        </r>
        <r>
          <rPr>
            <sz val="9"/>
            <color indexed="81"/>
            <rFont val="Tahoma"/>
            <family val="2"/>
          </rPr>
          <t xml:space="preserve">
https://solomonislands-data.sprep.org/</t>
        </r>
      </text>
    </comment>
    <comment ref="H164" authorId="0" shapeId="0" xr:uid="{AFA17E53-03BC-44BF-A92E-6ACD4BE9DAF2}">
      <text>
        <r>
          <rPr>
            <b/>
            <sz val="9"/>
            <color indexed="81"/>
            <rFont val="Tahoma"/>
            <family val="2"/>
          </rPr>
          <t>Cem Dener:</t>
        </r>
        <r>
          <rPr>
            <sz val="9"/>
            <color indexed="81"/>
            <rFont val="Tahoma"/>
            <family val="2"/>
          </rPr>
          <t xml:space="preserve">
2020</t>
        </r>
      </text>
    </comment>
    <comment ref="EW164" authorId="0" shapeId="0" xr:uid="{6F68E8BA-D1FB-4EBF-82A7-8B7F95E3FB1E}">
      <text>
        <r>
          <rPr>
            <b/>
            <sz val="9"/>
            <color indexed="81"/>
            <rFont val="Tahoma"/>
            <family val="2"/>
          </rPr>
          <t>Cem Dener:</t>
        </r>
        <r>
          <rPr>
            <sz val="9"/>
            <color indexed="81"/>
            <rFont val="Tahoma"/>
            <family val="2"/>
          </rPr>
          <t xml:space="preserve">
Until 2015</t>
        </r>
      </text>
    </comment>
    <comment ref="JB164" authorId="0" shapeId="0" xr:uid="{09B37C82-C0C7-4BFF-989B-8C47FD82ADC0}">
      <text>
        <r>
          <rPr>
            <b/>
            <sz val="9"/>
            <color indexed="81"/>
            <rFont val="Tahoma"/>
            <family val="2"/>
          </rPr>
          <t>Cem Dener:</t>
        </r>
        <r>
          <rPr>
            <sz val="9"/>
            <color indexed="81"/>
            <rFont val="Tahoma"/>
            <family val="2"/>
          </rPr>
          <t xml:space="preserve">
http://www.opendataforsomalia.org/</t>
        </r>
      </text>
    </comment>
    <comment ref="BK165" authorId="0" shapeId="0" xr:uid="{22876C6F-BE5C-41F2-A48E-C7CD477EAF58}">
      <text>
        <r>
          <rPr>
            <b/>
            <sz val="9"/>
            <color rgb="FF000000"/>
            <rFont val="Tahoma"/>
            <family val="2"/>
          </rPr>
          <t>Cem Dener:</t>
        </r>
        <r>
          <rPr>
            <sz val="9"/>
            <color rgb="FF000000"/>
            <rFont val="Tahoma"/>
            <family val="2"/>
          </rPr>
          <t xml:space="preserve">
</t>
        </r>
        <r>
          <rPr>
            <sz val="9"/>
            <color rgb="FF000000"/>
            <rFont val="Tahoma"/>
            <family val="2"/>
          </rPr>
          <t>Not fully operational yet</t>
        </r>
      </text>
    </comment>
    <comment ref="FO165" authorId="11" shapeId="0" xr:uid="{950960FC-E6A9-4BDB-A63B-727A0DDB5A30}">
      <text>
        <r>
          <rPr>
            <b/>
            <sz val="9"/>
            <color indexed="81"/>
            <rFont val="Tahoma"/>
            <family val="2"/>
          </rPr>
          <t>Nikkie Pacheco:</t>
        </r>
        <r>
          <rPr>
            <sz val="9"/>
            <color indexed="81"/>
            <rFont val="Tahoma"/>
            <family val="2"/>
          </rPr>
          <t xml:space="preserve">
Include State Information Technology Agency based on document in Column FP "2020-2025 Strategic Plan" which mentions Data Governance</t>
        </r>
      </text>
    </comment>
    <comment ref="FP165" authorId="0" shapeId="0" xr:uid="{89659B89-1152-4A8B-8313-548EC24CBCED}">
      <text>
        <r>
          <rPr>
            <b/>
            <sz val="9"/>
            <color indexed="81"/>
            <rFont val="Tahoma"/>
            <family val="2"/>
          </rPr>
          <t>Cem Dener:</t>
        </r>
        <r>
          <rPr>
            <sz val="9"/>
            <color indexed="81"/>
            <rFont val="Tahoma"/>
            <family val="2"/>
          </rPr>
          <t xml:space="preserve">
http://www.sita.co.za/sites/default/files/Strategic%20Plan%202020-2025.pdf</t>
        </r>
      </text>
    </comment>
    <comment ref="GB165" authorId="0" shapeId="0" xr:uid="{361426D6-1109-48AB-AD80-1688DBC4F1A5}">
      <text>
        <r>
          <rPr>
            <b/>
            <sz val="9"/>
            <color indexed="81"/>
            <rFont val="Tahoma"/>
            <family val="2"/>
          </rPr>
          <t>Cem Dener:</t>
        </r>
        <r>
          <rPr>
            <sz val="9"/>
            <color indexed="81"/>
            <rFont val="Tahoma"/>
            <family val="2"/>
          </rPr>
          <t xml:space="preserve">
http://www.sita.co.za/sites/default/files/Strategic%20Plan%202020-2025.pdf</t>
        </r>
      </text>
    </comment>
    <comment ref="JB165" authorId="0" shapeId="0" xr:uid="{D9F2F757-B643-4CAA-A770-939458263C89}">
      <text>
        <r>
          <rPr>
            <b/>
            <sz val="9"/>
            <color indexed="81"/>
            <rFont val="Tahoma"/>
            <family val="2"/>
          </rPr>
          <t>Cem Dener:</t>
        </r>
        <r>
          <rPr>
            <sz val="9"/>
            <color indexed="81"/>
            <rFont val="Tahoma"/>
            <family val="2"/>
          </rPr>
          <t xml:space="preserve">
https://www.eservices.gov.za/tonkana/opendata/home.jsf</t>
        </r>
      </text>
    </comment>
    <comment ref="JZ165" authorId="0" shapeId="0" xr:uid="{863AE1BE-41ED-462B-BFF5-19904C8B5828}">
      <text>
        <r>
          <rPr>
            <b/>
            <sz val="9"/>
            <color indexed="81"/>
            <rFont val="Tahoma"/>
            <family val="2"/>
          </rPr>
          <t>Cem Dener:</t>
        </r>
        <r>
          <rPr>
            <sz val="9"/>
            <color indexed="81"/>
            <rFont val="Tahoma"/>
            <family val="2"/>
          </rPr>
          <t xml:space="preserve">
First OSS policy was approved in 2007. </t>
        </r>
      </text>
    </comment>
    <comment ref="H166" authorId="0" shapeId="0" xr:uid="{5E5F57F0-265F-4531-9E07-750BB9F5B1D3}">
      <text>
        <r>
          <rPr>
            <b/>
            <sz val="9"/>
            <color indexed="81"/>
            <rFont val="Tahoma"/>
            <family val="2"/>
          </rPr>
          <t>Cem Dener:</t>
        </r>
        <r>
          <rPr>
            <sz val="9"/>
            <color indexed="81"/>
            <rFont val="Tahoma"/>
            <family val="2"/>
          </rPr>
          <t xml:space="preserve">
GDP 2019</t>
        </r>
      </text>
    </comment>
    <comment ref="BK166" authorId="0" shapeId="0" xr:uid="{8B2B65B8-F215-4527-ACEE-89F9899C76FD}">
      <text>
        <r>
          <rPr>
            <b/>
            <sz val="9"/>
            <color indexed="81"/>
            <rFont val="Tahoma"/>
            <family val="2"/>
          </rPr>
          <t>Cem Dener:</t>
        </r>
        <r>
          <rPr>
            <sz val="9"/>
            <color indexed="81"/>
            <rFont val="Tahoma"/>
            <family val="2"/>
          </rPr>
          <t xml:space="preserve">
Not fully utilized yet.
</t>
        </r>
      </text>
    </comment>
    <comment ref="EV167" authorId="0" shapeId="0" xr:uid="{A3A22611-0FBF-4093-8C02-8AE2EFCBDA66}">
      <text>
        <r>
          <rPr>
            <b/>
            <sz val="9"/>
            <color indexed="81"/>
            <rFont val="Tahoma"/>
            <family val="2"/>
          </rPr>
          <t>MoF comments:</t>
        </r>
        <r>
          <rPr>
            <sz val="9"/>
            <color indexed="81"/>
            <rFont val="Tahoma"/>
            <family val="2"/>
          </rPr>
          <t xml:space="preserve">
Public Finance information can also be found in the following website: http://www.thespanisheconomy.com</t>
        </r>
      </text>
    </comment>
    <comment ref="FP167" authorId="0" shapeId="0" xr:uid="{83EC27BE-E82D-434F-A4A8-117D36ACB352}">
      <text>
        <r>
          <rPr>
            <b/>
            <sz val="9"/>
            <color indexed="81"/>
            <rFont val="Tahoma"/>
            <family val="2"/>
          </rPr>
          <t>Cem Dener:</t>
        </r>
        <r>
          <rPr>
            <sz val="9"/>
            <color indexed="81"/>
            <rFont val="Tahoma"/>
            <family val="2"/>
          </rPr>
          <t xml:space="preserve">
https://datos.gob.es/</t>
        </r>
      </text>
    </comment>
    <comment ref="JU167" authorId="0" shapeId="0" xr:uid="{0F7056AA-CE1D-4F82-9240-A5AB45C9088C}">
      <text>
        <r>
          <rPr>
            <b/>
            <sz val="9"/>
            <color indexed="81"/>
            <rFont val="Tahoma"/>
            <family val="2"/>
          </rPr>
          <t>Cem Dener:</t>
        </r>
        <r>
          <rPr>
            <sz val="9"/>
            <color indexed="81"/>
            <rFont val="Tahoma"/>
            <family val="2"/>
          </rPr>
          <t xml:space="preserve">
General Secretariat of Digital Administration 
is also focused on skills and innovation</t>
        </r>
      </text>
    </comment>
    <comment ref="JV167" authorId="0" shapeId="0" xr:uid="{0716DDB0-520A-4B90-8110-2398C80AD933}">
      <text>
        <r>
          <rPr>
            <b/>
            <sz val="9"/>
            <color indexed="81"/>
            <rFont val="Tahoma"/>
            <family val="2"/>
          </rPr>
          <t>Cem Dener:</t>
        </r>
        <r>
          <rPr>
            <sz val="9"/>
            <color indexed="81"/>
            <rFont val="Tahoma"/>
            <family val="2"/>
          </rPr>
          <t xml:space="preserve">
https://bci.inap.es/sitios/banco-de-innovacion-de-las-administraciones-publicas  
https://administracionelectronica.gob.es/pae_Home/pae_Organizacion/SGAD.html#.Wo7ByKjwY2w   </t>
        </r>
      </text>
    </comment>
    <comment ref="JZ167" authorId="0" shapeId="0" xr:uid="{8FC363A9-3AB5-4FC1-9FAC-72E7DFE6956B}">
      <text>
        <r>
          <rPr>
            <b/>
            <sz val="9"/>
            <color indexed="81"/>
            <rFont val="Tahoma"/>
            <family val="2"/>
          </rPr>
          <t>Cem Dener:</t>
        </r>
        <r>
          <rPr>
            <sz val="9"/>
            <color indexed="81"/>
            <rFont val="Tahoma"/>
            <family val="2"/>
          </rPr>
          <t xml:space="preserve">
First OSS policy was approved in 2003. Latest OSS policy was published in 2015.</t>
        </r>
      </text>
    </comment>
    <comment ref="AC168" authorId="7" shapeId="0" xr:uid="{9E2B741C-D025-4BDC-92A8-94153551D8D6}">
      <text>
        <r>
          <rPr>
            <b/>
            <sz val="9"/>
            <color indexed="81"/>
            <rFont val="Tahoma"/>
            <family val="2"/>
          </rPr>
          <t>Hubert Nii-Aponsah:</t>
        </r>
        <r>
          <rPr>
            <sz val="9"/>
            <color indexed="81"/>
            <rFont val="Tahoma"/>
            <family val="2"/>
          </rPr>
          <t xml:space="preserve">
Planning the provision of government-side services through integrated and efficient processes under Effective Governance</t>
        </r>
      </text>
    </comment>
    <comment ref="BG168" authorId="0" shapeId="0" xr:uid="{A2836D13-2EBB-4BBF-8C0E-B1277B497E91}">
      <text>
        <r>
          <rPr>
            <b/>
            <sz val="9"/>
            <color indexed="81"/>
            <rFont val="Tahoma"/>
            <family val="2"/>
          </rPr>
          <t>Cem Dener:</t>
        </r>
        <r>
          <rPr>
            <sz val="9"/>
            <color indexed="81"/>
            <rFont val="Tahoma"/>
            <family val="2"/>
          </rPr>
          <t xml:space="preserve">
ITMIS is expected to be operational in 2015</t>
        </r>
      </text>
    </comment>
    <comment ref="BK168" authorId="0" shapeId="0" xr:uid="{F59EC3C9-41C8-47E4-BDA4-A8071DE80D7E}">
      <text>
        <r>
          <rPr>
            <b/>
            <sz val="9"/>
            <color indexed="81"/>
            <rFont val="Tahoma"/>
            <family val="2"/>
          </rPr>
          <t>Cem Dener:</t>
        </r>
        <r>
          <rPr>
            <sz val="9"/>
            <color indexed="81"/>
            <rFont val="Tahoma"/>
            <family val="2"/>
          </rPr>
          <t xml:space="preserve">
New ITMIS is expected to be operational in 2015 based on Free Balance</t>
        </r>
      </text>
    </comment>
    <comment ref="FX168" authorId="0" shapeId="0" xr:uid="{8E4C1EA7-EA9D-4F9F-B296-D0AD304C9660}">
      <text>
        <r>
          <rPr>
            <b/>
            <sz val="9"/>
            <color indexed="81"/>
            <rFont val="Tahoma"/>
            <family val="2"/>
          </rPr>
          <t>Cem Dener:</t>
        </r>
        <r>
          <rPr>
            <sz val="9"/>
            <color indexed="81"/>
            <rFont val="Tahoma"/>
            <family val="2"/>
          </rPr>
          <t xml:space="preserve">
https://www.nsdi.gov.lk/sites/default/files/National%20Data-Sharing-Policy%202013-Draft.pdf</t>
        </r>
      </text>
    </comment>
    <comment ref="GJ168" authorId="0" shapeId="0" xr:uid="{508B35AA-B290-4AD8-974B-561290E6892E}">
      <text>
        <r>
          <rPr>
            <b/>
            <sz val="9"/>
            <color indexed="81"/>
            <rFont val="Tahoma"/>
            <family val="2"/>
          </rPr>
          <t>Cem Dener:</t>
        </r>
        <r>
          <rPr>
            <sz val="9"/>
            <color indexed="81"/>
            <rFont val="Tahoma"/>
            <family val="2"/>
          </rPr>
          <t xml:space="preserve">
https://www.icta.lk/projects/6254/</t>
        </r>
      </text>
    </comment>
    <comment ref="HI168" authorId="0" shapeId="0" xr:uid="{3FF614B4-63F2-4AAA-B0A9-DAE1992554E4}">
      <text>
        <r>
          <rPr>
            <b/>
            <sz val="9"/>
            <color indexed="81"/>
            <rFont val="Tahoma"/>
            <family val="2"/>
          </rPr>
          <t>Cem Dener:</t>
        </r>
        <r>
          <rPr>
            <sz val="9"/>
            <color indexed="81"/>
            <rFont val="Tahoma"/>
            <family val="2"/>
          </rPr>
          <t xml:space="preserve">
Not established yet</t>
        </r>
      </text>
    </comment>
    <comment ref="HJ168" authorId="0" shapeId="0" xr:uid="{4F0DE3D8-61AE-454E-9DDC-1BBDC319ECFD}">
      <text>
        <r>
          <rPr>
            <b/>
            <sz val="9"/>
            <color indexed="81"/>
            <rFont val="Tahoma"/>
            <family val="2"/>
          </rPr>
          <t>Cem Dener:</t>
        </r>
        <r>
          <rPr>
            <sz val="9"/>
            <color indexed="81"/>
            <rFont val="Tahoma"/>
            <family val="2"/>
          </rPr>
          <t xml:space="preserve">
http://www.mdiit.gov.lk/index.php/en/digital-news/item/73-data-protection-legislation</t>
        </r>
      </text>
    </comment>
    <comment ref="BG170" authorId="0" shapeId="0" xr:uid="{98808ACA-8FF7-47F1-92AA-0C9310F51C3E}">
      <text>
        <r>
          <rPr>
            <b/>
            <sz val="9"/>
            <color indexed="81"/>
            <rFont val="Tahoma"/>
            <family val="2"/>
          </rPr>
          <t>Cem Dener:</t>
        </r>
        <r>
          <rPr>
            <sz val="9"/>
            <color indexed="81"/>
            <rFont val="Tahoma"/>
            <family val="2"/>
          </rPr>
          <t xml:space="preserve">
New system is expected to be operational in 2015</t>
        </r>
      </text>
    </comment>
    <comment ref="EV170" authorId="0" shapeId="0" xr:uid="{D8707C8E-4BA3-4FBD-B05A-0FDC858B2024}">
      <text>
        <r>
          <rPr>
            <b/>
            <sz val="9"/>
            <color indexed="81"/>
            <rFont val="Tahoma"/>
            <family val="2"/>
          </rPr>
          <t>Cem Dener:</t>
        </r>
        <r>
          <rPr>
            <sz val="9"/>
            <color indexed="81"/>
            <rFont val="Tahoma"/>
            <family val="2"/>
          </rPr>
          <t xml:space="preserve">
http://www.gov.sr/sr/ministerie-van-financi%C3%ABn/documenten.aspx</t>
        </r>
      </text>
    </comment>
    <comment ref="E171" authorId="0" shapeId="0" xr:uid="{9B89F48D-F301-4166-A50A-C1F6050850E6}">
      <text>
        <r>
          <rPr>
            <b/>
            <sz val="9"/>
            <color rgb="FF000000"/>
            <rFont val="Tahoma"/>
            <family val="2"/>
          </rPr>
          <t>Cem Dener:</t>
        </r>
        <r>
          <rPr>
            <sz val="9"/>
            <color rgb="FF000000"/>
            <rFont val="Tahoma"/>
            <family val="2"/>
          </rPr>
          <t xml:space="preserve">
</t>
        </r>
        <r>
          <rPr>
            <sz val="9"/>
            <color rgb="FF000000"/>
            <rFont val="Tahoma"/>
            <family val="2"/>
          </rPr>
          <t xml:space="preserve">Swaziland
</t>
        </r>
      </text>
    </comment>
    <comment ref="BG171" authorId="0" shapeId="0" xr:uid="{122FBCB2-D1B2-41E2-8832-3D76F0E99E0E}">
      <text>
        <r>
          <rPr>
            <b/>
            <sz val="9"/>
            <color indexed="81"/>
            <rFont val="Tahoma"/>
            <family val="2"/>
          </rPr>
          <t>Cem Dener:</t>
        </r>
        <r>
          <rPr>
            <sz val="9"/>
            <color indexed="81"/>
            <rFont val="Tahoma"/>
            <family val="2"/>
          </rPr>
          <t xml:space="preserve">
New system is expected to be operational in 2018-2020?</t>
        </r>
      </text>
    </comment>
    <comment ref="BK171" authorId="0" shapeId="0" xr:uid="{9D7FC0AC-16C3-440D-A006-FF4A15786756}">
      <text>
        <r>
          <rPr>
            <b/>
            <sz val="9"/>
            <color indexed="81"/>
            <rFont val="Tahoma"/>
            <family val="2"/>
          </rPr>
          <t>Cem Dener:</t>
        </r>
        <r>
          <rPr>
            <sz val="9"/>
            <color indexed="81"/>
            <rFont val="Tahoma"/>
            <family val="2"/>
          </rPr>
          <t xml:space="preserve">
Fragmented and outdated systems. New IFMIS project will be initiated to moderniza and integrate core PFM functions.</t>
        </r>
      </text>
    </comment>
    <comment ref="HI171" authorId="0" shapeId="0" xr:uid="{110D1268-38EC-4F12-AEB4-3306AC708D6F}">
      <text>
        <r>
          <rPr>
            <b/>
            <sz val="9"/>
            <color indexed="81"/>
            <rFont val="Tahoma"/>
            <family val="2"/>
          </rPr>
          <t>Cem Dener:</t>
        </r>
        <r>
          <rPr>
            <sz val="9"/>
            <color indexed="81"/>
            <rFont val="Tahoma"/>
            <family val="2"/>
          </rPr>
          <t xml:space="preserve">
No Data Protection Authority yet, despite initial plans to created a unit under the SCC</t>
        </r>
      </text>
    </comment>
    <comment ref="HJ171" authorId="0" shapeId="0" xr:uid="{E9398089-7CA7-4457-AC5E-21AF72335BC5}">
      <text>
        <r>
          <rPr>
            <b/>
            <sz val="9"/>
            <color indexed="81"/>
            <rFont val="Tahoma"/>
            <family val="2"/>
          </rPr>
          <t>Cem Dener:</t>
        </r>
        <r>
          <rPr>
            <sz val="9"/>
            <color indexed="81"/>
            <rFont val="Tahoma"/>
            <family val="2"/>
          </rPr>
          <t xml:space="preserve">
https://www.esccom.org.sz/</t>
        </r>
      </text>
    </comment>
    <comment ref="BK172" authorId="0" shapeId="0" xr:uid="{17D3B9F4-1D41-4147-AAF9-0B556B381171}">
      <text>
        <r>
          <rPr>
            <b/>
            <sz val="9"/>
            <color rgb="FF000000"/>
            <rFont val="Tahoma"/>
            <family val="2"/>
          </rPr>
          <t>Cem Dener:</t>
        </r>
        <r>
          <rPr>
            <sz val="9"/>
            <color rgb="FF000000"/>
            <rFont val="Tahoma"/>
            <family val="2"/>
          </rPr>
          <t xml:space="preserve">
</t>
        </r>
        <r>
          <rPr>
            <sz val="9"/>
            <color rgb="FF000000"/>
            <rFont val="Tahoma"/>
            <family val="2"/>
          </rPr>
          <t xml:space="preserve">HERMES: 15m Euro to build
</t>
        </r>
        <r>
          <rPr>
            <sz val="9"/>
            <color rgb="FF000000"/>
            <rFont val="Tahoma"/>
            <family val="2"/>
          </rPr>
          <t xml:space="preserve">2m Euro annual maint cost
</t>
        </r>
        <r>
          <rPr>
            <sz val="9"/>
            <color rgb="FF000000"/>
            <rFont val="Tahoma"/>
            <family val="2"/>
          </rPr>
          <t xml:space="preserve">
</t>
        </r>
        <r>
          <rPr>
            <sz val="9"/>
            <color rgb="FF000000"/>
            <rFont val="Tahoma"/>
            <family val="2"/>
          </rPr>
          <t xml:space="preserve">Also:
</t>
        </r>
        <r>
          <rPr>
            <sz val="9"/>
            <color rgb="FF000000"/>
            <rFont val="Tahoma"/>
            <family val="2"/>
          </rPr>
          <t>AGRESSO for accounting needs of entities</t>
        </r>
      </text>
    </comment>
    <comment ref="GJ172" authorId="0" shapeId="0" xr:uid="{981345C0-07F7-4ACE-9D80-BCB8F7B2B366}">
      <text>
        <r>
          <rPr>
            <b/>
            <sz val="9"/>
            <color indexed="81"/>
            <rFont val="Tahoma"/>
            <family val="2"/>
          </rPr>
          <t>Cem Dener:</t>
        </r>
        <r>
          <rPr>
            <sz val="9"/>
            <color indexed="81"/>
            <rFont val="Tahoma"/>
            <family val="2"/>
          </rPr>
          <t xml:space="preserve">
https://www.inera.se/digitalisering/interoperabilitet/teknisk-interoperabilitet/</t>
        </r>
      </text>
    </comment>
    <comment ref="GP172" authorId="0" shapeId="0" xr:uid="{079D6255-EF65-457F-A942-F70DDE5AE7A7}">
      <text>
        <r>
          <rPr>
            <b/>
            <sz val="9"/>
            <color indexed="81"/>
            <rFont val="Tahoma"/>
            <family val="2"/>
          </rPr>
          <t>Cem Dener:</t>
        </r>
        <r>
          <rPr>
            <sz val="9"/>
            <color indexed="81"/>
            <rFont val="Tahoma"/>
            <family val="2"/>
          </rPr>
          <t xml:space="preserve">
http://www.praxis.ee/fileadmin/tarmo/Projektid/Valitsemine_ja_kodanike%C3%BChiskond/citizen_centric_e_participation_veebi.pdf</t>
        </r>
      </text>
    </comment>
    <comment ref="JB172" authorId="0" shapeId="0" xr:uid="{6F3E648C-96FC-4390-87D0-0425F610357E}">
      <text>
        <r>
          <rPr>
            <b/>
            <sz val="9"/>
            <color indexed="81"/>
            <rFont val="Tahoma"/>
            <family val="2"/>
          </rPr>
          <t>Cem Dener:</t>
        </r>
        <r>
          <rPr>
            <sz val="9"/>
            <color indexed="81"/>
            <rFont val="Tahoma"/>
            <family val="2"/>
          </rPr>
          <t xml:space="preserve">
http://www.opengov.se/</t>
        </r>
      </text>
    </comment>
    <comment ref="JZ172" authorId="0" shapeId="0" xr:uid="{A49554F6-8161-4839-B8D0-D2CB0ACF3055}">
      <text>
        <r>
          <rPr>
            <b/>
            <sz val="9"/>
            <color indexed="81"/>
            <rFont val="Tahoma"/>
            <family val="2"/>
          </rPr>
          <t>Cem Dener:</t>
        </r>
        <r>
          <rPr>
            <sz val="9"/>
            <color indexed="81"/>
            <rFont val="Tahoma"/>
            <family val="2"/>
          </rPr>
          <t xml:space="preserve">
First OSS policy was approved in 2003. OSS framework agreement in 2010. Latest OSS policy was published in 2019.</t>
        </r>
      </text>
    </comment>
    <comment ref="FM173" authorId="11" shapeId="0" xr:uid="{EA3A7D7D-C2F8-43D2-8DFC-015102461ABB}">
      <text>
        <r>
          <rPr>
            <b/>
            <sz val="9"/>
            <color indexed="81"/>
            <rFont val="Tahoma"/>
            <family val="2"/>
          </rPr>
          <t>Nikkie Pacheco:</t>
        </r>
        <r>
          <rPr>
            <sz val="9"/>
            <color indexed="81"/>
            <rFont val="Tahoma"/>
            <family val="2"/>
          </rPr>
          <t xml:space="preserve">
Based on the link provided in Column FP and this post from 2018 (https://www.societybyte.swiss/2018/03/16/data-governance-as-part-of-a-new-swiss-egovernment-strategy/) there are plans or ongoing projects on Data Governance but there is nothing established yet.</t>
        </r>
      </text>
    </comment>
    <comment ref="FO173" authorId="11" shapeId="0" xr:uid="{3B0AB34E-57E2-4D92-B6B2-365B0D38B64D}">
      <text>
        <r>
          <rPr>
            <b/>
            <sz val="9"/>
            <color indexed="81"/>
            <rFont val="Tahoma"/>
            <family val="2"/>
          </rPr>
          <t>Nikkie Pacheco:</t>
        </r>
        <r>
          <rPr>
            <sz val="9"/>
            <color indexed="81"/>
            <rFont val="Tahoma"/>
            <family val="2"/>
          </rPr>
          <t xml:space="preserve">
Digital Switzerland Strategy by the Federal Council</t>
        </r>
      </text>
    </comment>
    <comment ref="FP173" authorId="11" shapeId="0" xr:uid="{083AED1A-5F94-4754-AC02-176E4A79B4E1}">
      <text>
        <r>
          <rPr>
            <b/>
            <sz val="9"/>
            <color indexed="81"/>
            <rFont val="Tahoma"/>
            <family val="2"/>
          </rPr>
          <t>Nikkie Pacheco:</t>
        </r>
        <r>
          <rPr>
            <sz val="9"/>
            <color indexed="81"/>
            <rFont val="Tahoma"/>
            <family val="2"/>
          </rPr>
          <t xml:space="preserve">
https://www.societybyte.swiss/2018/03/16/data-governance-as-part-of-a-new-swiss-egovernment-strategy/</t>
        </r>
      </text>
    </comment>
    <comment ref="GB173" authorId="0" shapeId="0" xr:uid="{2AFE690E-8F35-450B-B8AB-B9577FDA7425}">
      <text>
        <r>
          <rPr>
            <b/>
            <sz val="9"/>
            <color indexed="81"/>
            <rFont val="Tahoma"/>
            <family val="2"/>
          </rPr>
          <t>Cem Dener:</t>
        </r>
        <r>
          <rPr>
            <sz val="9"/>
            <color indexed="81"/>
            <rFont val="Tahoma"/>
            <family val="2"/>
          </rPr>
          <t xml:space="preserve">
https://www.egovernment.ch/files/9514/5398/6297/Strategie-f.pdf</t>
        </r>
      </text>
    </comment>
    <comment ref="JV173" authorId="0" shapeId="0" xr:uid="{1E5ED131-9962-4D83-9F95-951341B4264C}">
      <text>
        <r>
          <rPr>
            <b/>
            <sz val="9"/>
            <color indexed="81"/>
            <rFont val="Tahoma"/>
            <family val="2"/>
          </rPr>
          <t>Cem Dener:</t>
        </r>
        <r>
          <rPr>
            <sz val="9"/>
            <color indexed="81"/>
            <rFont val="Tahoma"/>
            <family val="2"/>
          </rPr>
          <t xml:space="preserve">
https://www.egovernment.ch/en/organisation/organigram/</t>
        </r>
      </text>
    </comment>
    <comment ref="JY173" authorId="0" shapeId="0" xr:uid="{35FA77C3-20BC-4CD6-84F3-8792EBC66CCE}">
      <text>
        <r>
          <rPr>
            <b/>
            <sz val="9"/>
            <color indexed="81"/>
            <rFont val="Tahoma"/>
            <family val="2"/>
          </rPr>
          <t>Cem Dener:</t>
        </r>
        <r>
          <rPr>
            <sz val="9"/>
            <color indexed="81"/>
            <rFont val="Tahoma"/>
            <family val="2"/>
          </rPr>
          <t xml:space="preserve">
https://www.ossdirectory.com/che/</t>
        </r>
      </text>
    </comment>
    <comment ref="H174" authorId="0" shapeId="0" xr:uid="{FE9FE52B-B678-4ACF-8271-72F93F119D06}">
      <text>
        <r>
          <rPr>
            <b/>
            <sz val="9"/>
            <color indexed="81"/>
            <rFont val="Tahoma"/>
            <family val="2"/>
          </rPr>
          <t>Cem Dener:</t>
        </r>
        <r>
          <rPr>
            <sz val="9"/>
            <color indexed="81"/>
            <rFont val="Tahoma"/>
            <family val="2"/>
          </rPr>
          <t xml:space="preserve">
2017
https://knoema.com/atlas/Syrian-Arab-Republic/topics/Economy/National-Accounts-Gross-National-Income/GNI</t>
        </r>
      </text>
    </comment>
    <comment ref="BK174" authorId="0" shapeId="0" xr:uid="{B1CF408F-74D0-43AA-8763-A82B3FF91A5F}">
      <text>
        <r>
          <rPr>
            <b/>
            <sz val="9"/>
            <color indexed="81"/>
            <rFont val="Tahoma"/>
            <family val="2"/>
          </rPr>
          <t>Cem Dener:</t>
        </r>
        <r>
          <rPr>
            <sz val="9"/>
            <color indexed="81"/>
            <rFont val="Tahoma"/>
            <family val="2"/>
          </rPr>
          <t xml:space="preserve">
http://www.stratek.com.tr/EN/TAG/public-financial-management/</t>
        </r>
      </text>
    </comment>
    <comment ref="E175" authorId="0" shapeId="0" xr:uid="{777AF596-087D-4906-ACAE-E823B8A947B5}">
      <text>
        <r>
          <rPr>
            <b/>
            <sz val="9"/>
            <color indexed="81"/>
            <rFont val="Tahoma"/>
            <family val="2"/>
          </rPr>
          <t>Cem Dener:</t>
        </r>
        <r>
          <rPr>
            <sz val="9"/>
            <color indexed="81"/>
            <rFont val="Tahoma"/>
            <family val="2"/>
          </rPr>
          <t xml:space="preserve">
Taiwan, China
also
Republic of China (RoC)</t>
        </r>
      </text>
    </comment>
    <comment ref="H175" authorId="0" shapeId="0" xr:uid="{1FF96DC3-35CC-4F08-8830-F081BEAE5D0F}">
      <text>
        <r>
          <rPr>
            <b/>
            <sz val="9"/>
            <color indexed="81"/>
            <rFont val="Tahoma"/>
            <family val="2"/>
          </rPr>
          <t>Cem Dener:</t>
        </r>
        <r>
          <rPr>
            <sz val="9"/>
            <color indexed="81"/>
            <rFont val="Tahoma"/>
            <family val="2"/>
          </rPr>
          <t xml:space="preserve">
2019</t>
        </r>
      </text>
    </comment>
    <comment ref="AC175" authorId="7" shapeId="0" xr:uid="{AFE3897C-7C02-4994-8EF8-3598C879192D}">
      <text>
        <r>
          <rPr>
            <b/>
            <sz val="9"/>
            <color indexed="81"/>
            <rFont val="Tahoma"/>
            <family val="2"/>
          </rPr>
          <t>Hubert Nii-Aponsah:</t>
        </r>
        <r>
          <rPr>
            <sz val="9"/>
            <color indexed="81"/>
            <rFont val="Tahoma"/>
            <family val="2"/>
          </rPr>
          <t xml:space="preserve">
The plan is to promote integrated &amp; shared administration software as welll as shared data and service platforms</t>
        </r>
      </text>
    </comment>
    <comment ref="JZ175" authorId="0" shapeId="0" xr:uid="{4DE7B656-5346-46A7-A5ED-F82D09DA1E01}">
      <text>
        <r>
          <rPr>
            <b/>
            <sz val="9"/>
            <color indexed="81"/>
            <rFont val="Tahoma"/>
            <family val="2"/>
          </rPr>
          <t>Cem Dener:</t>
        </r>
        <r>
          <rPr>
            <sz val="9"/>
            <color indexed="81"/>
            <rFont val="Tahoma"/>
            <family val="2"/>
          </rPr>
          <t xml:space="preserve">
Initial OSS policy approved in 2002.</t>
        </r>
      </text>
    </comment>
    <comment ref="BK176" authorId="0" shapeId="0" xr:uid="{B9F6F9C0-3822-456E-A58D-CEF46BF9F2CB}">
      <text>
        <r>
          <rPr>
            <b/>
            <sz val="9"/>
            <color indexed="81"/>
            <rFont val="Tahoma"/>
            <family val="2"/>
          </rPr>
          <t>Cem Dener:</t>
        </r>
        <r>
          <rPr>
            <sz val="9"/>
            <color indexed="81"/>
            <rFont val="Tahoma"/>
            <family val="2"/>
          </rPr>
          <t xml:space="preserve">
New system is based on a customized version of SGB.NET provided by the Turkish MoF free of charge.</t>
        </r>
      </text>
    </comment>
    <comment ref="HP176" authorId="0" shapeId="0" xr:uid="{AF0E5BAD-534D-4315-9DD3-963C65793CBA}">
      <text>
        <r>
          <rPr>
            <b/>
            <sz val="9"/>
            <color indexed="81"/>
            <rFont val="Tahoma"/>
            <family val="2"/>
          </rPr>
          <t>Cem Dener:</t>
        </r>
        <r>
          <rPr>
            <sz val="9"/>
            <color indexed="81"/>
            <rFont val="Tahoma"/>
            <family val="2"/>
          </rPr>
          <t xml:space="preserve">
Survey response was "1", while there is no data classifcation. To be checked.</t>
        </r>
      </text>
    </comment>
    <comment ref="E177" authorId="0" shapeId="0" xr:uid="{42CB3F03-DF05-474E-8CDE-7A31FAA21D74}">
      <text>
        <r>
          <rPr>
            <b/>
            <sz val="9"/>
            <color rgb="FF000000"/>
            <rFont val="Tahoma"/>
            <family val="2"/>
          </rPr>
          <t>Cem Dener:</t>
        </r>
        <r>
          <rPr>
            <sz val="9"/>
            <color rgb="FF000000"/>
            <rFont val="Tahoma"/>
            <family val="2"/>
          </rPr>
          <t xml:space="preserve">
</t>
        </r>
        <r>
          <rPr>
            <sz val="9"/>
            <color rgb="FF000000"/>
            <rFont val="Tahoma"/>
            <family val="2"/>
          </rPr>
          <t>United Republic of Tanzania</t>
        </r>
      </text>
    </comment>
    <comment ref="BK177" authorId="0" shapeId="0" xr:uid="{C0F586EC-ABB1-4543-ACD3-A79A900392B5}">
      <text>
        <r>
          <rPr>
            <b/>
            <sz val="9"/>
            <color indexed="81"/>
            <rFont val="Tahoma"/>
            <family val="2"/>
          </rPr>
          <t>Cem Dener:</t>
        </r>
        <r>
          <rPr>
            <sz val="9"/>
            <color indexed="81"/>
            <rFont val="Tahoma"/>
            <family val="2"/>
          </rPr>
          <t xml:space="preserve">
Originally implemented w/ SIDA funds as CS (Platinum); later on replaced with Web(Epicor); WB contributed to budget module. Initially impl in 43 ministries at central level. Active project supports roll-out and expansion of functionality with limited ICT support.</t>
        </r>
      </text>
    </comment>
    <comment ref="ER177" authorId="0" shapeId="0" xr:uid="{AC849177-0DAA-4F2C-B200-D111E871D338}">
      <text>
        <r>
          <rPr>
            <b/>
            <sz val="9"/>
            <color indexed="81"/>
            <rFont val="Tahoma"/>
            <family val="2"/>
          </rPr>
          <t>Cem Dener:</t>
        </r>
        <r>
          <rPr>
            <sz val="9"/>
            <color indexed="81"/>
            <rFont val="Tahoma"/>
            <family val="2"/>
          </rPr>
          <t xml:space="preserve">
No PIM information system yet.
http://www.tzdpg.or.tz/fileadmin/documents/external/public_expenditure_review/Reports/PIM-OM_Final_Report-Febr_2015.pdf</t>
        </r>
      </text>
    </comment>
    <comment ref="HI177" authorId="0" shapeId="0" xr:uid="{A9D5CC58-87AF-4459-9D5F-F7B753380371}">
      <text>
        <r>
          <rPr>
            <b/>
            <sz val="9"/>
            <color indexed="81"/>
            <rFont val="Tahoma"/>
            <family val="2"/>
          </rPr>
          <t>Cem Dener:</t>
        </r>
        <r>
          <rPr>
            <sz val="9"/>
            <color indexed="81"/>
            <rFont val="Tahoma"/>
            <family val="2"/>
          </rPr>
          <t xml:space="preserve">
No data protection authority yet</t>
        </r>
      </text>
    </comment>
    <comment ref="HJ177" authorId="0" shapeId="0" xr:uid="{5257F86C-79D8-4CDE-B7DA-DEBE9193C9B2}">
      <text>
        <r>
          <rPr>
            <b/>
            <sz val="9"/>
            <color indexed="81"/>
            <rFont val="Tahoma"/>
            <family val="2"/>
          </rPr>
          <t>Cem Dener:</t>
        </r>
        <r>
          <rPr>
            <sz val="9"/>
            <color indexed="81"/>
            <rFont val="Tahoma"/>
            <family val="2"/>
          </rPr>
          <t xml:space="preserve">
https://www.tcra.go.tz/</t>
        </r>
      </text>
    </comment>
    <comment ref="IZ177" authorId="0" shapeId="0" xr:uid="{2B89CE85-ECFA-4940-A415-4235B4ECD90C}">
      <text>
        <r>
          <rPr>
            <b/>
            <sz val="9"/>
            <color indexed="81"/>
            <rFont val="Tahoma"/>
            <family val="2"/>
          </rPr>
          <t>Cem Dener:</t>
        </r>
        <r>
          <rPr>
            <sz val="9"/>
            <color indexed="81"/>
            <rFont val="Tahoma"/>
            <family val="2"/>
          </rPr>
          <t xml:space="preserve">
Withdrawn from OGP in 2017:
https://www.opengovpartnership.org/tanzania-withdrawn/</t>
        </r>
      </text>
    </comment>
    <comment ref="JP177" authorId="7" shapeId="0" xr:uid="{23B4C856-E618-476A-BF30-33E4F5DEE7FE}">
      <text>
        <r>
          <rPr>
            <b/>
            <sz val="9"/>
            <color indexed="81"/>
            <rFont val="Tahoma"/>
            <family val="2"/>
          </rPr>
          <t>Hubert Nii-Aponsah:</t>
        </r>
        <r>
          <rPr>
            <sz val="9"/>
            <color indexed="81"/>
            <rFont val="Tahoma"/>
            <family val="2"/>
          </rPr>
          <t xml:space="preserve">
e-GA provides a variety of capacity building training for ICT officers and other public servants to facilitate the implementation of Government Web Network efforts in Tanzania.</t>
        </r>
      </text>
    </comment>
    <comment ref="JZ177" authorId="0" shapeId="0" xr:uid="{F5CB4D41-8BB8-46C1-95D8-24152FF8C4CE}">
      <text>
        <r>
          <rPr>
            <b/>
            <sz val="9"/>
            <color indexed="81"/>
            <rFont val="Tahoma"/>
            <family val="2"/>
          </rPr>
          <t>Cem Dener:</t>
        </r>
        <r>
          <rPr>
            <sz val="9"/>
            <color indexed="81"/>
            <rFont val="Tahoma"/>
            <family val="2"/>
          </rPr>
          <t xml:space="preserve">
Initial OSS policy approved in 2003.</t>
        </r>
      </text>
    </comment>
    <comment ref="FO178" authorId="8" shapeId="0" xr:uid="{888985BB-C8DB-4A38-8726-176D714113AE}">
      <text>
        <r>
          <rPr>
            <b/>
            <sz val="9"/>
            <color indexed="81"/>
            <rFont val="Tahoma"/>
            <family val="2"/>
          </rPr>
          <t>Paul Nicholas Villaflor Pacheco:</t>
        </r>
        <r>
          <rPr>
            <sz val="9"/>
            <color indexed="81"/>
            <rFont val="Tahoma"/>
            <family val="2"/>
          </rPr>
          <t xml:space="preserve">
Ministry of Digital Economy and Society (https://www.mdes.go.th/about)</t>
        </r>
      </text>
    </comment>
    <comment ref="FP178" authorId="11" shapeId="0" xr:uid="{72FD546C-1DF3-4E82-8604-9E68DA9AF3FA}">
      <text>
        <r>
          <rPr>
            <b/>
            <sz val="9"/>
            <color indexed="81"/>
            <rFont val="Tahoma"/>
            <family val="2"/>
          </rPr>
          <t>Nikkie Pacheco:</t>
        </r>
        <r>
          <rPr>
            <sz val="9"/>
            <color indexed="81"/>
            <rFont val="Tahoma"/>
            <family val="2"/>
          </rPr>
          <t xml:space="preserve">
https://www.dga.or.th/th/profile/2108/</t>
        </r>
      </text>
    </comment>
    <comment ref="HE178" authorId="0" shapeId="0" xr:uid="{8F95A3C7-349C-4EC6-AD1A-1FD07F3F3C78}">
      <text>
        <r>
          <rPr>
            <b/>
            <sz val="9"/>
            <color indexed="81"/>
            <rFont val="Tahoma"/>
            <family val="2"/>
          </rPr>
          <t>Cem Dener:</t>
        </r>
        <r>
          <rPr>
            <sz val="9"/>
            <color indexed="81"/>
            <rFont val="Tahoma"/>
            <family val="2"/>
          </rPr>
          <t xml:space="preserve">
https://uto.moph.go.th/lablae/EB9_11.1.9.pdf </t>
        </r>
      </text>
    </comment>
    <comment ref="HI178" authorId="0" shapeId="0" xr:uid="{2A2AAABB-21F9-4C10-AA70-3A51C8327346}">
      <text>
        <r>
          <rPr>
            <b/>
            <sz val="9"/>
            <color indexed="81"/>
            <rFont val="Tahoma"/>
            <family val="2"/>
          </rPr>
          <t>Cem Dener:</t>
        </r>
        <r>
          <rPr>
            <sz val="9"/>
            <color indexed="81"/>
            <rFont val="Tahoma"/>
            <family val="2"/>
          </rPr>
          <t xml:space="preserve">
Board established in 2020</t>
        </r>
      </text>
    </comment>
    <comment ref="JF178" authorId="0" shapeId="0" xr:uid="{E7448135-24B1-4286-8A89-0B77B84D4161}">
      <text>
        <r>
          <rPr>
            <b/>
            <sz val="9"/>
            <color indexed="81"/>
            <rFont val="Tahoma"/>
            <family val="2"/>
          </rPr>
          <t>Cem Dener:</t>
        </r>
        <r>
          <rPr>
            <sz val="9"/>
            <color indexed="81"/>
            <rFont val="Tahoma"/>
            <family val="2"/>
          </rPr>
          <t xml:space="preserve">
https://thaiembdc.org/thailand-4-0-2/ </t>
        </r>
      </text>
    </comment>
    <comment ref="JJ178" authorId="7" shapeId="0" xr:uid="{310196D3-DDF3-4BD9-BE2C-49E4A94F9E1E}">
      <text>
        <r>
          <rPr>
            <b/>
            <sz val="9"/>
            <color indexed="81"/>
            <rFont val="Tahoma"/>
            <family val="2"/>
          </rPr>
          <t>Hubert Nii-Aponsah:</t>
        </r>
        <r>
          <rPr>
            <sz val="9"/>
            <color indexed="81"/>
            <rFont val="Tahoma"/>
            <family val="2"/>
          </rPr>
          <t xml:space="preserve">
There is also a Digital Skills Handbook for Government Officials. See: https://www.ocsc.go.th/sites/default/files/00_khuumuuethaksadaandicchithalkhngkhaaraachkaaraelabukhlaakrphaakhratht.pdf</t>
        </r>
      </text>
    </comment>
    <comment ref="JQ178" authorId="7" shapeId="0" xr:uid="{084702F3-F712-41AE-9069-D76B84A37A4C}">
      <text>
        <r>
          <rPr>
            <b/>
            <sz val="9"/>
            <color indexed="81"/>
            <rFont val="Tahoma"/>
            <family val="2"/>
          </rPr>
          <t>Hubert Nii-Aponsah:</t>
        </r>
        <r>
          <rPr>
            <sz val="9"/>
            <color indexed="81"/>
            <rFont val="Tahoma"/>
            <family val="2"/>
          </rPr>
          <t xml:space="preserve">
There is the e-Gov Academy too. See: https://www.dga.or.th/en/profile/910/</t>
        </r>
      </text>
    </comment>
    <comment ref="C179" authorId="0" shapeId="0" xr:uid="{4C1DF2FA-94BA-460D-A72E-412C183F4734}">
      <text>
        <r>
          <rPr>
            <b/>
            <sz val="9"/>
            <color indexed="81"/>
            <rFont val="Tahoma"/>
            <family val="2"/>
          </rPr>
          <t>Cem Dener:</t>
        </r>
        <r>
          <rPr>
            <sz val="9"/>
            <color indexed="81"/>
            <rFont val="Tahoma"/>
            <family val="2"/>
          </rPr>
          <t xml:space="preserve">
TMP or TLS</t>
        </r>
      </text>
    </comment>
    <comment ref="AA179" authorId="0" shapeId="0" xr:uid="{5B393B66-A9DC-4535-9806-74517C83C649}">
      <text>
        <r>
          <rPr>
            <b/>
            <sz val="9"/>
            <color indexed="81"/>
            <rFont val="Tahoma"/>
            <family val="2"/>
          </rPr>
          <t>Cem Dener:</t>
        </r>
        <r>
          <rPr>
            <sz val="9"/>
            <color indexed="81"/>
            <rFont val="Tahoma"/>
            <family val="2"/>
          </rPr>
          <t xml:space="preserve">
https://www.oecd-ilibrary.org/docserver/9789264307131-en.pdf?expires=1598209706&amp;id=id&amp;accname=guest&amp;checksum=34206AA161F9091502F68BB934C22482</t>
        </r>
      </text>
    </comment>
    <comment ref="KW179" authorId="0" shapeId="0" xr:uid="{E34F0CBE-4CD5-448E-9881-2413F647BBC0}">
      <text>
        <r>
          <rPr>
            <b/>
            <sz val="9"/>
            <color indexed="81"/>
            <rFont val="Tahoma"/>
            <family val="2"/>
          </rPr>
          <t>Cem Dener:</t>
        </r>
        <r>
          <rPr>
            <sz val="9"/>
            <color indexed="81"/>
            <rFont val="Tahoma"/>
            <family val="2"/>
          </rPr>
          <t xml:space="preserve">
TMP or TLS</t>
        </r>
      </text>
    </comment>
    <comment ref="NH179" authorId="0" shapeId="0" xr:uid="{55B1CE46-EDA8-404B-B001-CD590E7226F0}">
      <text>
        <r>
          <rPr>
            <b/>
            <sz val="9"/>
            <color indexed="81"/>
            <rFont val="Tahoma"/>
            <family val="2"/>
          </rPr>
          <t>Cem Dener:</t>
        </r>
        <r>
          <rPr>
            <sz val="9"/>
            <color indexed="81"/>
            <rFont val="Tahoma"/>
            <family val="2"/>
          </rPr>
          <t xml:space="preserve">
TMP or TLS</t>
        </r>
      </text>
    </comment>
    <comment ref="OE179" authorId="0" shapeId="0" xr:uid="{7B79F4C9-3E48-4658-B967-083ECB8B6124}">
      <text>
        <r>
          <rPr>
            <b/>
            <sz val="9"/>
            <color indexed="81"/>
            <rFont val="Tahoma"/>
            <family val="2"/>
          </rPr>
          <t>Cem Dener:</t>
        </r>
        <r>
          <rPr>
            <sz val="9"/>
            <color indexed="81"/>
            <rFont val="Tahoma"/>
            <family val="2"/>
          </rPr>
          <t xml:space="preserve">
TMP or TLS</t>
        </r>
      </text>
    </comment>
    <comment ref="QI179" authorId="0" shapeId="0" xr:uid="{551FAEB9-535A-4DF0-B226-0D24FAA72619}">
      <text>
        <r>
          <rPr>
            <b/>
            <sz val="9"/>
            <color indexed="81"/>
            <rFont val="Tahoma"/>
            <family val="2"/>
          </rPr>
          <t>Cem Dener:</t>
        </r>
        <r>
          <rPr>
            <sz val="9"/>
            <color indexed="81"/>
            <rFont val="Tahoma"/>
            <family val="2"/>
          </rPr>
          <t xml:space="preserve">
TMP or TLS</t>
        </r>
      </text>
    </comment>
    <comment ref="SN179" authorId="0" shapeId="0" xr:uid="{7000E27D-7F6B-4BB8-90FF-33120E1E5D28}">
      <text>
        <r>
          <rPr>
            <b/>
            <sz val="9"/>
            <color indexed="81"/>
            <rFont val="Tahoma"/>
            <family val="2"/>
          </rPr>
          <t>Cem Dener:</t>
        </r>
        <r>
          <rPr>
            <sz val="9"/>
            <color indexed="81"/>
            <rFont val="Tahoma"/>
            <family val="2"/>
          </rPr>
          <t xml:space="preserve">
TMP or TLS</t>
        </r>
      </text>
    </comment>
    <comment ref="UM179" authorId="0" shapeId="0" xr:uid="{A95B1E1A-0619-49EB-871E-2648BCDBCBE2}">
      <text>
        <r>
          <rPr>
            <b/>
            <sz val="9"/>
            <color indexed="81"/>
            <rFont val="Tahoma"/>
            <family val="2"/>
          </rPr>
          <t>Cem Dener:</t>
        </r>
        <r>
          <rPr>
            <sz val="9"/>
            <color indexed="81"/>
            <rFont val="Tahoma"/>
            <family val="2"/>
          </rPr>
          <t xml:space="preserve">
TMP or TLS</t>
        </r>
      </text>
    </comment>
    <comment ref="WL179" authorId="0" shapeId="0" xr:uid="{25100F7A-65AB-4BF3-B651-CAE5EDFC6815}">
      <text>
        <r>
          <rPr>
            <b/>
            <sz val="9"/>
            <color indexed="81"/>
            <rFont val="Tahoma"/>
            <family val="2"/>
          </rPr>
          <t>Cem Dener:</t>
        </r>
        <r>
          <rPr>
            <sz val="9"/>
            <color indexed="81"/>
            <rFont val="Tahoma"/>
            <family val="2"/>
          </rPr>
          <t xml:space="preserve">
TMP or TLS</t>
        </r>
      </text>
    </comment>
    <comment ref="YU179" authorId="0" shapeId="0" xr:uid="{A82D7A03-27AB-48C1-BA28-48549F77D01B}">
      <text>
        <r>
          <rPr>
            <b/>
            <sz val="9"/>
            <color indexed="81"/>
            <rFont val="Tahoma"/>
            <family val="2"/>
          </rPr>
          <t>Cem Dener:</t>
        </r>
        <r>
          <rPr>
            <sz val="9"/>
            <color indexed="81"/>
            <rFont val="Tahoma"/>
            <family val="2"/>
          </rPr>
          <t xml:space="preserve">
TMP or TLS</t>
        </r>
      </text>
    </comment>
    <comment ref="H181" authorId="0" shapeId="0" xr:uid="{4ACC212C-8723-4A6B-BD20-E899C21D5B2E}">
      <text>
        <r>
          <rPr>
            <b/>
            <sz val="9"/>
            <color indexed="81"/>
            <rFont val="Tahoma"/>
            <family val="2"/>
          </rPr>
          <t>Cem Dener:</t>
        </r>
        <r>
          <rPr>
            <sz val="9"/>
            <color indexed="81"/>
            <rFont val="Tahoma"/>
            <family val="2"/>
          </rPr>
          <t xml:space="preserve">
2018</t>
        </r>
      </text>
    </comment>
    <comment ref="BC182" authorId="0" shapeId="0" xr:uid="{C3B9AABB-ED0B-4A65-AE2B-15CCE57B4184}">
      <text>
        <r>
          <rPr>
            <b/>
            <sz val="9"/>
            <color rgb="FF000000"/>
            <rFont val="Tahoma"/>
            <family val="2"/>
          </rPr>
          <t>Cem Dener:</t>
        </r>
        <r>
          <rPr>
            <sz val="9"/>
            <color rgb="FF000000"/>
            <rFont val="Tahoma"/>
            <family val="2"/>
          </rPr>
          <t xml:space="preserve">
</t>
        </r>
        <r>
          <rPr>
            <sz val="9"/>
            <color rgb="FF000000"/>
            <rFont val="Tahoma"/>
            <family val="2"/>
          </rPr>
          <t xml:space="preserve">Gov Payment system is in place since 2005.
</t>
        </r>
        <r>
          <rPr>
            <sz val="9"/>
            <color rgb="FF000000"/>
            <rFont val="Tahoma"/>
            <family val="2"/>
          </rPr>
          <t xml:space="preserve">IFMIS planned…
</t>
        </r>
        <r>
          <rPr>
            <sz val="9"/>
            <color rgb="FF000000"/>
            <rFont val="Tahoma"/>
            <family val="2"/>
          </rPr>
          <t xml:space="preserve">
</t>
        </r>
      </text>
    </comment>
    <comment ref="BG182" authorId="0" shapeId="0" xr:uid="{F866A6FD-1CB2-44FA-8BD9-627FF9A1BCDC}">
      <text>
        <r>
          <rPr>
            <b/>
            <sz val="9"/>
            <color indexed="81"/>
            <rFont val="Tahoma"/>
            <family val="2"/>
          </rPr>
          <t>Cem Dener:</t>
        </r>
        <r>
          <rPr>
            <sz val="9"/>
            <color indexed="81"/>
            <rFont val="Tahoma"/>
            <family val="2"/>
          </rPr>
          <t xml:space="preserve">
New system is expected to be operational in 2018</t>
        </r>
      </text>
    </comment>
    <comment ref="JQ182" authorId="7" shapeId="0" xr:uid="{C529D6E2-5E25-4727-8086-B73FF242FB45}">
      <text>
        <r>
          <rPr>
            <b/>
            <sz val="9"/>
            <color indexed="81"/>
            <rFont val="Tahoma"/>
            <family val="2"/>
          </rPr>
          <t>Hubert Nii-Aponsah:</t>
        </r>
        <r>
          <rPr>
            <sz val="9"/>
            <color indexed="81"/>
            <rFont val="Tahoma"/>
            <family val="2"/>
          </rPr>
          <t xml:space="preserve">
The training provided is targetted towards the public service. See: http://mpac.gov.tt/Training%20For%20Public%20Officers</t>
        </r>
      </text>
    </comment>
    <comment ref="JX182" authorId="0" shapeId="0" xr:uid="{685511B7-D34F-4BC3-927F-C81641258F6D}">
      <text>
        <r>
          <rPr>
            <b/>
            <sz val="9"/>
            <color indexed="81"/>
            <rFont val="Tahoma"/>
            <family val="2"/>
          </rPr>
          <t>Cem Dener:</t>
        </r>
        <r>
          <rPr>
            <sz val="9"/>
            <color indexed="81"/>
            <rFont val="Tahoma"/>
            <family val="2"/>
          </rPr>
          <t xml:space="preserve">
Draf OSS position paper in 2014. Not approved
http://www.mpac.gov.tt/sites/default/files/file_upload/publications/Open%20Source%20Software%20Position%20Paper.pdf</t>
        </r>
      </text>
    </comment>
    <comment ref="BC183" authorId="0" shapeId="0" xr:uid="{9FE1E2EF-EB7B-4699-8B07-F61378140192}">
      <text>
        <r>
          <rPr>
            <b/>
            <sz val="9"/>
            <color indexed="81"/>
            <rFont val="Tahoma"/>
            <family val="2"/>
          </rPr>
          <t>Cem Dener:</t>
        </r>
        <r>
          <rPr>
            <sz val="9"/>
            <color indexed="81"/>
            <rFont val="Tahoma"/>
            <family val="2"/>
          </rPr>
          <t xml:space="preserve">
IFMIS planned...</t>
        </r>
      </text>
    </comment>
    <comment ref="IZ183" authorId="0" shapeId="0" xr:uid="{21DA8DFB-3C61-4EF2-835C-2D284B97E8D2}">
      <text>
        <r>
          <rPr>
            <b/>
            <sz val="9"/>
            <color indexed="81"/>
            <rFont val="Tahoma"/>
            <family val="2"/>
          </rPr>
          <t>Cem Dener:</t>
        </r>
        <r>
          <rPr>
            <sz val="9"/>
            <color indexed="81"/>
            <rFont val="Tahoma"/>
            <family val="2"/>
          </rPr>
          <t xml:space="preserve">
https://www.opengovpartnership.org/members/tunisia/</t>
        </r>
      </text>
    </comment>
    <comment ref="BK184" authorId="0" shapeId="0" xr:uid="{2A6042B2-3FEC-480C-A6C8-74A8E74996DA}">
      <text>
        <r>
          <rPr>
            <b/>
            <sz val="9"/>
            <color rgb="FF000000"/>
            <rFont val="Tahoma"/>
            <family val="2"/>
          </rPr>
          <t>Cem Dener:</t>
        </r>
        <r>
          <rPr>
            <sz val="9"/>
            <color rgb="FF000000"/>
            <rFont val="Tahoma"/>
            <family val="2"/>
          </rPr>
          <t xml:space="preserve">
</t>
        </r>
        <r>
          <rPr>
            <sz val="9"/>
            <color rgb="FF000000"/>
            <rFont val="Tahoma"/>
            <family val="2"/>
          </rPr>
          <t xml:space="preserve">say2000i: LDSW based on Oracle RDBMS
</t>
        </r>
        <r>
          <rPr>
            <sz val="9"/>
            <color rgb="FF000000"/>
            <rFont val="Tahoma"/>
            <family val="2"/>
          </rPr>
          <t>KBS: Open Source Software</t>
        </r>
      </text>
    </comment>
    <comment ref="FO184" authorId="11" shapeId="0" xr:uid="{6B44E0DD-DCC7-4EFD-9B27-846BE5C2A4FA}">
      <text>
        <r>
          <rPr>
            <b/>
            <sz val="9"/>
            <color indexed="81"/>
            <rFont val="Tahoma"/>
            <family val="2"/>
          </rPr>
          <t>Nikkie Pacheco:</t>
        </r>
        <r>
          <rPr>
            <sz val="9"/>
            <color indexed="81"/>
            <rFont val="Tahoma"/>
            <family val="2"/>
          </rPr>
          <t xml:space="preserve">
Duties of the Office of Digital Transformation include:
Develop projects that enhance information security and cybersecurity.
Develop strategies for effective use of big data and advanced analytics solutions in the public sector, lead applications and ensure coordination." (https://cbddo.gov.tr/hizmet-birimlerimiz/)</t>
        </r>
      </text>
    </comment>
    <comment ref="GJ184" authorId="0" shapeId="0" xr:uid="{699BA562-FC79-4003-8AA3-882E08303984}">
      <text>
        <r>
          <rPr>
            <b/>
            <sz val="9"/>
            <color indexed="81"/>
            <rFont val="Tahoma"/>
            <family val="2"/>
          </rPr>
          <t>Cem Dener:</t>
        </r>
        <r>
          <rPr>
            <sz val="9"/>
            <color indexed="81"/>
            <rFont val="Tahoma"/>
            <family val="2"/>
          </rPr>
          <t xml:space="preserve">
https://kamu.turkiye.gov.tr/</t>
        </r>
      </text>
    </comment>
    <comment ref="JE184" authorId="0" shapeId="0" xr:uid="{06808713-A625-4355-8DC6-9A31FC69B813}">
      <text>
        <r>
          <rPr>
            <b/>
            <sz val="9"/>
            <color indexed="81"/>
            <rFont val="Tahoma"/>
            <family val="2"/>
          </rPr>
          <t>Cem Dener:</t>
        </r>
        <r>
          <rPr>
            <sz val="9"/>
            <color indexed="81"/>
            <rFont val="Tahoma"/>
            <family val="2"/>
          </rPr>
          <t xml:space="preserve">
Ongoing activity to develop AI Strategy and Roadmap</t>
        </r>
      </text>
    </comment>
    <comment ref="H185" authorId="0" shapeId="0" xr:uid="{9CA9CF89-E791-4344-9364-71B93886B2C5}">
      <text>
        <r>
          <rPr>
            <b/>
            <sz val="9"/>
            <color indexed="81"/>
            <rFont val="Tahoma"/>
            <family val="2"/>
          </rPr>
          <t>Cem Dener:</t>
        </r>
        <r>
          <rPr>
            <sz val="9"/>
            <color indexed="81"/>
            <rFont val="Tahoma"/>
            <family val="2"/>
          </rPr>
          <t xml:space="preserve">
2018</t>
        </r>
      </text>
    </comment>
    <comment ref="AA185" authorId="0" shapeId="0" xr:uid="{EB82E154-754B-40F9-A489-78776449C48E}">
      <text>
        <r>
          <rPr>
            <b/>
            <sz val="9"/>
            <color indexed="81"/>
            <rFont val="Tahoma"/>
            <family val="2"/>
          </rPr>
          <t>Cem Dener:</t>
        </r>
        <r>
          <rPr>
            <sz val="9"/>
            <color indexed="81"/>
            <rFont val="Tahoma"/>
            <family val="2"/>
          </rPr>
          <t xml:space="preserve">
Concept for the development of the digital economy (2019-2025) was adopted in 2018. It includes a plan for transition to e-Government</t>
        </r>
      </text>
    </comment>
    <comment ref="BG185" authorId="0" shapeId="0" xr:uid="{988461CE-A058-4638-AC3F-5302C16E3615}">
      <text>
        <r>
          <rPr>
            <b/>
            <sz val="9"/>
            <color rgb="FF000000"/>
            <rFont val="Tahoma"/>
            <family val="2"/>
          </rPr>
          <t>Cem Dener:</t>
        </r>
        <r>
          <rPr>
            <sz val="9"/>
            <color rgb="FF000000"/>
            <rFont val="Tahoma"/>
            <family val="2"/>
          </rPr>
          <t xml:space="preserve">
</t>
        </r>
        <r>
          <rPr>
            <sz val="9"/>
            <color rgb="FF000000"/>
            <rFont val="Tahoma"/>
            <family val="2"/>
          </rPr>
          <t>New system is expected to be operational in 2016</t>
        </r>
      </text>
    </comment>
    <comment ref="BK186" authorId="0" shapeId="0" xr:uid="{D97206D9-3394-4CBF-8F94-7FB8721EE5A0}">
      <text>
        <r>
          <rPr>
            <b/>
            <sz val="9"/>
            <color indexed="81"/>
            <rFont val="Tahoma"/>
            <family val="2"/>
          </rPr>
          <t>Cem Dener:</t>
        </r>
        <r>
          <rPr>
            <sz val="9"/>
            <color indexed="81"/>
            <rFont val="Tahoma"/>
            <family val="2"/>
          </rPr>
          <t xml:space="preserve">
http://pifma.pftac.org/filemanager/files/Docs/2008_Minutes2.pdf</t>
        </r>
      </text>
    </comment>
    <comment ref="AD187" authorId="7" shapeId="0" xr:uid="{1B59FD20-62CE-4425-9F42-5A5865713A0B}">
      <text>
        <r>
          <rPr>
            <b/>
            <sz val="9"/>
            <color indexed="81"/>
            <rFont val="Tahoma"/>
            <family val="2"/>
          </rPr>
          <t>Hubert Nii-Aponsah:</t>
        </r>
        <r>
          <rPr>
            <sz val="9"/>
            <color indexed="81"/>
            <rFont val="Tahoma"/>
            <family val="2"/>
          </rPr>
          <t xml:space="preserve">
The strategy contains a results framework that shows a plan to move towards a whole-of-government approach</t>
        </r>
      </text>
    </comment>
    <comment ref="JX187" authorId="0" shapeId="0" xr:uid="{D741F698-61AC-4166-AFD8-FA82598AC344}">
      <text>
        <r>
          <rPr>
            <b/>
            <sz val="9"/>
            <color indexed="81"/>
            <rFont val="Tahoma"/>
            <family val="2"/>
          </rPr>
          <t>Cem Dener:</t>
        </r>
        <r>
          <rPr>
            <sz val="9"/>
            <color indexed="81"/>
            <rFont val="Tahoma"/>
            <family val="2"/>
          </rPr>
          <t xml:space="preserve">
No policy but strong use of FOSS in
academia</t>
        </r>
      </text>
    </comment>
    <comment ref="AA188" authorId="0" shapeId="0" xr:uid="{3B3205BB-E8AF-4C15-B9ED-900886405709}">
      <text>
        <r>
          <rPr>
            <b/>
            <sz val="9"/>
            <color indexed="81"/>
            <rFont val="Tahoma"/>
            <family val="2"/>
          </rPr>
          <t>Cem Dener:</t>
        </r>
        <r>
          <rPr>
            <sz val="9"/>
            <color indexed="81"/>
            <rFont val="Tahoma"/>
            <family val="2"/>
          </rPr>
          <t xml:space="preserve">
https://plan2.diia.gov.ua/  </t>
        </r>
      </text>
    </comment>
    <comment ref="BK188" authorId="0" shapeId="0" xr:uid="{281BB79E-8D13-4058-99DE-5D9ECA441D36}">
      <text>
        <r>
          <rPr>
            <b/>
            <sz val="9"/>
            <color rgb="FF000000"/>
            <rFont val="Tahoma"/>
            <family val="2"/>
          </rPr>
          <t>Cem Dener:</t>
        </r>
        <r>
          <rPr>
            <sz val="9"/>
            <color rgb="FF000000"/>
            <rFont val="Tahoma"/>
            <family val="2"/>
          </rPr>
          <t xml:space="preserve">
</t>
        </r>
        <r>
          <rPr>
            <sz val="9"/>
            <color rgb="FF000000"/>
            <rFont val="Tahoma"/>
            <family val="2"/>
          </rPr>
          <t xml:space="preserve">Current Treasury system:
</t>
        </r>
        <r>
          <rPr>
            <sz val="9"/>
            <color rgb="FF000000"/>
            <rFont val="Tahoma"/>
            <family val="2"/>
          </rPr>
          <t xml:space="preserve">LDSW Exp Mgmt based on Oracle RDBMS; 
</t>
        </r>
        <r>
          <rPr>
            <sz val="9"/>
            <color rgb="FF000000"/>
            <rFont val="Tahoma"/>
            <family val="2"/>
          </rPr>
          <t>LDSW Rev Mgmt based on MS SQL</t>
        </r>
      </text>
    </comment>
    <comment ref="EJ188" authorId="0" shapeId="0" xr:uid="{57826829-99C2-4DF6-8EEF-67F142B9A250}">
      <text>
        <r>
          <rPr>
            <b/>
            <sz val="9"/>
            <color indexed="81"/>
            <rFont val="Tahoma"/>
            <family val="2"/>
          </rPr>
          <t>Cem Dener:</t>
        </r>
        <r>
          <rPr>
            <sz val="9"/>
            <color indexed="81"/>
            <rFont val="Tahoma"/>
            <family val="2"/>
          </rPr>
          <t xml:space="preserve">
http://documents.worldbank.org/curated/en/344191468316456596/Ukraine-Public-investment-management-performance-assessment</t>
        </r>
      </text>
    </comment>
    <comment ref="EL188" authorId="0" shapeId="0" xr:uid="{0A53A03B-6A94-4F22-B778-5A99BAF83388}">
      <text>
        <r>
          <rPr>
            <b/>
            <sz val="9"/>
            <color indexed="81"/>
            <rFont val="Tahoma"/>
            <family val="2"/>
          </rPr>
          <t>Cem Dener:</t>
        </r>
        <r>
          <rPr>
            <sz val="9"/>
            <color indexed="81"/>
            <rFont val="Tahoma"/>
            <family val="2"/>
          </rPr>
          <t xml:space="preserve">
2012 PIM Assessment:
https://openknowledge.worldbank.org/handle/10986/26860</t>
        </r>
      </text>
    </comment>
    <comment ref="HE188" authorId="0" shapeId="0" xr:uid="{D78250E8-0DE1-4E10-99B9-4D3B64441049}">
      <text>
        <r>
          <rPr>
            <b/>
            <sz val="9"/>
            <color indexed="81"/>
            <rFont val="Tahoma"/>
            <family val="2"/>
          </rPr>
          <t>Cem Dener:</t>
        </r>
        <r>
          <rPr>
            <sz val="9"/>
            <color indexed="81"/>
            <rFont val="Tahoma"/>
            <family val="2"/>
          </rPr>
          <t xml:space="preserve">
http://search.ligazakon.ua/l_doc2.nsf/link1/ed_2010_06_01/T102297.html</t>
        </r>
      </text>
    </comment>
    <comment ref="JX188" authorId="0" shapeId="0" xr:uid="{3673C11B-F35A-458F-800F-8FEBD0876A9F}">
      <text>
        <r>
          <rPr>
            <b/>
            <sz val="9"/>
            <color indexed="81"/>
            <rFont val="Tahoma"/>
            <family val="2"/>
          </rPr>
          <t>Cem Dener:</t>
        </r>
        <r>
          <rPr>
            <sz val="9"/>
            <color indexed="81"/>
            <rFont val="Tahoma"/>
            <family val="2"/>
          </rPr>
          <t xml:space="preserve">
Draft OSS policy discussed in 2016:
http://mip.gov.ua/en/news/1502.html</t>
        </r>
      </text>
    </comment>
    <comment ref="BC189" authorId="0" shapeId="0" xr:uid="{AC2227D8-C128-4346-B13F-8E5CDA06B05D}">
      <text>
        <r>
          <rPr>
            <b/>
            <sz val="9"/>
            <color indexed="81"/>
            <rFont val="Tahoma"/>
            <family val="2"/>
          </rPr>
          <t>Cem Dener:</t>
        </r>
        <r>
          <rPr>
            <sz val="9"/>
            <color indexed="81"/>
            <rFont val="Tahoma"/>
            <family val="2"/>
          </rPr>
          <t xml:space="preserve">
Ibda'a (Hyperion) + Financials</t>
        </r>
      </text>
    </comment>
    <comment ref="BK189" authorId="0" shapeId="0" xr:uid="{CAA781D3-411A-4D58-9A5B-0F127E37B81E}">
      <text>
        <r>
          <rPr>
            <b/>
            <sz val="9"/>
            <color indexed="81"/>
            <rFont val="Tahoma"/>
            <family val="2"/>
          </rPr>
          <t>Cem Dener:</t>
        </r>
        <r>
          <rPr>
            <sz val="9"/>
            <color indexed="81"/>
            <rFont val="Tahoma"/>
            <family val="2"/>
          </rPr>
          <t xml:space="preserve">
http://www.mof.gov.ae/En/MOF%20Guide/index.html</t>
        </r>
      </text>
    </comment>
    <comment ref="JE189" authorId="0" shapeId="0" xr:uid="{C89D2617-CBBD-4A04-B3DA-1A83C9B8A402}">
      <text>
        <r>
          <rPr>
            <b/>
            <sz val="9"/>
            <color indexed="81"/>
            <rFont val="Tahoma"/>
            <family val="2"/>
          </rPr>
          <t>Cem Dener:</t>
        </r>
        <r>
          <rPr>
            <sz val="9"/>
            <color indexed="81"/>
            <rFont val="Tahoma"/>
            <family val="2"/>
          </rPr>
          <t xml:space="preserve">
Also:
Dubai Blockchain Strategy </t>
        </r>
      </text>
    </comment>
    <comment ref="JF189" authorId="0" shapeId="0" xr:uid="{105A9796-D6B9-4D80-AECB-235293EFC7E7}">
      <text>
        <r>
          <rPr>
            <b/>
            <sz val="9"/>
            <color indexed="81"/>
            <rFont val="Tahoma"/>
            <family val="2"/>
          </rPr>
          <t>Cem Dener:</t>
        </r>
        <r>
          <rPr>
            <sz val="9"/>
            <color indexed="81"/>
            <rFont val="Tahoma"/>
            <family val="2"/>
          </rPr>
          <t xml:space="preserve">
https://www.smartdubai.ae/ar/initiatives/blockchain</t>
        </r>
      </text>
    </comment>
    <comment ref="E190" authorId="0" shapeId="0" xr:uid="{FF16BC61-690D-40F6-9BA0-5C0C2DD47157}">
      <text>
        <r>
          <rPr>
            <b/>
            <sz val="9"/>
            <color rgb="FF000000"/>
            <rFont val="Tahoma"/>
            <family val="2"/>
          </rPr>
          <t>Cem Dener:</t>
        </r>
        <r>
          <rPr>
            <sz val="9"/>
            <color rgb="FF000000"/>
            <rFont val="Tahoma"/>
            <family val="2"/>
          </rPr>
          <t xml:space="preserve">
</t>
        </r>
        <r>
          <rPr>
            <sz val="9"/>
            <color rgb="FF000000"/>
            <rFont val="Tahoma"/>
            <family val="2"/>
          </rPr>
          <t>United Kingdom of Great Britain and Northern Ireland</t>
        </r>
      </text>
    </comment>
    <comment ref="BK190" authorId="0" shapeId="0" xr:uid="{512C1147-61CC-43A6-89F7-BC3BF392888B}">
      <text>
        <r>
          <rPr>
            <b/>
            <sz val="9"/>
            <color indexed="81"/>
            <rFont val="Tahoma"/>
            <family val="2"/>
          </rPr>
          <t>Cem Dener:</t>
        </r>
        <r>
          <rPr>
            <sz val="9"/>
            <color indexed="81"/>
            <rFont val="Tahoma"/>
            <family val="2"/>
          </rPr>
          <t xml:space="preserve">
http://www.contractsfinder.businesslink.gov.uk/Common/View%20Notice.aspx?site=1000&amp;lang=en&amp;NoticeId=254713</t>
        </r>
      </text>
    </comment>
    <comment ref="ER190" authorId="0" shapeId="0" xr:uid="{D0D19AF3-2E4B-4E69-A079-DE12E3F1DD98}">
      <text>
        <r>
          <rPr>
            <b/>
            <sz val="9"/>
            <color indexed="81"/>
            <rFont val="Tahoma"/>
            <family val="2"/>
          </rPr>
          <t>Cem Dener:</t>
        </r>
        <r>
          <rPr>
            <sz val="9"/>
            <color indexed="81"/>
            <rFont val="Tahoma"/>
            <family val="2"/>
          </rPr>
          <t xml:space="preserve">
https://www.gov.uk/government/collections/investment-management-system-access-guidance-and-support </t>
        </r>
      </text>
    </comment>
    <comment ref="FO190" authorId="11" shapeId="0" xr:uid="{1DBDC842-3B4B-41CE-ABCE-DD87CE002F66}">
      <text>
        <r>
          <rPr>
            <b/>
            <sz val="9"/>
            <color indexed="81"/>
            <rFont val="Tahoma"/>
            <family val="2"/>
          </rPr>
          <t>Nikkie Pacheco:</t>
        </r>
        <r>
          <rPr>
            <sz val="9"/>
            <color indexed="81"/>
            <rFont val="Tahoma"/>
            <family val="2"/>
          </rPr>
          <t xml:space="preserve">
There are various government departments responsible for data governance as seen in page 7 of https://royalsociety.org/-/media/policy/projects/data-governance/uk-data-governance-explainer.pdf</t>
        </r>
      </text>
    </comment>
    <comment ref="FP190" authorId="11" shapeId="0" xr:uid="{2D73DBF1-3FA7-4844-946A-B1F8A080EDB1}">
      <text>
        <r>
          <rPr>
            <b/>
            <sz val="9"/>
            <color indexed="81"/>
            <rFont val="Tahoma"/>
            <family val="2"/>
          </rPr>
          <t>Nikkie Pacheco:</t>
        </r>
        <r>
          <rPr>
            <sz val="9"/>
            <color indexed="81"/>
            <rFont val="Tahoma"/>
            <family val="2"/>
          </rPr>
          <t xml:space="preserve">
https://royalsociety.org/-/media/policy/projects/data-governance/uk-data-governance-explainer.pdf</t>
        </r>
      </text>
    </comment>
    <comment ref="JJ190" authorId="7" shapeId="0" xr:uid="{012A7C1B-F5E5-42E0-B8D9-C920960DC5BF}">
      <text>
        <r>
          <rPr>
            <b/>
            <sz val="9"/>
            <color indexed="81"/>
            <rFont val="Tahoma"/>
            <family val="2"/>
          </rPr>
          <t>Hubert Nii-Aponsah:</t>
        </r>
        <r>
          <rPr>
            <sz val="9"/>
            <color indexed="81"/>
            <rFont val="Tahoma"/>
            <family val="2"/>
          </rPr>
          <t xml:space="preserve">
Previously, there was the Government ICT Capability Strategy. See: https://assets.publishing.service.gov.uk/government/uploads/system/uploads/attachment_data/file/266328/government-ict-capability-strategy.pdf.</t>
        </r>
      </text>
    </comment>
    <comment ref="JV190" authorId="0" shapeId="0" xr:uid="{86C12792-4F04-4A42-9B70-4A2971490FB3}">
      <text>
        <r>
          <rPr>
            <b/>
            <sz val="9"/>
            <color indexed="81"/>
            <rFont val="Tahoma"/>
            <family val="2"/>
          </rPr>
          <t>Cem Dener:</t>
        </r>
        <r>
          <rPr>
            <sz val="9"/>
            <color indexed="81"/>
            <rFont val="Tahoma"/>
            <family val="2"/>
          </rPr>
          <t xml:space="preserve">
UK Policy Lab:
https://openpolicy.blog.gov.uk/category/policy-lab/
Innovation Lab (N. Ireland):
https://www.finance-ni.gov.uk/articles/introduction-innovation-lab</t>
        </r>
      </text>
    </comment>
    <comment ref="JZ190" authorId="0" shapeId="0" xr:uid="{CDBE2E3F-EE67-4B7E-8A1A-C0FB509573CD}">
      <text>
        <r>
          <rPr>
            <b/>
            <sz val="9"/>
            <color indexed="81"/>
            <rFont val="Tahoma"/>
            <family val="2"/>
          </rPr>
          <t>Cem Dener:</t>
        </r>
        <r>
          <rPr>
            <sz val="9"/>
            <color indexed="81"/>
            <rFont val="Tahoma"/>
            <family val="2"/>
          </rPr>
          <t xml:space="preserve">
First OSS policy was approved in 2010. Latest OSS policy was published in 2017.</t>
        </r>
      </text>
    </comment>
    <comment ref="AL191" authorId="0" shapeId="0" xr:uid="{84E79041-CFDC-4621-A8D8-1E6A77199E5D}">
      <text>
        <r>
          <rPr>
            <b/>
            <sz val="9"/>
            <color indexed="81"/>
            <rFont val="Tahoma"/>
            <family val="2"/>
          </rPr>
          <t>Cem Dener:</t>
        </r>
        <r>
          <rPr>
            <sz val="9"/>
            <color indexed="81"/>
            <rFont val="Tahoma"/>
            <family val="2"/>
          </rPr>
          <t xml:space="preserve">
https://digital.gov/
https://www.challenge.gov/
https://www.itdashboard.gov/
https://www.govtech.com/cdg/  
</t>
        </r>
      </text>
    </comment>
    <comment ref="BK191" authorId="0" shapeId="0" xr:uid="{F702323C-7214-4B68-816B-B1D77338D8D7}">
      <text>
        <r>
          <rPr>
            <b/>
            <sz val="9"/>
            <color indexed="81"/>
            <rFont val="Tahoma"/>
            <family val="2"/>
          </rPr>
          <t>Cem Dener:</t>
        </r>
        <r>
          <rPr>
            <sz val="9"/>
            <color indexed="81"/>
            <rFont val="Tahoma"/>
            <family val="2"/>
          </rPr>
          <t xml:space="preserve">
http://www.cio.gov/</t>
        </r>
      </text>
    </comment>
    <comment ref="FO191" authorId="11" shapeId="0" xr:uid="{A27100F0-B715-4C09-AAD9-7B2C4F696213}">
      <text>
        <r>
          <rPr>
            <b/>
            <sz val="9"/>
            <color indexed="81"/>
            <rFont val="Tahoma"/>
            <family val="2"/>
          </rPr>
          <t>Nikkie Pacheco:</t>
        </r>
        <r>
          <rPr>
            <sz val="9"/>
            <color indexed="81"/>
            <rFont val="Tahoma"/>
            <family val="2"/>
          </rPr>
          <t xml:space="preserve">
Per Federal Data Strategy 2020 Action Plan - Action 2: Establish Data Governance Body (DGB) chaired by Chief Data Officer</t>
        </r>
      </text>
    </comment>
    <comment ref="FU191" authorId="0" shapeId="0" xr:uid="{C23AECDF-F9AD-4005-AB8B-F2C6FDD91804}">
      <text>
        <r>
          <rPr>
            <b/>
            <sz val="9"/>
            <color indexed="81"/>
            <rFont val="Tahoma"/>
            <family val="2"/>
          </rPr>
          <t>Cem Dener:</t>
        </r>
        <r>
          <rPr>
            <sz val="9"/>
            <color indexed="81"/>
            <rFont val="Tahoma"/>
            <family val="2"/>
          </rPr>
          <t xml:space="preserve">
https://strategy.data.gov/action-plan/#action-2-institutionalize-agency-data-governance</t>
        </r>
      </text>
    </comment>
    <comment ref="FX191" authorId="0" shapeId="0" xr:uid="{102A551E-1342-4BCE-ACA6-B8E7B4FAD68B}">
      <text>
        <r>
          <rPr>
            <b/>
            <sz val="9"/>
            <color indexed="81"/>
            <rFont val="Tahoma"/>
            <family val="2"/>
          </rPr>
          <t>Cem Dener:</t>
        </r>
        <r>
          <rPr>
            <sz val="9"/>
            <color indexed="81"/>
            <rFont val="Tahoma"/>
            <family val="2"/>
          </rPr>
          <t xml:space="preserve">
https://datacollaboratives.org/</t>
        </r>
      </text>
    </comment>
    <comment ref="GV191" authorId="0" shapeId="0" xr:uid="{9A9FE0FB-6D36-4B09-8771-751DEBE5014B}">
      <text>
        <r>
          <rPr>
            <b/>
            <sz val="9"/>
            <color indexed="81"/>
            <rFont val="Tahoma"/>
            <family val="2"/>
          </rPr>
          <t>Cem Dener:</t>
        </r>
        <r>
          <rPr>
            <sz val="9"/>
            <color indexed="81"/>
            <rFont val="Tahoma"/>
            <family val="2"/>
          </rPr>
          <t xml:space="preserve">
For Federal Gov Agencies</t>
        </r>
      </text>
    </comment>
    <comment ref="HI191" authorId="0" shapeId="0" xr:uid="{F2BBB56F-60B8-431C-B8C3-C71D08CD3013}">
      <text>
        <r>
          <rPr>
            <b/>
            <sz val="9"/>
            <color indexed="81"/>
            <rFont val="Tahoma"/>
            <family val="2"/>
          </rPr>
          <t>Cem Dener:</t>
        </r>
        <r>
          <rPr>
            <sz val="9"/>
            <color indexed="81"/>
            <rFont val="Tahoma"/>
            <family val="2"/>
          </rPr>
          <t xml:space="preserve">
No Federal Data Protection Agency.
The Federal Trade Commission (FTC) is not a data protection agency. The FTC only has authority to bring enforcement actions against unfair and deceptive practices in the marketplace.</t>
        </r>
      </text>
    </comment>
    <comment ref="JE191" authorId="0" shapeId="0" xr:uid="{1AD8307F-D9BA-4D42-8DAF-67895F4F0FAF}">
      <text>
        <r>
          <rPr>
            <b/>
            <sz val="9"/>
            <color indexed="81"/>
            <rFont val="Tahoma"/>
            <family val="2"/>
          </rPr>
          <t>Cem Dener:</t>
        </r>
        <r>
          <rPr>
            <sz val="9"/>
            <color indexed="81"/>
            <rFont val="Tahoma"/>
            <family val="2"/>
          </rPr>
          <t xml:space="preserve">
2019: National AI R&amp;D Strategic Plan </t>
        </r>
      </text>
    </comment>
    <comment ref="JF191" authorId="0" shapeId="0" xr:uid="{8B069E0A-4B93-4BF9-B07C-489F9BC81269}">
      <text>
        <r>
          <rPr>
            <b/>
            <sz val="9"/>
            <color indexed="81"/>
            <rFont val="Tahoma"/>
            <family val="2"/>
          </rPr>
          <t>Cem Dener:</t>
        </r>
        <r>
          <rPr>
            <sz val="9"/>
            <color indexed="81"/>
            <rFont val="Tahoma"/>
            <family val="2"/>
          </rPr>
          <t xml:space="preserve">
https://www.nitrd.gov/news/National-AI-RD-Strategy-2019.aspx</t>
        </r>
      </text>
    </comment>
    <comment ref="JG191" authorId="0" shapeId="0" xr:uid="{658472EB-607E-4BCD-89CD-AC3040D0B035}">
      <text>
        <r>
          <rPr>
            <b/>
            <sz val="9"/>
            <color indexed="81"/>
            <rFont val="Tahoma"/>
            <family val="2"/>
          </rPr>
          <t>Cem Dener:</t>
        </r>
        <r>
          <rPr>
            <sz val="9"/>
            <color indexed="81"/>
            <rFont val="Tahoma"/>
            <family val="2"/>
          </rPr>
          <t xml:space="preserve">
2019: National AI R&amp;D Strategic Plan</t>
        </r>
      </text>
    </comment>
    <comment ref="JY191" authorId="0" shapeId="0" xr:uid="{8F157EAB-C932-49E1-A7FF-649A6D494489}">
      <text>
        <r>
          <rPr>
            <b/>
            <sz val="9"/>
            <color indexed="81"/>
            <rFont val="Tahoma"/>
            <family val="2"/>
          </rPr>
          <t>Cem Dener:</t>
        </r>
        <r>
          <rPr>
            <sz val="9"/>
            <color indexed="81"/>
            <rFont val="Tahoma"/>
            <family val="2"/>
          </rPr>
          <t xml:space="preserve">
https://code.gov/ 
https://obamawhitehouse.archives.gov/blog/2016/08/08/peoples-code
https://open.gsa.gov/oss/</t>
        </r>
      </text>
    </comment>
    <comment ref="BC192" authorId="0" shapeId="0" xr:uid="{BE2DB5ED-8704-4E8B-8A2E-854D7AD54093}">
      <text>
        <r>
          <rPr>
            <b/>
            <sz val="9"/>
            <color rgb="FF000000"/>
            <rFont val="Tahoma"/>
            <family val="2"/>
          </rPr>
          <t>Cem Dener:</t>
        </r>
        <r>
          <rPr>
            <sz val="9"/>
            <color rgb="FF000000"/>
            <rFont val="Tahoma"/>
            <family val="2"/>
          </rPr>
          <t xml:space="preserve">
</t>
        </r>
        <r>
          <rPr>
            <sz val="9"/>
            <color rgb="FF000000"/>
            <rFont val="Tahoma"/>
            <family val="2"/>
          </rPr>
          <t>http://www-wds.worldbank.org/external/default/WDSContentServer/WDSP/IB/2005/12/08/000090341_20051208095436/Rendered/PDF/328510UY.pdf</t>
        </r>
      </text>
    </comment>
    <comment ref="BK192" authorId="0" shapeId="0" xr:uid="{D57EBBEA-D901-40EC-A4F4-4974DF51B059}">
      <text>
        <r>
          <rPr>
            <b/>
            <sz val="9"/>
            <color indexed="81"/>
            <rFont val="Tahoma"/>
            <family val="2"/>
          </rPr>
          <t>Cem Dener:</t>
        </r>
        <r>
          <rPr>
            <sz val="9"/>
            <color indexed="81"/>
            <rFont val="Tahoma"/>
            <family val="2"/>
          </rPr>
          <t xml:space="preserve">
http://dc335.4shared.com/doc/d5Jqij9q/preview.html
New SIIF
http://www.cgn.gub.uy/innovaportal/v/1706/1/innova.front/reingenieria_del_siif.html</t>
        </r>
      </text>
    </comment>
    <comment ref="ER192" authorId="0" shapeId="0" xr:uid="{6EA7E84F-3346-435D-A715-23C7D3EDD1AF}">
      <text>
        <r>
          <rPr>
            <b/>
            <sz val="9"/>
            <color indexed="81"/>
            <rFont val="Tahoma"/>
            <family val="2"/>
          </rPr>
          <t>Cem Dener:</t>
        </r>
        <r>
          <rPr>
            <sz val="9"/>
            <color indexed="81"/>
            <rFont val="Tahoma"/>
            <family val="2"/>
          </rPr>
          <t xml:space="preserve">
https://otu.opp.gub.uy/mirador</t>
        </r>
      </text>
    </comment>
    <comment ref="EV192" authorId="0" shapeId="0" xr:uid="{1886071E-A7DC-47D4-AD18-25A7DCE11204}">
      <text>
        <r>
          <rPr>
            <b/>
            <sz val="9"/>
            <color indexed="81"/>
            <rFont val="Tahoma"/>
            <family val="2"/>
          </rPr>
          <t>Cem Dener:</t>
        </r>
        <r>
          <rPr>
            <sz val="9"/>
            <color indexed="81"/>
            <rFont val="Tahoma"/>
            <family val="2"/>
          </rPr>
          <t xml:space="preserve">
Also:
http://www.mef.gub.uy/indicadores.php</t>
        </r>
      </text>
    </comment>
    <comment ref="FO192" authorId="11" shapeId="0" xr:uid="{39CF1B0F-BCB5-41C5-81FD-FC323EEFF31F}">
      <text>
        <r>
          <rPr>
            <b/>
            <sz val="9"/>
            <color indexed="81"/>
            <rFont val="Tahoma"/>
            <family val="2"/>
          </rPr>
          <t>Nikkie Pacheco:</t>
        </r>
        <r>
          <rPr>
            <sz val="9"/>
            <color indexed="81"/>
            <rFont val="Tahoma"/>
            <family val="2"/>
          </rPr>
          <t xml:space="preserve">
There is also the </t>
        </r>
        <r>
          <rPr>
            <b/>
            <sz val="9"/>
            <color indexed="81"/>
            <rFont val="Tahoma"/>
            <family val="2"/>
          </rPr>
          <t xml:space="preserve">Digital Governance Strengthening Division </t>
        </r>
        <r>
          <rPr>
            <sz val="9"/>
            <color indexed="81"/>
            <rFont val="Tahoma"/>
            <family val="2"/>
          </rPr>
          <t>also under the Agency for the Development of the Government of Electronic Management and the Information and Knowledge Society</t>
        </r>
      </text>
    </comment>
    <comment ref="FP192" authorId="11" shapeId="0" xr:uid="{7B5298B5-0523-4E0E-8E9F-B6B3D39DE432}">
      <text>
        <r>
          <rPr>
            <b/>
            <sz val="9"/>
            <color indexed="81"/>
            <rFont val="Tahoma"/>
            <family val="2"/>
          </rPr>
          <t>Nikkie Pacheco:</t>
        </r>
        <r>
          <rPr>
            <sz val="9"/>
            <color indexed="81"/>
            <rFont val="Tahoma"/>
            <family val="2"/>
          </rPr>
          <t xml:space="preserve">
https://www.gub.uy/agencia-gobierno-electronico-sociedad-informacion-conocimiento/institucional/estructura-del-organismo/division-fortalecimiento-gobierno-digital</t>
        </r>
      </text>
    </comment>
    <comment ref="JB192" authorId="0" shapeId="0" xr:uid="{F6DF2BE1-FDBA-4CBE-AA0B-81D6BFC351F2}">
      <text>
        <r>
          <rPr>
            <b/>
            <sz val="9"/>
            <color indexed="81"/>
            <rFont val="Tahoma"/>
            <family val="2"/>
          </rPr>
          <t>Cem Dener:</t>
        </r>
        <r>
          <rPr>
            <sz val="9"/>
            <color indexed="81"/>
            <rFont val="Tahoma"/>
            <family val="2"/>
          </rPr>
          <t xml:space="preserve">
https://www.gub.uy/</t>
        </r>
      </text>
    </comment>
    <comment ref="BG193" authorId="0" shapeId="0" xr:uid="{70048C92-5357-4B61-AE76-EC509D6830E0}">
      <text>
        <r>
          <rPr>
            <b/>
            <sz val="9"/>
            <color indexed="81"/>
            <rFont val="Tahoma"/>
            <family val="2"/>
          </rPr>
          <t>Cem Dener:</t>
        </r>
        <r>
          <rPr>
            <sz val="9"/>
            <color indexed="81"/>
            <rFont val="Tahoma"/>
            <family val="2"/>
          </rPr>
          <t xml:space="preserve">
UzASBO operational since 2011</t>
        </r>
      </text>
    </comment>
    <comment ref="BK193" authorId="0" shapeId="0" xr:uid="{271D0D6D-F2FB-4117-ACB5-0053D821E97D}">
      <text>
        <r>
          <rPr>
            <b/>
            <sz val="9"/>
            <color indexed="81"/>
            <rFont val="Tahoma"/>
            <family val="2"/>
          </rPr>
          <t>Cem Dener:</t>
        </r>
        <r>
          <rPr>
            <sz val="9"/>
            <color indexed="81"/>
            <rFont val="Tahoma"/>
            <family val="2"/>
          </rPr>
          <t xml:space="preserve">
New GFMIS is expected to be operational in 2017-18, developed by local IT firm (existing solution provider) to modernize existing systems and support PFM reforms.</t>
        </r>
      </text>
    </comment>
    <comment ref="GP193" authorId="6" shapeId="0" xr:uid="{38E3B87E-898E-4CE4-951B-85D4E6D793BD}">
      <text>
        <r>
          <rPr>
            <b/>
            <sz val="10"/>
            <color rgb="FF000000"/>
            <rFont val="Tahoma"/>
            <family val="2"/>
          </rPr>
          <t xml:space="preserve">VH- </t>
        </r>
        <r>
          <rPr>
            <sz val="10"/>
            <color rgb="FF000000"/>
            <rFont val="Calibri"/>
            <family val="2"/>
            <scheme val="minor"/>
          </rPr>
          <t>To place a petition, one needs to be authorized through a single identification system (id.gov.uz) and fill out the form by selecting one of the available topics.nline petitions portal, Mening Fikrim (transl. My opinion) has been launched in Uzbekistan. The idea was initiated President Shavkat Mirziyoyev, who proposed to create the platform "as an advanced form of democracy" in a State of the Union last December.</t>
        </r>
        <r>
          <rPr>
            <sz val="10"/>
            <color rgb="FF000000"/>
            <rFont val="Tahoma"/>
            <family val="2"/>
          </rPr>
          <t xml:space="preserve">
</t>
        </r>
      </text>
    </comment>
    <comment ref="HI193" authorId="0" shapeId="0" xr:uid="{962B7613-92AF-4059-8FBD-BAE01C01A391}">
      <text>
        <r>
          <rPr>
            <b/>
            <sz val="9"/>
            <color indexed="81"/>
            <rFont val="Tahoma"/>
            <family val="2"/>
          </rPr>
          <t>Cem Dener:</t>
        </r>
        <r>
          <rPr>
            <sz val="9"/>
            <color indexed="81"/>
            <rFont val="Tahoma"/>
            <family val="2"/>
          </rPr>
          <t xml:space="preserve">
Not established yet</t>
        </r>
      </text>
    </comment>
    <comment ref="HJ193" authorId="0" shapeId="0" xr:uid="{3D57264B-91C1-4CC6-9D37-052EFA901D27}">
      <text>
        <r>
          <rPr>
            <b/>
            <sz val="9"/>
            <color indexed="81"/>
            <rFont val="Tahoma"/>
            <family val="2"/>
          </rPr>
          <t>Cem Dener:</t>
        </r>
        <r>
          <rPr>
            <sz val="9"/>
            <color indexed="81"/>
            <rFont val="Tahoma"/>
            <family val="2"/>
          </rPr>
          <t xml:space="preserve">
https://www.gov.uz/uz/organizations/kind/admin</t>
        </r>
      </text>
    </comment>
    <comment ref="JP193" authorId="0" shapeId="0" xr:uid="{AF585ED1-65B2-422D-9C66-DBB67A0BE21B}">
      <text>
        <r>
          <rPr>
            <b/>
            <sz val="9"/>
            <color indexed="81"/>
            <rFont val="Tahoma"/>
            <family val="2"/>
          </rPr>
          <t>Cem Dener:</t>
        </r>
        <r>
          <rPr>
            <sz val="9"/>
            <color indexed="81"/>
            <rFont val="Tahoma"/>
            <family val="2"/>
          </rPr>
          <t xml:space="preserve">
Assistance in the development of effective public administration and digital transformation</t>
        </r>
      </text>
    </comment>
    <comment ref="JQ193" authorId="7" shapeId="0" xr:uid="{057938E5-7EDC-4873-B05F-197E35DACB64}">
      <text>
        <r>
          <rPr>
            <b/>
            <sz val="9"/>
            <color indexed="81"/>
            <rFont val="Tahoma"/>
            <family val="2"/>
          </rPr>
          <t>Hubert Nii-Aponsah:</t>
        </r>
        <r>
          <rPr>
            <sz val="9"/>
            <color indexed="81"/>
            <rFont val="Tahoma"/>
            <family val="2"/>
          </rPr>
          <t xml:space="preserve">
The project seeks the: "Development and strengthening of digital skills of civil servants on issues of effective public administration, innovation, improvement of public services, digital government, digital economy, blockchain and other project activities."</t>
        </r>
      </text>
    </comment>
    <comment ref="JX194" authorId="0" shapeId="0" xr:uid="{447EDF47-67A1-4B0A-9D3B-E966537C5BAB}">
      <text>
        <r>
          <rPr>
            <b/>
            <sz val="9"/>
            <color indexed="81"/>
            <rFont val="Tahoma"/>
            <family val="2"/>
          </rPr>
          <t>Cem Dener:</t>
        </r>
        <r>
          <rPr>
            <sz val="9"/>
            <color indexed="81"/>
            <rFont val="Tahoma"/>
            <family val="2"/>
          </rPr>
          <t xml:space="preserve">
MoF approved the used of OSS in 2019:
https://www.mf.uz/en/news-mf-jx/item/21-21.html</t>
        </r>
      </text>
    </comment>
    <comment ref="E195" authorId="0" shapeId="0" xr:uid="{364A9D0C-D697-4C0D-8671-99C5643BE4EA}">
      <text>
        <r>
          <rPr>
            <b/>
            <sz val="9"/>
            <color rgb="FF000000"/>
            <rFont val="Tahoma"/>
            <family val="2"/>
          </rPr>
          <t>Cem Dener:</t>
        </r>
        <r>
          <rPr>
            <sz val="9"/>
            <color rgb="FF000000"/>
            <rFont val="Tahoma"/>
            <family val="2"/>
          </rPr>
          <t xml:space="preserve">
</t>
        </r>
        <r>
          <rPr>
            <sz val="9"/>
            <color rgb="FF000000"/>
            <rFont val="Tahoma"/>
            <family val="2"/>
          </rPr>
          <t>Bolivarian Republic of Venezuela</t>
        </r>
      </text>
    </comment>
    <comment ref="H195" authorId="0" shapeId="0" xr:uid="{5F406142-A7A6-4501-B127-15CB4516D848}">
      <text>
        <r>
          <rPr>
            <b/>
            <sz val="9"/>
            <color indexed="81"/>
            <rFont val="Tahoma"/>
            <family val="2"/>
          </rPr>
          <t>Cem Dener:</t>
        </r>
        <r>
          <rPr>
            <sz val="9"/>
            <color indexed="81"/>
            <rFont val="Tahoma"/>
            <family val="2"/>
          </rPr>
          <t xml:space="preserve">
2019
https://knoema.com/atlas/Venezuela-Bolivarian-Republic-of/GDP-based-on-PPP</t>
        </r>
      </text>
    </comment>
    <comment ref="GJ195" authorId="0" shapeId="0" xr:uid="{668ADC61-D3F6-4F00-BD7D-3D4C3C50BC16}">
      <text>
        <r>
          <rPr>
            <b/>
            <sz val="9"/>
            <color indexed="81"/>
            <rFont val="Tahoma"/>
            <family val="2"/>
          </rPr>
          <t>Cem Dener:</t>
        </r>
        <r>
          <rPr>
            <sz val="9"/>
            <color indexed="81"/>
            <rFont val="Tahoma"/>
            <family val="2"/>
          </rPr>
          <t xml:space="preserve">
https://www.cnti.gob.ve/phocadownload/publicaciones/mio.pdf</t>
        </r>
      </text>
    </comment>
    <comment ref="GN195" authorId="0" shapeId="0" xr:uid="{C1285E40-AB00-4331-89E2-75F79C47974D}">
      <text>
        <r>
          <rPr>
            <b/>
            <sz val="9"/>
            <color indexed="81"/>
            <rFont val="Tahoma"/>
            <family val="2"/>
          </rPr>
          <t>Cem Dener:</t>
        </r>
        <r>
          <rPr>
            <sz val="9"/>
            <color indexed="81"/>
            <rFont val="Tahoma"/>
            <family val="2"/>
          </rPr>
          <t xml:space="preserve">
http://www.conatel.gob.ve/wp-content/uploads/2014/10/PDF-Ley-de-Infogobierno.pdf</t>
        </r>
      </text>
    </comment>
    <comment ref="AB196" authorId="0" shapeId="0" xr:uid="{293A655B-64DD-45CB-AEF9-E861200EF849}">
      <text>
        <r>
          <rPr>
            <b/>
            <sz val="9"/>
            <color indexed="81"/>
            <rFont val="Tahoma"/>
            <family val="2"/>
          </rPr>
          <t>Cem Dener:</t>
        </r>
        <r>
          <rPr>
            <sz val="9"/>
            <color indexed="81"/>
            <rFont val="Tahoma"/>
            <family val="2"/>
          </rPr>
          <t xml:space="preserve">
New DG Strategy (2020-2025): 
Approved in June 2020</t>
        </r>
      </text>
    </comment>
    <comment ref="BK196" authorId="0" shapeId="0" xr:uid="{41D84EB0-45C1-4990-A0F8-FA066AA111D4}">
      <text>
        <r>
          <rPr>
            <b/>
            <sz val="9"/>
            <color indexed="81"/>
            <rFont val="Tahoma"/>
            <family val="2"/>
          </rPr>
          <t>Cem Dener:</t>
        </r>
        <r>
          <rPr>
            <sz val="9"/>
            <color indexed="81"/>
            <rFont val="Tahoma"/>
            <family val="2"/>
          </rPr>
          <t xml:space="preserve">
ICT supplier: IBM Singapore
Contract 15.Dec.05 amount $53.3m (Oracle Financials)
MoF Consultant: Booz Allen Hamilton - Contract 21.Feb.05 amount $2.7m
Contract 13.Jan.03 amount $1m</t>
        </r>
      </text>
    </comment>
    <comment ref="EO196" authorId="0" shapeId="0" xr:uid="{1D8A1122-6D72-4006-999F-C875C72EFF4D}">
      <text>
        <r>
          <rPr>
            <b/>
            <sz val="9"/>
            <color indexed="81"/>
            <rFont val="Tahoma"/>
            <family val="2"/>
          </rPr>
          <t>Cem Dener:</t>
        </r>
        <r>
          <rPr>
            <sz val="9"/>
            <color indexed="81"/>
            <rFont val="Tahoma"/>
            <family val="2"/>
          </rPr>
          <t xml:space="preserve">
http://siteresources.worldbank.org/PUBLICSECTORANDGOVERNANCE/Resources/285741-1286300587143/I_Public_Investment_in_Vietnam.pdf  </t>
        </r>
      </text>
    </comment>
    <comment ref="FO196" authorId="11" shapeId="0" xr:uid="{F059A8D9-E9EC-4624-A8D1-54CE692DB120}">
      <text>
        <r>
          <rPr>
            <b/>
            <sz val="9"/>
            <color indexed="81"/>
            <rFont val="Tahoma"/>
            <family val="2"/>
          </rPr>
          <t>Nikkie Pacheco:</t>
        </r>
        <r>
          <rPr>
            <sz val="9"/>
            <color indexed="81"/>
            <rFont val="Tahoma"/>
            <family val="2"/>
          </rPr>
          <t xml:space="preserve">
Based on issued Decree 47 last April 2020, Government prescribed management, connection and sharing of digital data of state agencies. 
See: https://english.luatvietnam.vn/ecree-no-47-2020-nd-cp-dated-april-09-2020-of-the-government-on-the-management-connection-and-sharing-of-digital-data-by-state-agency-182340-Doc1.html
https://vietnamtimes.org.vn/new-policy-in-vietnam-on-digital-data-management-connection-and-sharing-19547.html</t>
        </r>
      </text>
    </comment>
    <comment ref="GN196" authorId="6" shapeId="0" xr:uid="{ECF0AF89-7F17-4683-8B16-CE09A39A7E6D}">
      <text>
        <r>
          <rPr>
            <b/>
            <sz val="10"/>
            <color rgb="FF000000"/>
            <rFont val="Tahoma"/>
            <family val="2"/>
          </rPr>
          <t xml:space="preserve">VH-
</t>
        </r>
        <r>
          <rPr>
            <b/>
            <i/>
            <sz val="10"/>
            <color rgb="FF000000"/>
            <rFont val="Calibri"/>
            <family val="2"/>
            <scheme val="minor"/>
          </rPr>
          <t>Content control and audits</t>
        </r>
        <r>
          <rPr>
            <sz val="10"/>
            <color rgb="FF000000"/>
            <rFont val="Calibri"/>
            <family val="2"/>
            <scheme val="minor"/>
          </rPr>
          <t>—The Ministry of Information and Communications and the cybersecurity agency under the Ministry of Public Security have the authority to request that online and offshore service providers remove offensive content. </t>
        </r>
        <r>
          <rPr>
            <sz val="10"/>
            <color rgb="FF000000"/>
            <rFont val="Tahoma"/>
            <family val="2"/>
          </rPr>
          <t xml:space="preserve">
</t>
        </r>
      </text>
    </comment>
    <comment ref="HD196" authorId="0" shapeId="0" xr:uid="{CDA7EDF1-59A4-4172-AF73-E14FB636D143}">
      <text>
        <r>
          <rPr>
            <b/>
            <sz val="9"/>
            <color indexed="81"/>
            <rFont val="Tahoma"/>
            <family val="2"/>
          </rPr>
          <t>Cem Dener:</t>
        </r>
        <r>
          <rPr>
            <sz val="9"/>
            <color indexed="81"/>
            <rFont val="Tahoma"/>
            <family val="2"/>
          </rPr>
          <t xml:space="preserve">
There is not a single comprehensive data protection law in Vietnam. Instead, regulations on data protection &amp; privacy can be found in various legal instruments. </t>
        </r>
      </text>
    </comment>
    <comment ref="HI196" authorId="0" shapeId="0" xr:uid="{FC762A54-B283-492D-B914-2D81DA96D113}">
      <text>
        <r>
          <rPr>
            <b/>
            <sz val="9"/>
            <color indexed="81"/>
            <rFont val="Tahoma"/>
            <family val="2"/>
          </rPr>
          <t>Cem Dener:</t>
        </r>
        <r>
          <rPr>
            <sz val="9"/>
            <color indexed="81"/>
            <rFont val="Tahoma"/>
            <family val="2"/>
          </rPr>
          <t xml:space="preserve">
No single National Data Protection Authority.</t>
        </r>
      </text>
    </comment>
    <comment ref="JF196" authorId="0" shapeId="0" xr:uid="{D5BF9678-1051-4E51-8A2C-208A4F81F9BC}">
      <text>
        <r>
          <rPr>
            <b/>
            <sz val="9"/>
            <color indexed="81"/>
            <rFont val="Tahoma"/>
            <family val="2"/>
          </rPr>
          <t>Cem Dener:</t>
        </r>
        <r>
          <rPr>
            <sz val="9"/>
            <color indexed="81"/>
            <rFont val="Tahoma"/>
            <family val="2"/>
          </rPr>
          <t xml:space="preserve">
https://english.mic.gov.vn/Pages/TinTuc/139578/Selecting-appropriate-artificial-intelligence-development-strategy.html </t>
        </r>
      </text>
    </comment>
    <comment ref="JJ196" authorId="7" shapeId="0" xr:uid="{7FE5881D-1564-435C-9388-B74AB16C910D}">
      <text>
        <r>
          <rPr>
            <b/>
            <sz val="9"/>
            <color indexed="81"/>
            <rFont val="Tahoma"/>
            <family val="2"/>
          </rPr>
          <t>Hubert Nii-Aponsah:</t>
        </r>
        <r>
          <rPr>
            <sz val="9"/>
            <color indexed="81"/>
            <rFont val="Tahoma"/>
            <family val="2"/>
          </rPr>
          <t xml:space="preserve">
A major is objective is that, "100% of cadres, civil servants and public employees will be trained and fostered in terms of skillsnumber, of which 30% were trained and fostered in data analysis and processing skills".</t>
        </r>
      </text>
    </comment>
    <comment ref="JQ196" authorId="7" shapeId="0" xr:uid="{E9F13A5C-A86C-46FA-9AB9-9389828810C4}">
      <text>
        <r>
          <rPr>
            <b/>
            <sz val="9"/>
            <color indexed="81"/>
            <rFont val="Tahoma"/>
            <family val="2"/>
          </rPr>
          <t>Hubert Nii-Aponsah:</t>
        </r>
        <r>
          <rPr>
            <sz val="9"/>
            <color indexed="81"/>
            <rFont val="Tahoma"/>
            <family val="2"/>
          </rPr>
          <t xml:space="preserve">
"Directive 16 assigned two ministries to building human
resources – the Ministry of Education and Training,
and the Ministry of Labour, Invalids and Social Affairs.
For example, through a public-private
partnership with Microsoft, the ministries have increased
digital skills training,". See: https://data61.csiro.au/~/media/D61/Files/18-00566_DATA61_REPORT_VietnamsFutureDigitalEconomy2040_ENGLISH_WEB_190528.pdf?la=en&amp;hash=C65B73AAE00BA560D60E5563DDA98AF8AA6F1D68   
There is also a program by the Ministry of Information and Communication to train 100 e-Gov experts. See: 
https://egov.mic.gov.vn/en_US/web/guest/chuong-trinh-dao-tao-100-chuyen-gia-ve-chinh-phu-dien-tu</t>
        </r>
      </text>
    </comment>
    <comment ref="JZ196" authorId="0" shapeId="0" xr:uid="{67646592-AAC0-4F93-88FF-DB18EC16CB69}">
      <text>
        <r>
          <rPr>
            <b/>
            <sz val="9"/>
            <color indexed="81"/>
            <rFont val="Tahoma"/>
            <family val="2"/>
          </rPr>
          <t>Cem Dener:</t>
        </r>
        <r>
          <rPr>
            <sz val="9"/>
            <color indexed="81"/>
            <rFont val="Tahoma"/>
            <family val="2"/>
          </rPr>
          <t xml:space="preserve">
Initial policy adopted in 2004</t>
        </r>
      </text>
    </comment>
    <comment ref="C197" authorId="0" shapeId="0" xr:uid="{97B4BC72-966E-449F-B235-97C3627DC885}">
      <text>
        <r>
          <rPr>
            <b/>
            <sz val="9"/>
            <color indexed="81"/>
            <rFont val="Tahoma"/>
            <family val="2"/>
          </rPr>
          <t>Cem Dener:</t>
        </r>
        <r>
          <rPr>
            <sz val="9"/>
            <color indexed="81"/>
            <rFont val="Tahoma"/>
            <family val="2"/>
          </rPr>
          <t xml:space="preserve">
PSE   Palestine
WBG  West Bank &amp; Gaza</t>
        </r>
      </text>
    </comment>
    <comment ref="E197" authorId="0" shapeId="0" xr:uid="{BC778D3D-991A-45B9-B5CE-3E23C1848BBB}">
      <text>
        <r>
          <rPr>
            <b/>
            <sz val="9"/>
            <color rgb="FF000000"/>
            <rFont val="Tahoma"/>
            <family val="2"/>
          </rPr>
          <t>Cem Dener:</t>
        </r>
        <r>
          <rPr>
            <sz val="9"/>
            <color rgb="FF000000"/>
            <rFont val="Tahoma"/>
            <family val="2"/>
          </rPr>
          <t xml:space="preserve">
</t>
        </r>
        <r>
          <rPr>
            <sz val="9"/>
            <color rgb="FF000000"/>
            <rFont val="Tahoma"/>
            <family val="2"/>
          </rPr>
          <t xml:space="preserve">West Bank and Gaza
</t>
        </r>
      </text>
    </comment>
    <comment ref="H197" authorId="0" shapeId="0" xr:uid="{C4347223-3424-45B8-BD9A-625FE6FF3E1E}">
      <text>
        <r>
          <rPr>
            <b/>
            <sz val="9"/>
            <color indexed="81"/>
            <rFont val="Tahoma"/>
            <family val="2"/>
          </rPr>
          <t>Cem Dener:</t>
        </r>
        <r>
          <rPr>
            <sz val="9"/>
            <color indexed="81"/>
            <rFont val="Tahoma"/>
            <family val="2"/>
          </rPr>
          <t xml:space="preserve">
2018</t>
        </r>
      </text>
    </comment>
    <comment ref="BK197" authorId="0" shapeId="0" xr:uid="{F007C11A-DE9E-4206-A66D-82B4CFE2E233}">
      <text>
        <r>
          <rPr>
            <b/>
            <sz val="9"/>
            <color indexed="81"/>
            <rFont val="Tahoma"/>
            <family val="2"/>
          </rPr>
          <t>Cem Dener:</t>
        </r>
        <r>
          <rPr>
            <sz val="9"/>
            <color indexed="81"/>
            <rFont val="Tahoma"/>
            <family val="2"/>
          </rPr>
          <t xml:space="preserve">
BISAN: http://www.ameinfo.com/170274.html
GCC: http://www.gcc.pna.ps</t>
        </r>
      </text>
    </comment>
    <comment ref="KW197" authorId="0" shapeId="0" xr:uid="{88A86B79-23B0-4098-AFFD-B5BC0057AB4C}">
      <text>
        <r>
          <rPr>
            <b/>
            <sz val="9"/>
            <color indexed="81"/>
            <rFont val="Tahoma"/>
            <family val="2"/>
          </rPr>
          <t>Cem Dener:</t>
        </r>
        <r>
          <rPr>
            <sz val="9"/>
            <color indexed="81"/>
            <rFont val="Tahoma"/>
            <family val="2"/>
          </rPr>
          <t xml:space="preserve">
PSE   Palestine
WBG  West Bank &amp; Gaza</t>
        </r>
      </text>
    </comment>
    <comment ref="NH197" authorId="0" shapeId="0" xr:uid="{A40E9572-1DAD-4D42-9AFA-2FD949889443}">
      <text>
        <r>
          <rPr>
            <b/>
            <sz val="9"/>
            <color indexed="81"/>
            <rFont val="Tahoma"/>
            <family val="2"/>
          </rPr>
          <t>Cem Dener:</t>
        </r>
        <r>
          <rPr>
            <sz val="9"/>
            <color indexed="81"/>
            <rFont val="Tahoma"/>
            <family val="2"/>
          </rPr>
          <t xml:space="preserve">
PSE   Palestine
WBG  West Bank &amp; Gaza</t>
        </r>
      </text>
    </comment>
    <comment ref="OE197" authorId="0" shapeId="0" xr:uid="{C97FBC5C-6FC4-4D35-82B5-6960D7220D00}">
      <text>
        <r>
          <rPr>
            <b/>
            <sz val="9"/>
            <color indexed="81"/>
            <rFont val="Tahoma"/>
            <family val="2"/>
          </rPr>
          <t>Cem Dener:</t>
        </r>
        <r>
          <rPr>
            <sz val="9"/>
            <color indexed="81"/>
            <rFont val="Tahoma"/>
            <family val="2"/>
          </rPr>
          <t xml:space="preserve">
PSE   Palestine
WBG  West Bank &amp; Gaza</t>
        </r>
      </text>
    </comment>
    <comment ref="QI197" authorId="0" shapeId="0" xr:uid="{BDE40647-7210-416E-8BBE-BE04B7F96098}">
      <text>
        <r>
          <rPr>
            <b/>
            <sz val="9"/>
            <color indexed="81"/>
            <rFont val="Tahoma"/>
            <family val="2"/>
          </rPr>
          <t>Cem Dener:</t>
        </r>
        <r>
          <rPr>
            <sz val="9"/>
            <color indexed="81"/>
            <rFont val="Tahoma"/>
            <family val="2"/>
          </rPr>
          <t xml:space="preserve">
PSE   Palestine
WBG  West Bank &amp; Gaza</t>
        </r>
      </text>
    </comment>
    <comment ref="SN197" authorId="0" shapeId="0" xr:uid="{19B853E6-18F5-4711-B3B0-B8DF2473002C}">
      <text>
        <r>
          <rPr>
            <b/>
            <sz val="9"/>
            <color indexed="81"/>
            <rFont val="Tahoma"/>
            <family val="2"/>
          </rPr>
          <t>Cem Dener:</t>
        </r>
        <r>
          <rPr>
            <sz val="9"/>
            <color indexed="81"/>
            <rFont val="Tahoma"/>
            <family val="2"/>
          </rPr>
          <t xml:space="preserve">
PSE   Palestine
WBG  West Bank &amp; Gaza</t>
        </r>
      </text>
    </comment>
    <comment ref="UM197" authorId="0" shapeId="0" xr:uid="{3BB5BF53-D42C-49C1-B36B-27B8D23CA366}">
      <text>
        <r>
          <rPr>
            <b/>
            <sz val="9"/>
            <color indexed="81"/>
            <rFont val="Tahoma"/>
            <family val="2"/>
          </rPr>
          <t>Cem Dener:</t>
        </r>
        <r>
          <rPr>
            <sz val="9"/>
            <color indexed="81"/>
            <rFont val="Tahoma"/>
            <family val="2"/>
          </rPr>
          <t xml:space="preserve">
PSE   Palestine
WBG  West Bank &amp; Gaza</t>
        </r>
      </text>
    </comment>
    <comment ref="WL197" authorId="0" shapeId="0" xr:uid="{7A0B88F0-C3DC-4DB5-9D71-77710542B117}">
      <text>
        <r>
          <rPr>
            <b/>
            <sz val="9"/>
            <color indexed="81"/>
            <rFont val="Tahoma"/>
            <family val="2"/>
          </rPr>
          <t>Cem Dener:</t>
        </r>
        <r>
          <rPr>
            <sz val="9"/>
            <color indexed="81"/>
            <rFont val="Tahoma"/>
            <family val="2"/>
          </rPr>
          <t xml:space="preserve">
PSE   Palestine
WBG  West Bank &amp; Gaza</t>
        </r>
      </text>
    </comment>
    <comment ref="YU197" authorId="0" shapeId="0" xr:uid="{8B46EFA8-15E5-428C-B2B3-8BC8227EB55D}">
      <text>
        <r>
          <rPr>
            <b/>
            <sz val="9"/>
            <color indexed="81"/>
            <rFont val="Tahoma"/>
            <family val="2"/>
          </rPr>
          <t>Cem Dener:</t>
        </r>
        <r>
          <rPr>
            <sz val="9"/>
            <color indexed="81"/>
            <rFont val="Tahoma"/>
            <family val="2"/>
          </rPr>
          <t xml:space="preserve">
PSE   Palestine
WBG  West Bank &amp; Gaza</t>
        </r>
      </text>
    </comment>
    <comment ref="H198" authorId="0" shapeId="0" xr:uid="{766F68A2-9206-421E-8752-888347F50C1C}">
      <text>
        <r>
          <rPr>
            <b/>
            <sz val="9"/>
            <color indexed="81"/>
            <rFont val="Tahoma"/>
            <family val="2"/>
          </rPr>
          <t>Cem Dener:</t>
        </r>
        <r>
          <rPr>
            <sz val="9"/>
            <color indexed="81"/>
            <rFont val="Tahoma"/>
            <family val="2"/>
          </rPr>
          <t xml:space="preserve">
2018</t>
        </r>
      </text>
    </comment>
    <comment ref="BK198" authorId="0" shapeId="0" xr:uid="{A9889D9F-503F-454C-825F-B35CE3DB321F}">
      <text>
        <r>
          <rPr>
            <b/>
            <sz val="9"/>
            <color indexed="81"/>
            <rFont val="Tahoma"/>
            <family val="2"/>
          </rPr>
          <t>Cem Dener:</t>
        </r>
        <r>
          <rPr>
            <sz val="9"/>
            <color indexed="81"/>
            <rFont val="Tahoma"/>
            <family val="2"/>
          </rPr>
          <t xml:space="preserve">
Contract with Yemen Soft (31.May-03) $11.2m
Delay in AFMIS rollout due to political unrest.
AF project cancelled.
AFMIS roll-out will be supported by Public Financial Modernization (PFM) project, scheduled for early FY11.  Further MOCSAI support for biometric and employee database contingent upon successful roll-out to entire civilian civil service by June 30, 2010.</t>
        </r>
      </text>
    </comment>
    <comment ref="BK199" authorId="0" shapeId="0" xr:uid="{420DC87A-A14D-492B-8413-C5487A7E7502}">
      <text>
        <r>
          <rPr>
            <b/>
            <sz val="9"/>
            <color indexed="81"/>
            <rFont val="Tahoma"/>
            <family val="2"/>
          </rPr>
          <t>Cem Dener:</t>
        </r>
        <r>
          <rPr>
            <sz val="9"/>
            <color indexed="81"/>
            <rFont val="Tahoma"/>
            <family val="2"/>
          </rPr>
          <t xml:space="preserve">
3 previous attempts to impl FMIS have failed in Zambia…
FMIS piloted in 2010. Rollout pending.</t>
        </r>
      </text>
    </comment>
    <comment ref="EJ199" authorId="0" shapeId="0" xr:uid="{9FFF5964-0D8A-4495-8B95-B6D2A201B1C9}">
      <text>
        <r>
          <rPr>
            <b/>
            <sz val="9"/>
            <color indexed="81"/>
            <rFont val="Tahoma"/>
            <family val="2"/>
          </rPr>
          <t>Cem Dener:</t>
        </r>
        <r>
          <rPr>
            <sz val="9"/>
            <color indexed="81"/>
            <rFont val="Tahoma"/>
            <family val="2"/>
          </rPr>
          <t xml:space="preserve">
https://www.mndp.gov.zm/?wpfb_dl=92</t>
        </r>
      </text>
    </comment>
    <comment ref="HM199" authorId="0" shapeId="0" xr:uid="{0D84807E-4EF1-4EE5-A1D1-7FF69E316C1F}">
      <text>
        <r>
          <rPr>
            <b/>
            <sz val="9"/>
            <color indexed="81"/>
            <rFont val="Tahoma"/>
            <family val="2"/>
          </rPr>
          <t>Cem Dener:</t>
        </r>
        <r>
          <rPr>
            <sz val="9"/>
            <color indexed="81"/>
            <rFont val="Tahoma"/>
            <family val="2"/>
          </rPr>
          <t xml:space="preserve">
No RTI Law yet.
2019 amendment to Constitution provide limited access to information</t>
        </r>
      </text>
    </comment>
    <comment ref="JX199" authorId="0" shapeId="0" xr:uid="{25372F04-0E6A-49D1-AFA2-A203094B6E80}">
      <text>
        <r>
          <rPr>
            <b/>
            <sz val="9"/>
            <color indexed="81"/>
            <rFont val="Tahoma"/>
            <family val="2"/>
          </rPr>
          <t>Cem Dener:</t>
        </r>
        <r>
          <rPr>
            <sz val="9"/>
            <color indexed="81"/>
            <rFont val="Tahoma"/>
            <family val="2"/>
          </rPr>
          <t xml:space="preserve">
No policy; ICTs policy mentions the use of FOSS</t>
        </r>
      </text>
    </comment>
    <comment ref="J200" authorId="0" shapeId="0" xr:uid="{25CD3187-E4B3-4454-BBBE-B0E319C3B798}">
      <text>
        <r>
          <rPr>
            <b/>
            <sz val="9"/>
            <color indexed="81"/>
            <rFont val="Tahoma"/>
            <family val="2"/>
          </rPr>
          <t>Cem Dener:</t>
        </r>
        <r>
          <rPr>
            <sz val="9"/>
            <color indexed="81"/>
            <rFont val="Tahoma"/>
            <family val="2"/>
          </rPr>
          <t xml:space="preserve">
http://www.zim.gov.zw/index.php/en/news-room/latest-news/228-sectors/367-ict,-e-government-innovations</t>
        </r>
      </text>
    </comment>
    <comment ref="AA200" authorId="0" shapeId="0" xr:uid="{A685B67D-4CA6-43E6-82F3-67E51710F7A4}">
      <text>
        <r>
          <rPr>
            <b/>
            <sz val="9"/>
            <color indexed="81"/>
            <rFont val="Tahoma"/>
            <family val="2"/>
          </rPr>
          <t>Cem Dener:</t>
        </r>
        <r>
          <rPr>
            <sz val="9"/>
            <color indexed="81"/>
            <rFont val="Tahoma"/>
            <family val="2"/>
          </rPr>
          <t xml:space="preserve">
Updated link is not active anymore (Aug 22, 2020):
http://www.ictministry.gov.zw/?q=zimbabwe-national-policy-information-and-communications-technology-ict-2016-1</t>
        </r>
      </text>
    </comment>
    <comment ref="AB200" authorId="0" shapeId="0" xr:uid="{AE3A8377-8A71-4B4C-9275-85C1A10D1970}">
      <text>
        <r>
          <rPr>
            <b/>
            <sz val="9"/>
            <color indexed="81"/>
            <rFont val="Tahoma"/>
            <family val="2"/>
          </rPr>
          <t>Cem Dener:</t>
        </r>
        <r>
          <rPr>
            <sz val="9"/>
            <color indexed="81"/>
            <rFont val="Tahoma"/>
            <family val="2"/>
          </rPr>
          <t xml:space="preserve">
Previously, 2016 eGov strategy was available. Not visible since Aug 2020.
New strategy is being developed in 2020.</t>
        </r>
      </text>
    </comment>
    <comment ref="BG200" authorId="0" shapeId="0" xr:uid="{7433219C-4F12-43F4-B5C7-2176C8E066ED}">
      <text>
        <r>
          <rPr>
            <b/>
            <sz val="9"/>
            <color indexed="81"/>
            <rFont val="Tahoma"/>
            <family val="2"/>
          </rPr>
          <t>Cem Dener:</t>
        </r>
        <r>
          <rPr>
            <sz val="9"/>
            <color indexed="81"/>
            <rFont val="Tahoma"/>
            <family val="2"/>
          </rPr>
          <t xml:space="preserve">
Launched in 1999. Upgraded in 2008.
Expanded in 2019-20</t>
        </r>
      </text>
    </comment>
    <comment ref="BK200" authorId="0" shapeId="0" xr:uid="{2C158179-8285-4465-A9C6-20C2AB22009C}">
      <text>
        <r>
          <rPr>
            <b/>
            <sz val="9"/>
            <color indexed="81"/>
            <rFont val="Tahoma"/>
            <family val="2"/>
          </rPr>
          <t>Cem Dener:</t>
        </r>
        <r>
          <rPr>
            <sz val="9"/>
            <color indexed="81"/>
            <rFont val="Tahoma"/>
            <family val="2"/>
          </rPr>
          <t xml:space="preserve">
PFMS expansion includes:
Budget Planning and Consolidation (BPC) module
Business Intelligence (BI)
Web Portal for district access and uploading financial statements (District Councils)</t>
        </r>
      </text>
    </comment>
    <comment ref="EQ200" authorId="0" shapeId="0" xr:uid="{11B98C99-EC76-48E0-85F1-E9F9F2BF3894}">
      <text>
        <r>
          <rPr>
            <b/>
            <sz val="9"/>
            <color indexed="81"/>
            <rFont val="Tahoma"/>
            <family val="2"/>
          </rPr>
          <t>Cem Dener:</t>
        </r>
        <r>
          <rPr>
            <sz val="9"/>
            <color indexed="81"/>
            <rFont val="Tahoma"/>
            <family val="2"/>
          </rPr>
          <t xml:space="preserve">
Synergy Intl, PIM + DAD</t>
        </r>
      </text>
    </comment>
    <comment ref="HI200" authorId="0" shapeId="0" xr:uid="{478A2CDF-ED9C-4BB4-986C-CDC1605BBC65}">
      <text>
        <r>
          <rPr>
            <b/>
            <sz val="9"/>
            <color indexed="81"/>
            <rFont val="Tahoma"/>
            <family val="2"/>
          </rPr>
          <t>Cem Dener:</t>
        </r>
        <r>
          <rPr>
            <sz val="9"/>
            <color indexed="81"/>
            <rFont val="Tahoma"/>
            <family val="2"/>
          </rPr>
          <t xml:space="preserve">
Not created yet</t>
        </r>
      </text>
    </comment>
    <comment ref="BW214" authorId="0" shapeId="0" xr:uid="{ADC02A92-9AFB-4BCD-8064-8223251CD8B3}">
      <text>
        <r>
          <rPr>
            <b/>
            <sz val="9"/>
            <color indexed="81"/>
            <rFont val="Tahoma"/>
            <family val="2"/>
          </rPr>
          <t>Cem Dener:</t>
        </r>
        <r>
          <rPr>
            <sz val="9"/>
            <color indexed="81"/>
            <rFont val="Tahoma"/>
            <family val="2"/>
          </rPr>
          <t xml:space="preserve">
http://www.vero.fi/fi-FI/Tietoa_Verohallinnosta/Veroparatiisit/Veroparatiisivaltion_ja_yhtion_kasitteet(27889)</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<sst xmlns="http://schemas.openxmlformats.org/spreadsheetml/2006/main" count="34656" uniqueCount="9995">
  <si>
    <t>Digital Government Readiness Assessment toolkit is comprised of a comprehensive set of 87 questions and 51 sub-questions, aiming at providing a rapid assessment of a government's digital transformation. It is intended to diagnose the current status of its digital development and stimulate a deeper policy discussion on its vision towards digital transformation. 
The survey questions delve into the nine critical foundations of digital government transformation which includes: A. LEADERSHIP &amp; FUNDING / RESOURCE ALLOCATION; B. INTEROPERABILITY, COORDINATION &amp; GOVERNANCE; C. USER DRIVEN DESIGN; D. CAPABILITIES, CULTURE &amp; SKILLS, CHANGE MANAGEMENT; E. TECHNOLOGY INFRASTRUCTURE; F. DATA INFRASTRUCTURE, STRATEGY &amp; GOVERNANCE; G. LEGISLATION &amp; REGULATION (INCLUDING PRIVACY); H. EMERGENCY RESPONSE, RESILIENCE &amp; CYBERSECURITY; and I. DIGITAL ECOSYSTEM</t>
  </si>
  <si>
    <t>Legends for the color scheme in the survey column headers</t>
  </si>
  <si>
    <t>These columns exists as part of the current DGRA survey version (V30)</t>
  </si>
  <si>
    <t>This column would be deleted in the final version. This indicates the new questions added in the new DGRA</t>
  </si>
  <si>
    <t>These columns are added as part of the new DGRA version</t>
  </si>
  <si>
    <r>
      <t xml:space="preserve">Select Country </t>
    </r>
    <r>
      <rPr>
        <b/>
        <sz val="18"/>
        <color theme="1"/>
        <rFont val="Wingdings"/>
        <charset val="2"/>
      </rPr>
      <t>â</t>
    </r>
  </si>
  <si>
    <t>Germany</t>
  </si>
  <si>
    <t>CATEGORY</t>
  </si>
  <si>
    <t>QUESTIONS</t>
  </si>
  <si>
    <t>RESPONSES</t>
  </si>
  <si>
    <t>COMMENTS</t>
  </si>
  <si>
    <t>WEB LINKS</t>
  </si>
  <si>
    <t>Guidance for Scoring Scale</t>
  </si>
  <si>
    <t>Supporting Context I</t>
  </si>
  <si>
    <t>Supporting Context II</t>
  </si>
  <si>
    <r>
      <rPr>
        <b/>
        <u/>
        <sz val="14"/>
        <color theme="0"/>
        <rFont val="Calibri"/>
        <family val="2"/>
        <scheme val="minor"/>
      </rPr>
      <t>SECTION</t>
    </r>
    <r>
      <rPr>
        <b/>
        <sz val="14"/>
        <color theme="0"/>
        <rFont val="Calibri"/>
        <family val="2"/>
        <scheme val="minor"/>
      </rPr>
      <t xml:space="preserve">
</t>
    </r>
    <r>
      <rPr>
        <sz val="11"/>
        <color theme="0"/>
        <rFont val="Calibri"/>
        <family val="2"/>
        <scheme val="minor"/>
      </rPr>
      <t>Toolkit guidelines</t>
    </r>
    <r>
      <rPr>
        <b/>
        <sz val="14"/>
        <color theme="0"/>
        <rFont val="Calibri"/>
        <family val="2"/>
        <scheme val="minor"/>
      </rPr>
      <t xml:space="preserve">
</t>
    </r>
  </si>
  <si>
    <t>NO.</t>
  </si>
  <si>
    <r>
      <rPr>
        <b/>
        <u/>
        <sz val="14"/>
        <color theme="0"/>
        <rFont val="Calibri"/>
        <family val="2"/>
        <scheme val="minor"/>
      </rPr>
      <t xml:space="preserve">SIGNIFICANCE
</t>
    </r>
    <r>
      <rPr>
        <sz val="11"/>
        <color theme="0"/>
        <rFont val="Calibri"/>
        <family val="2"/>
        <scheme val="minor"/>
      </rPr>
      <t xml:space="preserve">Degree of question significance: </t>
    </r>
    <r>
      <rPr>
        <i/>
        <sz val="11"/>
        <color theme="0"/>
        <rFont val="Calibri"/>
        <family val="2"/>
        <scheme val="minor"/>
      </rPr>
      <t xml:space="preserve">Core/Non-Core </t>
    </r>
  </si>
  <si>
    <r>
      <t xml:space="preserve">DGRA QUESTIONS
</t>
    </r>
    <r>
      <rPr>
        <sz val="11"/>
        <color theme="0"/>
        <rFont val="Calibri"/>
        <family val="2"/>
        <scheme val="minor"/>
      </rPr>
      <t>Answer a number of questions per Toolkit Category to ensure 
a holistic high level assessment of current affairs</t>
    </r>
    <r>
      <rPr>
        <u/>
        <sz val="11"/>
        <color theme="0"/>
        <rFont val="Calibri"/>
        <family val="2"/>
        <scheme val="minor"/>
      </rPr>
      <t xml:space="preserve">
</t>
    </r>
  </si>
  <si>
    <r>
      <t xml:space="preserve"> GUIDANCE FOR  THE QUESTIONS
</t>
    </r>
    <r>
      <rPr>
        <sz val="11"/>
        <color theme="0"/>
        <rFont val="Calibri"/>
        <family val="2"/>
        <scheme val="minor"/>
      </rPr>
      <t xml:space="preserve"> Guidance provides more context and breadth to the questions 
to get a better perspective of the answers</t>
    </r>
  </si>
  <si>
    <r>
      <t xml:space="preserve">RESPONSES
</t>
    </r>
    <r>
      <rPr>
        <sz val="11"/>
        <color theme="0"/>
        <rFont val="Calibri"/>
        <family val="2"/>
        <scheme val="minor"/>
      </rPr>
      <t xml:space="preserve">Please answer in:
</t>
    </r>
    <r>
      <rPr>
        <b/>
        <i/>
        <sz val="11"/>
        <color theme="0"/>
        <rFont val="Calibri"/>
        <family val="2"/>
        <scheme val="minor"/>
      </rPr>
      <t>Yes/No/
Absent=no information
/Non-Applicable</t>
    </r>
  </si>
  <si>
    <r>
      <t xml:space="preserve">AS-IS MATURITY </t>
    </r>
    <r>
      <rPr>
        <sz val="11"/>
        <color theme="0"/>
        <rFont val="Calibri"/>
        <family val="2"/>
        <scheme val="minor"/>
      </rPr>
      <t xml:space="preserve">
</t>
    </r>
    <r>
      <rPr>
        <b/>
        <i/>
        <sz val="11"/>
        <color theme="0"/>
        <rFont val="Calibri"/>
        <family val="2"/>
        <scheme val="minor"/>
      </rPr>
      <t>If Yes,</t>
    </r>
    <r>
      <rPr>
        <sz val="11"/>
        <color theme="0"/>
        <rFont val="Calibri"/>
        <family val="2"/>
        <scheme val="minor"/>
      </rPr>
      <t xml:space="preserve"> please answer in scale of </t>
    </r>
    <r>
      <rPr>
        <i/>
        <sz val="11"/>
        <color theme="0"/>
        <rFont val="Calibri"/>
        <family val="2"/>
        <scheme val="minor"/>
      </rPr>
      <t>1 - 4:</t>
    </r>
    <r>
      <rPr>
        <sz val="11"/>
        <color theme="0"/>
        <rFont val="Calibri"/>
        <family val="2"/>
        <scheme val="minor"/>
      </rPr>
      <t xml:space="preserve"> 
</t>
    </r>
    <r>
      <rPr>
        <i/>
        <sz val="11"/>
        <color theme="0"/>
        <rFont val="Calibri"/>
        <family val="2"/>
        <scheme val="minor"/>
      </rPr>
      <t>Refer to level guide for scoring</t>
    </r>
    <r>
      <rPr>
        <sz val="11"/>
        <color theme="0"/>
        <rFont val="Calibri"/>
        <family val="2"/>
        <scheme val="minor"/>
      </rPr>
      <t xml:space="preserve">
</t>
    </r>
    <r>
      <rPr>
        <b/>
        <i/>
        <sz val="11"/>
        <color theme="0"/>
        <rFont val="Calibri"/>
        <family val="2"/>
        <scheme val="minor"/>
      </rPr>
      <t>If No, Absent, Non-Applicable</t>
    </r>
    <r>
      <rPr>
        <b/>
        <sz val="11"/>
        <color theme="0"/>
        <rFont val="Calibri"/>
        <family val="2"/>
        <scheme val="minor"/>
      </rPr>
      <t>, select 0</t>
    </r>
    <r>
      <rPr>
        <sz val="11"/>
        <color theme="0"/>
        <rFont val="Calibri"/>
        <family val="2"/>
        <scheme val="minor"/>
      </rPr>
      <t xml:space="preserve">. </t>
    </r>
  </si>
  <si>
    <r>
      <t xml:space="preserve">TO BE ABMITION
</t>
    </r>
    <r>
      <rPr>
        <b/>
        <i/>
        <sz val="11"/>
        <color theme="0"/>
        <rFont val="Calibri"/>
        <family val="2"/>
        <scheme val="minor"/>
      </rPr>
      <t>Please answer in scale of 1 - 4</t>
    </r>
  </si>
  <si>
    <r>
      <t xml:space="preserve">COMMENTS PER QUESTION
</t>
    </r>
    <r>
      <rPr>
        <sz val="11"/>
        <color theme="0"/>
        <rFont val="Calibri"/>
        <family val="2"/>
        <scheme val="minor"/>
      </rPr>
      <t>Please provide comments within the context of [country being assessed]
300 Words Max per question</t>
    </r>
  </si>
  <si>
    <r>
      <t xml:space="preserve">REFERENCE LINKS PER SECTION
</t>
    </r>
    <r>
      <rPr>
        <sz val="11"/>
        <color theme="0"/>
        <rFont val="Calibri"/>
        <family val="2"/>
        <scheme val="minor"/>
      </rPr>
      <t>Please provide a list  of (where possible)web sites or links to documents 
that enrich the response's substance per section</t>
    </r>
  </si>
  <si>
    <t>LEVEL 1</t>
  </si>
  <si>
    <t>LEVEL 2</t>
  </si>
  <si>
    <t>LEVEL 3</t>
  </si>
  <si>
    <t>LEVEL 4</t>
  </si>
  <si>
    <t>Description of related context</t>
  </si>
  <si>
    <t>Links or Value-related</t>
  </si>
  <si>
    <t>Type of Source</t>
  </si>
  <si>
    <t>Source</t>
  </si>
  <si>
    <t xml:space="preserve"> </t>
  </si>
  <si>
    <t>A. LEADERSHIP &amp; FUNDING / RESOURCE ALLOCATION</t>
  </si>
  <si>
    <t xml:space="preserve">
This section looks into strategies, roadmaps as well as organizational and governance structure for digital transformation. The leadership and governance aspect estimate the likelihood of successful digital transformation. 
Stakeholders are digital government agency leaders, Public Sector CIOs, President's office, Prime Minister's office, Steering Committees, Ministries of Finance/ Planning/Public Administration, Parliamentarians, Private sector associations, Civil Society Organizations, Academia, etc.
Please attach the government's organization chart, if any.</t>
  </si>
  <si>
    <t>A.1</t>
  </si>
  <si>
    <t>What is the date of the government's last Digital Development strategy document (e.g. e-Government strategy, National ICT policy, Digital Policy, ICT Master plan or Roadmap, etc.)? Indicate timeframe for preparing a new strategy. Add links to substantiate, if any.  Identify major risks to hamper digital transformation such as operating environment risks (including political risks).</t>
  </si>
  <si>
    <t>Yes or No question. No levels to be selected for this question</t>
  </si>
  <si>
    <t>Web link to key e-Gov strategy / action plan documents</t>
  </si>
  <si>
    <t>Not Applicable</t>
  </si>
  <si>
    <t>A.1.1</t>
  </si>
  <si>
    <t>The strategy document is available but not updated since formulation day</t>
  </si>
  <si>
    <t>It is updated at least once in two year</t>
  </si>
  <si>
    <t>It is updated at least annually</t>
  </si>
  <si>
    <t>It is updated once every six months</t>
  </si>
  <si>
    <t>A.1.2</t>
  </si>
  <si>
    <t xml:space="preserve">If Yes, Does the government strategy aim to make all government services digital? Pick the level aligning with the time frame to achieve this ambition. </t>
  </si>
  <si>
    <t>It will take more than 5 years from now</t>
  </si>
  <si>
    <t>Within the next 5 years</t>
  </si>
  <si>
    <t>Within the next 2 years</t>
  </si>
  <si>
    <t>All services are already digital</t>
  </si>
  <si>
    <t>A.2</t>
  </si>
  <si>
    <t xml:space="preserve">Are there specific, measurable, and achievable goals towards digital transformation across the various sectors? (Y/N/Absent/Non-Applicable) </t>
  </si>
  <si>
    <t>List the strategic and tactical goals of the strategy, if available, and whether they are measurable. Highlight also their linkage to any of the 17 UN SDGs.</t>
  </si>
  <si>
    <t>Goals are being defined</t>
  </si>
  <si>
    <t>Goals are defined and KPI's to measure progress are also defined</t>
  </si>
  <si>
    <t>Goals are defined and process to measure the KPI's are implemented</t>
  </si>
  <si>
    <t>Goals are defined and measurable KPI's are tracked centrally</t>
  </si>
  <si>
    <t>A.2.1</t>
  </si>
  <si>
    <t>If Yes, Are these goals aligned with the SDGs? 
(Y/N/Absent/Non-Applicable) Please describe which SDG Goals are covered under the digital transformation strategy.</t>
  </si>
  <si>
    <t>There is alignment with 1 to 4 SDGs goals</t>
  </si>
  <si>
    <t>There is alignment with 5 to 8 SDGs goals</t>
  </si>
  <si>
    <t>There is alignment with 9 to 13 SDGs goals</t>
  </si>
  <si>
    <t>There is alignment with 14 to 17 SDGs goals</t>
  </si>
  <si>
    <t>A.3</t>
  </si>
  <si>
    <t>Provide details on existing strategy implementation road map (with links if available online), associated performance indicators developed and their utility in measuring impact on social, economic or environmental agendas.</t>
  </si>
  <si>
    <t>Implementation roadmap is not published or circulated</t>
  </si>
  <si>
    <t>Implementation roadmaps are fragmented and there is no unified criteria across departments</t>
  </si>
  <si>
    <t>There is a clear implementation roadmap that accounts for interdependence across government agencies</t>
  </si>
  <si>
    <t>There a clear implementation roadmap and all the government's digital transformation initiatives comply with the roadmap</t>
  </si>
  <si>
    <t>A.3.1</t>
  </si>
  <si>
    <t xml:space="preserve">If Yes, are there any key performance indicators for measuring implementation of the digital government strategy? (Y/N/Absent/Non-Applicable) </t>
  </si>
  <si>
    <t>A.3.2</t>
  </si>
  <si>
    <t>If yes, do these indicators cover the transformation’s socio-economic as well as environmental impacts? (Y/N/Absent/Non-Applicable)</t>
  </si>
  <si>
    <t>Indicators are identified</t>
  </si>
  <si>
    <t>Indicators are identified and measurable KPI's defined</t>
  </si>
  <si>
    <t>Indicators are identified and process exists to measure KPIs</t>
  </si>
  <si>
    <t>Indicators are identified and measurable KPI's are monitored</t>
  </si>
  <si>
    <t>A.4</t>
  </si>
  <si>
    <t>What are the most recent statements from the country's top leadership about digital government to back-up the response? Add links if any. 
Provide examples of participation of non governmental bodies in the digital government strategy development, if any.  In case interviewees are not able to provide answers, try to gauge the overall perception within the country during the interview process.</t>
  </si>
  <si>
    <t>They understand but no formal procedures for coordination with the central government entity for digital transformation</t>
  </si>
  <si>
    <t>They understand and there exist procedures for coordination with the central government entity for digital transformation</t>
  </si>
  <si>
    <t>They understand and have formed temporary task teams for coordination with the central government entity for digital transformation</t>
  </si>
  <si>
    <t>They understand and have formed permanent cross functional teams for coordination with the central government entity for digital transformation</t>
  </si>
  <si>
    <t>A.4.1</t>
  </si>
  <si>
    <t>Budgets for digitization projects are allocated in an ad-hoc fashion</t>
  </si>
  <si>
    <t>Budgets for digitization projects are allocated for the current year, but long term budgets are not planned</t>
  </si>
  <si>
    <t>Multi-year budgets are allocated for long term digital transformation projects</t>
  </si>
  <si>
    <t>Multi-year budgets are allocated for long term digital transformation projects as well as maintenance and future upgradation</t>
  </si>
  <si>
    <t>A.4.2</t>
  </si>
  <si>
    <t>If Yes, Are non-government stakeholders (such as the private sector, civil society, academia, etc.) formally consulted about the digital government strategy development? 
(Y/N/Absent/Non-Applicable)</t>
  </si>
  <si>
    <t>A.5</t>
  </si>
  <si>
    <t>Present how is the government's strategy/policy communicated internally, within the government, to all concerned stakeholders.  Also, how is it communicated externally to the broader audience of external stakeholders. This communication could be through: a. website,   b. Policy paper. or  c. Other.  
Identify and explain bottlenecks, if possible.  Add links if any.</t>
  </si>
  <si>
    <t>The communication is not published on an official government online portal</t>
  </si>
  <si>
    <t>The communication is published online, but fragmented across multiple online portals</t>
  </si>
  <si>
    <t>The communication is published online through a unified online portal</t>
  </si>
  <si>
    <t>In addition to level 3, the unified portal leverages a multichannel approach (Social Media/ Web feeds) to broadcast digital government strategy</t>
  </si>
  <si>
    <t>A.6</t>
  </si>
  <si>
    <t>Is there sustainable funding to support and implement the digital government strategy, based on the endorsement of the country's top leadership? (Y/N/Absent/Non-Applicable)</t>
  </si>
  <si>
    <t>What is the source of funding for the government's digital transformation strategy? Is there an allocated annual budget for digital transformation projects? Is the budget aggregated per government entity or is it a lump sum for the central entity that is leading the digital government strategy and implementation?</t>
  </si>
  <si>
    <t>Internally, the Ministry of Economy knows that a specified amount of the budget should be spent on digital strategy</t>
  </si>
  <si>
    <t>In addition to level 1, the government sent to Congress a bill proposal for budget allocation regarding digital strategy</t>
  </si>
  <si>
    <t>There is a budget law approved by congress that allocates budget for the current year</t>
  </si>
  <si>
    <t>There is a budget law approved by congress that allocates budget for the current year and forces government to allocate budget in future years</t>
  </si>
  <si>
    <t>A.6.1</t>
  </si>
  <si>
    <t xml:space="preserve">If Yes, Is there a dedicated budget line for the digital transformation? (Y/N/Absent/Non-Applicable) </t>
  </si>
  <si>
    <t>Less than 0,7% of total government expenditure</t>
  </si>
  <si>
    <t>Between 0,7% and 1,5% of total government expenditure</t>
  </si>
  <si>
    <t>Between 1,5% and 2,3% of total government expenditure</t>
  </si>
  <si>
    <t>More than 2,3% of total government expenditure</t>
  </si>
  <si>
    <t>A.6.2</t>
  </si>
  <si>
    <t>If Yes, Is the budget tied to a) KPIs and results; b) cross-agency collaboration; c) maintenance and operations; d) other? (Y/N/Absent/Non-Applicable) Please describe in the comment.</t>
  </si>
  <si>
    <t>B. INTEROPERABILITY, COORDINATION &amp; GOVERNANCE</t>
  </si>
  <si>
    <t>This section examines the coordination between multiple levels of government and the various government agencies to support the digital government strategy implementation.
Stakeholders are digital government agency leaders, Public Sector CIOs, President's office, Prime Minister's office, Steering Committees, Ministries of Finance/ Planning/Public Administration, Parliamentarians etc.</t>
  </si>
  <si>
    <t>B.1</t>
  </si>
  <si>
    <t>There are multiple temporary entities (or task force) and each of them participate in the digital implementation strategy</t>
  </si>
  <si>
    <t>There is a single permanent entity but has limited authority to coordinate the implementation of a digital strategy with the rest of the government</t>
  </si>
  <si>
    <t>There is a single permanent entity that has a reasonable collaboration from the rest of the government for digital implementation strategy</t>
  </si>
  <si>
    <t>There is a single permanent entity that has the authority to undertake digital implementation decisions in other ministry's project portfolio</t>
  </si>
  <si>
    <t>Is there a dedicated GovTech institution (focused on DG Transformation)?
0= No
1= Yes</t>
  </si>
  <si>
    <t>URL</t>
  </si>
  <si>
    <t>B.1.1</t>
  </si>
  <si>
    <t>If Yes, Does this entity have an official mandate with a clear operating model (people, processes, technology, and governance construct) to succeed? 
(Y/N/Absent/Non-Applicable)</t>
  </si>
  <si>
    <t>There is an official mandate but with no operating model</t>
  </si>
  <si>
    <t>There is an official mandate with a work in progress operating model</t>
  </si>
  <si>
    <t>There is an official mandate clearly indicating people, processes and governance construct</t>
  </si>
  <si>
    <t>There is an official mandate indicating precisely all the operating model characteristics</t>
  </si>
  <si>
    <t>B.2</t>
  </si>
  <si>
    <t>The other entities do not have a defined office appointed to work with the permanent digital government entity</t>
  </si>
  <si>
    <t>Core government entities (ministries of Economy, Health, Education, Justice &amp; Security, Social Service) have a defined office appointed to work with the permanent digital government entity</t>
  </si>
  <si>
    <t>In addition to level 2, there are some non-core government entities  with a defined office appointed to work with the permanent digital government entity</t>
  </si>
  <si>
    <t>All government entities have a defined office appointed to work with the permanent digital government entity</t>
  </si>
  <si>
    <t>B.2.1</t>
  </si>
  <si>
    <t>Yes, there are entity engagement programs but no incentives in place for this collaboration</t>
  </si>
  <si>
    <t>Yes, there are entity engagement programs with some incentives to promote collaboration within technical roles for digital transformation</t>
  </si>
  <si>
    <t>Yes, there are entity engagement programs with incentives to promote collaboration between decision makers for digital transformation</t>
  </si>
  <si>
    <t>Yes, there are entity engagement programs with incentives/penalty formalized by a legal binding decree, resolution or any other legal provision</t>
  </si>
  <si>
    <t>B.3</t>
  </si>
  <si>
    <t>If government ICT procurement procedures are being followed, have they been modified to international best practices for procuring ICT goods or services or a mix of both?  What monitoring mechanisms, if any, are in place to ensure that these expenditures are effective and based on clear outcomes or milestones?</t>
  </si>
  <si>
    <t>Each ministry has it's own ICT procurement procedures for digital expenditures</t>
  </si>
  <si>
    <t>There are common ICT procurement procedures but each ministry has its own procurement department</t>
  </si>
  <si>
    <t xml:space="preserve">Central procurement department exists in the central government entity for digital transformation however not utilized by all ministries </t>
  </si>
  <si>
    <t>Central procurement department exists in the central government entity for digital transformation and is used by all ministries</t>
  </si>
  <si>
    <t>B.3.1</t>
  </si>
  <si>
    <t>If Yes, is there a central procurement authority for ICT procurement and asset management?</t>
  </si>
  <si>
    <t>There is a central permanent authority for core ministries</t>
  </si>
  <si>
    <t>There is a single permanent entity but it is poorly empowered to coordinate the ICT procurement and asset management</t>
  </si>
  <si>
    <t>There is a single permanent entity that has a reasonable collaboration from the rest of the government for the ICT procurement and asset management</t>
  </si>
  <si>
    <t>There is a single permanent entity that is able to undertake all the government's ICT procurement and asset management</t>
  </si>
  <si>
    <t>B.3.2</t>
  </si>
  <si>
    <t>If Yes, Is there a searchable repository for ICT contracts available in open data formats?</t>
  </si>
  <si>
    <t>There is a searchable repository in open data format but for finished ICT contracts</t>
  </si>
  <si>
    <t>There is a searchable repository in open data format (for finished and current ICT contracts) but it present's basic data sets</t>
  </si>
  <si>
    <t>There is a searchable repository in open data format (for finished and current ICT contracts) with detailed data sets</t>
  </si>
  <si>
    <t>B.4</t>
  </si>
  <si>
    <t>This questions is relevant only if answer to A1 is positive.  Provide details on this strategy if developed and its implementation status.  Is the digital government strategy leveraging this administrative reform or development strategy?</t>
  </si>
  <si>
    <t>There are  a set of guidelines which are being defined</t>
  </si>
  <si>
    <r>
      <t xml:space="preserve">There is a </t>
    </r>
    <r>
      <rPr>
        <b/>
        <u/>
        <sz val="12"/>
        <color theme="1"/>
        <rFont val="Calibri"/>
        <family val="2"/>
        <scheme val="minor"/>
      </rPr>
      <t>defined</t>
    </r>
    <r>
      <rPr>
        <sz val="12"/>
        <color theme="1"/>
        <rFont val="Calibri"/>
        <family val="2"/>
        <scheme val="minor"/>
      </rPr>
      <t xml:space="preserve"> strategy but it is not officially published in the government portals (internal or external)</t>
    </r>
  </si>
  <si>
    <r>
      <t xml:space="preserve">There is a </t>
    </r>
    <r>
      <rPr>
        <b/>
        <u/>
        <sz val="12"/>
        <color theme="1"/>
        <rFont val="Calibri"/>
        <family val="2"/>
        <scheme val="minor"/>
      </rPr>
      <t>defined</t>
    </r>
    <r>
      <rPr>
        <sz val="12"/>
        <color theme="1"/>
        <rFont val="Calibri"/>
        <family val="2"/>
        <scheme val="minor"/>
      </rPr>
      <t xml:space="preserve"> strategy and it is officially published in the government's portals (internal or external)</t>
    </r>
  </si>
  <si>
    <t>In addition to level 3, the government also publishes progress regarding current situation, milestones accomplished and next steps</t>
  </si>
  <si>
    <t>B.4.1</t>
  </si>
  <si>
    <t xml:space="preserve">If Yes, Is this strategy officially endorsed and put into implementation? (Y/N/Absent/Non-Applicable) </t>
  </si>
  <si>
    <t>The strategy was recently defined and approved</t>
  </si>
  <si>
    <t>The strategy was defined, approved and has been under implementation in the last two years (730 days as a minimum)</t>
  </si>
  <si>
    <t>The strategy was defined, approved and has been under implementation in the last four years (1460 days as a minimum)</t>
  </si>
  <si>
    <t>The strategy was defined, approved and has been under implementation over the last 5 years or more (at least, 1825 days)</t>
  </si>
  <si>
    <t>B.4.2</t>
  </si>
  <si>
    <t>If Yes, Is there ownership and support of this strategy in the government? (Y/N/Absent/Non-Applicable)</t>
  </si>
  <si>
    <t>Ownership is being defined</t>
  </si>
  <si>
    <t>The strategy is owned by an entity different form the Central government entity for digital transformation</t>
  </si>
  <si>
    <t>The strategy is owned by Central government entity for digital transformation</t>
  </si>
  <si>
    <t>In addition to level 3, the strategy receives collaboration from team or department in the respective government agency coordinating digital transformation</t>
  </si>
  <si>
    <t>B.5</t>
  </si>
  <si>
    <t>Did the government follow any standard procedures to simplify, digitalize, and optimize government services (e.g. ISO 9000 certification, use of feedback mechanisms, etc.)? 
(Y/N/Absent/Non-Applicable)</t>
  </si>
  <si>
    <t xml:space="preserve">If Yes, Is there any monitoring mechanism for improving the quality of services? </t>
  </si>
  <si>
    <t>Internal guidelines exist but they do not adhere to international standards</t>
  </si>
  <si>
    <t>The guidelines and procedures adhere to international standards</t>
  </si>
  <si>
    <t>In addition to level 2, there exist a feedback mechanism to capture continuous improvements</t>
  </si>
  <si>
    <t>In addition to level 3, the guidelines regularly updated to incorporate the feedback</t>
  </si>
  <si>
    <t>B.6</t>
  </si>
  <si>
    <t>If Yes, add a list of basic registries. If No, add the challenges to doing so (e.g. absence of Unique identifiers, shared services for e-Payment /payment gateway, …).  Identify how intensive/often cross-government referential data is used.</t>
  </si>
  <si>
    <t>The data is shared only when there is a project with mutual interest between 2 or more agencies. Also, the data shared belongs only to the involved ministries</t>
  </si>
  <si>
    <t>In addition to level 1, data is shared for those projects which have a high priority for the government officials (President / Governor, etc.)</t>
  </si>
  <si>
    <t>In addition to level 2, the digitalized data is available for any government agency</t>
  </si>
  <si>
    <t>In addition to level 3, most of referential data available is shared across national and local governments</t>
  </si>
  <si>
    <t>B.7</t>
  </si>
  <si>
    <t xml:space="preserve">Has a government-wide catalogue of services been developed (e.g. including for each service a brief description, its fulfillment requirements, concerned government entities, associated forms to fill, duration for completion and associated fee)? 
(Y/N/Absent/Non-Applicable) </t>
  </si>
  <si>
    <t>Gauge how the government has documented its services portfolio, and ascertain the usability of this documentation in the services digital enablement or transformation.</t>
  </si>
  <si>
    <t>There is an ongoing process for documenting all government services</t>
  </si>
  <si>
    <t>There is already a documentation in place but was not updated, at least, in the last 2 years</t>
  </si>
  <si>
    <t>There is already a documentation in place that is updated every year</t>
  </si>
  <si>
    <t>In addition to level 3, the documentation is published in an online portal</t>
  </si>
  <si>
    <t>B.8</t>
  </si>
  <si>
    <t xml:space="preserve">Is Government using any management information systems (such as: IFMIS, e-Procurement, HRMIS, Tax MIS, Trade Facilitation, e-Business, Education MIS, Health MIS, Land management MIS, Transport MIS, or Other (fill out))? (Y/N/Absent/Non-Applicable) </t>
  </si>
  <si>
    <t>Some core ministries (education, health, economy, social services, justice &amp; security) are using any of the management information systems mentioned in the question</t>
  </si>
  <si>
    <t>Some non-core and some core ministries are using any of the management information systems mentioned in the question</t>
  </si>
  <si>
    <t>All core and some non-core ministries are using any of the management information systems mentioned in the question</t>
  </si>
  <si>
    <t>All government ministries are using any of the management information systems mentioned in the question</t>
  </si>
  <si>
    <t xml:space="preserve">E-Procurement is operational since: </t>
  </si>
  <si>
    <t>B.8.1</t>
  </si>
  <si>
    <t>The toolkit with standards for digital transformation is defined but it is not officially communicated/published in the government portals (internal or external)</t>
  </si>
  <si>
    <t>The toolkit with standards for digital transformation is defined, has been published/communicated but no implemented yet</t>
  </si>
  <si>
    <t>The toolkit with standards for digital transformation is defined and published/communicated but implemented partially</t>
  </si>
  <si>
    <t>The toolkit with standards for digital transformation is defined, has been published/communicated, and fully implemented</t>
  </si>
  <si>
    <t>C. USER DRIVEN DESIGN</t>
  </si>
  <si>
    <t xml:space="preserve">
This section examines the consultation and participation of users in the design and development of government digital or e-Services, across all user groups (e.g. nationals, residents, businesses, and government employees). 
Stakeholders involve both supply (public administration and modernization employees) and the demand (population, businesses). The Human Centered design methodology is an example of such a participatory approach for public service modernization. To ensure a comprehensive representation of all users, present, and potential, the interviewers should consult on this section with NGOs and social intermediaries. Guidance from CMU staff is key to identify and target the relevant users to interview in this section of the survey.</t>
  </si>
  <si>
    <t>C.1</t>
  </si>
  <si>
    <t>Comment on the user-centered aspect of e-Services and how does it drive the design and implementation of other components or building blocks of the digital government strategy.</t>
  </si>
  <si>
    <t>The digital strategy is designed for government entities</t>
  </si>
  <si>
    <t>In addition to level 1, the digital strategy is also designed for government employees</t>
  </si>
  <si>
    <t>In addition to level 3, the digital strategy is also designed for businesses</t>
  </si>
  <si>
    <t>C.2</t>
  </si>
  <si>
    <t xml:space="preserve">Are there guiding principles established to define the design and implementation of digital or e-Services for each user category (e.g. business friendly fundamentals, life event alignment, transparent reporting and data accessibility, personalization features, etc.)? (Y/N/Absent/Non-Applicable) </t>
  </si>
  <si>
    <t xml:space="preserve">Elaborate how these guiding principles or the like are effecting the design and implementation of government digital or e- Services </t>
  </si>
  <si>
    <t>C.3</t>
  </si>
  <si>
    <r>
      <rPr>
        <b/>
        <sz val="13"/>
        <color theme="1"/>
        <rFont val="Calibri"/>
        <family val="2"/>
        <scheme val="minor"/>
      </rPr>
      <t xml:space="preserve">Are users invited to participate in design, test and use of new digital or e- Services? (Y/N/Absent/Non-Applicable) </t>
    </r>
    <r>
      <rPr>
        <sz val="13"/>
        <color theme="1"/>
        <rFont val="Calibri"/>
        <family val="2"/>
        <scheme val="minor"/>
      </rPr>
      <t xml:space="preserve">
</t>
    </r>
  </si>
  <si>
    <t>Yes but there is no formal event put on by the government</t>
  </si>
  <si>
    <t>Users are invited to participate in the testing of the service</t>
  </si>
  <si>
    <t>In addition to involving users in testing phase, users are also involved in the design phase</t>
  </si>
  <si>
    <t>In addition to level 3, new services have beta releases for large scale user testing</t>
  </si>
  <si>
    <t>Is there a national platform that allow citizens to participate in policy decision-making?
0= No
1= Yes</t>
  </si>
  <si>
    <t>C.3.1</t>
  </si>
  <si>
    <t>If Yes, Are there guidelines in place for government entities to facilitate and maintain this participation? (Y/N/Absent/Non-Applicable)</t>
  </si>
  <si>
    <t>Does the government publish its citizen engagement performance and relevant statistics?
0= No
1= Yes</t>
  </si>
  <si>
    <t>C.4</t>
  </si>
  <si>
    <t>Is there an integrated multi-channel approach to deliver and promote the digital or e- Services (Online Portal, Mobile, etc.) ? (Y/N/Absent/Non-Applicable)</t>
  </si>
  <si>
    <t>There is a current effort to move into an multi-channel design</t>
  </si>
  <si>
    <t>There is more than one online portal and only some of them have a multi-channel approach</t>
  </si>
  <si>
    <t>There is more than one online portal and all follow multi-channel design</t>
  </si>
  <si>
    <t>There is one integrated online portal that follows multi-channel design</t>
  </si>
  <si>
    <t>C.5</t>
  </si>
  <si>
    <t>Is there an outreach/marketing strategy and plan to promote digital or e- Services' uptake across all available channels? (Y/N/Absent/Non-Applicable)  Please describe the actors, partners, leaders and the processes.</t>
  </si>
  <si>
    <t>Highlight the nature of the outreach, marketing and training plans, its frequency, and benefitting user categories or groups</t>
  </si>
  <si>
    <t>The e-Services to be included in the marketing strategy are in process of being defined</t>
  </si>
  <si>
    <t>The outreach/ marketing strategy is established and is in the process of implementation</t>
  </si>
  <si>
    <t>A well stablished successful outreach/ marketing strategy is implemented</t>
  </si>
  <si>
    <t>A well stablished successful outreach/ marketing strategy is implemented and trainings are conducted frequently</t>
  </si>
  <si>
    <t>C.6</t>
  </si>
  <si>
    <t xml:space="preserve">Are government digital or e-Services made accessible to all, taking account of location, connectivity, gender, skills, affordability and disabilities (or special needs)? (Y/N/Absent/Non-Applicable) </t>
  </si>
  <si>
    <t>Indicate accessibility specifics based on the following :  a) Gender, b) Rural, c) Poor and d) People with disabilities or special needs, and indicate accessibility standards compliance.</t>
  </si>
  <si>
    <t>e-Services are made accessible taking account of one of the four:
- All locations
- All gender
- All skills, affordability 
- Disabilities (Special Needs)</t>
  </si>
  <si>
    <t>e-Services are made accessible taking account of two of the four:
- All locations
- All gender
- All skills, affordability 
- Disabilities (Special Needs)</t>
  </si>
  <si>
    <t>e-Services are made accessible taking account of three of the four:
- All locations
- All gender
- All skills, affordability 
- Disabilities (Special Needs)</t>
  </si>
  <si>
    <t>e-Services are made accessible taking account of all of the four:
- All locations
- All gender
- All skills, affordability 
- Disabilities (Special Needs)</t>
  </si>
  <si>
    <t>C.6.1</t>
  </si>
  <si>
    <t>If Yes, Are government digital or e-Services compliant with appropriate accessibility standards (e.g. WAI, WCAG)? (Y/N/Absent/Non-Applicable)</t>
  </si>
  <si>
    <t>C.7</t>
  </si>
  <si>
    <t xml:space="preserve">Is there a process and mechanism to accommodate users' feedback for improving the online user-interface? (Y/N/Absent/Non-Applicable) </t>
  </si>
  <si>
    <t>Identify any usage feedback loop in place and how often are changes to digital or e- Services made as a result of this feedback, if any:  a. Quite often? B. Sometimes? C. rarely?  Add Links, if available.  Identify if the users' feedback can be well reflected in "C. Public Administrations Reforms and Change Management."</t>
  </si>
  <si>
    <t>Feedback process is defined but is not formally implemented yet</t>
  </si>
  <si>
    <t>Feedback process is implemented and  changes are incorporated annually</t>
  </si>
  <si>
    <t>Feedback process is implemented and  changes are incorporated every six months</t>
  </si>
  <si>
    <t>Feedback process is implemented and  changes are incorporated every quarter</t>
  </si>
  <si>
    <t>C.7.1</t>
  </si>
  <si>
    <t>Does the country have indicators to measure user satisfaction with digital government services?</t>
  </si>
  <si>
    <t>Indicators are being defined</t>
  </si>
  <si>
    <t>Indicators are defined but they are generic (the same set for all services)</t>
  </si>
  <si>
    <t>Indicators are defined and set for each type of service (e.g.: G2C, G2B, etc.)</t>
  </si>
  <si>
    <t>In addition to level 3, the indicators are also organized regarding by sociodemographic profile (e.g.: age, gender, level of education, etc.)</t>
  </si>
  <si>
    <t>C.7.2</t>
  </si>
  <si>
    <t>Is there a process and mechanism for online services delivery? (Y/N/Absent/Non-Applicable)</t>
  </si>
  <si>
    <t>The process or mechanism is being defined</t>
  </si>
  <si>
    <t>There are online service delivery feedback for non-core applications</t>
  </si>
  <si>
    <t>There are online service delivery feedback for core applications</t>
  </si>
  <si>
    <t>There are online service delivery feedback for core and non-core applications</t>
  </si>
  <si>
    <t>C.8</t>
  </si>
  <si>
    <t>Is civil society and/or the private sector regularly engaged in a consultative process to inform the user-centered digital or 
e- Services design, particularly for rural users and those with special needs or disabilities? (Y/N/Absent/Non-Applicable)</t>
  </si>
  <si>
    <t xml:space="preserve">Identify how often are civil society and the private sector consulted on government digital or e- Services design: a. Quite often? B. Sometimes? C. rarely? </t>
  </si>
  <si>
    <t>The process is defined but is not formally embedded yet</t>
  </si>
  <si>
    <t>The process is defined and formally conducted. It implies an annual engagement with such users</t>
  </si>
  <si>
    <t>The process is defined and formally conducted. It implies engagement with such users once every quarter</t>
  </si>
  <si>
    <t>The process is defined and formally conducted. It implies engagement with such users daily or once a month</t>
  </si>
  <si>
    <t>D. CAPABILITIES, CULTURE &amp; SKILLS, CHANGE MANAGEMENT</t>
  </si>
  <si>
    <t xml:space="preserve">
This section looks at:
-The public administration reforms for digital transformations
-The human capital readiness within the government for both digital government domain experts/practitioners (internal and contractors) and administration business specialists. 
Distinguishing between two different types of profiles and skills for civil servants is key. Define key indicators such as certification/ accreditation. Type of training required ranging from program management, infrastructure and application operations, database management, data analysis customer/call center service, etc.
Stakeholders are agencies in charge of reform or civil service modernization. There may be an articulated system (matrix-based) to implement the change. If so try to orient the questions around understanding the system and the processes of change management around it. To include users on some of the questions, a visit to a government services kiosk/desk is recommended for the team.</t>
  </si>
  <si>
    <t>D.1</t>
  </si>
  <si>
    <t>Provide a central and entity-level government view on functions added to the government organization structure to support the business and technical roll out of digital government.  Place links to available documentation in this regard.</t>
  </si>
  <si>
    <t>Capabilities requirements are in the process of being defined</t>
  </si>
  <si>
    <t>Capabilities requirements are defined, however, not officially published on an online portal</t>
  </si>
  <si>
    <t>Capabilities requirements are defined and officially published on an online portal</t>
  </si>
  <si>
    <t>Digital Skills / Innovation strategy approved/propose in:
Year</t>
  </si>
  <si>
    <t>D.2</t>
  </si>
  <si>
    <t xml:space="preserve">Does the government have enough skilled, qualified staff (with business and technical capabilities) to deliver on the digital government transformation strategy? 
(Y/N/Absent/Non-Applicable) 
</t>
  </si>
  <si>
    <t>Highlight available skills sets. For example: in a) technology architecture and design, b) technology and infrastructure implementation and operation, c) services modernization and integration, d) application development and integration, e) data analysis, f) change management, g) marketing and communication, h) digital user interfaces, i) cyber security, etc. How are they positioned/distributed across government? Explain how the government tries to recruit candidates with adequate qualifications.  Also ascertain if staff is well equipped with necessary tools to implement the digital transformation.</t>
  </si>
  <si>
    <t>Central government entity for digital transformation has people specialized in 2 of the following:
 -Tech architecture &amp; design.
 -Tech  infra. implem &amp; op.
 -Services modern. &amp; integr. 
 -Cyber Security. 
 -App development &amp; integr. 
 -Change management. 
 -Marketing &amp; Comm.
 -Digital User Interfaces
 -Data &amp; Analytics</t>
  </si>
  <si>
    <t>Central government entity for digital transformation has people specialized in 4 of the following:
 -Tech architecture &amp; design.
 -Tech  infra. implem &amp; op.
 -Services modern. &amp; integr. 
 -Cyber Security. 
 -App development &amp; integr. 
 -Change management. 
 -Marketing &amp; Comm.
 -Digital User Interfaces
 -Data &amp; Analytics</t>
  </si>
  <si>
    <t>Central government entity for digital transformation has people specialized in 6 of the following:
 -Tech architecture &amp; design.
 -Tech  infra. implem &amp; op.
 -Services modern. &amp; integr. 
 -Cyber Security. 
 -App development &amp; integr. 
 -Change management. 
 -Marketing &amp; Comm.
 -Digital User Interfaces
 -Data &amp; Analytics</t>
  </si>
  <si>
    <t>Central government entity for digital transformation has people specialized in 7 or more of the following:
 -Tech architecture &amp; design.
 -Tech  infra. implem &amp; op.
 -Services modern. &amp; integr. 
 -Cyber Security. 
 -App development &amp; integr. 
 -Change management. 
 -Marketing &amp; Comm.
 -Digital User Interfaces
 -Data &amp; Analytics</t>
  </si>
  <si>
    <t>D.3</t>
  </si>
  <si>
    <t>Does the government have a hiring strategy/ outreach program for hiring staff with business and technology capabilities to deliver on the digital government transformation strategy?</t>
  </si>
  <si>
    <t>Indicate if the hiring programs include plans for hiring qualified staff with business and technical capabilities to realize digital transformation projects</t>
  </si>
  <si>
    <t>Strategy is being defined</t>
  </si>
  <si>
    <t>Strategy is defined but it is not being implemented (or it is partially being implemented)</t>
  </si>
  <si>
    <t>Strategy is defined and being implemented accordingly</t>
  </si>
  <si>
    <t>In addition to level 3, there are indicators set in place to monitor the status of those hired by the strategy</t>
  </si>
  <si>
    <t>D.4</t>
  </si>
  <si>
    <t xml:space="preserve">Is there targeted internal digital education and training at all levels of government (central and local included)? (Y/N/Absent/Non-Applicable) </t>
  </si>
  <si>
    <t>Gauge education and training programs being offered for civil servants to support development and utilization of the digital government and its services.  If such official programs do not exist, where can government officials obtain training?</t>
  </si>
  <si>
    <t>Government invests in training and upskilling of staff working for the Central government entity for digital transformation</t>
  </si>
  <si>
    <t>In addition to level 1, government invests in training and upskilling of team or department in the respective government agency coordinating digital transformation</t>
  </si>
  <si>
    <t>In addition to level 2, government invest in mandatory knowledge sessions for the agency leadership (Ministers, Secretaries, Head of departments)</t>
  </si>
  <si>
    <t xml:space="preserve">In addition to level 3, government invest in mandatory knowledge sessions for the rest of the government officials. </t>
  </si>
  <si>
    <t xml:space="preserve">PSI Institution established in: </t>
  </si>
  <si>
    <t>D.4.1</t>
  </si>
  <si>
    <t>Is there a Digital government Center of Excellence or Academy to own and deliver such programs? (Y/N/Absent/Non-Applicable)</t>
  </si>
  <si>
    <t>D.5</t>
  </si>
  <si>
    <t xml:space="preserve">Are there clear career paths for government staff with digital government business and technical qualifications? (Y/N/Absent/Non-Applicable) </t>
  </si>
  <si>
    <t>Look into the government civil service cadre and policies to see if there are any differentiated or preferential pay or incentives given to the digital government workforce</t>
  </si>
  <si>
    <t>Career paths are being defined</t>
  </si>
  <si>
    <t>Career paths are defined but they are not effectively implemented</t>
  </si>
  <si>
    <t>Career paths are defined and they are effectively implemented</t>
  </si>
  <si>
    <t>In addition to level 3, there is a system in place for monitoring the hired personnel regarding their career paths</t>
  </si>
  <si>
    <t>D.5.1</t>
  </si>
  <si>
    <t>Growth paths are defined for staff with digital government business and technical qualifications</t>
  </si>
  <si>
    <t>In addition to level 1, there are bonuses defined if digital strategy's milestones are accomplished</t>
  </si>
  <si>
    <t>In addition to level 2, for good performance, the government finances (totally or partially) continuous upskilling programs</t>
  </si>
  <si>
    <t>In addition to level 3, there are other incentives in place that are competitive with the private sector (more holidays, home office, flex Fridays, etc.)</t>
  </si>
  <si>
    <t>D.6</t>
  </si>
  <si>
    <t xml:space="preserve">Can the government access new specialized talent from local universities or industries for specific projects in the digital transformation plan? (Y/N/Absent/Non-Applicable) </t>
  </si>
  <si>
    <t>Elaborate local talent market be it from universities or digital industry players</t>
  </si>
  <si>
    <t>The government has an advertisement campaign for recruiting specialized talent in digital transformation</t>
  </si>
  <si>
    <t>The government organizes forums for digital transformation where universities and related companies are invited</t>
  </si>
  <si>
    <t>Government has a formal agreement with universities to get specialized talent joining available internships</t>
  </si>
  <si>
    <r>
      <t xml:space="preserve">Government has a formal agreement with universities </t>
    </r>
    <r>
      <rPr>
        <b/>
        <u/>
        <sz val="12"/>
        <color theme="1"/>
        <rFont val="Calibri"/>
        <family val="2"/>
        <scheme val="minor"/>
      </rPr>
      <t>and</t>
    </r>
    <r>
      <rPr>
        <sz val="12"/>
        <color theme="1"/>
        <rFont val="Calibri"/>
        <family val="2"/>
        <scheme val="minor"/>
      </rPr>
      <t xml:space="preserve"> companies to get specialized talent joining available job opportunities</t>
    </r>
  </si>
  <si>
    <t>D.7</t>
  </si>
  <si>
    <t xml:space="preserve">Is the government open to outsourcing digital government enabling functions to the local private sector? 
(Y/N/Absent/Non-Applicable)  </t>
  </si>
  <si>
    <t>identify such arrangements.  If none, highlight those digital government enablement functions that can be outsourced with government oversight</t>
  </si>
  <si>
    <t>D.7.1</t>
  </si>
  <si>
    <t>Have any such arrangements materialized over recent years? (Y/N/Absent/Non-Applicable)</t>
  </si>
  <si>
    <t>D.8</t>
  </si>
  <si>
    <t xml:space="preserve">Is there a culture of collaboration around themes or projects amongst civil service staff in the government? 
(Y/N/Absent/Non-Applicable)  </t>
  </si>
  <si>
    <t xml:space="preserve">Gauge the level of joint work between civil servants in different government entities and identify any working groups or communities that have been developed to advance a study, project, etc. </t>
  </si>
  <si>
    <t>Collaboration guidelines, themes and/or events are being defined or developed</t>
  </si>
  <si>
    <t>Government has team or department in each ministry to work with the Central government entity for digital transformation</t>
  </si>
  <si>
    <t>Engagement programs between the team or department from other ministries and the Central government entity for digital transformation are sustained in legal documents signed by government officials</t>
  </si>
  <si>
    <t>In addition to level 3, the government does workshops for collaboration in digital planning between ministries and agencies</t>
  </si>
  <si>
    <t>D.8.1</t>
  </si>
  <si>
    <t>Are there knowledge based communities of practice inside the administration on digital technologies? 
(Y/N/Absent/Non-Applicable)</t>
  </si>
  <si>
    <t>D.9</t>
  </si>
  <si>
    <t>Is there a presence of Data driven culture among the various levels of government officials? i.e. Do government officials employ data driven decision making in policy and operational matters?</t>
  </si>
  <si>
    <t xml:space="preserve">Data Driven Culture promotes use of Utilization of National, and Sub-National Public Data in planning, delivering, and monitoring public policies. </t>
  </si>
  <si>
    <t>Government officials at the national level employ data driven decision making for long term policy decisions</t>
  </si>
  <si>
    <t>Government officials at the national level employ data driven decision making for long term policy decisions and operational matters</t>
  </si>
  <si>
    <t>In addition to level 2, officials at the sub-national level employ data driven decision making for long term policy decisions</t>
  </si>
  <si>
    <t>In addition to level 3, officials at the sub-national level employ data driven decision making for long term policy decisions and operational matters</t>
  </si>
  <si>
    <t>D.10</t>
  </si>
  <si>
    <t xml:space="preserve">Does the government invest in change management practices (training, skills, culture, knowledge, HR, etc.) towards digital transformation? (Y/N/Absent/Non-Applicable). </t>
  </si>
  <si>
    <t>If Yes, Select the tools in use for change and ability / speed to adapt: a. productivity tools to personalize the digital experience?; b. ability to provide just-in-time feedback?;  and/or C. demonstrate progress  through dashboards?
If there is a change management office in place, how effective it is in advancing the resulting digital transformation  change agenda?</t>
  </si>
  <si>
    <t>D.10.1</t>
  </si>
  <si>
    <t>If Yes, Is there a change management office in charge of the implementation within the government? (Y/N/Absent/Non-Applicable)</t>
  </si>
  <si>
    <t>E. TECHNOLOGY INFRASTRUCTURE</t>
  </si>
  <si>
    <t xml:space="preserve">
This section looks into the common technology infrastructure standards, designs and implementations put in place or planned for the digital government, either by the government alone or in partnership with the private sector.
Define digital platforms and services, Standards and Interoperability, management information systems, and other government common platforms.
Stakeholders are the Ministry of ICT (EA, Interoperability), ICT Agencies, Ministry of Finance, private sector ICT players, academia / specialized institutes, etc. </t>
  </si>
  <si>
    <t>E.1</t>
  </si>
  <si>
    <t xml:space="preserve">Has a whole-of-government Enterprise Architecture (covering infrastructure, data, integration, application, presentation, operations and security dimensions) been developed for the digital government program? (Y/N/Absent/Non-Applicable) </t>
  </si>
  <si>
    <t>If Yes, who is its Owner and how is it maintained? Understand and present the current state of a reference architecture for the government at large, and what industry standards (for example TOGAF 9) have been followed in developing this architecture. Gauge whether digital government work has followed this reference architecture.</t>
  </si>
  <si>
    <t>There is a partial whole-of-government Enterprise Architecture with 2 of the following dimensions: 
-Infrastructure. 
-Data
-Integration
-Application
-Presentation
-Operations
-Security Dimensions</t>
  </si>
  <si>
    <t>There is a partial whole-of-government Enterprise Architecture with 4 of the following dimensions: 
-Infrastructure. 
-Data
-Integration
-Application
-Presentation
-Operations
-Security Dimensions</t>
  </si>
  <si>
    <t>There is a partial whole-of-government Enterprise Architecture with 5 of the following dimensions: 
-Infrastructure. 
-Data
-Integration
-Application
-Presentation
-Operations
-Security Dimensions</t>
  </si>
  <si>
    <t>There is a partial whole-of-government Enterprise Architecture with 6 or more of the following dimensions: 
-Infrastructure. 
-Data
-Integration
-Application
-Presentation
-Operations
-Security Dimensions</t>
  </si>
  <si>
    <t>Is there a government cloud (shared platform)?
0= No
1= Planned / Cloud strategy
2= Yes (in use)</t>
  </si>
  <si>
    <t>E.2</t>
  </si>
  <si>
    <t xml:space="preserve">Have the government developed an e-Government Interoperability Framework or other Metadata Framework with mandatory standards for each government entity's systems? (Y/N/Absent/Non-Applicable) </t>
  </si>
  <si>
    <t>If Yes who is the owner, and how is it maintained and enforced in the application of new management information systems and applications? Highlight work done on such frameworks with the aim to facilitate data flow and integration across various digital government applications.</t>
  </si>
  <si>
    <t xml:space="preserve">There is a set of formulated general guidelines </t>
  </si>
  <si>
    <t>There are a set of defined standards which are published</t>
  </si>
  <si>
    <t>There are a set of APIs generated and published</t>
  </si>
  <si>
    <t>There is an interoperability Platform developed</t>
  </si>
  <si>
    <t>E.3</t>
  </si>
  <si>
    <t xml:space="preserve">Has the government designed and deployed an Enterprise Service Bus (ESB) construct for integrating various data sources to the many services applications?  (Y/N/Absent/Non-Applicable)  </t>
  </si>
  <si>
    <t>Document how various digital government applications will interface with one another and following which standards.</t>
  </si>
  <si>
    <t>There is an ESB for some core applications (Core ministries include education, health, economy, social services, justice &amp; security)</t>
  </si>
  <si>
    <t>There is an ESB for some core and non-core applications</t>
  </si>
  <si>
    <t>There is an ESB for all core applications and some non-core applications</t>
  </si>
  <si>
    <t>There is an ESB for all core and all non-core applications</t>
  </si>
  <si>
    <t>E.3.1</t>
  </si>
  <si>
    <t>Have standardized Application Programming Interfaces (APIs) been developed for applications or online services? (Y/N/Absent/Non-Applicable)</t>
  </si>
  <si>
    <t>E.4</t>
  </si>
  <si>
    <t>Has the government designed and deployed a secure Government-wide digital network that connects all entities (at the national and local levels) to share services and data through a secure Data Center hub? (Y/N/Absent/Non-Applicable) 
How many entities have been connected to this digital network so far? (Please write in a comment box)</t>
  </si>
  <si>
    <t>Document plans and achievements for a secure government-wide digital network with the required data center hub and connectivity redundancies.  List connected entities to date.</t>
  </si>
  <si>
    <t>The secure government-wide digital network to connect all entities (at national and local levels) is being developed</t>
  </si>
  <si>
    <t>There is secure government-wide digital network that connects with certain local entities (certain Provinces / States)</t>
  </si>
  <si>
    <t>There is secure government-wide digital network that connects with all local entities (Provinces / States)</t>
  </si>
  <si>
    <t>In addition to level 3, connectivity is made even with all or certain cities/counties</t>
  </si>
  <si>
    <t>E.5</t>
  </si>
  <si>
    <t xml:space="preserve">Does the government use Disruptive technologies such as Cloud services, IoT, Blockchain or AI - or is it open to the idea of doing so? (Y/N/Absent/Non-Applicable) </t>
  </si>
  <si>
    <t>Look into what type of Cloud is the government using or planning to use. For example: a) Public, b) Private or c) Hybrid.  Also, please identify the cloud computing service model. Will it be: a) Cloud-as-an-Infrastructure, b) Cloud-as-a-Platform, or c) Cloud-as-an-application.</t>
  </si>
  <si>
    <t>The government is accessing new disruptive technologies  such as Cloud, IoT, Blockchain, AI etc. to enhance digital government services</t>
  </si>
  <si>
    <t>The government has identified use-cases for digital government services using disruptive technologies such as Cloud, IoT, Blockchain, AI etc.</t>
  </si>
  <si>
    <t>The government is actively building or implementing digital government services using disruptive technologies such as Cloud, IoT, Blockchain, AI etc.</t>
  </si>
  <si>
    <t>The government has active services that leverage disruptive technologies such as Cloud, IoT, Blockchain, AI etc.</t>
  </si>
  <si>
    <t>Latest national DT strategy published in (approved or draft):
Year</t>
  </si>
  <si>
    <t>E.6</t>
  </si>
  <si>
    <t xml:space="preserve">Have core government services applications been developed? (Y/N/Absent/Non-Applicable) </t>
  </si>
  <si>
    <t>For example, customs, taxation, national ID card, passports, land management, commercial registration, social security services, etc.  Indicate all core government services applications that have been developed and state those that are still under development.  The actual use of these core government services should be considered in the answer to Question A3.  Also, identify and explain bottlenecks to develop them.</t>
  </si>
  <si>
    <t>Yes, for 25% or more of the total core services provided by the government</t>
  </si>
  <si>
    <t>Yes, for 50% or more of the total core services provided by the government</t>
  </si>
  <si>
    <t>Yes, for 75% or more of the total core services provided by the government</t>
  </si>
  <si>
    <t>Yes, for 100% of all core government services</t>
  </si>
  <si>
    <t>E.7</t>
  </si>
  <si>
    <t xml:space="preserve">Have government document management or correspondence management applications been developed? 
(Y/N/Absent/Non-Applicable) 
</t>
  </si>
  <si>
    <t>List developed document management and correspondence management applications that have been developed and for which government entity.</t>
  </si>
  <si>
    <t>E.7.1</t>
  </si>
  <si>
    <t>Are these applications re-usable to benefit all government entities? (Y/N/Absent/Non-Applicable)</t>
  </si>
  <si>
    <t>E.8</t>
  </si>
  <si>
    <t xml:space="preserve">Is there a common digital government portal that acts as the front-end interface for all planned digital or e-Services? (Y/N/Absent/Non-Applicable)  </t>
  </si>
  <si>
    <t>Document how the common interface to digital government services is taking place (one central portal with subpages for all government entities, or one central portal with simple link interfaces to individual government entity web sites).  Gauge if mobile government applications are supported as mobile applications or simply as portal applications that can be viewed on a mobile.</t>
  </si>
  <si>
    <t>There is common online portal, however, only for national services</t>
  </si>
  <si>
    <t>There is common online portal for both national and sub-national services, however, not all services are covered</t>
  </si>
  <si>
    <t>There is common online portal for all services, but the services are not integrated</t>
  </si>
  <si>
    <t>There is common online portal for all services which are also integrated to provide a coherent user experience</t>
  </si>
  <si>
    <t>eServices portal URL
Single Sign-On URL</t>
  </si>
  <si>
    <t>E.8.1</t>
  </si>
  <si>
    <t>Does this portal support mobile government applications? (Y/N/Absent/Non-Applicable)</t>
  </si>
  <si>
    <t>E.9</t>
  </si>
  <si>
    <t xml:space="preserve">Does the government have a contact center to address inquiries on government services or to document complaints from the various user groups? (Y/N/Absent/Non-Applicable)  </t>
  </si>
  <si>
    <t>Highlight if there is a contact center, where it is located and what is its operating model. What application is being used to handle inquiries or complaints? Also, what campaigns are in place to inform the public about the contact center?</t>
  </si>
  <si>
    <t>There is a contact center, however, only for national services</t>
  </si>
  <si>
    <t>There is a contact center for both national and sub-national services, however, not all services are covered</t>
  </si>
  <si>
    <t>There is a contact center for all services, but the services are not integrated</t>
  </si>
  <si>
    <t>The contact centers are integrated and have the ability to transfer user context</t>
  </si>
  <si>
    <t>E.9.1</t>
  </si>
  <si>
    <t>Is there a hotline number for this contact center? 
(Y/N/Absent/Non-Applicable)</t>
  </si>
  <si>
    <t>The hotline number is manually operated and available for certain hours</t>
  </si>
  <si>
    <t>The hotline number is manually operated and available 24/7</t>
  </si>
  <si>
    <t>Hotline number is fully automated and available 24/7</t>
  </si>
  <si>
    <t>Hotline is automated with virtual assistant and 24 hour human support for escalations</t>
  </si>
  <si>
    <t>E.10</t>
  </si>
  <si>
    <t>Has the government developed guidelines for ICT/digital operations good practices for both basic and advanced civil service users? (Y/N/Absent/Non-Applicable)</t>
  </si>
  <si>
    <t>Identify if such operations guidelines are in place and whether they have been put to effective use and remain current.</t>
  </si>
  <si>
    <t>Guidelines are in the process of being define</t>
  </si>
  <si>
    <t>Guidelines are defined bit not implemented effectively</t>
  </si>
  <si>
    <t>Guidelines are defined, implemented and effectively used</t>
  </si>
  <si>
    <t>In addition to level 3, guidelines are continuously updated based on best practices</t>
  </si>
  <si>
    <t>F. DATA INFRASTRUCTURE, STRATEGY &amp; GOVERNANCE</t>
  </si>
  <si>
    <t xml:space="preserve">
This section looks into the government data, its accessibility, structure, currency and associated exchange standards and protocols as well as policies. 
Stakeholders are the National Statistics Office, Digital government and innovation teams, Ministries of Finance, Interior, Economy, Trade, Planning, Transport and other key agencies. Differentiate between data used by government for service delivery (of relevance to this survey) and data used by the private sector. For this section include CSOs, NGOs and private sector representatives especially on the Open Data questions.</t>
  </si>
  <si>
    <t>F.1</t>
  </si>
  <si>
    <t xml:space="preserve">Does the government have a data management strategy (collection, storage, sharing and re-use strategy)? (Y/N/Absent/Non-Applicable) </t>
  </si>
  <si>
    <t>Identify if this strategy exists, add a link to the document if possible and gauge whether it is being implemented; specify how this strategy relates to the Data Protection law referred to in Section H?</t>
  </si>
  <si>
    <t>The strategy has defined the objectives for data management: 
 -What are your organization’s overall objectives?
 -What data is needed to meet these objectives?
 -What types of insights and information are required to make progress against these initiatives?</t>
  </si>
  <si>
    <t>In addition to level 1, strong data processes are defined (for collection, data preparation, storage and analytics)</t>
  </si>
  <si>
    <t>In addition to level 2, the strategy has a defined platforms or technology for data management</t>
  </si>
  <si>
    <t>In addition to level 3, the strategy has already established the data governance (privacy, security, quality and transparency)</t>
  </si>
  <si>
    <t xml:space="preserve">The latest data governance policy was approved in:
Year </t>
  </si>
  <si>
    <t>F.1.1</t>
  </si>
  <si>
    <t>If Yes, is it being implemented? (Y/N/Absent/Non-Applicable)</t>
  </si>
  <si>
    <t>F.2</t>
  </si>
  <si>
    <t>Has the government defined, digitized and shared a set of "basic data registers"? (Y/N/Absent/Non-Applicable)</t>
  </si>
  <si>
    <t>List available "basic data registers" and the data category each cover, if they exist.</t>
  </si>
  <si>
    <t>The country has defined the set of basic data registers, but are yet to be digitized and shared</t>
  </si>
  <si>
    <t>The country has defined and digitized the basic data registers but are yet to be shared</t>
  </si>
  <si>
    <t>The country has defined, digitized and shared the basic data registers</t>
  </si>
  <si>
    <t>In addition to level 3, the shared registers are effectively used across multiple government agencies</t>
  </si>
  <si>
    <t>Is there an Open Data web site?
0:  No
1:  Yes (information only)
2:  Yes (providing access to open data)</t>
  </si>
  <si>
    <t>F.2.1</t>
  </si>
  <si>
    <t>If Yes - Do these include a) People; b) Businesses; c) Land; d) Vehicles; e) Non-Movable assets f) Chart of account or g) Other registers? (Y/N/Absent/Non-Applicable)</t>
  </si>
  <si>
    <t xml:space="preserve">Basic data registers include two of the below:
a) People
b) Businesses
c) Land 
d) Vehicles
e) Non-Movable assets 
f) Chart of account </t>
  </si>
  <si>
    <t xml:space="preserve">Basic data registers include three of the below:
a) People
b) Businesses
c) Land 
d) Vehicles
e) Non-Movable assets 
f) Chart of account </t>
  </si>
  <si>
    <t xml:space="preserve">Basic data registers include four of the below:
a) People
b) Businesses
c) Land 
d) Vehicles
e) Non-Movable assets 
f) Chart of account </t>
  </si>
  <si>
    <t xml:space="preserve">Basic data registers include five or more of the below:
a) People
b) Businesses
c) Land 
d) Vehicles
e) Non-Movable assets 
f) Chart of account </t>
  </si>
  <si>
    <t>F.2.2</t>
  </si>
  <si>
    <t>If Yes - For each basic register, has the government defined institutional responsibilities for the operation, update, and sharing of the register's data? (Y/N/Absent/Non-Applicable)</t>
  </si>
  <si>
    <t>F.3</t>
  </si>
  <si>
    <t>Are all government entities legally required to use "basic data registers" (Y) or do they still collect and hold their own data? (N)</t>
  </si>
  <si>
    <t>Gauge whether government entities use the "basic data registers" or collect and maintain their own data sets</t>
  </si>
  <si>
    <t>F.4</t>
  </si>
  <si>
    <t xml:space="preserve">Does government have Data Sharing Agreements or Data Exchange Protocols with any third party? (Y/N/Absent/Non-Applicable) </t>
  </si>
  <si>
    <t>Mention these agreements or protocols if they exist</t>
  </si>
  <si>
    <t>Is there a Mandatory or Advisory/Preference/R&amp;D
government OSS (Open Source Software) policy?
0= No
1= Yes (Proposed)
2= Yes (Approved - A/P/RD)
3= Yes (Approved - Mandatory)</t>
  </si>
  <si>
    <t>F.5</t>
  </si>
  <si>
    <r>
      <rPr>
        <b/>
        <sz val="13"/>
        <color theme="1"/>
        <rFont val="Calibri"/>
        <family val="2"/>
        <scheme val="minor"/>
      </rPr>
      <t xml:space="preserve">Has a National Spatial Data Infrastructure (SDI) been defined? (Y/N/Absent/Non-Applicable) </t>
    </r>
    <r>
      <rPr>
        <sz val="13"/>
        <color theme="1"/>
        <rFont val="Calibri"/>
        <family val="2"/>
        <scheme val="minor"/>
      </rPr>
      <t xml:space="preserve">
</t>
    </r>
  </si>
  <si>
    <t>Gauge whether a national SDI clearinghouse model exists, and which sectors (thematic layers) does it serve.  Also, how is this platform being operated (interfaces with government entities) and maintained. What GIS application is being used for the SDI platform?</t>
  </si>
  <si>
    <t>SDI is being defined</t>
  </si>
  <si>
    <t>In addition to level 1, SDI is being developed</t>
  </si>
  <si>
    <t>In addition to level 2, SDI is being tested</t>
  </si>
  <si>
    <t>In addition to level 2, SDI is being implemented</t>
  </si>
  <si>
    <t>F.5.1</t>
  </si>
  <si>
    <t>If Yes, Is a common GIS platform being used? (Y/N/Absent/Non-Applicable) Please list all agencies using it and the applications they use it for.</t>
  </si>
  <si>
    <t>F.6</t>
  </si>
  <si>
    <t>Is Government using AI, Big Data and Analytics for better decision making? (Y/N/Absent/Non-Applicable) 
Please provide specific examples in the comment box.</t>
  </si>
  <si>
    <t xml:space="preserve"> If Yes, can you provide a specific example of government use of Big Data and analytics tools and indicate in which domain it is used: a. Economic Planning; b. Tax &amp; Revenue Prediction; c. Sentiment Analysis; d. Transport; e. Urban planning; f. Other - specify. 
Also, highlight what measures will be taken to protect against violations of privacy and misuse of personal information? Is it through policies of data anonymization and use of aggregated data or what?</t>
  </si>
  <si>
    <t>The government is assessing  AI, Big Data and Analytics for better decision making</t>
  </si>
  <si>
    <t>The government has identified use-cases for  using AI, Big Data and Analytics for better decision making</t>
  </si>
  <si>
    <t>The government is actively building or implementing  using AI, Big Data and Analytics for better decision making</t>
  </si>
  <si>
    <t>The government has active services that leverage AI, Big Data and Analytics for better decision making</t>
  </si>
  <si>
    <t>F.7</t>
  </si>
  <si>
    <r>
      <rPr>
        <b/>
        <sz val="13"/>
        <color theme="1"/>
        <rFont val="Calibri"/>
        <family val="2"/>
        <scheme val="minor"/>
      </rPr>
      <t xml:space="preserve">Is the country member of the Open Government Partnership (Y/N/Absent/Non-Applicable) </t>
    </r>
    <r>
      <rPr>
        <sz val="13"/>
        <color theme="1"/>
        <rFont val="Calibri"/>
        <family val="2"/>
        <scheme val="minor"/>
      </rPr>
      <t xml:space="preserve">
</t>
    </r>
  </si>
  <si>
    <t xml:space="preserve">Is there an open government initiative?
0: No.
1: Yes. </t>
  </si>
  <si>
    <t>F.7.1</t>
  </si>
  <si>
    <t>If Yes, is government pro-actively publishing open datasets and encouraging their use? (Y/N/Absent/Non-Applicable)</t>
  </si>
  <si>
    <t>It is publishing data sets once every year</t>
  </si>
  <si>
    <t>It is publishing data sets once every six months</t>
  </si>
  <si>
    <t>It is publishing data sets once every quarter</t>
  </si>
  <si>
    <t>It is publishing data sets once every month</t>
  </si>
  <si>
    <t>F.8</t>
  </si>
  <si>
    <t>Has government or the private sector benefited from the available government datasets for economic development or other national development agendas? (Y/N/Absent/Non-Applicable)</t>
  </si>
  <si>
    <t>Highlight if either government or the private sector has used published government data to conduct economic analysis or forecasts (either quantitative or qualitative) or in support of any national development agenda.</t>
  </si>
  <si>
    <t>Private sector has used published government data to conduct business in a quantitative way</t>
  </si>
  <si>
    <t>Private and public sector have used published government data to conduct business and national development agenda in a quantitative way</t>
  </si>
  <si>
    <t>In addition to level 2, private sector has also used published government data to conduct business in a qualitative way</t>
  </si>
  <si>
    <t>In addition to level 3, public sector has also used published government data to conduct national development agenda in a qualitative way</t>
  </si>
  <si>
    <t>G. LEGISLATION &amp; REGULATION (INCLUDING PRIVACY)</t>
  </si>
  <si>
    <t xml:space="preserve">
This section looks into enabling legislation and regulation in support of digital government and the digital economy.
Stakeholders are the Ministries of Finance, Economy &amp; Trade, Interior, Justice, Defense, Parliament and its special legislative committees.</t>
  </si>
  <si>
    <t>G.1</t>
  </si>
  <si>
    <r>
      <rPr>
        <b/>
        <sz val="13"/>
        <color theme="1"/>
        <rFont val="Calibri"/>
        <family val="2"/>
        <scheme val="minor"/>
      </rPr>
      <t xml:space="preserve">Has a Data Protection law been enacted that includes the following minimum elements? (Y/N/Absent/Non-Applicable) </t>
    </r>
    <r>
      <rPr>
        <sz val="13"/>
        <color theme="1"/>
        <rFont val="Calibri"/>
        <family val="2"/>
        <scheme val="minor"/>
      </rPr>
      <t xml:space="preserve">
</t>
    </r>
    <r>
      <rPr>
        <b/>
        <sz val="13"/>
        <color theme="1"/>
        <rFont val="Calibri"/>
        <family val="2"/>
        <scheme val="minor"/>
      </rPr>
      <t>1. Legitimate</t>
    </r>
    <r>
      <rPr>
        <sz val="13"/>
        <color theme="1"/>
        <rFont val="Calibri"/>
        <family val="2"/>
        <scheme val="minor"/>
      </rPr>
      <t xml:space="preserve">: Personal Data shall be Processed for legitimate purposes and in a fair and transparent manner in accordance with this Policy. 
</t>
    </r>
    <r>
      <rPr>
        <b/>
        <sz val="13"/>
        <color theme="1"/>
        <rFont val="Calibri"/>
        <family val="2"/>
        <scheme val="minor"/>
      </rPr>
      <t xml:space="preserve">2. Purpose Limitation and Data Minimization: </t>
    </r>
    <r>
      <rPr>
        <sz val="13"/>
        <color theme="1"/>
        <rFont val="Calibri"/>
        <family val="2"/>
        <scheme val="minor"/>
      </rPr>
      <t xml:space="preserve">Personal Data shall be collected for one or more specific and legitimate purpose(s) and not further processed in a manner that is incompatible with the original purpose(s) for which it was collected;
</t>
    </r>
    <r>
      <rPr>
        <b/>
        <sz val="13"/>
        <color theme="1"/>
        <rFont val="Calibri"/>
        <family val="2"/>
        <scheme val="minor"/>
      </rPr>
      <t>3. Data Accuracy:</t>
    </r>
    <r>
      <rPr>
        <sz val="13"/>
        <color theme="1"/>
        <rFont val="Calibri"/>
        <family val="2"/>
        <scheme val="minor"/>
      </rPr>
      <t xml:space="preserve"> Personal Data shall be recorded as accurately as possible and, where necessary, updated to ensure it fulfills the legitimate purpose(s) for which it is processed.
</t>
    </r>
    <r>
      <rPr>
        <b/>
        <sz val="13"/>
        <color theme="1"/>
        <rFont val="Calibri"/>
        <family val="2"/>
        <scheme val="minor"/>
      </rPr>
      <t>4. Storage Limitation:</t>
    </r>
    <r>
      <rPr>
        <sz val="13"/>
        <color theme="1"/>
        <rFont val="Calibri"/>
        <family val="2"/>
        <scheme val="minor"/>
      </rPr>
      <t xml:space="preserve"> Personal Data shall be kept in a form which permits identification of individuals only so long as necessary for the fulfillment of the purposes for which it was collected or for compatible further processing in accordance with this Policy.
</t>
    </r>
    <r>
      <rPr>
        <b/>
        <sz val="13"/>
        <color theme="1"/>
        <rFont val="Calibri"/>
        <family val="2"/>
        <scheme val="minor"/>
      </rPr>
      <t>5. Security:</t>
    </r>
    <r>
      <rPr>
        <sz val="13"/>
        <color theme="1"/>
        <rFont val="Calibri"/>
        <family val="2"/>
        <scheme val="minor"/>
      </rPr>
      <t xml:space="preserve"> Personal Data shall be protected by appropriate technical and organizational safeguards against unauthorized Processing and against accidental loss, destruction or damage.
</t>
    </r>
    <r>
      <rPr>
        <b/>
        <sz val="13"/>
        <color theme="1"/>
        <rFont val="Calibri"/>
        <family val="2"/>
        <scheme val="minor"/>
      </rPr>
      <t xml:space="preserve">6. Transfer of Personal Data:  </t>
    </r>
    <r>
      <rPr>
        <sz val="13"/>
        <color theme="1"/>
        <rFont val="Calibri"/>
        <family val="2"/>
        <scheme val="minor"/>
      </rPr>
      <t xml:space="preserve">Personal Data shall only be transferred to third parties for legitimate purposes and with appropriate regard for the protection of Personal Data.
</t>
    </r>
    <r>
      <rPr>
        <b/>
        <sz val="13"/>
        <color theme="1"/>
        <rFont val="Calibri"/>
        <family val="2"/>
        <scheme val="minor"/>
      </rPr>
      <t>7. Accountability and Review:</t>
    </r>
    <r>
      <rPr>
        <sz val="13"/>
        <color theme="1"/>
        <rFont val="Calibri"/>
        <family val="2"/>
        <scheme val="minor"/>
      </rPr>
      <t xml:space="preserve"> Provides individuals with mechanisms, subject to reasonable limitations and conditions, to: 
     a. request information regarding the individual’s Personal Data Processed by a data processor; and
     b. seek redress if individual reasonably believes that individual’s Personal Data has been Processed in violation of the Policy</t>
    </r>
  </si>
  <si>
    <r>
      <t xml:space="preserve">If Yes, indicate whether exceptions to these principles exist. Provide links to the legal text and subsidiary legislation if available.  </t>
    </r>
    <r>
      <rPr>
        <u/>
        <sz val="12"/>
        <color theme="1"/>
        <rFont val="Calibri"/>
        <family val="2"/>
        <scheme val="minor"/>
      </rPr>
      <t>Legitimate</t>
    </r>
    <r>
      <rPr>
        <sz val="12"/>
        <color theme="1"/>
        <rFont val="Calibri"/>
        <family val="2"/>
        <scheme val="minor"/>
      </rPr>
      <t xml:space="preserve"> purposes for Processing of Personal Data mean any purpose:
     a. carried out with the consent of the individual whose Personal Data is being processed;
     b. in the vital or best interest of (i) the individual whose Personal Data is being processed or (ii) of another person; or
     c. necessary for the performance of a contract or compliance with a binding obligation or undertaking.                                                                                                                                                                                                                                                                                                                                </t>
    </r>
    <r>
      <rPr>
        <u/>
        <sz val="12"/>
        <color theme="1"/>
        <rFont val="Calibri"/>
        <family val="2"/>
        <scheme val="minor"/>
      </rPr>
      <t>Purpose Limitation and Data Minimization</t>
    </r>
    <r>
      <rPr>
        <sz val="12"/>
        <color theme="1"/>
        <rFont val="Calibri"/>
        <family val="2"/>
        <scheme val="minor"/>
      </rPr>
      <t>: Further processing for archiving purposes, research, or statistical purposes shall not be considered incompatible with the original purpose. In amount and type, Personal Data collected shall be necessary for and proportionate to the legitimate purpose(s) for which it is processed.</t>
    </r>
  </si>
  <si>
    <t>The law enacted includes 3 or less of the minimum elements</t>
  </si>
  <si>
    <t>The law enacted includes 4 of the minimum elements</t>
  </si>
  <si>
    <t>The law enacted includes 5 of the minimum elements</t>
  </si>
  <si>
    <t>The law enacted includes 6 or more of the minimum elements</t>
  </si>
  <si>
    <t>G.1.1</t>
  </si>
  <si>
    <t>If subsidiary legislation (regulations, decrees, etc.) is required to implement primary legislation, has it been formally published? (Y/N/Absent/Non-Applicable)</t>
  </si>
  <si>
    <t>G.1.2</t>
  </si>
  <si>
    <t>Is there a formal government entity responsible for policy formulation on data privacy standards and validate data usage across government services?</t>
  </si>
  <si>
    <t>Provide the organization structure and positioning of the entity entrusted with formulation and maintenance of data privacy and data usage standards. Please add links documenting the responses, if any.</t>
  </si>
  <si>
    <t xml:space="preserve">The entity is being defined / created. </t>
  </si>
  <si>
    <t xml:space="preserve">The entity was created but there are other entities in the government with ownership on privacy data policy. </t>
  </si>
  <si>
    <t>The entity was created and has full ownership in data policy formulation and also has data privacy standards published in an official government portal.</t>
  </si>
  <si>
    <t xml:space="preserve">In addition to level 3, the entity validates data usage across government services. </t>
  </si>
  <si>
    <t>G.2</t>
  </si>
  <si>
    <r>
      <rPr>
        <b/>
        <sz val="13"/>
        <color theme="1"/>
        <rFont val="Calibri"/>
        <family val="2"/>
        <scheme val="minor"/>
      </rPr>
      <t xml:space="preserve">Has a Digital Transactions or e-Commerce law been enacted that includes the following minimum ? (Y/N/Absent/Non-Applicable)  </t>
    </r>
    <r>
      <rPr>
        <sz val="13"/>
        <color theme="1"/>
        <rFont val="Calibri"/>
        <family val="2"/>
        <scheme val="minor"/>
      </rPr>
      <t xml:space="preserve">
For Example, does the law grant legal equivalence to:
• Electronic signatures  (if not, indicate whether a separate electronic or digital signature law has been enacted)
• Electronic documents/records   
• Electronic contracts</t>
    </r>
  </si>
  <si>
    <t>If Yes,  to what extent does the law also indicate: 1) party autonomy and 2) technology neutrality. Provide links to the legal text and subsidiary legislation if available. Legitimate purposes for Processing of Personal Data mean any purpose:
     a. carried out with the consent of the individual whose Personal Data is being Processed;
     b. in the vital or best interest of (i) the individual whose Personal Data is being Processed or (ii) of another person; or
     c. necessary for the performance of a contract or compliance with a binding obligation or undertaking.</t>
  </si>
  <si>
    <t>The law enacted includes 1 of the minimum elements</t>
  </si>
  <si>
    <t>The law enacted includes 2 of the minimum elements</t>
  </si>
  <si>
    <t>The law enacted includes all of the minimum elements listed</t>
  </si>
  <si>
    <t xml:space="preserve">The law enacted includes all of the minimum elements listed and others not mentioned. </t>
  </si>
  <si>
    <t xml:space="preserve">Digital signature being used since: 
Year. </t>
  </si>
  <si>
    <t>G.2.1</t>
  </si>
  <si>
    <t>G.3</t>
  </si>
  <si>
    <r>
      <rPr>
        <b/>
        <sz val="13"/>
        <color theme="1"/>
        <rFont val="Calibri"/>
        <family val="2"/>
        <scheme val="minor"/>
      </rPr>
      <t xml:space="preserve">Has Digital Identification legislation been passed that includes the following minimum elements? (Y/N/Absent/Non-Applicable)  </t>
    </r>
    <r>
      <rPr>
        <sz val="13"/>
        <color theme="1"/>
        <rFont val="Calibri"/>
        <family val="2"/>
        <scheme val="minor"/>
      </rPr>
      <t xml:space="preserve">
• Universal
• Non-discriminatory
• It assigns a unique, random ID number
• Mandates technological neutrality and interoperability between databases
• Provides safeguards re data protection</t>
    </r>
  </si>
  <si>
    <t>If Yes, specify whether the law provides for a foundational or functional ID; whether it is based on legal status (i.e., citizenship); and whether the data protection safeguards in place are related only to the ID law or are contained in data protection legislation of general applications (see H.1). Provide links to the legal text and subsidiary legislation if available.</t>
  </si>
  <si>
    <t>The law enacted includes 3 of the minimum elements</t>
  </si>
  <si>
    <t>G.3.1</t>
  </si>
  <si>
    <t>If subsidiary legislation (regulations, decrees, etc.) is required to implement primary legislation, has it been formally published (Y/N/Absent/Non-Applicable)</t>
  </si>
  <si>
    <t>G.4</t>
  </si>
  <si>
    <r>
      <rPr>
        <b/>
        <sz val="13"/>
        <color theme="1"/>
        <rFont val="Calibri"/>
        <family val="2"/>
        <scheme val="minor"/>
      </rPr>
      <t xml:space="preserve">Has Consumer Protection legislation been enhanced to cover e-Commerce and e-Payments and which includes the following minimum protection elements? (Y/N/Absent/Non-Applicable) </t>
    </r>
    <r>
      <rPr>
        <sz val="13"/>
        <color theme="1"/>
        <rFont val="Calibri"/>
        <family val="2"/>
        <scheme val="minor"/>
      </rPr>
      <t xml:space="preserve">
• product or service liability
• non-competitive pricing schemes, 
• unfair business practices, 
• fraud, 
• misrepresentation </t>
    </r>
  </si>
  <si>
    <t>If Yes, indicate the extent of coverage of this legislation enhancement for 1) electronic product  or 2) electronic services purchases.  Provide links to the legal text and subsidiary legislation if available.</t>
  </si>
  <si>
    <t>G.4.1</t>
  </si>
  <si>
    <t>If Yes, is this legislation enhancement part of a stand alone Consumer Protection law or the Digital Transactions or e-Commerce law? (Y/N/Absent/Non-Applicable)</t>
  </si>
  <si>
    <t>G.4.2</t>
  </si>
  <si>
    <t>G.5</t>
  </si>
  <si>
    <r>
      <rPr>
        <b/>
        <sz val="13"/>
        <color theme="1"/>
        <rFont val="Calibri"/>
        <family val="2"/>
        <scheme val="minor"/>
      </rPr>
      <t>Has a Cyber Crime law been enacted (or provision in the Criminal Code) that includes the following minimum criminalization elements? (Y/N/Absent/Non-Applicable)</t>
    </r>
    <r>
      <rPr>
        <sz val="13"/>
        <color theme="1"/>
        <rFont val="Calibri"/>
        <family val="2"/>
        <scheme val="minor"/>
      </rPr>
      <t xml:space="preserve">
• Unauthorized access to computer systems
• Unauthorized monitoring of data
• Unauthorized alteration of data
• Unauthorized interference with computer systems
• Content-related offenses
• Financial Crimes
• Cyberstalking</t>
    </r>
  </si>
  <si>
    <t>If Yes, does the law also include provisions regarding "dual criminality", due process rights, electronic evidence, mutual legal assistance? Provide links to the legal text and subsidiary legislation if available.</t>
  </si>
  <si>
    <t>G.5.1</t>
  </si>
  <si>
    <t>G.6</t>
  </si>
  <si>
    <r>
      <rPr>
        <b/>
        <sz val="13"/>
        <color theme="1"/>
        <rFont val="Calibri"/>
        <family val="2"/>
        <scheme val="minor"/>
      </rPr>
      <t>Has the government passed legislation to support "Open Access to government Information" (Open data or the like)  that includes the following minimum provisions? (Y/N/Absent/Non-Applicable)</t>
    </r>
    <r>
      <rPr>
        <sz val="13"/>
        <color theme="1"/>
        <rFont val="Calibri"/>
        <family val="2"/>
        <scheme val="minor"/>
      </rPr>
      <t xml:space="preserve">
• government information should be available to the public 
• necessary exceptions to the right of access should be limited and specific, and 
• decisions on the disclosure of government information should be reviewed independently of government.</t>
    </r>
  </si>
  <si>
    <t>If Yes,  which national entity is the supervisory or commissioning body for this law?  Is there a designated information commissioner? Provide links to the legal text and subsidiary legislation if available.</t>
  </si>
  <si>
    <t>Is there a Right to Information Law?
0= No
1= Drafted/Consultation in progress
2= Yes (effective)</t>
  </si>
  <si>
    <t>G.6.1</t>
  </si>
  <si>
    <t>G.7</t>
  </si>
  <si>
    <r>
      <rPr>
        <b/>
        <sz val="13"/>
        <color theme="1"/>
        <rFont val="Calibri"/>
        <family val="2"/>
        <scheme val="minor"/>
      </rPr>
      <t>Has a Public-Private-Partnership (PPP) law been enacted that advances as a minimum the following principles? (Y/N/Absent/Non-Applicable)</t>
    </r>
    <r>
      <rPr>
        <sz val="13"/>
        <color theme="1"/>
        <rFont val="Calibri"/>
        <family val="2"/>
        <scheme val="minor"/>
      </rPr>
      <t xml:space="preserve">
• encouraging private sector participation in the development of projects which serve national socio-economic development 
• enabling the public sector to implement its projects efficiently and effectively
• taking advantage of the financial, operational and technical expertise of the private sector
• enabling the public sector to obtain the best services at the optimal cost, while creating national jobs
• transferring knowledge and expertise from the private sector to the public sector
• reducing or sharing with the private sector the public sector financial burdens and risks, and 
• increasing competition for the projects in the local, regional and global markets.  </t>
    </r>
  </si>
  <si>
    <t xml:space="preserve">If Yes, are there any ownership or operational limitations or concessions associated with the above collaboration targets?
Has the national procurement law been adjusted to cover PPP projects or is procurement legislation for PPP projects part of the PPP law?  Provide links to the legal text and subsidiary legislation if available.
</t>
  </si>
  <si>
    <t>G.7.1</t>
  </si>
  <si>
    <t>G.8</t>
  </si>
  <si>
    <t xml:space="preserve">Are legacy legislation and regulations in all government service sectors (i.e. in the non digital sphere) being amended to enable digital transactions and accommodate new digital and business civil service capabilities based on a government policy proclamation? (Y/N/Absent/Non-Applicable) 
</t>
  </si>
  <si>
    <t>If Yes, mention some of these amended laws, such as:  a) Paperless Administrative Procedure law, b) Simplification of Procedures law, c) Civil Service law, d) Digital Intellectual Property law etc. If Yes, indicate which government entity worked or has been working on such laws. For example, a. Ministry of Economy b. Ministry of Justice c.  Ministry of Finance d. Civil Service Bureau e. Tax Authority f. Local Government/Municipalities.  Provide links to associated legal text in this regards.</t>
  </si>
  <si>
    <t>Legacy legislation is being amended reactively</t>
  </si>
  <si>
    <t>There is a current plan for a proactive amendment of legacy legislation</t>
  </si>
  <si>
    <t>The amendment of legacy legislation across all sectors is under review</t>
  </si>
  <si>
    <t>The amendment of legacy legislation across all sectors has been approved</t>
  </si>
  <si>
    <t>H. EMERGENCY RESPONSE, RESILIENCE &amp; CYBERSECURITY</t>
  </si>
  <si>
    <t>This section examines the readiness of government agencies to respond to all types of emergencies and disasters such as natural, biological, cyber, socio economic etc. The section also examines the resilience in the context of government services which entails the ability of social and economic systems to maintain function during emergencies and disasters.
Stakeholders are agencies or ministries responsible for disaster and emergency response such as President's/Prime Minister’s Office, Central planning and/or coordinating unit, Civil Protection Department, Environmental planning agency, National Disaster Response Department, Computer Emergency Response Team etc.</t>
  </si>
  <si>
    <t>H.1</t>
  </si>
  <si>
    <t>H.2</t>
  </si>
  <si>
    <t>Systems are being defined</t>
  </si>
  <si>
    <t>Systems are defined but are not being implemented / utilized</t>
  </si>
  <si>
    <t>Systems are defined and being implemented / utilized</t>
  </si>
  <si>
    <t xml:space="preserve">In addition to level 3, government's planning is affected by the conclusions shown by the monitoring and evaluating systems. </t>
  </si>
  <si>
    <t>H.3</t>
  </si>
  <si>
    <t xml:space="preserve">Are there sources of public &amp; private funding in areas of risk discovery and mitigation solutions? Are risk management tenants integrated in standard curricula of educational institutions? </t>
  </si>
  <si>
    <t xml:space="preserve">Projects for joint investment projects are being defined. </t>
  </si>
  <si>
    <t xml:space="preserve">Partnerships with academia or private sector are being conducted but are not formalized </t>
  </si>
  <si>
    <t xml:space="preserve">There are formalized partnerships with academia or other private sector institutions. </t>
  </si>
  <si>
    <t xml:space="preserve">There are formalized partnerships with academia and other private sector institutions. </t>
  </si>
  <si>
    <t>H.4</t>
  </si>
  <si>
    <t>Are there established legal frameworks for local responsibilities for disaster risk reduction?  Are there annual budget allocations and planning for risk management and business continuity across all sectors of government?</t>
  </si>
  <si>
    <t xml:space="preserve">There are informal or temporary task teams for risk management at a national and subnational level. </t>
  </si>
  <si>
    <t xml:space="preserve">There are teams with a clear official mandate for risk management at a national and subnational level. </t>
  </si>
  <si>
    <t xml:space="preserve">In addition to level 2, those national and subnational teams have specific allocated budget for risk management projects. </t>
  </si>
  <si>
    <t>In addition to level 3, there is collaboration between national and subnational teams.</t>
  </si>
  <si>
    <t>H.5</t>
  </si>
  <si>
    <t>H.6</t>
  </si>
  <si>
    <t>There are digital process for enrollment based on citizens register (population, citizen, tax) but excludes the citizens who cannot produce any govt. verification</t>
  </si>
  <si>
    <t xml:space="preserve">There is a government mechanism to enroll citizens by leveraging existing registers (tax/ population/ telecom records) as well a multichannel approach exists for self enrollment and verification (phone helpline, website enrollment etc.) but the records are not synced across all relevant citizen registers, or past benefits disbursement, and hence central tracking for future records is not possible </t>
  </si>
  <si>
    <t xml:space="preserve">There is a government mechanism to enroll citizens by leveraging existing registers (tax/ population/ telecom records) as well a multichannel approach exists for self enrollment and verification (phone helpline, website enrollment etc.) and all beneficiaries are tracked for future transactions and benefits eligibility </t>
  </si>
  <si>
    <t>H.7</t>
  </si>
  <si>
    <t xml:space="preserve">The digital mechanism ensures a safely and secure payment but, the digital recognition of beneficiaries is not covered for all cases. </t>
  </si>
  <si>
    <t>The digital mechanism ensures a safely and secure payment, but records are maintained by each department separately and cannot be tracked</t>
  </si>
  <si>
    <t xml:space="preserve">There are multiple channels for benefits disbursement (bank linked/ gift cards/ cash transfer etc.) and records are maintained digitally linked across all departments for future reference and tracking </t>
  </si>
  <si>
    <t>H.8</t>
  </si>
  <si>
    <t xml:space="preserve">There is a data platform for real-time aggregation of data among national public agencies. </t>
  </si>
  <si>
    <t xml:space="preserve">In addition to level 1, there is also data aggregation from subnational public agencies. </t>
  </si>
  <si>
    <t xml:space="preserve">In addition to level 2, there is data aggregation from private institutions. </t>
  </si>
  <si>
    <t xml:space="preserve">In addition to level 3, there is also data aggregation from Crowd-sourced data. </t>
  </si>
  <si>
    <t>H.9</t>
  </si>
  <si>
    <t>Is the EOC (Emergency Operations Center) equipped with a consolidated view powered by a dashboard or control tower to enable decision making? If yes, then based on the maturity level selected, please provide details of system used to process, and analyze a huge volume of data, and central monitoring dashboards.</t>
  </si>
  <si>
    <t>The central processing center is being defined or developed.</t>
  </si>
  <si>
    <t xml:space="preserve">There is a classification, processing and organization of aggregated data. However, that is not poured into a dashboard / control tower for enabling response. </t>
  </si>
  <si>
    <t xml:space="preserve">There is a classification, processing and organization of aggregated data into a dashboard / control tower but it's is not used for enabling response or decision making. </t>
  </si>
  <si>
    <t xml:space="preserve">The country classifies, organizes and processes the aggregated data into a monitoring dashboard / control tower that effectively helps it respond to emergencies. </t>
  </si>
  <si>
    <t>H.10</t>
  </si>
  <si>
    <t>H.11</t>
  </si>
  <si>
    <t>If yes, then based on the maturity level, list the means for dissemination of information (dynamic policy responses, and emergency guidelines) such as radio, TV, web portals, social media feeds, telco services, chatbots, automated call centers and others.</t>
  </si>
  <si>
    <t>There is a strategy is being implemented through traditional channels (Radio, TV, Newspaper)</t>
  </si>
  <si>
    <t xml:space="preserve">In addition to level 1, there is a 24/7 hotline. </t>
  </si>
  <si>
    <t>In addition to level 2, the strategy also includes custom web portals and mobile applications.</t>
  </si>
  <si>
    <t xml:space="preserve">In addition to level 3, the strategy includes the use of chatbots, interactive voice assistants and/or social media feeds. </t>
  </si>
  <si>
    <t>H.12</t>
  </si>
  <si>
    <t>Do government entities have policy on flexible working and guidelines for use of digital means to enable remote working?</t>
  </si>
  <si>
    <t xml:space="preserve">If yes, then based on the maturity level provide evidence of policies and procedures that allow remote working for government employees. Do the policies cover sensitive work and guidelines for handling of sensitive information. List digital solutions that enable remote working, collaboration and access to government systems and data. </t>
  </si>
  <si>
    <t xml:space="preserve">Guidelines are defined but they are not formalized. </t>
  </si>
  <si>
    <t xml:space="preserve">Guidelines are defined, formalized but there are no effective means to enable remote working. </t>
  </si>
  <si>
    <t xml:space="preserve">Guidelines are defined, formalized and the country has effective means to enable remote working only for noncitizen services agencies. </t>
  </si>
  <si>
    <t xml:space="preserve">Guidelines are defined, formalized and the country has effective means to enable remote working for all agencies in the government.  </t>
  </si>
  <si>
    <t>H.13</t>
  </si>
  <si>
    <t>In addition to level 1, Migrated all primary services to a cloud-based solution and achieved paperless workflows.</t>
  </si>
  <si>
    <t>In addition to level 2, migrated grievance redressal and exception scenario cases to the web portal</t>
  </si>
  <si>
    <t>H.14</t>
  </si>
  <si>
    <t>Has the government invested in building data backup for the critical data registers including citizen data?</t>
  </si>
  <si>
    <t xml:space="preserve">List measures to ensure availability of critical data sources for continuity of citizen services during an emergency, also the implementation status of such initiatives </t>
  </si>
  <si>
    <t>There is an initiative planned/ strategy document in place, but the implementation is not yet started</t>
  </si>
  <si>
    <t>There is an initiative being executed for this purpose, and implementation ongoing but the project is not live yet</t>
  </si>
  <si>
    <t>There is a pilot being executed for this purpose, and the data backup is already implemented for a small set of data sources, but all critical data sources are not yet backed up.</t>
  </si>
  <si>
    <t>There is an initiative being executed for that purpose, and the data backup is already implemented, with published documentation and instructions for all critical data sources.</t>
  </si>
  <si>
    <t>H.15</t>
  </si>
  <si>
    <t>Are there service agreements, contractual mechanisms and directives for emergency procurement and expenditure towards meeting the surge in demand of basic services such as telecom, internet etc. and scaling on premise data storage solutions?</t>
  </si>
  <si>
    <t>Yes or No Question</t>
  </si>
  <si>
    <t>H.16</t>
  </si>
  <si>
    <t xml:space="preserve">Does the government have procedures and initiatives to empower communities and individuals with digital tools to ensure continuity through remote work, eHealth, distance learning, government / business continuity? </t>
  </si>
  <si>
    <t>List policies, programs or initiatives to promote use of digital mediums in sectors such as healthcare, education, and enabling remote work in other private sectors.</t>
  </si>
  <si>
    <t xml:space="preserve">Procedures and initiatives are being defined. </t>
  </si>
  <si>
    <t>Procedures and initiatives are defined but there are no tools to ensure continuity through remote work, eHealth, distance learning, government/business continuity</t>
  </si>
  <si>
    <t xml:space="preserve">Procedures and initiatives are defined and there are tools to ensure continuity, but the general public has no readiness or awareness for digital resilience. </t>
  </si>
  <si>
    <t xml:space="preserve">Procedures and initiatives are defined, there are tools to ensure continuity and the general public has readiness or awareness for digital resilience. </t>
  </si>
  <si>
    <t>H.17</t>
  </si>
  <si>
    <t xml:space="preserve">List measures to reduce the digital divide through initiatives to provide access to electricity, internet connectivity and digital literacy. </t>
  </si>
  <si>
    <t>Digital divide exists, and mitigation measures are being defined considering the vulnerable population</t>
  </si>
  <si>
    <t>Digital divide exists, and mitigation measures cover the vulnerable population</t>
  </si>
  <si>
    <t>Measures are being undertaken to reduce the digital divide, and but mitigation measures are mostly digital</t>
  </si>
  <si>
    <t>Measures are being undertaken to reduce the digital divide, and mitigation measures cover the vulnerable population</t>
  </si>
  <si>
    <t>H.18</t>
  </si>
  <si>
    <t>Has the government developed a cyber security strategy and policy document? (Y/N/Absent/Non-Applicable)</t>
  </si>
  <si>
    <t xml:space="preserve">Document cyber security strategy and policy work that the government has done; indicate whether these strategies have been embodied in law as highlighted in section H. Regarding the internal education on cybersecurity at all levels of government, include such information in the response to Question D3. Please explain government's business continuity plan, a specific protocol or scenarios in response to any undefined risks, cyber threats, risks, disasters, and pandemic. </t>
  </si>
  <si>
    <t>There is a strategy being defined</t>
  </si>
  <si>
    <t>The strategy is defined but it has not been embodied in a law</t>
  </si>
  <si>
    <t>The strategy is defined and embodied in a law</t>
  </si>
  <si>
    <t xml:space="preserve">In addition to level 3, the government has additional protocols in response to any undefined risks, cyber threats, risks, disasters, and pandemic that the law did not cover. </t>
  </si>
  <si>
    <t>H.19</t>
  </si>
  <si>
    <t xml:space="preserve">Has the government established a Cyber Security unit or center within a core entity to manage and maintain security of all digital assets and platforms? (Y/N/Absent/Non-Applicable) </t>
  </si>
  <si>
    <t xml:space="preserve">Identify the unit or center entrusted with cyber security across the government. Look into available frameworks, processes and other guidelines being followed in this regard. Also, identify cyber security positions set up in government entities. </t>
  </si>
  <si>
    <t>The Cyber Security Unit is not part of a central agency</t>
  </si>
  <si>
    <t>The Cyber Security Unit is part of a central agency but it doesn't manage all digital assets and platforms</t>
  </si>
  <si>
    <t>The Cyber Security Unit is part of a central agency and manages all digital assets and platforms</t>
  </si>
  <si>
    <t>In addition to level 3, Cyber Unit has defined security guidelines in place for the rest of the government to consult for planning or executing digital initiatives</t>
  </si>
  <si>
    <t xml:space="preserve">Is there a Data Protection Authority?
0: No.
1: Not established yet (visible in law). 
2: Yes. </t>
  </si>
  <si>
    <t>H.19.1</t>
  </si>
  <si>
    <t>If Yes, Are there government entity cyber security functions established and staffed? (Y/N/Absent/Non-Applicable)</t>
  </si>
  <si>
    <t xml:space="preserve">Is there a Computer Emergency Response Team (CERT) capability in the government? (Y/N/Absent/Non-Applicable) </t>
  </si>
  <si>
    <t xml:space="preserve">Flag any CERT capability in the government and collaboration on cyber threats and risks with regional or international stakeholders. Explain how CERT aligns with government's business continuity plan. </t>
  </si>
  <si>
    <t xml:space="preserve">There is a reactive CERT (enables when a threat is in place). </t>
  </si>
  <si>
    <t xml:space="preserve">In addition to level 1, there is a preventive CERT (enables when a threat is in place but also implements precautionary measures). </t>
  </si>
  <si>
    <t xml:space="preserve">Cybersecurity Agency established in: 
Year. </t>
  </si>
  <si>
    <t>Does the government collaborate with regional and international governments or organizations to share information on and mitigate cyber threats or risks? (Y/N/Absent/Non-Applicable)</t>
  </si>
  <si>
    <t xml:space="preserve">Collaboration strategy is being defined. </t>
  </si>
  <si>
    <t xml:space="preserve">There is collaboration with regional governments or organizations. </t>
  </si>
  <si>
    <t xml:space="preserve">There is collaboration with international governments or organizations. </t>
  </si>
  <si>
    <t xml:space="preserve">Does the government have a National Critical Infrastructure Protection Plan? (Y/N/Absent/Non-Applicable) </t>
  </si>
  <si>
    <t>Identify if a National Critical Infrastructure Plan is in place, who is the custodian of this plan and determine whether digital assets, platforms and services are covered in it.</t>
  </si>
  <si>
    <t>The government has identified critical infrastructure susceptible to risks (such as power grids, dams, water supply lines, waterways , airports, gas lines, etc.).</t>
  </si>
  <si>
    <t xml:space="preserve">In addition to level 1, the government has defined regulations measures for public and private utility companies responsible for protection and maintenance of critical infrastructure (winterization standards for power plants, periodic inspection and maintenance of critical dams and bridges, etc.). </t>
  </si>
  <si>
    <t>In addition, to level 2, the government has appointed an enforcement team for periodic inspection of critical infrastructure.</t>
  </si>
  <si>
    <t>In addition to level 3, the government has mitigation plans or backups for failure scenarios of critical infrastructure.</t>
  </si>
  <si>
    <t>If Yes, does it include digital government infrastructures, platforms, and services? (Y/N/Absent/Non-Applicable)</t>
  </si>
  <si>
    <t>I. DIGITAL ECOSYSTEM</t>
  </si>
  <si>
    <t xml:space="preserve">
This section looks into enabling factors external to the government that can support the digital government agenda and its implementation.
Stakeholders are the National Universities, Specialized Institutions, Innovation, and Entrepreneurship Centers, Private Sector, Civil Society and Development Foundations, Banks and Investment Institutions. </t>
  </si>
  <si>
    <t>I.1</t>
  </si>
  <si>
    <t xml:space="preserve">Are there national universities or institutes that offer majors and programs in digital business and technology? (Y/N/Absent/Non-Applicable) </t>
  </si>
  <si>
    <t>Provide a view on what majors or programs are offered at the national level, be it at universities or specialized institutes.  Identify the number of schools or percentage of schools that offer such majors or programs.  Also identify major research programs on digital business and technology that these national universities or institutes have.</t>
  </si>
  <si>
    <t>Institutions offer subjects or majors in Digital business and technology as part of other primary courses</t>
  </si>
  <si>
    <t xml:space="preserve">There are institutes that provide dedicated courses and certifications on digital business and technology </t>
  </si>
  <si>
    <t>There are Universities that provide degrees on digital business and technology</t>
  </si>
  <si>
    <t xml:space="preserve">In addition to level 3, Universities provide a wide range of specializations including doctorates in digital business and technology </t>
  </si>
  <si>
    <t>I.2</t>
  </si>
  <si>
    <t>Are there innovation hubs and startup accelerator programs to promote and support innovations? (Y/N/Absent/Non-Applicable)</t>
  </si>
  <si>
    <t>List available innovation and entrepreneurship centers or hubs in countries with a reflection on digital related products or services developed or under development. Identify incentives (supported/subsidized loans or grants for example) that are in place with government support.</t>
  </si>
  <si>
    <t>Innovation and startup accelerators exist, but in nascent stages and yet to realize successful products or services</t>
  </si>
  <si>
    <t>There are innovation hubs and start up accelerators but they are mostly related to non-digital products</t>
  </si>
  <si>
    <t>There are innovation hubs and start up accelerators which are related to digital products or services</t>
  </si>
  <si>
    <t>There are innovation hubs and start up accelerators which are related to digital products or services and disruptive technologies such as blockchain, IoT, AI etc.</t>
  </si>
  <si>
    <t>I.2.1</t>
  </si>
  <si>
    <t xml:space="preserve">If Yes Are there nation-wide innovation competition and award programs? (Y/N/Absent/Non-Applicable) </t>
  </si>
  <si>
    <t>I.2.2</t>
  </si>
  <si>
    <t>If Yes, Does the government provide any incentives to these centers or hubs? (Y/N/Absent/Non-Applicable)</t>
  </si>
  <si>
    <t>I.3</t>
  </si>
  <si>
    <t>Are there established training institutes that offer courses on leading business and technology topics (e.g. agile services, cloud, IoT, AI, data analytics, etc.)? (Y/N/Absent/Non-Applicable)</t>
  </si>
  <si>
    <t>Give a view on the training sector in country with a focus on those institutes that offer leading digital business and technology training courses, at different levels of advancement.</t>
  </si>
  <si>
    <t>Institutions offer subjects or majors on these topics as part of other primary courses</t>
  </si>
  <si>
    <t>There are institutes that provide dedicated courses and certifications on these topics</t>
  </si>
  <si>
    <t>There are Universities that provide degrees on these topics</t>
  </si>
  <si>
    <t>In addition to level 3, Universities provide a wide range of specializations including doctorates on these topics</t>
  </si>
  <si>
    <t>I.4</t>
  </si>
  <si>
    <r>
      <rPr>
        <b/>
        <sz val="13"/>
        <color theme="1"/>
        <rFont val="Calibri"/>
        <family val="2"/>
        <scheme val="minor"/>
      </rPr>
      <t>Is there an international private sector partner ready and willing to support the government through partnership arrangements in the digital government journey? (Y/N/Absent/Non-Applicable)</t>
    </r>
    <r>
      <rPr>
        <sz val="13"/>
        <color theme="1"/>
        <rFont val="Calibri"/>
        <family val="2"/>
        <scheme val="minor"/>
      </rPr>
      <t xml:space="preserve">
 </t>
    </r>
  </si>
  <si>
    <t>Provide a view on and areas of focus of the national digital business and technology private sector establishments in country, along with national and regional offices of the international digital or ICT conglomerates.</t>
  </si>
  <si>
    <t>There is willingness and readiness from the private sector to support the government through partnerships, however formal channels do not exist</t>
  </si>
  <si>
    <t>There is willingness and readiness from the private sector to support the government through partnerships and nature of collaboration is under discussion</t>
  </si>
  <si>
    <t>There exist established partnerships between private sector and the government for digital initiatives</t>
  </si>
  <si>
    <t>In addition to level 3, there are projects of agreements between private sector organizations and the government</t>
  </si>
  <si>
    <t>I.4.1</t>
  </si>
  <si>
    <t>If Yes are these formalized with either of a) Academia, b) Business, c) Civil Society Organization? D) Other (Y/N/Absent/Non-Applicable) Please describe in comment</t>
  </si>
  <si>
    <t>I.5</t>
  </si>
  <si>
    <t xml:space="preserve">Have partnerships been formalized with local private sector operators in support of digital government and digital economy? (Y/N/Absent/Non-Applicable)  </t>
  </si>
  <si>
    <t>If Yes, mention a sample of such partnerships in place with the private sector and/or civil society organizations. Also, highlight successes attained through such partnerships, if any, in advancing the digital government or digital economy agenda in the country. Explain how successes are measured.</t>
  </si>
  <si>
    <t>There are planned partnerships to be undertaken in the near future</t>
  </si>
  <si>
    <t xml:space="preserve">Partnerships are established, but joint projects are yet to start </t>
  </si>
  <si>
    <t>There are joint projects underway with deliverables being presented and accomplished</t>
  </si>
  <si>
    <t>In addition to level 3, there are strong cross functional teams and Delivered joint projects in the past</t>
  </si>
  <si>
    <t>I.5.1</t>
  </si>
  <si>
    <t>If Yes, are these formalized with either of a) Academia, b) Business, c) Civil Society Organization? D) Other (Y/N/Absent/Non-Applicable) Please describe in comment</t>
  </si>
  <si>
    <t>I.6</t>
  </si>
  <si>
    <t xml:space="preserve">Are civil society and other foundation establishments active in national development activities, particularly in underserved rural areas? (Y/N/Absent/Non-Applicable) </t>
  </si>
  <si>
    <t>Highlight the type and distribution of civil society and development foundation establishments in the country, and their activities as relate to digital government enablement.</t>
  </si>
  <si>
    <t>National development projects have been successfully completed</t>
  </si>
  <si>
    <t>I.6.1</t>
  </si>
  <si>
    <t>If Yes, can they be an active participant in the digital government agenda? (Y/N/Absent/Non-Applicable)</t>
  </si>
  <si>
    <t>I.7</t>
  </si>
  <si>
    <t xml:space="preserve">Are national banks and investment institutions supporting the digital agenda, for government or other sectors, in the country? (Y/N/Absent/Non-Applicable)  </t>
  </si>
  <si>
    <t>Identify national banks and investment institutions that have programs in support of digital advancement on the national scale, identify the nature and level of this support, and present some detail on these programs with examples.</t>
  </si>
  <si>
    <t>There are programs planned to be undertaken in the near future</t>
  </si>
  <si>
    <t xml:space="preserve">Programs are established, but joint initiatives are yet to start </t>
  </si>
  <si>
    <t>There are joint programs underway with deliverables being presented and accomplished</t>
  </si>
  <si>
    <t>Joint programs have been successfully completed</t>
  </si>
  <si>
    <t>I.8</t>
  </si>
  <si>
    <t xml:space="preserve">Is there healthy competition in the telecom industry to encourage the improvement of digital access and internet penetration? </t>
  </si>
  <si>
    <t>Highlight the telecom providers in the country. Is there a dominant provider or there exist healthy competition leading to improved services and digital access</t>
  </si>
  <si>
    <t>Even though multiple providers exist, they maintain monopoly in certain geographic areas</t>
  </si>
  <si>
    <t>Every geographic area has at least 2 telecom providers</t>
  </si>
  <si>
    <t>In addition to level 2, Telecom providers are competing to improve service quality and service plans</t>
  </si>
  <si>
    <t xml:space="preserve">In addition to level 3, Telecom providers are competing to improve reach and service penetration </t>
  </si>
  <si>
    <t>DG Systems &amp; Services</t>
  </si>
  <si>
    <t>Country Data</t>
  </si>
  <si>
    <t>Digital Government</t>
  </si>
  <si>
    <t>UN e-Gov Dev Index</t>
  </si>
  <si>
    <t>DG Institution</t>
  </si>
  <si>
    <t>DG Strategy</t>
  </si>
  <si>
    <t>Whole of Government</t>
  </si>
  <si>
    <t>GovTech</t>
  </si>
  <si>
    <t>GovTech Products and Services</t>
  </si>
  <si>
    <t>Finance Ministry web site, Public Finance data, and FMIS links</t>
  </si>
  <si>
    <t>Financial Management Information System</t>
  </si>
  <si>
    <t>Treasury Single Account</t>
  </si>
  <si>
    <t>Tax Administration</t>
  </si>
  <si>
    <t>Customs Administration</t>
  </si>
  <si>
    <t>e-Filing</t>
  </si>
  <si>
    <t>e-Payment</t>
  </si>
  <si>
    <t>Digital Signature</t>
  </si>
  <si>
    <t>Public Employment</t>
  </si>
  <si>
    <t>HRMIS</t>
  </si>
  <si>
    <t>Payroll System</t>
  </si>
  <si>
    <t>e-Procurement</t>
  </si>
  <si>
    <t>Public Debt</t>
  </si>
  <si>
    <t>Public Investment Management Systems</t>
  </si>
  <si>
    <t>Aid Mgmt Systems</t>
  </si>
  <si>
    <t>Other Categories</t>
  </si>
  <si>
    <t>Data Governance Maturity</t>
  </si>
  <si>
    <t>Data Governance Institution, Policy &amp; Regulations</t>
  </si>
  <si>
    <t>Government Cloud, Enterprise Architecture and Interoperability Platform</t>
  </si>
  <si>
    <t xml:space="preserve"> National CERT or CSIRT</t>
  </si>
  <si>
    <t>National website for citizen participation</t>
  </si>
  <si>
    <t>National website for citizen feedback / GRM</t>
  </si>
  <si>
    <t>Government responsiveness</t>
  </si>
  <si>
    <t>Legal System Type</t>
  </si>
  <si>
    <t>Data Protection &amp; Privacy Laws</t>
  </si>
  <si>
    <t>Data Protection Agency</t>
  </si>
  <si>
    <t>Right to Information Law</t>
  </si>
  <si>
    <t>WDR Survey Results</t>
  </si>
  <si>
    <t>WJP Rule of Law Index</t>
  </si>
  <si>
    <t>Freedom in the World (2020)</t>
  </si>
  <si>
    <t>Freedom on the Net (2019)</t>
  </si>
  <si>
    <t>Is there an Open Government initiative?</t>
  </si>
  <si>
    <t>Is there an Open Data portal?</t>
  </si>
  <si>
    <t>Disruptive Technologies</t>
  </si>
  <si>
    <t>PS Digital Skills &amp; Innovation Strategy</t>
  </si>
  <si>
    <t>Digital Skills &amp; Innovation</t>
  </si>
  <si>
    <t>PS Digital Skills &amp; Innovation Institution</t>
  </si>
  <si>
    <t>Open Source Policies adopted by the governments</t>
  </si>
  <si>
    <t>ID4D</t>
  </si>
  <si>
    <t>Government Effectiveness</t>
  </si>
  <si>
    <t>Control of Corruption</t>
  </si>
  <si>
    <t>CPI</t>
  </si>
  <si>
    <t>GTMI &gt; Expert opinion for weights</t>
  </si>
  <si>
    <t>Core Gov Systems</t>
  </si>
  <si>
    <t>Public Services</t>
  </si>
  <si>
    <t>Citizen Engage</t>
  </si>
  <si>
    <t>GovTech Enablers</t>
  </si>
  <si>
    <t>I-1</t>
  </si>
  <si>
    <t>I-2</t>
  </si>
  <si>
    <t>I-3</t>
  </si>
  <si>
    <t>I-4</t>
  </si>
  <si>
    <t>I-5</t>
  </si>
  <si>
    <t>I-6</t>
  </si>
  <si>
    <t>I-7</t>
  </si>
  <si>
    <t>I-8</t>
  </si>
  <si>
    <t>I-9</t>
  </si>
  <si>
    <t>I-10</t>
  </si>
  <si>
    <t>I-11</t>
  </si>
  <si>
    <t>I-12</t>
  </si>
  <si>
    <t>I-13</t>
  </si>
  <si>
    <t>I-14</t>
  </si>
  <si>
    <t>I-15</t>
  </si>
  <si>
    <t>I-16</t>
  </si>
  <si>
    <t>I-17</t>
  </si>
  <si>
    <t>I-18</t>
  </si>
  <si>
    <t>I-19</t>
  </si>
  <si>
    <t>I-20</t>
  </si>
  <si>
    <t>I-21</t>
  </si>
  <si>
    <t>I-22</t>
  </si>
  <si>
    <t>I-23</t>
  </si>
  <si>
    <t>I-24</t>
  </si>
  <si>
    <t>I-25</t>
  </si>
  <si>
    <t>I-26</t>
  </si>
  <si>
    <t>I-27</t>
  </si>
  <si>
    <t>I-28</t>
  </si>
  <si>
    <t>I-29</t>
  </si>
  <si>
    <t>I-30</t>
  </si>
  <si>
    <t>I-31</t>
  </si>
  <si>
    <t>I-32</t>
  </si>
  <si>
    <t>I-33</t>
  </si>
  <si>
    <t>I-34</t>
  </si>
  <si>
    <t>I-35</t>
  </si>
  <si>
    <t>I-36</t>
  </si>
  <si>
    <t>I-37</t>
  </si>
  <si>
    <t>I-38</t>
  </si>
  <si>
    <t>I-39</t>
  </si>
  <si>
    <t>I-40</t>
  </si>
  <si>
    <t>I-41</t>
  </si>
  <si>
    <t>I-42</t>
  </si>
  <si>
    <t>I-43</t>
  </si>
  <si>
    <t>I-44</t>
  </si>
  <si>
    <t>I-45</t>
  </si>
  <si>
    <t>I-46</t>
  </si>
  <si>
    <t>I-47</t>
  </si>
  <si>
    <t>I-48</t>
  </si>
  <si>
    <t>GovTech Index</t>
  </si>
  <si>
    <t>Comparison with UN</t>
  </si>
  <si>
    <t>No weight</t>
  </si>
  <si>
    <t>Comparison with weights</t>
  </si>
  <si>
    <t>Standardized</t>
  </si>
  <si>
    <t>Comparison with Indicators</t>
  </si>
  <si>
    <t>No Weights</t>
  </si>
  <si>
    <t>Comparison of weights</t>
  </si>
  <si>
    <t>OECD DG 2019</t>
  </si>
  <si>
    <t>GTMI &gt; Correlation of indicators (without standardization)</t>
  </si>
  <si>
    <t>GTI &gt; Factor analysis (without standardization)</t>
  </si>
  <si>
    <t xml:space="preserve">GTMI Raw Scores &gt; </t>
  </si>
  <si>
    <t xml:space="preserve">GTMI Standardized Z-Scores&gt; </t>
  </si>
  <si>
    <t>GTC &gt; Correlation analysis with Standardized Scores</t>
  </si>
  <si>
    <t>GTF &gt; Factor analysis with Standardized Scores</t>
  </si>
  <si>
    <t>#</t>
  </si>
  <si>
    <t>Flag</t>
  </si>
  <si>
    <t>Code</t>
  </si>
  <si>
    <t>Cnum</t>
  </si>
  <si>
    <t>Economy</t>
  </si>
  <si>
    <t>Level</t>
  </si>
  <si>
    <t>Population</t>
  </si>
  <si>
    <t>GNI</t>
  </si>
  <si>
    <t>GNIPC</t>
  </si>
  <si>
    <t>e-Government</t>
  </si>
  <si>
    <t>eSrv</t>
  </si>
  <si>
    <t>e-Services</t>
  </si>
  <si>
    <t>eGov'20</t>
  </si>
  <si>
    <t>EGDI'20</t>
  </si>
  <si>
    <t>eOSI'20</t>
  </si>
  <si>
    <t>eTII'20</t>
  </si>
  <si>
    <t>eHCI'20</t>
  </si>
  <si>
    <t>ePart'20</t>
  </si>
  <si>
    <t>EGDI'18</t>
  </si>
  <si>
    <t>eOSI'18</t>
  </si>
  <si>
    <t>eOSI'16</t>
  </si>
  <si>
    <t>eOSI'14</t>
  </si>
  <si>
    <t>DG Org URL</t>
  </si>
  <si>
    <t>DG Entity</t>
  </si>
  <si>
    <t>DG Org</t>
  </si>
  <si>
    <t>DG St</t>
  </si>
  <si>
    <t>DG Yr</t>
  </si>
  <si>
    <t>WoG</t>
  </si>
  <si>
    <t>Whole of Gov URL</t>
  </si>
  <si>
    <t>GT</t>
  </si>
  <si>
    <t>GovTech Institution</t>
  </si>
  <si>
    <t>GovTech URL</t>
  </si>
  <si>
    <t>Type</t>
  </si>
  <si>
    <t>GT Org</t>
  </si>
  <si>
    <t>GT since</t>
  </si>
  <si>
    <t>GT focus</t>
  </si>
  <si>
    <t>Other GT Links</t>
  </si>
  <si>
    <t>e-Gov</t>
  </si>
  <si>
    <t>e-ID</t>
  </si>
  <si>
    <t>GSB</t>
  </si>
  <si>
    <t>e-Serv</t>
  </si>
  <si>
    <t>Innov</t>
  </si>
  <si>
    <t>Priv</t>
  </si>
  <si>
    <t>DTech</t>
  </si>
  <si>
    <t>OSS</t>
  </si>
  <si>
    <t>KSL</t>
  </si>
  <si>
    <t>MoF URL</t>
  </si>
  <si>
    <t>Org Name</t>
  </si>
  <si>
    <t>PF</t>
  </si>
  <si>
    <t>Budget Data URL</t>
  </si>
  <si>
    <t>MIS</t>
  </si>
  <si>
    <t>FMIS URL</t>
  </si>
  <si>
    <t>FMIS / TS</t>
  </si>
  <si>
    <t>FMIS Name</t>
  </si>
  <si>
    <t>Tpl</t>
  </si>
  <si>
    <t>Func</t>
  </si>
  <si>
    <t>Status</t>
  </si>
  <si>
    <t>Op Yr</t>
  </si>
  <si>
    <t>Scope</t>
  </si>
  <si>
    <t>ASW</t>
  </si>
  <si>
    <t>ASW Solution</t>
  </si>
  <si>
    <t>Arch</t>
  </si>
  <si>
    <t>Treasury website</t>
  </si>
  <si>
    <t>Tre Yr</t>
  </si>
  <si>
    <t>TSA website</t>
  </si>
  <si>
    <t>TSA Yr</t>
  </si>
  <si>
    <t>TSA Type</t>
  </si>
  <si>
    <t>TSA Scope</t>
  </si>
  <si>
    <t>Duration</t>
  </si>
  <si>
    <t>TSA Benefits</t>
  </si>
  <si>
    <t>TSA Savings</t>
  </si>
  <si>
    <t>Sav Yr</t>
  </si>
  <si>
    <t>Tax Adm URL</t>
  </si>
  <si>
    <t>Tax Yr</t>
  </si>
  <si>
    <t>TMIS Abbr</t>
  </si>
  <si>
    <t>TMIS Name</t>
  </si>
  <si>
    <t>TMIS</t>
  </si>
  <si>
    <t>TMIS Soln</t>
  </si>
  <si>
    <t>Tax System URL</t>
  </si>
  <si>
    <t>TMIS Yr</t>
  </si>
  <si>
    <t>TMIS Sta</t>
  </si>
  <si>
    <t>Tax Srv</t>
  </si>
  <si>
    <t>Customs URL</t>
  </si>
  <si>
    <t>Cust Yr</t>
  </si>
  <si>
    <t>WCO Mem</t>
  </si>
  <si>
    <t>HS Sta</t>
  </si>
  <si>
    <t>Customs Abbr</t>
  </si>
  <si>
    <t>Customs Name</t>
  </si>
  <si>
    <t>CMIS</t>
  </si>
  <si>
    <t>CMIS Soln</t>
  </si>
  <si>
    <t>Customs Sys URL</t>
  </si>
  <si>
    <t>CMIS Yr</t>
  </si>
  <si>
    <t>Cust Sta</t>
  </si>
  <si>
    <t>Cust Srv</t>
  </si>
  <si>
    <t>e-Filing URL</t>
  </si>
  <si>
    <t>eFil Yr</t>
  </si>
  <si>
    <t>eFil Srv</t>
  </si>
  <si>
    <t>ePayment</t>
  </si>
  <si>
    <t>ePay Yr</t>
  </si>
  <si>
    <t>ePay Srv</t>
  </si>
  <si>
    <t>Digital Sign URL</t>
  </si>
  <si>
    <t>Dsign Yr</t>
  </si>
  <si>
    <t>Dsign Sta</t>
  </si>
  <si>
    <t>Public Emp</t>
  </si>
  <si>
    <t>PE Scope</t>
  </si>
  <si>
    <t>Pub Emp URL</t>
  </si>
  <si>
    <t>PE Yr</t>
  </si>
  <si>
    <t>HRMIS Abbr</t>
  </si>
  <si>
    <t>HRMIS System</t>
  </si>
  <si>
    <t>HRM</t>
  </si>
  <si>
    <t>HRMIS Soln</t>
  </si>
  <si>
    <t>HRMIS URL</t>
  </si>
  <si>
    <t>HRM Yr</t>
  </si>
  <si>
    <t>HRM Sta</t>
  </si>
  <si>
    <t>HRM Srv</t>
  </si>
  <si>
    <t>Payroll Abbr</t>
  </si>
  <si>
    <t>Payr</t>
  </si>
  <si>
    <t>Payr Soln</t>
  </si>
  <si>
    <t>Payroll URL</t>
  </si>
  <si>
    <t>Payr Yr</t>
  </si>
  <si>
    <t>Payr Sta</t>
  </si>
  <si>
    <t>Payr Srv</t>
  </si>
  <si>
    <t>eProc System</t>
  </si>
  <si>
    <t>eProcurement</t>
  </si>
  <si>
    <t>ePrc Yr</t>
  </si>
  <si>
    <t>ePrc Sta</t>
  </si>
  <si>
    <t>ePr Srv</t>
  </si>
  <si>
    <t>Contr Monitoring</t>
  </si>
  <si>
    <t>Debt Org / URL</t>
  </si>
  <si>
    <t>DMS</t>
  </si>
  <si>
    <t>DMS Soln</t>
  </si>
  <si>
    <t>DMS Yr</t>
  </si>
  <si>
    <t>DMS Sta</t>
  </si>
  <si>
    <t>DM Inst</t>
  </si>
  <si>
    <t>DM OpSt</t>
  </si>
  <si>
    <t>PIM Unit URL</t>
  </si>
  <si>
    <t>PIM Unit Name</t>
  </si>
  <si>
    <t>WB PIR</t>
  </si>
  <si>
    <t>WB PIR URL</t>
  </si>
  <si>
    <t>PIMA</t>
  </si>
  <si>
    <t>PIMS Abbr</t>
  </si>
  <si>
    <t>PIMS Name</t>
  </si>
  <si>
    <t>PIMS</t>
  </si>
  <si>
    <t>PIMS Soln</t>
  </si>
  <si>
    <t>PIMS URL</t>
  </si>
  <si>
    <t>PIMS Yr</t>
  </si>
  <si>
    <t>PIMS Sta</t>
  </si>
  <si>
    <t>PIMS Fun</t>
  </si>
  <si>
    <t>AMP</t>
  </si>
  <si>
    <t>DAD</t>
  </si>
  <si>
    <t>Other</t>
  </si>
  <si>
    <t>Region</t>
  </si>
  <si>
    <t>FCS</t>
  </si>
  <si>
    <t>NRR</t>
  </si>
  <si>
    <t>Select</t>
  </si>
  <si>
    <t>Zone</t>
  </si>
  <si>
    <t>OECD</t>
  </si>
  <si>
    <t>APEC</t>
  </si>
  <si>
    <t>LenCat</t>
  </si>
  <si>
    <t>Grp</t>
  </si>
  <si>
    <t>DGM</t>
  </si>
  <si>
    <t>Pol&amp;Reg</t>
  </si>
  <si>
    <t>Inst</t>
  </si>
  <si>
    <t>Infra</t>
  </si>
  <si>
    <t>Inst Yr</t>
  </si>
  <si>
    <t>DGov Inst Name</t>
  </si>
  <si>
    <t>DGov Inst URL</t>
  </si>
  <si>
    <t>Impl</t>
  </si>
  <si>
    <t>Policy</t>
  </si>
  <si>
    <t>Pol Yr</t>
  </si>
  <si>
    <t>DG Policy URL</t>
  </si>
  <si>
    <t>Regs</t>
  </si>
  <si>
    <t>Reg Yr</t>
  </si>
  <si>
    <t>DG Regs URL</t>
  </si>
  <si>
    <t>GCL</t>
  </si>
  <si>
    <t>GCL Yr</t>
  </si>
  <si>
    <t>Gov Cloud Name</t>
  </si>
  <si>
    <t>Gov Cloud URL</t>
  </si>
  <si>
    <t>GEA</t>
  </si>
  <si>
    <t>GEA Yr</t>
  </si>
  <si>
    <t>GEA Name</t>
  </si>
  <si>
    <t>GEA URL</t>
  </si>
  <si>
    <t>GSB Yr</t>
  </si>
  <si>
    <t>Interop Platform</t>
  </si>
  <si>
    <t>Interop URL</t>
  </si>
  <si>
    <t>Cyber</t>
  </si>
  <si>
    <t>Cyb Yr</t>
  </si>
  <si>
    <t>Cybersecurity Agency</t>
  </si>
  <si>
    <t>Cybersecurity URL</t>
  </si>
  <si>
    <t>Part</t>
  </si>
  <si>
    <t>Participation URL</t>
  </si>
  <si>
    <t>Petit</t>
  </si>
  <si>
    <t>Publ</t>
  </si>
  <si>
    <t>Anym</t>
  </si>
  <si>
    <t>Resp</t>
  </si>
  <si>
    <t>GRM</t>
  </si>
  <si>
    <t>GRM URL</t>
  </si>
  <si>
    <t>Serv</t>
  </si>
  <si>
    <t>Acce</t>
  </si>
  <si>
    <t>Perf</t>
  </si>
  <si>
    <t>Perf URL</t>
  </si>
  <si>
    <t>Leg Sys</t>
  </si>
  <si>
    <t>DPL</t>
  </si>
  <si>
    <t>DP Act / Bill</t>
  </si>
  <si>
    <t>Act/Bill URL</t>
  </si>
  <si>
    <t>From</t>
  </si>
  <si>
    <t>Latest</t>
  </si>
  <si>
    <t>DPA</t>
  </si>
  <si>
    <t>Data Protection Agency (DPA)</t>
  </si>
  <si>
    <t>DPA URL</t>
  </si>
  <si>
    <t>DPA Yr</t>
  </si>
  <si>
    <t>RTI</t>
  </si>
  <si>
    <t>Law URL</t>
  </si>
  <si>
    <t>Law Yr</t>
  </si>
  <si>
    <t>Cl Pol</t>
  </si>
  <si>
    <t>Cl Man</t>
  </si>
  <si>
    <t>Data Cl</t>
  </si>
  <si>
    <t>RTIL</t>
  </si>
  <si>
    <t>Reuse</t>
  </si>
  <si>
    <t>Non-P</t>
  </si>
  <si>
    <t>OpenP</t>
  </si>
  <si>
    <t>Acct</t>
  </si>
  <si>
    <t>Indiv</t>
  </si>
  <si>
    <t>Elect</t>
  </si>
  <si>
    <t>Std</t>
  </si>
  <si>
    <t>Data Sh</t>
  </si>
  <si>
    <t>DSP</t>
  </si>
  <si>
    <t>RoL Score</t>
  </si>
  <si>
    <t>OpenGov</t>
  </si>
  <si>
    <t>3.1 Pub</t>
  </si>
  <si>
    <t>3.2 RTI</t>
  </si>
  <si>
    <t>3.3. Part</t>
  </si>
  <si>
    <t>3.4 Cmp</t>
  </si>
  <si>
    <t>PR Rating</t>
  </si>
  <si>
    <t>CL Rating</t>
  </si>
  <si>
    <t>PR Score</t>
  </si>
  <si>
    <t>CL Score</t>
  </si>
  <si>
    <t>FIW Score</t>
  </si>
  <si>
    <t>Obstac</t>
  </si>
  <si>
    <t>Limits</t>
  </si>
  <si>
    <t>Violat</t>
  </si>
  <si>
    <t>FOTN</t>
  </si>
  <si>
    <t>OGI</t>
  </si>
  <si>
    <t>Open Gov URL</t>
  </si>
  <si>
    <t>ODP</t>
  </si>
  <si>
    <t>Open Data URL</t>
  </si>
  <si>
    <t>DT</t>
  </si>
  <si>
    <t>DT Fo</t>
  </si>
  <si>
    <t>DT Strategy</t>
  </si>
  <si>
    <t>DT StrategyURL</t>
  </si>
  <si>
    <t>DT Yr</t>
  </si>
  <si>
    <t>DSI</t>
  </si>
  <si>
    <t>Focus</t>
  </si>
  <si>
    <t>DSI Strategy Name</t>
  </si>
  <si>
    <t>DSI URL</t>
  </si>
  <si>
    <t>DSI Yr</t>
  </si>
  <si>
    <t>Prog</t>
  </si>
  <si>
    <t>Use</t>
  </si>
  <si>
    <t>DSI Prg Name</t>
  </si>
  <si>
    <t>DSI Program URL</t>
  </si>
  <si>
    <t>PSI</t>
  </si>
  <si>
    <t>PSI Institution Name</t>
  </si>
  <si>
    <t>PSI Inst URL</t>
  </si>
  <si>
    <t>PSI Yr</t>
  </si>
  <si>
    <t>OSS Policy URL</t>
  </si>
  <si>
    <t>OSS Yr</t>
  </si>
  <si>
    <t>OSS Gov</t>
  </si>
  <si>
    <t>RD</t>
  </si>
  <si>
    <t>A</t>
  </si>
  <si>
    <t>P</t>
  </si>
  <si>
    <t>M</t>
  </si>
  <si>
    <t>OSS Loc</t>
  </si>
  <si>
    <t>Nat ID</t>
  </si>
  <si>
    <t>GE</t>
  </si>
  <si>
    <t>GE est</t>
  </si>
  <si>
    <t>GE rank</t>
  </si>
  <si>
    <t>GE src</t>
  </si>
  <si>
    <t>CoC</t>
  </si>
  <si>
    <t>CoC est</t>
  </si>
  <si>
    <t>CoC rank</t>
  </si>
  <si>
    <t>CoC src</t>
  </si>
  <si>
    <t>Who</t>
  </si>
  <si>
    <t>GTMI</t>
  </si>
  <si>
    <t>CGSI</t>
  </si>
  <si>
    <t>PSDI</t>
  </si>
  <si>
    <t>CEI</t>
  </si>
  <si>
    <t>GTEI</t>
  </si>
  <si>
    <t>FMIS</t>
  </si>
  <si>
    <t>TSA</t>
  </si>
  <si>
    <t>Tax</t>
  </si>
  <si>
    <t>Cust</t>
  </si>
  <si>
    <t>e-GP</t>
  </si>
  <si>
    <t>Debt</t>
  </si>
  <si>
    <t>eTII</t>
  </si>
  <si>
    <t>eOSI</t>
  </si>
  <si>
    <t>TaxS</t>
  </si>
  <si>
    <t>CusS</t>
  </si>
  <si>
    <t>DaG</t>
  </si>
  <si>
    <t>DGSt</t>
  </si>
  <si>
    <t>NatID</t>
  </si>
  <si>
    <t>dSign</t>
  </si>
  <si>
    <t>eHCI</t>
  </si>
  <si>
    <t>DSSt</t>
  </si>
  <si>
    <t>GT0</t>
  </si>
  <si>
    <t>Group</t>
  </si>
  <si>
    <t>eGDI</t>
  </si>
  <si>
    <t>GTE</t>
  </si>
  <si>
    <t>GTC</t>
  </si>
  <si>
    <t>GTF</t>
  </si>
  <si>
    <t>GTCs</t>
  </si>
  <si>
    <t>GTFs</t>
  </si>
  <si>
    <t>Chk</t>
  </si>
  <si>
    <t>Comments</t>
  </si>
  <si>
    <t>Score</t>
  </si>
  <si>
    <t>Rank</t>
  </si>
  <si>
    <t>GTI</t>
  </si>
  <si>
    <t>NGTI-1</t>
  </si>
  <si>
    <t>NGTI-2</t>
  </si>
  <si>
    <t>NGTI-3</t>
  </si>
  <si>
    <t>NGTI-4</t>
  </si>
  <si>
    <t>GTI-1</t>
  </si>
  <si>
    <t>GTI-2</t>
  </si>
  <si>
    <t>GTI-3</t>
  </si>
  <si>
    <t>GTI-4</t>
  </si>
  <si>
    <t>AFG</t>
  </si>
  <si>
    <t>Afghanistan</t>
  </si>
  <si>
    <t>LIC</t>
  </si>
  <si>
    <t>https://mcit.gov.af/node/6938</t>
  </si>
  <si>
    <t>http://www.asan.gov.af/</t>
  </si>
  <si>
    <t>http://mcit.gov.af/</t>
  </si>
  <si>
    <t>Ministry of Communications and Information Technology</t>
  </si>
  <si>
    <t>https://mcit.gov.af/node/7056</t>
  </si>
  <si>
    <t>-</t>
  </si>
  <si>
    <t>http://www.mof.gov.af</t>
  </si>
  <si>
    <t>Ministry of Finance</t>
  </si>
  <si>
    <t>http://www.budgetmof.gov.af</t>
  </si>
  <si>
    <t>http://www.budgetmof.gov.af/index.php/en/public-finance-management/pfmr-document</t>
  </si>
  <si>
    <t>AFMIS</t>
  </si>
  <si>
    <t>Afghanistan Financial Management Information System</t>
  </si>
  <si>
    <t>C</t>
  </si>
  <si>
    <t>T</t>
  </si>
  <si>
    <t>C+L</t>
  </si>
  <si>
    <t>FreeBalance</t>
  </si>
  <si>
    <t>CS</t>
  </si>
  <si>
    <t>http://www.treasury.gov.af/</t>
  </si>
  <si>
    <t>http://treasury.gov.af/wp-content/uploads/2018/10/Overview-of-Treasury-Operations-Mizan-1393-or-October-2014.pdf</t>
  </si>
  <si>
    <t>http://www.ard.gov.af</t>
  </si>
  <si>
    <t>SIGTAS</t>
  </si>
  <si>
    <t>Standard Integrated Government Tax System</t>
  </si>
  <si>
    <t>https://ard.gov.af/36/about-ard</t>
  </si>
  <si>
    <t>http://www.customs.mof.gov.af</t>
  </si>
  <si>
    <t>ASYCUDA World</t>
  </si>
  <si>
    <t>Automated SYstem for CUstoms DAta</t>
  </si>
  <si>
    <t>ASYCUDA W</t>
  </si>
  <si>
    <t>http://customs.mof.gov.af/en/news/20983</t>
  </si>
  <si>
    <t>https://ard.gov.af/196/e-service-launched-for-taxpayers-facilitation</t>
  </si>
  <si>
    <t>https://www.nsia.gov.af:8080/wp-content/uploads/2019/11/Afghanistan-Statistical-Yearbook-2018-19.pdf</t>
  </si>
  <si>
    <t>Human Resources Management Information System</t>
  </si>
  <si>
    <t>COTS</t>
  </si>
  <si>
    <t>https://iarcsc.gov.af/en/</t>
  </si>
  <si>
    <t>http://www.treasury.gov.af/?page_id=1913</t>
  </si>
  <si>
    <t>PMIS</t>
  </si>
  <si>
    <t>https://www.npa.gov.af/en/home</t>
  </si>
  <si>
    <t>http://ards.gov.af</t>
  </si>
  <si>
    <t>MoF</t>
  </si>
  <si>
    <t>4F</t>
  </si>
  <si>
    <t>http://www.budgetmof.gov.af/</t>
  </si>
  <si>
    <t>Ministry of Finance, Budget Department</t>
  </si>
  <si>
    <t>SAR</t>
  </si>
  <si>
    <t>IDA</t>
  </si>
  <si>
    <t>HIPC</t>
  </si>
  <si>
    <t>AFCERT - Afghanistan Computer Emergency Response Team</t>
  </si>
  <si>
    <t>http://nic.af/en/page/what-we-do/cyber-crime/cyber-crime</t>
  </si>
  <si>
    <t>https://mcit.gov.af/dr/%D8%AB%D8%A8%D8%AA-%D8%B4%DA%A9%D8%A7%DB%8C%D8%A7%D8%AA-0</t>
  </si>
  <si>
    <t>civil + customary + religious</t>
  </si>
  <si>
    <t>https://www.rti-rating.org/wp-content/uploads/2020/01/Afghan.RTI_.Decree.May18.Amend_.Oct19.pdf</t>
  </si>
  <si>
    <t>https://www.opengovpartnership.org/members/afghanistan/</t>
  </si>
  <si>
    <t>http://afghanistandataproject.org/</t>
  </si>
  <si>
    <t>ICT Strategy</t>
  </si>
  <si>
    <t>https://mcit.gov.af/sites/default/files/2018-12/ICT%20Sector%20Strategy%20-%20English%20final%20Singed.pdf</t>
  </si>
  <si>
    <t>https://mcit.gov.af/sites/default/files/2018-12/IT%20Industry%20Development%20Policy-Draft%202015-2020.pdf</t>
  </si>
  <si>
    <t>CD</t>
  </si>
  <si>
    <t>ALB</t>
  </si>
  <si>
    <t>Albania</t>
  </si>
  <si>
    <t>UMIC</t>
  </si>
  <si>
    <t>https://e-albania.al/</t>
  </si>
  <si>
    <t>https://e-albania.al/eAlbaniaServices/Institutions.aspx?service_type=Y&amp;show_service_link=Y</t>
  </si>
  <si>
    <t>http://akshi.gov.al/</t>
  </si>
  <si>
    <t>National Agency for Information Society (NAIS)</t>
  </si>
  <si>
    <t>http://akshi.gov.al/akshi/strategjia/</t>
  </si>
  <si>
    <t>https://akshi.gov.al/wp-content/uploads/2018/03/Digital_Agenda_Strategy_2015_-_2020.pdf</t>
  </si>
  <si>
    <t>TechSpace</t>
  </si>
  <si>
    <t>https://akshi.gov.al/mirlinda-karcanaj-flet-per-techspace-arritjet-e-e-albanias-nismen-e-tre-vendeve-te-rajonit/</t>
  </si>
  <si>
    <t>1,2,3,4,5</t>
  </si>
  <si>
    <t>http://www.financa.gov.al/</t>
  </si>
  <si>
    <t>Ministry of Finance of the Republic of Albania</t>
  </si>
  <si>
    <t>http://www.financa.gov.al/buxheti/</t>
  </si>
  <si>
    <t>https://www.pempal.org/sites/pempal/files/event/attachments/day-1_4_agfis-functionalities_eng.pdf</t>
  </si>
  <si>
    <t>AGFIS</t>
  </si>
  <si>
    <t>Albania Government Financial Management Information System</t>
  </si>
  <si>
    <t>Oracle</t>
  </si>
  <si>
    <t>Web</t>
  </si>
  <si>
    <t>http://www.financa.gov.al/thesari-borxhi/</t>
  </si>
  <si>
    <t>http://www.oecd.org/officialdocuments/publicdisplaydocumentpdf/?cote=GOV/PGC/SBO(2013)3/PROV&amp;doclanguage=en</t>
  </si>
  <si>
    <t>http://www.tatime.gov.al</t>
  </si>
  <si>
    <t>E-tax Albania</t>
  </si>
  <si>
    <t>LDSW</t>
  </si>
  <si>
    <t>https://www.tatime.gov.al/eng/c/6/69/tax-procedures</t>
  </si>
  <si>
    <t>http://www.dogana.gov.al</t>
  </si>
  <si>
    <t>https://www.tatime.gov.al/c/7/e-sherbime</t>
  </si>
  <si>
    <t>https://e-albania.al/eAlbaniaServices/Packages.aspx?lvl=2&amp;path_code=1118&amp;cat_id=1118</t>
  </si>
  <si>
    <t>https://ideas.repec.org/a/pop/journl/v3y2019i2p77-93.html</t>
  </si>
  <si>
    <t>http://www.instat.gov.al/en/themes/labour-market.aspx</t>
  </si>
  <si>
    <t>http://dap.gov.al/</t>
  </si>
  <si>
    <t>PPA</t>
  </si>
  <si>
    <t>https://www.app.gov.al</t>
  </si>
  <si>
    <t>https://www.app.gov.al/ep/Latest_Awarded.aspx</t>
  </si>
  <si>
    <t>Ministry of Finance and Economy</t>
  </si>
  <si>
    <t>DMFAS 5.3</t>
  </si>
  <si>
    <t>4FT</t>
  </si>
  <si>
    <t>http://ips.gov.al/</t>
  </si>
  <si>
    <t>P120001</t>
  </si>
  <si>
    <t>Public Investment Management System</t>
  </si>
  <si>
    <t>LDWS</t>
  </si>
  <si>
    <t>ECA</t>
  </si>
  <si>
    <t>IBRD</t>
  </si>
  <si>
    <t/>
  </si>
  <si>
    <t>National Agency of Information Society (NAIS/AKSHI)</t>
  </si>
  <si>
    <t>https://akshi.gov.al/</t>
  </si>
  <si>
    <t>H</t>
  </si>
  <si>
    <t>https://akshi.gov.al/standarde-teknike/</t>
  </si>
  <si>
    <t>Government Data OneDrive</t>
  </si>
  <si>
    <t>https://akshi.gov.al/sherbime/sherbimi-onedrive/</t>
  </si>
  <si>
    <t>GG - Government Interoperability Platform (Government Gateway)</t>
  </si>
  <si>
    <t>AKCESK - National Authority for Electronic Certification and Cyber Security + CyberAlbania</t>
  </si>
  <si>
    <t>https://cesk.gov.al/</t>
  </si>
  <si>
    <t>https://www.shqiperiaqeduam.al/</t>
  </si>
  <si>
    <t>civil</t>
  </si>
  <si>
    <t>Law No. 9887 on the Protection of Personal Data (in English)</t>
  </si>
  <si>
    <t>https://akshi.gov.al/wp-content/uploads/2019/10/Ligji-Nr.9887-dat%C3%AB-10.03.2008-P%C3%ABr-Mbrojtjen-e-t%C3%AB-Dh%C3%ABnave-Personale-i-ndryshuar.pdf</t>
  </si>
  <si>
    <t>Information and Data Protection Commissioner</t>
  </si>
  <si>
    <t>https://www.idp.al/?lang=en</t>
  </si>
  <si>
    <t>https://www.rti-rating.org/wp-content/uploads/Albania.pdf</t>
  </si>
  <si>
    <t>https://www.opengovpartnership.org/members/albania/</t>
  </si>
  <si>
    <t>http://open.data.al</t>
  </si>
  <si>
    <t>National Plan for Sustainable Development of Digital Infrastructure</t>
  </si>
  <si>
    <t>https://www.infrastruktura.gov.al/wp-content/uploads/2020/07/National-Plan-BBand-EN.pdf</t>
  </si>
  <si>
    <t>NAIS TechSpace</t>
  </si>
  <si>
    <t>DZA</t>
  </si>
  <si>
    <t>Algeria</t>
  </si>
  <si>
    <t>LMIC</t>
  </si>
  <si>
    <t>https://www.mpttn.gov.dz/ar/content/%D8%A7%D9%84%D8%AD%D9%83%D9%88%D9%85%D8%A9%D8%A7%D9%84%D8%A5%D9%84%D9%83%D8%AA%D8%B1%D9%88%D9%86%D9%8A%D8%A9</t>
  </si>
  <si>
    <t>https://www.mpttn.gov.dz/</t>
  </si>
  <si>
    <t>Ministry of Post and Telecommunications</t>
  </si>
  <si>
    <t>http://www.cgea-dz.org/sites/default/files/documents/e-algerie2013-2.pdf</t>
  </si>
  <si>
    <t>http://www.mf.gov.dz</t>
  </si>
  <si>
    <t>Ministère des Finances</t>
  </si>
  <si>
    <t>http://www.mf.gov.dz/rubriques/58/Publications-et-Rapports.html</t>
  </si>
  <si>
    <t>http://www-wds.worldbank.org/external/default/WDSContentServer/WDSP/IB/2010/01/13/000334955_20100113020615/Rendered/PDF/ICR113000P06491C0disclosed011111101.pdf</t>
  </si>
  <si>
    <t>IBMIS</t>
  </si>
  <si>
    <t>Integrated Budget Management Information System</t>
  </si>
  <si>
    <t>F</t>
  </si>
  <si>
    <t>LDSW &gt; Oracle</t>
  </si>
  <si>
    <t>http://www.mf.gov.dz/article/43/Tr%C3%A9sor/190/Pr%C3%A9sentation-de-la-DGT.html</t>
  </si>
  <si>
    <t>http://www.mf.gov.dz/article/301/R%C3%A9alisations/281/La-modernisation-des-syst%C3%A8mes-de-paiement-:-une-r%C3%A9forme-exemplaire-port%C3%A9e-par-un-projet-structurant--.html</t>
  </si>
  <si>
    <t>http://www.mfdgi.gov.dz</t>
  </si>
  <si>
    <t>TRM</t>
  </si>
  <si>
    <t>Tax and Revenue Management</t>
  </si>
  <si>
    <t>SAP</t>
  </si>
  <si>
    <t>https://www.indracompany.com/en/noticia/indra-launches-major-platform-centralizing-speeding-fiscal-management-algeria</t>
  </si>
  <si>
    <t>http://www.douane.gov.dz</t>
  </si>
  <si>
    <t>SIGAD</t>
  </si>
  <si>
    <t>Système d’Information et de Gestion Automatisée des Douanes</t>
  </si>
  <si>
    <t>http://www.douane.gov.dz/pdf/Brochures/sigadfr.pdf</t>
  </si>
  <si>
    <t>http://www.dge.gov.dz/</t>
  </si>
  <si>
    <t>http://www.mptic.dz/fr/?e-Algerie-2013,13</t>
  </si>
  <si>
    <t>http://www.aps.dz/en/economy/25394-63-of-workers-employed-in-private-sector-in-algeria</t>
  </si>
  <si>
    <t>SIRH</t>
  </si>
  <si>
    <t>Système d’Information des Ressources Humaines de l’administration publique</t>
  </si>
  <si>
    <t>https://www.spider-dz.com/?action=formunik&amp;type=sous_menu&amp;idformunik=29</t>
  </si>
  <si>
    <t>Algeria Tenders</t>
  </si>
  <si>
    <t>http://www.algeriatenders.com/</t>
  </si>
  <si>
    <t>Ministry of Finance, Directorate General of Treasury</t>
  </si>
  <si>
    <t>MoF, CB</t>
  </si>
  <si>
    <t>http://www.cned.dz/</t>
  </si>
  <si>
    <t>Ministry of Finance, Caisse Nationale d’équipements pour le développement (CNED)</t>
  </si>
  <si>
    <t>P096894</t>
  </si>
  <si>
    <t>MNA</t>
  </si>
  <si>
    <t>DZ-CERT Algerian Computer Emergency Response Team</t>
  </si>
  <si>
    <t>http://www.cerist.dz/index.php/en/</t>
  </si>
  <si>
    <t>civil + religious</t>
  </si>
  <si>
    <t>https://algeria.opendataforafrica.org/</t>
  </si>
  <si>
    <t>e-Algérie 2013</t>
  </si>
  <si>
    <t>ADO</t>
  </si>
  <si>
    <t>Andorra</t>
  </si>
  <si>
    <t>HIC</t>
  </si>
  <si>
    <t>http://www.govern.ad</t>
  </si>
  <si>
    <t>https://www.e-tramits.ad/</t>
  </si>
  <si>
    <t>http://www.govern.ad/</t>
  </si>
  <si>
    <t>Government of Andorra</t>
  </si>
  <si>
    <t>https://www.ccis.ad/wp-content/uploads/2017/01/reglament-de-ladministracio-electronica-en-lambit-de-administracio-general.pdf</t>
  </si>
  <si>
    <t>http://www.finances.ad</t>
  </si>
  <si>
    <t>Ministeri de Finances, Andorra</t>
  </si>
  <si>
    <t>http://www.finances.ad/pressupostos-del-govern-d-andorra</t>
  </si>
  <si>
    <t>http://www.finances.ad/index.php?option=com_content&amp;view=article&amp;id=19&amp;Itemid=26</t>
  </si>
  <si>
    <t>http://www.finances.ad/</t>
  </si>
  <si>
    <t>http://www.impostos.ad</t>
  </si>
  <si>
    <t>Oficina Virtual</t>
  </si>
  <si>
    <t>Online Tax Payments</t>
  </si>
  <si>
    <t>http://isi.govern.ad</t>
  </si>
  <si>
    <t>http://www.duana.ad</t>
  </si>
  <si>
    <t>http://isi.govern.ad/cgi-bin/lansaweb?webapp=TBWEB0001+webrtn=Start+ml=LANSA:XHTML+part=H3X+lang=CAT+field(RELOAD)=N</t>
  </si>
  <si>
    <t>http://www.policia.ad/sancionsWeb/pages/main.jsf</t>
  </si>
  <si>
    <t>https://www.signaturaelectronica.ad/</t>
  </si>
  <si>
    <t>http://pdfs.wke.es/1/4/2/1/pd0000011421.pdf</t>
  </si>
  <si>
    <t>SGRH</t>
  </si>
  <si>
    <t>Sistemas de Gestión de Recursos Humanos</t>
  </si>
  <si>
    <t>https://softmachine.es/2011/05/02/noticia-1/</t>
  </si>
  <si>
    <t>https://softmachine.es/portal-del-empleado/</t>
  </si>
  <si>
    <t>https://www.poctefa.eu/arbol/index.jsp?id=9ef49d86-b1e4-4585-aa37-1494dbd4ceb1&amp;ord=1</t>
  </si>
  <si>
    <t>Institut Nacional Andorra De Finances (INAF)</t>
  </si>
  <si>
    <t>Ministry of Finance, Budget and Heritage Department</t>
  </si>
  <si>
    <t>EUR</t>
  </si>
  <si>
    <t>..</t>
  </si>
  <si>
    <t>OSCEPA</t>
  </si>
  <si>
    <t>https://www.signaturaelectronica.ad/oscepa</t>
  </si>
  <si>
    <t xml:space="preserve">Llei 15/2003, del 18 de desembre, qualificada de protecció de dades personals (in Catalan) </t>
  </si>
  <si>
    <t>https://www.apda.ad/system/files/llei_qualificada_de_proteccio_de_dades_personals_-_cat.pdf</t>
  </si>
  <si>
    <t>https://www.apda.ad/</t>
  </si>
  <si>
    <t>AGO</t>
  </si>
  <si>
    <t>Angola</t>
  </si>
  <si>
    <t>http://www.governo.gov.ao</t>
  </si>
  <si>
    <t>https://www.sepe.gov.ao/ao/</t>
  </si>
  <si>
    <t>https://www.sepe.gov.ao/ao/gov/sepe/ministerios/</t>
  </si>
  <si>
    <t>Ministry of Telecommunications and Information Technologies</t>
  </si>
  <si>
    <t>https://www.livrobranco.gov.ao/lb_version/Proposta%20LB%2019-22.pdf</t>
  </si>
  <si>
    <t>http://www.minfin.gv.ao</t>
  </si>
  <si>
    <t>Ministério das Finanças</t>
  </si>
  <si>
    <t>http://www.minfin.gv.ao/docs/dspPublications.htm</t>
  </si>
  <si>
    <t>http://www-wds.worldbank.org/external/default/WDSContentServer/WDSP/IB/2005/03/10/000090341_20050310101310/Rendered/PDF/290360AO.pdf</t>
  </si>
  <si>
    <t>SIGFE</t>
  </si>
  <si>
    <t>Sistema Integrado de Gestão das Finanças do Estado</t>
  </si>
  <si>
    <t>http://www.minfin.gv.ao/docs/dspLegTreasPub.htm</t>
  </si>
  <si>
    <t>http://www.tcontas.ao/</t>
  </si>
  <si>
    <t>http://www.minfin.gv.ao/docs/dspDirecNacioImpoEC.htm</t>
  </si>
  <si>
    <t>SIGT</t>
  </si>
  <si>
    <t>Sistema Integrado de Gestão Tributária </t>
  </si>
  <si>
    <t>http://www.setic.minfin.gov.ao/PortalSETIC/#!/sala-de-imprensa/noticias/3204/sistema-integrado-de-gestao-tributaria-a-nivel-nacional</t>
  </si>
  <si>
    <t>https://www.agt.minfin.gov.ao/PortalAGT/#!/servicos/asycuda-world</t>
  </si>
  <si>
    <t>http://www.ituc-csi.org/IMG/pdf/Country_Report_No2-Angola_EN.pdf</t>
  </si>
  <si>
    <t>Sistema Integrado de Gestiio das  Finanqas do Estado</t>
  </si>
  <si>
    <t>Procurement Portal</t>
  </si>
  <si>
    <t>http://www.contratacaopublica.minfin.gv.ao/portalgcp/faces/wcnav_defaultSelection;jsessionid=t5gyJ3TM8p2wbGcyy1LpyRFg21mz00TGD2h1h4P2FvJLy22T7Kml!1519047247?_afrLoop=198043935692070&amp;_afrWindowMode=0&amp;_afrWindowId=null#%40%3F_afrWindowId%3Dnull%26_afrLoop%3D198043935692070%26_afrWindowMode%3D0%26_adf.ctrl-state%3D1bqkikih77_4</t>
  </si>
  <si>
    <t>Angolan National Bank</t>
  </si>
  <si>
    <t>https://www.minfin.gov.ao/PortalMinfin/#!/sobre-o-minfin/servicos-executivos-centrais/direccao-nacional-de-investimento-publico</t>
  </si>
  <si>
    <t>Ministry of Finance, National Directorate of Public Investment</t>
  </si>
  <si>
    <t>WPS5813</t>
  </si>
  <si>
    <t>SIPIP</t>
  </si>
  <si>
    <t>Integrated Public Investment Management System</t>
  </si>
  <si>
    <t>http://documents.worldbank.org/curated/en/535681531770802328/pdf/AO-ICR-Main-Document-07132018.pdf</t>
  </si>
  <si>
    <t>AFR</t>
  </si>
  <si>
    <t>https://www.mtti.gov.ao/</t>
  </si>
  <si>
    <t>https://www.governo.gov.ao/CentroContactos.aspx</t>
  </si>
  <si>
    <t>https://www.sepe.gov.ao/ao/catalogo/eservicos/central-de-reclamacoes/</t>
  </si>
  <si>
    <t>Lei No. 22/11 da Protecção de Dados Pessoais de 17 de Junho (in Portuguese)</t>
  </si>
  <si>
    <t>http://www.mwe.com/info/pubs/Law_22_11_Data_Privacy_Law.pdf</t>
  </si>
  <si>
    <t>https://www.apd.ao/ao/</t>
  </si>
  <si>
    <t>https://www.rti-rating.org/wp-content/uploads/Angola.pdf</t>
  </si>
  <si>
    <t>https://angola.opendataforafrica.org/</t>
  </si>
  <si>
    <t>Digital Transformation Strategy</t>
  </si>
  <si>
    <t>Link to DG Institution is broken and the new one is: https://www.ciencia.ao/sobre ;Translated DG Strategy shows that Government seeks a WOG approach &gt;&gt;&gt; DG Inst link updated; WoG updated as 1</t>
  </si>
  <si>
    <t>ATG</t>
  </si>
  <si>
    <t>Antigua and Barbuda</t>
  </si>
  <si>
    <t>http://www.ab.gov.ag</t>
  </si>
  <si>
    <t>https://ab.gov.ag/detail_page.php?page=30</t>
  </si>
  <si>
    <t xml:space="preserve">http://www.ab.gov.ag </t>
  </si>
  <si>
    <t>Office of the Prime Minister</t>
  </si>
  <si>
    <t>http://laws.gov.ag/wp-content/uploads/2018/07/Telecommunications_Bill_2016.pdf</t>
  </si>
  <si>
    <t>https://ab.gov.ag/detail_page.php?page=13</t>
  </si>
  <si>
    <t>Ministry of Finance &amp; Corporate Governance</t>
  </si>
  <si>
    <t>https://audit.gov.ag/reports_and_publications</t>
  </si>
  <si>
    <t>http://ifms.gov.ag</t>
  </si>
  <si>
    <t>IFMS</t>
  </si>
  <si>
    <t>Integrated Financial Management System</t>
  </si>
  <si>
    <t>https://ab.gov.ag/detail_page.php?page=10</t>
  </si>
  <si>
    <t>http://laws.gov.ag/wp-content/uploads/2018/08/cap-168.pdf</t>
  </si>
  <si>
    <t>http://ird.gov.ag/index.php/tax-services/</t>
  </si>
  <si>
    <t>http://unpan1.un.org/intradoc/groups/public/documents/tasf/unpan023699.pdf</t>
  </si>
  <si>
    <t>http://www.customs.gov.ag</t>
  </si>
  <si>
    <t>http://www.customs.gov.ag/index.php/case_software/asycuda</t>
  </si>
  <si>
    <t>http://laws.gov.ag/wp-content/uploads/2020/02/No.-8-of-2006-The-Electronic-Transactions-Act-1.pdf</t>
  </si>
  <si>
    <t>http://documents.worldbank.org/curated/en/521141468202128420/pdf/718130PAD0P126010Box377300B00OUO090.pdf</t>
  </si>
  <si>
    <t>CSM</t>
  </si>
  <si>
    <t>Civil Service Management</t>
  </si>
  <si>
    <t>https://ab.gov.ag/detail_page.php?page=21</t>
  </si>
  <si>
    <t>http://www.ab.gov.ag/article_details.php?id=1509&amp;category=38</t>
  </si>
  <si>
    <t>http://laws.gov.ag/bills/a2011-1.pdf</t>
  </si>
  <si>
    <t>CS-DRMS</t>
  </si>
  <si>
    <t>Ministry of Finance, Development Planning Unit (DPU)</t>
  </si>
  <si>
    <t>LCR</t>
  </si>
  <si>
    <t xml:space="preserve"> - </t>
  </si>
  <si>
    <t>Ministry of Information, Broadcasting, Telecommunications &amp; Information Technology</t>
  </si>
  <si>
    <t>https://www.oas.org/juridico/spanish/cyber/cyber_directory.pdf</t>
  </si>
  <si>
    <t>common</t>
  </si>
  <si>
    <t>Data Protection Act 2013 (in English)</t>
  </si>
  <si>
    <t>http://laws.gov.ag/acts/2013/a2013-10.pdf</t>
  </si>
  <si>
    <t>Information Commission</t>
  </si>
  <si>
    <t>http://laws.gov.ag/wp-content/uploads/2019/02/a2013-10.pdf</t>
  </si>
  <si>
    <t>https://www.rti-rating.org/wp-content/uploads/Antigua.pdf</t>
  </si>
  <si>
    <t>ARG</t>
  </si>
  <si>
    <t>Argentina</t>
  </si>
  <si>
    <t>https://www.argentina.gob.ar/jefatura/innovacion-publica</t>
  </si>
  <si>
    <t>https://www.argentina.gob.ar/jefatura/innovacion-publica/gobierno-abierto-y-pais-digital/serviciosdigitales</t>
  </si>
  <si>
    <t>Secretaría de Gobierno de Modernización</t>
  </si>
  <si>
    <t>https://www.boletinoficial.gob.ar/detalleAviso/primera/195154/20181105</t>
  </si>
  <si>
    <t>Secretariat of Modernization</t>
  </si>
  <si>
    <t>https://www.entrerios.gov.ar/modernizacion/</t>
  </si>
  <si>
    <t>1,2,4,5</t>
  </si>
  <si>
    <t>http://www.mecon.gov.ar</t>
  </si>
  <si>
    <t>Ministerio de Economía y Finanzas Públicas</t>
  </si>
  <si>
    <t>https://www.minhacienda.gob.ar/onp/</t>
  </si>
  <si>
    <t>http://administracionfinanciera.mecon.gov.ar</t>
  </si>
  <si>
    <t>SIDIF</t>
  </si>
  <si>
    <t>Sistema Integrado de Información Financiera</t>
  </si>
  <si>
    <t>http://www.tgn.mecon.gov.ar/tgn/</t>
  </si>
  <si>
    <t>http://forotgn.mecon.gov.ar/normativa/tematico/cut/cut.html</t>
  </si>
  <si>
    <t>https://eprov.mecon.gov.ar/eprov/login</t>
  </si>
  <si>
    <t>http://www.afip.gob.ar</t>
  </si>
  <si>
    <t>SIGMA</t>
  </si>
  <si>
    <t>Sistema Integral de Gestión</t>
  </si>
  <si>
    <t>http://www.afip.gob.ar/Aplicativos</t>
  </si>
  <si>
    <t xml:space="preserve">SIM </t>
  </si>
  <si>
    <t>Sistema Informático María</t>
  </si>
  <si>
    <t>http://www.afip.gob.ar/Aplicativos/kitMaria/</t>
  </si>
  <si>
    <t>https://www.afip.gob.ar/claveFiscal/#PF</t>
  </si>
  <si>
    <t>https://www.afponline.org/docs/default-source/default-document-library/pdf/cp_afp-argentinac9f8364e827d6df1bc1fff00003724d4.pdf?sfvrsn=0</t>
  </si>
  <si>
    <t>http://www.afip.gov.ar/firmaDigital/#caracFD</t>
  </si>
  <si>
    <t>https://www.ilo.org/ilostat/faces/oracle/webcenter/portalapp/pagehierarchy/Page33.jspx?locale=EN&amp;MBI_ID=4</t>
  </si>
  <si>
    <t>SIGRHU </t>
  </si>
  <si>
    <t>Sistema Integrado de Recursos Humanos</t>
  </si>
  <si>
    <t>http://pmcg.minplan.gov.ar/html/sistemas/sigrhu.php</t>
  </si>
  <si>
    <t>PS</t>
  </si>
  <si>
    <t>PeopleSoft Global Payroll System</t>
  </si>
  <si>
    <t>http://www.oracle.com/lad/corporate/press/press-release-ladmay22-09-334645-esa.html</t>
  </si>
  <si>
    <t>Argentina Compra</t>
  </si>
  <si>
    <t>https://www.argentinacompra.gov.ar</t>
  </si>
  <si>
    <t xml:space="preserve">https://www.argentinacompra.gov.ar/prod/onc/sitio/Paginas/Contenido/FrontEnd/index2.asp </t>
  </si>
  <si>
    <t>Ministry of Economy and Public Finances</t>
  </si>
  <si>
    <t>DMFAS 6.0</t>
  </si>
  <si>
    <t>SDM</t>
  </si>
  <si>
    <t>https://www.argentina.gob.ar/jefatura/evaluacion-presupuestaria/dnip</t>
  </si>
  <si>
    <t xml:space="preserve">National Public Investment Directorate / Dirección Nacional de Inversión Pública (DNIP) </t>
  </si>
  <si>
    <t>P121836</t>
  </si>
  <si>
    <t>NPIS</t>
  </si>
  <si>
    <t>National Public  Investment  System</t>
  </si>
  <si>
    <t>https://www.argentina.gob.ar/dnip/bapin</t>
  </si>
  <si>
    <t>National Directorate for Data and Public Information</t>
  </si>
  <si>
    <t>https://www.argentina.gob.ar/jefatura/innovacion-publica/datospublicos</t>
  </si>
  <si>
    <t>https://datos.gob.ar/acerca/seccion/marco-legal</t>
  </si>
  <si>
    <t>ARSAT</t>
  </si>
  <si>
    <t>https://www.arsat.com.ar/centro-nacional-de-datos</t>
  </si>
  <si>
    <t>Data Interoperability Platform</t>
  </si>
  <si>
    <t>https://www.argentina.gob.ar/normativa/sistema-de-gestion-documental-electronica-gde</t>
  </si>
  <si>
    <t xml:space="preserve">MINSEG-CSIRT - Computer Security Incident Response Team of Argentine </t>
  </si>
  <si>
    <t>https://csirt.minseg.gob.ar/</t>
  </si>
  <si>
    <t>https://consultapublica.argentina.gob.ar/</t>
  </si>
  <si>
    <t>Ley 25.326 de Protección de los Datos Personales (in Spanish)</t>
  </si>
  <si>
    <t>http://infoleg.mecon.gov.ar/infolegInternet/anexos/60000-64999/64790/norma.htm</t>
  </si>
  <si>
    <t>Dirección Nacional de Protección de Datos Personales (DNPDP) National Direction for Personal Data Protection</t>
  </si>
  <si>
    <t xml:space="preserve">http://www.jus.gob.ar/datos-personales.aspx </t>
  </si>
  <si>
    <t>https://www.rti-rating.org/wp-content/uploads/Argentina.pdf</t>
  </si>
  <si>
    <t>https://www.opengovpartnership.org/members/argentina/</t>
  </si>
  <si>
    <t>https://datos.gob.ar/</t>
  </si>
  <si>
    <t>Artificial Intelligence National Plan (as a part of Argentina Digital Agenda 2030)</t>
  </si>
  <si>
    <t>https://www.oecd.ai/dashboards/policy-initiatives/2019-data-policyInitiatives-24309</t>
  </si>
  <si>
    <t>Plan Integral de RRHH de la Secretaría de Empleo Público </t>
  </si>
  <si>
    <t>https://www.oecd-ilibrary.org/sites/470a2be3-en/index.html?itemId=/content/component/470a2be3-en</t>
  </si>
  <si>
    <t>Government Lab of Argentina (LABGor)</t>
  </si>
  <si>
    <t>https://capacitacion.inap.gob.ar/</t>
  </si>
  <si>
    <t>LABGobAr</t>
  </si>
  <si>
    <t>https://www.argentina.gob.ar/jefatura/innovacion-publica/laboratoriodegobierno</t>
  </si>
  <si>
    <t>https://www.argentina.gob.ar/onti/software-publico/catalogo</t>
  </si>
  <si>
    <t>LG+CD</t>
  </si>
  <si>
    <t>There is 2018 GovTech entity: Secretariat of Government Modernization; https://www.entrerios.gov.ar/modernizacion/</t>
  </si>
  <si>
    <t>ARM</t>
  </si>
  <si>
    <t>Armenia</t>
  </si>
  <si>
    <t>http://www.gov.am</t>
  </si>
  <si>
    <t>https://www.e-gov.am</t>
  </si>
  <si>
    <t>http://www.gov.am/en/</t>
  </si>
  <si>
    <t>Prime Minister's Office</t>
  </si>
  <si>
    <t>https://www.tert.am/am/news/2020/08/26/Hakob-Arshakyan/3379923</t>
  </si>
  <si>
    <t>AIM GovTech Accelerator</t>
  </si>
  <si>
    <t>https://impactaim.com/accelerators/aim-govtech-accelerator</t>
  </si>
  <si>
    <t>3,4,5,6</t>
  </si>
  <si>
    <t>http://kolba.am/en/post/govtech-armenia/</t>
  </si>
  <si>
    <t>http://www.minfin.am</t>
  </si>
  <si>
    <t>http://www.minfin.am/main.php?lang=1&amp;mode=budget&amp;iseng=1&amp;isarm=1</t>
  </si>
  <si>
    <t>https://pefa.org/sites/default/files/assements/comments/AM-May14-PFMPR-Public.pdf</t>
  </si>
  <si>
    <t>TS</t>
  </si>
  <si>
    <t>Treasury System</t>
  </si>
  <si>
    <t>http://www.minfin.am/index.php?cat=10&amp;lang=1</t>
  </si>
  <si>
    <t>https://www.pefa.org/node/1581</t>
  </si>
  <si>
    <t>http://www.taxservice.am</t>
  </si>
  <si>
    <t>Taxpayer 3</t>
  </si>
  <si>
    <t>Integrated Tax System</t>
  </si>
  <si>
    <t>https://www.petekamutner.am/Content.aspx?itn=tsOSEServices</t>
  </si>
  <si>
    <t>http://www.customs.am</t>
  </si>
  <si>
    <t>TWM</t>
  </si>
  <si>
    <t>Trade World Manager</t>
  </si>
  <si>
    <t>https://webbfontaine.com/solutions/customs-solutions/</t>
  </si>
  <si>
    <t xml:space="preserve"> https://www.petekamutner.am/Content.aspx?itn=tsOSOnlineReportingSystem</t>
  </si>
  <si>
    <t>https://www.e-payments.am/en/</t>
  </si>
  <si>
    <t>http://www.ekeng.am/?page_id=69</t>
  </si>
  <si>
    <t>http://www.csc.am/en/aboutus</t>
  </si>
  <si>
    <t>https://www.pefa.org/node/1586</t>
  </si>
  <si>
    <t>ARMEPS</t>
  </si>
  <si>
    <t>http://www.procurement.am</t>
  </si>
  <si>
    <t>http://gnumner.am/am/category/30/1.html</t>
  </si>
  <si>
    <t>https://www.imf.org/en/Publications/CR/Issues/2019/01/30/Republic-of-Armenia-Technical-Assistance-Report-Public-Investment-Management-Assessment-46565</t>
  </si>
  <si>
    <t>Ministry of Economy, Department of Public Investment Policy</t>
  </si>
  <si>
    <t>CERT-AM - Computer Emergency Response Team</t>
  </si>
  <si>
    <t>https://www.cert.am/</t>
  </si>
  <si>
    <t>https://e-request.am/en</t>
  </si>
  <si>
    <t>https://e-request.am/en/statistics</t>
  </si>
  <si>
    <t>Law of the Republic of Armenia on the Protection of Personal Data (in English)</t>
  </si>
  <si>
    <t>http://www.carim-east.eu/media/sociopol_module/File-4%20ARM%20Draft%20Law%20on%20Protection%20of%20Personal%20Data-Armenia%20English.pdf</t>
  </si>
  <si>
    <t>Agency for the Protection of Personal Data</t>
  </si>
  <si>
    <t>http://www.moj.am/page/609</t>
  </si>
  <si>
    <t>https://www.rti-rating.org/wp-content/uploads/Armenia.pdf</t>
  </si>
  <si>
    <t>https://www.opengovpartnership.org/members/armenia/</t>
  </si>
  <si>
    <t>Strategy for High Tech Sector in Armenia</t>
  </si>
  <si>
    <t>https://www.e-draft.am/en/projects/2141/about</t>
  </si>
  <si>
    <t>Digitization Council</t>
  </si>
  <si>
    <t>https://armenpress.am/eng/news/983577.html</t>
  </si>
  <si>
    <t>DG Strategy link is broken but the government/s program on eGov shows a desire to pursue a whole of government approach. See: https://www.gov.am/en/gov-program/ &gt; Not visible?</t>
  </si>
  <si>
    <t>AUS</t>
  </si>
  <si>
    <t>Australia</t>
  </si>
  <si>
    <t>http://australia.gov.au</t>
  </si>
  <si>
    <t>https://my.gov.au/mygov</t>
  </si>
  <si>
    <t>https://www.dta.gov.au/</t>
  </si>
  <si>
    <t>Digital Transformation Agency</t>
  </si>
  <si>
    <t>https://www.dta.gov.au/digital-transformation-strategy</t>
  </si>
  <si>
    <t>https://www.dta.gov.au/blogs/developing-whole-government-architecture</t>
  </si>
  <si>
    <t>https://www.dta.gov.au/about-us</t>
  </si>
  <si>
    <t>1,2,3,4,5,6</t>
  </si>
  <si>
    <t>http://www.finance.gov.au</t>
  </si>
  <si>
    <t>Department of Finance and Deregulation</t>
  </si>
  <si>
    <t>http://www.budget.gov.au/</t>
  </si>
  <si>
    <t>http://www.finance.gov.au/cbms</t>
  </si>
  <si>
    <t>CBMS</t>
  </si>
  <si>
    <t>Central Budget Management System</t>
  </si>
  <si>
    <t>D</t>
  </si>
  <si>
    <t>http://www.treasury.gov.au/</t>
  </si>
  <si>
    <t>http://www.comlaw.gov.au/Details/C2011C00328</t>
  </si>
  <si>
    <t>https://www.ato.gov.au</t>
  </si>
  <si>
    <t>e-Tax</t>
  </si>
  <si>
    <t>e-Tax and other portals</t>
  </si>
  <si>
    <t>https://www.ato.gov.au/General/Online-services</t>
  </si>
  <si>
    <t>http://www.customs.gov.au</t>
  </si>
  <si>
    <t>ICS</t>
  </si>
  <si>
    <t>Integrated Cargo System</t>
  </si>
  <si>
    <t>http://www.customs.gov.au/webdata/resources/files/boozallenhamilton_icsreport.pdf</t>
  </si>
  <si>
    <t>https://www.ato.gov.au/</t>
  </si>
  <si>
    <t>https://frupayonline.nt.gov.au/</t>
  </si>
  <si>
    <t>http://www.finance.gov.au/policy-guides-procurement/gatekeeper-public-key-infrastructure/</t>
  </si>
  <si>
    <t>www.abs.gov.au/ausstats/abs@.nsf/mf/6248.0.55.002/</t>
  </si>
  <si>
    <t>Aurion (37) + SAP (17) + PeopleSoft &amp; Other (17)</t>
  </si>
  <si>
    <t>http://www.finance.gov.au/files/2012/04/Review-of-the-Australian-Governments-Use-of-Information-and-Communication-Technology.pdf</t>
  </si>
  <si>
    <t>Human Rresource Management Information System</t>
  </si>
  <si>
    <t>http://www.anao.gov.au/~/media/Files/Better%20Practice%20Guides/2012%202013/ANAO_BPG_HRMIS.pdf</t>
  </si>
  <si>
    <t>AusTender</t>
  </si>
  <si>
    <t>https://www.tenders.gov.au</t>
  </si>
  <si>
    <t>https://www.tenders.gov.au/?event=public.CN.search</t>
  </si>
  <si>
    <t>The Australian Office of Financial Management</t>
  </si>
  <si>
    <t>https://budget.gov.au/index.htm</t>
  </si>
  <si>
    <t>Department of Finance</t>
  </si>
  <si>
    <t>Digital Transformation Agency (DTA)</t>
  </si>
  <si>
    <t>https://www.dta.gov.au/digital-transformation-strategy/digital-transformation-strategy-dashboard/objective-6-policy-and-services-will-draw-data-and-analytics</t>
  </si>
  <si>
    <t>Cloud.gov.au</t>
  </si>
  <si>
    <t>https://cloud.gov.au/</t>
  </si>
  <si>
    <t xml:space="preserve">Open Architecture </t>
  </si>
  <si>
    <t>https://www.dta.gov.au/our-projects/digital-service-platforms-strategy/digital-platforms-strategic-roadmap</t>
  </si>
  <si>
    <t>Digital Platforms Operating Model</t>
  </si>
  <si>
    <t>https://www.dta.gov.au/our-projects/digital-service-platforms-strategy/six-keys-success/3-use-technology-and-data-connect-and-unify-government-services</t>
  </si>
  <si>
    <t xml:space="preserve">AUSCERT + Australian Cyber Security Centre (ACSC) </t>
  </si>
  <si>
    <t>https://www.auscert.org.au/</t>
  </si>
  <si>
    <t>https://www.servicesaustralia.gov.au/individuals/contact-us/complaints-and-feedback</t>
  </si>
  <si>
    <t>https://forms.business.gov.au/smartforms/servlet/SmartForm.html?formCode=oco-complaint-form</t>
  </si>
  <si>
    <t>Privacy Act 1988 (in English)</t>
  </si>
  <si>
    <t>http://www.comlaw.gov.au/Details/C2015C00089</t>
  </si>
  <si>
    <t>Australian Information Commissioner (OAIC)</t>
  </si>
  <si>
    <t xml:space="preserve">http://www.oaic.gov.au/. </t>
  </si>
  <si>
    <t>https://www.rti-rating.org/wp-content/uploads/2020/07/Australia-FOI-Act.pdf</t>
  </si>
  <si>
    <t>https://www.opengovpartnership.org/members/australia/</t>
  </si>
  <si>
    <t>https://data.gov.au/</t>
  </si>
  <si>
    <t>1,2,3</t>
  </si>
  <si>
    <t>AI Roadmap</t>
  </si>
  <si>
    <t>https://data61.csiro.au/en/Our-Research/Our-Work/AI-Roadmap</t>
  </si>
  <si>
    <t>APS Digital Professional Stream Strategy</t>
  </si>
  <si>
    <t>https://www.dta.gov.au/help-and-advice/digital-professional-stream/aps-digital-professional-stream-strategy</t>
  </si>
  <si>
    <t>Digital Professional Stream</t>
  </si>
  <si>
    <t>https://www.dta.gov.au/our-projects/building-digital-skills-across-government</t>
  </si>
  <si>
    <t>https://www.ghdonline.org/uploads/AGuidetoOpenSourceSoftware.pdf</t>
  </si>
  <si>
    <t>LG</t>
  </si>
  <si>
    <t>AUT</t>
  </si>
  <si>
    <t>Austria</t>
  </si>
  <si>
    <t>http://www.austria.gv.at</t>
  </si>
  <si>
    <t>https://www.usp.gv.at/Portal.Node/usp/public/content/online_verfahren/48573.html</t>
  </si>
  <si>
    <t>http://www.digitales.oesterreich.gv.at/</t>
  </si>
  <si>
    <t>Information and Communication Technologies (ICT) Board</t>
  </si>
  <si>
    <t>https://www.digitales.oesterreich.gv.at/e-government-vision-2020</t>
  </si>
  <si>
    <t>https://www.digitalroadmap.gv.at/</t>
  </si>
  <si>
    <t xml:space="preserve">BRZ Federal Computing Center
</t>
  </si>
  <si>
    <t>https://www.brz.gv.at/en/</t>
  </si>
  <si>
    <t>http://www.govlabaustria.gv.at</t>
  </si>
  <si>
    <t>http://www.bmf.gv.at</t>
  </si>
  <si>
    <t>Federal Ministry of Finance</t>
  </si>
  <si>
    <t>https://www.bmf.gv.at/budget/_start.htm</t>
  </si>
  <si>
    <t>https://english.bmf.gv.at/e-government/projects/e-gov-projects.html</t>
  </si>
  <si>
    <t>BAS</t>
  </si>
  <si>
    <t>Budget and Accounting System</t>
  </si>
  <si>
    <t>http://www.oebfa.at/</t>
  </si>
  <si>
    <t>http://www.ris.bka.gv.at/GeltendeFassung.wxe?Abfrage=Bundesnormen&amp;Gesetzesnummer=20006355</t>
  </si>
  <si>
    <t>https://www.bmf.gv.at</t>
  </si>
  <si>
    <t>FinanceOnline</t>
  </si>
  <si>
    <t>https://finanzonline.bmf.gv.at</t>
  </si>
  <si>
    <t>E-Zoll</t>
  </si>
  <si>
    <t>Electronic Customs Portal</t>
  </si>
  <si>
    <t>https://www.bmf.gv.at/zoll/e-zoll/e-zoll.html</t>
  </si>
  <si>
    <t>https://finanzonline.bmf.gv.at/fon/</t>
  </si>
  <si>
    <t>http://www.digitales.oesterreich.gv.at/site/6519/default.aspx</t>
  </si>
  <si>
    <t>http://www.digitales.oesterreich.gv.at/site/6520/default.aspx</t>
  </si>
  <si>
    <t>IHRMS</t>
  </si>
  <si>
    <t>Integrated Human Resource Management System</t>
  </si>
  <si>
    <t>https://www.oeffentlicherdienst.gv.at/personalmanagement/index.html</t>
  </si>
  <si>
    <t>Federal Procurement Portal</t>
  </si>
  <si>
    <t xml:space="preserve">http://www.bbg.gv.at </t>
  </si>
  <si>
    <t>http://www.bbg.gv.at/kunden/produkte-vertraege/vertragsliste</t>
  </si>
  <si>
    <t>Austrian Federal Financing Agency</t>
  </si>
  <si>
    <t>https://www.bmf.gv.at/services/finanzonline/fon-ueberblick.html</t>
  </si>
  <si>
    <t>Bundesministerium Finanzen</t>
  </si>
  <si>
    <t>NCP</t>
  </si>
  <si>
    <t>Info Service Austria (NCP)</t>
  </si>
  <si>
    <t>https://www.oerok.gv.at/kooperationen/info-service-oesterreich-ncp/ncp-projektdatenbank-und-publikationen</t>
  </si>
  <si>
    <t>EU+A</t>
  </si>
  <si>
    <t>EMU</t>
  </si>
  <si>
    <t xml:space="preserve">Cooperation OGD Austria </t>
  </si>
  <si>
    <t>https://www.data.gv.at/infos/cooperation-ogd-oesterreich/</t>
  </si>
  <si>
    <t>https://www.digitalroadmap.gv.at/en/</t>
  </si>
  <si>
    <t>https://neu.ref.wien.gv.at/at.gv.wien.ref-live/documents/20189/68315/Framework_for_Open_Government_Data_Platforms_1.2.0.pdf/cca6f910-df08-4711-ac3c-2abe6f3c9a9a</t>
  </si>
  <si>
    <t>GovCloud</t>
  </si>
  <si>
    <t>https://www.brz.gv.at/en/what_we_do/our_business/cloud-solutions.html</t>
  </si>
  <si>
    <t>Digital Austria</t>
  </si>
  <si>
    <t>https://www.bmdw.gv.at/Themen/Digitalisierung/Digitales-Oesterreich.html</t>
  </si>
  <si>
    <t>Austrian Interoperability Framework</t>
  </si>
  <si>
    <t>https://neu.ref.wien.gv.at/at.gv.wien.ref-live/web/reference-server/infrastruktur-interoperabilitaet</t>
  </si>
  <si>
    <t>CERT.AT - Cybersecurity Emergency Response Team</t>
  </si>
  <si>
    <t>https://www.cert.at/de/</t>
  </si>
  <si>
    <t>https://www.parlament.gv.at/PERK/BET/index.shtml</t>
  </si>
  <si>
    <t>https://volksanwaltschaft.gv.at/hilfestellung-bei-problemen-mit-behoerden</t>
  </si>
  <si>
    <t>https://www.parlament.gv.at/SERV/</t>
  </si>
  <si>
    <t>Datenschutzgesetz 2000 (in German)</t>
  </si>
  <si>
    <t>https://www.ris.bka.gv.at/GeltendeFassung.wxe?Abfrage=bundesnormen&amp;Gesetzesnummer=10001597</t>
  </si>
  <si>
    <t>Austrian Data Protection Authority, Datenschutzbehörde previously the Data Protection Commission Datenschutzkommission</t>
  </si>
  <si>
    <t>https://www.data-protection-authority.gv.at/</t>
  </si>
  <si>
    <t>https://www.rti-rating.org/wp-content/uploads/Austria.pdf</t>
  </si>
  <si>
    <t>http://data.gv.at</t>
  </si>
  <si>
    <t>Artificial Intelligence Mission Austria 2030</t>
  </si>
  <si>
    <t>https://www.bmk.gv.at/dam/jcr:8acef058-7167-4335-880e-9fa341b723c8/aimat_ua.pdf</t>
  </si>
  <si>
    <t>Digital Strategy for Austria</t>
  </si>
  <si>
    <t>https://www.bmdw.gv.at/en/Topics/Digitalisation/Strategy/Digital-Strategy-for-Austria.html</t>
  </si>
  <si>
    <t>https://www.digitalaustria.gv.at/initiativen/wirtschaft.html</t>
  </si>
  <si>
    <t>GovLabAustria</t>
  </si>
  <si>
    <t>http://www.govlabaustria.gv.at/</t>
  </si>
  <si>
    <t>https://joinup.ec.europa.eu/sites/default/files/inline-files/OSS%20Country%20Intelligence%20Report_AT_1.pdf</t>
  </si>
  <si>
    <t>AZE</t>
  </si>
  <si>
    <t>Azerbaijan</t>
  </si>
  <si>
    <t>https://www.digital.gov.az/en</t>
  </si>
  <si>
    <t>https://www.e-gov.az</t>
  </si>
  <si>
    <t>https://mincom.gov.az/en/view/pages/57/</t>
  </si>
  <si>
    <t>The Ministry of Transport, Communications and High Technologies</t>
  </si>
  <si>
    <t>http://www.e-qanun.az/framework/33717</t>
  </si>
  <si>
    <t>Digital Azerbaijan</t>
  </si>
  <si>
    <t>https://digitalazerbaijan.az/</t>
  </si>
  <si>
    <t>https://fintechnews.ch/govtech/azerbaijans-e-and-m-residency/31969/</t>
  </si>
  <si>
    <t>http://www.maliyye.gov.az</t>
  </si>
  <si>
    <t>Ministry of Finance of the Republic of Azerbaijan</t>
  </si>
  <si>
    <t>http://www.maliyye.gov.az/node/954</t>
  </si>
  <si>
    <t>http://www.maliyye.gov.az/en/node/886</t>
  </si>
  <si>
    <t>Treasury Information Management System</t>
  </si>
  <si>
    <t>http://www.maliyye.gov.az/en/node/1058</t>
  </si>
  <si>
    <t>http://www.ach.gov.az/?/en/content/347/</t>
  </si>
  <si>
    <t>http://www.taxes.gov.az</t>
  </si>
  <si>
    <t>AVIS-2</t>
  </si>
  <si>
    <t>Avtomatlaşdırılmış Vergi İnformasiya Sistemi (AVIS) / Automated Tax Information System</t>
  </si>
  <si>
    <t>http://www.taxes.gov.az/uploads/neshrler/vergiyegirishderslik.pdf</t>
  </si>
  <si>
    <t>http://www.customs.gov.az</t>
  </si>
  <si>
    <t>AZ Single Window</t>
  </si>
  <si>
    <t>Single Automated Management System of Customs Service</t>
  </si>
  <si>
    <t>http://customs.gov.az/az/sw.html</t>
  </si>
  <si>
    <t>https://www.e-taxes.gov.az/</t>
  </si>
  <si>
    <t>https://www.digital.gov.az/en/projects/asan-payment</t>
  </si>
  <si>
    <t>http://www.e-imza.az/e-signer.php?tp=certuse&amp;ide=26&amp;lang=az</t>
  </si>
  <si>
    <t>CSR</t>
  </si>
  <si>
    <t>Civl Service Registry + Candidates + Online Applications + Other locally developed SW</t>
  </si>
  <si>
    <t>http://www.csc.gov.az/aze/index.php?option=com_content&amp;view=article&amp;id=2117%3Akomissiyann-2008-ci-il-rzind-faliyyti-bard-hesabat-&amp;catid=90%3Akomissiyann-faliyyti-bard-illik-hesabatlar-&amp;Itemid=89&amp;lang=en</t>
  </si>
  <si>
    <t>State Procurement Agency Website</t>
  </si>
  <si>
    <t xml:space="preserve">http://www.tender.gov.az </t>
  </si>
  <si>
    <t xml:space="preserve">http://tender.gov.az/new/index.php?inc=reestr </t>
  </si>
  <si>
    <t>Public Debt Management Agency</t>
  </si>
  <si>
    <t>https://www.economy.gov.az/en/article/about-investments/21335</t>
  </si>
  <si>
    <t>Ministry of Economy</t>
  </si>
  <si>
    <t>G-Cloud</t>
  </si>
  <si>
    <t>https://mincom.gov.az/en/view/pages/116/government-cloud</t>
  </si>
  <si>
    <t>CERT.AZ - Cyber Security Center</t>
  </si>
  <si>
    <t>https://cert.az/en/</t>
  </si>
  <si>
    <t>Law on Personal Data 2010 (in Azerbaijani)</t>
  </si>
  <si>
    <t>http://www.mincom.gov.az/qanunvericilik/qanunlar/</t>
  </si>
  <si>
    <t>Ministry of Transport, Communications and High Technologies</t>
  </si>
  <si>
    <t>https://mincom.gov.az/en/view/pages/10/</t>
  </si>
  <si>
    <t>https://www.rti-rating.org/wp-content/uploads/Azerbaijan.pdf</t>
  </si>
  <si>
    <t>https://www.opengovpartnership.org/members/azerbaijan/</t>
  </si>
  <si>
    <t>https://www.opendata.az/en</t>
  </si>
  <si>
    <t>Strategy for Artificial Intelligence (draft)</t>
  </si>
  <si>
    <t>https://mincom.gov.az/az/view/news/922/prezident-ilham-eliyevle-microsoft-shirketinin-vitse-prezidenti-ve-diger-numayendeleri-arasinda-videokonfrans-kechirilib</t>
  </si>
  <si>
    <t>Digital Skills Partnership</t>
  </si>
  <si>
    <t>https://mincom.gov.az/en/view/news/949/online-workshop-on-establishing-digital-skills-partnership-held</t>
  </si>
  <si>
    <t>e-Government Education and Training Center</t>
  </si>
  <si>
    <t>http://www.e-training.az/main</t>
  </si>
  <si>
    <t>Innovations and Digital Development Department</t>
  </si>
  <si>
    <t>https://mincom.gov.az/en/view/person/19/</t>
  </si>
  <si>
    <t>Broken link to DG Strategy and GovTech. New GovTech link is: https://digitalazerbaijan.az/?fbclid=IwAR20z-zl-4i1rMZxRhfRc90xuyubgqVpKp-7rL-b_HIF9e4wfDB4GFivWbo</t>
  </si>
  <si>
    <t>BHS</t>
  </si>
  <si>
    <t>Bahamas</t>
  </si>
  <si>
    <t>http://www.bahamas.gov.bs</t>
  </si>
  <si>
    <t>https://www.bahamas.gov.bs</t>
  </si>
  <si>
    <t>http://www.bahamas.gov.bs/finance</t>
  </si>
  <si>
    <t>http://www.bahamas.gov.bs/wps/portal/public/gov/government/news/government%20secures%20idb%20loans%20for%20e-services%20and%20for%20stabilization%20in%20the%20event%20of%20natural%20disaster/!ut/p/b1/vZfJkqM4FEW_JT_AZTFKLMVozGQxGdgQ4HlgMMZg-PqmOqqiK7urMzeVRiuIK07ovquHmCfzaJ6UWXc6ZO2pKrPr9_uETxmgWRizyEIqj4EeMCrDGZjRCDUJ4kkA_ufC4P18jQP8NH9l4hVc0A7FzdfzaBHzT7myellx0ydpz6oh4vX-niTZ1Ypvp4Y1MFuHRtqdCn-_3zqrtlv6FziUdUpHbZhHIvvwTvky3FDX5U0bYnI4COoiVvirVF2kKrTDZqXUJ4O-ks0DSYc9sPRMr0xZEbUsBHfpjp_JbJ3UPYfEzej2ynpQkOR0LMMeDGmWgP6gbVVzv6Y7c3_2aj4IxyKM6bSr4AxQfF778mbFlESu7uos21BsRvIbYw8wox8MiiKI98y2ye9vP_z6wJCP_DLoT-ZPgk_qtZ4nnyE-FrDgh-CDmtuLqtjN40kGf3mPHwKgUwC7HkUAsqm5P48Am3rnodbHy-ieR9dpg6Pl-coIAsry5YjYvjbYtmv7ymWYnhn3oKf8RultcDS8bb7ahm4gYuwcbWn9b6BD-8IElCjeCDjgAfargRrnoMkp6K8wRwPNoV4NZF5qqbZywJev8F1oWPLna7icJ6e8-NZvim_gGxJ4ioOIFRAPWBbBeXgOWPh3czKBcUIbbxRoXuiloCYVKS7H5UJaa8DuIl2PH1f_JjSpt-NbX7Zum0bXpLaNQjlTNsZB7fo7kQpfXB1qtRydZ4kvnpEPRpUOVnbDfQ9WAO0BLotM9572hjbD6-LomTxH4TuM2qNLmbz73ImGkk_dbYcCYTujsirzGqsczFAtIFlHfX5_8tlTDiLGyyX0GG8eX_It3BqQFyIIsSKsgyp4-9hozfhNdgntKz1tKf1InUPbl1fEDi6DvTUoT9YHYIa658e9FYDBGvXRa82fRk_V8fKPd6ekcl8NfL9ZAIYvBv4uu18L5F8N_CpLiQiIZwoMBpjjgL6gfQi1gAEc8-oVvjql_KtryP_5lL7rsIwgQERxiEUUoikKzcNlXAjyBfeqkuzdeAcf5Y726rMS3_GpxcBLg3JraLMu9ptyL6a0o41Wd8DS6bwoZvRy4MlIcsJB3JUHdSllu12-yAa5NrXOdBbcYKUJ9sPW5nIkw7gU-cLf1s0qi7LSEmbSU-oUSSxBypC3T7oigv8NOHR1y48HeyQA-OHSunTTd0c1_enzYytgBE3Q22fXtIOrY10AbQs_zZGOCartT84sGvPVwH93Rf7VQO6rgJpjEem7pb743VJmscC8yTgK9Wrgn6_hux3FsRTHCRQt8DSkITWdWboAPfM76eXVw1ArgRHaod09Z4S5mvppq-t3KZKD2oBdAx8VSStKvyheKAalY0Ku5Xbk0NQrCzUcc9u2cQIaENxrO6Gk9VV0GQSk4rreuMaqHXbcjntKt6aepU51RBv8sMXTGl-Mkuzai1gDo4ppwx8prarYKQEMtHQtkpXQldW8JeLuvO8wkpf-1UiuZ-6-3PNGL5kOzrEL0kV-kyoHbaXhec8cG6V2Gy3psNHS9fO2vjLTHwkTLY4P2lSzTo4A3BhDVo-zOCIcc-VTnNRHpyBv87oIOmM6PC16Cv0zmKL7zUC_Snr89hc00XTj/dl4/d5/L2dBISEvZ0FBIS9nQSEh/</t>
  </si>
  <si>
    <t>Ministry of Finance of The Bahamas </t>
  </si>
  <si>
    <t>http://www.bahamas.gov.bs/wps/portal/public/The%20National%20Budget/Budget%20Documents/!ut/p/b1/vVTJkpswFPyW-QAGIfYjWOyLFwFGXFxgGw8YDLaxMXx97CSVZSqZySEz0klV3Wp1v_dEJ3RMJ4f0WuzSrmgOafU4J8KKNabefMJJniRwMrCYwLeQNmMNGd4B5A4Af1kK-MYHhqcod77BTyVghWIwU3gIjAmgl3Rsk-GGGqvXtWjVhlezbaJCKXzHU8SC2znuNhOoSm3bYoFXLOcGlyBnea9V0aUsTS1P1uxS7ogcSLYu8V5T5eVQMbog1MdupBxCiZtOtv1E3Xgmqm9MTMa8C2SixWhz4sJjLd_2ZyM6ruW4QwnEedUX9aChZlJp4fKSF3id7luFT6Ox2k8uUXi9NPkYH1bn-dPTd_9vGPyn_H7wgcDAB99VI1tmAIbv8Zd08nvEf7jhK-CtEr1XJN9s6i1N7jDxF5ir8Pe3THmXdXQGhjwd0DHgVrgcWmvcj4tyxAPWeM8LdI9BSxho4tIPNOh3to_3jK1klhdY0HcJwGgOsRx7G30Rqi-rzZrr79m-EpzC4GF-wghOyAPMgY8WfBWEw3y2IPupkRoIfLjgq6aZwf8uaNNJkdXP_bp-Bs-8CDhOggIvQ5GTZI6OSiLI6Gz1yFrkLenMs7GFys56mUd7ouw65z4QJR9SLaZQN8mUF_WYXXMktmgXbrcU4ZTedaah7AsCOU6diXhmOaUoKjC3mf1AqGYXBf0JsaWA2Uup2E3HUBv9JuWDOq9PXJdmSZOmKnPh4-zKCmYc4VmiTuTOX1CiMFwhyUIvPQwVLnLKH06nTVPIQR1FyKord3HLUgaHOGvUgNGH2WhSWoWkVMtuLBlhd4Q5ud52zuNjauvw6rjCwuwZ6efun74Af3F_yQ!!/dl4/d5/L2dBISEvZ0FBIS9nQSEh/</t>
  </si>
  <si>
    <t>TFMS</t>
  </si>
  <si>
    <t>Treasury Financial Management System</t>
  </si>
  <si>
    <t>http://www.bahamas.gov.bs/wps/wcm/connect/93187cd8-e19b-42c0-9982-25576cc43fff/Chap+9+Finance.pdf?MOD=AJPERES</t>
  </si>
  <si>
    <t>ITAIS</t>
  </si>
  <si>
    <t>Integrated Tax Administration Information System</t>
  </si>
  <si>
    <t>Data Torque</t>
  </si>
  <si>
    <t>https://www.bahamas.gov.bs/wps/myportal/public/PayTax</t>
  </si>
  <si>
    <t>http://www.bahamas.gov.bs/customs</t>
  </si>
  <si>
    <t>CAS</t>
  </si>
  <si>
    <t>Customs Automated System</t>
  </si>
  <si>
    <t>http://www.iadb.org/en/projects/project-description-title,1303.html?id=BH-L1016</t>
  </si>
  <si>
    <t>http://www.bahamas.gov.bs/wps/portal/public/gov/government/eServices/eservices/eservices/!ut/p/b1/vVXZjptIFP2W_gDHRbE_YhdmLfb9BYHp9oIxNGBj-PrBkxkl7aTTI03SdSUkxLmce0_dZZkso2Vyzq6HXdYf6nN2ur8nTEpKJrbXFIc5SxCBQnimYRM6Ya7IZbiM8ni4oQ7vkLBOQe07MPD3-1y2XDXWjmLViIet9mpy1thPDdtkaO1mbt9uraPQRnrONyWXuxs1N212n4dqktPPRnTQ-nX6atkGeYnNSOw74rZRt7KSCcmVBZSMxCo_q5pJlh5fqHknmhh11EvwEnDnWgx5c3h6moOP5-DBO0cAX3MDEhaEOTeTWvFzboinFE4kuID9x_8XgLfaMNT9s2coSLRIiYeP_oAhIFB8Vl8FKk8AF_5H__cBb-KXaMDMv7d0wWJlyBnEI_9bgEmB_-V_B3xYG8kjhcndFfAsgYZAWoNHwE8k-hvwqzv8VRamBj8AzCrEM4D9DqAL9JyHSeuktiGgTy-9ZQSo1D2OjTKVk3OcbMLzSwIftwMAhIonPTA8EXp9RrhCOIKThv1uwpM_emg7GLyMi43jr7hFy0zCXJcPhCb07ve6JhjNp4E7R_SHCR-uQSM-m5D8VEklBP444UPRWPC3E6rL5JBXX4Zt9QV8oecZSHGQoXnIUhxPLYPj3DTrThlEawh08gIusLg62U7JSn7NiqErVeVO59XeT9Nn3zwXgL3tkhPaxXBtrsb17iwbp5N2ZShFCJMUKJuNQQk5KN2UFlFhyxNfT8WhTyQhsvsQPt9ozkqEumqHvp3abcasvKru4ZxMg6_6JYJtFne8mKwtni11P6NmwMVZobgqda97zayuLsl4X5zQ1B0jTt4YHT5UQGKjsbkuhsYe_aelIdfV879SvzNnnB-lBgOBkTQZKARABMAVJ8fwT7pbzCRHRwXHkMQigIbfa_iYKB3vWUUway2sLdikzUeE5CcTsuCzCZnPJvxsSY3fL-mb_oQkCQkOQHp-EhS492cMWHTvTyG82i0-wYxsGFQJbozhVGY3Wk071WbIG1AVf7Oyr4XYJj3aFUFkqHN_En27a44o3igIUhLejIfIsBFumRHrpUg4qvtq6vwuQMFKGRckL7DVQvXrM3-l7SacTHf_oiLOS5kSVtVp21gJ7_kvCc_SBmmcrb0vy7g1r87NDfeLSE2BtIi4m3E4LYLzD8POC8AsJhAcl7AB5_xsYY3YwxMuhxtg_cEop9Dwy9E1QgKLhAomH2J_rxo-bWL_hvE3MVMy1uEHGxLQf5rw7cICa_KTCd3fL-mb-iQ5goc8AAzNMARPcctAj2_z_sADmuuTOozgmEcXt1Avh0tdt1sx3WzkvKe4OsrJPY6nl9SCR1gxwk4nSSNnR6mqJRlVgciuVNLekH6vJxJCfn2afIukBkJaCBeHtdKBi_MsHMQsKr0muSJp2HdObuQK0-5vZkVrUxHKNtM8y94zUV4YvnC0-_5rqqt2PzrjiA5HfGfkvqW_2dV4-WpYePoLE7N18A!!/dl4/d5/L2dBISEvZ0FBIS9nQSEh/</t>
  </si>
  <si>
    <t>http://www.bahamas.gov.bs/wps/portal/public/gov/government/eServices/eservices/eservices/!ut/p/b1/vZDbjqJAEIafxQdwaA5yuES7FVq6m4McbwjoqKAgAovK06-bnWSvxrnZWJVUUslf-er_uYSLuKTOhuKQ9cWlzs5_9kROxRUjzkJSiWrrCJj8hlGHt3g2F5-C-CkA35QO_t6DFdH15_1qBmRg-ral24ohsLXAh</t>
  </si>
  <si>
    <t>http://unpan1.un.org/intradoc/groups/public/documents/caricad/unpan008407.pdf</t>
  </si>
  <si>
    <t>J.D. Edwards Human Resource System</t>
  </si>
  <si>
    <t>eProcurement and Supplier Registry (ePSR)</t>
  </si>
  <si>
    <t>https://suppliers.gov.bs/</t>
  </si>
  <si>
    <t>https://suppliers.gov.bs/about-us/</t>
  </si>
  <si>
    <t>http://www.bahamas.gov.bs/wps/portal/public/fina/MOF/home/</t>
  </si>
  <si>
    <t xml:space="preserve">Cloud Carib </t>
  </si>
  <si>
    <t>https://www.cloudcarib.com/solutions/by-vertical/government/</t>
  </si>
  <si>
    <t>CSIRT - National Computer Security Cyber Incident Response Team</t>
  </si>
  <si>
    <t>http://caribbean.cepal.org/news/bahamas-embarks-new-national-cyber-security-strategy-strengthen-data-protection-capabilities</t>
  </si>
  <si>
    <t>Data Protection (Privacy of Personal Information) Act 2003 (in English)</t>
  </si>
  <si>
    <t>http://laws.bahamas.gov.bs/cms/images/LEGISLATION/PRINCIPAL/2003/2003-0003/DataProtectionPrivacyofPersonalInformationAct_1.pdf</t>
  </si>
  <si>
    <t>Data Protection Commissioner</t>
  </si>
  <si>
    <t>https://www.bahamas.gov.bs/wps/portal/public/Annual%20Reports/!ut/p/b1/vZXbkqJIEIafpR_Asao4XyIg5-KMwo2BLdKgHAQR5OmH3p2LdmanOzZiRuqCIPgrvsw_s7KW8XK7jKvklmfJNa-r5Pz-HdM7QrZMRyBZk6VJDqjQx6oo2YTsolkQvQuAbPL8LJApQAM1sA3eZhRkkeDf_b_5DanlZrlVojsndOqwluLj6IVFrytyqd7P4ETnvbExKOvgqbuovGKlwoRDEwtZ5EdsVqe6N8Y87jFDx1Raq6ugjPpQ3-DjmSiksVnvwnjPJfVlxykrOgKwRtpltekaMJKruEIdofCy5Xj55aaJnPYGh4ut4CunyXtyVd-MVVvJsAD9DoivxoWunJeXH_mC3zz8l_l-7tcseNhvIf_dbwHSekABA_3i96-C_1evn_eDr_Zryzjfl9-G1_Ib-AYJyEAEGZJhGI6iID2XM_7UAR19IXjvmH8En1n8uUlfCtAymgXMhxj8EMwCwLsedACL4dJfbgG584p7o06nyS3AMJliOmEpQ9AIgHmaPOxLo3fVsFkIA5AAwJOrmq2men6sdpxoH0I3WPGiSCbQ-Rn4GJEHyL8NlCmLnV1mfJunEJAt-Gwg8VRLZdsCfz3Dh6YhnT9fw4ezxnI0pBiW5FgakCTLLMMiohlxnpuiFO6a6KokHdfZa2cj8YPZOFcd0Cs5aYba3PusHa5jSdayvkvRQV2M46m7SU3MO5ZJntsYNsfIShRV1GjeOTrHQA-Vu8jHajruxaybQ0c8PohvG8hCRkTunFwSTy1oDjfa1abD0a7OnE_F2Ku3eXvJOp1LqKPWwdE702Z46eK7yDIM4V6FCmh9opO6VatpyinJYOn5ZdvxZ31Rb88le6TPY9Uak2kVO-Ky8iW3Rc7LEit1mX5-jAz0a5MxrmkCFmIGm9APdexv30swdAcBzq-RV3Tfj6B_Olu4iO6YU8zDeq7Aen3K3GEe958DVfRsIHw2kHkykCefDaSfDXx2lzp_vksfJhPNMSyEiASQQQzBoGVovGajWPOZKIluN72BJgacsK-j1drxhMzbZ0a6lfXjjj0rxWtdBrKT19dkL0xdU676-hUMMEiqmJ_q3G2ILCspm9SMtwWtqkluW-POZesC709v8D7KJtekmeyCrRV-YYTyXyN6NH1z9KZoAn4AvaANsb828CGFneEMsA1Nz9d0fHozr8Go46vxY0QLiOhi9BWQejaQeTKQQ38dqCNiBhqEgVkBohX9bOCfr-HjvU6zEACaZeF8eCiCe7_XASeS6iCp-13e9fi1SBkpGnq5Bn7XZAL23aYFgNJtitEB1fv9TqEOpJIwg62WkrLSXE8_TW3ekUxthrFSrwVOhE4L5qBQnk0trtfluOmGYuNYR4MM11x6F3y8N6x9tbhmKrWYrvK1oTQqqOIJsGvlfriRyjQ1h-wuFk21SEMH0ZybgCEIz24_CsFFblO5Gnf1NttGi_OGMwsrtpdNGdx0XTcoTXKVafthpfKtfFws_LAG_uU7mTH65A!!/dl4/d5/L2dBISEvZ0FBIS9nQSEh/</t>
  </si>
  <si>
    <t>https://www.rti-rating.org/wp-content/uploads/2018/09/Bahamas.RTI_.2017.pdf</t>
  </si>
  <si>
    <t>BHR</t>
  </si>
  <si>
    <t>Bahrain</t>
  </si>
  <si>
    <t>http://www.bahrain.bh</t>
  </si>
  <si>
    <t>http://oservices.bahrain.bh</t>
  </si>
  <si>
    <t>https://www.bahrain.bh/wps/portal/!ut/p/a1/04_Sj9CPykssy0xPLMnMz0vMAfGjzOI9_A3MDI0sjLwMQkLdDBz9g008fFw9jA28TIAKIlEUGBu7AhWYmQeYh1kamVkYEKffwMjX2dDTBKjA19fAwNHCKcgnxM3ZwMDdmEj9OIAjQfuDE4v0w_Wj0JRh-gKsAJ8zIQpwu6MgNzQ0osIzEwAbzIF3/dl5/d5/L2dBISEvZ0FBIS9nQSEh/</t>
  </si>
  <si>
    <t>Information and e-Government Authority</t>
  </si>
  <si>
    <t>https://www.bahrain.bh/wps/portal/!ut/p/a1/rZFRT4MwFIX_yvbAI-mFMiiPSHBKZDOb6OjLUqBuOGgBu0X_veBi4oPITOzbbb5zc-45iKINooKdih1ThRSs7Gdqb2-WYBsmMUOCYwze0vZXbgDGHGYdkHwHAOOgB5x759E1bQKX6cGMfOPW6vRRBOCRq9Xdw7UPMMdj-idEEc2EqtUeJXwnT7VsFSu3rNVgLyuuQXMsssOkLMThVQOWyqOa9BxvRcWF-uGr31hnRY4SOwOecm7pnHGsW2zm6m7uEj0Fi9jMyCEn-dcFA88bTWDN2vMVIzl-Ar8FdQaGfSSdUWfQSbdh_cfLwwvKLV6ahnpdRVIo_qbQ5p86qqs4rgh-18PgebHQaeJNpx-dGtOb/dl5/d5/L2dBISEvZ0FBIS9nQSEh/</t>
  </si>
  <si>
    <t>Information &amp; eGovernment Authority</t>
  </si>
  <si>
    <t>http://www.iga.gov.bh/en/article/digital-transformation</t>
  </si>
  <si>
    <t>http://www.mof.gov.bh</t>
  </si>
  <si>
    <t>Ministry of Finance - Kingdom of Bahrain</t>
  </si>
  <si>
    <t>http://www.mof.gov.bh/Categorylist.asp?cType=budget</t>
  </si>
  <si>
    <t>http://www.mof.gov.bh/categorylist.asp?ctype=res</t>
  </si>
  <si>
    <t>CFS</t>
  </si>
  <si>
    <t>Central Financial System</t>
  </si>
  <si>
    <t>https://www.mof.gov.bh/topiclist.asp?ctype=organ&amp;id=31&amp;from=organ</t>
  </si>
  <si>
    <t>http://www.mof.gov.bh/arb/showdatafile.asp?rid=1257</t>
  </si>
  <si>
    <t>https://www.mofne.gov.bh/Tax.aspx</t>
  </si>
  <si>
    <t>http://www.customs.gov.bh</t>
  </si>
  <si>
    <t>TWM &gt; OFOQ</t>
  </si>
  <si>
    <t>http://www.bahraincustoms.gov.bh/page.php?SID=WTBkR2JscFVNRFJQUTFwMFVGUlpiV015TURsT2Vtczk%253D</t>
  </si>
  <si>
    <t>http://www.bahrain.bh/wps/portal/!ut/p/a1/jZHLDoIwEEW_hQVbOhYl1V19gBIbjYpiNwYNVhKgBlB-34JxoRG0u2nOyZ0H4shHPA3ukQiKSKZBXNXcOkwXYHUwwe5i0qNAyZaNnXEXgFkK2CsAGh6FD39tk9p3hn3bBMd8-ZiNOrMudoExZZHhar6xRwAE_5nf4KuAv_yWBn_4O8RrpG2CVqCKeALNO3QRF7E81vfY0_RoEoF4Fp7DLMyMW6a-L0VxzQc66FCWpSGkFHFonGSiwzflIvMC-e8kuiae5_kQLZMdyammPQDWGuYs/dl5/d5/L2dJQSEvUUt3QS80SmlFL1o2X0hPMDYxMjgySk9TRjgwQThWTUdCOUYzMEcz/</t>
  </si>
  <si>
    <t>https://www.ekey.bh/bnaf-usermgmt/pages/?loc=en</t>
  </si>
  <si>
    <t>HRPS</t>
  </si>
  <si>
    <t>Human Resource and Payroll Systems</t>
  </si>
  <si>
    <t xml:space="preserve">https://www.csb.gov.bh </t>
  </si>
  <si>
    <t>PIPS</t>
  </si>
  <si>
    <t>Payroll Interface and Payments System </t>
  </si>
  <si>
    <t xml:space="preserve">http://www.mof.gov.bh/topiclist.asp?ctype=fmis&amp;id=847 </t>
  </si>
  <si>
    <t>Tender Board website</t>
  </si>
  <si>
    <t>http://www.tenderboard.gov.bh</t>
  </si>
  <si>
    <t>https://www.mofne.gov.bh/</t>
  </si>
  <si>
    <t>Ministry of Finance &amp; National Economy</t>
  </si>
  <si>
    <t>Cloud-First</t>
  </si>
  <si>
    <t>http://www.nea.gov.bh/Cloud-First-Policy</t>
  </si>
  <si>
    <t>CERT.BH - Bahraini Computer Emergency Response Team</t>
  </si>
  <si>
    <t>http://www.cio.gov.bh/cio_eng/SubDetailed.aspx?subcatid=708</t>
  </si>
  <si>
    <t>Law No. 30 of 2018 with respect to Personal Data Protection (PDPL)</t>
  </si>
  <si>
    <t>https://www.legalaffairs.gov.bh/Media/LegalPDF/K3018.pdf</t>
  </si>
  <si>
    <t>Data Protection Agency under Ministry of Justice</t>
  </si>
  <si>
    <t>https://www.moj.gov.bh/en/home</t>
  </si>
  <si>
    <t>https://www.data.gov.bh/ar/</t>
  </si>
  <si>
    <t>1,2</t>
  </si>
  <si>
    <t>Strategy For Adopting Modern Technologies</t>
  </si>
  <si>
    <t>https://www.iga.gov.bh/en/category/emerging-technologies</t>
  </si>
  <si>
    <t>National eGovernment Strategy</t>
  </si>
  <si>
    <t>https://www.bahrain.bh/wps/wcm/connect/fc54be3a-a0d6-43ef-9cbe-7ab640c581d3/New+eGovernment+Strategy+2012-2016.pdf?MOD=AJPERES#:~:text=with%20this%20thought%20in%20mind,and%20more%20than%20200%20eServices.</t>
  </si>
  <si>
    <t>Qudurat training program</t>
  </si>
  <si>
    <t>https://www.bahrain.bh/wps/portal/!ut/p/a1/rVHLbsIwEPyVcOAYeWMTE44porRRgQpKS3xBxnGCIbETMKj8PaGoUi8pVOreVjuzmgdiaIGY5keVcauM5vllZ3T5NAHq4QBHAZkTCCe0P-0NwBuCXwPinwAgZHABdF-77z1MA7iPD3jU9547NX80AgiDh-nL22MfYEhu8T8QQ0xoW9o1imVmjqXZWZ4vpW7D2hSyDdVBia2TK73dt0FI4xRyv-dZfRG85ELZk7M6qDxROnPKndlIYS8_S6ESFPsUUyKCnos5x27HWyUuJ8JzMRVemq78lIvOt4eGCW9mMJP66uNGkl-A36K6App1xLXQbqOS-sPsj86jO-pVm6piYV2S0VZ-WrT4t5bKYj4vAnJyo0E6HrssDlutMw4-taM!/dl5/d5/L2dBISEvZ0FBIS9nQSEh/?1dmy&amp;current=true&amp;urile=wcm%3apath%3a%2Fegovportal_en%2Fhome%2Fquick%2Blinks%2Fceo%2Bmessage%2Fqudurat%2Btraining%2Bprogram</t>
  </si>
  <si>
    <t>https://www.channelmiddleeast.com/581814-bahrain-ministry-of-social-development-improves-it-management</t>
  </si>
  <si>
    <t>The Government seeks WoG approach. See: https://www.bahrain.bh/wps/wcm/connect/c2e5f9a5-dac5-4430-ae9e-795d460111c0/eGov_Brochure-Combined.pdf?MOD=AJPERES</t>
  </si>
  <si>
    <t>BGD</t>
  </si>
  <si>
    <t>Bangladesh</t>
  </si>
  <si>
    <t>http://www.bangladesh.gov.bd</t>
  </si>
  <si>
    <t>http://services.portal.gov.bd/</t>
  </si>
  <si>
    <t>https://bcc.portal.gov.bd/</t>
  </si>
  <si>
    <t>Bangladesh Computer Council (BCC)</t>
  </si>
  <si>
    <t>https://bcc.portal.gov.bd/sites/default/files/files/bcc.portal.gov.bd/page/31ac714d_80cc_4ba7_9fa2_5030077bafb1//National%20ICT%20Policy-2018.pdf</t>
  </si>
  <si>
    <t>http://bnda.gov.bd/strategy/nda-strategy.jsp</t>
  </si>
  <si>
    <t>http://www.mof.gov.bd</t>
  </si>
  <si>
    <t>http://www.mof.gov.bd/en/index.php?option=com_content&amp;view=article&amp;id=184&amp;Itemid=1</t>
  </si>
  <si>
    <t>http://www.mof.gov.bd/en/budget/11_12/digital_bd/digital_bangladesh_en.pdf</t>
  </si>
  <si>
    <t>iBAS++</t>
  </si>
  <si>
    <t>Integrated Budget and Accounting System</t>
  </si>
  <si>
    <t>http://www.pefa.org/en/assessment/bd-dec10-pfmpr-public-en</t>
  </si>
  <si>
    <t>http://www.nbr-bd.org</t>
  </si>
  <si>
    <t>IVMS</t>
  </si>
  <si>
    <t>Integrated VAT Management System</t>
  </si>
  <si>
    <t>http://www.worldbank.org/projects/P129770?lang=en</t>
  </si>
  <si>
    <t>http://customs.gov.bd/index.jsf</t>
  </si>
  <si>
    <t>http://www.asycuda.org/pdf%20docs/bg_en_update.pdf</t>
  </si>
  <si>
    <t>http://bcc.portal.gov.bd/</t>
  </si>
  <si>
    <t>http://www.nbrepayment.org/</t>
  </si>
  <si>
    <t>http://www.cca.gov.bd/</t>
  </si>
  <si>
    <t xml:space="preserve">http://www-wds.worldbank.org/external/default/WDSContentServer/WDSP/IB/2010/05/25/000334955_20100525030054/Rendered/INDEX/535490PAD0P090101Official0Use0Only1.txt </t>
  </si>
  <si>
    <t>https://www.pefa.org/node/506</t>
  </si>
  <si>
    <t>National e-Government Procurement Portal</t>
  </si>
  <si>
    <t xml:space="preserve">http://www.eprocure.gov.bd </t>
  </si>
  <si>
    <t xml:space="preserve">http://www.eprocure.gov.bd/resources/common/SearchNOA.jsp </t>
  </si>
  <si>
    <t>4T</t>
  </si>
  <si>
    <t>https://mof.gov.bd/</t>
  </si>
  <si>
    <t>P129636</t>
  </si>
  <si>
    <t>AIMS</t>
  </si>
  <si>
    <t>National Data Center</t>
  </si>
  <si>
    <t>https://ndc.bcc.gov.bd/</t>
  </si>
  <si>
    <t>https://ndc.bcc.gov.bd/?page_id=393</t>
  </si>
  <si>
    <t>http://www.bcc.gov.bd/site/page/bad6cfca-a8a8-4f87-a022-45f88cb1bd5f/-</t>
  </si>
  <si>
    <t xml:space="preserve">Government Cloud Drive </t>
  </si>
  <si>
    <t>https://drive.egovcloud.gov.bd/index.php/login</t>
  </si>
  <si>
    <t>National Enterprise Architecture</t>
  </si>
  <si>
    <t>http://bnda.gov.bd/strategy/framework.jsp</t>
  </si>
  <si>
    <t>National Data Architecture Bus</t>
  </si>
  <si>
    <t>http://bnda.gov.bd//standard/standard-single.jsp?standard=NA==</t>
  </si>
  <si>
    <t>BGD e-GOV CIRT - e-Government Computer Incident Response Team + bgCERT</t>
  </si>
  <si>
    <t>https://www.cirt.gov.bd/</t>
  </si>
  <si>
    <t>https://bangabhaban.gov.bd/</t>
  </si>
  <si>
    <t>https://nothi.gov.bd/dak_nagoriks/NagorikAbedon</t>
  </si>
  <si>
    <t>https://www.rti-rating.org/wp-content/uploads/Bangladesh.pdf</t>
  </si>
  <si>
    <t>http://data.gov.bd/</t>
  </si>
  <si>
    <t>1,2,3,5</t>
  </si>
  <si>
    <t>National Strategy for Artificial Intelligence, Blockchain, IoT, Robotics</t>
  </si>
  <si>
    <t xml:space="preserve">https://ictd.gov.bd/site/view/legislative_information/%E0%A6%A8%E0%A6%BF%E0%A6%B0%E0%A7%8D%E0%A6%A6%E0%A7%87%E0%A6%B6%E0%A6%BF%E0%A6%95%E0%A6%BE-%E0%A6%93-%E0%A6%95%E0%A7%8C%E0%A6%B6%E0%A6%B2%E0%A6%AA%E0%A6%A4%E0%A7%8D%E0%A6%B0 </t>
  </si>
  <si>
    <t>National ICT Policy</t>
  </si>
  <si>
    <t>National Skills Development Authority (NSDA) + Bangladesh Computer Council (BCC)</t>
  </si>
  <si>
    <t>http://nsda.gov.bd/</t>
  </si>
  <si>
    <t>a2i Innovate for All</t>
  </si>
  <si>
    <t>https://a2i.gov.bd/innovation-lab/</t>
  </si>
  <si>
    <t>There is a GovTech institution called National Information Technology Board. See: https://nitb.gov.pk/ &gt;&gt; This is for Pakistan</t>
  </si>
  <si>
    <t>BRB</t>
  </si>
  <si>
    <t>Barbados</t>
  </si>
  <si>
    <t>https://www.gov.bb</t>
  </si>
  <si>
    <t>https://www.gov.bb/Ministries/innovation-science-smart-technology</t>
  </si>
  <si>
    <t xml:space="preserve">The Ministry of Innovation, Science and Smart Technology (MIST) </t>
  </si>
  <si>
    <t>https://www.gov.bb/news_article.php?id=31</t>
  </si>
  <si>
    <t>http://www.gov.bb/bigportal/gov/index.php?method=detail&amp;cat=min&amp;rnum=351&amp;np=3</t>
  </si>
  <si>
    <t>Ministry of Finance and Economic Affairs</t>
  </si>
  <si>
    <t>http://www.economicaffairs.gov.bb</t>
  </si>
  <si>
    <t>https://treasury.gov.bb/?q=node/12</t>
  </si>
  <si>
    <t>SmartStream</t>
  </si>
  <si>
    <t>http://www.treasury.gov.bb/</t>
  </si>
  <si>
    <t>http://www.treasury.gov.bb/sites/default/files/Financial%20Management%20and%20Audit%20Act.pdf</t>
  </si>
  <si>
    <t>http://www.barbados.gov.bb/ird</t>
  </si>
  <si>
    <t>CIAT</t>
  </si>
  <si>
    <t>Tax Management System</t>
  </si>
  <si>
    <t>http://www.barbados.gov.bb/ird/Tao/index.html</t>
  </si>
  <si>
    <t>http://www.customs.gov.bb</t>
  </si>
  <si>
    <t>http://www.customs.gov.bb/downloads/Downloads.php</t>
  </si>
  <si>
    <t>https://www.gov.bb/Citizens/tax-online</t>
  </si>
  <si>
    <t>https://www.gov.bb/General/ezpay</t>
  </si>
  <si>
    <t>http://www.commerce.gov.bb/Legislation/Documents/CAP%20308B.PDF</t>
  </si>
  <si>
    <t xml:space="preserve">http://unpan1.un.org/intradoc/groups/public/documents/caricad/unpan030902.pdf </t>
  </si>
  <si>
    <t>http://www.reform.gov.bb/page/public%20sector%20reform%20in%20barbados.pdf</t>
  </si>
  <si>
    <t>PROACTIS</t>
  </si>
  <si>
    <t>https://resources.eclgrp.com/hubfs/EC-CaseStudies-pdf/government_of_barbados_case_study.pdf</t>
  </si>
  <si>
    <t>https://www.gov.bb/Departments/central-purchasing</t>
  </si>
  <si>
    <t>Central Bank</t>
  </si>
  <si>
    <t>https://www.gov.bb/State-Bodies/public-investment-unit</t>
  </si>
  <si>
    <t>National CSIRT</t>
  </si>
  <si>
    <t>Data Protection Bill 2005 (in English)</t>
  </si>
  <si>
    <t>https://www.barbadosparliament.com/bills/details/396</t>
  </si>
  <si>
    <t>The Data Protection Commissioner</t>
  </si>
  <si>
    <t>http://www.oas.org/dil/the_constitution_of_barbados.pdf</t>
  </si>
  <si>
    <t>https://www.blp.org.bb/wp-content/uploads/2017/07/bb_National_ICT_Strategic_Plan_Final_2010.pdf</t>
  </si>
  <si>
    <t>BLR</t>
  </si>
  <si>
    <t>Belarus</t>
  </si>
  <si>
    <t>http://www.president.gov.by</t>
  </si>
  <si>
    <t>https://www.portal.gov.by</t>
  </si>
  <si>
    <t>http://www.mpt.gov.by/en/</t>
  </si>
  <si>
    <t>Ministry of Communications and Informatization</t>
  </si>
  <si>
    <t>https://www.pravo.by/document/?guid=3961&amp;p0=C21600235</t>
  </si>
  <si>
    <t>https://www.mpt.gov.by/en/informatization-0</t>
  </si>
  <si>
    <t xml:space="preserve">http://www.minfin.gov.by </t>
  </si>
  <si>
    <t>Ministry for Finance of Belarus</t>
  </si>
  <si>
    <t>http://www.minfin.gov.by/rmenu/execution/month-info/</t>
  </si>
  <si>
    <t>http://siteresources.worldbank.org/BELARUSEXTN/Resources/PEFA_Belarus_april_2009_english.pdf</t>
  </si>
  <si>
    <t>http://www.nbrb.by/</t>
  </si>
  <si>
    <t>http://www.nalog.gov.by</t>
  </si>
  <si>
    <t>Single Window</t>
  </si>
  <si>
    <t>http://www.nalog.gov.by/ru/el-service</t>
  </si>
  <si>
    <t>http://www.customs.gov.by</t>
  </si>
  <si>
    <t xml:space="preserve">NASED </t>
  </si>
  <si>
    <t>National Automated System of Electronic Declaration</t>
  </si>
  <si>
    <t>http://gtk.gov.by/ru/eldeclaration_new/informacija_o_NASED</t>
  </si>
  <si>
    <t>http://www.portal.nalog.gov.by/web/nalog/home</t>
  </si>
  <si>
    <t>http://www.portal.gov.by</t>
  </si>
  <si>
    <t>http://www.nces.by/</t>
  </si>
  <si>
    <t>https://www.pefa.org/node/1166</t>
  </si>
  <si>
    <t>Ministry Payroll Systems</t>
  </si>
  <si>
    <t>http://www.goszakupki.by</t>
  </si>
  <si>
    <t xml:space="preserve">http://www.goszakupki.by/search/auctions </t>
  </si>
  <si>
    <t>http://minfin.gov.by/</t>
  </si>
  <si>
    <t>P160080</t>
  </si>
  <si>
    <t>beCloud</t>
  </si>
  <si>
    <t>https://en.becloud.by/#about</t>
  </si>
  <si>
    <t>CERT.BY - National Computer Emergency Response Team of the Republic of Belarus</t>
  </si>
  <si>
    <t>https://cert.by/?lang=en</t>
  </si>
  <si>
    <t>Law Of The Republic Of Belarus On Information, Informatization and Protection of information - Law no. 8517 (in English, unofficial translation)</t>
  </si>
  <si>
    <t>http://www.e-belarus.org/docs/informationlawdraft.html</t>
  </si>
  <si>
    <t xml:space="preserve">Operational and Analytical Centre under the President of the Republic of Belarus and the Ministry of Communications and Informatisation of the Republic of Belarus </t>
  </si>
  <si>
    <t>https://oac.gov.by/</t>
  </si>
  <si>
    <t>https://opendata.by/</t>
  </si>
  <si>
    <t>Science and Technology Strategy</t>
  </si>
  <si>
    <t>https://nasb.gov.by/congress2/strategy_2018-2040.pdf</t>
  </si>
  <si>
    <t>The Ministry of Communication and Informatization is responsible for Digital Development in the whole economy (including Government) and it seeks a unified approach to this. See: https://www.mpt.gov.by/en/informatization-0 &gt; Not visible!</t>
  </si>
  <si>
    <t>BEL</t>
  </si>
  <si>
    <t>Belgium</t>
  </si>
  <si>
    <t>http://www.belgium.be</t>
  </si>
  <si>
    <t>http://my.belgium.be/login.html?locale=nl</t>
  </si>
  <si>
    <t>http://digitalbelgium.be/en/</t>
  </si>
  <si>
    <t>Digital Belgium</t>
  </si>
  <si>
    <t>http://digitalbelgium.be/</t>
  </si>
  <si>
    <t>https://overheid.vlaanderen.be/informatie-vlaanderen     https://www.digitalwallonia.be/fr/projets</t>
  </si>
  <si>
    <t>http://www.treasury.fgov.be</t>
  </si>
  <si>
    <t>Administration of the Treasury</t>
  </si>
  <si>
    <t>http://www.begroting.be/portal/page/portal/INTERNET_pagegroup/INTERNET_home/TAB149685</t>
  </si>
  <si>
    <t>http://www.begroting.be/NL/Pages/fedcom.aspx</t>
  </si>
  <si>
    <t>FEDCOM</t>
  </si>
  <si>
    <t>Federal Public Budget and Management Control</t>
  </si>
  <si>
    <t>http://treasury.fgov.be</t>
  </si>
  <si>
    <t>http://www.nbb.be/pub/01_00_00_00_00/01_01_00_00_00/01_01_07_00_00.htm?l=en</t>
  </si>
  <si>
    <t>http://financien.belgium.be/nl/E-services</t>
  </si>
  <si>
    <t>MyMinFin, Tax on web</t>
  </si>
  <si>
    <t>http://www.fiscus.fgov.be</t>
  </si>
  <si>
    <t xml:space="preserve">PLDA </t>
  </si>
  <si>
    <t>Paperless Douanes et Accises</t>
  </si>
  <si>
    <t>http://plda.fgov.be/fr/bienvenue</t>
  </si>
  <si>
    <t>http://financien.belgium.be/nl/E-services/</t>
  </si>
  <si>
    <t>http://www.fedict.belgium.be/en/online_applications/interactieplatformen/detailfiches/epayment.jsp?referer=tcm:464-125178-64</t>
  </si>
  <si>
    <t>http://code.google.com/p/eid-dss/</t>
  </si>
  <si>
    <t>DeBOHRA</t>
  </si>
  <si>
    <t>Data Base Oracle for Human Resources Administration</t>
  </si>
  <si>
    <t>https://persopoint.be/nl</t>
  </si>
  <si>
    <t>Public Procurement Portal</t>
  </si>
  <si>
    <t xml:space="preserve">http://www.publicprocurement.be </t>
  </si>
  <si>
    <t xml:space="preserve">https://enot.publicprocurement.be </t>
  </si>
  <si>
    <t>Belgium Federal Public Debt Agency</t>
  </si>
  <si>
    <t>https://www.plan.be/</t>
  </si>
  <si>
    <t>Federal Planning Bureau</t>
  </si>
  <si>
    <t>FEDICT - FEDeral public service of Information Technology and Communication</t>
  </si>
  <si>
    <t>https://dt.bosa.be/en/gegevensuitwisseling</t>
  </si>
  <si>
    <t>https://dt.bosa.be/sites/default/files/downloads/Algemene%20voorwaarden_%20Fedict%20diensten_FR.pdf</t>
  </si>
  <si>
    <t>https://dt.bosa.be/nl/ivc</t>
  </si>
  <si>
    <t>https://www.gcloud.belgium.be/fr/home</t>
  </si>
  <si>
    <t>BelgIF</t>
  </si>
  <si>
    <t>https://www.belgif.be/en</t>
  </si>
  <si>
    <t>Federal Service Bus</t>
  </si>
  <si>
    <t>CERT.bg - The Federal Cyber Emergency Team + Centre for CyberSecurity</t>
  </si>
  <si>
    <t>https://cert.be/en</t>
  </si>
  <si>
    <t>https://lokaalbestuur.vlaanderen.be/werking-bestuur/burgerparticipatie</t>
  </si>
  <si>
    <t>https://www.belgium.be/en/contactinfo_en_sites/Andere/complaints/list_communities_and_regions</t>
  </si>
  <si>
    <t xml:space="preserve">Belgium implemented the EU Data Protection Directive 95/46/EC with the Data Protection Act dated 8 December 1992 as amended in 1998 (Act). </t>
  </si>
  <si>
    <t>http://www.legislationline.org/topics/country/41/topic/3</t>
  </si>
  <si>
    <t>The Belgian Data Protection Authority (DPA), The Commission for the Protection of Privacy.</t>
  </si>
  <si>
    <t>https://www.autoriteprotectiondonnees.be/</t>
  </si>
  <si>
    <t>https://www.rti-rating.org/wp-content/uploads/Belgium.pdf</t>
  </si>
  <si>
    <t>http://data.gov.be/</t>
  </si>
  <si>
    <t>AI4 Belgium</t>
  </si>
  <si>
    <t>https://www.ai4belgium.be/wp-content/uploads/2019/04/report_en.pdf</t>
  </si>
  <si>
    <t>http://digitalbelgium.be/en/5-priorities/digital-skills-and-jobs/</t>
  </si>
  <si>
    <t>Digital Champions.be</t>
  </si>
  <si>
    <t>https://www.digitalchampions.be/digitalchampions/home/about-us/</t>
  </si>
  <si>
    <t>NidoLab</t>
  </si>
  <si>
    <t>https://nidolab.be/</t>
  </si>
  <si>
    <t>https://joinup.ec.europa.eu/collection/open-source-observatory-osor/news/belgium-and-netherlands-join</t>
  </si>
  <si>
    <t>BLZ</t>
  </si>
  <si>
    <t>Belize</t>
  </si>
  <si>
    <t>http://www.belize.gov.bz</t>
  </si>
  <si>
    <t>https://belize.gov.bz/</t>
  </si>
  <si>
    <t>https://cito.gov.bz/</t>
  </si>
  <si>
    <t>Central Information Technology Office within Ministry of Finance and and Labour, Local Government, Rural Development, Energy, Public Utilities, Public Service, and Elections and Boundaries</t>
  </si>
  <si>
    <t>https://cito.gov.bz/e-government/</t>
  </si>
  <si>
    <t>http://www.mof.gov.bz</t>
  </si>
  <si>
    <t>Ministry of Finance of Belize</t>
  </si>
  <si>
    <t>http://www.belize.gov.bz/index.php/approved-budget-2014-2015</t>
  </si>
  <si>
    <t>http://cito.gov.bz/database</t>
  </si>
  <si>
    <t>FS</t>
  </si>
  <si>
    <t>Financial System</t>
  </si>
  <si>
    <t>http://www.cito.gov.bz/GICS.htm</t>
  </si>
  <si>
    <t>http://www.incometaxbelize.gov.bz</t>
  </si>
  <si>
    <t>http://siteresources.worldbank.org/EXTSEMCAR/Resources/SEMCAR_Second_Year_Progress_Report.pdf?resourceurlname=SEMCAR_Second_Year_Progress_Report.pdf</t>
  </si>
  <si>
    <t>http://www.customs.gov.bz</t>
  </si>
  <si>
    <t>http://www.customs.gov.bz/asycuda.html</t>
  </si>
  <si>
    <t>http://www.gst.gov.bz/press/may10_07.html</t>
  </si>
  <si>
    <t>http://www.wipo.int/wipolex/en/text.jsp?file_id=209489</t>
  </si>
  <si>
    <t xml:space="preserve">http://idbdocs.iadb.org/wsdocs/getdocument.aspx?docnum=831589 </t>
  </si>
  <si>
    <t>http://procurement.gov.bz/</t>
  </si>
  <si>
    <t>http://www.mof.gov.bz/</t>
  </si>
  <si>
    <t xml:space="preserve">National Cyber Security Task Force + Cyber Security Service </t>
  </si>
  <si>
    <t>https://cyberpolicyportal.org/en/states/belize</t>
  </si>
  <si>
    <t>https://www.rti-rating.org/wp-content/uploads/Belize.pdf</t>
  </si>
  <si>
    <t>BEN</t>
  </si>
  <si>
    <t>Benin</t>
  </si>
  <si>
    <t>https://www.gouv.bj/plateformes-services/</t>
  </si>
  <si>
    <t>https://assi.bj/</t>
  </si>
  <si>
    <t>The Information Services and Systems Agency</t>
  </si>
  <si>
    <t>https://numerique.gouv.bj/images/DPS.pdf</t>
  </si>
  <si>
    <t>http://www.finances.bj</t>
  </si>
  <si>
    <t>Ministry of Economy and Finances</t>
  </si>
  <si>
    <t>http://www.sndi.ci/index.php/component/content/article/35-infosndi/78-sigfip.html</t>
  </si>
  <si>
    <t>SIGFP</t>
  </si>
  <si>
    <t>Integrated Public Financial Management System / Système Intégré de Gestion des Finances Publiques</t>
  </si>
  <si>
    <t>COTS (PAGE)</t>
  </si>
  <si>
    <t>http://www.finances.bj/spip.php?article430</t>
  </si>
  <si>
    <t>http://afritacouest.org/images/23coEng.pdf</t>
  </si>
  <si>
    <t>http://www.impots.finances.gouv.bj/accueil</t>
  </si>
  <si>
    <t>Forms and information</t>
  </si>
  <si>
    <t>http://www.douanes-benin.net</t>
  </si>
  <si>
    <t>ASYCUDA++</t>
  </si>
  <si>
    <t>ASYCUDA ++</t>
  </si>
  <si>
    <t>http://unctad.org/en/PublicationsLibrary/dtlasycuda2011d1_en.pdf</t>
  </si>
  <si>
    <t>https://www.insae-bj.org/statistiques/statistiques-demographiques#enquete-demographique-et-de-sante</t>
  </si>
  <si>
    <t>SIGFAE</t>
  </si>
  <si>
    <t>Integrated Management System Officials and Civil Servants</t>
  </si>
  <si>
    <t>https://www.fonctionpublique.egouv.ci/?fp=personnel_pension</t>
  </si>
  <si>
    <t>https://www.pefa.org/node/1366</t>
  </si>
  <si>
    <t>SIGMAP</t>
  </si>
  <si>
    <t>http://www.armp.bj/index.php/13-reformes/42-systeme-actuel-des-marches-publics</t>
  </si>
  <si>
    <t>Ministry of Economy, Finance and Decentralization Programs</t>
  </si>
  <si>
    <t>CAA</t>
  </si>
  <si>
    <t>https://finances.bj/</t>
  </si>
  <si>
    <t>Ministry of Finance, General Directorate of Public Investment Programming and Monitoring (DGPSIP)</t>
  </si>
  <si>
    <t>P143811</t>
  </si>
  <si>
    <t>SIAPIP/DJRADO</t>
  </si>
  <si>
    <t xml:space="preserve"> Integrated Public Investment Analysis and Programming  System / Système Intégré d’Analyse et de Programmation des
Investissements Publics, SIAPIP</t>
  </si>
  <si>
    <t>http://documents.worldbank.org/curated/en/441051468187769880/pdf/PAD1359-PAD-P147014-OUO-9-IDA-R2016-0135-1-Box396260B.pdf</t>
  </si>
  <si>
    <t>Digital Economy Agency - Agence du Numérique</t>
  </si>
  <si>
    <t>http://revealingbenin.com/agencies/numerique/</t>
  </si>
  <si>
    <t xml:space="preserve">Loi Portant Protection des données à Caractère Personnel  Loi n°2009-09 du 22 mai 2009 portant organisation de la protection des données à caractère personnel </t>
  </si>
  <si>
    <t xml:space="preserve">http://www.afapdp.org/wp-content/uploads/2012/01/B%C3%A9nin-LOI-SUR-PROTECTION-DES-DONNEES-A-CARACTERE-PERSONNEL-20092.pdf </t>
  </si>
  <si>
    <t>Commission Nationale de l’informatique et des libertés</t>
  </si>
  <si>
    <t>https://apdp.bj/wp-content/uploads/2016/08/Rapport-final-CNIL.pdf</t>
  </si>
  <si>
    <t>https://www.rti-rating.org/wp-content/uploads/2018/09/Benin.Code-on-Info.Jan2015.pdf</t>
  </si>
  <si>
    <t>National Strategy for Artificial Intelligence</t>
  </si>
  <si>
    <t>https://adn.bj/wp-content/uploads/2020/04/SELECTION-DUN-CABINET-POUR-LA-DEFINITION-DE-LA-STRATEGIE-NATIONALE-DINTELLIGENCE-ARTIFICIELLE.pdf</t>
  </si>
  <si>
    <t>Strategic Directions of Digital Economy</t>
  </si>
  <si>
    <t>http://ortb.bj/archives/index.php/info/item/4447-cotonou-accueille-les-4emes-rencontres-nationales-du-logiciel-libre</t>
  </si>
  <si>
    <t>BTN</t>
  </si>
  <si>
    <t>Bhutan</t>
  </si>
  <si>
    <t>http://www.bhutan.gov.bt/</t>
  </si>
  <si>
    <t>https://www.citizenservices.gov.bt/</t>
  </si>
  <si>
    <t>https://www.dit.gov.bt/</t>
  </si>
  <si>
    <t>Department of Information Technology and Telecom</t>
  </si>
  <si>
    <t>https://www.moic.gov.bt/en/policy-act-regulations/</t>
  </si>
  <si>
    <t>https://www.neyduetewa.gov.bt/?page_id=10</t>
  </si>
  <si>
    <t>Digital Bhutan</t>
  </si>
  <si>
    <t>https://www.moic.gov.bt/</t>
  </si>
  <si>
    <t>http://www.mof.gov.bt</t>
  </si>
  <si>
    <t>http://www.mof.gov.bt/index.php?deptid=17&amp;id=27</t>
  </si>
  <si>
    <t>http://www.myrbpems.bt</t>
  </si>
  <si>
    <t>PEMS</t>
  </si>
  <si>
    <t>Public Expenditure Management System</t>
  </si>
  <si>
    <t>http://www.mof.gov.bt/content/pageContent.php?id=25</t>
  </si>
  <si>
    <t>http://www.mof.gov.bt/publication/files/pub3un3519iz.pdf</t>
  </si>
  <si>
    <t>RAMIS</t>
  </si>
  <si>
    <t>Revenue Administration and Management Information System</t>
  </si>
  <si>
    <t>http://ramis.drc.gov.bt/appUserLogin.html</t>
  </si>
  <si>
    <t>http://www.mof.gov.bt/pit/</t>
  </si>
  <si>
    <t>http://www.bicma.gov.bt/ACT/English.pdf</t>
  </si>
  <si>
    <t>http://datatopics.worldbank.org/jobs/country/bhutan</t>
  </si>
  <si>
    <t>CSIS</t>
  </si>
  <si>
    <t>Civil service information system</t>
  </si>
  <si>
    <t>http://csis.rcsc.gov.bt/WebUI/Default.aspx</t>
  </si>
  <si>
    <t>https://epems.myrbpems.bt/</t>
  </si>
  <si>
    <t>e-GP system</t>
  </si>
  <si>
    <t>https://www.egp.gov.bt/</t>
  </si>
  <si>
    <t>https://www.mof.gov.bt/departments/department-of-national-budget/</t>
  </si>
  <si>
    <t>Ministry of Finance, Department of National Budget</t>
  </si>
  <si>
    <t>https://dit.gov.bt/</t>
  </si>
  <si>
    <t>https://dit.gov.bt/ict-policies</t>
  </si>
  <si>
    <t>https://dit.gov.bt/ict-guidelines-acts</t>
  </si>
  <si>
    <t>Government Data Center</t>
  </si>
  <si>
    <t>https://www.neyduetewa.gov.bt/</t>
  </si>
  <si>
    <t>https://egif.dit.gov.bt/</t>
  </si>
  <si>
    <t>eGIF</t>
  </si>
  <si>
    <t xml:space="preserve">BtCIRT - Bhutan Computer Incident Response Team </t>
  </si>
  <si>
    <t>https://www.btcirt.bt/</t>
  </si>
  <si>
    <t>Bhutan Information Communications and Media Act 2006</t>
  </si>
  <si>
    <t>https://www.moic.gov.bt/wp-content/uploads/2018/02/ICM-Act-2018.pdf</t>
  </si>
  <si>
    <t>Departmant of Information and Media</t>
  </si>
  <si>
    <t>https://www.doim.gov.bt/</t>
  </si>
  <si>
    <t>http://geo.gov.bt/</t>
  </si>
  <si>
    <t>Bhutan e-Government Master Plan</t>
  </si>
  <si>
    <t>https://www.moic.gov.bt/wp-content/uploads/2016/05/bips_update.pdf</t>
  </si>
  <si>
    <t>The Ministry of Information and Communications is also responsible for GovTech, according to the eGov masterplan. See: https://www.moic.gov.bt/wp-content/uploads/2016/05/bhutan_e_gov_master_plan_14953.pdf</t>
  </si>
  <si>
    <t>BOL</t>
  </si>
  <si>
    <t>Bolivia</t>
  </si>
  <si>
    <t>https://digital.gob.bo/</t>
  </si>
  <si>
    <t>https://www.gob.bo/</t>
  </si>
  <si>
    <t>https://agetic.gob.bo/#/</t>
  </si>
  <si>
    <t>Agencia de Gobierno Electronico y Tecnologias de Informacion y Comunicacion</t>
  </si>
  <si>
    <t>https://agetic.gob.bo/2-plan-de-implementacion-de-gobierno-electronico.pdf</t>
  </si>
  <si>
    <t>http://www.economiayfinanzas.gob.bo</t>
  </si>
  <si>
    <t>http://www.economiayfinanzas.gob.bo/index.php?opcion=com_indicadores&amp;ver=indicadores&amp;idc=585</t>
  </si>
  <si>
    <t>http://dgsgif.sigma.gob.bo</t>
  </si>
  <si>
    <t>Sistema Integrado de Gestión y Modernización Administrativa</t>
  </si>
  <si>
    <t>http://www.economiayfinanzas.gob.bo/index.php?id_portal=VTCP</t>
  </si>
  <si>
    <t>http://www.economiayfinanzas.gob.bo/index.php?opcion=com_contenido&amp;ver=contenido&amp;id=1620&amp;seccion=315&amp;categoria=458</t>
  </si>
  <si>
    <t>http://www.impuestos.gob.bo</t>
  </si>
  <si>
    <t>Oficina Virtual del Contribuyente</t>
  </si>
  <si>
    <t>http://ov.impuestos.gob.bo/Login.aspx</t>
  </si>
  <si>
    <t>http://www.aduana.gob.bo</t>
  </si>
  <si>
    <t>http://www.sidunea.aduana.gob.bo/</t>
  </si>
  <si>
    <t>https://www.bnamericas.com/en/news/bolivia-ramps-up-digital-signature-use</t>
  </si>
  <si>
    <t>https://www.pefa.org/node/501</t>
  </si>
  <si>
    <t xml:space="preserve">http://www.sigma.gob.bo/php/index.php </t>
  </si>
  <si>
    <t>SICOES (SISTEMA DE CONTRATACIONES ESTATALES - SICOES (It is not a eProcurement transactional system)</t>
  </si>
  <si>
    <t>http://www.sicoes.gob.bo</t>
  </si>
  <si>
    <t>https://www.sicoes.gob.bo/general/frames.php?direccion=../incumplimiento/pacno.php</t>
  </si>
  <si>
    <t>https://www.economiayfinanzas.gob.bo/normativa-basica-sistema-nacional-de-inversion-publica.html</t>
  </si>
  <si>
    <t>Ministerio de Economía y Finanzas Públicas / Viceministerio de Inversión Pública y Financiamiento Externo (VIPFE)</t>
  </si>
  <si>
    <t>P078901</t>
  </si>
  <si>
    <t>SISIN Web</t>
  </si>
  <si>
    <t>Sistema de Información Sobre Inversiones Web / Sistema Nacional de Inversión Pública</t>
  </si>
  <si>
    <t>https://sisin.vipfe.gob.bo/bsn/ktr1/login/login/index.php</t>
  </si>
  <si>
    <t>Next Cloud / Sovereign Cloud</t>
  </si>
  <si>
    <t>https://intranet.agetic.gob.bo/nube/login</t>
  </si>
  <si>
    <t>Interoperability Platform</t>
  </si>
  <si>
    <t>https://interoperabilidad.agetic.gob.bo/</t>
  </si>
  <si>
    <t>CSIRT-BO - CSIRT Bolivia + CGII - Computer Incident Management Center</t>
  </si>
  <si>
    <t>https://cgii.gob.bo/index.php/es</t>
  </si>
  <si>
    <t>https://agetic.gob.bo/#/participacion</t>
  </si>
  <si>
    <t>Citizen Law of Privacy and Data Protection (Draft) 2019</t>
  </si>
  <si>
    <t>http://www.diputados.bo/leyes/pl-n%C2%B0-1852019-2020</t>
  </si>
  <si>
    <t>https://www.rti-rating.org/wp-content/uploads/2018/09/Bolivia.RTI_.2005.informal-translation.pdf</t>
  </si>
  <si>
    <t>http://datos.gob.bo/</t>
  </si>
  <si>
    <t>BoliviaDigital 2025</t>
  </si>
  <si>
    <t>https://agetic.gob.bo/pdf/bolivia_digital.pdf</t>
  </si>
  <si>
    <t>AGETIC Digital Skills</t>
  </si>
  <si>
    <t>https://digital.gob.bo/curso-servicios-digitales/</t>
  </si>
  <si>
    <t>https://digital.gob.bo/tag/software-libre/</t>
  </si>
  <si>
    <t>The Agency for Electronic Government and Information Technology (AGETIC) is responsible for digital government and it seeks a whole of government approach. This was visible after translating the DG strategy document.</t>
  </si>
  <si>
    <t>BIH</t>
  </si>
  <si>
    <t>Bosnia and Herzegovina</t>
  </si>
  <si>
    <t>http://www.fbihvlada.gov.ba</t>
  </si>
  <si>
    <t>http://www.esrpska.com</t>
  </si>
  <si>
    <t>http://www.mkt.gov.ba/</t>
  </si>
  <si>
    <t>Ministry of Communications and Transport</t>
  </si>
  <si>
    <t>http://rju.parco.gov.ba/wp-content/uploads/2014/02/strategy-for-public-administration-reform.pdf</t>
  </si>
  <si>
    <t>http://www.fmf.gov.ba</t>
  </si>
  <si>
    <t>http://www.fmf.gov.ba/</t>
  </si>
  <si>
    <t>https://pefa.org/sites/default/files/assements/comments/BA-May14-PFMPR-Public.pdf</t>
  </si>
  <si>
    <t>http://www.vijeceministara.gov.ba/ministarstva/finansije_i_trezor/default.aspx?id=108&amp;langTag=en-US</t>
  </si>
  <si>
    <t>http://www.mft.gov.ba/bos/images/stories/ministarstvo/STRATEGIJA_PIFC_konacno_22012010_EN.pdf</t>
  </si>
  <si>
    <t>http://www.pufbih.ba</t>
  </si>
  <si>
    <t>ALICE</t>
  </si>
  <si>
    <t>A Logical Integrated Computerized Environment</t>
  </si>
  <si>
    <t>http://www.uino.gov.ba/en/IT_sektor/ALICE.html</t>
  </si>
  <si>
    <t>http://www.uino.gov.ba</t>
  </si>
  <si>
    <t>http://www.uino.gov.ba/en/IT_sektor/Asycuda.html</t>
  </si>
  <si>
    <t>http://www.ezkrs.net/</t>
  </si>
  <si>
    <t>https://www.ceicdata.com/en/indicator/bosnia-and-herzegovina/unemployment-rate</t>
  </si>
  <si>
    <t>HRM Information System</t>
  </si>
  <si>
    <t>https://www.adsfbih.gov.ba/</t>
  </si>
  <si>
    <t>https://www.pefa.org/node/1226</t>
  </si>
  <si>
    <t>Go-Procure</t>
  </si>
  <si>
    <t>https://www.ejn.gov.ba/</t>
  </si>
  <si>
    <t>https://www.ejn.gov.ba/Announcement/Search</t>
  </si>
  <si>
    <t>http://www.fmf.gov.ba/v2/</t>
  </si>
  <si>
    <t>PIMIS</t>
  </si>
  <si>
    <t>Public Investment Management Information System</t>
  </si>
  <si>
    <t>http://donormapping.ba/pdf/IMF_Report_on_Public_Investment_Management_Asssessment_May_2018.pdf</t>
  </si>
  <si>
    <t>BIH-CERT</t>
  </si>
  <si>
    <t>http://www.msb.gov.ba/dokumenti/strateski/default.aspx?id=6248&amp;langTag=bs-BA</t>
  </si>
  <si>
    <t xml:space="preserve">The Law on Protection of Personal Data ('Official Gazette of BIH', nos. 49/06, 76/11 and 89/11) ('DP Law') </t>
  </si>
  <si>
    <t>http://www.azlp.gov.ba/propisi/Default.aspx?id=5&amp;pageIndex=1&amp;langTag=en-US</t>
  </si>
  <si>
    <t>The National Data Protection Authority in BiH, Agencija za zaštitu ličnih podataka 
u Bosni i Hercegovini</t>
  </si>
  <si>
    <t>http://www.azlp.ba/Default.aspx?langTag=en-US&amp;template_id=147&amp;pageIndex=1</t>
  </si>
  <si>
    <t>https://www.rti-rating.org/wp-content/uploads/Bosnia-and-Herzegovina.pdf</t>
  </si>
  <si>
    <t>https://www.opengovpartnership.org/members/bosnia-and-herzegovina/</t>
  </si>
  <si>
    <t>BWA</t>
  </si>
  <si>
    <t>Botswana</t>
  </si>
  <si>
    <t>http://www.gov.bw</t>
  </si>
  <si>
    <t>https://www.gov.bw/ministries/ministry-transport-and-communications</t>
  </si>
  <si>
    <t>Ministry of Transport and Communications</t>
  </si>
  <si>
    <t>https://www.ellipsis.co.za/wp-content/uploads/2016/07/Botswana.pdf</t>
  </si>
  <si>
    <t>http://www.finance.gov.bw</t>
  </si>
  <si>
    <t>Ministry of Finance and Economic Development</t>
  </si>
  <si>
    <t>http://www.finance.gov.bw/index.php?option=com_content1&amp;parent_id=334&amp;id=336</t>
  </si>
  <si>
    <t>http://www.finance.gov.bw/index.php?Itemid=321&amp;option=com_content&amp;view=article&amp;id=210&amp;catid=17</t>
  </si>
  <si>
    <t>GABS</t>
  </si>
  <si>
    <t>Government Accounting and Budgeting System</t>
  </si>
  <si>
    <t>http://www.finance.gov.bw/index.php?option=com_content1&amp;parent_id=184&amp;pparent=187&amp;cat_id=304&amp;id=318</t>
  </si>
  <si>
    <t>http://www.elaws.gov.bw/default.php?UID=602</t>
  </si>
  <si>
    <t>http://www.burs.org.bw/</t>
  </si>
  <si>
    <t>TMS</t>
  </si>
  <si>
    <t>http://www.burs.org.bw/?option=com_content&amp;view=article&amp;id=48&amp;Itemid=161</t>
  </si>
  <si>
    <t>http://www.burs.org.bw</t>
  </si>
  <si>
    <t>http://www.burs.org.bw/index.php?option=com_content&amp;view=article&amp;id=95&amp;Itemid=243</t>
  </si>
  <si>
    <t>http://article.wn.com/view/2014/04/10/ELECTRONIC_COMMUNICATIONS_AND_TRANSACTIONS_BILL_PASSES_Gover/</t>
  </si>
  <si>
    <t>HCMS</t>
  </si>
  <si>
    <t>Oracle Human Capital Management System</t>
  </si>
  <si>
    <t>http://www.dcdmconsulting.com/?q=node/252</t>
  </si>
  <si>
    <t>GPPP</t>
  </si>
  <si>
    <t>Government Payroll, Passages and Pensions</t>
  </si>
  <si>
    <t>https://www.pefa.org/node/1446</t>
  </si>
  <si>
    <t>Public Procurement and Asset Disposal Board (PPADB)</t>
  </si>
  <si>
    <t>http://www.ppadb.co.bw</t>
  </si>
  <si>
    <t xml:space="preserve">http://ipms.ppadb.co.bw/login </t>
  </si>
  <si>
    <t>Ministry of Finance and Development Planning</t>
  </si>
  <si>
    <t>https://www.gov.bw/ministries/ministry-finance-and-economic-development</t>
  </si>
  <si>
    <t>P159841</t>
  </si>
  <si>
    <t>DPMS</t>
  </si>
  <si>
    <t>Development Project Management System</t>
  </si>
  <si>
    <t>https://www.dpsm.gov.bw/</t>
  </si>
  <si>
    <t>BW-CIRT - Botswana Computer Incident Response Team</t>
  </si>
  <si>
    <t>https://www.cirt.org.bw/</t>
  </si>
  <si>
    <t>civil + common</t>
  </si>
  <si>
    <t>Data Protection Act, 2018 (Draft)</t>
  </si>
  <si>
    <t>https://www.bocra.org.bw/sites/default/files/documents/DataProtectionAct.pdf</t>
  </si>
  <si>
    <t>The Office of Commissioner for Data Protection</t>
  </si>
  <si>
    <t xml:space="preserve">http://www.humanrightsinitiative.org/programs/ai/rti/international/laws_&amp;_papers.htm#12 </t>
  </si>
  <si>
    <t>https://botswana.opendataforafrica.org/</t>
  </si>
  <si>
    <t>https://www.gov.bw/sites/default/files/2020-03/ETSSP%20Final%20Document_3.pdf</t>
  </si>
  <si>
    <t>BRA</t>
  </si>
  <si>
    <t>Brazil</t>
  </si>
  <si>
    <t>http://www.brazil.gov.br</t>
  </si>
  <si>
    <t>http://www.servicos.gov.br</t>
  </si>
  <si>
    <t>https://www.gov.br/governodigital/pt-br</t>
  </si>
  <si>
    <t>Digital Governance Committee</t>
  </si>
  <si>
    <t>https://www.gov.br/governodigital/pt-br/EGD2020/</t>
  </si>
  <si>
    <t>https://www.gov.br/governodigital/pt-br/governanca-de-dados/governo-como-plataforma</t>
  </si>
  <si>
    <t>GovTech Brasil</t>
  </si>
  <si>
    <t>http://govtechbrasil.org.br/mission/?lang=en</t>
  </si>
  <si>
    <t>1,3,4,5</t>
  </si>
  <si>
    <t>https://brazillab.org.br/</t>
  </si>
  <si>
    <t>http://www.fazenda.gov.br</t>
  </si>
  <si>
    <t>Ministerio de Economía</t>
  </si>
  <si>
    <t>http://www.stn.fazenda.gov.br</t>
  </si>
  <si>
    <t>https://www.tesouro.fazenda.gov.br/pt/siafi</t>
  </si>
  <si>
    <t>SIAFI + SIOP</t>
  </si>
  <si>
    <t>Sistema Integrado de Administração Financeira do Governo Federal</t>
  </si>
  <si>
    <t>LDSW + OSS</t>
  </si>
  <si>
    <t>http://www.tesouro.fazenda.gov.br/</t>
  </si>
  <si>
    <t>http://www.tesouro.fazenda.gov.br/web/stn/sobre-o-tesouro-nacional</t>
  </si>
  <si>
    <t>http://www.receita.fazenda.gov.br</t>
  </si>
  <si>
    <t>SIEF</t>
  </si>
  <si>
    <t>Sistema Integrado de Informações Econômico Fiscais, Receitanet, and more</t>
  </si>
  <si>
    <t>https://www.serpro.gov.br/conteudo-solucoes/produtos/fazenda-publica</t>
  </si>
  <si>
    <t>SISCODI</t>
  </si>
  <si>
    <t>Foreign Trade Integrated System</t>
  </si>
  <si>
    <t>http://receita.economia.gov.br/interface/lista-de-servicos/aduana/siscodi/siscodi/</t>
  </si>
  <si>
    <t>http://www.receita.fazenda.gov.br/aplicacoes/atbhe/tus/default.aspx?/p/1/a/10</t>
  </si>
  <si>
    <t>http://www.iti.gov.br/certificacao-digital/beneficios</t>
  </si>
  <si>
    <t>SIAPE</t>
  </si>
  <si>
    <t>Integrated Human Resources Management System</t>
  </si>
  <si>
    <t>https://www.pefa.org/node/2511</t>
  </si>
  <si>
    <t>SIAFI</t>
  </si>
  <si>
    <t>Integrated System of Financial Administration of the Federal Government</t>
  </si>
  <si>
    <t>http://www.stn.fazenda.gov.br/siafi</t>
  </si>
  <si>
    <t>Portal de Compras</t>
  </si>
  <si>
    <t>http://www.comprasgovernamentais.gov.br</t>
  </si>
  <si>
    <t>Brazilian National Treasury Secretariat</t>
  </si>
  <si>
    <t>http://www.planejamento.gov.br/</t>
  </si>
  <si>
    <t>Ministry of Planning, Development and Management / Ministério de Planejamento, Desenvolvimento e Gestão (MPDG)</t>
  </si>
  <si>
    <t>P095802</t>
  </si>
  <si>
    <t>SIOP + SGPAC + SISPAC</t>
  </si>
  <si>
    <t>Integrated Information System for Planning and Budget (SIOP) + Database of centrally-funded projects (both PAC and non-PAC) (SGPAC) + Information System for PAC Monitoring (SISPAC)</t>
  </si>
  <si>
    <t>https://www.siop.planejamento.gov.br/modulo/login/index.html#/</t>
  </si>
  <si>
    <t>Central Data Governance Committee</t>
  </si>
  <si>
    <t>https://www.gov.br/governodigital/pt-br/governanca-de-dados/comite-central-de-governanca-de-dados</t>
  </si>
  <si>
    <t>https://www.gov.br/governodigital/pt-br/governanca-de-dados</t>
  </si>
  <si>
    <t>https://www.gov.br/governodigital/pt-br/governanca-de-dados/compartilhamento-de-dados</t>
  </si>
  <si>
    <t>SERPRO Multi Cloud</t>
  </si>
  <si>
    <t>https://www.serpro.gov.br/menu/noticias/noticias-2020/8-motivos-cloud-computing-para-orgaos-publicos</t>
  </si>
  <si>
    <t>Government Interoperability Bus</t>
  </si>
  <si>
    <t>https://www.gov.br/governodigital/pt-br/governanca-de-dados/padroes-de-interoperabilidade</t>
  </si>
  <si>
    <t>ePING</t>
  </si>
  <si>
    <t>http://eping.governoeletronico.gov.br/</t>
  </si>
  <si>
    <t>CERT.br - Brazilian National Computer Emergency Response Team + CTIR Gov - Center for Treatment and Response to Government Cyber ​​Incidents</t>
  </si>
  <si>
    <t>https://www.cert.br/</t>
  </si>
  <si>
    <t>https://www.gov.br/pt-br/participacao-social/</t>
  </si>
  <si>
    <t>https://falabr.cgu.gov.br/Login/Identificacao.aspx?idFormulario=1&amp;tipo=2&amp;ReturnUrl=%2fpublico%2fManifestacao%2fRegistrarManifestacao.aspx%3fidFormulario%3d1%26tipo%3d2%26origem%3didp%26modo%3d</t>
  </si>
  <si>
    <t>http://painelservicos.servicos.gov.br/</t>
  </si>
  <si>
    <t>Protection of Personal Data Bill</t>
  </si>
  <si>
    <t>http://www.planalto.gov.br/ccivil_03/_Ato2015-2018/2018/Lei/L13709.htm</t>
  </si>
  <si>
    <t>Autoridade Nacional de Proteção de Dados (ANPD)</t>
  </si>
  <si>
    <t>https://www.serpro.gov.br/lgpd/governo/quem-vai-regular-e-fiscalizar-lgpd</t>
  </si>
  <si>
    <t>https://www.rti-rating.org/wp-content/uploads/Brazil.pdf</t>
  </si>
  <si>
    <t>https://www.opengovpartnership.org/members/brazil/</t>
  </si>
  <si>
    <t>http://dados.gov.br</t>
  </si>
  <si>
    <t>1,3</t>
  </si>
  <si>
    <t>IoT Action Plan + Brazilian Strategy for Digital Transformation</t>
  </si>
  <si>
    <t>Digital Governance Strategy</t>
  </si>
  <si>
    <t>ENAP - Brazilian National School of Public Administration</t>
  </si>
  <si>
    <t>https://enap.gov.br/pt/servicos/adesao-institucional-a-escola-virtual-de-governo-ev-g</t>
  </si>
  <si>
    <t>ENAP - Brazilian National School of Public Administration &amp; BrazilLab</t>
  </si>
  <si>
    <t>https://enap.gov.br/pt/servicos</t>
  </si>
  <si>
    <t>http://www.softwarelivre.gov.br/documentos-oficiais</t>
  </si>
  <si>
    <t>BRN</t>
  </si>
  <si>
    <t>Brunei Darussalam</t>
  </si>
  <si>
    <t>http://www.gov.bn</t>
  </si>
  <si>
    <t>http://www.brunei.gov.bn</t>
  </si>
  <si>
    <t>http://www.pmo.gov.bn/</t>
  </si>
  <si>
    <t>http://www.digitalstrategy.gov.bn/Themed/index.aspx</t>
  </si>
  <si>
    <t>http://www.mof.gov.bn</t>
  </si>
  <si>
    <t>http://www.mof.gov.bn/index.php/departments/treasury</t>
  </si>
  <si>
    <t>TAFIS</t>
  </si>
  <si>
    <t>Treasury Accounting and Financial Information System</t>
  </si>
  <si>
    <t>http://www.mof.gov.bn/index.php/treasury-background</t>
  </si>
  <si>
    <t>http://www.mof.gov.bn/attachments/article/93/pembayaran%20notes%20-%20mei%202009v1.pdf</t>
  </si>
  <si>
    <t>http://www.mof.gov.bn/index.php/divisions/revenue</t>
  </si>
  <si>
    <t>STARS</t>
  </si>
  <si>
    <t>System of Tax Administration and Revenue Services.</t>
  </si>
  <si>
    <t xml:space="preserve">http://www.stars.gov.bn </t>
  </si>
  <si>
    <t>https://bdnsw.mofe.gov.bn/Pages/CustomsImportDuty.aspx</t>
  </si>
  <si>
    <t>E- Customs + NSW</t>
  </si>
  <si>
    <t>Electronic Customs Portal + National Single Window</t>
  </si>
  <si>
    <t>https://ecustoms.mof.gov.bn/SignIn.aspx</t>
  </si>
  <si>
    <t>https://www.stars.gov.bn/eServices/Public/Login.aspx</t>
  </si>
  <si>
    <t>https://ocbs.mofe.gov.bn/login</t>
  </si>
  <si>
    <t>https://www.docusign.com/how-it-works/legality/global/brunei</t>
  </si>
  <si>
    <t>GEMS</t>
  </si>
  <si>
    <t>Government Empployee Management System</t>
  </si>
  <si>
    <t>https://www.gems.gov.bn/psp/paprod/EXTERNAL_SELFSERVICE/ENTP/?cmd=login&amp;languageCd=ENG&amp;</t>
  </si>
  <si>
    <t>https://www.mofe.gov.bn/SitePages/TAFIS-Treasury.aspx</t>
  </si>
  <si>
    <t>E-Government National Centre</t>
  </si>
  <si>
    <t>http://www.egnc.gov.bn/SitePages/Tender.aspx</t>
  </si>
  <si>
    <t>http://www.egnc.gov.bn/Lists/Tenders/AllItems.aspx</t>
  </si>
  <si>
    <t>https://www.mofe.gov.bn/divisions/about-us-investment.aspx</t>
  </si>
  <si>
    <t>OGPC One Government Private Cloud</t>
  </si>
  <si>
    <t>http://www.egnc.gov.bn/SitePages/OGPC.aspx</t>
  </si>
  <si>
    <t>BruCERT - Brunei Computer Emergency Response Team  + National Cybersecurity Centre</t>
  </si>
  <si>
    <t>https://www.brucert.org.bn/</t>
  </si>
  <si>
    <t>common + religious</t>
  </si>
  <si>
    <t>Digital Government Strategy</t>
  </si>
  <si>
    <t>Digital Literacy Certification Program</t>
  </si>
  <si>
    <t>http://www.egnc.gov.bn/Shared%20Documents/Digital%20Literacy%20Certification%20Programme/EGNC%20BOOKLET%206-4-13(LQ2).pdf</t>
  </si>
  <si>
    <t>BGR</t>
  </si>
  <si>
    <t>Bulgaria</t>
  </si>
  <si>
    <t>http://www.government.bg</t>
  </si>
  <si>
    <t>http://www.egov.bg</t>
  </si>
  <si>
    <t>https://e-gov.bg/wps/portal/</t>
  </si>
  <si>
    <t>State e-Government Agency</t>
  </si>
  <si>
    <t>https://www.mtitc.government.bg/archive/page.php?category=462&amp;id=7179</t>
  </si>
  <si>
    <t>http://www.minfin.bg</t>
  </si>
  <si>
    <t>Ministry of Finance of the Republic of Bulgaria</t>
  </si>
  <si>
    <t>http://www.minfin.bg/bg/page/4</t>
  </si>
  <si>
    <t>http://www.minfin.bg/en/documents/?cat=1&amp;vid=-1&amp;dq=FMIS</t>
  </si>
  <si>
    <t>http://www.minfin.bg/en/page/58</t>
  </si>
  <si>
    <t>http://www.minfin.bg/en/page/26</t>
  </si>
  <si>
    <t>http://www.nap.bg</t>
  </si>
  <si>
    <t>RMS</t>
  </si>
  <si>
    <t>Revenue Management System</t>
  </si>
  <si>
    <t>http://documents.worldbank.org/curated/en/2009/12/11691797/bulgaria-revenue-administration-reform-project</t>
  </si>
  <si>
    <t>http://www.customs.bg</t>
  </si>
  <si>
    <t>DG TAXUD</t>
  </si>
  <si>
    <t>Customs Agency and the Directorate-General for Taxation and Customs Union (DG TAXUD)</t>
  </si>
  <si>
    <t>https://ep.customs.bg/eportal/?lang=en</t>
  </si>
  <si>
    <t>https://inetdec.nra.bg/index.html</t>
  </si>
  <si>
    <t>https://pay.egov.bg/main/en/</t>
  </si>
  <si>
    <t>http://www.mvr.bg/en/CSCA/default.htm</t>
  </si>
  <si>
    <t>HeRMeS</t>
  </si>
  <si>
    <t>Integrated information system for human resources management</t>
  </si>
  <si>
    <t>http://www.technologica.com/en/projects</t>
  </si>
  <si>
    <t>http://www.aop.bg</t>
  </si>
  <si>
    <t>https://www.minfin.bg/</t>
  </si>
  <si>
    <t>EU</t>
  </si>
  <si>
    <t>http://regixaisweb.egov.bg/regixinfo</t>
  </si>
  <si>
    <t>SEGA State eGovernment Agency</t>
  </si>
  <si>
    <t>https://e-gov.bg/wps/portal/agency-en/digital-government-infrastructure/unified-communications-network</t>
  </si>
  <si>
    <t>Architectural Council</t>
  </si>
  <si>
    <t>https://e-gov.bg/wps/portal/agency/strategies-policies/architectural-council</t>
  </si>
  <si>
    <t>BNIF - Bulgarian National Interoperability Framework</t>
  </si>
  <si>
    <t>https://e-gov.bg/wps/portal/agency-en/strategy-policy/interoperability</t>
  </si>
  <si>
    <t>CERT Bulgaria Computer Emergency Response Team</t>
  </si>
  <si>
    <t>https://www.govcert.bg/</t>
  </si>
  <si>
    <t xml:space="preserve">EU Data Protection Directive 95/46/EC with the Personal Data Protection Act </t>
  </si>
  <si>
    <t>https://www.cpdp.bg/en/?p=element&amp;aid=373</t>
  </si>
  <si>
    <t xml:space="preserve">Commission for Personal Data Protection </t>
  </si>
  <si>
    <t>https://www.cpdp.bg/</t>
  </si>
  <si>
    <t>https://www.rti-rating.org/wp-content/uploads/Bulgaria.pdf</t>
  </si>
  <si>
    <t>https://www.opengovpartnership.org/members/bulgaria/</t>
  </si>
  <si>
    <t>https://data.egov.bg/</t>
  </si>
  <si>
    <t>Bulgaria's National AI Strategy</t>
  </si>
  <si>
    <t>https://ec.europa.eu/knowledge4policy/ai-watch/bulgaria-ai-strategy-report</t>
  </si>
  <si>
    <t>Digital Transformation of Bulgaria</t>
  </si>
  <si>
    <t>https://www.mtitc.government.bg/sites/default/files/digital_transformation_of_bulgaria_for_the_period_2020-2030_f.pdf</t>
  </si>
  <si>
    <t>Digital National Coalition Digitial Skills and Jobs Initiative</t>
  </si>
  <si>
    <t>https://www.digitalalliance.bg/</t>
  </si>
  <si>
    <t>https://www.parliament.bg/bg/bills/ID/15646</t>
  </si>
  <si>
    <t>A 2016 created State eGov Agency (SEGA) is responsible for developing eGov and the translated strategy emphasizes a unified approach. See; https://www.mtitc.government.bg/upload/docs/2014-03/1_StrategiaRazvitieEU_RBulgaria_2014_2020.pdf</t>
  </si>
  <si>
    <t>BFA</t>
  </si>
  <si>
    <t>Burkina Faso</t>
  </si>
  <si>
    <t>http://www.gouvernement.gov.bf</t>
  </si>
  <si>
    <t>https://www.servicepublic.gov.bf/</t>
  </si>
  <si>
    <t>http://www.dgtic.gov.bf/?page_id=122</t>
  </si>
  <si>
    <t>General Directorate of Information and Communication Technologies (DGTIC), Ministry of Development of the Digital Economy and Posts</t>
  </si>
  <si>
    <t>http://www.dgtic.gov.bf/wp-content/uploads/2020/03/Strat%C3%A9gie_Nationale_de_D%C3%A9veloppment_de_Economie_Num%C3%A9rique_2018-2020.pdf</t>
  </si>
  <si>
    <t>http://www.finances.gov.bf</t>
  </si>
  <si>
    <t>Ministère de l'économie et des finances</t>
  </si>
  <si>
    <t>http://www.dgb.gov.bf/documents.php</t>
  </si>
  <si>
    <t>http://www.tresor.gov.bf/index.php/procedures-et-demarches/epe</t>
  </si>
  <si>
    <t>CID</t>
  </si>
  <si>
    <t>Circuit Informatisé de la Dépense / Integrated Expenditure System</t>
  </si>
  <si>
    <t>COTS &gt; Oracle</t>
  </si>
  <si>
    <t>http://www.tresor.gov.bf/index.php</t>
  </si>
  <si>
    <t>http://www.tresor.bf/spip.php?page=articleS&amp;id_article=75</t>
  </si>
  <si>
    <t>72...312</t>
  </si>
  <si>
    <t>SINTAX</t>
  </si>
  <si>
    <t>http://www.dgi.gov.bf/dgi/page2_3b.php</t>
  </si>
  <si>
    <t>http://www.douanes.bf</t>
  </si>
  <si>
    <t>http://www.douanes.bf/index.php/en/dedouanement-informatise/le-sydonia</t>
  </si>
  <si>
    <t>http://www.arce.bf/spip.php?article169</t>
  </si>
  <si>
    <t>SIGASPE</t>
  </si>
  <si>
    <t>The Integrated Administrator and Staff Employee of the State System</t>
  </si>
  <si>
    <t>http://www.aib.bf/m-201-la-decongestion-des-actes-de-gestion-pour-un-traitement-des-dossiers-avec-celerite.html</t>
  </si>
  <si>
    <t>SIMP</t>
  </si>
  <si>
    <t xml:space="preserve">http://www.dgmp.gov.bf </t>
  </si>
  <si>
    <t xml:space="preserve">http://www.dcmp.bf/SiteDcmp/statistiques-marches-publics/statistiques-des-marches.jsp </t>
  </si>
  <si>
    <t>Ministry of Economy and Finance</t>
  </si>
  <si>
    <t>http://www.dgb.gov.bf/index.php?option=com_content&amp;view=article&amp;id=102&amp;catid=2&amp;Itemid=101</t>
  </si>
  <si>
    <t>General Directorate of Budget / Direction Générale du Budget</t>
  </si>
  <si>
    <t>https://www.anptic.gov.bf/actualites/details?tx_news_pi1%5Baction%5D=detail&amp;tx_news_pi1%5Bcontroller%5D=News&amp;tx_news_pi1%5Bnews%5D=81&amp;cHash=911c411fb6be192f280659f1bf47368a</t>
  </si>
  <si>
    <t>Burkina Faso Computer Incident Response Team</t>
  </si>
  <si>
    <t>https://www.cirt.bf/index.php/top-cybersecurity-expert-speaks-in-bend/</t>
  </si>
  <si>
    <t>Loi n° 010-2004/AN Portant Protection des Données à
Caractère Personnel (in French)</t>
  </si>
  <si>
    <t>https://www.afapdp.org/wp-content/uploads/2012/01/Burkina-Faso-Loi-portant-protection-des-donn%c3%a9es-%c3%a0-caract%c3%a8re-personnel-20042.pdf</t>
  </si>
  <si>
    <t>Commission for Informatics and Liberties</t>
  </si>
  <si>
    <t>http://www.cil.bf/</t>
  </si>
  <si>
    <t>https://www.rti-rating.org/wp-content/uploads/Burkina-Faso.pdf</t>
  </si>
  <si>
    <t>https://www.opengovpartnership.org/members/burkina-faso/</t>
  </si>
  <si>
    <t>http://data.gov.bf/</t>
  </si>
  <si>
    <t>National Strategy on Digital Economy</t>
  </si>
  <si>
    <t>National Agency for the Promotion of ICT</t>
  </si>
  <si>
    <t>https://www.anptic.gov.bf/</t>
  </si>
  <si>
    <t>Institutional Development and Innovation Dept</t>
  </si>
  <si>
    <t>https://www.fonction-publique.gov.bf/ministere/structures-centrales/details?tx_news_pi1%5Baction%5D=detail&amp;tx_news_pi1%5Bcontroller%5D=News&amp;tx_news_pi1%5Bnews%5D=90&amp;cHash=044b8984102c21b61787d057a100eaa1</t>
  </si>
  <si>
    <t>BDI</t>
  </si>
  <si>
    <t>Burundi</t>
  </si>
  <si>
    <t>http://www.burundi.gov.bi/</t>
  </si>
  <si>
    <t>http://dsia-test.com/setic/</t>
  </si>
  <si>
    <t>SETIC</t>
  </si>
  <si>
    <t>https://mintic.gov.bi/wp-content/uploads/2019/02/PNDTIC-BURUNDI_2010-14Mars_20111-1-A-1.pdf</t>
  </si>
  <si>
    <t>http://www.finances.gov.bi</t>
  </si>
  <si>
    <t>Ministère des Finances et de la Planification du Développement Economique</t>
  </si>
  <si>
    <t>http://www.finances.gov.bi/index.php?option=com_content&amp;view=category&amp;layout=blog&amp;id=82&amp;Itemid=134</t>
  </si>
  <si>
    <t>http://www.page.bi/spip.php?article35</t>
  </si>
  <si>
    <t>SIGEFI</t>
  </si>
  <si>
    <t>Système Intégré de Gestion des Finances / Integrated Public Financial Management System</t>
  </si>
  <si>
    <t>LDSW &gt; MS SQL</t>
  </si>
  <si>
    <t>http://www.finances.gov.bi/</t>
  </si>
  <si>
    <t>http://www-wds.worldbank.org/external/default/WDSContentServer/WDSP/IB/2012/10/01/000350881_20121001113803/Rendered/PDF/723340CAS0P1280Official0Use0Only090.pdf</t>
  </si>
  <si>
    <t>http://www.obr.bi</t>
  </si>
  <si>
    <t>http://www.obr.bi/index.php/publications/actualites/202-formation-des-contribuables-sur-la-procedure-de-declaration-de-la-tva-par-sigtas</t>
  </si>
  <si>
    <t>http://41.79.226.26/asycudaworld/</t>
  </si>
  <si>
    <t>http://documents.worldbank.org/curated/en/143011468230116226/pdf/ACS53930REVISE0ISH0VERSION012032013.pdf</t>
  </si>
  <si>
    <t>LDSW &gt; OS</t>
  </si>
  <si>
    <t>http://www.ministerefptss.gov.bi/?q=pnra</t>
  </si>
  <si>
    <t>http://documents.worldbank.org/curated/en/2011/11/15495967/burundi-fifth-economic-reform-support-grant-program</t>
  </si>
  <si>
    <t>http://www.burundi.gov.bi/spip.php?rubrique7</t>
  </si>
  <si>
    <t>http://www.burundi.gov.bi/IMG/pdf/lc_21_f.pdf</t>
  </si>
  <si>
    <t>Ministry of Finance, Budget and Privatization</t>
  </si>
  <si>
    <t>P117507</t>
  </si>
  <si>
    <t>Telecommunications Regulation and Control Agency (ARCT)</t>
  </si>
  <si>
    <t>http://arct.gov.bi/</t>
  </si>
  <si>
    <t>https://burundi.opendataforafrica.org/</t>
  </si>
  <si>
    <t>National School of Administration</t>
  </si>
  <si>
    <t>http://www.ena.bi/ena/public/home/index/index.html</t>
  </si>
  <si>
    <t>KHM</t>
  </si>
  <si>
    <t>Cambodia</t>
  </si>
  <si>
    <t>http://www.information.gov.kh</t>
  </si>
  <si>
    <t>http://www.owso.gov.kh/en</t>
  </si>
  <si>
    <t>http://ict.mptc.gov.kh/</t>
  </si>
  <si>
    <t>National ICT Development Authority (NiDA)</t>
  </si>
  <si>
    <t>https://mptc.gov.kh/en/documents/policies/ict-development-policy-2020/</t>
  </si>
  <si>
    <t>Digital Cambodia</t>
  </si>
  <si>
    <t>https://www.digitalcambodia.com.kh/</t>
  </si>
  <si>
    <t>http://www.mef.gov.kh</t>
  </si>
  <si>
    <t>Ministry of Economy and Finance of Cambodia</t>
  </si>
  <si>
    <t>http://www.mef.gov.kh/tofe.html</t>
  </si>
  <si>
    <t>http://fmis.mef.gov.kh/en/en-fmis-project/background</t>
  </si>
  <si>
    <t>People Soft, Oracle</t>
  </si>
  <si>
    <t>http://www.treasury.gov.kh/</t>
  </si>
  <si>
    <t>http://www-wds.worldbank.org/external/default/WDSContentServer/WDSP/IB/2012/06/15/000356161_20120615033527/Rendered/PDF/699640WP0P1206070023B0PFM0Web0Final.pdf</t>
  </si>
  <si>
    <t>http://www.tax.gov.kh</t>
  </si>
  <si>
    <t>http://www.tax.gov.kh/en/index.php</t>
  </si>
  <si>
    <t>http://www.customs.gov.kh</t>
  </si>
  <si>
    <t>https://www.pipay.com/</t>
  </si>
  <si>
    <t>http://www.nea.gov.kh/</t>
  </si>
  <si>
    <t>http://fmis.mef.gov.kh/contents/uploads/2014/05/FMIS-Newsletter-001-English.pdf</t>
  </si>
  <si>
    <t>http://www.mef.gov.kh/old/procurement/bid-advertisement.php</t>
  </si>
  <si>
    <t>http://www.pfm.gov.kh/</t>
  </si>
  <si>
    <t>EAP</t>
  </si>
  <si>
    <t>ICT Tech Center</t>
  </si>
  <si>
    <t>CamCERT - Cambodia Computer Emergency Response Team</t>
  </si>
  <si>
    <t>https://www.camcert.gov.kh/en/</t>
  </si>
  <si>
    <t>http://www.owso.gov.kh/en/comment/</t>
  </si>
  <si>
    <t>http://www.opendevelopmentcambodia.net</t>
  </si>
  <si>
    <t>https://cambodiamirror.wordpress.com/2009/07/07/computer-companies-can-sell-5000-to-6000-computers-in-cambodia-per-month-monday-6-7-2009/</t>
  </si>
  <si>
    <t xml:space="preserve">Both existing and updated links for strategy are broken. </t>
  </si>
  <si>
    <t>CMR</t>
  </si>
  <si>
    <t>Cameroon</t>
  </si>
  <si>
    <t>http://www.spm.gov.cm</t>
  </si>
  <si>
    <t>https://www.minpostel.gov.cm/</t>
  </si>
  <si>
    <t>Ministry of Posts and Telecommunications</t>
  </si>
  <si>
    <t>https://www.minpostel.gov.cm/index.php/fr/les-grands-chantiers/138-plan-strategique-cameroun-numerique-2020</t>
  </si>
  <si>
    <t>http://www.minfi.gov.cm/index.php/en/ministry</t>
  </si>
  <si>
    <t>http://www.minfi.gov.cm/index.php/en/documents</t>
  </si>
  <si>
    <t>http://www.minfi.gov.cm/index.php/en/entreprises</t>
  </si>
  <si>
    <t>http://www.dgtcfm.cm/</t>
  </si>
  <si>
    <t>http://www.dgtcfm.cm/index.php/fr/mutuelle-des-personnels-du-tresor-cameroun/2-uncategorised/394-conference-annuelle-2012-sous-theme-le-compte-unique-du-tresor-enjeux-et-perspectives.html</t>
  </si>
  <si>
    <t>https://www.cameroon-tribune.cm/index.php?option=com_content&amp;view=article&amp;id=81636:le-tresor-public-fait-ses-comptes&amp;catid=4:societe&amp;Itemid=3</t>
  </si>
  <si>
    <t>http://www.impots.cm</t>
  </si>
  <si>
    <t>Web services</t>
  </si>
  <si>
    <t>Online services and forms</t>
  </si>
  <si>
    <t>http://teledeclaration-dgi.cm/modules/Common/Account/Login.aspx?s=t</t>
  </si>
  <si>
    <t>http://www.douanescustoms-cm.net</t>
  </si>
  <si>
    <t>http://teledeclaration-dgi.cm/modules/Common/Account/Login.aspx</t>
  </si>
  <si>
    <t>http://egov.cm/index.php/nationale/8-pages-accueil/331-la-gestion-et-lexploitation-du-centre-pki-officiellement-confiees-a-lantic</t>
  </si>
  <si>
    <t>http://documents.banquemondiale.org/curated/fr/501141543353309471/text/124725-REVISED-Cameroon-public-expenditure-review-2018-FINAL.txt</t>
  </si>
  <si>
    <t>SIGIPES II</t>
  </si>
  <si>
    <t>Personnel Management System</t>
  </si>
  <si>
    <t xml:space="preserve">http://www-wds.worldbank.org/external/default/WDSContentServer/WDSP/IB/2008/09/04/000334955_20080904030253/Rendered/PDF/433690PAD0P0841LY10IDA1R20081019311.pdf </t>
  </si>
  <si>
    <t>SIGIPES II &gt; ANTILOPE</t>
  </si>
  <si>
    <t>Payroll Management System</t>
  </si>
  <si>
    <t>ARMP Website</t>
  </si>
  <si>
    <t>http://www.armp.cm</t>
  </si>
  <si>
    <t xml:space="preserve">http://www.armp.cm/Marches_signes.php#tzM3 </t>
  </si>
  <si>
    <t>Autonomous Sinking Fund of Cameroon</t>
  </si>
  <si>
    <t>https://www.dgb.cm/ladgb/</t>
  </si>
  <si>
    <t>Blend</t>
  </si>
  <si>
    <t>CIRT - Computer Incident Response Team</t>
  </si>
  <si>
    <t>https://www.antic.cm/index.php/en/mssions/computer-security-audit.html</t>
  </si>
  <si>
    <t>https://cameroon.opendataforafrica.org/</t>
  </si>
  <si>
    <t>Digital Cameroon 2020</t>
  </si>
  <si>
    <t>CAN</t>
  </si>
  <si>
    <t>Canada</t>
  </si>
  <si>
    <t>http://www.canada.ca</t>
  </si>
  <si>
    <t>http://www.servicecanada.gc.ca/eng/online/mysca.shtml</t>
  </si>
  <si>
    <t>https://www.canada.ca/en/treasury-board-secretariat.html</t>
  </si>
  <si>
    <t>Treasury Board of Canada</t>
  </si>
  <si>
    <t>https://www.canada.ca/en/government/system/digital-government/digital-operations-strategic-plan-2018-2022.html</t>
  </si>
  <si>
    <t>https://www.canada.ca/en/treasury-board-secretariat/services/reporting-government-spending/whole-government-framework.html</t>
  </si>
  <si>
    <t>Digital Government Canada</t>
  </si>
  <si>
    <t>https://www.canada.ca/en/government/system/digital-government.html</t>
  </si>
  <si>
    <t>2,3,4,5,6</t>
  </si>
  <si>
    <t>http://www.fin.gc.ca</t>
  </si>
  <si>
    <t>http://www.fin.gc.ca/access/budinfo-eng.asp</t>
  </si>
  <si>
    <t>https://www.tbs-sct.gc.ca/fm-gf/reports-rapports/fnsc-csgfpr-eng.asp</t>
  </si>
  <si>
    <t>GFMIS</t>
  </si>
  <si>
    <t>Government Financial Management Information System</t>
  </si>
  <si>
    <t>http://www.tbs-sct.gc.ca/tbs-sct/index-eng.asp</t>
  </si>
  <si>
    <t>http://laws-lois.justice.gc.ca/eng/acts/F-11/page-13.html#h-12</t>
  </si>
  <si>
    <t>http://www.cra-arc.gc.ca</t>
  </si>
  <si>
    <t>Gov of Canada Portal</t>
  </si>
  <si>
    <t>http://www.cra-arc.gc.ca/esrvc-srvce/tx/psssrvcs/menu-eng.html</t>
  </si>
  <si>
    <t>http://www.cbsa-asfc.gc.ca</t>
  </si>
  <si>
    <t>ACROSS</t>
  </si>
  <si>
    <t>Accelerated Commercial Release Operations Support System</t>
  </si>
  <si>
    <t>http://www.cbsa-asfc.gc.ca/eservices/ogd-amg/across-eng.html</t>
  </si>
  <si>
    <t>http://www.cra-arc.gc.ca/esrvc-srvce/tx/prprrs/menu-eng.html</t>
  </si>
  <si>
    <t>http://www.canada.ca/en/index.html</t>
  </si>
  <si>
    <t>http://www.cra-arc.gc.ca/esrvc-srvce/pki-icp/menu-eng.html</t>
  </si>
  <si>
    <t>GC HRMS</t>
  </si>
  <si>
    <t>Government of Canada Human Resources Management System</t>
  </si>
  <si>
    <t xml:space="preserve">http://www.psc-cfp.gc.ca/abt-aps/inta-veri/2010/ahrsp-vpsrh/index-eng.htm </t>
  </si>
  <si>
    <t>Phoenix</t>
  </si>
  <si>
    <t xml:space="preserve">http://www.tpsgc-pwgsc.gc.ca/remuneration-compensation/projets-projects/tpai-itap/index-eng.html </t>
  </si>
  <si>
    <t>Buy &amp; Sell</t>
  </si>
  <si>
    <t>https://buyandsell.gc.ca</t>
  </si>
  <si>
    <t xml:space="preserve">https://buyandsell.gc.ca/procurement-data/contract-history </t>
  </si>
  <si>
    <t>Canadian Ministry of Finance</t>
  </si>
  <si>
    <t>https://www.tpsgc-pwgsc.gc.ca/comm/index-fra.html</t>
  </si>
  <si>
    <t>Public Services and Procurement Canada</t>
  </si>
  <si>
    <t>SNGP</t>
  </si>
  <si>
    <t>National Project Management System / Système National de Gestion de Projet (SNGP)</t>
  </si>
  <si>
    <t>https://www.tpsgc-pwgsc.gc.ca/biens-property/sngp-npms/index-fra.html</t>
  </si>
  <si>
    <t>Information Commissioner of Canada + Canadian Data Governance Standardization Collaborative</t>
  </si>
  <si>
    <t>https://www.oic-ci.gc.ca/en</t>
  </si>
  <si>
    <t>https://www.statcan.gc.ca/eng/about/policy</t>
  </si>
  <si>
    <t>https://www.statcan.gc.ca/eng/about/frp/frp</t>
  </si>
  <si>
    <t>Cloud Services</t>
  </si>
  <si>
    <t>https://www.canada.ca/en/government/system/digital-government/modern-emerging-technologies/cloud-services.html</t>
  </si>
  <si>
    <t>Data Stewardship</t>
  </si>
  <si>
    <t>https://www.statcan.gc.ca/eng/about/datastrategy#a7</t>
  </si>
  <si>
    <t>https://www.canada.ca/en/government/system/digital-government/digital-operations-strategic-plan-2018-2022.html#ToC10_4</t>
  </si>
  <si>
    <t>Canadian Centre for Cyber Security</t>
  </si>
  <si>
    <t>https://cyber.gc.ca/en/about-cyber-centre</t>
  </si>
  <si>
    <t>https://open.canada.ca/en</t>
  </si>
  <si>
    <t>Personal Information Protection and Electronic Documents Act</t>
  </si>
  <si>
    <t xml:space="preserve">http://laws-lois.justice.gc.ca/eng/acts/p-8.6/ </t>
  </si>
  <si>
    <t>Office of Privacy Commissioner of Canada</t>
  </si>
  <si>
    <t xml:space="preserve">https://www.priv.gc.ca </t>
  </si>
  <si>
    <t>https://www.rti-rating.org/wp-content/uploads/2018/09/Canada.FOI_.Aug2018.pdf</t>
  </si>
  <si>
    <t>https://www.opengovpartnership.org/members/canada/</t>
  </si>
  <si>
    <t>https://open.canada.ca/en/open-data</t>
  </si>
  <si>
    <t>Pan-Canadian AI Strategy</t>
  </si>
  <si>
    <t>https://www.cifar.ca/ai/pan-canadian-artificial-intelligence-strategy</t>
  </si>
  <si>
    <t>Government of Canada Digital Standards</t>
  </si>
  <si>
    <t>https://www.canada.ca/en/government/system/digital-government/government-canada-digital-standards.html</t>
  </si>
  <si>
    <t>CSPS Digital Academy</t>
  </si>
  <si>
    <t>https://www.csps-efpc.gc.ca/digital-academy/index-eng.aspx</t>
  </si>
  <si>
    <t xml:space="preserve">Impact and Innovation Unit - Ministry of Digital Government </t>
  </si>
  <si>
    <t xml:space="preserve"> https://www.canada.ca/en/innovation-hub.html</t>
  </si>
  <si>
    <t>https://open.canada.ca/en/blog/open-source-software-and-open-standards-government-canada</t>
  </si>
  <si>
    <t>CPV</t>
  </si>
  <si>
    <t>Cabo Verde</t>
  </si>
  <si>
    <t>http://www.governo.cv</t>
  </si>
  <si>
    <t>https://portoncv.gov.cv</t>
  </si>
  <si>
    <t>http://www.nosi.cv/</t>
  </si>
  <si>
    <t>Operational Unit for the Information Society  (under Ministry of Finance)</t>
  </si>
  <si>
    <t>https://estrategiadigital.gov.cv/index.php/pt/</t>
  </si>
  <si>
    <t>https://www.mf.gov.cv/</t>
  </si>
  <si>
    <t>Ministério das Finanças e do Planeamento</t>
  </si>
  <si>
    <t>https://www.mf.gov.cv/web/mf/divulgacao-de-relatorios</t>
  </si>
  <si>
    <t>http://www.nosi.cv/index.php/solucoes/financas</t>
  </si>
  <si>
    <t>SIGOF</t>
  </si>
  <si>
    <t>Sistema Integrado de Gestão Orçamental e Financeira</t>
  </si>
  <si>
    <t>https://www.mf.gov.cv/web/mf/pesquisa?q=treasury#footer</t>
  </si>
  <si>
    <t>https://www.mf.gov.cv/web/dgt/documentac%C3%A3o</t>
  </si>
  <si>
    <t>http://www.dgci.gov.cv</t>
  </si>
  <si>
    <t>http://www.dgci.gov.cv/index.php/a-dgci/organizacao/servicos-centrais</t>
  </si>
  <si>
    <t>http://www.alfandegas.cv</t>
  </si>
  <si>
    <t>https://portoncv.gov.cv/portonprd/portoncv?p=C8A8A6B0A5C4BDB9C7AEABC4C4</t>
  </si>
  <si>
    <t>https://portoncv.gov.cv/portonprd/portoncv?p=AACEC7BDB7C4BCBAADABA0BCBEACBEB2C4C4</t>
  </si>
  <si>
    <t>http://www.anac.cv/index.php?option=com_content&amp;view=article&amp;id=150%3Aanac-promove-formacao-em-certificacao-digital&amp;catid=37%3Aeventos&amp;Itemid=64&amp;lang=pt</t>
  </si>
  <si>
    <t>Integrated System of Budget and Financial Management</t>
  </si>
  <si>
    <t xml:space="preserve">http://www.nosi.cv/index.php/pt/solucoes-v15-121/sigof </t>
  </si>
  <si>
    <t>National Procurement Portal</t>
  </si>
  <si>
    <t>http://www.arap.cv</t>
  </si>
  <si>
    <t>http://www.arap.cv/index.php/estatisticas/compras-publicas</t>
  </si>
  <si>
    <t>https://www.mf.gov.cv/dnp</t>
  </si>
  <si>
    <t>Ministry of Finance, National Planning Directorate</t>
  </si>
  <si>
    <t>P127648</t>
  </si>
  <si>
    <t>NOSI Cloud</t>
  </si>
  <si>
    <t>https://www.nosi.cv/index.php/en/services/data-center</t>
  </si>
  <si>
    <t>National Center on Cybersecurity - Núcleo Nacional de Cibersegurança</t>
  </si>
  <si>
    <t>https://nosi.cv/index.php/pt/noticias/item/795-cabo-verde-e-a-estrategia-de-ciberseguranca-e-de-combate-ao-cibercrime</t>
  </si>
  <si>
    <t>Regime Jurídico Geral de Protecção de Dados Pessoais a Pessoas Singulares</t>
  </si>
  <si>
    <t xml:space="preserve">http://www.afapdp.org/wp-content/uploads/2012/01/Cap-vert-Lei-n%C2%B0133-V-2001-do-22-janeiro-20011.pdf </t>
  </si>
  <si>
    <t>Comissão Nacional de Proteção de Dados Pessoais, Commission for National Data Protection
authority.</t>
  </si>
  <si>
    <t>https://www.cnpd.pt/bin/cnpd/acnpd.htm</t>
  </si>
  <si>
    <t>https://www.opengovpartnership.org/members/cabo-verde/</t>
  </si>
  <si>
    <t>https://caboverde.opendataforafrica.org/</t>
  </si>
  <si>
    <t>Cape Verde's Digital Transformation Agenda</t>
  </si>
  <si>
    <t>NOSiAkademia</t>
  </si>
  <si>
    <t>https://akademia.nosi.cv/</t>
  </si>
  <si>
    <t>WebLab</t>
  </si>
  <si>
    <t>https://weblab.gov.cv/</t>
  </si>
  <si>
    <t>CAF</t>
  </si>
  <si>
    <t>Central African Republic</t>
  </si>
  <si>
    <t>https://presidence.govcf.org/</t>
  </si>
  <si>
    <t>http://www.finances-budget.cf/</t>
  </si>
  <si>
    <t>http://www.finances-budget.cf/documents</t>
  </si>
  <si>
    <t>GESCO</t>
  </si>
  <si>
    <t>Government Financial Management Information System / GES'CO</t>
  </si>
  <si>
    <t>http://www.finances-budget.cf/le-ministere/les-directions-generales/direction-generale-du-tresor-et-de-la-comptabilite-publique-dgtcp</t>
  </si>
  <si>
    <t>http://www.finances-budget.cf/le-ministere/les-directions-generales/direction-generale-des-impots-et-des-domaines-dgid</t>
  </si>
  <si>
    <t>SYSTEMIF</t>
  </si>
  <si>
    <t>https://www.pefa.org/node/2466</t>
  </si>
  <si>
    <t>http://www.douane-rca.org</t>
  </si>
  <si>
    <t>http://www.pefa.org/en/assessment/car-jul10-pfmpr-public-en</t>
  </si>
  <si>
    <t>http://www.finances-budget.cf/le-ministere/les-directions-generales/direction-generale-des-marches-publics-dgmp</t>
  </si>
  <si>
    <t>http://www.finances-budget.cf/le-ministere/les-directions-generales/direction-generale-du-budget-dgb</t>
  </si>
  <si>
    <t>Ministry of Finance, Directorate General of Budget (DBG)</t>
  </si>
  <si>
    <t>https://dataportal.opendataforafrica.org/nflgbc/central-african-republic-at-a-glance</t>
  </si>
  <si>
    <t>TCD</t>
  </si>
  <si>
    <t>Chad</t>
  </si>
  <si>
    <t>http://www.presidencetchad.org</t>
  </si>
  <si>
    <t>https://finances.gouv.td/</t>
  </si>
  <si>
    <t>https://finances.gouv.td/index.php/publications/lois-des-finances</t>
  </si>
  <si>
    <t>http://documents.worldbank.org/curated/en/864971468235140359/pdf/869420PJPR0P14010Box385188B00OUO090.pdf</t>
  </si>
  <si>
    <t>http://dgitchad-finances-gouv.org</t>
  </si>
  <si>
    <t>TAS</t>
  </si>
  <si>
    <t>Tax Automation Solutions</t>
  </si>
  <si>
    <t>http://dgitchad-finances-gouv.org/index.php/nos-missions</t>
  </si>
  <si>
    <t>https://www.lemonde.fr/afrique/article/2019/02/01/au-tchad-entree-en-vigueur-de-l-accord-salarial-entre-gouvernement-et-syndicats-de-fonctionnaires_5417682_3212.html</t>
  </si>
  <si>
    <t>The Integrated System Administrator and Staff Employee of the State</t>
  </si>
  <si>
    <t>http://www.pamfip.org</t>
  </si>
  <si>
    <t>SIGMP</t>
  </si>
  <si>
    <t>http://www.imf.org/external/np/loi/2014/tcd/fra/072114f.pdf</t>
  </si>
  <si>
    <t>https://www.finances.gouv.td/index.php/directions-generales/dgb</t>
  </si>
  <si>
    <t>Law 007/PR/2015 on the Protection of Personal Data</t>
  </si>
  <si>
    <t>https://arcep.td/sites/default/files/Loi-N%C2%B007-PR-2015.pdf</t>
  </si>
  <si>
    <t>Agence Nationale de Sécurité Informatique et de Certification Électronique (ANSICE)</t>
  </si>
  <si>
    <t>https://www.tachad.com/tchad-nominations-a-lagence-nationale-de-securite-informatique-et-de-certification-electronique-ansice</t>
  </si>
  <si>
    <t>CHL</t>
  </si>
  <si>
    <t>Chile</t>
  </si>
  <si>
    <t>http://www.gobiernodechile.cl</t>
  </si>
  <si>
    <t>http://www.chileatiende.cl</t>
  </si>
  <si>
    <t>https://digital.gob.cl/</t>
  </si>
  <si>
    <t>Ministry General Secretariat of the Presidency (SEGPRES)</t>
  </si>
  <si>
    <t>https://digital.gob.cl/plan/estrategia</t>
  </si>
  <si>
    <t>https://www.gob.cl/matrizdigital/</t>
  </si>
  <si>
    <t>Pais Digital Fundacion</t>
  </si>
  <si>
    <t>https://paisdigital.org/</t>
  </si>
  <si>
    <t>http://www.minhda.cl</t>
  </si>
  <si>
    <t>http://www.hacienda.cl/documentos.html</t>
  </si>
  <si>
    <t>http://sigfe.sigfe.cl</t>
  </si>
  <si>
    <t>SIGFE II</t>
  </si>
  <si>
    <t>Sistema de Información para la Gestión Financiera del Estado</t>
  </si>
  <si>
    <t>http://www.tesoreria.cl/web/index.jsp</t>
  </si>
  <si>
    <t>http://documents.worldbank.org/curated/en/2007/01/7299376/reforming-payments-securities-settlement-systems-latin-america-caribbean</t>
  </si>
  <si>
    <t>http://www.sii.cl</t>
  </si>
  <si>
    <t>SII Online</t>
  </si>
  <si>
    <t>e-Tax Portal</t>
  </si>
  <si>
    <t>http://www.sii.cl/botonera/interior_factura.htm</t>
  </si>
  <si>
    <t>http://www.aduana.cl</t>
  </si>
  <si>
    <t>CONAF Single Window</t>
  </si>
  <si>
    <t>CONAF + Sistema Integrado de Comercio Exterior / Integrated System of Foreign Trade</t>
  </si>
  <si>
    <t>https://www.aduana.cl/aduana/site/edic/base/port/inicio.html</t>
  </si>
  <si>
    <t>http://www.sii.cl/botonera/interior_iva.htm</t>
  </si>
  <si>
    <t>http://www.chileatiende.cl/fichas/ver/21201</t>
  </si>
  <si>
    <t>SIAPER</t>
  </si>
  <si>
    <t>http://siaper.contraloria.cl/opencms/opencms/siaper/index.html</t>
  </si>
  <si>
    <t>Chile Compra</t>
  </si>
  <si>
    <t>http://www.chilecompra.cl</t>
  </si>
  <si>
    <t xml:space="preserve">https://www.mercadopublico.cl/Portal/login.aspx </t>
  </si>
  <si>
    <t>Ministry of Finance – Public Debt Office</t>
  </si>
  <si>
    <t>CB</t>
  </si>
  <si>
    <t>http://www.desarrollosocialyfamilia.gob.cl/inversiones</t>
  </si>
  <si>
    <t>Ministry of Social Development and Family + DIPRES</t>
  </si>
  <si>
    <t>SNI + BIP</t>
  </si>
  <si>
    <t>Sistema Nacional de Inversiones (SNI) + Banco Integrado de Proyectos (BIP)</t>
  </si>
  <si>
    <t>https://bip.ministeriodesarrollosocial.gob.cl/bip2-trabajo/app/login;jsessionid=31279B98B6E456BF1C3D24787E42D2B4</t>
  </si>
  <si>
    <t>Digital Government Division</t>
  </si>
  <si>
    <t>https://digital.gob.cl/documentos/politicas</t>
  </si>
  <si>
    <t>http://kitdigital.gob.cl/recursos-de-desarrollo/</t>
  </si>
  <si>
    <t>Digital Matrix</t>
  </si>
  <si>
    <t>https://www.mercadopublico.cl/Portal/CloudDataCenter/que_es.html</t>
  </si>
  <si>
    <t>Digital Transformation</t>
  </si>
  <si>
    <t>https://digital.gob.cl/plan/instructivo-transformacion</t>
  </si>
  <si>
    <t>PISEE</t>
  </si>
  <si>
    <t>https://digital.gob.cl/servicios/plataformas-compartidas/pisee</t>
  </si>
  <si>
    <t>CSIRT Chile</t>
  </si>
  <si>
    <t>https://www.csirt.gob.cl/</t>
  </si>
  <si>
    <t>https://open.economia.cl/participacion-ciudadana/</t>
  </si>
  <si>
    <t>https://transparenciaactiva.presidencia.cl/ciudadana.html</t>
  </si>
  <si>
    <t>Privacy Law 19.628 of 1999 (in Spanish) + 2017 Bill for the protection and treatment of personal data (creates the Personal Data Protection Agency)</t>
  </si>
  <si>
    <t>https://olt.consejotransparencia.cl/Paginas/DetalleLey.aspx?ID=66</t>
  </si>
  <si>
    <t>Personal Data Protection Agency</t>
  </si>
  <si>
    <t>https://www.rti-rating.org/wp-content/uploads/Chile.pdf</t>
  </si>
  <si>
    <t>https://www.opengovpartnership.org/members/chile/</t>
  </si>
  <si>
    <t>http://datos.gob.cl/</t>
  </si>
  <si>
    <t>AI Working Plan</t>
  </si>
  <si>
    <t>https://www.oecd.ai/dashboards/policy-initiatives/2019-data-policyInitiatives-24840\</t>
  </si>
  <si>
    <t>Digital Academy</t>
  </si>
  <si>
    <t>https://academia.digital.gob.cl/</t>
  </si>
  <si>
    <t>LabGob</t>
  </si>
  <si>
    <t>https://www.lab.gob.cl/</t>
  </si>
  <si>
    <t>https://www.economia.gob.cl/1540/articles-186523_recurso_2.pdf</t>
  </si>
  <si>
    <t>CHN</t>
  </si>
  <si>
    <t>China</t>
  </si>
  <si>
    <t>http://www.gov.cn</t>
  </si>
  <si>
    <t>http://www.gov.cn/fuwu</t>
  </si>
  <si>
    <t>http://www.miit.gov.cn/n11293472/index.html</t>
  </si>
  <si>
    <t>Ministry of Industry and Information Technology</t>
  </si>
  <si>
    <t>https://en.ndrc.gov.cn/policyrelease_8233/201612/P020191101482242850325.pdf</t>
  </si>
  <si>
    <t>http://www.sic.gov.cn/Column/612/0.htm</t>
  </si>
  <si>
    <t>Ministry of Science and Technology of the People's Republic of China</t>
  </si>
  <si>
    <t>http://www.most.gov.cn/kjgh/</t>
  </si>
  <si>
    <t>1,3,4</t>
  </si>
  <si>
    <t>http://www.mof.gov.cn</t>
  </si>
  <si>
    <t>Ministry of Finance of the People's Republic of China</t>
  </si>
  <si>
    <t>http://yss.mof.gov.cn/</t>
  </si>
  <si>
    <t>http://www.bjcz.gov.cn/english/Golden%20Finance%20Project.htm</t>
  </si>
  <si>
    <t>LDSW &gt; Sybase</t>
  </si>
  <si>
    <t>http://gks.mof.gov.cn/</t>
  </si>
  <si>
    <t>http://gks.mof.gov.cn/zhengfuxinxi/guojijiejian/201007/t20100721_329034.html</t>
  </si>
  <si>
    <t>http://gks.mof.gov.cn/zhengfuxinxi/guojijiejian/200901/t20090105_105908.html</t>
  </si>
  <si>
    <t>http://www.chinatax.gov.cn</t>
  </si>
  <si>
    <t>Golden Tax</t>
  </si>
  <si>
    <t>Integrated Tax Management System</t>
  </si>
  <si>
    <t>http://www.chinatax.gov.cn/n2925/n2957/n2958/c674819/content.html</t>
  </si>
  <si>
    <t>http://www.customs.gov.cn</t>
  </si>
  <si>
    <t>H2010 / Golden Customs</t>
  </si>
  <si>
    <t>Customs Management System / e-Customs + e-Port + …</t>
  </si>
  <si>
    <t>http://www.customs.gov.cn/publish/portal0/tab49564/?id=NTit03_con</t>
  </si>
  <si>
    <t>http://www.chinatax.gov.cn/chinatax/index.html</t>
  </si>
  <si>
    <t>https://www.bjca.cn/ProductSolutions/?MID=68#prouduct</t>
  </si>
  <si>
    <t>http://xxbs.mohrss.gov.cn/xxbs/</t>
  </si>
  <si>
    <t>CCGP Website</t>
  </si>
  <si>
    <t>http://www.ccgp.gov.cn/agency/main.htm</t>
  </si>
  <si>
    <t>http://www.ccgp.gov.cn/htgg/</t>
  </si>
  <si>
    <t>The People's Bank of China</t>
  </si>
  <si>
    <t>https://www.ndrc.gov.cn/</t>
  </si>
  <si>
    <t>National Development and Reform Commission + Ministry of Finance</t>
  </si>
  <si>
    <t>P157831</t>
  </si>
  <si>
    <t>NIP Online</t>
  </si>
  <si>
    <t>National Investment Project Online</t>
  </si>
  <si>
    <t>http://bmfw.www.gov.cn/qgtzxmzxsbhbljggscx/index.html</t>
  </si>
  <si>
    <t>State Information Center</t>
  </si>
  <si>
    <t>http://www.sic.gov.cn/</t>
  </si>
  <si>
    <t>http://www.sic.gov.cn/Column/566/0.htm</t>
  </si>
  <si>
    <t>http://www.sic.gov.cn/News/612/10423.htm</t>
  </si>
  <si>
    <t>Cloud Computing Service Network</t>
  </si>
  <si>
    <t>http://www.cac.gov.cn/aqpg/md/A093204index_1.htm</t>
  </si>
  <si>
    <t>Data Great Wall Program</t>
  </si>
  <si>
    <t>CNCERT - National Internet Emergency Response Center</t>
  </si>
  <si>
    <t>https://www.cert.org.cn/</t>
  </si>
  <si>
    <t>The Decision of the Standing Committee of the National People's Congress on Strengthening the Network Information Protection (2012).</t>
  </si>
  <si>
    <t>http://www.npc.gov.cn/</t>
  </si>
  <si>
    <t xml:space="preserve">Cyberspace Administration of China </t>
  </si>
  <si>
    <t>http://www.cac.gov.cn/</t>
  </si>
  <si>
    <t>https://www.rti-rating.org/wp-content/uploads/2020/05/China-RTI-Law-2007-Translated-by-Rogier-Creemers.pdf</t>
  </si>
  <si>
    <t>http://data.stats.gov.cn/</t>
  </si>
  <si>
    <t>Next Generation for AI Plan</t>
  </si>
  <si>
    <t>https://www.oecd.ai/dashboards/policy-initiatives/2019-data-policyInitiatives-24274</t>
  </si>
  <si>
    <t>13th Five-Year Plan for Economic and Social Development of the People's Republic of China</t>
  </si>
  <si>
    <t>Digital Governance Innovation</t>
  </si>
  <si>
    <t>http://www.copu.org.cn/</t>
  </si>
  <si>
    <t>COL</t>
  </si>
  <si>
    <t>Colombia</t>
  </si>
  <si>
    <t>https://www.gov.co/</t>
  </si>
  <si>
    <t>https://www.gov.co/ficha-tramites-y-servicios/</t>
  </si>
  <si>
    <t>https://www.mintic.gov.co/portal/inicio/Ministerio/Viceministerio-de-Transformacion-Digital/Direccion-de-Gobierno-Digital/</t>
  </si>
  <si>
    <t>Ministry of Information Technology and Communications, Directorate of Digital Government</t>
  </si>
  <si>
    <t>https://estrategia.gobiernoenlinea.gov.co/623/w3-propertyvalue-7650.html</t>
  </si>
  <si>
    <t>Digital Transformation Office</t>
  </si>
  <si>
    <t>https://www.mintic.gov.co/portal/inicio/</t>
  </si>
  <si>
    <t>https://colombia.campus-party.org/contenidos/govtech/</t>
  </si>
  <si>
    <t>http://www.minhacienda.gov.co</t>
  </si>
  <si>
    <t>Ministry of Finance and Public Credit</t>
  </si>
  <si>
    <t>http://www.minhacienda.gov.co/HomeMinhacienda/elministerio/Presupuestal</t>
  </si>
  <si>
    <t>SIIF</t>
  </si>
  <si>
    <t>http://www.irc.gov.co/irc/en/nationaltreasury</t>
  </si>
  <si>
    <t>http://www.dian.gov.co</t>
  </si>
  <si>
    <t>Tax and Customs Portal</t>
  </si>
  <si>
    <t>http://www.dian.gov.co/contenidos/servicios/guia.html</t>
  </si>
  <si>
    <t>SYGA y SALIDA DE MERCANCIAS</t>
  </si>
  <si>
    <t>https://www.simit.org.co/</t>
  </si>
  <si>
    <t>https://www.gobiernoenlinea.gov.co/web/guest/home/-/government-services/T179/maximized</t>
  </si>
  <si>
    <t>SIGEP</t>
  </si>
  <si>
    <t>Management Information System and Public Employment</t>
  </si>
  <si>
    <t>http://www.sigep.gov.co/home</t>
  </si>
  <si>
    <t>e-Procurement System</t>
  </si>
  <si>
    <t>http://www.colombiacompra.gov.co</t>
  </si>
  <si>
    <t>https://www.contratos.gov.co</t>
  </si>
  <si>
    <t>Colombia General Directorate of Public Credit</t>
  </si>
  <si>
    <t>https://www2.dnp.gov.co/DNPN/Paginas/default.aspx</t>
  </si>
  <si>
    <t>Departamento Nacional de Planeación (DNP)</t>
  </si>
  <si>
    <t>P154144</t>
  </si>
  <si>
    <t>Map + SUIFP + SIP</t>
  </si>
  <si>
    <t>Unified System for Public Finance and Investment / Sistema Unificado de Inversión y Finanzas Públicas (SUIFP) +  Investment Project Monitoring System / Seguimiento de Proyectos de Inversión (SPI)</t>
  </si>
  <si>
    <t>http://maparegalias.sgr.gov.co/#/</t>
  </si>
  <si>
    <t>Directorate of Digital Government</t>
  </si>
  <si>
    <t>https://www.mintic.gov.co/arquitecturati/630/articles-9258_recurso_pdf.pdf</t>
  </si>
  <si>
    <t>Government Cloud</t>
  </si>
  <si>
    <t>https://www.mintic.gov.co/portal/inicio/Micrositios/Beneficios-Tributarios-para-el-sector-TI/Computacion-en-la-nube/</t>
  </si>
  <si>
    <t>Government Reference Architecture</t>
  </si>
  <si>
    <t>https://mintic.gov.co/arquitecturati/630/w3-channel.html</t>
  </si>
  <si>
    <t>Government Interoperability Framework</t>
  </si>
  <si>
    <t>https://mintic.gov.co/arquitecturati/630/w3-propertyvalue-8117.html</t>
  </si>
  <si>
    <t>ColCERT - Emergency Security Response Team of Colombia</t>
  </si>
  <si>
    <t>http://www.colcert.gov.co/</t>
  </si>
  <si>
    <t>https://www.mintic.gov.co/portal/inicio/Peticiones-quejas-reclamos-sugerencias-y-denuncias-PQRSD/</t>
  </si>
  <si>
    <t>https://www.mintic.gov.co/portal/inicio/Atencion-al-Publico/Denuncias-por-actos-de-corrupcion/</t>
  </si>
  <si>
    <t>https://gobiernodigital.mintic.gov.co/portal/Mediciones/</t>
  </si>
  <si>
    <t>Law 1266 of 2008- Habeas Data Act (in English, unofficial translation)</t>
  </si>
  <si>
    <t xml:space="preserve">http://wsp.presidencia.gov.co/Normativa/Leyes/Documents/LEY%201581%20DEL%2017%20DE%20OCTUBRE%20DE%202012.pdf </t>
  </si>
  <si>
    <t>Industria y Comercio Superintendencia, Superintendence of Industry and Commerce</t>
  </si>
  <si>
    <t>https://www.sic.gov.co/tema/proteccion-de-datos-personales</t>
  </si>
  <si>
    <t>https://www.rti-rating.org/wp-content/uploads/Colombia.pdf</t>
  </si>
  <si>
    <t>https://www.opengovpartnership.org/members/colombia/</t>
  </si>
  <si>
    <t>https://datos.gov.co/</t>
  </si>
  <si>
    <t>National Digital Transformation Policy (AI Strategy is a part of DT Policy)</t>
  </si>
  <si>
    <t>https://www.mintic.gov.co/portal/604/w3-propertyvalue-34313.html?__noredirect=1</t>
  </si>
  <si>
    <t>Digital Government Policy</t>
  </si>
  <si>
    <t>LabCapital</t>
  </si>
  <si>
    <t>http://labcapital.veeduriadistrital.gov.co/curso-virtual-de-innovacion-publica</t>
  </si>
  <si>
    <t xml:space="preserve">Public Innovation Team (EiP) </t>
  </si>
  <si>
    <t>https://www.dnp.gov.co/programas/Grupo-Modernizacion-del-Estado/Paginas/default.aspx</t>
  </si>
  <si>
    <t>https://gobiernodigital.gov.co/623/w3-article-145726.html</t>
  </si>
  <si>
    <t>Has GovTech institution but is currently not following a WoG thinking. See: https://www.oecd.org/gov/digital-government/Digital%20Gov%20Review%20Colombia%20[Eng]%20def.pdf</t>
  </si>
  <si>
    <t>COM</t>
  </si>
  <si>
    <t>Comoros</t>
  </si>
  <si>
    <t>http://www.beit-salam.km</t>
  </si>
  <si>
    <t>Ministry of Finance, Budget, Economy and Planning</t>
  </si>
  <si>
    <t>http://siteresources.worldbank.org/INTDEBTDEPT/PreliminaryDocuments/22539668/ComorosPD.pdf</t>
  </si>
  <si>
    <t>SIGIFE</t>
  </si>
  <si>
    <t>Système Intégré de Gestion de l’Informations Financière de l’Etat</t>
  </si>
  <si>
    <t>SIM-Ba &gt; MS SQL</t>
  </si>
  <si>
    <t>http://www.beit-salam.km/article.php3?id_article=24</t>
  </si>
  <si>
    <t>http://comoros.eregulations.org/media/code%20des%20impots.pdf</t>
  </si>
  <si>
    <t>http://www.douanes.km</t>
  </si>
  <si>
    <t>http://www.douanes.km/v1/index.php/la-douane-et-vous/sydonia</t>
  </si>
  <si>
    <t>http://www.alwatwan.net/index.php/index.php?home=actu.php&amp;title=Fonction-publique-La-masse-salariale-a-atteint-1-8-milliard-depuis-fA-vrier&amp;actu_id=6566</t>
  </si>
  <si>
    <t>HRMIS &gt; GISE</t>
  </si>
  <si>
    <t>Gestion Intégrée des Structures et des Effectifs / Human Resources Management Information System</t>
  </si>
  <si>
    <t xml:space="preserve">http://www-wds.worldbank.org/external/default/WDSContentServer/WDSP/AFR/2014/06/10/090224b0824e2cd5/1_0/Rendered/INDEX/Comoros000Econ0Report000Sequence005.txt </t>
  </si>
  <si>
    <t>GISE</t>
  </si>
  <si>
    <t xml:space="preserve">Computerized wage payment system </t>
  </si>
  <si>
    <t xml:space="preserve">http://www.imf.org/external/pubs/ft/scr/2013/cr1327.pdf </t>
  </si>
  <si>
    <t>CREF Website</t>
  </si>
  <si>
    <t xml:space="preserve">http://www.cref.gouv.km </t>
  </si>
  <si>
    <t xml:space="preserve">http://www.abge.org/produits/index.php </t>
  </si>
  <si>
    <t>MoF Public Debt Department (DDP)</t>
  </si>
  <si>
    <t>P129422</t>
  </si>
  <si>
    <t>COG</t>
  </si>
  <si>
    <t>Congo, Rep.</t>
  </si>
  <si>
    <t>http://www.presidence.cg/accueil/</t>
  </si>
  <si>
    <t>https://postetelecom.gouv.cg/direction-des-nouvelles-technologies/</t>
  </si>
  <si>
    <t>Ministry of Posts, Telecommunications and Digital Economy</t>
  </si>
  <si>
    <t>https://www.sgg.cg/JO/2019/congo-jo-2019-27.pdf</t>
  </si>
  <si>
    <t>https://www.finances.gouv.cg/en/article-subcategory/minister</t>
  </si>
  <si>
    <t>Ministry of Economy, Finance, and Budget</t>
  </si>
  <si>
    <t>https://www.finances.gouv.cg/en/documentation?keys=&amp;term_node_tid_depth=18&amp;field_document_date_value%5Bmin%5D%5Bdate%5D=&amp;field_document_date_value%5Bmax%5D%5Bdate%5D=</t>
  </si>
  <si>
    <t>http://www.afdb.org/fileadmin/uploads/afdb/Documents/Project-and-Operations/Republic%20of%20Congo%20-%20Country%20Governance%20Profile%20EN.pdf</t>
  </si>
  <si>
    <t>SYSCOHADA</t>
  </si>
  <si>
    <t>OHADA Accounting System</t>
  </si>
  <si>
    <t>http://www.armp.cg/</t>
  </si>
  <si>
    <t>https://www.finances.gouv.cg/en/taxation-and-property</t>
  </si>
  <si>
    <t>https://douanes.gouv.cg/</t>
  </si>
  <si>
    <t>https://douanes.gouv.cg/epayment/login/auth</t>
  </si>
  <si>
    <t>HR-Payroll</t>
  </si>
  <si>
    <t>HRMIS and Payroll System</t>
  </si>
  <si>
    <t>https://www.pefa.org/node/1361</t>
  </si>
  <si>
    <t>SIBEC</t>
  </si>
  <si>
    <t>Computer System Budge and Economy of the Congo</t>
  </si>
  <si>
    <t xml:space="preserve">http://fichiers.acteurspublics.com/redac/pdf/Septembre/rapport_final%20congo.pdf </t>
  </si>
  <si>
    <t>http://www.armp.cg/en-us/publications/tenders/publictender.aspx</t>
  </si>
  <si>
    <t>http://armp.cg/en-us/statistics/procurementdelegation/approvedprocurement.aspx</t>
  </si>
  <si>
    <t>Caisse Congolaise D'Amortissement</t>
  </si>
  <si>
    <t>https://www.finances.gouv.cg/fr/attributions-du-ministre-des-finances-et-du-budget</t>
  </si>
  <si>
    <t>Ministry of Finance and Budget</t>
  </si>
  <si>
    <t>WPS5901</t>
  </si>
  <si>
    <t>National Information Systems Security Agency / Agence Nationale de Sécurité des Systèmes d’Information (ANSSI)</t>
  </si>
  <si>
    <t>https://postetelecom.gouv.cg/loi-n-30-2019-10-10-2019-portant-creation-agence-nationale-de-securite-systemes-dinformation/</t>
  </si>
  <si>
    <t>National Strategy for the Development of Digital Economy</t>
  </si>
  <si>
    <t>ZAR</t>
  </si>
  <si>
    <t>Congo, Dem. Rep.</t>
  </si>
  <si>
    <t>http://www.presidentrdc.cd</t>
  </si>
  <si>
    <t>https://www.numerique.cd/index.php?page=contexte</t>
  </si>
  <si>
    <t>Ministry of Posts, Telecommunications and New ICT (PTNTIC) &amp; Special Advisor to the Head of State in charge of Digital Government</t>
  </si>
  <si>
    <t>https://www.numerique.cd/pnn/pnn/Plan_National_du_Nume%CC%81rique_HORIZON_2025.pdf</t>
  </si>
  <si>
    <t>http://minfinrdc.com/minfin</t>
  </si>
  <si>
    <t>http://www.budget.gouv.cd/</t>
  </si>
  <si>
    <t>http://documents.worldbank.org/curated/en/606501468018574735/pdf/PAD7890P1457470isclosed0101301400SD.pdf</t>
  </si>
  <si>
    <t>MS Navision</t>
  </si>
  <si>
    <t>http://minfinrdc.com/minfin/</t>
  </si>
  <si>
    <t>http://dgi.gouv.cd</t>
  </si>
  <si>
    <t>Tax Management System + Other Automation Solutions</t>
  </si>
  <si>
    <t>http://dgi.gouv.cd/index.php/presentation-de-la-dgi/historique</t>
  </si>
  <si>
    <t>http://www.douanesrdc.com</t>
  </si>
  <si>
    <t>http://www.douanes.gouv.cd/index.php/2013-12-05-18-10-38</t>
  </si>
  <si>
    <t>http://documents.worldbank.org/curated/en/2013/04/17611399/congo-democratic-republic-governance-capacity-enhancement-project</t>
  </si>
  <si>
    <t>https://www.pefa.org/node/2726</t>
  </si>
  <si>
    <t>HRMIS &gt; PTS</t>
  </si>
  <si>
    <t>Public Procurement Website</t>
  </si>
  <si>
    <t>http://www.budget.gouv.cd/marches-publics/avis-dappel-doffres/</t>
  </si>
  <si>
    <t>http://www.budget.gouv.cd/marches-publics/contrats/2013-2/</t>
  </si>
  <si>
    <t xml:space="preserve">The Direction Generale de la Dette Publique </t>
  </si>
  <si>
    <t>https://drcongo.opendataforafrica.org/</t>
  </si>
  <si>
    <t>Horizon 2025 - Plan National du Numerique</t>
  </si>
  <si>
    <t>CRI</t>
  </si>
  <si>
    <t>Costa Rica</t>
  </si>
  <si>
    <t>http://www.gobiernofacil.go.cr</t>
  </si>
  <si>
    <t>https://www.micit.go.cr/gobierno-digital</t>
  </si>
  <si>
    <t>Ministry of Science, Technology and Communications</t>
  </si>
  <si>
    <t>https://www.micit.go.cr/sites/default/files/estrategia-tdhcrb.pdf</t>
  </si>
  <si>
    <t>https://www.camtic.org/</t>
  </si>
  <si>
    <t>http://www.hacienda.go.cr</t>
  </si>
  <si>
    <t>http://www.hacienda.go.cr/contenido/12487-presupuesto-de-la-republica</t>
  </si>
  <si>
    <t>http://www.hacienda.go.cr/contenido/12668-sigaf-sistema-integrado-de-gestion-de-administracion-financiera</t>
  </si>
  <si>
    <t>SFP + SIGAF</t>
  </si>
  <si>
    <t>Sistema de Formulación / Sistema Integrado de Gestión para la Administración Financiera</t>
  </si>
  <si>
    <t>MS SQL + SAP</t>
  </si>
  <si>
    <t>http://www.hacienda.go.cr/contenido/585-direccion-general-de-hacienda</t>
  </si>
  <si>
    <t>COTS ?</t>
  </si>
  <si>
    <t>http://www.hacienda.go.cr/contenido/12493-tributacion-digital</t>
  </si>
  <si>
    <t>TICA</t>
  </si>
  <si>
    <t xml:space="preserve">Tecnología de la Información para el Control Aduanero </t>
  </si>
  <si>
    <t>https://www.hacienda.go.cr/contenido/13227-informacion-de-interes-para-tramites-aduaneros</t>
  </si>
  <si>
    <t>https://www.hacienda.go.cr/contenido/12499-direccion-general-de-tributacion</t>
  </si>
  <si>
    <t>http://controlpas.go.cr/</t>
  </si>
  <si>
    <t>INTEGRA</t>
  </si>
  <si>
    <t>The database of personnel and payroll</t>
  </si>
  <si>
    <t>https://www.pefa.org/node/566</t>
  </si>
  <si>
    <t>Mer-Link / CompraRED &gt; KONEPS</t>
  </si>
  <si>
    <t>https://www.hacienda.go.cr/scripts/criiiext.dll?UTILREQ=COMPRARED</t>
  </si>
  <si>
    <t>https://www.hacienda.go.cr/scripts/criiiext.dll?UTILREQ=MENUCRUCEVARIABLES</t>
  </si>
  <si>
    <t>Ministry of Treasury</t>
  </si>
  <si>
    <t>https://www.mideplan.go.cr/</t>
  </si>
  <si>
    <t>Ministry of National Planning and Economic Policy</t>
  </si>
  <si>
    <t>BPIP + SIGECI</t>
  </si>
  <si>
    <t>Bank of Public Inv Projects (BPIP) + Intl Coop Projects Mgmg System (SIGECI)</t>
  </si>
  <si>
    <t>CSIRT-CR Ministry of Science, Technology and Telecommunications</t>
  </si>
  <si>
    <t>https://micit.go.cr/departamento-respuesta-incidentes-informaticos</t>
  </si>
  <si>
    <t>Ley de Protección de la Persona frente al tratamiento de sus datos personales, Nº 8968 (in Spanish)</t>
  </si>
  <si>
    <t xml:space="preserve">http://www.tse.go.cr/pdf/normativa/leydeprotecciondelapersona.pdf </t>
  </si>
  <si>
    <t>Agencia de Protección de Datos de los Habitantes
PRODHAB</t>
  </si>
  <si>
    <t>http://www.prodhab.go.cr/</t>
  </si>
  <si>
    <t>https://www.opengovpartnership.org/members/costa-rica/</t>
  </si>
  <si>
    <t>https://gobiernoabierto.go.cr/datosabiertos/</t>
  </si>
  <si>
    <t>Digital Transformation Strategy of Costa Rica towards Bicentennial 4.0</t>
  </si>
  <si>
    <t>Digital Transformation of Public Administration</t>
  </si>
  <si>
    <t>https://cgrfiles.cgr.go.cr/publico/docs_cgr/2020/SIGYD_D/SIGYD_D_2020016855.pdf</t>
  </si>
  <si>
    <t xml:space="preserve">CECI - Intelligent Community Centers </t>
  </si>
  <si>
    <t>http://www.ceci.go.cr/zf_Web/Index/inicio</t>
  </si>
  <si>
    <t>Modernization of the State</t>
  </si>
  <si>
    <t>https://www.mideplan.go.cr/modernizacion-del-estado</t>
  </si>
  <si>
    <t>https://www.mopt.go.cr/wps/wcm/connect/9943f630-2d1b-466a-95d1-45817fba70ff/DAG-I-58-2018.pdf?MOD=AJPERES&amp;CACHEID=9943f630-2d1b-466a-95d1-45817fba70ff</t>
  </si>
  <si>
    <t>Ministry of Science, Technology and Telecommunications is responsible for implementing "Digital Transformation Strategy towards the Costa Rica of the Bicentennial 4.0". It seeks a WoG approach.</t>
  </si>
  <si>
    <t>CIV</t>
  </si>
  <si>
    <t>Côte d'Ivoire</t>
  </si>
  <si>
    <t>http://www.gouv.ci</t>
  </si>
  <si>
    <t>https://eadministration.gouv.ci/fr/old-e-services</t>
  </si>
  <si>
    <t>http://www.telecom.gouv.ci/</t>
  </si>
  <si>
    <t>Ministry of Digital Economy and Posts</t>
  </si>
  <si>
    <t>https://www.artci.ci/images/stories/pdf/normalisation/forum_normalisation_innovation_2015/session3/s3_c9_ansut.pdf</t>
  </si>
  <si>
    <t>http://www.finances.gouv.ci</t>
  </si>
  <si>
    <t>Ministry of Economy &amp; Finance</t>
  </si>
  <si>
    <t>https://finances.gouv.ci/plan-d-actions</t>
  </si>
  <si>
    <t>ASTER/SIGFIP</t>
  </si>
  <si>
    <t>Application des Services du Trésor en Réseau / Système Intégré de Gestion des Finances Publiques</t>
  </si>
  <si>
    <t>http://www.tresor.gov.ci/</t>
  </si>
  <si>
    <t>http://www.tresor.gov.ci/documentation/actualites/revue-de-presse/item/828-tracabilite-des-operations-financieres-de-l%E2%80%99etat-la-cr%C3%A9ation-d%E2%80%99un-compte-unique-du-tr%C3%A9sor-adopt%C3%A9-en-conseil-de-ministre.html</t>
  </si>
  <si>
    <t>https://e-impots.gouv.ci/</t>
  </si>
  <si>
    <t>e-Impouts</t>
  </si>
  <si>
    <t>http://www.douanes.ci</t>
  </si>
  <si>
    <t>http://www.douanes.ci/sydamworld/index.php</t>
  </si>
  <si>
    <t>http://servicepublic.gouv.ci/</t>
  </si>
  <si>
    <t>http://lactuwebdedith.wordpress.com/2013/06/24/cote-divoire-la-loi-sur-les-transactions-electroniques-adoptee/</t>
  </si>
  <si>
    <t>https://www.fonctionpublique.gouv.ci/assets/rubriques/_documentation/ANSTAT_2016_2017.pdf</t>
  </si>
  <si>
    <t>Systeme Integre de Gestion des Fonctionnaires et Agents de I’Etat / Integrated System for the Management o f the Civil Servants’ Records</t>
  </si>
  <si>
    <t>https://www.fonctionpublique.egouv.ci/sigfae/</t>
  </si>
  <si>
    <t>https://www.pefa.org/node/516</t>
  </si>
  <si>
    <t xml:space="preserve">SIGMAP </t>
  </si>
  <si>
    <t>http://www.anrmp.ci</t>
  </si>
  <si>
    <t>http://www.budget.gouv.ci/assets/files/ccm/4-marches-publics-fin-mars-2014-annexe-liste-marches-par-ministere-par-mode.pdf</t>
  </si>
  <si>
    <t>http://dgbf.gouv.ci/procedures/</t>
  </si>
  <si>
    <t>CI-CERT - l’Autorité de Régulation des Télécommunications/TIC de Côte d’Ivoire (ARTCI)</t>
  </si>
  <si>
    <t>https://www.cicert.ci/</t>
  </si>
  <si>
    <t>https://www.milie.ci/index.php?page=reclamation.Accueil</t>
  </si>
  <si>
    <t>Loi n° 2013-450 du 19 juin 2013 relative à la protection des données à caractère personnel (in French)</t>
  </si>
  <si>
    <t xml:space="preserve">http://www.artci.ci/images/stories/pdf/lois/loi_2013_450.pdf </t>
  </si>
  <si>
    <t>ARTCI ICT Regulatory Authority of Côte d'Ivoire</t>
  </si>
  <si>
    <t>https://www.artci.ci/</t>
  </si>
  <si>
    <t>https://www.rti-rating.org/wp-content/uploads/Ivory-Coast.pdf</t>
  </si>
  <si>
    <t>https://www.opengovpartnership.org/members/cote-divoire/</t>
  </si>
  <si>
    <t>https://cotedivoire.opendataforafrica.org/</t>
  </si>
  <si>
    <t>Action Plan for Modernization of Public Administration</t>
  </si>
  <si>
    <t>http://www.modernisation.gouv.ci/planification/les-projets</t>
  </si>
  <si>
    <t>SNDI - Société Nationale de Développement Informatique</t>
  </si>
  <si>
    <t>https://www.sndi.ci/</t>
  </si>
  <si>
    <t>DTDAI</t>
  </si>
  <si>
    <t>http://www.modernisation.gouv.ci/ministere/dtdai</t>
  </si>
  <si>
    <t>HRV</t>
  </si>
  <si>
    <t>Croatia</t>
  </si>
  <si>
    <t>https://www.vlada.hr</t>
  </si>
  <si>
    <t>https://www.gov.hr</t>
  </si>
  <si>
    <t>https://uprava.gov.hr/o-ministarstvu/ustrojstvo/uprava-za-e-hrvatsku/1080</t>
  </si>
  <si>
    <t>Ministry of Public Administration</t>
  </si>
  <si>
    <t>https://pravosudje.gov.hr/UserDocsImages/dokumenti/Strategije,%20planovi,%20izvje%C5%A1%C4%87a/Planovi/Strate%C5%A1ki%20plan%20Ministarstva%20pravosu%C4%91a%20za%20razdoblje%202019%20do%202021..pdf</t>
  </si>
  <si>
    <t>eCroatia Program</t>
  </si>
  <si>
    <t>https://rdd.gov.hr/o-sredisnjem-drzavnom-uredu/9</t>
  </si>
  <si>
    <t>http://www.mfin.hr</t>
  </si>
  <si>
    <t>http://www.mfin.hr/hr/proracun</t>
  </si>
  <si>
    <t>http://www.mfin.hr/adminmax/docs/strategija2007_eng.pdf</t>
  </si>
  <si>
    <t>IFMIS</t>
  </si>
  <si>
    <t>Integrated Financial Management Information System</t>
  </si>
  <si>
    <t>http://www.mfin.hr/en/state-treasury</t>
  </si>
  <si>
    <t>http://www.mfin.hr/en/financial-management-information-systems-fmis-review-and-integration</t>
  </si>
  <si>
    <t>http://www.porezna-uprava.hr/Stranice/Naslovnica.aspx</t>
  </si>
  <si>
    <t>e-Porezna</t>
  </si>
  <si>
    <t>Electronic Tax Services</t>
  </si>
  <si>
    <t>http://www.porezna-uprava.hr/bi/Stranice/ElektronickeUsluge.aspx</t>
  </si>
  <si>
    <t>http://www.carina.hr</t>
  </si>
  <si>
    <t>e-Customs / NCTS</t>
  </si>
  <si>
    <t>New Computerized Transit System</t>
  </si>
  <si>
    <t>http://www.carina.hr/e_carina/G2B.aspx</t>
  </si>
  <si>
    <t>https://e-porezna.porezna-uprava.hr/Prijava.aspx?ReturnUrl=%2f</t>
  </si>
  <si>
    <t>http://www.fina.hr/Default.aspx?sec=1714</t>
  </si>
  <si>
    <t>RegZap</t>
  </si>
  <si>
    <t>Register of employment in the public sector</t>
  </si>
  <si>
    <t>http://www.fina.hr/Default.aspx?sec=1169</t>
  </si>
  <si>
    <t>COP</t>
  </si>
  <si>
    <t>Centralized Payroll and Human Resources Management</t>
  </si>
  <si>
    <t>https://uprava.gov.hr/centralni-obracun-placa/12961</t>
  </si>
  <si>
    <t>http://www.javnanabava.hr</t>
  </si>
  <si>
    <t>http://investcroatia.gov.hr/en/</t>
  </si>
  <si>
    <t>Ministry of Economy, Enterpreneurship and Crafts</t>
  </si>
  <si>
    <t>P127665</t>
  </si>
  <si>
    <t>eCatalogue</t>
  </si>
  <si>
    <t>eCatalogue of investment projects</t>
  </si>
  <si>
    <t>http://investcroatia.gov.hr/en/ecatalog/</t>
  </si>
  <si>
    <t>Central State Office for the Development of the Digital Society + Information Commissioner</t>
  </si>
  <si>
    <t>https://rdd.gov.hr/</t>
  </si>
  <si>
    <t>https://www.pristupinfo.hr/o-povjereniku-za-informiranje/planovi-i-izvjesca/</t>
  </si>
  <si>
    <t>https://www.pristupinfo.hr/ponovna-uporaba-podataka-i-otvoreni-podaci/</t>
  </si>
  <si>
    <t>State Cloud</t>
  </si>
  <si>
    <t>https://uprava.gov.hr/eu-projekti/uspostava-centra-dijeljenih-usluga-16184/16184</t>
  </si>
  <si>
    <t>Croatian Interoperability Framework</t>
  </si>
  <si>
    <t>http://www.propisi.hr/print.php?id=10461</t>
  </si>
  <si>
    <t>Nacionalni CERT - Croatian National Computer Emergency Response Team</t>
  </si>
  <si>
    <t>https://www.cert.hr/</t>
  </si>
  <si>
    <t>https://uprava.gov.hr/pristup-informacijama/16</t>
  </si>
  <si>
    <t>Act on Personal Data Protection (in English)</t>
  </si>
  <si>
    <t xml:space="preserve">http://www.right2info.org/resources/publications/laws-1/croatia-personal-data-protection-act/at_download/file </t>
  </si>
  <si>
    <t>Agencija za zastitu osobnih podataka, Data Protection Agency</t>
  </si>
  <si>
    <t>http://www.azop.hr</t>
  </si>
  <si>
    <t>https://www.rti-rating.org/wp-content/uploads/Croatia.pdf</t>
  </si>
  <si>
    <t>https://www.opengovpartnership.org/members/croatia/</t>
  </si>
  <si>
    <t>https://data.gov.hr/</t>
  </si>
  <si>
    <t>Croatia's National AI Strategy</t>
  </si>
  <si>
    <t>https://ec.europa.eu/knowledge4policy/ai-watch/croatia-ai-strategy-report_en</t>
  </si>
  <si>
    <t>e-Croatia digital Strategy</t>
  </si>
  <si>
    <t>https://uprava.gov.hr/UserDocsImages/Istaknute%20teme/e-Hrvatska/e-Croatia%202020%20Strategy%20-final.pdf</t>
  </si>
  <si>
    <t>National Coalition for Digital Skills and Jobs</t>
  </si>
  <si>
    <t>https://digitalnakoalicija.hup.hr/</t>
  </si>
  <si>
    <t>https://joinup.ec.europa.eu/collection/egovernment/news/hr-cautious-start-open-s</t>
  </si>
  <si>
    <t>Ministry of Public Administration is the GovTech Institution responsible for the eCroatia programme. See: https://joinup.ec.europa.eu/sites/default/files/inline-files/Digital_Government_Factsheets_Croatia_2019.pdf</t>
  </si>
  <si>
    <t>CUB</t>
  </si>
  <si>
    <t>Cuba</t>
  </si>
  <si>
    <t>http://www.cuba.cu/</t>
  </si>
  <si>
    <t>https://www.mincom.gob.cu/es/gobierno-electronico</t>
  </si>
  <si>
    <t>Ministerio de Communicaciones</t>
  </si>
  <si>
    <t>https://www.mincom.gob.cu/sites/default/files/marcoregulatorio/dl_370-18_informatizacion_sociedad.pdf</t>
  </si>
  <si>
    <t>http://www.mfp.gob.cu/inicio/portada.php</t>
  </si>
  <si>
    <t>http://www.mfp.gob.cu/inicio/publicaciones.php</t>
  </si>
  <si>
    <t>http://www.cepal.org/publicaciones/xml/0/13430/SYC_29.pdf</t>
  </si>
  <si>
    <t>http://www.mfp.cu/html_inicio/i_mfp.php</t>
  </si>
  <si>
    <t>http://www.mfp.gob.cu/nosotros/onat.php</t>
  </si>
  <si>
    <t>ITS</t>
  </si>
  <si>
    <t>Tax Management System &gt; Integrated Tax System</t>
  </si>
  <si>
    <t>http://www.ecured.cu/index.php/ONAT</t>
  </si>
  <si>
    <t>http://www.aduana.co.cu</t>
  </si>
  <si>
    <t>Customs Portal / SADEM</t>
  </si>
  <si>
    <t>CADI &gt; Customs Portal / Automated System for Release of Goods (SADEM)</t>
  </si>
  <si>
    <t>http://www.ecured.cu/index.php/Centro_de_Automatizaci%C3%B3n_para_la_Direcci%C3%B3n_y_la_Informaci%C3%B3n</t>
  </si>
  <si>
    <t>https://www.mep.gob.cu/es</t>
  </si>
  <si>
    <t>Ministry of Economy and Planning</t>
  </si>
  <si>
    <t>CuCERT - Cuba Cybersecurity Emergency Response Team</t>
  </si>
  <si>
    <t>http://www.cscuba.cu/en</t>
  </si>
  <si>
    <t>https://www.presidencia.gob.cu/es/pensar-como-pais/marti-conmigo-con-nosotros/</t>
  </si>
  <si>
    <t>Right to Data Protection in Cuba</t>
  </si>
  <si>
    <t>http://www.scielo.org.co/pdf/jusju/v12n2/1692-8571-jusju-12-02-00087.pdf</t>
  </si>
  <si>
    <t>1,5</t>
  </si>
  <si>
    <t xml:space="preserve">Science, Technology and Innovation National Program </t>
  </si>
  <si>
    <t>https://www.mindus.gob.cu/sites/default/files/Documentos/04-PNCTI-Automatica-Robotica-e-Inteligencia-Artificial.pdf</t>
  </si>
  <si>
    <t>Policy for the Improvement of the Computerization of Society in Cuba</t>
  </si>
  <si>
    <t>https://www.mincom.gob.cu/en/marco-legal</t>
  </si>
  <si>
    <t>ESCEG - Higher School of State and Government Staff</t>
  </si>
  <si>
    <t>https://www.mes.gob.cu/es/ingreso/instituciones/escuela-superior-de-cuadros-del-estado-y-el-gobierno</t>
  </si>
  <si>
    <t>Development and Innovation Units, Ministry of Science, Technology and Environment</t>
  </si>
  <si>
    <t>http://www.citma.gob.cu/unidades-desarollo-e-innovacion/</t>
  </si>
  <si>
    <t>http://scielo.sld.cu/scielo.php?script=sci_arttext&amp;pid=S2218-36202015000300018</t>
  </si>
  <si>
    <t>CYP</t>
  </si>
  <si>
    <t>Cyprus</t>
  </si>
  <si>
    <t>http://www.cyprus.gov.cy</t>
  </si>
  <si>
    <t>http://www.mcw.gov.cy/</t>
  </si>
  <si>
    <t>Ministry of Transport, Communications and Works</t>
  </si>
  <si>
    <t>https://dec.dmrid.gov.cy/dmrid/DEC/ws_dec.nsf/13759F2509EB4039C2258570003F8543/$file/01%CE%A8%CE%B7%CF%86%CE%B9%CE%B1%CE%BA%CE%AE%20%CE%A3%CF%84%CF%81%CE%B1%CF%84%CE%B7%CE%B3%CE%B9%CE%BA%CE%AE%20%CF%84%CE%B7%CF%82%20%CE%9A%CF%8D%CF%80%CF%81%CE%BF%CF%85.pdf</t>
  </si>
  <si>
    <t>http://www.mof.gov.cy</t>
  </si>
  <si>
    <t>http://www.mof.gov.cy/mof/mof.nsf/page16_gr/page16_gr?OpenDocument</t>
  </si>
  <si>
    <t>http://www.treasury.gov.cy/treasury/treasury.nsf/financial_en/financial_en?OpenDocument</t>
  </si>
  <si>
    <t>FIMAS</t>
  </si>
  <si>
    <t xml:space="preserve">Financial Information and Management Accounting System </t>
  </si>
  <si>
    <t>http://www.treasury.gov.cy</t>
  </si>
  <si>
    <t>http://www.mof.gov.cy/mof/ird/ird.nsf/dmlindex_gr/dmlindex_gr?OpenDocument</t>
  </si>
  <si>
    <t>TAXISNET</t>
  </si>
  <si>
    <t>https://taxisnet.mof.gov.cy/displayWelcome.do</t>
  </si>
  <si>
    <t>http://www.mof.gov.cy/ce</t>
  </si>
  <si>
    <t xml:space="preserve">e-Customs &gt; THESEAS </t>
  </si>
  <si>
    <t>Customs and Excise Electronic Systems</t>
  </si>
  <si>
    <t>http://www.mof.gov.cy/mof/customs/customs.nsf/ced12_gr/ced12_gr?OpenDocument</t>
  </si>
  <si>
    <t>https://www.jccsmart.com</t>
  </si>
  <si>
    <t>http://www.mcw.gov.cy/mcw/dec/dec.nsf/DMLresponsibilities_en/DMLresponsibilities_en?OpenDocument#</t>
  </si>
  <si>
    <t>Human Resource Management Information system</t>
  </si>
  <si>
    <t>http://www.mof.gov.cy/mof/papd/papd.nsf/page41_gr/page41_gr?OpenDocument</t>
  </si>
  <si>
    <t>e-PS</t>
  </si>
  <si>
    <t xml:space="preserve">https://www.eprocurement.gov.cy/ceproc/home.do </t>
  </si>
  <si>
    <t>https://www.eprocurement.gov.cy</t>
  </si>
  <si>
    <t>Ministry of Finance of Republic of Cyprus</t>
  </si>
  <si>
    <t>http://www.dgepcd.gov.cy/dgepcd/dgepcd.nsf/page17_en/page17_en?OpenDocument</t>
  </si>
  <si>
    <t>DG for European Programmes, Coordination and Development</t>
  </si>
  <si>
    <t>P155891</t>
  </si>
  <si>
    <t>Chief Statistics Officer</t>
  </si>
  <si>
    <t>http://www.cystat.gov.cy/mof/cystat/statistics.nsf/history_en/history_en?OpenDocument</t>
  </si>
  <si>
    <t>http://www.dmrid.gov.cy/dmrid/research.nsf/planning_el/planning_el?OpenDocument</t>
  </si>
  <si>
    <t>Cyprus Cloud</t>
  </si>
  <si>
    <t>https://joinup.ec.europa.eu/sites/default/files/inline-files/Digital_Government_Factsheets_Cyprus_2019_0.pdf</t>
  </si>
  <si>
    <t>http://dits.dmrid.gov.cy/dmrid/dits/dits.nsf/all/B83AA8E4EB4EFD19C225855800288B10/$file/Cyprus%20eGovernment%20Interoperability%20Framework_new%20EIF_v2.0-To%20Publish.pdf</t>
  </si>
  <si>
    <t>CSIRT-CY - National Computer Security Incident Response Team</t>
  </si>
  <si>
    <t>https://csirt.cy/</t>
  </si>
  <si>
    <t>https://www.mof.gov.cy/mof/papd/papd.nsf/page50_gr/page50_gr?OpenDocument</t>
  </si>
  <si>
    <t>http://www.cyprus.gov.cy/portal/portal.nsf/gwp.getCategory?OpenForm&amp;access=0&amp;SectionId=citizen&amp;SelectionId=Complaints&amp;SelectionId=none&amp;print=0&amp;lang=en</t>
  </si>
  <si>
    <t>The Processing of Personal Data (Protection of the Individual) Law</t>
  </si>
  <si>
    <t>http://www.dataprotection.gov.cy/dataprotection/dataprotection.nsf/page3d_gr/page3d_gr?opendocument</t>
  </si>
  <si>
    <t>Personal Data Protection Commissioner</t>
  </si>
  <si>
    <t>http://www.dataprotection.gov.cy/</t>
  </si>
  <si>
    <t>https://www.rti-rating.org/wp-content/uploads/2019/09/Cyprus.RTI_.2017.Greek_.pdf</t>
  </si>
  <si>
    <t>https://www.data.gov.cy/</t>
  </si>
  <si>
    <t>National AI Strategy (approved) &amp; National Blockchain Strategy (in progress)</t>
  </si>
  <si>
    <t>https://ec.europa.eu/knowledge4policy/sites/know4pol/files/cyprus_ai_strategy.pdf</t>
  </si>
  <si>
    <t>Digital Strategy of Cyprus + National Initiatives on Digitising Industry</t>
  </si>
  <si>
    <t>Grow Digital - National Alliance</t>
  </si>
  <si>
    <t>http://www.digitaljobs.cyprus-digitalchampion.gov.cy/el/page/home</t>
  </si>
  <si>
    <t>The Department of Information Services responsible for eGovernment but not so much GovTech or follow WoG. See: https://dits.dmrid.gov.cy/dmrid/dits/dits.nsf/mission_el/mission_el?OpenDocument</t>
  </si>
  <si>
    <t>CZE</t>
  </si>
  <si>
    <t>Czech Republic</t>
  </si>
  <si>
    <t>http://www.vlada.cz</t>
  </si>
  <si>
    <t>http://portal.gov.cz</t>
  </si>
  <si>
    <t>http://www.mvcr.cz/mvcren/scope-of-activities-egovernment.aspx</t>
  </si>
  <si>
    <t>Ministry of Interior</t>
  </si>
  <si>
    <t>https://www.mpo.cz/en/business/digital-society/digital-czech-republic--243601/</t>
  </si>
  <si>
    <t>https://www.mvcr.cz/clanek/rada-vlady-pro-informacni-spolecnost.aspx?q=Y2hudW09Ng%3d%3d</t>
  </si>
  <si>
    <t>Digitalni Cesko</t>
  </si>
  <si>
    <t>https://www.digitalnicesko.cz/</t>
  </si>
  <si>
    <t>https://www.hlidacstatu.cz/</t>
  </si>
  <si>
    <t>http://www.mfcr.cz</t>
  </si>
  <si>
    <t>Ministry of Finance of the Czech Republic</t>
  </si>
  <si>
    <t>http://www.mfcr.cz/cps/rde/xchg/mfcr/xsl/fin_stat.html</t>
  </si>
  <si>
    <t>http://www.mfcr.cz/cs/o-ministerstvu/informacni-systemy</t>
  </si>
  <si>
    <t>IISSP</t>
  </si>
  <si>
    <t>Integrovaného informačního systému Státní pokladny / State Treasury Integrated Information System</t>
  </si>
  <si>
    <t>http://www.mfcr.cz/en/about-ministry/organisation-chart/section-04-financial-management-and-audi/dept-54-state-treasury-public-sector-con</t>
  </si>
  <si>
    <t>http://www.mfcr.cz/cs/verejny-sektor/regulace/statni-pokladna</t>
  </si>
  <si>
    <t>http://www.financnisprava.cz</t>
  </si>
  <si>
    <t>LDSW ?</t>
  </si>
  <si>
    <t>http://adisspr.mfcr.cz/adistc/adis/idpr_pub/dpr/uvod.faces</t>
  </si>
  <si>
    <t>http://www.celnisprava.cz</t>
  </si>
  <si>
    <t>e-Dovoz / AIS / ECS</t>
  </si>
  <si>
    <t>e-Imports / Automated Import System / Export Control System</t>
  </si>
  <si>
    <t>http://www.celnisprava.cz/en/applications/Pages/default.aspx</t>
  </si>
  <si>
    <t>http://www.financnisprava.cz/cs/dane-elektronicky/danovy-portal/elektronicka-podani-pro-financni-spravu</t>
  </si>
  <si>
    <t>http://www.praha.eu/jnp/cz/potrebuji_resit/zivotni_situace/poplatky/index.html</t>
  </si>
  <si>
    <t>http://www.mvcr.cz/mvcren/article/electronic-signature-773488.aspx?q=Y2hudW09Mw%3d%3d</t>
  </si>
  <si>
    <t>HR Portal</t>
  </si>
  <si>
    <t>Human Resource Portal</t>
  </si>
  <si>
    <t>https://www.mvcr.cz/</t>
  </si>
  <si>
    <t>ISP</t>
  </si>
  <si>
    <t>Information System for Promoters/Salaries</t>
  </si>
  <si>
    <t>http://www.mfcr.cz/cs/o-ministerstvu/zakladni-informace/informacni-systemy/is-o-platech</t>
  </si>
  <si>
    <t>ISPC</t>
  </si>
  <si>
    <t xml:space="preserve">http://www.isvz.cz </t>
  </si>
  <si>
    <t xml:space="preserve">http://www.isvz.cz/ISVZ/RKS/Filter.aspx </t>
  </si>
  <si>
    <t>Czech Republic Ministry of Finance</t>
  </si>
  <si>
    <t>https://www.mmr.cz/cs/ministerstvo</t>
  </si>
  <si>
    <t>Ministry fo Regional Development</t>
  </si>
  <si>
    <t>Chief Architect of eGovernment</t>
  </si>
  <si>
    <t>https://www.mvcr.cz/clanek/agenda-odboru-hlavniho-architekta-egovernmentu-agenda-odboru-hlavniho-architekta-egovernmentu.aspx</t>
  </si>
  <si>
    <t>https://www.mvcr.cz/clanek/agenda-odboru-hlavniho-architekta-egovernmentu-agenda-odboru-hlavniho-architekta-egovernmentu.aspx?q=Y2hudW09Mg%3d%3d</t>
  </si>
  <si>
    <t>https://www.mvcr.cz/clanek/agenda-odboru-hlavniho-architekta-egovernmentu-agenda-odboru-hlavniho-architekta-egovernmentu.aspx?q=Y2hudW09NQ%3d%3d</t>
  </si>
  <si>
    <t>eGC</t>
  </si>
  <si>
    <t>https://www.mvcr.cz/clanek/egovernment-cloud.aspx</t>
  </si>
  <si>
    <t>National Architectural Framework</t>
  </si>
  <si>
    <t>https://archi.gov.cz/nar-dokument:nar</t>
  </si>
  <si>
    <t>eGSB</t>
  </si>
  <si>
    <t>https://www.mvcr.cz/clanek/dokumentace-egsb.aspx</t>
  </si>
  <si>
    <t>CSIRT.CZ + NCKB - National Center for Cyber Secuity</t>
  </si>
  <si>
    <t>https://www.csirt.cz/en/</t>
  </si>
  <si>
    <t>Personal Data Protection Act</t>
  </si>
  <si>
    <t>http://www.legislationline.org/documents/action/popup/id/6854</t>
  </si>
  <si>
    <t>https://www.uoou.cz/</t>
  </si>
  <si>
    <t>https://www.rti-rating.org/wp-content/uploads/Czech-Republic.pdf</t>
  </si>
  <si>
    <t>https://www.opengovpartnership.org/members/czech-republic/</t>
  </si>
  <si>
    <t>https://data.gov.cz/</t>
  </si>
  <si>
    <t xml:space="preserve">National Strategy for Artificial Intelligence </t>
  </si>
  <si>
    <t>https://www.mpo.cz/assets/en/guidepost/for-the-media/press-releases/2019/5/NAIS_eng_web.pdf</t>
  </si>
  <si>
    <t>Digital Czechia Program</t>
  </si>
  <si>
    <t>Czech National Coalition for Digital Jobs and Skills</t>
  </si>
  <si>
    <t>https://digikoalice.cz/</t>
  </si>
  <si>
    <t>Digital Innovation Hubs</t>
  </si>
  <si>
    <t>https://www.digitalnicesko.cz/potencial-a-vyuziti-center-pro-digitalni-inovace/</t>
  </si>
  <si>
    <t>DNK</t>
  </si>
  <si>
    <t>Denmark</t>
  </si>
  <si>
    <t>http://www.denmark.dk</t>
  </si>
  <si>
    <t>https://www.borger.dk</t>
  </si>
  <si>
    <t>http://uk.fm.dk/</t>
  </si>
  <si>
    <t>Committee for Digital Administration</t>
  </si>
  <si>
    <t>https://en.digst.dk/policy-and-strategy/digital-strategy/</t>
  </si>
  <si>
    <t>https://en.digst.dk/policy-and-strategy/digital-strategy/digital-strategy-2016-2020/</t>
  </si>
  <si>
    <t>GovTech-Programmet</t>
  </si>
  <si>
    <t>https://govtechprogram.dk/</t>
  </si>
  <si>
    <t>http://uk.fm.dk</t>
  </si>
  <si>
    <t>http://uk.fm.dk/publications/</t>
  </si>
  <si>
    <t>http://www.oes.dk/Systemer/Navision-Stat</t>
  </si>
  <si>
    <t>http://www.fm.dk/om-os/historie/den-roede-bygning/</t>
  </si>
  <si>
    <t>http://www.fm.dk/publikationer/2006/introduktion-til-et-omkostningsbaseret-bevillingssystem-april-2006/3-den-nye-bevillingsmodel/</t>
  </si>
  <si>
    <t>http://www.skm.dk</t>
  </si>
  <si>
    <t>TastSelv</t>
  </si>
  <si>
    <t>https://www.tastselv.skat.dk</t>
  </si>
  <si>
    <t>https://www.skat.dk</t>
  </si>
  <si>
    <t>ICSsystemet</t>
  </si>
  <si>
    <t>e-Customs / Customs Mgmt System</t>
  </si>
  <si>
    <t>https://www.skat.dk/SKAT.aspx?oId=1970723</t>
  </si>
  <si>
    <t>http://skat.dk/data.aspx?oId=80112&amp;vId=0</t>
  </si>
  <si>
    <t>https://betalingsservice.nets.eu/Pages/default.aspx</t>
  </si>
  <si>
    <t>http://www.digst.dk/Servicemenu/English/Digitisation/Digital-Signature</t>
  </si>
  <si>
    <t>Moderniseringsstyrelsen</t>
  </si>
  <si>
    <t>Agency for the Modernisation of Public Administration</t>
  </si>
  <si>
    <t xml:space="preserve">http://hr.modst.dk/Toolbox.aspx </t>
  </si>
  <si>
    <t>ISOLA</t>
  </si>
  <si>
    <t>Information on pay and employment conditions</t>
  </si>
  <si>
    <t>http://hr.modst.dk/Arbejdspladsen/Saet%20tal%20paa%20HR/Lonstyring/ISOLA.aspx</t>
  </si>
  <si>
    <t>UDBUD / ETHICS</t>
  </si>
  <si>
    <t>http://www.innovasion.dk</t>
  </si>
  <si>
    <t>http://www.udbudsavisen.dk/</t>
  </si>
  <si>
    <t>Denmark's National bank</t>
  </si>
  <si>
    <t>https://oes.dk/oekonomi/</t>
  </si>
  <si>
    <t>Danish Agency for Finance</t>
  </si>
  <si>
    <t>SBS</t>
  </si>
  <si>
    <t>State Budget System</t>
  </si>
  <si>
    <t>https://oes.dk/systemer/budgettering/om-statens-budgetsystem/</t>
  </si>
  <si>
    <t>Agency for Digitisation</t>
  </si>
  <si>
    <t>https://en.digst.dk/</t>
  </si>
  <si>
    <t>https://en.digst.dk/data-and-it-architecture/</t>
  </si>
  <si>
    <t>https://arkitektur.digst.dk/rammearkitektur/datastandarder</t>
  </si>
  <si>
    <t>Public Cloud</t>
  </si>
  <si>
    <t>https://digst.dk/media/16165/ds_singlepage_uk_web.pdf</t>
  </si>
  <si>
    <t>FDA Framework Architecture + IT Architecture</t>
  </si>
  <si>
    <t>https://arkitektur.digst.dk/rammearkitektur/introduktion-til-fda-rammearkitektur</t>
  </si>
  <si>
    <t>Danish NIF</t>
  </si>
  <si>
    <t>DKCERT + Danish Cyber and Information Security</t>
  </si>
  <si>
    <t>https://www.cert.dk/</t>
  </si>
  <si>
    <t>https://www.borger.dk/</t>
  </si>
  <si>
    <t>Act on Processing of Personal Data</t>
  </si>
  <si>
    <t>https://www.datatilsynet.dk/generelt-om-databeskyttelse/lovgivning</t>
  </si>
  <si>
    <t>Datatilsynet, Data Protection Agency</t>
  </si>
  <si>
    <t>https://www.datatilsynet.dk/</t>
  </si>
  <si>
    <t>https://www.rti-rating.org/wp-content/uploads/Denmark.pdf</t>
  </si>
  <si>
    <t>https://www.opengovpartnership.org/members/denmark/</t>
  </si>
  <si>
    <t>http://digitaliser.dk/</t>
  </si>
  <si>
    <t>National Strategy for Artificial Intelligence (also IoT and Drones)</t>
  </si>
  <si>
    <t>https://en.digst.dk/media/19337/305755_gb_version_final-a.pdf</t>
  </si>
  <si>
    <t>Strategy for ICT Management in Central Government</t>
  </si>
  <si>
    <t>https://en.digst.dk/media/15367/a-solid-ict-foundation-strategy-for-ict-management-in-central-government.pdf</t>
  </si>
  <si>
    <t>Technology Pact</t>
  </si>
  <si>
    <t>https://eng.em.dk/news/2018/april/the-danish-government-launches-the-technology-pact/</t>
  </si>
  <si>
    <t>COI - National Center for Public Sector Innovation + Digital Hub Denmark</t>
  </si>
  <si>
    <t>https://www.coi.dk/en/</t>
  </si>
  <si>
    <t>https://arkitektur.digst.dk/sites/default/files/white_paper_on_a_common_public-sector_digital_architecture_pdfa.pdf</t>
  </si>
  <si>
    <t>DJI</t>
  </si>
  <si>
    <t>Djibouti</t>
  </si>
  <si>
    <t>http://www.presidence.dj</t>
  </si>
  <si>
    <t>https://www.ansie.dj/</t>
  </si>
  <si>
    <t>ANSIE - National Agency for State Information Systems</t>
  </si>
  <si>
    <t>https://www.ansie.dj/actualites/e-gouvernement-lansie-lance-le-processus-delaboration-de-la-strategie-nationale-2019-2022/</t>
  </si>
  <si>
    <t>http://www.ministere-finances.dj</t>
  </si>
  <si>
    <t>http://www.ministere-finances.dj/TOFE.html</t>
  </si>
  <si>
    <t>http://documents.worldbank.org/curated/en/2006/04/6756520/djibouti-public-expenditure-review-making-public-finances-work-growth-poverty-reduction</t>
  </si>
  <si>
    <t>http://www.tresor.economie.gouv.fr/pays/djibouti</t>
  </si>
  <si>
    <t>http://www.ministere-finances.dj/FISCALITEE.html</t>
  </si>
  <si>
    <t>Tax System</t>
  </si>
  <si>
    <t>http://www.douanes.dj</t>
  </si>
  <si>
    <t>http://documents.worldbank.org/curated/en/852521468258550268/pdf/wps3923.pdf</t>
  </si>
  <si>
    <t>UPR</t>
  </si>
  <si>
    <t>Unique Personnel Registry</t>
  </si>
  <si>
    <t>http://www.ministere-finances.dj/REFORMES%20PROJETS%20FICHIER%20UNIQUE.html</t>
  </si>
  <si>
    <t>http://www-wds.worldbank.org/external/default/WDSContentServer/WDSP/IB/2006/04/28/000012009_20060428084124/Rendered/PDF/346240rev0DJI.pdf</t>
  </si>
  <si>
    <t>http://www.ministere-finances.dj/</t>
  </si>
  <si>
    <t>https://djibouti.opendataforafrica.org/</t>
  </si>
  <si>
    <t>National e-Government Strategy (2019-2022)</t>
  </si>
  <si>
    <t>DMA</t>
  </si>
  <si>
    <t>Dominica</t>
  </si>
  <si>
    <t>http://www.dominica.gov.dm</t>
  </si>
  <si>
    <t>http://www.dominica.gov.dm/services</t>
  </si>
  <si>
    <t>http://establishment.gov.dm/activities/connect2government</t>
  </si>
  <si>
    <t xml:space="preserve">The Information and Communication Technology Unit (ICTU) of the Establishment, Personnel and Training Department (EPTD) </t>
  </si>
  <si>
    <t>https://dominica.gov.dm/images/documents/national_resilience_development_strategy_2030.pdf</t>
  </si>
  <si>
    <t>http://finance.gov.dm</t>
  </si>
  <si>
    <t>Ministry of Finance, Economic Affairs, Investment, Planning, Resilience, Sustainable Development, Telecommunications and Broadcasting</t>
  </si>
  <si>
    <t>http://finance.gov.dm/index.php/budget/information/17-2013-2014-budget-for-ministries</t>
  </si>
  <si>
    <t>https://openknowledge.worldbank.org/bitstream/handle/10986/14506/298040DO.pdf?sequence=1</t>
  </si>
  <si>
    <t>SIGFIS</t>
  </si>
  <si>
    <t>Standardized Integrated Government Financial Information System</t>
  </si>
  <si>
    <t>http://finance.gov.dm/index.php/about-us/departments/18-treasury-division</t>
  </si>
  <si>
    <t>http://www.dominica.gov.dm/laws/1994/act4-1994.pdf</t>
  </si>
  <si>
    <t>http://ird.gov.dm</t>
  </si>
  <si>
    <t>http://ird.gov.dm/index.php?option=com_content&amp;view=article&amp;id=116:systems-section&amp;catid=36:about-us&amp;Itemid=59</t>
  </si>
  <si>
    <t>http://customs.gov.dm</t>
  </si>
  <si>
    <t>http://customs.gov.dm/about-customs/asycuda-world</t>
  </si>
  <si>
    <t>https://eservices.gov.dm/taxefs/auth/Public/LogOn.aspx?ReturnUrl=%2ftaxefs%2fonline%2fdefault.aspx</t>
  </si>
  <si>
    <t>HRIS</t>
  </si>
  <si>
    <t>Human Resource Information System</t>
  </si>
  <si>
    <t>http://eportal.dominica.gov.dm/</t>
  </si>
  <si>
    <t>e-PPS</t>
  </si>
  <si>
    <t>https://procurement.oecs.org/epps/home.do</t>
  </si>
  <si>
    <t>https://finance.gov.dm/about-us/divisions-and-units</t>
  </si>
  <si>
    <t>General Directorate of Public Investment (DGIP)</t>
  </si>
  <si>
    <t xml:space="preserve">Ministry of Information, Science, Telecommunications and Technology </t>
  </si>
  <si>
    <t>http://information.gov.dm/</t>
  </si>
  <si>
    <t>Privacy and Data Protection Bill 2007</t>
  </si>
  <si>
    <t>http://dominica.gov.dm/laws-of-dominica</t>
  </si>
  <si>
    <t>http://www.humanrightsinitiative.org/programs/ai/rti/international/laws_&amp;_papers.htm#12 \</t>
  </si>
  <si>
    <t>DOM</t>
  </si>
  <si>
    <t>Dominican Republic</t>
  </si>
  <si>
    <t>http://dominicana.gob.do/</t>
  </si>
  <si>
    <t>http://servicios.dominicana.gob.do/index.php</t>
  </si>
  <si>
    <t>http://dominicana.gob.do/index.php/e-sociedad/2014-12-17-20-08-19</t>
  </si>
  <si>
    <t>Oficina Presidencial de Tecnologias de la Informacion y Comunicacion (OPTIC)</t>
  </si>
  <si>
    <t>http://dominicana.gob.do/index.php/politicas/2014-12-16-20-55-59</t>
  </si>
  <si>
    <t>http://dominicana.gob.do/index.php/politicas/2014-12-16-20-56-34/politicas-para-el-buen-gobierno/gobierno-consolidado-whole-of-government</t>
  </si>
  <si>
    <t>Agenda Digital</t>
  </si>
  <si>
    <t>http://www.hacienda.gov.do</t>
  </si>
  <si>
    <t>http://www.portaldelciudadano.gov.do</t>
  </si>
  <si>
    <t>http://transparenciafiscal.gob.do/en/web/transparenciafiscal/sigef</t>
  </si>
  <si>
    <t>SIGEF</t>
  </si>
  <si>
    <t>Sistema Integrado de Gestion Financiera</t>
  </si>
  <si>
    <t>http://www.tesoreria.gov.do/</t>
  </si>
  <si>
    <t>http://www.tesoreria.gov.do/index.php/component/phocadownload/category/30</t>
  </si>
  <si>
    <t>http://www.dgii.gov.do</t>
  </si>
  <si>
    <t>Virtual Office + Web Services</t>
  </si>
  <si>
    <t>http://www.dgii.gov.do/pst/Paginas/default.aspx</t>
  </si>
  <si>
    <t>http://www.aduanas.gob.do</t>
  </si>
  <si>
    <t>SIGA &gt; Single Window</t>
  </si>
  <si>
    <t>Integrated Customs Management System + Single Window</t>
  </si>
  <si>
    <t>https://www.aduanas.gob.do/descargas/files/instructivos/manual-pago-electronico-SIGA.pdf</t>
  </si>
  <si>
    <t>http://www.indotel.gob.do/index.php/sector-de-las-telecomunicaciones/comercio-electronico/descripcion-firma-digital</t>
  </si>
  <si>
    <t>SASP</t>
  </si>
  <si>
    <t>Sistema de Administración de Servidores Públicos / Civil Servant Administration System</t>
  </si>
  <si>
    <t>http://map.gob.do/sasp/</t>
  </si>
  <si>
    <t>Compras Dominicana</t>
  </si>
  <si>
    <t>http://www.comprasdominicana.gov.do</t>
  </si>
  <si>
    <t xml:space="preserve">https://acceso.comprasdominicana.gov.do/compras/publicaciones/consultas/procesosdecompras/consulta.jsp?hiddenTipoConsulta=FINALIZADOS </t>
  </si>
  <si>
    <t>http://mepyd.gob.do/dgip</t>
  </si>
  <si>
    <t>Dirección General de Inversión Pública (DGIP) del Ministerio de Economía, Planificación y Desarrollo (MEPyD)</t>
  </si>
  <si>
    <t>SNIP</t>
  </si>
  <si>
    <t>Sistema Nacional de Inversión Pública</t>
  </si>
  <si>
    <t>http://mepyd.gob.do/SNIP</t>
  </si>
  <si>
    <t>OPTICloud</t>
  </si>
  <si>
    <t>http://optic.gob.do/servicio/nube-computacional-gubernamental-opticloud/</t>
  </si>
  <si>
    <t>CSIRT-DR</t>
  </si>
  <si>
    <t>https://republicadigital.gob.do/eje/ciberseguridad/</t>
  </si>
  <si>
    <t>http://dominicana.gob.do/index.php/e-sociedad/sic/e-participacion</t>
  </si>
  <si>
    <t>http://dominicana.gob.do/index.php/e-sociedad/sic/testing</t>
  </si>
  <si>
    <t>Law on Protection of Personal Data</t>
  </si>
  <si>
    <t xml:space="preserve">http://www.datacredito1.com/s_ley_buro.asp </t>
  </si>
  <si>
    <t>https://www.rti-rating.org/wp-content/uploads/Dominican-Republic.pdf</t>
  </si>
  <si>
    <t>https://www.opengovpartnership.org/members/dominican-republic/</t>
  </si>
  <si>
    <t>https://datos.gob.do/</t>
  </si>
  <si>
    <t>Ministry of Public Administration, 2018 Operational Plan</t>
  </si>
  <si>
    <t>https://map.gob.do/sobre-nosotros/plan-estrategico/</t>
  </si>
  <si>
    <t>INAP + Republica Digital</t>
  </si>
  <si>
    <t>http://inap.gob.do/</t>
  </si>
  <si>
    <t>Change Management Directorate, MAP</t>
  </si>
  <si>
    <t>https://map.gob.do/ClimaOrganizacional/AboutUs.aspx</t>
  </si>
  <si>
    <t>https://optic.gob.do/nortic/images/documentos/normas/nortic-a6-1-2016.pdf</t>
  </si>
  <si>
    <t>The National Commission for Information Society and Knowledge (CNSIC) established in 2005 is the GovTech entity responsible for the Digital Agenda 2016-2020</t>
  </si>
  <si>
    <t>ECU</t>
  </si>
  <si>
    <t>Ecuador</t>
  </si>
  <si>
    <t>http://www.presidencia.gob.ec</t>
  </si>
  <si>
    <t>https://www.gob.ec/</t>
  </si>
  <si>
    <t>http://www.gobiernoelectronico.gob.ec/#gobiernoelectronico</t>
  </si>
  <si>
    <t>Ministry of Communication</t>
  </si>
  <si>
    <t>https://www.gobiernoelectronico.gob.ec/wp-content/uploads/2018/08/PNGE_2018_2021_21082018.pdf</t>
  </si>
  <si>
    <t>Smart Government</t>
  </si>
  <si>
    <t>https://www.gobiernoelectronico.gob.ec/gobierno-inteligente/?preview=true</t>
  </si>
  <si>
    <t>https://www.finanzas.gob.ec/</t>
  </si>
  <si>
    <t>http://www.finanzas.gob.ec/estados-financieros/</t>
  </si>
  <si>
    <t>https://esigef.finanzas.gob.ec/esigef/login/index.htm</t>
  </si>
  <si>
    <t>https://www.aduanas.gob.do/</t>
  </si>
  <si>
    <t>http://www.sri.gob.ec/web/guest/home</t>
  </si>
  <si>
    <t>Web Services</t>
  </si>
  <si>
    <t>https://www.sri.gob.ec/web/guest;jsessionid=JahtOwo029d8TxlOuguWkKqJ</t>
  </si>
  <si>
    <t>http://www.aduana.gob.ec</t>
  </si>
  <si>
    <t>ECUAPASS</t>
  </si>
  <si>
    <t>https://portal.aduana.gob.ec</t>
  </si>
  <si>
    <t>https://www.sri.gob.ec/web/guest/declaracion-de-impuestos-2017</t>
  </si>
  <si>
    <t>https://www.eci.bce.ec/paso_3</t>
  </si>
  <si>
    <t>The Integrated Financial Management System</t>
  </si>
  <si>
    <t>http://www.finanzas.gob.ec/</t>
  </si>
  <si>
    <t>SERCOP</t>
  </si>
  <si>
    <t>http://portal.compraspublicas.gob.ec/incop</t>
  </si>
  <si>
    <t>https://www.compraspublicas.gob.ec/ProcesoContratacion/compras/PC/buscarProceso.cpe?sg=1#</t>
  </si>
  <si>
    <t>Ministerio de Economia y Finanzas</t>
  </si>
  <si>
    <t>https://www.planificacion.gob.ec/informacion-de-inversion-publica/</t>
  </si>
  <si>
    <t xml:space="preserve">Secretaría Técnica Planifica Ecuador </t>
  </si>
  <si>
    <t>Map + SIPeIP</t>
  </si>
  <si>
    <t>Sistema Integrado de Planificación e Inversión Pública</t>
  </si>
  <si>
    <t>https://www.planificacion.gob.ec/sistema-integrado-de-planificacion-e-inversion-publica/</t>
  </si>
  <si>
    <t>https://www.gobiernoelectronico.gob.ec/avance-indicadores/</t>
  </si>
  <si>
    <t>MINTEL Government Services Bus</t>
  </si>
  <si>
    <t>https://www.gobiernoelectronico.gob.ec/bus-de-servicios-gubernamentales/</t>
  </si>
  <si>
    <t>EcuCERT - Telecommunications Regulatory and Control Agency</t>
  </si>
  <si>
    <t>https://www.ecucert.gob.ec/</t>
  </si>
  <si>
    <t>https://aplicaciones.administracionpublica.gob.ec/</t>
  </si>
  <si>
    <t xml:space="preserve">Ley de Comercio Electrónico, firmas electrónicas y mensajes de datos. Ley No. 2002-67 and Ley Del Sistema Nacional De Registro De Datos Públicos </t>
  </si>
  <si>
    <t>http://www.arcotel.gob.ec/marco-legal/</t>
  </si>
  <si>
    <t>https://www.rti-rating.org/wp-content/uploads/Ecuador.pdf</t>
  </si>
  <si>
    <t>https://www.opengovpartnership.org/members/ecuador/</t>
  </si>
  <si>
    <t>http://www.datosabiertos.gob.ec/</t>
  </si>
  <si>
    <t>National Plan of e-Government</t>
  </si>
  <si>
    <t>Ecuador Digital</t>
  </si>
  <si>
    <t>https://www.telecomunicaciones.gob.ec/25693-2/</t>
  </si>
  <si>
    <t>Draft Law on Digital Transformation</t>
  </si>
  <si>
    <t>https://aportecivico.gobiernoelectronico.gob.ec/legislation/processes/13/draft_versions/32</t>
  </si>
  <si>
    <t>https://www.estebanmendieta.com/blog/wp-content/uploads/Decreto_1014_software_libre_Ecuador.pdf</t>
  </si>
  <si>
    <t>The Ministry of Telecommunication and Information Society is the GovTech entity responsible for the National Electronic Government Plan which aims at a WoG approach. Visible from translated strategy</t>
  </si>
  <si>
    <t>EGY</t>
  </si>
  <si>
    <t>Egypt</t>
  </si>
  <si>
    <t>http://www.egypt.gov.eg</t>
  </si>
  <si>
    <t>http://www.mcit.gov.eg/</t>
  </si>
  <si>
    <t>Ministry for Communications and Information Technology (MoCIT)</t>
  </si>
  <si>
    <t>http://www.mcit.gov.eg/Upcont/Documents/ICT%20Strategy%202012-2017.pdf</t>
  </si>
  <si>
    <t>https://mcit.gov.eg/en/Digital_Government</t>
  </si>
  <si>
    <t>http://www.mof.gov.eg</t>
  </si>
  <si>
    <t>http://www.mof.gov.eg/English/Papers_and_Studies/Pages/The-State-Budget.aspx</t>
  </si>
  <si>
    <t>http://gfmis.mof.gov.eg/</t>
  </si>
  <si>
    <t>http://www.mof.gov.eg/English/About%20MOF/Pages/Treasury_Authority.aspx</t>
  </si>
  <si>
    <t>http://www.mof.gov.eg/English/MOFNews/Media/Pages/release8-8-2017.aspx</t>
  </si>
  <si>
    <t>http://www.eta.gov.eg/</t>
  </si>
  <si>
    <t>ITMAS</t>
  </si>
  <si>
    <t>Integrated Tax Management and Administration System</t>
  </si>
  <si>
    <t>http://eta.gov.eg/index.php?option=com_content&amp;view=article&amp;id=6&amp;Itemid=188&amp;lang=ar</t>
  </si>
  <si>
    <t>http://www.customs.gov.eg</t>
  </si>
  <si>
    <t>NCIS</t>
  </si>
  <si>
    <t>National Customs Information System</t>
  </si>
  <si>
    <t>http://www.customs.gov.eg/Services/Customs_Clearance</t>
  </si>
  <si>
    <t>http://www.egypt.gov.eg/services/LoadxtrServices.aspx?PgURL=63853&amp;section=subjects</t>
  </si>
  <si>
    <t>https://www.itida.gov.eg/English/Pages/E-Signature.aspx</t>
  </si>
  <si>
    <t>http://www.caoa.gov.eg</t>
  </si>
  <si>
    <t>http://www.mof.gov.eg/Arabic/esdarate/Pages/The_latest_version.aspx</t>
  </si>
  <si>
    <t>Government Procurement Portal</t>
  </si>
  <si>
    <t>http://etenders.gov.eg</t>
  </si>
  <si>
    <t>https://etenders.gov.eg/Tender/DoSearchSorted/3</t>
  </si>
  <si>
    <t>http://www.mof.gov.eg/English/Pages/Home.aspx</t>
  </si>
  <si>
    <t>Open Data Initiative</t>
  </si>
  <si>
    <t>http://www.egypt.gov.eg/</t>
  </si>
  <si>
    <t>http://www.egypt.gov.eg/english/documents/default.aspx</t>
  </si>
  <si>
    <t>EG-Cloud</t>
  </si>
  <si>
    <t>http://www.mcit.gov.eg/Publication/Publication_Summary/856</t>
  </si>
  <si>
    <t>EGEAF</t>
  </si>
  <si>
    <t>e-Gov Interoperability Standard</t>
  </si>
  <si>
    <t>EG-CERT - Egyptian Computer Emergency Readiness Team</t>
  </si>
  <si>
    <t>http://mcit.gov.eg/TeleCommunications/Cyber_Security/EG_CERT</t>
  </si>
  <si>
    <t>https://www.idsc.gov.eg/IDSC/Default.aspx</t>
  </si>
  <si>
    <t>http://www.parliament.gov.eg/complaints.aspx</t>
  </si>
  <si>
    <t>Data Protection Law (2020)</t>
  </si>
  <si>
    <t>http://www.mcit.gov.eg/Upcont/MediaCenter/MCIT%20in%20Press_ar_816201800AR_Cabinet_Approves_Personal_Data_Protection_Draft_Bill.pdf</t>
  </si>
  <si>
    <t>Data Protection Authority</t>
  </si>
  <si>
    <t>http://www.egypt.gov.eg/arabic/general/Open_Gov_Data_Initiative.aspx</t>
  </si>
  <si>
    <t>Egypt's AI Strategy</t>
  </si>
  <si>
    <t>https://www.oecd.ai/dashboards/policy-initiatives/2019-data-policyInitiatives-26476</t>
  </si>
  <si>
    <t>National ICT Syrategy 2012-2017</t>
  </si>
  <si>
    <t>Next Technology Leaders + eLCC + ITI + SECC + NTI</t>
  </si>
  <si>
    <t>http://mcit.gov.eg/Training</t>
  </si>
  <si>
    <t>TIEC - Technology Innovation and Entrepreneurship Center</t>
  </si>
  <si>
    <t>https://www.tiec.gov.eg/English/Pages/Vision-Mission.aspx</t>
  </si>
  <si>
    <t>http://www.mcit.gov.eg/Upcont/Documents/FOSS_Strategy_EN_2014.pdf</t>
  </si>
  <si>
    <t xml:space="preserve">The Ministry of Communication and IT is the GovTech entity and seeks holistic digital transformation. See: http://www.mcit.gov.eg/Upcont/Documents/ICT%20Strategy%202012-2017.pdf </t>
  </si>
  <si>
    <t>SLV</t>
  </si>
  <si>
    <t>El Salvador</t>
  </si>
  <si>
    <t>http://www.presidencia.gob.sv</t>
  </si>
  <si>
    <t>http://portaldgii.mh.gob.sv/ssc/home</t>
  </si>
  <si>
    <t>http://www.secretariatecnica.gob.sv/category/transformacion-del-estado/gobierno-electronico/</t>
  </si>
  <si>
    <t>https://innovacion.gob.sv/downloads/Agenda%20Digital.pdf</t>
  </si>
  <si>
    <t>https://innovacion.gob.sv/</t>
  </si>
  <si>
    <t>http://www.mh.gob.sv</t>
  </si>
  <si>
    <t>http://www.mh.gob.sv/portal/page/portal/PTF/Presupuestos_Publicos</t>
  </si>
  <si>
    <t>http://www.mh.gob.sv/portal/page/portal/PMH/Novedades/Calendario/Capacitaciones/Capacitaciones_2011/Safi2011/Manual_T%E9cnico_SAFI_17-07-09.pdf</t>
  </si>
  <si>
    <t>SAFI II</t>
  </si>
  <si>
    <t>Sistema de Administración Financiera Integrado</t>
  </si>
  <si>
    <t>LDSW &gt; Informix</t>
  </si>
  <si>
    <t>http://www.mh.gob.sv/portal/page/portal/MH_Fin_OLD/MH_TESORERIA</t>
  </si>
  <si>
    <t>http://www.mh.gob.sv/portal/page/portal/PMH/Institucion/Marco_Institucional/Autoridades</t>
  </si>
  <si>
    <t>http://www.mh.gob.sv/portal/page/portal/PMH/Servicios/En_Linea/Ciudadano</t>
  </si>
  <si>
    <t>http://www.mh.gob.sv/portal/page/portal/PMH/Temas/Aduana</t>
  </si>
  <si>
    <t>ASYCUDA++ &gt; World</t>
  </si>
  <si>
    <t>Automated SYstem for CUstoms Data + Single Window (in 2015)</t>
  </si>
  <si>
    <t>http://www.mh.gob.sv/portal/page/portal/PMH/Temas/Operaciones_Aduaneras/Introduccion/Sistema_Informatico_Aduanero</t>
  </si>
  <si>
    <t>https://portaldgii.mh.gob.sv/ssc/pi/registro/</t>
  </si>
  <si>
    <t>http://firmaelectronica.egob.sv/?page_id=486</t>
  </si>
  <si>
    <t>Sistema de Información de Recursos Humanos / Human resource management system</t>
  </si>
  <si>
    <t>https://www.pefa.org/node/206</t>
  </si>
  <si>
    <t>Comprasal</t>
  </si>
  <si>
    <t xml:space="preserve">http://www.comprasal.gob.sv </t>
  </si>
  <si>
    <t>https://www.comprasal.gob.sv/comprasal_web/det_procesos_01.jsf</t>
  </si>
  <si>
    <t>https://www.mh.gob.sv/pmh/es/</t>
  </si>
  <si>
    <t>Ministry of Finance, Dirección General de Inversión y Crédito Público (DGICP)</t>
  </si>
  <si>
    <t>P083947</t>
  </si>
  <si>
    <t>SIP</t>
  </si>
  <si>
    <t>Sistema de Inversión Pública  / Portal de Transparencia Fiscal</t>
  </si>
  <si>
    <t>http://www.transparenciafiscal.gob.sv/ptf/es/PTF2-Inversion.html</t>
  </si>
  <si>
    <t>SalCERT</t>
  </si>
  <si>
    <t>http://www.cert.gob.sv/</t>
  </si>
  <si>
    <t>https://www.transparencia.gob.sv/institutions/mjsp/participation_mechanisms</t>
  </si>
  <si>
    <t>Personal Data Protection Law (Consultations in progress)</t>
  </si>
  <si>
    <t>https://www.asamblea.gob.sv/node/9978</t>
  </si>
  <si>
    <t>https://www.rti-rating.org/wp-content/uploads/El-Salvador.pdf</t>
  </si>
  <si>
    <t>https://www.opengovpartnership.org/members/el-salvador/</t>
  </si>
  <si>
    <t>https://datoselsalvador.org/</t>
  </si>
  <si>
    <t>Agenda Digital El Salvador 2020-2030</t>
  </si>
  <si>
    <t xml:space="preserve">ENAFOP - National School of Public Training </t>
  </si>
  <si>
    <t>http://secretariatecnica.egob.sv/enafop/</t>
  </si>
  <si>
    <t>Innovation Hub</t>
  </si>
  <si>
    <t>https://www.innovacion.gob.sv/innovacion.php</t>
  </si>
  <si>
    <t>https://www.gobiernoelectronico.gob.sv/wp-content/uploads/2019/05/Frimado-Lineamientos-uso-de-software-libre-en-el-organo-ejecutivo.pdf</t>
  </si>
  <si>
    <t>The Innovation Secretariat of the Presidency is the GovTech Agency and it implements the National Digital Agenda 2020=2030, which seeks WoG</t>
  </si>
  <si>
    <t>GNQ</t>
  </si>
  <si>
    <t>Equatorial Guinea</t>
  </si>
  <si>
    <t>http://www.guineaecuatorialpress.com/</t>
  </si>
  <si>
    <t>http://www.guineaecuatorialpress.com</t>
  </si>
  <si>
    <t>Ministry of Finance &amp; Budget</t>
  </si>
  <si>
    <t>http://documents.worldbank.org/curated/en/887101468028497242/pdf/516560ESW0GQ0P00disclosed0120130110.pdf</t>
  </si>
  <si>
    <t>http://documents.worldbank.org/curated/en/2010/01/15553341/equatorial-guinea-public-expenditure-review</t>
  </si>
  <si>
    <t>https://openknowledge.worldbank.org/bitstream/handle/10986/21054/933550WP0P12000PUBLIC00Guinea0Final.pdf?sequence=1&amp;isAllowed=y</t>
  </si>
  <si>
    <t>Law 1/2016 (Data protection law)</t>
  </si>
  <si>
    <t>https://media2.mofo.com/documents/170911-privacy-africa.pdf</t>
  </si>
  <si>
    <t>https://eguinea.opendataforafrica.org/</t>
  </si>
  <si>
    <t>ERI</t>
  </si>
  <si>
    <t>Eritrea</t>
  </si>
  <si>
    <t>http://www.shabait.com</t>
  </si>
  <si>
    <t>http://www.er.undp.org/content/dam/eritrea/docs/MDGs/AfricanEconomicOutlookEritrea2014.pdf</t>
  </si>
  <si>
    <t>http://www.eastafritac.org/images/uploads/documents_storage/2013-10_Cash_Management_Workshop_-_Day_1_Presentations.pdf</t>
  </si>
  <si>
    <t>http://www.shabait.com/news/local-news/6953-meeting-of-ministerial-cabinet-concluded-</t>
  </si>
  <si>
    <t>https://academicjournals.org/article/article1410446859_Habtom.pdf</t>
  </si>
  <si>
    <t>http://documents.worldbank.org/curated/en/2008/03/16215845/eritrea-health-education-sectors-public-expenditure-review</t>
  </si>
  <si>
    <t>EST</t>
  </si>
  <si>
    <t>Estonia</t>
  </si>
  <si>
    <t>http://www.riik.ee</t>
  </si>
  <si>
    <t>https://www.eesti.ee/eng</t>
  </si>
  <si>
    <t>https://e-estonia.com/</t>
  </si>
  <si>
    <t>Ministry of Economic Affairs and Communications Dept of State Information Systems (RISO)</t>
  </si>
  <si>
    <t>https://www.mkm.ee/sites/default/files/digital_agenda_2020_web_eng_04.06.19.pdf</t>
  </si>
  <si>
    <t>https://www.mkm.ee/sites/default/files/digitalagenda2020_final_final.pdf</t>
  </si>
  <si>
    <t>E-Government Academy (EGA)</t>
  </si>
  <si>
    <t>https://ega.ee/about-us/</t>
  </si>
  <si>
    <t>http://www.fin.ee</t>
  </si>
  <si>
    <t>Eesti Vabarigiigi Rahandusministeerium - Ministry of Finance, Estonia</t>
  </si>
  <si>
    <t>http://www.fin.ee/riigieelarve</t>
  </si>
  <si>
    <t>http://www.mindware.ee/en/Portfolio/Finance-and-Insurance</t>
  </si>
  <si>
    <t>http://www.fin.ee/state-treasury</t>
  </si>
  <si>
    <t>https://www.imf.org/external/pubs/ft/fandd/2000/09/pdf/potter.pdf</t>
  </si>
  <si>
    <t>http://www.emta.ee</t>
  </si>
  <si>
    <t>http://www.emta.ee/index.php?id=29761</t>
  </si>
  <si>
    <t>e-Customs &gt; COMPLEX</t>
  </si>
  <si>
    <t>Web Services / Customs Declarations …</t>
  </si>
  <si>
    <t>http://www.emta.ee/index.php?id=21472</t>
  </si>
  <si>
    <t>https://www.eesti.ee/portaal/portaal.sisene?level=30&amp;loc=%2Feng%2Fmydata</t>
  </si>
  <si>
    <t>http://www.id.ee/?lang=en&amp;id=</t>
  </si>
  <si>
    <t>HRMS</t>
  </si>
  <si>
    <t>Human Resource Management System</t>
  </si>
  <si>
    <t>http://www.rtk.ee/</t>
  </si>
  <si>
    <t>E-Procurement Estonia</t>
  </si>
  <si>
    <t>https://riigihanked.riik.ee</t>
  </si>
  <si>
    <t>https://riigihanked.riik.ee/</t>
  </si>
  <si>
    <t>https://www.rahandusministeerium.ee/et</t>
  </si>
  <si>
    <t>IMS</t>
  </si>
  <si>
    <t>Investment Monitoring System</t>
  </si>
  <si>
    <t>https://riigiraha.fin.ee/QvAJAXZfc/opendoc.htm?document=riigiraha.qvw&amp;lang=en-US&amp;host=local&amp;anonymous=true/</t>
  </si>
  <si>
    <t>Information System Authority</t>
  </si>
  <si>
    <t>https://www.ria.ee/en/information-system-authority/introduction-and-structure.html</t>
  </si>
  <si>
    <t>https://moodle.ria.ee/</t>
  </si>
  <si>
    <t>https://e-estonia.com/solutions/e-governance/data-embassy/</t>
  </si>
  <si>
    <t>https://e-estonia.com/solutions/e-governance/government-cloud/</t>
  </si>
  <si>
    <t>RIHA + X-tee</t>
  </si>
  <si>
    <t>https://www.riha.ee/Avaleht</t>
  </si>
  <si>
    <t>X-road + UXP</t>
  </si>
  <si>
    <t>https://e-estonia.com/solutions/interoperability-services/x-road/</t>
  </si>
  <si>
    <t>CERT-EE - Estonian National Computer Emergency Response Team</t>
  </si>
  <si>
    <t>https://www.ria.ee/en/cyber-security/cert-ee.html</t>
  </si>
  <si>
    <t>https://osale.ee/</t>
  </si>
  <si>
    <t>https://www.eesti.ee/est/kontaktid</t>
  </si>
  <si>
    <t>https://www.eesti.ee/portaal/portaal.sisene?level=30&amp;loc=%21portaal.minu_asjad</t>
  </si>
  <si>
    <t>Data Protection Act</t>
  </si>
  <si>
    <t>https://www.riigiteataja.ee/en/eli/ee/529012015008/consolide/current</t>
  </si>
  <si>
    <t>Andmekaitse Inspektsioon, Data Protection Inspectorate</t>
  </si>
  <si>
    <t>http://www.aki.ee</t>
  </si>
  <si>
    <t>https://www.rti-rating.org/wp-content/uploads/Estonia.pdf</t>
  </si>
  <si>
    <t>https://www.opengovpartnership.org/members/estonia/</t>
  </si>
  <si>
    <t>https://opendata.riik.ee/en/</t>
  </si>
  <si>
    <t>Estonia’s National AI strategy</t>
  </si>
  <si>
    <t>https://ec.europa.eu/knowledge4policy/ai-watch/estonia-ai-strategy-report</t>
  </si>
  <si>
    <t>Digital Agenda 2020 for Estonia</t>
  </si>
  <si>
    <t>https://www.mkm.ee/sites/default/files/digitalagenda2020_final.pdf</t>
  </si>
  <si>
    <t>IT Academy Program</t>
  </si>
  <si>
    <t>http://studyitin.ee/about-us</t>
  </si>
  <si>
    <t>E-governance Academy</t>
  </si>
  <si>
    <t>https://ega.ee/#expertise_and_services</t>
  </si>
  <si>
    <t>https://joinup.ec.europa.eu/sites/default/files/inline-files/OSS%20Country%20Intelligence%20Report_EE.pdf</t>
  </si>
  <si>
    <t>ETH</t>
  </si>
  <si>
    <t>Ethiopia</t>
  </si>
  <si>
    <t>http://www.ethiopia.gov.et</t>
  </si>
  <si>
    <t>http://www.eservices.gov.et/eserviceportaleth/Services.aspx</t>
  </si>
  <si>
    <t>http://www.mcit.gov.et/</t>
  </si>
  <si>
    <t>Ministry of Innovation and Technology</t>
  </si>
  <si>
    <t xml:space="preserve">http://www.mcit.gov.et/web/english/egovernment-strategy </t>
  </si>
  <si>
    <t>http://www.mofed.gov.et</t>
  </si>
  <si>
    <t>http://www.mofed.gov.et/English/Resources/Pages/ResourcesByTopic.aspx</t>
  </si>
  <si>
    <t>http://www.mofed.gov.et/web/guest/ifmis</t>
  </si>
  <si>
    <t>IFMIS + IBEX</t>
  </si>
  <si>
    <t>IFMIS &amp; Integrated Budget and Expenditure System (IBEX)</t>
  </si>
  <si>
    <t>http://www.mofed.gov.et/</t>
  </si>
  <si>
    <t>http://www-wds.worldbank.org/external/default/WDSContentServer/WDSP/IB/2014/01/13/000461832_20140113152214/Rendered/PDF/839410WP0P14490Box0382124B00PUBLIC0.pdf</t>
  </si>
  <si>
    <t>http://www.erca.gov.et</t>
  </si>
  <si>
    <t>https://cowatersogema.com/project/implementation-integrated-tax-administration-system-itas-ethiopian-revenue-customs-authority-erca/#project-content</t>
  </si>
  <si>
    <t>https://etax.revenue.gov.et/remote/login?lang=en</t>
  </si>
  <si>
    <t>http://www.mocis.gov.et/human-resource-management-information-system-directorate</t>
  </si>
  <si>
    <t>IBEX</t>
  </si>
  <si>
    <t>Integrated Budget and Expenditure System</t>
  </si>
  <si>
    <t xml:space="preserve">http://www.hks.harvard.edu/m-rcbg/ethiopia/Publications/ARD%20Final%20Draft.pdf </t>
  </si>
  <si>
    <t>FPPA Website</t>
  </si>
  <si>
    <t xml:space="preserve">http://www.ppa.gov.et </t>
  </si>
  <si>
    <t>Ministry of Finance of Republic of Ethiopia</t>
  </si>
  <si>
    <t>DMFAS 6.1</t>
  </si>
  <si>
    <t>http://www.ethiopia.gov.et/documents/20181/23610/Draft+Open+Data+Policy+and+Guideline/5060aba1-2ce4-4a51-9265-3945c1f5df88</t>
  </si>
  <si>
    <t>Ethio-CERT - Ethiopian Cyber Emergency Readiness and Response Team</t>
  </si>
  <si>
    <t>http://ethiocert.insa.gov.et/</t>
  </si>
  <si>
    <t xml:space="preserve">Freedom of the Mass Media and Access to Information Proclamation No. 590/2008
</t>
  </si>
  <si>
    <t>https://www.refworld.org/docid/4ba7a6bf2.html</t>
  </si>
  <si>
    <t>https://www.rti-rating.org/wp-content/uploads/Ethiopia.pdf</t>
  </si>
  <si>
    <t>https://ethiopia.opendataforafrica.org/</t>
  </si>
  <si>
    <t>ECSU - Ethiopian Civil Service University</t>
  </si>
  <si>
    <t>http://www.ecsu.edu.et/notice/announcement-digital-skills-training</t>
  </si>
  <si>
    <t>FJI</t>
  </si>
  <si>
    <t>Fiji</t>
  </si>
  <si>
    <t>http://www.fiji.gov.fj</t>
  </si>
  <si>
    <t>https://directory.digital.gov.fj/</t>
  </si>
  <si>
    <t>http://www.communications.gov.fj/</t>
  </si>
  <si>
    <t>https://www.fiji.gov.fj/digitalFIJI</t>
  </si>
  <si>
    <t>http://www.finance.gov.fj</t>
  </si>
  <si>
    <t>http://www.finance.gov.fj/s.html</t>
  </si>
  <si>
    <t>http://www.finance.gov.fj/sections/financial-and-asset-management/fmis.html</t>
  </si>
  <si>
    <t>Infor FMS</t>
  </si>
  <si>
    <t>http://www.finance.gov.fj/sections/financial-and-asset-management/treasury.html</t>
  </si>
  <si>
    <t>http://www.finance.gov.fj/legislation.html</t>
  </si>
  <si>
    <t>https://www.frcs.org.fj/about-us/</t>
  </si>
  <si>
    <t>TPOS</t>
  </si>
  <si>
    <t>Tax Payer Online Services</t>
  </si>
  <si>
    <t>https://www.frcs.org.fj/our-services/taxpayer-online-service-tpos/</t>
  </si>
  <si>
    <t>https://www.frcs.org.fj/</t>
  </si>
  <si>
    <t>https://www.frcs.org.fj/our-services/customs/</t>
  </si>
  <si>
    <t>https://www.egov.gov.fj/_layouts/images/egovFiji/eGOVdocs/Promulgation_26_Electronic_Transactions.pdf</t>
  </si>
  <si>
    <t>CHRIS</t>
  </si>
  <si>
    <t>Computerized Human Resources Information System</t>
  </si>
  <si>
    <t>http://www.planning.gov.fj/index.php/chris</t>
  </si>
  <si>
    <t xml:space="preserve">http://www.finance.gov.fj/sections/financial-and-asset-management/fmis.html </t>
  </si>
  <si>
    <t>FPO Website</t>
  </si>
  <si>
    <t>http://www.fpo.gov.fj</t>
  </si>
  <si>
    <t>Ministry of Finance of The Republic of The Fiji Islands</t>
  </si>
  <si>
    <t>http://www.economy.gov.fj/index.php/divisions/budget-planning</t>
  </si>
  <si>
    <t>Ministry of Economy, Budget and Planning Division</t>
  </si>
  <si>
    <t>DATEC Cloud</t>
  </si>
  <si>
    <t>https://www.datec.com.fj/Our-Solutions/Cloud-Solutions-Provider-(CSP)/Datec-Cloud-Services</t>
  </si>
  <si>
    <t>Cyber Security Working Group</t>
  </si>
  <si>
    <t>https://www.fiji.gov.fj/Media-Centre/News/WORKSHOP-TO-HELP-FORM-BASELINE-FOR-CYBER-POLICY</t>
  </si>
  <si>
    <t>https://feedback.digital.gov.fj/</t>
  </si>
  <si>
    <t>https://www.rti-rating.org/wp-content/uploads/2018/09/FIJI.RTI_.May2018.pdf</t>
  </si>
  <si>
    <t>Transforming Fiji - National Development Plan</t>
  </si>
  <si>
    <t>https://www.fiji.gov.fj/getattachment/15b0ba03-825e-47f7-bf69-094ad33004dd/5-Year-20-Year-NATIONAL-DEVELOPMENT-PLAN.aspx</t>
  </si>
  <si>
    <t>FIN</t>
  </si>
  <si>
    <t>Finland</t>
  </si>
  <si>
    <t>http://valtioneuvosto.fi</t>
  </si>
  <si>
    <t>http://www.suomi.fi</t>
  </si>
  <si>
    <t>https://vm.fi/tietoa-sivustosta</t>
  </si>
  <si>
    <t>Ministry of Finance, Public Sector ICT</t>
  </si>
  <si>
    <t>http://www.vm.fi/vm/en/05_projects/03_sade/index.jsp</t>
  </si>
  <si>
    <t>https://vm.fi/digitalisaation-edistamisen-ohjelma</t>
  </si>
  <si>
    <t>Aurora AI</t>
  </si>
  <si>
    <t>https://vm.fi/tekoalyohjelma-auroraai</t>
  </si>
  <si>
    <t>https://vm.fi/etusivu</t>
  </si>
  <si>
    <t>http://www.vm.fi/vm/fi/04_julkaisut_ja_asiakirjat/01_julkaisut/01_budjetit/index.jsp</t>
  </si>
  <si>
    <t>http://www.valtiokonttori.fi/fi-FI/Virastoille_ja_laitoksille/Kiekun_kayttoonotto_valtionhallinnossa</t>
  </si>
  <si>
    <t>KIEKU</t>
  </si>
  <si>
    <t>Government Financial and HR Administration System</t>
  </si>
  <si>
    <t>SAP + Logica</t>
  </si>
  <si>
    <t>http://www.treasuryfinland.fi/</t>
  </si>
  <si>
    <t>http://www.finlex.fi/fi/laki/ajantasa/1988/19880423</t>
  </si>
  <si>
    <t>http://www.vero.fi</t>
  </si>
  <si>
    <t>GenTax</t>
  </si>
  <si>
    <t>http://www.vero.fi/fi-FI/Asioi_verkossa</t>
  </si>
  <si>
    <t>http://www.tulli.fi</t>
  </si>
  <si>
    <t>ITU</t>
  </si>
  <si>
    <t>Integrated Clearance System</t>
  </si>
  <si>
    <t>http://www.tulli.fi/fi/yrityksille/sahkoinenasiointi/internet/index.jsp</t>
  </si>
  <si>
    <t>http://www.suomi.fi/suomifi/english/eservices/frequently_asked_questions/index.html#howdoIpay</t>
  </si>
  <si>
    <t>http://www.fineid.fi/?site=10</t>
  </si>
  <si>
    <t>Human Resources Management</t>
  </si>
  <si>
    <t>http://www.valtiokonttori.fi/fi-FI/Virastoille_ja_laitoksille/Kiekun_kayttoonotto_valtionhallinnossa/Kiekuhanke/Teknista_tietoa</t>
  </si>
  <si>
    <t>Salaries</t>
  </si>
  <si>
    <t>CGI</t>
  </si>
  <si>
    <t>HILMA</t>
  </si>
  <si>
    <t>http://www.hankintailmoitukset.fi/fi/</t>
  </si>
  <si>
    <t>http://www.hankintailmoitukset.fi/fi/docs/hakuohje/</t>
  </si>
  <si>
    <t>Finnish State Treasury</t>
  </si>
  <si>
    <t>Information Board</t>
  </si>
  <si>
    <t>https://vm.fi/tiedonhallintalautakunta</t>
  </si>
  <si>
    <t>https://vm.fi/tietopolitiikka</t>
  </si>
  <si>
    <t>https://vm.fi/tiedonhallintalaki</t>
  </si>
  <si>
    <t>Vaka Cloud</t>
  </si>
  <si>
    <t>https://valtori.fi/pilvia-horisontissa</t>
  </si>
  <si>
    <t>National Service Architecture</t>
  </si>
  <si>
    <t>https://vm.fi/infrastruktuuripalvelut-hallinnolle</t>
  </si>
  <si>
    <t>VIA State Joint Integration Service</t>
  </si>
  <si>
    <t>CERT-FI Finnish Communications Regulatory Authority + National Cyber Security Centre Finland (NCSC-FI)</t>
  </si>
  <si>
    <t>https://www.kyberturvallisuuskeskus.fi/en</t>
  </si>
  <si>
    <t>https://www.suomi.fi/palaute/footer/aHR0cHMlM0ElMkYlMkZ3d3cuc3VvbWkuZmklMkZldHVzaXZ1</t>
  </si>
  <si>
    <t>Personal Data Act</t>
  </si>
  <si>
    <t>https://tietosuoja.fi/tunne-oikeutesi</t>
  </si>
  <si>
    <t>Office of the Data Protection Officer</t>
  </si>
  <si>
    <t>https://tietosuoja.fi/</t>
  </si>
  <si>
    <t>https://www.rti-rating.org/wp-content/uploads/Finland.pdf</t>
  </si>
  <si>
    <t>https://www.opengovpartnership.org/members/finland/</t>
  </si>
  <si>
    <t>https://www.avoindata.fi/en</t>
  </si>
  <si>
    <t xml:space="preserve">Finland’s Age of Artificial Intelligence </t>
  </si>
  <si>
    <t>https://ec.europa.eu/knowledge4policy/ai-watch/finland-ai-strategy-report</t>
  </si>
  <si>
    <t>Program for the Promotion of Digitalisation 2020–2023</t>
  </si>
  <si>
    <t>https://vm.fi/documents/10623/1464506/Digitalisaation+edist%C3%A4misen+ohjelman+toimintasuunnitelma/5cd124e3-ec59-2fcb-79e0-a501f7ec404c/Digitalisaation+edist%C3%A4misen+ohjelman+toimintasuunnitelma.pdf</t>
  </si>
  <si>
    <t>Skills of the Digital Era Program</t>
  </si>
  <si>
    <t>https://minedu.fi/-/digiaikakauden-taidot-ohjelma-kaynnistyy-80-toimijan-voimin</t>
  </si>
  <si>
    <t>The Ministry of Finance's Public Governance Department </t>
  </si>
  <si>
    <t>https://vm.fi/en/public-sector-innovations</t>
  </si>
  <si>
    <t>https://joinup.ec.europa.eu/sites/default/files/inline-files/OSS%20Country%20Intelligence%20Report_FI_0.pdf</t>
  </si>
  <si>
    <t>FRA</t>
  </si>
  <si>
    <t>France</t>
  </si>
  <si>
    <t>https://www.gouvernement.fr/</t>
  </si>
  <si>
    <t>http://service-public.fr</t>
  </si>
  <si>
    <t>https://www.modernisation.gouv.fr/nos-actions/les-services-publics</t>
  </si>
  <si>
    <t xml:space="preserve">General Secretary for the Modernisation of Public Action (SGMAP) / Ministry of Economy, Industrial Renewal, and the Digital Economy 
</t>
  </si>
  <si>
    <t>https://www.numerique.gouv.fr/actualites/tech-gouv-accelerer-la-transformation-numerique-du-service-public/</t>
  </si>
  <si>
    <t>https://www.modernisation.gouv.fr/action-publique-2022/comprendre</t>
  </si>
  <si>
    <t>Tech.Gouv</t>
  </si>
  <si>
    <t>https://www.numerique.gouv.fr/publications/tech-gouv-strategie-et-feuille-de-route-2019-2021/</t>
  </si>
  <si>
    <t xml:space="preserve">https://govtechsummit.eu/ </t>
  </si>
  <si>
    <t>http://www.economie.gouv.fr</t>
  </si>
  <si>
    <t>Ministre du Budget, des Comptes publics, de la Fonction publique et de la Réforme de l'État</t>
  </si>
  <si>
    <t>http://www.performance-publique.budget.gouv.fr/</t>
  </si>
  <si>
    <t>http://www.economie.gouv.fr/aife/agence-pour-linformatique-financiere-letat-0</t>
  </si>
  <si>
    <t>CHORUS</t>
  </si>
  <si>
    <t>Government Financial Information System</t>
  </si>
  <si>
    <t>http://www.aft.gouv.fr</t>
  </si>
  <si>
    <t>http://www.aft.gouv.fr/documents/%7BC3BAF1F0-F068-4305-821D-B8B2BF4F9AF6%7D/publication/attachments/317.pdf</t>
  </si>
  <si>
    <t>http://www.aft.gouv.fr/rubriques/objectifs_188.html</t>
  </si>
  <si>
    <t>http://www.impots.gouv.fr</t>
  </si>
  <si>
    <t>My Space</t>
  </si>
  <si>
    <t>https://cfspart.impots.gouv.fr</t>
  </si>
  <si>
    <t>http://www.douane.gouv.fr</t>
  </si>
  <si>
    <t>Pro Douane</t>
  </si>
  <si>
    <t>Web Services + DELTA (Dédouanement En Ligne par Traitement Automatisé)</t>
  </si>
  <si>
    <t>https://pro.douane.gouv.fr</t>
  </si>
  <si>
    <t>http://www.impots.gouv.fr/pro/pro.html</t>
  </si>
  <si>
    <t>https://www.amendes.gouv.fr/</t>
  </si>
  <si>
    <t>http://www.chambersign.fr/cadre-juridique-autorite-certification/</t>
  </si>
  <si>
    <t>Human Resource Management System integrated with CHORUS</t>
  </si>
  <si>
    <t>E-Procurement</t>
  </si>
  <si>
    <t>https://www.marches-publics.gouv.fr</t>
  </si>
  <si>
    <t xml:space="preserve">https://www.marches-publics.gouv.fr/?page=entreprise.EntrepriseAdvancedSearch&amp;AvisAttribution </t>
  </si>
  <si>
    <t>Agence France Trésor</t>
  </si>
  <si>
    <t>https://www.budget.gouv.fr/</t>
  </si>
  <si>
    <t>Ministry of the Economy and Finance, Budget Department</t>
  </si>
  <si>
    <t>Budget Monitor</t>
  </si>
  <si>
    <t>Monitoring of Investment Projects</t>
  </si>
  <si>
    <t>https://www.budget.gouv.fr/budget-etat/nature</t>
  </si>
  <si>
    <t>General Data Administrator (AGD) + Chief Data Officer (EtaLab)</t>
  </si>
  <si>
    <t>https://www.etalab.gouv.fr/administrateur-general-des-donnees</t>
  </si>
  <si>
    <t>https://www.etalab.gouv.fr/politique-de-la-donnee</t>
  </si>
  <si>
    <t>https://doc.data.gouv.fr/</t>
  </si>
  <si>
    <t>https://www.numerique.gouv.fr/espace-presse/le-gouvernement-annonce-sa-strategie-en-matiere-de-cloud/</t>
  </si>
  <si>
    <t>Government Interoperability</t>
  </si>
  <si>
    <t>http://references.modernisation.gouv.fr/interoperabilite</t>
  </si>
  <si>
    <t>France Connect</t>
  </si>
  <si>
    <t>https://franceconnect.gouv.fr/</t>
  </si>
  <si>
    <t xml:space="preserve">CERT-FR - Computer Emergency Response Team + The French Network and Information Security Agency (ANSSI) </t>
  </si>
  <si>
    <t>https://www.ssi.gouv.fr/en/</t>
  </si>
  <si>
    <t>https://www.modernisation.gouv.fr/mots-cle/participation-citoyenne</t>
  </si>
  <si>
    <t>https://www.modernisation.gouv.fr/le-hub-des-communautes</t>
  </si>
  <si>
    <t>Law relating to the protection of individuals against the processing of personal data</t>
  </si>
  <si>
    <t xml:space="preserve">http://www.cnil.fr/fileadmin/documents/en/Act78-17VA.pdf </t>
  </si>
  <si>
    <t>Commission Nationale de l'Informatique et des Libertés (CNIL) National Commission for Informatics and Liberties</t>
  </si>
  <si>
    <t>http://www.cnil.fr</t>
  </si>
  <si>
    <t>https://www.rti-rating.org/wp-content/uploads/France.pdf</t>
  </si>
  <si>
    <t>https://www.opengovpartnership.org/members/france/</t>
  </si>
  <si>
    <t>http://data.gouv.fr/</t>
  </si>
  <si>
    <t xml:space="preserve">AI for Humanity </t>
  </si>
  <si>
    <t>https://ec.europa.eu/knowledge4policy/ai-watch/france-ai-strategy-report_en</t>
  </si>
  <si>
    <t>Tech.Gouv Strategy and Roadmap 2019-2022</t>
  </si>
  <si>
    <t>Tech.gouv</t>
  </si>
  <si>
    <t>The Secretariat-General for Government Modernisation (SGMAP) </t>
  </si>
  <si>
    <t>https://www.modernisation.gouv.fr/en/about-the-sgmap/who-we-are</t>
  </si>
  <si>
    <t>https://joinup.ec.europa.eu/sites/default/files/inline-files/OSS%20Country%20Intelligence%20Report_FR_0.pdf</t>
  </si>
  <si>
    <t>GAB</t>
  </si>
  <si>
    <t>Gabon</t>
  </si>
  <si>
    <t>http://www.gouvernement.ga/</t>
  </si>
  <si>
    <t>http://aninf.ga/</t>
  </si>
  <si>
    <t>ANINF - National Agency for Digital Infrastructures and Frequencies</t>
  </si>
  <si>
    <t>https://en.teles-relay.com/2019/12/12/gabon-laninf-passe-au-peigne-fin-les-projets-prioritaires-du-plan-gabon-digital-2025-digital-business-africa/</t>
  </si>
  <si>
    <t>http://www.budget.gouv.ga</t>
  </si>
  <si>
    <t>Ministère du Budget, des Comptes Publics, de la Fonction Publique, Charge de la Réforme de l'État</t>
  </si>
  <si>
    <t>http://bop.dgb.ga/</t>
  </si>
  <si>
    <t>http://www.tresorpublic.ga/reformes/reforme-comptable/a-propos-daster-2</t>
  </si>
  <si>
    <t>http://www.tresor.ga/</t>
  </si>
  <si>
    <t>http://www.tresor.ga/r/attributions/loi585.htm#T2C4S1</t>
  </si>
  <si>
    <t>https://www.etax.dgi.ga/home.seam</t>
  </si>
  <si>
    <t>e-Tax Portail Fiscal Gabonians</t>
  </si>
  <si>
    <t>http://www.douanes.ga</t>
  </si>
  <si>
    <t>http://aninf.ga/acn.php#close</t>
  </si>
  <si>
    <t>http://www.budget.gouv.ga/9-actualites/258-les-decisions-presidentielles-et-gouvernementales-/</t>
  </si>
  <si>
    <t>DGMP Website</t>
  </si>
  <si>
    <t>http://www.dgmp.ga</t>
  </si>
  <si>
    <t xml:space="preserve">http://www.dgmp.ga/all-offres.twg?dir=resultatsOffres </t>
  </si>
  <si>
    <t>MoE</t>
  </si>
  <si>
    <t>Law related to personal data</t>
  </si>
  <si>
    <t>http://www.afapdp.org/wp-content/uploads/2012/01/Gabon-Loi-relative-%C3%A0-la-protection-des-donn%C3%A9es-personnelles-du-4-mai-20112.pdf</t>
  </si>
  <si>
    <t>Association francophone des autorités de protection des données personnelles (afapdp)</t>
  </si>
  <si>
    <t>https://www.cnpdcp.ga/</t>
  </si>
  <si>
    <t>https://gabon.opendataforafrica.org/</t>
  </si>
  <si>
    <t>Gabon Digital 2025 Plan</t>
  </si>
  <si>
    <t>GMB</t>
  </si>
  <si>
    <t>Gambia</t>
  </si>
  <si>
    <t>http://www.statehouse.gm</t>
  </si>
  <si>
    <t>http://www.gambia.gov.gm</t>
  </si>
  <si>
    <t>http://moici.gov.gm/</t>
  </si>
  <si>
    <t>Ministry of Information and Communication Infrastructure</t>
  </si>
  <si>
    <t>http://www.moici.gov.gm/e-services</t>
  </si>
  <si>
    <t>http://www.mofea.gov.gm</t>
  </si>
  <si>
    <t>Ministry of Finance and Economic Affairs </t>
  </si>
  <si>
    <t>http://www.mofea.gov.gm/index.php?option=com_content&amp;view=article&amp;id=16&amp;Itemid=24</t>
  </si>
  <si>
    <t>http://www.mofea.gov.gm/index.php?option=com_content&amp;view=article&amp;id=10&amp;Itemid=13</t>
  </si>
  <si>
    <t>Web (Epicor v9)</t>
  </si>
  <si>
    <t>http://www.mofea.gov.gm/index.php?option=com_content&amp;view=article&amp;id=4&amp;Itemid=7</t>
  </si>
  <si>
    <t>http://www.gra.gm</t>
  </si>
  <si>
    <t>GAMTAX Net</t>
  </si>
  <si>
    <t>http://eeas.europa.eu/delegations/gambia/documents/about_us/page_2012_2015_en.pdf</t>
  </si>
  <si>
    <t>http://www.wipo.int/wipolex/en/text.jsp?file_id=238414</t>
  </si>
  <si>
    <t>http://www.accessgambia.com/information/psc.html</t>
  </si>
  <si>
    <t>NAS.DNA</t>
  </si>
  <si>
    <t>http://www.pmo.gov.gm/index.php?option=com_content&amp;view=article&amp;id=59&amp;Itemid=81</t>
  </si>
  <si>
    <t>IFMIS Payroll</t>
  </si>
  <si>
    <t xml:space="preserve">http://www.newgambia.gm/nrs.htm </t>
  </si>
  <si>
    <t>GPPA Website</t>
  </si>
  <si>
    <t>http://www.gppa.gm</t>
  </si>
  <si>
    <t>The Gambia Ministry of Finance and Economic Affairs </t>
  </si>
  <si>
    <t>Ministry of Information &amp; Communication Infrastructure (MOICI)</t>
  </si>
  <si>
    <t>http://www.moici.gov.gm/index.php?option=com_content&amp;view=article&amp;id=109&amp;Itemid=196</t>
  </si>
  <si>
    <t>common + customary + religious</t>
  </si>
  <si>
    <t xml:space="preserve">Information and communication Act, 2009
 </t>
  </si>
  <si>
    <t>http://www.wipo.int/wipolex/en/text.jsp?file_id=238413</t>
  </si>
  <si>
    <t>https://cipesa.org/?wpfb_dl=290#:~:text=2019.,-Page%204&amp;text=18.,a%20freedom%20of%20information%20bill</t>
  </si>
  <si>
    <t>https://gambia.opendataforafrica.org/</t>
  </si>
  <si>
    <t>GEO</t>
  </si>
  <si>
    <t>Georgia</t>
  </si>
  <si>
    <t>http://www.government.gov.ge</t>
  </si>
  <si>
    <t>https://www.my.gov.ge</t>
  </si>
  <si>
    <t>http://napr.gov.ge/</t>
  </si>
  <si>
    <t>National Agency of Public Registry (Prev: Digital Governance Agency Agency, Ministry of Justice)</t>
  </si>
  <si>
    <t>https://dea.gov.ge/uploads/e-georgia.pdf</t>
  </si>
  <si>
    <t>https://www.blockchaingeorgia.org/home</t>
  </si>
  <si>
    <t>http://www.mof.ge</t>
  </si>
  <si>
    <t>Ministry of Finance of Georgia</t>
  </si>
  <si>
    <t>http://www.mof.ge/4905</t>
  </si>
  <si>
    <t>http://fas.ge/en/Completed</t>
  </si>
  <si>
    <t>PFMIS</t>
  </si>
  <si>
    <t>Public Financial Management Information System</t>
  </si>
  <si>
    <t>http://treasury.gov.ge/</t>
  </si>
  <si>
    <t>http://www.treasury.gov.ge/4974</t>
  </si>
  <si>
    <t>http://www.rs.ge</t>
  </si>
  <si>
    <t>https://eservices.rs.ge</t>
  </si>
  <si>
    <t>Automated SYstem for CUstoms Data World 4.2.1 RC</t>
  </si>
  <si>
    <t>http://asycuda.rs.ge</t>
  </si>
  <si>
    <t>http://www.rs.ge/4297</t>
  </si>
  <si>
    <t>http://www.e-government.ge/index.php?lang=4</t>
  </si>
  <si>
    <t>https://www.my.gov.ge/public/</t>
  </si>
  <si>
    <t>http://www.fas.ge/4133#auc</t>
  </si>
  <si>
    <t xml:space="preserve">http://www.mof.ge/en/3645 </t>
  </si>
  <si>
    <t>Ge-GP</t>
  </si>
  <si>
    <t>https://tenders.procurement.gov.ge</t>
  </si>
  <si>
    <t xml:space="preserve">http://tenders.gov.ge/app/login.php?lang=en </t>
  </si>
  <si>
    <t>https://mof.ge/</t>
  </si>
  <si>
    <t>P143721</t>
  </si>
  <si>
    <t>Smart Logic Cloud Services</t>
  </si>
  <si>
    <t>http://smartlogic.gov.ge/projects_cloud.php</t>
  </si>
  <si>
    <t>Data Exchange Infrastructure</t>
  </si>
  <si>
    <t>CERT.GOV.GE - Ministry of Justice Information Security</t>
  </si>
  <si>
    <t>https://cert.gov.ge/</t>
  </si>
  <si>
    <t>http://gov.ge/index.php?lang_id=ENG&amp;sec_id=378</t>
  </si>
  <si>
    <t>Law on Personal Data Protection</t>
  </si>
  <si>
    <t>https://matsne.gov.ge/en/document/download/1561437/7/en/pdf</t>
  </si>
  <si>
    <t xml:space="preserve">The Institute of the Personal Data Protection Inspector </t>
  </si>
  <si>
    <t xml:space="preserve">http://personaldata.ge/en/home </t>
  </si>
  <si>
    <t>https://www.rti-rating.org/wp-content/uploads/Georgia.pdf</t>
  </si>
  <si>
    <t>https://www.opengovpartnership.org/members/georgia/</t>
  </si>
  <si>
    <t>https://data.gov.ge/</t>
  </si>
  <si>
    <t xml:space="preserve"> Previous and updated DG strategy and institution links are broken</t>
  </si>
  <si>
    <t>DEU</t>
  </si>
  <si>
    <t>http://www.bundesregierung.de</t>
  </si>
  <si>
    <t>http://www.bund.de</t>
  </si>
  <si>
    <t>http://www.bmi.bund.de/DE/Home/startseite_node.html</t>
  </si>
  <si>
    <t>Federal Ministry of the Interior</t>
  </si>
  <si>
    <t>https://www.bundesregierung.de/resource/blob/975226/1552758/f7a843ad5aa07e9a25af191e8895b23f/pdf-umsetzungsstrategie-digitalisierung-data.pdf?download=1</t>
  </si>
  <si>
    <t>https://www.it-planungsrat.de/DE/ITPlanungsrat/OZG-Umsetzung/OZG_Umsetzung_node.html</t>
  </si>
  <si>
    <t>GovTech Group</t>
  </si>
  <si>
    <t>https://group.govtech.de/en/news.html</t>
  </si>
  <si>
    <t>1,2,3,5,6</t>
  </si>
  <si>
    <t>https://www.bundesregierung.de/breg-de/themen/digitalisierung</t>
  </si>
  <si>
    <t>http://www.bundesfinanzministerium.de</t>
  </si>
  <si>
    <t>Bundesministerium der Finanzen</t>
  </si>
  <si>
    <t>https://www.itzbund.de/DE/ITLoesungen/itloesungen_node.html</t>
  </si>
  <si>
    <t>HKR</t>
  </si>
  <si>
    <t xml:space="preserve">Haushalts, Kassen und Rechnungswesen </t>
  </si>
  <si>
    <t>http://www.steuerliches-info-center.de</t>
  </si>
  <si>
    <t>https://www.elsteronline.de/bportal/Oeffentlich.tax</t>
  </si>
  <si>
    <t>http://www.zoll.de</t>
  </si>
  <si>
    <t xml:space="preserve">ATLAS </t>
  </si>
  <si>
    <t>Automatisiertes Tarif- und Lokales Zoll- Abwicklungs-System</t>
  </si>
  <si>
    <t>http://www.zoll.de/DE/Fachthemen/Zoelle/ATLAS/atlas_node.html</t>
  </si>
  <si>
    <t>https://www.elster.de/</t>
  </si>
  <si>
    <t>http://www.bund.de/DE/Leistungen/XYZ/Zahlungsverkehrsplattform-des-Bundes-ePayment-BMF-ZIVIT.html?nn=42</t>
  </si>
  <si>
    <t>https://www.bsi.bund.de/DE/Service/FAQ/ElektrSIgnatur/faq_node.html</t>
  </si>
  <si>
    <t>http://www.bva.bund.de/DE/Home/_module/themennavigation/Produkte/_function/formular.html?nn=4509208&amp;cl2Categories_Themen=BVA&amp;cl2Categories_Themen=BIT&amp;cl2Categories_Themen=DLZ&amp;cl2Categories_Themen=ZFA&amp;cl2Categories_Themen=Beratungsportal&amp;documentType_.HASH=c940125f5b71707b0d81&amp;cl2Categories_Themen.GROUP=1&amp;resultsPerPage=12&amp;documentType_=Task&amp;templateQueryString=SUCHE+IN+PRODUKTEN&amp;resultsPerPage.GROUP=1</t>
  </si>
  <si>
    <t>Payroll KIDICAP</t>
  </si>
  <si>
    <t>Payroll system</t>
  </si>
  <si>
    <t>https://www.gipmbh.de/</t>
  </si>
  <si>
    <t>e-Vergabe</t>
  </si>
  <si>
    <t>http://www.evergabe-online.de</t>
  </si>
  <si>
    <t xml:space="preserve">http://www.bund.de/DE/Ausschreibungen/Ausschreibungen-VergebeneAuftraege/ausschreibungen_node.html </t>
  </si>
  <si>
    <t>German Federal Republic Finance Agency GmbH</t>
  </si>
  <si>
    <t>https://www.bundesfinanzministerium.de/Web/DE/Home/home.html</t>
  </si>
  <si>
    <t>Investment Mon</t>
  </si>
  <si>
    <t>Public Investment Monitoring as a part of Federal Budget</t>
  </si>
  <si>
    <t>https://www.bundeshaushalt.de/#/2020/soll/ausgaben/gruppe.html</t>
  </si>
  <si>
    <t>IT Planning Council</t>
  </si>
  <si>
    <t>https://www.it-planungsrat.de/DE/Home/home_node.html</t>
  </si>
  <si>
    <t>https://www.it-planungsrat.de/DE/Projekte/Koordinierungsprojekte/Digitalisierungsprogramm/DigPro_node.html</t>
  </si>
  <si>
    <t>https://www.it-planungsrat.de/DE/Standards/Standards_node.html</t>
  </si>
  <si>
    <t>Federal Cloud + NdB Federal Networks</t>
  </si>
  <si>
    <t>https://www.cio.bund.de/Web/DE/Innovative-Vorhaben/Netze-des-Bundes/netze_des_bundes_node.html;jsessionid=F12C512F2EDBDD4C0A8AF0E36A89C9C5.2_cid332</t>
  </si>
  <si>
    <t>Federal Architecture Guideline</t>
  </si>
  <si>
    <t>https://www.cio.bund.de/Web/DE/Architekturen-und-Standards/Architekturrichtlinie-IT-Bund/architekturrichtlinie_it_bund_node.html</t>
  </si>
  <si>
    <t>xdoema Digital Doc Exchange</t>
  </si>
  <si>
    <t>https://www.it-planungsrat.de/DE/Projekte/Steuerungsprojekte/xdomea_Regierung/xdomea_regierung_node.html</t>
  </si>
  <si>
    <t>CERT-Bund - Computer Emergency Response Team for Federal Agencies + National Cyberdefense Center (Cyber-Abwehrzentrum (Cyber-AZ))</t>
  </si>
  <si>
    <t>https://www.bsi.bund.de/EN/Topics/IT-Crisis-Management/CERT-Bund/cert-bund_node.html</t>
  </si>
  <si>
    <t>https://www.buergergesellschaft.de/mitentscheiden/buergerbeteiligung-in-stadt-land/buergerbeteiligung-in-bund-land/</t>
  </si>
  <si>
    <t>Federal Data Protection Act</t>
  </si>
  <si>
    <t>https://www.bfdi.bund.de/EN/DataProtection/Subjects/subjects-node.html</t>
  </si>
  <si>
    <t>Federal Commissioner for Data Protection and Freedom of Information (BfDI)</t>
  </si>
  <si>
    <t>https://www.bfdi.bund.de/DE/Home/home_node.html</t>
  </si>
  <si>
    <t>https://www.rti-rating.org/wp-content/uploads/Germany.pdf</t>
  </si>
  <si>
    <t>https://www.opengovpartnership.org/members/germany/</t>
  </si>
  <si>
    <t>https://www.govdata.de/</t>
  </si>
  <si>
    <t>Artificial Intelligence Strategy</t>
  </si>
  <si>
    <t>https://www.ki-strategie-deutschland.de/home.html?file=files/downloads/Nationale_KI-Strategie_engl.pdf</t>
  </si>
  <si>
    <t>Digital Strategy 2025</t>
  </si>
  <si>
    <t>https://www.de.digital/DIGITAL/Redaktion/EN/Publikation/digital-strategy-2025.pdf?__blob=publicationFile&amp;v=9</t>
  </si>
  <si>
    <t>PersDIV</t>
  </si>
  <si>
    <t>https://www.verwaltung-innovativ.de/DE/Startseite/startseite_node.html</t>
  </si>
  <si>
    <t>Hightech and Innovation</t>
  </si>
  <si>
    <t>https://www.bmbf.de/en/hightech-and-innovation-2306.html</t>
  </si>
  <si>
    <t>https://joinup.ec.europa.eu/sites/default/files/inline-files/OSS%20Country%20Intelligence%20Report_DE_1.pdf</t>
  </si>
  <si>
    <t>GHA</t>
  </si>
  <si>
    <t>Ghana</t>
  </si>
  <si>
    <t>http://presidency.gov.gh/</t>
  </si>
  <si>
    <t>https://www.ghana.gov.gh/search/?filterBy=individual</t>
  </si>
  <si>
    <t>https://nita.gov.gh/</t>
  </si>
  <si>
    <t>National Information Technology Agency (NITA)</t>
  </si>
  <si>
    <t>https://nita.gov.gh/shipsegi/2017/12/Ghana-ICT4AD-Policy.pdf</t>
  </si>
  <si>
    <t>http://www.benben.com.gh/</t>
  </si>
  <si>
    <t>http://www.mofep.gov.gh</t>
  </si>
  <si>
    <t>Ministry of Finance and Economic Planning</t>
  </si>
  <si>
    <t>http://www.mofep.gov.gh/?q=budget-statements</t>
  </si>
  <si>
    <t>http://www.cagd.gov.gh/gifmis/index.php/implementation/project-components</t>
  </si>
  <si>
    <t>GIFMIS</t>
  </si>
  <si>
    <t>Government Integrated Financial Management Information System</t>
  </si>
  <si>
    <t>https://cagd.gov.gh/organization/treasury-division/</t>
  </si>
  <si>
    <t>http://cagd.gov.gh/gifmis/index.php/milestones/treasury-single-account-tsa</t>
  </si>
  <si>
    <t>Measurement started in 2014</t>
  </si>
  <si>
    <t>http://www.gra.gov.gh</t>
  </si>
  <si>
    <t>TRIPS</t>
  </si>
  <si>
    <t>Total Revenue Integrated Processing System</t>
  </si>
  <si>
    <t>http://gegov.com.gh/CMSPages/GetFile.aspx?guid=c390530f-085f-4377-a3f2-d863ead54282</t>
  </si>
  <si>
    <t>GCMS</t>
  </si>
  <si>
    <t>Ghana Customs Management System</t>
  </si>
  <si>
    <t>http://www.gra.gov.gh/index.php?option=com_content&amp;view=article&amp;id=30&amp;Itemid=92</t>
  </si>
  <si>
    <t>http://www.epay.gov.gh/epay/the-portal.html</t>
  </si>
  <si>
    <t>http://nca.org.gh/downloads/regdocs/NCA_Electronic_Transactions_Act_772.pdf</t>
  </si>
  <si>
    <t>https://www.ghanaweb.com/GhanaHomePage/business/Public-workers-paid-GHc14-4-billion-in-2017-647927</t>
  </si>
  <si>
    <t>https://www.psc.gov.gh/hrmis.html</t>
  </si>
  <si>
    <t>IPPD 2</t>
  </si>
  <si>
    <t>Integrated Personnel Payroll Database</t>
  </si>
  <si>
    <t>http://www.cagd.gov.gh/portal/index.php/organisation/financial-management-services-division</t>
  </si>
  <si>
    <t>PPA Website</t>
  </si>
  <si>
    <t>https://ppa.gov.gh/</t>
  </si>
  <si>
    <t>https://www.mofep.gov.gh/divisions/pid/functions</t>
  </si>
  <si>
    <t>Ministry of Finance, Public Investment and Assets Division (PIAD)</t>
  </si>
  <si>
    <t>P151602</t>
  </si>
  <si>
    <t>https://www.mofep.gov.gh/news/2018-10-12/mof-has-launched-the-public-investment-management-system</t>
  </si>
  <si>
    <t>Government Open Data Initiative</t>
  </si>
  <si>
    <t>https://data.gov.gh/about</t>
  </si>
  <si>
    <t>Hybrid Cloud Services</t>
  </si>
  <si>
    <t>https://nita.gov.gh/services/</t>
  </si>
  <si>
    <t>Government Enterprise Architectur</t>
  </si>
  <si>
    <t>https://nita.gov.gh/wp-content/uploads/2017/12/Ghana-Government-Enterprise-Archtecture.pdf</t>
  </si>
  <si>
    <t xml:space="preserve">e-GIF </t>
  </si>
  <si>
    <t>https://nita.gov.gh/wp-content/uploads/2017/12/e-GIF-Assessment-Methodology-Report.pdf</t>
  </si>
  <si>
    <t>CERT-GH - Ghana Computer Emergency Response Team + The National Cyber Security Centre (NCSC)</t>
  </si>
  <si>
    <t>https://nca-cert.org.gh/</t>
  </si>
  <si>
    <t>https://data.gov.gh/feedback</t>
  </si>
  <si>
    <t>https://www.dataprotection.org.gh/index.php/resources/downloads/data-protection-act/38-data-protection-act-2012-act-843</t>
  </si>
  <si>
    <t>https://www.dataprotection.org.gh/</t>
  </si>
  <si>
    <t>https://www.rti-rating.org/wp-content/uploads/2019/09/Ghana.RTI-2019-2.pdf</t>
  </si>
  <si>
    <t>https://www.opengovpartnership.org/members/ghana/</t>
  </si>
  <si>
    <t>http://data.gov.gh/</t>
  </si>
  <si>
    <t>NITA is also the entity responsible for digital government transformation but the strategy is outdated and segregated in terms of approach</t>
  </si>
  <si>
    <t>GRC</t>
  </si>
  <si>
    <t>Greece</t>
  </si>
  <si>
    <t>http://www.government.gr</t>
  </si>
  <si>
    <t>http://www.ermis.gov.gr</t>
  </si>
  <si>
    <t>http://www.ydmed.gov.gr/</t>
  </si>
  <si>
    <t>Ministry of Administrative Reform and eGovernment</t>
  </si>
  <si>
    <t>http://minadmin.ypes.gr/?page_id=12126</t>
  </si>
  <si>
    <t>http://minadmin.ypes.gr/?page_id=12126-</t>
  </si>
  <si>
    <t>http://www.minfin.gr</t>
  </si>
  <si>
    <t>http://www.minfin.gr/portal/el/resource/contentObject/contentTypes/genericContentResourceObject,fileResourceObject,arrayOfFileResourceTypeObject/topicNames/budget/resourceRepresentationTemplate/contentObjectListAlternativeTemplate</t>
  </si>
  <si>
    <t>http://portal.singularlogic.eu/en/case-study/2233/state-general-accounting-office</t>
  </si>
  <si>
    <t>Managament Information System</t>
  </si>
  <si>
    <t>http://www.minfin.gr/</t>
  </si>
  <si>
    <t>http://eprints.lse.ac.uk/29097/1/GreeSE_No37.pdf</t>
  </si>
  <si>
    <t>http://www.gsis.gr</t>
  </si>
  <si>
    <t>myTAXISnet</t>
  </si>
  <si>
    <t>http://www.gsis.gr/gsis/info/gsis_site/PublicIssue/wnsp.html</t>
  </si>
  <si>
    <t>http://www.gsis.gov.gr</t>
  </si>
  <si>
    <t>ICIS-net</t>
  </si>
  <si>
    <t>Customs Portal</t>
  </si>
  <si>
    <t>https://portal.gsis.gr/portal/page/portal/ICISnet</t>
  </si>
  <si>
    <t>https://login.gsis.gr/sso/pages/login.jsp</t>
  </si>
  <si>
    <t>http://www.gsis.gr/gsis/info/gsis_site/index.html</t>
  </si>
  <si>
    <t>http://www.eett.gr/opencms/opencms/EETT_EN/Electronic_Communications/DigitalSignatures/</t>
  </si>
  <si>
    <t>http://www.opengovpartnership.org/country/commitment/enhance-public-resources-management</t>
  </si>
  <si>
    <t>http://www.eprocurement.gov.gr/</t>
  </si>
  <si>
    <t>http://www.eprocurement.gov.gr/webcenter/faces/oracle/webcenter/page/scopedMD/sd0cb90ef_26cf_4703_99d5_1561ceff660f/Page119.jspx?_afrLoop=2967417921458341#%2Foracle%2Fwebcenter%2Fwebcenterapp%2Fview%2Fpages%2Fnavigation%2Fnavigation-renderer.jspx%40%3Fwc.contextURL%3D%2Fspaces%2Fprod_ministry%26_adf.ctrl-state%3Dq6yeobp47_4</t>
  </si>
  <si>
    <t>http://www.mindev.gov.gr/</t>
  </si>
  <si>
    <t>Ministry of Development and Investment</t>
  </si>
  <si>
    <t>EPDE</t>
  </si>
  <si>
    <t>Electronic Program of Public Investments</t>
  </si>
  <si>
    <t>https://epde.gr/sso/login?service=http%3A%2F%2Fepde.gr%2Fepde%2F</t>
  </si>
  <si>
    <t>Ministry of Digital Governance</t>
  </si>
  <si>
    <t>https://mindigital.gr/</t>
  </si>
  <si>
    <t>https://mindigital.gr/nomothesia/nomothetiko-ergo</t>
  </si>
  <si>
    <t>https://econtent.ekt.gr/el/discovery/content/repositories</t>
  </si>
  <si>
    <t>https://www.gsis.gr/dimosia-dioikisi/G-Cloud</t>
  </si>
  <si>
    <t>Enterprise Service Architecture</t>
  </si>
  <si>
    <t>http://www.e-gif.gov.gr/portal/page/portal/egif/files/basicFiles</t>
  </si>
  <si>
    <t>KED Interoperability Center</t>
  </si>
  <si>
    <t>http://www.e-gif.gov.gr/portal/page/portal/egif/</t>
  </si>
  <si>
    <t>General Directorate of Cyber ​​Security</t>
  </si>
  <si>
    <t>https://mindigital.gr/kyvernoasfaleia</t>
  </si>
  <si>
    <t>http://www.kep.gov.gr/portal/page/portal/kep/</t>
  </si>
  <si>
    <t>http://www.kep.gov.gr/forums</t>
  </si>
  <si>
    <t>Law on the Protection of individuals with regard to the processing of personal data</t>
  </si>
  <si>
    <t xml:space="preserve">http://www.dpa.gr/pls/portal/docs/PAGE/APDPX/ENGLISH_INDEX/LEGAL%20FRAMEWORK/LAW%202472-97-APRIL010-EN%20_2_.PDF </t>
  </si>
  <si>
    <t>http://www.dpa.gr/</t>
  </si>
  <si>
    <t>https://www.rti-rating.org/wp-content/uploads/Greece.pdf</t>
  </si>
  <si>
    <t>https://www.opengovpartnership.org/members/greece/</t>
  </si>
  <si>
    <t>http://www.data.gov.gr/</t>
  </si>
  <si>
    <t>AI Strategy</t>
  </si>
  <si>
    <t>https://ec.europa.eu/knowledge4policy/ai-watch/greece-ai-strategy-report</t>
  </si>
  <si>
    <t>Enhancing Digital Jobs and Skills in Greece - National Action Plan 2017-2020</t>
  </si>
  <si>
    <t>http://elke.eap.gr/wp-content/uploads/2018/07/dsgr_action_plan_eng_subm4_no-memo.pdf</t>
  </si>
  <si>
    <t>National Centre for Public Administration and local government</t>
  </si>
  <si>
    <t>https://www.ekdd.gr/en/</t>
  </si>
  <si>
    <t>Innovation Labs - National Centre for Public Administration and Local Government</t>
  </si>
  <si>
    <t>https://www.ekdd.gr/en/ekdda/events/innovation-labs/</t>
  </si>
  <si>
    <t>https://joinup.ec.europa.eu/sites/default/files/inline-files/OSS%20Country%20Intelligence%20Report_GR.pdf</t>
  </si>
  <si>
    <t>Ministry of Administrative Reconstruction is the GovTech entity. See: https://www.ypes.gr/ekloges/</t>
  </si>
  <si>
    <t>GRD</t>
  </si>
  <si>
    <t>Grenada</t>
  </si>
  <si>
    <t>http://www.gov.gd</t>
  </si>
  <si>
    <t>https://www.mgovernance.net/services-page</t>
  </si>
  <si>
    <t>http://www.gov.gd/ministries/works.html</t>
  </si>
  <si>
    <t>Ministry of Communications, Works, Physical Development, Public Utilities, ICT &amp; Community Development</t>
  </si>
  <si>
    <t>https://www.gov.gd/sites/default/files/docs/Documents/ict/ICT_strategy_grenada.pdf</t>
  </si>
  <si>
    <t>http://www.gov.gd/ministries/finance.html</t>
  </si>
  <si>
    <t>Ministry of Finance, Planning, Economy, Energy &amp; Cooperatives</t>
  </si>
  <si>
    <t>http://www.gov.gd/documents.html</t>
  </si>
  <si>
    <t>https://pefa.org/sites/default/files/assements/comments/GD-Mar10-PFMPR-Public.pdf</t>
  </si>
  <si>
    <t>Standard Integrated Government Financial Information System</t>
  </si>
  <si>
    <t>http://laws.gov.gd</t>
  </si>
  <si>
    <t>http://www.ird.gov.gd</t>
  </si>
  <si>
    <t>http://www.ird.gov.gd/index.php?option=com_content&amp;view=category&amp;layout=blog&amp;id=56&amp;Itemid=142</t>
  </si>
  <si>
    <t>http://www.customs.gov.gd</t>
  </si>
  <si>
    <t>http://asycuda.customs.gov.gd/awclient/index.php</t>
  </si>
  <si>
    <t>https://eservices.gov.gd/taxefs/auth/Public/LogOn.aspx?ReturnUrl=%2ftaxefs%2fonline%2fdefault.aspx</t>
  </si>
  <si>
    <t>http://www.gov.gd/egov/docs/other/eTransactionsAct.pdf</t>
  </si>
  <si>
    <t>http://www.gov.gd/egov/pdf/vacancies/DPA_staffing_%20expenditure_reviews_human_resource_audit_TOR.pdf</t>
  </si>
  <si>
    <t>https://www.pefa.org/node/2861</t>
  </si>
  <si>
    <t>GTM</t>
  </si>
  <si>
    <t>Guatemala</t>
  </si>
  <si>
    <t>http://www.guatemala.gob.gt/</t>
  </si>
  <si>
    <t>https://www.minfin.gob.gt/servicios-en-linea</t>
  </si>
  <si>
    <t>Ministerio de Finanzas Publicas</t>
  </si>
  <si>
    <t>https://transparencia.gob.gt/ejes-de-accion/gobierno-electronico/</t>
  </si>
  <si>
    <t>http://www.minfin.gob.gt</t>
  </si>
  <si>
    <t>Ministry of Public Finance</t>
  </si>
  <si>
    <t>http://www.minfin.gob.gt/</t>
  </si>
  <si>
    <t>http://www.minfin.gob.gt/frame.php?url=https://sicoin.minfin.gob.gt/sicoinweb/login/frmlogin.htm</t>
  </si>
  <si>
    <t>SIAF</t>
  </si>
  <si>
    <t>Sistema Integrado de Administración Financiera</t>
  </si>
  <si>
    <t>http://www.minfin.gob.gt/index.php/acerca-del-ministerio/estructura-organica</t>
  </si>
  <si>
    <t>http://www.minfin.gob.gt/downloads/leyes_acuerdos/acuerdogub540_030114.pdf</t>
  </si>
  <si>
    <t>http://portal.sat.gob.gt/sitio</t>
  </si>
  <si>
    <t>SAT Online</t>
  </si>
  <si>
    <t>http://portal.sat.gob.gt/sitio/index.php/esat/servicios-electronicos/sat-en-linea-ingreso.html</t>
  </si>
  <si>
    <t>http://www.sat.gob.gt</t>
  </si>
  <si>
    <t>Paperless Customs</t>
  </si>
  <si>
    <t>http://portal.sat.gob.gt/sitio/index.php/tramites-o-gestiones/aduanas/28-documentaci-asistencia-aduanera/8451-aduanas-sin-papeles.html</t>
  </si>
  <si>
    <t>http://portal.sat.gob.gt/sitio/</t>
  </si>
  <si>
    <t>http://www.firma-e.com.gt/</t>
  </si>
  <si>
    <t>GUATENOMINA</t>
  </si>
  <si>
    <t>Sistema de Nómina y Registro de Personal</t>
  </si>
  <si>
    <t>https://nomina.minfin.gob.gt/RHWeb/login/frmlogin.aspx</t>
  </si>
  <si>
    <t>GUATECOMPRAS</t>
  </si>
  <si>
    <t>http://www.guatecompras.gt</t>
  </si>
  <si>
    <t>http://www.guatecompras.gt/concursos/consultaConAvanz.aspx</t>
  </si>
  <si>
    <t>http://www.segeplan.gob.gt/nportal/</t>
  </si>
  <si>
    <t>Undersecretariat for Public Investment, SEGEPLAN</t>
  </si>
  <si>
    <t>Map + SNIP + Sinit</t>
  </si>
  <si>
    <t>Sistema Nacional de Inversión Pública (SNIP) + Sistema Nacional de Información Territorial (Sinit)</t>
  </si>
  <si>
    <t>http://www.segeplan.gob.gt/nportal/index.php/servicios/sistemas-en-linea/sinit</t>
  </si>
  <si>
    <t>CSIRT-GT - Computer Security Incident Response Team</t>
  </si>
  <si>
    <t>https://mingob.gob.gt/estrategia-nacional-de-seguridad-cibernetica/</t>
  </si>
  <si>
    <t>https://www.rti-rating.org/wp-content/uploads/Guatemala.pdf</t>
  </si>
  <si>
    <t>https://www.opengovpartnership.org/members/guatemala/</t>
  </si>
  <si>
    <t>http://datos.gob.gt/</t>
  </si>
  <si>
    <t>National e-Government Strategy</t>
  </si>
  <si>
    <t>INAP</t>
  </si>
  <si>
    <t>https://www.inap.gob.gt/</t>
  </si>
  <si>
    <t>Public Administration Innovation Program</t>
  </si>
  <si>
    <t>https://www.onsec.gob.gt/w1/index.php/2019/06/27/programa-de-innovacion-de-la-administracion-publica/</t>
  </si>
  <si>
    <t>GIN</t>
  </si>
  <si>
    <t>Guinea</t>
  </si>
  <si>
    <t>http://gouvernement.gov.gn/</t>
  </si>
  <si>
    <t>http://infocommunication.gov.gn/</t>
  </si>
  <si>
    <t>http://www.gouvernement.gov.gn/index.php/le-gouvernement</t>
  </si>
  <si>
    <t>https://smartafrica.org/2019/IMG/pdf/srategie_tic_finale_v.6_28_juillet_2016.pdf</t>
  </si>
  <si>
    <t>http://www.finances.gov.gn</t>
  </si>
  <si>
    <t>https://mbudget.gov.gn/tableau-des-operations-financieres-de-letat/</t>
  </si>
  <si>
    <t>http://www.imf.org/external/np/otm/2009/110109a.pdf</t>
  </si>
  <si>
    <t>Computerized Budget Management System</t>
  </si>
  <si>
    <t>http://www.finances.gov.gn/index.php/ministeres/ministere-de-leconomie-et-des-finances/directions-technique/direction-nationale-du-tresor-et-de-la-comptabilite</t>
  </si>
  <si>
    <t>http://www.finances.gov.gn/index.php/lois-et-textes-reglementaires/les-textes-organiques/func-startdown/212/</t>
  </si>
  <si>
    <t>http://www.finances.gov.gn/index.php/direction-nationale-des-impots</t>
  </si>
  <si>
    <t>http://www.douanesguinee.gov.gn</t>
  </si>
  <si>
    <t>http://www.douanesguinee.gov.gn/sysinfo.htm</t>
  </si>
  <si>
    <t>http://www-wds.worldbank.org/external/default/WDSContentServer/WDSP/AFR/2014/11/07/090224b0828432ef/1_0/Rendered/PDF/Guinea000Econo0Report000Sequence005.pdf</t>
  </si>
  <si>
    <t>Government Human Resource Management System</t>
  </si>
  <si>
    <t>http://documents.worldbank.org/curated/en/2012/02/15883613/guinea-economic-governance-technical-assistance-capacity-building-project</t>
  </si>
  <si>
    <t>MoEF Website</t>
  </si>
  <si>
    <t>http://www.finances.gov.gn/</t>
  </si>
  <si>
    <t>https://mbudget.gov.gn/direction-nationale-du-budget/</t>
  </si>
  <si>
    <t>Ministry of Budget</t>
  </si>
  <si>
    <t>https://www.right2info.org/resources/publications/laws-1/guinea-ati-law-2010</t>
  </si>
  <si>
    <t>https://guinea.opendataforafrica.org/</t>
  </si>
  <si>
    <t>GNB</t>
  </si>
  <si>
    <t>Guinea-Bissau</t>
  </si>
  <si>
    <t>http://www.governo.bissau.net/</t>
  </si>
  <si>
    <t>https://guineebissau.eregulations.org/</t>
  </si>
  <si>
    <t>https://arn.gw/</t>
  </si>
  <si>
    <t>National Regulatory Authority of ICT</t>
  </si>
  <si>
    <t>http://ressan-gb.gw/index.php/documentos/28-terra-ranka/file</t>
  </si>
  <si>
    <t>http://www.mef.gw/</t>
  </si>
  <si>
    <t>Ministério das Finanças Guiné-Bissau</t>
  </si>
  <si>
    <t>http://www.mef.gw/arquivos/orcamento-geral-do-estado</t>
  </si>
  <si>
    <t>SIGFIP</t>
  </si>
  <si>
    <t>Système Intégré de Gestion des Finances Publiques</t>
  </si>
  <si>
    <t>http://www.afdb.org/fileadmin/uploads/afdb/Documents/Project-and-Operations/Guinea%20Bissau_PAURB_EN.pdf</t>
  </si>
  <si>
    <t>http://www.pefa.org/en/assessment/gw-may09-pfmpr-public-en</t>
  </si>
  <si>
    <t>SIGRHAP</t>
  </si>
  <si>
    <t>Integrated System for Human Resource Management in Public Administration</t>
  </si>
  <si>
    <t>http://www.imf.org/external/pubs/ft/scr/2014/cr14318.pdf</t>
  </si>
  <si>
    <t>https://guinebissau.opendataforafrica.org/</t>
  </si>
  <si>
    <t>Strategic and Operational Plan 2015-2020 “Terra Ranka”</t>
  </si>
  <si>
    <t>GUY</t>
  </si>
  <si>
    <t>Guyana</t>
  </si>
  <si>
    <t>http://parliament.gov.gy/</t>
  </si>
  <si>
    <t>http://www.egov.gy/</t>
  </si>
  <si>
    <t>https://mopt.gov.gy/</t>
  </si>
  <si>
    <t>Ministry of Public Communications</t>
  </si>
  <si>
    <t>https://ndma.gov.gy/wp-content/uploads/2020/01/DigitalGovernanceRoadmap_20181025.pdf</t>
  </si>
  <si>
    <t>http://www.finance.gov.gy</t>
  </si>
  <si>
    <t>http://www.finance.gov.gy/publications/budget-speeches</t>
  </si>
  <si>
    <t>http://www.finance.gov.gy/about-us/organisation/ag</t>
  </si>
  <si>
    <t>IFMAS</t>
  </si>
  <si>
    <t>Integrated Financial Management and Accounting System</t>
  </si>
  <si>
    <t>http://www.finance.gov.gy/images/Docs/Legislation/Fiscal%20Management%20and%20Accountability%20Act%202003.pdf</t>
  </si>
  <si>
    <t>http://www.gra.gov.gy</t>
  </si>
  <si>
    <t>http://www.gina.gov.gy/archive/daily/b061228.html</t>
  </si>
  <si>
    <t xml:space="preserve">SWAPS + TRIPS </t>
  </si>
  <si>
    <t>Total Revenue Integrated Processing System +  Single Window Automated Processing System</t>
  </si>
  <si>
    <t>http://www.crownagents.com/our-work/projects/detail/guyana-swaps</t>
  </si>
  <si>
    <t>http://unpan1.un.org/intradoc/groups/public/documents/tasf/unpan024395.pdf</t>
  </si>
  <si>
    <t>http://www.ilo.org/wcmsp5/groups/public/---americas/---ro-lima/---sro-port_of_spain/documents/meetingdocument/wcms_306325.pdf</t>
  </si>
  <si>
    <t>http://www.freebalance.com/customers/latin_america.asp</t>
  </si>
  <si>
    <t>e-Procure</t>
  </si>
  <si>
    <t>http://eprocure.gov.gy/</t>
  </si>
  <si>
    <t>CIRT.GY - Guyana National Computer Incident Response Team</t>
  </si>
  <si>
    <t>https://cirt.gy/about</t>
  </si>
  <si>
    <t>https://www.rti-rating.org/wp-content/uploads/Guyana.pdf</t>
  </si>
  <si>
    <t>Digital Governance Roadmap for Guyana</t>
  </si>
  <si>
    <t>Community ICT Hubs</t>
  </si>
  <si>
    <t>https://mopt.gov.gy/projects/ndma-community-ict-hubs/</t>
  </si>
  <si>
    <t>http://www.unesco.org/new/fileadmin/MULTIMEDIA/HQ/CI/CI/pdf/news/ifap_report.pdf</t>
  </si>
  <si>
    <t>HTI</t>
  </si>
  <si>
    <t>Haiti</t>
  </si>
  <si>
    <t>http://primature.gouv.ht/</t>
  </si>
  <si>
    <t>http://omrh.gouv.ht/egouvernance</t>
  </si>
  <si>
    <t>e-Gov Unit of the Management and Human Resources Office</t>
  </si>
  <si>
    <t>http://omrh.gouv.ht/Media/2-DocumentsStrategiques/fp/PME-2023_20190313_09h31.pdf</t>
  </si>
  <si>
    <t>http://www.mef.gouv.ht/</t>
  </si>
  <si>
    <t>Ministère de l'Economie et des Finances</t>
  </si>
  <si>
    <t>http://www-wds.worldbank.org/external/default/WDSContentServer/WDSP/IB/2008/07/10/000333037_20080710023439/Rendered/PDF/446510PUB0HT0P101Official0Use0Only1.pdf</t>
  </si>
  <si>
    <t>SYSDEP</t>
  </si>
  <si>
    <t>Système d’Informatisation des Dépenses / Expenditure Management System</t>
  </si>
  <si>
    <t>http://www.mefhaiti.gouv.ht</t>
  </si>
  <si>
    <t>http://issuu.com/mefhaiti/docs/pre__sentation_du_compte_unique_du_</t>
  </si>
  <si>
    <t>http://www.dgi.gouv.ht</t>
  </si>
  <si>
    <t>Tax Solutions</t>
  </si>
  <si>
    <t>https://dgi.gouv.ht/services-en-ligne/</t>
  </si>
  <si>
    <t>http://www.douane.gouv.ht</t>
  </si>
  <si>
    <t>http://www.douane.gouv.ht/index.php?option=com_wrapper&amp;view=wrapper&amp;Itemid=233</t>
  </si>
  <si>
    <t>https://edeclaration.dgi.gouv.ht/edeclaration/</t>
  </si>
  <si>
    <t>http://www.pefa.org/en/assessment/ht-jan12-pfmpr-public-en</t>
  </si>
  <si>
    <t>http://www.haitilibre.com/article-12102-haiti-politique-la-republique-dominicaine-collabore-a-la-modernisation-de-la-fonction-publique-d-haiti.html</t>
  </si>
  <si>
    <t>SYSPAY</t>
  </si>
  <si>
    <t>Payroll of civil servants</t>
  </si>
  <si>
    <t>https://www.pefa.org/node/1811</t>
  </si>
  <si>
    <t>CNMP Website</t>
  </si>
  <si>
    <t>http://www.cnmp.gouv.ht</t>
  </si>
  <si>
    <t>http://www.cnmp.gouv.ht/marchespublicssanspassation/</t>
  </si>
  <si>
    <t>P132356</t>
  </si>
  <si>
    <t xml:space="preserve">Cyber ​​Security and Cybercrime Working Group (GTCSC) </t>
  </si>
  <si>
    <t>http://conatel.gouv.ht/node/188</t>
  </si>
  <si>
    <t>https://opengouv.ht/</t>
  </si>
  <si>
    <t>https://opengouv.ht/r/opendata/</t>
  </si>
  <si>
    <t>State Modernization Program 2018-2023</t>
  </si>
  <si>
    <t>HND</t>
  </si>
  <si>
    <t>Honduras</t>
  </si>
  <si>
    <t>http://www.presidencia.gob.hn</t>
  </si>
  <si>
    <t>http://sinaip.iaip.gob.hn</t>
  </si>
  <si>
    <t>http://www.scgg.gob.hn/es/taxonomy/term/19</t>
  </si>
  <si>
    <t>http://www.scgg.gob.hn/es/node/74</t>
  </si>
  <si>
    <t>http://www.sefin.gob.hn</t>
  </si>
  <si>
    <t>Secretaría de Finanzas</t>
  </si>
  <si>
    <t>http://www.sefin.gob.hn/?page_id=196</t>
  </si>
  <si>
    <t>http://www.sefin.gob.hn/?page_id=17</t>
  </si>
  <si>
    <t>Sistema de Administración Financiera Integrada</t>
  </si>
  <si>
    <t>http://www.sefin.gob.hn/?page_id=2257</t>
  </si>
  <si>
    <t>http://www.dei.gob.hn</t>
  </si>
  <si>
    <t>DEI Online</t>
  </si>
  <si>
    <t>http://deienlinea.dei.gob.hn</t>
  </si>
  <si>
    <t>SARAH + VUCEH</t>
  </si>
  <si>
    <t>Sistema Aduanero Automatizado de Rentas Aduaneras de Honduras + Ventanilla Única de Comercio Exterior de Honduras</t>
  </si>
  <si>
    <t>http://sarahweb.dei.gob.hn</t>
  </si>
  <si>
    <t>http://deienlinea.dei.gob.hn/</t>
  </si>
  <si>
    <t>http://www.latribuna.hn/movil/2014/01/23/en-vigencia-ley-sobre-firmas-electronicas/</t>
  </si>
  <si>
    <t xml:space="preserve">http://www.sefin.gob.hn/?p=3505 </t>
  </si>
  <si>
    <t>Hondu Compras</t>
  </si>
  <si>
    <t xml:space="preserve">http://www.honducompras.gob.hn </t>
  </si>
  <si>
    <t>http://www.honducompras.gob.hn/Procesos/BusquedaHistorico.aspx</t>
  </si>
  <si>
    <t>http://www.sefin.gob.hn/ciclo-de-inversion-publica/</t>
  </si>
  <si>
    <t>Dirección General de Inversión Pública (DGIP) de la Secretaría de Finanzas (SEFIN)</t>
  </si>
  <si>
    <t>SNIPH</t>
  </si>
  <si>
    <t>Sistema Nacional de Inversión Pública de Honduras (SNIPH)</t>
  </si>
  <si>
    <t>https://sniph.sefin.gob.hn/presentacionSISPU/Login/</t>
  </si>
  <si>
    <t>Government Cloud (AWS)</t>
  </si>
  <si>
    <t>https://aws.amazon.com/solutions/case-studies/news-government-of-honduras/</t>
  </si>
  <si>
    <t>Comisión Nacional de Telecomunicaciones (CONATEL)</t>
  </si>
  <si>
    <t>http://www.conatel.gob.hn/</t>
  </si>
  <si>
    <t>https://cac.iaip.gob.hn/</t>
  </si>
  <si>
    <t xml:space="preserve">Anteproyecto de Ley de Protección de Datos Personales y Acción de Hábeas Data de Honduras (in Spanish)
</t>
  </si>
  <si>
    <t>http://cei.iaip.gob.hn/doc/Anteproyecto%20de%20Ley%20de%20Proteccion%20de%20Datos%20Personales%20y%20Accion%20de%20Habeas%20Data%20de%20Honduras%20%20Final%2021%2001%2014.pdf</t>
  </si>
  <si>
    <t>National Civil Registry and Institute for the Access to Public Information</t>
  </si>
  <si>
    <t>https://web.iaip.gob.hn/</t>
  </si>
  <si>
    <t>https://www.rti-rating.org/wp-content/uploads/Honduras.pdf</t>
  </si>
  <si>
    <t>https://www.opengovpartnership.org/members/honduras/</t>
  </si>
  <si>
    <t>https://datos.gob.hn/group</t>
  </si>
  <si>
    <t>Agenda Digital de Honduras 2014-2018</t>
  </si>
  <si>
    <t>Technical Innovation Tables</t>
  </si>
  <si>
    <t>https://www.andi.hn/mesa-tecnica-de-innovacion-de-honduras/</t>
  </si>
  <si>
    <t>Does not have a Digital Government entity but seeks to establish one and pursue WoG. Visible from translated Honduras Digital Agenda</t>
  </si>
  <si>
    <t>HKG</t>
  </si>
  <si>
    <t>Hong Kong SAR, China</t>
  </si>
  <si>
    <t>http://www.gov.hk</t>
  </si>
  <si>
    <t>http://www.gov.hk/</t>
  </si>
  <si>
    <t>https://www.ogcio.gov.hk/en/</t>
  </si>
  <si>
    <t>Office of the Government Chief Information Officer</t>
  </si>
  <si>
    <t>https://www.ogcio.gov.hk/en/news/publications/doc/2008D21S-booklet.pdf</t>
  </si>
  <si>
    <t>https://www.ogcio.gov.hk/en/our_work/infrastructure/e_government/</t>
  </si>
  <si>
    <t>Smart LAB</t>
  </si>
  <si>
    <t>https://www2.smartlab.gov.hk/en/index.xhtml</t>
  </si>
  <si>
    <t>http://www.fstb.gov.hk</t>
  </si>
  <si>
    <t>Financial Services and the Treasury Bureau</t>
  </si>
  <si>
    <t>http://www.budget.gov.hk/2013/index.html</t>
  </si>
  <si>
    <t>http://www.try.gov.hk/internet/ehabou_serv_pledge3.html</t>
  </si>
  <si>
    <t>http://www.try.gov.hk</t>
  </si>
  <si>
    <t>http://www.ird.gov.hk</t>
  </si>
  <si>
    <t>http://www.gov.hk/en/residents/taxes/etax/index.htm</t>
  </si>
  <si>
    <t>http://www.customs.gov.hk</t>
  </si>
  <si>
    <t xml:space="preserve">e-Customs &gt; ACCS / ROCARS </t>
  </si>
  <si>
    <t>Air Cargo Clearance System; Road Cargo System; Electronic Submission of Cargo Manifests</t>
  </si>
  <si>
    <t>http://www.customs.gov.hk/en/electronic_services/index.html</t>
  </si>
  <si>
    <t>http://www.gov.hk/en/residents/taxes/etax/</t>
  </si>
  <si>
    <t>http://www.gov.hk/en/residents/onlineservices/ or http://www.try.gov.hk/internet/ehcoll_paym_pps.html</t>
  </si>
  <si>
    <t>http://www.ogcio.gov.hk/en/regulation/eto/digital_cert/cert_user_journey/</t>
  </si>
  <si>
    <t>GovHRMS</t>
  </si>
  <si>
    <t>Government Human Resources Management Services</t>
  </si>
  <si>
    <t xml:space="preserve">http://www.ogcio.gov.hk/en/strategies/initiatives/shrms </t>
  </si>
  <si>
    <t>e-Payroll</t>
  </si>
  <si>
    <t>ePayroll &amp; Benefits system</t>
  </si>
  <si>
    <t>http://www.ogcio.gov.hk/en/infrastructure/e_government/ccgo</t>
  </si>
  <si>
    <t>Gov Procurement</t>
  </si>
  <si>
    <t xml:space="preserve">http://www.gov.hk/en/theme/eprocurement </t>
  </si>
  <si>
    <t>https://www.gldpcms.gov.hk/etb_prod/jsp_public/cn/scn00101.jsp</t>
  </si>
  <si>
    <t>Monetary Authority HKMA</t>
  </si>
  <si>
    <t>Hong Kong Financial Services and the Treasury Bureau</t>
  </si>
  <si>
    <t>https://www.ogcio.gov.hk/en/our_work/strategies/initiatives/eim/</t>
  </si>
  <si>
    <t>https://www.ogcio.gov.hk/en/our_work/regulation/</t>
  </si>
  <si>
    <t>https://www.ogcio.gov.hk/en/our_work/strategies/government/cloud_strategy/develop_gov_cloud.html</t>
  </si>
  <si>
    <t>e-Government Infrastructure Service EGIS</t>
  </si>
  <si>
    <t>https://www.ogcio.gov.hk/en/our_work/infrastructure/e_government/egis/e-gov_infrastructure_service.html</t>
  </si>
  <si>
    <t>Interoperability Framework (IF)</t>
  </si>
  <si>
    <t>https://www.ogcio.gov.hk/en/our_work/infrastructure/e_government/if/interoperability_framework.html</t>
  </si>
  <si>
    <t>Information Security Incident Response Teams (ISIRTs)</t>
  </si>
  <si>
    <t>https://www.ogcio.gov.hk/en/our_work/information_cyber_security/government/</t>
  </si>
  <si>
    <t>https://www.ogcio.gov.hk/en/service_desk/access_to_information/</t>
  </si>
  <si>
    <t>Personal Data (Privacy) Ordinance</t>
  </si>
  <si>
    <t xml:space="preserve">http://www.wipo.int/wipolex/en/text.jsp?file_id=187035 </t>
  </si>
  <si>
    <t xml:space="preserve">Privacy Commissioner for Personal Data, Hong Kong </t>
  </si>
  <si>
    <t>http://www.pcpd.org.hk</t>
  </si>
  <si>
    <t>https://data.gov.hk/</t>
  </si>
  <si>
    <t>Smart City Strategy</t>
  </si>
  <si>
    <t>https://www.legco.gov.hk/research-publications/english/1920in01-study-of-development-blueprints-and-growth-drivers-of-artificial-intelligence-in-selected-places-20191023-e.pdf</t>
  </si>
  <si>
    <t>2008 Digital 21 Strategy</t>
  </si>
  <si>
    <t>Cyber Learning Center Plus</t>
  </si>
  <si>
    <t>https://www.clcplus.cstdi.gov.hk/clcplus/portal/welcome</t>
  </si>
  <si>
    <t>Smart Gov Innovation Lab + Innovation and Technology Bureau</t>
  </si>
  <si>
    <t>https://www.itb.gov.hk/</t>
  </si>
  <si>
    <t>https://www.ogcio.gov.hk/en/our_work/infrastructure/methodology/sam/sam_open_source_software.html</t>
  </si>
  <si>
    <t>HUN</t>
  </si>
  <si>
    <t>Hungary</t>
  </si>
  <si>
    <t>http://www.kormany.hu</t>
  </si>
  <si>
    <t>https://magyarorszag.hu</t>
  </si>
  <si>
    <t>http://www.kormany.hu/hu/nemzeti-fejlesztesi-miniszterium</t>
  </si>
  <si>
    <t xml:space="preserve">Ministry of National Development State Secretariat for InfoCommunication </t>
  </si>
  <si>
    <t>https://www.kormany.hu/en/cabinet-office-of-the-prime-minister/hu/digital-success-programme/strategies</t>
  </si>
  <si>
    <t>https://www.kormany.hu/hu/innovacios-es-technologiai-miniszterium/digitalis-jolet-program/strategiak</t>
  </si>
  <si>
    <t>Digital Welfare Program (DJP)</t>
  </si>
  <si>
    <t>https://digitalisjoletprogram.hu/</t>
  </si>
  <si>
    <t>http://ivsz.hu/</t>
  </si>
  <si>
    <t>http://www.kormany.hu/hu/nemzetgazdasagi-miniszterium</t>
  </si>
  <si>
    <t>Nemzetgazdasági Minisztérium / Ministry for National Economy</t>
  </si>
  <si>
    <t>http://ngmszakmaiteruletek.kormany.hu/koltsegvetes</t>
  </si>
  <si>
    <t>http://www-wds.worldbank.org/external/default/WDSContentServer/WDSP/IB/2003/03/07/000094946_0301180408511/Rendered/PDF/multi0page.pdf</t>
  </si>
  <si>
    <t>http://www.allamkincstar.gov.hu/</t>
  </si>
  <si>
    <t>http://www.allamkincstar.gov.hu/english?print=1</t>
  </si>
  <si>
    <t>http://www.nav.gov.hu</t>
  </si>
  <si>
    <t>NAV system</t>
  </si>
  <si>
    <t>http://clo.apeh.hu/ese_page.php</t>
  </si>
  <si>
    <t xml:space="preserve">e-Customs &gt; AIS HU / AES HU </t>
  </si>
  <si>
    <t>Automated Import System Hungary;  Automated Export System Hungary</t>
  </si>
  <si>
    <t>https://kkk.nav.gov.hu/eles/2/evp/</t>
  </si>
  <si>
    <t>http://en.nav.gov.hu/e_services/E_returns_extra</t>
  </si>
  <si>
    <t>http://www.epractice.eu/en/news/292523</t>
  </si>
  <si>
    <t>http://nmhh.hu/tart/index/924/Elektronikus_alairas</t>
  </si>
  <si>
    <t>Integrated Human Resource Management system</t>
  </si>
  <si>
    <t>http://njt.hu/cgi_bin/njt_doc.cgi?docid=142936.266559</t>
  </si>
  <si>
    <t xml:space="preserve">http://www-wds.worldbank.org/external/default/WDSContentServer/WDSP/IB/2003/03/07/000094946_0301180408511/Rendered/PDF/multi0page.pdf </t>
  </si>
  <si>
    <t>Procurement Authority Website</t>
  </si>
  <si>
    <t>http://www.kozbeszerzes.hu/</t>
  </si>
  <si>
    <t xml:space="preserve">http://www.kozbeszerzes.hu/adatbazis/keres/hirdetmeny </t>
  </si>
  <si>
    <t>Hungarian Government Debt Management Agency</t>
  </si>
  <si>
    <t>Central Office for Administrative and Electronic Public Services (KEKKH)  + Open Data Initiative</t>
  </si>
  <si>
    <t>https://www.nyilvantarto.hu/hu/</t>
  </si>
  <si>
    <t>https://www.nyilvantarto.hu/hu/jogszabalyok_adatletiltas</t>
  </si>
  <si>
    <t>https://www.nyilvantarto.hu/hu/szabalyozott_elektronikus_ui</t>
  </si>
  <si>
    <t>https://kifu.gov.hu/szolgaltatasok/ikt/felho-</t>
  </si>
  <si>
    <t>Central Governmental Service Bus (KKSZB)</t>
  </si>
  <si>
    <t>https://idomsoft.hu/rolunk/termekek-es-szolgaltatasok/termekeink/kkszb/</t>
  </si>
  <si>
    <t>GovCERT Hungary - Government Incident Response Team of Hungary + National Cyber Security Center</t>
  </si>
  <si>
    <t>https://nbsz.gov.hu/?lang=en&amp;mid=42</t>
  </si>
  <si>
    <t>Act on Informational Self-Determination and Freedom of Information</t>
  </si>
  <si>
    <t xml:space="preserve">http://www.naih.hu/files/Privacy_Act-CXII-of-2011_EN_201310.pdf </t>
  </si>
  <si>
    <t>National Authority for Data Protection and Freedom of Information</t>
  </si>
  <si>
    <t>https://www.naih.hu/</t>
  </si>
  <si>
    <t>https://www.rti-rating.org/wp-content/uploads/Hungary.pdf</t>
  </si>
  <si>
    <t>http://opendata.hu/</t>
  </si>
  <si>
    <t>AI Action plan</t>
  </si>
  <si>
    <t>https://ec.europa.eu/knowledge4policy/sites/know4pol/files/hungary-ai-strategy-report.pdf</t>
  </si>
  <si>
    <t>National Infocommunication Strategy 2014-2020</t>
  </si>
  <si>
    <t>https://joinup.ec.europa.eu/sites/default/files/document/2016-11/nis_en_clear.pdf</t>
  </si>
  <si>
    <t>Digital Labour Force Program</t>
  </si>
  <si>
    <t>Ministry for Innovation and Technology</t>
  </si>
  <si>
    <t>https://www.kormany.hu/en/ministry-for-innovation-and-technology</t>
  </si>
  <si>
    <t>https://joinup.ec.europa.eu/sites/default/files/inline-files/OSS%20Country%20Intelligence%20Report_HU.pdf</t>
  </si>
  <si>
    <t>ISL</t>
  </si>
  <si>
    <t>Iceland</t>
  </si>
  <si>
    <t>http://www.government.is</t>
  </si>
  <si>
    <t>https://www.island.is/</t>
  </si>
  <si>
    <t>https://www.government.is/ministries/ministry-of-industries-and-innovation/</t>
  </si>
  <si>
    <t>Ministry of Industries and Innovation</t>
  </si>
  <si>
    <t>https://www.government.is/media/forsaetisraduneyti-media/media/2020/iceland2020.pdf</t>
  </si>
  <si>
    <t>https://www.citizens.is/</t>
  </si>
  <si>
    <t>http://www.ministryoffinance.is</t>
  </si>
  <si>
    <t>https://www.stjornarradid.is/verkefni/efnahagsmal-og-opinber-fjarmal/fjarlog/</t>
  </si>
  <si>
    <t>http://hamar.stjr.is</t>
  </si>
  <si>
    <t>HAMAR</t>
  </si>
  <si>
    <t>Government Accounting and Planning System</t>
  </si>
  <si>
    <t>http://www.fjarmalaraduneyti.is/greidsluafkoma/</t>
  </si>
  <si>
    <t>http://www.althingi.is</t>
  </si>
  <si>
    <t>https://www.rsk.is</t>
  </si>
  <si>
    <t>https://www.nordisketax.net</t>
  </si>
  <si>
    <t>http://www.tollur.is</t>
  </si>
  <si>
    <t>Tollakerfið</t>
  </si>
  <si>
    <t>Customs IT System</t>
  </si>
  <si>
    <t>http://www.tollur.is/displayer.asp?cat_id=1706</t>
  </si>
  <si>
    <t>https://secure.rsk.is/Thjonustusidur/Vefur/</t>
  </si>
  <si>
    <t>https://island.is/</t>
  </si>
  <si>
    <t>http://skilriki.is/#tab1</t>
  </si>
  <si>
    <t>https://www.statice.is/publications/news-archive/enterprises/number-of-employers-and-employees-in-april-2018/</t>
  </si>
  <si>
    <t>OHRM</t>
  </si>
  <si>
    <t>Oracle Human Resource Management System</t>
  </si>
  <si>
    <t>http://www.oecd.org/gov/pem/OECD%20HRM%20Profile%20-%20Iceland.pdf</t>
  </si>
  <si>
    <t>RÍKISKAUP</t>
  </si>
  <si>
    <t>http://www.rikiskaup.is</t>
  </si>
  <si>
    <t>http://www.rikiskaup.is/utbod/lokid/</t>
  </si>
  <si>
    <t>Iceland National Debt Management Agency</t>
  </si>
  <si>
    <t>EEA</t>
  </si>
  <si>
    <t>https://opingogn.is/about</t>
  </si>
  <si>
    <t>https://www.stjornarradid.is/library/04-Raduneytin/ForsAetisraduneytid/Framtidarnefnd/OECD%20Iceland%20Foresight%20Workshop%20Summary.pdf</t>
  </si>
  <si>
    <t>https://www.skra.is/um-okkur/log-og-reglugerdir/</t>
  </si>
  <si>
    <t>Government Cloud (Microsoft)</t>
  </si>
  <si>
    <t>https://news.microsoft.com/europe/features/iceland-to-become-the-first-cloud-first-nation/</t>
  </si>
  <si>
    <t>Public Sector Technology Architecture</t>
  </si>
  <si>
    <t>https://stafraent.island.is/verkefni/taekniarkitektur-2/</t>
  </si>
  <si>
    <t>Stream and Centralized Service Portal</t>
  </si>
  <si>
    <t>https://stafraent.island.is/verkefni/straumurinn/</t>
  </si>
  <si>
    <t>CERT-IS + National Security Council</t>
  </si>
  <si>
    <t>https://www.cert.is/en.html</t>
  </si>
  <si>
    <t>Law on the Protection and Processing of Personal Data</t>
  </si>
  <si>
    <t xml:space="preserve">http://www.personuvernd.is/information-in-english/greinar/nr/438 </t>
  </si>
  <si>
    <t>http://www.personuvernd.is</t>
  </si>
  <si>
    <t>https://www.rti-rating.org/wp-content/uploads/Iceland.pdf</t>
  </si>
  <si>
    <t>https://opingogn.is/</t>
  </si>
  <si>
    <t>AI Ethics policy</t>
  </si>
  <si>
    <t>https://www.iiim.is/ethics-policy/3/</t>
  </si>
  <si>
    <t>Iceland 2020 - Governmental Policy Statement for the Economy and Community</t>
  </si>
  <si>
    <t>Digital Iceland Project Center</t>
  </si>
  <si>
    <t>https://stafraent.island.is/um-okkur/</t>
  </si>
  <si>
    <t>Innovation in Public Spaces + Ministry of Industry and Innovation</t>
  </si>
  <si>
    <t>https://opinbernyskopun.island.is/verkefnin/</t>
  </si>
  <si>
    <t>Ministry of Interior is responsible for eGov transformation in Iceland. See: https://joinup.ec.europa.eu/sites/default/files/inline-files/Digital_Government_Factsheets_Iceland_2019.pdf</t>
  </si>
  <si>
    <t>IND</t>
  </si>
  <si>
    <t>India</t>
  </si>
  <si>
    <t>http://india.gov.in</t>
  </si>
  <si>
    <t>https://dot.gov.in/</t>
  </si>
  <si>
    <t>Department of Telecommunications</t>
  </si>
  <si>
    <t>https://digitalindia.gov.in/di-initiatives</t>
  </si>
  <si>
    <t>https://www.digitalindia.gov.in/content/vision-and-vision-areas</t>
  </si>
  <si>
    <t>Digital India</t>
  </si>
  <si>
    <t>https://www.digitalindia.gov.in/</t>
  </si>
  <si>
    <t>1,2,3,4</t>
  </si>
  <si>
    <t>http://www.finmin.nic.in</t>
  </si>
  <si>
    <t>http://www.finmin.nic.in/reports/annualreport.asp</t>
  </si>
  <si>
    <t>https://elekha.nic.in</t>
  </si>
  <si>
    <t>http://www.cga.nic.in</t>
  </si>
  <si>
    <t>http://www.cga.nic.in/writereaddata/b3.pdf</t>
  </si>
  <si>
    <t>http://dor.gov.in</t>
  </si>
  <si>
    <t>https://www.tin-nsdl.com/index.html</t>
  </si>
  <si>
    <t>https://www.cbic.gov.in/</t>
  </si>
  <si>
    <t xml:space="preserve">ICES </t>
  </si>
  <si>
    <t>Indian Customs EDI System</t>
  </si>
  <si>
    <t>http://www.mca.gov.in/MinistryV2/companyformsdownload.html</t>
  </si>
  <si>
    <t>https://onlineservices.tin.egov-nsdl.com/etaxnew/tdsnontds.jsp</t>
  </si>
  <si>
    <t>http://www.mca.gov.in/MinistryV2/homepage.html</t>
  </si>
  <si>
    <t>http://ihrms.raj.nic.in/FirstPages/AboutUs.aspx</t>
  </si>
  <si>
    <t>https://www.pefa.org/node/2826</t>
  </si>
  <si>
    <t>CPPP</t>
  </si>
  <si>
    <t xml:space="preserve">http://eprocure.gov.in/cppp </t>
  </si>
  <si>
    <t xml:space="preserve">http://eprocure.gov.in/eprocure/app?page=ResultOfTenders&amp;service=page </t>
  </si>
  <si>
    <t>India Ministry of Finance</t>
  </si>
  <si>
    <t>Ministry of Electronics and Information Technology - Committee of Experts</t>
  </si>
  <si>
    <t>https://meity.gov.in/data-governance</t>
  </si>
  <si>
    <t>https://meity.gov.in/writereaddata/files/constitution_of_committee_of_experts_to_deliberate_on_data_governance_framework.pdf</t>
  </si>
  <si>
    <t>https://meity.gov.in/content/guidelines-0</t>
  </si>
  <si>
    <t>MeghRaj</t>
  </si>
  <si>
    <t>https://meity.dashboard.nic.in/</t>
  </si>
  <si>
    <t>India Enterprise Architecture (IndEA)</t>
  </si>
  <si>
    <t>https://negd.gov.in/india-enterprise-architecture</t>
  </si>
  <si>
    <t>Open API + UMANG</t>
  </si>
  <si>
    <t>https://negd.gov.in/open-api</t>
  </si>
  <si>
    <t xml:space="preserve">CERT-In + National Cyber Security </t>
  </si>
  <si>
    <t>https://cert-in.org.in/</t>
  </si>
  <si>
    <t>https://www.mygov.in/home/discuss/</t>
  </si>
  <si>
    <t>https://meity.gov.in/public-opinion-public-grievances</t>
  </si>
  <si>
    <t>Rules under s43A (2008 Amendt), Information Technology Act 2000</t>
  </si>
  <si>
    <t xml:space="preserve">http://deity.gov.in/sites/upload_files/dit/files/downloads/itact2000/itbill2000.pdf </t>
  </si>
  <si>
    <t>https://www.rti-rating.org/wp-content/uploads/India.pdf</t>
  </si>
  <si>
    <t>https://www.data.gov.in/</t>
  </si>
  <si>
    <t>AI for all</t>
  </si>
  <si>
    <t>http://niti.gov.in/writereaddata/files/document_publication/NationalStrategy-for-AI-Discussion-Paper.pdf</t>
  </si>
  <si>
    <t>National Digital Literacy Mission</t>
  </si>
  <si>
    <t>https://www.defindia.org/national-digital-literacy-mission/national-digital-literacy-mission-ndlm-programme/</t>
  </si>
  <si>
    <t xml:space="preserve">Idea Management System - </t>
  </si>
  <si>
    <t>https://digitalindia.gov.in/content/how-idea-management-system-can-accelerate-innovation-government</t>
  </si>
  <si>
    <t>https://www.meity.gov.in/writereaddata/files/policy_on_adoption_of_oss.pdf</t>
  </si>
  <si>
    <t>IDN</t>
  </si>
  <si>
    <t>Indonesia</t>
  </si>
  <si>
    <t>http://www.indonesia.go.id</t>
  </si>
  <si>
    <t>https://www.kominfo.go.id/</t>
  </si>
  <si>
    <t>Ministry of Communication and Information Technology + Wankintas Digital Transformation Agency</t>
  </si>
  <si>
    <t>http://spbe.go.id/</t>
  </si>
  <si>
    <t>https://govpay.asia/</t>
  </si>
  <si>
    <t>https://www.kemenkeu.go.id/en</t>
  </si>
  <si>
    <t>Ministry of Finance of Republic of Indonesia</t>
  </si>
  <si>
    <t>https://www.kemenkeu.go.id/en/publications/regulation-updates/</t>
  </si>
  <si>
    <t>http://www.span.depkeu.go.id</t>
  </si>
  <si>
    <t>SPAN</t>
  </si>
  <si>
    <t>Sistem Perbendaharaan dan Anggaran Negara / State Treasury and Budgetary System</t>
  </si>
  <si>
    <t>https://www.djkn.kemenkeu.go.id/</t>
  </si>
  <si>
    <t>http://www.pefa.org/en/assessment/id-dec12-pfmpr-public-en</t>
  </si>
  <si>
    <t>http://www.kemenkeu.go.id/sites/default/files/pdf-peraturan/UU%20No%2023%20Tahun%202013.pdf</t>
  </si>
  <si>
    <t>http://www.pajak.go.id</t>
  </si>
  <si>
    <t>http://www.pajak.go.id/e-spt</t>
  </si>
  <si>
    <t>http://www.beacukai.go.id</t>
  </si>
  <si>
    <t xml:space="preserve">Single Window + CEISA </t>
  </si>
  <si>
    <t>Customs-Excise Information System and Automation</t>
  </si>
  <si>
    <t>https://customer.beacukai.go.id/index.html?page=features</t>
  </si>
  <si>
    <t>https://efiling.pajak.go.id/index</t>
  </si>
  <si>
    <t>http://www.bu.edu/bucflp/laws/law-no-11-concerning-electronic-information-and-transactions/</t>
  </si>
  <si>
    <t>IHRMIS</t>
  </si>
  <si>
    <t xml:space="preserve">Integrated Human Resources Management Information System </t>
  </si>
  <si>
    <t>http://hrmis.curaindonesia.com/</t>
  </si>
  <si>
    <t>https://www.pefa.org/node/546</t>
  </si>
  <si>
    <t>LKPP Website</t>
  </si>
  <si>
    <t>http://www.lkpp.go.id</t>
  </si>
  <si>
    <t>http://www.lkpp.go.id/v3/#/publikasi</t>
  </si>
  <si>
    <t>Directorate of Government Securities Management</t>
  </si>
  <si>
    <t>Central Indonesia Data One Secretariat - BAPPENAS</t>
  </si>
  <si>
    <t>https://www.bappenas.go.id/id/profil-bappenas/tupoksi/</t>
  </si>
  <si>
    <t>https://setkab.go.id/en/president-jokowi-issues-regulation-on-satu-data-indonesia/</t>
  </si>
  <si>
    <t>Id-SIRTII / CC - Indonesia Security Incident Response Team on the Internet and Infrastructure / Coordination Center</t>
  </si>
  <si>
    <t>https://www.idsirtii.or.id/</t>
  </si>
  <si>
    <t>https://eppid.kominfo.go.id/</t>
  </si>
  <si>
    <t>https://lapor.go.id/</t>
  </si>
  <si>
    <t>https://www.rti-rating.org/wp-content/uploads/2020/05/Indonesia-RTI-Law.pdf</t>
  </si>
  <si>
    <t>https://www.opengovpartnership.org/members/indonesia/</t>
  </si>
  <si>
    <t>https://data.go.id/</t>
  </si>
  <si>
    <t>Strategi Nasional Kecerdasan ARTIFISIAL INDONESIA</t>
  </si>
  <si>
    <t>https://ai-innovation.id/server/static/ebook/stranas-ka.pdf</t>
  </si>
  <si>
    <t>SPBE - Sistem Pemerintahan Berbasis Elektronik / e-Government System Strategy</t>
  </si>
  <si>
    <t>Education and Training Center</t>
  </si>
  <si>
    <t>https://pusdiklat.ristekbrin.go.id/</t>
  </si>
  <si>
    <t>National Research and Innovation Agency</t>
  </si>
  <si>
    <t>https://www.ristekbrin.go.id/</t>
  </si>
  <si>
    <t>https://www.igos.web.id/</t>
  </si>
  <si>
    <t>Ministry of Communication and Informatics is responsible for eGov and digital transformation. See: https://www.kominfo.go.id/profil</t>
  </si>
  <si>
    <t>IRN</t>
  </si>
  <si>
    <t>Iran</t>
  </si>
  <si>
    <t>http://www.president.ir</t>
  </si>
  <si>
    <t>http://eservices.iran.ir/</t>
  </si>
  <si>
    <t>https://www.ict.gov.ir/en/home</t>
  </si>
  <si>
    <t>Ministry of ICT</t>
  </si>
  <si>
    <t>https://www.ict.gov.ir/</t>
  </si>
  <si>
    <t>http://www.mefa.gov.ir</t>
  </si>
  <si>
    <t>Ministry of Economy and Finance Affairs</t>
  </si>
  <si>
    <t>http://www.mefa.gov.ir/Portal/Home/ShowPage.aspx?Object=EVENT&amp;CategoryID=105f2ea5-2e88-47bd-acfa-8bfe5731d984&amp;WebPartID=066c8d89-97db-4f84-8440-1141e6724fea</t>
  </si>
  <si>
    <t>http://english.mefa.ir</t>
  </si>
  <si>
    <t>IERP</t>
  </si>
  <si>
    <t>Integrated Enterprise Resource Planning System</t>
  </si>
  <si>
    <t>http://www.mefa.ir/portal/Home/Default.aspx?CategoryID=0ba8abcd-554c-4b11-8a9b-dffd8f97c207</t>
  </si>
  <si>
    <t>http://www.intamedia.ir</t>
  </si>
  <si>
    <t xml:space="preserve">COTS </t>
  </si>
  <si>
    <t>http://www.tax.gov.ir/Entrance/</t>
  </si>
  <si>
    <t>http://www.irica.ir</t>
  </si>
  <si>
    <t>http://www.irica.ir/Portal/File/ShowFile.aspx?ID=e628887e-a90b-472f-b4e5-bb12c35a0015</t>
  </si>
  <si>
    <t>http://www.rca.gov.ir/</t>
  </si>
  <si>
    <t>http://documents.worldbank.org/curated/en/2005/11/6527795/iran-report-public-financial-management-procurement-expenditure-systems-iran</t>
  </si>
  <si>
    <t>SETAD</t>
  </si>
  <si>
    <t>http://www.setadiran.ir/eproc/welcome.do</t>
  </si>
  <si>
    <t>Ministry of Economic Affairs and Finance, Central Bank</t>
  </si>
  <si>
    <t>National Information Network</t>
  </si>
  <si>
    <t>https://ito.gov.ir/fa/news/100455/%D8%B1%D8%A7%D9%87%D8%A8%D8%B1%DB%8C-%D8%B4%D8%A8%DA%A9%D9%87-%D9%85%D9%84%DB%8C-%D8%A7%D8%B7%D9%84%D8%A7%D8%B9%D8%A7%D8%AA</t>
  </si>
  <si>
    <t>IEAF</t>
  </si>
  <si>
    <t>https://ieaf.ir/</t>
  </si>
  <si>
    <t xml:space="preserve">Government Service Bus </t>
  </si>
  <si>
    <t>https://ito.gov.ir/fa/news/100449/%D8%AE%D8%AF%D9%85%D8%A7%D8%AA-gsb</t>
  </si>
  <si>
    <t>CERTCC MAHER - Iran Computer Emergency Response Team</t>
  </si>
  <si>
    <t>https://cert.ir/</t>
  </si>
  <si>
    <t>religious</t>
  </si>
  <si>
    <t>https://www.rti-rating.org/wp-content/uploads/2018/09/Iran.FOI-law-and-regulations.English.pdf</t>
  </si>
  <si>
    <t>https://iranopendata.org/en/</t>
  </si>
  <si>
    <t>Smart Iran 2019</t>
  </si>
  <si>
    <t>https://www.ict.gov.ir/report98.pdf</t>
  </si>
  <si>
    <t>IRQ</t>
  </si>
  <si>
    <t>Iraq</t>
  </si>
  <si>
    <t>https://gds.gov.iq/</t>
  </si>
  <si>
    <t>http://www.egov.gov.iq</t>
  </si>
  <si>
    <t>http://mof.gov.iq/Pages/MainMof.aspx#</t>
  </si>
  <si>
    <t>http://www.iraq-jccme.jp/pdf/archives/nationaldevelopmentplan2018_2022.pdf</t>
  </si>
  <si>
    <t>http://www.mof.gov.iq</t>
  </si>
  <si>
    <t>http://www.mof.gov.iq/default.aspx</t>
  </si>
  <si>
    <t>http://documents.worldbank.org/curated/en/2010/06/13215703/public-financial-management-reform-middle-east-north-africa-overview-regional-experience-vol-1-2-overview-summary</t>
  </si>
  <si>
    <t>Iraq Financial Management Information System</t>
  </si>
  <si>
    <t>?</t>
  </si>
  <si>
    <t>http://www.mof.gov.iq/pages/ar/AccountingServices.aspx</t>
  </si>
  <si>
    <t>http://tax.mof.gov.iq</t>
  </si>
  <si>
    <t>http://customs.mof.gov.iq</t>
  </si>
  <si>
    <t>http://goingglobaleastmeetswest.blogspot.com/2013/05/law-iraq-law-of-electronic-signature.html</t>
  </si>
  <si>
    <t>https://projects.worldbank.org/en/projects-operations/project-detail/P170704</t>
  </si>
  <si>
    <t>http://www.imf.org/external/pubs/ft/scr/2013/cr13217.pdf</t>
  </si>
  <si>
    <t>http://www.mop.gov.iq/mop/index.jsp?sid=1&amp;id=580&amp;pid=</t>
  </si>
  <si>
    <t>P154424</t>
  </si>
  <si>
    <t>CIRT- Iraqi Computer Incident Response Team</t>
  </si>
  <si>
    <t>https://cert.gov.iq/</t>
  </si>
  <si>
    <t>Draft Data Protection and Privacy Law</t>
  </si>
  <si>
    <t>https://internetlegislationatlas.org/data/summaries/iraq.pdf</t>
  </si>
  <si>
    <t>IRL</t>
  </si>
  <si>
    <t>Ireland</t>
  </si>
  <si>
    <t>http://www.gov.ie</t>
  </si>
  <si>
    <t>https://ogp.gov.ie/</t>
  </si>
  <si>
    <t>https://ogp.gov.ie/welcome-from-minister-of-state/</t>
  </si>
  <si>
    <t>Minister of State for Public Procurement</t>
  </si>
  <si>
    <t>https://egovstrategy.gov.ie/</t>
  </si>
  <si>
    <t>https://egovstrategy.gov.ie/vision/</t>
  </si>
  <si>
    <t>Digital Government Conference</t>
  </si>
  <si>
    <t>https://dublin.ie/whats-on/listings/digital-government-conference/</t>
  </si>
  <si>
    <t>http://www.finance.gov.ie</t>
  </si>
  <si>
    <t>http://budget.gov.ie/budgets/2013/2013.aspx</t>
  </si>
  <si>
    <t>http://oldwww.finance.gov.ie/documents/publications/other/mifpireport.pdf</t>
  </si>
  <si>
    <t>UNIT4 &gt; Agresso</t>
  </si>
  <si>
    <t>http://www.financialregulator.ie/publications/Documents/Payment%20Oversight%20Report.pdf</t>
  </si>
  <si>
    <t>http://www.revenue.ie</t>
  </si>
  <si>
    <t>ROS</t>
  </si>
  <si>
    <t>Revenue Online Services</t>
  </si>
  <si>
    <t>http://www.revenue.ie/en/online/ros/index.html</t>
  </si>
  <si>
    <t>e-Customs / AEP / NCTS</t>
  </si>
  <si>
    <t>Automated Entry Processing / New Computerised Transit System</t>
  </si>
  <si>
    <t>http://www.revenue.ie/en/customs/ecustoms/index.html</t>
  </si>
  <si>
    <t>http://www.revenue.ie/en/online/index.html</t>
  </si>
  <si>
    <t>http://www.gov.ie/tag/pay-for-it/</t>
  </si>
  <si>
    <t>http://www.ros.ie/PublisherServlet/info/setupnewcust</t>
  </si>
  <si>
    <t>HRSSC</t>
  </si>
  <si>
    <t>Human Resources Shared Service Center</t>
  </si>
  <si>
    <t>http://www.per.gov.ie/government-announces-plans-for-a-civil-service-wide-human-resources-shared-service-centre-hrssc/</t>
  </si>
  <si>
    <t>eTenders</t>
  </si>
  <si>
    <t xml:space="preserve">http://www.etenders.gov.ie/ </t>
  </si>
  <si>
    <t xml:space="preserve">https://irl.eu-supply.com/ctm/supplier/publictenders </t>
  </si>
  <si>
    <t>National Treasury Management Agency</t>
  </si>
  <si>
    <t>https://www.gov.ie/en/organisation/department-of-public-expenditure-and-reform/</t>
  </si>
  <si>
    <t>Department of Public Expenditure and Reform</t>
  </si>
  <si>
    <t>P102660</t>
  </si>
  <si>
    <t>https://data.gov.ie/pages/opendatagovernanceboard</t>
  </si>
  <si>
    <t>https://www.gov.ie/en/publication/1d6bc7-public-service-data-strategy-2019-2023/</t>
  </si>
  <si>
    <t>https://www.gov.ie/en/publication/65eb49-public-service-ict-strategy/</t>
  </si>
  <si>
    <t>Government Cloud Network (GCN)</t>
  </si>
  <si>
    <t>https://www.gov.ie/en/publication/078d54-cloud-computing-advice-note-october-2019/</t>
  </si>
  <si>
    <t>Interoperability Platform (API-led)</t>
  </si>
  <si>
    <t>CSIRT Ireland - Computer Security Incident Response Team + National Cyber security Center and CyberIreland</t>
  </si>
  <si>
    <t>https://www.ncsc.gov.ie/CSIRT/</t>
  </si>
  <si>
    <t>Data Protection Act (1988)</t>
  </si>
  <si>
    <t xml:space="preserve">http://www.irishstatutebook.ie/1988/en/act/pub/0025/index.html </t>
  </si>
  <si>
    <t>An Coimisineir Cosanta Sonrai, Data Protection Commissioner</t>
  </si>
  <si>
    <t>http://www.dataprotection.ie</t>
  </si>
  <si>
    <t>https://www.rti-rating.org/wp-content/uploads/Ireland.pdf</t>
  </si>
  <si>
    <t>https://www.opengovpartnership.org/members/ireland/</t>
  </si>
  <si>
    <t>https://data.gov.ie/</t>
  </si>
  <si>
    <t>AI - Here for Good</t>
  </si>
  <si>
    <t>https://ec.europa.eu/knowledge4policy/ai-watch/ireland-ai-strategy-report_en</t>
  </si>
  <si>
    <t>National Skills Strategy 2025</t>
  </si>
  <si>
    <t>https://www.education.ie/en/Publications/Policy-reports/pub_national_skills_strategy_2025.pdf</t>
  </si>
  <si>
    <t>SOLAS + Digital Coalition Initiative</t>
  </si>
  <si>
    <t>https://www.digitalcoalition.ie/about/</t>
  </si>
  <si>
    <t>Department of Business, Enterpries and Innovation</t>
  </si>
  <si>
    <t>https://dbei.gov.ie/en/What-We-Do/Innovation-Research-Development/</t>
  </si>
  <si>
    <t>ISR</t>
  </si>
  <si>
    <t>Israel</t>
  </si>
  <si>
    <t>http://www.gov.il</t>
  </si>
  <si>
    <t>https://my.gov.il</t>
  </si>
  <si>
    <t>https://www.gov.il/he/departments/digital-gov</t>
  </si>
  <si>
    <t>National Digital Office</t>
  </si>
  <si>
    <t>http://digital-israel.mag.calltext.co.il/</t>
  </si>
  <si>
    <t>http://digital-israel.mag.calltext.co.il/pages/12</t>
  </si>
  <si>
    <t>Israel Innovation Authority</t>
  </si>
  <si>
    <t>https://innovationisrael.org.il/en/opencall/govtech-support-technological-innovations-public-sector-challenges-call-proposals</t>
  </si>
  <si>
    <t>2,4,5</t>
  </si>
  <si>
    <t>https://www.meitzimdigitalim.com/</t>
  </si>
  <si>
    <t>http://www.mof.gov.il</t>
  </si>
  <si>
    <t>http://www.mof.gov.il/BudgetSite/Pages/BudgetSiteHP.aspx</t>
  </si>
  <si>
    <t>http://www.ctg.albany.edu/publications/reports/proi_case_merkava?chapter=4&amp;section=2</t>
  </si>
  <si>
    <t>MERKAVA</t>
  </si>
  <si>
    <t>http://www.ag.mof.gov.il/AccountantGeneral/AccountantGeneral_eng</t>
  </si>
  <si>
    <t>http://www.boi.org.il/en/PaymentSystem/LawsAndRegulations/Pages/Default.aspx</t>
  </si>
  <si>
    <t>http://taxes.gov.il</t>
  </si>
  <si>
    <t>http://taxes.gov.il/Pages/ShirutimBeClick.aspx</t>
  </si>
  <si>
    <t>http://taxes.gov.il/customs</t>
  </si>
  <si>
    <t>TRACK</t>
  </si>
  <si>
    <t>Customs Foreign Trade System</t>
  </si>
  <si>
    <t>http://taxes.gov.il/customs/CommercialImport/Pages/CustomsMaslul.aspx</t>
  </si>
  <si>
    <t>http://taxes.gov.il/Services/Pages/ShirutimKubiyot.aspx?sugShirut=Dochot</t>
  </si>
  <si>
    <t>http://www.gov.il/firstgov/ecom/</t>
  </si>
  <si>
    <t>http://www.justice.gov.il/MOJEng/Certification+Authorities+Registrar/</t>
  </si>
  <si>
    <t>MERKAVA &gt; HRM</t>
  </si>
  <si>
    <t>FMIS &gt; Human Resources Management Module</t>
  </si>
  <si>
    <t>http://www.csc.gov.il/Units/System/Pages/default.aspx</t>
  </si>
  <si>
    <t>http://www.mr.gov.il</t>
  </si>
  <si>
    <t>http://www.mr.gov.il/OfficesTenders/Pages/SearchOfficeTenders.aspx</t>
  </si>
  <si>
    <t>Israeli Ministry of Finance Debt Office</t>
  </si>
  <si>
    <t>Government Expenditure on Public Investments</t>
  </si>
  <si>
    <t>https://public.tableau.com/profile/mof.budget#!/vizhome/-_15795214444150/sheet3</t>
  </si>
  <si>
    <t>http://digital-israel.mag.calltext.co.il/magazine/83/pages/6</t>
  </si>
  <si>
    <t>https://www.gov.il/BlobFolder/policy/cloud_services/en/Use%20of%20Cloud%20Services%20En.pdf</t>
  </si>
  <si>
    <t>Government Interoperability Platform</t>
  </si>
  <si>
    <t>CERT-IL - Israel National Cyber Event Readiness Team + National Cyber Security Authority</t>
  </si>
  <si>
    <t>https://www.gov.il/en/departments/israel_national_cyber_directorate</t>
  </si>
  <si>
    <t>https://foi.gov.il/he/search</t>
  </si>
  <si>
    <t>Privacy Protection Act 1981</t>
  </si>
  <si>
    <t>https://www.right2info.org/laws/constitutional-provisions-laws-and-regulations</t>
  </si>
  <si>
    <t>The Privacy Protection Authority</t>
  </si>
  <si>
    <t>https://www.gov.il/en/Departments/the_privacy_protection_authority</t>
  </si>
  <si>
    <t>https://www.rti-rating.org/wp-content/uploads/Israel.pdf</t>
  </si>
  <si>
    <t>https://www.opengovpartnership.org/members/israel/</t>
  </si>
  <si>
    <t>http://www.data.gov.il/</t>
  </si>
  <si>
    <t>AI R&amp;D Framework and Activities</t>
  </si>
  <si>
    <t>https://www.oecd.ai/dashboards/policy-initiatives/2019-data-policyInitiatives-5295</t>
  </si>
  <si>
    <t>The National Digital Program of the Government of Israel</t>
  </si>
  <si>
    <t>http://digital-israel.mag.calltext.co.il/magazine/83/pages/46</t>
  </si>
  <si>
    <t>Civil Service Commission</t>
  </si>
  <si>
    <t>https://www.gov.il/he/departments/topics/learning_professional_advancement</t>
  </si>
  <si>
    <t>National Digitial Israel Initiative</t>
  </si>
  <si>
    <t>https://www.gov.il/en/Departments/news/digital_israel_national_plan#:~:text=The%20National%20Digital%20Program%20was,all%20ministries%20and%20government%20bodies.</t>
  </si>
  <si>
    <t>https://www.gov.il/he/departments/policies/open_source_usage_policy</t>
  </si>
  <si>
    <t>ITA</t>
  </si>
  <si>
    <t>Italy</t>
  </si>
  <si>
    <t>http://www.governo.it</t>
  </si>
  <si>
    <t>https://www.agid.gov.it/</t>
  </si>
  <si>
    <t>http://www.agid.gov.it/</t>
  </si>
  <si>
    <t>Agency for Digital Italy, PM's Office</t>
  </si>
  <si>
    <t>https://repubblicadigitale.innovazione.gov.it/it/</t>
  </si>
  <si>
    <t>https://www.agid.gov.it/it/dati/avanzamento-trasformazione-digitale</t>
  </si>
  <si>
    <t>Digital Transformation Team</t>
  </si>
  <si>
    <t>https://teamdigitale.governo.it/</t>
  </si>
  <si>
    <t>https://www.unilabtech.org/incubatore-certificato/</t>
  </si>
  <si>
    <t>http://www.mef.gov.it</t>
  </si>
  <si>
    <t>http://www.tesoro.it/doc-finanza-pubblica/</t>
  </si>
  <si>
    <t>http://www.rgs.mef.gov.it/ENGLISH-VE/SIOPE1</t>
  </si>
  <si>
    <t>SIOPE</t>
  </si>
  <si>
    <t>Sistema Informativo sulle Operazioni degli enti Pubblici / Information System on the Operations of Government Bodies</t>
  </si>
  <si>
    <t>https://www.bancaditalia.it/compiti/tesoreria/</t>
  </si>
  <si>
    <t>http://www.bancaditalia.it/pubblicazioni/econo/quest_ecofin_2/qef169/QEF_169.pdf</t>
  </si>
  <si>
    <t>http://www.agenziaentrate.gov.it/wps/portal/entrate/home</t>
  </si>
  <si>
    <t>http://www.agenziaentrate.gov.it/wps/portal/entrate/servizi_online</t>
  </si>
  <si>
    <t>http://www.agenziadoganemonopoli.gov.it</t>
  </si>
  <si>
    <t>AIDA</t>
  </si>
  <si>
    <t>Integrated Automation Customs Excises</t>
  </si>
  <si>
    <t>http://www.agenziadogane.gov.it/wps/wcm/connect/Internet/ed/Operatore/ecustoms+aida/AIDA/</t>
  </si>
  <si>
    <t>http://www.agenziaentrate.gov.it/wps/content/Nsilib/Nsi/Home/Servizi+online/Servizi+fiscali/</t>
  </si>
  <si>
    <t>https://www.pagopa.gov.it/</t>
  </si>
  <si>
    <t>https://www.postacertificata.gov.it/home/index.dot</t>
  </si>
  <si>
    <t>SICO</t>
  </si>
  <si>
    <t>Public Administration Personnel Analysis System </t>
  </si>
  <si>
    <t>http://www.rgs.mef.gov.it/ENGLISH-VE/SICO/</t>
  </si>
  <si>
    <t>The Public Administration Personnel Analysis System </t>
  </si>
  <si>
    <t>MEPA</t>
  </si>
  <si>
    <t xml:space="preserve">https://www.acquistinretepa.it  </t>
  </si>
  <si>
    <t xml:space="preserve">https://www.acquistinretepa.it/opencms/opencms/main/pa/strumenti/convenzioni.jsp?orderBy=attivazione&amp;sort=desc&amp;pagina=1&amp;__element=paginazione </t>
  </si>
  <si>
    <t>Italian Treasury - Public Debt Directorate</t>
  </si>
  <si>
    <t>http://www.programmazioneeconomica.gov.it/sistema-mipcup/che-cose/</t>
  </si>
  <si>
    <t>Prime Minister's Office, Department for Economic Policy Planning and Coordination</t>
  </si>
  <si>
    <t>MGO</t>
  </si>
  <si>
    <t>Monitoraggio Grandi Opere; Monitoring of Major Works</t>
  </si>
  <si>
    <t>http://opencup.gov.it/</t>
  </si>
  <si>
    <t>Digital Italy Agency Data Administration</t>
  </si>
  <si>
    <t>https://www.agid.gov.it/en</t>
  </si>
  <si>
    <t>https://www.dati.gov.it/fare-opendata</t>
  </si>
  <si>
    <t>https://docs.italia.it/italia/piano-triennale-ict/pianotriennale-ict-doc/it/2017-2019/doc/04_infrastrutture-immateriali.html#open-data</t>
  </si>
  <si>
    <t>PA Cloud</t>
  </si>
  <si>
    <t>https://www.agid.gov.it/it/infrastrutture/cloud-pa</t>
  </si>
  <si>
    <t>Public Connectivity System (SPC)</t>
  </si>
  <si>
    <t>https://www.agid.gov.it/it/infrastrutture</t>
  </si>
  <si>
    <t>CSIRT Italy - Computer Security Incident Response Team - Italy</t>
  </si>
  <si>
    <t>https://csirt.gov.it/home</t>
  </si>
  <si>
    <t>https://forum.italia.it/</t>
  </si>
  <si>
    <t>Consolidation Act regarding the Protection of Personal Data</t>
  </si>
  <si>
    <t xml:space="preserve">http://www.garanteprivacy.it/web/guest/home/docweb/-/docweb-display/docweb/28335 </t>
  </si>
  <si>
    <t>Garante per la protezione dei dati personali, Data Protection Authority</t>
  </si>
  <si>
    <t>http://www.garanteprivacy.it/</t>
  </si>
  <si>
    <t>https://www.rti-rating.org/wp-content/uploads/2018/12/Italy.FOI_.2016.pdf</t>
  </si>
  <si>
    <t>https://www.opengovpartnership.org/members/italy/</t>
  </si>
  <si>
    <t>http://www.dati.gov.it/</t>
  </si>
  <si>
    <t>Strategia Nazionale per l’Intelligenza Artificiale</t>
  </si>
  <si>
    <t>https://www.mise.gov.it/images/stories/documenti/Strategia-Nazionale-Intelligenza-Artificiale-Bozza-Consultazione.pdf</t>
  </si>
  <si>
    <t>Digital Republic + National Strategy for Digital Skills</t>
  </si>
  <si>
    <t>Agency for Digital Italy</t>
  </si>
  <si>
    <t>https://www.agid.gov.it/it/agenzia/competenze-digitali</t>
  </si>
  <si>
    <t>Innovation for the Public Administration</t>
  </si>
  <si>
    <t>https://innovazione.gov.it/it/innovazione-per-la-pubblica-amministrazione/</t>
  </si>
  <si>
    <t>https://joinup.ec.europa.eu/sites/default/files/inline-files/OSS%20Country%20Intelligence%20Report_IT_0.pdf</t>
  </si>
  <si>
    <t>JAM</t>
  </si>
  <si>
    <t>Jamaica</t>
  </si>
  <si>
    <t>http://www.cabinet.gov.jm</t>
  </si>
  <si>
    <t>http://www.egovja.com/</t>
  </si>
  <si>
    <t>https://www.mset.gov.jm/</t>
  </si>
  <si>
    <t>Ministry of Science, Energy and Technology</t>
  </si>
  <si>
    <t>https://www.mset.gov.jm/wp-content/uploads/2019/09/GOJ-ICT-Policy-2011.pdf</t>
  </si>
  <si>
    <t>eGov Jamaica Limited</t>
  </si>
  <si>
    <t>https://www.egovja.com/</t>
  </si>
  <si>
    <t>http://www.mof.gov.jm</t>
  </si>
  <si>
    <t>Ministry of Finance and Planning</t>
  </si>
  <si>
    <t>http://www.mof.gov.jm/budget</t>
  </si>
  <si>
    <t>http://www.fsl.org.jm/content/financial-management-information-system-fmis</t>
  </si>
  <si>
    <t>http://www.mof.gov.jm/ctms</t>
  </si>
  <si>
    <t>http://www.mof.gov.jm/sites/default/files/CTMS_Presentation_Web_version.pdf</t>
  </si>
  <si>
    <t>http://www.jamaicatax.gov.jm/</t>
  </si>
  <si>
    <t>ICTAS</t>
  </si>
  <si>
    <t>Integrated Computerized Tax Administration System</t>
  </si>
  <si>
    <t>http://www.jamaicatax.gov.jm/index.php/2012-05-11-17-26-05/history-of-taj#ictas</t>
  </si>
  <si>
    <t>http://www.jacustoms.gov.jm</t>
  </si>
  <si>
    <t>i-CASE</t>
  </si>
  <si>
    <t>Customs Automated SErvices</t>
  </si>
  <si>
    <t>http://apps.jacustoms.gov.jm/icase/</t>
  </si>
  <si>
    <t>http://www.jamaicatax-online.gov.jm/</t>
  </si>
  <si>
    <t>http://www.jamaicatax.gov.jm/index.php/2012-05-11-17-48-08/2012-05-11-17-49-42</t>
  </si>
  <si>
    <t>http://moj.gov.jm/laws/electronic-transactions-act</t>
  </si>
  <si>
    <t>https://mof.gov.jm/hcmes.html</t>
  </si>
  <si>
    <t>HCMES</t>
  </si>
  <si>
    <t>Human Capital Management Enterprise system</t>
  </si>
  <si>
    <t>Procurement Notice Board</t>
  </si>
  <si>
    <t>https://www.ocg.gov.jm/ocg/view/procurement-opportunities</t>
  </si>
  <si>
    <t>https://mof.gov.jm/pimsec.html</t>
  </si>
  <si>
    <t>Ministry of Finance &amp; Public Service, Public Investment Management Secretariat</t>
  </si>
  <si>
    <t>P146170</t>
  </si>
  <si>
    <t>Public Investment Management System (PIMS)</t>
  </si>
  <si>
    <t>https://mof.gov.jm/the-public-investment-management-information-system.html</t>
  </si>
  <si>
    <t>https://www.cloudcarib.com/</t>
  </si>
  <si>
    <t>JA-CIRT - Ministry of Science, Energy &amp; Technology</t>
  </si>
  <si>
    <t>https://www.cirt.gov.jm/</t>
  </si>
  <si>
    <t>https://opm.gov.jm/participate/citizens-charter/</t>
  </si>
  <si>
    <t>Data Protection Bill 2012</t>
  </si>
  <si>
    <t>https://japarliament.gov.jm/attachments/article/339/The%20Data%20Protection%20Act,%202020.pdf</t>
  </si>
  <si>
    <t>https://www.rti-rating.org/wp-content/uploads/Jamaica.pdf</t>
  </si>
  <si>
    <t>https://www.opengovpartnership.org/members/jamaica/</t>
  </si>
  <si>
    <t>https://data.gov.jm/</t>
  </si>
  <si>
    <t>Service Excellence Framework</t>
  </si>
  <si>
    <t>https://cabinet.gov.jm/wp-content/uploads/2020/04/Service-Excellence-Framework-Final-v5.pdf</t>
  </si>
  <si>
    <t>Transformation Implementation Unit (TIU)</t>
  </si>
  <si>
    <t>https://publicsectortransformation.gov.jm/</t>
  </si>
  <si>
    <t>Strategy emphasizes a "government-wide" approach</t>
  </si>
  <si>
    <t>JPN</t>
  </si>
  <si>
    <t>Japan</t>
  </si>
  <si>
    <t>https://www.japan.go.jp/</t>
  </si>
  <si>
    <t>https://www.e-gov.go.jp/</t>
  </si>
  <si>
    <t>http://www.soumu.go.jp/english/</t>
  </si>
  <si>
    <t>Ministry of Internal Affairs and Communications</t>
  </si>
  <si>
    <t xml:space="preserve">http://www.e-gov.go.jp/en/e-government.html </t>
  </si>
  <si>
    <t>http://japan.kantei.go.jp/policy/it/20140624_decration.pdf</t>
  </si>
  <si>
    <t>Japan Gov</t>
  </si>
  <si>
    <t>https://www.japan.go.jp/technology/innovation/</t>
  </si>
  <si>
    <t>http://www.mof.go.jp</t>
  </si>
  <si>
    <t>Ministry of Finance of Japan</t>
  </si>
  <si>
    <t>http://www.mof.go.jp/budget/index.html</t>
  </si>
  <si>
    <t>http://www.e-gov.go.jp/shinsei/index.html</t>
  </si>
  <si>
    <t>ADAMS</t>
  </si>
  <si>
    <t>Governmental Accounting Affairs Data Communication Management Systems</t>
  </si>
  <si>
    <t>http://www.mof.go.jp/exchequer/index.html</t>
  </si>
  <si>
    <t>http://www.mof.go.jp/english/budget/budget/fy2002/brief/2002-23.htm</t>
  </si>
  <si>
    <t>http://www.nta.go.jp</t>
  </si>
  <si>
    <t>http://www.e-tax.nta.go.jp/</t>
  </si>
  <si>
    <t>http://www.customs.go.jp</t>
  </si>
  <si>
    <t xml:space="preserve">Single Window &gt; NACCS </t>
  </si>
  <si>
    <t>Nippon Automated Cargo and Port Consolidated System</t>
  </si>
  <si>
    <t>http://www.naccs.jp/</t>
  </si>
  <si>
    <t>https://www.boj.or.jp/en/announcements/release_2001/un0111a.htm/</t>
  </si>
  <si>
    <t>https://www.gpki.go.jp/</t>
  </si>
  <si>
    <t>Human Resources and Payroll System</t>
  </si>
  <si>
    <t>http://ssl.jinji.go.jp/en/infonpa/whats_npa.html</t>
  </si>
  <si>
    <t>JACIC</t>
  </si>
  <si>
    <t xml:space="preserve">http://www.i-ppi.jp </t>
  </si>
  <si>
    <t xml:space="preserve">http://www.i-ppi.jp/Search/Web/Index.htm </t>
  </si>
  <si>
    <t>https://www.mof.go.jp/budget/topics/portalsite.htm</t>
  </si>
  <si>
    <t>Chief Information Officer</t>
  </si>
  <si>
    <t>https://cio.go.jp/</t>
  </si>
  <si>
    <t>https://japan.kantei.go.jp/policy/it/index_e.html</t>
  </si>
  <si>
    <t>https://cio.go.jp/opendata100</t>
  </si>
  <si>
    <t>Government Cloud (AWS, NEC, Fujitsu)</t>
  </si>
  <si>
    <t>https://news.mynavi.jp/article/20200602-1047335/</t>
  </si>
  <si>
    <t>JPCERT/CC - Japan Computer Emergency Response Team Coordination Center - National Center of Incidence Readiness and Cybersecurity</t>
  </si>
  <si>
    <t>https://www.jpcert.or.jp/</t>
  </si>
  <si>
    <t>https://www.kantei.go.jp/foreign/forms/comment_ssl.html</t>
  </si>
  <si>
    <t>Act on the Protection of Personal Information</t>
  </si>
  <si>
    <t>https://www.ppc.go.jp/files/pdf/Act_on_the_Protection_of_Personal_Information.pdf</t>
  </si>
  <si>
    <t xml:space="preserve">Personal Information Protection Commission (PPC) </t>
  </si>
  <si>
    <t>https://www.ppc.go.jp/en/</t>
  </si>
  <si>
    <t>https://www.rti-rating.org/wp-content/uploads/2020/05/Japan-RTI-Law-2003.pdf</t>
  </si>
  <si>
    <t>https://www.data.go.jp/</t>
  </si>
  <si>
    <t>https://www.kantei.go.jp/jp/singi/tougou-innovation/pdf/aisenryaku2019.pdf</t>
  </si>
  <si>
    <t>Declaration to be the World’s Most Advanced IT Nation</t>
  </si>
  <si>
    <t>National Civil Servant Training Center</t>
  </si>
  <si>
    <t>https://www.e-gov.go.jp/doc/person/index.html</t>
  </si>
  <si>
    <t>Council for Science, Technology and Innovation</t>
  </si>
  <si>
    <t>https://www8.cao.go.jp/cstp/english/index.html</t>
  </si>
  <si>
    <t>https://www.ipa.go.jp/index.html</t>
  </si>
  <si>
    <t>JOR</t>
  </si>
  <si>
    <t>Jordan</t>
  </si>
  <si>
    <t>http://www.jordan.gov.jo</t>
  </si>
  <si>
    <t>https://portal.jordan.gov.jo/wps/portal/Home/AllServices?typeServ=eServices</t>
  </si>
  <si>
    <t>http://www.moict.gov.jo/</t>
  </si>
  <si>
    <t>Ministry of Information and Communications Technology</t>
  </si>
  <si>
    <t>https://www.modee.gov.jo/content/eGovernment-Program</t>
  </si>
  <si>
    <t>https://www.modee.gov.jo/En/Pages/About_MoDEE</t>
  </si>
  <si>
    <t>http://www.mof.gov.jo</t>
  </si>
  <si>
    <t>http://www.gbd.gov.jo</t>
  </si>
  <si>
    <t>http://www.gfmis.gov.jo/ar</t>
  </si>
  <si>
    <t>http://www.mof.gov.jo/en-us/abouttheministry/theministry%E2%80%99sdirectorates/thepublictreasurydirectorate.aspx</t>
  </si>
  <si>
    <t>http://www.pefa.org/en/assessment/jo-sep11-pfmpr-public-en</t>
  </si>
  <si>
    <t>http://www.istd.gov.jo</t>
  </si>
  <si>
    <t>http://www.istd.gov.jo/ISTD/Arabic/E-Government/E-GovernmentServices/E-GovernmentServices.html</t>
  </si>
  <si>
    <t>http://www.customs.gov.jo</t>
  </si>
  <si>
    <t>http://asyw.customs.gov.jo</t>
  </si>
  <si>
    <t>https://etax.istd.gov.jo/Login.aspx</t>
  </si>
  <si>
    <t>http://ptp.mof.gov.jo/PTPCustLoginPage.aspx</t>
  </si>
  <si>
    <t>http://www.mit.gov.jo</t>
  </si>
  <si>
    <t>GHRMIS</t>
  </si>
  <si>
    <t>Government Human Resource Management Information system</t>
  </si>
  <si>
    <t>http://hrmis.csb.gov.jo/index.php/en</t>
  </si>
  <si>
    <t xml:space="preserve">http://hrmis.csb.gov.jo/index.php/en/2013-05-06-05-51-46/17-2013-05-05-08-31-20 </t>
  </si>
  <si>
    <t xml:space="preserve">http://www.gtd.gov.jo </t>
  </si>
  <si>
    <t>Jordanian Central bank</t>
  </si>
  <si>
    <t>https://www.mop.gov.jo/DetailsPage/UnitsDetails.aspx?ID=26</t>
  </si>
  <si>
    <t>Ministry of Planning and International Cooperation</t>
  </si>
  <si>
    <t>P154416</t>
  </si>
  <si>
    <t>Ministry of Digital Economy and Entrepreneurship</t>
  </si>
  <si>
    <t>https://www.modee.gov.jo/Default/En</t>
  </si>
  <si>
    <t>https://www.modee.gov.jo/EN/List/Legislation_and_policies</t>
  </si>
  <si>
    <t>https://www.modee.gov.jo/ebv4.0/root_storage/en/eb_list_page/open-government-data-quality-2020.pdf</t>
  </si>
  <si>
    <t>https://portal.jordan.gov.jo/wps/portal#/</t>
  </si>
  <si>
    <t>JO-CERT - Jordan Computer Emergency Response Team + National Information Assurance and Cyber Security Strategy (NIACSS)</t>
  </si>
  <si>
    <t>https://www.oic-cert.org/en/fullmembers.html#.Xu-7LUVKg2w</t>
  </si>
  <si>
    <t>https://portal.jordan.gov.jo/wps/portal/Home/CMU</t>
  </si>
  <si>
    <t>Data Protection Bill (Consultations in progress)</t>
  </si>
  <si>
    <t>https://portal.jordan.gov.jo/wps/portal/Home/MediaCenter/OtherNews/NewsDetails_en/news%2015-4-2019%202?lang=en</t>
  </si>
  <si>
    <t>https://www.rti-rating.org/wp-content/uploads/Jordan.pdf</t>
  </si>
  <si>
    <t>https://www.opengovpartnership.org/members/jordan/</t>
  </si>
  <si>
    <t>http://www.jordan.gov.jo/wps/portal</t>
  </si>
  <si>
    <t>Jordan National Information and Communications Technology (ICT) Strategy</t>
  </si>
  <si>
    <t>http://inform.gov.jo/en-us/By-Date/Report-Details/ArticleId/74/Jordan-National-Information-and-Communications-Technology-ICT-Strategy</t>
  </si>
  <si>
    <t>Training and Employment Program for ICT graduates</t>
  </si>
  <si>
    <t>http://www.gip.gov.jo/</t>
  </si>
  <si>
    <t>Ministry of Public Sector Development</t>
  </si>
  <si>
    <t>https://innovative.jo/wp-content/uploads/2017/05/English.pdf</t>
  </si>
  <si>
    <t>https://portal.dev.jordanopensource.org/publications</t>
  </si>
  <si>
    <t>Ministry of Digital Economy and Enterpreneurship is the GovTech agency for digital transformation at the national level. See: https://www.modee.gov.jo/En/Pages/About_MoDEE</t>
  </si>
  <si>
    <t>KAZ</t>
  </si>
  <si>
    <t>Kazakhstan</t>
  </si>
  <si>
    <t>http://www.government.kz</t>
  </si>
  <si>
    <t>http://egov.kz</t>
  </si>
  <si>
    <t>http://adilet.zan.kz/kaz/docs/P080000867_</t>
  </si>
  <si>
    <t>Agency of the Republic of Kazakhstan for Informatization &amp; Communication</t>
  </si>
  <si>
    <t>https://egov.kz/cms/information/about/help-elektronnoe-pravitelstvo</t>
  </si>
  <si>
    <t>https://digitalkz.kz/wp-content/uploads/2020/03/%D0%93%D0%9F%20%D0%A6%D0%9A%20%D0%BD%D0%B0%20%D0%B0%D0%BD%D0%B3%D0%BB%2003,06,2020.pdf</t>
  </si>
  <si>
    <t>Digital Kazakhstan</t>
  </si>
  <si>
    <t>https://digitalkz.kz/en/</t>
  </si>
  <si>
    <t>http://www.minfin.kz</t>
  </si>
  <si>
    <t>http://www.minfin.gov.kz/irj/portal/anonymous?NavigationTarget=ROLES://portal_content/prototype_mf/roles/com.saprun.mf_anonymous_roles/com.saprun.mf_anonymous_en/Information_about_budget_performance/State-budget-of-the-Republic-of-Kazakhstan/Consolidated-budget</t>
  </si>
  <si>
    <t>http://www-wds.worldbank.org/external/default/WDSContentServer/WDSP/IB/2003/06/27/000112742_20030627113447/Rendered/PDF/257110ICR0.pdf</t>
  </si>
  <si>
    <t>Treasury</t>
  </si>
  <si>
    <t>http://www.minfin.gov.kz/irj/portal/anonymous?NavigationTarget=ROLES://portal_content/mf/kz.ecc.roles/kz.ecc.anonymous/kz.ecc.anonymous/kz.ecc.anonym_about_mininstry/about_ministry/structure_fldr/committees_fldr</t>
  </si>
  <si>
    <t>http://adilet.zan.kz/eng/docs/K080000095_</t>
  </si>
  <si>
    <t>http://kgd.gov.kz/ru</t>
  </si>
  <si>
    <t>ITIS</t>
  </si>
  <si>
    <t>Integrated Tax Information System</t>
  </si>
  <si>
    <t>http://kgd.gov.kz/ru/section/informacionnye-sistemy</t>
  </si>
  <si>
    <t>ACIS</t>
  </si>
  <si>
    <t>Automated Customs Information System</t>
  </si>
  <si>
    <t>http://cabinet.salyk.kz/sonowebinfo/</t>
  </si>
  <si>
    <t>http://egov.kz/wps/portal/ContentOnline?contentPath=/EgovContent/e_services/citizenryservices</t>
  </si>
  <si>
    <t>http://egov.kz/wps/portal/EDSRegistration?lang=en</t>
  </si>
  <si>
    <t>http://unpan1.un.org/intradoc/groups/public/documents/un/unpan023235.pdf</t>
  </si>
  <si>
    <t>e-kyzmet</t>
  </si>
  <si>
    <t>http://www.eurasialegal.info/index.php?option=com_content&amp;view=article&amp;id=2240:2013-05-29-05-31-24&amp;catid=2:right-of-the-countries-cis&amp;Itemid=1</t>
  </si>
  <si>
    <t xml:space="preserve">http://www.goszakup.gov.kz </t>
  </si>
  <si>
    <t xml:space="preserve">http://portal.goszakup.gov.kz/portal/index.php/ru/publictrade/openbuys </t>
  </si>
  <si>
    <t>Ministry of Finance, State Borrowing Department</t>
  </si>
  <si>
    <t>P153742</t>
  </si>
  <si>
    <t>https://zerde.gov.kz/en/activity/competence-center/g-cloud/</t>
  </si>
  <si>
    <t>Government Digital Architecture</t>
  </si>
  <si>
    <t>https://zerde.gov.kz/en/activity/architectural-approach/</t>
  </si>
  <si>
    <t>Integration Gateway</t>
  </si>
  <si>
    <t>https://zerde.gov.kz/en/activity/integration-is/</t>
  </si>
  <si>
    <t>KZ-CERT - Computer Emergency Response Team</t>
  </si>
  <si>
    <t>https://cert.gov.kz/</t>
  </si>
  <si>
    <t>https://egov.kz/cms/ru/services/online_admission</t>
  </si>
  <si>
    <t>Law No.94-V ZRK of 21 May 2013 on the Protection of Personal Data.</t>
  </si>
  <si>
    <t xml:space="preserve">http://www.ilo.org/dyn/natlex/natlex4.detail?p_lang=en&amp;p_isn=96710&amp;p_country=KAZ&amp;p_count=7 </t>
  </si>
  <si>
    <t>https://www.rti-rating.org/wp-content/uploads/2018/09/Kazakhstan.RTI_.Nov2015.English.pdf</t>
  </si>
  <si>
    <t>https://www.itu.int/net4/wsis/archive/stocktaking/Project/Details?projectId=1486732490</t>
  </si>
  <si>
    <t>https://data.egov.kz/</t>
  </si>
  <si>
    <t>Roadmap for Developing Competencies</t>
  </si>
  <si>
    <t>https://oecd.ai/dashboards/policy-initiatives/2019-data-policyInitiatives-25227</t>
  </si>
  <si>
    <t>Digital Kazakhstan.</t>
  </si>
  <si>
    <t>https://digitalkz.kz/en/about-the-program/</t>
  </si>
  <si>
    <t>Astana Civil Service Hub (ACSH)</t>
  </si>
  <si>
    <t>https://www.astanacivilservicehub.org/covidarticles/view/1-000-civil-servants-in-kazakhstan-upgrade-their-digital-and-communication-skills</t>
  </si>
  <si>
    <t>Academy of Public Administration</t>
  </si>
  <si>
    <t>https://www.apa.kz/en/21983-2/</t>
  </si>
  <si>
    <t>The country is aiming for a widespread adoption of new technologies, coupled with the implementation of a set of interrelated programs. See: https://digitalkz.kz/wp-content/uploads/2020/03/%D0%93%D0%9F%20%D0%A6%D0%9A%20%D0%BD%D0%B0%20%D0%B0%D0%BD%D0%B3%D0%BB%2003,06,2020.pdf</t>
  </si>
  <si>
    <t>KEN</t>
  </si>
  <si>
    <t>Kenya</t>
  </si>
  <si>
    <t>http://www.president.go.ke</t>
  </si>
  <si>
    <t>https://www.ecitizen.go.ke/</t>
  </si>
  <si>
    <t>https://ict.go.ke/</t>
  </si>
  <si>
    <t>Ministry of ICT, Innovation and Youth</t>
  </si>
  <si>
    <t>http://vision2030.go.ke/project/e-government-systems/</t>
  </si>
  <si>
    <t>http://icta.go.ke/powerassets/uploads/2020/03/Systems-and-Applications-Standard.pdf</t>
  </si>
  <si>
    <t>http://www.treasury.go.ke</t>
  </si>
  <si>
    <t>http://www.treasury.go.ke/index.php?option=com_docman&amp;Itemid=86</t>
  </si>
  <si>
    <t>http://www.ifmis.go.ke</t>
  </si>
  <si>
    <t>http://www.treasury.go.ke/</t>
  </si>
  <si>
    <t>http://blog-pfm.imf.org/pfmblog/2013/06/kenyas-bold-course-in-pfm-reform.html</t>
  </si>
  <si>
    <t>http://www.revenue.go.ke</t>
  </si>
  <si>
    <t>iTax &gt; ITMS</t>
  </si>
  <si>
    <t>https://itax.kra.go.ke/KRA-Portal/</t>
  </si>
  <si>
    <t>http://www.kra.go.ke</t>
  </si>
  <si>
    <t>SIMBA 2005</t>
  </si>
  <si>
    <t>Web based customs automation system</t>
  </si>
  <si>
    <t>http://www.kentrade.go.ke/</t>
  </si>
  <si>
    <t>https://mapato1.kra.go.ke/itms/</t>
  </si>
  <si>
    <t>http://www.govca.go.ke/index.html</t>
  </si>
  <si>
    <t>http://unpan1.un.org/intradoc/groups/public/documents/un/unpan023269.pdf</t>
  </si>
  <si>
    <t>GHRIS</t>
  </si>
  <si>
    <t>Government Human Resource Information System</t>
  </si>
  <si>
    <t xml:space="preserve">https://www.ghris.go.ke </t>
  </si>
  <si>
    <t>PPOA Website</t>
  </si>
  <si>
    <t>http://www.ppoa.go.ke</t>
  </si>
  <si>
    <t>http://supplier.treasury.go.ke</t>
  </si>
  <si>
    <t>eProMIS</t>
  </si>
  <si>
    <t>http://icta.go.ke/standards/cloud-computing-standard/</t>
  </si>
  <si>
    <t>Government Enterprise Architecture</t>
  </si>
  <si>
    <t>http://icta.go.ke/standards/general-guiding-principles-standard/</t>
  </si>
  <si>
    <t>ESB</t>
  </si>
  <si>
    <t>KE-CIRT/CC - Kenyan National Computer Security Incident Response Team</t>
  </si>
  <si>
    <t>https://www.ke-cirt.go.ke/</t>
  </si>
  <si>
    <t>Data Protection Bill</t>
  </si>
  <si>
    <t>http://www.parliament.go.ke/sites/default/files/2019-07/The%20Data%20Protection%20Bill%2C%202019.pdf</t>
  </si>
  <si>
    <t>https://www.rti-rating.org/wp-content/uploads/Kenya.pdf</t>
  </si>
  <si>
    <t>https://www.opengovpartnership.org/members/kenya/</t>
  </si>
  <si>
    <t>http://www.opendata.go.ke/</t>
  </si>
  <si>
    <t>https://www.ict.go.ke/wp-content/uploads/2019/12/NATIONAL-ICT-POLICY-2019.pdf</t>
  </si>
  <si>
    <t>Presidential Digital Talent Programme</t>
  </si>
  <si>
    <t>https://www.digitalent.go.ke/</t>
  </si>
  <si>
    <t>State Department of ICT and Innovation</t>
  </si>
  <si>
    <t>https://ict.go.ke/ict-and-innovatioin/</t>
  </si>
  <si>
    <t>KIR</t>
  </si>
  <si>
    <t>Kiribati</t>
  </si>
  <si>
    <t>http://www.parliament.gov.ki</t>
  </si>
  <si>
    <t>https://www.micttd.gov.ki/</t>
  </si>
  <si>
    <t>Ministry of Information, Communication, Transport and Tourism Development</t>
  </si>
  <si>
    <t>https://www.micttd.gov.ki/sites/default/files/National%20ICT%20Policy.pdf</t>
  </si>
  <si>
    <t>http://www.mfed.gov.ki</t>
  </si>
  <si>
    <t>http://www.mfed.gov.ki/?page_id=61</t>
  </si>
  <si>
    <t>http://www.mfed.gov.ki/sites/default/files/IFMIS%20Lessons%20Learned%20in%20PICs.pdf</t>
  </si>
  <si>
    <t>Attaché</t>
  </si>
  <si>
    <t>http://www.mfed.gov.ki/publications/government-kiribati-2018-budget-consolidated-budget-book</t>
  </si>
  <si>
    <t>http://www.mfed.gov.ki/our-work/taxation</t>
  </si>
  <si>
    <t>http://www.mfed.gov.ki/publications/kiribati-custom</t>
  </si>
  <si>
    <t>https://www.ilo.org/wcmsp5/groups/public/@asia/@ro-bangkok/documents/publication/wcms_120552.pdf</t>
  </si>
  <si>
    <t>https://www.pso.gov.ki/index.php/2018-11-05-03-30-11/human-resource/hrdmc_introduction.html</t>
  </si>
  <si>
    <t>Central Procurement Unit</t>
  </si>
  <si>
    <t>http://procurement.gov.ki/</t>
  </si>
  <si>
    <t>http://procurement.gov.ki/opentender</t>
  </si>
  <si>
    <t>http://www.humanrightsinitiative.org/programs/ai/rti/international/laws_&amp;_papers.htm#17 \</t>
  </si>
  <si>
    <t>https://pacificdata.org/data/organization/kiribati-data</t>
  </si>
  <si>
    <t>National ICT Policy 2019</t>
  </si>
  <si>
    <t>PRK</t>
  </si>
  <si>
    <t>Korea, DPR</t>
  </si>
  <si>
    <t>http://korea-dpr.com</t>
  </si>
  <si>
    <t>http://www.korea-dpr.com</t>
  </si>
  <si>
    <t>https://worldpopulationreview.com/governments/north-korea/</t>
  </si>
  <si>
    <t>KOR</t>
  </si>
  <si>
    <t>Korea, Rep.</t>
  </si>
  <si>
    <t>https://www.nia.or.kr/site/nia_kor/main.do</t>
  </si>
  <si>
    <t>http://www.korea.go.kr</t>
  </si>
  <si>
    <t>https://www.mois.go.kr/eng/sub/a03/digitalGovInnovation/screen.do</t>
  </si>
  <si>
    <t>Ministry of Interior and Safty</t>
  </si>
  <si>
    <t>https://www.mois.go.kr/frt/sub/a06/b04/egovVision/screen.do</t>
  </si>
  <si>
    <t>Digital Government Innovation</t>
  </si>
  <si>
    <t>https://eng.nia.or.kr/site/nia_eng/main.do</t>
  </si>
  <si>
    <t>http://www.moef.go.kr</t>
  </si>
  <si>
    <t>Ministry of Economy and Finance of the Republic of Korea</t>
  </si>
  <si>
    <t>http://www.moef.go.kr/st/fnancstats/fnancIndex.do?bbsId=MOSFBBS_000000000049&amp;menuNo=6040000</t>
  </si>
  <si>
    <t>https://www.kpfis.or.kr/eng/lay1/S94T209C210/contents.do</t>
  </si>
  <si>
    <t>DBAS</t>
  </si>
  <si>
    <t>Digital Budget and Accounting System</t>
  </si>
  <si>
    <t>http://english.moef.go.kr/</t>
  </si>
  <si>
    <t>http://www.nts.go.kr</t>
  </si>
  <si>
    <t>e-Tax &gt; TIS / HOMETAX</t>
  </si>
  <si>
    <t>Tax Integration System / Comprehensive Tax System</t>
  </si>
  <si>
    <t>https://www.nts.go.kr/</t>
  </si>
  <si>
    <t>http://www.customs.go.kr</t>
  </si>
  <si>
    <t>UNIPASS</t>
  </si>
  <si>
    <t>Electronic Customs Clearance System</t>
  </si>
  <si>
    <t>https://www.customs.go.kr/english/cm/cntnts/cntntsView.do?mi=8048&amp;cntntsId=2728</t>
  </si>
  <si>
    <t>https://www.kipo.go.kr/en/HtmlApp?c=90102&amp;catmenu=ek02_05_01_01</t>
  </si>
  <si>
    <t>http://www.kftc.or.kr/kftcEn/business/EgovEnFinInfo.do</t>
  </si>
  <si>
    <t>https://www.itu.int/ITU-D/finance/work-cost-tariffs/events/tariff-seminars/vietnam09-tas/pdf/Doc7_Lim_PKI_kisa_korea.pdf</t>
  </si>
  <si>
    <t>e-Saram</t>
  </si>
  <si>
    <t>Electronic Personnel Management System</t>
  </si>
  <si>
    <t>http://www.mpm.go.kr/english/system/eSaram/</t>
  </si>
  <si>
    <t>KONEPS</t>
  </si>
  <si>
    <t xml:space="preserve">http://www.pps.go.kr </t>
  </si>
  <si>
    <t xml:space="preserve">http://www.pps.go.kr/eng/jsp/information/award/domestic.eng </t>
  </si>
  <si>
    <t>Ministry of Strategy and Finance – Government Bond Policy division</t>
  </si>
  <si>
    <t>dBrain</t>
  </si>
  <si>
    <t>Ministry of Public Administration and Security</t>
  </si>
  <si>
    <t>https://www.mois.go.kr/frt/a01/frtMain.do</t>
  </si>
  <si>
    <t>https://www.nia.or.kr/site/nia_kor/ex/bbs/ListBusiness.do?businessMnCd=23000900</t>
  </si>
  <si>
    <t>https://www.geap.go.kr/real/uat/uia/selectArticleListPortal.do?board=board3&amp;othbcYn=Y</t>
  </si>
  <si>
    <t>http://www.nirs.go.kr/index.jsp</t>
  </si>
  <si>
    <t>GEAP</t>
  </si>
  <si>
    <t>https://www.geap.go.kr/real/</t>
  </si>
  <si>
    <t>eGovFrame</t>
  </si>
  <si>
    <t>https://www.egovframe.go.kr/EgovAdtView_Eng.jsp</t>
  </si>
  <si>
    <t>KN-CERT - Korea National Computer Emergency Response Team</t>
  </si>
  <si>
    <t>https://www.krcert.or.kr/main.do</t>
  </si>
  <si>
    <t>https://www.mois.go.kr/frt/sub/a03/ideaepeople/screen.do</t>
  </si>
  <si>
    <t>http://www.minwon.go.kr/</t>
  </si>
  <si>
    <t>https://www.epeople.go.kr/index.jsp</t>
  </si>
  <si>
    <t>Korea's Personal Information Protection Act was promulgated in 2011</t>
  </si>
  <si>
    <t>https://www.kisa.or.kr/public/laws/laws1.jsp</t>
  </si>
  <si>
    <t xml:space="preserve">Korea Information Security Agency (KISA) Personal Information Protection Commission  </t>
  </si>
  <si>
    <t xml:space="preserve">http://www.kisa.kr/eng/main.jsp </t>
  </si>
  <si>
    <t>https://www.rti-rating.org/wp-content/uploads/2018/09/Korea.FOI_.2017.pdf</t>
  </si>
  <si>
    <t>https://www.opengovpartnership.org/members/south-korea/</t>
  </si>
  <si>
    <t>http://www.data.go.kr/</t>
  </si>
  <si>
    <t>1,2,5</t>
  </si>
  <si>
    <t>https://www.msit.go.kr/cms/english/pl/policies2/__icsFiles/afieldfile/2020/03/23/National%20Strategy%20for%20Artificial%20Intelligence_200323.pdf</t>
  </si>
  <si>
    <t>e-Government 2020 Plan</t>
  </si>
  <si>
    <t>Government e-Learning Platform + Cyber Education Center</t>
  </si>
  <si>
    <t>http://logodi.nhi.go.kr/</t>
  </si>
  <si>
    <t>http://www.innogov.go.kr/ucms/main/main.do</t>
  </si>
  <si>
    <t>https://www.mois.go.kr/eng/bbs/type001/commonSelectBoardArticle.do?bbsId=BBSMSTR_000000000019&amp;nttId=57058</t>
  </si>
  <si>
    <t>KSV</t>
  </si>
  <si>
    <t>Kosovo</t>
  </si>
  <si>
    <t>http://www.rks-gov.net</t>
  </si>
  <si>
    <t>https://kryeministri-ks.net/</t>
  </si>
  <si>
    <t>http://www.kryeministri-ks.net/repository/docs/Electronic_Communication_Sector_Policy_2013-2020.pdf</t>
  </si>
  <si>
    <t>https://mf.rks-gov.net/page.aspx?id=2,5</t>
  </si>
  <si>
    <t>https://mf.rks-gov.net/page.aspx?id=2,70</t>
  </si>
  <si>
    <t>http://www.kryeministri-ks.net/?page=2,231</t>
  </si>
  <si>
    <t>https://mf.rks-gov.net/page.aspx?id=2,10</t>
  </si>
  <si>
    <t>https://www.rks-gov.net/EN/f134/finance-taxes-customs/taxes</t>
  </si>
  <si>
    <t>http://www.atk-ks.org/</t>
  </si>
  <si>
    <t>http://dogana.rks-gov.net</t>
  </si>
  <si>
    <t>http://www.asycuda.org/dispcountry.asp?name=Kosovo</t>
  </si>
  <si>
    <t>https://edeklarimi.atk-ks.org/</t>
  </si>
  <si>
    <t>https://www.institutigap.org/documents/99892_Reforming%20%20Public%20Administration%20in%20Kosovo.pdf</t>
  </si>
  <si>
    <t>http://www.worldbank.org/projects/P101614/public-sector-modernization?lang=en</t>
  </si>
  <si>
    <t>PPRC</t>
  </si>
  <si>
    <t xml:space="preserve">http://krpp.rks-gov.net </t>
  </si>
  <si>
    <t xml:space="preserve">http://krpp.rks-gov.net/Default.aspx?PID=Notices&amp;LID=2&amp;PCID=-1&amp;CtlID=SearchNotices&amp;ind=1&amp;PPRCMenu_OpenNode=63 </t>
  </si>
  <si>
    <t>P106984</t>
  </si>
  <si>
    <t>Government Gateway (MS BizTalk)</t>
  </si>
  <si>
    <t>https://www.rks-gov.net/</t>
  </si>
  <si>
    <t>National Cybersecurity Unit</t>
  </si>
  <si>
    <t>https://kos-cert.org/</t>
  </si>
  <si>
    <t>https://konsultimet.rks-gov.net/</t>
  </si>
  <si>
    <t>Law on the Protection of Personal Data</t>
  </si>
  <si>
    <t>https://iclg.com/practice-areas/data-protection-laws-and-regulations/kosovo</t>
  </si>
  <si>
    <t>Agjencia Shtetërore për Mbrojtjen e të Dhënave Personale, National Agency for the Protection of Personal Data</t>
  </si>
  <si>
    <t>http://www.ceecprivacy.org/main.php?s=2&amp;k=kosovo</t>
  </si>
  <si>
    <t>https://www.rti-rating.org/wp-content/uploads/Kosovo.pdf</t>
  </si>
  <si>
    <t>https://opendata.rks-gov.net/</t>
  </si>
  <si>
    <t>KWT</t>
  </si>
  <si>
    <t>Kuwait</t>
  </si>
  <si>
    <t>http://www.e.gov.kw</t>
  </si>
  <si>
    <t>https://www.cait.gov.kw/</t>
  </si>
  <si>
    <t>Minister of State for Cabinet Affairs</t>
  </si>
  <si>
    <t>http://www.e.gov.kw/sites/kgoArabic/portal/Pages/InformationPages/UsersCharter.aspx</t>
  </si>
  <si>
    <t>http://www.newkuwait.gov.kw/r4.aspx</t>
  </si>
  <si>
    <t>http://www.mof.gov.kw</t>
  </si>
  <si>
    <t>http://www.mof.gov.kw/MofBudget/MofBudgetDetail.aspx#mofBudget2</t>
  </si>
  <si>
    <t>https://www.pefa.org/sites/default/files/assessments/reports/KW-Aug10-PFMPR-Public.pdf</t>
  </si>
  <si>
    <t>IFS</t>
  </si>
  <si>
    <t>Integrated Financial System</t>
  </si>
  <si>
    <t>https://www.asu.edu.bh/wp-content/uploads/2015/01/Haya-Ahmad-Al-Wadani.pdf</t>
  </si>
  <si>
    <t>http://www.customs.gov.kw</t>
  </si>
  <si>
    <t>e-Customs</t>
  </si>
  <si>
    <t>PORTAL</t>
  </si>
  <si>
    <t>https://cs.kgac.gov.kw/</t>
  </si>
  <si>
    <t>http://www.e.gov.kw/sites/KGOArabic/portal/Pages/PortalMain.aspx</t>
  </si>
  <si>
    <t>http://www.paci.gov.kw/index.php/2012-03-22-08-41-49/2012-03-22-08-43-20</t>
  </si>
  <si>
    <t>https://news.kuwaittimes.net/website/kuwaitis-make-74-percent-public-sector-employees/</t>
  </si>
  <si>
    <t>Civil Service Integrated System</t>
  </si>
  <si>
    <t>https://www.e.gov.kw/sites/kgoenglish/Pages/OtherTopics/KGD.aspx</t>
  </si>
  <si>
    <t>SAP System</t>
  </si>
  <si>
    <t>https://help.sap.com/doc/saphelp_sfin100/1.10/en-US/51/a539b29d794f4fe10000000a421bc1/frameset.htm</t>
  </si>
  <si>
    <t>CAPT</t>
  </si>
  <si>
    <t>https://capt.gov.kw/en/</t>
  </si>
  <si>
    <t>Central Bank of Kuwait</t>
  </si>
  <si>
    <t>P126327</t>
  </si>
  <si>
    <t>NSCC-KW - National Cybersecurity Center</t>
  </si>
  <si>
    <t>https://citra.gov.kw/sites/Ar/Pages/cybersecurity.aspx</t>
  </si>
  <si>
    <t>common + civil + religious</t>
  </si>
  <si>
    <t>Law No. 20 of 2014 (in English)</t>
  </si>
  <si>
    <t>https://www.ilo.org/dyn/natlex/natlex4.detail?p_lang=en&amp;p_isn=99810</t>
  </si>
  <si>
    <t>https://www.e.gov.kw/sites/kgoEnglish/Pages/OtherTopics/OpenData.aspx</t>
  </si>
  <si>
    <t>New Kuwait 2035</t>
  </si>
  <si>
    <t>https://www.mofa.gov.kw/en/kuwait-state/kuwait-vision-2035/</t>
  </si>
  <si>
    <t>Online Training Portal</t>
  </si>
  <si>
    <t>https://elearning.cait.gov.kw/elearning/jlms/index.html</t>
  </si>
  <si>
    <t>Kuwait is following a unified plan for digital transformation led by Kuwaiti Supreme Council for Planning and Development. See: http://www.newkuwait.gov.kw/plan.aspx</t>
  </si>
  <si>
    <t>KGZ</t>
  </si>
  <si>
    <t>Kyrgyz Republic</t>
  </si>
  <si>
    <t>https://www.gov.kg/ky</t>
  </si>
  <si>
    <t>http://e-gov.kg/</t>
  </si>
  <si>
    <t>http://www.ict.gov.kg/</t>
  </si>
  <si>
    <t>State Committee for Information Technologies and Communications</t>
  </si>
  <si>
    <t>https://www.gov.kg/ky/p/sa_electronic_control_introduction</t>
  </si>
  <si>
    <t>Digital Kyrgyz</t>
  </si>
  <si>
    <t>http://www.ict.gov.kg/index.php?r=site%2Fproject&amp;pid=69&amp;cid=25</t>
  </si>
  <si>
    <t>2,4</t>
  </si>
  <si>
    <t>http://www.minfin.kg</t>
  </si>
  <si>
    <t>Ministry of Finance of the Kyrgyz Republic</t>
  </si>
  <si>
    <t>http://www.minfin.kg/index.php?option=com_content&amp;view=section&amp;id=7&amp;Itemid=12</t>
  </si>
  <si>
    <t>http://www.kazna.gov.kg/index.php/modernizatsiya/isuk</t>
  </si>
  <si>
    <t>Treasury Management Information System</t>
  </si>
  <si>
    <t>https://www.nbkr.kg/index1.jsp?item=1567&amp;lang=ENG</t>
  </si>
  <si>
    <t>https://www.pefa.org/node/1016</t>
  </si>
  <si>
    <t>http://www.sti.gov.kg</t>
  </si>
  <si>
    <t>ITAS / ISNAK</t>
  </si>
  <si>
    <t>Integrated Tax Administration System</t>
  </si>
  <si>
    <t>https://www.sti.gov.kg/%D0%BE-%D0%BD%D0%B0%D0%BB%D0%BE%D0%B3%D0%BE%D0%B2%D0%BE%D0%B9-%D1%81%D0%BB%D1%83%D0%B6%D0%B1%D0%B5</t>
  </si>
  <si>
    <t>http://www.customs.gov.kg</t>
  </si>
  <si>
    <t>SAIS / EAIS</t>
  </si>
  <si>
    <t>Single Automated Information System</t>
  </si>
  <si>
    <t>http://eais.customs.kg</t>
  </si>
  <si>
    <t>https://www.sti.gov.kg/%D1%8D%D0%BB%D0%B5%D0%BA%D1%82%D1%80%D0%BE%D0%BD%D0%BD%D1%8B%D0%B5-%D1%81%D1%87%D0%B5%D1%82-%D1%84%D0%B0%D0%BA%D1%82%D1%83%D1%80%D0%B0</t>
  </si>
  <si>
    <t>http://infocom.kg/</t>
  </si>
  <si>
    <t>http://www.mkk.gov.kg/index.php?option=com_content&amp;view=section&amp;layout=blog&amp;id=69&amp;Itemid=98&amp;lang=ru</t>
  </si>
  <si>
    <t>http://zakupki.gov.kg/popp/home.xhtml</t>
  </si>
  <si>
    <t>P129309</t>
  </si>
  <si>
    <t>G-Cloud (Digital CASA Project)</t>
  </si>
  <si>
    <t>http://www.ict.gov.kg/index.php?r=site%2Fproject&amp;pid=121&amp;cid=25</t>
  </si>
  <si>
    <t>TUNDUK (X-Road)</t>
  </si>
  <si>
    <t>https://www.tunduk.gov.kg/kg</t>
  </si>
  <si>
    <t>CERT-KG - Cybersecurity Emergency Response Team</t>
  </si>
  <si>
    <t>http://cert.gov.kg/</t>
  </si>
  <si>
    <t>http://www.kattar.kg/kg</t>
  </si>
  <si>
    <t>Law on Personal Data</t>
  </si>
  <si>
    <t>http://media.mofo.com/docs/mofoprivacy/Kyrgyz_DPLaw_EN.pdf</t>
  </si>
  <si>
    <t>https://www.rti-rating.org/wp-content/uploads/2020/05/Kyrgyzstan-Law-on-ATI.pdf</t>
  </si>
  <si>
    <t>https://www.opengovpartnership.org/members/kyrgyz-republic/</t>
  </si>
  <si>
    <t>https://data.gov.kg/</t>
  </si>
  <si>
    <t>Digital Kyrgyzstan 2019-2023</t>
  </si>
  <si>
    <t>APAP - Academy of Public Administration under the President of the Kyrgyz Republic</t>
  </si>
  <si>
    <t>http://www.apap.kg/</t>
  </si>
  <si>
    <t>State Personnel Service - Civil Service Modernization</t>
  </si>
  <si>
    <t>https://mkk.gov.kg/contents/view/id/119/pid/113</t>
  </si>
  <si>
    <t>The GovTech entity focuses on unified policy formulation and implementation of digital changes. See: http://www.ict.gov.kg/index.php?r=site%2Fcomittee-func</t>
  </si>
  <si>
    <t>LAO</t>
  </si>
  <si>
    <t>Lao PDR</t>
  </si>
  <si>
    <t>http://laogov.gov.la/</t>
  </si>
  <si>
    <t>https://www.mpt.gov.la/</t>
  </si>
  <si>
    <t>http://www.mof.gov.la</t>
  </si>
  <si>
    <t>https://www.mof.gov.la/index.php/en/publications-and-statistics/</t>
  </si>
  <si>
    <t>http://www-wds.worldbank.org/external/default/WDSContentServer/WDSP/IB/2012/03/22/000333038_20120322225943/Rendered/PDF/673470PJPR0v100edbyTACT0CTRNL0LEGES.pdf</t>
  </si>
  <si>
    <t>GFIS</t>
  </si>
  <si>
    <t>https://www.pefa.org/node/286</t>
  </si>
  <si>
    <t>https://www.mof.gov.la/index.php/en/tax-department/</t>
  </si>
  <si>
    <t>TaxRIS</t>
  </si>
  <si>
    <t>Tax Management Information System</t>
  </si>
  <si>
    <t>http://taxservice.mof.gov.la/websquare/websquare.do</t>
  </si>
  <si>
    <t>http://www.customs.gov.la</t>
  </si>
  <si>
    <t>http://www.laotradeportal.gov.la/kcfinder/upload/files/Electronic%20Transaction%20Law%20Eng.pdf</t>
  </si>
  <si>
    <t>https://www.loc.gov/law/foreign-news/article/laos-new-law-on-civil-servants-being-drafted/</t>
  </si>
  <si>
    <t>Personnel Information Management System</t>
  </si>
  <si>
    <t>LDSW &gt; OSS</t>
  </si>
  <si>
    <t>http://www.moha.gov.la/index.php?option=com_content&amp;view=article&amp;id=43&amp;Itemid=61&amp;lang=en&amp;showall=1</t>
  </si>
  <si>
    <t>Payroll</t>
  </si>
  <si>
    <t>https://www.mpwt.gov.la/attachments/article/1238/Procurement%20Manual%202008%20MOF%20-%20eng.pdf</t>
  </si>
  <si>
    <t>LaoCERT - Lao Computer Emergency Response Team</t>
  </si>
  <si>
    <t>https://www.laocert.gov.la/news</t>
  </si>
  <si>
    <t>https://laos.opendevelopmentmekong.net/</t>
  </si>
  <si>
    <t>LVA</t>
  </si>
  <si>
    <t>Latvia</t>
  </si>
  <si>
    <t>https://www.latvija.lv</t>
  </si>
  <si>
    <t>http://www.vraa.gov.lv/en/about_us/</t>
  </si>
  <si>
    <t>Ministry of Environmental Protection and Regional Development</t>
  </si>
  <si>
    <t>https://www.varam.gov.lv/sites/varam/files/content/files/information_society_development_guidelines_2014_2020.docx</t>
  </si>
  <si>
    <t>Dital Latvia</t>
  </si>
  <si>
    <t>https://www.varam.gov.lv/lv/digitala-transformacija-0</t>
  </si>
  <si>
    <t>http://www.fm.gov.lv</t>
  </si>
  <si>
    <t>Finansu Ministrija - Ministry of Finance, Latvia</t>
  </si>
  <si>
    <t>http://www.fm.gov.lv/lv/sadalas/valsts_budzets/valsts_budzeta_analize_un_izpilde/</t>
  </si>
  <si>
    <t>http://www.kase.gov.lv/?object_id=449</t>
  </si>
  <si>
    <t>FMIS / eKASE</t>
  </si>
  <si>
    <t>Government Electronic Payment System</t>
  </si>
  <si>
    <t>http://www.kase.gov.lv/</t>
  </si>
  <si>
    <t>http://www.kase.gov.lv/l/normativie-akti/1596</t>
  </si>
  <si>
    <t>https://www.vid.gov.lv</t>
  </si>
  <si>
    <t>EDS</t>
  </si>
  <si>
    <t>Electronic Declaration System</t>
  </si>
  <si>
    <t>https://www.vid.gov.lv/lv/nodokli</t>
  </si>
  <si>
    <t>http://www.vid.gov.lv</t>
  </si>
  <si>
    <t>ASYCUDA++ &gt; e-Customs</t>
  </si>
  <si>
    <t>Automated SYstem for CUstoms Data + Export Control System + Integrated Tariff Management System ( ITMS ) + Computerized Transit System ( NCTS ) + Excise Movement and Control System ( EMCS )</t>
  </si>
  <si>
    <t>https://www.vid.gov.lv/en/e-customs</t>
  </si>
  <si>
    <t>https://eds.vid.gov.lv/login/</t>
  </si>
  <si>
    <t>https://www.latvija.lv/lv/Epakalpojumi/EP38/Apraksts</t>
  </si>
  <si>
    <t>https://www.eparaksts.lv/en/eid-card/eid-users/</t>
  </si>
  <si>
    <t>https://www.mk.gov.lv/lv/content/valsts-parvaldes-politika</t>
  </si>
  <si>
    <t>EIS</t>
  </si>
  <si>
    <t xml:space="preserve">https://www.eis.gov.lv/ </t>
  </si>
  <si>
    <t>https://www.eis.gov.lv/EIS/Categories/CategoryList.aspx?</t>
  </si>
  <si>
    <t>Public Finance Management</t>
  </si>
  <si>
    <t>Interactive Budget Analysis</t>
  </si>
  <si>
    <t>https://www.fm.gov.lv/lv/sadalas/valsts_budzets/valsts_budzeta_vizualizacija/_budzets2020/</t>
  </si>
  <si>
    <t xml:space="preserve">Centralised SIS Integrator </t>
  </si>
  <si>
    <t>http://www.varam.gov.lv/eng/darbibas_veidi/e_gov/?doc=13053</t>
  </si>
  <si>
    <t>CERT.LV - Information Technology Security Incident Response Institution of the Republic of Latvia</t>
  </si>
  <si>
    <t>https://cert.lv/en/about-us</t>
  </si>
  <si>
    <t>Law on Protection of Personal Data of Natural Persons</t>
  </si>
  <si>
    <t>https://www.dvi.gov.lv/en/legal-acts/national-normative-acts/</t>
  </si>
  <si>
    <t>Datu Valsts Inspekcija, State Data Protection Inspectorate</t>
  </si>
  <si>
    <t>http://www.dvi.gov.lv/</t>
  </si>
  <si>
    <t>https://www.rti-rating.org/wp-content/uploads/Latvia.pdf</t>
  </si>
  <si>
    <t>https://www.opengovpartnership.org/members/latvia/</t>
  </si>
  <si>
    <t>https://data.gov.lv/</t>
  </si>
  <si>
    <t>Developing Artificial Intelligence Solutions</t>
  </si>
  <si>
    <t>http://tap.mk.gov.lv/doc/2020_02/IZ_MI%5b1%5d.2.docx</t>
  </si>
  <si>
    <t>Information Society Development Guidelines 2014-2020</t>
  </si>
  <si>
    <t>http://providus.lv/article_files/3448/original/Policy_brief_21032018_FINAL.pdf?1521632509</t>
  </si>
  <si>
    <t>Latvian School of Public Administration </t>
  </si>
  <si>
    <t>https://www.vas.gov.lv/en/</t>
  </si>
  <si>
    <t>GovLabLatvia</t>
  </si>
  <si>
    <t>https://www.mk.gov.lv/lv/content/govlablatvia-latvijas-valsts-parvaldes-inovacijas-laboratorijas</t>
  </si>
  <si>
    <t>https://joinup.ec.europa.eu/sites/default/files/inline-files/OSS%20Country%20Intelligence%20Report_LV.pdf</t>
  </si>
  <si>
    <t>Electronic Government Department of the Ministry of Environmental Protection leads eGov transformation and seeks a WoG approach. See: https://www.varam.gov.lv/lv/digitala-transformacija-0</t>
  </si>
  <si>
    <t>LBN</t>
  </si>
  <si>
    <t>Lebanon</t>
  </si>
  <si>
    <t>https://www.omsar.gov.lb/</t>
  </si>
  <si>
    <t>http://www.dawlati.gov.lb</t>
  </si>
  <si>
    <t>Minister of State for Administrative Development</t>
  </si>
  <si>
    <t>https://www.omsar.gov.lb/getattachment/b4b8b496-d357-49dc-bd85-a6a850c088e4/Digital-Transformation-Strategy-in-Lebanon</t>
  </si>
  <si>
    <t>https://www.omsar.gov.lb/getattachment/c2552971-6bc2-4997-8d31-3733195ea942/%D8%A7%D8%B3%D8%AA%D8%B1%D8%A7%D8%AA%D9%8A%D8%AC%D9%8A%D8%A9-%D8%A7%D9%84%D8%AA%D8%AD%D9%88%D9%84-%D8%A7%D9%84%D8%B1%D9%82%D9%85%D9%8A-%D9%81%D9%8A-%D9%84%D8%A8%D9%86%D8%A7%D9%86</t>
  </si>
  <si>
    <t>Digital Lebanon</t>
  </si>
  <si>
    <t>https://www.digital-lebanon.com/events/DGLB/2019/agenda</t>
  </si>
  <si>
    <t>http://www.finance.gov.lb</t>
  </si>
  <si>
    <t>http://www.finance.gov.lb/en-us/Finance/BI/ABDP/</t>
  </si>
  <si>
    <t>http://imagebank.worldbank.org/servlet/WDSContentServer/IW3P/IB/2012/05/03/000356161_20120503031547/Rendered/PDF/684930PUB0EPI007926B009780821395295.pdf</t>
  </si>
  <si>
    <t>http://documents.worldbank.org/curated/en/259681513006772337/pdf/ICR00003961-06152017.pdf</t>
  </si>
  <si>
    <t>http://www.finance.gov.lb/ar-LB/taxation/Pages/default.aspx</t>
  </si>
  <si>
    <t>https://eservices.finance.gov.lb</t>
  </si>
  <si>
    <t>http://www.customs.gov.lb</t>
  </si>
  <si>
    <t>http://www.customs.gov.lb/#</t>
  </si>
  <si>
    <t>http://www.finance.gov.lb/en-us</t>
  </si>
  <si>
    <t>http://www.dailystar.com.lb/News/Lebanon-News/2000/Jul-13/28400-government-approves-law-to-legalize-e-signatures.ashx#axzz3BoRo372j</t>
  </si>
  <si>
    <t>http://www.cas.gov.lb/index.php/demographic-and-social-en/laborforce-en</t>
  </si>
  <si>
    <t>http://www.csb.gov.lb/Presidency/place.aspx</t>
  </si>
  <si>
    <t xml:space="preserve">http://www.csb.gov.lb/Presidency/place.aspx </t>
  </si>
  <si>
    <t>http://www.cdr.gov.lb/french/home.asp#</t>
  </si>
  <si>
    <t>http://www.cdr.gov.lb/eng/select_procurement.asp</t>
  </si>
  <si>
    <t>Computer Emergency Response Team</t>
  </si>
  <si>
    <t>https://www.mei.edu/publications/lebanons-cybersecurity-strategy-emerges</t>
  </si>
  <si>
    <t>https://www.rti-rating.org/wp-content/uploads/2018/09/Lebanon-Right-to-Acess-Information-Law.2017.ENG_.pdf</t>
  </si>
  <si>
    <t>Labenon Digital Transformation Strategy 2018</t>
  </si>
  <si>
    <t>ENA - National School of Administration</t>
  </si>
  <si>
    <t>http://www.ena.gov.lb/Files/Samples/CoursFonctionPublique.pdf</t>
  </si>
  <si>
    <t>This consistent with UNeGDI</t>
  </si>
  <si>
    <t>LSO</t>
  </si>
  <si>
    <t>Lesotho</t>
  </si>
  <si>
    <t>http://www.gov.ls</t>
  </si>
  <si>
    <t>https://www.gov.ls/eservices/</t>
  </si>
  <si>
    <t>http://www.gov.ls/comms/</t>
  </si>
  <si>
    <t>Ministry of Communications, Science and Technology</t>
  </si>
  <si>
    <t>https://www.gov.ls/documents/lesotho-ict-policy/</t>
  </si>
  <si>
    <t>http://www.finance.gov.ls</t>
  </si>
  <si>
    <t>http://www.finance.gov.ls/documents/budget_book.php</t>
  </si>
  <si>
    <t>http://www.finance.gov.ls/projects.php?id=current_projects</t>
  </si>
  <si>
    <t>CS (Epicor 7.3.5)</t>
  </si>
  <si>
    <t>http://www-wds.worldbank.org/external/default/WDSContentServer/WDSP/IB/2014/01/24/000333037_20140124145156/Rendered/INDEX/PAD7380REPLACE00900IDA0R20140000901.txt</t>
  </si>
  <si>
    <t>http://www.lra.org.ls</t>
  </si>
  <si>
    <t>VIPS</t>
  </si>
  <si>
    <t>VAT Information Processing System + Other fragmented automation solutions (Income Tax)</t>
  </si>
  <si>
    <t>http://siteresources.worldbank.org/EXTEXPCOMNET/Resources/2463593-1213973103977/06_Lesotho.pdf</t>
  </si>
  <si>
    <t>http://www.lra.org.ls/</t>
  </si>
  <si>
    <t>http://www.mps.gov.ls/on-going/</t>
  </si>
  <si>
    <t>HRIMS</t>
  </si>
  <si>
    <t>Human Resources Integrated Management System</t>
  </si>
  <si>
    <t>Resource Link</t>
  </si>
  <si>
    <t>https://www.gov.ls/wp-content/uploads/2020/04/HRMIS-Request-for-Bids-Notice-V2.2.pdf</t>
  </si>
  <si>
    <t xml:space="preserve">http://r4d.dfid.gov.uk/PDF/Outputs/ICT/IRMT_Lesotho_Case_Study.pdf </t>
  </si>
  <si>
    <t>https://www.gov.ls/document-category/tenders/</t>
  </si>
  <si>
    <t>P124372</t>
  </si>
  <si>
    <t>Data Protection Act, 2012</t>
  </si>
  <si>
    <t>http://www.nic.ls/lsnic/community/policies/Data_Protection_Act_2011_Lesotho.pdf</t>
  </si>
  <si>
    <t xml:space="preserve"> Data Protection Commission
</t>
  </si>
  <si>
    <t xml:space="preserve">http://www.humanrightsinitiative.org/programs/ai/rti/international/laws_papers/lesotho/ari_bill_2000.pdf </t>
  </si>
  <si>
    <t>https://lesotho.opendataforafrica.org/</t>
  </si>
  <si>
    <t>eGov</t>
  </si>
  <si>
    <t>https://www.communications.gov.ls/ict.php</t>
  </si>
  <si>
    <t>Department of Information and Communication Technology</t>
  </si>
  <si>
    <t>HNA</t>
  </si>
  <si>
    <t>LBR</t>
  </si>
  <si>
    <t>Liberia</t>
  </si>
  <si>
    <t>http://www.emansion.gov.lr</t>
  </si>
  <si>
    <t>http://www.mfdp.gov.lr</t>
  </si>
  <si>
    <t>Ministry of Finance and Development Planning (MFDP)</t>
  </si>
  <si>
    <t>https://www.mfdp.gov.lr/index.php/main-menu-reports/mm-bdp/mm-bd-nb</t>
  </si>
  <si>
    <t>https://www.emansion.gov.lr/2press.php?news_id=1946&amp;related=7&amp;pg=sp</t>
  </si>
  <si>
    <t>https://www.mfdp.gov.lr/</t>
  </si>
  <si>
    <t>http://documents.worldbank.org/curated/en/979011555375605802/pdf/Project-Information-Document-Integrated-Safeguards-Data-Sheet-Liberia-Integrated-Public-Financial-Management-Reform-Project-Phase-II-P165000.pdf</t>
  </si>
  <si>
    <t>https://www.emansion.gov.lr/2press.php?news_id=4618&amp;related=7&amp;pg=sp</t>
  </si>
  <si>
    <t>ITAS</t>
  </si>
  <si>
    <t>Standard Integrated Government Tax System / Integrated Tax Administration Services (ITAS)</t>
  </si>
  <si>
    <t>http://www.mofrevenue.gov.lr/doc/ITAS%20Information%20Brochure%20(ok).pdf</t>
  </si>
  <si>
    <t>https://www.imf.org/en/Publications/CR/Issues/2019/06/19/Liberia-2019-Article-IV-Consultation-Press-Release-Staff-Report-and-Statement-by-the-47002</t>
  </si>
  <si>
    <t>http://documents.worldbank.org/curated/en/565131514407008744/pdf/ICR00004277-12182017.pdf</t>
  </si>
  <si>
    <t>PPCC</t>
  </si>
  <si>
    <t xml:space="preserve">http://www.ppcc.gov.lr </t>
  </si>
  <si>
    <t xml:space="preserve">http://www.ppcc.gov.lr/2content.php?main=17&amp;related=17&amp;pg=mp </t>
  </si>
  <si>
    <t>common + customary</t>
  </si>
  <si>
    <t>https://www.rti-rating.org/wp-content/uploads/Liberia.pdf</t>
  </si>
  <si>
    <t>https://www.opengovpartnership.org/members/liberia/</t>
  </si>
  <si>
    <t>https://liberia.opendataforafrica.org/</t>
  </si>
  <si>
    <t>LBY</t>
  </si>
  <si>
    <t>Libya</t>
  </si>
  <si>
    <t>http://www.pm.gov.ly</t>
  </si>
  <si>
    <t>http://cim.gov.ly/index.htm#</t>
  </si>
  <si>
    <t>http://cim.gov.ly/index.htm</t>
  </si>
  <si>
    <t>Ministry of Communications and Informatics</t>
  </si>
  <si>
    <t>http://cim.gov.ly/page95.html</t>
  </si>
  <si>
    <t>http://www.mof.gov.ly</t>
  </si>
  <si>
    <t>BISAN</t>
  </si>
  <si>
    <t>http://tax.gov.ly</t>
  </si>
  <si>
    <t>http://www.customs.ly</t>
  </si>
  <si>
    <t>https://www.customs.ly/%D8%AE%D8%AF%D9%85%D8%A7%D8%AA-%D8%AC%D9%85%D8%B1%D9%83%D9%8A%D8%A9/146-%D8%A7%D9%84%D8%A5%D8%AC%D8%B1%D8%A7%D8%A1%D8%A7%D8%AA-%D8%A7%D9%84%D8%AC%D9%85%D8%B1%D9%83%D9%8A%D8%A9-%D8%A7%D9%84%D8%AE%D8%A7%D8%B5%D8%A9-%D8%A8%D8%A7%D9%84%D9%85%D8%B3%D8%A7%D9%81%D8%B1</t>
  </si>
  <si>
    <t>http://www.xinhuanet.com/english/2018-05/26/c_137208205.htm</t>
  </si>
  <si>
    <t>http://www.amegproject.org/sites/default/files/AMEG_Libya_PFM_II_Report_final.pdf</t>
  </si>
  <si>
    <t>Central Bank of Libya</t>
  </si>
  <si>
    <t>P154421</t>
  </si>
  <si>
    <t>https://libya.opendataforafrica.org/</t>
  </si>
  <si>
    <t>LIE</t>
  </si>
  <si>
    <t>Liechtenstein</t>
  </si>
  <si>
    <t>http://regierung.li</t>
  </si>
  <si>
    <t>http://www.llv.li/#/20</t>
  </si>
  <si>
    <t>https://www.regierung.li/information-and-communications-unit-of-the-government</t>
  </si>
  <si>
    <t>Information and Communications Unit</t>
  </si>
  <si>
    <t>https://www.regierung.li/media/attachments/Regierungsprogramm_2017%E2%80%932021_www.pdf?t=636895549583835664</t>
  </si>
  <si>
    <t>https://www.llv.li/inhalt/1945/amtsstellen/strategie</t>
  </si>
  <si>
    <t>http://www.regierung.li</t>
  </si>
  <si>
    <t>http://www.liechtenstein.li/de/wirtschaft/staatshaushalt/</t>
  </si>
  <si>
    <t>http://www.llv.li</t>
  </si>
  <si>
    <t>http://www.llv.li/#/20/</t>
  </si>
  <si>
    <t>https://mwst.llv.li/EMWST/portal/PageIntro;jsessionid=twOtpONaqVpDn4WMlEoMss04hHK1FY2xmvgfDJKRTjuvtAiuQTas!-288703447</t>
  </si>
  <si>
    <t>http://www.llv.li/#/11528/lisign-elektronische-identifikation-und-signatur</t>
  </si>
  <si>
    <t>https://www.llv.li/files/as/liechtenstein_in_figures_2019.pdf</t>
  </si>
  <si>
    <t>http://www.llv.li/#/11067/amt-fur-personal-und-organisation</t>
  </si>
  <si>
    <t>http://kundmachungen.li/%C3%96ffentlicheAusschreibungen.aspx</t>
  </si>
  <si>
    <t>https://kundmachungen.li/%C3%96ffentlicheAusschreibungen.aspx</t>
  </si>
  <si>
    <t>Gesetz über die Abänderung des Datenschutzgesetzes (2002)</t>
  </si>
  <si>
    <t>https://www.right2info.org/resources/publications/laws-1/lichtenstein-data-protection-law</t>
  </si>
  <si>
    <t>Data Protection Office</t>
  </si>
  <si>
    <t>https://www.datenschutzstelle.li/</t>
  </si>
  <si>
    <t>https://www.rti-rating.org/wp-content/uploads/Liechtenstein.pdf</t>
  </si>
  <si>
    <t>https://www.europeandataportal.eu/en/impact-studies/country-insights/liechtenstein</t>
  </si>
  <si>
    <t>Digital Roadmap</t>
  </si>
  <si>
    <t>https://www.digital-liechtenstein.li/application/files/4915/5712/4999/Digitale-Roadmap_Liechtenstein_2019.pdf</t>
  </si>
  <si>
    <t>Digital Liechtenstein Central Platform</t>
  </si>
  <si>
    <t>https://www.digital-liechtenstein.li/initiative</t>
  </si>
  <si>
    <t>Ministry for General Government Affairs and Finance</t>
  </si>
  <si>
    <t>https://www.regierung.li/ministries/ministry-of-general-government-affairs-and-finance/</t>
  </si>
  <si>
    <t>GovTech agency is the Office of Information Technology.See: https://www.llv.li/inhalt/1197/amtsstellen/amt-fur-informatik</t>
  </si>
  <si>
    <t>LTU</t>
  </si>
  <si>
    <t>Lithuania</t>
  </si>
  <si>
    <t>http://www.lrv.lt</t>
  </si>
  <si>
    <t>https://www.epaslaugos.lt/portal</t>
  </si>
  <si>
    <t>http://eimin.lrv.lt/</t>
  </si>
  <si>
    <t>Lithuanian Ministry of the Economy and Innovation i</t>
  </si>
  <si>
    <t>https://e-seimas.lrs.lt/portal/legalAct/lt/TAD/a66c0760b04011e3bf53dc70cf7669d9</t>
  </si>
  <si>
    <t>Digital Lithuania</t>
  </si>
  <si>
    <t>https://digital-lithuania.eu/</t>
  </si>
  <si>
    <t>https://www.govtechlab.lt/</t>
  </si>
  <si>
    <t>http://www.finmin.lt</t>
  </si>
  <si>
    <t>Ministry of Finance of the Republic of Lithuania</t>
  </si>
  <si>
    <t>http://finmin.lrv.lt/lt/veiklos-sritys/biudzetas/patvirtinti-biudzetai</t>
  </si>
  <si>
    <t>http://finmin.lrv.lt/lt/veiklos-sritys/apskaita-ir-atskaitomybe/viesojo-sektoriaus-apskaita-ir-atskaitomybe/viesojo-sektoriaus-apskaitos-ir-ataskaitu-konsolidavimo-informacine-sistema-vsakis/technine-informacija</t>
  </si>
  <si>
    <t>VSAKIS</t>
  </si>
  <si>
    <t>Viešojo sektoriaus apskaitos ir ataskaitų konsolidavimo informacinė sistem / Public Sector Accounting and Consolidation Reporting Information System</t>
  </si>
  <si>
    <t>http://www.finmin.lt/web/finmin/veiklos_uzduotys#izdo</t>
  </si>
  <si>
    <t>http://www.oecd.org/gov/budgeting/48170576.pdf</t>
  </si>
  <si>
    <t>http://www.vmi.lt</t>
  </si>
  <si>
    <t>e-Tax / My STI</t>
  </si>
  <si>
    <t>http://www.lrmuitine.lt</t>
  </si>
  <si>
    <t>MDAS / NTKS / MAKIS / ASYCUDA++</t>
  </si>
  <si>
    <t>Customs Declaration Processing System; National Transit Control System</t>
  </si>
  <si>
    <t>https://lrmuitine.lt/web/guest/273</t>
  </si>
  <si>
    <t>https://www.vmi.lt/cms/mano-vmi_?accessibility=false&amp;lang=lt</t>
  </si>
  <si>
    <t>https://www.epaslaugos.lt/portal/citizen/service/7625</t>
  </si>
  <si>
    <t>https://www.epaslaugos.lt/portal/news/4821</t>
  </si>
  <si>
    <t>VATARAS &amp; VATIS</t>
  </si>
  <si>
    <t>Register of Public Servants and Public Servants Management System</t>
  </si>
  <si>
    <t>https://www.vataras.lt</t>
  </si>
  <si>
    <t>CVPIS</t>
  </si>
  <si>
    <t>https://pirkimai.eviesiejipirkimai.lt</t>
  </si>
  <si>
    <t xml:space="preserve">https://pirkimai.eviesiejipirkimai.lt/app/notice/notices.asp?B=PPO </t>
  </si>
  <si>
    <t>https://lietuvosfinansai.lt/mval-budget/</t>
  </si>
  <si>
    <t>https://ivpk.lrv.lt/lt/veiklos-sritys-1/vii-infrastrukturos-konsolidavimas/valstybes-it-paslaugu-departamentas-ir-jo-teikiamos-paslaugos</t>
  </si>
  <si>
    <t>CERT-LT + National Cyber Security Centre (NCS)</t>
  </si>
  <si>
    <t>https://www.nksc.lt/</t>
  </si>
  <si>
    <t>http://epilietis.lrv.lt/</t>
  </si>
  <si>
    <t>http://epilietis.lrv.lt/kreipkis-i-institucija/pateik-prasyma-skunda</t>
  </si>
  <si>
    <t>Law on Legal Protection of Personal Data</t>
  </si>
  <si>
    <t>https://wipolex.wipo.int/en/text/202094</t>
  </si>
  <si>
    <t>State Data Protection Inspectorate</t>
  </si>
  <si>
    <t>https://ada.lt/</t>
  </si>
  <si>
    <t>https://www.rti-rating.org/wp-content/uploads/Lithuania.pdf</t>
  </si>
  <si>
    <t>https://www.opengovpartnership.org/members/lithuania/</t>
  </si>
  <si>
    <t>https://www.geoportal.lt/geoportal/web/en</t>
  </si>
  <si>
    <t>Lithuanian Artificial Intelligence Strategy</t>
  </si>
  <si>
    <t>http://kurklt.lt/wp-content/uploads/2018/09/StrategyIndesignpdf.pdf</t>
  </si>
  <si>
    <t xml:space="preserve">Information Society Development Programme </t>
  </si>
  <si>
    <t>https://e-seimas.lrs.lt/portal/legalAct/lt/TAD/c65769c0680911e5b316b7e07d98304b</t>
  </si>
  <si>
    <t>Digital Forensic Lab</t>
  </si>
  <si>
    <t>https://digital-lithuania.eu/project/digital-forensic-labs/</t>
  </si>
  <si>
    <t>https://joinup.ec.europa.eu/sites/default/files/inline-files/OSS%20Country%20Intelligence%20Report_LT.pdf</t>
  </si>
  <si>
    <t>The digital government strategy does not show a pursuit of a WoG approach</t>
  </si>
  <si>
    <t>LUX</t>
  </si>
  <si>
    <t>Luxembourg</t>
  </si>
  <si>
    <t>http://www.gouvernement.lu</t>
  </si>
  <si>
    <t>http://www.guichet.public.lu</t>
  </si>
  <si>
    <t>http://www.fonction-publique.public.lu/fr/structure-organisationnelle/ctie/index.html</t>
  </si>
  <si>
    <t>Ministry of Public Service and Administrative Reform</t>
  </si>
  <si>
    <t>https://digital-luxembourg.public.lu/</t>
  </si>
  <si>
    <t>https://digital-luxembourg.public.lu/sites/default/files/2020-10/DL_201804022_PROGRESS%20REPORT.pdf</t>
  </si>
  <si>
    <t>Digital Luxembourg</t>
  </si>
  <si>
    <t>https://digital-luxembourg.public.lu/about-us</t>
  </si>
  <si>
    <t>1,23,4,5,6</t>
  </si>
  <si>
    <t>https://www.luxinnovation.lu/</t>
  </si>
  <si>
    <t>http://www.mf.public.lu</t>
  </si>
  <si>
    <t>http://www.mf.public.lu/finances_publiques/budget/index.html</t>
  </si>
  <si>
    <t>http://www.etat.public.lu/fr/index.php</t>
  </si>
  <si>
    <t>SIFIN</t>
  </si>
  <si>
    <t>http://www.te.public.lu/</t>
  </si>
  <si>
    <t>https://te.public.lu/fr/legislation.html</t>
  </si>
  <si>
    <t>http://www.impotsdirects.public.lu</t>
  </si>
  <si>
    <t>http://www.impotsdirects.public.lu/echanges_electroniques/index.html</t>
  </si>
  <si>
    <t>http://www.etat.lu/do</t>
  </si>
  <si>
    <t>e-Customs + Single Window</t>
  </si>
  <si>
    <t>e-Customs + Paperless douanes et accises (PLDA)</t>
  </si>
  <si>
    <t>http://www.do.etat.lu/edouanes/Accueil/EMCS/eDouane_Accueil_EMCS.htm</t>
  </si>
  <si>
    <t>http://www.guichet.public.lu/entreprises/fr/fiscalite/tva/index.html</t>
  </si>
  <si>
    <t>http://www.guichet.public.lu/myguichet/fr/aspects-legaux/index.html</t>
  </si>
  <si>
    <t>https://www.luxtrust.lu/fr</t>
  </si>
  <si>
    <t>Système Intégré de Gestion de l’Etat pour son Personnel</t>
  </si>
  <si>
    <t>https://guichet.public.lu/en/entreprises/ressources-humaines.html</t>
  </si>
  <si>
    <t>https://pmp.b2g.etat.lu</t>
  </si>
  <si>
    <t xml:space="preserve">https://pmp.b2g.etat.lu/?page=entreprise.EntrepriseAdvancedSearch&amp;AvisAttribution </t>
  </si>
  <si>
    <t>Trésorerie de l'Etat</t>
  </si>
  <si>
    <t>National Interoperability Framework</t>
  </si>
  <si>
    <t>https://digital.gouvernement.lu/en/dossiers/2019/NIF-2019.html</t>
  </si>
  <si>
    <t>https://ctie.gouvernement.lu/en/service-provider.html</t>
  </si>
  <si>
    <t>GovCERT.LU - Governmental Computer Emergency Response Team</t>
  </si>
  <si>
    <t>https://www.govcert.lu/</t>
  </si>
  <si>
    <t>https://guichet.public.lu/en/citoyens/citoyennete.html</t>
  </si>
  <si>
    <t>https://guichet.public.lu/en/organismes/organismes_entreprises/bureaux-assistance-lux-esch.html</t>
  </si>
  <si>
    <t>Data Protection Law</t>
  </si>
  <si>
    <t>http://www.right2info.org/resources/publications/laws-1/J-1999-O-0486.pdf</t>
  </si>
  <si>
    <t>La Commission nationale pour la protection des données (CNPD) , National Data Protection Commission</t>
  </si>
  <si>
    <t>http://www.cnpd.lu/</t>
  </si>
  <si>
    <t>https://www.rti-rating.org/wp-content/uploads/2019/09/Luxembourg.RTI_.Sep18.pdf</t>
  </si>
  <si>
    <t>https://www.opengovpartnership.org/members/luxembourg/</t>
  </si>
  <si>
    <t>https://data.public.lu/en/</t>
  </si>
  <si>
    <t>Artificial Intelligence: A strategic vision for Luxembourg</t>
  </si>
  <si>
    <t>https://digital-luxembourg.public.lu/sites/default/files/2019-05/AI_EN.pdf</t>
  </si>
  <si>
    <t>Digital Luxembourg Skills Database</t>
  </si>
  <si>
    <t>https://digital-luxembourg.public.lu/sites/default/files/2018-06/Skills_UPDATE.pdf</t>
  </si>
  <si>
    <t>AI Academy</t>
  </si>
  <si>
    <t>https://digital-luxembourg.public.lu/initiatives/luxembourgs-ai-academy</t>
  </si>
  <si>
    <t>https://joinup.ec.europa.eu/sites/default/files/inline-files/OSS%20Country%20Intelligence%20Report_LU.pdf</t>
  </si>
  <si>
    <t>GovTech agency seeks a holistic approach. See: https://digital-luxembourg.public.lu/sites/default/files/2020-10/DL_201804022_PROGRESS%20REPORT.pdf</t>
  </si>
  <si>
    <t>MAC</t>
  </si>
  <si>
    <t>Macao SAR, China</t>
  </si>
  <si>
    <t>http://portal.gov.mo</t>
  </si>
  <si>
    <t>http://www.emacao.gov.mo/main.html</t>
  </si>
  <si>
    <t>Macao SAR Government</t>
  </si>
  <si>
    <t>http://www.gov.mo/egov/sites/egov/files/documents/Macao_SAR_EGOV_General_Plan_2015-2019_eng.pdf</t>
  </si>
  <si>
    <t>http://www.dsf.gov.mo</t>
  </si>
  <si>
    <t>http://www.dsf.gov.mo/finance/public_finance_info.aspx?FormType=4&amp;#budget</t>
  </si>
  <si>
    <t>http://www.dsbb.imf.org/Pages/GDDS/ComprehensiveFwReport.aspx?ctycode=MAC&amp;catcode=CGO00</t>
  </si>
  <si>
    <t>PCAS</t>
  </si>
  <si>
    <t>Public Computer Accounting System</t>
  </si>
  <si>
    <t>http://www.dsf.gov.mo/about/about_org/C_Org_SOT_B.html</t>
  </si>
  <si>
    <t>http://www.dsf.gov.mo/guia/guia.aspx?lang=pt</t>
  </si>
  <si>
    <t>http://eserv.dsf.gov.mo/?lang=pt</t>
  </si>
  <si>
    <t>http://www.customs.gov.mo</t>
  </si>
  <si>
    <t>e-Customs + EDICS</t>
  </si>
  <si>
    <t>Electronic Data Interchange Clearance System</t>
  </si>
  <si>
    <t>https://www.customs.gov.mo/cn/web-services.html</t>
  </si>
  <si>
    <t>http://eserv.dsf.gov.mo/LawRules.htm?lang=pt</t>
  </si>
  <si>
    <t>http://portal.gov.mo/web/guest/citizen/catpage?catid=678</t>
  </si>
  <si>
    <t>http://www.ctt.gov.mo/MacauPost/Contents/News.aspx?lang=en-us&amp;pm=2449</t>
  </si>
  <si>
    <t>PMS</t>
  </si>
  <si>
    <t>http://www.safp.gov.mo/safptc/info/index.htm</t>
  </si>
  <si>
    <t>http://www.dsf.gov.mo/asset/asset_tender.aspx?lang=zh</t>
  </si>
  <si>
    <t>Finance Service Bureau</t>
  </si>
  <si>
    <t>CCRAP</t>
  </si>
  <si>
    <t>https://www.gov.mo/zh-hans/news/252733/</t>
  </si>
  <si>
    <t>Electronic Governance General Plan</t>
  </si>
  <si>
    <t>MOCETR - Macau Computer Emergency Response Team Coordination Centre</t>
  </si>
  <si>
    <t>https://www.mocert.org/index.php?lang=en</t>
  </si>
  <si>
    <t>http://www.gpdp.gov.mo/uploadfile/2013/1217/20131217120421182.pdf</t>
  </si>
  <si>
    <t xml:space="preserve">Office for Personal Data Protection, Asia Pacific Privacy Authorities (APPA) </t>
  </si>
  <si>
    <t>https://www.gov.mo/en/entity-page/entity-59/</t>
  </si>
  <si>
    <t>https://www.gov.mo/en/about-government/service-list/?keyword=complaint&amp;category_id=&amp;entity_id=</t>
  </si>
  <si>
    <t>https://www.gov.mo/pt/</t>
  </si>
  <si>
    <t>MKD</t>
  </si>
  <si>
    <t>North Macedonia</t>
  </si>
  <si>
    <t>http://www.mioa.gov.mk/</t>
  </si>
  <si>
    <t>http://uslugi.gov.mk</t>
  </si>
  <si>
    <t>http://mioa.gov.mk/?q=en/node/1893</t>
  </si>
  <si>
    <t>Ministry of Information Society anf Administration</t>
  </si>
  <si>
    <t>http://mioa.gov.mk/?q=mk/node/1587</t>
  </si>
  <si>
    <t>Go Digital</t>
  </si>
  <si>
    <t>http://godigital.mk/</t>
  </si>
  <si>
    <t>2,3,4,5</t>
  </si>
  <si>
    <t>http://www.finance.gov.mk</t>
  </si>
  <si>
    <t>Ministry of Finance of the Republic of Macedonia</t>
  </si>
  <si>
    <t>http://www.finance.gov.mk/node/575</t>
  </si>
  <si>
    <t>http://www.ultra.com.mk/newweb/public_admin2.html</t>
  </si>
  <si>
    <t>TRIS</t>
  </si>
  <si>
    <t>Macedonian Treasury Information System</t>
  </si>
  <si>
    <t>http://www.finance.gov.mk/node/863</t>
  </si>
  <si>
    <t>http://www.finance.gov.mk/node/189</t>
  </si>
  <si>
    <t>http://www.ujp.gov.mk</t>
  </si>
  <si>
    <t>http://etax.ujp.gov.mk/eTaxServices/</t>
  </si>
  <si>
    <t>http://www.customs.gov.mk</t>
  </si>
  <si>
    <t>MAKCIS &gt; ASYCUDA++ / EDMS</t>
  </si>
  <si>
    <t>https://etax-fl.ujp.gov.mk/</t>
  </si>
  <si>
    <t>https://mako-cigre.mk/epayments/</t>
  </si>
  <si>
    <t>http://mioa.gov.mk/?q=en/node/1919</t>
  </si>
  <si>
    <t>PERSONAL+</t>
  </si>
  <si>
    <t xml:space="preserve">Human Resource Management </t>
  </si>
  <si>
    <t>https://www.pefa.org/node/921</t>
  </si>
  <si>
    <t>PPB</t>
  </si>
  <si>
    <t>http://www.bjn.gov.mk/en/</t>
  </si>
  <si>
    <t>P147200</t>
  </si>
  <si>
    <t>https://mioa.gov.mk/?q=mk/node/2825</t>
  </si>
  <si>
    <t xml:space="preserve">http://mioa.gov.mk/sites/default/files/pbl_files/documents/strategies/open_data_strategy_en.pdf </t>
  </si>
  <si>
    <t>https://mioa.gov.mk/?q=mk/node/1587</t>
  </si>
  <si>
    <t>MKD-CIRT - National Center for Computer Incident Response</t>
  </si>
  <si>
    <t>https://mkd-cirt.mk/?lang=en</t>
  </si>
  <si>
    <t>https://www.nvosorabotka.gov.mk/</t>
  </si>
  <si>
    <t>http://www.ceecprivacy.org/pdf/Law%20on%20Personal%20Data%20Protection.pdf</t>
  </si>
  <si>
    <t>https://dzlp.mk/en</t>
  </si>
  <si>
    <t>https://www.rti-rating.org/wp-content/uploads/Macedonia.pdf</t>
  </si>
  <si>
    <t>https://www.opengovpartnership.org/members/north-macedonia/</t>
  </si>
  <si>
    <t>http://data.gov.mk/</t>
  </si>
  <si>
    <t>National E-inclusion Strategy</t>
  </si>
  <si>
    <t>https://mioa.gov.mk/?q=en/node/2389</t>
  </si>
  <si>
    <t>MISA Training Center</t>
  </si>
  <si>
    <t>http://e-obuki.mioa.gov.mk/</t>
  </si>
  <si>
    <t>https://slobodensoftver.org.mk/about_free_software_macedonia</t>
  </si>
  <si>
    <t>The digital government strategy reveals that there is a focus on a sectoral approach to implemention and not a national approach</t>
  </si>
  <si>
    <t>MDG</t>
  </si>
  <si>
    <t>Madagascar</t>
  </si>
  <si>
    <t>https://www.presidence.gov.mg/</t>
  </si>
  <si>
    <t>https://digital.gov.mg/</t>
  </si>
  <si>
    <t>E-Governance Agency</t>
  </si>
  <si>
    <t>https://digital.gov.mg/2019/12/20/notre-vision-numerique-des-services-publics/</t>
  </si>
  <si>
    <t>http://www.mefb.gov.mg</t>
  </si>
  <si>
    <t>Ministry of the Economy, Finance and Budget</t>
  </si>
  <si>
    <t>http://www.dgbudget.mg/</t>
  </si>
  <si>
    <t>http://siigfp.mfb.gov.mg:9717/dgb-sigfp-client/#/login</t>
  </si>
  <si>
    <t>SIIGFP</t>
  </si>
  <si>
    <t>Système Intégré Informatisé de Gestion des Finances Publiques</t>
  </si>
  <si>
    <t>http://www.tresorpublic.mg/</t>
  </si>
  <si>
    <t>http://www.tresorpublic.mg/?page_id=214&amp;content=activite&amp;type=tresorerie</t>
  </si>
  <si>
    <t>http://www.impots.mg</t>
  </si>
  <si>
    <t>http://www.impots.mg/sigtas.php</t>
  </si>
  <si>
    <t>http://www.douanes.gov.mg</t>
  </si>
  <si>
    <t>ASYCUDA++ / TradeNet</t>
  </si>
  <si>
    <t>http://www.douanes.gov.mg/?page_id=259</t>
  </si>
  <si>
    <t>https://entreprises.impots.mg/</t>
  </si>
  <si>
    <t>SIGRHE</t>
  </si>
  <si>
    <t>Integrated System of Human Resources of the State</t>
  </si>
  <si>
    <t>http://www.mfptls.gov.mg/?p=1222</t>
  </si>
  <si>
    <t>SGSP</t>
  </si>
  <si>
    <t>Système de Gestion de la Solde et des Pensions</t>
  </si>
  <si>
    <t>https://www.pefa.org/sites/default/files/assessments/reports/MG-Aug14-PFMPR-Public.pdf</t>
  </si>
  <si>
    <t>http://marches.armp.mg/accueil_site_dynamique.php</t>
  </si>
  <si>
    <t xml:space="preserve">http://marches.armp.mg/rech_avis_attrib.php </t>
  </si>
  <si>
    <t>Ministry of Finance, Directorate of Public Debt</t>
  </si>
  <si>
    <t>Loi No. 2014-38 (in French)</t>
  </si>
  <si>
    <t>http://www.afapdp.org/wp-content/uploads/2015/01/Madagascar-L-2014-038-du-09-01-15-sur-la-protection-des-donn%C3%A9es-%C3%A0-caract%C3%A8re-personnel.pdf</t>
  </si>
  <si>
    <t>Commission Malagasy sur l'Informatique et des Libertés (CMIL)</t>
  </si>
  <si>
    <t>http://www.justice.mg/wp-content/uploads/2019/02/L2016-029.pdf</t>
  </si>
  <si>
    <t>https://madagascar.opendataforafrica.org/</t>
  </si>
  <si>
    <t>MWI</t>
  </si>
  <si>
    <t>Malawi</t>
  </si>
  <si>
    <t>http://www.malawi.gov.mw</t>
  </si>
  <si>
    <t>http://www.pppc.mw/digital-malawi</t>
  </si>
  <si>
    <t>Digital Malawi</t>
  </si>
  <si>
    <t>http://www.motpwh.gov.mw/Publications/Malawi_2013_Malawi_ICT_Policy.pdf</t>
  </si>
  <si>
    <t>http://www.finance.gov.mw</t>
  </si>
  <si>
    <t>Ministry of Finance of Malawi</t>
  </si>
  <si>
    <t>https://www.finance.gov.mw/</t>
  </si>
  <si>
    <t>http://www.finance.gov.mw/</t>
  </si>
  <si>
    <t>http://www.oecd.org/derec/afdb/malawi.pdf</t>
  </si>
  <si>
    <t>http://www.mra.mw</t>
  </si>
  <si>
    <t>ITAS + EFD</t>
  </si>
  <si>
    <t>Integrated Tax Administration System (ITAS) + Electronic Fiscal Device (EFD) + ePayment</t>
  </si>
  <si>
    <t>https://www.mra.mw/help-for-taxpayers/online-return-filing</t>
  </si>
  <si>
    <t>https://www.mra.mw/help-for-taxpayers/online-customs-excise-services</t>
  </si>
  <si>
    <t>https://www.mra.mw/</t>
  </si>
  <si>
    <t>http://documents.worldbank.org/curated/en/2012/03/16625002/malawi-assessment-fiduciary-risks-use-country-pfm-system-investment-lending-projects</t>
  </si>
  <si>
    <t>PPDA</t>
  </si>
  <si>
    <t>https://www.ppda.mw/</t>
  </si>
  <si>
    <t>Malawian Reserve Bank</t>
  </si>
  <si>
    <t>State Information Resources Interoperability Platform (SIRIP)</t>
  </si>
  <si>
    <t>https://ivpk.lrv.lt/en/activities/sirip</t>
  </si>
  <si>
    <t>https://www.rti-rating.org/wp-content/uploads/2018/09/Malawi-Access-to-Information-Act.Feb17.pdf</t>
  </si>
  <si>
    <t>https://www.opengovpartnership.org/members/malawi/</t>
  </si>
  <si>
    <t>https://malawi.opendataforafrica.org/</t>
  </si>
  <si>
    <t>http://www.pppc.mw/assets/upload/downloads/DIGITAL_GOVERNMENT_STRATEGY_PRESENTATION.pdf</t>
  </si>
  <si>
    <t>Digital Malawi Program</t>
  </si>
  <si>
    <t>http://www.pppc.mw/assets/upload/downloads/Digital_Malawi_Program_GRANT_MANUAL_FINALL_(002)_May_2020_Final.pdf</t>
  </si>
  <si>
    <t>PPP Commission</t>
  </si>
  <si>
    <t>http://www.pppc.mw/articles/about-us</t>
  </si>
  <si>
    <t>MYS</t>
  </si>
  <si>
    <t>Malaysia</t>
  </si>
  <si>
    <t>https://www.malaysia.gov.my</t>
  </si>
  <si>
    <t>https://www.myeg.com.my</t>
  </si>
  <si>
    <t>https://www.myeg.com.my/</t>
  </si>
  <si>
    <t>MyEG Services Berhad</t>
  </si>
  <si>
    <t>https://www.malaysia.gov.my/portal/content/30705</t>
  </si>
  <si>
    <t>https://www.malaysia.gov.my/portal/category/656</t>
  </si>
  <si>
    <t>MAMPU</t>
  </si>
  <si>
    <t>http://sddsa.mampu.gov.my/</t>
  </si>
  <si>
    <t>https://mdec.my/</t>
  </si>
  <si>
    <t>http://www.treasury.gov.my</t>
  </si>
  <si>
    <t>Ministry of Finance/Treasury</t>
  </si>
  <si>
    <t>https://www1.treasury.gov.my/index.php/belanjawan/anggaran-perbelanjaan-persekutuan.html</t>
  </si>
  <si>
    <t>https://www1.treasury.gov.my/#</t>
  </si>
  <si>
    <t>GFMAS</t>
  </si>
  <si>
    <t>Government Financial and  Management Accounting System</t>
  </si>
  <si>
    <t>http://www.treasury.gov.my/</t>
  </si>
  <si>
    <t>http://www.ilkap.gov.my/download/pekeliling/agc/Act61.pdf</t>
  </si>
  <si>
    <t>http://km.anm.gov.my/Lampiran%20Artikel/BPOPA/PEMNA%20Govt%20Cash%20Management%20(Malaysia)-1.pdf</t>
  </si>
  <si>
    <t>http://www.hasil.gov.my</t>
  </si>
  <si>
    <t xml:space="preserve">ezHASIL </t>
  </si>
  <si>
    <t>http://www.hasil.gov.my/goindex.php?kump=2&amp;skum=4&amp;posi=1&amp;unit=1&amp;sequ=1</t>
  </si>
  <si>
    <t>http://www.customs.gov.my</t>
  </si>
  <si>
    <t>e-Eksais + NSW TradeNet / CIS</t>
  </si>
  <si>
    <t>Customs Information System + National Single Window</t>
  </si>
  <si>
    <t>http://www.customs.gov.my/ms/pages/utama.aspx</t>
  </si>
  <si>
    <t>https://ez.hasil.gov.my/CI/</t>
  </si>
  <si>
    <t>https://www.malaysia.gov.my/portal/subcategory/733</t>
  </si>
  <si>
    <t>http://www.skmm.gov.my/Sectors/Digital-Signature.aspx</t>
  </si>
  <si>
    <t>eSPKB</t>
  </si>
  <si>
    <t>Portal RASMI HRMIS &gt; Electronic Budget Planning and Control System (eSPKB)</t>
  </si>
  <si>
    <t>http://www.eghrmis.gov.my/</t>
  </si>
  <si>
    <t>myGovernment &gt; Government Financial Management and Accounting System (GFMAS)</t>
  </si>
  <si>
    <t xml:space="preserve">https://www.malaysia.gov.my </t>
  </si>
  <si>
    <t>ePerolehan</t>
  </si>
  <si>
    <t>https://www1.treasury.gov.my/index.php/en/procurement/government-procurement.html</t>
  </si>
  <si>
    <t>https://mygpis.treasury.gov.my/loginpage.php</t>
  </si>
  <si>
    <t>SPP II</t>
  </si>
  <si>
    <t xml:space="preserve"> Project Monitoring System II</t>
  </si>
  <si>
    <t>https://www.icu.gov.my/?pg=perkhidmatan&amp;type=pemantauan&amp;list=p01</t>
  </si>
  <si>
    <t>Government Chief Information Officer</t>
  </si>
  <si>
    <t>http://aplikasi.mampu.gov.my/mycio/index.php</t>
  </si>
  <si>
    <t>https://www.malaysia.gov.my/portal/subcategory/231</t>
  </si>
  <si>
    <t>1GovCloud</t>
  </si>
  <si>
    <t>https://www.malaysia.gov.my/portal/content/30097</t>
  </si>
  <si>
    <t>MyGovEA</t>
  </si>
  <si>
    <t>https://www.malaysia.gov.my/portal/content/30587</t>
  </si>
  <si>
    <t>The Malaysian Government Interoperability Framework</t>
  </si>
  <si>
    <t>http://restsa.osdec.gov.my/wp-content/uploads/2019/09/The-Malaysian-Government-Interoperability-Framework-for-Open-Source-Software-MyGIFOSS-2006.pdf</t>
  </si>
  <si>
    <t>MyCERT - Malaysia Computer Emergency Response Team + The National Cyber Security Agency (NACSA)</t>
  </si>
  <si>
    <t>http://www.mycert.org.my/</t>
  </si>
  <si>
    <t>https://www.malaysia.gov.my/portal/content/30042</t>
  </si>
  <si>
    <t>Personal Data Protection Act 2010 (in English)</t>
  </si>
  <si>
    <t>https://www.kkmm.gov.my/pdf/Personal%20Data%20Protection%20Act%202010.pdf</t>
  </si>
  <si>
    <t xml:space="preserve">Department of Personal Data Protection </t>
  </si>
  <si>
    <t>https://www.pdp.gov.my/jpdpv2/keratan_akhbar/enforcement-of-act-is-in-line-with-gtp/</t>
  </si>
  <si>
    <t>http://www.data.gov.my/</t>
  </si>
  <si>
    <t>National IoT Strategic Roadmap</t>
  </si>
  <si>
    <t>http://www.mimos.my/iot/National_IoT_Strategic_Roadmap_Book.pdf</t>
  </si>
  <si>
    <t>SayaDigital</t>
  </si>
  <si>
    <t>https://mdec.my/sayadigital/</t>
  </si>
  <si>
    <t>Malaysia Digital Economy Corporation</t>
  </si>
  <si>
    <t>https://mdec.my/about-mdec/who-we-are/</t>
  </si>
  <si>
    <t>http://www.osdec.gov.my/index.php/mengenai-osdec/</t>
  </si>
  <si>
    <t>MDV</t>
  </si>
  <si>
    <t>Maldives</t>
  </si>
  <si>
    <t>http://www.presidencymaldives.gov.mv</t>
  </si>
  <si>
    <t>https://www.egov.mv/</t>
  </si>
  <si>
    <t>https://www.gov.mv/en/organisations</t>
  </si>
  <si>
    <t>National Centre for Information Technology</t>
  </si>
  <si>
    <t>https://mpf.gov.mv/wp-content/uploads/2019/06/Blue-Economy_Policy-Note-6.pdf</t>
  </si>
  <si>
    <t>http://www.finance.gov.mv</t>
  </si>
  <si>
    <t>http://www.budget.gov.mv</t>
  </si>
  <si>
    <t>https://www.finance.gov.mv/pfm-reform</t>
  </si>
  <si>
    <t>PAS</t>
  </si>
  <si>
    <t>Public Accounting System</t>
  </si>
  <si>
    <t>http://www.finance.gov.mv/</t>
  </si>
  <si>
    <t>https://www.finance.gov.mv/cash-management-public-bank-account</t>
  </si>
  <si>
    <t>http://www.mira.gov.mv</t>
  </si>
  <si>
    <t>Various systems and databases</t>
  </si>
  <si>
    <t>http://www.mira.gov.mv/StrategicPlan.aspx</t>
  </si>
  <si>
    <t>http://www.customs.gov.mv</t>
  </si>
  <si>
    <t>Automated SYstem for CUstoms Data; e-Customs Portal</t>
  </si>
  <si>
    <t>https://www.customs.gov.mv/eServices</t>
  </si>
  <si>
    <t>https://www.mira.gov.mv/TPOS/TPOS_Default.aspx</t>
  </si>
  <si>
    <t>https://www.pefa.org/sites/default/files/assessments/reports/MV-Nov09-PFMPR-Public.PDF</t>
  </si>
  <si>
    <t>MoF Website</t>
  </si>
  <si>
    <t>https://www.finance.gov.mv/tenders</t>
  </si>
  <si>
    <t>MM-PAS</t>
  </si>
  <si>
    <t>Materials Management module of the Public Accounting System</t>
  </si>
  <si>
    <t>https://www.finance.gov.mv/public-finance/public-finance-management-pfm-reform</t>
  </si>
  <si>
    <t>https://www.rti-rating.org/wp-content/uploads/Maldives.pdf</t>
  </si>
  <si>
    <t>MLI</t>
  </si>
  <si>
    <t>Mali</t>
  </si>
  <si>
    <t>http://www.primature.gov.ml</t>
  </si>
  <si>
    <t>http://www.finances.gouv.ml</t>
  </si>
  <si>
    <t>http://www.finances.gouv.ml/lois-des-finances</t>
  </si>
  <si>
    <t>http://www-wds.worldbank.org/external/default/WDSContentServer/WDSP/IB/2014/07/24/000442464_20140724103902/Rendered/INDEX/ICR31700P125860IC0disclosed07010140.txt</t>
  </si>
  <si>
    <t>AICE</t>
  </si>
  <si>
    <t>Software for Integrated Public Accounting</t>
  </si>
  <si>
    <t>http://tresor.gouv.ml/</t>
  </si>
  <si>
    <t>http://www.imf.org/External/NP/LOI/2013/MLI/120213.pdf</t>
  </si>
  <si>
    <t>http://www.dgi.gouv.ml</t>
  </si>
  <si>
    <t>Standard Integrated Government Tax System / Système Intégré de Gestion des Taxes et Assimilées</t>
  </si>
  <si>
    <t>https://e-impot.dgi.gouv.ml/</t>
  </si>
  <si>
    <t>http://douanes.gouv.ml</t>
  </si>
  <si>
    <t>https://maliactu.net/mali-budget-detat-ils-ne-sont-que-110-000-fonctionnaires-sur-18-millions-300-mille-maliens-mais/</t>
  </si>
  <si>
    <t>https://www.pefa.org/node/346</t>
  </si>
  <si>
    <t>Portail Malien</t>
  </si>
  <si>
    <t>https://dgmp.gouv.ml/</t>
  </si>
  <si>
    <t>Ministry of Economy and Finance, General Directorate of Public Debt</t>
  </si>
  <si>
    <t>https://dnpd.gouv.ml/</t>
  </si>
  <si>
    <t>National Directorate of Development Planning</t>
  </si>
  <si>
    <t>SIGIP</t>
  </si>
  <si>
    <t xml:space="preserve">Système Intégré de Gestion des Investissements Publics </t>
  </si>
  <si>
    <t>https://dnpd.gouv.ml/index.php/formation-sur-le-sigip</t>
  </si>
  <si>
    <t>Loi n° 2013-015 du 21 mai 2013 (in French)</t>
  </si>
  <si>
    <t>http://www.justice.gouv.ml/documentation/Code_des_Personnes_et_de_la_Famille.pdf</t>
  </si>
  <si>
    <t>Autorité de protection des données à caractère personnel (APDP)</t>
  </si>
  <si>
    <t>https://apdp.ml//</t>
  </si>
  <si>
    <t>https://mali.opendataforafrica.org/</t>
  </si>
  <si>
    <t>MLT</t>
  </si>
  <si>
    <t>Malta</t>
  </si>
  <si>
    <t>http://www.gov.mt</t>
  </si>
  <si>
    <t>https://mygov.mt</t>
  </si>
  <si>
    <t>https://digitalmalta.org.mt/en/Pages/About/What-is-Digital-Malta.aspx</t>
  </si>
  <si>
    <t>Digital Malta</t>
  </si>
  <si>
    <t>http://digitalmalta.gov.mt/</t>
  </si>
  <si>
    <t>https://digitalmalta.org.mt/en/Pages/Home.aspx</t>
  </si>
  <si>
    <t>https://digitalmalta.org.mt/en/Pages/Strategy/Digital-Government.aspx</t>
  </si>
  <si>
    <t>https://malta.ai/wp-content/uploads/2018/10/Malta-AI-Vision.pdf</t>
  </si>
  <si>
    <t>http://www.mfin.gov.mt</t>
  </si>
  <si>
    <t>http://mfin.gov.mt/en/The-Budget/Pages/default.aspx</t>
  </si>
  <si>
    <t>http://mfin.gov.mt/en/home/Pages/FDRS.aspx</t>
  </si>
  <si>
    <t>DAS + FDRS</t>
  </si>
  <si>
    <t xml:space="preserve">Electronic Departmental Accounting System / </t>
  </si>
  <si>
    <t>SAGE 100</t>
  </si>
  <si>
    <t>http://treasury.gov.mt/</t>
  </si>
  <si>
    <t>http://www.justiceservices.gov.mt/DownloadDocument.aspx?app=lom&amp;itemid=8682&amp;l=1</t>
  </si>
  <si>
    <t>http://www.ird.gov.mt</t>
  </si>
  <si>
    <t>http://www.ird.gov.mt/services/eservices/eservices.aspx</t>
  </si>
  <si>
    <t>http://www.maltacustoms.gov.mt</t>
  </si>
  <si>
    <t>CES</t>
  </si>
  <si>
    <t>Customs Electronic System</t>
  </si>
  <si>
    <t>https://customs.gov.mt/electronic-systems/custom-electronic-system</t>
  </si>
  <si>
    <t>http://www.ird.gov.mt/default.aspx</t>
  </si>
  <si>
    <t>https://www.gov.mt/en/Government/DOI/Press%20Releases/Pages/2002/03/12/PR318.aspx</t>
  </si>
  <si>
    <t>https://www.mygov.mt/PORTAL/(y31h1bnfvuql3z55bja44h3w)/webforms/howdoigetaccesstomygov.aspx#Register</t>
  </si>
  <si>
    <t>Dakar-HR</t>
  </si>
  <si>
    <t>http://pahro.gov.mt/hr-systems?l=1</t>
  </si>
  <si>
    <t>EPPS</t>
  </si>
  <si>
    <t xml:space="preserve">https://www.etenders.gov.mt/epps/home.do  </t>
  </si>
  <si>
    <t>https://www.etenders.gov.mt/epps/prepareAdvancedSearch.do?state=opened&amp;type=cft&amp;selectedItem=prepareAdvancedSearch.do%3Fstate%3Dopened%26type%3Dcft</t>
  </si>
  <si>
    <t>The Treasury Department</t>
  </si>
  <si>
    <t xml:space="preserve">Office of the Information and Data Protection Commissioner + Data Governance Council </t>
  </si>
  <si>
    <t>https://idpc.org.mt/en/Pages/Home.aspx</t>
  </si>
  <si>
    <t>https://mita.gov.mt/en/nationaldatastrategy/Documents/Data-Driven%20Public%20Administration%20(Malta).pdf</t>
  </si>
  <si>
    <t>https://mita.gov.mt/en/nationaldatastrategy/Pages/Data-Governance-Registers.aspx</t>
  </si>
  <si>
    <t>Hybrid Cloud</t>
  </si>
  <si>
    <t>https://www.mita.gov.mt/en/ict-features/Pages/2019/Hybrid-Cloud-and-the-Government-0506-6839.aspx</t>
  </si>
  <si>
    <t>Enterprise Architecture</t>
  </si>
  <si>
    <t>https://www.mita.gov.mt/en/Technology/EnterpriseArchitecture/Pages/EnterpriseArchitecture.aspx</t>
  </si>
  <si>
    <t>NIF</t>
  </si>
  <si>
    <t>https://mita.gov.mt/en/Technology/Initiatives/Interoperability/Pages/NIF.aspx</t>
  </si>
  <si>
    <t>CSIRT Malta - National CSIRT</t>
  </si>
  <si>
    <t>https://maltacip.gov.mt/en/CIP_Structure/Pages/CSIRTMalta.aspx</t>
  </si>
  <si>
    <t>https://www.servizz.gov.mt/mt/Pages/default.aspx</t>
  </si>
  <si>
    <t>https://www.servizz.gov.mt/en/Pages/default.aspx</t>
  </si>
  <si>
    <t>https://digitalmalta.org.mt/en/Pages/Content/DMPerformance.aspx</t>
  </si>
  <si>
    <t>Data Protection Act 2001 (in English)</t>
  </si>
  <si>
    <t>https://idpc.org.mt/en/Legislation/CAP%20586.pdf</t>
  </si>
  <si>
    <t>Office of the Information and Data Protection Commissioner</t>
  </si>
  <si>
    <t>http://idpc.gov.mt/</t>
  </si>
  <si>
    <t>https://www.rti-rating.org/wp-content/uploads/Malta.pdf</t>
  </si>
  <si>
    <t>https://www.opengovpartnership.org/members/malta/</t>
  </si>
  <si>
    <t>https://open.data.gov.mt/</t>
  </si>
  <si>
    <t>Malta AI Strategy</t>
  </si>
  <si>
    <t>https://malta.ai/wp-content/uploads/2019/11/Malta_The_Ultimate_AI_Launchpad_vFinal.pdf</t>
  </si>
  <si>
    <t>National Digital Strategy</t>
  </si>
  <si>
    <t>https://digitalmalta.org.mt/en/Pages/Strategy/Human-Capital.aspx</t>
  </si>
  <si>
    <t>Building national capacity in specialist skills-sets</t>
  </si>
  <si>
    <t>https://digitalmalta.org.mt/en/Pages/Initiatives/Initiatives-2016.aspx</t>
  </si>
  <si>
    <t>https://joinup.ec.europa.eu/sites/default/files/inline-files/OSS%20Country%20Intelligence%20Report_MT.pdf</t>
  </si>
  <si>
    <t>MHL</t>
  </si>
  <si>
    <t>Marshall Islands</t>
  </si>
  <si>
    <t>https://rmiparliament.org/cms/</t>
  </si>
  <si>
    <t>http://rmi-mof.com/</t>
  </si>
  <si>
    <t>http://rmi-mof.com/division-of-budget-procurement-and-supply/news-and-updates/</t>
  </si>
  <si>
    <t>http://rmi-mof.com/wp-content/uploads/2017/02/RMI-PFM-Roadmap-Final.pdf</t>
  </si>
  <si>
    <t>4gov</t>
  </si>
  <si>
    <t>http://www.rmigovernment.org/cabinet.jsp</t>
  </si>
  <si>
    <t>https://www.state.gov/reports/2018-investment-climate-statements/marshall-islands/</t>
  </si>
  <si>
    <t>http://rmi-mof.com/opportunities/procurement/</t>
  </si>
  <si>
    <t>https://pacificdata.org/data/organization/rmi-data</t>
  </si>
  <si>
    <t>MRT</t>
  </si>
  <si>
    <t>Mauritania</t>
  </si>
  <si>
    <t>http://www.primature.gov.mr/</t>
  </si>
  <si>
    <t>http://www.finances.gov.mr</t>
  </si>
  <si>
    <t>http://www.tresor.mr</t>
  </si>
  <si>
    <t>http://documents.worldbank.org/curated/en/2011/05/16215662/mauritania-public-expenditure-review-update</t>
  </si>
  <si>
    <t>http://www.tresor.mr/fr/news.php?id=ZGM=</t>
  </si>
  <si>
    <t>http://www.impots.gov.mr</t>
  </si>
  <si>
    <t>JIBAYA</t>
  </si>
  <si>
    <t xml:space="preserve">Tax Administration System </t>
  </si>
  <si>
    <t>http://www.impots.gov.mr/</t>
  </si>
  <si>
    <t>http://fr.ami.mr/Depeche-52106.html</t>
  </si>
  <si>
    <t>http://www.gimtel.mr/doc/Ordonnance_2006-031_Inst_Pt_Op_Com_electronique.pdf</t>
  </si>
  <si>
    <t>https://fr.le360.ma/monde/mauritanie-85000-fonctionnaires-au-niveau-de-la-fonction-publique-62736</t>
  </si>
  <si>
    <t>NOVA &gt; SIGPE</t>
  </si>
  <si>
    <t>NOVA (new HRMIS) to replace SIGPE (Système Informatique de Gestion du Personnel de l’Etat) in Jan 2015</t>
  </si>
  <si>
    <t>http://documents.worldbank.org/curated/en/531191496723783398/pdf/ACS20919-REVISED-Mauritania-PER-FINAL-KH-3-0.pdf</t>
  </si>
  <si>
    <t>NOVA &gt; RATEB</t>
  </si>
  <si>
    <t>NOVA to replace RATEB (Réseau Automatisée du Traitement et Salaires des Employés Payés sur Bul) in 2015</t>
  </si>
  <si>
    <t xml:space="preserve">http://www-wds.worldbank.org/external/default/WDSContentServer/WDSP/IB/2012/04/08/000333038_20120409000020/Rendered/PDF/620820ESW0P1180IC0disclosed04050120.pdf </t>
  </si>
  <si>
    <t>http://www.armp.mr/index.php/fr/liens-utiles-3</t>
  </si>
  <si>
    <t>Ministry of Finance, General Directorate of the Treasury and Public Accounting</t>
  </si>
  <si>
    <t>P118057</t>
  </si>
  <si>
    <t>SGIP</t>
  </si>
  <si>
    <t>https://www.afdb.org/fileadmin/uploads/afdb/Documents/Project-and-Operations/Mauritania_-_Approved_Eco_Reforms___Diversification_Support_Program_PAREDE_I_.pdf</t>
  </si>
  <si>
    <t>https://mauritania.opendataforafrica.org/</t>
  </si>
  <si>
    <t>MUS</t>
  </si>
  <si>
    <t>Mauritius</t>
  </si>
  <si>
    <t>http://www.govmu.org/English/Pages/default.aspx</t>
  </si>
  <si>
    <t>https://www2.govmu.org/EN/Pages/default.aspx</t>
  </si>
  <si>
    <t>http://cib.govmu.org/English/Pages/default.aspx</t>
  </si>
  <si>
    <t>Central Informatics Bureau</t>
  </si>
  <si>
    <t>http://cib.govmu.org/English/Pages/digitalgovernment.aspx</t>
  </si>
  <si>
    <t>http://cib.govmu.org/English/Documents/DGTS/Digital%20Government%20Transformation%20Strategy%202018%20-%202022.pdf</t>
  </si>
  <si>
    <t>http://mof.govmu.org</t>
  </si>
  <si>
    <t>Ministry of Finance and Economic Empowerment</t>
  </si>
  <si>
    <t>http://mof.govmu.org/English/National%20Budget/Pages/Budgetary-Central-Government-Accounts.aspx</t>
  </si>
  <si>
    <t>http://mof.govmu.org/English/FMKit/Pages/default.aspx</t>
  </si>
  <si>
    <t>Integrated Financial Management System (IFMS)</t>
  </si>
  <si>
    <t>http://treasury.mof.govmu.org/English/Pages/default.aspx</t>
  </si>
  <si>
    <t>http://mauritiusassembly.govmu.org/English/Pages/Finance-and.aspx</t>
  </si>
  <si>
    <t>https://www.mra.mu/index.php/taxes-duties/overview-of-taxes</t>
  </si>
  <si>
    <t>Integrated Tax Administration System (ITAS) </t>
  </si>
  <si>
    <t>https://www.mra.mu/index.php/e-services</t>
  </si>
  <si>
    <t>http://www.mra.mu</t>
  </si>
  <si>
    <t xml:space="preserve">CMS + Trade Net </t>
  </si>
  <si>
    <t>Customs Management System II</t>
  </si>
  <si>
    <t>https://eservices.mra.mu/</t>
  </si>
  <si>
    <t>https://www2.govmu.org/EN/Pages/epayment.aspx</t>
  </si>
  <si>
    <t>https://www.cca.mu/home.htm</t>
  </si>
  <si>
    <t>http://civilservice.gov.mu/English/Documents/HRM%20Directory/HRMIS2014.pdf</t>
  </si>
  <si>
    <t>http://publicprocurement.govmu.org/Pages/default.aspx</t>
  </si>
  <si>
    <t>https://eproc.publicprocurement.govmu.org/login</t>
  </si>
  <si>
    <t>Mauricloud - SIL</t>
  </si>
  <si>
    <t>https://sil.mu/products/infrastucture/cloud/</t>
  </si>
  <si>
    <t>CERT-MU - Computer Emergency Response Team of Mauritius</t>
  </si>
  <si>
    <t>http://cybersecurity.ncb.mu/English/AboutUs/Pages/default.aspx</t>
  </si>
  <si>
    <t>https://www.csu.mu/index.php</t>
  </si>
  <si>
    <t>http://www.wipo.int/wipolex/en/text.jsp?file_id=189310</t>
  </si>
  <si>
    <t xml:space="preserve"> The Data Protection Office </t>
  </si>
  <si>
    <t>http://dataprotection.govmu.org/</t>
  </si>
  <si>
    <t>https://data.govmu.org/dkan/</t>
  </si>
  <si>
    <t>Mauritius AI Strategy</t>
  </si>
  <si>
    <t>http://mitci.govmu.org/English/Documents/2018/Launching%20Digital%20Transformation%20Strategy%20191218/Mauritius%20AI%20Strategy%20(7).pdf</t>
  </si>
  <si>
    <t>State Informatics Training Centre Ltd. (SITRAC)</t>
  </si>
  <si>
    <t>http://www.utm.ac.mu/index.php/en/utm-about-us/about-utm</t>
  </si>
  <si>
    <t>Central Informatics Bureau (CIB) is in charge of digital transformation. See: https://cib.govmu.org/Pages/About%20Us/Mission-and-Vision.aspx</t>
  </si>
  <si>
    <t>MEX</t>
  </si>
  <si>
    <t>Mexico</t>
  </si>
  <si>
    <t>http://www.gob.mx</t>
  </si>
  <si>
    <t>http://www.gob.mx/que-es-gobmx</t>
  </si>
  <si>
    <t>Council of Ministers</t>
  </si>
  <si>
    <t>https://www.gob.mx/que-es-gobmx</t>
  </si>
  <si>
    <t>Digital Mexico</t>
  </si>
  <si>
    <t>https://www.gob.mx/mexicodigital</t>
  </si>
  <si>
    <t>https://www.gob.mx/shcp/en</t>
  </si>
  <si>
    <t>Secretaría de Hacienda y Crédito Público - Ministry of Finance, Mexico</t>
  </si>
  <si>
    <t>http://presto.hacienda.gob.mx/EstoporLayout/estadisticas.jsp</t>
  </si>
  <si>
    <t>https://www.gob.mx/cms/uploads/attachment/file/396337/8_Aviso_de_privacidad_integral_Pago_proveedores.pdf</t>
  </si>
  <si>
    <t>SIAFF</t>
  </si>
  <si>
    <t>Sistema Integrado de Administración Financiera Federal</t>
  </si>
  <si>
    <t>https://www.gob.mx/shcp/documentos/sujetos-obligados-al-sistema-de-cuenta-unica-de-tesoreria-cut?state=published</t>
  </si>
  <si>
    <t>https://siat.sat.gob.mx/PTSC/</t>
  </si>
  <si>
    <t>SIAT / e-Tax</t>
  </si>
  <si>
    <t>Sistema Integral de Administración Tributaria</t>
  </si>
  <si>
    <t>http://www.sat.gob.mx/</t>
  </si>
  <si>
    <t>SAAI + Single Window</t>
  </si>
  <si>
    <t>Sistema Aduanero Automatizado Integral</t>
  </si>
  <si>
    <t>http://omawww.sat.gob.mx/aduanasPortal/Paginas/index.html#!/</t>
  </si>
  <si>
    <t>https://rfc.siat.sat.gob.mx/PTSC/RFC/menu/</t>
  </si>
  <si>
    <t>http://omawww.sat.gob.mx/aduanasPortal/Paginas/index.html#!/deposito_referenciado</t>
  </si>
  <si>
    <t>http://www.sat.gob.mx/fichas_tematicas/fiel/Paginas/obtener_fiel.aspx</t>
  </si>
  <si>
    <t>RUSP</t>
  </si>
  <si>
    <t>Registro de Servidores Públicos del Gobierno Federal denominado</t>
  </si>
  <si>
    <t>http://www.usp.funcionpublica.gob.mx/RUSP/</t>
  </si>
  <si>
    <t>SIDAFF</t>
  </si>
  <si>
    <t>http://www.shcp.gob.mx/LASHCP/MarcoJuridico/ContabilidadGubernamental/SCG_2013/mpe_2013/doc/mpe_c1.pdf</t>
  </si>
  <si>
    <t>Compranet</t>
  </si>
  <si>
    <t>https://compranet.hacienda.gob.mx/web/login.html</t>
  </si>
  <si>
    <t>Mexican Ministry of Finance and Public Credit</t>
  </si>
  <si>
    <t>http://inversionpublica.edomex.gob.mx/dg_inversion</t>
  </si>
  <si>
    <t>General Directorate of Investment, Ministry of Finance and Public Credit (SHCP)</t>
  </si>
  <si>
    <t>Map + SNIP</t>
  </si>
  <si>
    <t>Public Investment Portfolio + Map of Projects</t>
  </si>
  <si>
    <t>https://www.proyectosmexico.gob.mx/como-invertir-en-mexico/organismos-procesos/</t>
  </si>
  <si>
    <t>Open Mexico Network</t>
  </si>
  <si>
    <t>https://www.gob.mx/</t>
  </si>
  <si>
    <t>https://www.gob.mx/mexicodigital/articulos/red-mexico-abierto</t>
  </si>
  <si>
    <t>https://www.gob.mx/mexicodigital/es/articulos/acuerdo-por-el-que-se-aprueba-la-norma-tecnica-para-el-acceso-y-publicacion-de-datos-abiertos-de-la-informacion-estadistica-y-geografica-de-interes-nacional?idiom=es</t>
  </si>
  <si>
    <t>Cloud Computing</t>
  </si>
  <si>
    <t>https://www.gob.mx/cms/uploads/attachment/file/228994/InterPARES_8_020617.pdf</t>
  </si>
  <si>
    <t>https://www.mintic.gov.co/gestionti/615/articles-5322_Revista_pdf.pdf</t>
  </si>
  <si>
    <t>InteroperaMX</t>
  </si>
  <si>
    <t>https://www.gob.mx/interoperabilidad</t>
  </si>
  <si>
    <t>CERT-MX (Centro Nacional de Respuesta a Incidentes Cibernéticos)</t>
  </si>
  <si>
    <t>https://www.gob.mx/policiafederal/articulos/centro-nacional-de-respuesta-a-incidentes-ciberneticos-de-la-policia-federal?idiom=es</t>
  </si>
  <si>
    <t>https://www.participa.gob.mx/</t>
  </si>
  <si>
    <t>https://www.gob.mx/cms/uploads/attachment/file/341698/Notes_on_Citizen_Diplomacy_5.0.170518.pdf</t>
  </si>
  <si>
    <t>Federal Law on the Protection of Personal Data Held by Private Parties</t>
  </si>
  <si>
    <t>http://inicio.ifai.org.mx/English/1%20Data%20Protection%20Law.pdf</t>
  </si>
  <si>
    <t xml:space="preserve">Instituto Nacional de Transparencia, Acceso a la Información y Protección de Datos Personales, Federal Institute for Access to Information and Data Protection </t>
  </si>
  <si>
    <t>http://inicio.ifai.org.mx/</t>
  </si>
  <si>
    <t>https://www.rti-rating.org/wp-content/uploads/Mexico.pdf</t>
  </si>
  <si>
    <t>https://www.opengovpartnership.org/members/mexico/</t>
  </si>
  <si>
    <t>https://datos.gob.mx/</t>
  </si>
  <si>
    <t>Towards an AI Strategy in Mexico &amp; Roadmap for Industry 4.0</t>
  </si>
  <si>
    <t>https://www.oecd.ai/dashboards/policy-initiatives/2019-data-policyInitiatives-24265</t>
  </si>
  <si>
    <t>eGov Strategy</t>
  </si>
  <si>
    <t>https://repositorio.enap.gov.br/bitstream/1/2886/6/2017.07.04%20-%20Peer%20Review%20OCDE%20-%20Mexico%20Digital-mexicos%20egovernment%20streategy%20-%20Mexican%20Peer.pdf</t>
  </si>
  <si>
    <t>Blockchain HACKMX</t>
  </si>
  <si>
    <t>https://www.gob.mx/cidge/acciones-y-programas/blockchain-hackmx</t>
  </si>
  <si>
    <t>http://www.dgest.gob.mx/telecomunicaciones/open-source</t>
  </si>
  <si>
    <t>FSM</t>
  </si>
  <si>
    <t>Micronesia, Fed. Sts.</t>
  </si>
  <si>
    <t>http://www.fsmgov.org</t>
  </si>
  <si>
    <t>https://tci.gov.fm/</t>
  </si>
  <si>
    <t>Department of Transportation Communication and Infrastructure</t>
  </si>
  <si>
    <t>https://www.tci.gov.fm/documents/communications/policy/ict-policy2012.pdf</t>
  </si>
  <si>
    <t>http://www.dofa.gov.fm/</t>
  </si>
  <si>
    <t>Dept of Finance and Administration</t>
  </si>
  <si>
    <t>http://www.dofa.gov.fm/budget-economic-management/</t>
  </si>
  <si>
    <t>http://www.mra.fm/pdfs/news_StrategicPlan.pdf</t>
  </si>
  <si>
    <t>American Fundware</t>
  </si>
  <si>
    <t>http://www.fsmgov.org/ngovt.html</t>
  </si>
  <si>
    <t>http://www.wipo.int/edocs/lexdocs/laws/en/fm/fm002en.pdf</t>
  </si>
  <si>
    <t>http://www.dofa.gov.fm/customs-tax-administration/</t>
  </si>
  <si>
    <t>https://www.state.gov/reports/2019-investment-climate-statements/micronesia-federated-states-of/</t>
  </si>
  <si>
    <t>http://www.fsmopa.fm/new/ONPA%20Releases%20Audit%20on%20FSM%20Payroll%20Controls%20Fiscal%20Years%20Through%20May%202012.pdf</t>
  </si>
  <si>
    <t>http://www.imf.org/external/pubs/ft/scr/2011/cr1143.pdf</t>
  </si>
  <si>
    <t>https://fsm-data.sprep.org/</t>
  </si>
  <si>
    <t>MDA</t>
  </si>
  <si>
    <t>Moldova</t>
  </si>
  <si>
    <t>https://www.egov.md/en/about</t>
  </si>
  <si>
    <t>https://servicii.gov.md/</t>
  </si>
  <si>
    <t>https://www.egov.md/en</t>
  </si>
  <si>
    <t>https://www.egov.md/en/resources/guides-and-documents/strategic-program-governance-technological-modernization-e</t>
  </si>
  <si>
    <t>Moldova e-Governance Agency (MEGA)</t>
  </si>
  <si>
    <t>http://www.mf.gov.md</t>
  </si>
  <si>
    <t>http://www.mf.gov.md/middlecost</t>
  </si>
  <si>
    <t>http://www.mf.gov.md/about/delur/management</t>
  </si>
  <si>
    <t>http://mf.gov.md/en/content/state-treasury</t>
  </si>
  <si>
    <t>https://mf.gov.md/en/content/state-treasury</t>
  </si>
  <si>
    <t>http://www.fisc.md</t>
  </si>
  <si>
    <t>https://servicii.fisc.md</t>
  </si>
  <si>
    <t>http://www.customs.gov.md</t>
  </si>
  <si>
    <t>ASYCUDA World &gt; e-Customs</t>
  </si>
  <si>
    <t>http://customs.gov.md/ecustoms</t>
  </si>
  <si>
    <t>https://servicii.fisc.md/login.aspx?ReturnUrl=%2fedec.aspx</t>
  </si>
  <si>
    <t>https://mpay.gov.md/</t>
  </si>
  <si>
    <t>https://msign.gov.md/#/</t>
  </si>
  <si>
    <t>Civil Service Registry</t>
  </si>
  <si>
    <t>https://www.pefa.org/node/916</t>
  </si>
  <si>
    <t>M.Tender</t>
  </si>
  <si>
    <t>https://mtender.gov.md/</t>
  </si>
  <si>
    <t xml:space="preserve">http://tender.gov.md/ro/contracte-atribuite </t>
  </si>
  <si>
    <t>P146628</t>
  </si>
  <si>
    <t>e-Governance Agency, State Chancellery</t>
  </si>
  <si>
    <t>https://www.egov.md/en/legislation/government-resolution-no-700-policy-concept-principles-open-government-data</t>
  </si>
  <si>
    <t>M-Cloud</t>
  </si>
  <si>
    <t>https://stisc.gov.md/ro/content/mcloud</t>
  </si>
  <si>
    <t>Government Enterprise Architecture Framework</t>
  </si>
  <si>
    <t>https://egov.md/en/transparency/acquisitions/state-chancellery-seeking-government-enterprise-architecture-framework</t>
  </si>
  <si>
    <t>M-Connect</t>
  </si>
  <si>
    <t xml:space="preserve"> https://mconnect.gov.md/#/</t>
  </si>
  <si>
    <t>CERT-GOV-MD - Cyber Security Center</t>
  </si>
  <si>
    <t>https://stisc.gov.md/en</t>
  </si>
  <si>
    <t>http://particip.gov.md/</t>
  </si>
  <si>
    <t>https://www.egov.md/en/communication/news/modernization-government-services-improved-accessibility-efficiency-and-quality</t>
  </si>
  <si>
    <t>http://datepersonale.md/en/legi/</t>
  </si>
  <si>
    <t>Centrului Național pentru Protecția Datelor cu Caracter Personal al Republicii Moldova, National Center for Personal Data Protection of the Republic of Moldova</t>
  </si>
  <si>
    <t>http://www.datepersonale.md/</t>
  </si>
  <si>
    <t>https://www.rti-rating.org/wp-content/uploads/Moldova.pdf</t>
  </si>
  <si>
    <t>https://www.opengovpartnership.org/members/moldova/</t>
  </si>
  <si>
    <t>https://date.gov.md/</t>
  </si>
  <si>
    <t>Digital Moldova</t>
  </si>
  <si>
    <t>https://mei.gov.md/en/content/capacities-usage-and-training</t>
  </si>
  <si>
    <t>E-Gov Agency</t>
  </si>
  <si>
    <t>MCO</t>
  </si>
  <si>
    <t>Monaco</t>
  </si>
  <si>
    <t>http://www.gouv.mc</t>
  </si>
  <si>
    <t>http://service-public-particuliers.gouv.mc</t>
  </si>
  <si>
    <t>https://en.gouv.mc/Government-Institutions/The-Government/The-Ministry-of-State/General-Secretariat-of-the-Government/Digital-Government-Department</t>
  </si>
  <si>
    <t>Digital Government Department</t>
  </si>
  <si>
    <t>https://extendedmonaco.com/wp-content/uploads/2019/10/1014_DVCO_1904152_PDF_Telechargeable_GB_SR.pdf</t>
  </si>
  <si>
    <t>http://www.gouv.mc/Gouvernement-et-Institutions/Le-Gouvernement/Departement-des-Finances-et-de-l-Economie</t>
  </si>
  <si>
    <t>Dept of Finance and Economy</t>
  </si>
  <si>
    <t>http://www.gouv.mc/Action-Gouvernementale/Un-Etat-moderne/Des-finances-publiques-maitrisees/Publications/Rapports-budgetaires</t>
  </si>
  <si>
    <t>http://www.gouv.mc/Gouvernement-et-Institutions/Le-Gouvernement/Departement-des-Finances-et-de-l-Economie/Tresorerie-Generale-des-Finances</t>
  </si>
  <si>
    <t>http://en.gouv.mc/Government-Institutions/The-Government/Ministry-of-Finance-and-Economy/Public-Treasury</t>
  </si>
  <si>
    <t>http://en.gouv.mc/Government-Institutions/The-Government/Ministry-of-Finance-and-Economy/Department-of-Tax-Services</t>
  </si>
  <si>
    <t>http://en.service-public-entreprises.gouv.mc/Tax/General-information/Monaco-s-tax-system/Taxation-in-Monaco</t>
  </si>
  <si>
    <t>http://en.gouv.mc/Government-Institutions/The-Government/The-Ministry-of-State/General-Secretariat-of-the-Ministry-of-State/Human-Resources-and-Training-Department</t>
  </si>
  <si>
    <t>http://en.gouv.mc/Government-Institutions/The-Government/Ministry-of-Finance-and-Economy/Department-of-Budget-and-Treasury</t>
  </si>
  <si>
    <t>http://service-public-particuliers.gouv.mc/</t>
  </si>
  <si>
    <t>Amazon Web Services</t>
  </si>
  <si>
    <t>https://en.gouv.mc/News/Monaco-selects-Amazon-Web-Services-as-cloud-service-supplier2</t>
  </si>
  <si>
    <t>Interministerial Delegation for Digital Transition</t>
  </si>
  <si>
    <t>https://en.gouv.mc/Government-Institutions/The-Government/The-Ministry-of-State/Interministerial-Delegation-for-Digital-Transition</t>
  </si>
  <si>
    <t xml:space="preserve">CERT-MC - The Monaco Cyber Security Agency </t>
  </si>
  <si>
    <t>https://amsn.gouv.mc/CERT-MC/</t>
  </si>
  <si>
    <t>Act controlling personal data processing</t>
  </si>
  <si>
    <t>http://www.ccin.mc/legislation/lois/act-1-165-on-the-protection-of-personal-data.pdf</t>
  </si>
  <si>
    <t>Commission for Control of Personal Data (Commission de Contrôle des Informations Nominatives or CCIN).</t>
  </si>
  <si>
    <t>https://www.ccin.mc/en/questions-frequentes</t>
  </si>
  <si>
    <t>https://www.rti-rating.org/wp-content/uploads/2019/09/Monaco.Admin-Law.pdf</t>
  </si>
  <si>
    <t>MNG</t>
  </si>
  <si>
    <t>Mongolia</t>
  </si>
  <si>
    <t>http://www.smart.gov.mn/en/sub_1/</t>
  </si>
  <si>
    <t>https://e-mongolia.mn/home</t>
  </si>
  <si>
    <t>http://cita.gov.mn/?page_id=6069</t>
  </si>
  <si>
    <t>Communications and Information Technology Authority</t>
  </si>
  <si>
    <t>https://www.legalinfo.mn/annex/details/6019?lawid=9465</t>
  </si>
  <si>
    <t>2,4,5,6</t>
  </si>
  <si>
    <t>http://www.mof.gov.mn</t>
  </si>
  <si>
    <t>http://www.iltod.gov.mn/?cat=11</t>
  </si>
  <si>
    <t>https://blog-pfm.imf.org/files/pemna-t-cop_fmis-study-of-selected-pemna-member_lessons-for-other-countr....pdf</t>
  </si>
  <si>
    <t>http://mof.gov.mn</t>
  </si>
  <si>
    <t>http://siteresources.worldbank.org/EXTFINANCIALMGMT/Resources/313217-1214423432272/Mongolia-ImprovingExpenditureControl.pdf?resourceurlname=Mongolia-ImprovingExpenditureControl.pdf</t>
  </si>
  <si>
    <t>http://www.mta.mn</t>
  </si>
  <si>
    <t>http://en.mta.mn/c/view/12082</t>
  </si>
  <si>
    <t>http://www.ecustoms.mn</t>
  </si>
  <si>
    <t xml:space="preserve">CAIS </t>
  </si>
  <si>
    <t>Customs Automated Information System</t>
  </si>
  <si>
    <t>http://cais.ecustoms.mn/CAIS/index.jsp</t>
  </si>
  <si>
    <t>https://www.esign.gov.mn/</t>
  </si>
  <si>
    <t>Human Resource Management Infromation System</t>
  </si>
  <si>
    <t>http://csc.gov.mn/main/index.php?option=com_content&amp;view=article&amp;id=25&amp;Itemid=19</t>
  </si>
  <si>
    <t>https://www.legalinfo.mn/law/details/15352?lawid=15352</t>
  </si>
  <si>
    <t>e-Proc &gt; KONEPS</t>
  </si>
  <si>
    <t xml:space="preserve">http://www.e-procurement.mn </t>
  </si>
  <si>
    <t xml:space="preserve">http://www.e-procurement.mn/?lid=184&amp;f=tendergrade&amp;submit=true </t>
  </si>
  <si>
    <t>Ministry of Finance, Department of Development Finance and Debt Management</t>
  </si>
  <si>
    <t>P130033</t>
  </si>
  <si>
    <t>https://shilendans.gov.mn/org/408?group=1&amp;year=2020</t>
  </si>
  <si>
    <t>http://www.pcsp.gov.mn/en/tender/inv/1040</t>
  </si>
  <si>
    <t>KHUR</t>
  </si>
  <si>
    <t>https://datacenter.gov.mn/service/xyp</t>
  </si>
  <si>
    <t>MNCERT/CC - Mongolian Cyber Emergency Response Team / Coordination Center</t>
  </si>
  <si>
    <t>https://mncert.org/#/mn</t>
  </si>
  <si>
    <t>http://www.smart.gov.mn/en/</t>
  </si>
  <si>
    <t>https://www.rti-rating.org/wp-content/uploads/Mongolia.pdf</t>
  </si>
  <si>
    <t>https://www.opengovpartnership.org/members/mongolia/</t>
  </si>
  <si>
    <t>http://www.opendata.gov.mn/</t>
  </si>
  <si>
    <t>Smart Government Project</t>
  </si>
  <si>
    <t>https://www.cita.gov.mn/en/introduction</t>
  </si>
  <si>
    <t>There are some indications of a desire to pursue WoG but this is not explicitly mentioned. See: http://www.smart.gov.mn/en/sub_1/</t>
  </si>
  <si>
    <t>MNE</t>
  </si>
  <si>
    <t>Montenegro</t>
  </si>
  <si>
    <t>http://www.euprava.me/en/about_montenegro</t>
  </si>
  <si>
    <t>http://www.euprava.me</t>
  </si>
  <si>
    <t>http://www.mid.gov.me/ministarstvo</t>
  </si>
  <si>
    <t>Ministry for Information Society and Telecommunications</t>
  </si>
  <si>
    <t>http://www.mid.gov.me/biblioteka/strategije</t>
  </si>
  <si>
    <t>http://www.mf.gov.me</t>
  </si>
  <si>
    <t>http://www.mf.gov.me/en/organization/macroeconomic-report</t>
  </si>
  <si>
    <t>http://www.mf.gov.me/en/organization/macroeconomic-report/89359/151511.html</t>
  </si>
  <si>
    <t>http://www.mf.gov.me/organizacija/budzet-i-trezor-/</t>
  </si>
  <si>
    <t>http://www.mf.gov.me/files/1243238089.pdf</t>
  </si>
  <si>
    <t>http://www.poreskauprava.gov.me/uprava?alphabet=lat</t>
  </si>
  <si>
    <t>https://eprijava.tax.gov.me/TaxisPortal</t>
  </si>
  <si>
    <t>http://www.upravacarina.gov.me/en/administration</t>
  </si>
  <si>
    <t xml:space="preserve">CIS </t>
  </si>
  <si>
    <t>Customs Information System</t>
  </si>
  <si>
    <t>http://www.euprava.me/</t>
  </si>
  <si>
    <t>http://www.postacg-ca.me/</t>
  </si>
  <si>
    <t>http://www.gov.me/en/News/198781/PM-Markovic-Over-15-000-new-jobs-created-during-this-government-s-mandate.html</t>
  </si>
  <si>
    <t>PIS</t>
  </si>
  <si>
    <t>Personnel Information System</t>
  </si>
  <si>
    <t>http://www.uzk.co.me/stari/eng/itsystem/</t>
  </si>
  <si>
    <t>https://www.pefa.org/node/211</t>
  </si>
  <si>
    <t>http://portal.ujn.gov.me/delta2015/login.jsp</t>
  </si>
  <si>
    <t>http://www.ujn.gov.me/</t>
  </si>
  <si>
    <t>Ministry of Finance, Treasury</t>
  </si>
  <si>
    <t>P074565</t>
  </si>
  <si>
    <t>www.poreskauprava.gov.me › FileDownload</t>
  </si>
  <si>
    <t>CIRT.ME - Ministry for Information Society and Telecommunications</t>
  </si>
  <si>
    <t>http://cirt.me/cirt</t>
  </si>
  <si>
    <t>http://www.euprava.me/eparticipacije</t>
  </si>
  <si>
    <t>Law on Personal Data Protection 2008 (in English)</t>
  </si>
  <si>
    <t>http://www.afapdp.org/wp-content/uploads/2012/01/Mont%C3%A9n%C3%A9gro-Personal-Data-Protection-Law-79-08-and-70-09.pdf</t>
  </si>
  <si>
    <t xml:space="preserve">Agencija za zaštitu ličnih podataka i slobodan pristup informacija, Agency for protection of personal data and free access to information
</t>
  </si>
  <si>
    <t>http://www.azlp.me/index.php/me/</t>
  </si>
  <si>
    <t>https://www.rti-rating.org/wp-content/uploads/Montenegro.pdf</t>
  </si>
  <si>
    <t>https://www.opengovpartnership.org/members/montenegro/</t>
  </si>
  <si>
    <t>http://www.data.gov.me/</t>
  </si>
  <si>
    <t>Ministry of Public Administration is responsible for digital transformation and pursues a WoG approach through the Strategy Reform of Public Administration. See: https://joinup.ec.europa.eu/sites/default/files/inline-files/Digital_Government_Factsheets_Montenegro_2019.pdf</t>
  </si>
  <si>
    <t>MAR</t>
  </si>
  <si>
    <t>Morocco</t>
  </si>
  <si>
    <t>http://www.maroc.ma</t>
  </si>
  <si>
    <t>http://www.maroc.ma/ar/%D8%AE%D8%AF%D9%85%D8%A7%D8%AA-%D8%A5%D9%84%D9%83%D8%AA%D8%B1%D9%88%D9%86%D9%8A%D8%A9</t>
  </si>
  <si>
    <t>http://www.mcinet.gov.ma/en/node/58</t>
  </si>
  <si>
    <t>Minister for Industry, Trade and New Technologies</t>
  </si>
  <si>
    <t>http://www.egov.ma/sites/default/files/Programme%20eGov%20Morocco.pdf</t>
  </si>
  <si>
    <t>Digital Development Agency (ADD)</t>
  </si>
  <si>
    <t>https://www.add.gov.ma/</t>
  </si>
  <si>
    <t>http://www.finances.gov.ma</t>
  </si>
  <si>
    <t>Ministry of Finance and Privatization</t>
  </si>
  <si>
    <t>https://www.finances.gov.ma/en/Pages/Budget-nomenclature.aspx</t>
  </si>
  <si>
    <t>https://www.tgr.gov.ma/wps/portal</t>
  </si>
  <si>
    <t>GID</t>
  </si>
  <si>
    <t>Gestion Intégrée de la Dépense / Integrated Expenditure Control System</t>
  </si>
  <si>
    <t>https://www.tgr.gov.ma</t>
  </si>
  <si>
    <t>https://www.pefa.org/node/596</t>
  </si>
  <si>
    <t>http://www.tax.gov.ma</t>
  </si>
  <si>
    <t>Simpl-IS Web</t>
  </si>
  <si>
    <t>https://www.tax.gov.ma/wps/portal/DGI-Ang/Dgi-Internet-Ang/Moroccan-tax-system</t>
  </si>
  <si>
    <t>http://www.douane.gov.ma</t>
  </si>
  <si>
    <t>BADR</t>
  </si>
  <si>
    <t>Base automatisée de dédouanement en réseau</t>
  </si>
  <si>
    <t>http://badr.douane.gov.ma/Acceuil.html</t>
  </si>
  <si>
    <t>http://www.tax.gov.ma/wps/portal/SimplIR</t>
  </si>
  <si>
    <t>https://www.tgr.gov.ma/wps/portal/erecouvrement</t>
  </si>
  <si>
    <t>http://www.egov.ma/en/electronic-certificate</t>
  </si>
  <si>
    <t>Systèmes d‘Information des Ressources Humaines</t>
  </si>
  <si>
    <t>http://fonctionpublique.gouv.cd/wp-content/uploads/2014/10/5_DIOURI.pdf</t>
  </si>
  <si>
    <t>http://www.marchespublics.gov.ma</t>
  </si>
  <si>
    <t>https://www.marchespublics.gov.ma/index.php5?page=entreprise.EntrepriseAdvancedSearch&amp;AvisAttribution</t>
  </si>
  <si>
    <t>Public Investment Management System / Système de Gestion des Investissements Publics</t>
  </si>
  <si>
    <t>https://www.finances.gov.ma/Publication/db/2019/Rapport-activite-DB-2018.pdf</t>
  </si>
  <si>
    <t>Maroc Datacenter</t>
  </si>
  <si>
    <t>http://www.mcinet.gov.ma/en/content/maroc-datacenter-1st-cloud-computing-platform-francophone-africa</t>
  </si>
  <si>
    <t>GIF</t>
  </si>
  <si>
    <t>http://www.egov.ma/en/feuilles-de-route/general-interoperability-framework</t>
  </si>
  <si>
    <t>MaCERT - Moroccan Computer Emergency Response Team</t>
  </si>
  <si>
    <t>https://www.dgssi.gov.ma/fr</t>
  </si>
  <si>
    <t>http://www.mcinet.gov.ma/en/content/participate-0</t>
  </si>
  <si>
    <t>Law No. 09-08/2009 on the protection of people toward data protection of a personal nature</t>
  </si>
  <si>
    <t>https://www.cndp.ma/fr/espace-juridique/textes-et-lois.html</t>
  </si>
  <si>
    <t>National Commission for the Control and the Protection of Personal Data</t>
  </si>
  <si>
    <t>http://www.cndp.ma/</t>
  </si>
  <si>
    <t>https://www.rti-rating.org/wp-content/uploads/2018/09/Morocco.RTI_.Feb2018.French.Gazette.pdf</t>
  </si>
  <si>
    <t>https://www.opengovpartnership.org/members/morocco/</t>
  </si>
  <si>
    <t>https://morocco.opendataforafrica.org/</t>
  </si>
  <si>
    <t>General Guidance Note for Digital Development by 2025</t>
  </si>
  <si>
    <t>https://www.add.gov.ma/note-dorientations-generales-pour-le-developpement-du-digital-a-horizon-2025</t>
  </si>
  <si>
    <t>Digital Generation</t>
  </si>
  <si>
    <t>https://www.add.gov.ma/plan-national-de-formation-dans-le-domaine-du-digital-generation-digitale</t>
  </si>
  <si>
    <t>Digital Factory</t>
  </si>
  <si>
    <t>https://www.add.gov.ma/digital-factory-prioritaire</t>
  </si>
  <si>
    <t>The Strategy mentions the need for tranversal collaboration across government with regards to digital transformation and the Agency for Digital Development is the responsible GovTech entity to create the Morocco Digital 2025. See: https://www.add.gov.ma/</t>
  </si>
  <si>
    <t>MOZ</t>
  </si>
  <si>
    <t>Mozambique</t>
  </si>
  <si>
    <t>http://www.presidencia.gov.mz</t>
  </si>
  <si>
    <t>http://www.portaldogoverno.gov.mz</t>
  </si>
  <si>
    <t>http://www.intic.gov.mz/</t>
  </si>
  <si>
    <t>National Institute of Information and Communication Technologies</t>
  </si>
  <si>
    <t>https://www.inage.gov.mz/wp-content/uploads/2018/07/Politica_para_Sociedade_da_Informacao.pdf</t>
  </si>
  <si>
    <t>http://www.mef.gov.mz/</t>
  </si>
  <si>
    <t>http://www.cedsif.gov.mz</t>
  </si>
  <si>
    <t>e-SISTAFE</t>
  </si>
  <si>
    <t>State Financial Administration System</t>
  </si>
  <si>
    <t>http://www.mef.gov.mz/index.php/destaques/177-ministro-da-planificacao-e-desenvolvimento-considera-urgente-a-adopcao-de-novas-tecnologias-na-producao-agraria</t>
  </si>
  <si>
    <t>http://www.at.gov.mz</t>
  </si>
  <si>
    <t>e-Taxation</t>
  </si>
  <si>
    <t>http://www.at.gov.mz/Perguntas-Frequentes2</t>
  </si>
  <si>
    <t>MCNet / JUE Single Window + CMS</t>
  </si>
  <si>
    <t>Single Window System / Janela Única Electrónica em Moçambique (JUE) + Customs Management System (CMS)</t>
  </si>
  <si>
    <t>https://www.mcnet.co.mz/Home.aspx</t>
  </si>
  <si>
    <t>https://www.inage.gov.mz/?page_id=1735#</t>
  </si>
  <si>
    <t>https://www.elibrary.imf.org/view/IMF002/25010-9781484345634/25010-9781484345634/25010-9781484345634_A004.xml?redirect=true</t>
  </si>
  <si>
    <t>e-SIP</t>
  </si>
  <si>
    <t xml:space="preserve">Subsistema Electrónico de Informação de Pessoal </t>
  </si>
  <si>
    <t>http://www.cedsif.gov.mz/docs/tecnicos/Modelo_Conceptual_do-SGRH_v.1.9.pdf</t>
  </si>
  <si>
    <t>e-FOLHA &gt; e-SISTAFE</t>
  </si>
  <si>
    <t>http://www.mf.gov.mz/c/document_library/get_file?p_l_id=11402&amp;folderId=18101&amp;name=DLFE-1001.pdf</t>
  </si>
  <si>
    <t>Public Tenders Portal</t>
  </si>
  <si>
    <t>https://www.onlinetenders.co.za/tenders/mozambique</t>
  </si>
  <si>
    <t>P156508</t>
  </si>
  <si>
    <t>e-SNIP</t>
  </si>
  <si>
    <t>National System for Public Investments</t>
  </si>
  <si>
    <t>http://e-snip.mef.gov.mz/#/login</t>
  </si>
  <si>
    <t>eGIF4M Service Delivery architecture</t>
  </si>
  <si>
    <t>https://www.portaldogoverno.gov.mz/por/content/download/2415/20819/version/1/file/eGIF4M+v1+1web.pdf</t>
  </si>
  <si>
    <t>www.portaldogoverno.gov.mz › content › version › file</t>
  </si>
  <si>
    <t>https://www.rti-rating.org/wp-content/uploads/2018/09/Mozambique.RTI_.Dec2014.English.pdf</t>
  </si>
  <si>
    <t>https://mozambique.opendataforafrica.org/</t>
  </si>
  <si>
    <t>MMR</t>
  </si>
  <si>
    <t>Myanmar</t>
  </si>
  <si>
    <t>http://www.president-office.gov.mm</t>
  </si>
  <si>
    <t>https://www.mopfi.gov.mm/</t>
  </si>
  <si>
    <t>Ministry of Planning and Finance</t>
  </si>
  <si>
    <t>https://www.mopfi.gov.mm/my/content/budget-news</t>
  </si>
  <si>
    <t>https://pefa.org/country/myanmar</t>
  </si>
  <si>
    <t>Payment System</t>
  </si>
  <si>
    <t>Payment Automation via Banking System</t>
  </si>
  <si>
    <t>https://www.cbm.gov.mm/content/issuance-government-treasury-bonds</t>
  </si>
  <si>
    <t>https://www.pefa.org/node/1671</t>
  </si>
  <si>
    <t>https://www.ird.gov.mm/</t>
  </si>
  <si>
    <t>Info and tax forms</t>
  </si>
  <si>
    <t>http://www.worldbank.org/projects/P144952?lang=en</t>
  </si>
  <si>
    <t>https://www.customs.gov.mm/</t>
  </si>
  <si>
    <t>e-Customs / NSW</t>
  </si>
  <si>
    <t>National Single Window</t>
  </si>
  <si>
    <t>http://www.mictdc.com.mm/e-customs-system</t>
  </si>
  <si>
    <t>https://www.ird.gov.mm/my/page/636</t>
  </si>
  <si>
    <t>https://onlinepayment.ird.gov.mm/etax</t>
  </si>
  <si>
    <t>https://www.myanmartradeportal.gov.mm/uploads/ecommerce/2019/10/Electronic%20Transactions%20Law%202004(English).pdf</t>
  </si>
  <si>
    <t>https://asiafoundation.org/resources/pdfs/PSRFullreportENG.pdf</t>
  </si>
  <si>
    <t>https://www.moi.gov.mm/moi:eng/?q=video/id/3597</t>
  </si>
  <si>
    <t>P159067</t>
  </si>
  <si>
    <t>MmCERT - Myanmar Computer Emergency Response Team</t>
  </si>
  <si>
    <t>https://mmcert.org.mm/</t>
  </si>
  <si>
    <t>https://opendevelopmentmyanmar.net/</t>
  </si>
  <si>
    <t>NAM</t>
  </si>
  <si>
    <t>Namibia</t>
  </si>
  <si>
    <t>http://www.opm.gov.na/e-governance</t>
  </si>
  <si>
    <t>http://www.gov.na</t>
  </si>
  <si>
    <t>http://www.opm.gov.na/en/home</t>
  </si>
  <si>
    <t>Cabinet of Ministers</t>
  </si>
  <si>
    <t>http://www.gov.na/documents/10181/18040/e-Gov+Strategic+Plan+for+the+Public+Service+2014+to+2018/cce8facc-309d-43cd-ab3d-e5ce714eaf69</t>
  </si>
  <si>
    <t>http://www.ictsummit.gov.na/#</t>
  </si>
  <si>
    <t>https://mof.gov.na/</t>
  </si>
  <si>
    <t>https://mof.gov.na/budget</t>
  </si>
  <si>
    <t>https://mof.gov.na/downloads/-/document_library/EQDGwT58UFsb/view_file/37235</t>
  </si>
  <si>
    <t>https://mof.gov.na/state-accounts</t>
  </si>
  <si>
    <t>http://www.oag.gov.na/report/reports/866_Government_2008-09.pdf</t>
  </si>
  <si>
    <t>https://www.itas.mof.na/</t>
  </si>
  <si>
    <t>IRD Tax System</t>
  </si>
  <si>
    <t>https://mof.gov.na/customs-excise</t>
  </si>
  <si>
    <t>http://www.mict.gov.na/</t>
  </si>
  <si>
    <t>Human Resources Information Management System </t>
  </si>
  <si>
    <t>http://www.opm.gov.na/documents/108506/478301/HRDP_+Brochure+%281%29.pdf/781d6c0f-4f7d-4437-af0c-e6c05b39e146</t>
  </si>
  <si>
    <t>http://www.irmt.org/documents/research_reports/accounting_recs/IRMT_acc_rec_namibia.PDF</t>
  </si>
  <si>
    <t>https://mof.gov.na/procurement</t>
  </si>
  <si>
    <t>https://mof.gov.na/expression-of-interest</t>
  </si>
  <si>
    <t>Ministry of Finance, Asset, Cash &amp; Debt Management Directorate</t>
  </si>
  <si>
    <t>https://namibia.opendataforafrica.org/</t>
  </si>
  <si>
    <t>NRU</t>
  </si>
  <si>
    <t>Nauru</t>
  </si>
  <si>
    <t>http://www.naurugov.nr/</t>
  </si>
  <si>
    <t>http://www.naurugov.nr/government/departments/department-of-finance.aspx</t>
  </si>
  <si>
    <t>https://www.forumsec.org/helping-each-other-through-peer-reviews-nauru-takes-action/</t>
  </si>
  <si>
    <t>http://www.naurugov.nr/parliament-of-nauru/constitution-of-nauru.aspx</t>
  </si>
  <si>
    <t>http://www.naurugov.nr/government/departments/department-of-finance/nauru-revenue-office.aspx</t>
  </si>
  <si>
    <t>http://www.naurugov.nr/government/departments/department-of-finance/nauru-customs-service.aspx</t>
  </si>
  <si>
    <t>https://www.pacific.undp.org/content/pacific/en/home/countryinfo/nauru.html</t>
  </si>
  <si>
    <t>MYOB</t>
  </si>
  <si>
    <t>Accounting and Payroll System / Mind Your Own Business  (MYOB)</t>
  </si>
  <si>
    <t>https://www.pefa.org/node/2076.pdf</t>
  </si>
  <si>
    <t>http://www.adb.org/sites/default/files/project-document/81242/45032-001-prtr.pdf</t>
  </si>
  <si>
    <t>Cyber Security Awareness Team</t>
  </si>
  <si>
    <t>http://www.naurugov.nr/government/departments/department-of-telecommunications/cyber-security-awareness-team.aspx</t>
  </si>
  <si>
    <t>https://pacificdata.org/data/organization/nauru-data</t>
  </si>
  <si>
    <t>NPL</t>
  </si>
  <si>
    <t>Nepal</t>
  </si>
  <si>
    <t>http://www.nepal.gov.np</t>
  </si>
  <si>
    <t>https://nepal.gov.np:8443/NationalPortal/NP?splashAction=citizen</t>
  </si>
  <si>
    <t>http://nitc.gov.np/</t>
  </si>
  <si>
    <t>Ministry of Communication and Information Technology</t>
  </si>
  <si>
    <t>https://mocit.gov.np/application/resources/admin/uploads/source/Digital%20Nepal%20Framework%20-%20Final%20Submission%20-%2024%2012%202018%20v2.6.2.pdf</t>
  </si>
  <si>
    <t>Ministry of Communications and Information Techonology</t>
  </si>
  <si>
    <t>https://doit.gov.np/en</t>
  </si>
  <si>
    <t>https://mof.gov.np/en/</t>
  </si>
  <si>
    <t>http://www.mof.gov.np/en/content/mof-link-pages-2.html</t>
  </si>
  <si>
    <t>http://www.fcgo.gov.np/wp-content/uploads/TSA-User-Manual-Final-.pdf</t>
  </si>
  <si>
    <t>DECS/TSA</t>
  </si>
  <si>
    <t>District Expenditure Control System/Treasury Single Account System</t>
  </si>
  <si>
    <t>https://mof.gov.np/en/search/?search=treasury</t>
  </si>
  <si>
    <t>https://www.mof.gov.np/en/division/detail/news-950/?lang=1&amp;j=36</t>
  </si>
  <si>
    <t>https://ird.gov.np/</t>
  </si>
  <si>
    <t>http://www.customs.gov.np</t>
  </si>
  <si>
    <t>http://taxpayerportalb.ird.gov.np/taxpayer/app.html</t>
  </si>
  <si>
    <t>http://occ.gov.np/digital-signature</t>
  </si>
  <si>
    <t>https://www.undp.org/content/dam/nepal/docs/projects/UNDP_NP_PREPARE_the-nepal-civil-service-and-re-structuring-of-the-state.pdf</t>
  </si>
  <si>
    <t>http://www.pis.gov.np</t>
  </si>
  <si>
    <t>http://www.moga.gov.np/</t>
  </si>
  <si>
    <t>PPMO</t>
  </si>
  <si>
    <t>https://bolpatra.gov.np/egp/</t>
  </si>
  <si>
    <t>https://bolpatra.gov.np/egp/search-Econtact</t>
  </si>
  <si>
    <t>Ministry of Finance, Financial Comptroller General's Office</t>
  </si>
  <si>
    <t>P097597</t>
  </si>
  <si>
    <t>Nepal G Cloud</t>
  </si>
  <si>
    <t>https://doit.gov.np/en/spage/g-cloud</t>
  </si>
  <si>
    <t>Nepal GEA</t>
  </si>
  <si>
    <t>https://doit.gov.np/en/spage/e-learning</t>
  </si>
  <si>
    <t>Nepal eGIF</t>
  </si>
  <si>
    <t>https://nitc.gov.np/wp-content/uploads/2017/04/Nepal-eGIF-Guidelines.pdf</t>
  </si>
  <si>
    <t>NP CERT - Computer Emergency Response Team</t>
  </si>
  <si>
    <t>https://doit.gov.np/en/spage/computer-ert</t>
  </si>
  <si>
    <t>Right to Information Act</t>
  </si>
  <si>
    <t>http://www.right2info.org/resources/publications/nepal-rti</t>
  </si>
  <si>
    <t>National Information Commission, Nepal</t>
  </si>
  <si>
    <t>http://nic.gov.np/</t>
  </si>
  <si>
    <t>https://www.rti-rating.org/wp-content/uploads/2018/09/Nepal.RTI-Act.official.pdf</t>
  </si>
  <si>
    <t>https://opendatanepal.com/</t>
  </si>
  <si>
    <t>eGov Training</t>
  </si>
  <si>
    <t>https://nitc.gov.np/service/human-resource-training/</t>
  </si>
  <si>
    <t>Ministry Of Communication and Information Technology</t>
  </si>
  <si>
    <t>https://nitc.gov.np/introduction/</t>
  </si>
  <si>
    <t>DG trategy seeks a holistic approach beyond the ICT sector</t>
  </si>
  <si>
    <t>NLD</t>
  </si>
  <si>
    <t>Netherlands</t>
  </si>
  <si>
    <t>https://www.overheid.nl</t>
  </si>
  <si>
    <t>https://www.nldigitalgovernment.nl/</t>
  </si>
  <si>
    <t>Ministry of the Interior and Kingdom Relations</t>
  </si>
  <si>
    <t>https://www.nldigitalgovernment.nl/digital-government-agenda/</t>
  </si>
  <si>
    <t>GovTech Institute</t>
  </si>
  <si>
    <t>https://www.nldigital.nl/</t>
  </si>
  <si>
    <t>https://www.nldigital.nl/english/</t>
  </si>
  <si>
    <t>http://www.government.nl/ministries/fin</t>
  </si>
  <si>
    <t>Ministerie van Financiën - Finance Ministry, Netherlands</t>
  </si>
  <si>
    <t>http://www.rijksbegroting.nl/</t>
  </si>
  <si>
    <t>https://www.oecd.org/netherlands/43411548.pdf</t>
  </si>
  <si>
    <t>IBOS</t>
  </si>
  <si>
    <t>National Budget Information System</t>
  </si>
  <si>
    <t>http://www.dsta.nl</t>
  </si>
  <si>
    <t>https://english.dsta.nl/</t>
  </si>
  <si>
    <t>https://www.government.nl/topics/income-tax</t>
  </si>
  <si>
    <t>e-Tax / MyTax</t>
  </si>
  <si>
    <t>https://www.belastingdienst.nl/wps/wcm/connect/bldcontentnl/belastingdienst/prive/toeslagen/inloggen_op_mijn_toeslagen</t>
  </si>
  <si>
    <t>https://www.government.nl/topics/export-import-and-customs</t>
  </si>
  <si>
    <t>DMS, DMF / MSW 3.4</t>
  </si>
  <si>
    <t>Declaration Management System / Maritime Single Window</t>
  </si>
  <si>
    <t>https://www.oswo.nl/swodouane/mod/forum/index.php?id=4401&amp;lang=en_utf8</t>
  </si>
  <si>
    <t>https://www.belastingdienst.nl/wps/wcm/connect/nl/home/content/inloggen-mijn-belastingdienst</t>
  </si>
  <si>
    <t>https://www.logius.nl/languages/english/pkioverheid/</t>
  </si>
  <si>
    <t>p-Direkt</t>
  </si>
  <si>
    <t>Shared Services for Personnel Management and Payroll</t>
  </si>
  <si>
    <t>http://www.p-direkt.nl</t>
  </si>
  <si>
    <t>Tender Ned</t>
  </si>
  <si>
    <t xml:space="preserve">http://www.tenderned.nl/ </t>
  </si>
  <si>
    <t xml:space="preserve">https://www.tenderned.nl/tenderned-web/aankondiging/overzicht/aankondigingenplatform </t>
  </si>
  <si>
    <t>Dutch State Treasury Agency</t>
  </si>
  <si>
    <t>Regional Investment Programs</t>
  </si>
  <si>
    <t>https://www.investeringsprogramma.nl/</t>
  </si>
  <si>
    <t>Logius</t>
  </si>
  <si>
    <t>https://www.logius.nl/english</t>
  </si>
  <si>
    <t>https://www.nldigitalgovernment.nl/overview/new-technologies-data-and-ethics/data-agenda-government/</t>
  </si>
  <si>
    <t>https://www.nldigitalgovernment.nl/wp-content/uploads/sites/11/2019/04/data-agenda-government.pdf</t>
  </si>
  <si>
    <t>BT Cloud + Diginetwerk</t>
  </si>
  <si>
    <t>https://logius.nl/diensten/diginetwerk/hoe-werkt-het</t>
  </si>
  <si>
    <t>NORA</t>
  </si>
  <si>
    <t>https://www.digitaleoverheid.nl/overzicht-van-alle-onderwerpen/basisregistraties-en-stelselafspraken/nora/</t>
  </si>
  <si>
    <t>Digipoort</t>
  </si>
  <si>
    <t>https://www.logius.nl/diensten/digipoort</t>
  </si>
  <si>
    <t>NCSC - National Cyber Security Centre</t>
  </si>
  <si>
    <t>https://www.ncsc.nl/</t>
  </si>
  <si>
    <t>https://www.government.nl/topics/active-citizens/citizen-participation</t>
  </si>
  <si>
    <t>https://www.government.nl/contact/making-a-complaint</t>
  </si>
  <si>
    <t>http://www.legislationline.org/documents/action/popup/id/5342</t>
  </si>
  <si>
    <t>Autoriteit Persoonsgegevens, Personal Data Authority</t>
  </si>
  <si>
    <t>https://www.autoriteitpersoonsgegevens.nl/</t>
  </si>
  <si>
    <t>https://www.rti-rating.org/wp-content/uploads/Netherlands.pdf</t>
  </si>
  <si>
    <t>https://www.opengovpartnership.org/members/netherlands/</t>
  </si>
  <si>
    <t>http://data.overheid.nl/</t>
  </si>
  <si>
    <t>Strategic Action for AI</t>
  </si>
  <si>
    <t>https://ec.europa.eu/knowledge4policy/ai-watch/netherlands-ai-strategy-report</t>
  </si>
  <si>
    <t>Digital Agenda</t>
  </si>
  <si>
    <t>National Academy for Digitalisation and Information Technology Government</t>
  </si>
  <si>
    <t>https://www.nldigitalgovernment.nl/digital-government-agenda/we-invest-in-innovation/</t>
  </si>
  <si>
    <t>https://www.nldigitalgovernment.nl/about-digital-government/</t>
  </si>
  <si>
    <t>NZL</t>
  </si>
  <si>
    <t>New Zealand</t>
  </si>
  <si>
    <t>https://www.govt.nz</t>
  </si>
  <si>
    <t>https://www.digital.govt.nz/</t>
  </si>
  <si>
    <t>Digital.govt.nz</t>
  </si>
  <si>
    <t>https://www.digital.govt.nz/digital-government/strategy/strategy-summary/</t>
  </si>
  <si>
    <t>https://ssc.govt.nz/resources/whole-of-govt-directions-dec2013/</t>
  </si>
  <si>
    <t>NZ GovTech Accelerator</t>
  </si>
  <si>
    <t>https://llgovtech.co.nz/</t>
  </si>
  <si>
    <t>https://llgovtech.co.nz/    https://nztech.org.nz/</t>
  </si>
  <si>
    <t>http://www.treasury.govt.nz</t>
  </si>
  <si>
    <t>New Zealand Treasury</t>
  </si>
  <si>
    <t>http://www.treasury.govt.nz/government/financialstatements</t>
  </si>
  <si>
    <t>http://www.treasury.govt.nz/publications/guidance/reporting/cfisnet</t>
  </si>
  <si>
    <t>CFISnet</t>
  </si>
  <si>
    <t>Various</t>
  </si>
  <si>
    <t>http://www.legislation.govt.nz/act/public/1989/0044/latest/DLM160809.html</t>
  </si>
  <si>
    <t>http://www.treasury.govt.nz/budget/app</t>
  </si>
  <si>
    <t>http://www.ird.govt.nz</t>
  </si>
  <si>
    <t>myIR / Web Serv</t>
  </si>
  <si>
    <t>http://www.ird.govt.nz/online-services/keyword</t>
  </si>
  <si>
    <t>http://www.customs.govt.nz</t>
  </si>
  <si>
    <t>CusMod / JBMS</t>
  </si>
  <si>
    <t>Joint Border Management System + Trade Single Window</t>
  </si>
  <si>
    <t>http://www.customs.govt.nz/features/jointbordermanagement/Pages/default.aspx</t>
  </si>
  <si>
    <t>http://www.ird.govt.nz/online-services/keyword/</t>
  </si>
  <si>
    <t>http://www.justice.govt.nz/fines</t>
  </si>
  <si>
    <t>http://www.bcn.gob.ni/sistema_pagos/documentos/Ley_729_Ley_de_firma_electronica.pdf</t>
  </si>
  <si>
    <t>Integrated human resource and payroll information system</t>
  </si>
  <si>
    <t>http://www.ssc.govt.nz/workforce-stats</t>
  </si>
  <si>
    <t>GETS</t>
  </si>
  <si>
    <t xml:space="preserve">https://www.gets.govt.nz </t>
  </si>
  <si>
    <t xml:space="preserve">https://www.gets.govt.nz/ExternalAwardedTenderList.htm </t>
  </si>
  <si>
    <t>New Zealand Debt Management Office</t>
  </si>
  <si>
    <t>Investment Management System (IMS) </t>
  </si>
  <si>
    <t>https://treasury.govt.nz/information-and-services/state-sector-leadership/investment-management-system</t>
  </si>
  <si>
    <t>Stats NZ - Government Chief Data Steward (GCDS)</t>
  </si>
  <si>
    <t>https://www.stats.govt.nz/about-us/data-leadership/</t>
  </si>
  <si>
    <t>https://www.stats.govt.nz/about-us/data-leadership#roadmap</t>
  </si>
  <si>
    <t>https://www.stats.govt.nz/about-us/data-leadership#standards</t>
  </si>
  <si>
    <t>https://www.digital.govt.nz/standards-and-guidance/technology-and-architecture/cloud-services/</t>
  </si>
  <si>
    <t>GEA-NZ</t>
  </si>
  <si>
    <t>https://www.digital.govt.nz/standards-and-guidance/technology-and-architecture/government-enterprise-architecture/#:~:text=Government%20enterprise%20architecture,business%20processes%2C%20services%20and%20infrastructure.</t>
  </si>
  <si>
    <t>NZ e-GIF + APIs</t>
  </si>
  <si>
    <t>https://www.digital.govt.nz/standards-and-guidance/technology-and-architecture/application-programming-interfaces-apis/</t>
  </si>
  <si>
    <t>CERT NZ - National Cyber Security Centre</t>
  </si>
  <si>
    <t>https://www.cert.govt.nz/</t>
  </si>
  <si>
    <t>https://dpmc.govt.nz/our-programmes/policy-project/policy-methods-toolbox/public-participation</t>
  </si>
  <si>
    <t>https://www.digital.govt.nz/dmsdocument/23-review-government-online-engagement-service-goes-pilot/html</t>
  </si>
  <si>
    <t>https://ssc.govt.nz/our-work/performance-improvement-framework/</t>
  </si>
  <si>
    <t>Privacy Act 1993</t>
  </si>
  <si>
    <t>http://www.legislation.govt.nz/act/public/1993/0028/latest/DLM296639.html</t>
  </si>
  <si>
    <t>Office of the Privacy Commissioner</t>
  </si>
  <si>
    <t>https://www.privacy.org.nz/</t>
  </si>
  <si>
    <t>https://www.rti-rating.org/wp-content/uploads/New-Zealand.pdf</t>
  </si>
  <si>
    <t>https://www.opengovpartnership.org/members/new-zealand/</t>
  </si>
  <si>
    <t>http://www.data.govt.nz/</t>
  </si>
  <si>
    <t>National AI Strategy</t>
  </si>
  <si>
    <t>https://aiforum.org.nz/2020/08/25/our-opportunity-to-create-a-world-leading-national-ai-strategy/</t>
  </si>
  <si>
    <t>Digital Inclusion Action Plan</t>
  </si>
  <si>
    <t>https://www.digital.govt.nz/dmsdocument/174~digital-inclusion-action-plan-20202021/html</t>
  </si>
  <si>
    <t>GovTech Accelerator Programme</t>
  </si>
  <si>
    <t>Digital NZ</t>
  </si>
  <si>
    <t>https://www.digital.govt.nz/home/about-digital-govt-nz/</t>
  </si>
  <si>
    <t>https://www.data.govt.nz/manage-data/policies/nzgoal/nzgoal-se</t>
  </si>
  <si>
    <t>NIC</t>
  </si>
  <si>
    <t>Nicaragua</t>
  </si>
  <si>
    <t>http://pronicaragua.gob.ni/en/resource-library/87-key-links/</t>
  </si>
  <si>
    <t>https://www.cornap.gob.ni/</t>
  </si>
  <si>
    <t>Comision de Govierno Electronico de Nicaragua</t>
  </si>
  <si>
    <t>https://www.itu.int/dms_pub/itu-d/opb/pref/D-PREF-EF.CS_NICARAGUA-2018-PDF-S.pdf</t>
  </si>
  <si>
    <t>http://www.hacienda.gob.ni</t>
  </si>
  <si>
    <t>http://www.hacienda.gob.ni/documentos/presupuesto/presupuesto-gral.-de-la-republica</t>
  </si>
  <si>
    <t>http://www.hacienda.gob.ni/Direcciones/tecnologia/hacienda/Direcciones/tecnologia/aplicaciones</t>
  </si>
  <si>
    <t>SIGFA</t>
  </si>
  <si>
    <t>Sistema Integrado de Gestión Financiera</t>
  </si>
  <si>
    <t>LDSW &gt; FreeBalance</t>
  </si>
  <si>
    <t>http://www.hacienda.gob.ni/Direcciones/tesoreria</t>
  </si>
  <si>
    <t>http://www.hacienda.gob.ni/Direcciones/tesoreria/la-direccion</t>
  </si>
  <si>
    <t>http://www.dgi.gob.ni</t>
  </si>
  <si>
    <t>VET</t>
  </si>
  <si>
    <t>Ventanilla Electronica Tributaria</t>
  </si>
  <si>
    <t>https://dgienlinea.dgi.gob.ni</t>
  </si>
  <si>
    <t>https://www.uaf.gob.ni/cooperacion-nacional/instituciones-nacionales/dgsa</t>
  </si>
  <si>
    <t>https://unctad.org/en/PublicationsLibrary/dtlasycuda2011d1_en.pdf</t>
  </si>
  <si>
    <t>https://dgienlinea.dgi.gob.ni/</t>
  </si>
  <si>
    <t>http://www.hacienda.gob.ni/Direcciones/tecnologia/firma-electronica/marco-legal/LeyFirmaElectronicaNicaragua.pdf/view?searchterm=None</t>
  </si>
  <si>
    <t>http://idbdocs.iadb.org/wsdocs/getdocument.aspx?docnum=997811</t>
  </si>
  <si>
    <t>SISEC</t>
  </si>
  <si>
    <t>Sistema de Información del Servicio Civil</t>
  </si>
  <si>
    <t>http://www.hacienda.gob.ni/programa-y-proyectos</t>
  </si>
  <si>
    <t>Sistema de Información de Gestión Financiera Admnistrativa</t>
  </si>
  <si>
    <t>Nicaragua Compra</t>
  </si>
  <si>
    <t>http://www.nicaraguacompra.gob.ni</t>
  </si>
  <si>
    <t>https://www.gestion.nicaraguacompra.gob.ni/siscae/portal/adquisiciones-gestion/busquedaProcedimientosVigentes?proc_estado=VIGENTE</t>
  </si>
  <si>
    <t>http://www.snip.gob.ni/</t>
  </si>
  <si>
    <t>Ministry of Finance and Public Credit, General Directorate of Public Investment</t>
  </si>
  <si>
    <t>SIIP</t>
  </si>
  <si>
    <t>Sistemas de Información de Inversión Pública</t>
  </si>
  <si>
    <t>http://www.snip.gob.ni/Tools/Sistemas</t>
  </si>
  <si>
    <t>http://legislacion.asamblea.gob.ni/normaweb.nsf/9e314815a08d4a6206257265005d21f9/e5d37e9b4827fc06062579ed0076ce1d?OpenDocument</t>
  </si>
  <si>
    <t xml:space="preserve">El Instituto Nacional de Información de Desarrollo (INIDE), Directorate for the Protection of Personal Information RedIPD </t>
  </si>
  <si>
    <t>http://www.inide.gob.ni</t>
  </si>
  <si>
    <t>https://www.rti-rating.org/wp-content/uploads/Nicaragua.pdf</t>
  </si>
  <si>
    <t>NER</t>
  </si>
  <si>
    <t>Niger</t>
  </si>
  <si>
    <t>http://www.presidence.ne</t>
  </si>
  <si>
    <t>http://www.finances.gouv.ne/</t>
  </si>
  <si>
    <t>Ministry Finance</t>
  </si>
  <si>
    <t>http://www.finances.gouv.ne/index.php/rapport-d-execution</t>
  </si>
  <si>
    <t>https://www.pefa.org/node/561</t>
  </si>
  <si>
    <t>FMIS &gt; CEGIB</t>
  </si>
  <si>
    <t>Comptabilité de l’Etat et Gestion intégrée du Budget</t>
  </si>
  <si>
    <t>http://www.finances.gouv.ne/index.php/direction-services/administration-centrale/les-directions-generales/la-direction-generale-du-tresor-et-de-la-comptabilite-publique-dgtcp</t>
  </si>
  <si>
    <t>http://www.finances.gouv.ne/index.php/une/451-seminaire-sur-la-comptabilite-unique-du-tresor-la-gestion-de-la-tresorerie-et-de-la-gestion-de-la-dette</t>
  </si>
  <si>
    <t>https://www.impots.gouv.ne/</t>
  </si>
  <si>
    <t>AFP, REC</t>
  </si>
  <si>
    <t>AFP (professional tax application), REC (application for managing tax revenue collection)</t>
  </si>
  <si>
    <t>https://www.impots.gouv.ne/informatique</t>
  </si>
  <si>
    <t>http://ksim-ibro.e-monsite.com/pages/douane-du-niger/</t>
  </si>
  <si>
    <t>https://www.niameyetles2jours.com/la-gestion-publique/services-publics/1105-2264-805-256-emplois-crees-depuis-2011-au-niger</t>
  </si>
  <si>
    <t>http://documents.worldbank.org/curated/en/2009/06/10694619/niger-reform-management-technical-assistance-project</t>
  </si>
  <si>
    <t>http://www.armp-niger.org</t>
  </si>
  <si>
    <t xml:space="preserve">http://www.armp-niger.org/statistiques/marches-publics/ </t>
  </si>
  <si>
    <t>Finance Department, Presidency of Niger</t>
  </si>
  <si>
    <t>http://www.finances.gouv.ne/index.php/direction-services/administration-centrale/les-directions-generales/direction-generale-des-entreprises-publiques-et-du-portefeuille-de-l-etat-dgep-pe</t>
  </si>
  <si>
    <t>Directorate General of Public Enterprises and State Portfolio (DGEP / PE)</t>
  </si>
  <si>
    <t>P102989</t>
  </si>
  <si>
    <t>Bill on the protection of personal data</t>
  </si>
  <si>
    <t>https://www.afapdp.org/wp-content/uploads/2017/02/Loi-n%C2%B02017-28-du-03-mai-2017.pdf</t>
  </si>
  <si>
    <t>Haute autorité de protection des données à caractère personnel (HAPD)</t>
  </si>
  <si>
    <t>https://dataprotection.africa/wp-content/uploads/2020/03/Niger-Factsheet-updated-20200331.pdf</t>
  </si>
  <si>
    <t>https://www.rti-rating.org/wp-content/uploads/Niger.pdf</t>
  </si>
  <si>
    <t>https://nogp.ng/</t>
  </si>
  <si>
    <t>https://niger.opendataforafrica.org/</t>
  </si>
  <si>
    <t>NGA</t>
  </si>
  <si>
    <t>Nigeria</t>
  </si>
  <si>
    <t>https://www.commtech.gov.ng/initiatives/e-government.html</t>
  </si>
  <si>
    <t>http://www.nigeria.gov.ng</t>
  </si>
  <si>
    <t>https://nitda.gov.ng/</t>
  </si>
  <si>
    <t>National Information Technology Development Agency</t>
  </si>
  <si>
    <t>https://nitda.gov.ng/wp-content/uploads/2018/07/National-ICT-Policy1.pdf</t>
  </si>
  <si>
    <t>GovLab</t>
  </si>
  <si>
    <t>https://cchubnigeria.com/aof/governance/</t>
  </si>
  <si>
    <t>https://www.finance.gov.ng/</t>
  </si>
  <si>
    <t>https://www.finance.gov.ng/#/resources</t>
  </si>
  <si>
    <t>http://gifmis.gov.ng/gifmis</t>
  </si>
  <si>
    <t>SAP + LDSW</t>
  </si>
  <si>
    <t>http://oagf.gov.ng/</t>
  </si>
  <si>
    <t>http://oagf.gov.ng/treasury-single-account/</t>
  </si>
  <si>
    <t>http://www.firs.gov.ng</t>
  </si>
  <si>
    <t>Integrated Tax Administration System (ITAS) / Standard Integrated Government Tax System</t>
  </si>
  <si>
    <t>http://www.vanguardngr.com/2013/12/modernizing-tax-administration-sigitas-2/</t>
  </si>
  <si>
    <t>http://www.customs.gov.ng</t>
  </si>
  <si>
    <t>ASYCUDA++ &gt; NICIS</t>
  </si>
  <si>
    <t>Nigeria Integrated Customs Information System</t>
  </si>
  <si>
    <t>https://customs.gov.ng/</t>
  </si>
  <si>
    <t>https://nitda.gov.ng/standards-guidelines/</t>
  </si>
  <si>
    <t>https://money.cnn.com/2016/02/29/news/economy/nigeria-ghost-workers/index.html</t>
  </si>
  <si>
    <t>IPPIS</t>
  </si>
  <si>
    <t>Integrated Personnel and Payroll System</t>
  </si>
  <si>
    <t>http://www.worldbank.org/projects/P088150/federal-government-economic-reform-governance-project?lang=en</t>
  </si>
  <si>
    <t>BPP Website</t>
  </si>
  <si>
    <t>https://www.bpp.gov.ng/</t>
  </si>
  <si>
    <t>https://www.bpp.gov.ng/all-downloads/</t>
  </si>
  <si>
    <t>Debt Management Office</t>
  </si>
  <si>
    <t>Nigeria Cloud Computing Policy</t>
  </si>
  <si>
    <t>https://nitda.gov.ng/wp-content/uploads/2019/08/NCCPolicy_New.pdf</t>
  </si>
  <si>
    <t>Nigerian Government Enterprise Architecture (NGEA)</t>
  </si>
  <si>
    <t>https://nitda.gov.ng/project/nigerian-government-enterprise-architecture-ngea/</t>
  </si>
  <si>
    <t>Ne-GIF</t>
  </si>
  <si>
    <t>https://nitda.gov.ng/it-frameworks/</t>
  </si>
  <si>
    <t>NG CERT - Nigeria Computer Emergenecy Respose Team</t>
  </si>
  <si>
    <t>https://www.cert.gov.ng/</t>
  </si>
  <si>
    <t>Data Protection Bill 2019</t>
  </si>
  <si>
    <t>https://nitda.gov.ng/wp-content/uploads/2019/01/Nigeria%20Data%20Protection%20Regulation.pdf</t>
  </si>
  <si>
    <t xml:space="preserve">The National Information Technology Development Agency (NITDA) </t>
  </si>
  <si>
    <t>http://nitda.gov.ng/</t>
  </si>
  <si>
    <t>https://www.rti-rating.org/wp-content/uploads/Nigeria.pdf</t>
  </si>
  <si>
    <t>https://www.opengovpartnership.org/members/nigeria/</t>
  </si>
  <si>
    <t>https://nigeria.opendataforafrica.org/</t>
  </si>
  <si>
    <t>Capacity Building Intervention</t>
  </si>
  <si>
    <t>https://nitda.gov.ng/capacity-building/</t>
  </si>
  <si>
    <t>https://nitda.gov.ng/background/</t>
  </si>
  <si>
    <t>The link to the DG strategy is broken the WoG is not visible from the website of the GovTech institute</t>
  </si>
  <si>
    <t>NOR</t>
  </si>
  <si>
    <t>Norway</t>
  </si>
  <si>
    <t>https://www.norge.no/nb/om-noregno</t>
  </si>
  <si>
    <t>http://www.norge.no</t>
  </si>
  <si>
    <t>https://www.regjeringen.no/en/dep/kmd/id504/</t>
  </si>
  <si>
    <t>Ministry of Local Government and Modernisation</t>
  </si>
  <si>
    <t>https://www.regjeringen.no/globalassets/departementene/ud/dokumenter/utvpolitikk/digital_strategynew.pdf</t>
  </si>
  <si>
    <t>https://www.digdir.no/digitalisering-og-samordning/handlingsplan-regjeringens-digitaliseringsstrategi/1229</t>
  </si>
  <si>
    <t>Digitalization Agency</t>
  </si>
  <si>
    <t>https://www.digdir.no/</t>
  </si>
  <si>
    <t>http://www.regjeringen.no</t>
  </si>
  <si>
    <t>https://www.statsbudsjettet.no/Statsbudsjettet-2020/</t>
  </si>
  <si>
    <t>https://dfo.no/kundesider/dfo-id</t>
  </si>
  <si>
    <t>Agresso + SAP</t>
  </si>
  <si>
    <t>http://www.regjeringen.no/nb/dep/fin/dep/org/avdelinger.html?id=243</t>
  </si>
  <si>
    <t>https://www.regjeringen.no/no/dokument/dep/fin/rundskriv/arkiv/id446220/</t>
  </si>
  <si>
    <t>http://www.regjeringen.no/en/the-government/solberg/Regjeringens-satsingsomrader/Regjeringens-satsingsomrader/En-enklere-hverdag-for-folk-flest/Digitalisere-forvaltningen.html?id=753127</t>
  </si>
  <si>
    <t>http://www.skatteetaten.no</t>
  </si>
  <si>
    <t>altinNETT / e-Tax</t>
  </si>
  <si>
    <t>https://www.altinn.no/en/?epslanguage=en</t>
  </si>
  <si>
    <t>http://www.toll.no</t>
  </si>
  <si>
    <t>TVINN</t>
  </si>
  <si>
    <t>http://www.toll.no/no/bedrift/varer-inn-til-norge/tvinn/deklarering-i-tvinn</t>
  </si>
  <si>
    <t>http://www.skatteetaten.no/no/Person/Selvangivelse/Selvangivelse-for-lonnstakere-og-pensjonister/</t>
  </si>
  <si>
    <t>https://idporten.difi.no/opensso/UI/Login?realm=/norge.no&amp;spEntityID=tjenester.sismo.no&amp;service=IDPortenLevel4List&amp;goto=http%3A%2F%2Fidporten.difi.no%2Fopensso%2FSSORedirect%2FmetaAlias%2Fnorge.no%2Fidp2%3FReqID%3Did-UCRVa-cBYIVLHE7AmNFYTut-eO8-</t>
  </si>
  <si>
    <t>http://www.difi.no/digital-forvaltning/felles-it-losninger-fra-difi/id-porten</t>
  </si>
  <si>
    <t>DFØ &gt; OPAL</t>
  </si>
  <si>
    <t>Direktoratet for økonomistyring</t>
  </si>
  <si>
    <t xml:space="preserve">http://www.fjarmalaraduneyti.is/media/utgafa/Orri_Annex_1_Other_countries.pdf </t>
  </si>
  <si>
    <t>OPAL</t>
  </si>
  <si>
    <t>Government Shared Services/OPAL (HR &amp; Payroll Management system)</t>
  </si>
  <si>
    <t>https://www.regjeringen.no/en/topics/public-administration/id927/</t>
  </si>
  <si>
    <t>E-handel</t>
  </si>
  <si>
    <t>http://www.anskaffelser.no/elektronisk-handel</t>
  </si>
  <si>
    <t xml:space="preserve">https://www.doffin.no/ </t>
  </si>
  <si>
    <t>Norwegian Ministry of Finance</t>
  </si>
  <si>
    <t>http://www.nationalplanning.gov.ng/</t>
  </si>
  <si>
    <t>Ministry of Budget and National Planning</t>
  </si>
  <si>
    <t>Digitization Directorate</t>
  </si>
  <si>
    <t>https://www.regjeringen.no/no/tema/statlig-forvaltning/ikt-politikk/digitaliseringsstrategi-for-offentlig-sektor/id2612415/</t>
  </si>
  <si>
    <t>https://www.digdir.no/digitalisering-og-samordning/standarder-og-standardisering/1001</t>
  </si>
  <si>
    <t>https://www.digdir.no/digitalisering-og-samordning/prinsipp-5-del-og-gjenbruk-losninger/1062</t>
  </si>
  <si>
    <t>National Architecture</t>
  </si>
  <si>
    <t>https://www.difi.no/fagomrader-og-tjenester/digitalisering-og-samordning/nasjonal-arkitektur/prinsipper</t>
  </si>
  <si>
    <t>Infrastructure for interaction</t>
  </si>
  <si>
    <t>https://www.difi.no/fagomrader-og-tjenester/digitalisering-og-samordning/nasjonal-arkitektur/arkitekturrammeverk-samhandling</t>
  </si>
  <si>
    <t>NorCERT + Norwegian National Cyber Security Centre (NCSC)</t>
  </si>
  <si>
    <t>https://www.nsm.stat.no/NCSC/NCSS-hendelser/norcert2/</t>
  </si>
  <si>
    <t>https://rm.coe.int/19th-council-of-europe-meeting-of-the-workshops-for-the-implementation/1680739f13</t>
  </si>
  <si>
    <t>http://www.legislationline.org/topics/country/11/topic/3</t>
  </si>
  <si>
    <t xml:space="preserve">The Norwegian Data Protection Authority </t>
  </si>
  <si>
    <t>http://www.datatilsynet.no/</t>
  </si>
  <si>
    <t>https://www.rti-rating.org/wp-content/uploads/Norway.pdf</t>
  </si>
  <si>
    <t>https://www.opengovpartnership.org/members/norway/</t>
  </si>
  <si>
    <t>http://data.norge.no</t>
  </si>
  <si>
    <t>National Strategy for AI</t>
  </si>
  <si>
    <t>https://www.regjeringen.no/contentassets/1febbbb2c4fd4b7d92c67ddd353b6ae8/en-gb/pdfs/ki-strategi_en.pdf</t>
  </si>
  <si>
    <t>Strategy for Skills Policy</t>
  </si>
  <si>
    <t>https://www.regjeringen.no/contentassets/3c84148f2f394539a3eefdfa27f7524d/strategi-kompetanse-eng.pdf</t>
  </si>
  <si>
    <t>Stimulab</t>
  </si>
  <si>
    <t>https://www.digdir.no/innovasjon/stimulab/1706</t>
  </si>
  <si>
    <t>https://joinup.ec.europa.eu/collection/open-source-observatory-osor/document/independent-advice-norways-friprog-competence-centre</t>
  </si>
  <si>
    <t>OMN</t>
  </si>
  <si>
    <t>Oman</t>
  </si>
  <si>
    <t>http://www.oman.om</t>
  </si>
  <si>
    <t>https://omanportal.gov.om/wps/portal/index/eomanstrategy/!ut/p/a1/hc5NC4JAEAbg39LBqzO2Itpt074sWaIo3UtobKuhbqgl_ftMugR9zO0dnpcZ4BACL-NbJuMmU2WcPzO3DmxtWMac4dJG4iIdu8w0DYpsYnUg6gB-GYr_-nvgPSE4Q2TOIlhuA4pDspv6zsoinme-wI8TG1GCD1zmKulfjmiZEFsCr8RJVKLSr1W3TpvmUo801LBtW10qJXOhH1Wh4adKquoGwncJlyLEs8mTe0sHD-yOSYo!/dl5/d5/L0lKQSEvUUt3RS80RUkhL2Vu/</t>
  </si>
  <si>
    <t>Ministry of Technology and Communications </t>
  </si>
  <si>
    <t>https://www.ita.gov.om/ITAPortal_AR/eOman/Main_Strategic_Directions.aspx</t>
  </si>
  <si>
    <t>https://www.oman.om/wps/portal/index/gov/!ut/p/a1/hdDNCoJAEMDxZ_EJdvZDzePq4tcqi42a7SU8hVEWET1_CnYoyPY28PszzBJLOmLH_jkc-8dwHfvzPFvvwCEBMEFWCmwpsDxW7gZ9lhhvAvsJwI8n4asPKzX1TLsoOQMUS78C5h5zHWImGJgYKWQyS6NI1ow27_0rYO5NRT2aGtAmKjjIrR8qrIFqcJd-Bfy5f0fsJ9F1KYHxNs6DwuNKiQWsfBH2d3K7NE3TwUlIx3kBCbX_DA!!/dl5/d5/L0lHSkovd0RNQUZrQUVnQSEhLzRKU0UvZW4!/?lang=en</t>
  </si>
  <si>
    <t>http://www.mof.gov.om</t>
  </si>
  <si>
    <t>https://www.mof.gov.om/%D8%A7%D9%84%D8%AA%D9%82%D8%A7%D8%B1%D9%8A%D8%B1-%D8%A7%D9%84%D9%85%D8%A7%D9%84%D9%8A%D8%A9/%D8%A7%D9%84%D8%AA%D9%82%D8%A7%D8%B1%D9%8A%D8%B1-%D8%A7%D9%84%D9%85%D8%A7%D9%84%D9%8A%D8%A9-%D8%A7%D9%84%D8%B4%D9%87%D8%B1%D9%8A%D8%A9</t>
  </si>
  <si>
    <t>https://mof.gov.om/english/About-Us/Our-Systems</t>
  </si>
  <si>
    <t>LDSW &gt; DB2</t>
  </si>
  <si>
    <t>https://www.imf.org/external/np/ms/2010/121810.htm</t>
  </si>
  <si>
    <t>http://www.taxoman.gov.om</t>
  </si>
  <si>
    <t>Tax Management System + Online Services</t>
  </si>
  <si>
    <t>http://www.customs.gov.om</t>
  </si>
  <si>
    <t>BAYAN + SEW + ICMS</t>
  </si>
  <si>
    <t>Single Electronic Window (SEW) + Integrated Customs Management System (ICMS)</t>
  </si>
  <si>
    <t>https://www.customs.gov.om/esw/jsf/secure/esw/common/Login.xhtml</t>
  </si>
  <si>
    <t>http://www.oman.om/wps/portal/!ut/p/c5/04_SB8K8xLLM9MSSzPy8xBz9CP0os3hjA3cDA39LT1_vEF9HAyPjMDcvSx8zYxcXE6B8pFm8AQ7gaEBAd3BqXnxosH44yFq8xvh55Oem6hfkRlQEpCsqAgDMiMl8/dl3/d3/L2dJQSEvUUt3QS9ZQnZ3LzZfMzBHMDBPOUlNNEJRRDAySjJLNVNBMzIwUzQ!/?WCM_GLOBAL_CONTEXT=/wps/wcm/connect/ar/site/home/epayment/epayment</t>
  </si>
  <si>
    <t>https://omanportal.gov.om/auth/was/ccg/SessionGenerator.jsp?Location=https%3A%2F%2Fomanportal%2Egov%2Eom%2Fwps%2Fmyportal</t>
  </si>
  <si>
    <t>http://www.mocs.gov.om/pdf_files/HRMS.pdf</t>
  </si>
  <si>
    <t>Tender Board Website</t>
  </si>
  <si>
    <t xml:space="preserve">http://www.tenderboard.gov.om </t>
  </si>
  <si>
    <t>https://etendering.tenderboard.gov.om/product/publicDash?viewFlag=InProcessTenders</t>
  </si>
  <si>
    <t>P147114</t>
  </si>
  <si>
    <t>MoF BI Portal</t>
  </si>
  <si>
    <t>MoF Business Intelligence</t>
  </si>
  <si>
    <t>http://biportal.mof.gov.om/BOE/BI</t>
  </si>
  <si>
    <t>https://www.ita.gov.om/itaportal/Pages/Page.aspx?NID=1110&amp;PID=4603&amp;LID=228</t>
  </si>
  <si>
    <t>OeGAF</t>
  </si>
  <si>
    <t>https://www.ita.gov.om/ITAPortal/Pages/Page.aspx?NID=559&amp;PID=1924&amp;LID=100</t>
  </si>
  <si>
    <t>https://www.ita.gov.om/ITAPortal/Pages/Page.aspx?NID=559&amp;PID=1981</t>
  </si>
  <si>
    <t>OCERT - Oman Computer Emergency Readiness Team</t>
  </si>
  <si>
    <t>https://www.cert.gov.om/</t>
  </si>
  <si>
    <t>https://omanportal.gov.om/wps/portal/index/interact/!ut/p/a1/04_Sj9CPykssy0xPLMnMz0vMAfGjzOKDvbydgj1NjAz83YINDTwdPT2cnR1DjAxDzYAKIoEKDHAARwNC-oMTi_TD9aPAyowN3A0M_C09fb1DfB0NjIzD3LwsfcyMXVxMoArwWFOQG1Hhma6oCAAXdtxz/dl5/d5/L0lHSkovd0RNQUprQUVnQSEhLzRKU0UvZW4!/?lang=en</t>
  </si>
  <si>
    <t>https://omanportal.gov.om/wps/portal/index/interact/eInformation</t>
  </si>
  <si>
    <t>Royal Decree no. 69 of 2008 -  Electronic Transactions Law</t>
  </si>
  <si>
    <t>http://www.cert.gov.om/library/information/Electronic%20Transactions%20Law%20English.pdf</t>
  </si>
  <si>
    <t>The Information Technology Authority</t>
  </si>
  <si>
    <t>http://www.ita.gov.om/ITAPortal_AR/ITA/default.aspx</t>
  </si>
  <si>
    <t>https://data.gov.om/</t>
  </si>
  <si>
    <t>https://omannews.gov.om/NewsDescription/ArtMID/392/ArticleID/1307/Sabaq</t>
  </si>
  <si>
    <t>PAK</t>
  </si>
  <si>
    <t>Pakistan</t>
  </si>
  <si>
    <t>https://nitb.gov.pk/Detail/OWNkMGExNzctOWNhYS00YmU5LTlmZjQtYTU4YTk3OGQwZjFl</t>
  </si>
  <si>
    <t>http://www.pakistan.gov.pk</t>
  </si>
  <si>
    <t>National Information Technology Board</t>
  </si>
  <si>
    <t>https://moitt.gov.pk/Detail/ZTA5MTI4ZWUtMzdhMS00ZDRhLWE0YmUtZjJjNThhYTdjNzdl</t>
  </si>
  <si>
    <t>https://moitt.gov.pk/SiteImage/Misc/files/DIGITAL%20PAKISTAN%20POLICY.pdf</t>
  </si>
  <si>
    <t>Ignite</t>
  </si>
  <si>
    <t>https://ignite.org.pk/</t>
  </si>
  <si>
    <t>http://www.finance.gov.pk</t>
  </si>
  <si>
    <t>http://www.finance.gov.pk/fb_2011_12.html</t>
  </si>
  <si>
    <t>http://www.fabs.gov.pk/</t>
  </si>
  <si>
    <t>FABS</t>
  </si>
  <si>
    <t>Financial Accounting &amp; Budgeting System</t>
  </si>
  <si>
    <t>http://www.sbp.org.pk/fsr/2009/pdf/Special%20Section%203%20%20Transition%20to%20a%20Single%20Treasury%20Account%20Potential%20Implications%20for%20the%20Banking%20Sector.pdf</t>
  </si>
  <si>
    <t>http://www.fbr.gov.pk</t>
  </si>
  <si>
    <t>https://e.fbr.gov.pk/AuthLogin.aspx</t>
  </si>
  <si>
    <t xml:space="preserve">WeBOC </t>
  </si>
  <si>
    <t>Web Based One Customs (WeBOC) Portal</t>
  </si>
  <si>
    <t>https://www.weboc.gov.pk/(S(uaeaow0dl3crcmzekzrhrugz))/Login.aspx</t>
  </si>
  <si>
    <t>https://e.fbr.gov.pk</t>
  </si>
  <si>
    <t>https://www.nift.pk/niftetrust/digital-signature-certificate/fbr-digital-id/</t>
  </si>
  <si>
    <t>Financial Accounting and Budgeting system</t>
  </si>
  <si>
    <t xml:space="preserve">http://www.pifra.gov.pk/fabs.html </t>
  </si>
  <si>
    <t>PPRA Website</t>
  </si>
  <si>
    <t>http://www.ppra.org.pk</t>
  </si>
  <si>
    <t>https://www.pc.gov.pk/</t>
  </si>
  <si>
    <t>Ministry of Planning, Development &amp; Special Initiatives</t>
  </si>
  <si>
    <t>PMES</t>
  </si>
  <si>
    <t>Project Monitoring and Evaluation System</t>
  </si>
  <si>
    <t>http://202.83.172.245:8080/pmes/</t>
  </si>
  <si>
    <t>http://cloud.gov.pk/</t>
  </si>
  <si>
    <t>National Response Centre for Cyber Crime (NR3C- FIA)</t>
  </si>
  <si>
    <t>http://www.nr3c.gov.pk/</t>
  </si>
  <si>
    <t>http://www.senate.gov.pk/en/petition.php?id=-</t>
  </si>
  <si>
    <t>https://pitb.gov.pk/cfmp_pakistan</t>
  </si>
  <si>
    <t xml:space="preserve">Personal Data Protection Bill, 2020 (Draft) </t>
  </si>
  <si>
    <t>http://media.mofo.com/docs/mofoprivacy/PAKISTAN%20Draft%20Law%202nd%20Revision%20.pdf</t>
  </si>
  <si>
    <t>Personal Data Protection Authority</t>
  </si>
  <si>
    <t>https://www.rti-rating.org/wp-content/uploads/2018/09/Pakistan.FOI_.2017.Official.pdf</t>
  </si>
  <si>
    <t>https://opendata.com.pk/</t>
  </si>
  <si>
    <t>Digital Pakistan</t>
  </si>
  <si>
    <t>Basic Training Program</t>
  </si>
  <si>
    <t>https://nitb.gov.pk/BitTraning</t>
  </si>
  <si>
    <t>https://nitb.gov.pk/#section-about</t>
  </si>
  <si>
    <t>https://pseb.org.pk/</t>
  </si>
  <si>
    <t>Pakistan scored lowest in the Telecom Infrastructure index of the UNeGDI = .24 &lt; .49 for the GTI</t>
  </si>
  <si>
    <t>PLW</t>
  </si>
  <si>
    <t>Palau</t>
  </si>
  <si>
    <t>http://palaugov.org</t>
  </si>
  <si>
    <t>http://palaugov.org/executive-branch/ministries/finance</t>
  </si>
  <si>
    <t>https://www.palaugov.pw/wp-content/uploads/2018/12/2018-12-12-FMIS-Pre-Proposal-Conference-Meeting-PCS2019-001.pdf</t>
  </si>
  <si>
    <t>FMIS &gt; 4Gov</t>
  </si>
  <si>
    <t>http://palaugov.org/bureau-of-national-treasury/</t>
  </si>
  <si>
    <t>http://palaugov.org/bureau-of-revenue-customs-taxation/</t>
  </si>
  <si>
    <t>https://www.palaugov.pw/executive-branch/ministries/finance/bureau-of-revenue-customs-taxation/tax-forms/</t>
  </si>
  <si>
    <t>https://www.palaugov.pw/bpss</t>
  </si>
  <si>
    <t>http://palaugov.org/executive-branch/ministries/finance/</t>
  </si>
  <si>
    <t>Bureau of National Treasury</t>
  </si>
  <si>
    <t>https://www.rti-rating.org/wp-content/uploads/2018/09/Palau.Open-Government.2014.pdf</t>
  </si>
  <si>
    <t>https://pacificdata.org/data/organization/palau-data</t>
  </si>
  <si>
    <t>GovTech Institutions and Strategy are not visible</t>
  </si>
  <si>
    <t>PAN</t>
  </si>
  <si>
    <t>Panama</t>
  </si>
  <si>
    <t>https://innovacion.gob.pa/</t>
  </si>
  <si>
    <t>https://panamatramita.gob.pa/es/servicios-en-linea</t>
  </si>
  <si>
    <t>http://www.innovacion.gob.pa/</t>
  </si>
  <si>
    <t>National Authority for Government Innovation</t>
  </si>
  <si>
    <t>http://www.innovacion.gob.pa/modernizacion-gobierno-locales</t>
  </si>
  <si>
    <t>http://www.mef.gob.pa</t>
  </si>
  <si>
    <t>https://www.mef.gob.pa/documentos/balance-fiscal/</t>
  </si>
  <si>
    <t>https://ministeriopublico.gob.pa/wp-content/uploads/2019/06/Manual-de-Usuario-Consulta-de-Pagos-en-Linea.pdf</t>
  </si>
  <si>
    <t>ISTMO</t>
  </si>
  <si>
    <t>Integrated Financial Management Information System (ISTMO)</t>
  </si>
  <si>
    <t>https://www.mef.gob.pa/</t>
  </si>
  <si>
    <t>http://www.asamblea.gob.pa/apps/seg_legis/PDF_SEG/PDF_SEG_2010/PDF_SEG_2013/PROYECTO/2013_P_604.pdf</t>
  </si>
  <si>
    <t>http://www.mef.gob.pa/es/informes/Paginas/promedio_dias_pago.aspx</t>
  </si>
  <si>
    <t>https://dgi.mef.gob.pa/</t>
  </si>
  <si>
    <t>eTax2</t>
  </si>
  <si>
    <t>https://etax2.mef.gob.pa/etax2web/Login.aspx</t>
  </si>
  <si>
    <t>https://siga.ana.gob.pa/pcus/jsf/homepage/home.jsf</t>
  </si>
  <si>
    <t xml:space="preserve">SIGA </t>
  </si>
  <si>
    <t>Integrated Customs Management System</t>
  </si>
  <si>
    <t>https://dgi.mef.gob.pa/Declaracion-informes/D-I-S-Renta.html</t>
  </si>
  <si>
    <t>https://www.firmaelectronica.gob.pa/</t>
  </si>
  <si>
    <t>Panama Compra</t>
  </si>
  <si>
    <t xml:space="preserve">http://www.panamacompra.gob.pa </t>
  </si>
  <si>
    <t xml:space="preserve">http://www.panamacompra.gob.pa/Portal/BaseDeConocimientoComprador.aspx </t>
  </si>
  <si>
    <t>Ministerio de Economía y Finanzas, Dirección de Programación de Inversiones (DPI)</t>
  </si>
  <si>
    <t>SINIP</t>
  </si>
  <si>
    <t>Sistema Nacional de Inversiones Públicas (SINIP)</t>
  </si>
  <si>
    <t>http://siproy.mef.gob.pa/pro/Utilidades/Documentos/MarcoLegal.aspx</t>
  </si>
  <si>
    <t>Nube Computacional Gubernamental</t>
  </si>
  <si>
    <t>https://innovacion.gob.pa/nube/</t>
  </si>
  <si>
    <t>National Multiservice Network</t>
  </si>
  <si>
    <t>https://innovacion.gob.pa/rnm/</t>
  </si>
  <si>
    <t>CSIRT Panama</t>
  </si>
  <si>
    <t>https://cert.pa/</t>
  </si>
  <si>
    <t>Personal Data Protection Bill 2019</t>
  </si>
  <si>
    <t>https://www.gacetaoficial.gob.pa/pdfTemp/28743_A/GacetaNo_28743a_20190329.pdf</t>
  </si>
  <si>
    <t>National Authority for Transparency and Access to Information</t>
  </si>
  <si>
    <t>https://www.antai.gob.pa/</t>
  </si>
  <si>
    <t>https://www.rti-rating.org/wp-content/uploads/2020/05/Panama-RTI-Law-Ley-6-de-22-enero-2002.pdf</t>
  </si>
  <si>
    <t>https://www.opengovpartnership.org/members/panama/</t>
  </si>
  <si>
    <t>https://www.datosabiertos.gob.pa/</t>
  </si>
  <si>
    <t>Competences Framework for Age of Information</t>
  </si>
  <si>
    <t>http://ediagnostikoak.net/edweb/cas/materiales-informativos/ED_marko_teorikoak/Marco_competencia_digital_cas.pdf</t>
  </si>
  <si>
    <t>Institute of Technology Innovation</t>
  </si>
  <si>
    <t>https://innovacion.gob.pa/iti/</t>
  </si>
  <si>
    <t>National Authority for Government Innovation,</t>
  </si>
  <si>
    <t>https://innovacion.gob.pa/acerca/?csrt=18420760818277062985</t>
  </si>
  <si>
    <t>PNG</t>
  </si>
  <si>
    <t>Papua New Guinea</t>
  </si>
  <si>
    <t>http://www.communication.gov.pg/</t>
  </si>
  <si>
    <t>Department of Communication and Information</t>
  </si>
  <si>
    <t>https://www.nicta.gov.pg/legislative/policies-all/policies/</t>
  </si>
  <si>
    <t>https://www.finance.gov.pg/</t>
  </si>
  <si>
    <t>http://www.treasury.gov.pg/html/national_budget/national_budget.html</t>
  </si>
  <si>
    <t>https://www.finance.gov.pg/projects/ifms/</t>
  </si>
  <si>
    <t>http://www.treasury.gov.pg</t>
  </si>
  <si>
    <t>http://www.treasury.gov.pg/html/legislation/acts.html</t>
  </si>
  <si>
    <t>http://www.irc.gov.pg</t>
  </si>
  <si>
    <t>https://irc.gov.pg/tax-forms/</t>
  </si>
  <si>
    <t>http://www.customs.gov.pg</t>
  </si>
  <si>
    <t>http://customs.gov.pg/</t>
  </si>
  <si>
    <t>http://www.finance.gov.pg/wp-content/uploads/2019/02/PFM-Reform-Monitoring-2016-Annual-Report.pdf</t>
  </si>
  <si>
    <t>http://www.oecd.org/countries/papuanewguinea/42222693.pdf</t>
  </si>
  <si>
    <t>http://www.procurement.gov.pg/</t>
  </si>
  <si>
    <t>Department of Treasury</t>
  </si>
  <si>
    <t>PNGCERT - Papua New Guinea Computer Response Team</t>
  </si>
  <si>
    <t>https://www.pngcert.org.pg/</t>
  </si>
  <si>
    <t>https://www.opengovpartnership.org/members/papua-new-guinea/</t>
  </si>
  <si>
    <t>https://pacificdata.org/data/organization/png-data</t>
  </si>
  <si>
    <t>PRY</t>
  </si>
  <si>
    <t>Paraguay</t>
  </si>
  <si>
    <t>https://www.paraguay.gov.py/gobierno-electronico</t>
  </si>
  <si>
    <t>http://www.paraguay.gov.py</t>
  </si>
  <si>
    <t>https://www.mitic.gov.py/agenda-digital/portada</t>
  </si>
  <si>
    <t>Ministry of Information and Communication Technologies</t>
  </si>
  <si>
    <t>https://www.mitic.gov.py/agenda-digital/documentos</t>
  </si>
  <si>
    <t>https://www.mitic.gov.py/agenda-digital/agenda-digital/que-es-la-agenda-digital</t>
  </si>
  <si>
    <t>http://www.hacienda.gov.py</t>
  </si>
  <si>
    <t>Ministerio de Hacienda / Ministry of Finance</t>
  </si>
  <si>
    <t>http://www.hacienda.gov.py/web-presupuesto/index.php?c=192</t>
  </si>
  <si>
    <t>http://www.hacienda.gov.py/web-presupuesto/index.php?c=147</t>
  </si>
  <si>
    <t>http://www.hacienda.gov.py/sseaf/index.php?c=299</t>
  </si>
  <si>
    <t>https://www.pefa.org/node/606</t>
  </si>
  <si>
    <t>http://www.set.gov.py</t>
  </si>
  <si>
    <t>MARANGATU</t>
  </si>
  <si>
    <t>https://marangatu.set.gov.py/eset/</t>
  </si>
  <si>
    <t>http://www.aduana.gov.py</t>
  </si>
  <si>
    <t>SOFIA</t>
  </si>
  <si>
    <t>Sistema SOFI (Sistema de Computación para el Flete Internacional) / Computing System for International Freight</t>
  </si>
  <si>
    <t>http://www.aduana.gov.py/49-4-sistema-sofia.html#</t>
  </si>
  <si>
    <t>https://www.paraguay.gov.py/firma-digital</t>
  </si>
  <si>
    <t>SINARH</t>
  </si>
  <si>
    <t xml:space="preserve">Sistema Integrado de Administración de Recursos Humanos / Integrated National Human Resource System </t>
  </si>
  <si>
    <t xml:space="preserve">https://apps.paraguay.gov.py/nomina-de-funcionarios-publicos/ </t>
  </si>
  <si>
    <t>Contrataciones Paraguay</t>
  </si>
  <si>
    <t xml:space="preserve">https://www.contrataciones.gov.py </t>
  </si>
  <si>
    <t>http://snip.hacienda.gov.py/Snip_Web/portal/SNIP-paraguay.html</t>
  </si>
  <si>
    <t>Ministry of Finance, Dirección General de Inversión Pública (DGIP)</t>
  </si>
  <si>
    <t>Map + BDP</t>
  </si>
  <si>
    <t>Map Inversiones + Banco de Proyectos</t>
  </si>
  <si>
    <t>http://mapainversionessnip.economia.gov.py/#/proyectos/?zoom=7&amp;center=-24.266015239534894,-58.59577636718749&amp;topLeft=-20.81673411372121,-65.423779296875&amp;bottomRight=-27.62418590594018,-51.7677734375</t>
  </si>
  <si>
    <t>NUBE-PY</t>
  </si>
  <si>
    <t>https://www.senatics.gov.py/application/files/1814/5432/9566/AcuerdoNubePyV2-15.pdf</t>
  </si>
  <si>
    <t>Information Exchange System</t>
  </si>
  <si>
    <t>https://www.mitic.gov.py/viceministerios/tecnologias-de-la-informacion-y-comunicacion/servicios/sistema-de-intercambio-de-informacion</t>
  </si>
  <si>
    <t xml:space="preserve">CERT-PY - National Secretariat of Information and Communication Technologies </t>
  </si>
  <si>
    <t>https://www.cert.gov.py/</t>
  </si>
  <si>
    <t>Law 1682 on Information of a Private Nature</t>
  </si>
  <si>
    <t>https://www.bacn.gov.py/leyes-paraguayas/1760/ley-n-1682-reglamenta-la-informacion-de-caracter-privado</t>
  </si>
  <si>
    <t>Consumer Protection Secretariat</t>
  </si>
  <si>
    <t>http://www.sedeco.gov.py/</t>
  </si>
  <si>
    <t>https://www.rti-rating.org/wp-content/uploads/Paraguay.pdf</t>
  </si>
  <si>
    <t>https://www.civiciti.info/customers/success-cases/paraguay-government-2018-2020-action-plan-of-open-government/</t>
  </si>
  <si>
    <t>http://www.datos.gov.py/</t>
  </si>
  <si>
    <t>Roadmap for GobLab for Public Innovation</t>
  </si>
  <si>
    <t>https://drive.google.com/file/d/13mZjklWTvlXaw7bxef1TledeVmAuI73w/view?usp=sharing</t>
  </si>
  <si>
    <t>https://www.softwarepublico.gov.py/</t>
  </si>
  <si>
    <t>The Ministry of Information and Communication Technologies is the GovTech entity and the vision appears to be systemic in spirit. See: https://www.mitic.gov.py/agenda-digital/agenda-digital/que-es-la-agenda-digital</t>
  </si>
  <si>
    <t>PER</t>
  </si>
  <si>
    <t>Peru</t>
  </si>
  <si>
    <t>https://www.gob.pe/8256</t>
  </si>
  <si>
    <t>https://www.gob.pe/</t>
  </si>
  <si>
    <t>https://www.gob.pe/7025-presidencia-del-consejo-de-ministros-secretaria-de-gobierno-digital/</t>
  </si>
  <si>
    <t>Digital Government Secretariat</t>
  </si>
  <si>
    <t>http://www2.pcm.gob.pe/clip/ESTRATEGIA%20NACIONAL%20DE%20GOBIERNO%20ELECTRONICO_V5.pdf</t>
  </si>
  <si>
    <t>https://www.gob.pe/8258-presidencia-del-consejo-de-ministros-agenda-digital-al-bicentenario</t>
  </si>
  <si>
    <t>Smart Regulation Peru</t>
  </si>
  <si>
    <t>https://www.smartreg.pe/que-hacemos/govtech</t>
  </si>
  <si>
    <t>http://www.mef.gob.pe</t>
  </si>
  <si>
    <t>http://www.mef.gob.pe/index.php?option=com_content&amp;view=article&amp;id=363&amp;Itemid=101125&amp;lang=es</t>
  </si>
  <si>
    <t>http://www.mef.gob.pe/index.php?option=com_content&amp;view=article&amp;id=2028&amp;Itemid=101421&amp;lang=es</t>
  </si>
  <si>
    <t>SIAF II</t>
  </si>
  <si>
    <t>http://www.mef.gob.pe/index.php?option=com_content&amp;view=section&amp;id=32&amp;Itemid=100770&amp;lang=es</t>
  </si>
  <si>
    <t>http://www.mef.gob.pe/index.php?option=com_content&amp;view=article&amp;id=2241%3Anormativa&amp;catid=432%3Anormativa&amp;Itemid=100770&amp;lang=es</t>
  </si>
  <si>
    <t>http://www.mef.gob.pe/index.php?option=com_content&amp;view=section&amp;id=51&amp;Itemid=100360&amp;lang=es</t>
  </si>
  <si>
    <t>http://www.sunat.gob.pe</t>
  </si>
  <si>
    <t>http://www.sunat.gob.pe/sinclavesol/index.html</t>
  </si>
  <si>
    <t xml:space="preserve">SIGAD </t>
  </si>
  <si>
    <t>http://www.sunat.gob.pe/gobiernoelectronico/princ_serv_sigad.html</t>
  </si>
  <si>
    <t>https://www.sunat.gob.pe/xssecurity/SignOnVerification.htm?signonForwardAction=https%3A%2F%2Fwww.sunat.gob.pe%2Fol-at-itcanal%2Fcanal.do</t>
  </si>
  <si>
    <t>http://online.reniec.gob.pe/ventanillavirtual/DatosTributosAction.do?accion=ini</t>
  </si>
  <si>
    <t>https://pki.reniec.gob.pe/creacion-de-firma-digital/</t>
  </si>
  <si>
    <t>RNSC</t>
  </si>
  <si>
    <t>Registro Nacional de Servicio Civil</t>
  </si>
  <si>
    <t>https://www.servir.gob.pe/gestores-de-rrhh/gestores-de-rrhh-2/gestores-de-rrhh/</t>
  </si>
  <si>
    <t>https://www.servir.gob.pe/prensa-y-publicaciones/material-informativo/</t>
  </si>
  <si>
    <t>SEACE</t>
  </si>
  <si>
    <t>http://www2.seace.gob.pe</t>
  </si>
  <si>
    <t xml:space="preserve">http://www2.seace.gob.pe/?_pageid_=3&amp;_contenid_=ca.contentid </t>
  </si>
  <si>
    <t>Ministry of Finance, General Directorate of Indebtedness and Public Treasury</t>
  </si>
  <si>
    <t>https://www.mef.gob.pe/es/inversion-publica-sp-21787</t>
  </si>
  <si>
    <t>P112072</t>
  </si>
  <si>
    <t>BDI + PMI</t>
  </si>
  <si>
    <t xml:space="preserve">Banco de Inversiones + Programación Multianual de Inversiones + </t>
  </si>
  <si>
    <t>https://www.mef.gob.pe/es/aplicativos-invierte-pe</t>
  </si>
  <si>
    <t>Digital Government Secretariat - Plataforma Nacional de Datos Abiertos</t>
  </si>
  <si>
    <t>https://www.datosabiertos.gob.pe/%C2%BFqu%C3%A9-es-gobernanza-de-datos</t>
  </si>
  <si>
    <t>https://www.datosabiertos.gob.pe/</t>
  </si>
  <si>
    <t>https://www.gob.pe/institucion/pcm/normas-legales/289706-1412</t>
  </si>
  <si>
    <t>Government Cloud Services</t>
  </si>
  <si>
    <t>https://www.peru.gob.pe/normas/docs/Lineamientos_Nube.PDF</t>
  </si>
  <si>
    <t>PIDE - National Platform for State Interoperability</t>
  </si>
  <si>
    <t>https://www.gob.pe/741-plataforma-de-interoperabilidad-del-estado</t>
  </si>
  <si>
    <t>PeCERT - Peru Computer Emergency Response Team</t>
  </si>
  <si>
    <t>https://www.gob.pe/7739</t>
  </si>
  <si>
    <t>http://www.transparencia.gob.pe/contenidos/pte_transparencia_contenido_rubros.aspx?n_o=2#.Xvf5tmhKg2w</t>
  </si>
  <si>
    <t>https://www.gob.pe/busquedas?categoria[]=47-accesibilidad-e-inclusion&amp;reason=sheet&amp;sheet=1</t>
  </si>
  <si>
    <t>https://www.right2info.org/resources/publications/laws-1/peru_rti-law</t>
  </si>
  <si>
    <t>Dirección General de Protección de Datos Personales, Directorate-General for the protection of personal data</t>
  </si>
  <si>
    <t>https://www.minjus.gob.pe/dgtaipd/</t>
  </si>
  <si>
    <t>https://www.rti-rating.org/wp-content/uploads/Peru.pdf</t>
  </si>
  <si>
    <t>https://www.opengovpartnership.org/members/peru/</t>
  </si>
  <si>
    <t>Government and Digital Transformation Laboratory</t>
  </si>
  <si>
    <t>https://www.gob.pe/7025-presidencia-del-consejo-de-ministros-secretaria-de-gobierno-digital</t>
  </si>
  <si>
    <t>http://www.softwarepublico.gob.pe/index.php/es/</t>
  </si>
  <si>
    <t>PHL</t>
  </si>
  <si>
    <t>Philippines</t>
  </si>
  <si>
    <t>http://i.gov.ph/egovernmentframework-egovframe/</t>
  </si>
  <si>
    <t>http://www.gov.ph</t>
  </si>
  <si>
    <t>https://dict.gov.ph/</t>
  </si>
  <si>
    <t>Department of Information and Communication Technologies</t>
  </si>
  <si>
    <t>https://dict.gov.ph/ictstatistics/wp-content/uploads/2019/07/EGMP_Book_Abridged.pdf</t>
  </si>
  <si>
    <t>http://i.gov.ph/wp-content/uploads/2015/06/NICT-Summit_PGCP-Presentation_June24-2015.pdf</t>
  </si>
  <si>
    <t xml:space="preserve">Department of Information and Communications Technology (DICT) </t>
  </si>
  <si>
    <t>https://www.gov.ph/web/department-of-information-and-communications-technology-office/programs-and-projects</t>
  </si>
  <si>
    <t>1,2,4,5,6</t>
  </si>
  <si>
    <t>http://www.dof.gov.ph</t>
  </si>
  <si>
    <t>http://www.dbm.gov.ph/</t>
  </si>
  <si>
    <t>http://pfm.gov.ph/projects/budget-treasury-and-management-system-btms</t>
  </si>
  <si>
    <t>BTMS</t>
  </si>
  <si>
    <t>Budget and Treasury Management System</t>
  </si>
  <si>
    <t>LDSW &gt; BTMS FreeBalance</t>
  </si>
  <si>
    <t>http://www.treasury.gov.ph/</t>
  </si>
  <si>
    <t>https://www.treasury.gov.ph/?page_id=9796</t>
  </si>
  <si>
    <t>http://www.philstar.com/business/2014/01/04/1274884/govt-hastens-implementation-treasury-single-account</t>
  </si>
  <si>
    <t>http://www.bir.gov.ph</t>
  </si>
  <si>
    <t>ITS + e-Tax</t>
  </si>
  <si>
    <t>Integrated Tax System + Online services</t>
  </si>
  <si>
    <t>http://www.bir.gov.ph/index.php/eservices.html</t>
  </si>
  <si>
    <t>http://www.customs.gov.ph</t>
  </si>
  <si>
    <t>e-Customs / TWM / ASYCUDA++</t>
  </si>
  <si>
    <t>Single Window / Trade World Manager</t>
  </si>
  <si>
    <t>https://jeddahpcg.dfa.gov.ph/#</t>
  </si>
  <si>
    <t>https://efps.bir.gov.ph/</t>
  </si>
  <si>
    <t>http://i.gov.ph/pki/</t>
  </si>
  <si>
    <t>Human Resources Information System</t>
  </si>
  <si>
    <t>http://hris.csc.gov.ph/hris/Login/Index?ReturnUrl=%2fhris</t>
  </si>
  <si>
    <t>MMIS</t>
  </si>
  <si>
    <t>Manpower Management Information System</t>
  </si>
  <si>
    <t>https://www.dbm.gov.ph/wp-content/uploads/ISSP/ISSP-FY-2019-2020/ISSP-Part-2.pdf</t>
  </si>
  <si>
    <t>Phil GEPS</t>
  </si>
  <si>
    <t>www.philgeps.gov.ph</t>
  </si>
  <si>
    <t xml:space="preserve">http://www.philgeps.gov.ph/GEPSNONPILOT/Tender/RecentAwardNoticeUI.aspx?menuIndex=3 </t>
  </si>
  <si>
    <t>http://www.neda.gov.ph/public-investment-programs/</t>
  </si>
  <si>
    <t>National Economic and Development Authority</t>
  </si>
  <si>
    <t>P122574</t>
  </si>
  <si>
    <t>PIPOL</t>
  </si>
  <si>
    <t>Public Investment Program Online (PIPOL)</t>
  </si>
  <si>
    <t>http://pipol.neda.gov.ph/</t>
  </si>
  <si>
    <t>http://i.gov.ph/govcloud/</t>
  </si>
  <si>
    <t>http://i.gov.ph/?page_id=11463</t>
  </si>
  <si>
    <t>PeGIF + Government Common Platform</t>
  </si>
  <si>
    <t>http://i.gov.ph/?page_id=7480</t>
  </si>
  <si>
    <t>CSP-CERT - Cybersecurity Philippines CERT</t>
  </si>
  <si>
    <t>https://www.cspcert.ph/</t>
  </si>
  <si>
    <t>https://www.ombudsman.gov.ph/UNDP4/electoral/index.html</t>
  </si>
  <si>
    <t>https://www.gov.ph/contact-us</t>
  </si>
  <si>
    <t>Data Privacy Act</t>
  </si>
  <si>
    <t>https://www.privacy.gov.ph/data-privacy-act/</t>
  </si>
  <si>
    <t>National Privacy Commission</t>
  </si>
  <si>
    <t>https://privacy.gov.ph/</t>
  </si>
  <si>
    <t>https://www.rti-rating.org/wp-content/uploads/Philippines.pdf</t>
  </si>
  <si>
    <t>https://www.opengovpartnership.org/members/philippines/</t>
  </si>
  <si>
    <t>https://data.gov.ph/</t>
  </si>
  <si>
    <t>Digital Transformation Competency Courses</t>
  </si>
  <si>
    <t>https://dict.gov.ph/wp-content/uploads/2020/03/ILCDB-Calendar-of-Courses-2020-.pdf</t>
  </si>
  <si>
    <t>Department of Information and Communications Technology</t>
  </si>
  <si>
    <t>https://dict.gov.ph/about-us/our-mandate/</t>
  </si>
  <si>
    <t>https://i.gov.ph/egovernmentframework-egovframe/philippine-egovframe-roadmap/</t>
  </si>
  <si>
    <t>The Department of Information and Communications Technology (DICT) leads government digital transformation. See: https://www.gov.ph/web/department-of-information-and-communications-technology-office</t>
  </si>
  <si>
    <t>POL</t>
  </si>
  <si>
    <t>Poland</t>
  </si>
  <si>
    <t>https://www.premier.gov.pl</t>
  </si>
  <si>
    <t>http://epuap.gov.pl/wps/portal/E2_ZdarzeniaZyciowe</t>
  </si>
  <si>
    <t>http://archiwum.mc.gov.pl/en/the-areas-of-our-activity</t>
  </si>
  <si>
    <t>Ministry of Digital Affairs</t>
  </si>
  <si>
    <t>https://www.polskacyfrowa.gov.pl/media/10410/POPC_eng_1632015.pdf</t>
  </si>
  <si>
    <t>GovTech Poland</t>
  </si>
  <si>
    <t>https://www.govtech.gov.pl/o-govtech-polska/</t>
  </si>
  <si>
    <t>http://www.mf.gov.pl</t>
  </si>
  <si>
    <t>Ministry of Finance of Poland</t>
  </si>
  <si>
    <t>http://www.mf.gov.pl/ministerstwo-finansow/dzialalnosc/finanse-publiczne</t>
  </si>
  <si>
    <t>http://www.mf.gov.pl/ministerstwo-finansow/dzialalnosc/finanse-publiczne/budzet-panstwa/trezor</t>
  </si>
  <si>
    <t>TREZOR</t>
  </si>
  <si>
    <t>Informatyczny System Obsługi Budżetu Państwa / Information System of the State Budget</t>
  </si>
  <si>
    <t>http://www.mf.gov.pl/ministerstwo-finansow/dzialalnosc/finanse-publiczne/budzet-panstwa/trezor/-/asset_publisher/tq7U/content/cele-wdrozenia-systemu-trezor?redirect=http%3A%2F%2Fwww.mf.gov.pl%2Fministerstwo-finansow%2Fdzialalnosc%2Ffinanse-publiczne%2Fbudzet-panstwa%2Ftrezor%3Fp_p_id%3D101_INSTANCE_tq7U%26p_p_lifecycle%3D0%26p_p_state%3Dnormal%26p_p_mode%3Dview%26p_p_col_id%3Dcolumn-2%26p_p_col_count%3D1#p_p_id_101_INSTANCE_tq7U_</t>
  </si>
  <si>
    <t>http://www.mf.gov.pl/administracja-podatkowa</t>
  </si>
  <si>
    <t>e-Podatki</t>
  </si>
  <si>
    <t>http://www.epodatki.mf.gov.pl</t>
  </si>
  <si>
    <t>e-Customs / ECS, ICS, NCTS, CELINA + ZEFIR</t>
  </si>
  <si>
    <t>http://www.e-clo.gov.pl/strona-glowna</t>
  </si>
  <si>
    <t>http://www.mf.gov.pl/web/wp/systemy-informatyczne/e-deklaracje</t>
  </si>
  <si>
    <t>http://www.epractice.eu/node/284578</t>
  </si>
  <si>
    <t>http://www.nccert.pl/</t>
  </si>
  <si>
    <t>SWEZ_HR</t>
  </si>
  <si>
    <t>System Wspierający Efektywne Zarządzenie zasobami ludzkimi w korpusie służby cywilnej</t>
  </si>
  <si>
    <t>http://dsc.kprm.gov.pl/dostep-do-systemu</t>
  </si>
  <si>
    <t>Public Procurement Office Portal</t>
  </si>
  <si>
    <t>http://www.uzp.gov.pl</t>
  </si>
  <si>
    <t>https://www.uzp.gov.pl/e-zamowienia2/miniportal/miniportal-komunikacja-pomiedzy-zamawiajacym-a-wykonawca</t>
  </si>
  <si>
    <t>Polish Ministry of Finance</t>
  </si>
  <si>
    <t>https://www.gov.pl/web/fundusze-regiony/serwisy-ministerstwa</t>
  </si>
  <si>
    <t>Ministry of Funds and Regional Policy</t>
  </si>
  <si>
    <t>Project Portal</t>
  </si>
  <si>
    <t>EU and Investment Projects Portal</t>
  </si>
  <si>
    <t>http://www.funduszeeuropejskie.gov.pl/</t>
  </si>
  <si>
    <t>The  government cloud</t>
  </si>
  <si>
    <t>https://www.gov.pl/web/cyfryzacja/rzadowa-chmura-obliczeniowa-juz-dziala</t>
  </si>
  <si>
    <t>CERT Ploska</t>
  </si>
  <si>
    <t>https://www.cert.pl/</t>
  </si>
  <si>
    <t>Act on the Protection of Personal Data</t>
  </si>
  <si>
    <t>https://www.uodo.gov.pl/pl/p/prawo</t>
  </si>
  <si>
    <t>Polish Data Protection Commissioner</t>
  </si>
  <si>
    <t>https://uodo.gov.pl/</t>
  </si>
  <si>
    <t>https://www.rti-rating.org/wp-content/uploads/Poland.pdf</t>
  </si>
  <si>
    <t>https://dane.gov.pl/</t>
  </si>
  <si>
    <t>AI National Strategy</t>
  </si>
  <si>
    <t>https://ec.europa.eu/knowledge4policy/ai-watch/poland-ai-strategy-report_en</t>
  </si>
  <si>
    <t>Strategic Priorities</t>
  </si>
  <si>
    <t>http://archiwum.mc.gov.pl/files/mdas_strategic_action_priorities_in_public_services_-_final_eng.pdf</t>
  </si>
  <si>
    <t>GovTech Polka Program</t>
  </si>
  <si>
    <t>https://www.gov.pl/web/govtech/program-rzadowy</t>
  </si>
  <si>
    <t>https://www.gov.pl/web/digitalization/about-us1</t>
  </si>
  <si>
    <t>https://joinup.ec.europa.eu/sites/default/files/inline-files/OSS%20Country%20Intelligence%20Report_PL.pdf</t>
  </si>
  <si>
    <t>Strategy indicates a desire to pursue WoG but current link to GovTech institute is broken</t>
  </si>
  <si>
    <t>PRT</t>
  </si>
  <si>
    <t>Portugal</t>
  </si>
  <si>
    <t>https://eportugal.gov.pt/en/sobre</t>
  </si>
  <si>
    <t>https://eportugal.gov.pt/en/servicos</t>
  </si>
  <si>
    <t>https://www.tic.gov.pt/</t>
  </si>
  <si>
    <t>Agency for Administrative Modernization</t>
  </si>
  <si>
    <t>https://www.tic.gov.pt/documents/37177/109352/CTIC_TIC2020_Estrategia_TIC_EN.pdf/3d260b59-ec1a-072f-e84c-84e6648f3cda</t>
  </si>
  <si>
    <t>https://www.ama.gov.pt/web/agencia-para-a-modernizacao-administrativa/mais-ap</t>
  </si>
  <si>
    <t>Lab X</t>
  </si>
  <si>
    <t>https://labx.gov.pt/</t>
  </si>
  <si>
    <t>https://govtech.gov.pt/#</t>
  </si>
  <si>
    <t>http://www.portugal.gov.pt/pt/os-ministerios/ministerio-das-financas.aspx</t>
  </si>
  <si>
    <t>Ministry of Finance and Public Administration</t>
  </si>
  <si>
    <t>http://www.dgo.pt/execucaoorcamental/Paginas/Sintese-da-Execucao-Orcamental-Mensal.aspx?Ano=2012&amp;Mes=Maio</t>
  </si>
  <si>
    <t>http://www.rcc.gov.pt/Directorio/Temas/MA/Paginas/SIGOFA---Sistema-de-Gest%C3%A3o-Or%C3%A7amental,-Financeira-e-Administrativa.aspx</t>
  </si>
  <si>
    <t>SIGOFA</t>
  </si>
  <si>
    <t>Sistema de Gestão Orçamental, Financeira e Administrativa / Budget, Financial and Administrative Management System</t>
  </si>
  <si>
    <t>http://www.igcp.pt</t>
  </si>
  <si>
    <t>http://www.igcp.pt/gca/?id=567</t>
  </si>
  <si>
    <t>https://www.portaldasfinancas.gov.pt/pt/home.action</t>
  </si>
  <si>
    <t>https://faturas.portaldasfinancas.gov.pt/</t>
  </si>
  <si>
    <t>http://www.portaldasfinancas.gov.pt</t>
  </si>
  <si>
    <t>e-Customs / STADA</t>
  </si>
  <si>
    <t>http://info.portaldasfinancas.gov.pt/pt/docs/Conteudos_1pagina/Pages/portuguese-tax-system.aspx</t>
  </si>
  <si>
    <t>https://www.portaldasfinancas.gov.pt/pt/ES/inicio.action</t>
  </si>
  <si>
    <t>http://www.portaldocidadao.pt/PORTAL/pt/informacao+geral/FAQ/certidoes_online/</t>
  </si>
  <si>
    <t>http://www.portaldocidadao.pt/PORTAL/pt/Dossiers/DOS_saiba+como+usar+o+cartao+de+cidadao+em+servicos++online++do+portal.htm?passo=1</t>
  </si>
  <si>
    <t>Integrated Budget and Financial Managemen</t>
  </si>
  <si>
    <t>http://www.rcc.gov.pt/Directorio/Temas/IG/Paginas/Sistema-Integrado-de-Gest%C3%A3o-Or%C3%A7amental-e-Financeira-(SIGOF).aspx</t>
  </si>
  <si>
    <t>BASE</t>
  </si>
  <si>
    <t>http://www.base.gov.pt/Base/en/Portal/Base</t>
  </si>
  <si>
    <t>Portuguese Debt Agency</t>
  </si>
  <si>
    <t>https://www.portugal.gov.pt/pt/gc22/area-de-governo/economia-transicao-digital?cpp=1</t>
  </si>
  <si>
    <t>Minister of State, Economy and Digital Transition</t>
  </si>
  <si>
    <t>Portugal 2020</t>
  </si>
  <si>
    <t>National Investment Program 2030</t>
  </si>
  <si>
    <t>https://www.portugal2020.pt/content/programa-nacional-de-investimentos-2030</t>
  </si>
  <si>
    <t>Cloud strategy for Public Administration</t>
  </si>
  <si>
    <t>https://eportugal.gov.pt/noticias/governo-lanca-plano-de-acao-para-a-transicao-digital</t>
  </si>
  <si>
    <t>Shared Government Services</t>
  </si>
  <si>
    <t>https://www.espap.gov.pt/sptic/Paginas/sptic.aspx#maintab3</t>
  </si>
  <si>
    <t>iAP - Interoperability in Public Administration</t>
  </si>
  <si>
    <t>https://www.iap.gov.pt/</t>
  </si>
  <si>
    <t>CERT.PT</t>
  </si>
  <si>
    <t>https://www.cncs.gov.pt/en/certpt_en/</t>
  </si>
  <si>
    <t>https://eportugal.gov.pt/en/inicio</t>
  </si>
  <si>
    <t>https://www.collectiveredress.org/collective-redress/alternative-ombudsman-portugal</t>
  </si>
  <si>
    <t>Lei da proteçao de dados pessoais</t>
  </si>
  <si>
    <t>http://www.cnpd.pt/bin/legis/nacional/lei_6798.htm</t>
  </si>
  <si>
    <t>A Comissão Nacional de Protecção de Dados, The National Commission for Data Protection</t>
  </si>
  <si>
    <t>http://www.cnpd.pt/</t>
  </si>
  <si>
    <t>https://www.rti-rating.org/wp-content/uploads/2018/12/Port.RTI_.2007.Eng_.pdf</t>
  </si>
  <si>
    <t>https://www.opengovpartnership.org/members/portugal/</t>
  </si>
  <si>
    <t>http://www.dados.gov.pt/</t>
  </si>
  <si>
    <t>National Strategy for AI 2030</t>
  </si>
  <si>
    <t>https://www.incode2030.gov.pt/sites/default/files/julho_incode_brochura.pdf</t>
  </si>
  <si>
    <t>Digital Competence Framework</t>
  </si>
  <si>
    <t>https://www.incode2030.gov.pt/en/featured/incode2030-releases-digital-competence-dynamic-reference-framework</t>
  </si>
  <si>
    <t>Portugal INCoDe.2030</t>
  </si>
  <si>
    <t>https://www.incode2030.gov.pt/en/programme</t>
  </si>
  <si>
    <t>Lab X + ICT in Public Adminisration</t>
  </si>
  <si>
    <t>https://joinup.ec.europa.eu/sites/default/files/inline-files/OSS%20Country%20Intelligence%20Report_PT_1.pdf</t>
  </si>
  <si>
    <t>QAT</t>
  </si>
  <si>
    <t>Qatar</t>
  </si>
  <si>
    <t>https://www.motc.gov.qa/en/qatar-digital-government/i-gov</t>
  </si>
  <si>
    <t>http://portal.www.gov.qa</t>
  </si>
  <si>
    <t>https://www.motc.gov.qa/en</t>
  </si>
  <si>
    <t>https://www.motc.gov.qa/sites/default/files/documents/Qatar%20e-Government%202020%20Strategy%20Executive%20Summary%20English.pdf</t>
  </si>
  <si>
    <t>https://portal.www.gov.qa/wps/portal/nationalProjects/Legislations+and+Policies/governmentmobileservicesframework</t>
  </si>
  <si>
    <t>Hukoomi</t>
  </si>
  <si>
    <t>https://portal.www.gov.qa/wps/portal/about-hukoomi/integrated-e-government</t>
  </si>
  <si>
    <t>https://www.mof.gov.qa/en/Pages/default.aspx</t>
  </si>
  <si>
    <t>https://www.mof.gov.qa/en/Pages/StateBudget2020.aspx</t>
  </si>
  <si>
    <t>http://www.qcb.gov.qa/English/PublicDebtTools/Pages/TreasuryBills.aspx</t>
  </si>
  <si>
    <t>http://www.mof.gov.qa</t>
  </si>
  <si>
    <t>Tax Administration System</t>
  </si>
  <si>
    <t>https://portal.www.gov.qa/wps/portal/topics/Business+and+Finance/taxsystem</t>
  </si>
  <si>
    <t>http://www.customs.gov.qa</t>
  </si>
  <si>
    <t>Al-Nadeeb</t>
  </si>
  <si>
    <t>https://www.ecustoms.gov.qa/qccsw/jsf/common/custExternalHome.jsf</t>
  </si>
  <si>
    <t>http://portal.www.gov.qa/wps/portal/services</t>
  </si>
  <si>
    <t>https://portal.www.gov.qa/wps/portal/topics/Business+and+Finance/Commerce+Law/ecommercelaw</t>
  </si>
  <si>
    <t>https://www.motc.gov.qa/en/qatar-digital-government/shared-applications/mawared</t>
  </si>
  <si>
    <t>Central Tenders Committee Website</t>
  </si>
  <si>
    <t>https://formsauth.qdb.qa/_Layouts/FormsAuth/Login.aspx?wa=wsignin1.0&amp;wtrealm=urn%3aIVERPEP01%3aFormsAuth&amp;wctx=https%3a%2f%2feprocurement.qdb.qa%2fVendorPortal%2f_layouts%2fAuthenticate.aspx%3floginasanotheruser%3dtrue%26Source%3dhttps%3a%2f%2feprocurement.qdb.qa%253A%252FVendorPortal%252FEnterprise%252520Portal%252Fdefault%252Easpx%253FWMI%253DVendProfileDefault%2526WCMP%253DQDB%2526WDPK%253Dinitial</t>
  </si>
  <si>
    <t>Qatar Central Bank</t>
  </si>
  <si>
    <t>https://www.psa.gov.qa/</t>
  </si>
  <si>
    <t>Planning and Statistics Authority</t>
  </si>
  <si>
    <t>QNPM</t>
  </si>
  <si>
    <t>National Project Management System (QNPM)</t>
  </si>
  <si>
    <t>https://www.psa.gov.qa/ar/knowledge1/qnpm/Pages/default.aspx</t>
  </si>
  <si>
    <t>ictQATAR</t>
  </si>
  <si>
    <t>https://www.motc.gov.qa/en/documents/document/data-management-policy</t>
  </si>
  <si>
    <t>https://www.motc.gov.qa/sites/default/files/data_management_policy.pdf</t>
  </si>
  <si>
    <t>Sadeem</t>
  </si>
  <si>
    <t>https://www.motc.gov.qa/en/qatar-digital-government/programs-shared-services/shared-services/government-cloud</t>
  </si>
  <si>
    <t>https://www.motc.gov.qa/en/documents/document/government-enterprise-architecture-framework</t>
  </si>
  <si>
    <t>Government Network</t>
  </si>
  <si>
    <t>https://www.motc.gov.qa/en/service/government-network</t>
  </si>
  <si>
    <t>Q-CERT - Qatar Computer Emergency Response Team</t>
  </si>
  <si>
    <t>https://www.qcert.org/</t>
  </si>
  <si>
    <t>https://portal.www.gov.qa/wps/portal/eParticipation/about/!ut/p/a0/04_Sj9CPykssy0xPLMnMz0vMAfGjzOIt_S2cDS0sDNz9A4KcDTz9_LwDXH0CTDw8TPULsh0VAfoYYwI!/</t>
  </si>
  <si>
    <t>https://portal.www.gov.qa/wps/portal/!ut/p/a0/04_Sj9CPykssy0xPLMnMz0vMAfIjy5NzrQoSSzJUDY0dVQ08SrPz83MzVQ2NDMJTk0CUc35eSWpeCULKwFU3ILGoJDM5swBsjCpQSW5BTmJmXkkxSENiXgqICi5NT08tBikoNtQvyHZUBABG4eRi/</t>
  </si>
  <si>
    <t>Personal Information Privacy Protection Law</t>
  </si>
  <si>
    <t>https://www.motc.gov.qa/en/documents/document/qatar-issues-personal-data-privacy-law-5#:~:text=HH%20the%20Emir%20Sheikh%20Tamim,2016%20on%20protecting%20personal%20data.&amp;text=According%20the%20law%2C%20businesses%20are,obtaining%20an%20individual's%20prior%20consent.</t>
  </si>
  <si>
    <t xml:space="preserve">Qatar Ministry of Transport and Communications </t>
  </si>
  <si>
    <t>https://www.motc.gov.qa/en/search/content/data%20protection</t>
  </si>
  <si>
    <t>https://www.data.gov.qa/pages/home/</t>
  </si>
  <si>
    <t>https://qcai.qcri.org/wp-content/uploads/2019/02/National_AI_Strategy_for_Qatar-Blueprint_30Jan2019.pdf</t>
  </si>
  <si>
    <t>DG Training Program</t>
  </si>
  <si>
    <t>https://www.motc.gov.qa/en/qdgtp/about</t>
  </si>
  <si>
    <t>https://www.motc.gov.qa/en/about-us/organizational-structure</t>
  </si>
  <si>
    <t>ROM</t>
  </si>
  <si>
    <t>Romania</t>
  </si>
  <si>
    <t>http://www.gov.ro</t>
  </si>
  <si>
    <t>http://www.e-guvernare.ro</t>
  </si>
  <si>
    <t>http://www.mcsi.ro/#</t>
  </si>
  <si>
    <t>Ministry of Communications and Information Society</t>
  </si>
  <si>
    <t>https://www.comunicatii.gov.ro/agenda-digitala-pentru-romania-2020/</t>
  </si>
  <si>
    <t>https://www.gov.ro/en/government/cabinet-meeting/national-strategy-on-the-digital-agenda-for-romania-2020</t>
  </si>
  <si>
    <t>http://www.mfinante.ro</t>
  </si>
  <si>
    <t>http://www.mfinante.ro/execbug.html?pagina=domenii</t>
  </si>
  <si>
    <t>http://www.mofed.gov.et/ifmis</t>
  </si>
  <si>
    <t>BUDGET/TREZOR</t>
  </si>
  <si>
    <t>Budget Preparation and Treasury Systems</t>
  </si>
  <si>
    <t>http://www.mfinante.ro/trezorengl.html?pagina=domenii</t>
  </si>
  <si>
    <t>http://discutii.mfinante.ro/static/10/Mfp/sistemedeplati/RoSTEPS_Presentation.pdf</t>
  </si>
  <si>
    <t>http://www.anaf.ro</t>
  </si>
  <si>
    <t>http://www.customs.ro</t>
  </si>
  <si>
    <t>e-Customs / ASYCUDA++</t>
  </si>
  <si>
    <t>New Computerized Transit System; ECS; ASYCUDA++ and Romanian Customs Declaration Processing System (RCDPS)</t>
  </si>
  <si>
    <t>http://www.customs.ro/</t>
  </si>
  <si>
    <t>http://www.anaf.ro/anaf/internet/ANAF/informatii_publice/formular_sesizari/!ut/p/a1/hY_LDoIwEEW_xQVbptpAqrtSDA0xuiJCN6YkvAxSUiv8vsWw0ERxdnNzTu4MCEhBdHJoKmka1cl22oV_4Wvu8w3ZxKeABYiyrR_ywMOIeRbILIB-DEWfPqH7ySfHhDAbRHj2F4A__WcQSxVRiGdg4cQYRNWq_PVuRrsckwqELspCF9p9aBvXxvQ7BzloHEdXdrJ0tXLQN7xWdwPpGwb9LUnR1WuHA109AUJddf8!/dl5/d5/L2dBISEvZ0FBIS9nQSEh/</t>
  </si>
  <si>
    <t>https://www.ghiseul.ro/</t>
  </si>
  <si>
    <t>http://www.mcsi.ro/Minister/Domenii-de-activitate-ale-MCSI/Tehnologia-Informatiei/Servicii-electronice/Semnatura-electronica</t>
  </si>
  <si>
    <t>https://www.anfp.gov.ro/InstructiuniOut.aspx</t>
  </si>
  <si>
    <t>RoSTEPS</t>
  </si>
  <si>
    <t xml:space="preserve">Romanian State Treasury Electronic Payment System </t>
  </si>
  <si>
    <t>https://mf.gov.md/ro/buget/sistemul-unitar-de-salarizare-%C3%AEn-sectorul-bugetar</t>
  </si>
  <si>
    <t>e-Licitatie</t>
  </si>
  <si>
    <t xml:space="preserve">http://www.e-licitatie.ro </t>
  </si>
  <si>
    <t>http://www.e-licitatie.ro/pub/notices/contract-notices/list/0/0</t>
  </si>
  <si>
    <t>P146782</t>
  </si>
  <si>
    <t>CERT-RO + CORIS-STS</t>
  </si>
  <si>
    <t>https://cert.ro/</t>
  </si>
  <si>
    <t>Law on the protection of individuals with regard to the processing of personal data</t>
  </si>
  <si>
    <t>https://www.dataprotection.ro/index.jsp?page=legislatie_primara&amp;lang=en</t>
  </si>
  <si>
    <t xml:space="preserve"> Autoritatea Națională de Supraveghere a Prelucrării Datelor cu Caracter Personal, National Supervisory Authority for Personal Data Protection</t>
  </si>
  <si>
    <t>http://www.dataprotection.ro/</t>
  </si>
  <si>
    <t>https://www.rti-rating.org/wp-content/uploads/Romania.pdf</t>
  </si>
  <si>
    <t>https://www.opengovpartnership.org/members/romania/</t>
  </si>
  <si>
    <t>https://data.gov.ro/</t>
  </si>
  <si>
    <t>https://oecd.ai/dashboards/policy-initiatives/2019-data-policyInitiatives-24849</t>
  </si>
  <si>
    <t>National Strategy on Digital Agenda</t>
  </si>
  <si>
    <t>Development of eGov Tools</t>
  </si>
  <si>
    <t>https://www.comunicatii.gov.ro/proiecte-in-implementare/</t>
  </si>
  <si>
    <t>https://www.comunicatii.gov.ro/organizare-si-functionare/</t>
  </si>
  <si>
    <t>https://joinup.ec.europa.eu/sites/default/files/inline-files/OSS%20Country%20Intelligence%20Report_RO_0.pdf</t>
  </si>
  <si>
    <t>The Agency for Digital Agenda of Romania is the GovTech Institute and the strategy seeks a WoG approach. See: https://www.gov.ro/en/government/cabinet-meeting/national-strategy-on-the-digital-agenda-for-romania-2020</t>
  </si>
  <si>
    <t>RUS</t>
  </si>
  <si>
    <t>Russian Federation</t>
  </si>
  <si>
    <t>https://digital.gov.ru/en/activity/statistic/rating/elektronnoe-pravitelstvo-v-rf/</t>
  </si>
  <si>
    <t>http://www.gosuslugi.ru</t>
  </si>
  <si>
    <t>https://digital.gov.ru/en/</t>
  </si>
  <si>
    <t>Ministry of Digital Development, Communications and Mass Media of the Russian Federation</t>
  </si>
  <si>
    <t>https://digital.gov.ru/ru/activity/directions/882/</t>
  </si>
  <si>
    <t>Agency for Strategic Iniatives</t>
  </si>
  <si>
    <t>https://asi.ru/</t>
  </si>
  <si>
    <t>http://www.minfin.ru</t>
  </si>
  <si>
    <t>Ministry of Finance of the Russian Federation</t>
  </si>
  <si>
    <t>http://www.budget.gov.ru/</t>
  </si>
  <si>
    <t>http://minfin.ru/ru/perfomance/ebudget</t>
  </si>
  <si>
    <t>FTAS / eBudget</t>
  </si>
  <si>
    <t>Federal Treasury Automation System</t>
  </si>
  <si>
    <t>Oracle (customized)</t>
  </si>
  <si>
    <t>http://www.roskazna.ru/</t>
  </si>
  <si>
    <t>https://www.roskazna.ru/upload/iblock/674/buklet_pem_pal_angl.pdf</t>
  </si>
  <si>
    <t>http://www.apec2012.ru/news/20120326/462480211.html</t>
  </si>
  <si>
    <t>http://www.nalog.ru</t>
  </si>
  <si>
    <t>http://www.nalog.ru/rn77/about_fts/el_usl/</t>
  </si>
  <si>
    <t>http://www.customs.ru</t>
  </si>
  <si>
    <t>UAIS / AS / CPS</t>
  </si>
  <si>
    <t>Unified Automated Information System / Single Window</t>
  </si>
  <si>
    <t>http://rosteck.ru</t>
  </si>
  <si>
    <t>https://service.nalog.ru/tax.do</t>
  </si>
  <si>
    <t>https://oplatagosuslug.ru/</t>
  </si>
  <si>
    <t>http://www.gosuslugi.ru/pgu/eds</t>
  </si>
  <si>
    <t>https://iq.hse.ru/en/news/177667487.html</t>
  </si>
  <si>
    <t>http://gossluzhba.gov.ru/Page/Index/AboutPortal</t>
  </si>
  <si>
    <t>http://www.roskazna.ru/dokumenty/kassovoe-obsluzhivanie/</t>
  </si>
  <si>
    <t>Zakaz RF</t>
  </si>
  <si>
    <t xml:space="preserve">http://etp.zakazrf.ru </t>
  </si>
  <si>
    <t>http://etp.zakazrf.ru/Html/id/221</t>
  </si>
  <si>
    <t>The Central Bank of the Russian Federation</t>
  </si>
  <si>
    <t>P071339</t>
  </si>
  <si>
    <t>FAIP</t>
  </si>
  <si>
    <t>Federal Targeted Investment Program</t>
  </si>
  <si>
    <t>http://infrfaip.economy.gov.ru/</t>
  </si>
  <si>
    <t>National Data Management System (NSDM)</t>
  </si>
  <si>
    <t>https://ac.gov.ru/projects/project/nacionalnaa-sistema-upravlenia-dannymi-nsud-41</t>
  </si>
  <si>
    <t>https://www.economy.gov.ru/material/directions/gosudarstvennoe_upravlenie/razvitie_nacionalnoy_sistemy_upravleniya_dannymi/</t>
  </si>
  <si>
    <t>https://digital.gov.ru/ru/activity/directions/474/</t>
  </si>
  <si>
    <t>GEOP - State Unified Cloud Platform</t>
  </si>
  <si>
    <t>https://digital.gov.ru/ru/activity/directions/70/</t>
  </si>
  <si>
    <t>UNCSI - Unified Reference Information System</t>
  </si>
  <si>
    <t>https://digital.gov.ru/ru/activity/directions/491/</t>
  </si>
  <si>
    <t>SMEV - System of Interagency Electronic Interaction</t>
  </si>
  <si>
    <t>https://digital.gov.ru/ru/activity/directions/49/</t>
  </si>
  <si>
    <t>GOV-CERT.RU - Cyber Security and Incident Response Team for the governmental networks of the Russian Federation</t>
  </si>
  <si>
    <t>http://gov-cert.ru/</t>
  </si>
  <si>
    <t>Federal Law Regarding Personal Data</t>
  </si>
  <si>
    <t>http://rkn.gov.ru/personal-data/protection-of-the-innocent/</t>
  </si>
  <si>
    <t>Federal Service for Supervision of Communications, Information Technologies and Mass Media (Roskomnadzor)</t>
  </si>
  <si>
    <t>http://rkn.gov.ru/eng/</t>
  </si>
  <si>
    <t>https://www.rti-rating.org/wp-content/uploads/2018/12/Russia.FOI_.09.updated.pdf</t>
  </si>
  <si>
    <t>https://data.gov.ru/</t>
  </si>
  <si>
    <t>National Strategy for AI Development</t>
  </si>
  <si>
    <t>https://www.oecd.ai/dashboards/policy-initiatives/2019-data-policyInitiatives-24901</t>
  </si>
  <si>
    <t>Smarteka</t>
  </si>
  <si>
    <t>https://asi.ru/leaders/initiatives/smarteka/</t>
  </si>
  <si>
    <t>https://asi.ru/agency/website/</t>
  </si>
  <si>
    <t>RWA</t>
  </si>
  <si>
    <t>Rwanda</t>
  </si>
  <si>
    <t>http://www.gov.rw</t>
  </si>
  <si>
    <t>https://www.minict.gov.rw/</t>
  </si>
  <si>
    <t>Ministry of ICT and Innovation</t>
  </si>
  <si>
    <t>https://minict.gov.rw/policies-publications/strategy/</t>
  </si>
  <si>
    <t>http://www.minecofin.gov.rw</t>
  </si>
  <si>
    <t>http://www.minecofin.gov.rw/index.php?id=58</t>
  </si>
  <si>
    <t>https://smartifmis.minecofin.gov.rw/ifmis-home-ui/login.do</t>
  </si>
  <si>
    <t>SmartFMS</t>
  </si>
  <si>
    <t>http://www.minecofin.gov.rw/index.php?id=67&amp;L=registration.register</t>
  </si>
  <si>
    <t>http://www.minecofin.gov.rw/index.php?id=143</t>
  </si>
  <si>
    <t>http://www.rra.gov.rw</t>
  </si>
  <si>
    <t>https://etax.rra.gov.rw/</t>
  </si>
  <si>
    <t>CMS / ASYCUDA World</t>
  </si>
  <si>
    <t>Single Window + Automated SYstem for CUstoms DAta</t>
  </si>
  <si>
    <t>https://sw.gov.rw</t>
  </si>
  <si>
    <t>http://www.wipo.int/wipolex/en/details.jsp?id=10873</t>
  </si>
  <si>
    <t>https://mifotra.gov.rw/fileadmin/templates/downloads/IMPLIMENTATION.pdf</t>
  </si>
  <si>
    <t>IPPS</t>
  </si>
  <si>
    <t>Integrated Personnel and Payroll Information System</t>
  </si>
  <si>
    <t>https://oag.gov.rw/fileadmin/_migrated/content_uploads/HR_POLICY.pdf</t>
  </si>
  <si>
    <t xml:space="preserve">http://www.afdb.org/fileadmin/uploads/afdb/Documents/Publications/Rwanda%20Full%20PDF%20Country%20Note_01.pdf </t>
  </si>
  <si>
    <t>RPPA Website &gt; KONEPS</t>
  </si>
  <si>
    <t xml:space="preserve">http://rppa.gov.rw </t>
  </si>
  <si>
    <t>https://minict.gov.rw/fileadmin/Documents/Mitec2018/Policies___Publication/Strategy/SMART_RWANDA_MASTER_PLAN_FINAL.pdf</t>
  </si>
  <si>
    <t>Solution Business Architecture Definition for JRLOS</t>
  </si>
  <si>
    <t>https://minijust.gov.rw/fileadmin/Tenders/1._IECMS_Business_Architecture_Definition_Document_v1.0.pdf</t>
  </si>
  <si>
    <t>Ericsson’s Rwanda Interoperability Solution (RIS) </t>
  </si>
  <si>
    <t>http://www.minecofin.gov.rw/index.php?id=12&amp;tx_ttnews%5Btt_news%5D=502&amp;cHash=f20f2bfa86751241abce7f53b4cc2f82</t>
  </si>
  <si>
    <t>Rw-CSIRT - Rwand Computer Security Incident Response Team</t>
  </si>
  <si>
    <t>http://rw-csirt.rw/eng/</t>
  </si>
  <si>
    <t>civil + customary</t>
  </si>
  <si>
    <t>Data Protection and Privacy Bill</t>
  </si>
  <si>
    <t>https://minict.gov.rw/fileadmin/user_upload/Data_Protection_and_Privacy_Law__30-JAN-2020_Thursday__Final_Draft.pdf</t>
  </si>
  <si>
    <t>https://www.rti-rating.org/wp-content/uploads/Rwanda.pdf</t>
  </si>
  <si>
    <t>https://rwanda.opendataforafrica.org/</t>
  </si>
  <si>
    <t>Smart City Rwanda Masterplan</t>
  </si>
  <si>
    <t>https://minict.gov.rw/fileadmin/user_upload/Smart_City_Rwanda_Masterplan.pdf</t>
  </si>
  <si>
    <t>ICT Hub Strategy</t>
  </si>
  <si>
    <t>https://minict.gov.rw/fileadmin/Documents/Mitec2018/Policies___Publication/Strategy/ICT_HUB_STRATEGY_FINAL.pdf</t>
  </si>
  <si>
    <t>Launch of RWASAT-1</t>
  </si>
  <si>
    <t>https://minict.gov.rw/news-notice/press-releases/</t>
  </si>
  <si>
    <t>Rwanda Information Society Authority</t>
  </si>
  <si>
    <t>https://www.risa.rw/home/#aboutrisa</t>
  </si>
  <si>
    <t>eGov Telecom infrastructure index for the eGDI is 0.29 &lt; 0.59 for the GTI. The Ministry of ICT is also responsible for digital change in the public sector but there is no visible evidence of WoG approach being pursued</t>
  </si>
  <si>
    <t>KNA</t>
  </si>
  <si>
    <t>St. Kitts and Nevis</t>
  </si>
  <si>
    <t>https://www.gov.kn/</t>
  </si>
  <si>
    <t>http://www.gov.kn</t>
  </si>
  <si>
    <t>http://www.mof.gov.kn/?q=about-us</t>
  </si>
  <si>
    <t>Ministry of Finance, Sustainable Development, Information and Technology</t>
  </si>
  <si>
    <t>https://unstats.un.org/unsd/dnss/docViewer.aspx?docID=2297</t>
  </si>
  <si>
    <t>https://mof.gov.kn/</t>
  </si>
  <si>
    <t>https://mof.gov.kn/?page_id=3465</t>
  </si>
  <si>
    <t>http://documents.worldbank.org/curated/en/902671468098049606/text/515560PAD0CORR101Official0Use0Only1.txt</t>
  </si>
  <si>
    <t>FITRIX</t>
  </si>
  <si>
    <t>https://mof.gov.kn/?page_id=3396</t>
  </si>
  <si>
    <t>http://www.oas.org/juridico/mla/en/kna/en_kna-int-text-const.pdf</t>
  </si>
  <si>
    <t>https://www.sknird.com/</t>
  </si>
  <si>
    <t>http://www.skncustoms.com</t>
  </si>
  <si>
    <t>https://www.skncustoms.com/</t>
  </si>
  <si>
    <t>https://www.sknird.com/vatlogin.aspx</t>
  </si>
  <si>
    <t>http://www.itu.int/ITU-D/projects/ITU_EC_ACP/hipcar/in-country_assistance/St_Kitts_Nevis/E-transactions/D-Mukasa_Presentation-E-Transactions-Amendments.pdf</t>
  </si>
  <si>
    <t>https://www.thestkittsnevisobserver.com/pm-employment-numbers-on-the-rise/</t>
  </si>
  <si>
    <t>http://www.imf.org/external/pubs/ft/scr/2014/cr1486.pdf</t>
  </si>
  <si>
    <t>Privacy and Personal Data Protection Bil</t>
  </si>
  <si>
    <t>https://www.huntonprivacyblog.com/2018/05/08/st-kitts-nevis-pass-data-protection-bill-2018/#:~:text=On%20May%204%2C%202018%2C%20St,by%20public%20and%20private%20bodies.</t>
  </si>
  <si>
    <t>https://www.rti-rating.org/wp-content/uploads/2018/09/St-Kitts.FOI_.July2018.pdf</t>
  </si>
  <si>
    <t>LCA</t>
  </si>
  <si>
    <t>St. Lucia</t>
  </si>
  <si>
    <t>http://www.govt.lc</t>
  </si>
  <si>
    <t>http://www.finance.gov.lc</t>
  </si>
  <si>
    <t>Min of Finance and Econ Affairs</t>
  </si>
  <si>
    <t xml:space="preserve">http://www.finance.gov.lc/resources/index/25 </t>
  </si>
  <si>
    <t>http://www.finance.gov.lc/departments/view/48</t>
  </si>
  <si>
    <t>http://www.govt.lc/constitution5</t>
  </si>
  <si>
    <t>http://www.irdstlucia.gov.lc</t>
  </si>
  <si>
    <t>http://irdstlucia.gov.lc/index.php/individuals/income-deductions?showall=&amp;start=2</t>
  </si>
  <si>
    <t>https://customs.gov.lc/</t>
  </si>
  <si>
    <t>http://aw.customs.gov.lc/awclient/</t>
  </si>
  <si>
    <t>https://efiling.govt.lc/taxefs/auth/Public/LogOn.aspx?ReturnUrl=%2ftaxefs%2fonline%2fdefault.aspx</t>
  </si>
  <si>
    <t>http://www.govt.lc/electronic_transactions</t>
  </si>
  <si>
    <t>https://stats.gov.lc/wp-content/uploads/2017/09/Informal_Sector_Publication.pdf</t>
  </si>
  <si>
    <t>http://www.govt.lc/ministries/public-service-information-and-broadcasting/human-resource-management</t>
  </si>
  <si>
    <t>http://irdstlucia.gov.lc/index.php/all-taxes/income-taxes/paye</t>
  </si>
  <si>
    <t>Ministry of Finance, Economic Affairs and National Development</t>
  </si>
  <si>
    <t>E‐Government Interoperability Framework Project</t>
  </si>
  <si>
    <t>http://www.caribbeanelections.com/eDocs/strategy/lc_strategy/lc_National_ICT_Strategy_2010.pdf</t>
  </si>
  <si>
    <t>Privacy and Data Protection Act 2009</t>
  </si>
  <si>
    <t>http://www.govt.lc/privacy-data-prot</t>
  </si>
  <si>
    <t>https://www.oas.org/es/sap/dgpe/ACCESO/docs/Santa_Lucia2009.pdf</t>
  </si>
  <si>
    <t>https://data.govt.lc/</t>
  </si>
  <si>
    <t>VCT</t>
  </si>
  <si>
    <t>St. Vincent and the Grenadines</t>
  </si>
  <si>
    <t>http://www.gov.vc</t>
  </si>
  <si>
    <t>http://www.finance.gov.vc</t>
  </si>
  <si>
    <t>Min of Finance and Econ Planning</t>
  </si>
  <si>
    <t>http://finance.gov.vc/finance/index.php/speeches</t>
  </si>
  <si>
    <t>http://carcip.gov.vc/carcip/images/PDF/Downloads/svgictstrategy-final.pdf</t>
  </si>
  <si>
    <t>Standardised Integrated Government Financial Information System</t>
  </si>
  <si>
    <t>http://finance.gov.vc/finance/index.php/treasury</t>
  </si>
  <si>
    <t>http://www.oas.org/dil/The_Saint_Vincent_Constitution_Order_1979.pdf</t>
  </si>
  <si>
    <t>http://finance.gov.vc/finance/index.php/113-inland-revenue/filing-tax</t>
  </si>
  <si>
    <t>http://customs.gov.vc/</t>
  </si>
  <si>
    <t>http://www.gov.vc/index.php?option=com_content&amp;view=article&amp;id=186%3Aus-vincentians-help-haiti-&amp;Itemid=159</t>
  </si>
  <si>
    <t>http://www.oas.org/juridico/spanish/cyb_svg_electronic_act_2007.pdf</t>
  </si>
  <si>
    <t>https://competecaribbean.org/wp-content/uploads/2015/02/2014-St.-Vincent-and-the-Grenadines-Private-Sector-Assessment-Report.pdf</t>
  </si>
  <si>
    <t>http://www.gov.vc/index.php/human-development-service-delivery-project-hdsdp</t>
  </si>
  <si>
    <t>http://psc.gov.vc/psc/index.php/general-information</t>
  </si>
  <si>
    <t>Government Cloud Computing</t>
  </si>
  <si>
    <t>The Shared Services Project</t>
  </si>
  <si>
    <t>Privacy Act</t>
  </si>
  <si>
    <t>http://www.gov.vc/images/PoliciesActsAndBills/SVG_Freedom_of_Information_Act_2003.pdf</t>
  </si>
  <si>
    <t>https://www.rti-rating.org/wp-content/uploads/Saint-Vincent-and-the-Grenadines.pdf</t>
  </si>
  <si>
    <t>WSM</t>
  </si>
  <si>
    <t>Samoa</t>
  </si>
  <si>
    <t>http://www.samoagovt.ws/</t>
  </si>
  <si>
    <t>https://www.mof.gov.ws/</t>
  </si>
  <si>
    <t>https://www.mof.gov.ws/services/budget/</t>
  </si>
  <si>
    <t>https://www.mof.gov.ws/services/system-support/</t>
  </si>
  <si>
    <t>FinanceOne</t>
  </si>
  <si>
    <t>https://www.mof.gov.ws/wp-content/uploads/2019/02/Part_G.pdf</t>
  </si>
  <si>
    <t>http://www.revenue.gov.ws</t>
  </si>
  <si>
    <t>https://www.revenue.gov.ws/tax-rate</t>
  </si>
  <si>
    <t>https://www.revenue.gov.ws/customs-tariff</t>
  </si>
  <si>
    <t>http://www.wipo.int/wipolex/en/details.jsp?id=7796</t>
  </si>
  <si>
    <t>https://www.psc.gov.ws/wp-content/uploads/2016/03/PASP-2013_2018-1.pdf</t>
  </si>
  <si>
    <t>Human Resource Management Information System</t>
  </si>
  <si>
    <t xml:space="preserve">http://www.psc.gov.ws/hrmis.htm </t>
  </si>
  <si>
    <t>Finance One</t>
  </si>
  <si>
    <t>https://www.mof.gov.ws/payroll/</t>
  </si>
  <si>
    <t>http://www.mof.gov.ws</t>
  </si>
  <si>
    <t>Samoa Ministry of Finance</t>
  </si>
  <si>
    <t>National Computer Incident Response Team</t>
  </si>
  <si>
    <t>https://mcit.gov.ws/2019/04/08/samoa-national-cybersecurity-strategy-2016-2021/</t>
  </si>
  <si>
    <t>https://pacificdata.org/data/organization/samoa-data</t>
  </si>
  <si>
    <t>SMR</t>
  </si>
  <si>
    <t>San Marino</t>
  </si>
  <si>
    <t>http://www.consigliograndeegenerale.sm</t>
  </si>
  <si>
    <t>https://www.pa.sm/</t>
  </si>
  <si>
    <t>http://www.finanze.sm</t>
  </si>
  <si>
    <t>http://www.finanze.sm/on-line/Home/docCatArchivionormeecircolari.24000787.1.15.1.html</t>
  </si>
  <si>
    <t>http://www.altalex.com/index.php?idnot=63379</t>
  </si>
  <si>
    <t>https://www.bcsm.sm/site/en/home/functions/statutary-functions/state-treasury.html</t>
  </si>
  <si>
    <t>http://www.consigliograndeegenerale.sm/contents/instance18/files/document/22881leggi_6439.pdf</t>
  </si>
  <si>
    <t>http://www.cc.sm/default.asp?id=362</t>
  </si>
  <si>
    <t>http://www.finanze.sm/on-line/home/aree-tematiche/finanza-pubblica/bando-di-gara.html</t>
  </si>
  <si>
    <t>Finance and Budget Department</t>
  </si>
  <si>
    <t>Act on Collection, Elaboration and Use of Computerised Personal Data</t>
  </si>
  <si>
    <t>https://garanteprivacy.sm/?page_id=302&amp;lang=en</t>
  </si>
  <si>
    <t>Guarantor for the Protection of Confidential and Personal Data</t>
  </si>
  <si>
    <t>https://garanteprivacy.sm/</t>
  </si>
  <si>
    <t>They scored a low rank on the GTI because we did not record any information on digital skills whereas the UNeGDI provided a high score of 0.75</t>
  </si>
  <si>
    <t>STP</t>
  </si>
  <si>
    <t>São Tomé and Principe</t>
  </si>
  <si>
    <t>http://www.parlamento.st</t>
  </si>
  <si>
    <t>https://financas.gov.st/</t>
  </si>
  <si>
    <t>Ministry of Planning, Finance and Blue Economy</t>
  </si>
  <si>
    <t>https://financas.gov.st/index.php/direccoes/direccao-de-orcamento</t>
  </si>
  <si>
    <t>https://www.imf.org/external/pubs/ft/scr/2014/cr1410.pdf</t>
  </si>
  <si>
    <t>e-SAFE</t>
  </si>
  <si>
    <t>System of Financial Administration of the State</t>
  </si>
  <si>
    <t>https://financas.gov.st/index.php/direccoes/direccao-de-tesouro</t>
  </si>
  <si>
    <t>https://financas.gov.st/index.php/direccoes/direccao-dos-impostos</t>
  </si>
  <si>
    <t>https://financas.gov.st/index.php/direccoes/direccao-das-alfandegas</t>
  </si>
  <si>
    <t>https://info.undp.org/docs/pdc/Documents/STP/POLITIQUE%20NATIONALE%20EMPLOI.pdf</t>
  </si>
  <si>
    <t>https://www.pefa.org/node/1236</t>
  </si>
  <si>
    <t>https://www.financas.gov.st/</t>
  </si>
  <si>
    <t>Law No 03/2016 on Protection of Personal Data</t>
  </si>
  <si>
    <t>https://www.anpdp.st/docs_comprimidos/legislacao_nacional/law3_2016.pdf</t>
  </si>
  <si>
    <t>National Data Protection Agency (ANPDP)</t>
  </si>
  <si>
    <t>https://www.anpdp.st/</t>
  </si>
  <si>
    <t>https://saotome.opendataforafrica.org/</t>
  </si>
  <si>
    <t>SAU</t>
  </si>
  <si>
    <t>Saudi Arabia</t>
  </si>
  <si>
    <t>http://www.saudi.gov.sa</t>
  </si>
  <si>
    <t>https://www.yesser.gov.sa/en/Pages/default.aspx</t>
  </si>
  <si>
    <t>Ministry of Communications and Information Technology (MCIT)</t>
  </si>
  <si>
    <t>http://www.yesser.gov.sa/en/MechanismsandRegulations/strategy/Pages/default.aspx</t>
  </si>
  <si>
    <t>https://www.yesser.gov.sa/EN/MechanismsandRegulations/strategy/Pages/The2ndEgovernmentActionPlan.aspx</t>
  </si>
  <si>
    <t>Digital Transformation Unit</t>
  </si>
  <si>
    <t>https://ndu.gov.sa/</t>
  </si>
  <si>
    <t>1,2,4,5,</t>
  </si>
  <si>
    <t>http://www.mof.gov.sa</t>
  </si>
  <si>
    <t>https://www.mof.gov.sa/financialreport/Pages/Budget.aspx</t>
  </si>
  <si>
    <t>https://www.mof.gov.sa/eservices/Pages/hsr.aspx</t>
  </si>
  <si>
    <t>http://www.sama.gov.sa/en-US/GovtSecurity/pages/treasuryBill.aspx?FilterField1=SAMABillYear&amp;FilterValue1=2013&amp;FilterField2=SAMABillMonth&amp;FilterValue2=09</t>
  </si>
  <si>
    <t>http://www.imf.org/external/pubs/ft/scr/2012/cr1293.pdf</t>
  </si>
  <si>
    <t>https://dzit.gov.sa</t>
  </si>
  <si>
    <t>https://dzit.gov.sa/e-sevices</t>
  </si>
  <si>
    <t>http://www.customs.gov.sa</t>
  </si>
  <si>
    <t>Nebras</t>
  </si>
  <si>
    <t>Customs Automation Solutions</t>
  </si>
  <si>
    <t>https://www.customs.gov.sa/en</t>
  </si>
  <si>
    <t>https://www.mof.gov.sa/en/eservices/Pages/mostpopular.aspx</t>
  </si>
  <si>
    <t>https://www.mof.gov.sa/en/eservices/Pages/SADAD.aspx</t>
  </si>
  <si>
    <t>https://www.alriyadh.gov.sa/en/InportantInfo/Pages/DigitalSignature.aspx</t>
  </si>
  <si>
    <t>https://epod.cid.harvard.edu/sites/default/files/2019-08/EPD_Report_Digital.pdf</t>
  </si>
  <si>
    <t>https://www.mcs.gov.sa/ar/Pages/default.aspx</t>
  </si>
  <si>
    <t>https://www.mof.gov.sa/eservices/Pages/default.aspx</t>
  </si>
  <si>
    <t>P150263</t>
  </si>
  <si>
    <t>https://www.yesser.gov.sa/EN/BuildingBlocks/Pages/GCloud_Computing.aspx</t>
  </si>
  <si>
    <t>The National Enterprise Architecture Framework</t>
  </si>
  <si>
    <t>https://www.yesser.gov.sa/EN/BuildingBlocks/NATIONAL_EA/Pages/General_Framework_and_Targets.aspx</t>
  </si>
  <si>
    <t>The Government Service Bus (GSB)</t>
  </si>
  <si>
    <t>https://www.yesser.gov.sa/EN/BuildingBlocks/government_service_bus/Pages/default.aspx</t>
  </si>
  <si>
    <t>CERT-SA - Saudi Computer Emergency Response Team</t>
  </si>
  <si>
    <t>https://www.citc.gov.sa/en/Services/Pages/ReportSecurityIncident.aspx</t>
  </si>
  <si>
    <t>https://www.my.gov.sa/wps/portal/snp/aboutksa/eParticipation/!ut/p/z0/04_Sj9CPykssy0xPLMnMz0vMAfIjo8zivQIsTAwdDQz9LSw8XQ0CnT0s3JxDfA0M_A31g1Pz9AuyHRUBAxpwxg!!/</t>
  </si>
  <si>
    <t>https://www.adaa.gov.sa/en/About%20Adaa</t>
  </si>
  <si>
    <t>https://data.gov.sa/</t>
  </si>
  <si>
    <t>Strategic Priorities for Nanotechnology Program</t>
  </si>
  <si>
    <t>https://www.kfu.edu.sa/ar/Centers/science_tech_Unit/Documents/Nanotechnology%20Strategic%20Priorities.pdf</t>
  </si>
  <si>
    <t>Professional Training Program</t>
  </si>
  <si>
    <t>https://www.yesser.gov.sa/EN/BuildingBlocks/capacity_building_initiative/Pages/Professional-Training-Progra.aspx</t>
  </si>
  <si>
    <t>https://www.yesser.gov.sa/EN/ProgramDefinition/Pages/Overview.aspx</t>
  </si>
  <si>
    <t>The GovTech entity is the National Committee for Digital Transformation. See: https://www.my.gov.sa/wps/portal/snp/aboutksa/digitaltransformation</t>
  </si>
  <si>
    <t>SEN</t>
  </si>
  <si>
    <t>Senegal</t>
  </si>
  <si>
    <t>http://www.gouv.sn</t>
  </si>
  <si>
    <t>http://www.servicepublic.gouv.sn</t>
  </si>
  <si>
    <t>http://www.numerique.gouv.sn/ministere/directions-et-services/direction-des-technologies-de-l%E2%80%99information-et-de-la-communication</t>
  </si>
  <si>
    <t>Ministry of Digital Economy and Telecommunications</t>
  </si>
  <si>
    <t>https://www.sec.gouv.sn/sites/default/files/Strat%C3%A9gie%20S%C3%A9n%C3%A9gal%20Num%C3%A9rique%202016-2025.pdf</t>
  </si>
  <si>
    <t>http://www.finances.gouv.sn/</t>
  </si>
  <si>
    <t>Ministry of the Economy and Finances</t>
  </si>
  <si>
    <t>http://www.finances.gouv.sn/#</t>
  </si>
  <si>
    <t>ASTER / SIGFIP</t>
  </si>
  <si>
    <t>http://www.finances.gouv.sn/dgcpt/</t>
  </si>
  <si>
    <t>http://www.impotsetdomaines.gouv.sn</t>
  </si>
  <si>
    <t>http://www.impotsetdomaines.gouv.sn/fr/sigtas</t>
  </si>
  <si>
    <t>http://www.douanes.sn</t>
  </si>
  <si>
    <t xml:space="preserve">Single Window &gt; GAINDE </t>
  </si>
  <si>
    <t>Gestion automatisée des Informations douanières et des échanges</t>
  </si>
  <si>
    <t>https://www.douanes.sn/en</t>
  </si>
  <si>
    <t>http://www.impotsetdomaines.gouv.sn/fr/teleprocedures</t>
  </si>
  <si>
    <t>http://www.wipo.int/wipolex/fr/text.jsp?file_id=236001</t>
  </si>
  <si>
    <t>GIRAFFE</t>
  </si>
  <si>
    <t>Gestion intégrée des Ressources, Administrations et Fonctionnaires de l’Etat du Sénégal </t>
  </si>
  <si>
    <t>http://www.fonctionpublique.gouv.sn/les-grands-projects/fichier-unifi%C3%A9</t>
  </si>
  <si>
    <t xml:space="preserve">http://www.marchespublics.sn </t>
  </si>
  <si>
    <t xml:space="preserve">http://www.marchespublics.sn/index.php?option=com_attribution&amp;task=listeavisattribution&amp;Itemid=203 </t>
  </si>
  <si>
    <t>Ministry of Finance, Directorate of Public Accounts and Treasury</t>
  </si>
  <si>
    <t>https://www.economie.gouv.sn/en/missions-objectifs/planification</t>
  </si>
  <si>
    <t>Ministry of the Economy, Planning and International Cooperation</t>
  </si>
  <si>
    <t>P091728</t>
  </si>
  <si>
    <t>CERT/CSIRT</t>
  </si>
  <si>
    <t>http://www.numerique.gouv.sn/sites/default/files/SNC2022-vf.pdf</t>
  </si>
  <si>
    <t>Loi n° 2008-12 du 25 janvier 2008 sur la protection des données à caractère personnel (in French)</t>
  </si>
  <si>
    <t>http://www.wipo.int/edocs/lexdocs/laws/fr/sn/sn009fr.pdf</t>
  </si>
  <si>
    <t>Commission de protection des données personnelles, Commission for the protection of personal data</t>
  </si>
  <si>
    <t>https://www.cdp.sn/</t>
  </si>
  <si>
    <t>https://www.opengovpartnership.org/members/senegal/</t>
  </si>
  <si>
    <t>https://senegal.opendataforafrica.org/</t>
  </si>
  <si>
    <t>SNC2022 National Cybersecurity Strategy</t>
  </si>
  <si>
    <t>http://www.numerique.gouv.sn/mediatheque/documentation/strat%C3%A9gie-nationale-de-cybers%C3%A9curit%C3%A9-snc2022</t>
  </si>
  <si>
    <t>Ministry of the Digital Economy and Telecommunications</t>
  </si>
  <si>
    <t>SRB</t>
  </si>
  <si>
    <t>Serbia</t>
  </si>
  <si>
    <t>http://www.srbija.gov.rs</t>
  </si>
  <si>
    <t>http://www.euprava.gov.rs</t>
  </si>
  <si>
    <t>https://mtt.gov.rs/</t>
  </si>
  <si>
    <t>Ministry of Trade, Tourism and Telecommunications</t>
  </si>
  <si>
    <t>http://www.gs.gov.rs/english/strategije-vs.html</t>
  </si>
  <si>
    <t>https://www.mfin.gov.rs/en/</t>
  </si>
  <si>
    <t>https://www.mfin.gov.rs/en/document-type/macroeconomic-and-fiscal-data/</t>
  </si>
  <si>
    <t>http://www.trezor.gov.rs/en/services/isib/</t>
  </si>
  <si>
    <t>FMIS + BPMIS</t>
  </si>
  <si>
    <t>Financial Management Information System / Budget Preparation and Monitoring Information System</t>
  </si>
  <si>
    <t>https://www.trezor.gov.rs/en/</t>
  </si>
  <si>
    <t>http://www.trezor.gov.rs/uploads/file/Zakoni/Zakon%20o%20budzetskom%20sistemu.pdf</t>
  </si>
  <si>
    <t>http://purs.gov.rs</t>
  </si>
  <si>
    <t>https://eporezi.poreskauprava.gov.rs/user/login.html?back=/</t>
  </si>
  <si>
    <t>https://www.carina.rs/en/BusinessComunity/Pages/CustomsTariff.aspx</t>
  </si>
  <si>
    <t>ISCS</t>
  </si>
  <si>
    <t>Information System of Customs Services</t>
  </si>
  <si>
    <t>http://www.euprava.gov.rs/eusluge/institucija?service=servicesForInstitution&amp;institutionId=45</t>
  </si>
  <si>
    <t>http://purs.gov.rs/e-porezi/informacije.html</t>
  </si>
  <si>
    <t>http://www.euprava.gov.rs/eusluge/opis_usluge?generatedServiceId=1621</t>
  </si>
  <si>
    <t>http://www.ca.posta.rs/elektronski_sertifikati.htm</t>
  </si>
  <si>
    <t>https://publikacije.stat.gov.rs/G2020/PdfE/G20201016.pdf</t>
  </si>
  <si>
    <t>PR</t>
  </si>
  <si>
    <t>Personnel Registry</t>
  </si>
  <si>
    <t>https://www.fcgsweden.se/projects/development-of-modern-human-resource-management-hrm-in-the-civil-service-the-republic-of-serbia</t>
  </si>
  <si>
    <t>https://www.pefa.org/node/986</t>
  </si>
  <si>
    <t>http://stariportal.ujn.gov.rs/</t>
  </si>
  <si>
    <t>http://stariportal.ujn.gov.rs/search.aspx</t>
  </si>
  <si>
    <t>Ministry of Finance, Public Debt Administration</t>
  </si>
  <si>
    <t>State Oracle Cloud</t>
  </si>
  <si>
    <t>https://www.srbija.gov.rs/vest/en/131530/serbia-second-european-country-to-have-establish-state-oracle-cloud.php</t>
  </si>
  <si>
    <t>The National Interoperability Framework</t>
  </si>
  <si>
    <t>https://www.ite.gov.rs/tekst/1999/lista-standarda-interoperabilnosti.php</t>
  </si>
  <si>
    <t>SERB CERT</t>
  </si>
  <si>
    <t>https://www.cert.rs/en</t>
  </si>
  <si>
    <t>https://crta.rs/wp-content/uploads/2018/03/Audit-of-political-engagement-in-Serbia-2015.pdf</t>
  </si>
  <si>
    <t>http://www.refworld.org/pdfid/4b5718f52.pdf</t>
  </si>
  <si>
    <t>Commissioner for Information of Public Importance and Personal Data Protection</t>
  </si>
  <si>
    <t>https://www.poverenik.rs/en/o-nama/authority.html</t>
  </si>
  <si>
    <t>https://www.rti-rating.org/wp-content/uploads/Serbia.pdf</t>
  </si>
  <si>
    <t>https://www.opengovpartnership.org/members/serbia/</t>
  </si>
  <si>
    <t>https://data.gov.rs/</t>
  </si>
  <si>
    <t>Strategy for Dev't of AI</t>
  </si>
  <si>
    <t>https://www.media.srbija.gov.rs/medsrp/dokumenti/strategy_artificial_intelligence.pdf</t>
  </si>
  <si>
    <t>Strategy for the Development of Digital Skills</t>
  </si>
  <si>
    <t>https://mtt.gov.rs/strategije1/</t>
  </si>
  <si>
    <t>IPA Twinning Project</t>
  </si>
  <si>
    <t>https://mtt.gov.rs/projekti-i-programi-finansiranja/tvining-projekat-ipa-2011/</t>
  </si>
  <si>
    <t>Consistent with UNeGDI and Office of IT and eGovernment is in charge of digital change. See: https://www.ite.gov.rs/tekst/en/124/office-for-it-and-egovernment.php</t>
  </si>
  <si>
    <t>SYC</t>
  </si>
  <si>
    <t>Seychelles</t>
  </si>
  <si>
    <t>http://www.egov.sc</t>
  </si>
  <si>
    <t>https://eservice.egov.sc/eGateway/homepage.aspx</t>
  </si>
  <si>
    <t>http://www.ict.gov.sc/Infotech/itpro.aspx</t>
  </si>
  <si>
    <t>Department of Information Communications Technology</t>
  </si>
  <si>
    <t>http://www.ict.gov.sc/resources/policy.pdf</t>
  </si>
  <si>
    <t>http://www.finance.gov.sc/</t>
  </si>
  <si>
    <t>https://www.pefa.org/node/671</t>
  </si>
  <si>
    <t>VAM</t>
  </si>
  <si>
    <t>Virtual Accounting Mate</t>
  </si>
  <si>
    <t>https://www.cbs.sc/GovernmentDebt/treasurybills.html</t>
  </si>
  <si>
    <t>http://www.statehouse.gov.sc/</t>
  </si>
  <si>
    <t>http://www.src.gov.sc</t>
  </si>
  <si>
    <t>CMS + e-Services</t>
  </si>
  <si>
    <t>Client Management System (CMS) + Online services and forms</t>
  </si>
  <si>
    <t>https://eservice.egov.sc/eGateway/public/AllEServices.aspx?type=all</t>
  </si>
  <si>
    <t>https://eservice.egov.sc/egateway/homepage.aspx</t>
  </si>
  <si>
    <t>http://www.src.gov.sc/pages/pressreleases/2013/ASYCUDAWorld.aspx</t>
  </si>
  <si>
    <t>Human Resources Information System)</t>
  </si>
  <si>
    <t>Visual Accounting Mate</t>
  </si>
  <si>
    <t>National Tender Board</t>
  </si>
  <si>
    <t xml:space="preserve">http://www.ntb.sc </t>
  </si>
  <si>
    <t>https://www.ntb.sc/tenders/itemlist/category/14-expression-of-interest</t>
  </si>
  <si>
    <t>President's Office</t>
  </si>
  <si>
    <t>P132465</t>
  </si>
  <si>
    <t>Data Protection Act 2003 (in English)</t>
  </si>
  <si>
    <t>http://greybook.seylii.org/se/2003-9</t>
  </si>
  <si>
    <t xml:space="preserve">Data Protection Commissioner </t>
  </si>
  <si>
    <t>https://www.rti-rating.org/wp-content/uploads/2018/09/Seychelles.RTI_.July2018.pdf</t>
  </si>
  <si>
    <t>https://www.opengovpartnership.org/members/seychelles/</t>
  </si>
  <si>
    <t>https://seychelles.opendataforafrica.org/</t>
  </si>
  <si>
    <t>SLE</t>
  </si>
  <si>
    <t>Sierra Leone</t>
  </si>
  <si>
    <t>http://www.statehouse-sl.org</t>
  </si>
  <si>
    <t>https://www.dsti.gov.sl/</t>
  </si>
  <si>
    <t>Directorate of Science, Technology and Innovation</t>
  </si>
  <si>
    <t>https://www.dsti.gov.sl/wp-content/uploads/2019/11/Sierra-Leone-National-Innovation-and-Digital-Strategy.pdf</t>
  </si>
  <si>
    <t>http://www.mofed.gov.sl</t>
  </si>
  <si>
    <t>https://mof.gov.sl/annual-budget/</t>
  </si>
  <si>
    <t>https://mof.gov.sl/</t>
  </si>
  <si>
    <t>https://mof.gov.sl/2019/03/25/minister-of-finance-signed-usforty-million-budget-support-grants-with-world-bank/</t>
  </si>
  <si>
    <t>http://www.nra.gov.sl</t>
  </si>
  <si>
    <t>Value Added Tax Information Processing System</t>
  </si>
  <si>
    <t>http://www.crownagents.com/our-work/projects/detail/sierra-leone-national-revenue-service</t>
  </si>
  <si>
    <t>https://www.statistics.sl/images/StatisticsSL/Documents/Publications/2013/2013_employment_survey_report.pdf</t>
  </si>
  <si>
    <t>IFMIS Human Resources Management Information System</t>
  </si>
  <si>
    <t>http://www.hrmo.gov.sl/</t>
  </si>
  <si>
    <t>IFMIS Payroll Module</t>
  </si>
  <si>
    <t>PAYE</t>
  </si>
  <si>
    <t>https://www.nra.gov.sl/businesses-and-organisations/pay-you-earn-paye</t>
  </si>
  <si>
    <t>National Public Procurement Authority</t>
  </si>
  <si>
    <t xml:space="preserve">http://www.publicprocurement.gov.sl </t>
  </si>
  <si>
    <t>https://www.nppa.gov.sl/index.php/procurement</t>
  </si>
  <si>
    <t>Ministry of Finance, Public Debt Department</t>
  </si>
  <si>
    <t>P124200</t>
  </si>
  <si>
    <t>https://www.dsti.gov.sl/dsti-sierra-leone-signs-a-new-partnership-with-e-governance-academy-of-estonia/</t>
  </si>
  <si>
    <t>Personal Data Protection within ECOWAS</t>
  </si>
  <si>
    <t>http://www.statewatch.org/news/2013/mar/ecowas-dp-act.pdf</t>
  </si>
  <si>
    <t>https://www.rti-rating.org/wp-content/uploads/Sierra-Leone.pdf</t>
  </si>
  <si>
    <t>https://www.opengovpartnership.org/members/sierra-leone/</t>
  </si>
  <si>
    <t>https://www.opendatasl.gov.sl/</t>
  </si>
  <si>
    <t>National Innovation &amp; Digital Strategy</t>
  </si>
  <si>
    <t>SGP</t>
  </si>
  <si>
    <t>Singapore</t>
  </si>
  <si>
    <t>http://www.gov.sg</t>
  </si>
  <si>
    <t>https://citizenconnectcentre.sg/</t>
  </si>
  <si>
    <t>https://www.smartnation.gov.sg/</t>
  </si>
  <si>
    <t>Smart Nation and Digital Government Office</t>
  </si>
  <si>
    <t>https://www.mof.gov.sg/policies/e-government</t>
  </si>
  <si>
    <t>https://sso.agc.gov.sg/Act/PSGA2018#:~:text=%E2%80%9Cwhole%2Dof%2Dgovernment%E2%80%9D,of%20the%20Singapore%20public%20sector.&amp;text=under%20a%20secondment%20arrangement%20making,the%20service%20of%20the%20individual.&amp;text=the%20Singapore%20public%20sector%20agency,custody%20of%20some%20other%20person.</t>
  </si>
  <si>
    <t>GovTech - Singapore</t>
  </si>
  <si>
    <t>https://www.tech.gov.sg/</t>
  </si>
  <si>
    <t>http://www.mof.gov.sg</t>
  </si>
  <si>
    <t>https://www.singaporebudget.gov.sg/budget_2020/</t>
  </si>
  <si>
    <t>http://www.vital.gov.sg</t>
  </si>
  <si>
    <t>https://www.mas.gov.sg/bonds-and-bills</t>
  </si>
  <si>
    <t>http://statutes.agc.gov.sg/aol/search/display/view.w3p;ident=52db0858-2b00-4b42-b3d8-7d77e0b06356;page=0;query=DocId%3A%2216fb75f8-18de-438d-a559-c0b74a288e3d%22%20Status%3Ainforce%20Depth%3A0;rec=0#legis</t>
  </si>
  <si>
    <t>http://www.iras.gov.sg</t>
  </si>
  <si>
    <t>e-Tax and other portals + Inland Revenue Integrated System (IRIS)</t>
  </si>
  <si>
    <t>https://www.iras.gov.sg/irashome/default.aspx#</t>
  </si>
  <si>
    <t>http://www.customs.gov.sg</t>
  </si>
  <si>
    <t>TradeExchange + e-Customs</t>
  </si>
  <si>
    <t>Single Window + e-Customs Portal</t>
  </si>
  <si>
    <t>https://www.customs.gov.sg/eservices/customs-forms-and-service-links</t>
  </si>
  <si>
    <t>https://mytax.iras.gov.sg/ESVWeb/default.aspx</t>
  </si>
  <si>
    <t>https://www.mas.gov.sg/development/e-payments</t>
  </si>
  <si>
    <t>https://www.ndi-api.gov.sg/library/trusted-services/ds/introduction</t>
  </si>
  <si>
    <t>https://www.hrmssingapore.com/</t>
  </si>
  <si>
    <t>Info-Tech</t>
  </si>
  <si>
    <t>http://www.payroll-singapore.com.sg/</t>
  </si>
  <si>
    <t>GeBIZ</t>
  </si>
  <si>
    <t>https://www.gebiz.gov.sg/</t>
  </si>
  <si>
    <t>https://www.gebiz.gov.sg/ptn/opportunity/BOListing.xhtml?origin=menu</t>
  </si>
  <si>
    <t>Ministry of Finance, Accountant-General Department (AGD)</t>
  </si>
  <si>
    <t>Government Data Office</t>
  </si>
  <si>
    <t>https://www.sgdi.gov.sg/ministries/pmo/departments/sndgo/departments/gdo</t>
  </si>
  <si>
    <t>https://www.csc.gov.sg/articles/bring-data-in-the-heart-of-digital-government</t>
  </si>
  <si>
    <t>https://www.psd.gov.sg/challenge/ideas/work-better/instruction-manual-government-data-architecture</t>
  </si>
  <si>
    <t>The Government Commercial Cloud</t>
  </si>
  <si>
    <t>https://www.developer.gov.sg/technologies/infrastructure-and-hosting/government-commercial-cloud.html</t>
  </si>
  <si>
    <t>Digital Government Blueprint</t>
  </si>
  <si>
    <t>https://www.tech.gov.sg/media/technews/digital-government-blueprint</t>
  </si>
  <si>
    <t>Singapore Government Technology Stack</t>
  </si>
  <si>
    <t>https://www.tech.gov.sg/products-and-services/singapore-government-tech-stack</t>
  </si>
  <si>
    <t>SingCERT - Singapore Computer Emergency Response Team + The Cyber Security Agency of Singapore (CSA) </t>
  </si>
  <si>
    <t>https://www.csa.gov.sg/singcert</t>
  </si>
  <si>
    <t>https://www.reach.gov.sg/about-us/about-reach</t>
  </si>
  <si>
    <t>https://www.tech.gov.sg/products-and-services/ecitizen-ideas/</t>
  </si>
  <si>
    <t>Personal Data Protection Act 2012 (in English)</t>
  </si>
  <si>
    <t>https://sso.agc.gov.sg/Act/PDPA2012</t>
  </si>
  <si>
    <t>Personal Data Protection Commission (PDPC) Singapore</t>
  </si>
  <si>
    <t>http://www.pdpc.gov.sg/</t>
  </si>
  <si>
    <t>https://www.smartnation.gov.sg/what-is-smart-nation/initiatives/Digital-Government-Services</t>
  </si>
  <si>
    <t>http://data.gov.sg/</t>
  </si>
  <si>
    <t>https://www.smartnation.gov.sg/docs/default-source/default-document-library/national-ai-strategy.pdf?sfvrsn=2c3bd8e9_4</t>
  </si>
  <si>
    <t>DG Blueprint</t>
  </si>
  <si>
    <t>https://www.tech.gov.sg/digital-government-blueprint/</t>
  </si>
  <si>
    <t>CentEx</t>
  </si>
  <si>
    <t>https://www.smartnation.gov.sg/what-is-smart-nation/initiatives/Digital-Government-Services/centex</t>
  </si>
  <si>
    <t>Smart Nation Singapore</t>
  </si>
  <si>
    <t>https://www.developer.gov.sg/communities/open-source-technologies/</t>
  </si>
  <si>
    <t>SVK</t>
  </si>
  <si>
    <t>Slovak Republic</t>
  </si>
  <si>
    <t>https://www.slovensko.sk/sk/o-portali</t>
  </si>
  <si>
    <t>https://www.slovensko.sk/sk/najst-sluzbu</t>
  </si>
  <si>
    <t>http://nases.gov.sk/</t>
  </si>
  <si>
    <t>The National Agency for Network and Electronic Services</t>
  </si>
  <si>
    <t>https://rokovania.gov.sk/RVL/Material/23815/1</t>
  </si>
  <si>
    <t>https://www.vicepremier.gov.sk/sekcie/informatizacia/index.html</t>
  </si>
  <si>
    <t>http://www.finance.gov.sk</t>
  </si>
  <si>
    <t>Ministrstvo Financií - Ministry of Finance, Slovakia</t>
  </si>
  <si>
    <t>http://www.finance.gov.sk/Default.aspx?CatID=60</t>
  </si>
  <si>
    <t>https://www.pempal.org/sites/pempal/files/attachments/PNADK595.pdf</t>
  </si>
  <si>
    <t>SAP + Oracle</t>
  </si>
  <si>
    <t>http://www.pokladnica.sk</t>
  </si>
  <si>
    <t>http://publicfinance.undp.sk/wp-content/uploads/2015/11/Lessons-learned-Debt-and-Liquidity-Management-in-the-Slovak-Republic.pdf</t>
  </si>
  <si>
    <t>http://pdf.usaid.gov/pdf_docs/PNADK595.pdf</t>
  </si>
  <si>
    <t>https://www.mfsr.sk/en/taxes-customs-accounting/</t>
  </si>
  <si>
    <t>https://www.financnasprava.sk/sk/elektronicke-sluzby/verejne-sluzby</t>
  </si>
  <si>
    <t>http://www.financnasprava.sk</t>
  </si>
  <si>
    <t>EMCS + ISST</t>
  </si>
  <si>
    <t>Excise Movement and Control System  + Integrated System for Tariff Administration</t>
  </si>
  <si>
    <t>https://www.financnasprava.sk/sk/elektronicke-sluzby/elektronicka-komunikacia/elektr-komunikacia-clo-emcs</t>
  </si>
  <si>
    <t>https://www.indprop.gov.sk/?electronic-filing</t>
  </si>
  <si>
    <t>http://www.nbusr.sk/sk/elektronicky-podpis/</t>
  </si>
  <si>
    <t>http://informatizacia.sk/ustredny-portal-verejnej-spravy/6259s</t>
  </si>
  <si>
    <t>http://www.rokovania.sk/File.aspx/ViewDocumentHtml/Mater-Dokum-96150?prefixFile=m_</t>
  </si>
  <si>
    <t>EVO</t>
  </si>
  <si>
    <t xml:space="preserve">https://evo.gov.sk </t>
  </si>
  <si>
    <t>Slovakian Debt and Liquidity Management Agency</t>
  </si>
  <si>
    <t>ITMS + FMIS</t>
  </si>
  <si>
    <t>EU project management (ITMS) + Register of investment projects (FMIS)</t>
  </si>
  <si>
    <t>http://www.itms.datacentrum.sk/itms-2007-2013/verejna-cast-itms-ii-itms-portal-7f.html</t>
  </si>
  <si>
    <t>Data Management Office of the Slovak Republic</t>
  </si>
  <si>
    <t>http://informatizacia.sk/manazment-udajov/26253s</t>
  </si>
  <si>
    <t>https://metais.vicepremier.gov.sk/refregisters/list?page=1&amp;count=20</t>
  </si>
  <si>
    <t>eGovernment cloud</t>
  </si>
  <si>
    <t>https://www.vicepremier.gov.sk/en/sections/informatization/egovernment/government-cloud/index.html</t>
  </si>
  <si>
    <t>https://www.vicepremier.gov.sk/en/sections/informatization/egovernment/architecture-management/index.html</t>
  </si>
  <si>
    <t>Single Digital Gateway</t>
  </si>
  <si>
    <t>https://www.vicepremier.gov.sk/sekcie/informatizacia/jednotny-digitalny-trh/jednotna-digitalna-brana/</t>
  </si>
  <si>
    <t>SK-CERT - Slovak Computer Emergency Response Team</t>
  </si>
  <si>
    <t>https://www.sk-cert.sk/en/news/index.html</t>
  </si>
  <si>
    <t>http://www.legislationline.org/topics/country/4/topic/3</t>
  </si>
  <si>
    <t xml:space="preserve">Office for Personal Data Protection of the Slovak Republic </t>
  </si>
  <si>
    <t>https://dataprotection.gov.sk/</t>
  </si>
  <si>
    <t>https://www.rti-rating.org/wp-content/uploads/Slovakia.pdf</t>
  </si>
  <si>
    <t>https://www.opengovpartnership.org/members/slovak-republic/</t>
  </si>
  <si>
    <t>http://data.gov.sk/</t>
  </si>
  <si>
    <t xml:space="preserve">Action plan for the digital transformation of Slovakia for 2019 –2022 </t>
  </si>
  <si>
    <t>https://ec.europa.eu/knowledge4policy/ai-watch/slovakia-ai-strategy-report</t>
  </si>
  <si>
    <t>Action plan for Digital Transformation</t>
  </si>
  <si>
    <t>https://www.mirri.gov.sk/sekcie/informatizacia/narodne-iniciativy/digitalne-zrucnosti/index.html</t>
  </si>
  <si>
    <t>Digital Coalition Initiative</t>
  </si>
  <si>
    <t>https://www.mirri.gov.sk/sekcie/informatizacia/narodne-iniciativy/digitalna-koalicia/index.html</t>
  </si>
  <si>
    <t>https://joinup.ec.europa.eu/sites/default/files/inline-files/OSS%20Country%20Intelligence%20Report_SK_0.pdf</t>
  </si>
  <si>
    <t>SVN</t>
  </si>
  <si>
    <t>Slovenia</t>
  </si>
  <si>
    <t>https://e-uprava.gov.si/en/o-e-upravi/o-eupravi-en.html</t>
  </si>
  <si>
    <t>https://e-uprava.gov.si/</t>
  </si>
  <si>
    <t>http://www.ukom.gov.si/en/</t>
  </si>
  <si>
    <t>Government Communications Office</t>
  </si>
  <si>
    <t>https://www.gov.si/assets/ministrstva/MJU/DID/Digital-Slovenia-2020-Development-Strategy-for-the-Information-Society-until-2020.pdf</t>
  </si>
  <si>
    <t>Digital Solvenia</t>
  </si>
  <si>
    <t>http://www.digitalna.si/en/</t>
  </si>
  <si>
    <t>http://www.mf.gov.si</t>
  </si>
  <si>
    <t>Ministry of Finance of the Republic of Slovenia</t>
  </si>
  <si>
    <t>http://www.mf.gov.si/si/delovna_podrocja/proracun/izvrsevanje_proracuna/</t>
  </si>
  <si>
    <t>SAPPrA+MFERAC</t>
  </si>
  <si>
    <t>Oracle + LDSW</t>
  </si>
  <si>
    <t>http://www.ujp.gov.si/</t>
  </si>
  <si>
    <t>https://www.gov.si/en/topics/managing-cash-resources-of-the-state-treasury-single-account/</t>
  </si>
  <si>
    <t>http://www.oecd.org/slovenia/39997582.pdf</t>
  </si>
  <si>
    <t>http://www.fu.gov.si</t>
  </si>
  <si>
    <t>e-Davki</t>
  </si>
  <si>
    <t>http://edavki.durs.si</t>
  </si>
  <si>
    <t>e-Customs / SICIS</t>
  </si>
  <si>
    <t>Slovenian Customs Information System</t>
  </si>
  <si>
    <t>https://www.fu.gov.si/en/customs/work_with_us/e_customs/</t>
  </si>
  <si>
    <t>http://edavki.durs.si/OpenPortal/Pages/FormProcedure/Intro.aspx</t>
  </si>
  <si>
    <t>https://www.bsi.si/en/payments-and-infrastructure/payment-services-and-electronic-money/payment-services</t>
  </si>
  <si>
    <t>http://www.sigen-ca.si/pridobitev_fizicni.php</t>
  </si>
  <si>
    <t>http://help.sap.com/erp_hcm_ias2_2014_01/helpdata/en/C9/99D652293C0026E10000000A4450E5/frameset.htm</t>
  </si>
  <si>
    <t>ProcurementPortal</t>
  </si>
  <si>
    <t xml:space="preserve">http://www.e-narocanje.si  </t>
  </si>
  <si>
    <t xml:space="preserve">http://www.e-narocanje.si/?podrocje=pregledobjav </t>
  </si>
  <si>
    <t>APPrA</t>
  </si>
  <si>
    <t>https://proracun.gov.si/</t>
  </si>
  <si>
    <t>Information Commissioner</t>
  </si>
  <si>
    <t>https://www.ip-rs.si/</t>
  </si>
  <si>
    <t>https://www.ip-rs.si/zakonodaja/zakon-o-informacijskem-pooblascencu/</t>
  </si>
  <si>
    <t>https://www.ip-rs.si/publikacije/prirocniki-in-smernice/</t>
  </si>
  <si>
    <t>Slovenian State Cloud (SSC or DRO) </t>
  </si>
  <si>
    <t>https://nio.gov.si/nio/asset/drzavni+racunalniski+oblak+dro?lang=en</t>
  </si>
  <si>
    <t>Generične Tehnološke Zahteve - Technical Guidelines</t>
  </si>
  <si>
    <t>https://nio.gov.si/nio/asset/dokument+genericne+tehnoloske+zahteve+gtz-743?lang=en</t>
  </si>
  <si>
    <t>https://nio.gov.si/nio/asset/nacionalni+okvir+interoperabilnosti+portal+nio?lang=en</t>
  </si>
  <si>
    <t>SI-CERT - Slovenian CERT</t>
  </si>
  <si>
    <t>https://www.cert.si/en/</t>
  </si>
  <si>
    <t>https://e-uprava.gov.si/pomoc-kontakt/vprasanja-in-mnenja.html</t>
  </si>
  <si>
    <t>Personal Data Protection Act 1990 (in English)</t>
  </si>
  <si>
    <t>http://www.legislationline.org/documents/action/popup/id/3828</t>
  </si>
  <si>
    <t>Informacijski pooblaščenec (IP) Information Commissioner</t>
  </si>
  <si>
    <t>https://www.rti-rating.org/wp-content/uploads/Slovenia.pdf</t>
  </si>
  <si>
    <t>https://podatki.gov.si/</t>
  </si>
  <si>
    <t>National AI Strategy for Slovenia</t>
  </si>
  <si>
    <t>https://ec.europa.eu/knowledge4policy/ai-watch/slovenia-ai-strategy-report_en#:~:text=The%20development%20of%20a%20national,place%20to%20develop%20the%20strategy.</t>
  </si>
  <si>
    <t>Development Strategy for the Info Society</t>
  </si>
  <si>
    <t>https://www.gov.si/en/topics/digitalisation-of-society/</t>
  </si>
  <si>
    <t>Digital Slovenia</t>
  </si>
  <si>
    <t>http://www.digitalna.si/en/news/the-digital-skills-and-jobs-coalition-compiles-digital-skills-resources-and-best-practices-for-addressing-the-challenges-of-the-coronavirus-crisis</t>
  </si>
  <si>
    <t>https://joinup.ec.europa.eu/sites/default/files/inline-files/OSS%20Country%20Intelligence%20Report_SI_0.pdf</t>
  </si>
  <si>
    <t>SLB</t>
  </si>
  <si>
    <t>Solomon Islands</t>
  </si>
  <si>
    <t>http://www.mca.gov.sb/resources/national-policies/10-national-ict-policy/file.html</t>
  </si>
  <si>
    <t>http://www.commerce.gov.sb/</t>
  </si>
  <si>
    <t>http://www.mca.gov.sb/</t>
  </si>
  <si>
    <t>Ministry of Communication and Aviation</t>
  </si>
  <si>
    <t>http://www.mof.gov.sb</t>
  </si>
  <si>
    <t>Ministry of Finance and Treasury</t>
  </si>
  <si>
    <t>http://www.mof.gov.sb/GovernmentFinances/Mediareleases.aspx</t>
  </si>
  <si>
    <t>http://www.mof.gov.sb/AboutUs/ICT.aspx</t>
  </si>
  <si>
    <t>MS Dynamics AX</t>
  </si>
  <si>
    <t>http://www.mof.gov.sb/AboutUs/TreasuryUnit.aspx</t>
  </si>
  <si>
    <t>http://www.cbsi.com.sb/index.php?id=87</t>
  </si>
  <si>
    <t>http://www.ird.gov.sb/Front/Front.aspx?ID=471</t>
  </si>
  <si>
    <t>https://etax.ird.gov.sb/</t>
  </si>
  <si>
    <t>http://www.mof.gov.sb/AboutUs/CustomsDivision.aspx</t>
  </si>
  <si>
    <t>http://www.mof.gov.sb/Customs.aspx</t>
  </si>
  <si>
    <t>http://www.ird.gov.sb/Article.aspx?ID=616</t>
  </si>
  <si>
    <t>https://www.ilo.org/wcmsp5/groups/public/---asia/---ro-bangkok/---ilo-suva/documents/publication/wcms_158678.pdf</t>
  </si>
  <si>
    <t>Payroll Control System</t>
  </si>
  <si>
    <t>Aurion</t>
  </si>
  <si>
    <t>http://www.mof.gov.sb/AboutUs/TreasuryUnit/Payroll.aspx</t>
  </si>
  <si>
    <t>MoF website</t>
  </si>
  <si>
    <t xml:space="preserve">http://www.mof.gov.sb </t>
  </si>
  <si>
    <t>http://www.mof.gov.sb/ReportsNew/ProcurementTenders.aspx</t>
  </si>
  <si>
    <t>https://solomons.gov.sb/ministry-of-national-planning-and-development-coordination//</t>
  </si>
  <si>
    <t>Ministry of National Planning and Development Coordination</t>
  </si>
  <si>
    <t>MDPAC Database</t>
  </si>
  <si>
    <t>Min of Dev Planning and Aid Coordination Database</t>
  </si>
  <si>
    <t>https://www.theprif.org/documents/solomon-islands/other/solomon-islands-public-investment-management-diagnostic</t>
  </si>
  <si>
    <t>https://pacificdata.org/data/dataset?member_countries=sb</t>
  </si>
  <si>
    <t>SOM</t>
  </si>
  <si>
    <t>Somalia</t>
  </si>
  <si>
    <t>http://www.somalia.gov.so/</t>
  </si>
  <si>
    <t>https://www.mptt.gov.so/eng/</t>
  </si>
  <si>
    <t>Ministry of Post, Telecommunications and Technology</t>
  </si>
  <si>
    <t>https://mptt.gov.so/en/wp-content/uploads/2019/11/National-ICT-Policy-Strategy-2019-2024.pdf</t>
  </si>
  <si>
    <t>http://www.mof.gov.so</t>
  </si>
  <si>
    <t>http://www.mof.gov.so/national-budget</t>
  </si>
  <si>
    <t>http://mof.gov.so/publication/consultancy-service-provision-quality-assurance-implementation-somalia-financial</t>
  </si>
  <si>
    <t>SFMIS</t>
  </si>
  <si>
    <t>Somalia Financial Management Information System</t>
  </si>
  <si>
    <t>http://www.mof.gov.so/</t>
  </si>
  <si>
    <t>http://www-wds.worldbank.org/external/default/WDSContentServer/WDSP/IB/2013/10/30/000104615_20131104113932/Rendered/PDF/Somalia0PFM0Ca000600PID0250Oct02013.pdf</t>
  </si>
  <si>
    <t>http://www.mof.gov.so/taxes-and-tariffs</t>
  </si>
  <si>
    <t>http://www.mof.gov.so/customs</t>
  </si>
  <si>
    <t>http://documents.worldbank.org/curated/en/940531479878954687/text/97861-PAD-P149971-PUBLIC-PAD.txt</t>
  </si>
  <si>
    <t>SHRM</t>
  </si>
  <si>
    <t>Strategic Human Resource Management</t>
  </si>
  <si>
    <t>https://somalijobs.net/jobs/invitation-for-quotations-for-supply-and-configuration-of-human-resource-management-information-system-hrmis-for-federal-member-states/</t>
  </si>
  <si>
    <t>https://www.abyrint.com/fragilepayroll/</t>
  </si>
  <si>
    <t>http://www.mof.gov.so/public-procurement</t>
  </si>
  <si>
    <t>Ministry of Finance, Debt Management Unit</t>
  </si>
  <si>
    <t>https://somalia.opendataforafrica.org/</t>
  </si>
  <si>
    <t>National ICT Strategy</t>
  </si>
  <si>
    <t>ZAF</t>
  </si>
  <si>
    <t>South Africa</t>
  </si>
  <si>
    <t>https://www.eservices.gov.za/</t>
  </si>
  <si>
    <t>https://www.eservices.gov.za/tonkana/services/home.jsf</t>
  </si>
  <si>
    <t>http://www.dpsa.gov.za/</t>
  </si>
  <si>
    <t>Department of Public Service and Administration</t>
  </si>
  <si>
    <t>https://onlinelibrary.wiley.com/doi/full/10.1002/isd2.12030</t>
  </si>
  <si>
    <t>http://www.sita.co.za/sites/default/files/Strategic%20Plan%202020-2025.pdf</t>
  </si>
  <si>
    <t>SITA GovTech Conference</t>
  </si>
  <si>
    <t>https://v2.itweb.co.za/event/govtech/conference-2015/?page=about</t>
  </si>
  <si>
    <t>http://www.treasury.gov.za</t>
  </si>
  <si>
    <t>South Africa National Treasury</t>
  </si>
  <si>
    <t>http://www.treasury.gov.za/documents/default.aspx</t>
  </si>
  <si>
    <t>http://www.ifms.gov.za/?q=content/about-ifms</t>
  </si>
  <si>
    <t>http://www.treasury.gov.za/</t>
  </si>
  <si>
    <t>http://www.treasury.gov.za/legislation/PFMA/act.pdf</t>
  </si>
  <si>
    <t>http://www.sars.gov.za</t>
  </si>
  <si>
    <t>http://www.sars.gov.za/ClientSegments/Businesses/Mod3rdParty/Pages/default.aspx</t>
  </si>
  <si>
    <t>iCBS</t>
  </si>
  <si>
    <t>Interfront Customs Border Solutions processing system</t>
  </si>
  <si>
    <t>https://www.sars.gov.za/ClientSegments/Customs-Excise/Pages/default.aspx</t>
  </si>
  <si>
    <t>http://www.sarsefiling.co.za/</t>
  </si>
  <si>
    <t>https://www.sars.gov.za/ClientSegments/Individuals/How-Pay/Pages/Payment.aspx</t>
  </si>
  <si>
    <t>http://www.saaa.gov.za/index.php/about-saaa/background.html</t>
  </si>
  <si>
    <t>PERSAL</t>
  </si>
  <si>
    <t>Integrated Human Resource, Personnel and Salary System</t>
  </si>
  <si>
    <t xml:space="preserve">http://www.pmg.org.za/report/20100824-national-treasury-department-public-service-admin-persal-system-brief </t>
  </si>
  <si>
    <t> Integrated Human Resource, Personnel and Salary System</t>
  </si>
  <si>
    <t xml:space="preserve">http://www.westerncape.gov.za/text/2003/chapter_4_part_2_financial_management.pdf </t>
  </si>
  <si>
    <t>National Treasury Website</t>
  </si>
  <si>
    <t xml:space="preserve">http://www.treasury.gov.za </t>
  </si>
  <si>
    <t xml:space="preserve">http://www.treasury.gov.za/divisions/ocpo/ostb/contracts/default.aspx </t>
  </si>
  <si>
    <t>South African Asset &amp; Liability Management Branch</t>
  </si>
  <si>
    <t>Government Chief Information Officer + Data Operations Center + SITA</t>
  </si>
  <si>
    <t>http://www.dpsa.gov.za/dpsa2g/egov_documents.asp</t>
  </si>
  <si>
    <t>SITA National Cloud &gt; GPCE (Government Private Cloud Ecosystem)</t>
  </si>
  <si>
    <t>http://www.sita.co.za/content/cloud-computing-0</t>
  </si>
  <si>
    <t>DGPE - Digital Government Platform Ecosystem</t>
  </si>
  <si>
    <t>DGPE - Information Exchange Platform</t>
  </si>
  <si>
    <t>Cyber Security Hub</t>
  </si>
  <si>
    <t>https://www.cybersecurityhub.gov.za/</t>
  </si>
  <si>
    <t>https://www.gov.za/sa-government-online-website-feedback</t>
  </si>
  <si>
    <t>https://www.dpme.gov.za/keyfocusareas/cbmSite/CBM%20Documents/Framework%20for%20Strengthening%20Citizen-Government%20Partnerships%20for%20Monitoring%20Frontline%20Service%20Delivery.pdf</t>
  </si>
  <si>
    <t>https://www.gov.za/documents/improving-government-performance-our-approach</t>
  </si>
  <si>
    <t>Protection of Personal Information Act</t>
  </si>
  <si>
    <t>https://www.justice.gov.za/legislation/acts/1982-084.pdf</t>
  </si>
  <si>
    <t>Information Regulator</t>
  </si>
  <si>
    <t>https://www.justice.gov.za/inforeg/</t>
  </si>
  <si>
    <t>https://www.rti-rating.org/wp-content/uploads/2018/09/South-Africa.foi_.2000.pdf</t>
  </si>
  <si>
    <t>https://www.opengovpartnership.org/members/south-africa/</t>
  </si>
  <si>
    <t>https://southafrica.opendataforafrica.org/</t>
  </si>
  <si>
    <t>National Nanotechnology Strategy</t>
  </si>
  <si>
    <t>https://www.gov.za/sites/default/files/gcis_document/201409/dstnanotech180120060.pdf</t>
  </si>
  <si>
    <t>Strategic Plan 2020-2025</t>
  </si>
  <si>
    <t>SITA GovTech</t>
  </si>
  <si>
    <t>http://www.sita.co.za/content/govtech-0</t>
  </si>
  <si>
    <t>The Center for Public Sector Innovation</t>
  </si>
  <si>
    <t>https://www.cpsi.co.za/</t>
  </si>
  <si>
    <t>https://www.gov.za/sites/default/files/gcis_document/201409/fosspolicy0.pdf</t>
  </si>
  <si>
    <t>SSD</t>
  </si>
  <si>
    <t>South Sudan</t>
  </si>
  <si>
    <t>http://www.goss-online.org/</t>
  </si>
  <si>
    <t>http://www.mofep-grss.org/</t>
  </si>
  <si>
    <t>Ministry of Finance &amp; Economic Planning</t>
  </si>
  <si>
    <t>http://www.mofep-grss.org/documents/</t>
  </si>
  <si>
    <t>http://www.sudantribune.com/South-Sudan-launches-electronic,39069</t>
  </si>
  <si>
    <t>http://www.mofep-grss.org/ministry/units/</t>
  </si>
  <si>
    <t>http://www.grss-mof.org/wp-content/uploads/2014/03/APPROPRIATION_SUPPLEMENTARY-BILL.pdf</t>
  </si>
  <si>
    <t>http://documents.worldbank.org/curated/en/161481493196781863/pdf/114588-WP-P156685-PUBLIC-SouthSudanCapacityBulidingASAP.pdf</t>
  </si>
  <si>
    <t xml:space="preserve">Human resource information system </t>
  </si>
  <si>
    <t>https://www.pefa.org/node/1666</t>
  </si>
  <si>
    <t>SSEPS</t>
  </si>
  <si>
    <t xml:space="preserve">South Sudan Electronic Payroll System </t>
  </si>
  <si>
    <t>https://www.rti-rating.org/wp-content/uploads/2018/09/South-Sudan.RTI_.2013.pdf</t>
  </si>
  <si>
    <t>https://southsudan.opendataforafrica.org/</t>
  </si>
  <si>
    <t>ESP</t>
  </si>
  <si>
    <t>Spain</t>
  </si>
  <si>
    <t>https://administracionelectronica.gob.es/pae_Home/pae_map-egov.html?idioma=en</t>
  </si>
  <si>
    <t>https://www.lamoncloa.gob.es/serviciosdeprensa/apps/Paginas/index.aspx</t>
  </si>
  <si>
    <t>https://administracionelectronica.gob.es/pae_Home/pae_Organizacion/SGAD.html#.XuCmYp4zblx</t>
  </si>
  <si>
    <t>General Secretariat for Digital Administration </t>
  </si>
  <si>
    <t>https://administracionelectronica.gob.es/pae_Home/dam/jcr:0d4cfaad-3df4-46a1-8b87-aa3dc602e90b/Plan_de_trans_Estrategia-TIC_ingles.pdf</t>
  </si>
  <si>
    <t>https://administracionelectronica.gob.es/pae_Home/pae_Estrategias/Estrategia-TIC-AGE.html</t>
  </si>
  <si>
    <t>SGAD - General Secretariat of Digital Administration</t>
  </si>
  <si>
    <t>https://administracionelectronica.gob.es/pae_Home/pae_Organizacion/SGAD.html#.Wo7ByKjwY2w</t>
  </si>
  <si>
    <t>https://madrid.govtechlab.es/retos/</t>
  </si>
  <si>
    <t>http://www.minhap.gob.es</t>
  </si>
  <si>
    <t>https://www.hacienda.gob.es/en-GB/GobiernoAbierto/Datos%20Abiertos/Paginas/Datosabiertos.aspx</t>
  </si>
  <si>
    <t>http://www.oficinavirtual.pap.minhap.gob.es/sitios/OficinaVirtual/en-GB/CatalogoSistemasInformacion/Paginas/ListadoSIExternosUA.aspx?lenguaje=EN&amp;perfil=5</t>
  </si>
  <si>
    <t>SICOP II</t>
  </si>
  <si>
    <t>Sistema de Información Contable para la Administración del Estado / Information System for State Accounting</t>
  </si>
  <si>
    <t>https://www.hacienda.gob.es/en-GB/El%20Ministerio/Paginas/El%20Ministerio.aspx</t>
  </si>
  <si>
    <t>https://www.juntadeandalucia.es/organismos/haciendaindustriayenergia/areas/tesoreria-endeudamiento.html</t>
  </si>
  <si>
    <t>http://www.agenciatributaria.es</t>
  </si>
  <si>
    <t>https://www.agenciatributaria.gob.es/AEAT.sede/Inicio/Inicio.shtml</t>
  </si>
  <si>
    <t>EDI + Web Services</t>
  </si>
  <si>
    <t>Eletronic Data Interchange</t>
  </si>
  <si>
    <t>https://www.agenciatributaria.gob.es/AEAT.sede/en_gb/Inicio/Procedimientos_y_Servicios/Aduanas/Aduanas.shtml</t>
  </si>
  <si>
    <t>https://administracionelectronica.gob.es/ctt/pagos#.Xt6Q9mhKiUk</t>
  </si>
  <si>
    <t>http://firmaelectronica.gob.es</t>
  </si>
  <si>
    <t>FUNCIONA</t>
  </si>
  <si>
    <t>Servinómina / Portal of Public Employees</t>
  </si>
  <si>
    <t>http://administracionelectronica.gob.es/ctt/funciona/infoadicional#.VG0kYIHESSo</t>
  </si>
  <si>
    <t>LisNom HAB / Isla</t>
  </si>
  <si>
    <t>CS Payroll / Information system for the preparation of the payroll of pensioners</t>
  </si>
  <si>
    <t xml:space="preserve">http://www.oficinavirtual.pap.minhap.gob.es/sitios/oficinavirtual/en-GB/CatalogoSistemasInformacion/Paginas/ListadoSIExternos.aspx?perfil=certificados&amp;lenguaje=EN </t>
  </si>
  <si>
    <t>Contratacion</t>
  </si>
  <si>
    <t xml:space="preserve">https://contrataciondelestado.es </t>
  </si>
  <si>
    <t>Spanish Ministry of Finance</t>
  </si>
  <si>
    <t>Banco de Datos</t>
  </si>
  <si>
    <t>Investment Project Monitoring System</t>
  </si>
  <si>
    <t>http://buscadorcdi.gob.es/Cifra/es/buscador/resultados/Ultimos-Distribucion-Territorial</t>
  </si>
  <si>
    <t>General Secretariat for Digital Administration</t>
  </si>
  <si>
    <t>https://administracionelectronica.gob.es/ctt/datosgob#.XvjHf2hKg2w</t>
  </si>
  <si>
    <t>https://datos.gob.es/sites/default/files/datosgobes/190522_iniciativa_aporta_-_contexto_y_directrices.pdf</t>
  </si>
  <si>
    <t>https://administracionelectronica.gob.es/pae_Home/en/pae_Estrategias/pae_Interoperabilidad_Inicio/pae_Normas_tecnicas_de_interoperabilidad.html?idioma=en</t>
  </si>
  <si>
    <t>SARA Cloud (Hybrid Cloud Service)</t>
  </si>
  <si>
    <t>https://administracionelectronica.gob.es/pae_Home/pae_Estrategias/Racionaliza_y_Comparte/Servicios-declarados-como-compartidos.html</t>
  </si>
  <si>
    <t>Transverse Information Systems</t>
  </si>
  <si>
    <t>https://administracionelectronica.gob.es/pae_Home/pae_Estrategias/Racionaliza_y_Comparte/sistemas_informacion_transversales.html</t>
  </si>
  <si>
    <t>ENI</t>
  </si>
  <si>
    <t>https://administracionelectronica.gob.es/pae_Home/en/pae_Estrategias/pae_Interoperabilidad_Inicio/pae_Esquema_Nacional_de_Interoperabilidad.html?idioma=en</t>
  </si>
  <si>
    <t>CCN-CERT - Government CERT</t>
  </si>
  <si>
    <t>https://www.ccn-cert.cni.es/en/about-us/mission-and-objectives.html</t>
  </si>
  <si>
    <t>https://transparencia.gob.es/transparencia/transparencia_Home/index/ParticipacionCiudadana.html</t>
  </si>
  <si>
    <t>Ley Orgánica de Protección de Datos de Carácter Personal</t>
  </si>
  <si>
    <t>http://noticias.juridicas.com/base_datos/Admin/lo15-1999.html</t>
  </si>
  <si>
    <t>Agencia Espanola De Proteccion De Datos, Spanish Data protection Agency</t>
  </si>
  <si>
    <t>https://www.agpd.es/</t>
  </si>
  <si>
    <t>https://www.rti-rating.org/wp-content/uploads/Spain.pdf</t>
  </si>
  <si>
    <t>https://www.opengovpartnership.org/members/spain/</t>
  </si>
  <si>
    <t>http://datos.gob.es/</t>
  </si>
  <si>
    <t>RDI Strategy in Artificial Intelligence</t>
  </si>
  <si>
    <t>https://www.ciencia.gob.es/stfls/MICINN/Ciencia/Ficheros/Estrategia_Inteligencia_Artificial_IDI.pdf</t>
  </si>
  <si>
    <t>Age of Digital Transformation Plan</t>
  </si>
  <si>
    <t>NovaGob Lab</t>
  </si>
  <si>
    <t>https://novagob.org/contacto</t>
  </si>
  <si>
    <r>
      <t xml:space="preserve">National Institute of Public Administration - </t>
    </r>
    <r>
      <rPr>
        <b/>
        <sz val="11"/>
        <color theme="1"/>
        <rFont val="Calibri"/>
        <family val="2"/>
        <scheme val="minor"/>
      </rPr>
      <t>Innovation Bank of Public Administrations</t>
    </r>
  </si>
  <si>
    <t>https://www.inap.es/innovacion</t>
  </si>
  <si>
    <t>https://joinup.ec.europa.eu/sites/default/files/inline-files/OSS%20Country%20Intelligence%20Report_ES_0.pdf</t>
  </si>
  <si>
    <t>LKA</t>
  </si>
  <si>
    <t>Sri Lanka</t>
  </si>
  <si>
    <t>http://www.president.gov.lk</t>
  </si>
  <si>
    <t>https://www.gov.lk/elaws/wordpress/wp-content/uploads/2015/03/eGov-Policy-structured-v4-0.pdf</t>
  </si>
  <si>
    <t>https://www.icta.lk/digital-srilanka/</t>
  </si>
  <si>
    <t>Ministry of ICT, Digital Sri Lanka</t>
  </si>
  <si>
    <t>http://www.mdiit.gov.lk/index.php/en/component/jdownloads/send/6-legislation/76-national-digital-policy?option=com_jdownloads</t>
  </si>
  <si>
    <t>Digital Sri Lanka</t>
  </si>
  <si>
    <t>http://www.treasury.gov.lk</t>
  </si>
  <si>
    <t>http://www.treasury.gov.lk/data-statistics</t>
  </si>
  <si>
    <t>http://www.erd.gov.lk/publicweb/SAD/SAD_index.html</t>
  </si>
  <si>
    <t>CIGAS &gt; ITMIS</t>
  </si>
  <si>
    <t>Computerised Integrated Government Accounting System + Integrated Treasury Management Information System</t>
  </si>
  <si>
    <t>http://www.treasury.gov.lk/</t>
  </si>
  <si>
    <t>http://www.treasury.gov.lk/documents/60181/60272/oerformanceReport2013-eng+.pdf/35c88ed4-c11c-4297-b6da-079cf324dfce</t>
  </si>
  <si>
    <t>http://www.treasury.gov.lk/images/depts/tod/docs/reports/oerformanceReport2013-eng%20.pdf</t>
  </si>
  <si>
    <t>http://www.ird.gov.lk</t>
  </si>
  <si>
    <t>Revenue Administration Management Information System (RAMIS) </t>
  </si>
  <si>
    <t>http://www.ird.gov.lk/en/SitePages/TaxEvasionFeedback.aspx?menuid=1701#</t>
  </si>
  <si>
    <t>http://www.customs.gov.lk</t>
  </si>
  <si>
    <t>ASYCUDA World + CDN</t>
  </si>
  <si>
    <t xml:space="preserve">Automated SYstem for CUstoms Data + Cargo Dispatch Note (CDN) </t>
  </si>
  <si>
    <t>http://www.customs.gov.lk/asydownloads.html</t>
  </si>
  <si>
    <t>https://www.cbsl.gov.lk/en/news/adopting-safe-and-secure-electronic-payment-practices</t>
  </si>
  <si>
    <t>https://www.lawnet.gov.lk/1960/12/31/electronic-signatures-perspectives-and-problems/</t>
  </si>
  <si>
    <t>https://www.hrmis.health.gov.lk/</t>
  </si>
  <si>
    <t>http://www.treasury.gov.lk/web/department-of-information-technology-management/payroll-system</t>
  </si>
  <si>
    <t>http://www.nprocom.gov.lk/web/index.php?lang=en</t>
  </si>
  <si>
    <t>http://www.npd.gov.lk/</t>
  </si>
  <si>
    <t>Department of National Planning, Ministry of Finance</t>
  </si>
  <si>
    <t>http://life.gov.lk/index.php?option=com_content&amp;view=article&amp;id=2&amp;Itemid=115&amp;lang=en</t>
  </si>
  <si>
    <t>LGC 2.0 Government Cloud</t>
  </si>
  <si>
    <t>https://lgc.gov.lk/why-lgc-2-0-2/</t>
  </si>
  <si>
    <t>Digital Government Architecture</t>
  </si>
  <si>
    <t>https://www.icta.lk/digitizing-gov/</t>
  </si>
  <si>
    <t>Lanka Interoperability Framework + GIPX</t>
  </si>
  <si>
    <t>http://life.gov.lk/index.php?option=com_content&amp;view=featured&amp;Itemid=101&amp;lang=en</t>
  </si>
  <si>
    <t>Sri Lanka CERT|CC - Sri Lanka Computer Emergency Readiness Team – Coordination Centre</t>
  </si>
  <si>
    <t>https://www.cert.gov.lk/</t>
  </si>
  <si>
    <t>Personal Data Protection Bill (Draft)</t>
  </si>
  <si>
    <t>http://www.mdiit.gov.lk/index.php/en/digital-news/item/73-data-protection-legislation</t>
  </si>
  <si>
    <t>https://www.rti-rating.org/wp-content/uploads/Sri-Lanka.pdf</t>
  </si>
  <si>
    <t>https://www.opengovpartnership.org/members/sri-lanka/</t>
  </si>
  <si>
    <t>http://www.data.gov.lk/</t>
  </si>
  <si>
    <t>National Digital Policy</t>
  </si>
  <si>
    <t>Digital Sri Lanka HR  Strategy</t>
  </si>
  <si>
    <t>Enhance the ICT Competency of Divisional Secretariat and Improve ICT infrastructure of DSs</t>
  </si>
  <si>
    <t>http://www.mdiit.gov.lk/index.php/en/what-we-diliver/projects/ministry-projectss/214-enhance-the-ict-competency-of-divisional-secretariat-and-improve-ict-infrastructure-of-dss</t>
  </si>
  <si>
    <t>Ministry of Digital Infrastructure and Information Technology</t>
  </si>
  <si>
    <t>http://www.mdiit.gov.lk/index.php/en/</t>
  </si>
  <si>
    <t>SDN</t>
  </si>
  <si>
    <t>Sudan</t>
  </si>
  <si>
    <t>http://www.presidency.gov.sd/</t>
  </si>
  <si>
    <t>http://www.mof.gov.sd</t>
  </si>
  <si>
    <t>Ministry of Finnace</t>
  </si>
  <si>
    <t>http://www.mof.gov.sd/moazna.php</t>
  </si>
  <si>
    <t>http://www.afdb.org/fileadmin/uploads/afdb/Documents/Project-and-Operations/Sudan_-_Public_Financial_and_Macroeconomic_Management_Capacity_Building_-_Appraisal_Report.pdf</t>
  </si>
  <si>
    <t>http://www.imf.org/external/pubs/ft/scr/2014/cr14203.pdf</t>
  </si>
  <si>
    <t>http://www.mof.gov.sd/viewer.php?target=dept_guider&amp;display=NationalRevenue</t>
  </si>
  <si>
    <t>http://www.customs.gov.sd</t>
  </si>
  <si>
    <t>http://asyw.customs.gov.sd/</t>
  </si>
  <si>
    <t>http://www.cbos.gov.sd/en/node/440</t>
  </si>
  <si>
    <t>https://www.pefa.org/node/1876</t>
  </si>
  <si>
    <t xml:space="preserve">http://www.mof.gov.sd </t>
  </si>
  <si>
    <t>Central Bank of Sudan</t>
  </si>
  <si>
    <t>Sudan CERT - The Sudan Computer Emergency Response Team</t>
  </si>
  <si>
    <t>http://www.cert.sd/about.html</t>
  </si>
  <si>
    <t>https://www.rti-rating.org/wp-content/uploads/2019/05/Sudan.FOI-2015.Eng_.pdf</t>
  </si>
  <si>
    <t>https://sudan.opendataforafrica.org/</t>
  </si>
  <si>
    <t>SUR</t>
  </si>
  <si>
    <t>Suriname</t>
  </si>
  <si>
    <t>http://www.gov.sr</t>
  </si>
  <si>
    <t>http://www.gov.sr/actueel/2019/e-government-platform-vergroot-privacybescherming-burgerdata/</t>
  </si>
  <si>
    <t>The Government of The Republic of Suriname</t>
  </si>
  <si>
    <t>http://finance.gov.sr/</t>
  </si>
  <si>
    <t>Ministerie van Financiën - Suriname</t>
  </si>
  <si>
    <t>http://finance.gov.sr/overheidsfinancien-government-finance-statistics/</t>
  </si>
  <si>
    <t>http://finance.gov.sr/e-gdds/</t>
  </si>
  <si>
    <t>http://finance.gov.sr/over-financien/</t>
  </si>
  <si>
    <t>http://finance.gov.sr/directoraten/directoraat-belastingen/</t>
  </si>
  <si>
    <t>Tax Management System (to replace existing IT systems)</t>
  </si>
  <si>
    <t>http://idbdocs.iadb.org/wsdocs/getdocument.aspx?docnum=38053612</t>
  </si>
  <si>
    <t>http://asycuda.customs.gov.sr:8080/awprod/</t>
  </si>
  <si>
    <t>https://belastingdienst.sr/</t>
  </si>
  <si>
    <t>http://homeaffairs.gov.sr/directoraten/</t>
  </si>
  <si>
    <t>https://freebalance.com/public-financial-management/minister-of-finance-launches-freebalance-grp-solution-in-suriname/</t>
  </si>
  <si>
    <t>http://finance.gov.sr/directoraten/</t>
  </si>
  <si>
    <t>SurCSIRT</t>
  </si>
  <si>
    <t>http://www.surcsirt.gov.sr/watis.html</t>
  </si>
  <si>
    <t>Data Protection Bill 2018 (Draft) + The Constitution of the Republic of Suriname, Article 17 (in English)</t>
  </si>
  <si>
    <t>https://www.paolobalboni.eu/index.php/2018/05/15/the-new-surinamese-privacy-and-data-protection-spdp-law/</t>
  </si>
  <si>
    <t>https://data-surinameonline.opendata.arcgis.com/</t>
  </si>
  <si>
    <t>SWZ</t>
  </si>
  <si>
    <t>Eswatini</t>
  </si>
  <si>
    <t>http://www.gov.sz/index.php/component/content/category/238-e-gov?Itemid=799</t>
  </si>
  <si>
    <t>http://www.gov.sz/index.php</t>
  </si>
  <si>
    <t>http://www.gov.sz/index.php?option=com_content&amp;view=article&amp;id=213&amp;Itemid=303</t>
  </si>
  <si>
    <t>http://www.gov.sz/images/e-government%20strategy%20final%20document%20that%20was%20adopted.pdf</t>
  </si>
  <si>
    <t>http://www.gov.sz/index.php/ministries-departments/ministry-of-finance</t>
  </si>
  <si>
    <t>http://mof.swaziland.opendataforafrica.org/uhzofbc/national-summary-data-page-nsdp</t>
  </si>
  <si>
    <t>http://eeas.europa.eu/delegations/swaziland/press_corner/all_news/news/2014/2014031702_en.htm</t>
  </si>
  <si>
    <t>http://www.gov.sz/index.php?option=com_content&amp;view=article&amp;id=417&amp;Itemid=422</t>
  </si>
  <si>
    <t>http://www.gov.sz/images/stories/Constitution%20of%20%20SD-2005A001.pdf</t>
  </si>
  <si>
    <t>http://www.sra.org.sz</t>
  </si>
  <si>
    <t>http://www.sra.org.sz/index.php?option=com_content&amp;view=article&amp;id=137&amp;Itemid=297</t>
  </si>
  <si>
    <t>http://www.sra.org.sz/customs/pageview.php?id=84&amp;name=Swaziland%20Customs</t>
  </si>
  <si>
    <t>http://www.sra.org.sz/index.php?option=com_content&amp;view=article&amp;id=62&amp;Itemid=171</t>
  </si>
  <si>
    <t>http://www.sra.org.sz/payments/payments.php</t>
  </si>
  <si>
    <t>http://www.ulandssekretariatet.dk/sites/default/files/uploads/public/Afrika/Landeanalyser/labour_market_profile_2012_-_swaziland_web.pdf</t>
  </si>
  <si>
    <t>http://www.gov.sz/index.php?option=com_content&amp;view=article&amp;id=384&amp;Itemid=392</t>
  </si>
  <si>
    <t>http://www.sra.org.sz/incometax/pageview.php?id=75&amp;name=PAYE%20-%20Quick%20Guide</t>
  </si>
  <si>
    <t>SPPRA</t>
  </si>
  <si>
    <t>http://sppra.co.sz/</t>
  </si>
  <si>
    <t>http://sppra.co.sz/awardedcontracts.html</t>
  </si>
  <si>
    <t>Data Protection Bill (Draft)</t>
  </si>
  <si>
    <t>http://www.gov.sz/images/edoc.pdf</t>
  </si>
  <si>
    <t>Swaziland Communications Commission</t>
  </si>
  <si>
    <t>https://swaziland.opendataforafrica.org/</t>
  </si>
  <si>
    <t>SWE</t>
  </si>
  <si>
    <t>Sweden</t>
  </si>
  <si>
    <t>https://www.government.se/government-agencies/the-agency-for-digital-government/</t>
  </si>
  <si>
    <t>https://www.verksamt.se</t>
  </si>
  <si>
    <t>https://www.digg.se/</t>
  </si>
  <si>
    <t>The Agency for Digital Government</t>
  </si>
  <si>
    <t>https://www.government.se/press-releases/2017/06/action-on-digital-transformation/</t>
  </si>
  <si>
    <t>https://www.government.se/49c292/contentassets/117aec2b9bf44d758564506c2d99e825/2017_digitaliseringsstrategin_faktablad_eng_webb-2.pdf</t>
  </si>
  <si>
    <t>DIGG</t>
  </si>
  <si>
    <t>http://www.sweden.gov.se</t>
  </si>
  <si>
    <t>Finansdepartementet - Ministry of Finance, Sweden</t>
  </si>
  <si>
    <t>https://www.government.se/government-of-sweden/ministry-of-finance/central-government-budget/</t>
  </si>
  <si>
    <t>https://hermes.esv.se/dana-na/auth/url_0/welcome.cgi</t>
  </si>
  <si>
    <t>HERMES</t>
  </si>
  <si>
    <t>https://www.riksgalden.se/</t>
  </si>
  <si>
    <t>https://www.riksgalden.se/globalassets/dokument_eng/about/policy_and_regulations/financial-and-risk-policy-2020.pdf?_t_id=1B2M2Y8AsgTpgAmY7PhCfg%3d%3d&amp;_t_q=TSA&amp;_t_tags=language%3asv%2csiteid%3a5214eb5f-a1b7-444b-83f5-850db03cf352&amp;_t_ip=35.241.94.197&amp;_t_hit.id=Riksgalden_Models_Media_SitePdfFile/_05a25dc1-eda1-4475-a0b8-d485662c5f86&amp;_t_hit.pos=1</t>
  </si>
  <si>
    <t>http://www.skatteverket.se</t>
  </si>
  <si>
    <t>http://www.skatteverket.se/privat/sjalvservice/allaetjanster.4.18e1b10334ebe8bc80009.html</t>
  </si>
  <si>
    <t>http://www.tullverket.se</t>
  </si>
  <si>
    <t>TDS</t>
  </si>
  <si>
    <t>Tull Data System / Customs Data System</t>
  </si>
  <si>
    <t>https://www.tullverket.se/en/business/taricthecustomstariff.4.7df61c5915510cfe9e760c3.html</t>
  </si>
  <si>
    <t>http://www.skatteverket.se/foretagorganisationer/moms/redovisabetalamoms.4.7459477810df5bccdd480006935.html</t>
  </si>
  <si>
    <t>http://www.kilpatricktownsend.se/en/e-signatures-sweden/</t>
  </si>
  <si>
    <t>Statens Servicecenter</t>
  </si>
  <si>
    <t>State’s Service Centre</t>
  </si>
  <si>
    <t>http://www.statenssc.se/Sidor/default.aspx</t>
  </si>
  <si>
    <t>https://www.statenssc.se/myndighet.19.html</t>
  </si>
  <si>
    <t>Avropa</t>
  </si>
  <si>
    <t xml:space="preserve">http://www.avropa.se </t>
  </si>
  <si>
    <t xml:space="preserve">http://www.avropa.se/Upphandlingar </t>
  </si>
  <si>
    <t>Swedish National Debt Office</t>
  </si>
  <si>
    <t>SND - Swedish National Data Service</t>
  </si>
  <si>
    <t>https://snd.gu.se/sv/om-oss</t>
  </si>
  <si>
    <t>https://digitaliseringsradet.se/media/1248/rapport-data-som-strategisk-resurs_dnr-19-3731.pdf</t>
  </si>
  <si>
    <t>https://www.riksdagen.se/sv/dokument-lagar/dokument/fakta-pm-om-eu-forslag/digital-strategi-ai-vitbok-och-datastrategi_H706FPM23</t>
  </si>
  <si>
    <t>https://computersweden.idg.se/2.2683/1.724249/regeringen-sverige-statligt-moln</t>
  </si>
  <si>
    <t>https://www.inera.se/digitalisering/arkitektur/</t>
  </si>
  <si>
    <t>Single Digital Gateway + Interoperability Framework</t>
  </si>
  <si>
    <t>https://www.digg.se/utveckling-av-digital-forvaltning/samordning-sdg</t>
  </si>
  <si>
    <t>CERT-SE</t>
  </si>
  <si>
    <t>https://www.cert.se/</t>
  </si>
  <si>
    <t>https://www.regeringen.se/sa-styrs-sverige/grundlagar-och-demokratiskt-deltagande/delta-och-paverka/</t>
  </si>
  <si>
    <t>https://www.government.se/4ae46a/contentassets/36f1e7481df14fa7897e0a356c211012/report-on-swedish-efforts-related-to-the-initiative-on-citizens-consultations.pdf</t>
  </si>
  <si>
    <t>http://www.legislationline.org/topics/country/1/topic/3</t>
  </si>
  <si>
    <t xml:space="preserve">Swedish Data Protection Authority </t>
  </si>
  <si>
    <t>http://www.datainspektionen.se/</t>
  </si>
  <si>
    <t>https://www.rti-rating.org/wp-content/uploads/Sweden.pdf</t>
  </si>
  <si>
    <t>https://www.opengovpartnership.org/members/sweden/</t>
  </si>
  <si>
    <t>https://www.dataportal.se/sv/</t>
  </si>
  <si>
    <t>National Approach to AI</t>
  </si>
  <si>
    <t>https://www.government.se/information-material/2019/02/national-approach-to-artificial-intelligence/</t>
  </si>
  <si>
    <t>Action on Digital Transformation</t>
  </si>
  <si>
    <t>Data-Driven Innovation and AI</t>
  </si>
  <si>
    <t>https://www.digg.se/publicerat/publikationer/2020/delrapport-oppna-data-oppen-och-datadriven-innovation-samt-ai</t>
  </si>
  <si>
    <t>Swedish Agency for Digital Administration</t>
  </si>
  <si>
    <t>https://joinup.ec.europa.eu/sites/default/files/inline-files/OSS%20Country%20Intelligence%20Report_SE_0.pdf</t>
  </si>
  <si>
    <t>CHE</t>
  </si>
  <si>
    <t>Switzerland</t>
  </si>
  <si>
    <t>https://www.egovernment.ch/en/</t>
  </si>
  <si>
    <t>https://www.ch.ch</t>
  </si>
  <si>
    <t>https://www.egovernment.ch/de</t>
  </si>
  <si>
    <t>eGovernment Steering Committee</t>
  </si>
  <si>
    <t>https://www.egovernment.ch/de/umsetzung/e-government-strategie/</t>
  </si>
  <si>
    <t>https://www.egovernment.ch/en/umsetzung/e-government-strategie/</t>
  </si>
  <si>
    <t>Digital Switzerland</t>
  </si>
  <si>
    <t>https://strategy.digitaldialog.swiss/fr/conference/</t>
  </si>
  <si>
    <t>3,4,5</t>
  </si>
  <si>
    <t>https://digitalswitzerland.com/</t>
  </si>
  <si>
    <t>http://www.efd.admin.ch</t>
  </si>
  <si>
    <t>Federal Department of Finance</t>
  </si>
  <si>
    <t>https://www.efd.admin.ch/efd/en/home/dokumentation/fdf-fact-sheets.html</t>
  </si>
  <si>
    <t>https://www.efd.admin.ch/efd/en/home/themen/informatik-und-e-government0.html</t>
  </si>
  <si>
    <t>http://www.snb.ch</t>
  </si>
  <si>
    <t>http://www.bis.org/cpss/paysys/SwitzerlandComp.pdf</t>
  </si>
  <si>
    <t>http://www.strategyand.pwc.com/media/file/Technology_of_Fiscal_Reform.pdf</t>
  </si>
  <si>
    <t>http://www.estv.admin.ch</t>
  </si>
  <si>
    <t>https://www.efd.admin.ch/efd/en/home/themen/steuern/steuern-national/the-swiss-tax-system.html</t>
  </si>
  <si>
    <t>https://www.efd.admin.ch/efd/en/home/themen/zoll.html</t>
  </si>
  <si>
    <t>E-DEC</t>
  </si>
  <si>
    <t>e-Customs Portal</t>
  </si>
  <si>
    <t>http://www.ezv.admin.ch/zollanmeldung/05042/index.html?lang=de</t>
  </si>
  <si>
    <t>http://www.getax.ch/</t>
  </si>
  <si>
    <t>https://www.kmu.admin.ch/kmu/en/home/concrete-know-how/sme-management/e-commerce/creating-own-website/online-payment-methods/payment-service-providers.html</t>
  </si>
  <si>
    <t>https://www.docusign.com/how-it-works/legality/global/switzerland</t>
  </si>
  <si>
    <t>ZIVI</t>
  </si>
  <si>
    <t>https://www.stelle.admin.ch/stelle/de/home.html</t>
  </si>
  <si>
    <t>https://www.bk.admin.ch/bk/de/home/bk/organisation-der-bundeskanzlei/service-center-informatik.html</t>
  </si>
  <si>
    <t>SIMAP</t>
  </si>
  <si>
    <t xml:space="preserve">https://www.simap.ch </t>
  </si>
  <si>
    <t xml:space="preserve">https://www.simap.ch/shabforms/COMMON/search/searchForm.jsf?FMODE=SIMAP&amp;category=OB </t>
  </si>
  <si>
    <t>Swiss Federal Finance Administration</t>
  </si>
  <si>
    <t>EFTA</t>
  </si>
  <si>
    <t>Data Initiative</t>
  </si>
  <si>
    <t>https://strategy.digitaldialog.swiss/aktionsplan</t>
  </si>
  <si>
    <t>https://www.bakom.admin.ch/bakom/de/home/digital-und-internet/big-data.html</t>
  </si>
  <si>
    <t>https://www.egovernment.ch/fr/dokumentation/questions-juridiques/traitement-et-protection-des-donnees/</t>
  </si>
  <si>
    <t>Swiss Cloud</t>
  </si>
  <si>
    <t>https://www.admin.ch/gov/fr/accueil/documentation/communiques.msg-id-78814.html</t>
  </si>
  <si>
    <t>e-Government Architecture</t>
  </si>
  <si>
    <t>https://www.egovernment.ch/fr/umsetzung/schwerpunktplan/elaborer-et-gerer-larchitecture-de-la-cyberadministration-co/</t>
  </si>
  <si>
    <t>Data Exchange Platform</t>
  </si>
  <si>
    <t>https://www.egovernment.ch/fr/umsetzung/schwerpunktplan/promouvoir-les-plateformes-dechange-de-donnees-de-ladministr/</t>
  </si>
  <si>
    <t>GovCERT.ch - Computer Emergency Response Team</t>
  </si>
  <si>
    <t>https://www.govcert.admin.ch/</t>
  </si>
  <si>
    <t>https://www.ch.ch/en/demokratie/</t>
  </si>
  <si>
    <t>http://www.admin.ch/ch/e/rs/2/235.11.en.pdf</t>
  </si>
  <si>
    <t>Federal Data Protection Commission</t>
  </si>
  <si>
    <t>https://www.edoeb.admin.ch/edoeb/en/home/the-fdpic/links/data-protection---switzerland.html</t>
  </si>
  <si>
    <t>https://www.rti-rating.org/wp-content/uploads/Switzerland.pdf</t>
  </si>
  <si>
    <t>https://joinup.ec.europa.eu/sites/default/files/inline-files/eGovernment%20in%20Switzerland%20-%20February%202016%20-%20Edition%2010_0%20-%20v3_00.pdf</t>
  </si>
  <si>
    <t>https://opendata.swiss/</t>
  </si>
  <si>
    <t>Innovations projects</t>
  </si>
  <si>
    <t>https://www.egovernment.ch/en/umsetzung/innovationen/innovations-and-e-participation-projects-in-2020/</t>
  </si>
  <si>
    <t>Staatslabor + e-Government Switzerland</t>
  </si>
  <si>
    <t>https://www.staatslabor.ch/en</t>
  </si>
  <si>
    <t>https://www.isb.admin.ch/isb/de/home/themen/bundesarchitektur/schwerpunkte/open-source.html</t>
  </si>
  <si>
    <t>SYR</t>
  </si>
  <si>
    <t>Syrian Arab Republic</t>
  </si>
  <si>
    <t>http://portal.egov.sy/page/en/138/0/Syrian+eGovernment.html</t>
  </si>
  <si>
    <t>http://portal.egov.sy/eservices_guid.ar_guid/en/0/0/module.page.html</t>
  </si>
  <si>
    <t>http://moct.gov.sy/</t>
  </si>
  <si>
    <t>Ministry of Communication and Technology</t>
  </si>
  <si>
    <t>http://moct.gov.sy/sites/default/files/uploadss/eGov_Strategy_-_v2_04-Vol2%20En.pdf</t>
  </si>
  <si>
    <t>http://syrianfinance.gov.sy</t>
  </si>
  <si>
    <t>http://syrianfinance.gov.sy/arabic/budget/organization-chart/221/342.html</t>
  </si>
  <si>
    <t>http://syrianfinance.gov.sy/</t>
  </si>
  <si>
    <t>https://www.imf.org/external/np/ms/2008/102908.htm</t>
  </si>
  <si>
    <t>http://www.syrianfinance.gov.sy/english/main/history-prospects/1874.html</t>
  </si>
  <si>
    <t>http://www.customs.gov.sy</t>
  </si>
  <si>
    <t>http://asycuda.customs.gov.sy/</t>
  </si>
  <si>
    <t>https://web.archive.org/web/20140703094412/http://moct.gov.sy/moct/?q=ar/node/69</t>
  </si>
  <si>
    <t>Central Bank of Syria</t>
  </si>
  <si>
    <t>Information Security Center</t>
  </si>
  <si>
    <t>https://www.nans.gov.sy/ar/department/information_security_center</t>
  </si>
  <si>
    <t>Law on Privacy and Data Protection (Draft)</t>
  </si>
  <si>
    <t>http://www.parliament.gov.sy/arabic/index.php?node=5597&amp;cat=4537</t>
  </si>
  <si>
    <t>TWN</t>
  </si>
  <si>
    <t>Chinese Taipei</t>
  </si>
  <si>
    <t>http://www.gov.tw</t>
  </si>
  <si>
    <t>https://www.ndc.gov.tw/en/Content_List.aspx?n=9E9BA8CA6DE6BF5C</t>
  </si>
  <si>
    <t>National Development Council</t>
  </si>
  <si>
    <t>https://www.ndc.gov.tw/en/News_Content.aspx?n=8C362E80B990A55C&amp;sms=1DB6C6A8871CA043&amp;s=158C8446035DF66A</t>
  </si>
  <si>
    <t>https://ws.ndc.gov.tw/Download.ashx?u=LzAwMS9hZG1pbmlzdHJhdG9yLzExL3JlbGZpbGUvNTgxNC8yODM4NC8zZWMxZGQ2Yi03NjE0LTQ2YWMtODkyZi0wYTg2ZjBjZmEzMTkucGRm&amp;n=RGlnaXRhbCBHb3Zlcm5tZW50IFByb2dyYW0gb2YgVGFpd2FuIDIwMTctMjAyMC5wZGY%3d&amp;icon=..pdf</t>
  </si>
  <si>
    <t>Public Digital Innovation Space</t>
  </si>
  <si>
    <t>https://pdis.nat.gov.tw/en/</t>
  </si>
  <si>
    <t>http://www.mof.gov.tw</t>
  </si>
  <si>
    <t>Ministry of Finance ROC</t>
  </si>
  <si>
    <t>https://www.mof.gov.tw/txtStatistics/5a74f75c9e704b16ad32a41625b20faa</t>
  </si>
  <si>
    <t>http://eng.dgbas.gov.tw/lp.asp?ctNode=1969&amp;CtUnit=1005&amp;BaseDSD=7&amp;mp=2</t>
  </si>
  <si>
    <t>GBA</t>
  </si>
  <si>
    <t>Government Budget Accounting Information Management System</t>
  </si>
  <si>
    <t>http://www.nta.gov.tw/web/Eng/Default.aspx</t>
  </si>
  <si>
    <t>https://www.nta.gov.tw/_admin/_upload/Oldfile/National%20Treasury%20Act.pdf</t>
  </si>
  <si>
    <t>http://www.dot.gov.tw</t>
  </si>
  <si>
    <t>http://www.etax.nat.gov.tw/etwen/Exhibitor_in_02.html</t>
  </si>
  <si>
    <t>http://www.customs.gov.tw</t>
  </si>
  <si>
    <t>CPT</t>
  </si>
  <si>
    <t>http://portal.sw.nat.gov.tw/PPL</t>
  </si>
  <si>
    <t>http://www.etax.nat.gov.tw/etwmain/?orgId=FDC</t>
  </si>
  <si>
    <t>https://www.bot.com.tw/English/BankServices/ElectronicBankingServices/ElectronicPayment/Pages/default.aspx</t>
  </si>
  <si>
    <t>http://moica.nat.gov.tw/index.html</t>
  </si>
  <si>
    <t>https://focustaiwan.tw/politics/201507120011</t>
  </si>
  <si>
    <t>CSOIS</t>
  </si>
  <si>
    <t>Civil Service Operations Information System</t>
  </si>
  <si>
    <t>https://www.dgpa.gov.tw/</t>
  </si>
  <si>
    <t>http://www.mocs.gov.tw/pages/services_list.aspx?Node=30&amp;Index=2</t>
  </si>
  <si>
    <t>Government e-Procurement System</t>
  </si>
  <si>
    <t>http://web.pcc.gov.tw</t>
  </si>
  <si>
    <t xml:space="preserve">http://web.pcc.gov.tw/tps/pss/tender.do?method=goSearch&amp;searchMode=common&amp;searchType=basic </t>
  </si>
  <si>
    <t>https://digi.ey.gov.tw/Page/771A3037CADDE31C</t>
  </si>
  <si>
    <t>https://english.gov.taipei/News_Content.aspx?n=A11F01CFC9F58C83&amp;s=D41084481CDB6480</t>
  </si>
  <si>
    <t>National Center for Cyber Security Technology</t>
  </si>
  <si>
    <t>https://www.nccst.nat.gov.tw/Default?lang=en</t>
  </si>
  <si>
    <t>http://law.moj.gov.tw/Eng/LawClass/LawAll.aspx?PCode=I0050021</t>
  </si>
  <si>
    <t>https://www.rti-rating.org/wp-content/uploads/Taiwan.pdf</t>
  </si>
  <si>
    <t>https://opengovreport.ocf.tw/en/#tab-0</t>
  </si>
  <si>
    <t>https://data.gov.tw/</t>
  </si>
  <si>
    <t>Taiwan AI Action Plan</t>
  </si>
  <si>
    <t>https://ai.taiwan.gov.tw/news/cabinet-plans-to-develop-the-nations-ai-industry/</t>
  </si>
  <si>
    <t>Smart Government Action Plan</t>
  </si>
  <si>
    <t>https://ws.ndc.gov.tw/Download.ashx?u=LzAwMS9hZG1pbmlzdHJhdG9yLzExL3JlbGZpbGUvMC8xMzc1NC8wZWFhYzBiNy1hMDdlLTQyOTQtODViZC0wZTM5NTMyOTUwMTcucGRm&amp;n=U21hcnRHb3Zlcm5tZW50QWN0UGxhbi5wZGY%3d&amp;icon=..pdf</t>
  </si>
  <si>
    <t>Skill Certification Program</t>
  </si>
  <si>
    <t>https://www.wdasec.gov.tw/en/</t>
  </si>
  <si>
    <t>Ministry of Labor</t>
  </si>
  <si>
    <t>https://english.mol.gov.tw/6385/25787/</t>
  </si>
  <si>
    <t>https://digi.taiwan.gov.tw/</t>
  </si>
  <si>
    <t>TJK</t>
  </si>
  <si>
    <t>Tajikistan</t>
  </si>
  <si>
    <t>http://www.parlament.tj</t>
  </si>
  <si>
    <t>http://soi.tj/?p=6897&amp;lang=tg</t>
  </si>
  <si>
    <t xml:space="preserve">Center for Strategic Studies under the President </t>
  </si>
  <si>
    <t>https://mts.tj/1651/news/</t>
  </si>
  <si>
    <t>http://www.minfin.tj</t>
  </si>
  <si>
    <t>Ministry of Finance of the Republic of Tajikistan</t>
  </si>
  <si>
    <t>http://minfin.tj/index.php?do=static&amp;page=budget</t>
  </si>
  <si>
    <t>http://www.worldbank.org/en/news/press-release/2016/02/18/tajikistan-project-to-strengthen-public-finance-management</t>
  </si>
  <si>
    <t>TFMIS</t>
  </si>
  <si>
    <t>Tajikistan Financial Management Information System</t>
  </si>
  <si>
    <t>http://minfin.tj/downloads/pfmstrategyfinaleng.pdf</t>
  </si>
  <si>
    <t>http://www.andoz.tj</t>
  </si>
  <si>
    <t>ITMS</t>
  </si>
  <si>
    <t>Online services and forms + Integrated Tax Management System (ITMS)</t>
  </si>
  <si>
    <t>http://www.andoz.tj/index.php/ru/elektronnye-uslugi</t>
  </si>
  <si>
    <t>http://www.customs.tj</t>
  </si>
  <si>
    <t>UAIS</t>
  </si>
  <si>
    <t>Unified Automated Information System</t>
  </si>
  <si>
    <t>https://tajtrade.tj/procedure/88/step/367?l=en&amp;embed=true&amp;includeSearch=true</t>
  </si>
  <si>
    <t>http://portal.andoz.tj:8080/</t>
  </si>
  <si>
    <t>http://www.tajik-gateway.org/index.phtml?id=1415&amp;lang=ru</t>
  </si>
  <si>
    <t>https://www.pefa.org/node/281</t>
  </si>
  <si>
    <t>e-procurement</t>
  </si>
  <si>
    <t>http://www.zakupki.gov.tj</t>
  </si>
  <si>
    <t>http://www.zakupki.gov.tj/reestr-kontraktov</t>
  </si>
  <si>
    <t>P147502</t>
  </si>
  <si>
    <t xml:space="preserve">Law on the Protection of Personal Data
</t>
  </si>
  <si>
    <t>http://base.mmk.tj/view_sanadhoview.php?showdetail=&amp;sanadID=609</t>
  </si>
  <si>
    <t>National Data Protection Authority</t>
  </si>
  <si>
    <t>https://info-center.tj/</t>
  </si>
  <si>
    <t>https://www.rti-rating.org/wp-content/uploads/Tajikistan.pdf</t>
  </si>
  <si>
    <t>TZA</t>
  </si>
  <si>
    <t>Tanzania</t>
  </si>
  <si>
    <t>http://www.tanzania.go.tz</t>
  </si>
  <si>
    <t>http://www.ega.go.tz/</t>
  </si>
  <si>
    <t>Tanzania e-Government Agency</t>
  </si>
  <si>
    <t>https://www.utumishi.go.tz/uploads/books/Descriptive_Summary_for_Safeguard_documents_for_Digital_Tanzania_Programme.pdf</t>
  </si>
  <si>
    <t>http://www.mof.go.tz</t>
  </si>
  <si>
    <t>http://www.mof.go.tz/index.php?option=com_content&amp;task=view&amp;id=22&amp;Itemid=36</t>
  </si>
  <si>
    <t>http://www.mof.go.tz/mofdocs/msemaji/PFMRP%20ANNUAL%20PROGRESS%20REPORT-WEBSITE.pdf</t>
  </si>
  <si>
    <t>Epicor</t>
  </si>
  <si>
    <t>http://www.mof.go.tz/</t>
  </si>
  <si>
    <t>http://www.mof.go.tz/mofdocs/msemaji/PFMRP%20IV%20Strategy.pdf</t>
  </si>
  <si>
    <t>http://www.tra.go.tz</t>
  </si>
  <si>
    <t>ITAX / EFDMS</t>
  </si>
  <si>
    <t>Integrated Tax Administration System + DWH (data warehouse), CMVRS (central motor vehicle registration system) and CDLS (computerized driver’s license system)</t>
  </si>
  <si>
    <t>ASYCUDA++ / TANCIS</t>
  </si>
  <si>
    <t>https://customs.tra.go.tz/login/login.do;jsessionid=EC6E98CA3E369FCD205889B620E67B90.powas2</t>
  </si>
  <si>
    <t>https://gateway.tra.go.tz/Efiling/login.aspx</t>
  </si>
  <si>
    <t>https://sp.gepg.go.tz/login</t>
  </si>
  <si>
    <t>HCMIS</t>
  </si>
  <si>
    <t>Human Capital Management Information System</t>
  </si>
  <si>
    <t>Lawson</t>
  </si>
  <si>
    <t>https://www.pefa.org/node/711</t>
  </si>
  <si>
    <t>TendersPortal</t>
  </si>
  <si>
    <t>http://ppra.go.tz</t>
  </si>
  <si>
    <t>https://www.taneps.go.tz/epps/home.do</t>
  </si>
  <si>
    <t>P076867</t>
  </si>
  <si>
    <t>GovNet</t>
  </si>
  <si>
    <t>https://www.ega.go.tz/products/govnet</t>
  </si>
  <si>
    <t>e-government architecture</t>
  </si>
  <si>
    <t>https://www.tanzania.go.tz/egov_uploads/documents/Level_2-7-1_eGovt_Infrastructure_Architecture_-_stds_tech_guides_final_2018_sw.pdf</t>
  </si>
  <si>
    <t>https://www.ega.go.tz/uploads/standards/sw-1574945623-inter.pdf</t>
  </si>
  <si>
    <t>TZ-CERT</t>
  </si>
  <si>
    <t>https://www.tzcert.go.tz/</t>
  </si>
  <si>
    <t>https://www.wananchi.go.tz/</t>
  </si>
  <si>
    <t>https://www.thecitizen.co.tz/oped/-Reforming-Tanzania-data-privacy-and-protection-regime/1840568-5080180-qymoksz/index.html</t>
  </si>
  <si>
    <t>The Tanzania Communications and Regulatory Authority (TCRA)</t>
  </si>
  <si>
    <t>https://www.rti-rating.org/wp-content/uploads/2018/09/Tanzania.RTI_.2016.pdf</t>
  </si>
  <si>
    <t>https://tanzania.opendataforafrica.org/</t>
  </si>
  <si>
    <t>e-GA Training</t>
  </si>
  <si>
    <t>https://www.ega.go.tz/</t>
  </si>
  <si>
    <t>e-Government Agency</t>
  </si>
  <si>
    <t>https://www.ega.go.tz/uploads/standards/sw-1574918368-level1%20big.pdf</t>
  </si>
  <si>
    <t>UNeGDI eParticipation Index (2020) is .56 &lt; 2.24 for the GTI; WoG and GovTech agencies not visible</t>
  </si>
  <si>
    <t>THA</t>
  </si>
  <si>
    <t>Thailand</t>
  </si>
  <si>
    <t>https://www.egov.go.th/th/profile/808/</t>
  </si>
  <si>
    <t>http://www.egov.go.th/default.aspx</t>
  </si>
  <si>
    <t>https://www.dga.or.th/en/index.php</t>
  </si>
  <si>
    <t>Digital  Government Development Agency</t>
  </si>
  <si>
    <t>https://www.dga.or.th/en/content/2031/11769/</t>
  </si>
  <si>
    <t>https://www.dga.or.th/th/profile/2035/</t>
  </si>
  <si>
    <t>Digital Gov Development Agency</t>
  </si>
  <si>
    <t>http://www2.mof.go.th/</t>
  </si>
  <si>
    <t>http://www2.mof.go.th/economic_data.htm#monetory_data</t>
  </si>
  <si>
    <t>http://www2.mof.go.th/picture_news_detail.php?id=396</t>
  </si>
  <si>
    <t>http://www.treasury.go.th</t>
  </si>
  <si>
    <t>http://www.imf.org/external/pubs/ft/scr/2009/cr09250.pdf</t>
  </si>
  <si>
    <t>http://www.rd.go.th</t>
  </si>
  <si>
    <t>http://www.rd.go.th/publish/30115.0.html</t>
  </si>
  <si>
    <t>http://www.customs.go.th</t>
  </si>
  <si>
    <t>e-Customs / TCES + NSW</t>
  </si>
  <si>
    <t>Thai Customs Electronic System + National Single Window</t>
  </si>
  <si>
    <t>http://www.customs.go.th/list_strc_simple_neted.php?ini_content=individual_160503_03_160922_01&amp;lang=en&amp;left_menu=menu_individual_submenu_01_160421_02</t>
  </si>
  <si>
    <t>http://rdserver.rd.go.th/publish/index.php</t>
  </si>
  <si>
    <t>https://www.bot.or.th/English/PaymentSystems/PolicyPS/Documents/PaymentRoadmap_2021.pdf</t>
  </si>
  <si>
    <t>http://www.etda.or.th/etda_website/eng/mains/display/603</t>
  </si>
  <si>
    <t xml:space="preserve">http://www.gfmis.go.th/gfmis_us2.html </t>
  </si>
  <si>
    <t>https://www.mazars.co.th/Home/Our-expertise/HR-and-Payroll-Services/Thailand-Payroll-Services</t>
  </si>
  <si>
    <t>Thai Government Procurement</t>
  </si>
  <si>
    <t>http://www.gprocurement.go.th</t>
  </si>
  <si>
    <t xml:space="preserve">http://process.gprocurement.go.th/egp2procmainWeb/jsp/procsearch.sch </t>
  </si>
  <si>
    <t>Digital Government Development Agency + Min of Digital Economy and Society</t>
  </si>
  <si>
    <t>https://www.dga.or.th/th/content/920/12692/</t>
  </si>
  <si>
    <t>https://waa.inter.nstda.or.th/stks/pub/2019/20191105-data-governance-framework-book.pdf</t>
  </si>
  <si>
    <t>https://www.dga.or.th/th/download/982/</t>
  </si>
  <si>
    <t>https://www.dga.or.th/en/profile/905/</t>
  </si>
  <si>
    <t>Government Data Exchange (GDX)</t>
  </si>
  <si>
    <t>https://www.dga.or.th/th/profile/2109/</t>
  </si>
  <si>
    <t>ThaiCERT - NECTEC</t>
  </si>
  <si>
    <t>https://www.thaicert.or.th/about-en.html</t>
  </si>
  <si>
    <t>https://www.egov.go.th/th/e-government-service/1480/</t>
  </si>
  <si>
    <t>Personal Data Protection Bill 2011 + Official Information Act 1997</t>
  </si>
  <si>
    <t>https://sites.google.com/view/pdpa-2019/pdpa-home</t>
  </si>
  <si>
    <t>Personal Information Protection Board + Office of the Official Information Commission</t>
  </si>
  <si>
    <t>http://www.oic.go.th/</t>
  </si>
  <si>
    <t>https://www.rti-rating.org/wp-content/uploads/Thailand.pdf</t>
  </si>
  <si>
    <t>https://opengovernment.go.th/index.php/us/about</t>
  </si>
  <si>
    <t>https://data.go.th/</t>
  </si>
  <si>
    <t>Thailand 4.0</t>
  </si>
  <si>
    <t>https://www.boi.go.th/upload/content/TIR_Dec_2016_72446.pdf</t>
  </si>
  <si>
    <t>Cabinet Resolution</t>
  </si>
  <si>
    <t>https://www.ocsc.go.th/digital_skills2</t>
  </si>
  <si>
    <t>Thailand Digital Government Academy</t>
  </si>
  <si>
    <t>https://tdga.dga.or.th/index.php/th/tdga_profiles/aboutus</t>
  </si>
  <si>
    <t>Digital Government Development Agency</t>
  </si>
  <si>
    <t>https://www.dga.or.th/en/profile/874/</t>
  </si>
  <si>
    <t>https://www.nstda.or.th/th/nstda-knowledge/3138-open-source-and-library-collaboration</t>
  </si>
  <si>
    <t>TMP</t>
  </si>
  <si>
    <t>Timor-Leste</t>
  </si>
  <si>
    <t>http://timor-leste.gov.tl</t>
  </si>
  <si>
    <t>http://timor-leste.gov.tl/?lang=pt</t>
  </si>
  <si>
    <t>http://timor-leste.gov.tl/wp-content/uploads/2011/07/Timor-Leste-Strategic-Plan-2011-20301.pdf</t>
  </si>
  <si>
    <t>http://www.mof.gov.tl</t>
  </si>
  <si>
    <t>http://www.mof.gov.tl/budget-spending/budget-execution/?lang=en</t>
  </si>
  <si>
    <t>https://www.mof.gov.tl/budget-spending/?lang=en</t>
  </si>
  <si>
    <t>http://www.imf.org/external/pubs/ft/scr/2010/cr10340.pdf</t>
  </si>
  <si>
    <t>http://www.mof.gov.tl/taxation</t>
  </si>
  <si>
    <t>https://www.mof.gov.tl/taxation/</t>
  </si>
  <si>
    <t>http://www.mof.gov.tl/customs</t>
  </si>
  <si>
    <t>https://www.mof.gov.tl/customs/importing-cargo/asycuda/?lang=en</t>
  </si>
  <si>
    <t>http://www.undp.org/content/dam/undp/documents/projects/TLS/00045435_SCSR_Project_final_ProDoc.pdf</t>
  </si>
  <si>
    <t>https://grp.mof.gov.tl/gov-web/faces/login.xhtml;jsessionid=6C0678A13675F510BF4E429774F430AE</t>
  </si>
  <si>
    <t>Timor Leste e-procurement system</t>
  </si>
  <si>
    <t>http://eprocurement.gov.tl</t>
  </si>
  <si>
    <t xml:space="preserve">http://eprocurement.gov.tl/awards/listAwarded </t>
  </si>
  <si>
    <t>Ministry of Finance, DG Treasury</t>
  </si>
  <si>
    <t>National CERT</t>
  </si>
  <si>
    <t>http://anc.tl/</t>
  </si>
  <si>
    <t>Protection of Personal Data in the Constitution</t>
  </si>
  <si>
    <t>http://timor-leste.gov.tl/wp-content/uploads/2010/03/Constitution_RDTL_ENG.pdf</t>
  </si>
  <si>
    <t>https://www.rti-rating.org/wp-content/uploads/2018/09/ET.FOI_.Oct16.Eng_.pdf</t>
  </si>
  <si>
    <t>http://www.transparency.gov.tl/</t>
  </si>
  <si>
    <t>TGO</t>
  </si>
  <si>
    <t>Togo</t>
  </si>
  <si>
    <t>http://www.togo.gouv.tg/</t>
  </si>
  <si>
    <t>https://service-public.gouv.tg/</t>
  </si>
  <si>
    <t>https://numerique.gouv.tg/</t>
  </si>
  <si>
    <t>The Ministry of Digital Economy &amp; Digital Transformation</t>
  </si>
  <si>
    <t>https://numerique.gouv.tg/politique-sectorielle-2/</t>
  </si>
  <si>
    <t>https://finances.gouv.tg/</t>
  </si>
  <si>
    <t>Ministry of Finance and Economy / no website</t>
  </si>
  <si>
    <t>http://www.tresor-togo.org/</t>
  </si>
  <si>
    <t>http://www.tresor-togo.org/index.php?m=ps0b0t0d&amp;c=ps1b1t1d</t>
  </si>
  <si>
    <t>http://www.dgitogo.tg</t>
  </si>
  <si>
    <t>http://www.douanes.tg</t>
  </si>
  <si>
    <t>http://www.douanes.tg/index.php?option=com_k2&amp;view=item&amp;layout=item&amp;id=286&amp;Itemid=758</t>
  </si>
  <si>
    <t>http://apanews.net/fr/news/togo-le-recensement-des-agents-de-la-fonction-publique-debute-fin-janvier</t>
  </si>
  <si>
    <t>https://www.pefa.org/node/691</t>
  </si>
  <si>
    <t>ARMP</t>
  </si>
  <si>
    <t>http://armp.tg/</t>
  </si>
  <si>
    <t>http://dncmp-togo.com/</t>
  </si>
  <si>
    <t>https://numerique.gouv.tg/precisions-sur-les-modalites-organisationnelles-du-test-daptitude-au-computer-emergency-response-team-cert/</t>
  </si>
  <si>
    <t>customary</t>
  </si>
  <si>
    <t>https://www.rti-rating.org/wp-content/uploads/Togo.pdf</t>
  </si>
  <si>
    <t>https://togo.opendataforafrica.org/</t>
  </si>
  <si>
    <t>TON</t>
  </si>
  <si>
    <t>Tonga</t>
  </si>
  <si>
    <t>http://www.gov.to/press-release/cabinet-decision-to-rescind-its-earlier-decision-to-appoint-mr-piveni-piukala-to-lead-a-reform-e-government-technical-task-force-for-government/</t>
  </si>
  <si>
    <t>http://www.finance.gov.to/node/468</t>
  </si>
  <si>
    <t>https://www.itu.int/en/ITU-D/Regional-Presence/AsiaPacific/Documents/Events/2017/Sep-SCEG2017/SESSION-1_Tonga_Ms_Lesieli_Siasini_Petelo.pdf</t>
  </si>
  <si>
    <t>http://www.finance.gov.to</t>
  </si>
  <si>
    <t>Ministry of Finance and National Planning of the Kingdom of Tonga</t>
  </si>
  <si>
    <t>http://www.finance.gov.to/publications</t>
  </si>
  <si>
    <t>https://www.pefa.org/node/2546</t>
  </si>
  <si>
    <t>SunSystems</t>
  </si>
  <si>
    <t>http://www.imf.org/external/pubs/ft/scr/2013/cr13234.pdf</t>
  </si>
  <si>
    <t>http://www.revenue.gov.to/Article.aspx?ID=1849</t>
  </si>
  <si>
    <t>http://www.revenue.gov.to/Article.aspx?ID=1885</t>
  </si>
  <si>
    <t>http://www.revenue.gov.to</t>
  </si>
  <si>
    <t xml:space="preserve">CMS </t>
  </si>
  <si>
    <t>Customs Management System</t>
  </si>
  <si>
    <t>http://www.revenue.gov.to/Article.aspx?ID=1899</t>
  </si>
  <si>
    <t>http://www.tongapower.to/Customers/PaymentOptions.aspx</t>
  </si>
  <si>
    <t>Central Human Resources Information System</t>
  </si>
  <si>
    <t>http://www.psc.gov.to/</t>
  </si>
  <si>
    <t>MicrOpay</t>
  </si>
  <si>
    <t>https://www.tendersontime.com/tonga-tenders/</t>
  </si>
  <si>
    <t>Ministry of Finance and National Planning</t>
  </si>
  <si>
    <t>https://projects.worldbank.org/en/projects-operations/project-detail/P154943?lang=fr</t>
  </si>
  <si>
    <t>Tonga Enterprise Architect for developing</t>
  </si>
  <si>
    <t>https://www.kanivatonga.nz/wp-content/uploads/2019/10/REOI-Enterprise-Architect-Firm-1.pdf</t>
  </si>
  <si>
    <t>CERT Tonga</t>
  </si>
  <si>
    <t>https://www.cert.gov.to/</t>
  </si>
  <si>
    <t>https://pacificdata.org/data/organization/tonga-data</t>
  </si>
  <si>
    <t>TTO</t>
  </si>
  <si>
    <t>Trinidad and Tobago</t>
  </si>
  <si>
    <t>http://www.ttconnect.gov.tt</t>
  </si>
  <si>
    <t>http://mpac.gov.tt/</t>
  </si>
  <si>
    <t>http://mpac.gov.tt/sites/default/files/file_upload/publications/NICT%20Plan%202018-2022%20-%20August%202018.pdf</t>
  </si>
  <si>
    <t>http://www.finance.gov.tt</t>
  </si>
  <si>
    <t>Ministry of Finance of the Republic of Trinidad and Tobago</t>
  </si>
  <si>
    <t>https://www.finance.gov.tt/statistics/</t>
  </si>
  <si>
    <t>http://www.finance.gov.tt/request-for-expressions-of-interest-ifmis</t>
  </si>
  <si>
    <t>LDSW &gt; FMIS</t>
  </si>
  <si>
    <t>http://finance.gov.tt/services/treasury/</t>
  </si>
  <si>
    <t>https://www.finance.gov.tt/divisions/treasury-division/</t>
  </si>
  <si>
    <t>http://www.ird.gov.tt</t>
  </si>
  <si>
    <t>ITPS</t>
  </si>
  <si>
    <t>Integrated Tax Processing System (ITPS) </t>
  </si>
  <si>
    <t>http://finance.gov.tt/wp-content/uploads/2013/11/pub114FC7.pdf</t>
  </si>
  <si>
    <t>http://www.customs.gov.tt</t>
  </si>
  <si>
    <t>http://carib.customs.gov.tt:8080/asycuda/</t>
  </si>
  <si>
    <t>http://www.ttparliament.org/legislations/a2011-06.pdf</t>
  </si>
  <si>
    <t>IHRIS</t>
  </si>
  <si>
    <t>Integrated Human Resources Information System</t>
  </si>
  <si>
    <t>People Soft</t>
  </si>
  <si>
    <t xml:space="preserve">http://finance.gov.tt/wp-content/uploads/2013/11//sp34.pdf </t>
  </si>
  <si>
    <t>https://www.activpayroll.com/global-insights/trinidad-and-tobago</t>
  </si>
  <si>
    <t>Central Tenders Board Website</t>
  </si>
  <si>
    <t>https://www.finance.gov.tt/wp-content/uploads/2013/11/pub50.pdf</t>
  </si>
  <si>
    <t xml:space="preserve">http://finance.gov.tt/services/central-tenders-board/ </t>
  </si>
  <si>
    <t>http://www.mpac.gov.tt/publications/cloud%20computing%20policy</t>
  </si>
  <si>
    <t>http://www.mpac.gov.tt/sites/default/files/file_upload/publications/e-Government%20Interoperability%20Framework%20(e-GIF).pdf</t>
  </si>
  <si>
    <t>TTCSIRT - Cyber Security Incident Response Team</t>
  </si>
  <si>
    <t>https://ttcsirt.gov.tt/</t>
  </si>
  <si>
    <t>Data Protection Act 2011 (in English)</t>
  </si>
  <si>
    <t>http://www.ttparliament.org/legislations/a2011-13.pdf</t>
  </si>
  <si>
    <t>Office of the Information Commissioner</t>
  </si>
  <si>
    <t>https://www.moc.gov.tt/about-the-ministry/</t>
  </si>
  <si>
    <t>https://www.rti-rating.org/wp-content/uploads/2018/09/TrinidadTobago.FOI_.1999.pdf</t>
  </si>
  <si>
    <t>https://observatorioplanificacion.cepal.org/en/plans/first-open-government-national-action-plan-trinidad-and-tobago-2014-2016</t>
  </si>
  <si>
    <t>https://data.gov.tt/</t>
  </si>
  <si>
    <t>Training Hub</t>
  </si>
  <si>
    <t>http://www.mpac.gov.tt/training</t>
  </si>
  <si>
    <t>Ministry of Public Administration and Digital Transformation</t>
  </si>
  <si>
    <t>http://mpac.gov.tt/about%20mpa</t>
  </si>
  <si>
    <t>TUN</t>
  </si>
  <si>
    <t>Tunisia</t>
  </si>
  <si>
    <t>https://www.mtcen.gov.tn/index.php?id=131&amp;L=2</t>
  </si>
  <si>
    <t>http://www.tunisie.gov.tn</t>
  </si>
  <si>
    <t>https://www.mtcen.gov.tn/index.php?id=131&amp;L=1</t>
  </si>
  <si>
    <t>Ministry of Communicaion Technologies and Digital Transformation</t>
  </si>
  <si>
    <t>https://www.mtcen.gov.tn/index.php?id=14&amp;L=1</t>
  </si>
  <si>
    <t>http://www.portail.finances.gov.tn</t>
  </si>
  <si>
    <t>http://www.portail.finances.gov.tn/accueil_fr.php#</t>
  </si>
  <si>
    <t>http://www.portail.finances.gov.tn/publications/Rapport-PEFA.pdf</t>
  </si>
  <si>
    <t>ADEB</t>
  </si>
  <si>
    <t>Système Informatique d’Aide à la Décision Budgétaire / Budgetary Decision Support Information System</t>
  </si>
  <si>
    <t>http://www.finances.gov.tn/index.php?option=com_content&amp;view=article&amp;id=35&amp;Itemid=272&amp;lang=fr</t>
  </si>
  <si>
    <t>https://www.bct.gov.tn/bct/siteprod/index.jsp?la=AN</t>
  </si>
  <si>
    <t>http://www.finances.gov.tn</t>
  </si>
  <si>
    <t>RAFIC + SADEC</t>
  </si>
  <si>
    <t>Rationalisation de l'Action Fiscale et Comptable (RAFIC)  + Système informatique d’aide à la décision et au contrôle fiscal (SADEC)</t>
  </si>
  <si>
    <t>http://www.douane.gov.tn</t>
  </si>
  <si>
    <t>SINDA + TTN</t>
  </si>
  <si>
    <t>http://www.douane.gov.tn/fileadmin/images_nouvelles/Publications_PDF/1-sinda2010.pdf</t>
  </si>
  <si>
    <t>http://www.impots.finances.gov.tn/teledeclar_fr.html</t>
  </si>
  <si>
    <t>https://cashmanagement.bnpparibas.com/tunisia</t>
  </si>
  <si>
    <t>http://www.certification.tn/en/content/digital-signature</t>
  </si>
  <si>
    <t>http://www.ins.tn/sites/default/files/publication/pdf/Rap-fonct-pub2-site.pdf</t>
  </si>
  <si>
    <t>INSAF</t>
  </si>
  <si>
    <t>Gestion des Ressources Humaines / Integrated Human Resources Management Sytem</t>
  </si>
  <si>
    <t>http://www.gbo.tn/index.php?option=com_content&amp;view=article&amp;id=165&amp;Itemid=237&amp;lang=fr</t>
  </si>
  <si>
    <t>Système Informatique de Gestion de la Paye (INSAF)</t>
  </si>
  <si>
    <t>TUNEPS</t>
  </si>
  <si>
    <t xml:space="preserve">https://www.tuneps.tn </t>
  </si>
  <si>
    <t>https://www.tuneps.tn/index.do</t>
  </si>
  <si>
    <t>P127796</t>
  </si>
  <si>
    <t>National Cloud</t>
  </si>
  <si>
    <t>X-Road</t>
  </si>
  <si>
    <t>tunCERT: Tunisian Computer Emergency Response Team</t>
  </si>
  <si>
    <t>https://tuncert.ansi.tn/publish/content/default.asp?</t>
  </si>
  <si>
    <t>Law 63/2004 (in French)</t>
  </si>
  <si>
    <t>http://www.inpdp.nat.tn/ressources/loi_2004.pdf</t>
  </si>
  <si>
    <t>National Authority for the Protection of Personal Data - Instance nationale de protection des données à caractère personnel (INPDP)</t>
  </si>
  <si>
    <t>http://www.inpdp.nat.tn/</t>
  </si>
  <si>
    <t>https://www.rti-rating.org/wp-content/uploads/Tunisia.pdf</t>
  </si>
  <si>
    <t>http://www.ogptunisie.gov.tn/en/</t>
  </si>
  <si>
    <t>http://www.data.gov.tn/</t>
  </si>
  <si>
    <t>National AI Strategy: Unlocking Tunisia’s capabilities potential</t>
  </si>
  <si>
    <t>http://www.anpr.tn/national-ai-strategy-unlocking-tunisias-capabilities-potential/</t>
  </si>
  <si>
    <t>https://www.mtcen.gov.tn/index.php?id=291&amp;L=3&amp;tx_ttnews[tt_news]=999</t>
  </si>
  <si>
    <t>Ministry of Communication and Digital economy is to lead Digital Tunisia 2020 which relates to internet connectivity than GovTech</t>
  </si>
  <si>
    <t>TUR</t>
  </si>
  <si>
    <t>Turkey</t>
  </si>
  <si>
    <t>https://www.turkiye.gov.tr</t>
  </si>
  <si>
    <t>https://www.turkiye.gov.tr/hizmetler</t>
  </si>
  <si>
    <t>https://www.turkiye.gov.tr/</t>
  </si>
  <si>
    <t>e-Devlet</t>
  </si>
  <si>
    <t>https://bilgem.tubitak.gov.tr/en/urunler/2016-2019-national-e-government-strategy-and-action-plan</t>
  </si>
  <si>
    <t>https://cbddo.gov.tr/projeler/dijital-turkiye-v1.0/</t>
  </si>
  <si>
    <t>https://cbddo.gov.tr/</t>
  </si>
  <si>
    <t>https://www.hmb.gov.tr/</t>
  </si>
  <si>
    <t>Ministry of Treasury and Finance</t>
  </si>
  <si>
    <t>https://en.hmb.gov.tr/government-finance-statistics</t>
  </si>
  <si>
    <t>https://muhasebat.hmb.gov.tr/bkmybs-projesinin-amaci</t>
  </si>
  <si>
    <t>say2000i / KBS</t>
  </si>
  <si>
    <t>say2000i Accounting Office Automation System / Public Expenditure Mgmt and Accounting System</t>
  </si>
  <si>
    <t>LDSW &gt; Ora / OSS</t>
  </si>
  <si>
    <t>https://www.hmb.gov.tr/kanunlar</t>
  </si>
  <si>
    <t>https://www.mevzuat.gov.tr/</t>
  </si>
  <si>
    <t>http://www.gib.gov.tr</t>
  </si>
  <si>
    <t>VEDOP + e-Tax</t>
  </si>
  <si>
    <t>https://intvrg.gib.gov.tr/</t>
  </si>
  <si>
    <t>https://ggm.ticaret.gov.tr/</t>
  </si>
  <si>
    <t>BİLGE</t>
  </si>
  <si>
    <t>Customs Automation System</t>
  </si>
  <si>
    <t>https://uygulama.gtb.gov.tr/GETAPP/account/login?ReturnUrl=%2fGETAPP&amp;AspxAutoDetectCookieSupport=1</t>
  </si>
  <si>
    <t>https://ebeyanname.gib.gov.tr/index.html</t>
  </si>
  <si>
    <t>https://giris.turkiye.gov.tr/Giris/Banka-Giris</t>
  </si>
  <si>
    <t>https://giris.turkiye.gov.tr/Giris/Elektronik-Imza</t>
  </si>
  <si>
    <t>DPB e-Uygulama</t>
  </si>
  <si>
    <t>https://ailevecalisma.gov.tr/pdb</t>
  </si>
  <si>
    <t>e-Bordro</t>
  </si>
  <si>
    <t>Electronic Payroll System</t>
  </si>
  <si>
    <t>https://muhasebat.hmb.gov.tr/e-uygulamalar</t>
  </si>
  <si>
    <t>EKAP</t>
  </si>
  <si>
    <t>https://www.ihale.gov.tr/</t>
  </si>
  <si>
    <t>https://ekap.kik.gov.tr/EKAP/Ortak/IhaleArama/index.html</t>
  </si>
  <si>
    <t>http://www.sbb.gov.tr/kamu-yatirimlari/</t>
  </si>
  <si>
    <t>Strateji ve Bütçe Başkanlığı</t>
  </si>
  <si>
    <t>KaYa</t>
  </si>
  <si>
    <t>Kamu Yatırımları Bilgi Sistemi / Public Investment Information System</t>
  </si>
  <si>
    <t>https://kaya.sbb.gov.tr/Account/Login</t>
  </si>
  <si>
    <t>Office of Digital Transformation</t>
  </si>
  <si>
    <t>https://cbddo.gov.tr/mevzuat/2019-12-sayili-bilgi-guvenligi-tedbirleri-cumhurbaskanligi-genelgesi/</t>
  </si>
  <si>
    <t>https://cbddo.gov.tr/projeler/ulusalverisozlugu/</t>
  </si>
  <si>
    <t>Kamu Net</t>
  </si>
  <si>
    <t>https://cbddo.gov.tr/projeler/kamu-net/</t>
  </si>
  <si>
    <t>e-devlet - e-Gov Gateway</t>
  </si>
  <si>
    <t>TR-CERT - Information and Communications Technologies Authority</t>
  </si>
  <si>
    <t>https://www.btk.gov.tr/usom-ve-kurumsal-siber-olaylara-mudahale-ekibi</t>
  </si>
  <si>
    <t>https://www.turkiye.gov.tr/sikayet-ve-bilgi-edinme-hizmetleri</t>
  </si>
  <si>
    <t>https://www.turkiye.gov.tr/cumhurbaskanligi-iletisim-merkezi</t>
  </si>
  <si>
    <t>Data Protection Law 2016</t>
  </si>
  <si>
    <t>https://www.kvkk.gov.tr/SharedFolderServer/CMSFiles/aea97a33-089b-4e7d-85cb-694adb57bed3.pdf</t>
  </si>
  <si>
    <t>Turkish Data Protection Authority</t>
  </si>
  <si>
    <t>https://www.kvkk.gov.tr/</t>
  </si>
  <si>
    <t>https://www.rti-rating.org/wp-content/uploads/Turkey.pdf</t>
  </si>
  <si>
    <t>https://www.dijitalakademi.gov.tr/acik-veri-portali</t>
  </si>
  <si>
    <t>Priority areas and technology roadmap in AI</t>
  </si>
  <si>
    <t>https://www.oecd.ai/dashboards/policy-initiatives/2019-data-policyInitiatives-26202</t>
  </si>
  <si>
    <t>Digital Turkey</t>
  </si>
  <si>
    <t>https://cbddo.gov.tr/hakkimizda/</t>
  </si>
  <si>
    <t>http://www.bilgitoplumu.gov.tr/Documents/1/Yayinlar/080100_OECD-ITPolicyQuestionnaire2008-Turkey.pdf</t>
  </si>
  <si>
    <t>TKM</t>
  </si>
  <si>
    <t>Turkmenistan</t>
  </si>
  <si>
    <t>http://www.turkmenistan.gov.tm</t>
  </si>
  <si>
    <t>http://www.mincom.gov.tm/ru</t>
  </si>
  <si>
    <t>Turkmenaragatnashyk (Turkmencommunication), Ministry of Industry and Communication</t>
  </si>
  <si>
    <t>https://migration.gov.tm/en/digital-economy-goals-for-the-people/</t>
  </si>
  <si>
    <t>http://fineconomic.gov.tm/</t>
  </si>
  <si>
    <t>http://fineconomic.gov.tm/tm/node/20</t>
  </si>
  <si>
    <t>http://epm.lv/further-enhancement-of-the-public-finance-management-reform-iii-in-turkmenistan</t>
  </si>
  <si>
    <t>http://www.minfin.gov.tm</t>
  </si>
  <si>
    <t>http://ec.europa.eu/europeaid/documents/aap/2011/af_aap_2011_tkm.pdf</t>
  </si>
  <si>
    <t>http://www.turkmenistan.it/fiscogb.html</t>
  </si>
  <si>
    <t>http://customs.gov.tm</t>
  </si>
  <si>
    <t>http://base.spinform.ru/show_doc.fwx?rgn=3180</t>
  </si>
  <si>
    <t>http://en.wikipedia.org/wiki/Economy_of_Turkmenistan</t>
  </si>
  <si>
    <t>http://www.ppi-ebrd-uncitral.com/index.php/en/component/content/article/133-turkmenistan-overview</t>
  </si>
  <si>
    <t>TUV</t>
  </si>
  <si>
    <t>Tuvalu</t>
  </si>
  <si>
    <t>http://www.tuvaluislands.com/gov_members.htm</t>
  </si>
  <si>
    <t>http://www.tuvaluislands.com/gov_addresses.htm</t>
  </si>
  <si>
    <t>https://blog-pfm.imf.org/files/ifmis_picspdf.pdf</t>
  </si>
  <si>
    <t>ACCPAC</t>
  </si>
  <si>
    <t>http://www.tuvalu-legislation.tv/tuvalu/DATA/PRIN/1990-49A/TuvaluTrustFundAct.pdf</t>
  </si>
  <si>
    <t>https://www.unescap.org/sites/default/files/Tuvalu%20National%20Migration%20Labour%20Policy.pdf</t>
  </si>
  <si>
    <t>http://aid.dfat.gov.au/Publications/Documents/tuvalu-appr-2013-14.pdf</t>
  </si>
  <si>
    <t>https://pacificdata.org/data/organization/tuvalu-data</t>
  </si>
  <si>
    <t>UGA</t>
  </si>
  <si>
    <t>Uganda</t>
  </si>
  <si>
    <t>https://www.nita.go.ug/publication/uganda-e-government-master-plan</t>
  </si>
  <si>
    <t>https://ecitizen.go.ug/</t>
  </si>
  <si>
    <t>https://ict.go.ug/about-us/agencies/nita-uganda/</t>
  </si>
  <si>
    <t>National Information Technology Authority</t>
  </si>
  <si>
    <t>https://www.nita.go.ug/nita/nita-u-strategic-plan-fy-2018-23</t>
  </si>
  <si>
    <t>https://www.nita.go.ug/sites/default/files/FINAL%20NITA-U%20STRATEGIC%20PLAN%20FY%202018-23.pdf</t>
  </si>
  <si>
    <t xml:space="preserve">Digital Uganda </t>
  </si>
  <si>
    <t>https://ict.go.ug/initiatives/digital-uganda-vision/</t>
  </si>
  <si>
    <t>http://www.finance.go.ug</t>
  </si>
  <si>
    <t>Ministry of Finance Planning and Economic Development</t>
  </si>
  <si>
    <t>https://budget.go.ug/dataportal</t>
  </si>
  <si>
    <t>https://www.finance.go.ug/directorate/public-financial-management</t>
  </si>
  <si>
    <t>https://www.finance.go.ug/directorate/treasury-services-and-asset-management</t>
  </si>
  <si>
    <t>http://www.finance.go.ug/index.php?option=com_content&amp;view=article&amp;id=50&amp;Itemid=86</t>
  </si>
  <si>
    <t>https://www.ura.go.ug</t>
  </si>
  <si>
    <t>TATA</t>
  </si>
  <si>
    <t>http://www.ura.go.ug</t>
  </si>
  <si>
    <t>https://www.ura.go.ug/</t>
  </si>
  <si>
    <t>https://www.bou.or.ug/bou/bouwebsite/PaymentSystems/systems.html</t>
  </si>
  <si>
    <t>https://ulii.org/ug/legislation/act/2015/7-6</t>
  </si>
  <si>
    <t>http://www.publicservice.go.ug/index.php/2014-04-02-06-12-37/18-human-resource/36-the-commissioner-human-resource-management</t>
  </si>
  <si>
    <t xml:space="preserve">Tender Portal </t>
  </si>
  <si>
    <t>https://gpp.ppda.go.ug/page/home</t>
  </si>
  <si>
    <t>https://gpp.ppda.go.ug/#/public/bid-invitations</t>
  </si>
  <si>
    <t>Ugandan Central Bank</t>
  </si>
  <si>
    <t>https://www.budget.go.ug/</t>
  </si>
  <si>
    <t>P155327</t>
  </si>
  <si>
    <t>IBP</t>
  </si>
  <si>
    <t>Integrated Bank of Projects (IBP)</t>
  </si>
  <si>
    <t>https://www.finance.go.ug/press/ag-permanent-secretarysecreatary-treasury-launches-integrated-bank-projects</t>
  </si>
  <si>
    <t>https://www.nita.go.ug/sites/default/files/publications/The%20Cloud%20Computing%20Guidelines%20for%20GoU.pdf</t>
  </si>
  <si>
    <t>National Enterprise Architecture and e-Government Interoperability Framework (NEA-eGIF)</t>
  </si>
  <si>
    <t>https://www.nita.go.ug/sites/default/files/procurement/ToRs%20for%20Enterprise%20Architect.pdf</t>
  </si>
  <si>
    <t>CERT.UG</t>
  </si>
  <si>
    <t>https://www.cert.ug/</t>
  </si>
  <si>
    <t>https://gcic.go.ug/</t>
  </si>
  <si>
    <t>https://www.gou.go.ug/topics/monitoring-and-evaluation-strengthened-boost-government-performance</t>
  </si>
  <si>
    <t>https://ict.go.ug/wp-content/uploads/2019/03/Data-Protection-and-Privacy-Act-2019.pdf</t>
  </si>
  <si>
    <t>Personal Data Protection Office under NITA</t>
  </si>
  <si>
    <t>https://www.nita.go.ug/</t>
  </si>
  <si>
    <t>https://www.rti-rating.org/wp-content/uploads/Uganda.pdf</t>
  </si>
  <si>
    <t>https://ict.go.ug/about-us/agencies/government-citizens-interaction-centre/</t>
  </si>
  <si>
    <t>https://uganda.opendataforafrica.org/</t>
  </si>
  <si>
    <t>https://unctad.org/meetings/en/Presentation/ecn162019s17_Uganda_en.pdf</t>
  </si>
  <si>
    <t>NITA Training Programs</t>
  </si>
  <si>
    <t>https://www.nita.go.ug/service/capacity-development-and-skilling</t>
  </si>
  <si>
    <t>https://www.nita.go.ug/about-nita-u</t>
  </si>
  <si>
    <t>Telecom infrastructure Index in UNeGDI is .23 &lt; .46 in GTI</t>
  </si>
  <si>
    <t>UKR</t>
  </si>
  <si>
    <t>Ukraine</t>
  </si>
  <si>
    <t>https://www.kmu.gov.ua/en/reformi/efektivne-vryaduvannya/rozvitok-elektronnih-poslug</t>
  </si>
  <si>
    <t>https://thedigital.gov.ua/</t>
  </si>
  <si>
    <t>Ministry and Committee Digital Transformation of Ukraine</t>
  </si>
  <si>
    <t>https://zakon.rada.gov.ua/laws/show/617-2018-%D1%80</t>
  </si>
  <si>
    <t>https://plan2.diia.gov.ua/</t>
  </si>
  <si>
    <t>http://www.minfin.gov.ua</t>
  </si>
  <si>
    <t>Ministry of Finance of Ukraine</t>
  </si>
  <si>
    <t>http://www.minfin.gov.ua/control/uk/publish/archive/main?cat_id=77427</t>
  </si>
  <si>
    <t>https://www.treasury.gov.ua/ua</t>
  </si>
  <si>
    <t>PFMS</t>
  </si>
  <si>
    <t>Public Financial Management System</t>
  </si>
  <si>
    <t>https://www.treasury.gov.ua/</t>
  </si>
  <si>
    <t>http://sfs.gov.ua/en/mass-media/news/391656.html</t>
  </si>
  <si>
    <t>http://sfs.gov.ua</t>
  </si>
  <si>
    <t>TIS + Web Services</t>
  </si>
  <si>
    <t>Tax Information System + Online services/forms</t>
  </si>
  <si>
    <t>http://sfs.gov.ua/elektronni-formi-dokumentiv/</t>
  </si>
  <si>
    <t>e-Customs / ASTO</t>
  </si>
  <si>
    <t>Automatized Customs Clearance System of Ukraine, Inspector -2006</t>
  </si>
  <si>
    <t>http://sfs.gov.ua/baneryi/mitne-oformlennya/subektam-zed/elektronna-mitnitsya</t>
  </si>
  <si>
    <t>http://sfs.gov.ua/incomedecl</t>
  </si>
  <si>
    <t>https://www.ipay.ua/en</t>
  </si>
  <si>
    <t>http://czo.gov.ua/</t>
  </si>
  <si>
    <t>http://www.center.gov.ua/en/press-center/news/item/3308-contract-signing-ceremony-with-the-winner-of-tender-on-the-acquisition-and-implementation-of-the-human-resources-management-information-system-hrmis-was-held</t>
  </si>
  <si>
    <t>http://www.center.gov.ua/en/home/item/3525-workshop-%E2%80%9Cdigitalization-of-the-hr-process-management-in-the-civil-service%E2%80%9D-is-held</t>
  </si>
  <si>
    <t>Web Portal</t>
  </si>
  <si>
    <t xml:space="preserve">https://tender.me.gov.ua </t>
  </si>
  <si>
    <t xml:space="preserve">https://tender.me.gov.ua/EDZFrontOffice/menu/en/purchaseResultSearch/ </t>
  </si>
  <si>
    <t>https://mof.gov.ua/</t>
  </si>
  <si>
    <t>P153935</t>
  </si>
  <si>
    <t> Trembita</t>
  </si>
  <si>
    <t>https://cyber.ee/news/2019/10-31/</t>
  </si>
  <si>
    <t>CERT-UA</t>
  </si>
  <si>
    <t>https://cert.gov.ua/</t>
  </si>
  <si>
    <t>https://zakon.rada.gov.ua/laws/show/2297-17#Text</t>
  </si>
  <si>
    <t>Department for Personal Data Protection of the Secretariat of the Verkhovna Rada of Ukraine Commissioner for Human Rights</t>
  </si>
  <si>
    <t>http://www.ombudsman.gov.ua/ua/page/zpd/info/</t>
  </si>
  <si>
    <t>https://www.rti-rating.org/wp-content/uploads/Ukraine.pdf</t>
  </si>
  <si>
    <t>https://www.opengovpartnership.org/members/ukraine/</t>
  </si>
  <si>
    <t>https://data.gov.ua/</t>
  </si>
  <si>
    <t>Ukrainian Artificial Intelligence strategy</t>
  </si>
  <si>
    <t>https://joinup.ec.europa.eu/sites/default/files/inline-files/Digital_Government_Factsheets_Ukraine_2019_0.pdf</t>
  </si>
  <si>
    <t>Digital Agenda for Ukraine</t>
  </si>
  <si>
    <t>Innovation and R&amp;D</t>
  </si>
  <si>
    <t>http://www.e-ukraine.org.ua/media/Lviv_Minich_2.pdf</t>
  </si>
  <si>
    <t>The government seeks to unify and integrate information systems of all bodies but evidence of WoG approach is not strong.</t>
  </si>
  <si>
    <t>ARE</t>
  </si>
  <si>
    <t>United Arab Emirates</t>
  </si>
  <si>
    <t>https://u.ae/en/about-the-uae</t>
  </si>
  <si>
    <t>https://u.ae/#/</t>
  </si>
  <si>
    <t xml:space="preserve">https://u.ae/ar-ae/about-the-uae/digital-uae </t>
  </si>
  <si>
    <t>Digital UAE</t>
  </si>
  <si>
    <t>https://u.ae/en/about-the-uae/digital-uae/uae-digital-government-maturity-model</t>
  </si>
  <si>
    <t>https://u.ae/ar-AE/about-the-uae/digital-uae/uae-mgovernment-initiative</t>
  </si>
  <si>
    <t>Smart Dubai</t>
  </si>
  <si>
    <t>https://www.smartdubai.ae/</t>
  </si>
  <si>
    <t>https://www.worldgovernmentsummit.org/awards/govtech-prize</t>
  </si>
  <si>
    <t>http://www.mof.gov.ae</t>
  </si>
  <si>
    <t>Ministry of Finance and Industry</t>
  </si>
  <si>
    <t>https://www.mof.gov.ae/en/opendata/Pages/details.aspx?sid=2</t>
  </si>
  <si>
    <t>https://www.government.ae/en/information-and-services/finance-and-investment/federal-finance</t>
  </si>
  <si>
    <t>https://www.dof.gov.ae/en-us/profile/Pages/PublicTreasuryDivision.aspx</t>
  </si>
  <si>
    <t>https://dof.abudhabi.ae/en/Presscenter/NewsDetails?newsId=2007</t>
  </si>
  <si>
    <t>https://www.mof.gov.ae/en/About/ocAndInstitutes/Departments/Pages/GeneralRevenue.aspx</t>
  </si>
  <si>
    <t>https://santandertrade.com/en/portal/establish-overseas/united-arab-emirates/tax-system</t>
  </si>
  <si>
    <t>http://www.customs.ae</t>
  </si>
  <si>
    <t xml:space="preserve">Mirsal 2 / Dhabi </t>
  </si>
  <si>
    <t>https://utc.customs.ae</t>
  </si>
  <si>
    <t>https://www.moj.gov.ae/en/services/esystems/e-filing-system.aspx</t>
  </si>
  <si>
    <t>https://www.mof.gov.ae/en/About/programsProjects/Pages/EDirham.aspx</t>
  </si>
  <si>
    <t>http://www.id.gov.ae/en/id-card/id-card-features.aspx</t>
  </si>
  <si>
    <t>Bayanati</t>
  </si>
  <si>
    <t>https://www.fahr.gov.ae/bayanati/portal/en/home.aspx</t>
  </si>
  <si>
    <t xml:space="preserve">http://www.fahr.gov.ae/portal/en/fahr-services/e-services/bayanati.aspx </t>
  </si>
  <si>
    <t>https://www.mof.gov.ae/en/mservices/Corporate/isupplier/Pages/AdvancedProcurement.aspx</t>
  </si>
  <si>
    <t>https://www.federalerp.gov.ae/OA_HTML/RF.jsp?function_id=28804&amp;resp_id=-1&amp;resp_appl_id=-1&amp;security_group_id=0&amp;lang_code=US&amp;params=gYfFTj1-uGd4PErBLL5jgzcfwjloHXAaZXQxIq75Vpk</t>
  </si>
  <si>
    <t>https://www.adia.ae/En/home.aspx</t>
  </si>
  <si>
    <t>Abu Dhabi Investment Authority</t>
  </si>
  <si>
    <t>Chief Information Officer + Dubai Data</t>
  </si>
  <si>
    <t>https://www.smartdubai.ae/data</t>
  </si>
  <si>
    <t>https://u.ae/en/about-the-uae/strategies-initiatives-and-awards/local-governments-strategies-and-plans/dubai-data-strategy</t>
  </si>
  <si>
    <t>https://www.smartdubai.ae/docs/default-source/dubai-data/data-dissemination-and-exchange-in-the-emirate-of-dubai-law_2015.pdf?sfvrsn=46ac2296_6</t>
  </si>
  <si>
    <t>Regional Data Hub + FedNet</t>
  </si>
  <si>
    <t>https://www.tra.gov.ae/userfiles/assets/QqQuIA0SR5C.pdf</t>
  </si>
  <si>
    <t>https://u.ae/en/information-and-services/g2g-services/government-services-bus</t>
  </si>
  <si>
    <t>aeCERT - UAE Computer Emergency Response Team</t>
  </si>
  <si>
    <t>https://www.tra.gov.ae/aecert/en/home.aspx</t>
  </si>
  <si>
    <t>https://msurvey.government.ae/</t>
  </si>
  <si>
    <t>https://u.ae/en/information-and-services/g2g-services/msurvey</t>
  </si>
  <si>
    <t>https://www.mocaf.gov.ae/en/area-of-focus/government-performance</t>
  </si>
  <si>
    <t>https://bayanat.ae/en</t>
  </si>
  <si>
    <t>UAE Strategy for Artificial Intelligence</t>
  </si>
  <si>
    <t>http://www.jaist.ac.jp/~bao/AI/OtherAIstrategies/UAE%20Strategy%20for%20Artificial%20Intelligence%20-%20The%20Official%20Portal%20of%20the%20UAE%20Government.pdf</t>
  </si>
  <si>
    <t>National Advanced Skills Strategy</t>
  </si>
  <si>
    <t>https://u.ae/en/about-the-uae/strategies-initiatives-and-awards/federal-governments-strategies-and-plans/advanced-skills-strategy</t>
  </si>
  <si>
    <t>National Program for Advanced Skills</t>
  </si>
  <si>
    <t>https://u.ae/en/about-the-uae/strategies-initiatives-and-awards/federal-governments-strategies-and-plans/national-program-for-advanced-skills</t>
  </si>
  <si>
    <t>Ministry of Education</t>
  </si>
  <si>
    <t>https://emiratisation.org/ministry-of-education-in-uae#:~:text=The%20modern%20education%20system%20in,skills%20and%20develop%20literacy%20skills.</t>
  </si>
  <si>
    <t>GBR</t>
  </si>
  <si>
    <t>United Kingdom</t>
  </si>
  <si>
    <t>https://www.gov.uk/government/publications/uk-digital-strategy/6-digital-government-maintaining-the-uk-government-as-a-world-leader-in-serving-its-citizens-online#digital-civil-service</t>
  </si>
  <si>
    <t>https://www.gov.uk</t>
  </si>
  <si>
    <t>https://www.gov.uk/government/organisations/government-digital-service/about</t>
  </si>
  <si>
    <t>Government Digital Services</t>
  </si>
  <si>
    <t>https://www.gov.uk/government/publications/government-transformation-strategy-2017-to-2020</t>
  </si>
  <si>
    <t>https://www.gov.uk/government/publications/government-transformation-strategy-2017-to-2020/government-transformation-strategy</t>
  </si>
  <si>
    <t>GovTech Global</t>
  </si>
  <si>
    <t>https://govtechglobal.co.uk/</t>
  </si>
  <si>
    <t>3,5</t>
  </si>
  <si>
    <t>http://www.hm-treasury.gov.uk</t>
  </si>
  <si>
    <t>HM Treasury</t>
  </si>
  <si>
    <t>https://www.gov.uk/government/topical-events/budget-2020</t>
  </si>
  <si>
    <t>http://data.gov.uk/dataset/oscar</t>
  </si>
  <si>
    <t>OSCAR (DW)</t>
  </si>
  <si>
    <t>Online System for Central Accounting and Reporting</t>
  </si>
  <si>
    <t>COGNOS</t>
  </si>
  <si>
    <t>https://www.gov.uk/government/organisations/hm-treasury</t>
  </si>
  <si>
    <t>http://www.dmo.gov.uk</t>
  </si>
  <si>
    <t>http://www.hmrc.gov.uk</t>
  </si>
  <si>
    <t>http://www.hmrc.gov.uk/online/index.htm</t>
  </si>
  <si>
    <t>CHIEF</t>
  </si>
  <si>
    <t>Customs Handling of Imports and Exports Freight</t>
  </si>
  <si>
    <t>http://customs.hmrc.gov.uk/channelsPortalWebApp/channelsPortalWebApp.portal?_nfpb=true&amp;_pageLabel=pageImport_ShowContent&amp;propertyType=document&amp;featurearticle=true&amp;id=HMCE_CL_001614</t>
  </si>
  <si>
    <t>https://www.gov.uk/search?q=payment</t>
  </si>
  <si>
    <t>http://www.gateway.gov.uk/</t>
  </si>
  <si>
    <t>https://data.gov.uk/dataset/40d1ca41-fe8b-4212-988e-586b36f0eecb/human-resource-management-information-system-hr-mis</t>
  </si>
  <si>
    <t>https://www.gov.uk/payroll-software</t>
  </si>
  <si>
    <t>Government Procurement Service</t>
  </si>
  <si>
    <t>http://ccs.cabinetoffice.gov.uk</t>
  </si>
  <si>
    <t>https://www.crowncommercial.gov.uk/</t>
  </si>
  <si>
    <t>UK Debt Management Office</t>
  </si>
  <si>
    <t>https://www.gov.uk/government/publications/the-investment-management-strategy-ii</t>
  </si>
  <si>
    <t>https://secure.homesengland.org.uk/vpn/index.html</t>
  </si>
  <si>
    <t>Chief Data Officer, Ordnance Survey</t>
  </si>
  <si>
    <t>https://www.ordnancesurvey.co.uk/about/directors/caroline-bellamy</t>
  </si>
  <si>
    <t>https://www.gov.uk/guidance/national-data-strategy</t>
  </si>
  <si>
    <t>https://www.gov.uk/data-protection</t>
  </si>
  <si>
    <t>Cloud First</t>
  </si>
  <si>
    <t>https://www.gov.uk/guidance/government-cloud-first-policy</t>
  </si>
  <si>
    <t>NICS Enterprise Architecture</t>
  </si>
  <si>
    <t>https://www.finance-ni.gov.uk/publications/nics-enterprise-architecture-principles-itda</t>
  </si>
  <si>
    <t>Open Standards</t>
  </si>
  <si>
    <t>https://www.gov.uk/government/publications/open-standards-for-government</t>
  </si>
  <si>
    <t>The National Cyber Security Centre</t>
  </si>
  <si>
    <t>https://www.ncsc.gov.uk/</t>
  </si>
  <si>
    <t>https://petition.parliament.uk/</t>
  </si>
  <si>
    <t>https://www.gov.uk/browse/citizenship/citizenship</t>
  </si>
  <si>
    <t>https://www.gov.uk/performance</t>
  </si>
  <si>
    <t>Data Protection Act 1998</t>
  </si>
  <si>
    <t>http://www.legislation.gov.uk/ukpga/1998/29/contents</t>
  </si>
  <si>
    <t xml:space="preserve">Information Commissioner's Office </t>
  </si>
  <si>
    <t>https://ico.org.uk/about-the-ico/</t>
  </si>
  <si>
    <t>https://www.rti-rating.org/wp-content/uploads/United-Kingdom.pdf</t>
  </si>
  <si>
    <t>https://www.opengovpartnership.org/members/united-kingdom/</t>
  </si>
  <si>
    <t>http://data.gov.uk/</t>
  </si>
  <si>
    <t xml:space="preserve">AI Sector Deal </t>
  </si>
  <si>
    <t>https://ec.europa.eu/knowledge4policy/ai-watch/united-kingdom-ai-strategy-report</t>
  </si>
  <si>
    <t>Government Transformation Strategy</t>
  </si>
  <si>
    <t>https://www.gov.uk/government/publications/government-transformation-strategy-2017-to-2020/government-transformation-strategy-people-skills-and-culture</t>
  </si>
  <si>
    <t>Data Science Accelerator Programme</t>
  </si>
  <si>
    <t>https://datasciencecampus.ons.gov.uk/capability/data-science-accelerator/</t>
  </si>
  <si>
    <t>Data Science Campus + Innovation Lab (N.Ireland)</t>
  </si>
  <si>
    <t>https://datasciencecampus.ons.gov.uk/about-us/</t>
  </si>
  <si>
    <t>https://joinup.ec.europa.eu/sites/default/files/inline-files/OSS%20Country%20Intelligence%20Report_UK.pdf</t>
  </si>
  <si>
    <t>USA</t>
  </si>
  <si>
    <t>United States of America</t>
  </si>
  <si>
    <t>https://www.whitehouse.gov/omb/management/egov/</t>
  </si>
  <si>
    <t>http://www.usa.gov</t>
  </si>
  <si>
    <t>Office of E-Government &amp; Information Technology</t>
  </si>
  <si>
    <t>https://www.state.gov/digital-government-strategy/</t>
  </si>
  <si>
    <t>U.S. Digital Service</t>
  </si>
  <si>
    <t>https://www.usds.gov/</t>
  </si>
  <si>
    <t>https://obamawhitehouse.archives.gov/sites/default/files/omb/egov/digital-government/digital-government.html</t>
  </si>
  <si>
    <t>http://www.whitehouse.gov/omb</t>
  </si>
  <si>
    <t>Office of Management and Budget / US Treasury / Agencies</t>
  </si>
  <si>
    <t>http://www.treasury.gov/about/budget-performance/Pages/default.aspx</t>
  </si>
  <si>
    <t>http://www.fms.treas.gov/index_systems.html</t>
  </si>
  <si>
    <t>FMS</t>
  </si>
  <si>
    <t>Financial Management System</t>
  </si>
  <si>
    <t>http://www.treasury.gov/</t>
  </si>
  <si>
    <t>http://www.aafaf.pr.gov/reports.html</t>
  </si>
  <si>
    <t>http://www.irs.gov</t>
  </si>
  <si>
    <t>http://www.irs.gov/Tax-Professionals/e-services---Online-Tools-for-Tax-Professionals</t>
  </si>
  <si>
    <t>http://www.cbp.gov</t>
  </si>
  <si>
    <t>US Single Window</t>
  </si>
  <si>
    <t>Automated Commercial System, Automated Commercial Environment, and Automated Export System / International Treade Data System</t>
  </si>
  <si>
    <t>https://www.cbp.gov/trade/automated</t>
  </si>
  <si>
    <t>http://www.irs.gov/Filing</t>
  </si>
  <si>
    <t>https://pay.gov/public/home</t>
  </si>
  <si>
    <t>http://csrc.nist.gov/groups/ST/crypto_apps_infra/pki/index.html</t>
  </si>
  <si>
    <t>http://www.opm.gov/services-for-agencies/technology-systems/</t>
  </si>
  <si>
    <t>http://www.opm.gov/policy-data-oversight/pay-leave/pay-systems/</t>
  </si>
  <si>
    <t>SAM</t>
  </si>
  <si>
    <t xml:space="preserve">https://www.sam.gov </t>
  </si>
  <si>
    <t xml:space="preserve">http://www.usaspending.gov </t>
  </si>
  <si>
    <t>United States Department of Treasury, Bureau of the Public Debt</t>
  </si>
  <si>
    <t>https://www.cbo.gov/publication/55375</t>
  </si>
  <si>
    <r>
      <t xml:space="preserve">Congressional Budget Office (CBO) + </t>
    </r>
    <r>
      <rPr>
        <b/>
        <sz val="11"/>
        <color theme="1"/>
        <rFont val="Calibri"/>
        <family val="2"/>
      </rPr>
      <t>White House Office of Management and Budget (OMB)</t>
    </r>
  </si>
  <si>
    <t>Data Council + Federal Data Strategy</t>
  </si>
  <si>
    <t>https://strategy.data.gov/action-plan/</t>
  </si>
  <si>
    <t>https://strategy.data.gov/overview/</t>
  </si>
  <si>
    <t>https://strategy.data.gov/practices/</t>
  </si>
  <si>
    <t>Cloud.Gov</t>
  </si>
  <si>
    <t>https://cloud.gov/</t>
  </si>
  <si>
    <t>Federal Enterprise Architecture</t>
  </si>
  <si>
    <t>https://obamawhitehouse.archives.gov/omb/e-gov/FEA</t>
  </si>
  <si>
    <t>National Information Exchange Model</t>
  </si>
  <si>
    <t>https://www.niem.gov/</t>
  </si>
  <si>
    <t>US-CERT - United States Computer Emergency Readiness Team</t>
  </si>
  <si>
    <t>https://www.us-cert.gov/</t>
  </si>
  <si>
    <t>https://petitions.whitehouse.gov/</t>
  </si>
  <si>
    <t>https://feedback.usa.gov/</t>
  </si>
  <si>
    <t>https://www.performance.gov/</t>
  </si>
  <si>
    <t>Privacy Act of 1974</t>
  </si>
  <si>
    <t>http://www.gpo.gov/fdsys/pkg/USCODE-2012-title5/pdf/USCODE-2012-title5-partI-chap5-subchapII-sec552a.pdf</t>
  </si>
  <si>
    <t>https://www.rti-rating.org/wp-content/uploads/United-States-of-America.pdf</t>
  </si>
  <si>
    <t>https://www.opengovpartnership.org/members/united-states/</t>
  </si>
  <si>
    <t>http://www.data.gov/opendatasites</t>
  </si>
  <si>
    <t>Preparing for the Future of Artificial Intelligence</t>
  </si>
  <si>
    <t>https://obamawhitehouse.archives.gov/sites/default/files/whitehouse_files/microsites/ostp/NSTC/preparing_for_the_future_of_ai.pdf</t>
  </si>
  <si>
    <t>Professional Science &amp; Engineering Society Fellowship Program</t>
  </si>
  <si>
    <t>https://www.state.gov/programs-office-of-the-science-and-technology-advisor/</t>
  </si>
  <si>
    <t>Office of the Science and Technology Adviser</t>
  </si>
  <si>
    <t>https://www.state.gov/about-us-office-of-the-science-and-technology-advisor/</t>
  </si>
  <si>
    <t>https://open.gsa.gov/oss/</t>
  </si>
  <si>
    <t>URY</t>
  </si>
  <si>
    <t>Uruguay</t>
  </si>
  <si>
    <t>https://www.gub.uy/organismos/term/1</t>
  </si>
  <si>
    <t>http://tramites.gub.uy</t>
  </si>
  <si>
    <t>http://www.agesic.gub.uy/innovaportal/v/91/1/agesic/antecedentes.html</t>
  </si>
  <si>
    <t>AGESIC</t>
  </si>
  <si>
    <t>https://www.gub.uy/agencia-gobierno-electronico-sociedad-informacion-conocimiento/politicas-y-gestion/plan-de-gobierno-digital-uruguay-2020</t>
  </si>
  <si>
    <t>http://www.ict4iid.se/mission-statement-2/</t>
  </si>
  <si>
    <t>http://www.mef.gub.uy</t>
  </si>
  <si>
    <t>Ministry of Economy and Finance / Ministerio de Economia y Finanzas</t>
  </si>
  <si>
    <t>http://www.cgn.gub.uy/</t>
  </si>
  <si>
    <t>http://www.cgn.gub.uy/innovaportal/v/600/1/innova.front/siif.html</t>
  </si>
  <si>
    <t>SIIF II</t>
  </si>
  <si>
    <t>Sistema Integrado de Información Financiera / Integrated Financial Information System</t>
  </si>
  <si>
    <t>http://deuda.mef.gub.uy/</t>
  </si>
  <si>
    <t>http://www.cgn.gub.uy/innovaportal/v/337/1/innova.front/que_es_el_siif.html</t>
  </si>
  <si>
    <t>http://www.dgi.gub.uy</t>
  </si>
  <si>
    <t>e-Tax + RMS</t>
  </si>
  <si>
    <t>e-Tax and other portals + Revenue Management System</t>
  </si>
  <si>
    <t>https://servicios.dgi.gub.uy</t>
  </si>
  <si>
    <t>http://www.aduanas.gub.uy</t>
  </si>
  <si>
    <t>LUCIA</t>
  </si>
  <si>
    <t>http://www.aduanas.gub.uy/innovaportal/v/12861/8/innova.front/sistema_lucia.html</t>
  </si>
  <si>
    <t>https://servicios.dgi.gub.uy/</t>
  </si>
  <si>
    <t>http://tramites.gub.uy/busqueda?q=inmeta:PEU_Tramite_Tema=En_Linea&amp;title=En+L%C3%Adnea</t>
  </si>
  <si>
    <t>https://www.gub.uy/agencia-gobierno-electronico-sociedad-informacion-conocimiento/firmadigital</t>
  </si>
  <si>
    <t>SGH / SIRO</t>
  </si>
  <si>
    <t>Sistema de Gestión Humana / Sistema Integrado de Retribuciones y Ocupaciones</t>
  </si>
  <si>
    <t>http://www.onsc.gub.uy/onsc1/index.php?option=com_content&amp;view=article&amp;id=228&amp;Itemid=122</t>
  </si>
  <si>
    <t>SLH</t>
  </si>
  <si>
    <t>Sistema de Liquidación de Haberes </t>
  </si>
  <si>
    <t>http://www.onsc.gub.uy/onsc1/index.php?option=com_content&amp;view=article&amp;id=227&amp;Itemid=125</t>
  </si>
  <si>
    <t>ACCE</t>
  </si>
  <si>
    <t xml:space="preserve">http://www.comprasestatales.gub.uy </t>
  </si>
  <si>
    <t xml:space="preserve">http://www.comprasestatales.gub.uy/inicio/proveedores/compras-estatales/llamados </t>
  </si>
  <si>
    <t>Debt Management Unit</t>
  </si>
  <si>
    <t>https://www.opp.gub.uy/es/sistema-nacional-inversion-publica</t>
  </si>
  <si>
    <t>Oficina de Planeamiento y Presupuesto (OPP), Presidencia de la República Oriental del Uruguay</t>
  </si>
  <si>
    <t>BDP + SNIP</t>
  </si>
  <si>
    <t>Banco de Proyectos</t>
  </si>
  <si>
    <t>Data Management Division</t>
  </si>
  <si>
    <t>https://www.gub.uy/agencia-gobierno-electronico-sociedad-informacion-conocimiento/institucional/estructura-del-organismo/division-gestion-datos</t>
  </si>
  <si>
    <t>https://www.gub.uy/agencia-gobierno-electronico-sociedad-informacion-conocimiento/datos-360</t>
  </si>
  <si>
    <t>https://www.gub.uy/agencia-gobierno-electronico-sociedad-informacion-conocimiento/politicas-y-gestion/arquitectura-datos</t>
  </si>
  <si>
    <t>Gov Cloud</t>
  </si>
  <si>
    <t>https://www.gub.uy/agencia-gobierno-electronico-sociedad-informacion-conocimiento/node/299</t>
  </si>
  <si>
    <t>Integrated Government  Architecture</t>
  </si>
  <si>
    <t>https://centroderecursos.agesic.gub.uy/web/arquitectura-de-gobierno/inicio</t>
  </si>
  <si>
    <t>Integration Platform (PDI)</t>
  </si>
  <si>
    <t>https://www.gub.uy/agencia-gobierno-electronico-sociedad-informacion-conocimiento/que-es-la-plataforma-de-interoperabilidad</t>
  </si>
  <si>
    <t>CERTuy</t>
  </si>
  <si>
    <t>https://www.gub.uy/centro-nacional-respuesta-incidentes-seguridad-informatica/</t>
  </si>
  <si>
    <t>https://www.gub.uy/agencia-gobierno-electronico-sociedad-informacion-conocimiento/atencion-a-la-ciudadania</t>
  </si>
  <si>
    <t>https://www.gub.uy/tramites/</t>
  </si>
  <si>
    <t>https://www.gub.uy/unidad-reguladora-control-datos-personales/institucional/creacion-evolucion-historica</t>
  </si>
  <si>
    <t>Unidad Reguladora y de Control de Datos Personales (URCDP), Regulatory unit and Controlof Personal Data URCDP)</t>
  </si>
  <si>
    <t>http://datospersonales.gub.uy/inicio/institucional/que-es-la-urcdp/</t>
  </si>
  <si>
    <t>https://www.rti-rating.org/wp-content/uploads/Uruguay.pdf</t>
  </si>
  <si>
    <t>https://www.opengovpartnership.org/members/uruguay/</t>
  </si>
  <si>
    <t>https://catalogodatos.gub.uy/</t>
  </si>
  <si>
    <t>AI Strategy for the Digital Government</t>
  </si>
  <si>
    <t>https://www.gub.uy/agencia-gobierno-electronico-sociedad-informacion-conocimiento/sites/agencia-gobierno-electronico-sociedad-informacion-conocimiento/files/documentos/publicaciones/IA%20Strategy%20-%20english%20version.pdf</t>
  </si>
  <si>
    <t>https://www.gub.uy/agencia-gobierno-electronico-sociedad-informacion-conocimiento/sites/agencia-gobierno-electronico-sociedad-informacion-conocimiento/files/2019-05/DownloadDigitalGovernmentStrategy2020_0_1.pdf</t>
  </si>
  <si>
    <t>Smart Govt</t>
  </si>
  <si>
    <t>https://www.gub.uy/agencia-gobierno-electronico-sociedad-informacion-conocimiento/institucional/creacion-y-evolucion-historica</t>
  </si>
  <si>
    <t>https://www.gub.uy/agencia-gobierno-electronico-sociedad-informacion-conocimiento/tematica/catalogo-software-libre-0</t>
  </si>
  <si>
    <t>Agency of Egov and Society of Information and Knowledge (AGESIC) is in charge of digital transformation. See: https://www.gub.uy/agencia-gobierno-electronico-sociedad-informacion-conocimiento/institucional/plan-estrategico</t>
  </si>
  <si>
    <t>UZB</t>
  </si>
  <si>
    <t>Uzbekistan</t>
  </si>
  <si>
    <t>https://gov.uz/en</t>
  </si>
  <si>
    <t>https://my.gov.uz</t>
  </si>
  <si>
    <t>https://mitc.uz/uz</t>
  </si>
  <si>
    <t>The Ministry for Development of Information Technologies and Communications</t>
  </si>
  <si>
    <t>https://mitc.uz/uz/pages/egovernment/3034</t>
  </si>
  <si>
    <t>State Unitary Enterprise e-Government and Digital Economy Project Management Center</t>
  </si>
  <si>
    <t>https://napm.uz/</t>
  </si>
  <si>
    <t>http://www.mf.uz</t>
  </si>
  <si>
    <t>https://www.mf.uz/en/component/k2/item/1825-circle-statistics.html</t>
  </si>
  <si>
    <t>GFMIS + UzASBO</t>
  </si>
  <si>
    <t>Gov Fin Mgmt Inf System + Automatic system in budgetary organizations of the Republic of Uzbekistan</t>
  </si>
  <si>
    <t>https://www.mf.uz/en/podrazdeleniya-ministerstva/strukturnye-podrazdeleniya/kaznachejskoe-ispolnenie.html</t>
  </si>
  <si>
    <t>http://lex.uz/pages/getpage.aspx?lact_id=2304140</t>
  </si>
  <si>
    <t>https://www.mf.uz/en/podrazdeleniya-ministerstva/strukturnye-podrazdeleniya/nalogi-i-tamozhnya.html</t>
  </si>
  <si>
    <t>Online Services</t>
  </si>
  <si>
    <t>Web services and forms</t>
  </si>
  <si>
    <t>https://www.mf.uz/en/uslugi/uslugi-grazhdanam-g2c.html</t>
  </si>
  <si>
    <t>http://www.customs.uz</t>
  </si>
  <si>
    <t>UAIS &gt; Single Window</t>
  </si>
  <si>
    <t>Single Window / Single automated information system of the SCC (UAIS) + Automated data processing of customs declarations and more</t>
  </si>
  <si>
    <t>http://www.customs.uz/en/lists/category/3</t>
  </si>
  <si>
    <t>http://decl.soliq.uz/</t>
  </si>
  <si>
    <t>https://mbank.uz/load/gtk</t>
  </si>
  <si>
    <t>https://www.lex.uz/docs/4410899</t>
  </si>
  <si>
    <t>https://stat.uz/en/181-ofytsyalnaia-statystyka-en/6384-labor-market</t>
  </si>
  <si>
    <t>Kadr MF</t>
  </si>
  <si>
    <t>https://www.mdm.uz/en/kadr-mf.html</t>
  </si>
  <si>
    <t>http://documents.worldbank.org/curated/en/2005/08/6233629/uzbekistan-public-finance-management-reform-project</t>
  </si>
  <si>
    <t>https://www.mf.uz/en/tendery-konkursy.html</t>
  </si>
  <si>
    <t>https://www.mf.uz/</t>
  </si>
  <si>
    <t>Ministry of Finance, State Investment Committee</t>
  </si>
  <si>
    <t>https://regulation.gov.uz/uz/document/10574</t>
  </si>
  <si>
    <t>https://regulation.gov.uz/ru/document/7555</t>
  </si>
  <si>
    <t>UZ-CERT</t>
  </si>
  <si>
    <t>https://uzcert.uz/</t>
  </si>
  <si>
    <t>https://id.gov.uz/oid/cmn/about.do</t>
  </si>
  <si>
    <t>https://lex.uz/docs/-4396419</t>
  </si>
  <si>
    <t>State Personalization Centre</t>
  </si>
  <si>
    <t>https://www.rti-rating.org/wp-content/uploads/Uzbekistan.pdf</t>
  </si>
  <si>
    <t>http://data.gov.uz/ru</t>
  </si>
  <si>
    <t>Organizational Measures for Innovative Projects</t>
  </si>
  <si>
    <t>https://lex.uz/docs/3687667</t>
  </si>
  <si>
    <t>National Agency of Project Management</t>
  </si>
  <si>
    <t>https://napm.uz/en/press_center/news/napm-and-undp-determined-the-direction-of-e-government-cooperation/</t>
  </si>
  <si>
    <t>National Agency for Project Management</t>
  </si>
  <si>
    <t>https://napm.uz/en/about/about-us/</t>
  </si>
  <si>
    <t>No visible GovTech entity. NAPM is not one. See: https://napm.uz/ru/about/about-us/</t>
  </si>
  <si>
    <t>VUT</t>
  </si>
  <si>
    <t>Vanuatu</t>
  </si>
  <si>
    <t>http://gov.vu</t>
  </si>
  <si>
    <t>https://ictdays.gov.vu/facts-and-figures</t>
  </si>
  <si>
    <t>http://www.governmentofvanuatu.gov.vu</t>
  </si>
  <si>
    <t>Ministry of Finance and Economic Management</t>
  </si>
  <si>
    <t>http://www.governmentofvanuatu.gov.vu/index.php?option=com_phocadownload&amp;view=sections&amp;Itemid=227</t>
  </si>
  <si>
    <t>https://doft.gov.vu/index.php/about-us-admin-management/2014-01-04-23-31-58/fmis-section</t>
  </si>
  <si>
    <t>https://doft.gov.vu/index.php/about-us-admin-management/treasury-division/treasury-division</t>
  </si>
  <si>
    <t>https://doft.gov.vu/index.php/about-us-admin-management/2014-01-04-23-31-58/payment-section</t>
  </si>
  <si>
    <t>http://customsinlandrevenue.gov.vu</t>
  </si>
  <si>
    <t>LowTax</t>
  </si>
  <si>
    <t>https://www.lowtax.net/information/vanuatu/vanuatu-personal-taxation.html</t>
  </si>
  <si>
    <t>http://www.customsinlandrevenue.gov.vu</t>
  </si>
  <si>
    <t>https://customsinlandrevenue.gov.vu/index.php/asycuda</t>
  </si>
  <si>
    <t>http://www.paclii.org/journals/fJSPL/vol10/2.shtml</t>
  </si>
  <si>
    <t>https://psc.gov.vu/index.php/en/publications/latest-news/467-gov%E2%80%99t-pay-increase</t>
  </si>
  <si>
    <t>Integrated SmartStream Human Resource Management Information System</t>
  </si>
  <si>
    <t>https://psc.gov.vu/index.php/en/our-divisions/human-resource-management</t>
  </si>
  <si>
    <t>Bilytica</t>
  </si>
  <si>
    <t>https://www.peopleqlik.com/hr-payroll-performance-software-solutions-vanuatu/payroll-software-in-vanuatu/</t>
  </si>
  <si>
    <t>https://doft.gov.vu/index.php/procurement-tender-government-guidelines/tender-board</t>
  </si>
  <si>
    <t>https://doft.gov.vu/</t>
  </si>
  <si>
    <t>CERT Vanuatu</t>
  </si>
  <si>
    <t>https://cert.gov.vu/</t>
  </si>
  <si>
    <t>https://courts.gov.vu/services/administrative-forms/file/60-form-1-petition</t>
  </si>
  <si>
    <t>https://www.rti-rating.org/wp-content/uploads/2018/08/Vanuatu.RTI_.2017.pdf</t>
  </si>
  <si>
    <t>https://pacificdata.org/data/organization/vanuatu-data</t>
  </si>
  <si>
    <t>VEN</t>
  </si>
  <si>
    <t>Venezuela, RB</t>
  </si>
  <si>
    <t>http://portal.oas.org/Portal/Sector/SAP/DepartamentoparalaGesti%C3%B3nP%C3%BAblicaEfectiva/NPA/MuNeteGovernment/MuNetCountries/Venezuela/tabid/1812/Default.aspx?language=en-us</t>
  </si>
  <si>
    <t>http://portal.oas.org/Portal/Sector/SAP/DptodeModernizaci%C3%B3ndelEstadoyGobernabilidad/NPA/CatastroenelCaribe/tabid/1177/language/en-US/default.aspx</t>
  </si>
  <si>
    <t>http://www.conatel.gob.ve/</t>
  </si>
  <si>
    <t>National Center for Information Technologies</t>
  </si>
  <si>
    <t>https://www.cnti.gob.ve/institucion/objetivos/estrategia-gob-e-2014-2019.html</t>
  </si>
  <si>
    <t>http://www.citicven.la/indexen.html</t>
  </si>
  <si>
    <t>http://www.mppp.gob.ve/</t>
  </si>
  <si>
    <t>http://www.mppef.gob.ve/index.php?option=com_content&amp;view=article&amp;id=242&amp;Itemid=27</t>
  </si>
  <si>
    <t>http://www.oncop.gob.ve/site/vistas/principal/sigecof.php</t>
  </si>
  <si>
    <t>SIGECOF</t>
  </si>
  <si>
    <t>Sistema Integrado de Gestión y Control de las Finanzas Públicas / Integrated Administration and Control of Public Finance</t>
  </si>
  <si>
    <t>http://www.mefbp.gob.ve/</t>
  </si>
  <si>
    <t>https://transparencia.org.ve/wp-content/uploads/2016/07/MEMORIA-DEL-MPPPF-2013.pdf</t>
  </si>
  <si>
    <t>http://www.seniat.gov.ve</t>
  </si>
  <si>
    <t>SENIAT</t>
  </si>
  <si>
    <t>http://declaraciones.seniat.gob.ve/portal/page/portal/PORTAL_SENIAT</t>
  </si>
  <si>
    <t>http://declaraciones.seniat.gob.ve/portal/page/portal/MANEJADOR_CONTENIDO_SENIAT/04ADUANAS/4.html</t>
  </si>
  <si>
    <t>http://www.suscerte.gob.ve/acreditacion</t>
  </si>
  <si>
    <t>http://documents.worldbank.org/curated/en/2007/04/8322433/venezuela-public-expenditure-management-project</t>
  </si>
  <si>
    <t>SITP</t>
  </si>
  <si>
    <t>Integrated System of Public Employees</t>
  </si>
  <si>
    <t>https://www.rernep.mppp.gob.ve</t>
  </si>
  <si>
    <t>SIGEFIRRHH</t>
  </si>
  <si>
    <t>System of Financial Management of Human Resources ()</t>
  </si>
  <si>
    <t>https://www.mindefensa.gov.ve/sigefirrhh/help/procedimiento/index.jsp</t>
  </si>
  <si>
    <t>http://www.snc.gob.ve/</t>
  </si>
  <si>
    <t>https://www.cnti.gob.ve/que-hacemos/proyectos/infogobierno/interoperabilidad.html</t>
  </si>
  <si>
    <t>VenCERT</t>
  </si>
  <si>
    <t>http://www.vencert.gob.ve/es-ve/</t>
  </si>
  <si>
    <t>Constitution of the Bolivarian Republic of Venezuela (Article 60)</t>
  </si>
  <si>
    <t>https://transparencia.org.ve/project/en-venezuela-no-existe-una-ley-que-resguarde-los-datos-personales/</t>
  </si>
  <si>
    <t>http://www.datos.gob.ve/</t>
  </si>
  <si>
    <t>Training Center</t>
  </si>
  <si>
    <t>http://www.conatel.gob.ve/centro-de-desarrollo-e-informacion-en-telecomunicaciones/?target=sistema-de-formacion</t>
  </si>
  <si>
    <t>CONATEL</t>
  </si>
  <si>
    <t>http://www.conatel.gob.ve/la-comision/</t>
  </si>
  <si>
    <t>http://biblioteca.vtv.gob.ve/greenstone/collect/historica/index/assoc/HASH3aec.dir/doc.pdf</t>
  </si>
  <si>
    <t>VNM</t>
  </si>
  <si>
    <t>Vietnam</t>
  </si>
  <si>
    <t>http://egov.chinhphu.vn/</t>
  </si>
  <si>
    <t>http://www.vietnam.gov.vn</t>
  </si>
  <si>
    <t>https://egov.mic.gov.vn/en_US/trang-chu</t>
  </si>
  <si>
    <t>Ministry of Information and Communication</t>
  </si>
  <si>
    <t>https://egov.mic.gov.vn/en_US/web/guest/tai-lieu-hoi-nghi-chinh-phu-so-digital-government</t>
  </si>
  <si>
    <t>https://egov.mic.gov.vn/documents/20182/6876231/1.Gioi+thieu+CT+CDS+quoc+gia+2025.pdf</t>
  </si>
  <si>
    <t>TecFest</t>
  </si>
  <si>
    <t>https://techfest.vn/en</t>
  </si>
  <si>
    <t>https://ictcomm.vn/</t>
  </si>
  <si>
    <t>http://www.mof.gov.vn</t>
  </si>
  <si>
    <t>https://ckns.mof.gov.vn/SitePages/default.aspx26showFooter%3Dfalse%26showHeader%3Dfalse%26_adf.ctrl-state%3Depen6uemu_178</t>
  </si>
  <si>
    <t>http://www.mof.gov.vn/webcenter/portal/kbnn/r/o/ttsk/hdkbnn/hdkbnn_chitiet?dDocName=MOFUCM090027&amp;_afrLoop=38893618776522179</t>
  </si>
  <si>
    <t>TABMIS</t>
  </si>
  <si>
    <t>Treasury and Budget Management Information System</t>
  </si>
  <si>
    <t>https://www.mof.gov.vn/webcenter/portal/mof/r/chuyentrang/vnstatetre?_afrLoop=58591658454673904#!%40%40%3F_afrLoop%3D58591658454673904%26centerWidth%3D670px%26leftWidth%3D286px%26rightWidth%3D0%26showFooter%3Dfalse%26showHeader%3Dfalse%26_adf.ctrl-state%3Depen6uemu_269</t>
  </si>
  <si>
    <t>http://documents.worldbank.org/curated/en/375441468337843995/Implementation-of-treasury-single-account-and-strengthening-of-cash-management-in-Vietnam</t>
  </si>
  <si>
    <t>http://www.gdt.gov.vn</t>
  </si>
  <si>
    <t>QLT &gt; e-Tax (TMS)</t>
  </si>
  <si>
    <t>Distributed Tax Management System (QLT) + QLT-TNCN for personal income tax (PIT based on SAP) &gt; Transition to Integrated Tax Management System (TMS based on SAP) initiated in 2011</t>
  </si>
  <si>
    <t>https://www.linkedin.com/pulse/sap-tax-revenue-management-vietnam-frank-godeby</t>
  </si>
  <si>
    <t>http://www.customs.gov.vn</t>
  </si>
  <si>
    <t>e-Customs + NSW</t>
  </si>
  <si>
    <t>e-Customs + National Single Window (VNACCS/VCIS) (e-Declaration, e-Manifest, e-Invoice, e-Payment, accounting)</t>
  </si>
  <si>
    <t>http://www.customs.gov.vn/ChuyenMuc/VNACCS_VCIS/Default.aspx</t>
  </si>
  <si>
    <t>http://nhantokhai.gdt.gov.vn/</t>
  </si>
  <si>
    <t>https://www.docusign.com/how-it-works/legality/global/vietnam</t>
  </si>
  <si>
    <t>PAAS</t>
  </si>
  <si>
    <t>PayTime’s streamlined system</t>
  </si>
  <si>
    <t xml:space="preserve">LDSW </t>
  </si>
  <si>
    <t>https://paytime.com.vn/index-en.html</t>
  </si>
  <si>
    <t>e-GP &gt; KONEPS</t>
  </si>
  <si>
    <t>http://muasamcong.mpi.gov.vn</t>
  </si>
  <si>
    <t>http://muasamcong.mpi.gov.vn/</t>
  </si>
  <si>
    <t>http://www.mpi.gov.vn/</t>
  </si>
  <si>
    <t>Ministry of Planning and Investment (MPI)</t>
  </si>
  <si>
    <t>P152995</t>
  </si>
  <si>
    <t>CIMS</t>
  </si>
  <si>
    <t>Capital Investment Monitoring System</t>
  </si>
  <si>
    <t>http://giamsatdautuquocgia.mpi.gov.vn/Pages/default.aspx</t>
  </si>
  <si>
    <t>https://vietnam.opendevelopmentmekong.net/</t>
  </si>
  <si>
    <t>https://english.luatvietnam.vn/ecree-no-47-2020-nd-cp-dated-april-09-2020-of-the-government-on-the-management-connection-and-sharing-of-digital-data-by-state-agency-182340-Doc1.html</t>
  </si>
  <si>
    <t>http://egov.chinhphu.vn/tieu-chi-chi-tieu-ky-thuat-danh-gia-lua-chon-giai-phap-nen-tang-dien-toan-dam-may-a-newsdetails-37863-14-186.html</t>
  </si>
  <si>
    <t>Vietnam Government Enterprise Architecture</t>
  </si>
  <si>
    <t>https://mt.gov.vn/vn/tin-tuc/64220/ban-hanh-khung-kien-truc-chinh-phu-dien-tu-viet-nam-phien-ban-2-0.aspx</t>
  </si>
  <si>
    <t>VNCERT/CC - Vietnam Cyber ​​Emergency Response Center</t>
  </si>
  <si>
    <t>http://www.vncert.gov.vn/</t>
  </si>
  <si>
    <t>https://egov.mic.gov.vn/en_US/web/guest/phan-anh-kien-nghi</t>
  </si>
  <si>
    <t>Constitution 2013 (“Constitution”) and Civil Code 2015 (“Civil Code”)</t>
  </si>
  <si>
    <t>http://constitutionnet.org/sites/default/files/final_constitution_of_vietnam_2013-english.pdf</t>
  </si>
  <si>
    <t>Ministry of Information and Communication (MoIC) + Authority of Information Security (AIS)</t>
  </si>
  <si>
    <t>https://english.mic.gov.vn/pages/thongtin/114301/Authority-of-Information-Security.html#:~:text=Ordinate%20activities%20on%20preventing%20SPAM,protection%20activities%20on%20Information%20security%3B&amp;text=Besides%2C%20AIS%20also%20has%20missions,organizations%20in%20information%20security%20area.</t>
  </si>
  <si>
    <t>https://www.rti-rating.org/wp-content/uploads/Vietnam.pdf</t>
  </si>
  <si>
    <t>https://opengovasia.com/about-us/</t>
  </si>
  <si>
    <t>Decision About Plan for R&amp;D in AI</t>
  </si>
  <si>
    <t>https://www.oecd.ai/dashboards/policy-initiatives/2019-data-policyInitiatives-24972</t>
  </si>
  <si>
    <t>Resolution on the Development of Digital Gov't</t>
  </si>
  <si>
    <t>https://egov.mic.gov.vn/documents/20182/6876231/10.+Du-thao-NQ-CPDT.pdf</t>
  </si>
  <si>
    <t>Training for e-Gov Experts</t>
  </si>
  <si>
    <t>https://egov.mic.gov.vn/en_US/web/guest/chuong-trinh-dao-tao-100-chuyen-gia-ve-chinh-phu-dien-tu</t>
  </si>
  <si>
    <t>Ministry of Information and Communications</t>
  </si>
  <si>
    <t>https://egov.mic.gov.vn/</t>
  </si>
  <si>
    <t>https://mic.gov.vn/mra/Pages/TinTuc/106487/Hoi-thao-chinh-sach-thuc-day-ung-dung-phan-mem-nguon-mo-tai-Viet-Nam.html</t>
  </si>
  <si>
    <t>WBG</t>
  </si>
  <si>
    <t>Palestine</t>
  </si>
  <si>
    <t>http://www.palestinecabinet.gov.ps</t>
  </si>
  <si>
    <t>http://eportal.gov.ps</t>
  </si>
  <si>
    <t>https://www.mtit.gov.ps/index.php/c_home/showMangemnt/1889</t>
  </si>
  <si>
    <t>Ministry of Communications and Information Technology, General Administration of e-Government</t>
  </si>
  <si>
    <t>https://www.mtit.gov.ps/phocadownload/polices/ictstrategy.pdf</t>
  </si>
  <si>
    <t>http://www.pmof.ps</t>
  </si>
  <si>
    <t>Ministry of Finance of the Palestinian Authority</t>
  </si>
  <si>
    <t>http://www.pmof.ps/pmof/en/index.php</t>
  </si>
  <si>
    <t>http://www.bisan.com/?lang=en</t>
  </si>
  <si>
    <t>http://www.imf.org/external/country/wbg/rr/2013/091113.pdf</t>
  </si>
  <si>
    <t>http://www.pma.ps/Default.aspx?tabid=180&amp;language=en-US</t>
  </si>
  <si>
    <t>https://bankofpalestine.com/en/retail/electronic-services/online-banking-campaign</t>
  </si>
  <si>
    <t>http://www.egov.ee/media/1383/ines-boski.pdf</t>
  </si>
  <si>
    <t>http://diwan.ps</t>
  </si>
  <si>
    <t>http://www.oecd.org/mena/governance/50402812.pdf</t>
  </si>
  <si>
    <t>http://www.bisan.com/?page_id=179</t>
  </si>
  <si>
    <t>DMFAS 5.2</t>
  </si>
  <si>
    <t>http://www.pmof.ps/</t>
  </si>
  <si>
    <t>P095797</t>
  </si>
  <si>
    <t>Integration Portal (Takamol)</t>
  </si>
  <si>
    <t>http://eapp.gov.ps/maineapp/c_dashboard/govdata</t>
  </si>
  <si>
    <t>PALCERT</t>
  </si>
  <si>
    <t>http://www.cert.ps/</t>
  </si>
  <si>
    <t>http://www.opendata.ps/</t>
  </si>
  <si>
    <t>YEM</t>
  </si>
  <si>
    <t>Yemen</t>
  </si>
  <si>
    <t>http://www.yemen.gov.ye/portal</t>
  </si>
  <si>
    <t>http://www.mof.gov.ye</t>
  </si>
  <si>
    <t>http://www.mof.gov.ye/index.php?option=com_content&amp;view=section&amp;layout=blog&amp;id=9&amp;Itemid=70</t>
  </si>
  <si>
    <t>https://openknowledge.worldbank.org/handle/10986/12670?show=full&amp;locale-attribute=es</t>
  </si>
  <si>
    <t>Automated Financial Management Information System</t>
  </si>
  <si>
    <t>http://www.centralbank.gov.ye/</t>
  </si>
  <si>
    <t>https://www.pefa.org/node/2836</t>
  </si>
  <si>
    <t>http://tax.gov.ye</t>
  </si>
  <si>
    <t>http://www.customs.gov.ye</t>
  </si>
  <si>
    <t>Yemen Soft</t>
  </si>
  <si>
    <t>Employee DB + Biometric Information System</t>
  </si>
  <si>
    <t>http://yemensoft.com/en/products/motakamel-plus-erp/human-resources-management-system</t>
  </si>
  <si>
    <t>HATC</t>
  </si>
  <si>
    <t>http://www.hatcyemen.org</t>
  </si>
  <si>
    <t>https://hatcyemen.org/the_tenders/</t>
  </si>
  <si>
    <t>Yemen Central Bank</t>
  </si>
  <si>
    <t>http://www.yemen.gov.ye/portal/finance/%D8%A7%D9%84%D8%B1%D8%A6%D9%8A%D8%B3%D9%8A%D8%A9/tabid/383/Default.aspx</t>
  </si>
  <si>
    <t>http://www.rti-rating.org/files/pdf/Yemen.pdf</t>
  </si>
  <si>
    <t>ZMB</t>
  </si>
  <si>
    <t>Zambia</t>
  </si>
  <si>
    <t>https://www.szi.gov.zm/egovernment-department/</t>
  </si>
  <si>
    <t>https://www.szi.gov.zm/e-services/</t>
  </si>
  <si>
    <t>https://www.szi.gov.zm/</t>
  </si>
  <si>
    <t>SMART Zambia Institute</t>
  </si>
  <si>
    <t>https://www.szi.gov.zm/?page_id=5447</t>
  </si>
  <si>
    <t>https://www.zicta.zm/</t>
  </si>
  <si>
    <t>https://www.mof.gov.zm/</t>
  </si>
  <si>
    <t>http://zambiamf.opendataforafrica.org/</t>
  </si>
  <si>
    <t>https://www.mof.gov.zm/public-financial-management/</t>
  </si>
  <si>
    <t>https://www.mof.gov.zm/2015-budget-implementation-commences/</t>
  </si>
  <si>
    <t>http://www.zra.org.zm</t>
  </si>
  <si>
    <t>https://www.zra.org.zm/eReg.htm?actionCode=load&amp;regType=TPREG&amp;sess=Y</t>
  </si>
  <si>
    <t>https://portal.zra.org.zm/</t>
  </si>
  <si>
    <t>http://prosignszambia.com/</t>
  </si>
  <si>
    <t>https://www.zamstats.gov.zm/phocadownload/Labour/2017%20Labour%20Force%20Survey%20Report.pdf</t>
  </si>
  <si>
    <t>PMEC</t>
  </si>
  <si>
    <t>Payroll Management and Establishment Control</t>
  </si>
  <si>
    <t>http://www.worldbank.org/projects/P082452/public-sector-management-program-support-project?lang=en</t>
  </si>
  <si>
    <t>https://www.finca.co.zm/products/payroll-services/</t>
  </si>
  <si>
    <t>Electronic – Government Procurement (E-GP) System</t>
  </si>
  <si>
    <t xml:space="preserve">http://www.zppa.org.zm </t>
  </si>
  <si>
    <t>https://www.zppa.org.zm/e-procurement-system</t>
  </si>
  <si>
    <t>Bank of Zambia</t>
  </si>
  <si>
    <t>https://www.mndp.gov.zm/</t>
  </si>
  <si>
    <t>Ministry of National Development Planning, Public Investment Planning Department</t>
  </si>
  <si>
    <t>Distributed Cloud Computing National Data Center</t>
  </si>
  <si>
    <t>https://www.szi.gov.zm/secure-government-national-data-centre/</t>
  </si>
  <si>
    <t>zmCIRT</t>
  </si>
  <si>
    <t>https://www.africacert.org/zambia/</t>
  </si>
  <si>
    <t>http://www.oppz.gov.zm/complaint.php</t>
  </si>
  <si>
    <t xml:space="preserve">The Electronic Communications and Transactions Act, Act Number 21 of 2009 - the Electronic Communications Act </t>
  </si>
  <si>
    <t>https://www.zicta.zm/Downloads/The%20Acts%20and%20SIs/ICT%20Acts/ect_act_2009.pdf</t>
  </si>
  <si>
    <t>Zambia Information and Communications Technology Authority (ZICTA)</t>
  </si>
  <si>
    <t>ZWE</t>
  </si>
  <si>
    <t>Zimbabwe</t>
  </si>
  <si>
    <t>http://www.theopc.gov.zw/index.php/news/ict-newsletter-blog/258-current-e-government-landscape-in-zimbabwe-online-platforms-and-e-services</t>
  </si>
  <si>
    <t>https://zimeservices.pfms.gov.zw</t>
  </si>
  <si>
    <t>http://www.ictministry.gov.zw/</t>
  </si>
  <si>
    <t>The Ministry of Information Communication Technology and Courier Services </t>
  </si>
  <si>
    <t>http://www.zimtreasury.gov.zw</t>
  </si>
  <si>
    <t>http://www.zimtreasury.gov.zw/index.php?option=com_content&amp;view=article&amp;id=107&amp;Itemid=71</t>
  </si>
  <si>
    <t>http://www.zimtreasury.gov.zw/index.php?option=com_content&amp;view=article&amp;id=189:accountant-general&amp;catid=99&amp;Itemid=786</t>
  </si>
  <si>
    <t>http://www.zimtreasury.gov.zw/</t>
  </si>
  <si>
    <t>http://www.zimra.co.zw</t>
  </si>
  <si>
    <t>TMS &gt; SAP</t>
  </si>
  <si>
    <t>https://www.zimra.co.zw/domestic-taxes/tax-tables</t>
  </si>
  <si>
    <t>https://www.zimra.co.zw/customs/customs-and-excise-duties</t>
  </si>
  <si>
    <t>https://www.zimra.co.zw/customs/asycuda-world</t>
  </si>
  <si>
    <t>http://efiling.zimra.co.zw/</t>
  </si>
  <si>
    <t>http://www.psc.gov.zw/hrmis.html</t>
  </si>
  <si>
    <t>http://www.psc.gov.zw/ssb.html</t>
  </si>
  <si>
    <t>http://www.praz.gov.zw/index.php?lang=en</t>
  </si>
  <si>
    <t>http://www.praz.gov.zw/index.php?option=com_content&amp;view=featured&amp;Itemid=570&amp;lang=en</t>
  </si>
  <si>
    <t>Bank of Zimbabwe</t>
  </si>
  <si>
    <t>Ministry of Finance and Economic Development, Public Sector Investment Programme (PSIP)</t>
  </si>
  <si>
    <t>P129191</t>
  </si>
  <si>
    <t>DevProMIS</t>
  </si>
  <si>
    <t>Development Projects Management Information System</t>
  </si>
  <si>
    <t>http://www.zimtreasury.gov.zw/index.php?option=com_phocadownload&amp;view=category&amp;download=10:zimbabwe-public-investment-management-guidelines&amp;id=25:public-investment-guidelines&amp;Itemid=759</t>
  </si>
  <si>
    <t>Access to Information and Protection of Privacy Act</t>
  </si>
  <si>
    <t>https://www.parlzim.gov.zw/acts-list/download/556_a8b3fae7eb70a0ea6b924e759894986a</t>
  </si>
  <si>
    <t>http://www.rti-rating.org/files/pdf/Zimbabwe.pdf</t>
  </si>
  <si>
    <t>https://zimbabwe.opendataforafrica.org/</t>
  </si>
  <si>
    <t>x</t>
  </si>
  <si>
    <t>GT0 calculations without weights</t>
  </si>
  <si>
    <t>&lt; Max for each category</t>
  </si>
  <si>
    <t>Econ</t>
  </si>
  <si>
    <t>C / D</t>
  </si>
  <si>
    <t>F / T</t>
  </si>
  <si>
    <t>Stat</t>
  </si>
  <si>
    <t>TMIS_St</t>
  </si>
  <si>
    <t>Tax_Srv</t>
  </si>
  <si>
    <t>HS_Status</t>
  </si>
  <si>
    <t>Cust_St</t>
  </si>
  <si>
    <t>Cust_Srv</t>
  </si>
  <si>
    <t>eFiling Srv</t>
  </si>
  <si>
    <t>ePay Type</t>
  </si>
  <si>
    <t>DSign Sta</t>
  </si>
  <si>
    <t>HRM ASW</t>
  </si>
  <si>
    <t>Payr ASW</t>
  </si>
  <si>
    <t>ePrc Srv</t>
  </si>
  <si>
    <t>PIMS System</t>
  </si>
  <si>
    <t>Class</t>
  </si>
  <si>
    <t>Share</t>
  </si>
  <si>
    <t>FIW</t>
  </si>
  <si>
    <t>Strat</t>
  </si>
  <si>
    <t>Column</t>
  </si>
  <si>
    <t>FY</t>
  </si>
  <si>
    <t>GC</t>
  </si>
  <si>
    <t>GG</t>
  </si>
  <si>
    <t>BF</t>
  </si>
  <si>
    <t>BQ</t>
  </si>
  <si>
    <t>CE</t>
  </si>
  <si>
    <t>CQ</t>
  </si>
  <si>
    <t>DL</t>
  </si>
  <si>
    <t>DY</t>
  </si>
  <si>
    <t>EF</t>
  </si>
  <si>
    <t>ET</t>
  </si>
  <si>
    <t>JX</t>
  </si>
  <si>
    <t>JC</t>
  </si>
  <si>
    <t>O</t>
  </si>
  <si>
    <t>K</t>
  </si>
  <si>
    <t>CF</t>
  </si>
  <si>
    <t>CU</t>
  </si>
  <si>
    <t>CX</t>
  </si>
  <si>
    <t>CR</t>
  </si>
  <si>
    <t>R</t>
  </si>
  <si>
    <t>IY</t>
  </si>
  <si>
    <t>JA</t>
  </si>
  <si>
    <t>GO</t>
  </si>
  <si>
    <t>GQ</t>
  </si>
  <si>
    <t>GR</t>
  </si>
  <si>
    <t>GS</t>
  </si>
  <si>
    <t>GU</t>
  </si>
  <si>
    <t>GW</t>
  </si>
  <si>
    <t>GX</t>
  </si>
  <si>
    <t>GY</t>
  </si>
  <si>
    <t>AE</t>
  </si>
  <si>
    <t>FM</t>
  </si>
  <si>
    <t>Z</t>
  </si>
  <si>
    <t>AC</t>
  </si>
  <si>
    <t>HL</t>
  </si>
  <si>
    <t>HC</t>
  </si>
  <si>
    <t>HH</t>
  </si>
  <si>
    <t>KK</t>
  </si>
  <si>
    <t>KL</t>
  </si>
  <si>
    <t>DA</t>
  </si>
  <si>
    <t>GK</t>
  </si>
  <si>
    <t>Q</t>
  </si>
  <si>
    <t>JH</t>
  </si>
  <si>
    <t>JM</t>
  </si>
  <si>
    <t>JS</t>
  </si>
  <si>
    <t>Mean of raw scores =</t>
  </si>
  <si>
    <t>MoF   1</t>
  </si>
  <si>
    <t xml:space="preserve">Government Institution (public, SoE) : 1 </t>
  </si>
  <si>
    <t xml:space="preserve"> 0 = No PF dataset</t>
  </si>
  <si>
    <t>0 =  No</t>
  </si>
  <si>
    <t>Centralized</t>
  </si>
  <si>
    <t>COTS               Web</t>
  </si>
  <si>
    <t>n/a</t>
  </si>
  <si>
    <t xml:space="preserve"> 41   ASYCUDA++</t>
  </si>
  <si>
    <t xml:space="preserve"> n/a</t>
  </si>
  <si>
    <t>No system</t>
  </si>
  <si>
    <t>Civil</t>
  </si>
  <si>
    <t>No DPL</t>
  </si>
  <si>
    <t>No DPA</t>
  </si>
  <si>
    <t>No RTI Law</t>
  </si>
  <si>
    <t>Not free</t>
  </si>
  <si>
    <t>AI and/or other focus areas</t>
  </si>
  <si>
    <t>Central Gov policies</t>
  </si>
  <si>
    <t>State/Local Gov policies</t>
  </si>
  <si>
    <t>Max</t>
  </si>
  <si>
    <t>Std of raw scores =</t>
  </si>
  <si>
    <t>MoICT   2</t>
  </si>
  <si>
    <t xml:space="preserve">Private Org (event organizer, company) : 2 </t>
  </si>
  <si>
    <t xml:space="preserve"> 1 = Difficult to see</t>
  </si>
  <si>
    <t>1 = Yes, ref doc only</t>
  </si>
  <si>
    <t>Decentralized</t>
  </si>
  <si>
    <t>LDSW                 CS</t>
  </si>
  <si>
    <t>&lt; 25%</t>
  </si>
  <si>
    <t xml:space="preserve"> 44   ASYCUDA World</t>
  </si>
  <si>
    <t>no</t>
  </si>
  <si>
    <t xml:space="preserve"> no</t>
  </si>
  <si>
    <t>Common</t>
  </si>
  <si>
    <t>DPL in draft/consultation</t>
  </si>
  <si>
    <t>DPA in law, not established yet</t>
  </si>
  <si>
    <t>RTI Law in draft / RTI in Constitution</t>
  </si>
  <si>
    <t>Partially free</t>
  </si>
  <si>
    <t>Artificial Intelligence</t>
  </si>
  <si>
    <t>B</t>
  </si>
  <si>
    <t xml:space="preserve">Expert opinion &gt; </t>
  </si>
  <si>
    <t>Weight</t>
  </si>
  <si>
    <t xml:space="preserve">Correlation &gt; </t>
  </si>
  <si>
    <t xml:space="preserve">Factor analysis &gt; </t>
  </si>
  <si>
    <t xml:space="preserve">Correlation analysis (Zs) &gt; </t>
  </si>
  <si>
    <t>MoIA   3</t>
  </si>
  <si>
    <t xml:space="preserve">GovTech Investors (advise, networking, funding) : 3 </t>
  </si>
  <si>
    <t xml:space="preserve"> 2 = Clearly visible</t>
  </si>
  <si>
    <t>2 = Yes, web site</t>
  </si>
  <si>
    <t>Unknown/No FMIS</t>
  </si>
  <si>
    <t>25-50%</t>
  </si>
  <si>
    <t>yes</t>
  </si>
  <si>
    <t xml:space="preserve"> yes</t>
  </si>
  <si>
    <t>Religious</t>
  </si>
  <si>
    <t>DPL is effective</t>
  </si>
  <si>
    <t>DPA established</t>
  </si>
  <si>
    <t>RTI Law is effective</t>
  </si>
  <si>
    <t>Free</t>
  </si>
  <si>
    <t xml:space="preserve">Total # of policies &gt; </t>
  </si>
  <si>
    <t>Total</t>
  </si>
  <si>
    <t>Mean of Z-scores =</t>
  </si>
  <si>
    <t>Auton   4</t>
  </si>
  <si>
    <t xml:space="preserve">GovTech Academy/Institution : 4 </t>
  </si>
  <si>
    <t>50-75&amp;</t>
  </si>
  <si>
    <t>DMFAS</t>
  </si>
  <si>
    <t>Variance of Z-scores =</t>
  </si>
  <si>
    <t>PM/Pres   5</t>
  </si>
  <si>
    <t>&gt;75%</t>
  </si>
  <si>
    <t>&lt; Average of each category</t>
  </si>
  <si>
    <t>Mean =</t>
  </si>
  <si>
    <t>MoPS   6</t>
  </si>
  <si>
    <t>GTI including 7 countries (either UN eGDI or GE index)</t>
  </si>
  <si>
    <t>StdDev =</t>
  </si>
  <si>
    <t>Other   7</t>
  </si>
  <si>
    <t>Including WDR 2021 survey (80 countries)</t>
  </si>
  <si>
    <t>&lt; Number of indicators in each category</t>
  </si>
  <si>
    <t>Min-Max Normalization of GTI-1 to GTI-4</t>
  </si>
  <si>
    <t>Custom Developed SW</t>
  </si>
  <si>
    <t>&lt;=2010</t>
  </si>
  <si>
    <t>Points</t>
  </si>
  <si>
    <t>Min=</t>
  </si>
  <si>
    <t>Commercial off-the-shelf SW</t>
  </si>
  <si>
    <t>Max=</t>
  </si>
  <si>
    <t>&lt;=2014</t>
  </si>
  <si>
    <t>&lt; Sum of max scores in each category (no weights)</t>
  </si>
  <si>
    <t>Range=</t>
  </si>
  <si>
    <t xml:space="preserve">GT Links: </t>
  </si>
  <si>
    <t>Other GT Links:</t>
  </si>
  <si>
    <t>Commercial packages</t>
  </si>
  <si>
    <t>Tax havens:</t>
  </si>
  <si>
    <t>Web resources &gt;&gt;&gt;</t>
  </si>
  <si>
    <t>http://unpan3.un.org/egovkb/Data-Center</t>
  </si>
  <si>
    <t>https://joinup.ec.europa.eu/community/nifo/og_page/egovernment-factsheets</t>
  </si>
  <si>
    <t>GovTech Fund</t>
  </si>
  <si>
    <t>http://govtechfund.com/</t>
  </si>
  <si>
    <t>https://www.caf.com/en/currently/news/2019/07/govtech-and-the-future-of-government/</t>
  </si>
  <si>
    <t xml:space="preserve">Examples of typical tax haven countries: </t>
  </si>
  <si>
    <t>http://ec.europa.eu/ecip/national_customs_websites/index_en.htm</t>
  </si>
  <si>
    <t>http://www.unece.org/fileadmin/DAM/trade/Publications/ECE-TRADE-404_SingleWindow.pdf</t>
  </si>
  <si>
    <t>http://www.oecd.org/gov/pem/hrpractices.htm</t>
  </si>
  <si>
    <t>http://en.wikipedia.org/wiki/Category:Civil_service_by_country</t>
  </si>
  <si>
    <t>http://icsc.un.org/map/</t>
  </si>
  <si>
    <t>http://www.mdb-egp.org</t>
  </si>
  <si>
    <t>http://unctad.org/divs/gds/dmfas/Pages/default.aspx</t>
  </si>
  <si>
    <t>https://www.imf.org/external/np/fad/publicinvestment/</t>
  </si>
  <si>
    <t>https://en.wikipedia.org/wiki/Computer_emergency_response_team</t>
  </si>
  <si>
    <t>http://www.right2info.org/laws/constitutional-provisions-laws-and-regulations</t>
  </si>
  <si>
    <t>https://www.dlapiperdataprotection.com/</t>
  </si>
  <si>
    <t>https://www.rti-rating.org/</t>
  </si>
  <si>
    <t>https://worldjusticeproject.org/our-work/research-and-data/wjp-rule-law-index-2020</t>
  </si>
  <si>
    <t>https://freedomhouse.org/reports/freedom-world/freedom-world-research-methodology</t>
  </si>
  <si>
    <t>https://www.opengovpartnership.org/</t>
  </si>
  <si>
    <t>https://www.europeandataportal.eu/en</t>
  </si>
  <si>
    <t>https://ec.europa.eu/knowledge4policy/ai-watch/national-strategies-artificial-intelligence_en</t>
  </si>
  <si>
    <t>https://eufordigital.eu/</t>
  </si>
  <si>
    <t>https://www.francophonieinnovation.org/</t>
  </si>
  <si>
    <t>https://legalinstruments.oecd.org/en/instruments/OECD-LEGAL-0450</t>
  </si>
  <si>
    <t>https://www.csis.org/analysis/government-open-source-policies</t>
  </si>
  <si>
    <t>https://datacatalog.worldbank.org/dataset/worldwide-governance-indicators</t>
  </si>
  <si>
    <t>http://en.wikipedia.org/wiki/E-services</t>
  </si>
  <si>
    <t>Citizen Lab</t>
  </si>
  <si>
    <t>https://www.citizenlab.co/blog/civic-tech/whats-difference-civic-tech-govtech/</t>
  </si>
  <si>
    <t>http://www.munidigital.tech/</t>
  </si>
  <si>
    <t xml:space="preserve">   Bahamas, Belize, Bermuda, British Virgin Islands, Cayman Islands,</t>
  </si>
  <si>
    <t>http://www.wcoomd.org/en/topics/facilitation/instrument-and-tools/tools/pf_tools_datamodel.aspx</t>
  </si>
  <si>
    <t>http://laborsta.ilo.org/STP/guest</t>
  </si>
  <si>
    <t>http://www.unpan.org/DPADM/ProductsServices/ThematicPortals/PublicAdministrationCountryProfiles/tabid/677/Default.aspx</t>
  </si>
  <si>
    <t>http://blogs.worldbank.org/governance/open-government-contracts-platform-now-live</t>
  </si>
  <si>
    <t>http://thecommonwealth.org/organisation/trade-and-debt-management-advisory-services</t>
  </si>
  <si>
    <t>https://cyberpolicyportal.org/en/</t>
  </si>
  <si>
    <t>https://edpb.europa.eu/about-edpb/board/members_en</t>
  </si>
  <si>
    <t>https://en.wikipedia.org/wiki/Freedom_of_information_laws_by_country</t>
  </si>
  <si>
    <t>https://www.open-contracting.org/</t>
  </si>
  <si>
    <t>https://opendatabarometer.org/?_year=2017&amp;indicator=ODB</t>
  </si>
  <si>
    <t>https://www.oecd.org/going-digital/ai-intelligent-machines-smart-policies/conference-agenda/ai-intelligent-machines-smart-policies-huet.pdf</t>
  </si>
  <si>
    <t>https://ec.europa.eu/digital-single-market/en/national-local-coalitions</t>
  </si>
  <si>
    <t>https://fablabs.io/</t>
  </si>
  <si>
    <t>https://oecd-opsi.org/</t>
  </si>
  <si>
    <t>https://joinup.ec.europa.eu/collection/open-source-observatory-osor/open-source-software-country-intelligence</t>
  </si>
  <si>
    <t>GTMI Groups</t>
  </si>
  <si>
    <t>http://egobex.net/home</t>
  </si>
  <si>
    <t>http://en.wikipedia.org/wiki/EGovernment_in_Europe</t>
  </si>
  <si>
    <t>GovLoop</t>
  </si>
  <si>
    <t>https://www.govloop.com/tag/govtech/</t>
  </si>
  <si>
    <t>https://visorurbano.com/</t>
  </si>
  <si>
    <t xml:space="preserve">   Gibraltar, Guernsey, Jersey, Hong Kong, Cyprus, Isle of Man, Monaco, Panama</t>
  </si>
  <si>
    <t>http://www.wcoomd.org/-/media/wco/public/global/pdf/topics/nomenclature/overview/hs-contracting-parties/positions-of-cp/situation_hs.pdf?db=web</t>
  </si>
  <si>
    <t>http://www.bis.org/cpss/paysysinfo.htm</t>
  </si>
  <si>
    <t>http://www.wapes.org/en/system/files/eng_survey_rapport.pdf</t>
  </si>
  <si>
    <t>http://www.ihris.org</t>
  </si>
  <si>
    <t>http://adbprocurementforum.net/?page_id=1418</t>
  </si>
  <si>
    <t>http://www.csdrms.org/</t>
  </si>
  <si>
    <t>https://www.sites.oas.org/cyber/ES/Paginas/Directory/Default.aspx</t>
  </si>
  <si>
    <t>http://www.coe.int/t/dghl/standardsetting/dataprotection/Default_en.asp</t>
  </si>
  <si>
    <t>https://en.wikipedia.org/wiki/National_data_protection_authority</t>
  </si>
  <si>
    <t>https://freedomhouse.org/</t>
  </si>
  <si>
    <t>https://www.internationalbudget.org/open-budget-survey/</t>
  </si>
  <si>
    <t>https://www.oecd.ai/countries-and-initiatives</t>
  </si>
  <si>
    <t>https://www.citilab.eu/</t>
  </si>
  <si>
    <t>https://ec.europa.eu/research/innovation-union/pdf/psi_eg.pdf</t>
  </si>
  <si>
    <t>https://joinup.ec.europa.eu/collection/open-source-observatory-osor/oss-repositories</t>
  </si>
  <si>
    <t>http://www.redgealc.net</t>
  </si>
  <si>
    <t>https://e-gobiernos.org/e-informacion/enlaces-de-interes/</t>
  </si>
  <si>
    <t>TiCon</t>
  </si>
  <si>
    <t>https://www.tiecon.org/govtech/</t>
  </si>
  <si>
    <t>https://www.datasketch.co/en</t>
  </si>
  <si>
    <t xml:space="preserve">Strict bank secrecy countries: </t>
  </si>
  <si>
    <t>http://www.wcoomd.org/en/topics/nomenclature/instrument-and-tools/tools-to-assist-with-the-classification-in-the-hs/hs-online.aspx</t>
  </si>
  <si>
    <t>https://usa.visa.com/content/dam/VCOM/global/visa-everywhere/documents/government-e-payment-adoption-ranking-study-2018.pdf</t>
  </si>
  <si>
    <t>http://promis.comesa.int/</t>
  </si>
  <si>
    <t>http://www.publicdebtnet.org/public/links/</t>
  </si>
  <si>
    <t>https://www.trusted-introducer.org/directory/index.html</t>
  </si>
  <si>
    <t>http://www.coe.int/t/dghl/standardsetting/dataprotection/National%20laws/National_laws_en.asp</t>
  </si>
  <si>
    <t>https://www.ip-rs.si/o-pooblascencu/uporabne-povezave/</t>
  </si>
  <si>
    <t>http://www.freedominfo.org/about-us/</t>
  </si>
  <si>
    <t>https://publicadministration.un.org/egovkb/en-us/Resources/Country-URLs</t>
  </si>
  <si>
    <t>https://odin.opendatawatch.com/</t>
  </si>
  <si>
    <t>https://www.oxfordinsights.com/ai-readiness2019</t>
  </si>
  <si>
    <t>https://clad.org/</t>
  </si>
  <si>
    <t>https://joinup.ec.europa.eu/collection/open-source-observatory-osor/knowledge-centre</t>
  </si>
  <si>
    <t>http://ec.europa.eu/digital-agenda/en/living-online/public-services</t>
  </si>
  <si>
    <t>https://www.oas.org/es/sap/dgpe/guia_egov.asp</t>
  </si>
  <si>
    <t>GovTech Lab</t>
  </si>
  <si>
    <t>http://govtechlab.org/</t>
  </si>
  <si>
    <t>https://govinsider.asia/innovation/meet-the-women-in-govtech-2018-by-govinsider/</t>
  </si>
  <si>
    <t xml:space="preserve">   Austria, Liechtenstein, Luxembourg and Switzerland</t>
  </si>
  <si>
    <t>http://apperi.org/public-procurement-entrepreneurship-resources/official-procurement-offices/</t>
  </si>
  <si>
    <t>http://www.storkeyandco.com/</t>
  </si>
  <si>
    <t>https://www.first.org/</t>
  </si>
  <si>
    <t>http://www.oecd.org/internet/ieconomy/oecdguidelinesontheprotectionofprivacyandtransborderflowsofpersonaldata.htm</t>
  </si>
  <si>
    <t>https://dataprotection.africa/</t>
  </si>
  <si>
    <t>https://rulemaking.worldbank.org/</t>
  </si>
  <si>
    <t>https://www.datainnovation.org/2017/07/the-state-of-open-data-portals-in-latin-america/</t>
  </si>
  <si>
    <t>https://ai4d.ai/about-ai4d/</t>
  </si>
  <si>
    <t>https://www.crunchbase.com/</t>
  </si>
  <si>
    <t>https://unu.edu/publications/articles/free-and-open-source-software-in-sub-saharan-africa.html</t>
  </si>
  <si>
    <t>http://ocw.unu.edu/international-institute-for-software-technology/index.html</t>
  </si>
  <si>
    <t>http://analytics.dkv.global/data/pdf/GovTech/Teaser-GovTech-E-governance-Global-Industry-Landscape-Overview-2019.pdf</t>
  </si>
  <si>
    <t>MS Dynamics</t>
  </si>
  <si>
    <t>https://dataportals.org/</t>
  </si>
  <si>
    <t>https://siip.produccion.gob.bo/noticias/files/BI_1206202035ea6_4intelBID.pdf</t>
  </si>
  <si>
    <t>https://publications.iadb.org/en/innovation-better-management-contribution-public-innovation-labs</t>
  </si>
  <si>
    <t>https://www.researchgate.net/publication/337318071_Adoption_and_Use_of_Free_and_Open_Source_Software_FOSS_Globally_An_Overview_and_Analysis_of_Selected_Countries</t>
  </si>
  <si>
    <t>https://www.public.io/helsinkis-top-10-govtech-startups/</t>
  </si>
  <si>
    <t>Other COTS</t>
  </si>
  <si>
    <t>http://en.wikipedia.org/wiki/International_taxation#cite_note-102</t>
  </si>
  <si>
    <t>https://www.data.gov/open-gov/</t>
  </si>
  <si>
    <t>https://ia-latam.com/</t>
  </si>
  <si>
    <t>https://blogs.ec.europa.eu/eupolicylab/about-us/</t>
  </si>
  <si>
    <t>https://en.wikipedia.org/wiki/Adoption_of_free_and_open-source_software_by_public_institutions</t>
  </si>
  <si>
    <t>“It is possible to fly without motors, but not without knowledge and skill.” ~ Wilbur and Orville Wright</t>
  </si>
  <si>
    <t>http://www.comesa.int</t>
  </si>
  <si>
    <t>http://www.ataftax.net/en/e-resources/e-resources-public.html</t>
  </si>
  <si>
    <t>&gt;=2021</t>
  </si>
  <si>
    <t>https://unctad.org/en/Pages/DTL/STI_and_ICTs/ICT4D-Legislation/eCom-Data-Protection-Laws.aspx</t>
  </si>
  <si>
    <t>https://enoll.org/</t>
  </si>
  <si>
    <t>http://www.ptabank.org</t>
  </si>
  <si>
    <t>http://oceantax.co.uk/links/tax-authorities-worldwide.html</t>
  </si>
  <si>
    <t>https://www.dataguidance.com/comparisons</t>
  </si>
  <si>
    <t>http://caribbean.cepal.org/content/free-and-open-source-software-open-data-and-open-standards-caribbean</t>
  </si>
  <si>
    <t>http://www.erepublic.org</t>
  </si>
  <si>
    <t>http://www.ciat.org</t>
  </si>
  <si>
    <t>https://www.cepal.org/cgi-bin/getprod.asp?xml=/ilpes/noticias/paginas/6/52956/P52956.xml&amp;base=/tpl/blanco.xsl</t>
  </si>
  <si>
    <t>http://www.aidinfo.org/resources/aid-databases</t>
  </si>
  <si>
    <t>https://globalprivacyassembly.org/participation-in-the-assembly/members-online/</t>
  </si>
  <si>
    <t>https://www.unjiu.org/sites/www.unjiu.org/files/jiu_document_files/products/en/reports-notes/JIU%20Products/JIU_REP_2005_7_English.pdf</t>
  </si>
  <si>
    <t>https://www.transparency.org/en/cpi</t>
  </si>
  <si>
    <t>http://journals.sas.ac.uk/deeslr/index</t>
  </si>
  <si>
    <t>https://www.taxcompact.net/documents/IT-Tax-Administration-Study.pdf</t>
  </si>
  <si>
    <t>https://www.odi.org/sites/odi.org.uk/files/resource-documents/11794.pdf</t>
  </si>
  <si>
    <t>http://eprints.lse.ac.uk/83380/1/PArk_An%20analysis%20of%20Aid%20Information%20Management.pdf</t>
  </si>
  <si>
    <t>http://www.opengovguide.com</t>
  </si>
  <si>
    <t>https://infogram.com/aid-information-management-system-list-1gxop49xgqnwmwy</t>
  </si>
  <si>
    <t>http://www.rcc.gov.pt/Directorio/Temas/AE/Paginas/Plataforma-Integrada-de-Servi%C3%A7os-On-line.aspx</t>
  </si>
  <si>
    <t>https://datagovernance.org/</t>
  </si>
  <si>
    <t>http://www.ogcio.gov.hk/en/facts/government_it_expenditure.htm</t>
  </si>
  <si>
    <t>http://www.epd.gov.hk/epd/english/how_help/tools_epr/files/treasury_er2012e.pdf</t>
  </si>
  <si>
    <t>http://servicedelivery.dss.gov.au/tag/best-practice/</t>
  </si>
  <si>
    <t>Country</t>
  </si>
  <si>
    <t>AS-IS Mat</t>
  </si>
  <si>
    <t xml:space="preserve">Response </t>
  </si>
  <si>
    <t>Yes</t>
  </si>
  <si>
    <t>No</t>
  </si>
  <si>
    <t>Absent=no information</t>
  </si>
  <si>
    <t>Non-Applicable</t>
  </si>
  <si>
    <t>World Bank - Digital Government Readiness Assesment - Pillars</t>
  </si>
  <si>
    <t>Topic</t>
  </si>
  <si>
    <t>A. Lead &amp; Gov</t>
  </si>
  <si>
    <t>B. UCD</t>
  </si>
  <si>
    <t>C. PA &amp; CM</t>
  </si>
  <si>
    <t>D. Cult. &amp; Skills</t>
  </si>
  <si>
    <t>E. Tec &amp; Infra</t>
  </si>
  <si>
    <t>F. Data</t>
  </si>
  <si>
    <t>G. Cyber Sec</t>
  </si>
  <si>
    <t>H. Leg &amp; Reg</t>
  </si>
  <si>
    <t>I. Ecosystem</t>
  </si>
  <si>
    <t>National CERT or CSIRT</t>
  </si>
  <si>
    <t>Open Source Policies adopted by the gov.</t>
  </si>
  <si>
    <t xml:space="preserve">Is the government's vision/digital government strategy communicated well? (Y/N/Absent/Non-Applicable) 
Please describe the communication processes and mechanisms used.
</t>
  </si>
  <si>
    <t>Is there a agreed vision and shared cross-ministerial support for digital government? (Y/N/Absent/Non-Applicable)</t>
  </si>
  <si>
    <t xml:space="preserve">If Yes, Do government officials (e.g., Ministers, Under-Secretaries, Department Heads, etc.) have allocated budget for implementation of a digital strategy or digitalization projects? </t>
  </si>
  <si>
    <t xml:space="preserve">Are the other government entity effectively structured and staffed to work with the permanent digital government entity on the whole-of-government digital transformation? (Y/N/Absent/Non-Applicable) </t>
  </si>
  <si>
    <t>If Yes, Are there any engagement programs with incentives in place for this collaboration between the permanent digital government entity and other government entities? 
(Y/N/Absent/Non-Applicable)</t>
  </si>
  <si>
    <t>Is there a plan or strategy on the digital government capabilities requirements, both business and technical, across the government to support realization of the digital transformation agenda? (Y/N/Absent/Non-Applicable)</t>
  </si>
  <si>
    <t>Does the government have a strategy to maintain these staff from moving to the private sector? (Y/N/Absent/Non-Applicable)</t>
  </si>
  <si>
    <t>Is risk management or business continuity part of the digital government strategy of all sectors of government at the national and sub-national level?</t>
  </si>
  <si>
    <t>Has the country invested in partnerships with Academia and the Private sector to develop data-driven approaches for future Risk modeling and mitigation measures?</t>
  </si>
  <si>
    <t>Does the government have a digital mechanism for enrollment of beneficiaries and disbursement of social welfare aid during crisis?</t>
  </si>
  <si>
    <t>Does the government have a multichannel mechanism / G2P (Government to People) payment solution for disbursement for social welfare aid during crises?</t>
  </si>
  <si>
    <t>Does the country have an open data platform for Realtime aggregation of data from communities (private sector / individuals / academia) and local government during a disaster response?</t>
  </si>
  <si>
    <t>Does the country have a central processing center to classify &amp; organize the aggregated data into a monitoring dashboard / control tower for enabling disaster response and decision making?</t>
  </si>
  <si>
    <t>Are there mechanisms to ensure scalability of technology services during emergency?</t>
  </si>
  <si>
    <t>H.18.1</t>
  </si>
  <si>
    <t>H.17.1</t>
  </si>
  <si>
    <t>Is the digital government strategy based on a user-centered design of public e-Services (with user covering the following categories: people, businesses, government employees, government entities)? (Y/N/Absent/Non-Applicable) 
Please describe how the user-centered approach is followed in the comment box.</t>
  </si>
  <si>
    <t>In addition to level 2, the digital strategy is also designed for people</t>
  </si>
  <si>
    <t>Comment on how the user categories: people, employees of government entities, businesses and government entities are being involved in digital transformation of government services, and whether there is a structured approach to do so.</t>
  </si>
  <si>
    <t>Look into the omnichannel design for e-Services. Has this been developed? The actual use of digital or e-Services by people and businesses should be considered in the answer to Question A3.</t>
  </si>
  <si>
    <t>Are there government platforms / Grievance Redress Management mechanisms (e.g., website, app) that allow people to provide feedback (e.g., complaints, complements, suggestions, information requests) directly to government on service delivery and gov performance?
0= No
1= Yes</t>
  </si>
  <si>
    <t>If such policies have been adopted, is the government facilitating use of its data and APIs by businesses and people? (Y/N/Absent/Non-Applicable) If Yes, what new digital services have been developed accordingly? Provide links to resulting application of such data sets.   If No, is any data being shared in practice?</t>
  </si>
  <si>
    <t xml:space="preserve">If yes, please list the details of mechanisms for enrollment of beneficiaries and approach by the government to ensure universal coverage of digitally challenged people? </t>
  </si>
  <si>
    <t xml:space="preserve">There is a physical  process for enrollment of people into the list of beneficiaries and, but no digital records are maintained for future reference </t>
  </si>
  <si>
    <t>If yes, based on the maturity level selected, please provide the means for payment disbursal to the people and the nature of interaction (physical v/s digital) required by the people for availing the services during a crisis?</t>
  </si>
  <si>
    <t xml:space="preserve">The mechanism ensures a safely and secure payment, but people need a physical contact with a government entity to receive the benefits for verification/ enrollment </t>
  </si>
  <si>
    <t>If yes, based on the maturity level selected please list public agencies (such as revenue, municipal offices, public safety force) or private sector institutions (such as telecom, banking, insurance) that share data via the open platform. What is the frequency of sharing of data. Also provide details if data is also aggregated from people via mobile applications.</t>
  </si>
  <si>
    <t>In addition to level 3, migrated all points of interaction between people and government employees to virtual means (telephonic, chat, video calls)</t>
  </si>
  <si>
    <t>Has the government considered measures to be inclusive of all sections of its people and facilitate to reduce the digital divide during emergency response?</t>
  </si>
  <si>
    <t>In addition to level 3, there is a dashboard or reports available for people</t>
  </si>
  <si>
    <t>Does the country have multi-channel information dissemination strategy for people engagement during crisis?</t>
  </si>
  <si>
    <t>Do government services have technology infrastructure and cloud services that enable virtual delivery of people services?</t>
  </si>
  <si>
    <t>Are the government services equipped to deliver people services using digital means. Such as use of technology to implement paperless transaction &amp; recording, virtual inspection, automated scheduling &amp; planning, reminders for defaulters, information aggregation, application processing, approvals and permits.</t>
  </si>
  <si>
    <t>Migrated some services to a cloud-based solution with a people facing portal.</t>
  </si>
  <si>
    <t>If Yes, Is there a digital government strategy linked to the national development agenda (or digital development strategy) and aligned with national priorities? (Y/N/Absent/Non-Applicable)</t>
  </si>
  <si>
    <t>H.2.1</t>
  </si>
  <si>
    <t>Provide details of the Crisis Management System. List the means for cascading policies &amp; emergency guidelines from the central level to sub-national and local governments and finally to local services such as law enforcement, hospitals, education institutes and businesses.</t>
  </si>
  <si>
    <t>Does the country have a designated team or department responsible for communication between central government agencies and local governments?</t>
  </si>
  <si>
    <t xml:space="preserve">There are some mechanisms in place but have little impact to achieve full coordination. </t>
  </si>
  <si>
    <t xml:space="preserve">There are digital systems and a clear set of mechanisms in place but is based on past known emergencies. </t>
  </si>
  <si>
    <t xml:space="preserve">There are digital systems and a clear set of mechanisms in place but still have little impact to achieve full coordination. </t>
  </si>
  <si>
    <t>There are digital systems and a clear set of mechanisms in place to coordinate a response for past known and future unknown emergencies.</t>
  </si>
  <si>
    <t>Is cross-government referential data (e.g. National Identification, Taxpayer's ID, Business Registry, Land Database, Non-Movable assets registries such as driver's license and vehicle registration) consistently shared electronically across agencies? (Y/N/Absent/Non-Applicable)</t>
  </si>
  <si>
    <t>If yes, Are there digital systems and mechanisms that the designated team or department can leverage for coordination between central government agencies, local governments and local services such as law enforcement, hospitals, education institutes and businesses?</t>
  </si>
  <si>
    <t xml:space="preserve">If yes, please provide link to the department or body entrusted with risk co-ordination of emergency response during crisis such as Prime Minister’s office or equivalent, or a dedicated central coordinating body such as Emergency Response Team (ERT) or Crisis Management Team (CMT). </t>
  </si>
  <si>
    <t xml:space="preserve">If Yes, Is there a e-Services Transformation Toolkit based on the administrative reform or modernization strategy and enabled by the digital government strategy, with clear services modernization, integration standards, and work activities to follow? (Y/N/Absent/Non-Applicable)  </t>
  </si>
  <si>
    <t xml:space="preserve">Highlight how government services are transformed with digital enablement.  How are entities being brought into the services transformation effort and how are they being measured when it comes to progress. Are there clear guidelines defined to ensure online-offline (eServices - in person) service synchronization </t>
  </si>
  <si>
    <t>Has the country implemented Early Warning Systems (EWS) for disaster identification and classification?</t>
  </si>
  <si>
    <r>
      <rPr>
        <b/>
        <sz val="13"/>
        <rFont val="Calibri"/>
        <family val="2"/>
        <scheme val="minor"/>
      </rPr>
      <t xml:space="preserve">Does the government have a national strategy in place for digital transformation? (Y/N/Absent/Non-Applicable)  </t>
    </r>
    <r>
      <rPr>
        <sz val="13"/>
        <rFont val="Calibri"/>
        <family val="2"/>
        <scheme val="minor"/>
      </rPr>
      <t xml:space="preserve">
</t>
    </r>
  </si>
  <si>
    <r>
      <rPr>
        <b/>
        <sz val="13"/>
        <rFont val="Calibri"/>
        <family val="2"/>
        <scheme val="minor"/>
      </rPr>
      <t>Is there a clear implementation roadmap that supports the digital government strategy? (Y/N/Absent/Non-Applicable)</t>
    </r>
    <r>
      <rPr>
        <sz val="13"/>
        <rFont val="Calibri"/>
        <family val="2"/>
        <scheme val="minor"/>
      </rPr>
      <t xml:space="preserve">  </t>
    </r>
  </si>
  <si>
    <r>
      <rPr>
        <b/>
        <sz val="13"/>
        <rFont val="Calibri"/>
        <family val="2"/>
        <scheme val="minor"/>
      </rPr>
      <t>Is there a permanent government entity (Ministry, Authority, Agency, Department, etc.) that owns, maintains, facilitates, and coordinates the development and implementation of the digital government strategy? (Y/N/Absent/Non-Applicable)</t>
    </r>
    <r>
      <rPr>
        <sz val="13"/>
        <rFont val="Calibri"/>
        <family val="2"/>
        <scheme val="minor"/>
      </rPr>
      <t xml:space="preserve"> </t>
    </r>
  </si>
  <si>
    <r>
      <t xml:space="preserve">Provide the organization structure and positioning, as well as the capability maturity of this entity, and elaborate its official role in the context of a digital transformation agenda for government.  How is </t>
    </r>
    <r>
      <rPr>
        <b/>
        <sz val="12"/>
        <rFont val="Calibri"/>
        <family val="2"/>
        <scheme val="minor"/>
      </rPr>
      <t>inter- and intra-government coordination</t>
    </r>
    <r>
      <rPr>
        <sz val="12"/>
        <rFont val="Calibri"/>
        <family val="2"/>
        <scheme val="minor"/>
      </rPr>
      <t xml:space="preserve"> realized in support of the digital government strategy development and implementation? Please add links documenting the responses, if any.</t>
    </r>
  </si>
  <si>
    <r>
      <t xml:space="preserve">Related to A4. Look into the key roles (ICT, Business, Project Management, Coordination, Service Delivery, etc.) required in the entity's organization, and identify gaps.  When possible, elaborate on how the entity is engaged to </t>
    </r>
    <r>
      <rPr>
        <b/>
        <sz val="12"/>
        <rFont val="Calibri"/>
        <family val="2"/>
        <scheme val="minor"/>
      </rPr>
      <t>coordinate and collaborate in digital transformation implementation</t>
    </r>
    <r>
      <rPr>
        <sz val="12"/>
        <rFont val="Calibri"/>
        <family val="2"/>
        <scheme val="minor"/>
      </rPr>
      <t>. Provide examples of participation in the digital government strategy development, if any (ex. their own digital transformation strategies, achievements, etc.).</t>
    </r>
  </si>
  <si>
    <r>
      <rPr>
        <b/>
        <sz val="13"/>
        <rFont val="Calibri"/>
        <family val="2"/>
        <scheme val="minor"/>
      </rPr>
      <t xml:space="preserve">Are government ICT procurement procedures being followed for digital government expenditures
(Y/N/Absent/Non-Applicable)? </t>
    </r>
    <r>
      <rPr>
        <sz val="13"/>
        <rFont val="Calibri"/>
        <family val="2"/>
        <scheme val="minor"/>
      </rPr>
      <t xml:space="preserve"> </t>
    </r>
  </si>
  <si>
    <r>
      <rPr>
        <b/>
        <sz val="13"/>
        <rFont val="Calibri"/>
        <family val="2"/>
        <scheme val="minor"/>
      </rPr>
      <t xml:space="preserve">Does the government have an administrative reform or modernization strategy that can support the digital transformation agenda? (Y/N/Absent/Non-Applicable) </t>
    </r>
    <r>
      <rPr>
        <sz val="13"/>
        <rFont val="Calibri"/>
        <family val="2"/>
        <scheme val="minor"/>
      </rPr>
      <t xml:space="preserve"> 
</t>
    </r>
  </si>
  <si>
    <r>
      <t xml:space="preserve">In addition to level 2, CERT team collaborates with regional or international CERT </t>
    </r>
    <r>
      <rPr>
        <b/>
        <u/>
        <sz val="12"/>
        <rFont val="Calibri"/>
        <family val="2"/>
        <scheme val="minor"/>
      </rPr>
      <t>or</t>
    </r>
    <r>
      <rPr>
        <sz val="12"/>
        <rFont val="Calibri"/>
        <family val="2"/>
        <scheme val="minor"/>
      </rPr>
      <t xml:space="preserve"> with national intelligence office for support against cyber attacks.</t>
    </r>
  </si>
  <si>
    <r>
      <t xml:space="preserve">CERT team collaborates with regional or international CERT </t>
    </r>
    <r>
      <rPr>
        <b/>
        <u/>
        <sz val="12"/>
        <rFont val="Calibri"/>
        <family val="2"/>
        <scheme val="minor"/>
      </rPr>
      <t>and</t>
    </r>
    <r>
      <rPr>
        <sz val="12"/>
        <rFont val="Calibri"/>
        <family val="2"/>
        <scheme val="minor"/>
      </rPr>
      <t xml:space="preserve"> with national intelligence office for support against cyber attacks.</t>
    </r>
  </si>
  <si>
    <r>
      <t xml:space="preserve">There is collaboration with regional </t>
    </r>
    <r>
      <rPr>
        <b/>
        <u/>
        <sz val="12"/>
        <rFont val="Calibri"/>
        <family val="2"/>
        <scheme val="minor"/>
      </rPr>
      <t>and</t>
    </r>
    <r>
      <rPr>
        <sz val="12"/>
        <rFont val="Calibri"/>
        <family val="2"/>
        <scheme val="minor"/>
      </rPr>
      <t xml:space="preserve"> international governments and organizations. </t>
    </r>
  </si>
  <si>
    <r>
      <t xml:space="preserve">What are the most recent iterations for identifying potential risks? Potential risks could be from one of the following categories: 
</t>
    </r>
    <r>
      <rPr>
        <sz val="10"/>
        <rFont val="Calibri"/>
        <family val="2"/>
        <scheme val="minor"/>
      </rPr>
      <t xml:space="preserve">• Natural Risks (① Geophysical such as earthquakes, volcano, massmovement, geomagnetic storm; ② Climatological/Climate Change such as Storm, Extreme Temperature, Draught, Wildfire; ③ Hydrological such as flood {storm surge, coastal}, wet mass movement )
• Biological Risks (such as Epidemic, Pandemic)
• Technological Risks (such as Cyber Threat, Nuclear Accidents, Toxic Industrial elements)
• Socio Economic Geopolitical Risks (such as Financial crisis, terrorism, social unrest)
• Complex Risks (such as Interdependent risks, Cascading risks)
• Unforeseen Technological Risks (such as Cascading effects of Industrial &amp; Technological accidents)
</t>
    </r>
    <r>
      <rPr>
        <sz val="12"/>
        <rFont val="Calibri"/>
        <family val="2"/>
        <scheme val="minor"/>
      </rPr>
      <t xml:space="preserve">
Depending on the maturity level provide evidence of documentation of potential risks, mitigation plans and early warning systems.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</si>
</sst>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 yyyy"/>
    <numFmt numFmtId="165" formatCode="000"/>
    <numFmt numFmtId="166" formatCode="0.0"/>
    <numFmt numFmtId="167" formatCode="0.000"/>
    <numFmt numFmtId="168" formatCode="0.0%"/>
  </numFmts>
  <fonts count="97" x14ac:knownFonts="1">
    <font>
      <sz val="11"/>
      <color theme="1"/>
      <name val="Calibri"/>
      <family val="2"/>
      <scheme val="minor"/>
    </font>
    <font>
      <sz val="12"/>
      <color theme="1"/>
      <name val="Calibri"/>
      <family val="2"/>
      <scheme val="minor"/>
    </font>
    <font>
      <b/>
      <sz val="18"/>
      <color theme="1"/>
      <name val="Calibri"/>
      <family val="2"/>
      <scheme val="minor"/>
    </font>
    <font>
      <b/>
      <sz val="12"/>
      <color theme="1"/>
      <name val="Calibri"/>
      <family val="2"/>
      <scheme val="minor"/>
    </font>
    <font>
      <sz val="12"/>
      <color theme="0"/>
      <name val="Calibri"/>
      <family val="2"/>
      <scheme val="minor"/>
    </font>
    <font>
      <b/>
      <i/>
      <sz val="12"/>
      <color theme="0"/>
      <name val="Calibri"/>
      <family val="2"/>
      <scheme val="minor"/>
    </font>
    <font>
      <u/>
      <sz val="11"/>
      <color theme="10"/>
      <name val="Calibri"/>
      <family val="2"/>
      <scheme val="minor"/>
    </font>
    <font>
      <u/>
      <sz val="11"/>
      <color theme="11"/>
      <name val="Calibri"/>
      <family val="2"/>
      <scheme val="minor"/>
    </font>
    <font>
      <sz val="11"/>
      <color rgb="FFC00000"/>
      <name val="Calibri"/>
      <family val="2"/>
      <scheme val="minor"/>
    </font>
    <font>
      <sz val="12"/>
      <color rgb="FFC00000"/>
      <name val="Calibri"/>
      <family val="2"/>
      <scheme val="minor"/>
    </font>
    <font>
      <b/>
      <sz val="14"/>
      <color theme="1"/>
      <name val="Calibri"/>
      <family val="2"/>
      <scheme val="minor"/>
    </font>
    <font>
      <sz val="8"/>
      <name val="Calibri"/>
      <family val="2"/>
      <scheme val="minor"/>
    </font>
    <font>
      <b/>
      <sz val="11"/>
      <color theme="0"/>
      <name val="Calibri"/>
      <family val="2"/>
      <scheme val="minor"/>
    </font>
    <font>
      <sz val="11"/>
      <color theme="0"/>
      <name val="Calibri"/>
      <family val="2"/>
      <scheme val="minor"/>
    </font>
    <font>
      <b/>
      <i/>
      <sz val="11"/>
      <color theme="0"/>
      <name val="Calibri"/>
      <family val="2"/>
      <scheme val="minor"/>
    </font>
    <font>
      <sz val="16"/>
      <color theme="0"/>
      <name val="Calibri"/>
      <family val="2"/>
      <scheme val="minor"/>
    </font>
    <font>
      <b/>
      <sz val="14"/>
      <color theme="0"/>
      <name val="Calibri"/>
      <family val="2"/>
      <scheme val="minor"/>
    </font>
    <font>
      <b/>
      <i/>
      <sz val="11"/>
      <name val="Calibri"/>
      <family val="2"/>
      <scheme val="minor"/>
    </font>
    <font>
      <b/>
      <sz val="18"/>
      <color theme="0"/>
      <name val="Calibri"/>
      <family val="2"/>
      <scheme val="minor"/>
    </font>
    <font>
      <b/>
      <sz val="24"/>
      <color theme="1"/>
      <name val="Calibri"/>
      <family val="2"/>
      <scheme val="minor"/>
    </font>
    <font>
      <sz val="13"/>
      <color theme="1"/>
      <name val="Calibri"/>
      <family val="2"/>
      <scheme val="minor"/>
    </font>
    <font>
      <b/>
      <u/>
      <sz val="14"/>
      <color theme="0"/>
      <name val="Calibri"/>
      <family val="2"/>
      <scheme val="minor"/>
    </font>
    <font>
      <u/>
      <sz val="11"/>
      <color theme="0"/>
      <name val="Calibri"/>
      <family val="2"/>
      <scheme val="minor"/>
    </font>
    <font>
      <i/>
      <sz val="11"/>
      <color theme="0"/>
      <name val="Calibri"/>
      <family val="2"/>
      <scheme val="minor"/>
    </font>
    <font>
      <sz val="13"/>
      <color theme="0"/>
      <name val="Calibri"/>
      <family val="2"/>
      <scheme val="minor"/>
    </font>
    <font>
      <b/>
      <sz val="13"/>
      <color theme="0"/>
      <name val="Calibri"/>
      <family val="2"/>
      <scheme val="minor"/>
    </font>
    <font>
      <sz val="18"/>
      <color theme="0"/>
      <name val="Calibri"/>
      <family val="2"/>
      <scheme val="minor"/>
    </font>
    <font>
      <b/>
      <sz val="8.8000000000000007"/>
      <color rgb="FF555555"/>
      <name val="Calibri"/>
      <family val="2"/>
      <scheme val="minor"/>
    </font>
    <font>
      <sz val="15"/>
      <color theme="1"/>
      <name val="Calibri"/>
      <family val="2"/>
      <scheme val="minor"/>
    </font>
    <font>
      <sz val="10.5"/>
      <color theme="1"/>
      <name val="Calibri"/>
      <family val="2"/>
      <scheme val="minor"/>
    </font>
    <font>
      <u/>
      <sz val="12"/>
      <color theme="1"/>
      <name val="Calibri"/>
      <family val="2"/>
      <scheme val="minor"/>
    </font>
    <font>
      <b/>
      <sz val="12"/>
      <color theme="0"/>
      <name val="Calibri"/>
      <family val="2"/>
      <scheme val="minor"/>
    </font>
    <font>
      <b/>
      <sz val="13"/>
      <color theme="1"/>
      <name val="Calibri"/>
      <family val="2"/>
      <scheme val="minor"/>
    </font>
    <font>
      <b/>
      <sz val="12"/>
      <name val="Calibri"/>
      <family val="2"/>
      <scheme val="minor"/>
    </font>
    <font>
      <sz val="18"/>
      <color theme="1"/>
      <name val="Calibri"/>
      <family val="2"/>
      <scheme val="minor"/>
    </font>
    <font>
      <sz val="11"/>
      <name val="Calibri"/>
      <family val="2"/>
    </font>
    <font>
      <u/>
      <sz val="11"/>
      <color theme="10"/>
      <name val="Calibri"/>
      <family val="2"/>
    </font>
    <font>
      <sz val="11"/>
      <color theme="1"/>
      <name val="Calibri"/>
      <family val="2"/>
      <scheme val="minor"/>
    </font>
    <font>
      <b/>
      <u/>
      <sz val="12"/>
      <color theme="1"/>
      <name val="Calibri"/>
      <family val="2"/>
      <scheme val="minor"/>
    </font>
    <font>
      <sz val="12"/>
      <name val="Calibri"/>
      <family val="2"/>
      <scheme val="minor"/>
    </font>
    <font>
      <sz val="11"/>
      <name val="Calibri"/>
      <family val="2"/>
      <scheme val="minor"/>
    </font>
    <font>
      <b/>
      <sz val="11"/>
      <color theme="1"/>
      <name val="Calibri"/>
      <family val="2"/>
      <scheme val="minor"/>
    </font>
    <font>
      <b/>
      <i/>
      <sz val="18"/>
      <color theme="1"/>
      <name val="Calibri"/>
      <family val="2"/>
      <scheme val="minor"/>
    </font>
    <font>
      <b/>
      <sz val="11"/>
      <name val="Calibri"/>
      <family val="2"/>
      <scheme val="minor"/>
    </font>
    <font>
      <b/>
      <sz val="11"/>
      <color indexed="8"/>
      <name val="Calibri"/>
      <family val="2"/>
    </font>
    <font>
      <sz val="11"/>
      <color indexed="8"/>
      <name val="Calibri"/>
      <family val="2"/>
    </font>
    <font>
      <b/>
      <sz val="11"/>
      <color indexed="8"/>
      <name val="Calibri"/>
      <family val="2"/>
      <scheme val="minor"/>
    </font>
    <font>
      <b/>
      <i/>
      <sz val="11"/>
      <color theme="1"/>
      <name val="Calibri"/>
      <family val="2"/>
      <scheme val="minor"/>
    </font>
    <font>
      <sz val="10"/>
      <color theme="1"/>
      <name val="Calibri"/>
      <family val="2"/>
      <scheme val="minor"/>
    </font>
    <font>
      <sz val="11"/>
      <color rgb="FF0000CC"/>
      <name val="Calibri"/>
      <family val="2"/>
      <scheme val="minor"/>
    </font>
    <font>
      <sz val="11"/>
      <color indexed="8"/>
      <name val="Calibri"/>
      <family val="2"/>
      <scheme val="minor"/>
    </font>
    <font>
      <b/>
      <sz val="11"/>
      <color rgb="FF0000CC"/>
      <name val="Calibri"/>
      <family val="2"/>
      <scheme val="minor"/>
    </font>
    <font>
      <sz val="11"/>
      <color theme="10"/>
      <name val="Calibri"/>
      <family val="2"/>
      <scheme val="minor"/>
    </font>
    <font>
      <sz val="11"/>
      <color theme="10"/>
      <name val="Calibri"/>
      <family val="2"/>
    </font>
    <font>
      <sz val="11"/>
      <color rgb="FF000000"/>
      <name val="Calibri"/>
      <family val="2"/>
    </font>
    <font>
      <sz val="11"/>
      <color rgb="FF000000"/>
      <name val="Calibri"/>
      <family val="2"/>
      <scheme val="minor"/>
    </font>
    <font>
      <sz val="11"/>
      <color theme="1"/>
      <name val="Calibri"/>
      <family val="2"/>
    </font>
    <font>
      <sz val="11"/>
      <color theme="0" tint="-0.249977111117893"/>
      <name val="Calibri"/>
      <family val="2"/>
      <scheme val="minor"/>
    </font>
    <font>
      <sz val="11"/>
      <color rgb="FF0000FF"/>
      <name val="Calibri"/>
      <family val="2"/>
      <scheme val="minor"/>
    </font>
    <font>
      <sz val="11"/>
      <color rgb="FF222222"/>
      <name val="Calibri"/>
      <family val="2"/>
      <scheme val="minor"/>
    </font>
    <font>
      <sz val="11"/>
      <color rgb="FF0000FF"/>
      <name val="Calibri"/>
      <family val="2"/>
    </font>
    <font>
      <sz val="9"/>
      <color rgb="FF000000"/>
      <name val="Verdana"/>
      <family val="2"/>
    </font>
    <font>
      <sz val="10"/>
      <color rgb="FF333333"/>
      <name val="Trebuchet MS"/>
      <family val="2"/>
    </font>
    <font>
      <sz val="11"/>
      <color rgb="FF333333"/>
      <name val="Calibri"/>
      <family val="2"/>
      <scheme val="minor"/>
    </font>
    <font>
      <b/>
      <sz val="11"/>
      <color theme="1"/>
      <name val="Calibri"/>
      <family val="2"/>
    </font>
    <font>
      <b/>
      <sz val="11"/>
      <color rgb="FF0000CC"/>
      <name val="Calibri"/>
      <family val="2"/>
    </font>
    <font>
      <b/>
      <sz val="11"/>
      <color rgb="FFC00000"/>
      <name val="Calibri"/>
      <family val="2"/>
      <scheme val="minor"/>
    </font>
    <font>
      <sz val="11"/>
      <color rgb="FF00B0F0"/>
      <name val="Calibri"/>
      <family val="2"/>
      <scheme val="minor"/>
    </font>
    <font>
      <sz val="11"/>
      <color rgb="FF9966FF"/>
      <name val="Calibri"/>
      <family val="2"/>
    </font>
    <font>
      <sz val="11"/>
      <color rgb="FF9966FF"/>
      <name val="Calibri"/>
      <family val="2"/>
      <scheme val="minor"/>
    </font>
    <font>
      <sz val="11"/>
      <color rgb="FF00B0F0"/>
      <name val="Calibri"/>
      <family val="2"/>
    </font>
    <font>
      <b/>
      <sz val="11"/>
      <color rgb="FF9966FF"/>
      <name val="Calibri"/>
      <family val="2"/>
      <scheme val="minor"/>
    </font>
    <font>
      <b/>
      <sz val="9"/>
      <color rgb="FF000000"/>
      <name val="Tahoma"/>
      <family val="2"/>
    </font>
    <font>
      <sz val="9"/>
      <color rgb="FF000000"/>
      <name val="Tahoma"/>
      <family val="2"/>
    </font>
    <font>
      <sz val="9"/>
      <color indexed="81"/>
      <name val="Tahoma"/>
      <family val="2"/>
    </font>
    <font>
      <b/>
      <sz val="9"/>
      <color indexed="81"/>
      <name val="Tahoma"/>
      <family val="2"/>
    </font>
    <font>
      <b/>
      <sz val="10"/>
      <color rgb="FF000000"/>
      <name val="Tahoma"/>
      <family val="2"/>
    </font>
    <font>
      <sz val="10"/>
      <color rgb="FF000000"/>
      <name val="Calibri"/>
      <family val="2"/>
      <scheme val="minor"/>
    </font>
    <font>
      <sz val="10"/>
      <color rgb="FF000000"/>
      <name val="Calibri"/>
      <family val="2"/>
    </font>
    <font>
      <sz val="10"/>
      <color rgb="FF000000"/>
      <name val="Tahoma"/>
      <family val="2"/>
    </font>
    <font>
      <b/>
      <sz val="11"/>
      <color rgb="FF000000"/>
      <name val="Calibri"/>
      <family val="2"/>
      <scheme val="minor"/>
    </font>
    <font>
      <b/>
      <sz val="10"/>
      <color rgb="FF000000"/>
      <name val="Calibri"/>
      <family val="2"/>
      <scheme val="minor"/>
    </font>
    <font>
      <b/>
      <sz val="10"/>
      <color rgb="FF000000"/>
      <name val="Calibri"/>
      <family val="2"/>
    </font>
    <font>
      <i/>
      <sz val="10"/>
      <color rgb="FF000000"/>
      <name val="Calibri"/>
      <family val="2"/>
    </font>
    <font>
      <u/>
      <sz val="10"/>
      <color rgb="FF000000"/>
      <name val="Calibri"/>
      <family val="2"/>
    </font>
    <font>
      <b/>
      <i/>
      <sz val="10"/>
      <color rgb="FF000000"/>
      <name val="Calibri"/>
      <family val="2"/>
      <scheme val="minor"/>
    </font>
    <font>
      <b/>
      <sz val="10"/>
      <color theme="1"/>
      <name val="Calibri"/>
      <family val="2"/>
      <scheme val="minor"/>
    </font>
    <font>
      <b/>
      <i/>
      <sz val="12"/>
      <name val="Calibri"/>
      <family val="2"/>
      <scheme val="minor"/>
    </font>
    <font>
      <sz val="13"/>
      <name val="Calibri"/>
      <family val="2"/>
      <scheme val="minor"/>
    </font>
    <font>
      <b/>
      <sz val="13"/>
      <name val="Calibri"/>
      <family val="2"/>
      <scheme val="minor"/>
    </font>
    <font>
      <b/>
      <sz val="18"/>
      <color theme="1"/>
      <name val="Wingdings"/>
      <charset val="2"/>
    </font>
    <font>
      <b/>
      <sz val="14"/>
      <color theme="0" tint="-0.499984740745262"/>
      <name val="Calibri"/>
      <family val="2"/>
      <scheme val="minor"/>
    </font>
    <font>
      <b/>
      <sz val="24"/>
      <color theme="0" tint="-0.499984740745262"/>
      <name val="Calibri"/>
      <family val="2"/>
      <scheme val="minor"/>
    </font>
    <font>
      <b/>
      <u/>
      <sz val="22"/>
      <color theme="0" tint="-0.499984740745262"/>
      <name val="Calibri"/>
      <family val="2"/>
      <scheme val="minor"/>
    </font>
    <font>
      <b/>
      <sz val="22"/>
      <color theme="0" tint="-0.499984740745262"/>
      <name val="Calibri"/>
      <family val="2"/>
      <scheme val="minor"/>
    </font>
    <font>
      <b/>
      <u/>
      <sz val="12"/>
      <name val="Calibri"/>
      <family val="2"/>
      <scheme val="minor"/>
    </font>
    <font>
      <sz val="10"/>
      <name val="Calibri"/>
      <family val="2"/>
      <scheme val="minor"/>
    </font>
  </fonts>
  <fills count="34">
    <fill>
      <patternFill patternType="none"/>
    </fill>
    <fill>
      <patternFill patternType="gray125"/>
    </fill>
    <fill>
      <patternFill patternType="solid">
        <fgColor theme="9" tint="0.79998168889431442"/>
        <bgColor indexed="64"/>
      </patternFill>
    </fill>
    <fill>
      <patternFill patternType="solid">
        <fgColor rgb="FF00B05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F0"/>
        <bgColor indexed="64"/>
      </patternFill>
    </fill>
    <fill>
      <patternFill patternType="solid">
        <fgColor rgb="FFF0502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DB714"/>
        <bgColor indexed="64"/>
      </patternFill>
    </fill>
    <fill>
      <patternFill patternType="solid">
        <fgColor rgb="FF009CA7"/>
        <bgColor indexed="64"/>
      </patternFill>
    </fill>
    <fill>
      <patternFill patternType="solid">
        <fgColor rgb="FFB88C1D"/>
        <bgColor indexed="64"/>
      </patternFill>
    </fill>
    <fill>
      <patternFill patternType="solid">
        <fgColor rgb="FF98252B"/>
        <bgColor indexed="64"/>
      </patternFill>
    </fill>
    <fill>
      <patternFill patternType="solid">
        <fgColor rgb="FF006450"/>
        <bgColor indexed="64"/>
      </patternFill>
    </fill>
    <fill>
      <patternFill patternType="solid">
        <fgColor theme="7" tint="0.79998168889431442"/>
        <bgColor indexed="64"/>
      </patternFill>
    </fill>
    <fill>
      <patternFill patternType="solid">
        <fgColor rgb="FFD9FCFF"/>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CFFFF"/>
        <bgColor indexed="64"/>
      </patternFill>
    </fill>
    <fill>
      <patternFill patternType="solid">
        <fgColor theme="8"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CC66"/>
        <bgColor indexed="64"/>
      </patternFill>
    </fill>
    <fill>
      <patternFill patternType="solid">
        <fgColor rgb="FFFF0000"/>
        <bgColor indexed="64"/>
      </patternFill>
    </fill>
    <fill>
      <patternFill patternType="lightUp"/>
    </fill>
    <fill>
      <patternFill patternType="solid">
        <fgColor theme="3" tint="0.79998168889431442"/>
        <bgColor indexed="64"/>
      </patternFill>
    </fill>
    <fill>
      <patternFill patternType="solid">
        <fgColor rgb="FF7030A0"/>
        <bgColor indexed="64"/>
      </patternFill>
    </fill>
    <fill>
      <patternFill patternType="solid">
        <fgColor rgb="FFDBDAFE"/>
        <bgColor indexed="64"/>
      </patternFill>
    </fill>
    <fill>
      <patternFill patternType="solid">
        <fgColor rgb="FFFF9999"/>
        <bgColor indexed="64"/>
      </patternFill>
    </fill>
  </fills>
  <borders count="113">
    <border>
      <left/>
      <right/>
      <top/>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top/>
      <bottom style="medium">
        <color auto="1"/>
      </bottom>
      <diagonal/>
    </border>
    <border>
      <left style="hair">
        <color auto="1"/>
      </left>
      <right style="hair">
        <color auto="1"/>
      </right>
      <top/>
      <bottom/>
      <diagonal/>
    </border>
    <border>
      <left/>
      <right style="hair">
        <color auto="1"/>
      </right>
      <top/>
      <bottom/>
      <diagonal/>
    </border>
    <border>
      <left/>
      <right/>
      <top style="hair">
        <color auto="1"/>
      </top>
      <bottom style="medium">
        <color auto="1"/>
      </bottom>
      <diagonal/>
    </border>
    <border>
      <left style="medium">
        <color auto="1"/>
      </left>
      <right/>
      <top style="medium">
        <color auto="1"/>
      </top>
      <bottom/>
      <diagonal/>
    </border>
    <border>
      <left style="hair">
        <color auto="1"/>
      </left>
      <right/>
      <top style="medium">
        <color auto="1"/>
      </top>
      <bottom/>
      <diagonal/>
    </border>
    <border>
      <left/>
      <right/>
      <top style="medium">
        <color auto="1"/>
      </top>
      <bottom/>
      <diagonal/>
    </border>
    <border>
      <left/>
      <right style="hair">
        <color auto="1"/>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hair">
        <color auto="1"/>
      </bottom>
      <diagonal/>
    </border>
    <border>
      <left/>
      <right style="medium">
        <color auto="1"/>
      </right>
      <top style="hair">
        <color auto="1"/>
      </top>
      <bottom style="hair">
        <color auto="1"/>
      </bottom>
      <diagonal/>
    </border>
    <border>
      <left/>
      <right style="medium">
        <color auto="1"/>
      </right>
      <top style="hair">
        <color auto="1"/>
      </top>
      <bottom/>
      <diagonal/>
    </border>
    <border>
      <left/>
      <right style="medium">
        <color auto="1"/>
      </right>
      <top style="hair">
        <color auto="1"/>
      </top>
      <bottom style="medium">
        <color auto="1"/>
      </bottom>
      <diagonal/>
    </border>
    <border>
      <left style="medium">
        <color indexed="64"/>
      </left>
      <right style="medium">
        <color auto="1"/>
      </right>
      <top/>
      <bottom/>
      <diagonal/>
    </border>
    <border>
      <left style="medium">
        <color indexed="64"/>
      </left>
      <right style="medium">
        <color auto="1"/>
      </right>
      <top/>
      <bottom style="hair">
        <color auto="1"/>
      </bottom>
      <diagonal/>
    </border>
    <border>
      <left style="medium">
        <color indexed="64"/>
      </left>
      <right style="medium">
        <color auto="1"/>
      </right>
      <top style="hair">
        <color auto="1"/>
      </top>
      <bottom style="hair">
        <color auto="1"/>
      </bottom>
      <diagonal/>
    </border>
    <border>
      <left style="medium">
        <color indexed="64"/>
      </left>
      <right style="medium">
        <color auto="1"/>
      </right>
      <top style="hair">
        <color auto="1"/>
      </top>
      <bottom/>
      <diagonal/>
    </border>
    <border>
      <left style="medium">
        <color indexed="64"/>
      </left>
      <right style="medium">
        <color auto="1"/>
      </right>
      <top style="hair">
        <color auto="1"/>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indexed="64"/>
      </bottom>
      <diagonal/>
    </border>
    <border>
      <left/>
      <right style="thin">
        <color indexed="64"/>
      </right>
      <top style="thin">
        <color indexed="64"/>
      </top>
      <bottom/>
      <diagonal/>
    </border>
    <border>
      <left/>
      <right style="hair">
        <color auto="1"/>
      </right>
      <top style="thin">
        <color auto="1"/>
      </top>
      <bottom style="thin">
        <color indexed="64"/>
      </bottom>
      <diagonal/>
    </border>
    <border>
      <left style="hair">
        <color auto="1"/>
      </left>
      <right style="hair">
        <color auto="1"/>
      </right>
      <top style="thin">
        <color auto="1"/>
      </top>
      <bottom style="thin">
        <color indexed="64"/>
      </bottom>
      <diagonal/>
    </border>
    <border>
      <left style="hair">
        <color auto="1"/>
      </left>
      <right/>
      <top style="thin">
        <color auto="1"/>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auto="1"/>
      </bottom>
      <diagonal/>
    </border>
    <border>
      <left style="thin">
        <color auto="1"/>
      </left>
      <right style="hair">
        <color auto="1"/>
      </right>
      <top style="thin">
        <color auto="1"/>
      </top>
      <bottom style="thin">
        <color indexed="64"/>
      </bottom>
      <diagonal/>
    </border>
    <border>
      <left/>
      <right style="hair">
        <color rgb="FFAAAAAA"/>
      </right>
      <top style="thin">
        <color auto="1"/>
      </top>
      <bottom style="thin">
        <color indexed="64"/>
      </bottom>
      <diagonal/>
    </border>
    <border>
      <left style="hair">
        <color auto="1"/>
      </left>
      <right style="thin">
        <color auto="1"/>
      </right>
      <top style="thin">
        <color auto="1"/>
      </top>
      <bottom style="thin">
        <color indexed="64"/>
      </bottom>
      <diagonal/>
    </border>
    <border>
      <left style="hair">
        <color auto="1"/>
      </left>
      <right style="hair">
        <color auto="1"/>
      </right>
      <top style="hair">
        <color auto="1"/>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style="hair">
        <color auto="1"/>
      </right>
      <top style="thin">
        <color auto="1"/>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hair">
        <color auto="1"/>
      </bottom>
      <diagonal/>
    </border>
    <border>
      <left style="thin">
        <color auto="1"/>
      </left>
      <right style="hair">
        <color auto="1"/>
      </right>
      <top style="thin">
        <color indexed="64"/>
      </top>
      <bottom style="hair">
        <color auto="1"/>
      </bottom>
      <diagonal/>
    </border>
    <border>
      <left style="thin">
        <color auto="1"/>
      </left>
      <right style="thin">
        <color auto="1"/>
      </right>
      <top/>
      <bottom style="hair">
        <color auto="1"/>
      </bottom>
      <diagonal/>
    </border>
    <border>
      <left style="thin">
        <color auto="1"/>
      </left>
      <right style="hair">
        <color rgb="FFAAAAAA"/>
      </right>
      <top style="thin">
        <color indexed="64"/>
      </top>
      <bottom style="hair">
        <color auto="1"/>
      </bottom>
      <diagonal/>
    </border>
    <border>
      <left style="hair">
        <color indexed="64"/>
      </left>
      <right style="thin">
        <color indexed="64"/>
      </right>
      <top style="thin">
        <color indexed="64"/>
      </top>
      <bottom style="hair">
        <color indexed="64"/>
      </bottom>
      <diagonal/>
    </border>
    <border>
      <left style="hair">
        <color auto="1"/>
      </left>
      <right style="hair">
        <color indexed="64"/>
      </right>
      <top style="thin">
        <color indexed="64"/>
      </top>
      <bottom style="hair">
        <color auto="1"/>
      </bottom>
      <diagonal/>
    </border>
    <border>
      <left/>
      <right style="hair">
        <color indexed="64"/>
      </right>
      <top style="hair">
        <color indexed="64"/>
      </top>
      <bottom style="hair">
        <color indexed="64"/>
      </bottom>
      <diagonal/>
    </border>
    <border>
      <left/>
      <right style="hair">
        <color indexed="64"/>
      </right>
      <top style="thin">
        <color indexed="64"/>
      </top>
      <bottom style="hair">
        <color auto="1"/>
      </bottom>
      <diagonal/>
    </border>
    <border>
      <left style="hair">
        <color indexed="64"/>
      </left>
      <right/>
      <top style="thin">
        <color indexed="64"/>
      </top>
      <bottom style="hair">
        <color indexed="64"/>
      </bottom>
      <diagonal/>
    </border>
    <border>
      <left/>
      <right/>
      <top style="thin">
        <color indexed="64"/>
      </top>
      <bottom style="hair">
        <color auto="1"/>
      </bottom>
      <diagonal/>
    </border>
    <border>
      <left/>
      <right style="thin">
        <color indexed="64"/>
      </right>
      <top style="thin">
        <color indexed="64"/>
      </top>
      <bottom style="hair">
        <color indexed="64"/>
      </bottom>
      <diagonal/>
    </border>
    <border>
      <left style="thin">
        <color auto="1"/>
      </left>
      <right/>
      <top/>
      <bottom style="hair">
        <color auto="1"/>
      </bottom>
      <diagonal/>
    </border>
    <border>
      <left style="thin">
        <color auto="1"/>
      </left>
      <right style="hair">
        <color auto="1"/>
      </right>
      <top/>
      <bottom style="hair">
        <color auto="1"/>
      </bottom>
      <diagonal/>
    </border>
    <border>
      <left style="hair">
        <color indexed="64"/>
      </left>
      <right style="hair">
        <color indexed="64"/>
      </right>
      <top/>
      <bottom style="hair">
        <color indexed="64"/>
      </bottom>
      <diagonal/>
    </border>
    <border>
      <left style="hair">
        <color auto="1"/>
      </left>
      <right style="thin">
        <color indexed="64"/>
      </right>
      <top/>
      <bottom style="hair">
        <color auto="1"/>
      </bottom>
      <diagonal/>
    </border>
    <border>
      <left style="hair">
        <color indexed="64"/>
      </left>
      <right style="hair">
        <color indexed="64"/>
      </right>
      <top style="hair">
        <color indexed="64"/>
      </top>
      <bottom style="hair">
        <color indexed="64"/>
      </bottom>
      <diagonal/>
    </border>
    <border>
      <left style="hair">
        <color auto="1"/>
      </left>
      <right style="thin">
        <color auto="1"/>
      </right>
      <top style="hair">
        <color auto="1"/>
      </top>
      <bottom style="hair">
        <color auto="1"/>
      </bottom>
      <diagonal/>
    </border>
    <border>
      <left/>
      <right style="hair">
        <color indexed="64"/>
      </right>
      <top/>
      <bottom style="hair">
        <color indexed="64"/>
      </bottom>
      <diagonal/>
    </border>
    <border>
      <left/>
      <right style="thin">
        <color indexed="64"/>
      </right>
      <top/>
      <bottom style="hair">
        <color auto="1"/>
      </bottom>
      <diagonal/>
    </border>
    <border>
      <left style="thin">
        <color auto="1"/>
      </left>
      <right/>
      <top style="thin">
        <color indexed="64"/>
      </top>
      <bottom style="hair">
        <color auto="1"/>
      </bottom>
      <diagonal/>
    </border>
    <border>
      <left style="thin">
        <color auto="1"/>
      </left>
      <right style="thin">
        <color auto="1"/>
      </right>
      <top style="hair">
        <color auto="1"/>
      </top>
      <bottom style="hair">
        <color auto="1"/>
      </bottom>
      <diagonal/>
    </border>
    <border>
      <left style="thin">
        <color indexed="64"/>
      </left>
      <right style="hair">
        <color indexed="64"/>
      </right>
      <top style="hair">
        <color indexed="64"/>
      </top>
      <bottom style="hair">
        <color indexed="64"/>
      </bottom>
      <diagonal/>
    </border>
    <border>
      <left style="thin">
        <color auto="1"/>
      </left>
      <right style="hair">
        <color rgb="FFAAAAAA"/>
      </right>
      <top style="hair">
        <color auto="1"/>
      </top>
      <bottom style="hair">
        <color auto="1"/>
      </bottom>
      <diagonal/>
    </border>
    <border>
      <left style="hair">
        <color indexed="64"/>
      </left>
      <right/>
      <top style="hair">
        <color indexed="64"/>
      </top>
      <bottom style="hair">
        <color indexed="64"/>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indexed="64"/>
      </left>
      <right style="hair">
        <color indexed="64"/>
      </right>
      <top/>
      <bottom/>
      <diagonal/>
    </border>
    <border>
      <left style="hair">
        <color auto="1"/>
      </left>
      <right style="thin">
        <color indexed="64"/>
      </right>
      <top/>
      <bottom/>
      <diagonal/>
    </border>
    <border>
      <left style="thin">
        <color auto="1"/>
      </left>
      <right style="hair">
        <color auto="1"/>
      </right>
      <top style="thin">
        <color auto="1"/>
      </top>
      <bottom/>
      <diagonal/>
    </border>
    <border>
      <left style="thin">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auto="1"/>
      </left>
      <right style="hair">
        <color rgb="FFAAAAAA"/>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thin">
        <color auto="1"/>
      </bottom>
      <diagonal/>
    </border>
    <border>
      <left style="thin">
        <color auto="1"/>
      </left>
      <right/>
      <top style="hair">
        <color indexed="64"/>
      </top>
      <bottom style="thin">
        <color indexed="64"/>
      </bottom>
      <diagonal/>
    </border>
    <border>
      <left style="hair">
        <color auto="1"/>
      </left>
      <right/>
      <top style="hair">
        <color auto="1"/>
      </top>
      <bottom style="thin">
        <color auto="1"/>
      </bottom>
      <diagonal/>
    </border>
    <border>
      <left/>
      <right/>
      <top style="hair">
        <color auto="1"/>
      </top>
      <bottom style="thin">
        <color indexed="64"/>
      </bottom>
      <diagonal/>
    </border>
    <border>
      <left/>
      <right style="thin">
        <color auto="1"/>
      </right>
      <top style="hair">
        <color auto="1"/>
      </top>
      <bottom style="thin">
        <color auto="1"/>
      </bottom>
      <diagonal/>
    </border>
    <border>
      <left style="thin">
        <color auto="1"/>
      </left>
      <right style="hair">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bottom/>
      <diagonal/>
    </border>
    <border>
      <left style="medium">
        <color auto="1"/>
      </left>
      <right style="medium">
        <color auto="1"/>
      </right>
      <top style="medium">
        <color auto="1"/>
      </top>
      <bottom style="double">
        <color indexed="64"/>
      </bottom>
      <diagonal/>
    </border>
    <border>
      <left/>
      <right/>
      <top style="medium">
        <color auto="1"/>
      </top>
      <bottom style="double">
        <color indexed="64"/>
      </bottom>
      <diagonal/>
    </border>
    <border>
      <left style="thin">
        <color indexed="64"/>
      </left>
      <right style="thin">
        <color indexed="64"/>
      </right>
      <top style="medium">
        <color auto="1"/>
      </top>
      <bottom style="double">
        <color indexed="64"/>
      </bottom>
      <diagonal/>
    </border>
    <border>
      <left/>
      <right style="medium">
        <color auto="1"/>
      </right>
      <top style="medium">
        <color auto="1"/>
      </top>
      <bottom style="double">
        <color indexed="64"/>
      </bottom>
      <diagonal/>
    </border>
    <border>
      <left style="medium">
        <color indexed="64"/>
      </left>
      <right style="medium">
        <color auto="1"/>
      </right>
      <top style="double">
        <color indexed="64"/>
      </top>
      <bottom style="dotted">
        <color indexed="64"/>
      </bottom>
      <diagonal/>
    </border>
    <border>
      <left/>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right style="medium">
        <color auto="1"/>
      </right>
      <top style="double">
        <color indexed="64"/>
      </top>
      <bottom style="dotted">
        <color indexed="64"/>
      </bottom>
      <diagonal/>
    </border>
    <border>
      <left style="medium">
        <color indexed="64"/>
      </left>
      <right style="medium">
        <color indexed="64"/>
      </right>
      <top/>
      <bottom style="dotted">
        <color indexed="64"/>
      </bottom>
      <diagonal/>
    </border>
    <border>
      <left/>
      <right/>
      <top/>
      <bottom style="dotted">
        <color indexed="64"/>
      </bottom>
      <diagonal/>
    </border>
    <border>
      <left style="thin">
        <color indexed="64"/>
      </left>
      <right style="thin">
        <color indexed="64"/>
      </right>
      <top/>
      <bottom style="dotted">
        <color indexed="64"/>
      </bottom>
      <diagonal/>
    </border>
    <border>
      <left/>
      <right style="medium">
        <color auto="1"/>
      </right>
      <top/>
      <bottom style="dotted">
        <color indexed="64"/>
      </bottom>
      <diagonal/>
    </border>
    <border>
      <left style="medium">
        <color indexed="64"/>
      </left>
      <right style="medium">
        <color auto="1"/>
      </right>
      <top style="dotted">
        <color indexed="64"/>
      </top>
      <bottom style="dotted">
        <color indexed="64"/>
      </bottom>
      <diagonal/>
    </border>
    <border>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medium">
        <color auto="1"/>
      </right>
      <top style="dotted">
        <color indexed="64"/>
      </top>
      <bottom style="dotted">
        <color indexed="64"/>
      </bottom>
      <diagonal/>
    </border>
    <border>
      <left style="medium">
        <color indexed="64"/>
      </left>
      <right style="medium">
        <color auto="1"/>
      </right>
      <top style="dotted">
        <color indexed="64"/>
      </top>
      <bottom style="medium">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bottom style="hair">
        <color auto="1"/>
      </bottom>
      <diagonal/>
    </border>
    <border>
      <left style="medium">
        <color auto="1"/>
      </left>
      <right/>
      <top/>
      <bottom/>
      <diagonal/>
    </border>
    <border>
      <left style="medium">
        <color auto="1"/>
      </left>
      <right/>
      <top/>
      <bottom style="medium">
        <color auto="1"/>
      </bottom>
      <diagonal/>
    </border>
    <border>
      <left style="medium">
        <color indexed="64"/>
      </left>
      <right/>
      <top style="hair">
        <color auto="1"/>
      </top>
      <bottom style="hair">
        <color auto="1"/>
      </bottom>
      <diagonal/>
    </border>
    <border>
      <left style="medium">
        <color indexed="64"/>
      </left>
      <right/>
      <top style="hair">
        <color auto="1"/>
      </top>
      <bottom/>
      <diagonal/>
    </border>
  </borders>
  <cellStyleXfs count="27">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35" fillId="0" borderId="0"/>
    <xf numFmtId="0" fontId="36" fillId="0" borderId="0" applyNumberFormat="0" applyFill="0" applyBorder="0" applyAlignment="0" applyProtection="0">
      <alignment vertical="top"/>
      <protection locked="0"/>
    </xf>
    <xf numFmtId="0" fontId="6" fillId="0" borderId="0" applyNumberFormat="0" applyFill="0" applyBorder="0" applyAlignment="0" applyProtection="0"/>
    <xf numFmtId="0" fontId="54" fillId="0" borderId="0"/>
    <xf numFmtId="9" fontId="45" fillId="0" borderId="0" applyFont="0" applyFill="0" applyBorder="0" applyAlignment="0" applyProtection="0"/>
  </cellStyleXfs>
  <cellXfs count="1538">
    <xf numFmtId="0" fontId="0" fillId="0" borderId="0" xfId="0"/>
    <xf numFmtId="0" fontId="1" fillId="10" borderId="0" xfId="0" applyFont="1" applyFill="1" applyAlignment="1">
      <alignment horizontal="center" vertical="center" wrapText="1"/>
    </xf>
    <xf numFmtId="0" fontId="0" fillId="0" borderId="0" xfId="0" applyAlignment="1">
      <alignment vertical="top" wrapText="1"/>
    </xf>
    <xf numFmtId="0" fontId="1" fillId="0" borderId="0" xfId="0" applyFont="1" applyAlignment="1">
      <alignment horizontal="center" vertical="top" wrapText="1"/>
    </xf>
    <xf numFmtId="0" fontId="14" fillId="7" borderId="0" xfId="0" applyFont="1" applyFill="1" applyAlignment="1">
      <alignment horizontal="center" vertical="center" wrapText="1"/>
    </xf>
    <xf numFmtId="0" fontId="14" fillId="7" borderId="0" xfId="0" applyFont="1" applyFill="1" applyAlignment="1">
      <alignment horizontal="left" vertical="center" wrapText="1"/>
    </xf>
    <xf numFmtId="0" fontId="17" fillId="7" borderId="0" xfId="0" applyFont="1" applyFill="1" applyAlignment="1">
      <alignment horizontal="center" vertical="center" wrapText="1"/>
    </xf>
    <xf numFmtId="0" fontId="17" fillId="7" borderId="0" xfId="0" applyFont="1" applyFill="1" applyAlignment="1">
      <alignment horizontal="left" vertical="center" wrapText="1"/>
    </xf>
    <xf numFmtId="0" fontId="1" fillId="19" borderId="0" xfId="0" applyFont="1" applyFill="1" applyAlignment="1">
      <alignment horizontal="left" vertical="center" wrapText="1"/>
    </xf>
    <xf numFmtId="0" fontId="1" fillId="11" borderId="0" xfId="0" applyFont="1" applyFill="1" applyAlignment="1">
      <alignment vertical="center" wrapText="1"/>
    </xf>
    <xf numFmtId="0" fontId="1" fillId="6" borderId="0" xfId="0" applyFont="1" applyFill="1" applyAlignment="1">
      <alignment vertical="center"/>
    </xf>
    <xf numFmtId="0" fontId="8" fillId="0" borderId="0" xfId="0" applyFont="1" applyAlignment="1">
      <alignment vertical="top" wrapText="1"/>
    </xf>
    <xf numFmtId="0" fontId="0" fillId="19" borderId="0" xfId="0" applyFill="1" applyAlignment="1">
      <alignment horizontal="center" vertical="center" wrapText="1"/>
    </xf>
    <xf numFmtId="0" fontId="0" fillId="19" borderId="0" xfId="0" applyFill="1" applyAlignment="1">
      <alignment vertical="top" wrapText="1"/>
    </xf>
    <xf numFmtId="0" fontId="0" fillId="19" borderId="0" xfId="0" applyFill="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1" fillId="19" borderId="1" xfId="0" applyFont="1" applyFill="1" applyBorder="1" applyAlignment="1">
      <alignment horizontal="left" vertical="center" wrapText="1"/>
    </xf>
    <xf numFmtId="0" fontId="1" fillId="19" borderId="2" xfId="0" applyFont="1" applyFill="1" applyBorder="1" applyAlignment="1">
      <alignment horizontal="left" vertical="center" wrapText="1"/>
    </xf>
    <xf numFmtId="0" fontId="1" fillId="19" borderId="3" xfId="0" applyFont="1" applyFill="1" applyBorder="1" applyAlignment="1">
      <alignment horizontal="left" vertical="center" wrapText="1"/>
    </xf>
    <xf numFmtId="0" fontId="3" fillId="19" borderId="2" xfId="0" applyFont="1" applyFill="1" applyBorder="1" applyAlignment="1">
      <alignment horizontal="left" vertical="center" wrapText="1"/>
    </xf>
    <xf numFmtId="0" fontId="9" fillId="19" borderId="1" xfId="0" applyFont="1" applyFill="1" applyBorder="1" applyAlignment="1">
      <alignment horizontal="left" vertical="center" wrapText="1"/>
    </xf>
    <xf numFmtId="0" fontId="9" fillId="19" borderId="2" xfId="0" applyFont="1" applyFill="1" applyBorder="1" applyAlignment="1">
      <alignment horizontal="left" vertical="center" wrapText="1"/>
    </xf>
    <xf numFmtId="0" fontId="9" fillId="19" borderId="3" xfId="0" applyFont="1" applyFill="1" applyBorder="1" applyAlignment="1">
      <alignment horizontal="left" vertical="center" wrapText="1"/>
    </xf>
    <xf numFmtId="0" fontId="19" fillId="0" borderId="0" xfId="0" applyFont="1" applyAlignment="1">
      <alignment horizontal="centerContinuous" vertical="center"/>
    </xf>
    <xf numFmtId="0" fontId="21" fillId="6" borderId="6"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21" fillId="6" borderId="5" xfId="0" applyFont="1" applyFill="1" applyBorder="1" applyAlignment="1">
      <alignment horizontal="center" vertical="center" wrapText="1"/>
    </xf>
    <xf numFmtId="0" fontId="1" fillId="19" borderId="7" xfId="0" applyFont="1" applyFill="1" applyBorder="1" applyAlignment="1">
      <alignment horizontal="left" vertical="center" wrapText="1"/>
    </xf>
    <xf numFmtId="1" fontId="24" fillId="7" borderId="0" xfId="0" applyNumberFormat="1" applyFont="1" applyFill="1" applyAlignment="1">
      <alignment horizontal="center" vertical="center" wrapText="1"/>
    </xf>
    <xf numFmtId="0" fontId="25" fillId="11" borderId="0" xfId="0" applyFont="1" applyFill="1" applyAlignment="1">
      <alignment vertical="center" wrapText="1"/>
    </xf>
    <xf numFmtId="1" fontId="24" fillId="11" borderId="0" xfId="0" applyNumberFormat="1" applyFont="1" applyFill="1" applyAlignment="1">
      <alignment horizontal="center" vertical="center" wrapText="1"/>
    </xf>
    <xf numFmtId="1" fontId="24" fillId="3" borderId="0" xfId="0" applyNumberFormat="1" applyFont="1" applyFill="1" applyAlignment="1">
      <alignment horizontal="center" vertical="center" wrapText="1"/>
    </xf>
    <xf numFmtId="1" fontId="24" fillId="12" borderId="0" xfId="0" applyNumberFormat="1" applyFont="1" applyFill="1" applyAlignment="1">
      <alignment horizontal="center" vertical="center" wrapText="1"/>
    </xf>
    <xf numFmtId="1" fontId="24" fillId="13" borderId="0" xfId="0" applyNumberFormat="1" applyFont="1" applyFill="1" applyAlignment="1">
      <alignment horizontal="center" vertical="center" wrapText="1"/>
    </xf>
    <xf numFmtId="0" fontId="20" fillId="6" borderId="0" xfId="0" applyFont="1" applyFill="1" applyAlignment="1">
      <alignment vertical="center"/>
    </xf>
    <xf numFmtId="1" fontId="24" fillId="6" borderId="0" xfId="0" applyNumberFormat="1" applyFont="1" applyFill="1" applyAlignment="1">
      <alignment horizontal="center" vertical="center" wrapText="1"/>
    </xf>
    <xf numFmtId="1" fontId="24" fillId="14" borderId="0" xfId="0" applyNumberFormat="1" applyFont="1" applyFill="1" applyAlignment="1">
      <alignment horizontal="center" vertical="center" wrapText="1"/>
    </xf>
    <xf numFmtId="0" fontId="0" fillId="19" borderId="0" xfId="0" applyFill="1" applyAlignment="1">
      <alignment vertical="center"/>
    </xf>
    <xf numFmtId="0" fontId="0" fillId="19" borderId="0" xfId="0" applyFill="1" applyAlignment="1">
      <alignment horizontal="left" vertical="top" wrapText="1"/>
    </xf>
    <xf numFmtId="0" fontId="0" fillId="0" borderId="0" xfId="0" applyAlignment="1">
      <alignment horizontal="left" vertical="center" wrapText="1"/>
    </xf>
    <xf numFmtId="0" fontId="0" fillId="0" borderId="0" xfId="0" applyAlignment="1">
      <alignment horizontal="left" vertical="top" wrapText="1"/>
    </xf>
    <xf numFmtId="0" fontId="1" fillId="0" borderId="0" xfId="0" applyFont="1" applyAlignment="1">
      <alignment horizontal="justify" vertical="top"/>
    </xf>
    <xf numFmtId="0" fontId="1" fillId="0" borderId="0" xfId="0" applyFont="1" applyAlignment="1">
      <alignment horizontal="left" vertical="center" wrapText="1" readingOrder="1"/>
    </xf>
    <xf numFmtId="0" fontId="0" fillId="0" borderId="0" xfId="0" applyAlignment="1">
      <alignment vertical="top"/>
    </xf>
    <xf numFmtId="0" fontId="1" fillId="0" borderId="0" xfId="0" applyFont="1" applyAlignment="1">
      <alignment horizontal="left" vertical="top"/>
    </xf>
    <xf numFmtId="0" fontId="28" fillId="0" borderId="0" xfId="0" applyFont="1" applyAlignment="1">
      <alignment horizontal="justify" vertical="top"/>
    </xf>
    <xf numFmtId="0" fontId="29" fillId="0" borderId="0" xfId="0" applyFont="1" applyAlignment="1">
      <alignment horizontal="right" vertical="top"/>
    </xf>
    <xf numFmtId="0" fontId="0" fillId="0" borderId="0" xfId="0" applyAlignment="1">
      <alignment horizontal="center" vertical="top" wrapText="1"/>
    </xf>
    <xf numFmtId="0" fontId="3" fillId="19" borderId="3" xfId="0" applyFont="1" applyFill="1" applyBorder="1" applyAlignment="1">
      <alignment horizontal="left" vertical="center" wrapText="1"/>
    </xf>
    <xf numFmtId="1" fontId="24" fillId="7" borderId="1" xfId="0" applyNumberFormat="1" applyFont="1" applyFill="1" applyBorder="1" applyAlignment="1">
      <alignment horizontal="center" vertical="center" wrapText="1"/>
    </xf>
    <xf numFmtId="1" fontId="24" fillId="10" borderId="1" xfId="0" applyNumberFormat="1" applyFont="1" applyFill="1" applyBorder="1" applyAlignment="1">
      <alignment horizontal="center" vertical="center" wrapText="1"/>
    </xf>
    <xf numFmtId="1" fontId="24" fillId="3" borderId="1" xfId="0" applyNumberFormat="1" applyFont="1" applyFill="1" applyBorder="1" applyAlignment="1">
      <alignment horizontal="center" vertical="center" wrapText="1"/>
    </xf>
    <xf numFmtId="1" fontId="24" fillId="12" borderId="1" xfId="0" applyNumberFormat="1" applyFont="1" applyFill="1" applyBorder="1" applyAlignment="1">
      <alignment horizontal="center" vertical="center" wrapText="1"/>
    </xf>
    <xf numFmtId="1" fontId="24" fillId="13" borderId="1" xfId="0" applyNumberFormat="1" applyFont="1" applyFill="1" applyBorder="1" applyAlignment="1">
      <alignment horizontal="center" vertical="center" wrapText="1"/>
    </xf>
    <xf numFmtId="1" fontId="24" fillId="6" borderId="1" xfId="0" applyNumberFormat="1" applyFont="1" applyFill="1" applyBorder="1" applyAlignment="1">
      <alignment horizontal="center" vertical="center" wrapText="1"/>
    </xf>
    <xf numFmtId="1" fontId="24" fillId="14" borderId="1" xfId="0" applyNumberFormat="1" applyFont="1" applyFill="1" applyBorder="1" applyAlignment="1">
      <alignment horizontal="center" vertical="center" wrapText="1"/>
    </xf>
    <xf numFmtId="0" fontId="0" fillId="0" borderId="0" xfId="0" applyAlignment="1">
      <alignment horizontal="centerContinuous" vertical="top" wrapText="1"/>
    </xf>
    <xf numFmtId="0" fontId="10" fillId="0" borderId="0" xfId="0" applyFont="1" applyAlignment="1">
      <alignment horizontal="left" vertical="center"/>
    </xf>
    <xf numFmtId="1" fontId="25" fillId="7" borderId="0" xfId="0" applyNumberFormat="1" applyFont="1" applyFill="1" applyAlignment="1">
      <alignment horizontal="center" vertical="center" wrapText="1"/>
    </xf>
    <xf numFmtId="1" fontId="25" fillId="7" borderId="3" xfId="0" applyNumberFormat="1" applyFont="1" applyFill="1" applyBorder="1" applyAlignment="1">
      <alignment horizontal="center" vertical="center" wrapText="1"/>
    </xf>
    <xf numFmtId="0" fontId="3" fillId="0" borderId="0" xfId="0" applyFont="1" applyAlignment="1">
      <alignment horizontal="center" vertical="top"/>
    </xf>
    <xf numFmtId="1" fontId="25" fillId="7" borderId="2" xfId="0" applyNumberFormat="1" applyFont="1" applyFill="1" applyBorder="1" applyAlignment="1">
      <alignment horizontal="center" vertical="center" wrapText="1"/>
    </xf>
    <xf numFmtId="1" fontId="25" fillId="11" borderId="0" xfId="0" applyNumberFormat="1" applyFont="1" applyFill="1" applyAlignment="1">
      <alignment horizontal="center" vertical="center" wrapText="1"/>
    </xf>
    <xf numFmtId="1" fontId="25" fillId="10" borderId="3" xfId="0" applyNumberFormat="1" applyFont="1" applyFill="1" applyBorder="1" applyAlignment="1">
      <alignment horizontal="center" vertical="center" wrapText="1"/>
    </xf>
    <xf numFmtId="1" fontId="25" fillId="10" borderId="0" xfId="0" applyNumberFormat="1" applyFont="1" applyFill="1" applyAlignment="1">
      <alignment horizontal="center" vertical="center" wrapText="1"/>
    </xf>
    <xf numFmtId="1" fontId="25" fillId="10" borderId="2" xfId="0" applyNumberFormat="1" applyFont="1" applyFill="1" applyBorder="1" applyAlignment="1">
      <alignment horizontal="center" vertical="center" wrapText="1"/>
    </xf>
    <xf numFmtId="1" fontId="25" fillId="10" borderId="1" xfId="0" applyNumberFormat="1" applyFont="1" applyFill="1" applyBorder="1" applyAlignment="1">
      <alignment horizontal="center" vertical="center" wrapText="1"/>
    </xf>
    <xf numFmtId="1" fontId="25" fillId="6" borderId="3" xfId="0" applyNumberFormat="1" applyFont="1" applyFill="1" applyBorder="1" applyAlignment="1">
      <alignment horizontal="center" vertical="center" wrapText="1"/>
    </xf>
    <xf numFmtId="1" fontId="25" fillId="6" borderId="0" xfId="0" applyNumberFormat="1" applyFont="1" applyFill="1" applyAlignment="1">
      <alignment horizontal="center" vertical="center" wrapText="1"/>
    </xf>
    <xf numFmtId="1" fontId="25" fillId="14" borderId="1" xfId="0" applyNumberFormat="1" applyFont="1" applyFill="1" applyBorder="1" applyAlignment="1">
      <alignment horizontal="center" vertical="center" wrapText="1"/>
    </xf>
    <xf numFmtId="1" fontId="25" fillId="14" borderId="3" xfId="0" applyNumberFormat="1" applyFont="1" applyFill="1" applyBorder="1" applyAlignment="1">
      <alignment horizontal="center" vertical="center" wrapText="1"/>
    </xf>
    <xf numFmtId="1" fontId="25" fillId="14" borderId="2" xfId="0" applyNumberFormat="1" applyFont="1" applyFill="1" applyBorder="1" applyAlignment="1">
      <alignment horizontal="center" vertical="center" wrapText="1"/>
    </xf>
    <xf numFmtId="1" fontId="25" fillId="14" borderId="4" xfId="0" applyNumberFormat="1" applyFont="1" applyFill="1" applyBorder="1" applyAlignment="1">
      <alignment horizontal="center" vertical="center" wrapText="1"/>
    </xf>
    <xf numFmtId="0" fontId="1" fillId="0" borderId="2" xfId="0" applyFont="1" applyBorder="1" applyAlignment="1">
      <alignment vertical="top" wrapText="1"/>
    </xf>
    <xf numFmtId="0" fontId="1" fillId="10" borderId="0" xfId="0" applyFont="1" applyFill="1" applyAlignment="1">
      <alignment horizontal="center" vertical="top" wrapText="1"/>
    </xf>
    <xf numFmtId="0" fontId="4" fillId="11" borderId="0" xfId="0" applyFont="1" applyFill="1" applyAlignment="1">
      <alignment vertical="center" wrapText="1"/>
    </xf>
    <xf numFmtId="0" fontId="18" fillId="5" borderId="9" xfId="0" applyFont="1" applyFill="1" applyBorder="1" applyAlignment="1">
      <alignment horizontal="centerContinuous" vertical="center" wrapText="1"/>
    </xf>
    <xf numFmtId="0" fontId="15" fillId="5" borderId="10" xfId="0" applyFont="1" applyFill="1" applyBorder="1" applyAlignment="1">
      <alignment horizontal="centerContinuous" vertical="center" wrapText="1"/>
    </xf>
    <xf numFmtId="0" fontId="26" fillId="5" borderId="10" xfId="0" applyFont="1" applyFill="1" applyBorder="1" applyAlignment="1">
      <alignment horizontal="centerContinuous" vertical="center" wrapText="1"/>
    </xf>
    <xf numFmtId="0" fontId="15" fillId="5" borderId="11" xfId="0" applyFont="1" applyFill="1" applyBorder="1" applyAlignment="1">
      <alignment horizontal="centerContinuous" vertical="center" wrapText="1"/>
    </xf>
    <xf numFmtId="0" fontId="18" fillId="5" borderId="11" xfId="0" applyFont="1" applyFill="1" applyBorder="1" applyAlignment="1">
      <alignment horizontal="centerContinuous" vertical="center" wrapText="1"/>
    </xf>
    <xf numFmtId="0" fontId="21" fillId="6" borderId="13"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 fillId="0" borderId="14"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center" wrapText="1"/>
    </xf>
    <xf numFmtId="0" fontId="1" fillId="0" borderId="13" xfId="0" applyFont="1" applyBorder="1" applyAlignment="1">
      <alignment vertical="center" wrapText="1"/>
    </xf>
    <xf numFmtId="0" fontId="1" fillId="10" borderId="13" xfId="0" applyFont="1" applyFill="1" applyBorder="1" applyAlignment="1">
      <alignment horizontal="center" vertical="center" wrapText="1"/>
    </xf>
    <xf numFmtId="0" fontId="1" fillId="11" borderId="13" xfId="0" applyFont="1" applyFill="1" applyBorder="1" applyAlignment="1">
      <alignment vertical="center" wrapText="1"/>
    </xf>
    <xf numFmtId="0" fontId="1" fillId="0" borderId="15" xfId="0" applyFont="1" applyBorder="1" applyAlignment="1">
      <alignment horizontal="left" vertical="center" wrapText="1"/>
    </xf>
    <xf numFmtId="0" fontId="0" fillId="6" borderId="13" xfId="0" applyFill="1" applyBorder="1" applyAlignment="1">
      <alignment vertical="center"/>
    </xf>
    <xf numFmtId="0" fontId="9" fillId="0" borderId="14" xfId="0" applyFont="1" applyBorder="1" applyAlignment="1">
      <alignment vertical="center" wrapText="1"/>
    </xf>
    <xf numFmtId="0" fontId="9" fillId="0" borderId="15" xfId="0" applyFont="1" applyBorder="1" applyAlignment="1">
      <alignment vertical="center" wrapText="1"/>
    </xf>
    <xf numFmtId="0" fontId="9" fillId="0" borderId="16" xfId="0" applyFont="1" applyBorder="1" applyAlignment="1">
      <alignment vertical="center" wrapText="1"/>
    </xf>
    <xf numFmtId="0" fontId="1" fillId="0" borderId="17" xfId="0" applyFont="1" applyBorder="1" applyAlignment="1">
      <alignment vertical="center" wrapText="1"/>
    </xf>
    <xf numFmtId="0" fontId="32" fillId="10" borderId="0" xfId="0" applyFont="1" applyFill="1" applyAlignment="1">
      <alignment horizontal="center" vertical="top" wrapText="1"/>
    </xf>
    <xf numFmtId="0" fontId="32" fillId="15" borderId="1" xfId="0" applyFont="1" applyFill="1" applyBorder="1" applyAlignment="1">
      <alignment horizontal="left" vertical="top" wrapText="1"/>
    </xf>
    <xf numFmtId="0" fontId="32" fillId="15" borderId="2" xfId="0" applyFont="1" applyFill="1" applyBorder="1" applyAlignment="1">
      <alignment horizontal="left" vertical="top" wrapText="1"/>
    </xf>
    <xf numFmtId="0" fontId="20" fillId="15" borderId="2" xfId="0" applyFont="1" applyFill="1" applyBorder="1" applyAlignment="1">
      <alignment horizontal="left" vertical="top" wrapText="1"/>
    </xf>
    <xf numFmtId="0" fontId="32" fillId="15" borderId="3" xfId="0" applyFont="1" applyFill="1" applyBorder="1" applyAlignment="1">
      <alignment horizontal="left" vertical="top" wrapText="1"/>
    </xf>
    <xf numFmtId="0" fontId="20" fillId="16" borderId="0" xfId="0" applyFont="1" applyFill="1" applyAlignment="1">
      <alignment horizontal="left" vertical="top" wrapText="1"/>
    </xf>
    <xf numFmtId="0" fontId="32" fillId="2" borderId="1" xfId="0" applyFont="1" applyFill="1" applyBorder="1" applyAlignment="1">
      <alignment horizontal="left" vertical="top" wrapText="1"/>
    </xf>
    <xf numFmtId="0" fontId="32" fillId="2" borderId="2" xfId="0" applyFont="1" applyFill="1" applyBorder="1" applyAlignment="1">
      <alignment horizontal="left" vertical="top" wrapText="1"/>
    </xf>
    <xf numFmtId="0" fontId="32" fillId="2" borderId="3" xfId="0" applyFont="1" applyFill="1" applyBorder="1" applyAlignment="1">
      <alignment horizontal="left" vertical="top" wrapText="1"/>
    </xf>
    <xf numFmtId="0" fontId="20" fillId="15" borderId="1" xfId="0" applyFont="1" applyFill="1" applyBorder="1" applyAlignment="1">
      <alignment horizontal="left" vertical="top" wrapText="1"/>
    </xf>
    <xf numFmtId="0" fontId="20" fillId="15" borderId="3" xfId="0" applyFont="1" applyFill="1" applyBorder="1" applyAlignment="1">
      <alignment horizontal="left" vertical="top" wrapText="1"/>
    </xf>
    <xf numFmtId="0" fontId="20" fillId="18" borderId="1" xfId="0" applyFont="1" applyFill="1" applyBorder="1" applyAlignment="1">
      <alignment horizontal="left" vertical="top" wrapText="1"/>
    </xf>
    <xf numFmtId="0" fontId="20" fillId="18" borderId="2" xfId="0" applyFont="1" applyFill="1" applyBorder="1" applyAlignment="1">
      <alignment horizontal="left" vertical="top" wrapText="1"/>
    </xf>
    <xf numFmtId="0" fontId="32" fillId="18" borderId="0" xfId="0" applyFont="1" applyFill="1" applyAlignment="1">
      <alignment horizontal="left" vertical="top" wrapText="1"/>
    </xf>
    <xf numFmtId="0" fontId="20" fillId="2" borderId="2" xfId="0" applyFont="1" applyFill="1" applyBorder="1" applyAlignment="1">
      <alignment horizontal="left" vertical="top" wrapText="1"/>
    </xf>
    <xf numFmtId="0" fontId="20" fillId="2" borderId="3" xfId="0" applyFont="1" applyFill="1" applyBorder="1" applyAlignment="1">
      <alignment horizontal="left" vertical="top" wrapText="1"/>
    </xf>
    <xf numFmtId="0" fontId="33" fillId="4" borderId="1" xfId="0" applyFont="1" applyFill="1" applyBorder="1" applyAlignment="1">
      <alignment horizontal="center" vertical="center" wrapText="1"/>
    </xf>
    <xf numFmtId="0" fontId="31" fillId="11" borderId="0" xfId="0" applyFont="1" applyFill="1" applyAlignment="1">
      <alignment horizontal="center" vertical="center" wrapText="1"/>
    </xf>
    <xf numFmtId="0" fontId="33" fillId="4" borderId="4" xfId="0" applyFont="1" applyFill="1" applyBorder="1" applyAlignment="1">
      <alignment horizontal="center" vertical="center" wrapText="1"/>
    </xf>
    <xf numFmtId="0" fontId="5" fillId="0" borderId="0" xfId="0" applyFont="1" applyAlignment="1">
      <alignment horizontal="center" vertical="center" wrapText="1"/>
    </xf>
    <xf numFmtId="0" fontId="34" fillId="3" borderId="0" xfId="0" applyFont="1" applyFill="1" applyAlignment="1">
      <alignment horizontal="left" vertical="center"/>
    </xf>
    <xf numFmtId="0" fontId="2" fillId="3" borderId="0" xfId="0" applyFont="1" applyFill="1" applyAlignment="1">
      <alignment horizontal="left" vertical="top"/>
    </xf>
    <xf numFmtId="0" fontId="34" fillId="3" borderId="0" xfId="0" applyFont="1" applyFill="1" applyAlignment="1">
      <alignment horizontal="left" vertical="top"/>
    </xf>
    <xf numFmtId="0" fontId="2" fillId="3" borderId="0" xfId="0" applyFont="1" applyFill="1" applyAlignment="1">
      <alignment horizontal="center" vertical="center"/>
    </xf>
    <xf numFmtId="0" fontId="34" fillId="3" borderId="13" xfId="0" applyFont="1" applyFill="1" applyBorder="1" applyAlignment="1">
      <alignment horizontal="left" vertical="center"/>
    </xf>
    <xf numFmtId="0" fontId="34" fillId="19" borderId="0" xfId="0" applyFont="1" applyFill="1" applyAlignment="1">
      <alignment horizontal="left" vertical="top"/>
    </xf>
    <xf numFmtId="0" fontId="34" fillId="12" borderId="0" xfId="0" applyFont="1" applyFill="1" applyAlignment="1">
      <alignment horizontal="center" vertical="center" wrapText="1"/>
    </xf>
    <xf numFmtId="0" fontId="2" fillId="12" borderId="0" xfId="0" applyFont="1" applyFill="1" applyAlignment="1">
      <alignment horizontal="center" vertical="top" wrapText="1"/>
    </xf>
    <xf numFmtId="0" fontId="34" fillId="12" borderId="0" xfId="0" applyFont="1" applyFill="1" applyAlignment="1">
      <alignment horizontal="center" vertical="top" wrapText="1"/>
    </xf>
    <xf numFmtId="0" fontId="2" fillId="12" borderId="0" xfId="0" applyFont="1" applyFill="1" applyAlignment="1">
      <alignment horizontal="center" vertical="center" wrapText="1"/>
    </xf>
    <xf numFmtId="0" fontId="34" fillId="12" borderId="13" xfId="0" applyFont="1" applyFill="1" applyBorder="1" applyAlignment="1">
      <alignment vertical="center" wrapText="1"/>
    </xf>
    <xf numFmtId="0" fontId="34" fillId="19" borderId="0" xfId="0" applyFont="1" applyFill="1" applyAlignment="1">
      <alignment vertical="center" wrapText="1"/>
    </xf>
    <xf numFmtId="0" fontId="34" fillId="13" borderId="0" xfId="0" applyFont="1" applyFill="1" applyAlignment="1">
      <alignment horizontal="center" vertical="center" wrapText="1"/>
    </xf>
    <xf numFmtId="0" fontId="2" fillId="13" borderId="0" xfId="0" applyFont="1" applyFill="1" applyAlignment="1">
      <alignment horizontal="center" vertical="top" wrapText="1"/>
    </xf>
    <xf numFmtId="0" fontId="34" fillId="13" borderId="0" xfId="0" applyFont="1" applyFill="1" applyAlignment="1">
      <alignment horizontal="center" vertical="top" wrapText="1"/>
    </xf>
    <xf numFmtId="0" fontId="2" fillId="13" borderId="0" xfId="0" applyFont="1" applyFill="1" applyAlignment="1">
      <alignment horizontal="center" vertical="center" wrapText="1"/>
    </xf>
    <xf numFmtId="0" fontId="34" fillId="13" borderId="13" xfId="0" applyFont="1" applyFill="1" applyBorder="1" applyAlignment="1">
      <alignment vertical="center" wrapText="1"/>
    </xf>
    <xf numFmtId="0" fontId="34" fillId="19" borderId="0" xfId="0" applyFont="1" applyFill="1" applyAlignment="1">
      <alignment vertical="top" wrapText="1"/>
    </xf>
    <xf numFmtId="0" fontId="34" fillId="14" borderId="0" xfId="0" applyFont="1" applyFill="1" applyAlignment="1">
      <alignment horizontal="center" vertical="center" wrapText="1"/>
    </xf>
    <xf numFmtId="0" fontId="34" fillId="14" borderId="0" xfId="0" applyFont="1" applyFill="1" applyAlignment="1">
      <alignment horizontal="left" vertical="top" wrapText="1"/>
    </xf>
    <xf numFmtId="0" fontId="2" fillId="14" borderId="0" xfId="0" applyFont="1" applyFill="1" applyAlignment="1">
      <alignment horizontal="center" vertical="center" wrapText="1"/>
    </xf>
    <xf numFmtId="0" fontId="34" fillId="14" borderId="13" xfId="0" applyFont="1" applyFill="1" applyBorder="1" applyAlignment="1">
      <alignment vertical="center" wrapText="1"/>
    </xf>
    <xf numFmtId="0" fontId="2" fillId="10" borderId="0" xfId="0" applyFont="1" applyFill="1" applyAlignment="1">
      <alignment horizontal="center" vertical="center" wrapText="1"/>
    </xf>
    <xf numFmtId="0" fontId="2" fillId="6" borderId="0" xfId="0" applyFont="1" applyFill="1" applyAlignment="1">
      <alignment horizontal="center" vertical="center"/>
    </xf>
    <xf numFmtId="0" fontId="14" fillId="7" borderId="18" xfId="0" applyFont="1" applyFill="1" applyBorder="1" applyAlignment="1">
      <alignment horizontal="center" vertical="center" wrapText="1"/>
    </xf>
    <xf numFmtId="0" fontId="1" fillId="0" borderId="19" xfId="0" applyFont="1" applyBorder="1" applyAlignment="1">
      <alignment vertical="center" wrapText="1"/>
    </xf>
    <xf numFmtId="0" fontId="1" fillId="0" borderId="20" xfId="0" applyFont="1" applyBorder="1" applyAlignment="1">
      <alignment vertical="center" wrapText="1"/>
    </xf>
    <xf numFmtId="0" fontId="1" fillId="0" borderId="21" xfId="0" applyFont="1" applyBorder="1" applyAlignment="1">
      <alignment vertical="center" wrapText="1"/>
    </xf>
    <xf numFmtId="0" fontId="1" fillId="0" borderId="18" xfId="0" applyFont="1" applyBorder="1" applyAlignment="1">
      <alignment vertical="center" wrapText="1"/>
    </xf>
    <xf numFmtId="0" fontId="1" fillId="10" borderId="18" xfId="0" applyFont="1" applyFill="1" applyBorder="1" applyAlignment="1">
      <alignment horizontal="center" vertical="center" wrapText="1"/>
    </xf>
    <xf numFmtId="0" fontId="1" fillId="11" borderId="18" xfId="0" applyFont="1" applyFill="1" applyBorder="1" applyAlignment="1">
      <alignment vertical="center" wrapText="1"/>
    </xf>
    <xf numFmtId="0" fontId="34" fillId="3" borderId="18" xfId="0" applyFont="1" applyFill="1" applyBorder="1" applyAlignment="1">
      <alignment horizontal="left" vertical="center"/>
    </xf>
    <xf numFmtId="0" fontId="34" fillId="12" borderId="18" xfId="0" applyFont="1" applyFill="1" applyBorder="1" applyAlignment="1">
      <alignment vertical="center" wrapText="1"/>
    </xf>
    <xf numFmtId="0" fontId="34" fillId="13" borderId="18" xfId="0" applyFont="1" applyFill="1" applyBorder="1" applyAlignment="1">
      <alignment vertical="center" wrapText="1"/>
    </xf>
    <xf numFmtId="0" fontId="0" fillId="6" borderId="18" xfId="0" applyFill="1" applyBorder="1" applyAlignment="1">
      <alignment vertical="center"/>
    </xf>
    <xf numFmtId="0" fontId="34" fillId="14" borderId="18" xfId="0" applyFont="1" applyFill="1" applyBorder="1" applyAlignment="1">
      <alignment vertical="center" wrapText="1"/>
    </xf>
    <xf numFmtId="0" fontId="39" fillId="0" borderId="19" xfId="0" applyFont="1" applyBorder="1" applyAlignment="1">
      <alignment vertical="center" wrapText="1"/>
    </xf>
    <xf numFmtId="0" fontId="40" fillId="0" borderId="0" xfId="0" applyFont="1" applyAlignment="1">
      <alignment vertical="top" wrapText="1"/>
    </xf>
    <xf numFmtId="0" fontId="39" fillId="0" borderId="21" xfId="0" applyFont="1" applyBorder="1" applyAlignment="1">
      <alignment vertical="center" wrapText="1"/>
    </xf>
    <xf numFmtId="0" fontId="2" fillId="0" borderId="0" xfId="0" applyFont="1" applyAlignment="1">
      <alignment horizontal="right" vertical="center"/>
    </xf>
    <xf numFmtId="0" fontId="42" fillId="0" borderId="23" xfId="0" applyFont="1" applyBorder="1" applyAlignment="1">
      <alignment horizontal="center" vertical="center"/>
    </xf>
    <xf numFmtId="0" fontId="43" fillId="20" borderId="24" xfId="0" applyFont="1" applyFill="1" applyBorder="1" applyAlignment="1">
      <alignment vertical="center"/>
    </xf>
    <xf numFmtId="0" fontId="43" fillId="20" borderId="25" xfId="0" applyFont="1" applyFill="1" applyBorder="1" applyAlignment="1">
      <alignment vertical="center" wrapText="1"/>
    </xf>
    <xf numFmtId="0" fontId="43" fillId="20" borderId="26" xfId="0" applyFont="1" applyFill="1" applyBorder="1" applyAlignment="1">
      <alignment vertical="center" wrapText="1"/>
    </xf>
    <xf numFmtId="0" fontId="41" fillId="22" borderId="25" xfId="0" applyFont="1" applyFill="1" applyBorder="1" applyAlignment="1">
      <alignment vertical="center"/>
    </xf>
    <xf numFmtId="0" fontId="41" fillId="22" borderId="25" xfId="0" applyFont="1" applyFill="1" applyBorder="1" applyAlignment="1">
      <alignment vertical="center" wrapText="1"/>
    </xf>
    <xf numFmtId="0" fontId="41" fillId="22" borderId="26" xfId="0" applyFont="1" applyFill="1" applyBorder="1" applyAlignment="1">
      <alignment vertical="center" wrapText="1"/>
    </xf>
    <xf numFmtId="0" fontId="43" fillId="20" borderId="25" xfId="0" applyFont="1" applyFill="1" applyBorder="1" applyAlignment="1">
      <alignment horizontal="left" vertical="center"/>
    </xf>
    <xf numFmtId="0" fontId="0" fillId="20" borderId="25" xfId="0" applyFill="1" applyBorder="1" applyAlignment="1">
      <alignment horizontal="left" vertical="center"/>
    </xf>
    <xf numFmtId="0" fontId="41" fillId="22" borderId="25" xfId="0" applyFont="1" applyFill="1" applyBorder="1" applyAlignment="1">
      <alignment horizontal="left" vertical="center"/>
    </xf>
    <xf numFmtId="4" fontId="41" fillId="22" borderId="25" xfId="0" applyNumberFormat="1" applyFont="1" applyFill="1" applyBorder="1" applyAlignment="1">
      <alignment horizontal="left" vertical="center"/>
    </xf>
    <xf numFmtId="0" fontId="0" fillId="22" borderId="25" xfId="0" applyFill="1" applyBorder="1" applyAlignment="1">
      <alignment horizontal="center" vertical="center"/>
    </xf>
    <xf numFmtId="0" fontId="0" fillId="20" borderId="25" xfId="0" applyFill="1" applyBorder="1" applyAlignment="1">
      <alignment horizontal="center" vertical="center"/>
    </xf>
    <xf numFmtId="0" fontId="41" fillId="20" borderId="27" xfId="0" applyFont="1" applyFill="1" applyBorder="1" applyAlignment="1">
      <alignment horizontal="left" vertical="center"/>
    </xf>
    <xf numFmtId="0" fontId="41" fillId="20" borderId="25" xfId="0" applyFont="1" applyFill="1" applyBorder="1" applyAlignment="1">
      <alignment vertical="center"/>
    </xf>
    <xf numFmtId="0" fontId="44" fillId="20" borderId="24" xfId="0" applyFont="1" applyFill="1" applyBorder="1" applyAlignment="1">
      <alignment vertical="center"/>
    </xf>
    <xf numFmtId="0" fontId="45" fillId="20" borderId="25" xfId="0" applyFont="1" applyFill="1" applyBorder="1" applyAlignment="1">
      <alignment vertical="center" wrapText="1"/>
    </xf>
    <xf numFmtId="0" fontId="45" fillId="20" borderId="26" xfId="0" applyFont="1" applyFill="1" applyBorder="1" applyAlignment="1">
      <alignment vertical="center" wrapText="1"/>
    </xf>
    <xf numFmtId="0" fontId="41" fillId="20" borderId="24" xfId="0" applyFont="1" applyFill="1" applyBorder="1" applyAlignment="1">
      <alignment vertical="center"/>
    </xf>
    <xf numFmtId="0" fontId="41" fillId="20" borderId="26" xfId="0" applyFont="1" applyFill="1" applyBorder="1" applyAlignment="1">
      <alignment vertical="center"/>
    </xf>
    <xf numFmtId="0" fontId="0" fillId="20" borderId="25" xfId="0" applyFill="1" applyBorder="1" applyAlignment="1">
      <alignment horizontal="center"/>
    </xf>
    <xf numFmtId="0" fontId="0" fillId="20" borderId="25" xfId="0" applyFill="1" applyBorder="1"/>
    <xf numFmtId="0" fontId="0" fillId="20" borderId="26" xfId="0" applyFill="1" applyBorder="1"/>
    <xf numFmtId="0" fontId="0" fillId="20" borderId="25" xfId="0" applyFill="1" applyBorder="1" applyAlignment="1">
      <alignment horizontal="left"/>
    </xf>
    <xf numFmtId="0" fontId="0" fillId="20" borderId="26" xfId="0" applyFill="1" applyBorder="1" applyAlignment="1">
      <alignment horizontal="center"/>
    </xf>
    <xf numFmtId="0" fontId="41" fillId="20" borderId="25" xfId="0" applyFont="1" applyFill="1" applyBorder="1" applyAlignment="1">
      <alignment horizontal="center" vertical="center"/>
    </xf>
    <xf numFmtId="3" fontId="41" fillId="20" borderId="25" xfId="0" applyNumberFormat="1" applyFont="1" applyFill="1" applyBorder="1" applyAlignment="1">
      <alignment horizontal="left" vertical="center"/>
    </xf>
    <xf numFmtId="0" fontId="0" fillId="20" borderId="25" xfId="0" applyFill="1" applyBorder="1" applyAlignment="1">
      <alignment vertical="center"/>
    </xf>
    <xf numFmtId="164" fontId="0" fillId="20" borderId="25" xfId="0" applyNumberFormat="1" applyFill="1" applyBorder="1" applyAlignment="1">
      <alignment horizontal="center" wrapText="1"/>
    </xf>
    <xf numFmtId="0" fontId="0" fillId="20" borderId="25" xfId="0" applyFill="1" applyBorder="1" applyAlignment="1">
      <alignment horizontal="center" wrapText="1"/>
    </xf>
    <xf numFmtId="0" fontId="0" fillId="22" borderId="25" xfId="0" applyFill="1" applyBorder="1"/>
    <xf numFmtId="0" fontId="41" fillId="22" borderId="26" xfId="0" applyFont="1" applyFill="1" applyBorder="1" applyAlignment="1">
      <alignment vertical="center"/>
    </xf>
    <xf numFmtId="0" fontId="41" fillId="21" borderId="31" xfId="0" applyFont="1" applyFill="1" applyBorder="1" applyAlignment="1">
      <alignment horizontal="left" vertical="center"/>
    </xf>
    <xf numFmtId="0" fontId="41" fillId="21" borderId="32" xfId="0" applyFont="1" applyFill="1" applyBorder="1" applyAlignment="1">
      <alignment horizontal="center" vertical="center"/>
    </xf>
    <xf numFmtId="0" fontId="0" fillId="21" borderId="32" xfId="0" applyFill="1" applyBorder="1" applyAlignment="1">
      <alignment horizontal="center"/>
    </xf>
    <xf numFmtId="0" fontId="0" fillId="21" borderId="27" xfId="0" applyFill="1" applyBorder="1" applyAlignment="1">
      <alignment horizontal="center"/>
    </xf>
    <xf numFmtId="0" fontId="41" fillId="20" borderId="32" xfId="0" applyFont="1" applyFill="1" applyBorder="1" applyAlignment="1">
      <alignment horizontal="left" vertical="center"/>
    </xf>
    <xf numFmtId="0" fontId="41" fillId="20" borderId="32" xfId="0" applyFont="1" applyFill="1" applyBorder="1" applyAlignment="1">
      <alignment horizontal="center" vertical="center"/>
    </xf>
    <xf numFmtId="0" fontId="0" fillId="20" borderId="27" xfId="0" applyFill="1" applyBorder="1" applyAlignment="1">
      <alignment horizontal="left" vertical="center"/>
    </xf>
    <xf numFmtId="0" fontId="41" fillId="21" borderId="32" xfId="0" applyFont="1" applyFill="1" applyBorder="1" applyAlignment="1">
      <alignment vertical="center"/>
    </xf>
    <xf numFmtId="0" fontId="0" fillId="21" borderId="32" xfId="0" applyFill="1" applyBorder="1"/>
    <xf numFmtId="2" fontId="41" fillId="20" borderId="24" xfId="0" applyNumberFormat="1" applyFont="1" applyFill="1" applyBorder="1" applyAlignment="1">
      <alignment vertical="center"/>
    </xf>
    <xf numFmtId="2" fontId="0" fillId="20" borderId="25" xfId="0" applyNumberFormat="1" applyFill="1" applyBorder="1"/>
    <xf numFmtId="2" fontId="0" fillId="20" borderId="26" xfId="0" applyNumberFormat="1" applyFill="1" applyBorder="1"/>
    <xf numFmtId="0" fontId="47" fillId="20" borderId="25" xfId="0" applyFont="1" applyFill="1" applyBorder="1" applyAlignment="1">
      <alignment vertical="center"/>
    </xf>
    <xf numFmtId="0" fontId="47" fillId="20" borderId="25" xfId="0" applyFont="1" applyFill="1" applyBorder="1" applyAlignment="1">
      <alignment horizontal="left" vertical="center"/>
    </xf>
    <xf numFmtId="0" fontId="47" fillId="20" borderId="26" xfId="0" applyFont="1" applyFill="1" applyBorder="1" applyAlignment="1">
      <alignment horizontal="left" vertical="center"/>
    </xf>
    <xf numFmtId="0" fontId="17" fillId="20" borderId="25" xfId="0" applyFont="1" applyFill="1" applyBorder="1" applyAlignment="1">
      <alignment vertical="center"/>
    </xf>
    <xf numFmtId="0" fontId="17" fillId="20" borderId="26" xfId="0" applyFont="1" applyFill="1" applyBorder="1" applyAlignment="1">
      <alignment vertical="center"/>
    </xf>
    <xf numFmtId="0" fontId="41" fillId="23" borderId="24" xfId="0" applyFont="1" applyFill="1" applyBorder="1" applyAlignment="1">
      <alignment horizontal="center" vertical="center"/>
    </xf>
    <xf numFmtId="0" fontId="41" fillId="23" borderId="26" xfId="0" applyFont="1" applyFill="1" applyBorder="1" applyAlignment="1">
      <alignment horizontal="center" vertical="center"/>
    </xf>
    <xf numFmtId="0" fontId="41" fillId="23" borderId="33" xfId="0" applyFont="1" applyFill="1" applyBorder="1" applyAlignment="1">
      <alignment horizontal="center" vertical="center" wrapText="1"/>
    </xf>
    <xf numFmtId="0" fontId="0" fillId="20" borderId="33" xfId="0" applyFill="1" applyBorder="1" applyAlignment="1">
      <alignment horizontal="center"/>
    </xf>
    <xf numFmtId="0" fontId="41" fillId="20" borderId="24" xfId="0" applyFont="1" applyFill="1" applyBorder="1" applyAlignment="1">
      <alignment horizontal="center" wrapText="1"/>
    </xf>
    <xf numFmtId="0" fontId="41" fillId="20" borderId="25" xfId="0" applyFont="1" applyFill="1" applyBorder="1" applyAlignment="1">
      <alignment horizontal="center" wrapText="1"/>
    </xf>
    <xf numFmtId="0" fontId="41" fillId="20" borderId="26" xfId="0" applyFont="1" applyFill="1" applyBorder="1" applyAlignment="1">
      <alignment horizontal="center" wrapText="1"/>
    </xf>
    <xf numFmtId="0" fontId="48" fillId="23" borderId="0" xfId="0" applyFont="1" applyFill="1" applyAlignment="1">
      <alignment horizontal="center" vertical="center" textRotation="90"/>
    </xf>
    <xf numFmtId="0" fontId="48" fillId="24" borderId="0" xfId="0" applyFont="1" applyFill="1" applyAlignment="1">
      <alignment horizontal="center" vertical="center" textRotation="90"/>
    </xf>
    <xf numFmtId="0" fontId="48" fillId="25" borderId="0" xfId="0" applyFont="1" applyFill="1" applyAlignment="1">
      <alignment horizontal="center" vertical="center" textRotation="90"/>
    </xf>
    <xf numFmtId="0" fontId="48" fillId="26" borderId="0" xfId="0" applyFont="1" applyFill="1" applyAlignment="1">
      <alignment horizontal="center" vertical="center" textRotation="90"/>
    </xf>
    <xf numFmtId="0" fontId="41" fillId="20" borderId="26" xfId="0" applyFont="1" applyFill="1" applyBorder="1" applyAlignment="1">
      <alignment horizontal="center" vertical="center"/>
    </xf>
    <xf numFmtId="0" fontId="0" fillId="20" borderId="36" xfId="0" applyFill="1" applyBorder="1"/>
    <xf numFmtId="0" fontId="41" fillId="2" borderId="0" xfId="0" applyFont="1" applyFill="1" applyAlignment="1">
      <alignment vertical="center"/>
    </xf>
    <xf numFmtId="0" fontId="0" fillId="2" borderId="0" xfId="0" applyFill="1" applyAlignment="1">
      <alignment horizontal="center" vertical="center"/>
    </xf>
    <xf numFmtId="0" fontId="41" fillId="2" borderId="0" xfId="0" applyFont="1" applyFill="1" applyAlignment="1">
      <alignment vertical="center" wrapText="1"/>
    </xf>
    <xf numFmtId="0" fontId="41" fillId="2" borderId="0" xfId="0" applyFont="1" applyFill="1" applyAlignment="1">
      <alignment horizontal="center" vertical="center" wrapText="1"/>
    </xf>
    <xf numFmtId="0" fontId="40" fillId="20" borderId="33" xfId="0" applyFont="1" applyFill="1" applyBorder="1" applyAlignment="1">
      <alignment horizontal="center" vertical="center"/>
    </xf>
    <xf numFmtId="0" fontId="40" fillId="20" borderId="37" xfId="0" applyFont="1" applyFill="1" applyBorder="1" applyAlignment="1">
      <alignment horizontal="center" vertical="center"/>
    </xf>
    <xf numFmtId="0" fontId="40" fillId="20" borderId="38" xfId="0" applyFont="1" applyFill="1" applyBorder="1" applyAlignment="1">
      <alignment horizontal="center" vertical="center"/>
    </xf>
    <xf numFmtId="0" fontId="49" fillId="22" borderId="33" xfId="0" applyFont="1" applyFill="1" applyBorder="1" applyAlignment="1">
      <alignment horizontal="center" vertical="center"/>
    </xf>
    <xf numFmtId="0" fontId="49" fillId="22" borderId="29" xfId="0" applyFont="1" applyFill="1" applyBorder="1" applyAlignment="1">
      <alignment horizontal="center" vertical="center"/>
    </xf>
    <xf numFmtId="0" fontId="49" fillId="22" borderId="39" xfId="0" applyFont="1" applyFill="1" applyBorder="1" applyAlignment="1">
      <alignment horizontal="center" vertical="center"/>
    </xf>
    <xf numFmtId="0" fontId="0" fillId="20" borderId="33" xfId="0" applyFill="1" applyBorder="1" applyAlignment="1">
      <alignment horizontal="center" vertical="center"/>
    </xf>
    <xf numFmtId="0" fontId="0" fillId="20" borderId="28" xfId="0" applyFill="1" applyBorder="1" applyAlignment="1">
      <alignment horizontal="center" vertical="center"/>
    </xf>
    <xf numFmtId="0" fontId="0" fillId="20" borderId="39" xfId="0" applyFill="1" applyBorder="1" applyAlignment="1">
      <alignment horizontal="center" vertical="center"/>
    </xf>
    <xf numFmtId="0" fontId="49" fillId="22" borderId="37" xfId="0" applyFont="1" applyFill="1" applyBorder="1" applyAlignment="1">
      <alignment horizontal="left" vertical="center"/>
    </xf>
    <xf numFmtId="4" fontId="49" fillId="22" borderId="33" xfId="0" applyNumberFormat="1" applyFont="1" applyFill="1" applyBorder="1" applyAlignment="1">
      <alignment horizontal="left" vertical="center"/>
    </xf>
    <xf numFmtId="4" fontId="49" fillId="22" borderId="28" xfId="0" applyNumberFormat="1" applyFont="1" applyFill="1" applyBorder="1" applyAlignment="1">
      <alignment horizontal="left" vertical="center"/>
    </xf>
    <xf numFmtId="4" fontId="49" fillId="22" borderId="29" xfId="0" applyNumberFormat="1" applyFont="1" applyFill="1" applyBorder="1" applyAlignment="1">
      <alignment horizontal="left" vertical="center"/>
    </xf>
    <xf numFmtId="4" fontId="49" fillId="22" borderId="39" xfId="0" applyNumberFormat="1" applyFont="1" applyFill="1" applyBorder="1" applyAlignment="1">
      <alignment horizontal="left" vertical="center"/>
    </xf>
    <xf numFmtId="0" fontId="49" fillId="22" borderId="33" xfId="0" applyFont="1" applyFill="1" applyBorder="1" applyAlignment="1">
      <alignment horizontal="left" vertical="center"/>
    </xf>
    <xf numFmtId="0" fontId="49" fillId="22" borderId="28" xfId="0" applyFont="1" applyFill="1" applyBorder="1" applyAlignment="1">
      <alignment horizontal="left" vertical="center"/>
    </xf>
    <xf numFmtId="0" fontId="49" fillId="22" borderId="40" xfId="0" applyFont="1" applyFill="1" applyBorder="1" applyAlignment="1">
      <alignment horizontal="left" vertical="center"/>
    </xf>
    <xf numFmtId="0" fontId="0" fillId="20" borderId="37" xfId="0" applyFill="1" applyBorder="1" applyAlignment="1">
      <alignment horizontal="center" vertical="center"/>
    </xf>
    <xf numFmtId="0" fontId="0" fillId="20" borderId="29" xfId="0" applyFill="1" applyBorder="1" applyAlignment="1">
      <alignment horizontal="center" vertical="center"/>
    </xf>
    <xf numFmtId="0" fontId="40" fillId="20" borderId="29" xfId="0" applyFont="1" applyFill="1" applyBorder="1" applyAlignment="1">
      <alignment horizontal="center" vertical="center"/>
    </xf>
    <xf numFmtId="0" fontId="0" fillId="20" borderId="40" xfId="0" applyFill="1" applyBorder="1" applyAlignment="1">
      <alignment horizontal="center" vertical="center"/>
    </xf>
    <xf numFmtId="0" fontId="0" fillId="20" borderId="39" xfId="0" applyFill="1" applyBorder="1" applyAlignment="1">
      <alignment horizontal="left" vertical="center"/>
    </xf>
    <xf numFmtId="0" fontId="49" fillId="20" borderId="37" xfId="0" applyFont="1" applyFill="1" applyBorder="1" applyAlignment="1">
      <alignment horizontal="center" vertical="center"/>
    </xf>
    <xf numFmtId="0" fontId="49" fillId="20" borderId="28" xfId="0" applyFont="1" applyFill="1" applyBorder="1" applyAlignment="1">
      <alignment horizontal="center" vertical="center"/>
    </xf>
    <xf numFmtId="0" fontId="49" fillId="20" borderId="29" xfId="0" applyFont="1" applyFill="1" applyBorder="1" applyAlignment="1">
      <alignment horizontal="center" vertical="center"/>
    </xf>
    <xf numFmtId="0" fontId="49" fillId="20" borderId="39" xfId="0" applyFont="1" applyFill="1" applyBorder="1" applyAlignment="1">
      <alignment horizontal="center" vertical="center"/>
    </xf>
    <xf numFmtId="0" fontId="49" fillId="20" borderId="33" xfId="0" applyFont="1" applyFill="1" applyBorder="1" applyAlignment="1">
      <alignment horizontal="center" vertical="center"/>
    </xf>
    <xf numFmtId="1" fontId="49" fillId="20" borderId="33" xfId="0" applyNumberFormat="1" applyFont="1" applyFill="1" applyBorder="1" applyAlignment="1">
      <alignment horizontal="center" vertical="center"/>
    </xf>
    <xf numFmtId="0" fontId="0" fillId="22" borderId="29" xfId="0" applyFill="1" applyBorder="1" applyAlignment="1">
      <alignment horizontal="center" vertical="center"/>
    </xf>
    <xf numFmtId="0" fontId="0" fillId="20" borderId="30" xfId="0" applyFill="1" applyBorder="1" applyAlignment="1">
      <alignment horizontal="center" vertical="center"/>
    </xf>
    <xf numFmtId="3" fontId="0" fillId="20" borderId="28" xfId="0" applyNumberFormat="1" applyFill="1" applyBorder="1" applyAlignment="1">
      <alignment horizontal="center" vertical="center"/>
    </xf>
    <xf numFmtId="3" fontId="0" fillId="20" borderId="29" xfId="0" applyNumberFormat="1" applyFill="1" applyBorder="1" applyAlignment="1">
      <alignment horizontal="center" vertical="center"/>
    </xf>
    <xf numFmtId="3" fontId="0" fillId="20" borderId="39" xfId="0" applyNumberFormat="1" applyFill="1" applyBorder="1" applyAlignment="1">
      <alignment horizontal="center" vertical="center"/>
    </xf>
    <xf numFmtId="0" fontId="0" fillId="20" borderId="26" xfId="0" applyFill="1" applyBorder="1" applyAlignment="1">
      <alignment horizontal="center" vertical="center"/>
    </xf>
    <xf numFmtId="0" fontId="0" fillId="20" borderId="37" xfId="0" applyFill="1" applyBorder="1" applyAlignment="1">
      <alignment vertical="center"/>
    </xf>
    <xf numFmtId="0" fontId="0" fillId="20" borderId="28" xfId="0" applyFill="1" applyBorder="1" applyAlignment="1">
      <alignment horizontal="left" vertical="center"/>
    </xf>
    <xf numFmtId="164" fontId="0" fillId="20" borderId="28" xfId="0" applyNumberFormat="1" applyFill="1" applyBorder="1" applyAlignment="1">
      <alignment horizontal="center" vertical="center"/>
    </xf>
    <xf numFmtId="0" fontId="49" fillId="20" borderId="26" xfId="0" applyFont="1" applyFill="1" applyBorder="1" applyAlignment="1">
      <alignment horizontal="center" vertical="center"/>
    </xf>
    <xf numFmtId="0" fontId="49" fillId="22" borderId="28" xfId="0" applyFont="1" applyFill="1" applyBorder="1" applyAlignment="1">
      <alignment horizontal="center" vertical="center"/>
    </xf>
    <xf numFmtId="0" fontId="49" fillId="22" borderId="37" xfId="0" applyFont="1" applyFill="1" applyBorder="1" applyAlignment="1">
      <alignment horizontal="center" vertical="center"/>
    </xf>
    <xf numFmtId="0" fontId="49" fillId="22" borderId="30" xfId="0" applyFont="1" applyFill="1" applyBorder="1" applyAlignment="1">
      <alignment horizontal="center" vertical="center"/>
    </xf>
    <xf numFmtId="0" fontId="0" fillId="21" borderId="33" xfId="0" applyFill="1" applyBorder="1" applyAlignment="1">
      <alignment horizontal="center" vertical="center"/>
    </xf>
    <xf numFmtId="0" fontId="0" fillId="27" borderId="37" xfId="0" applyFill="1" applyBorder="1" applyAlignment="1">
      <alignment horizontal="center" vertical="center"/>
    </xf>
    <xf numFmtId="0" fontId="0" fillId="27" borderId="29" xfId="0" applyFill="1" applyBorder="1" applyAlignment="1">
      <alignment horizontal="center" vertical="center"/>
    </xf>
    <xf numFmtId="0" fontId="0" fillId="27" borderId="39" xfId="0" applyFill="1" applyBorder="1" applyAlignment="1">
      <alignment horizontal="center" vertical="center"/>
    </xf>
    <xf numFmtId="0" fontId="0" fillId="20" borderId="29" xfId="0" applyFill="1" applyBorder="1" applyAlignment="1">
      <alignment horizontal="left" vertical="center"/>
    </xf>
    <xf numFmtId="0" fontId="50" fillId="21" borderId="37" xfId="0" applyFont="1" applyFill="1" applyBorder="1" applyAlignment="1">
      <alignment horizontal="center" vertical="center"/>
    </xf>
    <xf numFmtId="0" fontId="50" fillId="21" borderId="29" xfId="0" applyFont="1" applyFill="1" applyBorder="1" applyAlignment="1">
      <alignment horizontal="center" vertical="center"/>
    </xf>
    <xf numFmtId="0" fontId="50" fillId="21" borderId="39" xfId="0" applyFont="1" applyFill="1" applyBorder="1" applyAlignment="1">
      <alignment horizontal="center" vertical="center"/>
    </xf>
    <xf numFmtId="0" fontId="50" fillId="21" borderId="28" xfId="0" applyFont="1" applyFill="1" applyBorder="1" applyAlignment="1">
      <alignment horizontal="center" vertical="center"/>
    </xf>
    <xf numFmtId="0" fontId="50" fillId="21" borderId="39" xfId="0" applyFont="1" applyFill="1" applyBorder="1" applyAlignment="1">
      <alignment horizontal="left" vertical="center"/>
    </xf>
    <xf numFmtId="0" fontId="49" fillId="20" borderId="34" xfId="0" applyFont="1" applyFill="1" applyBorder="1" applyAlignment="1">
      <alignment horizontal="left" vertical="top"/>
    </xf>
    <xf numFmtId="0" fontId="49" fillId="20" borderId="35" xfId="0" applyFont="1" applyFill="1" applyBorder="1" applyAlignment="1">
      <alignment horizontal="left" vertical="top"/>
    </xf>
    <xf numFmtId="0" fontId="49" fillId="20" borderId="34" xfId="0" applyFont="1" applyFill="1" applyBorder="1" applyAlignment="1">
      <alignment horizontal="center" vertical="top"/>
    </xf>
    <xf numFmtId="0" fontId="49" fillId="20" borderId="35" xfId="0" applyFont="1" applyFill="1" applyBorder="1" applyAlignment="1">
      <alignment horizontal="center" vertical="top"/>
    </xf>
    <xf numFmtId="0" fontId="49" fillId="20" borderId="24" xfId="0" applyFont="1" applyFill="1" applyBorder="1" applyAlignment="1">
      <alignment horizontal="center" vertical="top"/>
    </xf>
    <xf numFmtId="0" fontId="49" fillId="22" borderId="26" xfId="0" applyFont="1" applyFill="1" applyBorder="1" applyAlignment="1">
      <alignment horizontal="center" vertical="center"/>
    </xf>
    <xf numFmtId="0" fontId="0" fillId="21" borderId="37" xfId="0" applyFill="1" applyBorder="1" applyAlignment="1">
      <alignment horizontal="center" vertical="center"/>
    </xf>
    <xf numFmtId="0" fontId="0" fillId="21" borderId="29" xfId="0" applyFill="1" applyBorder="1" applyAlignment="1">
      <alignment horizontal="center" vertical="center"/>
    </xf>
    <xf numFmtId="0" fontId="0" fillId="27" borderId="28" xfId="0" applyFill="1" applyBorder="1" applyAlignment="1">
      <alignment horizontal="center" vertical="center"/>
    </xf>
    <xf numFmtId="2" fontId="49" fillId="23" borderId="33" xfId="0" applyNumberFormat="1" applyFont="1" applyFill="1" applyBorder="1" applyAlignment="1">
      <alignment horizontal="center" vertical="center"/>
    </xf>
    <xf numFmtId="2" fontId="49" fillId="23" borderId="26" xfId="0" applyNumberFormat="1" applyFont="1" applyFill="1" applyBorder="1" applyAlignment="1">
      <alignment horizontal="center" vertical="center"/>
    </xf>
    <xf numFmtId="2" fontId="49" fillId="23" borderId="41" xfId="0" applyNumberFormat="1" applyFont="1" applyFill="1" applyBorder="1" applyAlignment="1">
      <alignment horizontal="center" vertical="center"/>
    </xf>
    <xf numFmtId="2" fontId="49" fillId="23" borderId="42" xfId="0" applyNumberFormat="1" applyFont="1" applyFill="1" applyBorder="1" applyAlignment="1">
      <alignment horizontal="center" vertical="center"/>
    </xf>
    <xf numFmtId="2" fontId="49" fillId="23" borderId="43" xfId="0" applyNumberFormat="1" applyFont="1" applyFill="1" applyBorder="1" applyAlignment="1">
      <alignment horizontal="center" vertical="center"/>
    </xf>
    <xf numFmtId="0" fontId="49" fillId="23" borderId="33" xfId="0" applyFont="1" applyFill="1" applyBorder="1" applyAlignment="1">
      <alignment horizontal="center" vertical="top"/>
    </xf>
    <xf numFmtId="0" fontId="49" fillId="23" borderId="35" xfId="0" applyFont="1" applyFill="1" applyBorder="1" applyAlignment="1">
      <alignment horizontal="center" vertical="top"/>
    </xf>
    <xf numFmtId="0" fontId="49" fillId="23" borderId="26" xfId="0" applyFont="1" applyFill="1" applyBorder="1" applyAlignment="1">
      <alignment horizontal="center" vertical="top"/>
    </xf>
    <xf numFmtId="0" fontId="49" fillId="23" borderId="36" xfId="0" applyFont="1" applyFill="1" applyBorder="1" applyAlignment="1">
      <alignment horizontal="center" vertical="top"/>
    </xf>
    <xf numFmtId="0" fontId="40" fillId="21" borderId="33" xfId="0" applyFont="1" applyFill="1" applyBorder="1" applyAlignment="1">
      <alignment horizontal="left" vertical="center"/>
    </xf>
    <xf numFmtId="0" fontId="51" fillId="23" borderId="24" xfId="0" applyFont="1" applyFill="1" applyBorder="1" applyAlignment="1">
      <alignment horizontal="center" vertical="center"/>
    </xf>
    <xf numFmtId="0" fontId="51" fillId="23" borderId="33" xfId="0" applyFont="1" applyFill="1" applyBorder="1" applyAlignment="1">
      <alignment horizontal="center" vertical="center"/>
    </xf>
    <xf numFmtId="0" fontId="41" fillId="20" borderId="33" xfId="0" applyFont="1" applyFill="1" applyBorder="1" applyAlignment="1">
      <alignment horizontal="center" vertical="center"/>
    </xf>
    <xf numFmtId="0" fontId="43" fillId="20" borderId="33" xfId="0" applyFont="1" applyFill="1" applyBorder="1" applyAlignment="1">
      <alignment horizontal="center" vertical="center"/>
    </xf>
    <xf numFmtId="0" fontId="43" fillId="23" borderId="37" xfId="0" applyFont="1" applyFill="1" applyBorder="1" applyAlignment="1">
      <alignment horizontal="center" vertical="center"/>
    </xf>
    <xf numFmtId="0" fontId="43" fillId="24" borderId="29" xfId="0" applyFont="1" applyFill="1" applyBorder="1" applyAlignment="1">
      <alignment horizontal="center" vertical="center"/>
    </xf>
    <xf numFmtId="0" fontId="43" fillId="25" borderId="29" xfId="0" applyFont="1" applyFill="1" applyBorder="1" applyAlignment="1">
      <alignment horizontal="center" vertical="center"/>
    </xf>
    <xf numFmtId="0" fontId="43" fillId="26" borderId="39" xfId="0" applyFont="1" applyFill="1" applyBorder="1" applyAlignment="1">
      <alignment horizontal="center" vertical="center"/>
    </xf>
    <xf numFmtId="0" fontId="0" fillId="23" borderId="44" xfId="0" applyFill="1" applyBorder="1" applyAlignment="1">
      <alignment horizontal="center" vertical="center"/>
    </xf>
    <xf numFmtId="0" fontId="0" fillId="23" borderId="28" xfId="0" applyFill="1" applyBorder="1" applyAlignment="1">
      <alignment horizontal="center" vertical="center"/>
    </xf>
    <xf numFmtId="0" fontId="40" fillId="23" borderId="33" xfId="0" applyFont="1" applyFill="1" applyBorder="1" applyAlignment="1">
      <alignment horizontal="center" vertical="center"/>
    </xf>
    <xf numFmtId="0" fontId="0" fillId="23" borderId="29" xfId="0" applyFill="1" applyBorder="1" applyAlignment="1">
      <alignment horizontal="center" vertical="center"/>
    </xf>
    <xf numFmtId="0" fontId="40" fillId="23" borderId="24" xfId="0" applyFont="1" applyFill="1" applyBorder="1" applyAlignment="1">
      <alignment horizontal="center" vertical="center"/>
    </xf>
    <xf numFmtId="4" fontId="40" fillId="23" borderId="29" xfId="0" applyNumberFormat="1" applyFont="1" applyFill="1" applyBorder="1" applyAlignment="1">
      <alignment horizontal="center" vertical="center"/>
    </xf>
    <xf numFmtId="4" fontId="40" fillId="24" borderId="28" xfId="0" applyNumberFormat="1" applyFont="1" applyFill="1" applyBorder="1" applyAlignment="1">
      <alignment horizontal="left" vertical="center"/>
    </xf>
    <xf numFmtId="0" fontId="0" fillId="24" borderId="44" xfId="0" applyFill="1" applyBorder="1" applyAlignment="1">
      <alignment horizontal="center" vertical="center"/>
    </xf>
    <xf numFmtId="0" fontId="0" fillId="24" borderId="28" xfId="0" applyFill="1" applyBorder="1" applyAlignment="1">
      <alignment horizontal="center" vertical="center"/>
    </xf>
    <xf numFmtId="0" fontId="0" fillId="24" borderId="30" xfId="0" applyFill="1" applyBorder="1" applyAlignment="1">
      <alignment horizontal="center" vertical="center"/>
    </xf>
    <xf numFmtId="0" fontId="0" fillId="24" borderId="39" xfId="0" applyFill="1" applyBorder="1" applyAlignment="1">
      <alignment horizontal="center" vertical="center"/>
    </xf>
    <xf numFmtId="4" fontId="40" fillId="25" borderId="28" xfId="0" applyNumberFormat="1" applyFont="1" applyFill="1" applyBorder="1" applyAlignment="1">
      <alignment horizontal="left" vertical="center"/>
    </xf>
    <xf numFmtId="0" fontId="50" fillId="25" borderId="28" xfId="0" applyFont="1" applyFill="1" applyBorder="1" applyAlignment="1">
      <alignment horizontal="center" vertical="center"/>
    </xf>
    <xf numFmtId="0" fontId="50" fillId="25" borderId="37" xfId="0" applyFont="1" applyFill="1" applyBorder="1" applyAlignment="1">
      <alignment horizontal="center" vertical="center"/>
    </xf>
    <xf numFmtId="0" fontId="50" fillId="25" borderId="29" xfId="0" applyFont="1" applyFill="1" applyBorder="1" applyAlignment="1">
      <alignment horizontal="center" vertical="center"/>
    </xf>
    <xf numFmtId="0" fontId="50" fillId="25" borderId="39" xfId="0" applyFont="1" applyFill="1" applyBorder="1" applyAlignment="1">
      <alignment horizontal="center" vertical="center"/>
    </xf>
    <xf numFmtId="0" fontId="40" fillId="26" borderId="33" xfId="0" applyFont="1" applyFill="1" applyBorder="1" applyAlignment="1">
      <alignment horizontal="center" vertical="center"/>
    </xf>
    <xf numFmtId="0" fontId="0" fillId="26" borderId="28" xfId="0" applyFill="1" applyBorder="1" applyAlignment="1">
      <alignment horizontal="center" vertical="center"/>
    </xf>
    <xf numFmtId="0" fontId="40" fillId="26" borderId="29" xfId="0" applyFont="1" applyFill="1" applyBorder="1" applyAlignment="1">
      <alignment horizontal="center" vertical="center"/>
    </xf>
    <xf numFmtId="0" fontId="40" fillId="26" borderId="24" xfId="0" applyFont="1" applyFill="1" applyBorder="1" applyAlignment="1">
      <alignment horizontal="center" vertical="top"/>
    </xf>
    <xf numFmtId="0" fontId="40" fillId="26" borderId="33" xfId="0" applyFont="1" applyFill="1" applyBorder="1" applyAlignment="1">
      <alignment horizontal="center" vertical="top"/>
    </xf>
    <xf numFmtId="0" fontId="0" fillId="26" borderId="39" xfId="0" applyFill="1" applyBorder="1" applyAlignment="1">
      <alignment horizontal="center" vertical="center"/>
    </xf>
    <xf numFmtId="4" fontId="40" fillId="26" borderId="39" xfId="0" applyNumberFormat="1" applyFont="1" applyFill="1" applyBorder="1" applyAlignment="1">
      <alignment horizontal="left" vertical="center"/>
    </xf>
    <xf numFmtId="0" fontId="0" fillId="0" borderId="0" xfId="0" applyAlignment="1">
      <alignment vertical="center"/>
    </xf>
    <xf numFmtId="0" fontId="41" fillId="20" borderId="34" xfId="0" applyFont="1" applyFill="1" applyBorder="1" applyAlignment="1">
      <alignment horizontal="center" vertical="center"/>
    </xf>
    <xf numFmtId="0" fontId="41" fillId="20" borderId="35" xfId="0" applyFont="1" applyFill="1" applyBorder="1" applyAlignment="1">
      <alignment horizontal="center" vertical="center"/>
    </xf>
    <xf numFmtId="0" fontId="41" fillId="20" borderId="36" xfId="0" applyFont="1" applyFill="1" applyBorder="1" applyAlignment="1">
      <alignment horizontal="center" vertical="center"/>
    </xf>
    <xf numFmtId="0" fontId="41" fillId="20" borderId="45" xfId="0" applyFont="1" applyFill="1" applyBorder="1" applyAlignment="1">
      <alignment horizontal="center" vertical="center"/>
    </xf>
    <xf numFmtId="0" fontId="41" fillId="23" borderId="45" xfId="0" applyFont="1" applyFill="1" applyBorder="1" applyAlignment="1">
      <alignment horizontal="center" vertical="center"/>
    </xf>
    <xf numFmtId="0" fontId="41" fillId="2" borderId="33" xfId="0" applyFont="1" applyFill="1" applyBorder="1" applyAlignment="1">
      <alignment horizontal="center" vertical="center"/>
    </xf>
    <xf numFmtId="0" fontId="51" fillId="20" borderId="33" xfId="0" applyFont="1" applyFill="1" applyBorder="1" applyAlignment="1">
      <alignment horizontal="center" vertical="center"/>
    </xf>
    <xf numFmtId="0" fontId="41" fillId="23" borderId="34" xfId="0" applyFont="1" applyFill="1" applyBorder="1" applyAlignment="1">
      <alignment horizontal="center" vertical="center"/>
    </xf>
    <xf numFmtId="0" fontId="41" fillId="23" borderId="36" xfId="0" applyFont="1" applyFill="1" applyBorder="1" applyAlignment="1">
      <alignment horizontal="center" vertical="center"/>
    </xf>
    <xf numFmtId="0" fontId="40" fillId="2" borderId="33" xfId="0" applyFont="1" applyFill="1" applyBorder="1" applyAlignment="1">
      <alignment horizontal="center" vertical="center"/>
    </xf>
    <xf numFmtId="0" fontId="41" fillId="8" borderId="33" xfId="0" applyFont="1" applyFill="1" applyBorder="1" applyAlignment="1">
      <alignment horizontal="center" vertical="center"/>
    </xf>
    <xf numFmtId="0" fontId="40" fillId="23" borderId="37" xfId="0" applyFont="1" applyFill="1" applyBorder="1" applyAlignment="1">
      <alignment horizontal="center" vertical="center"/>
    </xf>
    <xf numFmtId="0" fontId="40" fillId="24" borderId="29" xfId="0" applyFont="1" applyFill="1" applyBorder="1" applyAlignment="1">
      <alignment horizontal="center" vertical="center"/>
    </xf>
    <xf numFmtId="0" fontId="40" fillId="25" borderId="29" xfId="0" applyFont="1" applyFill="1" applyBorder="1" applyAlignment="1">
      <alignment horizontal="center" vertical="center"/>
    </xf>
    <xf numFmtId="0" fontId="40" fillId="26" borderId="39" xfId="0" applyFont="1" applyFill="1" applyBorder="1" applyAlignment="1">
      <alignment horizontal="center" vertical="center"/>
    </xf>
    <xf numFmtId="0" fontId="0" fillId="23" borderId="40" xfId="0" applyFill="1" applyBorder="1" applyAlignment="1">
      <alignment horizontal="center" vertical="center"/>
    </xf>
    <xf numFmtId="4" fontId="40" fillId="24" borderId="28" xfId="0" applyNumberFormat="1" applyFont="1" applyFill="1" applyBorder="1" applyAlignment="1">
      <alignment horizontal="center" vertical="center"/>
    </xf>
    <xf numFmtId="4" fontId="40" fillId="25" borderId="28" xfId="0" applyNumberFormat="1" applyFont="1" applyFill="1" applyBorder="1" applyAlignment="1">
      <alignment horizontal="center" vertical="center"/>
    </xf>
    <xf numFmtId="4" fontId="40" fillId="26" borderId="39" xfId="0" applyNumberFormat="1" applyFont="1" applyFill="1" applyBorder="1" applyAlignment="1">
      <alignment horizontal="center" vertical="center"/>
    </xf>
    <xf numFmtId="0" fontId="0" fillId="24" borderId="37" xfId="0" applyFill="1" applyBorder="1" applyAlignment="1">
      <alignment horizontal="center" vertical="center"/>
    </xf>
    <xf numFmtId="0" fontId="0" fillId="26" borderId="26" xfId="0" applyFill="1" applyBorder="1" applyAlignment="1">
      <alignment horizontal="center" vertical="center"/>
    </xf>
    <xf numFmtId="0" fontId="43" fillId="2" borderId="33" xfId="0" applyFont="1" applyFill="1" applyBorder="1" applyAlignment="1">
      <alignment horizontal="center" vertical="center"/>
    </xf>
    <xf numFmtId="0" fontId="0" fillId="0" borderId="46" xfId="0" applyBorder="1" applyAlignment="1">
      <alignment horizontal="center" vertical="top"/>
    </xf>
    <xf numFmtId="0" fontId="0" fillId="0" borderId="47" xfId="0" applyBorder="1" applyAlignment="1">
      <alignment vertical="top"/>
    </xf>
    <xf numFmtId="0" fontId="0" fillId="0" borderId="48" xfId="0" applyBorder="1" applyAlignment="1">
      <alignment horizontal="center" vertical="top"/>
    </xf>
    <xf numFmtId="165" fontId="0" fillId="0" borderId="48" xfId="0" applyNumberFormat="1" applyBorder="1" applyAlignment="1">
      <alignment horizontal="center" vertical="top"/>
    </xf>
    <xf numFmtId="0" fontId="52" fillId="0" borderId="49" xfId="23" applyNumberFormat="1" applyFont="1" applyFill="1" applyBorder="1" applyAlignment="1" applyProtection="1">
      <alignment vertical="top"/>
    </xf>
    <xf numFmtId="0" fontId="37" fillId="0" borderId="46" xfId="0" applyFont="1" applyBorder="1" applyAlignment="1">
      <alignment horizontal="center" vertical="top"/>
    </xf>
    <xf numFmtId="3" fontId="37" fillId="0" borderId="46" xfId="0" applyNumberFormat="1" applyFont="1" applyBorder="1" applyAlignment="1">
      <alignment vertical="top"/>
    </xf>
    <xf numFmtId="3" fontId="0" fillId="0" borderId="47" xfId="0" applyNumberFormat="1" applyBorder="1" applyAlignment="1">
      <alignment horizontal="right" vertical="center"/>
    </xf>
    <xf numFmtId="3" fontId="0" fillId="0" borderId="50" xfId="0" applyNumberFormat="1" applyBorder="1" applyAlignment="1">
      <alignment horizontal="right" vertical="center"/>
    </xf>
    <xf numFmtId="0" fontId="53" fillId="0" borderId="47" xfId="23" applyFont="1" applyFill="1" applyBorder="1" applyAlignment="1" applyProtection="1">
      <alignment vertical="center"/>
    </xf>
    <xf numFmtId="0" fontId="37" fillId="0" borderId="51" xfId="0" applyFont="1" applyBorder="1" applyAlignment="1">
      <alignment horizontal="center" vertical="center"/>
    </xf>
    <xf numFmtId="0" fontId="53" fillId="0" borderId="50" xfId="23" applyFont="1" applyFill="1" applyBorder="1" applyAlignment="1" applyProtection="1">
      <alignment horizontal="left" vertical="center"/>
    </xf>
    <xf numFmtId="0" fontId="35" fillId="0" borderId="46" xfId="23" applyNumberFormat="1" applyFont="1" applyFill="1" applyBorder="1" applyAlignment="1" applyProtection="1">
      <alignment horizontal="center" vertical="center"/>
    </xf>
    <xf numFmtId="4" fontId="35" fillId="0" borderId="46" xfId="23" applyNumberFormat="1" applyFont="1" applyFill="1" applyBorder="1" applyAlignment="1" applyProtection="1">
      <alignment horizontal="center" vertical="center"/>
    </xf>
    <xf numFmtId="4" fontId="35" fillId="0" borderId="47" xfId="23" applyNumberFormat="1" applyFont="1" applyFill="1" applyBorder="1" applyAlignment="1" applyProtection="1">
      <alignment horizontal="center" vertical="center"/>
    </xf>
    <xf numFmtId="4" fontId="35" fillId="0" borderId="51" xfId="23" applyNumberFormat="1" applyFont="1" applyFill="1" applyBorder="1" applyAlignment="1" applyProtection="1">
      <alignment horizontal="center" vertical="center"/>
    </xf>
    <xf numFmtId="4" fontId="35" fillId="0" borderId="50" xfId="23" applyNumberFormat="1" applyFont="1" applyFill="1" applyBorder="1" applyAlignment="1" applyProtection="1">
      <alignment horizontal="center" vertical="center"/>
    </xf>
    <xf numFmtId="2" fontId="35" fillId="0" borderId="46" xfId="23" applyNumberFormat="1" applyFont="1" applyFill="1" applyBorder="1" applyAlignment="1" applyProtection="1">
      <alignment horizontal="center" vertical="center"/>
    </xf>
    <xf numFmtId="0" fontId="37" fillId="0" borderId="51" xfId="0" applyFont="1" applyBorder="1" applyAlignment="1">
      <alignment vertical="center"/>
    </xf>
    <xf numFmtId="0" fontId="40" fillId="0" borderId="51" xfId="0" applyFont="1" applyBorder="1" applyAlignment="1">
      <alignment horizontal="center" vertical="center"/>
    </xf>
    <xf numFmtId="0" fontId="35" fillId="0" borderId="51" xfId="23" applyFont="1" applyFill="1" applyBorder="1" applyAlignment="1" applyProtection="1">
      <alignment horizontal="center" vertical="center"/>
    </xf>
    <xf numFmtId="0" fontId="53" fillId="0" borderId="51" xfId="23" applyFont="1" applyFill="1" applyBorder="1" applyAlignment="1" applyProtection="1">
      <alignment vertical="center"/>
    </xf>
    <xf numFmtId="0" fontId="37" fillId="0" borderId="50" xfId="0" applyFont="1" applyBorder="1" applyAlignment="1">
      <alignment horizontal="center" vertical="center"/>
    </xf>
    <xf numFmtId="0" fontId="0" fillId="0" borderId="52" xfId="0" applyBorder="1" applyAlignment="1">
      <alignment horizontal="center"/>
    </xf>
    <xf numFmtId="0" fontId="0" fillId="0" borderId="50" xfId="0" applyBorder="1" applyAlignment="1">
      <alignment horizontal="left" vertical="top"/>
    </xf>
    <xf numFmtId="0" fontId="35" fillId="0" borderId="46" xfId="23" applyFont="1" applyFill="1" applyBorder="1" applyAlignment="1" applyProtection="1">
      <alignment horizontal="center" vertical="center"/>
    </xf>
    <xf numFmtId="0" fontId="37" fillId="0" borderId="47" xfId="0" applyFont="1" applyBorder="1" applyAlignment="1">
      <alignment vertical="top"/>
    </xf>
    <xf numFmtId="0" fontId="37" fillId="0" borderId="51" xfId="0" applyFont="1" applyBorder="1" applyAlignment="1">
      <alignment vertical="top"/>
    </xf>
    <xf numFmtId="0" fontId="37" fillId="0" borderId="51" xfId="0" applyFont="1" applyBorder="1" applyAlignment="1">
      <alignment horizontal="center" vertical="top"/>
    </xf>
    <xf numFmtId="0" fontId="37" fillId="0" borderId="50" xfId="0" applyFont="1" applyBorder="1" applyAlignment="1">
      <alignment horizontal="right" vertical="top"/>
    </xf>
    <xf numFmtId="0" fontId="37" fillId="0" borderId="46" xfId="0" applyFont="1" applyBorder="1" applyAlignment="1">
      <alignment vertical="top"/>
    </xf>
    <xf numFmtId="0" fontId="37" fillId="0" borderId="53" xfId="0" applyFont="1" applyBorder="1" applyAlignment="1">
      <alignment horizontal="center" vertical="top"/>
    </xf>
    <xf numFmtId="0" fontId="37" fillId="0" borderId="50" xfId="0" applyFont="1" applyBorder="1" applyAlignment="1">
      <alignment horizontal="center" vertical="top"/>
    </xf>
    <xf numFmtId="0" fontId="53" fillId="0" borderId="47" xfId="23" applyNumberFormat="1" applyFont="1" applyFill="1" applyBorder="1" applyAlignment="1" applyProtection="1">
      <alignment horizontal="left" vertical="top"/>
    </xf>
    <xf numFmtId="3" fontId="37" fillId="0" borderId="53" xfId="0" applyNumberFormat="1" applyFont="1" applyBorder="1" applyAlignment="1">
      <alignment horizontal="left" vertical="top"/>
    </xf>
    <xf numFmtId="0" fontId="45" fillId="0" borderId="51" xfId="0" applyFont="1" applyBorder="1" applyAlignment="1">
      <alignment horizontal="center" vertical="top"/>
    </xf>
    <xf numFmtId="0" fontId="53" fillId="0" borderId="54" xfId="23" applyNumberFormat="1" applyFont="1" applyFill="1" applyBorder="1" applyAlignment="1" applyProtection="1">
      <alignment vertical="top"/>
    </xf>
    <xf numFmtId="0" fontId="45" fillId="0" borderId="47" xfId="0" applyFont="1" applyBorder="1" applyAlignment="1">
      <alignment horizontal="center" vertical="top"/>
    </xf>
    <xf numFmtId="0" fontId="53" fillId="0" borderId="55" xfId="23" applyFont="1" applyFill="1" applyBorder="1" applyAlignment="1" applyProtection="1">
      <alignment vertical="top"/>
    </xf>
    <xf numFmtId="0" fontId="37" fillId="0" borderId="56" xfId="0" applyFont="1" applyBorder="1" applyAlignment="1">
      <alignment horizontal="left" vertical="top"/>
    </xf>
    <xf numFmtId="1" fontId="37" fillId="0" borderId="56" xfId="0" applyNumberFormat="1" applyFont="1" applyBorder="1" applyAlignment="1">
      <alignment horizontal="center" vertical="top"/>
    </xf>
    <xf numFmtId="0" fontId="37" fillId="0" borderId="56" xfId="0" applyFont="1" applyBorder="1" applyAlignment="1">
      <alignment horizontal="center" vertical="top"/>
    </xf>
    <xf numFmtId="0" fontId="53" fillId="0" borderId="47" xfId="23" applyFont="1" applyFill="1" applyBorder="1" applyAlignment="1" applyProtection="1">
      <alignment horizontal="left" vertical="top"/>
    </xf>
    <xf numFmtId="0" fontId="53" fillId="0" borderId="51" xfId="23" applyFont="1" applyFill="1" applyBorder="1" applyAlignment="1" applyProtection="1">
      <alignment horizontal="left" vertical="top"/>
    </xf>
    <xf numFmtId="0" fontId="53" fillId="0" borderId="47" xfId="23" applyFont="1" applyFill="1" applyBorder="1" applyAlignment="1" applyProtection="1">
      <alignment vertical="top"/>
    </xf>
    <xf numFmtId="0" fontId="37" fillId="0" borderId="51" xfId="0" applyFont="1" applyBorder="1" applyAlignment="1">
      <alignment horizontal="left" vertical="top"/>
    </xf>
    <xf numFmtId="0" fontId="37" fillId="0" borderId="54" xfId="0" applyFont="1" applyBorder="1" applyAlignment="1">
      <alignment horizontal="center" vertical="top"/>
    </xf>
    <xf numFmtId="0" fontId="53" fillId="0" borderId="47" xfId="23" applyFont="1" applyFill="1" applyBorder="1" applyAlignment="1" applyProtection="1">
      <alignment horizontal="center" vertical="top"/>
    </xf>
    <xf numFmtId="0" fontId="53" fillId="0" borderId="51" xfId="23" applyFont="1" applyFill="1" applyBorder="1" applyAlignment="1" applyProtection="1">
      <alignment horizontal="center" vertical="top"/>
    </xf>
    <xf numFmtId="0" fontId="35" fillId="0" borderId="50" xfId="23" applyFont="1" applyFill="1" applyBorder="1" applyAlignment="1" applyProtection="1">
      <alignment horizontal="center" vertical="top"/>
    </xf>
    <xf numFmtId="0" fontId="53" fillId="0" borderId="53" xfId="23" applyFont="1" applyFill="1" applyBorder="1" applyAlignment="1" applyProtection="1">
      <alignment horizontal="center" vertical="top"/>
    </xf>
    <xf numFmtId="3" fontId="40" fillId="0" borderId="47" xfId="0" applyNumberFormat="1" applyFont="1" applyBorder="1" applyAlignment="1">
      <alignment horizontal="right" vertical="top"/>
    </xf>
    <xf numFmtId="0" fontId="40" fillId="0" borderId="51" xfId="0" applyFont="1" applyBorder="1" applyAlignment="1">
      <alignment horizontal="center" vertical="top"/>
    </xf>
    <xf numFmtId="0" fontId="53" fillId="0" borderId="51" xfId="23" applyNumberFormat="1" applyFont="1" applyFill="1" applyBorder="1" applyAlignment="1" applyProtection="1">
      <alignment vertical="top"/>
    </xf>
    <xf numFmtId="3" fontId="40" fillId="0" borderId="47" xfId="0" applyNumberFormat="1" applyFont="1" applyBorder="1" applyAlignment="1">
      <alignment vertical="top"/>
    </xf>
    <xf numFmtId="3" fontId="40" fillId="0" borderId="51" xfId="0" applyNumberFormat="1" applyFont="1" applyBorder="1" applyAlignment="1">
      <alignment vertical="top"/>
    </xf>
    <xf numFmtId="3" fontId="40" fillId="0" borderId="53" xfId="0" applyNumberFormat="1" applyFont="1" applyBorder="1" applyAlignment="1">
      <alignment horizontal="center" vertical="top"/>
    </xf>
    <xf numFmtId="3" fontId="40" fillId="0" borderId="53" xfId="0" applyNumberFormat="1" applyFont="1" applyBorder="1" applyAlignment="1">
      <alignment vertical="top"/>
    </xf>
    <xf numFmtId="0" fontId="35" fillId="0" borderId="51" xfId="23" applyFont="1" applyFill="1" applyBorder="1" applyAlignment="1" applyProtection="1">
      <alignment horizontal="center" vertical="top"/>
    </xf>
    <xf numFmtId="0" fontId="37" fillId="0" borderId="47" xfId="0" applyFont="1" applyBorder="1" applyAlignment="1">
      <alignment horizontal="left" vertical="top"/>
    </xf>
    <xf numFmtId="0" fontId="37" fillId="0" borderId="53" xfId="0" applyFont="1" applyBorder="1" applyAlignment="1">
      <alignment horizontal="left" vertical="top"/>
    </xf>
    <xf numFmtId="0" fontId="53" fillId="0" borderId="51" xfId="23" applyFont="1" applyFill="1" applyBorder="1" applyAlignment="1" applyProtection="1">
      <alignment vertical="top"/>
    </xf>
    <xf numFmtId="0" fontId="35" fillId="0" borderId="51" xfId="23" applyFont="1" applyFill="1" applyBorder="1" applyAlignment="1" applyProtection="1">
      <alignment horizontal="left" vertical="top"/>
    </xf>
    <xf numFmtId="0" fontId="35" fillId="0" borderId="53" xfId="23" applyFont="1" applyFill="1" applyBorder="1" applyAlignment="1" applyProtection="1">
      <alignment horizontal="center" vertical="top"/>
    </xf>
    <xf numFmtId="0" fontId="53" fillId="0" borderId="56" xfId="23" applyFont="1" applyFill="1" applyBorder="1" applyAlignment="1" applyProtection="1">
      <alignment vertical="top"/>
    </xf>
    <xf numFmtId="0" fontId="52" fillId="0" borderId="47" xfId="23" applyFont="1" applyFill="1" applyBorder="1" applyAlignment="1" applyProtection="1">
      <alignment horizontal="left" vertical="top"/>
    </xf>
    <xf numFmtId="164" fontId="37" fillId="0" borderId="51" xfId="0" applyNumberFormat="1" applyFont="1" applyBorder="1" applyAlignment="1">
      <alignment horizontal="center" vertical="top" wrapText="1"/>
    </xf>
    <xf numFmtId="0" fontId="37" fillId="0" borderId="51" xfId="0" applyFont="1" applyBorder="1" applyAlignment="1">
      <alignment horizontal="center" vertical="top" wrapText="1"/>
    </xf>
    <xf numFmtId="0" fontId="37" fillId="0" borderId="50" xfId="0" applyFont="1" applyBorder="1" applyAlignment="1">
      <alignment horizontal="center" vertical="top" wrapText="1"/>
    </xf>
    <xf numFmtId="1" fontId="37" fillId="0" borderId="47" xfId="0" applyNumberFormat="1" applyFont="1" applyBorder="1" applyAlignment="1">
      <alignment horizontal="center" vertical="top"/>
    </xf>
    <xf numFmtId="1" fontId="53" fillId="0" borderId="51" xfId="23" applyNumberFormat="1" applyFont="1" applyFill="1" applyBorder="1" applyAlignment="1" applyProtection="1">
      <alignment horizontal="center" vertical="top"/>
    </xf>
    <xf numFmtId="166" fontId="37" fillId="0" borderId="53" xfId="0" applyNumberFormat="1" applyFont="1" applyBorder="1" applyAlignment="1">
      <alignment horizontal="center" vertical="top"/>
    </xf>
    <xf numFmtId="0" fontId="37" fillId="0" borderId="47" xfId="0" applyFont="1" applyBorder="1" applyAlignment="1">
      <alignment horizontal="center" vertical="top"/>
    </xf>
    <xf numFmtId="0" fontId="37" fillId="0" borderId="48" xfId="0" applyFont="1" applyBorder="1" applyAlignment="1">
      <alignment horizontal="center" vertical="top"/>
    </xf>
    <xf numFmtId="2" fontId="37" fillId="0" borderId="57" xfId="0" applyNumberFormat="1" applyFont="1" applyBorder="1" applyAlignment="1">
      <alignment horizontal="center" vertical="top"/>
    </xf>
    <xf numFmtId="2" fontId="37" fillId="0" borderId="58" xfId="0" applyNumberFormat="1" applyFont="1" applyBorder="1" applyAlignment="1">
      <alignment horizontal="right" vertical="top"/>
    </xf>
    <xf numFmtId="2" fontId="37" fillId="0" borderId="59" xfId="0" applyNumberFormat="1" applyFont="1" applyBorder="1" applyAlignment="1">
      <alignment horizontal="right" vertical="top"/>
    </xf>
    <xf numFmtId="2" fontId="37" fillId="0" borderId="60" xfId="0" applyNumberFormat="1" applyFont="1" applyBorder="1" applyAlignment="1">
      <alignment horizontal="right" vertical="top"/>
    </xf>
    <xf numFmtId="0" fontId="0" fillId="0" borderId="47" xfId="0" applyBorder="1" applyAlignment="1">
      <alignment horizontal="center" vertical="top"/>
    </xf>
    <xf numFmtId="0" fontId="0" fillId="0" borderId="51" xfId="0" applyBorder="1" applyAlignment="1">
      <alignment horizontal="center" vertical="top"/>
    </xf>
    <xf numFmtId="0" fontId="0" fillId="0" borderId="51" xfId="0" applyBorder="1" applyAlignment="1">
      <alignment horizontal="left" vertical="top"/>
    </xf>
    <xf numFmtId="0" fontId="0" fillId="0" borderId="56" xfId="0" applyBorder="1" applyAlignment="1">
      <alignment horizontal="center" vertical="top"/>
    </xf>
    <xf numFmtId="0" fontId="0" fillId="0" borderId="53" xfId="0" applyBorder="1" applyAlignment="1">
      <alignment horizontal="center" vertical="top"/>
    </xf>
    <xf numFmtId="0" fontId="52" fillId="0" borderId="50" xfId="23" applyFont="1" applyFill="1" applyBorder="1" applyAlignment="1" applyProtection="1">
      <alignment horizontal="left"/>
    </xf>
    <xf numFmtId="0" fontId="0" fillId="0" borderId="61" xfId="0" applyBorder="1" applyAlignment="1">
      <alignment horizontal="center"/>
    </xf>
    <xf numFmtId="0" fontId="0" fillId="0" borderId="62" xfId="0" applyBorder="1" applyAlignment="1">
      <alignment horizontal="left"/>
    </xf>
    <xf numFmtId="0" fontId="53" fillId="0" borderId="50" xfId="23" applyFont="1" applyFill="1" applyBorder="1" applyAlignment="1" applyProtection="1">
      <alignment horizontal="left" vertical="top"/>
    </xf>
    <xf numFmtId="0" fontId="40" fillId="0" borderId="47" xfId="24" applyFont="1" applyFill="1" applyBorder="1" applyAlignment="1">
      <alignment horizontal="center"/>
    </xf>
    <xf numFmtId="0" fontId="52" fillId="0" borderId="51" xfId="23" applyFont="1" applyFill="1" applyBorder="1" applyAlignment="1" applyProtection="1"/>
    <xf numFmtId="0" fontId="40" fillId="0" borderId="51" xfId="24" applyFont="1" applyFill="1" applyBorder="1" applyAlignment="1">
      <alignment horizontal="center"/>
    </xf>
    <xf numFmtId="0" fontId="40" fillId="0" borderId="50" xfId="24" applyFont="1" applyFill="1" applyBorder="1" applyAlignment="1">
      <alignment horizontal="center"/>
    </xf>
    <xf numFmtId="0" fontId="40" fillId="0" borderId="53" xfId="24" applyFont="1" applyFill="1" applyBorder="1" applyAlignment="1">
      <alignment horizontal="center"/>
    </xf>
    <xf numFmtId="0" fontId="53" fillId="0" borderId="51" xfId="23" applyFont="1" applyFill="1" applyBorder="1" applyAlignment="1" applyProtection="1"/>
    <xf numFmtId="0" fontId="37" fillId="0" borderId="50" xfId="24" applyFont="1" applyFill="1" applyBorder="1" applyAlignment="1">
      <alignment horizontal="left"/>
    </xf>
    <xf numFmtId="0" fontId="55" fillId="0" borderId="47" xfId="25" applyFont="1" applyBorder="1" applyAlignment="1">
      <alignment horizontal="left"/>
    </xf>
    <xf numFmtId="0" fontId="55" fillId="0" borderId="54" xfId="25" applyFont="1" applyBorder="1" applyAlignment="1">
      <alignment horizontal="center"/>
    </xf>
    <xf numFmtId="0" fontId="55" fillId="0" borderId="47" xfId="25" applyFont="1" applyBorder="1" applyAlignment="1">
      <alignment horizontal="center"/>
    </xf>
    <xf numFmtId="0" fontId="55" fillId="0" borderId="53" xfId="25" applyFont="1" applyBorder="1" applyAlignment="1">
      <alignment horizontal="left"/>
    </xf>
    <xf numFmtId="0" fontId="55" fillId="0" borderId="51" xfId="25" applyFont="1" applyBorder="1" applyAlignment="1">
      <alignment horizontal="left"/>
    </xf>
    <xf numFmtId="0" fontId="55" fillId="0" borderId="51" xfId="25" applyFont="1" applyBorder="1" applyAlignment="1">
      <alignment horizontal="center"/>
    </xf>
    <xf numFmtId="1" fontId="55" fillId="0" borderId="47" xfId="25" applyNumberFormat="1" applyFont="1" applyBorder="1" applyAlignment="1">
      <alignment horizontal="center"/>
    </xf>
    <xf numFmtId="0" fontId="40" fillId="0" borderId="54" xfId="25" applyFont="1" applyBorder="1" applyAlignment="1">
      <alignment horizontal="center"/>
    </xf>
    <xf numFmtId="0" fontId="40" fillId="0" borderId="47" xfId="25" applyFont="1" applyBorder="1" applyAlignment="1">
      <alignment horizontal="center"/>
    </xf>
    <xf numFmtId="0" fontId="53" fillId="0" borderId="56" xfId="23" applyFont="1" applyFill="1" applyBorder="1" applyAlignment="1" applyProtection="1">
      <alignment horizontal="left"/>
    </xf>
    <xf numFmtId="0" fontId="0" fillId="0" borderId="50" xfId="0" applyBorder="1" applyAlignment="1">
      <alignment horizontal="center"/>
    </xf>
    <xf numFmtId="0" fontId="0" fillId="0" borderId="58" xfId="0" applyBorder="1" applyAlignment="1">
      <alignment horizontal="center" vertical="top"/>
    </xf>
    <xf numFmtId="0" fontId="0" fillId="0" borderId="59" xfId="0" applyBorder="1" applyAlignment="1">
      <alignment horizontal="center" vertical="top"/>
    </xf>
    <xf numFmtId="0" fontId="0" fillId="0" borderId="60" xfId="0" applyBorder="1" applyAlignment="1">
      <alignment horizontal="center" vertical="top"/>
    </xf>
    <xf numFmtId="0" fontId="0" fillId="0" borderId="63" xfId="0" applyBorder="1" applyAlignment="1">
      <alignment horizontal="center" vertical="top"/>
    </xf>
    <xf numFmtId="2" fontId="0" fillId="0" borderId="48" xfId="0" applyNumberFormat="1" applyBorder="1" applyAlignment="1">
      <alignment horizontal="center" vertical="top"/>
    </xf>
    <xf numFmtId="2" fontId="0" fillId="0" borderId="64" xfId="0" applyNumberFormat="1" applyBorder="1" applyAlignment="1">
      <alignment horizontal="center" vertical="top"/>
    </xf>
    <xf numFmtId="2" fontId="0" fillId="0" borderId="63" xfId="0" applyNumberFormat="1" applyBorder="1" applyAlignment="1">
      <alignment horizontal="center" vertical="top"/>
    </xf>
    <xf numFmtId="2" fontId="0" fillId="0" borderId="59" xfId="0" applyNumberFormat="1" applyBorder="1" applyAlignment="1">
      <alignment horizontal="center" vertical="top"/>
    </xf>
    <xf numFmtId="2" fontId="0" fillId="0" borderId="60" xfId="0" applyNumberFormat="1" applyBorder="1" applyAlignment="1">
      <alignment horizontal="center" vertical="top"/>
    </xf>
    <xf numFmtId="0" fontId="55" fillId="0" borderId="46" xfId="25" applyFont="1" applyBorder="1" applyAlignment="1">
      <alignment horizontal="center"/>
    </xf>
    <xf numFmtId="0" fontId="55" fillId="0" borderId="53" xfId="25" applyFont="1" applyBorder="1" applyAlignment="1">
      <alignment horizontal="center"/>
    </xf>
    <xf numFmtId="0" fontId="55" fillId="0" borderId="50" xfId="25" applyFont="1" applyBorder="1" applyAlignment="1">
      <alignment horizontal="center"/>
    </xf>
    <xf numFmtId="0" fontId="55" fillId="0" borderId="56" xfId="25" applyFont="1" applyBorder="1" applyAlignment="1">
      <alignment horizontal="center"/>
    </xf>
    <xf numFmtId="0" fontId="0" fillId="0" borderId="47" xfId="0" applyBorder="1" applyAlignment="1">
      <alignment horizontal="center" vertical="center"/>
    </xf>
    <xf numFmtId="0" fontId="53" fillId="0" borderId="50" xfId="23" applyFont="1" applyFill="1" applyBorder="1" applyAlignment="1" applyProtection="1"/>
    <xf numFmtId="0" fontId="52" fillId="0" borderId="56" xfId="23" applyFont="1" applyFill="1" applyBorder="1" applyAlignment="1" applyProtection="1"/>
    <xf numFmtId="0" fontId="0" fillId="0" borderId="50" xfId="0" applyBorder="1" applyAlignment="1">
      <alignment horizontal="center" vertical="top"/>
    </xf>
    <xf numFmtId="0" fontId="0" fillId="0" borderId="52" xfId="0" applyBorder="1" applyAlignment="1">
      <alignment horizontal="center" vertical="center"/>
    </xf>
    <xf numFmtId="0" fontId="0" fillId="0" borderId="61" xfId="0" applyBorder="1" applyAlignment="1">
      <alignment horizontal="center" vertical="center"/>
    </xf>
    <xf numFmtId="0" fontId="0" fillId="0" borderId="61" xfId="0" applyBorder="1" applyAlignment="1">
      <alignment horizontal="left" vertical="top"/>
    </xf>
    <xf numFmtId="0" fontId="53" fillId="0" borderId="61" xfId="23" applyFont="1" applyFill="1" applyBorder="1" applyAlignment="1" applyProtection="1">
      <alignment horizontal="left" vertical="top"/>
    </xf>
    <xf numFmtId="0" fontId="0" fillId="0" borderId="62" xfId="0" applyBorder="1" applyAlignment="1">
      <alignment horizontal="center" vertical="top"/>
    </xf>
    <xf numFmtId="0" fontId="0" fillId="0" borderId="46" xfId="0" applyBorder="1" applyAlignment="1">
      <alignment horizontal="center"/>
    </xf>
    <xf numFmtId="0" fontId="53" fillId="0" borderId="46" xfId="23" applyFont="1" applyFill="1" applyBorder="1" applyAlignment="1" applyProtection="1"/>
    <xf numFmtId="4" fontId="0" fillId="0" borderId="48" xfId="0" applyNumberFormat="1" applyBorder="1" applyAlignment="1">
      <alignment horizontal="center"/>
    </xf>
    <xf numFmtId="2" fontId="0" fillId="0" borderId="48" xfId="0" applyNumberFormat="1" applyBorder="1" applyAlignment="1">
      <alignment horizontal="center"/>
    </xf>
    <xf numFmtId="1" fontId="0" fillId="0" borderId="48" xfId="0" applyNumberFormat="1" applyBorder="1" applyAlignment="1">
      <alignment horizontal="center"/>
    </xf>
    <xf numFmtId="0" fontId="0" fillId="0" borderId="57" xfId="0" applyBorder="1" applyAlignment="1">
      <alignment horizontal="center" vertical="top"/>
    </xf>
    <xf numFmtId="2" fontId="0" fillId="0" borderId="57" xfId="0" applyNumberFormat="1" applyBorder="1" applyAlignment="1">
      <alignment horizontal="center" vertical="top"/>
    </xf>
    <xf numFmtId="2" fontId="0" fillId="0" borderId="58" xfId="0" applyNumberFormat="1" applyBorder="1" applyAlignment="1">
      <alignment horizontal="right" vertical="top"/>
    </xf>
    <xf numFmtId="2" fontId="0" fillId="0" borderId="59" xfId="0" applyNumberFormat="1" applyBorder="1" applyAlignment="1">
      <alignment horizontal="right" vertical="top"/>
    </xf>
    <xf numFmtId="2" fontId="0" fillId="0" borderId="60" xfId="0" applyNumberFormat="1" applyBorder="1" applyAlignment="1">
      <alignment horizontal="right" vertical="top"/>
    </xf>
    <xf numFmtId="2" fontId="0" fillId="0" borderId="51" xfId="0" applyNumberFormat="1" applyBorder="1" applyAlignment="1">
      <alignment horizontal="center" vertical="top"/>
    </xf>
    <xf numFmtId="2" fontId="0" fillId="0" borderId="47" xfId="0" applyNumberFormat="1" applyBorder="1" applyAlignment="1">
      <alignment horizontal="center" vertical="top"/>
    </xf>
    <xf numFmtId="4" fontId="0" fillId="0" borderId="65" xfId="0" applyNumberFormat="1" applyBorder="1" applyAlignment="1">
      <alignment horizontal="center" vertical="top"/>
    </xf>
    <xf numFmtId="4" fontId="0" fillId="0" borderId="46" xfId="0" applyNumberFormat="1" applyBorder="1" applyAlignment="1">
      <alignment horizontal="center" vertical="top"/>
    </xf>
    <xf numFmtId="4" fontId="0" fillId="0" borderId="53" xfId="0" applyNumberFormat="1" applyBorder="1" applyAlignment="1">
      <alignment horizontal="center" vertical="top"/>
    </xf>
    <xf numFmtId="2" fontId="0" fillId="0" borderId="50" xfId="0" applyNumberFormat="1" applyBorder="1" applyAlignment="1">
      <alignment horizontal="center" vertical="top"/>
    </xf>
    <xf numFmtId="4" fontId="0" fillId="0" borderId="56" xfId="0" applyNumberFormat="1" applyBorder="1" applyAlignment="1">
      <alignment horizontal="center" vertical="top"/>
    </xf>
    <xf numFmtId="0" fontId="0" fillId="0" borderId="46" xfId="0" applyBorder="1" applyAlignment="1">
      <alignment vertical="top"/>
    </xf>
    <xf numFmtId="167" fontId="0" fillId="0" borderId="46" xfId="0" applyNumberFormat="1" applyBorder="1" applyAlignment="1">
      <alignment horizontal="center" vertical="top"/>
    </xf>
    <xf numFmtId="167" fontId="0" fillId="0" borderId="65" xfId="0" applyNumberFormat="1" applyBorder="1" applyAlignment="1">
      <alignment horizontal="center" vertical="top"/>
    </xf>
    <xf numFmtId="1" fontId="0" fillId="0" borderId="50" xfId="0" applyNumberFormat="1" applyBorder="1" applyAlignment="1">
      <alignment horizontal="center" vertical="top"/>
    </xf>
    <xf numFmtId="0" fontId="0" fillId="0" borderId="0" xfId="0" applyAlignment="1">
      <alignment horizontal="center" vertical="center"/>
    </xf>
    <xf numFmtId="2" fontId="0" fillId="0" borderId="58" xfId="0" applyNumberFormat="1" applyBorder="1" applyAlignment="1">
      <alignment horizontal="center" vertical="top"/>
    </xf>
    <xf numFmtId="1" fontId="0" fillId="0" borderId="51" xfId="0" applyNumberFormat="1" applyBorder="1" applyAlignment="1">
      <alignment horizontal="center" vertical="top"/>
    </xf>
    <xf numFmtId="1" fontId="0" fillId="0" borderId="47" xfId="0" applyNumberFormat="1" applyBorder="1" applyAlignment="1">
      <alignment horizontal="center" vertical="top"/>
    </xf>
    <xf numFmtId="0" fontId="0" fillId="0" borderId="66" xfId="0" applyBorder="1" applyAlignment="1">
      <alignment horizontal="center" vertical="center"/>
    </xf>
    <xf numFmtId="0" fontId="0" fillId="0" borderId="67" xfId="0" applyBorder="1" applyAlignment="1">
      <alignment vertical="center"/>
    </xf>
    <xf numFmtId="165" fontId="0" fillId="0" borderId="66" xfId="0" applyNumberFormat="1" applyBorder="1" applyAlignment="1">
      <alignment horizontal="center" vertical="center"/>
    </xf>
    <xf numFmtId="0" fontId="52" fillId="0" borderId="68" xfId="23" applyNumberFormat="1" applyFont="1" applyFill="1" applyBorder="1" applyAlignment="1" applyProtection="1">
      <alignment vertical="center"/>
    </xf>
    <xf numFmtId="0" fontId="37" fillId="0" borderId="66" xfId="0" applyFont="1" applyBorder="1" applyAlignment="1">
      <alignment horizontal="center" vertical="center"/>
    </xf>
    <xf numFmtId="3" fontId="37" fillId="0" borderId="66" xfId="0" applyNumberFormat="1" applyFont="1" applyBorder="1" applyAlignment="1">
      <alignment vertical="center"/>
    </xf>
    <xf numFmtId="3" fontId="0" fillId="0" borderId="67" xfId="0" applyNumberFormat="1" applyBorder="1" applyAlignment="1">
      <alignment horizontal="right" vertical="center"/>
    </xf>
    <xf numFmtId="3" fontId="0" fillId="0" borderId="62" xfId="0" applyNumberFormat="1" applyBorder="1" applyAlignment="1">
      <alignment horizontal="right" vertical="center"/>
    </xf>
    <xf numFmtId="0" fontId="52" fillId="0" borderId="67" xfId="23" applyFont="1" applyFill="1" applyBorder="1" applyAlignment="1" applyProtection="1">
      <alignment horizontal="left" vertical="center"/>
    </xf>
    <xf numFmtId="0" fontId="37" fillId="0" borderId="61" xfId="0" applyFont="1" applyBorder="1" applyAlignment="1">
      <alignment horizontal="center" vertical="center"/>
    </xf>
    <xf numFmtId="0" fontId="52" fillId="0" borderId="62" xfId="23" applyFont="1" applyFill="1" applyBorder="1" applyAlignment="1" applyProtection="1">
      <alignment horizontal="left" vertical="center"/>
    </xf>
    <xf numFmtId="0" fontId="35" fillId="0" borderId="66" xfId="23" applyNumberFormat="1" applyFont="1" applyFill="1" applyBorder="1" applyAlignment="1" applyProtection="1">
      <alignment horizontal="center" vertical="center"/>
    </xf>
    <xf numFmtId="4" fontId="35" fillId="0" borderId="66" xfId="23" applyNumberFormat="1" applyFont="1" applyFill="1" applyBorder="1" applyAlignment="1" applyProtection="1">
      <alignment horizontal="center" vertical="center"/>
    </xf>
    <xf numFmtId="4" fontId="35" fillId="0" borderId="67" xfId="23" applyNumberFormat="1" applyFont="1" applyFill="1" applyBorder="1" applyAlignment="1" applyProtection="1">
      <alignment horizontal="center" vertical="center"/>
    </xf>
    <xf numFmtId="4" fontId="35" fillId="0" borderId="61" xfId="23" applyNumberFormat="1" applyFont="1" applyFill="1" applyBorder="1" applyAlignment="1" applyProtection="1">
      <alignment horizontal="center" vertical="center"/>
    </xf>
    <xf numFmtId="4" fontId="35" fillId="0" borderId="62" xfId="23" applyNumberFormat="1" applyFont="1" applyFill="1" applyBorder="1" applyAlignment="1" applyProtection="1">
      <alignment horizontal="center" vertical="center"/>
    </xf>
    <xf numFmtId="2" fontId="35" fillId="0" borderId="66" xfId="23" applyNumberFormat="1" applyFont="1" applyFill="1" applyBorder="1" applyAlignment="1" applyProtection="1">
      <alignment horizontal="center" vertical="center"/>
    </xf>
    <xf numFmtId="0" fontId="53" fillId="0" borderId="67" xfId="23" applyFont="1" applyFill="1" applyBorder="1" applyAlignment="1" applyProtection="1">
      <alignment vertical="center"/>
    </xf>
    <xf numFmtId="0" fontId="37" fillId="0" borderId="61" xfId="0" applyFont="1" applyBorder="1" applyAlignment="1">
      <alignment vertical="center"/>
    </xf>
    <xf numFmtId="0" fontId="40" fillId="0" borderId="61" xfId="0" applyFont="1" applyBorder="1" applyAlignment="1">
      <alignment horizontal="center" vertical="center"/>
    </xf>
    <xf numFmtId="0" fontId="35" fillId="0" borderId="61" xfId="23" applyFont="1" applyFill="1" applyBorder="1" applyAlignment="1" applyProtection="1">
      <alignment horizontal="center" vertical="center"/>
    </xf>
    <xf numFmtId="0" fontId="53" fillId="0" borderId="61" xfId="23" applyFont="1" applyFill="1" applyBorder="1" applyAlignment="1" applyProtection="1">
      <alignment vertical="center"/>
    </xf>
    <xf numFmtId="0" fontId="37" fillId="0" borderId="62" xfId="0" applyFont="1" applyBorder="1" applyAlignment="1">
      <alignment horizontal="center" vertical="center"/>
    </xf>
    <xf numFmtId="0" fontId="53" fillId="0" borderId="62" xfId="23" applyFont="1" applyFill="1" applyBorder="1" applyAlignment="1" applyProtection="1">
      <alignment horizontal="left" vertical="top"/>
    </xf>
    <xf numFmtId="0" fontId="35" fillId="0" borderId="66" xfId="23" applyFont="1" applyFill="1" applyBorder="1" applyAlignment="1" applyProtection="1">
      <alignment horizontal="center" vertical="center"/>
    </xf>
    <xf numFmtId="0" fontId="37" fillId="0" borderId="67" xfId="0" applyFont="1" applyBorder="1" applyAlignment="1">
      <alignment vertical="center"/>
    </xf>
    <xf numFmtId="0" fontId="37" fillId="0" borderId="62" xfId="0" applyFont="1" applyBorder="1" applyAlignment="1">
      <alignment horizontal="right" vertical="center"/>
    </xf>
    <xf numFmtId="0" fontId="37" fillId="0" borderId="66" xfId="0" applyFont="1" applyBorder="1" applyAlignment="1">
      <alignment vertical="center"/>
    </xf>
    <xf numFmtId="0" fontId="37" fillId="0" borderId="52" xfId="0" applyFont="1" applyBorder="1" applyAlignment="1">
      <alignment horizontal="center" vertical="center"/>
    </xf>
    <xf numFmtId="0" fontId="53" fillId="0" borderId="67" xfId="23" applyNumberFormat="1" applyFont="1" applyFill="1" applyBorder="1" applyAlignment="1" applyProtection="1">
      <alignment horizontal="left" vertical="center"/>
    </xf>
    <xf numFmtId="3" fontId="37" fillId="0" borderId="52" xfId="0" applyNumberFormat="1" applyFont="1" applyBorder="1" applyAlignment="1">
      <alignment horizontal="left" vertical="center"/>
    </xf>
    <xf numFmtId="0" fontId="45" fillId="0" borderId="61" xfId="0" applyFont="1" applyBorder="1" applyAlignment="1">
      <alignment horizontal="center" vertical="center"/>
    </xf>
    <xf numFmtId="0" fontId="53" fillId="0" borderId="69" xfId="23" applyNumberFormat="1" applyFont="1" applyFill="1" applyBorder="1" applyAlignment="1" applyProtection="1">
      <alignment vertical="center"/>
    </xf>
    <xf numFmtId="0" fontId="45" fillId="0" borderId="67" xfId="0" applyFont="1" applyBorder="1" applyAlignment="1">
      <alignment horizontal="center" vertical="center"/>
    </xf>
    <xf numFmtId="0" fontId="53" fillId="0" borderId="62" xfId="23" applyFont="1" applyFill="1" applyBorder="1" applyAlignment="1" applyProtection="1">
      <alignment vertical="center"/>
    </xf>
    <xf numFmtId="0" fontId="37" fillId="0" borderId="66" xfId="0" applyFont="1" applyBorder="1" applyAlignment="1">
      <alignment horizontal="left" vertical="center"/>
    </xf>
    <xf numFmtId="1" fontId="37" fillId="0" borderId="66" xfId="0" applyNumberFormat="1" applyFont="1" applyBorder="1" applyAlignment="1">
      <alignment horizontal="center" vertical="center"/>
    </xf>
    <xf numFmtId="0" fontId="53" fillId="0" borderId="61" xfId="23" applyFont="1" applyFill="1" applyBorder="1" applyAlignment="1" applyProtection="1">
      <alignment horizontal="left" vertical="center"/>
    </xf>
    <xf numFmtId="0" fontId="37" fillId="0" borderId="61" xfId="0" applyFont="1" applyBorder="1" applyAlignment="1">
      <alignment horizontal="left" vertical="center"/>
    </xf>
    <xf numFmtId="0" fontId="53" fillId="0" borderId="2" xfId="23" applyFont="1" applyFill="1" applyBorder="1" applyAlignment="1" applyProtection="1">
      <alignment vertical="center"/>
    </xf>
    <xf numFmtId="0" fontId="37" fillId="0" borderId="69" xfId="0" applyFont="1" applyBorder="1" applyAlignment="1">
      <alignment horizontal="center" vertical="center"/>
    </xf>
    <xf numFmtId="0" fontId="53" fillId="0" borderId="67" xfId="23" applyFont="1" applyFill="1" applyBorder="1" applyAlignment="1" applyProtection="1">
      <alignment horizontal="left" vertical="center"/>
    </xf>
    <xf numFmtId="0" fontId="35" fillId="0" borderId="62" xfId="23" applyFont="1" applyFill="1" applyBorder="1" applyAlignment="1" applyProtection="1">
      <alignment horizontal="center" vertical="center"/>
    </xf>
    <xf numFmtId="0" fontId="40" fillId="0" borderId="62" xfId="0" applyFont="1" applyBorder="1" applyAlignment="1">
      <alignment horizontal="center" vertical="center"/>
    </xf>
    <xf numFmtId="3" fontId="40" fillId="0" borderId="67" xfId="0" applyNumberFormat="1" applyFont="1" applyBorder="1" applyAlignment="1">
      <alignment horizontal="right" vertical="center"/>
    </xf>
    <xf numFmtId="0" fontId="53" fillId="0" borderId="61" xfId="23" applyNumberFormat="1" applyFont="1" applyFill="1" applyBorder="1" applyAlignment="1" applyProtection="1">
      <alignment vertical="center"/>
    </xf>
    <xf numFmtId="3" fontId="35" fillId="0" borderId="67" xfId="23" applyNumberFormat="1" applyFont="1" applyFill="1" applyBorder="1" applyAlignment="1" applyProtection="1">
      <alignment vertical="center"/>
    </xf>
    <xf numFmtId="3" fontId="40" fillId="0" borderId="61" xfId="0" applyNumberFormat="1" applyFont="1" applyBorder="1" applyAlignment="1">
      <alignment vertical="center"/>
    </xf>
    <xf numFmtId="3" fontId="40" fillId="0" borderId="52" xfId="0" applyNumberFormat="1" applyFont="1" applyBorder="1" applyAlignment="1">
      <alignment horizontal="center" vertical="center"/>
    </xf>
    <xf numFmtId="3" fontId="35" fillId="0" borderId="52" xfId="23" applyNumberFormat="1" applyFont="1" applyFill="1" applyBorder="1" applyAlignment="1" applyProtection="1">
      <alignment vertical="center"/>
    </xf>
    <xf numFmtId="3" fontId="35" fillId="0" borderId="67" xfId="23" applyNumberFormat="1" applyFont="1" applyFill="1" applyBorder="1" applyAlignment="1" applyProtection="1">
      <alignment horizontal="left" vertical="center"/>
    </xf>
    <xf numFmtId="0" fontId="35" fillId="0" borderId="52" xfId="23" applyFont="1" applyFill="1" applyBorder="1" applyAlignment="1" applyProtection="1">
      <alignment horizontal="center" vertical="center"/>
    </xf>
    <xf numFmtId="0" fontId="53" fillId="0" borderId="70" xfId="23" applyFont="1" applyFill="1" applyBorder="1" applyAlignment="1" applyProtection="1">
      <alignment vertical="center"/>
    </xf>
    <xf numFmtId="0" fontId="53" fillId="0" borderId="67" xfId="23" applyFont="1" applyFill="1" applyBorder="1" applyAlignment="1" applyProtection="1">
      <alignment horizontal="left"/>
    </xf>
    <xf numFmtId="0" fontId="35" fillId="0" borderId="61" xfId="23" applyFont="1" applyFill="1" applyBorder="1" applyAlignment="1" applyProtection="1">
      <alignment horizontal="left"/>
    </xf>
    <xf numFmtId="0" fontId="35" fillId="0" borderId="61" xfId="23" applyNumberFormat="1" applyFont="1" applyFill="1" applyBorder="1" applyAlignment="1" applyProtection="1">
      <alignment horizontal="center"/>
    </xf>
    <xf numFmtId="0" fontId="53" fillId="0" borderId="61" xfId="23" applyFont="1" applyFill="1" applyBorder="1" applyAlignment="1" applyProtection="1">
      <alignment horizontal="center"/>
    </xf>
    <xf numFmtId="164" fontId="37" fillId="0" borderId="61" xfId="0" applyNumberFormat="1" applyFont="1" applyBorder="1" applyAlignment="1">
      <alignment horizontal="center" vertical="center"/>
    </xf>
    <xf numFmtId="0" fontId="37" fillId="0" borderId="61" xfId="0" applyFont="1" applyBorder="1" applyAlignment="1">
      <alignment horizontal="center" wrapText="1"/>
    </xf>
    <xf numFmtId="0" fontId="53" fillId="0" borderId="61" xfId="23" applyFont="1" applyFill="1" applyBorder="1" applyAlignment="1" applyProtection="1">
      <alignment horizontal="left"/>
    </xf>
    <xf numFmtId="1" fontId="37" fillId="0" borderId="67" xfId="0" applyNumberFormat="1" applyFont="1" applyBorder="1" applyAlignment="1">
      <alignment horizontal="center" vertical="center"/>
    </xf>
    <xf numFmtId="1" fontId="53" fillId="0" borderId="61" xfId="23" applyNumberFormat="1" applyFont="1" applyFill="1" applyBorder="1" applyAlignment="1" applyProtection="1">
      <alignment horizontal="center" vertical="center"/>
    </xf>
    <xf numFmtId="0" fontId="37" fillId="0" borderId="70" xfId="0" applyFont="1" applyBorder="1" applyAlignment="1">
      <alignment horizontal="center" vertical="center"/>
    </xf>
    <xf numFmtId="166" fontId="37" fillId="0" borderId="52" xfId="0" applyNumberFormat="1" applyFont="1" applyBorder="1" applyAlignment="1">
      <alignment horizontal="center" vertical="center"/>
    </xf>
    <xf numFmtId="0" fontId="37" fillId="0" borderId="67" xfId="0" applyFont="1" applyBorder="1" applyAlignment="1">
      <alignment horizontal="center" vertical="center"/>
    </xf>
    <xf numFmtId="0" fontId="0" fillId="0" borderId="66" xfId="0" applyBorder="1" applyAlignment="1">
      <alignment horizontal="center" vertical="top"/>
    </xf>
    <xf numFmtId="2" fontId="37" fillId="0" borderId="71" xfId="0" applyNumberFormat="1" applyFont="1" applyBorder="1" applyAlignment="1">
      <alignment horizontal="center" vertical="center"/>
    </xf>
    <xf numFmtId="2" fontId="37" fillId="0" borderId="67" xfId="0" applyNumberFormat="1" applyFont="1" applyBorder="1" applyAlignment="1">
      <alignment horizontal="right" vertical="center"/>
    </xf>
    <xf numFmtId="2" fontId="37" fillId="0" borderId="61" xfId="0" applyNumberFormat="1" applyFont="1" applyBorder="1" applyAlignment="1">
      <alignment horizontal="right" vertical="center"/>
    </xf>
    <xf numFmtId="2" fontId="37" fillId="0" borderId="62" xfId="0" applyNumberFormat="1" applyFont="1" applyBorder="1" applyAlignment="1">
      <alignment horizontal="right" vertical="center"/>
    </xf>
    <xf numFmtId="0" fontId="0" fillId="0" borderId="67" xfId="0" applyBorder="1" applyAlignment="1">
      <alignment horizontal="center" vertical="center"/>
    </xf>
    <xf numFmtId="0" fontId="0" fillId="0" borderId="61" xfId="0" applyBorder="1" applyAlignment="1">
      <alignment horizontal="left" vertical="center"/>
    </xf>
    <xf numFmtId="0" fontId="0" fillId="0" borderId="70" xfId="0" applyBorder="1" applyAlignment="1">
      <alignment horizontal="center" vertical="center"/>
    </xf>
    <xf numFmtId="0" fontId="53" fillId="0" borderId="60" xfId="23" applyFont="1" applyFill="1" applyBorder="1" applyAlignment="1" applyProtection="1">
      <alignment horizontal="left"/>
    </xf>
    <xf numFmtId="0" fontId="53" fillId="0" borderId="62" xfId="23" applyFont="1" applyFill="1" applyBorder="1" applyAlignment="1" applyProtection="1">
      <alignment horizontal="left"/>
    </xf>
    <xf numFmtId="0" fontId="52" fillId="0" borderId="62" xfId="23" applyFont="1" applyFill="1" applyBorder="1" applyAlignment="1" applyProtection="1">
      <alignment horizontal="left"/>
    </xf>
    <xf numFmtId="0" fontId="0" fillId="0" borderId="61" xfId="0" applyBorder="1" applyAlignment="1">
      <alignment horizontal="center" vertical="top"/>
    </xf>
    <xf numFmtId="0" fontId="0" fillId="0" borderId="62" xfId="0" applyBorder="1" applyAlignment="1">
      <alignment horizontal="left" vertical="top"/>
    </xf>
    <xf numFmtId="0" fontId="0" fillId="0" borderId="52" xfId="0" applyBorder="1" applyAlignment="1">
      <alignment horizontal="center" vertical="top"/>
    </xf>
    <xf numFmtId="0" fontId="40" fillId="0" borderId="67" xfId="24" quotePrefix="1" applyFont="1" applyFill="1" applyBorder="1" applyAlignment="1">
      <alignment horizontal="center"/>
    </xf>
    <xf numFmtId="0" fontId="53" fillId="0" borderId="61" xfId="23" applyFont="1" applyFill="1" applyBorder="1" applyAlignment="1" applyProtection="1"/>
    <xf numFmtId="0" fontId="40" fillId="0" borderId="61" xfId="24" quotePrefix="1" applyFont="1" applyFill="1" applyBorder="1" applyAlignment="1">
      <alignment horizontal="center"/>
    </xf>
    <xf numFmtId="0" fontId="40" fillId="0" borderId="62" xfId="24" quotePrefix="1" applyFont="1" applyFill="1" applyBorder="1" applyAlignment="1">
      <alignment horizontal="center"/>
    </xf>
    <xf numFmtId="0" fontId="40" fillId="0" borderId="52" xfId="24" quotePrefix="1" applyFont="1" applyFill="1" applyBorder="1" applyAlignment="1">
      <alignment horizontal="center"/>
    </xf>
    <xf numFmtId="0" fontId="40" fillId="0" borderId="62" xfId="0" applyFont="1" applyBorder="1" applyAlignment="1">
      <alignment horizontal="left"/>
    </xf>
    <xf numFmtId="0" fontId="55" fillId="0" borderId="67" xfId="25" applyFont="1" applyBorder="1" applyAlignment="1">
      <alignment horizontal="left"/>
    </xf>
    <xf numFmtId="0" fontId="55" fillId="0" borderId="69" xfId="25" applyFont="1" applyBorder="1" applyAlignment="1">
      <alignment horizontal="center"/>
    </xf>
    <xf numFmtId="0" fontId="55" fillId="0" borderId="67" xfId="25" applyFont="1" applyBorder="1" applyAlignment="1">
      <alignment horizontal="center"/>
    </xf>
    <xf numFmtId="0" fontId="55" fillId="0" borderId="52" xfId="25" applyFont="1" applyBorder="1" applyAlignment="1">
      <alignment horizontal="left"/>
    </xf>
    <xf numFmtId="0" fontId="55" fillId="0" borderId="61" xfId="25" applyFont="1" applyBorder="1" applyAlignment="1">
      <alignment horizontal="center"/>
    </xf>
    <xf numFmtId="1" fontId="55" fillId="0" borderId="67" xfId="25" applyNumberFormat="1" applyFont="1" applyBorder="1" applyAlignment="1">
      <alignment horizontal="center"/>
    </xf>
    <xf numFmtId="0" fontId="35" fillId="0" borderId="69" xfId="23" applyFont="1" applyFill="1" applyBorder="1" applyAlignment="1" applyProtection="1">
      <alignment horizontal="center" vertical="top"/>
    </xf>
    <xf numFmtId="0" fontId="35" fillId="0" borderId="67" xfId="23" applyFont="1" applyFill="1" applyBorder="1" applyAlignment="1" applyProtection="1">
      <alignment horizontal="center" vertical="top"/>
    </xf>
    <xf numFmtId="0" fontId="53" fillId="0" borderId="70" xfId="23" applyFont="1" applyFill="1" applyBorder="1" applyAlignment="1" applyProtection="1">
      <alignment horizontal="left"/>
    </xf>
    <xf numFmtId="0" fontId="0" fillId="0" borderId="62" xfId="0" applyBorder="1" applyAlignment="1">
      <alignment horizontal="center"/>
    </xf>
    <xf numFmtId="0" fontId="0" fillId="0" borderId="67" xfId="0" applyBorder="1" applyAlignment="1">
      <alignment horizontal="center" vertical="top"/>
    </xf>
    <xf numFmtId="2" fontId="0" fillId="0" borderId="66" xfId="0" applyNumberFormat="1" applyBorder="1" applyAlignment="1">
      <alignment horizontal="center" vertical="center"/>
    </xf>
    <xf numFmtId="2" fontId="0" fillId="0" borderId="70" xfId="0" applyNumberFormat="1" applyBorder="1" applyAlignment="1">
      <alignment horizontal="center" vertical="center"/>
    </xf>
    <xf numFmtId="2" fontId="0" fillId="0" borderId="52" xfId="0" applyNumberFormat="1" applyBorder="1" applyAlignment="1">
      <alignment horizontal="center" vertical="center"/>
    </xf>
    <xf numFmtId="2" fontId="0" fillId="0" borderId="61" xfId="0" applyNumberFormat="1" applyBorder="1" applyAlignment="1">
      <alignment horizontal="center" vertical="center"/>
    </xf>
    <xf numFmtId="2" fontId="0" fillId="0" borderId="62" xfId="0" applyNumberFormat="1" applyBorder="1" applyAlignment="1">
      <alignment horizontal="center" vertical="center"/>
    </xf>
    <xf numFmtId="0" fontId="55" fillId="0" borderId="66" xfId="25" applyFont="1" applyBorder="1" applyAlignment="1">
      <alignment horizontal="center"/>
    </xf>
    <xf numFmtId="0" fontId="55" fillId="0" borderId="52" xfId="25" applyFont="1" applyBorder="1" applyAlignment="1">
      <alignment horizontal="center"/>
    </xf>
    <xf numFmtId="0" fontId="55" fillId="0" borderId="62" xfId="25" applyFont="1" applyBorder="1" applyAlignment="1">
      <alignment horizontal="center"/>
    </xf>
    <xf numFmtId="0" fontId="55" fillId="0" borderId="70" xfId="25" applyFont="1" applyBorder="1" applyAlignment="1">
      <alignment horizontal="center"/>
    </xf>
    <xf numFmtId="0" fontId="53" fillId="0" borderId="62" xfId="23" applyFont="1" applyFill="1" applyBorder="1" applyAlignment="1" applyProtection="1"/>
    <xf numFmtId="0" fontId="52" fillId="0" borderId="62" xfId="24" applyFont="1" applyFill="1" applyBorder="1"/>
    <xf numFmtId="0" fontId="37" fillId="0" borderId="67" xfId="0" applyFont="1" applyBorder="1" applyAlignment="1">
      <alignment horizontal="left" vertical="center"/>
    </xf>
    <xf numFmtId="0" fontId="0" fillId="0" borderId="66" xfId="0" applyBorder="1" applyAlignment="1">
      <alignment horizontal="center"/>
    </xf>
    <xf numFmtId="0" fontId="0" fillId="0" borderId="66" xfId="0" applyBorder="1"/>
    <xf numFmtId="4" fontId="0" fillId="0" borderId="66" xfId="0" applyNumberFormat="1" applyBorder="1" applyAlignment="1">
      <alignment horizontal="center"/>
    </xf>
    <xf numFmtId="2" fontId="0" fillId="0" borderId="66" xfId="0" applyNumberFormat="1" applyBorder="1" applyAlignment="1">
      <alignment horizontal="center"/>
    </xf>
    <xf numFmtId="1" fontId="0" fillId="0" borderId="66" xfId="0" applyNumberFormat="1" applyBorder="1" applyAlignment="1">
      <alignment horizontal="center"/>
    </xf>
    <xf numFmtId="0" fontId="0" fillId="0" borderId="71" xfId="0" applyBorder="1" applyAlignment="1">
      <alignment horizontal="center" vertical="center"/>
    </xf>
    <xf numFmtId="2" fontId="0" fillId="0" borderId="71" xfId="0" applyNumberFormat="1" applyBorder="1" applyAlignment="1">
      <alignment horizontal="center" vertical="center"/>
    </xf>
    <xf numFmtId="2" fontId="0" fillId="0" borderId="67" xfId="0" applyNumberFormat="1" applyBorder="1" applyAlignment="1">
      <alignment horizontal="right" vertical="center"/>
    </xf>
    <xf numFmtId="2" fontId="0" fillId="0" borderId="61" xfId="0" applyNumberFormat="1" applyBorder="1" applyAlignment="1">
      <alignment horizontal="right" vertical="center"/>
    </xf>
    <xf numFmtId="2" fontId="0" fillId="0" borderId="62" xfId="0" applyNumberFormat="1" applyBorder="1" applyAlignment="1">
      <alignment horizontal="right" vertical="center"/>
    </xf>
    <xf numFmtId="2" fontId="0" fillId="0" borderId="61" xfId="0" applyNumberFormat="1" applyBorder="1" applyAlignment="1">
      <alignment horizontal="center" vertical="top"/>
    </xf>
    <xf numFmtId="4" fontId="0" fillId="0" borderId="66" xfId="0" applyNumberFormat="1" applyBorder="1" applyAlignment="1">
      <alignment horizontal="center" vertical="top"/>
    </xf>
    <xf numFmtId="0" fontId="0" fillId="0" borderId="66" xfId="0" applyBorder="1" applyAlignment="1">
      <alignment vertical="center"/>
    </xf>
    <xf numFmtId="167" fontId="0" fillId="0" borderId="66" xfId="0" applyNumberFormat="1" applyBorder="1" applyAlignment="1">
      <alignment horizontal="center" vertical="top"/>
    </xf>
    <xf numFmtId="167" fontId="0" fillId="0" borderId="71" xfId="0" applyNumberFormat="1" applyBorder="1" applyAlignment="1">
      <alignment horizontal="center" vertical="top"/>
    </xf>
    <xf numFmtId="2" fontId="0" fillId="0" borderId="67" xfId="0" applyNumberFormat="1" applyBorder="1" applyAlignment="1">
      <alignment horizontal="center" vertical="center"/>
    </xf>
    <xf numFmtId="1" fontId="0" fillId="0" borderId="62" xfId="0" applyNumberFormat="1" applyBorder="1" applyAlignment="1">
      <alignment horizontal="center" vertical="center"/>
    </xf>
    <xf numFmtId="2" fontId="0" fillId="0" borderId="67" xfId="0" applyNumberFormat="1" applyBorder="1" applyAlignment="1">
      <alignment horizontal="center" vertical="top"/>
    </xf>
    <xf numFmtId="1" fontId="0" fillId="0" borderId="61" xfId="0" applyNumberFormat="1" applyBorder="1" applyAlignment="1">
      <alignment horizontal="center" vertical="top"/>
    </xf>
    <xf numFmtId="1" fontId="0" fillId="0" borderId="61" xfId="0" applyNumberFormat="1" applyBorder="1" applyAlignment="1">
      <alignment horizontal="center" vertical="center"/>
    </xf>
    <xf numFmtId="1" fontId="0" fillId="0" borderId="67" xfId="0" applyNumberFormat="1" applyBorder="1" applyAlignment="1">
      <alignment horizontal="center" vertical="top"/>
    </xf>
    <xf numFmtId="2" fontId="0" fillId="0" borderId="62" xfId="0" applyNumberFormat="1" applyBorder="1" applyAlignment="1">
      <alignment horizontal="center" vertical="top"/>
    </xf>
    <xf numFmtId="0" fontId="0" fillId="0" borderId="67" xfId="0" applyBorder="1"/>
    <xf numFmtId="165" fontId="0" fillId="0" borderId="66" xfId="0" applyNumberFormat="1" applyBorder="1" applyAlignment="1">
      <alignment horizontal="center"/>
    </xf>
    <xf numFmtId="0" fontId="52" fillId="0" borderId="68" xfId="23" applyNumberFormat="1" applyFont="1" applyFill="1" applyBorder="1" applyAlignment="1" applyProtection="1"/>
    <xf numFmtId="0" fontId="37" fillId="0" borderId="66" xfId="0" applyFont="1" applyBorder="1" applyAlignment="1">
      <alignment horizontal="center"/>
    </xf>
    <xf numFmtId="3" fontId="37" fillId="0" borderId="66" xfId="0" applyNumberFormat="1" applyFont="1" applyBorder="1"/>
    <xf numFmtId="0" fontId="52" fillId="0" borderId="67" xfId="23" applyFont="1" applyFill="1" applyBorder="1" applyAlignment="1" applyProtection="1">
      <alignment vertical="center"/>
    </xf>
    <xf numFmtId="0" fontId="37" fillId="0" borderId="67" xfId="0" applyFont="1" applyBorder="1" applyAlignment="1">
      <alignment vertical="top"/>
    </xf>
    <xf numFmtId="0" fontId="37" fillId="0" borderId="61" xfId="0" applyFont="1" applyBorder="1" applyAlignment="1">
      <alignment vertical="top"/>
    </xf>
    <xf numFmtId="0" fontId="37" fillId="0" borderId="61" xfId="0" applyFont="1" applyBorder="1" applyAlignment="1">
      <alignment horizontal="center" vertical="top"/>
    </xf>
    <xf numFmtId="0" fontId="37" fillId="0" borderId="62" xfId="0" applyFont="1" applyBorder="1" applyAlignment="1">
      <alignment horizontal="right" vertical="top"/>
    </xf>
    <xf numFmtId="0" fontId="37" fillId="0" borderId="66" xfId="0" applyFont="1" applyBorder="1" applyAlignment="1">
      <alignment vertical="top"/>
    </xf>
    <xf numFmtId="0" fontId="37" fillId="0" borderId="52" xfId="0" applyFont="1" applyBorder="1" applyAlignment="1">
      <alignment horizontal="center" vertical="top"/>
    </xf>
    <xf numFmtId="0" fontId="37" fillId="0" borderId="62" xfId="0" applyFont="1" applyBorder="1" applyAlignment="1">
      <alignment horizontal="center" vertical="top"/>
    </xf>
    <xf numFmtId="0" fontId="53" fillId="0" borderId="67" xfId="23" applyNumberFormat="1" applyFont="1" applyFill="1" applyBorder="1" applyAlignment="1" applyProtection="1">
      <alignment horizontal="left"/>
    </xf>
    <xf numFmtId="3" fontId="37" fillId="0" borderId="52" xfId="0" applyNumberFormat="1" applyFont="1" applyBorder="1" applyAlignment="1">
      <alignment horizontal="left"/>
    </xf>
    <xf numFmtId="0" fontId="45" fillId="0" borderId="61" xfId="0" applyFont="1" applyBorder="1" applyAlignment="1">
      <alignment horizontal="center"/>
    </xf>
    <xf numFmtId="0" fontId="53" fillId="0" borderId="69" xfId="23" applyNumberFormat="1" applyFont="1" applyFill="1" applyBorder="1" applyAlignment="1" applyProtection="1"/>
    <xf numFmtId="0" fontId="45" fillId="0" borderId="67" xfId="0" applyFont="1" applyBorder="1" applyAlignment="1">
      <alignment horizontal="center"/>
    </xf>
    <xf numFmtId="0" fontId="37" fillId="0" borderId="66" xfId="0" applyFont="1" applyBorder="1" applyAlignment="1">
      <alignment horizontal="left"/>
    </xf>
    <xf numFmtId="0" fontId="37" fillId="0" borderId="61" xfId="0" applyFont="1" applyBorder="1" applyAlignment="1">
      <alignment horizontal="center"/>
    </xf>
    <xf numFmtId="0" fontId="37" fillId="0" borderId="62" xfId="0" applyFont="1" applyBorder="1" applyAlignment="1">
      <alignment horizontal="center"/>
    </xf>
    <xf numFmtId="0" fontId="53" fillId="0" borderId="67" xfId="23" applyFont="1" applyFill="1" applyBorder="1" applyAlignment="1" applyProtection="1"/>
    <xf numFmtId="0" fontId="37" fillId="0" borderId="52" xfId="0" applyFont="1" applyBorder="1" applyAlignment="1">
      <alignment horizontal="center"/>
    </xf>
    <xf numFmtId="0" fontId="37" fillId="0" borderId="61" xfId="0" applyFont="1" applyBorder="1" applyAlignment="1">
      <alignment horizontal="left"/>
    </xf>
    <xf numFmtId="0" fontId="37" fillId="0" borderId="69" xfId="0" applyFont="1" applyBorder="1" applyAlignment="1">
      <alignment horizontal="center"/>
    </xf>
    <xf numFmtId="0" fontId="53" fillId="0" borderId="67" xfId="23" applyFont="1" applyFill="1" applyBorder="1" applyAlignment="1" applyProtection="1">
      <alignment horizontal="center"/>
    </xf>
    <xf numFmtId="0" fontId="56" fillId="0" borderId="61" xfId="23" applyFont="1" applyFill="1" applyBorder="1" applyAlignment="1" applyProtection="1">
      <alignment horizontal="center"/>
    </xf>
    <xf numFmtId="0" fontId="35" fillId="0" borderId="62" xfId="23" applyFont="1" applyFill="1" applyBorder="1" applyAlignment="1" applyProtection="1">
      <alignment horizontal="center"/>
    </xf>
    <xf numFmtId="0" fontId="53" fillId="0" borderId="52" xfId="23" applyFont="1" applyFill="1" applyBorder="1" applyAlignment="1" applyProtection="1"/>
    <xf numFmtId="0" fontId="40" fillId="0" borderId="62" xfId="0" applyFont="1" applyBorder="1" applyAlignment="1">
      <alignment horizontal="center"/>
    </xf>
    <xf numFmtId="3" fontId="35" fillId="0" borderId="67" xfId="23" applyNumberFormat="1" applyFont="1" applyFill="1" applyBorder="1" applyAlignment="1" applyProtection="1">
      <alignment horizontal="right"/>
    </xf>
    <xf numFmtId="0" fontId="53" fillId="0" borderId="61" xfId="23" applyNumberFormat="1" applyFont="1" applyFill="1" applyBorder="1" applyAlignment="1" applyProtection="1"/>
    <xf numFmtId="0" fontId="35" fillId="0" borderId="62" xfId="23" applyNumberFormat="1" applyFont="1" applyFill="1" applyBorder="1" applyAlignment="1" applyProtection="1">
      <alignment horizontal="center"/>
    </xf>
    <xf numFmtId="3" fontId="35" fillId="0" borderId="67" xfId="23" applyNumberFormat="1" applyFont="1" applyFill="1" applyBorder="1" applyAlignment="1" applyProtection="1"/>
    <xf numFmtId="0" fontId="37" fillId="0" borderId="2" xfId="0" applyFont="1" applyBorder="1"/>
    <xf numFmtId="3" fontId="40" fillId="0" borderId="52" xfId="0" applyNumberFormat="1" applyFont="1" applyBorder="1" applyAlignment="1">
      <alignment horizontal="center"/>
    </xf>
    <xf numFmtId="0" fontId="35" fillId="0" borderId="61" xfId="23" applyFont="1" applyFill="1" applyBorder="1" applyAlignment="1" applyProtection="1"/>
    <xf numFmtId="0" fontId="35" fillId="0" borderId="61" xfId="23" applyFont="1" applyFill="1" applyBorder="1" applyAlignment="1" applyProtection="1">
      <alignment horizontal="center"/>
    </xf>
    <xf numFmtId="0" fontId="35" fillId="0" borderId="52" xfId="23" applyFont="1" applyFill="1" applyBorder="1" applyAlignment="1" applyProtection="1">
      <alignment horizontal="center"/>
    </xf>
    <xf numFmtId="0" fontId="37" fillId="0" borderId="70" xfId="0" applyFont="1" applyBorder="1" applyAlignment="1">
      <alignment horizontal="left" vertical="center"/>
    </xf>
    <xf numFmtId="0" fontId="37" fillId="0" borderId="61" xfId="0" applyFont="1" applyBorder="1"/>
    <xf numFmtId="164" fontId="37" fillId="0" borderId="61" xfId="0" applyNumberFormat="1" applyFont="1" applyBorder="1" applyAlignment="1">
      <alignment horizontal="center" wrapText="1"/>
    </xf>
    <xf numFmtId="0" fontId="37" fillId="0" borderId="61" xfId="0" applyFont="1" applyBorder="1" applyAlignment="1">
      <alignment horizontal="left" vertical="top"/>
    </xf>
    <xf numFmtId="0" fontId="37" fillId="0" borderId="62" xfId="0" applyFont="1" applyBorder="1" applyAlignment="1">
      <alignment horizontal="center" wrapText="1"/>
    </xf>
    <xf numFmtId="1" fontId="37" fillId="0" borderId="67" xfId="0" applyNumberFormat="1" applyFont="1" applyBorder="1" applyAlignment="1">
      <alignment horizontal="center"/>
    </xf>
    <xf numFmtId="1" fontId="37" fillId="0" borderId="61" xfId="0" applyNumberFormat="1" applyFont="1" applyBorder="1" applyAlignment="1">
      <alignment horizontal="center"/>
    </xf>
    <xf numFmtId="0" fontId="37" fillId="0" borderId="70" xfId="0" applyFont="1" applyBorder="1" applyAlignment="1">
      <alignment horizontal="center"/>
    </xf>
    <xf numFmtId="166" fontId="37" fillId="0" borderId="52" xfId="0" applyNumberFormat="1" applyFont="1" applyBorder="1" applyAlignment="1">
      <alignment horizontal="center"/>
    </xf>
    <xf numFmtId="0" fontId="37" fillId="0" borderId="67" xfId="0" applyFont="1" applyBorder="1" applyAlignment="1">
      <alignment horizontal="center"/>
    </xf>
    <xf numFmtId="2" fontId="37" fillId="0" borderId="71" xfId="0" applyNumberFormat="1" applyFont="1" applyBorder="1" applyAlignment="1">
      <alignment horizontal="center"/>
    </xf>
    <xf numFmtId="2" fontId="37" fillId="0" borderId="67" xfId="0" applyNumberFormat="1" applyFont="1" applyBorder="1" applyAlignment="1">
      <alignment horizontal="right"/>
    </xf>
    <xf numFmtId="2" fontId="37" fillId="0" borderId="61" xfId="0" applyNumberFormat="1" applyFont="1" applyBorder="1" applyAlignment="1">
      <alignment horizontal="right"/>
    </xf>
    <xf numFmtId="2" fontId="37" fillId="0" borderId="62" xfId="0" applyNumberFormat="1" applyFont="1" applyBorder="1" applyAlignment="1">
      <alignment horizontal="right"/>
    </xf>
    <xf numFmtId="0" fontId="0" fillId="0" borderId="67" xfId="0" applyBorder="1" applyAlignment="1">
      <alignment horizontal="center"/>
    </xf>
    <xf numFmtId="0" fontId="0" fillId="0" borderId="70" xfId="0" applyBorder="1" applyAlignment="1">
      <alignment horizontal="center"/>
    </xf>
    <xf numFmtId="0" fontId="55" fillId="0" borderId="61" xfId="0" applyFont="1" applyBorder="1" applyAlignment="1">
      <alignment horizontal="center" vertical="top"/>
    </xf>
    <xf numFmtId="0" fontId="55" fillId="0" borderId="61" xfId="0" applyFont="1" applyBorder="1" applyAlignment="1">
      <alignment horizontal="left" vertical="top"/>
    </xf>
    <xf numFmtId="0" fontId="55" fillId="0" borderId="62" xfId="0" applyFont="1" applyBorder="1" applyAlignment="1">
      <alignment horizontal="left" vertical="top"/>
    </xf>
    <xf numFmtId="0" fontId="0" fillId="0" borderId="61" xfId="0" applyBorder="1" applyAlignment="1">
      <alignment horizontal="left"/>
    </xf>
    <xf numFmtId="0" fontId="40" fillId="0" borderId="61" xfId="0" quotePrefix="1" applyFont="1" applyBorder="1" applyAlignment="1">
      <alignment horizontal="left"/>
    </xf>
    <xf numFmtId="0" fontId="40" fillId="0" borderId="61" xfId="0" quotePrefix="1" applyFont="1" applyBorder="1" applyAlignment="1">
      <alignment horizontal="center"/>
    </xf>
    <xf numFmtId="0" fontId="40" fillId="0" borderId="62" xfId="0" quotePrefix="1" applyFont="1" applyBorder="1" applyAlignment="1">
      <alignment horizontal="center"/>
    </xf>
    <xf numFmtId="0" fontId="55" fillId="0" borderId="61" xfId="25" applyFont="1" applyBorder="1" applyAlignment="1">
      <alignment horizontal="left"/>
    </xf>
    <xf numFmtId="0" fontId="40" fillId="0" borderId="69" xfId="25" applyFont="1" applyBorder="1" applyAlignment="1">
      <alignment horizontal="center"/>
    </xf>
    <xf numFmtId="0" fontId="40" fillId="0" borderId="67" xfId="25" applyFont="1" applyBorder="1" applyAlignment="1">
      <alignment horizontal="center"/>
    </xf>
    <xf numFmtId="0" fontId="37" fillId="0" borderId="70" xfId="0" applyFont="1" applyBorder="1" applyAlignment="1">
      <alignment horizontal="left"/>
    </xf>
    <xf numFmtId="2" fontId="0" fillId="0" borderId="70" xfId="0" applyNumberFormat="1" applyBorder="1" applyAlignment="1">
      <alignment horizontal="center"/>
    </xf>
    <xf numFmtId="2" fontId="0" fillId="0" borderId="52" xfId="0" applyNumberFormat="1" applyBorder="1" applyAlignment="1">
      <alignment horizontal="center"/>
    </xf>
    <xf numFmtId="2" fontId="0" fillId="0" borderId="61" xfId="0" applyNumberFormat="1" applyBorder="1" applyAlignment="1">
      <alignment horizontal="center"/>
    </xf>
    <xf numFmtId="2" fontId="0" fillId="0" borderId="62" xfId="0" applyNumberFormat="1" applyBorder="1" applyAlignment="1">
      <alignment horizontal="center"/>
    </xf>
    <xf numFmtId="0" fontId="35" fillId="0" borderId="62" xfId="23" quotePrefix="1" applyFont="1" applyFill="1" applyBorder="1" applyAlignment="1" applyProtection="1"/>
    <xf numFmtId="0" fontId="53" fillId="0" borderId="62" xfId="23" quotePrefix="1" applyFont="1" applyFill="1" applyBorder="1" applyAlignment="1" applyProtection="1"/>
    <xf numFmtId="0" fontId="0" fillId="0" borderId="71" xfId="0" applyBorder="1" applyAlignment="1">
      <alignment horizontal="center"/>
    </xf>
    <xf numFmtId="2" fontId="0" fillId="0" borderId="71" xfId="0" applyNumberFormat="1" applyBorder="1" applyAlignment="1">
      <alignment horizontal="center"/>
    </xf>
    <xf numFmtId="2" fontId="0" fillId="0" borderId="67" xfId="0" applyNumberFormat="1" applyBorder="1" applyAlignment="1">
      <alignment horizontal="right"/>
    </xf>
    <xf numFmtId="2" fontId="0" fillId="0" borderId="61" xfId="0" applyNumberFormat="1" applyBorder="1" applyAlignment="1">
      <alignment horizontal="right"/>
    </xf>
    <xf numFmtId="2" fontId="0" fillId="0" borderId="62" xfId="0" applyNumberFormat="1" applyBorder="1" applyAlignment="1">
      <alignment horizontal="right"/>
    </xf>
    <xf numFmtId="2" fontId="0" fillId="0" borderId="67" xfId="0" applyNumberFormat="1" applyBorder="1" applyAlignment="1">
      <alignment horizontal="center"/>
    </xf>
    <xf numFmtId="1" fontId="0" fillId="0" borderId="62" xfId="0" applyNumberFormat="1" applyBorder="1" applyAlignment="1">
      <alignment horizontal="center"/>
    </xf>
    <xf numFmtId="1" fontId="0" fillId="0" borderId="61" xfId="0" applyNumberFormat="1" applyBorder="1" applyAlignment="1">
      <alignment horizontal="center"/>
    </xf>
    <xf numFmtId="0" fontId="35" fillId="0" borderId="67" xfId="23" applyFont="1" applyFill="1" applyBorder="1" applyAlignment="1" applyProtection="1"/>
    <xf numFmtId="0" fontId="53" fillId="0" borderId="2" xfId="23" applyFont="1" applyFill="1" applyBorder="1" applyAlignment="1" applyProtection="1"/>
    <xf numFmtId="0" fontId="35" fillId="0" borderId="52" xfId="23" applyFont="1" applyFill="1" applyBorder="1" applyAlignment="1" applyProtection="1"/>
    <xf numFmtId="164" fontId="37" fillId="0" borderId="61" xfId="0" applyNumberFormat="1" applyFont="1" applyBorder="1" applyAlignment="1">
      <alignment horizontal="center"/>
    </xf>
    <xf numFmtId="0" fontId="57" fillId="0" borderId="67" xfId="0" applyFont="1" applyBorder="1" applyAlignment="1">
      <alignment horizontal="center"/>
    </xf>
    <xf numFmtId="0" fontId="40" fillId="0" borderId="67" xfId="24" applyFont="1" applyFill="1" applyBorder="1" applyAlignment="1">
      <alignment horizontal="center"/>
    </xf>
    <xf numFmtId="0" fontId="37" fillId="0" borderId="61" xfId="0" quotePrefix="1" applyFont="1" applyBorder="1" applyAlignment="1">
      <alignment horizontal="left"/>
    </xf>
    <xf numFmtId="0" fontId="40" fillId="0" borderId="52" xfId="24" applyFont="1" applyFill="1" applyBorder="1" applyAlignment="1">
      <alignment horizontal="center"/>
    </xf>
    <xf numFmtId="0" fontId="40" fillId="0" borderId="52" xfId="0" quotePrefix="1" applyFont="1" applyBorder="1" applyAlignment="1">
      <alignment horizontal="center"/>
    </xf>
    <xf numFmtId="0" fontId="52" fillId="0" borderId="62" xfId="24" applyFont="1" applyFill="1" applyBorder="1" applyAlignment="1">
      <alignment horizontal="left"/>
    </xf>
    <xf numFmtId="0" fontId="58" fillId="0" borderId="61" xfId="25" applyFont="1" applyBorder="1" applyAlignment="1">
      <alignment horizontal="left" vertical="top"/>
    </xf>
    <xf numFmtId="0" fontId="40" fillId="0" borderId="62" xfId="0" quotePrefix="1" applyFont="1" applyBorder="1"/>
    <xf numFmtId="0" fontId="0" fillId="0" borderId="62" xfId="0" quotePrefix="1" applyBorder="1"/>
    <xf numFmtId="0" fontId="52" fillId="0" borderId="62" xfId="23" applyFont="1" applyFill="1" applyBorder="1" applyAlignment="1" applyProtection="1">
      <alignment vertical="center"/>
    </xf>
    <xf numFmtId="0" fontId="53" fillId="0" borderId="52" xfId="23" applyFont="1" applyFill="1" applyBorder="1" applyAlignment="1" applyProtection="1">
      <alignment horizontal="center"/>
    </xf>
    <xf numFmtId="3" fontId="40" fillId="0" borderId="67" xfId="0" applyNumberFormat="1" applyFont="1" applyBorder="1" applyAlignment="1">
      <alignment horizontal="right"/>
    </xf>
    <xf numFmtId="0" fontId="37" fillId="0" borderId="52" xfId="0" applyFont="1" applyBorder="1"/>
    <xf numFmtId="0" fontId="53" fillId="0" borderId="61" xfId="23" applyFont="1" applyFill="1" applyBorder="1" applyAlignment="1" applyProtection="1">
      <alignment horizontal="center" vertical="top"/>
    </xf>
    <xf numFmtId="164" fontId="37" fillId="0" borderId="61" xfId="0" applyNumberFormat="1" applyFont="1" applyBorder="1" applyAlignment="1">
      <alignment horizontal="center" vertical="top"/>
    </xf>
    <xf numFmtId="0" fontId="40" fillId="0" borderId="66" xfId="0" applyFont="1" applyBorder="1" applyAlignment="1">
      <alignment horizontal="center"/>
    </xf>
    <xf numFmtId="0" fontId="57" fillId="0" borderId="66" xfId="0" applyFont="1" applyBorder="1" applyAlignment="1">
      <alignment horizontal="center" vertical="top"/>
    </xf>
    <xf numFmtId="0" fontId="53" fillId="0" borderId="61" xfId="23" quotePrefix="1" applyFont="1" applyFill="1" applyBorder="1" applyAlignment="1" applyProtection="1">
      <alignment horizontal="left"/>
    </xf>
    <xf numFmtId="0" fontId="52" fillId="0" borderId="61" xfId="23" applyFont="1" applyFill="1" applyBorder="1" applyAlignment="1" applyProtection="1"/>
    <xf numFmtId="0" fontId="40" fillId="0" borderId="62" xfId="0" quotePrefix="1" applyFont="1" applyBorder="1" applyAlignment="1">
      <alignment horizontal="left"/>
    </xf>
    <xf numFmtId="1" fontId="0" fillId="0" borderId="67" xfId="0" applyNumberFormat="1" applyBorder="1" applyAlignment="1">
      <alignment horizontal="center"/>
    </xf>
    <xf numFmtId="0" fontId="53" fillId="0" borderId="69" xfId="23" applyNumberFormat="1" applyFont="1" applyFill="1" applyBorder="1" applyAlignment="1" applyProtection="1">
      <alignment horizontal="left"/>
    </xf>
    <xf numFmtId="0" fontId="55" fillId="0" borderId="52" xfId="0" applyFont="1" applyBorder="1" applyAlignment="1">
      <alignment horizontal="center" vertical="top"/>
    </xf>
    <xf numFmtId="0" fontId="53" fillId="0" borderId="62" xfId="23" applyFont="1" applyFill="1" applyBorder="1" applyAlignment="1" applyProtection="1">
      <alignment horizontal="left" vertical="center"/>
    </xf>
    <xf numFmtId="0" fontId="53" fillId="0" borderId="61" xfId="23" applyFont="1" applyFill="1" applyBorder="1" applyAlignment="1" applyProtection="1">
      <alignment vertical="top"/>
    </xf>
    <xf numFmtId="0" fontId="59" fillId="0" borderId="61" xfId="0" applyFont="1" applyBorder="1"/>
    <xf numFmtId="0" fontId="37" fillId="0" borderId="2" xfId="0" applyFont="1" applyBorder="1" applyAlignment="1">
      <alignment horizontal="center"/>
    </xf>
    <xf numFmtId="0" fontId="36" fillId="0" borderId="61" xfId="23" applyFill="1" applyBorder="1" applyAlignment="1" applyProtection="1"/>
    <xf numFmtId="3" fontId="35" fillId="0" borderId="61" xfId="23" applyNumberFormat="1" applyFont="1" applyFill="1" applyBorder="1" applyAlignment="1" applyProtection="1">
      <alignment horizontal="left"/>
    </xf>
    <xf numFmtId="3" fontId="35" fillId="0" borderId="52" xfId="23" applyNumberFormat="1" applyFont="1" applyFill="1" applyBorder="1" applyAlignment="1" applyProtection="1">
      <alignment horizontal="center"/>
    </xf>
    <xf numFmtId="3" fontId="37" fillId="0" borderId="2" xfId="0" applyNumberFormat="1" applyFont="1" applyBorder="1"/>
    <xf numFmtId="0" fontId="53" fillId="0" borderId="70" xfId="23" applyFont="1" applyFill="1" applyBorder="1" applyAlignment="1" applyProtection="1"/>
    <xf numFmtId="0" fontId="53" fillId="0" borderId="67" xfId="23" applyFont="1" applyFill="1" applyBorder="1" applyAlignment="1" applyProtection="1">
      <alignment horizontal="left" vertical="top"/>
    </xf>
    <xf numFmtId="0" fontId="35" fillId="0" borderId="61" xfId="23" applyFont="1" applyFill="1" applyBorder="1" applyAlignment="1" applyProtection="1">
      <alignment horizontal="left" vertical="top"/>
    </xf>
    <xf numFmtId="0" fontId="35" fillId="0" borderId="61" xfId="23" applyNumberFormat="1" applyFont="1" applyFill="1" applyBorder="1" applyAlignment="1" applyProtection="1">
      <alignment horizontal="center" vertical="top"/>
    </xf>
    <xf numFmtId="0" fontId="40" fillId="0" borderId="61" xfId="24" applyFont="1" applyFill="1" applyBorder="1" applyAlignment="1">
      <alignment horizontal="center"/>
    </xf>
    <xf numFmtId="0" fontId="40" fillId="0" borderId="62" xfId="24" applyFont="1" applyFill="1" applyBorder="1" applyAlignment="1">
      <alignment horizontal="center"/>
    </xf>
    <xf numFmtId="0" fontId="36" fillId="0" borderId="61" xfId="23" applyFill="1" applyBorder="1" applyAlignment="1" applyProtection="1">
      <alignment horizontal="left"/>
    </xf>
    <xf numFmtId="0" fontId="53" fillId="0" borderId="66" xfId="23" applyFont="1" applyFill="1" applyBorder="1" applyAlignment="1" applyProtection="1"/>
    <xf numFmtId="0" fontId="37" fillId="0" borderId="67" xfId="0" applyFont="1" applyBorder="1"/>
    <xf numFmtId="0" fontId="37" fillId="0" borderId="62" xfId="0" applyFont="1" applyBorder="1" applyAlignment="1">
      <alignment horizontal="right"/>
    </xf>
    <xf numFmtId="0" fontId="40" fillId="0" borderId="61" xfId="0" applyFont="1" applyBorder="1" applyAlignment="1">
      <alignment horizontal="center"/>
    </xf>
    <xf numFmtId="3" fontId="40" fillId="0" borderId="61" xfId="0" applyNumberFormat="1" applyFont="1" applyBorder="1"/>
    <xf numFmtId="3" fontId="35" fillId="0" borderId="61" xfId="23" applyNumberFormat="1" applyFont="1" applyFill="1" applyBorder="1" applyAlignment="1" applyProtection="1"/>
    <xf numFmtId="0" fontId="35" fillId="0" borderId="61" xfId="23" applyFont="1" applyFill="1" applyBorder="1" applyAlignment="1" applyProtection="1">
      <alignment horizontal="center" vertical="top"/>
    </xf>
    <xf numFmtId="164" fontId="53" fillId="0" borderId="61" xfId="23" applyNumberFormat="1" applyFont="1" applyFill="1" applyBorder="1" applyAlignment="1" applyProtection="1">
      <alignment horizontal="center" vertical="top"/>
    </xf>
    <xf numFmtId="0" fontId="40" fillId="0" borderId="67" xfId="24" applyFont="1" applyFill="1" applyBorder="1" applyAlignment="1">
      <alignment horizontal="center" vertical="top"/>
    </xf>
    <xf numFmtId="0" fontId="52" fillId="0" borderId="61" xfId="23" applyFont="1" applyFill="1" applyBorder="1" applyProtection="1">
      <alignment vertical="top"/>
    </xf>
    <xf numFmtId="0" fontId="40" fillId="0" borderId="61" xfId="24" applyFont="1" applyFill="1" applyBorder="1" applyAlignment="1">
      <alignment horizontal="center" vertical="top"/>
    </xf>
    <xf numFmtId="0" fontId="40" fillId="0" borderId="62" xfId="24" applyFont="1" applyFill="1" applyBorder="1" applyAlignment="1">
      <alignment horizontal="center" vertical="top"/>
    </xf>
    <xf numFmtId="0" fontId="40" fillId="0" borderId="52" xfId="24" applyFont="1" applyFill="1" applyBorder="1" applyAlignment="1">
      <alignment horizontal="center" vertical="top"/>
    </xf>
    <xf numFmtId="0" fontId="55" fillId="0" borderId="67" xfId="0" applyFont="1" applyBorder="1" applyAlignment="1">
      <alignment horizontal="center" vertical="top"/>
    </xf>
    <xf numFmtId="0" fontId="55" fillId="0" borderId="62" xfId="0" applyFont="1" applyBorder="1" applyAlignment="1">
      <alignment horizontal="center" vertical="top"/>
    </xf>
    <xf numFmtId="0" fontId="37" fillId="0" borderId="66" xfId="0" applyFont="1" applyBorder="1"/>
    <xf numFmtId="0" fontId="36" fillId="0" borderId="67" xfId="23" applyFill="1" applyBorder="1" applyAlignment="1" applyProtection="1"/>
    <xf numFmtId="3" fontId="35" fillId="0" borderId="52" xfId="23" applyNumberFormat="1" applyFont="1" applyFill="1" applyBorder="1" applyAlignment="1" applyProtection="1"/>
    <xf numFmtId="3" fontId="35" fillId="0" borderId="67" xfId="23" applyNumberFormat="1" applyFont="1" applyFill="1" applyBorder="1" applyAlignment="1" applyProtection="1">
      <alignment horizontal="left"/>
    </xf>
    <xf numFmtId="0" fontId="40" fillId="0" borderId="67" xfId="0" applyFont="1" applyBorder="1" applyAlignment="1">
      <alignment horizontal="center"/>
    </xf>
    <xf numFmtId="0" fontId="40" fillId="0" borderId="52" xfId="0" applyFont="1" applyBorder="1" applyAlignment="1">
      <alignment horizontal="center"/>
    </xf>
    <xf numFmtId="0" fontId="52" fillId="0" borderId="70" xfId="23" applyFont="1" applyFill="1" applyBorder="1" applyAlignment="1" applyProtection="1"/>
    <xf numFmtId="0" fontId="0" fillId="0" borderId="0" xfId="0" applyAlignment="1">
      <alignment horizontal="center"/>
    </xf>
    <xf numFmtId="0" fontId="0" fillId="0" borderId="0" xfId="0" applyAlignment="1">
      <alignment horizontal="left"/>
    </xf>
    <xf numFmtId="0" fontId="60" fillId="0" borderId="69" xfId="26" applyNumberFormat="1" applyFont="1" applyFill="1" applyBorder="1" applyAlignment="1">
      <alignment horizontal="left"/>
    </xf>
    <xf numFmtId="0" fontId="40" fillId="0" borderId="67" xfId="26" applyNumberFormat="1" applyFont="1" applyFill="1" applyBorder="1" applyAlignment="1">
      <alignment horizontal="center"/>
    </xf>
    <xf numFmtId="0" fontId="40" fillId="0" borderId="61" xfId="26" applyNumberFormat="1" applyFont="1" applyFill="1" applyBorder="1" applyAlignment="1">
      <alignment horizontal="center"/>
    </xf>
    <xf numFmtId="0" fontId="40" fillId="0" borderId="62" xfId="26" applyNumberFormat="1" applyFont="1" applyFill="1" applyBorder="1" applyAlignment="1">
      <alignment horizontal="center"/>
    </xf>
    <xf numFmtId="0" fontId="40" fillId="0" borderId="52" xfId="26" applyNumberFormat="1" applyFont="1" applyFill="1" applyBorder="1" applyAlignment="1">
      <alignment horizontal="center"/>
    </xf>
    <xf numFmtId="0" fontId="40" fillId="0" borderId="62" xfId="24" applyFont="1" applyFill="1" applyBorder="1"/>
    <xf numFmtId="0" fontId="0" fillId="0" borderId="62" xfId="0" applyBorder="1" applyAlignment="1">
      <alignment horizontal="right"/>
    </xf>
    <xf numFmtId="3" fontId="40" fillId="0" borderId="52" xfId="0" applyNumberFormat="1" applyFont="1" applyBorder="1"/>
    <xf numFmtId="0" fontId="37" fillId="0" borderId="67" xfId="0" applyFont="1" applyBorder="1" applyAlignment="1">
      <alignment horizontal="left"/>
    </xf>
    <xf numFmtId="0" fontId="40" fillId="0" borderId="61" xfId="23" applyFont="1" applyFill="1" applyBorder="1" applyAlignment="1" applyProtection="1">
      <alignment horizontal="left"/>
    </xf>
    <xf numFmtId="0" fontId="53" fillId="0" borderId="52" xfId="23" applyFont="1" applyFill="1" applyBorder="1" applyAlignment="1" applyProtection="1">
      <alignment vertical="center"/>
    </xf>
    <xf numFmtId="3" fontId="53" fillId="0" borderId="67" xfId="23" applyNumberFormat="1" applyFont="1" applyFill="1" applyBorder="1" applyAlignment="1" applyProtection="1">
      <alignment horizontal="left"/>
    </xf>
    <xf numFmtId="0" fontId="60" fillId="0" borderId="69" xfId="0" applyFont="1" applyBorder="1"/>
    <xf numFmtId="2" fontId="55" fillId="0" borderId="52" xfId="25" applyNumberFormat="1" applyFont="1" applyBorder="1" applyAlignment="1">
      <alignment horizontal="left"/>
    </xf>
    <xf numFmtId="2" fontId="58" fillId="0" borderId="61" xfId="25" applyNumberFormat="1" applyFont="1" applyBorder="1" applyAlignment="1">
      <alignment horizontal="left" vertical="top"/>
    </xf>
    <xf numFmtId="2" fontId="53" fillId="0" borderId="70" xfId="23" applyNumberFormat="1" applyFont="1" applyFill="1" applyBorder="1" applyAlignment="1" applyProtection="1">
      <alignment horizontal="left"/>
    </xf>
    <xf numFmtId="3" fontId="37" fillId="0" borderId="67" xfId="0" applyNumberFormat="1" applyFont="1" applyBorder="1"/>
    <xf numFmtId="3" fontId="37" fillId="0" borderId="61" xfId="0" applyNumberFormat="1" applyFont="1" applyBorder="1"/>
    <xf numFmtId="0" fontId="37" fillId="0" borderId="2" xfId="0" applyFont="1" applyBorder="1" applyAlignment="1">
      <alignment horizontal="left"/>
    </xf>
    <xf numFmtId="0" fontId="35" fillId="0" borderId="62" xfId="23" applyFont="1" applyFill="1" applyBorder="1" applyAlignment="1" applyProtection="1"/>
    <xf numFmtId="3" fontId="40" fillId="0" borderId="67" xfId="0" applyNumberFormat="1" applyFont="1" applyBorder="1"/>
    <xf numFmtId="3" fontId="40" fillId="0" borderId="67" xfId="0" applyNumberFormat="1" applyFont="1" applyBorder="1" applyAlignment="1">
      <alignment horizontal="left"/>
    </xf>
    <xf numFmtId="3" fontId="40" fillId="0" borderId="52" xfId="0" applyNumberFormat="1" applyFont="1" applyBorder="1" applyAlignment="1">
      <alignment horizontal="left"/>
    </xf>
    <xf numFmtId="0" fontId="53" fillId="0" borderId="70" xfId="23" applyFont="1" applyFill="1" applyBorder="1" applyAlignment="1" applyProtection="1">
      <alignment horizontal="center"/>
    </xf>
    <xf numFmtId="0" fontId="52" fillId="0" borderId="61" xfId="23" applyFont="1" applyFill="1" applyBorder="1" applyAlignment="1" applyProtection="1">
      <alignment horizontal="left"/>
    </xf>
    <xf numFmtId="3" fontId="37" fillId="0" borderId="67" xfId="0" applyNumberFormat="1" applyFont="1" applyBorder="1" applyAlignment="1">
      <alignment horizontal="left"/>
    </xf>
    <xf numFmtId="0" fontId="50" fillId="0" borderId="67" xfId="0" applyFont="1" applyBorder="1" applyAlignment="1">
      <alignment horizontal="center"/>
    </xf>
    <xf numFmtId="0" fontId="35" fillId="0" borderId="61" xfId="23" applyFont="1" applyFill="1" applyBorder="1" applyAlignment="1" applyProtection="1">
      <alignment horizontal="left" vertical="center"/>
    </xf>
    <xf numFmtId="0" fontId="53" fillId="0" borderId="69" xfId="23" applyFont="1" applyFill="1" applyBorder="1" applyAlignment="1" applyProtection="1"/>
    <xf numFmtId="0" fontId="40" fillId="0" borderId="62" xfId="23" applyFont="1" applyFill="1" applyBorder="1" applyAlignment="1" applyProtection="1"/>
    <xf numFmtId="0" fontId="0" fillId="0" borderId="61" xfId="0" applyBorder="1"/>
    <xf numFmtId="0" fontId="35" fillId="0" borderId="67" xfId="23" applyFont="1" applyFill="1" applyBorder="1" applyAlignment="1" applyProtection="1">
      <alignment horizontal="center"/>
    </xf>
    <xf numFmtId="0" fontId="37" fillId="0" borderId="52" xfId="0" applyFont="1" applyBorder="1" applyAlignment="1">
      <alignment horizontal="left"/>
    </xf>
    <xf numFmtId="0" fontId="37" fillId="0" borderId="70" xfId="0" applyFont="1" applyBorder="1"/>
    <xf numFmtId="2" fontId="55" fillId="0" borderId="61" xfId="25" applyNumberFormat="1" applyFont="1" applyBorder="1" applyAlignment="1">
      <alignment horizontal="left"/>
    </xf>
    <xf numFmtId="1" fontId="53" fillId="0" borderId="70" xfId="23" applyNumberFormat="1" applyFont="1" applyFill="1" applyBorder="1" applyAlignment="1" applyProtection="1">
      <alignment horizontal="left"/>
    </xf>
    <xf numFmtId="0" fontId="53" fillId="0" borderId="68" xfId="23" applyNumberFormat="1" applyFont="1" applyFill="1" applyBorder="1" applyAlignment="1" applyProtection="1"/>
    <xf numFmtId="0" fontId="45" fillId="0" borderId="69" xfId="0" applyFont="1" applyBorder="1" applyAlignment="1">
      <alignment horizontal="left"/>
    </xf>
    <xf numFmtId="164" fontId="53" fillId="0" borderId="61" xfId="23" applyNumberFormat="1" applyFont="1" applyFill="1" applyBorder="1" applyAlignment="1" applyProtection="1">
      <alignment horizontal="center" wrapText="1"/>
    </xf>
    <xf numFmtId="0" fontId="52" fillId="0" borderId="62" xfId="23" applyFont="1" applyFill="1" applyBorder="1" applyAlignment="1" applyProtection="1">
      <alignment horizontal="left" vertical="top"/>
    </xf>
    <xf numFmtId="0" fontId="52" fillId="0" borderId="61" xfId="24" applyFont="1" applyFill="1" applyBorder="1" applyAlignment="1">
      <alignment horizontal="left"/>
    </xf>
    <xf numFmtId="0" fontId="53" fillId="0" borderId="62" xfId="23" applyNumberFormat="1" applyFont="1" applyFill="1" applyBorder="1" applyAlignment="1" applyProtection="1">
      <alignment horizontal="left"/>
    </xf>
    <xf numFmtId="0" fontId="53" fillId="0" borderId="2" xfId="23" applyFont="1" applyFill="1" applyBorder="1" applyAlignment="1" applyProtection="1">
      <alignment horizontal="left" vertical="center" wrapText="1"/>
    </xf>
    <xf numFmtId="0" fontId="40" fillId="0" borderId="66" xfId="0" applyFont="1" applyBorder="1" applyAlignment="1">
      <alignment horizontal="center" vertical="center"/>
    </xf>
    <xf numFmtId="4" fontId="40" fillId="0" borderId="66" xfId="0" applyNumberFormat="1" applyFont="1" applyBorder="1" applyAlignment="1">
      <alignment horizontal="center" vertical="center"/>
    </xf>
    <xf numFmtId="4" fontId="40" fillId="0" borderId="67" xfId="0" applyNumberFormat="1" applyFont="1" applyBorder="1" applyAlignment="1">
      <alignment horizontal="center" vertical="center"/>
    </xf>
    <xf numFmtId="4" fontId="40" fillId="0" borderId="61" xfId="0" applyNumberFormat="1" applyFont="1" applyBorder="1" applyAlignment="1">
      <alignment horizontal="center" vertical="center"/>
    </xf>
    <xf numFmtId="4" fontId="40" fillId="0" borderId="62" xfId="0" applyNumberFormat="1" applyFont="1" applyBorder="1" applyAlignment="1">
      <alignment horizontal="center" vertical="center"/>
    </xf>
    <xf numFmtId="2" fontId="40" fillId="0" borderId="66" xfId="0" applyNumberFormat="1" applyFont="1" applyBorder="1" applyAlignment="1">
      <alignment horizontal="center" vertical="center"/>
    </xf>
    <xf numFmtId="0" fontId="61" fillId="0" borderId="2" xfId="0" applyFont="1" applyBorder="1"/>
    <xf numFmtId="0" fontId="55" fillId="0" borderId="2" xfId="0" applyFont="1" applyBorder="1"/>
    <xf numFmtId="3" fontId="40" fillId="0" borderId="61" xfId="0" applyNumberFormat="1" applyFont="1" applyBorder="1" applyAlignment="1">
      <alignment horizontal="center"/>
    </xf>
    <xf numFmtId="0" fontId="53" fillId="0" borderId="2" xfId="23" applyFont="1" applyFill="1" applyBorder="1" applyAlignment="1" applyProtection="1">
      <alignment horizontal="left"/>
    </xf>
    <xf numFmtId="0" fontId="40" fillId="0" borderId="52" xfId="0" applyFont="1" applyBorder="1" applyAlignment="1">
      <alignment horizontal="center" vertical="top"/>
    </xf>
    <xf numFmtId="0" fontId="40" fillId="0" borderId="66" xfId="23" applyNumberFormat="1" applyFont="1" applyFill="1" applyBorder="1" applyAlignment="1" applyProtection="1">
      <alignment horizontal="center" vertical="center"/>
    </xf>
    <xf numFmtId="4" fontId="40" fillId="0" borderId="66" xfId="23" applyNumberFormat="1" applyFont="1" applyFill="1" applyBorder="1" applyAlignment="1" applyProtection="1">
      <alignment horizontal="center" vertical="center"/>
    </xf>
    <xf numFmtId="4" fontId="40" fillId="0" borderId="67" xfId="23" applyNumberFormat="1" applyFont="1" applyFill="1" applyBorder="1" applyAlignment="1" applyProtection="1">
      <alignment horizontal="center" vertical="center"/>
    </xf>
    <xf numFmtId="4" fontId="40" fillId="0" borderId="61" xfId="23" applyNumberFormat="1" applyFont="1" applyFill="1" applyBorder="1" applyAlignment="1" applyProtection="1">
      <alignment horizontal="center" vertical="center"/>
    </xf>
    <xf numFmtId="4" fontId="40" fillId="0" borderId="62" xfId="23" applyNumberFormat="1" applyFont="1" applyFill="1" applyBorder="1" applyAlignment="1" applyProtection="1">
      <alignment horizontal="center" vertical="center"/>
    </xf>
    <xf numFmtId="2" fontId="40" fillId="0" borderId="66" xfId="23" applyNumberFormat="1" applyFont="1" applyFill="1" applyBorder="1" applyAlignment="1" applyProtection="1">
      <alignment horizontal="center" vertical="center"/>
    </xf>
    <xf numFmtId="0" fontId="40" fillId="0" borderId="61" xfId="23" applyFont="1" applyFill="1" applyBorder="1" applyAlignment="1" applyProtection="1">
      <alignment horizontal="center" vertical="center"/>
    </xf>
    <xf numFmtId="0" fontId="40" fillId="0" borderId="66" xfId="23" applyFont="1" applyFill="1" applyBorder="1" applyAlignment="1" applyProtection="1">
      <alignment horizontal="center" vertical="center"/>
    </xf>
    <xf numFmtId="0" fontId="0" fillId="0" borderId="0" xfId="0" applyAlignment="1">
      <alignment horizontal="left" vertical="center"/>
    </xf>
    <xf numFmtId="0" fontId="53" fillId="0" borderId="69" xfId="23" applyFont="1" applyFill="1" applyBorder="1" applyAlignment="1" applyProtection="1">
      <alignment horizontal="left"/>
    </xf>
    <xf numFmtId="166" fontId="37" fillId="0" borderId="66" xfId="0" applyNumberFormat="1" applyFont="1" applyBorder="1" applyAlignment="1">
      <alignment horizontal="center" vertical="center"/>
    </xf>
    <xf numFmtId="1" fontId="53" fillId="0" borderId="67" xfId="23" applyNumberFormat="1" applyFont="1" applyFill="1" applyBorder="1" applyAlignment="1" applyProtection="1">
      <alignment horizontal="center"/>
    </xf>
    <xf numFmtId="0" fontId="52" fillId="0" borderId="62" xfId="24" quotePrefix="1" applyFont="1" applyFill="1" applyBorder="1"/>
    <xf numFmtId="0" fontId="37" fillId="0" borderId="62" xfId="0" applyFont="1" applyBorder="1" applyAlignment="1">
      <alignment horizontal="left" vertical="center"/>
    </xf>
    <xf numFmtId="3" fontId="52" fillId="0" borderId="67" xfId="23" applyNumberFormat="1" applyFont="1" applyFill="1" applyBorder="1" applyAlignment="1" applyProtection="1">
      <alignment horizontal="left"/>
    </xf>
    <xf numFmtId="0" fontId="50" fillId="0" borderId="61" xfId="0" applyFont="1" applyBorder="1" applyAlignment="1">
      <alignment horizontal="center"/>
    </xf>
    <xf numFmtId="0" fontId="52" fillId="0" borderId="69" xfId="23" applyFont="1" applyFill="1" applyBorder="1" applyAlignment="1" applyProtection="1">
      <alignment horizontal="left"/>
    </xf>
    <xf numFmtId="0" fontId="52" fillId="0" borderId="62" xfId="23" applyFont="1" applyFill="1" applyBorder="1" applyAlignment="1" applyProtection="1"/>
    <xf numFmtId="0" fontId="52" fillId="0" borderId="67" xfId="23" applyFont="1" applyFill="1" applyBorder="1" applyAlignment="1" applyProtection="1"/>
    <xf numFmtId="0" fontId="52" fillId="0" borderId="2" xfId="23" applyFont="1" applyFill="1" applyBorder="1" applyAlignment="1" applyProtection="1"/>
    <xf numFmtId="0" fontId="52" fillId="0" borderId="67" xfId="23" applyFont="1" applyFill="1" applyBorder="1" applyAlignment="1" applyProtection="1">
      <alignment horizontal="center"/>
    </xf>
    <xf numFmtId="0" fontId="40" fillId="0" borderId="67" xfId="23" applyFont="1" applyFill="1" applyBorder="1" applyAlignment="1" applyProtection="1">
      <alignment horizontal="center"/>
    </xf>
    <xf numFmtId="0" fontId="40" fillId="0" borderId="61" xfId="23" applyFont="1" applyFill="1" applyBorder="1" applyAlignment="1" applyProtection="1">
      <alignment horizontal="center"/>
    </xf>
    <xf numFmtId="0" fontId="40" fillId="0" borderId="62" xfId="23" applyFont="1" applyFill="1" applyBorder="1" applyAlignment="1" applyProtection="1">
      <alignment horizontal="center"/>
    </xf>
    <xf numFmtId="0" fontId="40" fillId="0" borderId="52" xfId="23" applyFont="1" applyFill="1" applyBorder="1" applyAlignment="1" applyProtection="1">
      <alignment horizontal="center"/>
    </xf>
    <xf numFmtId="0" fontId="52" fillId="0" borderId="61" xfId="23" applyNumberFormat="1" applyFont="1" applyFill="1" applyBorder="1" applyAlignment="1" applyProtection="1"/>
    <xf numFmtId="0" fontId="40" fillId="0" borderId="67" xfId="23" applyFont="1" applyFill="1" applyBorder="1" applyAlignment="1" applyProtection="1"/>
    <xf numFmtId="0" fontId="40" fillId="0" borderId="61" xfId="23" applyFont="1" applyFill="1" applyBorder="1" applyAlignment="1" applyProtection="1"/>
    <xf numFmtId="0" fontId="40" fillId="0" borderId="52" xfId="23" applyFont="1" applyFill="1" applyBorder="1" applyAlignment="1" applyProtection="1"/>
    <xf numFmtId="2" fontId="37" fillId="0" borderId="70" xfId="0" applyNumberFormat="1" applyFont="1" applyBorder="1" applyAlignment="1">
      <alignment horizontal="left"/>
    </xf>
    <xf numFmtId="0" fontId="58" fillId="0" borderId="69" xfId="23" applyFont="1" applyFill="1" applyBorder="1" applyAlignment="1" applyProtection="1"/>
    <xf numFmtId="0" fontId="52" fillId="0" borderId="67" xfId="23" applyFont="1" applyFill="1" applyBorder="1" applyAlignment="1" applyProtection="1">
      <alignment horizontal="left"/>
    </xf>
    <xf numFmtId="0" fontId="52" fillId="0" borderId="61" xfId="23" applyFont="1" applyFill="1" applyBorder="1" applyAlignment="1" applyProtection="1">
      <alignment horizontal="left" vertical="center"/>
    </xf>
    <xf numFmtId="0" fontId="53" fillId="0" borderId="0" xfId="23" applyFont="1" applyFill="1" applyBorder="1" applyAlignment="1" applyProtection="1"/>
    <xf numFmtId="0" fontId="40" fillId="0" borderId="62" xfId="24" quotePrefix="1" applyFont="1" applyFill="1" applyBorder="1"/>
    <xf numFmtId="0" fontId="52" fillId="0" borderId="52" xfId="23" applyFont="1" applyFill="1" applyBorder="1" applyAlignment="1" applyProtection="1"/>
    <xf numFmtId="1" fontId="53" fillId="0" borderId="61" xfId="23" applyNumberFormat="1" applyFont="1" applyFill="1" applyBorder="1" applyAlignment="1" applyProtection="1">
      <alignment horizontal="center"/>
    </xf>
    <xf numFmtId="0" fontId="52" fillId="0" borderId="61" xfId="23" applyFont="1" applyFill="1" applyBorder="1" applyAlignment="1" applyProtection="1">
      <alignment vertical="center"/>
    </xf>
    <xf numFmtId="0" fontId="58" fillId="0" borderId="69" xfId="0" applyFont="1" applyBorder="1"/>
    <xf numFmtId="0" fontId="37" fillId="0" borderId="61" xfId="0" applyFont="1" applyBorder="1" applyAlignment="1">
      <alignment horizontal="left" wrapText="1"/>
    </xf>
    <xf numFmtId="0" fontId="52" fillId="0" borderId="66" xfId="23" applyNumberFormat="1" applyFont="1" applyFill="1" applyBorder="1" applyAlignment="1" applyProtection="1"/>
    <xf numFmtId="0" fontId="37" fillId="0" borderId="66" xfId="0" quotePrefix="1" applyFont="1" applyBorder="1" applyAlignment="1">
      <alignment horizontal="center" vertical="center"/>
    </xf>
    <xf numFmtId="0" fontId="52" fillId="0" borderId="52" xfId="23" applyFont="1" applyFill="1" applyBorder="1" applyAlignment="1" applyProtection="1">
      <alignment horizontal="left"/>
    </xf>
    <xf numFmtId="0" fontId="37" fillId="0" borderId="67" xfId="24" quotePrefix="1" applyFont="1" applyFill="1" applyBorder="1" applyAlignment="1">
      <alignment horizontal="center"/>
    </xf>
    <xf numFmtId="0" fontId="37" fillId="0" borderId="61" xfId="0" quotePrefix="1" applyFont="1" applyBorder="1" applyAlignment="1">
      <alignment horizontal="center"/>
    </xf>
    <xf numFmtId="0" fontId="37" fillId="0" borderId="62" xfId="0" quotePrefix="1" applyFont="1" applyBorder="1" applyAlignment="1">
      <alignment horizontal="center"/>
    </xf>
    <xf numFmtId="0" fontId="37" fillId="0" borderId="52" xfId="24" quotePrefix="1" applyFont="1" applyFill="1" applyBorder="1" applyAlignment="1">
      <alignment horizontal="center"/>
    </xf>
    <xf numFmtId="0" fontId="0" fillId="0" borderId="61" xfId="0" applyBorder="1" applyAlignment="1">
      <alignment vertical="center"/>
    </xf>
    <xf numFmtId="3" fontId="53" fillId="0" borderId="52" xfId="23" applyNumberFormat="1" applyFont="1" applyFill="1" applyBorder="1" applyAlignment="1" applyProtection="1"/>
    <xf numFmtId="0" fontId="52" fillId="0" borderId="69" xfId="23" applyFont="1" applyFill="1" applyBorder="1" applyAlignment="1" applyProtection="1"/>
    <xf numFmtId="0" fontId="37" fillId="0" borderId="67" xfId="24" applyFont="1" applyFill="1" applyBorder="1" applyAlignment="1">
      <alignment horizontal="center"/>
    </xf>
    <xf numFmtId="0" fontId="37" fillId="0" borderId="61" xfId="24" applyFont="1" applyFill="1" applyBorder="1" applyAlignment="1">
      <alignment horizontal="center"/>
    </xf>
    <xf numFmtId="0" fontId="37" fillId="0" borderId="62" xfId="24" applyFont="1" applyFill="1" applyBorder="1" applyAlignment="1">
      <alignment horizontal="center"/>
    </xf>
    <xf numFmtId="0" fontId="50" fillId="0" borderId="61" xfId="0" quotePrefix="1" applyFont="1" applyBorder="1" applyAlignment="1">
      <alignment horizontal="center"/>
    </xf>
    <xf numFmtId="0" fontId="50" fillId="0" borderId="67" xfId="0" quotePrefix="1" applyFont="1" applyBorder="1" applyAlignment="1">
      <alignment horizontal="center"/>
    </xf>
    <xf numFmtId="0" fontId="62" fillId="0" borderId="2" xfId="0" applyFont="1" applyBorder="1"/>
    <xf numFmtId="0" fontId="37" fillId="0" borderId="52" xfId="24" applyFont="1" applyFill="1" applyBorder="1" applyAlignment="1">
      <alignment horizontal="center"/>
    </xf>
    <xf numFmtId="0" fontId="50" fillId="0" borderId="69" xfId="0" applyFont="1" applyBorder="1" applyAlignment="1">
      <alignment horizontal="left"/>
    </xf>
    <xf numFmtId="3" fontId="37" fillId="0" borderId="52" xfId="0" applyNumberFormat="1" applyFont="1" applyBorder="1" applyAlignment="1">
      <alignment horizontal="center"/>
    </xf>
    <xf numFmtId="3" fontId="53" fillId="0" borderId="52" xfId="23" applyNumberFormat="1" applyFont="1" applyFill="1" applyBorder="1" applyAlignment="1" applyProtection="1">
      <alignment horizontal="center"/>
    </xf>
    <xf numFmtId="0" fontId="49" fillId="0" borderId="68" xfId="23" applyNumberFormat="1" applyFont="1" applyFill="1" applyBorder="1" applyAlignment="1" applyProtection="1"/>
    <xf numFmtId="0" fontId="55" fillId="0" borderId="52" xfId="25" applyFont="1" applyBorder="1" applyAlignment="1">
      <alignment horizontal="left" wrapText="1"/>
    </xf>
    <xf numFmtId="0" fontId="37" fillId="0" borderId="61" xfId="24" quotePrefix="1" applyFont="1" applyFill="1" applyBorder="1" applyAlignment="1">
      <alignment horizontal="center"/>
    </xf>
    <xf numFmtId="0" fontId="37" fillId="0" borderId="62" xfId="24" quotePrefix="1" applyFont="1" applyFill="1" applyBorder="1" applyAlignment="1">
      <alignment horizontal="center"/>
    </xf>
    <xf numFmtId="0" fontId="52" fillId="0" borderId="52" xfId="23" applyFont="1" applyFill="1" applyBorder="1" applyAlignment="1" applyProtection="1">
      <alignment vertical="center"/>
    </xf>
    <xf numFmtId="0" fontId="37" fillId="0" borderId="66" xfId="0" quotePrefix="1" applyFont="1" applyBorder="1" applyAlignment="1">
      <alignment horizontal="center"/>
    </xf>
    <xf numFmtId="0" fontId="37" fillId="0" borderId="66" xfId="0" quotePrefix="1" applyFont="1" applyBorder="1" applyAlignment="1">
      <alignment horizontal="left"/>
    </xf>
    <xf numFmtId="0" fontId="52" fillId="0" borderId="61" xfId="23" quotePrefix="1" applyFont="1" applyFill="1" applyBorder="1" applyAlignment="1" applyProtection="1">
      <alignment horizontal="left"/>
    </xf>
    <xf numFmtId="9" fontId="37" fillId="0" borderId="61" xfId="0" applyNumberFormat="1" applyFont="1" applyBorder="1" applyAlignment="1">
      <alignment horizontal="center"/>
    </xf>
    <xf numFmtId="0" fontId="58" fillId="0" borderId="69" xfId="0" applyFont="1" applyBorder="1" applyAlignment="1">
      <alignment horizontal="left"/>
    </xf>
    <xf numFmtId="0" fontId="53" fillId="0" borderId="52" xfId="23" applyFont="1" applyFill="1" applyBorder="1" applyAlignment="1" applyProtection="1">
      <alignment horizontal="left"/>
    </xf>
    <xf numFmtId="0" fontId="35" fillId="0" borderId="52" xfId="23" applyFont="1" applyFill="1" applyBorder="1" applyAlignment="1" applyProtection="1">
      <alignment horizontal="left"/>
    </xf>
    <xf numFmtId="3" fontId="37" fillId="0" borderId="61" xfId="0" applyNumberFormat="1" applyFont="1" applyBorder="1" applyAlignment="1">
      <alignment horizontal="left"/>
    </xf>
    <xf numFmtId="1" fontId="52" fillId="0" borderId="62" xfId="23" applyNumberFormat="1" applyFont="1" applyFill="1" applyBorder="1" applyAlignment="1" applyProtection="1">
      <alignment horizontal="left"/>
    </xf>
    <xf numFmtId="0" fontId="40" fillId="0" borderId="52" xfId="23" applyFont="1" applyFill="1" applyBorder="1" applyAlignment="1" applyProtection="1">
      <alignment horizontal="left"/>
    </xf>
    <xf numFmtId="0" fontId="0" fillId="0" borderId="62" xfId="0" applyBorder="1" applyAlignment="1">
      <alignment horizontal="center" vertical="center"/>
    </xf>
    <xf numFmtId="3" fontId="58" fillId="0" borderId="67" xfId="23" applyNumberFormat="1" applyFont="1" applyFill="1" applyBorder="1" applyAlignment="1" applyProtection="1">
      <alignment horizontal="left"/>
    </xf>
    <xf numFmtId="0" fontId="58" fillId="0" borderId="62" xfId="23" applyFont="1" applyFill="1" applyBorder="1" applyAlignment="1" applyProtection="1"/>
    <xf numFmtId="0" fontId="40" fillId="0" borderId="66" xfId="0" applyFont="1" applyBorder="1" applyAlignment="1">
      <alignment horizontal="left"/>
    </xf>
    <xf numFmtId="1" fontId="40" fillId="0" borderId="66" xfId="0" applyNumberFormat="1" applyFont="1" applyBorder="1" applyAlignment="1">
      <alignment horizontal="center" vertical="center"/>
    </xf>
    <xf numFmtId="0" fontId="58" fillId="0" borderId="2" xfId="23" applyFont="1" applyFill="1" applyBorder="1" applyAlignment="1" applyProtection="1"/>
    <xf numFmtId="3" fontId="40" fillId="0" borderId="67" xfId="23" applyNumberFormat="1" applyFont="1" applyFill="1" applyBorder="1" applyAlignment="1" applyProtection="1"/>
    <xf numFmtId="3" fontId="40" fillId="0" borderId="52" xfId="23" applyNumberFormat="1" applyFont="1" applyFill="1" applyBorder="1" applyAlignment="1" applyProtection="1">
      <alignment horizontal="left"/>
    </xf>
    <xf numFmtId="0" fontId="52" fillId="0" borderId="0" xfId="24" applyFont="1" applyFill="1" applyBorder="1" applyAlignment="1">
      <alignment horizontal="center"/>
    </xf>
    <xf numFmtId="3" fontId="52" fillId="0" borderId="61" xfId="23" applyNumberFormat="1" applyFont="1" applyFill="1" applyBorder="1" applyAlignment="1" applyProtection="1"/>
    <xf numFmtId="3" fontId="40" fillId="0" borderId="62" xfId="0" applyNumberFormat="1" applyFont="1" applyBorder="1" applyAlignment="1">
      <alignment horizontal="center"/>
    </xf>
    <xf numFmtId="0" fontId="40" fillId="0" borderId="66" xfId="0" quotePrefix="1" applyFont="1" applyBorder="1" applyAlignment="1">
      <alignment horizontal="center"/>
    </xf>
    <xf numFmtId="0" fontId="40" fillId="0" borderId="66" xfId="0" quotePrefix="1" applyFont="1" applyBorder="1" applyAlignment="1">
      <alignment horizontal="left"/>
    </xf>
    <xf numFmtId="0" fontId="58" fillId="0" borderId="67" xfId="23" applyFont="1" applyFill="1" applyBorder="1" applyAlignment="1" applyProtection="1"/>
    <xf numFmtId="0" fontId="37" fillId="0" borderId="61" xfId="0" quotePrefix="1" applyFont="1" applyBorder="1"/>
    <xf numFmtId="0" fontId="52" fillId="0" borderId="52" xfId="23" applyFont="1" applyFill="1" applyBorder="1" applyAlignment="1" applyProtection="1">
      <alignment horizontal="center"/>
    </xf>
    <xf numFmtId="0" fontId="55" fillId="0" borderId="61" xfId="0" applyFont="1" applyBorder="1" applyAlignment="1">
      <alignment vertical="center"/>
    </xf>
    <xf numFmtId="2" fontId="0" fillId="24" borderId="67" xfId="0" applyNumberFormat="1" applyFill="1" applyBorder="1" applyAlignment="1">
      <alignment horizontal="right"/>
    </xf>
    <xf numFmtId="2" fontId="0" fillId="24" borderId="61" xfId="0" applyNumberFormat="1" applyFill="1" applyBorder="1" applyAlignment="1">
      <alignment horizontal="right"/>
    </xf>
    <xf numFmtId="2" fontId="0" fillId="24" borderId="62" xfId="0" applyNumberFormat="1" applyFill="1" applyBorder="1" applyAlignment="1">
      <alignment horizontal="right"/>
    </xf>
    <xf numFmtId="2" fontId="0" fillId="24" borderId="61" xfId="0" applyNumberFormat="1" applyFill="1" applyBorder="1" applyAlignment="1">
      <alignment horizontal="center"/>
    </xf>
    <xf numFmtId="0" fontId="40" fillId="0" borderId="70" xfId="0" applyFont="1" applyBorder="1" applyAlignment="1">
      <alignment horizontal="center"/>
    </xf>
    <xf numFmtId="0" fontId="53" fillId="0" borderId="61" xfId="23" quotePrefix="1" applyFont="1" applyFill="1" applyBorder="1" applyAlignment="1" applyProtection="1"/>
    <xf numFmtId="0" fontId="63" fillId="0" borderId="61" xfId="0" applyFont="1" applyBorder="1" applyAlignment="1">
      <alignment vertical="center"/>
    </xf>
    <xf numFmtId="0" fontId="40" fillId="0" borderId="52" xfId="0" applyFont="1" applyBorder="1" applyAlignment="1">
      <alignment horizontal="center" vertical="center"/>
    </xf>
    <xf numFmtId="0" fontId="40" fillId="0" borderId="61" xfId="0" applyFont="1" applyBorder="1" applyAlignment="1">
      <alignment horizontal="left" vertical="top"/>
    </xf>
    <xf numFmtId="0" fontId="40" fillId="0" borderId="62" xfId="0" applyFont="1" applyBorder="1" applyAlignment="1">
      <alignment horizontal="center" vertical="top"/>
    </xf>
    <xf numFmtId="0" fontId="40" fillId="0" borderId="61" xfId="0" applyFont="1" applyBorder="1" applyAlignment="1">
      <alignment horizontal="center" vertical="top"/>
    </xf>
    <xf numFmtId="0" fontId="0" fillId="0" borderId="61" xfId="23" applyFont="1" applyFill="1" applyBorder="1" applyAlignment="1" applyProtection="1">
      <alignment horizontal="left"/>
    </xf>
    <xf numFmtId="0" fontId="53" fillId="0" borderId="61" xfId="23" applyNumberFormat="1" applyFont="1" applyFill="1" applyBorder="1" applyAlignment="1" applyProtection="1">
      <alignment horizontal="center"/>
    </xf>
    <xf numFmtId="0" fontId="0" fillId="0" borderId="69" xfId="0" applyBorder="1" applyAlignment="1">
      <alignment horizontal="center" vertical="top"/>
    </xf>
    <xf numFmtId="0" fontId="58" fillId="0" borderId="69" xfId="23" applyFont="1" applyFill="1" applyBorder="1" applyAlignment="1" applyProtection="1">
      <alignment horizontal="left"/>
    </xf>
    <xf numFmtId="0" fontId="0" fillId="0" borderId="69" xfId="0" applyBorder="1" applyAlignment="1">
      <alignment horizontal="center"/>
    </xf>
    <xf numFmtId="0" fontId="55" fillId="0" borderId="69" xfId="0" applyFont="1" applyBorder="1" applyAlignment="1">
      <alignment horizontal="center" vertical="top"/>
    </xf>
    <xf numFmtId="2" fontId="53" fillId="0" borderId="61" xfId="23" applyNumberFormat="1" applyFont="1" applyFill="1" applyBorder="1" applyAlignment="1" applyProtection="1">
      <alignment horizontal="left" vertical="top"/>
    </xf>
    <xf numFmtId="0" fontId="40" fillId="0" borderId="61" xfId="0" applyFont="1" applyBorder="1"/>
    <xf numFmtId="0" fontId="52" fillId="0" borderId="2" xfId="23" applyFont="1" applyFill="1" applyBorder="1" applyAlignment="1" applyProtection="1">
      <alignment horizontal="left" vertical="center"/>
    </xf>
    <xf numFmtId="0" fontId="40" fillId="0" borderId="61" xfId="0" applyFont="1" applyBorder="1" applyAlignment="1">
      <alignment horizontal="left"/>
    </xf>
    <xf numFmtId="0" fontId="37" fillId="0" borderId="62" xfId="0" applyFont="1" applyBorder="1"/>
    <xf numFmtId="0" fontId="53" fillId="0" borderId="52" xfId="23" applyFont="1" applyFill="1" applyBorder="1" applyAlignment="1" applyProtection="1">
      <alignment horizontal="left" vertical="center"/>
    </xf>
    <xf numFmtId="0" fontId="0" fillId="0" borderId="67" xfId="0" applyBorder="1" applyAlignment="1">
      <alignment horizontal="left"/>
    </xf>
    <xf numFmtId="0" fontId="50" fillId="0" borderId="62" xfId="0" applyFont="1" applyBorder="1" applyAlignment="1">
      <alignment horizontal="center"/>
    </xf>
    <xf numFmtId="0" fontId="50" fillId="0" borderId="52" xfId="0" applyFont="1" applyBorder="1" applyAlignment="1">
      <alignment horizontal="center"/>
    </xf>
    <xf numFmtId="0" fontId="37" fillId="0" borderId="62" xfId="0" applyFont="1" applyBorder="1" applyAlignment="1">
      <alignment horizontal="left"/>
    </xf>
    <xf numFmtId="0" fontId="52" fillId="0" borderId="52" xfId="23" applyFont="1" applyFill="1" applyBorder="1" applyAlignment="1" applyProtection="1">
      <alignment horizontal="left" vertical="center"/>
    </xf>
    <xf numFmtId="0" fontId="55" fillId="0" borderId="72" xfId="25" applyFont="1" applyBorder="1" applyAlignment="1">
      <alignment horizontal="center"/>
    </xf>
    <xf numFmtId="0" fontId="50" fillId="0" borderId="62" xfId="0" applyFont="1" applyBorder="1" applyAlignment="1">
      <alignment horizontal="left"/>
    </xf>
    <xf numFmtId="0" fontId="0" fillId="0" borderId="62" xfId="0" applyBorder="1" applyAlignment="1">
      <alignment horizontal="left" vertical="center"/>
    </xf>
    <xf numFmtId="0" fontId="40" fillId="0" borderId="2" xfId="0" applyFont="1" applyBorder="1" applyAlignment="1">
      <alignment horizontal="left"/>
    </xf>
    <xf numFmtId="0" fontId="50" fillId="0" borderId="61" xfId="0" applyFont="1" applyBorder="1" applyAlignment="1">
      <alignment horizontal="left"/>
    </xf>
    <xf numFmtId="0" fontId="50" fillId="0" borderId="62" xfId="24" applyFont="1" applyFill="1" applyBorder="1" applyAlignment="1">
      <alignment horizontal="left"/>
    </xf>
    <xf numFmtId="0" fontId="52" fillId="0" borderId="2" xfId="23" applyFont="1" applyFill="1" applyBorder="1" applyAlignment="1" applyProtection="1">
      <alignment vertical="center"/>
    </xf>
    <xf numFmtId="3" fontId="35" fillId="0" borderId="61" xfId="23" applyNumberFormat="1" applyFont="1" applyFill="1" applyBorder="1" applyAlignment="1" applyProtection="1">
      <alignment horizontal="center"/>
    </xf>
    <xf numFmtId="0" fontId="45" fillId="0" borderId="61" xfId="0" applyFont="1" applyBorder="1" applyAlignment="1">
      <alignment horizontal="left"/>
    </xf>
    <xf numFmtId="3" fontId="37" fillId="0" borderId="67" xfId="0" applyNumberFormat="1" applyFont="1" applyBorder="1" applyAlignment="1">
      <alignment horizontal="right"/>
    </xf>
    <xf numFmtId="0" fontId="0" fillId="0" borderId="61" xfId="0" quotePrefix="1" applyBorder="1" applyAlignment="1">
      <alignment horizontal="center"/>
    </xf>
    <xf numFmtId="0" fontId="0" fillId="0" borderId="62" xfId="0" quotePrefix="1" applyBorder="1" applyAlignment="1">
      <alignment horizontal="center"/>
    </xf>
    <xf numFmtId="0" fontId="52" fillId="0" borderId="67" xfId="23" applyFont="1" applyFill="1" applyBorder="1" applyAlignment="1" applyProtection="1">
      <alignment horizontal="center" vertical="center"/>
    </xf>
    <xf numFmtId="0" fontId="53" fillId="0" borderId="2" xfId="23" applyFont="1" applyFill="1" applyBorder="1" applyAlignment="1" applyProtection="1">
      <alignment horizontal="left" vertical="center"/>
    </xf>
    <xf numFmtId="0" fontId="37" fillId="0" borderId="62" xfId="24" applyFont="1" applyFill="1" applyBorder="1" applyAlignment="1">
      <alignment horizontal="left"/>
    </xf>
    <xf numFmtId="0" fontId="40" fillId="0" borderId="52" xfId="25" applyFont="1" applyBorder="1" applyAlignment="1">
      <alignment horizontal="left" vertical="top"/>
    </xf>
    <xf numFmtId="0" fontId="37" fillId="0" borderId="62" xfId="0" quotePrefix="1" applyFont="1" applyBorder="1"/>
    <xf numFmtId="0" fontId="40" fillId="0" borderId="52" xfId="25" applyFont="1" applyBorder="1" applyAlignment="1">
      <alignment horizontal="left"/>
    </xf>
    <xf numFmtId="2" fontId="53" fillId="0" borderId="61" xfId="23" applyNumberFormat="1" applyFont="1" applyFill="1" applyBorder="1" applyAlignment="1" applyProtection="1">
      <alignment horizontal="left"/>
    </xf>
    <xf numFmtId="0" fontId="37" fillId="0" borderId="61" xfId="24" applyFont="1" applyFill="1" applyBorder="1"/>
    <xf numFmtId="0" fontId="60" fillId="0" borderId="67" xfId="23" applyFont="1" applyFill="1" applyBorder="1" applyAlignment="1" applyProtection="1">
      <alignment horizontal="left" vertical="center"/>
    </xf>
    <xf numFmtId="0" fontId="60" fillId="0" borderId="67" xfId="23" applyFont="1" applyFill="1" applyBorder="1" applyAlignment="1" applyProtection="1"/>
    <xf numFmtId="0" fontId="53" fillId="0" borderId="52" xfId="23" applyFont="1" applyFill="1" applyBorder="1" applyAlignment="1" applyProtection="1">
      <alignment horizontal="center" vertical="center"/>
    </xf>
    <xf numFmtId="0" fontId="41" fillId="0" borderId="67" xfId="0" applyFont="1" applyBorder="1"/>
    <xf numFmtId="0" fontId="53" fillId="0" borderId="71" xfId="23" applyFont="1" applyFill="1" applyBorder="1" applyAlignment="1" applyProtection="1">
      <alignment vertical="center"/>
    </xf>
    <xf numFmtId="3" fontId="0" fillId="0" borderId="67" xfId="0" applyNumberFormat="1" applyBorder="1"/>
    <xf numFmtId="3" fontId="0" fillId="0" borderId="61" xfId="0" applyNumberFormat="1" applyBorder="1"/>
    <xf numFmtId="3" fontId="0" fillId="0" borderId="52" xfId="0" applyNumberFormat="1" applyBorder="1" applyAlignment="1">
      <alignment horizontal="left"/>
    </xf>
    <xf numFmtId="0" fontId="58" fillId="0" borderId="61" xfId="0" applyFont="1" applyBorder="1" applyAlignment="1">
      <alignment horizontal="left"/>
    </xf>
    <xf numFmtId="3" fontId="53" fillId="0" borderId="61" xfId="23" applyNumberFormat="1" applyFont="1" applyFill="1" applyBorder="1" applyAlignment="1" applyProtection="1"/>
    <xf numFmtId="3" fontId="53" fillId="0" borderId="52" xfId="23" applyNumberFormat="1" applyFont="1" applyFill="1" applyBorder="1" applyAlignment="1" applyProtection="1">
      <alignment horizontal="left"/>
    </xf>
    <xf numFmtId="0" fontId="0" fillId="0" borderId="70" xfId="0" applyBorder="1"/>
    <xf numFmtId="0" fontId="40" fillId="0" borderId="62" xfId="0" applyFont="1" applyBorder="1"/>
    <xf numFmtId="0" fontId="0" fillId="0" borderId="62" xfId="0" applyBorder="1"/>
    <xf numFmtId="0" fontId="56" fillId="0" borderId="61" xfId="23" applyFont="1" applyFill="1" applyBorder="1" applyAlignment="1" applyProtection="1">
      <alignment horizontal="left"/>
    </xf>
    <xf numFmtId="0" fontId="56" fillId="0" borderId="61" xfId="23" applyNumberFormat="1" applyFont="1" applyFill="1" applyBorder="1" applyAlignment="1" applyProtection="1">
      <alignment horizontal="center"/>
    </xf>
    <xf numFmtId="3" fontId="40" fillId="0" borderId="61" xfId="0" applyNumberFormat="1" applyFont="1" applyBorder="1" applyAlignment="1">
      <alignment horizontal="left"/>
    </xf>
    <xf numFmtId="0" fontId="0" fillId="0" borderId="66" xfId="0" applyBorder="1" applyAlignment="1">
      <alignment horizontal="left"/>
    </xf>
    <xf numFmtId="0" fontId="53" fillId="0" borderId="66" xfId="23" applyFont="1" applyFill="1" applyBorder="1" applyAlignment="1" applyProtection="1">
      <alignment horizontal="left"/>
    </xf>
    <xf numFmtId="0" fontId="53" fillId="0" borderId="0" xfId="23" applyFont="1" applyFill="1" applyBorder="1" applyAlignment="1" applyProtection="1">
      <alignment horizontal="center"/>
    </xf>
    <xf numFmtId="3" fontId="35" fillId="0" borderId="52" xfId="23" applyNumberFormat="1" applyFont="1" applyFill="1" applyBorder="1" applyAlignment="1" applyProtection="1">
      <alignment horizontal="left"/>
    </xf>
    <xf numFmtId="0" fontId="53" fillId="0" borderId="0" xfId="23" applyFont="1" applyFill="1" applyAlignment="1" applyProtection="1"/>
    <xf numFmtId="0" fontId="0" fillId="0" borderId="62" xfId="23" applyFont="1" applyFill="1" applyBorder="1" applyAlignment="1" applyProtection="1">
      <alignment horizontal="left"/>
    </xf>
    <xf numFmtId="0" fontId="40" fillId="0" borderId="62" xfId="24" applyFont="1" applyFill="1" applyBorder="1" applyAlignment="1">
      <alignment horizontal="left"/>
    </xf>
    <xf numFmtId="0" fontId="35" fillId="0" borderId="61" xfId="23" quotePrefix="1" applyFont="1" applyFill="1" applyBorder="1" applyAlignment="1" applyProtection="1"/>
    <xf numFmtId="0" fontId="53" fillId="0" borderId="66" xfId="23" applyNumberFormat="1" applyFont="1" applyFill="1" applyBorder="1" applyAlignment="1" applyProtection="1"/>
    <xf numFmtId="0" fontId="37" fillId="0" borderId="2" xfId="0" applyFont="1" applyBorder="1" applyAlignment="1">
      <alignment horizontal="left" vertical="center"/>
    </xf>
    <xf numFmtId="0" fontId="35" fillId="0" borderId="62" xfId="23" applyFont="1" applyFill="1" applyBorder="1" applyAlignment="1" applyProtection="1">
      <alignment horizontal="left"/>
    </xf>
    <xf numFmtId="2" fontId="0" fillId="0" borderId="72" xfId="0" applyNumberFormat="1" applyBorder="1" applyAlignment="1">
      <alignment horizontal="center" vertical="top"/>
    </xf>
    <xf numFmtId="2" fontId="0" fillId="0" borderId="5" xfId="0" applyNumberFormat="1" applyBorder="1" applyAlignment="1">
      <alignment horizontal="center" vertical="top"/>
    </xf>
    <xf numFmtId="2" fontId="0" fillId="0" borderId="73" xfId="0" applyNumberFormat="1" applyBorder="1" applyAlignment="1">
      <alignment horizontal="center" vertical="top"/>
    </xf>
    <xf numFmtId="2" fontId="0" fillId="0" borderId="74" xfId="0" applyNumberFormat="1" applyBorder="1" applyAlignment="1">
      <alignment horizontal="center" vertical="top"/>
    </xf>
    <xf numFmtId="0" fontId="0" fillId="0" borderId="75" xfId="0" applyBorder="1" applyAlignment="1">
      <alignment horizontal="center" vertical="center"/>
    </xf>
    <xf numFmtId="0" fontId="0" fillId="0" borderId="76" xfId="0" applyBorder="1"/>
    <xf numFmtId="0" fontId="0" fillId="0" borderId="75" xfId="0" applyBorder="1" applyAlignment="1">
      <alignment horizontal="center"/>
    </xf>
    <xf numFmtId="165" fontId="0" fillId="0" borderId="75" xfId="0" applyNumberFormat="1" applyBorder="1" applyAlignment="1">
      <alignment horizontal="center"/>
    </xf>
    <xf numFmtId="0" fontId="52" fillId="0" borderId="77" xfId="23" applyNumberFormat="1" applyFont="1" applyFill="1" applyBorder="1" applyAlignment="1" applyProtection="1"/>
    <xf numFmtId="0" fontId="37" fillId="0" borderId="75" xfId="0" applyFont="1" applyBorder="1" applyAlignment="1">
      <alignment horizontal="center"/>
    </xf>
    <xf numFmtId="3" fontId="37" fillId="0" borderId="75" xfId="0" applyNumberFormat="1" applyFont="1" applyBorder="1"/>
    <xf numFmtId="3" fontId="0" fillId="0" borderId="76" xfId="0" applyNumberFormat="1" applyBorder="1" applyAlignment="1">
      <alignment horizontal="right" vertical="center"/>
    </xf>
    <xf numFmtId="3" fontId="0" fillId="0" borderId="78" xfId="0" applyNumberFormat="1" applyBorder="1" applyAlignment="1">
      <alignment horizontal="right" vertical="center"/>
    </xf>
    <xf numFmtId="0" fontId="53" fillId="0" borderId="76" xfId="23" applyFont="1" applyFill="1" applyBorder="1" applyAlignment="1" applyProtection="1">
      <alignment vertical="center"/>
    </xf>
    <xf numFmtId="0" fontId="0" fillId="0" borderId="40" xfId="0" applyBorder="1" applyAlignment="1">
      <alignment horizontal="center" vertical="center"/>
    </xf>
    <xf numFmtId="0" fontId="53" fillId="0" borderId="78" xfId="23" applyFont="1" applyFill="1" applyBorder="1" applyAlignment="1" applyProtection="1">
      <alignment horizontal="left" vertical="center"/>
    </xf>
    <xf numFmtId="0" fontId="40" fillId="0" borderId="75" xfId="0" applyFont="1" applyBorder="1" applyAlignment="1">
      <alignment horizontal="center" vertical="center"/>
    </xf>
    <xf numFmtId="4" fontId="40" fillId="0" borderId="75" xfId="0" applyNumberFormat="1" applyFont="1" applyBorder="1" applyAlignment="1">
      <alignment horizontal="center" vertical="center"/>
    </xf>
    <xf numFmtId="4" fontId="40" fillId="0" borderId="76" xfId="0" applyNumberFormat="1" applyFont="1" applyBorder="1" applyAlignment="1">
      <alignment horizontal="center" vertical="center"/>
    </xf>
    <xf numFmtId="4" fontId="40" fillId="0" borderId="40" xfId="0" applyNumberFormat="1" applyFont="1" applyBorder="1" applyAlignment="1">
      <alignment horizontal="center" vertical="center"/>
    </xf>
    <xf numFmtId="4" fontId="40" fillId="0" borderId="78" xfId="0" applyNumberFormat="1" applyFont="1" applyBorder="1" applyAlignment="1">
      <alignment horizontal="center" vertical="center"/>
    </xf>
    <xf numFmtId="2" fontId="40" fillId="0" borderId="75" xfId="0" applyNumberFormat="1" applyFont="1" applyBorder="1" applyAlignment="1">
      <alignment horizontal="center" vertical="center"/>
    </xf>
    <xf numFmtId="0" fontId="0" fillId="0" borderId="40" xfId="0" applyBorder="1" applyAlignment="1">
      <alignment vertical="center"/>
    </xf>
    <xf numFmtId="0" fontId="40" fillId="0" borderId="40" xfId="0" applyFont="1" applyBorder="1" applyAlignment="1">
      <alignment horizontal="center" vertical="center"/>
    </xf>
    <xf numFmtId="0" fontId="53" fillId="0" borderId="40" xfId="23" applyFont="1" applyFill="1" applyBorder="1" applyAlignment="1" applyProtection="1">
      <alignment vertical="center"/>
    </xf>
    <xf numFmtId="0" fontId="0" fillId="0" borderId="78" xfId="0" applyBorder="1" applyAlignment="1">
      <alignment horizontal="center" vertical="center"/>
    </xf>
    <xf numFmtId="0" fontId="0" fillId="0" borderId="79" xfId="0" applyBorder="1" applyAlignment="1">
      <alignment horizontal="center"/>
    </xf>
    <xf numFmtId="0" fontId="0" fillId="0" borderId="78" xfId="0" applyBorder="1" applyAlignment="1">
      <alignment horizontal="left"/>
    </xf>
    <xf numFmtId="0" fontId="37" fillId="0" borderId="76" xfId="0" applyFont="1" applyBorder="1"/>
    <xf numFmtId="0" fontId="37" fillId="0" borderId="40" xfId="0" applyFont="1" applyBorder="1"/>
    <xf numFmtId="0" fontId="37" fillId="0" borderId="40" xfId="0" applyFont="1" applyBorder="1" applyAlignment="1">
      <alignment horizontal="center"/>
    </xf>
    <xf numFmtId="0" fontId="37" fillId="0" borderId="78" xfId="0" applyFont="1" applyBorder="1" applyAlignment="1">
      <alignment horizontal="right"/>
    </xf>
    <xf numFmtId="0" fontId="37" fillId="0" borderId="75" xfId="0" applyFont="1" applyBorder="1"/>
    <xf numFmtId="0" fontId="37" fillId="0" borderId="79" xfId="0" applyFont="1" applyBorder="1" applyAlignment="1">
      <alignment horizontal="center"/>
    </xf>
    <xf numFmtId="0" fontId="37" fillId="0" borderId="78" xfId="0" applyFont="1" applyBorder="1" applyAlignment="1">
      <alignment horizontal="center"/>
    </xf>
    <xf numFmtId="0" fontId="53" fillId="0" borderId="80" xfId="23" applyFont="1" applyFill="1" applyBorder="1" applyAlignment="1" applyProtection="1"/>
    <xf numFmtId="3" fontId="37" fillId="0" borderId="79" xfId="0" applyNumberFormat="1" applyFont="1" applyBorder="1" applyAlignment="1">
      <alignment horizontal="left"/>
    </xf>
    <xf numFmtId="0" fontId="45" fillId="0" borderId="40" xfId="0" applyFont="1" applyBorder="1" applyAlignment="1">
      <alignment horizontal="center"/>
    </xf>
    <xf numFmtId="0" fontId="53" fillId="0" borderId="81" xfId="23" applyFont="1" applyFill="1" applyBorder="1" applyAlignment="1" applyProtection="1"/>
    <xf numFmtId="0" fontId="45" fillId="0" borderId="76" xfId="0" applyFont="1" applyBorder="1" applyAlignment="1">
      <alignment horizontal="center"/>
    </xf>
    <xf numFmtId="0" fontId="53" fillId="0" borderId="78" xfId="23" applyFont="1" applyFill="1" applyBorder="1" applyAlignment="1" applyProtection="1">
      <alignment horizontal="left"/>
    </xf>
    <xf numFmtId="0" fontId="37" fillId="0" borderId="75" xfId="0" applyFont="1" applyBorder="1" applyAlignment="1">
      <alignment horizontal="left"/>
    </xf>
    <xf numFmtId="0" fontId="53" fillId="0" borderId="76" xfId="23" applyFont="1" applyFill="1" applyBorder="1" applyAlignment="1" applyProtection="1">
      <alignment horizontal="left"/>
    </xf>
    <xf numFmtId="0" fontId="53" fillId="0" borderId="82" xfId="23" applyFont="1" applyFill="1" applyBorder="1" applyAlignment="1" applyProtection="1"/>
    <xf numFmtId="0" fontId="53" fillId="0" borderId="76" xfId="23" applyFont="1" applyFill="1" applyBorder="1" applyAlignment="1" applyProtection="1"/>
    <xf numFmtId="0" fontId="37" fillId="0" borderId="40" xfId="0" applyFont="1" applyBorder="1" applyAlignment="1">
      <alignment horizontal="left"/>
    </xf>
    <xf numFmtId="0" fontId="37" fillId="0" borderId="81" xfId="0" applyFont="1" applyBorder="1" applyAlignment="1">
      <alignment horizontal="center"/>
    </xf>
    <xf numFmtId="0" fontId="37" fillId="0" borderId="79" xfId="0" applyFont="1" applyBorder="1" applyAlignment="1">
      <alignment horizontal="center" vertical="center"/>
    </xf>
    <xf numFmtId="0" fontId="37" fillId="0" borderId="40" xfId="0" applyFont="1" applyBorder="1" applyAlignment="1">
      <alignment horizontal="center" vertical="center"/>
    </xf>
    <xf numFmtId="0" fontId="40" fillId="0" borderId="78" xfId="0" applyFont="1" applyBorder="1" applyAlignment="1">
      <alignment horizontal="center" vertical="center"/>
    </xf>
    <xf numFmtId="3" fontId="37" fillId="0" borderId="76" xfId="0" applyNumberFormat="1" applyFont="1" applyBorder="1" applyAlignment="1">
      <alignment horizontal="right"/>
    </xf>
    <xf numFmtId="0" fontId="53" fillId="0" borderId="40" xfId="23" applyNumberFormat="1" applyFont="1" applyFill="1" applyBorder="1" applyAlignment="1" applyProtection="1"/>
    <xf numFmtId="3" fontId="35" fillId="0" borderId="76" xfId="23" applyNumberFormat="1" applyFont="1" applyFill="1" applyBorder="1" applyAlignment="1" applyProtection="1"/>
    <xf numFmtId="3" fontId="35" fillId="0" borderId="40" xfId="23" applyNumberFormat="1" applyFont="1" applyFill="1" applyBorder="1" applyAlignment="1" applyProtection="1"/>
    <xf numFmtId="3" fontId="35" fillId="0" borderId="79" xfId="23" applyNumberFormat="1" applyFont="1" applyFill="1" applyBorder="1" applyAlignment="1" applyProtection="1">
      <alignment horizontal="center"/>
    </xf>
    <xf numFmtId="3" fontId="35" fillId="0" borderId="79" xfId="23" applyNumberFormat="1" applyFont="1" applyFill="1" applyBorder="1" applyAlignment="1" applyProtection="1"/>
    <xf numFmtId="0" fontId="40" fillId="0" borderId="40" xfId="0" applyFont="1" applyBorder="1" applyAlignment="1">
      <alignment horizontal="center"/>
    </xf>
    <xf numFmtId="0" fontId="40" fillId="0" borderId="78" xfId="0" applyFont="1" applyBorder="1" applyAlignment="1">
      <alignment horizontal="center"/>
    </xf>
    <xf numFmtId="3" fontId="35" fillId="0" borderId="76" xfId="23" applyNumberFormat="1" applyFont="1" applyFill="1" applyBorder="1" applyAlignment="1" applyProtection="1">
      <alignment horizontal="left"/>
    </xf>
    <xf numFmtId="3" fontId="35" fillId="0" borderId="79" xfId="23" applyNumberFormat="1" applyFont="1" applyFill="1" applyBorder="1" applyAlignment="1" applyProtection="1">
      <alignment horizontal="left"/>
    </xf>
    <xf numFmtId="0" fontId="0" fillId="0" borderId="40" xfId="0" applyBorder="1" applyAlignment="1">
      <alignment horizontal="left"/>
    </xf>
    <xf numFmtId="0" fontId="53" fillId="0" borderId="35" xfId="23" applyFont="1" applyFill="1" applyBorder="1" applyAlignment="1" applyProtection="1"/>
    <xf numFmtId="0" fontId="0" fillId="0" borderId="40" xfId="0" applyBorder="1" applyAlignment="1">
      <alignment horizontal="center"/>
    </xf>
    <xf numFmtId="0" fontId="53" fillId="0" borderId="76" xfId="23" applyFont="1" applyFill="1" applyBorder="1" applyAlignment="1" applyProtection="1">
      <alignment horizontal="left" vertical="center"/>
    </xf>
    <xf numFmtId="0" fontId="35" fillId="0" borderId="40" xfId="23" applyFont="1" applyFill="1" applyBorder="1" applyAlignment="1" applyProtection="1">
      <alignment horizontal="left"/>
    </xf>
    <xf numFmtId="0" fontId="35" fillId="0" borderId="40" xfId="23" applyNumberFormat="1" applyFont="1" applyFill="1" applyBorder="1" applyAlignment="1" applyProtection="1">
      <alignment horizontal="center"/>
    </xf>
    <xf numFmtId="0" fontId="53" fillId="0" borderId="40" xfId="23" applyFont="1" applyFill="1" applyBorder="1" applyAlignment="1" applyProtection="1">
      <alignment horizontal="center"/>
    </xf>
    <xf numFmtId="164" fontId="37" fillId="0" borderId="40" xfId="0" applyNumberFormat="1" applyFont="1" applyBorder="1" applyAlignment="1">
      <alignment horizontal="center" wrapText="1"/>
    </xf>
    <xf numFmtId="0" fontId="37" fillId="0" borderId="40" xfId="0" applyFont="1" applyBorder="1" applyAlignment="1">
      <alignment horizontal="center" wrapText="1"/>
    </xf>
    <xf numFmtId="0" fontId="53" fillId="0" borderId="40" xfId="23" applyFont="1" applyFill="1" applyBorder="1" applyAlignment="1" applyProtection="1">
      <alignment horizontal="left"/>
    </xf>
    <xf numFmtId="0" fontId="37" fillId="0" borderId="78" xfId="0" applyFont="1" applyBorder="1" applyAlignment="1">
      <alignment horizontal="center" wrapText="1"/>
    </xf>
    <xf numFmtId="1" fontId="37" fillId="0" borderId="76" xfId="0" applyNumberFormat="1" applyFont="1" applyBorder="1" applyAlignment="1">
      <alignment horizontal="center"/>
    </xf>
    <xf numFmtId="1" fontId="37" fillId="0" borderId="40" xfId="0" applyNumberFormat="1" applyFont="1" applyBorder="1" applyAlignment="1">
      <alignment horizontal="center"/>
    </xf>
    <xf numFmtId="166" fontId="37" fillId="0" borderId="79" xfId="0" applyNumberFormat="1" applyFont="1" applyBorder="1" applyAlignment="1">
      <alignment horizontal="center"/>
    </xf>
    <xf numFmtId="0" fontId="37" fillId="0" borderId="76" xfId="0" applyFont="1" applyBorder="1" applyAlignment="1">
      <alignment horizontal="center"/>
    </xf>
    <xf numFmtId="0" fontId="0" fillId="0" borderId="75" xfId="0" applyBorder="1" applyAlignment="1">
      <alignment horizontal="center" vertical="top"/>
    </xf>
    <xf numFmtId="2" fontId="37" fillId="0" borderId="80" xfId="0" applyNumberFormat="1" applyFont="1" applyBorder="1" applyAlignment="1">
      <alignment horizontal="center"/>
    </xf>
    <xf numFmtId="2" fontId="37" fillId="0" borderId="76" xfId="0" applyNumberFormat="1" applyFont="1" applyBorder="1" applyAlignment="1">
      <alignment horizontal="right"/>
    </xf>
    <xf numFmtId="2" fontId="37" fillId="0" borderId="40" xfId="0" applyNumberFormat="1" applyFont="1" applyBorder="1" applyAlignment="1">
      <alignment horizontal="right"/>
    </xf>
    <xf numFmtId="2" fontId="37" fillId="0" borderId="78" xfId="0" applyNumberFormat="1" applyFont="1" applyBorder="1" applyAlignment="1">
      <alignment horizontal="right"/>
    </xf>
    <xf numFmtId="0" fontId="0" fillId="0" borderId="76" xfId="0" applyBorder="1" applyAlignment="1">
      <alignment horizontal="center"/>
    </xf>
    <xf numFmtId="0" fontId="0" fillId="0" borderId="83" xfId="0" applyBorder="1" applyAlignment="1">
      <alignment horizontal="center"/>
    </xf>
    <xf numFmtId="0" fontId="37" fillId="0" borderId="78" xfId="0" applyFont="1" applyBorder="1" applyAlignment="1">
      <alignment horizontal="left"/>
    </xf>
    <xf numFmtId="0" fontId="50" fillId="0" borderId="76" xfId="0" applyFont="1" applyBorder="1" applyAlignment="1">
      <alignment horizontal="center"/>
    </xf>
    <xf numFmtId="0" fontId="50" fillId="0" borderId="40" xfId="0" applyFont="1" applyBorder="1" applyAlignment="1">
      <alignment horizontal="center"/>
    </xf>
    <xf numFmtId="0" fontId="50" fillId="0" borderId="78" xfId="0" applyFont="1" applyBorder="1" applyAlignment="1">
      <alignment horizontal="center"/>
    </xf>
    <xf numFmtId="0" fontId="50" fillId="0" borderId="79" xfId="0" applyFont="1" applyBorder="1" applyAlignment="1">
      <alignment horizontal="center"/>
    </xf>
    <xf numFmtId="0" fontId="37" fillId="0" borderId="40" xfId="23" applyFont="1" applyFill="1" applyBorder="1" applyAlignment="1" applyProtection="1"/>
    <xf numFmtId="0" fontId="55" fillId="0" borderId="76" xfId="25" applyFont="1" applyBorder="1" applyAlignment="1">
      <alignment horizontal="left"/>
    </xf>
    <xf numFmtId="0" fontId="55" fillId="0" borderId="81" xfId="25" applyFont="1" applyBorder="1" applyAlignment="1">
      <alignment horizontal="center"/>
    </xf>
    <xf numFmtId="0" fontId="55" fillId="0" borderId="76" xfId="25" applyFont="1" applyBorder="1" applyAlignment="1">
      <alignment horizontal="center"/>
    </xf>
    <xf numFmtId="0" fontId="55" fillId="0" borderId="79" xfId="25" applyFont="1" applyBorder="1" applyAlignment="1">
      <alignment horizontal="left"/>
    </xf>
    <xf numFmtId="0" fontId="53" fillId="0" borderId="40" xfId="23" applyFont="1" applyFill="1" applyBorder="1" applyAlignment="1" applyProtection="1">
      <alignment horizontal="left" vertical="top"/>
    </xf>
    <xf numFmtId="0" fontId="55" fillId="0" borderId="40" xfId="25" applyFont="1" applyBorder="1" applyAlignment="1">
      <alignment horizontal="center"/>
    </xf>
    <xf numFmtId="1" fontId="55" fillId="0" borderId="76" xfId="25" applyNumberFormat="1" applyFont="1" applyBorder="1" applyAlignment="1">
      <alignment horizontal="center"/>
    </xf>
    <xf numFmtId="0" fontId="58" fillId="0" borderId="40" xfId="25" applyFont="1" applyBorder="1" applyAlignment="1">
      <alignment horizontal="left" vertical="top"/>
    </xf>
    <xf numFmtId="0" fontId="40" fillId="0" borderId="81" xfId="25" applyFont="1" applyBorder="1" applyAlignment="1">
      <alignment horizontal="center" vertical="top"/>
    </xf>
    <xf numFmtId="0" fontId="40" fillId="0" borderId="76" xfId="25" applyFont="1" applyBorder="1" applyAlignment="1">
      <alignment horizontal="center" vertical="top"/>
    </xf>
    <xf numFmtId="0" fontId="53" fillId="0" borderId="83" xfId="23" applyFont="1" applyFill="1" applyBorder="1" applyAlignment="1" applyProtection="1">
      <alignment horizontal="left"/>
    </xf>
    <xf numFmtId="0" fontId="0" fillId="0" borderId="78" xfId="0" applyBorder="1" applyAlignment="1">
      <alignment horizontal="center"/>
    </xf>
    <xf numFmtId="0" fontId="0" fillId="0" borderId="40" xfId="0" applyBorder="1" applyAlignment="1">
      <alignment horizontal="center" vertical="top"/>
    </xf>
    <xf numFmtId="0" fontId="0" fillId="0" borderId="78" xfId="0" applyBorder="1" applyAlignment="1">
      <alignment horizontal="center" vertical="top"/>
    </xf>
    <xf numFmtId="0" fontId="0" fillId="0" borderId="76" xfId="0" applyBorder="1" applyAlignment="1">
      <alignment horizontal="center" vertical="top"/>
    </xf>
    <xf numFmtId="2" fontId="0" fillId="0" borderId="75" xfId="0" applyNumberFormat="1" applyBorder="1" applyAlignment="1">
      <alignment horizontal="center"/>
    </xf>
    <xf numFmtId="2" fontId="0" fillId="0" borderId="83" xfId="0" applyNumberFormat="1" applyBorder="1" applyAlignment="1">
      <alignment horizontal="center"/>
    </xf>
    <xf numFmtId="2" fontId="0" fillId="0" borderId="79" xfId="0" applyNumberFormat="1" applyBorder="1" applyAlignment="1">
      <alignment horizontal="center"/>
    </xf>
    <xf numFmtId="2" fontId="0" fillId="0" borderId="40" xfId="0" applyNumberFormat="1" applyBorder="1" applyAlignment="1">
      <alignment horizontal="center"/>
    </xf>
    <xf numFmtId="2" fontId="0" fillId="0" borderId="78" xfId="0" applyNumberFormat="1" applyBorder="1" applyAlignment="1">
      <alignment horizontal="center"/>
    </xf>
    <xf numFmtId="0" fontId="55" fillId="0" borderId="75" xfId="25" applyFont="1" applyBorder="1" applyAlignment="1">
      <alignment horizontal="center"/>
    </xf>
    <xf numFmtId="0" fontId="55" fillId="0" borderId="79" xfId="25" applyFont="1" applyBorder="1" applyAlignment="1">
      <alignment horizontal="center"/>
    </xf>
    <xf numFmtId="0" fontId="55" fillId="0" borderId="78" xfId="25" applyFont="1" applyBorder="1" applyAlignment="1">
      <alignment horizontal="center"/>
    </xf>
    <xf numFmtId="0" fontId="55" fillId="0" borderId="83" xfId="25" applyFont="1" applyBorder="1" applyAlignment="1">
      <alignment horizontal="center"/>
    </xf>
    <xf numFmtId="0" fontId="35" fillId="0" borderId="78" xfId="23" applyFont="1" applyFill="1" applyBorder="1" applyAlignment="1" applyProtection="1"/>
    <xf numFmtId="0" fontId="53" fillId="0" borderId="78" xfId="23" applyFont="1" applyFill="1" applyBorder="1" applyAlignment="1" applyProtection="1"/>
    <xf numFmtId="0" fontId="0" fillId="0" borderId="75" xfId="0" applyBorder="1"/>
    <xf numFmtId="4" fontId="0" fillId="0" borderId="75" xfId="0" applyNumberFormat="1" applyBorder="1" applyAlignment="1">
      <alignment horizontal="center"/>
    </xf>
    <xf numFmtId="1" fontId="0" fillId="0" borderId="75" xfId="0" applyNumberFormat="1" applyBorder="1" applyAlignment="1">
      <alignment horizontal="center"/>
    </xf>
    <xf numFmtId="0" fontId="0" fillId="0" borderId="80" xfId="0" applyBorder="1" applyAlignment="1">
      <alignment horizontal="center"/>
    </xf>
    <xf numFmtId="2" fontId="0" fillId="0" borderId="80" xfId="0" applyNumberFormat="1" applyBorder="1" applyAlignment="1">
      <alignment horizontal="center"/>
    </xf>
    <xf numFmtId="2" fontId="0" fillId="0" borderId="76" xfId="0" applyNumberFormat="1" applyBorder="1" applyAlignment="1">
      <alignment horizontal="right"/>
    </xf>
    <xf numFmtId="2" fontId="0" fillId="0" borderId="40" xfId="0" applyNumberFormat="1" applyBorder="1" applyAlignment="1">
      <alignment horizontal="right"/>
    </xf>
    <xf numFmtId="2" fontId="0" fillId="0" borderId="78" xfId="0" applyNumberFormat="1" applyBorder="1" applyAlignment="1">
      <alignment horizontal="right"/>
    </xf>
    <xf numFmtId="4" fontId="0" fillId="0" borderId="75" xfId="0" applyNumberFormat="1" applyBorder="1" applyAlignment="1">
      <alignment horizontal="center" vertical="top"/>
    </xf>
    <xf numFmtId="167" fontId="0" fillId="0" borderId="75" xfId="0" applyNumberFormat="1" applyBorder="1" applyAlignment="1">
      <alignment horizontal="center" vertical="top"/>
    </xf>
    <xf numFmtId="167" fontId="0" fillId="0" borderId="80" xfId="0" applyNumberFormat="1" applyBorder="1" applyAlignment="1">
      <alignment horizontal="center" vertical="top"/>
    </xf>
    <xf numFmtId="2" fontId="0" fillId="0" borderId="76" xfId="0" applyNumberFormat="1" applyBorder="1" applyAlignment="1">
      <alignment horizontal="center"/>
    </xf>
    <xf numFmtId="1" fontId="0" fillId="0" borderId="78" xfId="0" applyNumberFormat="1" applyBorder="1" applyAlignment="1">
      <alignment horizontal="center"/>
    </xf>
    <xf numFmtId="1" fontId="0" fillId="0" borderId="40" xfId="0" applyNumberFormat="1" applyBorder="1" applyAlignment="1">
      <alignment horizontal="center"/>
    </xf>
    <xf numFmtId="1" fontId="0" fillId="0" borderId="76" xfId="0" applyNumberFormat="1" applyBorder="1" applyAlignment="1">
      <alignment horizontal="center"/>
    </xf>
    <xf numFmtId="2" fontId="0" fillId="0" borderId="40" xfId="0" applyNumberFormat="1" applyBorder="1" applyAlignment="1">
      <alignment horizontal="center" vertical="top"/>
    </xf>
    <xf numFmtId="2" fontId="0" fillId="0" borderId="78" xfId="0" applyNumberFormat="1" applyBorder="1" applyAlignment="1">
      <alignment horizontal="center" vertical="top"/>
    </xf>
    <xf numFmtId="2" fontId="0" fillId="0" borderId="80" xfId="0" applyNumberFormat="1" applyBorder="1" applyAlignment="1">
      <alignment horizontal="center" vertical="top"/>
    </xf>
    <xf numFmtId="2" fontId="0" fillId="0" borderId="76" xfId="0" applyNumberFormat="1" applyBorder="1" applyAlignment="1">
      <alignment horizontal="center" vertical="top"/>
    </xf>
    <xf numFmtId="2" fontId="0" fillId="0" borderId="37" xfId="0" applyNumberFormat="1" applyBorder="1" applyAlignment="1">
      <alignment horizontal="center" vertical="top"/>
    </xf>
    <xf numFmtId="2" fontId="0" fillId="0" borderId="29" xfId="0" applyNumberFormat="1" applyBorder="1" applyAlignment="1">
      <alignment horizontal="center" vertical="top"/>
    </xf>
    <xf numFmtId="2" fontId="0" fillId="0" borderId="39" xfId="0" applyNumberFormat="1" applyBorder="1" applyAlignment="1">
      <alignment horizontal="center" vertical="top"/>
    </xf>
    <xf numFmtId="2" fontId="0" fillId="0" borderId="33" xfId="0" applyNumberFormat="1" applyBorder="1" applyAlignment="1">
      <alignment horizontal="center" vertical="top"/>
    </xf>
    <xf numFmtId="2" fontId="0" fillId="0" borderId="84" xfId="0" applyNumberFormat="1" applyBorder="1" applyAlignment="1">
      <alignment horizontal="center" vertical="top"/>
    </xf>
    <xf numFmtId="2" fontId="0" fillId="0" borderId="42" xfId="0" applyNumberFormat="1" applyBorder="1" applyAlignment="1">
      <alignment horizontal="center" vertical="top"/>
    </xf>
    <xf numFmtId="2" fontId="0" fillId="0" borderId="43" xfId="0" applyNumberFormat="1" applyBorder="1" applyAlignment="1">
      <alignment horizontal="center" vertical="top"/>
    </xf>
    <xf numFmtId="0" fontId="0" fillId="0" borderId="0" xfId="0" applyAlignment="1">
      <alignment horizontal="right"/>
    </xf>
    <xf numFmtId="4" fontId="0" fillId="0" borderId="0" xfId="0" applyNumberFormat="1" applyAlignment="1">
      <alignment horizontal="center" vertical="center"/>
    </xf>
    <xf numFmtId="0" fontId="37" fillId="0" borderId="0" xfId="0" applyFont="1" applyAlignment="1">
      <alignment horizontal="center" vertical="center"/>
    </xf>
    <xf numFmtId="0" fontId="37" fillId="0" borderId="0" xfId="0" applyFont="1" applyAlignment="1">
      <alignment vertical="center"/>
    </xf>
    <xf numFmtId="0" fontId="45" fillId="0" borderId="0" xfId="0" applyFont="1"/>
    <xf numFmtId="0" fontId="45" fillId="0" borderId="0" xfId="0" applyFont="1" applyAlignment="1">
      <alignment horizontal="center"/>
    </xf>
    <xf numFmtId="0" fontId="45" fillId="0" borderId="0" xfId="0" applyFont="1" applyAlignment="1">
      <alignment horizontal="left"/>
    </xf>
    <xf numFmtId="0" fontId="37" fillId="0" borderId="0" xfId="0" applyFont="1" applyAlignment="1">
      <alignment horizontal="left"/>
    </xf>
    <xf numFmtId="3" fontId="0" fillId="0" borderId="0" xfId="0" applyNumberFormat="1" applyAlignment="1">
      <alignment horizontal="right"/>
    </xf>
    <xf numFmtId="3" fontId="0" fillId="0" borderId="0" xfId="0" applyNumberFormat="1" applyAlignment="1">
      <alignment horizontal="center"/>
    </xf>
    <xf numFmtId="3" fontId="0" fillId="0" borderId="0" xfId="0" applyNumberFormat="1"/>
    <xf numFmtId="164" fontId="0" fillId="0" borderId="0" xfId="0" applyNumberFormat="1" applyAlignment="1">
      <alignment horizontal="center" wrapText="1"/>
    </xf>
    <xf numFmtId="0" fontId="0" fillId="0" borderId="0" xfId="0" applyAlignment="1">
      <alignment horizontal="center" wrapText="1"/>
    </xf>
    <xf numFmtId="0" fontId="50" fillId="0" borderId="0" xfId="0" applyFont="1" applyAlignment="1">
      <alignment horizontal="center"/>
    </xf>
    <xf numFmtId="0" fontId="50" fillId="0" borderId="0" xfId="0" applyFont="1" applyAlignment="1">
      <alignment horizontal="left"/>
    </xf>
    <xf numFmtId="0" fontId="37" fillId="0" borderId="0" xfId="0" applyFont="1"/>
    <xf numFmtId="0" fontId="37" fillId="0" borderId="0" xfId="0" applyFont="1" applyAlignment="1">
      <alignment horizontal="center"/>
    </xf>
    <xf numFmtId="2" fontId="0" fillId="0" borderId="0" xfId="0" applyNumberFormat="1"/>
    <xf numFmtId="0" fontId="55" fillId="0" borderId="0" xfId="25" applyFont="1" applyAlignment="1">
      <alignment horizontal="center"/>
    </xf>
    <xf numFmtId="2" fontId="0" fillId="0" borderId="0" xfId="0" applyNumberFormat="1" applyAlignment="1">
      <alignment horizontal="center"/>
    </xf>
    <xf numFmtId="0" fontId="13" fillId="0" borderId="0" xfId="0" applyFont="1" applyAlignment="1">
      <alignment horizontal="center" vertical="center"/>
    </xf>
    <xf numFmtId="0" fontId="0" fillId="0" borderId="0" xfId="0" applyAlignment="1">
      <alignment horizontal="right" vertical="center"/>
    </xf>
    <xf numFmtId="0" fontId="45" fillId="0" borderId="0" xfId="0" applyFont="1" applyAlignment="1">
      <alignment vertical="center"/>
    </xf>
    <xf numFmtId="0" fontId="45" fillId="0" borderId="0" xfId="0" applyFont="1" applyAlignment="1">
      <alignment horizontal="center" vertical="center"/>
    </xf>
    <xf numFmtId="0" fontId="37" fillId="0" borderId="0" xfId="0" applyFont="1" applyAlignment="1">
      <alignment horizontal="left" vertical="center"/>
    </xf>
    <xf numFmtId="3" fontId="0" fillId="0" borderId="0" xfId="0" applyNumberFormat="1" applyAlignment="1">
      <alignment horizontal="right" vertical="center"/>
    </xf>
    <xf numFmtId="3" fontId="0" fillId="0" borderId="0" xfId="0" applyNumberFormat="1" applyAlignment="1">
      <alignment horizontal="center" vertical="center"/>
    </xf>
    <xf numFmtId="3" fontId="0" fillId="0" borderId="0" xfId="0" applyNumberFormat="1" applyAlignment="1">
      <alignment vertical="center"/>
    </xf>
    <xf numFmtId="164" fontId="0" fillId="0" borderId="0" xfId="0" applyNumberFormat="1" applyAlignment="1">
      <alignment horizontal="center" vertical="center" wrapText="1"/>
    </xf>
    <xf numFmtId="0" fontId="50" fillId="0" borderId="0" xfId="0" applyFont="1" applyAlignment="1">
      <alignment horizontal="center" vertical="center"/>
    </xf>
    <xf numFmtId="0" fontId="50" fillId="0" borderId="0" xfId="0" applyFont="1" applyAlignment="1">
      <alignment vertical="center"/>
    </xf>
    <xf numFmtId="0" fontId="50" fillId="0" borderId="0" xfId="0" applyFont="1" applyAlignment="1">
      <alignment horizontal="left" vertical="center"/>
    </xf>
    <xf numFmtId="2" fontId="0" fillId="0" borderId="0" xfId="0" applyNumberFormat="1" applyAlignment="1">
      <alignment vertical="center"/>
    </xf>
    <xf numFmtId="0" fontId="41" fillId="0" borderId="0" xfId="0" applyFont="1" applyAlignment="1">
      <alignment horizontal="left" vertical="center"/>
    </xf>
    <xf numFmtId="0" fontId="51" fillId="0" borderId="0" xfId="0" applyFont="1"/>
    <xf numFmtId="2" fontId="0" fillId="0" borderId="33" xfId="0" applyNumberFormat="1" applyBorder="1" applyAlignment="1">
      <alignment horizontal="center" vertical="center"/>
    </xf>
    <xf numFmtId="2" fontId="0" fillId="0" borderId="25" xfId="0" applyNumberFormat="1" applyBorder="1" applyAlignment="1">
      <alignment horizontal="center" vertical="center"/>
    </xf>
    <xf numFmtId="2" fontId="0" fillId="0" borderId="26" xfId="0" applyNumberFormat="1" applyBorder="1" applyAlignment="1">
      <alignment horizontal="center" vertical="center"/>
    </xf>
    <xf numFmtId="2" fontId="0" fillId="0" borderId="24" xfId="0" applyNumberFormat="1" applyBorder="1" applyAlignment="1">
      <alignment horizontal="center" vertical="center"/>
    </xf>
    <xf numFmtId="0" fontId="51" fillId="20" borderId="0" xfId="0" applyFont="1" applyFill="1" applyAlignment="1">
      <alignment horizontal="center" vertical="center"/>
    </xf>
    <xf numFmtId="0" fontId="65" fillId="20" borderId="0" xfId="0" applyFont="1" applyFill="1" applyAlignment="1">
      <alignment horizontal="center" vertical="center"/>
    </xf>
    <xf numFmtId="0" fontId="40" fillId="0" borderId="0" xfId="0" applyFont="1" applyAlignment="1">
      <alignment horizontal="left" vertical="center"/>
    </xf>
    <xf numFmtId="0" fontId="66" fillId="0" borderId="0" xfId="0" applyFont="1" applyAlignment="1">
      <alignment horizontal="right" vertical="center"/>
    </xf>
    <xf numFmtId="0" fontId="51" fillId="20" borderId="0" xfId="0" applyFont="1" applyFill="1" applyAlignment="1">
      <alignment horizontal="left" vertical="center"/>
    </xf>
    <xf numFmtId="0" fontId="36" fillId="0" borderId="0" xfId="23" applyAlignment="1" applyProtection="1">
      <alignment horizontal="left" vertical="center"/>
    </xf>
    <xf numFmtId="0" fontId="41" fillId="21" borderId="0" xfId="0" applyFont="1" applyFill="1" applyAlignment="1">
      <alignment horizontal="center" vertical="center"/>
    </xf>
    <xf numFmtId="0" fontId="12" fillId="28" borderId="0" xfId="0" applyFont="1" applyFill="1" applyAlignment="1">
      <alignment horizontal="center" vertical="center"/>
    </xf>
    <xf numFmtId="0" fontId="41" fillId="0" borderId="0" xfId="0" applyFont="1" applyAlignment="1">
      <alignment horizontal="center" vertical="center"/>
    </xf>
    <xf numFmtId="0" fontId="0" fillId="0" borderId="33" xfId="0" applyBorder="1" applyAlignment="1">
      <alignment horizontal="center" vertical="center"/>
    </xf>
    <xf numFmtId="0" fontId="51" fillId="20" borderId="35" xfId="0" applyFont="1" applyFill="1" applyBorder="1" applyAlignment="1">
      <alignment horizontal="center" vertical="center"/>
    </xf>
    <xf numFmtId="1" fontId="0" fillId="0" borderId="0" xfId="0" applyNumberFormat="1" applyAlignment="1">
      <alignment horizontal="center" vertical="center"/>
    </xf>
    <xf numFmtId="0" fontId="51" fillId="20" borderId="35" xfId="0" applyFont="1" applyFill="1" applyBorder="1" applyAlignment="1">
      <alignment horizontal="left" vertical="center"/>
    </xf>
    <xf numFmtId="0" fontId="41" fillId="20" borderId="0" xfId="0" applyFont="1" applyFill="1" applyAlignment="1">
      <alignment horizontal="center" vertical="center"/>
    </xf>
    <xf numFmtId="0" fontId="0" fillId="2" borderId="0" xfId="0" applyFill="1" applyAlignment="1">
      <alignment horizontal="right" vertical="center"/>
    </xf>
    <xf numFmtId="0" fontId="0" fillId="0" borderId="0" xfId="0" quotePrefix="1" applyAlignment="1">
      <alignment horizontal="center" vertical="center"/>
    </xf>
    <xf numFmtId="0" fontId="41" fillId="20" borderId="24" xfId="0" applyFont="1" applyFill="1" applyBorder="1" applyAlignment="1">
      <alignment horizontal="center" vertical="center"/>
    </xf>
    <xf numFmtId="0" fontId="0" fillId="2" borderId="0" xfId="0" applyFill="1" applyAlignment="1">
      <alignment horizontal="left" vertical="center"/>
    </xf>
    <xf numFmtId="0" fontId="41" fillId="0" borderId="0" xfId="0" applyFont="1" applyAlignment="1">
      <alignment horizontal="right" vertical="center"/>
    </xf>
    <xf numFmtId="2" fontId="41" fillId="0" borderId="0" xfId="0" applyNumberFormat="1" applyFont="1" applyAlignment="1">
      <alignment horizontal="center" vertical="center"/>
    </xf>
    <xf numFmtId="2" fontId="0" fillId="0" borderId="0" xfId="0" applyNumberFormat="1" applyAlignment="1">
      <alignment horizontal="center" vertical="center"/>
    </xf>
    <xf numFmtId="0" fontId="55" fillId="0" borderId="0" xfId="0" applyFont="1" applyAlignment="1">
      <alignment horizontal="right" vertical="center"/>
    </xf>
    <xf numFmtId="0" fontId="0" fillId="0" borderId="85" xfId="0" applyBorder="1" applyAlignment="1">
      <alignment horizontal="center" vertical="center"/>
    </xf>
    <xf numFmtId="3" fontId="0" fillId="0" borderId="26" xfId="0" applyNumberFormat="1" applyBorder="1" applyAlignment="1">
      <alignment vertical="center"/>
    </xf>
    <xf numFmtId="3" fontId="0" fillId="0" borderId="33" xfId="0" applyNumberFormat="1" applyBorder="1" applyAlignment="1">
      <alignment vertical="center"/>
    </xf>
    <xf numFmtId="0" fontId="35" fillId="0" borderId="85" xfId="0" applyFont="1" applyBorder="1" applyAlignment="1">
      <alignment horizontal="center" vertical="center"/>
    </xf>
    <xf numFmtId="3" fontId="0" fillId="0" borderId="0" xfId="0" applyNumberFormat="1" applyAlignment="1">
      <alignment horizontal="left" vertical="center"/>
    </xf>
    <xf numFmtId="0" fontId="45" fillId="0" borderId="0" xfId="0" applyFont="1" applyAlignment="1">
      <alignment horizontal="left" vertical="center"/>
    </xf>
    <xf numFmtId="0" fontId="0" fillId="0" borderId="85" xfId="26" applyNumberFormat="1" applyFont="1" applyBorder="1" applyAlignment="1">
      <alignment horizontal="center" vertical="center"/>
    </xf>
    <xf numFmtId="0" fontId="0" fillId="0" borderId="31" xfId="0" applyBorder="1" applyAlignment="1">
      <alignment horizontal="center" vertical="center"/>
    </xf>
    <xf numFmtId="0" fontId="0" fillId="0" borderId="46" xfId="0" applyBorder="1" applyAlignment="1">
      <alignment horizontal="center" vertical="center"/>
    </xf>
    <xf numFmtId="0" fontId="0" fillId="0" borderId="86" xfId="0" applyBorder="1" applyAlignment="1">
      <alignment horizontal="center" vertical="center"/>
    </xf>
    <xf numFmtId="0" fontId="0" fillId="0" borderId="33" xfId="0" applyBorder="1" applyAlignment="1">
      <alignment horizontal="center" vertical="center" wrapText="1"/>
    </xf>
    <xf numFmtId="0" fontId="50" fillId="0" borderId="85" xfId="0" applyFont="1" applyBorder="1" applyAlignment="1">
      <alignment horizontal="center" vertical="center"/>
    </xf>
    <xf numFmtId="0" fontId="55" fillId="0" borderId="0" xfId="25" applyFont="1" applyAlignment="1">
      <alignment horizontal="right" vertical="center"/>
    </xf>
    <xf numFmtId="168" fontId="0" fillId="0" borderId="0" xfId="26" applyNumberFormat="1" applyFont="1" applyAlignment="1">
      <alignment horizontal="center" vertical="center"/>
    </xf>
    <xf numFmtId="0" fontId="40" fillId="0" borderId="0" xfId="0" applyFont="1" applyAlignment="1">
      <alignment horizontal="center" vertical="center"/>
    </xf>
    <xf numFmtId="0" fontId="0" fillId="2" borderId="85" xfId="0" applyFill="1" applyBorder="1" applyAlignment="1">
      <alignment horizontal="center" vertical="center"/>
    </xf>
    <xf numFmtId="0" fontId="35" fillId="0" borderId="86" xfId="0" applyFont="1" applyBorder="1" applyAlignment="1">
      <alignment horizontal="center" vertical="center"/>
    </xf>
    <xf numFmtId="0" fontId="35" fillId="0" borderId="45" xfId="0" applyFont="1" applyBorder="1" applyAlignment="1">
      <alignment horizontal="center" vertical="center"/>
    </xf>
    <xf numFmtId="0" fontId="45" fillId="0" borderId="86" xfId="0" applyFont="1" applyBorder="1" applyAlignment="1">
      <alignment horizontal="center" vertical="center"/>
    </xf>
    <xf numFmtId="0" fontId="0" fillId="0" borderId="45" xfId="0" applyBorder="1" applyAlignment="1">
      <alignment horizontal="center" vertical="center"/>
    </xf>
    <xf numFmtId="0" fontId="0" fillId="0" borderId="45" xfId="26" applyNumberFormat="1" applyFont="1" applyBorder="1" applyAlignment="1">
      <alignment horizontal="center" vertical="center"/>
    </xf>
    <xf numFmtId="0" fontId="0" fillId="0" borderId="87" xfId="0" applyBorder="1" applyAlignment="1">
      <alignment horizontal="center" vertical="center"/>
    </xf>
    <xf numFmtId="9" fontId="0" fillId="0" borderId="0" xfId="26" applyFont="1" applyAlignment="1">
      <alignment vertical="center"/>
    </xf>
    <xf numFmtId="0" fontId="50" fillId="0" borderId="45" xfId="0" applyFont="1" applyBorder="1" applyAlignment="1">
      <alignment horizontal="center" vertical="center"/>
    </xf>
    <xf numFmtId="0" fontId="50" fillId="0" borderId="86" xfId="0" applyFont="1" applyBorder="1" applyAlignment="1">
      <alignment horizontal="center" vertical="center"/>
    </xf>
    <xf numFmtId="0" fontId="0" fillId="2" borderId="24" xfId="0" applyFill="1" applyBorder="1" applyAlignment="1">
      <alignment horizontal="right" vertical="center"/>
    </xf>
    <xf numFmtId="0" fontId="0" fillId="23" borderId="25" xfId="0" applyFill="1" applyBorder="1" applyAlignment="1">
      <alignment horizontal="center" vertical="center"/>
    </xf>
    <xf numFmtId="0" fontId="0" fillId="24" borderId="25" xfId="0" applyFill="1" applyBorder="1" applyAlignment="1">
      <alignment horizontal="center" vertical="center"/>
    </xf>
    <xf numFmtId="0" fontId="0" fillId="18" borderId="25" xfId="0" applyFill="1" applyBorder="1" applyAlignment="1">
      <alignment horizontal="center" vertical="center"/>
    </xf>
    <xf numFmtId="0" fontId="0" fillId="23" borderId="26" xfId="0" applyFill="1" applyBorder="1" applyAlignment="1">
      <alignment horizontal="center" vertical="center"/>
    </xf>
    <xf numFmtId="0" fontId="0" fillId="2" borderId="86" xfId="0" applyFill="1" applyBorder="1" applyAlignment="1">
      <alignment horizontal="center" vertical="center"/>
    </xf>
    <xf numFmtId="0" fontId="0" fillId="2" borderId="24" xfId="0" applyFill="1" applyBorder="1" applyAlignment="1">
      <alignment horizontal="left" vertical="center"/>
    </xf>
    <xf numFmtId="2" fontId="41" fillId="24" borderId="25" xfId="0" applyNumberFormat="1" applyFont="1" applyFill="1" applyBorder="1" applyAlignment="1">
      <alignment horizontal="center" vertical="center"/>
    </xf>
    <xf numFmtId="2" fontId="41" fillId="24" borderId="26" xfId="0" applyNumberFormat="1" applyFont="1" applyFill="1" applyBorder="1" applyAlignment="1">
      <alignment horizontal="center" vertical="center"/>
    </xf>
    <xf numFmtId="2" fontId="41" fillId="24" borderId="25" xfId="0" applyNumberFormat="1" applyFont="1" applyFill="1" applyBorder="1" applyAlignment="1">
      <alignment vertical="center"/>
    </xf>
    <xf numFmtId="2" fontId="41" fillId="24" borderId="26" xfId="0" applyNumberFormat="1" applyFont="1" applyFill="1" applyBorder="1" applyAlignment="1">
      <alignment vertical="center"/>
    </xf>
    <xf numFmtId="0" fontId="0" fillId="24" borderId="24" xfId="0" applyFill="1" applyBorder="1" applyAlignment="1">
      <alignment horizontal="center" vertical="center"/>
    </xf>
    <xf numFmtId="0" fontId="0" fillId="24" borderId="26" xfId="0" applyFill="1" applyBorder="1" applyAlignment="1">
      <alignment horizontal="center" vertical="center"/>
    </xf>
    <xf numFmtId="0" fontId="41" fillId="0" borderId="0" xfId="0" applyFont="1" applyAlignment="1">
      <alignment vertical="center"/>
    </xf>
    <xf numFmtId="2" fontId="41" fillId="24" borderId="24" xfId="0" applyNumberFormat="1" applyFont="1" applyFill="1" applyBorder="1" applyAlignment="1">
      <alignment horizontal="center" vertical="center"/>
    </xf>
    <xf numFmtId="0" fontId="45" fillId="0" borderId="45" xfId="0" applyFont="1" applyBorder="1" applyAlignment="1">
      <alignment horizontal="center" vertical="center"/>
    </xf>
    <xf numFmtId="1" fontId="0" fillId="0" borderId="45" xfId="0" applyNumberFormat="1" applyBorder="1" applyAlignment="1">
      <alignment horizontal="center" vertical="center"/>
    </xf>
    <xf numFmtId="0" fontId="46" fillId="0" borderId="0" xfId="0" applyFont="1" applyAlignment="1">
      <alignment horizontal="center" vertical="center"/>
    </xf>
    <xf numFmtId="1" fontId="41" fillId="0" borderId="0" xfId="0" applyNumberFormat="1" applyFont="1" applyAlignment="1">
      <alignment horizontal="center" vertical="center"/>
    </xf>
    <xf numFmtId="0" fontId="44" fillId="0" borderId="0" xfId="0" applyFont="1" applyAlignment="1">
      <alignment horizontal="center" vertical="center"/>
    </xf>
    <xf numFmtId="0" fontId="0" fillId="2" borderId="45" xfId="0" applyFill="1" applyBorder="1" applyAlignment="1">
      <alignment horizontal="center" vertical="center"/>
    </xf>
    <xf numFmtId="0" fontId="41" fillId="0" borderId="0" xfId="0" applyFont="1" applyAlignment="1">
      <alignment horizontal="center" vertical="center" wrapText="1"/>
    </xf>
    <xf numFmtId="2" fontId="41" fillId="0" borderId="33" xfId="0" applyNumberFormat="1" applyFont="1" applyBorder="1" applyAlignment="1">
      <alignment horizontal="center" vertical="center"/>
    </xf>
    <xf numFmtId="0" fontId="41" fillId="24" borderId="0" xfId="0" applyFont="1" applyFill="1" applyAlignment="1">
      <alignment horizontal="center" vertical="center"/>
    </xf>
    <xf numFmtId="2" fontId="41" fillId="0" borderId="0" xfId="0" applyNumberFormat="1" applyFont="1" applyAlignment="1">
      <alignment horizontal="center"/>
    </xf>
    <xf numFmtId="0" fontId="41" fillId="20" borderId="0" xfId="0" applyFont="1" applyFill="1" applyAlignment="1">
      <alignment horizontal="right" vertical="center"/>
    </xf>
    <xf numFmtId="0" fontId="0" fillId="0" borderId="86" xfId="0" applyBorder="1" applyAlignment="1">
      <alignment horizontal="center"/>
    </xf>
    <xf numFmtId="0" fontId="50" fillId="0" borderId="0" xfId="0" applyFont="1"/>
    <xf numFmtId="0" fontId="41" fillId="0" borderId="0" xfId="0" applyFont="1" applyAlignment="1">
      <alignment horizontal="center"/>
    </xf>
    <xf numFmtId="0" fontId="0" fillId="0" borderId="85" xfId="0" applyBorder="1" applyAlignment="1">
      <alignment horizontal="center"/>
    </xf>
    <xf numFmtId="0" fontId="41" fillId="0" borderId="0" xfId="0" applyFont="1" applyAlignment="1">
      <alignment horizontal="left"/>
    </xf>
    <xf numFmtId="164" fontId="41" fillId="0" borderId="0" xfId="0" applyNumberFormat="1" applyFont="1" applyAlignment="1">
      <alignment horizontal="center" wrapText="1"/>
    </xf>
    <xf numFmtId="0" fontId="41" fillId="0" borderId="0" xfId="0" applyFont="1" applyAlignment="1">
      <alignment horizontal="center" wrapText="1"/>
    </xf>
    <xf numFmtId="0" fontId="0" fillId="0" borderId="45" xfId="0" applyBorder="1" applyAlignment="1">
      <alignment horizontal="center"/>
    </xf>
    <xf numFmtId="1" fontId="41" fillId="0" borderId="33" xfId="0" applyNumberFormat="1" applyFont="1" applyBorder="1" applyAlignment="1">
      <alignment horizontal="center" vertical="center"/>
    </xf>
    <xf numFmtId="1" fontId="0" fillId="0" borderId="25" xfId="0" applyNumberFormat="1" applyBorder="1" applyAlignment="1">
      <alignment horizontal="center" vertical="center"/>
    </xf>
    <xf numFmtId="1" fontId="0" fillId="0" borderId="26" xfId="0" applyNumberFormat="1" applyBorder="1" applyAlignment="1">
      <alignment horizontal="center" vertical="center"/>
    </xf>
    <xf numFmtId="0" fontId="49" fillId="0" borderId="0" xfId="0" applyFont="1" applyAlignment="1">
      <alignment horizontal="left"/>
    </xf>
    <xf numFmtId="0" fontId="41" fillId="20" borderId="0" xfId="0" applyFont="1" applyFill="1" applyAlignment="1">
      <alignment horizontal="right"/>
    </xf>
    <xf numFmtId="0" fontId="41" fillId="0" borderId="0" xfId="0" applyFont="1"/>
    <xf numFmtId="0" fontId="41" fillId="20" borderId="0" xfId="0" applyFont="1" applyFill="1" applyAlignment="1">
      <alignment horizontal="center"/>
    </xf>
    <xf numFmtId="0" fontId="67" fillId="0" borderId="0" xfId="0" applyFont="1"/>
    <xf numFmtId="0" fontId="41" fillId="0" borderId="33" xfId="0" applyFont="1"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2" borderId="0" xfId="0" applyFill="1"/>
    <xf numFmtId="0" fontId="0" fillId="2" borderId="0" xfId="0" applyFill="1" applyAlignment="1">
      <alignment horizontal="center"/>
    </xf>
    <xf numFmtId="9" fontId="0" fillId="0" borderId="0" xfId="26" applyFont="1" applyAlignment="1">
      <alignment horizontal="left"/>
    </xf>
    <xf numFmtId="3" fontId="53" fillId="0" borderId="0" xfId="23" applyNumberFormat="1" applyFont="1" applyAlignment="1" applyProtection="1">
      <alignment horizontal="center"/>
    </xf>
    <xf numFmtId="0" fontId="41" fillId="21" borderId="0" xfId="0" applyFont="1" applyFill="1" applyAlignment="1">
      <alignment horizontal="center"/>
    </xf>
    <xf numFmtId="9" fontId="0" fillId="0" borderId="0" xfId="26" applyFont="1"/>
    <xf numFmtId="0" fontId="0" fillId="8" borderId="0" xfId="0" applyFill="1" applyAlignment="1">
      <alignment horizontal="center"/>
    </xf>
    <xf numFmtId="0" fontId="41" fillId="24" borderId="0" xfId="0" applyFont="1" applyFill="1" applyAlignment="1">
      <alignment horizontal="center"/>
    </xf>
    <xf numFmtId="0" fontId="0" fillId="0" borderId="24" xfId="0" applyBorder="1" applyAlignment="1">
      <alignment horizontal="center"/>
    </xf>
    <xf numFmtId="2" fontId="0" fillId="23" borderId="0" xfId="0" applyNumberFormat="1" applyFill="1" applyAlignment="1">
      <alignment horizontal="center"/>
    </xf>
    <xf numFmtId="2" fontId="0" fillId="24" borderId="0" xfId="0" applyNumberFormat="1" applyFill="1" applyAlignment="1">
      <alignment horizontal="center"/>
    </xf>
    <xf numFmtId="2" fontId="41" fillId="0" borderId="0" xfId="0" applyNumberFormat="1" applyFont="1"/>
    <xf numFmtId="0" fontId="66" fillId="0" borderId="0" xfId="0" applyFont="1" applyAlignment="1">
      <alignment horizontal="right"/>
    </xf>
    <xf numFmtId="0" fontId="67" fillId="0" borderId="0" xfId="23" applyFont="1" applyAlignment="1" applyProtection="1">
      <alignment horizontal="left"/>
    </xf>
    <xf numFmtId="0" fontId="66" fillId="0" borderId="0" xfId="0" applyFont="1" applyAlignment="1">
      <alignment horizontal="left"/>
    </xf>
    <xf numFmtId="0" fontId="0" fillId="20" borderId="0" xfId="0" applyFill="1" applyAlignment="1">
      <alignment horizontal="center"/>
    </xf>
    <xf numFmtId="0" fontId="67" fillId="0" borderId="0" xfId="0" applyFont="1" applyAlignment="1">
      <alignment horizontal="center"/>
    </xf>
    <xf numFmtId="0" fontId="68" fillId="0" borderId="0" xfId="23" applyFont="1" applyAlignment="1" applyProtection="1">
      <alignment horizontal="left" vertical="center"/>
    </xf>
    <xf numFmtId="0" fontId="68" fillId="0" borderId="0" xfId="23" applyNumberFormat="1" applyFont="1" applyAlignment="1" applyProtection="1">
      <alignment horizontal="left" vertical="center"/>
    </xf>
    <xf numFmtId="4" fontId="68" fillId="0" borderId="0" xfId="23" applyNumberFormat="1" applyFont="1" applyAlignment="1" applyProtection="1">
      <alignment horizontal="left" vertical="center"/>
    </xf>
    <xf numFmtId="0" fontId="69" fillId="0" borderId="0" xfId="0" applyFont="1" applyAlignment="1">
      <alignment horizontal="center" vertical="center"/>
    </xf>
    <xf numFmtId="0" fontId="70" fillId="0" borderId="0" xfId="23" applyFont="1" applyAlignment="1" applyProtection="1"/>
    <xf numFmtId="0" fontId="68" fillId="0" borderId="0" xfId="23" applyFont="1" applyAlignment="1" applyProtection="1">
      <alignment horizontal="left"/>
    </xf>
    <xf numFmtId="0" fontId="69" fillId="0" borderId="0" xfId="0" applyFont="1" applyAlignment="1">
      <alignment horizontal="center"/>
    </xf>
    <xf numFmtId="0" fontId="69" fillId="0" borderId="0" xfId="0" applyFont="1"/>
    <xf numFmtId="3" fontId="68" fillId="0" borderId="0" xfId="23" applyNumberFormat="1" applyFont="1" applyAlignment="1" applyProtection="1">
      <alignment horizontal="left"/>
    </xf>
    <xf numFmtId="3" fontId="68" fillId="0" borderId="0" xfId="23" applyNumberFormat="1" applyFont="1" applyAlignment="1" applyProtection="1"/>
    <xf numFmtId="0" fontId="68" fillId="0" borderId="0" xfId="23" applyFont="1" applyAlignment="1" applyProtection="1"/>
    <xf numFmtId="0" fontId="70" fillId="0" borderId="0" xfId="23" applyFont="1" applyAlignment="1" applyProtection="1">
      <alignment horizontal="left"/>
    </xf>
    <xf numFmtId="0" fontId="67" fillId="0" borderId="0" xfId="0" applyFont="1" applyAlignment="1">
      <alignment horizontal="left"/>
    </xf>
    <xf numFmtId="2" fontId="70" fillId="0" borderId="0" xfId="23" applyNumberFormat="1" applyFont="1" applyAlignment="1" applyProtection="1"/>
    <xf numFmtId="0" fontId="67" fillId="0" borderId="0" xfId="24" applyFont="1"/>
    <xf numFmtId="0" fontId="69" fillId="0" borderId="0" xfId="0" applyFont="1" applyAlignment="1">
      <alignment horizontal="left" vertical="center"/>
    </xf>
    <xf numFmtId="4" fontId="69" fillId="0" borderId="0" xfId="0" applyNumberFormat="1" applyFont="1" applyAlignment="1">
      <alignment horizontal="center" vertical="center"/>
    </xf>
    <xf numFmtId="3" fontId="69" fillId="0" borderId="0" xfId="0" applyNumberFormat="1" applyFont="1"/>
    <xf numFmtId="0" fontId="68" fillId="0" borderId="0" xfId="23" applyFont="1" applyAlignment="1" applyProtection="1">
      <alignment vertical="center"/>
    </xf>
    <xf numFmtId="0" fontId="41" fillId="0" borderId="0" xfId="0" applyFont="1" applyAlignment="1">
      <alignment horizontal="right"/>
    </xf>
    <xf numFmtId="2" fontId="0" fillId="0" borderId="0" xfId="0" applyNumberFormat="1" applyAlignment="1">
      <alignment horizontal="right"/>
    </xf>
    <xf numFmtId="0" fontId="68" fillId="0" borderId="0" xfId="23" applyFont="1" applyFill="1" applyAlignment="1" applyProtection="1">
      <alignment horizontal="left" vertical="center"/>
    </xf>
    <xf numFmtId="0" fontId="52" fillId="0" borderId="0" xfId="23" applyFont="1" applyAlignment="1" applyProtection="1"/>
    <xf numFmtId="0" fontId="69" fillId="0" borderId="0" xfId="0" applyFont="1" applyAlignment="1">
      <alignment horizontal="left"/>
    </xf>
    <xf numFmtId="2" fontId="0" fillId="0" borderId="0" xfId="0" applyNumberFormat="1" applyAlignment="1">
      <alignment horizontal="right" vertical="center"/>
    </xf>
    <xf numFmtId="0" fontId="70" fillId="0" borderId="0" xfId="23" applyFont="1" applyAlignment="1" applyProtection="1">
      <alignment horizontal="left" vertical="center"/>
    </xf>
    <xf numFmtId="0" fontId="53" fillId="0" borderId="0" xfId="23" applyFont="1" applyAlignment="1" applyProtection="1"/>
    <xf numFmtId="0" fontId="13" fillId="0" borderId="0" xfId="0" applyFont="1" applyAlignment="1">
      <alignment horizontal="center"/>
    </xf>
    <xf numFmtId="2" fontId="41" fillId="0" borderId="0" xfId="0" applyNumberFormat="1" applyFont="1" applyAlignment="1">
      <alignment horizontal="right"/>
    </xf>
    <xf numFmtId="3" fontId="69" fillId="0" borderId="0" xfId="0" applyNumberFormat="1" applyFont="1" applyAlignment="1">
      <alignment horizontal="left"/>
    </xf>
    <xf numFmtId="3" fontId="69" fillId="0" borderId="0" xfId="0" applyNumberFormat="1" applyFont="1" applyAlignment="1">
      <alignment horizontal="right"/>
    </xf>
    <xf numFmtId="0" fontId="13" fillId="0" borderId="0" xfId="0" applyFont="1"/>
    <xf numFmtId="0" fontId="71" fillId="0" borderId="0" xfId="0" applyFont="1" applyAlignment="1">
      <alignment horizontal="left"/>
    </xf>
    <xf numFmtId="0" fontId="68" fillId="0" borderId="0" xfId="23" applyFont="1" applyAlignment="1" applyProtection="1">
      <alignment horizontal="center"/>
    </xf>
    <xf numFmtId="0" fontId="68" fillId="0" borderId="0" xfId="23" applyFont="1" applyFill="1" applyAlignment="1" applyProtection="1"/>
    <xf numFmtId="0" fontId="70" fillId="0" borderId="0" xfId="23" applyFont="1" applyFill="1" applyAlignment="1" applyProtection="1"/>
    <xf numFmtId="2" fontId="41" fillId="24" borderId="24" xfId="0" applyNumberFormat="1" applyFont="1" applyFill="1" applyBorder="1" applyAlignment="1">
      <alignment horizontal="center"/>
    </xf>
    <xf numFmtId="2" fontId="41" fillId="24" borderId="25" xfId="0" applyNumberFormat="1" applyFont="1" applyFill="1" applyBorder="1" applyAlignment="1">
      <alignment horizontal="center"/>
    </xf>
    <xf numFmtId="2" fontId="41" fillId="24" borderId="26" xfId="0" applyNumberFormat="1" applyFont="1" applyFill="1" applyBorder="1" applyAlignment="1">
      <alignment horizontal="center"/>
    </xf>
    <xf numFmtId="0" fontId="67" fillId="0" borderId="0" xfId="0" applyFont="1" applyAlignment="1">
      <alignment horizontal="left" vertical="center"/>
    </xf>
    <xf numFmtId="4" fontId="67" fillId="0" borderId="0" xfId="0" applyNumberFormat="1" applyFont="1" applyAlignment="1">
      <alignment horizontal="left" vertical="center"/>
    </xf>
    <xf numFmtId="0" fontId="39" fillId="0" borderId="20"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11" borderId="18" xfId="0" applyFont="1" applyFill="1" applyBorder="1" applyAlignment="1">
      <alignment horizontal="center" vertical="center" wrapText="1"/>
    </xf>
    <xf numFmtId="0" fontId="34" fillId="3" borderId="18" xfId="0" applyFont="1" applyFill="1" applyBorder="1" applyAlignment="1">
      <alignment horizontal="center" vertical="center"/>
    </xf>
    <xf numFmtId="0" fontId="34" fillId="12" borderId="18" xfId="0" applyFont="1" applyFill="1" applyBorder="1" applyAlignment="1">
      <alignment horizontal="center" vertical="center" wrapText="1"/>
    </xf>
    <xf numFmtId="0" fontId="34" fillId="13" borderId="18" xfId="0" applyFont="1" applyFill="1" applyBorder="1" applyAlignment="1">
      <alignment horizontal="center" vertical="center" wrapText="1"/>
    </xf>
    <xf numFmtId="0" fontId="0" fillId="6" borderId="18" xfId="0" applyFill="1" applyBorder="1" applyAlignment="1">
      <alignment horizontal="center" vertical="center"/>
    </xf>
    <xf numFmtId="0" fontId="34" fillId="14" borderId="18" xfId="0" applyFont="1" applyFill="1" applyBorder="1" applyAlignment="1">
      <alignment horizontal="center" vertical="center" wrapText="1"/>
    </xf>
    <xf numFmtId="0" fontId="39" fillId="0" borderId="19" xfId="0" applyFont="1" applyBorder="1" applyAlignment="1">
      <alignment horizontal="center" vertical="center" wrapText="1"/>
    </xf>
    <xf numFmtId="0" fontId="41" fillId="23" borderId="24" xfId="0" applyFont="1" applyFill="1" applyBorder="1" applyAlignment="1">
      <alignment vertical="center"/>
    </xf>
    <xf numFmtId="0" fontId="41" fillId="23" borderId="25" xfId="0" applyFont="1" applyFill="1" applyBorder="1" applyAlignment="1">
      <alignment vertical="center"/>
    </xf>
    <xf numFmtId="0" fontId="41" fillId="23" borderId="26" xfId="0" applyFont="1" applyFill="1" applyBorder="1" applyAlignment="1">
      <alignment vertical="center"/>
    </xf>
    <xf numFmtId="0" fontId="1" fillId="29" borderId="19" xfId="0" applyFont="1" applyFill="1" applyBorder="1" applyAlignment="1">
      <alignment horizontal="center" vertical="center" wrapText="1"/>
    </xf>
    <xf numFmtId="0" fontId="1" fillId="29" borderId="20" xfId="0" applyFont="1" applyFill="1" applyBorder="1" applyAlignment="1">
      <alignment horizontal="center" vertical="center" wrapText="1"/>
    </xf>
    <xf numFmtId="0" fontId="1" fillId="29" borderId="21" xfId="0" applyFont="1" applyFill="1" applyBorder="1" applyAlignment="1">
      <alignment horizontal="center" vertical="center" wrapText="1"/>
    </xf>
    <xf numFmtId="0" fontId="1" fillId="29" borderId="18" xfId="0" applyFont="1" applyFill="1" applyBorder="1" applyAlignment="1">
      <alignment horizontal="center" vertical="center" wrapText="1"/>
    </xf>
    <xf numFmtId="0" fontId="86" fillId="0" borderId="88" xfId="0" applyFont="1" applyBorder="1" applyAlignment="1">
      <alignment horizontal="center"/>
    </xf>
    <xf numFmtId="0" fontId="86" fillId="0" borderId="89" xfId="0" applyFont="1" applyBorder="1" applyAlignment="1">
      <alignment horizontal="center"/>
    </xf>
    <xf numFmtId="0" fontId="86" fillId="0" borderId="90" xfId="0" applyFont="1" applyBorder="1" applyAlignment="1">
      <alignment horizontal="center"/>
    </xf>
    <xf numFmtId="0" fontId="86" fillId="0" borderId="91" xfId="0" applyFont="1" applyBorder="1" applyAlignment="1">
      <alignment horizontal="center"/>
    </xf>
    <xf numFmtId="0" fontId="48" fillId="0" borderId="92" xfId="0" applyFont="1" applyBorder="1"/>
    <xf numFmtId="0" fontId="0" fillId="0" borderId="93" xfId="0" quotePrefix="1" applyBorder="1" applyAlignment="1">
      <alignment horizontal="center"/>
    </xf>
    <xf numFmtId="0" fontId="0" fillId="0" borderId="94" xfId="0" quotePrefix="1" applyBorder="1" applyAlignment="1">
      <alignment horizontal="center"/>
    </xf>
    <xf numFmtId="0" fontId="0" fillId="0" borderId="95" xfId="0" quotePrefix="1" applyBorder="1" applyAlignment="1">
      <alignment horizontal="center"/>
    </xf>
    <xf numFmtId="0" fontId="48" fillId="4" borderId="96" xfId="0" applyFont="1" applyFill="1" applyBorder="1"/>
    <xf numFmtId="0" fontId="0" fillId="4" borderId="97" xfId="0" quotePrefix="1" applyFill="1" applyBorder="1" applyAlignment="1">
      <alignment horizontal="center"/>
    </xf>
    <xf numFmtId="0" fontId="0" fillId="4" borderId="98" xfId="0" quotePrefix="1" applyFill="1" applyBorder="1" applyAlignment="1">
      <alignment horizontal="center"/>
    </xf>
    <xf numFmtId="0" fontId="0" fillId="4" borderId="99" xfId="0" quotePrefix="1" applyFill="1" applyBorder="1" applyAlignment="1">
      <alignment horizontal="center"/>
    </xf>
    <xf numFmtId="0" fontId="48" fillId="0" borderId="100" xfId="0" applyFont="1" applyBorder="1"/>
    <xf numFmtId="0" fontId="0" fillId="0" borderId="101" xfId="0" quotePrefix="1" applyBorder="1" applyAlignment="1">
      <alignment horizontal="center"/>
    </xf>
    <xf numFmtId="0" fontId="0" fillId="0" borderId="102" xfId="0" quotePrefix="1" applyBorder="1" applyAlignment="1">
      <alignment horizontal="center"/>
    </xf>
    <xf numFmtId="0" fontId="0" fillId="0" borderId="103" xfId="0" quotePrefix="1" applyBorder="1" applyAlignment="1">
      <alignment horizontal="center"/>
    </xf>
    <xf numFmtId="0" fontId="48" fillId="0" borderId="104" xfId="0" applyFont="1" applyBorder="1"/>
    <xf numFmtId="0" fontId="0" fillId="0" borderId="105" xfId="0" quotePrefix="1" applyBorder="1" applyAlignment="1">
      <alignment horizontal="center"/>
    </xf>
    <xf numFmtId="0" fontId="0" fillId="0" borderId="106" xfId="0" quotePrefix="1" applyBorder="1" applyAlignment="1">
      <alignment horizontal="center"/>
    </xf>
    <xf numFmtId="0" fontId="0" fillId="0" borderId="107" xfId="0" quotePrefix="1" applyBorder="1" applyAlignment="1">
      <alignment horizontal="center"/>
    </xf>
    <xf numFmtId="0" fontId="1" fillId="29" borderId="22" xfId="0" applyFont="1" applyFill="1" applyBorder="1" applyAlignment="1">
      <alignment horizontal="center" vertical="center" wrapText="1"/>
    </xf>
    <xf numFmtId="0" fontId="25" fillId="10" borderId="0" xfId="0" applyFont="1" applyFill="1" applyAlignment="1">
      <alignment horizontal="left" vertical="center"/>
    </xf>
    <xf numFmtId="0" fontId="32" fillId="31" borderId="0" xfId="0" applyFont="1" applyFill="1" applyAlignment="1">
      <alignment horizontal="center" vertical="top" wrapText="1"/>
    </xf>
    <xf numFmtId="0" fontId="1" fillId="31" borderId="0" xfId="0" applyFont="1" applyFill="1" applyAlignment="1">
      <alignment horizontal="center" vertical="top" wrapText="1"/>
    </xf>
    <xf numFmtId="0" fontId="2" fillId="31" borderId="0" xfId="0" applyFont="1" applyFill="1" applyAlignment="1">
      <alignment horizontal="center" vertical="center" wrapText="1"/>
    </xf>
    <xf numFmtId="0" fontId="1" fillId="31" borderId="0" xfId="0" applyFont="1" applyFill="1" applyAlignment="1">
      <alignment horizontal="center" vertical="center" wrapText="1"/>
    </xf>
    <xf numFmtId="0" fontId="1" fillId="31" borderId="13" xfId="0" applyFont="1" applyFill="1" applyBorder="1" applyAlignment="1">
      <alignment horizontal="center" vertical="center" wrapText="1"/>
    </xf>
    <xf numFmtId="0" fontId="1" fillId="31" borderId="18" xfId="0" applyFont="1" applyFill="1" applyBorder="1" applyAlignment="1">
      <alignment horizontal="center" vertical="center" wrapText="1"/>
    </xf>
    <xf numFmtId="0" fontId="25" fillId="31" borderId="0" xfId="0" applyFont="1" applyFill="1" applyAlignment="1">
      <alignment horizontal="left" vertical="center"/>
    </xf>
    <xf numFmtId="1" fontId="25" fillId="31" borderId="3" xfId="0" applyNumberFormat="1" applyFont="1" applyFill="1" applyBorder="1" applyAlignment="1">
      <alignment horizontal="center" vertical="center" wrapText="1"/>
    </xf>
    <xf numFmtId="1" fontId="24" fillId="31" borderId="1" xfId="0" applyNumberFormat="1" applyFont="1" applyFill="1" applyBorder="1" applyAlignment="1">
      <alignment horizontal="center" vertical="center" wrapText="1"/>
    </xf>
    <xf numFmtId="1" fontId="24" fillId="31" borderId="0" xfId="0" applyNumberFormat="1" applyFont="1" applyFill="1" applyAlignment="1">
      <alignment horizontal="center" vertical="center" wrapText="1"/>
    </xf>
    <xf numFmtId="1" fontId="25" fillId="31" borderId="0" xfId="0" applyNumberFormat="1" applyFont="1" applyFill="1" applyAlignment="1">
      <alignment horizontal="center" vertical="center" wrapText="1"/>
    </xf>
    <xf numFmtId="0" fontId="25" fillId="11" borderId="0" xfId="0" applyFont="1" applyFill="1" applyAlignment="1">
      <alignment horizontal="left" vertical="center"/>
    </xf>
    <xf numFmtId="1" fontId="25" fillId="31" borderId="2" xfId="0" applyNumberFormat="1" applyFont="1" applyFill="1" applyBorder="1" applyAlignment="1">
      <alignment horizontal="center" vertical="center" wrapText="1"/>
    </xf>
    <xf numFmtId="0" fontId="25" fillId="3" borderId="0" xfId="0" applyFont="1" applyFill="1" applyAlignment="1">
      <alignment horizontal="left" vertical="center"/>
    </xf>
    <xf numFmtId="0" fontId="25" fillId="7" borderId="0" xfId="0" applyFont="1" applyFill="1" applyAlignment="1">
      <alignment horizontal="left" vertical="center"/>
    </xf>
    <xf numFmtId="0" fontId="25" fillId="12" borderId="0" xfId="0" applyFont="1" applyFill="1" applyAlignment="1">
      <alignment horizontal="left" vertical="center"/>
    </xf>
    <xf numFmtId="0" fontId="25" fillId="6" borderId="0" xfId="0" applyFont="1" applyFill="1" applyAlignment="1">
      <alignment vertical="center"/>
    </xf>
    <xf numFmtId="0" fontId="25" fillId="13" borderId="0" xfId="0" applyFont="1" applyFill="1" applyAlignment="1">
      <alignment horizontal="left" vertical="center"/>
    </xf>
    <xf numFmtId="0" fontId="25" fillId="14" borderId="0" xfId="0" applyFont="1" applyFill="1" applyAlignment="1">
      <alignment horizontal="left" vertical="center"/>
    </xf>
    <xf numFmtId="0" fontId="33" fillId="4" borderId="0" xfId="0" applyFont="1" applyFill="1" applyAlignment="1">
      <alignment horizontal="center" vertical="center" wrapText="1"/>
    </xf>
    <xf numFmtId="1" fontId="24" fillId="10" borderId="0" xfId="0" applyNumberFormat="1" applyFont="1" applyFill="1" applyAlignment="1">
      <alignment horizontal="center" vertical="center" wrapText="1"/>
    </xf>
    <xf numFmtId="1" fontId="33" fillId="8" borderId="1" xfId="0" applyNumberFormat="1" applyFont="1" applyFill="1" applyBorder="1" applyAlignment="1">
      <alignment horizontal="center" vertical="center" wrapText="1"/>
    </xf>
    <xf numFmtId="1" fontId="33" fillId="8" borderId="7" xfId="0" applyNumberFormat="1" applyFont="1" applyFill="1" applyBorder="1" applyAlignment="1">
      <alignment horizontal="center" vertical="center" wrapText="1"/>
    </xf>
    <xf numFmtId="0" fontId="87" fillId="0" borderId="0" xfId="0" applyFont="1" applyAlignment="1">
      <alignment horizontal="center" vertical="center" wrapText="1"/>
    </xf>
    <xf numFmtId="0" fontId="13" fillId="0" borderId="0" xfId="0" applyFont="1" applyAlignment="1">
      <alignment horizontal="centerContinuous" vertical="top" wrapText="1"/>
    </xf>
    <xf numFmtId="1" fontId="13" fillId="0" borderId="0" xfId="0" applyNumberFormat="1" applyFont="1" applyAlignment="1">
      <alignment horizontal="center" vertical="top" wrapText="1"/>
    </xf>
    <xf numFmtId="0" fontId="13" fillId="19" borderId="0" xfId="0" applyFont="1" applyFill="1" applyAlignment="1">
      <alignment vertical="top" wrapText="1"/>
    </xf>
    <xf numFmtId="0" fontId="26" fillId="19" borderId="0" xfId="0" applyFont="1" applyFill="1" applyAlignment="1">
      <alignment horizontal="left" vertical="top"/>
    </xf>
    <xf numFmtId="0" fontId="26" fillId="19" borderId="0" xfId="0" applyFont="1" applyFill="1" applyAlignment="1">
      <alignment vertical="center" wrapText="1"/>
    </xf>
    <xf numFmtId="0" fontId="13" fillId="19" borderId="0" xfId="0" applyFont="1" applyFill="1" applyAlignment="1">
      <alignment vertical="center"/>
    </xf>
    <xf numFmtId="0" fontId="26" fillId="19" borderId="0" xfId="0" applyFont="1" applyFill="1" applyAlignment="1">
      <alignment vertical="top" wrapText="1"/>
    </xf>
    <xf numFmtId="166" fontId="25" fillId="31" borderId="3" xfId="0" applyNumberFormat="1" applyFont="1" applyFill="1" applyBorder="1" applyAlignment="1">
      <alignment horizontal="center" vertical="center" wrapText="1"/>
    </xf>
    <xf numFmtId="166" fontId="24" fillId="31" borderId="1" xfId="0" applyNumberFormat="1" applyFont="1" applyFill="1" applyBorder="1" applyAlignment="1">
      <alignment horizontal="center" vertical="center" wrapText="1"/>
    </xf>
    <xf numFmtId="0" fontId="88" fillId="15" borderId="3" xfId="0" applyFont="1" applyFill="1" applyBorder="1" applyAlignment="1">
      <alignment horizontal="left" vertical="top" wrapText="1"/>
    </xf>
    <xf numFmtId="0" fontId="88" fillId="9" borderId="1" xfId="0" applyFont="1" applyFill="1" applyBorder="1" applyAlignment="1">
      <alignment horizontal="left" vertical="top" wrapText="1"/>
    </xf>
    <xf numFmtId="1" fontId="25" fillId="11" borderId="3" xfId="0" applyNumberFormat="1" applyFont="1" applyFill="1" applyBorder="1" applyAlignment="1">
      <alignment horizontal="center" vertical="center" wrapText="1"/>
    </xf>
    <xf numFmtId="1" fontId="25" fillId="3" borderId="1" xfId="0" applyNumberFormat="1" applyFont="1" applyFill="1" applyBorder="1" applyAlignment="1">
      <alignment horizontal="center" vertical="center" wrapText="1"/>
    </xf>
    <xf numFmtId="1" fontId="25" fillId="3" borderId="2" xfId="0" applyNumberFormat="1" applyFont="1" applyFill="1" applyBorder="1" applyAlignment="1">
      <alignment horizontal="center" vertical="center" wrapText="1"/>
    </xf>
    <xf numFmtId="1" fontId="25" fillId="3" borderId="3" xfId="0" applyNumberFormat="1" applyFont="1" applyFill="1" applyBorder="1" applyAlignment="1">
      <alignment horizontal="center" vertical="center" wrapText="1"/>
    </xf>
    <xf numFmtId="1" fontId="25" fillId="3" borderId="0" xfId="0" applyNumberFormat="1" applyFont="1" applyFill="1" applyAlignment="1">
      <alignment horizontal="center" vertical="center" wrapText="1"/>
    </xf>
    <xf numFmtId="1" fontId="25" fillId="12" borderId="0" xfId="0" applyNumberFormat="1" applyFont="1" applyFill="1" applyAlignment="1">
      <alignment horizontal="center" vertical="center" wrapText="1"/>
    </xf>
    <xf numFmtId="1" fontId="25" fillId="12" borderId="3" xfId="0" applyNumberFormat="1" applyFont="1" applyFill="1" applyBorder="1" applyAlignment="1">
      <alignment horizontal="center" vertical="center" wrapText="1"/>
    </xf>
    <xf numFmtId="1" fontId="25" fillId="12" borderId="2" xfId="0" applyNumberFormat="1" applyFont="1" applyFill="1" applyBorder="1" applyAlignment="1">
      <alignment horizontal="center" vertical="center" wrapText="1"/>
    </xf>
    <xf numFmtId="0" fontId="88" fillId="18" borderId="1" xfId="0" applyFont="1" applyFill="1" applyBorder="1" applyAlignment="1">
      <alignment horizontal="left" vertical="top" wrapText="1"/>
    </xf>
    <xf numFmtId="1" fontId="25" fillId="13" borderId="0" xfId="0" applyNumberFormat="1" applyFont="1" applyFill="1" applyAlignment="1">
      <alignment horizontal="center" vertical="center" wrapText="1"/>
    </xf>
    <xf numFmtId="1" fontId="25" fillId="13" borderId="3" xfId="0" applyNumberFormat="1" applyFont="1" applyFill="1" applyBorder="1" applyAlignment="1">
      <alignment horizontal="center" vertical="center" wrapText="1"/>
    </xf>
    <xf numFmtId="0" fontId="89" fillId="2" borderId="7" xfId="0" applyFont="1" applyFill="1" applyBorder="1" applyAlignment="1">
      <alignment horizontal="left" vertical="top" wrapText="1"/>
    </xf>
    <xf numFmtId="0" fontId="16" fillId="6" borderId="109" xfId="0" applyFont="1" applyFill="1" applyBorder="1" applyAlignment="1">
      <alignment horizontal="center" vertical="center" wrapText="1"/>
    </xf>
    <xf numFmtId="0" fontId="25" fillId="7" borderId="109" xfId="0" applyFont="1" applyFill="1" applyBorder="1" applyAlignment="1">
      <alignment horizontal="left" vertical="center"/>
    </xf>
    <xf numFmtId="0" fontId="25" fillId="31" borderId="109" xfId="0" applyFont="1" applyFill="1" applyBorder="1" applyAlignment="1">
      <alignment horizontal="left" vertical="center"/>
    </xf>
    <xf numFmtId="0" fontId="25" fillId="10" borderId="109" xfId="0" applyFont="1" applyFill="1" applyBorder="1" applyAlignment="1">
      <alignment horizontal="left" vertical="center"/>
    </xf>
    <xf numFmtId="0" fontId="25" fillId="11" borderId="109" xfId="0" applyFont="1" applyFill="1" applyBorder="1" applyAlignment="1">
      <alignment horizontal="left" vertical="center"/>
    </xf>
    <xf numFmtId="0" fontId="25" fillId="3" borderId="109" xfId="0" applyFont="1" applyFill="1" applyBorder="1" applyAlignment="1">
      <alignment horizontal="left" vertical="center"/>
    </xf>
    <xf numFmtId="0" fontId="25" fillId="12" borderId="109" xfId="0" applyFont="1" applyFill="1" applyBorder="1" applyAlignment="1">
      <alignment horizontal="left" vertical="center"/>
    </xf>
    <xf numFmtId="0" fontId="25" fillId="6" borderId="109" xfId="0" applyFont="1" applyFill="1" applyBorder="1" applyAlignment="1">
      <alignment horizontal="left" vertical="center"/>
    </xf>
    <xf numFmtId="0" fontId="25" fillId="13" borderId="109" xfId="0" applyFont="1" applyFill="1" applyBorder="1" applyAlignment="1">
      <alignment horizontal="left" vertical="center"/>
    </xf>
    <xf numFmtId="0" fontId="25" fillId="14" borderId="109" xfId="0" applyFont="1" applyFill="1" applyBorder="1" applyAlignment="1">
      <alignment horizontal="left" vertical="center"/>
    </xf>
    <xf numFmtId="0" fontId="39" fillId="0" borderId="16" xfId="0" applyFont="1" applyBorder="1" applyAlignment="1">
      <alignment vertical="center" wrapText="1"/>
    </xf>
    <xf numFmtId="0" fontId="1" fillId="0" borderId="22" xfId="0" applyFont="1" applyBorder="1" applyAlignment="1">
      <alignment vertical="center" wrapText="1"/>
    </xf>
    <xf numFmtId="0" fontId="1" fillId="0" borderId="7" xfId="0" applyFont="1" applyBorder="1" applyAlignment="1">
      <alignment vertical="top" wrapText="1"/>
    </xf>
    <xf numFmtId="0" fontId="2" fillId="0" borderId="0" xfId="0" applyFont="1" applyAlignment="1">
      <alignment horizontal="center" vertical="center"/>
    </xf>
    <xf numFmtId="0" fontId="27" fillId="0" borderId="0" xfId="0" applyFont="1" applyAlignment="1">
      <alignment vertical="top"/>
    </xf>
    <xf numFmtId="0" fontId="18" fillId="5" borderId="8"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 fillId="0" borderId="0" xfId="0" applyFont="1" applyAlignment="1">
      <alignment horizontal="left" vertical="top" wrapText="1"/>
    </xf>
    <xf numFmtId="0" fontId="41" fillId="20" borderId="24" xfId="0" applyFont="1" applyFill="1" applyBorder="1" applyAlignment="1">
      <alignment horizontal="left" vertical="center"/>
    </xf>
    <xf numFmtId="0" fontId="41" fillId="20" borderId="25" xfId="0" applyFont="1" applyFill="1" applyBorder="1" applyAlignment="1">
      <alignment horizontal="left" vertical="center"/>
    </xf>
    <xf numFmtId="0" fontId="41" fillId="20" borderId="26" xfId="0" applyFont="1" applyFill="1" applyBorder="1" applyAlignment="1">
      <alignment horizontal="left" vertical="center"/>
    </xf>
    <xf numFmtId="0" fontId="41" fillId="20" borderId="26" xfId="0" applyFont="1" applyFill="1" applyBorder="1" applyAlignment="1">
      <alignment horizontal="center" vertical="top" wrapText="1"/>
    </xf>
    <xf numFmtId="0" fontId="1" fillId="0" borderId="3" xfId="0" applyFont="1" applyBorder="1" applyAlignment="1">
      <alignment vertical="top" wrapText="1"/>
    </xf>
    <xf numFmtId="0" fontId="1" fillId="0" borderId="1" xfId="0" applyFont="1" applyBorder="1" applyAlignment="1">
      <alignment vertical="top" wrapText="1"/>
    </xf>
    <xf numFmtId="0" fontId="1" fillId="0" borderId="0" xfId="0" applyFont="1" applyAlignment="1">
      <alignment vertical="top" wrapText="1"/>
    </xf>
    <xf numFmtId="0" fontId="21" fillId="31" borderId="6" xfId="0" applyFont="1" applyFill="1" applyBorder="1" applyAlignment="1">
      <alignment horizontal="center" vertical="center" wrapText="1"/>
    </xf>
    <xf numFmtId="0" fontId="21" fillId="31" borderId="18" xfId="0" applyFont="1" applyFill="1" applyBorder="1" applyAlignment="1">
      <alignment horizontal="center" vertical="center" wrapText="1"/>
    </xf>
    <xf numFmtId="0" fontId="21" fillId="31" borderId="13" xfId="0" applyFont="1" applyFill="1" applyBorder="1" applyAlignment="1">
      <alignment horizontal="center" vertical="center" wrapText="1"/>
    </xf>
    <xf numFmtId="0" fontId="91" fillId="0" borderId="0" xfId="0" applyFont="1" applyAlignment="1">
      <alignment horizontal="left" vertical="center"/>
    </xf>
    <xf numFmtId="0" fontId="92" fillId="0" borderId="0" xfId="0" applyFont="1" applyAlignment="1">
      <alignment horizontal="centerContinuous" vertical="center"/>
    </xf>
    <xf numFmtId="0" fontId="93" fillId="0" borderId="0" xfId="0" applyFont="1" applyAlignment="1">
      <alignment horizontal="right" vertical="center"/>
    </xf>
    <xf numFmtId="1" fontId="94" fillId="0" borderId="0" xfId="0" applyNumberFormat="1" applyFont="1" applyAlignment="1">
      <alignment horizontal="center" vertical="center" wrapText="1"/>
    </xf>
    <xf numFmtId="0" fontId="93" fillId="0" borderId="0" xfId="0" applyFont="1" applyAlignment="1">
      <alignment horizontal="center" vertical="center"/>
    </xf>
    <xf numFmtId="0" fontId="0" fillId="33" borderId="0" xfId="0" applyFill="1" applyAlignment="1">
      <alignment vertical="top" wrapText="1"/>
    </xf>
    <xf numFmtId="0" fontId="0" fillId="6" borderId="0" xfId="0" applyFill="1" applyAlignment="1">
      <alignment vertical="top" wrapText="1"/>
    </xf>
    <xf numFmtId="0" fontId="0" fillId="31" borderId="0" xfId="0" applyFill="1" applyAlignment="1">
      <alignment vertical="top" wrapText="1"/>
    </xf>
    <xf numFmtId="0" fontId="39" fillId="0" borderId="14" xfId="0" applyFont="1" applyBorder="1" applyAlignment="1">
      <alignment vertical="center" wrapText="1"/>
    </xf>
    <xf numFmtId="0" fontId="39" fillId="0" borderId="20" xfId="0" applyFont="1" applyBorder="1" applyAlignment="1">
      <alignment vertical="center" wrapText="1"/>
    </xf>
    <xf numFmtId="0" fontId="39" fillId="29" borderId="20" xfId="0" applyFont="1" applyFill="1" applyBorder="1" applyAlignment="1">
      <alignment horizontal="center" vertical="center" wrapText="1"/>
    </xf>
    <xf numFmtId="0" fontId="89" fillId="9" borderId="2" xfId="0" applyFont="1" applyFill="1" applyBorder="1" applyAlignment="1">
      <alignment horizontal="left" vertical="top" wrapText="1"/>
    </xf>
    <xf numFmtId="0" fontId="88" fillId="9" borderId="2" xfId="0" applyFont="1" applyFill="1" applyBorder="1" applyAlignment="1">
      <alignment horizontal="left" vertical="top" wrapText="1"/>
    </xf>
    <xf numFmtId="0" fontId="88" fillId="9" borderId="3" xfId="0" applyFont="1" applyFill="1" applyBorder="1" applyAlignment="1">
      <alignment horizontal="left" vertical="top" wrapText="1"/>
    </xf>
    <xf numFmtId="0" fontId="88" fillId="32" borderId="2" xfId="0" applyFont="1" applyFill="1" applyBorder="1" applyAlignment="1">
      <alignment horizontal="left" vertical="top" wrapText="1"/>
    </xf>
    <xf numFmtId="0" fontId="89" fillId="32" borderId="2" xfId="0" applyFont="1" applyFill="1" applyBorder="1" applyAlignment="1">
      <alignment horizontal="left" vertical="top" wrapText="1"/>
    </xf>
    <xf numFmtId="0" fontId="39" fillId="0" borderId="0" xfId="0" applyFont="1" applyAlignment="1">
      <alignment vertical="top" wrapText="1"/>
    </xf>
    <xf numFmtId="0" fontId="88" fillId="32" borderId="1" xfId="0" applyFont="1" applyFill="1" applyBorder="1" applyAlignment="1">
      <alignment horizontal="left" vertical="top" wrapText="1"/>
    </xf>
    <xf numFmtId="0" fontId="39" fillId="0" borderId="2" xfId="0" applyFont="1" applyBorder="1" applyAlignment="1">
      <alignment vertical="top" wrapText="1"/>
    </xf>
    <xf numFmtId="0" fontId="88" fillId="32" borderId="3" xfId="0" applyFont="1" applyFill="1" applyBorder="1" applyAlignment="1">
      <alignment horizontal="left" vertical="top" wrapText="1"/>
    </xf>
    <xf numFmtId="0" fontId="89" fillId="16" borderId="2" xfId="0" applyFont="1" applyFill="1" applyBorder="1" applyAlignment="1">
      <alignment horizontal="left" vertical="top" wrapText="1"/>
    </xf>
    <xf numFmtId="0" fontId="88" fillId="16" borderId="0" xfId="0" applyFont="1" applyFill="1" applyAlignment="1">
      <alignment horizontal="left" vertical="top" wrapText="1"/>
    </xf>
    <xf numFmtId="0" fontId="89" fillId="17" borderId="1" xfId="0" applyFont="1" applyFill="1" applyBorder="1" applyAlignment="1">
      <alignment horizontal="left" vertical="top" wrapText="1"/>
    </xf>
    <xf numFmtId="0" fontId="88" fillId="17" borderId="1" xfId="0" applyFont="1" applyFill="1" applyBorder="1" applyAlignment="1">
      <alignment horizontal="left" vertical="top" wrapText="1"/>
    </xf>
    <xf numFmtId="0" fontId="89" fillId="17" borderId="2" xfId="0" applyFont="1" applyFill="1" applyBorder="1" applyAlignment="1">
      <alignment horizontal="left" vertical="top" wrapText="1"/>
    </xf>
    <xf numFmtId="0" fontId="88" fillId="17" borderId="2" xfId="0" applyFont="1" applyFill="1" applyBorder="1" applyAlignment="1">
      <alignment horizontal="left" vertical="top" wrapText="1"/>
    </xf>
    <xf numFmtId="0" fontId="89" fillId="17" borderId="3" xfId="0" applyFont="1" applyFill="1" applyBorder="1" applyAlignment="1">
      <alignment horizontal="left" vertical="top" wrapText="1"/>
    </xf>
    <xf numFmtId="0" fontId="88" fillId="17" borderId="0" xfId="0" applyFont="1" applyFill="1" applyAlignment="1">
      <alignment horizontal="left" vertical="top" wrapText="1"/>
    </xf>
    <xf numFmtId="0" fontId="39" fillId="0" borderId="15" xfId="0" applyFont="1" applyBorder="1" applyAlignment="1">
      <alignment vertical="center" wrapText="1"/>
    </xf>
    <xf numFmtId="0" fontId="39" fillId="0" borderId="3" xfId="0" applyFont="1" applyBorder="1" applyAlignment="1">
      <alignment vertical="top" wrapText="1"/>
    </xf>
    <xf numFmtId="0" fontId="39" fillId="0" borderId="0" xfId="0" applyFont="1" applyBorder="1" applyAlignment="1">
      <alignment vertical="top" wrapText="1"/>
    </xf>
    <xf numFmtId="0" fontId="39" fillId="0" borderId="1" xfId="0" applyFont="1" applyBorder="1" applyAlignment="1">
      <alignment vertical="top" wrapText="1"/>
    </xf>
    <xf numFmtId="0" fontId="48" fillId="18" borderId="0" xfId="0" applyFont="1" applyFill="1" applyAlignment="1">
      <alignment horizontal="left" vertical="top" wrapText="1"/>
    </xf>
    <xf numFmtId="0" fontId="0" fillId="0" borderId="0" xfId="0" applyAlignment="1">
      <alignment horizontal="left" vertical="top" wrapText="1"/>
    </xf>
    <xf numFmtId="0" fontId="0" fillId="0" borderId="0" xfId="0" applyAlignment="1">
      <alignment horizontal="left" vertical="center" wrapText="1"/>
    </xf>
    <xf numFmtId="0" fontId="18" fillId="5" borderId="8"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27" fillId="0" borderId="0" xfId="0" applyFont="1" applyAlignment="1">
      <alignment vertical="top"/>
    </xf>
    <xf numFmtId="0" fontId="18" fillId="5" borderId="10" xfId="0" applyFont="1" applyFill="1" applyBorder="1" applyAlignment="1">
      <alignment horizontal="center" vertical="center" wrapText="1"/>
    </xf>
    <xf numFmtId="0" fontId="32" fillId="0" borderId="109" xfId="0" applyFont="1" applyBorder="1" applyAlignment="1">
      <alignment horizontal="left" vertical="top" wrapText="1"/>
    </xf>
    <xf numFmtId="0" fontId="1" fillId="0" borderId="0" xfId="0" applyFont="1" applyAlignment="1">
      <alignment horizontal="left" vertical="top" wrapText="1"/>
    </xf>
    <xf numFmtId="0" fontId="1" fillId="0" borderId="1" xfId="0" applyFont="1" applyBorder="1" applyAlignment="1">
      <alignment horizontal="left" vertical="top" wrapText="1"/>
    </xf>
    <xf numFmtId="0" fontId="1" fillId="0" borderId="10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3" xfId="0" applyFont="1" applyBorder="1" applyAlignment="1">
      <alignment vertical="top" wrapText="1"/>
    </xf>
    <xf numFmtId="0" fontId="1" fillId="0" borderId="1" xfId="0" applyFont="1" applyBorder="1" applyAlignment="1">
      <alignment vertical="top" wrapText="1"/>
    </xf>
    <xf numFmtId="0" fontId="1" fillId="0" borderId="0" xfId="0" applyFont="1" applyAlignment="1">
      <alignment vertical="top" wrapText="1"/>
    </xf>
    <xf numFmtId="0" fontId="1" fillId="0" borderId="11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6" xfId="0" applyFont="1" applyBorder="1" applyAlignment="1">
      <alignment horizontal="center" vertical="center" wrapText="1"/>
    </xf>
    <xf numFmtId="0" fontId="39" fillId="0" borderId="3" xfId="0" applyFont="1" applyBorder="1" applyAlignment="1">
      <alignment vertical="top" wrapText="1"/>
    </xf>
    <xf numFmtId="0" fontId="39" fillId="0" borderId="1" xfId="0" applyFont="1" applyBorder="1" applyAlignment="1">
      <alignment vertical="top" wrapText="1"/>
    </xf>
    <xf numFmtId="0" fontId="39" fillId="0" borderId="0" xfId="0" applyFont="1" applyAlignment="1">
      <alignment vertical="top" wrapText="1"/>
    </xf>
    <xf numFmtId="0" fontId="32" fillId="0" borderId="0" xfId="0" applyFont="1" applyAlignment="1">
      <alignment horizontal="center" vertical="top" wrapText="1"/>
    </xf>
    <xf numFmtId="0" fontId="89" fillId="0" borderId="109" xfId="0" applyFont="1" applyBorder="1" applyAlignment="1">
      <alignment horizontal="left" vertical="top" wrapText="1"/>
    </xf>
    <xf numFmtId="0" fontId="1" fillId="0" borderId="11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5" xfId="0" applyFont="1" applyBorder="1" applyAlignment="1">
      <alignment horizontal="center" vertical="center" wrapText="1"/>
    </xf>
    <xf numFmtId="0" fontId="0" fillId="0" borderId="109" xfId="0" applyBorder="1" applyAlignment="1">
      <alignment horizontal="left" vertical="top" wrapText="1"/>
    </xf>
    <xf numFmtId="0" fontId="39" fillId="0" borderId="11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108"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14" xfId="0" applyFont="1" applyBorder="1" applyAlignment="1">
      <alignment horizontal="center" vertical="center" wrapText="1"/>
    </xf>
    <xf numFmtId="0" fontId="32" fillId="0" borderId="110" xfId="0" applyFont="1" applyBorder="1" applyAlignment="1">
      <alignment horizontal="left" vertical="top" wrapText="1"/>
    </xf>
    <xf numFmtId="0" fontId="41" fillId="23" borderId="24" xfId="0" applyFont="1" applyFill="1" applyBorder="1" applyAlignment="1">
      <alignment horizontal="center" vertical="center" wrapText="1"/>
    </xf>
    <xf numFmtId="0" fontId="41" fillId="23" borderId="26" xfId="0" applyFont="1" applyFill="1" applyBorder="1" applyAlignment="1">
      <alignment horizontal="center" vertical="center" wrapText="1"/>
    </xf>
    <xf numFmtId="0" fontId="41" fillId="2" borderId="35" xfId="0" applyFont="1" applyFill="1" applyBorder="1" applyAlignment="1">
      <alignment horizontal="left" vertical="center" wrapText="1"/>
    </xf>
    <xf numFmtId="0" fontId="41" fillId="20" borderId="34" xfId="0" applyFont="1" applyFill="1" applyBorder="1" applyAlignment="1">
      <alignment horizontal="center" vertical="center" wrapText="1"/>
    </xf>
    <xf numFmtId="0" fontId="41" fillId="20" borderId="35" xfId="0" applyFont="1" applyFill="1" applyBorder="1" applyAlignment="1">
      <alignment horizontal="center" vertical="center" wrapText="1"/>
    </xf>
    <xf numFmtId="0" fontId="43" fillId="20" borderId="24" xfId="0" applyFont="1" applyFill="1" applyBorder="1" applyAlignment="1">
      <alignment horizontal="center" vertical="center" wrapText="1"/>
    </xf>
    <xf numFmtId="0" fontId="43" fillId="20" borderId="26" xfId="0" applyFont="1" applyFill="1" applyBorder="1" applyAlignment="1">
      <alignment horizontal="center" vertical="center" wrapText="1"/>
    </xf>
    <xf numFmtId="0" fontId="41" fillId="20" borderId="24" xfId="0" applyFont="1" applyFill="1" applyBorder="1" applyAlignment="1">
      <alignment horizontal="center" vertical="center" wrapText="1"/>
    </xf>
    <xf numFmtId="0" fontId="41" fillId="20" borderId="25" xfId="0" applyFont="1" applyFill="1" applyBorder="1" applyAlignment="1">
      <alignment horizontal="center" vertical="center" wrapText="1"/>
    </xf>
    <xf numFmtId="0" fontId="41" fillId="20" borderId="26" xfId="0" applyFont="1" applyFill="1" applyBorder="1" applyAlignment="1">
      <alignment horizontal="center" vertical="center" wrapText="1"/>
    </xf>
    <xf numFmtId="0" fontId="43" fillId="20" borderId="25" xfId="0" applyFont="1" applyFill="1" applyBorder="1" applyAlignment="1">
      <alignment horizontal="center" vertical="center" wrapText="1"/>
    </xf>
    <xf numFmtId="0" fontId="41" fillId="20" borderId="24" xfId="0" applyFont="1" applyFill="1" applyBorder="1" applyAlignment="1">
      <alignment horizontal="center" vertical="top" wrapText="1"/>
    </xf>
    <xf numFmtId="0" fontId="41" fillId="20" borderId="26" xfId="0" applyFont="1" applyFill="1" applyBorder="1" applyAlignment="1">
      <alignment horizontal="center" vertical="top" wrapText="1"/>
    </xf>
    <xf numFmtId="0" fontId="41" fillId="20" borderId="24" xfId="0" applyFont="1" applyFill="1" applyBorder="1" applyAlignment="1">
      <alignment horizontal="left" vertical="center"/>
    </xf>
    <xf numFmtId="0" fontId="41" fillId="20" borderId="25" xfId="0" applyFont="1" applyFill="1" applyBorder="1" applyAlignment="1">
      <alignment horizontal="left" vertical="center"/>
    </xf>
    <xf numFmtId="0" fontId="41" fillId="20" borderId="26" xfId="0" applyFont="1" applyFill="1" applyBorder="1" applyAlignment="1">
      <alignment horizontal="left" vertical="center"/>
    </xf>
    <xf numFmtId="0" fontId="41" fillId="21" borderId="24" xfId="0" applyFont="1" applyFill="1" applyBorder="1" applyAlignment="1">
      <alignment horizontal="center" vertical="center" wrapText="1"/>
    </xf>
    <xf numFmtId="0" fontId="41" fillId="21" borderId="26" xfId="0" applyFont="1" applyFill="1" applyBorder="1" applyAlignment="1">
      <alignment horizontal="center" vertical="center" wrapText="1"/>
    </xf>
    <xf numFmtId="0" fontId="41" fillId="23" borderId="25" xfId="0" applyFont="1" applyFill="1" applyBorder="1" applyAlignment="1">
      <alignment horizontal="center" vertical="center" wrapText="1"/>
    </xf>
    <xf numFmtId="0" fontId="41" fillId="20" borderId="28" xfId="0" applyFont="1" applyFill="1" applyBorder="1" applyAlignment="1">
      <alignment horizontal="left" vertical="center"/>
    </xf>
    <xf numFmtId="0" fontId="41" fillId="20" borderId="29" xfId="0" applyFont="1" applyFill="1" applyBorder="1" applyAlignment="1">
      <alignment horizontal="left" vertical="center"/>
    </xf>
    <xf numFmtId="0" fontId="41" fillId="20" borderId="30" xfId="0" applyFont="1" applyFill="1" applyBorder="1" applyAlignment="1">
      <alignment horizontal="left" vertical="center"/>
    </xf>
    <xf numFmtId="0" fontId="43" fillId="20" borderId="24" xfId="0" applyFont="1" applyFill="1" applyBorder="1" applyAlignment="1">
      <alignment horizontal="left" vertical="center" wrapText="1"/>
    </xf>
    <xf numFmtId="0" fontId="43" fillId="20" borderId="25" xfId="0" applyFont="1" applyFill="1" applyBorder="1" applyAlignment="1">
      <alignment horizontal="left" vertical="center" wrapText="1"/>
    </xf>
    <xf numFmtId="0" fontId="43" fillId="20" borderId="26" xfId="0" applyFont="1" applyFill="1" applyBorder="1" applyAlignment="1">
      <alignment horizontal="left" vertical="center" wrapText="1"/>
    </xf>
    <xf numFmtId="0" fontId="46" fillId="21" borderId="24" xfId="0" applyFont="1" applyFill="1" applyBorder="1" applyAlignment="1">
      <alignment horizontal="center" vertical="top" wrapText="1"/>
    </xf>
    <xf numFmtId="0" fontId="46" fillId="21" borderId="25" xfId="0" applyFont="1" applyFill="1" applyBorder="1" applyAlignment="1">
      <alignment horizontal="center" vertical="top" wrapText="1"/>
    </xf>
    <xf numFmtId="0" fontId="46" fillId="21" borderId="26" xfId="0" applyFont="1" applyFill="1" applyBorder="1" applyAlignment="1">
      <alignment horizontal="center" vertical="top" wrapText="1"/>
    </xf>
    <xf numFmtId="0" fontId="47" fillId="30" borderId="8" xfId="0" applyFont="1" applyFill="1" applyBorder="1" applyAlignment="1">
      <alignment horizontal="center"/>
    </xf>
    <xf numFmtId="0" fontId="47" fillId="30" borderId="10" xfId="0" applyFont="1" applyFill="1" applyBorder="1" applyAlignment="1">
      <alignment horizontal="center"/>
    </xf>
    <xf numFmtId="0" fontId="47" fillId="30" borderId="12" xfId="0" applyFont="1" applyFill="1" applyBorder="1" applyAlignment="1">
      <alignment horizontal="center"/>
    </xf>
  </cellXfs>
  <cellStyles count="27">
    <cellStyle name="Followed Hyperlink" xfId="2" builtinId="9" hidden="1"/>
    <cellStyle name="Followed Hyperlink" xfId="4" builtinId="9" hidden="1"/>
    <cellStyle name="Followed Hyperlink" xfId="18" builtinId="9" hidden="1"/>
    <cellStyle name="Followed Hyperlink" xfId="19" builtinId="9" hidden="1"/>
    <cellStyle name="Followed Hyperlink" xfId="12"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6" builtinId="9" hidden="1"/>
    <cellStyle name="Followed Hyperlink" xfId="13" builtinId="9" hidden="1"/>
    <cellStyle name="Followed Hyperlink" xfId="14" builtinId="9" hidden="1"/>
    <cellStyle name="Followed Hyperlink" xfId="15" builtinId="9" hidden="1"/>
    <cellStyle name="Followed Hyperlink" xfId="5" builtinId="9" hidden="1"/>
    <cellStyle name="Followed Hyperlink" xfId="17" builtinId="9" hidden="1"/>
    <cellStyle name="Followed Hyperlink" xfId="6" builtinId="9" hidden="1"/>
    <cellStyle name="Followed Hyperlink" xfId="7" builtinId="9" hidden="1"/>
    <cellStyle name="Followed Hyperlink" xfId="20" builtinId="9" hidden="1"/>
    <cellStyle name="Followed Hyperlink" xfId="21" builtinId="9" hidden="1"/>
    <cellStyle name="Hyperlink" xfId="1" builtinId="8" hidden="1"/>
    <cellStyle name="Hyperlink" xfId="3" builtinId="8" hidden="1"/>
    <cellStyle name="Hyperlink 2" xfId="23" xr:uid="{079EC95E-7F72-4228-82D3-76AC2485836F}"/>
    <cellStyle name="Hyperlink 2 2" xfId="24" xr:uid="{078DD724-8414-4E0E-80B1-4A7ADAF41993}"/>
    <cellStyle name="Normal" xfId="0" builtinId="0"/>
    <cellStyle name="Normal 2" xfId="22" xr:uid="{19C4AB9D-57AC-428E-A183-D349E013F385}"/>
    <cellStyle name="Normal 2 2" xfId="25" xr:uid="{13546E5E-7551-4C78-9A32-A42DA77C23EC}"/>
    <cellStyle name="Percent 2" xfId="26" xr:uid="{B2A4EA3F-5562-463F-8B28-C12786AE3A42}"/>
  </cellStyles>
  <dxfs count="7">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99"/>
      <color rgb="FFF5DBD7"/>
      <color rgb="FFF1E0DB"/>
      <color rgb="FFFFCCCC"/>
      <color rgb="FFFF5050"/>
      <color rgb="FFF05023"/>
      <color rgb="FF006450"/>
      <color rgb="FFB88C1D"/>
      <color rgb="FFFDB714"/>
      <color rgb="FF872B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2.png"/><Relationship Id="rId42" Type="http://schemas.openxmlformats.org/officeDocument/2006/relationships/image" Target="../media/image43.png"/><Relationship Id="rId63" Type="http://schemas.openxmlformats.org/officeDocument/2006/relationships/image" Target="../media/image64.png"/><Relationship Id="rId84" Type="http://schemas.openxmlformats.org/officeDocument/2006/relationships/image" Target="../media/image85.png"/><Relationship Id="rId138" Type="http://schemas.openxmlformats.org/officeDocument/2006/relationships/image" Target="../media/image139.png"/><Relationship Id="rId159" Type="http://schemas.openxmlformats.org/officeDocument/2006/relationships/image" Target="../media/image160.png"/><Relationship Id="rId170" Type="http://schemas.openxmlformats.org/officeDocument/2006/relationships/image" Target="../media/image171.png"/><Relationship Id="rId191" Type="http://schemas.openxmlformats.org/officeDocument/2006/relationships/image" Target="../media/image192.png"/><Relationship Id="rId107" Type="http://schemas.openxmlformats.org/officeDocument/2006/relationships/image" Target="../media/image108.pn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png"/><Relationship Id="rId128" Type="http://schemas.openxmlformats.org/officeDocument/2006/relationships/image" Target="../media/image129.png"/><Relationship Id="rId149" Type="http://schemas.openxmlformats.org/officeDocument/2006/relationships/image" Target="../media/image150.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181" Type="http://schemas.openxmlformats.org/officeDocument/2006/relationships/image" Target="../media/image182.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6" Type="http://schemas.openxmlformats.org/officeDocument/2006/relationships/image" Target="../media/image7.png"/><Relationship Id="rId23" Type="http://schemas.openxmlformats.org/officeDocument/2006/relationships/image" Target="../media/image24.png"/><Relationship Id="rId119" Type="http://schemas.openxmlformats.org/officeDocument/2006/relationships/image" Target="../media/image120.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172" Type="http://schemas.openxmlformats.org/officeDocument/2006/relationships/image" Target="../media/image173.png"/><Relationship Id="rId193" Type="http://schemas.openxmlformats.org/officeDocument/2006/relationships/image" Target="../media/image194.png"/><Relationship Id="rId13" Type="http://schemas.openxmlformats.org/officeDocument/2006/relationships/image" Target="../media/image14.png"/><Relationship Id="rId109" Type="http://schemas.openxmlformats.org/officeDocument/2006/relationships/image" Target="../media/image110.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7" Type="http://schemas.openxmlformats.org/officeDocument/2006/relationships/image" Target="../media/image8.png"/><Relationship Id="rId71" Type="http://schemas.openxmlformats.org/officeDocument/2006/relationships/image" Target="../media/image72.png"/><Relationship Id="rId92" Type="http://schemas.openxmlformats.org/officeDocument/2006/relationships/image" Target="../media/image93.png"/><Relationship Id="rId162" Type="http://schemas.openxmlformats.org/officeDocument/2006/relationships/image" Target="../media/image163.png"/><Relationship Id="rId183" Type="http://schemas.openxmlformats.org/officeDocument/2006/relationships/image" Target="../media/image184.png"/><Relationship Id="rId2" Type="http://schemas.openxmlformats.org/officeDocument/2006/relationships/image" Target="../media/image3.pn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15" Type="http://schemas.openxmlformats.org/officeDocument/2006/relationships/image" Target="../media/image116.png"/><Relationship Id="rId131" Type="http://schemas.openxmlformats.org/officeDocument/2006/relationships/image" Target="../media/image132.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61" Type="http://schemas.openxmlformats.org/officeDocument/2006/relationships/image" Target="../media/image62.png"/><Relationship Id="rId82" Type="http://schemas.openxmlformats.org/officeDocument/2006/relationships/image" Target="../media/image83.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199" Type="http://schemas.openxmlformats.org/officeDocument/2006/relationships/image" Target="../media/image199.png"/><Relationship Id="rId19" Type="http://schemas.openxmlformats.org/officeDocument/2006/relationships/image" Target="../media/image20.png"/><Relationship Id="rId14" Type="http://schemas.openxmlformats.org/officeDocument/2006/relationships/image" Target="../media/image15.png"/><Relationship Id="rId30" Type="http://schemas.openxmlformats.org/officeDocument/2006/relationships/image" Target="../media/image31.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189" Type="http://schemas.openxmlformats.org/officeDocument/2006/relationships/image" Target="../media/image190.png"/><Relationship Id="rId3" Type="http://schemas.openxmlformats.org/officeDocument/2006/relationships/image" Target="../media/image4.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79" Type="http://schemas.openxmlformats.org/officeDocument/2006/relationships/image" Target="../media/image180.png"/><Relationship Id="rId195" Type="http://schemas.openxmlformats.org/officeDocument/2006/relationships/image" Target="../media/image196.png"/><Relationship Id="rId190" Type="http://schemas.openxmlformats.org/officeDocument/2006/relationships/image" Target="../media/image191.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5.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48" Type="http://schemas.openxmlformats.org/officeDocument/2006/relationships/image" Target="../media/image149.png"/><Relationship Id="rId164" Type="http://schemas.openxmlformats.org/officeDocument/2006/relationships/image" Target="../media/image165.png"/><Relationship Id="rId169" Type="http://schemas.openxmlformats.org/officeDocument/2006/relationships/image" Target="../media/image170.png"/><Relationship Id="rId185" Type="http://schemas.openxmlformats.org/officeDocument/2006/relationships/image" Target="../media/image186.png"/><Relationship Id="rId4" Type="http://schemas.openxmlformats.org/officeDocument/2006/relationships/image" Target="../media/image5.png"/><Relationship Id="rId9" Type="http://schemas.openxmlformats.org/officeDocument/2006/relationships/image" Target="../media/image10.png"/><Relationship Id="rId180" Type="http://schemas.openxmlformats.org/officeDocument/2006/relationships/image" Target="../media/image181.png"/><Relationship Id="rId26" Type="http://schemas.openxmlformats.org/officeDocument/2006/relationships/image" Target="../media/image27.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196" Type="http://schemas.openxmlformats.org/officeDocument/2006/relationships/image" Target="../media/image197.png"/><Relationship Id="rId16" Type="http://schemas.openxmlformats.org/officeDocument/2006/relationships/image" Target="../media/image17.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1" Type="http://schemas.openxmlformats.org/officeDocument/2006/relationships/image" Target="../media/image2.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hyperlink" Target="http://en.wikipedia.org/wiki/Republic_of_China" TargetMode="External"/><Relationship Id="rId18" Type="http://schemas.openxmlformats.org/officeDocument/2006/relationships/image" Target="../media/image19.png"/><Relationship Id="rId39" Type="http://schemas.openxmlformats.org/officeDocument/2006/relationships/image" Target="../media/image40.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s>
</file>

<file path=xl/drawings/drawing1.xml><?xml version="1.0" encoding="utf-8"?>
<xdr:wsDr xmlns:xdr="http://schemas.openxmlformats.org/drawingml/2006/spreadsheetDrawing" xmlns:a="http://schemas.openxmlformats.org/drawingml/2006/main">
  <xdr:twoCellAnchor editAs="oneCell">
    <xdr:from>
      <xdr:col>1</xdr:col>
      <xdr:colOff>34635</xdr:colOff>
      <xdr:row>0</xdr:row>
      <xdr:rowOff>0</xdr:rowOff>
    </xdr:from>
    <xdr:to>
      <xdr:col>3</xdr:col>
      <xdr:colOff>657143</xdr:colOff>
      <xdr:row>4</xdr:row>
      <xdr:rowOff>66098</xdr:rowOff>
    </xdr:to>
    <xdr:pic>
      <xdr:nvPicPr>
        <xdr:cNvPr id="2" name="Picture 1">
          <a:extLst>
            <a:ext uri="{FF2B5EF4-FFF2-40B4-BE49-F238E27FC236}">
              <a16:creationId xmlns:a16="http://schemas.microsoft.com/office/drawing/2014/main" id="{0F9981BE-C843-4749-BAF2-9F282DDE68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52" t="17037" r="5325" b="15556"/>
        <a:stretch/>
      </xdr:blipFill>
      <xdr:spPr>
        <a:xfrm>
          <a:off x="103908" y="0"/>
          <a:ext cx="2680196" cy="831273"/>
        </a:xfrm>
        <a:prstGeom prst="rect">
          <a:avLst/>
        </a:prstGeom>
      </xdr:spPr>
    </xdr:pic>
    <xdr:clientData/>
  </xdr:twoCellAnchor>
  <xdr:twoCellAnchor>
    <xdr:from>
      <xdr:col>3</xdr:col>
      <xdr:colOff>274156</xdr:colOff>
      <xdr:row>11</xdr:row>
      <xdr:rowOff>187602</xdr:rowOff>
    </xdr:from>
    <xdr:to>
      <xdr:col>4</xdr:col>
      <xdr:colOff>3027220</xdr:colOff>
      <xdr:row>17</xdr:row>
      <xdr:rowOff>35502</xdr:rowOff>
    </xdr:to>
    <xdr:sp macro="" textlink="">
      <xdr:nvSpPr>
        <xdr:cNvPr id="429" name="Speech Bubble: Rectangle 2">
          <a:extLst>
            <a:ext uri="{FF2B5EF4-FFF2-40B4-BE49-F238E27FC236}">
              <a16:creationId xmlns:a16="http://schemas.microsoft.com/office/drawing/2014/main" id="{DE22E4CA-982B-443E-AE01-C7EE08D6BFC2}"/>
            </a:ext>
          </a:extLst>
        </xdr:cNvPr>
        <xdr:cNvSpPr/>
      </xdr:nvSpPr>
      <xdr:spPr>
        <a:xfrm>
          <a:off x="2417281" y="2092602"/>
          <a:ext cx="4448514" cy="990900"/>
        </a:xfrm>
        <a:prstGeom prst="wedgeRectCallout">
          <a:avLst>
            <a:gd name="adj1" fmla="val -1295"/>
            <a:gd name="adj2" fmla="val 94566"/>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Use</a:t>
          </a:r>
          <a:r>
            <a:rPr lang="en-US" sz="1100" b="1" baseline="0">
              <a:solidFill>
                <a:schemeClr val="tx1"/>
              </a:solidFill>
            </a:rPr>
            <a:t> this drop down to select the country for which the response is being filled.</a:t>
          </a:r>
          <a:br>
            <a:rPr lang="en-US" sz="1100" b="1" baseline="0">
              <a:solidFill>
                <a:schemeClr val="tx1"/>
              </a:solidFill>
            </a:rPr>
          </a:br>
          <a:r>
            <a:rPr lang="en-US" sz="1100" b="1" baseline="0">
              <a:solidFill>
                <a:schemeClr val="tx1"/>
              </a:solidFill>
            </a:rPr>
            <a:t>Based in the country selected, supporting context (column T to W) is automatically populated with information from the gov tech database that can help the respondent answer the respective question.</a:t>
          </a:r>
          <a:endParaRPr lang="en-US" sz="1100" b="1">
            <a:solidFill>
              <a:schemeClr val="tx1"/>
            </a:solidFill>
          </a:endParaRPr>
        </a:p>
      </xdr:txBody>
    </xdr:sp>
    <xdr:clientData/>
  </xdr:twoCellAnchor>
  <xdr:twoCellAnchor>
    <xdr:from>
      <xdr:col>4</xdr:col>
      <xdr:colOff>1542662</xdr:colOff>
      <xdr:row>23</xdr:row>
      <xdr:rowOff>314789</xdr:rowOff>
    </xdr:from>
    <xdr:to>
      <xdr:col>4</xdr:col>
      <xdr:colOff>3787588</xdr:colOff>
      <xdr:row>28</xdr:row>
      <xdr:rowOff>76964</xdr:rowOff>
    </xdr:to>
    <xdr:sp macro="" textlink="">
      <xdr:nvSpPr>
        <xdr:cNvPr id="3" name="Speech Bubble: Rectangle 2">
          <a:extLst>
            <a:ext uri="{FF2B5EF4-FFF2-40B4-BE49-F238E27FC236}">
              <a16:creationId xmlns:a16="http://schemas.microsoft.com/office/drawing/2014/main" id="{5B9180AE-4BDF-4852-8F69-E039D2A84E20}"/>
            </a:ext>
          </a:extLst>
        </xdr:cNvPr>
        <xdr:cNvSpPr/>
      </xdr:nvSpPr>
      <xdr:spPr>
        <a:xfrm>
          <a:off x="5375074" y="5615171"/>
          <a:ext cx="2244926" cy="994822"/>
        </a:xfrm>
        <a:prstGeom prst="wedgeRectCallout">
          <a:avLst>
            <a:gd name="adj1" fmla="val -29924"/>
            <a:gd name="adj2" fmla="val -79308"/>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This column contains the actual question that is required to</a:t>
          </a:r>
          <a:r>
            <a:rPr lang="en-US" sz="1100" b="1" baseline="0">
              <a:solidFill>
                <a:schemeClr val="tx1"/>
              </a:solidFill>
            </a:rPr>
            <a:t> be answered by the respondent</a:t>
          </a:r>
          <a:endParaRPr lang="en-US" sz="1100" b="1">
            <a:solidFill>
              <a:schemeClr val="tx1"/>
            </a:solidFill>
          </a:endParaRPr>
        </a:p>
      </xdr:txBody>
    </xdr:sp>
    <xdr:clientData/>
  </xdr:twoCellAnchor>
  <xdr:twoCellAnchor>
    <xdr:from>
      <xdr:col>0</xdr:col>
      <xdr:colOff>74132</xdr:colOff>
      <xdr:row>23</xdr:row>
      <xdr:rowOff>301901</xdr:rowOff>
    </xdr:from>
    <xdr:to>
      <xdr:col>1</xdr:col>
      <xdr:colOff>974913</xdr:colOff>
      <xdr:row>28</xdr:row>
      <xdr:rowOff>67235</xdr:rowOff>
    </xdr:to>
    <xdr:sp macro="" textlink="">
      <xdr:nvSpPr>
        <xdr:cNvPr id="436" name="Speech Bubble: Rectangle 2">
          <a:extLst>
            <a:ext uri="{FF2B5EF4-FFF2-40B4-BE49-F238E27FC236}">
              <a16:creationId xmlns:a16="http://schemas.microsoft.com/office/drawing/2014/main" id="{1CA97DAE-B73E-4336-8D24-8D8032C708A4}"/>
            </a:ext>
          </a:extLst>
        </xdr:cNvPr>
        <xdr:cNvSpPr/>
      </xdr:nvSpPr>
      <xdr:spPr>
        <a:xfrm>
          <a:off x="74132" y="5602283"/>
          <a:ext cx="979222" cy="997981"/>
        </a:xfrm>
        <a:prstGeom prst="wedgeRectCallout">
          <a:avLst>
            <a:gd name="adj1" fmla="val -38979"/>
            <a:gd name="adj2" fmla="val -79419"/>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Column contains the description of the pillar</a:t>
          </a:r>
        </a:p>
      </xdr:txBody>
    </xdr:sp>
    <xdr:clientData/>
  </xdr:twoCellAnchor>
  <xdr:twoCellAnchor>
    <xdr:from>
      <xdr:col>1</xdr:col>
      <xdr:colOff>1291091</xdr:colOff>
      <xdr:row>23</xdr:row>
      <xdr:rowOff>297419</xdr:rowOff>
    </xdr:from>
    <xdr:to>
      <xdr:col>3</xdr:col>
      <xdr:colOff>208430</xdr:colOff>
      <xdr:row>28</xdr:row>
      <xdr:rowOff>62752</xdr:rowOff>
    </xdr:to>
    <xdr:sp macro="" textlink="">
      <xdr:nvSpPr>
        <xdr:cNvPr id="12" name="Speech Bubble: Rectangle 2">
          <a:extLst>
            <a:ext uri="{FF2B5EF4-FFF2-40B4-BE49-F238E27FC236}">
              <a16:creationId xmlns:a16="http://schemas.microsoft.com/office/drawing/2014/main" id="{10EECF18-0859-4F5B-863F-AE6146884066}"/>
            </a:ext>
          </a:extLst>
        </xdr:cNvPr>
        <xdr:cNvSpPr/>
      </xdr:nvSpPr>
      <xdr:spPr>
        <a:xfrm>
          <a:off x="1369532" y="5777095"/>
          <a:ext cx="979222" cy="997981"/>
        </a:xfrm>
        <a:prstGeom prst="wedgeRectCallout">
          <a:avLst>
            <a:gd name="adj1" fmla="val -5793"/>
            <a:gd name="adj2" fmla="val -79419"/>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Column to indicate the question number</a:t>
          </a:r>
        </a:p>
      </xdr:txBody>
    </xdr:sp>
    <xdr:clientData/>
  </xdr:twoCellAnchor>
  <xdr:twoCellAnchor>
    <xdr:from>
      <xdr:col>5</xdr:col>
      <xdr:colOff>720151</xdr:colOff>
      <xdr:row>23</xdr:row>
      <xdr:rowOff>310307</xdr:rowOff>
    </xdr:from>
    <xdr:to>
      <xdr:col>5</xdr:col>
      <xdr:colOff>2965077</xdr:colOff>
      <xdr:row>28</xdr:row>
      <xdr:rowOff>72482</xdr:rowOff>
    </xdr:to>
    <xdr:sp macro="" textlink="">
      <xdr:nvSpPr>
        <xdr:cNvPr id="13" name="Speech Bubble: Rectangle 12">
          <a:extLst>
            <a:ext uri="{FF2B5EF4-FFF2-40B4-BE49-F238E27FC236}">
              <a16:creationId xmlns:a16="http://schemas.microsoft.com/office/drawing/2014/main" id="{A9DDE85C-88B4-43DD-9F11-F59A560A59DB}"/>
            </a:ext>
          </a:extLst>
        </xdr:cNvPr>
        <xdr:cNvSpPr/>
      </xdr:nvSpPr>
      <xdr:spPr>
        <a:xfrm>
          <a:off x="14301680" y="5610689"/>
          <a:ext cx="2244926" cy="994822"/>
        </a:xfrm>
        <a:prstGeom prst="wedgeRectCallout">
          <a:avLst>
            <a:gd name="adj1" fmla="val -29924"/>
            <a:gd name="adj2" fmla="val -79308"/>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This column contains additional guidance to help the respondent understand the context of the question</a:t>
          </a:r>
        </a:p>
      </xdr:txBody>
    </xdr:sp>
    <xdr:clientData/>
  </xdr:twoCellAnchor>
  <xdr:twoCellAnchor>
    <xdr:from>
      <xdr:col>5</xdr:col>
      <xdr:colOff>3559721</xdr:colOff>
      <xdr:row>23</xdr:row>
      <xdr:rowOff>280612</xdr:rowOff>
    </xdr:from>
    <xdr:to>
      <xdr:col>6</xdr:col>
      <xdr:colOff>1766047</xdr:colOff>
      <xdr:row>28</xdr:row>
      <xdr:rowOff>40545</xdr:rowOff>
    </xdr:to>
    <xdr:sp macro="" textlink="">
      <xdr:nvSpPr>
        <xdr:cNvPr id="14" name="Speech Bubble: Rectangle 13">
          <a:extLst>
            <a:ext uri="{FF2B5EF4-FFF2-40B4-BE49-F238E27FC236}">
              <a16:creationId xmlns:a16="http://schemas.microsoft.com/office/drawing/2014/main" id="{1CEAD35F-7692-4B7A-86B0-93F77DA0EB4B}"/>
            </a:ext>
          </a:extLst>
        </xdr:cNvPr>
        <xdr:cNvSpPr/>
      </xdr:nvSpPr>
      <xdr:spPr>
        <a:xfrm>
          <a:off x="12770956" y="5760288"/>
          <a:ext cx="2240444" cy="992581"/>
        </a:xfrm>
        <a:prstGeom prst="wedgeRectCallout">
          <a:avLst>
            <a:gd name="adj1" fmla="val -5647"/>
            <a:gd name="adj2" fmla="val -78742"/>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Response to the question as</a:t>
          </a:r>
          <a:r>
            <a:rPr lang="en-US" sz="1100" b="1" baseline="0">
              <a:solidFill>
                <a:schemeClr val="tx1"/>
              </a:solidFill>
            </a:rPr>
            <a:t> Yes/No/Absent/Non-Applicable</a:t>
          </a:r>
          <a:endParaRPr lang="en-US" sz="1100" b="1">
            <a:solidFill>
              <a:schemeClr val="tx1"/>
            </a:solidFill>
          </a:endParaRPr>
        </a:p>
      </xdr:txBody>
    </xdr:sp>
    <xdr:clientData/>
  </xdr:twoCellAnchor>
  <xdr:twoCellAnchor>
    <xdr:from>
      <xdr:col>7</xdr:col>
      <xdr:colOff>25385</xdr:colOff>
      <xdr:row>23</xdr:row>
      <xdr:rowOff>287336</xdr:rowOff>
    </xdr:from>
    <xdr:to>
      <xdr:col>7</xdr:col>
      <xdr:colOff>2265829</xdr:colOff>
      <xdr:row>28</xdr:row>
      <xdr:rowOff>47269</xdr:rowOff>
    </xdr:to>
    <xdr:sp macro="" textlink="">
      <xdr:nvSpPr>
        <xdr:cNvPr id="15" name="Speech Bubble: Rectangle 14">
          <a:extLst>
            <a:ext uri="{FF2B5EF4-FFF2-40B4-BE49-F238E27FC236}">
              <a16:creationId xmlns:a16="http://schemas.microsoft.com/office/drawing/2014/main" id="{8F99E26D-3804-4D09-B6CC-591AD2D0A2F9}"/>
            </a:ext>
          </a:extLst>
        </xdr:cNvPr>
        <xdr:cNvSpPr/>
      </xdr:nvSpPr>
      <xdr:spPr>
        <a:xfrm>
          <a:off x="15242973" y="5767012"/>
          <a:ext cx="2240444" cy="992581"/>
        </a:xfrm>
        <a:prstGeom prst="wedgeRectCallout">
          <a:avLst>
            <a:gd name="adj1" fmla="val -5647"/>
            <a:gd name="adj2" fmla="val -78742"/>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If yes, then Response</a:t>
          </a:r>
          <a:r>
            <a:rPr lang="en-US" sz="1100" b="1" baseline="0">
              <a:solidFill>
                <a:schemeClr val="tx1"/>
              </a:solidFill>
            </a:rPr>
            <a:t> to the question stating maturity level. Guidance scale for the maturity level is available in column N to Q</a:t>
          </a:r>
          <a:endParaRPr lang="en-US" sz="1100" b="1">
            <a:solidFill>
              <a:schemeClr val="tx1"/>
            </a:solidFill>
          </a:endParaRPr>
        </a:p>
      </xdr:txBody>
    </xdr:sp>
    <xdr:clientData/>
  </xdr:twoCellAnchor>
  <xdr:twoCellAnchor>
    <xdr:from>
      <xdr:col>8</xdr:col>
      <xdr:colOff>76933</xdr:colOff>
      <xdr:row>23</xdr:row>
      <xdr:rowOff>294060</xdr:rowOff>
    </xdr:from>
    <xdr:to>
      <xdr:col>8</xdr:col>
      <xdr:colOff>1837765</xdr:colOff>
      <xdr:row>28</xdr:row>
      <xdr:rowOff>53993</xdr:rowOff>
    </xdr:to>
    <xdr:sp macro="" textlink="">
      <xdr:nvSpPr>
        <xdr:cNvPr id="16" name="Speech Bubble: Rectangle 15">
          <a:extLst>
            <a:ext uri="{FF2B5EF4-FFF2-40B4-BE49-F238E27FC236}">
              <a16:creationId xmlns:a16="http://schemas.microsoft.com/office/drawing/2014/main" id="{FF59FCB4-8573-49AA-BE74-EAF3C32D95EA}"/>
            </a:ext>
          </a:extLst>
        </xdr:cNvPr>
        <xdr:cNvSpPr/>
      </xdr:nvSpPr>
      <xdr:spPr>
        <a:xfrm>
          <a:off x="17905492" y="5773736"/>
          <a:ext cx="1760832" cy="992581"/>
        </a:xfrm>
        <a:prstGeom prst="wedgeRectCallout">
          <a:avLst>
            <a:gd name="adj1" fmla="val -37657"/>
            <a:gd name="adj2" fmla="val -78742"/>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Response</a:t>
          </a:r>
          <a:r>
            <a:rPr lang="en-US" sz="1100" b="1" baseline="0">
              <a:solidFill>
                <a:schemeClr val="tx1"/>
              </a:solidFill>
            </a:rPr>
            <a:t> to the question stating the ambition maturity level.</a:t>
          </a:r>
          <a:endParaRPr lang="en-US" sz="1100" b="1">
            <a:solidFill>
              <a:schemeClr val="tx1"/>
            </a:solidFill>
          </a:endParaRPr>
        </a:p>
      </xdr:txBody>
    </xdr:sp>
    <xdr:clientData/>
  </xdr:twoCellAnchor>
  <xdr:twoCellAnchor>
    <xdr:from>
      <xdr:col>9</xdr:col>
      <xdr:colOff>1051844</xdr:colOff>
      <xdr:row>23</xdr:row>
      <xdr:rowOff>294060</xdr:rowOff>
    </xdr:from>
    <xdr:to>
      <xdr:col>9</xdr:col>
      <xdr:colOff>2498913</xdr:colOff>
      <xdr:row>28</xdr:row>
      <xdr:rowOff>53993</xdr:rowOff>
    </xdr:to>
    <xdr:sp macro="" textlink="">
      <xdr:nvSpPr>
        <xdr:cNvPr id="17" name="Speech Bubble: Rectangle 16">
          <a:extLst>
            <a:ext uri="{FF2B5EF4-FFF2-40B4-BE49-F238E27FC236}">
              <a16:creationId xmlns:a16="http://schemas.microsoft.com/office/drawing/2014/main" id="{AAB11BC4-E4C1-4103-9904-7E5B1E7F9DDA}"/>
            </a:ext>
          </a:extLst>
        </xdr:cNvPr>
        <xdr:cNvSpPr/>
      </xdr:nvSpPr>
      <xdr:spPr>
        <a:xfrm>
          <a:off x="21491373" y="5773736"/>
          <a:ext cx="1447069" cy="992581"/>
        </a:xfrm>
        <a:prstGeom prst="wedgeRectCallout">
          <a:avLst>
            <a:gd name="adj1" fmla="val -5647"/>
            <a:gd name="adj2" fmla="val -78742"/>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Space for the respondent to provide additional comments</a:t>
          </a:r>
        </a:p>
      </xdr:txBody>
    </xdr:sp>
    <xdr:clientData/>
  </xdr:twoCellAnchor>
  <xdr:twoCellAnchor>
    <xdr:from>
      <xdr:col>10</xdr:col>
      <xdr:colOff>509479</xdr:colOff>
      <xdr:row>23</xdr:row>
      <xdr:rowOff>278372</xdr:rowOff>
    </xdr:from>
    <xdr:to>
      <xdr:col>10</xdr:col>
      <xdr:colOff>1956548</xdr:colOff>
      <xdr:row>28</xdr:row>
      <xdr:rowOff>38305</xdr:rowOff>
    </xdr:to>
    <xdr:sp macro="" textlink="">
      <xdr:nvSpPr>
        <xdr:cNvPr id="18" name="Speech Bubble: Rectangle 17">
          <a:extLst>
            <a:ext uri="{FF2B5EF4-FFF2-40B4-BE49-F238E27FC236}">
              <a16:creationId xmlns:a16="http://schemas.microsoft.com/office/drawing/2014/main" id="{00779789-34F2-4A45-A39D-9FFC5AF950BE}"/>
            </a:ext>
          </a:extLst>
        </xdr:cNvPr>
        <xdr:cNvSpPr/>
      </xdr:nvSpPr>
      <xdr:spPr>
        <a:xfrm>
          <a:off x="25812361" y="5758048"/>
          <a:ext cx="1447069" cy="992581"/>
        </a:xfrm>
        <a:prstGeom prst="wedgeRectCallout">
          <a:avLst>
            <a:gd name="adj1" fmla="val -35848"/>
            <a:gd name="adj2" fmla="val -75355"/>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If yes, Space for the respondents to provide links to corroborate the responses</a:t>
          </a:r>
        </a:p>
      </xdr:txBody>
    </xdr:sp>
    <xdr:clientData/>
  </xdr:twoCellAnchor>
  <xdr:twoCellAnchor>
    <xdr:from>
      <xdr:col>13</xdr:col>
      <xdr:colOff>874059</xdr:colOff>
      <xdr:row>14</xdr:row>
      <xdr:rowOff>16153</xdr:rowOff>
    </xdr:from>
    <xdr:to>
      <xdr:col>14</xdr:col>
      <xdr:colOff>1279711</xdr:colOff>
      <xdr:row>18</xdr:row>
      <xdr:rowOff>246734</xdr:rowOff>
    </xdr:to>
    <xdr:sp macro="" textlink="">
      <xdr:nvSpPr>
        <xdr:cNvPr id="19" name="Speech Bubble: Rectangle 18">
          <a:extLst>
            <a:ext uri="{FF2B5EF4-FFF2-40B4-BE49-F238E27FC236}">
              <a16:creationId xmlns:a16="http://schemas.microsoft.com/office/drawing/2014/main" id="{C3B5B157-9602-4C78-9D2D-B665DCADBD40}"/>
            </a:ext>
          </a:extLst>
        </xdr:cNvPr>
        <xdr:cNvSpPr/>
      </xdr:nvSpPr>
      <xdr:spPr>
        <a:xfrm>
          <a:off x="30614471" y="2492653"/>
          <a:ext cx="2209799" cy="992581"/>
        </a:xfrm>
        <a:prstGeom prst="wedgeRectCallout">
          <a:avLst>
            <a:gd name="adj1" fmla="val -55208"/>
            <a:gd name="adj2" fmla="val 121085"/>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Column I requires respondent to fill the maturity scale, The below provide a guidance for each level in the scoring scale</a:t>
          </a:r>
        </a:p>
      </xdr:txBody>
    </xdr:sp>
    <xdr:clientData/>
  </xdr:twoCellAnchor>
  <xdr:twoCellAnchor>
    <xdr:from>
      <xdr:col>19</xdr:col>
      <xdr:colOff>425823</xdr:colOff>
      <xdr:row>13</xdr:row>
      <xdr:rowOff>168553</xdr:rowOff>
    </xdr:from>
    <xdr:to>
      <xdr:col>21</xdr:col>
      <xdr:colOff>403412</xdr:colOff>
      <xdr:row>18</xdr:row>
      <xdr:rowOff>208634</xdr:rowOff>
    </xdr:to>
    <xdr:sp macro="" textlink="">
      <xdr:nvSpPr>
        <xdr:cNvPr id="20" name="Speech Bubble: Rectangle 19">
          <a:extLst>
            <a:ext uri="{FF2B5EF4-FFF2-40B4-BE49-F238E27FC236}">
              <a16:creationId xmlns:a16="http://schemas.microsoft.com/office/drawing/2014/main" id="{9A6DED93-E83F-4766-BEF5-B046C9007F34}"/>
            </a:ext>
          </a:extLst>
        </xdr:cNvPr>
        <xdr:cNvSpPr/>
      </xdr:nvSpPr>
      <xdr:spPr>
        <a:xfrm>
          <a:off x="37775029" y="2454553"/>
          <a:ext cx="3697942" cy="992581"/>
        </a:xfrm>
        <a:prstGeom prst="wedgeRectCallout">
          <a:avLst>
            <a:gd name="adj1" fmla="val -11301"/>
            <a:gd name="adj2" fmla="val 121085"/>
          </a:avLst>
        </a:prstGeom>
        <a:solidFill>
          <a:schemeClr val="accent3">
            <a:lumMod val="20000"/>
            <a:lumOff val="8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tx1"/>
              </a:solidFill>
            </a:rPr>
            <a:t>The World Bank Gov Tech database has already amassed information on the</a:t>
          </a:r>
          <a:r>
            <a:rPr lang="en-US" sz="1100" b="1" baseline="0">
              <a:solidFill>
                <a:schemeClr val="tx1"/>
              </a:solidFill>
            </a:rPr>
            <a:t> country's digital government agenda.</a:t>
          </a:r>
          <a:br>
            <a:rPr lang="en-US" sz="1100" b="1" baseline="0">
              <a:solidFill>
                <a:schemeClr val="tx1"/>
              </a:solidFill>
            </a:rPr>
          </a:br>
          <a:r>
            <a:rPr lang="en-US" sz="1100" b="1" baseline="0">
              <a:solidFill>
                <a:schemeClr val="tx1"/>
              </a:solidFill>
            </a:rPr>
            <a:t>This column contains relevant data from the database to assist the respondent in answering the question</a:t>
          </a:r>
          <a:endParaRPr lang="en-US" sz="11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69273</xdr:rowOff>
    </xdr:from>
    <xdr:to>
      <xdr:col>3</xdr:col>
      <xdr:colOff>616157</xdr:colOff>
      <xdr:row>3</xdr:row>
      <xdr:rowOff>83416</xdr:rowOff>
    </xdr:to>
    <xdr:pic>
      <xdr:nvPicPr>
        <xdr:cNvPr id="2" name="Picture 1">
          <a:extLst>
            <a:ext uri="{FF2B5EF4-FFF2-40B4-BE49-F238E27FC236}">
              <a16:creationId xmlns:a16="http://schemas.microsoft.com/office/drawing/2014/main" id="{78D41021-6C26-43EA-9799-CEA67B93DC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52" t="17037" r="5325" b="15556"/>
        <a:stretch/>
      </xdr:blipFill>
      <xdr:spPr>
        <a:xfrm>
          <a:off x="76199" y="69273"/>
          <a:ext cx="2686258" cy="8364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2</xdr:row>
      <xdr:rowOff>28575</xdr:rowOff>
    </xdr:from>
    <xdr:to>
      <xdr:col>1</xdr:col>
      <xdr:colOff>273150</xdr:colOff>
      <xdr:row>36</xdr:row>
      <xdr:rowOff>171450</xdr:rowOff>
    </xdr:to>
    <xdr:grpSp>
      <xdr:nvGrpSpPr>
        <xdr:cNvPr id="2" name="Group 1">
          <a:extLst>
            <a:ext uri="{FF2B5EF4-FFF2-40B4-BE49-F238E27FC236}">
              <a16:creationId xmlns:a16="http://schemas.microsoft.com/office/drawing/2014/main" id="{C3525944-6625-40DC-9534-D102FB35D8F1}"/>
            </a:ext>
          </a:extLst>
        </xdr:cNvPr>
        <xdr:cNvGrpSpPr/>
      </xdr:nvGrpSpPr>
      <xdr:grpSpPr>
        <a:xfrm>
          <a:off x="371475" y="596900"/>
          <a:ext cx="219175" cy="6623050"/>
          <a:chOff x="609600" y="200025"/>
          <a:chExt cx="216000" cy="6943725"/>
        </a:xfrm>
      </xdr:grpSpPr>
      <xdr:pic>
        <xdr:nvPicPr>
          <xdr:cNvPr id="3" name="Picture 1" descr="http://upload.wikimedia.org/wikipedia/commons/thumb/9/9a/Flag_of_Afghanistan.svg/22px-Flag_of_Afghanistan.svg.png">
            <a:extLst>
              <a:ext uri="{FF2B5EF4-FFF2-40B4-BE49-F238E27FC236}">
                <a16:creationId xmlns:a16="http://schemas.microsoft.com/office/drawing/2014/main" id="{2D6C1725-4630-4DBE-AAA8-27ED72C526A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200025"/>
            <a:ext cx="209550" cy="142875"/>
          </a:xfrm>
          <a:prstGeom prst="rect">
            <a:avLst/>
          </a:prstGeom>
          <a:noFill/>
        </xdr:spPr>
      </xdr:pic>
      <xdr:pic>
        <xdr:nvPicPr>
          <xdr:cNvPr id="4" name="Picture 2" descr="http://upload.wikimedia.org/wikipedia/commons/thumb/3/36/Flag_of_Albania.svg/22px-Flag_of_Albania.svg.png">
            <a:extLst>
              <a:ext uri="{FF2B5EF4-FFF2-40B4-BE49-F238E27FC236}">
                <a16:creationId xmlns:a16="http://schemas.microsoft.com/office/drawing/2014/main" id="{6819795D-B5E7-4C1D-9652-5241FD94A5A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9600" y="400050"/>
            <a:ext cx="209550" cy="152400"/>
          </a:xfrm>
          <a:prstGeom prst="rect">
            <a:avLst/>
          </a:prstGeom>
          <a:noFill/>
        </xdr:spPr>
      </xdr:pic>
      <xdr:pic>
        <xdr:nvPicPr>
          <xdr:cNvPr id="5" name="Picture 3" descr="http://upload.wikimedia.org/wikipedia/commons/thumb/7/77/Flag_of_Algeria.svg/22px-Flag_of_Algeria.svg.png">
            <a:extLst>
              <a:ext uri="{FF2B5EF4-FFF2-40B4-BE49-F238E27FC236}">
                <a16:creationId xmlns:a16="http://schemas.microsoft.com/office/drawing/2014/main" id="{5328E29C-A02D-481D-8B76-7516FCF7F02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9600" y="600075"/>
            <a:ext cx="209550" cy="142875"/>
          </a:xfrm>
          <a:prstGeom prst="rect">
            <a:avLst/>
          </a:prstGeom>
          <a:noFill/>
        </xdr:spPr>
      </xdr:pic>
      <xdr:pic>
        <xdr:nvPicPr>
          <xdr:cNvPr id="6" name="Picture 4" descr="http://upload.wikimedia.org/wikipedia/commons/thumb/1/19/Flag_of_Andorra.svg/22px-Flag_of_Andorra.svg.png">
            <a:extLst>
              <a:ext uri="{FF2B5EF4-FFF2-40B4-BE49-F238E27FC236}">
                <a16:creationId xmlns:a16="http://schemas.microsoft.com/office/drawing/2014/main" id="{1B4BB02B-038A-464C-B592-A1F17093E7B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09600" y="800100"/>
            <a:ext cx="209550" cy="142875"/>
          </a:xfrm>
          <a:prstGeom prst="rect">
            <a:avLst/>
          </a:prstGeom>
          <a:noFill/>
        </xdr:spPr>
      </xdr:pic>
      <xdr:pic>
        <xdr:nvPicPr>
          <xdr:cNvPr id="7" name="Picture 5" descr="http://upload.wikimedia.org/wikipedia/commons/thumb/9/9d/Flag_of_Angola.svg/22px-Flag_of_Angola.svg.png">
            <a:extLst>
              <a:ext uri="{FF2B5EF4-FFF2-40B4-BE49-F238E27FC236}">
                <a16:creationId xmlns:a16="http://schemas.microsoft.com/office/drawing/2014/main" id="{1F80F958-A690-4444-A9B0-3DDB770A3F2C}"/>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09600" y="1000125"/>
            <a:ext cx="209550" cy="142875"/>
          </a:xfrm>
          <a:prstGeom prst="rect">
            <a:avLst/>
          </a:prstGeom>
          <a:noFill/>
        </xdr:spPr>
      </xdr:pic>
      <xdr:pic>
        <xdr:nvPicPr>
          <xdr:cNvPr id="8" name="Picture 6" descr="http://upload.wikimedia.org/wikipedia/commons/thumb/8/89/Flag_of_Antigua_and_Barbuda.svg/22px-Flag_of_Antigua_and_Barbuda.svg.png">
            <a:extLst>
              <a:ext uri="{FF2B5EF4-FFF2-40B4-BE49-F238E27FC236}">
                <a16:creationId xmlns:a16="http://schemas.microsoft.com/office/drawing/2014/main" id="{460FC168-243A-4A93-8F52-0D35321017DF}"/>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09600" y="1200150"/>
            <a:ext cx="209550" cy="142875"/>
          </a:xfrm>
          <a:prstGeom prst="rect">
            <a:avLst/>
          </a:prstGeom>
          <a:noFill/>
        </xdr:spPr>
      </xdr:pic>
      <xdr:pic>
        <xdr:nvPicPr>
          <xdr:cNvPr id="9" name="Picture 7" descr="http://upload.wikimedia.org/wikipedia/commons/thumb/1/1a/Flag_of_Argentina.svg/22px-Flag_of_Argentina.svg.png">
            <a:extLst>
              <a:ext uri="{FF2B5EF4-FFF2-40B4-BE49-F238E27FC236}">
                <a16:creationId xmlns:a16="http://schemas.microsoft.com/office/drawing/2014/main" id="{E59782EC-9AF6-402A-8B60-7C12109592DC}"/>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609600" y="1400175"/>
            <a:ext cx="209550" cy="133350"/>
          </a:xfrm>
          <a:prstGeom prst="rect">
            <a:avLst/>
          </a:prstGeom>
          <a:noFill/>
        </xdr:spPr>
      </xdr:pic>
      <xdr:pic>
        <xdr:nvPicPr>
          <xdr:cNvPr id="10" name="Picture 8" descr="http://upload.wikimedia.org/wikipedia/commons/thumb/2/2f/Flag_of_Armenia.svg/22px-Flag_of_Armenia.svg.png">
            <a:extLst>
              <a:ext uri="{FF2B5EF4-FFF2-40B4-BE49-F238E27FC236}">
                <a16:creationId xmlns:a16="http://schemas.microsoft.com/office/drawing/2014/main" id="{B7AF0CDE-C1DE-4323-A9BA-FD6733DE5698}"/>
              </a:ext>
            </a:extLst>
          </xdr:cNvPr>
          <xdr:cNvPicPr>
            <a:picLocks noChangeArrowheads="1"/>
          </xdr:cNvPicPr>
        </xdr:nvPicPr>
        <xdr:blipFill>
          <a:blip xmlns:r="http://schemas.openxmlformats.org/officeDocument/2006/relationships" r:embed="rId8" cstate="print"/>
          <a:srcRect/>
          <a:stretch>
            <a:fillRect/>
          </a:stretch>
        </xdr:blipFill>
        <xdr:spPr bwMode="auto">
          <a:xfrm>
            <a:off x="609600" y="1600200"/>
            <a:ext cx="209550" cy="143870"/>
          </a:xfrm>
          <a:prstGeom prst="rect">
            <a:avLst/>
          </a:prstGeom>
          <a:noFill/>
        </xdr:spPr>
      </xdr:pic>
      <xdr:pic>
        <xdr:nvPicPr>
          <xdr:cNvPr id="11" name="Picture 9" descr="http://upload.wikimedia.org/wikipedia/en/thumb/b/b9/Flag_of_Australia.svg/22px-Flag_of_Australia.svg.png">
            <a:extLst>
              <a:ext uri="{FF2B5EF4-FFF2-40B4-BE49-F238E27FC236}">
                <a16:creationId xmlns:a16="http://schemas.microsoft.com/office/drawing/2014/main" id="{1B8C53A0-4A50-4A78-8485-C6707C86053C}"/>
              </a:ext>
            </a:extLst>
          </xdr:cNvPr>
          <xdr:cNvPicPr>
            <a:picLocks noChangeArrowheads="1"/>
          </xdr:cNvPicPr>
        </xdr:nvPicPr>
        <xdr:blipFill>
          <a:blip xmlns:r="http://schemas.openxmlformats.org/officeDocument/2006/relationships" r:embed="rId9" cstate="print"/>
          <a:srcRect/>
          <a:stretch>
            <a:fillRect/>
          </a:stretch>
        </xdr:blipFill>
        <xdr:spPr bwMode="auto">
          <a:xfrm>
            <a:off x="609600" y="1800225"/>
            <a:ext cx="209550" cy="143870"/>
          </a:xfrm>
          <a:prstGeom prst="rect">
            <a:avLst/>
          </a:prstGeom>
          <a:noFill/>
        </xdr:spPr>
      </xdr:pic>
      <xdr:pic>
        <xdr:nvPicPr>
          <xdr:cNvPr id="12" name="Picture 10" descr="http://upload.wikimedia.org/wikipedia/commons/thumb/4/41/Flag_of_Austria.svg/22px-Flag_of_Austria.svg.png">
            <a:extLst>
              <a:ext uri="{FF2B5EF4-FFF2-40B4-BE49-F238E27FC236}">
                <a16:creationId xmlns:a16="http://schemas.microsoft.com/office/drawing/2014/main" id="{E4D41083-A1B3-4938-A396-D1C6CBCAD8E2}"/>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09600" y="2000250"/>
            <a:ext cx="209550" cy="142875"/>
          </a:xfrm>
          <a:prstGeom prst="rect">
            <a:avLst/>
          </a:prstGeom>
          <a:noFill/>
        </xdr:spPr>
      </xdr:pic>
      <xdr:pic>
        <xdr:nvPicPr>
          <xdr:cNvPr id="13" name="Picture 11" descr="http://upload.wikimedia.org/wikipedia/commons/thumb/d/dd/Flag_of_Azerbaijan.svg/22px-Flag_of_Azerbaijan.svg.png">
            <a:extLst>
              <a:ext uri="{FF2B5EF4-FFF2-40B4-BE49-F238E27FC236}">
                <a16:creationId xmlns:a16="http://schemas.microsoft.com/office/drawing/2014/main" id="{E266C6C7-AB7A-41DC-99A5-DBD293429304}"/>
              </a:ext>
            </a:extLst>
          </xdr:cNvPr>
          <xdr:cNvPicPr>
            <a:picLocks noChangeArrowheads="1"/>
          </xdr:cNvPicPr>
        </xdr:nvPicPr>
        <xdr:blipFill>
          <a:blip xmlns:r="http://schemas.openxmlformats.org/officeDocument/2006/relationships" r:embed="rId11" cstate="print"/>
          <a:srcRect/>
          <a:stretch>
            <a:fillRect/>
          </a:stretch>
        </xdr:blipFill>
        <xdr:spPr bwMode="auto">
          <a:xfrm>
            <a:off x="609600" y="2200275"/>
            <a:ext cx="210312" cy="143870"/>
          </a:xfrm>
          <a:prstGeom prst="rect">
            <a:avLst/>
          </a:prstGeom>
          <a:noFill/>
        </xdr:spPr>
      </xdr:pic>
      <xdr:pic>
        <xdr:nvPicPr>
          <xdr:cNvPr id="14" name="Picture 12" descr="http://upload.wikimedia.org/wikipedia/commons/thumb/9/93/Flag_of_the_Bahamas.svg/22px-Flag_of_the_Bahamas.svg.png">
            <a:extLst>
              <a:ext uri="{FF2B5EF4-FFF2-40B4-BE49-F238E27FC236}">
                <a16:creationId xmlns:a16="http://schemas.microsoft.com/office/drawing/2014/main" id="{03ECC105-CE72-48A3-839C-261435B9F02F}"/>
              </a:ext>
            </a:extLst>
          </xdr:cNvPr>
          <xdr:cNvPicPr>
            <a:picLocks noChangeArrowheads="1"/>
          </xdr:cNvPicPr>
        </xdr:nvPicPr>
        <xdr:blipFill>
          <a:blip xmlns:r="http://schemas.openxmlformats.org/officeDocument/2006/relationships" r:embed="rId12" cstate="print"/>
          <a:srcRect/>
          <a:stretch>
            <a:fillRect/>
          </a:stretch>
        </xdr:blipFill>
        <xdr:spPr bwMode="auto">
          <a:xfrm>
            <a:off x="609600" y="2400300"/>
            <a:ext cx="209550" cy="143870"/>
          </a:xfrm>
          <a:prstGeom prst="rect">
            <a:avLst/>
          </a:prstGeom>
          <a:noFill/>
        </xdr:spPr>
      </xdr:pic>
      <xdr:pic>
        <xdr:nvPicPr>
          <xdr:cNvPr id="15" name="Picture 13" descr="http://upload.wikimedia.org/wikipedia/commons/thumb/2/2c/Flag_of_Bahrain.svg/22px-Flag_of_Bahrain.svg.png">
            <a:extLst>
              <a:ext uri="{FF2B5EF4-FFF2-40B4-BE49-F238E27FC236}">
                <a16:creationId xmlns:a16="http://schemas.microsoft.com/office/drawing/2014/main" id="{FB9A1A0D-14D6-4A87-A86A-60329E23DFC7}"/>
              </a:ext>
            </a:extLst>
          </xdr:cNvPr>
          <xdr:cNvPicPr>
            <a:picLocks noChangeArrowheads="1"/>
          </xdr:cNvPicPr>
        </xdr:nvPicPr>
        <xdr:blipFill>
          <a:blip xmlns:r="http://schemas.openxmlformats.org/officeDocument/2006/relationships" r:embed="rId13" cstate="print"/>
          <a:srcRect/>
          <a:stretch>
            <a:fillRect/>
          </a:stretch>
        </xdr:blipFill>
        <xdr:spPr bwMode="auto">
          <a:xfrm>
            <a:off x="609600" y="2600325"/>
            <a:ext cx="209550" cy="143870"/>
          </a:xfrm>
          <a:prstGeom prst="rect">
            <a:avLst/>
          </a:prstGeom>
          <a:noFill/>
        </xdr:spPr>
      </xdr:pic>
      <xdr:pic>
        <xdr:nvPicPr>
          <xdr:cNvPr id="16" name="Picture 14" descr="http://upload.wikimedia.org/wikipedia/commons/thumb/f/f9/Flag_of_Bangladesh.svg/22px-Flag_of_Bangladesh.svg.png">
            <a:extLst>
              <a:ext uri="{FF2B5EF4-FFF2-40B4-BE49-F238E27FC236}">
                <a16:creationId xmlns:a16="http://schemas.microsoft.com/office/drawing/2014/main" id="{31ADCECF-99A8-48D7-8FFC-A8D2600A596C}"/>
              </a:ext>
            </a:extLst>
          </xdr:cNvPr>
          <xdr:cNvPicPr>
            <a:picLocks noChangeArrowheads="1"/>
          </xdr:cNvPicPr>
        </xdr:nvPicPr>
        <xdr:blipFill>
          <a:blip xmlns:r="http://schemas.openxmlformats.org/officeDocument/2006/relationships" r:embed="rId14" cstate="print"/>
          <a:srcRect/>
          <a:stretch>
            <a:fillRect/>
          </a:stretch>
        </xdr:blipFill>
        <xdr:spPr bwMode="auto">
          <a:xfrm>
            <a:off x="609600" y="2800350"/>
            <a:ext cx="209550" cy="143870"/>
          </a:xfrm>
          <a:prstGeom prst="rect">
            <a:avLst/>
          </a:prstGeom>
          <a:noFill/>
        </xdr:spPr>
      </xdr:pic>
      <xdr:pic>
        <xdr:nvPicPr>
          <xdr:cNvPr id="17" name="Picture 15" descr="http://upload.wikimedia.org/wikipedia/commons/thumb/e/ef/Flag_of_Barbados.svg/22px-Flag_of_Barbados.svg.png">
            <a:extLst>
              <a:ext uri="{FF2B5EF4-FFF2-40B4-BE49-F238E27FC236}">
                <a16:creationId xmlns:a16="http://schemas.microsoft.com/office/drawing/2014/main" id="{40C7DBAD-B0C4-4942-AECB-979BB080AE96}"/>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09600" y="3000375"/>
            <a:ext cx="209550" cy="142875"/>
          </a:xfrm>
          <a:prstGeom prst="rect">
            <a:avLst/>
          </a:prstGeom>
          <a:noFill/>
        </xdr:spPr>
      </xdr:pic>
      <xdr:pic>
        <xdr:nvPicPr>
          <xdr:cNvPr id="18" name="Picture 16" descr="http://upload.wikimedia.org/wikipedia/commons/thumb/8/85/Flag_of_Belarus.svg/22px-Flag_of_Belarus.svg.png">
            <a:extLst>
              <a:ext uri="{FF2B5EF4-FFF2-40B4-BE49-F238E27FC236}">
                <a16:creationId xmlns:a16="http://schemas.microsoft.com/office/drawing/2014/main" id="{B023779C-A24A-41E9-8940-75D35906289B}"/>
              </a:ext>
            </a:extLst>
          </xdr:cNvPr>
          <xdr:cNvPicPr>
            <a:picLocks noChangeArrowheads="1"/>
          </xdr:cNvPicPr>
        </xdr:nvPicPr>
        <xdr:blipFill>
          <a:blip xmlns:r="http://schemas.openxmlformats.org/officeDocument/2006/relationships" r:embed="rId16" cstate="print"/>
          <a:srcRect/>
          <a:stretch>
            <a:fillRect/>
          </a:stretch>
        </xdr:blipFill>
        <xdr:spPr bwMode="auto">
          <a:xfrm>
            <a:off x="609600" y="3200400"/>
            <a:ext cx="209550" cy="143870"/>
          </a:xfrm>
          <a:prstGeom prst="rect">
            <a:avLst/>
          </a:prstGeom>
          <a:noFill/>
        </xdr:spPr>
      </xdr:pic>
      <xdr:pic>
        <xdr:nvPicPr>
          <xdr:cNvPr id="19" name="Picture 17" descr="http://upload.wikimedia.org/wikipedia/commons/thumb/6/65/Flag_of_Belgium.svg/22px-Flag_of_Belgium.svg.png">
            <a:extLst>
              <a:ext uri="{FF2B5EF4-FFF2-40B4-BE49-F238E27FC236}">
                <a16:creationId xmlns:a16="http://schemas.microsoft.com/office/drawing/2014/main" id="{518E4348-29C9-4785-9211-D43B38CA48DE}"/>
              </a:ext>
            </a:extLst>
          </xdr:cNvPr>
          <xdr:cNvPicPr>
            <a:picLocks noChangeArrowheads="1"/>
          </xdr:cNvPicPr>
        </xdr:nvPicPr>
        <xdr:blipFill>
          <a:blip xmlns:r="http://schemas.openxmlformats.org/officeDocument/2006/relationships" r:embed="rId17" cstate="print"/>
          <a:srcRect/>
          <a:stretch>
            <a:fillRect/>
          </a:stretch>
        </xdr:blipFill>
        <xdr:spPr bwMode="auto">
          <a:xfrm>
            <a:off x="609600" y="3400425"/>
            <a:ext cx="216000" cy="151045"/>
          </a:xfrm>
          <a:prstGeom prst="rect">
            <a:avLst/>
          </a:prstGeom>
          <a:noFill/>
        </xdr:spPr>
      </xdr:pic>
      <xdr:pic>
        <xdr:nvPicPr>
          <xdr:cNvPr id="20" name="Picture 18" descr="http://upload.wikimedia.org/wikipedia/commons/thumb/e/e7/Flag_of_Belize.svg/22px-Flag_of_Belize.svg.png">
            <a:extLst>
              <a:ext uri="{FF2B5EF4-FFF2-40B4-BE49-F238E27FC236}">
                <a16:creationId xmlns:a16="http://schemas.microsoft.com/office/drawing/2014/main" id="{B8874B0E-156E-4B86-BEB7-47997676023E}"/>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609600" y="3600450"/>
            <a:ext cx="209550" cy="142875"/>
          </a:xfrm>
          <a:prstGeom prst="rect">
            <a:avLst/>
          </a:prstGeom>
          <a:noFill/>
        </xdr:spPr>
      </xdr:pic>
      <xdr:pic>
        <xdr:nvPicPr>
          <xdr:cNvPr id="21" name="Picture 19" descr="http://upload.wikimedia.org/wikipedia/commons/thumb/0/0a/Flag_of_Benin.svg/22px-Flag_of_Benin.svg.png">
            <a:extLst>
              <a:ext uri="{FF2B5EF4-FFF2-40B4-BE49-F238E27FC236}">
                <a16:creationId xmlns:a16="http://schemas.microsoft.com/office/drawing/2014/main" id="{BF00C58C-86A4-4731-8D92-DEB28F29FE1F}"/>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09600" y="3800475"/>
            <a:ext cx="209550" cy="142875"/>
          </a:xfrm>
          <a:prstGeom prst="rect">
            <a:avLst/>
          </a:prstGeom>
          <a:noFill/>
        </xdr:spPr>
      </xdr:pic>
      <xdr:pic>
        <xdr:nvPicPr>
          <xdr:cNvPr id="22" name="Picture 20" descr="http://upload.wikimedia.org/wikipedia/commons/thumb/9/91/Flag_of_Bhutan.svg/22px-Flag_of_Bhutan.svg.png">
            <a:extLst>
              <a:ext uri="{FF2B5EF4-FFF2-40B4-BE49-F238E27FC236}">
                <a16:creationId xmlns:a16="http://schemas.microsoft.com/office/drawing/2014/main" id="{4755EBB4-6807-4534-81C7-8CDD47AEAC65}"/>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609600" y="4000500"/>
            <a:ext cx="209550" cy="142875"/>
          </a:xfrm>
          <a:prstGeom prst="rect">
            <a:avLst/>
          </a:prstGeom>
          <a:noFill/>
        </xdr:spPr>
      </xdr:pic>
      <xdr:pic>
        <xdr:nvPicPr>
          <xdr:cNvPr id="23" name="Picture 21" descr="http://upload.wikimedia.org/wikipedia/commons/thumb/d/de/Flag_of_Bolivia_%28state%29.svg/22px-Flag_of_Bolivia_%28state%29.svg.png">
            <a:extLst>
              <a:ext uri="{FF2B5EF4-FFF2-40B4-BE49-F238E27FC236}">
                <a16:creationId xmlns:a16="http://schemas.microsoft.com/office/drawing/2014/main" id="{37B38EC9-3FA3-43F6-A55E-CC584431F46C}"/>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609600" y="4200525"/>
            <a:ext cx="209550" cy="142875"/>
          </a:xfrm>
          <a:prstGeom prst="rect">
            <a:avLst/>
          </a:prstGeom>
          <a:noFill/>
        </xdr:spPr>
      </xdr:pic>
      <xdr:pic>
        <xdr:nvPicPr>
          <xdr:cNvPr id="24" name="Picture 22" descr="http://upload.wikimedia.org/wikipedia/commons/thumb/b/bf/Flag_of_Bosnia_and_Herzegovina.svg/22px-Flag_of_Bosnia_and_Herzegovina.svg.png">
            <a:extLst>
              <a:ext uri="{FF2B5EF4-FFF2-40B4-BE49-F238E27FC236}">
                <a16:creationId xmlns:a16="http://schemas.microsoft.com/office/drawing/2014/main" id="{184E2FD1-1C36-4806-8F7B-13550F39C19F}"/>
              </a:ext>
            </a:extLst>
          </xdr:cNvPr>
          <xdr:cNvPicPr>
            <a:picLocks noChangeArrowheads="1"/>
          </xdr:cNvPicPr>
        </xdr:nvPicPr>
        <xdr:blipFill>
          <a:blip xmlns:r="http://schemas.openxmlformats.org/officeDocument/2006/relationships" r:embed="rId22" cstate="print"/>
          <a:srcRect/>
          <a:stretch>
            <a:fillRect/>
          </a:stretch>
        </xdr:blipFill>
        <xdr:spPr bwMode="auto">
          <a:xfrm>
            <a:off x="609600" y="4400550"/>
            <a:ext cx="209550" cy="143870"/>
          </a:xfrm>
          <a:prstGeom prst="rect">
            <a:avLst/>
          </a:prstGeom>
          <a:noFill/>
        </xdr:spPr>
      </xdr:pic>
      <xdr:pic>
        <xdr:nvPicPr>
          <xdr:cNvPr id="25" name="Picture 23" descr="http://upload.wikimedia.org/wikipedia/commons/thumb/f/fa/Flag_of_Botswana.svg/22px-Flag_of_Botswana.svg.png">
            <a:extLst>
              <a:ext uri="{FF2B5EF4-FFF2-40B4-BE49-F238E27FC236}">
                <a16:creationId xmlns:a16="http://schemas.microsoft.com/office/drawing/2014/main" id="{B2B64860-51BB-42AB-9D5A-83E3B2B15982}"/>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09600" y="4600575"/>
            <a:ext cx="209550" cy="142875"/>
          </a:xfrm>
          <a:prstGeom prst="rect">
            <a:avLst/>
          </a:prstGeom>
          <a:noFill/>
        </xdr:spPr>
      </xdr:pic>
      <xdr:pic>
        <xdr:nvPicPr>
          <xdr:cNvPr id="26" name="Picture 24" descr="http://upload.wikimedia.org/wikipedia/en/thumb/0/05/Flag_of_Brazil.svg/22px-Flag_of_Brazil.svg.png">
            <a:extLst>
              <a:ext uri="{FF2B5EF4-FFF2-40B4-BE49-F238E27FC236}">
                <a16:creationId xmlns:a16="http://schemas.microsoft.com/office/drawing/2014/main" id="{9BF53CF4-0DC7-4149-9C25-4CDBB4678515}"/>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609600" y="4800600"/>
            <a:ext cx="209550" cy="142875"/>
          </a:xfrm>
          <a:prstGeom prst="rect">
            <a:avLst/>
          </a:prstGeom>
          <a:noFill/>
        </xdr:spPr>
      </xdr:pic>
      <xdr:pic>
        <xdr:nvPicPr>
          <xdr:cNvPr id="27" name="Picture 25" descr="http://upload.wikimedia.org/wikipedia/commons/thumb/9/9c/Flag_of_Brunei.svg/22px-Flag_of_Brunei.svg.png">
            <a:extLst>
              <a:ext uri="{FF2B5EF4-FFF2-40B4-BE49-F238E27FC236}">
                <a16:creationId xmlns:a16="http://schemas.microsoft.com/office/drawing/2014/main" id="{89E9E402-C10B-4BD2-A4B2-AEEB84C7353E}"/>
              </a:ext>
            </a:extLst>
          </xdr:cNvPr>
          <xdr:cNvPicPr>
            <a:picLocks noChangeArrowheads="1"/>
          </xdr:cNvPicPr>
        </xdr:nvPicPr>
        <xdr:blipFill>
          <a:blip xmlns:r="http://schemas.openxmlformats.org/officeDocument/2006/relationships" r:embed="rId25" cstate="print"/>
          <a:srcRect/>
          <a:stretch>
            <a:fillRect/>
          </a:stretch>
        </xdr:blipFill>
        <xdr:spPr bwMode="auto">
          <a:xfrm>
            <a:off x="609600" y="5000625"/>
            <a:ext cx="209550" cy="143870"/>
          </a:xfrm>
          <a:prstGeom prst="rect">
            <a:avLst/>
          </a:prstGeom>
          <a:noFill/>
        </xdr:spPr>
      </xdr:pic>
      <xdr:pic>
        <xdr:nvPicPr>
          <xdr:cNvPr id="28" name="Picture 26" descr="http://upload.wikimedia.org/wikipedia/commons/thumb/9/9a/Flag_of_Bulgaria.svg/22px-Flag_of_Bulgaria.svg.png">
            <a:extLst>
              <a:ext uri="{FF2B5EF4-FFF2-40B4-BE49-F238E27FC236}">
                <a16:creationId xmlns:a16="http://schemas.microsoft.com/office/drawing/2014/main" id="{C4D5015D-1342-4BC5-AC0C-B057ED68F73F}"/>
              </a:ext>
            </a:extLst>
          </xdr:cNvPr>
          <xdr:cNvPicPr>
            <a:picLocks noChangeArrowheads="1"/>
          </xdr:cNvPicPr>
        </xdr:nvPicPr>
        <xdr:blipFill>
          <a:blip xmlns:r="http://schemas.openxmlformats.org/officeDocument/2006/relationships" r:embed="rId26" cstate="print"/>
          <a:srcRect/>
          <a:stretch>
            <a:fillRect/>
          </a:stretch>
        </xdr:blipFill>
        <xdr:spPr bwMode="auto">
          <a:xfrm>
            <a:off x="609600" y="5200650"/>
            <a:ext cx="209550" cy="143870"/>
          </a:xfrm>
          <a:prstGeom prst="rect">
            <a:avLst/>
          </a:prstGeom>
          <a:noFill/>
        </xdr:spPr>
      </xdr:pic>
      <xdr:pic>
        <xdr:nvPicPr>
          <xdr:cNvPr id="29" name="Picture 27" descr="http://upload.wikimedia.org/wikipedia/commons/thumb/3/31/Flag_of_Burkina_Faso.svg/22px-Flag_of_Burkina_Faso.svg.png">
            <a:extLst>
              <a:ext uri="{FF2B5EF4-FFF2-40B4-BE49-F238E27FC236}">
                <a16:creationId xmlns:a16="http://schemas.microsoft.com/office/drawing/2014/main" id="{6B0512A3-880E-4D5B-AB35-00D39E824BCC}"/>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609600" y="5400675"/>
            <a:ext cx="209550" cy="142875"/>
          </a:xfrm>
          <a:prstGeom prst="rect">
            <a:avLst/>
          </a:prstGeom>
          <a:noFill/>
        </xdr:spPr>
      </xdr:pic>
      <xdr:pic>
        <xdr:nvPicPr>
          <xdr:cNvPr id="30" name="Picture 28" descr="http://upload.wikimedia.org/wikipedia/commons/thumb/5/50/Flag_of_Burundi.svg/22px-Flag_of_Burundi.svg.png">
            <a:extLst>
              <a:ext uri="{FF2B5EF4-FFF2-40B4-BE49-F238E27FC236}">
                <a16:creationId xmlns:a16="http://schemas.microsoft.com/office/drawing/2014/main" id="{E1C9E051-CE74-4CA0-A197-06C213031B6E}"/>
              </a:ext>
            </a:extLst>
          </xdr:cNvPr>
          <xdr:cNvPicPr>
            <a:picLocks noChangeArrowheads="1"/>
          </xdr:cNvPicPr>
        </xdr:nvPicPr>
        <xdr:blipFill>
          <a:blip xmlns:r="http://schemas.openxmlformats.org/officeDocument/2006/relationships" r:embed="rId28" cstate="print"/>
          <a:srcRect/>
          <a:stretch>
            <a:fillRect/>
          </a:stretch>
        </xdr:blipFill>
        <xdr:spPr bwMode="auto">
          <a:xfrm>
            <a:off x="609600" y="5600700"/>
            <a:ext cx="209550" cy="143870"/>
          </a:xfrm>
          <a:prstGeom prst="rect">
            <a:avLst/>
          </a:prstGeom>
          <a:noFill/>
        </xdr:spPr>
      </xdr:pic>
      <xdr:pic>
        <xdr:nvPicPr>
          <xdr:cNvPr id="31" name="Picture 29" descr="http://upload.wikimedia.org/wikipedia/commons/thumb/8/83/Flag_of_Cambodia.svg/22px-Flag_of_Cambodia.svg.png">
            <a:extLst>
              <a:ext uri="{FF2B5EF4-FFF2-40B4-BE49-F238E27FC236}">
                <a16:creationId xmlns:a16="http://schemas.microsoft.com/office/drawing/2014/main" id="{A9737BFB-3F75-42C8-88B8-E04E977AFDBF}"/>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609600" y="5800725"/>
            <a:ext cx="209550" cy="142875"/>
          </a:xfrm>
          <a:prstGeom prst="rect">
            <a:avLst/>
          </a:prstGeom>
          <a:noFill/>
        </xdr:spPr>
      </xdr:pic>
      <xdr:pic>
        <xdr:nvPicPr>
          <xdr:cNvPr id="32" name="Picture 30" descr="http://upload.wikimedia.org/wikipedia/commons/thumb/4/4f/Flag_of_Cameroon.svg/22px-Flag_of_Cameroon.svg.png">
            <a:extLst>
              <a:ext uri="{FF2B5EF4-FFF2-40B4-BE49-F238E27FC236}">
                <a16:creationId xmlns:a16="http://schemas.microsoft.com/office/drawing/2014/main" id="{0DE920BF-2CF3-483F-BA5E-3DEFD803D8C5}"/>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09600" y="6000750"/>
            <a:ext cx="209550" cy="142875"/>
          </a:xfrm>
          <a:prstGeom prst="rect">
            <a:avLst/>
          </a:prstGeom>
          <a:noFill/>
        </xdr:spPr>
      </xdr:pic>
      <xdr:pic>
        <xdr:nvPicPr>
          <xdr:cNvPr id="33" name="Picture 31" descr="http://upload.wikimedia.org/wikipedia/en/thumb/c/cf/Flag_of_Canada.svg/22px-Flag_of_Canada.svg.png">
            <a:extLst>
              <a:ext uri="{FF2B5EF4-FFF2-40B4-BE49-F238E27FC236}">
                <a16:creationId xmlns:a16="http://schemas.microsoft.com/office/drawing/2014/main" id="{267D9401-B053-4E7C-90B5-564FD1B72F98}"/>
              </a:ext>
            </a:extLst>
          </xdr:cNvPr>
          <xdr:cNvPicPr>
            <a:picLocks noChangeArrowheads="1"/>
          </xdr:cNvPicPr>
        </xdr:nvPicPr>
        <xdr:blipFill>
          <a:blip xmlns:r="http://schemas.openxmlformats.org/officeDocument/2006/relationships" r:embed="rId31" cstate="print"/>
          <a:srcRect/>
          <a:stretch>
            <a:fillRect/>
          </a:stretch>
        </xdr:blipFill>
        <xdr:spPr bwMode="auto">
          <a:xfrm>
            <a:off x="609600" y="6200775"/>
            <a:ext cx="209550" cy="143870"/>
          </a:xfrm>
          <a:prstGeom prst="rect">
            <a:avLst/>
          </a:prstGeom>
          <a:noFill/>
        </xdr:spPr>
      </xdr:pic>
      <xdr:pic>
        <xdr:nvPicPr>
          <xdr:cNvPr id="34" name="Picture 32" descr="http://upload.wikimedia.org/wikipedia/commons/thumb/3/38/Flag_of_Cape_Verde.svg/22px-Flag_of_Cape_Verde.svg.png">
            <a:extLst>
              <a:ext uri="{FF2B5EF4-FFF2-40B4-BE49-F238E27FC236}">
                <a16:creationId xmlns:a16="http://schemas.microsoft.com/office/drawing/2014/main" id="{155126E7-402D-467C-B364-CB97810F7846}"/>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609600" y="6400800"/>
            <a:ext cx="209550" cy="123825"/>
          </a:xfrm>
          <a:prstGeom prst="rect">
            <a:avLst/>
          </a:prstGeom>
          <a:noFill/>
        </xdr:spPr>
      </xdr:pic>
      <xdr:pic>
        <xdr:nvPicPr>
          <xdr:cNvPr id="35" name="Picture 33" descr="http://upload.wikimedia.org/wikipedia/commons/thumb/6/6f/Flag_of_the_Central_African_Republic.svg/22px-Flag_of_the_Central_African_Republic.svg.png">
            <a:extLst>
              <a:ext uri="{FF2B5EF4-FFF2-40B4-BE49-F238E27FC236}">
                <a16:creationId xmlns:a16="http://schemas.microsoft.com/office/drawing/2014/main" id="{24C24627-68F7-4F54-A28D-416BD625A642}"/>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609600" y="6600825"/>
            <a:ext cx="209550" cy="142875"/>
          </a:xfrm>
          <a:prstGeom prst="rect">
            <a:avLst/>
          </a:prstGeom>
          <a:noFill/>
        </xdr:spPr>
      </xdr:pic>
      <xdr:pic>
        <xdr:nvPicPr>
          <xdr:cNvPr id="36" name="Picture 34" descr="http://upload.wikimedia.org/wikipedia/commons/thumb/4/4b/Flag_of_Chad.svg/22px-Flag_of_Chad.svg.png">
            <a:extLst>
              <a:ext uri="{FF2B5EF4-FFF2-40B4-BE49-F238E27FC236}">
                <a16:creationId xmlns:a16="http://schemas.microsoft.com/office/drawing/2014/main" id="{B1FEBFA2-3C17-4A51-96F1-CCFC2A9C7CC7}"/>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609600" y="6800850"/>
            <a:ext cx="209550" cy="142875"/>
          </a:xfrm>
          <a:prstGeom prst="rect">
            <a:avLst/>
          </a:prstGeom>
          <a:noFill/>
        </xdr:spPr>
      </xdr:pic>
      <xdr:pic>
        <xdr:nvPicPr>
          <xdr:cNvPr id="37" name="Picture 35" descr="http://upload.wikimedia.org/wikipedia/commons/thumb/7/78/Flag_of_Chile.svg/22px-Flag_of_Chile.svg.png">
            <a:extLst>
              <a:ext uri="{FF2B5EF4-FFF2-40B4-BE49-F238E27FC236}">
                <a16:creationId xmlns:a16="http://schemas.microsoft.com/office/drawing/2014/main" id="{CA8F75FB-034F-4E26-95EF-74E6D638D5D7}"/>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609600" y="7000875"/>
            <a:ext cx="209550" cy="142875"/>
          </a:xfrm>
          <a:prstGeom prst="rect">
            <a:avLst/>
          </a:prstGeom>
          <a:noFill/>
        </xdr:spPr>
      </xdr:pic>
    </xdr:grpSp>
    <xdr:clientData/>
  </xdr:twoCellAnchor>
  <xdr:twoCellAnchor>
    <xdr:from>
      <xdr:col>1</xdr:col>
      <xdr:colOff>58208</xdr:colOff>
      <xdr:row>37</xdr:row>
      <xdr:rowOff>27517</xdr:rowOff>
    </xdr:from>
    <xdr:to>
      <xdr:col>1</xdr:col>
      <xdr:colOff>267758</xdr:colOff>
      <xdr:row>66</xdr:row>
      <xdr:rowOff>170392</xdr:rowOff>
    </xdr:to>
    <xdr:grpSp>
      <xdr:nvGrpSpPr>
        <xdr:cNvPr id="38" name="Group 37">
          <a:extLst>
            <a:ext uri="{FF2B5EF4-FFF2-40B4-BE49-F238E27FC236}">
              <a16:creationId xmlns:a16="http://schemas.microsoft.com/office/drawing/2014/main" id="{C51F228F-FA98-419B-8C37-3F1F27AAB945}"/>
            </a:ext>
          </a:extLst>
        </xdr:cNvPr>
        <xdr:cNvGrpSpPr/>
      </xdr:nvGrpSpPr>
      <xdr:grpSpPr>
        <a:xfrm>
          <a:off x="372533" y="7269692"/>
          <a:ext cx="209550" cy="5664200"/>
          <a:chOff x="314325" y="7189801"/>
          <a:chExt cx="209550" cy="5943600"/>
        </a:xfrm>
      </xdr:grpSpPr>
      <xdr:pic>
        <xdr:nvPicPr>
          <xdr:cNvPr id="39" name="Picture 36" descr="http://upload.wikimedia.org/wikipedia/commons/thumb/f/fa/Flag_of_the_People%27s_Republic_of_China.svg/22px-Flag_of_the_People%27s_Republic_of_China.svg.png">
            <a:extLst>
              <a:ext uri="{FF2B5EF4-FFF2-40B4-BE49-F238E27FC236}">
                <a16:creationId xmlns:a16="http://schemas.microsoft.com/office/drawing/2014/main" id="{CB40AE91-3788-4FE8-BE50-405B442065F3}"/>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14325" y="7189801"/>
            <a:ext cx="209550" cy="142875"/>
          </a:xfrm>
          <a:prstGeom prst="rect">
            <a:avLst/>
          </a:prstGeom>
          <a:noFill/>
        </xdr:spPr>
      </xdr:pic>
      <xdr:pic>
        <xdr:nvPicPr>
          <xdr:cNvPr id="40" name="Picture 37" descr="http://upload.wikimedia.org/wikipedia/commons/thumb/2/21/Flag_of_Colombia.svg/22px-Flag_of_Colombia.svg.png">
            <a:extLst>
              <a:ext uri="{FF2B5EF4-FFF2-40B4-BE49-F238E27FC236}">
                <a16:creationId xmlns:a16="http://schemas.microsoft.com/office/drawing/2014/main" id="{34AADDFD-598F-49B6-B008-1F6500E56BAE}"/>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4325" y="7389826"/>
            <a:ext cx="209550" cy="142875"/>
          </a:xfrm>
          <a:prstGeom prst="rect">
            <a:avLst/>
          </a:prstGeom>
          <a:noFill/>
        </xdr:spPr>
      </xdr:pic>
      <xdr:pic>
        <xdr:nvPicPr>
          <xdr:cNvPr id="41" name="Picture 38" descr="http://upload.wikimedia.org/wikipedia/commons/thumb/9/94/Flag_of_the_Comoros.svg/22px-Flag_of_the_Comoros.svg.png">
            <a:extLst>
              <a:ext uri="{FF2B5EF4-FFF2-40B4-BE49-F238E27FC236}">
                <a16:creationId xmlns:a16="http://schemas.microsoft.com/office/drawing/2014/main" id="{A24BA675-6917-4F89-B860-5A00319348CA}"/>
              </a:ext>
            </a:extLst>
          </xdr:cNvPr>
          <xdr:cNvPicPr>
            <a:picLocks noChangeArrowheads="1"/>
          </xdr:cNvPicPr>
        </xdr:nvPicPr>
        <xdr:blipFill>
          <a:blip xmlns:r="http://schemas.openxmlformats.org/officeDocument/2006/relationships" r:embed="rId38" cstate="print"/>
          <a:srcRect/>
          <a:stretch>
            <a:fillRect/>
          </a:stretch>
        </xdr:blipFill>
        <xdr:spPr bwMode="auto">
          <a:xfrm>
            <a:off x="314325" y="7589851"/>
            <a:ext cx="209550" cy="143845"/>
          </a:xfrm>
          <a:prstGeom prst="rect">
            <a:avLst/>
          </a:prstGeom>
          <a:noFill/>
        </xdr:spPr>
      </xdr:pic>
      <xdr:pic>
        <xdr:nvPicPr>
          <xdr:cNvPr id="42" name="Picture 39" descr="http://upload.wikimedia.org/wikipedia/commons/thumb/9/92/Flag_of_the_Republic_of_the_Congo.svg/22px-Flag_of_the_Republic_of_the_Congo.svg.png">
            <a:extLst>
              <a:ext uri="{FF2B5EF4-FFF2-40B4-BE49-F238E27FC236}">
                <a16:creationId xmlns:a16="http://schemas.microsoft.com/office/drawing/2014/main" id="{500D440F-87D7-4789-808A-850EA66D9716}"/>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 y="7800975"/>
            <a:ext cx="209550" cy="142875"/>
          </a:xfrm>
          <a:prstGeom prst="rect">
            <a:avLst/>
          </a:prstGeom>
          <a:noFill/>
        </xdr:spPr>
      </xdr:pic>
      <xdr:pic>
        <xdr:nvPicPr>
          <xdr:cNvPr id="43" name="Picture 40" descr="http://upload.wikimedia.org/wikipedia/commons/thumb/6/6f/Flag_of_the_Democratic_Republic_of_the_Congo.svg/22px-Flag_of_the_Democratic_Republic_of_the_Congo.svg.png">
            <a:extLst>
              <a:ext uri="{FF2B5EF4-FFF2-40B4-BE49-F238E27FC236}">
                <a16:creationId xmlns:a16="http://schemas.microsoft.com/office/drawing/2014/main" id="{3467DF74-EC97-4C44-9C37-1FE9A8215DDF}"/>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 y="7989901"/>
            <a:ext cx="209550" cy="161925"/>
          </a:xfrm>
          <a:prstGeom prst="rect">
            <a:avLst/>
          </a:prstGeom>
          <a:noFill/>
        </xdr:spPr>
      </xdr:pic>
      <xdr:pic>
        <xdr:nvPicPr>
          <xdr:cNvPr id="44" name="Picture 41" descr="http://upload.wikimedia.org/wikipedia/commons/thumb/b/bc/Flag_of_Costa_Rica_%28state%29.svg/22px-Flag_of_Costa_Rica_%28state%29.svg.png">
            <a:extLst>
              <a:ext uri="{FF2B5EF4-FFF2-40B4-BE49-F238E27FC236}">
                <a16:creationId xmlns:a16="http://schemas.microsoft.com/office/drawing/2014/main" id="{C18D059D-4858-474C-BA29-5AF8C9033A00}"/>
              </a:ext>
            </a:extLst>
          </xdr:cNvPr>
          <xdr:cNvPicPr>
            <a:picLocks noChangeArrowheads="1"/>
          </xdr:cNvPicPr>
        </xdr:nvPicPr>
        <xdr:blipFill>
          <a:blip xmlns:r="http://schemas.openxmlformats.org/officeDocument/2006/relationships" r:embed="rId41" cstate="print"/>
          <a:srcRect/>
          <a:stretch>
            <a:fillRect/>
          </a:stretch>
        </xdr:blipFill>
        <xdr:spPr bwMode="auto">
          <a:xfrm>
            <a:off x="314325" y="8189926"/>
            <a:ext cx="209550" cy="143845"/>
          </a:xfrm>
          <a:prstGeom prst="rect">
            <a:avLst/>
          </a:prstGeom>
          <a:noFill/>
        </xdr:spPr>
      </xdr:pic>
      <xdr:pic>
        <xdr:nvPicPr>
          <xdr:cNvPr id="45" name="Picture 42" descr="http://upload.wikimedia.org/wikipedia/commons/thumb/8/86/Flag_of_Cote_d%27Ivoire.svg/22px-Flag_of_Cote_d%27Ivoire.svg.png">
            <a:extLst>
              <a:ext uri="{FF2B5EF4-FFF2-40B4-BE49-F238E27FC236}">
                <a16:creationId xmlns:a16="http://schemas.microsoft.com/office/drawing/2014/main" id="{1A0C42CB-EF05-4E80-AFFD-1BBF9A0FE82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314325" y="8389951"/>
            <a:ext cx="209550" cy="142875"/>
          </a:xfrm>
          <a:prstGeom prst="rect">
            <a:avLst/>
          </a:prstGeom>
          <a:noFill/>
        </xdr:spPr>
      </xdr:pic>
      <xdr:pic>
        <xdr:nvPicPr>
          <xdr:cNvPr id="46" name="Picture 43" descr="http://upload.wikimedia.org/wikipedia/commons/thumb/1/1b/Flag_of_Croatia.svg/22px-Flag_of_Croatia.svg.png">
            <a:extLst>
              <a:ext uri="{FF2B5EF4-FFF2-40B4-BE49-F238E27FC236}">
                <a16:creationId xmlns:a16="http://schemas.microsoft.com/office/drawing/2014/main" id="{292158C9-BAF4-4860-AC11-F6C5ABB0E8C8}"/>
              </a:ext>
            </a:extLst>
          </xdr:cNvPr>
          <xdr:cNvPicPr>
            <a:picLocks noChangeArrowheads="1"/>
          </xdr:cNvPicPr>
        </xdr:nvPicPr>
        <xdr:blipFill>
          <a:blip xmlns:r="http://schemas.openxmlformats.org/officeDocument/2006/relationships" r:embed="rId43" cstate="print"/>
          <a:srcRect/>
          <a:stretch>
            <a:fillRect/>
          </a:stretch>
        </xdr:blipFill>
        <xdr:spPr bwMode="auto">
          <a:xfrm>
            <a:off x="314325" y="8589976"/>
            <a:ext cx="209550" cy="143845"/>
          </a:xfrm>
          <a:prstGeom prst="rect">
            <a:avLst/>
          </a:prstGeom>
          <a:noFill/>
        </xdr:spPr>
      </xdr:pic>
      <xdr:pic>
        <xdr:nvPicPr>
          <xdr:cNvPr id="47" name="Picture 44" descr="http://upload.wikimedia.org/wikipedia/commons/thumb/b/bd/Flag_of_Cuba.svg/22px-Flag_of_Cuba.svg.png">
            <a:extLst>
              <a:ext uri="{FF2B5EF4-FFF2-40B4-BE49-F238E27FC236}">
                <a16:creationId xmlns:a16="http://schemas.microsoft.com/office/drawing/2014/main" id="{AEE3E39B-162A-4981-90E1-C3C4B42BDBCA}"/>
              </a:ext>
            </a:extLst>
          </xdr:cNvPr>
          <xdr:cNvPicPr>
            <a:picLocks noChangeArrowheads="1"/>
          </xdr:cNvPicPr>
        </xdr:nvPicPr>
        <xdr:blipFill>
          <a:blip xmlns:r="http://schemas.openxmlformats.org/officeDocument/2006/relationships" r:embed="rId44" cstate="print"/>
          <a:srcRect/>
          <a:stretch>
            <a:fillRect/>
          </a:stretch>
        </xdr:blipFill>
        <xdr:spPr bwMode="auto">
          <a:xfrm>
            <a:off x="314325" y="8790001"/>
            <a:ext cx="209550" cy="143845"/>
          </a:xfrm>
          <a:prstGeom prst="rect">
            <a:avLst/>
          </a:prstGeom>
          <a:noFill/>
        </xdr:spPr>
      </xdr:pic>
      <xdr:pic>
        <xdr:nvPicPr>
          <xdr:cNvPr id="48" name="Picture 45" descr="http://upload.wikimedia.org/wikipedia/commons/thumb/d/d4/Flag_of_Cyprus.svg/22px-Flag_of_Cyprus.svg.png">
            <a:extLst>
              <a:ext uri="{FF2B5EF4-FFF2-40B4-BE49-F238E27FC236}">
                <a16:creationId xmlns:a16="http://schemas.microsoft.com/office/drawing/2014/main" id="{330AF8B5-D213-4142-A088-B08A9FF21529}"/>
              </a:ext>
            </a:extLst>
          </xdr:cNvPr>
          <xdr:cNvPicPr>
            <a:picLocks noChangeArrowheads="1"/>
          </xdr:cNvPicPr>
        </xdr:nvPicPr>
        <xdr:blipFill>
          <a:blip xmlns:r="http://schemas.openxmlformats.org/officeDocument/2006/relationships" r:embed="rId45" cstate="print"/>
          <a:srcRect/>
          <a:stretch>
            <a:fillRect/>
          </a:stretch>
        </xdr:blipFill>
        <xdr:spPr bwMode="auto">
          <a:xfrm>
            <a:off x="314325" y="8990026"/>
            <a:ext cx="209550" cy="143845"/>
          </a:xfrm>
          <a:prstGeom prst="rect">
            <a:avLst/>
          </a:prstGeom>
          <a:noFill/>
        </xdr:spPr>
      </xdr:pic>
      <xdr:pic>
        <xdr:nvPicPr>
          <xdr:cNvPr id="49" name="Picture 46" descr="http://upload.wikimedia.org/wikipedia/commons/thumb/c/cb/Flag_of_the_Czech_Republic.svg/22px-Flag_of_the_Czech_Republic.svg.png">
            <a:extLst>
              <a:ext uri="{FF2B5EF4-FFF2-40B4-BE49-F238E27FC236}">
                <a16:creationId xmlns:a16="http://schemas.microsoft.com/office/drawing/2014/main" id="{7BB9B891-E4A2-4F74-9D05-522FDB3EFDB1}"/>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14325" y="9190051"/>
            <a:ext cx="209550" cy="142875"/>
          </a:xfrm>
          <a:prstGeom prst="rect">
            <a:avLst/>
          </a:prstGeom>
          <a:noFill/>
        </xdr:spPr>
      </xdr:pic>
      <xdr:pic>
        <xdr:nvPicPr>
          <xdr:cNvPr id="50" name="Picture 47" descr="http://upload.wikimedia.org/wikipedia/commons/thumb/9/9c/Flag_of_Denmark.svg/22px-Flag_of_Denmark.svg.png">
            <a:extLst>
              <a:ext uri="{FF2B5EF4-FFF2-40B4-BE49-F238E27FC236}">
                <a16:creationId xmlns:a16="http://schemas.microsoft.com/office/drawing/2014/main" id="{BF4D558A-451B-45C1-86CC-FB355D275791}"/>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314325" y="9390076"/>
            <a:ext cx="209550" cy="161925"/>
          </a:xfrm>
          <a:prstGeom prst="rect">
            <a:avLst/>
          </a:prstGeom>
          <a:noFill/>
        </xdr:spPr>
      </xdr:pic>
      <xdr:pic>
        <xdr:nvPicPr>
          <xdr:cNvPr id="51" name="Picture 48" descr="http://upload.wikimedia.org/wikipedia/commons/thumb/3/34/Flag_of_Djibouti.svg/22px-Flag_of_Djibouti.svg.png">
            <a:extLst>
              <a:ext uri="{FF2B5EF4-FFF2-40B4-BE49-F238E27FC236}">
                <a16:creationId xmlns:a16="http://schemas.microsoft.com/office/drawing/2014/main" id="{AD39C302-97D9-4F6A-AD89-968F0E929E25}"/>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314325" y="9590102"/>
            <a:ext cx="209550" cy="142875"/>
          </a:xfrm>
          <a:prstGeom prst="rect">
            <a:avLst/>
          </a:prstGeom>
          <a:noFill/>
        </xdr:spPr>
      </xdr:pic>
      <xdr:pic>
        <xdr:nvPicPr>
          <xdr:cNvPr id="52" name="Picture 49" descr="http://upload.wikimedia.org/wikipedia/commons/thumb/c/c4/Flag_of_Dominica.svg/22px-Flag_of_Dominica.svg.png">
            <a:extLst>
              <a:ext uri="{FF2B5EF4-FFF2-40B4-BE49-F238E27FC236}">
                <a16:creationId xmlns:a16="http://schemas.microsoft.com/office/drawing/2014/main" id="{0D300BC1-0988-475F-8515-60A955E8A2A4}"/>
              </a:ext>
            </a:extLst>
          </xdr:cNvPr>
          <xdr:cNvPicPr>
            <a:picLocks noChangeArrowheads="1"/>
          </xdr:cNvPicPr>
        </xdr:nvPicPr>
        <xdr:blipFill>
          <a:blip xmlns:r="http://schemas.openxmlformats.org/officeDocument/2006/relationships" r:embed="rId49" cstate="print"/>
          <a:srcRect/>
          <a:stretch>
            <a:fillRect/>
          </a:stretch>
        </xdr:blipFill>
        <xdr:spPr bwMode="auto">
          <a:xfrm>
            <a:off x="314325" y="9790127"/>
            <a:ext cx="209550" cy="143845"/>
          </a:xfrm>
          <a:prstGeom prst="rect">
            <a:avLst/>
          </a:prstGeom>
          <a:noFill/>
        </xdr:spPr>
      </xdr:pic>
      <xdr:pic>
        <xdr:nvPicPr>
          <xdr:cNvPr id="53" name="Picture 50" descr="http://upload.wikimedia.org/wikipedia/commons/thumb/9/9f/Flag_of_the_Dominican_Republic.svg/22px-Flag_of_the_Dominican_Republic.svg.png">
            <a:extLst>
              <a:ext uri="{FF2B5EF4-FFF2-40B4-BE49-F238E27FC236}">
                <a16:creationId xmlns:a16="http://schemas.microsoft.com/office/drawing/2014/main" id="{3F7797EB-8BE6-485D-A308-74F963CD34F3}"/>
              </a:ext>
            </a:extLst>
          </xdr:cNvPr>
          <xdr:cNvPicPr>
            <a:picLocks noChangeArrowheads="1"/>
          </xdr:cNvPicPr>
        </xdr:nvPicPr>
        <xdr:blipFill>
          <a:blip xmlns:r="http://schemas.openxmlformats.org/officeDocument/2006/relationships" r:embed="rId50" cstate="print"/>
          <a:srcRect/>
          <a:stretch>
            <a:fillRect/>
          </a:stretch>
        </xdr:blipFill>
        <xdr:spPr bwMode="auto">
          <a:xfrm>
            <a:off x="314325" y="9990151"/>
            <a:ext cx="209550" cy="143845"/>
          </a:xfrm>
          <a:prstGeom prst="rect">
            <a:avLst/>
          </a:prstGeom>
          <a:noFill/>
        </xdr:spPr>
      </xdr:pic>
      <xdr:pic>
        <xdr:nvPicPr>
          <xdr:cNvPr id="54" name="Picture 51" descr="http://upload.wikimedia.org/wikipedia/commons/thumb/e/e8/Flag_of_Ecuador.svg/22px-Flag_of_Ecuador.svg.png">
            <a:extLst>
              <a:ext uri="{FF2B5EF4-FFF2-40B4-BE49-F238E27FC236}">
                <a16:creationId xmlns:a16="http://schemas.microsoft.com/office/drawing/2014/main" id="{19FAC974-2208-48EF-AF42-CCD6E9B348D6}"/>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314325" y="10190177"/>
            <a:ext cx="209550" cy="142875"/>
          </a:xfrm>
          <a:prstGeom prst="rect">
            <a:avLst/>
          </a:prstGeom>
          <a:noFill/>
        </xdr:spPr>
      </xdr:pic>
      <xdr:pic>
        <xdr:nvPicPr>
          <xdr:cNvPr id="55" name="Picture 52" descr="http://upload.wikimedia.org/wikipedia/commons/thumb/f/fe/Flag_of_Egypt.svg/22px-Flag_of_Egypt.svg.png">
            <a:extLst>
              <a:ext uri="{FF2B5EF4-FFF2-40B4-BE49-F238E27FC236}">
                <a16:creationId xmlns:a16="http://schemas.microsoft.com/office/drawing/2014/main" id="{40365450-0B93-435D-9168-A1136DFB684C}"/>
              </a:ext>
            </a:extLst>
          </xdr:cNvPr>
          <xdr:cNvPicPr>
            <a:picLocks noChangeAspect="1" noChangeArrowheads="1"/>
          </xdr:cNvPicPr>
        </xdr:nvPicPr>
        <xdr:blipFill>
          <a:blip xmlns:r="http://schemas.openxmlformats.org/officeDocument/2006/relationships" r:embed="rId52" cstate="print"/>
          <a:srcRect/>
          <a:stretch>
            <a:fillRect/>
          </a:stretch>
        </xdr:blipFill>
        <xdr:spPr bwMode="auto">
          <a:xfrm>
            <a:off x="314325" y="10390202"/>
            <a:ext cx="209550" cy="142875"/>
          </a:xfrm>
          <a:prstGeom prst="rect">
            <a:avLst/>
          </a:prstGeom>
          <a:noFill/>
        </xdr:spPr>
      </xdr:pic>
      <xdr:pic>
        <xdr:nvPicPr>
          <xdr:cNvPr id="56" name="Picture 53" descr="http://upload.wikimedia.org/wikipedia/commons/thumb/3/34/Flag_of_El_Salvador.svg/22px-Flag_of_El_Salvador.svg.png">
            <a:extLst>
              <a:ext uri="{FF2B5EF4-FFF2-40B4-BE49-F238E27FC236}">
                <a16:creationId xmlns:a16="http://schemas.microsoft.com/office/drawing/2014/main" id="{6231FA4F-17A1-4691-908B-25913C583FA6}"/>
              </a:ext>
            </a:extLst>
          </xdr:cNvPr>
          <xdr:cNvPicPr>
            <a:picLocks noChangeArrowheads="1"/>
          </xdr:cNvPicPr>
        </xdr:nvPicPr>
        <xdr:blipFill>
          <a:blip xmlns:r="http://schemas.openxmlformats.org/officeDocument/2006/relationships" r:embed="rId53" cstate="print"/>
          <a:srcRect/>
          <a:stretch>
            <a:fillRect/>
          </a:stretch>
        </xdr:blipFill>
        <xdr:spPr bwMode="auto">
          <a:xfrm>
            <a:off x="314325" y="10590227"/>
            <a:ext cx="209550" cy="143845"/>
          </a:xfrm>
          <a:prstGeom prst="rect">
            <a:avLst/>
          </a:prstGeom>
          <a:noFill/>
        </xdr:spPr>
      </xdr:pic>
      <xdr:pic>
        <xdr:nvPicPr>
          <xdr:cNvPr id="57" name="Picture 54" descr="http://upload.wikimedia.org/wikipedia/commons/thumb/3/31/Flag_of_Equatorial_Guinea.svg/22px-Flag_of_Equatorial_Guinea.svg.png">
            <a:extLst>
              <a:ext uri="{FF2B5EF4-FFF2-40B4-BE49-F238E27FC236}">
                <a16:creationId xmlns:a16="http://schemas.microsoft.com/office/drawing/2014/main" id="{4832A401-D313-49BF-B091-62617ADA83A6}"/>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314325" y="10790251"/>
            <a:ext cx="209550" cy="142875"/>
          </a:xfrm>
          <a:prstGeom prst="rect">
            <a:avLst/>
          </a:prstGeom>
          <a:noFill/>
        </xdr:spPr>
      </xdr:pic>
      <xdr:pic>
        <xdr:nvPicPr>
          <xdr:cNvPr id="58" name="Picture 55" descr="http://upload.wikimedia.org/wikipedia/commons/thumb/2/29/Flag_of_Eritrea.svg/22px-Flag_of_Eritrea.svg.png">
            <a:extLst>
              <a:ext uri="{FF2B5EF4-FFF2-40B4-BE49-F238E27FC236}">
                <a16:creationId xmlns:a16="http://schemas.microsoft.com/office/drawing/2014/main" id="{C2606AA7-7C9F-42D7-A64B-73D6DB5F31AA}"/>
              </a:ext>
            </a:extLst>
          </xdr:cNvPr>
          <xdr:cNvPicPr>
            <a:picLocks noChangeArrowheads="1"/>
          </xdr:cNvPicPr>
        </xdr:nvPicPr>
        <xdr:blipFill>
          <a:blip xmlns:r="http://schemas.openxmlformats.org/officeDocument/2006/relationships" r:embed="rId55" cstate="print"/>
          <a:srcRect/>
          <a:stretch>
            <a:fillRect/>
          </a:stretch>
        </xdr:blipFill>
        <xdr:spPr bwMode="auto">
          <a:xfrm>
            <a:off x="314325" y="10990276"/>
            <a:ext cx="209550" cy="143845"/>
          </a:xfrm>
          <a:prstGeom prst="rect">
            <a:avLst/>
          </a:prstGeom>
          <a:noFill/>
        </xdr:spPr>
      </xdr:pic>
      <xdr:pic>
        <xdr:nvPicPr>
          <xdr:cNvPr id="59" name="Picture 56" descr="http://upload.wikimedia.org/wikipedia/commons/thumb/8/8f/Flag_of_Estonia.svg/22px-Flag_of_Estonia.svg.png">
            <a:extLst>
              <a:ext uri="{FF2B5EF4-FFF2-40B4-BE49-F238E27FC236}">
                <a16:creationId xmlns:a16="http://schemas.microsoft.com/office/drawing/2014/main" id="{2F3CDDE5-F7C2-40A3-A5C5-A6B16A234F91}"/>
              </a:ext>
            </a:extLst>
          </xdr:cNvPr>
          <xdr:cNvPicPr>
            <a:picLocks noChangeArrowheads="1"/>
          </xdr:cNvPicPr>
        </xdr:nvPicPr>
        <xdr:blipFill>
          <a:blip xmlns:r="http://schemas.openxmlformats.org/officeDocument/2006/relationships" r:embed="rId56" cstate="print"/>
          <a:srcRect/>
          <a:stretch>
            <a:fillRect/>
          </a:stretch>
        </xdr:blipFill>
        <xdr:spPr bwMode="auto">
          <a:xfrm>
            <a:off x="314325" y="11190300"/>
            <a:ext cx="209550" cy="143845"/>
          </a:xfrm>
          <a:prstGeom prst="rect">
            <a:avLst/>
          </a:prstGeom>
          <a:noFill/>
        </xdr:spPr>
      </xdr:pic>
      <xdr:pic>
        <xdr:nvPicPr>
          <xdr:cNvPr id="60" name="Picture 57" descr="http://upload.wikimedia.org/wikipedia/commons/thumb/7/71/Flag_of_Ethiopia.svg/22px-Flag_of_Ethiopia.svg.png">
            <a:extLst>
              <a:ext uri="{FF2B5EF4-FFF2-40B4-BE49-F238E27FC236}">
                <a16:creationId xmlns:a16="http://schemas.microsoft.com/office/drawing/2014/main" id="{3C3823C1-766F-42C2-9BE4-60EDFB0C3757}"/>
              </a:ext>
            </a:extLst>
          </xdr:cNvPr>
          <xdr:cNvPicPr>
            <a:picLocks noChangeArrowheads="1"/>
          </xdr:cNvPicPr>
        </xdr:nvPicPr>
        <xdr:blipFill>
          <a:blip xmlns:r="http://schemas.openxmlformats.org/officeDocument/2006/relationships" r:embed="rId57" cstate="print"/>
          <a:srcRect/>
          <a:stretch>
            <a:fillRect/>
          </a:stretch>
        </xdr:blipFill>
        <xdr:spPr bwMode="auto">
          <a:xfrm>
            <a:off x="314325" y="11390326"/>
            <a:ext cx="209550" cy="143845"/>
          </a:xfrm>
          <a:prstGeom prst="rect">
            <a:avLst/>
          </a:prstGeom>
          <a:noFill/>
        </xdr:spPr>
      </xdr:pic>
      <xdr:pic>
        <xdr:nvPicPr>
          <xdr:cNvPr id="61" name="Picture 58" descr="http://upload.wikimedia.org/wikipedia/commons/thumb/b/ba/Flag_of_Fiji.svg/22px-Flag_of_Fiji.svg.png">
            <a:extLst>
              <a:ext uri="{FF2B5EF4-FFF2-40B4-BE49-F238E27FC236}">
                <a16:creationId xmlns:a16="http://schemas.microsoft.com/office/drawing/2014/main" id="{F6A1CD58-B58E-4463-9D2F-704B9BD2C3FB}"/>
              </a:ext>
            </a:extLst>
          </xdr:cNvPr>
          <xdr:cNvPicPr>
            <a:picLocks noChangeArrowheads="1"/>
          </xdr:cNvPicPr>
        </xdr:nvPicPr>
        <xdr:blipFill>
          <a:blip xmlns:r="http://schemas.openxmlformats.org/officeDocument/2006/relationships" r:embed="rId58" cstate="print"/>
          <a:srcRect/>
          <a:stretch>
            <a:fillRect/>
          </a:stretch>
        </xdr:blipFill>
        <xdr:spPr bwMode="auto">
          <a:xfrm>
            <a:off x="314325" y="11590351"/>
            <a:ext cx="209550" cy="143845"/>
          </a:xfrm>
          <a:prstGeom prst="rect">
            <a:avLst/>
          </a:prstGeom>
          <a:noFill/>
        </xdr:spPr>
      </xdr:pic>
      <xdr:pic>
        <xdr:nvPicPr>
          <xdr:cNvPr id="62" name="Picture 59" descr="http://upload.wikimedia.org/wikipedia/commons/thumb/b/bc/Flag_of_Finland.svg/22px-Flag_of_Finland.svg.png">
            <a:extLst>
              <a:ext uri="{FF2B5EF4-FFF2-40B4-BE49-F238E27FC236}">
                <a16:creationId xmlns:a16="http://schemas.microsoft.com/office/drawing/2014/main" id="{59443574-5A29-44FF-931C-8D1449677256}"/>
              </a:ext>
            </a:extLst>
          </xdr:cNvPr>
          <xdr:cNvPicPr>
            <a:picLocks noChangeArrowheads="1"/>
          </xdr:cNvPicPr>
        </xdr:nvPicPr>
        <xdr:blipFill>
          <a:blip xmlns:r="http://schemas.openxmlformats.org/officeDocument/2006/relationships" r:embed="rId59" cstate="print"/>
          <a:srcRect/>
          <a:stretch>
            <a:fillRect/>
          </a:stretch>
        </xdr:blipFill>
        <xdr:spPr bwMode="auto">
          <a:xfrm>
            <a:off x="314325" y="11790376"/>
            <a:ext cx="209550" cy="143845"/>
          </a:xfrm>
          <a:prstGeom prst="rect">
            <a:avLst/>
          </a:prstGeom>
          <a:noFill/>
        </xdr:spPr>
      </xdr:pic>
      <xdr:pic>
        <xdr:nvPicPr>
          <xdr:cNvPr id="63" name="Picture 60" descr="http://upload.wikimedia.org/wikipedia/en/thumb/c/c3/Flag_of_France.svg/22px-Flag_of_France.svg.png">
            <a:extLst>
              <a:ext uri="{FF2B5EF4-FFF2-40B4-BE49-F238E27FC236}">
                <a16:creationId xmlns:a16="http://schemas.microsoft.com/office/drawing/2014/main" id="{B3957050-8084-4031-A4D9-E89B8E4ED518}"/>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314325" y="11990401"/>
            <a:ext cx="209550" cy="142875"/>
          </a:xfrm>
          <a:prstGeom prst="rect">
            <a:avLst/>
          </a:prstGeom>
          <a:noFill/>
        </xdr:spPr>
      </xdr:pic>
      <xdr:pic>
        <xdr:nvPicPr>
          <xdr:cNvPr id="64" name="Picture 61" descr="http://upload.wikimedia.org/wikipedia/commons/thumb/0/04/Flag_of_Gabon.svg/22px-Flag_of_Gabon.svg.png">
            <a:extLst>
              <a:ext uri="{FF2B5EF4-FFF2-40B4-BE49-F238E27FC236}">
                <a16:creationId xmlns:a16="http://schemas.microsoft.com/office/drawing/2014/main" id="{1D847220-9620-47D1-B4A3-A3511D60F025}"/>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314325" y="12190426"/>
            <a:ext cx="209550" cy="161925"/>
          </a:xfrm>
          <a:prstGeom prst="rect">
            <a:avLst/>
          </a:prstGeom>
          <a:noFill/>
        </xdr:spPr>
      </xdr:pic>
      <xdr:pic>
        <xdr:nvPicPr>
          <xdr:cNvPr id="65" name="Picture 62" descr="http://upload.wikimedia.org/wikipedia/commons/thumb/7/77/Flag_of_The_Gambia.svg/22px-Flag_of_The_Gambia.svg.png">
            <a:extLst>
              <a:ext uri="{FF2B5EF4-FFF2-40B4-BE49-F238E27FC236}">
                <a16:creationId xmlns:a16="http://schemas.microsoft.com/office/drawing/2014/main" id="{57AA3012-E29D-4BD3-94D8-124281F4BC1E}"/>
              </a:ext>
            </a:extLst>
          </xdr:cNvPr>
          <xdr:cNvPicPr>
            <a:picLocks noChangeAspect="1" noChangeArrowheads="1"/>
          </xdr:cNvPicPr>
        </xdr:nvPicPr>
        <xdr:blipFill>
          <a:blip xmlns:r="http://schemas.openxmlformats.org/officeDocument/2006/relationships" r:embed="rId62" cstate="print"/>
          <a:srcRect/>
          <a:stretch>
            <a:fillRect/>
          </a:stretch>
        </xdr:blipFill>
        <xdr:spPr bwMode="auto">
          <a:xfrm>
            <a:off x="314325" y="12390451"/>
            <a:ext cx="209550" cy="142875"/>
          </a:xfrm>
          <a:prstGeom prst="rect">
            <a:avLst/>
          </a:prstGeom>
          <a:noFill/>
        </xdr:spPr>
      </xdr:pic>
      <xdr:pic>
        <xdr:nvPicPr>
          <xdr:cNvPr id="66" name="Picture 63" descr="http://upload.wikimedia.org/wikipedia/commons/thumb/0/0f/Flag_of_Georgia.svg/22px-Flag_of_Georgia.svg.png">
            <a:extLst>
              <a:ext uri="{FF2B5EF4-FFF2-40B4-BE49-F238E27FC236}">
                <a16:creationId xmlns:a16="http://schemas.microsoft.com/office/drawing/2014/main" id="{0EC884DF-1C48-455B-B8C7-537618B9A0D7}"/>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314325" y="12590476"/>
            <a:ext cx="209550" cy="142875"/>
          </a:xfrm>
          <a:prstGeom prst="rect">
            <a:avLst/>
          </a:prstGeom>
          <a:noFill/>
        </xdr:spPr>
      </xdr:pic>
      <xdr:pic>
        <xdr:nvPicPr>
          <xdr:cNvPr id="67" name="Picture 64" descr="http://upload.wikimedia.org/wikipedia/en/thumb/b/ba/Flag_of_Germany.svg/22px-Flag_of_Germany.svg.png">
            <a:extLst>
              <a:ext uri="{FF2B5EF4-FFF2-40B4-BE49-F238E27FC236}">
                <a16:creationId xmlns:a16="http://schemas.microsoft.com/office/drawing/2014/main" id="{D5191ABC-4B08-40B5-B5AB-CC47889719B3}"/>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314325" y="12790501"/>
            <a:ext cx="209550" cy="123825"/>
          </a:xfrm>
          <a:prstGeom prst="rect">
            <a:avLst/>
          </a:prstGeom>
          <a:noFill/>
        </xdr:spPr>
      </xdr:pic>
      <xdr:pic>
        <xdr:nvPicPr>
          <xdr:cNvPr id="68" name="Picture 65" descr="http://upload.wikimedia.org/wikipedia/commons/thumb/1/19/Flag_of_Ghana.svg/22px-Flag_of_Ghana.svg.png">
            <a:extLst>
              <a:ext uri="{FF2B5EF4-FFF2-40B4-BE49-F238E27FC236}">
                <a16:creationId xmlns:a16="http://schemas.microsoft.com/office/drawing/2014/main" id="{2F14CBF9-358F-441B-BFB7-77350D45667E}"/>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314325" y="12990526"/>
            <a:ext cx="209550" cy="142875"/>
          </a:xfrm>
          <a:prstGeom prst="rect">
            <a:avLst/>
          </a:prstGeom>
          <a:noFill/>
        </xdr:spPr>
      </xdr:pic>
    </xdr:grpSp>
    <xdr:clientData/>
  </xdr:twoCellAnchor>
  <xdr:twoCellAnchor>
    <xdr:from>
      <xdr:col>1</xdr:col>
      <xdr:colOff>47625</xdr:colOff>
      <xdr:row>136</xdr:row>
      <xdr:rowOff>28574</xdr:rowOff>
    </xdr:from>
    <xdr:to>
      <xdr:col>1</xdr:col>
      <xdr:colOff>257175</xdr:colOff>
      <xdr:row>169</xdr:row>
      <xdr:rowOff>172618</xdr:rowOff>
    </xdr:to>
    <xdr:grpSp>
      <xdr:nvGrpSpPr>
        <xdr:cNvPr id="69" name="Group 68">
          <a:extLst>
            <a:ext uri="{FF2B5EF4-FFF2-40B4-BE49-F238E27FC236}">
              <a16:creationId xmlns:a16="http://schemas.microsoft.com/office/drawing/2014/main" id="{E5956CA7-3AF5-4194-9543-0E1DF24239D6}"/>
            </a:ext>
          </a:extLst>
        </xdr:cNvPr>
        <xdr:cNvGrpSpPr/>
      </xdr:nvGrpSpPr>
      <xdr:grpSpPr>
        <a:xfrm>
          <a:off x="358775" y="26130249"/>
          <a:ext cx="209550" cy="6427369"/>
          <a:chOff x="314325" y="26403299"/>
          <a:chExt cx="209550" cy="6744928"/>
        </a:xfrm>
      </xdr:grpSpPr>
      <xdr:pic>
        <xdr:nvPicPr>
          <xdr:cNvPr id="70" name="Picture 132" descr="http://upload.wikimedia.org/wikipedia/commons/thumb/4/48/Flag_of_Palau.svg/22px-Flag_of_Palau.svg.png">
            <a:extLst>
              <a:ext uri="{FF2B5EF4-FFF2-40B4-BE49-F238E27FC236}">
                <a16:creationId xmlns:a16="http://schemas.microsoft.com/office/drawing/2014/main" id="{0444C755-D44A-47B1-AB80-9738F5DE6045}"/>
              </a:ext>
            </a:extLst>
          </xdr:cNvPr>
          <xdr:cNvPicPr>
            <a:picLocks noChangeArrowheads="1"/>
          </xdr:cNvPicPr>
        </xdr:nvPicPr>
        <xdr:blipFill>
          <a:blip xmlns:r="http://schemas.openxmlformats.org/officeDocument/2006/relationships" r:embed="rId66" cstate="print"/>
          <a:srcRect/>
          <a:stretch>
            <a:fillRect/>
          </a:stretch>
        </xdr:blipFill>
        <xdr:spPr bwMode="auto">
          <a:xfrm>
            <a:off x="314325" y="26403299"/>
            <a:ext cx="209550" cy="144103"/>
          </a:xfrm>
          <a:prstGeom prst="rect">
            <a:avLst/>
          </a:prstGeom>
          <a:noFill/>
        </xdr:spPr>
      </xdr:pic>
      <xdr:pic>
        <xdr:nvPicPr>
          <xdr:cNvPr id="71" name="Picture 133" descr="http://upload.wikimedia.org/wikipedia/commons/thumb/a/ab/Flag_of_Panama.svg/22px-Flag_of_Panama.svg.png">
            <a:extLst>
              <a:ext uri="{FF2B5EF4-FFF2-40B4-BE49-F238E27FC236}">
                <a16:creationId xmlns:a16="http://schemas.microsoft.com/office/drawing/2014/main" id="{E3CF888B-F65B-4749-84A1-66775214919D}"/>
              </a:ext>
            </a:extLst>
          </xdr:cNvPr>
          <xdr:cNvPicPr>
            <a:picLocks noChangeArrowheads="1"/>
          </xdr:cNvPicPr>
        </xdr:nvPicPr>
        <xdr:blipFill>
          <a:blip xmlns:r="http://schemas.openxmlformats.org/officeDocument/2006/relationships" r:embed="rId67" cstate="print"/>
          <a:srcRect/>
          <a:stretch>
            <a:fillRect/>
          </a:stretch>
        </xdr:blipFill>
        <xdr:spPr bwMode="auto">
          <a:xfrm>
            <a:off x="314325" y="26603324"/>
            <a:ext cx="209550" cy="144103"/>
          </a:xfrm>
          <a:prstGeom prst="rect">
            <a:avLst/>
          </a:prstGeom>
          <a:noFill/>
        </xdr:spPr>
      </xdr:pic>
      <xdr:pic>
        <xdr:nvPicPr>
          <xdr:cNvPr id="72" name="Picture 134" descr="http://upload.wikimedia.org/wikipedia/commons/thumb/e/e3/Flag_of_Papua_New_Guinea.svg/22px-Flag_of_Papua_New_Guinea.svg.png">
            <a:extLst>
              <a:ext uri="{FF2B5EF4-FFF2-40B4-BE49-F238E27FC236}">
                <a16:creationId xmlns:a16="http://schemas.microsoft.com/office/drawing/2014/main" id="{5E59C99A-045A-4D0C-ADA4-4CFC8FB47282}"/>
              </a:ext>
            </a:extLst>
          </xdr:cNvPr>
          <xdr:cNvPicPr>
            <a:picLocks noChangeArrowheads="1"/>
          </xdr:cNvPicPr>
        </xdr:nvPicPr>
        <xdr:blipFill>
          <a:blip xmlns:r="http://schemas.openxmlformats.org/officeDocument/2006/relationships" r:embed="rId68" cstate="print"/>
          <a:srcRect/>
          <a:stretch>
            <a:fillRect/>
          </a:stretch>
        </xdr:blipFill>
        <xdr:spPr bwMode="auto">
          <a:xfrm>
            <a:off x="314325" y="26803350"/>
            <a:ext cx="209550" cy="144103"/>
          </a:xfrm>
          <a:prstGeom prst="rect">
            <a:avLst/>
          </a:prstGeom>
          <a:noFill/>
        </xdr:spPr>
      </xdr:pic>
      <xdr:pic>
        <xdr:nvPicPr>
          <xdr:cNvPr id="73" name="Picture 135" descr="http://upload.wikimedia.org/wikipedia/commons/thumb/2/27/Flag_of_Paraguay.svg/22px-Flag_of_Paraguay.svg.png">
            <a:extLst>
              <a:ext uri="{FF2B5EF4-FFF2-40B4-BE49-F238E27FC236}">
                <a16:creationId xmlns:a16="http://schemas.microsoft.com/office/drawing/2014/main" id="{6D82DA84-80CE-4FDA-9B8C-56C13503E1DA}"/>
              </a:ext>
            </a:extLst>
          </xdr:cNvPr>
          <xdr:cNvPicPr>
            <a:picLocks noChangeArrowheads="1"/>
          </xdr:cNvPicPr>
        </xdr:nvPicPr>
        <xdr:blipFill>
          <a:blip xmlns:r="http://schemas.openxmlformats.org/officeDocument/2006/relationships" r:embed="rId69" cstate="print"/>
          <a:srcRect/>
          <a:stretch>
            <a:fillRect/>
          </a:stretch>
        </xdr:blipFill>
        <xdr:spPr bwMode="auto">
          <a:xfrm>
            <a:off x="314325" y="27003374"/>
            <a:ext cx="209550" cy="144103"/>
          </a:xfrm>
          <a:prstGeom prst="rect">
            <a:avLst/>
          </a:prstGeom>
          <a:noFill/>
        </xdr:spPr>
      </xdr:pic>
      <xdr:pic>
        <xdr:nvPicPr>
          <xdr:cNvPr id="74" name="Picture 136" descr="http://upload.wikimedia.org/wikipedia/commons/thumb/d/df/Flag_of_Peru_%28state%29.svg/22px-Flag_of_Peru_%28state%29.svg.png">
            <a:extLst>
              <a:ext uri="{FF2B5EF4-FFF2-40B4-BE49-F238E27FC236}">
                <a16:creationId xmlns:a16="http://schemas.microsoft.com/office/drawing/2014/main" id="{6DCABF51-6CE8-42CB-AC14-8230D425B7BA}"/>
              </a:ext>
            </a:extLst>
          </xdr:cNvPr>
          <xdr:cNvPicPr>
            <a:picLocks noChangeArrowheads="1"/>
          </xdr:cNvPicPr>
        </xdr:nvPicPr>
        <xdr:blipFill>
          <a:blip xmlns:r="http://schemas.openxmlformats.org/officeDocument/2006/relationships" r:embed="rId70" cstate="print"/>
          <a:srcRect/>
          <a:stretch>
            <a:fillRect/>
          </a:stretch>
        </xdr:blipFill>
        <xdr:spPr bwMode="auto">
          <a:xfrm>
            <a:off x="314325" y="27203398"/>
            <a:ext cx="209550" cy="144103"/>
          </a:xfrm>
          <a:prstGeom prst="rect">
            <a:avLst/>
          </a:prstGeom>
          <a:noFill/>
        </xdr:spPr>
      </xdr:pic>
      <xdr:pic>
        <xdr:nvPicPr>
          <xdr:cNvPr id="75" name="Picture 137" descr="http://upload.wikimedia.org/wikipedia/commons/thumb/9/99/Flag_of_the_Philippines.svg/22px-Flag_of_the_Philippines.svg.png">
            <a:extLst>
              <a:ext uri="{FF2B5EF4-FFF2-40B4-BE49-F238E27FC236}">
                <a16:creationId xmlns:a16="http://schemas.microsoft.com/office/drawing/2014/main" id="{A1A3DAE3-E0A9-42F9-B8DC-ED8567870F8E}"/>
              </a:ext>
            </a:extLst>
          </xdr:cNvPr>
          <xdr:cNvPicPr>
            <a:picLocks noChangeArrowheads="1"/>
          </xdr:cNvPicPr>
        </xdr:nvPicPr>
        <xdr:blipFill>
          <a:blip xmlns:r="http://schemas.openxmlformats.org/officeDocument/2006/relationships" r:embed="rId71" cstate="print"/>
          <a:srcRect/>
          <a:stretch>
            <a:fillRect/>
          </a:stretch>
        </xdr:blipFill>
        <xdr:spPr bwMode="auto">
          <a:xfrm>
            <a:off x="314325" y="27403424"/>
            <a:ext cx="209550" cy="144103"/>
          </a:xfrm>
          <a:prstGeom prst="rect">
            <a:avLst/>
          </a:prstGeom>
          <a:noFill/>
        </xdr:spPr>
      </xdr:pic>
      <xdr:pic>
        <xdr:nvPicPr>
          <xdr:cNvPr id="76" name="Picture 138" descr="http://upload.wikimedia.org/wikipedia/en/thumb/1/12/Flag_of_Poland.svg/22px-Flag_of_Poland.svg.png">
            <a:extLst>
              <a:ext uri="{FF2B5EF4-FFF2-40B4-BE49-F238E27FC236}">
                <a16:creationId xmlns:a16="http://schemas.microsoft.com/office/drawing/2014/main" id="{AFBBB899-3DCC-446D-9F91-264A547D6CA4}"/>
              </a:ext>
            </a:extLst>
          </xdr:cNvPr>
          <xdr:cNvPicPr>
            <a:picLocks noChangeArrowheads="1"/>
          </xdr:cNvPicPr>
        </xdr:nvPicPr>
        <xdr:blipFill>
          <a:blip xmlns:r="http://schemas.openxmlformats.org/officeDocument/2006/relationships" r:embed="rId72" cstate="print"/>
          <a:srcRect/>
          <a:stretch>
            <a:fillRect/>
          </a:stretch>
        </xdr:blipFill>
        <xdr:spPr bwMode="auto">
          <a:xfrm>
            <a:off x="314325" y="27603449"/>
            <a:ext cx="209550" cy="144103"/>
          </a:xfrm>
          <a:prstGeom prst="rect">
            <a:avLst/>
          </a:prstGeom>
          <a:noFill/>
        </xdr:spPr>
      </xdr:pic>
      <xdr:pic>
        <xdr:nvPicPr>
          <xdr:cNvPr id="77" name="Picture 139" descr="http://upload.wikimedia.org/wikipedia/commons/thumb/5/5c/Flag_of_Portugal.svg/22px-Flag_of_Portugal.svg.png">
            <a:extLst>
              <a:ext uri="{FF2B5EF4-FFF2-40B4-BE49-F238E27FC236}">
                <a16:creationId xmlns:a16="http://schemas.microsoft.com/office/drawing/2014/main" id="{384007A1-7D8F-415B-B4BF-C89D3965D0ED}"/>
              </a:ext>
            </a:extLst>
          </xdr:cNvPr>
          <xdr:cNvPicPr>
            <a:picLocks noChangeArrowheads="1"/>
          </xdr:cNvPicPr>
        </xdr:nvPicPr>
        <xdr:blipFill>
          <a:blip xmlns:r="http://schemas.openxmlformats.org/officeDocument/2006/relationships" r:embed="rId73" cstate="print"/>
          <a:srcRect/>
          <a:stretch>
            <a:fillRect/>
          </a:stretch>
        </xdr:blipFill>
        <xdr:spPr bwMode="auto">
          <a:xfrm>
            <a:off x="314325" y="27803474"/>
            <a:ext cx="209550" cy="144103"/>
          </a:xfrm>
          <a:prstGeom prst="rect">
            <a:avLst/>
          </a:prstGeom>
          <a:noFill/>
        </xdr:spPr>
      </xdr:pic>
      <xdr:pic>
        <xdr:nvPicPr>
          <xdr:cNvPr id="78" name="Picture 140" descr="http://upload.wikimedia.org/wikipedia/commons/thumb/6/65/Flag_of_Qatar.svg/22px-Flag_of_Qatar.svg.png">
            <a:extLst>
              <a:ext uri="{FF2B5EF4-FFF2-40B4-BE49-F238E27FC236}">
                <a16:creationId xmlns:a16="http://schemas.microsoft.com/office/drawing/2014/main" id="{9C4C73C8-3365-441C-BF3A-FEF31A5DD93B}"/>
              </a:ext>
            </a:extLst>
          </xdr:cNvPr>
          <xdr:cNvPicPr>
            <a:picLocks noChangeArrowheads="1"/>
          </xdr:cNvPicPr>
        </xdr:nvPicPr>
        <xdr:blipFill>
          <a:blip xmlns:r="http://schemas.openxmlformats.org/officeDocument/2006/relationships" r:embed="rId74" cstate="print"/>
          <a:srcRect/>
          <a:stretch>
            <a:fillRect/>
          </a:stretch>
        </xdr:blipFill>
        <xdr:spPr bwMode="auto">
          <a:xfrm>
            <a:off x="314325" y="28003499"/>
            <a:ext cx="209550" cy="144103"/>
          </a:xfrm>
          <a:prstGeom prst="rect">
            <a:avLst/>
          </a:prstGeom>
          <a:noFill/>
        </xdr:spPr>
      </xdr:pic>
      <xdr:pic>
        <xdr:nvPicPr>
          <xdr:cNvPr id="79" name="Picture 141" descr="http://upload.wikimedia.org/wikipedia/commons/thumb/7/73/Flag_of_Romania.svg/22px-Flag_of_Romania.svg.png">
            <a:extLst>
              <a:ext uri="{FF2B5EF4-FFF2-40B4-BE49-F238E27FC236}">
                <a16:creationId xmlns:a16="http://schemas.microsoft.com/office/drawing/2014/main" id="{0331A4FD-A1F3-4204-9E47-640ED9A8D1C2}"/>
              </a:ext>
            </a:extLst>
          </xdr:cNvPr>
          <xdr:cNvPicPr>
            <a:picLocks noChangeArrowheads="1"/>
          </xdr:cNvPicPr>
        </xdr:nvPicPr>
        <xdr:blipFill>
          <a:blip xmlns:r="http://schemas.openxmlformats.org/officeDocument/2006/relationships" r:embed="rId75" cstate="print"/>
          <a:srcRect/>
          <a:stretch>
            <a:fillRect/>
          </a:stretch>
        </xdr:blipFill>
        <xdr:spPr bwMode="auto">
          <a:xfrm>
            <a:off x="314325" y="28203524"/>
            <a:ext cx="209550" cy="144103"/>
          </a:xfrm>
          <a:prstGeom prst="rect">
            <a:avLst/>
          </a:prstGeom>
          <a:noFill/>
        </xdr:spPr>
      </xdr:pic>
      <xdr:pic>
        <xdr:nvPicPr>
          <xdr:cNvPr id="80" name="Picture 142" descr="http://upload.wikimedia.org/wikipedia/en/thumb/f/f3/Flag_of_Russia.svg/22px-Flag_of_Russia.svg.png">
            <a:extLst>
              <a:ext uri="{FF2B5EF4-FFF2-40B4-BE49-F238E27FC236}">
                <a16:creationId xmlns:a16="http://schemas.microsoft.com/office/drawing/2014/main" id="{02F2B7D8-703E-4744-8C10-A7E2A69000E7}"/>
              </a:ext>
            </a:extLst>
          </xdr:cNvPr>
          <xdr:cNvPicPr>
            <a:picLocks noChangeArrowheads="1"/>
          </xdr:cNvPicPr>
        </xdr:nvPicPr>
        <xdr:blipFill>
          <a:blip xmlns:r="http://schemas.openxmlformats.org/officeDocument/2006/relationships" r:embed="rId76" cstate="print"/>
          <a:srcRect/>
          <a:stretch>
            <a:fillRect/>
          </a:stretch>
        </xdr:blipFill>
        <xdr:spPr bwMode="auto">
          <a:xfrm>
            <a:off x="314325" y="28403549"/>
            <a:ext cx="209550" cy="144103"/>
          </a:xfrm>
          <a:prstGeom prst="rect">
            <a:avLst/>
          </a:prstGeom>
          <a:noFill/>
        </xdr:spPr>
      </xdr:pic>
      <xdr:pic>
        <xdr:nvPicPr>
          <xdr:cNvPr id="81" name="Picture 143" descr="http://upload.wikimedia.org/wikipedia/commons/thumb/1/17/Flag_of_Rwanda.svg/22px-Flag_of_Rwanda.svg.png">
            <a:extLst>
              <a:ext uri="{FF2B5EF4-FFF2-40B4-BE49-F238E27FC236}">
                <a16:creationId xmlns:a16="http://schemas.microsoft.com/office/drawing/2014/main" id="{18A34FC8-8B74-49DF-B636-BDE5CF3CD332}"/>
              </a:ext>
            </a:extLst>
          </xdr:cNvPr>
          <xdr:cNvPicPr>
            <a:picLocks noChangeArrowheads="1"/>
          </xdr:cNvPicPr>
        </xdr:nvPicPr>
        <xdr:blipFill>
          <a:blip xmlns:r="http://schemas.openxmlformats.org/officeDocument/2006/relationships" r:embed="rId77" cstate="print"/>
          <a:srcRect/>
          <a:stretch>
            <a:fillRect/>
          </a:stretch>
        </xdr:blipFill>
        <xdr:spPr bwMode="auto">
          <a:xfrm>
            <a:off x="314325" y="28603574"/>
            <a:ext cx="209550" cy="144103"/>
          </a:xfrm>
          <a:prstGeom prst="rect">
            <a:avLst/>
          </a:prstGeom>
          <a:noFill/>
        </xdr:spPr>
      </xdr:pic>
      <xdr:pic>
        <xdr:nvPicPr>
          <xdr:cNvPr id="82" name="Picture 144" descr="http://upload.wikimedia.org/wikipedia/commons/thumb/f/fe/Flag_of_Saint_Kitts_and_Nevis.svg/22px-Flag_of_Saint_Kitts_and_Nevis.svg.png">
            <a:extLst>
              <a:ext uri="{FF2B5EF4-FFF2-40B4-BE49-F238E27FC236}">
                <a16:creationId xmlns:a16="http://schemas.microsoft.com/office/drawing/2014/main" id="{089B0B9F-DD3B-4F4D-AB73-0C54CF7C3F3F}"/>
              </a:ext>
            </a:extLst>
          </xdr:cNvPr>
          <xdr:cNvPicPr>
            <a:picLocks noChangeArrowheads="1"/>
          </xdr:cNvPicPr>
        </xdr:nvPicPr>
        <xdr:blipFill>
          <a:blip xmlns:r="http://schemas.openxmlformats.org/officeDocument/2006/relationships" r:embed="rId78" cstate="print"/>
          <a:srcRect/>
          <a:stretch>
            <a:fillRect/>
          </a:stretch>
        </xdr:blipFill>
        <xdr:spPr bwMode="auto">
          <a:xfrm>
            <a:off x="314325" y="28803599"/>
            <a:ext cx="209550" cy="144103"/>
          </a:xfrm>
          <a:prstGeom prst="rect">
            <a:avLst/>
          </a:prstGeom>
          <a:noFill/>
        </xdr:spPr>
      </xdr:pic>
      <xdr:pic>
        <xdr:nvPicPr>
          <xdr:cNvPr id="83" name="Picture 145" descr="http://upload.wikimedia.org/wikipedia/commons/thumb/9/9f/Flag_of_Saint_Lucia.svg/22px-Flag_of_Saint_Lucia.svg.png">
            <a:extLst>
              <a:ext uri="{FF2B5EF4-FFF2-40B4-BE49-F238E27FC236}">
                <a16:creationId xmlns:a16="http://schemas.microsoft.com/office/drawing/2014/main" id="{D83C5839-09AC-4982-8715-461C7BF3433D}"/>
              </a:ext>
            </a:extLst>
          </xdr:cNvPr>
          <xdr:cNvPicPr>
            <a:picLocks noChangeArrowheads="1"/>
          </xdr:cNvPicPr>
        </xdr:nvPicPr>
        <xdr:blipFill>
          <a:blip xmlns:r="http://schemas.openxmlformats.org/officeDocument/2006/relationships" r:embed="rId79" cstate="print"/>
          <a:srcRect/>
          <a:stretch>
            <a:fillRect/>
          </a:stretch>
        </xdr:blipFill>
        <xdr:spPr bwMode="auto">
          <a:xfrm>
            <a:off x="314325" y="29003624"/>
            <a:ext cx="209550" cy="144103"/>
          </a:xfrm>
          <a:prstGeom prst="rect">
            <a:avLst/>
          </a:prstGeom>
          <a:noFill/>
        </xdr:spPr>
      </xdr:pic>
      <xdr:pic>
        <xdr:nvPicPr>
          <xdr:cNvPr id="84" name="Picture 146" descr="http://upload.wikimedia.org/wikipedia/commons/thumb/6/6d/Flag_of_Saint_Vincent_and_the_Grenadines.svg/22px-Flag_of_Saint_Vincent_and_the_Grenadines.svg.png">
            <a:extLst>
              <a:ext uri="{FF2B5EF4-FFF2-40B4-BE49-F238E27FC236}">
                <a16:creationId xmlns:a16="http://schemas.microsoft.com/office/drawing/2014/main" id="{F16F02E2-4D36-403E-8252-DB33A24A2B19}"/>
              </a:ext>
            </a:extLst>
          </xdr:cNvPr>
          <xdr:cNvPicPr>
            <a:picLocks noChangeArrowheads="1"/>
          </xdr:cNvPicPr>
        </xdr:nvPicPr>
        <xdr:blipFill>
          <a:blip xmlns:r="http://schemas.openxmlformats.org/officeDocument/2006/relationships" r:embed="rId80" cstate="print"/>
          <a:srcRect/>
          <a:stretch>
            <a:fillRect/>
          </a:stretch>
        </xdr:blipFill>
        <xdr:spPr bwMode="auto">
          <a:xfrm>
            <a:off x="314325" y="29203649"/>
            <a:ext cx="209550" cy="144103"/>
          </a:xfrm>
          <a:prstGeom prst="rect">
            <a:avLst/>
          </a:prstGeom>
          <a:noFill/>
        </xdr:spPr>
      </xdr:pic>
      <xdr:pic>
        <xdr:nvPicPr>
          <xdr:cNvPr id="85" name="Picture 147" descr="http://upload.wikimedia.org/wikipedia/commons/thumb/3/31/Flag_of_Samoa.svg/22px-Flag_of_Samoa.svg.png">
            <a:extLst>
              <a:ext uri="{FF2B5EF4-FFF2-40B4-BE49-F238E27FC236}">
                <a16:creationId xmlns:a16="http://schemas.microsoft.com/office/drawing/2014/main" id="{0E541E85-153A-4325-8CE5-AA3250AD4AAD}"/>
              </a:ext>
            </a:extLst>
          </xdr:cNvPr>
          <xdr:cNvPicPr>
            <a:picLocks noChangeArrowheads="1"/>
          </xdr:cNvPicPr>
        </xdr:nvPicPr>
        <xdr:blipFill>
          <a:blip xmlns:r="http://schemas.openxmlformats.org/officeDocument/2006/relationships" r:embed="rId81" cstate="print"/>
          <a:srcRect/>
          <a:stretch>
            <a:fillRect/>
          </a:stretch>
        </xdr:blipFill>
        <xdr:spPr bwMode="auto">
          <a:xfrm>
            <a:off x="314325" y="29403674"/>
            <a:ext cx="209550" cy="144103"/>
          </a:xfrm>
          <a:prstGeom prst="rect">
            <a:avLst/>
          </a:prstGeom>
          <a:noFill/>
        </xdr:spPr>
      </xdr:pic>
      <xdr:pic>
        <xdr:nvPicPr>
          <xdr:cNvPr id="86" name="Picture 148" descr="http://upload.wikimedia.org/wikipedia/commons/thumb/b/b1/Flag_of_San_Marino.svg/22px-Flag_of_San_Marino.svg.png">
            <a:extLst>
              <a:ext uri="{FF2B5EF4-FFF2-40B4-BE49-F238E27FC236}">
                <a16:creationId xmlns:a16="http://schemas.microsoft.com/office/drawing/2014/main" id="{9DD244D8-F108-4C67-8EFD-10FBD3C81E3E}"/>
              </a:ext>
            </a:extLst>
          </xdr:cNvPr>
          <xdr:cNvPicPr>
            <a:picLocks noChangeArrowheads="1"/>
          </xdr:cNvPicPr>
        </xdr:nvPicPr>
        <xdr:blipFill>
          <a:blip xmlns:r="http://schemas.openxmlformats.org/officeDocument/2006/relationships" r:embed="rId82" cstate="print"/>
          <a:srcRect/>
          <a:stretch>
            <a:fillRect/>
          </a:stretch>
        </xdr:blipFill>
        <xdr:spPr bwMode="auto">
          <a:xfrm>
            <a:off x="314325" y="29603700"/>
            <a:ext cx="209550" cy="144103"/>
          </a:xfrm>
          <a:prstGeom prst="rect">
            <a:avLst/>
          </a:prstGeom>
          <a:noFill/>
        </xdr:spPr>
      </xdr:pic>
      <xdr:pic>
        <xdr:nvPicPr>
          <xdr:cNvPr id="87" name="Picture 149" descr="http://upload.wikimedia.org/wikipedia/commons/thumb/4/4f/Flag_of_Sao_Tome_and_Principe.svg/22px-Flag_of_Sao_Tome_and_Principe.svg.png">
            <a:extLst>
              <a:ext uri="{FF2B5EF4-FFF2-40B4-BE49-F238E27FC236}">
                <a16:creationId xmlns:a16="http://schemas.microsoft.com/office/drawing/2014/main" id="{1073AC2B-242B-41C1-8D01-0136552FFA26}"/>
              </a:ext>
            </a:extLst>
          </xdr:cNvPr>
          <xdr:cNvPicPr>
            <a:picLocks noChangeArrowheads="1"/>
          </xdr:cNvPicPr>
        </xdr:nvPicPr>
        <xdr:blipFill>
          <a:blip xmlns:r="http://schemas.openxmlformats.org/officeDocument/2006/relationships" r:embed="rId83" cstate="print"/>
          <a:srcRect/>
          <a:stretch>
            <a:fillRect/>
          </a:stretch>
        </xdr:blipFill>
        <xdr:spPr bwMode="auto">
          <a:xfrm>
            <a:off x="314325" y="29803724"/>
            <a:ext cx="209550" cy="144103"/>
          </a:xfrm>
          <a:prstGeom prst="rect">
            <a:avLst/>
          </a:prstGeom>
          <a:noFill/>
        </xdr:spPr>
      </xdr:pic>
      <xdr:pic>
        <xdr:nvPicPr>
          <xdr:cNvPr id="88" name="Picture 150" descr="http://upload.wikimedia.org/wikipedia/commons/thumb/0/0d/Flag_of_Saudi_Arabia.svg/22px-Flag_of_Saudi_Arabia.svg.png">
            <a:extLst>
              <a:ext uri="{FF2B5EF4-FFF2-40B4-BE49-F238E27FC236}">
                <a16:creationId xmlns:a16="http://schemas.microsoft.com/office/drawing/2014/main" id="{0E3A3277-EE11-4A98-9737-3233B8DCBEA9}"/>
              </a:ext>
            </a:extLst>
          </xdr:cNvPr>
          <xdr:cNvPicPr>
            <a:picLocks noChangeArrowheads="1"/>
          </xdr:cNvPicPr>
        </xdr:nvPicPr>
        <xdr:blipFill>
          <a:blip xmlns:r="http://schemas.openxmlformats.org/officeDocument/2006/relationships" r:embed="rId84" cstate="print"/>
          <a:srcRect/>
          <a:stretch>
            <a:fillRect/>
          </a:stretch>
        </xdr:blipFill>
        <xdr:spPr bwMode="auto">
          <a:xfrm>
            <a:off x="314325" y="30003749"/>
            <a:ext cx="209550" cy="144103"/>
          </a:xfrm>
          <a:prstGeom prst="rect">
            <a:avLst/>
          </a:prstGeom>
          <a:noFill/>
        </xdr:spPr>
      </xdr:pic>
      <xdr:pic>
        <xdr:nvPicPr>
          <xdr:cNvPr id="89" name="Picture 151" descr="http://upload.wikimedia.org/wikipedia/commons/thumb/f/fd/Flag_of_Senegal.svg/22px-Flag_of_Senegal.svg.png">
            <a:extLst>
              <a:ext uri="{FF2B5EF4-FFF2-40B4-BE49-F238E27FC236}">
                <a16:creationId xmlns:a16="http://schemas.microsoft.com/office/drawing/2014/main" id="{B9518845-04DB-4CD4-8AD8-DC2EB5C9162B}"/>
              </a:ext>
            </a:extLst>
          </xdr:cNvPr>
          <xdr:cNvPicPr>
            <a:picLocks noChangeArrowheads="1"/>
          </xdr:cNvPicPr>
        </xdr:nvPicPr>
        <xdr:blipFill>
          <a:blip xmlns:r="http://schemas.openxmlformats.org/officeDocument/2006/relationships" r:embed="rId85" cstate="print"/>
          <a:srcRect/>
          <a:stretch>
            <a:fillRect/>
          </a:stretch>
        </xdr:blipFill>
        <xdr:spPr bwMode="auto">
          <a:xfrm>
            <a:off x="314325" y="30203773"/>
            <a:ext cx="209550" cy="144103"/>
          </a:xfrm>
          <a:prstGeom prst="rect">
            <a:avLst/>
          </a:prstGeom>
          <a:noFill/>
        </xdr:spPr>
      </xdr:pic>
      <xdr:pic>
        <xdr:nvPicPr>
          <xdr:cNvPr id="90" name="Picture 152" descr="http://upload.wikimedia.org/wikipedia/commons/thumb/f/ff/Flag_of_Serbia.svg/22px-Flag_of_Serbia.svg.png">
            <a:extLst>
              <a:ext uri="{FF2B5EF4-FFF2-40B4-BE49-F238E27FC236}">
                <a16:creationId xmlns:a16="http://schemas.microsoft.com/office/drawing/2014/main" id="{A7372836-2AE8-4424-AB71-84C73F71C72C}"/>
              </a:ext>
            </a:extLst>
          </xdr:cNvPr>
          <xdr:cNvPicPr>
            <a:picLocks noChangeArrowheads="1"/>
          </xdr:cNvPicPr>
        </xdr:nvPicPr>
        <xdr:blipFill>
          <a:blip xmlns:r="http://schemas.openxmlformats.org/officeDocument/2006/relationships" r:embed="rId86" cstate="print"/>
          <a:srcRect/>
          <a:stretch>
            <a:fillRect/>
          </a:stretch>
        </xdr:blipFill>
        <xdr:spPr bwMode="auto">
          <a:xfrm>
            <a:off x="314325" y="30403799"/>
            <a:ext cx="209550" cy="144103"/>
          </a:xfrm>
          <a:prstGeom prst="rect">
            <a:avLst/>
          </a:prstGeom>
          <a:noFill/>
        </xdr:spPr>
      </xdr:pic>
      <xdr:pic>
        <xdr:nvPicPr>
          <xdr:cNvPr id="91" name="Picture 153" descr="http://upload.wikimedia.org/wikipedia/commons/thumb/f/fc/Flag_of_Seychelles.svg/22px-Flag_of_Seychelles.svg.png">
            <a:extLst>
              <a:ext uri="{FF2B5EF4-FFF2-40B4-BE49-F238E27FC236}">
                <a16:creationId xmlns:a16="http://schemas.microsoft.com/office/drawing/2014/main" id="{A6F7E838-5AB1-4135-9D5C-7F108CBABD95}"/>
              </a:ext>
            </a:extLst>
          </xdr:cNvPr>
          <xdr:cNvPicPr>
            <a:picLocks noChangeArrowheads="1"/>
          </xdr:cNvPicPr>
        </xdr:nvPicPr>
        <xdr:blipFill>
          <a:blip xmlns:r="http://schemas.openxmlformats.org/officeDocument/2006/relationships" r:embed="rId87" cstate="print"/>
          <a:srcRect/>
          <a:stretch>
            <a:fillRect/>
          </a:stretch>
        </xdr:blipFill>
        <xdr:spPr bwMode="auto">
          <a:xfrm>
            <a:off x="314325" y="30603824"/>
            <a:ext cx="209550" cy="144103"/>
          </a:xfrm>
          <a:prstGeom prst="rect">
            <a:avLst/>
          </a:prstGeom>
          <a:noFill/>
        </xdr:spPr>
      </xdr:pic>
      <xdr:pic>
        <xdr:nvPicPr>
          <xdr:cNvPr id="92" name="Picture 154" descr="http://upload.wikimedia.org/wikipedia/commons/thumb/1/17/Flag_of_Sierra_Leone.svg/22px-Flag_of_Sierra_Leone.svg.png">
            <a:extLst>
              <a:ext uri="{FF2B5EF4-FFF2-40B4-BE49-F238E27FC236}">
                <a16:creationId xmlns:a16="http://schemas.microsoft.com/office/drawing/2014/main" id="{3335FD76-1F75-4CE4-B685-3314890727F3}"/>
              </a:ext>
            </a:extLst>
          </xdr:cNvPr>
          <xdr:cNvPicPr>
            <a:picLocks noChangeArrowheads="1"/>
          </xdr:cNvPicPr>
        </xdr:nvPicPr>
        <xdr:blipFill>
          <a:blip xmlns:r="http://schemas.openxmlformats.org/officeDocument/2006/relationships" r:embed="rId88" cstate="print"/>
          <a:srcRect/>
          <a:stretch>
            <a:fillRect/>
          </a:stretch>
        </xdr:blipFill>
        <xdr:spPr bwMode="auto">
          <a:xfrm>
            <a:off x="314325" y="30803849"/>
            <a:ext cx="209550" cy="144103"/>
          </a:xfrm>
          <a:prstGeom prst="rect">
            <a:avLst/>
          </a:prstGeom>
          <a:noFill/>
        </xdr:spPr>
      </xdr:pic>
      <xdr:pic>
        <xdr:nvPicPr>
          <xdr:cNvPr id="93" name="Picture 155" descr="http://upload.wikimedia.org/wikipedia/commons/thumb/4/48/Flag_of_Singapore.svg/22px-Flag_of_Singapore.svg.png">
            <a:extLst>
              <a:ext uri="{FF2B5EF4-FFF2-40B4-BE49-F238E27FC236}">
                <a16:creationId xmlns:a16="http://schemas.microsoft.com/office/drawing/2014/main" id="{8A56BA85-41AD-4B39-ADCA-B628B0B3541F}"/>
              </a:ext>
            </a:extLst>
          </xdr:cNvPr>
          <xdr:cNvPicPr>
            <a:picLocks noChangeArrowheads="1"/>
          </xdr:cNvPicPr>
        </xdr:nvPicPr>
        <xdr:blipFill>
          <a:blip xmlns:r="http://schemas.openxmlformats.org/officeDocument/2006/relationships" r:embed="rId89" cstate="print"/>
          <a:srcRect/>
          <a:stretch>
            <a:fillRect/>
          </a:stretch>
        </xdr:blipFill>
        <xdr:spPr bwMode="auto">
          <a:xfrm>
            <a:off x="314325" y="31003874"/>
            <a:ext cx="209550" cy="144103"/>
          </a:xfrm>
          <a:prstGeom prst="rect">
            <a:avLst/>
          </a:prstGeom>
          <a:noFill/>
        </xdr:spPr>
      </xdr:pic>
      <xdr:pic>
        <xdr:nvPicPr>
          <xdr:cNvPr id="94" name="Picture 156" descr="http://upload.wikimedia.org/wikipedia/commons/thumb/e/e6/Flag_of_Slovakia.svg/22px-Flag_of_Slovakia.svg.png">
            <a:extLst>
              <a:ext uri="{FF2B5EF4-FFF2-40B4-BE49-F238E27FC236}">
                <a16:creationId xmlns:a16="http://schemas.microsoft.com/office/drawing/2014/main" id="{F4AA9E5A-1428-4B06-8EA1-0FDA94C1E843}"/>
              </a:ext>
            </a:extLst>
          </xdr:cNvPr>
          <xdr:cNvPicPr>
            <a:picLocks noChangeArrowheads="1"/>
          </xdr:cNvPicPr>
        </xdr:nvPicPr>
        <xdr:blipFill>
          <a:blip xmlns:r="http://schemas.openxmlformats.org/officeDocument/2006/relationships" r:embed="rId90" cstate="print"/>
          <a:srcRect/>
          <a:stretch>
            <a:fillRect/>
          </a:stretch>
        </xdr:blipFill>
        <xdr:spPr bwMode="auto">
          <a:xfrm>
            <a:off x="314325" y="31203899"/>
            <a:ext cx="209550" cy="144103"/>
          </a:xfrm>
          <a:prstGeom prst="rect">
            <a:avLst/>
          </a:prstGeom>
          <a:noFill/>
        </xdr:spPr>
      </xdr:pic>
      <xdr:pic>
        <xdr:nvPicPr>
          <xdr:cNvPr id="95" name="Picture 157" descr="http://upload.wikimedia.org/wikipedia/commons/thumb/f/f0/Flag_of_Slovenia.svg/22px-Flag_of_Slovenia.svg.png">
            <a:extLst>
              <a:ext uri="{FF2B5EF4-FFF2-40B4-BE49-F238E27FC236}">
                <a16:creationId xmlns:a16="http://schemas.microsoft.com/office/drawing/2014/main" id="{01685C9D-C7BC-4745-AFBD-941058459687}"/>
              </a:ext>
            </a:extLst>
          </xdr:cNvPr>
          <xdr:cNvPicPr>
            <a:picLocks noChangeArrowheads="1"/>
          </xdr:cNvPicPr>
        </xdr:nvPicPr>
        <xdr:blipFill>
          <a:blip xmlns:r="http://schemas.openxmlformats.org/officeDocument/2006/relationships" r:embed="rId91" cstate="print"/>
          <a:srcRect/>
          <a:stretch>
            <a:fillRect/>
          </a:stretch>
        </xdr:blipFill>
        <xdr:spPr bwMode="auto">
          <a:xfrm>
            <a:off x="314325" y="31403924"/>
            <a:ext cx="209550" cy="144103"/>
          </a:xfrm>
          <a:prstGeom prst="rect">
            <a:avLst/>
          </a:prstGeom>
          <a:noFill/>
        </xdr:spPr>
      </xdr:pic>
      <xdr:pic>
        <xdr:nvPicPr>
          <xdr:cNvPr id="96" name="Picture 158" descr="http://upload.wikimedia.org/wikipedia/commons/thumb/7/74/Flag_of_the_Solomon_Islands.svg/22px-Flag_of_the_Solomon_Islands.svg.png">
            <a:extLst>
              <a:ext uri="{FF2B5EF4-FFF2-40B4-BE49-F238E27FC236}">
                <a16:creationId xmlns:a16="http://schemas.microsoft.com/office/drawing/2014/main" id="{85ACF8D8-CF8E-4109-B011-8BF235A633C5}"/>
              </a:ext>
            </a:extLst>
          </xdr:cNvPr>
          <xdr:cNvPicPr>
            <a:picLocks noChangeArrowheads="1"/>
          </xdr:cNvPicPr>
        </xdr:nvPicPr>
        <xdr:blipFill>
          <a:blip xmlns:r="http://schemas.openxmlformats.org/officeDocument/2006/relationships" r:embed="rId92" cstate="print"/>
          <a:srcRect/>
          <a:stretch>
            <a:fillRect/>
          </a:stretch>
        </xdr:blipFill>
        <xdr:spPr bwMode="auto">
          <a:xfrm>
            <a:off x="314325" y="31603949"/>
            <a:ext cx="209550" cy="144103"/>
          </a:xfrm>
          <a:prstGeom prst="rect">
            <a:avLst/>
          </a:prstGeom>
          <a:noFill/>
        </xdr:spPr>
      </xdr:pic>
      <xdr:pic>
        <xdr:nvPicPr>
          <xdr:cNvPr id="97" name="Picture 159" descr="http://upload.wikimedia.org/wikipedia/commons/thumb/a/a0/Flag_of_Somalia.svg/22px-Flag_of_Somalia.svg.png">
            <a:extLst>
              <a:ext uri="{FF2B5EF4-FFF2-40B4-BE49-F238E27FC236}">
                <a16:creationId xmlns:a16="http://schemas.microsoft.com/office/drawing/2014/main" id="{70AAF6B5-2A2F-4FA8-9D71-2D568717E33B}"/>
              </a:ext>
            </a:extLst>
          </xdr:cNvPr>
          <xdr:cNvPicPr>
            <a:picLocks noChangeArrowheads="1"/>
          </xdr:cNvPicPr>
        </xdr:nvPicPr>
        <xdr:blipFill>
          <a:blip xmlns:r="http://schemas.openxmlformats.org/officeDocument/2006/relationships" r:embed="rId93" cstate="print"/>
          <a:srcRect/>
          <a:stretch>
            <a:fillRect/>
          </a:stretch>
        </xdr:blipFill>
        <xdr:spPr bwMode="auto">
          <a:xfrm>
            <a:off x="314325" y="31803974"/>
            <a:ext cx="209550" cy="144103"/>
          </a:xfrm>
          <a:prstGeom prst="rect">
            <a:avLst/>
          </a:prstGeom>
          <a:noFill/>
        </xdr:spPr>
      </xdr:pic>
      <xdr:pic>
        <xdr:nvPicPr>
          <xdr:cNvPr id="98" name="Picture 160" descr="http://upload.wikimedia.org/wikipedia/commons/thumb/a/af/Flag_of_South_Africa.svg/22px-Flag_of_South_Africa.svg.png">
            <a:extLst>
              <a:ext uri="{FF2B5EF4-FFF2-40B4-BE49-F238E27FC236}">
                <a16:creationId xmlns:a16="http://schemas.microsoft.com/office/drawing/2014/main" id="{9401666A-9413-415F-95A4-280469BB5F17}"/>
              </a:ext>
            </a:extLst>
          </xdr:cNvPr>
          <xdr:cNvPicPr>
            <a:picLocks noChangeArrowheads="1"/>
          </xdr:cNvPicPr>
        </xdr:nvPicPr>
        <xdr:blipFill>
          <a:blip xmlns:r="http://schemas.openxmlformats.org/officeDocument/2006/relationships" r:embed="rId94" cstate="print"/>
          <a:srcRect/>
          <a:stretch>
            <a:fillRect/>
          </a:stretch>
        </xdr:blipFill>
        <xdr:spPr bwMode="auto">
          <a:xfrm>
            <a:off x="314325" y="32003999"/>
            <a:ext cx="209550" cy="144103"/>
          </a:xfrm>
          <a:prstGeom prst="rect">
            <a:avLst/>
          </a:prstGeom>
          <a:noFill/>
        </xdr:spPr>
      </xdr:pic>
      <xdr:pic>
        <xdr:nvPicPr>
          <xdr:cNvPr id="99" name="Picture 161" descr="http://upload.wikimedia.org/wikipedia/commons/thumb/7/7a/Flag_of_South_Sudan.svg/22px-Flag_of_South_Sudan.svg.png">
            <a:extLst>
              <a:ext uri="{FF2B5EF4-FFF2-40B4-BE49-F238E27FC236}">
                <a16:creationId xmlns:a16="http://schemas.microsoft.com/office/drawing/2014/main" id="{9A53AED5-97E2-494E-89AD-E602F2073C7A}"/>
              </a:ext>
            </a:extLst>
          </xdr:cNvPr>
          <xdr:cNvPicPr>
            <a:picLocks noChangeArrowheads="1"/>
          </xdr:cNvPicPr>
        </xdr:nvPicPr>
        <xdr:blipFill>
          <a:blip xmlns:r="http://schemas.openxmlformats.org/officeDocument/2006/relationships" r:embed="rId95" cstate="print"/>
          <a:srcRect/>
          <a:stretch>
            <a:fillRect/>
          </a:stretch>
        </xdr:blipFill>
        <xdr:spPr bwMode="auto">
          <a:xfrm>
            <a:off x="314325" y="32204024"/>
            <a:ext cx="209550" cy="144103"/>
          </a:xfrm>
          <a:prstGeom prst="rect">
            <a:avLst/>
          </a:prstGeom>
          <a:noFill/>
        </xdr:spPr>
      </xdr:pic>
      <xdr:pic>
        <xdr:nvPicPr>
          <xdr:cNvPr id="100" name="Picture 162" descr="http://upload.wikimedia.org/wikipedia/en/thumb/9/9a/Flag_of_Spain.svg/22px-Flag_of_Spain.svg.png">
            <a:extLst>
              <a:ext uri="{FF2B5EF4-FFF2-40B4-BE49-F238E27FC236}">
                <a16:creationId xmlns:a16="http://schemas.microsoft.com/office/drawing/2014/main" id="{558EAE13-2D9B-465A-AC18-260A32184706}"/>
              </a:ext>
            </a:extLst>
          </xdr:cNvPr>
          <xdr:cNvPicPr>
            <a:picLocks noChangeArrowheads="1"/>
          </xdr:cNvPicPr>
        </xdr:nvPicPr>
        <xdr:blipFill>
          <a:blip xmlns:r="http://schemas.openxmlformats.org/officeDocument/2006/relationships" r:embed="rId96" cstate="print"/>
          <a:srcRect/>
          <a:stretch>
            <a:fillRect/>
          </a:stretch>
        </xdr:blipFill>
        <xdr:spPr bwMode="auto">
          <a:xfrm>
            <a:off x="314325" y="32404049"/>
            <a:ext cx="209550" cy="144103"/>
          </a:xfrm>
          <a:prstGeom prst="rect">
            <a:avLst/>
          </a:prstGeom>
          <a:noFill/>
        </xdr:spPr>
      </xdr:pic>
      <xdr:pic>
        <xdr:nvPicPr>
          <xdr:cNvPr id="101" name="Picture 163" descr="http://upload.wikimedia.org/wikipedia/commons/thumb/1/11/Flag_of_Sri_Lanka.svg/22px-Flag_of_Sri_Lanka.svg.png">
            <a:extLst>
              <a:ext uri="{FF2B5EF4-FFF2-40B4-BE49-F238E27FC236}">
                <a16:creationId xmlns:a16="http://schemas.microsoft.com/office/drawing/2014/main" id="{CC7C842D-5B9A-42AB-9C52-FDEB5B5D1A15}"/>
              </a:ext>
            </a:extLst>
          </xdr:cNvPr>
          <xdr:cNvPicPr>
            <a:picLocks noChangeArrowheads="1"/>
          </xdr:cNvPicPr>
        </xdr:nvPicPr>
        <xdr:blipFill>
          <a:blip xmlns:r="http://schemas.openxmlformats.org/officeDocument/2006/relationships" r:embed="rId97" cstate="print"/>
          <a:srcRect/>
          <a:stretch>
            <a:fillRect/>
          </a:stretch>
        </xdr:blipFill>
        <xdr:spPr bwMode="auto">
          <a:xfrm>
            <a:off x="314325" y="32604074"/>
            <a:ext cx="209550" cy="144103"/>
          </a:xfrm>
          <a:prstGeom prst="rect">
            <a:avLst/>
          </a:prstGeom>
          <a:noFill/>
        </xdr:spPr>
      </xdr:pic>
      <xdr:pic>
        <xdr:nvPicPr>
          <xdr:cNvPr id="102" name="Picture 164" descr="http://upload.wikimedia.org/wikipedia/commons/thumb/0/01/Flag_of_Sudan.svg/22px-Flag_of_Sudan.svg.png">
            <a:extLst>
              <a:ext uri="{FF2B5EF4-FFF2-40B4-BE49-F238E27FC236}">
                <a16:creationId xmlns:a16="http://schemas.microsoft.com/office/drawing/2014/main" id="{B9706078-F511-4CA8-8C59-B778AA6A7DF9}"/>
              </a:ext>
            </a:extLst>
          </xdr:cNvPr>
          <xdr:cNvPicPr>
            <a:picLocks noChangeArrowheads="1"/>
          </xdr:cNvPicPr>
        </xdr:nvPicPr>
        <xdr:blipFill>
          <a:blip xmlns:r="http://schemas.openxmlformats.org/officeDocument/2006/relationships" r:embed="rId98" cstate="print"/>
          <a:srcRect/>
          <a:stretch>
            <a:fillRect/>
          </a:stretch>
        </xdr:blipFill>
        <xdr:spPr bwMode="auto">
          <a:xfrm>
            <a:off x="314325" y="32804099"/>
            <a:ext cx="209550" cy="144103"/>
          </a:xfrm>
          <a:prstGeom prst="rect">
            <a:avLst/>
          </a:prstGeom>
          <a:noFill/>
        </xdr:spPr>
      </xdr:pic>
      <xdr:pic>
        <xdr:nvPicPr>
          <xdr:cNvPr id="103" name="Picture 165" descr="http://upload.wikimedia.org/wikipedia/commons/thumb/6/60/Flag_of_Suriname.svg/22px-Flag_of_Suriname.svg.png">
            <a:extLst>
              <a:ext uri="{FF2B5EF4-FFF2-40B4-BE49-F238E27FC236}">
                <a16:creationId xmlns:a16="http://schemas.microsoft.com/office/drawing/2014/main" id="{605A907F-91E1-45E2-B185-CCF0F9103970}"/>
              </a:ext>
            </a:extLst>
          </xdr:cNvPr>
          <xdr:cNvPicPr>
            <a:picLocks noChangeArrowheads="1"/>
          </xdr:cNvPicPr>
        </xdr:nvPicPr>
        <xdr:blipFill>
          <a:blip xmlns:r="http://schemas.openxmlformats.org/officeDocument/2006/relationships" r:embed="rId99" cstate="print"/>
          <a:srcRect/>
          <a:stretch>
            <a:fillRect/>
          </a:stretch>
        </xdr:blipFill>
        <xdr:spPr bwMode="auto">
          <a:xfrm>
            <a:off x="314325" y="33004124"/>
            <a:ext cx="209550" cy="144103"/>
          </a:xfrm>
          <a:prstGeom prst="rect">
            <a:avLst/>
          </a:prstGeom>
          <a:noFill/>
        </xdr:spPr>
      </xdr:pic>
    </xdr:grpSp>
    <xdr:clientData/>
  </xdr:twoCellAnchor>
  <xdr:twoCellAnchor>
    <xdr:from>
      <xdr:col>1</xdr:col>
      <xdr:colOff>47625</xdr:colOff>
      <xdr:row>67</xdr:row>
      <xdr:rowOff>28575</xdr:rowOff>
    </xdr:from>
    <xdr:to>
      <xdr:col>1</xdr:col>
      <xdr:colOff>257175</xdr:colOff>
      <xdr:row>67</xdr:row>
      <xdr:rowOff>164756</xdr:rowOff>
    </xdr:to>
    <xdr:pic>
      <xdr:nvPicPr>
        <xdr:cNvPr id="104" name="Picture 66" descr="http://upload.wikimedia.org/wikipedia/commons/thumb/5/5c/Flag_of_Greece.svg/22px-Flag_of_Greece.svg.png">
          <a:extLst>
            <a:ext uri="{FF2B5EF4-FFF2-40B4-BE49-F238E27FC236}">
              <a16:creationId xmlns:a16="http://schemas.microsoft.com/office/drawing/2014/main" id="{59340B33-7B30-4784-8BD1-AE8F335AC219}"/>
            </a:ext>
          </a:extLst>
        </xdr:cNvPr>
        <xdr:cNvPicPr>
          <a:picLocks noChangeAspect="1" noChangeArrowheads="1"/>
        </xdr:cNvPicPr>
      </xdr:nvPicPr>
      <xdr:blipFill>
        <a:blip xmlns:r="http://schemas.openxmlformats.org/officeDocument/2006/relationships" r:embed="rId100" cstate="print"/>
        <a:srcRect/>
        <a:stretch>
          <a:fillRect/>
        </a:stretch>
      </xdr:blipFill>
      <xdr:spPr bwMode="auto">
        <a:xfrm>
          <a:off x="365125" y="12982575"/>
          <a:ext cx="209550" cy="136181"/>
        </a:xfrm>
        <a:prstGeom prst="rect">
          <a:avLst/>
        </a:prstGeom>
        <a:noFill/>
      </xdr:spPr>
    </xdr:pic>
    <xdr:clientData/>
  </xdr:twoCellAnchor>
  <xdr:twoCellAnchor>
    <xdr:from>
      <xdr:col>1</xdr:col>
      <xdr:colOff>47625</xdr:colOff>
      <xdr:row>68</xdr:row>
      <xdr:rowOff>28728</xdr:rowOff>
    </xdr:from>
    <xdr:to>
      <xdr:col>1</xdr:col>
      <xdr:colOff>257175</xdr:colOff>
      <xdr:row>68</xdr:row>
      <xdr:rowOff>165888</xdr:rowOff>
    </xdr:to>
    <xdr:pic>
      <xdr:nvPicPr>
        <xdr:cNvPr id="105" name="Picture 67" descr="http://upload.wikimedia.org/wikipedia/commons/thumb/b/bc/Flag_of_Grenada.svg/22px-Flag_of_Grenada.svg.png">
          <a:extLst>
            <a:ext uri="{FF2B5EF4-FFF2-40B4-BE49-F238E27FC236}">
              <a16:creationId xmlns:a16="http://schemas.microsoft.com/office/drawing/2014/main" id="{F073BBC7-A4F6-4AA0-A5FF-5F912DD949FB}"/>
            </a:ext>
          </a:extLst>
        </xdr:cNvPr>
        <xdr:cNvPicPr>
          <a:picLocks noChangeArrowheads="1"/>
        </xdr:cNvPicPr>
      </xdr:nvPicPr>
      <xdr:blipFill>
        <a:blip xmlns:r="http://schemas.openxmlformats.org/officeDocument/2006/relationships" r:embed="rId101" cstate="print"/>
        <a:srcRect/>
        <a:stretch>
          <a:fillRect/>
        </a:stretch>
      </xdr:blipFill>
      <xdr:spPr bwMode="auto">
        <a:xfrm>
          <a:off x="365125" y="13173228"/>
          <a:ext cx="209550" cy="137160"/>
        </a:xfrm>
        <a:prstGeom prst="rect">
          <a:avLst/>
        </a:prstGeom>
        <a:noFill/>
      </xdr:spPr>
    </xdr:pic>
    <xdr:clientData/>
  </xdr:twoCellAnchor>
  <xdr:twoCellAnchor>
    <xdr:from>
      <xdr:col>1</xdr:col>
      <xdr:colOff>47625</xdr:colOff>
      <xdr:row>69</xdr:row>
      <xdr:rowOff>28882</xdr:rowOff>
    </xdr:from>
    <xdr:to>
      <xdr:col>1</xdr:col>
      <xdr:colOff>257175</xdr:colOff>
      <xdr:row>69</xdr:row>
      <xdr:rowOff>166042</xdr:rowOff>
    </xdr:to>
    <xdr:pic>
      <xdr:nvPicPr>
        <xdr:cNvPr id="106" name="Picture 68" descr="http://upload.wikimedia.org/wikipedia/commons/thumb/e/ec/Flag_of_Guatemala.svg/22px-Flag_of_Guatemala.svg.png">
          <a:extLst>
            <a:ext uri="{FF2B5EF4-FFF2-40B4-BE49-F238E27FC236}">
              <a16:creationId xmlns:a16="http://schemas.microsoft.com/office/drawing/2014/main" id="{8EB7F073-60A9-4158-8D43-D1AF8A82D993}"/>
            </a:ext>
          </a:extLst>
        </xdr:cNvPr>
        <xdr:cNvPicPr>
          <a:picLocks noChangeArrowheads="1"/>
        </xdr:cNvPicPr>
      </xdr:nvPicPr>
      <xdr:blipFill>
        <a:blip xmlns:r="http://schemas.openxmlformats.org/officeDocument/2006/relationships" r:embed="rId102" cstate="print"/>
        <a:srcRect/>
        <a:stretch>
          <a:fillRect/>
        </a:stretch>
      </xdr:blipFill>
      <xdr:spPr bwMode="auto">
        <a:xfrm>
          <a:off x="365125" y="13363882"/>
          <a:ext cx="209550" cy="137160"/>
        </a:xfrm>
        <a:prstGeom prst="rect">
          <a:avLst/>
        </a:prstGeom>
        <a:noFill/>
      </xdr:spPr>
    </xdr:pic>
    <xdr:clientData/>
  </xdr:twoCellAnchor>
  <xdr:twoCellAnchor>
    <xdr:from>
      <xdr:col>1</xdr:col>
      <xdr:colOff>47625</xdr:colOff>
      <xdr:row>70</xdr:row>
      <xdr:rowOff>29034</xdr:rowOff>
    </xdr:from>
    <xdr:to>
      <xdr:col>1</xdr:col>
      <xdr:colOff>257175</xdr:colOff>
      <xdr:row>70</xdr:row>
      <xdr:rowOff>166194</xdr:rowOff>
    </xdr:to>
    <xdr:pic>
      <xdr:nvPicPr>
        <xdr:cNvPr id="107" name="Picture 69" descr="http://upload.wikimedia.org/wikipedia/commons/thumb/e/ed/Flag_of_Guinea.svg/22px-Flag_of_Guinea.svg.png">
          <a:extLst>
            <a:ext uri="{FF2B5EF4-FFF2-40B4-BE49-F238E27FC236}">
              <a16:creationId xmlns:a16="http://schemas.microsoft.com/office/drawing/2014/main" id="{C93A9A8C-7797-4F48-920C-1552A40ADED1}"/>
            </a:ext>
          </a:extLst>
        </xdr:cNvPr>
        <xdr:cNvPicPr>
          <a:picLocks noChangeArrowheads="1"/>
        </xdr:cNvPicPr>
      </xdr:nvPicPr>
      <xdr:blipFill>
        <a:blip xmlns:r="http://schemas.openxmlformats.org/officeDocument/2006/relationships" r:embed="rId103" cstate="print"/>
        <a:srcRect/>
        <a:stretch>
          <a:fillRect/>
        </a:stretch>
      </xdr:blipFill>
      <xdr:spPr bwMode="auto">
        <a:xfrm>
          <a:off x="365125" y="13554534"/>
          <a:ext cx="209550" cy="137160"/>
        </a:xfrm>
        <a:prstGeom prst="rect">
          <a:avLst/>
        </a:prstGeom>
        <a:noFill/>
      </xdr:spPr>
    </xdr:pic>
    <xdr:clientData/>
  </xdr:twoCellAnchor>
  <xdr:twoCellAnchor>
    <xdr:from>
      <xdr:col>1</xdr:col>
      <xdr:colOff>47625</xdr:colOff>
      <xdr:row>71</xdr:row>
      <xdr:rowOff>29189</xdr:rowOff>
    </xdr:from>
    <xdr:to>
      <xdr:col>1</xdr:col>
      <xdr:colOff>257175</xdr:colOff>
      <xdr:row>71</xdr:row>
      <xdr:rowOff>166349</xdr:rowOff>
    </xdr:to>
    <xdr:pic>
      <xdr:nvPicPr>
        <xdr:cNvPr id="108" name="Picture 70" descr="http://upload.wikimedia.org/wikipedia/commons/thumb/0/01/Flag_of_Guinea-Bissau.svg/22px-Flag_of_Guinea-Bissau.svg.png">
          <a:extLst>
            <a:ext uri="{FF2B5EF4-FFF2-40B4-BE49-F238E27FC236}">
              <a16:creationId xmlns:a16="http://schemas.microsoft.com/office/drawing/2014/main" id="{E4C8A201-CFA6-4BCE-AC80-F228CEDF4A3A}"/>
            </a:ext>
          </a:extLst>
        </xdr:cNvPr>
        <xdr:cNvPicPr>
          <a:picLocks noChangeArrowheads="1"/>
        </xdr:cNvPicPr>
      </xdr:nvPicPr>
      <xdr:blipFill>
        <a:blip xmlns:r="http://schemas.openxmlformats.org/officeDocument/2006/relationships" r:embed="rId104" cstate="print"/>
        <a:srcRect/>
        <a:stretch>
          <a:fillRect/>
        </a:stretch>
      </xdr:blipFill>
      <xdr:spPr bwMode="auto">
        <a:xfrm>
          <a:off x="365125" y="13745189"/>
          <a:ext cx="209550" cy="137160"/>
        </a:xfrm>
        <a:prstGeom prst="rect">
          <a:avLst/>
        </a:prstGeom>
        <a:noFill/>
      </xdr:spPr>
    </xdr:pic>
    <xdr:clientData/>
  </xdr:twoCellAnchor>
  <xdr:twoCellAnchor>
    <xdr:from>
      <xdr:col>1</xdr:col>
      <xdr:colOff>47625</xdr:colOff>
      <xdr:row>72</xdr:row>
      <xdr:rowOff>29342</xdr:rowOff>
    </xdr:from>
    <xdr:to>
      <xdr:col>1</xdr:col>
      <xdr:colOff>257175</xdr:colOff>
      <xdr:row>72</xdr:row>
      <xdr:rowOff>166502</xdr:rowOff>
    </xdr:to>
    <xdr:pic>
      <xdr:nvPicPr>
        <xdr:cNvPr id="109" name="Picture 71" descr="http://upload.wikimedia.org/wikipedia/commons/thumb/9/99/Flag_of_Guyana.svg/22px-Flag_of_Guyana.svg.png">
          <a:extLst>
            <a:ext uri="{FF2B5EF4-FFF2-40B4-BE49-F238E27FC236}">
              <a16:creationId xmlns:a16="http://schemas.microsoft.com/office/drawing/2014/main" id="{47CFA804-072F-48A2-930E-81589F416F79}"/>
            </a:ext>
          </a:extLst>
        </xdr:cNvPr>
        <xdr:cNvPicPr>
          <a:picLocks noChangeArrowheads="1"/>
        </xdr:cNvPicPr>
      </xdr:nvPicPr>
      <xdr:blipFill>
        <a:blip xmlns:r="http://schemas.openxmlformats.org/officeDocument/2006/relationships" r:embed="rId105" cstate="print"/>
        <a:srcRect/>
        <a:stretch>
          <a:fillRect/>
        </a:stretch>
      </xdr:blipFill>
      <xdr:spPr bwMode="auto">
        <a:xfrm>
          <a:off x="365125" y="13935842"/>
          <a:ext cx="209550" cy="137160"/>
        </a:xfrm>
        <a:prstGeom prst="rect">
          <a:avLst/>
        </a:prstGeom>
        <a:noFill/>
      </xdr:spPr>
    </xdr:pic>
    <xdr:clientData/>
  </xdr:twoCellAnchor>
  <xdr:twoCellAnchor>
    <xdr:from>
      <xdr:col>1</xdr:col>
      <xdr:colOff>47625</xdr:colOff>
      <xdr:row>73</xdr:row>
      <xdr:rowOff>29495</xdr:rowOff>
    </xdr:from>
    <xdr:to>
      <xdr:col>1</xdr:col>
      <xdr:colOff>257175</xdr:colOff>
      <xdr:row>73</xdr:row>
      <xdr:rowOff>166655</xdr:rowOff>
    </xdr:to>
    <xdr:pic>
      <xdr:nvPicPr>
        <xdr:cNvPr id="110" name="Picture 72" descr="http://upload.wikimedia.org/wikipedia/commons/thumb/5/56/Flag_of_Haiti.svg/22px-Flag_of_Haiti.svg.png">
          <a:extLst>
            <a:ext uri="{FF2B5EF4-FFF2-40B4-BE49-F238E27FC236}">
              <a16:creationId xmlns:a16="http://schemas.microsoft.com/office/drawing/2014/main" id="{F883E55F-88D7-432D-A587-2F3CD4716682}"/>
            </a:ext>
          </a:extLst>
        </xdr:cNvPr>
        <xdr:cNvPicPr>
          <a:picLocks noChangeArrowheads="1"/>
        </xdr:cNvPicPr>
      </xdr:nvPicPr>
      <xdr:blipFill>
        <a:blip xmlns:r="http://schemas.openxmlformats.org/officeDocument/2006/relationships" r:embed="rId106" cstate="print"/>
        <a:srcRect/>
        <a:stretch>
          <a:fillRect/>
        </a:stretch>
      </xdr:blipFill>
      <xdr:spPr bwMode="auto">
        <a:xfrm>
          <a:off x="365125" y="14126495"/>
          <a:ext cx="209550" cy="137160"/>
        </a:xfrm>
        <a:prstGeom prst="rect">
          <a:avLst/>
        </a:prstGeom>
        <a:noFill/>
      </xdr:spPr>
    </xdr:pic>
    <xdr:clientData/>
  </xdr:twoCellAnchor>
  <xdr:twoCellAnchor>
    <xdr:from>
      <xdr:col>1</xdr:col>
      <xdr:colOff>47625</xdr:colOff>
      <xdr:row>74</xdr:row>
      <xdr:rowOff>29649</xdr:rowOff>
    </xdr:from>
    <xdr:to>
      <xdr:col>1</xdr:col>
      <xdr:colOff>257175</xdr:colOff>
      <xdr:row>74</xdr:row>
      <xdr:rowOff>166809</xdr:rowOff>
    </xdr:to>
    <xdr:pic>
      <xdr:nvPicPr>
        <xdr:cNvPr id="111" name="Picture 73" descr="http://upload.wikimedia.org/wikipedia/commons/thumb/8/82/Flag_of_Honduras.svg/22px-Flag_of_Honduras.svg.png">
          <a:extLst>
            <a:ext uri="{FF2B5EF4-FFF2-40B4-BE49-F238E27FC236}">
              <a16:creationId xmlns:a16="http://schemas.microsoft.com/office/drawing/2014/main" id="{1C5DB6DC-9F3F-4867-91E4-E66BE2AB33DA}"/>
            </a:ext>
          </a:extLst>
        </xdr:cNvPr>
        <xdr:cNvPicPr>
          <a:picLocks noChangeArrowheads="1"/>
        </xdr:cNvPicPr>
      </xdr:nvPicPr>
      <xdr:blipFill>
        <a:blip xmlns:r="http://schemas.openxmlformats.org/officeDocument/2006/relationships" r:embed="rId107" cstate="print"/>
        <a:srcRect/>
        <a:stretch>
          <a:fillRect/>
        </a:stretch>
      </xdr:blipFill>
      <xdr:spPr bwMode="auto">
        <a:xfrm>
          <a:off x="365125" y="14317149"/>
          <a:ext cx="209550" cy="137160"/>
        </a:xfrm>
        <a:prstGeom prst="rect">
          <a:avLst/>
        </a:prstGeom>
        <a:noFill/>
      </xdr:spPr>
    </xdr:pic>
    <xdr:clientData/>
  </xdr:twoCellAnchor>
  <xdr:twoCellAnchor>
    <xdr:from>
      <xdr:col>1</xdr:col>
      <xdr:colOff>47625</xdr:colOff>
      <xdr:row>76</xdr:row>
      <xdr:rowOff>29802</xdr:rowOff>
    </xdr:from>
    <xdr:to>
      <xdr:col>1</xdr:col>
      <xdr:colOff>257175</xdr:colOff>
      <xdr:row>76</xdr:row>
      <xdr:rowOff>166962</xdr:rowOff>
    </xdr:to>
    <xdr:pic>
      <xdr:nvPicPr>
        <xdr:cNvPr id="112" name="Picture 74" descr="http://upload.wikimedia.org/wikipedia/commons/thumb/c/c1/Flag_of_Hungary.svg/22px-Flag_of_Hungary.svg.png">
          <a:extLst>
            <a:ext uri="{FF2B5EF4-FFF2-40B4-BE49-F238E27FC236}">
              <a16:creationId xmlns:a16="http://schemas.microsoft.com/office/drawing/2014/main" id="{AC9BD702-1817-4F4F-951E-EE51E689FA01}"/>
            </a:ext>
          </a:extLst>
        </xdr:cNvPr>
        <xdr:cNvPicPr>
          <a:picLocks noChangeArrowheads="1"/>
        </xdr:cNvPicPr>
      </xdr:nvPicPr>
      <xdr:blipFill>
        <a:blip xmlns:r="http://schemas.openxmlformats.org/officeDocument/2006/relationships" r:embed="rId108" cstate="print"/>
        <a:srcRect/>
        <a:stretch>
          <a:fillRect/>
        </a:stretch>
      </xdr:blipFill>
      <xdr:spPr bwMode="auto">
        <a:xfrm>
          <a:off x="365125" y="14698302"/>
          <a:ext cx="209550" cy="137160"/>
        </a:xfrm>
        <a:prstGeom prst="rect">
          <a:avLst/>
        </a:prstGeom>
        <a:noFill/>
      </xdr:spPr>
    </xdr:pic>
    <xdr:clientData/>
  </xdr:twoCellAnchor>
  <xdr:twoCellAnchor>
    <xdr:from>
      <xdr:col>1</xdr:col>
      <xdr:colOff>47625</xdr:colOff>
      <xdr:row>77</xdr:row>
      <xdr:rowOff>29956</xdr:rowOff>
    </xdr:from>
    <xdr:to>
      <xdr:col>1</xdr:col>
      <xdr:colOff>257175</xdr:colOff>
      <xdr:row>77</xdr:row>
      <xdr:rowOff>167116</xdr:rowOff>
    </xdr:to>
    <xdr:pic>
      <xdr:nvPicPr>
        <xdr:cNvPr id="113" name="Picture 75" descr="http://upload.wikimedia.org/wikipedia/commons/thumb/c/ce/Flag_of_Iceland.svg/22px-Flag_of_Iceland.svg.png">
          <a:extLst>
            <a:ext uri="{FF2B5EF4-FFF2-40B4-BE49-F238E27FC236}">
              <a16:creationId xmlns:a16="http://schemas.microsoft.com/office/drawing/2014/main" id="{0D168FC3-8F37-4E0E-84C9-C811AAFF5947}"/>
            </a:ext>
          </a:extLst>
        </xdr:cNvPr>
        <xdr:cNvPicPr>
          <a:picLocks noChangeArrowheads="1"/>
        </xdr:cNvPicPr>
      </xdr:nvPicPr>
      <xdr:blipFill>
        <a:blip xmlns:r="http://schemas.openxmlformats.org/officeDocument/2006/relationships" r:embed="rId109" cstate="print"/>
        <a:srcRect/>
        <a:stretch>
          <a:fillRect/>
        </a:stretch>
      </xdr:blipFill>
      <xdr:spPr bwMode="auto">
        <a:xfrm>
          <a:off x="365125" y="14888956"/>
          <a:ext cx="209550" cy="137160"/>
        </a:xfrm>
        <a:prstGeom prst="rect">
          <a:avLst/>
        </a:prstGeom>
        <a:noFill/>
      </xdr:spPr>
    </xdr:pic>
    <xdr:clientData/>
  </xdr:twoCellAnchor>
  <xdr:twoCellAnchor>
    <xdr:from>
      <xdr:col>1</xdr:col>
      <xdr:colOff>47625</xdr:colOff>
      <xdr:row>78</xdr:row>
      <xdr:rowOff>30108</xdr:rowOff>
    </xdr:from>
    <xdr:to>
      <xdr:col>1</xdr:col>
      <xdr:colOff>257175</xdr:colOff>
      <xdr:row>78</xdr:row>
      <xdr:rowOff>167268</xdr:rowOff>
    </xdr:to>
    <xdr:pic>
      <xdr:nvPicPr>
        <xdr:cNvPr id="114" name="Picture 76" descr="http://upload.wikimedia.org/wikipedia/en/thumb/4/41/Flag_of_India.svg/22px-Flag_of_India.svg.png">
          <a:extLst>
            <a:ext uri="{FF2B5EF4-FFF2-40B4-BE49-F238E27FC236}">
              <a16:creationId xmlns:a16="http://schemas.microsoft.com/office/drawing/2014/main" id="{1F0F7778-FB6E-4A8F-9DAB-F8E2CDB346D4}"/>
            </a:ext>
          </a:extLst>
        </xdr:cNvPr>
        <xdr:cNvPicPr>
          <a:picLocks noChangeArrowheads="1"/>
        </xdr:cNvPicPr>
      </xdr:nvPicPr>
      <xdr:blipFill>
        <a:blip xmlns:r="http://schemas.openxmlformats.org/officeDocument/2006/relationships" r:embed="rId110" cstate="print"/>
        <a:srcRect/>
        <a:stretch>
          <a:fillRect/>
        </a:stretch>
      </xdr:blipFill>
      <xdr:spPr bwMode="auto">
        <a:xfrm>
          <a:off x="365125" y="15079608"/>
          <a:ext cx="209550" cy="137160"/>
        </a:xfrm>
        <a:prstGeom prst="rect">
          <a:avLst/>
        </a:prstGeom>
        <a:noFill/>
      </xdr:spPr>
    </xdr:pic>
    <xdr:clientData/>
  </xdr:twoCellAnchor>
  <xdr:twoCellAnchor>
    <xdr:from>
      <xdr:col>1</xdr:col>
      <xdr:colOff>47625</xdr:colOff>
      <xdr:row>79</xdr:row>
      <xdr:rowOff>30262</xdr:rowOff>
    </xdr:from>
    <xdr:to>
      <xdr:col>1</xdr:col>
      <xdr:colOff>257175</xdr:colOff>
      <xdr:row>79</xdr:row>
      <xdr:rowOff>166443</xdr:rowOff>
    </xdr:to>
    <xdr:pic>
      <xdr:nvPicPr>
        <xdr:cNvPr id="115" name="Picture 77" descr="http://upload.wikimedia.org/wikipedia/commons/thumb/9/9f/Flag_of_Indonesia.svg/22px-Flag_of_Indonesia.svg.png">
          <a:extLst>
            <a:ext uri="{FF2B5EF4-FFF2-40B4-BE49-F238E27FC236}">
              <a16:creationId xmlns:a16="http://schemas.microsoft.com/office/drawing/2014/main" id="{E815298F-678F-4854-A4BC-2EE49550F8DA}"/>
            </a:ext>
          </a:extLst>
        </xdr:cNvPr>
        <xdr:cNvPicPr>
          <a:picLocks noChangeAspect="1" noChangeArrowheads="1"/>
        </xdr:cNvPicPr>
      </xdr:nvPicPr>
      <xdr:blipFill>
        <a:blip xmlns:r="http://schemas.openxmlformats.org/officeDocument/2006/relationships" r:embed="rId111" cstate="print"/>
        <a:srcRect/>
        <a:stretch>
          <a:fillRect/>
        </a:stretch>
      </xdr:blipFill>
      <xdr:spPr bwMode="auto">
        <a:xfrm>
          <a:off x="365125" y="15270262"/>
          <a:ext cx="209550" cy="136181"/>
        </a:xfrm>
        <a:prstGeom prst="rect">
          <a:avLst/>
        </a:prstGeom>
        <a:noFill/>
      </xdr:spPr>
    </xdr:pic>
    <xdr:clientData/>
  </xdr:twoCellAnchor>
  <xdr:twoCellAnchor>
    <xdr:from>
      <xdr:col>1</xdr:col>
      <xdr:colOff>47625</xdr:colOff>
      <xdr:row>80</xdr:row>
      <xdr:rowOff>30416</xdr:rowOff>
    </xdr:from>
    <xdr:to>
      <xdr:col>1</xdr:col>
      <xdr:colOff>257175</xdr:colOff>
      <xdr:row>80</xdr:row>
      <xdr:rowOff>167576</xdr:rowOff>
    </xdr:to>
    <xdr:pic>
      <xdr:nvPicPr>
        <xdr:cNvPr id="116" name="Picture 78" descr="http://upload.wikimedia.org/wikipedia/commons/thumb/c/ca/Flag_of_Iran.svg/22px-Flag_of_Iran.svg.png">
          <a:extLst>
            <a:ext uri="{FF2B5EF4-FFF2-40B4-BE49-F238E27FC236}">
              <a16:creationId xmlns:a16="http://schemas.microsoft.com/office/drawing/2014/main" id="{BC907379-68C0-4FE8-9901-A87122150696}"/>
            </a:ext>
          </a:extLst>
        </xdr:cNvPr>
        <xdr:cNvPicPr>
          <a:picLocks noChangeArrowheads="1"/>
        </xdr:cNvPicPr>
      </xdr:nvPicPr>
      <xdr:blipFill>
        <a:blip xmlns:r="http://schemas.openxmlformats.org/officeDocument/2006/relationships" r:embed="rId112" cstate="print"/>
        <a:srcRect/>
        <a:stretch>
          <a:fillRect/>
        </a:stretch>
      </xdr:blipFill>
      <xdr:spPr bwMode="auto">
        <a:xfrm>
          <a:off x="365125" y="15460916"/>
          <a:ext cx="209550" cy="137160"/>
        </a:xfrm>
        <a:prstGeom prst="rect">
          <a:avLst/>
        </a:prstGeom>
        <a:noFill/>
      </xdr:spPr>
    </xdr:pic>
    <xdr:clientData/>
  </xdr:twoCellAnchor>
  <xdr:twoCellAnchor>
    <xdr:from>
      <xdr:col>1</xdr:col>
      <xdr:colOff>47625</xdr:colOff>
      <xdr:row>81</xdr:row>
      <xdr:rowOff>30569</xdr:rowOff>
    </xdr:from>
    <xdr:to>
      <xdr:col>1</xdr:col>
      <xdr:colOff>257175</xdr:colOff>
      <xdr:row>81</xdr:row>
      <xdr:rowOff>166750</xdr:rowOff>
    </xdr:to>
    <xdr:pic>
      <xdr:nvPicPr>
        <xdr:cNvPr id="117" name="Picture 79" descr="http://upload.wikimedia.org/wikipedia/commons/thumb/f/f6/Flag_of_Iraq.svg/22px-Flag_of_Iraq.svg.png">
          <a:extLst>
            <a:ext uri="{FF2B5EF4-FFF2-40B4-BE49-F238E27FC236}">
              <a16:creationId xmlns:a16="http://schemas.microsoft.com/office/drawing/2014/main" id="{3351CBAD-5D14-4627-B0AF-EA54E0634CB4}"/>
            </a:ext>
          </a:extLst>
        </xdr:cNvPr>
        <xdr:cNvPicPr>
          <a:picLocks noChangeAspect="1" noChangeArrowheads="1"/>
        </xdr:cNvPicPr>
      </xdr:nvPicPr>
      <xdr:blipFill>
        <a:blip xmlns:r="http://schemas.openxmlformats.org/officeDocument/2006/relationships" r:embed="rId113" cstate="print"/>
        <a:srcRect/>
        <a:stretch>
          <a:fillRect/>
        </a:stretch>
      </xdr:blipFill>
      <xdr:spPr bwMode="auto">
        <a:xfrm>
          <a:off x="365125" y="15651569"/>
          <a:ext cx="209550" cy="136181"/>
        </a:xfrm>
        <a:prstGeom prst="rect">
          <a:avLst/>
        </a:prstGeom>
        <a:noFill/>
      </xdr:spPr>
    </xdr:pic>
    <xdr:clientData/>
  </xdr:twoCellAnchor>
  <xdr:twoCellAnchor>
    <xdr:from>
      <xdr:col>1</xdr:col>
      <xdr:colOff>47625</xdr:colOff>
      <xdr:row>82</xdr:row>
      <xdr:rowOff>30723</xdr:rowOff>
    </xdr:from>
    <xdr:to>
      <xdr:col>1</xdr:col>
      <xdr:colOff>257175</xdr:colOff>
      <xdr:row>82</xdr:row>
      <xdr:rowOff>167883</xdr:rowOff>
    </xdr:to>
    <xdr:pic>
      <xdr:nvPicPr>
        <xdr:cNvPr id="118" name="Picture 80" descr="http://upload.wikimedia.org/wikipedia/commons/thumb/4/45/Flag_of_Ireland.svg/22px-Flag_of_Ireland.svg.png">
          <a:extLst>
            <a:ext uri="{FF2B5EF4-FFF2-40B4-BE49-F238E27FC236}">
              <a16:creationId xmlns:a16="http://schemas.microsoft.com/office/drawing/2014/main" id="{CF724BCA-8D8C-4225-859C-91D8819AFA9F}"/>
            </a:ext>
          </a:extLst>
        </xdr:cNvPr>
        <xdr:cNvPicPr>
          <a:picLocks noChangeArrowheads="1"/>
        </xdr:cNvPicPr>
      </xdr:nvPicPr>
      <xdr:blipFill>
        <a:blip xmlns:r="http://schemas.openxmlformats.org/officeDocument/2006/relationships" r:embed="rId114" cstate="print"/>
        <a:srcRect/>
        <a:stretch>
          <a:fillRect/>
        </a:stretch>
      </xdr:blipFill>
      <xdr:spPr bwMode="auto">
        <a:xfrm>
          <a:off x="365125" y="15842223"/>
          <a:ext cx="209550" cy="137160"/>
        </a:xfrm>
        <a:prstGeom prst="rect">
          <a:avLst/>
        </a:prstGeom>
        <a:noFill/>
      </xdr:spPr>
    </xdr:pic>
    <xdr:clientData/>
  </xdr:twoCellAnchor>
  <xdr:twoCellAnchor>
    <xdr:from>
      <xdr:col>1</xdr:col>
      <xdr:colOff>47625</xdr:colOff>
      <xdr:row>83</xdr:row>
      <xdr:rowOff>30876</xdr:rowOff>
    </xdr:from>
    <xdr:to>
      <xdr:col>1</xdr:col>
      <xdr:colOff>257175</xdr:colOff>
      <xdr:row>83</xdr:row>
      <xdr:rowOff>168036</xdr:rowOff>
    </xdr:to>
    <xdr:pic>
      <xdr:nvPicPr>
        <xdr:cNvPr id="119" name="Picture 81" descr="http://upload.wikimedia.org/wikipedia/commons/thumb/d/d4/Flag_of_Israel.svg/22px-Flag_of_Israel.svg.png">
          <a:extLst>
            <a:ext uri="{FF2B5EF4-FFF2-40B4-BE49-F238E27FC236}">
              <a16:creationId xmlns:a16="http://schemas.microsoft.com/office/drawing/2014/main" id="{E16D3D41-C2CE-4CA3-BA8F-34B5ECB4A4E3}"/>
            </a:ext>
          </a:extLst>
        </xdr:cNvPr>
        <xdr:cNvPicPr>
          <a:picLocks noChangeArrowheads="1"/>
        </xdr:cNvPicPr>
      </xdr:nvPicPr>
      <xdr:blipFill>
        <a:blip xmlns:r="http://schemas.openxmlformats.org/officeDocument/2006/relationships" r:embed="rId115" cstate="print"/>
        <a:srcRect/>
        <a:stretch>
          <a:fillRect/>
        </a:stretch>
      </xdr:blipFill>
      <xdr:spPr bwMode="auto">
        <a:xfrm>
          <a:off x="365125" y="16032876"/>
          <a:ext cx="209550" cy="137160"/>
        </a:xfrm>
        <a:prstGeom prst="rect">
          <a:avLst/>
        </a:prstGeom>
        <a:noFill/>
      </xdr:spPr>
    </xdr:pic>
    <xdr:clientData/>
  </xdr:twoCellAnchor>
  <xdr:twoCellAnchor>
    <xdr:from>
      <xdr:col>1</xdr:col>
      <xdr:colOff>47625</xdr:colOff>
      <xdr:row>84</xdr:row>
      <xdr:rowOff>31029</xdr:rowOff>
    </xdr:from>
    <xdr:to>
      <xdr:col>1</xdr:col>
      <xdr:colOff>257175</xdr:colOff>
      <xdr:row>84</xdr:row>
      <xdr:rowOff>167210</xdr:rowOff>
    </xdr:to>
    <xdr:pic>
      <xdr:nvPicPr>
        <xdr:cNvPr id="120" name="Picture 82" descr="http://upload.wikimedia.org/wikipedia/en/thumb/0/03/Flag_of_Italy.svg/22px-Flag_of_Italy.svg.png">
          <a:extLst>
            <a:ext uri="{FF2B5EF4-FFF2-40B4-BE49-F238E27FC236}">
              <a16:creationId xmlns:a16="http://schemas.microsoft.com/office/drawing/2014/main" id="{389FDD9E-40EC-4C08-BAA8-40555196DF07}"/>
            </a:ext>
          </a:extLst>
        </xdr:cNvPr>
        <xdr:cNvPicPr>
          <a:picLocks noChangeAspect="1" noChangeArrowheads="1"/>
        </xdr:cNvPicPr>
      </xdr:nvPicPr>
      <xdr:blipFill>
        <a:blip xmlns:r="http://schemas.openxmlformats.org/officeDocument/2006/relationships" r:embed="rId116" cstate="print"/>
        <a:srcRect/>
        <a:stretch>
          <a:fillRect/>
        </a:stretch>
      </xdr:blipFill>
      <xdr:spPr bwMode="auto">
        <a:xfrm>
          <a:off x="365125" y="16223529"/>
          <a:ext cx="209550" cy="136181"/>
        </a:xfrm>
        <a:prstGeom prst="rect">
          <a:avLst/>
        </a:prstGeom>
        <a:noFill/>
      </xdr:spPr>
    </xdr:pic>
    <xdr:clientData/>
  </xdr:twoCellAnchor>
  <xdr:twoCellAnchor>
    <xdr:from>
      <xdr:col>1</xdr:col>
      <xdr:colOff>47625</xdr:colOff>
      <xdr:row>85</xdr:row>
      <xdr:rowOff>31183</xdr:rowOff>
    </xdr:from>
    <xdr:to>
      <xdr:col>1</xdr:col>
      <xdr:colOff>257175</xdr:colOff>
      <xdr:row>85</xdr:row>
      <xdr:rowOff>168343</xdr:rowOff>
    </xdr:to>
    <xdr:pic>
      <xdr:nvPicPr>
        <xdr:cNvPr id="121" name="Picture 83" descr="http://upload.wikimedia.org/wikipedia/commons/thumb/0/0a/Flag_of_Jamaica.svg/22px-Flag_of_Jamaica.svg.png">
          <a:extLst>
            <a:ext uri="{FF2B5EF4-FFF2-40B4-BE49-F238E27FC236}">
              <a16:creationId xmlns:a16="http://schemas.microsoft.com/office/drawing/2014/main" id="{BB69C886-E17D-4F24-9431-4AA298765527}"/>
            </a:ext>
          </a:extLst>
        </xdr:cNvPr>
        <xdr:cNvPicPr>
          <a:picLocks noChangeArrowheads="1"/>
        </xdr:cNvPicPr>
      </xdr:nvPicPr>
      <xdr:blipFill>
        <a:blip xmlns:r="http://schemas.openxmlformats.org/officeDocument/2006/relationships" r:embed="rId117" cstate="print"/>
        <a:srcRect/>
        <a:stretch>
          <a:fillRect/>
        </a:stretch>
      </xdr:blipFill>
      <xdr:spPr bwMode="auto">
        <a:xfrm>
          <a:off x="365125" y="16414183"/>
          <a:ext cx="209550" cy="137160"/>
        </a:xfrm>
        <a:prstGeom prst="rect">
          <a:avLst/>
        </a:prstGeom>
        <a:noFill/>
      </xdr:spPr>
    </xdr:pic>
    <xdr:clientData/>
  </xdr:twoCellAnchor>
  <xdr:twoCellAnchor>
    <xdr:from>
      <xdr:col>1</xdr:col>
      <xdr:colOff>47625</xdr:colOff>
      <xdr:row>86</xdr:row>
      <xdr:rowOff>31336</xdr:rowOff>
    </xdr:from>
    <xdr:to>
      <xdr:col>1</xdr:col>
      <xdr:colOff>257175</xdr:colOff>
      <xdr:row>86</xdr:row>
      <xdr:rowOff>167517</xdr:rowOff>
    </xdr:to>
    <xdr:pic>
      <xdr:nvPicPr>
        <xdr:cNvPr id="122" name="Picture 84" descr="http://upload.wikimedia.org/wikipedia/en/thumb/9/9e/Flag_of_Japan.svg/22px-Flag_of_Japan.svg.png">
          <a:extLst>
            <a:ext uri="{FF2B5EF4-FFF2-40B4-BE49-F238E27FC236}">
              <a16:creationId xmlns:a16="http://schemas.microsoft.com/office/drawing/2014/main" id="{87F6EEEB-4336-4621-BAAD-8C38F6FC6405}"/>
            </a:ext>
          </a:extLst>
        </xdr:cNvPr>
        <xdr:cNvPicPr>
          <a:picLocks noChangeAspect="1" noChangeArrowheads="1"/>
        </xdr:cNvPicPr>
      </xdr:nvPicPr>
      <xdr:blipFill>
        <a:blip xmlns:r="http://schemas.openxmlformats.org/officeDocument/2006/relationships" r:embed="rId118" cstate="print"/>
        <a:srcRect/>
        <a:stretch>
          <a:fillRect/>
        </a:stretch>
      </xdr:blipFill>
      <xdr:spPr bwMode="auto">
        <a:xfrm>
          <a:off x="365125" y="16604836"/>
          <a:ext cx="209550" cy="136181"/>
        </a:xfrm>
        <a:prstGeom prst="rect">
          <a:avLst/>
        </a:prstGeom>
        <a:noFill/>
      </xdr:spPr>
    </xdr:pic>
    <xdr:clientData/>
  </xdr:twoCellAnchor>
  <xdr:twoCellAnchor>
    <xdr:from>
      <xdr:col>1</xdr:col>
      <xdr:colOff>47625</xdr:colOff>
      <xdr:row>87</xdr:row>
      <xdr:rowOff>31490</xdr:rowOff>
    </xdr:from>
    <xdr:to>
      <xdr:col>1</xdr:col>
      <xdr:colOff>257175</xdr:colOff>
      <xdr:row>87</xdr:row>
      <xdr:rowOff>168650</xdr:rowOff>
    </xdr:to>
    <xdr:pic>
      <xdr:nvPicPr>
        <xdr:cNvPr id="123" name="Picture 85" descr="http://upload.wikimedia.org/wikipedia/commons/thumb/c/c0/Flag_of_Jordan.svg/22px-Flag_of_Jordan.svg.png">
          <a:extLst>
            <a:ext uri="{FF2B5EF4-FFF2-40B4-BE49-F238E27FC236}">
              <a16:creationId xmlns:a16="http://schemas.microsoft.com/office/drawing/2014/main" id="{0D772B86-D274-4747-9940-CBA66C2A16F2}"/>
            </a:ext>
          </a:extLst>
        </xdr:cNvPr>
        <xdr:cNvPicPr>
          <a:picLocks noChangeArrowheads="1"/>
        </xdr:cNvPicPr>
      </xdr:nvPicPr>
      <xdr:blipFill>
        <a:blip xmlns:r="http://schemas.openxmlformats.org/officeDocument/2006/relationships" r:embed="rId119" cstate="print"/>
        <a:srcRect/>
        <a:stretch>
          <a:fillRect/>
        </a:stretch>
      </xdr:blipFill>
      <xdr:spPr bwMode="auto">
        <a:xfrm>
          <a:off x="365125" y="16795490"/>
          <a:ext cx="209550" cy="137160"/>
        </a:xfrm>
        <a:prstGeom prst="rect">
          <a:avLst/>
        </a:prstGeom>
        <a:noFill/>
      </xdr:spPr>
    </xdr:pic>
    <xdr:clientData/>
  </xdr:twoCellAnchor>
  <xdr:twoCellAnchor>
    <xdr:from>
      <xdr:col>1</xdr:col>
      <xdr:colOff>47625</xdr:colOff>
      <xdr:row>88</xdr:row>
      <xdr:rowOff>31643</xdr:rowOff>
    </xdr:from>
    <xdr:to>
      <xdr:col>1</xdr:col>
      <xdr:colOff>257175</xdr:colOff>
      <xdr:row>88</xdr:row>
      <xdr:rowOff>168803</xdr:rowOff>
    </xdr:to>
    <xdr:pic>
      <xdr:nvPicPr>
        <xdr:cNvPr id="124" name="Picture 86" descr="http://upload.wikimedia.org/wikipedia/commons/thumb/d/d3/Flag_of_Kazakhstan.svg/22px-Flag_of_Kazakhstan.svg.png">
          <a:extLst>
            <a:ext uri="{FF2B5EF4-FFF2-40B4-BE49-F238E27FC236}">
              <a16:creationId xmlns:a16="http://schemas.microsoft.com/office/drawing/2014/main" id="{4AA5DFF7-2E8D-4DD4-A3CA-831E933FB5F6}"/>
            </a:ext>
          </a:extLst>
        </xdr:cNvPr>
        <xdr:cNvPicPr>
          <a:picLocks noChangeArrowheads="1"/>
        </xdr:cNvPicPr>
      </xdr:nvPicPr>
      <xdr:blipFill>
        <a:blip xmlns:r="http://schemas.openxmlformats.org/officeDocument/2006/relationships" r:embed="rId120" cstate="print"/>
        <a:srcRect/>
        <a:stretch>
          <a:fillRect/>
        </a:stretch>
      </xdr:blipFill>
      <xdr:spPr bwMode="auto">
        <a:xfrm>
          <a:off x="365125" y="16986143"/>
          <a:ext cx="209550" cy="137160"/>
        </a:xfrm>
        <a:prstGeom prst="rect">
          <a:avLst/>
        </a:prstGeom>
        <a:noFill/>
      </xdr:spPr>
    </xdr:pic>
    <xdr:clientData/>
  </xdr:twoCellAnchor>
  <xdr:twoCellAnchor>
    <xdr:from>
      <xdr:col>1</xdr:col>
      <xdr:colOff>47625</xdr:colOff>
      <xdr:row>89</xdr:row>
      <xdr:rowOff>31795</xdr:rowOff>
    </xdr:from>
    <xdr:to>
      <xdr:col>1</xdr:col>
      <xdr:colOff>257175</xdr:colOff>
      <xdr:row>89</xdr:row>
      <xdr:rowOff>168955</xdr:rowOff>
    </xdr:to>
    <xdr:pic>
      <xdr:nvPicPr>
        <xdr:cNvPr id="125" name="Picture 87" descr="http://upload.wikimedia.org/wikipedia/commons/thumb/4/49/Flag_of_Kenya.svg/22px-Flag_of_Kenya.svg.png">
          <a:extLst>
            <a:ext uri="{FF2B5EF4-FFF2-40B4-BE49-F238E27FC236}">
              <a16:creationId xmlns:a16="http://schemas.microsoft.com/office/drawing/2014/main" id="{7CDDBF71-B5FA-462D-BFAE-5920847D2B0D}"/>
            </a:ext>
          </a:extLst>
        </xdr:cNvPr>
        <xdr:cNvPicPr>
          <a:picLocks noChangeArrowheads="1"/>
        </xdr:cNvPicPr>
      </xdr:nvPicPr>
      <xdr:blipFill>
        <a:blip xmlns:r="http://schemas.openxmlformats.org/officeDocument/2006/relationships" r:embed="rId121" cstate="print"/>
        <a:srcRect/>
        <a:stretch>
          <a:fillRect/>
        </a:stretch>
      </xdr:blipFill>
      <xdr:spPr bwMode="auto">
        <a:xfrm>
          <a:off x="365125" y="17176795"/>
          <a:ext cx="209550" cy="137160"/>
        </a:xfrm>
        <a:prstGeom prst="rect">
          <a:avLst/>
        </a:prstGeom>
        <a:noFill/>
      </xdr:spPr>
    </xdr:pic>
    <xdr:clientData/>
  </xdr:twoCellAnchor>
  <xdr:twoCellAnchor>
    <xdr:from>
      <xdr:col>1</xdr:col>
      <xdr:colOff>47625</xdr:colOff>
      <xdr:row>90</xdr:row>
      <xdr:rowOff>31950</xdr:rowOff>
    </xdr:from>
    <xdr:to>
      <xdr:col>1</xdr:col>
      <xdr:colOff>257175</xdr:colOff>
      <xdr:row>90</xdr:row>
      <xdr:rowOff>169110</xdr:rowOff>
    </xdr:to>
    <xdr:pic>
      <xdr:nvPicPr>
        <xdr:cNvPr id="126" name="Picture 88" descr="http://upload.wikimedia.org/wikipedia/commons/thumb/d/d3/Flag_of_Kiribati.svg/22px-Flag_of_Kiribati.svg.png">
          <a:extLst>
            <a:ext uri="{FF2B5EF4-FFF2-40B4-BE49-F238E27FC236}">
              <a16:creationId xmlns:a16="http://schemas.microsoft.com/office/drawing/2014/main" id="{BCB570DC-FBC8-45B4-A7D1-D401B4DF42B4}"/>
            </a:ext>
          </a:extLst>
        </xdr:cNvPr>
        <xdr:cNvPicPr>
          <a:picLocks noChangeArrowheads="1"/>
        </xdr:cNvPicPr>
      </xdr:nvPicPr>
      <xdr:blipFill>
        <a:blip xmlns:r="http://schemas.openxmlformats.org/officeDocument/2006/relationships" r:embed="rId122" cstate="print"/>
        <a:srcRect/>
        <a:stretch>
          <a:fillRect/>
        </a:stretch>
      </xdr:blipFill>
      <xdr:spPr bwMode="auto">
        <a:xfrm>
          <a:off x="365125" y="17367450"/>
          <a:ext cx="209550" cy="137160"/>
        </a:xfrm>
        <a:prstGeom prst="rect">
          <a:avLst/>
        </a:prstGeom>
        <a:noFill/>
      </xdr:spPr>
    </xdr:pic>
    <xdr:clientData/>
  </xdr:twoCellAnchor>
  <xdr:twoCellAnchor>
    <xdr:from>
      <xdr:col>1</xdr:col>
      <xdr:colOff>47625</xdr:colOff>
      <xdr:row>91</xdr:row>
      <xdr:rowOff>32103</xdr:rowOff>
    </xdr:from>
    <xdr:to>
      <xdr:col>1</xdr:col>
      <xdr:colOff>257175</xdr:colOff>
      <xdr:row>91</xdr:row>
      <xdr:rowOff>169263</xdr:rowOff>
    </xdr:to>
    <xdr:pic>
      <xdr:nvPicPr>
        <xdr:cNvPr id="127" name="Picture 89" descr="http://upload.wikimedia.org/wikipedia/commons/thumb/5/51/Flag_of_North_Korea.svg/22px-Flag_of_North_Korea.svg.png">
          <a:extLst>
            <a:ext uri="{FF2B5EF4-FFF2-40B4-BE49-F238E27FC236}">
              <a16:creationId xmlns:a16="http://schemas.microsoft.com/office/drawing/2014/main" id="{6AB8B906-5C32-4706-AB6D-8E8F788C673E}"/>
            </a:ext>
          </a:extLst>
        </xdr:cNvPr>
        <xdr:cNvPicPr>
          <a:picLocks noChangeArrowheads="1"/>
        </xdr:cNvPicPr>
      </xdr:nvPicPr>
      <xdr:blipFill>
        <a:blip xmlns:r="http://schemas.openxmlformats.org/officeDocument/2006/relationships" r:embed="rId123" cstate="print"/>
        <a:srcRect/>
        <a:stretch>
          <a:fillRect/>
        </a:stretch>
      </xdr:blipFill>
      <xdr:spPr bwMode="auto">
        <a:xfrm>
          <a:off x="365125" y="17558103"/>
          <a:ext cx="209550" cy="137160"/>
        </a:xfrm>
        <a:prstGeom prst="rect">
          <a:avLst/>
        </a:prstGeom>
        <a:noFill/>
      </xdr:spPr>
    </xdr:pic>
    <xdr:clientData/>
  </xdr:twoCellAnchor>
  <xdr:twoCellAnchor>
    <xdr:from>
      <xdr:col>1</xdr:col>
      <xdr:colOff>47625</xdr:colOff>
      <xdr:row>92</xdr:row>
      <xdr:rowOff>32256</xdr:rowOff>
    </xdr:from>
    <xdr:to>
      <xdr:col>1</xdr:col>
      <xdr:colOff>257175</xdr:colOff>
      <xdr:row>92</xdr:row>
      <xdr:rowOff>169416</xdr:rowOff>
    </xdr:to>
    <xdr:pic>
      <xdr:nvPicPr>
        <xdr:cNvPr id="128" name="Picture 90" descr="http://upload.wikimedia.org/wikipedia/commons/thumb/0/09/Flag_of_South_Korea.svg/22px-Flag_of_South_Korea.svg.png">
          <a:extLst>
            <a:ext uri="{FF2B5EF4-FFF2-40B4-BE49-F238E27FC236}">
              <a16:creationId xmlns:a16="http://schemas.microsoft.com/office/drawing/2014/main" id="{46E5D846-73C0-4339-A8F3-8289CA4349F0}"/>
            </a:ext>
          </a:extLst>
        </xdr:cNvPr>
        <xdr:cNvPicPr>
          <a:picLocks noChangeArrowheads="1"/>
        </xdr:cNvPicPr>
      </xdr:nvPicPr>
      <xdr:blipFill>
        <a:blip xmlns:r="http://schemas.openxmlformats.org/officeDocument/2006/relationships" r:embed="rId124" cstate="print"/>
        <a:srcRect/>
        <a:stretch>
          <a:fillRect/>
        </a:stretch>
      </xdr:blipFill>
      <xdr:spPr bwMode="auto">
        <a:xfrm>
          <a:off x="365125" y="17748756"/>
          <a:ext cx="209550" cy="137160"/>
        </a:xfrm>
        <a:prstGeom prst="rect">
          <a:avLst/>
        </a:prstGeom>
        <a:noFill/>
      </xdr:spPr>
    </xdr:pic>
    <xdr:clientData/>
  </xdr:twoCellAnchor>
  <xdr:twoCellAnchor>
    <xdr:from>
      <xdr:col>1</xdr:col>
      <xdr:colOff>47625</xdr:colOff>
      <xdr:row>94</xdr:row>
      <xdr:rowOff>32410</xdr:rowOff>
    </xdr:from>
    <xdr:to>
      <xdr:col>1</xdr:col>
      <xdr:colOff>257175</xdr:colOff>
      <xdr:row>94</xdr:row>
      <xdr:rowOff>169570</xdr:rowOff>
    </xdr:to>
    <xdr:pic>
      <xdr:nvPicPr>
        <xdr:cNvPr id="129" name="Picture 91" descr="http://upload.wikimedia.org/wikipedia/commons/thumb/a/aa/Flag_of_Kuwait.svg/22px-Flag_of_Kuwait.svg.png">
          <a:extLst>
            <a:ext uri="{FF2B5EF4-FFF2-40B4-BE49-F238E27FC236}">
              <a16:creationId xmlns:a16="http://schemas.microsoft.com/office/drawing/2014/main" id="{F900FA93-D631-439D-AC5E-0F47D4F645B3}"/>
            </a:ext>
          </a:extLst>
        </xdr:cNvPr>
        <xdr:cNvPicPr>
          <a:picLocks noChangeArrowheads="1"/>
        </xdr:cNvPicPr>
      </xdr:nvPicPr>
      <xdr:blipFill>
        <a:blip xmlns:r="http://schemas.openxmlformats.org/officeDocument/2006/relationships" r:embed="rId125" cstate="print"/>
        <a:srcRect/>
        <a:stretch>
          <a:fillRect/>
        </a:stretch>
      </xdr:blipFill>
      <xdr:spPr bwMode="auto">
        <a:xfrm>
          <a:off x="365125" y="18129910"/>
          <a:ext cx="209550" cy="137160"/>
        </a:xfrm>
        <a:prstGeom prst="rect">
          <a:avLst/>
        </a:prstGeom>
        <a:noFill/>
      </xdr:spPr>
    </xdr:pic>
    <xdr:clientData/>
  </xdr:twoCellAnchor>
  <xdr:twoCellAnchor>
    <xdr:from>
      <xdr:col>1</xdr:col>
      <xdr:colOff>47625</xdr:colOff>
      <xdr:row>95</xdr:row>
      <xdr:rowOff>32564</xdr:rowOff>
    </xdr:from>
    <xdr:to>
      <xdr:col>1</xdr:col>
      <xdr:colOff>257175</xdr:colOff>
      <xdr:row>95</xdr:row>
      <xdr:rowOff>169724</xdr:rowOff>
    </xdr:to>
    <xdr:pic>
      <xdr:nvPicPr>
        <xdr:cNvPr id="130" name="Picture 92" descr="http://upload.wikimedia.org/wikipedia/commons/thumb/c/c7/Flag_of_Kyrgyzstan.svg/22px-Flag_of_Kyrgyzstan.svg.png">
          <a:extLst>
            <a:ext uri="{FF2B5EF4-FFF2-40B4-BE49-F238E27FC236}">
              <a16:creationId xmlns:a16="http://schemas.microsoft.com/office/drawing/2014/main" id="{46C82AA2-10F7-4DAE-A978-0201F8C7EC5B}"/>
            </a:ext>
          </a:extLst>
        </xdr:cNvPr>
        <xdr:cNvPicPr>
          <a:picLocks noChangeArrowheads="1"/>
        </xdr:cNvPicPr>
      </xdr:nvPicPr>
      <xdr:blipFill>
        <a:blip xmlns:r="http://schemas.openxmlformats.org/officeDocument/2006/relationships" r:embed="rId126" cstate="print"/>
        <a:srcRect/>
        <a:stretch>
          <a:fillRect/>
        </a:stretch>
      </xdr:blipFill>
      <xdr:spPr bwMode="auto">
        <a:xfrm>
          <a:off x="365125" y="18320564"/>
          <a:ext cx="209550" cy="137160"/>
        </a:xfrm>
        <a:prstGeom prst="rect">
          <a:avLst/>
        </a:prstGeom>
        <a:noFill/>
      </xdr:spPr>
    </xdr:pic>
    <xdr:clientData/>
  </xdr:twoCellAnchor>
  <xdr:twoCellAnchor>
    <xdr:from>
      <xdr:col>1</xdr:col>
      <xdr:colOff>47625</xdr:colOff>
      <xdr:row>96</xdr:row>
      <xdr:rowOff>32716</xdr:rowOff>
    </xdr:from>
    <xdr:to>
      <xdr:col>1</xdr:col>
      <xdr:colOff>257175</xdr:colOff>
      <xdr:row>96</xdr:row>
      <xdr:rowOff>169876</xdr:rowOff>
    </xdr:to>
    <xdr:pic>
      <xdr:nvPicPr>
        <xdr:cNvPr id="131" name="Picture 93" descr="http://upload.wikimedia.org/wikipedia/commons/thumb/5/56/Flag_of_Laos.svg/22px-Flag_of_Laos.svg.png">
          <a:extLst>
            <a:ext uri="{FF2B5EF4-FFF2-40B4-BE49-F238E27FC236}">
              <a16:creationId xmlns:a16="http://schemas.microsoft.com/office/drawing/2014/main" id="{B7BCFD48-9DDC-4E2E-9942-F27EFACA5A52}"/>
            </a:ext>
          </a:extLst>
        </xdr:cNvPr>
        <xdr:cNvPicPr>
          <a:picLocks noChangeArrowheads="1"/>
        </xdr:cNvPicPr>
      </xdr:nvPicPr>
      <xdr:blipFill>
        <a:blip xmlns:r="http://schemas.openxmlformats.org/officeDocument/2006/relationships" r:embed="rId127" cstate="print"/>
        <a:srcRect/>
        <a:stretch>
          <a:fillRect/>
        </a:stretch>
      </xdr:blipFill>
      <xdr:spPr bwMode="auto">
        <a:xfrm>
          <a:off x="365125" y="18511216"/>
          <a:ext cx="209550" cy="137160"/>
        </a:xfrm>
        <a:prstGeom prst="rect">
          <a:avLst/>
        </a:prstGeom>
        <a:noFill/>
      </xdr:spPr>
    </xdr:pic>
    <xdr:clientData/>
  </xdr:twoCellAnchor>
  <xdr:twoCellAnchor>
    <xdr:from>
      <xdr:col>1</xdr:col>
      <xdr:colOff>47625</xdr:colOff>
      <xdr:row>97</xdr:row>
      <xdr:rowOff>32870</xdr:rowOff>
    </xdr:from>
    <xdr:to>
      <xdr:col>1</xdr:col>
      <xdr:colOff>257175</xdr:colOff>
      <xdr:row>97</xdr:row>
      <xdr:rowOff>170030</xdr:rowOff>
    </xdr:to>
    <xdr:pic>
      <xdr:nvPicPr>
        <xdr:cNvPr id="132" name="Picture 94" descr="http://upload.wikimedia.org/wikipedia/commons/thumb/8/84/Flag_of_Latvia.svg/22px-Flag_of_Latvia.svg.png">
          <a:extLst>
            <a:ext uri="{FF2B5EF4-FFF2-40B4-BE49-F238E27FC236}">
              <a16:creationId xmlns:a16="http://schemas.microsoft.com/office/drawing/2014/main" id="{8BB61227-D8F1-49BB-AA45-71E43010904F}"/>
            </a:ext>
          </a:extLst>
        </xdr:cNvPr>
        <xdr:cNvPicPr>
          <a:picLocks noChangeArrowheads="1"/>
        </xdr:cNvPicPr>
      </xdr:nvPicPr>
      <xdr:blipFill>
        <a:blip xmlns:r="http://schemas.openxmlformats.org/officeDocument/2006/relationships" r:embed="rId128" cstate="print"/>
        <a:srcRect/>
        <a:stretch>
          <a:fillRect/>
        </a:stretch>
      </xdr:blipFill>
      <xdr:spPr bwMode="auto">
        <a:xfrm>
          <a:off x="365125" y="18701870"/>
          <a:ext cx="209550" cy="137160"/>
        </a:xfrm>
        <a:prstGeom prst="rect">
          <a:avLst/>
        </a:prstGeom>
        <a:noFill/>
      </xdr:spPr>
    </xdr:pic>
    <xdr:clientData/>
  </xdr:twoCellAnchor>
  <xdr:twoCellAnchor>
    <xdr:from>
      <xdr:col>1</xdr:col>
      <xdr:colOff>47625</xdr:colOff>
      <xdr:row>98</xdr:row>
      <xdr:rowOff>33023</xdr:rowOff>
    </xdr:from>
    <xdr:to>
      <xdr:col>1</xdr:col>
      <xdr:colOff>257175</xdr:colOff>
      <xdr:row>98</xdr:row>
      <xdr:rowOff>170183</xdr:rowOff>
    </xdr:to>
    <xdr:pic>
      <xdr:nvPicPr>
        <xdr:cNvPr id="133" name="Picture 95" descr="http://upload.wikimedia.org/wikipedia/commons/thumb/5/59/Flag_of_Lebanon.svg/22px-Flag_of_Lebanon.svg.png">
          <a:extLst>
            <a:ext uri="{FF2B5EF4-FFF2-40B4-BE49-F238E27FC236}">
              <a16:creationId xmlns:a16="http://schemas.microsoft.com/office/drawing/2014/main" id="{EB70868D-757B-4216-9449-E4009126F265}"/>
            </a:ext>
          </a:extLst>
        </xdr:cNvPr>
        <xdr:cNvPicPr>
          <a:picLocks noChangeArrowheads="1"/>
        </xdr:cNvPicPr>
      </xdr:nvPicPr>
      <xdr:blipFill>
        <a:blip xmlns:r="http://schemas.openxmlformats.org/officeDocument/2006/relationships" r:embed="rId129" cstate="print"/>
        <a:srcRect/>
        <a:stretch>
          <a:fillRect/>
        </a:stretch>
      </xdr:blipFill>
      <xdr:spPr bwMode="auto">
        <a:xfrm>
          <a:off x="365125" y="18892523"/>
          <a:ext cx="209550" cy="137160"/>
        </a:xfrm>
        <a:prstGeom prst="rect">
          <a:avLst/>
        </a:prstGeom>
        <a:noFill/>
      </xdr:spPr>
    </xdr:pic>
    <xdr:clientData/>
  </xdr:twoCellAnchor>
  <xdr:twoCellAnchor>
    <xdr:from>
      <xdr:col>1</xdr:col>
      <xdr:colOff>47625</xdr:colOff>
      <xdr:row>99</xdr:row>
      <xdr:rowOff>33176</xdr:rowOff>
    </xdr:from>
    <xdr:to>
      <xdr:col>1</xdr:col>
      <xdr:colOff>257175</xdr:colOff>
      <xdr:row>99</xdr:row>
      <xdr:rowOff>170336</xdr:rowOff>
    </xdr:to>
    <xdr:pic>
      <xdr:nvPicPr>
        <xdr:cNvPr id="134" name="Picture 96" descr="http://upload.wikimedia.org/wikipedia/commons/thumb/4/4a/Flag_of_Lesotho.svg/22px-Flag_of_Lesotho.svg.png">
          <a:extLst>
            <a:ext uri="{FF2B5EF4-FFF2-40B4-BE49-F238E27FC236}">
              <a16:creationId xmlns:a16="http://schemas.microsoft.com/office/drawing/2014/main" id="{F76302E1-91FD-4E17-B024-E59DB9CC6C8D}"/>
            </a:ext>
          </a:extLst>
        </xdr:cNvPr>
        <xdr:cNvPicPr>
          <a:picLocks noChangeArrowheads="1"/>
        </xdr:cNvPicPr>
      </xdr:nvPicPr>
      <xdr:blipFill>
        <a:blip xmlns:r="http://schemas.openxmlformats.org/officeDocument/2006/relationships" r:embed="rId130" cstate="print"/>
        <a:srcRect/>
        <a:stretch>
          <a:fillRect/>
        </a:stretch>
      </xdr:blipFill>
      <xdr:spPr bwMode="auto">
        <a:xfrm>
          <a:off x="365125" y="19083176"/>
          <a:ext cx="209550" cy="137160"/>
        </a:xfrm>
        <a:prstGeom prst="rect">
          <a:avLst/>
        </a:prstGeom>
        <a:noFill/>
      </xdr:spPr>
    </xdr:pic>
    <xdr:clientData/>
  </xdr:twoCellAnchor>
  <xdr:twoCellAnchor>
    <xdr:from>
      <xdr:col>1</xdr:col>
      <xdr:colOff>47625</xdr:colOff>
      <xdr:row>100</xdr:row>
      <xdr:rowOff>33330</xdr:rowOff>
    </xdr:from>
    <xdr:to>
      <xdr:col>1</xdr:col>
      <xdr:colOff>257175</xdr:colOff>
      <xdr:row>100</xdr:row>
      <xdr:rowOff>170490</xdr:rowOff>
    </xdr:to>
    <xdr:pic>
      <xdr:nvPicPr>
        <xdr:cNvPr id="135" name="Picture 97" descr="http://upload.wikimedia.org/wikipedia/commons/thumb/b/b8/Flag_of_Liberia.svg/22px-Flag_of_Liberia.svg.png">
          <a:extLst>
            <a:ext uri="{FF2B5EF4-FFF2-40B4-BE49-F238E27FC236}">
              <a16:creationId xmlns:a16="http://schemas.microsoft.com/office/drawing/2014/main" id="{43D0FC85-9489-4F93-AFCA-52B3ADC36F63}"/>
            </a:ext>
          </a:extLst>
        </xdr:cNvPr>
        <xdr:cNvPicPr>
          <a:picLocks noChangeArrowheads="1"/>
        </xdr:cNvPicPr>
      </xdr:nvPicPr>
      <xdr:blipFill>
        <a:blip xmlns:r="http://schemas.openxmlformats.org/officeDocument/2006/relationships" r:embed="rId131" cstate="print"/>
        <a:srcRect/>
        <a:stretch>
          <a:fillRect/>
        </a:stretch>
      </xdr:blipFill>
      <xdr:spPr bwMode="auto">
        <a:xfrm>
          <a:off x="365125" y="19273830"/>
          <a:ext cx="209550" cy="137160"/>
        </a:xfrm>
        <a:prstGeom prst="rect">
          <a:avLst/>
        </a:prstGeom>
        <a:noFill/>
      </xdr:spPr>
    </xdr:pic>
    <xdr:clientData/>
  </xdr:twoCellAnchor>
  <xdr:twoCellAnchor>
    <xdr:from>
      <xdr:col>1</xdr:col>
      <xdr:colOff>47625</xdr:colOff>
      <xdr:row>101</xdr:row>
      <xdr:rowOff>33484</xdr:rowOff>
    </xdr:from>
    <xdr:to>
      <xdr:col>1</xdr:col>
      <xdr:colOff>257175</xdr:colOff>
      <xdr:row>101</xdr:row>
      <xdr:rowOff>170644</xdr:rowOff>
    </xdr:to>
    <xdr:pic>
      <xdr:nvPicPr>
        <xdr:cNvPr id="136" name="Picture 98" descr="http://upload.wikimedia.org/wikipedia/commons/thumb/0/05/Flag_of_Libya.svg/22px-Flag_of_Libya.svg.png">
          <a:extLst>
            <a:ext uri="{FF2B5EF4-FFF2-40B4-BE49-F238E27FC236}">
              <a16:creationId xmlns:a16="http://schemas.microsoft.com/office/drawing/2014/main" id="{6CA1875F-555E-4952-AE50-2E79C72B70F6}"/>
            </a:ext>
          </a:extLst>
        </xdr:cNvPr>
        <xdr:cNvPicPr>
          <a:picLocks noChangeArrowheads="1"/>
        </xdr:cNvPicPr>
      </xdr:nvPicPr>
      <xdr:blipFill>
        <a:blip xmlns:r="http://schemas.openxmlformats.org/officeDocument/2006/relationships" r:embed="rId132" cstate="print"/>
        <a:srcRect/>
        <a:stretch>
          <a:fillRect/>
        </a:stretch>
      </xdr:blipFill>
      <xdr:spPr bwMode="auto">
        <a:xfrm>
          <a:off x="365125" y="19464484"/>
          <a:ext cx="209550" cy="137160"/>
        </a:xfrm>
        <a:prstGeom prst="rect">
          <a:avLst/>
        </a:prstGeom>
        <a:noFill/>
      </xdr:spPr>
    </xdr:pic>
    <xdr:clientData/>
  </xdr:twoCellAnchor>
  <xdr:twoCellAnchor>
    <xdr:from>
      <xdr:col>1</xdr:col>
      <xdr:colOff>47625</xdr:colOff>
      <xdr:row>75</xdr:row>
      <xdr:rowOff>28575</xdr:rowOff>
    </xdr:from>
    <xdr:to>
      <xdr:col>1</xdr:col>
      <xdr:colOff>257175</xdr:colOff>
      <xdr:row>75</xdr:row>
      <xdr:rowOff>165735</xdr:rowOff>
    </xdr:to>
    <xdr:pic>
      <xdr:nvPicPr>
        <xdr:cNvPr id="137" name="Picture 57" descr="http://upload.wikimedia.org/wikipedia/commons/thumb/5/5b/Flag_of_Hong_Kong.svg/22px-Flag_of_Hong_Kong.svg.png">
          <a:extLst>
            <a:ext uri="{FF2B5EF4-FFF2-40B4-BE49-F238E27FC236}">
              <a16:creationId xmlns:a16="http://schemas.microsoft.com/office/drawing/2014/main" id="{77A7EC58-322C-433E-A485-71E605FF6FCB}"/>
            </a:ext>
          </a:extLst>
        </xdr:cNvPr>
        <xdr:cNvPicPr>
          <a:picLocks noChangeArrowheads="1"/>
        </xdr:cNvPicPr>
      </xdr:nvPicPr>
      <xdr:blipFill>
        <a:blip xmlns:r="http://schemas.openxmlformats.org/officeDocument/2006/relationships" r:embed="rId133" cstate="print"/>
        <a:srcRect/>
        <a:stretch>
          <a:fillRect/>
        </a:stretch>
      </xdr:blipFill>
      <xdr:spPr bwMode="auto">
        <a:xfrm>
          <a:off x="365125" y="14506575"/>
          <a:ext cx="209550" cy="137160"/>
        </a:xfrm>
        <a:prstGeom prst="rect">
          <a:avLst/>
        </a:prstGeom>
        <a:noFill/>
      </xdr:spPr>
    </xdr:pic>
    <xdr:clientData/>
  </xdr:twoCellAnchor>
  <xdr:twoCellAnchor>
    <xdr:from>
      <xdr:col>1</xdr:col>
      <xdr:colOff>47625</xdr:colOff>
      <xdr:row>93</xdr:row>
      <xdr:rowOff>29633</xdr:rowOff>
    </xdr:from>
    <xdr:to>
      <xdr:col>1</xdr:col>
      <xdr:colOff>257175</xdr:colOff>
      <xdr:row>93</xdr:row>
      <xdr:rowOff>166793</xdr:rowOff>
    </xdr:to>
    <xdr:pic>
      <xdr:nvPicPr>
        <xdr:cNvPr id="138" name="Picture 144" descr="http://upload.wikimedia.org/wikipedia/commons/thumb/1/1f/Flag_of_Kosovo.svg/22px-Flag_of_Kosovo.svg.png">
          <a:extLst>
            <a:ext uri="{FF2B5EF4-FFF2-40B4-BE49-F238E27FC236}">
              <a16:creationId xmlns:a16="http://schemas.microsoft.com/office/drawing/2014/main" id="{D748799A-95AF-49FA-B74C-B56BD7B7C10D}"/>
            </a:ext>
          </a:extLst>
        </xdr:cNvPr>
        <xdr:cNvPicPr>
          <a:picLocks noChangeArrowheads="1"/>
        </xdr:cNvPicPr>
      </xdr:nvPicPr>
      <xdr:blipFill>
        <a:blip xmlns:r="http://schemas.openxmlformats.org/officeDocument/2006/relationships" r:embed="rId134" cstate="print"/>
        <a:srcRect/>
        <a:stretch>
          <a:fillRect/>
        </a:stretch>
      </xdr:blipFill>
      <xdr:spPr bwMode="auto">
        <a:xfrm>
          <a:off x="365125" y="17936633"/>
          <a:ext cx="209550" cy="137160"/>
        </a:xfrm>
        <a:prstGeom prst="rect">
          <a:avLst/>
        </a:prstGeom>
        <a:noFill/>
      </xdr:spPr>
    </xdr:pic>
    <xdr:clientData/>
  </xdr:twoCellAnchor>
  <xdr:twoCellAnchor>
    <xdr:from>
      <xdr:col>1</xdr:col>
      <xdr:colOff>47624</xdr:colOff>
      <xdr:row>102</xdr:row>
      <xdr:rowOff>38099</xdr:rowOff>
    </xdr:from>
    <xdr:to>
      <xdr:col>1</xdr:col>
      <xdr:colOff>257937</xdr:colOff>
      <xdr:row>135</xdr:row>
      <xdr:rowOff>172390</xdr:rowOff>
    </xdr:to>
    <xdr:grpSp>
      <xdr:nvGrpSpPr>
        <xdr:cNvPr id="139" name="Group 138">
          <a:extLst>
            <a:ext uri="{FF2B5EF4-FFF2-40B4-BE49-F238E27FC236}">
              <a16:creationId xmlns:a16="http://schemas.microsoft.com/office/drawing/2014/main" id="{4BF6B345-8D5D-4CD1-976F-EF1B30DE928D}"/>
            </a:ext>
          </a:extLst>
        </xdr:cNvPr>
        <xdr:cNvGrpSpPr/>
      </xdr:nvGrpSpPr>
      <xdr:grpSpPr>
        <a:xfrm>
          <a:off x="365124" y="19659599"/>
          <a:ext cx="203963" cy="6420791"/>
          <a:chOff x="361949" y="19469099"/>
          <a:chExt cx="210313" cy="6420791"/>
        </a:xfrm>
      </xdr:grpSpPr>
      <xdr:pic>
        <xdr:nvPicPr>
          <xdr:cNvPr id="140" name="Picture 99" descr="http://upload.wikimedia.org/wikipedia/commons/thumb/4/47/Flag_of_Liechtenstein.svg/22px-Flag_of_Liechtenstein.svg.png">
            <a:extLst>
              <a:ext uri="{FF2B5EF4-FFF2-40B4-BE49-F238E27FC236}">
                <a16:creationId xmlns:a16="http://schemas.microsoft.com/office/drawing/2014/main" id="{EE537314-B492-409E-9A76-60A5037C0F72}"/>
              </a:ext>
            </a:extLst>
          </xdr:cNvPr>
          <xdr:cNvPicPr>
            <a:picLocks noChangeArrowheads="1"/>
          </xdr:cNvPicPr>
        </xdr:nvPicPr>
        <xdr:blipFill>
          <a:blip xmlns:r="http://schemas.openxmlformats.org/officeDocument/2006/relationships" r:embed="rId135" cstate="print"/>
          <a:srcRect/>
          <a:stretch>
            <a:fillRect/>
          </a:stretch>
        </xdr:blipFill>
        <xdr:spPr bwMode="auto">
          <a:xfrm>
            <a:off x="361950" y="19469099"/>
            <a:ext cx="210312" cy="137160"/>
          </a:xfrm>
          <a:prstGeom prst="rect">
            <a:avLst/>
          </a:prstGeom>
          <a:noFill/>
        </xdr:spPr>
      </xdr:pic>
      <xdr:pic>
        <xdr:nvPicPr>
          <xdr:cNvPr id="141" name="Picture 100" descr="http://upload.wikimedia.org/wikipedia/commons/thumb/1/11/Flag_of_Lithuania.svg/22px-Flag_of_Lithuania.svg.png">
            <a:extLst>
              <a:ext uri="{FF2B5EF4-FFF2-40B4-BE49-F238E27FC236}">
                <a16:creationId xmlns:a16="http://schemas.microsoft.com/office/drawing/2014/main" id="{B014910A-0C54-441D-9602-2F041F965AE2}"/>
              </a:ext>
            </a:extLst>
          </xdr:cNvPr>
          <xdr:cNvPicPr>
            <a:picLocks noChangeArrowheads="1"/>
          </xdr:cNvPicPr>
        </xdr:nvPicPr>
        <xdr:blipFill>
          <a:blip xmlns:r="http://schemas.openxmlformats.org/officeDocument/2006/relationships" r:embed="rId136" cstate="print"/>
          <a:srcRect/>
          <a:stretch>
            <a:fillRect/>
          </a:stretch>
        </xdr:blipFill>
        <xdr:spPr bwMode="auto">
          <a:xfrm>
            <a:off x="361950" y="19659807"/>
            <a:ext cx="210312" cy="137160"/>
          </a:xfrm>
          <a:prstGeom prst="rect">
            <a:avLst/>
          </a:prstGeom>
          <a:noFill/>
        </xdr:spPr>
      </xdr:pic>
      <xdr:pic>
        <xdr:nvPicPr>
          <xdr:cNvPr id="142" name="Picture 101" descr="http://upload.wikimedia.org/wikipedia/commons/thumb/d/da/Flag_of_Luxembourg.svg/22px-Flag_of_Luxembourg.svg.png">
            <a:extLst>
              <a:ext uri="{FF2B5EF4-FFF2-40B4-BE49-F238E27FC236}">
                <a16:creationId xmlns:a16="http://schemas.microsoft.com/office/drawing/2014/main" id="{DE6D6AD5-325E-4191-A849-7D963248F796}"/>
              </a:ext>
            </a:extLst>
          </xdr:cNvPr>
          <xdr:cNvPicPr>
            <a:picLocks noChangeArrowheads="1"/>
          </xdr:cNvPicPr>
        </xdr:nvPicPr>
        <xdr:blipFill>
          <a:blip xmlns:r="http://schemas.openxmlformats.org/officeDocument/2006/relationships" r:embed="rId137" cstate="print"/>
          <a:srcRect/>
          <a:stretch>
            <a:fillRect/>
          </a:stretch>
        </xdr:blipFill>
        <xdr:spPr bwMode="auto">
          <a:xfrm>
            <a:off x="361950" y="19850515"/>
            <a:ext cx="210312" cy="137160"/>
          </a:xfrm>
          <a:prstGeom prst="rect">
            <a:avLst/>
          </a:prstGeom>
          <a:noFill/>
        </xdr:spPr>
      </xdr:pic>
      <xdr:pic>
        <xdr:nvPicPr>
          <xdr:cNvPr id="143" name="Picture 102" descr="http://upload.wikimedia.org/wikipedia/commons/thumb/f/f8/Flag_of_Macedonia.svg/22px-Flag_of_Macedonia.svg.png">
            <a:extLst>
              <a:ext uri="{FF2B5EF4-FFF2-40B4-BE49-F238E27FC236}">
                <a16:creationId xmlns:a16="http://schemas.microsoft.com/office/drawing/2014/main" id="{0EA23C9E-620D-48A6-AEA6-A64C11904726}"/>
              </a:ext>
            </a:extLst>
          </xdr:cNvPr>
          <xdr:cNvPicPr>
            <a:picLocks noChangeArrowheads="1"/>
          </xdr:cNvPicPr>
        </xdr:nvPicPr>
        <xdr:blipFill>
          <a:blip xmlns:r="http://schemas.openxmlformats.org/officeDocument/2006/relationships" r:embed="rId138" cstate="print"/>
          <a:srcRect/>
          <a:stretch>
            <a:fillRect/>
          </a:stretch>
        </xdr:blipFill>
        <xdr:spPr bwMode="auto">
          <a:xfrm>
            <a:off x="361950" y="20231723"/>
            <a:ext cx="210312" cy="137160"/>
          </a:xfrm>
          <a:prstGeom prst="rect">
            <a:avLst/>
          </a:prstGeom>
          <a:noFill/>
        </xdr:spPr>
      </xdr:pic>
      <xdr:pic>
        <xdr:nvPicPr>
          <xdr:cNvPr id="144" name="Picture 103" descr="http://upload.wikimedia.org/wikipedia/commons/thumb/b/bc/Flag_of_Madagascar.svg/22px-Flag_of_Madagascar.svg.png">
            <a:extLst>
              <a:ext uri="{FF2B5EF4-FFF2-40B4-BE49-F238E27FC236}">
                <a16:creationId xmlns:a16="http://schemas.microsoft.com/office/drawing/2014/main" id="{6973EE84-B9EA-4BFC-957E-C3CC64C511E3}"/>
              </a:ext>
            </a:extLst>
          </xdr:cNvPr>
          <xdr:cNvPicPr>
            <a:picLocks noChangeAspect="1" noChangeArrowheads="1"/>
          </xdr:cNvPicPr>
        </xdr:nvPicPr>
        <xdr:blipFill>
          <a:blip xmlns:r="http://schemas.openxmlformats.org/officeDocument/2006/relationships" r:embed="rId139" cstate="print"/>
          <a:srcRect/>
          <a:stretch>
            <a:fillRect/>
          </a:stretch>
        </xdr:blipFill>
        <xdr:spPr bwMode="auto">
          <a:xfrm>
            <a:off x="361950" y="20422432"/>
            <a:ext cx="209550" cy="136220"/>
          </a:xfrm>
          <a:prstGeom prst="rect">
            <a:avLst/>
          </a:prstGeom>
          <a:noFill/>
        </xdr:spPr>
      </xdr:pic>
      <xdr:pic>
        <xdr:nvPicPr>
          <xdr:cNvPr id="145" name="Picture 104" descr="http://upload.wikimedia.org/wikipedia/commons/thumb/d/d1/Flag_of_Malawi.svg/22px-Flag_of_Malawi.svg.png">
            <a:extLst>
              <a:ext uri="{FF2B5EF4-FFF2-40B4-BE49-F238E27FC236}">
                <a16:creationId xmlns:a16="http://schemas.microsoft.com/office/drawing/2014/main" id="{3B8E7C51-906A-4B51-8786-5F6255CF3366}"/>
              </a:ext>
            </a:extLst>
          </xdr:cNvPr>
          <xdr:cNvPicPr>
            <a:picLocks noChangeArrowheads="1"/>
          </xdr:cNvPicPr>
        </xdr:nvPicPr>
        <xdr:blipFill>
          <a:blip xmlns:r="http://schemas.openxmlformats.org/officeDocument/2006/relationships" r:embed="rId140" cstate="print"/>
          <a:srcRect/>
          <a:stretch>
            <a:fillRect/>
          </a:stretch>
        </xdr:blipFill>
        <xdr:spPr bwMode="auto">
          <a:xfrm>
            <a:off x="361950" y="20613140"/>
            <a:ext cx="210312" cy="137160"/>
          </a:xfrm>
          <a:prstGeom prst="rect">
            <a:avLst/>
          </a:prstGeom>
          <a:noFill/>
        </xdr:spPr>
      </xdr:pic>
      <xdr:pic>
        <xdr:nvPicPr>
          <xdr:cNvPr id="146" name="Picture 105" descr="http://upload.wikimedia.org/wikipedia/commons/thumb/6/66/Flag_of_Malaysia.svg/22px-Flag_of_Malaysia.svg.png">
            <a:extLst>
              <a:ext uri="{FF2B5EF4-FFF2-40B4-BE49-F238E27FC236}">
                <a16:creationId xmlns:a16="http://schemas.microsoft.com/office/drawing/2014/main" id="{BB861FC8-384F-4CBE-A743-CC3B8FE00C1A}"/>
              </a:ext>
            </a:extLst>
          </xdr:cNvPr>
          <xdr:cNvPicPr>
            <a:picLocks noChangeArrowheads="1"/>
          </xdr:cNvPicPr>
        </xdr:nvPicPr>
        <xdr:blipFill>
          <a:blip xmlns:r="http://schemas.openxmlformats.org/officeDocument/2006/relationships" r:embed="rId141" cstate="print"/>
          <a:srcRect/>
          <a:stretch>
            <a:fillRect/>
          </a:stretch>
        </xdr:blipFill>
        <xdr:spPr bwMode="auto">
          <a:xfrm>
            <a:off x="361950" y="20803847"/>
            <a:ext cx="209550" cy="137160"/>
          </a:xfrm>
          <a:prstGeom prst="rect">
            <a:avLst/>
          </a:prstGeom>
          <a:noFill/>
        </xdr:spPr>
      </xdr:pic>
      <xdr:pic>
        <xdr:nvPicPr>
          <xdr:cNvPr id="147" name="Picture 106" descr="http://upload.wikimedia.org/wikipedia/commons/thumb/0/0f/Flag_of_Maldives.svg/22px-Flag_of_Maldives.svg.png">
            <a:extLst>
              <a:ext uri="{FF2B5EF4-FFF2-40B4-BE49-F238E27FC236}">
                <a16:creationId xmlns:a16="http://schemas.microsoft.com/office/drawing/2014/main" id="{1381BEA3-49BC-4FF3-B1EC-BD41A651321E}"/>
              </a:ext>
            </a:extLst>
          </xdr:cNvPr>
          <xdr:cNvPicPr>
            <a:picLocks noChangeArrowheads="1"/>
          </xdr:cNvPicPr>
        </xdr:nvPicPr>
        <xdr:blipFill>
          <a:blip xmlns:r="http://schemas.openxmlformats.org/officeDocument/2006/relationships" r:embed="rId142" cstate="print"/>
          <a:srcRect/>
          <a:stretch>
            <a:fillRect/>
          </a:stretch>
        </xdr:blipFill>
        <xdr:spPr bwMode="auto">
          <a:xfrm>
            <a:off x="361950" y="20983973"/>
            <a:ext cx="210312" cy="137160"/>
          </a:xfrm>
          <a:prstGeom prst="rect">
            <a:avLst/>
          </a:prstGeom>
          <a:noFill/>
        </xdr:spPr>
      </xdr:pic>
      <xdr:pic>
        <xdr:nvPicPr>
          <xdr:cNvPr id="148" name="Picture 107" descr="http://upload.wikimedia.org/wikipedia/commons/thumb/9/92/Flag_of_Mali.svg/22px-Flag_of_Mali.svg.png">
            <a:extLst>
              <a:ext uri="{FF2B5EF4-FFF2-40B4-BE49-F238E27FC236}">
                <a16:creationId xmlns:a16="http://schemas.microsoft.com/office/drawing/2014/main" id="{5E633569-0EFE-4B78-946D-6DB6310182D2}"/>
              </a:ext>
            </a:extLst>
          </xdr:cNvPr>
          <xdr:cNvPicPr>
            <a:picLocks noChangeAspect="1" noChangeArrowheads="1"/>
          </xdr:cNvPicPr>
        </xdr:nvPicPr>
        <xdr:blipFill>
          <a:blip xmlns:r="http://schemas.openxmlformats.org/officeDocument/2006/relationships" r:embed="rId143" cstate="print"/>
          <a:srcRect/>
          <a:stretch>
            <a:fillRect/>
          </a:stretch>
        </xdr:blipFill>
        <xdr:spPr bwMode="auto">
          <a:xfrm>
            <a:off x="361950" y="21174681"/>
            <a:ext cx="209550" cy="136220"/>
          </a:xfrm>
          <a:prstGeom prst="rect">
            <a:avLst/>
          </a:prstGeom>
          <a:noFill/>
        </xdr:spPr>
      </xdr:pic>
      <xdr:pic>
        <xdr:nvPicPr>
          <xdr:cNvPr id="149" name="Picture 108" descr="http://upload.wikimedia.org/wikipedia/commons/thumb/7/73/Flag_of_Malta.svg/22px-Flag_of_Malta.svg.png">
            <a:extLst>
              <a:ext uri="{FF2B5EF4-FFF2-40B4-BE49-F238E27FC236}">
                <a16:creationId xmlns:a16="http://schemas.microsoft.com/office/drawing/2014/main" id="{45C8B077-D54D-445B-8CF1-5C84938BF476}"/>
              </a:ext>
            </a:extLst>
          </xdr:cNvPr>
          <xdr:cNvPicPr>
            <a:picLocks noChangeArrowheads="1"/>
          </xdr:cNvPicPr>
        </xdr:nvPicPr>
        <xdr:blipFill>
          <a:blip xmlns:r="http://schemas.openxmlformats.org/officeDocument/2006/relationships" r:embed="rId144" cstate="print"/>
          <a:srcRect/>
          <a:stretch>
            <a:fillRect/>
          </a:stretch>
        </xdr:blipFill>
        <xdr:spPr bwMode="auto">
          <a:xfrm>
            <a:off x="361950" y="21365389"/>
            <a:ext cx="210312" cy="137160"/>
          </a:xfrm>
          <a:prstGeom prst="rect">
            <a:avLst/>
          </a:prstGeom>
          <a:noFill/>
        </xdr:spPr>
      </xdr:pic>
      <xdr:pic>
        <xdr:nvPicPr>
          <xdr:cNvPr id="150" name="Picture 109" descr="http://upload.wikimedia.org/wikipedia/commons/thumb/2/2e/Flag_of_the_Marshall_Islands.svg/22px-Flag_of_the_Marshall_Islands.svg.png">
            <a:extLst>
              <a:ext uri="{FF2B5EF4-FFF2-40B4-BE49-F238E27FC236}">
                <a16:creationId xmlns:a16="http://schemas.microsoft.com/office/drawing/2014/main" id="{46060697-2EA4-42FE-B695-588A9958A1E9}"/>
              </a:ext>
            </a:extLst>
          </xdr:cNvPr>
          <xdr:cNvPicPr>
            <a:picLocks noChangeArrowheads="1"/>
          </xdr:cNvPicPr>
        </xdr:nvPicPr>
        <xdr:blipFill>
          <a:blip xmlns:r="http://schemas.openxmlformats.org/officeDocument/2006/relationships" r:embed="rId145" cstate="print"/>
          <a:srcRect/>
          <a:stretch>
            <a:fillRect/>
          </a:stretch>
        </xdr:blipFill>
        <xdr:spPr bwMode="auto">
          <a:xfrm>
            <a:off x="361950" y="21556097"/>
            <a:ext cx="210312" cy="137160"/>
          </a:xfrm>
          <a:prstGeom prst="rect">
            <a:avLst/>
          </a:prstGeom>
          <a:noFill/>
        </xdr:spPr>
      </xdr:pic>
      <xdr:pic>
        <xdr:nvPicPr>
          <xdr:cNvPr id="151" name="Picture 110" descr="http://upload.wikimedia.org/wikipedia/commons/thumb/4/43/Flag_of_Mauritania.svg/22px-Flag_of_Mauritania.svg.png">
            <a:extLst>
              <a:ext uri="{FF2B5EF4-FFF2-40B4-BE49-F238E27FC236}">
                <a16:creationId xmlns:a16="http://schemas.microsoft.com/office/drawing/2014/main" id="{30E46A5C-E3CE-4313-8BE7-A9CBCEA3D2E3}"/>
              </a:ext>
            </a:extLst>
          </xdr:cNvPr>
          <xdr:cNvPicPr>
            <a:picLocks noChangeAspect="1" noChangeArrowheads="1"/>
          </xdr:cNvPicPr>
        </xdr:nvPicPr>
        <xdr:blipFill>
          <a:blip xmlns:r="http://schemas.openxmlformats.org/officeDocument/2006/relationships" r:embed="rId146" cstate="print"/>
          <a:srcRect/>
          <a:stretch>
            <a:fillRect/>
          </a:stretch>
        </xdr:blipFill>
        <xdr:spPr bwMode="auto">
          <a:xfrm>
            <a:off x="361950" y="21746805"/>
            <a:ext cx="209550" cy="136220"/>
          </a:xfrm>
          <a:prstGeom prst="rect">
            <a:avLst/>
          </a:prstGeom>
          <a:noFill/>
        </xdr:spPr>
      </xdr:pic>
      <xdr:pic>
        <xdr:nvPicPr>
          <xdr:cNvPr id="152" name="Picture 111" descr="http://upload.wikimedia.org/wikipedia/commons/thumb/7/77/Flag_of_Mauritius.svg/22px-Flag_of_Mauritius.svg.png">
            <a:extLst>
              <a:ext uri="{FF2B5EF4-FFF2-40B4-BE49-F238E27FC236}">
                <a16:creationId xmlns:a16="http://schemas.microsoft.com/office/drawing/2014/main" id="{B3234097-C399-4CC3-B351-B3F2B9096DB7}"/>
              </a:ext>
            </a:extLst>
          </xdr:cNvPr>
          <xdr:cNvPicPr>
            <a:picLocks noChangeAspect="1" noChangeArrowheads="1"/>
          </xdr:cNvPicPr>
        </xdr:nvPicPr>
        <xdr:blipFill>
          <a:blip xmlns:r="http://schemas.openxmlformats.org/officeDocument/2006/relationships" r:embed="rId147" cstate="print"/>
          <a:srcRect/>
          <a:stretch>
            <a:fillRect/>
          </a:stretch>
        </xdr:blipFill>
        <xdr:spPr bwMode="auto">
          <a:xfrm>
            <a:off x="361950" y="21937513"/>
            <a:ext cx="209550" cy="136220"/>
          </a:xfrm>
          <a:prstGeom prst="rect">
            <a:avLst/>
          </a:prstGeom>
          <a:noFill/>
        </xdr:spPr>
      </xdr:pic>
      <xdr:pic>
        <xdr:nvPicPr>
          <xdr:cNvPr id="153" name="Picture 112" descr="http://upload.wikimedia.org/wikipedia/commons/thumb/f/fc/Flag_of_Mexico.svg/22px-Flag_of_Mexico.svg.png">
            <a:extLst>
              <a:ext uri="{FF2B5EF4-FFF2-40B4-BE49-F238E27FC236}">
                <a16:creationId xmlns:a16="http://schemas.microsoft.com/office/drawing/2014/main" id="{D5FFE254-E8C6-4D3D-9955-9552E53175EC}"/>
              </a:ext>
            </a:extLst>
          </xdr:cNvPr>
          <xdr:cNvPicPr>
            <a:picLocks noChangeArrowheads="1"/>
          </xdr:cNvPicPr>
        </xdr:nvPicPr>
        <xdr:blipFill>
          <a:blip xmlns:r="http://schemas.openxmlformats.org/officeDocument/2006/relationships" r:embed="rId148" cstate="print"/>
          <a:srcRect/>
          <a:stretch>
            <a:fillRect/>
          </a:stretch>
        </xdr:blipFill>
        <xdr:spPr bwMode="auto">
          <a:xfrm>
            <a:off x="361950" y="22128220"/>
            <a:ext cx="210312" cy="137160"/>
          </a:xfrm>
          <a:prstGeom prst="rect">
            <a:avLst/>
          </a:prstGeom>
          <a:noFill/>
        </xdr:spPr>
      </xdr:pic>
      <xdr:pic>
        <xdr:nvPicPr>
          <xdr:cNvPr id="154" name="Picture 113" descr="http://upload.wikimedia.org/wikipedia/commons/thumb/e/e4/Flag_of_the_Federated_States_of_Micronesia.svg/22px-Flag_of_the_Federated_States_of_Micronesia.svg.png">
            <a:extLst>
              <a:ext uri="{FF2B5EF4-FFF2-40B4-BE49-F238E27FC236}">
                <a16:creationId xmlns:a16="http://schemas.microsoft.com/office/drawing/2014/main" id="{2E8F45D7-79BF-4C3A-8139-273A4855917E}"/>
              </a:ext>
            </a:extLst>
          </xdr:cNvPr>
          <xdr:cNvPicPr>
            <a:picLocks noChangeArrowheads="1"/>
          </xdr:cNvPicPr>
        </xdr:nvPicPr>
        <xdr:blipFill>
          <a:blip xmlns:r="http://schemas.openxmlformats.org/officeDocument/2006/relationships" r:embed="rId149" cstate="print"/>
          <a:srcRect/>
          <a:stretch>
            <a:fillRect/>
          </a:stretch>
        </xdr:blipFill>
        <xdr:spPr bwMode="auto">
          <a:xfrm>
            <a:off x="361950" y="22318929"/>
            <a:ext cx="210312" cy="137160"/>
          </a:xfrm>
          <a:prstGeom prst="rect">
            <a:avLst/>
          </a:prstGeom>
          <a:noFill/>
        </xdr:spPr>
      </xdr:pic>
      <xdr:pic>
        <xdr:nvPicPr>
          <xdr:cNvPr id="155" name="Picture 114" descr="http://upload.wikimedia.org/wikipedia/commons/thumb/2/27/Flag_of_Moldova.svg/22px-Flag_of_Moldova.svg.png">
            <a:extLst>
              <a:ext uri="{FF2B5EF4-FFF2-40B4-BE49-F238E27FC236}">
                <a16:creationId xmlns:a16="http://schemas.microsoft.com/office/drawing/2014/main" id="{9B22D13A-01E1-4D60-8689-84B555CA177A}"/>
              </a:ext>
            </a:extLst>
          </xdr:cNvPr>
          <xdr:cNvPicPr>
            <a:picLocks noChangeArrowheads="1"/>
          </xdr:cNvPicPr>
        </xdr:nvPicPr>
        <xdr:blipFill>
          <a:blip xmlns:r="http://schemas.openxmlformats.org/officeDocument/2006/relationships" r:embed="rId150" cstate="print"/>
          <a:srcRect/>
          <a:stretch>
            <a:fillRect/>
          </a:stretch>
        </xdr:blipFill>
        <xdr:spPr bwMode="auto">
          <a:xfrm>
            <a:off x="361950" y="22509636"/>
            <a:ext cx="210312" cy="137160"/>
          </a:xfrm>
          <a:prstGeom prst="rect">
            <a:avLst/>
          </a:prstGeom>
          <a:noFill/>
        </xdr:spPr>
      </xdr:pic>
      <xdr:pic>
        <xdr:nvPicPr>
          <xdr:cNvPr id="156" name="Picture 115" descr="http://upload.wikimedia.org/wikipedia/commons/thumb/e/ea/Flag_of_Monaco.svg/22px-Flag_of_Monaco.svg.png">
            <a:extLst>
              <a:ext uri="{FF2B5EF4-FFF2-40B4-BE49-F238E27FC236}">
                <a16:creationId xmlns:a16="http://schemas.microsoft.com/office/drawing/2014/main" id="{DCCCFA06-285C-4E00-A467-D4AD8B8A7495}"/>
              </a:ext>
            </a:extLst>
          </xdr:cNvPr>
          <xdr:cNvPicPr>
            <a:picLocks noChangeArrowheads="1"/>
          </xdr:cNvPicPr>
        </xdr:nvPicPr>
        <xdr:blipFill>
          <a:blip xmlns:r="http://schemas.openxmlformats.org/officeDocument/2006/relationships" r:embed="rId151" cstate="print"/>
          <a:srcRect/>
          <a:stretch>
            <a:fillRect/>
          </a:stretch>
        </xdr:blipFill>
        <xdr:spPr bwMode="auto">
          <a:xfrm>
            <a:off x="361950" y="22700345"/>
            <a:ext cx="210312" cy="137160"/>
          </a:xfrm>
          <a:prstGeom prst="rect">
            <a:avLst/>
          </a:prstGeom>
          <a:noFill/>
        </xdr:spPr>
      </xdr:pic>
      <xdr:pic>
        <xdr:nvPicPr>
          <xdr:cNvPr id="157" name="Picture 116" descr="http://upload.wikimedia.org/wikipedia/commons/thumb/4/4c/Flag_of_Mongolia.svg/22px-Flag_of_Mongolia.svg.png">
            <a:extLst>
              <a:ext uri="{FF2B5EF4-FFF2-40B4-BE49-F238E27FC236}">
                <a16:creationId xmlns:a16="http://schemas.microsoft.com/office/drawing/2014/main" id="{1F1C6D13-71C6-4F08-8F6A-C0DB4F91CD73}"/>
              </a:ext>
            </a:extLst>
          </xdr:cNvPr>
          <xdr:cNvPicPr>
            <a:picLocks noChangeArrowheads="1"/>
          </xdr:cNvPicPr>
        </xdr:nvPicPr>
        <xdr:blipFill>
          <a:blip xmlns:r="http://schemas.openxmlformats.org/officeDocument/2006/relationships" r:embed="rId152" cstate="print"/>
          <a:srcRect/>
          <a:stretch>
            <a:fillRect/>
          </a:stretch>
        </xdr:blipFill>
        <xdr:spPr bwMode="auto">
          <a:xfrm>
            <a:off x="361950" y="22891051"/>
            <a:ext cx="210312" cy="137160"/>
          </a:xfrm>
          <a:prstGeom prst="rect">
            <a:avLst/>
          </a:prstGeom>
          <a:noFill/>
        </xdr:spPr>
      </xdr:pic>
      <xdr:pic>
        <xdr:nvPicPr>
          <xdr:cNvPr id="158" name="Picture 117" descr="http://upload.wikimedia.org/wikipedia/commons/thumb/6/64/Flag_of_Montenegro.svg/22px-Flag_of_Montenegro.svg.png">
            <a:extLst>
              <a:ext uri="{FF2B5EF4-FFF2-40B4-BE49-F238E27FC236}">
                <a16:creationId xmlns:a16="http://schemas.microsoft.com/office/drawing/2014/main" id="{DCFF91A0-15A5-4B79-9879-F7738BB4CDE3}"/>
              </a:ext>
            </a:extLst>
          </xdr:cNvPr>
          <xdr:cNvPicPr>
            <a:picLocks noChangeArrowheads="1"/>
          </xdr:cNvPicPr>
        </xdr:nvPicPr>
        <xdr:blipFill>
          <a:blip xmlns:r="http://schemas.openxmlformats.org/officeDocument/2006/relationships" r:embed="rId153" cstate="print"/>
          <a:srcRect/>
          <a:stretch>
            <a:fillRect/>
          </a:stretch>
        </xdr:blipFill>
        <xdr:spPr bwMode="auto">
          <a:xfrm>
            <a:off x="361950" y="23081759"/>
            <a:ext cx="210312" cy="137160"/>
          </a:xfrm>
          <a:prstGeom prst="rect">
            <a:avLst/>
          </a:prstGeom>
          <a:noFill/>
        </xdr:spPr>
      </xdr:pic>
      <xdr:pic>
        <xdr:nvPicPr>
          <xdr:cNvPr id="159" name="Picture 118" descr="http://upload.wikimedia.org/wikipedia/commons/thumb/2/2c/Flag_of_Morocco.svg/22px-Flag_of_Morocco.svg.png">
            <a:extLst>
              <a:ext uri="{FF2B5EF4-FFF2-40B4-BE49-F238E27FC236}">
                <a16:creationId xmlns:a16="http://schemas.microsoft.com/office/drawing/2014/main" id="{E0BE07DA-1675-4E27-ABE9-366A6F62A723}"/>
              </a:ext>
            </a:extLst>
          </xdr:cNvPr>
          <xdr:cNvPicPr>
            <a:picLocks noChangeArrowheads="1"/>
          </xdr:cNvPicPr>
        </xdr:nvPicPr>
        <xdr:blipFill>
          <a:blip xmlns:r="http://schemas.openxmlformats.org/officeDocument/2006/relationships" r:embed="rId154" cstate="print"/>
          <a:srcRect/>
          <a:stretch>
            <a:fillRect/>
          </a:stretch>
        </xdr:blipFill>
        <xdr:spPr bwMode="auto">
          <a:xfrm>
            <a:off x="361950" y="23272468"/>
            <a:ext cx="210312" cy="137160"/>
          </a:xfrm>
          <a:prstGeom prst="rect">
            <a:avLst/>
          </a:prstGeom>
          <a:noFill/>
        </xdr:spPr>
      </xdr:pic>
      <xdr:pic>
        <xdr:nvPicPr>
          <xdr:cNvPr id="160" name="Picture 119" descr="http://upload.wikimedia.org/wikipedia/commons/thumb/d/d0/Flag_of_Mozambique.svg/22px-Flag_of_Mozambique.svg.png">
            <a:extLst>
              <a:ext uri="{FF2B5EF4-FFF2-40B4-BE49-F238E27FC236}">
                <a16:creationId xmlns:a16="http://schemas.microsoft.com/office/drawing/2014/main" id="{0482A89C-867C-421F-9A2A-A3763219E4A0}"/>
              </a:ext>
            </a:extLst>
          </xdr:cNvPr>
          <xdr:cNvPicPr>
            <a:picLocks noChangeArrowheads="1"/>
          </xdr:cNvPicPr>
        </xdr:nvPicPr>
        <xdr:blipFill>
          <a:blip xmlns:r="http://schemas.openxmlformats.org/officeDocument/2006/relationships" r:embed="rId155" cstate="print"/>
          <a:srcRect/>
          <a:stretch>
            <a:fillRect/>
          </a:stretch>
        </xdr:blipFill>
        <xdr:spPr bwMode="auto">
          <a:xfrm>
            <a:off x="361950" y="23463176"/>
            <a:ext cx="210312" cy="137160"/>
          </a:xfrm>
          <a:prstGeom prst="rect">
            <a:avLst/>
          </a:prstGeom>
          <a:noFill/>
        </xdr:spPr>
      </xdr:pic>
      <xdr:pic>
        <xdr:nvPicPr>
          <xdr:cNvPr id="161" name="Picture 120" descr="http://upload.wikimedia.org/wikipedia/commons/thumb/8/8c/Flag_of_Myanmar.svg/22px-Flag_of_Myanmar.svg.png">
            <a:extLst>
              <a:ext uri="{FF2B5EF4-FFF2-40B4-BE49-F238E27FC236}">
                <a16:creationId xmlns:a16="http://schemas.microsoft.com/office/drawing/2014/main" id="{7AC1C482-452F-4813-B18C-1A7A0BB40CC1}"/>
              </a:ext>
            </a:extLst>
          </xdr:cNvPr>
          <xdr:cNvPicPr>
            <a:picLocks noChangeArrowheads="1"/>
          </xdr:cNvPicPr>
        </xdr:nvPicPr>
        <xdr:blipFill>
          <a:blip xmlns:r="http://schemas.openxmlformats.org/officeDocument/2006/relationships" r:embed="rId156" cstate="print"/>
          <a:srcRect/>
          <a:stretch>
            <a:fillRect/>
          </a:stretch>
        </xdr:blipFill>
        <xdr:spPr bwMode="auto">
          <a:xfrm>
            <a:off x="361950" y="23653884"/>
            <a:ext cx="210312" cy="137160"/>
          </a:xfrm>
          <a:prstGeom prst="rect">
            <a:avLst/>
          </a:prstGeom>
          <a:noFill/>
        </xdr:spPr>
      </xdr:pic>
      <xdr:pic>
        <xdr:nvPicPr>
          <xdr:cNvPr id="162" name="Picture 121" descr="http://upload.wikimedia.org/wikipedia/commons/thumb/0/00/Flag_of_Namibia.svg/22px-Flag_of_Namibia.svg.png">
            <a:extLst>
              <a:ext uri="{FF2B5EF4-FFF2-40B4-BE49-F238E27FC236}">
                <a16:creationId xmlns:a16="http://schemas.microsoft.com/office/drawing/2014/main" id="{C85339C3-B0DF-4FD6-B3CA-AA722DB5C5AF}"/>
              </a:ext>
            </a:extLst>
          </xdr:cNvPr>
          <xdr:cNvPicPr>
            <a:picLocks noChangeArrowheads="1"/>
          </xdr:cNvPicPr>
        </xdr:nvPicPr>
        <xdr:blipFill>
          <a:blip xmlns:r="http://schemas.openxmlformats.org/officeDocument/2006/relationships" r:embed="rId157" cstate="print"/>
          <a:srcRect/>
          <a:stretch>
            <a:fillRect/>
          </a:stretch>
        </xdr:blipFill>
        <xdr:spPr bwMode="auto">
          <a:xfrm>
            <a:off x="361950" y="23844592"/>
            <a:ext cx="210312" cy="137160"/>
          </a:xfrm>
          <a:prstGeom prst="rect">
            <a:avLst/>
          </a:prstGeom>
          <a:noFill/>
        </xdr:spPr>
      </xdr:pic>
      <xdr:pic>
        <xdr:nvPicPr>
          <xdr:cNvPr id="163" name="Picture 122" descr="http://upload.wikimedia.org/wikipedia/commons/thumb/3/30/Flag_of_Nauru.svg/22px-Flag_of_Nauru.svg.png">
            <a:extLst>
              <a:ext uri="{FF2B5EF4-FFF2-40B4-BE49-F238E27FC236}">
                <a16:creationId xmlns:a16="http://schemas.microsoft.com/office/drawing/2014/main" id="{9D70F6A4-F696-4203-A78E-5B99EF076B9C}"/>
              </a:ext>
            </a:extLst>
          </xdr:cNvPr>
          <xdr:cNvPicPr>
            <a:picLocks noChangeArrowheads="1"/>
          </xdr:cNvPicPr>
        </xdr:nvPicPr>
        <xdr:blipFill>
          <a:blip xmlns:r="http://schemas.openxmlformats.org/officeDocument/2006/relationships" r:embed="rId158" cstate="print"/>
          <a:srcRect/>
          <a:stretch>
            <a:fillRect/>
          </a:stretch>
        </xdr:blipFill>
        <xdr:spPr bwMode="auto">
          <a:xfrm>
            <a:off x="361950" y="24045882"/>
            <a:ext cx="210312" cy="137160"/>
          </a:xfrm>
          <a:prstGeom prst="rect">
            <a:avLst/>
          </a:prstGeom>
          <a:noFill/>
        </xdr:spPr>
      </xdr:pic>
      <xdr:pic>
        <xdr:nvPicPr>
          <xdr:cNvPr id="164" name="Picture 123" descr="http://upload.wikimedia.org/wikipedia/commons/thumb/9/9b/Flag_of_Nepal.svg/16px-Flag_of_Nepal.svg.png">
            <a:extLst>
              <a:ext uri="{FF2B5EF4-FFF2-40B4-BE49-F238E27FC236}">
                <a16:creationId xmlns:a16="http://schemas.microsoft.com/office/drawing/2014/main" id="{DD790DB9-A167-4F84-893C-6816F1288397}"/>
              </a:ext>
            </a:extLst>
          </xdr:cNvPr>
          <xdr:cNvPicPr>
            <a:picLocks noChangeArrowheads="1"/>
          </xdr:cNvPicPr>
        </xdr:nvPicPr>
        <xdr:blipFill>
          <a:blip xmlns:r="http://schemas.openxmlformats.org/officeDocument/2006/relationships" r:embed="rId159" cstate="print"/>
          <a:srcRect/>
          <a:stretch>
            <a:fillRect/>
          </a:stretch>
        </xdr:blipFill>
        <xdr:spPr bwMode="auto">
          <a:xfrm>
            <a:off x="361950" y="24217543"/>
            <a:ext cx="182880" cy="137160"/>
          </a:xfrm>
          <a:prstGeom prst="rect">
            <a:avLst/>
          </a:prstGeom>
          <a:noFill/>
        </xdr:spPr>
      </xdr:pic>
      <xdr:pic>
        <xdr:nvPicPr>
          <xdr:cNvPr id="165" name="Picture 124" descr="http://upload.wikimedia.org/wikipedia/commons/thumb/2/20/Flag_of_the_Netherlands.svg/22px-Flag_of_the_Netherlands.svg.png">
            <a:extLst>
              <a:ext uri="{FF2B5EF4-FFF2-40B4-BE49-F238E27FC236}">
                <a16:creationId xmlns:a16="http://schemas.microsoft.com/office/drawing/2014/main" id="{1478380C-E85E-47C3-A548-2182E6947641}"/>
              </a:ext>
            </a:extLst>
          </xdr:cNvPr>
          <xdr:cNvPicPr>
            <a:picLocks noChangeArrowheads="1"/>
          </xdr:cNvPicPr>
        </xdr:nvPicPr>
        <xdr:blipFill>
          <a:blip xmlns:r="http://schemas.openxmlformats.org/officeDocument/2006/relationships" r:embed="rId160" cstate="print"/>
          <a:srcRect/>
          <a:stretch>
            <a:fillRect/>
          </a:stretch>
        </xdr:blipFill>
        <xdr:spPr bwMode="auto">
          <a:xfrm>
            <a:off x="361950" y="24415215"/>
            <a:ext cx="210312" cy="137160"/>
          </a:xfrm>
          <a:prstGeom prst="rect">
            <a:avLst/>
          </a:prstGeom>
          <a:noFill/>
        </xdr:spPr>
      </xdr:pic>
      <xdr:pic>
        <xdr:nvPicPr>
          <xdr:cNvPr id="166" name="Picture 125" descr="http://upload.wikimedia.org/wikipedia/commons/thumb/3/3e/Flag_of_New_Zealand.svg/22px-Flag_of_New_Zealand.svg.png">
            <a:extLst>
              <a:ext uri="{FF2B5EF4-FFF2-40B4-BE49-F238E27FC236}">
                <a16:creationId xmlns:a16="http://schemas.microsoft.com/office/drawing/2014/main" id="{F8FD586C-C024-40C9-B332-8E9DE1ECCB7C}"/>
              </a:ext>
            </a:extLst>
          </xdr:cNvPr>
          <xdr:cNvPicPr>
            <a:picLocks noChangeArrowheads="1"/>
          </xdr:cNvPicPr>
        </xdr:nvPicPr>
        <xdr:blipFill>
          <a:blip xmlns:r="http://schemas.openxmlformats.org/officeDocument/2006/relationships" r:embed="rId161" cstate="print"/>
          <a:srcRect/>
          <a:stretch>
            <a:fillRect/>
          </a:stretch>
        </xdr:blipFill>
        <xdr:spPr bwMode="auto">
          <a:xfrm>
            <a:off x="361950" y="24607423"/>
            <a:ext cx="210312" cy="137160"/>
          </a:xfrm>
          <a:prstGeom prst="rect">
            <a:avLst/>
          </a:prstGeom>
          <a:noFill/>
        </xdr:spPr>
      </xdr:pic>
      <xdr:pic>
        <xdr:nvPicPr>
          <xdr:cNvPr id="167" name="Picture 126" descr="http://upload.wikimedia.org/wikipedia/commons/thumb/1/19/Flag_of_Nicaragua.svg/22px-Flag_of_Nicaragua.svg.png">
            <a:extLst>
              <a:ext uri="{FF2B5EF4-FFF2-40B4-BE49-F238E27FC236}">
                <a16:creationId xmlns:a16="http://schemas.microsoft.com/office/drawing/2014/main" id="{1BB11302-F3C5-41E8-9953-8F273B3A5115}"/>
              </a:ext>
            </a:extLst>
          </xdr:cNvPr>
          <xdr:cNvPicPr>
            <a:picLocks noChangeArrowheads="1"/>
          </xdr:cNvPicPr>
        </xdr:nvPicPr>
        <xdr:blipFill>
          <a:blip xmlns:r="http://schemas.openxmlformats.org/officeDocument/2006/relationships" r:embed="rId162" cstate="print"/>
          <a:srcRect/>
          <a:stretch>
            <a:fillRect/>
          </a:stretch>
        </xdr:blipFill>
        <xdr:spPr bwMode="auto">
          <a:xfrm>
            <a:off x="361950" y="24798131"/>
            <a:ext cx="210312" cy="137160"/>
          </a:xfrm>
          <a:prstGeom prst="rect">
            <a:avLst/>
          </a:prstGeom>
          <a:noFill/>
        </xdr:spPr>
      </xdr:pic>
      <xdr:pic>
        <xdr:nvPicPr>
          <xdr:cNvPr id="168" name="Picture 127" descr="http://upload.wikimedia.org/wikipedia/commons/thumb/f/f4/Flag_of_Niger.svg/22px-Flag_of_Niger.svg.png">
            <a:extLst>
              <a:ext uri="{FF2B5EF4-FFF2-40B4-BE49-F238E27FC236}">
                <a16:creationId xmlns:a16="http://schemas.microsoft.com/office/drawing/2014/main" id="{6A283819-F606-4C4C-94BD-2CFEBB8866E1}"/>
              </a:ext>
            </a:extLst>
          </xdr:cNvPr>
          <xdr:cNvPicPr>
            <a:picLocks noChangeArrowheads="1"/>
          </xdr:cNvPicPr>
        </xdr:nvPicPr>
        <xdr:blipFill>
          <a:blip xmlns:r="http://schemas.openxmlformats.org/officeDocument/2006/relationships" r:embed="rId163" cstate="print"/>
          <a:srcRect/>
          <a:stretch>
            <a:fillRect/>
          </a:stretch>
        </xdr:blipFill>
        <xdr:spPr bwMode="auto">
          <a:xfrm>
            <a:off x="361950" y="24970848"/>
            <a:ext cx="209550" cy="162878"/>
          </a:xfrm>
          <a:prstGeom prst="rect">
            <a:avLst/>
          </a:prstGeom>
          <a:noFill/>
        </xdr:spPr>
      </xdr:pic>
      <xdr:pic>
        <xdr:nvPicPr>
          <xdr:cNvPr id="169" name="Picture 128" descr="http://upload.wikimedia.org/wikipedia/commons/thumb/7/79/Flag_of_Nigeria.svg/22px-Flag_of_Nigeria.svg.png">
            <a:extLst>
              <a:ext uri="{FF2B5EF4-FFF2-40B4-BE49-F238E27FC236}">
                <a16:creationId xmlns:a16="http://schemas.microsoft.com/office/drawing/2014/main" id="{577763B3-72CF-4D42-9E55-2748694DFDA5}"/>
              </a:ext>
            </a:extLst>
          </xdr:cNvPr>
          <xdr:cNvPicPr>
            <a:picLocks noChangeArrowheads="1"/>
          </xdr:cNvPicPr>
        </xdr:nvPicPr>
        <xdr:blipFill>
          <a:blip xmlns:r="http://schemas.openxmlformats.org/officeDocument/2006/relationships" r:embed="rId164" cstate="print"/>
          <a:srcRect/>
          <a:stretch>
            <a:fillRect/>
          </a:stretch>
        </xdr:blipFill>
        <xdr:spPr bwMode="auto">
          <a:xfrm>
            <a:off x="361949" y="25179546"/>
            <a:ext cx="210312" cy="137160"/>
          </a:xfrm>
          <a:prstGeom prst="rect">
            <a:avLst/>
          </a:prstGeom>
          <a:noFill/>
        </xdr:spPr>
      </xdr:pic>
      <xdr:pic>
        <xdr:nvPicPr>
          <xdr:cNvPr id="170" name="Picture 129" descr="http://upload.wikimedia.org/wikipedia/commons/thumb/d/d9/Flag_of_Norway.svg/22px-Flag_of_Norway.svg.png">
            <a:extLst>
              <a:ext uri="{FF2B5EF4-FFF2-40B4-BE49-F238E27FC236}">
                <a16:creationId xmlns:a16="http://schemas.microsoft.com/office/drawing/2014/main" id="{2B857367-8CDD-49C1-BA6B-AE93BCBD74BA}"/>
              </a:ext>
            </a:extLst>
          </xdr:cNvPr>
          <xdr:cNvPicPr>
            <a:picLocks noChangeArrowheads="1"/>
          </xdr:cNvPicPr>
        </xdr:nvPicPr>
        <xdr:blipFill>
          <a:blip xmlns:r="http://schemas.openxmlformats.org/officeDocument/2006/relationships" r:embed="rId165" cstate="print"/>
          <a:srcRect/>
          <a:stretch>
            <a:fillRect/>
          </a:stretch>
        </xdr:blipFill>
        <xdr:spPr bwMode="auto">
          <a:xfrm>
            <a:off x="361950" y="25361789"/>
            <a:ext cx="210312" cy="137160"/>
          </a:xfrm>
          <a:prstGeom prst="rect">
            <a:avLst/>
          </a:prstGeom>
          <a:noFill/>
        </xdr:spPr>
      </xdr:pic>
      <xdr:pic>
        <xdr:nvPicPr>
          <xdr:cNvPr id="171" name="Picture 130" descr="http://upload.wikimedia.org/wikipedia/commons/thumb/d/dd/Flag_of_Oman.svg/22px-Flag_of_Oman.svg.png">
            <a:extLst>
              <a:ext uri="{FF2B5EF4-FFF2-40B4-BE49-F238E27FC236}">
                <a16:creationId xmlns:a16="http://schemas.microsoft.com/office/drawing/2014/main" id="{76E1E626-523A-496B-854B-4B3D9CD8BFA6}"/>
              </a:ext>
            </a:extLst>
          </xdr:cNvPr>
          <xdr:cNvPicPr>
            <a:picLocks noChangeArrowheads="1"/>
          </xdr:cNvPicPr>
        </xdr:nvPicPr>
        <xdr:blipFill>
          <a:blip xmlns:r="http://schemas.openxmlformats.org/officeDocument/2006/relationships" r:embed="rId166" cstate="print"/>
          <a:srcRect/>
          <a:stretch>
            <a:fillRect/>
          </a:stretch>
        </xdr:blipFill>
        <xdr:spPr bwMode="auto">
          <a:xfrm>
            <a:off x="361950" y="25560963"/>
            <a:ext cx="210312" cy="137160"/>
          </a:xfrm>
          <a:prstGeom prst="rect">
            <a:avLst/>
          </a:prstGeom>
          <a:noFill/>
        </xdr:spPr>
      </xdr:pic>
      <xdr:pic>
        <xdr:nvPicPr>
          <xdr:cNvPr id="172" name="Picture 131" descr="http://upload.wikimedia.org/wikipedia/commons/thumb/3/32/Flag_of_Pakistan.svg/22px-Flag_of_Pakistan.svg.png">
            <a:extLst>
              <a:ext uri="{FF2B5EF4-FFF2-40B4-BE49-F238E27FC236}">
                <a16:creationId xmlns:a16="http://schemas.microsoft.com/office/drawing/2014/main" id="{109827FD-2BF9-4585-BF17-175ABC8D137A}"/>
              </a:ext>
            </a:extLst>
          </xdr:cNvPr>
          <xdr:cNvPicPr>
            <a:picLocks noChangeArrowheads="1"/>
          </xdr:cNvPicPr>
        </xdr:nvPicPr>
        <xdr:blipFill>
          <a:blip xmlns:r="http://schemas.openxmlformats.org/officeDocument/2006/relationships" r:embed="rId167" cstate="print"/>
          <a:srcRect/>
          <a:stretch>
            <a:fillRect/>
          </a:stretch>
        </xdr:blipFill>
        <xdr:spPr bwMode="auto">
          <a:xfrm>
            <a:off x="361950" y="25752730"/>
            <a:ext cx="210312" cy="137160"/>
          </a:xfrm>
          <a:prstGeom prst="rect">
            <a:avLst/>
          </a:prstGeom>
          <a:noFill/>
        </xdr:spPr>
      </xdr:pic>
      <xdr:pic>
        <xdr:nvPicPr>
          <xdr:cNvPr id="173" name="Picture 98" descr="http://upload.wikimedia.org/wikipedia/commons/thumb/6/63/Flag_of_Macau.svg/22px-Flag_of_Macau.svg.png">
            <a:extLst>
              <a:ext uri="{FF2B5EF4-FFF2-40B4-BE49-F238E27FC236}">
                <a16:creationId xmlns:a16="http://schemas.microsoft.com/office/drawing/2014/main" id="{DE915C00-3E4A-4194-ADCD-1B59EF6AC94C}"/>
              </a:ext>
            </a:extLst>
          </xdr:cNvPr>
          <xdr:cNvPicPr>
            <a:picLocks noChangeArrowheads="1"/>
          </xdr:cNvPicPr>
        </xdr:nvPicPr>
        <xdr:blipFill>
          <a:blip xmlns:r="http://schemas.openxmlformats.org/officeDocument/2006/relationships" r:embed="rId168" cstate="print"/>
          <a:srcRect/>
          <a:stretch>
            <a:fillRect/>
          </a:stretch>
        </xdr:blipFill>
        <xdr:spPr bwMode="auto">
          <a:xfrm>
            <a:off x="361950" y="20031075"/>
            <a:ext cx="210312" cy="137160"/>
          </a:xfrm>
          <a:prstGeom prst="rect">
            <a:avLst/>
          </a:prstGeom>
          <a:noFill/>
        </xdr:spPr>
      </xdr:pic>
    </xdr:grpSp>
    <xdr:clientData/>
  </xdr:twoCellAnchor>
  <xdr:twoCellAnchor>
    <xdr:from>
      <xdr:col>1</xdr:col>
      <xdr:colOff>47625</xdr:colOff>
      <xdr:row>170</xdr:row>
      <xdr:rowOff>28575</xdr:rowOff>
    </xdr:from>
    <xdr:to>
      <xdr:col>1</xdr:col>
      <xdr:colOff>257175</xdr:colOff>
      <xdr:row>170</xdr:row>
      <xdr:rowOff>164776</xdr:rowOff>
    </xdr:to>
    <xdr:pic>
      <xdr:nvPicPr>
        <xdr:cNvPr id="174" name="Picture 166" descr="http://upload.wikimedia.org/wikipedia/commons/thumb/1/1e/Flag_of_Swaziland.svg/22px-Flag_of_Swaziland.svg.png">
          <a:extLst>
            <a:ext uri="{FF2B5EF4-FFF2-40B4-BE49-F238E27FC236}">
              <a16:creationId xmlns:a16="http://schemas.microsoft.com/office/drawing/2014/main" id="{20DC2F64-3457-4BA1-8DF0-74592B53A28F}"/>
            </a:ext>
          </a:extLst>
        </xdr:cNvPr>
        <xdr:cNvPicPr>
          <a:picLocks noChangeAspect="1" noChangeArrowheads="1"/>
        </xdr:cNvPicPr>
      </xdr:nvPicPr>
      <xdr:blipFill>
        <a:blip xmlns:r="http://schemas.openxmlformats.org/officeDocument/2006/relationships" r:embed="rId169" cstate="print"/>
        <a:srcRect/>
        <a:stretch>
          <a:fillRect/>
        </a:stretch>
      </xdr:blipFill>
      <xdr:spPr bwMode="auto">
        <a:xfrm>
          <a:off x="365125" y="32604075"/>
          <a:ext cx="209550" cy="136201"/>
        </a:xfrm>
        <a:prstGeom prst="rect">
          <a:avLst/>
        </a:prstGeom>
        <a:noFill/>
      </xdr:spPr>
    </xdr:pic>
    <xdr:clientData/>
  </xdr:twoCellAnchor>
  <xdr:twoCellAnchor>
    <xdr:from>
      <xdr:col>1</xdr:col>
      <xdr:colOff>47625</xdr:colOff>
      <xdr:row>171</xdr:row>
      <xdr:rowOff>28756</xdr:rowOff>
    </xdr:from>
    <xdr:to>
      <xdr:col>1</xdr:col>
      <xdr:colOff>257175</xdr:colOff>
      <xdr:row>171</xdr:row>
      <xdr:rowOff>155877</xdr:rowOff>
    </xdr:to>
    <xdr:pic>
      <xdr:nvPicPr>
        <xdr:cNvPr id="175" name="Picture 167" descr="http://upload.wikimedia.org/wikipedia/en/thumb/4/4c/Flag_of_Sweden.svg/22px-Flag_of_Sweden.svg.png">
          <a:extLst>
            <a:ext uri="{FF2B5EF4-FFF2-40B4-BE49-F238E27FC236}">
              <a16:creationId xmlns:a16="http://schemas.microsoft.com/office/drawing/2014/main" id="{D91BD2AA-D192-4D6B-9310-6102C26B474E}"/>
            </a:ext>
          </a:extLst>
        </xdr:cNvPr>
        <xdr:cNvPicPr>
          <a:picLocks noChangeAspect="1" noChangeArrowheads="1"/>
        </xdr:cNvPicPr>
      </xdr:nvPicPr>
      <xdr:blipFill>
        <a:blip xmlns:r="http://schemas.openxmlformats.org/officeDocument/2006/relationships" r:embed="rId170" cstate="print"/>
        <a:srcRect/>
        <a:stretch>
          <a:fillRect/>
        </a:stretch>
      </xdr:blipFill>
      <xdr:spPr bwMode="auto">
        <a:xfrm>
          <a:off x="365125" y="32794756"/>
          <a:ext cx="209550" cy="127121"/>
        </a:xfrm>
        <a:prstGeom prst="rect">
          <a:avLst/>
        </a:prstGeom>
        <a:noFill/>
      </xdr:spPr>
    </xdr:pic>
    <xdr:clientData/>
  </xdr:twoCellAnchor>
  <xdr:twoCellAnchor>
    <xdr:from>
      <xdr:col>1</xdr:col>
      <xdr:colOff>47625</xdr:colOff>
      <xdr:row>172</xdr:row>
      <xdr:rowOff>28938</xdr:rowOff>
    </xdr:from>
    <xdr:to>
      <xdr:col>1</xdr:col>
      <xdr:colOff>257937</xdr:colOff>
      <xdr:row>172</xdr:row>
      <xdr:rowOff>166098</xdr:rowOff>
    </xdr:to>
    <xdr:pic>
      <xdr:nvPicPr>
        <xdr:cNvPr id="176" name="Picture 168" descr="http://upload.wikimedia.org/wikipedia/commons/thumb/f/f3/Flag_of_Switzerland.svg/20px-Flag_of_Switzerland.svg.png">
          <a:extLst>
            <a:ext uri="{FF2B5EF4-FFF2-40B4-BE49-F238E27FC236}">
              <a16:creationId xmlns:a16="http://schemas.microsoft.com/office/drawing/2014/main" id="{E7FB36E8-5019-4468-BED9-31D34764241D}"/>
            </a:ext>
          </a:extLst>
        </xdr:cNvPr>
        <xdr:cNvPicPr>
          <a:picLocks noChangeArrowheads="1"/>
        </xdr:cNvPicPr>
      </xdr:nvPicPr>
      <xdr:blipFill>
        <a:blip xmlns:r="http://schemas.openxmlformats.org/officeDocument/2006/relationships" r:embed="rId171" cstate="print"/>
        <a:srcRect/>
        <a:stretch>
          <a:fillRect/>
        </a:stretch>
      </xdr:blipFill>
      <xdr:spPr bwMode="auto">
        <a:xfrm>
          <a:off x="365125" y="32985438"/>
          <a:ext cx="210312" cy="137160"/>
        </a:xfrm>
        <a:prstGeom prst="rect">
          <a:avLst/>
        </a:prstGeom>
        <a:noFill/>
      </xdr:spPr>
    </xdr:pic>
    <xdr:clientData/>
  </xdr:twoCellAnchor>
  <xdr:twoCellAnchor>
    <xdr:from>
      <xdr:col>1</xdr:col>
      <xdr:colOff>47625</xdr:colOff>
      <xdr:row>173</xdr:row>
      <xdr:rowOff>38198</xdr:rowOff>
    </xdr:from>
    <xdr:to>
      <xdr:col>1</xdr:col>
      <xdr:colOff>257937</xdr:colOff>
      <xdr:row>173</xdr:row>
      <xdr:rowOff>175358</xdr:rowOff>
    </xdr:to>
    <xdr:pic>
      <xdr:nvPicPr>
        <xdr:cNvPr id="177" name="Picture 169" descr="http://upload.wikimedia.org/wikipedia/commons/thumb/5/53/Flag_of_Syria.svg/22px-Flag_of_Syria.svg.png">
          <a:extLst>
            <a:ext uri="{FF2B5EF4-FFF2-40B4-BE49-F238E27FC236}">
              <a16:creationId xmlns:a16="http://schemas.microsoft.com/office/drawing/2014/main" id="{44FF535D-849F-4023-9973-ED87BCB2CA0B}"/>
            </a:ext>
          </a:extLst>
        </xdr:cNvPr>
        <xdr:cNvPicPr>
          <a:picLocks noChangeArrowheads="1"/>
        </xdr:cNvPicPr>
      </xdr:nvPicPr>
      <xdr:blipFill>
        <a:blip xmlns:r="http://schemas.openxmlformats.org/officeDocument/2006/relationships" r:embed="rId172" cstate="print"/>
        <a:srcRect/>
        <a:stretch>
          <a:fillRect/>
        </a:stretch>
      </xdr:blipFill>
      <xdr:spPr bwMode="auto">
        <a:xfrm>
          <a:off x="365125" y="33185198"/>
          <a:ext cx="210312" cy="137160"/>
        </a:xfrm>
        <a:prstGeom prst="rect">
          <a:avLst/>
        </a:prstGeom>
        <a:noFill/>
      </xdr:spPr>
    </xdr:pic>
    <xdr:clientData/>
  </xdr:twoCellAnchor>
  <xdr:twoCellAnchor>
    <xdr:from>
      <xdr:col>1</xdr:col>
      <xdr:colOff>47625</xdr:colOff>
      <xdr:row>175</xdr:row>
      <xdr:rowOff>29293</xdr:rowOff>
    </xdr:from>
    <xdr:to>
      <xdr:col>1</xdr:col>
      <xdr:colOff>257937</xdr:colOff>
      <xdr:row>175</xdr:row>
      <xdr:rowOff>166453</xdr:rowOff>
    </xdr:to>
    <xdr:pic>
      <xdr:nvPicPr>
        <xdr:cNvPr id="178" name="Picture 170" descr="http://upload.wikimedia.org/wikipedia/commons/thumb/d/d0/Flag_of_Tajikistan.svg/22px-Flag_of_Tajikistan.svg.png">
          <a:extLst>
            <a:ext uri="{FF2B5EF4-FFF2-40B4-BE49-F238E27FC236}">
              <a16:creationId xmlns:a16="http://schemas.microsoft.com/office/drawing/2014/main" id="{BA7B56A7-156F-4665-8737-D7F4A9DEF081}"/>
            </a:ext>
          </a:extLst>
        </xdr:cNvPr>
        <xdr:cNvPicPr>
          <a:picLocks noChangeArrowheads="1"/>
        </xdr:cNvPicPr>
      </xdr:nvPicPr>
      <xdr:blipFill>
        <a:blip xmlns:r="http://schemas.openxmlformats.org/officeDocument/2006/relationships" r:embed="rId173" cstate="print"/>
        <a:srcRect/>
        <a:stretch>
          <a:fillRect/>
        </a:stretch>
      </xdr:blipFill>
      <xdr:spPr bwMode="auto">
        <a:xfrm>
          <a:off x="365125" y="33557293"/>
          <a:ext cx="210312" cy="137160"/>
        </a:xfrm>
        <a:prstGeom prst="rect">
          <a:avLst/>
        </a:prstGeom>
        <a:noFill/>
      </xdr:spPr>
    </xdr:pic>
    <xdr:clientData/>
  </xdr:twoCellAnchor>
  <xdr:twoCellAnchor>
    <xdr:from>
      <xdr:col>1</xdr:col>
      <xdr:colOff>47625</xdr:colOff>
      <xdr:row>176</xdr:row>
      <xdr:rowOff>29474</xdr:rowOff>
    </xdr:from>
    <xdr:to>
      <xdr:col>1</xdr:col>
      <xdr:colOff>257937</xdr:colOff>
      <xdr:row>176</xdr:row>
      <xdr:rowOff>166634</xdr:rowOff>
    </xdr:to>
    <xdr:pic>
      <xdr:nvPicPr>
        <xdr:cNvPr id="179" name="Picture 171" descr="http://upload.wikimedia.org/wikipedia/commons/thumb/3/38/Flag_of_Tanzania.svg/22px-Flag_of_Tanzania.svg.png">
          <a:extLst>
            <a:ext uri="{FF2B5EF4-FFF2-40B4-BE49-F238E27FC236}">
              <a16:creationId xmlns:a16="http://schemas.microsoft.com/office/drawing/2014/main" id="{7D79D107-0F77-42E9-9EF9-5281D79B90E3}"/>
            </a:ext>
          </a:extLst>
        </xdr:cNvPr>
        <xdr:cNvPicPr>
          <a:picLocks noChangeArrowheads="1"/>
        </xdr:cNvPicPr>
      </xdr:nvPicPr>
      <xdr:blipFill>
        <a:blip xmlns:r="http://schemas.openxmlformats.org/officeDocument/2006/relationships" r:embed="rId174" cstate="print"/>
        <a:srcRect/>
        <a:stretch>
          <a:fillRect/>
        </a:stretch>
      </xdr:blipFill>
      <xdr:spPr bwMode="auto">
        <a:xfrm>
          <a:off x="365125" y="33747974"/>
          <a:ext cx="210312" cy="137160"/>
        </a:xfrm>
        <a:prstGeom prst="rect">
          <a:avLst/>
        </a:prstGeom>
        <a:noFill/>
      </xdr:spPr>
    </xdr:pic>
    <xdr:clientData/>
  </xdr:twoCellAnchor>
  <xdr:twoCellAnchor>
    <xdr:from>
      <xdr:col>1</xdr:col>
      <xdr:colOff>47625</xdr:colOff>
      <xdr:row>177</xdr:row>
      <xdr:rowOff>29656</xdr:rowOff>
    </xdr:from>
    <xdr:to>
      <xdr:col>1</xdr:col>
      <xdr:colOff>257937</xdr:colOff>
      <xdr:row>177</xdr:row>
      <xdr:rowOff>166816</xdr:rowOff>
    </xdr:to>
    <xdr:pic>
      <xdr:nvPicPr>
        <xdr:cNvPr id="180" name="Picture 172" descr="http://upload.wikimedia.org/wikipedia/commons/thumb/a/a9/Flag_of_Thailand.svg/22px-Flag_of_Thailand.svg.png">
          <a:extLst>
            <a:ext uri="{FF2B5EF4-FFF2-40B4-BE49-F238E27FC236}">
              <a16:creationId xmlns:a16="http://schemas.microsoft.com/office/drawing/2014/main" id="{AC98B3FF-AC0D-4896-94E5-3F6DC5680CF5}"/>
            </a:ext>
          </a:extLst>
        </xdr:cNvPr>
        <xdr:cNvPicPr>
          <a:picLocks noChangeArrowheads="1"/>
        </xdr:cNvPicPr>
      </xdr:nvPicPr>
      <xdr:blipFill>
        <a:blip xmlns:r="http://schemas.openxmlformats.org/officeDocument/2006/relationships" r:embed="rId175" cstate="print"/>
        <a:srcRect/>
        <a:stretch>
          <a:fillRect/>
        </a:stretch>
      </xdr:blipFill>
      <xdr:spPr bwMode="auto">
        <a:xfrm>
          <a:off x="365125" y="33938656"/>
          <a:ext cx="210312" cy="137160"/>
        </a:xfrm>
        <a:prstGeom prst="rect">
          <a:avLst/>
        </a:prstGeom>
        <a:noFill/>
      </xdr:spPr>
    </xdr:pic>
    <xdr:clientData/>
  </xdr:twoCellAnchor>
  <xdr:twoCellAnchor>
    <xdr:from>
      <xdr:col>1</xdr:col>
      <xdr:colOff>47625</xdr:colOff>
      <xdr:row>178</xdr:row>
      <xdr:rowOff>20318</xdr:rowOff>
    </xdr:from>
    <xdr:to>
      <xdr:col>1</xdr:col>
      <xdr:colOff>257937</xdr:colOff>
      <xdr:row>178</xdr:row>
      <xdr:rowOff>157478</xdr:rowOff>
    </xdr:to>
    <xdr:pic>
      <xdr:nvPicPr>
        <xdr:cNvPr id="181" name="Picture 173" descr="http://upload.wikimedia.org/wikipedia/commons/thumb/2/26/Flag_of_East_Timor.svg/22px-Flag_of_East_Timor.svg.png">
          <a:extLst>
            <a:ext uri="{FF2B5EF4-FFF2-40B4-BE49-F238E27FC236}">
              <a16:creationId xmlns:a16="http://schemas.microsoft.com/office/drawing/2014/main" id="{21E829DE-F6DF-4FBD-BD39-70777C1D7CA6}"/>
            </a:ext>
          </a:extLst>
        </xdr:cNvPr>
        <xdr:cNvPicPr>
          <a:picLocks noChangeArrowheads="1"/>
        </xdr:cNvPicPr>
      </xdr:nvPicPr>
      <xdr:blipFill>
        <a:blip xmlns:r="http://schemas.openxmlformats.org/officeDocument/2006/relationships" r:embed="rId176" cstate="print"/>
        <a:srcRect/>
        <a:stretch>
          <a:fillRect/>
        </a:stretch>
      </xdr:blipFill>
      <xdr:spPr bwMode="auto">
        <a:xfrm>
          <a:off x="365125" y="34119818"/>
          <a:ext cx="210312" cy="137160"/>
        </a:xfrm>
        <a:prstGeom prst="rect">
          <a:avLst/>
        </a:prstGeom>
        <a:noFill/>
      </xdr:spPr>
    </xdr:pic>
    <xdr:clientData/>
  </xdr:twoCellAnchor>
  <xdr:twoCellAnchor>
    <xdr:from>
      <xdr:col>1</xdr:col>
      <xdr:colOff>47625</xdr:colOff>
      <xdr:row>179</xdr:row>
      <xdr:rowOff>30024</xdr:rowOff>
    </xdr:from>
    <xdr:to>
      <xdr:col>1</xdr:col>
      <xdr:colOff>257937</xdr:colOff>
      <xdr:row>179</xdr:row>
      <xdr:rowOff>167184</xdr:rowOff>
    </xdr:to>
    <xdr:pic>
      <xdr:nvPicPr>
        <xdr:cNvPr id="182" name="Picture 174" descr="http://upload.wikimedia.org/wikipedia/commons/thumb/6/68/Flag_of_Togo.svg/22px-Flag_of_Togo.svg.png">
          <a:extLst>
            <a:ext uri="{FF2B5EF4-FFF2-40B4-BE49-F238E27FC236}">
              <a16:creationId xmlns:a16="http://schemas.microsoft.com/office/drawing/2014/main" id="{CF6F973E-C753-47F9-9BE1-0B14BAE1318B}"/>
            </a:ext>
          </a:extLst>
        </xdr:cNvPr>
        <xdr:cNvPicPr>
          <a:picLocks noChangeArrowheads="1"/>
        </xdr:cNvPicPr>
      </xdr:nvPicPr>
      <xdr:blipFill>
        <a:blip xmlns:r="http://schemas.openxmlformats.org/officeDocument/2006/relationships" r:embed="rId177" cstate="print"/>
        <a:srcRect/>
        <a:stretch>
          <a:fillRect/>
        </a:stretch>
      </xdr:blipFill>
      <xdr:spPr bwMode="auto">
        <a:xfrm>
          <a:off x="365125" y="34320024"/>
          <a:ext cx="210312" cy="137160"/>
        </a:xfrm>
        <a:prstGeom prst="rect">
          <a:avLst/>
        </a:prstGeom>
        <a:noFill/>
      </xdr:spPr>
    </xdr:pic>
    <xdr:clientData/>
  </xdr:twoCellAnchor>
  <xdr:twoCellAnchor>
    <xdr:from>
      <xdr:col>1</xdr:col>
      <xdr:colOff>47625</xdr:colOff>
      <xdr:row>180</xdr:row>
      <xdr:rowOff>30205</xdr:rowOff>
    </xdr:from>
    <xdr:to>
      <xdr:col>1</xdr:col>
      <xdr:colOff>257937</xdr:colOff>
      <xdr:row>180</xdr:row>
      <xdr:rowOff>167365</xdr:rowOff>
    </xdr:to>
    <xdr:pic>
      <xdr:nvPicPr>
        <xdr:cNvPr id="183" name="Picture 175" descr="http://upload.wikimedia.org/wikipedia/commons/thumb/9/9a/Flag_of_Tonga.svg/22px-Flag_of_Tonga.svg.png">
          <a:extLst>
            <a:ext uri="{FF2B5EF4-FFF2-40B4-BE49-F238E27FC236}">
              <a16:creationId xmlns:a16="http://schemas.microsoft.com/office/drawing/2014/main" id="{C28BC2BD-87AA-4506-9789-620DC44BA2FB}"/>
            </a:ext>
          </a:extLst>
        </xdr:cNvPr>
        <xdr:cNvPicPr>
          <a:picLocks noChangeArrowheads="1"/>
        </xdr:cNvPicPr>
      </xdr:nvPicPr>
      <xdr:blipFill>
        <a:blip xmlns:r="http://schemas.openxmlformats.org/officeDocument/2006/relationships" r:embed="rId178" cstate="print"/>
        <a:srcRect/>
        <a:stretch>
          <a:fillRect/>
        </a:stretch>
      </xdr:blipFill>
      <xdr:spPr bwMode="auto">
        <a:xfrm>
          <a:off x="365125" y="34510705"/>
          <a:ext cx="210312" cy="137160"/>
        </a:xfrm>
        <a:prstGeom prst="rect">
          <a:avLst/>
        </a:prstGeom>
        <a:noFill/>
      </xdr:spPr>
    </xdr:pic>
    <xdr:clientData/>
  </xdr:twoCellAnchor>
  <xdr:twoCellAnchor>
    <xdr:from>
      <xdr:col>1</xdr:col>
      <xdr:colOff>47625</xdr:colOff>
      <xdr:row>181</xdr:row>
      <xdr:rowOff>30387</xdr:rowOff>
    </xdr:from>
    <xdr:to>
      <xdr:col>1</xdr:col>
      <xdr:colOff>257937</xdr:colOff>
      <xdr:row>181</xdr:row>
      <xdr:rowOff>167547</xdr:rowOff>
    </xdr:to>
    <xdr:pic>
      <xdr:nvPicPr>
        <xdr:cNvPr id="184" name="Picture 176" descr="http://upload.wikimedia.org/wikipedia/commons/thumb/6/64/Flag_of_Trinidad_and_Tobago.svg/22px-Flag_of_Trinidad_and_Tobago.svg.png">
          <a:extLst>
            <a:ext uri="{FF2B5EF4-FFF2-40B4-BE49-F238E27FC236}">
              <a16:creationId xmlns:a16="http://schemas.microsoft.com/office/drawing/2014/main" id="{9CEBB9FF-A5E6-429E-B021-EF23B10E2086}"/>
            </a:ext>
          </a:extLst>
        </xdr:cNvPr>
        <xdr:cNvPicPr>
          <a:picLocks noChangeArrowheads="1"/>
        </xdr:cNvPicPr>
      </xdr:nvPicPr>
      <xdr:blipFill>
        <a:blip xmlns:r="http://schemas.openxmlformats.org/officeDocument/2006/relationships" r:embed="rId179" cstate="print"/>
        <a:srcRect/>
        <a:stretch>
          <a:fillRect/>
        </a:stretch>
      </xdr:blipFill>
      <xdr:spPr bwMode="auto">
        <a:xfrm>
          <a:off x="365125" y="34701387"/>
          <a:ext cx="210312" cy="137160"/>
        </a:xfrm>
        <a:prstGeom prst="rect">
          <a:avLst/>
        </a:prstGeom>
        <a:noFill/>
      </xdr:spPr>
    </xdr:pic>
    <xdr:clientData/>
  </xdr:twoCellAnchor>
  <xdr:twoCellAnchor>
    <xdr:from>
      <xdr:col>1</xdr:col>
      <xdr:colOff>47625</xdr:colOff>
      <xdr:row>182</xdr:row>
      <xdr:rowOff>30568</xdr:rowOff>
    </xdr:from>
    <xdr:to>
      <xdr:col>1</xdr:col>
      <xdr:colOff>257937</xdr:colOff>
      <xdr:row>182</xdr:row>
      <xdr:rowOff>167728</xdr:rowOff>
    </xdr:to>
    <xdr:pic>
      <xdr:nvPicPr>
        <xdr:cNvPr id="185" name="Picture 177" descr="http://upload.wikimedia.org/wikipedia/commons/thumb/c/ce/Flag_of_Tunisia.svg/22px-Flag_of_Tunisia.svg.png">
          <a:extLst>
            <a:ext uri="{FF2B5EF4-FFF2-40B4-BE49-F238E27FC236}">
              <a16:creationId xmlns:a16="http://schemas.microsoft.com/office/drawing/2014/main" id="{FEBE62D4-F001-4C60-A888-E5D6DA600CD8}"/>
            </a:ext>
          </a:extLst>
        </xdr:cNvPr>
        <xdr:cNvPicPr>
          <a:picLocks noChangeArrowheads="1"/>
        </xdr:cNvPicPr>
      </xdr:nvPicPr>
      <xdr:blipFill>
        <a:blip xmlns:r="http://schemas.openxmlformats.org/officeDocument/2006/relationships" r:embed="rId180" cstate="print"/>
        <a:srcRect/>
        <a:stretch>
          <a:fillRect/>
        </a:stretch>
      </xdr:blipFill>
      <xdr:spPr bwMode="auto">
        <a:xfrm>
          <a:off x="365125" y="34892068"/>
          <a:ext cx="210312" cy="137160"/>
        </a:xfrm>
        <a:prstGeom prst="rect">
          <a:avLst/>
        </a:prstGeom>
        <a:noFill/>
      </xdr:spPr>
    </xdr:pic>
    <xdr:clientData/>
  </xdr:twoCellAnchor>
  <xdr:twoCellAnchor>
    <xdr:from>
      <xdr:col>1</xdr:col>
      <xdr:colOff>47625</xdr:colOff>
      <xdr:row>183</xdr:row>
      <xdr:rowOff>30749</xdr:rowOff>
    </xdr:from>
    <xdr:to>
      <xdr:col>1</xdr:col>
      <xdr:colOff>257937</xdr:colOff>
      <xdr:row>183</xdr:row>
      <xdr:rowOff>167909</xdr:rowOff>
    </xdr:to>
    <xdr:pic>
      <xdr:nvPicPr>
        <xdr:cNvPr id="186" name="Picture 178" descr="http://upload.wikimedia.org/wikipedia/commons/thumb/b/b4/Flag_of_Turkey.svg/22px-Flag_of_Turkey.svg.png">
          <a:extLst>
            <a:ext uri="{FF2B5EF4-FFF2-40B4-BE49-F238E27FC236}">
              <a16:creationId xmlns:a16="http://schemas.microsoft.com/office/drawing/2014/main" id="{553FCDCD-3FD5-4AB4-B9A9-C0CE17D41C37}"/>
            </a:ext>
          </a:extLst>
        </xdr:cNvPr>
        <xdr:cNvPicPr>
          <a:picLocks noChangeArrowheads="1"/>
        </xdr:cNvPicPr>
      </xdr:nvPicPr>
      <xdr:blipFill>
        <a:blip xmlns:r="http://schemas.openxmlformats.org/officeDocument/2006/relationships" r:embed="rId181" cstate="print"/>
        <a:srcRect/>
        <a:stretch>
          <a:fillRect/>
        </a:stretch>
      </xdr:blipFill>
      <xdr:spPr bwMode="auto">
        <a:xfrm>
          <a:off x="365125" y="35082749"/>
          <a:ext cx="210312" cy="137160"/>
        </a:xfrm>
        <a:prstGeom prst="rect">
          <a:avLst/>
        </a:prstGeom>
        <a:noFill/>
      </xdr:spPr>
    </xdr:pic>
    <xdr:clientData/>
  </xdr:twoCellAnchor>
  <xdr:twoCellAnchor>
    <xdr:from>
      <xdr:col>1</xdr:col>
      <xdr:colOff>47625</xdr:colOff>
      <xdr:row>184</xdr:row>
      <xdr:rowOff>30931</xdr:rowOff>
    </xdr:from>
    <xdr:to>
      <xdr:col>1</xdr:col>
      <xdr:colOff>257937</xdr:colOff>
      <xdr:row>184</xdr:row>
      <xdr:rowOff>168091</xdr:rowOff>
    </xdr:to>
    <xdr:pic>
      <xdr:nvPicPr>
        <xdr:cNvPr id="187" name="Picture 179" descr="http://upload.wikimedia.org/wikipedia/commons/thumb/1/1b/Flag_of_Turkmenistan.svg/22px-Flag_of_Turkmenistan.svg.png">
          <a:extLst>
            <a:ext uri="{FF2B5EF4-FFF2-40B4-BE49-F238E27FC236}">
              <a16:creationId xmlns:a16="http://schemas.microsoft.com/office/drawing/2014/main" id="{C77841C8-064E-4C29-A35B-7D4D22B1D6B3}"/>
            </a:ext>
          </a:extLst>
        </xdr:cNvPr>
        <xdr:cNvPicPr>
          <a:picLocks noChangeArrowheads="1"/>
        </xdr:cNvPicPr>
      </xdr:nvPicPr>
      <xdr:blipFill>
        <a:blip xmlns:r="http://schemas.openxmlformats.org/officeDocument/2006/relationships" r:embed="rId182" cstate="print"/>
        <a:srcRect/>
        <a:stretch>
          <a:fillRect/>
        </a:stretch>
      </xdr:blipFill>
      <xdr:spPr bwMode="auto">
        <a:xfrm>
          <a:off x="365125" y="35273431"/>
          <a:ext cx="210312" cy="137160"/>
        </a:xfrm>
        <a:prstGeom prst="rect">
          <a:avLst/>
        </a:prstGeom>
        <a:noFill/>
      </xdr:spPr>
    </xdr:pic>
    <xdr:clientData/>
  </xdr:twoCellAnchor>
  <xdr:twoCellAnchor>
    <xdr:from>
      <xdr:col>1</xdr:col>
      <xdr:colOff>47625</xdr:colOff>
      <xdr:row>185</xdr:row>
      <xdr:rowOff>31112</xdr:rowOff>
    </xdr:from>
    <xdr:to>
      <xdr:col>1</xdr:col>
      <xdr:colOff>257937</xdr:colOff>
      <xdr:row>185</xdr:row>
      <xdr:rowOff>168272</xdr:rowOff>
    </xdr:to>
    <xdr:pic>
      <xdr:nvPicPr>
        <xdr:cNvPr id="188" name="Picture 180" descr="http://upload.wikimedia.org/wikipedia/commons/thumb/3/38/Flag_of_Tuvalu.svg/22px-Flag_of_Tuvalu.svg.png">
          <a:extLst>
            <a:ext uri="{FF2B5EF4-FFF2-40B4-BE49-F238E27FC236}">
              <a16:creationId xmlns:a16="http://schemas.microsoft.com/office/drawing/2014/main" id="{3A7F8FA5-456C-476A-85D9-3DF908073857}"/>
            </a:ext>
          </a:extLst>
        </xdr:cNvPr>
        <xdr:cNvPicPr>
          <a:picLocks noChangeArrowheads="1"/>
        </xdr:cNvPicPr>
      </xdr:nvPicPr>
      <xdr:blipFill>
        <a:blip xmlns:r="http://schemas.openxmlformats.org/officeDocument/2006/relationships" r:embed="rId183" cstate="print"/>
        <a:srcRect/>
        <a:stretch>
          <a:fillRect/>
        </a:stretch>
      </xdr:blipFill>
      <xdr:spPr bwMode="auto">
        <a:xfrm>
          <a:off x="365125" y="35464112"/>
          <a:ext cx="210312" cy="137160"/>
        </a:xfrm>
        <a:prstGeom prst="rect">
          <a:avLst/>
        </a:prstGeom>
        <a:noFill/>
      </xdr:spPr>
    </xdr:pic>
    <xdr:clientData/>
  </xdr:twoCellAnchor>
  <xdr:twoCellAnchor>
    <xdr:from>
      <xdr:col>1</xdr:col>
      <xdr:colOff>47625</xdr:colOff>
      <xdr:row>186</xdr:row>
      <xdr:rowOff>31293</xdr:rowOff>
    </xdr:from>
    <xdr:to>
      <xdr:col>1</xdr:col>
      <xdr:colOff>257937</xdr:colOff>
      <xdr:row>186</xdr:row>
      <xdr:rowOff>168453</xdr:rowOff>
    </xdr:to>
    <xdr:pic>
      <xdr:nvPicPr>
        <xdr:cNvPr id="189" name="Picture 181" descr="http://upload.wikimedia.org/wikipedia/commons/thumb/4/4e/Flag_of_Uganda.svg/22px-Flag_of_Uganda.svg.png">
          <a:extLst>
            <a:ext uri="{FF2B5EF4-FFF2-40B4-BE49-F238E27FC236}">
              <a16:creationId xmlns:a16="http://schemas.microsoft.com/office/drawing/2014/main" id="{9C9FB554-74C5-4DEC-A6BA-D9D6E8AA5BA8}"/>
            </a:ext>
          </a:extLst>
        </xdr:cNvPr>
        <xdr:cNvPicPr>
          <a:picLocks noChangeArrowheads="1"/>
        </xdr:cNvPicPr>
      </xdr:nvPicPr>
      <xdr:blipFill>
        <a:blip xmlns:r="http://schemas.openxmlformats.org/officeDocument/2006/relationships" r:embed="rId184" cstate="print"/>
        <a:srcRect/>
        <a:stretch>
          <a:fillRect/>
        </a:stretch>
      </xdr:blipFill>
      <xdr:spPr bwMode="auto">
        <a:xfrm>
          <a:off x="365125" y="35654793"/>
          <a:ext cx="210312" cy="137160"/>
        </a:xfrm>
        <a:prstGeom prst="rect">
          <a:avLst/>
        </a:prstGeom>
        <a:noFill/>
      </xdr:spPr>
    </xdr:pic>
    <xdr:clientData/>
  </xdr:twoCellAnchor>
  <xdr:twoCellAnchor>
    <xdr:from>
      <xdr:col>1</xdr:col>
      <xdr:colOff>47625</xdr:colOff>
      <xdr:row>187</xdr:row>
      <xdr:rowOff>31474</xdr:rowOff>
    </xdr:from>
    <xdr:to>
      <xdr:col>1</xdr:col>
      <xdr:colOff>257937</xdr:colOff>
      <xdr:row>187</xdr:row>
      <xdr:rowOff>168634</xdr:rowOff>
    </xdr:to>
    <xdr:pic>
      <xdr:nvPicPr>
        <xdr:cNvPr id="190" name="Picture 182" descr="http://upload.wikimedia.org/wikipedia/commons/thumb/4/49/Flag_of_Ukraine.svg/22px-Flag_of_Ukraine.svg.png">
          <a:extLst>
            <a:ext uri="{FF2B5EF4-FFF2-40B4-BE49-F238E27FC236}">
              <a16:creationId xmlns:a16="http://schemas.microsoft.com/office/drawing/2014/main" id="{79CD11C7-0D1D-4402-B159-BBBB66C87A5C}"/>
            </a:ext>
          </a:extLst>
        </xdr:cNvPr>
        <xdr:cNvPicPr>
          <a:picLocks noChangeArrowheads="1"/>
        </xdr:cNvPicPr>
      </xdr:nvPicPr>
      <xdr:blipFill>
        <a:blip xmlns:r="http://schemas.openxmlformats.org/officeDocument/2006/relationships" r:embed="rId185" cstate="print"/>
        <a:srcRect/>
        <a:stretch>
          <a:fillRect/>
        </a:stretch>
      </xdr:blipFill>
      <xdr:spPr bwMode="auto">
        <a:xfrm>
          <a:off x="365125" y="35845474"/>
          <a:ext cx="210312" cy="137160"/>
        </a:xfrm>
        <a:prstGeom prst="rect">
          <a:avLst/>
        </a:prstGeom>
        <a:noFill/>
      </xdr:spPr>
    </xdr:pic>
    <xdr:clientData/>
  </xdr:twoCellAnchor>
  <xdr:twoCellAnchor>
    <xdr:from>
      <xdr:col>1</xdr:col>
      <xdr:colOff>47625</xdr:colOff>
      <xdr:row>188</xdr:row>
      <xdr:rowOff>31656</xdr:rowOff>
    </xdr:from>
    <xdr:to>
      <xdr:col>1</xdr:col>
      <xdr:colOff>257937</xdr:colOff>
      <xdr:row>188</xdr:row>
      <xdr:rowOff>168816</xdr:rowOff>
    </xdr:to>
    <xdr:pic>
      <xdr:nvPicPr>
        <xdr:cNvPr id="191" name="Picture 183" descr="http://upload.wikimedia.org/wikipedia/commons/thumb/c/cb/Flag_of_the_United_Arab_Emirates.svg/22px-Flag_of_the_United_Arab_Emirates.svg.png">
          <a:extLst>
            <a:ext uri="{FF2B5EF4-FFF2-40B4-BE49-F238E27FC236}">
              <a16:creationId xmlns:a16="http://schemas.microsoft.com/office/drawing/2014/main" id="{BE17542E-60A2-40E9-A234-0673C2F41027}"/>
            </a:ext>
          </a:extLst>
        </xdr:cNvPr>
        <xdr:cNvPicPr>
          <a:picLocks noChangeArrowheads="1"/>
        </xdr:cNvPicPr>
      </xdr:nvPicPr>
      <xdr:blipFill>
        <a:blip xmlns:r="http://schemas.openxmlformats.org/officeDocument/2006/relationships" r:embed="rId186" cstate="print"/>
        <a:srcRect/>
        <a:stretch>
          <a:fillRect/>
        </a:stretch>
      </xdr:blipFill>
      <xdr:spPr bwMode="auto">
        <a:xfrm>
          <a:off x="365125" y="36036156"/>
          <a:ext cx="210312" cy="137160"/>
        </a:xfrm>
        <a:prstGeom prst="rect">
          <a:avLst/>
        </a:prstGeom>
        <a:noFill/>
      </xdr:spPr>
    </xdr:pic>
    <xdr:clientData/>
  </xdr:twoCellAnchor>
  <xdr:twoCellAnchor>
    <xdr:from>
      <xdr:col>1</xdr:col>
      <xdr:colOff>47625</xdr:colOff>
      <xdr:row>189</xdr:row>
      <xdr:rowOff>31837</xdr:rowOff>
    </xdr:from>
    <xdr:to>
      <xdr:col>1</xdr:col>
      <xdr:colOff>257937</xdr:colOff>
      <xdr:row>189</xdr:row>
      <xdr:rowOff>168997</xdr:rowOff>
    </xdr:to>
    <xdr:pic>
      <xdr:nvPicPr>
        <xdr:cNvPr id="192" name="Picture 184" descr="http://upload.wikimedia.org/wikipedia/en/thumb/a/ae/Flag_of_the_United_Kingdom.svg/22px-Flag_of_the_United_Kingdom.svg.png">
          <a:extLst>
            <a:ext uri="{FF2B5EF4-FFF2-40B4-BE49-F238E27FC236}">
              <a16:creationId xmlns:a16="http://schemas.microsoft.com/office/drawing/2014/main" id="{598EE7D8-A1FA-41A3-BDBF-7AEABB76EBE9}"/>
            </a:ext>
          </a:extLst>
        </xdr:cNvPr>
        <xdr:cNvPicPr>
          <a:picLocks noChangeArrowheads="1"/>
        </xdr:cNvPicPr>
      </xdr:nvPicPr>
      <xdr:blipFill>
        <a:blip xmlns:r="http://schemas.openxmlformats.org/officeDocument/2006/relationships" r:embed="rId187" cstate="print"/>
        <a:srcRect/>
        <a:stretch>
          <a:fillRect/>
        </a:stretch>
      </xdr:blipFill>
      <xdr:spPr bwMode="auto">
        <a:xfrm>
          <a:off x="365125" y="36226837"/>
          <a:ext cx="210312" cy="137160"/>
        </a:xfrm>
        <a:prstGeom prst="rect">
          <a:avLst/>
        </a:prstGeom>
        <a:noFill/>
      </xdr:spPr>
    </xdr:pic>
    <xdr:clientData/>
  </xdr:twoCellAnchor>
  <xdr:twoCellAnchor>
    <xdr:from>
      <xdr:col>1</xdr:col>
      <xdr:colOff>47625</xdr:colOff>
      <xdr:row>190</xdr:row>
      <xdr:rowOff>32018</xdr:rowOff>
    </xdr:from>
    <xdr:to>
      <xdr:col>1</xdr:col>
      <xdr:colOff>257937</xdr:colOff>
      <xdr:row>190</xdr:row>
      <xdr:rowOff>169178</xdr:rowOff>
    </xdr:to>
    <xdr:pic>
      <xdr:nvPicPr>
        <xdr:cNvPr id="193" name="Picture 185" descr="http://upload.wikimedia.org/wikipedia/en/thumb/a/a4/Flag_of_the_United_States.svg/22px-Flag_of_the_United_States.svg.png">
          <a:extLst>
            <a:ext uri="{FF2B5EF4-FFF2-40B4-BE49-F238E27FC236}">
              <a16:creationId xmlns:a16="http://schemas.microsoft.com/office/drawing/2014/main" id="{D8946D03-F683-4BEF-AF52-DF006BB964E6}"/>
            </a:ext>
          </a:extLst>
        </xdr:cNvPr>
        <xdr:cNvPicPr>
          <a:picLocks noChangeArrowheads="1"/>
        </xdr:cNvPicPr>
      </xdr:nvPicPr>
      <xdr:blipFill>
        <a:blip xmlns:r="http://schemas.openxmlformats.org/officeDocument/2006/relationships" r:embed="rId188" cstate="print"/>
        <a:srcRect/>
        <a:stretch>
          <a:fillRect/>
        </a:stretch>
      </xdr:blipFill>
      <xdr:spPr bwMode="auto">
        <a:xfrm>
          <a:off x="365125" y="36417518"/>
          <a:ext cx="210312" cy="137160"/>
        </a:xfrm>
        <a:prstGeom prst="rect">
          <a:avLst/>
        </a:prstGeom>
        <a:noFill/>
      </xdr:spPr>
    </xdr:pic>
    <xdr:clientData/>
  </xdr:twoCellAnchor>
  <xdr:twoCellAnchor>
    <xdr:from>
      <xdr:col>1</xdr:col>
      <xdr:colOff>47625</xdr:colOff>
      <xdr:row>191</xdr:row>
      <xdr:rowOff>32199</xdr:rowOff>
    </xdr:from>
    <xdr:to>
      <xdr:col>1</xdr:col>
      <xdr:colOff>257937</xdr:colOff>
      <xdr:row>191</xdr:row>
      <xdr:rowOff>169359</xdr:rowOff>
    </xdr:to>
    <xdr:pic>
      <xdr:nvPicPr>
        <xdr:cNvPr id="194" name="Picture 186" descr="http://upload.wikimedia.org/wikipedia/commons/thumb/f/fe/Flag_of_Uruguay.svg/22px-Flag_of_Uruguay.svg.png">
          <a:extLst>
            <a:ext uri="{FF2B5EF4-FFF2-40B4-BE49-F238E27FC236}">
              <a16:creationId xmlns:a16="http://schemas.microsoft.com/office/drawing/2014/main" id="{57E53F8C-3076-4C6F-ACF2-2112CD0D8B36}"/>
            </a:ext>
          </a:extLst>
        </xdr:cNvPr>
        <xdr:cNvPicPr>
          <a:picLocks noChangeArrowheads="1"/>
        </xdr:cNvPicPr>
      </xdr:nvPicPr>
      <xdr:blipFill>
        <a:blip xmlns:r="http://schemas.openxmlformats.org/officeDocument/2006/relationships" r:embed="rId189" cstate="print"/>
        <a:srcRect/>
        <a:stretch>
          <a:fillRect/>
        </a:stretch>
      </xdr:blipFill>
      <xdr:spPr bwMode="auto">
        <a:xfrm>
          <a:off x="365125" y="36608199"/>
          <a:ext cx="210312" cy="137160"/>
        </a:xfrm>
        <a:prstGeom prst="rect">
          <a:avLst/>
        </a:prstGeom>
        <a:noFill/>
      </xdr:spPr>
    </xdr:pic>
    <xdr:clientData/>
  </xdr:twoCellAnchor>
  <xdr:twoCellAnchor>
    <xdr:from>
      <xdr:col>1</xdr:col>
      <xdr:colOff>47625</xdr:colOff>
      <xdr:row>192</xdr:row>
      <xdr:rowOff>32381</xdr:rowOff>
    </xdr:from>
    <xdr:to>
      <xdr:col>1</xdr:col>
      <xdr:colOff>257937</xdr:colOff>
      <xdr:row>192</xdr:row>
      <xdr:rowOff>169541</xdr:rowOff>
    </xdr:to>
    <xdr:pic>
      <xdr:nvPicPr>
        <xdr:cNvPr id="195" name="Picture 187" descr="http://upload.wikimedia.org/wikipedia/commons/thumb/8/84/Flag_of_Uzbekistan.svg/22px-Flag_of_Uzbekistan.svg.png">
          <a:extLst>
            <a:ext uri="{FF2B5EF4-FFF2-40B4-BE49-F238E27FC236}">
              <a16:creationId xmlns:a16="http://schemas.microsoft.com/office/drawing/2014/main" id="{ECA42DD6-687D-4929-83AA-9C145764B0AC}"/>
            </a:ext>
          </a:extLst>
        </xdr:cNvPr>
        <xdr:cNvPicPr>
          <a:picLocks noChangeArrowheads="1"/>
        </xdr:cNvPicPr>
      </xdr:nvPicPr>
      <xdr:blipFill>
        <a:blip xmlns:r="http://schemas.openxmlformats.org/officeDocument/2006/relationships" r:embed="rId190" cstate="print"/>
        <a:srcRect/>
        <a:stretch>
          <a:fillRect/>
        </a:stretch>
      </xdr:blipFill>
      <xdr:spPr bwMode="auto">
        <a:xfrm>
          <a:off x="365125" y="36798881"/>
          <a:ext cx="210312" cy="137160"/>
        </a:xfrm>
        <a:prstGeom prst="rect">
          <a:avLst/>
        </a:prstGeom>
        <a:noFill/>
      </xdr:spPr>
    </xdr:pic>
    <xdr:clientData/>
  </xdr:twoCellAnchor>
  <xdr:twoCellAnchor>
    <xdr:from>
      <xdr:col>1</xdr:col>
      <xdr:colOff>47625</xdr:colOff>
      <xdr:row>193</xdr:row>
      <xdr:rowOff>32562</xdr:rowOff>
    </xdr:from>
    <xdr:to>
      <xdr:col>1</xdr:col>
      <xdr:colOff>257937</xdr:colOff>
      <xdr:row>193</xdr:row>
      <xdr:rowOff>169722</xdr:rowOff>
    </xdr:to>
    <xdr:pic>
      <xdr:nvPicPr>
        <xdr:cNvPr id="196" name="Picture 188" descr="http://upload.wikimedia.org/wikipedia/commons/thumb/b/bc/Flag_of_Vanuatu.svg/22px-Flag_of_Vanuatu.svg.png">
          <a:extLst>
            <a:ext uri="{FF2B5EF4-FFF2-40B4-BE49-F238E27FC236}">
              <a16:creationId xmlns:a16="http://schemas.microsoft.com/office/drawing/2014/main" id="{63DC5FB7-FE13-495A-9302-72C302C83A7D}"/>
            </a:ext>
          </a:extLst>
        </xdr:cNvPr>
        <xdr:cNvPicPr>
          <a:picLocks noChangeArrowheads="1"/>
        </xdr:cNvPicPr>
      </xdr:nvPicPr>
      <xdr:blipFill>
        <a:blip xmlns:r="http://schemas.openxmlformats.org/officeDocument/2006/relationships" r:embed="rId191" cstate="print"/>
        <a:srcRect/>
        <a:stretch>
          <a:fillRect/>
        </a:stretch>
      </xdr:blipFill>
      <xdr:spPr bwMode="auto">
        <a:xfrm>
          <a:off x="365125" y="36989562"/>
          <a:ext cx="210312" cy="137160"/>
        </a:xfrm>
        <a:prstGeom prst="rect">
          <a:avLst/>
        </a:prstGeom>
        <a:noFill/>
      </xdr:spPr>
    </xdr:pic>
    <xdr:clientData/>
  </xdr:twoCellAnchor>
  <xdr:twoCellAnchor>
    <xdr:from>
      <xdr:col>1</xdr:col>
      <xdr:colOff>47625</xdr:colOff>
      <xdr:row>194</xdr:row>
      <xdr:rowOff>32743</xdr:rowOff>
    </xdr:from>
    <xdr:to>
      <xdr:col>1</xdr:col>
      <xdr:colOff>257937</xdr:colOff>
      <xdr:row>194</xdr:row>
      <xdr:rowOff>169903</xdr:rowOff>
    </xdr:to>
    <xdr:pic>
      <xdr:nvPicPr>
        <xdr:cNvPr id="197" name="Picture 189" descr="http://upload.wikimedia.org/wikipedia/commons/thumb/7/7b/Flag_of_Venezuela_%28state%29.svg/22px-Flag_of_Venezuela_%28state%29.svg.png">
          <a:extLst>
            <a:ext uri="{FF2B5EF4-FFF2-40B4-BE49-F238E27FC236}">
              <a16:creationId xmlns:a16="http://schemas.microsoft.com/office/drawing/2014/main" id="{36341B5E-A064-4473-A57C-523D51ACBCD0}"/>
            </a:ext>
          </a:extLst>
        </xdr:cNvPr>
        <xdr:cNvPicPr>
          <a:picLocks noChangeArrowheads="1"/>
        </xdr:cNvPicPr>
      </xdr:nvPicPr>
      <xdr:blipFill>
        <a:blip xmlns:r="http://schemas.openxmlformats.org/officeDocument/2006/relationships" r:embed="rId192" cstate="print"/>
        <a:srcRect/>
        <a:stretch>
          <a:fillRect/>
        </a:stretch>
      </xdr:blipFill>
      <xdr:spPr bwMode="auto">
        <a:xfrm>
          <a:off x="365125" y="37180243"/>
          <a:ext cx="210312" cy="137160"/>
        </a:xfrm>
        <a:prstGeom prst="rect">
          <a:avLst/>
        </a:prstGeom>
        <a:noFill/>
      </xdr:spPr>
    </xdr:pic>
    <xdr:clientData/>
  </xdr:twoCellAnchor>
  <xdr:twoCellAnchor>
    <xdr:from>
      <xdr:col>1</xdr:col>
      <xdr:colOff>47625</xdr:colOff>
      <xdr:row>195</xdr:row>
      <xdr:rowOff>32925</xdr:rowOff>
    </xdr:from>
    <xdr:to>
      <xdr:col>1</xdr:col>
      <xdr:colOff>257937</xdr:colOff>
      <xdr:row>195</xdr:row>
      <xdr:rowOff>170085</xdr:rowOff>
    </xdr:to>
    <xdr:pic>
      <xdr:nvPicPr>
        <xdr:cNvPr id="198" name="Picture 190" descr="http://upload.wikimedia.org/wikipedia/commons/thumb/2/21/Flag_of_Vietnam.svg/22px-Flag_of_Vietnam.svg.png">
          <a:extLst>
            <a:ext uri="{FF2B5EF4-FFF2-40B4-BE49-F238E27FC236}">
              <a16:creationId xmlns:a16="http://schemas.microsoft.com/office/drawing/2014/main" id="{BE970086-7EED-49F7-A82D-668A6BB803B1}"/>
            </a:ext>
          </a:extLst>
        </xdr:cNvPr>
        <xdr:cNvPicPr>
          <a:picLocks noChangeArrowheads="1"/>
        </xdr:cNvPicPr>
      </xdr:nvPicPr>
      <xdr:blipFill>
        <a:blip xmlns:r="http://schemas.openxmlformats.org/officeDocument/2006/relationships" r:embed="rId193" cstate="print"/>
        <a:srcRect/>
        <a:stretch>
          <a:fillRect/>
        </a:stretch>
      </xdr:blipFill>
      <xdr:spPr bwMode="auto">
        <a:xfrm>
          <a:off x="365125" y="37370925"/>
          <a:ext cx="210312" cy="137160"/>
        </a:xfrm>
        <a:prstGeom prst="rect">
          <a:avLst/>
        </a:prstGeom>
        <a:noFill/>
      </xdr:spPr>
    </xdr:pic>
    <xdr:clientData/>
  </xdr:twoCellAnchor>
  <xdr:twoCellAnchor>
    <xdr:from>
      <xdr:col>1</xdr:col>
      <xdr:colOff>47625</xdr:colOff>
      <xdr:row>197</xdr:row>
      <xdr:rowOff>33106</xdr:rowOff>
    </xdr:from>
    <xdr:to>
      <xdr:col>1</xdr:col>
      <xdr:colOff>257937</xdr:colOff>
      <xdr:row>197</xdr:row>
      <xdr:rowOff>170266</xdr:rowOff>
    </xdr:to>
    <xdr:pic>
      <xdr:nvPicPr>
        <xdr:cNvPr id="199" name="Picture 191" descr="http://upload.wikimedia.org/wikipedia/commons/thumb/8/89/Flag_of_Yemen.svg/22px-Flag_of_Yemen.svg.png">
          <a:extLst>
            <a:ext uri="{FF2B5EF4-FFF2-40B4-BE49-F238E27FC236}">
              <a16:creationId xmlns:a16="http://schemas.microsoft.com/office/drawing/2014/main" id="{112E8761-6A00-419C-98D8-862F3CBE6179}"/>
            </a:ext>
          </a:extLst>
        </xdr:cNvPr>
        <xdr:cNvPicPr>
          <a:picLocks noChangeArrowheads="1"/>
        </xdr:cNvPicPr>
      </xdr:nvPicPr>
      <xdr:blipFill>
        <a:blip xmlns:r="http://schemas.openxmlformats.org/officeDocument/2006/relationships" r:embed="rId194" cstate="print"/>
        <a:srcRect/>
        <a:stretch>
          <a:fillRect/>
        </a:stretch>
      </xdr:blipFill>
      <xdr:spPr bwMode="auto">
        <a:xfrm>
          <a:off x="365125" y="37752106"/>
          <a:ext cx="210312" cy="137160"/>
        </a:xfrm>
        <a:prstGeom prst="rect">
          <a:avLst/>
        </a:prstGeom>
        <a:noFill/>
      </xdr:spPr>
    </xdr:pic>
    <xdr:clientData/>
  </xdr:twoCellAnchor>
  <xdr:twoCellAnchor>
    <xdr:from>
      <xdr:col>1</xdr:col>
      <xdr:colOff>47625</xdr:colOff>
      <xdr:row>198</xdr:row>
      <xdr:rowOff>33287</xdr:rowOff>
    </xdr:from>
    <xdr:to>
      <xdr:col>1</xdr:col>
      <xdr:colOff>257937</xdr:colOff>
      <xdr:row>198</xdr:row>
      <xdr:rowOff>170447</xdr:rowOff>
    </xdr:to>
    <xdr:pic>
      <xdr:nvPicPr>
        <xdr:cNvPr id="200" name="Picture 192" descr="http://upload.wikimedia.org/wikipedia/commons/thumb/0/06/Flag_of_Zambia.svg/22px-Flag_of_Zambia.svg.png">
          <a:extLst>
            <a:ext uri="{FF2B5EF4-FFF2-40B4-BE49-F238E27FC236}">
              <a16:creationId xmlns:a16="http://schemas.microsoft.com/office/drawing/2014/main" id="{AC26C1CB-592B-4FE1-9BC5-E9F71DFA985F}"/>
            </a:ext>
          </a:extLst>
        </xdr:cNvPr>
        <xdr:cNvPicPr>
          <a:picLocks noChangeArrowheads="1"/>
        </xdr:cNvPicPr>
      </xdr:nvPicPr>
      <xdr:blipFill>
        <a:blip xmlns:r="http://schemas.openxmlformats.org/officeDocument/2006/relationships" r:embed="rId195" cstate="print"/>
        <a:srcRect/>
        <a:stretch>
          <a:fillRect/>
        </a:stretch>
      </xdr:blipFill>
      <xdr:spPr bwMode="auto">
        <a:xfrm>
          <a:off x="365125" y="37942787"/>
          <a:ext cx="210312" cy="137160"/>
        </a:xfrm>
        <a:prstGeom prst="rect">
          <a:avLst/>
        </a:prstGeom>
        <a:noFill/>
      </xdr:spPr>
    </xdr:pic>
    <xdr:clientData/>
  </xdr:twoCellAnchor>
  <xdr:twoCellAnchor>
    <xdr:from>
      <xdr:col>1</xdr:col>
      <xdr:colOff>47625</xdr:colOff>
      <xdr:row>199</xdr:row>
      <xdr:rowOff>23943</xdr:rowOff>
    </xdr:from>
    <xdr:to>
      <xdr:col>1</xdr:col>
      <xdr:colOff>257937</xdr:colOff>
      <xdr:row>199</xdr:row>
      <xdr:rowOff>161103</xdr:rowOff>
    </xdr:to>
    <xdr:pic>
      <xdr:nvPicPr>
        <xdr:cNvPr id="201" name="Picture 193" descr="http://upload.wikimedia.org/wikipedia/commons/thumb/6/6a/Flag_of_Zimbabwe.svg/22px-Flag_of_Zimbabwe.svg.png">
          <a:extLst>
            <a:ext uri="{FF2B5EF4-FFF2-40B4-BE49-F238E27FC236}">
              <a16:creationId xmlns:a16="http://schemas.microsoft.com/office/drawing/2014/main" id="{692A95B3-F486-427B-BF5E-65D1E9C1D39D}"/>
            </a:ext>
          </a:extLst>
        </xdr:cNvPr>
        <xdr:cNvPicPr>
          <a:picLocks noChangeArrowheads="1"/>
        </xdr:cNvPicPr>
      </xdr:nvPicPr>
      <xdr:blipFill>
        <a:blip xmlns:r="http://schemas.openxmlformats.org/officeDocument/2006/relationships" r:embed="rId196" cstate="print"/>
        <a:srcRect/>
        <a:stretch>
          <a:fillRect/>
        </a:stretch>
      </xdr:blipFill>
      <xdr:spPr bwMode="auto">
        <a:xfrm>
          <a:off x="365125" y="38123943"/>
          <a:ext cx="210312" cy="137160"/>
        </a:xfrm>
        <a:prstGeom prst="rect">
          <a:avLst/>
        </a:prstGeom>
        <a:noFill/>
      </xdr:spPr>
    </xdr:pic>
    <xdr:clientData/>
  </xdr:twoCellAnchor>
  <xdr:twoCellAnchor>
    <xdr:from>
      <xdr:col>1</xdr:col>
      <xdr:colOff>38100</xdr:colOff>
      <xdr:row>196</xdr:row>
      <xdr:rowOff>38099</xdr:rowOff>
    </xdr:from>
    <xdr:to>
      <xdr:col>1</xdr:col>
      <xdr:colOff>248412</xdr:colOff>
      <xdr:row>196</xdr:row>
      <xdr:rowOff>175259</xdr:rowOff>
    </xdr:to>
    <xdr:pic>
      <xdr:nvPicPr>
        <xdr:cNvPr id="202" name="Picture 147" descr="http://upload.wikimedia.org/wikipedia/commons/thumb/0/00/Flag_of_Palestine.svg/22px-Flag_of_Palestine.svg.png">
          <a:extLst>
            <a:ext uri="{FF2B5EF4-FFF2-40B4-BE49-F238E27FC236}">
              <a16:creationId xmlns:a16="http://schemas.microsoft.com/office/drawing/2014/main" id="{459D7702-3DA8-49AF-A6DF-87E1D7426237}"/>
            </a:ext>
          </a:extLst>
        </xdr:cNvPr>
        <xdr:cNvPicPr>
          <a:picLocks noChangeArrowheads="1"/>
        </xdr:cNvPicPr>
      </xdr:nvPicPr>
      <xdr:blipFill>
        <a:blip xmlns:r="http://schemas.openxmlformats.org/officeDocument/2006/relationships" r:embed="rId197" cstate="print"/>
        <a:srcRect/>
        <a:stretch>
          <a:fillRect/>
        </a:stretch>
      </xdr:blipFill>
      <xdr:spPr bwMode="auto">
        <a:xfrm>
          <a:off x="355600" y="37566599"/>
          <a:ext cx="210312" cy="137160"/>
        </a:xfrm>
        <a:prstGeom prst="rect">
          <a:avLst/>
        </a:prstGeom>
        <a:noFill/>
      </xdr:spPr>
    </xdr:pic>
    <xdr:clientData/>
  </xdr:twoCellAnchor>
  <xdr:twoCellAnchor>
    <xdr:from>
      <xdr:col>1</xdr:col>
      <xdr:colOff>47636</xdr:colOff>
      <xdr:row>174</xdr:row>
      <xdr:rowOff>28576</xdr:rowOff>
    </xdr:from>
    <xdr:to>
      <xdr:col>1</xdr:col>
      <xdr:colOff>257948</xdr:colOff>
      <xdr:row>174</xdr:row>
      <xdr:rowOff>165736</xdr:rowOff>
    </xdr:to>
    <xdr:pic>
      <xdr:nvPicPr>
        <xdr:cNvPr id="203" name="Picture 28" descr="Republic of China">
          <a:hlinkClick xmlns:r="http://schemas.openxmlformats.org/officeDocument/2006/relationships" r:id="rId198" tooltip="Republic of China"/>
          <a:extLst>
            <a:ext uri="{FF2B5EF4-FFF2-40B4-BE49-F238E27FC236}">
              <a16:creationId xmlns:a16="http://schemas.microsoft.com/office/drawing/2014/main" id="{8F742E44-F0B7-4955-8616-552CCA1BC824}"/>
            </a:ext>
          </a:extLst>
        </xdr:cNvPr>
        <xdr:cNvPicPr>
          <a:picLocks noChangeArrowheads="1"/>
        </xdr:cNvPicPr>
      </xdr:nvPicPr>
      <xdr:blipFill>
        <a:blip xmlns:r="http://schemas.openxmlformats.org/officeDocument/2006/relationships" r:embed="rId199" cstate="print"/>
        <a:srcRect/>
        <a:stretch>
          <a:fillRect/>
        </a:stretch>
      </xdr:blipFill>
      <xdr:spPr bwMode="auto">
        <a:xfrm>
          <a:off x="365136" y="33366076"/>
          <a:ext cx="210312" cy="137160"/>
        </a:xfrm>
        <a:prstGeom prst="rect">
          <a:avLst/>
        </a:prstGeom>
        <a:noFill/>
      </xdr:spPr>
    </xdr:pic>
    <xdr:clientData/>
  </xdr:twoCellAnchor>
  <xdr:twoCellAnchor editAs="absolute">
    <xdr:from>
      <xdr:col>178</xdr:col>
      <xdr:colOff>261279</xdr:colOff>
      <xdr:row>0</xdr:row>
      <xdr:rowOff>276225</xdr:rowOff>
    </xdr:from>
    <xdr:to>
      <xdr:col>187</xdr:col>
      <xdr:colOff>317594</xdr:colOff>
      <xdr:row>6</xdr:row>
      <xdr:rowOff>158750</xdr:rowOff>
    </xdr:to>
    <xdr:sp macro="" textlink="">
      <xdr:nvSpPr>
        <xdr:cNvPr id="204" name="Text Box 7396" hidden="1">
          <a:extLst>
            <a:ext uri="{FF2B5EF4-FFF2-40B4-BE49-F238E27FC236}">
              <a16:creationId xmlns:a16="http://schemas.microsoft.com/office/drawing/2014/main" id="{844EF680-0813-4182-8198-DDB8DD5860DD}"/>
            </a:ext>
          </a:extLst>
        </xdr:cNvPr>
        <xdr:cNvSpPr txBox="1">
          <a:spLocks noChangeArrowheads="1"/>
        </xdr:cNvSpPr>
      </xdr:nvSpPr>
      <xdr:spPr bwMode="auto">
        <a:xfrm>
          <a:off x="74734079" y="276225"/>
          <a:ext cx="5688765" cy="121602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179</xdr:col>
      <xdr:colOff>863209</xdr:colOff>
      <xdr:row>0</xdr:row>
      <xdr:rowOff>276225</xdr:rowOff>
    </xdr:from>
    <xdr:to>
      <xdr:col>182</xdr:col>
      <xdr:colOff>102044</xdr:colOff>
      <xdr:row>6</xdr:row>
      <xdr:rowOff>25400</xdr:rowOff>
    </xdr:to>
    <xdr:sp macro="" textlink="">
      <xdr:nvSpPr>
        <xdr:cNvPr id="205" name="Text Box 7397" hidden="1">
          <a:extLst>
            <a:ext uri="{FF2B5EF4-FFF2-40B4-BE49-F238E27FC236}">
              <a16:creationId xmlns:a16="http://schemas.microsoft.com/office/drawing/2014/main" id="{80F198F0-7BEE-45CB-A3B5-8C021EC34592}"/>
            </a:ext>
          </a:extLst>
        </xdr:cNvPr>
        <xdr:cNvSpPr txBox="1">
          <a:spLocks noChangeArrowheads="1"/>
        </xdr:cNvSpPr>
      </xdr:nvSpPr>
      <xdr:spPr bwMode="auto">
        <a:xfrm>
          <a:off x="75723359" y="276225"/>
          <a:ext cx="1010485" cy="10826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141</xdr:col>
      <xdr:colOff>294378</xdr:colOff>
      <xdr:row>0</xdr:row>
      <xdr:rowOff>276225</xdr:rowOff>
    </xdr:from>
    <xdr:to>
      <xdr:col>142</xdr:col>
      <xdr:colOff>444020</xdr:colOff>
      <xdr:row>3</xdr:row>
      <xdr:rowOff>31750</xdr:rowOff>
    </xdr:to>
    <xdr:sp macro="" textlink="">
      <xdr:nvSpPr>
        <xdr:cNvPr id="206" name="Text Box 8314" hidden="1">
          <a:extLst>
            <a:ext uri="{FF2B5EF4-FFF2-40B4-BE49-F238E27FC236}">
              <a16:creationId xmlns:a16="http://schemas.microsoft.com/office/drawing/2014/main" id="{F77050A2-E504-4581-9AA6-CB474F36D179}"/>
            </a:ext>
          </a:extLst>
        </xdr:cNvPr>
        <xdr:cNvSpPr txBox="1">
          <a:spLocks noChangeArrowheads="1"/>
        </xdr:cNvSpPr>
      </xdr:nvSpPr>
      <xdr:spPr bwMode="auto">
        <a:xfrm>
          <a:off x="64759578" y="276225"/>
          <a:ext cx="886242" cy="51752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143</xdr:col>
      <xdr:colOff>75752</xdr:colOff>
      <xdr:row>0</xdr:row>
      <xdr:rowOff>276225</xdr:rowOff>
    </xdr:from>
    <xdr:to>
      <xdr:col>147</xdr:col>
      <xdr:colOff>954937</xdr:colOff>
      <xdr:row>4</xdr:row>
      <xdr:rowOff>60325</xdr:rowOff>
    </xdr:to>
    <xdr:sp macro="" textlink="">
      <xdr:nvSpPr>
        <xdr:cNvPr id="207" name="Text Box 8315" hidden="1">
          <a:extLst>
            <a:ext uri="{FF2B5EF4-FFF2-40B4-BE49-F238E27FC236}">
              <a16:creationId xmlns:a16="http://schemas.microsoft.com/office/drawing/2014/main" id="{6DB0016D-EDA9-4374-9489-4763C4DF46A1}"/>
            </a:ext>
          </a:extLst>
        </xdr:cNvPr>
        <xdr:cNvSpPr txBox="1">
          <a:spLocks noChangeArrowheads="1"/>
        </xdr:cNvSpPr>
      </xdr:nvSpPr>
      <xdr:spPr bwMode="auto">
        <a:xfrm>
          <a:off x="65944302" y="276225"/>
          <a:ext cx="3787485" cy="7366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143</xdr:col>
      <xdr:colOff>526730</xdr:colOff>
      <xdr:row>0</xdr:row>
      <xdr:rowOff>276225</xdr:rowOff>
    </xdr:from>
    <xdr:to>
      <xdr:col>148</xdr:col>
      <xdr:colOff>192618</xdr:colOff>
      <xdr:row>4</xdr:row>
      <xdr:rowOff>60325</xdr:rowOff>
    </xdr:to>
    <xdr:sp macro="" textlink="">
      <xdr:nvSpPr>
        <xdr:cNvPr id="208" name="Text Box 8316" hidden="1">
          <a:extLst>
            <a:ext uri="{FF2B5EF4-FFF2-40B4-BE49-F238E27FC236}">
              <a16:creationId xmlns:a16="http://schemas.microsoft.com/office/drawing/2014/main" id="{89AFF51D-243E-4CE1-9C71-F88B1C8CC119}"/>
            </a:ext>
          </a:extLst>
        </xdr:cNvPr>
        <xdr:cNvSpPr txBox="1">
          <a:spLocks noChangeArrowheads="1"/>
        </xdr:cNvSpPr>
      </xdr:nvSpPr>
      <xdr:spPr bwMode="auto">
        <a:xfrm>
          <a:off x="66395280" y="276225"/>
          <a:ext cx="3729888" cy="7366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144</xdr:col>
      <xdr:colOff>150669</xdr:colOff>
      <xdr:row>0</xdr:row>
      <xdr:rowOff>276225</xdr:rowOff>
    </xdr:from>
    <xdr:to>
      <xdr:col>147</xdr:col>
      <xdr:colOff>33098</xdr:colOff>
      <xdr:row>4</xdr:row>
      <xdr:rowOff>60325</xdr:rowOff>
    </xdr:to>
    <xdr:sp macro="" textlink="">
      <xdr:nvSpPr>
        <xdr:cNvPr id="209" name="Text Box 8317" hidden="1">
          <a:extLst>
            <a:ext uri="{FF2B5EF4-FFF2-40B4-BE49-F238E27FC236}">
              <a16:creationId xmlns:a16="http://schemas.microsoft.com/office/drawing/2014/main" id="{81A958F7-A7CC-4195-850F-1FA8FAC30F03}"/>
            </a:ext>
          </a:extLst>
        </xdr:cNvPr>
        <xdr:cNvSpPr txBox="1">
          <a:spLocks noChangeArrowheads="1"/>
        </xdr:cNvSpPr>
      </xdr:nvSpPr>
      <xdr:spPr bwMode="auto">
        <a:xfrm>
          <a:off x="67105069" y="276225"/>
          <a:ext cx="1704879" cy="7366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144</xdr:col>
      <xdr:colOff>249094</xdr:colOff>
      <xdr:row>0</xdr:row>
      <xdr:rowOff>276225</xdr:rowOff>
    </xdr:from>
    <xdr:to>
      <xdr:col>147</xdr:col>
      <xdr:colOff>903335</xdr:colOff>
      <xdr:row>3</xdr:row>
      <xdr:rowOff>31750</xdr:rowOff>
    </xdr:to>
    <xdr:sp macro="" textlink="">
      <xdr:nvSpPr>
        <xdr:cNvPr id="210" name="Text Box 8318" hidden="1">
          <a:extLst>
            <a:ext uri="{FF2B5EF4-FFF2-40B4-BE49-F238E27FC236}">
              <a16:creationId xmlns:a16="http://schemas.microsoft.com/office/drawing/2014/main" id="{9F52FE6F-4941-4B6E-A2E6-CC9FB661ACD2}"/>
            </a:ext>
          </a:extLst>
        </xdr:cNvPr>
        <xdr:cNvSpPr txBox="1">
          <a:spLocks noChangeArrowheads="1"/>
        </xdr:cNvSpPr>
      </xdr:nvSpPr>
      <xdr:spPr bwMode="auto">
        <a:xfrm>
          <a:off x="67203494" y="276225"/>
          <a:ext cx="2476691" cy="51752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781</xdr:col>
      <xdr:colOff>547945</xdr:colOff>
      <xdr:row>2</xdr:row>
      <xdr:rowOff>63500</xdr:rowOff>
    </xdr:from>
    <xdr:to>
      <xdr:col>785</xdr:col>
      <xdr:colOff>146783</xdr:colOff>
      <xdr:row>8</xdr:row>
      <xdr:rowOff>0</xdr:rowOff>
    </xdr:to>
    <xdr:sp macro="" textlink="">
      <xdr:nvSpPr>
        <xdr:cNvPr id="211" name="Text Box 13214" hidden="1">
          <a:extLst>
            <a:ext uri="{FF2B5EF4-FFF2-40B4-BE49-F238E27FC236}">
              <a16:creationId xmlns:a16="http://schemas.microsoft.com/office/drawing/2014/main" id="{501DB5F1-702B-46BC-8F78-0DA7679E190F}"/>
            </a:ext>
          </a:extLst>
        </xdr:cNvPr>
        <xdr:cNvSpPr txBox="1">
          <a:spLocks noChangeArrowheads="1"/>
        </xdr:cNvSpPr>
      </xdr:nvSpPr>
      <xdr:spPr bwMode="auto">
        <a:xfrm>
          <a:off x="154027445" y="635000"/>
          <a:ext cx="2189638" cy="1079500"/>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hyperlink" Target="http://www.comprasal.gob.sv/" TargetMode="External"/><Relationship Id="rId3182" Type="http://schemas.openxmlformats.org/officeDocument/2006/relationships/hyperlink" Target="http://pfm.gov.ph/projects/budget-treasury-and-management-system-btms" TargetMode="External"/><Relationship Id="rId4233" Type="http://schemas.openxmlformats.org/officeDocument/2006/relationships/hyperlink" Target="https://openknowledge.worldbank.org/handle/10986/21129" TargetMode="External"/><Relationship Id="rId3999" Type="http://schemas.openxmlformats.org/officeDocument/2006/relationships/hyperlink" Target="https://www.premier.gov.pl/" TargetMode="External"/><Relationship Id="rId4300" Type="http://schemas.openxmlformats.org/officeDocument/2006/relationships/hyperlink" Target="https://www.gov.br/governodigital/pt-br/governanca-de-dados/comite-central-de-governanca-de-dados" TargetMode="External"/><Relationship Id="rId170" Type="http://schemas.openxmlformats.org/officeDocument/2006/relationships/hyperlink" Target="http://en.wikipedia.org/wiki/Cambodia" TargetMode="External"/><Relationship Id="rId6058" Type="http://schemas.openxmlformats.org/officeDocument/2006/relationships/hyperlink" Target="https://ec.europa.eu/research/innovation-union/pdf/psi_eg.pdf" TargetMode="External"/><Relationship Id="rId5074" Type="http://schemas.openxmlformats.org/officeDocument/2006/relationships/hyperlink" Target="https://www.ita.gov.om/ITAPortal/Pages/Page.aspx?NID=559&amp;PID=1981" TargetMode="External"/><Relationship Id="rId6125" Type="http://schemas.openxmlformats.org/officeDocument/2006/relationships/hyperlink" Target="http://www.ecsu.edu.et/notice/announcement-digital-skills-training" TargetMode="External"/><Relationship Id="rId987" Type="http://schemas.openxmlformats.org/officeDocument/2006/relationships/hyperlink" Target="http://www.finances-budget.cf/le-ministere/les-directions-generales/direction-generale-du-tresor-et-de-la-comptabilite-publique-dgtcp" TargetMode="External"/><Relationship Id="rId2668" Type="http://schemas.openxmlformats.org/officeDocument/2006/relationships/hyperlink" Target="http://www.kra.go.ke/" TargetMode="External"/><Relationship Id="rId3719" Type="http://schemas.openxmlformats.org/officeDocument/2006/relationships/hyperlink" Target="https://agetic.gob.bo/" TargetMode="External"/><Relationship Id="rId4090" Type="http://schemas.openxmlformats.org/officeDocument/2006/relationships/hyperlink" Target="http://www.mid.gov.me/biblioteka/strategije" TargetMode="External"/><Relationship Id="rId1684" Type="http://schemas.openxmlformats.org/officeDocument/2006/relationships/hyperlink" Target="http://www.hacienda.go.cr/contenido/12668-sigaf-sistema-integrado-de-gestion-de-administracion-financiera" TargetMode="External"/><Relationship Id="rId2735" Type="http://schemas.openxmlformats.org/officeDocument/2006/relationships/hyperlink" Target="https://www.tin-nsdl.com/index.html" TargetMode="External"/><Relationship Id="rId5141" Type="http://schemas.openxmlformats.org/officeDocument/2006/relationships/hyperlink" Target="http://www.egypt.gov.eg/english/documents/default.aspx" TargetMode="External"/><Relationship Id="rId707" Type="http://schemas.openxmlformats.org/officeDocument/2006/relationships/hyperlink" Target="https://www.ilo.org/ilostat/faces/oracle/webcenter/portalapp/pagehierarchy/Page33.jspx?locale=EN&amp;MBI_ID=4" TargetMode="External"/><Relationship Id="rId1337" Type="http://schemas.openxmlformats.org/officeDocument/2006/relationships/hyperlink" Target="http://www.sigen-ca.si/pridobitev_fizicni.php" TargetMode="External"/><Relationship Id="rId1751" Type="http://schemas.openxmlformats.org/officeDocument/2006/relationships/hyperlink" Target="http://www.mof.gov.cy/mof/customs/customs.nsf/ced12_gr/ced12_gr?OpenDocument" TargetMode="External"/><Relationship Id="rId2802" Type="http://schemas.openxmlformats.org/officeDocument/2006/relationships/hyperlink" Target="http://www.lkpp.go.id/" TargetMode="External"/><Relationship Id="rId5958" Type="http://schemas.openxmlformats.org/officeDocument/2006/relationships/hyperlink" Target="https://administracionelectronica.gob.es/pae_Home/pae_Estrategias/Estrategia-TIC-AGE.html" TargetMode="External"/><Relationship Id="rId43" Type="http://schemas.openxmlformats.org/officeDocument/2006/relationships/hyperlink" Target="http://en.wikipedia.org/wiki/El_Salvador" TargetMode="External"/><Relationship Id="rId1404" Type="http://schemas.openxmlformats.org/officeDocument/2006/relationships/hyperlink" Target="http://www.psc.gov.zw/hrmis.html" TargetMode="External"/><Relationship Id="rId3576" Type="http://schemas.openxmlformats.org/officeDocument/2006/relationships/hyperlink" Target="https://mbudget.gov.gn/direction-nationale-du-budget/" TargetMode="External"/><Relationship Id="rId4627" Type="http://schemas.openxmlformats.org/officeDocument/2006/relationships/hyperlink" Target="https://mncert.org/" TargetMode="External"/><Relationship Id="rId4974" Type="http://schemas.openxmlformats.org/officeDocument/2006/relationships/hyperlink" Target="https://cio.go.jp/opendata100" TargetMode="External"/><Relationship Id="rId497" Type="http://schemas.openxmlformats.org/officeDocument/2006/relationships/hyperlink" Target="http://www.wipo.int/wipolex/en/text.jsp?file_id=209489" TargetMode="External"/><Relationship Id="rId2178" Type="http://schemas.openxmlformats.org/officeDocument/2006/relationships/hyperlink" Target="http://www.mefb.gov.mg/" TargetMode="External"/><Relationship Id="rId3229" Type="http://schemas.openxmlformats.org/officeDocument/2006/relationships/hyperlink" Target="https://mof.gov.sl/annual-budget/" TargetMode="External"/><Relationship Id="rId3990" Type="http://schemas.openxmlformats.org/officeDocument/2006/relationships/hyperlink" Target="http://www.nigeria.gov.ng/" TargetMode="External"/><Relationship Id="rId1194" Type="http://schemas.openxmlformats.org/officeDocument/2006/relationships/hyperlink" Target="http://www.pokladnica.sk/" TargetMode="External"/><Relationship Id="rId2592" Type="http://schemas.openxmlformats.org/officeDocument/2006/relationships/hyperlink" Target="http://www.mf.gov.mz/c/document_library/get_file?p_l_id=11402&amp;folderId=18101&amp;name=DLFE-1001.pdf" TargetMode="External"/><Relationship Id="rId3643" Type="http://schemas.openxmlformats.org/officeDocument/2006/relationships/hyperlink" Target="http://rmi-mof.com/" TargetMode="External"/><Relationship Id="rId217" Type="http://schemas.openxmlformats.org/officeDocument/2006/relationships/hyperlink" Target="http://laborsta.ilo.org/STP/guest" TargetMode="External"/><Relationship Id="rId564" Type="http://schemas.openxmlformats.org/officeDocument/2006/relationships/hyperlink" Target="http://www.mof.gov.bd/" TargetMode="External"/><Relationship Id="rId2245" Type="http://schemas.openxmlformats.org/officeDocument/2006/relationships/hyperlink" Target="http://www.rra.gov.rw/" TargetMode="External"/><Relationship Id="rId3710" Type="http://schemas.openxmlformats.org/officeDocument/2006/relationships/hyperlink" Target="https://mof.gov.np/en/" TargetMode="External"/><Relationship Id="rId631" Type="http://schemas.openxmlformats.org/officeDocument/2006/relationships/hyperlink" Target="https://ab.gov.ag/detail_page.php?page=13" TargetMode="External"/><Relationship Id="rId1261" Type="http://schemas.openxmlformats.org/officeDocument/2006/relationships/hyperlink" Target="https://portal.zra.org.zm/" TargetMode="External"/><Relationship Id="rId2312" Type="http://schemas.openxmlformats.org/officeDocument/2006/relationships/hyperlink" Target="http://www.poreskauprava.gov.me/uprava?alphabet=lat" TargetMode="External"/><Relationship Id="rId5468" Type="http://schemas.openxmlformats.org/officeDocument/2006/relationships/hyperlink" Target="https://data.gov.sa/" TargetMode="External"/><Relationship Id="rId5882" Type="http://schemas.openxmlformats.org/officeDocument/2006/relationships/hyperlink" Target="https://www.dsti.gov.sl/wp-content/uploads/2019/11/Sierra-Leone-National-Innovation-and-Digital-Strategy.pdf" TargetMode="External"/><Relationship Id="rId4484" Type="http://schemas.openxmlformats.org/officeDocument/2006/relationships/hyperlink" Target="https://www.kanivatonga.nz/wp-content/uploads/2019/10/REOI-Enterprise-Architect-Firm-1.pdf" TargetMode="External"/><Relationship Id="rId5535" Type="http://schemas.openxmlformats.org/officeDocument/2006/relationships/hyperlink" Target="http://opendata.hu/" TargetMode="External"/><Relationship Id="rId3086" Type="http://schemas.openxmlformats.org/officeDocument/2006/relationships/hyperlink" Target="http://mioa.gov.mk/?q=en/node/1893" TargetMode="External"/><Relationship Id="rId4137" Type="http://schemas.openxmlformats.org/officeDocument/2006/relationships/hyperlink" Target="http://www.finance.gov.lc/" TargetMode="External"/><Relationship Id="rId4551" Type="http://schemas.openxmlformats.org/officeDocument/2006/relationships/hyperlink" Target="https://www.cspcert.ph/" TargetMode="External"/><Relationship Id="rId3153" Type="http://schemas.openxmlformats.org/officeDocument/2006/relationships/hyperlink" Target="http://mfin.gov.mt/en/The-Budget/Pages/default.aspx" TargetMode="External"/><Relationship Id="rId4204" Type="http://schemas.openxmlformats.org/officeDocument/2006/relationships/hyperlink" Target="https://openknowledge.worldbank.org/handle/10986/27260" TargetMode="External"/><Relationship Id="rId5602" Type="http://schemas.openxmlformats.org/officeDocument/2006/relationships/hyperlink" Target="http://bnda.gov.bd/strategy/nda-strategy.jsp" TargetMode="External"/><Relationship Id="rId141" Type="http://schemas.openxmlformats.org/officeDocument/2006/relationships/hyperlink" Target="http://en.wikipedia.org/wiki/Switzerland" TargetMode="External"/><Relationship Id="rId3220" Type="http://schemas.openxmlformats.org/officeDocument/2006/relationships/hyperlink" Target="http://mof.gov.so/publication/consultancy-service-provision-quality-assurance-implementation-somalia-financial" TargetMode="External"/><Relationship Id="rId6029" Type="http://schemas.openxmlformats.org/officeDocument/2006/relationships/hyperlink" Target="https://mincom.gov.az/az/view/news/922/prezident-ilham-eliyevle-microsoft-shirketinin-vitse-prezidenti-ve-diger-numayendeleri-arasinda-videokonfrans-kechirilib" TargetMode="External"/><Relationship Id="rId7" Type="http://schemas.openxmlformats.org/officeDocument/2006/relationships/hyperlink" Target="http://en.wikipedia.org/wiki/Argentina" TargetMode="External"/><Relationship Id="rId2986" Type="http://schemas.openxmlformats.org/officeDocument/2006/relationships/hyperlink" Target="https://guichet.public.lu/en/entreprises/ressources-humaines.html" TargetMode="External"/><Relationship Id="rId5392" Type="http://schemas.openxmlformats.org/officeDocument/2006/relationships/hyperlink" Target="https://techfest.vn/en" TargetMode="External"/><Relationship Id="rId958" Type="http://schemas.openxmlformats.org/officeDocument/2006/relationships/hyperlink" Target="http://www.cra-arc.gc.ca/esrvc-srvce/tx/psssrvcs/menu-eng.html" TargetMode="External"/><Relationship Id="rId1588" Type="http://schemas.openxmlformats.org/officeDocument/2006/relationships/hyperlink" Target="http://www.miit.gov.cn/n11293472/index.html" TargetMode="External"/><Relationship Id="rId2639" Type="http://schemas.openxmlformats.org/officeDocument/2006/relationships/hyperlink" Target="http://www.mefa.ir/portal/Home/Default.aspx?CategoryID=0ba8abcd-554c-4b11-8a9b-dffd8f97c207" TargetMode="External"/><Relationship Id="rId5045" Type="http://schemas.openxmlformats.org/officeDocument/2006/relationships/hyperlink" Target="http://www.kisa.kr/eng/main.jsp" TargetMode="External"/><Relationship Id="rId1655" Type="http://schemas.openxmlformats.org/officeDocument/2006/relationships/hyperlink" Target="http://www.financnisprava.cz/" TargetMode="External"/><Relationship Id="rId2706" Type="http://schemas.openxmlformats.org/officeDocument/2006/relationships/hyperlink" Target="http://www.ctg.albany.edu/publications/reports/proi_case_merkava?chapter=4&amp;section=2" TargetMode="External"/><Relationship Id="rId4061" Type="http://schemas.openxmlformats.org/officeDocument/2006/relationships/hyperlink" Target="http://www.presidencia.gov.mz/" TargetMode="External"/><Relationship Id="rId5112" Type="http://schemas.openxmlformats.org/officeDocument/2006/relationships/hyperlink" Target="https://computersweden.idg.se/2.2683/1.724249/regeringen-sverige-statligt-moln" TargetMode="External"/><Relationship Id="rId1308" Type="http://schemas.openxmlformats.org/officeDocument/2006/relationships/hyperlink" Target="http://moica.nat.gov.tw/index.html" TargetMode="External"/><Relationship Id="rId1722" Type="http://schemas.openxmlformats.org/officeDocument/2006/relationships/hyperlink" Target="http://www.customs.gov.eg/" TargetMode="External"/><Relationship Id="rId4878" Type="http://schemas.openxmlformats.org/officeDocument/2006/relationships/hyperlink" Target="https://www.dta.gov.au/our-projects/digital-service-platforms-strategy/six-keys-success/3-use-technology-and-data-connect-and-unify-government-services" TargetMode="External"/><Relationship Id="rId5929" Type="http://schemas.openxmlformats.org/officeDocument/2006/relationships/hyperlink" Target="http://www.numerique.gouv.sn/mediatheque/documentation/strat%C3%A9gie-nationale-de-cybers%C3%A9curit%C3%A9-snc2022" TargetMode="External"/><Relationship Id="rId14" Type="http://schemas.openxmlformats.org/officeDocument/2006/relationships/hyperlink" Target="http://en.wikipedia.org/wiki/Bangladesh" TargetMode="External"/><Relationship Id="rId3894" Type="http://schemas.openxmlformats.org/officeDocument/2006/relationships/hyperlink" Target="https://www.lamoncloa.gob.es/serviciosdeprensa/apps/Paginas/index.aspx" TargetMode="External"/><Relationship Id="rId4945" Type="http://schemas.openxmlformats.org/officeDocument/2006/relationships/hyperlink" Target="http://references.modernisation.gouv.fr/interoperabilite" TargetMode="External"/><Relationship Id="rId2496" Type="http://schemas.openxmlformats.org/officeDocument/2006/relationships/hyperlink" Target="http://www.tenderboard.gov.om/" TargetMode="External"/><Relationship Id="rId3547" Type="http://schemas.openxmlformats.org/officeDocument/2006/relationships/hyperlink" Target="http://www.dgepcd.gov.cy/dgepcd/dgepcd.nsf/page17_en/page17_en?OpenDocument" TargetMode="External"/><Relationship Id="rId3961" Type="http://schemas.openxmlformats.org/officeDocument/2006/relationships/hyperlink" Target="http://www.samoagovt.ws/" TargetMode="External"/><Relationship Id="rId468" Type="http://schemas.openxmlformats.org/officeDocument/2006/relationships/hyperlink" Target="http://www.eprocure.gov.bd/" TargetMode="External"/><Relationship Id="rId882" Type="http://schemas.openxmlformats.org/officeDocument/2006/relationships/hyperlink" Target="http://www.iti.gov.br/certificacao-digital/beneficios" TargetMode="External"/><Relationship Id="rId1098" Type="http://schemas.openxmlformats.org/officeDocument/2006/relationships/hyperlink" Target="http://www.nta.gov.tw/web/Eng/Default.aspx" TargetMode="External"/><Relationship Id="rId2149" Type="http://schemas.openxmlformats.org/officeDocument/2006/relationships/hyperlink" Target="http://www.ird.govt.nz/" TargetMode="External"/><Relationship Id="rId2563" Type="http://schemas.openxmlformats.org/officeDocument/2006/relationships/hyperlink" Target="http://etp.zakazrf.ru/Html/id/221" TargetMode="External"/><Relationship Id="rId3614" Type="http://schemas.openxmlformats.org/officeDocument/2006/relationships/hyperlink" Target="https://www.e.gov.kw/sites/kgoenglish/Pages/OtherTopics/KGD.aspx" TargetMode="External"/><Relationship Id="rId6020" Type="http://schemas.openxmlformats.org/officeDocument/2006/relationships/hyperlink" Target="https://akshi.gov.al/mirlinda-karcanaj-flet-per-techspace-arritjet-e-e-albanias-nismen-e-tre-vendeve-te-rajonit/" TargetMode="External"/><Relationship Id="rId535" Type="http://schemas.openxmlformats.org/officeDocument/2006/relationships/hyperlink" Target="http://www.mof.gov.bd/en/budget/11_12/digital_bd/digital_bangladesh_en.pdf" TargetMode="External"/><Relationship Id="rId1165" Type="http://schemas.openxmlformats.org/officeDocument/2006/relationships/hyperlink" Target="https://www.mof.gov.zm/" TargetMode="External"/><Relationship Id="rId2216" Type="http://schemas.openxmlformats.org/officeDocument/2006/relationships/hyperlink" Target="http://www.mfinante.ro/trezorengl.html?pagina=domenii" TargetMode="External"/><Relationship Id="rId2630" Type="http://schemas.openxmlformats.org/officeDocument/2006/relationships/hyperlink" Target="http://www.allamkincstar.gov.hu/" TargetMode="External"/><Relationship Id="rId5786" Type="http://schemas.openxmlformats.org/officeDocument/2006/relationships/hyperlink" Target="https://www.opengovpartnership.org/members/serbia/" TargetMode="External"/><Relationship Id="rId602" Type="http://schemas.openxmlformats.org/officeDocument/2006/relationships/hyperlink" Target="https://www.ilo.org/ilostat/faces/oracle/webcenter/portalapp/pagehierarchy/Page33.jspx?locale=EN&amp;MBI_ID=4" TargetMode="External"/><Relationship Id="rId1232" Type="http://schemas.openxmlformats.org/officeDocument/2006/relationships/hyperlink" Target="https://www.trezor.gov.rs/en/" TargetMode="External"/><Relationship Id="rId4388" Type="http://schemas.openxmlformats.org/officeDocument/2006/relationships/hyperlink" Target="https://www.rti-rating.org/wp-content/uploads/Ecuador.pdf" TargetMode="External"/><Relationship Id="rId5439" Type="http://schemas.openxmlformats.org/officeDocument/2006/relationships/hyperlink" Target="https://date.gov.md/" TargetMode="External"/><Relationship Id="rId5853" Type="http://schemas.openxmlformats.org/officeDocument/2006/relationships/hyperlink" Target="https://www.opengovpartnership.org/members/jamaica/" TargetMode="External"/><Relationship Id="rId3057" Type="http://schemas.openxmlformats.org/officeDocument/2006/relationships/hyperlink" Target="http://parliament.gov.gy/" TargetMode="External"/><Relationship Id="rId4108" Type="http://schemas.openxmlformats.org/officeDocument/2006/relationships/hyperlink" Target="https://www.gov.ls/eservices/" TargetMode="External"/><Relationship Id="rId4455" Type="http://schemas.openxmlformats.org/officeDocument/2006/relationships/hyperlink" Target="https://www.tra.gov.ae/aecert/en/home.aspx" TargetMode="External"/><Relationship Id="rId5506" Type="http://schemas.openxmlformats.org/officeDocument/2006/relationships/hyperlink" Target="https://www.avoindata.fi/en" TargetMode="External"/><Relationship Id="rId5920" Type="http://schemas.openxmlformats.org/officeDocument/2006/relationships/hyperlink" Target="https://www.state.gov/programs-office-of-the-science-and-technology-advisor/" TargetMode="External"/><Relationship Id="rId3471" Type="http://schemas.openxmlformats.org/officeDocument/2006/relationships/hyperlink" Target="https://www.gov.ls/ministry-of-development-planning/" TargetMode="External"/><Relationship Id="rId4522" Type="http://schemas.openxmlformats.org/officeDocument/2006/relationships/hyperlink" Target="https://www.yesser.gov.sa/EN/BuildingBlocks/Pages/GCloud_Computing.aspx" TargetMode="External"/><Relationship Id="rId392" Type="http://schemas.openxmlformats.org/officeDocument/2006/relationships/hyperlink" Target="http://www.customs.gov.ag/" TargetMode="External"/><Relationship Id="rId2073" Type="http://schemas.openxmlformats.org/officeDocument/2006/relationships/hyperlink" Target="http://www.treasury.govt.nz/" TargetMode="External"/><Relationship Id="rId3124" Type="http://schemas.openxmlformats.org/officeDocument/2006/relationships/hyperlink" Target="https://www.e-tramits.ad/" TargetMode="External"/><Relationship Id="rId2140" Type="http://schemas.openxmlformats.org/officeDocument/2006/relationships/hyperlink" Target="https://servicii.fisc.md/" TargetMode="External"/><Relationship Id="rId5296" Type="http://schemas.openxmlformats.org/officeDocument/2006/relationships/hyperlink" Target="https://transparencia.org.ve/project/en-venezuela-no-existe-una-ley-que-resguarde-los-datos-personales/" TargetMode="External"/><Relationship Id="rId112" Type="http://schemas.openxmlformats.org/officeDocument/2006/relationships/hyperlink" Target="http://en.wikipedia.org/wiki/Palau" TargetMode="External"/><Relationship Id="rId5363" Type="http://schemas.openxmlformats.org/officeDocument/2006/relationships/hyperlink" Target="https://www2.smartlab.gov.hk/en/index.xhtml" TargetMode="External"/><Relationship Id="rId2957" Type="http://schemas.openxmlformats.org/officeDocument/2006/relationships/hyperlink" Target="http://www.customs.gov.lb/" TargetMode="External"/><Relationship Id="rId5016" Type="http://schemas.openxmlformats.org/officeDocument/2006/relationships/hyperlink" Target="https://www.cdp.sn/" TargetMode="External"/><Relationship Id="rId929" Type="http://schemas.openxmlformats.org/officeDocument/2006/relationships/hyperlink" Target="http://www.dgtcfm.cm/" TargetMode="External"/><Relationship Id="rId1559" Type="http://schemas.openxmlformats.org/officeDocument/2006/relationships/hyperlink" Target="http://snip.hacienda.gov.py/Snip_Web/portal/SNIP-paraguay.html" TargetMode="External"/><Relationship Id="rId1973" Type="http://schemas.openxmlformats.org/officeDocument/2006/relationships/hyperlink" Target="https://www.frcs.org.fj/our-services/taxpayer-online-service-tpos/" TargetMode="External"/><Relationship Id="rId4032" Type="http://schemas.openxmlformats.org/officeDocument/2006/relationships/hyperlink" Target="https://omanportal.gov.om/wps/portal/index/eomanstrategy/!ut/p/a1/hc5NC4JAEAbg39LBqzO2Itpt074sWaIo3UtobKuhbqgl_ftMugR9zO0dnpcZ4BACL-NbJuMmU2WcPzO3DmxtWMac4dJG4iIdu8w0DYpsYnUg6gB-GYr_-nvgPSE4Q2TOIlhuA4pDspv6zsoinme-wI8TG1GCD1zmKulfjmiZEFsCr8RJVKLSr1W3TpvmUo801LBtW10qJXOhH1Wh4adKquoGwncJlyLEs8mTe0sHD-yOSYo!/dl5/d5/L0lKQSEvUUt3RS80RUkhL2Vu/" TargetMode="External"/><Relationship Id="rId5430" Type="http://schemas.openxmlformats.org/officeDocument/2006/relationships/hyperlink" Target="http://data.gov.be/" TargetMode="External"/><Relationship Id="rId1626" Type="http://schemas.openxmlformats.org/officeDocument/2006/relationships/hyperlink" Target="http://www.douanes.km/" TargetMode="External"/><Relationship Id="rId3798" Type="http://schemas.openxmlformats.org/officeDocument/2006/relationships/hyperlink" Target="https://mopt.gov.gy/" TargetMode="External"/><Relationship Id="rId4849" Type="http://schemas.openxmlformats.org/officeDocument/2006/relationships/hyperlink" Target="http://www.numerique.gouv.sn/sites/default/files/SNC2022-vf.pdf" TargetMode="External"/><Relationship Id="rId3865" Type="http://schemas.openxmlformats.org/officeDocument/2006/relationships/hyperlink" Target="https://egov.mic.gov.vn/en_US/trang-chu" TargetMode="External"/><Relationship Id="rId4916" Type="http://schemas.openxmlformats.org/officeDocument/2006/relationships/hyperlink" Target="http://www.sic.gov.cn/News/612/10423.htm" TargetMode="External"/><Relationship Id="rId786" Type="http://schemas.openxmlformats.org/officeDocument/2006/relationships/hyperlink" Target="https://www.imf.org/~/media/Files/Publications/CR/2019/1ESTEA2019001.ashx" TargetMode="External"/><Relationship Id="rId2467" Type="http://schemas.openxmlformats.org/officeDocument/2006/relationships/hyperlink" Target="https://apps.paraguay.gov.py/nomina-de-funcionarios-publicos/" TargetMode="External"/><Relationship Id="rId3518" Type="http://schemas.openxmlformats.org/officeDocument/2006/relationships/hyperlink" Target="https://www.mof.gov.tw/eng" TargetMode="External"/><Relationship Id="rId439" Type="http://schemas.openxmlformats.org/officeDocument/2006/relationships/hyperlink" Target="http://www.reform.gov.bb/page/public%20sector%20reform%20in%20barbados.pdf" TargetMode="External"/><Relationship Id="rId1069" Type="http://schemas.openxmlformats.org/officeDocument/2006/relationships/hyperlink" Target="https://finances.gouv.tg/" TargetMode="External"/><Relationship Id="rId1483" Type="http://schemas.openxmlformats.org/officeDocument/2006/relationships/hyperlink" Target="https://tchad.ampdev.net/portal/" TargetMode="External"/><Relationship Id="rId2881" Type="http://schemas.openxmlformats.org/officeDocument/2006/relationships/hyperlink" Target="http://www.kryeministri-ks.net/?page=2,231" TargetMode="External"/><Relationship Id="rId3932" Type="http://schemas.openxmlformats.org/officeDocument/2006/relationships/hyperlink" Target="http://moct.gov.sy/" TargetMode="External"/><Relationship Id="rId506" Type="http://schemas.openxmlformats.org/officeDocument/2006/relationships/hyperlink" Target="https://www.pravo.by/document/?guid=3961&amp;p0=C21600235" TargetMode="External"/><Relationship Id="rId853" Type="http://schemas.openxmlformats.org/officeDocument/2006/relationships/hyperlink" Target="http://www.impuestos.gob.bo/" TargetMode="External"/><Relationship Id="rId1136" Type="http://schemas.openxmlformats.org/officeDocument/2006/relationships/hyperlink" Target="http://www.aduanas.gub.uy/" TargetMode="External"/><Relationship Id="rId2534" Type="http://schemas.openxmlformats.org/officeDocument/2006/relationships/hyperlink" Target="http://etp.zakazrf.ru/" TargetMode="External"/><Relationship Id="rId920" Type="http://schemas.openxmlformats.org/officeDocument/2006/relationships/hyperlink" Target="https://estrategiadigital.gov.cv/index.php/pt/" TargetMode="External"/><Relationship Id="rId1550" Type="http://schemas.openxmlformats.org/officeDocument/2006/relationships/hyperlink" Target="http://www.yemen.gov.ye/portal/finance/%D8%A7%D9%84%D8%B1%D8%A6%D9%8A%D8%B3%D9%8A%D8%A9/tabid/383/Default.aspx" TargetMode="External"/><Relationship Id="rId2601" Type="http://schemas.openxmlformats.org/officeDocument/2006/relationships/hyperlink" Target="http://civilservice.gov.mu/English/Documents/HRM%20Directory/HRMIS2014.pdf" TargetMode="External"/><Relationship Id="rId5757" Type="http://schemas.openxmlformats.org/officeDocument/2006/relationships/hyperlink" Target="https://administracionelectronica.gob.es/pae_Home/dam/jcr:0d4cfaad-3df4-46a1-8b87-aa3dc602e90b/Plan_de_trans_Estrategia-TIC_ingles.pdf" TargetMode="External"/><Relationship Id="rId1203" Type="http://schemas.openxmlformats.org/officeDocument/2006/relationships/hyperlink" Target="http://www.src.gov.sc/" TargetMode="External"/><Relationship Id="rId4359" Type="http://schemas.openxmlformats.org/officeDocument/2006/relationships/hyperlink" Target="https://www.rti-rating.org/wp-content/uploads/Philippines.pdf" TargetMode="External"/><Relationship Id="rId4773" Type="http://schemas.openxmlformats.org/officeDocument/2006/relationships/hyperlink" Target="https://www.gov.il/en/departments/israel_national_cyber_directorate" TargetMode="External"/><Relationship Id="rId5824" Type="http://schemas.openxmlformats.org/officeDocument/2006/relationships/hyperlink" Target="https://www.opengovpartnership.org/members/azerbaijan/" TargetMode="External"/><Relationship Id="rId3375" Type="http://schemas.openxmlformats.org/officeDocument/2006/relationships/hyperlink" Target="https://www.finmin.nic.in/bipa/turkmenistan" TargetMode="External"/><Relationship Id="rId4426" Type="http://schemas.openxmlformats.org/officeDocument/2006/relationships/hyperlink" Target="https://www.rti-rating.org/wp-content/uploads/2018/09/Bahamas.RTI_.2017.pdf" TargetMode="External"/><Relationship Id="rId4840" Type="http://schemas.openxmlformats.org/officeDocument/2006/relationships/hyperlink" Target="http://cirt.me/cirt" TargetMode="External"/><Relationship Id="rId296" Type="http://schemas.openxmlformats.org/officeDocument/2006/relationships/hyperlink" Target="https://www.budget.go.ug/" TargetMode="External"/><Relationship Id="rId2391" Type="http://schemas.openxmlformats.org/officeDocument/2006/relationships/hyperlink" Target="https://www.sunat.gob.pe/xssecurity/SignOnVerification.htm?signonForwardAction=https%3A%2F%2Fwww.sunat.gob.pe%2Fol-at-itcanal%2Fcanal.do" TargetMode="External"/><Relationship Id="rId3028" Type="http://schemas.openxmlformats.org/officeDocument/2006/relationships/hyperlink" Target="https://www.mincom.gob.cu/es/gobierno-electronico" TargetMode="External"/><Relationship Id="rId3442" Type="http://schemas.openxmlformats.org/officeDocument/2006/relationships/hyperlink" Target="http://www.ird.gov.sb/Article.aspx?ID=616" TargetMode="External"/><Relationship Id="rId363" Type="http://schemas.openxmlformats.org/officeDocument/2006/relationships/hyperlink" Target="https://www.mof.gov.bh/topiclist.asp?ctype=organ&amp;id=31&amp;from=organ" TargetMode="External"/><Relationship Id="rId2044" Type="http://schemas.openxmlformats.org/officeDocument/2006/relationships/hyperlink" Target="https://ppa.gov.gh/" TargetMode="External"/><Relationship Id="rId430" Type="http://schemas.openxmlformats.org/officeDocument/2006/relationships/hyperlink" Target="http://isi.govern.ad/" TargetMode="External"/><Relationship Id="rId1060" Type="http://schemas.openxmlformats.org/officeDocument/2006/relationships/hyperlink" Target="http://www.mof.gov.ae/" TargetMode="External"/><Relationship Id="rId2111" Type="http://schemas.openxmlformats.org/officeDocument/2006/relationships/hyperlink" Target="http://www.ecustoms.mn/" TargetMode="External"/><Relationship Id="rId5267" Type="http://schemas.openxmlformats.org/officeDocument/2006/relationships/hyperlink" Target="https://www.anpdp.st/" TargetMode="External"/><Relationship Id="rId5681" Type="http://schemas.openxmlformats.org/officeDocument/2006/relationships/hyperlink" Target="https://joinup.ec.europa.eu/sites/default/files/inline-files/OSS%20Country%20Intelligence%20Report_GR.pdf" TargetMode="External"/><Relationship Id="rId1877" Type="http://schemas.openxmlformats.org/officeDocument/2006/relationships/hyperlink" Target="http://treasury.gov.ge/" TargetMode="External"/><Relationship Id="rId2928" Type="http://schemas.openxmlformats.org/officeDocument/2006/relationships/hyperlink" Target="http://www.moef.go.kr/st/fnancstats/fnancIndex.do?bbsId=MOSFBBS_000000000049&amp;menuNo=6040000" TargetMode="External"/><Relationship Id="rId4283" Type="http://schemas.openxmlformats.org/officeDocument/2006/relationships/hyperlink" Target="https://forms.business.gov.au/smartforms/servlet/SmartForm.html?formCode=oco-complaint-form" TargetMode="External"/><Relationship Id="rId5334" Type="http://schemas.openxmlformats.org/officeDocument/2006/relationships/hyperlink" Target="http://www.govlabaustria.gv.at/" TargetMode="External"/><Relationship Id="rId1944" Type="http://schemas.openxmlformats.org/officeDocument/2006/relationships/hyperlink" Target="http://www.valtiokonttori.fi/fi-FI/Virastoille_ja_laitoksille/Kiekun_kayttoonotto_valtionhallinnossa" TargetMode="External"/><Relationship Id="rId4350" Type="http://schemas.openxmlformats.org/officeDocument/2006/relationships/hyperlink" Target="https://www.rti-rating.org/wp-content/uploads/Norway.pdf" TargetMode="External"/><Relationship Id="rId5401" Type="http://schemas.openxmlformats.org/officeDocument/2006/relationships/hyperlink" Target="https://nztech.org.nz/" TargetMode="External"/><Relationship Id="rId4003" Type="http://schemas.openxmlformats.org/officeDocument/2006/relationships/hyperlink" Target="http://palaugov.org/" TargetMode="External"/><Relationship Id="rId6175" Type="http://schemas.openxmlformats.org/officeDocument/2006/relationships/hyperlink" Target="http://japan.kantei.go.jp/policy/it/20140624_decration.pdf" TargetMode="External"/><Relationship Id="rId3769" Type="http://schemas.openxmlformats.org/officeDocument/2006/relationships/hyperlink" Target="http://www.kormany.hu/hu/nemzeti-fejlesztesi-miniszterium" TargetMode="External"/><Relationship Id="rId5191" Type="http://schemas.openxmlformats.org/officeDocument/2006/relationships/hyperlink" Target="http://www.sita.co.za/sites/default/files/Strategic%20Plan%202020-2025.pdf" TargetMode="External"/><Relationship Id="rId6242" Type="http://schemas.openxmlformats.org/officeDocument/2006/relationships/hyperlink" Target="https://www.dga.or.th/th/content/920/12692/" TargetMode="External"/><Relationship Id="rId2785" Type="http://schemas.openxmlformats.org/officeDocument/2006/relationships/hyperlink" Target="http://ihrms.raj.nic.in/FirstPages/AboutUs.aspx" TargetMode="External"/><Relationship Id="rId3836" Type="http://schemas.openxmlformats.org/officeDocument/2006/relationships/hyperlink" Target="https://www.turkiye.gov.tr/hizmetler" TargetMode="External"/><Relationship Id="rId757" Type="http://schemas.openxmlformats.org/officeDocument/2006/relationships/hyperlink" Target="https://www.institutigap.org/documents/99892_Reforming%20%20Public%20Administration%20in%20Kosovo.pdf" TargetMode="External"/><Relationship Id="rId1387" Type="http://schemas.openxmlformats.org/officeDocument/2006/relationships/hyperlink" Target="http://armp.tg/" TargetMode="External"/><Relationship Id="rId2438" Type="http://schemas.openxmlformats.org/officeDocument/2006/relationships/hyperlink" Target="http://unctad.org/en/PublicationsLibrary/dtlasycuda2011d1_en.pdf" TargetMode="External"/><Relationship Id="rId2852" Type="http://schemas.openxmlformats.org/officeDocument/2006/relationships/hyperlink" Target="http://www.vmi.lt/" TargetMode="External"/><Relationship Id="rId3903" Type="http://schemas.openxmlformats.org/officeDocument/2006/relationships/hyperlink" Target="https://www.egovernment.ch/en/" TargetMode="External"/><Relationship Id="rId93" Type="http://schemas.openxmlformats.org/officeDocument/2006/relationships/hyperlink" Target="http://en.wikipedia.org/wiki/Mauritius" TargetMode="External"/><Relationship Id="rId824" Type="http://schemas.openxmlformats.org/officeDocument/2006/relationships/hyperlink" Target="https://www.ellipsis.co.za/wp-content/uploads/2016/07/Botswana.pdf" TargetMode="External"/><Relationship Id="rId1454" Type="http://schemas.openxmlformats.org/officeDocument/2006/relationships/hyperlink" Target="https://www.mcs.gov.sa/ar/Pages/default.aspx" TargetMode="External"/><Relationship Id="rId2505" Type="http://schemas.openxmlformats.org/officeDocument/2006/relationships/hyperlink" Target="https://www.gets.govt.nz/ExternalAwardedTenderList.htm" TargetMode="External"/><Relationship Id="rId1107" Type="http://schemas.openxmlformats.org/officeDocument/2006/relationships/hyperlink" Target="http://www.minfin.gov.tm/" TargetMode="External"/><Relationship Id="rId1521" Type="http://schemas.openxmlformats.org/officeDocument/2006/relationships/hyperlink" Target="http://www.dcis.gov.za/" TargetMode="External"/><Relationship Id="rId4677" Type="http://schemas.openxmlformats.org/officeDocument/2006/relationships/hyperlink" Target="https://www.ogcio.gov.hk/en/our_work/infrastructure/e_government/egis/e-gov_infrastructure_service.html" TargetMode="External"/><Relationship Id="rId5728" Type="http://schemas.openxmlformats.org/officeDocument/2006/relationships/hyperlink" Target="https://www.gov.lk/elaws/wordpress/wp-content/uploads/2015/03/eGov-Policy-structured-v4-0.pdf" TargetMode="External"/><Relationship Id="rId3279" Type="http://schemas.openxmlformats.org/officeDocument/2006/relationships/hyperlink" Target="http://www2.mof.go.th/economic_data.htm" TargetMode="External"/><Relationship Id="rId3693" Type="http://schemas.openxmlformats.org/officeDocument/2006/relationships/hyperlink" Target="https://www.pefa.org/node/1166" TargetMode="External"/><Relationship Id="rId2295" Type="http://schemas.openxmlformats.org/officeDocument/2006/relationships/hyperlink" Target="https://mof.gov.na/budget" TargetMode="External"/><Relationship Id="rId3346" Type="http://schemas.openxmlformats.org/officeDocument/2006/relationships/hyperlink" Target="http://www.finanze.sm/" TargetMode="External"/><Relationship Id="rId4744" Type="http://schemas.openxmlformats.org/officeDocument/2006/relationships/hyperlink" Target="https://www.buergergesellschaft.de/mitentscheiden/buergerbeteiligung-in-stadt-land/buergerbeteiligung-in-bund-land/" TargetMode="External"/><Relationship Id="rId267" Type="http://schemas.openxmlformats.org/officeDocument/2006/relationships/hyperlink" Target="http://en.wikipedia.org/wiki/Sierra_Leone" TargetMode="External"/><Relationship Id="rId3760" Type="http://schemas.openxmlformats.org/officeDocument/2006/relationships/hyperlink" Target="https://arn.gw/" TargetMode="External"/><Relationship Id="rId4811" Type="http://schemas.openxmlformats.org/officeDocument/2006/relationships/hyperlink" Target="http://www.cio.gov.bh/cio_eng/SubDetailed.aspx?subcatid=708" TargetMode="External"/><Relationship Id="rId681" Type="http://schemas.openxmlformats.org/officeDocument/2006/relationships/hyperlink" Target="https://projects.worldbank.org/en/projects-operations/project-detail/P170704" TargetMode="External"/><Relationship Id="rId2362" Type="http://schemas.openxmlformats.org/officeDocument/2006/relationships/hyperlink" Target="http://www.gov.vc/index.php?option=com_content&amp;view=article&amp;id=186%3Aus-vincentians-help-haiti-&amp;Itemid=159" TargetMode="External"/><Relationship Id="rId3413" Type="http://schemas.openxmlformats.org/officeDocument/2006/relationships/hyperlink" Target="https://blog-pfm.imf.org/files/pemna-t-cop_fmis-study-of-selected-pemna-member_lessons-for-other-countr....pdf" TargetMode="External"/><Relationship Id="rId334" Type="http://schemas.openxmlformats.org/officeDocument/2006/relationships/hyperlink" Target="https://www.mpttn.gov.dz/ar/content/%D8%A7%D9%84%D8%AD%D9%83%D9%88%D9%85%D8%A9%D8%A7%D9%84%D8%A5%D9%84%D9%83%D8%AA%D8%B1%D9%88%D9%86%D9%8A%D8%A9" TargetMode="External"/><Relationship Id="rId2015" Type="http://schemas.openxmlformats.org/officeDocument/2006/relationships/hyperlink" Target="http://www.dgmp.ga/all-offres.twg?dir=resultatsOffres" TargetMode="External"/><Relationship Id="rId5585" Type="http://schemas.openxmlformats.org/officeDocument/2006/relationships/hyperlink" Target="https://tanzania.opendataforafrica.org/" TargetMode="External"/><Relationship Id="rId401" Type="http://schemas.openxmlformats.org/officeDocument/2006/relationships/hyperlink" Target="http://www.customs.gov.bb/" TargetMode="External"/><Relationship Id="rId1031" Type="http://schemas.openxmlformats.org/officeDocument/2006/relationships/hyperlink" Target="http://www.minfin.gov.cv/index.php/organica" TargetMode="External"/><Relationship Id="rId4187" Type="http://schemas.openxmlformats.org/officeDocument/2006/relationships/hyperlink" Target="https://www.oeffentlicherdienst.gv.at/personalmanagement/index.html" TargetMode="External"/><Relationship Id="rId5238" Type="http://schemas.openxmlformats.org/officeDocument/2006/relationships/hyperlink" Target="https://portal.jordan.gov.jo/wps/portal/Home/MediaCenter/OtherNews/NewsDetails_en/news%2015-4-2019%202?lang=en" TargetMode="External"/><Relationship Id="rId5652" Type="http://schemas.openxmlformats.org/officeDocument/2006/relationships/hyperlink" Target="https://u.ae/ar-AE/about-the-uae/digital-uae/uae-mgovernment-initiative" TargetMode="External"/><Relationship Id="rId4254" Type="http://schemas.openxmlformats.org/officeDocument/2006/relationships/hyperlink" Target="https://www.signaturaelectronica.ad/oscepa" TargetMode="External"/><Relationship Id="rId5305" Type="http://schemas.openxmlformats.org/officeDocument/2006/relationships/hyperlink" Target="https://www.rti-rating.org/wp-content/uploads/Burkina-Faso.pdf" TargetMode="External"/><Relationship Id="rId1848" Type="http://schemas.openxmlformats.org/officeDocument/2006/relationships/hyperlink" Target="http://www.pbc.gov.cn/english/" TargetMode="External"/><Relationship Id="rId3270" Type="http://schemas.openxmlformats.org/officeDocument/2006/relationships/hyperlink" Target="https://www.government.ae/en/information-and-services/finance-and-investment/federal-finance" TargetMode="External"/><Relationship Id="rId4321" Type="http://schemas.openxmlformats.org/officeDocument/2006/relationships/hyperlink" Target="https://www.rti-rating.org/wp-content/uploads/United-States-of-America.pdf" TargetMode="External"/><Relationship Id="rId191" Type="http://schemas.openxmlformats.org/officeDocument/2006/relationships/hyperlink" Target="http://en.wikipedia.org/wiki/Venezuela" TargetMode="External"/><Relationship Id="rId1915" Type="http://schemas.openxmlformats.org/officeDocument/2006/relationships/hyperlink" Target="http://www.vero.fi/" TargetMode="External"/><Relationship Id="rId6079" Type="http://schemas.openxmlformats.org/officeDocument/2006/relationships/hyperlink" Target="https://akademia.nosi.cv/" TargetMode="External"/><Relationship Id="rId5095" Type="http://schemas.openxmlformats.org/officeDocument/2006/relationships/hyperlink" Target="https://metais.vicepremier.gov.sk/refregisters/list?page=1&amp;count=20" TargetMode="External"/><Relationship Id="rId2689" Type="http://schemas.openxmlformats.org/officeDocument/2006/relationships/hyperlink" Target="http://taxes.gov.il/customs" TargetMode="External"/><Relationship Id="rId6146" Type="http://schemas.openxmlformats.org/officeDocument/2006/relationships/hyperlink" Target="https://www.clcplus.cstdi.gov.hk/clcplus/portal/welcome" TargetMode="External"/><Relationship Id="rId2756" Type="http://schemas.openxmlformats.org/officeDocument/2006/relationships/hyperlink" Target="http://www.rca.gov.ir/" TargetMode="External"/><Relationship Id="rId3807" Type="http://schemas.openxmlformats.org/officeDocument/2006/relationships/hyperlink" Target="http://www.gouvernement.gov.gn/index.php/le-gouvernement" TargetMode="External"/><Relationship Id="rId5162" Type="http://schemas.openxmlformats.org/officeDocument/2006/relationships/hyperlink" Target="http://www.owso.gov.kh/en/comment/" TargetMode="External"/><Relationship Id="rId6213" Type="http://schemas.openxmlformats.org/officeDocument/2006/relationships/hyperlink" Target="https://digitalkz.kz/wp-content/uploads/2020/03/%D0%93%D0%9F%20%D0%A6%D0%9A%20%D0%BD%D0%B0%20%D0%B0%D0%BD%D0%B3%D0%BB%2003,06,2020.pdf" TargetMode="External"/><Relationship Id="rId728" Type="http://schemas.openxmlformats.org/officeDocument/2006/relationships/hyperlink" Target="https://www.ilo.org/ilostat/faces/oracle/webcenter/portalapp/pagehierarchy/Page33.jspx?locale=EN&amp;MBI_ID=4" TargetMode="External"/><Relationship Id="rId1358" Type="http://schemas.openxmlformats.org/officeDocument/2006/relationships/hyperlink" Target="http://documents.worldbank.org/curated/en/2005/08/6233629/uzbekistan-public-finance-management-reform-project" TargetMode="External"/><Relationship Id="rId1772" Type="http://schemas.openxmlformats.org/officeDocument/2006/relationships/hyperlink" Target="https://www.bjca.cn/ProductSolutions/?MID=68" TargetMode="External"/><Relationship Id="rId2409" Type="http://schemas.openxmlformats.org/officeDocument/2006/relationships/hyperlink" Target="http://www.customs.govt.nz/features/jointbordermanagement/Pages/default.aspx" TargetMode="External"/><Relationship Id="rId5979" Type="http://schemas.openxmlformats.org/officeDocument/2006/relationships/hyperlink" Target="https://www.motc.gov.qa/en/qdgtp/about" TargetMode="External"/><Relationship Id="rId64" Type="http://schemas.openxmlformats.org/officeDocument/2006/relationships/hyperlink" Target="http://en.wikipedia.org/wiki/Iceland" TargetMode="External"/><Relationship Id="rId1425" Type="http://schemas.openxmlformats.org/officeDocument/2006/relationships/hyperlink" Target="http://www.nprocom.gov.lk/web/index.php?lang=en" TargetMode="External"/><Relationship Id="rId2823" Type="http://schemas.openxmlformats.org/officeDocument/2006/relationships/hyperlink" Target="http://www.lanasysla.is/EN/" TargetMode="External"/><Relationship Id="rId4995" Type="http://schemas.openxmlformats.org/officeDocument/2006/relationships/hyperlink" Target="https://www.uoou.cz/" TargetMode="External"/><Relationship Id="rId2199" Type="http://schemas.openxmlformats.org/officeDocument/2006/relationships/hyperlink" Target="http://www.government.nl/ministries/fin" TargetMode="External"/><Relationship Id="rId3597" Type="http://schemas.openxmlformats.org/officeDocument/2006/relationships/hyperlink" Target="http://www.minfin.kz/" TargetMode="External"/><Relationship Id="rId4648" Type="http://schemas.openxmlformats.org/officeDocument/2006/relationships/hyperlink" Target="https://www.mita.gov.mt/en/Technology/EnterpriseArchitecture/Pages/EnterpriseArchitecture.aspx" TargetMode="External"/><Relationship Id="rId6070" Type="http://schemas.openxmlformats.org/officeDocument/2006/relationships/hyperlink" Target="http://www.digitalstrategy.gov.bn/Themed/index.aspx" TargetMode="External"/><Relationship Id="rId3664" Type="http://schemas.openxmlformats.org/officeDocument/2006/relationships/hyperlink" Target="https://www.finance.gov.tt/divisions/treasury-division/" TargetMode="External"/><Relationship Id="rId4715" Type="http://schemas.openxmlformats.org/officeDocument/2006/relationships/hyperlink" Target="http://optic.gob.do/servicio/nube-computacional-gubernamental-opticloud/" TargetMode="External"/><Relationship Id="rId585" Type="http://schemas.openxmlformats.org/officeDocument/2006/relationships/hyperlink" Target="https://www.mpttn.gov.dz/" TargetMode="External"/><Relationship Id="rId2266" Type="http://schemas.openxmlformats.org/officeDocument/2006/relationships/hyperlink" Target="https://customs.gov.lc/" TargetMode="External"/><Relationship Id="rId2680" Type="http://schemas.openxmlformats.org/officeDocument/2006/relationships/hyperlink" Target="http://www.revenue.go.ke/" TargetMode="External"/><Relationship Id="rId3317" Type="http://schemas.openxmlformats.org/officeDocument/2006/relationships/hyperlink" Target="http://www.seniat.gov.ve/" TargetMode="External"/><Relationship Id="rId3731" Type="http://schemas.openxmlformats.org/officeDocument/2006/relationships/hyperlink" Target="http://www.gambia.gov.gm/" TargetMode="External"/><Relationship Id="rId238" Type="http://schemas.openxmlformats.org/officeDocument/2006/relationships/hyperlink" Target="https://www.ceicdata.com/en/indicator/bosnia-and-herzegovina/unemployment-rate" TargetMode="External"/><Relationship Id="rId652" Type="http://schemas.openxmlformats.org/officeDocument/2006/relationships/hyperlink" Target="https://www.ilo.org/ilostat/faces/oracle/webcenter/portalapp/pagehierarchy/Page33.jspx?locale=EN&amp;MBI_ID=4" TargetMode="External"/><Relationship Id="rId1282" Type="http://schemas.openxmlformats.org/officeDocument/2006/relationships/hyperlink" Target="http://www.id.gov.ae/en/id-card/id-card-features.aspx" TargetMode="External"/><Relationship Id="rId2333" Type="http://schemas.openxmlformats.org/officeDocument/2006/relationships/hyperlink" Target="https://www.finance.gov.mw/" TargetMode="External"/><Relationship Id="rId5489" Type="http://schemas.openxmlformats.org/officeDocument/2006/relationships/hyperlink" Target="https://data.gov.hk/" TargetMode="External"/><Relationship Id="rId305" Type="http://schemas.openxmlformats.org/officeDocument/2006/relationships/hyperlink" Target="http://customs.mof.gov.af/en/news/20983" TargetMode="External"/><Relationship Id="rId2400" Type="http://schemas.openxmlformats.org/officeDocument/2006/relationships/hyperlink" Target="https://www.customs.gov.om/esw/jsf/secure/esw/common/Login.xhtml" TargetMode="External"/><Relationship Id="rId5556" Type="http://schemas.openxmlformats.org/officeDocument/2006/relationships/hyperlink" Target="https://www.geoportal.lt/geoportal/web/en" TargetMode="External"/><Relationship Id="rId1002" Type="http://schemas.openxmlformats.org/officeDocument/2006/relationships/hyperlink" Target="https://inetdec.nra.bg/index.html" TargetMode="External"/><Relationship Id="rId4158" Type="http://schemas.openxmlformats.org/officeDocument/2006/relationships/hyperlink" Target="http://www.minhap.gob.es/" TargetMode="External"/><Relationship Id="rId5209" Type="http://schemas.openxmlformats.org/officeDocument/2006/relationships/hyperlink" Target="https://www.justice.gov.za/inforeg/" TargetMode="External"/><Relationship Id="rId5970" Type="http://schemas.openxmlformats.org/officeDocument/2006/relationships/hyperlink" Target="https://www.mirri.gov.sk/sekcie/informatizacia/narodne-iniciativy/digitalna-koalicia/index.html" TargetMode="External"/><Relationship Id="rId3174" Type="http://schemas.openxmlformats.org/officeDocument/2006/relationships/hyperlink" Target="http://www.finance.gov.lc/departments/view/48" TargetMode="External"/><Relationship Id="rId4572" Type="http://schemas.openxmlformats.org/officeDocument/2006/relationships/hyperlink" Target="https://www.gov.ph/contact-us" TargetMode="External"/><Relationship Id="rId5623" Type="http://schemas.openxmlformats.org/officeDocument/2006/relationships/hyperlink" Target="https://vm.fi/digitalisaation-edistamisen-ohjelma" TargetMode="External"/><Relationship Id="rId1819" Type="http://schemas.openxmlformats.org/officeDocument/2006/relationships/hyperlink" Target="http://www.ccgp.gov.cn/htgg/" TargetMode="External"/><Relationship Id="rId4225" Type="http://schemas.openxmlformats.org/officeDocument/2006/relationships/hyperlink" Target="https://openknowledge.worldbank.org/handle/10986/21327" TargetMode="External"/><Relationship Id="rId2190" Type="http://schemas.openxmlformats.org/officeDocument/2006/relationships/hyperlink" Target="http://www.finance.gov.pk/" TargetMode="External"/><Relationship Id="rId3241" Type="http://schemas.openxmlformats.org/officeDocument/2006/relationships/hyperlink" Target="http://www.bisan.com/?lang=en" TargetMode="External"/><Relationship Id="rId162" Type="http://schemas.openxmlformats.org/officeDocument/2006/relationships/hyperlink" Target="http://en.wikipedia.org/wiki/Yemen" TargetMode="External"/><Relationship Id="rId979" Type="http://schemas.openxmlformats.org/officeDocument/2006/relationships/hyperlink" Target="http://www.minfi.gov.cm/index.php/en/entreprises" TargetMode="External"/><Relationship Id="rId5066" Type="http://schemas.openxmlformats.org/officeDocument/2006/relationships/hyperlink" Target="https://www.malaysia.gov.my/portal/subcategory/231" TargetMode="External"/><Relationship Id="rId5480" Type="http://schemas.openxmlformats.org/officeDocument/2006/relationships/hyperlink" Target="http://www.data.gov.me/" TargetMode="External"/><Relationship Id="rId6117" Type="http://schemas.openxmlformats.org/officeDocument/2006/relationships/hyperlink" Target="https://aportecivico.gobiernoelectronico.gob.ec/legislation/processes/13/draft_versions/32" TargetMode="External"/><Relationship Id="rId4082" Type="http://schemas.openxmlformats.org/officeDocument/2006/relationships/hyperlink" Target="https://www.inage.gov.mz/wp-content/uploads/2018/07/Politica_para_Sociedade_da_Informacao.pdf" TargetMode="External"/><Relationship Id="rId5133" Type="http://schemas.openxmlformats.org/officeDocument/2006/relationships/hyperlink" Target="http://egov.chinhphu.vn/tieu-chi-chi-tieu-ky-thuat-danh-gia-lua-chon-giai-phap-nen-tang-dien-toan-dam-may-a-newsdetails-37863-14-186.html" TargetMode="External"/><Relationship Id="rId1676" Type="http://schemas.openxmlformats.org/officeDocument/2006/relationships/hyperlink" Target="http://www.mindware.ee/en/Portfolio/Finance-and-Insurance" TargetMode="External"/><Relationship Id="rId2727" Type="http://schemas.openxmlformats.org/officeDocument/2006/relationships/hyperlink" Target="http://www.finmin.nic.in/reports/annualreport.asp" TargetMode="External"/><Relationship Id="rId1329" Type="http://schemas.openxmlformats.org/officeDocument/2006/relationships/hyperlink" Target="https://www.financnasprava.sk/sk/elektronicke-sluzby/elektronicka-komunikacia/elektr-komunikacia-clo-emcs" TargetMode="External"/><Relationship Id="rId1743" Type="http://schemas.openxmlformats.org/officeDocument/2006/relationships/hyperlink" Target="https://esigef.finanzas.gob.ec/esigef/login/index.htm" TargetMode="External"/><Relationship Id="rId4899" Type="http://schemas.openxmlformats.org/officeDocument/2006/relationships/hyperlink" Target="https://e-gov.bg/wps/portal/agency/strategies-policies/architectural-council" TargetMode="External"/><Relationship Id="rId5200" Type="http://schemas.openxmlformats.org/officeDocument/2006/relationships/hyperlink" Target="https://www.barbadosparliament.com/bills/details/396" TargetMode="External"/><Relationship Id="rId35" Type="http://schemas.openxmlformats.org/officeDocument/2006/relationships/hyperlink" Target="http://en.wikipedia.org/wiki/Cyprus" TargetMode="External"/><Relationship Id="rId1810" Type="http://schemas.openxmlformats.org/officeDocument/2006/relationships/hyperlink" Target="http://documents.worldbank.org/curated/en/2008/03/16215845/eritrea-health-education-sectors-public-expenditure-review" TargetMode="External"/><Relationship Id="rId4966" Type="http://schemas.openxmlformats.org/officeDocument/2006/relationships/hyperlink" Target="https://ieaf.ir/" TargetMode="External"/><Relationship Id="rId3568" Type="http://schemas.openxmlformats.org/officeDocument/2006/relationships/hyperlink" Target="https://www.bundeshaushalt.de/" TargetMode="External"/><Relationship Id="rId3982" Type="http://schemas.openxmlformats.org/officeDocument/2006/relationships/hyperlink" Target="http://www.gs.gov.rs/english/strategije-vs.html" TargetMode="External"/><Relationship Id="rId4619" Type="http://schemas.openxmlformats.org/officeDocument/2006/relationships/hyperlink" Target="https://www.logius.nl/diensten/digipoort" TargetMode="External"/><Relationship Id="rId489" Type="http://schemas.openxmlformats.org/officeDocument/2006/relationships/hyperlink" Target="http://www.nces.by/" TargetMode="External"/><Relationship Id="rId2584" Type="http://schemas.openxmlformats.org/officeDocument/2006/relationships/hyperlink" Target="http://www.ssc.govt.nz/workforce-stats" TargetMode="External"/><Relationship Id="rId3635" Type="http://schemas.openxmlformats.org/officeDocument/2006/relationships/hyperlink" Target="https://lrmuitine.lt/web/guest/273" TargetMode="External"/><Relationship Id="rId6041" Type="http://schemas.openxmlformats.org/officeDocument/2006/relationships/hyperlink" Target="https://repositorio.enap.gov.br/bitstream/1/2886/6/2017.07.04%20-%20Peer%20Review%20OCDE%20-%20Mexico%20Digital-mexicos%20egovernment%20streategy%20-%20Mexican%20Peer.pdf" TargetMode="External"/><Relationship Id="rId556" Type="http://schemas.openxmlformats.org/officeDocument/2006/relationships/hyperlink" Target="http://www.maliyye.gov.az/" TargetMode="External"/><Relationship Id="rId1186" Type="http://schemas.openxmlformats.org/officeDocument/2006/relationships/hyperlink" Target="http://www.treasury.gov.za/legislation/PFMA/act.pdf" TargetMode="External"/><Relationship Id="rId2237" Type="http://schemas.openxmlformats.org/officeDocument/2006/relationships/hyperlink" Target="http://www.bir.gov.ph/index.php/eservices.html" TargetMode="External"/><Relationship Id="rId209" Type="http://schemas.openxmlformats.org/officeDocument/2006/relationships/hyperlink" Target="http://www.comesa.int/" TargetMode="External"/><Relationship Id="rId970" Type="http://schemas.openxmlformats.org/officeDocument/2006/relationships/hyperlink" Target="http://www.fin.gc.ca/" TargetMode="External"/><Relationship Id="rId1253" Type="http://schemas.openxmlformats.org/officeDocument/2006/relationships/hyperlink" Target="http://unctad.org/en/PublicationsLibrary/dtlasycuda2011d1_en.pdf" TargetMode="External"/><Relationship Id="rId2651" Type="http://schemas.openxmlformats.org/officeDocument/2006/relationships/hyperlink" Target="http://www.pefa.org/en/assessment/jo-sep11-pfmpr-public-en" TargetMode="External"/><Relationship Id="rId3702" Type="http://schemas.openxmlformats.org/officeDocument/2006/relationships/hyperlink" Target="https://www.pefa.org/node/1876" TargetMode="External"/><Relationship Id="rId623" Type="http://schemas.openxmlformats.org/officeDocument/2006/relationships/hyperlink" Target="https://www.insae-bj.org/statistiques/statistiques-demographiques" TargetMode="External"/><Relationship Id="rId2304" Type="http://schemas.openxmlformats.org/officeDocument/2006/relationships/hyperlink" Target="http://www.worldbank.org/projects/P144952?lang=en" TargetMode="External"/><Relationship Id="rId5874" Type="http://schemas.openxmlformats.org/officeDocument/2006/relationships/hyperlink" Target="https://ec.europa.eu/knowledge4policy/ai-watch/slovenia-ai-strategy-report_en" TargetMode="External"/><Relationship Id="rId1320" Type="http://schemas.openxmlformats.org/officeDocument/2006/relationships/hyperlink" Target="https://www.sars.gov.za/ClientSegments/Customs-Excise/Pages/default.aspx" TargetMode="External"/><Relationship Id="rId4476" Type="http://schemas.openxmlformats.org/officeDocument/2006/relationships/hyperlink" Target="https://www.mtcen.gov.tn/index.php?id=131&amp;L=2" TargetMode="External"/><Relationship Id="rId4890" Type="http://schemas.openxmlformats.org/officeDocument/2006/relationships/hyperlink" Target="https://www.neyduetewa.gov.bt/" TargetMode="External"/><Relationship Id="rId5527" Type="http://schemas.openxmlformats.org/officeDocument/2006/relationships/hyperlink" Target="https://vietnam.opendevelopmentmekong.net/" TargetMode="External"/><Relationship Id="rId5941" Type="http://schemas.openxmlformats.org/officeDocument/2006/relationships/hyperlink" Target="https://emiratisation.org/ministry-of-education-in-uae" TargetMode="External"/><Relationship Id="rId3078" Type="http://schemas.openxmlformats.org/officeDocument/2006/relationships/hyperlink" Target="http://www.emacao.gov.mo/main.html" TargetMode="External"/><Relationship Id="rId3492" Type="http://schemas.openxmlformats.org/officeDocument/2006/relationships/hyperlink" Target="http://www.dsta.nl/english" TargetMode="External"/><Relationship Id="rId4129" Type="http://schemas.openxmlformats.org/officeDocument/2006/relationships/hyperlink" Target="https://www.finance.gov.pg/" TargetMode="External"/><Relationship Id="rId4543" Type="http://schemas.openxmlformats.org/officeDocument/2006/relationships/hyperlink" Target="https://eportugal.gov.pt/noticias/governo-lanca-plano-de-acao-para-a-transicao-digital" TargetMode="External"/><Relationship Id="rId2094" Type="http://schemas.openxmlformats.org/officeDocument/2006/relationships/hyperlink" Target="https://www.imf.org/external/np/ms/2010/121810.htm" TargetMode="External"/><Relationship Id="rId3145" Type="http://schemas.openxmlformats.org/officeDocument/2006/relationships/hyperlink" Target="https://www.gob.mx/cms/uploads/attachment/file/396337/8_Aviso_de_privacidad_integral_Pago_proveedores.pdf" TargetMode="External"/><Relationship Id="rId4610" Type="http://schemas.openxmlformats.org/officeDocument/2006/relationships/hyperlink" Target="https://www.digital.govt.nz/standards-and-guidance/technology-and-architecture/application-programming-interfaces-apis/" TargetMode="External"/><Relationship Id="rId480" Type="http://schemas.openxmlformats.org/officeDocument/2006/relationships/hyperlink" Target="http://www.algeriatenders.com/" TargetMode="External"/><Relationship Id="rId2161" Type="http://schemas.openxmlformats.org/officeDocument/2006/relationships/hyperlink" Target="https://etax2.mef.gob.pa/etax2web/Login.aspx" TargetMode="External"/><Relationship Id="rId3212" Type="http://schemas.openxmlformats.org/officeDocument/2006/relationships/hyperlink" Target="https://hermes.esv.se/dana-na/auth/url_0/welcome.cgi" TargetMode="External"/><Relationship Id="rId133" Type="http://schemas.openxmlformats.org/officeDocument/2006/relationships/hyperlink" Target="http://en.wikipedia.org/wiki/Slovenia" TargetMode="External"/><Relationship Id="rId5384" Type="http://schemas.openxmlformats.org/officeDocument/2006/relationships/hyperlink" Target="https://vm.fi/tekoalyohjelma-auroraai" TargetMode="External"/><Relationship Id="rId200" Type="http://schemas.openxmlformats.org/officeDocument/2006/relationships/hyperlink" Target="http://ocw.unu.edu/international-institute-for-software-technology/index.html" TargetMode="External"/><Relationship Id="rId2978" Type="http://schemas.openxmlformats.org/officeDocument/2006/relationships/hyperlink" Target="https://pmp.b2g.etat.lu/?page=entreprise.EntrepriseAdvancedSearch&amp;AvisAttribution" TargetMode="External"/><Relationship Id="rId5037" Type="http://schemas.openxmlformats.org/officeDocument/2006/relationships/hyperlink" Target="http://idpc.gov.mt/" TargetMode="External"/><Relationship Id="rId1994" Type="http://schemas.openxmlformats.org/officeDocument/2006/relationships/hyperlink" Target="https://www.bsi.bund.de/DE/Service/FAQ/ElektrSIgnatur/faq_node.html" TargetMode="External"/><Relationship Id="rId5451" Type="http://schemas.openxmlformats.org/officeDocument/2006/relationships/hyperlink" Target="https://www.dijitalakademi.gov.tr/acik-veri-portali" TargetMode="External"/><Relationship Id="rId1647" Type="http://schemas.openxmlformats.org/officeDocument/2006/relationships/hyperlink" Target="http://www.pefa.org/en/assessment/km-jul13-pfmpr-public-en" TargetMode="External"/><Relationship Id="rId4053" Type="http://schemas.openxmlformats.org/officeDocument/2006/relationships/hyperlink" Target="http://www.gouv.mc/" TargetMode="External"/><Relationship Id="rId5104" Type="http://schemas.openxmlformats.org/officeDocument/2006/relationships/hyperlink" Target="https://administracionelectronica.gob.es/pae_Home/pae_Estrategias/Racionaliza_y_Comparte/sistemas_informacion_transversales.html" TargetMode="External"/><Relationship Id="rId1714" Type="http://schemas.openxmlformats.org/officeDocument/2006/relationships/hyperlink" Target="http://finance.gov.dm/index.php/budget/information/17-2013-2014-budget-for-ministries" TargetMode="External"/><Relationship Id="rId4120" Type="http://schemas.openxmlformats.org/officeDocument/2006/relationships/hyperlink" Target="http://www.finances.gouv.ne/index.php/rapport-d-execution" TargetMode="External"/><Relationship Id="rId2488" Type="http://schemas.openxmlformats.org/officeDocument/2006/relationships/hyperlink" Target="https://dgmp.gouv.ml/" TargetMode="External"/><Relationship Id="rId3886" Type="http://schemas.openxmlformats.org/officeDocument/2006/relationships/hyperlink" Target="http://www.gov.tw/" TargetMode="External"/><Relationship Id="rId4937" Type="http://schemas.openxmlformats.org/officeDocument/2006/relationships/hyperlink" Target="https://www.eesti.ee/portaal/portaal.sisene?level=30&amp;loc=%21portaal.minu_asjad" TargetMode="External"/><Relationship Id="rId3539" Type="http://schemas.openxmlformats.org/officeDocument/2006/relationships/hyperlink" Target="https://www.mf.uz/en/uslugi/uslugi-grazhdanam-g2c.html" TargetMode="External"/><Relationship Id="rId3953" Type="http://schemas.openxmlformats.org/officeDocument/2006/relationships/hyperlink" Target="http://www.gov.rw/" TargetMode="External"/><Relationship Id="rId6012" Type="http://schemas.openxmlformats.org/officeDocument/2006/relationships/hyperlink" Target="https://www.oecd.ai/dashboards/policy-initiatives/2019-data-policyInitiatives-5295" TargetMode="External"/><Relationship Id="rId874" Type="http://schemas.openxmlformats.org/officeDocument/2006/relationships/hyperlink" Target="http://www.sidunea.aduana.gob.bo/" TargetMode="External"/><Relationship Id="rId2555" Type="http://schemas.openxmlformats.org/officeDocument/2006/relationships/hyperlink" Target="https://www.motc.gov.qa/en/qatar-digital-government/shared-applications/mawared" TargetMode="External"/><Relationship Id="rId3606" Type="http://schemas.openxmlformats.org/officeDocument/2006/relationships/hyperlink" Target="http://www.mof.gov.kw/" TargetMode="External"/><Relationship Id="rId527" Type="http://schemas.openxmlformats.org/officeDocument/2006/relationships/hyperlink" Target="https://www.pempal.org/sites/pempal/files/event/attachments/day-1_4_agfis-functionalities_eng.pdf" TargetMode="External"/><Relationship Id="rId941" Type="http://schemas.openxmlformats.org/officeDocument/2006/relationships/hyperlink" Target="http://www.customs.bg/" TargetMode="External"/><Relationship Id="rId1157" Type="http://schemas.openxmlformats.org/officeDocument/2006/relationships/hyperlink" Target="http://www.syrianfinance.gov.sy/english/main/history-prospects/1874.html" TargetMode="External"/><Relationship Id="rId1571" Type="http://schemas.openxmlformats.org/officeDocument/2006/relationships/hyperlink" Target="http://mepyd.gob.do/dgip" TargetMode="External"/><Relationship Id="rId2208" Type="http://schemas.openxmlformats.org/officeDocument/2006/relationships/hyperlink" Target="http://www.minecofin.gov.rw/index.php?id=67&amp;L=registration.register" TargetMode="External"/><Relationship Id="rId2622" Type="http://schemas.openxmlformats.org/officeDocument/2006/relationships/hyperlink" Target="http://www.safp.gov.mo/safptc/info/index.htm" TargetMode="External"/><Relationship Id="rId5778" Type="http://schemas.openxmlformats.org/officeDocument/2006/relationships/hyperlink" Target="https://www.opengovpartnership.org/members/slovak-republic/" TargetMode="External"/><Relationship Id="rId1224" Type="http://schemas.openxmlformats.org/officeDocument/2006/relationships/hyperlink" Target="https://www.mfsr.sk/en/taxes-customs-accounting/" TargetMode="External"/><Relationship Id="rId4794" Type="http://schemas.openxmlformats.org/officeDocument/2006/relationships/hyperlink" Target="https://www.epeople.go.kr/index.jsp" TargetMode="External"/><Relationship Id="rId5845" Type="http://schemas.openxmlformats.org/officeDocument/2006/relationships/hyperlink" Target="https://www.opengovpartnership.org/members/georgia/" TargetMode="External"/><Relationship Id="rId3396" Type="http://schemas.openxmlformats.org/officeDocument/2006/relationships/hyperlink" Target="http://www.bisan.com/?page_id=179" TargetMode="External"/><Relationship Id="rId4447" Type="http://schemas.openxmlformats.org/officeDocument/2006/relationships/hyperlink" Target="https://www.finance-ni.gov.uk/publications/nics-enterprise-architecture-principles-itda" TargetMode="External"/><Relationship Id="rId3049" Type="http://schemas.openxmlformats.org/officeDocument/2006/relationships/hyperlink" Target="http://www.gov.gd/" TargetMode="External"/><Relationship Id="rId3463" Type="http://schemas.openxmlformats.org/officeDocument/2006/relationships/hyperlink" Target="https://www.statenssc.se/myndighet.19.html" TargetMode="External"/><Relationship Id="rId4861" Type="http://schemas.openxmlformats.org/officeDocument/2006/relationships/hyperlink" Target="https://www.africacert.org/zambia/" TargetMode="External"/><Relationship Id="rId5912" Type="http://schemas.openxmlformats.org/officeDocument/2006/relationships/hyperlink" Target="https://www.msit.go.kr/cms/english/pl/policies2/__icsFiles/afieldfile/2020/03/23/National%20Strategy%20for%20Artificial%20Intelligence_200323.pdf" TargetMode="External"/><Relationship Id="rId384" Type="http://schemas.openxmlformats.org/officeDocument/2006/relationships/hyperlink" Target="http://www.asycuda.org/pdf%20docs/bg_en_update.pdf" TargetMode="External"/><Relationship Id="rId2065" Type="http://schemas.openxmlformats.org/officeDocument/2006/relationships/hyperlink" Target="http://mauritiusassembly.govmu.org/English/Pages/Finance-and.aspx" TargetMode="External"/><Relationship Id="rId3116" Type="http://schemas.openxmlformats.org/officeDocument/2006/relationships/hyperlink" Target="http://www.korea.go.kr/" TargetMode="External"/><Relationship Id="rId4514" Type="http://schemas.openxmlformats.org/officeDocument/2006/relationships/hyperlink" Target="https://www.sk-cert.sk/en/news/index.html" TargetMode="External"/><Relationship Id="rId1081" Type="http://schemas.openxmlformats.org/officeDocument/2006/relationships/hyperlink" Target="https://www.mfin.gov.rs/en/" TargetMode="External"/><Relationship Id="rId3530" Type="http://schemas.openxmlformats.org/officeDocument/2006/relationships/hyperlink" Target="https://www.mof.gov.sa/" TargetMode="External"/><Relationship Id="rId451" Type="http://schemas.openxmlformats.org/officeDocument/2006/relationships/hyperlink" Target="https://www.spider-dz.com/?action=formunik&amp;type=sous_menu&amp;idformunik=29" TargetMode="External"/><Relationship Id="rId2132" Type="http://schemas.openxmlformats.org/officeDocument/2006/relationships/hyperlink" Target="http://www.dgi.gouv.ml/" TargetMode="External"/><Relationship Id="rId5288" Type="http://schemas.openxmlformats.org/officeDocument/2006/relationships/hyperlink" Target="https://www.gub.uy/unidad-reguladora-control-datos-personales/institucional/creacion-evolucion-historica" TargetMode="External"/><Relationship Id="rId104" Type="http://schemas.openxmlformats.org/officeDocument/2006/relationships/hyperlink" Target="http://en.wikipedia.org/wiki/Kingdom_of_the_Netherlands" TargetMode="External"/><Relationship Id="rId1898" Type="http://schemas.openxmlformats.org/officeDocument/2006/relationships/hyperlink" Target="http://www.mefhaiti.gouv.ht/" TargetMode="External"/><Relationship Id="rId2949" Type="http://schemas.openxmlformats.org/officeDocument/2006/relationships/hyperlink" Target="http://www.guichet.public.lu/entreprises/fr/fiscalite/tva/index.html" TargetMode="External"/><Relationship Id="rId5355" Type="http://schemas.openxmlformats.org/officeDocument/2006/relationships/hyperlink" Target="https://llgovtech.co.nz/" TargetMode="External"/><Relationship Id="rId4371" Type="http://schemas.openxmlformats.org/officeDocument/2006/relationships/hyperlink" Target="https://www.rti-rating.org/wp-content/uploads/Bangladesh.pdf" TargetMode="External"/><Relationship Id="rId5008" Type="http://schemas.openxmlformats.org/officeDocument/2006/relationships/hyperlink" Target="https://www.trade.gov.tr/" TargetMode="External"/><Relationship Id="rId5422" Type="http://schemas.openxmlformats.org/officeDocument/2006/relationships/hyperlink" Target="http://www.opendata.go.ke/" TargetMode="External"/><Relationship Id="rId1965" Type="http://schemas.openxmlformats.org/officeDocument/2006/relationships/hyperlink" Target="http://www.economie.gouv.fr/" TargetMode="External"/><Relationship Id="rId4024" Type="http://schemas.openxmlformats.org/officeDocument/2006/relationships/hyperlink" Target="https://dict.gov.ph/ictstatistics/wp-content/uploads/2019/07/EGMP_Book_Abridged.pdf" TargetMode="External"/><Relationship Id="rId1618" Type="http://schemas.openxmlformats.org/officeDocument/2006/relationships/hyperlink" Target="http://www.fin.ee/state-treasury" TargetMode="External"/><Relationship Id="rId3040" Type="http://schemas.openxmlformats.org/officeDocument/2006/relationships/hyperlink" Target="http://www.government.gr/" TargetMode="External"/><Relationship Id="rId6196" Type="http://schemas.openxmlformats.org/officeDocument/2006/relationships/hyperlink" Target="https://digital.gov.mg/2019/12/20/notre-vision-numerique-des-services-publics/" TargetMode="External"/><Relationship Id="rId3857" Type="http://schemas.openxmlformats.org/officeDocument/2006/relationships/hyperlink" Target="http://www.conatel.gob.ve/" TargetMode="External"/><Relationship Id="rId4908" Type="http://schemas.openxmlformats.org/officeDocument/2006/relationships/hyperlink" Target="https://www.digitalcambodia.com.kh/" TargetMode="External"/><Relationship Id="rId6263" Type="http://schemas.openxmlformats.org/officeDocument/2006/relationships/printerSettings" Target="../printerSettings/printerSettings3.bin"/><Relationship Id="rId778" Type="http://schemas.openxmlformats.org/officeDocument/2006/relationships/hyperlink" Target="https://www.mideplan.go.cr/" TargetMode="External"/><Relationship Id="rId2459" Type="http://schemas.openxmlformats.org/officeDocument/2006/relationships/hyperlink" Target="http://eserv.dsf.gov.mo/LawRules.htm?lang=pt" TargetMode="External"/><Relationship Id="rId2873" Type="http://schemas.openxmlformats.org/officeDocument/2006/relationships/hyperlink" Target="http://www.llv.li/" TargetMode="External"/><Relationship Id="rId3924" Type="http://schemas.openxmlformats.org/officeDocument/2006/relationships/hyperlink" Target="https://www.ndc.gov.tw/en/News_Content.aspx?n=8C362E80B990A55C&amp;sms=1DB6C6A8871CA043&amp;s=158C8446035DF66A" TargetMode="External"/><Relationship Id="rId845" Type="http://schemas.openxmlformats.org/officeDocument/2006/relationships/hyperlink" Target="http://www.mof.gov.bn/index.php/divisions/revenue" TargetMode="External"/><Relationship Id="rId1475" Type="http://schemas.openxmlformats.org/officeDocument/2006/relationships/hyperlink" Target="http://donormapping.ba/pdf/IMF_Report_on_Public_Investment_Management_Asssessment_May_2018.pdf" TargetMode="External"/><Relationship Id="rId2526" Type="http://schemas.openxmlformats.org/officeDocument/2006/relationships/hyperlink" Target="https://www.dbm.gov.ph/wp-content/uploads/ISSP/ISSP-FY-2019-2020/ISSP-Part-2.pdf" TargetMode="External"/><Relationship Id="rId1128" Type="http://schemas.openxmlformats.org/officeDocument/2006/relationships/hyperlink" Target="http://www.customs.gov.tt/" TargetMode="External"/><Relationship Id="rId1542" Type="http://schemas.openxmlformats.org/officeDocument/2006/relationships/hyperlink" Target="https://services.ndrc.gov.cn:9443/ecdomain/portal/portlets/bjweb/newpage/itemlist/itemlist.jsp?admintype=&amp;themetype=5&amp;keyword=" TargetMode="External"/><Relationship Id="rId2940" Type="http://schemas.openxmlformats.org/officeDocument/2006/relationships/hyperlink" Target="http://unctad.org/en/PublicationsLibrary/dtlasycuda2011d1_en.pdf" TargetMode="External"/><Relationship Id="rId4698" Type="http://schemas.openxmlformats.org/officeDocument/2006/relationships/hyperlink" Target="https://open.canada.ca/en" TargetMode="External"/><Relationship Id="rId5749" Type="http://schemas.openxmlformats.org/officeDocument/2006/relationships/hyperlink" Target="http://cib.govmu.org/English/Documents/DGTS/Digital%20Government%20Transformation%20Strategy%202018%20-%202022.pdf" TargetMode="External"/><Relationship Id="rId912" Type="http://schemas.openxmlformats.org/officeDocument/2006/relationships/hyperlink" Target="http://www.egnc.gov.bn/SitePages/Tender.aspx" TargetMode="External"/><Relationship Id="rId4765" Type="http://schemas.openxmlformats.org/officeDocument/2006/relationships/hyperlink" Target="https://meity.dashboard.nic.in/" TargetMode="External"/><Relationship Id="rId5816" Type="http://schemas.openxmlformats.org/officeDocument/2006/relationships/hyperlink" Target="http://www.dgtic.gov.bf/wp-content/uploads/2020/03/Strat%C3%A9gie_Nationale_de_D%C3%A9veloppment_de_Economie_Num%C3%A9rique_2018-2020.pdf" TargetMode="External"/><Relationship Id="rId288" Type="http://schemas.openxmlformats.org/officeDocument/2006/relationships/hyperlink" Target="https://www.zamstats.gov.zm/phocadownload/Labour/2017%20Labour%20Force%20Survey%20Report.pdf" TargetMode="External"/><Relationship Id="rId3367" Type="http://schemas.openxmlformats.org/officeDocument/2006/relationships/hyperlink" Target="http://deuda.mef.gub.uy/" TargetMode="External"/><Relationship Id="rId3781" Type="http://schemas.openxmlformats.org/officeDocument/2006/relationships/hyperlink" Target="https://ogp.gov.ie/welcome-from-minister-of-state/" TargetMode="External"/><Relationship Id="rId4418" Type="http://schemas.openxmlformats.org/officeDocument/2006/relationships/hyperlink" Target="https://www.rti-rating.org/wp-content/uploads/2018/09/FIJI.RTI_.May2018.pdf" TargetMode="External"/><Relationship Id="rId4832" Type="http://schemas.openxmlformats.org/officeDocument/2006/relationships/hyperlink" Target="https://cert.ir/" TargetMode="External"/><Relationship Id="rId2383" Type="http://schemas.openxmlformats.org/officeDocument/2006/relationships/hyperlink" Target="http://www.portaldocidadao.pt/PORTAL/pt/Dossiers/DOS_saiba+como+usar+o+cartao+de+cidadao+em+servicos++online++do+portal.htm?passo=1" TargetMode="External"/><Relationship Id="rId3434" Type="http://schemas.openxmlformats.org/officeDocument/2006/relationships/hyperlink" Target="https://english.dsta.nl/" TargetMode="External"/><Relationship Id="rId355" Type="http://schemas.openxmlformats.org/officeDocument/2006/relationships/hyperlink" Target="https://eprov.mecon.gov.ar/eprov/login" TargetMode="External"/><Relationship Id="rId2036" Type="http://schemas.openxmlformats.org/officeDocument/2006/relationships/hyperlink" Target="http://www.mefhaiti.gouv.ht/" TargetMode="External"/><Relationship Id="rId2450" Type="http://schemas.openxmlformats.org/officeDocument/2006/relationships/hyperlink" Target="https://www.mra.mw/help-for-taxpayers/online-customs-excise-services" TargetMode="External"/><Relationship Id="rId3501" Type="http://schemas.openxmlformats.org/officeDocument/2006/relationships/hyperlink" Target="https://myanmar.gov.mm/en/ministry-of-planning-finance" TargetMode="External"/><Relationship Id="rId422" Type="http://schemas.openxmlformats.org/officeDocument/2006/relationships/hyperlink" Target="http://financien.belgium.be/nl/E-services" TargetMode="External"/><Relationship Id="rId1052" Type="http://schemas.openxmlformats.org/officeDocument/2006/relationships/hyperlink" Target="http://www.governmentofvanuatu.gov.vu/" TargetMode="External"/><Relationship Id="rId2103" Type="http://schemas.openxmlformats.org/officeDocument/2006/relationships/hyperlink" Target="http://www.douanes.gov.mg/" TargetMode="External"/><Relationship Id="rId5259" Type="http://schemas.openxmlformats.org/officeDocument/2006/relationships/hyperlink" Target="https://www.motc.gov.qa/en/documents/document/qatar-issues-personal-data-privacy-law-5" TargetMode="External"/><Relationship Id="rId5673" Type="http://schemas.openxmlformats.org/officeDocument/2006/relationships/hyperlink" Target="https://joinup.ec.europa.eu/collection/open-source-observatory-osor/knowledge-centre" TargetMode="External"/><Relationship Id="rId4275" Type="http://schemas.openxmlformats.org/officeDocument/2006/relationships/hyperlink" Target="https://consultapublica.argentina.gob.ar/" TargetMode="External"/><Relationship Id="rId5326" Type="http://schemas.openxmlformats.org/officeDocument/2006/relationships/hyperlink" Target="https://eng.nia.or.kr/site/nia_eng/main.do" TargetMode="External"/><Relationship Id="rId1869" Type="http://schemas.openxmlformats.org/officeDocument/2006/relationships/hyperlink" Target="http://etenders.gov.eg/" TargetMode="External"/><Relationship Id="rId3291" Type="http://schemas.openxmlformats.org/officeDocument/2006/relationships/hyperlink" Target="http://www.tuvalu-legislation.tv/tuvalu/DATA/PRIN/1990-49A/TuvaluTrustFundAct.pdf" TargetMode="External"/><Relationship Id="rId5740" Type="http://schemas.openxmlformats.org/officeDocument/2006/relationships/hyperlink" Target="http://www.unesco.org/new/fileadmin/MULTIMEDIA/HQ/CI/CI/pdf/news/ifap_report.pdf" TargetMode="External"/><Relationship Id="rId1936" Type="http://schemas.openxmlformats.org/officeDocument/2006/relationships/hyperlink" Target="http://www.gina.gov.gy/archive/daily/b061228.html" TargetMode="External"/><Relationship Id="rId4342" Type="http://schemas.openxmlformats.org/officeDocument/2006/relationships/hyperlink" Target="https://www.rti-rating.org/wp-content/uploads/Moldova.pdf" TargetMode="External"/><Relationship Id="rId3011" Type="http://schemas.openxmlformats.org/officeDocument/2006/relationships/hyperlink" Target="http://www.cyprus.gov.cy/" TargetMode="External"/><Relationship Id="rId6167" Type="http://schemas.openxmlformats.org/officeDocument/2006/relationships/hyperlink" Target="https://innovazione.gov.it/it/innovazione-per-la-pubblica-amministrazione/" TargetMode="External"/><Relationship Id="rId2777" Type="http://schemas.openxmlformats.org/officeDocument/2006/relationships/hyperlink" Target="http://www.sefin.gob.hn/?p=3505" TargetMode="External"/><Relationship Id="rId5183" Type="http://schemas.openxmlformats.org/officeDocument/2006/relationships/hyperlink" Target="https://www.kantei.go.jp/foreign/forms/comment_ssl.html" TargetMode="External"/><Relationship Id="rId6234" Type="http://schemas.openxmlformats.org/officeDocument/2006/relationships/hyperlink" Target="https://www.modee.gov.jo/ebv4.0/root_storage/en/eb_list_page/open-government-data-quality-2020.pdf" TargetMode="External"/><Relationship Id="rId749" Type="http://schemas.openxmlformats.org/officeDocument/2006/relationships/hyperlink" Target="https://www.ilo.org/ilostat/faces/oracle/webcenter/portalapp/pagehierarchy/Page33.jspx?locale=EN&amp;MBI_ID=4" TargetMode="External"/><Relationship Id="rId1379" Type="http://schemas.openxmlformats.org/officeDocument/2006/relationships/hyperlink" Target="http://www.avropa.se/" TargetMode="External"/><Relationship Id="rId3828" Type="http://schemas.openxmlformats.org/officeDocument/2006/relationships/hyperlink" Target="https://www.kmu.gov.ua/en/reformi/efektivne-vryaduvannya/rozvitok-elektronnih-poslug" TargetMode="External"/><Relationship Id="rId5250" Type="http://schemas.openxmlformats.org/officeDocument/2006/relationships/hyperlink" Target="https://www.afapdp.org/wp-content/uploads/2017/02/Loi-n%C2%B02017-28-du-03-mai-2017.pdf" TargetMode="External"/><Relationship Id="rId1793" Type="http://schemas.openxmlformats.org/officeDocument/2006/relationships/hyperlink" Target="https://www.pefa.org/node/566" TargetMode="External"/><Relationship Id="rId2844" Type="http://schemas.openxmlformats.org/officeDocument/2006/relationships/hyperlink" Target="http://www.mof.gov.kw/" TargetMode="External"/><Relationship Id="rId85" Type="http://schemas.openxmlformats.org/officeDocument/2006/relationships/hyperlink" Target="http://en.wikipedia.org/wiki/Lithuania" TargetMode="External"/><Relationship Id="rId816" Type="http://schemas.openxmlformats.org/officeDocument/2006/relationships/hyperlink" Target="http://eprints.lse.ac.uk/83380/1/PArk_An%20analysis%20of%20Aid%20Information%20Management.pdf" TargetMode="External"/><Relationship Id="rId1446" Type="http://schemas.openxmlformats.org/officeDocument/2006/relationships/hyperlink" Target="http://www.publicprocurement.gov.sl/" TargetMode="External"/><Relationship Id="rId1860" Type="http://schemas.openxmlformats.org/officeDocument/2006/relationships/hyperlink" Target="http://www.finances.gouv.ci/" TargetMode="External"/><Relationship Id="rId2911" Type="http://schemas.openxmlformats.org/officeDocument/2006/relationships/hyperlink" Target="https://www.mfdp.gov.lr/" TargetMode="External"/><Relationship Id="rId1513" Type="http://schemas.openxmlformats.org/officeDocument/2006/relationships/hyperlink" Target="http://e-promis.treasury.go.ke/e-promis/" TargetMode="External"/><Relationship Id="rId4669" Type="http://schemas.openxmlformats.org/officeDocument/2006/relationships/hyperlink" Target="https://www.nksc.lt/" TargetMode="External"/><Relationship Id="rId3685" Type="http://schemas.openxmlformats.org/officeDocument/2006/relationships/hyperlink" Target="https://ministeriopublico.gob.pa/wp-content/uploads/2019/06/Manual-de-Usuario-Consulta-de-Pagos-en-Linea.pdf" TargetMode="External"/><Relationship Id="rId4736" Type="http://schemas.openxmlformats.org/officeDocument/2006/relationships/hyperlink" Target="https://www.etalab.gouv.fr/politique-de-la-donnee" TargetMode="External"/><Relationship Id="rId6091" Type="http://schemas.openxmlformats.org/officeDocument/2006/relationships/hyperlink" Target="http://www.ceci.go.cr/zf_Web/Index/inicio" TargetMode="External"/><Relationship Id="rId2287" Type="http://schemas.openxmlformats.org/officeDocument/2006/relationships/hyperlink" Target="https://mof.gov.np/en/search/?search=treasury" TargetMode="External"/><Relationship Id="rId3338" Type="http://schemas.openxmlformats.org/officeDocument/2006/relationships/hyperlink" Target="https://www.mof.gov.tl/taxation/" TargetMode="External"/><Relationship Id="rId3752" Type="http://schemas.openxmlformats.org/officeDocument/2006/relationships/hyperlink" Target="https://www.bundesregierung.de/resource/blob/975226/1552758/f7a843ad5aa07e9a25af191e8895b23f/pdf-umsetzungsstrategie-digitalisierung-data.pdf?download=1" TargetMode="External"/><Relationship Id="rId259" Type="http://schemas.openxmlformats.org/officeDocument/2006/relationships/hyperlink" Target="https://money.cnn.com/2016/02/29/news/economy/nigeria-ghost-workers/index.html" TargetMode="External"/><Relationship Id="rId673" Type="http://schemas.openxmlformats.org/officeDocument/2006/relationships/hyperlink" Target="https://www.ilo.org/ilostat/faces/oracle/webcenter/portalapp/pagehierarchy/Page33.jspx?locale=EN&amp;MBI_ID=4" TargetMode="External"/><Relationship Id="rId2354" Type="http://schemas.openxmlformats.org/officeDocument/2006/relationships/hyperlink" Target="http://www.e-clo.gov.pl/strona-glowna" TargetMode="External"/><Relationship Id="rId3405" Type="http://schemas.openxmlformats.org/officeDocument/2006/relationships/hyperlink" Target="https://gpp.ppda.go.ug/page/home" TargetMode="External"/><Relationship Id="rId4803" Type="http://schemas.openxmlformats.org/officeDocument/2006/relationships/hyperlink" Target="https://citra.gov.kw/sites/Ar/Pages/cybersecurity.aspx" TargetMode="External"/><Relationship Id="rId326" Type="http://schemas.openxmlformats.org/officeDocument/2006/relationships/hyperlink" Target="http://www.elmouwatin.dz/" TargetMode="External"/><Relationship Id="rId1370" Type="http://schemas.openxmlformats.org/officeDocument/2006/relationships/hyperlink" Target="http://www.oficinavirtual.pap.minhap.gob.es/sitios/oficinavirtual/en-GB/CatalogoSistemasInformacion/Paginas/ListadoSIExternos.aspx?perfil=certificados&amp;lenguaje=EN" TargetMode="External"/><Relationship Id="rId2007" Type="http://schemas.openxmlformats.org/officeDocument/2006/relationships/hyperlink" Target="http://eprocure.gov.gy/" TargetMode="External"/><Relationship Id="rId740" Type="http://schemas.openxmlformats.org/officeDocument/2006/relationships/hyperlink" Target="https://www.ilo.org/ilostat/faces/oracle/webcenter/portalapp/pagehierarchy/Page33.jspx?locale=EN&amp;MBI_ID=4" TargetMode="External"/><Relationship Id="rId1023" Type="http://schemas.openxmlformats.org/officeDocument/2006/relationships/hyperlink" Target="http://www.arap.cv/index.php/estatisticas/compras-publicas" TargetMode="External"/><Relationship Id="rId2421" Type="http://schemas.openxmlformats.org/officeDocument/2006/relationships/hyperlink" Target="https://www.tgr.gov.ma/wps/portal/erecouvrement" TargetMode="External"/><Relationship Id="rId4179" Type="http://schemas.openxmlformats.org/officeDocument/2006/relationships/hyperlink" Target="https://digital.gov.mg/" TargetMode="External"/><Relationship Id="rId5577" Type="http://schemas.openxmlformats.org/officeDocument/2006/relationships/hyperlink" Target="https://senegal.opendataforafrica.org/" TargetMode="External"/><Relationship Id="rId5991" Type="http://schemas.openxmlformats.org/officeDocument/2006/relationships/hyperlink" Target="https://www.oecd-ilibrary.org/sites/470a2be3-en/index.html?itemId=/content/component/470a2be3-en" TargetMode="External"/><Relationship Id="rId4593" Type="http://schemas.openxmlformats.org/officeDocument/2006/relationships/hyperlink" Target="https://www.digdir.no/" TargetMode="External"/><Relationship Id="rId5644" Type="http://schemas.openxmlformats.org/officeDocument/2006/relationships/hyperlink" Target="https://www.state.gov/digital-government-strategy/" TargetMode="External"/><Relationship Id="rId3195" Type="http://schemas.openxmlformats.org/officeDocument/2006/relationships/hyperlink" Target="https://www.mof.gov.qa/en/Pages/StateBudget2020.aspx" TargetMode="External"/><Relationship Id="rId4246" Type="http://schemas.openxmlformats.org/officeDocument/2006/relationships/hyperlink" Target="http://www.scielo.org.co/pdf/jusju/v12n2/1692-8571-jusju-12-02-00087.pdf" TargetMode="External"/><Relationship Id="rId4660" Type="http://schemas.openxmlformats.org/officeDocument/2006/relationships/hyperlink" Target="https://mkd-cirt.mk/?lang=en" TargetMode="External"/><Relationship Id="rId5711" Type="http://schemas.openxmlformats.org/officeDocument/2006/relationships/hyperlink" Target="http://biblioteca.vtv.gob.ve/greenstone/collect/historica/index/assoc/HASH3aec.dir/doc.pdf" TargetMode="External"/><Relationship Id="rId3262" Type="http://schemas.openxmlformats.org/officeDocument/2006/relationships/hyperlink" Target="https://www.mof.gov.zm/public-financial-management/" TargetMode="External"/><Relationship Id="rId4313" Type="http://schemas.openxmlformats.org/officeDocument/2006/relationships/hyperlink" Target="https://egif.dit.gov.bt/" TargetMode="External"/><Relationship Id="rId183" Type="http://schemas.openxmlformats.org/officeDocument/2006/relationships/hyperlink" Target="http://en.wikipedia.org/wiki/Maldives" TargetMode="External"/><Relationship Id="rId1907" Type="http://schemas.openxmlformats.org/officeDocument/2006/relationships/hyperlink" Target="http://www.zoll.de/" TargetMode="External"/><Relationship Id="rId250" Type="http://schemas.openxmlformats.org/officeDocument/2006/relationships/hyperlink" Target="https://news.kuwaittimes.net/website/kuwaitis-make-74-percent-public-sector-employees/" TargetMode="External"/><Relationship Id="rId5087" Type="http://schemas.openxmlformats.org/officeDocument/2006/relationships/hyperlink" Target="https://minict.gov.rw/fileadmin/user_upload/Data_Protection_and_Privacy_Law__30-JAN-2020_Thursday__Final_Draft.pdf" TargetMode="External"/><Relationship Id="rId6138" Type="http://schemas.openxmlformats.org/officeDocument/2006/relationships/hyperlink" Target="https://mopt.gov.gy/projects/ndma-community-ict-hubs/" TargetMode="External"/><Relationship Id="rId5154" Type="http://schemas.openxmlformats.org/officeDocument/2006/relationships/hyperlink" Target="https://www.stjornarradid.is/library/04-Raduneytin/ForsAetisraduneytid/Framtidarnefnd/OECD%20Iceland%20Foresight%20Workshop%20Summary.pdf" TargetMode="External"/><Relationship Id="rId1697" Type="http://schemas.openxmlformats.org/officeDocument/2006/relationships/hyperlink" Target="http://uk.fm.dk/" TargetMode="External"/><Relationship Id="rId2748" Type="http://schemas.openxmlformats.org/officeDocument/2006/relationships/hyperlink" Target="http://www.kentrade.go.ke/" TargetMode="External"/><Relationship Id="rId6205" Type="http://schemas.openxmlformats.org/officeDocument/2006/relationships/hyperlink" Target="http://dominicana.gob.do/" TargetMode="External"/><Relationship Id="rId1764" Type="http://schemas.openxmlformats.org/officeDocument/2006/relationships/hyperlink" Target="http://www.digst.dk/Servicemenu/English/Digitisation/Digital-Signature" TargetMode="External"/><Relationship Id="rId2815" Type="http://schemas.openxmlformats.org/officeDocument/2006/relationships/hyperlink" Target="http://www.cbj.gov.jo/" TargetMode="External"/><Relationship Id="rId4170" Type="http://schemas.openxmlformats.org/officeDocument/2006/relationships/hyperlink" Target="http://www2.mof.go.th/" TargetMode="External"/><Relationship Id="rId5221" Type="http://schemas.openxmlformats.org/officeDocument/2006/relationships/hyperlink" Target="http://www.npc.gov.cn/" TargetMode="External"/><Relationship Id="rId56" Type="http://schemas.openxmlformats.org/officeDocument/2006/relationships/hyperlink" Target="http://en.wikipedia.org/wiki/Grenada" TargetMode="External"/><Relationship Id="rId1417" Type="http://schemas.openxmlformats.org/officeDocument/2006/relationships/hyperlink" Target="https://www.activpayroll.com/global-insights/trinidad-and-tobago" TargetMode="External"/><Relationship Id="rId1831" Type="http://schemas.openxmlformats.org/officeDocument/2006/relationships/hyperlink" Target="https://acceso.comprasdominicana.gov.do/compras/publicaciones/consultas/procesosdecompras/consulta.jsp?hiddenTipoConsulta=FINALIZADOS" TargetMode="External"/><Relationship Id="rId4987" Type="http://schemas.openxmlformats.org/officeDocument/2006/relationships/hyperlink" Target="https://www.cpdp.bg/" TargetMode="External"/><Relationship Id="rId3589" Type="http://schemas.openxmlformats.org/officeDocument/2006/relationships/hyperlink" Target="https://public.tableau.com/profile/mof.budget" TargetMode="External"/><Relationship Id="rId6062" Type="http://schemas.openxmlformats.org/officeDocument/2006/relationships/hyperlink" Target="https://enap.gov.br/pt/servicos/adesao-institucional-a-escola-virtual-de-governo-ev-g" TargetMode="External"/><Relationship Id="rId577" Type="http://schemas.openxmlformats.org/officeDocument/2006/relationships/hyperlink" Target="https://www.tatime.gov.al/eng/c/6/69/tax-procedures" TargetMode="External"/><Relationship Id="rId2258" Type="http://schemas.openxmlformats.org/officeDocument/2006/relationships/hyperlink" Target="https://www.bcsm.sm/site/en/home/functions/statutary-functions/state-treasury.html" TargetMode="External"/><Relationship Id="rId3656" Type="http://schemas.openxmlformats.org/officeDocument/2006/relationships/hyperlink" Target="http://www.finances.gov.ma/" TargetMode="External"/><Relationship Id="rId4707" Type="http://schemas.openxmlformats.org/officeDocument/2006/relationships/hyperlink" Target="https://www.mvcr.cz/clanek/dokumentace-egsb.aspx" TargetMode="External"/><Relationship Id="rId991" Type="http://schemas.openxmlformats.org/officeDocument/2006/relationships/hyperlink" Target="http://unctad.org/en/PublicationsLibrary/dtlasycuda2011d1_en.pdf" TargetMode="External"/><Relationship Id="rId2672" Type="http://schemas.openxmlformats.org/officeDocument/2006/relationships/hyperlink" Target="http://www.gov.hk/en/residents/taxes/etax/index.htm" TargetMode="External"/><Relationship Id="rId3309" Type="http://schemas.openxmlformats.org/officeDocument/2006/relationships/hyperlink" Target="https://www.ura.go.ug/" TargetMode="External"/><Relationship Id="rId3723" Type="http://schemas.openxmlformats.org/officeDocument/2006/relationships/hyperlink" Target="http://www.mcit.gov.et/web/english/egovernment-strategy" TargetMode="External"/><Relationship Id="rId644" Type="http://schemas.openxmlformats.org/officeDocument/2006/relationships/hyperlink" Target="https://www.ilo.org/ilostat/faces/oracle/webcenter/portalapp/pagehierarchy/Page33.jspx?locale=EN&amp;MBI_ID=4" TargetMode="External"/><Relationship Id="rId1274" Type="http://schemas.openxmlformats.org/officeDocument/2006/relationships/hyperlink" Target="https://www.cbp.gov/trade/automated" TargetMode="External"/><Relationship Id="rId2325" Type="http://schemas.openxmlformats.org/officeDocument/2006/relationships/hyperlink" Target="https://www.mra.mu/index.php/e-services" TargetMode="External"/><Relationship Id="rId5895" Type="http://schemas.openxmlformats.org/officeDocument/2006/relationships/hyperlink" Target="http://mitci.govmu.org/English/Documents/2018/Launching%20Digital%20Transformation%20Strategy%20191218/Mauritius%20AI%20Strategy%20(7).pdf" TargetMode="External"/><Relationship Id="rId711" Type="http://schemas.openxmlformats.org/officeDocument/2006/relationships/hyperlink" Target="https://www.ilo.org/ilostat/faces/oracle/webcenter/portalapp/pagehierarchy/Page33.jspx?locale=EN&amp;MBI_ID=4" TargetMode="External"/><Relationship Id="rId1341" Type="http://schemas.openxmlformats.org/officeDocument/2006/relationships/hyperlink" Target="https://www.ndi-api.gov.sg/library/trusted-services/ds/introduction" TargetMode="External"/><Relationship Id="rId4497" Type="http://schemas.openxmlformats.org/officeDocument/2006/relationships/hyperlink" Target="https://www.dga.or.th/th/profile/2109/" TargetMode="External"/><Relationship Id="rId5548" Type="http://schemas.openxmlformats.org/officeDocument/2006/relationships/hyperlink" Target="https://iranopendata.org/en/" TargetMode="External"/><Relationship Id="rId5962" Type="http://schemas.openxmlformats.org/officeDocument/2006/relationships/hyperlink" Target="http://www.sita.co.za/content/govtech-0" TargetMode="External"/><Relationship Id="rId3099" Type="http://schemas.openxmlformats.org/officeDocument/2006/relationships/hyperlink" Target="https://www.cait.gov.kw/" TargetMode="External"/><Relationship Id="rId4564" Type="http://schemas.openxmlformats.org/officeDocument/2006/relationships/hyperlink" Target="https://www.my.gov.sa/wps/portal/snp/aboutksa/eParticipation/!ut/p/z0/04_Sj9CPykssy0xPLMnMz0vMAfIjo8zivQIsTAwdDQz9LSw8XQ0CnT0s3JxDfA0M_A31g1Pz9AuyHRUBAxpwxg!!/" TargetMode="External"/><Relationship Id="rId5615" Type="http://schemas.openxmlformats.org/officeDocument/2006/relationships/hyperlink" Target="http://digitalbelgium.be/" TargetMode="External"/><Relationship Id="rId3166" Type="http://schemas.openxmlformats.org/officeDocument/2006/relationships/hyperlink" Target="http://www.hacienda.gov.py/web-presupuesto/index.php?c=192" TargetMode="External"/><Relationship Id="rId3580" Type="http://schemas.openxmlformats.org/officeDocument/2006/relationships/hyperlink" Target="http://www.fstb.gov.hk/" TargetMode="External"/><Relationship Id="rId4217" Type="http://schemas.openxmlformats.org/officeDocument/2006/relationships/hyperlink" Target="https://openknowledge.worldbank.org/handle/10986/12575" TargetMode="External"/><Relationship Id="rId2182" Type="http://schemas.openxmlformats.org/officeDocument/2006/relationships/hyperlink" Target="http://www.mf.gov.md/" TargetMode="External"/><Relationship Id="rId3233" Type="http://schemas.openxmlformats.org/officeDocument/2006/relationships/hyperlink" Target="http://www.finances.gouv.sn/" TargetMode="External"/><Relationship Id="rId4631" Type="http://schemas.openxmlformats.org/officeDocument/2006/relationships/hyperlink" Target="https://amsn.gouv.mc/CERT-MC/" TargetMode="External"/><Relationship Id="rId154" Type="http://schemas.openxmlformats.org/officeDocument/2006/relationships/hyperlink" Target="http://en.wikipedia.org/wiki/Ukraine" TargetMode="External"/><Relationship Id="rId2999" Type="http://schemas.openxmlformats.org/officeDocument/2006/relationships/hyperlink" Target="https://www.mpwt.gov.la/attachments/article/1238/Procurement%20Manual%202008%20MOF%20-%20eng.pdf" TargetMode="External"/><Relationship Id="rId3300" Type="http://schemas.openxmlformats.org/officeDocument/2006/relationships/hyperlink" Target="http://www.tra.go.tz/" TargetMode="External"/><Relationship Id="rId221" Type="http://schemas.openxmlformats.org/officeDocument/2006/relationships/hyperlink" Target="http://www.unpan.org/DPADM/ProductsServices/ThematicPortals/PublicAdministrationCountryProfiles/tabid/677/Default.aspx" TargetMode="External"/><Relationship Id="rId5058" Type="http://schemas.openxmlformats.org/officeDocument/2006/relationships/hyperlink" Target="http://epilietis.lrv.lt/" TargetMode="External"/><Relationship Id="rId5472" Type="http://schemas.openxmlformats.org/officeDocument/2006/relationships/hyperlink" Target="https://www.data.gov.qa/pages/home/" TargetMode="External"/><Relationship Id="rId6109" Type="http://schemas.openxmlformats.org/officeDocument/2006/relationships/hyperlink" Target="https://www.ansie.dj/" TargetMode="External"/><Relationship Id="rId1668" Type="http://schemas.openxmlformats.org/officeDocument/2006/relationships/hyperlink" Target="http://www.erca.gov.et/" TargetMode="External"/><Relationship Id="rId2719" Type="http://schemas.openxmlformats.org/officeDocument/2006/relationships/hyperlink" Target="http://www.mof.gov.il/" TargetMode="External"/><Relationship Id="rId4074" Type="http://schemas.openxmlformats.org/officeDocument/2006/relationships/hyperlink" Target="http://www.maroc.ma/ar/%D8%AE%D8%AF%D9%85%D8%A7%D8%AA-%D8%A5%D9%84%D9%83%D8%AA%D8%B1%D9%88%D9%86%D9%8A%D8%A9" TargetMode="External"/><Relationship Id="rId5125" Type="http://schemas.openxmlformats.org/officeDocument/2006/relationships/hyperlink" Target="https://www.niem.gov/" TargetMode="External"/><Relationship Id="rId3090" Type="http://schemas.openxmlformats.org/officeDocument/2006/relationships/hyperlink" Target="http://www.rks-gov.net/" TargetMode="External"/><Relationship Id="rId4141" Type="http://schemas.openxmlformats.org/officeDocument/2006/relationships/hyperlink" Target="https://financas.gov.st/" TargetMode="External"/><Relationship Id="rId1735" Type="http://schemas.openxmlformats.org/officeDocument/2006/relationships/hyperlink" Target="https://finances.gouv.ci/plan-d-actions" TargetMode="External"/><Relationship Id="rId27" Type="http://schemas.openxmlformats.org/officeDocument/2006/relationships/hyperlink" Target="http://en.wikipedia.org/wiki/Chad" TargetMode="External"/><Relationship Id="rId1802" Type="http://schemas.openxmlformats.org/officeDocument/2006/relationships/hyperlink" Target="http://www.fina.hr/Default.aspx?sec=1169" TargetMode="External"/><Relationship Id="rId4958" Type="http://schemas.openxmlformats.org/officeDocument/2006/relationships/hyperlink" Target="https://aws.amazon.com/solutions/case-studies/news-government-of-honduras/" TargetMode="External"/><Relationship Id="rId3974" Type="http://schemas.openxmlformats.org/officeDocument/2006/relationships/hyperlink" Target="https://mtt.gov.rs/" TargetMode="External"/><Relationship Id="rId895" Type="http://schemas.openxmlformats.org/officeDocument/2006/relationships/hyperlink" Target="http://www.sicoes.gob.bo/" TargetMode="External"/><Relationship Id="rId2576" Type="http://schemas.openxmlformats.org/officeDocument/2006/relationships/hyperlink" Target="http://www.mocs.gov.om/pdf_files/HRMS.pdf" TargetMode="External"/><Relationship Id="rId2990" Type="http://schemas.openxmlformats.org/officeDocument/2006/relationships/hyperlink" Target="https://kundmachungen.li/%C3%96ffentlicheAusschreibungen.aspx" TargetMode="External"/><Relationship Id="rId3627" Type="http://schemas.openxmlformats.org/officeDocument/2006/relationships/hyperlink" Target="http://www.mefb.gov.mg/" TargetMode="External"/><Relationship Id="rId6033" Type="http://schemas.openxmlformats.org/officeDocument/2006/relationships/hyperlink" Target="https://ictd.gov.bd/site/view/legislative_information/%E0%A6%A8%E0%A6%BF%E0%A6%B0%E0%A7%8D%E0%A6%A6%E0%A7%87%E0%A6%B6%E0%A6%BF%E0%A6%95%E0%A6%BE-%E0%A6%93-%E0%A6%95%E0%A7%8C%E0%A6%B6%E0%A6%B2%E0%A6%AA%E0%A6%A4%E0%A7%8D%E0%A6%B0" TargetMode="External"/><Relationship Id="rId548" Type="http://schemas.openxmlformats.org/officeDocument/2006/relationships/hyperlink" Target="http://www.financa.gov.al/" TargetMode="External"/><Relationship Id="rId962" Type="http://schemas.openxmlformats.org/officeDocument/2006/relationships/hyperlink" Target="http://www.minfin.bg/en/documents/?cat=1&amp;vid=-1&amp;dq=FMIS" TargetMode="External"/><Relationship Id="rId1178" Type="http://schemas.openxmlformats.org/officeDocument/2006/relationships/hyperlink" Target="http://www.sra.org.sz/customs/pageview.php?id=84&amp;name=Swaziland%20Customs" TargetMode="External"/><Relationship Id="rId1592" Type="http://schemas.openxmlformats.org/officeDocument/2006/relationships/hyperlink" Target="http://minfinrdc.com/minfin/" TargetMode="External"/><Relationship Id="rId2229" Type="http://schemas.openxmlformats.org/officeDocument/2006/relationships/hyperlink" Target="http://www.customs.gov.qa/" TargetMode="External"/><Relationship Id="rId2643" Type="http://schemas.openxmlformats.org/officeDocument/2006/relationships/hyperlink" Target="http://www.ag.mof.gov.il/AccountantGeneral/AccountantGeneral_eng" TargetMode="External"/><Relationship Id="rId5799" Type="http://schemas.openxmlformats.org/officeDocument/2006/relationships/hyperlink" Target="https://www.opengovpartnership.org/members/montenegro/" TargetMode="External"/><Relationship Id="rId6100" Type="http://schemas.openxmlformats.org/officeDocument/2006/relationships/hyperlink" Target="https://www.mindus.gob.cu/sites/default/files/Documentos/04-PNCTI-Automatica-Robotica-e-Inteligencia-Artificial.pdf" TargetMode="External"/><Relationship Id="rId615" Type="http://schemas.openxmlformats.org/officeDocument/2006/relationships/hyperlink" Target="https://www.mofne.gov.bh/Tax.aspx" TargetMode="External"/><Relationship Id="rId1245" Type="http://schemas.openxmlformats.org/officeDocument/2006/relationships/hyperlink" Target="http://asycuda.customs.gov.sy/" TargetMode="External"/><Relationship Id="rId1312" Type="http://schemas.openxmlformats.org/officeDocument/2006/relationships/hyperlink" Target="https://www.docusign.com/how-it-works/legality/global/switzerland" TargetMode="External"/><Relationship Id="rId2710" Type="http://schemas.openxmlformats.org/officeDocument/2006/relationships/hyperlink" Target="http://oldwww.finance.gov.ie/documents/publications/other/mifpireport.pdf" TargetMode="External"/><Relationship Id="rId4468" Type="http://schemas.openxmlformats.org/officeDocument/2006/relationships/hyperlink" Target="https://www.gov.uk/browse/citizenship/citizenship" TargetMode="External"/><Relationship Id="rId5866" Type="http://schemas.openxmlformats.org/officeDocument/2006/relationships/hyperlink" Target="https://ndma.gov.gy/wp-content/uploads/2020/01/DigitalGovernanceRoadmap_20181025.pdf" TargetMode="External"/><Relationship Id="rId4882" Type="http://schemas.openxmlformats.org/officeDocument/2006/relationships/hyperlink" Target="https://neu.ref.wien.gv.at/at.gv.wien.ref-live/documents/20189/68315/Framework_for_Open_Government_Data_Platforms_1.2.0.pdf/cca6f910-df08-4711-ac3c-2abe6f3c9a9a" TargetMode="External"/><Relationship Id="rId5519" Type="http://schemas.openxmlformats.org/officeDocument/2006/relationships/hyperlink" Target="https://dataportals.org/" TargetMode="External"/><Relationship Id="rId5933" Type="http://schemas.openxmlformats.org/officeDocument/2006/relationships/hyperlink" Target="http://www.conatel.gob.ve/centro-de-desarrollo-e-informacion-en-telecomunicaciones/?target=sistema-de-formacion" TargetMode="External"/><Relationship Id="rId2086" Type="http://schemas.openxmlformats.org/officeDocument/2006/relationships/hyperlink" Target="http://www.mef.gob.pe/index.php?option=com_content&amp;view=section&amp;id=32&amp;Itemid=100770&amp;lang=es" TargetMode="External"/><Relationship Id="rId3484" Type="http://schemas.openxmlformats.org/officeDocument/2006/relationships/hyperlink" Target="http://www.dmo.gov.ng/" TargetMode="External"/><Relationship Id="rId4535" Type="http://schemas.openxmlformats.org/officeDocument/2006/relationships/hyperlink" Target="https://cert.ro/" TargetMode="External"/><Relationship Id="rId3137" Type="http://schemas.openxmlformats.org/officeDocument/2006/relationships/hyperlink" Target="http://www.fonction-publique.public.lu/fr/structure-organisationnelle/ctie/index.html" TargetMode="External"/><Relationship Id="rId3551" Type="http://schemas.openxmlformats.org/officeDocument/2006/relationships/hyperlink" Target="https://finance.gov.dm/about-us/divisions-and-units" TargetMode="External"/><Relationship Id="rId4602" Type="http://schemas.openxmlformats.org/officeDocument/2006/relationships/hyperlink" Target="https://nitda.gov.ng/wp-content/uploads/2019/08/NCCPolicy_New.pdf" TargetMode="External"/><Relationship Id="rId472" Type="http://schemas.openxmlformats.org/officeDocument/2006/relationships/hyperlink" Target="https://www.argentinacompra.gov.ar/prod/onc/sitio/Paginas/Contenido/FrontEnd/index2.asp" TargetMode="External"/><Relationship Id="rId2153" Type="http://schemas.openxmlformats.org/officeDocument/2006/relationships/hyperlink" Target="http://www.firs.gov.ng/" TargetMode="External"/><Relationship Id="rId3204" Type="http://schemas.openxmlformats.org/officeDocument/2006/relationships/hyperlink" Target="http://eeas.europa.eu/delegations/swaziland/press_corner/all_news/news/2014/2014031702_en.htm" TargetMode="External"/><Relationship Id="rId125" Type="http://schemas.openxmlformats.org/officeDocument/2006/relationships/hyperlink" Target="http://en.wikipedia.org/wiki/Samoa" TargetMode="External"/><Relationship Id="rId2220" Type="http://schemas.openxmlformats.org/officeDocument/2006/relationships/hyperlink" Target="http://www.oas.org/juridico/mla/en/kna/en_kna-int-text-const.pdf" TargetMode="External"/><Relationship Id="rId5376" Type="http://schemas.openxmlformats.org/officeDocument/2006/relationships/hyperlink" Target="https://paisdigital.org/" TargetMode="External"/><Relationship Id="rId5790" Type="http://schemas.openxmlformats.org/officeDocument/2006/relationships/hyperlink" Target="https://www.opengovpartnership.org/members/portugal/" TargetMode="External"/><Relationship Id="rId4392" Type="http://schemas.openxmlformats.org/officeDocument/2006/relationships/hyperlink" Target="https://www.rti-rating.org/wp-content/uploads/Finland.pdf" TargetMode="External"/><Relationship Id="rId5029" Type="http://schemas.openxmlformats.org/officeDocument/2006/relationships/hyperlink" Target="https://www.autoriteitpersoonsgegevens.nl/" TargetMode="External"/><Relationship Id="rId5443" Type="http://schemas.openxmlformats.org/officeDocument/2006/relationships/hyperlink" Target="http://www.gobenic.gob.ni/" TargetMode="External"/><Relationship Id="rId1986" Type="http://schemas.openxmlformats.org/officeDocument/2006/relationships/hyperlink" Target="http://unctad.org/en/PublicationsLibrary/dtlasycuda2011d1_en.pdf" TargetMode="External"/><Relationship Id="rId4045" Type="http://schemas.openxmlformats.org/officeDocument/2006/relationships/hyperlink" Target="https://www.gob.pe/7025-presidencia-del-consejo-de-ministros-secretaria-de-gobierno-digital/" TargetMode="External"/><Relationship Id="rId1639" Type="http://schemas.openxmlformats.org/officeDocument/2006/relationships/hyperlink" Target="http://dgitchad-finances-gouv.org/" TargetMode="External"/><Relationship Id="rId3061" Type="http://schemas.openxmlformats.org/officeDocument/2006/relationships/hyperlink" Target="http://www.government.is/" TargetMode="External"/><Relationship Id="rId5510" Type="http://schemas.openxmlformats.org/officeDocument/2006/relationships/hyperlink" Target="http://www.dati.gov.it/" TargetMode="External"/><Relationship Id="rId1706" Type="http://schemas.openxmlformats.org/officeDocument/2006/relationships/hyperlink" Target="http://www.beit-salam.km/" TargetMode="External"/><Relationship Id="rId4112" Type="http://schemas.openxmlformats.org/officeDocument/2006/relationships/hyperlink" Target="http://www.communication.gov.pg/" TargetMode="External"/><Relationship Id="rId3878" Type="http://schemas.openxmlformats.org/officeDocument/2006/relationships/hyperlink" Target="https://www.ch.ch/" TargetMode="External"/><Relationship Id="rId4929" Type="http://schemas.openxmlformats.org/officeDocument/2006/relationships/hyperlink" Target="https://www.mvcr.cz/clanek/agenda-odboru-hlavniho-architekta-egovernmentu-agenda-odboru-hlavniho-architekta-egovernmentu.aspx?q=Y2hudW09NQ%3d%3d" TargetMode="External"/><Relationship Id="rId799" Type="http://schemas.openxmlformats.org/officeDocument/2006/relationships/hyperlink" Target="https://govinsider.asia/innovation/meet-the-women-in-govtech-2018-by-govinsider/" TargetMode="External"/><Relationship Id="rId2894" Type="http://schemas.openxmlformats.org/officeDocument/2006/relationships/hyperlink" Target="http://www.finance.gov.ls/" TargetMode="External"/><Relationship Id="rId866" Type="http://schemas.openxmlformats.org/officeDocument/2006/relationships/hyperlink" Target="http://www.mof.gov.bt/" TargetMode="External"/><Relationship Id="rId1496" Type="http://schemas.openxmlformats.org/officeDocument/2006/relationships/hyperlink" Target="https://www.developmentgateway.org/reach" TargetMode="External"/><Relationship Id="rId2547" Type="http://schemas.openxmlformats.org/officeDocument/2006/relationships/hyperlink" Target="http://www.mofnet.gov.pl/?const=0&amp;lang=en" TargetMode="External"/><Relationship Id="rId3945" Type="http://schemas.openxmlformats.org/officeDocument/2006/relationships/hyperlink" Target="http://www.gov.sg/" TargetMode="External"/><Relationship Id="rId6004" Type="http://schemas.openxmlformats.org/officeDocument/2006/relationships/hyperlink" Target="https://www.mintic.gov.co/portal/604/w3-propertyvalue-34313.html?__noredirect=1" TargetMode="External"/><Relationship Id="rId519" Type="http://schemas.openxmlformats.org/officeDocument/2006/relationships/hyperlink" Target="http://www.minfin.am/index.php?cat=32&amp;lang=3" TargetMode="External"/><Relationship Id="rId1149" Type="http://schemas.openxmlformats.org/officeDocument/2006/relationships/hyperlink" Target="http://www.ird.gov.lk/" TargetMode="External"/><Relationship Id="rId2961" Type="http://schemas.openxmlformats.org/officeDocument/2006/relationships/hyperlink" Target="http://eais.customs.kg/" TargetMode="External"/><Relationship Id="rId5020" Type="http://schemas.openxmlformats.org/officeDocument/2006/relationships/hyperlink" Target="https://uodo.gov.pl/" TargetMode="External"/><Relationship Id="rId933" Type="http://schemas.openxmlformats.org/officeDocument/2006/relationships/hyperlink" Target="https://www.cameroon-tribune.cm/index.php?option=com_content&amp;view=article&amp;id=81636:le-tresor-public-fait-ses-comptes&amp;catid=4:societe&amp;Itemid=3" TargetMode="External"/><Relationship Id="rId1563" Type="http://schemas.openxmlformats.org/officeDocument/2006/relationships/hyperlink" Target="http://www.sefin.gob.hn/ciclo-de-inversion-publica/" TargetMode="External"/><Relationship Id="rId2614" Type="http://schemas.openxmlformats.org/officeDocument/2006/relationships/hyperlink" Target="http://documents.worldbank.org/curated/en/2012/03/16625002/malawi-assessment-fiduciary-risks-use-country-pfm-system-investment-lending-projects" TargetMode="External"/><Relationship Id="rId1216" Type="http://schemas.openxmlformats.org/officeDocument/2006/relationships/hyperlink" Target="http://www.crownagents.com/our-work/projects/detail/sierra-leone-national-revenue-service" TargetMode="External"/><Relationship Id="rId1630" Type="http://schemas.openxmlformats.org/officeDocument/2006/relationships/hyperlink" Target="http://www.carina.hr/" TargetMode="External"/><Relationship Id="rId4786" Type="http://schemas.openxmlformats.org/officeDocument/2006/relationships/hyperlink" Target="https://zerde.gov.kz/en/activity/integration-is/" TargetMode="External"/><Relationship Id="rId5837" Type="http://schemas.openxmlformats.org/officeDocument/2006/relationships/hyperlink" Target="https://www.opengovpartnership.org/members/czech-republic/" TargetMode="External"/><Relationship Id="rId3388" Type="http://schemas.openxmlformats.org/officeDocument/2006/relationships/hyperlink" Target="http://www.usaspending.gov/" TargetMode="External"/><Relationship Id="rId4439" Type="http://schemas.openxmlformats.org/officeDocument/2006/relationships/hyperlink" Target="https://strategy.data.gov/overview/" TargetMode="External"/><Relationship Id="rId4853" Type="http://schemas.openxmlformats.org/officeDocument/2006/relationships/hyperlink" Target="https://www.nans.gov.sy/ar/department/information_security_center" TargetMode="External"/><Relationship Id="rId5904" Type="http://schemas.openxmlformats.org/officeDocument/2006/relationships/hyperlink" Target="https://ec.europa.eu/knowledge4policy/sites/know4pol/files/hungary-ai-strategy-report.pdf" TargetMode="External"/><Relationship Id="rId3455" Type="http://schemas.openxmlformats.org/officeDocument/2006/relationships/hyperlink" Target="http://psc.gov.vc/psc/index.php/general-information" TargetMode="External"/><Relationship Id="rId4506" Type="http://schemas.openxmlformats.org/officeDocument/2006/relationships/hyperlink" Target="https://administracionelectronica.gob.es/pae_Home/pae_Estrategias/Racionaliza_y_Comparte/Servicios-declarados-como-compartidos.html" TargetMode="External"/><Relationship Id="rId376" Type="http://schemas.openxmlformats.org/officeDocument/2006/relationships/hyperlink" Target="http://www.mof.gov.bh/arb/showdatafile.asp?rid=1257" TargetMode="External"/><Relationship Id="rId790" Type="http://schemas.openxmlformats.org/officeDocument/2006/relationships/hyperlink" Target="http://www.imf.org/~/media/Files/Publications/CR/2017/cr17333.ashx" TargetMode="External"/><Relationship Id="rId2057" Type="http://schemas.openxmlformats.org/officeDocument/2006/relationships/hyperlink" Target="http://www.dsf.gov.mo/about/about_org/C_Org_SOT_B.html" TargetMode="External"/><Relationship Id="rId2471" Type="http://schemas.openxmlformats.org/officeDocument/2006/relationships/hyperlink" Target="http://www.shcp.gob.mx/LASHCP/MarcoJuridico/ContabilidadGubernamental/SCG_2013/mpe_2013/doc/mpe_c1.pdf" TargetMode="External"/><Relationship Id="rId3108" Type="http://schemas.openxmlformats.org/officeDocument/2006/relationships/hyperlink" Target="https://www.omsar.gov.lb/" TargetMode="External"/><Relationship Id="rId3522" Type="http://schemas.openxmlformats.org/officeDocument/2006/relationships/hyperlink" Target="http://www.cbos.gov.sd/en" TargetMode="External"/><Relationship Id="rId4920" Type="http://schemas.openxmlformats.org/officeDocument/2006/relationships/hyperlink" Target="https://mintic.gov.co/arquitecturati/630/w3-propertyvalue-8117.html" TargetMode="External"/><Relationship Id="rId443" Type="http://schemas.openxmlformats.org/officeDocument/2006/relationships/hyperlink" Target="http://idbdocs.iadb.org/wsdocs/getdocument.aspx?docnum=831589" TargetMode="External"/><Relationship Id="rId1073" Type="http://schemas.openxmlformats.org/officeDocument/2006/relationships/hyperlink" Target="http://www.mofep-grss.org/" TargetMode="External"/><Relationship Id="rId2124" Type="http://schemas.openxmlformats.org/officeDocument/2006/relationships/hyperlink" Target="http://www.sunat.gob.pe/" TargetMode="External"/><Relationship Id="rId1140" Type="http://schemas.openxmlformats.org/officeDocument/2006/relationships/hyperlink" Target="http://www.customs.gov.vn/" TargetMode="External"/><Relationship Id="rId4296" Type="http://schemas.openxmlformats.org/officeDocument/2006/relationships/hyperlink" Target="https://bangabhaban.gov.bd/" TargetMode="External"/><Relationship Id="rId5694" Type="http://schemas.openxmlformats.org/officeDocument/2006/relationships/hyperlink" Target="https://joinup.ec.europa.eu/sites/default/files/inline-files/OSS%20Country%20Intelligence%20Report_SE_0.pdf" TargetMode="External"/><Relationship Id="rId510" Type="http://schemas.openxmlformats.org/officeDocument/2006/relationships/hyperlink" Target="http://www.mf.gov.dz/article/43/Tr%C3%A9sor/190/Pr%C3%A9sentation-de-la-DGT.html" TargetMode="External"/><Relationship Id="rId5347" Type="http://schemas.openxmlformats.org/officeDocument/2006/relationships/hyperlink" Target="https://obamawhitehouse.archives.gov/sites/default/files/omb/egov/digital-government/digital-government.html" TargetMode="External"/><Relationship Id="rId5761" Type="http://schemas.openxmlformats.org/officeDocument/2006/relationships/hyperlink" Target="https://www.yesser.gov.sa/EN/MechanismsandRegulations/strategy/Pages/The2ndEgovernmentActionPlan.aspx" TargetMode="External"/><Relationship Id="rId1957" Type="http://schemas.openxmlformats.org/officeDocument/2006/relationships/hyperlink" Target="http://www.finance.gov.gy/" TargetMode="External"/><Relationship Id="rId4363" Type="http://schemas.openxmlformats.org/officeDocument/2006/relationships/hyperlink" Target="https://www.rti-rating.org/wp-content/uploads/Albania.pdf" TargetMode="External"/><Relationship Id="rId5414" Type="http://schemas.openxmlformats.org/officeDocument/2006/relationships/hyperlink" Target="https://digital-luxembourg.public.lu/about-us" TargetMode="External"/><Relationship Id="rId4016" Type="http://schemas.openxmlformats.org/officeDocument/2006/relationships/hyperlink" Target="http://www.paraguay.gov.py/" TargetMode="External"/><Relationship Id="rId4430" Type="http://schemas.openxmlformats.org/officeDocument/2006/relationships/hyperlink" Target="https://www.rti-rating.org/wp-content/uploads/2018/09/Morocco.RTI_.Feb2018.French.Gazette.pdf" TargetMode="External"/><Relationship Id="rId3032" Type="http://schemas.openxmlformats.org/officeDocument/2006/relationships/hyperlink" Target="http://www.presidence.dj/" TargetMode="External"/><Relationship Id="rId6188" Type="http://schemas.openxmlformats.org/officeDocument/2006/relationships/hyperlink" Target="https://www.omsar.gov.lb/getattachment/b4b8b496-d357-49dc-bd85-a6a850c088e4/Digital-Transformation-Strategy-in-Lebanon" TargetMode="External"/><Relationship Id="rId6255" Type="http://schemas.openxmlformats.org/officeDocument/2006/relationships/hyperlink" Target="https://numerique.gouv.tg/politique-sectorielle-2/" TargetMode="External"/><Relationship Id="rId2798" Type="http://schemas.openxmlformats.org/officeDocument/2006/relationships/hyperlink" Target="http://www.mr.gov.il/" TargetMode="External"/><Relationship Id="rId3849" Type="http://schemas.openxmlformats.org/officeDocument/2006/relationships/hyperlink" Target="https://www.mtcen.gov.tn/index.php?id=131&amp;L=2" TargetMode="External"/><Relationship Id="rId5271" Type="http://schemas.openxmlformats.org/officeDocument/2006/relationships/hyperlink" Target="https://www.justice.gov.za/legislation/acts/1982-084.pdf" TargetMode="External"/><Relationship Id="rId2865" Type="http://schemas.openxmlformats.org/officeDocument/2006/relationships/hyperlink" Target="http://www.nts.go.kr/" TargetMode="External"/><Relationship Id="rId3916" Type="http://schemas.openxmlformats.org/officeDocument/2006/relationships/hyperlink" Target="http://timor-leste.gov.tl/?lang=pt" TargetMode="External"/><Relationship Id="rId837" Type="http://schemas.openxmlformats.org/officeDocument/2006/relationships/hyperlink" Target="http://www.economiayfinanzas.gob.bo/index.php?id_portal=VTCP" TargetMode="External"/><Relationship Id="rId1467" Type="http://schemas.openxmlformats.org/officeDocument/2006/relationships/hyperlink" Target="http://www.digitalstrategy.gov.bn/Themed/index.aspx" TargetMode="External"/><Relationship Id="rId1881" Type="http://schemas.openxmlformats.org/officeDocument/2006/relationships/hyperlink" Target="http://www.treasuryfinland.fi/" TargetMode="External"/><Relationship Id="rId2518" Type="http://schemas.openxmlformats.org/officeDocument/2006/relationships/hyperlink" Target="http://www.rbm.mw/" TargetMode="External"/><Relationship Id="rId2932" Type="http://schemas.openxmlformats.org/officeDocument/2006/relationships/hyperlink" Target="http://www.mfed.gov.ki/publications/kiribati-custom" TargetMode="External"/><Relationship Id="rId904" Type="http://schemas.openxmlformats.org/officeDocument/2006/relationships/hyperlink" Target="http://www.economiayfinanzas.gob.bo/" TargetMode="External"/><Relationship Id="rId1534" Type="http://schemas.openxmlformats.org/officeDocument/2006/relationships/hyperlink" Target="https://www.tpsgc-pwgsc.gc.ca/biens-property/sngp-npms/index-fra.html" TargetMode="External"/><Relationship Id="rId1601" Type="http://schemas.openxmlformats.org/officeDocument/2006/relationships/hyperlink" Target="http://www.mfin.hr/en/state-treasury" TargetMode="External"/><Relationship Id="rId4757" Type="http://schemas.openxmlformats.org/officeDocument/2006/relationships/hyperlink" Target="https://cac.iaip.gob.hn/" TargetMode="External"/><Relationship Id="rId3359" Type="http://schemas.openxmlformats.org/officeDocument/2006/relationships/hyperlink" Target="https://mf.gov.md/en/content/state-treasury" TargetMode="External"/><Relationship Id="rId5808" Type="http://schemas.openxmlformats.org/officeDocument/2006/relationships/hyperlink" Target="https://www.opengovpartnership.org/members/luxembourg/" TargetMode="External"/><Relationship Id="rId694" Type="http://schemas.openxmlformats.org/officeDocument/2006/relationships/hyperlink" Target="https://www.ilo.org/ilostat/faces/oracle/webcenter/portalapp/pagehierarchy/Page33.jspx?locale=EN&amp;MBI_ID=4" TargetMode="External"/><Relationship Id="rId2375" Type="http://schemas.openxmlformats.org/officeDocument/2006/relationships/hyperlink" Target="http://www.anaf.ro/anaf/internet/ANAF/informatii_publice/formular_sesizari/!ut/p/a1/hY_LDoIwEEW_xQVbptpAqrtSDA0xuiJCN6YkvAxSUiv8vsWw0ERxdnNzTu4MCEhBdHJoKmka1cl22oV_4Wvu8w3ZxKeABYiyrR_ywMOIeRbILIB-DEWfPqH7ySfHhDAbRHj2F4A__WcQSxVRiGdg4cQYRNWq_PVuRrsckwqELspCF9p9aBvXxvQ7BzloHEdXdrJ0tXLQN7xWdwPpGwb9LUnR1WuHA109AUJddf8!/dl5/d5/L2dBISEvZ0FBIS9nQSEh/" TargetMode="External"/><Relationship Id="rId3773" Type="http://schemas.openxmlformats.org/officeDocument/2006/relationships/hyperlink" Target="https://www.government.is/ministries/ministry-of-industries-and-innovation/" TargetMode="External"/><Relationship Id="rId4824" Type="http://schemas.openxmlformats.org/officeDocument/2006/relationships/hyperlink" Target="https://www.ecucert.gob.ec/" TargetMode="External"/><Relationship Id="rId347" Type="http://schemas.openxmlformats.org/officeDocument/2006/relationships/hyperlink" Target="http://www.financa.gov.al/thesari-borxhi/" TargetMode="External"/><Relationship Id="rId2028" Type="http://schemas.openxmlformats.org/officeDocument/2006/relationships/hyperlink" Target="http://www.mfnp.gov.fj/" TargetMode="External"/><Relationship Id="rId3426" Type="http://schemas.openxmlformats.org/officeDocument/2006/relationships/hyperlink" Target="http://www.mfed.gov.ki/publications/government-kiribati-2018-budget-consolidated-budget-book" TargetMode="External"/><Relationship Id="rId3840" Type="http://schemas.openxmlformats.org/officeDocument/2006/relationships/hyperlink" Target="https://www.gub.uy/organismos/term/1" TargetMode="External"/><Relationship Id="rId761" Type="http://schemas.openxmlformats.org/officeDocument/2006/relationships/hyperlink" Target="http://www.gov.me/en/News/198781/PM-Markovic-Over-15-000-new-jobs-created-during-this-government-s-mandate.html" TargetMode="External"/><Relationship Id="rId1391" Type="http://schemas.openxmlformats.org/officeDocument/2006/relationships/hyperlink" Target="http://www.treasury.gov.za/divisions/ocpo/ostb/contracts/default.aspx" TargetMode="External"/><Relationship Id="rId2442" Type="http://schemas.openxmlformats.org/officeDocument/2006/relationships/hyperlink" Target="https://www.mygov.mt/PORTAL/(y31h1bnfvuql3z55bja44h3w)/webforms/howdoigetaccesstomygov.aspx" TargetMode="External"/><Relationship Id="rId5598" Type="http://schemas.openxmlformats.org/officeDocument/2006/relationships/hyperlink" Target="https://www.opengovpartnership.org/" TargetMode="External"/><Relationship Id="rId414" Type="http://schemas.openxmlformats.org/officeDocument/2006/relationships/hyperlink" Target="https://www.bmf.gv.at/" TargetMode="External"/><Relationship Id="rId1044" Type="http://schemas.openxmlformats.org/officeDocument/2006/relationships/hyperlink" Target="http://www.finance.gov.to/" TargetMode="External"/><Relationship Id="rId5665" Type="http://schemas.openxmlformats.org/officeDocument/2006/relationships/hyperlink" Target="https://www.channelmiddleeast.com/581814-bahrain-ministry-of-social-development-improves-it-management" TargetMode="External"/><Relationship Id="rId1111" Type="http://schemas.openxmlformats.org/officeDocument/2006/relationships/hyperlink" Target="http://www.treasury.gov/" TargetMode="External"/><Relationship Id="rId4267" Type="http://schemas.openxmlformats.org/officeDocument/2006/relationships/hyperlink" Target="https://www.dta.gov.au/digital-transformation-strategy/digital-transformation-strategy-dashboard/objective-6-policy-and-services-will-draw-data-and-analytics" TargetMode="External"/><Relationship Id="rId4681" Type="http://schemas.openxmlformats.org/officeDocument/2006/relationships/hyperlink" Target="https://www.statcan.gc.ca/eng/about/policy" TargetMode="External"/><Relationship Id="rId5318" Type="http://schemas.openxmlformats.org/officeDocument/2006/relationships/hyperlink" Target="https://www.rti-rating.org/wp-content/uploads/Togo.pdf" TargetMode="External"/><Relationship Id="rId5732" Type="http://schemas.openxmlformats.org/officeDocument/2006/relationships/hyperlink" Target="https://www.ega.go.tz/uploads/standards/sw-1574918368-level1%20big.pdf" TargetMode="External"/><Relationship Id="rId3283" Type="http://schemas.openxmlformats.org/officeDocument/2006/relationships/hyperlink" Target="http://www.mof.go.tz/mofdocs/msemaji/PFMRP%20IV%20Strategy.pdf" TargetMode="External"/><Relationship Id="rId4334" Type="http://schemas.openxmlformats.org/officeDocument/2006/relationships/hyperlink" Target="https://www.rti-rating.org/wp-content/uploads/Slovenia.pdf" TargetMode="External"/><Relationship Id="rId1928" Type="http://schemas.openxmlformats.org/officeDocument/2006/relationships/hyperlink" Target="http://www.customs.gov.gd/" TargetMode="External"/><Relationship Id="rId3350" Type="http://schemas.openxmlformats.org/officeDocument/2006/relationships/hyperlink" Target="https://financas.gov.st/index.php/direccoes/direccao-das-alfandegas" TargetMode="External"/><Relationship Id="rId271" Type="http://schemas.openxmlformats.org/officeDocument/2006/relationships/hyperlink" Target="http://www.storkeyandco.com/" TargetMode="External"/><Relationship Id="rId3003" Type="http://schemas.openxmlformats.org/officeDocument/2006/relationships/hyperlink" Target="http://www.worldbank.org/projects/P101614/public-sector-modernization?lang=en" TargetMode="External"/><Relationship Id="rId4401" Type="http://schemas.openxmlformats.org/officeDocument/2006/relationships/hyperlink" Target="https://www.rti-rating.org/wp-content/uploads/Hungary.pdf" TargetMode="External"/><Relationship Id="rId6159" Type="http://schemas.openxmlformats.org/officeDocument/2006/relationships/hyperlink" Target="http://spbe.go.id/" TargetMode="External"/><Relationship Id="rId2769" Type="http://schemas.openxmlformats.org/officeDocument/2006/relationships/hyperlink" Target="https://www.pagopa.gov.it/" TargetMode="External"/><Relationship Id="rId5175" Type="http://schemas.openxmlformats.org/officeDocument/2006/relationships/hyperlink" Target="https://egov.kz/cms/ru/services/online_admission" TargetMode="External"/><Relationship Id="rId6226" Type="http://schemas.openxmlformats.org/officeDocument/2006/relationships/hyperlink" Target="https://ndu.gov.sa/" TargetMode="External"/><Relationship Id="rId1785" Type="http://schemas.openxmlformats.org/officeDocument/2006/relationships/hyperlink" Target="https://portaldgii.mh.gob.sv/ssc/pi/registro/" TargetMode="External"/><Relationship Id="rId2836" Type="http://schemas.openxmlformats.org/officeDocument/2006/relationships/hyperlink" Target="https://www.ocg.gov.jm/ocg/view/procurement-opportunities" TargetMode="External"/><Relationship Id="rId4191" Type="http://schemas.openxmlformats.org/officeDocument/2006/relationships/hyperlink" Target="https://openknowledge.worldbank.org/handle/10986/31762" TargetMode="External"/><Relationship Id="rId5242" Type="http://schemas.openxmlformats.org/officeDocument/2006/relationships/hyperlink" Target="https://www.dvi.gov.lv/en/legal-acts/national-normative-acts/" TargetMode="External"/><Relationship Id="rId77" Type="http://schemas.openxmlformats.org/officeDocument/2006/relationships/hyperlink" Target="http://en.wikipedia.org/wiki/South_Korea" TargetMode="External"/><Relationship Id="rId808" Type="http://schemas.openxmlformats.org/officeDocument/2006/relationships/hyperlink" Target="https://mof.gov.bd/" TargetMode="External"/><Relationship Id="rId1438" Type="http://schemas.openxmlformats.org/officeDocument/2006/relationships/hyperlink" Target="http://www.ntb.sc/" TargetMode="External"/><Relationship Id="rId1852" Type="http://schemas.openxmlformats.org/officeDocument/2006/relationships/hyperlink" Target="http://www.fin.ee/?lang=en" TargetMode="External"/><Relationship Id="rId2903" Type="http://schemas.openxmlformats.org/officeDocument/2006/relationships/hyperlink" Target="http://www.liechtenstein.li/de/wirtschaft/staatshaushalt/" TargetMode="External"/><Relationship Id="rId1505" Type="http://schemas.openxmlformats.org/officeDocument/2006/relationships/hyperlink" Target="http://pgc.sre.gob.hn/" TargetMode="External"/><Relationship Id="rId6083" Type="http://schemas.openxmlformats.org/officeDocument/2006/relationships/hyperlink" Target="http://www.sic.gov.cn/Column/612/0.htm" TargetMode="External"/><Relationship Id="rId3677" Type="http://schemas.openxmlformats.org/officeDocument/2006/relationships/hyperlink" Target="https://www.pefa.org/node/916" TargetMode="External"/><Relationship Id="rId4728" Type="http://schemas.openxmlformats.org/officeDocument/2006/relationships/hyperlink" Target="http://www.cert.gob.sv/" TargetMode="External"/><Relationship Id="rId598" Type="http://schemas.openxmlformats.org/officeDocument/2006/relationships/hyperlink" Target="https://ab.gov.ag/detail_page.php?page=21" TargetMode="External"/><Relationship Id="rId2279" Type="http://schemas.openxmlformats.org/officeDocument/2006/relationships/hyperlink" Target="https://siga.ana.gob.pa/pcus/jsf/homepage/home.jsf" TargetMode="External"/><Relationship Id="rId2693" Type="http://schemas.openxmlformats.org/officeDocument/2006/relationships/hyperlink" Target="http://www.istd.gov.jo/ISTD/Arabic/E-Government/E-GovernmentServices/E-GovernmentServices.html" TargetMode="External"/><Relationship Id="rId3744" Type="http://schemas.openxmlformats.org/officeDocument/2006/relationships/hyperlink" Target="http://dominicana.gob.do/index.php/e-sociedad/2014-12-17-20-08-19" TargetMode="External"/><Relationship Id="rId6150" Type="http://schemas.openxmlformats.org/officeDocument/2006/relationships/hyperlink" Target="https://blogs.ec.europa.eu/eupolicylab/about-us/" TargetMode="External"/><Relationship Id="rId665" Type="http://schemas.openxmlformats.org/officeDocument/2006/relationships/hyperlink" Target="https://www.ilo.org/ilostat/faces/oracle/webcenter/portalapp/pagehierarchy/Page33.jspx?locale=EN&amp;MBI_ID=4" TargetMode="External"/><Relationship Id="rId1295" Type="http://schemas.openxmlformats.org/officeDocument/2006/relationships/hyperlink" Target="http://www.ttparliament.org/legislations/a2011-06.pdf" TargetMode="External"/><Relationship Id="rId2346" Type="http://schemas.openxmlformats.org/officeDocument/2006/relationships/hyperlink" Target="https://www.weboc.gov.pk/(S(uaeaow0dl3crcmzekzrhrugz))/Login.aspx" TargetMode="External"/><Relationship Id="rId2760" Type="http://schemas.openxmlformats.org/officeDocument/2006/relationships/hyperlink" Target="https://www.gpki.go.jp/" TargetMode="External"/><Relationship Id="rId3811" Type="http://schemas.openxmlformats.org/officeDocument/2006/relationships/hyperlink" Target="https://egov.kz/cms/information/about/help-elektronnoe-pravitelstvo" TargetMode="External"/><Relationship Id="rId318" Type="http://schemas.openxmlformats.org/officeDocument/2006/relationships/hyperlink" Target="http://mcit.gov.af/" TargetMode="External"/><Relationship Id="rId732" Type="http://schemas.openxmlformats.org/officeDocument/2006/relationships/hyperlink" Target="https://www.ilo.org/ilostat/faces/oracle/webcenter/portalapp/pagehierarchy/Page33.jspx?locale=EN&amp;MBI_ID=4" TargetMode="External"/><Relationship Id="rId1362" Type="http://schemas.openxmlformats.org/officeDocument/2006/relationships/hyperlink" Target="http://www.publicservice.go.ug/index.php/2014-04-02-06-12-37/18-human-resource/36-the-commissioner-human-resource-management" TargetMode="External"/><Relationship Id="rId2413" Type="http://schemas.openxmlformats.org/officeDocument/2006/relationships/hyperlink" Target="http://unctad.org/en/PublicationsLibrary/dtlasycuda2011d1_en.pdf" TargetMode="External"/><Relationship Id="rId5569" Type="http://schemas.openxmlformats.org/officeDocument/2006/relationships/hyperlink" Target="https://nigeria.opendataforafrica.org/" TargetMode="External"/><Relationship Id="rId1015" Type="http://schemas.openxmlformats.org/officeDocument/2006/relationships/hyperlink" Target="http://www.dgmp.gov.bf/" TargetMode="External"/><Relationship Id="rId4585" Type="http://schemas.openxmlformats.org/officeDocument/2006/relationships/hyperlink" Target="http://cloud.gov.pk/" TargetMode="External"/><Relationship Id="rId5983" Type="http://schemas.openxmlformats.org/officeDocument/2006/relationships/hyperlink" Target="https://www.mitic.gov.py/agenda-digital/portada" TargetMode="External"/><Relationship Id="rId3187" Type="http://schemas.openxmlformats.org/officeDocument/2006/relationships/hyperlink" Target="http://www.minecofin.gov.rw/index.php?id=58" TargetMode="External"/><Relationship Id="rId4238" Type="http://schemas.openxmlformats.org/officeDocument/2006/relationships/hyperlink" Target="https://www.refworld.org/docid/4ba7a6bf2.html" TargetMode="External"/><Relationship Id="rId5636" Type="http://schemas.openxmlformats.org/officeDocument/2006/relationships/hyperlink" Target="https://rokovania.gov.sk/RVL/Material/23815/1" TargetMode="External"/><Relationship Id="rId4652" Type="http://schemas.openxmlformats.org/officeDocument/2006/relationships/hyperlink" Target="https://www.servizz.gov.mt/en/Pages/default.aspx" TargetMode="External"/><Relationship Id="rId5703" Type="http://schemas.openxmlformats.org/officeDocument/2006/relationships/hyperlink" Target="http://www.copu.org.cn/" TargetMode="External"/><Relationship Id="rId175" Type="http://schemas.openxmlformats.org/officeDocument/2006/relationships/hyperlink" Target="http://en.wikipedia.org/wiki/C%C3%B4te_d%27Ivoire" TargetMode="External"/><Relationship Id="rId3254" Type="http://schemas.openxmlformats.org/officeDocument/2006/relationships/hyperlink" Target="http://www.portail.finances.gov.tn/accueil_fr.php" TargetMode="External"/><Relationship Id="rId4305" Type="http://schemas.openxmlformats.org/officeDocument/2006/relationships/hyperlink" Target="http://www.msb.gov.ba/dokumenti/strateski/default.aspx?id=6248&amp;langTag=bs-BA" TargetMode="External"/><Relationship Id="rId2270" Type="http://schemas.openxmlformats.org/officeDocument/2006/relationships/hyperlink" Target="https://www.mof.gov.qa/en/Pages/default.aspx" TargetMode="External"/><Relationship Id="rId3321" Type="http://schemas.openxmlformats.org/officeDocument/2006/relationships/hyperlink" Target="http://www.justice.gov.zw/imt/wp-content/uploads/2017/10/PUBLIC-FINANCE-MANAGEMENT-ACT-REVIEW-IMT-DISCUSSION-PAPER-MIN-OF-FINANCE-AND-ECONOMIC-DEVELOPMENT.pdf" TargetMode="External"/><Relationship Id="rId242" Type="http://schemas.openxmlformats.org/officeDocument/2006/relationships/hyperlink" Target="http://idbdocs.iadb.org/wsdocs/getdocument.aspx?docnum=997811" TargetMode="External"/><Relationship Id="rId5079" Type="http://schemas.openxmlformats.org/officeDocument/2006/relationships/hyperlink" Target="https://www.espap.gov.pt/sptic/Paginas/sptic.aspx" TargetMode="External"/><Relationship Id="rId5493" Type="http://schemas.openxmlformats.org/officeDocument/2006/relationships/hyperlink" Target="https://opendata.riik.ee/en/" TargetMode="External"/><Relationship Id="rId1689" Type="http://schemas.openxmlformats.org/officeDocument/2006/relationships/hyperlink" Target="http://transparenciafiscal.gob.do/en/web/transparenciafiscal/sigef" TargetMode="External"/><Relationship Id="rId4095" Type="http://schemas.openxmlformats.org/officeDocument/2006/relationships/hyperlink" Target="http://cib.govmu.org/English/Pages/default.aspx" TargetMode="External"/><Relationship Id="rId5146" Type="http://schemas.openxmlformats.org/officeDocument/2006/relationships/hyperlink" Target="https://mindigital.gr/nomothesia/nomothetiko-ergo" TargetMode="External"/><Relationship Id="rId5560" Type="http://schemas.openxmlformats.org/officeDocument/2006/relationships/hyperlink" Target="https://mali.opendataforafrica.org/" TargetMode="External"/><Relationship Id="rId4162" Type="http://schemas.openxmlformats.org/officeDocument/2006/relationships/hyperlink" Target="http://finance.gov.sr/" TargetMode="External"/><Relationship Id="rId5213" Type="http://schemas.openxmlformats.org/officeDocument/2006/relationships/hyperlink" Target="http://www.planalto.gov.br/ccivil_03/_Ato2015-2018/2018/Lei/L13709.htm" TargetMode="External"/><Relationship Id="rId1756" Type="http://schemas.openxmlformats.org/officeDocument/2006/relationships/hyperlink" Target="http://www.chileatiende.cl/fichas/ver/21201" TargetMode="External"/><Relationship Id="rId2807" Type="http://schemas.openxmlformats.org/officeDocument/2006/relationships/hyperlink" Target="http://www.gov.hk/en/theme/eprocurement" TargetMode="External"/><Relationship Id="rId48" Type="http://schemas.openxmlformats.org/officeDocument/2006/relationships/hyperlink" Target="http://en.wikipedia.org/wiki/Fiji" TargetMode="External"/><Relationship Id="rId1409" Type="http://schemas.openxmlformats.org/officeDocument/2006/relationships/hyperlink" Target="https://psc.gov.vu/index.php/en/our-divisions/human-resource-management" TargetMode="External"/><Relationship Id="rId1823" Type="http://schemas.openxmlformats.org/officeDocument/2006/relationships/hyperlink" Target="https://www.eprocurement.gov.cy/ceproc/home.do" TargetMode="External"/><Relationship Id="rId4979" Type="http://schemas.openxmlformats.org/officeDocument/2006/relationships/hyperlink" Target="http://www.jus.gob.ar/datos-personales.aspx" TargetMode="External"/><Relationship Id="rId3995" Type="http://schemas.openxmlformats.org/officeDocument/2006/relationships/hyperlink" Target="http://epuap.gov.pl/wps/portal/E2_ZdarzeniaZyciowe" TargetMode="External"/><Relationship Id="rId2597" Type="http://schemas.openxmlformats.org/officeDocument/2006/relationships/hyperlink" Target="http://www.fsmopa.fm/new/ONPA%20Releases%20Audit%20on%20FSM%20Payroll%20Controls%20Fiscal%20Years%20Through%20May%202012.pdf" TargetMode="External"/><Relationship Id="rId3648" Type="http://schemas.openxmlformats.org/officeDocument/2006/relationships/hyperlink" Target="http://mof.govmu.org/" TargetMode="External"/><Relationship Id="rId6054" Type="http://schemas.openxmlformats.org/officeDocument/2006/relationships/hyperlink" Target="https://data61.csiro.au/en/Our-Research/Our-Work/AI-Roadmap" TargetMode="External"/><Relationship Id="rId569" Type="http://schemas.openxmlformats.org/officeDocument/2006/relationships/hyperlink" Target="http://www.minfin.gov.by/rmenu/execution/month-info/" TargetMode="External"/><Relationship Id="rId983" Type="http://schemas.openxmlformats.org/officeDocument/2006/relationships/hyperlink" Target="https://www.mf.gov.cv/web/dgt/documentac%C3%A3o" TargetMode="External"/><Relationship Id="rId1199" Type="http://schemas.openxmlformats.org/officeDocument/2006/relationships/hyperlink" Target="http://www.finances.gouv.sn/dgcpt/" TargetMode="External"/><Relationship Id="rId2664" Type="http://schemas.openxmlformats.org/officeDocument/2006/relationships/hyperlink" Target="http://www.agenziadoganemonopoli.gov.it/" TargetMode="External"/><Relationship Id="rId5070" Type="http://schemas.openxmlformats.org/officeDocument/2006/relationships/hyperlink" Target="http://www.euprava.me/eparticipacije" TargetMode="External"/><Relationship Id="rId6121" Type="http://schemas.openxmlformats.org/officeDocument/2006/relationships/hyperlink" Target="https://innovacion.gob.sv/downloads/Agenda%20Digital.pdf" TargetMode="External"/><Relationship Id="rId636" Type="http://schemas.openxmlformats.org/officeDocument/2006/relationships/hyperlink" Target="https://www.ilo.org/ilostat/faces/oracle/webcenter/portalapp/pagehierarchy/Page33.jspx?locale=EN&amp;MBI_ID=4" TargetMode="External"/><Relationship Id="rId1266" Type="http://schemas.openxmlformats.org/officeDocument/2006/relationships/hyperlink" Target="https://www.docusign.com/how-it-works/legality/global/vietnam" TargetMode="External"/><Relationship Id="rId2317" Type="http://schemas.openxmlformats.org/officeDocument/2006/relationships/hyperlink" Target="http://www.dofa.gov.fm/customs-tax-administration/" TargetMode="External"/><Relationship Id="rId3715" Type="http://schemas.openxmlformats.org/officeDocument/2006/relationships/hyperlink" Target="http://documents.worldbank.org/curated/en/535681531770802328/pdf/AO-ICR-Main-Document-07132018.pdf" TargetMode="External"/><Relationship Id="rId1680" Type="http://schemas.openxmlformats.org/officeDocument/2006/relationships/hyperlink" Target="http://siteresources.worldbank.org/INTDEBTDEPT/PreliminaryDocuments/22539668/ComorosPD.pdf" TargetMode="External"/><Relationship Id="rId2731" Type="http://schemas.openxmlformats.org/officeDocument/2006/relationships/hyperlink" Target="http://www.budget.gov.hk/2013/index.html" TargetMode="External"/><Relationship Id="rId5887" Type="http://schemas.openxmlformats.org/officeDocument/2006/relationships/hyperlink" Target="https://oecd.ai/dashboards/policy-initiatives/2019-data-policyInitiatives-24849" TargetMode="External"/><Relationship Id="rId703" Type="http://schemas.openxmlformats.org/officeDocument/2006/relationships/hyperlink" Target="https://www.ilo.org/ilostat/faces/oracle/webcenter/portalapp/pagehierarchy/Page33.jspx?locale=EN&amp;MBI_ID=4" TargetMode="External"/><Relationship Id="rId1333" Type="http://schemas.openxmlformats.org/officeDocument/2006/relationships/hyperlink" Target="https://mytax.iras.gov.sg/ESVWeb/default.aspx" TargetMode="External"/><Relationship Id="rId4489" Type="http://schemas.openxmlformats.org/officeDocument/2006/relationships/hyperlink" Target="https://www.egov.go.th/th/e-government-service/1480/" TargetMode="External"/><Relationship Id="rId5954" Type="http://schemas.openxmlformats.org/officeDocument/2006/relationships/hyperlink" Target="https://www.digg.se/publicerat/publikationer/2020/delrapport-oppna-data-oppen-och-datadriven-innovation-samt-ai" TargetMode="External"/><Relationship Id="rId1400" Type="http://schemas.openxmlformats.org/officeDocument/2006/relationships/hyperlink" Target="http://www.boz.zm/" TargetMode="External"/><Relationship Id="rId4556" Type="http://schemas.openxmlformats.org/officeDocument/2006/relationships/hyperlink" Target="https://www.gov.za/sa-government-online-website-feedback" TargetMode="External"/><Relationship Id="rId4970" Type="http://schemas.openxmlformats.org/officeDocument/2006/relationships/hyperlink" Target="https://www.gov.ie/en/publication/1d6bc7-public-service-data-strategy-2019-2023/" TargetMode="External"/><Relationship Id="rId5607" Type="http://schemas.openxmlformats.org/officeDocument/2006/relationships/hyperlink" Target="https://www.gob.pe/8258-presidencia-del-consejo-de-ministros-agenda-digital-al-bicentenario" TargetMode="External"/><Relationship Id="rId3158" Type="http://schemas.openxmlformats.org/officeDocument/2006/relationships/hyperlink" Target="http://www.dofa.gov.fm/budget-economic-management/" TargetMode="External"/><Relationship Id="rId3572" Type="http://schemas.openxmlformats.org/officeDocument/2006/relationships/hyperlink" Target="https://epde.gr/sso/login?service=http%3A%2F%2Fepde.gr%2Fepde%2F" TargetMode="External"/><Relationship Id="rId4209" Type="http://schemas.openxmlformats.org/officeDocument/2006/relationships/hyperlink" Target="https://openknowledge.worldbank.org/handle/10986/22047" TargetMode="External"/><Relationship Id="rId4623" Type="http://schemas.openxmlformats.org/officeDocument/2006/relationships/hyperlink" Target="https://www.portaldogoverno.gov.mz/por/content/download/2415/20819/version/1/file/eGIF4M+v1+1web.pdf" TargetMode="External"/><Relationship Id="rId493" Type="http://schemas.openxmlformats.org/officeDocument/2006/relationships/hyperlink" Target="http://code.google.com/p/eid-dss/" TargetMode="External"/><Relationship Id="rId2174" Type="http://schemas.openxmlformats.org/officeDocument/2006/relationships/hyperlink" Target="http://www.dsbb.imf.org/Pages/GDDS/ComprehensiveFwReport.aspx?ctycode=MAC&amp;catcode=CGO00" TargetMode="External"/><Relationship Id="rId3225" Type="http://schemas.openxmlformats.org/officeDocument/2006/relationships/hyperlink" Target="http://www.finance.gov.sk/Default.aspx?CatID=60" TargetMode="External"/><Relationship Id="rId146" Type="http://schemas.openxmlformats.org/officeDocument/2006/relationships/hyperlink" Target="http://en.wikipedia.org/wiki/Togo" TargetMode="External"/><Relationship Id="rId560" Type="http://schemas.openxmlformats.org/officeDocument/2006/relationships/hyperlink" Target="http://www.financa.gov.al/buxheti/" TargetMode="External"/><Relationship Id="rId1190" Type="http://schemas.openxmlformats.org/officeDocument/2006/relationships/hyperlink" Target="http://pdf.usaid.gov/pdf_docs/PNADK595.pdf" TargetMode="External"/><Relationship Id="rId2241" Type="http://schemas.openxmlformats.org/officeDocument/2006/relationships/hyperlink" Target="http://www.anaf.ro/" TargetMode="External"/><Relationship Id="rId5397" Type="http://schemas.openxmlformats.org/officeDocument/2006/relationships/hyperlink" Target="https://administracionelectronica.gob.es/pae_Home/pae_Organizacion/SGAD.html" TargetMode="External"/><Relationship Id="rId213" Type="http://schemas.openxmlformats.org/officeDocument/2006/relationships/hyperlink" Target="http://www.opengovguide.com/" TargetMode="External"/><Relationship Id="rId4066" Type="http://schemas.openxmlformats.org/officeDocument/2006/relationships/hyperlink" Target="http://www.gob.mx/" TargetMode="External"/><Relationship Id="rId5464" Type="http://schemas.openxmlformats.org/officeDocument/2006/relationships/hyperlink" Target="https://southafrica.opendataforafrica.org/" TargetMode="External"/><Relationship Id="rId4480" Type="http://schemas.openxmlformats.org/officeDocument/2006/relationships/hyperlink" Target="https://www.mtcen.gov.tn/index.php?id=131&amp;L=2" TargetMode="External"/><Relationship Id="rId5117" Type="http://schemas.openxmlformats.org/officeDocument/2006/relationships/hyperlink" Target="https://www.admin.ch/gov/fr/accueil/documentation/communiques.msg-id-78814.html" TargetMode="External"/><Relationship Id="rId5531" Type="http://schemas.openxmlformats.org/officeDocument/2006/relationships/hyperlink" Target="https://dataportal.opendataforafrica.org/nflgbc/central-african-republic-at-a-glance" TargetMode="External"/><Relationship Id="rId1727" Type="http://schemas.openxmlformats.org/officeDocument/2006/relationships/hyperlink" Target="http://www.mof.gov.eg/English/Papers_and_Studies/Pages/The-State-Budget.aspx" TargetMode="External"/><Relationship Id="rId3082" Type="http://schemas.openxmlformats.org/officeDocument/2006/relationships/hyperlink" Target="http://www.malawi.gov.mw/" TargetMode="External"/><Relationship Id="rId4133" Type="http://schemas.openxmlformats.org/officeDocument/2006/relationships/hyperlink" Target="http://www.mfinante.ro/" TargetMode="External"/><Relationship Id="rId19" Type="http://schemas.openxmlformats.org/officeDocument/2006/relationships/hyperlink" Target="http://en.wikipedia.org/wiki/Bhutan" TargetMode="External"/><Relationship Id="rId3899" Type="http://schemas.openxmlformats.org/officeDocument/2006/relationships/hyperlink" Target="http://www.tongaportal.gov.to/" TargetMode="External"/><Relationship Id="rId4200" Type="http://schemas.openxmlformats.org/officeDocument/2006/relationships/hyperlink" Target="https://openknowledge.worldbank.org/handle/10986/26789" TargetMode="External"/><Relationship Id="rId3966" Type="http://schemas.openxmlformats.org/officeDocument/2006/relationships/hyperlink" Target="https://www.slovensko.sk/sk/o-portali" TargetMode="External"/><Relationship Id="rId6025" Type="http://schemas.openxmlformats.org/officeDocument/2006/relationships/hyperlink" Target="https://armenpress.am/eng/news/983577.html" TargetMode="External"/><Relationship Id="rId3" Type="http://schemas.openxmlformats.org/officeDocument/2006/relationships/hyperlink" Target="http://en.wikipedia.org/wiki/Algeria" TargetMode="External"/><Relationship Id="rId887" Type="http://schemas.openxmlformats.org/officeDocument/2006/relationships/hyperlink" Target="http://www.ezkrs.net/" TargetMode="External"/><Relationship Id="rId2568" Type="http://schemas.openxmlformats.org/officeDocument/2006/relationships/hyperlink" Target="https://www.servir.gob.pe/gestores-de-rrhh/gestores-de-rrhh-2/gestores-de-rrhh/" TargetMode="External"/><Relationship Id="rId2982" Type="http://schemas.openxmlformats.org/officeDocument/2006/relationships/hyperlink" Target="http://www.cdr.gov.lb/french/home.asp" TargetMode="External"/><Relationship Id="rId3619" Type="http://schemas.openxmlformats.org/officeDocument/2006/relationships/hyperlink" Target="http://www.mfdp.gov.lr/" TargetMode="External"/><Relationship Id="rId5041" Type="http://schemas.openxmlformats.org/officeDocument/2006/relationships/hyperlink" Target="https://ada.lt/" TargetMode="External"/><Relationship Id="rId954" Type="http://schemas.openxmlformats.org/officeDocument/2006/relationships/hyperlink" Target="http://www.nap.bg/" TargetMode="External"/><Relationship Id="rId1584" Type="http://schemas.openxmlformats.org/officeDocument/2006/relationships/hyperlink" Target="http://www.gobiernodechile.cl/" TargetMode="External"/><Relationship Id="rId2635" Type="http://schemas.openxmlformats.org/officeDocument/2006/relationships/hyperlink" Target="https://www.djkn.kemenkeu.go.id/" TargetMode="External"/><Relationship Id="rId607" Type="http://schemas.openxmlformats.org/officeDocument/2006/relationships/hyperlink" Target="https://www.imf.org/en/Publications/CR/Issues/2019/01/30/Republic-of-Armenia-Technical-Assistance-Report-Public-Investment-Management-Assessment-46565" TargetMode="External"/><Relationship Id="rId1237" Type="http://schemas.openxmlformats.org/officeDocument/2006/relationships/hyperlink" Target="http://unctad.org/en/PublicationsLibrary/dtlasycuda2011d1_en.pdf" TargetMode="External"/><Relationship Id="rId1651" Type="http://schemas.openxmlformats.org/officeDocument/2006/relationships/hyperlink" Target="http://www.hacienda.go.cr/" TargetMode="External"/><Relationship Id="rId2702" Type="http://schemas.openxmlformats.org/officeDocument/2006/relationships/hyperlink" Target="http://hamar.stjr.is/" TargetMode="External"/><Relationship Id="rId5858" Type="http://schemas.openxmlformats.org/officeDocument/2006/relationships/hyperlink" Target="https://www.opengovpartnership.org/members/kyrgyz-republic/" TargetMode="External"/><Relationship Id="rId1304" Type="http://schemas.openxmlformats.org/officeDocument/2006/relationships/hyperlink" Target="https://sp.gepg.go.tz/login" TargetMode="External"/><Relationship Id="rId4874" Type="http://schemas.openxmlformats.org/officeDocument/2006/relationships/hyperlink" Target="http://eping.governoeletronico.gov.br/" TargetMode="External"/><Relationship Id="rId3476" Type="http://schemas.openxmlformats.org/officeDocument/2006/relationships/hyperlink" Target="http://www.minfin.kg/" TargetMode="External"/><Relationship Id="rId4527" Type="http://schemas.openxmlformats.org/officeDocument/2006/relationships/hyperlink" Target="http://carcip.gov.vc/carcip/images/PDF/Downloads/svgictstrategy-final.pdf" TargetMode="External"/><Relationship Id="rId5925" Type="http://schemas.openxmlformats.org/officeDocument/2006/relationships/hyperlink" Target="http://www.mdiit.gov.lk/index.php/en/what-we-diliver/projects/ministry-projectss/214-enhance-the-ict-competency-of-divisional-secretariat-and-improve-ict-infrastructure-of-dss" TargetMode="External"/><Relationship Id="rId10" Type="http://schemas.openxmlformats.org/officeDocument/2006/relationships/hyperlink" Target="http://en.wikipedia.org/wiki/Austria" TargetMode="External"/><Relationship Id="rId397" Type="http://schemas.openxmlformats.org/officeDocument/2006/relationships/hyperlink" Target="http://www.customs.gov.az/" TargetMode="External"/><Relationship Id="rId2078" Type="http://schemas.openxmlformats.org/officeDocument/2006/relationships/hyperlink" Target="http://www.legislation.govt.nz/act/public/1989/0044/latest/DLM160809.html" TargetMode="External"/><Relationship Id="rId2492" Type="http://schemas.openxmlformats.org/officeDocument/2006/relationships/hyperlink" Target="http://www.panamacompra.gob.pa/" TargetMode="External"/><Relationship Id="rId3129" Type="http://schemas.openxmlformats.org/officeDocument/2006/relationships/hyperlink" Target="http://akshi.gov.al/akshi/strategjia/" TargetMode="External"/><Relationship Id="rId3890" Type="http://schemas.openxmlformats.org/officeDocument/2006/relationships/hyperlink" Target="http://www.gov.sr/" TargetMode="External"/><Relationship Id="rId4941" Type="http://schemas.openxmlformats.org/officeDocument/2006/relationships/hyperlink" Target="http://www.ethiopia.gov.et/documents/20181/23610/Draft+Open+Data+Policy+and+Guideline/5060aba1-2ce4-4a51-9265-3945c1f5df88" TargetMode="External"/><Relationship Id="rId464" Type="http://schemas.openxmlformats.org/officeDocument/2006/relationships/hyperlink" Target="http://www.bbg.gv.at/" TargetMode="External"/><Relationship Id="rId1094" Type="http://schemas.openxmlformats.org/officeDocument/2006/relationships/hyperlink" Target="http://www.gov.sz/images/stories/Constitution%20of%20%20SD-2005A001.pdf" TargetMode="External"/><Relationship Id="rId2145" Type="http://schemas.openxmlformats.org/officeDocument/2006/relationships/hyperlink" Target="https://www.ird.gov.mm/" TargetMode="External"/><Relationship Id="rId3543" Type="http://schemas.openxmlformats.org/officeDocument/2006/relationships/hyperlink" Target="https://digital.gob.bo/" TargetMode="External"/><Relationship Id="rId117" Type="http://schemas.openxmlformats.org/officeDocument/2006/relationships/hyperlink" Target="http://en.wikipedia.org/wiki/Poland" TargetMode="External"/><Relationship Id="rId3610" Type="http://schemas.openxmlformats.org/officeDocument/2006/relationships/hyperlink" Target="https://www.fm.gov.lv/lv/sadalas/valsts_budzets/valsts_budzeta_vizualizacija/_budzets2020/" TargetMode="External"/><Relationship Id="rId531" Type="http://schemas.openxmlformats.org/officeDocument/2006/relationships/hyperlink" Target="https://pefa.org/sites/default/files/assements/comments/AM-May14-PFMPR-Public.pdf" TargetMode="External"/><Relationship Id="rId1161" Type="http://schemas.openxmlformats.org/officeDocument/2006/relationships/hyperlink" Target="http://www.customs.gov.tw/" TargetMode="External"/><Relationship Id="rId2212" Type="http://schemas.openxmlformats.org/officeDocument/2006/relationships/hyperlink" Target="http://www.mf.gov.pl/ministerstwo-finansow/dzialalnosc/finanse-publiczne/budzet-panstwa/trezor/-/asset_publisher/tq7U/content/cele-wdrozenia-systemu-trezor?redirect=http%3A%2F%2Fwww.mf.gov.pl%2Fministerstwo-finansow%2Fdzialalnosc%2Ffinanse-publiczne%2Fbudzet-panstwa%2Ftrezor%3Fp_p_id%3D101_INSTANCE_tq7U%26p_p_lifecycle%3D0%26p_p_state%3Dnormal%26p_p_mode%3Dview%26p_p_col_id%3Dcolumn-2%26p_p_col_count%3D1" TargetMode="External"/><Relationship Id="rId5368" Type="http://schemas.openxmlformats.org/officeDocument/2006/relationships/hyperlink" Target="https://innovationisrael.org.il/en/opencall/govtech-support-technological-innovations-public-sector-challenges-call-proposals" TargetMode="External"/><Relationship Id="rId5782" Type="http://schemas.openxmlformats.org/officeDocument/2006/relationships/hyperlink" Target="https://www.opengovpartnership.org/members/sweden/" TargetMode="External"/><Relationship Id="rId1978" Type="http://schemas.openxmlformats.org/officeDocument/2006/relationships/hyperlink" Target="http://www.mef.gouv.ht/" TargetMode="External"/><Relationship Id="rId4384" Type="http://schemas.openxmlformats.org/officeDocument/2006/relationships/hyperlink" Target="https://www.rti-rating.org/wp-content/uploads/Croatia.pdf" TargetMode="External"/><Relationship Id="rId5435" Type="http://schemas.openxmlformats.org/officeDocument/2006/relationships/hyperlink" Target="https://data.gov.au/" TargetMode="External"/><Relationship Id="rId4037" Type="http://schemas.openxmlformats.org/officeDocument/2006/relationships/hyperlink" Target="https://nitda.gov.ng/wp-content/uploads/2018/07/National-ICT-Policy1.pdf" TargetMode="External"/><Relationship Id="rId4451" Type="http://schemas.openxmlformats.org/officeDocument/2006/relationships/hyperlink" Target="https://u.ae/en/about-the-uae/strategies-initiatives-and-awards/local-governments-strategies-and-plans/dubai-data-strategy" TargetMode="External"/><Relationship Id="rId5502" Type="http://schemas.openxmlformats.org/officeDocument/2006/relationships/hyperlink" Target="https://open.canada.ca/en/open-data" TargetMode="External"/><Relationship Id="rId3053" Type="http://schemas.openxmlformats.org/officeDocument/2006/relationships/hyperlink" Target="https://www.minfin.gob.gt/servicios-en-linea" TargetMode="External"/><Relationship Id="rId4104" Type="http://schemas.openxmlformats.org/officeDocument/2006/relationships/hyperlink" Target="https://www.mpt.gov.la/" TargetMode="External"/><Relationship Id="rId3120" Type="http://schemas.openxmlformats.org/officeDocument/2006/relationships/hyperlink" Target="https://www.malaysia.gov.my/portal/content/30705" TargetMode="External"/><Relationship Id="rId2886" Type="http://schemas.openxmlformats.org/officeDocument/2006/relationships/hyperlink" Target="http://www.kazna.gov.kg/index.php/modernizatsiya/isuk" TargetMode="External"/><Relationship Id="rId3937" Type="http://schemas.openxmlformats.org/officeDocument/2006/relationships/hyperlink" Target="http://www.mca.gov.sb/" TargetMode="External"/><Relationship Id="rId5292" Type="http://schemas.openxmlformats.org/officeDocument/2006/relationships/hyperlink" Target="http://constitutionnet.org/sites/default/files/final_constitution_of_vietnam_2013-english.pdf" TargetMode="External"/><Relationship Id="rId858" Type="http://schemas.openxmlformats.org/officeDocument/2006/relationships/hyperlink" Target="https://www.serpro.gov.br/conteudo-solucoes/produtos/fazenda-publica" TargetMode="External"/><Relationship Id="rId1488" Type="http://schemas.openxmlformats.org/officeDocument/2006/relationships/hyperlink" Target="https://haiti.ampsite.net/portal/" TargetMode="External"/><Relationship Id="rId2539" Type="http://schemas.openxmlformats.org/officeDocument/2006/relationships/hyperlink" Target="https://procurement.oecs.org/epps/home.do" TargetMode="External"/><Relationship Id="rId2953" Type="http://schemas.openxmlformats.org/officeDocument/2006/relationships/hyperlink" Target="https://www.epaslaugos.lt/portal/citizen/service/7625" TargetMode="External"/><Relationship Id="rId925" Type="http://schemas.openxmlformats.org/officeDocument/2006/relationships/hyperlink" Target="https://www.minpostel.gov.cm/index.php/fr/les-grands-chantiers/138-plan-strategique-cameroun-numerique-2020" TargetMode="External"/><Relationship Id="rId1555" Type="http://schemas.openxmlformats.org/officeDocument/2006/relationships/hyperlink" Target="http://www.snip.gob.ni/" TargetMode="External"/><Relationship Id="rId2606" Type="http://schemas.openxmlformats.org/officeDocument/2006/relationships/hyperlink" Target="http://pahro.gov.mt/hr-systems?l=1" TargetMode="External"/><Relationship Id="rId5012" Type="http://schemas.openxmlformats.org/officeDocument/2006/relationships/hyperlink" Target="https://www.ip-rs.si/" TargetMode="External"/><Relationship Id="rId1208" Type="http://schemas.openxmlformats.org/officeDocument/2006/relationships/hyperlink" Target="http://www.impotsetdomaines.gouv.sn/fr/sigtas" TargetMode="External"/><Relationship Id="rId1622" Type="http://schemas.openxmlformats.org/officeDocument/2006/relationships/hyperlink" Target="http://www.tresor.gov.ci/documentation/actualites/revue-de-presse/item/828-tracabilite-des-operations-financieres-de-l%E2%80%99etat-la-cr%C3%A9ation-d%E2%80%99un-compte-unique-du-tr%C3%A9sor-adopt%C3%A9-en-conseil-de-ministre.html" TargetMode="External"/><Relationship Id="rId4778" Type="http://schemas.openxmlformats.org/officeDocument/2006/relationships/hyperlink" Target="https://csirt.gov.it/home" TargetMode="External"/><Relationship Id="rId5829" Type="http://schemas.openxmlformats.org/officeDocument/2006/relationships/hyperlink" Target="https://www.opengovpartnership.org/members/cabo-verde/" TargetMode="External"/><Relationship Id="rId3794" Type="http://schemas.openxmlformats.org/officeDocument/2006/relationships/hyperlink" Target="http://adilet.zan.kz/kaz/docs/P080000867_" TargetMode="External"/><Relationship Id="rId4845" Type="http://schemas.openxmlformats.org/officeDocument/2006/relationships/hyperlink" Target="https://doit.gov.np/en/spage/computer-ert" TargetMode="External"/><Relationship Id="rId2396" Type="http://schemas.openxmlformats.org/officeDocument/2006/relationships/hyperlink" Target="https://www.firmaelectronica.gob.pa/" TargetMode="External"/><Relationship Id="rId3447" Type="http://schemas.openxmlformats.org/officeDocument/2006/relationships/hyperlink" Target="https://www.pefa.org/node/346" TargetMode="External"/><Relationship Id="rId3861" Type="http://schemas.openxmlformats.org/officeDocument/2006/relationships/hyperlink" Target="https://u.ae/en/about-the-uae/digital-uae/uae-digital-government-maturity-model" TargetMode="External"/><Relationship Id="rId4912" Type="http://schemas.openxmlformats.org/officeDocument/2006/relationships/hyperlink" Target="https://www.mercadopublico.cl/Portal/CloudDataCenter/que_es.html" TargetMode="External"/><Relationship Id="rId368" Type="http://schemas.openxmlformats.org/officeDocument/2006/relationships/hyperlink" Target="http://www.cito.gov.bz/GICS.htm" TargetMode="External"/><Relationship Id="rId782" Type="http://schemas.openxmlformats.org/officeDocument/2006/relationships/hyperlink" Target="http://www.imf.org/~/media/Files/Publications/CR/2019/cr1933-armenia-ta.ashx" TargetMode="External"/><Relationship Id="rId2049" Type="http://schemas.openxmlformats.org/officeDocument/2006/relationships/hyperlink" Target="http://www.oecd.org/derec/afdb/malawi.pdf" TargetMode="External"/><Relationship Id="rId2463" Type="http://schemas.openxmlformats.org/officeDocument/2006/relationships/hyperlink" Target="http://www-wds.worldbank.org/external/default/WDSContentServer/WDSP/IB/2012/04/08/000333038_20120409000020/Rendered/PDF/620820ESW0P1180IC0disclosed04050120.pdf" TargetMode="External"/><Relationship Id="rId3514" Type="http://schemas.openxmlformats.org/officeDocument/2006/relationships/hyperlink" Target="http://www.tesoro.es/" TargetMode="External"/><Relationship Id="rId435" Type="http://schemas.openxmlformats.org/officeDocument/2006/relationships/hyperlink" Target="http://www.finance.gov.au/files/2012/04/Review-of-the-Australian-Governments-Use-of-Information-and-Communication-Technology.pdf" TargetMode="External"/><Relationship Id="rId1065" Type="http://schemas.openxmlformats.org/officeDocument/2006/relationships/hyperlink" Target="http://www.mof.gov.so/" TargetMode="External"/><Relationship Id="rId2116" Type="http://schemas.openxmlformats.org/officeDocument/2006/relationships/hyperlink" Target="http://www.customs.govt.nz/" TargetMode="External"/><Relationship Id="rId2530" Type="http://schemas.openxmlformats.org/officeDocument/2006/relationships/hyperlink" Target="http://www.imf.org/external/pubs/ft/scr/2014/cr1486.pdf" TargetMode="External"/><Relationship Id="rId5686" Type="http://schemas.openxmlformats.org/officeDocument/2006/relationships/hyperlink" Target="https://joinup.ec.europa.eu/sites/default/files/inline-files/OSS%20Country%20Intelligence%20Report_LU.pdf" TargetMode="External"/><Relationship Id="rId502" Type="http://schemas.openxmlformats.org/officeDocument/2006/relationships/hyperlink" Target="http://digitalbelgium.be/" TargetMode="External"/><Relationship Id="rId1132" Type="http://schemas.openxmlformats.org/officeDocument/2006/relationships/hyperlink" Target="http://www.ura.go.ug/" TargetMode="External"/><Relationship Id="rId4288" Type="http://schemas.openxmlformats.org/officeDocument/2006/relationships/hyperlink" Target="http://caribbean.cepal.org/news/bahamas-embarks-new-national-cyber-security-strategy-strengthen-data-protection-capabilities" TargetMode="External"/><Relationship Id="rId5339" Type="http://schemas.openxmlformats.org/officeDocument/2006/relationships/hyperlink" Target="https://www.smartdubai.ae/" TargetMode="External"/><Relationship Id="rId4355" Type="http://schemas.openxmlformats.org/officeDocument/2006/relationships/hyperlink" Target="https://www.rti-rating.org/wp-content/uploads/Poland.pdf" TargetMode="External"/><Relationship Id="rId5753" Type="http://schemas.openxmlformats.org/officeDocument/2006/relationships/hyperlink" Target="https://zakon.rada.gov.ua/laws/show/617-2018-%D1%80" TargetMode="External"/><Relationship Id="rId1949" Type="http://schemas.openxmlformats.org/officeDocument/2006/relationships/hyperlink" Target="http://portal.singularlogic.eu/en/case-study/2233/state-general-accounting-office" TargetMode="External"/><Relationship Id="rId4008" Type="http://schemas.openxmlformats.org/officeDocument/2006/relationships/hyperlink" Target="https://www.govt.nz/" TargetMode="External"/><Relationship Id="rId5406" Type="http://schemas.openxmlformats.org/officeDocument/2006/relationships/hyperlink" Target="https://www.blockchaingeorgia.org/home" TargetMode="External"/><Relationship Id="rId5820" Type="http://schemas.openxmlformats.org/officeDocument/2006/relationships/hyperlink" Target="http://www.mcw.gov.cy/" TargetMode="External"/><Relationship Id="rId292" Type="http://schemas.openxmlformats.org/officeDocument/2006/relationships/hyperlink" Target="https://www.gov.uk/government/publications/the-investment-management-strategy-ii" TargetMode="External"/><Relationship Id="rId3371" Type="http://schemas.openxmlformats.org/officeDocument/2006/relationships/hyperlink" Target="http://www.pmof.ps/pmof/index.php" TargetMode="External"/><Relationship Id="rId4422" Type="http://schemas.openxmlformats.org/officeDocument/2006/relationships/hyperlink" Target="http://www.humanrightsinitiative.org/programs/ai/rti/international/laws_&amp;_papers.htm" TargetMode="External"/><Relationship Id="rId3024" Type="http://schemas.openxmlformats.org/officeDocument/2006/relationships/hyperlink" Target="https://www.artci.ci/images/stories/pdf/normalisation/forum_normalisation_innovation_2015/session3/s3_c9_ansut.pdf" TargetMode="External"/><Relationship Id="rId2040" Type="http://schemas.openxmlformats.org/officeDocument/2006/relationships/hyperlink" Target="http://www.finance.gov.gy/" TargetMode="External"/><Relationship Id="rId5196" Type="http://schemas.openxmlformats.org/officeDocument/2006/relationships/hyperlink" Target="http://www.parliament.gov.eg/complaints.aspx" TargetMode="External"/><Relationship Id="rId6247" Type="http://schemas.openxmlformats.org/officeDocument/2006/relationships/hyperlink" Target="https://english.luatvietnam.vn/ecree-no-47-2020-nd-cp-dated-april-09-2020-of-the-government-on-the-management-connection-and-sharing-of-digital-data-by-state-agency-182340-Doc1.html" TargetMode="External"/><Relationship Id="rId5263" Type="http://schemas.openxmlformats.org/officeDocument/2006/relationships/hyperlink" Target="http://www.govt.lc/privacy-data-prot" TargetMode="External"/><Relationship Id="rId1459" Type="http://schemas.openxmlformats.org/officeDocument/2006/relationships/hyperlink" Target="http://dsia-test.com/setic/" TargetMode="External"/><Relationship Id="rId2857" Type="http://schemas.openxmlformats.org/officeDocument/2006/relationships/hyperlink" Target="http://www.customs.gov.kg/" TargetMode="External"/><Relationship Id="rId3908" Type="http://schemas.openxmlformats.org/officeDocument/2006/relationships/hyperlink" Target="https://www.eservices.gov.za/tonkana/services/home.jsf" TargetMode="External"/><Relationship Id="rId5330" Type="http://schemas.openxmlformats.org/officeDocument/2006/relationships/hyperlink" Target="http://digitalbelgium.be/en/" TargetMode="External"/><Relationship Id="rId98" Type="http://schemas.openxmlformats.org/officeDocument/2006/relationships/hyperlink" Target="http://en.wikipedia.org/wiki/Montenegro" TargetMode="External"/><Relationship Id="rId829" Type="http://schemas.openxmlformats.org/officeDocument/2006/relationships/hyperlink" Target="http://www.gov.bw/" TargetMode="External"/><Relationship Id="rId1873" Type="http://schemas.openxmlformats.org/officeDocument/2006/relationships/hyperlink" Target="https://uprava.gov.hr/centralni-obracun-placa/12961" TargetMode="External"/><Relationship Id="rId2924" Type="http://schemas.openxmlformats.org/officeDocument/2006/relationships/hyperlink" Target="https://mf.rks-gov.net/page.aspx?id=2,70" TargetMode="External"/><Relationship Id="rId1526" Type="http://schemas.openxmlformats.org/officeDocument/2006/relationships/hyperlink" Target="https://www.siop.planejamento.gov.br/modulo/login/index.html" TargetMode="External"/><Relationship Id="rId1940" Type="http://schemas.openxmlformats.org/officeDocument/2006/relationships/hyperlink" Target="http://www.cagd.gov.gh/gifmis/index.php/implementation/project-components" TargetMode="External"/><Relationship Id="rId3698" Type="http://schemas.openxmlformats.org/officeDocument/2006/relationships/hyperlink" Target="https://www.pefa.org/node/2861" TargetMode="External"/><Relationship Id="rId4749" Type="http://schemas.openxmlformats.org/officeDocument/2006/relationships/hyperlink" Target="http://www.e-gif.gov.gr/portal/page/portal/egif/files/basicFiles" TargetMode="External"/><Relationship Id="rId3765" Type="http://schemas.openxmlformats.org/officeDocument/2006/relationships/hyperlink" Target="https://www.island.is/" TargetMode="External"/><Relationship Id="rId4816" Type="http://schemas.openxmlformats.org/officeDocument/2006/relationships/hyperlink" Target="https://www.cirt.org.bw/" TargetMode="External"/><Relationship Id="rId6171" Type="http://schemas.openxmlformats.org/officeDocument/2006/relationships/hyperlink" Target="https://publicsectortransformation.gov.jm/" TargetMode="External"/><Relationship Id="rId686" Type="http://schemas.openxmlformats.org/officeDocument/2006/relationships/hyperlink" Target="https://www.ilo.org/ilostat/faces/oracle/webcenter/portalapp/pagehierarchy/Page33.jspx?locale=EN&amp;MBI_ID=4" TargetMode="External"/><Relationship Id="rId2367" Type="http://schemas.openxmlformats.org/officeDocument/2006/relationships/hyperlink" Target="https://www.sknird.com/vatlogin.aspx" TargetMode="External"/><Relationship Id="rId2781" Type="http://schemas.openxmlformats.org/officeDocument/2006/relationships/hyperlink" Target="http://www.sefin.gob.hn/?p=3505" TargetMode="External"/><Relationship Id="rId3418" Type="http://schemas.openxmlformats.org/officeDocument/2006/relationships/hyperlink" Target="https://www.pefa.org/node/561" TargetMode="External"/><Relationship Id="rId339" Type="http://schemas.openxmlformats.org/officeDocument/2006/relationships/hyperlink" Target="https://ab.gov.ag/detail_page.php?page=30" TargetMode="External"/><Relationship Id="rId753" Type="http://schemas.openxmlformats.org/officeDocument/2006/relationships/hyperlink" Target="http://www.ministere-finances.dj/" TargetMode="External"/><Relationship Id="rId1383" Type="http://schemas.openxmlformats.org/officeDocument/2006/relationships/hyperlink" Target="http://sppra.co.sz/" TargetMode="External"/><Relationship Id="rId2434" Type="http://schemas.openxmlformats.org/officeDocument/2006/relationships/hyperlink" Target="https://www.mra.mu/index.php/e-services" TargetMode="External"/><Relationship Id="rId3832" Type="http://schemas.openxmlformats.org/officeDocument/2006/relationships/hyperlink" Target="https://zimeservices.pfms.gov.zw/" TargetMode="External"/><Relationship Id="rId406" Type="http://schemas.openxmlformats.org/officeDocument/2006/relationships/hyperlink" Target="http://www.impostos.ad/" TargetMode="External"/><Relationship Id="rId1036" Type="http://schemas.openxmlformats.org/officeDocument/2006/relationships/hyperlink" Target="http://www.finances-budget.cf/" TargetMode="External"/><Relationship Id="rId820" Type="http://schemas.openxmlformats.org/officeDocument/2006/relationships/hyperlink" Target="http://www.gov.bw/" TargetMode="External"/><Relationship Id="rId1450" Type="http://schemas.openxmlformats.org/officeDocument/2006/relationships/hyperlink" Target="https://www.hrmssingapore.com/" TargetMode="External"/><Relationship Id="rId2501" Type="http://schemas.openxmlformats.org/officeDocument/2006/relationships/hyperlink" Target="http://marches.armp.mg/rech_avis_attrib.php" TargetMode="External"/><Relationship Id="rId5657" Type="http://schemas.openxmlformats.org/officeDocument/2006/relationships/hyperlink" Target="https://opengouv.ht/" TargetMode="External"/><Relationship Id="rId1103" Type="http://schemas.openxmlformats.org/officeDocument/2006/relationships/hyperlink" Target="http://www.finance.gov.to/" TargetMode="External"/><Relationship Id="rId4259" Type="http://schemas.openxmlformats.org/officeDocument/2006/relationships/hyperlink" Target="https://dt.bosa.be/nl/ivc" TargetMode="External"/><Relationship Id="rId4673" Type="http://schemas.openxmlformats.org/officeDocument/2006/relationships/hyperlink" Target="https://www.gsis.gr/dimosia-dioikisi/G-Cloud" TargetMode="External"/><Relationship Id="rId5724" Type="http://schemas.openxmlformats.org/officeDocument/2006/relationships/hyperlink" Target="https://i.gov.ph/egovernmentframework-egovframe/philippine-egovframe-roadmap/" TargetMode="External"/><Relationship Id="rId3275" Type="http://schemas.openxmlformats.org/officeDocument/2006/relationships/hyperlink" Target="https://en.hmb.gov.tr/government-finance-statistics" TargetMode="External"/><Relationship Id="rId4326" Type="http://schemas.openxmlformats.org/officeDocument/2006/relationships/hyperlink" Target="https://www.rti-rating.org/wp-content/uploads/United-Kingdom.pdf" TargetMode="External"/><Relationship Id="rId4740" Type="http://schemas.openxmlformats.org/officeDocument/2006/relationships/hyperlink" Target="https://cert.gov.ge/" TargetMode="External"/><Relationship Id="rId196" Type="http://schemas.openxmlformats.org/officeDocument/2006/relationships/hyperlink" Target="http://oceantax.co.uk/links/tax-authorities-worldwide.html" TargetMode="External"/><Relationship Id="rId2291" Type="http://schemas.openxmlformats.org/officeDocument/2006/relationships/hyperlink" Target="http://www.naurugov.nr/government/departments/department-of-finance.aspx" TargetMode="External"/><Relationship Id="rId3342" Type="http://schemas.openxmlformats.org/officeDocument/2006/relationships/hyperlink" Target="https://www.linkedin.com/pulse/sap-tax-revenue-management-vietnam-frank-godeby" TargetMode="External"/><Relationship Id="rId263" Type="http://schemas.openxmlformats.org/officeDocument/2006/relationships/hyperlink" Target="https://www.psc.gov.ws/wp-content/uploads/2016/03/PASP-2013_2018-1.pdf" TargetMode="External"/><Relationship Id="rId330" Type="http://schemas.openxmlformats.org/officeDocument/2006/relationships/hyperlink" Target="https://www.gov.bb/" TargetMode="External"/><Relationship Id="rId2011" Type="http://schemas.openxmlformats.org/officeDocument/2006/relationships/hyperlink" Target="http://www.dgmp.ga/" TargetMode="External"/><Relationship Id="rId5167" Type="http://schemas.openxmlformats.org/officeDocument/2006/relationships/hyperlink" Target="https://www.mygov.in/home/discuss/" TargetMode="External"/><Relationship Id="rId6218" Type="http://schemas.openxmlformats.org/officeDocument/2006/relationships/hyperlink" Target="http://www.mid.gov.me/biblioteka/strategije" TargetMode="External"/><Relationship Id="rId4183" Type="http://schemas.openxmlformats.org/officeDocument/2006/relationships/hyperlink" Target="https://mts.tj/1651/news/" TargetMode="External"/><Relationship Id="rId5581" Type="http://schemas.openxmlformats.org/officeDocument/2006/relationships/hyperlink" Target="https://southsudan.opendataforafrica.org/" TargetMode="External"/><Relationship Id="rId1777" Type="http://schemas.openxmlformats.org/officeDocument/2006/relationships/hyperlink" Target="https://www.hacienda.go.cr/contenido/13227-informacion-de-interes-para-tramites-aduaneros" TargetMode="External"/><Relationship Id="rId2828" Type="http://schemas.openxmlformats.org/officeDocument/2006/relationships/hyperlink" Target="http://mefa.ir/fa-IR/mefa/1/page/%D8%B5%D9%81%D8%AD%D9%87-%D8%A7%D8%B5%D9%84%DB%8C" TargetMode="External"/><Relationship Id="rId5234" Type="http://schemas.openxmlformats.org/officeDocument/2006/relationships/hyperlink" Target="http://www.dpa.gr/" TargetMode="External"/><Relationship Id="rId69" Type="http://schemas.openxmlformats.org/officeDocument/2006/relationships/hyperlink" Target="http://en.wikipedia.org/wiki/Israel" TargetMode="External"/><Relationship Id="rId1844" Type="http://schemas.openxmlformats.org/officeDocument/2006/relationships/hyperlink" Target="http://www.budget.gouv.ci/assets/files/ccm/4-marches-publics-fin-mars-2014-annexe-liste-marches-par-ministere-par-mode.pdf" TargetMode="External"/><Relationship Id="rId4250" Type="http://schemas.openxmlformats.org/officeDocument/2006/relationships/hyperlink" Target="https://akshi.gov.al/" TargetMode="External"/><Relationship Id="rId5301" Type="http://schemas.openxmlformats.org/officeDocument/2006/relationships/hyperlink" Target="https://www.rti-rating.org/wp-content/uploads/2018/09/Benin.Code-on-Info.Jan2015.pdf" TargetMode="External"/><Relationship Id="rId1911" Type="http://schemas.openxmlformats.org/officeDocument/2006/relationships/hyperlink" Target="http://www.douanesguinee.gov.gn/" TargetMode="External"/><Relationship Id="rId3669" Type="http://schemas.openxmlformats.org/officeDocument/2006/relationships/hyperlink" Target="http://omawww.sat.gob.mx/aduanasPortal/Paginas/index.html" TargetMode="External"/><Relationship Id="rId6075" Type="http://schemas.openxmlformats.org/officeDocument/2006/relationships/hyperlink" Target="https://www.anptic.gov.bf/" TargetMode="External"/><Relationship Id="rId5091" Type="http://schemas.openxmlformats.org/officeDocument/2006/relationships/hyperlink" Target="https://www.tech.gov.sg/products-and-services/singapore-government-tech-stack" TargetMode="External"/><Relationship Id="rId6142" Type="http://schemas.openxmlformats.org/officeDocument/2006/relationships/hyperlink" Target="https://www.andi.hn/mesa-tecnica-de-innovacion-de-honduras/" TargetMode="External"/><Relationship Id="rId1287" Type="http://schemas.openxmlformats.org/officeDocument/2006/relationships/hyperlink" Target="https://www.bou.or.ug/bou/bouwebsite/PaymentSystems/systems.html" TargetMode="External"/><Relationship Id="rId2685" Type="http://schemas.openxmlformats.org/officeDocument/2006/relationships/hyperlink" Target="http://customs.mof.gov.iq/" TargetMode="External"/><Relationship Id="rId3736" Type="http://schemas.openxmlformats.org/officeDocument/2006/relationships/hyperlink" Target="https://directory.digital.gov.fj/" TargetMode="External"/><Relationship Id="rId657" Type="http://schemas.openxmlformats.org/officeDocument/2006/relationships/hyperlink" Target="https://www.ilo.org/ilostat/faces/oracle/webcenter/portalapp/pagehierarchy/Page33.jspx?locale=EN&amp;MBI_ID=4" TargetMode="External"/><Relationship Id="rId2338" Type="http://schemas.openxmlformats.org/officeDocument/2006/relationships/hyperlink" Target="http://unctad.org/en/PublicationsLibrary/dtlasycuda2011d1_en.pdf" TargetMode="External"/><Relationship Id="rId2752" Type="http://schemas.openxmlformats.org/officeDocument/2006/relationships/hyperlink" Target="http://www.latribuna.hn/movil/2014/01/23/en-vigencia-ley-sobre-firmas-electronicas/" TargetMode="External"/><Relationship Id="rId3803" Type="http://schemas.openxmlformats.org/officeDocument/2006/relationships/hyperlink" Target="https://www.kormany.hu/en/cabinet-office-of-the-prime-minister/hu/digital-success-programme/strategies" TargetMode="External"/><Relationship Id="rId724" Type="http://schemas.openxmlformats.org/officeDocument/2006/relationships/hyperlink" Target="https://www.ilo.org/ilostat/faces/oracle/webcenter/portalapp/pagehierarchy/Page33.jspx?locale=EN&amp;MBI_ID=4" TargetMode="External"/><Relationship Id="rId1354" Type="http://schemas.openxmlformats.org/officeDocument/2006/relationships/hyperlink" Target="http://diwan.ps/" TargetMode="External"/><Relationship Id="rId2405" Type="http://schemas.openxmlformats.org/officeDocument/2006/relationships/hyperlink" Target="https://idporten.difi.no/opensso/UI/Login?realm=/norge.no&amp;spEntityID=tjenester.sismo.no&amp;service=IDPortenLevel4List&amp;goto=http%3A%2F%2Fidporten.difi.no%2Fopensso%2FSSORedirect%2FmetaAlias%2Fnorge.no%2Fidp2%3FReqID%3Did-UCRVa-cBYIVLHE7AmNFYTut-eO8-" TargetMode="External"/><Relationship Id="rId5975" Type="http://schemas.openxmlformats.org/officeDocument/2006/relationships/hyperlink" Target="https://mtt.gov.rs/projekti-i-programi-finansiranja/tvining-projekat-ipa-2011/" TargetMode="External"/><Relationship Id="rId60" Type="http://schemas.openxmlformats.org/officeDocument/2006/relationships/hyperlink" Target="http://en.wikipedia.org/wiki/Guyana" TargetMode="External"/><Relationship Id="rId1007" Type="http://schemas.openxmlformats.org/officeDocument/2006/relationships/hyperlink" Target="http://www.nosi.cv/index.php/pt/solucoes-v15-121/sigof" TargetMode="External"/><Relationship Id="rId1421" Type="http://schemas.openxmlformats.org/officeDocument/2006/relationships/hyperlink" Target="http://www.gov.sz/index.php?option=com_content&amp;view=article&amp;id=384&amp;Itemid=392" TargetMode="External"/><Relationship Id="rId4577" Type="http://schemas.openxmlformats.org/officeDocument/2006/relationships/hyperlink" Target="https://www.gob.pe/institucion/pcm/normas-legales/289706-1412" TargetMode="External"/><Relationship Id="rId4991" Type="http://schemas.openxmlformats.org/officeDocument/2006/relationships/hyperlink" Target="https://www.sic.gov.co/tema/proteccion-de-datos-personales" TargetMode="External"/><Relationship Id="rId5628" Type="http://schemas.openxmlformats.org/officeDocument/2006/relationships/hyperlink" Target="http://spbe.go.id/" TargetMode="External"/><Relationship Id="rId3179" Type="http://schemas.openxmlformats.org/officeDocument/2006/relationships/hyperlink" Target="http://www.dgo.pt/execucaoorcamental/Paginas/Sintese-da-Execucao-Orcamental-Mensal.aspx?Ano=2012&amp;Mes=Maio" TargetMode="External"/><Relationship Id="rId3593" Type="http://schemas.openxmlformats.org/officeDocument/2006/relationships/hyperlink" Target="https://mof.gov.jm/the-public-investment-management-information-system.html" TargetMode="External"/><Relationship Id="rId4644" Type="http://schemas.openxmlformats.org/officeDocument/2006/relationships/hyperlink" Target="https://sil.mu/products/infrastucture/cloud/" TargetMode="External"/><Relationship Id="rId2195" Type="http://schemas.openxmlformats.org/officeDocument/2006/relationships/hyperlink" Target="http://www.dgbudget.mg/" TargetMode="External"/><Relationship Id="rId3246" Type="http://schemas.openxmlformats.org/officeDocument/2006/relationships/hyperlink" Target="http://epm.lv/further-enhancement-of-the-public-finance-management-reform-iii-in-turkmenistan" TargetMode="External"/><Relationship Id="rId167" Type="http://schemas.openxmlformats.org/officeDocument/2006/relationships/hyperlink" Target="http://en.wikipedia.org/wiki/Benin" TargetMode="External"/><Relationship Id="rId581" Type="http://schemas.openxmlformats.org/officeDocument/2006/relationships/hyperlink" Target="https://ideas.repec.org/a/pop/journl/v3y2019i2p77-93.html" TargetMode="External"/><Relationship Id="rId2262" Type="http://schemas.openxmlformats.org/officeDocument/2006/relationships/hyperlink" Target="http://finance.gov.vc/finance/index.php/treasury" TargetMode="External"/><Relationship Id="rId3660" Type="http://schemas.openxmlformats.org/officeDocument/2006/relationships/hyperlink" Target="http://www.finances.gouv.ne/index.php/une/451-seminaire-sur-la-comptabilite-unique-du-tresor-la-gestion-de-la-tresorerie-et-de-la-gestion-de-la-dette" TargetMode="External"/><Relationship Id="rId4711" Type="http://schemas.openxmlformats.org/officeDocument/2006/relationships/hyperlink" Target="https://arkitektur.digst.dk/rammearkitektur/introduktion-til-fda-rammearkitektur" TargetMode="External"/><Relationship Id="rId234" Type="http://schemas.openxmlformats.org/officeDocument/2006/relationships/hyperlink" Target="https://www.statice.is/publications/news-archive/enterprises/number-of-employers-and-employees-in-april-2018/" TargetMode="External"/><Relationship Id="rId3313" Type="http://schemas.openxmlformats.org/officeDocument/2006/relationships/hyperlink" Target="http://www.hmrc.gov.uk/online/index.htm" TargetMode="External"/><Relationship Id="rId5485" Type="http://schemas.openxmlformats.org/officeDocument/2006/relationships/hyperlink" Target="https://data.public.lu/en/" TargetMode="External"/><Relationship Id="rId301" Type="http://schemas.openxmlformats.org/officeDocument/2006/relationships/hyperlink" Target="http://treasury.gov.af/wp-content/uploads/2018/10/Overview-of-Treasury-Operations-Mizan-1393-or-October-2014.pdf" TargetMode="External"/><Relationship Id="rId4087" Type="http://schemas.openxmlformats.org/officeDocument/2006/relationships/hyperlink" Target="http://www.opm.gov.na/en/home" TargetMode="External"/><Relationship Id="rId5138" Type="http://schemas.openxmlformats.org/officeDocument/2006/relationships/hyperlink" Target="http://www.cystat.gov.cy/mof/cystat/statistics.nsf/history_en/history_en?OpenDocument" TargetMode="External"/><Relationship Id="rId5552" Type="http://schemas.openxmlformats.org/officeDocument/2006/relationships/hyperlink" Target="https://lesotho.opendataforafrica.org/" TargetMode="External"/><Relationship Id="rId1748" Type="http://schemas.openxmlformats.org/officeDocument/2006/relationships/hyperlink" Target="http://www.douanes.km/v1/index.php/la-douane-et-vous/sydonia" TargetMode="External"/><Relationship Id="rId4154" Type="http://schemas.openxmlformats.org/officeDocument/2006/relationships/hyperlink" Target="https://proracun.gov.si/" TargetMode="External"/><Relationship Id="rId5205" Type="http://schemas.openxmlformats.org/officeDocument/2006/relationships/hyperlink" Target="https://www.naih.hu/" TargetMode="External"/><Relationship Id="rId3170" Type="http://schemas.openxmlformats.org/officeDocument/2006/relationships/hyperlink" Target="http://documents.worldbank.org/curated/en/902671468098049606/text/515560PAD0CORR101Official0Use0Only1.txt" TargetMode="External"/><Relationship Id="rId4221" Type="http://schemas.openxmlformats.org/officeDocument/2006/relationships/hyperlink" Target="https://openknowledge.worldbank.org/handle/10986/8296" TargetMode="External"/><Relationship Id="rId1815" Type="http://schemas.openxmlformats.org/officeDocument/2006/relationships/hyperlink" Target="http://www.cref.gouv.km/" TargetMode="External"/><Relationship Id="rId3987" Type="http://schemas.openxmlformats.org/officeDocument/2006/relationships/hyperlink" Target="http://www.ict.gov.sc/resources/policy.pdf" TargetMode="External"/><Relationship Id="rId6046" Type="http://schemas.openxmlformats.org/officeDocument/2006/relationships/hyperlink" Target="https://digital-lithuania.eu/" TargetMode="External"/><Relationship Id="rId2589" Type="http://schemas.openxmlformats.org/officeDocument/2006/relationships/hyperlink" Target="https://mof.gov.na/expression-of-interest" TargetMode="External"/><Relationship Id="rId975" Type="http://schemas.openxmlformats.org/officeDocument/2006/relationships/hyperlink" Target="http://www.tresor.gov.bf/index.php" TargetMode="External"/><Relationship Id="rId2656" Type="http://schemas.openxmlformats.org/officeDocument/2006/relationships/hyperlink" Target="http://documents.worldbank.org/curated/en/2010/06/13215703/public-financial-management-reform-middle-east-north-africa-overview-regional-experience-vol-1-2-overview-summary" TargetMode="External"/><Relationship Id="rId3707" Type="http://schemas.openxmlformats.org/officeDocument/2006/relationships/hyperlink" Target="https://www.mopfi.gov.mm/" TargetMode="External"/><Relationship Id="rId5062" Type="http://schemas.openxmlformats.org/officeDocument/2006/relationships/hyperlink" Target="https://mioa.gov.mk/?q=mk/node/1587" TargetMode="External"/><Relationship Id="rId6113" Type="http://schemas.openxmlformats.org/officeDocument/2006/relationships/hyperlink" Target="https://map.gob.do/sobre-nosotros/plan-estrategico/" TargetMode="External"/><Relationship Id="rId628" Type="http://schemas.openxmlformats.org/officeDocument/2006/relationships/hyperlink" Target="https://www.spider-dz.com/?action=formunik&amp;type=sous_menu&amp;idformunik=29" TargetMode="External"/><Relationship Id="rId1258" Type="http://schemas.openxmlformats.org/officeDocument/2006/relationships/hyperlink" Target="http://efiling.zimra.co.zw/" TargetMode="External"/><Relationship Id="rId1672" Type="http://schemas.openxmlformats.org/officeDocument/2006/relationships/hyperlink" Target="http://www.mfin.hr/adminmax/docs/strategija2007_eng.pdf" TargetMode="External"/><Relationship Id="rId2309" Type="http://schemas.openxmlformats.org/officeDocument/2006/relationships/hyperlink" Target="https://www.finances.gov.ma/en/Pages/Budget-nomenclature.aspx" TargetMode="External"/><Relationship Id="rId2723" Type="http://schemas.openxmlformats.org/officeDocument/2006/relationships/hyperlink" Target="http://www.minfin.kz/" TargetMode="External"/><Relationship Id="rId5879" Type="http://schemas.openxmlformats.org/officeDocument/2006/relationships/hyperlink" Target="http://www.mdiit.gov.lk/index.php/en/component/jdownloads/send/6-legislation/76-national-digital-policy?option=com_jdownloads" TargetMode="External"/><Relationship Id="rId1325" Type="http://schemas.openxmlformats.org/officeDocument/2006/relationships/hyperlink" Target="https://eservice.egov.sc/eGateway/public/AllEServices.aspx?type=all" TargetMode="External"/><Relationship Id="rId3497" Type="http://schemas.openxmlformats.org/officeDocument/2006/relationships/hyperlink" Target="http://www.finances.gov.mr/index.php?id=1&amp;id1=5&amp;xDossier=9" TargetMode="External"/><Relationship Id="rId4895" Type="http://schemas.openxmlformats.org/officeDocument/2006/relationships/hyperlink" Target="https://www.gov.br/governodigital/pt-br/governanca-de-dados/compartilhamento-de-dados" TargetMode="External"/><Relationship Id="rId5946" Type="http://schemas.openxmlformats.org/officeDocument/2006/relationships/hyperlink" Target="https://cbddo.gov.tr/hakkimizda/" TargetMode="External"/><Relationship Id="rId31" Type="http://schemas.openxmlformats.org/officeDocument/2006/relationships/hyperlink" Target="http://en.wikipedia.org/wiki/Comoros" TargetMode="External"/><Relationship Id="rId2099" Type="http://schemas.openxmlformats.org/officeDocument/2006/relationships/hyperlink" Target="http://palaugov.org/bureau-of-revenue-customs-taxation/" TargetMode="External"/><Relationship Id="rId4548" Type="http://schemas.openxmlformats.org/officeDocument/2006/relationships/hyperlink" Target="http://i.gov.ph/?page_id=7480" TargetMode="External"/><Relationship Id="rId4962" Type="http://schemas.openxmlformats.org/officeDocument/2006/relationships/hyperlink" Target="https://kifu.gov.hu/szolgaltatasok/ikt/felho-" TargetMode="External"/><Relationship Id="rId3564" Type="http://schemas.openxmlformats.org/officeDocument/2006/relationships/hyperlink" Target="https://www.budget.gouv.fr/budget-etat/nature" TargetMode="External"/><Relationship Id="rId4615" Type="http://schemas.openxmlformats.org/officeDocument/2006/relationships/hyperlink" Target="https://www.logius.nl/english" TargetMode="External"/><Relationship Id="rId485" Type="http://schemas.openxmlformats.org/officeDocument/2006/relationships/hyperlink" Target="http://www.ekeng.am/?page_id=69" TargetMode="External"/><Relationship Id="rId2166" Type="http://schemas.openxmlformats.org/officeDocument/2006/relationships/hyperlink" Target="http://www.hacienda.gob.ni/Direcciones/tecnologia/hacienda/Direcciones/tecnologia/aplicaciones" TargetMode="External"/><Relationship Id="rId2580" Type="http://schemas.openxmlformats.org/officeDocument/2006/relationships/hyperlink" Target="http://www.hacienda.gob.ni/programa-y-proyectos" TargetMode="External"/><Relationship Id="rId3217" Type="http://schemas.openxmlformats.org/officeDocument/2006/relationships/hyperlink" Target="https://www.hacienda.gob.es/en-GB/GobiernoAbierto/Datos%20Abiertos/Paginas/Datosabiertos.aspx" TargetMode="External"/><Relationship Id="rId3631" Type="http://schemas.openxmlformats.org/officeDocument/2006/relationships/hyperlink" Target="http://www.finance.gov.mv/" TargetMode="External"/><Relationship Id="rId138" Type="http://schemas.openxmlformats.org/officeDocument/2006/relationships/hyperlink" Target="http://en.wikipedia.org/wiki/Sudan" TargetMode="External"/><Relationship Id="rId552" Type="http://schemas.openxmlformats.org/officeDocument/2006/relationships/hyperlink" Target="http://www.mecon.gov.ar/" TargetMode="External"/><Relationship Id="rId1182" Type="http://schemas.openxmlformats.org/officeDocument/2006/relationships/hyperlink" Target="https://www.hacienda.gob.es/en-GB/El%20Ministerio/Paginas/El%20Ministerio.aspx" TargetMode="External"/><Relationship Id="rId2233" Type="http://schemas.openxmlformats.org/officeDocument/2006/relationships/hyperlink" Target="http://www.skncustoms.com/" TargetMode="External"/><Relationship Id="rId5389" Type="http://schemas.openxmlformats.org/officeDocument/2006/relationships/hyperlink" Target="http://sddsa.mampu.gov.my/" TargetMode="External"/><Relationship Id="rId205" Type="http://schemas.openxmlformats.org/officeDocument/2006/relationships/hyperlink" Target="http://www.ciat.org/" TargetMode="External"/><Relationship Id="rId2300" Type="http://schemas.openxmlformats.org/officeDocument/2006/relationships/hyperlink" Target="https://mof.gov.na/customs-excise" TargetMode="External"/><Relationship Id="rId5456" Type="http://schemas.openxmlformats.org/officeDocument/2006/relationships/hyperlink" Target="https://data.gov.tt/" TargetMode="External"/><Relationship Id="rId1999" Type="http://schemas.openxmlformats.org/officeDocument/2006/relationships/hyperlink" Target="https://www.amendes.gouv.fr/" TargetMode="External"/><Relationship Id="rId4058" Type="http://schemas.openxmlformats.org/officeDocument/2006/relationships/hyperlink" Target="http://www.nepal.gov.np/" TargetMode="External"/><Relationship Id="rId4472" Type="http://schemas.openxmlformats.org/officeDocument/2006/relationships/hyperlink" Target="https://www.mocaf.gov.ae/en/area-of-focus/government-performance" TargetMode="External"/><Relationship Id="rId5109" Type="http://schemas.openxmlformats.org/officeDocument/2006/relationships/hyperlink" Target="https://www.rti-rating.org/wp-content/uploads/Sri-Lanka.pdf" TargetMode="External"/><Relationship Id="rId5870" Type="http://schemas.openxmlformats.org/officeDocument/2006/relationships/hyperlink" Target="https://obamawhitehouse.archives.gov/sites/default/files/whitehouse_files/microsites/ostp/NSTC/preparing_for_the_future_of_ai.pdf" TargetMode="External"/><Relationship Id="rId3074" Type="http://schemas.openxmlformats.org/officeDocument/2006/relationships/hyperlink" Target="http://www.mca.gov.sb/resources/national-policies/10-national-ict-policy/file.html" TargetMode="External"/><Relationship Id="rId4125" Type="http://schemas.openxmlformats.org/officeDocument/2006/relationships/hyperlink" Target="https://www.pc.gov.pk/" TargetMode="External"/><Relationship Id="rId5523" Type="http://schemas.openxmlformats.org/officeDocument/2006/relationships/hyperlink" Target="https://www.europeandataportal.eu/en" TargetMode="External"/><Relationship Id="rId1719" Type="http://schemas.openxmlformats.org/officeDocument/2006/relationships/hyperlink" Target="http://www.mofed.gov.et/" TargetMode="External"/><Relationship Id="rId2090" Type="http://schemas.openxmlformats.org/officeDocument/2006/relationships/hyperlink" Target="http://www.imf.org/External/NP/LOI/2013/MLI/120213.pdf" TargetMode="External"/><Relationship Id="rId3141" Type="http://schemas.openxmlformats.org/officeDocument/2006/relationships/hyperlink" Target="https://e-seimas.lrs.lt/portal/legalAct/lt/TAD/a66c0760b04011e3bf53dc70cf7669d9" TargetMode="External"/><Relationship Id="rId3958" Type="http://schemas.openxmlformats.org/officeDocument/2006/relationships/hyperlink" Target="http://www.parlamento.st/" TargetMode="External"/><Relationship Id="rId879" Type="http://schemas.openxmlformats.org/officeDocument/2006/relationships/hyperlink" Target="https://www.stars.gov.bn/eServices/Public/Login.aspx" TargetMode="External"/><Relationship Id="rId5380" Type="http://schemas.openxmlformats.org/officeDocument/2006/relationships/hyperlink" Target="https://digitalazerbaijan.az/" TargetMode="External"/><Relationship Id="rId6017" Type="http://schemas.openxmlformats.org/officeDocument/2006/relationships/hyperlink" Target="https://www.infrastruktura.gov.al/wp-content/uploads/2020/07/National-Plan-BBand-EN.pdf" TargetMode="External"/><Relationship Id="rId1576" Type="http://schemas.openxmlformats.org/officeDocument/2006/relationships/hyperlink" Target="https://www.imf.org/en/Publications/CR/Issues/2019/12/04/Ukraine-Technical-Assistance-Report-Public-Investment-Management-Assessment-48847" TargetMode="External"/><Relationship Id="rId2974" Type="http://schemas.openxmlformats.org/officeDocument/2006/relationships/hyperlink" Target="https://pirkimai.eviesiejipirkimai.lt/" TargetMode="External"/><Relationship Id="rId5033" Type="http://schemas.openxmlformats.org/officeDocument/2006/relationships/hyperlink" Target="https://www.ccin.mc/en/questions-frequentes" TargetMode="External"/><Relationship Id="rId946" Type="http://schemas.openxmlformats.org/officeDocument/2006/relationships/hyperlink" Target="http://www.cbsa-asfc.gc.ca/" TargetMode="External"/><Relationship Id="rId1229" Type="http://schemas.openxmlformats.org/officeDocument/2006/relationships/hyperlink" Target="https://www.cbs.sc/GovernmentDebt/treasurybills.html" TargetMode="External"/><Relationship Id="rId1990" Type="http://schemas.openxmlformats.org/officeDocument/2006/relationships/hyperlink" Target="http://www.fineid.fi/?site=10" TargetMode="External"/><Relationship Id="rId2627" Type="http://schemas.openxmlformats.org/officeDocument/2006/relationships/hyperlink" Target="http://www.sefin.gob.hn/?page_id=2257" TargetMode="External"/><Relationship Id="rId5100" Type="http://schemas.openxmlformats.org/officeDocument/2006/relationships/hyperlink" Target="https://nio.gov.si/nio/asset/dokument+genericne+tehnoloske+zahteve+gtz-743?lang=en" TargetMode="External"/><Relationship Id="rId1643" Type="http://schemas.openxmlformats.org/officeDocument/2006/relationships/hyperlink" Target="http://dgitchad-finances-gouv.org/" TargetMode="External"/><Relationship Id="rId4799" Type="http://schemas.openxmlformats.org/officeDocument/2006/relationships/hyperlink" Target="https://www.nia.or.kr/site/nia_kor/ex/bbs/ListBusiness.do?businessMnCd=23000900" TargetMode="External"/><Relationship Id="rId1710" Type="http://schemas.openxmlformats.org/officeDocument/2006/relationships/hyperlink" Target="http://www.shabait.com/" TargetMode="External"/><Relationship Id="rId4866" Type="http://schemas.openxmlformats.org/officeDocument/2006/relationships/hyperlink" Target="https://unctad.org/en/Pages/DTL/STI_and_ICTs/ICT4D-Legislation/eCom-Data-Protection-Laws.aspx" TargetMode="External"/><Relationship Id="rId5917" Type="http://schemas.openxmlformats.org/officeDocument/2006/relationships/hyperlink" Target="https://www.nita.go.ug/about-nita-u" TargetMode="External"/><Relationship Id="rId3468" Type="http://schemas.openxmlformats.org/officeDocument/2006/relationships/hyperlink" Target="https://www.pefa.org/node/2836" TargetMode="External"/><Relationship Id="rId3882" Type="http://schemas.openxmlformats.org/officeDocument/2006/relationships/hyperlink" Target="http://www.ttconnect.gov.tt/" TargetMode="External"/><Relationship Id="rId4519" Type="http://schemas.openxmlformats.org/officeDocument/2006/relationships/hyperlink" Target="https://www.srbija.gov.rs/vest/en/131530/serbia-second-european-country-to-have-establish-state-oracle-cloud.php" TargetMode="External"/><Relationship Id="rId4933" Type="http://schemas.openxmlformats.org/officeDocument/2006/relationships/hyperlink" Target="https://arkitektur.digst.dk/rammearkitektur/introduktion-til-fda-rammearkitektur" TargetMode="External"/><Relationship Id="rId389" Type="http://schemas.openxmlformats.org/officeDocument/2006/relationships/hyperlink" Target="http://www.afip.gob.ar/" TargetMode="External"/><Relationship Id="rId2484" Type="http://schemas.openxmlformats.org/officeDocument/2006/relationships/hyperlink" Target="https://mtender.gov.md/" TargetMode="External"/><Relationship Id="rId3535" Type="http://schemas.openxmlformats.org/officeDocument/2006/relationships/hyperlink" Target="https://mof.gov.kn/" TargetMode="External"/><Relationship Id="rId456" Type="http://schemas.openxmlformats.org/officeDocument/2006/relationships/hyperlink" Target="https://www.pefa.org/node/506" TargetMode="External"/><Relationship Id="rId870" Type="http://schemas.openxmlformats.org/officeDocument/2006/relationships/hyperlink" Target="http://www.fazenda.gov.br/" TargetMode="External"/><Relationship Id="rId1086" Type="http://schemas.openxmlformats.org/officeDocument/2006/relationships/hyperlink" Target="http://www.strategyand.pwc.com/media/file/Technology_of_Fiscal_Reform.pdf" TargetMode="External"/><Relationship Id="rId2137" Type="http://schemas.openxmlformats.org/officeDocument/2006/relationships/hyperlink" Target="http://www.impots.gov.mr/" TargetMode="External"/><Relationship Id="rId2551" Type="http://schemas.openxmlformats.org/officeDocument/2006/relationships/hyperlink" Target="http://www.govt.lc/ministries/public-service-information-and-broadcasting/human-resource-management" TargetMode="External"/><Relationship Id="rId109" Type="http://schemas.openxmlformats.org/officeDocument/2006/relationships/hyperlink" Target="http://en.wikipedia.org/wiki/Norway" TargetMode="External"/><Relationship Id="rId523" Type="http://schemas.openxmlformats.org/officeDocument/2006/relationships/hyperlink" Target="http://www.mof.gov.bd/en/" TargetMode="External"/><Relationship Id="rId1153" Type="http://schemas.openxmlformats.org/officeDocument/2006/relationships/hyperlink" Target="http://www.sra.org.sz/index.php?option=com_content&amp;view=article&amp;id=137&amp;Itemid=297" TargetMode="External"/><Relationship Id="rId2204" Type="http://schemas.openxmlformats.org/officeDocument/2006/relationships/hyperlink" Target="http://www.mef.gob.pa/" TargetMode="External"/><Relationship Id="rId3602" Type="http://schemas.openxmlformats.org/officeDocument/2006/relationships/hyperlink" Target="https://www.pso.gov.ki/index.php/2018-11-05-03-30-11/human-resource/hrdmc_introduction.html" TargetMode="External"/><Relationship Id="rId5774" Type="http://schemas.openxmlformats.org/officeDocument/2006/relationships/hyperlink" Target="https://opengovernment.go.th/index.php/us/about" TargetMode="External"/><Relationship Id="rId1220" Type="http://schemas.openxmlformats.org/officeDocument/2006/relationships/hyperlink" Target="http://www.ird.gov.sb/Front/Front.aspx?ID=471" TargetMode="External"/><Relationship Id="rId4376" Type="http://schemas.openxmlformats.org/officeDocument/2006/relationships/hyperlink" Target="https://www.rti-rating.org/wp-content/uploads/Bulgaria.pdf" TargetMode="External"/><Relationship Id="rId4790" Type="http://schemas.openxmlformats.org/officeDocument/2006/relationships/hyperlink" Target="http://icta.go.ke/powerassets/uploads/2020/03/Systems-and-Applications-Standard.pdf" TargetMode="External"/><Relationship Id="rId5427" Type="http://schemas.openxmlformats.org/officeDocument/2006/relationships/hyperlink" Target="http://data.gov.bf/" TargetMode="External"/><Relationship Id="rId5841" Type="http://schemas.openxmlformats.org/officeDocument/2006/relationships/hyperlink" Target="https://www.opengovpartnership.org/members/el-salvador/" TargetMode="External"/><Relationship Id="rId3392" Type="http://schemas.openxmlformats.org/officeDocument/2006/relationships/hyperlink" Target="http://aid.dfat.gov.au/Publications/Documents/tuvalu-appr-2013-14.pdf" TargetMode="External"/><Relationship Id="rId4029" Type="http://schemas.openxmlformats.org/officeDocument/2006/relationships/hyperlink" Target="https://www.mitic.gov.py/agenda-digital/portada" TargetMode="External"/><Relationship Id="rId4443" Type="http://schemas.openxmlformats.org/officeDocument/2006/relationships/hyperlink" Target="https://www.us-cert.gov/" TargetMode="External"/><Relationship Id="rId3045" Type="http://schemas.openxmlformats.org/officeDocument/2006/relationships/hyperlink" Target="https://www.gouvernement.fr/" TargetMode="External"/><Relationship Id="rId4510" Type="http://schemas.openxmlformats.org/officeDocument/2006/relationships/hyperlink" Target="https://www.cybersecurityhub.gov.za/" TargetMode="External"/><Relationship Id="rId380" Type="http://schemas.openxmlformats.org/officeDocument/2006/relationships/hyperlink" Target="http://www.douane.gov.dz/pdf/Brochures/sigadfr.pdf" TargetMode="External"/><Relationship Id="rId2061" Type="http://schemas.openxmlformats.org/officeDocument/2006/relationships/hyperlink" Target="http://www.ilkap.gov.my/download/pekeliling/agc/Act61.pdf" TargetMode="External"/><Relationship Id="rId3112" Type="http://schemas.openxmlformats.org/officeDocument/2006/relationships/hyperlink" Target="http://e-gov.kg/" TargetMode="External"/><Relationship Id="rId5284" Type="http://schemas.openxmlformats.org/officeDocument/2006/relationships/hyperlink" Target="https://ict.go.ug/wp-content/uploads/2019/03/Data-Protection-and-Privacy-Act-2019.pdf" TargetMode="External"/><Relationship Id="rId100" Type="http://schemas.openxmlformats.org/officeDocument/2006/relationships/hyperlink" Target="http://en.wikipedia.org/wiki/Mozambique" TargetMode="External"/><Relationship Id="rId2878" Type="http://schemas.openxmlformats.org/officeDocument/2006/relationships/hyperlink" Target="http://taxservice.mof.gov.la/websquare/websquare.do" TargetMode="External"/><Relationship Id="rId3929" Type="http://schemas.openxmlformats.org/officeDocument/2006/relationships/hyperlink" Target="https://www.utumishi.go.tz/uploads/books/Descriptive_Summary_for_Safeguard_documents_for_Digital_Tanzania_Programme.pdf" TargetMode="External"/><Relationship Id="rId1894" Type="http://schemas.openxmlformats.org/officeDocument/2006/relationships/hyperlink" Target="http://www.afdb.org/fileadmin/uploads/afdb/Documents/Project-and-Operations/Guinea%20Bissau_PAURB_EN.pdf" TargetMode="External"/><Relationship Id="rId2945" Type="http://schemas.openxmlformats.org/officeDocument/2006/relationships/hyperlink" Target="http://www.laotradeportal.gov.la/kcfinder/upload/files/Electronic%20Transaction%20Law%20Eng.pdf" TargetMode="External"/><Relationship Id="rId5351" Type="http://schemas.openxmlformats.org/officeDocument/2006/relationships/hyperlink" Target="https://plan2.diia.gov.ua/" TargetMode="External"/><Relationship Id="rId917" Type="http://schemas.openxmlformats.org/officeDocument/2006/relationships/hyperlink" Target="http://www.servicecanada.gc.ca/eng/online/mysca.shtml" TargetMode="External"/><Relationship Id="rId1547" Type="http://schemas.openxmlformats.org/officeDocument/2006/relationships/hyperlink" Target="http://minfinrdc.com/minfin" TargetMode="External"/><Relationship Id="rId1961" Type="http://schemas.openxmlformats.org/officeDocument/2006/relationships/hyperlink" Target="http://www.finance.gov.fj/" TargetMode="External"/><Relationship Id="rId5004" Type="http://schemas.openxmlformats.org/officeDocument/2006/relationships/hyperlink" Target="https://ico.org.uk/about-the-ico/" TargetMode="External"/><Relationship Id="rId1614" Type="http://schemas.openxmlformats.org/officeDocument/2006/relationships/hyperlink" Target="http://www.tesoreria.gov.do/" TargetMode="External"/><Relationship Id="rId4020" Type="http://schemas.openxmlformats.org/officeDocument/2006/relationships/hyperlink" Target="https://minict.gov.rw/policies-publications/strategy/" TargetMode="External"/><Relationship Id="rId3786" Type="http://schemas.openxmlformats.org/officeDocument/2006/relationships/hyperlink" Target="https://www.mset.gov.jm/" TargetMode="External"/><Relationship Id="rId6192" Type="http://schemas.openxmlformats.org/officeDocument/2006/relationships/hyperlink" Target="http://www.mcit.gov.eg/Upcont/Documents/FOSS_Strategy_EN_2014.pdf" TargetMode="External"/><Relationship Id="rId2388" Type="http://schemas.openxmlformats.org/officeDocument/2006/relationships/hyperlink" Target="https://efps.bir.gov.ph/" TargetMode="External"/><Relationship Id="rId3439" Type="http://schemas.openxmlformats.org/officeDocument/2006/relationships/hyperlink" Target="https://www.inage.gov.mz/?page_id=1735" TargetMode="External"/><Relationship Id="rId4837" Type="http://schemas.openxmlformats.org/officeDocument/2006/relationships/hyperlink" Target="https://www.cert.gov.to/" TargetMode="External"/><Relationship Id="rId3853" Type="http://schemas.openxmlformats.org/officeDocument/2006/relationships/hyperlink" Target="https://www.szi.gov.zm/" TargetMode="External"/><Relationship Id="rId4904" Type="http://schemas.openxmlformats.org/officeDocument/2006/relationships/hyperlink" Target="https://www.cloudcarib.com/solutions/by-vertical/government/" TargetMode="External"/><Relationship Id="rId774" Type="http://schemas.openxmlformats.org/officeDocument/2006/relationships/hyperlink" Target="https://stat.uz/en/181-ofytsyalnaia-statystyka-en/6384-labor-market" TargetMode="External"/><Relationship Id="rId1057" Type="http://schemas.openxmlformats.org/officeDocument/2006/relationships/hyperlink" Target="http://www.mof.gov.tl/" TargetMode="External"/><Relationship Id="rId2455" Type="http://schemas.openxmlformats.org/officeDocument/2006/relationships/hyperlink" Target="https://etax-fl.ujp.gov.mk/" TargetMode="External"/><Relationship Id="rId3506" Type="http://schemas.openxmlformats.org/officeDocument/2006/relationships/hyperlink" Target="https://www.palaugov.pw/bnt" TargetMode="External"/><Relationship Id="rId3920" Type="http://schemas.openxmlformats.org/officeDocument/2006/relationships/hyperlink" Target="http://www.gov.sr/actueel/2019/e-government-platform-vergroot-privacybescherming-burgerdata/" TargetMode="External"/><Relationship Id="rId427" Type="http://schemas.openxmlformats.org/officeDocument/2006/relationships/hyperlink" Target="http://unctad.org/en/PublicationsLibrary/dtlasycuda2011d1_en.pdf" TargetMode="External"/><Relationship Id="rId841" Type="http://schemas.openxmlformats.org/officeDocument/2006/relationships/hyperlink" Target="http://www.tesouro.fazenda.gov.br/" TargetMode="External"/><Relationship Id="rId1471" Type="http://schemas.openxmlformats.org/officeDocument/2006/relationships/hyperlink" Target="https://www.economiayfinanzas.gob.bo/normativa-basica-sistema-nacional-de-inversion-publica.html" TargetMode="External"/><Relationship Id="rId2108" Type="http://schemas.openxmlformats.org/officeDocument/2006/relationships/hyperlink" Target="http://www.maltacustoms.gov.mt/" TargetMode="External"/><Relationship Id="rId2522" Type="http://schemas.openxmlformats.org/officeDocument/2006/relationships/hyperlink" Target="http://www.tresorpublic.mg/?page_id=361&amp;content=organisation&amp;post=ddp" TargetMode="External"/><Relationship Id="rId5678" Type="http://schemas.openxmlformats.org/officeDocument/2006/relationships/hyperlink" Target="https://joinup.ec.europa.eu/sites/default/files/inline-files/OSS%20Country%20Intelligence%20Report_FR_0.pdf" TargetMode="External"/><Relationship Id="rId1124" Type="http://schemas.openxmlformats.org/officeDocument/2006/relationships/hyperlink" Target="http://www.customs.go.th/" TargetMode="External"/><Relationship Id="rId4694" Type="http://schemas.openxmlformats.org/officeDocument/2006/relationships/hyperlink" Target="https://www.mintic.gov.co/portal/inicio/Peticiones-quejas-reclamos-sugerencias-y-denuncias-PQRSD/" TargetMode="External"/><Relationship Id="rId5745" Type="http://schemas.openxmlformats.org/officeDocument/2006/relationships/hyperlink" Target="https://www.gov.bw/sites/default/files/2020-03/ETSSP%20Final%20Document_3.pdf" TargetMode="External"/><Relationship Id="rId3296" Type="http://schemas.openxmlformats.org/officeDocument/2006/relationships/hyperlink" Target="http://www.pmof.ps/" TargetMode="External"/><Relationship Id="rId4347" Type="http://schemas.openxmlformats.org/officeDocument/2006/relationships/hyperlink" Target="https://www.rti-rating.org/wp-content/uploads/Nicaragua.pdf" TargetMode="External"/><Relationship Id="rId4761" Type="http://schemas.openxmlformats.org/officeDocument/2006/relationships/hyperlink" Target="https://www.cert.is/en.html" TargetMode="External"/><Relationship Id="rId3363" Type="http://schemas.openxmlformats.org/officeDocument/2006/relationships/hyperlink" Target="https://www.hmb.gov.tr/borclanma-genel-mudurlugu-hakkimizda" TargetMode="External"/><Relationship Id="rId4414" Type="http://schemas.openxmlformats.org/officeDocument/2006/relationships/hyperlink" Target="https://www.rti-rating.org/wp-content/uploads/Latvia.pdf" TargetMode="External"/><Relationship Id="rId5812" Type="http://schemas.openxmlformats.org/officeDocument/2006/relationships/hyperlink" Target="https://bcc.portal.gov.bd/sites/default/files/files/bcc.portal.gov.bd/page/31ac714d_80cc_4ba7_9fa2_5030077bafb1/National%20ICT%20Policy-2018.pdf" TargetMode="External"/><Relationship Id="rId284" Type="http://schemas.openxmlformats.org/officeDocument/2006/relationships/hyperlink" Target="https://www.tiecon.org/govtech/" TargetMode="External"/><Relationship Id="rId3016" Type="http://schemas.openxmlformats.org/officeDocument/2006/relationships/hyperlink" Target="https://www.gov.co/ficha-tramites-y-servicios/" TargetMode="External"/><Relationship Id="rId3430" Type="http://schemas.openxmlformats.org/officeDocument/2006/relationships/hyperlink" Target="http://documents.worldbank.org/curated/en/259681513006772337/pdf/ICR00003961-06152017.pdf" TargetMode="External"/><Relationship Id="rId5188" Type="http://schemas.openxmlformats.org/officeDocument/2006/relationships/hyperlink" Target="https://www.turkiye.gov.tr/sikayet-ve-bilgi-edinme-hizmetleri" TargetMode="External"/><Relationship Id="rId351" Type="http://schemas.openxmlformats.org/officeDocument/2006/relationships/hyperlink" Target="http://www.minfin.am/index.php?cat=10&amp;lang=1" TargetMode="External"/><Relationship Id="rId2032" Type="http://schemas.openxmlformats.org/officeDocument/2006/relationships/hyperlink" Target="http://www.mofea.gov.gm/" TargetMode="External"/><Relationship Id="rId6239" Type="http://schemas.openxmlformats.org/officeDocument/2006/relationships/hyperlink" Target="https://www.sgdi.gov.sg/ministries/pmo/departments/sndgo/departments/gdo" TargetMode="External"/><Relationship Id="rId1798" Type="http://schemas.openxmlformats.org/officeDocument/2006/relationships/hyperlink" Target="http://siaper.contraloria.cl/opencms/opencms/siaper/index.html" TargetMode="External"/><Relationship Id="rId2849" Type="http://schemas.openxmlformats.org/officeDocument/2006/relationships/hyperlink" Target="http://www.mof.gov.ly/" TargetMode="External"/><Relationship Id="rId5255" Type="http://schemas.openxmlformats.org/officeDocument/2006/relationships/hyperlink" Target="https://www.right2info.org/resources/publications/laws-1/peru_rti-law" TargetMode="External"/><Relationship Id="rId1865" Type="http://schemas.openxmlformats.org/officeDocument/2006/relationships/hyperlink" Target="http://www.mh.gob.sv/" TargetMode="External"/><Relationship Id="rId4271" Type="http://schemas.openxmlformats.org/officeDocument/2006/relationships/hyperlink" Target="https://mcit.gov.af/dr/%D8%AB%D8%A8%D8%AA-%D8%B4%DA%A9%D8%A7%DB%8C%D8%A7%D8%AA-0" TargetMode="External"/><Relationship Id="rId5322" Type="http://schemas.openxmlformats.org/officeDocument/2006/relationships/hyperlink" Target="https://worldjusticeproject.org/our-work/research-and-data/wjp-rule-law-index-2020" TargetMode="External"/><Relationship Id="rId1518" Type="http://schemas.openxmlformats.org/officeDocument/2006/relationships/hyperlink" Target="http://empathy.oparr.gov.ph/" TargetMode="External"/><Relationship Id="rId2916" Type="http://schemas.openxmlformats.org/officeDocument/2006/relationships/hyperlink" Target="http://www.fm.gov.lv/lv/sadalas/valsts_budzets/valsts_budzeta_analize_un_izpilde/" TargetMode="External"/><Relationship Id="rId1932" Type="http://schemas.openxmlformats.org/officeDocument/2006/relationships/hyperlink" Target="http://www.finances.gov.gn/index.php/direction-nationale-des-impots" TargetMode="External"/><Relationship Id="rId6096" Type="http://schemas.openxmlformats.org/officeDocument/2006/relationships/hyperlink" Target="https://www.milie.ci/index.php?page=reclamation.Accueil" TargetMode="External"/><Relationship Id="rId6163" Type="http://schemas.openxmlformats.org/officeDocument/2006/relationships/hyperlink" Target="https://www.ict.gov.ir/report98.pdf" TargetMode="External"/><Relationship Id="rId3757" Type="http://schemas.openxmlformats.org/officeDocument/2006/relationships/hyperlink" Target="http://napr.gov.ge/" TargetMode="External"/><Relationship Id="rId4808" Type="http://schemas.openxmlformats.org/officeDocument/2006/relationships/hyperlink" Target="http://nic.af/en/page/what-we-do/cyber-crime/cyber-crime" TargetMode="External"/><Relationship Id="rId678" Type="http://schemas.openxmlformats.org/officeDocument/2006/relationships/hyperlink" Target="https://www.ilo.org/ilostat/faces/oracle/webcenter/portalapp/pagehierarchy/Page33.jspx?locale=EN&amp;MBI_ID=4" TargetMode="External"/><Relationship Id="rId2359" Type="http://schemas.openxmlformats.org/officeDocument/2006/relationships/hyperlink" Target="http://www.wipo.int/wipolex/en/details.jsp?id=10873" TargetMode="External"/><Relationship Id="rId2773" Type="http://schemas.openxmlformats.org/officeDocument/2006/relationships/hyperlink" Target="http://hrmis.csb.gov.jo/index.php/en" TargetMode="External"/><Relationship Id="rId3824" Type="http://schemas.openxmlformats.org/officeDocument/2006/relationships/hyperlink" Target="http://www.palestinecabinet.gov.ps/" TargetMode="External"/><Relationship Id="rId6230" Type="http://schemas.openxmlformats.org/officeDocument/2006/relationships/hyperlink" Target="https://data.gov.ie/pages/opendatagovernanceboard" TargetMode="External"/><Relationship Id="rId745" Type="http://schemas.openxmlformats.org/officeDocument/2006/relationships/hyperlink" Target="https://www.ilo.org/ilostat/faces/oracle/webcenter/portalapp/pagehierarchy/Page33.jspx?locale=EN&amp;MBI_ID=4" TargetMode="External"/><Relationship Id="rId1375" Type="http://schemas.openxmlformats.org/officeDocument/2006/relationships/hyperlink" Target="http://www.mocs.gov.tw/pages/services_list.aspx?Node=30&amp;Index=2" TargetMode="External"/><Relationship Id="rId2426" Type="http://schemas.openxmlformats.org/officeDocument/2006/relationships/hyperlink" Target="http://en.mta.mn/c/view/12082" TargetMode="External"/><Relationship Id="rId5996" Type="http://schemas.openxmlformats.org/officeDocument/2006/relationships/hyperlink" Target="https://www.ai4belgium.be/wp-content/uploads/2019/04/report_en.pdf" TargetMode="External"/><Relationship Id="rId81" Type="http://schemas.openxmlformats.org/officeDocument/2006/relationships/hyperlink" Target="http://en.wikipedia.org/wiki/Lebanon" TargetMode="External"/><Relationship Id="rId812" Type="http://schemas.openxmlformats.org/officeDocument/2006/relationships/hyperlink" Target="https://www.afdb.org/fileadmin/uploads/afdb/Documents/Project-and-Operations/Mauritania_-_Approved_Eco_Reforms___Diversification_Support_Program_PAREDE_I_.pdf" TargetMode="External"/><Relationship Id="rId1028" Type="http://schemas.openxmlformats.org/officeDocument/2006/relationships/hyperlink" Target="http://www.tresor.bf/" TargetMode="External"/><Relationship Id="rId1442" Type="http://schemas.openxmlformats.org/officeDocument/2006/relationships/hyperlink" Target="http://www.marchespublics.sn/index.php?option=com_attribution&amp;task=listeavisattribution&amp;Itemid=203" TargetMode="External"/><Relationship Id="rId2840" Type="http://schemas.openxmlformats.org/officeDocument/2006/relationships/hyperlink" Target="http://www.finance.gov.ls/" TargetMode="External"/><Relationship Id="rId4598" Type="http://schemas.openxmlformats.org/officeDocument/2006/relationships/hyperlink" Target="https://www.difi.no/fagomrader-og-tjenester/digitalisering-og-samordning/nasjonal-arkitektur/arkitekturrammeverk-samhandling" TargetMode="External"/><Relationship Id="rId5649" Type="http://schemas.openxmlformats.org/officeDocument/2006/relationships/hyperlink" Target="https://www.kormany.hu/hu/innovacios-es-technologiai-miniszterium/digitalis-jolet-program/strategiak" TargetMode="External"/><Relationship Id="rId3267" Type="http://schemas.openxmlformats.org/officeDocument/2006/relationships/hyperlink" Target="https://www.mf.uz/en/component/k2/item/1825-circle-statistics.html" TargetMode="External"/><Relationship Id="rId4665" Type="http://schemas.openxmlformats.org/officeDocument/2006/relationships/hyperlink" Target="https://ctie.gouvernement.lu/en/service-provider.html" TargetMode="External"/><Relationship Id="rId5716" Type="http://schemas.openxmlformats.org/officeDocument/2006/relationships/hyperlink" Target="https://portal.dev.jordanopensource.org/publications" TargetMode="External"/><Relationship Id="rId188" Type="http://schemas.openxmlformats.org/officeDocument/2006/relationships/hyperlink" Target="http://en.wikipedia.org/wiki/Sri_lanka" TargetMode="External"/><Relationship Id="rId3681" Type="http://schemas.openxmlformats.org/officeDocument/2006/relationships/hyperlink" Target="https://www.pefa.org/node/561" TargetMode="External"/><Relationship Id="rId4318" Type="http://schemas.openxmlformats.org/officeDocument/2006/relationships/hyperlink" Target="https://www.rti-rating.org/wp-content/uploads/Turkey.pdf" TargetMode="External"/><Relationship Id="rId4732" Type="http://schemas.openxmlformats.org/officeDocument/2006/relationships/hyperlink" Target="https://www.suomi.fi/palaute/footer/aHR0cHMlM0ElMkYlMkZ3d3cuc3VvbWkuZmklMkZldHVzaXZ1" TargetMode="External"/><Relationship Id="rId2283" Type="http://schemas.openxmlformats.org/officeDocument/2006/relationships/hyperlink" Target="https://www.government.nl/topics/income-tax" TargetMode="External"/><Relationship Id="rId3334" Type="http://schemas.openxmlformats.org/officeDocument/2006/relationships/hyperlink" Target="https://intvrg.gib.gov.tr/" TargetMode="External"/><Relationship Id="rId255" Type="http://schemas.openxmlformats.org/officeDocument/2006/relationships/hyperlink" Target="https://maliactu.net/mali-budget-detat-ils-ne-sont-que-110-000-fonctionnaires-sur-18-millions-300-mille-maliens-mais/" TargetMode="External"/><Relationship Id="rId2350" Type="http://schemas.openxmlformats.org/officeDocument/2006/relationships/hyperlink" Target="http://www.bcn.gob.ni/sistema_pagos/documentos/Ley_729_Ley_de_firma_electronica.pdf" TargetMode="External"/><Relationship Id="rId3401" Type="http://schemas.openxmlformats.org/officeDocument/2006/relationships/hyperlink" Target="https://www.finance.gov.tt/wp-content/uploads/2013/11/pub50.pdf" TargetMode="External"/><Relationship Id="rId322" Type="http://schemas.openxmlformats.org/officeDocument/2006/relationships/hyperlink" Target="https://www.usp.gv.at/Portal.Node/usp/public/content/online_verfahren/48573.html" TargetMode="External"/><Relationship Id="rId2003" Type="http://schemas.openxmlformats.org/officeDocument/2006/relationships/hyperlink" Target="http://www.finance.gov.fj/sections/financial-and-asset-management/fmis.html" TargetMode="External"/><Relationship Id="rId5159" Type="http://schemas.openxmlformats.org/officeDocument/2006/relationships/hyperlink" Target="https://vietnam.opendevelopmentmekong.net/" TargetMode="External"/><Relationship Id="rId5573" Type="http://schemas.openxmlformats.org/officeDocument/2006/relationships/hyperlink" Target="http://www.dados.gov.pt/" TargetMode="External"/><Relationship Id="rId4175" Type="http://schemas.openxmlformats.org/officeDocument/2006/relationships/hyperlink" Target="http://www.portail.finances.gov.tn/" TargetMode="External"/><Relationship Id="rId5226" Type="http://schemas.openxmlformats.org/officeDocument/2006/relationships/hyperlink" Target="http://www.arcotel.gob.ec/marco-legal/" TargetMode="External"/><Relationship Id="rId1769" Type="http://schemas.openxmlformats.org/officeDocument/2006/relationships/hyperlink" Target="https://www.itida.gov.eg/English/Pages/E-Signature.aspx" TargetMode="External"/><Relationship Id="rId3191" Type="http://schemas.openxmlformats.org/officeDocument/2006/relationships/hyperlink" Target="https://www.mef.gob.pa/documentos/balance-fiscal/" TargetMode="External"/><Relationship Id="rId4242" Type="http://schemas.openxmlformats.org/officeDocument/2006/relationships/hyperlink" Target="http://www.ilo.org/dyn/natlex/natlex4.detail?p_lang=en&amp;p_isn=96710&amp;p_country=KAZ&amp;p_count=7" TargetMode="External"/><Relationship Id="rId5640" Type="http://schemas.openxmlformats.org/officeDocument/2006/relationships/hyperlink" Target="https://www.government.se/49c292/contentassets/117aec2b9bf44d758564506c2d99e825/2017_digitaliseringsstrategin_faktablad_eng_webb-2.pdf" TargetMode="External"/><Relationship Id="rId1836" Type="http://schemas.openxmlformats.org/officeDocument/2006/relationships/hyperlink" Target="https://www.comprasal.gob.sv/comprasal_web/det_procesos_01.jsf" TargetMode="External"/><Relationship Id="rId1903" Type="http://schemas.openxmlformats.org/officeDocument/2006/relationships/hyperlink" Target="http://www.douane.gouv.fr/" TargetMode="External"/><Relationship Id="rId6067" Type="http://schemas.openxmlformats.org/officeDocument/2006/relationships/hyperlink" Target="https://siip.produccion.gob.bo/noticias/files/BI_1206202035ea6_4intelBID.pdf" TargetMode="External"/><Relationship Id="rId996" Type="http://schemas.openxmlformats.org/officeDocument/2006/relationships/hyperlink" Target="http://www.mvr.bg/en/CSCA/default.htm" TargetMode="External"/><Relationship Id="rId2677" Type="http://schemas.openxmlformats.org/officeDocument/2006/relationships/hyperlink" Target="http://www.pajak.go.id/" TargetMode="External"/><Relationship Id="rId3728" Type="http://schemas.openxmlformats.org/officeDocument/2006/relationships/hyperlink" Target="https://innovacion.gob.sv/downloads/Agenda%20Digital.pdf" TargetMode="External"/><Relationship Id="rId5083" Type="http://schemas.openxmlformats.org/officeDocument/2006/relationships/hyperlink" Target="https://digital.gov.ru/ru/activity/directions/491/" TargetMode="External"/><Relationship Id="rId6134" Type="http://schemas.openxmlformats.org/officeDocument/2006/relationships/hyperlink" Target="https://www.onsec.gob.gt/w1/index.php/2019/06/27/programa-de-innovacion-de-la-administracion-publica/" TargetMode="External"/><Relationship Id="rId649" Type="http://schemas.openxmlformats.org/officeDocument/2006/relationships/hyperlink" Target="https://www.ilo.org/ilostat/faces/oracle/webcenter/portalapp/pagehierarchy/Page33.jspx?locale=EN&amp;MBI_ID=4" TargetMode="External"/><Relationship Id="rId1279" Type="http://schemas.openxmlformats.org/officeDocument/2006/relationships/hyperlink" Target="http://www.gateway.gov.uk/" TargetMode="External"/><Relationship Id="rId5150" Type="http://schemas.openxmlformats.org/officeDocument/2006/relationships/hyperlink" Target="https://www.nyilvantarto.hu/hu/szabalyozott_elektronikus_ui" TargetMode="External"/><Relationship Id="rId6201" Type="http://schemas.openxmlformats.org/officeDocument/2006/relationships/hyperlink" Target="https://www.mtitc.government.bg/archive/page.php?category=462&amp;id=7179" TargetMode="External"/><Relationship Id="rId1346" Type="http://schemas.openxmlformats.org/officeDocument/2006/relationships/hyperlink" Target="http://www.wipo.int/wipolex/fr/text.jsp?file_id=236001" TargetMode="External"/><Relationship Id="rId1693" Type="http://schemas.openxmlformats.org/officeDocument/2006/relationships/hyperlink" Target="http://www.finances.gouv.ci/" TargetMode="External"/><Relationship Id="rId2744" Type="http://schemas.openxmlformats.org/officeDocument/2006/relationships/hyperlink" Target="http://www.irica.ir/Portal/File/ShowFile.aspx?ID=e628887e-a90b-472f-b4e5-bb12c35a0015" TargetMode="External"/><Relationship Id="rId716" Type="http://schemas.openxmlformats.org/officeDocument/2006/relationships/hyperlink" Target="https://www.ilo.org/ilostat/faces/oracle/webcenter/portalapp/pagehierarchy/Page33.jspx?locale=EN&amp;MBI_ID=4" TargetMode="External"/><Relationship Id="rId1760" Type="http://schemas.openxmlformats.org/officeDocument/2006/relationships/hyperlink" Target="http://controlpas.go.cr/" TargetMode="External"/><Relationship Id="rId2811" Type="http://schemas.openxmlformats.org/officeDocument/2006/relationships/hyperlink" Target="http://www.lkpp.go.id/v3/" TargetMode="External"/><Relationship Id="rId5967" Type="http://schemas.openxmlformats.org/officeDocument/2006/relationships/hyperlink" Target="https://www.gov.si/en/topics/digitalisation-of-society/" TargetMode="External"/><Relationship Id="rId52" Type="http://schemas.openxmlformats.org/officeDocument/2006/relationships/hyperlink" Target="http://en.wikipedia.org/wiki/Georgia_(country)" TargetMode="External"/><Relationship Id="rId1413" Type="http://schemas.openxmlformats.org/officeDocument/2006/relationships/hyperlink" Target="https://www.fahr.gov.ae/bayanati/portal/en/home.aspx" TargetMode="External"/><Relationship Id="rId4569" Type="http://schemas.openxmlformats.org/officeDocument/2006/relationships/hyperlink" Target="https://eportugal.gov.pt/en/inicio" TargetMode="External"/><Relationship Id="rId4983" Type="http://schemas.openxmlformats.org/officeDocument/2006/relationships/hyperlink" Target="https://oac.gov.by/" TargetMode="External"/><Relationship Id="rId3585" Type="http://schemas.openxmlformats.org/officeDocument/2006/relationships/hyperlink" Target="http://www.mefa.gov.ir/" TargetMode="External"/><Relationship Id="rId4636" Type="http://schemas.openxmlformats.org/officeDocument/2006/relationships/hyperlink" Target="http://particip.gov.md/" TargetMode="External"/><Relationship Id="rId2187" Type="http://schemas.openxmlformats.org/officeDocument/2006/relationships/hyperlink" Target="http://www.hacienda.gob.ni/" TargetMode="External"/><Relationship Id="rId3238" Type="http://schemas.openxmlformats.org/officeDocument/2006/relationships/hyperlink" Target="http://www.finanze.sm/on-line/Home/docCatArchivionormeecircolari.24000787.1.15.1.html" TargetMode="External"/><Relationship Id="rId3652" Type="http://schemas.openxmlformats.org/officeDocument/2006/relationships/hyperlink" Target="http://www.gouv.mc/Gouvernement-et-Institutions/Le-Gouvernement/Departement-des-Finances-et-de-l-Economie" TargetMode="External"/><Relationship Id="rId4703" Type="http://schemas.openxmlformats.org/officeDocument/2006/relationships/hyperlink" Target="https://www.presidencia.gob.cu/es/pensar-como-pais/marti-conmigo-con-nosotros/" TargetMode="External"/><Relationship Id="rId159" Type="http://schemas.openxmlformats.org/officeDocument/2006/relationships/hyperlink" Target="http://en.wikipedia.org/wiki/Uzbekistan" TargetMode="External"/><Relationship Id="rId573" Type="http://schemas.openxmlformats.org/officeDocument/2006/relationships/hyperlink" Target="http://www.finances.ad/pressupostos-del-govern-d-andorra" TargetMode="External"/><Relationship Id="rId2254" Type="http://schemas.openxmlformats.org/officeDocument/2006/relationships/hyperlink" Target="http://www.finanze.sm/" TargetMode="External"/><Relationship Id="rId3305" Type="http://schemas.openxmlformats.org/officeDocument/2006/relationships/hyperlink" Target="http://finance.gov.tt/wp-content/uploads/2013/11/pub114FC7.pdf" TargetMode="External"/><Relationship Id="rId226" Type="http://schemas.openxmlformats.org/officeDocument/2006/relationships/hyperlink" Target="http://www.finance.gov.pg/wp-content/uploads/2019/02/PFM-Reform-Monitoring-2016-Annual-Report.pdf" TargetMode="External"/><Relationship Id="rId1270" Type="http://schemas.openxmlformats.org/officeDocument/2006/relationships/hyperlink" Target="https://www.lex.uz/docs/4410899" TargetMode="External"/><Relationship Id="rId5477" Type="http://schemas.openxmlformats.org/officeDocument/2006/relationships/hyperlink" Target="https://opendata.com.pk/" TargetMode="External"/><Relationship Id="rId640" Type="http://schemas.openxmlformats.org/officeDocument/2006/relationships/hyperlink" Target="https://www.ilo.org/ilostat/faces/oracle/webcenter/portalapp/pagehierarchy/Page33.jspx?locale=EN&amp;MBI_ID=4" TargetMode="External"/><Relationship Id="rId2321" Type="http://schemas.openxmlformats.org/officeDocument/2006/relationships/hyperlink" Target="https://siat.sat.gob.mx/PTSC/" TargetMode="External"/><Relationship Id="rId4079" Type="http://schemas.openxmlformats.org/officeDocument/2006/relationships/hyperlink" Target="https://www.egov.mv/" TargetMode="External"/><Relationship Id="rId5891" Type="http://schemas.openxmlformats.org/officeDocument/2006/relationships/hyperlink" Target="https://qcai.qcri.org/wp-content/uploads/2019/02/National_AI_Strategy_for_Qatar-Blueprint_30Jan2019.pdf" TargetMode="External"/><Relationship Id="rId4493" Type="http://schemas.openxmlformats.org/officeDocument/2006/relationships/hyperlink" Target="https://www.wananchi.go.tz/" TargetMode="External"/><Relationship Id="rId5544" Type="http://schemas.openxmlformats.org/officeDocument/2006/relationships/hyperlink" Target="https://eguinea.opendataforafrica.org/" TargetMode="External"/><Relationship Id="rId3095" Type="http://schemas.openxmlformats.org/officeDocument/2006/relationships/hyperlink" Target="http://www.guichet.public.lu/" TargetMode="External"/><Relationship Id="rId4146" Type="http://schemas.openxmlformats.org/officeDocument/2006/relationships/hyperlink" Target="http://www.funduszeeuropejskie.gov.pl/" TargetMode="External"/><Relationship Id="rId4560" Type="http://schemas.openxmlformats.org/officeDocument/2006/relationships/hyperlink" Target="https://www.tech.gov.sg/products-and-services/ecitizen-ideas/" TargetMode="External"/><Relationship Id="rId5611" Type="http://schemas.openxmlformats.org/officeDocument/2006/relationships/hyperlink" Target="https://www.canada.ca/en/treasury-board-secretariat/services/reporting-government-spending/whole-government-framework.html" TargetMode="External"/><Relationship Id="rId1807" Type="http://schemas.openxmlformats.org/officeDocument/2006/relationships/hyperlink" Target="http://documents.worldbank.org/curated/en/2010/01/15553341/equatorial-guinea-public-expenditure-review" TargetMode="External"/><Relationship Id="rId3162" Type="http://schemas.openxmlformats.org/officeDocument/2006/relationships/hyperlink" Target="http://www.finances.gouv.ml/lois-des-finances" TargetMode="External"/><Relationship Id="rId4213" Type="http://schemas.openxmlformats.org/officeDocument/2006/relationships/hyperlink" Target="https://openknowledge.worldbank.org/handle/10986/21048" TargetMode="External"/><Relationship Id="rId150" Type="http://schemas.openxmlformats.org/officeDocument/2006/relationships/hyperlink" Target="http://en.wikipedia.org/wiki/Turkey" TargetMode="External"/><Relationship Id="rId3979" Type="http://schemas.openxmlformats.org/officeDocument/2006/relationships/hyperlink" Target="https://www.yesser.gov.sa/en/Pages/default.aspx" TargetMode="External"/><Relationship Id="rId6038" Type="http://schemas.openxmlformats.org/officeDocument/2006/relationships/hyperlink" Target="https://adn.bj/wp-content/uploads/2020/04/SELECTION-DUN-CABINET-POUR-LA-DEFINITION-DE-LA-STRATEGIE-NATIONALE-DINTELLIGENCE-ARTIFICIELLE.pdf" TargetMode="External"/><Relationship Id="rId2995" Type="http://schemas.openxmlformats.org/officeDocument/2006/relationships/hyperlink" Target="http://www.cdr.gov.lb/eng/select_procurement.asp" TargetMode="External"/><Relationship Id="rId5054" Type="http://schemas.openxmlformats.org/officeDocument/2006/relationships/hyperlink" Target="http://www.kattar.kg/kg" TargetMode="External"/><Relationship Id="rId6105" Type="http://schemas.openxmlformats.org/officeDocument/2006/relationships/hyperlink" Target="https://www.mvcr.cz/clanek/rada-vlady-pro-informacni-spolecnost.aspx?q=Y2hudW09Ng%3d%3d" TargetMode="External"/><Relationship Id="rId967" Type="http://schemas.openxmlformats.org/officeDocument/2006/relationships/hyperlink" Target="http://www.finances.gov.bf/" TargetMode="External"/><Relationship Id="rId1597" Type="http://schemas.openxmlformats.org/officeDocument/2006/relationships/hyperlink" Target="http://gks.mof.gov.cn/zhengfuxinxi/guojijiejian/201007/t20100721_329034.html" TargetMode="External"/><Relationship Id="rId2648" Type="http://schemas.openxmlformats.org/officeDocument/2006/relationships/hyperlink" Target="http://www.nta.go.jp/" TargetMode="External"/><Relationship Id="rId1664" Type="http://schemas.openxmlformats.org/officeDocument/2006/relationships/hyperlink" Target="http://www.mh.gob.sv/portal/page/portal/PMH/Servicios/En_Linea/Ciudadano" TargetMode="External"/><Relationship Id="rId2715" Type="http://schemas.openxmlformats.org/officeDocument/2006/relationships/hyperlink" Target="http://www.finmin.nic.in/" TargetMode="External"/><Relationship Id="rId4070" Type="http://schemas.openxmlformats.org/officeDocument/2006/relationships/hyperlink" Target="http://www.gov.mt/" TargetMode="External"/><Relationship Id="rId5121" Type="http://schemas.openxmlformats.org/officeDocument/2006/relationships/hyperlink" Target="https://www.ega.go.tz/products/govnet" TargetMode="External"/><Relationship Id="rId1317" Type="http://schemas.openxmlformats.org/officeDocument/2006/relationships/hyperlink" Target="https://www.cbsl.gov.lk/en/news/adopting-safe-and-secure-electronic-payment-practices" TargetMode="External"/><Relationship Id="rId1731" Type="http://schemas.openxmlformats.org/officeDocument/2006/relationships/hyperlink" Target="https://www.finances.gouv.cg/en/article-subcategory/minister" TargetMode="External"/><Relationship Id="rId4887" Type="http://schemas.openxmlformats.org/officeDocument/2006/relationships/hyperlink" Target="http://www.bcc.gov.bd/site/page/bad6cfca-a8a8-4f87-a022-45f88cb1bd5f/-" TargetMode="External"/><Relationship Id="rId5938" Type="http://schemas.openxmlformats.org/officeDocument/2006/relationships/hyperlink" Target="https://www.gub.uy/agencia-gobierno-electronico-sociedad-informacion-conocimiento/institucional/creacion-y-evolucion-historica" TargetMode="External"/><Relationship Id="rId23" Type="http://schemas.openxmlformats.org/officeDocument/2006/relationships/hyperlink" Target="http://en.wikipedia.org/wiki/Brunei" TargetMode="External"/><Relationship Id="rId3489" Type="http://schemas.openxmlformats.org/officeDocument/2006/relationships/hyperlink" Target="https://treasury.gov.mt/en/Pages/Debt_Management_Directorate/DMD_Home.aspx" TargetMode="External"/><Relationship Id="rId3556" Type="http://schemas.openxmlformats.org/officeDocument/2006/relationships/hyperlink" Target="https://www.rahandusministeerium.ee/et" TargetMode="External"/><Relationship Id="rId4954" Type="http://schemas.openxmlformats.org/officeDocument/2006/relationships/hyperlink" Target="https://nita.gov.gh/wp-content/uploads/2017/12/e-GIF-Assessment-Methodology-Report.pdf" TargetMode="External"/><Relationship Id="rId477" Type="http://schemas.openxmlformats.org/officeDocument/2006/relationships/hyperlink" Target="http://www.eprocure.gov.bd/resources/common/SearchNOA.jsp" TargetMode="External"/><Relationship Id="rId2158" Type="http://schemas.openxmlformats.org/officeDocument/2006/relationships/hyperlink" Target="https://e.fbr.gov.pk/AuthLogin.aspx" TargetMode="External"/><Relationship Id="rId3209" Type="http://schemas.openxmlformats.org/officeDocument/2006/relationships/hyperlink" Target="https://www.efd.admin.ch/efd/en/home/dokumentation/fdf-fact-sheets.html" TargetMode="External"/><Relationship Id="rId3970" Type="http://schemas.openxmlformats.org/officeDocument/2006/relationships/hyperlink" Target="https://rokovania.gov.sk/RVL/Material/23815/1" TargetMode="External"/><Relationship Id="rId4607" Type="http://schemas.openxmlformats.org/officeDocument/2006/relationships/hyperlink" Target="https://www.stats.govt.nz/about-us/data-leadership" TargetMode="External"/><Relationship Id="rId891" Type="http://schemas.openxmlformats.org/officeDocument/2006/relationships/hyperlink" Target="https://www.pefa.org/node/501" TargetMode="External"/><Relationship Id="rId2572" Type="http://schemas.openxmlformats.org/officeDocument/2006/relationships/hyperlink" Target="http://palaugov.org/executive-branch/ministries/finance/" TargetMode="External"/><Relationship Id="rId3623" Type="http://schemas.openxmlformats.org/officeDocument/2006/relationships/hyperlink" Target="http://www.mf.public.lu/" TargetMode="External"/><Relationship Id="rId544" Type="http://schemas.openxmlformats.org/officeDocument/2006/relationships/hyperlink" Target="http://www.mof.gov.bh/" TargetMode="External"/><Relationship Id="rId1174" Type="http://schemas.openxmlformats.org/officeDocument/2006/relationships/hyperlink" Target="https://www.efd.admin.ch/efd/en/home/themen/steuern/steuern-national/the-swiss-tax-system.html" TargetMode="External"/><Relationship Id="rId2225" Type="http://schemas.openxmlformats.org/officeDocument/2006/relationships/hyperlink" Target="http://www.revenue.gov.ws/" TargetMode="External"/><Relationship Id="rId5795" Type="http://schemas.openxmlformats.org/officeDocument/2006/relationships/hyperlink" Target="https://www.opengovpartnership.org/members/malta/" TargetMode="External"/><Relationship Id="rId611" Type="http://schemas.openxmlformats.org/officeDocument/2006/relationships/hyperlink" Target="http://www.bahamas.gov.bs/wps/portal/public/gov/government/eServices/eservices/eservices/!ut/p/b1/vVXZjptIFP2W_gDHRbE_YhdmLfb9BYHp9oIxNGBj-PrBkxkl7aTTI03SdSUkxLmce0_dZZkso2Vyzq6HXdYf6nN2ur8nTEpKJrbXFIc5SxCBQnimYRM6Ya7IZbiM8ni4oQ7vkLBOQe07MPD3-1y2XDXWjmLViIet9mpy1thPDdtkaO1mbt9uraPQRnrONyWXuxs1N212n4dqktPPRnTQ-nX6atkGeYnNSOw74rZRt7KSCcmVBZSMxCo_q5pJlh5fqHknmhh11EvwEnDnWgx5c3h6moOP5-DBO0cAX3MDEhaEOTeTWvFzboinFE4kuID9x_8XgLfaMNT9s2coSLRIiYeP_oAhIFB8Vl8FKk8AF_5H__cBb-KXaMDMv7d0wWJlyBnEI_9bgEmB_-V_B3xYG8kjhcndFfAsgYZAWoNHwE8k-hvwqzv8VRamBj8AzCrEM4D9DqAL9JyHSeuktiGgTy-9ZQSo1D2OjTKVk3OcbMLzSwIftwMAhIonPTA8EXp9RrhCOIKThv1uwpM_emg7GLyMi43jr7hFy0zCXJcPhCb07ve6JhjNp4E7R_SHCR-uQSM-m5D8VEklBP444UPRWPC3E6rL5JBXX4Zt9QV8oecZSHGQoXnIUhxPLYPj3DTrThlEawh08gIusLg62U7JSn7NiqErVeVO59XeT9Nn3zwXgL3tkhPaxXBtrsb17iwbp5N2ZShFCJMUKJuNQQk5KN2UFlFhyxNfT8WhTyQhsvsQPt9ozkqEumqHvp3abcasvKru4ZxMg6_6JYJtFne8mKwtni11P6NmwMVZobgqda97zayuLsl4X5zQ1B0jTt4YHT5UQGKjsbkuhsYe_aelIdfV879SvzNnnB-lBgOBkTQZKARABMAVJ8fwT7pbzCRHRwXHkMQigIbfa_iYKB3vWUUway2sLdikzUeE5CcTsuCzCZnPJvxsSY3fL-mb_oQkCQkOQHp-EhS492cMWHTvTyG82i0-wYxsGFQJbozhVGY3Wk071WbIG1AVf7Oyr4XYJj3aFUFkqHN_En27a44o3igIUhLejIfIsBFumRHrpUg4qvtq6vwuQMFKGRckL7DVQvXrM3-l7SacTHf_oiLOS5kSVtVp21gJ7_kvCc_SBmmcrb0vy7g1r87NDfeLSE2BtIi4m3E4LYLzD8POC8AsJhAcl7AB5_xsYY3YwxMuhxtg_cEop9Dwy9E1QgKLhAomH2J_rxo-bWL_hvE3MVMy1uEHGxLQf5rw7cICa_KTCd3fL-mb-iQ5goc8AAzNMARPcctAj2_z_sADmuuTOozgmEcXt1Avh0tdt1sx3WzkvKe4OsrJPY6nl9SCR1gxwk4nSSNnR6mqJRlVgciuVNLekH6vJxJCfn2afIukBkJaCBeHtdKBi_MsHMQsKr0muSJp2HdObuQK0-5vZkVrUxHKNtM8y94zUV4YvnC0-_5rqqt2PzrjiA5HfGfkvqW_2dV4-WpYePoLE7N18A!!/dl4/d5/L2dBISEvZ0FBIS9nQSEh/" TargetMode="External"/><Relationship Id="rId1241" Type="http://schemas.openxmlformats.org/officeDocument/2006/relationships/hyperlink" Target="https://www.agenciatributaria.gob.es/AEAT.sede/en_gb/Inicio/Procedimientos_y_Servicios/Aduanas/Aduanas.shtml" TargetMode="External"/><Relationship Id="rId4397" Type="http://schemas.openxmlformats.org/officeDocument/2006/relationships/hyperlink" Target="https://www.rti-rating.org/wp-content/uploads/Guatemala.pdf" TargetMode="External"/><Relationship Id="rId5448" Type="http://schemas.openxmlformats.org/officeDocument/2006/relationships/hyperlink" Target="http://www.transparency.gov.tl/" TargetMode="External"/><Relationship Id="rId5862" Type="http://schemas.openxmlformats.org/officeDocument/2006/relationships/hyperlink" Target="http://www.egypt.gov.eg/arabic/general/Open_Gov_Data_Initiative.aspx" TargetMode="External"/><Relationship Id="rId4464" Type="http://schemas.openxmlformats.org/officeDocument/2006/relationships/hyperlink" Target="https://www.gub.uy/agencia-gobierno-electronico-sociedad-informacion-conocimiento/atencion-a-la-ciudadania" TargetMode="External"/><Relationship Id="rId5515" Type="http://schemas.openxmlformats.org/officeDocument/2006/relationships/hyperlink" Target="https://www.open-contracting.org/" TargetMode="External"/><Relationship Id="rId3066" Type="http://schemas.openxmlformats.org/officeDocument/2006/relationships/hyperlink" Target="http://www.gov.ie/" TargetMode="External"/><Relationship Id="rId3480" Type="http://schemas.openxmlformats.org/officeDocument/2006/relationships/hyperlink" Target="https://www.mfdp.gov.lr/" TargetMode="External"/><Relationship Id="rId4117" Type="http://schemas.openxmlformats.org/officeDocument/2006/relationships/hyperlink" Target="https://www.pefa.org/node/606" TargetMode="External"/><Relationship Id="rId4531" Type="http://schemas.openxmlformats.org/officeDocument/2006/relationships/hyperlink" Target="http://www.minecofin.gov.rw/index.php?id=12&amp;tx_ttnews%5Btt_news%5D=502&amp;cHash=f20f2bfa86751241abce7f53b4cc2f82" TargetMode="External"/><Relationship Id="rId2082" Type="http://schemas.openxmlformats.org/officeDocument/2006/relationships/hyperlink" Target="http://www.mef.gob.pa/es/informes/Paginas/promedio_dias_pago.aspx" TargetMode="External"/><Relationship Id="rId3133" Type="http://schemas.openxmlformats.org/officeDocument/2006/relationships/hyperlink" Target="https://pravosudje.gov.hr/UserDocsImages/dokumenti/Strategije,%20planovi,%20izvje%C5%A1%C4%87a/Planovi/Strate%C5%A1ki%20plan%20Ministarstva%20pravosu%C4%91a%20za%20razdoblje%202019%20do%202021..pdf" TargetMode="External"/><Relationship Id="rId2899" Type="http://schemas.openxmlformats.org/officeDocument/2006/relationships/hyperlink" Target="http://www.mfed.gov.ki/" TargetMode="External"/><Relationship Id="rId3200" Type="http://schemas.openxmlformats.org/officeDocument/2006/relationships/hyperlink" Target="http://www.erd.gov.lk/publicweb/SAD/SAD_index.html" TargetMode="External"/><Relationship Id="rId121" Type="http://schemas.openxmlformats.org/officeDocument/2006/relationships/hyperlink" Target="http://en.wikipedia.org/wiki/Russia" TargetMode="External"/><Relationship Id="rId2966" Type="http://schemas.openxmlformats.org/officeDocument/2006/relationships/hyperlink" Target="https://www.vataras.lt/" TargetMode="External"/><Relationship Id="rId5372" Type="http://schemas.openxmlformats.org/officeDocument/2006/relationships/hyperlink" Target="https://group.govtech.de/en/news.html" TargetMode="External"/><Relationship Id="rId6009" Type="http://schemas.openxmlformats.org/officeDocument/2006/relationships/hyperlink" Target="https://ec.europa.eu/knowledge4policy/ai-watch/finland-ai-strategy-report" TargetMode="External"/><Relationship Id="rId938" Type="http://schemas.openxmlformats.org/officeDocument/2006/relationships/hyperlink" Target="http://www.tbs-sct.gc.ca/tbs-sct/index-eng.asp" TargetMode="External"/><Relationship Id="rId1568" Type="http://schemas.openxmlformats.org/officeDocument/2006/relationships/hyperlink" Target="http://siproy.mef.gob.pa/pro/Utilidades/Documentos/MarcoLegal.aspx" TargetMode="External"/><Relationship Id="rId2619" Type="http://schemas.openxmlformats.org/officeDocument/2006/relationships/hyperlink" Target="http://www.bjn.gov.mk/en/" TargetMode="External"/><Relationship Id="rId5025" Type="http://schemas.openxmlformats.org/officeDocument/2006/relationships/hyperlink" Target="http://www.datatilsynet.no/" TargetMode="External"/><Relationship Id="rId1635" Type="http://schemas.openxmlformats.org/officeDocument/2006/relationships/hyperlink" Target="http://www.aduanas.gob.do/" TargetMode="External"/><Relationship Id="rId1982" Type="http://schemas.openxmlformats.org/officeDocument/2006/relationships/hyperlink" Target="http://unctad.org/en/PublicationsLibrary/dtlasycuda2011d1_en.pdf" TargetMode="External"/><Relationship Id="rId4041" Type="http://schemas.openxmlformats.org/officeDocument/2006/relationships/hyperlink" Target="https://www.polskacyfrowa.gov.pl/media/10410/POPC_eng_1632015.pdf" TargetMode="External"/><Relationship Id="rId1702" Type="http://schemas.openxmlformats.org/officeDocument/2006/relationships/hyperlink" Target="http://www.minhda.cl/" TargetMode="External"/><Relationship Id="rId4858" Type="http://schemas.openxmlformats.org/officeDocument/2006/relationships/hyperlink" Target="https://uzcert.uz/" TargetMode="External"/><Relationship Id="rId5909" Type="http://schemas.openxmlformats.org/officeDocument/2006/relationships/hyperlink" Target="https://www.mise.gov.it/images/stories/documenti/Strategia-Nazionale-Intelligenza-Artificiale-Bozza-Consultazione.pdf" TargetMode="External"/><Relationship Id="rId3874" Type="http://schemas.openxmlformats.org/officeDocument/2006/relationships/hyperlink" Target="http://www.mincom.gov.tm/ru" TargetMode="External"/><Relationship Id="rId4925" Type="http://schemas.openxmlformats.org/officeDocument/2006/relationships/hyperlink" Target="https://archi.gov.cz/nar-dokument:nar" TargetMode="External"/><Relationship Id="rId795" Type="http://schemas.openxmlformats.org/officeDocument/2006/relationships/hyperlink" Target="http://www.imf.org/~/media/Files/Publications/CR/2019/cr19102.ashx" TargetMode="External"/><Relationship Id="rId2476" Type="http://schemas.openxmlformats.org/officeDocument/2006/relationships/hyperlink" Target="https://www.tgr.gov.ma/wps/portal" TargetMode="External"/><Relationship Id="rId2890" Type="http://schemas.openxmlformats.org/officeDocument/2006/relationships/hyperlink" Target="http://www.mof.gov.kw/" TargetMode="External"/><Relationship Id="rId3527" Type="http://schemas.openxmlformats.org/officeDocument/2006/relationships/hyperlink" Target="http://www.javnidug.gov.rs/eng/default.asp?P=32&amp;MenuItem=2" TargetMode="External"/><Relationship Id="rId3941" Type="http://schemas.openxmlformats.org/officeDocument/2006/relationships/hyperlink" Target="http://www.euprava.gov.rs/" TargetMode="External"/><Relationship Id="rId448" Type="http://schemas.openxmlformats.org/officeDocument/2006/relationships/hyperlink" Target="http://www.mof.gov.bh/topiclist.asp?ctype=fmis&amp;id=847" TargetMode="External"/><Relationship Id="rId862" Type="http://schemas.openxmlformats.org/officeDocument/2006/relationships/hyperlink" Target="http://www.finance.gov.bw/index.php?Itemid=321&amp;option=com_content&amp;view=article&amp;id=210&amp;catid=17" TargetMode="External"/><Relationship Id="rId1078" Type="http://schemas.openxmlformats.org/officeDocument/2006/relationships/hyperlink" Target="http://www.finance.gov.sk/" TargetMode="External"/><Relationship Id="rId1492" Type="http://schemas.openxmlformats.org/officeDocument/2006/relationships/hyperlink" Target="http://amp-madagascar.gov.mg/" TargetMode="External"/><Relationship Id="rId2129" Type="http://schemas.openxmlformats.org/officeDocument/2006/relationships/hyperlink" Target="http://www.mra.mw/" TargetMode="External"/><Relationship Id="rId2543" Type="http://schemas.openxmlformats.org/officeDocument/2006/relationships/hyperlink" Target="http://www.cbr.ru/eng/" TargetMode="External"/><Relationship Id="rId5699" Type="http://schemas.openxmlformats.org/officeDocument/2006/relationships/hyperlink" Target="http://www.softwarelivre.gov.br/documentos-oficiais" TargetMode="External"/><Relationship Id="rId6000" Type="http://schemas.openxmlformats.org/officeDocument/2006/relationships/hyperlink" Target="https://www.gov.br/governodigital/pt-br/EGD2020/" TargetMode="External"/><Relationship Id="rId515" Type="http://schemas.openxmlformats.org/officeDocument/2006/relationships/hyperlink" Target="http://www.debtagency.be/" TargetMode="External"/><Relationship Id="rId1145" Type="http://schemas.openxmlformats.org/officeDocument/2006/relationships/hyperlink" Target="http://www.sars.gov.za/" TargetMode="External"/><Relationship Id="rId5766" Type="http://schemas.openxmlformats.org/officeDocument/2006/relationships/hyperlink" Target="https://www.opengovpartnership.org/members/uruguay/" TargetMode="External"/><Relationship Id="rId1212" Type="http://schemas.openxmlformats.org/officeDocument/2006/relationships/hyperlink" Target="https://eporezi.poreskauprava.gov.rs/user/login.html?back=/" TargetMode="External"/><Relationship Id="rId2610" Type="http://schemas.openxmlformats.org/officeDocument/2006/relationships/hyperlink" Target="https://www.finance.gov.mv/tenders" TargetMode="External"/><Relationship Id="rId4368" Type="http://schemas.openxmlformats.org/officeDocument/2006/relationships/hyperlink" Target="https://www.rti-rating.org/wp-content/uploads/2020/07/Australia-FOI-Act.pdf" TargetMode="External"/><Relationship Id="rId5419" Type="http://schemas.openxmlformats.org/officeDocument/2006/relationships/hyperlink" Target="https://brazillab.org.br/" TargetMode="External"/><Relationship Id="rId4782" Type="http://schemas.openxmlformats.org/officeDocument/2006/relationships/hyperlink" Target="https://portal.jordan.gov.jo/wps/portal" TargetMode="External"/><Relationship Id="rId5833" Type="http://schemas.openxmlformats.org/officeDocument/2006/relationships/hyperlink" Target="https://www.opengovpartnership.org/members/colombia/" TargetMode="External"/><Relationship Id="rId3037" Type="http://schemas.openxmlformats.org/officeDocument/2006/relationships/hyperlink" Target="http://www.shabait.com/" TargetMode="External"/><Relationship Id="rId3384" Type="http://schemas.openxmlformats.org/officeDocument/2006/relationships/hyperlink" Target="http://muasamcong.mpi.gov.vn/" TargetMode="External"/><Relationship Id="rId4435" Type="http://schemas.openxmlformats.org/officeDocument/2006/relationships/hyperlink" Target="http://www.vncert.gov.vn/" TargetMode="External"/><Relationship Id="rId5900" Type="http://schemas.openxmlformats.org/officeDocument/2006/relationships/hyperlink" Target="https://digital-luxembourg.public.lu/sites/default/files/2019-05/AI_EN.pdf" TargetMode="External"/><Relationship Id="rId3451" Type="http://schemas.openxmlformats.org/officeDocument/2006/relationships/hyperlink" Target="https://www.pefa.org/node/211" TargetMode="External"/><Relationship Id="rId4502" Type="http://schemas.openxmlformats.org/officeDocument/2006/relationships/hyperlink" Target="http://www.cert.sd/about.html" TargetMode="External"/><Relationship Id="rId372" Type="http://schemas.openxmlformats.org/officeDocument/2006/relationships/hyperlink" Target="http://unpan1.un.org/intradoc/groups/public/documents/tasf/unpan023699.pdf" TargetMode="External"/><Relationship Id="rId2053" Type="http://schemas.openxmlformats.org/officeDocument/2006/relationships/hyperlink" Target="http://mof.gov.mn/" TargetMode="External"/><Relationship Id="rId3104" Type="http://schemas.openxmlformats.org/officeDocument/2006/relationships/hyperlink" Target="http://www.gouvernement.lu/" TargetMode="External"/><Relationship Id="rId2120" Type="http://schemas.openxmlformats.org/officeDocument/2006/relationships/hyperlink" Target="http://www.customs.gov.om/" TargetMode="External"/><Relationship Id="rId5276" Type="http://schemas.openxmlformats.org/officeDocument/2006/relationships/hyperlink" Target="http://www.legislationline.org/topics/country/1/topic/3" TargetMode="External"/><Relationship Id="rId5690" Type="http://schemas.openxmlformats.org/officeDocument/2006/relationships/hyperlink" Target="https://joinup.ec.europa.eu/sites/default/files/inline-files/OSS%20Country%20Intelligence%20Report_RO_0.pdf" TargetMode="External"/><Relationship Id="rId4292" Type="http://schemas.openxmlformats.org/officeDocument/2006/relationships/hyperlink" Target="http://bnda.gov.bd/strategy/framework.jsp" TargetMode="External"/><Relationship Id="rId5343" Type="http://schemas.openxmlformats.org/officeDocument/2006/relationships/hyperlink" Target="http://www.citicven.la/indexen.html" TargetMode="External"/><Relationship Id="rId1886" Type="http://schemas.openxmlformats.org/officeDocument/2006/relationships/hyperlink" Target="http://www.treasury.gov.ge/4974" TargetMode="External"/><Relationship Id="rId2937" Type="http://schemas.openxmlformats.org/officeDocument/2006/relationships/hyperlink" Target="http://www.kftc.or.kr/kftcEn/business/EgovEnFinInfo.do" TargetMode="External"/><Relationship Id="rId909" Type="http://schemas.openxmlformats.org/officeDocument/2006/relationships/hyperlink" Target="https://www.adsfbih.gov.ba/" TargetMode="External"/><Relationship Id="rId1539" Type="http://schemas.openxmlformats.org/officeDocument/2006/relationships/hyperlink" Target="http://www.desarrollosocialyfamilia.gob.cl/inversiones" TargetMode="External"/><Relationship Id="rId1953" Type="http://schemas.openxmlformats.org/officeDocument/2006/relationships/hyperlink" Target="http://www.mofep.gov.gh/" TargetMode="External"/><Relationship Id="rId5410" Type="http://schemas.openxmlformats.org/officeDocument/2006/relationships/hyperlink" Target="https://www.digitalcambodia.com.kh/" TargetMode="External"/><Relationship Id="rId1606" Type="http://schemas.openxmlformats.org/officeDocument/2006/relationships/hyperlink" Target="http://adisspr.mfcr.cz/adistc/adis/idpr_pub/dpr/uvod.faces" TargetMode="External"/><Relationship Id="rId4012" Type="http://schemas.openxmlformats.org/officeDocument/2006/relationships/hyperlink" Target="https://eportugal.gov.pt/en/sobre" TargetMode="External"/><Relationship Id="rId3778" Type="http://schemas.openxmlformats.org/officeDocument/2006/relationships/hyperlink" Target="http://www.iraq-jccme.jp/pdf/archives/nationaldevelopmentplan2018_2022.pdf" TargetMode="External"/><Relationship Id="rId4829" Type="http://schemas.openxmlformats.org/officeDocument/2006/relationships/hyperlink" Target="https://cirt.gy/about" TargetMode="External"/><Relationship Id="rId6184" Type="http://schemas.openxmlformats.org/officeDocument/2006/relationships/hyperlink" Target="https://www.mofa.gov.kw/en/kuwait-state/kuwait-vision-2035/" TargetMode="External"/><Relationship Id="rId699" Type="http://schemas.openxmlformats.org/officeDocument/2006/relationships/hyperlink" Target="https://www.ilo.org/ilostat/faces/oracle/webcenter/portalapp/pagehierarchy/Page33.jspx?locale=EN&amp;MBI_ID=4" TargetMode="External"/><Relationship Id="rId2794" Type="http://schemas.openxmlformats.org/officeDocument/2006/relationships/hyperlink" Target="http://www.honducompras.gob.hn/Procesos/BusquedaHistorico.aspx" TargetMode="External"/><Relationship Id="rId3845" Type="http://schemas.openxmlformats.org/officeDocument/2006/relationships/hyperlink" Target="https://u.ae/en/about-the-uae" TargetMode="External"/><Relationship Id="rId6251" Type="http://schemas.openxmlformats.org/officeDocument/2006/relationships/hyperlink" Target="https://www.mintic.gov.co/portal/inicio/Ministerio/Viceministerio-de-Transformacion-Digital/Direccion-de-Gobierno-Digital/" TargetMode="External"/><Relationship Id="rId766" Type="http://schemas.openxmlformats.org/officeDocument/2006/relationships/hyperlink" Target="https://info.undp.org/docs/pdc/Documents/STP/POLITIQUE%20NATIONALE%20EMPLOI.pdf" TargetMode="External"/><Relationship Id="rId1396" Type="http://schemas.openxmlformats.org/officeDocument/2006/relationships/hyperlink" Target="http://web.pcc.gov.tw/tps/pss/tender.do?method=goSearch&amp;searchMode=common&amp;searchType=basic" TargetMode="External"/><Relationship Id="rId2447" Type="http://schemas.openxmlformats.org/officeDocument/2006/relationships/hyperlink" Target="https://ez.hasil.gov.my/CI/" TargetMode="External"/><Relationship Id="rId419" Type="http://schemas.openxmlformats.org/officeDocument/2006/relationships/hyperlink" Target="http://www.worldbank.org/projects/P129770?lang=en" TargetMode="External"/><Relationship Id="rId1049" Type="http://schemas.openxmlformats.org/officeDocument/2006/relationships/hyperlink" Target="http://www.hm-treasury.gov.uk/" TargetMode="External"/><Relationship Id="rId2861" Type="http://schemas.openxmlformats.org/officeDocument/2006/relationships/hyperlink" Target="http://www.customs.ly/" TargetMode="External"/><Relationship Id="rId3912" Type="http://schemas.openxmlformats.org/officeDocument/2006/relationships/hyperlink" Target="http://www.dpsa.gov.za/" TargetMode="External"/><Relationship Id="rId833" Type="http://schemas.openxmlformats.org/officeDocument/2006/relationships/hyperlink" Target="http://www.gov.bn/" TargetMode="External"/><Relationship Id="rId1116" Type="http://schemas.openxmlformats.org/officeDocument/2006/relationships/hyperlink" Target="http://www.andoz.tj/" TargetMode="External"/><Relationship Id="rId1463" Type="http://schemas.openxmlformats.org/officeDocument/2006/relationships/hyperlink" Target="https://agetic.gob.bo/2-plan-de-implementacion-de-gobierno-electronico.pdf" TargetMode="External"/><Relationship Id="rId2514" Type="http://schemas.openxmlformats.org/officeDocument/2006/relationships/hyperlink" Target="https://www.marchespublics.gov.ma/index.php5?page=entreprise.EntrepriseAdvancedSearch&amp;AvisAttribution" TargetMode="External"/><Relationship Id="rId900" Type="http://schemas.openxmlformats.org/officeDocument/2006/relationships/hyperlink" Target="https://www.sicoes.gob.bo/general/frames.php?direccion=../incumplimiento/pacno.php" TargetMode="External"/><Relationship Id="rId1530" Type="http://schemas.openxmlformats.org/officeDocument/2006/relationships/hyperlink" Target="https://www.finances.gouv.td/index.php/directions-generales/dgb" TargetMode="External"/><Relationship Id="rId4686" Type="http://schemas.openxmlformats.org/officeDocument/2006/relationships/hyperlink" Target="https://open.economia.cl/participacion-ciudadana/" TargetMode="External"/><Relationship Id="rId5737" Type="http://schemas.openxmlformats.org/officeDocument/2006/relationships/hyperlink" Target="http://www.copu.org.cn/" TargetMode="External"/><Relationship Id="rId3288" Type="http://schemas.openxmlformats.org/officeDocument/2006/relationships/hyperlink" Target="http://www.imf.org/external/pubs/ft/scr/2013/cr13234.pdf" TargetMode="External"/><Relationship Id="rId4339" Type="http://schemas.openxmlformats.org/officeDocument/2006/relationships/hyperlink" Target="https://www.rti-rating.org/wp-content/uploads/2018/09/St-Kitts.FOI_.July2018.pdf" TargetMode="External"/><Relationship Id="rId4753" Type="http://schemas.openxmlformats.org/officeDocument/2006/relationships/hyperlink" Target="https://www.ogcio.gov.hk/en/our_work/strategies/initiatives/eim/" TargetMode="External"/><Relationship Id="rId5804" Type="http://schemas.openxmlformats.org/officeDocument/2006/relationships/hyperlink" Target="https://www.opengovpartnership.org/members/new-zealand/" TargetMode="External"/><Relationship Id="rId3355" Type="http://schemas.openxmlformats.org/officeDocument/2006/relationships/hyperlink" Target="https://doft.gov.vu/index.php/about-us-admin-management/2014-01-04-23-31-58/payment-section" TargetMode="External"/><Relationship Id="rId4406" Type="http://schemas.openxmlformats.org/officeDocument/2006/relationships/hyperlink" Target="https://www.rti-rating.org/wp-content/uploads/Israel.pdf" TargetMode="External"/><Relationship Id="rId276" Type="http://schemas.openxmlformats.org/officeDocument/2006/relationships/hyperlink" Target="http://en.wikipedia.org/wiki/Taiwan" TargetMode="External"/><Relationship Id="rId690" Type="http://schemas.openxmlformats.org/officeDocument/2006/relationships/hyperlink" Target="https://www.ilo.org/ilostat/faces/oracle/webcenter/portalapp/pagehierarchy/Page33.jspx?locale=EN&amp;MBI_ID=4" TargetMode="External"/><Relationship Id="rId2371" Type="http://schemas.openxmlformats.org/officeDocument/2006/relationships/hyperlink" Target="https://service.nalog.ru/tax.do" TargetMode="External"/><Relationship Id="rId3008" Type="http://schemas.openxmlformats.org/officeDocument/2006/relationships/hyperlink" Target="http://www.presidentrdc.cd/" TargetMode="External"/><Relationship Id="rId3422" Type="http://schemas.openxmlformats.org/officeDocument/2006/relationships/hyperlink" Target="https://www.pefa.org/node/671" TargetMode="External"/><Relationship Id="rId4820" Type="http://schemas.openxmlformats.org/officeDocument/2006/relationships/hyperlink" Target="https://postetelecom.gouv.cg/loi-n-30-2019-10-10-2019-portant-creation-agence-nationale-de-securite-systemes-dinformation/" TargetMode="External"/><Relationship Id="rId343" Type="http://schemas.openxmlformats.org/officeDocument/2006/relationships/hyperlink" Target="http://www.president.gov.by/" TargetMode="External"/><Relationship Id="rId2024" Type="http://schemas.openxmlformats.org/officeDocument/2006/relationships/hyperlink" Target="http://www.pefa.org/en/assessment/gw-may09-pfmpr-public-en" TargetMode="External"/><Relationship Id="rId1040" Type="http://schemas.openxmlformats.org/officeDocument/2006/relationships/hyperlink" Target="http://www.mof.gov.sd/" TargetMode="External"/><Relationship Id="rId4196" Type="http://schemas.openxmlformats.org/officeDocument/2006/relationships/hyperlink" Target="https://openknowledge.worldbank.org/handle/10986/31022" TargetMode="External"/><Relationship Id="rId5247" Type="http://schemas.openxmlformats.org/officeDocument/2006/relationships/hyperlink" Target="https://www.cndp.ma/fr/espace-juridique/textes-et-lois.html" TargetMode="External"/><Relationship Id="rId5594" Type="http://schemas.openxmlformats.org/officeDocument/2006/relationships/hyperlink" Target="https://zimbabwe.opendataforafrica.org/" TargetMode="External"/><Relationship Id="rId410" Type="http://schemas.openxmlformats.org/officeDocument/2006/relationships/hyperlink" Target="http://customs.gov.az/az/sw.html" TargetMode="External"/><Relationship Id="rId5661" Type="http://schemas.openxmlformats.org/officeDocument/2006/relationships/hyperlink" Target="https://madrid.govtechlab.es/retos/" TargetMode="External"/><Relationship Id="rId1857" Type="http://schemas.openxmlformats.org/officeDocument/2006/relationships/hyperlink" Target="http://www.mfcr.cz/" TargetMode="External"/><Relationship Id="rId2908" Type="http://schemas.openxmlformats.org/officeDocument/2006/relationships/hyperlink" Target="http://finmin.lrv.lt/lt/veiklos-sritys/biudzetas/patvirtinti-biudzetai" TargetMode="External"/><Relationship Id="rId4263" Type="http://schemas.openxmlformats.org/officeDocument/2006/relationships/hyperlink" Target="https://www.arsat.com.ar/centro-nacional-de-datos" TargetMode="External"/><Relationship Id="rId5314" Type="http://schemas.openxmlformats.org/officeDocument/2006/relationships/hyperlink" Target="https://www.rti-rating.org/wp-content/uploads/2018/09/Palau.Open-Government.2014.pdf" TargetMode="External"/><Relationship Id="rId1924" Type="http://schemas.openxmlformats.org/officeDocument/2006/relationships/hyperlink" Target="http://www.gra.gov.gh/" TargetMode="External"/><Relationship Id="rId4330" Type="http://schemas.openxmlformats.org/officeDocument/2006/relationships/hyperlink" Target="https://www.rti-rating.org/wp-content/uploads/Saint-Vincent-and-the-Grenadines.pdf" TargetMode="External"/><Relationship Id="rId6088" Type="http://schemas.openxmlformats.org/officeDocument/2006/relationships/hyperlink" Target="https://www.sgg.cg/JO/2019/congo-jo-2019-27.pdf" TargetMode="External"/><Relationship Id="rId2698" Type="http://schemas.openxmlformats.org/officeDocument/2006/relationships/hyperlink" Target="http://www.gfmis.gov.jo/ar" TargetMode="External"/><Relationship Id="rId6155" Type="http://schemas.openxmlformats.org/officeDocument/2006/relationships/hyperlink" Target="https://www.government.is/media/forsaetisraduneyti-media/media/2020/iceland2020.pdf" TargetMode="External"/><Relationship Id="rId3749" Type="http://schemas.openxmlformats.org/officeDocument/2006/relationships/hyperlink" Target="https://nita.gov.gh/" TargetMode="External"/><Relationship Id="rId5171" Type="http://schemas.openxmlformats.org/officeDocument/2006/relationships/hyperlink" Target="https://opm.gov.jm/participate/citizens-charter/" TargetMode="External"/><Relationship Id="rId6222" Type="http://schemas.openxmlformats.org/officeDocument/2006/relationships/hyperlink" Target="https://www.add.gov.ma/note-dorientations-generales-pour-le-developpement-du-digital-a-horizon-2025" TargetMode="External"/><Relationship Id="rId2765" Type="http://schemas.openxmlformats.org/officeDocument/2006/relationships/hyperlink" Target="https://www.cbic.gov.in/" TargetMode="External"/><Relationship Id="rId3816" Type="http://schemas.openxmlformats.org/officeDocument/2006/relationships/hyperlink" Target="http://ressan-gb.gw/index.php/documentos/28-terra-ranka/file" TargetMode="External"/><Relationship Id="rId737" Type="http://schemas.openxmlformats.org/officeDocument/2006/relationships/hyperlink" Target="https://www.ilo.org/ilostat/faces/oracle/webcenter/portalapp/pagehierarchy/Page33.jspx?locale=EN&amp;MBI_ID=4" TargetMode="External"/><Relationship Id="rId1367" Type="http://schemas.openxmlformats.org/officeDocument/2006/relationships/hyperlink" Target="http://www.pmg.org.za/report/20100824-national-treasury-department-public-service-admin-persal-system-brief" TargetMode="External"/><Relationship Id="rId1781" Type="http://schemas.openxmlformats.org/officeDocument/2006/relationships/hyperlink" Target="http://www.fina.hr/Default.aspx?sec=1714" TargetMode="External"/><Relationship Id="rId2418" Type="http://schemas.openxmlformats.org/officeDocument/2006/relationships/hyperlink" Target="http://www.mict.gov.na/" TargetMode="External"/><Relationship Id="rId2832" Type="http://schemas.openxmlformats.org/officeDocument/2006/relationships/hyperlink" Target="https://mof.gov.jm/hcmes.html" TargetMode="External"/><Relationship Id="rId5988" Type="http://schemas.openxmlformats.org/officeDocument/2006/relationships/hyperlink" Target="https://llgovtech.co.nz/" TargetMode="External"/><Relationship Id="rId73" Type="http://schemas.openxmlformats.org/officeDocument/2006/relationships/hyperlink" Target="http://en.wikipedia.org/wiki/Jordan" TargetMode="External"/><Relationship Id="rId804" Type="http://schemas.openxmlformats.org/officeDocument/2006/relationships/hyperlink" Target="https://www.digital.gov.az/en/projects/asan-payment" TargetMode="External"/><Relationship Id="rId1434" Type="http://schemas.openxmlformats.org/officeDocument/2006/relationships/hyperlink" Target="https://www.gebiz.gov.sg/" TargetMode="External"/><Relationship Id="rId1501" Type="http://schemas.openxmlformats.org/officeDocument/2006/relationships/hyperlink" Target="http://openschoolskenya.org/" TargetMode="External"/><Relationship Id="rId4657" Type="http://schemas.openxmlformats.org/officeDocument/2006/relationships/hyperlink" Target="http://www.mycert.org.my/" TargetMode="External"/><Relationship Id="rId5708" Type="http://schemas.openxmlformats.org/officeDocument/2006/relationships/hyperlink" Target="https://open.gsa.gov/oss/" TargetMode="External"/><Relationship Id="rId3259" Type="http://schemas.openxmlformats.org/officeDocument/2006/relationships/hyperlink" Target="http://www.cgn.gub.uy/" TargetMode="External"/><Relationship Id="rId594" Type="http://schemas.openxmlformats.org/officeDocument/2006/relationships/hyperlink" Target="https://www.minfin.gov.ao/PortalMinfin/" TargetMode="External"/><Relationship Id="rId2275" Type="http://schemas.openxmlformats.org/officeDocument/2006/relationships/hyperlink" Target="https://www.treasury.gov.ph/?page_id=9796" TargetMode="External"/><Relationship Id="rId3326" Type="http://schemas.openxmlformats.org/officeDocument/2006/relationships/hyperlink" Target="https://www.mf.uz/en/podrazdeleniya-ministerstva/strukturnye-podrazdeleniya/nalogi-i-tamozhnya.html" TargetMode="External"/><Relationship Id="rId3673" Type="http://schemas.openxmlformats.org/officeDocument/2006/relationships/hyperlink" Target="https://administracionelectronica.gob.es/ctt/pagos" TargetMode="External"/><Relationship Id="rId4724" Type="http://schemas.openxmlformats.org/officeDocument/2006/relationships/hyperlink" Target="https://www.eesti.ee/est/kontaktid" TargetMode="External"/><Relationship Id="rId247" Type="http://schemas.openxmlformats.org/officeDocument/2006/relationships/hyperlink" Target="http://unpan1.un.org/intradoc/groups/public/documents/un/unpan023269.pdf" TargetMode="External"/><Relationship Id="rId3740" Type="http://schemas.openxmlformats.org/officeDocument/2006/relationships/hyperlink" Target="https://www.my.gov.ge/" TargetMode="External"/><Relationship Id="rId661" Type="http://schemas.openxmlformats.org/officeDocument/2006/relationships/hyperlink" Target="https://www.ilo.org/ilostat/faces/oracle/webcenter/portalapp/pagehierarchy/Page33.jspx?locale=EN&amp;MBI_ID=4" TargetMode="External"/><Relationship Id="rId1291" Type="http://schemas.openxmlformats.org/officeDocument/2006/relationships/hyperlink" Target="https://ebeyanname.gib.gov.tr/index.html" TargetMode="External"/><Relationship Id="rId2342" Type="http://schemas.openxmlformats.org/officeDocument/2006/relationships/hyperlink" Target="http://www.euprava.me/" TargetMode="External"/><Relationship Id="rId5498" Type="http://schemas.openxmlformats.org/officeDocument/2006/relationships/hyperlink" Target="https://gobiernoabierto.go.cr/datosabiertos/" TargetMode="External"/><Relationship Id="rId314" Type="http://schemas.openxmlformats.org/officeDocument/2006/relationships/hyperlink" Target="http://www.budgetmof.gov.af/index.php/en/public-finance-management/pfmr-document" TargetMode="External"/><Relationship Id="rId5565" Type="http://schemas.openxmlformats.org/officeDocument/2006/relationships/hyperlink" Target="https://pacificdata.org/data/organization/nauru-data" TargetMode="External"/><Relationship Id="rId1011" Type="http://schemas.openxmlformats.org/officeDocument/2006/relationships/hyperlink" Target="http://www-wds.worldbank.org/external/default/WDSContentServer/WDSP/IB/2008/09/04/000334955_20080904030253/Rendered/PDF/433690PAD0P0841LY10IDA1R20081019311.pdf" TargetMode="External"/><Relationship Id="rId4167" Type="http://schemas.openxmlformats.org/officeDocument/2006/relationships/hyperlink" Target="http://www.mof.gov.tw/" TargetMode="External"/><Relationship Id="rId4581" Type="http://schemas.openxmlformats.org/officeDocument/2006/relationships/hyperlink" Target="https://www.senatics.gov.py/application/files/1814/5432/9566/AcuerdoNubePyV2-15.pdf" TargetMode="External"/><Relationship Id="rId5218" Type="http://schemas.openxmlformats.org/officeDocument/2006/relationships/hyperlink" Target="https://arcep.td/sites/default/files/Loi-N%C2%B007-PR-2015.pdf" TargetMode="External"/><Relationship Id="rId5632" Type="http://schemas.openxmlformats.org/officeDocument/2006/relationships/hyperlink" Target="https://www.gob.mx/que-es-gobmx" TargetMode="External"/><Relationship Id="rId3183" Type="http://schemas.openxmlformats.org/officeDocument/2006/relationships/hyperlink" Target="https://www.mof.gov.ws/services/budget/" TargetMode="External"/><Relationship Id="rId4234" Type="http://schemas.openxmlformats.org/officeDocument/2006/relationships/hyperlink" Target="https://openknowledge.worldbank.org/handle/10986/11961" TargetMode="External"/><Relationship Id="rId1828" Type="http://schemas.openxmlformats.org/officeDocument/2006/relationships/hyperlink" Target="http://www.ppa.gov.et/" TargetMode="External"/><Relationship Id="rId3250" Type="http://schemas.openxmlformats.org/officeDocument/2006/relationships/hyperlink" Target="https://doft.gov.vu/index.php/about-us-admin-management/2014-01-04-23-31-58/fmis-section" TargetMode="External"/><Relationship Id="rId171" Type="http://schemas.openxmlformats.org/officeDocument/2006/relationships/hyperlink" Target="http://en.wikipedia.org/wiki/Cameroon" TargetMode="External"/><Relationship Id="rId4301" Type="http://schemas.openxmlformats.org/officeDocument/2006/relationships/hyperlink" Target="https://www.gov.br/pt-br/participacao-social/" TargetMode="External"/><Relationship Id="rId6059" Type="http://schemas.openxmlformats.org/officeDocument/2006/relationships/hyperlink" Target="https://oecd-opsi.org/" TargetMode="External"/><Relationship Id="rId988" Type="http://schemas.openxmlformats.org/officeDocument/2006/relationships/hyperlink" Target="http://www.finances-budget.cf/le-ministere/les-directions-generales/direction-generale-du-tresor-et-de-la-comptabilite-publique-dgtcp" TargetMode="External"/><Relationship Id="rId2669" Type="http://schemas.openxmlformats.org/officeDocument/2006/relationships/hyperlink" Target="http://www.dei.gob.hn/" TargetMode="External"/><Relationship Id="rId5075" Type="http://schemas.openxmlformats.org/officeDocument/2006/relationships/hyperlink" Target="http://media.mofo.com/docs/mofoprivacy/PAKISTAN%20Draft%20Law%202nd%20Revision%20.pdf" TargetMode="External"/><Relationship Id="rId6126" Type="http://schemas.openxmlformats.org/officeDocument/2006/relationships/hyperlink" Target="https://www.fiji.gov.fj/getattachment/15b0ba03-825e-47f7-bf69-094ad33004dd/5-Year-20-Year-NATIONAL-DEVELOPMENT-PLAN.aspx" TargetMode="External"/><Relationship Id="rId1685" Type="http://schemas.openxmlformats.org/officeDocument/2006/relationships/hyperlink" Target="http://www.sndi.ci/index.php/component/content/article/35-infosndi/78-sigfip.html" TargetMode="External"/><Relationship Id="rId2736" Type="http://schemas.openxmlformats.org/officeDocument/2006/relationships/hyperlink" Target="https://www.cbic.gov.in/" TargetMode="External"/><Relationship Id="rId4091" Type="http://schemas.openxmlformats.org/officeDocument/2006/relationships/hyperlink" Target="http://cita.gov.mn/?page_id=6069" TargetMode="External"/><Relationship Id="rId5142" Type="http://schemas.openxmlformats.org/officeDocument/2006/relationships/hyperlink" Target="http://www.egypt.gov.eg/english/documents/default.aspx" TargetMode="External"/><Relationship Id="rId708" Type="http://schemas.openxmlformats.org/officeDocument/2006/relationships/hyperlink" Target="https://www.ilo.org/ilostat/faces/oracle/webcenter/portalapp/pagehierarchy/Page33.jspx?locale=EN&amp;MBI_ID=4" TargetMode="External"/><Relationship Id="rId1338" Type="http://schemas.openxmlformats.org/officeDocument/2006/relationships/hyperlink" Target="https://www.indprop.gov.sk/?electronic-filing" TargetMode="External"/><Relationship Id="rId1405" Type="http://schemas.openxmlformats.org/officeDocument/2006/relationships/hyperlink" Target="http://www.psc.gov.zw/ssb.html" TargetMode="External"/><Relationship Id="rId1752" Type="http://schemas.openxmlformats.org/officeDocument/2006/relationships/hyperlink" Target="http://www.celnisprava.cz/en/applications/Pages/default.aspx" TargetMode="External"/><Relationship Id="rId2803" Type="http://schemas.openxmlformats.org/officeDocument/2006/relationships/hyperlink" Target="http://eprocure.gov.in/cppp" TargetMode="External"/><Relationship Id="rId5959" Type="http://schemas.openxmlformats.org/officeDocument/2006/relationships/hyperlink" Target="https://novagob.org/contacto" TargetMode="External"/><Relationship Id="rId44" Type="http://schemas.openxmlformats.org/officeDocument/2006/relationships/hyperlink" Target="http://en.wikipedia.org/wiki/Equatorial_Guinea" TargetMode="External"/><Relationship Id="rId4975" Type="http://schemas.openxmlformats.org/officeDocument/2006/relationships/hyperlink" Target="https://news.mynavi.jp/article/20200602-1047335/" TargetMode="External"/><Relationship Id="rId498" Type="http://schemas.openxmlformats.org/officeDocument/2006/relationships/hyperlink" Target="http://www.govern.ad/" TargetMode="External"/><Relationship Id="rId2179" Type="http://schemas.openxmlformats.org/officeDocument/2006/relationships/hyperlink" Target="http://www.finance.gov.mw/" TargetMode="External"/><Relationship Id="rId3577" Type="http://schemas.openxmlformats.org/officeDocument/2006/relationships/hyperlink" Target="http://www.mef.gw/" TargetMode="External"/><Relationship Id="rId3991" Type="http://schemas.openxmlformats.org/officeDocument/2006/relationships/hyperlink" Target="http://www.pakistan.gov.pk/" TargetMode="External"/><Relationship Id="rId4628" Type="http://schemas.openxmlformats.org/officeDocument/2006/relationships/hyperlink" Target="http://www.smart.gov.mn/en/" TargetMode="External"/><Relationship Id="rId2593" Type="http://schemas.openxmlformats.org/officeDocument/2006/relationships/hyperlink" Target="https://www.onlinetenders.co.za/tenders/mozambique" TargetMode="External"/><Relationship Id="rId3644" Type="http://schemas.openxmlformats.org/officeDocument/2006/relationships/hyperlink" Target="http://www.mfin.gov.mt/" TargetMode="External"/><Relationship Id="rId6050" Type="http://schemas.openxmlformats.org/officeDocument/2006/relationships/hyperlink" Target="https://e-seimas.lrs.lt/portal/legalAct/lt/TAD/c65769c0680911e5b316b7e07d98304b" TargetMode="External"/><Relationship Id="rId565" Type="http://schemas.openxmlformats.org/officeDocument/2006/relationships/hyperlink" Target="http://www.mof.gov.bd/en/index.php?option=com_content&amp;view=article&amp;id=184&amp;Itemid=1" TargetMode="External"/><Relationship Id="rId1195" Type="http://schemas.openxmlformats.org/officeDocument/2006/relationships/hyperlink" Target="http://www.oecd.org/slovenia/39997582.pdf" TargetMode="External"/><Relationship Id="rId2246" Type="http://schemas.openxmlformats.org/officeDocument/2006/relationships/hyperlink" Target="https://etax.rra.gov.rw/" TargetMode="External"/><Relationship Id="rId2660" Type="http://schemas.openxmlformats.org/officeDocument/2006/relationships/hyperlink" Target="http://www.tollur.is/" TargetMode="External"/><Relationship Id="rId3711" Type="http://schemas.openxmlformats.org/officeDocument/2006/relationships/hyperlink" Target="http://www.government.nl/ministries/fin" TargetMode="External"/><Relationship Id="rId218" Type="http://schemas.openxmlformats.org/officeDocument/2006/relationships/hyperlink" Target="http://en.wikipedia.org/wiki/Category:Civil_service_by_country" TargetMode="External"/><Relationship Id="rId632" Type="http://schemas.openxmlformats.org/officeDocument/2006/relationships/hyperlink" Target="https://www.argentina.gob.ar/jefatura/innovacion-publica" TargetMode="External"/><Relationship Id="rId1262" Type="http://schemas.openxmlformats.org/officeDocument/2006/relationships/hyperlink" Target="http://prosignszambia.com/" TargetMode="External"/><Relationship Id="rId2313" Type="http://schemas.openxmlformats.org/officeDocument/2006/relationships/hyperlink" Target="http://en.mta.mn/c/view/12082" TargetMode="External"/><Relationship Id="rId5469" Type="http://schemas.openxmlformats.org/officeDocument/2006/relationships/hyperlink" Target="https://data.govt.lc/" TargetMode="External"/><Relationship Id="rId4485" Type="http://schemas.openxmlformats.org/officeDocument/2006/relationships/hyperlink" Target="http://anc.tl/" TargetMode="External"/><Relationship Id="rId5536" Type="http://schemas.openxmlformats.org/officeDocument/2006/relationships/hyperlink" Target="https://data.gov.hr/" TargetMode="External"/><Relationship Id="rId5883" Type="http://schemas.openxmlformats.org/officeDocument/2006/relationships/hyperlink" Target="https://www.boi.go.th/upload/content/TIR_Dec_2016_72446.pdf" TargetMode="External"/><Relationship Id="rId3087" Type="http://schemas.openxmlformats.org/officeDocument/2006/relationships/hyperlink" Target="http://portal.gov.mo/" TargetMode="External"/><Relationship Id="rId4138" Type="http://schemas.openxmlformats.org/officeDocument/2006/relationships/hyperlink" Target="http://www.finance.gov.vc/" TargetMode="External"/><Relationship Id="rId5950" Type="http://schemas.openxmlformats.org/officeDocument/2006/relationships/hyperlink" Target="https://english.mol.gov.tw/6385/25787/" TargetMode="External"/><Relationship Id="rId4552" Type="http://schemas.openxmlformats.org/officeDocument/2006/relationships/hyperlink" Target="https://www.ch.ch/en/demokratie/" TargetMode="External"/><Relationship Id="rId5603" Type="http://schemas.openxmlformats.org/officeDocument/2006/relationships/hyperlink" Target="https://www.malaysia.gov.my/portal/category/656" TargetMode="External"/><Relationship Id="rId3154" Type="http://schemas.openxmlformats.org/officeDocument/2006/relationships/hyperlink" Target="http://www.mf.gov.md/middlecost" TargetMode="External"/><Relationship Id="rId4205" Type="http://schemas.openxmlformats.org/officeDocument/2006/relationships/hyperlink" Target="https://openknowledge.worldbank.org/handle/10986/26865" TargetMode="External"/><Relationship Id="rId2170" Type="http://schemas.openxmlformats.org/officeDocument/2006/relationships/hyperlink" Target="http://www.ultra.com.mk/newweb/public_admin2.html" TargetMode="External"/><Relationship Id="rId3221" Type="http://schemas.openxmlformats.org/officeDocument/2006/relationships/hyperlink" Target="http://www.mof.gov.sb/AboutUs/ICT.aspx" TargetMode="External"/><Relationship Id="rId8" Type="http://schemas.openxmlformats.org/officeDocument/2006/relationships/hyperlink" Target="http://en.wikipedia.org/wiki/Armenia" TargetMode="External"/><Relationship Id="rId142" Type="http://schemas.openxmlformats.org/officeDocument/2006/relationships/hyperlink" Target="http://en.wikipedia.org/wiki/Syria" TargetMode="External"/><Relationship Id="rId2987" Type="http://schemas.openxmlformats.org/officeDocument/2006/relationships/hyperlink" Target="https://guichet.public.lu/en/entreprises/ressources-humaines.html" TargetMode="External"/><Relationship Id="rId5393" Type="http://schemas.openxmlformats.org/officeDocument/2006/relationships/hyperlink" Target="https://teamdigitale.governo.it/" TargetMode="External"/><Relationship Id="rId959" Type="http://schemas.openxmlformats.org/officeDocument/2006/relationships/hyperlink" Target="http://www.dgci.gov.cv/" TargetMode="External"/><Relationship Id="rId1589" Type="http://schemas.openxmlformats.org/officeDocument/2006/relationships/hyperlink" Target="http://www.tresor.gov.ci/" TargetMode="External"/><Relationship Id="rId5046" Type="http://schemas.openxmlformats.org/officeDocument/2006/relationships/hyperlink" Target="https://www.esccom.org.sz/" TargetMode="External"/><Relationship Id="rId5460" Type="http://schemas.openxmlformats.org/officeDocument/2006/relationships/hyperlink" Target="http://datos.gob.es/" TargetMode="External"/><Relationship Id="rId4062" Type="http://schemas.openxmlformats.org/officeDocument/2006/relationships/hyperlink" Target="http://www.maroc.ma/" TargetMode="External"/><Relationship Id="rId5113" Type="http://schemas.openxmlformats.org/officeDocument/2006/relationships/hyperlink" Target="https://snd.gu.se/sv/om-oss" TargetMode="External"/><Relationship Id="rId1656" Type="http://schemas.openxmlformats.org/officeDocument/2006/relationships/hyperlink" Target="http://www.skm.dk/" TargetMode="External"/><Relationship Id="rId2707" Type="http://schemas.openxmlformats.org/officeDocument/2006/relationships/hyperlink" Target="http://www.rgs.mef.gov.it/ENGLISH-VE/SIOPE1" TargetMode="External"/><Relationship Id="rId1309" Type="http://schemas.openxmlformats.org/officeDocument/2006/relationships/hyperlink" Target="http://www.ezv.admin.ch/zollanmeldung/05042/index.html?lang=de" TargetMode="External"/><Relationship Id="rId1723" Type="http://schemas.openxmlformats.org/officeDocument/2006/relationships/hyperlink" Target="http://www.eta.gov.eg/" TargetMode="External"/><Relationship Id="rId4879" Type="http://schemas.openxmlformats.org/officeDocument/2006/relationships/hyperlink" Target="https://www.data.gv.at/infos/cooperation-ogd-oesterreich/" TargetMode="External"/><Relationship Id="rId15" Type="http://schemas.openxmlformats.org/officeDocument/2006/relationships/hyperlink" Target="http://en.wikipedia.org/wiki/Barbados" TargetMode="External"/><Relationship Id="rId3895" Type="http://schemas.openxmlformats.org/officeDocument/2006/relationships/hyperlink" Target="http://www.goss-online.org/" TargetMode="External"/><Relationship Id="rId4946" Type="http://schemas.openxmlformats.org/officeDocument/2006/relationships/hyperlink" Target="https://www.it-planungsrat.de/DE/Home/home_node.html" TargetMode="External"/><Relationship Id="rId2497" Type="http://schemas.openxmlformats.org/officeDocument/2006/relationships/hyperlink" Target="http://www.ppra.org.pk/" TargetMode="External"/><Relationship Id="rId3548" Type="http://schemas.openxmlformats.org/officeDocument/2006/relationships/hyperlink" Target="https://www.mmr.cz/cs/ministerstvo" TargetMode="External"/><Relationship Id="rId469" Type="http://schemas.openxmlformats.org/officeDocument/2006/relationships/hyperlink" Target="http://www.goszakupki.by/" TargetMode="External"/><Relationship Id="rId883" Type="http://schemas.openxmlformats.org/officeDocument/2006/relationships/hyperlink" Target="http://ramis.drc.gov.bt/appUserLogin.html" TargetMode="External"/><Relationship Id="rId1099" Type="http://schemas.openxmlformats.org/officeDocument/2006/relationships/hyperlink" Target="http://www.minfin.tj/" TargetMode="External"/><Relationship Id="rId2564" Type="http://schemas.openxmlformats.org/officeDocument/2006/relationships/hyperlink" Target="http://www.e-licitatie.ro/pub/notices/contract-notices/list/0/0" TargetMode="External"/><Relationship Id="rId3615" Type="http://schemas.openxmlformats.org/officeDocument/2006/relationships/hyperlink" Target="http://documents.worldbank.org/curated/en/565131514407008744/pdf/ICR00004277-12182017.pdf" TargetMode="External"/><Relationship Id="rId3962" Type="http://schemas.openxmlformats.org/officeDocument/2006/relationships/hyperlink" Target="http://www.gov.vc/" TargetMode="External"/><Relationship Id="rId6021" Type="http://schemas.openxmlformats.org/officeDocument/2006/relationships/hyperlink" Target="https://ai4d.ai/about-ai4d/" TargetMode="External"/><Relationship Id="rId536" Type="http://schemas.openxmlformats.org/officeDocument/2006/relationships/hyperlink" Target="https://treasury.gov.bb/?q=node/12" TargetMode="External"/><Relationship Id="rId1166" Type="http://schemas.openxmlformats.org/officeDocument/2006/relationships/hyperlink" Target="http://www.centralbank.gov.ye/" TargetMode="External"/><Relationship Id="rId2217" Type="http://schemas.openxmlformats.org/officeDocument/2006/relationships/hyperlink" Target="http://www.roskazna.ru/" TargetMode="External"/><Relationship Id="rId950" Type="http://schemas.openxmlformats.org/officeDocument/2006/relationships/hyperlink" Target="http://www.impots.cm/" TargetMode="External"/><Relationship Id="rId1580" Type="http://schemas.openxmlformats.org/officeDocument/2006/relationships/hyperlink" Target="https://giris.turkiye.gov.tr/Giris/Banka-Giris" TargetMode="External"/><Relationship Id="rId2631" Type="http://schemas.openxmlformats.org/officeDocument/2006/relationships/hyperlink" Target="http://www.fjarmalaraduneyti.is/greidsluafkoma/" TargetMode="External"/><Relationship Id="rId4389" Type="http://schemas.openxmlformats.org/officeDocument/2006/relationships/hyperlink" Target="https://www.rti-rating.org/wp-content/uploads/El-Salvador.pdf" TargetMode="External"/><Relationship Id="rId5787" Type="http://schemas.openxmlformats.org/officeDocument/2006/relationships/hyperlink" Target="https://www.civiciti.info/customers/success-cases/paraguay-government-2018-2020-action-plan-of-open-government/" TargetMode="External"/><Relationship Id="rId603" Type="http://schemas.openxmlformats.org/officeDocument/2006/relationships/hyperlink" Target="https://www.argentina.gob.ar/jefatura/evaluacion-presupuestaria/dnip" TargetMode="External"/><Relationship Id="rId1233" Type="http://schemas.openxmlformats.org/officeDocument/2006/relationships/hyperlink" Target="https://www.carina.rs/en/BusinessComunity/Pages/CustomsTariff.aspx" TargetMode="External"/><Relationship Id="rId5854" Type="http://schemas.openxmlformats.org/officeDocument/2006/relationships/hyperlink" Target="https://www.opengovpartnership.org/members/israel/" TargetMode="External"/><Relationship Id="rId1300" Type="http://schemas.openxmlformats.org/officeDocument/2006/relationships/hyperlink" Target="http://rdserver.rd.go.th/publish/index.php" TargetMode="External"/><Relationship Id="rId4456" Type="http://schemas.openxmlformats.org/officeDocument/2006/relationships/hyperlink" Target="https://cyber.ee/news/2019/10-31/" TargetMode="External"/><Relationship Id="rId4870" Type="http://schemas.openxmlformats.org/officeDocument/2006/relationships/hyperlink" Target="https://akshi.gov.al/standarde-teknike/" TargetMode="External"/><Relationship Id="rId5507" Type="http://schemas.openxmlformats.org/officeDocument/2006/relationships/hyperlink" Target="https://opingogn.is/" TargetMode="External"/><Relationship Id="rId5921" Type="http://schemas.openxmlformats.org/officeDocument/2006/relationships/hyperlink" Target="https://www.nita.go.ug/service/capacity-development-and-skilling" TargetMode="External"/><Relationship Id="rId3058" Type="http://schemas.openxmlformats.org/officeDocument/2006/relationships/hyperlink" Target="http://www.presidencia.gob.hn/" TargetMode="External"/><Relationship Id="rId3472" Type="http://schemas.openxmlformats.org/officeDocument/2006/relationships/hyperlink" Target="http://www.finance.gov.lb/" TargetMode="External"/><Relationship Id="rId4109" Type="http://schemas.openxmlformats.org/officeDocument/2006/relationships/hyperlink" Target="http://cim.gov.ly/index.htm" TargetMode="External"/><Relationship Id="rId4523" Type="http://schemas.openxmlformats.org/officeDocument/2006/relationships/hyperlink" Target="https://www.yesser.gov.sa/EN/BuildingBlocks/NATIONAL_EA/Pages/General_Framework_and_Targets.aspx" TargetMode="External"/><Relationship Id="rId393" Type="http://schemas.openxmlformats.org/officeDocument/2006/relationships/hyperlink" Target="http://www.afip.gob.ar/" TargetMode="External"/><Relationship Id="rId2074" Type="http://schemas.openxmlformats.org/officeDocument/2006/relationships/hyperlink" Target="http://www.dgi.gob.ni/" TargetMode="External"/><Relationship Id="rId3125" Type="http://schemas.openxmlformats.org/officeDocument/2006/relationships/hyperlink" Target="https://www.tert.am/am/news/2020/08/26/Hakob-Arshakyan/3379923" TargetMode="External"/><Relationship Id="rId460" Type="http://schemas.openxmlformats.org/officeDocument/2006/relationships/hyperlink" Target="https://www.app.gov.al/" TargetMode="External"/><Relationship Id="rId1090" Type="http://schemas.openxmlformats.org/officeDocument/2006/relationships/hyperlink" Target="http://www.treasury.gov.lk/images/depts/tod/docs/reports/oerformanceReport2013-eng%20.pdf" TargetMode="External"/><Relationship Id="rId2141" Type="http://schemas.openxmlformats.org/officeDocument/2006/relationships/hyperlink" Target="http://en.service-public-entreprises.gouv.mc/Tax/General-information/Monaco-s-tax-system/Taxation-in-Monaco" TargetMode="External"/><Relationship Id="rId5297" Type="http://schemas.openxmlformats.org/officeDocument/2006/relationships/hyperlink" Target="https://www.legalaffairs.gov.bh/Media/LegalPDF/K3018.pdf" TargetMode="External"/><Relationship Id="rId113" Type="http://schemas.openxmlformats.org/officeDocument/2006/relationships/hyperlink" Target="http://en.wikipedia.org/wiki/Panama" TargetMode="External"/><Relationship Id="rId2958" Type="http://schemas.openxmlformats.org/officeDocument/2006/relationships/hyperlink" Target="https://www.vid.gov.lv/en/e-customs" TargetMode="External"/><Relationship Id="rId5017" Type="http://schemas.openxmlformats.org/officeDocument/2006/relationships/hyperlink" Target="http://rkn.gov.ru/eng/" TargetMode="External"/><Relationship Id="rId5364" Type="http://schemas.openxmlformats.org/officeDocument/2006/relationships/hyperlink" Target="https://www.digitalindia.gov.in/" TargetMode="External"/><Relationship Id="rId1974" Type="http://schemas.openxmlformats.org/officeDocument/2006/relationships/hyperlink" Target="https://www.frcs.org.fj/about-us/" TargetMode="External"/><Relationship Id="rId4380" Type="http://schemas.openxmlformats.org/officeDocument/2006/relationships/hyperlink" Target="https://www.rti-rating.org/wp-content/uploads/Colombia.pdf" TargetMode="External"/><Relationship Id="rId5431" Type="http://schemas.openxmlformats.org/officeDocument/2006/relationships/hyperlink" Target="http://open.data.al/" TargetMode="External"/><Relationship Id="rId1627" Type="http://schemas.openxmlformats.org/officeDocument/2006/relationships/hyperlink" Target="http://www.douanesrdc.com/" TargetMode="External"/><Relationship Id="rId4033" Type="http://schemas.openxmlformats.org/officeDocument/2006/relationships/hyperlink" Target="https://www.regjeringen.no/en/dep/kmd/id504/" TargetMode="External"/><Relationship Id="rId3799" Type="http://schemas.openxmlformats.org/officeDocument/2006/relationships/hyperlink" Target="http://omrh.gouv.ht/Media/2-DocumentsStrategiques/fp/PME-2023_20190313_09h31.pdf" TargetMode="External"/><Relationship Id="rId4100" Type="http://schemas.openxmlformats.org/officeDocument/2006/relationships/hyperlink" Target="https://www.egov.md/en" TargetMode="External"/><Relationship Id="rId3866" Type="http://schemas.openxmlformats.org/officeDocument/2006/relationships/hyperlink" Target="https://mitc.uz/uz" TargetMode="External"/><Relationship Id="rId4917" Type="http://schemas.openxmlformats.org/officeDocument/2006/relationships/hyperlink" Target="https://mintic.gov.co/arquitecturati/630/w3-channel.html" TargetMode="External"/><Relationship Id="rId787" Type="http://schemas.openxmlformats.org/officeDocument/2006/relationships/hyperlink" Target="https://www.imf.org/en/Publications/CR/Issues/2019/08/29/The-Gambia-Technical-Assistance-Report-Public-Investment-Management-Assessment-48633" TargetMode="External"/><Relationship Id="rId2468" Type="http://schemas.openxmlformats.org/officeDocument/2006/relationships/hyperlink" Target="http://documents.worldbank.org/curated/en/2009/06/10694619/niger-reform-management-technical-assistance-project" TargetMode="External"/><Relationship Id="rId2882" Type="http://schemas.openxmlformats.org/officeDocument/2006/relationships/hyperlink" Target="http://www-wds.worldbank.org/external/default/WDSContentServer/WDSP/IB/2012/03/22/000333038_20120322225943/Rendered/PDF/673470PJPR0v100edbyTACT0CTRNL0LEGES.pdf" TargetMode="External"/><Relationship Id="rId3519" Type="http://schemas.openxmlformats.org/officeDocument/2006/relationships/hyperlink" Target="https://en.wikipedia.org/wiki/Central_Bank_of_Syria" TargetMode="External"/><Relationship Id="rId3933" Type="http://schemas.openxmlformats.org/officeDocument/2006/relationships/hyperlink" Target="https://www.digg.se/" TargetMode="External"/><Relationship Id="rId854" Type="http://schemas.openxmlformats.org/officeDocument/2006/relationships/hyperlink" Target="http://www.receita.fazenda.gov.br/" TargetMode="External"/><Relationship Id="rId1484" Type="http://schemas.openxmlformats.org/officeDocument/2006/relationships/hyperlink" Target="http://dad.synisys.com/dadcomoros/" TargetMode="External"/><Relationship Id="rId2535" Type="http://schemas.openxmlformats.org/officeDocument/2006/relationships/hyperlink" Target="http://rppa.gov.rw/" TargetMode="External"/><Relationship Id="rId507" Type="http://schemas.openxmlformats.org/officeDocument/2006/relationships/hyperlink" Target="https://cito.gov.bz/e-government/" TargetMode="External"/><Relationship Id="rId921" Type="http://schemas.openxmlformats.org/officeDocument/2006/relationships/hyperlink" Target="http://www.government.bg/" TargetMode="External"/><Relationship Id="rId1137" Type="http://schemas.openxmlformats.org/officeDocument/2006/relationships/hyperlink" Target="http://www.customs.uz/" TargetMode="External"/><Relationship Id="rId1551" Type="http://schemas.openxmlformats.org/officeDocument/2006/relationships/hyperlink" Target="http://www.pmof.ps/" TargetMode="External"/><Relationship Id="rId2602" Type="http://schemas.openxmlformats.org/officeDocument/2006/relationships/hyperlink" Target="http://civilservice.gov.mu/English/Documents/HRM%20Directory/HRMIS2014.pdf" TargetMode="External"/><Relationship Id="rId5758" Type="http://schemas.openxmlformats.org/officeDocument/2006/relationships/hyperlink" Target="https://mptt.gov.so/en/wp-content/uploads/2019/11/National-ICT-Policy-Strategy-2019-2024.pdf" TargetMode="External"/><Relationship Id="rId1204" Type="http://schemas.openxmlformats.org/officeDocument/2006/relationships/hyperlink" Target="http://www.customs.gov.sg/" TargetMode="External"/><Relationship Id="rId4774" Type="http://schemas.openxmlformats.org/officeDocument/2006/relationships/hyperlink" Target="https://www.agid.gov.it/en" TargetMode="External"/><Relationship Id="rId5825" Type="http://schemas.openxmlformats.org/officeDocument/2006/relationships/hyperlink" Target="https://www.opengovpartnership.org/members/bosnia-and-herzegovina/" TargetMode="External"/><Relationship Id="rId3376" Type="http://schemas.openxmlformats.org/officeDocument/2006/relationships/hyperlink" Target="http://finance.gov.tt/services/treasury/treasury-management/" TargetMode="External"/><Relationship Id="rId4427" Type="http://schemas.openxmlformats.org/officeDocument/2006/relationships/hyperlink" Target="https://www.rti-rating.org/wp-content/uploads/Kenya.pdf" TargetMode="External"/><Relationship Id="rId297" Type="http://schemas.openxmlformats.org/officeDocument/2006/relationships/hyperlink" Target="https://kaya.sbb.gov.tr/Account/Login" TargetMode="External"/><Relationship Id="rId2392" Type="http://schemas.openxmlformats.org/officeDocument/2006/relationships/hyperlink" Target="http://online.reniec.gob.pe/ventanillavirtual/DatosTributosAction.do?accion=ini" TargetMode="External"/><Relationship Id="rId3029" Type="http://schemas.openxmlformats.org/officeDocument/2006/relationships/hyperlink" Target="http://www.vlada.cz/" TargetMode="External"/><Relationship Id="rId3790" Type="http://schemas.openxmlformats.org/officeDocument/2006/relationships/hyperlink" Target="http://www.soumu.go.jp/english/" TargetMode="External"/><Relationship Id="rId4841" Type="http://schemas.openxmlformats.org/officeDocument/2006/relationships/hyperlink" Target="https://www.first.org/" TargetMode="External"/><Relationship Id="rId364" Type="http://schemas.openxmlformats.org/officeDocument/2006/relationships/hyperlink" Target="http://www.treasury.gov.bb/" TargetMode="External"/><Relationship Id="rId2045" Type="http://schemas.openxmlformats.org/officeDocument/2006/relationships/hyperlink" Target="https://ppa.gov.gh/" TargetMode="External"/><Relationship Id="rId3443" Type="http://schemas.openxmlformats.org/officeDocument/2006/relationships/hyperlink" Target="https://www.mof.gov.ae/en/About/programsProjects/Pages/EDirham.aspx" TargetMode="External"/><Relationship Id="rId3510" Type="http://schemas.openxmlformats.org/officeDocument/2006/relationships/hyperlink" Target="https://www.nppa.gov.sl/index.php/procurement" TargetMode="External"/><Relationship Id="rId431" Type="http://schemas.openxmlformats.org/officeDocument/2006/relationships/hyperlink" Target="http://www.ituc-csi.org/IMG/pdf/Country_Report_No2-Angola_EN.pdf" TargetMode="External"/><Relationship Id="rId1061" Type="http://schemas.openxmlformats.org/officeDocument/2006/relationships/hyperlink" Target="http://www.mof.go.tz/" TargetMode="External"/><Relationship Id="rId2112" Type="http://schemas.openxmlformats.org/officeDocument/2006/relationships/hyperlink" Target="http://www.upravacarina.gov.me/en/administration" TargetMode="External"/><Relationship Id="rId5268" Type="http://schemas.openxmlformats.org/officeDocument/2006/relationships/hyperlink" Target="https://www.anpdp.st/docs_comprimidos/legislacao_nacional/law3_2016.pdf" TargetMode="External"/><Relationship Id="rId5682" Type="http://schemas.openxmlformats.org/officeDocument/2006/relationships/hyperlink" Target="https://joinup.ec.europa.eu/sites/default/files/inline-files/OSS%20Country%20Intelligence%20Report_HU.pdf" TargetMode="External"/><Relationship Id="rId1878" Type="http://schemas.openxmlformats.org/officeDocument/2006/relationships/hyperlink" Target="http://cagd.gov.gh/gifmis/index.php/milestones/treasury-single-account-tsa" TargetMode="External"/><Relationship Id="rId2929" Type="http://schemas.openxmlformats.org/officeDocument/2006/relationships/hyperlink" Target="http://english.moef.go.kr/" TargetMode="External"/><Relationship Id="rId4284" Type="http://schemas.openxmlformats.org/officeDocument/2006/relationships/hyperlink" Target="https://www.e-gov.az/en/news/read/630" TargetMode="External"/><Relationship Id="rId5335" Type="http://schemas.openxmlformats.org/officeDocument/2006/relationships/hyperlink" Target="https://www.digitalwallonia.be/fr/projets" TargetMode="External"/><Relationship Id="rId4351" Type="http://schemas.openxmlformats.org/officeDocument/2006/relationships/hyperlink" Target="https://www.rti-rating.org/wp-content/uploads/2018/09/Pakistan.FOI_.2017.Official.pdf" TargetMode="External"/><Relationship Id="rId5402" Type="http://schemas.openxmlformats.org/officeDocument/2006/relationships/hyperlink" Target="https://www.digdir.no/" TargetMode="External"/><Relationship Id="rId1945" Type="http://schemas.openxmlformats.org/officeDocument/2006/relationships/hyperlink" Target="http://fas.ge/en/Completed" TargetMode="External"/><Relationship Id="rId4004" Type="http://schemas.openxmlformats.org/officeDocument/2006/relationships/hyperlink" Target="http://www.oman.om/" TargetMode="External"/><Relationship Id="rId3020" Type="http://schemas.openxmlformats.org/officeDocument/2006/relationships/hyperlink" Target="http://www.presidence.cg/accueil/" TargetMode="External"/><Relationship Id="rId6176" Type="http://schemas.openxmlformats.org/officeDocument/2006/relationships/hyperlink" Target="https://www8.cao.go.jp/cstp/english/index.html" TargetMode="External"/><Relationship Id="rId2786" Type="http://schemas.openxmlformats.org/officeDocument/2006/relationships/hyperlink" Target="https://www.pefa.org/node/2826" TargetMode="External"/><Relationship Id="rId3837" Type="http://schemas.openxmlformats.org/officeDocument/2006/relationships/hyperlink" Target="http://egov.chinhphu.vn/" TargetMode="External"/><Relationship Id="rId5192" Type="http://schemas.openxmlformats.org/officeDocument/2006/relationships/hyperlink" Target="https://omanportal.gov.om/wps/portal/index/interact/!ut/p/a1/04_Sj9CPykssy0xPLMnMz0vMAfGjzOKDvbydgj1NjAz83YINDTwdPT2cnR1DjAxDzYAKIoEKDHAARwNC-oMTi_TD9aPAyowN3A0M_C09fb1DfB0NjIzD3LwsfcyMXVxMoArwWFOQG1Hhma6oCAAXdtxz/dl5/d5/L0lHSkovd0RNQUprQUVnQSEhLzRKU0UvZW4!/?lang=en" TargetMode="External"/><Relationship Id="rId6243" Type="http://schemas.openxmlformats.org/officeDocument/2006/relationships/hyperlink" Target="https://cbddo.gov.tr/" TargetMode="External"/><Relationship Id="rId758" Type="http://schemas.openxmlformats.org/officeDocument/2006/relationships/hyperlink" Target="https://www.imf.org/en/Publications/CR/Issues/2019/06/19/Liberia-2019-Article-IV-Consultation-Press-Release-Staff-Report-and-Statement-by-the-47002" TargetMode="External"/><Relationship Id="rId1388" Type="http://schemas.openxmlformats.org/officeDocument/2006/relationships/hyperlink" Target="https://www.simap.ch/" TargetMode="External"/><Relationship Id="rId2439" Type="http://schemas.openxmlformats.org/officeDocument/2006/relationships/hyperlink" Target="http://www.gimtel.mr/doc/Ordonnance_2006-031_Inst_Pt_Op_Com_electronique.pdf" TargetMode="External"/><Relationship Id="rId2853" Type="http://schemas.openxmlformats.org/officeDocument/2006/relationships/hyperlink" Target="http://www.te.public.lu/" TargetMode="External"/><Relationship Id="rId3904" Type="http://schemas.openxmlformats.org/officeDocument/2006/relationships/hyperlink" Target="https://www.government.se/government-agencies/the-agency-for-digital-government/" TargetMode="External"/><Relationship Id="rId94" Type="http://schemas.openxmlformats.org/officeDocument/2006/relationships/hyperlink" Target="http://en.wikipedia.org/wiki/Mexico" TargetMode="External"/><Relationship Id="rId825" Type="http://schemas.openxmlformats.org/officeDocument/2006/relationships/hyperlink" Target="http://www.bhutan.gov.bt/" TargetMode="External"/><Relationship Id="rId1455" Type="http://schemas.openxmlformats.org/officeDocument/2006/relationships/hyperlink" Target="https://www.mof.gov.sa/eservices/Pages/default.aspx" TargetMode="External"/><Relationship Id="rId2506" Type="http://schemas.openxmlformats.org/officeDocument/2006/relationships/hyperlink" Target="http://www.ujn.gov.me/" TargetMode="External"/><Relationship Id="rId1108" Type="http://schemas.openxmlformats.org/officeDocument/2006/relationships/hyperlink" Target="http://www-wds.worldbank.org/external/default/WDSContentServer/WDSP/IB/2013/10/30/000104615_20131104113932/Rendered/PDF/Somalia0PFM0Ca000600PID0250Oct02013.pdf" TargetMode="External"/><Relationship Id="rId2920" Type="http://schemas.openxmlformats.org/officeDocument/2006/relationships/hyperlink" Target="https://www.nbkr.kg/index1.jsp?item=1567&amp;lang=ENG" TargetMode="External"/><Relationship Id="rId4678" Type="http://schemas.openxmlformats.org/officeDocument/2006/relationships/hyperlink" Target="https://www.etalab.gouv.fr/administrateur-general-des-donnees" TargetMode="External"/><Relationship Id="rId1522" Type="http://schemas.openxmlformats.org/officeDocument/2006/relationships/hyperlink" Target="http://aims.gki.tj/" TargetMode="External"/><Relationship Id="rId5729" Type="http://schemas.openxmlformats.org/officeDocument/2006/relationships/hyperlink" Target="https://www.gov.za/sites/default/files/gcis_document/201409/fosspolicy0.pdf" TargetMode="External"/><Relationship Id="rId3694" Type="http://schemas.openxmlformats.org/officeDocument/2006/relationships/hyperlink" Target="https://www.pefa.org/node/1446" TargetMode="External"/><Relationship Id="rId4745" Type="http://schemas.openxmlformats.org/officeDocument/2006/relationships/hyperlink" Target="https://nca-cert.org.gh/" TargetMode="External"/><Relationship Id="rId2296" Type="http://schemas.openxmlformats.org/officeDocument/2006/relationships/hyperlink" Target="https://mof.gov.na/downloads/-/document_library/EQDGwT58UFsb/view_file/37235" TargetMode="External"/><Relationship Id="rId3347" Type="http://schemas.openxmlformats.org/officeDocument/2006/relationships/hyperlink" Target="https://financas.gov.st/" TargetMode="External"/><Relationship Id="rId3761" Type="http://schemas.openxmlformats.org/officeDocument/2006/relationships/hyperlink" Target="https://guineebissau.eregulations.org/" TargetMode="External"/><Relationship Id="rId4812" Type="http://schemas.openxmlformats.org/officeDocument/2006/relationships/hyperlink" Target="https://www.cirt.gov.bd/" TargetMode="External"/><Relationship Id="rId268" Type="http://schemas.openxmlformats.org/officeDocument/2006/relationships/hyperlink" Target="https://joinup.ec.europa.eu/community/nifo/og_page/egovernment-factsheets" TargetMode="External"/><Relationship Id="rId682" Type="http://schemas.openxmlformats.org/officeDocument/2006/relationships/hyperlink" Target="https://www.ilo.org/ilostat/faces/oracle/webcenter/portalapp/pagehierarchy/Page33.jspx?locale=EN&amp;MBI_ID=4" TargetMode="External"/><Relationship Id="rId2363" Type="http://schemas.openxmlformats.org/officeDocument/2006/relationships/hyperlink" Target="http://www.oas.org/juridico/spanish/cyb_svg_electronic_act_2007.pdf" TargetMode="External"/><Relationship Id="rId3414" Type="http://schemas.openxmlformats.org/officeDocument/2006/relationships/hyperlink" Target="https://www.forumsec.org/helping-each-other-through-peer-reviews-nauru-takes-action/" TargetMode="External"/><Relationship Id="rId335" Type="http://schemas.openxmlformats.org/officeDocument/2006/relationships/hyperlink" Target="http://www.govern.ad/" TargetMode="External"/><Relationship Id="rId2016" Type="http://schemas.openxmlformats.org/officeDocument/2006/relationships/hyperlink" Target="http://www.gppa.gm/" TargetMode="External"/><Relationship Id="rId2430" Type="http://schemas.openxmlformats.org/officeDocument/2006/relationships/hyperlink" Target="https://msign.gov.md/" TargetMode="External"/><Relationship Id="rId5586" Type="http://schemas.openxmlformats.org/officeDocument/2006/relationships/hyperlink" Target="https://togo.opendataforafrica.org/" TargetMode="External"/><Relationship Id="rId402" Type="http://schemas.openxmlformats.org/officeDocument/2006/relationships/hyperlink" Target="http://www.customs.gov.by/" TargetMode="External"/><Relationship Id="rId1032" Type="http://schemas.openxmlformats.org/officeDocument/2006/relationships/hyperlink" Target="http://www.technologica.com/en/projects" TargetMode="External"/><Relationship Id="rId4188" Type="http://schemas.openxmlformats.org/officeDocument/2006/relationships/hyperlink" Target="https://openknowledge.worldbank.org/handle/10986/24690" TargetMode="External"/><Relationship Id="rId5239" Type="http://schemas.openxmlformats.org/officeDocument/2006/relationships/hyperlink" Target="https://www.kisa.or.kr/public/laws/laws1.jsp" TargetMode="External"/><Relationship Id="rId4255" Type="http://schemas.openxmlformats.org/officeDocument/2006/relationships/hyperlink" Target="https://www.argentina.gob.ar/jefatura/innovacion-publica/datospublicos" TargetMode="External"/><Relationship Id="rId5306" Type="http://schemas.openxmlformats.org/officeDocument/2006/relationships/hyperlink" Target="https://cipesa.org/?wpfb_dl=290" TargetMode="External"/><Relationship Id="rId5653" Type="http://schemas.openxmlformats.org/officeDocument/2006/relationships/hyperlink" Target="https://cbddo.gov.tr/projeler/dijital-turkiye-v1.0/" TargetMode="External"/><Relationship Id="rId1849" Type="http://schemas.openxmlformats.org/officeDocument/2006/relationships/hyperlink" Target="http://www.minhda.cl/english/oficina_deuda/" TargetMode="External"/><Relationship Id="rId5720" Type="http://schemas.openxmlformats.org/officeDocument/2006/relationships/hyperlink" Target="https://pseb.org.pk/" TargetMode="External"/><Relationship Id="rId192" Type="http://schemas.openxmlformats.org/officeDocument/2006/relationships/hyperlink" Target="http://en.wikipedia.org/wiki/Macau" TargetMode="External"/><Relationship Id="rId1916" Type="http://schemas.openxmlformats.org/officeDocument/2006/relationships/hyperlink" Target="http://www.vero.fi/fi-FI/Asioi_verkossa" TargetMode="External"/><Relationship Id="rId3271" Type="http://schemas.openxmlformats.org/officeDocument/2006/relationships/hyperlink" Target="https://www.mof.gov.ae/en/opendata/Pages/details.aspx?sid=2" TargetMode="External"/><Relationship Id="rId4322" Type="http://schemas.openxmlformats.org/officeDocument/2006/relationships/hyperlink" Target="https://www.rti-rating.org/wp-content/uploads/Uruguay.pdf" TargetMode="External"/><Relationship Id="rId5096" Type="http://schemas.openxmlformats.org/officeDocument/2006/relationships/hyperlink" Target="http://informatizacia.sk/manazment-udajov/26253s" TargetMode="External"/><Relationship Id="rId6147" Type="http://schemas.openxmlformats.org/officeDocument/2006/relationships/hyperlink" Target="https://fablabs.io/" TargetMode="External"/><Relationship Id="rId5163" Type="http://schemas.openxmlformats.org/officeDocument/2006/relationships/hyperlink" Target="http://mioa.gov.mk/sites/default/files/pbl_files/documents/strategies/open_data_strategy_en.pdf" TargetMode="External"/><Relationship Id="rId6214" Type="http://schemas.openxmlformats.org/officeDocument/2006/relationships/hyperlink" Target="http://www.newkuwait.gov.kw/r4.aspx" TargetMode="External"/><Relationship Id="rId729" Type="http://schemas.openxmlformats.org/officeDocument/2006/relationships/hyperlink" Target="https://www.ilo.org/ilostat/faces/oracle/webcenter/portalapp/pagehierarchy/Page33.jspx?locale=EN&amp;MBI_ID=4" TargetMode="External"/><Relationship Id="rId1359" Type="http://schemas.openxmlformats.org/officeDocument/2006/relationships/hyperlink" Target="http://www.onsc.gub.uy/onsc1/index.php?option=com_content&amp;view=article&amp;id=227&amp;Itemid=125" TargetMode="External"/><Relationship Id="rId2757" Type="http://schemas.openxmlformats.org/officeDocument/2006/relationships/hyperlink" Target="http://www.ros.ie/PublisherServlet/info/setupnewcust" TargetMode="External"/><Relationship Id="rId3808" Type="http://schemas.openxmlformats.org/officeDocument/2006/relationships/hyperlink" Target="http://infocommunication.gov.gn/" TargetMode="External"/><Relationship Id="rId5230" Type="http://schemas.openxmlformats.org/officeDocument/2006/relationships/hyperlink" Target="https://tietosuoja.fi/tunne-oikeutesi" TargetMode="External"/><Relationship Id="rId1773" Type="http://schemas.openxmlformats.org/officeDocument/2006/relationships/hyperlink" Target="https://www.simit.org.co/" TargetMode="External"/><Relationship Id="rId2824" Type="http://schemas.openxmlformats.org/officeDocument/2006/relationships/hyperlink" Target="http://www.akk.hu/index.ivy?public.lang=en-US" TargetMode="External"/><Relationship Id="rId65" Type="http://schemas.openxmlformats.org/officeDocument/2006/relationships/hyperlink" Target="http://en.wikipedia.org/wiki/India" TargetMode="External"/><Relationship Id="rId1426" Type="http://schemas.openxmlformats.org/officeDocument/2006/relationships/hyperlink" Target="http://administracionelectronica.gob.es/ctt/funciona/infoadicional" TargetMode="External"/><Relationship Id="rId1840" Type="http://schemas.openxmlformats.org/officeDocument/2006/relationships/hyperlink" Target="https://www.contratos.gov.co/" TargetMode="External"/><Relationship Id="rId4996" Type="http://schemas.openxmlformats.org/officeDocument/2006/relationships/hyperlink" Target="https://www.datatilsynet.dk/" TargetMode="External"/><Relationship Id="rId3598" Type="http://schemas.openxmlformats.org/officeDocument/2006/relationships/hyperlink" Target="http://www.treasury.go.ke/" TargetMode="External"/><Relationship Id="rId4649" Type="http://schemas.openxmlformats.org/officeDocument/2006/relationships/hyperlink" Target="https://mita.gov.mt/en/Technology/Initiatives/Interoperability/Pages/NIF.aspx" TargetMode="External"/><Relationship Id="rId3665" Type="http://schemas.openxmlformats.org/officeDocument/2006/relationships/hyperlink" Target="https://www.impots.gouv.ne/informatique" TargetMode="External"/><Relationship Id="rId4716" Type="http://schemas.openxmlformats.org/officeDocument/2006/relationships/hyperlink" Target="https://aplicaciones.administracionpublica.gob.ec/" TargetMode="External"/><Relationship Id="rId6071" Type="http://schemas.openxmlformats.org/officeDocument/2006/relationships/hyperlink" Target="http://www.egnc.gov.bn/Shared%20Documents/Digital%20Literacy%20Certification%20Programme/EGNC%20BOOKLET%206-4-13(LQ2).pdf" TargetMode="External"/><Relationship Id="rId586" Type="http://schemas.openxmlformats.org/officeDocument/2006/relationships/hyperlink" Target="http://www.aps.dz/en/economy/25394-63-of-workers-employed-in-private-sector-in-algeria" TargetMode="External"/><Relationship Id="rId2267" Type="http://schemas.openxmlformats.org/officeDocument/2006/relationships/hyperlink" Target="https://mof.gov.kn/" TargetMode="External"/><Relationship Id="rId2681" Type="http://schemas.openxmlformats.org/officeDocument/2006/relationships/hyperlink" Target="https://www.nordisketax.net/" TargetMode="External"/><Relationship Id="rId3318" Type="http://schemas.openxmlformats.org/officeDocument/2006/relationships/hyperlink" Target="http://tax.gov.ye/" TargetMode="External"/><Relationship Id="rId239" Type="http://schemas.openxmlformats.org/officeDocument/2006/relationships/hyperlink" Target="http://www.nea.gov.kh/" TargetMode="External"/><Relationship Id="rId653" Type="http://schemas.openxmlformats.org/officeDocument/2006/relationships/hyperlink" Target="https://www.ilo.org/ilostat/faces/oracle/webcenter/portalapp/pagehierarchy/Page33.jspx?locale=EN&amp;MBI_ID=4" TargetMode="External"/><Relationship Id="rId1283" Type="http://schemas.openxmlformats.org/officeDocument/2006/relationships/hyperlink" Target="https://www.ipay.ua/en" TargetMode="External"/><Relationship Id="rId2334" Type="http://schemas.openxmlformats.org/officeDocument/2006/relationships/hyperlink" Target="https://www.finance.gov.mw/" TargetMode="External"/><Relationship Id="rId3732" Type="http://schemas.openxmlformats.org/officeDocument/2006/relationships/hyperlink" Target="https://www.ghana.gov.gh/search/?filterBy=individual" TargetMode="External"/><Relationship Id="rId306" Type="http://schemas.openxmlformats.org/officeDocument/2006/relationships/hyperlink" Target="http://www.customs.mof.gov.af/" TargetMode="External"/><Relationship Id="rId720" Type="http://schemas.openxmlformats.org/officeDocument/2006/relationships/hyperlink" Target="https://www.ilo.org/ilostat/faces/oracle/webcenter/portalapp/pagehierarchy/Page33.jspx?locale=EN&amp;MBI_ID=4" TargetMode="External"/><Relationship Id="rId1350" Type="http://schemas.openxmlformats.org/officeDocument/2006/relationships/hyperlink" Target="http://www.fahr.gov.ae/portal/en/fahr-services/e-services/bayanati.aspx" TargetMode="External"/><Relationship Id="rId2401" Type="http://schemas.openxmlformats.org/officeDocument/2006/relationships/hyperlink" Target="http://www.oman.om/wps/portal/!ut/p/c5/04_SB8K8xLLM9MSSzPy8xBz9CP0os3hjA3cDA39LT1_vEF9HAyPjMDcvSx8zYxcXE6B8pFm8AQ7gaEBAd3BqXnxosH44yFq8xvh55Oem6hfkRlQEpCsqAgDMiMl8/dl3/d3/L2dJQSEvUUt3QS9ZQnZ3LzZfMzBHMDBPOUlNNEJRRDAySjJLNVNBMzIwUzQ!/?WCM_GLOBAL_CONTEXT=/wps/wcm/connect/ar/site/home/epayment/epayment" TargetMode="External"/><Relationship Id="rId4159" Type="http://schemas.openxmlformats.org/officeDocument/2006/relationships/hyperlink" Target="http://buscadorcdi.gob.es/Cifra/es/buscador/resultados/Ultimos-Distribucion-Territorial" TargetMode="External"/><Relationship Id="rId5557" Type="http://schemas.openxmlformats.org/officeDocument/2006/relationships/hyperlink" Target="https://www.gov.mo/pt/" TargetMode="External"/><Relationship Id="rId5971" Type="http://schemas.openxmlformats.org/officeDocument/2006/relationships/hyperlink" Target="https://www.vicepremier.gov.sk/sekcie/informatizacia/index.html" TargetMode="External"/><Relationship Id="rId1003" Type="http://schemas.openxmlformats.org/officeDocument/2006/relationships/hyperlink" Target="http://41.79.226.26/asycudaworld/" TargetMode="External"/><Relationship Id="rId4573" Type="http://schemas.openxmlformats.org/officeDocument/2006/relationships/hyperlink" Target="https://datacenter.gov.mn/service/xyp" TargetMode="External"/><Relationship Id="rId5624" Type="http://schemas.openxmlformats.org/officeDocument/2006/relationships/hyperlink" Target="https://www.modernisation.gouv.fr/action-publique-2022/comprendre" TargetMode="External"/><Relationship Id="rId3175" Type="http://schemas.openxmlformats.org/officeDocument/2006/relationships/hyperlink" Target="http://carcip.gov.vc/carcip/images/PDF/Downloads/svgictstrategy-final.pdf" TargetMode="External"/><Relationship Id="rId4226" Type="http://schemas.openxmlformats.org/officeDocument/2006/relationships/hyperlink" Target="https://openknowledge.worldbank.org/handle/10986/21964" TargetMode="External"/><Relationship Id="rId4640" Type="http://schemas.openxmlformats.org/officeDocument/2006/relationships/hyperlink" Target="https://www.mintic.gov.co/gestionti/615/articles-5322_Revista_pdf.pdf" TargetMode="External"/><Relationship Id="rId2191" Type="http://schemas.openxmlformats.org/officeDocument/2006/relationships/hyperlink" Target="http://www.hacienda.gov.py/" TargetMode="External"/><Relationship Id="rId3242" Type="http://schemas.openxmlformats.org/officeDocument/2006/relationships/hyperlink" Target="http://www.oncop.gob.ve/site/vistas/principal/sigecof.php" TargetMode="External"/><Relationship Id="rId163" Type="http://schemas.openxmlformats.org/officeDocument/2006/relationships/hyperlink" Target="http://en.wikipedia.org/wiki/Zambia" TargetMode="External"/><Relationship Id="rId230" Type="http://schemas.openxmlformats.org/officeDocument/2006/relationships/hyperlink" Target="http://www.pefa.org/en/assessment/car-jul10-pfmpr-public-en" TargetMode="External"/><Relationship Id="rId5067" Type="http://schemas.openxmlformats.org/officeDocument/2006/relationships/hyperlink" Target="http://sddsa.mampu.gov.my/" TargetMode="External"/><Relationship Id="rId6118" Type="http://schemas.openxmlformats.org/officeDocument/2006/relationships/hyperlink" Target="http://www.mcit.gov.eg/Upcont/Documents/ICT%20Strategy%202012-2017.pdf" TargetMode="External"/><Relationship Id="rId4083" Type="http://schemas.openxmlformats.org/officeDocument/2006/relationships/hyperlink" Target="http://www.gov.na/documents/10181/18040/e-Gov+Strategic+Plan+for+the+Public+Service+2014+to+2018/cce8facc-309d-43cd-ab3d-e5ce714eaf69" TargetMode="External"/><Relationship Id="rId5481" Type="http://schemas.openxmlformats.org/officeDocument/2006/relationships/hyperlink" Target="http://www.opendata.gov.mn/" TargetMode="External"/><Relationship Id="rId1677" Type="http://schemas.openxmlformats.org/officeDocument/2006/relationships/hyperlink" Target="http://documents.worldbank.org/curated/en/864971468235140359/pdf/869420PJPR0P14010Box385188B00OUO090.pdf" TargetMode="External"/><Relationship Id="rId2728" Type="http://schemas.openxmlformats.org/officeDocument/2006/relationships/hyperlink" Target="http://budget.gov.ie/budgets/2013/2013.aspx" TargetMode="External"/><Relationship Id="rId5134" Type="http://schemas.openxmlformats.org/officeDocument/2006/relationships/hyperlink" Target="https://mt.gov.vn/vn/tin-tuc/64220/ban-hanh-khung-kien-truc-chinh-phu-dien-tu-viet-nam-phien-ban-2-0.aspx" TargetMode="External"/><Relationship Id="rId1744" Type="http://schemas.openxmlformats.org/officeDocument/2006/relationships/hyperlink" Target="http://www.mofed.gov.et/web/guest/ifmis" TargetMode="External"/><Relationship Id="rId4150" Type="http://schemas.openxmlformats.org/officeDocument/2006/relationships/hyperlink" Target="http://www.mof.gov.sg/" TargetMode="External"/><Relationship Id="rId5201" Type="http://schemas.openxmlformats.org/officeDocument/2006/relationships/hyperlink" Target="https://apdp.bj/wp-content/uploads/2016/08/Rapport-final-CNIL.pdf" TargetMode="External"/><Relationship Id="rId36" Type="http://schemas.openxmlformats.org/officeDocument/2006/relationships/hyperlink" Target="http://en.wikipedia.org/wiki/Czech_Republic" TargetMode="External"/><Relationship Id="rId4967" Type="http://schemas.openxmlformats.org/officeDocument/2006/relationships/hyperlink" Target="https://ito.gov.ir/fa/news/100455/%D8%B1%D8%A7%D9%87%D8%A8%D8%B1%DB%8C-%D8%B4%D8%A8%DA%A9%D9%87-%D9%85%D9%84%DB%8C-%D8%A7%D8%B7%D9%84%D8%A7%D8%B9%D8%A7%D8%AA" TargetMode="External"/><Relationship Id="rId1811" Type="http://schemas.openxmlformats.org/officeDocument/2006/relationships/hyperlink" Target="http://www-wds.worldbank.org/external/default/WDSContentServer/WDSP/IB/2006/04/28/000012009_20060428084124/Rendered/PDF/346240rev0DJI.pdf" TargetMode="External"/><Relationship Id="rId3569" Type="http://schemas.openxmlformats.org/officeDocument/2006/relationships/hyperlink" Target="https://www.bundesfinanzministerium.de/Web/DE/Home/home.html" TargetMode="External"/><Relationship Id="rId697" Type="http://schemas.openxmlformats.org/officeDocument/2006/relationships/hyperlink" Target="https://www.ilo.org/ilostat/faces/oracle/webcenter/portalapp/pagehierarchy/Page33.jspx?locale=EN&amp;MBI_ID=4" TargetMode="External"/><Relationship Id="rId2378" Type="http://schemas.openxmlformats.org/officeDocument/2006/relationships/hyperlink" Target="http://portal.www.gov.qa/wps/portal/services" TargetMode="External"/><Relationship Id="rId3429" Type="http://schemas.openxmlformats.org/officeDocument/2006/relationships/hyperlink" Target="https://www.pefa.org/node/1016" TargetMode="External"/><Relationship Id="rId3776" Type="http://schemas.openxmlformats.org/officeDocument/2006/relationships/hyperlink" Target="https://www.ict.gov.ir/" TargetMode="External"/><Relationship Id="rId3983" Type="http://schemas.openxmlformats.org/officeDocument/2006/relationships/hyperlink" Target="https://www.mof.gov.sg/policies/e-government" TargetMode="External"/><Relationship Id="rId4827" Type="http://schemas.openxmlformats.org/officeDocument/2006/relationships/hyperlink" Target="http://www.moici.gov.gm/index.php?option=com_content&amp;view=article&amp;id=109&amp;Itemid=196" TargetMode="External"/><Relationship Id="rId6042" Type="http://schemas.openxmlformats.org/officeDocument/2006/relationships/hyperlink" Target="https://www.gob.mx/mexicodigital" TargetMode="External"/><Relationship Id="rId1187" Type="http://schemas.openxmlformats.org/officeDocument/2006/relationships/hyperlink" Target="http://www.mof.gov.so/" TargetMode="External"/><Relationship Id="rId2585" Type="http://schemas.openxmlformats.org/officeDocument/2006/relationships/hyperlink" Target="https://bolpatra.gov.np/egp/" TargetMode="External"/><Relationship Id="rId2792" Type="http://schemas.openxmlformats.org/officeDocument/2006/relationships/hyperlink" Target="http://portal.goszakup.gov.kz/portal/index.php/ru/publictrade/openbuys" TargetMode="External"/><Relationship Id="rId3636" Type="http://schemas.openxmlformats.org/officeDocument/2006/relationships/hyperlink" Target="http://www.mfptls.gov.mg/?p=1222" TargetMode="External"/><Relationship Id="rId3843" Type="http://schemas.openxmlformats.org/officeDocument/2006/relationships/hyperlink" Target="https://www.gov.uk/government/publications/uk-digital-strategy/6-digital-government-maintaining-the-uk-government-as-a-world-leader-in-serving-its-citizens-online" TargetMode="External"/><Relationship Id="rId557" Type="http://schemas.openxmlformats.org/officeDocument/2006/relationships/hyperlink" Target="http://www.minfin.am/main.php?lang=1&amp;mode=budget&amp;iseng=1&amp;isarm=1" TargetMode="External"/><Relationship Id="rId764" Type="http://schemas.openxmlformats.org/officeDocument/2006/relationships/hyperlink" Target="https://www.palaugov.pw/bpss" TargetMode="External"/><Relationship Id="rId971" Type="http://schemas.openxmlformats.org/officeDocument/2006/relationships/hyperlink" Target="http://www.mef.gov.kh/tofe.html" TargetMode="External"/><Relationship Id="rId1394" Type="http://schemas.openxmlformats.org/officeDocument/2006/relationships/hyperlink" Target="http://eprocurement.gov.tl/awards/listAwarded" TargetMode="External"/><Relationship Id="rId2238" Type="http://schemas.openxmlformats.org/officeDocument/2006/relationships/hyperlink" Target="http://www.epodatki.mf.gov.pl/" TargetMode="External"/><Relationship Id="rId2445" Type="http://schemas.openxmlformats.org/officeDocument/2006/relationships/hyperlink" Target="https://www.mira.gov.mv/TPOS/TPOS_Default.aspx" TargetMode="External"/><Relationship Id="rId2652" Type="http://schemas.openxmlformats.org/officeDocument/2006/relationships/hyperlink" Target="http://www.mof.gov.jo/en-us/abouttheministry/theministry%E2%80%99sdirectorates/thepublictreasurydirectorate.aspx" TargetMode="External"/><Relationship Id="rId3703" Type="http://schemas.openxmlformats.org/officeDocument/2006/relationships/hyperlink" Target="https://www.pefa.org/node/711" TargetMode="External"/><Relationship Id="rId3910" Type="http://schemas.openxmlformats.org/officeDocument/2006/relationships/hyperlink" Target="http://www.gov.sz/images/e-government%20strategy%20final%20document%20that%20was%20adopted.pdf" TargetMode="External"/><Relationship Id="rId417" Type="http://schemas.openxmlformats.org/officeDocument/2006/relationships/hyperlink" Target="https://www.ato.gov.au/General/Online-services" TargetMode="External"/><Relationship Id="rId624" Type="http://schemas.openxmlformats.org/officeDocument/2006/relationships/hyperlink" Target="https://www.gov.bb/General/ezpay" TargetMode="External"/><Relationship Id="rId831" Type="http://schemas.openxmlformats.org/officeDocument/2006/relationships/hyperlink" Target="https://www.gov.br/governodigital/pt-br" TargetMode="External"/><Relationship Id="rId1047" Type="http://schemas.openxmlformats.org/officeDocument/2006/relationships/hyperlink" Target="http://www.finance.go.ug/" TargetMode="External"/><Relationship Id="rId1254" Type="http://schemas.openxmlformats.org/officeDocument/2006/relationships/hyperlink" Target="http://firmaelectronica.gob.es/" TargetMode="External"/><Relationship Id="rId1461" Type="http://schemas.openxmlformats.org/officeDocument/2006/relationships/hyperlink" Target="http://www.dgtic.gov.bf/?page_id=122" TargetMode="External"/><Relationship Id="rId2305" Type="http://schemas.openxmlformats.org/officeDocument/2006/relationships/hyperlink" Target="https://www.customs.gov.mm/" TargetMode="External"/><Relationship Id="rId2512" Type="http://schemas.openxmlformats.org/officeDocument/2006/relationships/hyperlink" Target="http://www.imf.org/external/pubs/ft/scr/2011/cr1143.pdf" TargetMode="External"/><Relationship Id="rId5668" Type="http://schemas.openxmlformats.org/officeDocument/2006/relationships/hyperlink" Target="https://joinup.ec.europa.eu/collection/open-source-observatory-osor/open-source-software-country-intelligence" TargetMode="External"/><Relationship Id="rId5875" Type="http://schemas.openxmlformats.org/officeDocument/2006/relationships/hyperlink" Target="https://ec.europa.eu/knowledge4policy/ai-watch/slovakia-ai-strategy-report" TargetMode="External"/><Relationship Id="rId1114" Type="http://schemas.openxmlformats.org/officeDocument/2006/relationships/hyperlink" Target="http://www.mefbp.gob.ve/" TargetMode="External"/><Relationship Id="rId1321" Type="http://schemas.openxmlformats.org/officeDocument/2006/relationships/hyperlink" Target="http://www.sarsefiling.co.za/" TargetMode="External"/><Relationship Id="rId4477" Type="http://schemas.openxmlformats.org/officeDocument/2006/relationships/hyperlink" Target="https://tuncert.ansi.tn/publish/content/default.asp?" TargetMode="External"/><Relationship Id="rId4684" Type="http://schemas.openxmlformats.org/officeDocument/2006/relationships/hyperlink" Target="https://www.statcan.gc.ca/eng/about/datastrategy" TargetMode="External"/><Relationship Id="rId4891" Type="http://schemas.openxmlformats.org/officeDocument/2006/relationships/hyperlink" Target="https://dit.gov.bt/" TargetMode="External"/><Relationship Id="rId5528" Type="http://schemas.openxmlformats.org/officeDocument/2006/relationships/hyperlink" Target="https://botswana.opendataforafrica.org/" TargetMode="External"/><Relationship Id="rId5735" Type="http://schemas.openxmlformats.org/officeDocument/2006/relationships/hyperlink" Target="http://www.bilgitoplumu.gov.tr/Documents/1/Yayinlar/080100_OECD-ITPolicyQuestionnaire2008-Turkey.pdf" TargetMode="External"/><Relationship Id="rId3079" Type="http://schemas.openxmlformats.org/officeDocument/2006/relationships/hyperlink" Target="http://www.gov.mo/egov/sites/egov/files/documents/Macao_SAR_EGOV_General_Plan_2015-2019_eng.pdf" TargetMode="External"/><Relationship Id="rId3286" Type="http://schemas.openxmlformats.org/officeDocument/2006/relationships/hyperlink" Target="http://www-wds.worldbank.org/external/default/WDSContentServer/WDSP/IB/2012/06/15/000356161_20120615033527/Rendered/PDF/699640WP0P1206070023B0PFM0Web0Final.pdf" TargetMode="External"/><Relationship Id="rId3493" Type="http://schemas.openxmlformats.org/officeDocument/2006/relationships/hyperlink" Target="https://debtmanagement.treasury.govt.nz/" TargetMode="External"/><Relationship Id="rId4337" Type="http://schemas.openxmlformats.org/officeDocument/2006/relationships/hyperlink" Target="https://www.rti-rating.org/wp-content/uploads/Sweden.pdf" TargetMode="External"/><Relationship Id="rId4544" Type="http://schemas.openxmlformats.org/officeDocument/2006/relationships/hyperlink" Target="https://www.iap.gov.pt/" TargetMode="External"/><Relationship Id="rId5942" Type="http://schemas.openxmlformats.org/officeDocument/2006/relationships/hyperlink" Target="http://www.e-ukraine.org.ua/media/Lviv_Minich_2.pdf" TargetMode="External"/><Relationship Id="rId2095" Type="http://schemas.openxmlformats.org/officeDocument/2006/relationships/hyperlink" Target="http://www.asamblea.gob.pa/apps/seg_legis/PDF_SEG/PDF_SEG_2010/PDF_SEG_2013/PROYECTO/2013_P_604.pdf" TargetMode="External"/><Relationship Id="rId3146" Type="http://schemas.openxmlformats.org/officeDocument/2006/relationships/hyperlink" Target="http://www.mra.fm/pdfs/news_StrategicPlan.pdf" TargetMode="External"/><Relationship Id="rId3353" Type="http://schemas.openxmlformats.org/officeDocument/2006/relationships/hyperlink" Target="http://discutii.mfinante.ro/static/10/Mfp/sistemedeplati/RoSTEPS_Presentation.pdf" TargetMode="External"/><Relationship Id="rId4751" Type="http://schemas.openxmlformats.org/officeDocument/2006/relationships/hyperlink" Target="http://www.kep.gov.gr/portal/page/portal/kep/" TargetMode="External"/><Relationship Id="rId5802" Type="http://schemas.openxmlformats.org/officeDocument/2006/relationships/hyperlink" Target="https://nogp.ng/" TargetMode="External"/><Relationship Id="rId274" Type="http://schemas.openxmlformats.org/officeDocument/2006/relationships/hyperlink" Target="http://www.ogcio.gov.hk/en/facts/government_it_expenditure.htm" TargetMode="External"/><Relationship Id="rId481" Type="http://schemas.openxmlformats.org/officeDocument/2006/relationships/hyperlink" Target="https://www.poctefa.eu/arbol/index.jsp?id=9ef49d86-b1e4-4585-aa37-1494dbd4ceb1&amp;ord=1" TargetMode="External"/><Relationship Id="rId2162" Type="http://schemas.openxmlformats.org/officeDocument/2006/relationships/hyperlink" Target="https://marangatu.set.gov.py/eset/" TargetMode="External"/><Relationship Id="rId3006" Type="http://schemas.openxmlformats.org/officeDocument/2006/relationships/hyperlink" Target="http://procurement.gov.ki/opentender" TargetMode="External"/><Relationship Id="rId3560" Type="http://schemas.openxmlformats.org/officeDocument/2006/relationships/hyperlink" Target="http://analytics.dkv.global/data/pdf/GovTech/Teaser-GovTech-E-governance-Global-Industry-Landscape-Overview-2019.pdf" TargetMode="External"/><Relationship Id="rId4404" Type="http://schemas.openxmlformats.org/officeDocument/2006/relationships/hyperlink" Target="https://www.rti-rating.org/wp-content/uploads/2020/05/Indonesia-RTI-Law.pdf" TargetMode="External"/><Relationship Id="rId4611" Type="http://schemas.openxmlformats.org/officeDocument/2006/relationships/hyperlink" Target="https://www.cert.govt.nz/" TargetMode="External"/><Relationship Id="rId134" Type="http://schemas.openxmlformats.org/officeDocument/2006/relationships/hyperlink" Target="http://en.wikipedia.org/wiki/Solomon_Islands" TargetMode="External"/><Relationship Id="rId3213" Type="http://schemas.openxmlformats.org/officeDocument/2006/relationships/hyperlink" Target="http://mof.swaziland.opendataforafrica.org/uhzofbc/national-summary-data-page-nsdp" TargetMode="External"/><Relationship Id="rId3420" Type="http://schemas.openxmlformats.org/officeDocument/2006/relationships/hyperlink" Target="https://ministeriopublico.gob.pa/wp-content/uploads/2019/06/Manual-de-Usuario-Consulta-de-Pagos-en-Linea.pdf" TargetMode="External"/><Relationship Id="rId341" Type="http://schemas.openxmlformats.org/officeDocument/2006/relationships/hyperlink" Target="http://www.bahrain.bh/" TargetMode="External"/><Relationship Id="rId2022" Type="http://schemas.openxmlformats.org/officeDocument/2006/relationships/hyperlink" Target="https://procurement.oecs.org/epps/home.do" TargetMode="External"/><Relationship Id="rId2979" Type="http://schemas.openxmlformats.org/officeDocument/2006/relationships/hyperlink" Target="http://kundmachungen.li/%C3%96ffentlicheAusschreibungen.aspx" TargetMode="External"/><Relationship Id="rId5178" Type="http://schemas.openxmlformats.org/officeDocument/2006/relationships/hyperlink" Target="https://lapor.go.id/" TargetMode="External"/><Relationship Id="rId5385" Type="http://schemas.openxmlformats.org/officeDocument/2006/relationships/hyperlink" Target="http://www.benben.com.gh/" TargetMode="External"/><Relationship Id="rId5592" Type="http://schemas.openxmlformats.org/officeDocument/2006/relationships/hyperlink" Target="http://www.opendata.ps/" TargetMode="External"/><Relationship Id="rId6229" Type="http://schemas.openxmlformats.org/officeDocument/2006/relationships/hyperlink" Target="https://www.bappenas.go.id/id/profil-bappenas/tupoksi/" TargetMode="External"/><Relationship Id="rId201" Type="http://schemas.openxmlformats.org/officeDocument/2006/relationships/hyperlink" Target="http://egobex.net/home" TargetMode="External"/><Relationship Id="rId1788" Type="http://schemas.openxmlformats.org/officeDocument/2006/relationships/hyperlink" Target="http://www.pamfip.org/" TargetMode="External"/><Relationship Id="rId1995" Type="http://schemas.openxmlformats.org/officeDocument/2006/relationships/hyperlink" Target="http://nca.org.gh/downloads/regdocs/NCA_Electronic_Transactions_Act_772.pdf" TargetMode="External"/><Relationship Id="rId2839" Type="http://schemas.openxmlformats.org/officeDocument/2006/relationships/hyperlink" Target="http://www.mof.gov.la/" TargetMode="External"/><Relationship Id="rId4194" Type="http://schemas.openxmlformats.org/officeDocument/2006/relationships/hyperlink" Target="https://openknowledge.worldbank.org/handle/10986/26837" TargetMode="External"/><Relationship Id="rId5038" Type="http://schemas.openxmlformats.org/officeDocument/2006/relationships/hyperlink" Target="https://dzlp.mk/en" TargetMode="External"/><Relationship Id="rId5245" Type="http://schemas.openxmlformats.org/officeDocument/2006/relationships/hyperlink" Target="https://apdp.ml/" TargetMode="External"/><Relationship Id="rId5452" Type="http://schemas.openxmlformats.org/officeDocument/2006/relationships/hyperlink" Target="http://www.data.gov.tn/" TargetMode="External"/><Relationship Id="rId1648" Type="http://schemas.openxmlformats.org/officeDocument/2006/relationships/hyperlink" Target="http://www.pefa.org/en/assessment/km-jul13-pfmpr-public-en" TargetMode="External"/><Relationship Id="rId4054" Type="http://schemas.openxmlformats.org/officeDocument/2006/relationships/hyperlink" Target="http://service-public-particuliers.gouv.mc/" TargetMode="External"/><Relationship Id="rId4261" Type="http://schemas.openxmlformats.org/officeDocument/2006/relationships/hyperlink" Target="https://www.gcloud.belgium.be/fr/home" TargetMode="External"/><Relationship Id="rId5105" Type="http://schemas.openxmlformats.org/officeDocument/2006/relationships/hyperlink" Target="https://administracionelectronica.gob.es/ctt/datosgob" TargetMode="External"/><Relationship Id="rId5312" Type="http://schemas.openxmlformats.org/officeDocument/2006/relationships/hyperlink" Target="http://www.justice.mg/wp-content/uploads/2019/02/L2016-029.pdf" TargetMode="External"/><Relationship Id="rId1508" Type="http://schemas.openxmlformats.org/officeDocument/2006/relationships/hyperlink" Target="https://www.aidtransparency.gov.tl/TEMPLATE/ampTemplate/gisModule/dist/index.html" TargetMode="External"/><Relationship Id="rId1855" Type="http://schemas.openxmlformats.org/officeDocument/2006/relationships/hyperlink" Target="https://www.hacienda.go.cr/msib21/espanol/default.htm" TargetMode="External"/><Relationship Id="rId2906" Type="http://schemas.openxmlformats.org/officeDocument/2006/relationships/hyperlink" Target="http://www.mfdp.gov.lr/" TargetMode="External"/><Relationship Id="rId3070" Type="http://schemas.openxmlformats.org/officeDocument/2006/relationships/hyperlink" Target="https://www.japan.go.jp/" TargetMode="External"/><Relationship Id="rId4121" Type="http://schemas.openxmlformats.org/officeDocument/2006/relationships/hyperlink" Target="http://www.finances.gouv.ne/index.php/direction-services/administration-centrale/les-directions-generales/direction-generale-des-entreprises-publiques-et-du-portefeuille-de-l-etat-dgep-pe" TargetMode="External"/><Relationship Id="rId1715" Type="http://schemas.openxmlformats.org/officeDocument/2006/relationships/hyperlink" Target="http://finance.gov.dm/" TargetMode="External"/><Relationship Id="rId1922" Type="http://schemas.openxmlformats.org/officeDocument/2006/relationships/hyperlink" Target="http://www.steuerliches-info-center.de/" TargetMode="External"/><Relationship Id="rId6086" Type="http://schemas.openxmlformats.org/officeDocument/2006/relationships/hyperlink" Target="https://www.dnp.gov.co/programas/Grupo-Modernizacion-del-Estado/Paginas/default.aspx" TargetMode="External"/><Relationship Id="rId3887" Type="http://schemas.openxmlformats.org/officeDocument/2006/relationships/hyperlink" Target="http://www.gov.tw/" TargetMode="External"/><Relationship Id="rId4938" Type="http://schemas.openxmlformats.org/officeDocument/2006/relationships/hyperlink" Target="https://e-estonia.com/solutions/e-governance/data-embassy/" TargetMode="External"/><Relationship Id="rId2489" Type="http://schemas.openxmlformats.org/officeDocument/2006/relationships/hyperlink" Target="http://www.nicaraguacompra.gob.ni/" TargetMode="External"/><Relationship Id="rId2696" Type="http://schemas.openxmlformats.org/officeDocument/2006/relationships/hyperlink" Target="https://itax.kra.go.ke/KRA-Portal/" TargetMode="External"/><Relationship Id="rId3747" Type="http://schemas.openxmlformats.org/officeDocument/2006/relationships/hyperlink" Target="https://e-estonia.com/" TargetMode="External"/><Relationship Id="rId3954" Type="http://schemas.openxmlformats.org/officeDocument/2006/relationships/hyperlink" Target="http://www.gov.kn/" TargetMode="External"/><Relationship Id="rId6153" Type="http://schemas.openxmlformats.org/officeDocument/2006/relationships/hyperlink" Target="https://legalinstruments.oecd.org/en/instruments/OECD-LEGAL-0450" TargetMode="External"/><Relationship Id="rId668" Type="http://schemas.openxmlformats.org/officeDocument/2006/relationships/hyperlink" Target="https://www.ilo.org/ilostat/faces/oracle/webcenter/portalapp/pagehierarchy/Page33.jspx?locale=EN&amp;MBI_ID=4" TargetMode="External"/><Relationship Id="rId875" Type="http://schemas.openxmlformats.org/officeDocument/2006/relationships/hyperlink" Target="http://www.uino.gov.ba/en/IT_sektor/Asycuda.html" TargetMode="External"/><Relationship Id="rId1298" Type="http://schemas.openxmlformats.org/officeDocument/2006/relationships/hyperlink" Target="https://www.mof.gov.tl/customs/importing-cargo/asycuda/?lang=en" TargetMode="External"/><Relationship Id="rId2349" Type="http://schemas.openxmlformats.org/officeDocument/2006/relationships/hyperlink" Target="http://www.tax.gov.ma/wps/portal/SimplIR" TargetMode="External"/><Relationship Id="rId2556" Type="http://schemas.openxmlformats.org/officeDocument/2006/relationships/hyperlink" Target="https://www.motc.gov.qa/en/qatar-digital-government/shared-applications/mawared" TargetMode="External"/><Relationship Id="rId2763" Type="http://schemas.openxmlformats.org/officeDocument/2006/relationships/hyperlink" Target="http://www.govca.go.ke/index.html" TargetMode="External"/><Relationship Id="rId2970" Type="http://schemas.openxmlformats.org/officeDocument/2006/relationships/hyperlink" Target="http://www.pps.go.kr/eng/jsp/information/award/domestic.eng" TargetMode="External"/><Relationship Id="rId3607" Type="http://schemas.openxmlformats.org/officeDocument/2006/relationships/hyperlink" Target="http://www.minfin.kg/" TargetMode="External"/><Relationship Id="rId3814" Type="http://schemas.openxmlformats.org/officeDocument/2006/relationships/hyperlink" Target="https://www.sgg.cg/JO/2019/congo-jo-2019-27.pdf" TargetMode="External"/><Relationship Id="rId6013" Type="http://schemas.openxmlformats.org/officeDocument/2006/relationships/hyperlink" Target="https://www.oecd.ai/dashboards/policy-initiatives/2019-data-policyInitiatives-26202" TargetMode="External"/><Relationship Id="rId6220" Type="http://schemas.openxmlformats.org/officeDocument/2006/relationships/hyperlink" Target="https://www.add.gov.ma/digital-factory-prioritaire" TargetMode="External"/><Relationship Id="rId528" Type="http://schemas.openxmlformats.org/officeDocument/2006/relationships/hyperlink" Target="http://www-wds.worldbank.org/external/default/WDSContentServer/WDSP/IB/2010/01/13/000334955_20100113020615/Rendered/PDF/ICR113000P06491C0disclosed011111101.pdf" TargetMode="External"/><Relationship Id="rId735" Type="http://schemas.openxmlformats.org/officeDocument/2006/relationships/hyperlink" Target="https://www.ilo.org/ilostat/faces/oracle/webcenter/portalapp/pagehierarchy/Page33.jspx?locale=EN&amp;MBI_ID=4" TargetMode="External"/><Relationship Id="rId942" Type="http://schemas.openxmlformats.org/officeDocument/2006/relationships/hyperlink" Target="http://www.douanes.bf/" TargetMode="External"/><Relationship Id="rId1158" Type="http://schemas.openxmlformats.org/officeDocument/2006/relationships/hyperlink" Target="http://syrianfinance.gov.sy/" TargetMode="External"/><Relationship Id="rId1365" Type="http://schemas.openxmlformats.org/officeDocument/2006/relationships/hyperlink" Target="https://muhasebat.hmb.gov.tr/e-uygulamalar" TargetMode="External"/><Relationship Id="rId1572" Type="http://schemas.openxmlformats.org/officeDocument/2006/relationships/hyperlink" Target="http://mepyd.gob.do/SNIP" TargetMode="External"/><Relationship Id="rId2209" Type="http://schemas.openxmlformats.org/officeDocument/2006/relationships/hyperlink" Target="http://www.philstar.com/business/2014/01/04/1274884/govt-hastens-implementation-treasury-single-account" TargetMode="External"/><Relationship Id="rId2416" Type="http://schemas.openxmlformats.org/officeDocument/2006/relationships/hyperlink" Target="https://mof.gov.na/customs-excise" TargetMode="External"/><Relationship Id="rId2623" Type="http://schemas.openxmlformats.org/officeDocument/2006/relationships/hyperlink" Target="http://www.dsf.gov.mo/asset/asset_tender.aspx?lang=zh" TargetMode="External"/><Relationship Id="rId5779" Type="http://schemas.openxmlformats.org/officeDocument/2006/relationships/hyperlink" Target="https://www.opengovpartnership.org/members/south-africa/" TargetMode="External"/><Relationship Id="rId1018" Type="http://schemas.openxmlformats.org/officeDocument/2006/relationships/hyperlink" Target="http://www.armp.cm/" TargetMode="External"/><Relationship Id="rId1225" Type="http://schemas.openxmlformats.org/officeDocument/2006/relationships/hyperlink" Target="https://www.financnasprava.sk/sk/elektronicke-sluzby/verejne-sluzby" TargetMode="External"/><Relationship Id="rId1432" Type="http://schemas.openxmlformats.org/officeDocument/2006/relationships/hyperlink" Target="http://help.sap.com/erp_hcm_ias2_2014_01/helpdata/en/C9/99D652293C0026E10000000A4450E5/frameset.htm" TargetMode="External"/><Relationship Id="rId2830" Type="http://schemas.openxmlformats.org/officeDocument/2006/relationships/hyperlink" Target="http://www.minfin.gov.kz/" TargetMode="External"/><Relationship Id="rId4588" Type="http://schemas.openxmlformats.org/officeDocument/2006/relationships/hyperlink" Target="http://www.senate.gov.pk/en/petition.php?id=-" TargetMode="External"/><Relationship Id="rId5639" Type="http://schemas.openxmlformats.org/officeDocument/2006/relationships/hyperlink" Target="https://administracionelectronica.gob.es/pae_Home/pae_Estrategias/Estrategia-TIC-AGE.html" TargetMode="External"/><Relationship Id="rId5986" Type="http://schemas.openxmlformats.org/officeDocument/2006/relationships/hyperlink" Target="https://www.digdir.no/" TargetMode="External"/><Relationship Id="rId71" Type="http://schemas.openxmlformats.org/officeDocument/2006/relationships/hyperlink" Target="http://en.wikipedia.org/wiki/Jamaica" TargetMode="External"/><Relationship Id="rId802" Type="http://schemas.openxmlformats.org/officeDocument/2006/relationships/hyperlink" Target="https://www.economy.gov.az/en/article/about-investments/21335" TargetMode="External"/><Relationship Id="rId3397" Type="http://schemas.openxmlformats.org/officeDocument/2006/relationships/hyperlink" Target="http://ccs.cabinetoffice.gov.uk/" TargetMode="External"/><Relationship Id="rId4795" Type="http://schemas.openxmlformats.org/officeDocument/2006/relationships/hyperlink" Target="https://www.geap.go.kr/real/" TargetMode="External"/><Relationship Id="rId5846" Type="http://schemas.openxmlformats.org/officeDocument/2006/relationships/hyperlink" Target="https://www.opengovpartnership.org/members/germany/" TargetMode="External"/><Relationship Id="rId4448" Type="http://schemas.openxmlformats.org/officeDocument/2006/relationships/hyperlink" Target="https://www.gov.uk/government/publications/open-standards-for-government" TargetMode="External"/><Relationship Id="rId4655" Type="http://schemas.openxmlformats.org/officeDocument/2006/relationships/hyperlink" Target="https://www.malaysia.gov.my/portal/content/30587" TargetMode="External"/><Relationship Id="rId4862" Type="http://schemas.openxmlformats.org/officeDocument/2006/relationships/hyperlink" Target="https://freedomhouse.org/" TargetMode="External"/><Relationship Id="rId5706" Type="http://schemas.openxmlformats.org/officeDocument/2006/relationships/hyperlink" Target="https://www.meity.gov.in/writereaddata/files/policy_on_adoption_of_oss.pdf" TargetMode="External"/><Relationship Id="rId5913" Type="http://schemas.openxmlformats.org/officeDocument/2006/relationships/hyperlink" Target="https://napm.uz/en/press_center/news/napm-and-undp-determined-the-direction-of-e-government-cooperation/" TargetMode="External"/><Relationship Id="rId178" Type="http://schemas.openxmlformats.org/officeDocument/2006/relationships/hyperlink" Target="http://en.wikipedia.org/wiki/Kazakhstan" TargetMode="External"/><Relationship Id="rId3257" Type="http://schemas.openxmlformats.org/officeDocument/2006/relationships/hyperlink" Target="http://www.mof.go.tz/index.php?option=com_content&amp;task=view&amp;id=22&amp;Itemid=36" TargetMode="External"/><Relationship Id="rId3464" Type="http://schemas.openxmlformats.org/officeDocument/2006/relationships/hyperlink" Target="https://www.bk.admin.ch/bk/de/home/bk/organisation-der-bundeskanzlei/service-center-informatik.html" TargetMode="External"/><Relationship Id="rId3671" Type="http://schemas.openxmlformats.org/officeDocument/2006/relationships/hyperlink" Target="https://www.ird.gov.mm/my/page/636" TargetMode="External"/><Relationship Id="rId4308" Type="http://schemas.openxmlformats.org/officeDocument/2006/relationships/hyperlink" Target="https://e-gov.bg/wps/portal/agency-en/strategy-policy/interoperability" TargetMode="External"/><Relationship Id="rId4515" Type="http://schemas.openxmlformats.org/officeDocument/2006/relationships/hyperlink" Target="https://www.csc.gov.sg/articles/bring-data-in-the-heart-of-digital-government" TargetMode="External"/><Relationship Id="rId4722" Type="http://schemas.openxmlformats.org/officeDocument/2006/relationships/hyperlink" Target="https://e-estonia.com/solutions/interoperability-services/x-road/" TargetMode="External"/><Relationship Id="rId385" Type="http://schemas.openxmlformats.org/officeDocument/2006/relationships/hyperlink" Target="http://www.barbados.gov.bb/ird/Tao/index.html" TargetMode="External"/><Relationship Id="rId592" Type="http://schemas.openxmlformats.org/officeDocument/2006/relationships/hyperlink" Target="https://www.agt.minfin.gov.ao/PortalAGT/" TargetMode="External"/><Relationship Id="rId2066" Type="http://schemas.openxmlformats.org/officeDocument/2006/relationships/hyperlink" Target="https://www.gob.mx/shcp/documentos/sujetos-obligados-al-sistema-de-cuenta-unica-de-tesoreria-cut?state=published" TargetMode="External"/><Relationship Id="rId2273" Type="http://schemas.openxmlformats.org/officeDocument/2006/relationships/hyperlink" Target="https://www.portaldasfinancas.gov.pt/pt/home.action" TargetMode="External"/><Relationship Id="rId2480" Type="http://schemas.openxmlformats.org/officeDocument/2006/relationships/hyperlink" Target="http://www.oecd.org/countries/papuanewguinea/42222693.pdf" TargetMode="External"/><Relationship Id="rId3117" Type="http://schemas.openxmlformats.org/officeDocument/2006/relationships/hyperlink" Target="https://www.mois.go.kr/eng/sub/a03/digitalGovInnovation/screen.do" TargetMode="External"/><Relationship Id="rId3324" Type="http://schemas.openxmlformats.org/officeDocument/2006/relationships/hyperlink" Target="http://documents.worldbank.org/curated/en/375441468337843995/Implementation-of-treasury-single-account-and-strengthening-of-cash-management-in-Vietnam" TargetMode="External"/><Relationship Id="rId3531" Type="http://schemas.openxmlformats.org/officeDocument/2006/relationships/hyperlink" Target="http://www.finances.gouv.sn/dgb/" TargetMode="External"/><Relationship Id="rId245" Type="http://schemas.openxmlformats.org/officeDocument/2006/relationships/hyperlink" Target="https://www.ghanaweb.com/GhanaHomePage/business/Public-workers-paid-GHc14-4-billion-in-2017-647927" TargetMode="External"/><Relationship Id="rId452" Type="http://schemas.openxmlformats.org/officeDocument/2006/relationships/hyperlink" Target="http://pdfs.wke.es/1/4/2/1/pd0000011421.pdf" TargetMode="External"/><Relationship Id="rId1082" Type="http://schemas.openxmlformats.org/officeDocument/2006/relationships/hyperlink" Target="http://www.finances.gouv.sn/" TargetMode="External"/><Relationship Id="rId2133" Type="http://schemas.openxmlformats.org/officeDocument/2006/relationships/hyperlink" Target="http://www.ird.gov.mt/" TargetMode="External"/><Relationship Id="rId2340" Type="http://schemas.openxmlformats.org/officeDocument/2006/relationships/hyperlink" Target="http://omawww.sat.gob.mx/aduanasPortal/Paginas/index.html" TargetMode="External"/><Relationship Id="rId5289" Type="http://schemas.openxmlformats.org/officeDocument/2006/relationships/hyperlink" Target="https://lex.uz/docs/-4396419" TargetMode="External"/><Relationship Id="rId5496" Type="http://schemas.openxmlformats.org/officeDocument/2006/relationships/hyperlink" Target="http://www.egypt.gov.eg/arabic/general/Open_Gov_Data_Initiative.aspx" TargetMode="External"/><Relationship Id="rId105" Type="http://schemas.openxmlformats.org/officeDocument/2006/relationships/hyperlink" Target="http://en.wikipedia.org/wiki/New_Zealand" TargetMode="External"/><Relationship Id="rId312" Type="http://schemas.openxmlformats.org/officeDocument/2006/relationships/hyperlink" Target="http://www.mof.gov.af/" TargetMode="External"/><Relationship Id="rId2200" Type="http://schemas.openxmlformats.org/officeDocument/2006/relationships/hyperlink" Target="http://www.rijksbegroting.nl/" TargetMode="External"/><Relationship Id="rId4098" Type="http://schemas.openxmlformats.org/officeDocument/2006/relationships/hyperlink" Target="https://mpf.gov.mv/wp-content/uploads/2019/06/Blue-Economy_Policy-Note-6.pdf" TargetMode="External"/><Relationship Id="rId5149" Type="http://schemas.openxmlformats.org/officeDocument/2006/relationships/hyperlink" Target="https://www.nyilvantarto.hu/hu/" TargetMode="External"/><Relationship Id="rId5356" Type="http://schemas.openxmlformats.org/officeDocument/2006/relationships/hyperlink" Target="https://cchubnigeria.com/aof/governance/" TargetMode="External"/><Relationship Id="rId5563" Type="http://schemas.openxmlformats.org/officeDocument/2006/relationships/hyperlink" Target="https://fsm-data.sprep.org/" TargetMode="External"/><Relationship Id="rId1899" Type="http://schemas.openxmlformats.org/officeDocument/2006/relationships/hyperlink" Target="http://www.finlex.fi/fi/laki/ajantasa/1988/19880423" TargetMode="External"/><Relationship Id="rId4165" Type="http://schemas.openxmlformats.org/officeDocument/2006/relationships/hyperlink" Target="http://www.efd.admin.ch/" TargetMode="External"/><Relationship Id="rId4372" Type="http://schemas.openxmlformats.org/officeDocument/2006/relationships/hyperlink" Target="https://www.rti-rating.org/wp-content/uploads/Belgium.pdf" TargetMode="External"/><Relationship Id="rId5009" Type="http://schemas.openxmlformats.org/officeDocument/2006/relationships/hyperlink" Target="http://www.datainspektionen.se/" TargetMode="External"/><Relationship Id="rId5216" Type="http://schemas.openxmlformats.org/officeDocument/2006/relationships/hyperlink" Target="https://dataprotection.africa/" TargetMode="External"/><Relationship Id="rId5770" Type="http://schemas.openxmlformats.org/officeDocument/2006/relationships/hyperlink" Target="https://ict.go.ug/about-us/agencies/government-citizens-interaction-centre/" TargetMode="External"/><Relationship Id="rId1759" Type="http://schemas.openxmlformats.org/officeDocument/2006/relationships/hyperlink" Target="https://www.gobiernoenlinea.gov.co/web/guest/home/-/government-services/T179/maximized" TargetMode="External"/><Relationship Id="rId1966" Type="http://schemas.openxmlformats.org/officeDocument/2006/relationships/hyperlink" Target="http://www.bundesfinanzministerium.de/" TargetMode="External"/><Relationship Id="rId3181" Type="http://schemas.openxmlformats.org/officeDocument/2006/relationships/hyperlink" Target="http://www.finance.gov.lc/resources/index/25" TargetMode="External"/><Relationship Id="rId4025" Type="http://schemas.openxmlformats.org/officeDocument/2006/relationships/hyperlink" Target="http://www.mcsi.ro/" TargetMode="External"/><Relationship Id="rId5423" Type="http://schemas.openxmlformats.org/officeDocument/2006/relationships/hyperlink" Target="http://www.data.go.kr/" TargetMode="External"/><Relationship Id="rId5630" Type="http://schemas.openxmlformats.org/officeDocument/2006/relationships/hyperlink" Target="https://www.omsar.gov.lb/getattachment/c2552971-6bc2-4997-8d31-3733195ea942/%D8%A7%D8%B3%D8%AA%D8%B1%D8%A7%D8%AA%D9%8A%D8%AC%D9%8A%D8%A9-%D8%A7%D9%84%D8%AA%D8%AD%D9%88%D9%84-%D8%A7%D9%84%D8%B1%D9%82%D9%85%D9%8A-%D9%81%D9%8A-%D9%84%D8%A8%D9%86%D8%A7%D9%86" TargetMode="External"/><Relationship Id="rId1619" Type="http://schemas.openxmlformats.org/officeDocument/2006/relationships/hyperlink" Target="https://www.imf.org/external/pubs/ft/fandd/2000/09/pdf/potter.pdf" TargetMode="External"/><Relationship Id="rId1826" Type="http://schemas.openxmlformats.org/officeDocument/2006/relationships/hyperlink" Target="http://www.comprasdominicana.gov.do/" TargetMode="External"/><Relationship Id="rId4232" Type="http://schemas.openxmlformats.org/officeDocument/2006/relationships/hyperlink" Target="https://openknowledge.worldbank.org/handle/10986/21049" TargetMode="External"/><Relationship Id="rId3041" Type="http://schemas.openxmlformats.org/officeDocument/2006/relationships/hyperlink" Target="http://primature.gouv.ht/" TargetMode="External"/><Relationship Id="rId3998" Type="http://schemas.openxmlformats.org/officeDocument/2006/relationships/hyperlink" Target="https://www.motc.gov.qa/en/qatar-digital-government/i-gov" TargetMode="External"/><Relationship Id="rId6197" Type="http://schemas.openxmlformats.org/officeDocument/2006/relationships/hyperlink" Target="https://dominica.gov.dm/images/documents/national_resilience_development_strategy_2030.pdf" TargetMode="External"/><Relationship Id="rId3858" Type="http://schemas.openxmlformats.org/officeDocument/2006/relationships/hyperlink" Target="http://www.agesic.gub.uy/innovaportal/v/91/1/agesic/antecedentes.html" TargetMode="External"/><Relationship Id="rId4909" Type="http://schemas.openxmlformats.org/officeDocument/2006/relationships/hyperlink" Target="https://www.canada.ca/en/government/system/digital-government/digital-operations-strategic-plan-2018-2022.html" TargetMode="External"/><Relationship Id="rId6057" Type="http://schemas.openxmlformats.org/officeDocument/2006/relationships/hyperlink" Target="http://www.cgea-dz.org/sites/default/files/documents/e-algerie2013-2.pdf" TargetMode="External"/><Relationship Id="rId6264" Type="http://schemas.openxmlformats.org/officeDocument/2006/relationships/drawing" Target="../drawings/drawing3.xml"/><Relationship Id="rId779" Type="http://schemas.openxmlformats.org/officeDocument/2006/relationships/hyperlink" Target="https://www.cepal.org/cgi-bin/getprod.asp?xml=/ilpes/noticias/paginas/6/52956/P52956.xml&amp;base=/tpl/blanco.xsl" TargetMode="External"/><Relationship Id="rId986" Type="http://schemas.openxmlformats.org/officeDocument/2006/relationships/hyperlink" Target="http://www.finances-budget.cf/documents" TargetMode="External"/><Relationship Id="rId2667" Type="http://schemas.openxmlformats.org/officeDocument/2006/relationships/hyperlink" Target="http://www.customs.gov.jo/" TargetMode="External"/><Relationship Id="rId3718" Type="http://schemas.openxmlformats.org/officeDocument/2006/relationships/hyperlink" Target="https://www.gov.bb/Ministries/innovation-science-smart-technology" TargetMode="External"/><Relationship Id="rId5073" Type="http://schemas.openxmlformats.org/officeDocument/2006/relationships/hyperlink" Target="https://logius.nl/diensten/diginetwerk/hoe-werkt-het" TargetMode="External"/><Relationship Id="rId5280" Type="http://schemas.openxmlformats.org/officeDocument/2006/relationships/hyperlink" Target="https://www.thecitizen.co.tz/oped/-Reforming-Tanzania-data-privacy-and-protection-regime/1840568-5080180-qymoksz/index.html" TargetMode="External"/><Relationship Id="rId6124" Type="http://schemas.openxmlformats.org/officeDocument/2006/relationships/hyperlink" Target="https://www.mkm.ee/sites/default/files/digitalagenda2020_final.pdf" TargetMode="External"/><Relationship Id="rId639" Type="http://schemas.openxmlformats.org/officeDocument/2006/relationships/hyperlink" Target="https://www.ilo.org/ilostat/faces/oracle/webcenter/portalapp/pagehierarchy/Page33.jspx?locale=EN&amp;MBI_ID=4" TargetMode="External"/><Relationship Id="rId1269" Type="http://schemas.openxmlformats.org/officeDocument/2006/relationships/hyperlink" Target="https://mbank.uz/load/gtk" TargetMode="External"/><Relationship Id="rId1476" Type="http://schemas.openxmlformats.org/officeDocument/2006/relationships/hyperlink" Target="http://www.fmf.gov.ba/v2/" TargetMode="External"/><Relationship Id="rId2874" Type="http://schemas.openxmlformats.org/officeDocument/2006/relationships/hyperlink" Target="http://www.llv.li/" TargetMode="External"/><Relationship Id="rId3925" Type="http://schemas.openxmlformats.org/officeDocument/2006/relationships/hyperlink" Target="https://www.egovernment.ch/de" TargetMode="External"/><Relationship Id="rId5140" Type="http://schemas.openxmlformats.org/officeDocument/2006/relationships/hyperlink" Target="https://joinup.ec.europa.eu/sites/default/files/inline-files/Digital_Government_Factsheets_Cyprus_2019_0.pdf" TargetMode="External"/><Relationship Id="rId846" Type="http://schemas.openxmlformats.org/officeDocument/2006/relationships/hyperlink" Target="http://www.uino.gov.ba/en/IT_sektor/ALICE.html" TargetMode="External"/><Relationship Id="rId1129" Type="http://schemas.openxmlformats.org/officeDocument/2006/relationships/hyperlink" Target="http://www.douane.gov.tn/" TargetMode="External"/><Relationship Id="rId1683" Type="http://schemas.openxmlformats.org/officeDocument/2006/relationships/hyperlink" Target="http://www.minhacienda.gov.co/" TargetMode="External"/><Relationship Id="rId1890" Type="http://schemas.openxmlformats.org/officeDocument/2006/relationships/hyperlink" Target="http://www.gov.gd/ministries/finance.html" TargetMode="External"/><Relationship Id="rId2527" Type="http://schemas.openxmlformats.org/officeDocument/2006/relationships/hyperlink" Target="https://www.anfp.gov.ro/InstructiuniOut.aspx" TargetMode="External"/><Relationship Id="rId2734" Type="http://schemas.openxmlformats.org/officeDocument/2006/relationships/hyperlink" Target="https://www.stjornarradid.is/verkefni/efnahagsmal-og-opinber-fjarmal/fjarlog/" TargetMode="External"/><Relationship Id="rId2941" Type="http://schemas.openxmlformats.org/officeDocument/2006/relationships/hyperlink" Target="http://www.do.etat.lu/edouanes/Accueil/EMCS/eDouane_Accueil_EMCS.htm" TargetMode="External"/><Relationship Id="rId5000" Type="http://schemas.openxmlformats.org/officeDocument/2006/relationships/hyperlink" Target="https://www.gov.il/en/Departments/the_privacy_protection_authority" TargetMode="External"/><Relationship Id="rId706" Type="http://schemas.openxmlformats.org/officeDocument/2006/relationships/hyperlink" Target="https://www.ilo.org/ilostat/faces/oracle/webcenter/portalapp/pagehierarchy/Page33.jspx?locale=EN&amp;MBI_ID=4" TargetMode="External"/><Relationship Id="rId913" Type="http://schemas.openxmlformats.org/officeDocument/2006/relationships/hyperlink" Target="http://www.egnc.gov.bn/Lists/Tenders/AllItems.aspx" TargetMode="External"/><Relationship Id="rId1336" Type="http://schemas.openxmlformats.org/officeDocument/2006/relationships/hyperlink" Target="https://www.bsi.si/en/payments-and-infrastructure/payment-services-and-electronic-money/payment-services" TargetMode="External"/><Relationship Id="rId1543" Type="http://schemas.openxmlformats.org/officeDocument/2006/relationships/hyperlink" Target="https://www2.dnp.gov.co/DNPN/Paginas/default.aspx" TargetMode="External"/><Relationship Id="rId1750" Type="http://schemas.openxmlformats.org/officeDocument/2006/relationships/hyperlink" Target="http://www.carina.hr/e_carina/G2B.aspx" TargetMode="External"/><Relationship Id="rId2801" Type="http://schemas.openxmlformats.org/officeDocument/2006/relationships/hyperlink" Target="http://www.i-ppi.jp/" TargetMode="External"/><Relationship Id="rId4699" Type="http://schemas.openxmlformats.org/officeDocument/2006/relationships/hyperlink" Target="https://uprava.gov.hr/pristup-informacijama/16" TargetMode="External"/><Relationship Id="rId5957" Type="http://schemas.openxmlformats.org/officeDocument/2006/relationships/hyperlink" Target="https://www.icta.lk/digital-srilanka/" TargetMode="External"/><Relationship Id="rId42" Type="http://schemas.openxmlformats.org/officeDocument/2006/relationships/hyperlink" Target="http://en.wikipedia.org/wiki/Egypt" TargetMode="External"/><Relationship Id="rId1403" Type="http://schemas.openxmlformats.org/officeDocument/2006/relationships/hyperlink" Target="http://minfin.tj/index.php?do=static&amp;page=gosdolg" TargetMode="External"/><Relationship Id="rId1610" Type="http://schemas.openxmlformats.org/officeDocument/2006/relationships/hyperlink" Target="http://www.fm.dk/publikationer/2006/introduktion-til-et-omkostningsbaseret-bevillingssystem-april-2006/3-den-nye-bevillingsmodel/" TargetMode="External"/><Relationship Id="rId4559" Type="http://schemas.openxmlformats.org/officeDocument/2006/relationships/hyperlink" Target="https://e-uprava.gov.si/pomoc-kontakt/vprasanja-in-mnenja.html" TargetMode="External"/><Relationship Id="rId4766" Type="http://schemas.openxmlformats.org/officeDocument/2006/relationships/hyperlink" Target="https://negd.gov.in/india-enterprise-architecture" TargetMode="External"/><Relationship Id="rId4973" Type="http://schemas.openxmlformats.org/officeDocument/2006/relationships/hyperlink" Target="https://japan.kantei.go.jp/policy/it/index_e.html" TargetMode="External"/><Relationship Id="rId5817" Type="http://schemas.openxmlformats.org/officeDocument/2006/relationships/hyperlink" Target="https://www.minpostel.gov.cm/" TargetMode="External"/><Relationship Id="rId3368" Type="http://schemas.openxmlformats.org/officeDocument/2006/relationships/hyperlink" Target="http://www.mof.gov.ae/En/Pages/default.aspx" TargetMode="External"/><Relationship Id="rId3575" Type="http://schemas.openxmlformats.org/officeDocument/2006/relationships/hyperlink" Target="https://mbudget.gov.gn/tableau-des-operations-financieres-de-letat/" TargetMode="External"/><Relationship Id="rId3782" Type="http://schemas.openxmlformats.org/officeDocument/2006/relationships/hyperlink" Target="https://ogp.gov.ie/" TargetMode="External"/><Relationship Id="rId4419" Type="http://schemas.openxmlformats.org/officeDocument/2006/relationships/hyperlink" Target="http://www.humanrightsinitiative.org/programs/ai/rti/international/laws_papers/lesotho/ari_bill_2000.pdf" TargetMode="External"/><Relationship Id="rId4626" Type="http://schemas.openxmlformats.org/officeDocument/2006/relationships/hyperlink" Target="http://www.pcsp.gov.mn/en/tender/inv/1040" TargetMode="External"/><Relationship Id="rId4833" Type="http://schemas.openxmlformats.org/officeDocument/2006/relationships/hyperlink" Target="https://cert.gov.kz/" TargetMode="External"/><Relationship Id="rId289" Type="http://schemas.openxmlformats.org/officeDocument/2006/relationships/hyperlink" Target="http://giamsatdautuquocgia.mpi.gov.vn/Pages/default.aspx" TargetMode="External"/><Relationship Id="rId496" Type="http://schemas.openxmlformats.org/officeDocument/2006/relationships/hyperlink" Target="http://www.commerce.gov.bb/Legislation/Documents/CAP%20308B.PDF" TargetMode="External"/><Relationship Id="rId2177" Type="http://schemas.openxmlformats.org/officeDocument/2006/relationships/hyperlink" Target="http://www.finance.gov.mk/" TargetMode="External"/><Relationship Id="rId2384" Type="http://schemas.openxmlformats.org/officeDocument/2006/relationships/hyperlink" Target="http://www.mf.gov.pl/web/wp/systemy-informatyczne/e-deklaracje" TargetMode="External"/><Relationship Id="rId2591" Type="http://schemas.openxmlformats.org/officeDocument/2006/relationships/hyperlink" Target="http://www.cedsif.gov.mz/docs/tecnicos/Modelo_Conceptual_do-SGRH_v.1.9.pdf" TargetMode="External"/><Relationship Id="rId3228" Type="http://schemas.openxmlformats.org/officeDocument/2006/relationships/hyperlink" Target="https://www.singaporebudget.gov.sg/budget_2020/" TargetMode="External"/><Relationship Id="rId3435" Type="http://schemas.openxmlformats.org/officeDocument/2006/relationships/hyperlink" Target="https://www.impots.gouv.ne/" TargetMode="External"/><Relationship Id="rId3642" Type="http://schemas.openxmlformats.org/officeDocument/2006/relationships/hyperlink" Target="http://mof.govmu.org/" TargetMode="External"/><Relationship Id="rId149" Type="http://schemas.openxmlformats.org/officeDocument/2006/relationships/hyperlink" Target="http://en.wikipedia.org/wiki/Tunisia" TargetMode="External"/><Relationship Id="rId356" Type="http://schemas.openxmlformats.org/officeDocument/2006/relationships/hyperlink" Target="http://www.tgn.mecon.gov.ar/tgn/" TargetMode="External"/><Relationship Id="rId563" Type="http://schemas.openxmlformats.org/officeDocument/2006/relationships/hyperlink" Target="http://www.maliyye.gov.az/node/954" TargetMode="External"/><Relationship Id="rId770" Type="http://schemas.openxmlformats.org/officeDocument/2006/relationships/hyperlink" Target="http://documents.worldbank.org/curated/en/161481493196781863/pdf/114588-WP-P156685-PUBLIC-SouthSudanCapacityBulidingASAP.pdf" TargetMode="External"/><Relationship Id="rId1193" Type="http://schemas.openxmlformats.org/officeDocument/2006/relationships/hyperlink" Target="http://statutes.agc.gov.sg/aol/search/display/view.w3p;ident=52db0858-2b00-4b42-b3d8-7d77e0b06356;page=0;query=DocId%3A%2216fb75f8-18de-438d-a559-c0b74a288e3d%22%20Status%3Ainforce%20Depth%3A0;rec=0" TargetMode="External"/><Relationship Id="rId2037" Type="http://schemas.openxmlformats.org/officeDocument/2006/relationships/hyperlink" Target="http://www.gov.gd/ministries/finance.html" TargetMode="External"/><Relationship Id="rId2244" Type="http://schemas.openxmlformats.org/officeDocument/2006/relationships/hyperlink" Target="http://www.nalog.ru/rn77/about_fts/el_usl/" TargetMode="External"/><Relationship Id="rId2451" Type="http://schemas.openxmlformats.org/officeDocument/2006/relationships/hyperlink" Target="https://www.mra.mw/" TargetMode="External"/><Relationship Id="rId4900" Type="http://schemas.openxmlformats.org/officeDocument/2006/relationships/hyperlink" Target="http://regixaisweb.egov.bg/regixinfo" TargetMode="External"/><Relationship Id="rId216" Type="http://schemas.openxmlformats.org/officeDocument/2006/relationships/hyperlink" Target="https://publikacije.stat.gov.rs/G2020/PdfE/G20201016.pdf" TargetMode="External"/><Relationship Id="rId423" Type="http://schemas.openxmlformats.org/officeDocument/2006/relationships/hyperlink" Target="http://plda.fgov.be/fr/bienvenue" TargetMode="External"/><Relationship Id="rId1053" Type="http://schemas.openxmlformats.org/officeDocument/2006/relationships/hyperlink" Target="http://www.mof.gov.vn/" TargetMode="External"/><Relationship Id="rId1260" Type="http://schemas.openxmlformats.org/officeDocument/2006/relationships/hyperlink" Target="https://www.zimra.co.zw/customs/asycuda-world" TargetMode="External"/><Relationship Id="rId2104" Type="http://schemas.openxmlformats.org/officeDocument/2006/relationships/hyperlink" Target="http://www.mra.mw/" TargetMode="External"/><Relationship Id="rId3502" Type="http://schemas.openxmlformats.org/officeDocument/2006/relationships/hyperlink" Target="http://www.naurugov.nr/" TargetMode="External"/><Relationship Id="rId630" Type="http://schemas.openxmlformats.org/officeDocument/2006/relationships/hyperlink" Target="http://www.finances.ad/" TargetMode="External"/><Relationship Id="rId2311" Type="http://schemas.openxmlformats.org/officeDocument/2006/relationships/hyperlink" Target="http://www.mf.gov.me/en/organization/macroeconomic-report/89359/151511.html" TargetMode="External"/><Relationship Id="rId4069" Type="http://schemas.openxmlformats.org/officeDocument/2006/relationships/hyperlink" Target="https://rmiparliament.org/cms/" TargetMode="External"/><Relationship Id="rId5467" Type="http://schemas.openxmlformats.org/officeDocument/2006/relationships/hyperlink" Target="https://data.gov.rs/" TargetMode="External"/><Relationship Id="rId5674" Type="http://schemas.openxmlformats.org/officeDocument/2006/relationships/hyperlink" Target="https://www.dsti.gov.sl/" TargetMode="External"/><Relationship Id="rId5881" Type="http://schemas.openxmlformats.org/officeDocument/2006/relationships/hyperlink" Target="https://mptt.gov.so/wp-content/uploads/2019/04/Draft-National-ICT-Policy-Strategy-Somalia-V0.6.pdf" TargetMode="External"/><Relationship Id="rId1120" Type="http://schemas.openxmlformats.org/officeDocument/2006/relationships/hyperlink" Target="http://www.customs.gov.sd/" TargetMode="External"/><Relationship Id="rId4276" Type="http://schemas.openxmlformats.org/officeDocument/2006/relationships/hyperlink" Target="https://consultapublica.argentina.gob.ar/" TargetMode="External"/><Relationship Id="rId4483" Type="http://schemas.openxmlformats.org/officeDocument/2006/relationships/hyperlink" Target="https://ttcsirt.gov.tt/" TargetMode="External"/><Relationship Id="rId4690" Type="http://schemas.openxmlformats.org/officeDocument/2006/relationships/hyperlink" Target="https://www.cert.org.cn/" TargetMode="External"/><Relationship Id="rId5327" Type="http://schemas.openxmlformats.org/officeDocument/2006/relationships/hyperlink" Target="https://www.digital-lebanon.com/events/DGLB/2019/agenda" TargetMode="External"/><Relationship Id="rId5534" Type="http://schemas.openxmlformats.org/officeDocument/2006/relationships/hyperlink" Target="https://cotedivoire.opendataforafrica.org/" TargetMode="External"/><Relationship Id="rId5741" Type="http://schemas.openxmlformats.org/officeDocument/2006/relationships/hyperlink" Target="https://www.blp.org.bb/wp-content/uploads/2017/07/bb_National_ICT_Strategic_Plan_Final_2010.pdf" TargetMode="External"/><Relationship Id="rId1937" Type="http://schemas.openxmlformats.org/officeDocument/2006/relationships/hyperlink" Target="http://www.dgi.gouv.ht/" TargetMode="External"/><Relationship Id="rId3085" Type="http://schemas.openxmlformats.org/officeDocument/2006/relationships/hyperlink" Target="http://mioa.gov.mk/?q=mk/node/1587" TargetMode="External"/><Relationship Id="rId3292" Type="http://schemas.openxmlformats.org/officeDocument/2006/relationships/hyperlink" Target="http://www.tresor-togo.org/index.php?m=ps0b0t0d&amp;c=ps1b1t1d" TargetMode="External"/><Relationship Id="rId4136" Type="http://schemas.openxmlformats.org/officeDocument/2006/relationships/hyperlink" Target="https://mof.gov.kn/" TargetMode="External"/><Relationship Id="rId4343" Type="http://schemas.openxmlformats.org/officeDocument/2006/relationships/hyperlink" Target="https://www.rti-rating.org/wp-content/uploads/Mongolia.pdf" TargetMode="External"/><Relationship Id="rId4550" Type="http://schemas.openxmlformats.org/officeDocument/2006/relationships/hyperlink" Target="http://i.gov.ph/?page_id=11463" TargetMode="External"/><Relationship Id="rId5601" Type="http://schemas.openxmlformats.org/officeDocument/2006/relationships/hyperlink" Target="https://www.dta.gov.au/blogs/developing-whole-government-architecture" TargetMode="External"/><Relationship Id="rId3152" Type="http://schemas.openxmlformats.org/officeDocument/2006/relationships/hyperlink" Target="http://mof.govmu.org/English/National%20Budget/Pages/Budgetary-Central-Government-Accounts.aspx" TargetMode="External"/><Relationship Id="rId4203" Type="http://schemas.openxmlformats.org/officeDocument/2006/relationships/hyperlink" Target="https://openknowledge.worldbank.org/handle/10986/24462" TargetMode="External"/><Relationship Id="rId4410" Type="http://schemas.openxmlformats.org/officeDocument/2006/relationships/hyperlink" Target="https://www.rti-rating.org/wp-content/uploads/Jordan.pdf" TargetMode="External"/><Relationship Id="rId280" Type="http://schemas.openxmlformats.org/officeDocument/2006/relationships/hyperlink" Target="http://www.wcoomd.org/en/topics/nomenclature/instrument-and-tools/tools-to-assist-with-the-classification-in-the-hs/hs-online.aspx" TargetMode="External"/><Relationship Id="rId3012" Type="http://schemas.openxmlformats.org/officeDocument/2006/relationships/hyperlink" Target="http://www.guineaecuatorialpress.com/" TargetMode="External"/><Relationship Id="rId6168" Type="http://schemas.openxmlformats.org/officeDocument/2006/relationships/hyperlink" Target="https://repubblicadigitale.innovazione.gov.it/it/" TargetMode="External"/><Relationship Id="rId140" Type="http://schemas.openxmlformats.org/officeDocument/2006/relationships/hyperlink" Target="http://en.wikipedia.org/wiki/Sweden" TargetMode="External"/><Relationship Id="rId3969" Type="http://schemas.openxmlformats.org/officeDocument/2006/relationships/hyperlink" Target="https://digital.gov.ru/en/activity/statistic/rating/elektronnoe-pravitelstvo-v-rf/" TargetMode="External"/><Relationship Id="rId5184" Type="http://schemas.openxmlformats.org/officeDocument/2006/relationships/hyperlink" Target="http://www.oppz.gov.zm/complaint.php" TargetMode="External"/><Relationship Id="rId5391" Type="http://schemas.openxmlformats.org/officeDocument/2006/relationships/hyperlink" Target="https://www.dga.or.th/en/index.php" TargetMode="External"/><Relationship Id="rId6028" Type="http://schemas.openxmlformats.org/officeDocument/2006/relationships/hyperlink" Target="https://mincom.gov.az/en/view/person/19/" TargetMode="External"/><Relationship Id="rId6235" Type="http://schemas.openxmlformats.org/officeDocument/2006/relationships/hyperlink" Target="https://www.modee.gov.jo/EN/List/Legislation_and_policies" TargetMode="External"/><Relationship Id="rId6" Type="http://schemas.openxmlformats.org/officeDocument/2006/relationships/hyperlink" Target="http://en.wikipedia.org/wiki/Antigua_and_Barbuda" TargetMode="External"/><Relationship Id="rId2778" Type="http://schemas.openxmlformats.org/officeDocument/2006/relationships/hyperlink" Target="https://www.ghris.go.ke/" TargetMode="External"/><Relationship Id="rId2985" Type="http://schemas.openxmlformats.org/officeDocument/2006/relationships/hyperlink" Target="http://www.mpm.go.kr/english/system/eSaram/" TargetMode="External"/><Relationship Id="rId3829" Type="http://schemas.openxmlformats.org/officeDocument/2006/relationships/hyperlink" Target="https://www.nita.go.ug/publication/uganda-e-government-master-plan" TargetMode="External"/><Relationship Id="rId5044" Type="http://schemas.openxmlformats.org/officeDocument/2006/relationships/hyperlink" Target="http://www.ceecprivacy.org/main.php?s=2&amp;k=kosovo" TargetMode="External"/><Relationship Id="rId957" Type="http://schemas.openxmlformats.org/officeDocument/2006/relationships/hyperlink" Target="http://teledeclaration-dgi.cm/modules/Common/Account/Login.aspx?s=t" TargetMode="External"/><Relationship Id="rId1587" Type="http://schemas.openxmlformats.org/officeDocument/2006/relationships/hyperlink" Target="https://digital.gob.cl/plan/estrategia" TargetMode="External"/><Relationship Id="rId1794" Type="http://schemas.openxmlformats.org/officeDocument/2006/relationships/hyperlink" Target="https://www.pefa.org/node/516" TargetMode="External"/><Relationship Id="rId2638" Type="http://schemas.openxmlformats.org/officeDocument/2006/relationships/hyperlink" Target="http://www.mefa.gov.ir/" TargetMode="External"/><Relationship Id="rId2845" Type="http://schemas.openxmlformats.org/officeDocument/2006/relationships/hyperlink" Target="http://www.kase.gov.lv/" TargetMode="External"/><Relationship Id="rId5251" Type="http://schemas.openxmlformats.org/officeDocument/2006/relationships/hyperlink" Target="https://nitda.gov.ng/wp-content/uploads/2019/01/Nigeria%20Data%20Protection%20Regulation.pdf" TargetMode="External"/><Relationship Id="rId86" Type="http://schemas.openxmlformats.org/officeDocument/2006/relationships/hyperlink" Target="http://en.wikipedia.org/wiki/Luxembourg" TargetMode="External"/><Relationship Id="rId817" Type="http://schemas.openxmlformats.org/officeDocument/2006/relationships/hyperlink" Target="https://resources.eclgrp.com/hubfs/EC-CaseStudies-pdf/government_of_barbados_case_study.pdf" TargetMode="External"/><Relationship Id="rId1447" Type="http://schemas.openxmlformats.org/officeDocument/2006/relationships/hyperlink" Target="http://www.mof.gov.sb/AboutUs/TreasuryUnit/Payroll.aspx" TargetMode="External"/><Relationship Id="rId1654" Type="http://schemas.openxmlformats.org/officeDocument/2006/relationships/hyperlink" Target="https://taxisnet.mof.gov.cy/displayWelcome.do" TargetMode="External"/><Relationship Id="rId1861" Type="http://schemas.openxmlformats.org/officeDocument/2006/relationships/hyperlink" Target="http://www.mfp.gob.cu/inicio/publicaciones.php" TargetMode="External"/><Relationship Id="rId2705" Type="http://schemas.openxmlformats.org/officeDocument/2006/relationships/hyperlink" Target="http://www.ifmis.go.ke/" TargetMode="External"/><Relationship Id="rId2912" Type="http://schemas.openxmlformats.org/officeDocument/2006/relationships/hyperlink" Target="http://documents.worldbank.org/curated/en/979011555375605802/pdf/Project-Information-Document-Integrated-Safeguards-Data-Sheet-Liberia-Integrated-Public-Financial-Management-Reform-Project-Phase-II-P165000.pdf" TargetMode="External"/><Relationship Id="rId4060" Type="http://schemas.openxmlformats.org/officeDocument/2006/relationships/hyperlink" Target="http://www.president-office.gov.mm/" TargetMode="External"/><Relationship Id="rId5111" Type="http://schemas.openxmlformats.org/officeDocument/2006/relationships/hyperlink" Target="https://www.digg.se/utveckling-av-digital-forvaltning/samordning-sdg" TargetMode="External"/><Relationship Id="rId1307" Type="http://schemas.openxmlformats.org/officeDocument/2006/relationships/hyperlink" Target="https://www.bot.com.tw/English/BankServices/ElectronicBankingServices/ElectronicPayment/Pages/default.aspx" TargetMode="External"/><Relationship Id="rId1514" Type="http://schemas.openxmlformats.org/officeDocument/2006/relationships/hyperlink" Target="http://dad.synisys.com/dadnigeria/" TargetMode="External"/><Relationship Id="rId1721" Type="http://schemas.openxmlformats.org/officeDocument/2006/relationships/hyperlink" Target="http://www.mof.gov.eg/English/MOFNews/Media/Pages/release8-8-2017.aspx" TargetMode="External"/><Relationship Id="rId4877" Type="http://schemas.openxmlformats.org/officeDocument/2006/relationships/hyperlink" Target="https://www.dta.gov.au/our-projects/digital-service-platforms-strategy/digital-platforms-strategic-roadmap" TargetMode="External"/><Relationship Id="rId5928" Type="http://schemas.openxmlformats.org/officeDocument/2006/relationships/hyperlink" Target="http://www.numerique.gouv.sn/mediatheque/documentation/strat%C3%A9gie-nationale-de-cybers%C3%A9curit%C3%A9-snc2022" TargetMode="External"/><Relationship Id="rId13" Type="http://schemas.openxmlformats.org/officeDocument/2006/relationships/hyperlink" Target="http://en.wikipedia.org/wiki/Bahrain" TargetMode="External"/><Relationship Id="rId3479" Type="http://schemas.openxmlformats.org/officeDocument/2006/relationships/hyperlink" Target="http://www.mof.gov.la/" TargetMode="External"/><Relationship Id="rId3686" Type="http://schemas.openxmlformats.org/officeDocument/2006/relationships/hyperlink" Target="https://ministeriopublico.gob.pa/wp-content/uploads/2019/06/Manual-de-Usuario-Consulta-de-Pagos-en-Linea.pdf" TargetMode="External"/><Relationship Id="rId6092" Type="http://schemas.openxmlformats.org/officeDocument/2006/relationships/hyperlink" Target="https://cgrfiles.cgr.go.cr/publico/docs_cgr/2020/SIGYD_D/SIGYD_D_2020016855.pdf" TargetMode="External"/><Relationship Id="rId2288" Type="http://schemas.openxmlformats.org/officeDocument/2006/relationships/hyperlink" Target="https://ird.gov.np/" TargetMode="External"/><Relationship Id="rId2495" Type="http://schemas.openxmlformats.org/officeDocument/2006/relationships/hyperlink" Target="https://www.gets.govt.nz/" TargetMode="External"/><Relationship Id="rId3339" Type="http://schemas.openxmlformats.org/officeDocument/2006/relationships/hyperlink" Target="http://www.rd.go.th/publish/30115.0.html" TargetMode="External"/><Relationship Id="rId3893" Type="http://schemas.openxmlformats.org/officeDocument/2006/relationships/hyperlink" Target="https://www.gov.lk/elaws/wordpress/wp-content/uploads/2015/03/eGov-Policy-structured-v4-0.pdf" TargetMode="External"/><Relationship Id="rId4737" Type="http://schemas.openxmlformats.org/officeDocument/2006/relationships/hyperlink" Target="https://doc.data.gouv.fr/" TargetMode="External"/><Relationship Id="rId4944" Type="http://schemas.openxmlformats.org/officeDocument/2006/relationships/hyperlink" Target="https://www.numerique.gouv.fr/espace-presse/le-gouvernement-annonce-sa-strategie-en-matiere-de-cloud/" TargetMode="External"/><Relationship Id="rId467" Type="http://schemas.openxmlformats.org/officeDocument/2006/relationships/hyperlink" Target="http://www.tenderboard.gov.bh/" TargetMode="External"/><Relationship Id="rId1097" Type="http://schemas.openxmlformats.org/officeDocument/2006/relationships/hyperlink" Target="http://www.bis.org/cpss/paysys/SwitzerlandComp.pdf" TargetMode="External"/><Relationship Id="rId2148" Type="http://schemas.openxmlformats.org/officeDocument/2006/relationships/hyperlink" Target="https://www.belastingdienst.nl/wps/wcm/connect/bldcontentnl/belastingdienst/prive/toeslagen/inloggen_op_mijn_toeslagen" TargetMode="External"/><Relationship Id="rId3546" Type="http://schemas.openxmlformats.org/officeDocument/2006/relationships/hyperlink" Target="https://www.mep.gob.cu/es" TargetMode="External"/><Relationship Id="rId3753" Type="http://schemas.openxmlformats.org/officeDocument/2006/relationships/hyperlink" Target="https://www.gob.ec/" TargetMode="External"/><Relationship Id="rId3960" Type="http://schemas.openxmlformats.org/officeDocument/2006/relationships/hyperlink" Target="https://www.pa.sm/" TargetMode="External"/><Relationship Id="rId4804" Type="http://schemas.openxmlformats.org/officeDocument/2006/relationships/hyperlink" Target="https://www.tunduk.gov.kg/kg" TargetMode="External"/><Relationship Id="rId674" Type="http://schemas.openxmlformats.org/officeDocument/2006/relationships/hyperlink" Target="https://www.ilo.org/ilostat/faces/oracle/webcenter/portalapp/pagehierarchy/Page33.jspx?locale=EN&amp;MBI_ID=4" TargetMode="External"/><Relationship Id="rId881" Type="http://schemas.openxmlformats.org/officeDocument/2006/relationships/hyperlink" Target="http://article.wn.com/view/2014/04/10/ELECTRONIC_COMMUNICATIONS_AND_TRANSACTIONS_BILL_PASSES_Gover/" TargetMode="External"/><Relationship Id="rId2355" Type="http://schemas.openxmlformats.org/officeDocument/2006/relationships/hyperlink" Target="https://www.ecustoms.gov.qa/qccsw/jsf/common/custExternalHome.jsf" TargetMode="External"/><Relationship Id="rId2562" Type="http://schemas.openxmlformats.org/officeDocument/2006/relationships/hyperlink" Target="http://dsc.kprm.gov.pl/dostep-do-systemu" TargetMode="External"/><Relationship Id="rId3406" Type="http://schemas.openxmlformats.org/officeDocument/2006/relationships/hyperlink" Target="https://gpp.ppda.go.ug/" TargetMode="External"/><Relationship Id="rId3613" Type="http://schemas.openxmlformats.org/officeDocument/2006/relationships/hyperlink" Target="https://www.sti.gov.kg/%D1%8D%D0%BB%D0%B5%D0%BA%D1%82%D1%80%D0%BE%D0%BD%D0%BD%D1%8B%D0%B5-%D1%81%D1%87%D0%B5%D1%82-%D1%84%D0%B0%D0%BA%D1%82%D1%83%D1%80%D0%B0" TargetMode="External"/><Relationship Id="rId3820" Type="http://schemas.openxmlformats.org/officeDocument/2006/relationships/hyperlink" Target="http://www.yemen.gov.ye/portal" TargetMode="External"/><Relationship Id="rId327" Type="http://schemas.openxmlformats.org/officeDocument/2006/relationships/hyperlink" Target="https://e-albania.al/eAlbaniaServices/Institutions.aspx?service_type=Y&amp;show_service_link=Y" TargetMode="External"/><Relationship Id="rId534" Type="http://schemas.openxmlformats.org/officeDocument/2006/relationships/hyperlink" Target="http://www.mof.gov.bh/categorylist.asp?ctype=res" TargetMode="External"/><Relationship Id="rId741" Type="http://schemas.openxmlformats.org/officeDocument/2006/relationships/hyperlink" Target="https://www.ilo.org/ilostat/faces/oracle/webcenter/portalapp/pagehierarchy/Page33.jspx?locale=EN&amp;MBI_ID=4" TargetMode="External"/><Relationship Id="rId1164" Type="http://schemas.openxmlformats.org/officeDocument/2006/relationships/hyperlink" Target="https://www.zimra.co.zw/customs/customs-and-excise-duties" TargetMode="External"/><Relationship Id="rId1371" Type="http://schemas.openxmlformats.org/officeDocument/2006/relationships/hyperlink" Target="http://www.gfmis.go.th/gfmis_us2.html" TargetMode="External"/><Relationship Id="rId2008" Type="http://schemas.openxmlformats.org/officeDocument/2006/relationships/hyperlink" Target="https://www.marches-publics.gouv.fr/" TargetMode="External"/><Relationship Id="rId2215" Type="http://schemas.openxmlformats.org/officeDocument/2006/relationships/hyperlink" Target="http://www.igcp.pt/gca/?id=567" TargetMode="External"/><Relationship Id="rId2422" Type="http://schemas.openxmlformats.org/officeDocument/2006/relationships/hyperlink" Target="http://www.egov.ma/en/electronic-certificate" TargetMode="External"/><Relationship Id="rId5578" Type="http://schemas.openxmlformats.org/officeDocument/2006/relationships/hyperlink" Target="https://seychelles.opendataforafrica.org/" TargetMode="External"/><Relationship Id="rId5785" Type="http://schemas.openxmlformats.org/officeDocument/2006/relationships/hyperlink" Target="https://www.opengovpartnership.org/members/senegal/" TargetMode="External"/><Relationship Id="rId5992" Type="http://schemas.openxmlformats.org/officeDocument/2006/relationships/hyperlink" Target="https://capacitacion.inap.gob.ar/" TargetMode="External"/><Relationship Id="rId601" Type="http://schemas.openxmlformats.org/officeDocument/2006/relationships/hyperlink" Target="https://www.afip.gob.ar/claveFiscal/" TargetMode="External"/><Relationship Id="rId1024" Type="http://schemas.openxmlformats.org/officeDocument/2006/relationships/hyperlink" Target="http://www.mef.gov.kh/old/procurement/bid-advertisement.php" TargetMode="External"/><Relationship Id="rId1231" Type="http://schemas.openxmlformats.org/officeDocument/2006/relationships/hyperlink" Target="https://eservice.egov.sc/eGateway/public/AllEServices.aspx?type=all" TargetMode="External"/><Relationship Id="rId4387" Type="http://schemas.openxmlformats.org/officeDocument/2006/relationships/hyperlink" Target="https://www.rti-rating.org/wp-content/uploads/Dominican-Republic.pdf" TargetMode="External"/><Relationship Id="rId4594" Type="http://schemas.openxmlformats.org/officeDocument/2006/relationships/hyperlink" Target="https://www.regjeringen.no/no/tema/statlig-forvaltning/ikt-politikk/digitaliseringsstrategi-for-offentlig-sektor/id2612415/" TargetMode="External"/><Relationship Id="rId5438" Type="http://schemas.openxmlformats.org/officeDocument/2006/relationships/hyperlink" Target="http://datos.gob.bo/" TargetMode="External"/><Relationship Id="rId5645" Type="http://schemas.openxmlformats.org/officeDocument/2006/relationships/hyperlink" Target="https://www.gub.uy/agencia-gobierno-electronico-sociedad-informacion-conocimiento/politicas-y-gestion/plan-de-gobierno-digital-uruguay-2020" TargetMode="External"/><Relationship Id="rId5852" Type="http://schemas.openxmlformats.org/officeDocument/2006/relationships/hyperlink" Target="https://www.opengovpartnership.org/members/ireland/" TargetMode="External"/><Relationship Id="rId3196" Type="http://schemas.openxmlformats.org/officeDocument/2006/relationships/hyperlink" Target="http://www.sudantribune.com/South-Sudan-launches-electronic,39069" TargetMode="External"/><Relationship Id="rId4247" Type="http://schemas.openxmlformats.org/officeDocument/2006/relationships/hyperlink" Target="https://www.bocra.org.bw/sites/default/files/documents/DataProtectionAct.pdf" TargetMode="External"/><Relationship Id="rId4454" Type="http://schemas.openxmlformats.org/officeDocument/2006/relationships/hyperlink" Target="https://u.ae/en/information-and-services/g2g-services/government-services-bus" TargetMode="External"/><Relationship Id="rId4661" Type="http://schemas.openxmlformats.org/officeDocument/2006/relationships/hyperlink" Target="https://www.gov.mo/zh-hans/news/252733/" TargetMode="External"/><Relationship Id="rId5505" Type="http://schemas.openxmlformats.org/officeDocument/2006/relationships/hyperlink" Target="https://ethiopia.opendataforafrica.org/" TargetMode="External"/><Relationship Id="rId3056" Type="http://schemas.openxmlformats.org/officeDocument/2006/relationships/hyperlink" Target="http://www.governo.bissau.net/" TargetMode="External"/><Relationship Id="rId3263" Type="http://schemas.openxmlformats.org/officeDocument/2006/relationships/hyperlink" Target="http://www.mof.gov.ye/index.php?option=com_content&amp;view=section&amp;layout=blog&amp;id=9&amp;Itemid=70" TargetMode="External"/><Relationship Id="rId3470" Type="http://schemas.openxmlformats.org/officeDocument/2006/relationships/hyperlink" Target="http://www.finmin.lt/web/finmin/home" TargetMode="External"/><Relationship Id="rId4107" Type="http://schemas.openxmlformats.org/officeDocument/2006/relationships/hyperlink" Target="http://www.gov.ls/" TargetMode="External"/><Relationship Id="rId4314" Type="http://schemas.openxmlformats.org/officeDocument/2006/relationships/hyperlink" Target="https://www.rti-rating.org/wp-content/uploads/Taiwan.pdf" TargetMode="External"/><Relationship Id="rId5712" Type="http://schemas.openxmlformats.org/officeDocument/2006/relationships/hyperlink" Target="http://scielo.sld.cu/scielo.php?script=sci_arttext&amp;pid=S2218-36202015000300018" TargetMode="External"/><Relationship Id="rId184" Type="http://schemas.openxmlformats.org/officeDocument/2006/relationships/hyperlink" Target="http://en.wikipedia.org/wiki/Moldova" TargetMode="External"/><Relationship Id="rId391" Type="http://schemas.openxmlformats.org/officeDocument/2006/relationships/hyperlink" Target="http://www.douane.gov.dz/" TargetMode="External"/><Relationship Id="rId1908" Type="http://schemas.openxmlformats.org/officeDocument/2006/relationships/hyperlink" Target="http://www.gra.gov.gh/" TargetMode="External"/><Relationship Id="rId2072" Type="http://schemas.openxmlformats.org/officeDocument/2006/relationships/hyperlink" Target="http://www.dsta.nl/" TargetMode="External"/><Relationship Id="rId3123" Type="http://schemas.openxmlformats.org/officeDocument/2006/relationships/hyperlink" Target="http://xxbs.mohrss.gov.cn/xxbs/" TargetMode="External"/><Relationship Id="rId4521" Type="http://schemas.openxmlformats.org/officeDocument/2006/relationships/hyperlink" Target="https://www.cert.rs/en" TargetMode="External"/><Relationship Id="rId251" Type="http://schemas.openxmlformats.org/officeDocument/2006/relationships/hyperlink" Target="http://www.cas.gov.lb/index.php/demographic-and-social-en/laborforce-en" TargetMode="External"/><Relationship Id="rId3330" Type="http://schemas.openxmlformats.org/officeDocument/2006/relationships/hyperlink" Target="http://sfs.gov.ua/en/mass-media/news/391656.html" TargetMode="External"/><Relationship Id="rId5088" Type="http://schemas.openxmlformats.org/officeDocument/2006/relationships/hyperlink" Target="https://minict.gov.rw/fileadmin/Documents/Mitec2018/Policies___Publication/Strategy/SMART_RWANDA_MASTER_PLAN_FINAL.pdf" TargetMode="External"/><Relationship Id="rId6139" Type="http://schemas.openxmlformats.org/officeDocument/2006/relationships/hyperlink" Target="http://omrh.gouv.ht/egouvernance" TargetMode="External"/><Relationship Id="rId2889" Type="http://schemas.openxmlformats.org/officeDocument/2006/relationships/hyperlink" Target="http://www.moef.go.kr/" TargetMode="External"/><Relationship Id="rId5295" Type="http://schemas.openxmlformats.org/officeDocument/2006/relationships/hyperlink" Target="https://www.parlzim.gov.zw/acts-list/download/556_a8b3fae7eb70a0ea6b924e759894986a" TargetMode="External"/><Relationship Id="rId111" Type="http://schemas.openxmlformats.org/officeDocument/2006/relationships/hyperlink" Target="http://en.wikipedia.org/wiki/Pakistan" TargetMode="External"/><Relationship Id="rId1698" Type="http://schemas.openxmlformats.org/officeDocument/2006/relationships/hyperlink" Target="http://www.ministere-finances.dj/" TargetMode="External"/><Relationship Id="rId2749" Type="http://schemas.openxmlformats.org/officeDocument/2006/relationships/hyperlink" Target="http://www.ogcio.gov.hk/en/regulation/eto/digital_cert/cert_user_journey/" TargetMode="External"/><Relationship Id="rId2956" Type="http://schemas.openxmlformats.org/officeDocument/2006/relationships/hyperlink" Target="https://www.customs.ly/%D8%AE%D8%AF%D9%85%D8%A7%D8%AA-%D8%AC%D9%85%D8%B1%D9%83%D9%8A%D8%A9/146-%D8%A7%D9%84%D8%A5%D8%AC%D8%B1%D8%A7%D8%A1%D8%A7%D8%AA-%D8%A7%D9%84%D8%AC%D9%85%D8%B1%D9%83%D9%8A%D8%A9-%D8%A7%D9%84%D8%AE%D8%A7%D8%B5%D8%A9-%D8%A8%D8%A7%D9%84%D9%85%D8%B3%D8%A7%D9%81%D8%B1" TargetMode="External"/><Relationship Id="rId5155" Type="http://schemas.openxmlformats.org/officeDocument/2006/relationships/hyperlink" Target="http://digital-israel.mag.calltext.co.il/pages/12" TargetMode="External"/><Relationship Id="rId5362" Type="http://schemas.openxmlformats.org/officeDocument/2006/relationships/hyperlink" Target="http://www.most.gov.cn/kjgh/" TargetMode="External"/><Relationship Id="rId6206" Type="http://schemas.openxmlformats.org/officeDocument/2006/relationships/hyperlink" Target="https://www.gobiernoelectronico.gob.ec/gobierno-inteligente/?preview=true" TargetMode="External"/><Relationship Id="rId928" Type="http://schemas.openxmlformats.org/officeDocument/2006/relationships/hyperlink" Target="https://presidence.govcf.org/" TargetMode="External"/><Relationship Id="rId1558" Type="http://schemas.openxmlformats.org/officeDocument/2006/relationships/hyperlink" Target="http://www.transparenciafiscal.gob.sv/ptf/es/PTF2-Inversion.html" TargetMode="External"/><Relationship Id="rId1765" Type="http://schemas.openxmlformats.org/officeDocument/2006/relationships/hyperlink" Target="http://firmaelectronica.egob.sv/?page_id=486" TargetMode="External"/><Relationship Id="rId2609" Type="http://schemas.openxmlformats.org/officeDocument/2006/relationships/hyperlink" Target="https://www.finance.gov.mv/tenders" TargetMode="External"/><Relationship Id="rId4171" Type="http://schemas.openxmlformats.org/officeDocument/2006/relationships/hyperlink" Target="http://www.mof.gov.tl/" TargetMode="External"/><Relationship Id="rId5015" Type="http://schemas.openxmlformats.org/officeDocument/2006/relationships/hyperlink" Target="https://www.poverenik.rs/en/o-nama/authority.html" TargetMode="External"/><Relationship Id="rId5222" Type="http://schemas.openxmlformats.org/officeDocument/2006/relationships/hyperlink" Target="http://www.dataprotection.gov.cy/dataprotection/dataprotection.nsf/page3d_gr/page3d_gr?opendocument" TargetMode="External"/><Relationship Id="rId57" Type="http://schemas.openxmlformats.org/officeDocument/2006/relationships/hyperlink" Target="http://en.wikipedia.org/wiki/Guatemala" TargetMode="External"/><Relationship Id="rId1418" Type="http://schemas.openxmlformats.org/officeDocument/2006/relationships/hyperlink" Target="http://www.undp.org/content/dam/undp/documents/projects/TLS/00045435_SCSR_Project_final_ProDoc.pdf" TargetMode="External"/><Relationship Id="rId1972" Type="http://schemas.openxmlformats.org/officeDocument/2006/relationships/hyperlink" Target="https://www.frcs.org.fj/" TargetMode="External"/><Relationship Id="rId2816" Type="http://schemas.openxmlformats.org/officeDocument/2006/relationships/hyperlink" Target="http://www.dmo.or.id/index.php?section=1" TargetMode="External"/><Relationship Id="rId4031" Type="http://schemas.openxmlformats.org/officeDocument/2006/relationships/hyperlink" Target="https://nitb.gov.pk/Detail/OWNkMGExNzctOWNhYS00YmU5LTlmZjQtYTU4YTk3OGQwZjFl" TargetMode="External"/><Relationship Id="rId1625" Type="http://schemas.openxmlformats.org/officeDocument/2006/relationships/hyperlink" Target="http://www.dian.gov.co/" TargetMode="External"/><Relationship Id="rId1832" Type="http://schemas.openxmlformats.org/officeDocument/2006/relationships/hyperlink" Target="http://www.ppa.gov.et/" TargetMode="External"/><Relationship Id="rId4988" Type="http://schemas.openxmlformats.org/officeDocument/2006/relationships/hyperlink" Target="https://www.priv.gc.ca/" TargetMode="External"/><Relationship Id="rId3797" Type="http://schemas.openxmlformats.org/officeDocument/2006/relationships/hyperlink" Target="http://www.egov.gy/" TargetMode="External"/><Relationship Id="rId4848" Type="http://schemas.openxmlformats.org/officeDocument/2006/relationships/hyperlink" Target="http://gov-cert.ru/" TargetMode="External"/><Relationship Id="rId6063" Type="http://schemas.openxmlformats.org/officeDocument/2006/relationships/hyperlink" Target="https://www.vas.gov.lv/en/" TargetMode="External"/><Relationship Id="rId2399" Type="http://schemas.openxmlformats.org/officeDocument/2006/relationships/hyperlink" Target="https://www.nift.pk/niftetrust/digital-signature-certificate/fbr-digital-id/" TargetMode="External"/><Relationship Id="rId3657" Type="http://schemas.openxmlformats.org/officeDocument/2006/relationships/hyperlink" Target="http://www.mef.gov.mz/" TargetMode="External"/><Relationship Id="rId3864" Type="http://schemas.openxmlformats.org/officeDocument/2006/relationships/hyperlink" Target="https://www.mtit.gov.ps/index.php/c_home/showMangemnt/1889" TargetMode="External"/><Relationship Id="rId4708" Type="http://schemas.openxmlformats.org/officeDocument/2006/relationships/hyperlink" Target="https://www.csirt.cz/en/" TargetMode="External"/><Relationship Id="rId4915" Type="http://schemas.openxmlformats.org/officeDocument/2006/relationships/hyperlink" Target="http://www.sic.gov.cn/" TargetMode="External"/><Relationship Id="rId578" Type="http://schemas.openxmlformats.org/officeDocument/2006/relationships/hyperlink" Target="http://www.dogana.gov.al/" TargetMode="External"/><Relationship Id="rId785" Type="http://schemas.openxmlformats.org/officeDocument/2006/relationships/hyperlink" Target="http://www.imf.org/~/media/Files/Publications/CR/2018/cr18249-BrazilTA.ashx" TargetMode="External"/><Relationship Id="rId992" Type="http://schemas.openxmlformats.org/officeDocument/2006/relationships/hyperlink" Target="http://unctad.org/en/PublicationsLibrary/dtlasycuda2011d1_en.pdf" TargetMode="External"/><Relationship Id="rId2259" Type="http://schemas.openxmlformats.org/officeDocument/2006/relationships/hyperlink" Target="https://www.mof.gov.ws/" TargetMode="External"/><Relationship Id="rId2466" Type="http://schemas.openxmlformats.org/officeDocument/2006/relationships/hyperlink" Target="http://www.pifra.gov.pk/fabs.html" TargetMode="External"/><Relationship Id="rId2673" Type="http://schemas.openxmlformats.org/officeDocument/2006/relationships/hyperlink" Target="http://clo.apeh.hu/ese_page.php" TargetMode="External"/><Relationship Id="rId2880" Type="http://schemas.openxmlformats.org/officeDocument/2006/relationships/hyperlink" Target="http://www.finance.gov.ls/projects.php?id=current_projects" TargetMode="External"/><Relationship Id="rId3517" Type="http://schemas.openxmlformats.org/officeDocument/2006/relationships/hyperlink" Target="https://www.riksgalden.se/en/" TargetMode="External"/><Relationship Id="rId3724" Type="http://schemas.openxmlformats.org/officeDocument/2006/relationships/hyperlink" Target="http://www.egypt.gov.eg/" TargetMode="External"/><Relationship Id="rId3931" Type="http://schemas.openxmlformats.org/officeDocument/2006/relationships/hyperlink" Target="http://moct.gov.sy/sites/default/files/uploadss/eGov_Strategy_-_v2_04-Vol2%20En.pdf" TargetMode="External"/><Relationship Id="rId6130" Type="http://schemas.openxmlformats.org/officeDocument/2006/relationships/hyperlink" Target="http://smartlogic.gov.ge/projects_cloud.php" TargetMode="External"/><Relationship Id="rId438" Type="http://schemas.openxmlformats.org/officeDocument/2006/relationships/hyperlink" Target="http://unpan1.un.org/intradoc/groups/public/documents/caricad/unpan030902.pdf" TargetMode="External"/><Relationship Id="rId645" Type="http://schemas.openxmlformats.org/officeDocument/2006/relationships/hyperlink" Target="https://www.ilo.org/ilostat/faces/oracle/webcenter/portalapp/pagehierarchy/Page33.jspx?locale=EN&amp;MBI_ID=4" TargetMode="External"/><Relationship Id="rId852" Type="http://schemas.openxmlformats.org/officeDocument/2006/relationships/hyperlink" Target="http://www.receita.fazenda.gov.br/" TargetMode="External"/><Relationship Id="rId1068" Type="http://schemas.openxmlformats.org/officeDocument/2006/relationships/hyperlink" Target="https://www.hmb.gov.tr/" TargetMode="External"/><Relationship Id="rId1275" Type="http://schemas.openxmlformats.org/officeDocument/2006/relationships/hyperlink" Target="https://pay.gov/public/home" TargetMode="External"/><Relationship Id="rId1482" Type="http://schemas.openxmlformats.org/officeDocument/2006/relationships/hyperlink" Target="http://dad.minplan-rca.org/" TargetMode="External"/><Relationship Id="rId2119" Type="http://schemas.openxmlformats.org/officeDocument/2006/relationships/hyperlink" Target="http://www.toll.no/" TargetMode="External"/><Relationship Id="rId2326" Type="http://schemas.openxmlformats.org/officeDocument/2006/relationships/hyperlink" Target="http://www.impots.gov.mr/" TargetMode="External"/><Relationship Id="rId2533" Type="http://schemas.openxmlformats.org/officeDocument/2006/relationships/hyperlink" Target="http://www.e-licitatie.ro/" TargetMode="External"/><Relationship Id="rId2740" Type="http://schemas.openxmlformats.org/officeDocument/2006/relationships/hyperlink" Target="https://www.bancaditalia.it/compiti/tesoreria/" TargetMode="External"/><Relationship Id="rId5689" Type="http://schemas.openxmlformats.org/officeDocument/2006/relationships/hyperlink" Target="https://joinup.ec.europa.eu/sites/default/files/inline-files/OSS%20Country%20Intelligence%20Report_PL.pdf" TargetMode="External"/><Relationship Id="rId5896" Type="http://schemas.openxmlformats.org/officeDocument/2006/relationships/hyperlink" Target="https://www.oecd.ai/dashboards/policy-initiatives/2019-data-policyInitiatives-24265" TargetMode="External"/><Relationship Id="rId505" Type="http://schemas.openxmlformats.org/officeDocument/2006/relationships/hyperlink" Target="https://www.dta.gov.au/digital-transformation-strategy" TargetMode="External"/><Relationship Id="rId712" Type="http://schemas.openxmlformats.org/officeDocument/2006/relationships/hyperlink" Target="https://www.ilo.org/ilostat/faces/oracle/webcenter/portalapp/pagehierarchy/Page33.jspx?locale=EN&amp;MBI_ID=4" TargetMode="External"/><Relationship Id="rId1135" Type="http://schemas.openxmlformats.org/officeDocument/2006/relationships/hyperlink" Target="http://www.cbp.gov/" TargetMode="External"/><Relationship Id="rId1342" Type="http://schemas.openxmlformats.org/officeDocument/2006/relationships/hyperlink" Target="http://purs.gov.rs/e-porezi/informacije.html" TargetMode="External"/><Relationship Id="rId4498" Type="http://schemas.openxmlformats.org/officeDocument/2006/relationships/hyperlink" Target="https://doit.gov.np/en/spage/e-learning" TargetMode="External"/><Relationship Id="rId5549" Type="http://schemas.openxmlformats.org/officeDocument/2006/relationships/hyperlink" Target="https://data.gov.jm/" TargetMode="External"/><Relationship Id="rId1202" Type="http://schemas.openxmlformats.org/officeDocument/2006/relationships/hyperlink" Target="http://www.douanes.sn/" TargetMode="External"/><Relationship Id="rId2600" Type="http://schemas.openxmlformats.org/officeDocument/2006/relationships/hyperlink" Target="https://compranet.hacienda.gob.mx/web/login.html" TargetMode="External"/><Relationship Id="rId4358" Type="http://schemas.openxmlformats.org/officeDocument/2006/relationships/hyperlink" Target="https://www.rti-rating.org/wp-content/uploads/Netherlands.pdf" TargetMode="External"/><Relationship Id="rId5409" Type="http://schemas.openxmlformats.org/officeDocument/2006/relationships/hyperlink" Target="https://innovacion.gob.sv/" TargetMode="External"/><Relationship Id="rId5756" Type="http://schemas.openxmlformats.org/officeDocument/2006/relationships/hyperlink" Target="http://www.mdiit.gov.lk/index.php/en/component/jdownloads/send/6-legislation/76-national-digital-policy?option=com_jdownloads" TargetMode="External"/><Relationship Id="rId5963" Type="http://schemas.openxmlformats.org/officeDocument/2006/relationships/hyperlink" Target="https://www.cpsi.co.za/" TargetMode="External"/><Relationship Id="rId3167" Type="http://schemas.openxmlformats.org/officeDocument/2006/relationships/hyperlink" Target="http://www.finance.gov.pk/fb_2011_12.html" TargetMode="External"/><Relationship Id="rId4565" Type="http://schemas.openxmlformats.org/officeDocument/2006/relationships/hyperlink" Target="https://www.my.gov.sa/wps/portal/snp/aboutksa/eParticipation/!ut/p/z0/04_Sj9CPykssy0xPLMnMz0vMAfIjo8zivQIsTAwdDQz9LSw8XQ0CnT0s3JxDfA0M_A31g1Pz9AuyHRUBAxpwxg!!/" TargetMode="External"/><Relationship Id="rId4772" Type="http://schemas.openxmlformats.org/officeDocument/2006/relationships/hyperlink" Target="https://www.gov.il/BlobFolder/policy/cloud_services/en/Use%20of%20Cloud%20Services%20En.pdf" TargetMode="External"/><Relationship Id="rId5616" Type="http://schemas.openxmlformats.org/officeDocument/2006/relationships/hyperlink" Target="https://www.neyduetewa.gov.bt/?page_id=10" TargetMode="External"/><Relationship Id="rId5823" Type="http://schemas.openxmlformats.org/officeDocument/2006/relationships/hyperlink" Target="https://www.opengovpartnership.org/members/argentina/" TargetMode="External"/><Relationship Id="rId295" Type="http://schemas.openxmlformats.org/officeDocument/2006/relationships/hyperlink" Target="https://www.finance.go.ug/press/ag-permanent-secretarysecreatary-treasury-launches-integrated-bank-projects" TargetMode="External"/><Relationship Id="rId3374" Type="http://schemas.openxmlformats.org/officeDocument/2006/relationships/hyperlink" Target="https://www.mf.uz/en" TargetMode="External"/><Relationship Id="rId3581" Type="http://schemas.openxmlformats.org/officeDocument/2006/relationships/hyperlink" Target="http://www.kormany.hu/hu/nemzetgazdasagi-miniszterium" TargetMode="External"/><Relationship Id="rId4218" Type="http://schemas.openxmlformats.org/officeDocument/2006/relationships/hyperlink" Target="https://openknowledge.worldbank.org/handle/10986/21051" TargetMode="External"/><Relationship Id="rId4425" Type="http://schemas.openxmlformats.org/officeDocument/2006/relationships/hyperlink" Target="http://www.humanrightsinitiative.org/programs/ai/rti/international/laws_&amp;_papers.htm" TargetMode="External"/><Relationship Id="rId4632" Type="http://schemas.openxmlformats.org/officeDocument/2006/relationships/hyperlink" Target="https://www.egov.md/en/projects/mconnect" TargetMode="External"/><Relationship Id="rId2183" Type="http://schemas.openxmlformats.org/officeDocument/2006/relationships/hyperlink" Target="http://www.mof.gov.mn/" TargetMode="External"/><Relationship Id="rId2390" Type="http://schemas.openxmlformats.org/officeDocument/2006/relationships/hyperlink" Target="http://www.sunat.gob.pe/gobiernoelectronico/princ_serv_sigad.html" TargetMode="External"/><Relationship Id="rId3027" Type="http://schemas.openxmlformats.org/officeDocument/2006/relationships/hyperlink" Target="http://www.cuba.cu/" TargetMode="External"/><Relationship Id="rId3234" Type="http://schemas.openxmlformats.org/officeDocument/2006/relationships/hyperlink" Target="https://www.mof.gov.sa/financialreport/Pages/Budget.aspx" TargetMode="External"/><Relationship Id="rId3441" Type="http://schemas.openxmlformats.org/officeDocument/2006/relationships/hyperlink" Target="https://etax.ird.gov.sb/" TargetMode="External"/><Relationship Id="rId155" Type="http://schemas.openxmlformats.org/officeDocument/2006/relationships/hyperlink" Target="http://en.wikipedia.org/wiki/United_Arab_Emirates" TargetMode="External"/><Relationship Id="rId362" Type="http://schemas.openxmlformats.org/officeDocument/2006/relationships/hyperlink" Target="http://www.bahamas.gov.bs/finance" TargetMode="External"/><Relationship Id="rId2043" Type="http://schemas.openxmlformats.org/officeDocument/2006/relationships/hyperlink" Target="https://www.gipmbh.de/" TargetMode="External"/><Relationship Id="rId2250" Type="http://schemas.openxmlformats.org/officeDocument/2006/relationships/hyperlink" Target="http://www.portugal.gov.pt/pt/os-ministerios/ministerio-das-financas.aspx" TargetMode="External"/><Relationship Id="rId3301" Type="http://schemas.openxmlformats.org/officeDocument/2006/relationships/hyperlink" Target="http://www.rd.go.th/" TargetMode="External"/><Relationship Id="rId5199" Type="http://schemas.openxmlformats.org/officeDocument/2006/relationships/hyperlink" Target="https://www.data-protection-authority.gv.at/" TargetMode="External"/><Relationship Id="rId222" Type="http://schemas.openxmlformats.org/officeDocument/2006/relationships/hyperlink" Target="http://www.ins.tn/sites/default/files/publication/pdf/Rap-fonct-pub2-site.pdf" TargetMode="External"/><Relationship Id="rId2110" Type="http://schemas.openxmlformats.org/officeDocument/2006/relationships/hyperlink" Target="http://www.customs.gov.md/" TargetMode="External"/><Relationship Id="rId5059" Type="http://schemas.openxmlformats.org/officeDocument/2006/relationships/hyperlink" Target="http://epilietis.lrv.lt/kreipkis-i-institucija/pateik-prasyma-skunda" TargetMode="External"/><Relationship Id="rId5266" Type="http://schemas.openxmlformats.org/officeDocument/2006/relationships/hyperlink" Target="https://garanteprivacy.sm/?page_id=302&amp;lang=en" TargetMode="External"/><Relationship Id="rId5473" Type="http://schemas.openxmlformats.org/officeDocument/2006/relationships/hyperlink" Target="https://dane.gov.pl/" TargetMode="External"/><Relationship Id="rId5680" Type="http://schemas.openxmlformats.org/officeDocument/2006/relationships/hyperlink" Target="https://joinup.ec.europa.eu/sites/default/files/inline-files/OSS%20Country%20Intelligence%20Report_DE_1.pdf" TargetMode="External"/><Relationship Id="rId4075" Type="http://schemas.openxmlformats.org/officeDocument/2006/relationships/hyperlink" Target="http://www.euprava.me/en/about_montenegro" TargetMode="External"/><Relationship Id="rId4282" Type="http://schemas.openxmlformats.org/officeDocument/2006/relationships/hyperlink" Target="https://www.servicesaustralia.gov.au/individuals/contact-us/complaints-and-feedback" TargetMode="External"/><Relationship Id="rId5126" Type="http://schemas.openxmlformats.org/officeDocument/2006/relationships/hyperlink" Target="https://centroderecursos.agesic.gub.uy/web/arquitectura-de-gobierno/inicio" TargetMode="External"/><Relationship Id="rId5333" Type="http://schemas.openxmlformats.org/officeDocument/2006/relationships/hyperlink" Target="http://kolba.am/en/post/govtech-armenia/" TargetMode="External"/><Relationship Id="rId1669" Type="http://schemas.openxmlformats.org/officeDocument/2006/relationships/hyperlink" Target="https://cowatersogema.com/project/implementation-integrated-tax-administration-system-itas-ethiopian-revenue-customs-authority-erca/" TargetMode="External"/><Relationship Id="rId1876" Type="http://schemas.openxmlformats.org/officeDocument/2006/relationships/hyperlink" Target="http://www.finanzas.gob.ec/" TargetMode="External"/><Relationship Id="rId2927" Type="http://schemas.openxmlformats.org/officeDocument/2006/relationships/hyperlink" Target="https://www.rks-gov.net/EN/f134/finance-taxes-customs/taxes" TargetMode="External"/><Relationship Id="rId3091" Type="http://schemas.openxmlformats.org/officeDocument/2006/relationships/hyperlink" Target="https://www.latvija.lv/" TargetMode="External"/><Relationship Id="rId4142" Type="http://schemas.openxmlformats.org/officeDocument/2006/relationships/hyperlink" Target="http://www.mof.gov.sa/" TargetMode="External"/><Relationship Id="rId5540" Type="http://schemas.openxmlformats.org/officeDocument/2006/relationships/hyperlink" Target="https://data.gov.ge/" TargetMode="External"/><Relationship Id="rId1529" Type="http://schemas.openxmlformats.org/officeDocument/2006/relationships/hyperlink" Target="http://www.dgb.gov.bf/index.php?option=com_content&amp;view=article&amp;id=102&amp;catid=2&amp;Itemid=101" TargetMode="External"/><Relationship Id="rId1736" Type="http://schemas.openxmlformats.org/officeDocument/2006/relationships/hyperlink" Target="https://e-impots.gouv.ci/" TargetMode="External"/><Relationship Id="rId1943" Type="http://schemas.openxmlformats.org/officeDocument/2006/relationships/hyperlink" Target="https://www.itzbund.de/DE/ITLoesungen/itloesungen_node.html" TargetMode="External"/><Relationship Id="rId5400" Type="http://schemas.openxmlformats.org/officeDocument/2006/relationships/hyperlink" Target="https://www.nldigital.nl/english/" TargetMode="External"/><Relationship Id="rId28" Type="http://schemas.openxmlformats.org/officeDocument/2006/relationships/hyperlink" Target="http://en.wikipedia.org/wiki/Chile" TargetMode="External"/><Relationship Id="rId1803" Type="http://schemas.openxmlformats.org/officeDocument/2006/relationships/hyperlink" Target="http://www.mfp.cu/html_inicio/i_mfp.php" TargetMode="External"/><Relationship Id="rId4002" Type="http://schemas.openxmlformats.org/officeDocument/2006/relationships/hyperlink" Target="https://innovacion.gob.pa/" TargetMode="External"/><Relationship Id="rId4959" Type="http://schemas.openxmlformats.org/officeDocument/2006/relationships/hyperlink" Target="https://www.ogcio.gov.hk/en/our_work/strategies/initiatives/eim/" TargetMode="External"/><Relationship Id="rId3768" Type="http://schemas.openxmlformats.org/officeDocument/2006/relationships/hyperlink" Target="https://my.gov.il/" TargetMode="External"/><Relationship Id="rId3975" Type="http://schemas.openxmlformats.org/officeDocument/2006/relationships/hyperlink" Target="http://www.numerique.gouv.sn/ministere/directions-et-services/direction-des-technologies-de-l%E2%80%99information-et-de-la-communication" TargetMode="External"/><Relationship Id="rId4819" Type="http://schemas.openxmlformats.org/officeDocument/2006/relationships/hyperlink" Target="https://nosi.cv/index.php/pt/noticias/item/795-cabo-verde-e-a-estrategia-de-ciberseguranca-e-de-combate-ao-cibercrime" TargetMode="External"/><Relationship Id="rId6174" Type="http://schemas.openxmlformats.org/officeDocument/2006/relationships/hyperlink" Target="https://www.e-gov.go.jp/doc/person/index.html" TargetMode="External"/><Relationship Id="rId689" Type="http://schemas.openxmlformats.org/officeDocument/2006/relationships/hyperlink" Target="https://www.ilo.org/ilostat/faces/oracle/webcenter/portalapp/pagehierarchy/Page33.jspx?locale=EN&amp;MBI_ID=4" TargetMode="External"/><Relationship Id="rId896" Type="http://schemas.openxmlformats.org/officeDocument/2006/relationships/hyperlink" Target="http://www.ppadb.co.bw/" TargetMode="External"/><Relationship Id="rId2577" Type="http://schemas.openxmlformats.org/officeDocument/2006/relationships/hyperlink" Target="https://etendering.tenderboard.gov.om/product/publicDash?viewFlag=InProcessTenders" TargetMode="External"/><Relationship Id="rId2784" Type="http://schemas.openxmlformats.org/officeDocument/2006/relationships/hyperlink" Target="http://www.oecd.org/gov/pem/OECD%20HRM%20Profile%20-%20Iceland.pdf" TargetMode="External"/><Relationship Id="rId3628" Type="http://schemas.openxmlformats.org/officeDocument/2006/relationships/hyperlink" Target="http://www.finance.gov.mw/" TargetMode="External"/><Relationship Id="rId5190" Type="http://schemas.openxmlformats.org/officeDocument/2006/relationships/hyperlink" Target="https://www.regeringen.se/sa-styrs-sverige/grundlagar-och-demokratiskt-deltagande/delta-och-paverka/" TargetMode="External"/><Relationship Id="rId6034" Type="http://schemas.openxmlformats.org/officeDocument/2006/relationships/hyperlink" Target="https://a2i.gov.bd/innovation-lab/" TargetMode="External"/><Relationship Id="rId6241" Type="http://schemas.openxmlformats.org/officeDocument/2006/relationships/hyperlink" Target="https://strategy.digitaldialog.swiss/aktionsplan" TargetMode="External"/><Relationship Id="rId549" Type="http://schemas.openxmlformats.org/officeDocument/2006/relationships/hyperlink" Target="http://www.mf.gov.dz/" TargetMode="External"/><Relationship Id="rId756" Type="http://schemas.openxmlformats.org/officeDocument/2006/relationships/hyperlink" Target="https://www.ilo.org/wcmsp5/groups/public/@asia/@ro-bangkok/documents/publication/wcms_120552.pdf" TargetMode="External"/><Relationship Id="rId1179" Type="http://schemas.openxmlformats.org/officeDocument/2006/relationships/hyperlink" Target="http://finance.gov.sr/" TargetMode="External"/><Relationship Id="rId1386" Type="http://schemas.openxmlformats.org/officeDocument/2006/relationships/hyperlink" Target="http://www.gprocurement.go.th/" TargetMode="External"/><Relationship Id="rId1593" Type="http://schemas.openxmlformats.org/officeDocument/2006/relationships/hyperlink" Target="http://www.mofed.gov.et/" TargetMode="External"/><Relationship Id="rId2437" Type="http://schemas.openxmlformats.org/officeDocument/2006/relationships/hyperlink" Target="https://www2.govmu.org/EN/Pages/epayment.aspx" TargetMode="External"/><Relationship Id="rId2991" Type="http://schemas.openxmlformats.org/officeDocument/2006/relationships/hyperlink" Target="https://www.gov.ls/wp-content/uploads/2020/04/HRMIS-Request-for-Bids-Notice-V2.2.pdf" TargetMode="External"/><Relationship Id="rId3835" Type="http://schemas.openxmlformats.org/officeDocument/2006/relationships/hyperlink" Target="http://www.turkmenistan.gov.tm/" TargetMode="External"/><Relationship Id="rId5050" Type="http://schemas.openxmlformats.org/officeDocument/2006/relationships/hyperlink" Target="https://www.shqiperiaqeduam.al/" TargetMode="External"/><Relationship Id="rId6101" Type="http://schemas.openxmlformats.org/officeDocument/2006/relationships/hyperlink" Target="https://www.mes.gob.cu/es/ingreso/instituciones/escuela-superior-de-cuadros-del-estado-y-el-gobierno" TargetMode="External"/><Relationship Id="rId409" Type="http://schemas.openxmlformats.org/officeDocument/2006/relationships/hyperlink" Target="https://finanzonline.bmf.gv.at/" TargetMode="External"/><Relationship Id="rId963" Type="http://schemas.openxmlformats.org/officeDocument/2006/relationships/hyperlink" Target="https://www.tbs-sct.gc.ca/fm-gf/reports-rapports/fnsc-csgfpr-eng.asp" TargetMode="External"/><Relationship Id="rId1039" Type="http://schemas.openxmlformats.org/officeDocument/2006/relationships/hyperlink" Target="http://www.treasury.gov.lk/" TargetMode="External"/><Relationship Id="rId1246" Type="http://schemas.openxmlformats.org/officeDocument/2006/relationships/hyperlink" Target="http://portal.sw.nat.gov.tw/PPL" TargetMode="External"/><Relationship Id="rId2644" Type="http://schemas.openxmlformats.org/officeDocument/2006/relationships/hyperlink" Target="http://www.boi.org.il/en/PaymentSystem/LawsAndRegulations/Pages/Default.aspx" TargetMode="External"/><Relationship Id="rId2851" Type="http://schemas.openxmlformats.org/officeDocument/2006/relationships/hyperlink" Target="http://www.finmin.lt/web/finmin/veiklos_uzduotys" TargetMode="External"/><Relationship Id="rId3902" Type="http://schemas.openxmlformats.org/officeDocument/2006/relationships/hyperlink" Target="http://portal.egov.sy/eservices_guid.ar_guid/en/0/0/module.page.html" TargetMode="External"/><Relationship Id="rId92" Type="http://schemas.openxmlformats.org/officeDocument/2006/relationships/hyperlink" Target="http://en.wikipedia.org/wiki/Mauritania" TargetMode="External"/><Relationship Id="rId616" Type="http://schemas.openxmlformats.org/officeDocument/2006/relationships/hyperlink" Target="https://www.mofne.gov.bh/" TargetMode="External"/><Relationship Id="rId823" Type="http://schemas.openxmlformats.org/officeDocument/2006/relationships/hyperlink" Target="https://www.moic.gov.bt/en/policy-act-regulations/" TargetMode="External"/><Relationship Id="rId1453" Type="http://schemas.openxmlformats.org/officeDocument/2006/relationships/hyperlink" Target="https://www.mcs.gov.sa/ar/Pages/default.aspx" TargetMode="External"/><Relationship Id="rId1660" Type="http://schemas.openxmlformats.org/officeDocument/2006/relationships/hyperlink" Target="http://ird.gov.dm/index.php?option=com_content&amp;view=article&amp;id=116:systems-section&amp;catid=36:about-us&amp;Itemid=59" TargetMode="External"/><Relationship Id="rId2504" Type="http://schemas.openxmlformats.org/officeDocument/2006/relationships/hyperlink" Target="https://www.tenderned.nl/tenderned-web/aankondiging/overzicht/aankondigingenplatform" TargetMode="External"/><Relationship Id="rId2711" Type="http://schemas.openxmlformats.org/officeDocument/2006/relationships/hyperlink" Target="http://documents.worldbank.org/curated/en/2010/06/13215703/public-financial-management-reform-middle-east-north-africa-overview-regional-experience-vol-1-2-overview-summary" TargetMode="External"/><Relationship Id="rId5867" Type="http://schemas.openxmlformats.org/officeDocument/2006/relationships/hyperlink" Target="https://www.itu.int/net4/wsis/archive/stocktaking/Project/Details?projectId=1486732490" TargetMode="External"/><Relationship Id="rId1106" Type="http://schemas.openxmlformats.org/officeDocument/2006/relationships/hyperlink" Target="https://www.hmb.gov.tr/kanunlar" TargetMode="External"/><Relationship Id="rId1313" Type="http://schemas.openxmlformats.org/officeDocument/2006/relationships/hyperlink" Target="https://www.tullverket.se/en/business/taricthecustomstariff.4.7df61c5915510cfe9e760c3.html" TargetMode="External"/><Relationship Id="rId1520" Type="http://schemas.openxmlformats.org/officeDocument/2006/relationships/hyperlink" Target="http://dad.synisys.com/dadsierraleone/" TargetMode="External"/><Relationship Id="rId4469" Type="http://schemas.openxmlformats.org/officeDocument/2006/relationships/hyperlink" Target="https://www.gov.uk/performance" TargetMode="External"/><Relationship Id="rId4676" Type="http://schemas.openxmlformats.org/officeDocument/2006/relationships/hyperlink" Target="https://www.ogcio.gov.hk/en/our_work/strategies/government/cloud_strategy/develop_gov_cloud.html" TargetMode="External"/><Relationship Id="rId4883" Type="http://schemas.openxmlformats.org/officeDocument/2006/relationships/hyperlink" Target="https://www.bmdw.gv.at/Themen/Digitalisierung/Digitales-Oesterreich.html" TargetMode="External"/><Relationship Id="rId5727" Type="http://schemas.openxmlformats.org/officeDocument/2006/relationships/hyperlink" Target="https://www.developer.gov.sg/communities/open-source-technologies/" TargetMode="External"/><Relationship Id="rId5934" Type="http://schemas.openxmlformats.org/officeDocument/2006/relationships/hyperlink" Target="http://www.conatel.gob.ve/la-comision/" TargetMode="External"/><Relationship Id="rId3278" Type="http://schemas.openxmlformats.org/officeDocument/2006/relationships/hyperlink" Target="http://www.sndi.ci/index.php/component/content/article/35-infosndi/78-sigfip.html" TargetMode="External"/><Relationship Id="rId3485" Type="http://schemas.openxmlformats.org/officeDocument/2006/relationships/hyperlink" Target="http://www.hacienda.gob.ni/" TargetMode="External"/><Relationship Id="rId3692" Type="http://schemas.openxmlformats.org/officeDocument/2006/relationships/hyperlink" Target="https://www.pefa.org/node/691" TargetMode="External"/><Relationship Id="rId4329" Type="http://schemas.openxmlformats.org/officeDocument/2006/relationships/hyperlink" Target="https://www.rti-rating.org/wp-content/uploads/Rwanda.pdf" TargetMode="External"/><Relationship Id="rId4536" Type="http://schemas.openxmlformats.org/officeDocument/2006/relationships/hyperlink" Target="https://www.motc.gov.qa/en/documents/document/data-management-policy" TargetMode="External"/><Relationship Id="rId4743" Type="http://schemas.openxmlformats.org/officeDocument/2006/relationships/hyperlink" Target="https://www.bsi.bund.de/EN/Topics/IT-Crisis-Management/CERT-Bund/cert-bund_node.html" TargetMode="External"/><Relationship Id="rId4950" Type="http://schemas.openxmlformats.org/officeDocument/2006/relationships/hyperlink" Target="https://www.cio.bund.de/Web/DE/Innovative-Vorhaben/Netze-des-Bundes/netze_des_bundes_node.html;jsessionid=F12C512F2EDBDD4C0A8AF0E36A89C9C5.2_cid332" TargetMode="External"/><Relationship Id="rId199" Type="http://schemas.openxmlformats.org/officeDocument/2006/relationships/hyperlink" Target="http://ec.europa.eu/digital-agenda/en/living-online/public-services" TargetMode="External"/><Relationship Id="rId2087" Type="http://schemas.openxmlformats.org/officeDocument/2006/relationships/hyperlink" Target="http://www.mef.gob.pe/index.php?option=com_content&amp;view=article&amp;id=2241%3Anormativa&amp;catid=432%3Anormativa&amp;Itemid=100770&amp;lang=es" TargetMode="External"/><Relationship Id="rId2294" Type="http://schemas.openxmlformats.org/officeDocument/2006/relationships/hyperlink" Target="https://mof.gov.na/" TargetMode="External"/><Relationship Id="rId3138" Type="http://schemas.openxmlformats.org/officeDocument/2006/relationships/hyperlink" Target="https://www.regierung.li/information-and-communications-unit-of-the-government" TargetMode="External"/><Relationship Id="rId3345" Type="http://schemas.openxmlformats.org/officeDocument/2006/relationships/hyperlink" Target="http://www.consigliograndeegenerale.sm/contents/instance18/files/document/22881leggi_6439.pdf" TargetMode="External"/><Relationship Id="rId3552" Type="http://schemas.openxmlformats.org/officeDocument/2006/relationships/hyperlink" Target="http://www.mof.gov.eg/English/Pages/Home.aspx" TargetMode="External"/><Relationship Id="rId4603" Type="http://schemas.openxmlformats.org/officeDocument/2006/relationships/hyperlink" Target="https://nitda.gov.ng/project/nigerian-government-enterprise-architecture-ngea/" TargetMode="External"/><Relationship Id="rId266" Type="http://schemas.openxmlformats.org/officeDocument/2006/relationships/hyperlink" Target="http://promis.comesa.int/" TargetMode="External"/><Relationship Id="rId473" Type="http://schemas.openxmlformats.org/officeDocument/2006/relationships/hyperlink" Target="http://tender.gov.az/new/index.php?inc=reestr" TargetMode="External"/><Relationship Id="rId680" Type="http://schemas.openxmlformats.org/officeDocument/2006/relationships/hyperlink" Target="https://www.ilo.org/ilostat/faces/oracle/webcenter/portalapp/pagehierarchy/Page33.jspx?locale=EN&amp;MBI_ID=4" TargetMode="External"/><Relationship Id="rId2154" Type="http://schemas.openxmlformats.org/officeDocument/2006/relationships/hyperlink" Target="http://www.vanguardngr.com/2013/12/modernizing-tax-administration-sigitas-2/" TargetMode="External"/><Relationship Id="rId2361" Type="http://schemas.openxmlformats.org/officeDocument/2006/relationships/hyperlink" Target="http://customs.gov.vc/" TargetMode="External"/><Relationship Id="rId3205" Type="http://schemas.openxmlformats.org/officeDocument/2006/relationships/hyperlink" Target="http://minfin.tj/index.php?do=static&amp;page=budget" TargetMode="External"/><Relationship Id="rId3412" Type="http://schemas.openxmlformats.org/officeDocument/2006/relationships/hyperlink" Target="https://www.zppa.org.zm/e-procurement-system" TargetMode="External"/><Relationship Id="rId4810" Type="http://schemas.openxmlformats.org/officeDocument/2006/relationships/hyperlink" Target="https://www.mtti.gov.ao/" TargetMode="External"/><Relationship Id="rId126" Type="http://schemas.openxmlformats.org/officeDocument/2006/relationships/hyperlink" Target="http://en.wikipedia.org/wiki/San_Marino" TargetMode="External"/><Relationship Id="rId333" Type="http://schemas.openxmlformats.org/officeDocument/2006/relationships/hyperlink" Target="https://e-albania.al/" TargetMode="External"/><Relationship Id="rId540" Type="http://schemas.openxmlformats.org/officeDocument/2006/relationships/hyperlink" Target="http://www.finance.gov.au/cbms" TargetMode="External"/><Relationship Id="rId1170" Type="http://schemas.openxmlformats.org/officeDocument/2006/relationships/hyperlink" Target="https://www.treasury.gov.ua/" TargetMode="External"/><Relationship Id="rId2014" Type="http://schemas.openxmlformats.org/officeDocument/2006/relationships/hyperlink" Target="http://tenders.gov.ge/app/login.php?lang=en" TargetMode="External"/><Relationship Id="rId2221" Type="http://schemas.openxmlformats.org/officeDocument/2006/relationships/hyperlink" Target="http://www.govt.lc/constitution5" TargetMode="External"/><Relationship Id="rId5377" Type="http://schemas.openxmlformats.org/officeDocument/2006/relationships/hyperlink" Target="https://digitalkz.kz/en/" TargetMode="External"/><Relationship Id="rId1030" Type="http://schemas.openxmlformats.org/officeDocument/2006/relationships/hyperlink" Target="http://www.treasury.gov.kh/demo/index.php/kh/2014-04-21-02-15-57" TargetMode="External"/><Relationship Id="rId4186" Type="http://schemas.openxmlformats.org/officeDocument/2006/relationships/hyperlink" Target="https://persopoint.be/nl" TargetMode="External"/><Relationship Id="rId5584" Type="http://schemas.openxmlformats.org/officeDocument/2006/relationships/hyperlink" Target="https://swaziland.opendataforafrica.org/" TargetMode="External"/><Relationship Id="rId5791" Type="http://schemas.openxmlformats.org/officeDocument/2006/relationships/hyperlink" Target="https://www.opengovpartnership.org/members/romania/" TargetMode="External"/><Relationship Id="rId400" Type="http://schemas.openxmlformats.org/officeDocument/2006/relationships/hyperlink" Target="http://customs.gov.bd/index.jsf" TargetMode="External"/><Relationship Id="rId1987" Type="http://schemas.openxmlformats.org/officeDocument/2006/relationships/hyperlink" Target="https://www.my.gov.ge/public/" TargetMode="External"/><Relationship Id="rId4393" Type="http://schemas.openxmlformats.org/officeDocument/2006/relationships/hyperlink" Target="https://www.rti-rating.org/wp-content/uploads/France.pdf" TargetMode="External"/><Relationship Id="rId5237" Type="http://schemas.openxmlformats.org/officeDocument/2006/relationships/hyperlink" Target="https://japarliament.gov.jm/attachments/article/339/The%20Data%20Protection%20Act,%202020.pdf" TargetMode="External"/><Relationship Id="rId5444" Type="http://schemas.openxmlformats.org/officeDocument/2006/relationships/hyperlink" Target="https://open.data.gov.mt/" TargetMode="External"/><Relationship Id="rId5651" Type="http://schemas.openxmlformats.org/officeDocument/2006/relationships/hyperlink" Target="http://digital-israel.mag.calltext.co.il/pages/12" TargetMode="External"/><Relationship Id="rId1847" Type="http://schemas.openxmlformats.org/officeDocument/2006/relationships/hyperlink" Target="http://www.minhacienda.gov.co/" TargetMode="External"/><Relationship Id="rId4046" Type="http://schemas.openxmlformats.org/officeDocument/2006/relationships/hyperlink" Target="https://www.tic.gov.pt/" TargetMode="External"/><Relationship Id="rId4253" Type="http://schemas.openxmlformats.org/officeDocument/2006/relationships/hyperlink" Target="http://www.cerist.dz/index.php/en/" TargetMode="External"/><Relationship Id="rId4460" Type="http://schemas.openxmlformats.org/officeDocument/2006/relationships/hyperlink" Target="https://www.btk.gov.tr/usom-ve-kurumsal-siber-olaylara-mudahale-ekibi" TargetMode="External"/><Relationship Id="rId5304" Type="http://schemas.openxmlformats.org/officeDocument/2006/relationships/hyperlink" Target="https://www.rti-rating.org/wp-content/uploads/2018/09/Bolivia.RTI_.2005.informal-translation.pdf" TargetMode="External"/><Relationship Id="rId5511" Type="http://schemas.openxmlformats.org/officeDocument/2006/relationships/hyperlink" Target="https://data.gov.ie/" TargetMode="External"/><Relationship Id="rId1707" Type="http://schemas.openxmlformats.org/officeDocument/2006/relationships/hyperlink" Target="http://www.mfin.hr/hr/proracun" TargetMode="External"/><Relationship Id="rId3062" Type="http://schemas.openxmlformats.org/officeDocument/2006/relationships/hyperlink" Target="http://india.gov.in/" TargetMode="External"/><Relationship Id="rId4113" Type="http://schemas.openxmlformats.org/officeDocument/2006/relationships/hyperlink" Target="https://www.nicta.gov.pg/legislative/policies-all/policies/" TargetMode="External"/><Relationship Id="rId4320" Type="http://schemas.openxmlformats.org/officeDocument/2006/relationships/hyperlink" Target="https://www.rti-rating.org/wp-content/uploads/Ukraine.pdf" TargetMode="External"/><Relationship Id="rId190" Type="http://schemas.openxmlformats.org/officeDocument/2006/relationships/hyperlink" Target="http://en.wikipedia.org/wiki/Thailand" TargetMode="External"/><Relationship Id="rId1914" Type="http://schemas.openxmlformats.org/officeDocument/2006/relationships/hyperlink" Target="http://gegov.com.gh/CMSPages/GetFile.aspx?guid=c390530f-085f-4377-a3f2-d863ead54282" TargetMode="External"/><Relationship Id="rId6078" Type="http://schemas.openxmlformats.org/officeDocument/2006/relationships/hyperlink" Target="https://weblab.gov.cv/" TargetMode="External"/><Relationship Id="rId3879" Type="http://schemas.openxmlformats.org/officeDocument/2006/relationships/hyperlink" Target="http://www.tanzania.go.tz/" TargetMode="External"/><Relationship Id="rId5094" Type="http://schemas.openxmlformats.org/officeDocument/2006/relationships/hyperlink" Target="http://informatizacia.sk/manazment-udajov/26253s" TargetMode="External"/><Relationship Id="rId6145" Type="http://schemas.openxmlformats.org/officeDocument/2006/relationships/hyperlink" Target="https://www.itb.gov.hk/" TargetMode="External"/><Relationship Id="rId2688" Type="http://schemas.openxmlformats.org/officeDocument/2006/relationships/hyperlink" Target="http://taxes.gov.il/" TargetMode="External"/><Relationship Id="rId2895" Type="http://schemas.openxmlformats.org/officeDocument/2006/relationships/hyperlink" Target="http://www.mof.gov.ly/" TargetMode="External"/><Relationship Id="rId3739" Type="http://schemas.openxmlformats.org/officeDocument/2006/relationships/hyperlink" Target="https://www.modernisation.gouv.fr/nos-actions/les-services-publics" TargetMode="External"/><Relationship Id="rId3946" Type="http://schemas.openxmlformats.org/officeDocument/2006/relationships/hyperlink" Target="https://citizenconnectcentre.sg/" TargetMode="External"/><Relationship Id="rId5161" Type="http://schemas.openxmlformats.org/officeDocument/2006/relationships/hyperlink" Target="http://www.owso.gov.kh/en/comment/" TargetMode="External"/><Relationship Id="rId6005" Type="http://schemas.openxmlformats.org/officeDocument/2006/relationships/hyperlink" Target="https://ec.europa.eu/knowledge4policy/ai-watch/croatia-ai-strategy-report_en" TargetMode="External"/><Relationship Id="rId867" Type="http://schemas.openxmlformats.org/officeDocument/2006/relationships/hyperlink" Target="http://www.economiayfinanzas.gob.bo/" TargetMode="External"/><Relationship Id="rId1497" Type="http://schemas.openxmlformats.org/officeDocument/2006/relationships/hyperlink" Target="http://pgfe.finances.gouv.sn/portal/" TargetMode="External"/><Relationship Id="rId2548" Type="http://schemas.openxmlformats.org/officeDocument/2006/relationships/hyperlink" Target="http://www.qcb.gov.qa/English/PublicDebtTools/Pages/PublicDebtTools.aspx" TargetMode="External"/><Relationship Id="rId2755" Type="http://schemas.openxmlformats.org/officeDocument/2006/relationships/hyperlink" Target="http://www.bu.edu/bucflp/laws/law-no-11-concerning-electronic-information-and-transactions/" TargetMode="External"/><Relationship Id="rId2962" Type="http://schemas.openxmlformats.org/officeDocument/2006/relationships/hyperlink" Target="https://cs.kgac.gov.kw/" TargetMode="External"/><Relationship Id="rId3806" Type="http://schemas.openxmlformats.org/officeDocument/2006/relationships/hyperlink" Target="http://eservices.iran.ir/" TargetMode="External"/><Relationship Id="rId6212" Type="http://schemas.openxmlformats.org/officeDocument/2006/relationships/hyperlink" Target="https://www.modee.gov.jo/En/Pages/About_MoDEE" TargetMode="External"/><Relationship Id="rId727" Type="http://schemas.openxmlformats.org/officeDocument/2006/relationships/hyperlink" Target="https://www.ilo.org/ilostat/faces/oracle/webcenter/portalapp/pagehierarchy/Page33.jspx?locale=EN&amp;MBI_ID=4" TargetMode="External"/><Relationship Id="rId934" Type="http://schemas.openxmlformats.org/officeDocument/2006/relationships/hyperlink" Target="http://www.treasury.gov.kh/" TargetMode="External"/><Relationship Id="rId1357" Type="http://schemas.openxmlformats.org/officeDocument/2006/relationships/hyperlink" Target="https://www.rernep.mppp.gob.ve/" TargetMode="External"/><Relationship Id="rId1564" Type="http://schemas.openxmlformats.org/officeDocument/2006/relationships/hyperlink" Target="https://sniph.sefin.gob.hn/presentacionSISPU/Login/" TargetMode="External"/><Relationship Id="rId1771" Type="http://schemas.openxmlformats.org/officeDocument/2006/relationships/hyperlink" Target="http://www.chinatax.gov.cn/chinatax/index.html" TargetMode="External"/><Relationship Id="rId2408" Type="http://schemas.openxmlformats.org/officeDocument/2006/relationships/hyperlink" Target="https://dgienlinea.dgi.gob.ni/" TargetMode="External"/><Relationship Id="rId2615" Type="http://schemas.openxmlformats.org/officeDocument/2006/relationships/hyperlink" Target="http://documents.worldbank.org/curated/en/2012/03/16625002/malawi-assessment-fiduciary-risks-use-country-pfm-system-investment-lending-projects" TargetMode="External"/><Relationship Id="rId2822" Type="http://schemas.openxmlformats.org/officeDocument/2006/relationships/hyperlink" Target="http://www.ntma.ie/" TargetMode="External"/><Relationship Id="rId5021" Type="http://schemas.openxmlformats.org/officeDocument/2006/relationships/hyperlink" Target="https://www.motc.gov.qa/en/search/content/data%20protection" TargetMode="External"/><Relationship Id="rId5978" Type="http://schemas.openxmlformats.org/officeDocument/2006/relationships/hyperlink" Target="https://www.comunicatii.gov.ro/organizare-si-functionare/" TargetMode="External"/><Relationship Id="rId63" Type="http://schemas.openxmlformats.org/officeDocument/2006/relationships/hyperlink" Target="http://en.wikipedia.org/wiki/Hungary" TargetMode="External"/><Relationship Id="rId1217" Type="http://schemas.openxmlformats.org/officeDocument/2006/relationships/hyperlink" Target="http://www.nra.gov.sl/" TargetMode="External"/><Relationship Id="rId1424" Type="http://schemas.openxmlformats.org/officeDocument/2006/relationships/hyperlink" Target="http://www.treasury.gov.lk/web/department-of-information-technology-management/payroll-system" TargetMode="External"/><Relationship Id="rId1631" Type="http://schemas.openxmlformats.org/officeDocument/2006/relationships/hyperlink" Target="http://www.aduana.co.cu/" TargetMode="External"/><Relationship Id="rId4787" Type="http://schemas.openxmlformats.org/officeDocument/2006/relationships/hyperlink" Target="http://www.parliament.go.ke/sites/default/files/2019-07/The%20Data%20Protection%20Bill%2C%202019.pdf" TargetMode="External"/><Relationship Id="rId4994" Type="http://schemas.openxmlformats.org/officeDocument/2006/relationships/hyperlink" Target="http://www.azop.hr/" TargetMode="External"/><Relationship Id="rId5838" Type="http://schemas.openxmlformats.org/officeDocument/2006/relationships/hyperlink" Target="https://www.opengovpartnership.org/members/denmark/" TargetMode="External"/><Relationship Id="rId3389" Type="http://schemas.openxmlformats.org/officeDocument/2006/relationships/hyperlink" Target="http://www.comprasestatales.gub.uy/inicio/proveedores/compras-estatales/llamados" TargetMode="External"/><Relationship Id="rId3596" Type="http://schemas.openxmlformats.org/officeDocument/2006/relationships/hyperlink" Target="https://mintic.gov.bi/wp-content/uploads/2019/02/PNDTIC-BURUNDI_2010-14Mars_20111-1-A-1.pdf" TargetMode="External"/><Relationship Id="rId4647" Type="http://schemas.openxmlformats.org/officeDocument/2006/relationships/hyperlink" Target="https://www.mita.gov.mt/en/ict-features/Pages/2019/Hybrid-Cloud-and-the-Government-0506-6839.aspx" TargetMode="External"/><Relationship Id="rId2198" Type="http://schemas.openxmlformats.org/officeDocument/2006/relationships/hyperlink" Target="http://www.treasury.govt.nz/government/financialstatements" TargetMode="External"/><Relationship Id="rId3249" Type="http://schemas.openxmlformats.org/officeDocument/2006/relationships/hyperlink" Target="http://www.zimtreasury.gov.zw/index.php?option=com_content&amp;view=article&amp;id=189:accountant-general&amp;catid=99&amp;Itemid=786" TargetMode="External"/><Relationship Id="rId3456" Type="http://schemas.openxmlformats.org/officeDocument/2006/relationships/hyperlink" Target="https://www.pefa.org/node/1236" TargetMode="External"/><Relationship Id="rId4854" Type="http://schemas.openxmlformats.org/officeDocument/2006/relationships/hyperlink" Target="https://www.thaicert.or.th/about-en.html" TargetMode="External"/><Relationship Id="rId5905" Type="http://schemas.openxmlformats.org/officeDocument/2006/relationships/hyperlink" Target="https://www.iiim.is/ethics-policy/3/" TargetMode="External"/><Relationship Id="rId377" Type="http://schemas.openxmlformats.org/officeDocument/2006/relationships/hyperlink" Target="http://www.bahamas.gov.bs/wps/wcm/connect/93187cd8-e19b-42c0-9982-25576cc43fff/Chap+9+Finance.pdf?MOD=AJPERES" TargetMode="External"/><Relationship Id="rId584" Type="http://schemas.openxmlformats.org/officeDocument/2006/relationships/hyperlink" Target="http://ips.gov.al/" TargetMode="External"/><Relationship Id="rId2058" Type="http://schemas.openxmlformats.org/officeDocument/2006/relationships/hyperlink" Target="http://www.finance.gov.mk/node/863" TargetMode="External"/><Relationship Id="rId2265" Type="http://schemas.openxmlformats.org/officeDocument/2006/relationships/hyperlink" Target="http://irdstlucia.gov.lc/index.php/individuals/income-deductions?showall=&amp;start=2" TargetMode="External"/><Relationship Id="rId3109" Type="http://schemas.openxmlformats.org/officeDocument/2006/relationships/hyperlink" Target="https://www.latvija.lv/" TargetMode="External"/><Relationship Id="rId3663" Type="http://schemas.openxmlformats.org/officeDocument/2006/relationships/hyperlink" Target="https://www.juntadeandalucia.es/organismos/haciendaindustriayenergia/areas/tesoreria-endeudamiento.html" TargetMode="External"/><Relationship Id="rId3870" Type="http://schemas.openxmlformats.org/officeDocument/2006/relationships/hyperlink" Target="https://www.mtcen.gov.tn/index.php?id=14&amp;L=1" TargetMode="External"/><Relationship Id="rId4507" Type="http://schemas.openxmlformats.org/officeDocument/2006/relationships/hyperlink" Target="https://administracionelectronica.gob.es/pae_Home/en/pae_Estrategias/pae_Interoperabilidad_Inicio/pae_Esquema_Nacional_de_Interoperabilidad.html?idioma=en" TargetMode="External"/><Relationship Id="rId4714" Type="http://schemas.openxmlformats.org/officeDocument/2006/relationships/hyperlink" Target="https://www.borger.dk/" TargetMode="External"/><Relationship Id="rId4921" Type="http://schemas.openxmlformats.org/officeDocument/2006/relationships/hyperlink" Target="https://uprava.gov.hr/eu-projekti/uspostava-centra-dijeljenih-usluga-16184/16184" TargetMode="External"/><Relationship Id="rId237" Type="http://schemas.openxmlformats.org/officeDocument/2006/relationships/hyperlink" Target="http://datatopics.worldbank.org/jobs/country/bhutan" TargetMode="External"/><Relationship Id="rId791" Type="http://schemas.openxmlformats.org/officeDocument/2006/relationships/hyperlink" Target="https://www.imf.org/~/media/Files/Publications/CR/2017/cr17366.ashx" TargetMode="External"/><Relationship Id="rId1074" Type="http://schemas.openxmlformats.org/officeDocument/2006/relationships/hyperlink" Target="http://www.mof.gov.sa/" TargetMode="External"/><Relationship Id="rId2472" Type="http://schemas.openxmlformats.org/officeDocument/2006/relationships/hyperlink" Target="http://www.fsmopa.fm/new/ONPA%20Releases%20Audit%20on%20FSM%20Payroll%20Controls%20Fiscal%20Years%20Through%20May%202012.pdf" TargetMode="External"/><Relationship Id="rId3316" Type="http://schemas.openxmlformats.org/officeDocument/2006/relationships/hyperlink" Target="http://www.dgi.gub.uy/" TargetMode="External"/><Relationship Id="rId3523" Type="http://schemas.openxmlformats.org/officeDocument/2006/relationships/hyperlink" Target="http://www.mof.gov.so/" TargetMode="External"/><Relationship Id="rId3730" Type="http://schemas.openxmlformats.org/officeDocument/2006/relationships/hyperlink" Target="http://service-public.fr/" TargetMode="External"/><Relationship Id="rId444" Type="http://schemas.openxmlformats.org/officeDocument/2006/relationships/hyperlink" Target="https://www.pefa.org/node/1586" TargetMode="External"/><Relationship Id="rId651" Type="http://schemas.openxmlformats.org/officeDocument/2006/relationships/hyperlink" Target="https://www.ilo.org/ilostat/faces/oracle/webcenter/portalapp/pagehierarchy/Page33.jspx?locale=EN&amp;MBI_ID=4" TargetMode="External"/><Relationship Id="rId1281" Type="http://schemas.openxmlformats.org/officeDocument/2006/relationships/hyperlink" Target="https://www.moj.gov.ae/en/services/esystems/e-filing-system.aspx" TargetMode="External"/><Relationship Id="rId2125" Type="http://schemas.openxmlformats.org/officeDocument/2006/relationships/hyperlink" Target="http://eserv.dsf.gov.mo/?lang=pt" TargetMode="External"/><Relationship Id="rId2332" Type="http://schemas.openxmlformats.org/officeDocument/2006/relationships/hyperlink" Target="https://www1.treasury.gov.my/index.php/belanjawan/anggaran-perbelanjaan-persekutuan.html" TargetMode="External"/><Relationship Id="rId5488" Type="http://schemas.openxmlformats.org/officeDocument/2006/relationships/hyperlink" Target="https://www.govdata.de/" TargetMode="External"/><Relationship Id="rId5695" Type="http://schemas.openxmlformats.org/officeDocument/2006/relationships/hyperlink" Target="https://joinup.ec.europa.eu/sites/default/files/inline-files/OSS%20Country%20Intelligence%20Report_UK.pdf" TargetMode="External"/><Relationship Id="rId304" Type="http://schemas.openxmlformats.org/officeDocument/2006/relationships/hyperlink" Target="https://ard.gov.af/36/about-ard" TargetMode="External"/><Relationship Id="rId511" Type="http://schemas.openxmlformats.org/officeDocument/2006/relationships/hyperlink" Target="http://www.aofm.gov.au/" TargetMode="External"/><Relationship Id="rId1141" Type="http://schemas.openxmlformats.org/officeDocument/2006/relationships/hyperlink" Target="http://www.customs.gov.ye/" TargetMode="External"/><Relationship Id="rId4297" Type="http://schemas.openxmlformats.org/officeDocument/2006/relationships/hyperlink" Target="https://ndc.bcc.gov.bd/" TargetMode="External"/><Relationship Id="rId5348" Type="http://schemas.openxmlformats.org/officeDocument/2006/relationships/hyperlink" Target="http://www.digitalna.si/en/" TargetMode="External"/><Relationship Id="rId5555" Type="http://schemas.openxmlformats.org/officeDocument/2006/relationships/hyperlink" Target="https://www.europeandataportal.eu/en/impact-studies/country-insights/liechtenstein" TargetMode="External"/><Relationship Id="rId5762" Type="http://schemas.openxmlformats.org/officeDocument/2006/relationships/hyperlink" Target="https://moitt.gov.pk/SiteImage/Misc/files/DIGITAL%20PAKISTAN%20POLICY.pdf" TargetMode="External"/><Relationship Id="rId1001" Type="http://schemas.openxmlformats.org/officeDocument/2006/relationships/hyperlink" Target="https://ep.customs.bg/eportal/?lang=en" TargetMode="External"/><Relationship Id="rId4157" Type="http://schemas.openxmlformats.org/officeDocument/2006/relationships/hyperlink" Target="http://www.mofep-grss.org/" TargetMode="External"/><Relationship Id="rId4364" Type="http://schemas.openxmlformats.org/officeDocument/2006/relationships/hyperlink" Target="https://www.rti-rating.org/wp-content/uploads/Angola.pdf" TargetMode="External"/><Relationship Id="rId4571" Type="http://schemas.openxmlformats.org/officeDocument/2006/relationships/hyperlink" Target="https://www.gov.ph/contact-us" TargetMode="External"/><Relationship Id="rId5208" Type="http://schemas.openxmlformats.org/officeDocument/2006/relationships/hyperlink" Target="https://en.wikipedia.org/wiki/National_data_protection_authority" TargetMode="External"/><Relationship Id="rId5415" Type="http://schemas.openxmlformats.org/officeDocument/2006/relationships/hyperlink" Target="https://govtech.gov.pt/" TargetMode="External"/><Relationship Id="rId5622" Type="http://schemas.openxmlformats.org/officeDocument/2006/relationships/hyperlink" Target="https://www.mkm.ee/sites/default/files/digitalagenda2020_final_final.pdf" TargetMode="External"/><Relationship Id="rId1958" Type="http://schemas.openxmlformats.org/officeDocument/2006/relationships/hyperlink" Target="http://minfin-gov.bissau.net/" TargetMode="External"/><Relationship Id="rId3173" Type="http://schemas.openxmlformats.org/officeDocument/2006/relationships/hyperlink" Target="http://www.mf.gov.pl/ministerstwo-finansow/dzialalnosc/finanse-publiczne/budzet-panstwa/trezor" TargetMode="External"/><Relationship Id="rId3380" Type="http://schemas.openxmlformats.org/officeDocument/2006/relationships/hyperlink" Target="https://tender.me.gov.ua/" TargetMode="External"/><Relationship Id="rId4017" Type="http://schemas.openxmlformats.org/officeDocument/2006/relationships/hyperlink" Target="https://nitb.gov.pk/Detail/OWNkMGExNzctOWNhYS00YmU5LTlmZjQtYTU4YTk3OGQwZjFl" TargetMode="External"/><Relationship Id="rId4224" Type="http://schemas.openxmlformats.org/officeDocument/2006/relationships/hyperlink" Target="https://openknowledge.worldbank.org/handle/10986/33854" TargetMode="External"/><Relationship Id="rId4431" Type="http://schemas.openxmlformats.org/officeDocument/2006/relationships/hyperlink" Target="https://www.rti-rating.org/wp-content/uploads/2018/09/Mozambique.RTI_.Dec2014.English.pdf" TargetMode="External"/><Relationship Id="rId1818" Type="http://schemas.openxmlformats.org/officeDocument/2006/relationships/hyperlink" Target="http://www.abge.org/produits/index.php" TargetMode="External"/><Relationship Id="rId3033" Type="http://schemas.openxmlformats.org/officeDocument/2006/relationships/hyperlink" Target="http://www.dominica.gov.dm/" TargetMode="External"/><Relationship Id="rId3240" Type="http://schemas.openxmlformats.org/officeDocument/2006/relationships/hyperlink" Target="http://www.fms.treas.gov/index_systems.html" TargetMode="External"/><Relationship Id="rId6189" Type="http://schemas.openxmlformats.org/officeDocument/2006/relationships/hyperlink" Target="http://www.ena.gov.lb/Files/Samples/CoursFonctionPublique.pdf" TargetMode="External"/><Relationship Id="rId161" Type="http://schemas.openxmlformats.org/officeDocument/2006/relationships/hyperlink" Target="http://en.wikipedia.org/wiki/Vietnam" TargetMode="External"/><Relationship Id="rId6049" Type="http://schemas.openxmlformats.org/officeDocument/2006/relationships/hyperlink" Target="https://www.regierung.li/ministries/ministry-of-general-government-affairs-and-finance/" TargetMode="External"/><Relationship Id="rId2799" Type="http://schemas.openxmlformats.org/officeDocument/2006/relationships/hyperlink" Target="http://www.goszakup.gov.kz/" TargetMode="External"/><Relationship Id="rId3100" Type="http://schemas.openxmlformats.org/officeDocument/2006/relationships/hyperlink" Target="http://www.ict.gov.kg/" TargetMode="External"/><Relationship Id="rId6256" Type="http://schemas.openxmlformats.org/officeDocument/2006/relationships/hyperlink" Target="https://www.argentina.gob.ar/jefatura/innovacion-publica/laboratoriodegobierno" TargetMode="External"/><Relationship Id="rId978" Type="http://schemas.openxmlformats.org/officeDocument/2006/relationships/hyperlink" Target="http://www.minfi.gov.cm/index.php/en/documents" TargetMode="External"/><Relationship Id="rId2659" Type="http://schemas.openxmlformats.org/officeDocument/2006/relationships/hyperlink" Target="http://www.nav.gov.hu/" TargetMode="External"/><Relationship Id="rId2866" Type="http://schemas.openxmlformats.org/officeDocument/2006/relationships/hyperlink" Target="http://www.sti.gov.kg/" TargetMode="External"/><Relationship Id="rId3917" Type="http://schemas.openxmlformats.org/officeDocument/2006/relationships/hyperlink" Target="https://www.dga.or.th/en/index.php" TargetMode="External"/><Relationship Id="rId5065" Type="http://schemas.openxmlformats.org/officeDocument/2006/relationships/hyperlink" Target="http://aplikasi.mampu.gov.my/mycio/index.php" TargetMode="External"/><Relationship Id="rId5272" Type="http://schemas.openxmlformats.org/officeDocument/2006/relationships/hyperlink" Target="http://noticias.juridicas.com/base_datos/Admin/lo15-1999.html" TargetMode="External"/><Relationship Id="rId6116" Type="http://schemas.openxmlformats.org/officeDocument/2006/relationships/hyperlink" Target="https://www.gobiernoelectronico.gob.ec/wp-content/uploads/2018/08/PNGE_2018_2021_21082018.pdf" TargetMode="External"/><Relationship Id="rId838" Type="http://schemas.openxmlformats.org/officeDocument/2006/relationships/hyperlink" Target="http://www.vijeceministara.gov.ba/ministarstva/finansije_i_trezor/default.aspx?id=108&amp;langTag=en-US" TargetMode="External"/><Relationship Id="rId1468" Type="http://schemas.openxmlformats.org/officeDocument/2006/relationships/hyperlink" Target="https://e-gov.bg/wps/portal/" TargetMode="External"/><Relationship Id="rId1675" Type="http://schemas.openxmlformats.org/officeDocument/2006/relationships/hyperlink" Target="http://www.mh.gob.sv/portal/page/portal/PMH/Novedades/Calendario/Capacitaciones/Capacitaciones_2011/Safi2011/Manual_T%E9cnico_SAFI_17-07-09.pdf" TargetMode="External"/><Relationship Id="rId1882" Type="http://schemas.openxmlformats.org/officeDocument/2006/relationships/hyperlink" Target="http://www.aft.gouv.fr/" TargetMode="External"/><Relationship Id="rId2519" Type="http://schemas.openxmlformats.org/officeDocument/2006/relationships/hyperlink" Target="http://www.finance.gov.mk/view/naslovna" TargetMode="External"/><Relationship Id="rId2726" Type="http://schemas.openxmlformats.org/officeDocument/2006/relationships/hyperlink" Target="http://www.tesoro.it/doc-finanza-pubblica/" TargetMode="External"/><Relationship Id="rId4081" Type="http://schemas.openxmlformats.org/officeDocument/2006/relationships/hyperlink" Target="http://www.egov.ma/sites/default/files/Programme%20eGov%20Morocco.pdf" TargetMode="External"/><Relationship Id="rId5132" Type="http://schemas.openxmlformats.org/officeDocument/2006/relationships/hyperlink" Target="https://www.cnti.gob.ve/que-hacemos/proyectos/infogobierno/interoperabilidad.html" TargetMode="External"/><Relationship Id="rId1328" Type="http://schemas.openxmlformats.org/officeDocument/2006/relationships/hyperlink" Target="https://www.fu.gov.si/en/customs/work_with_us/e_customs/" TargetMode="External"/><Relationship Id="rId1535" Type="http://schemas.openxmlformats.org/officeDocument/2006/relationships/hyperlink" Target="https://www.tpsgc-pwgsc.gc.ca/comm/index-fra.html" TargetMode="External"/><Relationship Id="rId2933" Type="http://schemas.openxmlformats.org/officeDocument/2006/relationships/hyperlink" Target="http://www.asycuda.org/dispcountry.asp?name=Kosovo" TargetMode="External"/><Relationship Id="rId905" Type="http://schemas.openxmlformats.org/officeDocument/2006/relationships/hyperlink" Target="http://www.finance.gov.bw/" TargetMode="External"/><Relationship Id="rId1742" Type="http://schemas.openxmlformats.org/officeDocument/2006/relationships/hyperlink" Target="https://www.finanzas.gob.ec/" TargetMode="External"/><Relationship Id="rId4898" Type="http://schemas.openxmlformats.org/officeDocument/2006/relationships/hyperlink" Target="http://painelservicos.servicos.gov.br/" TargetMode="External"/><Relationship Id="rId5949" Type="http://schemas.openxmlformats.org/officeDocument/2006/relationships/hyperlink" Target="https://www.wdasec.gov.tw/en/" TargetMode="External"/><Relationship Id="rId34" Type="http://schemas.openxmlformats.org/officeDocument/2006/relationships/hyperlink" Target="http://en.wikipedia.org/wiki/Cuba" TargetMode="External"/><Relationship Id="rId1602" Type="http://schemas.openxmlformats.org/officeDocument/2006/relationships/hyperlink" Target="http://www.porezna-uprava.hr/Stranice/Naslovnica.aspx" TargetMode="External"/><Relationship Id="rId4758" Type="http://schemas.openxmlformats.org/officeDocument/2006/relationships/hyperlink" Target="https://nbsz.gov.hu/?lang=en&amp;mid=42" TargetMode="External"/><Relationship Id="rId4965" Type="http://schemas.openxmlformats.org/officeDocument/2006/relationships/hyperlink" Target="https://ito.gov.ir/fa/news/100449/%D8%AE%D8%AF%D9%85%D8%A7%D8%AA-gsb" TargetMode="External"/><Relationship Id="rId5809" Type="http://schemas.openxmlformats.org/officeDocument/2006/relationships/hyperlink" Target="https://www.opengovpartnership.org/members/lithuania/" TargetMode="External"/><Relationship Id="rId6180" Type="http://schemas.openxmlformats.org/officeDocument/2006/relationships/hyperlink" Target="http://www.innogov.go.kr/ucms/main/main.do" TargetMode="External"/><Relationship Id="rId3567" Type="http://schemas.openxmlformats.org/officeDocument/2006/relationships/hyperlink" Target="https://mof.ge/" TargetMode="External"/><Relationship Id="rId3774" Type="http://schemas.openxmlformats.org/officeDocument/2006/relationships/hyperlink" Target="https://dot.gov.in/" TargetMode="External"/><Relationship Id="rId3981" Type="http://schemas.openxmlformats.org/officeDocument/2006/relationships/hyperlink" Target="http://www.yesser.gov.sa/en/MechanismsandRegulations/strategy/Pages/default.aspx" TargetMode="External"/><Relationship Id="rId4618" Type="http://schemas.openxmlformats.org/officeDocument/2006/relationships/hyperlink" Target="https://www.digitaleoverheid.nl/overzicht-van-alle-onderwerpen/basisregistraties-en-stelselafspraken/nora/" TargetMode="External"/><Relationship Id="rId4825" Type="http://schemas.openxmlformats.org/officeDocument/2006/relationships/hyperlink" Target="http://ethiocert.insa.gov.et/" TargetMode="External"/><Relationship Id="rId488" Type="http://schemas.openxmlformats.org/officeDocument/2006/relationships/hyperlink" Target="http://www.e-imza.az/e-signer.php?tp=certuse&amp;ide=26&amp;lang=az" TargetMode="External"/><Relationship Id="rId695" Type="http://schemas.openxmlformats.org/officeDocument/2006/relationships/hyperlink" Target="https://www.ilo.org/ilostat/faces/oracle/webcenter/portalapp/pagehierarchy/Page33.jspx?locale=EN&amp;MBI_ID=4" TargetMode="External"/><Relationship Id="rId2169" Type="http://schemas.openxmlformats.org/officeDocument/2006/relationships/hyperlink" Target="http://www.treasury.govt.nz/publications/guidance/reporting/cfisnet" TargetMode="External"/><Relationship Id="rId2376" Type="http://schemas.openxmlformats.org/officeDocument/2006/relationships/hyperlink" Target="https://www.ghiseul.ro/" TargetMode="External"/><Relationship Id="rId2583" Type="http://schemas.openxmlformats.org/officeDocument/2006/relationships/hyperlink" Target="http://www.ssc.govt.nz/workforce-stats" TargetMode="External"/><Relationship Id="rId2790" Type="http://schemas.openxmlformats.org/officeDocument/2006/relationships/hyperlink" Target="http://www.kozbeszerzes.hu/adatbazis/keres/hirdetmeny" TargetMode="External"/><Relationship Id="rId3427" Type="http://schemas.openxmlformats.org/officeDocument/2006/relationships/hyperlink" Target="https://www.pefa.org/node/286" TargetMode="External"/><Relationship Id="rId3634" Type="http://schemas.openxmlformats.org/officeDocument/2006/relationships/hyperlink" Target="https://dnpd.gouv.ml/index.php/formation-sur-le-sigip" TargetMode="External"/><Relationship Id="rId3841" Type="http://schemas.openxmlformats.org/officeDocument/2006/relationships/hyperlink" Target="https://www.whitehouse.gov/omb/management/egov/" TargetMode="External"/><Relationship Id="rId6040" Type="http://schemas.openxmlformats.org/officeDocument/2006/relationships/hyperlink" Target="https://www.moic.gov.bt/en/policy-act-regulations/" TargetMode="External"/><Relationship Id="rId348" Type="http://schemas.openxmlformats.org/officeDocument/2006/relationships/hyperlink" Target="http://www.oecd.org/officialdocuments/publicdisplaydocumentpdf/?cote=GOV/PGC/SBO(2013)3/PROV&amp;doclanguage=en" TargetMode="External"/><Relationship Id="rId555" Type="http://schemas.openxmlformats.org/officeDocument/2006/relationships/hyperlink" Target="http://www.bmf.gv.at/" TargetMode="External"/><Relationship Id="rId762" Type="http://schemas.openxmlformats.org/officeDocument/2006/relationships/hyperlink" Target="https://www.pacific.undp.org/content/pacific/en/home/countryinfo/nauru.html" TargetMode="External"/><Relationship Id="rId1185" Type="http://schemas.openxmlformats.org/officeDocument/2006/relationships/hyperlink" Target="http://www.mofep-grss.org/ministry/units/" TargetMode="External"/><Relationship Id="rId1392" Type="http://schemas.openxmlformats.org/officeDocument/2006/relationships/hyperlink" Target="https://www.simap.ch/shabforms/COMMON/search/searchForm.jsf?FMODE=SIMAP&amp;category=OB" TargetMode="External"/><Relationship Id="rId2029" Type="http://schemas.openxmlformats.org/officeDocument/2006/relationships/hyperlink" Target="http://www.deutsche-finanzagentur.de/en/startpage/" TargetMode="External"/><Relationship Id="rId2236" Type="http://schemas.openxmlformats.org/officeDocument/2006/relationships/hyperlink" Target="http://www.bir.gov.ph/" TargetMode="External"/><Relationship Id="rId2443" Type="http://schemas.openxmlformats.org/officeDocument/2006/relationships/hyperlink" Target="https://www.gov.mt/en/Government/DOI/Press%20Releases/Pages/2002/03/12/PR318.aspx" TargetMode="External"/><Relationship Id="rId2650" Type="http://schemas.openxmlformats.org/officeDocument/2006/relationships/hyperlink" Target="http://www.mof.go.jp/exchequer/index.html" TargetMode="External"/><Relationship Id="rId3701" Type="http://schemas.openxmlformats.org/officeDocument/2006/relationships/hyperlink" Target="https://www.pefa.org/node/671" TargetMode="External"/><Relationship Id="rId5599" Type="http://schemas.openxmlformats.org/officeDocument/2006/relationships/hyperlink" Target="https://publicadministration.un.org/egovkb/en-us/Resources/Country-URLs" TargetMode="External"/><Relationship Id="rId208" Type="http://schemas.openxmlformats.org/officeDocument/2006/relationships/hyperlink" Target="http://www.unece.org/fileadmin/DAM/trade/Publications/ECE-TRADE-404_SingleWindow.pdf" TargetMode="External"/><Relationship Id="rId415" Type="http://schemas.openxmlformats.org/officeDocument/2006/relationships/hyperlink" Target="https://www.ato.gov.au/" TargetMode="External"/><Relationship Id="rId622" Type="http://schemas.openxmlformats.org/officeDocument/2006/relationships/hyperlink" Target="http://procurement.gov.bz/" TargetMode="External"/><Relationship Id="rId1045" Type="http://schemas.openxmlformats.org/officeDocument/2006/relationships/hyperlink" Target="http://www.finance.gov.tt/" TargetMode="External"/><Relationship Id="rId1252" Type="http://schemas.openxmlformats.org/officeDocument/2006/relationships/hyperlink" Target="http://unctad.org/en/PublicationsLibrary/dtlasycuda2011d1_en.pdf" TargetMode="External"/><Relationship Id="rId2303" Type="http://schemas.openxmlformats.org/officeDocument/2006/relationships/hyperlink" Target="https://www.cbm.gov.mm/content/issuance-government-treasury-bonds" TargetMode="External"/><Relationship Id="rId2510" Type="http://schemas.openxmlformats.org/officeDocument/2006/relationships/hyperlink" Target="http://www.panamacompra.gob.pa/Portal/BaseDeConocimientoComprador.aspx" TargetMode="External"/><Relationship Id="rId5459" Type="http://schemas.openxmlformats.org/officeDocument/2006/relationships/hyperlink" Target="http://data.gov.sk/" TargetMode="External"/><Relationship Id="rId5666" Type="http://schemas.openxmlformats.org/officeDocument/2006/relationships/hyperlink" Target="https://joinup.ec.europa.eu/collection/open-source-observatory-osor/news/belgium-and-netherlands-join" TargetMode="External"/><Relationship Id="rId1112" Type="http://schemas.openxmlformats.org/officeDocument/2006/relationships/hyperlink" Target="http://deuda.mef.gub.uy/" TargetMode="External"/><Relationship Id="rId4268" Type="http://schemas.openxmlformats.org/officeDocument/2006/relationships/hyperlink" Target="https://cloud.gov.au/" TargetMode="External"/><Relationship Id="rId4475" Type="http://schemas.openxmlformats.org/officeDocument/2006/relationships/hyperlink" Target="https://www.gou.go.ug/topics/monitoring-and-evaluation-strengthened-boost-government-performance" TargetMode="External"/><Relationship Id="rId5319" Type="http://schemas.openxmlformats.org/officeDocument/2006/relationships/hyperlink" Target="https://www.rti-rating.org/wp-content/uploads/2018/08/Vanuatu.RTI_.2017.pdf" TargetMode="External"/><Relationship Id="rId5873" Type="http://schemas.openxmlformats.org/officeDocument/2006/relationships/hyperlink" Target="https://www.ciencia.gob.es/stfls/MICINN/Ciencia/Ficheros/Estrategia_Inteligencia_Artificial_IDI.pdf" TargetMode="External"/><Relationship Id="rId3077" Type="http://schemas.openxmlformats.org/officeDocument/2006/relationships/hyperlink" Target="https://www.myeg.com.my/" TargetMode="External"/><Relationship Id="rId3284" Type="http://schemas.openxmlformats.org/officeDocument/2006/relationships/hyperlink" Target="http://lusakavoice.com/2014/05/14/progress-on-establishment-of-treasury-single-account-tsa-system/" TargetMode="External"/><Relationship Id="rId4128" Type="http://schemas.openxmlformats.org/officeDocument/2006/relationships/hyperlink" Target="http://202.83.172.245:8080/pmes/" TargetMode="External"/><Relationship Id="rId4682" Type="http://schemas.openxmlformats.org/officeDocument/2006/relationships/hyperlink" Target="https://www.statcan.gc.ca/eng/about/frp/frp" TargetMode="External"/><Relationship Id="rId5526" Type="http://schemas.openxmlformats.org/officeDocument/2006/relationships/hyperlink" Target="https://opendevelopmentmyanmar.net/" TargetMode="External"/><Relationship Id="rId5733" Type="http://schemas.openxmlformats.org/officeDocument/2006/relationships/hyperlink" Target="https://www.nstda.or.th/th/nstda-knowledge/3138-open-source-and-library-collaboration" TargetMode="External"/><Relationship Id="rId5940" Type="http://schemas.openxmlformats.org/officeDocument/2006/relationships/hyperlink" Target="https://u.ae/en/about-the-uae/strategies-initiatives-and-awards/federal-governments-strategies-and-plans/national-program-for-advanced-skills" TargetMode="External"/><Relationship Id="rId1929" Type="http://schemas.openxmlformats.org/officeDocument/2006/relationships/hyperlink" Target="http://www.ird.gov.gd/index.php?option=com_content&amp;view=category&amp;layout=blog&amp;id=56&amp;Itemid=142" TargetMode="External"/><Relationship Id="rId2093" Type="http://schemas.openxmlformats.org/officeDocument/2006/relationships/hyperlink" Target="http://www.naurugov.nr/parliament-of-nauru/constitution-of-nauru.aspx" TargetMode="External"/><Relationship Id="rId3491" Type="http://schemas.openxmlformats.org/officeDocument/2006/relationships/hyperlink" Target="https://www.regjeringen.no/en/dep/fin/about-the-ministry/Departments/the-financial-markets-department/id1544/" TargetMode="External"/><Relationship Id="rId4335" Type="http://schemas.openxmlformats.org/officeDocument/2006/relationships/hyperlink" Target="https://www.rti-rating.org/wp-content/uploads/2018/09/South-Africa.foi_.2000.pdf" TargetMode="External"/><Relationship Id="rId4542" Type="http://schemas.openxmlformats.org/officeDocument/2006/relationships/hyperlink" Target="https://www.qcert.org/" TargetMode="External"/><Relationship Id="rId5800" Type="http://schemas.openxmlformats.org/officeDocument/2006/relationships/hyperlink" Target="https://www.opengovpartnership.org/members/morocco/" TargetMode="External"/><Relationship Id="rId3144" Type="http://schemas.openxmlformats.org/officeDocument/2006/relationships/hyperlink" Target="http://documents.worldbank.org/curated/en/2011/05/16215662/mauritania-public-expenditure-review-update" TargetMode="External"/><Relationship Id="rId3351" Type="http://schemas.openxmlformats.org/officeDocument/2006/relationships/hyperlink" Target="https://www.pefa.org/node/1236" TargetMode="External"/><Relationship Id="rId4402" Type="http://schemas.openxmlformats.org/officeDocument/2006/relationships/hyperlink" Target="https://www.rti-rating.org/wp-content/uploads/Iceland.pdf" TargetMode="External"/><Relationship Id="rId272" Type="http://schemas.openxmlformats.org/officeDocument/2006/relationships/hyperlink" Target="http://www.aidinfo.org/resources/aid-databases" TargetMode="External"/><Relationship Id="rId2160" Type="http://schemas.openxmlformats.org/officeDocument/2006/relationships/hyperlink" Target="https://dgi.mef.gob.pa/" TargetMode="External"/><Relationship Id="rId3004" Type="http://schemas.openxmlformats.org/officeDocument/2006/relationships/hyperlink" Target="https://help.sap.com/doc/saphelp_sfin100/1.10/en-US/51/a539b29d794f4fe10000000a421bc1/frameset.htm" TargetMode="External"/><Relationship Id="rId3211" Type="http://schemas.openxmlformats.org/officeDocument/2006/relationships/hyperlink" Target="https://www.government.se/government-of-sweden/ministry-of-finance/central-government-budget/" TargetMode="External"/><Relationship Id="rId132" Type="http://schemas.openxmlformats.org/officeDocument/2006/relationships/hyperlink" Target="http://en.wikipedia.org/wiki/Slovakia" TargetMode="External"/><Relationship Id="rId2020" Type="http://schemas.openxmlformats.org/officeDocument/2006/relationships/hyperlink" Target="http://www.eprocurement.gov.gr/" TargetMode="External"/><Relationship Id="rId5176" Type="http://schemas.openxmlformats.org/officeDocument/2006/relationships/hyperlink" Target="https://egov.kz/cms/ru/services/online_admission" TargetMode="External"/><Relationship Id="rId5383" Type="http://schemas.openxmlformats.org/officeDocument/2006/relationships/hyperlink" Target="https://www.hlidacstatu.cz/" TargetMode="External"/><Relationship Id="rId5590" Type="http://schemas.openxmlformats.org/officeDocument/2006/relationships/hyperlink" Target="https://data.gov.ua/" TargetMode="External"/><Relationship Id="rId6227" Type="http://schemas.openxmlformats.org/officeDocument/2006/relationships/hyperlink" Target="https://rdd.gov.hr/" TargetMode="External"/><Relationship Id="rId1579" Type="http://schemas.openxmlformats.org/officeDocument/2006/relationships/hyperlink" Target="http://fineconomic.gov.tm/" TargetMode="External"/><Relationship Id="rId2977" Type="http://schemas.openxmlformats.org/officeDocument/2006/relationships/hyperlink" Target="https://pirkimai.eviesiejipirkimai.lt/app/notice/notices.asp?B=PPO" TargetMode="External"/><Relationship Id="rId4192" Type="http://schemas.openxmlformats.org/officeDocument/2006/relationships/hyperlink" Target="https://openknowledge.worldbank.org/handle/10986/19302" TargetMode="External"/><Relationship Id="rId5036" Type="http://schemas.openxmlformats.org/officeDocument/2006/relationships/hyperlink" Target="http://dataprotection.govmu.org/" TargetMode="External"/><Relationship Id="rId5243" Type="http://schemas.openxmlformats.org/officeDocument/2006/relationships/hyperlink" Target="https://www.right2info.org/resources/publications/laws-1/lichtenstein-data-protection-law" TargetMode="External"/><Relationship Id="rId5450" Type="http://schemas.openxmlformats.org/officeDocument/2006/relationships/hyperlink" Target="http://data.gov.uk/" TargetMode="External"/><Relationship Id="rId949" Type="http://schemas.openxmlformats.org/officeDocument/2006/relationships/hyperlink" Target="http://www.cra-arc.gc.ca/" TargetMode="External"/><Relationship Id="rId1786" Type="http://schemas.openxmlformats.org/officeDocument/2006/relationships/hyperlink" Target="https://etax.revenue.gov.et/remote/login?lang=en" TargetMode="External"/><Relationship Id="rId1993" Type="http://schemas.openxmlformats.org/officeDocument/2006/relationships/hyperlink" Target="http://www.wipo.int/wipolex/en/text.jsp?file_id=238414" TargetMode="External"/><Relationship Id="rId2837" Type="http://schemas.openxmlformats.org/officeDocument/2006/relationships/hyperlink" Target="http://korea-dpr.com/" TargetMode="External"/><Relationship Id="rId4052" Type="http://schemas.openxmlformats.org/officeDocument/2006/relationships/hyperlink" Target="https://servicii.gov.md/" TargetMode="External"/><Relationship Id="rId5103" Type="http://schemas.openxmlformats.org/officeDocument/2006/relationships/hyperlink" Target="https://administracionelectronica.gob.es/pae_Home/en/pae_Estrategias/pae_Interoperabilidad_Inicio/pae_Normas_tecnicas_de_interoperabilidad.html?idioma=en" TargetMode="External"/><Relationship Id="rId78" Type="http://schemas.openxmlformats.org/officeDocument/2006/relationships/hyperlink" Target="http://en.wikipedia.org/wiki/Kuwait" TargetMode="External"/><Relationship Id="rId809" Type="http://schemas.openxmlformats.org/officeDocument/2006/relationships/hyperlink" Target="https://finances.bj/" TargetMode="External"/><Relationship Id="rId1439" Type="http://schemas.openxmlformats.org/officeDocument/2006/relationships/hyperlink" Target="https://evo.gov.sk/" TargetMode="External"/><Relationship Id="rId1646" Type="http://schemas.openxmlformats.org/officeDocument/2006/relationships/hyperlink" Target="http://www.dian.gov.co/contenidos/servicios/guia.html" TargetMode="External"/><Relationship Id="rId1853" Type="http://schemas.openxmlformats.org/officeDocument/2006/relationships/hyperlink" Target="http://www.mof.gov.cy/mof/mof.nsf/index_en/index_en?OpenDocument" TargetMode="External"/><Relationship Id="rId2904" Type="http://schemas.openxmlformats.org/officeDocument/2006/relationships/hyperlink" Target="http://www.finance.gov.ls/documents/budget_book.php" TargetMode="External"/><Relationship Id="rId5310" Type="http://schemas.openxmlformats.org/officeDocument/2006/relationships/hyperlink" Target="https://www.rti-rating.org/wp-content/uploads/2018/09/Lebanon-Right-to-Acess-Information-Law.2017.ENG_.pdf" TargetMode="External"/><Relationship Id="rId1506" Type="http://schemas.openxmlformats.org/officeDocument/2006/relationships/hyperlink" Target="https://amp-mei.net/portal/" TargetMode="External"/><Relationship Id="rId1713" Type="http://schemas.openxmlformats.org/officeDocument/2006/relationships/hyperlink" Target="http://www.mof.gov.cy/mof/mof.nsf/page16_gr/page16_gr?OpenDocument" TargetMode="External"/><Relationship Id="rId1920" Type="http://schemas.openxmlformats.org/officeDocument/2006/relationships/hyperlink" Target="http://www.rs.ge/" TargetMode="External"/><Relationship Id="rId4869" Type="http://schemas.openxmlformats.org/officeDocument/2006/relationships/hyperlink" Target="https://akshi.gov.al/wp-content/uploads/2019/10/Ligji-Nr.9887-dat%C3%AB-10.03.2008-P%C3%ABr-Mbrojtjen-e-t%C3%AB-Dh%C3%ABnave-Personale-i-ndryshuar.pdf" TargetMode="External"/><Relationship Id="rId3678" Type="http://schemas.openxmlformats.org/officeDocument/2006/relationships/hyperlink" Target="https://www.pefa.org/node/916" TargetMode="External"/><Relationship Id="rId3885" Type="http://schemas.openxmlformats.org/officeDocument/2006/relationships/hyperlink" Target="http://www.parlament.tj/" TargetMode="External"/><Relationship Id="rId4729" Type="http://schemas.openxmlformats.org/officeDocument/2006/relationships/hyperlink" Target="https://feedback.digital.gov.fj/" TargetMode="External"/><Relationship Id="rId4936" Type="http://schemas.openxmlformats.org/officeDocument/2006/relationships/hyperlink" Target="http://www.mcit.gov.eg/Publication/Publication_Summary/856" TargetMode="External"/><Relationship Id="rId6084" Type="http://schemas.openxmlformats.org/officeDocument/2006/relationships/hyperlink" Target="https://estrategia.gobiernoenlinea.gov.co/623/w3-propertyvalue-7650.html" TargetMode="External"/><Relationship Id="rId599" Type="http://schemas.openxmlformats.org/officeDocument/2006/relationships/hyperlink" Target="http://www.ab.gov.ag/article_details.php?id=1509&amp;category=38" TargetMode="External"/><Relationship Id="rId2487" Type="http://schemas.openxmlformats.org/officeDocument/2006/relationships/hyperlink" Target="http://www.marchespublics.gov.ma/" TargetMode="External"/><Relationship Id="rId2694" Type="http://schemas.openxmlformats.org/officeDocument/2006/relationships/hyperlink" Target="http://www.istd.gov.jo/" TargetMode="External"/><Relationship Id="rId3538" Type="http://schemas.openxmlformats.org/officeDocument/2006/relationships/hyperlink" Target="http://www.sanmarino.sm/on-line/en/home/public-administration/departments/finance-and-budget-department.html" TargetMode="External"/><Relationship Id="rId3745" Type="http://schemas.openxmlformats.org/officeDocument/2006/relationships/hyperlink" Target="https://www.gobiernoelectronico.gob.ec/wp-content/uploads/2018/08/PNGE_2018_2021_21082018.pdf" TargetMode="External"/><Relationship Id="rId6151" Type="http://schemas.openxmlformats.org/officeDocument/2006/relationships/hyperlink" Target="https://enoll.org/" TargetMode="External"/><Relationship Id="rId459" Type="http://schemas.openxmlformats.org/officeDocument/2006/relationships/hyperlink" Target="https://www.pefa.org/node/1366" TargetMode="External"/><Relationship Id="rId666" Type="http://schemas.openxmlformats.org/officeDocument/2006/relationships/hyperlink" Target="https://www.ilo.org/ilostat/faces/oracle/webcenter/portalapp/pagehierarchy/Page33.jspx?locale=EN&amp;MBI_ID=4" TargetMode="External"/><Relationship Id="rId873" Type="http://schemas.openxmlformats.org/officeDocument/2006/relationships/hyperlink" Target="https://bdnsw.mofe.gov.bn/Pages/CustomsImportDuty.aspx" TargetMode="External"/><Relationship Id="rId1089" Type="http://schemas.openxmlformats.org/officeDocument/2006/relationships/hyperlink" Target="http://www.treasury.gov.lk/" TargetMode="External"/><Relationship Id="rId1296" Type="http://schemas.openxmlformats.org/officeDocument/2006/relationships/hyperlink" Target="http://www.revenue.gov.to/Article.aspx?ID=1899" TargetMode="External"/><Relationship Id="rId2347" Type="http://schemas.openxmlformats.org/officeDocument/2006/relationships/hyperlink" Target="https://siga.ana.gob.pa/pcus/jsf/homepage/home.jsf" TargetMode="External"/><Relationship Id="rId2554" Type="http://schemas.openxmlformats.org/officeDocument/2006/relationships/hyperlink" Target="http://www.roskazna.ru/dokumenty/kassovoe-obsluzhivanie/" TargetMode="External"/><Relationship Id="rId3952" Type="http://schemas.openxmlformats.org/officeDocument/2006/relationships/hyperlink" Target="http://www.gov.rw/" TargetMode="External"/><Relationship Id="rId6011" Type="http://schemas.openxmlformats.org/officeDocument/2006/relationships/hyperlink" Target="https://www.oecd.ai/dashboards/policy-initiatives/2019-data-policyInitiatives-26476" TargetMode="External"/><Relationship Id="rId319" Type="http://schemas.openxmlformats.org/officeDocument/2006/relationships/hyperlink" Target="https://mcit.gov.af/node/6938" TargetMode="External"/><Relationship Id="rId526" Type="http://schemas.openxmlformats.org/officeDocument/2006/relationships/hyperlink" Target="http://www.finances.bj/spip.php?article2" TargetMode="External"/><Relationship Id="rId1156" Type="http://schemas.openxmlformats.org/officeDocument/2006/relationships/hyperlink" Target="http://www.estv.admin.ch/" TargetMode="External"/><Relationship Id="rId1363" Type="http://schemas.openxmlformats.org/officeDocument/2006/relationships/hyperlink" Target="http://www.psc.gov.to/" TargetMode="External"/><Relationship Id="rId2207" Type="http://schemas.openxmlformats.org/officeDocument/2006/relationships/hyperlink" Target="http://www.treasury.gov.pg/" TargetMode="External"/><Relationship Id="rId2761" Type="http://schemas.openxmlformats.org/officeDocument/2006/relationships/hyperlink" Target="http://www.mit.gov.jo/" TargetMode="External"/><Relationship Id="rId3605" Type="http://schemas.openxmlformats.org/officeDocument/2006/relationships/hyperlink" Target="https://mf.rks-gov.net/page.aspx?id=2,5" TargetMode="External"/><Relationship Id="rId3812" Type="http://schemas.openxmlformats.org/officeDocument/2006/relationships/hyperlink" Target="http://vision2030.go.ke/project/e-government-systems/" TargetMode="External"/><Relationship Id="rId733" Type="http://schemas.openxmlformats.org/officeDocument/2006/relationships/hyperlink" Target="https://www.ilo.org/ilostat/faces/oracle/webcenter/portalapp/pagehierarchy/Page33.jspx?locale=EN&amp;MBI_ID=4" TargetMode="External"/><Relationship Id="rId940" Type="http://schemas.openxmlformats.org/officeDocument/2006/relationships/hyperlink" Target="http://www.obr.bi/index.php/publications/actualites/202-formation-des-contribuables-sur-la-procedure-de-declaration-de-la-tva-par-sigtas" TargetMode="External"/><Relationship Id="rId1016" Type="http://schemas.openxmlformats.org/officeDocument/2006/relationships/hyperlink" Target="http://www.burundi.gov.bi/spip.php?rubrique7" TargetMode="External"/><Relationship Id="rId1570" Type="http://schemas.openxmlformats.org/officeDocument/2006/relationships/hyperlink" Target="https://www.mef.gob.pe/es/aplicativos-invierte-pe" TargetMode="External"/><Relationship Id="rId2414" Type="http://schemas.openxmlformats.org/officeDocument/2006/relationships/hyperlink" Target="http://taxpayerportalb.ird.gov.np/taxpayer/app.html" TargetMode="External"/><Relationship Id="rId2621" Type="http://schemas.openxmlformats.org/officeDocument/2006/relationships/hyperlink" Target="http://www.safp.gov.mo/safptc/info/index.htm" TargetMode="External"/><Relationship Id="rId5777" Type="http://schemas.openxmlformats.org/officeDocument/2006/relationships/hyperlink" Target="https://www.opengovpartnership.org/members/sierra-leone/" TargetMode="External"/><Relationship Id="rId5984" Type="http://schemas.openxmlformats.org/officeDocument/2006/relationships/hyperlink" Target="https://nitb.gov.pk/BitTraning" TargetMode="External"/><Relationship Id="rId800" Type="http://schemas.openxmlformats.org/officeDocument/2006/relationships/hyperlink" Target="https://www.dta.gov.au/" TargetMode="External"/><Relationship Id="rId1223" Type="http://schemas.openxmlformats.org/officeDocument/2006/relationships/hyperlink" Target="http://publicfinance.undp.sk/wp-content/uploads/2015/11/Lessons-learned-Debt-and-Liquidity-Management-in-the-Slovak-Republic.pdf" TargetMode="External"/><Relationship Id="rId1430" Type="http://schemas.openxmlformats.org/officeDocument/2006/relationships/hyperlink" Target="http://www.mof.gov.so/public-procurement" TargetMode="External"/><Relationship Id="rId4379" Type="http://schemas.openxmlformats.org/officeDocument/2006/relationships/hyperlink" Target="https://www.rti-rating.org/wp-content/uploads/2020/05/China-RTI-Law-2007-Translated-by-Rogier-Creemers.pdf" TargetMode="External"/><Relationship Id="rId4586" Type="http://schemas.openxmlformats.org/officeDocument/2006/relationships/hyperlink" Target="https://www.pngcert.org.pg/" TargetMode="External"/><Relationship Id="rId4793" Type="http://schemas.openxmlformats.org/officeDocument/2006/relationships/hyperlink" Target="https://www.mois.go.kr/frt/sub/a03/ideaepeople/screen.do" TargetMode="External"/><Relationship Id="rId5637" Type="http://schemas.openxmlformats.org/officeDocument/2006/relationships/hyperlink" Target="https://www.gov.si/assets/ministrstva/MJU/DID/Digital-Slovenia-2020-Development-Strategy-for-the-Information-Society-until-2020.pdf" TargetMode="External"/><Relationship Id="rId5844" Type="http://schemas.openxmlformats.org/officeDocument/2006/relationships/hyperlink" Target="https://www.opengovpartnership.org/members/france/" TargetMode="External"/><Relationship Id="rId3188" Type="http://schemas.openxmlformats.org/officeDocument/2006/relationships/hyperlink" Target="https://smartifmis.minecofin.gov.rw/ifmis-home-ui/login.do" TargetMode="External"/><Relationship Id="rId3395" Type="http://schemas.openxmlformats.org/officeDocument/2006/relationships/hyperlink" Target="http://muasamcong.mpi.gov.vn/" TargetMode="External"/><Relationship Id="rId4239" Type="http://schemas.openxmlformats.org/officeDocument/2006/relationships/hyperlink" Target="http://www.wipo.int/wipolex/en/text.jsp?file_id=238413" TargetMode="External"/><Relationship Id="rId4446" Type="http://schemas.openxmlformats.org/officeDocument/2006/relationships/hyperlink" Target="https://www.gov.uk/guidance/government-cloud-first-policy" TargetMode="External"/><Relationship Id="rId4653" Type="http://schemas.openxmlformats.org/officeDocument/2006/relationships/hyperlink" Target="https://digitalmalta.org.mt/en/Pages/Content/DMPerformance.aspx" TargetMode="External"/><Relationship Id="rId4860" Type="http://schemas.openxmlformats.org/officeDocument/2006/relationships/hyperlink" Target="https://cyberpolicyportal.org/en/" TargetMode="External"/><Relationship Id="rId5704" Type="http://schemas.openxmlformats.org/officeDocument/2006/relationships/hyperlink" Target="https://www.ogcio.gov.hk/en/our_work/infrastructure/methodology/sam/sam_open_source_software.html" TargetMode="External"/><Relationship Id="rId5911" Type="http://schemas.openxmlformats.org/officeDocument/2006/relationships/hyperlink" Target="https://oecd.ai/dashboards/policy-initiatives/2019-data-policyInitiatives-25227" TargetMode="External"/><Relationship Id="rId3048" Type="http://schemas.openxmlformats.org/officeDocument/2006/relationships/hyperlink" Target="http://presidency.gov.gh/" TargetMode="External"/><Relationship Id="rId3255" Type="http://schemas.openxmlformats.org/officeDocument/2006/relationships/hyperlink" Target="http://www.finance.gov.to/publications" TargetMode="External"/><Relationship Id="rId3462" Type="http://schemas.openxmlformats.org/officeDocument/2006/relationships/hyperlink" Target="http://homeaffairs.gov.sr/directoraten/" TargetMode="External"/><Relationship Id="rId4306" Type="http://schemas.openxmlformats.org/officeDocument/2006/relationships/hyperlink" Target="https://www.cert.br/" TargetMode="External"/><Relationship Id="rId4513" Type="http://schemas.openxmlformats.org/officeDocument/2006/relationships/hyperlink" Target="https://www.vicepremier.gov.sk/en/sections/informatization/egovernment/government-cloud/index.html" TargetMode="External"/><Relationship Id="rId4720" Type="http://schemas.openxmlformats.org/officeDocument/2006/relationships/hyperlink" Target="https://e-estonia.com/solutions/e-governance/government-cloud/" TargetMode="External"/><Relationship Id="rId176" Type="http://schemas.openxmlformats.org/officeDocument/2006/relationships/hyperlink" Target="http://en.wikipedia.org/wiki/Gambia" TargetMode="External"/><Relationship Id="rId383" Type="http://schemas.openxmlformats.org/officeDocument/2006/relationships/hyperlink" Target="http://www.customs.gov.ag/index.php/case_software/asycuda" TargetMode="External"/><Relationship Id="rId590" Type="http://schemas.openxmlformats.org/officeDocument/2006/relationships/hyperlink" Target="http://www.tcontas.ao/" TargetMode="External"/><Relationship Id="rId2064" Type="http://schemas.openxmlformats.org/officeDocument/2006/relationships/hyperlink" Target="http://www.rmigovernment.org/cabinet.jsp" TargetMode="External"/><Relationship Id="rId2271" Type="http://schemas.openxmlformats.org/officeDocument/2006/relationships/hyperlink" Target="http://www.qcb.gov.qa/English/PublicDebtTools/Pages/TreasuryBills.aspx" TargetMode="External"/><Relationship Id="rId3115" Type="http://schemas.openxmlformats.org/officeDocument/2006/relationships/hyperlink" Target="https://kryeministri-ks.net/" TargetMode="External"/><Relationship Id="rId3322" Type="http://schemas.openxmlformats.org/officeDocument/2006/relationships/hyperlink" Target="https://www.zimra.co.zw/domestic-taxes/tax-tables" TargetMode="External"/><Relationship Id="rId243" Type="http://schemas.openxmlformats.org/officeDocument/2006/relationships/hyperlink" Target="http://www.wapes.org/en/system/files/eng_survey_rapport.pdf" TargetMode="External"/><Relationship Id="rId450" Type="http://schemas.openxmlformats.org/officeDocument/2006/relationships/hyperlink" Target="http://www.bahamas.gov.bs/" TargetMode="External"/><Relationship Id="rId1080" Type="http://schemas.openxmlformats.org/officeDocument/2006/relationships/hyperlink" Target="http://www.finance.gov.sc/" TargetMode="External"/><Relationship Id="rId2131" Type="http://schemas.openxmlformats.org/officeDocument/2006/relationships/hyperlink" Target="http://www.hasil.gov.my/" TargetMode="External"/><Relationship Id="rId5287" Type="http://schemas.openxmlformats.org/officeDocument/2006/relationships/hyperlink" Target="http://www.ombudsman.gov.ua/ua/page/zpd/info/" TargetMode="External"/><Relationship Id="rId5494" Type="http://schemas.openxmlformats.org/officeDocument/2006/relationships/hyperlink" Target="http://www.datosabiertos.gob.ec/" TargetMode="External"/><Relationship Id="rId103" Type="http://schemas.openxmlformats.org/officeDocument/2006/relationships/hyperlink" Target="http://en.wikipedia.org/wiki/Nepal" TargetMode="External"/><Relationship Id="rId310" Type="http://schemas.openxmlformats.org/officeDocument/2006/relationships/hyperlink" Target="http://ards.gov.af/" TargetMode="External"/><Relationship Id="rId4096" Type="http://schemas.openxmlformats.org/officeDocument/2006/relationships/hyperlink" Target="http://cib.govmu.org/English/Pages/digitalgovernment.aspx" TargetMode="External"/><Relationship Id="rId5147" Type="http://schemas.openxmlformats.org/officeDocument/2006/relationships/hyperlink" Target="https://econtent.ekt.gr/el/discovery/content/repositories" TargetMode="External"/><Relationship Id="rId1897" Type="http://schemas.openxmlformats.org/officeDocument/2006/relationships/hyperlink" Target="http://www.finance.gov.gy/about-us/organisation/ag" TargetMode="External"/><Relationship Id="rId2948" Type="http://schemas.openxmlformats.org/officeDocument/2006/relationships/hyperlink" Target="http://www.llv.li/" TargetMode="External"/><Relationship Id="rId5354" Type="http://schemas.openxmlformats.org/officeDocument/2006/relationships/hyperlink" Target="https://www.nldigital.nl/" TargetMode="External"/><Relationship Id="rId5561" Type="http://schemas.openxmlformats.org/officeDocument/2006/relationships/hyperlink" Target="https://pacificdata.org/data/organization/rmi-data" TargetMode="External"/><Relationship Id="rId1757" Type="http://schemas.openxmlformats.org/officeDocument/2006/relationships/hyperlink" Target="http://www.indotel.gob.do/index.php/sector-de-las-telecomunicaciones/comercio-electronico/descripcion-firma-digital" TargetMode="External"/><Relationship Id="rId1964" Type="http://schemas.openxmlformats.org/officeDocument/2006/relationships/hyperlink" Target="http://www.performance-publique.budget.gouv.fr/" TargetMode="External"/><Relationship Id="rId2808" Type="http://schemas.openxmlformats.org/officeDocument/2006/relationships/hyperlink" Target="http://www.honducompras.gob.hn/" TargetMode="External"/><Relationship Id="rId4163" Type="http://schemas.openxmlformats.org/officeDocument/2006/relationships/hyperlink" Target="http://www.gov.sz/index.php/ministries-departments/ministry-of-finance" TargetMode="External"/><Relationship Id="rId4370" Type="http://schemas.openxmlformats.org/officeDocument/2006/relationships/hyperlink" Target="https://www.rti-rating.org/wp-content/uploads/Azerbaijan.pdf" TargetMode="External"/><Relationship Id="rId5007" Type="http://schemas.openxmlformats.org/officeDocument/2006/relationships/hyperlink" Target="http://www.oic.go.th/" TargetMode="External"/><Relationship Id="rId5214" Type="http://schemas.openxmlformats.org/officeDocument/2006/relationships/hyperlink" Target="https://www.afapdp.org/wp-content/uploads/2012/01/Burkina-Faso-Loi-portant-protection-des-donn%c3%a9es-%c3%a0-caract%c3%a8re-personnel-20042.pdf" TargetMode="External"/><Relationship Id="rId5421" Type="http://schemas.openxmlformats.org/officeDocument/2006/relationships/hyperlink" Target="https://www.egov.md/en" TargetMode="External"/><Relationship Id="rId49" Type="http://schemas.openxmlformats.org/officeDocument/2006/relationships/hyperlink" Target="http://en.wikipedia.org/wiki/Finland" TargetMode="External"/><Relationship Id="rId1617" Type="http://schemas.openxmlformats.org/officeDocument/2006/relationships/hyperlink" Target="http://www.mh.gob.sv/portal/page/portal/MH_Fin_OLD/MH_TESORERIA" TargetMode="External"/><Relationship Id="rId1824" Type="http://schemas.openxmlformats.org/officeDocument/2006/relationships/hyperlink" Target="http://www.javnanabava.hr/" TargetMode="External"/><Relationship Id="rId4023" Type="http://schemas.openxmlformats.org/officeDocument/2006/relationships/hyperlink" Target="http://www.innovacion.gob.pa/modernizacion-gobierno-locales" TargetMode="External"/><Relationship Id="rId4230" Type="http://schemas.openxmlformats.org/officeDocument/2006/relationships/hyperlink" Target="https://openknowledge.worldbank.org/handle/10986/5921" TargetMode="External"/><Relationship Id="rId3789" Type="http://schemas.openxmlformats.org/officeDocument/2006/relationships/hyperlink" Target="https://www.e-gov.go.jp/" TargetMode="External"/><Relationship Id="rId6195" Type="http://schemas.openxmlformats.org/officeDocument/2006/relationships/hyperlink" Target="https://omannews.gov.om/NewsDescription/ArtMID/392/ArticleID/1307/Sabaq" TargetMode="External"/><Relationship Id="rId2598" Type="http://schemas.openxmlformats.org/officeDocument/2006/relationships/hyperlink" Target="http://www.usp.funcionpublica.gob.mx/RUSP/" TargetMode="External"/><Relationship Id="rId3996" Type="http://schemas.openxmlformats.org/officeDocument/2006/relationships/hyperlink" Target="http://www.e-guvernare.ro/" TargetMode="External"/><Relationship Id="rId6055" Type="http://schemas.openxmlformats.org/officeDocument/2006/relationships/hyperlink" Target="https://www.canada.ca/en/government/system/digital-government/digital-government-innovations.html" TargetMode="External"/><Relationship Id="rId6262" Type="http://schemas.openxmlformats.org/officeDocument/2006/relationships/hyperlink" Target="https://www.ato.gov.au/" TargetMode="External"/><Relationship Id="rId3649" Type="http://schemas.openxmlformats.org/officeDocument/2006/relationships/hyperlink" Target="https://www.finances.gov.ma/Publication/db/2019/Rapport-activite-DB-2018.pdf" TargetMode="External"/><Relationship Id="rId3856" Type="http://schemas.openxmlformats.org/officeDocument/2006/relationships/hyperlink" Target="https://egov.mic.gov.vn/en_US/web/guest/tai-lieu-hoi-nghi-chinh-phu-so-digital-government" TargetMode="External"/><Relationship Id="rId4907" Type="http://schemas.openxmlformats.org/officeDocument/2006/relationships/hyperlink" Target="http://www.egnc.gov.bn/SitePages/OGPC.aspx" TargetMode="External"/><Relationship Id="rId5071" Type="http://schemas.openxmlformats.org/officeDocument/2006/relationships/hyperlink" Target="http://www.mcinet.gov.ma/en/content/maroc-datacenter-1st-cloud-computing-platform-francophone-africa" TargetMode="External"/><Relationship Id="rId6122" Type="http://schemas.openxmlformats.org/officeDocument/2006/relationships/hyperlink" Target="https://www.innovacion.gob.sv/innovacion.php" TargetMode="External"/><Relationship Id="rId777" Type="http://schemas.openxmlformats.org/officeDocument/2006/relationships/hyperlink" Target="https://www.mideplan.go.cr/" TargetMode="External"/><Relationship Id="rId984" Type="http://schemas.openxmlformats.org/officeDocument/2006/relationships/hyperlink" Target="http://www.finances-budget.cf/" TargetMode="External"/><Relationship Id="rId2458" Type="http://schemas.openxmlformats.org/officeDocument/2006/relationships/hyperlink" Target="https://www.customs.gov.mo/cn/web-services.html" TargetMode="External"/><Relationship Id="rId2665" Type="http://schemas.openxmlformats.org/officeDocument/2006/relationships/hyperlink" Target="http://www.jacustoms.gov.jm/" TargetMode="External"/><Relationship Id="rId2872" Type="http://schemas.openxmlformats.org/officeDocument/2006/relationships/hyperlink" Target="https://www.emansion.gov.lr/2press.php?news_id=4618&amp;related=7&amp;pg=sp" TargetMode="External"/><Relationship Id="rId3509" Type="http://schemas.openxmlformats.org/officeDocument/2006/relationships/hyperlink" Target="https://www.gebiz.gov.sg/ptn/opportunity/BOListing.xhtml?origin=menu" TargetMode="External"/><Relationship Id="rId3716" Type="http://schemas.openxmlformats.org/officeDocument/2006/relationships/hyperlink" Target="http://www.bahamas.gov.bs/wps/portal/public/gov/government/eServices/eservices/eservices/!ut/p/b1/vZTZjqM4GIWfpR4ghTH7JVsIZoew3iDIShInBEhYnn5SPaNWV01XV190x5YsWTpH5_f32yYyIiGyc3GvdkVXXc7F6W2fsTmlOZYn07zFu6IKdHLp2B5pko5EPQTpQwA-GSL41w80SxQffo1xeKCH3NIVGQg0GRAxkZRpPyittVNEOQeX0IdRuN-XCzdAqXFQca1WK-Pq8O7YTTVXF4ocFEHXrNyD2CRmKdRHvgzmqHQ8bl_GKCuZjZ1URifnV9ezqVvqJGrXksMcrRZ6IWZ3DtALRcXlGRkOdVwKa1S2qmMpLb2NthF_vqix4PQvL_-d7RfFv2fD0sIbG1tXVJfSBPjRD1gSvvlNKUICCQL4m_7PBV_0Jiay9_h_UsE3wa_a91UD7cUFb4j0IeN-kJki86jFYUzKmJMwZIglkQA6Dw5jrU_HyT9MXm8d0sEKxwko4dCBnaTeSu1Wl3i4YnZ-xfHop7ERpHGRnrVZg53qchGRfVM579GbD4EOXL6xkUnWCBkQ0OBvB34AYZDPDqSeilRTwF8P_HBpXPjHAxGRVSV-7Vf4Fbwyj3-A5iHLCJCjeYEmokMKOblFoqrGeXa8TKHQzvXApA3bVG3TzBrN3y94G09Wka_pcxoLIKF0a01VK5_aWRKT9Y2T7w2_n4HNfo11lRkk6RoZCzyJa32oRCzncRb3HndZ4Xazh7yb6Tec6nWz7FYFK1XJ8Q5hF6RdVHdjlQtDO5zw-dhfU51BJ_nOavUUNcgcrbxoM7vJeH1K8xXnm5stKzJTXmXid7Cf_Az-_8GCnrQUbbKVGAAVgECdfDs8mcF6brcHH4FDTFkqgHbYGdYh01th6a4jP5RE2YV1Xn8VSD05kAPPDmSfHfhspPafR_ruNUKKgiQPIPNYSRp8e42AU1q9V8X47jXWCRZUzSpYDFILTsdiYFDeIo-lBoD0cC5597XaZJ2yW0eJjUZ5R3bNrj4o6VxXIK1Z87FKbE-xGna0zKNK-ii4Oqawi5RI0scZJYgcnqHwchbujFfHkxPst0jhlzl7hBifVrWbCctwmwkcY1P22d2Hi4XVOHd_COL9LEE50GYJP9jVaRadiRqHd8MwWX_RP87zfVL4_sMUX17-AV3oslA!/dl4/d5/L2dBISEvZ0FBIS9nQSEh/" TargetMode="External"/><Relationship Id="rId3923" Type="http://schemas.openxmlformats.org/officeDocument/2006/relationships/hyperlink" Target="https://www.itu.int/en/ITU-D/Regional-Presence/AsiaPacific/Documents/Events/2017/Sep-SCEG2017/SESSION-1_Tonga_Ms_Lesieli_Siasini_Petelo.pdf" TargetMode="External"/><Relationship Id="rId637" Type="http://schemas.openxmlformats.org/officeDocument/2006/relationships/hyperlink" Target="https://www.ilo.org/ilostat/faces/oracle/webcenter/portalapp/pagehierarchy/Page33.jspx?locale=EN&amp;MBI_ID=4" TargetMode="External"/><Relationship Id="rId844" Type="http://schemas.openxmlformats.org/officeDocument/2006/relationships/hyperlink" Target="http://www.pufbih.ba/" TargetMode="External"/><Relationship Id="rId1267" Type="http://schemas.openxmlformats.org/officeDocument/2006/relationships/hyperlink" Target="http://www.paclii.org/journals/fJSPL/vol10/2.shtml" TargetMode="External"/><Relationship Id="rId1474" Type="http://schemas.openxmlformats.org/officeDocument/2006/relationships/hyperlink" Target="http://donormapping.ba/pdf/IMF_Report_on_Public_Investment_Management_Asssessment_May_2018.pdf" TargetMode="External"/><Relationship Id="rId1681" Type="http://schemas.openxmlformats.org/officeDocument/2006/relationships/hyperlink" Target="http://www.afdb.org/fileadmin/uploads/afdb/Documents/Project-and-Operations/Republic%20of%20Congo%20-%20Country%20Governance%20Profile%20EN.pdf" TargetMode="External"/><Relationship Id="rId2318" Type="http://schemas.openxmlformats.org/officeDocument/2006/relationships/hyperlink" Target="http://www.dofa.gov.fm/customs-tax-administration/" TargetMode="External"/><Relationship Id="rId2525" Type="http://schemas.openxmlformats.org/officeDocument/2006/relationships/hyperlink" Target="http://hris.csc.gov.ph/hris/Login/Index?ReturnUrl=%2fhris" TargetMode="External"/><Relationship Id="rId2732" Type="http://schemas.openxmlformats.org/officeDocument/2006/relationships/hyperlink" Target="http://ngmszakmaiteruletek.kormany.hu/koltsegvetes" TargetMode="External"/><Relationship Id="rId5888" Type="http://schemas.openxmlformats.org/officeDocument/2006/relationships/hyperlink" Target="https://www.oecd.ai/dashboards/policy-initiatives/2019-data-policyInitiatives-24901" TargetMode="External"/><Relationship Id="rId704" Type="http://schemas.openxmlformats.org/officeDocument/2006/relationships/hyperlink" Target="https://www.ilo.org/ilostat/faces/oracle/webcenter/portalapp/pagehierarchy/Page33.jspx?locale=EN&amp;MBI_ID=4" TargetMode="External"/><Relationship Id="rId911" Type="http://schemas.openxmlformats.org/officeDocument/2006/relationships/hyperlink" Target="https://www.gems.gov.bn/psp/paprod/EXTERNAL_SELFSERVICE/ENTP/?cmd=login&amp;languageCd=ENG&amp;" TargetMode="External"/><Relationship Id="rId1127" Type="http://schemas.openxmlformats.org/officeDocument/2006/relationships/hyperlink" Target="http://www.revenue.gov.to/" TargetMode="External"/><Relationship Id="rId1334" Type="http://schemas.openxmlformats.org/officeDocument/2006/relationships/hyperlink" Target="https://eservice.egov.sc/egateway/homepage.aspx" TargetMode="External"/><Relationship Id="rId1541" Type="http://schemas.openxmlformats.org/officeDocument/2006/relationships/hyperlink" Target="http://bmfw.www.gov.cn/qgtzxmzxsbhbljggscx/index.html" TargetMode="External"/><Relationship Id="rId4697" Type="http://schemas.openxmlformats.org/officeDocument/2006/relationships/hyperlink" Target="https://open.canada.ca/en" TargetMode="External"/><Relationship Id="rId5748" Type="http://schemas.openxmlformats.org/officeDocument/2006/relationships/hyperlink" Target="http://www.motpwh.gov.mw/Publications/Malawi_2013_Malawi_ICT_Policy.pdf" TargetMode="External"/><Relationship Id="rId5955" Type="http://schemas.openxmlformats.org/officeDocument/2006/relationships/hyperlink" Target="https://www.digg.se/publicerat/publikationer/2020/delrapport-oppna-data-oppen-och-datadriven-innovation-samt-ai" TargetMode="External"/><Relationship Id="rId40" Type="http://schemas.openxmlformats.org/officeDocument/2006/relationships/hyperlink" Target="http://en.wikipedia.org/wiki/Dominican_Republic" TargetMode="External"/><Relationship Id="rId1401" Type="http://schemas.openxmlformats.org/officeDocument/2006/relationships/hyperlink" Target="http://www.centralbank.gov.ye/cby.aspx?KeyID=6&amp;PId=2&amp;lang=1" TargetMode="External"/><Relationship Id="rId3299" Type="http://schemas.openxmlformats.org/officeDocument/2006/relationships/hyperlink" Target="http://customsinlandrevenue.gov.vu/" TargetMode="External"/><Relationship Id="rId4557" Type="http://schemas.openxmlformats.org/officeDocument/2006/relationships/hyperlink" Target="https://www.dpme.gov.za/keyfocusareas/cbmSite/CBM%20Documents/Framework%20for%20Strengthening%20Citizen-Government%20Partnerships%20for%20Monitoring%20Frontline%20Service%20Delivery.pdf" TargetMode="External"/><Relationship Id="rId4764" Type="http://schemas.openxmlformats.org/officeDocument/2006/relationships/hyperlink" Target="https://meity.gov.in/writereaddata/files/constitution_of_committee_of_experts_to_deliberate_on_data_governance_framework.pdf" TargetMode="External"/><Relationship Id="rId5608" Type="http://schemas.openxmlformats.org/officeDocument/2006/relationships/hyperlink" Target="https://www.oman.om/wps/portal/index/gov/!ut/p/a1/hdDNCoJAEMDxZ_EJdvZDzePq4tcqi42a7SU8hVEWET1_CnYoyPY28PszzBJLOmLH_jkc-8dwHfvzPFvvwCEBMEFWCmwpsDxW7gZ9lhhvAvsJwI8n4asPKzX1TLsoOQMUS78C5h5zHWImGJgYKWQyS6NI1ow27_0rYO5NRT2aGtAmKjjIrR8qrIFqcJd-Bfy5f0fsJ9F1KYHxNs6DwuNKiQWsfBH2d3K7NE3TwUlIx3kBCbX_DA!!/dl5/d5/L0lHSkovd0RNQUZrQUVnQSEhLzRKU0UvZW4!/?lang=en" TargetMode="External"/><Relationship Id="rId3159" Type="http://schemas.openxmlformats.org/officeDocument/2006/relationships/hyperlink" Target="http://presto.hacienda.gob.mx/EstoporLayout/estadisticas.jsp" TargetMode="External"/><Relationship Id="rId3366" Type="http://schemas.openxmlformats.org/officeDocument/2006/relationships/hyperlink" Target="https://www.mof.gov.vn/webcenter/portal/mof/home?_adf.ctrl-state=13fp7izytb_4" TargetMode="External"/><Relationship Id="rId3573" Type="http://schemas.openxmlformats.org/officeDocument/2006/relationships/hyperlink" Target="http://www.mindev.gov.gr/" TargetMode="External"/><Relationship Id="rId4417" Type="http://schemas.openxmlformats.org/officeDocument/2006/relationships/hyperlink" Target="https://www.rti-rating.org/wp-content/uploads/Macedonia.pdf" TargetMode="External"/><Relationship Id="rId4971" Type="http://schemas.openxmlformats.org/officeDocument/2006/relationships/hyperlink" Target="https://docs.italia.it/italia/piano-triennale-ict/pianotriennale-ict-doc/it/2017-2019/doc/04_infrastrutture-immateriali.html" TargetMode="External"/><Relationship Id="rId5815" Type="http://schemas.openxmlformats.org/officeDocument/2006/relationships/hyperlink" Target="http://rju.parco.gov.ba/wp-content/uploads/2014/02/strategy-for-public-administration-reform.pdf" TargetMode="External"/><Relationship Id="rId287" Type="http://schemas.openxmlformats.org/officeDocument/2006/relationships/hyperlink" Target="http://www.zimtreasury.gov.zw/" TargetMode="External"/><Relationship Id="rId494" Type="http://schemas.openxmlformats.org/officeDocument/2006/relationships/hyperlink" Target="http://unpan1.un.org/intradoc/groups/public/documents/caricad/unpan008407.pdf" TargetMode="External"/><Relationship Id="rId2175" Type="http://schemas.openxmlformats.org/officeDocument/2006/relationships/hyperlink" Target="https://pefa.org/country/myanmar" TargetMode="External"/><Relationship Id="rId2382" Type="http://schemas.openxmlformats.org/officeDocument/2006/relationships/hyperlink" Target="http://www.portaldocidadao.pt/PORTAL/pt/informacao+geral/FAQ/certidoes_online/" TargetMode="External"/><Relationship Id="rId3019" Type="http://schemas.openxmlformats.org/officeDocument/2006/relationships/hyperlink" Target="https://postetelecom.gouv.cg/direction-des-nouvelles-technologies/" TargetMode="External"/><Relationship Id="rId3226" Type="http://schemas.openxmlformats.org/officeDocument/2006/relationships/hyperlink" Target="https://www.pempal.org/sites/pempal/files/attachments/PNADK595.pdf" TargetMode="External"/><Relationship Id="rId3780" Type="http://schemas.openxmlformats.org/officeDocument/2006/relationships/hyperlink" Target="https://egovstrategy.gov.ie/" TargetMode="External"/><Relationship Id="rId4624" Type="http://schemas.openxmlformats.org/officeDocument/2006/relationships/hyperlink" Target="https://www.portaldogoverno.gov.mz/por/content/download/2415/20819/version/1/file/eGIF4M+v1+1web.pdf" TargetMode="External"/><Relationship Id="rId4831" Type="http://schemas.openxmlformats.org/officeDocument/2006/relationships/hyperlink" Target="http://www.conatel.gob.hn/" TargetMode="External"/><Relationship Id="rId147" Type="http://schemas.openxmlformats.org/officeDocument/2006/relationships/hyperlink" Target="http://en.wikipedia.org/wiki/Tonga" TargetMode="External"/><Relationship Id="rId354" Type="http://schemas.openxmlformats.org/officeDocument/2006/relationships/hyperlink" Target="http://www.minfin.gv.ao/docs/dspLegTreasPub.htm" TargetMode="External"/><Relationship Id="rId1191" Type="http://schemas.openxmlformats.org/officeDocument/2006/relationships/hyperlink" Target="http://www.trezor.gov.rs/uploads/file/Zakoni/Zakon%20o%20budzetskom%20sistemu.pdf" TargetMode="External"/><Relationship Id="rId2035" Type="http://schemas.openxmlformats.org/officeDocument/2006/relationships/hyperlink" Target="http://www.mofep.gov.gh/" TargetMode="External"/><Relationship Id="rId3433" Type="http://schemas.openxmlformats.org/officeDocument/2006/relationships/hyperlink" Target="http://www.tresor.mr/fr/news.php?id=ZGM=" TargetMode="External"/><Relationship Id="rId3640" Type="http://schemas.openxmlformats.org/officeDocument/2006/relationships/hyperlink" Target="https://dgmp.gouv.ml/" TargetMode="External"/><Relationship Id="rId561" Type="http://schemas.openxmlformats.org/officeDocument/2006/relationships/hyperlink" Target="https://audit.gov.ag/reports_and_publications" TargetMode="External"/><Relationship Id="rId2242" Type="http://schemas.openxmlformats.org/officeDocument/2006/relationships/hyperlink" Target="http://www.anaf.ro/" TargetMode="External"/><Relationship Id="rId3500" Type="http://schemas.openxmlformats.org/officeDocument/2006/relationships/hyperlink" Target="https://www.finmin.nic.in/bipa/mozambique" TargetMode="External"/><Relationship Id="rId5398" Type="http://schemas.openxmlformats.org/officeDocument/2006/relationships/hyperlink" Target="https://mdec.my/" TargetMode="External"/><Relationship Id="rId214" Type="http://schemas.openxmlformats.org/officeDocument/2006/relationships/hyperlink" Target="http://www.oecd.org/gov/pem/hrpractices.htm" TargetMode="External"/><Relationship Id="rId421" Type="http://schemas.openxmlformats.org/officeDocument/2006/relationships/hyperlink" Target="http://gtk.gov.by/ru/eldeclaration_new/informacija_o_NASED" TargetMode="External"/><Relationship Id="rId1051" Type="http://schemas.openxmlformats.org/officeDocument/2006/relationships/hyperlink" Target="http://www.mf.uz/" TargetMode="External"/><Relationship Id="rId2102" Type="http://schemas.openxmlformats.org/officeDocument/2006/relationships/hyperlink" Target="http://www.customs.gov.mk/" TargetMode="External"/><Relationship Id="rId5258" Type="http://schemas.openxmlformats.org/officeDocument/2006/relationships/hyperlink" Target="https://www.uodo.gov.pl/pl/p/prawo" TargetMode="External"/><Relationship Id="rId5465" Type="http://schemas.openxmlformats.org/officeDocument/2006/relationships/hyperlink" Target="https://podatki.gov.si/" TargetMode="External"/><Relationship Id="rId5672" Type="http://schemas.openxmlformats.org/officeDocument/2006/relationships/hyperlink" Target="https://www.mvcr.cz/clanek/rada-vlady-pro-informacni-spolecnost.aspx?q=Y2hudW09Ng%3d%3d" TargetMode="External"/><Relationship Id="rId1868" Type="http://schemas.openxmlformats.org/officeDocument/2006/relationships/hyperlink" Target="http://www.mof.gov.eg/Arabic/esdarate/Pages/The_latest_version.aspx" TargetMode="External"/><Relationship Id="rId4067" Type="http://schemas.openxmlformats.org/officeDocument/2006/relationships/hyperlink" Target="http://www.govmu.org/English/Pages/default.aspx" TargetMode="External"/><Relationship Id="rId4274" Type="http://schemas.openxmlformats.org/officeDocument/2006/relationships/hyperlink" Target="https://consultapublica.argentina.gob.ar/" TargetMode="External"/><Relationship Id="rId4481" Type="http://schemas.openxmlformats.org/officeDocument/2006/relationships/hyperlink" Target="http://www.mpac.gov.tt/publications/cloud%20computing%20policy" TargetMode="External"/><Relationship Id="rId5118" Type="http://schemas.openxmlformats.org/officeDocument/2006/relationships/hyperlink" Target="https://www.egovernment.ch/fr/dokumentation/questions-juridiques/traitement-et-protection-des-donnees/" TargetMode="External"/><Relationship Id="rId5325" Type="http://schemas.openxmlformats.org/officeDocument/2006/relationships/hyperlink" Target="https://www.canada.ca/en/government/system/digital-government.html" TargetMode="External"/><Relationship Id="rId5532" Type="http://schemas.openxmlformats.org/officeDocument/2006/relationships/hyperlink" Target="http://data.stats.gov.cn/" TargetMode="External"/><Relationship Id="rId2919" Type="http://schemas.openxmlformats.org/officeDocument/2006/relationships/hyperlink" Target="http://www.minfin.kg/index.php?option=com_content&amp;view=section&amp;id=7&amp;Itemid=12" TargetMode="External"/><Relationship Id="rId3083" Type="http://schemas.openxmlformats.org/officeDocument/2006/relationships/hyperlink" Target="https://www.presidence.gov.mg/" TargetMode="External"/><Relationship Id="rId3290" Type="http://schemas.openxmlformats.org/officeDocument/2006/relationships/hyperlink" Target="http://ec.europa.eu/europeaid/documents/aap/2011/af_aap_2011_tkm.pdf" TargetMode="External"/><Relationship Id="rId4134" Type="http://schemas.openxmlformats.org/officeDocument/2006/relationships/hyperlink" Target="http://www.minfin.ru/" TargetMode="External"/><Relationship Id="rId4341" Type="http://schemas.openxmlformats.org/officeDocument/2006/relationships/hyperlink" Target="https://www.rti-rating.org/wp-content/uploads/2018/09/South-Sudan.RTI_.2013.pdf" TargetMode="External"/><Relationship Id="rId1728" Type="http://schemas.openxmlformats.org/officeDocument/2006/relationships/hyperlink" Target="http://www.mof.gov.eg/English/MOFNews/Media/Pages/release8-8-2017.aspx" TargetMode="External"/><Relationship Id="rId1935" Type="http://schemas.openxmlformats.org/officeDocument/2006/relationships/hyperlink" Target="http://www.gra.gov.gy/" TargetMode="External"/><Relationship Id="rId3150" Type="http://schemas.openxmlformats.org/officeDocument/2006/relationships/hyperlink" Target="http://www-wds.worldbank.org/external/default/WDSContentServer/WDSP/IB/2014/07/24/000442464_20140724103902/Rendered/INDEX/ICR31700P125860IC0disclosed07010140.txt" TargetMode="External"/><Relationship Id="rId4201" Type="http://schemas.openxmlformats.org/officeDocument/2006/relationships/hyperlink" Target="https://openknowledge.worldbank.org/handle/10986/20750" TargetMode="External"/><Relationship Id="rId6099" Type="http://schemas.openxmlformats.org/officeDocument/2006/relationships/hyperlink" Target="http://www.modernisation.gouv.ci/planification/les-projets" TargetMode="External"/><Relationship Id="rId3010" Type="http://schemas.openxmlformats.org/officeDocument/2006/relationships/hyperlink" Target="https://www.gov.hr/" TargetMode="External"/><Relationship Id="rId6166" Type="http://schemas.openxmlformats.org/officeDocument/2006/relationships/hyperlink" Target="https://www.gov.il/he/departments/topics/learning_professional_advancement" TargetMode="External"/><Relationship Id="rId3967" Type="http://schemas.openxmlformats.org/officeDocument/2006/relationships/hyperlink" Target="https://www.slovensko.sk/sk/najst-sluzbu" TargetMode="External"/><Relationship Id="rId4" Type="http://schemas.openxmlformats.org/officeDocument/2006/relationships/hyperlink" Target="http://en.wikipedia.org/wiki/Andorra" TargetMode="External"/><Relationship Id="rId888" Type="http://schemas.openxmlformats.org/officeDocument/2006/relationships/hyperlink" Target="http://receita.economia.gov.br/interface/lista-de-servicos/aduana/siscodi/siscodi/" TargetMode="External"/><Relationship Id="rId2569" Type="http://schemas.openxmlformats.org/officeDocument/2006/relationships/hyperlink" Target="http://www.oecd.org/countries/papuanewguinea/42222693.pdf" TargetMode="External"/><Relationship Id="rId2776" Type="http://schemas.openxmlformats.org/officeDocument/2006/relationships/hyperlink" Target="https://www.pefa.org/node/546" TargetMode="External"/><Relationship Id="rId2983" Type="http://schemas.openxmlformats.org/officeDocument/2006/relationships/hyperlink" Target="http://www.amegproject.org/sites/default/files/AMEG_Libya_PFM_II_Report_final.pdf" TargetMode="External"/><Relationship Id="rId3827" Type="http://schemas.openxmlformats.org/officeDocument/2006/relationships/hyperlink" Target="http://gov.vu/" TargetMode="External"/><Relationship Id="rId5182" Type="http://schemas.openxmlformats.org/officeDocument/2006/relationships/hyperlink" Target="https://www.kantei.go.jp/foreign/forms/comment_ssl.html" TargetMode="External"/><Relationship Id="rId6026" Type="http://schemas.openxmlformats.org/officeDocument/2006/relationships/hyperlink" Target="https://mincom.gov.az/en/view/news/949/online-workshop-on-establishing-digital-skills-partnership-held" TargetMode="External"/><Relationship Id="rId6233" Type="http://schemas.openxmlformats.org/officeDocument/2006/relationships/hyperlink" Target="https://www.modee.gov.jo/Default/En" TargetMode="External"/><Relationship Id="rId748" Type="http://schemas.openxmlformats.org/officeDocument/2006/relationships/hyperlink" Target="https://www.ilo.org/ilostat/faces/oracle/webcenter/portalapp/pagehierarchy/Page33.jspx?locale=EN&amp;MBI_ID=4" TargetMode="External"/><Relationship Id="rId955" Type="http://schemas.openxmlformats.org/officeDocument/2006/relationships/hyperlink" Target="http://documents.worldbank.org/curated/en/2009/12/11691797/bulgaria-revenue-administration-reform-project" TargetMode="External"/><Relationship Id="rId1378" Type="http://schemas.openxmlformats.org/officeDocument/2006/relationships/hyperlink" Target="https://contrataciondelestado.es/" TargetMode="External"/><Relationship Id="rId1585" Type="http://schemas.openxmlformats.org/officeDocument/2006/relationships/hyperlink" Target="http://www.chileatiende.cl/" TargetMode="External"/><Relationship Id="rId1792" Type="http://schemas.openxmlformats.org/officeDocument/2006/relationships/hyperlink" Target="http://hr.modst.dk/Toolbox.aspx" TargetMode="External"/><Relationship Id="rId2429" Type="http://schemas.openxmlformats.org/officeDocument/2006/relationships/hyperlink" Target="https://mpay.gov.md/" TargetMode="External"/><Relationship Id="rId2636" Type="http://schemas.openxmlformats.org/officeDocument/2006/relationships/hyperlink" Target="http://www.kemenkeu.go.id/sites/default/files/pdf-peraturan/UU%20No%2023%20Tahun%202013.pdf" TargetMode="External"/><Relationship Id="rId2843" Type="http://schemas.openxmlformats.org/officeDocument/2006/relationships/hyperlink" Target="https://eng.digitalbrain.go.kr/en/view/datacenter/data_view.jsp?brdi_no=000002&amp;curPage=1&amp;code=DB0302" TargetMode="External"/><Relationship Id="rId5042" Type="http://schemas.openxmlformats.org/officeDocument/2006/relationships/hyperlink" Target="https://www.datenschutzstelle.li/" TargetMode="External"/><Relationship Id="rId5999" Type="http://schemas.openxmlformats.org/officeDocument/2006/relationships/hyperlink" Target="https://www.oecd.ai/dashboards/policy-initiatives/2019-data-policyInitiatives-24309" TargetMode="External"/><Relationship Id="rId84" Type="http://schemas.openxmlformats.org/officeDocument/2006/relationships/hyperlink" Target="http://en.wikipedia.org/wiki/Liechtenstein" TargetMode="External"/><Relationship Id="rId608" Type="http://schemas.openxmlformats.org/officeDocument/2006/relationships/hyperlink" Target="https://www.bmf.gv.at/zoll/e-zoll/e-zoll.html" TargetMode="External"/><Relationship Id="rId815" Type="http://schemas.openxmlformats.org/officeDocument/2006/relationships/hyperlink" Target="http://aims.mop.gov.so/" TargetMode="External"/><Relationship Id="rId1238" Type="http://schemas.openxmlformats.org/officeDocument/2006/relationships/hyperlink" Target="http://www.douane.gov.tn/fileadmin/images_nouvelles/Publications_PDF/1-sinda2010.pdf" TargetMode="External"/><Relationship Id="rId1445" Type="http://schemas.openxmlformats.org/officeDocument/2006/relationships/hyperlink" Target="http://www.e-narocanje.si/?podrocje=pregledobjav" TargetMode="External"/><Relationship Id="rId1652" Type="http://schemas.openxmlformats.org/officeDocument/2006/relationships/hyperlink" Target="http://www.hacienda.go.cr/contenido/12493-tributacion-digital" TargetMode="External"/><Relationship Id="rId1305" Type="http://schemas.openxmlformats.org/officeDocument/2006/relationships/hyperlink" Target="https://tajtrade.tj/procedure/88/step/367?l=en&amp;embed=true&amp;includeSearch=true" TargetMode="External"/><Relationship Id="rId2703" Type="http://schemas.openxmlformats.org/officeDocument/2006/relationships/hyperlink" Target="http://www.e-gov.go.jp/shinsei/index.html" TargetMode="External"/><Relationship Id="rId2910" Type="http://schemas.openxmlformats.org/officeDocument/2006/relationships/hyperlink" Target="https://www.emansion.gov.lr/2press.php?news_id=1946&amp;related=7&amp;pg=sp" TargetMode="External"/><Relationship Id="rId5859" Type="http://schemas.openxmlformats.org/officeDocument/2006/relationships/hyperlink" Target="https://www.opengovpartnership.org/members/latvia/" TargetMode="External"/><Relationship Id="rId1512" Type="http://schemas.openxmlformats.org/officeDocument/2006/relationships/hyperlink" Target="https://www.developmentgateway.org/reach" TargetMode="External"/><Relationship Id="rId4668" Type="http://schemas.openxmlformats.org/officeDocument/2006/relationships/hyperlink" Target="https://guichet.public.lu/en/organismes/organismes_entreprises/bureaux-assistance-lux-esch.html" TargetMode="External"/><Relationship Id="rId4875" Type="http://schemas.openxmlformats.org/officeDocument/2006/relationships/hyperlink" Target="https://www.argentina.gob.ar/normativa/sistema-de-gestion-documental-electronica-gde" TargetMode="External"/><Relationship Id="rId5719" Type="http://schemas.openxmlformats.org/officeDocument/2006/relationships/hyperlink" Target="https://joinup.ec.europa.eu/collection/open-source-observatory-osor/document/independent-advice-norways-friprog-competence-centre" TargetMode="External"/><Relationship Id="rId5926" Type="http://schemas.openxmlformats.org/officeDocument/2006/relationships/hyperlink" Target="https://www.smartnation.gov.sg/what-is-smart-nation/initiatives/Digital-Government-Services/centex" TargetMode="External"/><Relationship Id="rId6090" Type="http://schemas.openxmlformats.org/officeDocument/2006/relationships/hyperlink" Target="https://www.micit.go.cr/sites/default/files/estrategia-tdhcrb.pdf" TargetMode="External"/><Relationship Id="rId11" Type="http://schemas.openxmlformats.org/officeDocument/2006/relationships/hyperlink" Target="http://en.wikipedia.org/wiki/Azerbaijan" TargetMode="External"/><Relationship Id="rId398" Type="http://schemas.openxmlformats.org/officeDocument/2006/relationships/hyperlink" Target="http://www.bahamas.gov.bs/customs" TargetMode="External"/><Relationship Id="rId2079" Type="http://schemas.openxmlformats.org/officeDocument/2006/relationships/hyperlink" Target="http://www.mof.gov.om/" TargetMode="External"/><Relationship Id="rId3477" Type="http://schemas.openxmlformats.org/officeDocument/2006/relationships/hyperlink" Target="https://mf.rks-gov.net/page.aspx?id=2,5" TargetMode="External"/><Relationship Id="rId3684" Type="http://schemas.openxmlformats.org/officeDocument/2006/relationships/hyperlink" Target="https://www.paraguay.gov.py/firma-digital" TargetMode="External"/><Relationship Id="rId3891" Type="http://schemas.openxmlformats.org/officeDocument/2006/relationships/hyperlink" Target="http://www.presidency.gov.sd/" TargetMode="External"/><Relationship Id="rId4528" Type="http://schemas.openxmlformats.org/officeDocument/2006/relationships/hyperlink" Target="http://carcip.gov.vc/carcip/images/PDF/Downloads/svgictstrategy-final.pdf" TargetMode="External"/><Relationship Id="rId4735" Type="http://schemas.openxmlformats.org/officeDocument/2006/relationships/hyperlink" Target="https://vm.fi/tietopolitiikka" TargetMode="External"/><Relationship Id="rId4942" Type="http://schemas.openxmlformats.org/officeDocument/2006/relationships/hyperlink" Target="https://www.datec.com.fj/Our-Solutions/Cloud-Solutions-Provider-(CSP)/Datec-Cloud-Services" TargetMode="External"/><Relationship Id="rId2286" Type="http://schemas.openxmlformats.org/officeDocument/2006/relationships/hyperlink" Target="https://www.mof.gov.np/en/division/detail/news-950/?lang=1&amp;j=36" TargetMode="External"/><Relationship Id="rId2493" Type="http://schemas.openxmlformats.org/officeDocument/2006/relationships/hyperlink" Target="https://www.contrataciones.gov.py/" TargetMode="External"/><Relationship Id="rId3337" Type="http://schemas.openxmlformats.org/officeDocument/2006/relationships/hyperlink" Target="http://www.revenue.gov.to/Article.aspx?ID=1885" TargetMode="External"/><Relationship Id="rId3544" Type="http://schemas.openxmlformats.org/officeDocument/2006/relationships/hyperlink" Target="http://investcroatia.gov.hr/en/" TargetMode="External"/><Relationship Id="rId3751" Type="http://schemas.openxmlformats.org/officeDocument/2006/relationships/hyperlink" Target="http://www.moici.gov.gm/e-services" TargetMode="External"/><Relationship Id="rId4802" Type="http://schemas.openxmlformats.org/officeDocument/2006/relationships/hyperlink" Target="https://kos-cert.org/" TargetMode="External"/><Relationship Id="rId258" Type="http://schemas.openxmlformats.org/officeDocument/2006/relationships/hyperlink" Target="https://www.niameyetles2jours.com/la-gestion-publique/services-publics/1105-2264-805-256-emplois-crees-depuis-2011-au-niger" TargetMode="External"/><Relationship Id="rId465" Type="http://schemas.openxmlformats.org/officeDocument/2006/relationships/hyperlink" Target="http://www.tender.gov.az/" TargetMode="External"/><Relationship Id="rId672" Type="http://schemas.openxmlformats.org/officeDocument/2006/relationships/hyperlink" Target="https://www.ilo.org/ilostat/faces/oracle/webcenter/portalapp/pagehierarchy/Page33.jspx?locale=EN&amp;MBI_ID=4" TargetMode="External"/><Relationship Id="rId1095" Type="http://schemas.openxmlformats.org/officeDocument/2006/relationships/hyperlink" Target="https://www.riksgalden.se/" TargetMode="External"/><Relationship Id="rId2146" Type="http://schemas.openxmlformats.org/officeDocument/2006/relationships/hyperlink" Target="http://www.tax.gov.ma/" TargetMode="External"/><Relationship Id="rId2353" Type="http://schemas.openxmlformats.org/officeDocument/2006/relationships/hyperlink" Target="http://aw.customs.gov.lc/awclient/" TargetMode="External"/><Relationship Id="rId2560" Type="http://schemas.openxmlformats.org/officeDocument/2006/relationships/hyperlink" Target="http://www.base.gov.pt/Base/en/Portal/Base" TargetMode="External"/><Relationship Id="rId3404" Type="http://schemas.openxmlformats.org/officeDocument/2006/relationships/hyperlink" Target="https://www.crowncommercial.gov.uk/" TargetMode="External"/><Relationship Id="rId3611" Type="http://schemas.openxmlformats.org/officeDocument/2006/relationships/hyperlink" Target="http://www.finance.gov.lb/" TargetMode="External"/><Relationship Id="rId118" Type="http://schemas.openxmlformats.org/officeDocument/2006/relationships/hyperlink" Target="http://en.wikipedia.org/wiki/Portugal" TargetMode="External"/><Relationship Id="rId325" Type="http://schemas.openxmlformats.org/officeDocument/2006/relationships/hyperlink" Target="https://www.portal.gov.by/" TargetMode="External"/><Relationship Id="rId532" Type="http://schemas.openxmlformats.org/officeDocument/2006/relationships/hyperlink" Target="http://www.maliyye.gov.az/en/node/886" TargetMode="External"/><Relationship Id="rId1162" Type="http://schemas.openxmlformats.org/officeDocument/2006/relationships/hyperlink" Target="http://www.tuvaluislands.com/gov_addresses.htm" TargetMode="External"/><Relationship Id="rId2006" Type="http://schemas.openxmlformats.org/officeDocument/2006/relationships/hyperlink" Target="https://tenders.procurement.gov.ge/" TargetMode="External"/><Relationship Id="rId2213" Type="http://schemas.openxmlformats.org/officeDocument/2006/relationships/hyperlink" Target="http://www.mf.gov.pl/ministerstwo-finansow/dzialalnosc/finanse-publiczne" TargetMode="External"/><Relationship Id="rId2420" Type="http://schemas.openxmlformats.org/officeDocument/2006/relationships/hyperlink" Target="http://badr.douane.gov.ma/Acceuil.html" TargetMode="External"/><Relationship Id="rId5369" Type="http://schemas.openxmlformats.org/officeDocument/2006/relationships/hyperlink" Target="https://govtechprogram.dk/" TargetMode="External"/><Relationship Id="rId5576" Type="http://schemas.openxmlformats.org/officeDocument/2006/relationships/hyperlink" Target="https://saotome.opendataforafrica.org/" TargetMode="External"/><Relationship Id="rId5783" Type="http://schemas.openxmlformats.org/officeDocument/2006/relationships/hyperlink" Target="https://joinup.ec.europa.eu/sites/default/files/inline-files/eGovernment%20in%20Switzerland%20-%20February%202016%20-%20Edition%2010_0%20-%20v3_00.pdf" TargetMode="External"/><Relationship Id="rId1022" Type="http://schemas.openxmlformats.org/officeDocument/2006/relationships/hyperlink" Target="http://www.arap.cv/" TargetMode="External"/><Relationship Id="rId4178" Type="http://schemas.openxmlformats.org/officeDocument/2006/relationships/hyperlink" Target="https://dea.gov.ge/uploads/e-georgia.pdf" TargetMode="External"/><Relationship Id="rId4385" Type="http://schemas.openxmlformats.org/officeDocument/2006/relationships/hyperlink" Target="https://www.rti-rating.org/wp-content/uploads/Czech-Republic.pdf" TargetMode="External"/><Relationship Id="rId4592" Type="http://schemas.openxmlformats.org/officeDocument/2006/relationships/hyperlink" Target="https://www.cert.gov.om/" TargetMode="External"/><Relationship Id="rId5229" Type="http://schemas.openxmlformats.org/officeDocument/2006/relationships/hyperlink" Target="https://www.riigiteataja.ee/en/eli/ee/529012015008/consolide/current" TargetMode="External"/><Relationship Id="rId5436" Type="http://schemas.openxmlformats.org/officeDocument/2006/relationships/hyperlink" Target="http://data.gov.bd/" TargetMode="External"/><Relationship Id="rId5990" Type="http://schemas.openxmlformats.org/officeDocument/2006/relationships/hyperlink" Target="https://www.nldigitalgovernment.nl/digital-government-agenda/we-invest-in-innovation/" TargetMode="External"/><Relationship Id="rId1979" Type="http://schemas.openxmlformats.org/officeDocument/2006/relationships/hyperlink" Target="http://www.mef.gouv.ht/" TargetMode="External"/><Relationship Id="rId3194" Type="http://schemas.openxmlformats.org/officeDocument/2006/relationships/hyperlink" Target="https://www.finance.gov.ng/" TargetMode="External"/><Relationship Id="rId4038" Type="http://schemas.openxmlformats.org/officeDocument/2006/relationships/hyperlink" Target="https://www.motc.gov.qa/sites/default/files/documents/Qatar%20e-Government%202020%20Strategy%20Executive%20Summary%20English.pdf" TargetMode="External"/><Relationship Id="rId4245" Type="http://schemas.openxmlformats.org/officeDocument/2006/relationships/hyperlink" Target="https://www.zicta.zm/Downloads/The%20Acts%20and%20SIs/ICT%20Acts/ect_act_2009.pdf" TargetMode="External"/><Relationship Id="rId5643" Type="http://schemas.openxmlformats.org/officeDocument/2006/relationships/hyperlink" Target="https://www.gov.uk/government/publications/government-transformation-strategy-2017-to-2020/government-transformation-strategy" TargetMode="External"/><Relationship Id="rId5850" Type="http://schemas.openxmlformats.org/officeDocument/2006/relationships/hyperlink" Target="https://www.opengovpartnership.org/members/honduras/" TargetMode="External"/><Relationship Id="rId1839" Type="http://schemas.openxmlformats.org/officeDocument/2006/relationships/hyperlink" Target="http://www.imf.org/external/np/loi/2014/tcd/fra/072114f.pdf" TargetMode="External"/><Relationship Id="rId3054" Type="http://schemas.openxmlformats.org/officeDocument/2006/relationships/hyperlink" Target="https://www.minfin.gob.gt/servicios-en-linea" TargetMode="External"/><Relationship Id="rId4452" Type="http://schemas.openxmlformats.org/officeDocument/2006/relationships/hyperlink" Target="https://www.smartdubai.ae/docs/default-source/dubai-data/data-dissemination-and-exchange-in-the-emirate-of-dubai-law_2015.pdf?sfvrsn=46ac2296_6" TargetMode="External"/><Relationship Id="rId5503" Type="http://schemas.openxmlformats.org/officeDocument/2006/relationships/hyperlink" Target="https://www.data.gov.cy/" TargetMode="External"/><Relationship Id="rId5710" Type="http://schemas.openxmlformats.org/officeDocument/2006/relationships/hyperlink" Target="http://www.softwarepublico.gob.pe/index.php/es/" TargetMode="External"/><Relationship Id="rId182" Type="http://schemas.openxmlformats.org/officeDocument/2006/relationships/hyperlink" Target="http://en.wikipedia.org/wiki/Malaysia" TargetMode="External"/><Relationship Id="rId1906" Type="http://schemas.openxmlformats.org/officeDocument/2006/relationships/hyperlink" Target="http://www.rs.ge/" TargetMode="External"/><Relationship Id="rId3261" Type="http://schemas.openxmlformats.org/officeDocument/2006/relationships/hyperlink" Target="http://zambiamf.opendataforafrica.org/" TargetMode="External"/><Relationship Id="rId4105" Type="http://schemas.openxmlformats.org/officeDocument/2006/relationships/hyperlink" Target="https://www.nia.or.kr/site/nia_kor/main.do" TargetMode="External"/><Relationship Id="rId4312" Type="http://schemas.openxmlformats.org/officeDocument/2006/relationships/hyperlink" Target="https://egif.dit.gov.bt/" TargetMode="External"/><Relationship Id="rId2070" Type="http://schemas.openxmlformats.org/officeDocument/2006/relationships/hyperlink" Target="http://www.mf.gov.me/organizacija/budzet-i-trezor-/" TargetMode="External"/><Relationship Id="rId3121" Type="http://schemas.openxmlformats.org/officeDocument/2006/relationships/hyperlink" Target="https://usa.visa.com/content/dam/VCOM/global/visa-everywhere/documents/government-e-payment-adoption-ranking-study-2018.pdf" TargetMode="External"/><Relationship Id="rId999" Type="http://schemas.openxmlformats.org/officeDocument/2006/relationships/hyperlink" Target="http://www.cra-arc.gc.ca/esrvc-srvce/pki-icp/menu-eng.html" TargetMode="External"/><Relationship Id="rId2887" Type="http://schemas.openxmlformats.org/officeDocument/2006/relationships/hyperlink" Target="http://finmin.lrv.lt/lt/veiklos-sritys/apskaita-ir-atskaitomybe/viesojo-sektoriaus-apskaita-ir-atskaitomybe/viesojo-sektoriaus-apskaitos-ir-ataskaitu-konsolidavimo-informacine-sistema-vsakis/technine-informacija" TargetMode="External"/><Relationship Id="rId5086" Type="http://schemas.openxmlformats.org/officeDocument/2006/relationships/hyperlink" Target="https://minict.gov.rw/fileadmin/user_upload/Data_Protection_and_Privacy_Law__30-JAN-2020_Thursday__Final_Draft.pdf" TargetMode="External"/><Relationship Id="rId5293" Type="http://schemas.openxmlformats.org/officeDocument/2006/relationships/hyperlink" Target="https://english.mic.gov.vn/pages/thongtin/114301/Authority-of-Information-Security.html" TargetMode="External"/><Relationship Id="rId6137" Type="http://schemas.openxmlformats.org/officeDocument/2006/relationships/hyperlink" Target="https://ndma.gov.gy/wp-content/uploads/2020/01/DigitalGovernanceRoadmap_20181025.pdf" TargetMode="External"/><Relationship Id="rId859" Type="http://schemas.openxmlformats.org/officeDocument/2006/relationships/hyperlink" Target="http://www.stars.gov.bn/" TargetMode="External"/><Relationship Id="rId1489" Type="http://schemas.openxmlformats.org/officeDocument/2006/relationships/hyperlink" Target="http://gambia.ampsite.net/portal/" TargetMode="External"/><Relationship Id="rId1696" Type="http://schemas.openxmlformats.org/officeDocument/2006/relationships/hyperlink" Target="http://www.mfcr.cz/" TargetMode="External"/><Relationship Id="rId3938" Type="http://schemas.openxmlformats.org/officeDocument/2006/relationships/hyperlink" Target="http://www.commerce.gov.sb/" TargetMode="External"/><Relationship Id="rId5153" Type="http://schemas.openxmlformats.org/officeDocument/2006/relationships/hyperlink" Target="https://www.skra.is/um-okkur/log-og-reglugerdir/" TargetMode="External"/><Relationship Id="rId5360" Type="http://schemas.openxmlformats.org/officeDocument/2006/relationships/hyperlink" Target="https://digitalmalta.org.mt/en/Pages/Strategy/Digital-Government.aspx" TargetMode="External"/><Relationship Id="rId6204" Type="http://schemas.openxmlformats.org/officeDocument/2006/relationships/hyperlink" Target="https://rdd.gov.hr/o-sredisnjem-drzavnom-uredu/9" TargetMode="External"/><Relationship Id="rId1349" Type="http://schemas.openxmlformats.org/officeDocument/2006/relationships/hyperlink" Target="https://www.alriyadh.gov.sa/en/InportantInfo/Pages/DigitalSignature.aspx" TargetMode="External"/><Relationship Id="rId2747" Type="http://schemas.openxmlformats.org/officeDocument/2006/relationships/hyperlink" Target="http://asyw.customs.gov.jo/" TargetMode="External"/><Relationship Id="rId2954" Type="http://schemas.openxmlformats.org/officeDocument/2006/relationships/hyperlink" Target="https://www.epaslaugos.lt/portal/news/4821" TargetMode="External"/><Relationship Id="rId5013" Type="http://schemas.openxmlformats.org/officeDocument/2006/relationships/hyperlink" Target="https://dataprotection.gov.sk/" TargetMode="External"/><Relationship Id="rId5220" Type="http://schemas.openxmlformats.org/officeDocument/2006/relationships/hyperlink" Target="https://olt.consejotransparencia.cl/Paginas/DetalleLey.aspx?ID=66" TargetMode="External"/><Relationship Id="rId719" Type="http://schemas.openxmlformats.org/officeDocument/2006/relationships/hyperlink" Target="https://www.ilo.org/ilostat/faces/oracle/webcenter/portalapp/pagehierarchy/Page33.jspx?locale=EN&amp;MBI_ID=4" TargetMode="External"/><Relationship Id="rId926" Type="http://schemas.openxmlformats.org/officeDocument/2006/relationships/hyperlink" Target="http://www.governo.cv/" TargetMode="External"/><Relationship Id="rId1556" Type="http://schemas.openxmlformats.org/officeDocument/2006/relationships/hyperlink" Target="http://www.snip.gob.ni/Tools/Sistemas" TargetMode="External"/><Relationship Id="rId1763" Type="http://schemas.openxmlformats.org/officeDocument/2006/relationships/hyperlink" Target="http://www.mvcr.cz/mvcren/article/electronic-signature-773488.aspx?q=Y2hudW09Mw%3d%3d" TargetMode="External"/><Relationship Id="rId1970" Type="http://schemas.openxmlformats.org/officeDocument/2006/relationships/hyperlink" Target="http://www.tresorpublic.ga/reformes/reforme-comptable/a-propos-daster-2" TargetMode="External"/><Relationship Id="rId2607" Type="http://schemas.openxmlformats.org/officeDocument/2006/relationships/hyperlink" Target="http://pahro.gov.mt/hr-systems?l=1" TargetMode="External"/><Relationship Id="rId2814" Type="http://schemas.openxmlformats.org/officeDocument/2006/relationships/hyperlink" Target="http://www.ppoa.go.ke/" TargetMode="External"/><Relationship Id="rId55" Type="http://schemas.openxmlformats.org/officeDocument/2006/relationships/hyperlink" Target="http://en.wikipedia.org/wiki/Greece" TargetMode="External"/><Relationship Id="rId1209" Type="http://schemas.openxmlformats.org/officeDocument/2006/relationships/hyperlink" Target="https://dzit.gov.sa/" TargetMode="External"/><Relationship Id="rId1416" Type="http://schemas.openxmlformats.org/officeDocument/2006/relationships/hyperlink" Target="https://ailevecalisma.gov.tr/pdb" TargetMode="External"/><Relationship Id="rId1623" Type="http://schemas.openxmlformats.org/officeDocument/2006/relationships/hyperlink" Target="http://www.aduana.cl/" TargetMode="External"/><Relationship Id="rId1830" Type="http://schemas.openxmlformats.org/officeDocument/2006/relationships/hyperlink" Target="http://www.isvz.cz/ISVZ/RKS/Filter.aspx" TargetMode="External"/><Relationship Id="rId4779" Type="http://schemas.openxmlformats.org/officeDocument/2006/relationships/hyperlink" Target="https://www.cloudcarib.com/" TargetMode="External"/><Relationship Id="rId4986" Type="http://schemas.openxmlformats.org/officeDocument/2006/relationships/hyperlink" Target="https://www.serpro.gov.br/lgpd/governo/quem-vai-regular-e-fiscalizar-lgpd" TargetMode="External"/><Relationship Id="rId3588" Type="http://schemas.openxmlformats.org/officeDocument/2006/relationships/hyperlink" Target="http://www.mof.gov.il/" TargetMode="External"/><Relationship Id="rId3795" Type="http://schemas.openxmlformats.org/officeDocument/2006/relationships/hyperlink" Target="https://www.ecitizen.go.ke/" TargetMode="External"/><Relationship Id="rId4639" Type="http://schemas.openxmlformats.org/officeDocument/2006/relationships/hyperlink" Target="https://www.gob.mx/cms/uploads/attachment/file/228994/InterPARES_8_020617.pdf" TargetMode="External"/><Relationship Id="rId4846" Type="http://schemas.openxmlformats.org/officeDocument/2006/relationships/hyperlink" Target="https://cert.pa/" TargetMode="External"/><Relationship Id="rId2397" Type="http://schemas.openxmlformats.org/officeDocument/2006/relationships/hyperlink" Target="https://www.palaugov.pw/executive-branch/ministries/finance/bureau-of-revenue-customs-taxation/tax-forms/" TargetMode="External"/><Relationship Id="rId3448" Type="http://schemas.openxmlformats.org/officeDocument/2006/relationships/hyperlink" Target="https://www.pefa.org/node/1671" TargetMode="External"/><Relationship Id="rId3655" Type="http://schemas.openxmlformats.org/officeDocument/2006/relationships/hyperlink" Target="http://www.mf.gov.me/" TargetMode="External"/><Relationship Id="rId3862" Type="http://schemas.openxmlformats.org/officeDocument/2006/relationships/hyperlink" Target="https://thedigital.gov.ua/" TargetMode="External"/><Relationship Id="rId4706" Type="http://schemas.openxmlformats.org/officeDocument/2006/relationships/hyperlink" Target="https://csirt.cy/" TargetMode="External"/><Relationship Id="rId6061" Type="http://schemas.openxmlformats.org/officeDocument/2006/relationships/hyperlink" Target="https://enap.gov.br/pt/servicos" TargetMode="External"/><Relationship Id="rId369" Type="http://schemas.openxmlformats.org/officeDocument/2006/relationships/hyperlink" Target="http://www.finances.bj/spip.php?article430" TargetMode="External"/><Relationship Id="rId576" Type="http://schemas.openxmlformats.org/officeDocument/2006/relationships/hyperlink" Target="http://akshi.gov.al/" TargetMode="External"/><Relationship Id="rId783" Type="http://schemas.openxmlformats.org/officeDocument/2006/relationships/hyperlink" Target="https://www.imf.org/en/Publications/CR/Issues/2020/01/27/Benin-Technical-Assistance-Report-Public-Investment-Management-Assessment-48986" TargetMode="External"/><Relationship Id="rId990" Type="http://schemas.openxmlformats.org/officeDocument/2006/relationships/hyperlink" Target="http://www.douanes.bf/index.php/en/dedouanement-informatise/le-sydonia" TargetMode="External"/><Relationship Id="rId2257" Type="http://schemas.openxmlformats.org/officeDocument/2006/relationships/hyperlink" Target="http://www.finance.gov.lc/" TargetMode="External"/><Relationship Id="rId2464" Type="http://schemas.openxmlformats.org/officeDocument/2006/relationships/hyperlink" Target="http://www.fjarmalaraduneyti.is/media/utgafa/Orri_Annex_1_Other_countries.pdf" TargetMode="External"/><Relationship Id="rId2671" Type="http://schemas.openxmlformats.org/officeDocument/2006/relationships/hyperlink" Target="http://www.ird.gov.hk/" TargetMode="External"/><Relationship Id="rId3308" Type="http://schemas.openxmlformats.org/officeDocument/2006/relationships/hyperlink" Target="http://www.tuvaluislands.com/gov_addresses.htm" TargetMode="External"/><Relationship Id="rId3515" Type="http://schemas.openxmlformats.org/officeDocument/2006/relationships/hyperlink" Target="http://www.treasury.gov.lk/web/guest/home/-/search/view?_3_redirect=%2F&amp;_3_keywords=debt+&amp;x=0&amp;y=0" TargetMode="External"/><Relationship Id="rId4913" Type="http://schemas.openxmlformats.org/officeDocument/2006/relationships/hyperlink" Target="https://digital.gob.cl/" TargetMode="External"/><Relationship Id="rId229" Type="http://schemas.openxmlformats.org/officeDocument/2006/relationships/hyperlink" Target="http://documents.banquemondiale.org/curated/fr/501141543353309471/text/124725-REVISED-Cameroon-public-expenditure-review-2018-FINAL.txt" TargetMode="External"/><Relationship Id="rId436" Type="http://schemas.openxmlformats.org/officeDocument/2006/relationships/hyperlink" Target="http://dap.gov.al/" TargetMode="External"/><Relationship Id="rId643" Type="http://schemas.openxmlformats.org/officeDocument/2006/relationships/hyperlink" Target="https://www.ilo.org/ilostat/faces/oracle/webcenter/portalapp/pagehierarchy/Page33.jspx?locale=EN&amp;MBI_ID=4" TargetMode="External"/><Relationship Id="rId1066" Type="http://schemas.openxmlformats.org/officeDocument/2006/relationships/hyperlink" Target="https://www.mof.gov.zm/" TargetMode="External"/><Relationship Id="rId1273" Type="http://schemas.openxmlformats.org/officeDocument/2006/relationships/hyperlink" Target="http://tramites.gub.uy/busqueda?q=inmeta:PEU_Tramite_Tema=En_Linea&amp;title=En+L%C3%Adnea" TargetMode="External"/><Relationship Id="rId1480" Type="http://schemas.openxmlformats.org/officeDocument/2006/relationships/hyperlink" Target="http://odacambodia.com/" TargetMode="External"/><Relationship Id="rId2117" Type="http://schemas.openxmlformats.org/officeDocument/2006/relationships/hyperlink" Target="https://www.uaf.gob.ni/cooperacion-nacional/instituciones-nacionales/dgsa" TargetMode="External"/><Relationship Id="rId2324" Type="http://schemas.openxmlformats.org/officeDocument/2006/relationships/hyperlink" Target="https://www.mra.mu/index.php/taxes-duties/overview-of-taxes" TargetMode="External"/><Relationship Id="rId3722" Type="http://schemas.openxmlformats.org/officeDocument/2006/relationships/hyperlink" Target="https://www.mkm.ee/sites/default/files/digital_agenda_2020_web_eng_04.06.19.pdf" TargetMode="External"/><Relationship Id="rId850" Type="http://schemas.openxmlformats.org/officeDocument/2006/relationships/hyperlink" Target="http://www.uino.gov.ba/" TargetMode="External"/><Relationship Id="rId1133" Type="http://schemas.openxmlformats.org/officeDocument/2006/relationships/hyperlink" Target="http://www.customs.ae/" TargetMode="External"/><Relationship Id="rId2531" Type="http://schemas.openxmlformats.org/officeDocument/2006/relationships/hyperlink" Target="http://www.philgeps.gov.ph/" TargetMode="External"/><Relationship Id="rId4289" Type="http://schemas.openxmlformats.org/officeDocument/2006/relationships/hyperlink" Target="https://en.becloud.by/" TargetMode="External"/><Relationship Id="rId5687" Type="http://schemas.openxmlformats.org/officeDocument/2006/relationships/hyperlink" Target="https://joinup.ec.europa.eu/sites/default/files/inline-files/OSS%20Country%20Intelligence%20Report_MT.pdf" TargetMode="External"/><Relationship Id="rId5894" Type="http://schemas.openxmlformats.org/officeDocument/2006/relationships/hyperlink" Target="https://malta.ai/wp-content/uploads/2019/11/Malta_The_Ultimate_AI_Launchpad_vFinal.pdf" TargetMode="External"/><Relationship Id="rId503" Type="http://schemas.openxmlformats.org/officeDocument/2006/relationships/hyperlink" Target="https://www.gov.bb/news_article.php?id=31" TargetMode="External"/><Relationship Id="rId710" Type="http://schemas.openxmlformats.org/officeDocument/2006/relationships/hyperlink" Target="https://www.ilo.org/ilostat/faces/oracle/webcenter/portalapp/pagehierarchy/Page33.jspx?locale=EN&amp;MBI_ID=4" TargetMode="External"/><Relationship Id="rId1340" Type="http://schemas.openxmlformats.org/officeDocument/2006/relationships/hyperlink" Target="https://www.mas.gov.sg/development/e-payments" TargetMode="External"/><Relationship Id="rId3098" Type="http://schemas.openxmlformats.org/officeDocument/2006/relationships/hyperlink" Target="http://cim.gov.ly/page95.html" TargetMode="External"/><Relationship Id="rId4496" Type="http://schemas.openxmlformats.org/officeDocument/2006/relationships/hyperlink" Target="https://www.nccst.nat.gov.tw/Default?lang=en" TargetMode="External"/><Relationship Id="rId5547" Type="http://schemas.openxmlformats.org/officeDocument/2006/relationships/hyperlink" Target="https://datos.gob.hn/group" TargetMode="External"/><Relationship Id="rId5754" Type="http://schemas.openxmlformats.org/officeDocument/2006/relationships/hyperlink" Target="https://www.nita.go.ug/sites/default/files/FINAL%20NITA-U%20STRATEGIC%20PLAN%20FY%202018-23.pdf" TargetMode="External"/><Relationship Id="rId5961" Type="http://schemas.openxmlformats.org/officeDocument/2006/relationships/hyperlink" Target="http://www.sita.co.za/sites/default/files/Strategic%20Plan%202020-2025.pdf" TargetMode="External"/><Relationship Id="rId1200" Type="http://schemas.openxmlformats.org/officeDocument/2006/relationships/hyperlink" Target="http://www.imf.org/external/pubs/ft/scr/2012/cr1293.pdf" TargetMode="External"/><Relationship Id="rId4149" Type="http://schemas.openxmlformats.org/officeDocument/2006/relationships/hyperlink" Target="http://infrfaip.economy.gov.ru/" TargetMode="External"/><Relationship Id="rId4356" Type="http://schemas.openxmlformats.org/officeDocument/2006/relationships/hyperlink" Target="https://www.rti-rating.org/wp-content/uploads/2018/12/Port.RTI_.2007.Eng_.pdf" TargetMode="External"/><Relationship Id="rId4563" Type="http://schemas.openxmlformats.org/officeDocument/2006/relationships/hyperlink" Target="https://crta.rs/wp-content/uploads/2018/03/Audit-of-political-engagement-in-Serbia-2015.pdf" TargetMode="External"/><Relationship Id="rId4770" Type="http://schemas.openxmlformats.org/officeDocument/2006/relationships/hyperlink" Target="https://www.gov.ie/en/publication/078d54-cloud-computing-advice-note-october-2019/" TargetMode="External"/><Relationship Id="rId5407" Type="http://schemas.openxmlformats.org/officeDocument/2006/relationships/hyperlink" Target="http://godigital.mk/" TargetMode="External"/><Relationship Id="rId5614" Type="http://schemas.openxmlformats.org/officeDocument/2006/relationships/hyperlink" Target="https://www.digitalroadmap.gv.at/" TargetMode="External"/><Relationship Id="rId5821" Type="http://schemas.openxmlformats.org/officeDocument/2006/relationships/hyperlink" Target="https://www.opengovpartnership.org/members/armenia/" TargetMode="External"/><Relationship Id="rId3165" Type="http://schemas.openxmlformats.org/officeDocument/2006/relationships/hyperlink" Target="https://www.finance.gov.pg/projects/ifms/" TargetMode="External"/><Relationship Id="rId3372" Type="http://schemas.openxmlformats.org/officeDocument/2006/relationships/hyperlink" Target="http://www.mefbp.gob.ve/" TargetMode="External"/><Relationship Id="rId4009" Type="http://schemas.openxmlformats.org/officeDocument/2006/relationships/hyperlink" Target="https://www.overheid.nl/" TargetMode="External"/><Relationship Id="rId4216" Type="http://schemas.openxmlformats.org/officeDocument/2006/relationships/hyperlink" Target="https://openknowledge.worldbank.org/handle/10986/3576" TargetMode="External"/><Relationship Id="rId4423" Type="http://schemas.openxmlformats.org/officeDocument/2006/relationships/hyperlink" Target="https://www.rti-rating.org/wp-content/uploads/2019/09/Cyprus.RTI_.2017.Greek_.pdf" TargetMode="External"/><Relationship Id="rId4630" Type="http://schemas.openxmlformats.org/officeDocument/2006/relationships/hyperlink" Target="https://en.gouv.mc/Government-Institutions/The-Government/The-Ministry-of-State/Interministerial-Delegation-for-Digital-Transition" TargetMode="External"/><Relationship Id="rId293" Type="http://schemas.openxmlformats.org/officeDocument/2006/relationships/hyperlink" Target="https://secure.homesengland.org.uk/vpn/index.html" TargetMode="External"/><Relationship Id="rId2181" Type="http://schemas.openxmlformats.org/officeDocument/2006/relationships/hyperlink" Target="http://www.finance.gov.mv/" TargetMode="External"/><Relationship Id="rId3025" Type="http://schemas.openxmlformats.org/officeDocument/2006/relationships/hyperlink" Target="https://www.vlada.hr/" TargetMode="External"/><Relationship Id="rId3232" Type="http://schemas.openxmlformats.org/officeDocument/2006/relationships/hyperlink" Target="http://www.finances.gouv.sn/" TargetMode="External"/><Relationship Id="rId153" Type="http://schemas.openxmlformats.org/officeDocument/2006/relationships/hyperlink" Target="http://en.wikipedia.org/wiki/Uganda" TargetMode="External"/><Relationship Id="rId360" Type="http://schemas.openxmlformats.org/officeDocument/2006/relationships/hyperlink" Target="http://www.oebfa.at/" TargetMode="External"/><Relationship Id="rId2041" Type="http://schemas.openxmlformats.org/officeDocument/2006/relationships/hyperlink" Target="http://www.pdma.gr/index.php/en/debt-instruments-greek-government-bonds" TargetMode="External"/><Relationship Id="rId5197" Type="http://schemas.openxmlformats.org/officeDocument/2006/relationships/hyperlink" Target="https://freedomhouse.org/reports/freedom-world/freedom-world-research-methodology" TargetMode="External"/><Relationship Id="rId6248" Type="http://schemas.openxmlformats.org/officeDocument/2006/relationships/hyperlink" Target="https://unctad.org/en/Pages/DTL/STI_and_ICTs/ICT4D-Legislation/eCom-Data-Protection-Laws.aspx" TargetMode="External"/><Relationship Id="rId220" Type="http://schemas.openxmlformats.org/officeDocument/2006/relationships/hyperlink" Target="http://icsc.un.org/map/" TargetMode="External"/><Relationship Id="rId2998" Type="http://schemas.openxmlformats.org/officeDocument/2006/relationships/hyperlink" Target="http://www.moha.gov.la/index.php?option=com_content&amp;view=article&amp;id=43&amp;Itemid=61&amp;lang=en&amp;showall=1" TargetMode="External"/><Relationship Id="rId5057" Type="http://schemas.openxmlformats.org/officeDocument/2006/relationships/hyperlink" Target="http://www.ict.gov.kg/index.php?r=site%2Fproject&amp;pid=121&amp;cid=25" TargetMode="External"/><Relationship Id="rId5264" Type="http://schemas.openxmlformats.org/officeDocument/2006/relationships/hyperlink" Target="http://www.gov.vc/images/PoliciesActsAndBills/SVG_Freedom_of_Information_Act_2003.pdf" TargetMode="External"/><Relationship Id="rId6108" Type="http://schemas.openxmlformats.org/officeDocument/2006/relationships/hyperlink" Target="https://www.coi.dk/en/" TargetMode="External"/><Relationship Id="rId2858" Type="http://schemas.openxmlformats.org/officeDocument/2006/relationships/hyperlink" Target="http://www.customs.gov.la/" TargetMode="External"/><Relationship Id="rId3909" Type="http://schemas.openxmlformats.org/officeDocument/2006/relationships/hyperlink" Target="http://www.gov.sz/index.php?option=com_content&amp;view=article&amp;id=213&amp;Itemid=303" TargetMode="External"/><Relationship Id="rId4073" Type="http://schemas.openxmlformats.org/officeDocument/2006/relationships/hyperlink" Target="http://www.opm.gov.na/e-governance" TargetMode="External"/><Relationship Id="rId5471" Type="http://schemas.openxmlformats.org/officeDocument/2006/relationships/hyperlink" Target="https://data.gov.ru/" TargetMode="External"/><Relationship Id="rId99" Type="http://schemas.openxmlformats.org/officeDocument/2006/relationships/hyperlink" Target="http://en.wikipedia.org/wiki/Morocco" TargetMode="External"/><Relationship Id="rId1667" Type="http://schemas.openxmlformats.org/officeDocument/2006/relationships/hyperlink" Target="http://www.emta.ee/index.php?id=29761" TargetMode="External"/><Relationship Id="rId1874" Type="http://schemas.openxmlformats.org/officeDocument/2006/relationships/hyperlink" Target="https://www.mvcr.cz/" TargetMode="External"/><Relationship Id="rId2718" Type="http://schemas.openxmlformats.org/officeDocument/2006/relationships/hyperlink" Target="http://www.finance.gov.ie/" TargetMode="External"/><Relationship Id="rId2925" Type="http://schemas.openxmlformats.org/officeDocument/2006/relationships/hyperlink" Target="https://mf.rks-gov.net/page.aspx?id=2,10" TargetMode="External"/><Relationship Id="rId4280" Type="http://schemas.openxmlformats.org/officeDocument/2006/relationships/hyperlink" Target="https://e-request.am/en" TargetMode="External"/><Relationship Id="rId5124" Type="http://schemas.openxmlformats.org/officeDocument/2006/relationships/hyperlink" Target="https://strategy.data.gov/practices/" TargetMode="External"/><Relationship Id="rId5331" Type="http://schemas.openxmlformats.org/officeDocument/2006/relationships/hyperlink" Target="https://impactaim.com/accelerators/aim-govtech-accelerator" TargetMode="External"/><Relationship Id="rId1527" Type="http://schemas.openxmlformats.org/officeDocument/2006/relationships/hyperlink" Target="https://www.mofe.gov.bn/divisions/about-us-investment.aspx" TargetMode="External"/><Relationship Id="rId1734" Type="http://schemas.openxmlformats.org/officeDocument/2006/relationships/hyperlink" Target="https://www.finances.gouv.cg/en/taxation-and-property" TargetMode="External"/><Relationship Id="rId1941" Type="http://schemas.openxmlformats.org/officeDocument/2006/relationships/hyperlink" Target="http://www.minfin.gob.gt/frame.php?url=https://sicoin.minfin.gob.gt/sicoinweb/login/frmlogin.htm" TargetMode="External"/><Relationship Id="rId4140" Type="http://schemas.openxmlformats.org/officeDocument/2006/relationships/hyperlink" Target="http://www.finanze.sm/" TargetMode="External"/><Relationship Id="rId26" Type="http://schemas.openxmlformats.org/officeDocument/2006/relationships/hyperlink" Target="http://en.wikipedia.org/wiki/Canada" TargetMode="External"/><Relationship Id="rId3699" Type="http://schemas.openxmlformats.org/officeDocument/2006/relationships/hyperlink" Target="https://www.pefa.org/node/1811" TargetMode="External"/><Relationship Id="rId4000" Type="http://schemas.openxmlformats.org/officeDocument/2006/relationships/hyperlink" Target="https://www.paraguay.gov.py/gobierno-electronico" TargetMode="External"/><Relationship Id="rId1801" Type="http://schemas.openxmlformats.org/officeDocument/2006/relationships/hyperlink" Target="http://documents.worldbank.org/curated/en/2013/04/17611399/congo-democratic-republic-governance-capacity-enhancement-project" TargetMode="External"/><Relationship Id="rId3559" Type="http://schemas.openxmlformats.org/officeDocument/2006/relationships/hyperlink" Target="http://www.economy.gov.fj/index.php/divisions/budget-planning" TargetMode="External"/><Relationship Id="rId4957" Type="http://schemas.openxmlformats.org/officeDocument/2006/relationships/hyperlink" Target="https://www.modernisation.gouv.fr/le-hub-des-communautes" TargetMode="External"/><Relationship Id="rId6172" Type="http://schemas.openxmlformats.org/officeDocument/2006/relationships/hyperlink" Target="https://publicsectortransformation.gov.jm/" TargetMode="External"/><Relationship Id="rId687" Type="http://schemas.openxmlformats.org/officeDocument/2006/relationships/hyperlink" Target="https://www.ilo.org/ilostat/faces/oracle/webcenter/portalapp/pagehierarchy/Page33.jspx?locale=EN&amp;MBI_ID=4" TargetMode="External"/><Relationship Id="rId2368" Type="http://schemas.openxmlformats.org/officeDocument/2006/relationships/hyperlink" Target="http://www.itu.int/ITU-D/projects/ITU_EC_ACP/hipcar/in-country_assistance/St_Kitts_Nevis/E-transactions/D-Mukasa_Presentation-E-Transactions-Amendments.pdf" TargetMode="External"/><Relationship Id="rId3766" Type="http://schemas.openxmlformats.org/officeDocument/2006/relationships/hyperlink" Target="http://www.indonesia.go.id/" TargetMode="External"/><Relationship Id="rId3973" Type="http://schemas.openxmlformats.org/officeDocument/2006/relationships/hyperlink" Target="https://www.smartnation.gov.sg/" TargetMode="External"/><Relationship Id="rId4817" Type="http://schemas.openxmlformats.org/officeDocument/2006/relationships/hyperlink" Target="https://www.govcert.bg/" TargetMode="External"/><Relationship Id="rId6032" Type="http://schemas.openxmlformats.org/officeDocument/2006/relationships/hyperlink" Target="https://www.bahrain.bh/wps/wcm/connect/fc54be3a-a0d6-43ef-9cbe-7ab640c581d3/New+eGovernment+Strategy+2012-2016.pdf?MOD=AJPERES" TargetMode="External"/><Relationship Id="rId894" Type="http://schemas.openxmlformats.org/officeDocument/2006/relationships/hyperlink" Target="https://www.pefa.org/node/1226" TargetMode="External"/><Relationship Id="rId1177" Type="http://schemas.openxmlformats.org/officeDocument/2006/relationships/hyperlink" Target="http://www.tullverket.se/" TargetMode="External"/><Relationship Id="rId2575" Type="http://schemas.openxmlformats.org/officeDocument/2006/relationships/hyperlink" Target="http://www.mocs.gov.om/pdf_files/HRMS.pdf" TargetMode="External"/><Relationship Id="rId2782" Type="http://schemas.openxmlformats.org/officeDocument/2006/relationships/hyperlink" Target="http://www.per.gov.ie/government-announces-plans-for-a-civil-service-wide-human-resources-shared-service-centre-hrssc/" TargetMode="External"/><Relationship Id="rId3419" Type="http://schemas.openxmlformats.org/officeDocument/2006/relationships/hyperlink" Target="https://mof.gov.om/english/About-Us/Our-Systems" TargetMode="External"/><Relationship Id="rId3626" Type="http://schemas.openxmlformats.org/officeDocument/2006/relationships/hyperlink" Target="http://www.finance.gov.mk/" TargetMode="External"/><Relationship Id="rId3833" Type="http://schemas.openxmlformats.org/officeDocument/2006/relationships/hyperlink" Target="http://www.theopc.gov.zw/index.php/news/ict-newsletter-blog/258-current-e-government-landscape-in-zimbabwe-online-platforms-and-e-services" TargetMode="External"/><Relationship Id="rId547" Type="http://schemas.openxmlformats.org/officeDocument/2006/relationships/hyperlink" Target="http://www.minfin.gov.by/" TargetMode="External"/><Relationship Id="rId754" Type="http://schemas.openxmlformats.org/officeDocument/2006/relationships/hyperlink" Target="http://documents.worldbank.org/curated/en/887101468028497242/pdf/516560ESW0GQ0P00disclosed0120130110.pdf" TargetMode="External"/><Relationship Id="rId961" Type="http://schemas.openxmlformats.org/officeDocument/2006/relationships/hyperlink" Target="https://www.pefa.org/node/2466" TargetMode="External"/><Relationship Id="rId1384" Type="http://schemas.openxmlformats.org/officeDocument/2006/relationships/hyperlink" Target="http://www.zakupki.gov.tj/" TargetMode="External"/><Relationship Id="rId1591" Type="http://schemas.openxmlformats.org/officeDocument/2006/relationships/hyperlink" Target="http://www.presidencetchad.org/" TargetMode="External"/><Relationship Id="rId2228" Type="http://schemas.openxmlformats.org/officeDocument/2006/relationships/hyperlink" Target="http://www.portaldasfinancas.gov.pt/" TargetMode="External"/><Relationship Id="rId2435" Type="http://schemas.openxmlformats.org/officeDocument/2006/relationships/hyperlink" Target="https://www.cca.mu/home.htm" TargetMode="External"/><Relationship Id="rId2642" Type="http://schemas.openxmlformats.org/officeDocument/2006/relationships/hyperlink" Target="http://www.financialregulator.ie/publications/Documents/Payment%20Oversight%20Report.pdf" TargetMode="External"/><Relationship Id="rId3900" Type="http://schemas.openxmlformats.org/officeDocument/2006/relationships/hyperlink" Target="https://www.egov.go.th/th/profile/808/" TargetMode="External"/><Relationship Id="rId5798" Type="http://schemas.openxmlformats.org/officeDocument/2006/relationships/hyperlink" Target="https://www.opengovpartnership.org/members/mongolia/" TargetMode="External"/><Relationship Id="rId90" Type="http://schemas.openxmlformats.org/officeDocument/2006/relationships/hyperlink" Target="http://en.wikipedia.org/wiki/Malta" TargetMode="External"/><Relationship Id="rId407" Type="http://schemas.openxmlformats.org/officeDocument/2006/relationships/hyperlink" Target="http://www.afip.gob.ar/Aplicativos" TargetMode="External"/><Relationship Id="rId614" Type="http://schemas.openxmlformats.org/officeDocument/2006/relationships/hyperlink" Target="https://www.bahrain.bh/wps/portal/!ut/p/a1/04_Sj9CPykssy0xPLMnMz0vMAfGjzOI9_A3MDI0sjLwMQkLdDBz9g008fFw9jA28TIAKIlEUGBu7AhWYmQeYh1kamVkYEKffwMjX2dDTBKjA19fAwNHCKcgnxM3ZwMDdmEj9OIAjQfuDE4v0w_Wj0JRh-gKsAJ8zIQpwu6MgNzQ0osIzEwAbzIF3/dl5/d5/L2dBISEvZ0FBIS9nQSEh/" TargetMode="External"/><Relationship Id="rId821" Type="http://schemas.openxmlformats.org/officeDocument/2006/relationships/hyperlink" Target="http://www.servicos.gov.br/" TargetMode="External"/><Relationship Id="rId1037" Type="http://schemas.openxmlformats.org/officeDocument/2006/relationships/hyperlink" Target="http://www.treasury.gov.za/" TargetMode="External"/><Relationship Id="rId1244" Type="http://schemas.openxmlformats.org/officeDocument/2006/relationships/hyperlink" Target="http://www.sra.org.sz/index.php?option=com_content&amp;view=article&amp;id=62&amp;Itemid=171" TargetMode="External"/><Relationship Id="rId1451" Type="http://schemas.openxmlformats.org/officeDocument/2006/relationships/hyperlink" Target="https://www.nra.gov.sl/businesses-and-organisations/pay-you-earn-paye" TargetMode="External"/><Relationship Id="rId2502" Type="http://schemas.openxmlformats.org/officeDocument/2006/relationships/hyperlink" Target="http://tender.gov.md/ro/contracte-atribuite" TargetMode="External"/><Relationship Id="rId5658" Type="http://schemas.openxmlformats.org/officeDocument/2006/relationships/hyperlink" Target="https://www.opengovpartnership.org/members/albania/" TargetMode="External"/><Relationship Id="rId5865" Type="http://schemas.openxmlformats.org/officeDocument/2006/relationships/hyperlink" Target="http://dominicana.gob.do/index.php/e-sociedad/sic/testing" TargetMode="External"/><Relationship Id="rId1104" Type="http://schemas.openxmlformats.org/officeDocument/2006/relationships/hyperlink" Target="http://finance.gov.tt/services/treasury/" TargetMode="External"/><Relationship Id="rId1311" Type="http://schemas.openxmlformats.org/officeDocument/2006/relationships/hyperlink" Target="https://www.kmu.admin.ch/kmu/en/home/concrete-know-how/sme-management/e-commerce/creating-own-website/online-payment-methods/payment-service-providers.html" TargetMode="External"/><Relationship Id="rId4467" Type="http://schemas.openxmlformats.org/officeDocument/2006/relationships/hyperlink" Target="https://petition.parliament.uk/" TargetMode="External"/><Relationship Id="rId4674" Type="http://schemas.openxmlformats.org/officeDocument/2006/relationships/hyperlink" Target="https://www.ogcio.gov.hk/en/our_work/infrastructure/e_government/if/interoperability_framework.html" TargetMode="External"/><Relationship Id="rId4881" Type="http://schemas.openxmlformats.org/officeDocument/2006/relationships/hyperlink" Target="https://www.digitalroadmap.gv.at/en/" TargetMode="External"/><Relationship Id="rId5518" Type="http://schemas.openxmlformats.org/officeDocument/2006/relationships/hyperlink" Target="https://odin.opendatawatch.com/" TargetMode="External"/><Relationship Id="rId5725" Type="http://schemas.openxmlformats.org/officeDocument/2006/relationships/hyperlink" Target="https://digital.gov.ru/en/activity/statistic/rating/elektronnoe-pravitelstvo-v-rf/" TargetMode="External"/><Relationship Id="rId3069" Type="http://schemas.openxmlformats.org/officeDocument/2006/relationships/hyperlink" Target="http://www.cabinet.gov.jm/" TargetMode="External"/><Relationship Id="rId3276" Type="http://schemas.openxmlformats.org/officeDocument/2006/relationships/hyperlink" Target="https://muhasebat.hmb.gov.tr/bkmybs-projesinin-amaci" TargetMode="External"/><Relationship Id="rId3483" Type="http://schemas.openxmlformats.org/officeDocument/2006/relationships/hyperlink" Target="http://www.finance.gov.pk/" TargetMode="External"/><Relationship Id="rId3690" Type="http://schemas.openxmlformats.org/officeDocument/2006/relationships/hyperlink" Target="https://www.stelle.admin.ch/stelle/de/home.html" TargetMode="External"/><Relationship Id="rId4327" Type="http://schemas.openxmlformats.org/officeDocument/2006/relationships/hyperlink" Target="https://www.rti-rating.org/wp-content/uploads/Uzbekistan.pdf" TargetMode="External"/><Relationship Id="rId4534" Type="http://schemas.openxmlformats.org/officeDocument/2006/relationships/hyperlink" Target="https://www.gov.ro/en/government/cabinet-meeting/national-strategy-on-the-digital-agenda-for-romania-2020" TargetMode="External"/><Relationship Id="rId5932" Type="http://schemas.openxmlformats.org/officeDocument/2006/relationships/hyperlink" Target="https://egov.mic.gov.vn/en_US/web/guest/chuong-trinh-dao-tao-100-chuyen-gia-ve-chinh-phu-dien-tu" TargetMode="External"/><Relationship Id="rId197" Type="http://schemas.openxmlformats.org/officeDocument/2006/relationships/hyperlink" Target="http://unpan3.un.org/egovkb/Data-Center" TargetMode="External"/><Relationship Id="rId2085" Type="http://schemas.openxmlformats.org/officeDocument/2006/relationships/hyperlink" Target="http://www.hacienda.gov.py/sseaf/index.php?c=299" TargetMode="External"/><Relationship Id="rId2292" Type="http://schemas.openxmlformats.org/officeDocument/2006/relationships/hyperlink" Target="http://www.naurugov.nr/government/departments/department-of-finance/nauru-revenue-office.aspx" TargetMode="External"/><Relationship Id="rId3136" Type="http://schemas.openxmlformats.org/officeDocument/2006/relationships/hyperlink" Target="https://en.digst.dk/policy-and-strategy/digital-strategy/" TargetMode="External"/><Relationship Id="rId3343" Type="http://schemas.openxmlformats.org/officeDocument/2006/relationships/hyperlink" Target="https://financas.gov.st/" TargetMode="External"/><Relationship Id="rId4741" Type="http://schemas.openxmlformats.org/officeDocument/2006/relationships/hyperlink" Target="https://dea.gov.ge/uploads/e-georgia.pdf" TargetMode="External"/><Relationship Id="rId264" Type="http://schemas.openxmlformats.org/officeDocument/2006/relationships/hyperlink" Target="http://adbprocurementforum.net/?page_id=1418" TargetMode="External"/><Relationship Id="rId471" Type="http://schemas.openxmlformats.org/officeDocument/2006/relationships/hyperlink" Target="https://www.app.gov.al/ep/Latest_Awarded.aspx" TargetMode="External"/><Relationship Id="rId2152" Type="http://schemas.openxmlformats.org/officeDocument/2006/relationships/hyperlink" Target="http://ksim-ibro.e-monsite.com/pages/douane-du-niger/" TargetMode="External"/><Relationship Id="rId3550" Type="http://schemas.openxmlformats.org/officeDocument/2006/relationships/hyperlink" Target="https://oes.dk/oekonomi/" TargetMode="External"/><Relationship Id="rId4601" Type="http://schemas.openxmlformats.org/officeDocument/2006/relationships/hyperlink" Target="https://rm.coe.int/19th-council-of-europe-meeting-of-the-workshops-for-the-implementation/1680739f13" TargetMode="External"/><Relationship Id="rId124" Type="http://schemas.openxmlformats.org/officeDocument/2006/relationships/hyperlink" Target="http://en.wikipedia.org/wiki/Saint_Vincent_and_the_Grenadines" TargetMode="External"/><Relationship Id="rId3203" Type="http://schemas.openxmlformats.org/officeDocument/2006/relationships/hyperlink" Target="http://www.afdb.org/fileadmin/uploads/afdb/Documents/Project-and-Operations/Sudan_-_Public_Financial_and_Macroeconomic_Management_Capacity_Building_-_Appraisal_Report.pdf" TargetMode="External"/><Relationship Id="rId3410" Type="http://schemas.openxmlformats.org/officeDocument/2006/relationships/hyperlink" Target="http://www.praz.gov.zw/index.php?lang=en" TargetMode="External"/><Relationship Id="rId331" Type="http://schemas.openxmlformats.org/officeDocument/2006/relationships/hyperlink" Target="https://belize.gov.bz/" TargetMode="External"/><Relationship Id="rId2012" Type="http://schemas.openxmlformats.org/officeDocument/2006/relationships/hyperlink" Target="http://www.hankintailmoitukset.fi/fi/docs/hakuohje/" TargetMode="External"/><Relationship Id="rId2969" Type="http://schemas.openxmlformats.org/officeDocument/2006/relationships/hyperlink" Target="https://www.vataras.lt/" TargetMode="External"/><Relationship Id="rId5168" Type="http://schemas.openxmlformats.org/officeDocument/2006/relationships/hyperlink" Target="https://foi.gov.il/he/search" TargetMode="External"/><Relationship Id="rId5375" Type="http://schemas.openxmlformats.org/officeDocument/2006/relationships/hyperlink" Target="https://www.mintic.gov.co/portal/inicio/" TargetMode="External"/><Relationship Id="rId5582" Type="http://schemas.openxmlformats.org/officeDocument/2006/relationships/hyperlink" Target="https://sudan.opendataforafrica.org/" TargetMode="External"/><Relationship Id="rId6219" Type="http://schemas.openxmlformats.org/officeDocument/2006/relationships/hyperlink" Target="https://www.add.gov.ma/" TargetMode="External"/><Relationship Id="rId1778" Type="http://schemas.openxmlformats.org/officeDocument/2006/relationships/hyperlink" Target="http://servicepublic.gouv.ci/" TargetMode="External"/><Relationship Id="rId1985" Type="http://schemas.openxmlformats.org/officeDocument/2006/relationships/hyperlink" Target="http://www.douanesguinee.gov.gn/sysinfo.htm" TargetMode="External"/><Relationship Id="rId2829" Type="http://schemas.openxmlformats.org/officeDocument/2006/relationships/hyperlink" Target="http://www.mof.gov.jm/" TargetMode="External"/><Relationship Id="rId4184" Type="http://schemas.openxmlformats.org/officeDocument/2006/relationships/hyperlink" Target="http://kgd.gov.kz/ru" TargetMode="External"/><Relationship Id="rId4391" Type="http://schemas.openxmlformats.org/officeDocument/2006/relationships/hyperlink" Target="https://www.rti-rating.org/wp-content/uploads/Ethiopia.pdf" TargetMode="External"/><Relationship Id="rId5028" Type="http://schemas.openxmlformats.org/officeDocument/2006/relationships/hyperlink" Target="https://www.privacy.org.nz/" TargetMode="External"/><Relationship Id="rId5235" Type="http://schemas.openxmlformats.org/officeDocument/2006/relationships/hyperlink" Target="http://www.garanteprivacy.it/" TargetMode="External"/><Relationship Id="rId5442" Type="http://schemas.openxmlformats.org/officeDocument/2006/relationships/hyperlink" Target="http://www.data.govt.nz/" TargetMode="External"/><Relationship Id="rId1638" Type="http://schemas.openxmlformats.org/officeDocument/2006/relationships/hyperlink" Target="http://www.erca.gov.et/" TargetMode="External"/><Relationship Id="rId4044" Type="http://schemas.openxmlformats.org/officeDocument/2006/relationships/hyperlink" Target="http://www2.pcm.gob.pe/clip/ESTRATEGIA%20NACIONAL%20DE%20GOBIERNO%20ELECTRONICO_V5.pdf" TargetMode="External"/><Relationship Id="rId4251" Type="http://schemas.openxmlformats.org/officeDocument/2006/relationships/hyperlink" Target="https://akshi.gov.al/sherbime/sherbimi-onedrive/" TargetMode="External"/><Relationship Id="rId5302" Type="http://schemas.openxmlformats.org/officeDocument/2006/relationships/hyperlink" Target="http://www.oas.org/dil/the_constitution_of_barbados.pdf" TargetMode="External"/><Relationship Id="rId1845" Type="http://schemas.openxmlformats.org/officeDocument/2006/relationships/hyperlink" Target="http://www.udbudsavisen.dk/" TargetMode="External"/><Relationship Id="rId3060" Type="http://schemas.openxmlformats.org/officeDocument/2006/relationships/hyperlink" Target="http://www.kormany.hu/" TargetMode="External"/><Relationship Id="rId4111" Type="http://schemas.openxmlformats.org/officeDocument/2006/relationships/hyperlink" Target="http://mpac.gov.tt/" TargetMode="External"/><Relationship Id="rId1705" Type="http://schemas.openxmlformats.org/officeDocument/2006/relationships/hyperlink" Target="http://www.hacienda.cl/documentos.html" TargetMode="External"/><Relationship Id="rId1912" Type="http://schemas.openxmlformats.org/officeDocument/2006/relationships/hyperlink" Target="http://www.mef.gw/" TargetMode="External"/><Relationship Id="rId6076" Type="http://schemas.openxmlformats.org/officeDocument/2006/relationships/hyperlink" Target="http://www.ena.bi/ena/public/home/index/index.html" TargetMode="External"/><Relationship Id="rId3877" Type="http://schemas.openxmlformats.org/officeDocument/2006/relationships/hyperlink" Target="https://migration.gov.tm/en/digital-economy-goals-for-the-people/" TargetMode="External"/><Relationship Id="rId4928" Type="http://schemas.openxmlformats.org/officeDocument/2006/relationships/hyperlink" Target="https://www.mvcr.cz/clanek/agenda-odboru-hlavniho-architekta-egovernmentu-agenda-odboru-hlavniho-architekta-egovernmentu.aspx?q=Y2hudW09Mg%3d%3d" TargetMode="External"/><Relationship Id="rId5092" Type="http://schemas.openxmlformats.org/officeDocument/2006/relationships/hyperlink" Target="https://www.vicepremier.gov.sk/sekcie/informatizacia/jednotny-digitalny-trh/jednotna-digitalna-brana/" TargetMode="External"/><Relationship Id="rId798" Type="http://schemas.openxmlformats.org/officeDocument/2006/relationships/hyperlink" Target="https://www.imf.org/en/Publications/CR/Issues/2019/10/30/Slovak-Republic-Technical-Assistance-Report-Public-Investment-Management-Assessment-48773" TargetMode="External"/><Relationship Id="rId2479" Type="http://schemas.openxmlformats.org/officeDocument/2006/relationships/hyperlink" Target="http://www.irmt.org/documents/research_reports/accounting_recs/IRMT_acc_rec_namibia.PDF" TargetMode="External"/><Relationship Id="rId2686" Type="http://schemas.openxmlformats.org/officeDocument/2006/relationships/hyperlink" Target="http://www.revenue.ie/en/online/ros/index.html" TargetMode="External"/><Relationship Id="rId2893" Type="http://schemas.openxmlformats.org/officeDocument/2006/relationships/hyperlink" Target="http://www.finance.gov.lb/" TargetMode="External"/><Relationship Id="rId3737" Type="http://schemas.openxmlformats.org/officeDocument/2006/relationships/hyperlink" Target="https://www.fiji.gov.fj/digitalFIJI" TargetMode="External"/><Relationship Id="rId3944" Type="http://schemas.openxmlformats.org/officeDocument/2006/relationships/hyperlink" Target="https://e-uprava.gov.si/" TargetMode="External"/><Relationship Id="rId6143" Type="http://schemas.openxmlformats.org/officeDocument/2006/relationships/hyperlink" Target="https://www.legco.gov.hk/research-publications/english/1920in01-study-of-development-blueprints-and-growth-drivers-of-artificial-intelligence-in-selected-places-20191023-e.pdf" TargetMode="External"/><Relationship Id="rId658" Type="http://schemas.openxmlformats.org/officeDocument/2006/relationships/hyperlink" Target="https://www.ilo.org/ilostat/faces/oracle/webcenter/portalapp/pagehierarchy/Page33.jspx?locale=EN&amp;MBI_ID=4" TargetMode="External"/><Relationship Id="rId865" Type="http://schemas.openxmlformats.org/officeDocument/2006/relationships/hyperlink" Target="http://www.myrbpems.bt/" TargetMode="External"/><Relationship Id="rId1288" Type="http://schemas.openxmlformats.org/officeDocument/2006/relationships/hyperlink" Target="https://ulii.org/ug/legislation/act/2015/7-6" TargetMode="External"/><Relationship Id="rId1495" Type="http://schemas.openxmlformats.org/officeDocument/2006/relationships/hyperlink" Target="http://amp.mof.go.tz/" TargetMode="External"/><Relationship Id="rId2339" Type="http://schemas.openxmlformats.org/officeDocument/2006/relationships/hyperlink" Target="http://unctad.org/en/PublicationsLibrary/dtlasycuda2011d1_en.pdf" TargetMode="External"/><Relationship Id="rId2546" Type="http://schemas.openxmlformats.org/officeDocument/2006/relationships/hyperlink" Target="http://www.igcp.pt/" TargetMode="External"/><Relationship Id="rId2753" Type="http://schemas.openxmlformats.org/officeDocument/2006/relationships/hyperlink" Target="http://nmhh.hu/tart/index/924/Elektronikus_alairas" TargetMode="External"/><Relationship Id="rId2960" Type="http://schemas.openxmlformats.org/officeDocument/2006/relationships/hyperlink" Target="https://www.latvija.lv/lv/Epakalpojumi/EP38/Apraksts" TargetMode="External"/><Relationship Id="rId3804" Type="http://schemas.openxmlformats.org/officeDocument/2006/relationships/hyperlink" Target="https://digitalindia.gov.in/di-initiatives" TargetMode="External"/><Relationship Id="rId6003" Type="http://schemas.openxmlformats.org/officeDocument/2006/relationships/hyperlink" Target="https://www.oecd.ai/dashboards/policy-initiatives/2019-data-policyInitiatives-24274" TargetMode="External"/><Relationship Id="rId6210" Type="http://schemas.openxmlformats.org/officeDocument/2006/relationships/hyperlink" Target="https://www.mpt.gov.by/en/informatization-0" TargetMode="External"/><Relationship Id="rId518" Type="http://schemas.openxmlformats.org/officeDocument/2006/relationships/hyperlink" Target="https://ab.gov.ag/detail_page.php?page=13" TargetMode="External"/><Relationship Id="rId725" Type="http://schemas.openxmlformats.org/officeDocument/2006/relationships/hyperlink" Target="https://www.ilo.org/ilostat/faces/oracle/webcenter/portalapp/pagehierarchy/Page33.jspx?locale=EN&amp;MBI_ID=4" TargetMode="External"/><Relationship Id="rId932" Type="http://schemas.openxmlformats.org/officeDocument/2006/relationships/hyperlink" Target="http://www.finances.gov.bi/" TargetMode="External"/><Relationship Id="rId1148" Type="http://schemas.openxmlformats.org/officeDocument/2006/relationships/hyperlink" Target="https://www.agenciatributaria.gob.es/AEAT.sede/Inicio/Inicio.shtml" TargetMode="External"/><Relationship Id="rId1355" Type="http://schemas.openxmlformats.org/officeDocument/2006/relationships/hyperlink" Target="http://www.oecd.org/mena/governance/50402812.pdf" TargetMode="External"/><Relationship Id="rId1562" Type="http://schemas.openxmlformats.org/officeDocument/2006/relationships/hyperlink" Target="http://www.segeplan.gob.gt/nportal/index.php/servicios/sistemas-en-linea/sinit" TargetMode="External"/><Relationship Id="rId2406" Type="http://schemas.openxmlformats.org/officeDocument/2006/relationships/hyperlink" Target="http://www.difi.no/digital-forvaltning/felles-it-losninger-fra-difi/id-porten" TargetMode="External"/><Relationship Id="rId2613" Type="http://schemas.openxmlformats.org/officeDocument/2006/relationships/hyperlink" Target="https://mygpis.treasury.gov.my/loginpage.php" TargetMode="External"/><Relationship Id="rId5769" Type="http://schemas.openxmlformats.org/officeDocument/2006/relationships/hyperlink" Target="https://www.opengovpartnership.org/members/united-states/" TargetMode="External"/><Relationship Id="rId1008" Type="http://schemas.openxmlformats.org/officeDocument/2006/relationships/hyperlink" Target="http://www-wds.worldbank.org/external/default/WDSContentServer/WDSP/IB/2008/09/04/000334955_20080904030253/Rendered/PDF/433690PAD0P0841LY10IDA1R20081019311.pdf" TargetMode="External"/><Relationship Id="rId1215" Type="http://schemas.openxmlformats.org/officeDocument/2006/relationships/hyperlink" Target="http://www.fu.gov.si/" TargetMode="External"/><Relationship Id="rId1422" Type="http://schemas.openxmlformats.org/officeDocument/2006/relationships/hyperlink" Target="http://www.sra.org.sz/incometax/pageview.php?id=75&amp;name=PAYE%20-%20Quick%20Guide" TargetMode="External"/><Relationship Id="rId2820" Type="http://schemas.openxmlformats.org/officeDocument/2006/relationships/hyperlink" Target="http://www.publicdebt.it/" TargetMode="External"/><Relationship Id="rId4578" Type="http://schemas.openxmlformats.org/officeDocument/2006/relationships/hyperlink" Target="https://www.datosabiertos.gob.pe/" TargetMode="External"/><Relationship Id="rId5976" Type="http://schemas.openxmlformats.org/officeDocument/2006/relationships/hyperlink" Target="https://www.risa.rw/home/" TargetMode="External"/><Relationship Id="rId61" Type="http://schemas.openxmlformats.org/officeDocument/2006/relationships/hyperlink" Target="http://en.wikipedia.org/wiki/Haiti" TargetMode="External"/><Relationship Id="rId3387" Type="http://schemas.openxmlformats.org/officeDocument/2006/relationships/hyperlink" Target="https://tender.me.gov.ua/EDZFrontOffice/menu/en/purchaseResultSearch/" TargetMode="External"/><Relationship Id="rId4785" Type="http://schemas.openxmlformats.org/officeDocument/2006/relationships/hyperlink" Target="https://zerde.gov.kz/en/activity/architectural-approach/" TargetMode="External"/><Relationship Id="rId4992" Type="http://schemas.openxmlformats.org/officeDocument/2006/relationships/hyperlink" Target="http://www.prodhab.go.cr/" TargetMode="External"/><Relationship Id="rId5629" Type="http://schemas.openxmlformats.org/officeDocument/2006/relationships/hyperlink" Target="https://egovstrategy.gov.ie/vision/" TargetMode="External"/><Relationship Id="rId5836" Type="http://schemas.openxmlformats.org/officeDocument/2006/relationships/hyperlink" Target="https://www.opengovpartnership.org/members/croatia/" TargetMode="External"/><Relationship Id="rId2196" Type="http://schemas.openxmlformats.org/officeDocument/2006/relationships/hyperlink" Target="http://www.finance.gov.mk/node/575" TargetMode="External"/><Relationship Id="rId3594" Type="http://schemas.openxmlformats.org/officeDocument/2006/relationships/hyperlink" Target="https://www.mof.go.jp/budget/topics/portalsite.htm" TargetMode="External"/><Relationship Id="rId4438" Type="http://schemas.openxmlformats.org/officeDocument/2006/relationships/hyperlink" Target="https://www.gub.uy/centro-nacional-respuesta-incidentes-seguridad-informatica/" TargetMode="External"/><Relationship Id="rId4645" Type="http://schemas.openxmlformats.org/officeDocument/2006/relationships/hyperlink" Target="http://cybersecurity.ncb.mu/English/AboutUs/Pages/default.aspx" TargetMode="External"/><Relationship Id="rId4852" Type="http://schemas.openxmlformats.org/officeDocument/2006/relationships/hyperlink" Target="https://www.govcert.admin.ch/" TargetMode="External"/><Relationship Id="rId5903" Type="http://schemas.openxmlformats.org/officeDocument/2006/relationships/hyperlink" Target="https://ec.europa.eu/knowledge4policy/ai-watch/greece-ai-strategy-report" TargetMode="External"/><Relationship Id="rId168" Type="http://schemas.openxmlformats.org/officeDocument/2006/relationships/hyperlink" Target="http://en.wikipedia.org/wiki/Bolivia" TargetMode="External"/><Relationship Id="rId3247" Type="http://schemas.openxmlformats.org/officeDocument/2006/relationships/hyperlink" Target="http://data.gov.uk/dataset/oscar" TargetMode="External"/><Relationship Id="rId3454" Type="http://schemas.openxmlformats.org/officeDocument/2006/relationships/hyperlink" Target="https://mf.gov.md/ro/buget/sistemul-unitar-de-salarizare-%C3%AEn-sectorul-bugetar" TargetMode="External"/><Relationship Id="rId3661" Type="http://schemas.openxmlformats.org/officeDocument/2006/relationships/hyperlink" Target="http://www.mef.gov.mz/index.php/destaques/177-ministro-da-planificacao-e-desenvolvimento-considera-urgente-a-adopcao-de-novas-tecnologias-na-producao-agraria" TargetMode="External"/><Relationship Id="rId4505" Type="http://schemas.openxmlformats.org/officeDocument/2006/relationships/hyperlink" Target="https://www.cert.gov.lk/" TargetMode="External"/><Relationship Id="rId4712" Type="http://schemas.openxmlformats.org/officeDocument/2006/relationships/hyperlink" Target="https://www.cert.dk/" TargetMode="External"/><Relationship Id="rId375" Type="http://schemas.openxmlformats.org/officeDocument/2006/relationships/hyperlink" Target="http://afritacouest.org/images/23coEng.pdf" TargetMode="External"/><Relationship Id="rId582" Type="http://schemas.openxmlformats.org/officeDocument/2006/relationships/hyperlink" Target="http://www.financa.gov.al/borxhi/" TargetMode="External"/><Relationship Id="rId2056" Type="http://schemas.openxmlformats.org/officeDocument/2006/relationships/hyperlink" Target="http://www.treasury.govt.nz/budget/app" TargetMode="External"/><Relationship Id="rId2263" Type="http://schemas.openxmlformats.org/officeDocument/2006/relationships/hyperlink" Target="http://finance.gov.vc/finance/index.php/113-inland-revenue/filing-tax" TargetMode="External"/><Relationship Id="rId2470" Type="http://schemas.openxmlformats.org/officeDocument/2006/relationships/hyperlink" Target="http://www.p-direkt.nl/" TargetMode="External"/><Relationship Id="rId3107" Type="http://schemas.openxmlformats.org/officeDocument/2006/relationships/hyperlink" Target="http://www.emansion.gov.lr/" TargetMode="External"/><Relationship Id="rId3314" Type="http://schemas.openxmlformats.org/officeDocument/2006/relationships/hyperlink" Target="http://www.irs.gov/Tax-Professionals/e-services---Online-Tools-for-Tax-Professionals" TargetMode="External"/><Relationship Id="rId3521" Type="http://schemas.openxmlformats.org/officeDocument/2006/relationships/hyperlink" Target="http://minfin.sr/" TargetMode="External"/><Relationship Id="rId235" Type="http://schemas.openxmlformats.org/officeDocument/2006/relationships/hyperlink" Target="https://stats.gov.lc/wp-content/uploads/2017/09/Informal_Sector_Publication.pdf" TargetMode="External"/><Relationship Id="rId442" Type="http://schemas.openxmlformats.org/officeDocument/2006/relationships/hyperlink" Target="https://persopoint.be/nl" TargetMode="External"/><Relationship Id="rId1072" Type="http://schemas.openxmlformats.org/officeDocument/2006/relationships/hyperlink" Target="http://finance.gov.sr/" TargetMode="External"/><Relationship Id="rId2123" Type="http://schemas.openxmlformats.org/officeDocument/2006/relationships/hyperlink" Target="http://www.aduana.gov.py/" TargetMode="External"/><Relationship Id="rId2330" Type="http://schemas.openxmlformats.org/officeDocument/2006/relationships/hyperlink" Target="https://www.finance.gov.mv/cash-management-public-bank-account" TargetMode="External"/><Relationship Id="rId5279" Type="http://schemas.openxmlformats.org/officeDocument/2006/relationships/hyperlink" Target="https://info-center.tj/" TargetMode="External"/><Relationship Id="rId5486" Type="http://schemas.openxmlformats.org/officeDocument/2006/relationships/hyperlink" Target="http://www.data.gov.gr/" TargetMode="External"/><Relationship Id="rId5693" Type="http://schemas.openxmlformats.org/officeDocument/2006/relationships/hyperlink" Target="https://joinup.ec.europa.eu/sites/default/files/inline-files/OSS%20Country%20Intelligence%20Report_ES_0.pdf" TargetMode="External"/><Relationship Id="rId302" Type="http://schemas.openxmlformats.org/officeDocument/2006/relationships/hyperlink" Target="http://www.treasury.gov.af/" TargetMode="External"/><Relationship Id="rId4088" Type="http://schemas.openxmlformats.org/officeDocument/2006/relationships/hyperlink" Target="http://www.mcinet.gov.ma/en/node/58" TargetMode="External"/><Relationship Id="rId4295" Type="http://schemas.openxmlformats.org/officeDocument/2006/relationships/hyperlink" Target="https://bangabhaban.gov.bd/" TargetMode="External"/><Relationship Id="rId5139" Type="http://schemas.openxmlformats.org/officeDocument/2006/relationships/hyperlink" Target="http://www.egypt.gov.eg/" TargetMode="External"/><Relationship Id="rId5346" Type="http://schemas.openxmlformats.org/officeDocument/2006/relationships/hyperlink" Target="https://www.usds.gov/" TargetMode="External"/><Relationship Id="rId5553" Type="http://schemas.openxmlformats.org/officeDocument/2006/relationships/hyperlink" Target="https://liberia.opendataforafrica.org/" TargetMode="External"/><Relationship Id="rId1889" Type="http://schemas.openxmlformats.org/officeDocument/2006/relationships/hyperlink" Target="http://eprints.lse.ac.uk/29097/1/GreeSE_No37.pdf" TargetMode="External"/><Relationship Id="rId4155" Type="http://schemas.openxmlformats.org/officeDocument/2006/relationships/hyperlink" Target="http://www.mof.gov.so/" TargetMode="External"/><Relationship Id="rId4362" Type="http://schemas.openxmlformats.org/officeDocument/2006/relationships/hyperlink" Target="https://www.rti-rating.org/wp-content/uploads/Mexico.pdf" TargetMode="External"/><Relationship Id="rId5206" Type="http://schemas.openxmlformats.org/officeDocument/2006/relationships/hyperlink" Target="https://idpc.org.mt/en/Legislation/CAP%20586.pdf" TargetMode="External"/><Relationship Id="rId5760" Type="http://schemas.openxmlformats.org/officeDocument/2006/relationships/hyperlink" Target="https://www.gov.si/assets/ministrstva/MJU/DID/Digital-Slovenia-2020-Development-Strategy-for-the-Information-Society-until-2020.pdf" TargetMode="External"/><Relationship Id="rId1749" Type="http://schemas.openxmlformats.org/officeDocument/2006/relationships/hyperlink" Target="http://www.douanes.gouv.cd/index.php/2013-12-05-18-10-38" TargetMode="External"/><Relationship Id="rId1956" Type="http://schemas.openxmlformats.org/officeDocument/2006/relationships/hyperlink" Target="http://www.minfin.gob.gt/" TargetMode="External"/><Relationship Id="rId3171" Type="http://schemas.openxmlformats.org/officeDocument/2006/relationships/hyperlink" Target="http://www.rcc.gov.pt/Directorio/Temas/MA/Paginas/SIGOFA---Sistema-de-Gest%C3%A3o-Or%C3%A7amental,-Financeira-e-Administrativa.aspx" TargetMode="External"/><Relationship Id="rId4015" Type="http://schemas.openxmlformats.org/officeDocument/2006/relationships/hyperlink" Target="https://www.gob.pe/" TargetMode="External"/><Relationship Id="rId5413" Type="http://schemas.openxmlformats.org/officeDocument/2006/relationships/hyperlink" Target="https://www.unilabtech.org/incubatore-certificato/" TargetMode="External"/><Relationship Id="rId5620" Type="http://schemas.openxmlformats.org/officeDocument/2006/relationships/hyperlink" Target="https://www.mvcr.cz/clanek/rada-vlady-pro-informacni-spolecnost.aspx?q=Y2hudW09Ng%3d%3d" TargetMode="External"/><Relationship Id="rId1609" Type="http://schemas.openxmlformats.org/officeDocument/2006/relationships/hyperlink" Target="http://www.fm.dk/om-os/historie/den-roede-bygning/" TargetMode="External"/><Relationship Id="rId1816" Type="http://schemas.openxmlformats.org/officeDocument/2006/relationships/hyperlink" Target="http://www.ccgp.gov.cn/agency/main.htm" TargetMode="External"/><Relationship Id="rId4222" Type="http://schemas.openxmlformats.org/officeDocument/2006/relationships/hyperlink" Target="https://openknowledge.worldbank.org/handle/10986/14823" TargetMode="External"/><Relationship Id="rId3031" Type="http://schemas.openxmlformats.org/officeDocument/2006/relationships/hyperlink" Target="http://uk.fm.dk/" TargetMode="External"/><Relationship Id="rId3988" Type="http://schemas.openxmlformats.org/officeDocument/2006/relationships/hyperlink" Target="http://www.oman.om/" TargetMode="External"/><Relationship Id="rId6187" Type="http://schemas.openxmlformats.org/officeDocument/2006/relationships/hyperlink" Target="https://mkk.gov.kg/contents/view/id/119/pid/113" TargetMode="External"/><Relationship Id="rId2797" Type="http://schemas.openxmlformats.org/officeDocument/2006/relationships/hyperlink" Target="http://www.rikiskaup.is/" TargetMode="External"/><Relationship Id="rId3848" Type="http://schemas.openxmlformats.org/officeDocument/2006/relationships/hyperlink" Target="https://www.turkiye.gov.tr/" TargetMode="External"/><Relationship Id="rId6047" Type="http://schemas.openxmlformats.org/officeDocument/2006/relationships/hyperlink" Target="https://digital-lithuania.eu/project/digital-forensic-labs/" TargetMode="External"/><Relationship Id="rId6254" Type="http://schemas.openxmlformats.org/officeDocument/2006/relationships/hyperlink" Target="https://numerique.gouv.tg/" TargetMode="External"/><Relationship Id="rId769" Type="http://schemas.openxmlformats.org/officeDocument/2006/relationships/hyperlink" Target="http://documents.worldbank.org/curated/en/940531479878954687/text/97861-PAD-P149971-PUBLIC-PAD.txt" TargetMode="External"/><Relationship Id="rId976" Type="http://schemas.openxmlformats.org/officeDocument/2006/relationships/hyperlink" Target="http://www.tax.gov.kh/en/index.php" TargetMode="External"/><Relationship Id="rId1399" Type="http://schemas.openxmlformats.org/officeDocument/2006/relationships/hyperlink" Target="http://www.rbz.co.zw/" TargetMode="External"/><Relationship Id="rId2657" Type="http://schemas.openxmlformats.org/officeDocument/2006/relationships/hyperlink" Target="http://www.dei.gob.hn/" TargetMode="External"/><Relationship Id="rId5063" Type="http://schemas.openxmlformats.org/officeDocument/2006/relationships/hyperlink" Target="https://mioa.gov.mk/?q=mk/node/1587" TargetMode="External"/><Relationship Id="rId5270" Type="http://schemas.openxmlformats.org/officeDocument/2006/relationships/hyperlink" Target="http://www.legislationline.org/topics/country/4/topic/3" TargetMode="External"/><Relationship Id="rId6114" Type="http://schemas.openxmlformats.org/officeDocument/2006/relationships/hyperlink" Target="https://map.gob.do/ClimaOrganizacional/AboutUs.aspx" TargetMode="External"/><Relationship Id="rId629" Type="http://schemas.openxmlformats.org/officeDocument/2006/relationships/hyperlink" Target="http://www.cned.dz/" TargetMode="External"/><Relationship Id="rId1259" Type="http://schemas.openxmlformats.org/officeDocument/2006/relationships/hyperlink" Target="http://efiling.zimra.co.zw/" TargetMode="External"/><Relationship Id="rId1466" Type="http://schemas.openxmlformats.org/officeDocument/2006/relationships/hyperlink" Target="https://www.canada.ca/en/treasury-board-secretariat.html" TargetMode="External"/><Relationship Id="rId2864" Type="http://schemas.openxmlformats.org/officeDocument/2006/relationships/hyperlink" Target="http://dogana.rks-gov.net/" TargetMode="External"/><Relationship Id="rId3708" Type="http://schemas.openxmlformats.org/officeDocument/2006/relationships/hyperlink" Target="https://mof.gov.na/" TargetMode="External"/><Relationship Id="rId3915" Type="http://schemas.openxmlformats.org/officeDocument/2006/relationships/hyperlink" Target="http://www.finance.gov.to/node/468" TargetMode="External"/><Relationship Id="rId5130" Type="http://schemas.openxmlformats.org/officeDocument/2006/relationships/hyperlink" Target="https://regulation.gov.uz/uz/document/10574" TargetMode="External"/><Relationship Id="rId836" Type="http://schemas.openxmlformats.org/officeDocument/2006/relationships/hyperlink" Target="http://www.mof.gov.bt/publication/files/pub3un3519iz.pdf" TargetMode="External"/><Relationship Id="rId1119" Type="http://schemas.openxmlformats.org/officeDocument/2006/relationships/hyperlink" Target="http://www.customs.gov.lk/" TargetMode="External"/><Relationship Id="rId1673" Type="http://schemas.openxmlformats.org/officeDocument/2006/relationships/hyperlink" Target="http://www.mfcr.cz/cs/o-ministerstvu/informacni-systemy" TargetMode="External"/><Relationship Id="rId1880" Type="http://schemas.openxmlformats.org/officeDocument/2006/relationships/hyperlink" Target="http://www.finance.gov.fj/legislation.html" TargetMode="External"/><Relationship Id="rId2517" Type="http://schemas.openxmlformats.org/officeDocument/2006/relationships/hyperlink" Target="http://www.treasury.gov.pg/" TargetMode="External"/><Relationship Id="rId2724" Type="http://schemas.openxmlformats.org/officeDocument/2006/relationships/hyperlink" Target="http://www.treasury.go.ke/" TargetMode="External"/><Relationship Id="rId2931" Type="http://schemas.openxmlformats.org/officeDocument/2006/relationships/hyperlink" Target="http://www.mfed.gov.ki/our-work/taxation" TargetMode="External"/><Relationship Id="rId903" Type="http://schemas.openxmlformats.org/officeDocument/2006/relationships/hyperlink" Target="http://www.mof.gov.bt/departments/department-of-public-accounts/" TargetMode="External"/><Relationship Id="rId1326" Type="http://schemas.openxmlformats.org/officeDocument/2006/relationships/hyperlink" Target="http://unctad.org/en/PublicationsLibrary/dtlasycuda2011d1_en.pdf" TargetMode="External"/><Relationship Id="rId1533" Type="http://schemas.openxmlformats.org/officeDocument/2006/relationships/hyperlink" Target="https://www.dgb.cm/ladgb/" TargetMode="External"/><Relationship Id="rId1740" Type="http://schemas.openxmlformats.org/officeDocument/2006/relationships/hyperlink" Target="http://www.mfp.gob.cu/nosotros/onat.php" TargetMode="External"/><Relationship Id="rId4689" Type="http://schemas.openxmlformats.org/officeDocument/2006/relationships/hyperlink" Target="https://digital.gob.cl/documentos/politicas" TargetMode="External"/><Relationship Id="rId4896" Type="http://schemas.openxmlformats.org/officeDocument/2006/relationships/hyperlink" Target="https://www.gov.br/governodigital/pt-br/governanca-de-dados/padroes-de-interoperabilidade" TargetMode="External"/><Relationship Id="rId5947" Type="http://schemas.openxmlformats.org/officeDocument/2006/relationships/hyperlink" Target="https://www.ega.go.tz/" TargetMode="External"/><Relationship Id="rId32" Type="http://schemas.openxmlformats.org/officeDocument/2006/relationships/hyperlink" Target="http://en.wikipedia.org/wiki/Costa_Rica" TargetMode="External"/><Relationship Id="rId1600" Type="http://schemas.openxmlformats.org/officeDocument/2006/relationships/hyperlink" Target="http://www.hacienda.go.cr/contenido/585-direccion-general-de-hacienda" TargetMode="External"/><Relationship Id="rId3498" Type="http://schemas.openxmlformats.org/officeDocument/2006/relationships/hyperlink" Target="https://www.mof.gov.mn/" TargetMode="External"/><Relationship Id="rId4549" Type="http://schemas.openxmlformats.org/officeDocument/2006/relationships/hyperlink" Target="http://i.gov.ph/govcloud/" TargetMode="External"/><Relationship Id="rId4756" Type="http://schemas.openxmlformats.org/officeDocument/2006/relationships/hyperlink" Target="https://cac.iaip.gob.hn/" TargetMode="External"/><Relationship Id="rId4963" Type="http://schemas.openxmlformats.org/officeDocument/2006/relationships/hyperlink" Target="https://news.microsoft.com/europe/features/iceland-to-become-the-first-cloud-first-nation/" TargetMode="External"/><Relationship Id="rId5807" Type="http://schemas.openxmlformats.org/officeDocument/2006/relationships/hyperlink" Target="https://www.opengovpartnership.org/members/north-macedonia/" TargetMode="External"/><Relationship Id="rId3358" Type="http://schemas.openxmlformats.org/officeDocument/2006/relationships/hyperlink" Target="https://www.pefa.org/node/1671" TargetMode="External"/><Relationship Id="rId3565" Type="http://schemas.openxmlformats.org/officeDocument/2006/relationships/hyperlink" Target="http://www.budget.gouv.ga/" TargetMode="External"/><Relationship Id="rId3772" Type="http://schemas.openxmlformats.org/officeDocument/2006/relationships/hyperlink" Target="http://www.e-gov.go.jp/en/e-government.html" TargetMode="External"/><Relationship Id="rId4409" Type="http://schemas.openxmlformats.org/officeDocument/2006/relationships/hyperlink" Target="https://www.rti-rating.org/wp-content/uploads/2020/05/Japan-RTI-Law-2003.pdf" TargetMode="External"/><Relationship Id="rId4616" Type="http://schemas.openxmlformats.org/officeDocument/2006/relationships/hyperlink" Target="https://www.nldigitalgovernment.nl/overview/new-technologies-data-and-ethics/data-agenda-government/" TargetMode="External"/><Relationship Id="rId4823" Type="http://schemas.openxmlformats.org/officeDocument/2006/relationships/hyperlink" Target="https://republicadigital.gob.do/eje/ciberseguridad/" TargetMode="External"/><Relationship Id="rId279" Type="http://schemas.openxmlformats.org/officeDocument/2006/relationships/hyperlink" Target="https://asiafoundation.org/resources/pdfs/PSRFullreportENG.pdf" TargetMode="External"/><Relationship Id="rId486" Type="http://schemas.openxmlformats.org/officeDocument/2006/relationships/hyperlink" Target="http://www.digitales.oesterreich.gv.at/site/6520/default.aspx" TargetMode="External"/><Relationship Id="rId693" Type="http://schemas.openxmlformats.org/officeDocument/2006/relationships/hyperlink" Target="https://www.ilo.org/ilostat/faces/oracle/webcenter/portalapp/pagehierarchy/Page33.jspx?locale=EN&amp;MBI_ID=4" TargetMode="External"/><Relationship Id="rId2167" Type="http://schemas.openxmlformats.org/officeDocument/2006/relationships/hyperlink" Target="http://www.mefb.gov.mg/index.php?option=com_content&amp;view=article&amp;id=329&amp;Itemid=332" TargetMode="External"/><Relationship Id="rId2374" Type="http://schemas.openxmlformats.org/officeDocument/2006/relationships/hyperlink" Target="http://www.customs.ro/" TargetMode="External"/><Relationship Id="rId2581" Type="http://schemas.openxmlformats.org/officeDocument/2006/relationships/hyperlink" Target="http://www.hacienda.gob.ni/programa-y-proyectos" TargetMode="External"/><Relationship Id="rId3218" Type="http://schemas.openxmlformats.org/officeDocument/2006/relationships/hyperlink" Target="http://www.mofep-grss.org/documents/" TargetMode="External"/><Relationship Id="rId3425" Type="http://schemas.openxmlformats.org/officeDocument/2006/relationships/hyperlink" Target="http://www.finances.gouv.sn/dgcpt/" TargetMode="External"/><Relationship Id="rId3632" Type="http://schemas.openxmlformats.org/officeDocument/2006/relationships/hyperlink" Target="https://www.finance.gov.mv/public-finance/public-finance-management-pfm-reform" TargetMode="External"/><Relationship Id="rId139" Type="http://schemas.openxmlformats.org/officeDocument/2006/relationships/hyperlink" Target="http://en.wikipedia.org/wiki/Swaziland" TargetMode="External"/><Relationship Id="rId346" Type="http://schemas.openxmlformats.org/officeDocument/2006/relationships/hyperlink" Target="http://www.treasury.gov.au/" TargetMode="External"/><Relationship Id="rId553" Type="http://schemas.openxmlformats.org/officeDocument/2006/relationships/hyperlink" Target="http://www.minfin.am/" TargetMode="External"/><Relationship Id="rId760" Type="http://schemas.openxmlformats.org/officeDocument/2006/relationships/hyperlink" Target="https://www.state.gov/reports/2019-investment-climate-statements/micronesia-federated-states-of/" TargetMode="External"/><Relationship Id="rId1183" Type="http://schemas.openxmlformats.org/officeDocument/2006/relationships/hyperlink" Target="http://www.mofep-grss.org/ministry/units/" TargetMode="External"/><Relationship Id="rId1390" Type="http://schemas.openxmlformats.org/officeDocument/2006/relationships/hyperlink" Target="http://web.pcc.gov.tw/" TargetMode="External"/><Relationship Id="rId2027" Type="http://schemas.openxmlformats.org/officeDocument/2006/relationships/hyperlink" Target="http://www.mof.ge/en/Home" TargetMode="External"/><Relationship Id="rId2234" Type="http://schemas.openxmlformats.org/officeDocument/2006/relationships/hyperlink" Target="http://www.finance.gov.vc/" TargetMode="External"/><Relationship Id="rId2441" Type="http://schemas.openxmlformats.org/officeDocument/2006/relationships/hyperlink" Target="http://www.ird.gov.mt/default.aspx" TargetMode="External"/><Relationship Id="rId5597" Type="http://schemas.openxmlformats.org/officeDocument/2006/relationships/hyperlink" Target="https://www.oecd.org/going-digital/ai-intelligent-machines-smart-policies/conference-agenda/ai-intelligent-machines-smart-policies-huet.pdf" TargetMode="External"/><Relationship Id="rId206" Type="http://schemas.openxmlformats.org/officeDocument/2006/relationships/hyperlink" Target="http://blogs.worldbank.org/governance/open-government-contracts-platform-now-live" TargetMode="External"/><Relationship Id="rId413" Type="http://schemas.openxmlformats.org/officeDocument/2006/relationships/hyperlink" Target="http://www.taxes.gov.az/" TargetMode="External"/><Relationship Id="rId1043" Type="http://schemas.openxmlformats.org/officeDocument/2006/relationships/hyperlink" Target="http://www.minfin.tj/" TargetMode="External"/><Relationship Id="rId4199" Type="http://schemas.openxmlformats.org/officeDocument/2006/relationships/hyperlink" Target="https://openknowledge.worldbank.org/handle/10986/8069" TargetMode="External"/><Relationship Id="rId620" Type="http://schemas.openxmlformats.org/officeDocument/2006/relationships/hyperlink" Target="http://financien.belgium.be/nl/E-services/" TargetMode="External"/><Relationship Id="rId1250" Type="http://schemas.openxmlformats.org/officeDocument/2006/relationships/hyperlink" Target="http://declaraciones.seniat.gob.ve/portal/page/portal/MANEJADOR_CONTENIDO_SENIAT/04ADUANAS/4.html" TargetMode="External"/><Relationship Id="rId2301" Type="http://schemas.openxmlformats.org/officeDocument/2006/relationships/hyperlink" Target="https://www.mopfi.gov.mm/" TargetMode="External"/><Relationship Id="rId4059" Type="http://schemas.openxmlformats.org/officeDocument/2006/relationships/hyperlink" Target="https://nepal.gov.np:8443/NationalPortal/NP?splashAction=citizen" TargetMode="External"/><Relationship Id="rId5457" Type="http://schemas.openxmlformats.org/officeDocument/2006/relationships/hyperlink" Target="https://data.go.th/" TargetMode="External"/><Relationship Id="rId5664" Type="http://schemas.openxmlformats.org/officeDocument/2006/relationships/hyperlink" Target="https://joinup.ec.europa.eu/sites/default/files/inline-files/OSS%20Country%20Intelligence%20Report_AT_1.pdf" TargetMode="External"/><Relationship Id="rId5871" Type="http://schemas.openxmlformats.org/officeDocument/2006/relationships/hyperlink" Target="http://www.anpr.tn/national-ai-strategy-unlocking-tunisias-capabilities-potential/" TargetMode="External"/><Relationship Id="rId1110" Type="http://schemas.openxmlformats.org/officeDocument/2006/relationships/hyperlink" Target="http://www.tuvaluislands.com/gov_addresses.htm" TargetMode="External"/><Relationship Id="rId4266" Type="http://schemas.openxmlformats.org/officeDocument/2006/relationships/hyperlink" Target="https://www.dta.gov.au/" TargetMode="External"/><Relationship Id="rId4473" Type="http://schemas.openxmlformats.org/officeDocument/2006/relationships/hyperlink" Target="https://gcic.go.ug/" TargetMode="External"/><Relationship Id="rId4680" Type="http://schemas.openxmlformats.org/officeDocument/2006/relationships/hyperlink" Target="https://www.oic-ci.gc.ca/en" TargetMode="External"/><Relationship Id="rId5317" Type="http://schemas.openxmlformats.org/officeDocument/2006/relationships/hyperlink" Target="https://www.rti-rating.org/wp-content/uploads/2018/09/Tanzania.RTI_.2016.pdf" TargetMode="External"/><Relationship Id="rId5524" Type="http://schemas.openxmlformats.org/officeDocument/2006/relationships/hyperlink" Target="https://burundi.opendataforafrica.org/" TargetMode="External"/><Relationship Id="rId5731" Type="http://schemas.openxmlformats.org/officeDocument/2006/relationships/hyperlink" Target="https://digi.taiwan.gov.tw/" TargetMode="External"/><Relationship Id="rId1927" Type="http://schemas.openxmlformats.org/officeDocument/2006/relationships/hyperlink" Target="http://www.ird.gov.gd/" TargetMode="External"/><Relationship Id="rId3075" Type="http://schemas.openxmlformats.org/officeDocument/2006/relationships/hyperlink" Target="http://portal.gov.mo/" TargetMode="External"/><Relationship Id="rId3282" Type="http://schemas.openxmlformats.org/officeDocument/2006/relationships/hyperlink" Target="http://fineconomic.gov.tm/tm/node/20" TargetMode="External"/><Relationship Id="rId4126" Type="http://schemas.openxmlformats.org/officeDocument/2006/relationships/hyperlink" Target="http://palaugov.org/executive-branch/ministries/finance" TargetMode="External"/><Relationship Id="rId4333" Type="http://schemas.openxmlformats.org/officeDocument/2006/relationships/hyperlink" Target="https://www.rti-rating.org/wp-content/uploads/Slovakia.pdf" TargetMode="External"/><Relationship Id="rId4540" Type="http://schemas.openxmlformats.org/officeDocument/2006/relationships/hyperlink" Target="https://www.motc.gov.qa/en/documents/document/government-enterprise-architecture-framework" TargetMode="External"/><Relationship Id="rId2091" Type="http://schemas.openxmlformats.org/officeDocument/2006/relationships/hyperlink" Target="http://www.wipo.int/edocs/lexdocs/laws/en/fm/fm002en.pdf" TargetMode="External"/><Relationship Id="rId3142" Type="http://schemas.openxmlformats.org/officeDocument/2006/relationships/hyperlink" Target="https://www.regierung.li/media/attachments/Regierungsprogramm_2017%E2%80%932021_www.pdf?t=636895549583835664" TargetMode="External"/><Relationship Id="rId4400" Type="http://schemas.openxmlformats.org/officeDocument/2006/relationships/hyperlink" Target="https://www.rti-rating.org/wp-content/uploads/Honduras.pdf" TargetMode="External"/><Relationship Id="rId270" Type="http://schemas.openxmlformats.org/officeDocument/2006/relationships/hyperlink" Target="http://www.publicdebtnet.org/public/links/" TargetMode="External"/><Relationship Id="rId3002" Type="http://schemas.openxmlformats.org/officeDocument/2006/relationships/hyperlink" Target="http://www.worldbank.org/projects/P101614/public-sector-modernization?lang=en" TargetMode="External"/><Relationship Id="rId6158" Type="http://schemas.openxmlformats.org/officeDocument/2006/relationships/hyperlink" Target="https://digitalindia.gov.in/content/how-idea-management-system-can-accelerate-innovation-government" TargetMode="External"/><Relationship Id="rId130" Type="http://schemas.openxmlformats.org/officeDocument/2006/relationships/hyperlink" Target="http://en.wikipedia.org/wiki/Seychelles" TargetMode="External"/><Relationship Id="rId3959" Type="http://schemas.openxmlformats.org/officeDocument/2006/relationships/hyperlink" Target="http://www.consigliograndeegenerale.sm/" TargetMode="External"/><Relationship Id="rId5174" Type="http://schemas.openxmlformats.org/officeDocument/2006/relationships/hyperlink" Target="https://portal.jordan.gov.jo/wps/portal/Home/CMU" TargetMode="External"/><Relationship Id="rId5381" Type="http://schemas.openxmlformats.org/officeDocument/2006/relationships/hyperlink" Target="http://www.iga.gov.bh/en/article/digital-transformation" TargetMode="External"/><Relationship Id="rId6018" Type="http://schemas.openxmlformats.org/officeDocument/2006/relationships/hyperlink" Target="https://www.oxfordinsights.com/ai-readiness2019" TargetMode="External"/><Relationship Id="rId6225" Type="http://schemas.openxmlformats.org/officeDocument/2006/relationships/hyperlink" Target="https://www.gov.ro/en/government/cabinet-meeting/national-strategy-on-the-digital-agenda-for-romania-2020" TargetMode="External"/><Relationship Id="rId2768" Type="http://schemas.openxmlformats.org/officeDocument/2006/relationships/hyperlink" Target="http://www.mca.gov.in/MinistryV2/homepage.html" TargetMode="External"/><Relationship Id="rId2975" Type="http://schemas.openxmlformats.org/officeDocument/2006/relationships/hyperlink" Target="http://www.ppcc.gov.lr/" TargetMode="External"/><Relationship Id="rId3819" Type="http://schemas.openxmlformats.org/officeDocument/2006/relationships/hyperlink" Target="http://www.vietnam.gov.vn/" TargetMode="External"/><Relationship Id="rId5034" Type="http://schemas.openxmlformats.org/officeDocument/2006/relationships/hyperlink" Target="http://www.datepersonale.md/" TargetMode="External"/><Relationship Id="rId947" Type="http://schemas.openxmlformats.org/officeDocument/2006/relationships/hyperlink" Target="http://www.alfandegas.cv/" TargetMode="External"/><Relationship Id="rId1577" Type="http://schemas.openxmlformats.org/officeDocument/2006/relationships/hyperlink" Target="https://mof.gov.ua/" TargetMode="External"/><Relationship Id="rId1784" Type="http://schemas.openxmlformats.org/officeDocument/2006/relationships/hyperlink" Target="http://portaldgii.mh.gob.sv/ssc/home" TargetMode="External"/><Relationship Id="rId1991" Type="http://schemas.openxmlformats.org/officeDocument/2006/relationships/hyperlink" Target="http://www.chambersign.fr/cadre-juridique-autorite-certification/" TargetMode="External"/><Relationship Id="rId2628" Type="http://schemas.openxmlformats.org/officeDocument/2006/relationships/hyperlink" Target="http://www.try.gov.hk/" TargetMode="External"/><Relationship Id="rId2835" Type="http://schemas.openxmlformats.org/officeDocument/2006/relationships/hyperlink" Target="http://hrmis.curaindonesia.com/" TargetMode="External"/><Relationship Id="rId4190" Type="http://schemas.openxmlformats.org/officeDocument/2006/relationships/hyperlink" Target="https://openknowledge.worldbank.org/handle/10986/14385" TargetMode="External"/><Relationship Id="rId5241" Type="http://schemas.openxmlformats.org/officeDocument/2006/relationships/hyperlink" Target="https://www.ilo.org/dyn/natlex/natlex4.detail?p_lang=en&amp;p_isn=99810" TargetMode="External"/><Relationship Id="rId76" Type="http://schemas.openxmlformats.org/officeDocument/2006/relationships/hyperlink" Target="http://en.wikipedia.org/wiki/North_Korea" TargetMode="External"/><Relationship Id="rId807" Type="http://schemas.openxmlformats.org/officeDocument/2006/relationships/hyperlink" Target="http://services.portal.gov.bd/" TargetMode="External"/><Relationship Id="rId1437" Type="http://schemas.openxmlformats.org/officeDocument/2006/relationships/hyperlink" Target="http://stariportal.ujn.gov.rs/" TargetMode="External"/><Relationship Id="rId1644" Type="http://schemas.openxmlformats.org/officeDocument/2006/relationships/hyperlink" Target="http://www.dian.gov.co/" TargetMode="External"/><Relationship Id="rId1851" Type="http://schemas.openxmlformats.org/officeDocument/2006/relationships/hyperlink" Target="http://www.mofed.gov.et/" TargetMode="External"/><Relationship Id="rId2902" Type="http://schemas.openxmlformats.org/officeDocument/2006/relationships/hyperlink" Target="http://www.fm.gov.lv/" TargetMode="External"/><Relationship Id="rId4050" Type="http://schemas.openxmlformats.org/officeDocument/2006/relationships/hyperlink" Target="http://www.primature.gov.ml/" TargetMode="External"/><Relationship Id="rId5101" Type="http://schemas.openxmlformats.org/officeDocument/2006/relationships/hyperlink" Target="http://www.sita.co.za/sites/default/files/Strategic%20Plan%202020-2025.pdf" TargetMode="External"/><Relationship Id="rId1504" Type="http://schemas.openxmlformats.org/officeDocument/2006/relationships/hyperlink" Target="https://www.developmentgateway.org/reach" TargetMode="External"/><Relationship Id="rId1711" Type="http://schemas.openxmlformats.org/officeDocument/2006/relationships/hyperlink" Target="http://uk.fm.dk/publications/" TargetMode="External"/><Relationship Id="rId4867" Type="http://schemas.openxmlformats.org/officeDocument/2006/relationships/hyperlink" Target="https://www.idp.al/?lang=en" TargetMode="External"/><Relationship Id="rId3469" Type="http://schemas.openxmlformats.org/officeDocument/2006/relationships/hyperlink" Target="https://capt.gov.kw/en/" TargetMode="External"/><Relationship Id="rId3676" Type="http://schemas.openxmlformats.org/officeDocument/2006/relationships/hyperlink" Target="http://documents.worldbank.org/curated/en/531191496723783398/pdf/ACS20919-REVISED-Mauritania-PER-FINAL-KH-3-0.pdf" TargetMode="External"/><Relationship Id="rId5918" Type="http://schemas.openxmlformats.org/officeDocument/2006/relationships/hyperlink" Target="https://www.dga.or.th/en/profile/874/" TargetMode="External"/><Relationship Id="rId6082" Type="http://schemas.openxmlformats.org/officeDocument/2006/relationships/hyperlink" Target="https://en.ndrc.gov.cn/policyrelease_8233/201612/P020191101482242850325.pdf" TargetMode="External"/><Relationship Id="rId597" Type="http://schemas.openxmlformats.org/officeDocument/2006/relationships/hyperlink" Target="http://ird.gov.ag/index.php/tax-services/" TargetMode="External"/><Relationship Id="rId2278" Type="http://schemas.openxmlformats.org/officeDocument/2006/relationships/hyperlink" Target="https://www.mef.gob.pa/" TargetMode="External"/><Relationship Id="rId2485" Type="http://schemas.openxmlformats.org/officeDocument/2006/relationships/hyperlink" Target="http://www.e-procurement.mn/" TargetMode="External"/><Relationship Id="rId3329" Type="http://schemas.openxmlformats.org/officeDocument/2006/relationships/hyperlink" Target="https://www.mof.gov.ae/en/About/ocAndInstitutes/Departments/Pages/GeneralRevenue.aspx" TargetMode="External"/><Relationship Id="rId3883" Type="http://schemas.openxmlformats.org/officeDocument/2006/relationships/hyperlink" Target="http://timor-leste.gov.tl/" TargetMode="External"/><Relationship Id="rId4727" Type="http://schemas.openxmlformats.org/officeDocument/2006/relationships/hyperlink" Target="https://www.transparencia.gob.sv/institutions/mjsp/participation_mechanisms" TargetMode="External"/><Relationship Id="rId4934" Type="http://schemas.openxmlformats.org/officeDocument/2006/relationships/hyperlink" Target="https://www.gobiernoelectronico.gob.ec/avance-indicadores/" TargetMode="External"/><Relationship Id="rId457" Type="http://schemas.openxmlformats.org/officeDocument/2006/relationships/hyperlink" Target="https://www.pefa.org/node/1166" TargetMode="External"/><Relationship Id="rId1087" Type="http://schemas.openxmlformats.org/officeDocument/2006/relationships/hyperlink" Target="http://www.treasury.gov.za/" TargetMode="External"/><Relationship Id="rId1294" Type="http://schemas.openxmlformats.org/officeDocument/2006/relationships/hyperlink" Target="https://cashmanagement.bnpparibas.com/tunisia" TargetMode="External"/><Relationship Id="rId2138" Type="http://schemas.openxmlformats.org/officeDocument/2006/relationships/hyperlink" Target="https://siat.sat.gob.mx/PTSC/" TargetMode="External"/><Relationship Id="rId2692" Type="http://schemas.openxmlformats.org/officeDocument/2006/relationships/hyperlink" Target="http://www.e-tax.nta.go.jp/" TargetMode="External"/><Relationship Id="rId3536" Type="http://schemas.openxmlformats.org/officeDocument/2006/relationships/hyperlink" Target="http://www.mof.gov.ws/" TargetMode="External"/><Relationship Id="rId3743" Type="http://schemas.openxmlformats.org/officeDocument/2006/relationships/hyperlink" Target="http://dominicana.gob.do/index.php/politicas/2014-12-16-20-55-59" TargetMode="External"/><Relationship Id="rId3950" Type="http://schemas.openxmlformats.org/officeDocument/2006/relationships/hyperlink" Target="http://www.gouv.sn/" TargetMode="External"/><Relationship Id="rId664" Type="http://schemas.openxmlformats.org/officeDocument/2006/relationships/hyperlink" Target="https://www.ilo.org/ilostat/faces/oracle/webcenter/portalapp/pagehierarchy/Page33.jspx?locale=EN&amp;MBI_ID=4" TargetMode="External"/><Relationship Id="rId871" Type="http://schemas.openxmlformats.org/officeDocument/2006/relationships/hyperlink" Target="http://www.mof.gov.bn/" TargetMode="External"/><Relationship Id="rId2345" Type="http://schemas.openxmlformats.org/officeDocument/2006/relationships/hyperlink" Target="https://www.oswo.nl/swodouane/mod/forum/index.php?id=4401&amp;lang=en_utf8" TargetMode="External"/><Relationship Id="rId2552" Type="http://schemas.openxmlformats.org/officeDocument/2006/relationships/hyperlink" Target="http://irdstlucia.gov.lc/index.php/all-taxes/income-taxes/paye" TargetMode="External"/><Relationship Id="rId3603" Type="http://schemas.openxmlformats.org/officeDocument/2006/relationships/hyperlink" Target="https://www.pso.gov.ki/index.php/2018-11-05-03-30-11/human-resource/hrdmc_introduction.html" TargetMode="External"/><Relationship Id="rId3810" Type="http://schemas.openxmlformats.org/officeDocument/2006/relationships/hyperlink" Target="https://www.modee.gov.jo/content/eGovernment-Program" TargetMode="External"/><Relationship Id="rId317" Type="http://schemas.openxmlformats.org/officeDocument/2006/relationships/hyperlink" Target="https://www.npa.gov.af/en/home" TargetMode="External"/><Relationship Id="rId524" Type="http://schemas.openxmlformats.org/officeDocument/2006/relationships/hyperlink" Target="http://www.minfin.gov.by/public_debt/" TargetMode="External"/><Relationship Id="rId731" Type="http://schemas.openxmlformats.org/officeDocument/2006/relationships/hyperlink" Target="https://www.ilo.org/ilostat/faces/oracle/webcenter/portalapp/pagehierarchy/Page33.jspx?locale=EN&amp;MBI_ID=4" TargetMode="External"/><Relationship Id="rId1154" Type="http://schemas.openxmlformats.org/officeDocument/2006/relationships/hyperlink" Target="http://www.skatteverket.se/" TargetMode="External"/><Relationship Id="rId1361" Type="http://schemas.openxmlformats.org/officeDocument/2006/relationships/hyperlink" Target="http://www.opm.gov/policy-data-oversight/pay-leave/pay-systems/" TargetMode="External"/><Relationship Id="rId2205" Type="http://schemas.openxmlformats.org/officeDocument/2006/relationships/hyperlink" Target="http://www.finances.gouv.ml/" TargetMode="External"/><Relationship Id="rId2412" Type="http://schemas.openxmlformats.org/officeDocument/2006/relationships/hyperlink" Target="https://www.logius.nl/languages/english/pkioverheid/" TargetMode="External"/><Relationship Id="rId5568" Type="http://schemas.openxmlformats.org/officeDocument/2006/relationships/hyperlink" Target="https://www.datosabiertos.gob.pa/" TargetMode="External"/><Relationship Id="rId5775" Type="http://schemas.openxmlformats.org/officeDocument/2006/relationships/hyperlink" Target="https://opengovreport.ocf.tw/en/" TargetMode="External"/><Relationship Id="rId5982" Type="http://schemas.openxmlformats.org/officeDocument/2006/relationships/hyperlink" Target="http://archiwum.mc.gov.pl/files/mdas_strategic_action_priorities_in_public_services_-_final_eng.pdf" TargetMode="External"/><Relationship Id="rId1014" Type="http://schemas.openxmlformats.org/officeDocument/2006/relationships/hyperlink" Target="http://www.aop.bg/" TargetMode="External"/><Relationship Id="rId1221" Type="http://schemas.openxmlformats.org/officeDocument/2006/relationships/hyperlink" Target="https://etax.ird.gov.sb/" TargetMode="External"/><Relationship Id="rId4377" Type="http://schemas.openxmlformats.org/officeDocument/2006/relationships/hyperlink" Target="https://www.rti-rating.org/wp-content/uploads/2018/09/Canada.FOI_.Aug2018.pdf" TargetMode="External"/><Relationship Id="rId4584" Type="http://schemas.openxmlformats.org/officeDocument/2006/relationships/hyperlink" Target="https://www.gob.pe/busquedas?categoria%5b%5d=47-accesibilidad-e-inclusion&amp;reason=sheet&amp;sheet=1" TargetMode="External"/><Relationship Id="rId4791" Type="http://schemas.openxmlformats.org/officeDocument/2006/relationships/hyperlink" Target="https://www.ke-cirt.go.ke/" TargetMode="External"/><Relationship Id="rId5428" Type="http://schemas.openxmlformats.org/officeDocument/2006/relationships/hyperlink" Target="http://www.opendevelopmentcambodia.net/" TargetMode="External"/><Relationship Id="rId5635" Type="http://schemas.openxmlformats.org/officeDocument/2006/relationships/hyperlink" Target="https://digital.gov.ru/ru/activity/directions/882/" TargetMode="External"/><Relationship Id="rId5842" Type="http://schemas.openxmlformats.org/officeDocument/2006/relationships/hyperlink" Target="https://www.opengovpartnership.org/members/estonia/" TargetMode="External"/><Relationship Id="rId3186" Type="http://schemas.openxmlformats.org/officeDocument/2006/relationships/hyperlink" Target="https://mof.gov.kn/?page_id=3465" TargetMode="External"/><Relationship Id="rId3393" Type="http://schemas.openxmlformats.org/officeDocument/2006/relationships/hyperlink" Target="https://doft.gov.vu/index.php/procurement-tender-government-guidelines/tender-board" TargetMode="External"/><Relationship Id="rId4237" Type="http://schemas.openxmlformats.org/officeDocument/2006/relationships/hyperlink" Target="https://openknowledge.worldbank.org/handle/10986/22044" TargetMode="External"/><Relationship Id="rId4444" Type="http://schemas.openxmlformats.org/officeDocument/2006/relationships/hyperlink" Target="https://www.gov.uk/guidance/national-data-strategy" TargetMode="External"/><Relationship Id="rId4651" Type="http://schemas.openxmlformats.org/officeDocument/2006/relationships/hyperlink" Target="https://www.servizz.gov.mt/mt/Pages/default.aspx" TargetMode="External"/><Relationship Id="rId3046" Type="http://schemas.openxmlformats.org/officeDocument/2006/relationships/hyperlink" Target="http://www.gouvernement.ga/" TargetMode="External"/><Relationship Id="rId3253" Type="http://schemas.openxmlformats.org/officeDocument/2006/relationships/hyperlink" Target="http://www.minfin.gov.ua/control/uk/publish/archive/main?cat_id=77427" TargetMode="External"/><Relationship Id="rId3460" Type="http://schemas.openxmlformats.org/officeDocument/2006/relationships/hyperlink" Target="http://www.hrmo.gov.sl/" TargetMode="External"/><Relationship Id="rId4304" Type="http://schemas.openxmlformats.org/officeDocument/2006/relationships/hyperlink" Target="https://agetic.gob.bo/" TargetMode="External"/><Relationship Id="rId5702" Type="http://schemas.openxmlformats.org/officeDocument/2006/relationships/hyperlink" Target="https://www.economia.gob.cl/1540/articles-186523_recurso_2.pdf" TargetMode="External"/><Relationship Id="rId174" Type="http://schemas.openxmlformats.org/officeDocument/2006/relationships/hyperlink" Target="http://en.wikipedia.org/wiki/Democratic_Republic_of_the_Congo" TargetMode="External"/><Relationship Id="rId381" Type="http://schemas.openxmlformats.org/officeDocument/2006/relationships/hyperlink" Target="http://www.finances.ad/" TargetMode="External"/><Relationship Id="rId2062" Type="http://schemas.openxmlformats.org/officeDocument/2006/relationships/hyperlink" Target="http://tresor.gouv.ml/" TargetMode="External"/><Relationship Id="rId3113" Type="http://schemas.openxmlformats.org/officeDocument/2006/relationships/hyperlink" Target="http://www.rks-gov.net/" TargetMode="External"/><Relationship Id="rId4511" Type="http://schemas.openxmlformats.org/officeDocument/2006/relationships/hyperlink" Target="https://nio.gov.si/nio/asset/drzavni+racunalniski+oblak+dro?lang=en" TargetMode="External"/><Relationship Id="rId241" Type="http://schemas.openxmlformats.org/officeDocument/2006/relationships/hyperlink" Target="https://www.fonctionpublique.gouv.ci/assets/rubriques/_documentation/ANSTAT_2016_2017.pdf" TargetMode="External"/><Relationship Id="rId3320" Type="http://schemas.openxmlformats.org/officeDocument/2006/relationships/hyperlink" Target="https://www.zra.org.zm/eReg.htm?actionCode=load&amp;regType=TPREG&amp;sess=Y" TargetMode="External"/><Relationship Id="rId5078" Type="http://schemas.openxmlformats.org/officeDocument/2006/relationships/hyperlink" Target="http://www.transparencia.gob.pe/contenidos/pte_transparencia_contenido_rubros.aspx?n_o=2" TargetMode="External"/><Relationship Id="rId2879" Type="http://schemas.openxmlformats.org/officeDocument/2006/relationships/hyperlink" Target="http://imagebank.worldbank.org/servlet/WDSContentServer/IW3P/IB/2012/05/03/000356161_20120503031547/Rendered/PDF/684930PUB0EPI007926B009780821395295.pdf" TargetMode="External"/><Relationship Id="rId5285" Type="http://schemas.openxmlformats.org/officeDocument/2006/relationships/hyperlink" Target="https://www.nita.go.ug/" TargetMode="External"/><Relationship Id="rId5492" Type="http://schemas.openxmlformats.org/officeDocument/2006/relationships/hyperlink" Target="https://data.go.id/" TargetMode="External"/><Relationship Id="rId6129" Type="http://schemas.openxmlformats.org/officeDocument/2006/relationships/hyperlink" Target="https://en.teles-relay.com/2019/12/12/gabon-laninf-passe-au-peigne-fin-les-projets-prioritaires-du-plan-gabon-digital-2025-digital-business-africa/" TargetMode="External"/><Relationship Id="rId101" Type="http://schemas.openxmlformats.org/officeDocument/2006/relationships/hyperlink" Target="http://en.wikipedia.org/wiki/Namibia" TargetMode="External"/><Relationship Id="rId1688" Type="http://schemas.openxmlformats.org/officeDocument/2006/relationships/hyperlink" Target="http://www.er.undp.org/content/dam/eritrea/docs/MDGs/AfricanEconomicOutlookEritrea2014.pdf" TargetMode="External"/><Relationship Id="rId1895" Type="http://schemas.openxmlformats.org/officeDocument/2006/relationships/hyperlink" Target="http://www.mef.gw/" TargetMode="External"/><Relationship Id="rId2739" Type="http://schemas.openxmlformats.org/officeDocument/2006/relationships/hyperlink" Target="https://www.bancaditalia.it/compiti/tesoreria/" TargetMode="External"/><Relationship Id="rId2946" Type="http://schemas.openxmlformats.org/officeDocument/2006/relationships/hyperlink" Target="https://www.eparaksts.lv/en/eid-card/eid-users/" TargetMode="External"/><Relationship Id="rId4094" Type="http://schemas.openxmlformats.org/officeDocument/2006/relationships/hyperlink" Target="http://www.gob.mx/que-es-gobmx" TargetMode="External"/><Relationship Id="rId5145" Type="http://schemas.openxmlformats.org/officeDocument/2006/relationships/hyperlink" Target="https://mindigital.gr/" TargetMode="External"/><Relationship Id="rId5352" Type="http://schemas.openxmlformats.org/officeDocument/2006/relationships/hyperlink" Target="https://malta.ai/wp-content/uploads/2018/10/Malta-AI-Vision.pdf" TargetMode="External"/><Relationship Id="rId918" Type="http://schemas.openxmlformats.org/officeDocument/2006/relationships/hyperlink" Target="https://www.mtitc.government.bg/archive/page.php?category=462&amp;id=7179" TargetMode="External"/><Relationship Id="rId1548" Type="http://schemas.openxmlformats.org/officeDocument/2006/relationships/hyperlink" Target="http://dgbf.gouv.ci/procedures/" TargetMode="External"/><Relationship Id="rId1755" Type="http://schemas.openxmlformats.org/officeDocument/2006/relationships/hyperlink" Target="http://www.dgii.gov.do/pst/Paginas/default.aspx" TargetMode="External"/><Relationship Id="rId4161" Type="http://schemas.openxmlformats.org/officeDocument/2006/relationships/hyperlink" Target="http://www.mof.gov.sd/" TargetMode="External"/><Relationship Id="rId5005" Type="http://schemas.openxmlformats.org/officeDocument/2006/relationships/hyperlink" Target="http://www.inpdp.nat.tn/" TargetMode="External"/><Relationship Id="rId5212" Type="http://schemas.openxmlformats.org/officeDocument/2006/relationships/hyperlink" Target="https://www.wananchi.go.tz/" TargetMode="External"/><Relationship Id="rId1408" Type="http://schemas.openxmlformats.org/officeDocument/2006/relationships/hyperlink" Target="https://paytime.com.vn/index-en.html" TargetMode="External"/><Relationship Id="rId1962" Type="http://schemas.openxmlformats.org/officeDocument/2006/relationships/hyperlink" Target="http://www.mef.gw/arquivos/orcamento-geral-do-estado" TargetMode="External"/><Relationship Id="rId2806" Type="http://schemas.openxmlformats.org/officeDocument/2006/relationships/hyperlink" Target="http://www.kozbeszerzes.hu/" TargetMode="External"/><Relationship Id="rId4021" Type="http://schemas.openxmlformats.org/officeDocument/2006/relationships/hyperlink" Target="https://www.itu.int/dms_pub/itu-d/opb/pref/D-PREF-EF.CS_NICARAGUA-2018-PDF-S.pdf" TargetMode="External"/><Relationship Id="rId47" Type="http://schemas.openxmlformats.org/officeDocument/2006/relationships/hyperlink" Target="http://en.wikipedia.org/wiki/Ethiopia" TargetMode="External"/><Relationship Id="rId1615" Type="http://schemas.openxmlformats.org/officeDocument/2006/relationships/hyperlink" Target="http://www.dgii.gov.do/" TargetMode="External"/><Relationship Id="rId1822" Type="http://schemas.openxmlformats.org/officeDocument/2006/relationships/hyperlink" Target="https://riigihanked.riik.ee/" TargetMode="External"/><Relationship Id="rId4978" Type="http://schemas.openxmlformats.org/officeDocument/2006/relationships/hyperlink" Target="http://laws.gov.ag/wp-content/uploads/2019/02/a2013-10.pdf" TargetMode="External"/><Relationship Id="rId6193" Type="http://schemas.openxmlformats.org/officeDocument/2006/relationships/hyperlink" Target="https://www.gobiernoelectronico.gob.sv/wp-content/uploads/2019/05/Frimado-Lineamientos-uso-de-software-libre-en-el-organo-ejecutivo.pdf" TargetMode="External"/><Relationship Id="rId3787" Type="http://schemas.openxmlformats.org/officeDocument/2006/relationships/hyperlink" Target="https://www.mset.gov.jm/wp-content/uploads/2019/09/GOJ-ICT-Policy-2011.pdf" TargetMode="External"/><Relationship Id="rId3994" Type="http://schemas.openxmlformats.org/officeDocument/2006/relationships/hyperlink" Target="http://www.gov.ph/" TargetMode="External"/><Relationship Id="rId4838" Type="http://schemas.openxmlformats.org/officeDocument/2006/relationships/hyperlink" Target="https://www.gob.mx/policiafederal/articulos/centro-nacional-de-respuesta-a-incidentes-ciberneticos-de-la-policia-federal?idiom=es" TargetMode="External"/><Relationship Id="rId6053" Type="http://schemas.openxmlformats.org/officeDocument/2006/relationships/hyperlink" Target="https://www.communications.gov.ls/ict.php" TargetMode="External"/><Relationship Id="rId2389" Type="http://schemas.openxmlformats.org/officeDocument/2006/relationships/hyperlink" Target="http://i.gov.ph/pki/" TargetMode="External"/><Relationship Id="rId2596" Type="http://schemas.openxmlformats.org/officeDocument/2006/relationships/hyperlink" Target="http://csc.gov.mn/main/index.php?option=com_content&amp;view=article&amp;id=25&amp;Itemid=19" TargetMode="External"/><Relationship Id="rId3647" Type="http://schemas.openxmlformats.org/officeDocument/2006/relationships/hyperlink" Target="http://www.finances.gov.mr/" TargetMode="External"/><Relationship Id="rId3854" Type="http://schemas.openxmlformats.org/officeDocument/2006/relationships/hyperlink" Target="https://www.szi.gov.zm/?page_id=5447" TargetMode="External"/><Relationship Id="rId4905" Type="http://schemas.openxmlformats.org/officeDocument/2006/relationships/hyperlink" Target="https://interoperabilidad.agetic.gob.bo/" TargetMode="External"/><Relationship Id="rId6260" Type="http://schemas.openxmlformats.org/officeDocument/2006/relationships/hyperlink" Target="http://pmcg.minplan.gov.ar/html/sistemas/sigrhu.php" TargetMode="External"/><Relationship Id="rId568" Type="http://schemas.openxmlformats.org/officeDocument/2006/relationships/hyperlink" Target="http://www.budget.gov.au/" TargetMode="External"/><Relationship Id="rId775" Type="http://schemas.openxmlformats.org/officeDocument/2006/relationships/hyperlink" Target="https://psc.gov.vu/index.php/en/publications/latest-news/467-gov%E2%80%99t-pay-increase" TargetMode="External"/><Relationship Id="rId982" Type="http://schemas.openxmlformats.org/officeDocument/2006/relationships/hyperlink" Target="https://www.mf.gov.cv/web/mf/pesquisa?q=treasury" TargetMode="External"/><Relationship Id="rId1198" Type="http://schemas.openxmlformats.org/officeDocument/2006/relationships/hyperlink" Target="http://www.mof.gov.sb/AboutUs/TreasuryUnit.aspx" TargetMode="External"/><Relationship Id="rId2249" Type="http://schemas.openxmlformats.org/officeDocument/2006/relationships/hyperlink" Target="http://www.dof.gov.ph/" TargetMode="External"/><Relationship Id="rId2456" Type="http://schemas.openxmlformats.org/officeDocument/2006/relationships/hyperlink" Target="https://mako-cigre.mk/epayments/" TargetMode="External"/><Relationship Id="rId2663" Type="http://schemas.openxmlformats.org/officeDocument/2006/relationships/hyperlink" Target="http://www.revenue.ie/" TargetMode="External"/><Relationship Id="rId2870" Type="http://schemas.openxmlformats.org/officeDocument/2006/relationships/hyperlink" Target="http://www.lra.org.ls/" TargetMode="External"/><Relationship Id="rId3507" Type="http://schemas.openxmlformats.org/officeDocument/2006/relationships/hyperlink" Target="https://www.financas.gov.st/" TargetMode="External"/><Relationship Id="rId3714" Type="http://schemas.openxmlformats.org/officeDocument/2006/relationships/hyperlink" Target="http://pipol.neda.gov.ph/" TargetMode="External"/><Relationship Id="rId3921" Type="http://schemas.openxmlformats.org/officeDocument/2006/relationships/hyperlink" Target="http://www.gov.sr/actueel/2019/e-government-platform-vergroot-privacybescherming-burgerdata/" TargetMode="External"/><Relationship Id="rId6120" Type="http://schemas.openxmlformats.org/officeDocument/2006/relationships/hyperlink" Target="https://innovacion.gob.sv/downloads/Agenda%20Digital.pdf" TargetMode="External"/><Relationship Id="rId428" Type="http://schemas.openxmlformats.org/officeDocument/2006/relationships/hyperlink" Target="http://siteresources.worldbank.org/EXTSEMCAR/Resources/SEMCAR_Second_Year_Progress_Report.pdf?resourceurlname=SEMCAR_Second_Year_Progress_Report.pdf" TargetMode="External"/><Relationship Id="rId635" Type="http://schemas.openxmlformats.org/officeDocument/2006/relationships/hyperlink" Target="https://www.ilo.org/ilostat/faces/oracle/webcenter/portalapp/pagehierarchy/Page33.jspx?locale=EN&amp;MBI_ID=4" TargetMode="External"/><Relationship Id="rId842" Type="http://schemas.openxmlformats.org/officeDocument/2006/relationships/hyperlink" Target="http://www.mof.gov.bn/index.php/treasury-background" TargetMode="External"/><Relationship Id="rId1058" Type="http://schemas.openxmlformats.org/officeDocument/2006/relationships/hyperlink" Target="http://fineconomic.gov.tm/" TargetMode="External"/><Relationship Id="rId1265" Type="http://schemas.openxmlformats.org/officeDocument/2006/relationships/hyperlink" Target="http://www.egov.ee/media/1383/ines-boski.pdf" TargetMode="External"/><Relationship Id="rId1472" Type="http://schemas.openxmlformats.org/officeDocument/2006/relationships/hyperlink" Target="https://sisin.vipfe.gob.bo/bsn/ktr1/login/login/index.php" TargetMode="External"/><Relationship Id="rId2109" Type="http://schemas.openxmlformats.org/officeDocument/2006/relationships/hyperlink" Target="http://www.mra.mu/" TargetMode="External"/><Relationship Id="rId2316" Type="http://schemas.openxmlformats.org/officeDocument/2006/relationships/hyperlink" Target="http://www.dofa.gov.fm/customs-tax-administration/" TargetMode="External"/><Relationship Id="rId2523" Type="http://schemas.openxmlformats.org/officeDocument/2006/relationships/hyperlink" Target="http://www.psc.gov.ws/hrmis.htm" TargetMode="External"/><Relationship Id="rId2730" Type="http://schemas.openxmlformats.org/officeDocument/2006/relationships/hyperlink" Target="http://www.gbd.gov.jo/" TargetMode="External"/><Relationship Id="rId5679" Type="http://schemas.openxmlformats.org/officeDocument/2006/relationships/hyperlink" Target="https://joinup.ec.europa.eu/sites/default/files/inline-files/OSS%20Country%20Intelligence%20Report_FI_0.pdf" TargetMode="External"/><Relationship Id="rId5886" Type="http://schemas.openxmlformats.org/officeDocument/2006/relationships/hyperlink" Target="https://minict.gov.rw/fileadmin/user_upload/Smart_City_Rwanda_Masterplan.pdf" TargetMode="External"/><Relationship Id="rId702" Type="http://schemas.openxmlformats.org/officeDocument/2006/relationships/hyperlink" Target="https://www.ilo.org/ilostat/faces/oracle/webcenter/portalapp/pagehierarchy/Page33.jspx?locale=EN&amp;MBI_ID=4" TargetMode="External"/><Relationship Id="rId1125" Type="http://schemas.openxmlformats.org/officeDocument/2006/relationships/hyperlink" Target="http://www.mof.gov.tl/customs" TargetMode="External"/><Relationship Id="rId1332" Type="http://schemas.openxmlformats.org/officeDocument/2006/relationships/hyperlink" Target="https://www.customs.gov.sa/en" TargetMode="External"/><Relationship Id="rId4488" Type="http://schemas.openxmlformats.org/officeDocument/2006/relationships/hyperlink" Target="https://www.dga.or.th/en/profile/905/" TargetMode="External"/><Relationship Id="rId4695" Type="http://schemas.openxmlformats.org/officeDocument/2006/relationships/hyperlink" Target="https://www.mintic.gov.co/portal/inicio/Atencion-al-Publico/Denuncias-por-actos-de-corrupcion/" TargetMode="External"/><Relationship Id="rId5539" Type="http://schemas.openxmlformats.org/officeDocument/2006/relationships/hyperlink" Target="https://gambia.opendataforafrica.org/" TargetMode="External"/><Relationship Id="rId3297" Type="http://schemas.openxmlformats.org/officeDocument/2006/relationships/hyperlink" Target="http://www.irs.gov/" TargetMode="External"/><Relationship Id="rId4348" Type="http://schemas.openxmlformats.org/officeDocument/2006/relationships/hyperlink" Target="https://www.rti-rating.org/wp-content/uploads/Niger.pdf" TargetMode="External"/><Relationship Id="rId5746" Type="http://schemas.openxmlformats.org/officeDocument/2006/relationships/hyperlink" Target="https://www.unjiu.org/sites/www.unjiu.org/files/jiu_document_files/products/en/reports-notes/JIU%20Products/JIU_REP_2005_7_English.pdf" TargetMode="External"/><Relationship Id="rId5953" Type="http://schemas.openxmlformats.org/officeDocument/2006/relationships/hyperlink" Target="https://www.staatslabor.ch/en" TargetMode="External"/><Relationship Id="rId3157" Type="http://schemas.openxmlformats.org/officeDocument/2006/relationships/hyperlink" Target="http://www.gouv.mc/Action-Gouvernementale/Un-Etat-moderne/Des-finances-publiques-maitrisees/Publications/Rapports-budgetaires" TargetMode="External"/><Relationship Id="rId4555" Type="http://schemas.openxmlformats.org/officeDocument/2006/relationships/hyperlink" Target="https://transparencia.gob.es/transparencia/transparencia_Home/index/ParticipacionCiudadana.html" TargetMode="External"/><Relationship Id="rId4762" Type="http://schemas.openxmlformats.org/officeDocument/2006/relationships/hyperlink" Target="https://meity.gov.in/data-governance" TargetMode="External"/><Relationship Id="rId5606" Type="http://schemas.openxmlformats.org/officeDocument/2006/relationships/hyperlink" Target="http://i.gov.ph/wp-content/uploads/2015/06/NICT-Summit_PGCP-Presentation_June24-2015.pdf" TargetMode="External"/><Relationship Id="rId5813" Type="http://schemas.openxmlformats.org/officeDocument/2006/relationships/hyperlink" Target="https://cito.gov.bz/e-government/" TargetMode="External"/><Relationship Id="rId285" Type="http://schemas.openxmlformats.org/officeDocument/2006/relationships/hyperlink" Target="http://govtechlab.org/" TargetMode="External"/><Relationship Id="rId3364" Type="http://schemas.openxmlformats.org/officeDocument/2006/relationships/hyperlink" Target="https://finances.gouv.tg/" TargetMode="External"/><Relationship Id="rId3571" Type="http://schemas.openxmlformats.org/officeDocument/2006/relationships/hyperlink" Target="https://www.mofep.gov.gh/news/2018-10-12/mof-has-launched-the-public-investment-management-system" TargetMode="External"/><Relationship Id="rId4208" Type="http://schemas.openxmlformats.org/officeDocument/2006/relationships/hyperlink" Target="https://openknowledge.worldbank.org/handle/10986/7807" TargetMode="External"/><Relationship Id="rId4415" Type="http://schemas.openxmlformats.org/officeDocument/2006/relationships/hyperlink" Target="https://www.rti-rating.org/wp-content/uploads/Liechtenstein.pdf" TargetMode="External"/><Relationship Id="rId4622" Type="http://schemas.openxmlformats.org/officeDocument/2006/relationships/hyperlink" Target="http://www.naurugov.nr/government/departments/department-of-telecommunications/cyber-security-awareness-team.aspx" TargetMode="External"/><Relationship Id="rId492" Type="http://schemas.openxmlformats.org/officeDocument/2006/relationships/hyperlink" Target="http://www.cca.gov.bd/" TargetMode="External"/><Relationship Id="rId2173" Type="http://schemas.openxmlformats.org/officeDocument/2006/relationships/hyperlink" Target="http://www.fcgo.gov.np/wp-content/uploads/TSA-User-Manual-Final-.pdf" TargetMode="External"/><Relationship Id="rId2380" Type="http://schemas.openxmlformats.org/officeDocument/2006/relationships/hyperlink" Target="http://info.portaldasfinancas.gov.pt/pt/docs/Conteudos_1pagina/Pages/portuguese-tax-system.aspx" TargetMode="External"/><Relationship Id="rId3017" Type="http://schemas.openxmlformats.org/officeDocument/2006/relationships/hyperlink" Target="https://www.mintic.gov.co/portal/inicio/Ministerio/Viceministerio-de-Transformacion-Digital/Direccion-de-Gobierno-Digital/" TargetMode="External"/><Relationship Id="rId3224" Type="http://schemas.openxmlformats.org/officeDocument/2006/relationships/hyperlink" Target="http://www.mf.gov.si/si/delovna_podrocja/proracun/izvrsevanje_proracuna/" TargetMode="External"/><Relationship Id="rId3431" Type="http://schemas.openxmlformats.org/officeDocument/2006/relationships/hyperlink" Target="http://www.oecd.org/gov/budgeting/48170576.pdf" TargetMode="External"/><Relationship Id="rId145" Type="http://schemas.openxmlformats.org/officeDocument/2006/relationships/hyperlink" Target="http://en.wikipedia.org/wiki/East_Timor" TargetMode="External"/><Relationship Id="rId352" Type="http://schemas.openxmlformats.org/officeDocument/2006/relationships/hyperlink" Target="http://www.nbrb.by/" TargetMode="External"/><Relationship Id="rId2033" Type="http://schemas.openxmlformats.org/officeDocument/2006/relationships/hyperlink" Target="http://www.budget.gouv.ga/" TargetMode="External"/><Relationship Id="rId2240" Type="http://schemas.openxmlformats.org/officeDocument/2006/relationships/hyperlink" Target="http://www.mof.gov.qa/" TargetMode="External"/><Relationship Id="rId5189" Type="http://schemas.openxmlformats.org/officeDocument/2006/relationships/hyperlink" Target="https://www.turkiye.gov.tr/cumhurbaskanligi-iletisim-merkezi" TargetMode="External"/><Relationship Id="rId5396" Type="http://schemas.openxmlformats.org/officeDocument/2006/relationships/hyperlink" Target="http://www.smart.gov.mn/en/sub_1/" TargetMode="External"/><Relationship Id="rId212" Type="http://schemas.openxmlformats.org/officeDocument/2006/relationships/hyperlink" Target="http://journals.sas.ac.uk/deeslr/index" TargetMode="External"/><Relationship Id="rId1799" Type="http://schemas.openxmlformats.org/officeDocument/2006/relationships/hyperlink" Target="https://www.pefa.org/node/1361" TargetMode="External"/><Relationship Id="rId2100" Type="http://schemas.openxmlformats.org/officeDocument/2006/relationships/hyperlink" Target="http://www.irc.gov.pg/" TargetMode="External"/><Relationship Id="rId5049" Type="http://schemas.openxmlformats.org/officeDocument/2006/relationships/hyperlink" Target="https://www.pdp.gov.my/jpdpv2/keratan_akhbar/enforcement-of-act-is-in-line-with-gtp/" TargetMode="External"/><Relationship Id="rId5256" Type="http://schemas.openxmlformats.org/officeDocument/2006/relationships/hyperlink" Target="https://www.bacn.gov.py/leyes-paraguayas/1760/ley-n-1682-reglamenta-la-informacion-de-caracter-privado" TargetMode="External"/><Relationship Id="rId5463" Type="http://schemas.openxmlformats.org/officeDocument/2006/relationships/hyperlink" Target="http://www.data.gov.lk/" TargetMode="External"/><Relationship Id="rId5670" Type="http://schemas.openxmlformats.org/officeDocument/2006/relationships/hyperlink" Target="https://www.parliament.bg/bg/bills/ID/15646" TargetMode="External"/><Relationship Id="rId4065" Type="http://schemas.openxmlformats.org/officeDocument/2006/relationships/hyperlink" Target="http://www.gob.mx/" TargetMode="External"/><Relationship Id="rId4272" Type="http://schemas.openxmlformats.org/officeDocument/2006/relationships/hyperlink" Target="https://mcit.gov.af/dr/%D8%AB%D8%A8%D8%AA-%D8%B4%DA%A9%D8%A7%DB%8C%D8%A7%D8%AA-0" TargetMode="External"/><Relationship Id="rId5116" Type="http://schemas.openxmlformats.org/officeDocument/2006/relationships/hyperlink" Target="https://www.bakom.admin.ch/bakom/de/home/digital-und-internet/big-data.html" TargetMode="External"/><Relationship Id="rId5323" Type="http://schemas.openxmlformats.org/officeDocument/2006/relationships/hyperlink" Target="http://govtechbrasil.org.br/mission/?lang=en" TargetMode="External"/><Relationship Id="rId1659" Type="http://schemas.openxmlformats.org/officeDocument/2006/relationships/hyperlink" Target="http://ird.gov.dm/" TargetMode="External"/><Relationship Id="rId1866" Type="http://schemas.openxmlformats.org/officeDocument/2006/relationships/hyperlink" Target="http://www.finances.gouv.km/v1/index.php/directions/direction-generale-de-la-comptabilite-publique/direction-nationale-de-la-dette" TargetMode="External"/><Relationship Id="rId2917" Type="http://schemas.openxmlformats.org/officeDocument/2006/relationships/hyperlink" Target="https://www.vid.gov.lv/lv/nodokli" TargetMode="External"/><Relationship Id="rId3081" Type="http://schemas.openxmlformats.org/officeDocument/2006/relationships/hyperlink" Target="https://www.myeg.com.my/" TargetMode="External"/><Relationship Id="rId4132" Type="http://schemas.openxmlformats.org/officeDocument/2006/relationships/hyperlink" Target="https://www.psa.gov.qa/" TargetMode="External"/><Relationship Id="rId5530" Type="http://schemas.openxmlformats.org/officeDocument/2006/relationships/hyperlink" Target="https://caboverde.opendataforafrica.org/" TargetMode="External"/><Relationship Id="rId1519" Type="http://schemas.openxmlformats.org/officeDocument/2006/relationships/hyperlink" Target="https://dad.minecofin.gov.rw/" TargetMode="External"/><Relationship Id="rId1726" Type="http://schemas.openxmlformats.org/officeDocument/2006/relationships/hyperlink" Target="http://www.mof.gov.eg/" TargetMode="External"/><Relationship Id="rId1933" Type="http://schemas.openxmlformats.org/officeDocument/2006/relationships/hyperlink" Target="http://www.mef.gw/" TargetMode="External"/><Relationship Id="rId6097" Type="http://schemas.openxmlformats.org/officeDocument/2006/relationships/hyperlink" Target="http://www.modernisation.gouv.ci/ministere/dtdai" TargetMode="External"/><Relationship Id="rId18" Type="http://schemas.openxmlformats.org/officeDocument/2006/relationships/hyperlink" Target="http://en.wikipedia.org/wiki/Belize" TargetMode="External"/><Relationship Id="rId3898" Type="http://schemas.openxmlformats.org/officeDocument/2006/relationships/hyperlink" Target="http://www.gov.to/press-release/cabinet-decision-to-rescind-its-earlier-decision-to-appoint-mr-piveni-piukala-to-lead-a-reform-e-government-technical-task-force-for-government/" TargetMode="External"/><Relationship Id="rId4949" Type="http://schemas.openxmlformats.org/officeDocument/2006/relationships/hyperlink" Target="https://www.cio.bund.de/Web/DE/Architekturen-und-Standards/Architekturrichtlinie-IT-Bund/architekturrichtlinie_it_bund_node.html" TargetMode="External"/><Relationship Id="rId3758" Type="http://schemas.openxmlformats.org/officeDocument/2006/relationships/hyperlink" Target="http://www.ydmed.gov.gr/" TargetMode="External"/><Relationship Id="rId3965" Type="http://schemas.openxmlformats.org/officeDocument/2006/relationships/hyperlink" Target="https://e-uprava.gov.si/en/o-e-upravi/o-eupravi-en.html" TargetMode="External"/><Relationship Id="rId4809" Type="http://schemas.openxmlformats.org/officeDocument/2006/relationships/hyperlink" Target="https://www.sites.oas.org/cyber/ES/Paginas/Directory/Default.aspx" TargetMode="External"/><Relationship Id="rId6164" Type="http://schemas.openxmlformats.org/officeDocument/2006/relationships/hyperlink" Target="https://www.digitalcoalition.ie/about/" TargetMode="External"/><Relationship Id="rId679" Type="http://schemas.openxmlformats.org/officeDocument/2006/relationships/hyperlink" Target="https://www.ilo.org/ilostat/faces/oracle/webcenter/portalapp/pagehierarchy/Page33.jspx?locale=EN&amp;MBI_ID=4" TargetMode="External"/><Relationship Id="rId886" Type="http://schemas.openxmlformats.org/officeDocument/2006/relationships/hyperlink" Target="https://www.bnamericas.com/en/news/bolivia-ramps-up-digital-signature-use" TargetMode="External"/><Relationship Id="rId2567" Type="http://schemas.openxmlformats.org/officeDocument/2006/relationships/hyperlink" Target="https://www.uzp.gov.pl/e-zamowienia2/miniportal/miniportal-komunikacja-pomiedzy-zamawiajacym-a-wykonawca" TargetMode="External"/><Relationship Id="rId2774" Type="http://schemas.openxmlformats.org/officeDocument/2006/relationships/hyperlink" Target="http://hrmis.csb.gov.jo/index.php/en/2013-05-06-05-51-46/17-2013-05-05-08-31-20" TargetMode="External"/><Relationship Id="rId3618" Type="http://schemas.openxmlformats.org/officeDocument/2006/relationships/hyperlink" Target="http://www.finance.gov.ls/" TargetMode="External"/><Relationship Id="rId5180" Type="http://schemas.openxmlformats.org/officeDocument/2006/relationships/hyperlink" Target="https://forum.italia.it/" TargetMode="External"/><Relationship Id="rId6024" Type="http://schemas.openxmlformats.org/officeDocument/2006/relationships/hyperlink" Target="https://www.e-draft.am/en/projects/2141/about" TargetMode="External"/><Relationship Id="rId6231" Type="http://schemas.openxmlformats.org/officeDocument/2006/relationships/hyperlink" Target="https://setkab.go.id/en/president-jokowi-issues-regulation-on-satu-data-indonesia/" TargetMode="External"/><Relationship Id="rId2" Type="http://schemas.openxmlformats.org/officeDocument/2006/relationships/hyperlink" Target="http://en.wikipedia.org/wiki/Albania" TargetMode="External"/><Relationship Id="rId539" Type="http://schemas.openxmlformats.org/officeDocument/2006/relationships/hyperlink" Target="http://www.finances.ad/index.php?option=com_content&amp;view=article&amp;id=19&amp;Itemid=26" TargetMode="External"/><Relationship Id="rId746" Type="http://schemas.openxmlformats.org/officeDocument/2006/relationships/hyperlink" Target="https://www.ilo.org/ilostat/faces/oracle/webcenter/portalapp/pagehierarchy/Page33.jspx?locale=EN&amp;MBI_ID=4" TargetMode="External"/><Relationship Id="rId1169" Type="http://schemas.openxmlformats.org/officeDocument/2006/relationships/hyperlink" Target="https://www.dof.gov.ae/en-us/profile/Pages/PublicTreasuryDivision.aspx" TargetMode="External"/><Relationship Id="rId1376" Type="http://schemas.openxmlformats.org/officeDocument/2006/relationships/hyperlink" Target="https://www.mdm.uz/en/kadr-mf.html" TargetMode="External"/><Relationship Id="rId1583" Type="http://schemas.openxmlformats.org/officeDocument/2006/relationships/hyperlink" Target="http://www.presidencetchad.org/" TargetMode="External"/><Relationship Id="rId2427" Type="http://schemas.openxmlformats.org/officeDocument/2006/relationships/hyperlink" Target="https://www.esign.gov.mn/" TargetMode="External"/><Relationship Id="rId2981" Type="http://schemas.openxmlformats.org/officeDocument/2006/relationships/hyperlink" Target="http://www.pps.go.kr/" TargetMode="External"/><Relationship Id="rId3825" Type="http://schemas.openxmlformats.org/officeDocument/2006/relationships/hyperlink" Target="http://eportal.gov.ps/" TargetMode="External"/><Relationship Id="rId5040" Type="http://schemas.openxmlformats.org/officeDocument/2006/relationships/hyperlink" Target="http://www.cnpd.lu/" TargetMode="External"/><Relationship Id="rId953" Type="http://schemas.openxmlformats.org/officeDocument/2006/relationships/hyperlink" Target="http://www.finances.gov.bf/" TargetMode="External"/><Relationship Id="rId1029" Type="http://schemas.openxmlformats.org/officeDocument/2006/relationships/hyperlink" Target="http://www.finances.gov.bi/" TargetMode="External"/><Relationship Id="rId1236" Type="http://schemas.openxmlformats.org/officeDocument/2006/relationships/hyperlink" Target="https://customsinlandrevenue.gov.vu/index.php/asycuda" TargetMode="External"/><Relationship Id="rId1790" Type="http://schemas.openxmlformats.org/officeDocument/2006/relationships/hyperlink" Target="http://www-wds.worldbank.org/external/default/WDSContentServer/WDSP/AFR/2014/06/10/090224b0824e2cd5/1_0/Rendered/INDEX/Comoros000Econ0Report000Sequence005.txt" TargetMode="External"/><Relationship Id="rId2634" Type="http://schemas.openxmlformats.org/officeDocument/2006/relationships/hyperlink" Target="http://www.cga.nic.in/" TargetMode="External"/><Relationship Id="rId2841" Type="http://schemas.openxmlformats.org/officeDocument/2006/relationships/hyperlink" Target="http://www-wds.worldbank.org/external/default/WDSContentServer/WDSP/IB/2014/01/24/000333037_20140124145156/Rendered/INDEX/PAD7380REPLACE00900IDA0R20140000901.txt" TargetMode="External"/><Relationship Id="rId5997" Type="http://schemas.openxmlformats.org/officeDocument/2006/relationships/hyperlink" Target="https://ec.europa.eu/knowledge4policy/ai-watch/bulgaria-ai-strategy-report" TargetMode="External"/><Relationship Id="rId82" Type="http://schemas.openxmlformats.org/officeDocument/2006/relationships/hyperlink" Target="http://en.wikipedia.org/wiki/Lesotho" TargetMode="External"/><Relationship Id="rId606" Type="http://schemas.openxmlformats.org/officeDocument/2006/relationships/hyperlink" Target="https://www.e-payments.am/en/" TargetMode="External"/><Relationship Id="rId813" Type="http://schemas.openxmlformats.org/officeDocument/2006/relationships/hyperlink" Target="http://www.mof.gov.bz/" TargetMode="External"/><Relationship Id="rId1443" Type="http://schemas.openxmlformats.org/officeDocument/2006/relationships/hyperlink" Target="http://stariportal.ujn.gov.rs/search.aspx" TargetMode="External"/><Relationship Id="rId1650" Type="http://schemas.openxmlformats.org/officeDocument/2006/relationships/hyperlink" Target="http://dgi.gouv.cd/index.php/presentation-de-la-dgi/historique" TargetMode="External"/><Relationship Id="rId2701" Type="http://schemas.openxmlformats.org/officeDocument/2006/relationships/hyperlink" Target="http://www-wds.worldbank.org/external/default/WDSContentServer/WDSP/IB/2003/03/07/000094946_0301180408511/Rendered/PDF/multi0page.pdf" TargetMode="External"/><Relationship Id="rId4599" Type="http://schemas.openxmlformats.org/officeDocument/2006/relationships/hyperlink" Target="https://www.nsm.stat.no/NCSC/NCSS-hendelser/norcert2/" TargetMode="External"/><Relationship Id="rId5857" Type="http://schemas.openxmlformats.org/officeDocument/2006/relationships/hyperlink" Target="https://www.opengovpartnership.org/members/kenya/" TargetMode="External"/><Relationship Id="rId1303" Type="http://schemas.openxmlformats.org/officeDocument/2006/relationships/hyperlink" Target="https://gateway.tra.go.tz/Efiling/login.aspx" TargetMode="External"/><Relationship Id="rId1510" Type="http://schemas.openxmlformats.org/officeDocument/2006/relationships/hyperlink" Target="http://amis.mof.gov.np/portal/" TargetMode="External"/><Relationship Id="rId4459" Type="http://schemas.openxmlformats.org/officeDocument/2006/relationships/hyperlink" Target="https://www.nita.go.ug/sites/default/files/procurement/ToRs%20for%20Enterprise%20Architect.pdf" TargetMode="External"/><Relationship Id="rId4666" Type="http://schemas.openxmlformats.org/officeDocument/2006/relationships/hyperlink" Target="https://www.govcert.lu/" TargetMode="External"/><Relationship Id="rId4873" Type="http://schemas.openxmlformats.org/officeDocument/2006/relationships/hyperlink" Target="https://www.governo.gov.ao/CentroContactos.aspx" TargetMode="External"/><Relationship Id="rId5717" Type="http://schemas.openxmlformats.org/officeDocument/2006/relationships/hyperlink" Target="https://slobodensoftver.org.mk/about_free_software_macedonia" TargetMode="External"/><Relationship Id="rId5924" Type="http://schemas.openxmlformats.org/officeDocument/2006/relationships/hyperlink" Target="http://www.ega.go.tz/" TargetMode="External"/><Relationship Id="rId3268" Type="http://schemas.openxmlformats.org/officeDocument/2006/relationships/hyperlink" Target="https://www.mf.uz/en/component/k2/item/1825-circle-statistics.html" TargetMode="External"/><Relationship Id="rId3475" Type="http://schemas.openxmlformats.org/officeDocument/2006/relationships/hyperlink" Target="http://www.kase.gov.lv/?object_id=16" TargetMode="External"/><Relationship Id="rId3682" Type="http://schemas.openxmlformats.org/officeDocument/2006/relationships/hyperlink" Target="https://www.pefa.org/node/2076.pdf" TargetMode="External"/><Relationship Id="rId4319" Type="http://schemas.openxmlformats.org/officeDocument/2006/relationships/hyperlink" Target="https://www.rti-rating.org/wp-content/uploads/Uganda.pdf" TargetMode="External"/><Relationship Id="rId4526" Type="http://schemas.openxmlformats.org/officeDocument/2006/relationships/hyperlink" Target="https://mcit.gov.ws/2019/04/08/samoa-national-cybersecurity-strategy-2016-2021/" TargetMode="External"/><Relationship Id="rId4733" Type="http://schemas.openxmlformats.org/officeDocument/2006/relationships/hyperlink" Target="https://www.kyberturvallisuuskeskus.fi/en" TargetMode="External"/><Relationship Id="rId4940" Type="http://schemas.openxmlformats.org/officeDocument/2006/relationships/hyperlink" Target="https://moodle.ria.ee/" TargetMode="External"/><Relationship Id="rId189" Type="http://schemas.openxmlformats.org/officeDocument/2006/relationships/hyperlink" Target="http://en.wikipedia.org/wiki/Suriname" TargetMode="External"/><Relationship Id="rId396" Type="http://schemas.openxmlformats.org/officeDocument/2006/relationships/hyperlink" Target="http://www.bmf.gv.at/" TargetMode="External"/><Relationship Id="rId2077" Type="http://schemas.openxmlformats.org/officeDocument/2006/relationships/hyperlink" Target="http://www.regjeringen.no/en/the-government/solberg/Regjeringens-satsingsomrader/Regjeringens-satsingsomrader/En-enklere-hverdag-for-folk-flest/Digitalisere-forvaltningen.html?id=753127" TargetMode="External"/><Relationship Id="rId2284" Type="http://schemas.openxmlformats.org/officeDocument/2006/relationships/hyperlink" Target="https://www.government.nl/topics/export-import-and-customs" TargetMode="External"/><Relationship Id="rId2491" Type="http://schemas.openxmlformats.org/officeDocument/2006/relationships/hyperlink" Target="https://www.bpp.gov.ng/" TargetMode="External"/><Relationship Id="rId3128" Type="http://schemas.openxmlformats.org/officeDocument/2006/relationships/hyperlink" Target="https://www.livrobranco.gov.ao/lb_version/Proposta%20LB%2019-22.pdf" TargetMode="External"/><Relationship Id="rId3335" Type="http://schemas.openxmlformats.org/officeDocument/2006/relationships/hyperlink" Target="https://www.bct.gov.tn/bct/siteprod/index.jsp?la=AN" TargetMode="External"/><Relationship Id="rId3542" Type="http://schemas.openxmlformats.org/officeDocument/2006/relationships/hyperlink" Target="http://www.finances.gouv.ml/" TargetMode="External"/><Relationship Id="rId256" Type="http://schemas.openxmlformats.org/officeDocument/2006/relationships/hyperlink" Target="https://fr.le360.ma/monde/mauritanie-85000-fonctionnaires-au-niveau-de-la-fonction-publique-62736" TargetMode="External"/><Relationship Id="rId463" Type="http://schemas.openxmlformats.org/officeDocument/2006/relationships/hyperlink" Target="http://www.publicprocurement.be/" TargetMode="External"/><Relationship Id="rId670" Type="http://schemas.openxmlformats.org/officeDocument/2006/relationships/hyperlink" Target="https://www.ilo.org/ilostat/faces/oracle/webcenter/portalapp/pagehierarchy/Page33.jspx?locale=EN&amp;MBI_ID=4" TargetMode="External"/><Relationship Id="rId1093" Type="http://schemas.openxmlformats.org/officeDocument/2006/relationships/hyperlink" Target="http://www.gov.sz/index.php?option=com_content&amp;view=article&amp;id=417&amp;Itemid=422" TargetMode="External"/><Relationship Id="rId2144" Type="http://schemas.openxmlformats.org/officeDocument/2006/relationships/hyperlink" Target="http://www.at.gov.mz/" TargetMode="External"/><Relationship Id="rId2351" Type="http://schemas.openxmlformats.org/officeDocument/2006/relationships/hyperlink" Target="http://www.hacienda.gob.ni/Direcciones/tecnologia/firma-electronica/marco-legal/LeyFirmaElectronicaNicaragua.pdf/view?searchterm=None" TargetMode="External"/><Relationship Id="rId3402" Type="http://schemas.openxmlformats.org/officeDocument/2006/relationships/hyperlink" Target="https://www.tuneps.tn/index.do" TargetMode="External"/><Relationship Id="rId4800" Type="http://schemas.openxmlformats.org/officeDocument/2006/relationships/hyperlink" Target="https://www.krcert.or.kr/main.do" TargetMode="External"/><Relationship Id="rId116" Type="http://schemas.openxmlformats.org/officeDocument/2006/relationships/hyperlink" Target="http://en.wikipedia.org/wiki/Peru" TargetMode="External"/><Relationship Id="rId323" Type="http://schemas.openxmlformats.org/officeDocument/2006/relationships/hyperlink" Target="https://my.gov.au/mygov" TargetMode="External"/><Relationship Id="rId530" Type="http://schemas.openxmlformats.org/officeDocument/2006/relationships/hyperlink" Target="http://administracionfinanciera.mecon.gov.ar/" TargetMode="External"/><Relationship Id="rId1160" Type="http://schemas.openxmlformats.org/officeDocument/2006/relationships/hyperlink" Target="http://www.dot.gov.tw/" TargetMode="External"/><Relationship Id="rId2004" Type="http://schemas.openxmlformats.org/officeDocument/2006/relationships/hyperlink" Target="http://www.newgambia.gm/nrs.htm" TargetMode="External"/><Relationship Id="rId2211" Type="http://schemas.openxmlformats.org/officeDocument/2006/relationships/hyperlink" Target="http://www.apec2012.ru/news/20120326/462480211.html" TargetMode="External"/><Relationship Id="rId5367" Type="http://schemas.openxmlformats.org/officeDocument/2006/relationships/hyperlink" Target="https://www.egovja.com/" TargetMode="External"/><Relationship Id="rId4176" Type="http://schemas.openxmlformats.org/officeDocument/2006/relationships/hyperlink" Target="http://eportal.dominica.gov.dm/" TargetMode="External"/><Relationship Id="rId5574" Type="http://schemas.openxmlformats.org/officeDocument/2006/relationships/hyperlink" Target="https://data.gov.ro/" TargetMode="External"/><Relationship Id="rId5781" Type="http://schemas.openxmlformats.org/officeDocument/2006/relationships/hyperlink" Target="https://www.opengovpartnership.org/members/sri-lanka/" TargetMode="External"/><Relationship Id="rId1020" Type="http://schemas.openxmlformats.org/officeDocument/2006/relationships/hyperlink" Target="http://www.armp.cm/Marches_signes.php" TargetMode="External"/><Relationship Id="rId1977" Type="http://schemas.openxmlformats.org/officeDocument/2006/relationships/hyperlink" Target="https://cagd.gov.gh/organization/treasury-division/" TargetMode="External"/><Relationship Id="rId4383" Type="http://schemas.openxmlformats.org/officeDocument/2006/relationships/hyperlink" Target="https://www.rti-rating.org/wp-content/uploads/Ivory-Coast.pdf" TargetMode="External"/><Relationship Id="rId4590" Type="http://schemas.openxmlformats.org/officeDocument/2006/relationships/hyperlink" Target="https://www.ita.gov.om/itaportal/Pages/Page.aspx?NID=1110&amp;PID=4603&amp;LID=228" TargetMode="External"/><Relationship Id="rId5227" Type="http://schemas.openxmlformats.org/officeDocument/2006/relationships/hyperlink" Target="https://www.asamblea.gob.sv/node/9978" TargetMode="External"/><Relationship Id="rId5434" Type="http://schemas.openxmlformats.org/officeDocument/2006/relationships/hyperlink" Target="http://afghanistandataproject.org/" TargetMode="External"/><Relationship Id="rId5641" Type="http://schemas.openxmlformats.org/officeDocument/2006/relationships/hyperlink" Target="https://www.egovernment.ch/en/umsetzung/e-government-strategie/" TargetMode="External"/><Relationship Id="rId1837" Type="http://schemas.openxmlformats.org/officeDocument/2006/relationships/hyperlink" Target="http://www.budget.gouv.cd/marches-publics/contrats/2013-2/" TargetMode="External"/><Relationship Id="rId3192" Type="http://schemas.openxmlformats.org/officeDocument/2006/relationships/hyperlink" Target="https://www.mof.gov.om/%D8%A7%D9%84%D8%AA%D9%82%D8%A7%D8%B1%D9%8A%D8%B1-%D8%A7%D9%84%D9%85%D8%A7%D9%84%D9%8A%D8%A9/%D8%A7%D9%84%D8%AA%D9%82%D8%A7%D8%B1%D9%8A%D8%B1-%D8%A7%D9%84%D9%85%D8%A7%D9%84%D9%8A%D8%A9-%D8%A7%D9%84%D8%B4%D9%87%D8%B1%D9%8A%D8%A9" TargetMode="External"/><Relationship Id="rId4036" Type="http://schemas.openxmlformats.org/officeDocument/2006/relationships/hyperlink" Target="https://www.digital.govt.nz/digital-government/strategy/strategy-summary/" TargetMode="External"/><Relationship Id="rId4243" Type="http://schemas.openxmlformats.org/officeDocument/2006/relationships/hyperlink" Target="http://www.nic.ls/lsnic/community/policies/Data_Protection_Act_2011_Lesotho.pdf" TargetMode="External"/><Relationship Id="rId4450" Type="http://schemas.openxmlformats.org/officeDocument/2006/relationships/hyperlink" Target="https://www.smartdubai.ae/data" TargetMode="External"/><Relationship Id="rId5501" Type="http://schemas.openxmlformats.org/officeDocument/2006/relationships/hyperlink" Target="http://datos.gob.cl/" TargetMode="External"/><Relationship Id="rId3052" Type="http://schemas.openxmlformats.org/officeDocument/2006/relationships/hyperlink" Target="https://transparencia.gob.gt/ejes-de-accion/gobierno-electronico/" TargetMode="External"/><Relationship Id="rId4103" Type="http://schemas.openxmlformats.org/officeDocument/2006/relationships/hyperlink" Target="https://www.gov.mv/en/organisations" TargetMode="External"/><Relationship Id="rId4310" Type="http://schemas.openxmlformats.org/officeDocument/2006/relationships/hyperlink" Target="https://www.camcert.gov.kh/en/" TargetMode="External"/><Relationship Id="rId180" Type="http://schemas.openxmlformats.org/officeDocument/2006/relationships/hyperlink" Target="http://en.wikipedia.org/wiki/Libya" TargetMode="External"/><Relationship Id="rId1904" Type="http://schemas.openxmlformats.org/officeDocument/2006/relationships/hyperlink" Target="http://www.douanes.ga/" TargetMode="External"/><Relationship Id="rId6068" Type="http://schemas.openxmlformats.org/officeDocument/2006/relationships/hyperlink" Target="https://ia-latam.com/" TargetMode="External"/><Relationship Id="rId3869" Type="http://schemas.openxmlformats.org/officeDocument/2006/relationships/hyperlink" Target="https://www.cnti.gob.ve/institucion/objetivos/estrategia-gob-e-2014-2019.html" TargetMode="External"/><Relationship Id="rId5084" Type="http://schemas.openxmlformats.org/officeDocument/2006/relationships/hyperlink" Target="https://digital.gov.ru/ru/activity/directions/49/" TargetMode="External"/><Relationship Id="rId5291" Type="http://schemas.openxmlformats.org/officeDocument/2006/relationships/hyperlink" Target="https://www.gov.uz/uz/organizations/kind/admin" TargetMode="External"/><Relationship Id="rId6135" Type="http://schemas.openxmlformats.org/officeDocument/2006/relationships/hyperlink" Target="https://transparencia.gob.gt/ejes-de-accion/gobierno-electronico/" TargetMode="External"/><Relationship Id="rId997" Type="http://schemas.openxmlformats.org/officeDocument/2006/relationships/hyperlink" Target="http://www.arce.bf/spip.php?article169" TargetMode="External"/><Relationship Id="rId2678" Type="http://schemas.openxmlformats.org/officeDocument/2006/relationships/hyperlink" Target="http://tax.mof.gov.iq/" TargetMode="External"/><Relationship Id="rId2885" Type="http://schemas.openxmlformats.org/officeDocument/2006/relationships/hyperlink" Target="https://www.kpfis.or.kr/eng/lay1/S94T209C210/contents.do" TargetMode="External"/><Relationship Id="rId3729" Type="http://schemas.openxmlformats.org/officeDocument/2006/relationships/hyperlink" Target="http://www.mcit.gov.et/" TargetMode="External"/><Relationship Id="rId3936" Type="http://schemas.openxmlformats.org/officeDocument/2006/relationships/hyperlink" Target="http://www.mca.gov.sb/resources/national-policies/10-national-ict-policy/file.html" TargetMode="External"/><Relationship Id="rId5151" Type="http://schemas.openxmlformats.org/officeDocument/2006/relationships/hyperlink" Target="https://www.nyilvantarto.hu/hu/jogszabalyok_adatletiltas" TargetMode="External"/><Relationship Id="rId857" Type="http://schemas.openxmlformats.org/officeDocument/2006/relationships/hyperlink" Target="http://ov.impuestos.gob.bo/Login.aspx" TargetMode="External"/><Relationship Id="rId1487" Type="http://schemas.openxmlformats.org/officeDocument/2006/relationships/hyperlink" Target="https://www.developmentgateway.org/reach" TargetMode="External"/><Relationship Id="rId1694" Type="http://schemas.openxmlformats.org/officeDocument/2006/relationships/hyperlink" Target="http://www.mfin.hr/" TargetMode="External"/><Relationship Id="rId2538" Type="http://schemas.openxmlformats.org/officeDocument/2006/relationships/hyperlink" Target="http://www.uzp.gov.pl/" TargetMode="External"/><Relationship Id="rId2745" Type="http://schemas.openxmlformats.org/officeDocument/2006/relationships/hyperlink" Target="http://apps.jacustoms.gov.jm/icase/" TargetMode="External"/><Relationship Id="rId2952" Type="http://schemas.openxmlformats.org/officeDocument/2006/relationships/hyperlink" Target="https://www.vmi.lt/cms/mano-vmi_?accessibility=false&amp;lang=lt" TargetMode="External"/><Relationship Id="rId6202" Type="http://schemas.openxmlformats.org/officeDocument/2006/relationships/hyperlink" Target="https://agetic.gob.bo/2-plan-de-implementacion-de-gobierno-electronico.pdf" TargetMode="External"/><Relationship Id="rId717" Type="http://schemas.openxmlformats.org/officeDocument/2006/relationships/hyperlink" Target="https://www.ilo.org/ilostat/faces/oracle/webcenter/portalapp/pagehierarchy/Page33.jspx?locale=EN&amp;MBI_ID=4" TargetMode="External"/><Relationship Id="rId924" Type="http://schemas.openxmlformats.org/officeDocument/2006/relationships/hyperlink" Target="http://www.spm.gov.cm/" TargetMode="External"/><Relationship Id="rId1347" Type="http://schemas.openxmlformats.org/officeDocument/2006/relationships/hyperlink" Target="https://www.mof.gov.sa/en/eservices/Pages/SADAD.aspx" TargetMode="External"/><Relationship Id="rId1554" Type="http://schemas.openxmlformats.org/officeDocument/2006/relationships/hyperlink" Target="https://www.planificacion.gob.ec/sistema-integrado-de-planificacion-e-inversion-publica/" TargetMode="External"/><Relationship Id="rId1761" Type="http://schemas.openxmlformats.org/officeDocument/2006/relationships/hyperlink" Target="http://lactuwebdedith.wordpress.com/2013/06/24/cote-divoire-la-loi-sur-les-transactions-electroniques-adoptee/" TargetMode="External"/><Relationship Id="rId2605" Type="http://schemas.openxmlformats.org/officeDocument/2006/relationships/hyperlink" Target="http://rmi-mof.com/opportunities/procurement/" TargetMode="External"/><Relationship Id="rId2812" Type="http://schemas.openxmlformats.org/officeDocument/2006/relationships/hyperlink" Target="http://www.setadiran.ir/eproc/welcome.do" TargetMode="External"/><Relationship Id="rId5011" Type="http://schemas.openxmlformats.org/officeDocument/2006/relationships/hyperlink" Target="https://www.agpd.es/" TargetMode="External"/><Relationship Id="rId5968" Type="http://schemas.openxmlformats.org/officeDocument/2006/relationships/hyperlink" Target="http://www.digitalna.si/en/news/the-digital-skills-and-jobs-coalition-compiles-digital-skills-resources-and-best-practices-for-addressing-the-challenges-of-the-coronavirus-crisis" TargetMode="External"/><Relationship Id="rId53" Type="http://schemas.openxmlformats.org/officeDocument/2006/relationships/hyperlink" Target="http://en.wikipedia.org/wiki/Germany" TargetMode="External"/><Relationship Id="rId1207" Type="http://schemas.openxmlformats.org/officeDocument/2006/relationships/hyperlink" Target="http://www.mof.gov.sb/AboutUs/CustomsDivision.aspx" TargetMode="External"/><Relationship Id="rId1414" Type="http://schemas.openxmlformats.org/officeDocument/2006/relationships/hyperlink" Target="http://www.center.gov.ua/en/press-center/news/item/3308-contract-signing-ceremony-with-the-winner-of-tender-on-the-acquisition-and-implementation-of-the-human-resources-management-information-system-hrmis-was-held" TargetMode="External"/><Relationship Id="rId1621" Type="http://schemas.openxmlformats.org/officeDocument/2006/relationships/hyperlink" Target="http://www.mof.gov.cy/mof/ird/ird.nsf/dmlindex_gr/dmlindex_gr?OpenDocument" TargetMode="External"/><Relationship Id="rId4777" Type="http://schemas.openxmlformats.org/officeDocument/2006/relationships/hyperlink" Target="https://www.agid.gov.it/it/infrastrutture" TargetMode="External"/><Relationship Id="rId4984" Type="http://schemas.openxmlformats.org/officeDocument/2006/relationships/hyperlink" Target="https://www.autoriteprotectiondonnees.be/" TargetMode="External"/><Relationship Id="rId5828" Type="http://schemas.openxmlformats.org/officeDocument/2006/relationships/hyperlink" Target="https://www.opengovpartnership.org/members/burkina-faso/" TargetMode="External"/><Relationship Id="rId3379" Type="http://schemas.openxmlformats.org/officeDocument/2006/relationships/hyperlink" Target="https://www.ihale.gov.tr/" TargetMode="External"/><Relationship Id="rId3586" Type="http://schemas.openxmlformats.org/officeDocument/2006/relationships/hyperlink" Target="http://www.mof.gov.iq/" TargetMode="External"/><Relationship Id="rId3793" Type="http://schemas.openxmlformats.org/officeDocument/2006/relationships/hyperlink" Target="http://egov.kz/" TargetMode="External"/><Relationship Id="rId4637" Type="http://schemas.openxmlformats.org/officeDocument/2006/relationships/hyperlink" Target="https://www.egov.md/en/communication/news/modernization-government-services-improved-accessibility-efficiency-and-quality" TargetMode="External"/><Relationship Id="rId2188" Type="http://schemas.openxmlformats.org/officeDocument/2006/relationships/hyperlink" Target="http://www.regjeringen.no/" TargetMode="External"/><Relationship Id="rId2395" Type="http://schemas.openxmlformats.org/officeDocument/2006/relationships/hyperlink" Target="http://customs.gov.pg/" TargetMode="External"/><Relationship Id="rId3239" Type="http://schemas.openxmlformats.org/officeDocument/2006/relationships/hyperlink" Target="https://www.mof.gov.tl/budget-spending/?lang=en" TargetMode="External"/><Relationship Id="rId3446" Type="http://schemas.openxmlformats.org/officeDocument/2006/relationships/hyperlink" Target="http://documents.worldbank.org/curated/en/565131514407008744/pdf/ICR00004277-12182017.pdf" TargetMode="External"/><Relationship Id="rId4844" Type="http://schemas.openxmlformats.org/officeDocument/2006/relationships/hyperlink" Target="https://mmcert.org.mm/" TargetMode="External"/><Relationship Id="rId367" Type="http://schemas.openxmlformats.org/officeDocument/2006/relationships/hyperlink" Target="http://www.mof.gov.bz/" TargetMode="External"/><Relationship Id="rId574" Type="http://schemas.openxmlformats.org/officeDocument/2006/relationships/hyperlink" Target="https://www.bahamas.gov.bs/" TargetMode="External"/><Relationship Id="rId2048" Type="http://schemas.openxmlformats.org/officeDocument/2006/relationships/hyperlink" Target="http://www.tresorpublic.mg/" TargetMode="External"/><Relationship Id="rId2255" Type="http://schemas.openxmlformats.org/officeDocument/2006/relationships/hyperlink" Target="http://www.finance.gov.vc/" TargetMode="External"/><Relationship Id="rId3653" Type="http://schemas.openxmlformats.org/officeDocument/2006/relationships/hyperlink" Target="http://www.mof.gov.mn/" TargetMode="External"/><Relationship Id="rId3860" Type="http://schemas.openxmlformats.org/officeDocument/2006/relationships/hyperlink" Target="https://u.ae/ar-ae/about-the-uae/digital-uae" TargetMode="External"/><Relationship Id="rId4704" Type="http://schemas.openxmlformats.org/officeDocument/2006/relationships/hyperlink" Target="http://www.cyprus.gov.cy/portal/portal.nsf/gwp.getCategory?OpenForm&amp;access=0&amp;SectionId=citizen&amp;SelectionId=Complaints&amp;SelectionId=none&amp;print=0&amp;lang=en" TargetMode="External"/><Relationship Id="rId4911" Type="http://schemas.openxmlformats.org/officeDocument/2006/relationships/hyperlink" Target="https://digital.gob.cl/servicios/plataformas-compartidas/pisee" TargetMode="External"/><Relationship Id="rId227" Type="http://schemas.openxmlformats.org/officeDocument/2006/relationships/hyperlink" Target="https://www.state.gov/reports/2018-investment-climate-statements/marshall-islands/" TargetMode="External"/><Relationship Id="rId781" Type="http://schemas.openxmlformats.org/officeDocument/2006/relationships/hyperlink" Target="https://www.imf.org/external/np/fad/publicinvestment/" TargetMode="External"/><Relationship Id="rId2462" Type="http://schemas.openxmlformats.org/officeDocument/2006/relationships/hyperlink" Target="https://www.malaysia.gov.my/" TargetMode="External"/><Relationship Id="rId3306" Type="http://schemas.openxmlformats.org/officeDocument/2006/relationships/hyperlink" Target="http://www.finances.gov.tn/" TargetMode="External"/><Relationship Id="rId3513" Type="http://schemas.openxmlformats.org/officeDocument/2006/relationships/hyperlink" Target="http://www.treasury.gov.za/divisions/alm/default.aspx" TargetMode="External"/><Relationship Id="rId3720" Type="http://schemas.openxmlformats.org/officeDocument/2006/relationships/hyperlink" Target="http://www.mkt.gov.ba/" TargetMode="External"/><Relationship Id="rId434" Type="http://schemas.openxmlformats.org/officeDocument/2006/relationships/hyperlink" Target="http://documents.worldbank.org/curated/en/521141468202128420/pdf/718130PAD0P126010Box377300B00OUO090.pdf" TargetMode="External"/><Relationship Id="rId641" Type="http://schemas.openxmlformats.org/officeDocument/2006/relationships/hyperlink" Target="https://www.ilo.org/ilostat/faces/oracle/webcenter/portalapp/pagehierarchy/Page33.jspx?locale=EN&amp;MBI_ID=4" TargetMode="External"/><Relationship Id="rId1064" Type="http://schemas.openxmlformats.org/officeDocument/2006/relationships/hyperlink" Target="http://syrianfinance.gov.sy/" TargetMode="External"/><Relationship Id="rId1271" Type="http://schemas.openxmlformats.org/officeDocument/2006/relationships/hyperlink" Target="http://www.aduanas.gub.uy/innovaportal/v/12861/8/innova.front/sistema_lucia.html" TargetMode="External"/><Relationship Id="rId2115" Type="http://schemas.openxmlformats.org/officeDocument/2006/relationships/hyperlink" Target="http://www.customs.gov.np/" TargetMode="External"/><Relationship Id="rId2322" Type="http://schemas.openxmlformats.org/officeDocument/2006/relationships/hyperlink" Target="http://www.sat.gob.mx/" TargetMode="External"/><Relationship Id="rId5478" Type="http://schemas.openxmlformats.org/officeDocument/2006/relationships/hyperlink" Target="http://data.norge.no/" TargetMode="External"/><Relationship Id="rId5685" Type="http://schemas.openxmlformats.org/officeDocument/2006/relationships/hyperlink" Target="https://joinup.ec.europa.eu/sites/default/files/inline-files/OSS%20Country%20Intelligence%20Report_LT.pdf" TargetMode="External"/><Relationship Id="rId5892" Type="http://schemas.openxmlformats.org/officeDocument/2006/relationships/hyperlink" Target="https://www.regjeringen.no/contentassets/1febbbb2c4fd4b7d92c67ddd353b6ae8/en-gb/pdfs/ki-strategi_en.pdf" TargetMode="External"/><Relationship Id="rId501" Type="http://schemas.openxmlformats.org/officeDocument/2006/relationships/hyperlink" Target="https://www.digitales.oesterreich.gv.at/e-government-vision-2020" TargetMode="External"/><Relationship Id="rId1131" Type="http://schemas.openxmlformats.org/officeDocument/2006/relationships/hyperlink" Target="http://customs.gov.tm/" TargetMode="External"/><Relationship Id="rId4287" Type="http://schemas.openxmlformats.org/officeDocument/2006/relationships/hyperlink" Target="https://www.cert.at/de/" TargetMode="External"/><Relationship Id="rId4494" Type="http://schemas.openxmlformats.org/officeDocument/2006/relationships/hyperlink" Target="https://www.wananchi.go.tz/" TargetMode="External"/><Relationship Id="rId5338" Type="http://schemas.openxmlformats.org/officeDocument/2006/relationships/hyperlink" Target="https://strategy.digitaldialog.swiss/fr/conference/" TargetMode="External"/><Relationship Id="rId5545" Type="http://schemas.openxmlformats.org/officeDocument/2006/relationships/hyperlink" Target="https://guinebissau.opendataforafrica.org/" TargetMode="External"/><Relationship Id="rId5752" Type="http://schemas.openxmlformats.org/officeDocument/2006/relationships/hyperlink" Target="https://tci.gov.fm/" TargetMode="External"/><Relationship Id="rId3096" Type="http://schemas.openxmlformats.org/officeDocument/2006/relationships/hyperlink" Target="http://www.e.gov.kw/sites/kgoArabic/portal/Pages/InformationPages/UsersCharter.aspx" TargetMode="External"/><Relationship Id="rId4147" Type="http://schemas.openxmlformats.org/officeDocument/2006/relationships/hyperlink" Target="https://www.portugal2020.pt/content/programa-nacional-de-investimentos-2030" TargetMode="External"/><Relationship Id="rId4354" Type="http://schemas.openxmlformats.org/officeDocument/2006/relationships/hyperlink" Target="https://www.rti-rating.org/wp-content/uploads/Peru.pdf" TargetMode="External"/><Relationship Id="rId4561" Type="http://schemas.openxmlformats.org/officeDocument/2006/relationships/hyperlink" Target="https://www.reach.gov.sg/about-us/about-reach" TargetMode="External"/><Relationship Id="rId5405" Type="http://schemas.openxmlformats.org/officeDocument/2006/relationships/hyperlink" Target="https://www.digg.se/" TargetMode="External"/><Relationship Id="rId5612" Type="http://schemas.openxmlformats.org/officeDocument/2006/relationships/hyperlink" Target="http://icta.go.ke/powerassets/uploads/2020/03/Systems-and-Applications-Standard.pdf" TargetMode="External"/><Relationship Id="rId1948" Type="http://schemas.openxmlformats.org/officeDocument/2006/relationships/hyperlink" Target="http://www.imf.org/external/np/otm/2009/110109a.pdf" TargetMode="External"/><Relationship Id="rId3163" Type="http://schemas.openxmlformats.org/officeDocument/2006/relationships/hyperlink" Target="http://www.mef.gob.pe/index.php?option=com_content&amp;view=article&amp;id=2028&amp;Itemid=101421&amp;lang=es" TargetMode="External"/><Relationship Id="rId3370" Type="http://schemas.openxmlformats.org/officeDocument/2006/relationships/hyperlink" Target="http://www.dmo.gov.uk/" TargetMode="External"/><Relationship Id="rId4007" Type="http://schemas.openxmlformats.org/officeDocument/2006/relationships/hyperlink" Target="http://pronicaragua.gob.ni/en/resource-library/87-key-links/" TargetMode="External"/><Relationship Id="rId4214" Type="http://schemas.openxmlformats.org/officeDocument/2006/relationships/hyperlink" Target="https://openknowledge.worldbank.org/handle/10986/7882" TargetMode="External"/><Relationship Id="rId4421" Type="http://schemas.openxmlformats.org/officeDocument/2006/relationships/hyperlink" Target="http://www.humanrightsinitiative.org/programs/ai/rti/international/laws_&amp;_papers.htm" TargetMode="External"/><Relationship Id="rId291" Type="http://schemas.openxmlformats.org/officeDocument/2006/relationships/hyperlink" Target="https://www.opp.gub.uy/es/sistema-nacional-inversion-publica" TargetMode="External"/><Relationship Id="rId1808" Type="http://schemas.openxmlformats.org/officeDocument/2006/relationships/hyperlink" Target="http://documents.worldbank.org/curated/en/2010/01/15553341/equatorial-guinea-public-expenditure-review" TargetMode="External"/><Relationship Id="rId3023" Type="http://schemas.openxmlformats.org/officeDocument/2006/relationships/hyperlink" Target="http://www.telecom.gouv.ci/" TargetMode="External"/><Relationship Id="rId6179" Type="http://schemas.openxmlformats.org/officeDocument/2006/relationships/hyperlink" Target="https://www.micttd.gov.ki/sites/default/files/National%20ICT%20Policy.pdf" TargetMode="External"/><Relationship Id="rId151" Type="http://schemas.openxmlformats.org/officeDocument/2006/relationships/hyperlink" Target="http://en.wikipedia.org/wiki/Turkmenistan" TargetMode="External"/><Relationship Id="rId3230" Type="http://schemas.openxmlformats.org/officeDocument/2006/relationships/hyperlink" Target="https://www.mfin.gov.rs/en/document-type/macroeconomic-and-fiscal-data/" TargetMode="External"/><Relationship Id="rId5195" Type="http://schemas.openxmlformats.org/officeDocument/2006/relationships/hyperlink" Target="https://www.government.nl/contact/making-a-complaint" TargetMode="External"/><Relationship Id="rId6039" Type="http://schemas.openxmlformats.org/officeDocument/2006/relationships/hyperlink" Target="https://numerique.gouv.bj/images/DPS.pdf" TargetMode="External"/><Relationship Id="rId2789" Type="http://schemas.openxmlformats.org/officeDocument/2006/relationships/hyperlink" Target="https://irl.eu-supply.com/ctm/supplier/publictenders" TargetMode="External"/><Relationship Id="rId2996" Type="http://schemas.openxmlformats.org/officeDocument/2006/relationships/hyperlink" Target="https://www.mk.gov.lv/lv/content/valsts-parvaldes-politika" TargetMode="External"/><Relationship Id="rId6246" Type="http://schemas.openxmlformats.org/officeDocument/2006/relationships/hyperlink" Target="https://www.gub.uy/agencia-gobierno-electronico-sociedad-informacion-conocimiento/institucional/estructura-del-organismo/division-gestion-datos" TargetMode="External"/><Relationship Id="rId968" Type="http://schemas.openxmlformats.org/officeDocument/2006/relationships/hyperlink" Target="http://www.mef.gov.kh/" TargetMode="External"/><Relationship Id="rId1598" Type="http://schemas.openxmlformats.org/officeDocument/2006/relationships/hyperlink" Target="http://www.irc.gov.co/irc/en/nationaltreasury" TargetMode="External"/><Relationship Id="rId2649" Type="http://schemas.openxmlformats.org/officeDocument/2006/relationships/hyperlink" Target="http://www.mof.go.jp/english/budget/budget/fy2002/brief/2002-23.htm" TargetMode="External"/><Relationship Id="rId2856" Type="http://schemas.openxmlformats.org/officeDocument/2006/relationships/hyperlink" Target="http://www.customs.gov.kw/" TargetMode="External"/><Relationship Id="rId3907" Type="http://schemas.openxmlformats.org/officeDocument/2006/relationships/hyperlink" Target="https://www.eservices.gov.za/" TargetMode="External"/><Relationship Id="rId5055" Type="http://schemas.openxmlformats.org/officeDocument/2006/relationships/hyperlink" Target="http://www.varam.gov.lv/eng/darbibas_veidi/e_gov/?doc=13053" TargetMode="External"/><Relationship Id="rId5262" Type="http://schemas.openxmlformats.org/officeDocument/2006/relationships/hyperlink" Target="https://www.huntonprivacyblog.com/2018/05/08/st-kitts-nevis-pass-data-protection-bill-2018/" TargetMode="External"/><Relationship Id="rId6106" Type="http://schemas.openxmlformats.org/officeDocument/2006/relationships/hyperlink" Target="https://www.digitalnicesko.cz/potencial-a-vyuziti-center-pro-digitalni-inovace/" TargetMode="External"/><Relationship Id="rId97" Type="http://schemas.openxmlformats.org/officeDocument/2006/relationships/hyperlink" Target="http://en.wikipedia.org/wiki/Mongolia" TargetMode="External"/><Relationship Id="rId828" Type="http://schemas.openxmlformats.org/officeDocument/2006/relationships/hyperlink" Target="http://www.fbihvlada.gov.ba/" TargetMode="External"/><Relationship Id="rId1458" Type="http://schemas.openxmlformats.org/officeDocument/2006/relationships/hyperlink" Target="https://mptc.gov.kh/en/documents/policies/ict-development-policy-2020/" TargetMode="External"/><Relationship Id="rId1665" Type="http://schemas.openxmlformats.org/officeDocument/2006/relationships/hyperlink" Target="http://www.eastafritac.org/images/uploads/documents_storage/2013-10_Cash_Management_Workshop_-_Day_1_Presentations.pdf" TargetMode="External"/><Relationship Id="rId1872" Type="http://schemas.openxmlformats.org/officeDocument/2006/relationships/hyperlink" Target="http://www.armp.cg/en-us/publications/tenders/publictender.aspx" TargetMode="External"/><Relationship Id="rId2509" Type="http://schemas.openxmlformats.org/officeDocument/2006/relationships/hyperlink" Target="https://www.doffin.no/" TargetMode="External"/><Relationship Id="rId2716" Type="http://schemas.openxmlformats.org/officeDocument/2006/relationships/hyperlink" Target="http://www.mefa.gov.ir/" TargetMode="External"/><Relationship Id="rId4071" Type="http://schemas.openxmlformats.org/officeDocument/2006/relationships/hyperlink" Target="http://www.presidencymaldives.gov.mv/" TargetMode="External"/><Relationship Id="rId5122" Type="http://schemas.openxmlformats.org/officeDocument/2006/relationships/hyperlink" Target="https://projects.worldbank.org/en/projects-operations/project-detail/P154943?lang=fr" TargetMode="External"/><Relationship Id="rId1318" Type="http://schemas.openxmlformats.org/officeDocument/2006/relationships/hyperlink" Target="https://www.lawnet.gov.lk/1960/12/31/electronic-signatures-perspectives-and-problems/" TargetMode="External"/><Relationship Id="rId1525" Type="http://schemas.openxmlformats.org/officeDocument/2006/relationships/hyperlink" Target="http://www.planejamento.gov.br/" TargetMode="External"/><Relationship Id="rId2923" Type="http://schemas.openxmlformats.org/officeDocument/2006/relationships/hyperlink" Target="https://mf.rks-gov.net/page.aspx?id=2,5" TargetMode="External"/><Relationship Id="rId1732" Type="http://schemas.openxmlformats.org/officeDocument/2006/relationships/hyperlink" Target="https://www.finances.gouv.cg/en/documentation?keys=&amp;term_node_tid_depth=18&amp;field_document_date_value%5Bmin%5D%5Bdate%5D=&amp;field_document_date_value%5Bmax%5D%5Bdate%5D=" TargetMode="External"/><Relationship Id="rId4888" Type="http://schemas.openxmlformats.org/officeDocument/2006/relationships/hyperlink" Target="https://www.belgif.be/en" TargetMode="External"/><Relationship Id="rId5939" Type="http://schemas.openxmlformats.org/officeDocument/2006/relationships/hyperlink" Target="https://u.ae/en/about-the-uae/strategies-initiatives-and-awards/federal-governments-strategies-and-plans/advanced-skills-strategy" TargetMode="External"/><Relationship Id="rId24" Type="http://schemas.openxmlformats.org/officeDocument/2006/relationships/hyperlink" Target="http://en.wikipedia.org/wiki/Bulgaria" TargetMode="External"/><Relationship Id="rId2299" Type="http://schemas.openxmlformats.org/officeDocument/2006/relationships/hyperlink" Target="https://www.itas.mof.na/" TargetMode="External"/><Relationship Id="rId3697" Type="http://schemas.openxmlformats.org/officeDocument/2006/relationships/hyperlink" Target="https://www.pefa.org/node/206" TargetMode="External"/><Relationship Id="rId4748" Type="http://schemas.openxmlformats.org/officeDocument/2006/relationships/hyperlink" Target="http://www.e-gif.gov.gr/portal/page/portal/egif/" TargetMode="External"/><Relationship Id="rId4955" Type="http://schemas.openxmlformats.org/officeDocument/2006/relationships/hyperlink" Target="https://www.buergergesellschaft.de/mitentscheiden/buergerbeteiligung-in-stadt-land/buergerbeteiligung-in-bund-land/" TargetMode="External"/><Relationship Id="rId3557" Type="http://schemas.openxmlformats.org/officeDocument/2006/relationships/hyperlink" Target="http://www.mofed.gov.et/" TargetMode="External"/><Relationship Id="rId3764" Type="http://schemas.openxmlformats.org/officeDocument/2006/relationships/hyperlink" Target="https://magyarorszag.hu/" TargetMode="External"/><Relationship Id="rId3971" Type="http://schemas.openxmlformats.org/officeDocument/2006/relationships/hyperlink" Target="http://www.ukom.gov.si/en/" TargetMode="External"/><Relationship Id="rId4608" Type="http://schemas.openxmlformats.org/officeDocument/2006/relationships/hyperlink" Target="https://www.digital.govt.nz/standards-and-guidance/technology-and-architecture/cloud-services/" TargetMode="External"/><Relationship Id="rId4815" Type="http://schemas.openxmlformats.org/officeDocument/2006/relationships/hyperlink" Target="http://revealingbenin.com/agencies/numerique/" TargetMode="External"/><Relationship Id="rId6170" Type="http://schemas.openxmlformats.org/officeDocument/2006/relationships/hyperlink" Target="https://www.agid.gov.it/it/agenzia/competenze-digitali" TargetMode="External"/><Relationship Id="rId478" Type="http://schemas.openxmlformats.org/officeDocument/2006/relationships/hyperlink" Target="http://www.goszakupki.by/search/auctions" TargetMode="External"/><Relationship Id="rId685" Type="http://schemas.openxmlformats.org/officeDocument/2006/relationships/hyperlink" Target="https://www.ilo.org/ilostat/faces/oracle/webcenter/portalapp/pagehierarchy/Page33.jspx?locale=EN&amp;MBI_ID=4" TargetMode="External"/><Relationship Id="rId892" Type="http://schemas.openxmlformats.org/officeDocument/2006/relationships/hyperlink" Target="https://www.pefa.org/node/2511" TargetMode="External"/><Relationship Id="rId2159" Type="http://schemas.openxmlformats.org/officeDocument/2006/relationships/hyperlink" Target="http://palaugov.org/bureau-of-revenue-customs-taxation/" TargetMode="External"/><Relationship Id="rId2366" Type="http://schemas.openxmlformats.org/officeDocument/2006/relationships/hyperlink" Target="https://www.skncustoms.com/" TargetMode="External"/><Relationship Id="rId2573" Type="http://schemas.openxmlformats.org/officeDocument/2006/relationships/hyperlink" Target="http://palaugov.org/executive-branch/ministries/finance/" TargetMode="External"/><Relationship Id="rId2780" Type="http://schemas.openxmlformats.org/officeDocument/2006/relationships/hyperlink" Target="http://www-wds.worldbank.org/external/default/WDSContentServer/WDSP/IB/2003/03/07/000094946_0301180408511/Rendered/PDF/multi0page.pdf" TargetMode="External"/><Relationship Id="rId3417" Type="http://schemas.openxmlformats.org/officeDocument/2006/relationships/hyperlink" Target="http://gifmis.gov.ng/gifmis" TargetMode="External"/><Relationship Id="rId3624" Type="http://schemas.openxmlformats.org/officeDocument/2006/relationships/hyperlink" Target="https://lietuvosfinansai.lt/mval-budget/" TargetMode="External"/><Relationship Id="rId3831" Type="http://schemas.openxmlformats.org/officeDocument/2006/relationships/hyperlink" Target="http://www.tuvaluislands.com/gov_members.htm" TargetMode="External"/><Relationship Id="rId6030" Type="http://schemas.openxmlformats.org/officeDocument/2006/relationships/hyperlink" Target="https://www.iga.gov.bh/en/category/emerging-technologies" TargetMode="External"/><Relationship Id="rId338" Type="http://schemas.openxmlformats.org/officeDocument/2006/relationships/hyperlink" Target="http://www.ab.gov.ag/" TargetMode="External"/><Relationship Id="rId545" Type="http://schemas.openxmlformats.org/officeDocument/2006/relationships/hyperlink" Target="http://www.gov.bb/bigportal/gov/index.php?method=detail&amp;cat=min&amp;rnum=351&amp;np=3" TargetMode="External"/><Relationship Id="rId752" Type="http://schemas.openxmlformats.org/officeDocument/2006/relationships/hyperlink" Target="http://documents.worldbank.org/curated/en/852521468258550268/pdf/wps3923.pdf" TargetMode="External"/><Relationship Id="rId1175" Type="http://schemas.openxmlformats.org/officeDocument/2006/relationships/hyperlink" Target="https://www.efd.admin.ch/efd/en/home/themen/zoll.html" TargetMode="External"/><Relationship Id="rId1382" Type="http://schemas.openxmlformats.org/officeDocument/2006/relationships/hyperlink" Target="http://www.mof.gov.sd/" TargetMode="External"/><Relationship Id="rId2019" Type="http://schemas.openxmlformats.org/officeDocument/2006/relationships/hyperlink" Target="http://www.bund.de/DE/Ausschreibungen/Ausschreibungen-VergebeneAuftraege/ausschreibungen_node.html" TargetMode="External"/><Relationship Id="rId2226" Type="http://schemas.openxmlformats.org/officeDocument/2006/relationships/hyperlink" Target="http://www.customs.gov.ph/" TargetMode="External"/><Relationship Id="rId2433" Type="http://schemas.openxmlformats.org/officeDocument/2006/relationships/hyperlink" Target="http://www.sat.gob.mx/fichas_tematicas/fiel/Paginas/obtener_fiel.aspx" TargetMode="External"/><Relationship Id="rId2640" Type="http://schemas.openxmlformats.org/officeDocument/2006/relationships/hyperlink" Target="http://www.mof.gov.iq/pages/ar/AccountingServices.aspx" TargetMode="External"/><Relationship Id="rId5589" Type="http://schemas.openxmlformats.org/officeDocument/2006/relationships/hyperlink" Target="https://uganda.opendataforafrica.org/" TargetMode="External"/><Relationship Id="rId5796" Type="http://schemas.openxmlformats.org/officeDocument/2006/relationships/hyperlink" Target="https://www.opengovpartnership.org/members/mexico/" TargetMode="External"/><Relationship Id="rId405" Type="http://schemas.openxmlformats.org/officeDocument/2006/relationships/hyperlink" Target="http://www.douanes-benin.net/" TargetMode="External"/><Relationship Id="rId612" Type="http://schemas.openxmlformats.org/officeDocument/2006/relationships/hyperlink" Target="https://suppliers.gov.bs/" TargetMode="External"/><Relationship Id="rId1035" Type="http://schemas.openxmlformats.org/officeDocument/2006/relationships/hyperlink" Target="http://www.finances-budget.cf/le-ministere/les-directions-generales/direction-generale-des-marches-publics-dgmp" TargetMode="External"/><Relationship Id="rId1242" Type="http://schemas.openxmlformats.org/officeDocument/2006/relationships/hyperlink" Target="http://asyw.customs.gov.sd/" TargetMode="External"/><Relationship Id="rId2500" Type="http://schemas.openxmlformats.org/officeDocument/2006/relationships/hyperlink" Target="http://www2.seace.gob.pe/?_pageid_=3&amp;_contenid_=ca.contentid" TargetMode="External"/><Relationship Id="rId4398" Type="http://schemas.openxmlformats.org/officeDocument/2006/relationships/hyperlink" Target="https://www.right2info.org/resources/publications/laws-1/guinea-ati-law-2010" TargetMode="External"/><Relationship Id="rId5449" Type="http://schemas.openxmlformats.org/officeDocument/2006/relationships/hyperlink" Target="https://bayanat.ae/en" TargetMode="External"/><Relationship Id="rId5656" Type="http://schemas.openxmlformats.org/officeDocument/2006/relationships/hyperlink" Target="https://www.opengovpartnership.org/members/afghanistan/" TargetMode="External"/><Relationship Id="rId1102" Type="http://schemas.openxmlformats.org/officeDocument/2006/relationships/hyperlink" Target="http://www.tresor-togo.org/" TargetMode="External"/><Relationship Id="rId4258" Type="http://schemas.openxmlformats.org/officeDocument/2006/relationships/hyperlink" Target="https://dt.bosa.be/en/gegevensuitwisseling" TargetMode="External"/><Relationship Id="rId4465" Type="http://schemas.openxmlformats.org/officeDocument/2006/relationships/hyperlink" Target="https://www.gub.uy/tramites/" TargetMode="External"/><Relationship Id="rId5309" Type="http://schemas.openxmlformats.org/officeDocument/2006/relationships/hyperlink" Target="https://www.rti-rating.org/wp-content/uploads/2018/09/Kazakhstan.RTI_.Nov2015.English.pdf" TargetMode="External"/><Relationship Id="rId5863" Type="http://schemas.openxmlformats.org/officeDocument/2006/relationships/hyperlink" Target="http://dominicana.gob.do/index.php/politicas/2014-12-16-20-56-34/politicas-para-el-buen-gobierno/gobierno-consolidado-whole-of-government" TargetMode="External"/><Relationship Id="rId3067" Type="http://schemas.openxmlformats.org/officeDocument/2006/relationships/hyperlink" Target="http://www.gov.il/" TargetMode="External"/><Relationship Id="rId3274" Type="http://schemas.openxmlformats.org/officeDocument/2006/relationships/hyperlink" Target="https://www.finance.go.ug/directorate/public-financial-management" TargetMode="External"/><Relationship Id="rId4118" Type="http://schemas.openxmlformats.org/officeDocument/2006/relationships/hyperlink" Target="https://treasury.govt.nz/information-and-services/state-sector-leadership/investment-management-system" TargetMode="External"/><Relationship Id="rId4672" Type="http://schemas.openxmlformats.org/officeDocument/2006/relationships/hyperlink" Target="https://vm.fi/tiedonhallintalaki" TargetMode="External"/><Relationship Id="rId5516" Type="http://schemas.openxmlformats.org/officeDocument/2006/relationships/hyperlink" Target="https://opendatabarometer.org/?_year=2017&amp;indicator=ODB" TargetMode="External"/><Relationship Id="rId5723" Type="http://schemas.openxmlformats.org/officeDocument/2006/relationships/hyperlink" Target="https://www.gub.uy/agencia-gobierno-electronico-sociedad-informacion-conocimiento/tematica/catalogo-software-libre-0" TargetMode="External"/><Relationship Id="rId5930" Type="http://schemas.openxmlformats.org/officeDocument/2006/relationships/hyperlink" Target="https://www.yesser.gov.sa/EN/BuildingBlocks/capacity_building_initiative/Pages/Professional-Training-Progra.aspx" TargetMode="External"/><Relationship Id="rId195" Type="http://schemas.openxmlformats.org/officeDocument/2006/relationships/hyperlink" Target="http://www.bis.org/cpss/paysysinfo.htm" TargetMode="External"/><Relationship Id="rId1919" Type="http://schemas.openxmlformats.org/officeDocument/2006/relationships/hyperlink" Target="http://www.gra.gm/" TargetMode="External"/><Relationship Id="rId3481" Type="http://schemas.openxmlformats.org/officeDocument/2006/relationships/hyperlink" Target="https://cbl.gov.ly/en/" TargetMode="External"/><Relationship Id="rId4325" Type="http://schemas.openxmlformats.org/officeDocument/2006/relationships/hyperlink" Target="https://www.rti-rating.org/wp-content/uploads/2018/09/TrinidadTobago.FOI_.1999.pdf" TargetMode="External"/><Relationship Id="rId4532" Type="http://schemas.openxmlformats.org/officeDocument/2006/relationships/hyperlink" Target="http://rw-csirt.rw/eng/" TargetMode="External"/><Relationship Id="rId2083" Type="http://schemas.openxmlformats.org/officeDocument/2006/relationships/hyperlink" Target="http://palaugov.org/bureau-of-national-treasury/" TargetMode="External"/><Relationship Id="rId2290" Type="http://schemas.openxmlformats.org/officeDocument/2006/relationships/hyperlink" Target="http://www.naurugov.nr/government/departments/department-of-finance.aspx" TargetMode="External"/><Relationship Id="rId3134" Type="http://schemas.openxmlformats.org/officeDocument/2006/relationships/hyperlink" Target="https://dec.dmrid.gov.cy/dmrid/DEC/ws_dec.nsf/13759F2509EB4039C2258570003F8543/$file/01%CE%A8%CE%B7%CF%86%CE%B9%CE%B1%CE%BA%CE%AE%20%CE%A3%CF%84%CF%81%CE%B1%CF%84%CE%B7%CE%B3%CE%B9%CE%BA%CE%AE%20%CF%84%CE%B7%CF%82%20%CE%9A%CF%8D%CF%80%CF%81%CE%BF%CF%85.pdf" TargetMode="External"/><Relationship Id="rId3341" Type="http://schemas.openxmlformats.org/officeDocument/2006/relationships/hyperlink" Target="http://www.gdt.gov.vn/" TargetMode="External"/><Relationship Id="rId262" Type="http://schemas.openxmlformats.org/officeDocument/2006/relationships/hyperlink" Target="http://en.wikipedia.org/wiki/Economy_of_Turkmenistan" TargetMode="External"/><Relationship Id="rId2150" Type="http://schemas.openxmlformats.org/officeDocument/2006/relationships/hyperlink" Target="http://www.ird.govt.nz/online-services/keyword" TargetMode="External"/><Relationship Id="rId3201" Type="http://schemas.openxmlformats.org/officeDocument/2006/relationships/hyperlink" Target="http://www.ifms.gov.za/?q=content/about-ifms" TargetMode="External"/><Relationship Id="rId5099" Type="http://schemas.openxmlformats.org/officeDocument/2006/relationships/hyperlink" Target="https://www.ip-rs.si/zakonodaja/zakon-o-informacijskem-pooblascencu/" TargetMode="External"/><Relationship Id="rId122" Type="http://schemas.openxmlformats.org/officeDocument/2006/relationships/hyperlink" Target="http://en.wikipedia.org/wiki/Rwanda" TargetMode="External"/><Relationship Id="rId2010" Type="http://schemas.openxmlformats.org/officeDocument/2006/relationships/hyperlink" Target="http://www.evergabe-online.de/" TargetMode="External"/><Relationship Id="rId5166" Type="http://schemas.openxmlformats.org/officeDocument/2006/relationships/hyperlink" Target="https://meity.dashboard.nic.in/" TargetMode="External"/><Relationship Id="rId5373" Type="http://schemas.openxmlformats.org/officeDocument/2006/relationships/hyperlink" Target="https://www.citizens.is/" TargetMode="External"/><Relationship Id="rId5580" Type="http://schemas.openxmlformats.org/officeDocument/2006/relationships/hyperlink" Target="https://somalia.opendataforafrica.org/" TargetMode="External"/><Relationship Id="rId6217" Type="http://schemas.openxmlformats.org/officeDocument/2006/relationships/hyperlink" Target="https://digital-luxembourg.public.lu/sites/default/files/2020-10/DL_201804022_PROGRESS%20REPORT.pdf" TargetMode="External"/><Relationship Id="rId1569" Type="http://schemas.openxmlformats.org/officeDocument/2006/relationships/hyperlink" Target="https://www.mef.gob.pe/es/inversion-publica-sp-21787" TargetMode="External"/><Relationship Id="rId2967" Type="http://schemas.openxmlformats.org/officeDocument/2006/relationships/hyperlink" Target="http://www.mkk.gov.kg/index.php?option=com_content&amp;view=section&amp;layout=blog&amp;id=69&amp;Itemid=98&amp;lang=ru" TargetMode="External"/><Relationship Id="rId4182" Type="http://schemas.openxmlformats.org/officeDocument/2006/relationships/hyperlink" Target="http://soi.tj/?p=6897&amp;lang=tg" TargetMode="External"/><Relationship Id="rId5026" Type="http://schemas.openxmlformats.org/officeDocument/2006/relationships/hyperlink" Target="http://nitda.gov.ng/" TargetMode="External"/><Relationship Id="rId5233" Type="http://schemas.openxmlformats.org/officeDocument/2006/relationships/hyperlink" Target="https://www.dataprotection.org.gh/index.php/resources/downloads/data-protection-act/38-data-protection-act-2012-act-843" TargetMode="External"/><Relationship Id="rId5440" Type="http://schemas.openxmlformats.org/officeDocument/2006/relationships/hyperlink" Target="https://morocco.opendataforafrica.org/" TargetMode="External"/><Relationship Id="rId939" Type="http://schemas.openxmlformats.org/officeDocument/2006/relationships/hyperlink" Target="http://laws-lois.justice.gc.ca/eng/acts/F-11/page-13.html" TargetMode="External"/><Relationship Id="rId1776" Type="http://schemas.openxmlformats.org/officeDocument/2006/relationships/hyperlink" Target="https://www.hacienda.go.cr/contenido/12499-direccion-general-de-tributacion" TargetMode="External"/><Relationship Id="rId1983" Type="http://schemas.openxmlformats.org/officeDocument/2006/relationships/hyperlink" Target="http://www.gra.gov.gh/index.php?option=com_content&amp;view=article&amp;id=30&amp;Itemid=92" TargetMode="External"/><Relationship Id="rId2827" Type="http://schemas.openxmlformats.org/officeDocument/2006/relationships/hyperlink" Target="http://www.mof.gov.iq/" TargetMode="External"/><Relationship Id="rId4042" Type="http://schemas.openxmlformats.org/officeDocument/2006/relationships/hyperlink" Target="https://www.regjeringen.no/globalassets/departementene/ud/dokumenter/utvpolitikk/digital_strategynew.pdf" TargetMode="External"/><Relationship Id="rId68" Type="http://schemas.openxmlformats.org/officeDocument/2006/relationships/hyperlink" Target="http://en.wikipedia.org/wiki/Republic_of_Ireland" TargetMode="External"/><Relationship Id="rId1429" Type="http://schemas.openxmlformats.org/officeDocument/2006/relationships/hyperlink" Target="https://www.abyrint.com/fragilepayroll/" TargetMode="External"/><Relationship Id="rId1636" Type="http://schemas.openxmlformats.org/officeDocument/2006/relationships/hyperlink" Target="http://www.aduana.gob.ec/" TargetMode="External"/><Relationship Id="rId1843" Type="http://schemas.openxmlformats.org/officeDocument/2006/relationships/hyperlink" Target="https://www.hacienda.go.cr/scripts/criiiext.dll?UTILREQ=MENUCRUCEVARIABLES" TargetMode="External"/><Relationship Id="rId4999" Type="http://schemas.openxmlformats.org/officeDocument/2006/relationships/hyperlink" Target="http://www.dataprotection.ie/" TargetMode="External"/><Relationship Id="rId5300" Type="http://schemas.openxmlformats.org/officeDocument/2006/relationships/hyperlink" Target="http://www.diputados.bo/leyes/pl-n%C2%B0-1852019-2020" TargetMode="External"/><Relationship Id="rId1703" Type="http://schemas.openxmlformats.org/officeDocument/2006/relationships/hyperlink" Target="http://www.mof.gov.cn/" TargetMode="External"/><Relationship Id="rId1910" Type="http://schemas.openxmlformats.org/officeDocument/2006/relationships/hyperlink" Target="http://www.sat.gob.gt/" TargetMode="External"/><Relationship Id="rId4859" Type="http://schemas.openxmlformats.org/officeDocument/2006/relationships/hyperlink" Target="http://www.vencert.gob.ve/es-ve/" TargetMode="External"/><Relationship Id="rId3668" Type="http://schemas.openxmlformats.org/officeDocument/2006/relationships/hyperlink" Target="http://finance.gov.sr/directoraten/directoraat-belastingen/" TargetMode="External"/><Relationship Id="rId3875" Type="http://schemas.openxmlformats.org/officeDocument/2006/relationships/hyperlink" Target="http://www.ictministry.gov.zw/" TargetMode="External"/><Relationship Id="rId4719" Type="http://schemas.openxmlformats.org/officeDocument/2006/relationships/hyperlink" Target="https://www.ria.ee/en/information-system-authority/introduction-and-structure.html" TargetMode="External"/><Relationship Id="rId4926" Type="http://schemas.openxmlformats.org/officeDocument/2006/relationships/hyperlink" Target="https://www.mvcr.cz/clanek/egovernment-cloud.aspx" TargetMode="External"/><Relationship Id="rId6074" Type="http://schemas.openxmlformats.org/officeDocument/2006/relationships/hyperlink" Target="http://www.dgtic.gov.bf/wp-content/uploads/2020/03/Strat%C3%A9gie_Nationale_de_D%C3%A9veloppment_de_Economie_Num%C3%A9rique_2018-2020.pdf" TargetMode="External"/><Relationship Id="rId589" Type="http://schemas.openxmlformats.org/officeDocument/2006/relationships/hyperlink" Target="https://www.sepe.gov.ao/ao/gov/sepe/ministerios/" TargetMode="External"/><Relationship Id="rId796" Type="http://schemas.openxmlformats.org/officeDocument/2006/relationships/hyperlink" Target="http://www.imf.org/~/media/Files/Publications/CR/2018/cr18114.ashx" TargetMode="External"/><Relationship Id="rId2477" Type="http://schemas.openxmlformats.org/officeDocument/2006/relationships/hyperlink" Target="http://www.uzk.co.me/stari/eng/itsystem/" TargetMode="External"/><Relationship Id="rId2684" Type="http://schemas.openxmlformats.org/officeDocument/2006/relationships/hyperlink" Target="http://www.tax.gov.ir/Entrance/" TargetMode="External"/><Relationship Id="rId3528" Type="http://schemas.openxmlformats.org/officeDocument/2006/relationships/hyperlink" Target="https://www.gov.si/en/state-authorities/ministries/ministry-of-finance/" TargetMode="External"/><Relationship Id="rId3735" Type="http://schemas.openxmlformats.org/officeDocument/2006/relationships/hyperlink" Target="https://www.numerique.gouv.fr/actualites/tech-gouv-accelerer-la-transformation-numerique-du-service-public/" TargetMode="External"/><Relationship Id="rId5090" Type="http://schemas.openxmlformats.org/officeDocument/2006/relationships/hyperlink" Target="https://www.tech.gov.sg/media/technews/digital-government-blueprint" TargetMode="External"/><Relationship Id="rId6141" Type="http://schemas.openxmlformats.org/officeDocument/2006/relationships/hyperlink" Target="http://www.scgg.gob.hn/es/node/74" TargetMode="External"/><Relationship Id="rId449" Type="http://schemas.openxmlformats.org/officeDocument/2006/relationships/hyperlink" Target="http://www.bahamas.gov.bs/" TargetMode="External"/><Relationship Id="rId656" Type="http://schemas.openxmlformats.org/officeDocument/2006/relationships/hyperlink" Target="https://www.ilo.org/ilostat/faces/oracle/webcenter/portalapp/pagehierarchy/Page33.jspx?locale=EN&amp;MBI_ID=4" TargetMode="External"/><Relationship Id="rId863" Type="http://schemas.openxmlformats.org/officeDocument/2006/relationships/hyperlink" Target="https://www.tesouro.fazenda.gov.br/pt/siafi" TargetMode="External"/><Relationship Id="rId1079" Type="http://schemas.openxmlformats.org/officeDocument/2006/relationships/hyperlink" Target="http://www.mofed.gov.sl/" TargetMode="External"/><Relationship Id="rId1286" Type="http://schemas.openxmlformats.org/officeDocument/2006/relationships/hyperlink" Target="https://www.ura.go.ug/" TargetMode="External"/><Relationship Id="rId1493" Type="http://schemas.openxmlformats.org/officeDocument/2006/relationships/hyperlink" Target="https://www.developmentgateway.org/reach" TargetMode="External"/><Relationship Id="rId2337" Type="http://schemas.openxmlformats.org/officeDocument/2006/relationships/hyperlink" Target="http://www.dsf.gov.mo/guia/guia.aspx?lang=pt" TargetMode="External"/><Relationship Id="rId2544" Type="http://schemas.openxmlformats.org/officeDocument/2006/relationships/hyperlink" Target="http://www.mfinante.ro/engl/index.jsp" TargetMode="External"/><Relationship Id="rId2891" Type="http://schemas.openxmlformats.org/officeDocument/2006/relationships/hyperlink" Target="http://www.minfin.kg/" TargetMode="External"/><Relationship Id="rId3942" Type="http://schemas.openxmlformats.org/officeDocument/2006/relationships/hyperlink" Target="https://eservice.egov.sc/eGateway/homepage.aspx" TargetMode="External"/><Relationship Id="rId6001" Type="http://schemas.openxmlformats.org/officeDocument/2006/relationships/hyperlink" Target="https://www.cifar.ca/ai/pan-canadian-artificial-intelligence-strategy" TargetMode="External"/><Relationship Id="rId309" Type="http://schemas.openxmlformats.org/officeDocument/2006/relationships/hyperlink" Target="http://www.treasury.gov.af/?page_id=1913" TargetMode="External"/><Relationship Id="rId516" Type="http://schemas.openxmlformats.org/officeDocument/2006/relationships/hyperlink" Target="http://www.oebfa.co.at/" TargetMode="External"/><Relationship Id="rId1146" Type="http://schemas.openxmlformats.org/officeDocument/2006/relationships/hyperlink" Target="http://www.sars.gov.za/ClientSegments/Businesses/Mod3rdParty/Pages/default.aspx" TargetMode="External"/><Relationship Id="rId2751" Type="http://schemas.openxmlformats.org/officeDocument/2006/relationships/hyperlink" Target="http://www.jamaicatax-online.gov.jm/" TargetMode="External"/><Relationship Id="rId3802" Type="http://schemas.openxmlformats.org/officeDocument/2006/relationships/hyperlink" Target="https://www.ogcio.gov.hk/en/news/publications/doc/2008D21S-booklet.pdf" TargetMode="External"/><Relationship Id="rId723" Type="http://schemas.openxmlformats.org/officeDocument/2006/relationships/hyperlink" Target="https://www.ilo.org/ilostat/faces/oracle/webcenter/portalapp/pagehierarchy/Page33.jspx?locale=EN&amp;MBI_ID=4" TargetMode="External"/><Relationship Id="rId930" Type="http://schemas.openxmlformats.org/officeDocument/2006/relationships/hyperlink" Target="http://www-wds.worldbank.org/external/default/WDSContentServer/WDSP/IB/2012/10/01/000350881_20121001113803/Rendered/PDF/723340CAS0P1280Official0Use0Only090.pdf" TargetMode="External"/><Relationship Id="rId1006" Type="http://schemas.openxmlformats.org/officeDocument/2006/relationships/hyperlink" Target="http://www.psc-cfp.gc.ca/abt-aps/inta-veri/2010/ahrsp-vpsrh/index-eng.htm" TargetMode="External"/><Relationship Id="rId1353" Type="http://schemas.openxmlformats.org/officeDocument/2006/relationships/hyperlink" Target="http://www.worldbank.org/projects/P082452/public-sector-management-program-support-project?lang=en" TargetMode="External"/><Relationship Id="rId1560" Type="http://schemas.openxmlformats.org/officeDocument/2006/relationships/hyperlink" Target="http://mapainversionessnip.economia.gov.py/" TargetMode="External"/><Relationship Id="rId2404" Type="http://schemas.openxmlformats.org/officeDocument/2006/relationships/hyperlink" Target="http://www.skatteetaten.no/no/Person/Selvangivelse/Selvangivelse-for-lonnstakere-og-pensjonister/" TargetMode="External"/><Relationship Id="rId2611" Type="http://schemas.openxmlformats.org/officeDocument/2006/relationships/hyperlink" Target="http://www.eghrmis.gov.my/" TargetMode="External"/><Relationship Id="rId5767" Type="http://schemas.openxmlformats.org/officeDocument/2006/relationships/hyperlink" Target="https://www.opengovpartnership.org/members/ukraine/" TargetMode="External"/><Relationship Id="rId5974" Type="http://schemas.openxmlformats.org/officeDocument/2006/relationships/hyperlink" Target="https://mtt.gov.rs/" TargetMode="External"/><Relationship Id="rId1213" Type="http://schemas.openxmlformats.org/officeDocument/2006/relationships/hyperlink" Target="http://www.src.gov.sc/" TargetMode="External"/><Relationship Id="rId1420" Type="http://schemas.openxmlformats.org/officeDocument/2006/relationships/hyperlink" Target="https://www.dgpa.gov.tw/" TargetMode="External"/><Relationship Id="rId4369" Type="http://schemas.openxmlformats.org/officeDocument/2006/relationships/hyperlink" Target="https://www.rti-rating.org/wp-content/uploads/Austria.pdf" TargetMode="External"/><Relationship Id="rId4576" Type="http://schemas.openxmlformats.org/officeDocument/2006/relationships/hyperlink" Target="https://www.datosabiertos.gob.pe/%C2%BFqu%C3%A9-es-gobernanza-de-datos" TargetMode="External"/><Relationship Id="rId4783" Type="http://schemas.openxmlformats.org/officeDocument/2006/relationships/hyperlink" Target="https://www.oic-cert.org/en/fullmembers.html" TargetMode="External"/><Relationship Id="rId4990" Type="http://schemas.openxmlformats.org/officeDocument/2006/relationships/hyperlink" Target="http://www.cac.gov.cn/" TargetMode="External"/><Relationship Id="rId5627" Type="http://schemas.openxmlformats.org/officeDocument/2006/relationships/hyperlink" Target="https://www.digitalindia.gov.in/content/vision-and-vision-areas" TargetMode="External"/><Relationship Id="rId5834" Type="http://schemas.openxmlformats.org/officeDocument/2006/relationships/hyperlink" Target="https://www.opengovpartnership.org/members/costa-rica/" TargetMode="External"/><Relationship Id="rId3178" Type="http://schemas.openxmlformats.org/officeDocument/2006/relationships/hyperlink" Target="http://www.dbm.gov.ph/" TargetMode="External"/><Relationship Id="rId3385" Type="http://schemas.openxmlformats.org/officeDocument/2006/relationships/hyperlink" Target="https://www.sam.gov/" TargetMode="External"/><Relationship Id="rId3592" Type="http://schemas.openxmlformats.org/officeDocument/2006/relationships/hyperlink" Target="https://mof.gov.jm/pimsec.html" TargetMode="External"/><Relationship Id="rId4229" Type="http://schemas.openxmlformats.org/officeDocument/2006/relationships/hyperlink" Target="https://openknowledge.worldbank.org/handle/10986/2789" TargetMode="External"/><Relationship Id="rId4436" Type="http://schemas.openxmlformats.org/officeDocument/2006/relationships/hyperlink" Target="https://cert.gov.vu/" TargetMode="External"/><Relationship Id="rId4643" Type="http://schemas.openxmlformats.org/officeDocument/2006/relationships/hyperlink" Target="https://www.gob.mx/cms/uploads/attachment/file/341698/Notes_on_Citizen_Diplomacy_5.0.170518.pdf" TargetMode="External"/><Relationship Id="rId4850" Type="http://schemas.openxmlformats.org/officeDocument/2006/relationships/hyperlink" Target="https://www.cert.si/en/" TargetMode="External"/><Relationship Id="rId5901" Type="http://schemas.openxmlformats.org/officeDocument/2006/relationships/hyperlink" Target="https://ec.europa.eu/knowledge4policy/sites/know4pol/files/cyprus_ai_strategy.pdf" TargetMode="External"/><Relationship Id="rId2194" Type="http://schemas.openxmlformats.org/officeDocument/2006/relationships/hyperlink" Target="http://www.budget.gov.mv/" TargetMode="External"/><Relationship Id="rId3038" Type="http://schemas.openxmlformats.org/officeDocument/2006/relationships/hyperlink" Target="http://www.riik.ee/" TargetMode="External"/><Relationship Id="rId3245" Type="http://schemas.openxmlformats.org/officeDocument/2006/relationships/hyperlink" Target="http://www.portail.finances.gov.tn/publications/Rapport-PEFA.pdf" TargetMode="External"/><Relationship Id="rId3452" Type="http://schemas.openxmlformats.org/officeDocument/2006/relationships/hyperlink" Target="http://www.moga.gov.np/" TargetMode="External"/><Relationship Id="rId4503" Type="http://schemas.openxmlformats.org/officeDocument/2006/relationships/hyperlink" Target="http://life.gov.lk/index.php?option=com_content&amp;view=featured&amp;Itemid=101&amp;lang=en" TargetMode="External"/><Relationship Id="rId4710" Type="http://schemas.openxmlformats.org/officeDocument/2006/relationships/hyperlink" Target="https://en.digst.dk/data-and-it-architecture/" TargetMode="External"/><Relationship Id="rId166" Type="http://schemas.openxmlformats.org/officeDocument/2006/relationships/hyperlink" Target="http://en.wikipedia.org/wiki/Saint_Kitts_and_Nevis" TargetMode="External"/><Relationship Id="rId373" Type="http://schemas.openxmlformats.org/officeDocument/2006/relationships/hyperlink" Target="http://www.nbr-bd.org/" TargetMode="External"/><Relationship Id="rId580" Type="http://schemas.openxmlformats.org/officeDocument/2006/relationships/hyperlink" Target="https://e-albania.al/eAlbaniaServices/Packages.aspx?lvl=2&amp;path_code=1118&amp;cat_id=1118" TargetMode="External"/><Relationship Id="rId2054" Type="http://schemas.openxmlformats.org/officeDocument/2006/relationships/hyperlink" Target="http://www.hacienda.gob.ni/Direcciones/tesoreria" TargetMode="External"/><Relationship Id="rId2261" Type="http://schemas.openxmlformats.org/officeDocument/2006/relationships/hyperlink" Target="https://www.revenue.gov.ws/tax-rate" TargetMode="External"/><Relationship Id="rId3105" Type="http://schemas.openxmlformats.org/officeDocument/2006/relationships/hyperlink" Target="http://www.lrv.lt/" TargetMode="External"/><Relationship Id="rId3312" Type="http://schemas.openxmlformats.org/officeDocument/2006/relationships/hyperlink" Target="http://www.hmrc.gov.uk/" TargetMode="External"/><Relationship Id="rId233" Type="http://schemas.openxmlformats.org/officeDocument/2006/relationships/hyperlink" Target="http://www.pefa.org/en/assessment/gw-may09-pfmpr-public-en" TargetMode="External"/><Relationship Id="rId440" Type="http://schemas.openxmlformats.org/officeDocument/2006/relationships/hyperlink" Target="http://www-wds.worldbank.org/external/default/WDSContentServer/WDSP/IB/2010/05/25/000334955_20100525030054/Rendered/INDEX/535490PAD0P090101Official0Use0Only1.txt" TargetMode="External"/><Relationship Id="rId1070" Type="http://schemas.openxmlformats.org/officeDocument/2006/relationships/hyperlink" Target="http://www2.mof.go.th/" TargetMode="External"/><Relationship Id="rId2121" Type="http://schemas.openxmlformats.org/officeDocument/2006/relationships/hyperlink" Target="http://www.fbr.gov.pk/" TargetMode="External"/><Relationship Id="rId5277" Type="http://schemas.openxmlformats.org/officeDocument/2006/relationships/hyperlink" Target="http://www.parliament.gov.sy/arabic/index.php?node=5597&amp;cat=4537" TargetMode="External"/><Relationship Id="rId5484" Type="http://schemas.openxmlformats.org/officeDocument/2006/relationships/hyperlink" Target="http://data.gov.mk/" TargetMode="External"/><Relationship Id="rId300" Type="http://schemas.openxmlformats.org/officeDocument/2006/relationships/hyperlink" Target="https://mof.gov.sl/" TargetMode="External"/><Relationship Id="rId4086" Type="http://schemas.openxmlformats.org/officeDocument/2006/relationships/hyperlink" Target="https://mocit.gov.np/application/resources/admin/uploads/source/Digital%20Nepal%20Framework%20-%20Final%20Submission%20-%2024%2012%202018%20v2.6.2.pdf" TargetMode="External"/><Relationship Id="rId5137" Type="http://schemas.openxmlformats.org/officeDocument/2006/relationships/hyperlink" Target="http://www.dmrid.gov.cy/dmrid/research.nsf/planning_el/planning_el?OpenDocument" TargetMode="External"/><Relationship Id="rId5691" Type="http://schemas.openxmlformats.org/officeDocument/2006/relationships/hyperlink" Target="https://joinup.ec.europa.eu/sites/default/files/inline-files/OSS%20Country%20Intelligence%20Report_SK_0.pdf" TargetMode="External"/><Relationship Id="rId1887" Type="http://schemas.openxmlformats.org/officeDocument/2006/relationships/hyperlink" Target="http://www.bundesfinanzministerium.de/" TargetMode="External"/><Relationship Id="rId2938" Type="http://schemas.openxmlformats.org/officeDocument/2006/relationships/hyperlink" Target="http://www.lra.org.ls/" TargetMode="External"/><Relationship Id="rId4293" Type="http://schemas.openxmlformats.org/officeDocument/2006/relationships/hyperlink" Target="http://bnda.gov.bd/standard/standard-single.jsp?standard=NA==" TargetMode="External"/><Relationship Id="rId5344" Type="http://schemas.openxmlformats.org/officeDocument/2006/relationships/hyperlink" Target="https://ictcomm.vn/" TargetMode="External"/><Relationship Id="rId5551" Type="http://schemas.openxmlformats.org/officeDocument/2006/relationships/hyperlink" Target="https://data.gov.lv/" TargetMode="External"/><Relationship Id="rId1747" Type="http://schemas.openxmlformats.org/officeDocument/2006/relationships/hyperlink" Target="http://www.dian.gov.co/contenidos/servicios/guia.html" TargetMode="External"/><Relationship Id="rId1954" Type="http://schemas.openxmlformats.org/officeDocument/2006/relationships/hyperlink" Target="http://www.minfin.gr/" TargetMode="External"/><Relationship Id="rId4153" Type="http://schemas.openxmlformats.org/officeDocument/2006/relationships/hyperlink" Target="http://www.itms.datacentrum.sk/itms-2007-2013/verejna-cast-itms-ii-itms-portal-7f.html" TargetMode="External"/><Relationship Id="rId4360" Type="http://schemas.openxmlformats.org/officeDocument/2006/relationships/hyperlink" Target="https://www.rti-rating.org/wp-content/uploads/Maldives.pdf" TargetMode="External"/><Relationship Id="rId5204" Type="http://schemas.openxmlformats.org/officeDocument/2006/relationships/hyperlink" Target="https://www.bfdi.bund.de/DE/Home/home_node.html" TargetMode="External"/><Relationship Id="rId5411" Type="http://schemas.openxmlformats.org/officeDocument/2006/relationships/hyperlink" Target="https://govtechsummit.eu/" TargetMode="External"/><Relationship Id="rId39" Type="http://schemas.openxmlformats.org/officeDocument/2006/relationships/hyperlink" Target="http://en.wikipedia.org/wiki/Dominica" TargetMode="External"/><Relationship Id="rId1607" Type="http://schemas.openxmlformats.org/officeDocument/2006/relationships/hyperlink" Target="http://www.mfcr.cz/en/about-ministry/organisation-chart/section-04-financial-management-and-audi/dept-54-state-treasury-public-sector-con" TargetMode="External"/><Relationship Id="rId1814" Type="http://schemas.openxmlformats.org/officeDocument/2006/relationships/hyperlink" Target="http://www.colombiacompra.gov.co/" TargetMode="External"/><Relationship Id="rId4013" Type="http://schemas.openxmlformats.org/officeDocument/2006/relationships/hyperlink" Target="http://i.gov.ph/egovernmentframework-egovframe/" TargetMode="External"/><Relationship Id="rId4220" Type="http://schemas.openxmlformats.org/officeDocument/2006/relationships/hyperlink" Target="https://openknowledge.worldbank.org/handle/10986/2796" TargetMode="External"/><Relationship Id="rId3779" Type="http://schemas.openxmlformats.org/officeDocument/2006/relationships/hyperlink" Target="http://mof.gov.iq/Pages/MainMof.aspx" TargetMode="External"/><Relationship Id="rId6185" Type="http://schemas.openxmlformats.org/officeDocument/2006/relationships/hyperlink" Target="https://www.mpt.gov.la/" TargetMode="External"/><Relationship Id="rId2588" Type="http://schemas.openxmlformats.org/officeDocument/2006/relationships/hyperlink" Target="https://mof.gov.na/procurement" TargetMode="External"/><Relationship Id="rId3986" Type="http://schemas.openxmlformats.org/officeDocument/2006/relationships/hyperlink" Target="https://www.sec.gouv.sn/sites/default/files/Strat%C3%A9gie%20S%C3%A9n%C3%A9gal%20Num%C3%A9rique%202016-2025.pdf" TargetMode="External"/><Relationship Id="rId6045" Type="http://schemas.openxmlformats.org/officeDocument/2006/relationships/hyperlink" Target="http://mioa.gov.mk/?q=en/node/1893" TargetMode="External"/><Relationship Id="rId6252" Type="http://schemas.openxmlformats.org/officeDocument/2006/relationships/hyperlink" Target="https://gobiernodigital.mintic.gov.co/portal/Mediciones/" TargetMode="External"/><Relationship Id="rId1397" Type="http://schemas.openxmlformats.org/officeDocument/2006/relationships/hyperlink" Target="http://www2.mof.go.th/" TargetMode="External"/><Relationship Id="rId2795" Type="http://schemas.openxmlformats.org/officeDocument/2006/relationships/hyperlink" Target="http://eprocure.gov.in/eprocure/app?page=ResultOfTenders&amp;service=page" TargetMode="External"/><Relationship Id="rId3639" Type="http://schemas.openxmlformats.org/officeDocument/2006/relationships/hyperlink" Target="https://www.pefa.org/node/346" TargetMode="External"/><Relationship Id="rId3846" Type="http://schemas.openxmlformats.org/officeDocument/2006/relationships/hyperlink" Target="https://u.ae/" TargetMode="External"/><Relationship Id="rId5061" Type="http://schemas.openxmlformats.org/officeDocument/2006/relationships/hyperlink" Target="https://ivpk.lrv.lt/en/activities/sirip" TargetMode="External"/><Relationship Id="rId6112" Type="http://schemas.openxmlformats.org/officeDocument/2006/relationships/hyperlink" Target="http://inap.gob.do/" TargetMode="External"/><Relationship Id="rId767" Type="http://schemas.openxmlformats.org/officeDocument/2006/relationships/hyperlink" Target="https://www.statistics.sl/images/StatisticsSL/Documents/Publications/2013/2013_employment_survey_report.pdf" TargetMode="External"/><Relationship Id="rId974" Type="http://schemas.openxmlformats.org/officeDocument/2006/relationships/hyperlink" Target="http://www.tresor.gov.bf/index.php/procedures-et-demarches/epe" TargetMode="External"/><Relationship Id="rId2448" Type="http://schemas.openxmlformats.org/officeDocument/2006/relationships/hyperlink" Target="https://www.malaysia.gov.my/portal/subcategory/733" TargetMode="External"/><Relationship Id="rId2655" Type="http://schemas.openxmlformats.org/officeDocument/2006/relationships/hyperlink" Target="http://www.minfin.gov.kz/irj/portal/anonymous?NavigationTarget=ROLES://portal_content/mf/kz.ecc.roles/kz.ecc.anonymous/kz.ecc.anonymous/kz.ecc.anonym_about_mininstry/about_ministry/structure_fldr/committees_fldr" TargetMode="External"/><Relationship Id="rId2862" Type="http://schemas.openxmlformats.org/officeDocument/2006/relationships/hyperlink" Target="http://www.lrmuitine.lt/" TargetMode="External"/><Relationship Id="rId3706" Type="http://schemas.openxmlformats.org/officeDocument/2006/relationships/hyperlink" Target="http://dncmp-togo.com/" TargetMode="External"/><Relationship Id="rId3913" Type="http://schemas.openxmlformats.org/officeDocument/2006/relationships/hyperlink" Target="https://www.icta.lk/digital-srilanka/" TargetMode="External"/><Relationship Id="rId627" Type="http://schemas.openxmlformats.org/officeDocument/2006/relationships/hyperlink" Target="http://dap.gov.al/" TargetMode="External"/><Relationship Id="rId834" Type="http://schemas.openxmlformats.org/officeDocument/2006/relationships/hyperlink" Target="http://www.pmo.gov.bn/" TargetMode="External"/><Relationship Id="rId1257" Type="http://schemas.openxmlformats.org/officeDocument/2006/relationships/hyperlink" Target="http://www.suscerte.gob.ve/acreditacion" TargetMode="External"/><Relationship Id="rId1464" Type="http://schemas.openxmlformats.org/officeDocument/2006/relationships/hyperlink" Target="http://www.owso.gov.kh/en" TargetMode="External"/><Relationship Id="rId1671" Type="http://schemas.openxmlformats.org/officeDocument/2006/relationships/hyperlink" Target="http://documents.worldbank.org/curated/en/2006/04/6756520/djibouti-public-expenditure-review-making-public-finances-work-growth-poverty-reduction" TargetMode="External"/><Relationship Id="rId2308" Type="http://schemas.openxmlformats.org/officeDocument/2006/relationships/hyperlink" Target="http://www.mef.gov.mz/" TargetMode="External"/><Relationship Id="rId2515" Type="http://schemas.openxmlformats.org/officeDocument/2006/relationships/hyperlink" Target="http://www.adb.org/sites/default/files/project-document/81242/45032-001-prtr.pdf" TargetMode="External"/><Relationship Id="rId2722" Type="http://schemas.openxmlformats.org/officeDocument/2006/relationships/hyperlink" Target="http://www.mof.gov.jo/" TargetMode="External"/><Relationship Id="rId5878" Type="http://schemas.openxmlformats.org/officeDocument/2006/relationships/hyperlink" Target="https://www.government.se/information-material/2019/02/national-approach-to-artificial-intelligence/" TargetMode="External"/><Relationship Id="rId901" Type="http://schemas.openxmlformats.org/officeDocument/2006/relationships/hyperlink" Target="http://www.tesouro.fazenda.gov.br/" TargetMode="External"/><Relationship Id="rId1117" Type="http://schemas.openxmlformats.org/officeDocument/2006/relationships/hyperlink" Target="http://www.sars.gov.za/" TargetMode="External"/><Relationship Id="rId1324" Type="http://schemas.openxmlformats.org/officeDocument/2006/relationships/hyperlink" Target="http://www.euprava.gov.rs/eusluge/institucija?service=servicesForInstitution&amp;institutionId=45" TargetMode="External"/><Relationship Id="rId1531" Type="http://schemas.openxmlformats.org/officeDocument/2006/relationships/hyperlink" Target="http://www.finances.gov.bi/" TargetMode="External"/><Relationship Id="rId4687" Type="http://schemas.openxmlformats.org/officeDocument/2006/relationships/hyperlink" Target="http://kitdigital.gob.cl/recursos-de-desarrollo/" TargetMode="External"/><Relationship Id="rId4894" Type="http://schemas.openxmlformats.org/officeDocument/2006/relationships/hyperlink" Target="https://www.gov.br/governodigital/pt-br/governanca-de-dados" TargetMode="External"/><Relationship Id="rId5738" Type="http://schemas.openxmlformats.org/officeDocument/2006/relationships/hyperlink" Target="https://digital.gob.bo/tag/software-libre/" TargetMode="External"/><Relationship Id="rId5945" Type="http://schemas.openxmlformats.org/officeDocument/2006/relationships/hyperlink" Target="https://cbddo.gov.tr/projeler/dijital-turkiye-v1.0/" TargetMode="External"/><Relationship Id="rId30" Type="http://schemas.openxmlformats.org/officeDocument/2006/relationships/hyperlink" Target="http://en.wikipedia.org/wiki/Colombia" TargetMode="External"/><Relationship Id="rId3289" Type="http://schemas.openxmlformats.org/officeDocument/2006/relationships/hyperlink" Target="https://www.mevzuat.gov.tr/" TargetMode="External"/><Relationship Id="rId3496" Type="http://schemas.openxmlformats.org/officeDocument/2006/relationships/hyperlink" Target="https://mof.gov.na/assets-cash-debt-management" TargetMode="External"/><Relationship Id="rId4547" Type="http://schemas.openxmlformats.org/officeDocument/2006/relationships/hyperlink" Target="https://www.cert.pl/" TargetMode="External"/><Relationship Id="rId4754" Type="http://schemas.openxmlformats.org/officeDocument/2006/relationships/hyperlink" Target="https://www.ogcio.gov.hk/en/service_desk/access_to_information/" TargetMode="External"/><Relationship Id="rId2098" Type="http://schemas.openxmlformats.org/officeDocument/2006/relationships/hyperlink" Target="http://www.skatteetaten.no/" TargetMode="External"/><Relationship Id="rId3149" Type="http://schemas.openxmlformats.org/officeDocument/2006/relationships/hyperlink" Target="http://www.mf.gov.md/about/delur/management" TargetMode="External"/><Relationship Id="rId3356" Type="http://schemas.openxmlformats.org/officeDocument/2006/relationships/hyperlink" Target="https://transparencia.org.ve/wp-content/uploads/2016/07/MEMORIA-DEL-MPPPF-2013.pdf" TargetMode="External"/><Relationship Id="rId3563" Type="http://schemas.openxmlformats.org/officeDocument/2006/relationships/hyperlink" Target="https://www.budget.gouv.fr/" TargetMode="External"/><Relationship Id="rId4407" Type="http://schemas.openxmlformats.org/officeDocument/2006/relationships/hyperlink" Target="https://www.rti-rating.org/wp-content/uploads/2018/12/Italy.FOI_.2016.pdf" TargetMode="External"/><Relationship Id="rId4961" Type="http://schemas.openxmlformats.org/officeDocument/2006/relationships/hyperlink" Target="https://idomsoft.hu/rolunk/termekek-es-szolgaltatasok/termekeink/kkszb/" TargetMode="External"/><Relationship Id="rId5805" Type="http://schemas.openxmlformats.org/officeDocument/2006/relationships/hyperlink" Target="https://niger.opendataforafrica.org/" TargetMode="External"/><Relationship Id="rId277" Type="http://schemas.openxmlformats.org/officeDocument/2006/relationships/hyperlink" Target="http://en.wikipedia.org/wiki/Cape_Verde" TargetMode="External"/><Relationship Id="rId484" Type="http://schemas.openxmlformats.org/officeDocument/2006/relationships/hyperlink" Target="http://www.dge.gov.dz/" TargetMode="External"/><Relationship Id="rId2165" Type="http://schemas.openxmlformats.org/officeDocument/2006/relationships/hyperlink" Target="http://www.sunat.gob.pe/sinclavesol/index.html" TargetMode="External"/><Relationship Id="rId3009" Type="http://schemas.openxmlformats.org/officeDocument/2006/relationships/hyperlink" Target="http://www.gobiernofacil.go.cr/" TargetMode="External"/><Relationship Id="rId3216" Type="http://schemas.openxmlformats.org/officeDocument/2006/relationships/hyperlink" Target="http://www.treasury.gov.lk/data-statistics" TargetMode="External"/><Relationship Id="rId3770" Type="http://schemas.openxmlformats.org/officeDocument/2006/relationships/hyperlink" Target="http://www.agid.gov.it/" TargetMode="External"/><Relationship Id="rId4614" Type="http://schemas.openxmlformats.org/officeDocument/2006/relationships/hyperlink" Target="https://ssc.govt.nz/our-work/performance-improvement-framework/" TargetMode="External"/><Relationship Id="rId4821" Type="http://schemas.openxmlformats.org/officeDocument/2006/relationships/hyperlink" Target="https://www.cicert.ci/" TargetMode="External"/><Relationship Id="rId137" Type="http://schemas.openxmlformats.org/officeDocument/2006/relationships/hyperlink" Target="http://en.wikipedia.org/wiki/Spain" TargetMode="External"/><Relationship Id="rId344" Type="http://schemas.openxmlformats.org/officeDocument/2006/relationships/hyperlink" Target="https://www.gouv.bj/plateformes-services/" TargetMode="External"/><Relationship Id="rId691" Type="http://schemas.openxmlformats.org/officeDocument/2006/relationships/hyperlink" Target="https://www.ilo.org/ilostat/faces/oracle/webcenter/portalapp/pagehierarchy/Page33.jspx?locale=EN&amp;MBI_ID=4" TargetMode="External"/><Relationship Id="rId2025" Type="http://schemas.openxmlformats.org/officeDocument/2006/relationships/hyperlink" Target="http://www.cnmp.gouv.ht/" TargetMode="External"/><Relationship Id="rId2372" Type="http://schemas.openxmlformats.org/officeDocument/2006/relationships/hyperlink" Target="https://oplatagosuslug.ru/" TargetMode="External"/><Relationship Id="rId3423" Type="http://schemas.openxmlformats.org/officeDocument/2006/relationships/hyperlink" Target="https://mof.gov.sl/" TargetMode="External"/><Relationship Id="rId3630" Type="http://schemas.openxmlformats.org/officeDocument/2006/relationships/hyperlink" Target="https://www.icu.gov.my/?pg=perkhidmatan&amp;type=pemantauan&amp;list=p01" TargetMode="External"/><Relationship Id="rId551" Type="http://schemas.openxmlformats.org/officeDocument/2006/relationships/hyperlink" Target="http://www.minfin.gv.ao/" TargetMode="External"/><Relationship Id="rId1181" Type="http://schemas.openxmlformats.org/officeDocument/2006/relationships/hyperlink" Target="http://www.treasury.gov.lk/documents/60181/60272/oerformanceReport2013-eng+.pdf/35c88ed4-c11c-4297-b6da-079cf324dfce" TargetMode="External"/><Relationship Id="rId2232" Type="http://schemas.openxmlformats.org/officeDocument/2006/relationships/hyperlink" Target="http://www.rra.gov.rw/" TargetMode="External"/><Relationship Id="rId5388" Type="http://schemas.openxmlformats.org/officeDocument/2006/relationships/hyperlink" Target="https://govpay.asia/" TargetMode="External"/><Relationship Id="rId5595" Type="http://schemas.openxmlformats.org/officeDocument/2006/relationships/hyperlink" Target="https://www.csis.org/analysis/government-open-source-policies" TargetMode="External"/><Relationship Id="rId204" Type="http://schemas.openxmlformats.org/officeDocument/2006/relationships/hyperlink" Target="http://ec.europa.eu/ecip/national_customs_websites/index_en.htm" TargetMode="External"/><Relationship Id="rId411" Type="http://schemas.openxmlformats.org/officeDocument/2006/relationships/hyperlink" Target="https://www.bahamas.gov.bs/wps/myportal/public/PayTax" TargetMode="External"/><Relationship Id="rId1041" Type="http://schemas.openxmlformats.org/officeDocument/2006/relationships/hyperlink" Target="http://www.sweden.gov.se/" TargetMode="External"/><Relationship Id="rId1998" Type="http://schemas.openxmlformats.org/officeDocument/2006/relationships/hyperlink" Target="https://www.frcs.org.fj/our-services/customs/" TargetMode="External"/><Relationship Id="rId4197" Type="http://schemas.openxmlformats.org/officeDocument/2006/relationships/hyperlink" Target="https://openknowledge.worldbank.org/handle/10986/19305" TargetMode="External"/><Relationship Id="rId5248" Type="http://schemas.openxmlformats.org/officeDocument/2006/relationships/hyperlink" Target="http://www.legislationline.org/documents/action/popup/id/5342" TargetMode="External"/><Relationship Id="rId5455" Type="http://schemas.openxmlformats.org/officeDocument/2006/relationships/hyperlink" Target="http://zambiamf.opendataforafrica.org/" TargetMode="External"/><Relationship Id="rId5662" Type="http://schemas.openxmlformats.org/officeDocument/2006/relationships/hyperlink" Target="https://mcit.gov.af/sites/default/files/2018-12/IT%20Industry%20Development%20Policy-Draft%202015-2020.pdf" TargetMode="External"/><Relationship Id="rId1858" Type="http://schemas.openxmlformats.org/officeDocument/2006/relationships/hyperlink" Target="http://www.imf.org/external/pubs/ft/scr/2010/cr10360.pdf" TargetMode="External"/><Relationship Id="rId4057" Type="http://schemas.openxmlformats.org/officeDocument/2006/relationships/hyperlink" Target="http://www.gov.na/" TargetMode="External"/><Relationship Id="rId4264" Type="http://schemas.openxmlformats.org/officeDocument/2006/relationships/hyperlink" Target="https://csirt.minseg.gob.ar/" TargetMode="External"/><Relationship Id="rId4471" Type="http://schemas.openxmlformats.org/officeDocument/2006/relationships/hyperlink" Target="https://msurvey.government.ae/" TargetMode="External"/><Relationship Id="rId5108" Type="http://schemas.openxmlformats.org/officeDocument/2006/relationships/hyperlink" Target="https://www.icta.lk/digitizing-gov/" TargetMode="External"/><Relationship Id="rId5315" Type="http://schemas.openxmlformats.org/officeDocument/2006/relationships/hyperlink" Target="https://www.rti-rating.org/wp-content/uploads/2018/09/Seychelles.RTI_.July2018.pdf" TargetMode="External"/><Relationship Id="rId5522" Type="http://schemas.openxmlformats.org/officeDocument/2006/relationships/hyperlink" Target="https://angola.opendataforafrica.org/" TargetMode="External"/><Relationship Id="rId2909" Type="http://schemas.openxmlformats.org/officeDocument/2006/relationships/hyperlink" Target="https://www.mfdp.gov.lr/index.php/main-menu-reports/mm-bdp/mm-bd-nb" TargetMode="External"/><Relationship Id="rId3073" Type="http://schemas.openxmlformats.org/officeDocument/2006/relationships/hyperlink" Target="https://www.micit.go.cr/gobierno-digital" TargetMode="External"/><Relationship Id="rId3280" Type="http://schemas.openxmlformats.org/officeDocument/2006/relationships/hyperlink" Target="http://www2.mof.go.th/picture_news_detail.php?id=396" TargetMode="External"/><Relationship Id="rId4124" Type="http://schemas.openxmlformats.org/officeDocument/2006/relationships/hyperlink" Target="http://www.mof.gov.om/" TargetMode="External"/><Relationship Id="rId4331" Type="http://schemas.openxmlformats.org/officeDocument/2006/relationships/hyperlink" Target="https://www.rti-rating.org/wp-content/uploads/Serbia.pdf" TargetMode="External"/><Relationship Id="rId1718" Type="http://schemas.openxmlformats.org/officeDocument/2006/relationships/hyperlink" Target="http://www.budget.gouv.cd/" TargetMode="External"/><Relationship Id="rId1925" Type="http://schemas.openxmlformats.org/officeDocument/2006/relationships/hyperlink" Target="http://www.gsis.gr/gsis/info/gsis_site/PublicIssue/wnsp.html" TargetMode="External"/><Relationship Id="rId3140" Type="http://schemas.openxmlformats.org/officeDocument/2006/relationships/hyperlink" Target="http://eimin.lrv.lt/" TargetMode="External"/><Relationship Id="rId6089" Type="http://schemas.openxmlformats.org/officeDocument/2006/relationships/hyperlink" Target="https://www.numerique.cd/pnn/pnn/Plan_National_du_Nume%CC%81rique_HORIZON_2025.pdf" TargetMode="External"/><Relationship Id="rId6156" Type="http://schemas.openxmlformats.org/officeDocument/2006/relationships/hyperlink" Target="https://stafraent.island.is/um-okkur/" TargetMode="External"/><Relationship Id="rId2699" Type="http://schemas.openxmlformats.org/officeDocument/2006/relationships/hyperlink" Target="http://www.fsl.org.jm/content/financial-management-information-system-fmis" TargetMode="External"/><Relationship Id="rId3000" Type="http://schemas.openxmlformats.org/officeDocument/2006/relationships/hyperlink" Target="http://zakupki.gov.kg/popp/home.xhtml" TargetMode="External"/><Relationship Id="rId3957" Type="http://schemas.openxmlformats.org/officeDocument/2006/relationships/hyperlink" Target="http://www.govt.ws/" TargetMode="External"/><Relationship Id="rId878" Type="http://schemas.openxmlformats.org/officeDocument/2006/relationships/hyperlink" Target="http://www.burs.org.bw/" TargetMode="External"/><Relationship Id="rId2559" Type="http://schemas.openxmlformats.org/officeDocument/2006/relationships/hyperlink" Target="http://www.rcc.gov.pt/Directorio/Temas/IG/Paginas/Sistema-Integrado-de-Gest%C3%A3o-Or%C3%A7amental-e-Financeira-(SIGOF).aspx" TargetMode="External"/><Relationship Id="rId2766" Type="http://schemas.openxmlformats.org/officeDocument/2006/relationships/hyperlink" Target="https://onlineservices.tin.egov-nsdl.com/etaxnew/tdsnontds.jsp" TargetMode="External"/><Relationship Id="rId2973" Type="http://schemas.openxmlformats.org/officeDocument/2006/relationships/hyperlink" Target="https://pmp.b2g.etat.lu/" TargetMode="External"/><Relationship Id="rId3817" Type="http://schemas.openxmlformats.org/officeDocument/2006/relationships/hyperlink" Target="http://tramites.gub.uy/" TargetMode="External"/><Relationship Id="rId5172" Type="http://schemas.openxmlformats.org/officeDocument/2006/relationships/hyperlink" Target="https://portal.jordan.gov.jo/wps/portal/Home/CMU" TargetMode="External"/><Relationship Id="rId6016" Type="http://schemas.openxmlformats.org/officeDocument/2006/relationships/hyperlink" Target="https://www.oecd.ai/dashboards/policy-initiatives/2019-data-policyInitiatives-24972" TargetMode="External"/><Relationship Id="rId6223" Type="http://schemas.openxmlformats.org/officeDocument/2006/relationships/hyperlink" Target="https://www.mitic.gov.py/agenda-digital/agenda-digital/que-es-la-agenda-digital" TargetMode="External"/><Relationship Id="rId738" Type="http://schemas.openxmlformats.org/officeDocument/2006/relationships/hyperlink" Target="https://www.ilo.org/ilostat/faces/oracle/webcenter/portalapp/pagehierarchy/Page33.jspx?locale=EN&amp;MBI_ID=4" TargetMode="External"/><Relationship Id="rId945" Type="http://schemas.openxmlformats.org/officeDocument/2006/relationships/hyperlink" Target="http://www.douanescustoms-cm.net/" TargetMode="External"/><Relationship Id="rId1368" Type="http://schemas.openxmlformats.org/officeDocument/2006/relationships/hyperlink" Target="http://www.westerncape.gov.za/text/2003/chapter_4_part_2_financial_management.pdf" TargetMode="External"/><Relationship Id="rId1575" Type="http://schemas.openxmlformats.org/officeDocument/2006/relationships/hyperlink" Target="https://www.cbo.gov/publication/55375" TargetMode="External"/><Relationship Id="rId1782" Type="http://schemas.openxmlformats.org/officeDocument/2006/relationships/hyperlink" Target="https://www.sri.gob.ec/web/guest/declaracion-de-impuestos-2017" TargetMode="External"/><Relationship Id="rId2419" Type="http://schemas.openxmlformats.org/officeDocument/2006/relationships/hyperlink" Target="https://www.myanmartradeportal.gov.mm/uploads/ecommerce/2019/10/Electronic%20Transactions%20Law%202004(English).pdf" TargetMode="External"/><Relationship Id="rId2626" Type="http://schemas.openxmlformats.org/officeDocument/2006/relationships/hyperlink" Target="http://www.sefin.gob.hn/?page_id=2257" TargetMode="External"/><Relationship Id="rId2833" Type="http://schemas.openxmlformats.org/officeDocument/2006/relationships/hyperlink" Target="https://mof.gov.jm/hcmes.html" TargetMode="External"/><Relationship Id="rId5032" Type="http://schemas.openxmlformats.org/officeDocument/2006/relationships/hyperlink" Target="http://www.azlp.me/index.php/me/" TargetMode="External"/><Relationship Id="rId5989" Type="http://schemas.openxmlformats.org/officeDocument/2006/relationships/hyperlink" Target="https://www.nldigitalgovernment.nl/about-digital-government/" TargetMode="External"/><Relationship Id="rId74" Type="http://schemas.openxmlformats.org/officeDocument/2006/relationships/hyperlink" Target="http://en.wikipedia.org/wiki/Kenya" TargetMode="External"/><Relationship Id="rId805" Type="http://schemas.openxmlformats.org/officeDocument/2006/relationships/hyperlink" Target="http://digitalbelgium.be/en/" TargetMode="External"/><Relationship Id="rId1228" Type="http://schemas.openxmlformats.org/officeDocument/2006/relationships/hyperlink" Target="https://mof.gov.sl/2019/03/25/minister-of-finance-signed-usforty-million-budget-support-grants-with-world-bank/" TargetMode="External"/><Relationship Id="rId1435" Type="http://schemas.openxmlformats.org/officeDocument/2006/relationships/hyperlink" Target="http://www.e-narocanje.si/" TargetMode="External"/><Relationship Id="rId4798" Type="http://schemas.openxmlformats.org/officeDocument/2006/relationships/hyperlink" Target="http://www.nirs.go.kr/index.jsp" TargetMode="External"/><Relationship Id="rId1642" Type="http://schemas.openxmlformats.org/officeDocument/2006/relationships/hyperlink" Target="http://www.chinatax.gov.cn/" TargetMode="External"/><Relationship Id="rId2900" Type="http://schemas.openxmlformats.org/officeDocument/2006/relationships/hyperlink" Target="http://www.mfed.gov.ki/?page_id=61" TargetMode="External"/><Relationship Id="rId5849" Type="http://schemas.openxmlformats.org/officeDocument/2006/relationships/hyperlink" Target="https://www.opengovpartnership.org/members/guatemala/" TargetMode="External"/><Relationship Id="rId1502" Type="http://schemas.openxmlformats.org/officeDocument/2006/relationships/hyperlink" Target="https://www.developmentgateway.org/reach" TargetMode="External"/><Relationship Id="rId4658" Type="http://schemas.openxmlformats.org/officeDocument/2006/relationships/hyperlink" Target="https://www.malaysia.gov.my/portal/content/30042" TargetMode="External"/><Relationship Id="rId4865" Type="http://schemas.openxmlformats.org/officeDocument/2006/relationships/hyperlink" Target="https://www.dataguidance.com/comparisons" TargetMode="External"/><Relationship Id="rId5709" Type="http://schemas.openxmlformats.org/officeDocument/2006/relationships/hyperlink" Target="https://www.estebanmendieta.com/blog/wp-content/uploads/Decreto_1014_software_libre_Ecuador.pdf" TargetMode="External"/><Relationship Id="rId5916" Type="http://schemas.openxmlformats.org/officeDocument/2006/relationships/hyperlink" Target="https://datasciencecampus.ons.gov.uk/capability/data-science-accelerator/" TargetMode="External"/><Relationship Id="rId6080" Type="http://schemas.openxmlformats.org/officeDocument/2006/relationships/hyperlink" Target="https://www.lab.gob.cl/" TargetMode="External"/><Relationship Id="rId388" Type="http://schemas.openxmlformats.org/officeDocument/2006/relationships/hyperlink" Target="http://www.incometaxbelize.gov.bz/" TargetMode="External"/><Relationship Id="rId2069" Type="http://schemas.openxmlformats.org/officeDocument/2006/relationships/hyperlink" Target="http://en.gouv.mc/Government-Institutions/The-Government/Ministry-of-Finance-and-Economy/Department-of-Tax-Services" TargetMode="External"/><Relationship Id="rId3467" Type="http://schemas.openxmlformats.org/officeDocument/2006/relationships/hyperlink" Target="https://www.pefa.org/node/711" TargetMode="External"/><Relationship Id="rId3674" Type="http://schemas.openxmlformats.org/officeDocument/2006/relationships/hyperlink" Target="https://belastingdienst.sr/" TargetMode="External"/><Relationship Id="rId3881" Type="http://schemas.openxmlformats.org/officeDocument/2006/relationships/hyperlink" Target="http://www.ttconnect.gov.tt/" TargetMode="External"/><Relationship Id="rId4518" Type="http://schemas.openxmlformats.org/officeDocument/2006/relationships/hyperlink" Target="https://www.dsti.gov.sl/dsti-sierra-leone-signs-a-new-partnership-with-e-governance-academy-of-estonia/" TargetMode="External"/><Relationship Id="rId4725" Type="http://schemas.openxmlformats.org/officeDocument/2006/relationships/hyperlink" Target="http://mcit.gov.eg/TeleCommunications/Cyber_Security/EG_CERT" TargetMode="External"/><Relationship Id="rId4932" Type="http://schemas.openxmlformats.org/officeDocument/2006/relationships/hyperlink" Target="https://digst.dk/media/16165/ds_singlepage_uk_web.pdf" TargetMode="External"/><Relationship Id="rId595" Type="http://schemas.openxmlformats.org/officeDocument/2006/relationships/hyperlink" Target="https://ab.gov.ag/detail_page.php?page=13" TargetMode="External"/><Relationship Id="rId2276" Type="http://schemas.openxmlformats.org/officeDocument/2006/relationships/hyperlink" Target="https://www.finance.gov.pg/" TargetMode="External"/><Relationship Id="rId2483" Type="http://schemas.openxmlformats.org/officeDocument/2006/relationships/hyperlink" Target="http://www.tenderned.nl/" TargetMode="External"/><Relationship Id="rId2690" Type="http://schemas.openxmlformats.org/officeDocument/2006/relationships/hyperlink" Target="http://www.agenziaentrate.gov.it/wps/portal/entrate/servizi_online" TargetMode="External"/><Relationship Id="rId3327" Type="http://schemas.openxmlformats.org/officeDocument/2006/relationships/hyperlink" Target="http://www.aafaf.pr.gov/reports.html" TargetMode="External"/><Relationship Id="rId3534" Type="http://schemas.openxmlformats.org/officeDocument/2006/relationships/hyperlink" Target="http://www.finance.gov.lc/" TargetMode="External"/><Relationship Id="rId3741" Type="http://schemas.openxmlformats.org/officeDocument/2006/relationships/hyperlink" Target="http://www.bund.de/" TargetMode="External"/><Relationship Id="rId248" Type="http://schemas.openxmlformats.org/officeDocument/2006/relationships/hyperlink" Target="http://www.gov.gd/egov/pdf/vacancies/DPA_staffing_%20expenditure_reviews_human_resource_audit_TOR.pdf" TargetMode="External"/><Relationship Id="rId455" Type="http://schemas.openxmlformats.org/officeDocument/2006/relationships/hyperlink" Target="http://www.maliyye.gov.az/en/node/886" TargetMode="External"/><Relationship Id="rId662" Type="http://schemas.openxmlformats.org/officeDocument/2006/relationships/hyperlink" Target="https://www.ilo.org/ilostat/faces/oracle/webcenter/portalapp/pagehierarchy/Page33.jspx?locale=EN&amp;MBI_ID=4" TargetMode="External"/><Relationship Id="rId1085" Type="http://schemas.openxmlformats.org/officeDocument/2006/relationships/hyperlink" Target="http://www.zimtreasury.gov.zw/" TargetMode="External"/><Relationship Id="rId1292" Type="http://schemas.openxmlformats.org/officeDocument/2006/relationships/hyperlink" Target="https://giris.turkiye.gov.tr/Giris/Elektronik-Imza" TargetMode="External"/><Relationship Id="rId2136" Type="http://schemas.openxmlformats.org/officeDocument/2006/relationships/hyperlink" Target="http://www.ird.gov.mt/services/eservices/eservices.aspx" TargetMode="External"/><Relationship Id="rId2343" Type="http://schemas.openxmlformats.org/officeDocument/2006/relationships/hyperlink" Target="https://www.mcnet.co.mz/Home.aspx" TargetMode="External"/><Relationship Id="rId2550" Type="http://schemas.openxmlformats.org/officeDocument/2006/relationships/hyperlink" Target="http://www.gov.vc/index.php/human-development-service-delivery-project-hdsdp" TargetMode="External"/><Relationship Id="rId3601" Type="http://schemas.openxmlformats.org/officeDocument/2006/relationships/hyperlink" Target="https://www.kpfis.or.kr/eng/lay1/S94T209C210/contents.do" TargetMode="External"/><Relationship Id="rId5499" Type="http://schemas.openxmlformats.org/officeDocument/2006/relationships/hyperlink" Target="https://datos.gob.do/" TargetMode="External"/><Relationship Id="rId108" Type="http://schemas.openxmlformats.org/officeDocument/2006/relationships/hyperlink" Target="http://en.wikipedia.org/wiki/Nigeria" TargetMode="External"/><Relationship Id="rId315" Type="http://schemas.openxmlformats.org/officeDocument/2006/relationships/hyperlink" Target="https://ard.gov.af/196/e-service-launched-for-taxpayers-facilitation" TargetMode="External"/><Relationship Id="rId522" Type="http://schemas.openxmlformats.org/officeDocument/2006/relationships/hyperlink" Target="http://www.mof.gov.bh/Categorylist.asp?cType=aboutus" TargetMode="External"/><Relationship Id="rId1152" Type="http://schemas.openxmlformats.org/officeDocument/2006/relationships/hyperlink" Target="http://www.sra.org.sz/" TargetMode="External"/><Relationship Id="rId2203" Type="http://schemas.openxmlformats.org/officeDocument/2006/relationships/hyperlink" Target="http://www.mof.gov.np/en/content/mof-link-pages-2.html" TargetMode="External"/><Relationship Id="rId2410" Type="http://schemas.openxmlformats.org/officeDocument/2006/relationships/hyperlink" Target="http://www.ird.govt.nz/online-services/keyword/" TargetMode="External"/><Relationship Id="rId5359" Type="http://schemas.openxmlformats.org/officeDocument/2006/relationships/hyperlink" Target="https://asi.ru/" TargetMode="External"/><Relationship Id="rId5566" Type="http://schemas.openxmlformats.org/officeDocument/2006/relationships/hyperlink" Target="https://pacificdata.org/data/organization/kiribati-data" TargetMode="External"/><Relationship Id="rId5773" Type="http://schemas.openxmlformats.org/officeDocument/2006/relationships/hyperlink" Target="https://www.data.gov/open-gov/" TargetMode="External"/><Relationship Id="rId1012" Type="http://schemas.openxmlformats.org/officeDocument/2006/relationships/hyperlink" Target="http://documents.worldbank.org/curated/en/2011/11/15495967/burundi-fifth-economic-reform-support-grant-program" TargetMode="External"/><Relationship Id="rId4168" Type="http://schemas.openxmlformats.org/officeDocument/2006/relationships/hyperlink" Target="http://www.minfin.tj/" TargetMode="External"/><Relationship Id="rId4375" Type="http://schemas.openxmlformats.org/officeDocument/2006/relationships/hyperlink" Target="https://www.rti-rating.org/wp-content/uploads/Brazil.pdf" TargetMode="External"/><Relationship Id="rId5219" Type="http://schemas.openxmlformats.org/officeDocument/2006/relationships/hyperlink" Target="https://www.tachad.com/tchad-nominations-a-lagence-nationale-de-securite-informatique-et-de-certification-electronique-ansice" TargetMode="External"/><Relationship Id="rId5426" Type="http://schemas.openxmlformats.org/officeDocument/2006/relationships/hyperlink" Target="http://dados.gov.br/" TargetMode="External"/><Relationship Id="rId5980" Type="http://schemas.openxmlformats.org/officeDocument/2006/relationships/hyperlink" Target="https://www.gov.pl/web/digitalization/about-us1" TargetMode="External"/><Relationship Id="rId1969" Type="http://schemas.openxmlformats.org/officeDocument/2006/relationships/hyperlink" Target="http://bop.dgb.ga/" TargetMode="External"/><Relationship Id="rId3184" Type="http://schemas.openxmlformats.org/officeDocument/2006/relationships/hyperlink" Target="https://www.mof.gov.ws/services/system-support/" TargetMode="External"/><Relationship Id="rId4028" Type="http://schemas.openxmlformats.org/officeDocument/2006/relationships/hyperlink" Target="https://dict.gov.ph/" TargetMode="External"/><Relationship Id="rId4235" Type="http://schemas.openxmlformats.org/officeDocument/2006/relationships/hyperlink" Target="https://openknowledge.worldbank.org/handle/10986/14466" TargetMode="External"/><Relationship Id="rId4582" Type="http://schemas.openxmlformats.org/officeDocument/2006/relationships/hyperlink" Target="https://www.mitic.gov.py/viceministerios/tecnologias-de-la-informacion-y-comunicacion/servicios/sistema-de-intercambio-de-informacion" TargetMode="External"/><Relationship Id="rId5633" Type="http://schemas.openxmlformats.org/officeDocument/2006/relationships/hyperlink" Target="https://www.nldigitalgovernment.nl/digital-government-agenda/" TargetMode="External"/><Relationship Id="rId5840" Type="http://schemas.openxmlformats.org/officeDocument/2006/relationships/hyperlink" Target="https://www.opengovpartnership.org/members/ecuador/" TargetMode="External"/><Relationship Id="rId1829" Type="http://schemas.openxmlformats.org/officeDocument/2006/relationships/hyperlink" Target="https://www.eprocurement.gov.cy/" TargetMode="External"/><Relationship Id="rId3391" Type="http://schemas.openxmlformats.org/officeDocument/2006/relationships/hyperlink" Target="http://www.ppi-ebrd-uncitral.com/index.php/en/component/content/article/133-turkmenistan-overview" TargetMode="External"/><Relationship Id="rId4442" Type="http://schemas.openxmlformats.org/officeDocument/2006/relationships/hyperlink" Target="https://obamawhitehouse.archives.gov/omb/e-gov/FEA" TargetMode="External"/><Relationship Id="rId5700" Type="http://schemas.openxmlformats.org/officeDocument/2006/relationships/hyperlink" Target="https://cambodiamirror.wordpress.com/2009/07/07/computer-companies-can-sell-5000-to-6000-computers-in-cambodia-per-month-monday-6-7-2009/" TargetMode="External"/><Relationship Id="rId3044" Type="http://schemas.openxmlformats.org/officeDocument/2006/relationships/hyperlink" Target="http://valtioneuvosto.fi/" TargetMode="External"/><Relationship Id="rId3251" Type="http://schemas.openxmlformats.org/officeDocument/2006/relationships/hyperlink" Target="http://www.governmentofvanuatu.gov.vu/index.php?option=com_phocadownload&amp;view=sections&amp;Itemid=227" TargetMode="External"/><Relationship Id="rId4302" Type="http://schemas.openxmlformats.org/officeDocument/2006/relationships/hyperlink" Target="https://falabr.cgu.gov.br/Login/Identificacao.aspx?idFormulario=1&amp;tipo=2&amp;ReturnUrl=%2fpublico%2fManifestacao%2fRegistrarManifestacao.aspx%3fidFormulario%3d1%26tipo%3d2%26origem%3didp%26modo%3d" TargetMode="External"/><Relationship Id="rId172" Type="http://schemas.openxmlformats.org/officeDocument/2006/relationships/hyperlink" Target="http://en.wikipedia.org/wiki/Central_African_Republic" TargetMode="External"/><Relationship Id="rId2060" Type="http://schemas.openxmlformats.org/officeDocument/2006/relationships/hyperlink" Target="http://www.treasury.gov.my/" TargetMode="External"/><Relationship Id="rId3111" Type="http://schemas.openxmlformats.org/officeDocument/2006/relationships/hyperlink" Target="https://www.gov.kg/ky" TargetMode="External"/><Relationship Id="rId989" Type="http://schemas.openxmlformats.org/officeDocument/2006/relationships/hyperlink" Target="http://www.finances-budget.cf/le-ministere/les-directions-generales/direction-generale-des-impots-et-des-domaines-dgid" TargetMode="External"/><Relationship Id="rId2877" Type="http://schemas.openxmlformats.org/officeDocument/2006/relationships/hyperlink" Target="http://www.impotsdirects.public.lu/echanges_electroniques/index.html" TargetMode="External"/><Relationship Id="rId5076" Type="http://schemas.openxmlformats.org/officeDocument/2006/relationships/hyperlink" Target="https://innovacion.gob.pa/rnm/" TargetMode="External"/><Relationship Id="rId5283" Type="http://schemas.openxmlformats.org/officeDocument/2006/relationships/hyperlink" Target="http://www.inpdp.nat.tn/ressources/loi_2004.pdf" TargetMode="External"/><Relationship Id="rId5490" Type="http://schemas.openxmlformats.org/officeDocument/2006/relationships/hyperlink" Target="https://www.data.gov.in/" TargetMode="External"/><Relationship Id="rId6127" Type="http://schemas.openxmlformats.org/officeDocument/2006/relationships/hyperlink" Target="http://aninf.ga/" TargetMode="External"/><Relationship Id="rId849" Type="http://schemas.openxmlformats.org/officeDocument/2006/relationships/hyperlink" Target="http://www.aduana.gob.bo/" TargetMode="External"/><Relationship Id="rId1479" Type="http://schemas.openxmlformats.org/officeDocument/2006/relationships/hyperlink" Target="https://infogram.com/aid-information-management-system-list-1gxop49xgqnwmwy" TargetMode="External"/><Relationship Id="rId1686" Type="http://schemas.openxmlformats.org/officeDocument/2006/relationships/hyperlink" Target="https://openknowledge.worldbank.org/bitstream/handle/10986/14506/298040DO.pdf?sequence=1" TargetMode="External"/><Relationship Id="rId3928" Type="http://schemas.openxmlformats.org/officeDocument/2006/relationships/hyperlink" Target="https://onlinelibrary.wiley.com/doi/full/10.1002/isd2.12030" TargetMode="External"/><Relationship Id="rId4092" Type="http://schemas.openxmlformats.org/officeDocument/2006/relationships/hyperlink" Target="https://extendedmonaco.com/wp-content/uploads/2019/10/1014_DVCO_1904152_PDF_Telechargeable_GB_SR.pdf" TargetMode="External"/><Relationship Id="rId5143" Type="http://schemas.openxmlformats.org/officeDocument/2006/relationships/hyperlink" Target="http://www.egypt.gov.eg/english/documents/default.aspx" TargetMode="External"/><Relationship Id="rId5350" Type="http://schemas.openxmlformats.org/officeDocument/2006/relationships/hyperlink" Target="https://napm.uz/" TargetMode="External"/><Relationship Id="rId1339" Type="http://schemas.openxmlformats.org/officeDocument/2006/relationships/hyperlink" Target="http://www.nbusr.sk/sk/elektronicky-podpis/" TargetMode="External"/><Relationship Id="rId1893" Type="http://schemas.openxmlformats.org/officeDocument/2006/relationships/hyperlink" Target="http://www.finances.gov.gn/index.php/ministeres/ministere-de-leconomie-et-des-finances/directions-technique/direction-nationale-du-tresor-et-de-la-comptabilite" TargetMode="External"/><Relationship Id="rId2737" Type="http://schemas.openxmlformats.org/officeDocument/2006/relationships/hyperlink" Target="https://www.kemenkeu.go.id/en" TargetMode="External"/><Relationship Id="rId2944" Type="http://schemas.openxmlformats.org/officeDocument/2006/relationships/hyperlink" Target="http://infocom.kg/" TargetMode="External"/><Relationship Id="rId5003" Type="http://schemas.openxmlformats.org/officeDocument/2006/relationships/hyperlink" Target="http://www.ftc.gov/about-ftc" TargetMode="External"/><Relationship Id="rId5210" Type="http://schemas.openxmlformats.org/officeDocument/2006/relationships/hyperlink" Target="https://www.ppc.go.jp/files/pdf/Act_on_the_Protection_of_Personal_Information.pdf" TargetMode="External"/><Relationship Id="rId709" Type="http://schemas.openxmlformats.org/officeDocument/2006/relationships/hyperlink" Target="https://www.ilo.org/ilostat/faces/oracle/webcenter/portalapp/pagehierarchy/Page33.jspx?locale=EN&amp;MBI_ID=4" TargetMode="External"/><Relationship Id="rId916" Type="http://schemas.openxmlformats.org/officeDocument/2006/relationships/hyperlink" Target="http://www.egov.bg/" TargetMode="External"/><Relationship Id="rId1546" Type="http://schemas.openxmlformats.org/officeDocument/2006/relationships/hyperlink" Target="http://www.beit-salam.km/" TargetMode="External"/><Relationship Id="rId1753" Type="http://schemas.openxmlformats.org/officeDocument/2006/relationships/hyperlink" Target="http://unctad.org/en/PublicationsLibrary/dtlasycuda2011d1_en.pdf" TargetMode="External"/><Relationship Id="rId1960" Type="http://schemas.openxmlformats.org/officeDocument/2006/relationships/hyperlink" Target="http://www.vm.fi/vm/fi/04_julkaisut_ja_asiakirjat/01_julkaisut/01_budjetit/index.jsp" TargetMode="External"/><Relationship Id="rId2804" Type="http://schemas.openxmlformats.org/officeDocument/2006/relationships/hyperlink" Target="https://www.acquistinretepa.it/" TargetMode="External"/><Relationship Id="rId45" Type="http://schemas.openxmlformats.org/officeDocument/2006/relationships/hyperlink" Target="http://en.wikipedia.org/wiki/Eritrea" TargetMode="External"/><Relationship Id="rId1406" Type="http://schemas.openxmlformats.org/officeDocument/2006/relationships/hyperlink" Target="https://www.finca.co.zm/products/payroll-services/" TargetMode="External"/><Relationship Id="rId1613" Type="http://schemas.openxmlformats.org/officeDocument/2006/relationships/hyperlink" Target="http://www.dominica.gov.dm/laws/1994/act4-1994.pdf" TargetMode="External"/><Relationship Id="rId1820" Type="http://schemas.openxmlformats.org/officeDocument/2006/relationships/hyperlink" Target="https://www.mercadopublico.cl/Portal/login.aspx" TargetMode="External"/><Relationship Id="rId4769" Type="http://schemas.openxmlformats.org/officeDocument/2006/relationships/hyperlink" Target="https://cert.gov.iq/" TargetMode="External"/><Relationship Id="rId4976" Type="http://schemas.openxmlformats.org/officeDocument/2006/relationships/hyperlink" Target="https://www.rks-gov.net/" TargetMode="External"/><Relationship Id="rId3578" Type="http://schemas.openxmlformats.org/officeDocument/2006/relationships/hyperlink" Target="http://www.finance.gov.gy/" TargetMode="External"/><Relationship Id="rId3785" Type="http://schemas.openxmlformats.org/officeDocument/2006/relationships/hyperlink" Target="https://www.agid.gov.it/" TargetMode="External"/><Relationship Id="rId3992" Type="http://schemas.openxmlformats.org/officeDocument/2006/relationships/hyperlink" Target="https://panamatramita.gob.pa/es/servicios-en-linea" TargetMode="External"/><Relationship Id="rId4629" Type="http://schemas.openxmlformats.org/officeDocument/2006/relationships/hyperlink" Target="https://en.gouv.mc/News/Monaco-selects-Amazon-Web-Services-as-cloud-service-supplier2" TargetMode="External"/><Relationship Id="rId4836" Type="http://schemas.openxmlformats.org/officeDocument/2006/relationships/hyperlink" Target="https://www.mocert.org/index.php?lang=en" TargetMode="External"/><Relationship Id="rId6191" Type="http://schemas.openxmlformats.org/officeDocument/2006/relationships/hyperlink" Target="https://optic.gob.do/nortic/images/documentos/normas/nortic-a6-1-2016.pdf" TargetMode="External"/><Relationship Id="rId499" Type="http://schemas.openxmlformats.org/officeDocument/2006/relationships/hyperlink" Target="http://www.ab.gov.ag/" TargetMode="External"/><Relationship Id="rId2387" Type="http://schemas.openxmlformats.org/officeDocument/2006/relationships/hyperlink" Target="https://jeddahpcg.dfa.gov.ph/" TargetMode="External"/><Relationship Id="rId2594" Type="http://schemas.openxmlformats.org/officeDocument/2006/relationships/hyperlink" Target="https://www.onlinetenders.co.za/tenders/mozambique" TargetMode="External"/><Relationship Id="rId3438" Type="http://schemas.openxmlformats.org/officeDocument/2006/relationships/hyperlink" Target="http://fr.ami.mr/Depeche-52106.html" TargetMode="External"/><Relationship Id="rId3645" Type="http://schemas.openxmlformats.org/officeDocument/2006/relationships/hyperlink" Target="http://www.mfin.gov.mt/" TargetMode="External"/><Relationship Id="rId3852" Type="http://schemas.openxmlformats.org/officeDocument/2006/relationships/hyperlink" Target="https://mitc.uz/uz/pages/egovernment/3034" TargetMode="External"/><Relationship Id="rId6051" Type="http://schemas.openxmlformats.org/officeDocument/2006/relationships/hyperlink" Target="https://www.digital-liechtenstein.li/application/files/4915/5712/4999/Digitale-Roadmap_Liechtenstein_2019.pdf" TargetMode="External"/><Relationship Id="rId359" Type="http://schemas.openxmlformats.org/officeDocument/2006/relationships/hyperlink" Target="http://www.ris.bka.gv.at/GeltendeFassung.wxe?Abfrage=Bundesnormen&amp;Gesetzesnummer=20006355" TargetMode="External"/><Relationship Id="rId566" Type="http://schemas.openxmlformats.org/officeDocument/2006/relationships/hyperlink" Target="http://www.mof.gov.bz/" TargetMode="External"/><Relationship Id="rId773" Type="http://schemas.openxmlformats.org/officeDocument/2006/relationships/hyperlink" Target="https://www.unescap.org/sites/default/files/Tuvalu%20National%20Migration%20Labour%20Policy.pdf" TargetMode="External"/><Relationship Id="rId1196" Type="http://schemas.openxmlformats.org/officeDocument/2006/relationships/hyperlink" Target="http://www.ujp.gov.si/" TargetMode="External"/><Relationship Id="rId2247" Type="http://schemas.openxmlformats.org/officeDocument/2006/relationships/hyperlink" Target="https://www.sknird.com/" TargetMode="External"/><Relationship Id="rId2454" Type="http://schemas.openxmlformats.org/officeDocument/2006/relationships/hyperlink" Target="http://mioa.gov.mk/?q=en/node/1893" TargetMode="External"/><Relationship Id="rId3505" Type="http://schemas.openxmlformats.org/officeDocument/2006/relationships/hyperlink" Target="https://www.mof.gov.om/" TargetMode="External"/><Relationship Id="rId4903" Type="http://schemas.openxmlformats.org/officeDocument/2006/relationships/hyperlink" Target="http://www.nea.gov.bh/Cloud-First-Policy" TargetMode="External"/><Relationship Id="rId219" Type="http://schemas.openxmlformats.org/officeDocument/2006/relationships/hyperlink" Target="http://documents.worldbank.org/curated/en/2007/04/8322433/venezuela-public-expenditure-management-project" TargetMode="External"/><Relationship Id="rId426" Type="http://schemas.openxmlformats.org/officeDocument/2006/relationships/hyperlink" Target="http://www.impots.finances.gouv.bj/accueil" TargetMode="External"/><Relationship Id="rId633" Type="http://schemas.openxmlformats.org/officeDocument/2006/relationships/hyperlink" Target="https://www.argentina.gob.ar/jefatura/innovacion-publica/gobierno-abierto-y-pais-digital/serviciosdigitales" TargetMode="External"/><Relationship Id="rId980" Type="http://schemas.openxmlformats.org/officeDocument/2006/relationships/hyperlink" Target="https://www.mf.gov.cv/" TargetMode="External"/><Relationship Id="rId1056" Type="http://schemas.openxmlformats.org/officeDocument/2006/relationships/hyperlink" Target="http://www.mof.gov.tw/" TargetMode="External"/><Relationship Id="rId1263" Type="http://schemas.openxmlformats.org/officeDocument/2006/relationships/hyperlink" Target="http://www.pma.ps/Default.aspx?tabid=180&amp;language=en-US" TargetMode="External"/><Relationship Id="rId2107" Type="http://schemas.openxmlformats.org/officeDocument/2006/relationships/hyperlink" Target="http://douanes.gouv.ml/" TargetMode="External"/><Relationship Id="rId2314" Type="http://schemas.openxmlformats.org/officeDocument/2006/relationships/hyperlink" Target="http://mf.gov.md/en/content/state-treasury" TargetMode="External"/><Relationship Id="rId2661" Type="http://schemas.openxmlformats.org/officeDocument/2006/relationships/hyperlink" Target="http://www.beacukai.go.id/" TargetMode="External"/><Relationship Id="rId3712" Type="http://schemas.openxmlformats.org/officeDocument/2006/relationships/hyperlink" Target="https://mohinga.info/en/" TargetMode="External"/><Relationship Id="rId840" Type="http://schemas.openxmlformats.org/officeDocument/2006/relationships/hyperlink" Target="http://www.finance.gov.bw/index.php?option=com_content1&amp;parent_id=184&amp;pparent=187&amp;cat_id=304&amp;id=318" TargetMode="External"/><Relationship Id="rId1470" Type="http://schemas.openxmlformats.org/officeDocument/2006/relationships/hyperlink" Target="https://www.mof.gov.bt/departments/department-of-national-budget/" TargetMode="External"/><Relationship Id="rId2521" Type="http://schemas.openxmlformats.org/officeDocument/2006/relationships/hyperlink" Target="http://www.mef.gob.pe/index.php?option=com_content&amp;view=section&amp;id=33&amp;Itemid=100789&amp;lang=es" TargetMode="External"/><Relationship Id="rId4279" Type="http://schemas.openxmlformats.org/officeDocument/2006/relationships/hyperlink" Target="https://e-request.am/en" TargetMode="External"/><Relationship Id="rId5677" Type="http://schemas.openxmlformats.org/officeDocument/2006/relationships/hyperlink" Target="https://joinup.ec.europa.eu/sites/default/files/inline-files/OSS%20Country%20Intelligence%20Report_EE.pdf" TargetMode="External"/><Relationship Id="rId5884" Type="http://schemas.openxmlformats.org/officeDocument/2006/relationships/hyperlink" Target="https://www.media.srbija.gov.rs/medsrp/dokumenti/strategy_artificial_intelligence.pdf" TargetMode="External"/><Relationship Id="rId700" Type="http://schemas.openxmlformats.org/officeDocument/2006/relationships/hyperlink" Target="https://www.ilo.org/ilostat/faces/oracle/webcenter/portalapp/pagehierarchy/Page33.jspx?locale=EN&amp;MBI_ID=4" TargetMode="External"/><Relationship Id="rId1123" Type="http://schemas.openxmlformats.org/officeDocument/2006/relationships/hyperlink" Target="http://www.tra.go.tz/" TargetMode="External"/><Relationship Id="rId1330" Type="http://schemas.openxmlformats.org/officeDocument/2006/relationships/hyperlink" Target="https://www.customs.gov.sg/eservices/customs-forms-and-service-links" TargetMode="External"/><Relationship Id="rId3088" Type="http://schemas.openxmlformats.org/officeDocument/2006/relationships/hyperlink" Target="http://www.e.gov.kw/" TargetMode="External"/><Relationship Id="rId4486" Type="http://schemas.openxmlformats.org/officeDocument/2006/relationships/hyperlink" Target="https://waa.inter.nstda.or.th/stks/pub/2019/20191105-data-governance-framework-book.pdf" TargetMode="External"/><Relationship Id="rId4693" Type="http://schemas.openxmlformats.org/officeDocument/2006/relationships/hyperlink" Target="https://micit.go.cr/departamento-respuesta-incidentes-informaticos" TargetMode="External"/><Relationship Id="rId5537" Type="http://schemas.openxmlformats.org/officeDocument/2006/relationships/hyperlink" Target="https://djibouti.opendataforafrica.org/" TargetMode="External"/><Relationship Id="rId5744" Type="http://schemas.openxmlformats.org/officeDocument/2006/relationships/hyperlink" Target="http://www.unesco.org/new/fileadmin/MULTIMEDIA/HQ/CI/CI/pdf/news/ifap_report.pdf" TargetMode="External"/><Relationship Id="rId5951" Type="http://schemas.openxmlformats.org/officeDocument/2006/relationships/hyperlink" Target="https://www.egovernment.ch/en/umsetzung/e-government-strategie/" TargetMode="External"/><Relationship Id="rId3295" Type="http://schemas.openxmlformats.org/officeDocument/2006/relationships/hyperlink" Target="http://www.zra.org.zm/" TargetMode="External"/><Relationship Id="rId4139" Type="http://schemas.openxmlformats.org/officeDocument/2006/relationships/hyperlink" Target="https://www.mof.gov.ws/" TargetMode="External"/><Relationship Id="rId4346" Type="http://schemas.openxmlformats.org/officeDocument/2006/relationships/hyperlink" Target="https://www.rti-rating.org/wp-content/uploads/New-Zealand.pdf" TargetMode="External"/><Relationship Id="rId4553" Type="http://schemas.openxmlformats.org/officeDocument/2006/relationships/hyperlink" Target="https://www.government.se/4ae46a/contentassets/36f1e7481df14fa7897e0a356c211012/report-on-swedish-efforts-related-to-the-initiative-on-citizens-consultations.pdf" TargetMode="External"/><Relationship Id="rId4760" Type="http://schemas.openxmlformats.org/officeDocument/2006/relationships/hyperlink" Target="https://stafraent.island.is/verkefni/taekniarkitektur-2/" TargetMode="External"/><Relationship Id="rId5604" Type="http://schemas.openxmlformats.org/officeDocument/2006/relationships/hyperlink" Target="https://sso.agc.gov.sg/Act/PSGA2018" TargetMode="External"/><Relationship Id="rId5811" Type="http://schemas.openxmlformats.org/officeDocument/2006/relationships/hyperlink" Target="https://www.gov.mo/en/about-government/service-list/?keyword=complaint&amp;category_id=&amp;entity_id=" TargetMode="External"/><Relationship Id="rId3155" Type="http://schemas.openxmlformats.org/officeDocument/2006/relationships/hyperlink" Target="http://www.tresor.mr/" TargetMode="External"/><Relationship Id="rId3362" Type="http://schemas.openxmlformats.org/officeDocument/2006/relationships/hyperlink" Target="http://www.finances.gov.tn/index.php?option=com_content&amp;view=article&amp;id=38&amp;Itemid=276&amp;lang=fr" TargetMode="External"/><Relationship Id="rId4206" Type="http://schemas.openxmlformats.org/officeDocument/2006/relationships/hyperlink" Target="https://openknowledge.worldbank.org/handle/10986/19325" TargetMode="External"/><Relationship Id="rId4413" Type="http://schemas.openxmlformats.org/officeDocument/2006/relationships/hyperlink" Target="https://www.rti-rating.org/wp-content/uploads/2020/05/Kyrgyzstan-Law-on-ATI.pdf" TargetMode="External"/><Relationship Id="rId4620" Type="http://schemas.openxmlformats.org/officeDocument/2006/relationships/hyperlink" Target="https://www.ncsc.nl/" TargetMode="External"/><Relationship Id="rId283" Type="http://schemas.openxmlformats.org/officeDocument/2006/relationships/hyperlink" Target="https://www.govloop.com/tag/govtech/" TargetMode="External"/><Relationship Id="rId490" Type="http://schemas.openxmlformats.org/officeDocument/2006/relationships/hyperlink" Target="http://www.mptic.dz/fr/?e-Algerie-2013,13" TargetMode="External"/><Relationship Id="rId2171" Type="http://schemas.openxmlformats.org/officeDocument/2006/relationships/hyperlink" Target="https://www.oecd.org/netherlands/43411548.pdf" TargetMode="External"/><Relationship Id="rId3015" Type="http://schemas.openxmlformats.org/officeDocument/2006/relationships/hyperlink" Target="https://www.gov.co/" TargetMode="External"/><Relationship Id="rId3222" Type="http://schemas.openxmlformats.org/officeDocument/2006/relationships/hyperlink" Target="http://www.vital.gov.sg/" TargetMode="External"/><Relationship Id="rId143" Type="http://schemas.openxmlformats.org/officeDocument/2006/relationships/hyperlink" Target="http://en.wikipedia.org/wiki/Tajikistan" TargetMode="External"/><Relationship Id="rId350" Type="http://schemas.openxmlformats.org/officeDocument/2006/relationships/hyperlink" Target="https://www.pefa.org/node/1581" TargetMode="External"/><Relationship Id="rId2031" Type="http://schemas.openxmlformats.org/officeDocument/2006/relationships/hyperlink" Target="http://www.treasuryfinland.fi/" TargetMode="External"/><Relationship Id="rId5187" Type="http://schemas.openxmlformats.org/officeDocument/2006/relationships/hyperlink" Target="https://petitions.whitehouse.gov/" TargetMode="External"/><Relationship Id="rId5394" Type="http://schemas.openxmlformats.org/officeDocument/2006/relationships/hyperlink" Target="https://www.gob.mx/mexicodigital" TargetMode="External"/><Relationship Id="rId6238" Type="http://schemas.openxmlformats.org/officeDocument/2006/relationships/hyperlink" Target="https://www.egov.md/en/legislation/government-resolution-no-700-policy-concept-principles-open-government-data" TargetMode="External"/><Relationship Id="rId9" Type="http://schemas.openxmlformats.org/officeDocument/2006/relationships/hyperlink" Target="http://en.wikipedia.org/wiki/Australia" TargetMode="External"/><Relationship Id="rId210" Type="http://schemas.openxmlformats.org/officeDocument/2006/relationships/hyperlink" Target="http://www.ptabank.org/" TargetMode="External"/><Relationship Id="rId2988" Type="http://schemas.openxmlformats.org/officeDocument/2006/relationships/hyperlink" Target="http://www.llv.li/" TargetMode="External"/><Relationship Id="rId5047" Type="http://schemas.openxmlformats.org/officeDocument/2006/relationships/hyperlink" Target="http://www.mdiit.gov.lk/index.php/en/digital-news/item/73-data-protection-legislation" TargetMode="External"/><Relationship Id="rId5254" Type="http://schemas.openxmlformats.org/officeDocument/2006/relationships/hyperlink" Target="https://www.antai.gob.pa/" TargetMode="External"/><Relationship Id="rId1797" Type="http://schemas.openxmlformats.org/officeDocument/2006/relationships/hyperlink" Target="http://siaper.contraloria.cl/opencms/opencms/siaper/index.html" TargetMode="External"/><Relationship Id="rId2848" Type="http://schemas.openxmlformats.org/officeDocument/2006/relationships/hyperlink" Target="http://www.finance.gov.lb/" TargetMode="External"/><Relationship Id="rId5461" Type="http://schemas.openxmlformats.org/officeDocument/2006/relationships/hyperlink" Target="https://www.dataportal.se/sv/" TargetMode="External"/><Relationship Id="rId89" Type="http://schemas.openxmlformats.org/officeDocument/2006/relationships/hyperlink" Target="http://en.wikipedia.org/wiki/Mali" TargetMode="External"/><Relationship Id="rId1657" Type="http://schemas.openxmlformats.org/officeDocument/2006/relationships/hyperlink" Target="https://www.tastselv.skat.dk/" TargetMode="External"/><Relationship Id="rId1864" Type="http://schemas.openxmlformats.org/officeDocument/2006/relationships/hyperlink" Target="http://www.hacienda.gov.do/" TargetMode="External"/><Relationship Id="rId2708" Type="http://schemas.openxmlformats.org/officeDocument/2006/relationships/hyperlink" Target="http://www.span.depkeu.go.id/" TargetMode="External"/><Relationship Id="rId2915" Type="http://schemas.openxmlformats.org/officeDocument/2006/relationships/hyperlink" Target="http://www.finance.gov.lb/en-us/Finance/BI/ABDP/" TargetMode="External"/><Relationship Id="rId4063" Type="http://schemas.openxmlformats.org/officeDocument/2006/relationships/hyperlink" Target="https://e-mongolia.mn/home" TargetMode="External"/><Relationship Id="rId4270" Type="http://schemas.openxmlformats.org/officeDocument/2006/relationships/hyperlink" Target="https://cert.be/en" TargetMode="External"/><Relationship Id="rId5114" Type="http://schemas.openxmlformats.org/officeDocument/2006/relationships/hyperlink" Target="https://www.riksdagen.se/sv/dokument-lagar/dokument/fakta-pm-om-eu-forslag/digital-strategi-ai-vitbok-och-datastrategi_H706FPM23" TargetMode="External"/><Relationship Id="rId5321" Type="http://schemas.openxmlformats.org/officeDocument/2006/relationships/hyperlink" Target="https://www.rti-rating.org/wp-content/uploads/2018/09/ET.FOI_.Oct16.Eng_.pdf" TargetMode="External"/><Relationship Id="rId1517" Type="http://schemas.openxmlformats.org/officeDocument/2006/relationships/hyperlink" Target="http://www.planning.gov.pg/dadpng/" TargetMode="External"/><Relationship Id="rId1724" Type="http://schemas.openxmlformats.org/officeDocument/2006/relationships/hyperlink" Target="http://eta.gov.eg/index.php?option=com_content&amp;view=article&amp;id=6&amp;Itemid=188&amp;lang=ar" TargetMode="External"/><Relationship Id="rId4130" Type="http://schemas.openxmlformats.org/officeDocument/2006/relationships/hyperlink" Target="https://www.gov.pl/web/fundusze-regiony/serwisy-ministerstwa" TargetMode="External"/><Relationship Id="rId16" Type="http://schemas.openxmlformats.org/officeDocument/2006/relationships/hyperlink" Target="http://en.wikipedia.org/wiki/Belarus" TargetMode="External"/><Relationship Id="rId1931" Type="http://schemas.openxmlformats.org/officeDocument/2006/relationships/hyperlink" Target="http://portal.sat.gob.gt/sitio/index.php/esat/servicios-electronicos/sat-en-linea-ingreso.html" TargetMode="External"/><Relationship Id="rId3689" Type="http://schemas.openxmlformats.org/officeDocument/2006/relationships/hyperlink" Target="https://www.pefa.org/node/1666" TargetMode="External"/><Relationship Id="rId3896" Type="http://schemas.openxmlformats.org/officeDocument/2006/relationships/hyperlink" Target="http://www.togo.gouv.tg/" TargetMode="External"/><Relationship Id="rId6095" Type="http://schemas.openxmlformats.org/officeDocument/2006/relationships/hyperlink" Target="https://www.milie.ci/index.php?page=reclamation.Accueil" TargetMode="External"/><Relationship Id="rId2498" Type="http://schemas.openxmlformats.org/officeDocument/2006/relationships/hyperlink" Target="http://www.ppra.org.pk/" TargetMode="External"/><Relationship Id="rId3549" Type="http://schemas.openxmlformats.org/officeDocument/2006/relationships/hyperlink" Target="https://oes.dk/systemer/budgettering/om-statens-budgetsystem/" TargetMode="External"/><Relationship Id="rId4947" Type="http://schemas.openxmlformats.org/officeDocument/2006/relationships/hyperlink" Target="https://www.it-planungsrat.de/DE/Standards/Standards_node.html" TargetMode="External"/><Relationship Id="rId6162" Type="http://schemas.openxmlformats.org/officeDocument/2006/relationships/hyperlink" Target="https://pusdiklat.ristekbrin.go.id/" TargetMode="External"/><Relationship Id="rId677" Type="http://schemas.openxmlformats.org/officeDocument/2006/relationships/hyperlink" Target="https://www.ilo.org/ilostat/faces/oracle/webcenter/portalapp/pagehierarchy/Page33.jspx?locale=EN&amp;MBI_ID=4" TargetMode="External"/><Relationship Id="rId2358" Type="http://schemas.openxmlformats.org/officeDocument/2006/relationships/hyperlink" Target="http://www.wipo.int/wipolex/en/details.jsp?id=7796" TargetMode="External"/><Relationship Id="rId3756" Type="http://schemas.openxmlformats.org/officeDocument/2006/relationships/hyperlink" Target="http://www.bmi.bund.de/DE/Home/startseite_node.html" TargetMode="External"/><Relationship Id="rId3963" Type="http://schemas.openxmlformats.org/officeDocument/2006/relationships/hyperlink" Target="http://www.govt.lc/" TargetMode="External"/><Relationship Id="rId4807" Type="http://schemas.openxmlformats.org/officeDocument/2006/relationships/hyperlink" Target="https://cgii.gob.bo/index.php/es" TargetMode="External"/><Relationship Id="rId6022" Type="http://schemas.openxmlformats.org/officeDocument/2006/relationships/hyperlink" Target="https://clad.org/" TargetMode="External"/><Relationship Id="rId884" Type="http://schemas.openxmlformats.org/officeDocument/2006/relationships/hyperlink" Target="http://www.mof.gov.bt/pit/" TargetMode="External"/><Relationship Id="rId2565" Type="http://schemas.openxmlformats.org/officeDocument/2006/relationships/hyperlink" Target="https://formsauth.qdb.qa/_Layouts/FormsAuth/Login.aspx?wa=wsignin1.0&amp;wtrealm=urn%3aIVERPEP01%3aFormsAuth&amp;wctx=https%3a%2f%2feprocurement.qdb.qa%2fVendorPortal%2f_layouts%2fAuthenticate.aspx%3floginasanotheruser%3dtrue%26Source%3dhttps%3a%2f%2feprocurement.qdb.qa%253A%252FVendorPortal%252FEnterprise%252520Portal%252Fdefault%252Easpx%253FWMI%253DVendProfileDefault%2526WCMP%253DQDB%2526WDPK%253Dinitial" TargetMode="External"/><Relationship Id="rId2772" Type="http://schemas.openxmlformats.org/officeDocument/2006/relationships/hyperlink" Target="http://www.per.gov.ie/government-announces-plans-for-a-civil-service-wide-human-resources-shared-service-centre-hrssc/" TargetMode="External"/><Relationship Id="rId3409" Type="http://schemas.openxmlformats.org/officeDocument/2006/relationships/hyperlink" Target="https://hatcyemen.org/the_tenders/" TargetMode="External"/><Relationship Id="rId3616" Type="http://schemas.openxmlformats.org/officeDocument/2006/relationships/hyperlink" Target="https://www.mk.gov.lv/lv/content/valsts-parvaldes-politika" TargetMode="External"/><Relationship Id="rId3823" Type="http://schemas.openxmlformats.org/officeDocument/2006/relationships/hyperlink" Target="https://www.szi.gov.zm/e-services/" TargetMode="External"/><Relationship Id="rId537" Type="http://schemas.openxmlformats.org/officeDocument/2006/relationships/hyperlink" Target="http://siteresources.worldbank.org/BELARUSEXTN/Resources/PEFA_Belarus_april_2009_english.pdf" TargetMode="External"/><Relationship Id="rId744" Type="http://schemas.openxmlformats.org/officeDocument/2006/relationships/hyperlink" Target="https://www.ilo.org/ilostat/faces/oracle/webcenter/portalapp/pagehierarchy/Page33.jspx?locale=EN&amp;MBI_ID=4" TargetMode="External"/><Relationship Id="rId951" Type="http://schemas.openxmlformats.org/officeDocument/2006/relationships/hyperlink" Target="http://www.tax.gov.kh/" TargetMode="External"/><Relationship Id="rId1167" Type="http://schemas.openxmlformats.org/officeDocument/2006/relationships/hyperlink" Target="https://www.mof.gov.vn/webcenter/portal/mof/r/chuyentrang/vnstatetre?_afrLoop=58591658454673904" TargetMode="External"/><Relationship Id="rId1374" Type="http://schemas.openxmlformats.org/officeDocument/2006/relationships/hyperlink" Target="https://www.pefa.org/node/1876" TargetMode="External"/><Relationship Id="rId1581" Type="http://schemas.openxmlformats.org/officeDocument/2006/relationships/hyperlink" Target="http://www.sbb.gov.tr/kamu-yatirimlari/" TargetMode="External"/><Relationship Id="rId2218" Type="http://schemas.openxmlformats.org/officeDocument/2006/relationships/hyperlink" Target="https://www.sknird.com/" TargetMode="External"/><Relationship Id="rId2425" Type="http://schemas.openxmlformats.org/officeDocument/2006/relationships/hyperlink" Target="http://cais.ecustoms.mn/CAIS/index.jsp" TargetMode="External"/><Relationship Id="rId2632" Type="http://schemas.openxmlformats.org/officeDocument/2006/relationships/hyperlink" Target="http://www.althingi.is/" TargetMode="External"/><Relationship Id="rId5788" Type="http://schemas.openxmlformats.org/officeDocument/2006/relationships/hyperlink" Target="https://www.opengovpartnership.org/members/peru/" TargetMode="External"/><Relationship Id="rId5995" Type="http://schemas.openxmlformats.org/officeDocument/2006/relationships/hyperlink" Target="https://www.bmk.gv.at/dam/jcr:8acef058-7167-4335-880e-9fa341b723c8/aimat_ua.pdf" TargetMode="External"/><Relationship Id="rId80" Type="http://schemas.openxmlformats.org/officeDocument/2006/relationships/hyperlink" Target="http://en.wikipedia.org/wiki/Latvia" TargetMode="External"/><Relationship Id="rId604" Type="http://schemas.openxmlformats.org/officeDocument/2006/relationships/hyperlink" Target="https://www.petekamutner.am/Content.aspx?itn=tsOSEServices" TargetMode="External"/><Relationship Id="rId811" Type="http://schemas.openxmlformats.org/officeDocument/2006/relationships/hyperlink" Target="https://www.plan.be/" TargetMode="External"/><Relationship Id="rId1027" Type="http://schemas.openxmlformats.org/officeDocument/2006/relationships/hyperlink" Target="http://www.fin.gc.ca/" TargetMode="External"/><Relationship Id="rId1234" Type="http://schemas.openxmlformats.org/officeDocument/2006/relationships/hyperlink" Target="http://www.sama.gov.sa/en-US/GovtSecurity/pages/treasuryBill.aspx?FilterField1=SAMABillYear&amp;FilterValue1=2013&amp;FilterField2=SAMABillMonth&amp;FilterValue2=09" TargetMode="External"/><Relationship Id="rId1441" Type="http://schemas.openxmlformats.org/officeDocument/2006/relationships/hyperlink" Target="http://www.mof.gov.sb/" TargetMode="External"/><Relationship Id="rId4597" Type="http://schemas.openxmlformats.org/officeDocument/2006/relationships/hyperlink" Target="https://www.difi.no/fagomrader-og-tjenester/digitalisering-og-samordning/nasjonal-arkitektur/prinsipper" TargetMode="External"/><Relationship Id="rId5648" Type="http://schemas.openxmlformats.org/officeDocument/2006/relationships/hyperlink" Target="http://minadmin.ypes.gr/?page_id=12126-" TargetMode="External"/><Relationship Id="rId5855" Type="http://schemas.openxmlformats.org/officeDocument/2006/relationships/hyperlink" Target="https://www.opengovpartnership.org/members/italy/" TargetMode="External"/><Relationship Id="rId1301" Type="http://schemas.openxmlformats.org/officeDocument/2006/relationships/hyperlink" Target="https://www.bot.or.th/English/PaymentSystems/PolicyPS/Documents/PaymentRoadmap_2021.pdf" TargetMode="External"/><Relationship Id="rId3199" Type="http://schemas.openxmlformats.org/officeDocument/2006/relationships/hyperlink" Target="http://www.worldbank.org/en/news/press-release/2016/02/18/tajikistan-project-to-strengthen-public-finance-management" TargetMode="External"/><Relationship Id="rId4457" Type="http://schemas.openxmlformats.org/officeDocument/2006/relationships/hyperlink" Target="https://cert.gov.ua/" TargetMode="External"/><Relationship Id="rId4664" Type="http://schemas.openxmlformats.org/officeDocument/2006/relationships/hyperlink" Target="https://digital.gouvernement.lu/en/dossiers/2019/NIF-2019.html" TargetMode="External"/><Relationship Id="rId5508" Type="http://schemas.openxmlformats.org/officeDocument/2006/relationships/hyperlink" Target="http://www.data.gov.il/" TargetMode="External"/><Relationship Id="rId5715" Type="http://schemas.openxmlformats.org/officeDocument/2006/relationships/hyperlink" Target="https://www.ipa.go.jp/index.html" TargetMode="External"/><Relationship Id="rId3059" Type="http://schemas.openxmlformats.org/officeDocument/2006/relationships/hyperlink" Target="http://www.gov.hk/" TargetMode="External"/><Relationship Id="rId3266" Type="http://schemas.openxmlformats.org/officeDocument/2006/relationships/hyperlink" Target="https://ckns.mof.gov.vn/SitePages/default.aspx26showFooter%3Dfalse%26showHeader%3Dfalse%26_adf.ctrl-state%3Depen6uemu_178" TargetMode="External"/><Relationship Id="rId3473" Type="http://schemas.openxmlformats.org/officeDocument/2006/relationships/hyperlink" Target="https://mfin.gouvernement.lu/en.html" TargetMode="External"/><Relationship Id="rId4317" Type="http://schemas.openxmlformats.org/officeDocument/2006/relationships/hyperlink" Target="https://www.rti-rating.org/wp-content/uploads/Tunisia.pdf" TargetMode="External"/><Relationship Id="rId4524" Type="http://schemas.openxmlformats.org/officeDocument/2006/relationships/hyperlink" Target="https://www.yesser.gov.sa/EN/BuildingBlocks/government_service_bus/Pages/default.aspx" TargetMode="External"/><Relationship Id="rId4871" Type="http://schemas.openxmlformats.org/officeDocument/2006/relationships/hyperlink" Target="https://akshi.gov.al/wp-content/uploads/2018/03/Digital_Agenda_Strategy_2015_-_2020.pdf" TargetMode="External"/><Relationship Id="rId5922" Type="http://schemas.openxmlformats.org/officeDocument/2006/relationships/hyperlink" Target="http://www.mpac.gov.tt/training" TargetMode="External"/><Relationship Id="rId187" Type="http://schemas.openxmlformats.org/officeDocument/2006/relationships/hyperlink" Target="http://en.wikipedia.org/wiki/South_africa" TargetMode="External"/><Relationship Id="rId394" Type="http://schemas.openxmlformats.org/officeDocument/2006/relationships/hyperlink" Target="http://www.customs.am/" TargetMode="External"/><Relationship Id="rId2075" Type="http://schemas.openxmlformats.org/officeDocument/2006/relationships/hyperlink" Target="http://www.hacienda.gob.ni/Direcciones/tesoreria/la-direccion" TargetMode="External"/><Relationship Id="rId2282" Type="http://schemas.openxmlformats.org/officeDocument/2006/relationships/hyperlink" Target="http://oagf.gov.ng/treasury-single-account/" TargetMode="External"/><Relationship Id="rId3126" Type="http://schemas.openxmlformats.org/officeDocument/2006/relationships/hyperlink" Target="https://www.ccis.ad/wp-content/uploads/2017/01/reglament-de-ladministracio-electronica-en-lambit-de-administracio-general.pdf" TargetMode="External"/><Relationship Id="rId3680" Type="http://schemas.openxmlformats.org/officeDocument/2006/relationships/hyperlink" Target="https://www.pefa.org/node/1671" TargetMode="External"/><Relationship Id="rId4731" Type="http://schemas.openxmlformats.org/officeDocument/2006/relationships/hyperlink" Target="https://www.suomi.fi/palaute/footer/aHR0cHMlM0ElMkYlMkZ3d3cuc3VvbWkuZmklMkZldHVzaXZ1" TargetMode="External"/><Relationship Id="rId254" Type="http://schemas.openxmlformats.org/officeDocument/2006/relationships/hyperlink" Target="http://www.xinhuanet.com/english/2018-05/26/c_137208205.htm" TargetMode="External"/><Relationship Id="rId1091" Type="http://schemas.openxmlformats.org/officeDocument/2006/relationships/hyperlink" Target="http://www.imf.org/external/pubs/ft/scr/2014/cr14203.pdf" TargetMode="External"/><Relationship Id="rId3333" Type="http://schemas.openxmlformats.org/officeDocument/2006/relationships/hyperlink" Target="http://www.gib.gov.tr/" TargetMode="External"/><Relationship Id="rId3540" Type="http://schemas.openxmlformats.org/officeDocument/2006/relationships/hyperlink" Target="https://www.ejn.gov.ba/Announcement/Search" TargetMode="External"/><Relationship Id="rId5298" Type="http://schemas.openxmlformats.org/officeDocument/2006/relationships/hyperlink" Target="http://www.mcit.gov.eg/Upcont/MediaCenter/MCIT%20in%20Press_ar_816201800AR_Cabinet_Approves_Personal_Data_Protection_Draft_Bill.pdf" TargetMode="External"/><Relationship Id="rId114" Type="http://schemas.openxmlformats.org/officeDocument/2006/relationships/hyperlink" Target="http://en.wikipedia.org/wiki/Papua_New_Guinea" TargetMode="External"/><Relationship Id="rId461" Type="http://schemas.openxmlformats.org/officeDocument/2006/relationships/hyperlink" Target="https://www.tenders.gov.au/" TargetMode="External"/><Relationship Id="rId2142" Type="http://schemas.openxmlformats.org/officeDocument/2006/relationships/hyperlink" Target="http://www.mta.mn/" TargetMode="External"/><Relationship Id="rId3400" Type="http://schemas.openxmlformats.org/officeDocument/2006/relationships/hyperlink" Target="https://www.tendersontime.com/tonga-tenders/" TargetMode="External"/><Relationship Id="rId321" Type="http://schemas.openxmlformats.org/officeDocument/2006/relationships/hyperlink" Target="https://joinup.ec.europa.eu/community/nifo/og_page/egovernment-factsheets" TargetMode="External"/><Relationship Id="rId2002" Type="http://schemas.openxmlformats.org/officeDocument/2006/relationships/hyperlink" Target="https://www.pefa.org/node/2861" TargetMode="External"/><Relationship Id="rId2959" Type="http://schemas.openxmlformats.org/officeDocument/2006/relationships/hyperlink" Target="https://eds.vid.gov.lv/login/" TargetMode="External"/><Relationship Id="rId5158" Type="http://schemas.openxmlformats.org/officeDocument/2006/relationships/hyperlink" Target="https://cbddo.gov.tr/projeler/ulusalverisozlugu/" TargetMode="External"/><Relationship Id="rId5365" Type="http://schemas.openxmlformats.org/officeDocument/2006/relationships/hyperlink" Target="https://dublin.ie/whats-on/listings/digital-government-conference/" TargetMode="External"/><Relationship Id="rId5572" Type="http://schemas.openxmlformats.org/officeDocument/2006/relationships/hyperlink" Target="https://pacificdata.org/data/organization/png-data" TargetMode="External"/><Relationship Id="rId6209" Type="http://schemas.openxmlformats.org/officeDocument/2006/relationships/hyperlink" Target="https://www.bahrain.bh/wps/portal/!ut/p/a1/rZFRT4MwFIX_yvbAI-mFMiiPSHBKZDOb6OjLUqBuOGgBu0X_veBi4oPITOzbbb5zc-45iKINooKdih1ThRSs7Gdqb2-WYBsmMUOCYwze0vZXbgDGHGYdkHwHAOOgB5x759E1bQKX6cGMfOPW6vRRBOCRq9Xdw7UPMMdj-idEEc2EqtUeJXwnT7VsFSu3rNVgLyuuQXMsssOkLMThVQOWyqOa9BxvRcWF-uGr31hnRY4SOwOecm7pnHGsW2zm6m7uEj0Fi9jMyCEn-dcFA88bTWDN2vMVIzl-Ar8FdQaGfSSdUWfQSbdh_cfLwwvKLV6ahnpdRVIo_qbQ5p86qqs4rgh-18PgebHQaeJNpx-dGtOb/dl5/d5/L2dBISEvZ0FBIS9nQSEh/" TargetMode="External"/><Relationship Id="rId1768" Type="http://schemas.openxmlformats.org/officeDocument/2006/relationships/hyperlink" Target="http://www.egypt.gov.eg/services/LoadxtrServices.aspx?PgURL=63853&amp;section=subjects" TargetMode="External"/><Relationship Id="rId2819" Type="http://schemas.openxmlformats.org/officeDocument/2006/relationships/hyperlink" Target="http://www.mof.go.jp/english" TargetMode="External"/><Relationship Id="rId4174" Type="http://schemas.openxmlformats.org/officeDocument/2006/relationships/hyperlink" Target="http://www.finance.gov.tt/" TargetMode="External"/><Relationship Id="rId4381" Type="http://schemas.openxmlformats.org/officeDocument/2006/relationships/hyperlink" Target="https://www.rti-rating.org/wp-content/uploads/Liberia.pdf" TargetMode="External"/><Relationship Id="rId5018" Type="http://schemas.openxmlformats.org/officeDocument/2006/relationships/hyperlink" Target="http://www.dataprotection.ro/" TargetMode="External"/><Relationship Id="rId5225" Type="http://schemas.openxmlformats.org/officeDocument/2006/relationships/hyperlink" Target="http://dominica.gov.dm/laws-of-dominica" TargetMode="External"/><Relationship Id="rId5432" Type="http://schemas.openxmlformats.org/officeDocument/2006/relationships/hyperlink" Target="http://data.gv.at/" TargetMode="External"/><Relationship Id="rId1628" Type="http://schemas.openxmlformats.org/officeDocument/2006/relationships/hyperlink" Target="http://www.hacienda.go.cr/" TargetMode="External"/><Relationship Id="rId1975" Type="http://schemas.openxmlformats.org/officeDocument/2006/relationships/hyperlink" Target="https://www.etax.dgi.ga/home.seam" TargetMode="External"/><Relationship Id="rId3190" Type="http://schemas.openxmlformats.org/officeDocument/2006/relationships/hyperlink" Target="http://www.mofed.gov.et/web/guest/ifmis" TargetMode="External"/><Relationship Id="rId4034" Type="http://schemas.openxmlformats.org/officeDocument/2006/relationships/hyperlink" Target="https://nitda.gov.ng/" TargetMode="External"/><Relationship Id="rId4241" Type="http://schemas.openxmlformats.org/officeDocument/2006/relationships/hyperlink" Target="https://internetlegislationatlas.org/data/summaries/iraq.pdf" TargetMode="External"/><Relationship Id="rId1835" Type="http://schemas.openxmlformats.org/officeDocument/2006/relationships/hyperlink" Target="https://www.compraspublicas.gob.ec/ProcesoContratacion/compras/PC/buscarProceso.cpe?sg=1" TargetMode="External"/><Relationship Id="rId3050" Type="http://schemas.openxmlformats.org/officeDocument/2006/relationships/hyperlink" Target="https://www.mgovernance.net/services-page" TargetMode="External"/><Relationship Id="rId4101" Type="http://schemas.openxmlformats.org/officeDocument/2006/relationships/hyperlink" Target="https://www.gob.mx/que-es-gobmx" TargetMode="External"/><Relationship Id="rId1902" Type="http://schemas.openxmlformats.org/officeDocument/2006/relationships/hyperlink" Target="http://www.tulli.fi/" TargetMode="External"/><Relationship Id="rId6066" Type="http://schemas.openxmlformats.org/officeDocument/2006/relationships/hyperlink" Target="https://nidolab.be/" TargetMode="External"/><Relationship Id="rId3867" Type="http://schemas.openxmlformats.org/officeDocument/2006/relationships/hyperlink" Target="https://www.whitehouse.gov/omb/management/egov/" TargetMode="External"/><Relationship Id="rId4918" Type="http://schemas.openxmlformats.org/officeDocument/2006/relationships/hyperlink" Target="https://www.mintic.gov.co/arquitecturati/630/articles-9258_recurso_pdf.pdf" TargetMode="External"/><Relationship Id="rId788" Type="http://schemas.openxmlformats.org/officeDocument/2006/relationships/hyperlink" Target="http://www.imf.org/~/media/Files/Publications/CR/2018/cr18306.ashx" TargetMode="External"/><Relationship Id="rId995" Type="http://schemas.openxmlformats.org/officeDocument/2006/relationships/hyperlink" Target="https://portoncv.gov.cv/portonprd/portoncv?p=C8A8A6B0A5C4BDB9C7AEABC4C4" TargetMode="External"/><Relationship Id="rId2469" Type="http://schemas.openxmlformats.org/officeDocument/2006/relationships/hyperlink" Target="http://www.p-direkt.nl/" TargetMode="External"/><Relationship Id="rId2676" Type="http://schemas.openxmlformats.org/officeDocument/2006/relationships/hyperlink" Target="http://dor.gov.in/" TargetMode="External"/><Relationship Id="rId2883" Type="http://schemas.openxmlformats.org/officeDocument/2006/relationships/hyperlink" Target="http://www.etat.public.lu/fr/index.php" TargetMode="External"/><Relationship Id="rId3727" Type="http://schemas.openxmlformats.org/officeDocument/2006/relationships/hyperlink" Target="http://www.gobiernoelectronico.gob.ec/" TargetMode="External"/><Relationship Id="rId3934" Type="http://schemas.openxmlformats.org/officeDocument/2006/relationships/hyperlink" Target="https://administracionelectronica.gob.es/pae_Home/pae_Organizacion/SGAD.html" TargetMode="External"/><Relationship Id="rId5082" Type="http://schemas.openxmlformats.org/officeDocument/2006/relationships/hyperlink" Target="https://digital.gov.ru/ru/activity/directions/70/" TargetMode="External"/><Relationship Id="rId6133" Type="http://schemas.openxmlformats.org/officeDocument/2006/relationships/hyperlink" Target="https://www.inap.gob.gt/" TargetMode="External"/><Relationship Id="rId648" Type="http://schemas.openxmlformats.org/officeDocument/2006/relationships/hyperlink" Target="https://www.ilo.org/ilostat/faces/oracle/webcenter/portalapp/pagehierarchy/Page33.jspx?locale=EN&amp;MBI_ID=4" TargetMode="External"/><Relationship Id="rId855" Type="http://schemas.openxmlformats.org/officeDocument/2006/relationships/hyperlink" Target="http://www.mof.gov.bt/" TargetMode="External"/><Relationship Id="rId1278" Type="http://schemas.openxmlformats.org/officeDocument/2006/relationships/hyperlink" Target="http://www.hmrc.gov.uk/online/index.htm" TargetMode="External"/><Relationship Id="rId1485" Type="http://schemas.openxmlformats.org/officeDocument/2006/relationships/hyperlink" Target="http://www.mopic.gov.eg/MIC/Projects.aspx?ModID=3" TargetMode="External"/><Relationship Id="rId1692" Type="http://schemas.openxmlformats.org/officeDocument/2006/relationships/hyperlink" Target="http://www.hacienda.go.cr/" TargetMode="External"/><Relationship Id="rId2329" Type="http://schemas.openxmlformats.org/officeDocument/2006/relationships/hyperlink" Target="http://www.finance.gov.mv/" TargetMode="External"/><Relationship Id="rId2536" Type="http://schemas.openxmlformats.org/officeDocument/2006/relationships/hyperlink" Target="http://www.philgeps.gov.ph/GEPSNONPILOT/Tender/RecentAwardNoticeUI.aspx?menuIndex=3" TargetMode="External"/><Relationship Id="rId2743" Type="http://schemas.openxmlformats.org/officeDocument/2006/relationships/hyperlink" Target="http://www.tollur.is/displayer.asp?cat_id=1706" TargetMode="External"/><Relationship Id="rId5899" Type="http://schemas.openxmlformats.org/officeDocument/2006/relationships/hyperlink" Target="http://kurklt.lt/wp-content/uploads/2018/09/StrategyIndesignpdf.pdf" TargetMode="External"/><Relationship Id="rId6200" Type="http://schemas.openxmlformats.org/officeDocument/2006/relationships/hyperlink" Target="https://www.moic.gov.bt/" TargetMode="External"/><Relationship Id="rId508" Type="http://schemas.openxmlformats.org/officeDocument/2006/relationships/hyperlink" Target="http://www.e-qanun.az/framework/33717" TargetMode="External"/><Relationship Id="rId715" Type="http://schemas.openxmlformats.org/officeDocument/2006/relationships/hyperlink" Target="https://www.ilo.org/ilostat/faces/oracle/webcenter/portalapp/pagehierarchy/Page33.jspx?locale=EN&amp;MBI_ID=4" TargetMode="External"/><Relationship Id="rId922" Type="http://schemas.openxmlformats.org/officeDocument/2006/relationships/hyperlink" Target="http://www.gouvernement.gov.bf/" TargetMode="External"/><Relationship Id="rId1138" Type="http://schemas.openxmlformats.org/officeDocument/2006/relationships/hyperlink" Target="http://www.customsinlandrevenue.gov.vu/" TargetMode="External"/><Relationship Id="rId1345" Type="http://schemas.openxmlformats.org/officeDocument/2006/relationships/hyperlink" Target="http://www.impotsetdomaines.gouv.sn/fr/teleprocedures" TargetMode="External"/><Relationship Id="rId1552" Type="http://schemas.openxmlformats.org/officeDocument/2006/relationships/hyperlink" Target="http://www.mppp.gob.ve/" TargetMode="External"/><Relationship Id="rId2603" Type="http://schemas.openxmlformats.org/officeDocument/2006/relationships/hyperlink" Target="https://eproc.publicprocurement.govmu.org/login" TargetMode="External"/><Relationship Id="rId2950" Type="http://schemas.openxmlformats.org/officeDocument/2006/relationships/hyperlink" Target="http://www.guichet.public.lu/myguichet/fr/aspects-legaux/index.html" TargetMode="External"/><Relationship Id="rId5759" Type="http://schemas.openxmlformats.org/officeDocument/2006/relationships/hyperlink" Target="https://www.mptt.gov.so/eng/" TargetMode="External"/><Relationship Id="rId1205" Type="http://schemas.openxmlformats.org/officeDocument/2006/relationships/hyperlink" Target="http://www.financnasprava.sk/" TargetMode="External"/><Relationship Id="rId2810" Type="http://schemas.openxmlformats.org/officeDocument/2006/relationships/hyperlink" Target="http://www.rikiskaup.is/utbod/lokid/" TargetMode="External"/><Relationship Id="rId4568" Type="http://schemas.openxmlformats.org/officeDocument/2006/relationships/hyperlink" Target="https://portal.www.gov.qa/wps/portal/!ut/p/a0/04_Sj9CPykssy0xPLMnMz0vMAfIjy5NzrQoSSzJUDY0dVQ08SrPz83MzVQ2NDMJTk0CUc35eSWpeCULKwFU3ILGoJDM5swBsjCpQSW5BTmJmXkkxSENiXgqICi5NT08tBikoNtQvyHZUBABG4eRi/" TargetMode="External"/><Relationship Id="rId5966" Type="http://schemas.openxmlformats.org/officeDocument/2006/relationships/hyperlink" Target="https://www.gov.si/assets/ministrstva/MJU/DID/Digital-Slovenia-2020-Development-Strategy-for-the-Information-Society-until-2020.pdf" TargetMode="External"/><Relationship Id="rId51" Type="http://schemas.openxmlformats.org/officeDocument/2006/relationships/hyperlink" Target="http://en.wikipedia.org/wiki/Gabon" TargetMode="External"/><Relationship Id="rId1412" Type="http://schemas.openxmlformats.org/officeDocument/2006/relationships/hyperlink" Target="https://www.gov.uk/payroll-software" TargetMode="External"/><Relationship Id="rId3377" Type="http://schemas.openxmlformats.org/officeDocument/2006/relationships/hyperlink" Target="https://www.mic.gov.to/ministrydepartment/14-govt-ministries/finance-a-national-planning" TargetMode="External"/><Relationship Id="rId4775" Type="http://schemas.openxmlformats.org/officeDocument/2006/relationships/hyperlink" Target="https://www.dati.gov.it/fare-opendata" TargetMode="External"/><Relationship Id="rId4982" Type="http://schemas.openxmlformats.org/officeDocument/2006/relationships/hyperlink" Target="https://www.moj.gov.bh/en/home" TargetMode="External"/><Relationship Id="rId5619" Type="http://schemas.openxmlformats.org/officeDocument/2006/relationships/hyperlink" Target="http://www.sic.gov.cn/Column/612/0.htm" TargetMode="External"/><Relationship Id="rId5826" Type="http://schemas.openxmlformats.org/officeDocument/2006/relationships/hyperlink" Target="https://www.opengovpartnership.org/members/brazil/" TargetMode="External"/><Relationship Id="rId298" Type="http://schemas.openxmlformats.org/officeDocument/2006/relationships/hyperlink" Target="https://focustaiwan.tw/politics/201507120011" TargetMode="External"/><Relationship Id="rId3584" Type="http://schemas.openxmlformats.org/officeDocument/2006/relationships/hyperlink" Target="https://www.kemenkeu.go.id/en" TargetMode="External"/><Relationship Id="rId3791" Type="http://schemas.openxmlformats.org/officeDocument/2006/relationships/hyperlink" Target="https://portal.jordan.gov.jo/wps/portal/Home/AllServices?typeServ=eServices" TargetMode="External"/><Relationship Id="rId4428" Type="http://schemas.openxmlformats.org/officeDocument/2006/relationships/hyperlink" Target="http://www.humanrightsinitiative.org/programs/ai/rti/international/laws_&amp;_papers.htm" TargetMode="External"/><Relationship Id="rId4635" Type="http://schemas.openxmlformats.org/officeDocument/2006/relationships/hyperlink" Target="https://stisc.gov.md/en" TargetMode="External"/><Relationship Id="rId4842" Type="http://schemas.openxmlformats.org/officeDocument/2006/relationships/hyperlink" Target="https://www.dgssi.gov.ma/fr" TargetMode="External"/><Relationship Id="rId158" Type="http://schemas.openxmlformats.org/officeDocument/2006/relationships/hyperlink" Target="http://en.wikipedia.org/wiki/Uruguay" TargetMode="External"/><Relationship Id="rId2186" Type="http://schemas.openxmlformats.org/officeDocument/2006/relationships/hyperlink" Target="http://www.treasury.govt.nz/" TargetMode="External"/><Relationship Id="rId2393" Type="http://schemas.openxmlformats.org/officeDocument/2006/relationships/hyperlink" Target="http://www.aduana.gov.py/49-4-sistema-sofia.html" TargetMode="External"/><Relationship Id="rId3237" Type="http://schemas.openxmlformats.org/officeDocument/2006/relationships/hyperlink" Target="http://www.altalex.com/index.php?idnot=63379" TargetMode="External"/><Relationship Id="rId3444" Type="http://schemas.openxmlformats.org/officeDocument/2006/relationships/hyperlink" Target="https://www.gub.uy/agencia-gobierno-electronico-sociedad-informacion-conocimiento/firmadigital" TargetMode="External"/><Relationship Id="rId3651" Type="http://schemas.openxmlformats.org/officeDocument/2006/relationships/hyperlink" Target="http://www.mf.gov.md/" TargetMode="External"/><Relationship Id="rId4702" Type="http://schemas.openxmlformats.org/officeDocument/2006/relationships/hyperlink" Target="https://www.presidencia.gob.cu/es/pensar-como-pais/marti-conmigo-con-nosotros/" TargetMode="External"/><Relationship Id="rId365" Type="http://schemas.openxmlformats.org/officeDocument/2006/relationships/hyperlink" Target="http://treasury.fgov.be/" TargetMode="External"/><Relationship Id="rId572" Type="http://schemas.openxmlformats.org/officeDocument/2006/relationships/hyperlink" Target="http://www.finances.bj/" TargetMode="External"/><Relationship Id="rId2046" Type="http://schemas.openxmlformats.org/officeDocument/2006/relationships/hyperlink" Target="http://www.opengovpartnership.org/country/commitment/enhance-public-resources-management" TargetMode="External"/><Relationship Id="rId2253" Type="http://schemas.openxmlformats.org/officeDocument/2006/relationships/hyperlink" Target="http://www.minecofin.gov.rw/" TargetMode="External"/><Relationship Id="rId2460" Type="http://schemas.openxmlformats.org/officeDocument/2006/relationships/hyperlink" Target="http://portal.gov.mo/web/guest/citizen/catpage?catid=678" TargetMode="External"/><Relationship Id="rId3304" Type="http://schemas.openxmlformats.org/officeDocument/2006/relationships/hyperlink" Target="http://www.ird.gov.tt/" TargetMode="External"/><Relationship Id="rId3511" Type="http://schemas.openxmlformats.org/officeDocument/2006/relationships/hyperlink" Target="http://finance.gov.sr/directoraten/" TargetMode="External"/><Relationship Id="rId225" Type="http://schemas.openxmlformats.org/officeDocument/2006/relationships/hyperlink" Target="https://mof.gov.jm/hcmes.html" TargetMode="External"/><Relationship Id="rId432" Type="http://schemas.openxmlformats.org/officeDocument/2006/relationships/hyperlink" Target="http://www.abs.gov.au/ausstats/abs@.nsf/mf/6248.0.55.002/" TargetMode="External"/><Relationship Id="rId1062" Type="http://schemas.openxmlformats.org/officeDocument/2006/relationships/hyperlink" Target="http://www.zimtreasury.gov.zw/" TargetMode="External"/><Relationship Id="rId2113" Type="http://schemas.openxmlformats.org/officeDocument/2006/relationships/hyperlink" Target="http://www.douane.gov.ma/" TargetMode="External"/><Relationship Id="rId2320" Type="http://schemas.openxmlformats.org/officeDocument/2006/relationships/hyperlink" Target="https://www.gob.mx/shcp/en" TargetMode="External"/><Relationship Id="rId5269" Type="http://schemas.openxmlformats.org/officeDocument/2006/relationships/hyperlink" Target="https://sso.agc.gov.sg/Act/PDPA2012" TargetMode="External"/><Relationship Id="rId5476" Type="http://schemas.openxmlformats.org/officeDocument/2006/relationships/hyperlink" Target="http://www.datos.gov.py/" TargetMode="External"/><Relationship Id="rId5683" Type="http://schemas.openxmlformats.org/officeDocument/2006/relationships/hyperlink" Target="https://joinup.ec.europa.eu/sites/default/files/inline-files/OSS%20Country%20Intelligence%20Report_IT_0.pdf" TargetMode="External"/><Relationship Id="rId4078" Type="http://schemas.openxmlformats.org/officeDocument/2006/relationships/hyperlink" Target="https://www2.govmu.org/EN/Pages/default.aspx" TargetMode="External"/><Relationship Id="rId4285" Type="http://schemas.openxmlformats.org/officeDocument/2006/relationships/hyperlink" Target="https://mincom.gov.az/en/view/pages/116/government-cloud" TargetMode="External"/><Relationship Id="rId4492" Type="http://schemas.openxmlformats.org/officeDocument/2006/relationships/hyperlink" Target="https://www.tanzania.go.tz/egov_uploads/documents/Level_2-7-1_eGovt_Infrastructure_Architecture_-_stds_tech_guides_final_2018_sw.pdf" TargetMode="External"/><Relationship Id="rId5129" Type="http://schemas.openxmlformats.org/officeDocument/2006/relationships/hyperlink" Target="https://www.gub.uy/agencia-gobierno-electronico-sociedad-informacion-conocimiento/datos-360" TargetMode="External"/><Relationship Id="rId5336" Type="http://schemas.openxmlformats.org/officeDocument/2006/relationships/hyperlink" Target="https://www.tech.gov.sg/" TargetMode="External"/><Relationship Id="rId5543" Type="http://schemas.openxmlformats.org/officeDocument/2006/relationships/hyperlink" Target="https://guinea.opendataforafrica.org/" TargetMode="External"/><Relationship Id="rId5890" Type="http://schemas.openxmlformats.org/officeDocument/2006/relationships/hyperlink" Target="https://ec.europa.eu/knowledge4policy/ai-watch/poland-ai-strategy-report_en" TargetMode="External"/><Relationship Id="rId1879" Type="http://schemas.openxmlformats.org/officeDocument/2006/relationships/hyperlink" Target="http://www.finance.gov.fj/sections/financial-and-asset-management/treasury.html" TargetMode="External"/><Relationship Id="rId3094" Type="http://schemas.openxmlformats.org/officeDocument/2006/relationships/hyperlink" Target="https://www.epaslaugos.lt/portal" TargetMode="External"/><Relationship Id="rId4145" Type="http://schemas.openxmlformats.org/officeDocument/2006/relationships/hyperlink" Target="http://www.finance.gov.sc/" TargetMode="External"/><Relationship Id="rId5750" Type="http://schemas.openxmlformats.org/officeDocument/2006/relationships/hyperlink" Target="https://www.tci.gov.fm/documents/communications/policy/ict-policy2012.pdf" TargetMode="External"/><Relationship Id="rId1739" Type="http://schemas.openxmlformats.org/officeDocument/2006/relationships/hyperlink" Target="http://www.mfp.gob.cu/inicio/publicaciones.php" TargetMode="External"/><Relationship Id="rId1946" Type="http://schemas.openxmlformats.org/officeDocument/2006/relationships/hyperlink" Target="http://www.finance.gov.fj/sections/financial-and-asset-management/fmis.html" TargetMode="External"/><Relationship Id="rId4005" Type="http://schemas.openxmlformats.org/officeDocument/2006/relationships/hyperlink" Target="http://www.norge.no/" TargetMode="External"/><Relationship Id="rId4352" Type="http://schemas.openxmlformats.org/officeDocument/2006/relationships/hyperlink" Target="https://www.rti-rating.org/wp-content/uploads/2020/05/Panama-RTI-Law-Ley-6-de-22-enero-2002.pdf" TargetMode="External"/><Relationship Id="rId5403" Type="http://schemas.openxmlformats.org/officeDocument/2006/relationships/hyperlink" Target="https://labx.gov.pt/" TargetMode="External"/><Relationship Id="rId5610" Type="http://schemas.openxmlformats.org/officeDocument/2006/relationships/hyperlink" Target="https://ssc.govt.nz/resources/whole-of-govt-directions-dec2013/" TargetMode="External"/><Relationship Id="rId1806" Type="http://schemas.openxmlformats.org/officeDocument/2006/relationships/hyperlink" Target="https://www.pefa.org/node/206" TargetMode="External"/><Relationship Id="rId3161" Type="http://schemas.openxmlformats.org/officeDocument/2006/relationships/hyperlink" Target="http://rmi-mof.com/division-of-budget-procurement-and-supply/news-and-updates/" TargetMode="External"/><Relationship Id="rId4212" Type="http://schemas.openxmlformats.org/officeDocument/2006/relationships/hyperlink" Target="https://openknowledge.worldbank.org/handle/10986/28392" TargetMode="External"/><Relationship Id="rId3021" Type="http://schemas.openxmlformats.org/officeDocument/2006/relationships/hyperlink" Target="http://www.gouv.ci/" TargetMode="External"/><Relationship Id="rId3978" Type="http://schemas.openxmlformats.org/officeDocument/2006/relationships/hyperlink" Target="http://www.ict.gov.sc/Infotech/itpro.aspx" TargetMode="External"/><Relationship Id="rId6177" Type="http://schemas.openxmlformats.org/officeDocument/2006/relationships/hyperlink" Target="https://www.micttd.gov.ki/" TargetMode="External"/><Relationship Id="rId899" Type="http://schemas.openxmlformats.org/officeDocument/2006/relationships/hyperlink" Target="http://www.comprasgovernamentais.gov.br/" TargetMode="External"/><Relationship Id="rId2787" Type="http://schemas.openxmlformats.org/officeDocument/2006/relationships/hyperlink" Target="http://www.imf.org/external/pubs/ft/scr/2013/cr13217.pdf" TargetMode="External"/><Relationship Id="rId3838" Type="http://schemas.openxmlformats.org/officeDocument/2006/relationships/hyperlink" Target="http://portal.oas.org/Portal/Sector/SAP/DptodeModernizaci%C3%B3ndelEstadoyGobernabilidad/NPA/CatastroenelCaribe/tabid/1177/language/en-US/default.aspx" TargetMode="External"/><Relationship Id="rId5193" Type="http://schemas.openxmlformats.org/officeDocument/2006/relationships/hyperlink" Target="https://omanportal.gov.om/wps/portal/index/interact/eInformation" TargetMode="External"/><Relationship Id="rId6037" Type="http://schemas.openxmlformats.org/officeDocument/2006/relationships/hyperlink" Target="https://nasb.gov.by/congress2/strategy_2018-2040.pdf" TargetMode="External"/><Relationship Id="rId6244" Type="http://schemas.openxmlformats.org/officeDocument/2006/relationships/hyperlink" Target="https://cbddo.gov.tr/mevzuat/2019-12-sayili-bilgi-guvenligi-tedbirleri-cumhurbaskanligi-genelgesi/" TargetMode="External"/><Relationship Id="rId759" Type="http://schemas.openxmlformats.org/officeDocument/2006/relationships/hyperlink" Target="https://www.llv.li/files/as/liechtenstein_in_figures_2019.pdf" TargetMode="External"/><Relationship Id="rId966" Type="http://schemas.openxmlformats.org/officeDocument/2006/relationships/hyperlink" Target="http://www.dgb.gov.bf/documents.php" TargetMode="External"/><Relationship Id="rId1389" Type="http://schemas.openxmlformats.org/officeDocument/2006/relationships/hyperlink" Target="http://eprocurement.gov.tl/" TargetMode="External"/><Relationship Id="rId1596" Type="http://schemas.openxmlformats.org/officeDocument/2006/relationships/hyperlink" Target="http://gks.mof.gov.cn/zhengfuxinxi/guojijiejian/200901/t20090105_105908.html" TargetMode="External"/><Relationship Id="rId2647" Type="http://schemas.openxmlformats.org/officeDocument/2006/relationships/hyperlink" Target="http://www.mof.gov.jm/" TargetMode="External"/><Relationship Id="rId2994" Type="http://schemas.openxmlformats.org/officeDocument/2006/relationships/hyperlink" Target="http://www.csb.gov.lb/Presidency/place.aspx" TargetMode="External"/><Relationship Id="rId5053" Type="http://schemas.openxmlformats.org/officeDocument/2006/relationships/hyperlink" Target="http://www.kattar.kg/kg" TargetMode="External"/><Relationship Id="rId5260" Type="http://schemas.openxmlformats.org/officeDocument/2006/relationships/hyperlink" Target="https://www.dataprotection.ro/index.jsp?page=legislatie_primara&amp;lang=en" TargetMode="External"/><Relationship Id="rId6104" Type="http://schemas.openxmlformats.org/officeDocument/2006/relationships/hyperlink" Target="https://ec.europa.eu/information_society/newsroom/image/document/2019-32/country_report_-_cyprus_-_final_2019_0D322D64-DDF7-AC6E-D1E61A12F0FD2A0D_61231.pdf" TargetMode="External"/><Relationship Id="rId619" Type="http://schemas.openxmlformats.org/officeDocument/2006/relationships/hyperlink" Target="https://www.gov.bb/State-Bodies/public-investment-unit" TargetMode="External"/><Relationship Id="rId1249" Type="http://schemas.openxmlformats.org/officeDocument/2006/relationships/hyperlink" Target="http://sfs.gov.ua/baneryi/mitne-oformlennya/subektam-zed/elektronna-mitnitsya" TargetMode="External"/><Relationship Id="rId2854" Type="http://schemas.openxmlformats.org/officeDocument/2006/relationships/hyperlink" Target="http://tax.gov.ly/" TargetMode="External"/><Relationship Id="rId3905" Type="http://schemas.openxmlformats.org/officeDocument/2006/relationships/hyperlink" Target="http://www.gov.sz/index.php/component/content/category/238-e-gov?Itemid=799" TargetMode="External"/><Relationship Id="rId5120" Type="http://schemas.openxmlformats.org/officeDocument/2006/relationships/hyperlink" Target="https://digi.ey.gov.tw/Page/771A3037CADDE31C" TargetMode="External"/><Relationship Id="rId95" Type="http://schemas.openxmlformats.org/officeDocument/2006/relationships/hyperlink" Target="http://en.wikipedia.org/wiki/Federated_States_of_Micronesia" TargetMode="External"/><Relationship Id="rId826" Type="http://schemas.openxmlformats.org/officeDocument/2006/relationships/hyperlink" Target="https://www.dit.gov.bt/" TargetMode="External"/><Relationship Id="rId1109" Type="http://schemas.openxmlformats.org/officeDocument/2006/relationships/hyperlink" Target="https://www.imf.org/external/np/ms/2008/102908.htm" TargetMode="External"/><Relationship Id="rId1456" Type="http://schemas.openxmlformats.org/officeDocument/2006/relationships/hyperlink" Target="https://www.citizenservices.gov.bt/" TargetMode="External"/><Relationship Id="rId1663" Type="http://schemas.openxmlformats.org/officeDocument/2006/relationships/hyperlink" Target="http://www.mh.gob.sv/portal/page/portal/PMH/Temas/Aduana" TargetMode="External"/><Relationship Id="rId1870" Type="http://schemas.openxmlformats.org/officeDocument/2006/relationships/hyperlink" Target="https://etenders.gov.eg/Tender/DoSearchSorted/3" TargetMode="External"/><Relationship Id="rId2507" Type="http://schemas.openxmlformats.org/officeDocument/2006/relationships/hyperlink" Target="http://www.armp-niger.org/statistiques/marches-publics/" TargetMode="External"/><Relationship Id="rId2714" Type="http://schemas.openxmlformats.org/officeDocument/2006/relationships/hyperlink" Target="http://www.ministryoffinance.is/" TargetMode="External"/><Relationship Id="rId2921" Type="http://schemas.openxmlformats.org/officeDocument/2006/relationships/hyperlink" Target="https://www.sti.gov.kg/%D0%BE-%D0%BD%D0%B0%D0%BB%D0%BE%D0%B3%D0%BE%D0%B2%D0%BE%D0%B9-%D1%81%D0%BB%D1%83%D0%B6%D0%B1%D0%B5" TargetMode="External"/><Relationship Id="rId1316" Type="http://schemas.openxmlformats.org/officeDocument/2006/relationships/hyperlink" Target="http://www.sra.org.sz/payments/payments.php" TargetMode="External"/><Relationship Id="rId1523" Type="http://schemas.openxmlformats.org/officeDocument/2006/relationships/hyperlink" Target="http://proaid.gov.ua/" TargetMode="External"/><Relationship Id="rId1730" Type="http://schemas.openxmlformats.org/officeDocument/2006/relationships/hyperlink" Target="https://finances.gouv.td/index.php/publications/lois-des-finances" TargetMode="External"/><Relationship Id="rId4679" Type="http://schemas.openxmlformats.org/officeDocument/2006/relationships/hyperlink" Target="https://cyber.gc.ca/en/about-cyber-centre" TargetMode="External"/><Relationship Id="rId4886" Type="http://schemas.openxmlformats.org/officeDocument/2006/relationships/hyperlink" Target="https://www.parlament.gv.at/SERV/" TargetMode="External"/><Relationship Id="rId5937" Type="http://schemas.openxmlformats.org/officeDocument/2006/relationships/hyperlink" Target="https://www.gub.uy/agencia-gobierno-electronico-sociedad-informacion-conocimiento/sites/agencia-gobierno-electronico-sociedad-informacion-conocimiento/files/2019-05/DownloadDigitalGovernmentStrategy2020_0_1.pdf" TargetMode="External"/><Relationship Id="rId22" Type="http://schemas.openxmlformats.org/officeDocument/2006/relationships/hyperlink" Target="http://en.wikipedia.org/wiki/Brazil" TargetMode="External"/><Relationship Id="rId3488" Type="http://schemas.openxmlformats.org/officeDocument/2006/relationships/hyperlink" Target="http://mof.govmu.org/English/Pages/default.aspx" TargetMode="External"/><Relationship Id="rId3695" Type="http://schemas.openxmlformats.org/officeDocument/2006/relationships/hyperlink" Target="https://www.pefa.org/node/2466" TargetMode="External"/><Relationship Id="rId4539" Type="http://schemas.openxmlformats.org/officeDocument/2006/relationships/hyperlink" Target="https://www.motc.gov.qa/en/qatar-digital-government/programs-shared-services/shared-services/government-cloud" TargetMode="External"/><Relationship Id="rId4746" Type="http://schemas.openxmlformats.org/officeDocument/2006/relationships/hyperlink" Target="https://data.gov.gh/feedback" TargetMode="External"/><Relationship Id="rId4953" Type="http://schemas.openxmlformats.org/officeDocument/2006/relationships/hyperlink" Target="https://nita.gov.gh/wp-content/uploads/2017/12/Ghana-Government-Enterprise-Archtecture.pdf" TargetMode="External"/><Relationship Id="rId2297" Type="http://schemas.openxmlformats.org/officeDocument/2006/relationships/hyperlink" Target="https://mof.gov.na/state-accounts" TargetMode="External"/><Relationship Id="rId3348" Type="http://schemas.openxmlformats.org/officeDocument/2006/relationships/hyperlink" Target="https://financas.gov.st/index.php/direccoes/direccao-de-orcamento" TargetMode="External"/><Relationship Id="rId3555" Type="http://schemas.openxmlformats.org/officeDocument/2006/relationships/hyperlink" Target="https://riigiraha.fin.ee/QvAJAXZfc/opendoc.htm?document=riigiraha.qvw&amp;lang=en-US&amp;host=local&amp;anonymous=true/" TargetMode="External"/><Relationship Id="rId3762" Type="http://schemas.openxmlformats.org/officeDocument/2006/relationships/hyperlink" Target="http://sinaip.iaip.gob.hn/" TargetMode="External"/><Relationship Id="rId4606" Type="http://schemas.openxmlformats.org/officeDocument/2006/relationships/hyperlink" Target="https://www.stats.govt.nz/about-us/data-leadership" TargetMode="External"/><Relationship Id="rId4813" Type="http://schemas.openxmlformats.org/officeDocument/2006/relationships/hyperlink" Target="https://www.oas.org/juridico/spanish/cyber/cyber_directory.pdf" TargetMode="External"/><Relationship Id="rId269" Type="http://schemas.openxmlformats.org/officeDocument/2006/relationships/hyperlink" Target="http://en.wikipedia.org/wiki/EGovernment_in_Europe" TargetMode="External"/><Relationship Id="rId476" Type="http://schemas.openxmlformats.org/officeDocument/2006/relationships/hyperlink" Target="http://www.tenderboard.gov.bh/" TargetMode="External"/><Relationship Id="rId683" Type="http://schemas.openxmlformats.org/officeDocument/2006/relationships/hyperlink" Target="https://www.ilo.org/ilostat/faces/oracle/webcenter/portalapp/pagehierarchy/Page33.jspx?locale=EN&amp;MBI_ID=4" TargetMode="External"/><Relationship Id="rId890" Type="http://schemas.openxmlformats.org/officeDocument/2006/relationships/hyperlink" Target="https://www.docusign.com/how-it-works/legality/global/brunei" TargetMode="External"/><Relationship Id="rId2157" Type="http://schemas.openxmlformats.org/officeDocument/2006/relationships/hyperlink" Target="http://www.fbr.gov.pk/" TargetMode="External"/><Relationship Id="rId2364" Type="http://schemas.openxmlformats.org/officeDocument/2006/relationships/hyperlink" Target="https://efiling.govt.lc/taxefs/auth/Public/LogOn.aspx?ReturnUrl=%2ftaxefs%2fonline%2fdefault.aspx" TargetMode="External"/><Relationship Id="rId2571" Type="http://schemas.openxmlformats.org/officeDocument/2006/relationships/hyperlink" Target="http://www.procurement.gov.pg/" TargetMode="External"/><Relationship Id="rId3208" Type="http://schemas.openxmlformats.org/officeDocument/2006/relationships/hyperlink" Target="https://www.mof.gov.tw/txtStatistics/5a74f75c9e704b16ad32a41625b20faa" TargetMode="External"/><Relationship Id="rId3415" Type="http://schemas.openxmlformats.org/officeDocument/2006/relationships/hyperlink" Target="http://www.pifra.gov.pk/" TargetMode="External"/><Relationship Id="rId129" Type="http://schemas.openxmlformats.org/officeDocument/2006/relationships/hyperlink" Target="http://en.wikipedia.org/wiki/Serbia" TargetMode="External"/><Relationship Id="rId336" Type="http://schemas.openxmlformats.org/officeDocument/2006/relationships/hyperlink" Target="http://www.governo.gov.ao/" TargetMode="External"/><Relationship Id="rId543" Type="http://schemas.openxmlformats.org/officeDocument/2006/relationships/hyperlink" Target="http://www.bahamas.gov.bs/finance" TargetMode="External"/><Relationship Id="rId1173" Type="http://schemas.openxmlformats.org/officeDocument/2006/relationships/hyperlink" Target="http://syrianfinance.gov.sy/" TargetMode="External"/><Relationship Id="rId1380" Type="http://schemas.openxmlformats.org/officeDocument/2006/relationships/hyperlink" Target="http://www.avropa.se/Upphandlingar" TargetMode="External"/><Relationship Id="rId2017" Type="http://schemas.openxmlformats.org/officeDocument/2006/relationships/hyperlink" Target="http://www.guatecompras.gt/" TargetMode="External"/><Relationship Id="rId2224" Type="http://schemas.openxmlformats.org/officeDocument/2006/relationships/hyperlink" Target="http://www.finance.gov.vc/" TargetMode="External"/><Relationship Id="rId3622" Type="http://schemas.openxmlformats.org/officeDocument/2006/relationships/hyperlink" Target="http://www.finmin.lt/" TargetMode="External"/><Relationship Id="rId5587" Type="http://schemas.openxmlformats.org/officeDocument/2006/relationships/hyperlink" Target="https://pacificdata.org/data/organization/tonga-data" TargetMode="External"/><Relationship Id="rId403" Type="http://schemas.openxmlformats.org/officeDocument/2006/relationships/hyperlink" Target="http://www.fiscus.fgov.be/" TargetMode="External"/><Relationship Id="rId750" Type="http://schemas.openxmlformats.org/officeDocument/2006/relationships/hyperlink" Target="https://www.ilo.org/ilostat/faces/oracle/webcenter/portalapp/pagehierarchy/Page33.jspx?locale=EN&amp;MBI_ID=4" TargetMode="External"/><Relationship Id="rId1033" Type="http://schemas.openxmlformats.org/officeDocument/2006/relationships/hyperlink" Target="http://www.burundi.gov.bi/IMG/pdf/lc_21_f.pdf" TargetMode="External"/><Relationship Id="rId2431" Type="http://schemas.openxmlformats.org/officeDocument/2006/relationships/hyperlink" Target="http://www.dofa.gov.fm/customs-tax-administration/" TargetMode="External"/><Relationship Id="rId4189" Type="http://schemas.openxmlformats.org/officeDocument/2006/relationships/hyperlink" Target="https://openknowledge.worldbank.org/handle/10986/8042" TargetMode="External"/><Relationship Id="rId5794" Type="http://schemas.openxmlformats.org/officeDocument/2006/relationships/hyperlink" Target="https://www.opengovpartnership.org/members/norway/" TargetMode="External"/><Relationship Id="rId610" Type="http://schemas.openxmlformats.org/officeDocument/2006/relationships/hyperlink" Target="https://www.oerok.gv.at/kooperationen/info-service-oesterreich-ncp/ncp-projektdatenbank-und-publikationen" TargetMode="External"/><Relationship Id="rId1240" Type="http://schemas.openxmlformats.org/officeDocument/2006/relationships/hyperlink" Target="http://carib.customs.gov.tt:8080/asycuda/" TargetMode="External"/><Relationship Id="rId4049" Type="http://schemas.openxmlformats.org/officeDocument/2006/relationships/hyperlink" Target="https://www.nldigitalgovernment.nl/" TargetMode="External"/><Relationship Id="rId4396" Type="http://schemas.openxmlformats.org/officeDocument/2006/relationships/hyperlink" Target="https://www.rti-rating.org/wp-content/uploads/Greece.pdf" TargetMode="External"/><Relationship Id="rId5447" Type="http://schemas.openxmlformats.org/officeDocument/2006/relationships/hyperlink" Target="http://www.data.gov/opendatasites" TargetMode="External"/><Relationship Id="rId5654" Type="http://schemas.openxmlformats.org/officeDocument/2006/relationships/hyperlink" Target="https://egov.mic.gov.vn/documents/20182/6876231/1.Gioi+thieu+CT+CDS+quoc+gia+2025.pdf" TargetMode="External"/><Relationship Id="rId5861" Type="http://schemas.openxmlformats.org/officeDocument/2006/relationships/hyperlink" Target="https://www.opendata.az/en" TargetMode="External"/><Relationship Id="rId1100" Type="http://schemas.openxmlformats.org/officeDocument/2006/relationships/hyperlink" Target="http://minfin.tj/downloads/pfmstrategyfinaleng.pdf" TargetMode="External"/><Relationship Id="rId4256" Type="http://schemas.openxmlformats.org/officeDocument/2006/relationships/hyperlink" Target="https://datos.gob.ar/acerca/seccion/marco-legal" TargetMode="External"/><Relationship Id="rId4463" Type="http://schemas.openxmlformats.org/officeDocument/2006/relationships/hyperlink" Target="https://id.gov.uz/oid/cmn/about.do" TargetMode="External"/><Relationship Id="rId4670" Type="http://schemas.openxmlformats.org/officeDocument/2006/relationships/hyperlink" Target="https://vm.fi/infrastruktuuripalvelut-hallinnolle" TargetMode="External"/><Relationship Id="rId5307" Type="http://schemas.openxmlformats.org/officeDocument/2006/relationships/hyperlink" Target="http://www.freedominfo.org/about-us/" TargetMode="External"/><Relationship Id="rId5514" Type="http://schemas.openxmlformats.org/officeDocument/2006/relationships/hyperlink" Target="https://opendata.rks-gov.net/" TargetMode="External"/><Relationship Id="rId5721" Type="http://schemas.openxmlformats.org/officeDocument/2006/relationships/hyperlink" Target="https://www.softwarepublico.gov.py/" TargetMode="External"/><Relationship Id="rId1917" Type="http://schemas.openxmlformats.org/officeDocument/2006/relationships/hyperlink" Target="http://www.impots.gouv.fr/" TargetMode="External"/><Relationship Id="rId3065" Type="http://schemas.openxmlformats.org/officeDocument/2006/relationships/hyperlink" Target="https://gds.gov.iq/" TargetMode="External"/><Relationship Id="rId3272" Type="http://schemas.openxmlformats.org/officeDocument/2006/relationships/hyperlink" Target="https://www.treasury.gov.ua/ua" TargetMode="External"/><Relationship Id="rId4116" Type="http://schemas.openxmlformats.org/officeDocument/2006/relationships/hyperlink" Target="https://www.pefa.org/node/2836" TargetMode="External"/><Relationship Id="rId4323" Type="http://schemas.openxmlformats.org/officeDocument/2006/relationships/hyperlink" Target="http://www.rti-rating.org/files/pdf/Yemen.pdf" TargetMode="External"/><Relationship Id="rId4530" Type="http://schemas.openxmlformats.org/officeDocument/2006/relationships/hyperlink" Target="https://minijust.gov.rw/fileadmin/Tenders/1._IECMS_Business_Architecture_Definition_Document_v1.0.pdf" TargetMode="External"/><Relationship Id="rId193" Type="http://schemas.openxmlformats.org/officeDocument/2006/relationships/hyperlink" Target="http://en.wikipedia.org/wiki/Kosovo" TargetMode="External"/><Relationship Id="rId2081" Type="http://schemas.openxmlformats.org/officeDocument/2006/relationships/hyperlink" Target="http://www.finance.gov.pk/" TargetMode="External"/><Relationship Id="rId3132" Type="http://schemas.openxmlformats.org/officeDocument/2006/relationships/hyperlink" Target="https://www.mincom.gob.cu/sites/default/files/marcoregulatorio/dl_370-18_informatizacion_sociedad.pdf" TargetMode="External"/><Relationship Id="rId260" Type="http://schemas.openxmlformats.org/officeDocument/2006/relationships/hyperlink" Target="https://mifotra.gov.rw/fileadmin/templates/downloads/IMPLIMENTATION.pdf" TargetMode="External"/><Relationship Id="rId5097" Type="http://schemas.openxmlformats.org/officeDocument/2006/relationships/hyperlink" Target="https://www.ip-rs.si/o-pooblascencu/uporabne-povezave/" TargetMode="External"/><Relationship Id="rId6148" Type="http://schemas.openxmlformats.org/officeDocument/2006/relationships/hyperlink" Target="https://www.citilab.eu/" TargetMode="External"/><Relationship Id="rId120" Type="http://schemas.openxmlformats.org/officeDocument/2006/relationships/hyperlink" Target="http://en.wikipedia.org/wiki/Romania" TargetMode="External"/><Relationship Id="rId2898" Type="http://schemas.openxmlformats.org/officeDocument/2006/relationships/hyperlink" Target="http://www.regierung.li/" TargetMode="External"/><Relationship Id="rId3949" Type="http://schemas.openxmlformats.org/officeDocument/2006/relationships/hyperlink" Target="http://www.srbija.gov.rs/" TargetMode="External"/><Relationship Id="rId5164" Type="http://schemas.openxmlformats.org/officeDocument/2006/relationships/hyperlink" Target="https://mioa.gov.mk/?q=mk/node/2825" TargetMode="External"/><Relationship Id="rId6008" Type="http://schemas.openxmlformats.org/officeDocument/2006/relationships/hyperlink" Target="https://ec.europa.eu/knowledge4policy/ai-watch/estonia-ai-strategy-report" TargetMode="External"/><Relationship Id="rId6215" Type="http://schemas.openxmlformats.org/officeDocument/2006/relationships/hyperlink" Target="https://www.varam.gov.lv/lv/digitala-transformacija-0" TargetMode="External"/><Relationship Id="rId2758" Type="http://schemas.openxmlformats.org/officeDocument/2006/relationships/hyperlink" Target="http://www.justice.gov.il/MOJEng/Certification+Authorities+Registrar/" TargetMode="External"/><Relationship Id="rId2965" Type="http://schemas.openxmlformats.org/officeDocument/2006/relationships/hyperlink" Target="http://www.csb.gov.lb/Presidency/place.aspx" TargetMode="External"/><Relationship Id="rId3809" Type="http://schemas.openxmlformats.org/officeDocument/2006/relationships/hyperlink" Target="https://www.ogcio.gov.hk/en/" TargetMode="External"/><Relationship Id="rId5024" Type="http://schemas.openxmlformats.org/officeDocument/2006/relationships/hyperlink" Target="http://www.ita.gov.om/ITAPortal_AR/ITA/default.aspx" TargetMode="External"/><Relationship Id="rId5371" Type="http://schemas.openxmlformats.org/officeDocument/2006/relationships/hyperlink" Target="https://www.numerique.gouv.fr/publications/tech-gouv-strategie-et-feuille-de-route-2019-2021/" TargetMode="External"/><Relationship Id="rId937" Type="http://schemas.openxmlformats.org/officeDocument/2006/relationships/hyperlink" Target="http://www.minfin.bg/en/page/26" TargetMode="External"/><Relationship Id="rId1567" Type="http://schemas.openxmlformats.org/officeDocument/2006/relationships/hyperlink" Target="https://dgi.mef.gob.pa/" TargetMode="External"/><Relationship Id="rId1774" Type="http://schemas.openxmlformats.org/officeDocument/2006/relationships/hyperlink" Target="https://douanes.gouv.cg/epayment/login/auth" TargetMode="External"/><Relationship Id="rId1981" Type="http://schemas.openxmlformats.org/officeDocument/2006/relationships/hyperlink" Target="http://unctad.org/en/PublicationsLibrary/dtlasycuda2011d1_en.pdf" TargetMode="External"/><Relationship Id="rId2618" Type="http://schemas.openxmlformats.org/officeDocument/2006/relationships/hyperlink" Target="http://www.ultra.com.mk/newweb/public_admin2.html" TargetMode="External"/><Relationship Id="rId2825" Type="http://schemas.openxmlformats.org/officeDocument/2006/relationships/hyperlink" Target="http://www.treasury.go.ke/" TargetMode="External"/><Relationship Id="rId4180" Type="http://schemas.openxmlformats.org/officeDocument/2006/relationships/hyperlink" Target="http://www.pppc.mw/digital-malawi" TargetMode="External"/><Relationship Id="rId5231" Type="http://schemas.openxmlformats.org/officeDocument/2006/relationships/hyperlink" Target="https://www.cnpdcp.ga/" TargetMode="External"/><Relationship Id="rId66" Type="http://schemas.openxmlformats.org/officeDocument/2006/relationships/hyperlink" Target="http://en.wikipedia.org/wiki/Indonesia" TargetMode="External"/><Relationship Id="rId1427" Type="http://schemas.openxmlformats.org/officeDocument/2006/relationships/hyperlink" Target="http://www.mofep-grss.org/ministry/units/" TargetMode="External"/><Relationship Id="rId1634" Type="http://schemas.openxmlformats.org/officeDocument/2006/relationships/hyperlink" Target="http://www.douanes.dj/" TargetMode="External"/><Relationship Id="rId1841" Type="http://schemas.openxmlformats.org/officeDocument/2006/relationships/hyperlink" Target="http://armp.cg/en-us/statistics/procurementdelegation/approvedprocurement.aspx" TargetMode="External"/><Relationship Id="rId4040" Type="http://schemas.openxmlformats.org/officeDocument/2006/relationships/hyperlink" Target="https://www.tic.gov.pt/documents/37177/109352/CTIC_TIC2020_Estrategia_TIC_EN.pdf/3d260b59-ec1a-072f-e84c-84e6648f3cda" TargetMode="External"/><Relationship Id="rId4997" Type="http://schemas.openxmlformats.org/officeDocument/2006/relationships/hyperlink" Target="https://tietosuoja.fi/" TargetMode="External"/><Relationship Id="rId3599" Type="http://schemas.openxmlformats.org/officeDocument/2006/relationships/hyperlink" Target="http://www.mfed.gov.ki/" TargetMode="External"/><Relationship Id="rId4857" Type="http://schemas.openxmlformats.org/officeDocument/2006/relationships/hyperlink" Target="https://www.cert.ug/" TargetMode="External"/><Relationship Id="rId1701" Type="http://schemas.openxmlformats.org/officeDocument/2006/relationships/hyperlink" Target="http://www.fin.ee/" TargetMode="External"/><Relationship Id="rId3459" Type="http://schemas.openxmlformats.org/officeDocument/2006/relationships/hyperlink" Target="http://www.fonctionpublique.gouv.sn/les-grands-projects/fichier-unifi%C3%A9" TargetMode="External"/><Relationship Id="rId3666" Type="http://schemas.openxmlformats.org/officeDocument/2006/relationships/hyperlink" Target="https://unctad.org/en/PublicationsLibrary/dtlasycuda2011d1_en.pdf" TargetMode="External"/><Relationship Id="rId5908" Type="http://schemas.openxmlformats.org/officeDocument/2006/relationships/hyperlink" Target="https://ec.europa.eu/knowledge4policy/ai-watch/ireland-ai-strategy-report_en" TargetMode="External"/><Relationship Id="rId6072" Type="http://schemas.openxmlformats.org/officeDocument/2006/relationships/hyperlink" Target="https://www.digitalalliance.bg/" TargetMode="External"/><Relationship Id="rId587" Type="http://schemas.openxmlformats.org/officeDocument/2006/relationships/hyperlink" Target="https://softmachine.es/2011/05/02/noticia-1/" TargetMode="External"/><Relationship Id="rId2268" Type="http://schemas.openxmlformats.org/officeDocument/2006/relationships/hyperlink" Target="http://www.minecofin.gov.rw/index.php?id=143" TargetMode="External"/><Relationship Id="rId3319" Type="http://schemas.openxmlformats.org/officeDocument/2006/relationships/hyperlink" Target="http://www.imf.org/external/country/wbg/rr/2013/091113.pdf" TargetMode="External"/><Relationship Id="rId3873" Type="http://schemas.openxmlformats.org/officeDocument/2006/relationships/hyperlink" Target="https://www.mtcen.gov.tn/index.php?id=131&amp;L=1" TargetMode="External"/><Relationship Id="rId4717" Type="http://schemas.openxmlformats.org/officeDocument/2006/relationships/hyperlink" Target="http://information.gov.dm/" TargetMode="External"/><Relationship Id="rId4924" Type="http://schemas.openxmlformats.org/officeDocument/2006/relationships/hyperlink" Target="https://www.pristupinfo.hr/o-povjereniku-za-informiranje/planovi-i-izvjesca/" TargetMode="External"/><Relationship Id="rId447" Type="http://schemas.openxmlformats.org/officeDocument/2006/relationships/hyperlink" Target="https://www.csb.gov.bh/" TargetMode="External"/><Relationship Id="rId794" Type="http://schemas.openxmlformats.org/officeDocument/2006/relationships/hyperlink" Target="http://www.imf.org/~/media/Files/Publications/CR/2018/cr18259.ashx" TargetMode="External"/><Relationship Id="rId1077" Type="http://schemas.openxmlformats.org/officeDocument/2006/relationships/hyperlink" Target="http://www.mf.gov.si/" TargetMode="External"/><Relationship Id="rId2128" Type="http://schemas.openxmlformats.org/officeDocument/2006/relationships/hyperlink" Target="http://www.impots.mg/sigtas.php" TargetMode="External"/><Relationship Id="rId2475" Type="http://schemas.openxmlformats.org/officeDocument/2006/relationships/hyperlink" Target="https://www.legalinfo.mn/law/details/15352?lawid=15352" TargetMode="External"/><Relationship Id="rId2682" Type="http://schemas.openxmlformats.org/officeDocument/2006/relationships/hyperlink" Target="http://www.pajak.go.id/e-spt" TargetMode="External"/><Relationship Id="rId3526" Type="http://schemas.openxmlformats.org/officeDocument/2006/relationships/hyperlink" Target="http://www.agd.gov.sg/" TargetMode="External"/><Relationship Id="rId3733" Type="http://schemas.openxmlformats.org/officeDocument/2006/relationships/hyperlink" Target="http://www.ermis.gov.gr/" TargetMode="External"/><Relationship Id="rId3940" Type="http://schemas.openxmlformats.org/officeDocument/2006/relationships/hyperlink" Target="http://www.servicepublic.gouv.sn/" TargetMode="External"/><Relationship Id="rId654" Type="http://schemas.openxmlformats.org/officeDocument/2006/relationships/hyperlink" Target="https://www.ilo.org/ilostat/faces/oracle/webcenter/portalapp/pagehierarchy/Page33.jspx?locale=EN&amp;MBI_ID=4" TargetMode="External"/><Relationship Id="rId861" Type="http://schemas.openxmlformats.org/officeDocument/2006/relationships/hyperlink" Target="https://pefa.org/sites/default/files/assements/comments/BA-May14-PFMPR-Public.pdf" TargetMode="External"/><Relationship Id="rId1284" Type="http://schemas.openxmlformats.org/officeDocument/2006/relationships/hyperlink" Target="http://czo.gov.ua/" TargetMode="External"/><Relationship Id="rId1491" Type="http://schemas.openxmlformats.org/officeDocument/2006/relationships/hyperlink" Target="https://www.developmentgateway.org/reach" TargetMode="External"/><Relationship Id="rId2335" Type="http://schemas.openxmlformats.org/officeDocument/2006/relationships/hyperlink" Target="https://www.mra.mw/help-for-taxpayers/online-return-filing" TargetMode="External"/><Relationship Id="rId2542" Type="http://schemas.openxmlformats.org/officeDocument/2006/relationships/hyperlink" Target="http://www.minecofin.gov.rw/" TargetMode="External"/><Relationship Id="rId3800" Type="http://schemas.openxmlformats.org/officeDocument/2006/relationships/hyperlink" Target="https://www.government.is/media/forsaetisraduneyti-media/media/2020/iceland2020.pdf" TargetMode="External"/><Relationship Id="rId5698" Type="http://schemas.openxmlformats.org/officeDocument/2006/relationships/hyperlink" Target="https://en.wikipedia.org/wiki/Adoption_of_free_and_open-source_software_by_public_institutions" TargetMode="External"/><Relationship Id="rId307" Type="http://schemas.openxmlformats.org/officeDocument/2006/relationships/hyperlink" Target="http://www.asan.gov.af/" TargetMode="External"/><Relationship Id="rId514" Type="http://schemas.openxmlformats.org/officeDocument/2006/relationships/hyperlink" Target="http://www.bna.ao/" TargetMode="External"/><Relationship Id="rId721" Type="http://schemas.openxmlformats.org/officeDocument/2006/relationships/hyperlink" Target="https://www.ilo.org/ilostat/faces/oracle/webcenter/portalapp/pagehierarchy/Page33.jspx?locale=EN&amp;MBI_ID=4" TargetMode="External"/><Relationship Id="rId1144" Type="http://schemas.openxmlformats.org/officeDocument/2006/relationships/hyperlink" Target="http://www.pmof.ps/" TargetMode="External"/><Relationship Id="rId1351" Type="http://schemas.openxmlformats.org/officeDocument/2006/relationships/hyperlink" Target="http://www.freebalance.com/news/2011/Uganda-Launches-FreeBalance-Integrated-Personnel-and-Payroll-System.asp" TargetMode="External"/><Relationship Id="rId2402" Type="http://schemas.openxmlformats.org/officeDocument/2006/relationships/hyperlink" Target="https://omanportal.gov.om/auth/was/ccg/SessionGenerator.jsp?Location=https%3A%2F%2Fomanportal%2Egov%2Eom%2Fwps%2Fmyportal" TargetMode="External"/><Relationship Id="rId5558" Type="http://schemas.openxmlformats.org/officeDocument/2006/relationships/hyperlink" Target="https://madagascar.opendataforafrica.org/" TargetMode="External"/><Relationship Id="rId5765" Type="http://schemas.openxmlformats.org/officeDocument/2006/relationships/hyperlink" Target="https://opengovasia.com/about-us/" TargetMode="External"/><Relationship Id="rId5972" Type="http://schemas.openxmlformats.org/officeDocument/2006/relationships/hyperlink" Target="https://www.tech.gov.sg/digital-government-blueprint/" TargetMode="External"/><Relationship Id="rId1004" Type="http://schemas.openxmlformats.org/officeDocument/2006/relationships/hyperlink" Target="https://www.pipay.com/" TargetMode="External"/><Relationship Id="rId1211" Type="http://schemas.openxmlformats.org/officeDocument/2006/relationships/hyperlink" Target="http://purs.gov.rs/" TargetMode="External"/><Relationship Id="rId4367" Type="http://schemas.openxmlformats.org/officeDocument/2006/relationships/hyperlink" Target="https://www.rti-rating.org/wp-content/uploads/Armenia.pdf" TargetMode="External"/><Relationship Id="rId4574" Type="http://schemas.openxmlformats.org/officeDocument/2006/relationships/hyperlink" Target="https://nitda.gov.ng/it-frameworks/" TargetMode="External"/><Relationship Id="rId4781" Type="http://schemas.openxmlformats.org/officeDocument/2006/relationships/hyperlink" Target="https://www.jpcert.or.jp/" TargetMode="External"/><Relationship Id="rId5418" Type="http://schemas.openxmlformats.org/officeDocument/2006/relationships/hyperlink" Target="https://www.worldgovernmentsummit.org/awards/govtech-prize" TargetMode="External"/><Relationship Id="rId5625" Type="http://schemas.openxmlformats.org/officeDocument/2006/relationships/hyperlink" Target="https://www.it-planungsrat.de/DE/ITPlanungsrat/OZG-Umsetzung/OZG_Umsetzung_node.html" TargetMode="External"/><Relationship Id="rId5832" Type="http://schemas.openxmlformats.org/officeDocument/2006/relationships/hyperlink" Target="https://www.opengovpartnership.org/members/chile/" TargetMode="External"/><Relationship Id="rId3176" Type="http://schemas.openxmlformats.org/officeDocument/2006/relationships/hyperlink" Target="http://www.budget.gov.ru/" TargetMode="External"/><Relationship Id="rId3383" Type="http://schemas.openxmlformats.org/officeDocument/2006/relationships/hyperlink" Target="http://www.zppa.org.zm/" TargetMode="External"/><Relationship Id="rId3590" Type="http://schemas.openxmlformats.org/officeDocument/2006/relationships/hyperlink" Target="http://www.programmazioneeconomica.gov.it/sistema-mipcup/che-cose/" TargetMode="External"/><Relationship Id="rId4227" Type="http://schemas.openxmlformats.org/officeDocument/2006/relationships/hyperlink" Target="https://openknowledge.worldbank.org/handle/10986/12625" TargetMode="External"/><Relationship Id="rId4434" Type="http://schemas.openxmlformats.org/officeDocument/2006/relationships/hyperlink" Target="https://www.szi.gov.zm/secure-government-national-data-centre/" TargetMode="External"/><Relationship Id="rId2192" Type="http://schemas.openxmlformats.org/officeDocument/2006/relationships/hyperlink" Target="http://www.mef.gob.pe/" TargetMode="External"/><Relationship Id="rId3036" Type="http://schemas.openxmlformats.org/officeDocument/2006/relationships/hyperlink" Target="http://www.presidencia.gob.sv/" TargetMode="External"/><Relationship Id="rId3243" Type="http://schemas.openxmlformats.org/officeDocument/2006/relationships/hyperlink" Target="http://www.cgn.gub.uy/innovaportal/v/600/1/innova.front/siif.html" TargetMode="External"/><Relationship Id="rId4641" Type="http://schemas.openxmlformats.org/officeDocument/2006/relationships/hyperlink" Target="https://www.gob.mx/interoperabilidad" TargetMode="External"/><Relationship Id="rId164" Type="http://schemas.openxmlformats.org/officeDocument/2006/relationships/hyperlink" Target="http://en.wikipedia.org/wiki/Zimbabwe" TargetMode="External"/><Relationship Id="rId371" Type="http://schemas.openxmlformats.org/officeDocument/2006/relationships/hyperlink" Target="http://www.mfdgi.gov.dz/" TargetMode="External"/><Relationship Id="rId2052" Type="http://schemas.openxmlformats.org/officeDocument/2006/relationships/hyperlink" Target="http://siteresources.worldbank.org/EXTFINANCIALMGMT/Resources/313217-1214423432272/Mongolia-ImprovingExpenditureControl.pdf?resourceurlname=Mongolia-ImprovingExpenditureControl.pdf" TargetMode="External"/><Relationship Id="rId3450" Type="http://schemas.openxmlformats.org/officeDocument/2006/relationships/hyperlink" Target="https://www.pefa.org/sites/default/files/assessments/reports/MV-Nov09-PFMPR-Public.PDF" TargetMode="External"/><Relationship Id="rId4501" Type="http://schemas.openxmlformats.org/officeDocument/2006/relationships/hyperlink" Target="https://www.cert.se/" TargetMode="External"/><Relationship Id="rId6259" Type="http://schemas.openxmlformats.org/officeDocument/2006/relationships/hyperlink" Target="http://www.anao.gov.au/~/media/Files/Better%20Practice%20Guides/2012%202013/ANAO_BPG_HRMIS.pdf" TargetMode="External"/><Relationship Id="rId3103" Type="http://schemas.openxmlformats.org/officeDocument/2006/relationships/hyperlink" Target="http://cim.gov.ly/index.htm" TargetMode="External"/><Relationship Id="rId3310" Type="http://schemas.openxmlformats.org/officeDocument/2006/relationships/hyperlink" Target="http://sfs.gov.ua/" TargetMode="External"/><Relationship Id="rId5068" Type="http://schemas.openxmlformats.org/officeDocument/2006/relationships/hyperlink" Target="https://mita.gov.mt/en/nationaldatastrategy/Pages/Data-Governance-Registers.aspx" TargetMode="External"/><Relationship Id="rId231" Type="http://schemas.openxmlformats.org/officeDocument/2006/relationships/hyperlink" Target="http://www.alwatwan.net/index.php/index.php?home=actu.php&amp;title=Fonction-publique-La-masse-salariale-a-atteint-1-8-milliard-depuis-fA-vrier&amp;actu_id=6566" TargetMode="External"/><Relationship Id="rId2869" Type="http://schemas.openxmlformats.org/officeDocument/2006/relationships/hyperlink" Target="https://eservices.finance.gov.lb/" TargetMode="External"/><Relationship Id="rId5275" Type="http://schemas.openxmlformats.org/officeDocument/2006/relationships/hyperlink" Target="http://www.gov.sz/images/edoc.pdf" TargetMode="External"/><Relationship Id="rId5482" Type="http://schemas.openxmlformats.org/officeDocument/2006/relationships/hyperlink" Target="https://data.govmu.org/dkan/" TargetMode="External"/><Relationship Id="rId6119" Type="http://schemas.openxmlformats.org/officeDocument/2006/relationships/hyperlink" Target="https://www.tiec.gov.eg/English/Pages/Vision-Mission.aspx" TargetMode="External"/><Relationship Id="rId1678" Type="http://schemas.openxmlformats.org/officeDocument/2006/relationships/hyperlink" Target="http://sigfe.sigfe.cl/" TargetMode="External"/><Relationship Id="rId1885" Type="http://schemas.openxmlformats.org/officeDocument/2006/relationships/hyperlink" Target="http://www.mofea.gov.gm/index.php?option=com_content&amp;view=article&amp;id=4&amp;Itemid=7" TargetMode="External"/><Relationship Id="rId2729" Type="http://schemas.openxmlformats.org/officeDocument/2006/relationships/hyperlink" Target="http://www.mef.gov.it/" TargetMode="External"/><Relationship Id="rId2936" Type="http://schemas.openxmlformats.org/officeDocument/2006/relationships/hyperlink" Target="https://www.kipo.go.kr/en/HtmlApp?c=90102&amp;catmenu=ek02_05_01_01" TargetMode="External"/><Relationship Id="rId4084" Type="http://schemas.openxmlformats.org/officeDocument/2006/relationships/hyperlink" Target="http://www.intic.gov.mz/" TargetMode="External"/><Relationship Id="rId4291" Type="http://schemas.openxmlformats.org/officeDocument/2006/relationships/hyperlink" Target="https://drive.egovcloud.gov.bd/index.php/login" TargetMode="External"/><Relationship Id="rId5135" Type="http://schemas.openxmlformats.org/officeDocument/2006/relationships/hyperlink" Target="http://eapp.gov.ps/maineapp/c_dashboard/govdata" TargetMode="External"/><Relationship Id="rId5342" Type="http://schemas.openxmlformats.org/officeDocument/2006/relationships/hyperlink" Target="https://ictdays.gov.vu/facts-and-figures" TargetMode="External"/><Relationship Id="rId908" Type="http://schemas.openxmlformats.org/officeDocument/2006/relationships/hyperlink" Target="http://www.sigma.gob.bo/php/index.php" TargetMode="External"/><Relationship Id="rId1538" Type="http://schemas.openxmlformats.org/officeDocument/2006/relationships/hyperlink" Target="https://bip.ministeriodesarrollosocial.gob.cl/bip2-trabajo/app/login;jsessionid=31279B98B6E456BF1C3D24787E42D2B4" TargetMode="External"/><Relationship Id="rId4151" Type="http://schemas.openxmlformats.org/officeDocument/2006/relationships/hyperlink" Target="http://www.finance.gov.sk/" TargetMode="External"/><Relationship Id="rId5202" Type="http://schemas.openxmlformats.org/officeDocument/2006/relationships/hyperlink" Target="https://www.doim.gov.bt/" TargetMode="External"/><Relationship Id="rId1745" Type="http://schemas.openxmlformats.org/officeDocument/2006/relationships/hyperlink" Target="http://customs.gov.dm/about-customs/asycuda-world" TargetMode="External"/><Relationship Id="rId1952" Type="http://schemas.openxmlformats.org/officeDocument/2006/relationships/hyperlink" Target="http://www.bundesfinanzministerium.de/" TargetMode="External"/><Relationship Id="rId4011" Type="http://schemas.openxmlformats.org/officeDocument/2006/relationships/hyperlink" Target="https://eportugal.gov.pt/en/servicos" TargetMode="External"/><Relationship Id="rId37" Type="http://schemas.openxmlformats.org/officeDocument/2006/relationships/hyperlink" Target="http://en.wikipedia.org/wiki/Denmark" TargetMode="External"/><Relationship Id="rId1605" Type="http://schemas.openxmlformats.org/officeDocument/2006/relationships/hyperlink" Target="http://www.treasury.gov.cy/" TargetMode="External"/><Relationship Id="rId1812" Type="http://schemas.openxmlformats.org/officeDocument/2006/relationships/hyperlink" Target="http://www.ministere-finances.dj/REFORMES%20PROJETS%20FICHIER%20UNIQUE.html" TargetMode="External"/><Relationship Id="rId4968" Type="http://schemas.openxmlformats.org/officeDocument/2006/relationships/hyperlink" Target="https://www.gov.ie/en/publication/1d6bc7-public-service-data-strategy-2019-2023/" TargetMode="External"/><Relationship Id="rId6183" Type="http://schemas.openxmlformats.org/officeDocument/2006/relationships/hyperlink" Target="https://elearning.cait.gov.kw/elearning/jlms/index.html" TargetMode="External"/><Relationship Id="rId3777" Type="http://schemas.openxmlformats.org/officeDocument/2006/relationships/hyperlink" Target="https://www.ict.gov.ir/en/home" TargetMode="External"/><Relationship Id="rId3984" Type="http://schemas.openxmlformats.org/officeDocument/2006/relationships/hyperlink" Target="https://unstats.un.org/unsd/dnss/docViewer.aspx?docID=2297" TargetMode="External"/><Relationship Id="rId4828" Type="http://schemas.openxmlformats.org/officeDocument/2006/relationships/hyperlink" Target="https://mingob.gob.gt/estrategia-nacional-de-seguridad-cibernetica/" TargetMode="External"/><Relationship Id="rId698" Type="http://schemas.openxmlformats.org/officeDocument/2006/relationships/hyperlink" Target="https://www.ilo.org/ilostat/faces/oracle/webcenter/portalapp/pagehierarchy/Page33.jspx?locale=EN&amp;MBI_ID=4" TargetMode="External"/><Relationship Id="rId2379" Type="http://schemas.openxmlformats.org/officeDocument/2006/relationships/hyperlink" Target="https://portal.www.gov.qa/wps/portal/topics/Business+and+Finance/Commerce+Law/ecommercelaw" TargetMode="External"/><Relationship Id="rId2586" Type="http://schemas.openxmlformats.org/officeDocument/2006/relationships/hyperlink" Target="https://bolpatra.gov.np/egp/search-Econtact" TargetMode="External"/><Relationship Id="rId2793" Type="http://schemas.openxmlformats.org/officeDocument/2006/relationships/hyperlink" Target="https://www.acquistinretepa.it/opencms/opencms/main/pa/strumenti/convenzioni.jsp?orderBy=attivazione&amp;sort=desc&amp;pagina=1&amp;__element=paginazione" TargetMode="External"/><Relationship Id="rId3637" Type="http://schemas.openxmlformats.org/officeDocument/2006/relationships/hyperlink" Target="https://www.pefa.org/sites/default/files/assessments/reports/MG-Aug14-PFMPR-Public.pdf" TargetMode="External"/><Relationship Id="rId3844" Type="http://schemas.openxmlformats.org/officeDocument/2006/relationships/hyperlink" Target="https://www.gov.uk/" TargetMode="External"/><Relationship Id="rId6043" Type="http://schemas.openxmlformats.org/officeDocument/2006/relationships/hyperlink" Target="https://digitalmalta.org.mt/en/Pages/Initiatives/Initiatives-2016.aspx" TargetMode="External"/><Relationship Id="rId6250" Type="http://schemas.openxmlformats.org/officeDocument/2006/relationships/hyperlink" Target="http://www.utm.ac.mu/index.php/en/utm-about-us/about-utm" TargetMode="External"/><Relationship Id="rId558" Type="http://schemas.openxmlformats.org/officeDocument/2006/relationships/hyperlink" Target="https://www.minhacienda.gob.ar/onp/" TargetMode="External"/><Relationship Id="rId765" Type="http://schemas.openxmlformats.org/officeDocument/2006/relationships/hyperlink" Target="https://www.thestkittsnevisobserver.com/pm-employment-numbers-on-the-rise/" TargetMode="External"/><Relationship Id="rId972" Type="http://schemas.openxmlformats.org/officeDocument/2006/relationships/hyperlink" Target="http://www.finances.gov.bi/index.php?option=com_content&amp;view=category&amp;layout=blog&amp;id=82&amp;Itemid=134" TargetMode="External"/><Relationship Id="rId1188" Type="http://schemas.openxmlformats.org/officeDocument/2006/relationships/hyperlink" Target="http://www.mof.gov.so/taxes-and-tariffs" TargetMode="External"/><Relationship Id="rId1395" Type="http://schemas.openxmlformats.org/officeDocument/2006/relationships/hyperlink" Target="http://www.zakupki.gov.tj/reestr-kontraktov" TargetMode="External"/><Relationship Id="rId2239" Type="http://schemas.openxmlformats.org/officeDocument/2006/relationships/hyperlink" Target="https://faturas.portaldasfinancas.gov.pt/" TargetMode="External"/><Relationship Id="rId2446" Type="http://schemas.openxmlformats.org/officeDocument/2006/relationships/hyperlink" Target="http://www.customs.gov.my/ms/pages/utama.aspx" TargetMode="External"/><Relationship Id="rId2653" Type="http://schemas.openxmlformats.org/officeDocument/2006/relationships/hyperlink" Target="http://adilet.zan.kz/eng/docs/K080000095_" TargetMode="External"/><Relationship Id="rId2860" Type="http://schemas.openxmlformats.org/officeDocument/2006/relationships/hyperlink" Target="http://www.customs.gov.lb/" TargetMode="External"/><Relationship Id="rId3704" Type="http://schemas.openxmlformats.org/officeDocument/2006/relationships/hyperlink" Target="https://www.pefa.org/node/691" TargetMode="External"/><Relationship Id="rId6110" Type="http://schemas.openxmlformats.org/officeDocument/2006/relationships/hyperlink" Target="https://www.ansie.dj/actualites/e-gouvernement-lansie-lance-le-processus-delaboration-de-la-strategie-nationale-2019-2022/" TargetMode="External"/><Relationship Id="rId418" Type="http://schemas.openxmlformats.org/officeDocument/2006/relationships/hyperlink" Target="http://www.iadb.org/en/projects/project-description-title,1303.html?id=BH-L1016" TargetMode="External"/><Relationship Id="rId625" Type="http://schemas.openxmlformats.org/officeDocument/2006/relationships/hyperlink" Target="http://www.budgetmof.gov.af/" TargetMode="External"/><Relationship Id="rId832" Type="http://schemas.openxmlformats.org/officeDocument/2006/relationships/hyperlink" Target="https://www.gov.br/governodigital/pt-br/EGD2020/" TargetMode="External"/><Relationship Id="rId1048" Type="http://schemas.openxmlformats.org/officeDocument/2006/relationships/hyperlink" Target="http://www.minfin.gov.ua/" TargetMode="External"/><Relationship Id="rId1255" Type="http://schemas.openxmlformats.org/officeDocument/2006/relationships/hyperlink" Target="http://portal.andoz.tj:8080/" TargetMode="External"/><Relationship Id="rId1462" Type="http://schemas.openxmlformats.org/officeDocument/2006/relationships/hyperlink" Target="https://assi.bj/" TargetMode="External"/><Relationship Id="rId2306" Type="http://schemas.openxmlformats.org/officeDocument/2006/relationships/hyperlink" Target="http://www.mef.gov.mz/" TargetMode="External"/><Relationship Id="rId2513" Type="http://schemas.openxmlformats.org/officeDocument/2006/relationships/hyperlink" Target="http://service-public-particuliers.gouv.mc/" TargetMode="External"/><Relationship Id="rId3911" Type="http://schemas.openxmlformats.org/officeDocument/2006/relationships/hyperlink" Target="http://timor-leste.gov.tl/wp-content/uploads/2011/07/Timor-Leste-Strategic-Plan-2011-20301.pdf" TargetMode="External"/><Relationship Id="rId5669" Type="http://schemas.openxmlformats.org/officeDocument/2006/relationships/hyperlink" Target="https://joinup.ec.europa.eu/collection/open-source-observatory-osor/oss-repositories" TargetMode="External"/><Relationship Id="rId5876" Type="http://schemas.openxmlformats.org/officeDocument/2006/relationships/hyperlink" Target="https://ai.taiwan.gov.tw/news/cabinet-plans-to-develop-the-nations-ai-industry/" TargetMode="External"/><Relationship Id="rId1115" Type="http://schemas.openxmlformats.org/officeDocument/2006/relationships/hyperlink" Target="http://www.pmof.ps/" TargetMode="External"/><Relationship Id="rId1322" Type="http://schemas.openxmlformats.org/officeDocument/2006/relationships/hyperlink" Target="https://www.sars.gov.za/ClientSegments/Individuals/How-Pay/Pages/Payment.aspx" TargetMode="External"/><Relationship Id="rId2720" Type="http://schemas.openxmlformats.org/officeDocument/2006/relationships/hyperlink" Target="http://www.mof.gov.jm/" TargetMode="External"/><Relationship Id="rId4478" Type="http://schemas.openxmlformats.org/officeDocument/2006/relationships/hyperlink" Target="https://www.mtcen.gov.tn/index.php?id=131&amp;L=2" TargetMode="External"/><Relationship Id="rId5529" Type="http://schemas.openxmlformats.org/officeDocument/2006/relationships/hyperlink" Target="https://cameroon.opendataforafrica.org/" TargetMode="External"/><Relationship Id="rId3287" Type="http://schemas.openxmlformats.org/officeDocument/2006/relationships/hyperlink" Target="http://www.finance.go.ug/index.php?option=com_content&amp;view=article&amp;id=50&amp;Itemid=86" TargetMode="External"/><Relationship Id="rId4338" Type="http://schemas.openxmlformats.org/officeDocument/2006/relationships/hyperlink" Target="https://www.rti-rating.org/wp-content/uploads/Switzerland.pdf" TargetMode="External"/><Relationship Id="rId4685" Type="http://schemas.openxmlformats.org/officeDocument/2006/relationships/hyperlink" Target="https://transparenciaactiva.presidencia.cl/ciudadana.html" TargetMode="External"/><Relationship Id="rId4892" Type="http://schemas.openxmlformats.org/officeDocument/2006/relationships/hyperlink" Target="https://dit.gov.bt/ict-policies" TargetMode="External"/><Relationship Id="rId5736" Type="http://schemas.openxmlformats.org/officeDocument/2006/relationships/hyperlink" Target="https://mic.gov.vn/mra/Pages/TinTuc/106487/Hoi-thao-chinh-sach-thuc-day-ung-dung-phan-mem-nguon-mo-tai-Viet-Nam.html" TargetMode="External"/><Relationship Id="rId5943" Type="http://schemas.openxmlformats.org/officeDocument/2006/relationships/hyperlink" Target="https://joinup.ec.europa.eu/sites/default/files/inline-files/Digital_Government_Factsheets_Ukraine_2019_0.pdf" TargetMode="External"/><Relationship Id="rId2096" Type="http://schemas.openxmlformats.org/officeDocument/2006/relationships/hyperlink" Target="http://km.anm.gov.my/Lampiran%20Artikel/BPOPA/PEMNA%20Govt%20Cash%20Management%20(Malaysia)-1.pdf" TargetMode="External"/><Relationship Id="rId3494" Type="http://schemas.openxmlformats.org/officeDocument/2006/relationships/hyperlink" Target="https://www.gob.mx/shcp/en" TargetMode="External"/><Relationship Id="rId4545" Type="http://schemas.openxmlformats.org/officeDocument/2006/relationships/hyperlink" Target="https://www.cncs.gov.pt/en/certpt_en/" TargetMode="External"/><Relationship Id="rId4752" Type="http://schemas.openxmlformats.org/officeDocument/2006/relationships/hyperlink" Target="http://www.kep.gov.gr/forums" TargetMode="External"/><Relationship Id="rId5803" Type="http://schemas.openxmlformats.org/officeDocument/2006/relationships/hyperlink" Target="https://www.opengovpartnership.org/members/netherlands/" TargetMode="External"/><Relationship Id="rId3147" Type="http://schemas.openxmlformats.org/officeDocument/2006/relationships/hyperlink" Target="http://mfin.gov.mt/en/home/Pages/FDRS.aspx" TargetMode="External"/><Relationship Id="rId3354" Type="http://schemas.openxmlformats.org/officeDocument/2006/relationships/hyperlink" Target="http://finance.gov.sr/over-financien/" TargetMode="External"/><Relationship Id="rId3561" Type="http://schemas.openxmlformats.org/officeDocument/2006/relationships/hyperlink" Target="https://www.public.io/helsinkis-top-10-govtech-startups/" TargetMode="External"/><Relationship Id="rId4405" Type="http://schemas.openxmlformats.org/officeDocument/2006/relationships/hyperlink" Target="https://www.rti-rating.org/wp-content/uploads/Ireland.pdf" TargetMode="External"/><Relationship Id="rId4612" Type="http://schemas.openxmlformats.org/officeDocument/2006/relationships/hyperlink" Target="https://dpmc.govt.nz/our-programmes/policy-project/policy-methods-toolbox/public-participation" TargetMode="External"/><Relationship Id="rId275" Type="http://schemas.openxmlformats.org/officeDocument/2006/relationships/hyperlink" Target="http://www.epd.gov.hk/epd/english/how_help/tools_epr/files/treasury_er2012e.pdf" TargetMode="External"/><Relationship Id="rId482" Type="http://schemas.openxmlformats.org/officeDocument/2006/relationships/hyperlink" Target="http://laws.gov.ag/bills/a2011-1.pdf" TargetMode="External"/><Relationship Id="rId2163" Type="http://schemas.openxmlformats.org/officeDocument/2006/relationships/hyperlink" Target="http://www.set.gov.py/" TargetMode="External"/><Relationship Id="rId2370" Type="http://schemas.openxmlformats.org/officeDocument/2006/relationships/hyperlink" Target="http://rosteck.ru/" TargetMode="External"/><Relationship Id="rId3007" Type="http://schemas.openxmlformats.org/officeDocument/2006/relationships/hyperlink" Target="http://portal.gov.cz/" TargetMode="External"/><Relationship Id="rId3214" Type="http://schemas.openxmlformats.org/officeDocument/2006/relationships/hyperlink" Target="http://finance.gov.sr/overheidsfinancien-government-finance-statistics/" TargetMode="External"/><Relationship Id="rId3421" Type="http://schemas.openxmlformats.org/officeDocument/2006/relationships/hyperlink" Target="https://www.palaugov.pw/wp-content/uploads/2018/12/2018-12-12-FMIS-Pre-Proposal-Conference-Meeting-PCS2019-001.pdf" TargetMode="External"/><Relationship Id="rId135" Type="http://schemas.openxmlformats.org/officeDocument/2006/relationships/hyperlink" Target="http://en.wikipedia.org/wiki/Somalia" TargetMode="External"/><Relationship Id="rId342" Type="http://schemas.openxmlformats.org/officeDocument/2006/relationships/hyperlink" Target="https://www.gov.bb/" TargetMode="External"/><Relationship Id="rId2023" Type="http://schemas.openxmlformats.org/officeDocument/2006/relationships/hyperlink" Target="http://www.finances.gov.gn/" TargetMode="External"/><Relationship Id="rId2230" Type="http://schemas.openxmlformats.org/officeDocument/2006/relationships/hyperlink" Target="http://www.customs.ro/" TargetMode="External"/><Relationship Id="rId5179" Type="http://schemas.openxmlformats.org/officeDocument/2006/relationships/hyperlink" Target="https://foi.gov.il/he/search" TargetMode="External"/><Relationship Id="rId5386" Type="http://schemas.openxmlformats.org/officeDocument/2006/relationships/hyperlink" Target="http://ivsz.hu/" TargetMode="External"/><Relationship Id="rId5593" Type="http://schemas.openxmlformats.org/officeDocument/2006/relationships/hyperlink" Target="http://www.datos.gob.ve/" TargetMode="External"/><Relationship Id="rId202" Type="http://schemas.openxmlformats.org/officeDocument/2006/relationships/hyperlink" Target="http://www.mdb-egp.org/" TargetMode="External"/><Relationship Id="rId4195" Type="http://schemas.openxmlformats.org/officeDocument/2006/relationships/hyperlink" Target="https://openknowledge.worldbank.org/handle/10986/24772" TargetMode="External"/><Relationship Id="rId5039" Type="http://schemas.openxmlformats.org/officeDocument/2006/relationships/hyperlink" Target="https://www.gov.mo/en/entity-page/entity-59/" TargetMode="External"/><Relationship Id="rId5246" Type="http://schemas.openxmlformats.org/officeDocument/2006/relationships/hyperlink" Target="https://www.kkmm.gov.my/pdf/Personal%20Data%20Protection%20Act%202010.pdf" TargetMode="External"/><Relationship Id="rId5453" Type="http://schemas.openxmlformats.org/officeDocument/2006/relationships/hyperlink" Target="https://data.gov.tw/" TargetMode="External"/><Relationship Id="rId1789" Type="http://schemas.openxmlformats.org/officeDocument/2006/relationships/hyperlink" Target="http://xxbs.mohrss.gov.cn/xxbs/" TargetMode="External"/><Relationship Id="rId1996" Type="http://schemas.openxmlformats.org/officeDocument/2006/relationships/hyperlink" Target="http://www.gov.gd/egov/docs/other/eTransactionsAct.pdf" TargetMode="External"/><Relationship Id="rId4055" Type="http://schemas.openxmlformats.org/officeDocument/2006/relationships/hyperlink" Target="http://www.euprava.me/" TargetMode="External"/><Relationship Id="rId4262" Type="http://schemas.openxmlformats.org/officeDocument/2006/relationships/hyperlink" Target="https://www.oas.org/juridico/spanish/cyber/cyber_directory.pdf" TargetMode="External"/><Relationship Id="rId5106" Type="http://schemas.openxmlformats.org/officeDocument/2006/relationships/hyperlink" Target="https://datos.gob.es/sites/default/files/datosgobes/190522_iniciativa_aporta_-_contexto_y_directrices.pdf" TargetMode="External"/><Relationship Id="rId5660" Type="http://schemas.openxmlformats.org/officeDocument/2006/relationships/hyperlink" Target="http://japan.kantei.go.jp/policy/it/20140624_decration.pdf" TargetMode="External"/><Relationship Id="rId1649" Type="http://schemas.openxmlformats.org/officeDocument/2006/relationships/hyperlink" Target="http://dgi.gouv.cd/" TargetMode="External"/><Relationship Id="rId1856" Type="http://schemas.openxmlformats.org/officeDocument/2006/relationships/hyperlink" Target="http://www.nationalbanken.dk/" TargetMode="External"/><Relationship Id="rId2907" Type="http://schemas.openxmlformats.org/officeDocument/2006/relationships/hyperlink" Target="http://www.mf.public.lu/finances_publiques/budget/index.html" TargetMode="External"/><Relationship Id="rId3071" Type="http://schemas.openxmlformats.org/officeDocument/2006/relationships/hyperlink" Target="http://www.jordan.gov.jo/" TargetMode="External"/><Relationship Id="rId5313" Type="http://schemas.openxmlformats.org/officeDocument/2006/relationships/hyperlink" Target="https://www.rti-rating.org/wp-content/uploads/2019/09/Monaco.Admin-Law.pdf" TargetMode="External"/><Relationship Id="rId5520" Type="http://schemas.openxmlformats.org/officeDocument/2006/relationships/hyperlink" Target="https://algeria.opendataforafrica.org/" TargetMode="External"/><Relationship Id="rId1509" Type="http://schemas.openxmlformats.org/officeDocument/2006/relationships/hyperlink" Target="http://ppamp.mpi.gov.la/portal/" TargetMode="External"/><Relationship Id="rId1716" Type="http://schemas.openxmlformats.org/officeDocument/2006/relationships/hyperlink" Target="http://minfinrdc.com/minfin" TargetMode="External"/><Relationship Id="rId1923" Type="http://schemas.openxmlformats.org/officeDocument/2006/relationships/hyperlink" Target="https://www.elsteronline.de/bportal/Oeffentlich.tax" TargetMode="External"/><Relationship Id="rId4122" Type="http://schemas.openxmlformats.org/officeDocument/2006/relationships/hyperlink" Target="https://www.finance.gov.ng/" TargetMode="External"/><Relationship Id="rId3888" Type="http://schemas.openxmlformats.org/officeDocument/2006/relationships/hyperlink" Target="https://www.verksamt.se/" TargetMode="External"/><Relationship Id="rId4939" Type="http://schemas.openxmlformats.org/officeDocument/2006/relationships/hyperlink" Target="https://www.riha.ee/Avaleht" TargetMode="External"/><Relationship Id="rId6087" Type="http://schemas.openxmlformats.org/officeDocument/2006/relationships/hyperlink" Target="http://labcapital.veeduriadistrital.gov.co/curso-virtual-de-innovacion-publica" TargetMode="External"/><Relationship Id="rId2697" Type="http://schemas.openxmlformats.org/officeDocument/2006/relationships/hyperlink" Target="http://www.sefin.gob.hn/?page_id=17" TargetMode="External"/><Relationship Id="rId3748" Type="http://schemas.openxmlformats.org/officeDocument/2006/relationships/hyperlink" Target="https://vm.fi/tietoa-sivustosta" TargetMode="External"/><Relationship Id="rId6154" Type="http://schemas.openxmlformats.org/officeDocument/2006/relationships/hyperlink" Target="https://opinbernyskopun.island.is/verkefnin/" TargetMode="External"/><Relationship Id="rId669" Type="http://schemas.openxmlformats.org/officeDocument/2006/relationships/hyperlink" Target="https://www.ilo.org/ilostat/faces/oracle/webcenter/portalapp/pagehierarchy/Page33.jspx?locale=EN&amp;MBI_ID=4" TargetMode="External"/><Relationship Id="rId876" Type="http://schemas.openxmlformats.org/officeDocument/2006/relationships/hyperlink" Target="http://www.burs.org.bw/index.php?option=com_content&amp;view=article&amp;id=95&amp;Itemid=243" TargetMode="External"/><Relationship Id="rId1299" Type="http://schemas.openxmlformats.org/officeDocument/2006/relationships/hyperlink" Target="http://www.customs.go.th/list_strc_simple_neted.php?ini_content=individual_160503_03_160922_01&amp;lang=en&amp;left_menu=menu_individual_submenu_01_160421_02" TargetMode="External"/><Relationship Id="rId2557" Type="http://schemas.openxmlformats.org/officeDocument/2006/relationships/hyperlink" Target="https://formsauth.qdb.qa/_Layouts/FormsAuth/Login.aspx?wa=wsignin1.0&amp;wtrealm=urn%3aIVERPEP01%3aFormsAuth&amp;wctx=https%3a%2f%2feprocurement.qdb.qa%2fVendorPortal%2f_layouts%2fAuthenticate.aspx%3floginasanotheruser%3dtrue%26Source%3dhttps%3a%2f%2feprocurement.qdb.qa%253A%252FVendorPortal%252FEnterprise%252520Portal%252Fdefault%252Easpx%253FWMI%253DVendProfileDefault%2526WCMP%253DQDB%2526WDPK%253Dinitial" TargetMode="External"/><Relationship Id="rId3608" Type="http://schemas.openxmlformats.org/officeDocument/2006/relationships/hyperlink" Target="http://www.mof.gov.la/" TargetMode="External"/><Relationship Id="rId3955" Type="http://schemas.openxmlformats.org/officeDocument/2006/relationships/hyperlink" Target="http://www.govt.lc/" TargetMode="External"/><Relationship Id="rId5170" Type="http://schemas.openxmlformats.org/officeDocument/2006/relationships/hyperlink" Target="https://opm.gov.jm/participate/citizens-charter/" TargetMode="External"/><Relationship Id="rId6014" Type="http://schemas.openxmlformats.org/officeDocument/2006/relationships/hyperlink" Target="https://joinup.ec.europa.eu/sites/default/files/inline-files/Digital_Government_Factsheets_Ukraine_2019_0.pdf" TargetMode="External"/><Relationship Id="rId6221" Type="http://schemas.openxmlformats.org/officeDocument/2006/relationships/hyperlink" Target="https://www.add.gov.ma/plan-national-de-formation-dans-le-domaine-du-digital-generation-digitale" TargetMode="External"/><Relationship Id="rId529" Type="http://schemas.openxmlformats.org/officeDocument/2006/relationships/hyperlink" Target="http://ifms.gov.ag/" TargetMode="External"/><Relationship Id="rId736" Type="http://schemas.openxmlformats.org/officeDocument/2006/relationships/hyperlink" Target="https://www.ilo.org/ilostat/faces/oracle/webcenter/portalapp/pagehierarchy/Page33.jspx?locale=EN&amp;MBI_ID=4" TargetMode="External"/><Relationship Id="rId1159" Type="http://schemas.openxmlformats.org/officeDocument/2006/relationships/hyperlink" Target="http://www.andoz.tj/index.php/ru/elektronnye-uslugi" TargetMode="External"/><Relationship Id="rId1366" Type="http://schemas.openxmlformats.org/officeDocument/2006/relationships/hyperlink" Target="http://www.statenssc.se/Sidor/default.aspx" TargetMode="External"/><Relationship Id="rId2417" Type="http://schemas.openxmlformats.org/officeDocument/2006/relationships/hyperlink" Target="https://www.itas.mof.na/" TargetMode="External"/><Relationship Id="rId2764" Type="http://schemas.openxmlformats.org/officeDocument/2006/relationships/hyperlink" Target="https://island.is/" TargetMode="External"/><Relationship Id="rId2971" Type="http://schemas.openxmlformats.org/officeDocument/2006/relationships/hyperlink" Target="http://krpp.rks-gov.net/Default.aspx?PID=Notices&amp;LID=2&amp;PCID=-1&amp;CtlID=SearchNotices&amp;ind=1&amp;PPRCMenu_OpenNode=63" TargetMode="External"/><Relationship Id="rId3815" Type="http://schemas.openxmlformats.org/officeDocument/2006/relationships/hyperlink" Target="https://smartafrica.org/2019/IMG/pdf/srategie_tic_finale_v.6_28_juillet_2016.pdf" TargetMode="External"/><Relationship Id="rId5030" Type="http://schemas.openxmlformats.org/officeDocument/2006/relationships/hyperlink" Target="http://nic.gov.np/" TargetMode="External"/><Relationship Id="rId943" Type="http://schemas.openxmlformats.org/officeDocument/2006/relationships/hyperlink" Target="http://www.obr.bi/" TargetMode="External"/><Relationship Id="rId1019" Type="http://schemas.openxmlformats.org/officeDocument/2006/relationships/hyperlink" Target="http://www.dcmp.bf/SiteDcmp/statistiques-marches-publics/statistiques-des-marches.jsp" TargetMode="External"/><Relationship Id="rId1573" Type="http://schemas.openxmlformats.org/officeDocument/2006/relationships/hyperlink" Target="https://www.opp.gub.uy/es/sistema-nacional-inversion-publica" TargetMode="External"/><Relationship Id="rId1780" Type="http://schemas.openxmlformats.org/officeDocument/2006/relationships/hyperlink" Target="https://e-porezna.porezna-uprava.hr/Prijava.aspx?ReturnUrl=%2f" TargetMode="External"/><Relationship Id="rId2624" Type="http://schemas.openxmlformats.org/officeDocument/2006/relationships/hyperlink" Target="http://www.dsf.gov.mo/asset/asset_tender.aspx?lang=zh" TargetMode="External"/><Relationship Id="rId2831" Type="http://schemas.openxmlformats.org/officeDocument/2006/relationships/hyperlink" Target="http://supplier.treasury.go.ke/" TargetMode="External"/><Relationship Id="rId5987" Type="http://schemas.openxmlformats.org/officeDocument/2006/relationships/hyperlink" Target="https://nitb.gov.pk/" TargetMode="External"/><Relationship Id="rId72" Type="http://schemas.openxmlformats.org/officeDocument/2006/relationships/hyperlink" Target="http://en.wikipedia.org/wiki/Japan" TargetMode="External"/><Relationship Id="rId803" Type="http://schemas.openxmlformats.org/officeDocument/2006/relationships/hyperlink" Target="https://mincom.gov.az/en/view/pages/57/" TargetMode="External"/><Relationship Id="rId1226" Type="http://schemas.openxmlformats.org/officeDocument/2006/relationships/hyperlink" Target="https://www.mas.gov.sg/bonds-and-bills" TargetMode="External"/><Relationship Id="rId1433" Type="http://schemas.openxmlformats.org/officeDocument/2006/relationships/hyperlink" Target="http://www.rokovania.sk/File.aspx/ViewDocumentHtml/Mater-Dokum-96150?prefixFile=m_" TargetMode="External"/><Relationship Id="rId1640" Type="http://schemas.openxmlformats.org/officeDocument/2006/relationships/hyperlink" Target="http://dgitchad-finances-gouv.org/index.php/nos-missions" TargetMode="External"/><Relationship Id="rId4589" Type="http://schemas.openxmlformats.org/officeDocument/2006/relationships/hyperlink" Target="https://pitb.gov.pk/cfmp_pakistan" TargetMode="External"/><Relationship Id="rId4796" Type="http://schemas.openxmlformats.org/officeDocument/2006/relationships/hyperlink" Target="https://www.mois.go.kr/frt/a01/frtMain.do" TargetMode="External"/><Relationship Id="rId5847" Type="http://schemas.openxmlformats.org/officeDocument/2006/relationships/hyperlink" Target="https://www.opengovpartnership.org/members/ghana/" TargetMode="External"/><Relationship Id="rId1500" Type="http://schemas.openxmlformats.org/officeDocument/2006/relationships/hyperlink" Target="https://www.developmentgateway.org/reach" TargetMode="External"/><Relationship Id="rId3398" Type="http://schemas.openxmlformats.org/officeDocument/2006/relationships/hyperlink" Target="https://www.mof.gov.ae/en/mservices/Corporate/isupplier/Pages/AdvancedProcurement.aspx" TargetMode="External"/><Relationship Id="rId4449" Type="http://schemas.openxmlformats.org/officeDocument/2006/relationships/hyperlink" Target="https://www.ncsc.gov.uk/" TargetMode="External"/><Relationship Id="rId4656" Type="http://schemas.openxmlformats.org/officeDocument/2006/relationships/hyperlink" Target="http://restsa.osdec.gov.my/wp-content/uploads/2019/09/The-Malaysian-Government-Interoperability-Framework-for-Open-Source-Software-MyGIFOSS-2006.pdf" TargetMode="External"/><Relationship Id="rId4863" Type="http://schemas.openxmlformats.org/officeDocument/2006/relationships/hyperlink" Target="https://rulemaking.worldbank.org/" TargetMode="External"/><Relationship Id="rId5707" Type="http://schemas.openxmlformats.org/officeDocument/2006/relationships/hyperlink" Target="http://www.osdec.gov.my/index.php/mengenai-osdec/" TargetMode="External"/><Relationship Id="rId5914" Type="http://schemas.openxmlformats.org/officeDocument/2006/relationships/hyperlink" Target="https://napm.uz/en/about/about-us/" TargetMode="External"/><Relationship Id="rId3258" Type="http://schemas.openxmlformats.org/officeDocument/2006/relationships/hyperlink" Target="http://www.mppef.gob.ve/index.php?option=com_content&amp;view=article&amp;id=242&amp;Itemid=27" TargetMode="External"/><Relationship Id="rId3465" Type="http://schemas.openxmlformats.org/officeDocument/2006/relationships/hyperlink" Target="https://freebalance.com/public-financial-management/minister-of-finance-launches-freebalance-grp-solution-in-suriname/" TargetMode="External"/><Relationship Id="rId3672" Type="http://schemas.openxmlformats.org/officeDocument/2006/relationships/hyperlink" Target="https://www.belastingdienst.nl/wps/wcm/connect/nl/home/content/inloggen-mijn-belastingdienst" TargetMode="External"/><Relationship Id="rId4309" Type="http://schemas.openxmlformats.org/officeDocument/2006/relationships/hyperlink" Target="https://www.cirt.bf/index.php/top-cybersecurity-expert-speaks-in-bend/" TargetMode="External"/><Relationship Id="rId4516" Type="http://schemas.openxmlformats.org/officeDocument/2006/relationships/hyperlink" Target="https://www.developer.gov.sg/technologies/infrastructure-and-hosting/government-commercial-cloud.html" TargetMode="External"/><Relationship Id="rId4723" Type="http://schemas.openxmlformats.org/officeDocument/2006/relationships/hyperlink" Target="https://osale.ee/" TargetMode="External"/><Relationship Id="rId179" Type="http://schemas.openxmlformats.org/officeDocument/2006/relationships/hyperlink" Target="http://en.wikipedia.org/wiki/Lao_PDR" TargetMode="External"/><Relationship Id="rId386" Type="http://schemas.openxmlformats.org/officeDocument/2006/relationships/hyperlink" Target="http://www.customs.gov.bb/downloads/Downloads.php" TargetMode="External"/><Relationship Id="rId593" Type="http://schemas.openxmlformats.org/officeDocument/2006/relationships/hyperlink" Target="https://www.agt.minfin.gov.ao/PortalAGT/" TargetMode="External"/><Relationship Id="rId2067" Type="http://schemas.openxmlformats.org/officeDocument/2006/relationships/hyperlink" Target="http://www.fsmgov.org/ngovt.html" TargetMode="External"/><Relationship Id="rId2274" Type="http://schemas.openxmlformats.org/officeDocument/2006/relationships/hyperlink" Target="http://www.mf.gov.pl/administracja-podatkowa" TargetMode="External"/><Relationship Id="rId2481" Type="http://schemas.openxmlformats.org/officeDocument/2006/relationships/hyperlink" Target="http://marches.armp.mg/accueil_site_dynamique.php" TargetMode="External"/><Relationship Id="rId3118" Type="http://schemas.openxmlformats.org/officeDocument/2006/relationships/hyperlink" Target="https://www.omsar.gov.lb/getattachment/b4b8b496-d357-49dc-bd85-a6a850c088e4/Digital-Transformation-Strategy-in-Lebanon" TargetMode="External"/><Relationship Id="rId3325" Type="http://schemas.openxmlformats.org/officeDocument/2006/relationships/hyperlink" Target="https://www.lowtax.net/information/vanuatu/vanuatu-personal-taxation.html" TargetMode="External"/><Relationship Id="rId3532" Type="http://schemas.openxmlformats.org/officeDocument/2006/relationships/hyperlink" Target="http://www.statehouse.gov.sc/" TargetMode="External"/><Relationship Id="rId4930" Type="http://schemas.openxmlformats.org/officeDocument/2006/relationships/hyperlink" Target="http://dits.dmrid.gov.cy/dmrid/dits/dits.nsf/all/B83AA8E4EB4EFD19C225855800288B10/$file/Cyprus%20eGovernment%20Interoperability%20Framework_new%20EIF_v2.0-To%20Publish.pdf" TargetMode="External"/><Relationship Id="rId246" Type="http://schemas.openxmlformats.org/officeDocument/2006/relationships/hyperlink" Target="http://unpan1.un.org/intradoc/groups/public/documents/un/unpan023235.pdf" TargetMode="External"/><Relationship Id="rId453" Type="http://schemas.openxmlformats.org/officeDocument/2006/relationships/hyperlink" Target="http://www.csc.am/en/aboutus" TargetMode="External"/><Relationship Id="rId660" Type="http://schemas.openxmlformats.org/officeDocument/2006/relationships/hyperlink" Target="https://www.ilo.org/ilostat/faces/oracle/webcenter/portalapp/pagehierarchy/Page33.jspx?locale=EN&amp;MBI_ID=4" TargetMode="External"/><Relationship Id="rId1083" Type="http://schemas.openxmlformats.org/officeDocument/2006/relationships/hyperlink" Target="http://www.mof.go.tz/" TargetMode="External"/><Relationship Id="rId1290" Type="http://schemas.openxmlformats.org/officeDocument/2006/relationships/hyperlink" Target="https://uygulama.gtb.gov.tr/GETAPP/account/login?ReturnUrl=%2fGETAPP&amp;AspxAutoDetectCookieSupport=1" TargetMode="External"/><Relationship Id="rId2134" Type="http://schemas.openxmlformats.org/officeDocument/2006/relationships/hyperlink" Target="http://www.hasil.gov.my/goindex.php?kump=2&amp;skum=4&amp;posi=1&amp;unit=1&amp;sequ=1" TargetMode="External"/><Relationship Id="rId2341" Type="http://schemas.openxmlformats.org/officeDocument/2006/relationships/hyperlink" Target="http://customs.gov.md/ecustoms" TargetMode="External"/><Relationship Id="rId5497" Type="http://schemas.openxmlformats.org/officeDocument/2006/relationships/hyperlink" Target="http://digitaliser.dk/" TargetMode="External"/><Relationship Id="rId106" Type="http://schemas.openxmlformats.org/officeDocument/2006/relationships/hyperlink" Target="http://en.wikipedia.org/wiki/Nicaragua" TargetMode="External"/><Relationship Id="rId313" Type="http://schemas.openxmlformats.org/officeDocument/2006/relationships/hyperlink" Target="http://www.budgetmof.gov.af/" TargetMode="External"/><Relationship Id="rId1150" Type="http://schemas.openxmlformats.org/officeDocument/2006/relationships/hyperlink" Target="http://www.mof.gov.sd/viewer.php?target=dept_guider&amp;display=NationalRevenue" TargetMode="External"/><Relationship Id="rId4099" Type="http://schemas.openxmlformats.org/officeDocument/2006/relationships/hyperlink" Target="https://www.legalinfo.mn/annex/details/6019?lawid=9465" TargetMode="External"/><Relationship Id="rId5357" Type="http://schemas.openxmlformats.org/officeDocument/2006/relationships/hyperlink" Target="https://ignite.org.pk/" TargetMode="External"/><Relationship Id="rId520" Type="http://schemas.openxmlformats.org/officeDocument/2006/relationships/hyperlink" Target="http://www.maliyye.gov.az/en/node/1062" TargetMode="External"/><Relationship Id="rId2201" Type="http://schemas.openxmlformats.org/officeDocument/2006/relationships/hyperlink" Target="http://www.finances.gouv.ne/" TargetMode="External"/><Relationship Id="rId5564" Type="http://schemas.openxmlformats.org/officeDocument/2006/relationships/hyperlink" Target="https://mozambique.opendataforafrica.org/" TargetMode="External"/><Relationship Id="rId5771" Type="http://schemas.openxmlformats.org/officeDocument/2006/relationships/hyperlink" Target="http://www.ogptunisie.gov.tn/en/" TargetMode="External"/><Relationship Id="rId1010" Type="http://schemas.openxmlformats.org/officeDocument/2006/relationships/hyperlink" Target="http://www.tpsgc-pwgsc.gc.ca/remuneration-compensation/projets-projects/tpai-itap/index-eng.html" TargetMode="External"/><Relationship Id="rId1967" Type="http://schemas.openxmlformats.org/officeDocument/2006/relationships/hyperlink" Target="http://www.finances.gov.gn/" TargetMode="External"/><Relationship Id="rId4166" Type="http://schemas.openxmlformats.org/officeDocument/2006/relationships/hyperlink" Target="http://syrianfinance.gov.sy/" TargetMode="External"/><Relationship Id="rId4373" Type="http://schemas.openxmlformats.org/officeDocument/2006/relationships/hyperlink" Target="https://www.rti-rating.org/wp-content/uploads/Belize.pdf" TargetMode="External"/><Relationship Id="rId4580" Type="http://schemas.openxmlformats.org/officeDocument/2006/relationships/hyperlink" Target="https://www.gob.pe/741-plataforma-de-interoperabilidad-del-estado" TargetMode="External"/><Relationship Id="rId5217" Type="http://schemas.openxmlformats.org/officeDocument/2006/relationships/hyperlink" Target="https://www.kvkk.gov.tr/SharedFolderServer/CMSFiles/aea97a33-089b-4e7d-85cb-694adb57bed3.pdf" TargetMode="External"/><Relationship Id="rId5424" Type="http://schemas.openxmlformats.org/officeDocument/2006/relationships/hyperlink" Target="https://data.gov.kg/" TargetMode="External"/><Relationship Id="rId5631" Type="http://schemas.openxmlformats.org/officeDocument/2006/relationships/hyperlink" Target="https://digitalmalta.org.mt/en/Pages/Home.aspx" TargetMode="External"/><Relationship Id="rId4026" Type="http://schemas.openxmlformats.org/officeDocument/2006/relationships/hyperlink" Target="https://www.motc.gov.qa/en" TargetMode="External"/><Relationship Id="rId4440" Type="http://schemas.openxmlformats.org/officeDocument/2006/relationships/hyperlink" Target="https://strategy.data.gov/action-plan/" TargetMode="External"/><Relationship Id="rId3042" Type="http://schemas.openxmlformats.org/officeDocument/2006/relationships/hyperlink" Target="https://www.gov.gd/sites/default/files/docs/Documents/ict/ICT_strategy_grenada.pdf" TargetMode="External"/><Relationship Id="rId6198" Type="http://schemas.openxmlformats.org/officeDocument/2006/relationships/hyperlink" Target="https://www.livrobranco.gov.ao/lb_version/Proposta%20LB%2019-22.pdf" TargetMode="External"/><Relationship Id="rId6265" Type="http://schemas.openxmlformats.org/officeDocument/2006/relationships/vmlDrawing" Target="../drawings/vmlDrawing1.vml"/><Relationship Id="rId3859" Type="http://schemas.openxmlformats.org/officeDocument/2006/relationships/hyperlink" Target="https://www.gov.uk/government/organisations/government-digital-service/about" TargetMode="External"/><Relationship Id="rId5281" Type="http://schemas.openxmlformats.org/officeDocument/2006/relationships/hyperlink" Target="https://sites.google.com/view/pdpa-2019/pdpa-home" TargetMode="External"/><Relationship Id="rId2875" Type="http://schemas.openxmlformats.org/officeDocument/2006/relationships/hyperlink" Target="https://www.epaslaugos.lt/portal" TargetMode="External"/><Relationship Id="rId3926" Type="http://schemas.openxmlformats.org/officeDocument/2006/relationships/hyperlink" Target="https://www.egovernment.ch/de/umsetzung/e-government-strategie/" TargetMode="External"/><Relationship Id="rId847" Type="http://schemas.openxmlformats.org/officeDocument/2006/relationships/hyperlink" Target="http://www.burs.org.bw/" TargetMode="External"/><Relationship Id="rId1477" Type="http://schemas.openxmlformats.org/officeDocument/2006/relationships/hyperlink" Target="https://www.gov.bw/ministries/ministry-finance-and-economic-development" TargetMode="External"/><Relationship Id="rId1891" Type="http://schemas.openxmlformats.org/officeDocument/2006/relationships/hyperlink" Target="http://laws.gov.gd/" TargetMode="External"/><Relationship Id="rId2528" Type="http://schemas.openxmlformats.org/officeDocument/2006/relationships/hyperlink" Target="http://gossluzhba.gov.ru/Page/Index/AboutPortal" TargetMode="External"/><Relationship Id="rId2942" Type="http://schemas.openxmlformats.org/officeDocument/2006/relationships/hyperlink" Target="http://www.finance.gov.lb/en-us" TargetMode="External"/><Relationship Id="rId914" Type="http://schemas.openxmlformats.org/officeDocument/2006/relationships/hyperlink" Target="https://portoncv.gov.cv/" TargetMode="External"/><Relationship Id="rId1544" Type="http://schemas.openxmlformats.org/officeDocument/2006/relationships/hyperlink" Target="http://maparegalias.sgr.gov.co/" TargetMode="External"/><Relationship Id="rId5001" Type="http://schemas.openxmlformats.org/officeDocument/2006/relationships/hyperlink" Target="https://www.ppc.go.jp/en/" TargetMode="External"/><Relationship Id="rId1611" Type="http://schemas.openxmlformats.org/officeDocument/2006/relationships/hyperlink" Target="http://www.tresor.economie.gouv.fr/pays/djibouti" TargetMode="External"/><Relationship Id="rId4767" Type="http://schemas.openxmlformats.org/officeDocument/2006/relationships/hyperlink" Target="https://negd.gov.in/open-api" TargetMode="External"/><Relationship Id="rId5818" Type="http://schemas.openxmlformats.org/officeDocument/2006/relationships/hyperlink" Target="https://www.numerique.cd/pnn/pnn/Plan_National_du_Nume%CC%81rique_HORIZON_2025.pdf" TargetMode="External"/><Relationship Id="rId3369" Type="http://schemas.openxmlformats.org/officeDocument/2006/relationships/hyperlink" Target="http://www.publicdebt.treas.gov/" TargetMode="External"/><Relationship Id="rId2385" Type="http://schemas.openxmlformats.org/officeDocument/2006/relationships/hyperlink" Target="http://www.epractice.eu/node/284578" TargetMode="External"/><Relationship Id="rId3783" Type="http://schemas.openxmlformats.org/officeDocument/2006/relationships/hyperlink" Target="http://digital-israel.mag.calltext.co.il/" TargetMode="External"/><Relationship Id="rId4834" Type="http://schemas.openxmlformats.org/officeDocument/2006/relationships/hyperlink" Target="https://cert.lv/en/about-us" TargetMode="External"/><Relationship Id="rId357" Type="http://schemas.openxmlformats.org/officeDocument/2006/relationships/hyperlink" Target="http://forotgn.mecon.gov.ar/normativa/tematico/cut/cut.html" TargetMode="External"/><Relationship Id="rId2038" Type="http://schemas.openxmlformats.org/officeDocument/2006/relationships/hyperlink" Target="http://www.mef.gw/" TargetMode="External"/><Relationship Id="rId3436" Type="http://schemas.openxmlformats.org/officeDocument/2006/relationships/hyperlink" Target="https://www.pefa.org/node/2836" TargetMode="External"/><Relationship Id="rId3850" Type="http://schemas.openxmlformats.org/officeDocument/2006/relationships/hyperlink" Target="https://www.gov.uk/government/publications/government-transformation-strategy-2017-to-2020" TargetMode="External"/><Relationship Id="rId4901" Type="http://schemas.openxmlformats.org/officeDocument/2006/relationships/hyperlink" Target="https://e-gov.bg/wps/portal/agency-en/digital-government-infrastructure/unified-communications-network" TargetMode="External"/><Relationship Id="rId771" Type="http://schemas.openxmlformats.org/officeDocument/2006/relationships/hyperlink" Target="http://www.ulandssekretariatet.dk/sites/default/files/uploads/public/Afrika/Landeanalyser/labour_market_profile_2012_-_swaziland_web.pdf" TargetMode="External"/><Relationship Id="rId2452" Type="http://schemas.openxmlformats.org/officeDocument/2006/relationships/hyperlink" Target="http://www.douanes.gov.mg/?page_id=259" TargetMode="External"/><Relationship Id="rId3503" Type="http://schemas.openxmlformats.org/officeDocument/2006/relationships/hyperlink" Target="http://www.fcgo.gov.np/" TargetMode="External"/><Relationship Id="rId424" Type="http://schemas.openxmlformats.org/officeDocument/2006/relationships/hyperlink" Target="http://www.barbados.gov.bb/ird" TargetMode="External"/><Relationship Id="rId1054" Type="http://schemas.openxmlformats.org/officeDocument/2006/relationships/hyperlink" Target="http://www.pmof.ps/" TargetMode="External"/><Relationship Id="rId2105" Type="http://schemas.openxmlformats.org/officeDocument/2006/relationships/hyperlink" Target="http://www.customs.gov.my/" TargetMode="External"/><Relationship Id="rId5675" Type="http://schemas.openxmlformats.org/officeDocument/2006/relationships/hyperlink" Target="https://www.dsti.gov.sl/wp-content/uploads/2019/11/Sierra-Leone-National-Innovation-and-Digital-Strategy.pdf" TargetMode="External"/><Relationship Id="rId1121" Type="http://schemas.openxmlformats.org/officeDocument/2006/relationships/hyperlink" Target="http://www.customs.gov.sy/" TargetMode="External"/><Relationship Id="rId4277" Type="http://schemas.openxmlformats.org/officeDocument/2006/relationships/hyperlink" Target="https://www.sepe.gov.ao/ao/catalogo/eservicos/central-de-reclamacoes/" TargetMode="External"/><Relationship Id="rId4691" Type="http://schemas.openxmlformats.org/officeDocument/2006/relationships/hyperlink" Target="http://www.cac.gov.cn/aqpg/md/A093204index_1.htm" TargetMode="External"/><Relationship Id="rId5328" Type="http://schemas.openxmlformats.org/officeDocument/2006/relationships/hyperlink" Target="https://digital-lithuania.eu/" TargetMode="External"/><Relationship Id="rId5742" Type="http://schemas.openxmlformats.org/officeDocument/2006/relationships/hyperlink" Target="http://caribbean.cepal.org/content/free-and-open-source-software-open-data-and-open-standards-caribbean" TargetMode="External"/><Relationship Id="rId3293" Type="http://schemas.openxmlformats.org/officeDocument/2006/relationships/hyperlink" Target="http://www.dmo.gov.uk/" TargetMode="External"/><Relationship Id="rId4344" Type="http://schemas.openxmlformats.org/officeDocument/2006/relationships/hyperlink" Target="https://www.rti-rating.org/wp-content/uploads/Montenegro.pdf" TargetMode="External"/><Relationship Id="rId1938" Type="http://schemas.openxmlformats.org/officeDocument/2006/relationships/hyperlink" Target="https://pefa.org/sites/default/files/assements/comments/GD-Mar10-PFMPR-Public.pdf" TargetMode="External"/><Relationship Id="rId3360" Type="http://schemas.openxmlformats.org/officeDocument/2006/relationships/hyperlink" Target="http://www.justiceservices.gov.mt/DownloadDocument.aspx?app=lom&amp;itemid=8682&amp;l=1" TargetMode="External"/><Relationship Id="rId281" Type="http://schemas.openxmlformats.org/officeDocument/2006/relationships/hyperlink" Target="http://govtechfund.com/" TargetMode="External"/><Relationship Id="rId3013" Type="http://schemas.openxmlformats.org/officeDocument/2006/relationships/hyperlink" Target="https://uprava.gov.hr/o-ministarstvu/ustrojstvo/uprava-za-e-hrvatsku/1080" TargetMode="External"/><Relationship Id="rId4411" Type="http://schemas.openxmlformats.org/officeDocument/2006/relationships/hyperlink" Target="https://www.rti-rating.org/wp-content/uploads/2018/09/Korea.FOI_.2017.pdf" TargetMode="External"/><Relationship Id="rId6169" Type="http://schemas.openxmlformats.org/officeDocument/2006/relationships/hyperlink" Target="https://repubblicadigitale.innovazione.gov.it/it/" TargetMode="External"/><Relationship Id="rId2779" Type="http://schemas.openxmlformats.org/officeDocument/2006/relationships/hyperlink" Target="https://www.ghris.go.ke/" TargetMode="External"/><Relationship Id="rId5185" Type="http://schemas.openxmlformats.org/officeDocument/2006/relationships/hyperlink" Target="https://www.performance.gov/" TargetMode="External"/><Relationship Id="rId6236" Type="http://schemas.openxmlformats.org/officeDocument/2006/relationships/hyperlink" Target="https://idpc.org.mt/en/Pages/Home.aspx" TargetMode="External"/><Relationship Id="rId1795" Type="http://schemas.openxmlformats.org/officeDocument/2006/relationships/hyperlink" Target="http://fichiers.acteurspublics.com/redac/pdf/Septembre/rapport_final%20congo.pdf" TargetMode="External"/><Relationship Id="rId2846" Type="http://schemas.openxmlformats.org/officeDocument/2006/relationships/hyperlink" Target="http://www.kase.gov.lv/l/normativie-akti/1596" TargetMode="External"/><Relationship Id="rId5252" Type="http://schemas.openxmlformats.org/officeDocument/2006/relationships/hyperlink" Target="http://www.legislationline.org/topics/country/11/topic/3" TargetMode="External"/><Relationship Id="rId87" Type="http://schemas.openxmlformats.org/officeDocument/2006/relationships/hyperlink" Target="http://en.wikipedia.org/wiki/Republic_of_Macedonia" TargetMode="External"/><Relationship Id="rId818" Type="http://schemas.openxmlformats.org/officeDocument/2006/relationships/hyperlink" Target="https://www.gov.bb/Departments/central-purchasing" TargetMode="External"/><Relationship Id="rId1448" Type="http://schemas.openxmlformats.org/officeDocument/2006/relationships/hyperlink" Target="http://informatizacia.sk/ustredny-portal-verejnej-spravy/6259s" TargetMode="External"/><Relationship Id="rId1862" Type="http://schemas.openxmlformats.org/officeDocument/2006/relationships/hyperlink" Target="http://www.ministere-finances.dj/" TargetMode="External"/><Relationship Id="rId2913" Type="http://schemas.openxmlformats.org/officeDocument/2006/relationships/hyperlink" Target="http://www.mofrevenue.gov.lr/doc/ITAS%20Information%20Brochure%20(ok).pdf" TargetMode="External"/><Relationship Id="rId1515" Type="http://schemas.openxmlformats.org/officeDocument/2006/relationships/hyperlink" Target="http://nic.odadata.eu/" TargetMode="External"/><Relationship Id="rId6093" Type="http://schemas.openxmlformats.org/officeDocument/2006/relationships/hyperlink" Target="https://www.mideplan.go.cr/modernizacion-del-estado" TargetMode="External"/><Relationship Id="rId3687" Type="http://schemas.openxmlformats.org/officeDocument/2006/relationships/hyperlink" Target="https://apps.paraguay.gov.py/nomina-de-funcionarios-publicos/" TargetMode="External"/><Relationship Id="rId4738" Type="http://schemas.openxmlformats.org/officeDocument/2006/relationships/hyperlink" Target="https://franceconnect.gouv.fr/" TargetMode="External"/><Relationship Id="rId2289" Type="http://schemas.openxmlformats.org/officeDocument/2006/relationships/hyperlink" Target="https://ird.gov.np/" TargetMode="External"/><Relationship Id="rId3754" Type="http://schemas.openxmlformats.org/officeDocument/2006/relationships/hyperlink" Target="http://www.mcit.gov.eg/" TargetMode="External"/><Relationship Id="rId4805" Type="http://schemas.openxmlformats.org/officeDocument/2006/relationships/hyperlink" Target="http://cert.gov.kg/" TargetMode="External"/><Relationship Id="rId6160" Type="http://schemas.openxmlformats.org/officeDocument/2006/relationships/hyperlink" Target="http://spbe.go.id/" TargetMode="External"/><Relationship Id="rId675" Type="http://schemas.openxmlformats.org/officeDocument/2006/relationships/hyperlink" Target="https://www.ilo.org/ilostat/faces/oracle/webcenter/portalapp/pagehierarchy/Page33.jspx?locale=EN&amp;MBI_ID=4" TargetMode="External"/><Relationship Id="rId2356" Type="http://schemas.openxmlformats.org/officeDocument/2006/relationships/hyperlink" Target="https://sw.gov.rw/" TargetMode="External"/><Relationship Id="rId2770" Type="http://schemas.openxmlformats.org/officeDocument/2006/relationships/hyperlink" Target="http://ptp.mof.gov.jo/PTPCustLoginPage.aspx" TargetMode="External"/><Relationship Id="rId3407" Type="http://schemas.openxmlformats.org/officeDocument/2006/relationships/hyperlink" Target="https://www.mf.uz/en/tendery-konkursy.html" TargetMode="External"/><Relationship Id="rId3821" Type="http://schemas.openxmlformats.org/officeDocument/2006/relationships/hyperlink" Target="http://www.yemen.gov.ye/portal" TargetMode="External"/><Relationship Id="rId328" Type="http://schemas.openxmlformats.org/officeDocument/2006/relationships/hyperlink" Target="https://www.e-gov.am/" TargetMode="External"/><Relationship Id="rId742" Type="http://schemas.openxmlformats.org/officeDocument/2006/relationships/hyperlink" Target="https://www.ilo.org/ilostat/faces/oracle/webcenter/portalapp/pagehierarchy/Page33.jspx?locale=EN&amp;MBI_ID=4" TargetMode="External"/><Relationship Id="rId1372" Type="http://schemas.openxmlformats.org/officeDocument/2006/relationships/hyperlink" Target="http://www.gbo.tn/index.php?option=com_content&amp;view=article&amp;id=165&amp;Itemid=237&amp;lang=fr" TargetMode="External"/><Relationship Id="rId2009" Type="http://schemas.openxmlformats.org/officeDocument/2006/relationships/hyperlink" Target="http://www.hankintailmoitukset.fi/fi/" TargetMode="External"/><Relationship Id="rId2423" Type="http://schemas.openxmlformats.org/officeDocument/2006/relationships/hyperlink" Target="https://eprijava.tax.gov.me/TaxisPortal" TargetMode="External"/><Relationship Id="rId5579" Type="http://schemas.openxmlformats.org/officeDocument/2006/relationships/hyperlink" Target="https://pacificdata.org/data/dataset?member_countries=sb" TargetMode="External"/><Relationship Id="rId1025" Type="http://schemas.openxmlformats.org/officeDocument/2006/relationships/hyperlink" Target="http://www.minfin.bg/en/" TargetMode="External"/><Relationship Id="rId4595" Type="http://schemas.openxmlformats.org/officeDocument/2006/relationships/hyperlink" Target="https://www.digdir.no/digitalisering-og-samordning/standarder-og-standardisering/1001" TargetMode="External"/><Relationship Id="rId5646" Type="http://schemas.openxmlformats.org/officeDocument/2006/relationships/hyperlink" Target="https://akshi.gov.al/wp-content/uploads/2018/03/Digital_Agenda_Strategy_2015_-_2020.pdf" TargetMode="External"/><Relationship Id="rId5993" Type="http://schemas.openxmlformats.org/officeDocument/2006/relationships/hyperlink" Target="https://www.dta.gov.au/help-and-advice/digital-professional-stream/aps-digital-professional-stream-strategy" TargetMode="External"/><Relationship Id="rId3197" Type="http://schemas.openxmlformats.org/officeDocument/2006/relationships/hyperlink" Target="http://www.oficinavirtual.pap.minhap.gob.es/sitios/OficinaVirtual/en-GB/CatalogoSistemasInformacion/Paginas/ListadoSIExternosUA.aspx?lenguaje=EN&amp;perfil=5" TargetMode="External"/><Relationship Id="rId4248" Type="http://schemas.openxmlformats.org/officeDocument/2006/relationships/hyperlink" Target="https://mcit.gov.af/sites/default/files/2019-12/%DA%AF%D8%B2%D8%A7%D8%B1%D8%B4%20%D8%BA%D9%81%D8%A7%D8%B1%DB%8C.pdf" TargetMode="External"/><Relationship Id="rId4662" Type="http://schemas.openxmlformats.org/officeDocument/2006/relationships/hyperlink" Target="http://www.gov.mo/egov/sites/egov/files/documents/Macao_SAR_EGOV_General_Plan_2015-2019_eng.pdf" TargetMode="External"/><Relationship Id="rId5713" Type="http://schemas.openxmlformats.org/officeDocument/2006/relationships/hyperlink" Target="https://www.igos.web.id/" TargetMode="External"/><Relationship Id="rId185" Type="http://schemas.openxmlformats.org/officeDocument/2006/relationships/hyperlink" Target="http://en.wikipedia.org/wiki/Myanmar" TargetMode="External"/><Relationship Id="rId1909" Type="http://schemas.openxmlformats.org/officeDocument/2006/relationships/hyperlink" Target="http://www.gsis.gov.gr/" TargetMode="External"/><Relationship Id="rId3264" Type="http://schemas.openxmlformats.org/officeDocument/2006/relationships/hyperlink" Target="https://openknowledge.worldbank.org/handle/10986/12670?show=full&amp;locale-attribute=es" TargetMode="External"/><Relationship Id="rId4315" Type="http://schemas.openxmlformats.org/officeDocument/2006/relationships/hyperlink" Target="https://www.rti-rating.org/wp-content/uploads/Tajikistan.pdf" TargetMode="External"/><Relationship Id="rId2280" Type="http://schemas.openxmlformats.org/officeDocument/2006/relationships/hyperlink" Target="https://www.finance.gov.ng/" TargetMode="External"/><Relationship Id="rId3331" Type="http://schemas.openxmlformats.org/officeDocument/2006/relationships/hyperlink" Target="https://www.ura.go.ug/" TargetMode="External"/><Relationship Id="rId252" Type="http://schemas.openxmlformats.org/officeDocument/2006/relationships/hyperlink" Target="http://www.mps.gov.ls/on-going/" TargetMode="External"/><Relationship Id="rId5089" Type="http://schemas.openxmlformats.org/officeDocument/2006/relationships/hyperlink" Target="https://www.psd.gov.sg/challenge/ideas/work-better/instruction-manual-government-data-architecture" TargetMode="External"/><Relationship Id="rId1699" Type="http://schemas.openxmlformats.org/officeDocument/2006/relationships/hyperlink" Target="http://www.hacienda.gov.do/" TargetMode="External"/><Relationship Id="rId2000" Type="http://schemas.openxmlformats.org/officeDocument/2006/relationships/hyperlink" Target="http://www.fas.ge/4133" TargetMode="External"/><Relationship Id="rId5156" Type="http://schemas.openxmlformats.org/officeDocument/2006/relationships/hyperlink" Target="http://digital-israel.mag.calltext.co.il/pages/12" TargetMode="External"/><Relationship Id="rId5570" Type="http://schemas.openxmlformats.org/officeDocument/2006/relationships/hyperlink" Target="https://data.gov.om/" TargetMode="External"/><Relationship Id="rId6207" Type="http://schemas.openxmlformats.org/officeDocument/2006/relationships/hyperlink" Target="https://mcit.gov.eg/en/Digital_Government" TargetMode="External"/><Relationship Id="rId4172" Type="http://schemas.openxmlformats.org/officeDocument/2006/relationships/hyperlink" Target="https://finances.gouv.tg/" TargetMode="External"/><Relationship Id="rId5223" Type="http://schemas.openxmlformats.org/officeDocument/2006/relationships/hyperlink" Target="http://www.legislationline.org/documents/action/popup/id/6854" TargetMode="External"/><Relationship Id="rId1766" Type="http://schemas.openxmlformats.org/officeDocument/2006/relationships/hyperlink" Target="http://www.id.ee/?lang=en&amp;id=" TargetMode="External"/><Relationship Id="rId2817" Type="http://schemas.openxmlformats.org/officeDocument/2006/relationships/hyperlink" Target="http://finmin.nic.in/index.html" TargetMode="External"/><Relationship Id="rId58" Type="http://schemas.openxmlformats.org/officeDocument/2006/relationships/hyperlink" Target="http://en.wikipedia.org/wiki/Guinea" TargetMode="External"/><Relationship Id="rId1419" Type="http://schemas.openxmlformats.org/officeDocument/2006/relationships/hyperlink" Target="https://www.mazars.co.th/Home/Our-expertise/HR-and-Payroll-Services/Thailand-Payroll-Services" TargetMode="External"/><Relationship Id="rId1833" Type="http://schemas.openxmlformats.org/officeDocument/2006/relationships/hyperlink" Target="https://riigihanked.riik.ee/" TargetMode="External"/><Relationship Id="rId4989" Type="http://schemas.openxmlformats.org/officeDocument/2006/relationships/hyperlink" Target="https://www.cnpd.pt/bin/cnpd/acnpd.htm" TargetMode="External"/><Relationship Id="rId1900" Type="http://schemas.openxmlformats.org/officeDocument/2006/relationships/hyperlink" Target="http://www.tresor.ga/r/attributions/loi585.htm" TargetMode="External"/><Relationship Id="rId3658" Type="http://schemas.openxmlformats.org/officeDocument/2006/relationships/hyperlink" Target="https://e-gobiernos.org/e-informacion/enlaces-de-interes/" TargetMode="External"/><Relationship Id="rId4709" Type="http://schemas.openxmlformats.org/officeDocument/2006/relationships/hyperlink" Target="https://en.digst.dk/" TargetMode="External"/><Relationship Id="rId6064" Type="http://schemas.openxmlformats.org/officeDocument/2006/relationships/hyperlink" Target="https://ec.europa.eu/digital-single-market/en/national-local-coalitions" TargetMode="External"/><Relationship Id="rId579" Type="http://schemas.openxmlformats.org/officeDocument/2006/relationships/hyperlink" Target="https://www.tatime.gov.al/c/7/e-sherbime" TargetMode="External"/><Relationship Id="rId993" Type="http://schemas.openxmlformats.org/officeDocument/2006/relationships/hyperlink" Target="http://www.cbsa-asfc.gc.ca/eservices/ogd-amg/across-eng.html" TargetMode="External"/><Relationship Id="rId2674" Type="http://schemas.openxmlformats.org/officeDocument/2006/relationships/hyperlink" Target="http://www.nav.gov.hu/" TargetMode="External"/><Relationship Id="rId5080" Type="http://schemas.openxmlformats.org/officeDocument/2006/relationships/hyperlink" Target="https://ac.gov.ru/projects/project/nacionalnaa-sistema-upravlenia-dannymi-nsud-41" TargetMode="External"/><Relationship Id="rId6131" Type="http://schemas.openxmlformats.org/officeDocument/2006/relationships/hyperlink" Target="https://www.bmbf.de/en/hightech-and-innovation-2306.html" TargetMode="External"/><Relationship Id="rId646" Type="http://schemas.openxmlformats.org/officeDocument/2006/relationships/hyperlink" Target="https://www.ilo.org/ilostat/faces/oracle/webcenter/portalapp/pagehierarchy/Page33.jspx?locale=EN&amp;MBI_ID=4" TargetMode="External"/><Relationship Id="rId1276" Type="http://schemas.openxmlformats.org/officeDocument/2006/relationships/hyperlink" Target="http://csrc.nist.gov/groups/ST/crypto_apps_infra/pki/index.html" TargetMode="External"/><Relationship Id="rId2327" Type="http://schemas.openxmlformats.org/officeDocument/2006/relationships/hyperlink" Target="https://e-impot.dgi.gouv.ml/" TargetMode="External"/><Relationship Id="rId3725" Type="http://schemas.openxmlformats.org/officeDocument/2006/relationships/hyperlink" Target="http://www.mcit.gov.eg/Upcont/Documents/ICT%20Strategy%202012-2017.pdf" TargetMode="External"/><Relationship Id="rId1690" Type="http://schemas.openxmlformats.org/officeDocument/2006/relationships/hyperlink" Target="http://documents.worldbank.org/curated/en/606501468018574735/pdf/PAD7890P1457470isclosed0101301400SD.pdf" TargetMode="External"/><Relationship Id="rId2741" Type="http://schemas.openxmlformats.org/officeDocument/2006/relationships/hyperlink" Target="http://www.agenziaentrate.gov.it/wps/portal/entrate/home" TargetMode="External"/><Relationship Id="rId5897" Type="http://schemas.openxmlformats.org/officeDocument/2006/relationships/hyperlink" Target="https://ec.europa.eu/knowledge4policy/ai-watch/netherlands-ai-strategy-report" TargetMode="External"/><Relationship Id="rId713" Type="http://schemas.openxmlformats.org/officeDocument/2006/relationships/hyperlink" Target="https://www.ilo.org/ilostat/faces/oracle/webcenter/portalapp/pagehierarchy/Page33.jspx?locale=EN&amp;MBI_ID=4" TargetMode="External"/><Relationship Id="rId1343" Type="http://schemas.openxmlformats.org/officeDocument/2006/relationships/hyperlink" Target="http://www.euprava.gov.rs/eusluge/opis_usluge?generatedServiceId=1621" TargetMode="External"/><Relationship Id="rId4499" Type="http://schemas.openxmlformats.org/officeDocument/2006/relationships/hyperlink" Target="https://nitc.gov.np/wp-content/uploads/2017/04/Nepal-eGIF-Guidelines.pdf" TargetMode="External"/><Relationship Id="rId5964" Type="http://schemas.openxmlformats.org/officeDocument/2006/relationships/hyperlink" Target="https://mptt.gov.so/en/wp-content/uploads/2019/11/National-ICT-Policy-Strategy-2019-2024.pdf" TargetMode="External"/><Relationship Id="rId1410" Type="http://schemas.openxmlformats.org/officeDocument/2006/relationships/hyperlink" Target="https://www.peopleqlik.com/hr-payroll-performance-software-solutions-vanuatu/payroll-software-in-vanuatu/" TargetMode="External"/><Relationship Id="rId4566" Type="http://schemas.openxmlformats.org/officeDocument/2006/relationships/hyperlink" Target="https://www.adaa.gov.sa/en/About%20Adaa" TargetMode="External"/><Relationship Id="rId4980" Type="http://schemas.openxmlformats.org/officeDocument/2006/relationships/hyperlink" Target="http://www.moj.am/page/609" TargetMode="External"/><Relationship Id="rId5617" Type="http://schemas.openxmlformats.org/officeDocument/2006/relationships/hyperlink" Target="https://www.gov.br/governodigital/pt-br/governanca-de-dados/governo-como-plataforma" TargetMode="External"/><Relationship Id="rId3168" Type="http://schemas.openxmlformats.org/officeDocument/2006/relationships/hyperlink" Target="http://www.mef.gob.pe/index.php?option=com_content&amp;view=article&amp;id=363&amp;Itemid=101125&amp;lang=es" TargetMode="External"/><Relationship Id="rId3582" Type="http://schemas.openxmlformats.org/officeDocument/2006/relationships/hyperlink" Target="http://www.ministryoffinance.is/" TargetMode="External"/><Relationship Id="rId4219" Type="http://schemas.openxmlformats.org/officeDocument/2006/relationships/hyperlink" Target="https://openknowledge.worldbank.org/handle/10986/15479" TargetMode="External"/><Relationship Id="rId4633" Type="http://schemas.openxmlformats.org/officeDocument/2006/relationships/hyperlink" Target="https://stisc.gov.md/ro/content/mcloud" TargetMode="External"/><Relationship Id="rId2184" Type="http://schemas.openxmlformats.org/officeDocument/2006/relationships/hyperlink" Target="http://www.mf.gov.me/" TargetMode="External"/><Relationship Id="rId3235" Type="http://schemas.openxmlformats.org/officeDocument/2006/relationships/hyperlink" Target="https://www.mof.gov.sa/eservices/Pages/hsr.aspx" TargetMode="External"/><Relationship Id="rId156" Type="http://schemas.openxmlformats.org/officeDocument/2006/relationships/hyperlink" Target="http://en.wikipedia.org/wiki/United_Kingdom" TargetMode="External"/><Relationship Id="rId570" Type="http://schemas.openxmlformats.org/officeDocument/2006/relationships/hyperlink" Target="http://www.economicaffairs.gov.bb/" TargetMode="External"/><Relationship Id="rId2251" Type="http://schemas.openxmlformats.org/officeDocument/2006/relationships/hyperlink" Target="http://www.mfinante.ro/" TargetMode="External"/><Relationship Id="rId3302" Type="http://schemas.openxmlformats.org/officeDocument/2006/relationships/hyperlink" Target="http://www.mof.gov.tl/taxation" TargetMode="External"/><Relationship Id="rId4700" Type="http://schemas.openxmlformats.org/officeDocument/2006/relationships/hyperlink" Target="https://uprava.gov.hr/pristup-informacijama/16" TargetMode="External"/><Relationship Id="rId223" Type="http://schemas.openxmlformats.org/officeDocument/2006/relationships/hyperlink" Target="http://www.ihris.org/" TargetMode="External"/><Relationship Id="rId4076" Type="http://schemas.openxmlformats.org/officeDocument/2006/relationships/hyperlink" Target="http://www.smart.gov.mn/en/sub_1/" TargetMode="External"/><Relationship Id="rId5474" Type="http://schemas.openxmlformats.org/officeDocument/2006/relationships/hyperlink" Target="https://data.gov.ph/" TargetMode="External"/><Relationship Id="rId4490" Type="http://schemas.openxmlformats.org/officeDocument/2006/relationships/hyperlink" Target="https://www.egov.go.th/th/e-government-service/1480/" TargetMode="External"/><Relationship Id="rId5127" Type="http://schemas.openxmlformats.org/officeDocument/2006/relationships/hyperlink" Target="https://www.gub.uy/agencia-gobierno-electronico-sociedad-informacion-conocimiento/node/299" TargetMode="External"/><Relationship Id="rId5541" Type="http://schemas.openxmlformats.org/officeDocument/2006/relationships/hyperlink" Target="http://geo.gov.bt/" TargetMode="External"/><Relationship Id="rId1737" Type="http://schemas.openxmlformats.org/officeDocument/2006/relationships/hyperlink" Target="https://e-impots.gouv.ci/" TargetMode="External"/><Relationship Id="rId3092" Type="http://schemas.openxmlformats.org/officeDocument/2006/relationships/hyperlink" Target="http://regierung.li/" TargetMode="External"/><Relationship Id="rId4143" Type="http://schemas.openxmlformats.org/officeDocument/2006/relationships/hyperlink" Target="https://www.economie.gouv.sn/en/missions-objectifs/planification" TargetMode="External"/><Relationship Id="rId29" Type="http://schemas.openxmlformats.org/officeDocument/2006/relationships/hyperlink" Target="http://en.wikipedia.org/wiki/China" TargetMode="External"/><Relationship Id="rId4210" Type="http://schemas.openxmlformats.org/officeDocument/2006/relationships/hyperlink" Target="https://openknowledge.worldbank.org/handle/10986/18934" TargetMode="External"/><Relationship Id="rId1804" Type="http://schemas.openxmlformats.org/officeDocument/2006/relationships/hyperlink" Target="http://www.mfp.cu/html_inicio/i_mfp.php" TargetMode="External"/><Relationship Id="rId3976" Type="http://schemas.openxmlformats.org/officeDocument/2006/relationships/hyperlink" Target="http://www.mof.gov.kn/?q=about-us" TargetMode="External"/><Relationship Id="rId6035" Type="http://schemas.openxmlformats.org/officeDocument/2006/relationships/hyperlink" Target="http://nsda.gov.bd/" TargetMode="External"/><Relationship Id="rId897" Type="http://schemas.openxmlformats.org/officeDocument/2006/relationships/hyperlink" Target="http://www.comprasgovernamentais.gov.br/" TargetMode="External"/><Relationship Id="rId2578" Type="http://schemas.openxmlformats.org/officeDocument/2006/relationships/hyperlink" Target="http://www.anskaffelser.no/elektronisk-handel" TargetMode="External"/><Relationship Id="rId2992" Type="http://schemas.openxmlformats.org/officeDocument/2006/relationships/hyperlink" Target="https://www.gov.ls/document-category/tenders/" TargetMode="External"/><Relationship Id="rId3629" Type="http://schemas.openxmlformats.org/officeDocument/2006/relationships/hyperlink" Target="http://www.treasury.gov.my/" TargetMode="External"/><Relationship Id="rId5051" Type="http://schemas.openxmlformats.org/officeDocument/2006/relationships/hyperlink" Target="https://lokaalbestuur.vlaanderen.be/werking-bestuur/burgerparticipatie" TargetMode="External"/><Relationship Id="rId964" Type="http://schemas.openxmlformats.org/officeDocument/2006/relationships/hyperlink" Target="http://www.nosi.cv/index.php/solucoes/financas" TargetMode="External"/><Relationship Id="rId1594" Type="http://schemas.openxmlformats.org/officeDocument/2006/relationships/hyperlink" Target="http://www.tesoreria.cl/web/index.jsp" TargetMode="External"/><Relationship Id="rId2645" Type="http://schemas.openxmlformats.org/officeDocument/2006/relationships/hyperlink" Target="http://www.bancaditalia.it/pubblicazioni/econo/quest_ecofin_2/qef169/QEF_169.pdf" TargetMode="External"/><Relationship Id="rId6102" Type="http://schemas.openxmlformats.org/officeDocument/2006/relationships/hyperlink" Target="http://www.citma.gob.cu/unidades-desarollo-e-innovacion/" TargetMode="External"/><Relationship Id="rId617" Type="http://schemas.openxmlformats.org/officeDocument/2006/relationships/hyperlink" Target="http://bcc.portal.gov.bd/" TargetMode="External"/><Relationship Id="rId1247" Type="http://schemas.openxmlformats.org/officeDocument/2006/relationships/hyperlink" Target="https://customs.tra.go.tz/login/login.do;jsessionid=EC6E98CA3E369FCD205889B620E67B90.powas2" TargetMode="External"/><Relationship Id="rId1661" Type="http://schemas.openxmlformats.org/officeDocument/2006/relationships/hyperlink" Target="http://customs.gov.dm/" TargetMode="External"/><Relationship Id="rId2712" Type="http://schemas.openxmlformats.org/officeDocument/2006/relationships/hyperlink" Target="http://www.sefin.gob.hn/" TargetMode="External"/><Relationship Id="rId5868" Type="http://schemas.openxmlformats.org/officeDocument/2006/relationships/hyperlink" Target="https://ec.europa.eu/knowledge4policy/ai-watch/united-kingdom-ai-strategy-report" TargetMode="External"/><Relationship Id="rId1314" Type="http://schemas.openxmlformats.org/officeDocument/2006/relationships/hyperlink" Target="http://www.skatteverket.se/foretagorganisationer/moms/redovisabetalamoms.4.7459477810df5bccdd480006935.html" TargetMode="External"/><Relationship Id="rId4884" Type="http://schemas.openxmlformats.org/officeDocument/2006/relationships/hyperlink" Target="https://www.parlament.gv.at/PERK/BET/index.shtml" TargetMode="External"/><Relationship Id="rId5935" Type="http://schemas.openxmlformats.org/officeDocument/2006/relationships/hyperlink" Target="https://lex.uz/docs/3687667" TargetMode="External"/><Relationship Id="rId3486" Type="http://schemas.openxmlformats.org/officeDocument/2006/relationships/hyperlink" Target="http://www.finances.gov.ma/portal/page?_pageid=53,1&amp;_dad=portal&amp;_schema=PORTAL" TargetMode="External"/><Relationship Id="rId4537" Type="http://schemas.openxmlformats.org/officeDocument/2006/relationships/hyperlink" Target="https://www.motc.gov.qa/en/documents/document/data-management-policy" TargetMode="External"/><Relationship Id="rId20" Type="http://schemas.openxmlformats.org/officeDocument/2006/relationships/hyperlink" Target="http://en.wikipedia.org/wiki/Bosnia_and_Herzegovina" TargetMode="External"/><Relationship Id="rId2088" Type="http://schemas.openxmlformats.org/officeDocument/2006/relationships/hyperlink" Target="http://www.mef.gob.pe/index.php?option=com_content&amp;view=section&amp;id=51&amp;Itemid=100360&amp;lang=es" TargetMode="External"/><Relationship Id="rId3139" Type="http://schemas.openxmlformats.org/officeDocument/2006/relationships/hyperlink" Target="https://digital-luxembourg.public.lu/" TargetMode="External"/><Relationship Id="rId4951" Type="http://schemas.openxmlformats.org/officeDocument/2006/relationships/hyperlink" Target="https://www.it-planungsrat.de/DE/Projekte/Steuerungsprojekte/xdomea_Regierung/xdomea_regierung_node.html" TargetMode="External"/><Relationship Id="rId474" Type="http://schemas.openxmlformats.org/officeDocument/2006/relationships/hyperlink" Target="http://gnumner.am/am/category/30/1.html" TargetMode="External"/><Relationship Id="rId2155" Type="http://schemas.openxmlformats.org/officeDocument/2006/relationships/hyperlink" Target="https://www.altinn.no/en/?epslanguage=en" TargetMode="External"/><Relationship Id="rId3553" Type="http://schemas.openxmlformats.org/officeDocument/2006/relationships/hyperlink" Target="https://openknowledge.worldbank.org/bitstream/handle/10986/21054/933550WP0P12000PUBLIC00Guinea0Final.pdf?sequence=1&amp;isAllowed=y" TargetMode="External"/><Relationship Id="rId4604" Type="http://schemas.openxmlformats.org/officeDocument/2006/relationships/hyperlink" Target="https://www.cert.gov.ng/" TargetMode="External"/><Relationship Id="rId127" Type="http://schemas.openxmlformats.org/officeDocument/2006/relationships/hyperlink" Target="http://en.wikipedia.org/wiki/Saudi_Arabia" TargetMode="External"/><Relationship Id="rId3206" Type="http://schemas.openxmlformats.org/officeDocument/2006/relationships/hyperlink" Target="http://www.treasury.gov.za/documents/default.aspx" TargetMode="External"/><Relationship Id="rId3620" Type="http://schemas.openxmlformats.org/officeDocument/2006/relationships/hyperlink" Target="http://www.mof.gov.ly/" TargetMode="External"/><Relationship Id="rId541" Type="http://schemas.openxmlformats.org/officeDocument/2006/relationships/hyperlink" Target="http://www.begroting.be/NL/Pages/fedcom.aspx" TargetMode="External"/><Relationship Id="rId1171" Type="http://schemas.openxmlformats.org/officeDocument/2006/relationships/hyperlink" Target="https://www.finance.go.ug/directorate/treasury-services-and-asset-management" TargetMode="External"/><Relationship Id="rId2222" Type="http://schemas.openxmlformats.org/officeDocument/2006/relationships/hyperlink" Target="http://www.irdstlucia.gov.lc/" TargetMode="External"/><Relationship Id="rId5378" Type="http://schemas.openxmlformats.org/officeDocument/2006/relationships/hyperlink" Target="https://akshi.gov.al/mirlinda-karcanaj-flet-per-techspace-arritjet-e-e-albanias-nismen-e-tre-vendeve-te-rajonit/" TargetMode="External"/><Relationship Id="rId5792" Type="http://schemas.openxmlformats.org/officeDocument/2006/relationships/hyperlink" Target="https://www.opengovpartnership.org/members/panama/" TargetMode="External"/><Relationship Id="rId1988" Type="http://schemas.openxmlformats.org/officeDocument/2006/relationships/hyperlink" Target="http://www.eett.gr/opencms/opencms/EETT_EN/Electronic_Communications/DigitalSignatures/" TargetMode="External"/><Relationship Id="rId4394" Type="http://schemas.openxmlformats.org/officeDocument/2006/relationships/hyperlink" Target="https://www.rti-rating.org/wp-content/uploads/Georgia.pdf" TargetMode="External"/><Relationship Id="rId5445" Type="http://schemas.openxmlformats.org/officeDocument/2006/relationships/hyperlink" Target="https://datos.gob.mx/" TargetMode="External"/><Relationship Id="rId4047" Type="http://schemas.openxmlformats.org/officeDocument/2006/relationships/hyperlink" Target="https://www.mitic.gov.py/agenda-digital/documentos" TargetMode="External"/><Relationship Id="rId4461" Type="http://schemas.openxmlformats.org/officeDocument/2006/relationships/hyperlink" Target="https://www.turkiye.gov.tr/" TargetMode="External"/><Relationship Id="rId5512" Type="http://schemas.openxmlformats.org/officeDocument/2006/relationships/hyperlink" Target="http://www.jordan.gov.jo/wps/portal" TargetMode="External"/><Relationship Id="rId3063" Type="http://schemas.openxmlformats.org/officeDocument/2006/relationships/hyperlink" Target="http://www.indonesia.go.id/" TargetMode="External"/><Relationship Id="rId4114" Type="http://schemas.openxmlformats.org/officeDocument/2006/relationships/hyperlink" Target="http://www.communication.gov.pg/" TargetMode="External"/><Relationship Id="rId1708" Type="http://schemas.openxmlformats.org/officeDocument/2006/relationships/hyperlink" Target="http://www.finanzas.gob.ec/estados-financieros/" TargetMode="External"/><Relationship Id="rId3130" Type="http://schemas.openxmlformats.org/officeDocument/2006/relationships/hyperlink" Target="https://mcit.gov.af/node/7056" TargetMode="External"/><Relationship Id="rId2896" Type="http://schemas.openxmlformats.org/officeDocument/2006/relationships/hyperlink" Target="http://www.finmin.lt/" TargetMode="External"/><Relationship Id="rId3947" Type="http://schemas.openxmlformats.org/officeDocument/2006/relationships/hyperlink" Target="http://www.statehouse-sl.org/" TargetMode="External"/><Relationship Id="rId868" Type="http://schemas.openxmlformats.org/officeDocument/2006/relationships/hyperlink" Target="http://www.fmf.gov.ba/" TargetMode="External"/><Relationship Id="rId1498" Type="http://schemas.openxmlformats.org/officeDocument/2006/relationships/hyperlink" Target="https://www.developmentgateway.org/reach" TargetMode="External"/><Relationship Id="rId2549" Type="http://schemas.openxmlformats.org/officeDocument/2006/relationships/hyperlink" Target="https://www.mof.gov.ws/payroll/" TargetMode="External"/><Relationship Id="rId2963" Type="http://schemas.openxmlformats.org/officeDocument/2006/relationships/hyperlink" Target="http://www.e.gov.kw/sites/KGOArabic/portal/Pages/PortalMain.aspx" TargetMode="External"/><Relationship Id="rId6006" Type="http://schemas.openxmlformats.org/officeDocument/2006/relationships/hyperlink" Target="https://www.mpo.cz/assets/en/guidepost/for-the-media/press-releases/2019/5/NAIS_eng_web.pdf" TargetMode="External"/><Relationship Id="rId935" Type="http://schemas.openxmlformats.org/officeDocument/2006/relationships/hyperlink" Target="http://www-wds.worldbank.org/external/default/WDSContentServer/WDSP/IB/2012/06/15/000356161_20120615033527/Rendered/PDF/699640WP0P1206070023B0PFM0Web0Final.pdf" TargetMode="External"/><Relationship Id="rId1565" Type="http://schemas.openxmlformats.org/officeDocument/2006/relationships/hyperlink" Target="http://inversionpublica.edomex.gob.mx/dg_inversion" TargetMode="External"/><Relationship Id="rId2616" Type="http://schemas.openxmlformats.org/officeDocument/2006/relationships/hyperlink" Target="https://www.ppda.mw/" TargetMode="External"/><Relationship Id="rId5022" Type="http://schemas.openxmlformats.org/officeDocument/2006/relationships/hyperlink" Target="https://privacy.gov.ph/" TargetMode="External"/><Relationship Id="rId1218" Type="http://schemas.openxmlformats.org/officeDocument/2006/relationships/hyperlink" Target="http://www.nra.gov.sl/" TargetMode="External"/><Relationship Id="rId1632" Type="http://schemas.openxmlformats.org/officeDocument/2006/relationships/hyperlink" Target="http://www.mof.gov.cy/ce" TargetMode="External"/><Relationship Id="rId4788" Type="http://schemas.openxmlformats.org/officeDocument/2006/relationships/hyperlink" Target="http://icta.go.ke/standards/general-guiding-principles-standard/" TargetMode="External"/><Relationship Id="rId5839" Type="http://schemas.openxmlformats.org/officeDocument/2006/relationships/hyperlink" Target="https://www.opengovpartnership.org/members/dominican-republic/" TargetMode="External"/><Relationship Id="rId4855" Type="http://schemas.openxmlformats.org/officeDocument/2006/relationships/hyperlink" Target="https://www.tzcert.go.tz/" TargetMode="External"/><Relationship Id="rId5906" Type="http://schemas.openxmlformats.org/officeDocument/2006/relationships/hyperlink" Target="http://niti.gov.in/writereaddata/files/document_publication/NationalStrategy-for-AI-Discussion-Paper.pdf" TargetMode="External"/><Relationship Id="rId3457" Type="http://schemas.openxmlformats.org/officeDocument/2006/relationships/hyperlink" Target="https://www.pefa.org/node/986" TargetMode="External"/><Relationship Id="rId3871" Type="http://schemas.openxmlformats.org/officeDocument/2006/relationships/hyperlink" Target="https://bilgem.tubitak.gov.tr/en/urunler/2016-2019-national-e-government-strategy-and-action-plan" TargetMode="External"/><Relationship Id="rId4508" Type="http://schemas.openxmlformats.org/officeDocument/2006/relationships/hyperlink" Target="https://www.ccn-cert.cni.es/en/about-us/mission-and-objectives.html" TargetMode="External"/><Relationship Id="rId4922" Type="http://schemas.openxmlformats.org/officeDocument/2006/relationships/hyperlink" Target="http://www.propisi.hr/print.php?id=10461" TargetMode="External"/><Relationship Id="rId378" Type="http://schemas.openxmlformats.org/officeDocument/2006/relationships/hyperlink" Target="http://laws.gov.ag/wp-content/uploads/2018/08/cap-168.pdf" TargetMode="External"/><Relationship Id="rId792" Type="http://schemas.openxmlformats.org/officeDocument/2006/relationships/hyperlink" Target="http://www.imf.org/external/pubs/ft/scr/2016/cr16100.pdf" TargetMode="External"/><Relationship Id="rId2059" Type="http://schemas.openxmlformats.org/officeDocument/2006/relationships/hyperlink" Target="http://www.finance.gov.mk/node/189" TargetMode="External"/><Relationship Id="rId2473" Type="http://schemas.openxmlformats.org/officeDocument/2006/relationships/hyperlink" Target="http://en.gouv.mc/Government-Institutions/The-Government/Ministry-of-Finance-and-Economy/Department-of-Budget-and-Treasury" TargetMode="External"/><Relationship Id="rId3524" Type="http://schemas.openxmlformats.org/officeDocument/2006/relationships/hyperlink" Target="http://www.mofep-grss.org/" TargetMode="External"/><Relationship Id="rId445" Type="http://schemas.openxmlformats.org/officeDocument/2006/relationships/hyperlink" Target="http://www-wds.worldbank.org/external/default/WDSContentServer/WDSP/IB/2005/03/10/000090341_20050310101310/Rendered/PDF/290360AO.pdf" TargetMode="External"/><Relationship Id="rId1075" Type="http://schemas.openxmlformats.org/officeDocument/2006/relationships/hyperlink" Target="http://www.mof.gov.sg/" TargetMode="External"/><Relationship Id="rId2126" Type="http://schemas.openxmlformats.org/officeDocument/2006/relationships/hyperlink" Target="http://www.ujp.gov.mk/" TargetMode="External"/><Relationship Id="rId2540" Type="http://schemas.openxmlformats.org/officeDocument/2006/relationships/hyperlink" Target="http://www.imf.org/external/pubs/ft/scr/2014/cr1486.pdf" TargetMode="External"/><Relationship Id="rId5696" Type="http://schemas.openxmlformats.org/officeDocument/2006/relationships/hyperlink" Target="https://unu.edu/publications/articles/free-and-open-source-software-in-sub-saharan-africa.html" TargetMode="External"/><Relationship Id="rId512" Type="http://schemas.openxmlformats.org/officeDocument/2006/relationships/hyperlink" Target="http://www.centralbank.org.bb/" TargetMode="External"/><Relationship Id="rId1142" Type="http://schemas.openxmlformats.org/officeDocument/2006/relationships/hyperlink" Target="http://www.zra.org.zm/" TargetMode="External"/><Relationship Id="rId4298" Type="http://schemas.openxmlformats.org/officeDocument/2006/relationships/hyperlink" Target="https://ndc.bcc.gov.bd/?page_id=393" TargetMode="External"/><Relationship Id="rId5349" Type="http://schemas.openxmlformats.org/officeDocument/2006/relationships/hyperlink" Target="https://ict.go.ug/initiatives/digital-uganda-vision/" TargetMode="External"/><Relationship Id="rId4365" Type="http://schemas.openxmlformats.org/officeDocument/2006/relationships/hyperlink" Target="https://www.rti-rating.org/wp-content/uploads/Antigua.pdf" TargetMode="External"/><Relationship Id="rId5763" Type="http://schemas.openxmlformats.org/officeDocument/2006/relationships/hyperlink" Target="https://www.ita.gov.om/ITAPortal_AR/eOman/Main_Strategic_Directions.aspx" TargetMode="External"/><Relationship Id="rId1959" Type="http://schemas.openxmlformats.org/officeDocument/2006/relationships/hyperlink" Target="https://vm.fi/etusivu" TargetMode="External"/><Relationship Id="rId4018" Type="http://schemas.openxmlformats.org/officeDocument/2006/relationships/hyperlink" Target="https://www.norge.no/nb/om-noregno" TargetMode="External"/><Relationship Id="rId5416" Type="http://schemas.openxmlformats.org/officeDocument/2006/relationships/hyperlink" Target="https://www.vicepremier.gov.sk/sekcie/informatizacia/index.html" TargetMode="External"/><Relationship Id="rId5830" Type="http://schemas.openxmlformats.org/officeDocument/2006/relationships/hyperlink" Target="https://www.opengovpartnership.org/members/canada/" TargetMode="External"/><Relationship Id="rId3381" Type="http://schemas.openxmlformats.org/officeDocument/2006/relationships/hyperlink" Target="http://www.comprasestatales.gub.uy/" TargetMode="External"/><Relationship Id="rId4432" Type="http://schemas.openxmlformats.org/officeDocument/2006/relationships/hyperlink" Target="http://www.right2info.org/laws/constitutional-provisions-laws-and-regulations" TargetMode="External"/><Relationship Id="rId3034" Type="http://schemas.openxmlformats.org/officeDocument/2006/relationships/hyperlink" Target="http://dominicana.gob.do/" TargetMode="External"/><Relationship Id="rId2050" Type="http://schemas.openxmlformats.org/officeDocument/2006/relationships/hyperlink" Target="http://www.finance.gov.mw/" TargetMode="External"/><Relationship Id="rId3101" Type="http://schemas.openxmlformats.org/officeDocument/2006/relationships/hyperlink" Target="http://www.vraa.gov.lv/en/about_us/" TargetMode="External"/><Relationship Id="rId6257" Type="http://schemas.openxmlformats.org/officeDocument/2006/relationships/hyperlink" Target="https://www.dta.gov.au/our-projects/building-digital-skills-across-government" TargetMode="External"/><Relationship Id="rId5273" Type="http://schemas.openxmlformats.org/officeDocument/2006/relationships/hyperlink" Target="http://www.mdiit.gov.lk/index.php/en/digital-news/item/73-data-protection-legislation" TargetMode="External"/><Relationship Id="rId839" Type="http://schemas.openxmlformats.org/officeDocument/2006/relationships/hyperlink" Target="http://www.mft.gov.ba/bos/images/stories/ministarstvo/STRATEGIJA_PIFC_konacno_22012010_EN.pdf" TargetMode="External"/><Relationship Id="rId1469" Type="http://schemas.openxmlformats.org/officeDocument/2006/relationships/hyperlink" Target="http://www.elaws.gov.bw/default.php?UID=602" TargetMode="External"/><Relationship Id="rId2867" Type="http://schemas.openxmlformats.org/officeDocument/2006/relationships/hyperlink" Target="https://www.mof.gov.la/index.php/en/tax-department/" TargetMode="External"/><Relationship Id="rId3918" Type="http://schemas.openxmlformats.org/officeDocument/2006/relationships/hyperlink" Target="https://www.dga.or.th/en/content/2031/11769/" TargetMode="External"/><Relationship Id="rId5340" Type="http://schemas.openxmlformats.org/officeDocument/2006/relationships/hyperlink" Target="https://govtechglobal.co.uk/" TargetMode="External"/><Relationship Id="rId1883" Type="http://schemas.openxmlformats.org/officeDocument/2006/relationships/hyperlink" Target="http://www.aft.gouv.fr/rubriques/objectifs_188.html" TargetMode="External"/><Relationship Id="rId2934" Type="http://schemas.openxmlformats.org/officeDocument/2006/relationships/hyperlink" Target="https://www.itu.int/ITU-D/finance/work-cost-tariffs/events/tariff-seminars/vietnam09-tas/pdf/Doc7_Lim_PKI_kisa_korea.pdf" TargetMode="External"/><Relationship Id="rId906" Type="http://schemas.openxmlformats.org/officeDocument/2006/relationships/hyperlink" Target="http://csis.rcsc.gov.bt/WebUI/Default.aspx" TargetMode="External"/><Relationship Id="rId1536" Type="http://schemas.openxmlformats.org/officeDocument/2006/relationships/hyperlink" Target="https://www.mf.gov.cv/dnp" TargetMode="External"/><Relationship Id="rId1950" Type="http://schemas.openxmlformats.org/officeDocument/2006/relationships/hyperlink" Target="http://www.mofea.gov.gm/" TargetMode="External"/><Relationship Id="rId1603" Type="http://schemas.openxmlformats.org/officeDocument/2006/relationships/hyperlink" Target="http://www.mfin.hr/en/financial-management-information-systems-fmis-review-and-integration" TargetMode="External"/><Relationship Id="rId4759" Type="http://schemas.openxmlformats.org/officeDocument/2006/relationships/hyperlink" Target="https://stafraent.island.is/verkefni/straumurinn/" TargetMode="External"/><Relationship Id="rId3775" Type="http://schemas.openxmlformats.org/officeDocument/2006/relationships/hyperlink" Target="https://www.kominfo.go.id/" TargetMode="External"/><Relationship Id="rId4826" Type="http://schemas.openxmlformats.org/officeDocument/2006/relationships/hyperlink" Target="https://www.fiji.gov.fj/Media-Centre/News/WORKSHOP-TO-HELP-FORM-BASELINE-FOR-CYBER-POLICY" TargetMode="External"/><Relationship Id="rId6181" Type="http://schemas.openxmlformats.org/officeDocument/2006/relationships/hyperlink" Target="https://www.mois.go.kr/frt/sub/a06/b04/egovVision/screen.do" TargetMode="External"/><Relationship Id="rId696" Type="http://schemas.openxmlformats.org/officeDocument/2006/relationships/hyperlink" Target="https://www.ilo.org/ilostat/faces/oracle/webcenter/portalapp/pagehierarchy/Page33.jspx?locale=EN&amp;MBI_ID=4" TargetMode="External"/><Relationship Id="rId2377" Type="http://schemas.openxmlformats.org/officeDocument/2006/relationships/hyperlink" Target="http://www.mcsi.ro/Minister/Domenii-de-activitate-ale-MCSI/Tehnologia-Informatiei/Servicii-electronice/Semnatura-electronica" TargetMode="External"/><Relationship Id="rId2791" Type="http://schemas.openxmlformats.org/officeDocument/2006/relationships/hyperlink" Target="http://www.i-ppi.jp/Search/Web/Index.htm" TargetMode="External"/><Relationship Id="rId3428" Type="http://schemas.openxmlformats.org/officeDocument/2006/relationships/hyperlink" Target="https://www.asu.edu.bh/wp-content/uploads/2015/01/Haya-Ahmad-Al-Wadani.pdf" TargetMode="External"/><Relationship Id="rId349" Type="http://schemas.openxmlformats.org/officeDocument/2006/relationships/hyperlink" Target="http://www.mof.gov.bd/" TargetMode="External"/><Relationship Id="rId763" Type="http://schemas.openxmlformats.org/officeDocument/2006/relationships/hyperlink" Target="https://www.undp.org/content/dam/nepal/docs/projects/UNDP_NP_PREPARE_the-nepal-civil-service-and-re-structuring-of-the-state.pdf" TargetMode="External"/><Relationship Id="rId1393" Type="http://schemas.openxmlformats.org/officeDocument/2006/relationships/hyperlink" Target="http://process.gprocurement.go.th/egp2procmainWeb/jsp/procsearch.sch" TargetMode="External"/><Relationship Id="rId2444" Type="http://schemas.openxmlformats.org/officeDocument/2006/relationships/hyperlink" Target="https://www.customs.gov.mv/eServices" TargetMode="External"/><Relationship Id="rId3842" Type="http://schemas.openxmlformats.org/officeDocument/2006/relationships/hyperlink" Target="http://www.usa.gov/" TargetMode="External"/><Relationship Id="rId416" Type="http://schemas.openxmlformats.org/officeDocument/2006/relationships/hyperlink" Target="http://www.taxservice.am/" TargetMode="External"/><Relationship Id="rId1046" Type="http://schemas.openxmlformats.org/officeDocument/2006/relationships/hyperlink" Target="http://www.portail.finances.gov.tn/" TargetMode="External"/><Relationship Id="rId830" Type="http://schemas.openxmlformats.org/officeDocument/2006/relationships/hyperlink" Target="http://www.brazil.gov.br/" TargetMode="External"/><Relationship Id="rId1460" Type="http://schemas.openxmlformats.org/officeDocument/2006/relationships/hyperlink" Target="https://www.servicepublic.gov.bf/" TargetMode="External"/><Relationship Id="rId2511" Type="http://schemas.openxmlformats.org/officeDocument/2006/relationships/hyperlink" Target="http://www.armp.mr/index.php/fr/liens-utiles-3" TargetMode="External"/><Relationship Id="rId5667" Type="http://schemas.openxmlformats.org/officeDocument/2006/relationships/hyperlink" Target="https://joinup.ec.europa.eu/collection/open-source-observatory-osor/news/belgium-and-netherlands-join" TargetMode="External"/><Relationship Id="rId1113" Type="http://schemas.openxmlformats.org/officeDocument/2006/relationships/hyperlink" Target="https://doft.gov.vu/index.php/about-us-admin-management/treasury-division/treasury-division" TargetMode="External"/><Relationship Id="rId4269" Type="http://schemas.openxmlformats.org/officeDocument/2006/relationships/hyperlink" Target="https://www.auscert.org.au/" TargetMode="External"/><Relationship Id="rId4683" Type="http://schemas.openxmlformats.org/officeDocument/2006/relationships/hyperlink" Target="https://www.canada.ca/en/government/system/digital-government/modern-emerging-technologies/cloud-services.html" TargetMode="External"/><Relationship Id="rId5734" Type="http://schemas.openxmlformats.org/officeDocument/2006/relationships/hyperlink" Target="https://www.mtcen.gov.tn/index.php?id=291&amp;L=3&amp;tx_ttnews%5btt_news%5d=999" TargetMode="External"/><Relationship Id="rId3285" Type="http://schemas.openxmlformats.org/officeDocument/2006/relationships/hyperlink" Target="http://www.imf.org/external/pubs/ft/scr/2010/cr10340.pdf" TargetMode="External"/><Relationship Id="rId4336" Type="http://schemas.openxmlformats.org/officeDocument/2006/relationships/hyperlink" Target="https://www.rti-rating.org/wp-content/uploads/Spain.pdf" TargetMode="External"/><Relationship Id="rId4750" Type="http://schemas.openxmlformats.org/officeDocument/2006/relationships/hyperlink" Target="https://mindigital.gr/kyvernoasfaleia" TargetMode="External"/><Relationship Id="rId5801" Type="http://schemas.openxmlformats.org/officeDocument/2006/relationships/hyperlink" Target="https://www.opengovpartnership.org/members/nigeria/" TargetMode="External"/><Relationship Id="rId3352" Type="http://schemas.openxmlformats.org/officeDocument/2006/relationships/hyperlink" Target="http://www.atk-ks.org/" TargetMode="External"/><Relationship Id="rId4403" Type="http://schemas.openxmlformats.org/officeDocument/2006/relationships/hyperlink" Target="https://www.rti-rating.org/wp-content/uploads/India.pdf" TargetMode="External"/><Relationship Id="rId273" Type="http://schemas.openxmlformats.org/officeDocument/2006/relationships/hyperlink" Target="http://www.rcc.gov.pt/Directorio/Temas/AE/Paginas/Plataforma-Integrada-de-Servi%C3%A7os-On-line.aspx" TargetMode="External"/><Relationship Id="rId3005" Type="http://schemas.openxmlformats.org/officeDocument/2006/relationships/hyperlink" Target="http://procurement.gov.ki/" TargetMode="External"/><Relationship Id="rId340" Type="http://schemas.openxmlformats.org/officeDocument/2006/relationships/hyperlink" Target="https://www.digital.gov.az/en" TargetMode="External"/><Relationship Id="rId2021" Type="http://schemas.openxmlformats.org/officeDocument/2006/relationships/hyperlink" Target="http://www.fpo.gov.fj/" TargetMode="External"/><Relationship Id="rId5177" Type="http://schemas.openxmlformats.org/officeDocument/2006/relationships/hyperlink" Target="https://eppid.kominfo.go.id/" TargetMode="External"/><Relationship Id="rId6228" Type="http://schemas.openxmlformats.org/officeDocument/2006/relationships/hyperlink" Target="https://datagovernance.org/" TargetMode="External"/><Relationship Id="rId4193" Type="http://schemas.openxmlformats.org/officeDocument/2006/relationships/hyperlink" Target="https://openknowledge.worldbank.org/handle/10986/29731" TargetMode="External"/><Relationship Id="rId5591" Type="http://schemas.openxmlformats.org/officeDocument/2006/relationships/hyperlink" Target="https://pacificdata.org/data/organization/vanuatu-data" TargetMode="External"/><Relationship Id="rId1787" Type="http://schemas.openxmlformats.org/officeDocument/2006/relationships/hyperlink" Target="http://www.pamfip.org/" TargetMode="External"/><Relationship Id="rId2838" Type="http://schemas.openxmlformats.org/officeDocument/2006/relationships/hyperlink" Target="http://www.parliament.gov.ki/" TargetMode="External"/><Relationship Id="rId5244" Type="http://schemas.openxmlformats.org/officeDocument/2006/relationships/hyperlink" Target="https://wipolex.wipo.int/en/text/202094" TargetMode="External"/><Relationship Id="rId79" Type="http://schemas.openxmlformats.org/officeDocument/2006/relationships/hyperlink" Target="http://en.wikipedia.org/wiki/Kyrgyzstan" TargetMode="External"/><Relationship Id="rId1854" Type="http://schemas.openxmlformats.org/officeDocument/2006/relationships/hyperlink" Target="http://www.mfin.hr/en/" TargetMode="External"/><Relationship Id="rId2905" Type="http://schemas.openxmlformats.org/officeDocument/2006/relationships/hyperlink" Target="http://www.mof.gov.kw/MofBudget/MofBudgetDetail.aspx" TargetMode="External"/><Relationship Id="rId4260" Type="http://schemas.openxmlformats.org/officeDocument/2006/relationships/hyperlink" Target="https://dt.bosa.be/sites/default/files/downloads/Algemene%20voorwaarden_%20Fedict%20diensten_FR.pdf" TargetMode="External"/><Relationship Id="rId5311" Type="http://schemas.openxmlformats.org/officeDocument/2006/relationships/hyperlink" Target="https://www.rti-rating.org/wp-content/uploads/2019/09/Luxembourg.RTI_.Sep18.pdf" TargetMode="External"/><Relationship Id="rId1507" Type="http://schemas.openxmlformats.org/officeDocument/2006/relationships/hyperlink" Target="http://amp.gov.md/portal/" TargetMode="External"/><Relationship Id="rId1921" Type="http://schemas.openxmlformats.org/officeDocument/2006/relationships/hyperlink" Target="https://eservices.rs.ge/" TargetMode="External"/><Relationship Id="rId3679" Type="http://schemas.openxmlformats.org/officeDocument/2006/relationships/hyperlink" Target="https://nitda.gov.ng/standards-guidelines/" TargetMode="External"/><Relationship Id="rId6085" Type="http://schemas.openxmlformats.org/officeDocument/2006/relationships/hyperlink" Target="https://publications.iadb.org/en/innovation-better-management-contribution-public-innovation-labs" TargetMode="External"/><Relationship Id="rId6152" Type="http://schemas.openxmlformats.org/officeDocument/2006/relationships/hyperlink" Target="https://www.kormany.hu/en/ministry-for-innovation-and-technology" TargetMode="External"/><Relationship Id="rId1297" Type="http://schemas.openxmlformats.org/officeDocument/2006/relationships/hyperlink" Target="http://www.tongapower.to/Customers/PaymentOptions.aspx" TargetMode="External"/><Relationship Id="rId2695" Type="http://schemas.openxmlformats.org/officeDocument/2006/relationships/hyperlink" Target="http://kgd.gov.kz/ru/section/informacionnye-sistemy" TargetMode="External"/><Relationship Id="rId3746" Type="http://schemas.openxmlformats.org/officeDocument/2006/relationships/hyperlink" Target="http://www.secretariatecnica.gob.sv/category/transformacion-del-estado/gobierno-electronico/" TargetMode="External"/><Relationship Id="rId667" Type="http://schemas.openxmlformats.org/officeDocument/2006/relationships/hyperlink" Target="https://www.ilo.org/ilostat/faces/oracle/webcenter/portalapp/pagehierarchy/Page33.jspx?locale=EN&amp;MBI_ID=4" TargetMode="External"/><Relationship Id="rId2348" Type="http://schemas.openxmlformats.org/officeDocument/2006/relationships/hyperlink" Target="https://dgi.mef.gob.pa/Declaracion-informes/D-I-S-Renta.html" TargetMode="External"/><Relationship Id="rId2762" Type="http://schemas.openxmlformats.org/officeDocument/2006/relationships/hyperlink" Target="http://egov.kz/wps/portal/EDSRegistration?lang=en" TargetMode="External"/><Relationship Id="rId3813" Type="http://schemas.openxmlformats.org/officeDocument/2006/relationships/hyperlink" Target="https://www.investeringsprogramma.nl/" TargetMode="External"/><Relationship Id="rId734" Type="http://schemas.openxmlformats.org/officeDocument/2006/relationships/hyperlink" Target="https://www.ilo.org/ilostat/faces/oracle/webcenter/portalapp/pagehierarchy/Page33.jspx?locale=EN&amp;MBI_ID=4" TargetMode="External"/><Relationship Id="rId1364" Type="http://schemas.openxmlformats.org/officeDocument/2006/relationships/hyperlink" Target="http://www.finance.gov.to/" TargetMode="External"/><Relationship Id="rId2415" Type="http://schemas.openxmlformats.org/officeDocument/2006/relationships/hyperlink" Target="http://occ.gov.np/digital-signature" TargetMode="External"/><Relationship Id="rId5985" Type="http://schemas.openxmlformats.org/officeDocument/2006/relationships/hyperlink" Target="https://moitt.gov.pk/SiteImage/Misc/files/DIGITAL%20PAKISTAN%20POLICY.pdf" TargetMode="External"/><Relationship Id="rId70" Type="http://schemas.openxmlformats.org/officeDocument/2006/relationships/hyperlink" Target="http://en.wikipedia.org/wiki/Italy" TargetMode="External"/><Relationship Id="rId801" Type="http://schemas.openxmlformats.org/officeDocument/2006/relationships/hyperlink" Target="https://budget.gov.au/index.htm" TargetMode="External"/><Relationship Id="rId1017" Type="http://schemas.openxmlformats.org/officeDocument/2006/relationships/hyperlink" Target="https://buyandsell.gc.ca/" TargetMode="External"/><Relationship Id="rId1431" Type="http://schemas.openxmlformats.org/officeDocument/2006/relationships/hyperlink" Target="http://help.sap.com/erp_hcm_ias2_2014_01/helpdata/en/C9/99D652293C0026E10000000A4450E5/frameset.htm" TargetMode="External"/><Relationship Id="rId4587" Type="http://schemas.openxmlformats.org/officeDocument/2006/relationships/hyperlink" Target="http://www.nr3c.gov.pk/" TargetMode="External"/><Relationship Id="rId5638" Type="http://schemas.openxmlformats.org/officeDocument/2006/relationships/hyperlink" Target="http://www.sita.co.za/sites/default/files/Strategic%20Plan%202020-2025.pdf" TargetMode="External"/><Relationship Id="rId3189" Type="http://schemas.openxmlformats.org/officeDocument/2006/relationships/hyperlink" Target="http://www.mofed.gov.et/ifmis" TargetMode="External"/><Relationship Id="rId4654" Type="http://schemas.openxmlformats.org/officeDocument/2006/relationships/hyperlink" Target="https://www.malaysia.gov.my/portal/content/30097" TargetMode="External"/><Relationship Id="rId3256" Type="http://schemas.openxmlformats.org/officeDocument/2006/relationships/hyperlink" Target="http://www.mof.gov.tl/budget-spending/budget-execution/?lang=en" TargetMode="External"/><Relationship Id="rId4307" Type="http://schemas.openxmlformats.org/officeDocument/2006/relationships/hyperlink" Target="https://www.brucert.org.bn/" TargetMode="External"/><Relationship Id="rId5705" Type="http://schemas.openxmlformats.org/officeDocument/2006/relationships/hyperlink" Target="https://gobiernodigital.gov.co/623/w3-article-145726.html" TargetMode="External"/><Relationship Id="rId177" Type="http://schemas.openxmlformats.org/officeDocument/2006/relationships/hyperlink" Target="http://en.wikipedia.org/wiki/Iran" TargetMode="External"/><Relationship Id="rId591" Type="http://schemas.openxmlformats.org/officeDocument/2006/relationships/hyperlink" Target="http://www.setic.minfin.gov.ao/PortalSETIC/" TargetMode="External"/><Relationship Id="rId2272" Type="http://schemas.openxmlformats.org/officeDocument/2006/relationships/hyperlink" Target="https://portal.www.gov.qa/wps/portal/topics/Business+and+Finance/taxsystem" TargetMode="External"/><Relationship Id="rId3670" Type="http://schemas.openxmlformats.org/officeDocument/2006/relationships/hyperlink" Target="https://onlinepayment.ird.gov.mm/etax" TargetMode="External"/><Relationship Id="rId4721" Type="http://schemas.openxmlformats.org/officeDocument/2006/relationships/hyperlink" Target="https://www.ria.ee/en/cyber-security/cert-ee.html" TargetMode="External"/><Relationship Id="rId244" Type="http://schemas.openxmlformats.org/officeDocument/2006/relationships/hyperlink" Target="http://www.accessgambia.com/information/psc.html" TargetMode="External"/><Relationship Id="rId3323" Type="http://schemas.openxmlformats.org/officeDocument/2006/relationships/hyperlink" Target="https://www.mof.gov.zm/2015-budget-implementation-commences/" TargetMode="External"/><Relationship Id="rId5495" Type="http://schemas.openxmlformats.org/officeDocument/2006/relationships/hyperlink" Target="https://datoselsalvador.org/" TargetMode="External"/><Relationship Id="rId311" Type="http://schemas.openxmlformats.org/officeDocument/2006/relationships/hyperlink" Target="http://www.mof.gov.af/" TargetMode="External"/><Relationship Id="rId4097" Type="http://schemas.openxmlformats.org/officeDocument/2006/relationships/hyperlink" Target="http://digitalmalta.gov.mt/" TargetMode="External"/><Relationship Id="rId5148" Type="http://schemas.openxmlformats.org/officeDocument/2006/relationships/hyperlink" Target="https://data.gov.gh/about" TargetMode="External"/><Relationship Id="rId5562" Type="http://schemas.openxmlformats.org/officeDocument/2006/relationships/hyperlink" Target="https://mauritania.opendataforafrica.org/" TargetMode="External"/><Relationship Id="rId1758" Type="http://schemas.openxmlformats.org/officeDocument/2006/relationships/hyperlink" Target="https://www.eci.bce.ec/paso_3" TargetMode="External"/><Relationship Id="rId2809" Type="http://schemas.openxmlformats.org/officeDocument/2006/relationships/hyperlink" Target="https://www.gldpcms.gov.hk/etb_prod/jsp_public/cn/scn00101.jsp" TargetMode="External"/><Relationship Id="rId4164" Type="http://schemas.openxmlformats.org/officeDocument/2006/relationships/hyperlink" Target="http://www.sweden.gov.se/" TargetMode="External"/><Relationship Id="rId5215" Type="http://schemas.openxmlformats.org/officeDocument/2006/relationships/hyperlink" Target="http://www.cil.bf/" TargetMode="External"/><Relationship Id="rId3180" Type="http://schemas.openxmlformats.org/officeDocument/2006/relationships/hyperlink" Target="http://www.mf.gov.pl/ministerstwo-finansow/dzialalnosc/finanse-publiczne" TargetMode="External"/><Relationship Id="rId4231" Type="http://schemas.openxmlformats.org/officeDocument/2006/relationships/hyperlink" Target="https://openknowledge.worldbank.org/handle/10986/29438" TargetMode="External"/><Relationship Id="rId1825" Type="http://schemas.openxmlformats.org/officeDocument/2006/relationships/hyperlink" Target="http://www.isvz.cz/" TargetMode="External"/><Relationship Id="rId3997" Type="http://schemas.openxmlformats.org/officeDocument/2006/relationships/hyperlink" Target="http://www.gov.ro/" TargetMode="External"/><Relationship Id="rId6056" Type="http://schemas.openxmlformats.org/officeDocument/2006/relationships/hyperlink" Target="https://mcit.gov.af/sites/default/files/2018-12/ICT%20Sector%20Strategy%20-%20English%20final%20Singed.pdf" TargetMode="External"/><Relationship Id="rId2599" Type="http://schemas.openxmlformats.org/officeDocument/2006/relationships/hyperlink" Target="https://compranet.hacienda.gob.mx/web/login.html" TargetMode="External"/><Relationship Id="rId985" Type="http://schemas.openxmlformats.org/officeDocument/2006/relationships/hyperlink" Target="http://www.finances-budget.cf/documents" TargetMode="External"/><Relationship Id="rId2666" Type="http://schemas.openxmlformats.org/officeDocument/2006/relationships/hyperlink" Target="http://www.customs.go.jp/" TargetMode="External"/><Relationship Id="rId3717" Type="http://schemas.openxmlformats.org/officeDocument/2006/relationships/hyperlink" Target="https://bcc.portal.gov.bd/" TargetMode="External"/><Relationship Id="rId5072" Type="http://schemas.openxmlformats.org/officeDocument/2006/relationships/hyperlink" Target="http://www.mcinet.gov.ma/en/content/participate-0" TargetMode="External"/><Relationship Id="rId6123" Type="http://schemas.openxmlformats.org/officeDocument/2006/relationships/hyperlink" Target="http://secretariatecnica.egob.sv/enafop/" TargetMode="External"/><Relationship Id="rId638" Type="http://schemas.openxmlformats.org/officeDocument/2006/relationships/hyperlink" Target="https://www.ilo.org/ilostat/faces/oracle/webcenter/portalapp/pagehierarchy/Page33.jspx?locale=EN&amp;MBI_ID=4" TargetMode="External"/><Relationship Id="rId1268" Type="http://schemas.openxmlformats.org/officeDocument/2006/relationships/hyperlink" Target="http://www.customs.uz/en/lists/category/3" TargetMode="External"/><Relationship Id="rId1682" Type="http://schemas.openxmlformats.org/officeDocument/2006/relationships/hyperlink" Target="http://www.treasury.gov.cy/treasury/treasury.nsf/financial_en/financial_en?OpenDocument" TargetMode="External"/><Relationship Id="rId2319" Type="http://schemas.openxmlformats.org/officeDocument/2006/relationships/hyperlink" Target="https://www.gob.mx/shcp/en" TargetMode="External"/><Relationship Id="rId2733" Type="http://schemas.openxmlformats.org/officeDocument/2006/relationships/hyperlink" Target="http://english.mefa.ir/" TargetMode="External"/><Relationship Id="rId5889" Type="http://schemas.openxmlformats.org/officeDocument/2006/relationships/hyperlink" Target="https://www.incode2030.gov.pt/sites/default/files/julho_incode_brochura.pdf" TargetMode="External"/><Relationship Id="rId705" Type="http://schemas.openxmlformats.org/officeDocument/2006/relationships/hyperlink" Target="https://www.ilo.org/ilostat/faces/oracle/webcenter/portalapp/pagehierarchy/Page33.jspx?locale=EN&amp;MBI_ID=4" TargetMode="External"/><Relationship Id="rId1335" Type="http://schemas.openxmlformats.org/officeDocument/2006/relationships/hyperlink" Target="http://edavki.durs.si/OpenPortal/Pages/FormProcedure/Intro.aspx" TargetMode="External"/><Relationship Id="rId2800" Type="http://schemas.openxmlformats.org/officeDocument/2006/relationships/hyperlink" Target="http://www.gtd.gov.jo/" TargetMode="External"/><Relationship Id="rId5956" Type="http://schemas.openxmlformats.org/officeDocument/2006/relationships/hyperlink" Target="https://www.government.se/press-releases/2017/06/action-on-digital-transformation/" TargetMode="External"/><Relationship Id="rId41" Type="http://schemas.openxmlformats.org/officeDocument/2006/relationships/hyperlink" Target="http://en.wikipedia.org/wiki/Ecuador" TargetMode="External"/><Relationship Id="rId1402" Type="http://schemas.openxmlformats.org/officeDocument/2006/relationships/hyperlink" Target="https://www.mof.gov.tl/about-the-ministry/organisation-structure-roles-and-people/generals-directorate/general-diretore-treasury/?lang=en" TargetMode="External"/><Relationship Id="rId4558" Type="http://schemas.openxmlformats.org/officeDocument/2006/relationships/hyperlink" Target="https://www.gov.za/documents/improving-government-performance-our-approach" TargetMode="External"/><Relationship Id="rId4972" Type="http://schemas.openxmlformats.org/officeDocument/2006/relationships/hyperlink" Target="https://cio.go.jp/" TargetMode="External"/><Relationship Id="rId5609" Type="http://schemas.openxmlformats.org/officeDocument/2006/relationships/hyperlink" Target="https://www.digdir.no/digitalisering-og-samordning/handlingsplan-regjeringens-digitaliseringsstrategi/1229" TargetMode="External"/><Relationship Id="rId3574" Type="http://schemas.openxmlformats.org/officeDocument/2006/relationships/hyperlink" Target="http://www.gov.gd/ministries/finance.html" TargetMode="External"/><Relationship Id="rId4625" Type="http://schemas.openxmlformats.org/officeDocument/2006/relationships/hyperlink" Target="http://www.poreskauprava.gov.me/ResourceManager/FileDownload.aspx?rid=276402&amp;rType=2&amp;file=11%20X%2013%20NPCH10%20eng.pdf" TargetMode="External"/><Relationship Id="rId495" Type="http://schemas.openxmlformats.org/officeDocument/2006/relationships/hyperlink" Target="https://www.ekey.bh/bnaf-usermgmt/pages/?loc=en" TargetMode="External"/><Relationship Id="rId2176" Type="http://schemas.openxmlformats.org/officeDocument/2006/relationships/hyperlink" Target="http://www.dsf.gov.mo/" TargetMode="External"/><Relationship Id="rId2590" Type="http://schemas.openxmlformats.org/officeDocument/2006/relationships/hyperlink" Target="https://www.moi.gov.mm/moi:eng/?q=video/id/3597" TargetMode="External"/><Relationship Id="rId3227" Type="http://schemas.openxmlformats.org/officeDocument/2006/relationships/hyperlink" Target="https://www.pempal.org/sites/pempal/files/attachments/PNADK595.pdf" TargetMode="External"/><Relationship Id="rId3641" Type="http://schemas.openxmlformats.org/officeDocument/2006/relationships/hyperlink" Target="http://www.finances.gov.mr/" TargetMode="External"/><Relationship Id="rId148" Type="http://schemas.openxmlformats.org/officeDocument/2006/relationships/hyperlink" Target="http://en.wikipedia.org/wiki/Trinidad_and_Tobago" TargetMode="External"/><Relationship Id="rId562" Type="http://schemas.openxmlformats.org/officeDocument/2006/relationships/hyperlink" Target="http://www.mf.gov.dz/rubriques/58/Publications-et-Rapports.html" TargetMode="External"/><Relationship Id="rId1192" Type="http://schemas.openxmlformats.org/officeDocument/2006/relationships/hyperlink" Target="http://www.iras.gov.sg/" TargetMode="External"/><Relationship Id="rId2243" Type="http://schemas.openxmlformats.org/officeDocument/2006/relationships/hyperlink" Target="http://www.nalog.ru/" TargetMode="External"/><Relationship Id="rId5399" Type="http://schemas.openxmlformats.org/officeDocument/2006/relationships/hyperlink" Target="http://www.ictsummit.gov.na/" TargetMode="External"/><Relationship Id="rId215" Type="http://schemas.openxmlformats.org/officeDocument/2006/relationships/hyperlink" Target="https://iq.hse.ru/en/news/177667487.html" TargetMode="External"/><Relationship Id="rId2310" Type="http://schemas.openxmlformats.org/officeDocument/2006/relationships/hyperlink" Target="https://www.tax.gov.ma/wps/portal/DGI-Ang/Dgi-Internet-Ang/Moroccan-tax-system" TargetMode="External"/><Relationship Id="rId5466" Type="http://schemas.openxmlformats.org/officeDocument/2006/relationships/hyperlink" Target="https://www.opendatasl.gov.sl/" TargetMode="External"/><Relationship Id="rId4068" Type="http://schemas.openxmlformats.org/officeDocument/2006/relationships/hyperlink" Target="http://www.primature.gov.mr/" TargetMode="External"/><Relationship Id="rId4482" Type="http://schemas.openxmlformats.org/officeDocument/2006/relationships/hyperlink" Target="http://www.mpac.gov.tt/sites/default/files/file_upload/publications/e-Government%20Interoperability%20Framework%20(e-GIF).pdf" TargetMode="External"/><Relationship Id="rId5119" Type="http://schemas.openxmlformats.org/officeDocument/2006/relationships/hyperlink" Target="https://www.egovernment.ch/fr/umsetzung/schwerpunktplan/promouvoir-les-plateformes-dechange-de-donnees-de-ladministr/" TargetMode="External"/><Relationship Id="rId5880" Type="http://schemas.openxmlformats.org/officeDocument/2006/relationships/hyperlink" Target="https://www.gov.za/sites/default/files/gcis_document/201409/dstnanotech180120060.pdf" TargetMode="External"/><Relationship Id="rId3084" Type="http://schemas.openxmlformats.org/officeDocument/2006/relationships/hyperlink" Target="http://www.mioa.gov.mk/" TargetMode="External"/><Relationship Id="rId4135" Type="http://schemas.openxmlformats.org/officeDocument/2006/relationships/hyperlink" Target="http://www.minecofin.gov.rw/" TargetMode="External"/><Relationship Id="rId5533" Type="http://schemas.openxmlformats.org/officeDocument/2006/relationships/hyperlink" Target="https://drcongo.opendataforafrica.org/" TargetMode="External"/><Relationship Id="rId1729" Type="http://schemas.openxmlformats.org/officeDocument/2006/relationships/hyperlink" Target="https://finances.gouv.td/" TargetMode="External"/><Relationship Id="rId5600" Type="http://schemas.openxmlformats.org/officeDocument/2006/relationships/hyperlink" Target="https://www.argentina.gob.ar/jefatura/innovacion-publica" TargetMode="External"/><Relationship Id="rId3151" Type="http://schemas.openxmlformats.org/officeDocument/2006/relationships/hyperlink" Target="http://www.gouv.mc/Gouvernement-et-Institutions/Le-Gouvernement/Departement-des-Finances-et-de-l-Economie/Tresorerie-Generale-des-Finances" TargetMode="External"/><Relationship Id="rId4202" Type="http://schemas.openxmlformats.org/officeDocument/2006/relationships/hyperlink" Target="https://openknowledge.worldbank.org/handle/10986/21054" TargetMode="External"/><Relationship Id="rId3968" Type="http://schemas.openxmlformats.org/officeDocument/2006/relationships/hyperlink" Target="https://www.gov.kn/" TargetMode="External"/><Relationship Id="rId5" Type="http://schemas.openxmlformats.org/officeDocument/2006/relationships/hyperlink" Target="http://en.wikipedia.org/wiki/Angola" TargetMode="External"/><Relationship Id="rId889" Type="http://schemas.openxmlformats.org/officeDocument/2006/relationships/hyperlink" Target="https://ocbs.mofe.gov.bn/login" TargetMode="External"/><Relationship Id="rId5390" Type="http://schemas.openxmlformats.org/officeDocument/2006/relationships/hyperlink" Target="https://pdis.nat.gov.tw/en/" TargetMode="External"/><Relationship Id="rId6027" Type="http://schemas.openxmlformats.org/officeDocument/2006/relationships/hyperlink" Target="http://www.e-training.az/main" TargetMode="External"/><Relationship Id="rId1586" Type="http://schemas.openxmlformats.org/officeDocument/2006/relationships/hyperlink" Target="https://digital.gob.cl/" TargetMode="External"/><Relationship Id="rId2984" Type="http://schemas.openxmlformats.org/officeDocument/2006/relationships/hyperlink" Target="http://www.mpm.go.kr/english/system/eSaram/" TargetMode="External"/><Relationship Id="rId5043" Type="http://schemas.openxmlformats.org/officeDocument/2006/relationships/hyperlink" Target="http://www.dvi.gov.lv/" TargetMode="External"/><Relationship Id="rId609" Type="http://schemas.openxmlformats.org/officeDocument/2006/relationships/hyperlink" Target="https://www.bmf.gv.at/services/finanzonline/fon-ueberblick.html" TargetMode="External"/><Relationship Id="rId956" Type="http://schemas.openxmlformats.org/officeDocument/2006/relationships/hyperlink" Target="http://www.dgi.gov.bf/dgi/page2_3b.php" TargetMode="External"/><Relationship Id="rId1239" Type="http://schemas.openxmlformats.org/officeDocument/2006/relationships/hyperlink" Target="http://www.customs.gov.lk/asydownloads.html" TargetMode="External"/><Relationship Id="rId2637" Type="http://schemas.openxmlformats.org/officeDocument/2006/relationships/hyperlink" Target="http://www.pefa.org/en/assessment/id-dec12-pfmpr-public-en" TargetMode="External"/><Relationship Id="rId5110" Type="http://schemas.openxmlformats.org/officeDocument/2006/relationships/hyperlink" Target="https://www.inera.se/digitalisering/arkitektur/" TargetMode="External"/><Relationship Id="rId1653" Type="http://schemas.openxmlformats.org/officeDocument/2006/relationships/hyperlink" Target="http://www.ecured.cu/index.php/ONAT" TargetMode="External"/><Relationship Id="rId2704" Type="http://schemas.openxmlformats.org/officeDocument/2006/relationships/hyperlink" Target="http://www-wds.worldbank.org/external/default/WDSContentServer/WDSP/IB/2003/06/27/000112742_20030627113447/Rendered/PDF/257110ICR0.pdf" TargetMode="External"/><Relationship Id="rId1306" Type="http://schemas.openxmlformats.org/officeDocument/2006/relationships/hyperlink" Target="http://www.tajik-gateway.org/index.phtml?id=1415&amp;lang=ru" TargetMode="External"/><Relationship Id="rId1720" Type="http://schemas.openxmlformats.org/officeDocument/2006/relationships/hyperlink" Target="http://www.mof.gov.eg/English/About%20MOF/Pages/Treasury_Authority.aspx" TargetMode="External"/><Relationship Id="rId4876" Type="http://schemas.openxmlformats.org/officeDocument/2006/relationships/hyperlink" Target="https://www.dta.gov.au/digital-transformation-strategy/digital-transformation-strategy-dashboard/objective-6-policy-and-services-will-draw-data-and-analytics" TargetMode="External"/><Relationship Id="rId5927" Type="http://schemas.openxmlformats.org/officeDocument/2006/relationships/hyperlink" Target="https://www.smartnation.gov.sg/" TargetMode="External"/><Relationship Id="rId12" Type="http://schemas.openxmlformats.org/officeDocument/2006/relationships/hyperlink" Target="http://en.wikipedia.org/wiki/The_Bahamas" TargetMode="External"/><Relationship Id="rId3478" Type="http://schemas.openxmlformats.org/officeDocument/2006/relationships/hyperlink" Target="https://www.cbk.gov.kw/en/monetary-policy/market-operations/public-debt" TargetMode="External"/><Relationship Id="rId3892" Type="http://schemas.openxmlformats.org/officeDocument/2006/relationships/hyperlink" Target="http://www.president.gov.lk/" TargetMode="External"/><Relationship Id="rId4529" Type="http://schemas.openxmlformats.org/officeDocument/2006/relationships/hyperlink" Target="http://www.caribbeanelections.com/eDocs/strategy/lc_strategy/lc_National_ICT_Strategy_2010.pdf" TargetMode="External"/><Relationship Id="rId4943" Type="http://schemas.openxmlformats.org/officeDocument/2006/relationships/hyperlink" Target="https://valtori.fi/pilvia-horisontissa" TargetMode="External"/><Relationship Id="rId399" Type="http://schemas.openxmlformats.org/officeDocument/2006/relationships/hyperlink" Target="http://www.customs.gov.bh/" TargetMode="External"/><Relationship Id="rId2494" Type="http://schemas.openxmlformats.org/officeDocument/2006/relationships/hyperlink" Target="http://www2.seace.gob.pe/" TargetMode="External"/><Relationship Id="rId3545" Type="http://schemas.openxmlformats.org/officeDocument/2006/relationships/hyperlink" Target="http://investcroatia.gov.hr/en/ecatalog/" TargetMode="External"/><Relationship Id="rId466" Type="http://schemas.openxmlformats.org/officeDocument/2006/relationships/hyperlink" Target="http://www.procurement.am/" TargetMode="External"/><Relationship Id="rId880" Type="http://schemas.openxmlformats.org/officeDocument/2006/relationships/hyperlink" Target="http://www.bicma.gov.bt/ACT/English.pdf" TargetMode="External"/><Relationship Id="rId1096" Type="http://schemas.openxmlformats.org/officeDocument/2006/relationships/hyperlink" Target="http://www.snb.ch/" TargetMode="External"/><Relationship Id="rId2147" Type="http://schemas.openxmlformats.org/officeDocument/2006/relationships/hyperlink" Target="http://www.at.gov.mz/Perguntas-Frequentes2" TargetMode="External"/><Relationship Id="rId2561" Type="http://schemas.openxmlformats.org/officeDocument/2006/relationships/hyperlink" Target="http://dsc.kprm.gov.pl/dostep-do-systemu" TargetMode="External"/><Relationship Id="rId119" Type="http://schemas.openxmlformats.org/officeDocument/2006/relationships/hyperlink" Target="http://en.wikipedia.org/wiki/Qatar" TargetMode="External"/><Relationship Id="rId533" Type="http://schemas.openxmlformats.org/officeDocument/2006/relationships/hyperlink" Target="https://english.bmf.gv.at/e-government/projects/e-gov-projects.html" TargetMode="External"/><Relationship Id="rId1163" Type="http://schemas.openxmlformats.org/officeDocument/2006/relationships/hyperlink" Target="http://sfs.gov.ua/" TargetMode="External"/><Relationship Id="rId2214" Type="http://schemas.openxmlformats.org/officeDocument/2006/relationships/hyperlink" Target="http://www.igcp.pt/gca/?id=567" TargetMode="External"/><Relationship Id="rId3612" Type="http://schemas.openxmlformats.org/officeDocument/2006/relationships/hyperlink" Target="https://www.emansion.gov.lr/2press.php?news_id=4618&amp;related=7&amp;pg=sp" TargetMode="External"/><Relationship Id="rId5784" Type="http://schemas.openxmlformats.org/officeDocument/2006/relationships/hyperlink" Target="https://www.smartnation.gov.sg/what-is-smart-nation/initiatives/Digital-Government-Services" TargetMode="External"/><Relationship Id="rId600" Type="http://schemas.openxmlformats.org/officeDocument/2006/relationships/hyperlink" Target="https://www.argentina.gob.ar/jefatura/innovacion-publica" TargetMode="External"/><Relationship Id="rId1230" Type="http://schemas.openxmlformats.org/officeDocument/2006/relationships/hyperlink" Target="http://www.statehouse.gov.sc/" TargetMode="External"/><Relationship Id="rId4386" Type="http://schemas.openxmlformats.org/officeDocument/2006/relationships/hyperlink" Target="https://www.rti-rating.org/wp-content/uploads/Denmark.pdf" TargetMode="External"/><Relationship Id="rId5437" Type="http://schemas.openxmlformats.org/officeDocument/2006/relationships/hyperlink" Target="https://opendata.by/" TargetMode="External"/><Relationship Id="rId5851" Type="http://schemas.openxmlformats.org/officeDocument/2006/relationships/hyperlink" Target="https://www.opengovpartnership.org/members/indonesia/" TargetMode="External"/><Relationship Id="rId4039" Type="http://schemas.openxmlformats.org/officeDocument/2006/relationships/hyperlink" Target="https://www.comunicatii.gov.ro/agenda-digitala-pentru-romania-2020/" TargetMode="External"/><Relationship Id="rId4453" Type="http://schemas.openxmlformats.org/officeDocument/2006/relationships/hyperlink" Target="https://www.tra.gov.ae/userfiles/assets/QqQuIA0SR5C.pdf" TargetMode="External"/><Relationship Id="rId5504" Type="http://schemas.openxmlformats.org/officeDocument/2006/relationships/hyperlink" Target="https://data.gov.cz/" TargetMode="External"/><Relationship Id="rId3055" Type="http://schemas.openxmlformats.org/officeDocument/2006/relationships/hyperlink" Target="http://gouvernement.gov.gn/" TargetMode="External"/><Relationship Id="rId4106" Type="http://schemas.openxmlformats.org/officeDocument/2006/relationships/hyperlink" Target="http://www.dawlati.gov.lb/" TargetMode="External"/><Relationship Id="rId4520" Type="http://schemas.openxmlformats.org/officeDocument/2006/relationships/hyperlink" Target="https://www.ite.gov.rs/tekst/1999/lista-standarda-interoperabilnosti.php" TargetMode="External"/><Relationship Id="rId390" Type="http://schemas.openxmlformats.org/officeDocument/2006/relationships/hyperlink" Target="http://www.dogana.gov.al/" TargetMode="External"/><Relationship Id="rId2071" Type="http://schemas.openxmlformats.org/officeDocument/2006/relationships/hyperlink" Target="https://www.tgr.gov.ma/" TargetMode="External"/><Relationship Id="rId3122" Type="http://schemas.openxmlformats.org/officeDocument/2006/relationships/hyperlink" Target="https://en.ndrc.gov.cn/policyrelease_8233/201612/P020191101482242850325.pdf" TargetMode="External"/><Relationship Id="rId5294" Type="http://schemas.openxmlformats.org/officeDocument/2006/relationships/hyperlink" Target="https://www.zicta.zm/" TargetMode="External"/><Relationship Id="rId110" Type="http://schemas.openxmlformats.org/officeDocument/2006/relationships/hyperlink" Target="http://en.wikipedia.org/wiki/Oman" TargetMode="External"/><Relationship Id="rId2888" Type="http://schemas.openxmlformats.org/officeDocument/2006/relationships/hyperlink" Target="http://www.kase.gov.lv/?object_id=449" TargetMode="External"/><Relationship Id="rId3939" Type="http://schemas.openxmlformats.org/officeDocument/2006/relationships/hyperlink" Target="http://www.saudi.gov.sa/" TargetMode="External"/><Relationship Id="rId2955" Type="http://schemas.openxmlformats.org/officeDocument/2006/relationships/hyperlink" Target="https://mwst.llv.li/EMWST/portal/PageIntro;jsessionid=twOtpONaqVpDn4WMlEoMss04hHK1FY2xmvgfDJKRTjuvtAiuQTas!-288703447" TargetMode="External"/><Relationship Id="rId5361" Type="http://schemas.openxmlformats.org/officeDocument/2006/relationships/hyperlink" Target="https://portal.www.gov.qa/wps/portal/about-hukoomi/integrated-e-government" TargetMode="External"/><Relationship Id="rId927" Type="http://schemas.openxmlformats.org/officeDocument/2006/relationships/hyperlink" Target="http://www.nosi.cv/" TargetMode="External"/><Relationship Id="rId1557" Type="http://schemas.openxmlformats.org/officeDocument/2006/relationships/hyperlink" Target="https://www.mh.gob.sv/pmh/es/" TargetMode="External"/><Relationship Id="rId1971" Type="http://schemas.openxmlformats.org/officeDocument/2006/relationships/hyperlink" Target="https://dgi.gouv.ht/services-en-ligne/" TargetMode="External"/><Relationship Id="rId2608" Type="http://schemas.openxmlformats.org/officeDocument/2006/relationships/hyperlink" Target="https://www.etenders.gov.mt/epps/prepareAdvancedSearch.do?state=opened&amp;type=cft&amp;selectedItem=prepareAdvancedSearch.do%3Fstate%3Dopened%26type%3Dcft" TargetMode="External"/><Relationship Id="rId5014" Type="http://schemas.openxmlformats.org/officeDocument/2006/relationships/hyperlink" Target="http://www.pdpc.gov.sg/" TargetMode="External"/><Relationship Id="rId1624" Type="http://schemas.openxmlformats.org/officeDocument/2006/relationships/hyperlink" Target="http://www.customs.gov.cn/" TargetMode="External"/><Relationship Id="rId4030" Type="http://schemas.openxmlformats.org/officeDocument/2006/relationships/hyperlink" Target="http://www.innovacion.gob.pa/" TargetMode="External"/><Relationship Id="rId3796" Type="http://schemas.openxmlformats.org/officeDocument/2006/relationships/hyperlink" Target="https://ict.go.ke/" TargetMode="External"/><Relationship Id="rId2398" Type="http://schemas.openxmlformats.org/officeDocument/2006/relationships/hyperlink" Target="https://e.fbr.gov.pk/AuthLogin.aspx" TargetMode="External"/><Relationship Id="rId3449" Type="http://schemas.openxmlformats.org/officeDocument/2006/relationships/hyperlink" Target="https://www.pefa.org/node/921" TargetMode="External"/><Relationship Id="rId4847" Type="http://schemas.openxmlformats.org/officeDocument/2006/relationships/hyperlink" Target="https://www.gob.pe/7739" TargetMode="External"/><Relationship Id="rId3863" Type="http://schemas.openxmlformats.org/officeDocument/2006/relationships/hyperlink" Target="https://www.nita.go.ug/nita/nita-u-strategic-plan-fy-2018-23" TargetMode="External"/><Relationship Id="rId4914" Type="http://schemas.openxmlformats.org/officeDocument/2006/relationships/hyperlink" Target="https://digital.gob.cl/plan/instructivo-transformacion" TargetMode="External"/><Relationship Id="rId784" Type="http://schemas.openxmlformats.org/officeDocument/2006/relationships/hyperlink" Target="http://www.imf.org/~/media/Files/Publications/CR/2017/cr17188.ashx" TargetMode="External"/><Relationship Id="rId1067" Type="http://schemas.openxmlformats.org/officeDocument/2006/relationships/hyperlink" Target="http://www.whitehouse.gov/omb" TargetMode="External"/><Relationship Id="rId2465" Type="http://schemas.openxmlformats.org/officeDocument/2006/relationships/hyperlink" Target="http://www.pifra.gov.pk/fabs.html" TargetMode="External"/><Relationship Id="rId3516" Type="http://schemas.openxmlformats.org/officeDocument/2006/relationships/hyperlink" Target="https://www.efv.admin.ch/efv/en/home/themen/finanzpolitik_grundlagen/schuldenbremse.html" TargetMode="External"/><Relationship Id="rId3930" Type="http://schemas.openxmlformats.org/officeDocument/2006/relationships/hyperlink" Target="https://www.ndc.gov.tw/en/Content_List.aspx?n=9E9BA8CA6DE6BF5C" TargetMode="External"/><Relationship Id="rId437" Type="http://schemas.openxmlformats.org/officeDocument/2006/relationships/hyperlink" Target="https://www.oeffentlicherdienst.gv.at/personalmanagement/index.html" TargetMode="External"/><Relationship Id="rId851" Type="http://schemas.openxmlformats.org/officeDocument/2006/relationships/hyperlink" Target="http://www.burs.org.bw/" TargetMode="External"/><Relationship Id="rId1481" Type="http://schemas.openxmlformats.org/officeDocument/2006/relationships/hyperlink" Target="http://dad.minepat.gov.cm/" TargetMode="External"/><Relationship Id="rId2118" Type="http://schemas.openxmlformats.org/officeDocument/2006/relationships/hyperlink" Target="http://www.customs.gov.ng/" TargetMode="External"/><Relationship Id="rId2532" Type="http://schemas.openxmlformats.org/officeDocument/2006/relationships/hyperlink" Target="http://www.mof.gov.ws/" TargetMode="External"/><Relationship Id="rId5688" Type="http://schemas.openxmlformats.org/officeDocument/2006/relationships/hyperlink" Target="https://joinup.ec.europa.eu/sites/default/files/inline-files/OSS%20Country%20Intelligence%20Report_PT_1.pdf" TargetMode="External"/><Relationship Id="rId504" Type="http://schemas.openxmlformats.org/officeDocument/2006/relationships/hyperlink" Target="https://www.boletinoficial.gob.ar/detalleAviso/primera/195154/20181105" TargetMode="External"/><Relationship Id="rId1134" Type="http://schemas.openxmlformats.org/officeDocument/2006/relationships/hyperlink" Target="http://www.hmrc.gov.uk/" TargetMode="External"/><Relationship Id="rId5755" Type="http://schemas.openxmlformats.org/officeDocument/2006/relationships/hyperlink" Target="https://ws.ndc.gov.tw/Download.ashx?u=LzAwMS9hZG1pbmlzdHJhdG9yLzExL3JlbGZpbGUvNTgxNC8yODM4NC8zZWMxZGQ2Yi03NjE0LTQ2YWMtODkyZi0wYTg2ZjBjZmEzMTkucGRm&amp;n=RGlnaXRhbCBHb3Zlcm5tZW50IFByb2dyYW0gb2YgVGFpd2FuIDIwMTctMjAyMC5wZGY%3d&amp;icon=..pdf" TargetMode="External"/><Relationship Id="rId1201" Type="http://schemas.openxmlformats.org/officeDocument/2006/relationships/hyperlink" Target="http://www.customs.gov.sa/" TargetMode="External"/><Relationship Id="rId4357" Type="http://schemas.openxmlformats.org/officeDocument/2006/relationships/hyperlink" Target="https://www.rti-rating.org/wp-content/uploads/Romania.pdf" TargetMode="External"/><Relationship Id="rId4771" Type="http://schemas.openxmlformats.org/officeDocument/2006/relationships/hyperlink" Target="https://www.ncsc.gov.ie/CSIRT/" TargetMode="External"/><Relationship Id="rId5408" Type="http://schemas.openxmlformats.org/officeDocument/2006/relationships/hyperlink" Target="http://www.ict.gov.kg/index.php?r=site%2Fproject&amp;pid=69&amp;cid=25" TargetMode="External"/><Relationship Id="rId3373" Type="http://schemas.openxmlformats.org/officeDocument/2006/relationships/hyperlink" Target="https://doft.gov.vu/index.php/about-us-admin-management/treasury-division/debt-management-unit" TargetMode="External"/><Relationship Id="rId4424" Type="http://schemas.openxmlformats.org/officeDocument/2006/relationships/hyperlink" Target="http://www.humanrightsinitiative.org/programs/ai/rti/international/laws_&amp;_papers.htm" TargetMode="External"/><Relationship Id="rId5822" Type="http://schemas.openxmlformats.org/officeDocument/2006/relationships/hyperlink" Target="https://www.opengovpartnership.org/members/australia/" TargetMode="External"/><Relationship Id="rId294" Type="http://schemas.openxmlformats.org/officeDocument/2006/relationships/hyperlink" Target="https://www.adia.ae/En/home.aspx" TargetMode="External"/><Relationship Id="rId3026" Type="http://schemas.openxmlformats.org/officeDocument/2006/relationships/hyperlink" Target="http://www.cuba.cu/" TargetMode="External"/><Relationship Id="rId361" Type="http://schemas.openxmlformats.org/officeDocument/2006/relationships/hyperlink" Target="http://www.ach.gov.az/?/en/content/347/" TargetMode="External"/><Relationship Id="rId2042" Type="http://schemas.openxmlformats.org/officeDocument/2006/relationships/hyperlink" Target="https://www.psc.gov.gh/hrmis.html" TargetMode="External"/><Relationship Id="rId3440" Type="http://schemas.openxmlformats.org/officeDocument/2006/relationships/hyperlink" Target="https://pki.reniec.gob.pe/creacion-de-firma-digital/" TargetMode="External"/><Relationship Id="rId5198" Type="http://schemas.openxmlformats.org/officeDocument/2006/relationships/hyperlink" Target="http://www.e-belarus.org/docs/informationlawdraft.html" TargetMode="External"/><Relationship Id="rId6249" Type="http://schemas.openxmlformats.org/officeDocument/2006/relationships/hyperlink" Target="https://egov.mic.gov.vn/en_US/web/guest/phan-anh-kien-nghi" TargetMode="External"/><Relationship Id="rId2859" Type="http://schemas.openxmlformats.org/officeDocument/2006/relationships/hyperlink" Target="http://www.vid.gov.lv/" TargetMode="External"/><Relationship Id="rId5265" Type="http://schemas.openxmlformats.org/officeDocument/2006/relationships/hyperlink" Target="https://garanteprivacy.sm/" TargetMode="External"/><Relationship Id="rId1875" Type="http://schemas.openxmlformats.org/officeDocument/2006/relationships/hyperlink" Target="https://www.finanzas.gob.ec/" TargetMode="External"/><Relationship Id="rId4281" Type="http://schemas.openxmlformats.org/officeDocument/2006/relationships/hyperlink" Target="https://e-request.am/en/statistics" TargetMode="External"/><Relationship Id="rId5332" Type="http://schemas.openxmlformats.org/officeDocument/2006/relationships/hyperlink" Target="https://www.public.io/vienna-top-10-govtech-startups/" TargetMode="External"/><Relationship Id="rId1528" Type="http://schemas.openxmlformats.org/officeDocument/2006/relationships/hyperlink" Target="https://www.minfin.bg/" TargetMode="External"/><Relationship Id="rId2926" Type="http://schemas.openxmlformats.org/officeDocument/2006/relationships/hyperlink" Target="https://mf.rks-gov.net/page.aspx?id=2,10" TargetMode="External"/><Relationship Id="rId1942" Type="http://schemas.openxmlformats.org/officeDocument/2006/relationships/hyperlink" Target="http://www.finance.gov.gy/about-us/organisation/ag" TargetMode="External"/><Relationship Id="rId4001" Type="http://schemas.openxmlformats.org/officeDocument/2006/relationships/hyperlink" Target="http://www.communication.gov.pg/" TargetMode="External"/><Relationship Id="rId6173" Type="http://schemas.openxmlformats.org/officeDocument/2006/relationships/hyperlink" Target="https://cabinet.gov.jm/wp-content/uploads/2020/04/Service-Excellence-Framework-Final-v5.pdf" TargetMode="External"/><Relationship Id="rId3767" Type="http://schemas.openxmlformats.org/officeDocument/2006/relationships/hyperlink" Target="http://www.egov.gov.iq/" TargetMode="External"/><Relationship Id="rId4818" Type="http://schemas.openxmlformats.org/officeDocument/2006/relationships/hyperlink" Target="http://arct.gov.bi/" TargetMode="External"/><Relationship Id="rId688" Type="http://schemas.openxmlformats.org/officeDocument/2006/relationships/hyperlink" Target="https://www.ilo.org/ilostat/faces/oracle/webcenter/portalapp/pagehierarchy/Page33.jspx?locale=EN&amp;MBI_ID=4" TargetMode="External"/><Relationship Id="rId2369" Type="http://schemas.openxmlformats.org/officeDocument/2006/relationships/hyperlink" Target="https://etax.rra.gov.rw/" TargetMode="External"/><Relationship Id="rId2783" Type="http://schemas.openxmlformats.org/officeDocument/2006/relationships/hyperlink" Target="http://www.oecd.org/gov/pem/OECD%20HRM%20Profile%20-%20Iceland.pdf" TargetMode="External"/><Relationship Id="rId3834" Type="http://schemas.openxmlformats.org/officeDocument/2006/relationships/hyperlink" Target="http://www.tunisie.gov.tn/" TargetMode="External"/><Relationship Id="rId6240" Type="http://schemas.openxmlformats.org/officeDocument/2006/relationships/hyperlink" Target="https://www.ip-rs.si/" TargetMode="External"/><Relationship Id="rId755" Type="http://schemas.openxmlformats.org/officeDocument/2006/relationships/hyperlink" Target="https://academicjournals.org/article/article1410446859_Habtom.pdf" TargetMode="External"/><Relationship Id="rId1385" Type="http://schemas.openxmlformats.org/officeDocument/2006/relationships/hyperlink" Target="http://ppra.go.tz/" TargetMode="External"/><Relationship Id="rId2436" Type="http://schemas.openxmlformats.org/officeDocument/2006/relationships/hyperlink" Target="https://eservices.mra.mu/" TargetMode="External"/><Relationship Id="rId2850" Type="http://schemas.openxmlformats.org/officeDocument/2006/relationships/hyperlink" Target="http://www.regierung.li/" TargetMode="External"/><Relationship Id="rId91" Type="http://schemas.openxmlformats.org/officeDocument/2006/relationships/hyperlink" Target="http://en.wikipedia.org/wiki/Marshall_Islands" TargetMode="External"/><Relationship Id="rId408" Type="http://schemas.openxmlformats.org/officeDocument/2006/relationships/hyperlink" Target="https://www.indracompany.com/en/noticia/indra-launches-major-platform-centralizing-speeding-fiscal-management-algeria" TargetMode="External"/><Relationship Id="rId822" Type="http://schemas.openxmlformats.org/officeDocument/2006/relationships/hyperlink" Target="http://www.brunei.gov.bn/" TargetMode="External"/><Relationship Id="rId1038" Type="http://schemas.openxmlformats.org/officeDocument/2006/relationships/hyperlink" Target="http://www.minhap.gob.es/" TargetMode="External"/><Relationship Id="rId1452" Type="http://schemas.openxmlformats.org/officeDocument/2006/relationships/hyperlink" Target="https://www.fcgsweden.se/projects/development-of-modern-human-resource-management-hrm-in-the-civil-service-the-republic-of-serbia" TargetMode="External"/><Relationship Id="rId2503" Type="http://schemas.openxmlformats.org/officeDocument/2006/relationships/hyperlink" Target="http://www.e-procurement.mn/?lid=184&amp;f=tendergrade&amp;submit=true" TargetMode="External"/><Relationship Id="rId3901" Type="http://schemas.openxmlformats.org/officeDocument/2006/relationships/hyperlink" Target="http://portal.egov.sy/page/en/138/0/Syrian+eGovernment.html" TargetMode="External"/><Relationship Id="rId5659" Type="http://schemas.openxmlformats.org/officeDocument/2006/relationships/hyperlink" Target="https://www.government.is/media/forsaetisraduneyti-media/media/2020/iceland2020.pdf" TargetMode="External"/><Relationship Id="rId1105" Type="http://schemas.openxmlformats.org/officeDocument/2006/relationships/hyperlink" Target="http://www.finances.gov.tn/index.php?option=com_content&amp;view=article&amp;id=35&amp;Itemid=272&amp;lang=fr" TargetMode="External"/><Relationship Id="rId3277" Type="http://schemas.openxmlformats.org/officeDocument/2006/relationships/hyperlink" Target="https://www.finance.gov.tt/statistics/" TargetMode="External"/><Relationship Id="rId4675" Type="http://schemas.openxmlformats.org/officeDocument/2006/relationships/hyperlink" Target="https://www.ogcio.gov.hk/en/our_work/information_cyber_security/government/" TargetMode="External"/><Relationship Id="rId5726" Type="http://schemas.openxmlformats.org/officeDocument/2006/relationships/hyperlink" Target="https://www.mois.go.kr/eng/bbs/type001/commonSelectBoardArticle.do?bbsId=BBSMSTR_000000000019&amp;nttId=57058" TargetMode="External"/><Relationship Id="rId198" Type="http://schemas.openxmlformats.org/officeDocument/2006/relationships/hyperlink" Target="http://en.wikipedia.org/wiki/E-services" TargetMode="External"/><Relationship Id="rId3691" Type="http://schemas.openxmlformats.org/officeDocument/2006/relationships/hyperlink" Target="https://www.pefa.org/node/281" TargetMode="External"/><Relationship Id="rId4328" Type="http://schemas.openxmlformats.org/officeDocument/2006/relationships/hyperlink" Target="https://www.rti-rating.org/wp-content/uploads/2018/12/Russia.FOI_.09.updated.pdf" TargetMode="External"/><Relationship Id="rId4742" Type="http://schemas.openxmlformats.org/officeDocument/2006/relationships/hyperlink" Target="http://gov.ge/index.php?lang_id=ENG&amp;sec_id=378" TargetMode="External"/><Relationship Id="rId2293" Type="http://schemas.openxmlformats.org/officeDocument/2006/relationships/hyperlink" Target="http://www.naurugov.nr/government/departments/department-of-finance/nauru-customs-service.aspx" TargetMode="External"/><Relationship Id="rId3344" Type="http://schemas.openxmlformats.org/officeDocument/2006/relationships/hyperlink" Target="https://financas.gov.st/index.php/direccoes/direccao-de-tesouro" TargetMode="External"/><Relationship Id="rId265" Type="http://schemas.openxmlformats.org/officeDocument/2006/relationships/hyperlink" Target="http://apperi.org/public-procurement-entrepreneurship-resources/official-procurement-offices/" TargetMode="External"/><Relationship Id="rId2360" Type="http://schemas.openxmlformats.org/officeDocument/2006/relationships/hyperlink" Target="https://www.revenue.gov.ws/customs-tariff" TargetMode="External"/><Relationship Id="rId3411" Type="http://schemas.openxmlformats.org/officeDocument/2006/relationships/hyperlink" Target="http://www.praz.gov.zw/index.php?option=com_content&amp;view=featured&amp;Itemid=570&amp;lang=en" TargetMode="External"/><Relationship Id="rId332" Type="http://schemas.openxmlformats.org/officeDocument/2006/relationships/hyperlink" Target="https://www.bahamas.gov.bs/" TargetMode="External"/><Relationship Id="rId2013" Type="http://schemas.openxmlformats.org/officeDocument/2006/relationships/hyperlink" Target="https://www.marches-publics.gouv.fr/?page=entreprise.EntrepriseAdvancedSearch&amp;AvisAttribution" TargetMode="External"/><Relationship Id="rId5169" Type="http://schemas.openxmlformats.org/officeDocument/2006/relationships/hyperlink" Target="https://foi.gov.il/he/search" TargetMode="External"/><Relationship Id="rId5583" Type="http://schemas.openxmlformats.org/officeDocument/2006/relationships/hyperlink" Target="https://data-surinameonline.opendata.arcgis.com/" TargetMode="External"/><Relationship Id="rId4185" Type="http://schemas.openxmlformats.org/officeDocument/2006/relationships/hyperlink" Target="http://kgd.gov.kz/ru/section/informacionnye-sistemy" TargetMode="External"/><Relationship Id="rId5236" Type="http://schemas.openxmlformats.org/officeDocument/2006/relationships/hyperlink" Target="https://www.right2info.org/laws/constitutional-provisions-laws-and-regulations" TargetMode="External"/><Relationship Id="rId1779" Type="http://schemas.openxmlformats.org/officeDocument/2006/relationships/hyperlink" Target="https://e-porezna.porezna-uprava.hr/Prijava.aspx?ReturnUrl=%2f" TargetMode="External"/><Relationship Id="rId4252" Type="http://schemas.openxmlformats.org/officeDocument/2006/relationships/hyperlink" Target="https://cesk.gov.al/" TargetMode="External"/><Relationship Id="rId5650" Type="http://schemas.openxmlformats.org/officeDocument/2006/relationships/hyperlink" Target="https://www.agid.gov.it/it/dati/avanzamento-trasformazione-digitale" TargetMode="External"/><Relationship Id="rId1846" Type="http://schemas.openxmlformats.org/officeDocument/2006/relationships/hyperlink" Target="https://procurement.oecs.org/epps/home.do" TargetMode="External"/><Relationship Id="rId5303" Type="http://schemas.openxmlformats.org/officeDocument/2006/relationships/hyperlink" Target="https://en.wikipedia.org/wiki/Freedom_of_information_laws_by_country" TargetMode="External"/><Relationship Id="rId1913" Type="http://schemas.openxmlformats.org/officeDocument/2006/relationships/hyperlink" Target="http://www.douane.gouv.ht/" TargetMode="External"/><Relationship Id="rId6077" Type="http://schemas.openxmlformats.org/officeDocument/2006/relationships/hyperlink" Target="https://mf.gov.cv/-/agenda-transforma%C3%A7%C3%A3o-digital-de-cabo-verde" TargetMode="External"/><Relationship Id="rId2687" Type="http://schemas.openxmlformats.org/officeDocument/2006/relationships/hyperlink" Target="http://taxes.gov.il/Pages/ShirutimBeClick.aspx" TargetMode="External"/><Relationship Id="rId3738" Type="http://schemas.openxmlformats.org/officeDocument/2006/relationships/hyperlink" Target="http://www.communications.gov.fj/" TargetMode="External"/><Relationship Id="rId5093" Type="http://schemas.openxmlformats.org/officeDocument/2006/relationships/hyperlink" Target="https://www.vicepremier.gov.sk/en/sections/informatization/egovernment/architecture-management/index.html" TargetMode="External"/><Relationship Id="rId6144" Type="http://schemas.openxmlformats.org/officeDocument/2006/relationships/hyperlink" Target="https://www.ogcio.gov.hk/en/news/publications/doc/2008D21S-booklet.pdf" TargetMode="External"/><Relationship Id="rId659" Type="http://schemas.openxmlformats.org/officeDocument/2006/relationships/hyperlink" Target="https://www.ilo.org/ilostat/faces/oracle/webcenter/portalapp/pagehierarchy/Page33.jspx?locale=EN&amp;MBI_ID=4" TargetMode="External"/><Relationship Id="rId1289" Type="http://schemas.openxmlformats.org/officeDocument/2006/relationships/hyperlink" Target="http://base.spinform.ru/show_doc.fwx?rgn=3180" TargetMode="External"/><Relationship Id="rId5160" Type="http://schemas.openxmlformats.org/officeDocument/2006/relationships/hyperlink" Target="https://konsultimet.rks-gov.net/" TargetMode="External"/><Relationship Id="rId6211" Type="http://schemas.openxmlformats.org/officeDocument/2006/relationships/hyperlink" Target="http://www.scgg.gob.hn/es/node/74" TargetMode="External"/><Relationship Id="rId1356" Type="http://schemas.openxmlformats.org/officeDocument/2006/relationships/hyperlink" Target="https://www.mindefensa.gov.ve/sigefirrhh/help/procedimiento/index.jsp" TargetMode="External"/><Relationship Id="rId2754" Type="http://schemas.openxmlformats.org/officeDocument/2006/relationships/hyperlink" Target="http://skilriki.is/" TargetMode="External"/><Relationship Id="rId3805" Type="http://schemas.openxmlformats.org/officeDocument/2006/relationships/hyperlink" Target="https://ndma.gov.gy/wp-content/uploads/2020/01/DigitalGovernanceRoadmap_20181025.pdf" TargetMode="External"/><Relationship Id="rId726" Type="http://schemas.openxmlformats.org/officeDocument/2006/relationships/hyperlink" Target="https://www.ilo.org/ilostat/faces/oracle/webcenter/portalapp/pagehierarchy/Page33.jspx?locale=EN&amp;MBI_ID=4" TargetMode="External"/><Relationship Id="rId1009" Type="http://schemas.openxmlformats.org/officeDocument/2006/relationships/hyperlink" Target="http://www.nosi.cv/index.php/pt/solucoes-v15-121/sigof" TargetMode="External"/><Relationship Id="rId1770" Type="http://schemas.openxmlformats.org/officeDocument/2006/relationships/hyperlink" Target="https://www.aduana.cl/aduana/site/edic/base/port/inicio.html" TargetMode="External"/><Relationship Id="rId2407" Type="http://schemas.openxmlformats.org/officeDocument/2006/relationships/hyperlink" Target="https://customs.gov.ng/" TargetMode="External"/><Relationship Id="rId2821" Type="http://schemas.openxmlformats.org/officeDocument/2006/relationships/hyperlink" Target="http://www.mof.gov.il/debt/gen/mainpage.asp" TargetMode="External"/><Relationship Id="rId5977" Type="http://schemas.openxmlformats.org/officeDocument/2006/relationships/hyperlink" Target="https://asi.ru/agency/website/" TargetMode="External"/><Relationship Id="rId62" Type="http://schemas.openxmlformats.org/officeDocument/2006/relationships/hyperlink" Target="http://en.wikipedia.org/wiki/Honduras" TargetMode="External"/><Relationship Id="rId1423" Type="http://schemas.openxmlformats.org/officeDocument/2006/relationships/hyperlink" Target="https://www.hrmis.health.gov.lk/" TargetMode="External"/><Relationship Id="rId4579" Type="http://schemas.openxmlformats.org/officeDocument/2006/relationships/hyperlink" Target="https://www.peru.gob.pe/normas/docs/Lineamientos_Nube.PDF" TargetMode="External"/><Relationship Id="rId4993" Type="http://schemas.openxmlformats.org/officeDocument/2006/relationships/hyperlink" Target="https://www.artci.ci/" TargetMode="External"/><Relationship Id="rId3595" Type="http://schemas.openxmlformats.org/officeDocument/2006/relationships/hyperlink" Target="https://www.mop.gov.jo/DetailsPage/UnitsDetails.aspx?ID=26" TargetMode="External"/><Relationship Id="rId4646" Type="http://schemas.openxmlformats.org/officeDocument/2006/relationships/hyperlink" Target="https://mita.gov.mt/en/nationaldatastrategy/Documents/Data-Driven%20Public%20Administration%20(Malta).pdf" TargetMode="External"/><Relationship Id="rId2197" Type="http://schemas.openxmlformats.org/officeDocument/2006/relationships/hyperlink" Target="http://www.hacienda.gob.ni/documentos/presupuesto/presupuesto-gral.-de-la-republica" TargetMode="External"/><Relationship Id="rId3248" Type="http://schemas.openxmlformats.org/officeDocument/2006/relationships/hyperlink" Target="http://www.mof.gov.vn/webcenter/portal/kbnn/r/o/ttsk/hdkbnn/hdkbnn_chitiet?dDocName=MOFUCM090027&amp;_afrLoop=38893618776522179" TargetMode="External"/><Relationship Id="rId3662" Type="http://schemas.openxmlformats.org/officeDocument/2006/relationships/hyperlink" Target="https://www.regjeringen.no/no/dokument/dep/fin/rundskriv/arkiv/id446220/" TargetMode="External"/><Relationship Id="rId4713" Type="http://schemas.openxmlformats.org/officeDocument/2006/relationships/hyperlink" Target="https://www.borger.dk/" TargetMode="External"/><Relationship Id="rId169" Type="http://schemas.openxmlformats.org/officeDocument/2006/relationships/hyperlink" Target="http://en.wikipedia.org/wiki/Burkina_Faso" TargetMode="External"/><Relationship Id="rId583" Type="http://schemas.openxmlformats.org/officeDocument/2006/relationships/hyperlink" Target="http://ips.gov.al/" TargetMode="External"/><Relationship Id="rId2264" Type="http://schemas.openxmlformats.org/officeDocument/2006/relationships/hyperlink" Target="http://www.finance.gov.lc/departments/view/48" TargetMode="External"/><Relationship Id="rId3315" Type="http://schemas.openxmlformats.org/officeDocument/2006/relationships/hyperlink" Target="https://servicios.dgi.gub.uy/" TargetMode="External"/><Relationship Id="rId236" Type="http://schemas.openxmlformats.org/officeDocument/2006/relationships/hyperlink" Target="https://competecaribbean.org/wp-content/uploads/2015/02/2014-St.-Vincent-and-the-Grenadines-Private-Sector-Assessment-Report.pdf" TargetMode="External"/><Relationship Id="rId650" Type="http://schemas.openxmlformats.org/officeDocument/2006/relationships/hyperlink" Target="https://www.ilo.org/ilostat/faces/oracle/webcenter/portalapp/pagehierarchy/Page33.jspx?locale=EN&amp;MBI_ID=4" TargetMode="External"/><Relationship Id="rId1280" Type="http://schemas.openxmlformats.org/officeDocument/2006/relationships/hyperlink" Target="https://utc.customs.ae/" TargetMode="External"/><Relationship Id="rId2331" Type="http://schemas.openxmlformats.org/officeDocument/2006/relationships/hyperlink" Target="https://www1.treasury.gov.my/" TargetMode="External"/><Relationship Id="rId5487" Type="http://schemas.openxmlformats.org/officeDocument/2006/relationships/hyperlink" Target="http://data.gouv.fr/" TargetMode="External"/><Relationship Id="rId303" Type="http://schemas.openxmlformats.org/officeDocument/2006/relationships/hyperlink" Target="http://www.ard.gov.af/" TargetMode="External"/><Relationship Id="rId4089" Type="http://schemas.openxmlformats.org/officeDocument/2006/relationships/hyperlink" Target="http://www.mid.gov.me/ministarstvo" TargetMode="External"/><Relationship Id="rId5554" Type="http://schemas.openxmlformats.org/officeDocument/2006/relationships/hyperlink" Target="https://libya.opendataforafrica.org/" TargetMode="External"/><Relationship Id="rId1000" Type="http://schemas.openxmlformats.org/officeDocument/2006/relationships/hyperlink" Target="http://www.anac.cv/index.php?option=com_content&amp;view=article&amp;id=150%3Aanac-promove-formacao-em-certificacao-digital&amp;catid=37%3Aeventos&amp;Itemid=64&amp;lang=pt" TargetMode="External"/><Relationship Id="rId4156" Type="http://schemas.openxmlformats.org/officeDocument/2006/relationships/hyperlink" Target="http://www.treasury.gov.za/" TargetMode="External"/><Relationship Id="rId4570" Type="http://schemas.openxmlformats.org/officeDocument/2006/relationships/hyperlink" Target="https://www.ombudsman.gov.ph/UNDP4/electoral/index.html" TargetMode="External"/><Relationship Id="rId5207" Type="http://schemas.openxmlformats.org/officeDocument/2006/relationships/hyperlink" Target="https://www.apd.ao/ao/" TargetMode="External"/><Relationship Id="rId5621" Type="http://schemas.openxmlformats.org/officeDocument/2006/relationships/hyperlink" Target="https://en.digst.dk/policy-and-strategy/digital-strategy/digital-strategy-2016-2020/" TargetMode="External"/><Relationship Id="rId1817" Type="http://schemas.openxmlformats.org/officeDocument/2006/relationships/hyperlink" Target="http://www.anrmp.ci/" TargetMode="External"/><Relationship Id="rId3172" Type="http://schemas.openxmlformats.org/officeDocument/2006/relationships/hyperlink" Target="http://minfin.ru/ru/perfomance/ebudget" TargetMode="External"/><Relationship Id="rId4223" Type="http://schemas.openxmlformats.org/officeDocument/2006/relationships/hyperlink" Target="https://openknowledge.worldbank.org/handle/10986/14770" TargetMode="External"/><Relationship Id="rId160" Type="http://schemas.openxmlformats.org/officeDocument/2006/relationships/hyperlink" Target="http://en.wikipedia.org/wiki/Vanuatu" TargetMode="External"/><Relationship Id="rId3989" Type="http://schemas.openxmlformats.org/officeDocument/2006/relationships/hyperlink" Target="https://www.govt.nz/" TargetMode="External"/><Relationship Id="rId6048" Type="http://schemas.openxmlformats.org/officeDocument/2006/relationships/hyperlink" Target="https://www.digital-liechtenstein.li/initiative" TargetMode="External"/><Relationship Id="rId5064" Type="http://schemas.openxmlformats.org/officeDocument/2006/relationships/hyperlink" Target="https://www.nvosorabotka.gov.mk/" TargetMode="External"/><Relationship Id="rId6115" Type="http://schemas.openxmlformats.org/officeDocument/2006/relationships/hyperlink" Target="https://www.telecomunicaciones.gob.ec/25693-2/" TargetMode="External"/><Relationship Id="rId977" Type="http://schemas.openxmlformats.org/officeDocument/2006/relationships/hyperlink" Target="http://www.minfi.gov.cm/index.php/en/ministry" TargetMode="External"/><Relationship Id="rId2658" Type="http://schemas.openxmlformats.org/officeDocument/2006/relationships/hyperlink" Target="http://www.customs.gov.hk/" TargetMode="External"/><Relationship Id="rId3709" Type="http://schemas.openxmlformats.org/officeDocument/2006/relationships/hyperlink" Target="http://www.naurugov.nr/government/departments/department-of-finance.aspx" TargetMode="External"/><Relationship Id="rId4080" Type="http://schemas.openxmlformats.org/officeDocument/2006/relationships/hyperlink" Target="https://www.egov.md/en/resources/guides-and-documents/strategic-program-governance-technological-modernization-e" TargetMode="External"/><Relationship Id="rId1674" Type="http://schemas.openxmlformats.org/officeDocument/2006/relationships/hyperlink" Target="http://www.oes.dk/Systemer/Navision-Stat" TargetMode="External"/><Relationship Id="rId2725" Type="http://schemas.openxmlformats.org/officeDocument/2006/relationships/hyperlink" Target="http://www.kormany.hu/hu/nemzetgazdasagi-miniszterium" TargetMode="External"/><Relationship Id="rId5131" Type="http://schemas.openxmlformats.org/officeDocument/2006/relationships/hyperlink" Target="https://regulation.gov.uz/ru/document/7555" TargetMode="External"/><Relationship Id="rId1327" Type="http://schemas.openxmlformats.org/officeDocument/2006/relationships/hyperlink" Target="http://www.mof.gov.sb/Customs.aspx" TargetMode="External"/><Relationship Id="rId1741" Type="http://schemas.openxmlformats.org/officeDocument/2006/relationships/hyperlink" Target="https://www.sri.gob.ec/web/guest;jsessionid=JahtOwo029d8TxlOuguWkKqJ" TargetMode="External"/><Relationship Id="rId4897" Type="http://schemas.openxmlformats.org/officeDocument/2006/relationships/hyperlink" Target="https://www.serpro.gov.br/menu/noticias/noticias-2020/8-motivos-cloud-computing-para-orgaos-publicos" TargetMode="External"/><Relationship Id="rId5948" Type="http://schemas.openxmlformats.org/officeDocument/2006/relationships/hyperlink" Target="https://ws.ndc.gov.tw/Download.ashx?u=LzAwMS9hZG1pbmlzdHJhdG9yLzExL3JlbGZpbGUvMC8xMzc1NC8wZWFhYzBiNy1hMDdlLTQyOTQtODViZC0wZTM5NTMyOTUwMTcucGRm&amp;n=U21hcnRHb3Zlcm5tZW50QWN0UGxhbi5wZGY%3d&amp;icon=..pdf" TargetMode="External"/><Relationship Id="rId33" Type="http://schemas.openxmlformats.org/officeDocument/2006/relationships/hyperlink" Target="http://en.wikipedia.org/wiki/Croatia" TargetMode="External"/><Relationship Id="rId3499" Type="http://schemas.openxmlformats.org/officeDocument/2006/relationships/hyperlink" Target="http://www.mf.gov.me/rubrike/drzavni-dug/" TargetMode="External"/><Relationship Id="rId3566" Type="http://schemas.openxmlformats.org/officeDocument/2006/relationships/hyperlink" Target="http://www.mofea.gov.gm/" TargetMode="External"/><Relationship Id="rId4964" Type="http://schemas.openxmlformats.org/officeDocument/2006/relationships/hyperlink" Target="https://meity.gov.in/content/guidelines-0" TargetMode="External"/><Relationship Id="rId487" Type="http://schemas.openxmlformats.org/officeDocument/2006/relationships/hyperlink" Target="http://www.finance.gov.au/policy-guides-procurement/gatekeeper-public-key-infrastructure/" TargetMode="External"/><Relationship Id="rId2168" Type="http://schemas.openxmlformats.org/officeDocument/2006/relationships/hyperlink" Target="https://www.tgr.gov.ma/wps/portal" TargetMode="External"/><Relationship Id="rId3219" Type="http://schemas.openxmlformats.org/officeDocument/2006/relationships/hyperlink" Target="http://www.mof.gov.so/national-budget" TargetMode="External"/><Relationship Id="rId3980" Type="http://schemas.openxmlformats.org/officeDocument/2006/relationships/hyperlink" Target="https://digital.gov.ru/en/" TargetMode="External"/><Relationship Id="rId4617" Type="http://schemas.openxmlformats.org/officeDocument/2006/relationships/hyperlink" Target="https://www.nldigitalgovernment.nl/wp-content/uploads/sites/11/2019/04/data-agenda-government.pdf" TargetMode="External"/><Relationship Id="rId1184" Type="http://schemas.openxmlformats.org/officeDocument/2006/relationships/hyperlink" Target="http://www.mofep-grss.org/ministry/units/" TargetMode="External"/><Relationship Id="rId2582" Type="http://schemas.openxmlformats.org/officeDocument/2006/relationships/hyperlink" Target="https://www.gestion.nicaraguacompra.gob.ni/siscae/portal/adquisiciones-gestion/busquedaProcedimientosVigentes?proc_estado=VIGENTE" TargetMode="External"/><Relationship Id="rId3633" Type="http://schemas.openxmlformats.org/officeDocument/2006/relationships/hyperlink" Target="https://dnpd.gouv.ml/" TargetMode="External"/><Relationship Id="rId554" Type="http://schemas.openxmlformats.org/officeDocument/2006/relationships/hyperlink" Target="http://www.finance.gov.au/" TargetMode="External"/><Relationship Id="rId2235" Type="http://schemas.openxmlformats.org/officeDocument/2006/relationships/hyperlink" Target="http://www.revenue.gov.ws/" TargetMode="External"/><Relationship Id="rId3700" Type="http://schemas.openxmlformats.org/officeDocument/2006/relationships/hyperlink" Target="https://www.pefa.org/node/671" TargetMode="External"/><Relationship Id="rId207" Type="http://schemas.openxmlformats.org/officeDocument/2006/relationships/hyperlink" Target="http://www.wcoomd.org/en/topics/facilitation/instrument-and-tools/tools/pf_tools_datamodel.aspx" TargetMode="External"/><Relationship Id="rId621" Type="http://schemas.openxmlformats.org/officeDocument/2006/relationships/hyperlink" Target="http://minfin.gov.by/" TargetMode="External"/><Relationship Id="rId1251" Type="http://schemas.openxmlformats.org/officeDocument/2006/relationships/hyperlink" Target="http://www.customs.gov.vn/ChuyenMuc/VNACCS_VCIS/Default.aspx" TargetMode="External"/><Relationship Id="rId2302" Type="http://schemas.openxmlformats.org/officeDocument/2006/relationships/hyperlink" Target="https://www.mopfi.gov.mm/my/content/budget-news" TargetMode="External"/><Relationship Id="rId5458" Type="http://schemas.openxmlformats.org/officeDocument/2006/relationships/hyperlink" Target="http://data.gov.sg/" TargetMode="External"/><Relationship Id="rId5872" Type="http://schemas.openxmlformats.org/officeDocument/2006/relationships/hyperlink" Target="https://unctad.org/meetings/en/Presentation/ecn162019s17_Uganda_en.pdf" TargetMode="External"/><Relationship Id="rId4474" Type="http://schemas.openxmlformats.org/officeDocument/2006/relationships/hyperlink" Target="https://gcic.go.ug/" TargetMode="External"/><Relationship Id="rId5525" Type="http://schemas.openxmlformats.org/officeDocument/2006/relationships/hyperlink" Target="https://laos.opendevelopmentmekong.net/" TargetMode="External"/><Relationship Id="rId3076" Type="http://schemas.openxmlformats.org/officeDocument/2006/relationships/hyperlink" Target="http://uslugi.gov.mk/" TargetMode="External"/><Relationship Id="rId3490" Type="http://schemas.openxmlformats.org/officeDocument/2006/relationships/hyperlink" Target="http://www.finance.gov.mv/" TargetMode="External"/><Relationship Id="rId4127" Type="http://schemas.openxmlformats.org/officeDocument/2006/relationships/hyperlink" Target="http://biportal.mof.gov.om/BOE/BI" TargetMode="External"/><Relationship Id="rId4541" Type="http://schemas.openxmlformats.org/officeDocument/2006/relationships/hyperlink" Target="https://www.motc.gov.qa/en/service/government-network" TargetMode="External"/><Relationship Id="rId2092" Type="http://schemas.openxmlformats.org/officeDocument/2006/relationships/hyperlink" Target="http://www.oag.gov.na/report/reports/866_Government_2008-09.pdf" TargetMode="External"/><Relationship Id="rId3143" Type="http://schemas.openxmlformats.org/officeDocument/2006/relationships/hyperlink" Target="https://www.varam.gov.lv/sites/varam/files/content/files/information_society_development_guidelines_2014_2020.docx" TargetMode="External"/><Relationship Id="rId131" Type="http://schemas.openxmlformats.org/officeDocument/2006/relationships/hyperlink" Target="http://en.wikipedia.org/wiki/Singapore" TargetMode="External"/><Relationship Id="rId3210" Type="http://schemas.openxmlformats.org/officeDocument/2006/relationships/hyperlink" Target="https://www.efd.admin.ch/efd/en/home/themen/informatik-und-e-government0.html" TargetMode="External"/><Relationship Id="rId2976" Type="http://schemas.openxmlformats.org/officeDocument/2006/relationships/hyperlink" Target="http://www.ppcc.gov.lr/2content.php?main=17&amp;related=17&amp;pg=mp" TargetMode="External"/><Relationship Id="rId5382" Type="http://schemas.openxmlformats.org/officeDocument/2006/relationships/hyperlink" Target="https://www.camtic.org/" TargetMode="External"/><Relationship Id="rId6019" Type="http://schemas.openxmlformats.org/officeDocument/2006/relationships/hyperlink" Target="https://www.crunchbase.com/" TargetMode="External"/><Relationship Id="rId948" Type="http://schemas.openxmlformats.org/officeDocument/2006/relationships/hyperlink" Target="http://www.douane-rca.org/" TargetMode="External"/><Relationship Id="rId1578" Type="http://schemas.openxmlformats.org/officeDocument/2006/relationships/hyperlink" Target="http://www.tuvaluislands.com/gov_addresses.htm" TargetMode="External"/><Relationship Id="rId1992" Type="http://schemas.openxmlformats.org/officeDocument/2006/relationships/hyperlink" Target="http://aninf.ga/acn.php" TargetMode="External"/><Relationship Id="rId2629" Type="http://schemas.openxmlformats.org/officeDocument/2006/relationships/hyperlink" Target="http://www.allamkincstar.gov.hu/" TargetMode="External"/><Relationship Id="rId5035" Type="http://schemas.openxmlformats.org/officeDocument/2006/relationships/hyperlink" Target="http://inicio.ifai.org.mx/" TargetMode="External"/><Relationship Id="rId1645" Type="http://schemas.openxmlformats.org/officeDocument/2006/relationships/hyperlink" Target="http://www.chinatax.gov.cn/n2925/n2957/n2958/c674819/content.html" TargetMode="External"/><Relationship Id="rId4051" Type="http://schemas.openxmlformats.org/officeDocument/2006/relationships/hyperlink" Target="https://mygov.mt/" TargetMode="External"/><Relationship Id="rId5102" Type="http://schemas.openxmlformats.org/officeDocument/2006/relationships/hyperlink" Target="http://www.sita.co.za/sites/default/files/Strategic%20Plan%202020-2025.pdf" TargetMode="External"/><Relationship Id="rId1712" Type="http://schemas.openxmlformats.org/officeDocument/2006/relationships/hyperlink" Target="http://www.minhacienda.gov.co/HomeMinhacienda/elministerio/Presupuestal" TargetMode="External"/><Relationship Id="rId4868" Type="http://schemas.openxmlformats.org/officeDocument/2006/relationships/hyperlink" Target="https://globalprivacyassembly.org/participation-in-the-assembly/members-online/" TargetMode="External"/><Relationship Id="rId5919" Type="http://schemas.openxmlformats.org/officeDocument/2006/relationships/hyperlink" Target="https://egov.mic.gov.vn/" TargetMode="External"/><Relationship Id="rId3884" Type="http://schemas.openxmlformats.org/officeDocument/2006/relationships/hyperlink" Target="http://www.tanzania.go.tz/" TargetMode="External"/><Relationship Id="rId4935" Type="http://schemas.openxmlformats.org/officeDocument/2006/relationships/hyperlink" Target="https://www.gobiernoelectronico.gob.ec/bus-de-servicios-gubernamentales/" TargetMode="External"/><Relationship Id="rId2486" Type="http://schemas.openxmlformats.org/officeDocument/2006/relationships/hyperlink" Target="http://portal.ujn.gov.me/delta2015/login.jsp" TargetMode="External"/><Relationship Id="rId3537" Type="http://schemas.openxmlformats.org/officeDocument/2006/relationships/hyperlink" Target="http://www.finance.gov.vc/" TargetMode="External"/><Relationship Id="rId3951" Type="http://schemas.openxmlformats.org/officeDocument/2006/relationships/hyperlink" Target="http://www.saudi.gov.sa/" TargetMode="External"/><Relationship Id="rId458" Type="http://schemas.openxmlformats.org/officeDocument/2006/relationships/hyperlink" Target="https://www.fonctionpublique.egouv.ci/?fp=personnel_pension" TargetMode="External"/><Relationship Id="rId872" Type="http://schemas.openxmlformats.org/officeDocument/2006/relationships/hyperlink" Target="http://www.stn.fazenda.gov.br/" TargetMode="External"/><Relationship Id="rId1088" Type="http://schemas.openxmlformats.org/officeDocument/2006/relationships/hyperlink" Target="http://www.grss-mof.org/wp-content/uploads/2014/03/APPROPRIATION_SUPPLEMENTARY-BILL.pdf" TargetMode="External"/><Relationship Id="rId2139" Type="http://schemas.openxmlformats.org/officeDocument/2006/relationships/hyperlink" Target="http://www.fisc.md/" TargetMode="External"/><Relationship Id="rId2553" Type="http://schemas.openxmlformats.org/officeDocument/2006/relationships/hyperlink" Target="https://oag.gov.rw/fileadmin/_migrated/content_uploads/HR_POLICY.pdf" TargetMode="External"/><Relationship Id="rId3604" Type="http://schemas.openxmlformats.org/officeDocument/2006/relationships/hyperlink" Target="http://www.moef.go.kr/" TargetMode="External"/><Relationship Id="rId6010" Type="http://schemas.openxmlformats.org/officeDocument/2006/relationships/hyperlink" Target="https://ec.europa.eu/knowledge4policy/ai-watch/france-ai-strategy-report_en" TargetMode="External"/><Relationship Id="rId525" Type="http://schemas.openxmlformats.org/officeDocument/2006/relationships/hyperlink" Target="http://www.mof.gov.bz/" TargetMode="External"/><Relationship Id="rId1155" Type="http://schemas.openxmlformats.org/officeDocument/2006/relationships/hyperlink" Target="http://www.skatteverket.se/privat/sjalvservice/allaetjanster.4.18e1b10334ebe8bc80009.html" TargetMode="External"/><Relationship Id="rId2206" Type="http://schemas.openxmlformats.org/officeDocument/2006/relationships/hyperlink" Target="http://palaugov.org/executive-branch/ministries/finance" TargetMode="External"/><Relationship Id="rId2620" Type="http://schemas.openxmlformats.org/officeDocument/2006/relationships/hyperlink" Target="http://www.bjn.gov.mk/en/" TargetMode="External"/><Relationship Id="rId5776" Type="http://schemas.openxmlformats.org/officeDocument/2006/relationships/hyperlink" Target="https://www.opengovpartnership.org/members/seychelles/" TargetMode="External"/><Relationship Id="rId1222" Type="http://schemas.openxmlformats.org/officeDocument/2006/relationships/hyperlink" Target="https://www.gov.si/en/topics/managing-cash-resources-of-the-state-treasury-single-account/" TargetMode="External"/><Relationship Id="rId4378" Type="http://schemas.openxmlformats.org/officeDocument/2006/relationships/hyperlink" Target="https://www.rti-rating.org/wp-content/uploads/Chile.pdf" TargetMode="External"/><Relationship Id="rId5429" Type="http://schemas.openxmlformats.org/officeDocument/2006/relationships/hyperlink" Target="https://www.data.gov.bh/ar/" TargetMode="External"/><Relationship Id="rId3394" Type="http://schemas.openxmlformats.org/officeDocument/2006/relationships/hyperlink" Target="http://www.snc.gob.ve/" TargetMode="External"/><Relationship Id="rId4792" Type="http://schemas.openxmlformats.org/officeDocument/2006/relationships/hyperlink" Target="http://www.minwon.go.kr/" TargetMode="External"/><Relationship Id="rId5843" Type="http://schemas.openxmlformats.org/officeDocument/2006/relationships/hyperlink" Target="https://www.opengovpartnership.org/members/finland/" TargetMode="External"/><Relationship Id="rId3047" Type="http://schemas.openxmlformats.org/officeDocument/2006/relationships/hyperlink" Target="http://www.statehouse.gm/" TargetMode="External"/><Relationship Id="rId4445" Type="http://schemas.openxmlformats.org/officeDocument/2006/relationships/hyperlink" Target="https://www.gov.uk/data-protection" TargetMode="External"/><Relationship Id="rId5910" Type="http://schemas.openxmlformats.org/officeDocument/2006/relationships/hyperlink" Target="https://www.kantei.go.jp/jp/singi/tougou-innovation/pdf/aisenryaku2019.pdf" TargetMode="External"/><Relationship Id="rId3461" Type="http://schemas.openxmlformats.org/officeDocument/2006/relationships/hyperlink" Target="https://www.pefa.org/node/1666" TargetMode="External"/><Relationship Id="rId4512" Type="http://schemas.openxmlformats.org/officeDocument/2006/relationships/hyperlink" Target="https://nio.gov.si/nio/asset/nacionalni+okvir+interoperabilnosti+portal+nio?lang=en" TargetMode="External"/><Relationship Id="rId382" Type="http://schemas.openxmlformats.org/officeDocument/2006/relationships/hyperlink" Target="http://www.minfin.gv.ao/docs/dspDirecNacioImpoEC.htm" TargetMode="External"/><Relationship Id="rId2063" Type="http://schemas.openxmlformats.org/officeDocument/2006/relationships/hyperlink" Target="http://treasury.gov.mt/" TargetMode="External"/><Relationship Id="rId3114" Type="http://schemas.openxmlformats.org/officeDocument/2006/relationships/hyperlink" Target="http://www.kryeministri-ks.net/repository/docs/Electronic_Communication_Sector_Policy_2013-2020.pdf" TargetMode="External"/><Relationship Id="rId2130" Type="http://schemas.openxmlformats.org/officeDocument/2006/relationships/hyperlink" Target="http://www.impots.mg/" TargetMode="External"/><Relationship Id="rId5286" Type="http://schemas.openxmlformats.org/officeDocument/2006/relationships/hyperlink" Target="https://zakon.rada.gov.ua/laws/show/2297-17" TargetMode="External"/><Relationship Id="rId102" Type="http://schemas.openxmlformats.org/officeDocument/2006/relationships/hyperlink" Target="http://en.wikipedia.org/wiki/Nauru" TargetMode="External"/><Relationship Id="rId5353" Type="http://schemas.openxmlformats.org/officeDocument/2006/relationships/hyperlink" Target="https://doit.gov.np/en" TargetMode="External"/><Relationship Id="rId1896" Type="http://schemas.openxmlformats.org/officeDocument/2006/relationships/hyperlink" Target="http://www.finance.gov.gy/images/Docs/Legislation/Fiscal%20Management%20and%20Accountability%20Act%202003.pdf" TargetMode="External"/><Relationship Id="rId2947" Type="http://schemas.openxmlformats.org/officeDocument/2006/relationships/hyperlink" Target="http://www.dailystar.com.lb/News/Lebanon-News/2000/Jul-13/28400-government-approves-law-to-legalize-e-signatures.ashx" TargetMode="External"/><Relationship Id="rId5006" Type="http://schemas.openxmlformats.org/officeDocument/2006/relationships/hyperlink" Target="https://www.moc.gov.tt/about-the-ministry/" TargetMode="External"/><Relationship Id="rId919" Type="http://schemas.openxmlformats.org/officeDocument/2006/relationships/hyperlink" Target="https://www.canada.ca/en/government/system/digital-government/digital-operations-strategic-plan-2018-2022.html" TargetMode="External"/><Relationship Id="rId1549" Type="http://schemas.openxmlformats.org/officeDocument/2006/relationships/hyperlink" Target="https://www.mndp.gov.zm/" TargetMode="External"/><Relationship Id="rId1963" Type="http://schemas.openxmlformats.org/officeDocument/2006/relationships/hyperlink" Target="http://www.finance.gov.fj/s.html" TargetMode="External"/><Relationship Id="rId4022" Type="http://schemas.openxmlformats.org/officeDocument/2006/relationships/hyperlink" Target="https://moitt.gov.pk/Detail/ZTA5MTI4ZWUtMzdhMS00ZDRhLWE0YmUtZjJjNThhYTdjNzdl" TargetMode="External"/><Relationship Id="rId5420" Type="http://schemas.openxmlformats.org/officeDocument/2006/relationships/hyperlink" Target="https://www.meitzimdigitalim.com/" TargetMode="External"/><Relationship Id="rId1616" Type="http://schemas.openxmlformats.org/officeDocument/2006/relationships/hyperlink" Target="https://www.aduanas.gob.do/" TargetMode="External"/><Relationship Id="rId3788" Type="http://schemas.openxmlformats.org/officeDocument/2006/relationships/hyperlink" Target="http://www.egovja.com/" TargetMode="External"/><Relationship Id="rId4839" Type="http://schemas.openxmlformats.org/officeDocument/2006/relationships/hyperlink" Target="https://www.trusted-introducer.org/directory/index.html" TargetMode="External"/><Relationship Id="rId6194" Type="http://schemas.openxmlformats.org/officeDocument/2006/relationships/hyperlink" Target="https://www.data.govt.nz/manage-data/policies/nzgoal/nzgoal-se" TargetMode="External"/><Relationship Id="rId3855" Type="http://schemas.openxmlformats.org/officeDocument/2006/relationships/hyperlink" Target="https://www.mtit.gov.ps/index.php/c_home/ShowDownload/1" TargetMode="External"/><Relationship Id="rId6261" Type="http://schemas.openxmlformats.org/officeDocument/2006/relationships/hyperlink" Target="https://frupayonline.nt.gov.au/" TargetMode="External"/><Relationship Id="rId776" Type="http://schemas.openxmlformats.org/officeDocument/2006/relationships/hyperlink" Target="https://www.argentina.gob.ar/dnip/bapin" TargetMode="External"/><Relationship Id="rId2457" Type="http://schemas.openxmlformats.org/officeDocument/2006/relationships/hyperlink" Target="http://mioa.gov.mk/?q=en/node/1919" TargetMode="External"/><Relationship Id="rId3508" Type="http://schemas.openxmlformats.org/officeDocument/2006/relationships/hyperlink" Target="https://www.ntb.sc/tenders/itemlist/category/14-expression-of-interest" TargetMode="External"/><Relationship Id="rId4906" Type="http://schemas.openxmlformats.org/officeDocument/2006/relationships/hyperlink" Target="https://intranet.agetic.gob.bo/nube/login" TargetMode="External"/><Relationship Id="rId429" Type="http://schemas.openxmlformats.org/officeDocument/2006/relationships/hyperlink" Target="http://www.duana.ad/" TargetMode="External"/><Relationship Id="rId1059" Type="http://schemas.openxmlformats.org/officeDocument/2006/relationships/hyperlink" Target="http://www.tuvaluislands.com/gov_addresses.htm" TargetMode="External"/><Relationship Id="rId1473" Type="http://schemas.openxmlformats.org/officeDocument/2006/relationships/hyperlink" Target="https://www.odi.org/sites/odi.org.uk/files/resource-documents/11794.pdf" TargetMode="External"/><Relationship Id="rId2871" Type="http://schemas.openxmlformats.org/officeDocument/2006/relationships/hyperlink" Target="http://siteresources.worldbank.org/EXTEXPCOMNET/Resources/2463593-1213973103977/06_Lesotho.pdf" TargetMode="External"/><Relationship Id="rId3922" Type="http://schemas.openxmlformats.org/officeDocument/2006/relationships/hyperlink" Target="http://www.mdiit.gov.lk/index.php/en/component/jdownloads/send/6-legislation/76-national-digital-policy?option=com_jdownloads" TargetMode="External"/><Relationship Id="rId843" Type="http://schemas.openxmlformats.org/officeDocument/2006/relationships/hyperlink" Target="http://www.mof.gov.bn/attachments/article/93/pembayaran%20notes%20-%20mei%202009v1.pdf" TargetMode="External"/><Relationship Id="rId1126" Type="http://schemas.openxmlformats.org/officeDocument/2006/relationships/hyperlink" Target="http://www.douanes.tg/" TargetMode="External"/><Relationship Id="rId2524" Type="http://schemas.openxmlformats.org/officeDocument/2006/relationships/hyperlink" Target="http://www.afdb.org/fileadmin/uploads/afdb/Documents/Publications/Rwanda%20Full%20PDF%20Country%20Note_01.pdf" TargetMode="External"/><Relationship Id="rId910" Type="http://schemas.openxmlformats.org/officeDocument/2006/relationships/hyperlink" Target="http://www.dcdmconsulting.com/?q=node/252" TargetMode="External"/><Relationship Id="rId1540" Type="http://schemas.openxmlformats.org/officeDocument/2006/relationships/hyperlink" Target="https://www.ndrc.gov.cn/" TargetMode="External"/><Relationship Id="rId4696" Type="http://schemas.openxmlformats.org/officeDocument/2006/relationships/hyperlink" Target="https://open.canada.ca/en" TargetMode="External"/><Relationship Id="rId5747" Type="http://schemas.openxmlformats.org/officeDocument/2006/relationships/hyperlink" Target="https://www.signaturaelectronica.ad/" TargetMode="External"/><Relationship Id="rId3298" Type="http://schemas.openxmlformats.org/officeDocument/2006/relationships/hyperlink" Target="http://www.zimra.co.zw/" TargetMode="External"/><Relationship Id="rId4349" Type="http://schemas.openxmlformats.org/officeDocument/2006/relationships/hyperlink" Target="https://www.rti-rating.org/wp-content/uploads/Nigeria.pdf" TargetMode="External"/><Relationship Id="rId4763" Type="http://schemas.openxmlformats.org/officeDocument/2006/relationships/hyperlink" Target="https://cert-in.org.in/" TargetMode="External"/><Relationship Id="rId5814" Type="http://schemas.openxmlformats.org/officeDocument/2006/relationships/hyperlink" Target="https://numerique.gouv.bj/images/DPS.pdf" TargetMode="External"/><Relationship Id="rId3365" Type="http://schemas.openxmlformats.org/officeDocument/2006/relationships/hyperlink" Target="http://www.minfin.gov.ua/" TargetMode="External"/><Relationship Id="rId4416" Type="http://schemas.openxmlformats.org/officeDocument/2006/relationships/hyperlink" Target="https://www.rti-rating.org/wp-content/uploads/Lithuania.pdf" TargetMode="External"/><Relationship Id="rId4830" Type="http://schemas.openxmlformats.org/officeDocument/2006/relationships/hyperlink" Target="http://conatel.gouv.ht/node/188" TargetMode="External"/><Relationship Id="rId286" Type="http://schemas.openxmlformats.org/officeDocument/2006/relationships/hyperlink" Target="http://www.zimtreasury.gov.zw/index.php?option=com_phocadownload&amp;view=category&amp;download=10:zimbabwe-public-investment-management-guidelines&amp;id=25:public-investment-guidelines&amp;Itemid=759" TargetMode="External"/><Relationship Id="rId2381" Type="http://schemas.openxmlformats.org/officeDocument/2006/relationships/hyperlink" Target="https://www.portaldasfinancas.gov.pt/pt/ES/inicio.action" TargetMode="External"/><Relationship Id="rId3018" Type="http://schemas.openxmlformats.org/officeDocument/2006/relationships/hyperlink" Target="https://estrategia.gobiernoenlinea.gov.co/623/w3-propertyvalue-7650.html" TargetMode="External"/><Relationship Id="rId3432" Type="http://schemas.openxmlformats.org/officeDocument/2006/relationships/hyperlink" Target="https://te.public.lu/fr/legislation.html" TargetMode="External"/><Relationship Id="rId353" Type="http://schemas.openxmlformats.org/officeDocument/2006/relationships/hyperlink" Target="http://www.mf.gov.dz/article/43/Tr%C3%A9sor/190/Pr%C3%A9sentation-de-la-DGT.html" TargetMode="External"/><Relationship Id="rId2034" Type="http://schemas.openxmlformats.org/officeDocument/2006/relationships/hyperlink" Target="http://www.minfin.gob.gt/" TargetMode="External"/><Relationship Id="rId420" Type="http://schemas.openxmlformats.org/officeDocument/2006/relationships/hyperlink" Target="http://www.nalog.gov.by/ru/el-service" TargetMode="External"/><Relationship Id="rId1050" Type="http://schemas.openxmlformats.org/officeDocument/2006/relationships/hyperlink" Target="http://www.mef.gub.uy/" TargetMode="External"/><Relationship Id="rId2101" Type="http://schemas.openxmlformats.org/officeDocument/2006/relationships/hyperlink" Target="http://www.customs.gov.mo/" TargetMode="External"/><Relationship Id="rId5257" Type="http://schemas.openxmlformats.org/officeDocument/2006/relationships/hyperlink" Target="https://www.privacy.gov.ph/data-privacy-act/" TargetMode="External"/><Relationship Id="rId5671" Type="http://schemas.openxmlformats.org/officeDocument/2006/relationships/hyperlink" Target="https://joinup.ec.europa.eu/collection/egovernment/news/hr-cautious-start-open-s" TargetMode="External"/><Relationship Id="rId1867" Type="http://schemas.openxmlformats.org/officeDocument/2006/relationships/hyperlink" Target="http://www.caoa.gov.eg/" TargetMode="External"/><Relationship Id="rId2918" Type="http://schemas.openxmlformats.org/officeDocument/2006/relationships/hyperlink" Target="https://www.mof.gov.la/index.php/en/publications-and-statistics/" TargetMode="External"/><Relationship Id="rId4273" Type="http://schemas.openxmlformats.org/officeDocument/2006/relationships/hyperlink" Target="https://www.shqiperiaqeduam.al/" TargetMode="External"/><Relationship Id="rId5324" Type="http://schemas.openxmlformats.org/officeDocument/2006/relationships/hyperlink" Target="https://www.govtechlab.lt/" TargetMode="External"/><Relationship Id="rId1934" Type="http://schemas.openxmlformats.org/officeDocument/2006/relationships/hyperlink" Target="http://www.gra.gov.gy/" TargetMode="External"/><Relationship Id="rId4340" Type="http://schemas.openxmlformats.org/officeDocument/2006/relationships/hyperlink" Target="https://www.oas.org/es/sap/dgpe/ACCESO/docs/Santa_Lucia2009.pdf" TargetMode="External"/><Relationship Id="rId6098" Type="http://schemas.openxmlformats.org/officeDocument/2006/relationships/hyperlink" Target="https://www.francophonieinnovation.org/" TargetMode="External"/><Relationship Id="rId6165" Type="http://schemas.openxmlformats.org/officeDocument/2006/relationships/hyperlink" Target="https://dbei.gov.ie/en/What-We-Do/Innovation-Research-Development/" TargetMode="External"/><Relationship Id="rId3759" Type="http://schemas.openxmlformats.org/officeDocument/2006/relationships/hyperlink" Target="http://minadmin.ypes.gr/?page_id=12126" TargetMode="External"/><Relationship Id="rId5181" Type="http://schemas.openxmlformats.org/officeDocument/2006/relationships/hyperlink" Target="https://forum.italia.it/" TargetMode="External"/><Relationship Id="rId6232" Type="http://schemas.openxmlformats.org/officeDocument/2006/relationships/hyperlink" Target="http://digital-israel.mag.calltext.co.il/magazine/83/pages/6" TargetMode="External"/><Relationship Id="rId2775" Type="http://schemas.openxmlformats.org/officeDocument/2006/relationships/hyperlink" Target="http://www.ogcio.gov.hk/en/infrastructure/e_government/ccgo" TargetMode="External"/><Relationship Id="rId3826" Type="http://schemas.openxmlformats.org/officeDocument/2006/relationships/hyperlink" Target="http://portal.oas.org/Portal/Sector/SAP/DepartamentoparalaGesti%C3%B3nP%C3%BAblicaEfectiva/NPA/MuNeteGovernment/MuNetCountries/Venezuela/tabid/1812/Default.aspx?language=en-us" TargetMode="External"/><Relationship Id="rId747" Type="http://schemas.openxmlformats.org/officeDocument/2006/relationships/hyperlink" Target="https://www.ilo.org/ilostat/faces/oracle/webcenter/portalapp/pagehierarchy/Page33.jspx?locale=EN&amp;MBI_ID=4" TargetMode="External"/><Relationship Id="rId1377" Type="http://schemas.openxmlformats.org/officeDocument/2006/relationships/hyperlink" Target="https://contrataciondelestado.es/" TargetMode="External"/><Relationship Id="rId1791" Type="http://schemas.openxmlformats.org/officeDocument/2006/relationships/hyperlink" Target="http://www.imf.org/external/pubs/ft/scr/2013/cr1327.pdf" TargetMode="External"/><Relationship Id="rId2428" Type="http://schemas.openxmlformats.org/officeDocument/2006/relationships/hyperlink" Target="https://servicii.fisc.md/login.aspx?ReturnUrl=%2fedec.aspx" TargetMode="External"/><Relationship Id="rId2842" Type="http://schemas.openxmlformats.org/officeDocument/2006/relationships/hyperlink" Target="http://www.mfed.gov.ki/" TargetMode="External"/><Relationship Id="rId5998" Type="http://schemas.openxmlformats.org/officeDocument/2006/relationships/hyperlink" Target="https://www.oecd.ai/countries-and-initiatives" TargetMode="External"/><Relationship Id="rId83" Type="http://schemas.openxmlformats.org/officeDocument/2006/relationships/hyperlink" Target="http://en.wikipedia.org/wiki/Liberia" TargetMode="External"/><Relationship Id="rId814" Type="http://schemas.openxmlformats.org/officeDocument/2006/relationships/hyperlink" Target="http://aims.erd.gov.bd/" TargetMode="External"/><Relationship Id="rId1444" Type="http://schemas.openxmlformats.org/officeDocument/2006/relationships/hyperlink" Target="https://evo.gov.sk/" TargetMode="External"/><Relationship Id="rId1511" Type="http://schemas.openxmlformats.org/officeDocument/2006/relationships/hyperlink" Target="http://amp.gov.kg/" TargetMode="External"/><Relationship Id="rId4667" Type="http://schemas.openxmlformats.org/officeDocument/2006/relationships/hyperlink" Target="https://guichet.public.lu/en/citoyens/citoyennete.html" TargetMode="External"/><Relationship Id="rId5718" Type="http://schemas.openxmlformats.org/officeDocument/2006/relationships/hyperlink" Target="http://www.dgest.gob.mx/telecomunicaciones/open-source" TargetMode="External"/><Relationship Id="rId3269" Type="http://schemas.openxmlformats.org/officeDocument/2006/relationships/hyperlink" Target="https://www.gov.uk/government/topical-events/budget-2020" TargetMode="External"/><Relationship Id="rId3683" Type="http://schemas.openxmlformats.org/officeDocument/2006/relationships/hyperlink" Target="https://www.pefa.org/node/2076.pdf" TargetMode="External"/><Relationship Id="rId2285" Type="http://schemas.openxmlformats.org/officeDocument/2006/relationships/hyperlink" Target="https://mof.gov.np/en/" TargetMode="External"/><Relationship Id="rId3336" Type="http://schemas.openxmlformats.org/officeDocument/2006/relationships/hyperlink" Target="http://www.revenue.gov.to/Article.aspx?ID=1849" TargetMode="External"/><Relationship Id="rId4734" Type="http://schemas.openxmlformats.org/officeDocument/2006/relationships/hyperlink" Target="https://vm.fi/tiedonhallintalautakunta" TargetMode="External"/><Relationship Id="rId257" Type="http://schemas.openxmlformats.org/officeDocument/2006/relationships/hyperlink" Target="https://www.elibrary.imf.org/view/IMF002/25010-9781484345634/25010-9781484345634/25010-9781484345634_A004.xml?redirect=true" TargetMode="External"/><Relationship Id="rId3750" Type="http://schemas.openxmlformats.org/officeDocument/2006/relationships/hyperlink" Target="https://nita.gov.gh/shipsegi/2017/12/Ghana-ICT4AD-Policy.pdf" TargetMode="External"/><Relationship Id="rId4801" Type="http://schemas.openxmlformats.org/officeDocument/2006/relationships/hyperlink" Target="https://www.egovframe.go.kr/EgovAdtView_Eng.jsp" TargetMode="External"/><Relationship Id="rId671" Type="http://schemas.openxmlformats.org/officeDocument/2006/relationships/hyperlink" Target="https://www.ilo.org/ilostat/faces/oracle/webcenter/portalapp/pagehierarchy/Page33.jspx?locale=EN&amp;MBI_ID=4" TargetMode="External"/><Relationship Id="rId2352" Type="http://schemas.openxmlformats.org/officeDocument/2006/relationships/hyperlink" Target="https://e.fbr.gov.pk/" TargetMode="External"/><Relationship Id="rId3403" Type="http://schemas.openxmlformats.org/officeDocument/2006/relationships/hyperlink" Target="https://www.federalerp.gov.ae/OA_HTML/RF.jsp?function_id=28804&amp;resp_id=-1&amp;resp_appl_id=-1&amp;security_group_id=0&amp;lang_code=US&amp;params=gYfFTj1-uGd4PErBLL5jgzcfwjloHXAaZXQxIq75Vpk" TargetMode="External"/><Relationship Id="rId324" Type="http://schemas.openxmlformats.org/officeDocument/2006/relationships/hyperlink" Target="https://www.e-gov.az/" TargetMode="External"/><Relationship Id="rId2005" Type="http://schemas.openxmlformats.org/officeDocument/2006/relationships/hyperlink" Target="http://www.planning.gov.fj/index.php/chris" TargetMode="External"/><Relationship Id="rId5575" Type="http://schemas.openxmlformats.org/officeDocument/2006/relationships/hyperlink" Target="https://pacificdata.org/data/organization/samoa-data" TargetMode="External"/><Relationship Id="rId1021" Type="http://schemas.openxmlformats.org/officeDocument/2006/relationships/hyperlink" Target="https://buyandsell.gc.ca/procurement-data/contract-history" TargetMode="External"/><Relationship Id="rId4177" Type="http://schemas.openxmlformats.org/officeDocument/2006/relationships/hyperlink" Target="http://eportal.dominica.gov.dm/" TargetMode="External"/><Relationship Id="rId4591" Type="http://schemas.openxmlformats.org/officeDocument/2006/relationships/hyperlink" Target="https://www.ita.gov.om/ITAPortal/Pages/Page.aspx?NID=559&amp;PID=1924&amp;LID=100" TargetMode="External"/><Relationship Id="rId5228" Type="http://schemas.openxmlformats.org/officeDocument/2006/relationships/hyperlink" Target="https://media2.mofo.com/documents/170911-privacy-africa.pdf" TargetMode="External"/><Relationship Id="rId5642" Type="http://schemas.openxmlformats.org/officeDocument/2006/relationships/hyperlink" Target="https://www.dga.or.th/th/profile/2035/" TargetMode="External"/><Relationship Id="rId3193" Type="http://schemas.openxmlformats.org/officeDocument/2006/relationships/hyperlink" Target="https://www.statsbudsjettet.no/Statsbudsjettet-2020/" TargetMode="External"/><Relationship Id="rId4244" Type="http://schemas.openxmlformats.org/officeDocument/2006/relationships/hyperlink" Target="http://www.cert.gov.om/library/information/Electronic%20Transactions%20Law%20English.pdf" TargetMode="External"/><Relationship Id="rId1838" Type="http://schemas.openxmlformats.org/officeDocument/2006/relationships/hyperlink" Target="http://www.budget.gouv.cd/marches-publics/avis-dappel-doffres/" TargetMode="External"/><Relationship Id="rId3260" Type="http://schemas.openxmlformats.org/officeDocument/2006/relationships/hyperlink" Target="http://www.finance.gov.tt/request-for-expressions-of-interest-ifmis" TargetMode="External"/><Relationship Id="rId4311" Type="http://schemas.openxmlformats.org/officeDocument/2006/relationships/hyperlink" Target="https://www.antic.cm/index.php/en/mssions/computer-security-audit.html" TargetMode="External"/><Relationship Id="rId181" Type="http://schemas.openxmlformats.org/officeDocument/2006/relationships/hyperlink" Target="http://en.wikipedia.org/wiki/Madagascar" TargetMode="External"/><Relationship Id="rId1905" Type="http://schemas.openxmlformats.org/officeDocument/2006/relationships/hyperlink" Target="http://www.gra.gm/" TargetMode="External"/><Relationship Id="rId6069" Type="http://schemas.openxmlformats.org/officeDocument/2006/relationships/hyperlink" Target="https://digital.gob.bo/curso-servicios-digitales/" TargetMode="External"/><Relationship Id="rId5085" Type="http://schemas.openxmlformats.org/officeDocument/2006/relationships/hyperlink" Target="https://digital.gov.ru/ru/activity/directions/474/" TargetMode="External"/><Relationship Id="rId998" Type="http://schemas.openxmlformats.org/officeDocument/2006/relationships/hyperlink" Target="http://egov.cm/index.php/nationale/8-pages-accueil/331-la-gestion-et-lexploitation-du-centre-pki-officiellement-confiees-a-lantic" TargetMode="External"/><Relationship Id="rId2679" Type="http://schemas.openxmlformats.org/officeDocument/2006/relationships/hyperlink" Target="http://www.revenue.ie/" TargetMode="External"/><Relationship Id="rId6136" Type="http://schemas.openxmlformats.org/officeDocument/2006/relationships/hyperlink" Target="http://ressan-gb.gw/index.php/documentos/28-terra-ranka/file" TargetMode="External"/><Relationship Id="rId1695" Type="http://schemas.openxmlformats.org/officeDocument/2006/relationships/hyperlink" Target="http://www.mof.gov.cy/" TargetMode="External"/><Relationship Id="rId2746" Type="http://schemas.openxmlformats.org/officeDocument/2006/relationships/hyperlink" Target="http://www.naccs.jp/" TargetMode="External"/><Relationship Id="rId5152" Type="http://schemas.openxmlformats.org/officeDocument/2006/relationships/hyperlink" Target="https://opingogn.is/about" TargetMode="External"/><Relationship Id="rId6203" Type="http://schemas.openxmlformats.org/officeDocument/2006/relationships/hyperlink" Target="https://www.micit.go.cr/sites/default/files/estrategia-tdhcrb.pdf" TargetMode="External"/><Relationship Id="rId718" Type="http://schemas.openxmlformats.org/officeDocument/2006/relationships/hyperlink" Target="https://www.ilo.org/ilostat/faces/oracle/webcenter/portalapp/pagehierarchy/Page33.jspx?locale=EN&amp;MBI_ID=4" TargetMode="External"/><Relationship Id="rId1348" Type="http://schemas.openxmlformats.org/officeDocument/2006/relationships/hyperlink" Target="https://www.mof.gov.sa/en/eservices/Pages/mostpopular.aspx" TargetMode="External"/><Relationship Id="rId1762" Type="http://schemas.openxmlformats.org/officeDocument/2006/relationships/hyperlink" Target="http://www.mcw.gov.cy/mcw/dec/dec.nsf/DMLresponsibilities_en/DMLresponsibilities_en?OpenDocument" TargetMode="External"/><Relationship Id="rId1415" Type="http://schemas.openxmlformats.org/officeDocument/2006/relationships/hyperlink" Target="http://www.center.gov.ua/en/home/item/3525-workshop-%E2%80%9Cdigitalization-of-the-hr-process-management-in-the-civil-service%E2%80%9D-is-held" TargetMode="External"/><Relationship Id="rId2813" Type="http://schemas.openxmlformats.org/officeDocument/2006/relationships/hyperlink" Target="http://www.mop.gov.iq/mop/index.jsp?sid=1&amp;id=580&amp;pid=" TargetMode="External"/><Relationship Id="rId5969" Type="http://schemas.openxmlformats.org/officeDocument/2006/relationships/hyperlink" Target="https://www.mirri.gov.sk/sekcie/informatizacia/narodne-iniciativy/digitalne-zrucnosti/index.html" TargetMode="External"/><Relationship Id="rId54" Type="http://schemas.openxmlformats.org/officeDocument/2006/relationships/hyperlink" Target="http://en.wikipedia.org/wiki/Ghana" TargetMode="External"/><Relationship Id="rId4985" Type="http://schemas.openxmlformats.org/officeDocument/2006/relationships/hyperlink" Target="http://www.azlp.ba/Default.aspx?langTag=en-US&amp;template_id=147&amp;pageIndex=1" TargetMode="External"/><Relationship Id="rId2189" Type="http://schemas.openxmlformats.org/officeDocument/2006/relationships/hyperlink" Target="http://www.mof.gov.om/" TargetMode="External"/><Relationship Id="rId3587" Type="http://schemas.openxmlformats.org/officeDocument/2006/relationships/hyperlink" Target="https://www.gov.ie/en/organisation/department-of-public-expenditure-and-reform/" TargetMode="External"/><Relationship Id="rId4638" Type="http://schemas.openxmlformats.org/officeDocument/2006/relationships/hyperlink" Target="https://www.gob.mx/mexicodigital/articulos/red-mexico-abierto" TargetMode="External"/><Relationship Id="rId6060" Type="http://schemas.openxmlformats.org/officeDocument/2006/relationships/hyperlink" Target="http://www.govlabaustria.gv.at/" TargetMode="External"/><Relationship Id="rId3654" Type="http://schemas.openxmlformats.org/officeDocument/2006/relationships/hyperlink" Target="https://shilendans.gov.mn/org/408?group=1&amp;year=2020" TargetMode="External"/><Relationship Id="rId4705" Type="http://schemas.openxmlformats.org/officeDocument/2006/relationships/hyperlink" Target="https://www.mof.gov.cy/mof/papd/papd.nsf/page50_gr/page50_gr?OpenDocument" TargetMode="External"/><Relationship Id="rId575" Type="http://schemas.openxmlformats.org/officeDocument/2006/relationships/hyperlink" Target="http://cito.gov.bz/database" TargetMode="External"/><Relationship Id="rId2256" Type="http://schemas.openxmlformats.org/officeDocument/2006/relationships/hyperlink" Target="http://www.mf.gov.pl/" TargetMode="External"/><Relationship Id="rId2670" Type="http://schemas.openxmlformats.org/officeDocument/2006/relationships/hyperlink" Target="http://deienlinea.dei.gob.hn/" TargetMode="External"/><Relationship Id="rId3307" Type="http://schemas.openxmlformats.org/officeDocument/2006/relationships/hyperlink" Target="http://www.portail.finances.gov.tn/publications/Rapport-PEFA.pdf" TargetMode="External"/><Relationship Id="rId3721" Type="http://schemas.openxmlformats.org/officeDocument/2006/relationships/hyperlink" Target="http://www.eservices.gov.et/eserviceportaleth/Services.aspx" TargetMode="External"/><Relationship Id="rId228" Type="http://schemas.openxmlformats.org/officeDocument/2006/relationships/hyperlink" Target="http://documents.worldbank.org/curated/en/143011468230116226/pdf/ACS53930REVISE0ISH0VERSION012032013.pdf" TargetMode="External"/><Relationship Id="rId642" Type="http://schemas.openxmlformats.org/officeDocument/2006/relationships/hyperlink" Target="https://www.ilo.org/ilostat/faces/oracle/webcenter/portalapp/pagehierarchy/Page33.jspx?locale=EN&amp;MBI_ID=4" TargetMode="External"/><Relationship Id="rId1272" Type="http://schemas.openxmlformats.org/officeDocument/2006/relationships/hyperlink" Target="https://servicios.dgi.gub.uy/" TargetMode="External"/><Relationship Id="rId2323" Type="http://schemas.openxmlformats.org/officeDocument/2006/relationships/hyperlink" Target="http://treasury.mof.govmu.org/English/Pages/default.aspx" TargetMode="External"/><Relationship Id="rId5479" Type="http://schemas.openxmlformats.org/officeDocument/2006/relationships/hyperlink" Target="https://namibia.opendataforafrica.org/" TargetMode="External"/><Relationship Id="rId5893" Type="http://schemas.openxmlformats.org/officeDocument/2006/relationships/hyperlink" Target="http://www.mimos.my/iot/National_IoT_Strategic_Roadmap_Book.pdf" TargetMode="External"/><Relationship Id="rId4495" Type="http://schemas.openxmlformats.org/officeDocument/2006/relationships/hyperlink" Target="https://english.gov.taipei/News_Content.aspx?n=A11F01CFC9F58C83&amp;s=D41084481CDB6480" TargetMode="External"/><Relationship Id="rId5546" Type="http://schemas.openxmlformats.org/officeDocument/2006/relationships/hyperlink" Target="https://opengouv.ht/r/opendata/" TargetMode="External"/><Relationship Id="rId3097" Type="http://schemas.openxmlformats.org/officeDocument/2006/relationships/hyperlink" Target="https://www.gov.kg/ky/p/sa_electronic_control_introduction" TargetMode="External"/><Relationship Id="rId4148" Type="http://schemas.openxmlformats.org/officeDocument/2006/relationships/hyperlink" Target="https://www.psa.gov.qa/ar/knowledge1/qnpm/Pages/default.aspx" TargetMode="External"/><Relationship Id="rId5960" Type="http://schemas.openxmlformats.org/officeDocument/2006/relationships/hyperlink" Target="https://www.inap.es/innovacion" TargetMode="External"/><Relationship Id="rId3164" Type="http://schemas.openxmlformats.org/officeDocument/2006/relationships/hyperlink" Target="http://www.hacienda.gov.py/web-presupuesto/index.php?c=147" TargetMode="External"/><Relationship Id="rId4562" Type="http://schemas.openxmlformats.org/officeDocument/2006/relationships/hyperlink" Target="https://crta.rs/wp-content/uploads/2018/03/Audit-of-political-engagement-in-Serbia-2015.pdf" TargetMode="External"/><Relationship Id="rId5613" Type="http://schemas.openxmlformats.org/officeDocument/2006/relationships/hyperlink" Target="https://www.mois.go.kr/frt/sub/a06/b04/egovVision/screen.do" TargetMode="External"/><Relationship Id="rId1809" Type="http://schemas.openxmlformats.org/officeDocument/2006/relationships/hyperlink" Target="http://documents.worldbank.org/curated/en/2008/03/16215845/eritrea-health-education-sectors-public-expenditure-review" TargetMode="External"/><Relationship Id="rId4215" Type="http://schemas.openxmlformats.org/officeDocument/2006/relationships/hyperlink" Target="https://openknowledge.worldbank.org/handle/10986/23978" TargetMode="External"/><Relationship Id="rId2180" Type="http://schemas.openxmlformats.org/officeDocument/2006/relationships/hyperlink" Target="http://www.treasury.gov.my/" TargetMode="External"/><Relationship Id="rId3231" Type="http://schemas.openxmlformats.org/officeDocument/2006/relationships/hyperlink" Target="http://www.trezor.gov.rs/en/services/isib/" TargetMode="External"/><Relationship Id="rId152" Type="http://schemas.openxmlformats.org/officeDocument/2006/relationships/hyperlink" Target="http://en.wikipedia.org/wiki/Tuvalu" TargetMode="External"/><Relationship Id="rId2997" Type="http://schemas.openxmlformats.org/officeDocument/2006/relationships/hyperlink" Target="https://www.eis.gov.lv/EIS/Categories/CategoryList.aspx?" TargetMode="External"/><Relationship Id="rId969" Type="http://schemas.openxmlformats.org/officeDocument/2006/relationships/hyperlink" Target="http://www.minfin.bg/" TargetMode="External"/><Relationship Id="rId1599" Type="http://schemas.openxmlformats.org/officeDocument/2006/relationships/hyperlink" Target="http://www.armp.cg/" TargetMode="External"/><Relationship Id="rId5056" Type="http://schemas.openxmlformats.org/officeDocument/2006/relationships/hyperlink" Target="https://ivpk.lrv.lt/lt/veiklos-sritys-1/vii-infrastrukturos-konsolidavimas/valstybes-it-paslaugu-departamentas-ir-jo-teikiamos-paslaugos" TargetMode="External"/><Relationship Id="rId5470" Type="http://schemas.openxmlformats.org/officeDocument/2006/relationships/hyperlink" Target="https://rwanda.opendataforafrica.org/" TargetMode="External"/><Relationship Id="rId6107" Type="http://schemas.openxmlformats.org/officeDocument/2006/relationships/hyperlink" Target="https://www.digitalnicesko.cz/" TargetMode="External"/><Relationship Id="rId4072" Type="http://schemas.openxmlformats.org/officeDocument/2006/relationships/hyperlink" Target="http://www.naurugov.nr/" TargetMode="External"/><Relationship Id="rId5123" Type="http://schemas.openxmlformats.org/officeDocument/2006/relationships/hyperlink" Target="https://cbddo.gov.tr/projeler/kamu-net/" TargetMode="External"/><Relationship Id="rId1666" Type="http://schemas.openxmlformats.org/officeDocument/2006/relationships/hyperlink" Target="http://www.emta.ee/" TargetMode="External"/><Relationship Id="rId2717" Type="http://schemas.openxmlformats.org/officeDocument/2006/relationships/hyperlink" Target="http://www.mof.gov.iq/" TargetMode="External"/><Relationship Id="rId1319" Type="http://schemas.openxmlformats.org/officeDocument/2006/relationships/hyperlink" Target="https://www.agenciatributaria.gob.es/AEAT.sede/Inicio/Inicio.shtml" TargetMode="External"/><Relationship Id="rId1733" Type="http://schemas.openxmlformats.org/officeDocument/2006/relationships/hyperlink" Target="https://douanes.gouv.cg/" TargetMode="External"/><Relationship Id="rId4889" Type="http://schemas.openxmlformats.org/officeDocument/2006/relationships/hyperlink" Target="https://dt.bosa.be/en/gegevensuitwisseling" TargetMode="External"/><Relationship Id="rId25" Type="http://schemas.openxmlformats.org/officeDocument/2006/relationships/hyperlink" Target="http://en.wikipedia.org/wiki/Burundi" TargetMode="External"/><Relationship Id="rId1800" Type="http://schemas.openxmlformats.org/officeDocument/2006/relationships/hyperlink" Target="https://www.pefa.org/node/2726" TargetMode="External"/><Relationship Id="rId4956" Type="http://schemas.openxmlformats.org/officeDocument/2006/relationships/hyperlink" Target="https://www.modernisation.gouv.fr/mots-cle/participation-citoyenne" TargetMode="External"/><Relationship Id="rId3558" Type="http://schemas.openxmlformats.org/officeDocument/2006/relationships/hyperlink" Target="https://solomons.gov.sb/ministry-of-national-planning-and-development-coordination/" TargetMode="External"/><Relationship Id="rId3972" Type="http://schemas.openxmlformats.org/officeDocument/2006/relationships/hyperlink" Target="http://nases.gov.sk/" TargetMode="External"/><Relationship Id="rId4609" Type="http://schemas.openxmlformats.org/officeDocument/2006/relationships/hyperlink" Target="https://www.digital.govt.nz/standards-and-guidance/technology-and-architecture/government-enterprise-architecture/" TargetMode="External"/><Relationship Id="rId479" Type="http://schemas.openxmlformats.org/officeDocument/2006/relationships/hyperlink" Target="https://enot.publicprocurement.be/" TargetMode="External"/><Relationship Id="rId893" Type="http://schemas.openxmlformats.org/officeDocument/2006/relationships/hyperlink" Target="https://www.mofe.gov.bn/SitePages/TAFIS-Treasury.aspx" TargetMode="External"/><Relationship Id="rId2574" Type="http://schemas.openxmlformats.org/officeDocument/2006/relationships/hyperlink" Target="https://www.palaugov.pw/bpss" TargetMode="External"/><Relationship Id="rId3625" Type="http://schemas.openxmlformats.org/officeDocument/2006/relationships/hyperlink" Target="http://www.dsf.gov.mo/" TargetMode="External"/><Relationship Id="rId6031" Type="http://schemas.openxmlformats.org/officeDocument/2006/relationships/hyperlink" Target="https://www.bahrain.bh/wps/portal/!ut/p/a1/rVFNb4JAEP0rePBIdmAFliM11tYUbbS0shezLituhV3E1bT_vqhp0gvFJp3bZN6bvA9E0RJRxU4yZ0ZqxYrzTv3Vwwx8xyXuhOAEQzTzh_NwBM4YvAaQ_gQAxqMzIHgOXkPXJ3AbH9x46DwOGn4cA0Tkbv70cj8EGOMu_huiiHJlKrNFqcj1qdK1YcVKqD5sdSn6sD9KvrMKqXaHPnChrVIcDiy_XLJjzYxlaiaVVLlV1TqvWXl-WXGZoXQNa8KZ49lOFgh7EGbcZpxgOyRrB29c7nqe-LbQMlFnBAuhrjY6grwAfkvqCmjXkTZCg1YlzYfFH51PbmhXvu_3NGo60sqID4OW_1VSVSZJSfCnPRltplObplGv9wVA51fG/dl5/d5/L2dBISEvZ0FBIS9nQSEh/" TargetMode="External"/><Relationship Id="rId546" Type="http://schemas.openxmlformats.org/officeDocument/2006/relationships/hyperlink" Target="http://www.treasury.fgov.be/" TargetMode="External"/><Relationship Id="rId1176" Type="http://schemas.openxmlformats.org/officeDocument/2006/relationships/hyperlink" Target="https://www.riksgalden.se/globalassets/dokument_eng/about/policy_and_regulations/financial-and-risk-policy-2020.pdf?_t_id=1B2M2Y8AsgTpgAmY7PhCfg%3d%3d&amp;_t_q=TSA&amp;_t_tags=language%3asv%2csiteid%3a5214eb5f-a1b7-444b-83f5-850db03cf352&amp;_t_ip=35.241.94.197&amp;_t_hit.id=Riksgalden_Models_Media_SitePdfFile/_05a25dc1-eda1-4475-a0b8-d485662c5f86&amp;_t_hit.pos=1" TargetMode="External"/><Relationship Id="rId2227" Type="http://schemas.openxmlformats.org/officeDocument/2006/relationships/hyperlink" Target="http://www.mf.gov.pl/" TargetMode="External"/><Relationship Id="rId960" Type="http://schemas.openxmlformats.org/officeDocument/2006/relationships/hyperlink" Target="http://www.dgci.gov.cv/index.php/a-dgci/organizacao/servicos-centrais" TargetMode="External"/><Relationship Id="rId1243" Type="http://schemas.openxmlformats.org/officeDocument/2006/relationships/hyperlink" Target="http://asycuda.customs.gov.sr:8080/awprod/" TargetMode="External"/><Relationship Id="rId1590" Type="http://schemas.openxmlformats.org/officeDocument/2006/relationships/hyperlink" Target="http://www.beit-salam.km/article.php3?id_article=24" TargetMode="External"/><Relationship Id="rId2641" Type="http://schemas.openxmlformats.org/officeDocument/2006/relationships/hyperlink" Target="http://www.finance.gov.ie/" TargetMode="External"/><Relationship Id="rId4399" Type="http://schemas.openxmlformats.org/officeDocument/2006/relationships/hyperlink" Target="https://www.rti-rating.org/wp-content/uploads/Guyana.pdf" TargetMode="External"/><Relationship Id="rId5797" Type="http://schemas.openxmlformats.org/officeDocument/2006/relationships/hyperlink" Target="https://www.opengovpartnership.org/members/moldova/" TargetMode="External"/><Relationship Id="rId613" Type="http://schemas.openxmlformats.org/officeDocument/2006/relationships/hyperlink" Target="https://suppliers.gov.bs/about-us/" TargetMode="External"/><Relationship Id="rId5864" Type="http://schemas.openxmlformats.org/officeDocument/2006/relationships/hyperlink" Target="http://dominicana.gob.do/index.php/e-sociedad/sic/e-participacion" TargetMode="External"/><Relationship Id="rId1310" Type="http://schemas.openxmlformats.org/officeDocument/2006/relationships/hyperlink" Target="http://www.getax.ch/" TargetMode="External"/><Relationship Id="rId4466" Type="http://schemas.openxmlformats.org/officeDocument/2006/relationships/hyperlink" Target="https://www.gub.uy/tramites/" TargetMode="External"/><Relationship Id="rId4880" Type="http://schemas.openxmlformats.org/officeDocument/2006/relationships/hyperlink" Target="https://www.brz.gv.at/en/what_we_do/our_business/cloud-solutions.html" TargetMode="External"/><Relationship Id="rId5517" Type="http://schemas.openxmlformats.org/officeDocument/2006/relationships/hyperlink" Target="https://www.internationalbudget.org/open-budget-survey/" TargetMode="External"/><Relationship Id="rId5931" Type="http://schemas.openxmlformats.org/officeDocument/2006/relationships/hyperlink" Target="https://egov.mic.gov.vn/documents/20182/6876231/10.+Du-thao-NQ-CPDT.pdf" TargetMode="External"/><Relationship Id="rId3068" Type="http://schemas.openxmlformats.org/officeDocument/2006/relationships/hyperlink" Target="http://www.governo.it/" TargetMode="External"/><Relationship Id="rId3482" Type="http://schemas.openxmlformats.org/officeDocument/2006/relationships/hyperlink" Target="http://www.dsf.gov.mo/tax/tax_communication.aspx?lang=en" TargetMode="External"/><Relationship Id="rId4119" Type="http://schemas.openxmlformats.org/officeDocument/2006/relationships/hyperlink" Target="http://www.treasury.govt.nz/" TargetMode="External"/><Relationship Id="rId4533" Type="http://schemas.openxmlformats.org/officeDocument/2006/relationships/hyperlink" Target="https://www.gov.ro/en/government/cabinet-meeting/national-strategy-on-the-digital-agenda-for-romania-2020" TargetMode="External"/><Relationship Id="rId2084" Type="http://schemas.openxmlformats.org/officeDocument/2006/relationships/hyperlink" Target="http://www.treasury.gov.pg/html/legislation/acts.html" TargetMode="External"/><Relationship Id="rId3135" Type="http://schemas.openxmlformats.org/officeDocument/2006/relationships/hyperlink" Target="https://www.mpo.cz/en/business/digital-society/digital-czech-republic--243601/" TargetMode="External"/><Relationship Id="rId4600" Type="http://schemas.openxmlformats.org/officeDocument/2006/relationships/hyperlink" Target="https://rm.coe.int/19th-council-of-europe-meeting-of-the-workshops-for-the-implementation/1680739f13" TargetMode="External"/><Relationship Id="rId470" Type="http://schemas.openxmlformats.org/officeDocument/2006/relationships/hyperlink" Target="http://www.bbg.gv.at/kunden/produkte-vertraege/vertragsliste" TargetMode="External"/><Relationship Id="rId2151" Type="http://schemas.openxmlformats.org/officeDocument/2006/relationships/hyperlink" Target="https://dgienlinea.dgi.gob.ni/" TargetMode="External"/><Relationship Id="rId3202" Type="http://schemas.openxmlformats.org/officeDocument/2006/relationships/hyperlink" Target="http://eng.dgbas.gov.tw/lp.asp?ctNode=1969&amp;CtUnit=1005&amp;BaseDSD=7&amp;mp=2" TargetMode="External"/><Relationship Id="rId123" Type="http://schemas.openxmlformats.org/officeDocument/2006/relationships/hyperlink" Target="http://en.wikipedia.org/wiki/Saint_Lucia" TargetMode="External"/><Relationship Id="rId5374" Type="http://schemas.openxmlformats.org/officeDocument/2006/relationships/hyperlink" Target="https://colombia.campus-party.org/contenidos/govtech/" TargetMode="External"/><Relationship Id="rId2968" Type="http://schemas.openxmlformats.org/officeDocument/2006/relationships/hyperlink" Target="http://www.mkk.gov.kg/index.php?option=com_content&amp;view=section&amp;layout=blog&amp;id=69&amp;Itemid=98&amp;lang=ru" TargetMode="External"/><Relationship Id="rId5027" Type="http://schemas.openxmlformats.org/officeDocument/2006/relationships/hyperlink" Target="http://www.inide.gob.ni/" TargetMode="External"/><Relationship Id="rId1984" Type="http://schemas.openxmlformats.org/officeDocument/2006/relationships/hyperlink" Target="http://portal.sat.gob.gt/sitio/index.php/tramites-o-gestiones/aduanas/28-documentaci-asistencia-aduanera/8451-aduanas-sin-papeles.html" TargetMode="External"/><Relationship Id="rId4390" Type="http://schemas.openxmlformats.org/officeDocument/2006/relationships/hyperlink" Target="https://www.rti-rating.org/wp-content/uploads/Estonia.pdf" TargetMode="External"/><Relationship Id="rId5441" Type="http://schemas.openxmlformats.org/officeDocument/2006/relationships/hyperlink" Target="http://data.overheid.nl/" TargetMode="External"/><Relationship Id="rId1637" Type="http://schemas.openxmlformats.org/officeDocument/2006/relationships/hyperlink" Target="http://www.emta.ee/" TargetMode="External"/><Relationship Id="rId4043" Type="http://schemas.openxmlformats.org/officeDocument/2006/relationships/hyperlink" Target="https://www.nldigitalgovernment.nl/digital-government-agenda/" TargetMode="External"/><Relationship Id="rId1704" Type="http://schemas.openxmlformats.org/officeDocument/2006/relationships/hyperlink" Target="http://www.minhacienda.gov.co/" TargetMode="External"/><Relationship Id="rId4110" Type="http://schemas.openxmlformats.org/officeDocument/2006/relationships/hyperlink" Target="https://www.omsar.gov.lb/" TargetMode="External"/><Relationship Id="rId797" Type="http://schemas.openxmlformats.org/officeDocument/2006/relationships/hyperlink" Target="http://www.imf.org/~/media/Files/Publications/CR/2019/cr19137.ashx" TargetMode="External"/><Relationship Id="rId2478" Type="http://schemas.openxmlformats.org/officeDocument/2006/relationships/hyperlink" Target="http://www.pis.gov.np/" TargetMode="External"/><Relationship Id="rId3876" Type="http://schemas.openxmlformats.org/officeDocument/2006/relationships/hyperlink" Target="https://www.gub.uy/agencia-gobierno-electronico-sociedad-informacion-conocimiento/politicas-y-gestion/plan-de-gobierno-digital-uruguay-2020" TargetMode="External"/><Relationship Id="rId4927" Type="http://schemas.openxmlformats.org/officeDocument/2006/relationships/hyperlink" Target="https://www.mvcr.cz/clanek/agenda-odboru-hlavniho-architekta-egovernmentu-agenda-odboru-hlavniho-architekta-egovernmentu.aspx" TargetMode="External"/><Relationship Id="rId2892" Type="http://schemas.openxmlformats.org/officeDocument/2006/relationships/hyperlink" Target="http://www.mof.gov.la/" TargetMode="External"/><Relationship Id="rId3529" Type="http://schemas.openxmlformats.org/officeDocument/2006/relationships/hyperlink" Target="http://www.ardal.sk/" TargetMode="External"/><Relationship Id="rId3943" Type="http://schemas.openxmlformats.org/officeDocument/2006/relationships/hyperlink" Target="http://www.govt.ws/" TargetMode="External"/><Relationship Id="rId6002" Type="http://schemas.openxmlformats.org/officeDocument/2006/relationships/hyperlink" Target="https://www.oecd.ai/dashboards/policy-initiatives/2019-data-policyInitiatives-24840/" TargetMode="External"/><Relationship Id="rId864" Type="http://schemas.openxmlformats.org/officeDocument/2006/relationships/hyperlink" Target="http://www.mof.gov.bn/index.php/departments/treasury" TargetMode="External"/><Relationship Id="rId1494" Type="http://schemas.openxmlformats.org/officeDocument/2006/relationships/hyperlink" Target="http://www.odamoz.org.mz/" TargetMode="External"/><Relationship Id="rId2545" Type="http://schemas.openxmlformats.org/officeDocument/2006/relationships/hyperlink" Target="http://www.dof.gov.ph/" TargetMode="External"/><Relationship Id="rId517" Type="http://schemas.openxmlformats.org/officeDocument/2006/relationships/hyperlink" Target="https://www.inaf.ad/index.php?option=com_content&amp;task=view&amp;id=18&amp;Itemid=69" TargetMode="External"/><Relationship Id="rId931" Type="http://schemas.openxmlformats.org/officeDocument/2006/relationships/hyperlink" Target="http://www.tresor.bf/spip.php?page=articleS&amp;id_article=75" TargetMode="External"/><Relationship Id="rId1147" Type="http://schemas.openxmlformats.org/officeDocument/2006/relationships/hyperlink" Target="http://www.agenciatributaria.es/" TargetMode="External"/><Relationship Id="rId1561" Type="http://schemas.openxmlformats.org/officeDocument/2006/relationships/hyperlink" Target="http://www.segeplan.gob.gt/nportal/" TargetMode="External"/><Relationship Id="rId2612" Type="http://schemas.openxmlformats.org/officeDocument/2006/relationships/hyperlink" Target="https://www1.treasury.gov.my/index.php/en/procurement/government-procurement.html" TargetMode="External"/><Relationship Id="rId5768" Type="http://schemas.openxmlformats.org/officeDocument/2006/relationships/hyperlink" Target="https://www.opengovpartnership.org/members/united-kingdom/" TargetMode="External"/><Relationship Id="rId1214" Type="http://schemas.openxmlformats.org/officeDocument/2006/relationships/hyperlink" Target="http://edavki.durs.si/" TargetMode="External"/><Relationship Id="rId4784" Type="http://schemas.openxmlformats.org/officeDocument/2006/relationships/hyperlink" Target="https://zerde.gov.kz/en/activity/competence-center/g-cloud/" TargetMode="External"/><Relationship Id="rId5835" Type="http://schemas.openxmlformats.org/officeDocument/2006/relationships/hyperlink" Target="https://www.opengovpartnership.org/members/cote-divoire/" TargetMode="External"/><Relationship Id="rId3386" Type="http://schemas.openxmlformats.org/officeDocument/2006/relationships/hyperlink" Target="http://finance.gov.tt/services/central-tenders-board/" TargetMode="External"/><Relationship Id="rId4437" Type="http://schemas.openxmlformats.org/officeDocument/2006/relationships/hyperlink" Target="https://www.gub.uy/agencia-gobierno-electronico-sociedad-informacion-conocimiento/que-es-la-plataforma-de-interoperabilidad" TargetMode="External"/><Relationship Id="rId3039" Type="http://schemas.openxmlformats.org/officeDocument/2006/relationships/hyperlink" Target="http://www.ethiopia.gov.et/" TargetMode="External"/><Relationship Id="rId3453" Type="http://schemas.openxmlformats.org/officeDocument/2006/relationships/hyperlink" Target="https://www.regjeringen.no/en/topics/public-administration/id927/" TargetMode="External"/><Relationship Id="rId4851" Type="http://schemas.openxmlformats.org/officeDocument/2006/relationships/hyperlink" Target="http://www.surcsirt.gov.sr/watis.html" TargetMode="External"/><Relationship Id="rId5902" Type="http://schemas.openxmlformats.org/officeDocument/2006/relationships/hyperlink" Target="https://www.ki-strategie-deutschland.de/home.html?file=files/downloads/Nationale_KI-Strategie_engl.pdf" TargetMode="External"/><Relationship Id="rId374" Type="http://schemas.openxmlformats.org/officeDocument/2006/relationships/hyperlink" Target="http://www.nalog.gov.by/" TargetMode="External"/><Relationship Id="rId2055" Type="http://schemas.openxmlformats.org/officeDocument/2006/relationships/hyperlink" Target="http://www.mf.gov.me/files/1243238089.pdf" TargetMode="External"/><Relationship Id="rId3106" Type="http://schemas.openxmlformats.org/officeDocument/2006/relationships/hyperlink" Target="http://www.pm.gov.ly/" TargetMode="External"/><Relationship Id="rId4504" Type="http://schemas.openxmlformats.org/officeDocument/2006/relationships/hyperlink" Target="https://lgc.gov.lk/why-lgc-2-0-2/" TargetMode="External"/><Relationship Id="rId3520" Type="http://schemas.openxmlformats.org/officeDocument/2006/relationships/hyperlink" Target="http://www.gov.sz/index.php?option=com_content&amp;view=article&amp;id=280&amp;Itemid=294" TargetMode="External"/><Relationship Id="rId441" Type="http://schemas.openxmlformats.org/officeDocument/2006/relationships/hyperlink" Target="http://idbdocs.iadb.org/wsdocs/getdocument.aspx?docnum=831589" TargetMode="External"/><Relationship Id="rId1071" Type="http://schemas.openxmlformats.org/officeDocument/2006/relationships/hyperlink" Target="http://www.gov.sz/index.php/ministries-departments/ministry-of-finance" TargetMode="External"/><Relationship Id="rId2122" Type="http://schemas.openxmlformats.org/officeDocument/2006/relationships/hyperlink" Target="http://www.customs.gov.pg/" TargetMode="External"/><Relationship Id="rId5278" Type="http://schemas.openxmlformats.org/officeDocument/2006/relationships/hyperlink" Target="http://base.mmk.tj/view_sanadhoview.php?showdetail=&amp;sanadID=609" TargetMode="External"/><Relationship Id="rId5692" Type="http://schemas.openxmlformats.org/officeDocument/2006/relationships/hyperlink" Target="https://joinup.ec.europa.eu/sites/default/files/inline-files/OSS%20Country%20Intelligence%20Report_SI_0.pdf" TargetMode="External"/><Relationship Id="rId1888" Type="http://schemas.openxmlformats.org/officeDocument/2006/relationships/hyperlink" Target="http://www.minfin.gr/" TargetMode="External"/><Relationship Id="rId2939" Type="http://schemas.openxmlformats.org/officeDocument/2006/relationships/hyperlink" Target="http://unctad.org/en/PublicationsLibrary/dtlasycuda2011d1_en.pdf" TargetMode="External"/><Relationship Id="rId4294" Type="http://schemas.openxmlformats.org/officeDocument/2006/relationships/hyperlink" Target="https://nothi.gov.bd/dak_nagoriks/NagorikAbedon" TargetMode="External"/><Relationship Id="rId5345" Type="http://schemas.openxmlformats.org/officeDocument/2006/relationships/hyperlink" Target="https://www.zicta.zm/" TargetMode="External"/><Relationship Id="rId4361" Type="http://schemas.openxmlformats.org/officeDocument/2006/relationships/hyperlink" Target="https://www.rti-rating.org/wp-content/uploads/Malta.pdf" TargetMode="External"/><Relationship Id="rId5412" Type="http://schemas.openxmlformats.org/officeDocument/2006/relationships/hyperlink" Target="https://www.bundesregierung.de/breg-de/themen/digitalisierung" TargetMode="External"/><Relationship Id="rId1955" Type="http://schemas.openxmlformats.org/officeDocument/2006/relationships/hyperlink" Target="http://www.gov.gd/ministries/finance.html" TargetMode="External"/><Relationship Id="rId4014" Type="http://schemas.openxmlformats.org/officeDocument/2006/relationships/hyperlink" Target="https://www.gob.pe/8256" TargetMode="External"/><Relationship Id="rId1608" Type="http://schemas.openxmlformats.org/officeDocument/2006/relationships/hyperlink" Target="http://www.mfcr.cz/cs/verejny-sektor/regulace/statni-pokladna" TargetMode="External"/><Relationship Id="rId3030" Type="http://schemas.openxmlformats.org/officeDocument/2006/relationships/hyperlink" Target="http://www.mvcr.cz/mvcren/scope-of-activities-egovernment.aspx" TargetMode="External"/><Relationship Id="rId6186" Type="http://schemas.openxmlformats.org/officeDocument/2006/relationships/hyperlink" Target="https://www.gov.kg/ky/p/sa_electronic_control_introduction" TargetMode="External"/><Relationship Id="rId2796" Type="http://schemas.openxmlformats.org/officeDocument/2006/relationships/hyperlink" Target="http://www.mr.gov.il/OfficesTenders/Pages/SearchOfficeTenders.aspx" TargetMode="External"/><Relationship Id="rId3847" Type="http://schemas.openxmlformats.org/officeDocument/2006/relationships/hyperlink" Target="https://www.kmu.gov.ua/en/reformi/efektivne-vryaduvannya/rozvitok-elektronnih-poslug" TargetMode="External"/><Relationship Id="rId6253" Type="http://schemas.openxmlformats.org/officeDocument/2006/relationships/hyperlink" Target="https://digitalswitzerland.com/" TargetMode="External"/><Relationship Id="rId768" Type="http://schemas.openxmlformats.org/officeDocument/2006/relationships/hyperlink" Target="https://www.ilo.org/wcmsp5/groups/public/---asia/---ro-bangkok/---ilo-suva/documents/publication/wcms_158678.pdf" TargetMode="External"/><Relationship Id="rId1398" Type="http://schemas.openxmlformats.org/officeDocument/2006/relationships/hyperlink" Target="http://www.mof.go.tz/" TargetMode="External"/><Relationship Id="rId2449" Type="http://schemas.openxmlformats.org/officeDocument/2006/relationships/hyperlink" Target="http://www.skmm.gov.my/Sectors/Digital-Signature.aspx" TargetMode="External"/><Relationship Id="rId2863" Type="http://schemas.openxmlformats.org/officeDocument/2006/relationships/hyperlink" Target="http://www.etat.lu/do" TargetMode="External"/><Relationship Id="rId3914" Type="http://schemas.openxmlformats.org/officeDocument/2006/relationships/hyperlink" Target="http://mpac.gov.tt/sites/default/files/file_upload/publications/NICT%20Plan%202018-2022%20-%20August%202018.pdf" TargetMode="External"/><Relationship Id="rId835" Type="http://schemas.openxmlformats.org/officeDocument/2006/relationships/hyperlink" Target="http://www.mof.gov.bt/content/pageContent.php?id=25" TargetMode="External"/><Relationship Id="rId1465" Type="http://schemas.openxmlformats.org/officeDocument/2006/relationships/hyperlink" Target="https://www.gov.bw/ministries/ministry-transport-and-communications" TargetMode="External"/><Relationship Id="rId2516" Type="http://schemas.openxmlformats.org/officeDocument/2006/relationships/hyperlink" Target="http://www.hacienda.gov.py/web-hacienda/index.php" TargetMode="External"/><Relationship Id="rId1118" Type="http://schemas.openxmlformats.org/officeDocument/2006/relationships/hyperlink" Target="http://www.agenciatributaria.es/" TargetMode="External"/><Relationship Id="rId1532" Type="http://schemas.openxmlformats.org/officeDocument/2006/relationships/hyperlink" Target="http://www.pfm.gov.kh/" TargetMode="External"/><Relationship Id="rId2930" Type="http://schemas.openxmlformats.org/officeDocument/2006/relationships/hyperlink" Target="https://www.nts.go.kr/" TargetMode="External"/><Relationship Id="rId4688" Type="http://schemas.openxmlformats.org/officeDocument/2006/relationships/hyperlink" Target="https://www.csirt.gob.cl/" TargetMode="External"/><Relationship Id="rId902" Type="http://schemas.openxmlformats.org/officeDocument/2006/relationships/hyperlink" Target="http://www.fbihvlada.gov.ba/english/ministarstva/finansije.php" TargetMode="External"/><Relationship Id="rId5739" Type="http://schemas.openxmlformats.org/officeDocument/2006/relationships/hyperlink" Target="http://ortb.bj/archives/index.php/info/item/4447-cotonou-accueille-les-4emes-rencontres-nationales-du-logiciel-libre" TargetMode="External"/><Relationship Id="rId4755" Type="http://schemas.openxmlformats.org/officeDocument/2006/relationships/hyperlink" Target="https://www.ogcio.gov.hk/en/service_desk/access_to_information/" TargetMode="External"/><Relationship Id="rId5806" Type="http://schemas.openxmlformats.org/officeDocument/2006/relationships/hyperlink" Target="https://www.opengovpartnership.org/members/malawi/" TargetMode="External"/><Relationship Id="rId278" Type="http://schemas.openxmlformats.org/officeDocument/2006/relationships/hyperlink" Target="https://en.wikipedia.org/wiki/State_of_Palestine" TargetMode="External"/><Relationship Id="rId3357" Type="http://schemas.openxmlformats.org/officeDocument/2006/relationships/hyperlink" Target="https://www.pefa.org/node/596" TargetMode="External"/><Relationship Id="rId3771" Type="http://schemas.openxmlformats.org/officeDocument/2006/relationships/hyperlink" Target="http://www.scgg.gob.hn/es/taxonomy/term/19" TargetMode="External"/><Relationship Id="rId4408" Type="http://schemas.openxmlformats.org/officeDocument/2006/relationships/hyperlink" Target="https://www.rti-rating.org/wp-content/uploads/Jamaica.pdf" TargetMode="External"/><Relationship Id="rId4822" Type="http://schemas.openxmlformats.org/officeDocument/2006/relationships/hyperlink" Target="http://www.cscuba.cu/en" TargetMode="External"/><Relationship Id="rId692" Type="http://schemas.openxmlformats.org/officeDocument/2006/relationships/hyperlink" Target="https://www.ilo.org/ilostat/faces/oracle/webcenter/portalapp/pagehierarchy/Page33.jspx?locale=EN&amp;MBI_ID=4" TargetMode="External"/><Relationship Id="rId2373" Type="http://schemas.openxmlformats.org/officeDocument/2006/relationships/hyperlink" Target="http://www.gosuslugi.ru/pgu/eds" TargetMode="External"/><Relationship Id="rId3424" Type="http://schemas.openxmlformats.org/officeDocument/2006/relationships/hyperlink" Target="https://www.mof.gov.ws/wp-content/uploads/2019/02/Part_G.pdf" TargetMode="External"/><Relationship Id="rId345" Type="http://schemas.openxmlformats.org/officeDocument/2006/relationships/hyperlink" Target="https://www.gouv.bj/plateformes-services/" TargetMode="External"/><Relationship Id="rId2026" Type="http://schemas.openxmlformats.org/officeDocument/2006/relationships/hyperlink" Target="http://www.cnmp.gouv.ht/marchespublicssanspassation/" TargetMode="External"/><Relationship Id="rId2440" Type="http://schemas.openxmlformats.org/officeDocument/2006/relationships/hyperlink" Target="https://customs.gov.mt/electronic-systems/custom-electronic-system" TargetMode="External"/><Relationship Id="rId5596" Type="http://schemas.openxmlformats.org/officeDocument/2006/relationships/hyperlink" Target="https://ec.europa.eu/knowledge4policy/ai-watch/national-strategies-artificial-intelligence_en" TargetMode="External"/><Relationship Id="rId412" Type="http://schemas.openxmlformats.org/officeDocument/2006/relationships/hyperlink" Target="http://www.bahamas.gov.bs/" TargetMode="External"/><Relationship Id="rId1042" Type="http://schemas.openxmlformats.org/officeDocument/2006/relationships/hyperlink" Target="http://www.efd.admin.ch/" TargetMode="External"/><Relationship Id="rId4198" Type="http://schemas.openxmlformats.org/officeDocument/2006/relationships/hyperlink" Target="https://openknowledge.worldbank.org/handle/10986/21052" TargetMode="External"/><Relationship Id="rId5249" Type="http://schemas.openxmlformats.org/officeDocument/2006/relationships/hyperlink" Target="https://dataprotection.africa/wp-content/uploads/2020/03/Niger-Factsheet-updated-20200331.pdf" TargetMode="External"/><Relationship Id="rId5663" Type="http://schemas.openxmlformats.org/officeDocument/2006/relationships/hyperlink" Target="https://www.ghdonline.org/uploads/AGuidetoOpenSourceSoftware.pdf" TargetMode="External"/><Relationship Id="rId4265" Type="http://schemas.openxmlformats.org/officeDocument/2006/relationships/hyperlink" Target="https://www.cert.am/" TargetMode="External"/><Relationship Id="rId5316" Type="http://schemas.openxmlformats.org/officeDocument/2006/relationships/hyperlink" Target="https://www.rti-rating.org/wp-content/uploads/2019/05/Sudan.FOI-2015.Eng_.pdf" TargetMode="External"/><Relationship Id="rId1859" Type="http://schemas.openxmlformats.org/officeDocument/2006/relationships/hyperlink" Target="http://www.tffs.org/pdf/meet/2014/unctad0314.pdf" TargetMode="External"/><Relationship Id="rId5730" Type="http://schemas.openxmlformats.org/officeDocument/2006/relationships/hyperlink" Target="https://www.isb.admin.ch/isb/de/home/themen/bundesarchitektur/schwerpunkte/open-source.html" TargetMode="External"/><Relationship Id="rId1926" Type="http://schemas.openxmlformats.org/officeDocument/2006/relationships/hyperlink" Target="http://www.gsis.gr/" TargetMode="External"/><Relationship Id="rId3281" Type="http://schemas.openxmlformats.org/officeDocument/2006/relationships/hyperlink" Target="https://blog-pfm.imf.org/files/ifmis_picspdf.pdf" TargetMode="External"/><Relationship Id="rId4332" Type="http://schemas.openxmlformats.org/officeDocument/2006/relationships/hyperlink" Target="https://www.rti-rating.org/wp-content/uploads/Sierra-Leone.pdf" TargetMode="External"/><Relationship Id="rId3001" Type="http://schemas.openxmlformats.org/officeDocument/2006/relationships/hyperlink" Target="http://zakupki.gov.kg/popp/home.xhtml" TargetMode="External"/><Relationship Id="rId6157" Type="http://schemas.openxmlformats.org/officeDocument/2006/relationships/hyperlink" Target="https://digitalindia.gov.in/di-initiatives" TargetMode="External"/><Relationship Id="rId2767" Type="http://schemas.openxmlformats.org/officeDocument/2006/relationships/hyperlink" Target="http://www.mca.gov.in/MinistryV2/companyformsdownload.html" TargetMode="External"/><Relationship Id="rId5173" Type="http://schemas.openxmlformats.org/officeDocument/2006/relationships/hyperlink" Target="https://portal.jordan.gov.jo/wps/portal/Home/CMU" TargetMode="External"/><Relationship Id="rId6224" Type="http://schemas.openxmlformats.org/officeDocument/2006/relationships/hyperlink" Target="https://www.gov.ph/web/department-of-information-and-communications-technology-office/programs-and-projects" TargetMode="External"/><Relationship Id="rId739" Type="http://schemas.openxmlformats.org/officeDocument/2006/relationships/hyperlink" Target="https://www.ilo.org/ilostat/faces/oracle/webcenter/portalapp/pagehierarchy/Page33.jspx?locale=EN&amp;MBI_ID=4" TargetMode="External"/><Relationship Id="rId1369" Type="http://schemas.openxmlformats.org/officeDocument/2006/relationships/hyperlink" Target="https://grp.mof.gov.tl/gov-web/faces/login.xhtml;jsessionid=6C0678A13675F510BF4E429774F430AE" TargetMode="External"/><Relationship Id="rId3818" Type="http://schemas.openxmlformats.org/officeDocument/2006/relationships/hyperlink" Target="https://my.gov.uz/" TargetMode="External"/><Relationship Id="rId5240" Type="http://schemas.openxmlformats.org/officeDocument/2006/relationships/hyperlink" Target="https://iclg.com/practice-areas/data-protection-laws-and-regulations/kosovo" TargetMode="External"/><Relationship Id="rId1783" Type="http://schemas.openxmlformats.org/officeDocument/2006/relationships/hyperlink" Target="https://portal.aduana.gob.ec/" TargetMode="External"/><Relationship Id="rId2834" Type="http://schemas.openxmlformats.org/officeDocument/2006/relationships/hyperlink" Target="http://njt.hu/cgi_bin/njt_doc.cgi?docid=142936.266559" TargetMode="External"/><Relationship Id="rId75" Type="http://schemas.openxmlformats.org/officeDocument/2006/relationships/hyperlink" Target="http://en.wikipedia.org/wiki/Kiribati" TargetMode="External"/><Relationship Id="rId806" Type="http://schemas.openxmlformats.org/officeDocument/2006/relationships/hyperlink" Target="http://www.bahamas.gov.bs/wps/portal/public/fina/MOF/home/" TargetMode="External"/><Relationship Id="rId1436" Type="http://schemas.openxmlformats.org/officeDocument/2006/relationships/hyperlink" Target="http://www.marchespublics.sn/" TargetMode="External"/><Relationship Id="rId1850" Type="http://schemas.openxmlformats.org/officeDocument/2006/relationships/hyperlink" Target="http://www.presidencetchad.org/" TargetMode="External"/><Relationship Id="rId2901" Type="http://schemas.openxmlformats.org/officeDocument/2006/relationships/hyperlink" Target="http://www.korea-dpr.com/" TargetMode="External"/><Relationship Id="rId1503" Type="http://schemas.openxmlformats.org/officeDocument/2006/relationships/hyperlink" Target="https://www.developmentgateway.org/reach" TargetMode="External"/><Relationship Id="rId4659" Type="http://schemas.openxmlformats.org/officeDocument/2006/relationships/hyperlink" Target="https://www.malaysia.gov.my/portal/content/30042" TargetMode="External"/><Relationship Id="rId3675" Type="http://schemas.openxmlformats.org/officeDocument/2006/relationships/hyperlink" Target="http://nhantokhai.gdt.gov.vn/" TargetMode="External"/><Relationship Id="rId4726" Type="http://schemas.openxmlformats.org/officeDocument/2006/relationships/hyperlink" Target="https://www.transparencia.gob.sv/institutions/mjsp/participation_mechanisms" TargetMode="External"/><Relationship Id="rId6081" Type="http://schemas.openxmlformats.org/officeDocument/2006/relationships/hyperlink" Target="https://academia.digital.gob.cl/" TargetMode="External"/><Relationship Id="rId596" Type="http://schemas.openxmlformats.org/officeDocument/2006/relationships/hyperlink" Target="https://ab.gov.ag/detail_page.php?page=10" TargetMode="External"/><Relationship Id="rId2277" Type="http://schemas.openxmlformats.org/officeDocument/2006/relationships/hyperlink" Target="https://irc.gov.pg/tax-forms/" TargetMode="External"/><Relationship Id="rId2691" Type="http://schemas.openxmlformats.org/officeDocument/2006/relationships/hyperlink" Target="http://www.jamaicatax.gov.jm/index.php/2012-05-11-17-26-05/history-of-taj" TargetMode="External"/><Relationship Id="rId3328" Type="http://schemas.openxmlformats.org/officeDocument/2006/relationships/hyperlink" Target="https://dof.abudhabi.ae/en/Presscenter/NewsDetails?newsId=2007" TargetMode="External"/><Relationship Id="rId3742" Type="http://schemas.openxmlformats.org/officeDocument/2006/relationships/hyperlink" Target="http://establishment.gov.dm/activities/connect2government" TargetMode="External"/><Relationship Id="rId249" Type="http://schemas.openxmlformats.org/officeDocument/2006/relationships/hyperlink" Target="https://worldpopulationreview.com/governments/north-korea/" TargetMode="External"/><Relationship Id="rId663" Type="http://schemas.openxmlformats.org/officeDocument/2006/relationships/hyperlink" Target="https://www.ilo.org/ilostat/faces/oracle/webcenter/portalapp/pagehierarchy/Page33.jspx?locale=EN&amp;MBI_ID=4" TargetMode="External"/><Relationship Id="rId1293" Type="http://schemas.openxmlformats.org/officeDocument/2006/relationships/hyperlink" Target="http://www.impots.finances.gov.tn/teledeclar_fr.html" TargetMode="External"/><Relationship Id="rId2344" Type="http://schemas.openxmlformats.org/officeDocument/2006/relationships/hyperlink" Target="http://www.mictdc.com.mm/e-customs-system" TargetMode="External"/><Relationship Id="rId316" Type="http://schemas.openxmlformats.org/officeDocument/2006/relationships/hyperlink" Target="https://iarcsc.gov.af/en/" TargetMode="External"/><Relationship Id="rId730" Type="http://schemas.openxmlformats.org/officeDocument/2006/relationships/hyperlink" Target="https://www.ilo.org/ilostat/faces/oracle/webcenter/portalapp/pagehierarchy/Page33.jspx?locale=EN&amp;MBI_ID=4" TargetMode="External"/><Relationship Id="rId1013" Type="http://schemas.openxmlformats.org/officeDocument/2006/relationships/hyperlink" Target="https://www.pefa.org/node/2466" TargetMode="External"/><Relationship Id="rId1360" Type="http://schemas.openxmlformats.org/officeDocument/2006/relationships/hyperlink" Target="http://www.opm.gov/services-for-agencies/technology-systems/" TargetMode="External"/><Relationship Id="rId2411" Type="http://schemas.openxmlformats.org/officeDocument/2006/relationships/hyperlink" Target="http://www.justice.govt.nz/fines" TargetMode="External"/><Relationship Id="rId4169" Type="http://schemas.openxmlformats.org/officeDocument/2006/relationships/hyperlink" Target="http://www.mof.go.tz/" TargetMode="External"/><Relationship Id="rId5567" Type="http://schemas.openxmlformats.org/officeDocument/2006/relationships/hyperlink" Target="https://opendatanepal.com/" TargetMode="External"/><Relationship Id="rId5981" Type="http://schemas.openxmlformats.org/officeDocument/2006/relationships/hyperlink" Target="https://www.gov.pl/web/govtech/program-rzadowy" TargetMode="External"/><Relationship Id="rId4583" Type="http://schemas.openxmlformats.org/officeDocument/2006/relationships/hyperlink" Target="https://www.cert.gov.py/" TargetMode="External"/><Relationship Id="rId5634" Type="http://schemas.openxmlformats.org/officeDocument/2006/relationships/hyperlink" Target="https://www.ama.gov.pt/web/agencia-para-a-modernizacao-administrativa/mais-ap" TargetMode="External"/><Relationship Id="rId3185" Type="http://schemas.openxmlformats.org/officeDocument/2006/relationships/hyperlink" Target="http://finance.gov.vc/finance/index.php/speeches" TargetMode="External"/><Relationship Id="rId4236" Type="http://schemas.openxmlformats.org/officeDocument/2006/relationships/hyperlink" Target="https://openknowledge.worldbank.org/handle/10986/21046" TargetMode="External"/><Relationship Id="rId4650" Type="http://schemas.openxmlformats.org/officeDocument/2006/relationships/hyperlink" Target="https://maltacip.gov.mt/en/CIP_Structure/Pages/CSIRTMalta.aspx" TargetMode="External"/><Relationship Id="rId5701" Type="http://schemas.openxmlformats.org/officeDocument/2006/relationships/hyperlink" Target="https://open.canada.ca/en/blog/open-source-software-and-open-standards-government-canada" TargetMode="External"/><Relationship Id="rId3252" Type="http://schemas.openxmlformats.org/officeDocument/2006/relationships/hyperlink" Target="http://www.treasury.gov/about/budget-performance/Pages/default.aspx" TargetMode="External"/><Relationship Id="rId4303" Type="http://schemas.openxmlformats.org/officeDocument/2006/relationships/hyperlink" Target="https://www.btcirt.bt/" TargetMode="External"/><Relationship Id="rId173" Type="http://schemas.openxmlformats.org/officeDocument/2006/relationships/hyperlink" Target="http://en.wikipedia.org/wiki/Congo" TargetMode="External"/><Relationship Id="rId240" Type="http://schemas.openxmlformats.org/officeDocument/2006/relationships/hyperlink" Target="https://www.lemonde.fr/afrique/article/2019/02/01/au-tchad-entree-en-vigueur-de-l-accord-salarial-entre-gouvernement-et-syndicats-de-fonctionnaires_5417682_3212.html" TargetMode="External"/><Relationship Id="rId5077" Type="http://schemas.openxmlformats.org/officeDocument/2006/relationships/hyperlink" Target="https://innovacion.gob.pa/nube/" TargetMode="External"/><Relationship Id="rId6128" Type="http://schemas.openxmlformats.org/officeDocument/2006/relationships/hyperlink" Target="https://en.teles-relay.com/2019/12/12/gabon-laninf-passe-au-peigne-fin-les-projets-prioritaires-du-plan-gabon-digital-2025-digital-business-africa/" TargetMode="External"/><Relationship Id="rId4093" Type="http://schemas.openxmlformats.org/officeDocument/2006/relationships/hyperlink" Target="https://en.gouv.mc/Government-Institutions/The-Government/The-Ministry-of-State/General-Secretariat-of-the-Government/Digital-Government-Department" TargetMode="External"/><Relationship Id="rId5144" Type="http://schemas.openxmlformats.org/officeDocument/2006/relationships/hyperlink" Target="http://www.egypt.gov.eg/english/documents/default.aspx" TargetMode="External"/><Relationship Id="rId5491" Type="http://schemas.openxmlformats.org/officeDocument/2006/relationships/hyperlink" Target="http://data.gov.gh/" TargetMode="External"/><Relationship Id="rId1687" Type="http://schemas.openxmlformats.org/officeDocument/2006/relationships/hyperlink" Target="http://documents.worldbank.org/curated/en/2006/04/6756520/djibouti-public-expenditure-review-making-public-finances-work-growth-poverty-reduction" TargetMode="External"/><Relationship Id="rId2738" Type="http://schemas.openxmlformats.org/officeDocument/2006/relationships/hyperlink" Target="https://www.kemenkeu.go.id/en/publications/regulation-updates/" TargetMode="External"/><Relationship Id="rId1754" Type="http://schemas.openxmlformats.org/officeDocument/2006/relationships/hyperlink" Target="http://unctad.org/en/PublicationsLibrary/dtlasycuda2011d1_en.pdf" TargetMode="External"/><Relationship Id="rId2805" Type="http://schemas.openxmlformats.org/officeDocument/2006/relationships/hyperlink" Target="http://www.etenders.gov.ie/" TargetMode="External"/><Relationship Id="rId4160" Type="http://schemas.openxmlformats.org/officeDocument/2006/relationships/hyperlink" Target="http://www.npd.gov.lk/" TargetMode="External"/><Relationship Id="rId5211" Type="http://schemas.openxmlformats.org/officeDocument/2006/relationships/hyperlink" Target="https://www.idsc.gov.eg/IDSC/Default.aspx" TargetMode="External"/><Relationship Id="rId46" Type="http://schemas.openxmlformats.org/officeDocument/2006/relationships/hyperlink" Target="http://en.wikipedia.org/wiki/Estonia" TargetMode="External"/><Relationship Id="rId1407" Type="http://schemas.openxmlformats.org/officeDocument/2006/relationships/hyperlink" Target="http://yemensoft.com/en/products/motakamel-plus-erp/human-resources-management-system" TargetMode="External"/><Relationship Id="rId1821" Type="http://schemas.openxmlformats.org/officeDocument/2006/relationships/hyperlink" Target="http://portal.compraspublicas.gob.ec/incop" TargetMode="External"/><Relationship Id="rId4977" Type="http://schemas.openxmlformats.org/officeDocument/2006/relationships/hyperlink" Target="https://www.apda.ad/" TargetMode="External"/><Relationship Id="rId3579" Type="http://schemas.openxmlformats.org/officeDocument/2006/relationships/hyperlink" Target="http://www.mef.gouv.ht/" TargetMode="External"/><Relationship Id="rId2595" Type="http://schemas.openxmlformats.org/officeDocument/2006/relationships/hyperlink" Target="http://fonctionpublique.gouv.cd/wp-content/uploads/2014/10/5_DIOURI.pdf" TargetMode="External"/><Relationship Id="rId3993" Type="http://schemas.openxmlformats.org/officeDocument/2006/relationships/hyperlink" Target="http://portal.www.gov.qa/" TargetMode="External"/><Relationship Id="rId6052" Type="http://schemas.openxmlformats.org/officeDocument/2006/relationships/hyperlink" Target="https://www.communications.gov.ls/ict.php" TargetMode="External"/><Relationship Id="rId567" Type="http://schemas.openxmlformats.org/officeDocument/2006/relationships/hyperlink" Target="http://www.begroting.be/portal/page/portal/INTERNET_pagegroup/INTERNET_home/TAB149685" TargetMode="External"/><Relationship Id="rId1197" Type="http://schemas.openxmlformats.org/officeDocument/2006/relationships/hyperlink" Target="http://www.cbsi.com.sb/index.php?id=87" TargetMode="External"/><Relationship Id="rId2248" Type="http://schemas.openxmlformats.org/officeDocument/2006/relationships/hyperlink" Target="https://www.pa.sm/" TargetMode="External"/><Relationship Id="rId3646" Type="http://schemas.openxmlformats.org/officeDocument/2006/relationships/hyperlink" Target="http://rmi-mof.com/" TargetMode="External"/><Relationship Id="rId981" Type="http://schemas.openxmlformats.org/officeDocument/2006/relationships/hyperlink" Target="https://www.mf.gov.cv/web/mf/divulgacao-de-relatorios" TargetMode="External"/><Relationship Id="rId2662" Type="http://schemas.openxmlformats.org/officeDocument/2006/relationships/hyperlink" Target="http://www.irica.ir/" TargetMode="External"/><Relationship Id="rId3713" Type="http://schemas.openxmlformats.org/officeDocument/2006/relationships/hyperlink" Target="http://www.neda.gov.ph/public-investment-programs/" TargetMode="External"/><Relationship Id="rId634" Type="http://schemas.openxmlformats.org/officeDocument/2006/relationships/hyperlink" Target="https://www.afponline.org/docs/default-source/default-document-library/pdf/cp_afp-argentinac9f8364e827d6df1bc1fff00003724d4.pdf?sfvrsn=0" TargetMode="External"/><Relationship Id="rId1264" Type="http://schemas.openxmlformats.org/officeDocument/2006/relationships/hyperlink" Target="https://bankofpalestine.com/en/retail/electronic-services/online-banking-campaign" TargetMode="External"/><Relationship Id="rId2315" Type="http://schemas.openxmlformats.org/officeDocument/2006/relationships/hyperlink" Target="http://www.dofa.gov.fm/" TargetMode="External"/><Relationship Id="rId5885" Type="http://schemas.openxmlformats.org/officeDocument/2006/relationships/hyperlink" Target="https://www.kfu.edu.sa/ar/Centers/science_tech_Unit/Documents/Nanotechnology%20Strategic%20Priorities.pdf" TargetMode="External"/><Relationship Id="rId701" Type="http://schemas.openxmlformats.org/officeDocument/2006/relationships/hyperlink" Target="https://www.ilo.org/ilostat/faces/oracle/webcenter/portalapp/pagehierarchy/Page33.jspx?locale=EN&amp;MBI_ID=4" TargetMode="External"/><Relationship Id="rId1331" Type="http://schemas.openxmlformats.org/officeDocument/2006/relationships/hyperlink" Target="https://www.douanes.sn/en" TargetMode="External"/><Relationship Id="rId4487" Type="http://schemas.openxmlformats.org/officeDocument/2006/relationships/hyperlink" Target="https://www.dga.or.th/th/download/982/" TargetMode="External"/><Relationship Id="rId5538" Type="http://schemas.openxmlformats.org/officeDocument/2006/relationships/hyperlink" Target="https://gabon.opendataforafrica.org/" TargetMode="External"/><Relationship Id="rId5952" Type="http://schemas.openxmlformats.org/officeDocument/2006/relationships/hyperlink" Target="https://www.egovernment.ch/en/umsetzung/innovationen/innovations-and-e-participation-projects-in-2020/" TargetMode="External"/><Relationship Id="rId3089" Type="http://schemas.openxmlformats.org/officeDocument/2006/relationships/hyperlink" Target="http://www.e.gov.kw/" TargetMode="External"/><Relationship Id="rId4554" Type="http://schemas.openxmlformats.org/officeDocument/2006/relationships/hyperlink" Target="https://transparencia.gob.es/transparencia/transparencia_Home/index/ParticipacionCiudadana.html" TargetMode="External"/><Relationship Id="rId5605" Type="http://schemas.openxmlformats.org/officeDocument/2006/relationships/hyperlink" Target="https://portal.www.gov.qa/wps/portal/nationalProjects/Legislations+and+Policies/governmentmobileservicesframework" TargetMode="External"/><Relationship Id="rId3156" Type="http://schemas.openxmlformats.org/officeDocument/2006/relationships/hyperlink" Target="http://www.iltod.gov.mn/?cat=11" TargetMode="External"/><Relationship Id="rId4207" Type="http://schemas.openxmlformats.org/officeDocument/2006/relationships/hyperlink" Target="https://openknowledge.worldbank.org/handle/10986/24754" TargetMode="External"/><Relationship Id="rId491" Type="http://schemas.openxmlformats.org/officeDocument/2006/relationships/hyperlink" Target="http://www.afip.gov.ar/firmaDigital/" TargetMode="External"/><Relationship Id="rId2172" Type="http://schemas.openxmlformats.org/officeDocument/2006/relationships/hyperlink" Target="http://www.cedsif.gov.mz/" TargetMode="External"/><Relationship Id="rId3223" Type="http://schemas.openxmlformats.org/officeDocument/2006/relationships/hyperlink" Target="http://www.mof.gov.sb/GovernmentFinances/Mediareleases.aspx" TargetMode="External"/><Relationship Id="rId3570" Type="http://schemas.openxmlformats.org/officeDocument/2006/relationships/hyperlink" Target="https://www.mofep.gov.gh/divisions/pid/functions" TargetMode="External"/><Relationship Id="rId4621" Type="http://schemas.openxmlformats.org/officeDocument/2006/relationships/hyperlink" Target="https://www.government.nl/topics/active-citizens/citizen-participation" TargetMode="External"/><Relationship Id="rId144" Type="http://schemas.openxmlformats.org/officeDocument/2006/relationships/hyperlink" Target="http://en.wikipedia.org/wiki/Tanzania" TargetMode="External"/><Relationship Id="rId2989" Type="http://schemas.openxmlformats.org/officeDocument/2006/relationships/hyperlink" Target="http://www.llv.li/" TargetMode="External"/><Relationship Id="rId5395" Type="http://schemas.openxmlformats.org/officeDocument/2006/relationships/hyperlink" Target="https://www.egov.md/en/about" TargetMode="External"/><Relationship Id="rId211" Type="http://schemas.openxmlformats.org/officeDocument/2006/relationships/hyperlink" Target="http://www.erepublic.org/" TargetMode="External"/><Relationship Id="rId5048" Type="http://schemas.openxmlformats.org/officeDocument/2006/relationships/hyperlink" Target="http://www.sedeco.gov.py/" TargetMode="External"/><Relationship Id="rId5462" Type="http://schemas.openxmlformats.org/officeDocument/2006/relationships/hyperlink" Target="https://opendata.swiss/" TargetMode="External"/><Relationship Id="rId1658" Type="http://schemas.openxmlformats.org/officeDocument/2006/relationships/hyperlink" Target="https://www.skat.dk/" TargetMode="External"/><Relationship Id="rId2709" Type="http://schemas.openxmlformats.org/officeDocument/2006/relationships/hyperlink" Target="https://elekha.nic.in/" TargetMode="External"/><Relationship Id="rId4064" Type="http://schemas.openxmlformats.org/officeDocument/2006/relationships/hyperlink" Target="http://www.fsmgov.org/" TargetMode="External"/><Relationship Id="rId5115" Type="http://schemas.openxmlformats.org/officeDocument/2006/relationships/hyperlink" Target="https://digitaliseringsradet.se/media/1248/rapport-data-som-strategisk-resurs_dnr-19-3731.pdf" TargetMode="External"/><Relationship Id="rId3080" Type="http://schemas.openxmlformats.org/officeDocument/2006/relationships/hyperlink" Target="https://www.malaysia.gov.my/" TargetMode="External"/><Relationship Id="rId4131" Type="http://schemas.openxmlformats.org/officeDocument/2006/relationships/hyperlink" Target="https://www.portugal.gov.pt/pt/gc22/area-de-governo/economia-transicao-digital?cpp=1" TargetMode="External"/><Relationship Id="rId1725" Type="http://schemas.openxmlformats.org/officeDocument/2006/relationships/hyperlink" Target="http://gfmis.mof.gov.eg/" TargetMode="External"/><Relationship Id="rId17" Type="http://schemas.openxmlformats.org/officeDocument/2006/relationships/hyperlink" Target="http://en.wikipedia.org/wiki/Belgium" TargetMode="External"/><Relationship Id="rId3897" Type="http://schemas.openxmlformats.org/officeDocument/2006/relationships/hyperlink" Target="https://service-public.gouv.tg/" TargetMode="External"/><Relationship Id="rId4948" Type="http://schemas.openxmlformats.org/officeDocument/2006/relationships/hyperlink" Target="https://www.it-planungsrat.de/DE/Projekte/Koordinierungsprojekte/Digitalisierungsprogramm/DigPro_node.html" TargetMode="External"/><Relationship Id="rId2499" Type="http://schemas.openxmlformats.org/officeDocument/2006/relationships/hyperlink" Target="https://www.contrataciones.gov.py/" TargetMode="External"/><Relationship Id="rId3964" Type="http://schemas.openxmlformats.org/officeDocument/2006/relationships/hyperlink" Target="http://www.gosuslugi.ru/" TargetMode="External"/><Relationship Id="rId1" Type="http://schemas.openxmlformats.org/officeDocument/2006/relationships/hyperlink" Target="http://en.wikipedia.org/wiki/Afghanistan" TargetMode="External"/><Relationship Id="rId885" Type="http://schemas.openxmlformats.org/officeDocument/2006/relationships/hyperlink" Target="http://ov.impuestos.gob.bo/Login.aspx" TargetMode="External"/><Relationship Id="rId2566" Type="http://schemas.openxmlformats.org/officeDocument/2006/relationships/hyperlink" Target="http://www.base.gov.pt/Base/en/Portal/Base" TargetMode="External"/><Relationship Id="rId2980" Type="http://schemas.openxmlformats.org/officeDocument/2006/relationships/hyperlink" Target="http://krpp.rks-gov.net/" TargetMode="External"/><Relationship Id="rId3617" Type="http://schemas.openxmlformats.org/officeDocument/2006/relationships/hyperlink" Target="https://www.gov.ls/documents/lesotho-ict-policy/" TargetMode="External"/><Relationship Id="rId6023" Type="http://schemas.openxmlformats.org/officeDocument/2006/relationships/hyperlink" Target="https://www.livrobranco.gov.ao/lb_version/Proposta%20LB%2019-22.pdf" TargetMode="External"/><Relationship Id="rId538" Type="http://schemas.openxmlformats.org/officeDocument/2006/relationships/hyperlink" Target="http://www-wds.worldbank.org/external/default/WDSContentServer/WDSP/IB/2005/03/10/000090341_20050310101310/Rendered/PDF/290360AO.pdf" TargetMode="External"/><Relationship Id="rId952" Type="http://schemas.openxmlformats.org/officeDocument/2006/relationships/hyperlink" Target="http://www.obr.bi/" TargetMode="External"/><Relationship Id="rId1168" Type="http://schemas.openxmlformats.org/officeDocument/2006/relationships/hyperlink" Target="https://www.mf.uz/en/podrazdeleniya-ministerstva/strukturnye-podrazdeleniya/kaznachejskoe-ispolnenie.html" TargetMode="External"/><Relationship Id="rId1582" Type="http://schemas.openxmlformats.org/officeDocument/2006/relationships/hyperlink" Target="http://www.gov.cn/fuwu" TargetMode="External"/><Relationship Id="rId2219" Type="http://schemas.openxmlformats.org/officeDocument/2006/relationships/hyperlink" Target="https://mof.gov.kn/?page_id=3396" TargetMode="External"/><Relationship Id="rId2633" Type="http://schemas.openxmlformats.org/officeDocument/2006/relationships/hyperlink" Target="http://www.cga.nic.in/writereaddata/b3.pdf" TargetMode="External"/><Relationship Id="rId5789" Type="http://schemas.openxmlformats.org/officeDocument/2006/relationships/hyperlink" Target="https://www.opengovpartnership.org/members/philippines/" TargetMode="External"/><Relationship Id="rId605" Type="http://schemas.openxmlformats.org/officeDocument/2006/relationships/hyperlink" Target="https://webbfontaine.com/solutions/customs-solutions/" TargetMode="External"/><Relationship Id="rId1235" Type="http://schemas.openxmlformats.org/officeDocument/2006/relationships/hyperlink" Target="https://dzit.gov.sa/e-sevices" TargetMode="External"/><Relationship Id="rId1302" Type="http://schemas.openxmlformats.org/officeDocument/2006/relationships/hyperlink" Target="http://www.etda.or.th/etda_website/eng/mains/display/603" TargetMode="External"/><Relationship Id="rId2700" Type="http://schemas.openxmlformats.org/officeDocument/2006/relationships/hyperlink" Target="http://www.try.gov.hk/internet/ehabou_serv_pledge3.html" TargetMode="External"/><Relationship Id="rId4458" Type="http://schemas.openxmlformats.org/officeDocument/2006/relationships/hyperlink" Target="https://www.nita.go.ug/sites/default/files/publications/The%20Cloud%20Computing%20Guidelines%20for%20GoU.pdf" TargetMode="External"/><Relationship Id="rId5856" Type="http://schemas.openxmlformats.org/officeDocument/2006/relationships/hyperlink" Target="https://www.opengovpartnership.org/members/jordan/" TargetMode="External"/><Relationship Id="rId4872" Type="http://schemas.openxmlformats.org/officeDocument/2006/relationships/hyperlink" Target="https://akshi.gov.al/standarde-teknike/" TargetMode="External"/><Relationship Id="rId5509" Type="http://schemas.openxmlformats.org/officeDocument/2006/relationships/hyperlink" Target="https://www.data.go.jp/" TargetMode="External"/><Relationship Id="rId5923" Type="http://schemas.openxmlformats.org/officeDocument/2006/relationships/hyperlink" Target="https://www.ocsc.go.th/digital_skills2" TargetMode="External"/><Relationship Id="rId395" Type="http://schemas.openxmlformats.org/officeDocument/2006/relationships/hyperlink" Target="http://www.customs.gov.au/" TargetMode="External"/><Relationship Id="rId2076" Type="http://schemas.openxmlformats.org/officeDocument/2006/relationships/hyperlink" Target="http://www.regjeringen.no/nb/dep/fin/dep/org/avdelinger.html?id=243" TargetMode="External"/><Relationship Id="rId3474" Type="http://schemas.openxmlformats.org/officeDocument/2006/relationships/hyperlink" Target="https://ktb.moef.go.kr/eng/main.do" TargetMode="External"/><Relationship Id="rId4525" Type="http://schemas.openxmlformats.org/officeDocument/2006/relationships/hyperlink" Target="https://www.citc.gov.sa/en/Services/Pages/ReportSecurityIncident.aspx" TargetMode="External"/><Relationship Id="rId2490" Type="http://schemas.openxmlformats.org/officeDocument/2006/relationships/hyperlink" Target="http://www.armp-niger.org/" TargetMode="External"/><Relationship Id="rId3127" Type="http://schemas.openxmlformats.org/officeDocument/2006/relationships/hyperlink" Target="http://laws.gov.ag/wp-content/uploads/2018/07/Telecommunications_Bill_2016.pdf" TargetMode="External"/><Relationship Id="rId3541" Type="http://schemas.openxmlformats.org/officeDocument/2006/relationships/hyperlink" Target="https://financas.gov.st/" TargetMode="External"/><Relationship Id="rId462" Type="http://schemas.openxmlformats.org/officeDocument/2006/relationships/hyperlink" Target="https://www.argentinacompra.gov.ar/" TargetMode="External"/><Relationship Id="rId1092" Type="http://schemas.openxmlformats.org/officeDocument/2006/relationships/hyperlink" Target="http://www.mof.gov.sd/" TargetMode="External"/><Relationship Id="rId2143" Type="http://schemas.openxmlformats.org/officeDocument/2006/relationships/hyperlink" Target="https://eprijava.tax.gov.me/TaxisPortal" TargetMode="External"/><Relationship Id="rId5299" Type="http://schemas.openxmlformats.org/officeDocument/2006/relationships/hyperlink" Target="https://www.rti-rating.org/" TargetMode="External"/><Relationship Id="rId115" Type="http://schemas.openxmlformats.org/officeDocument/2006/relationships/hyperlink" Target="http://en.wikipedia.org/wiki/Paraguay" TargetMode="External"/><Relationship Id="rId2210" Type="http://schemas.openxmlformats.org/officeDocument/2006/relationships/hyperlink" Target="http://www.treasury.gov.ph/" TargetMode="External"/><Relationship Id="rId5366" Type="http://schemas.openxmlformats.org/officeDocument/2006/relationships/hyperlink" Target="https://www.japan.go.jp/technology/innovation/" TargetMode="External"/><Relationship Id="rId4382" Type="http://schemas.openxmlformats.org/officeDocument/2006/relationships/hyperlink" Target="https://www.rti-rating.org/wp-content/uploads/2020/01/Afghan.RTI_.Decree.May18.Amend_.Oct19.pdf" TargetMode="External"/><Relationship Id="rId5019" Type="http://schemas.openxmlformats.org/officeDocument/2006/relationships/hyperlink" Target="http://www.cnpd.pt/" TargetMode="External"/><Relationship Id="rId5433" Type="http://schemas.openxmlformats.org/officeDocument/2006/relationships/hyperlink" Target="https://datos.gob.ar/" TargetMode="External"/><Relationship Id="rId5780" Type="http://schemas.openxmlformats.org/officeDocument/2006/relationships/hyperlink" Target="https://www.opengovpartnership.org/members/spain/" TargetMode="External"/><Relationship Id="rId1976" Type="http://schemas.openxmlformats.org/officeDocument/2006/relationships/hyperlink" Target="https://www.etax.dgi.ga/home.seam" TargetMode="External"/><Relationship Id="rId4035" Type="http://schemas.openxmlformats.org/officeDocument/2006/relationships/hyperlink" Target="https://www.cornap.gob.ni/" TargetMode="External"/><Relationship Id="rId1629" Type="http://schemas.openxmlformats.org/officeDocument/2006/relationships/hyperlink" Target="http://www.douanes.ci/" TargetMode="External"/><Relationship Id="rId5500" Type="http://schemas.openxmlformats.org/officeDocument/2006/relationships/hyperlink" Target="https://datos.gov.co/" TargetMode="External"/><Relationship Id="rId3051" Type="http://schemas.openxmlformats.org/officeDocument/2006/relationships/hyperlink" Target="http://www.guatemala.gob.gt/" TargetMode="External"/><Relationship Id="rId4102" Type="http://schemas.openxmlformats.org/officeDocument/2006/relationships/hyperlink" Target="https://digitalmalta.org.mt/en/Pages/About/What-is-Digital-Malta.aspx" TargetMode="External"/><Relationship Id="rId3868" Type="http://schemas.openxmlformats.org/officeDocument/2006/relationships/hyperlink" Target="https://ict.go.ug/about-us/agencies/nita-uganda/" TargetMode="External"/><Relationship Id="rId4919" Type="http://schemas.openxmlformats.org/officeDocument/2006/relationships/hyperlink" Target="https://www.mintic.gov.co/portal/inicio/Micrositios/Beneficios-Tributarios-para-el-sector-TI/Computacion-en-la-nube/" TargetMode="External"/><Relationship Id="rId789" Type="http://schemas.openxmlformats.org/officeDocument/2006/relationships/hyperlink" Target="https://www.imf.org/~/media/Files/Publications/CR/2019/1GINEA2019002.ashx" TargetMode="External"/><Relationship Id="rId2884" Type="http://schemas.openxmlformats.org/officeDocument/2006/relationships/hyperlink" Target="http://www.mfed.gov.ki/sites/default/files/IFMIS%20Lessons%20Learned%20in%20PICs.pdf" TargetMode="External"/><Relationship Id="rId5290" Type="http://schemas.openxmlformats.org/officeDocument/2006/relationships/hyperlink" Target="https://www.dlapiperdataprotection.com/" TargetMode="External"/><Relationship Id="rId856" Type="http://schemas.openxmlformats.org/officeDocument/2006/relationships/hyperlink" Target="http://ramis.drc.gov.bt/appUserLogin.html" TargetMode="External"/><Relationship Id="rId1486" Type="http://schemas.openxmlformats.org/officeDocument/2006/relationships/hyperlink" Target="http://amp.mofed.gov.et/" TargetMode="External"/><Relationship Id="rId2537" Type="http://schemas.openxmlformats.org/officeDocument/2006/relationships/hyperlink" Target="https://procurement.oecs.org/epps/home.do" TargetMode="External"/><Relationship Id="rId3935" Type="http://schemas.openxmlformats.org/officeDocument/2006/relationships/hyperlink" Target="http://www.somalia.gov.so/" TargetMode="External"/><Relationship Id="rId509" Type="http://schemas.openxmlformats.org/officeDocument/2006/relationships/hyperlink" Target="https://www.bahrain.bh/wps/portal/!ut/p/a1/rZFRT4MwFIX_yvbAI-mFMiiPSHBKZDOb6OjLUqBuOGgBu0X_veBi4oPITOzbbb5zc-45iKINooKdih1ThRSs7Gdqb2-WYBsmMUOCYwze0vZXbgDGHGYdkHwHAOOgB5x759E1bQKX6cGMfOPW6vRRBOCRq9Xdw7UPMMdj-idEEc2EqtUeJXwnT7VsFSu3rNVgLyuuQXMsssOkLMThVQOWyqOa9BxvRcWF-uGr31hnRY4SOwOecm7pnHGsW2zm6m7uEj0Fi9jMyCEn-dcFA88bTWDN2vMVIzl-Ar8FdQaGfSSdUWfQSbdh_cfLwwvKLV6ahnpdRVIo_qbQ5p86qqs4rgh-18PgebHQaeJNpx-dGtOb/dl5/d5/L2dBISEvZ0FBIS9nQSEh/" TargetMode="External"/><Relationship Id="rId1139" Type="http://schemas.openxmlformats.org/officeDocument/2006/relationships/hyperlink" Target="http://www.seniat.gov.ve/" TargetMode="External"/><Relationship Id="rId2951" Type="http://schemas.openxmlformats.org/officeDocument/2006/relationships/hyperlink" Target="https://www.luxtrust.lu/fr" TargetMode="External"/><Relationship Id="rId5010" Type="http://schemas.openxmlformats.org/officeDocument/2006/relationships/hyperlink" Target="https://www.edoeb.admin.ch/edoeb/en/home/the-fdpic/links/data-protection---switzerland.html" TargetMode="External"/><Relationship Id="rId923" Type="http://schemas.openxmlformats.org/officeDocument/2006/relationships/hyperlink" Target="http://www.burundi.gov.bi/" TargetMode="External"/><Relationship Id="rId1553" Type="http://schemas.openxmlformats.org/officeDocument/2006/relationships/hyperlink" Target="https://www.planificacion.gob.ec/informacion-de-inversion-publica/" TargetMode="External"/><Relationship Id="rId2604" Type="http://schemas.openxmlformats.org/officeDocument/2006/relationships/hyperlink" Target="http://publicprocurement.govmu.org/Pages/default.aspx" TargetMode="External"/><Relationship Id="rId1206" Type="http://schemas.openxmlformats.org/officeDocument/2006/relationships/hyperlink" Target="http://www.fu.gov.si/" TargetMode="External"/><Relationship Id="rId1620" Type="http://schemas.openxmlformats.org/officeDocument/2006/relationships/hyperlink" Target="http://www-wds.worldbank.org/external/default/WDSContentServer/WDSP/IB/2014/01/13/000461832_20140113152214/Rendered/PDF/839410WP0P14490Box0382124B00PUBLIC0.pdf" TargetMode="External"/><Relationship Id="rId4776" Type="http://schemas.openxmlformats.org/officeDocument/2006/relationships/hyperlink" Target="https://www.agid.gov.it/it/infrastrutture/cloud-pa" TargetMode="External"/><Relationship Id="rId5827" Type="http://schemas.openxmlformats.org/officeDocument/2006/relationships/hyperlink" Target="https://www.opengovpartnership.org/members/bulgaria/" TargetMode="External"/><Relationship Id="rId3378" Type="http://schemas.openxmlformats.org/officeDocument/2006/relationships/hyperlink" Target="https://www.tuneps.tn/" TargetMode="External"/><Relationship Id="rId3792" Type="http://schemas.openxmlformats.org/officeDocument/2006/relationships/hyperlink" Target="http://www.moict.gov.jo/" TargetMode="External"/><Relationship Id="rId4429" Type="http://schemas.openxmlformats.org/officeDocument/2006/relationships/hyperlink" Target="https://www.rti-rating.org/wp-content/uploads/2018/09/Malawi-Access-to-Information-Act.Feb17.pdf" TargetMode="External"/><Relationship Id="rId4843" Type="http://schemas.openxmlformats.org/officeDocument/2006/relationships/hyperlink" Target="http://www.egov.ma/en/feuilles-de-route/general-interoperability-framework" TargetMode="External"/><Relationship Id="rId299" Type="http://schemas.openxmlformats.org/officeDocument/2006/relationships/hyperlink" Target="https://www.theprif.org/documents/solomon-islands/other/solomon-islands-public-investment-management-diagnostic" TargetMode="External"/><Relationship Id="rId2394" Type="http://schemas.openxmlformats.org/officeDocument/2006/relationships/hyperlink" Target="https://marangatu.set.gov.py/eset/" TargetMode="External"/><Relationship Id="rId3445" Type="http://schemas.openxmlformats.org/officeDocument/2006/relationships/hyperlink" Target="https://www.pefa.org/node/286" TargetMode="External"/><Relationship Id="rId366" Type="http://schemas.openxmlformats.org/officeDocument/2006/relationships/hyperlink" Target="http://www.nbb.be/pub/01_00_00_00_00/01_01_00_00_00/01_01_07_00_00.htm?l=en" TargetMode="External"/><Relationship Id="rId780" Type="http://schemas.openxmlformats.org/officeDocument/2006/relationships/hyperlink" Target="http://www.mpi.gov.vn/" TargetMode="External"/><Relationship Id="rId2047" Type="http://schemas.openxmlformats.org/officeDocument/2006/relationships/hyperlink" Target="http://www.tresor.mr/" TargetMode="External"/><Relationship Id="rId2461" Type="http://schemas.openxmlformats.org/officeDocument/2006/relationships/hyperlink" Target="http://www.ctt.gov.mo/MacauPost/Contents/News.aspx?lang=en-us&amp;pm=2449" TargetMode="External"/><Relationship Id="rId3512" Type="http://schemas.openxmlformats.org/officeDocument/2006/relationships/hyperlink" Target="https://www.taneps.go.tz/epps/home.do" TargetMode="External"/><Relationship Id="rId4910" Type="http://schemas.openxmlformats.org/officeDocument/2006/relationships/hyperlink" Target="https://www.nosi.cv/index.php/en/services/data-center" TargetMode="External"/><Relationship Id="rId433" Type="http://schemas.openxmlformats.org/officeDocument/2006/relationships/hyperlink" Target="http://www.instat.gov.al/en/themes/labour-market.aspx" TargetMode="External"/><Relationship Id="rId1063" Type="http://schemas.openxmlformats.org/officeDocument/2006/relationships/hyperlink" Target="http://www.mppp.gob.ve/" TargetMode="External"/><Relationship Id="rId2114" Type="http://schemas.openxmlformats.org/officeDocument/2006/relationships/hyperlink" Target="http://www.at.gov.mz/" TargetMode="External"/><Relationship Id="rId4286" Type="http://schemas.openxmlformats.org/officeDocument/2006/relationships/hyperlink" Target="https://cert.az/en/" TargetMode="External"/><Relationship Id="rId5684" Type="http://schemas.openxmlformats.org/officeDocument/2006/relationships/hyperlink" Target="https://joinup.ec.europa.eu/sites/default/files/inline-files/OSS%20Country%20Intelligence%20Report_LV.pdf" TargetMode="External"/><Relationship Id="rId500" Type="http://schemas.openxmlformats.org/officeDocument/2006/relationships/hyperlink" Target="https://cito.gov.bz/" TargetMode="External"/><Relationship Id="rId1130" Type="http://schemas.openxmlformats.org/officeDocument/2006/relationships/hyperlink" Target="https://ggm.ticaret.gov.tr/" TargetMode="External"/><Relationship Id="rId5337" Type="http://schemas.openxmlformats.org/officeDocument/2006/relationships/hyperlink" Target="https://v2.itweb.co.za/event/govtech/conference-2015/?page=about" TargetMode="External"/><Relationship Id="rId5751" Type="http://schemas.openxmlformats.org/officeDocument/2006/relationships/hyperlink" Target="https://www.tci.gov.fm/documents/communications/policy/ict-policy2012.pdf" TargetMode="External"/><Relationship Id="rId1947" Type="http://schemas.openxmlformats.org/officeDocument/2006/relationships/hyperlink" Target="http://www.sndi.ci/index.php/component/content/article/35-infosndi/78-sigfip.html" TargetMode="External"/><Relationship Id="rId4353" Type="http://schemas.openxmlformats.org/officeDocument/2006/relationships/hyperlink" Target="https://www.rti-rating.org/wp-content/uploads/Paraguay.pdf" TargetMode="External"/><Relationship Id="rId5404" Type="http://schemas.openxmlformats.org/officeDocument/2006/relationships/hyperlink" Target="https://www.smartreg.pe/que-hacemos/govtech" TargetMode="External"/><Relationship Id="rId4006" Type="http://schemas.openxmlformats.org/officeDocument/2006/relationships/hyperlink" Target="http://www.presidence.ne/" TargetMode="External"/><Relationship Id="rId4420" Type="http://schemas.openxmlformats.org/officeDocument/2006/relationships/hyperlink" Target="https://www.rti-rating.org/wp-content/uploads/2019/09/Ghana.RTI-2019-2.pdf" TargetMode="External"/><Relationship Id="rId290" Type="http://schemas.openxmlformats.org/officeDocument/2006/relationships/hyperlink" Target="https://doft.gov.vu/" TargetMode="External"/><Relationship Id="rId3022" Type="http://schemas.openxmlformats.org/officeDocument/2006/relationships/hyperlink" Target="https://eadministration.gouv.ci/fr/old-e-services" TargetMode="External"/><Relationship Id="rId6178" Type="http://schemas.openxmlformats.org/officeDocument/2006/relationships/hyperlink" Target="https://www.micttd.gov.ki/sites/default/files/National%20ICT%20Policy.pdf" TargetMode="External"/><Relationship Id="rId5194" Type="http://schemas.openxmlformats.org/officeDocument/2006/relationships/hyperlink" Target="https://www.collectiveredress.org/collective-redress/alternative-ombudsman-portugal" TargetMode="External"/><Relationship Id="rId6245" Type="http://schemas.openxmlformats.org/officeDocument/2006/relationships/hyperlink" Target="https://www.ordnancesurvey.co.uk/about/directors/caroline-bellamy" TargetMode="External"/><Relationship Id="rId2788" Type="http://schemas.openxmlformats.org/officeDocument/2006/relationships/hyperlink" Target="http://www.imf.org/external/pubs/ft/scr/2013/cr13217.pdf" TargetMode="External"/><Relationship Id="rId3839" Type="http://schemas.openxmlformats.org/officeDocument/2006/relationships/hyperlink" Target="https://gov.uz/en" TargetMode="External"/><Relationship Id="rId2855" Type="http://schemas.openxmlformats.org/officeDocument/2006/relationships/hyperlink" Target="http://www.customs.go.kr/" TargetMode="External"/><Relationship Id="rId3906" Type="http://schemas.openxmlformats.org/officeDocument/2006/relationships/hyperlink" Target="https://administracionelectronica.gob.es/pae_Home/pae_map-egov.html?idioma=en" TargetMode="External"/><Relationship Id="rId5261" Type="http://schemas.openxmlformats.org/officeDocument/2006/relationships/hyperlink" Target="http://rkn.gov.ru/personal-data/protection-of-the-innocent/" TargetMode="External"/><Relationship Id="rId96" Type="http://schemas.openxmlformats.org/officeDocument/2006/relationships/hyperlink" Target="http://en.wikipedia.org/wiki/Monaco" TargetMode="External"/><Relationship Id="rId827" Type="http://schemas.openxmlformats.org/officeDocument/2006/relationships/hyperlink" Target="https://www.gob.bo/" TargetMode="External"/><Relationship Id="rId1457" Type="http://schemas.openxmlformats.org/officeDocument/2006/relationships/hyperlink" Target="http://ict.mptc.gov.kh/" TargetMode="External"/><Relationship Id="rId1871" Type="http://schemas.openxmlformats.org/officeDocument/2006/relationships/hyperlink" Target="http://www.mof.gov.eg/english/Pages/Home.aspx" TargetMode="External"/><Relationship Id="rId2508" Type="http://schemas.openxmlformats.org/officeDocument/2006/relationships/hyperlink" Target="https://www.bpp.gov.ng/all-downloads/" TargetMode="External"/><Relationship Id="rId2922" Type="http://schemas.openxmlformats.org/officeDocument/2006/relationships/hyperlink" Target="https://www.pefa.org/sites/default/files/assessments/reports/KW-Aug10-PFMPR-Public.pdf" TargetMode="External"/><Relationship Id="rId1524" Type="http://schemas.openxmlformats.org/officeDocument/2006/relationships/hyperlink" Target="http://demo.synisys.com/yem/" TargetMode="External"/><Relationship Id="rId3696" Type="http://schemas.openxmlformats.org/officeDocument/2006/relationships/hyperlink" Target="https://www.pefa.org/node/566" TargetMode="External"/><Relationship Id="rId4747" Type="http://schemas.openxmlformats.org/officeDocument/2006/relationships/hyperlink" Target="https://data.gov.gh/feedback" TargetMode="External"/><Relationship Id="rId2298" Type="http://schemas.openxmlformats.org/officeDocument/2006/relationships/hyperlink" Target="https://www.itas.mof.na/" TargetMode="External"/><Relationship Id="rId3349" Type="http://schemas.openxmlformats.org/officeDocument/2006/relationships/hyperlink" Target="https://financas.gov.st/index.php/direccoes/direccao-dos-impostos" TargetMode="External"/><Relationship Id="rId684" Type="http://schemas.openxmlformats.org/officeDocument/2006/relationships/hyperlink" Target="https://www.ilo.org/ilostat/faces/oracle/webcenter/portalapp/pagehierarchy/Page33.jspx?locale=EN&amp;MBI_ID=4" TargetMode="External"/><Relationship Id="rId2365" Type="http://schemas.openxmlformats.org/officeDocument/2006/relationships/hyperlink" Target="http://www.govt.lc/electronic_transactions" TargetMode="External"/><Relationship Id="rId3763" Type="http://schemas.openxmlformats.org/officeDocument/2006/relationships/hyperlink" Target="http://www.gov.hk/" TargetMode="External"/><Relationship Id="rId4814" Type="http://schemas.openxmlformats.org/officeDocument/2006/relationships/hyperlink" Target="https://cyberpolicyportal.org/en/states/belize" TargetMode="External"/><Relationship Id="rId337" Type="http://schemas.openxmlformats.org/officeDocument/2006/relationships/hyperlink" Target="https://www.sepe.gov.ao/ao/" TargetMode="External"/><Relationship Id="rId2018" Type="http://schemas.openxmlformats.org/officeDocument/2006/relationships/hyperlink" Target="http://www.guatecompras.gt/concursos/consultaConAvanz.aspx" TargetMode="External"/><Relationship Id="rId3416" Type="http://schemas.openxmlformats.org/officeDocument/2006/relationships/hyperlink" Target="https://dfo.no/kundesider/dfo-id/" TargetMode="External"/><Relationship Id="rId3830" Type="http://schemas.openxmlformats.org/officeDocument/2006/relationships/hyperlink" Target="https://ecitizen.go.ug/" TargetMode="External"/><Relationship Id="rId751" Type="http://schemas.openxmlformats.org/officeDocument/2006/relationships/hyperlink" Target="https://www.ilo.org/ilostat/faces/oracle/webcenter/portalapp/pagehierarchy/Page33.jspx?locale=EN&amp;MBI_ID=4" TargetMode="External"/><Relationship Id="rId1381" Type="http://schemas.openxmlformats.org/officeDocument/2006/relationships/hyperlink" Target="http://www.treasury.gov.za/" TargetMode="External"/><Relationship Id="rId2432" Type="http://schemas.openxmlformats.org/officeDocument/2006/relationships/hyperlink" Target="https://rfc.siat.sat.gob.mx/PTSC/RFC/menu/" TargetMode="External"/><Relationship Id="rId5588" Type="http://schemas.openxmlformats.org/officeDocument/2006/relationships/hyperlink" Target="https://pacificdata.org/data/organization/tuvalu-data" TargetMode="External"/><Relationship Id="rId404" Type="http://schemas.openxmlformats.org/officeDocument/2006/relationships/hyperlink" Target="http://www.customs.gov.bz/" TargetMode="External"/><Relationship Id="rId1034" Type="http://schemas.openxmlformats.org/officeDocument/2006/relationships/hyperlink" Target="http://www.ministerefptss.gov.bi/?q=pnra" TargetMode="External"/><Relationship Id="rId5655" Type="http://schemas.openxmlformats.org/officeDocument/2006/relationships/hyperlink" Target="https://www.egov.md/en/resources/guides-and-documents/strategic-program-governance-technological-modernization-e" TargetMode="External"/><Relationship Id="rId1101" Type="http://schemas.openxmlformats.org/officeDocument/2006/relationships/hyperlink" Target="http://www.treasury.go.th/" TargetMode="External"/><Relationship Id="rId4257" Type="http://schemas.openxmlformats.org/officeDocument/2006/relationships/hyperlink" Target="https://datos.gob.ar/acerca/seccion/marco-legal" TargetMode="External"/><Relationship Id="rId4671" Type="http://schemas.openxmlformats.org/officeDocument/2006/relationships/hyperlink" Target="https://vm.fi/infrastruktuuripalvelut-hallinnolle" TargetMode="External"/><Relationship Id="rId5308" Type="http://schemas.openxmlformats.org/officeDocument/2006/relationships/hyperlink" Target="https://www.rti-rating.org/wp-content/uploads/2018/09/Iran.FOI-law-and-regulations.English.pdf" TargetMode="External"/><Relationship Id="rId5722" Type="http://schemas.openxmlformats.org/officeDocument/2006/relationships/hyperlink" Target="https://www.argentina.gob.ar/onti/software-publico/catalogo" TargetMode="External"/><Relationship Id="rId3273" Type="http://schemas.openxmlformats.org/officeDocument/2006/relationships/hyperlink" Target="https://budget.go.ug/dataportal" TargetMode="External"/><Relationship Id="rId4324" Type="http://schemas.openxmlformats.org/officeDocument/2006/relationships/hyperlink" Target="http://www.rti-rating.org/files/pdf/Zimbabwe.pdf" TargetMode="External"/><Relationship Id="rId194" Type="http://schemas.openxmlformats.org/officeDocument/2006/relationships/hyperlink" Target="http://en.wikipedia.org/wiki/Hong_kong" TargetMode="External"/><Relationship Id="rId1918" Type="http://schemas.openxmlformats.org/officeDocument/2006/relationships/hyperlink" Target="https://cfspart.impots.gouv.fr/" TargetMode="External"/><Relationship Id="rId261" Type="http://schemas.openxmlformats.org/officeDocument/2006/relationships/hyperlink" Target="https://epod.cid.harvard.edu/sites/default/files/2019-08/EPD_Report_Digital.pdf" TargetMode="External"/><Relationship Id="rId3340" Type="http://schemas.openxmlformats.org/officeDocument/2006/relationships/hyperlink" Target="http://www.tra.go.tz/" TargetMode="External"/><Relationship Id="rId5098" Type="http://schemas.openxmlformats.org/officeDocument/2006/relationships/hyperlink" Target="https://www.ip-rs.si/publikacije/prirocniki-in-smernice/" TargetMode="External"/><Relationship Id="rId6149" Type="http://schemas.openxmlformats.org/officeDocument/2006/relationships/hyperlink" Target="https://labx.gov.pt/" TargetMode="External"/><Relationship Id="rId2759" Type="http://schemas.openxmlformats.org/officeDocument/2006/relationships/hyperlink" Target="http://moj.gov.jm/laws/electronic-transactions-act" TargetMode="External"/><Relationship Id="rId5165" Type="http://schemas.openxmlformats.org/officeDocument/2006/relationships/hyperlink" Target="https://meity.gov.in/public-opinion-public-grievances" TargetMode="External"/><Relationship Id="rId6216" Type="http://schemas.openxmlformats.org/officeDocument/2006/relationships/hyperlink" Target="https://www.llv.li/inhalt/1945/amtsstellen/strategie" TargetMode="External"/><Relationship Id="rId1775" Type="http://schemas.openxmlformats.org/officeDocument/2006/relationships/hyperlink" Target="https://douanes.gouv.cg/" TargetMode="External"/><Relationship Id="rId2826" Type="http://schemas.openxmlformats.org/officeDocument/2006/relationships/hyperlink" Target="http://www.sefin.gob.hn/" TargetMode="External"/><Relationship Id="rId4181" Type="http://schemas.openxmlformats.org/officeDocument/2006/relationships/hyperlink" Target="http://e-snip.mef.gov.mz/" TargetMode="External"/><Relationship Id="rId5232" Type="http://schemas.openxmlformats.org/officeDocument/2006/relationships/hyperlink" Target="https://www.bfdi.bund.de/EN/DataProtection/Subjects/subjects-node.html" TargetMode="External"/><Relationship Id="rId67" Type="http://schemas.openxmlformats.org/officeDocument/2006/relationships/hyperlink" Target="http://en.wikipedia.org/wiki/Iraq" TargetMode="External"/><Relationship Id="rId1428" Type="http://schemas.openxmlformats.org/officeDocument/2006/relationships/hyperlink" Target="https://somalijobs.net/jobs/invitation-for-quotations-for-supply-and-configuration-of-human-resource-management-information-system-hrmis-for-federal-member-states/" TargetMode="External"/><Relationship Id="rId1842" Type="http://schemas.openxmlformats.org/officeDocument/2006/relationships/hyperlink" Target="https://www.hacienda.go.cr/scripts/criiiext.dll?UTILREQ=COMPRARED" TargetMode="External"/><Relationship Id="rId4998" Type="http://schemas.openxmlformats.org/officeDocument/2006/relationships/hyperlink" Target="https://web.iaip.gob.hn/" TargetMode="External"/><Relationship Id="rId6073" Type="http://schemas.openxmlformats.org/officeDocument/2006/relationships/hyperlink" Target="https://www.fonction-publique.gov.bf/ministere/structures-centrales/details?tx_news_pi1%5Baction%5D=detail&amp;tx_news_pi1%5Bcontroller%5D=News&amp;tx_news_pi1%5Bnews%5D=90&amp;cHash=044b8984102c21b61787d057a100eaa1" TargetMode="External"/><Relationship Id="rId3667" Type="http://schemas.openxmlformats.org/officeDocument/2006/relationships/hyperlink" Target="http://finance.gov.sr/directoraten/directoraat-belastingen/" TargetMode="External"/><Relationship Id="rId4718" Type="http://schemas.openxmlformats.org/officeDocument/2006/relationships/hyperlink" Target="https://aplicaciones.administracionpublica.gob.ec/" TargetMode="External"/><Relationship Id="rId588" Type="http://schemas.openxmlformats.org/officeDocument/2006/relationships/hyperlink" Target="https://softmachine.es/portal-del-empleado/" TargetMode="External"/><Relationship Id="rId2269" Type="http://schemas.openxmlformats.org/officeDocument/2006/relationships/hyperlink" Target="https://www.roskazna.ru/upload/iblock/674/buklet_pem_pal_angl.pdf" TargetMode="External"/><Relationship Id="rId2683" Type="http://schemas.openxmlformats.org/officeDocument/2006/relationships/hyperlink" Target="http://www.intamedia.ir/" TargetMode="External"/><Relationship Id="rId3734" Type="http://schemas.openxmlformats.org/officeDocument/2006/relationships/hyperlink" Target="http://www.vm.fi/vm/en/05_projects/03_sade/index.jsp" TargetMode="External"/><Relationship Id="rId6140" Type="http://schemas.openxmlformats.org/officeDocument/2006/relationships/hyperlink" Target="http://omrh.gouv.ht/Media/2-DocumentsStrategiques/fp/PME-2023_20190313_09h31.pdf" TargetMode="External"/><Relationship Id="rId655" Type="http://schemas.openxmlformats.org/officeDocument/2006/relationships/hyperlink" Target="https://www.ilo.org/ilostat/faces/oracle/webcenter/portalapp/pagehierarchy/Page33.jspx?locale=EN&amp;MBI_ID=4" TargetMode="External"/><Relationship Id="rId1285" Type="http://schemas.openxmlformats.org/officeDocument/2006/relationships/hyperlink" Target="https://www.ura.go.ug/" TargetMode="External"/><Relationship Id="rId2336" Type="http://schemas.openxmlformats.org/officeDocument/2006/relationships/hyperlink" Target="http://www.dsf.gov.mo/finance/public_finance_info.aspx?FormType=4&amp;" TargetMode="External"/><Relationship Id="rId2750" Type="http://schemas.openxmlformats.org/officeDocument/2006/relationships/hyperlink" Target="https://etax.istd.gov.jo/Login.aspx" TargetMode="External"/><Relationship Id="rId3801" Type="http://schemas.openxmlformats.org/officeDocument/2006/relationships/hyperlink" Target="http://www.scgg.gob.hn/es/node/74" TargetMode="External"/><Relationship Id="rId308" Type="http://schemas.openxmlformats.org/officeDocument/2006/relationships/hyperlink" Target="https://www.nsia.gov.af:8080/wp-content/uploads/2019/11/Afghanistan-Statistical-Yearbook-2018-19.pdf" TargetMode="External"/><Relationship Id="rId722" Type="http://schemas.openxmlformats.org/officeDocument/2006/relationships/hyperlink" Target="https://www.ilo.org/ilostat/faces/oracle/webcenter/portalapp/pagehierarchy/Page33.jspx?locale=EN&amp;MBI_ID=4" TargetMode="External"/><Relationship Id="rId1352" Type="http://schemas.openxmlformats.org/officeDocument/2006/relationships/hyperlink" Target="http://finance.gov.tt/wp-content/uploads/2013/11/sp34.pdf" TargetMode="External"/><Relationship Id="rId2403" Type="http://schemas.openxmlformats.org/officeDocument/2006/relationships/hyperlink" Target="http://www.toll.no/no/bedrift/varer-inn-til-norge/tvinn/deklarering-i-tvinn" TargetMode="External"/><Relationship Id="rId5559" Type="http://schemas.openxmlformats.org/officeDocument/2006/relationships/hyperlink" Target="https://malawi.opendataforafrica.org/" TargetMode="External"/><Relationship Id="rId1005" Type="http://schemas.openxmlformats.org/officeDocument/2006/relationships/hyperlink" Target="http://teledeclaration-dgi.cm/modules/Common/Account/Login.aspx" TargetMode="External"/><Relationship Id="rId4575" Type="http://schemas.openxmlformats.org/officeDocument/2006/relationships/hyperlink" Target="https://www.egovernment.ch/fr/umsetzung/schwerpunktplan/elaborer-et-gerer-larchitecture-de-la-cyberadministration-co/" TargetMode="External"/><Relationship Id="rId5973" Type="http://schemas.openxmlformats.org/officeDocument/2006/relationships/hyperlink" Target="https://mtt.gov.rs/strategije1/" TargetMode="External"/><Relationship Id="rId3177" Type="http://schemas.openxmlformats.org/officeDocument/2006/relationships/hyperlink" Target="http://www.mfinante.ro/execbug.html?pagina=domenii" TargetMode="External"/><Relationship Id="rId4228" Type="http://schemas.openxmlformats.org/officeDocument/2006/relationships/hyperlink" Target="https://openknowledge.worldbank.org/handle/10986/3668" TargetMode="External"/><Relationship Id="rId5626" Type="http://schemas.openxmlformats.org/officeDocument/2006/relationships/hyperlink" Target="https://www.ogcio.gov.hk/en/our_work/infrastructure/e_government/" TargetMode="External"/><Relationship Id="rId3591" Type="http://schemas.openxmlformats.org/officeDocument/2006/relationships/hyperlink" Target="http://opencup.gov.it/" TargetMode="External"/><Relationship Id="rId4642" Type="http://schemas.openxmlformats.org/officeDocument/2006/relationships/hyperlink" Target="https://www.participa.gob.mx/" TargetMode="External"/><Relationship Id="rId2193" Type="http://schemas.openxmlformats.org/officeDocument/2006/relationships/hyperlink" Target="http://www.gouv.mc/Gouvernement-et-Institutions/Le-Gouvernement/Departement-des-Finances-et-de-l-Economie" TargetMode="External"/><Relationship Id="rId3244" Type="http://schemas.openxmlformats.org/officeDocument/2006/relationships/hyperlink" Target="http://www.mof.go.tz/mofdocs/msemaji/PFMRP%20ANNUAL%20PROGRESS%20REPORT-WEBSITE.pdf" TargetMode="External"/><Relationship Id="rId165" Type="http://schemas.openxmlformats.org/officeDocument/2006/relationships/hyperlink" Target="http://en.wikipedia.org/wiki/S%C3%A3o_Tom%C3%A9_and_Principe" TargetMode="External"/><Relationship Id="rId2260" Type="http://schemas.openxmlformats.org/officeDocument/2006/relationships/hyperlink" Target="https://www.mof.gov.ws/" TargetMode="External"/><Relationship Id="rId3311" Type="http://schemas.openxmlformats.org/officeDocument/2006/relationships/hyperlink" Target="http://sfs.gov.ua/elektronni-formi-dokumentiv/" TargetMode="External"/><Relationship Id="rId232" Type="http://schemas.openxmlformats.org/officeDocument/2006/relationships/hyperlink" Target="http://documents.worldbank.org/curated/en/2013/04/17611399/congo-democratic-republic-governance-capacity-enhancement-project" TargetMode="External"/><Relationship Id="rId5069" Type="http://schemas.openxmlformats.org/officeDocument/2006/relationships/hyperlink" Target="https://www.gob.mx/mexicodigital/es/articulos/acuerdo-por-el-que-se-aprueba-la-norma-tecnica-para-el-acceso-y-publicacion-de-datos-abiertos-de-la-informacion-estadistica-y-geografica-de-interes-nacional?idiom=es" TargetMode="External"/><Relationship Id="rId5483" Type="http://schemas.openxmlformats.org/officeDocument/2006/relationships/hyperlink" Target="http://www.data.gov.my/" TargetMode="External"/><Relationship Id="rId1679" Type="http://schemas.openxmlformats.org/officeDocument/2006/relationships/hyperlink" Target="http://www.bjcz.gov.cn/english/Golden%20Finance%20Project.htm" TargetMode="External"/><Relationship Id="rId4085" Type="http://schemas.openxmlformats.org/officeDocument/2006/relationships/hyperlink" Target="http://nitc.gov.np/" TargetMode="External"/><Relationship Id="rId5136" Type="http://schemas.openxmlformats.org/officeDocument/2006/relationships/hyperlink" Target="http://www.sic.gov.cn/Column/612/0.htm" TargetMode="External"/><Relationship Id="rId4152" Type="http://schemas.openxmlformats.org/officeDocument/2006/relationships/hyperlink" Target="http://www.mf.gov.si/" TargetMode="External"/><Relationship Id="rId5203" Type="http://schemas.openxmlformats.org/officeDocument/2006/relationships/hyperlink" Target="http://www.dataprotection.gov.cy/" TargetMode="External"/><Relationship Id="rId5550" Type="http://schemas.openxmlformats.org/officeDocument/2006/relationships/hyperlink" Target="https://www.e.gov.kw/sites/kgoEnglish/Pages/OtherTopics/OpenData.aspx" TargetMode="External"/><Relationship Id="rId1746" Type="http://schemas.openxmlformats.org/officeDocument/2006/relationships/hyperlink" Target="http://www.customs.gov.cn/publish/portal0/tab49564/?id=NTit03_con" TargetMode="External"/><Relationship Id="rId38" Type="http://schemas.openxmlformats.org/officeDocument/2006/relationships/hyperlink" Target="http://en.wikipedia.org/wiki/Djibouti" TargetMode="External"/><Relationship Id="rId1813" Type="http://schemas.openxmlformats.org/officeDocument/2006/relationships/hyperlink" Target="http://www.chilecompra.cl/" TargetMode="External"/><Relationship Id="rId4969" Type="http://schemas.openxmlformats.org/officeDocument/2006/relationships/hyperlink" Target="https://www.gov.ie/en/publication/65eb49-public-service-ict-strategy/" TargetMode="External"/><Relationship Id="rId3985" Type="http://schemas.openxmlformats.org/officeDocument/2006/relationships/hyperlink" Target="https://digital.gov.ru/en/activity/statistic/rating/elektronnoe-pravitelstvo-v-rf/" TargetMode="External"/><Relationship Id="rId2587" Type="http://schemas.openxmlformats.org/officeDocument/2006/relationships/hyperlink" Target="http://www.opm.gov.na/documents/108506/478301/HRDP_+Brochure+%281%29.pdf/781d6c0f-4f7d-4437-af0c-e6c05b39e146" TargetMode="External"/><Relationship Id="rId3638" Type="http://schemas.openxmlformats.org/officeDocument/2006/relationships/hyperlink" Target="https://www.pefa.org/sites/default/files/assessments/reports/MV-Nov09-PFMPR-Public.PDF" TargetMode="External"/><Relationship Id="rId6044" Type="http://schemas.openxmlformats.org/officeDocument/2006/relationships/hyperlink" Target="https://digitalmalta.org.mt/en/Pages/Strategy/Digital-Government.aspx" TargetMode="External"/><Relationship Id="rId559" Type="http://schemas.openxmlformats.org/officeDocument/2006/relationships/hyperlink" Target="http://www.minfin.gv.ao/docs/dspPublications.htm" TargetMode="External"/><Relationship Id="rId1189" Type="http://schemas.openxmlformats.org/officeDocument/2006/relationships/hyperlink" Target="http://www.mof.gov.so/customs" TargetMode="External"/><Relationship Id="rId5060" Type="http://schemas.openxmlformats.org/officeDocument/2006/relationships/hyperlink" Target="http://epilietis.lrv.lt/kreipkis-i-institucija/pateik-prasyma-skunda" TargetMode="External"/><Relationship Id="rId6111" Type="http://schemas.openxmlformats.org/officeDocument/2006/relationships/hyperlink" Target="https://www.ansie.dj/actualites/e-gouvernement-lansie-lance-le-processus-delaboration-de-la-strategie-nationale-2019-2022/" TargetMode="External"/><Relationship Id="rId626" Type="http://schemas.openxmlformats.org/officeDocument/2006/relationships/hyperlink" Target="http://demo.synisys.com/ddfa-portal/ips/eamis/" TargetMode="External"/><Relationship Id="rId973" Type="http://schemas.openxmlformats.org/officeDocument/2006/relationships/hyperlink" Target="http://www.finances.gov.bi/" TargetMode="External"/><Relationship Id="rId1256" Type="http://schemas.openxmlformats.org/officeDocument/2006/relationships/hyperlink" Target="http://dgi.tggesco.com/index.php" TargetMode="External"/><Relationship Id="rId2307" Type="http://schemas.openxmlformats.org/officeDocument/2006/relationships/hyperlink" Target="http://www.mef.gov.mz/" TargetMode="External"/><Relationship Id="rId2654" Type="http://schemas.openxmlformats.org/officeDocument/2006/relationships/hyperlink" Target="http://kgd.gov.kz/ru" TargetMode="External"/><Relationship Id="rId3705" Type="http://schemas.openxmlformats.org/officeDocument/2006/relationships/hyperlink" Target="http://sppra.co.sz/awardedcontracts.html" TargetMode="External"/><Relationship Id="rId1670" Type="http://schemas.openxmlformats.org/officeDocument/2006/relationships/hyperlink" Target="http://comoros.eregulations.org/media/code%20des%20impots.pdf" TargetMode="External"/><Relationship Id="rId2721" Type="http://schemas.openxmlformats.org/officeDocument/2006/relationships/hyperlink" Target="http://www.mof.go.jp/" TargetMode="External"/><Relationship Id="rId5877" Type="http://schemas.openxmlformats.org/officeDocument/2006/relationships/hyperlink" Target="https://www.smartnation.gov.sg/docs/default-source/default-document-library/national-ai-strategy.pdf?sfvrsn=2c3bd8e9_4" TargetMode="External"/><Relationship Id="rId1323" Type="http://schemas.openxmlformats.org/officeDocument/2006/relationships/hyperlink" Target="http://www.saaa.gov.za/index.php/about-saaa/background.html" TargetMode="External"/><Relationship Id="rId4479" Type="http://schemas.openxmlformats.org/officeDocument/2006/relationships/hyperlink" Target="https://www.mtcen.gov.tn/index.php?id=131&amp;L=2" TargetMode="External"/><Relationship Id="rId4893" Type="http://schemas.openxmlformats.org/officeDocument/2006/relationships/hyperlink" Target="https://dit.gov.bt/ict-guidelines-acts" TargetMode="External"/><Relationship Id="rId5944" Type="http://schemas.openxmlformats.org/officeDocument/2006/relationships/hyperlink" Target="https://thedigital.gov.ua/" TargetMode="External"/><Relationship Id="rId3495" Type="http://schemas.openxmlformats.org/officeDocument/2006/relationships/hyperlink" Target="https://www1.treasury.gov.my/index.php/en/" TargetMode="External"/><Relationship Id="rId4546" Type="http://schemas.openxmlformats.org/officeDocument/2006/relationships/hyperlink" Target="https://www.gov.pl/web/cyfryzacja/rzadowa-chmura-obliczeniowa-juz-dziala" TargetMode="External"/><Relationship Id="rId4960" Type="http://schemas.openxmlformats.org/officeDocument/2006/relationships/hyperlink" Target="https://www.ogcio.gov.hk/en/our_work/regulation/" TargetMode="External"/><Relationship Id="rId2097" Type="http://schemas.openxmlformats.org/officeDocument/2006/relationships/hyperlink" Target="http://www.mira.gov.mv/" TargetMode="External"/><Relationship Id="rId3148" Type="http://schemas.openxmlformats.org/officeDocument/2006/relationships/hyperlink" Target="http://mof.govmu.org/English/FMKit/Pages/default.aspx" TargetMode="External"/><Relationship Id="rId3562" Type="http://schemas.openxmlformats.org/officeDocument/2006/relationships/hyperlink" Target="https://vm.fi/etusivu" TargetMode="External"/><Relationship Id="rId4613" Type="http://schemas.openxmlformats.org/officeDocument/2006/relationships/hyperlink" Target="https://www.digital.govt.nz/dmsdocument/23-review-government-online-engagement-service-goes-pilot/html" TargetMode="External"/><Relationship Id="rId483" Type="http://schemas.openxmlformats.org/officeDocument/2006/relationships/hyperlink" Target="http://www.gst.gov.bz/press/may10_07.html" TargetMode="External"/><Relationship Id="rId2164" Type="http://schemas.openxmlformats.org/officeDocument/2006/relationships/hyperlink" Target="http://www.sunat.gob.pe/" TargetMode="External"/><Relationship Id="rId3215" Type="http://schemas.openxmlformats.org/officeDocument/2006/relationships/hyperlink" Target="http://finance.gov.sr/e-gdds/" TargetMode="External"/><Relationship Id="rId136" Type="http://schemas.openxmlformats.org/officeDocument/2006/relationships/hyperlink" Target="http://en.wikipedia.org/wiki/South_Sudan" TargetMode="External"/><Relationship Id="rId550" Type="http://schemas.openxmlformats.org/officeDocument/2006/relationships/hyperlink" Target="http://www.finances.ad/" TargetMode="External"/><Relationship Id="rId1180" Type="http://schemas.openxmlformats.org/officeDocument/2006/relationships/hyperlink" Target="http://www.ird.gov.lk/en/SitePages/TaxEvasionFeedback.aspx?menuid=1701" TargetMode="External"/><Relationship Id="rId2231" Type="http://schemas.openxmlformats.org/officeDocument/2006/relationships/hyperlink" Target="http://www.customs.ru/" TargetMode="External"/><Relationship Id="rId5387" Type="http://schemas.openxmlformats.org/officeDocument/2006/relationships/hyperlink" Target="https://digitalisjoletprogram.hu/" TargetMode="External"/><Relationship Id="rId203" Type="http://schemas.openxmlformats.org/officeDocument/2006/relationships/hyperlink" Target="http://www.redgealc.net/" TargetMode="External"/><Relationship Id="rId1997" Type="http://schemas.openxmlformats.org/officeDocument/2006/relationships/hyperlink" Target="http://www.firma-e.com.gt/" TargetMode="External"/><Relationship Id="rId4056" Type="http://schemas.openxmlformats.org/officeDocument/2006/relationships/hyperlink" Target="http://www.portaldogoverno.gov.mz/" TargetMode="External"/><Relationship Id="rId5454" Type="http://schemas.openxmlformats.org/officeDocument/2006/relationships/hyperlink" Target="http://data.gov.uz/ru" TargetMode="External"/><Relationship Id="rId4470" Type="http://schemas.openxmlformats.org/officeDocument/2006/relationships/hyperlink" Target="https://u.ae/en/information-and-services/g2g-services/msurvey" TargetMode="External"/><Relationship Id="rId5107" Type="http://schemas.openxmlformats.org/officeDocument/2006/relationships/hyperlink" Target="http://life.gov.lk/index.php?option=com_content&amp;view=article&amp;id=2&amp;Itemid=115&amp;lang=en" TargetMode="External"/><Relationship Id="rId5521" Type="http://schemas.openxmlformats.org/officeDocument/2006/relationships/hyperlink" Target="https://www.datainnovation.org/2017/07/the-state-of-open-data-portals-in-latin-america/" TargetMode="External"/><Relationship Id="rId1717" Type="http://schemas.openxmlformats.org/officeDocument/2006/relationships/hyperlink" Target="http://www.hacienda.go.cr/contenido/12487-presupuesto-de-la-republica" TargetMode="External"/><Relationship Id="rId3072" Type="http://schemas.openxmlformats.org/officeDocument/2006/relationships/hyperlink" Target="http://www.president.go.ke/" TargetMode="External"/><Relationship Id="rId4123" Type="http://schemas.openxmlformats.org/officeDocument/2006/relationships/hyperlink" Target="http://www.nationalplanning.gov.ng/" TargetMode="External"/><Relationship Id="rId3889" Type="http://schemas.openxmlformats.org/officeDocument/2006/relationships/hyperlink" Target="http://www.gov.sz/index.php" TargetMode="External"/><Relationship Id="rId3956" Type="http://schemas.openxmlformats.org/officeDocument/2006/relationships/hyperlink" Target="http://www.gov.vc/" TargetMode="External"/><Relationship Id="rId6015" Type="http://schemas.openxmlformats.org/officeDocument/2006/relationships/hyperlink" Target="https://www.gub.uy/agencia-gobierno-electronico-sociedad-informacion-conocimiento/sites/agencia-gobierno-electronico-sociedad-informacion-conocimiento/files/documentos/publicaciones/IA%20Strategy%20-%20english%20version.pdf" TargetMode="External"/><Relationship Id="rId877" Type="http://schemas.openxmlformats.org/officeDocument/2006/relationships/hyperlink" Target="https://ecustoms.mof.gov.bn/SignIn.aspx" TargetMode="External"/><Relationship Id="rId2558" Type="http://schemas.openxmlformats.org/officeDocument/2006/relationships/hyperlink" Target="http://www.rcc.gov.pt/Directorio/Temas/IG/Paginas/Sistema-Integrado-de-Gest%C3%A3o-Or%C3%A7amental-e-Financeira-(SIGOF).aspx" TargetMode="External"/><Relationship Id="rId2972" Type="http://schemas.openxmlformats.org/officeDocument/2006/relationships/hyperlink" Target="https://www.eis.gov.lv/" TargetMode="External"/><Relationship Id="rId3609" Type="http://schemas.openxmlformats.org/officeDocument/2006/relationships/hyperlink" Target="http://www.fm.gov.lv/" TargetMode="External"/><Relationship Id="rId944" Type="http://schemas.openxmlformats.org/officeDocument/2006/relationships/hyperlink" Target="http://www.customs.gov.kh/" TargetMode="External"/><Relationship Id="rId1574" Type="http://schemas.openxmlformats.org/officeDocument/2006/relationships/hyperlink" Target="https://www.mf.uz/" TargetMode="External"/><Relationship Id="rId2625" Type="http://schemas.openxmlformats.org/officeDocument/2006/relationships/hyperlink" Target="http://www.treasury.go.ke/" TargetMode="External"/><Relationship Id="rId5031" Type="http://schemas.openxmlformats.org/officeDocument/2006/relationships/hyperlink" Target="http://www.cndp.ma/" TargetMode="External"/><Relationship Id="rId1227" Type="http://schemas.openxmlformats.org/officeDocument/2006/relationships/hyperlink" Target="https://www.iras.gov.sg/irashome/default.aspx" TargetMode="External"/><Relationship Id="rId1641" Type="http://schemas.openxmlformats.org/officeDocument/2006/relationships/hyperlink" Target="http://www.sii.cl/" TargetMode="External"/><Relationship Id="rId4797" Type="http://schemas.openxmlformats.org/officeDocument/2006/relationships/hyperlink" Target="https://www.geap.go.kr/real/uat/uia/selectArticleListPortal.do?board=board3&amp;othbcYn=Y" TargetMode="External"/><Relationship Id="rId5848" Type="http://schemas.openxmlformats.org/officeDocument/2006/relationships/hyperlink" Target="https://www.opengovpartnership.org/members/greece/" TargetMode="External"/><Relationship Id="rId3399" Type="http://schemas.openxmlformats.org/officeDocument/2006/relationships/hyperlink" Target="https://www.tendersontime.com/tonga-tenders/" TargetMode="External"/><Relationship Id="rId4864" Type="http://schemas.openxmlformats.org/officeDocument/2006/relationships/hyperlink" Target="http://www.cert.ps/" TargetMode="External"/><Relationship Id="rId3466" Type="http://schemas.openxmlformats.org/officeDocument/2006/relationships/hyperlink" Target="https://www.pefa.org/node/281" TargetMode="External"/><Relationship Id="rId4517" Type="http://schemas.openxmlformats.org/officeDocument/2006/relationships/hyperlink" Target="https://www.csa.gov.sg/singcert" TargetMode="External"/><Relationship Id="rId5915" Type="http://schemas.openxmlformats.org/officeDocument/2006/relationships/hyperlink" Target="https://www.gov.uk/government/publications/government-transformation-strategy-2017-to-2020/government-transformation-strategy-people-skills-and-culture" TargetMode="External"/><Relationship Id="rId387" Type="http://schemas.openxmlformats.org/officeDocument/2006/relationships/hyperlink" Target="http://www.customs.gov.bz/asycuda.html" TargetMode="External"/><Relationship Id="rId2068" Type="http://schemas.openxmlformats.org/officeDocument/2006/relationships/hyperlink" Target="http://en.gouv.mc/Government-Institutions/The-Government/Ministry-of-Finance-and-Economy/Public-Treasury" TargetMode="External"/><Relationship Id="rId3119" Type="http://schemas.openxmlformats.org/officeDocument/2006/relationships/hyperlink" Target="https://www.mois.go.kr/frt/sub/a06/b04/egovVision/screen.do" TargetMode="External"/><Relationship Id="rId3880" Type="http://schemas.openxmlformats.org/officeDocument/2006/relationships/hyperlink" Target="http://www.egov.go.th/default.aspx" TargetMode="External"/><Relationship Id="rId4931" Type="http://schemas.openxmlformats.org/officeDocument/2006/relationships/hyperlink" Target="https://arkitektur.digst.dk/rammearkitektur/datastandarder" TargetMode="External"/><Relationship Id="rId1084" Type="http://schemas.openxmlformats.org/officeDocument/2006/relationships/hyperlink" Target="http://www.mof.gov.tl/" TargetMode="External"/><Relationship Id="rId2482" Type="http://schemas.openxmlformats.org/officeDocument/2006/relationships/hyperlink" Target="https://www.etenders.gov.mt/epps/home.do" TargetMode="External"/><Relationship Id="rId3533" Type="http://schemas.openxmlformats.org/officeDocument/2006/relationships/hyperlink" Target="https://mof.gov.sl/" TargetMode="External"/><Relationship Id="rId107" Type="http://schemas.openxmlformats.org/officeDocument/2006/relationships/hyperlink" Target="http://en.wikipedia.org/wiki/Niger" TargetMode="External"/><Relationship Id="rId454" Type="http://schemas.openxmlformats.org/officeDocument/2006/relationships/hyperlink" Target="http://www.csc.gov.az/aze/index.php?option=com_content&amp;view=article&amp;id=2117%3Akomissiyann-2008-ci-il-rzind-faliyyti-bard-hesabat-&amp;catid=90%3Akomissiyann-faliyyti-bard-illik-hesabatlar-&amp;Itemid=89&amp;lang=en" TargetMode="External"/><Relationship Id="rId2135" Type="http://schemas.openxmlformats.org/officeDocument/2006/relationships/hyperlink" Target="http://www.mira.gov.mv/StrategicPlan.aspx" TargetMode="External"/><Relationship Id="rId3600" Type="http://schemas.openxmlformats.org/officeDocument/2006/relationships/hyperlink" Target="http://www.korea-dpr.com/" TargetMode="External"/><Relationship Id="rId521" Type="http://schemas.openxmlformats.org/officeDocument/2006/relationships/hyperlink" Target="http://www.bahamas.gov.bs/" TargetMode="External"/><Relationship Id="rId1151" Type="http://schemas.openxmlformats.org/officeDocument/2006/relationships/hyperlink" Target="http://idbdocs.iadb.org/wsdocs/getdocument.aspx?docnum=38053612" TargetMode="External"/><Relationship Id="rId2202" Type="http://schemas.openxmlformats.org/officeDocument/2006/relationships/hyperlink" Target="http://www.mf.gov.me/en/organization/macroeconomic-report" TargetMode="External"/><Relationship Id="rId5358" Type="http://schemas.openxmlformats.org/officeDocument/2006/relationships/hyperlink" Target="https://www.govtech.gov.pl/o-govtech-polska/" TargetMode="External"/><Relationship Id="rId5772" Type="http://schemas.openxmlformats.org/officeDocument/2006/relationships/hyperlink" Target="https://observatorioplanificacion.cepal.org/en/plans/first-open-government-national-action-plan-trinidad-and-tobago-2014-2016" TargetMode="External"/><Relationship Id="rId1968" Type="http://schemas.openxmlformats.org/officeDocument/2006/relationships/hyperlink" Target="http://www.budget.gouv.ga/" TargetMode="External"/><Relationship Id="rId4374" Type="http://schemas.openxmlformats.org/officeDocument/2006/relationships/hyperlink" Target="https://www.rti-rating.org/wp-content/uploads/Bosnia-and-Herzegovina.pdf" TargetMode="External"/><Relationship Id="rId5425" Type="http://schemas.openxmlformats.org/officeDocument/2006/relationships/hyperlink" Target="https://data.egov.bg/" TargetMode="External"/><Relationship Id="rId3390" Type="http://schemas.openxmlformats.org/officeDocument/2006/relationships/hyperlink" Target="https://ekap.kik.gov.tr/EKAP/Ortak/IhaleArama/index.html" TargetMode="External"/><Relationship Id="rId4027" Type="http://schemas.openxmlformats.org/officeDocument/2006/relationships/hyperlink" Target="http://archiwum.mc.gov.pl/en/the-areas-of-our-activity" TargetMode="External"/><Relationship Id="rId4441" Type="http://schemas.openxmlformats.org/officeDocument/2006/relationships/hyperlink" Target="https://cloud.gov/" TargetMode="External"/><Relationship Id="rId3043" Type="http://schemas.openxmlformats.org/officeDocument/2006/relationships/hyperlink" Target="http://www.fiji.gov.fj/" TargetMode="External"/><Relationship Id="rId6199" Type="http://schemas.openxmlformats.org/officeDocument/2006/relationships/hyperlink" Target="https://www.entrerios.gov.ar/modernizacion/" TargetMode="External"/><Relationship Id="rId6266" Type="http://schemas.openxmlformats.org/officeDocument/2006/relationships/comments" Target="../comments1.xml"/><Relationship Id="rId3110" Type="http://schemas.openxmlformats.org/officeDocument/2006/relationships/hyperlink" Target="http://laogov.gov.la/" TargetMode="External"/><Relationship Id="rId2876" Type="http://schemas.openxmlformats.org/officeDocument/2006/relationships/hyperlink" Target="http://www.impotsdirects.public.lu/" TargetMode="External"/><Relationship Id="rId3927" Type="http://schemas.openxmlformats.org/officeDocument/2006/relationships/hyperlink" Target="https://www.government.se/press-releases/2017/06/action-on-digital-transformation/" TargetMode="External"/><Relationship Id="rId5282" Type="http://schemas.openxmlformats.org/officeDocument/2006/relationships/hyperlink" Target="http://timor-leste.gov.tl/wp-content/uploads/2010/03/Constitution_RDTL_ENG.pdf" TargetMode="External"/><Relationship Id="rId848" Type="http://schemas.openxmlformats.org/officeDocument/2006/relationships/hyperlink" Target="http://www.mof.gov.bt/" TargetMode="External"/><Relationship Id="rId1478" Type="http://schemas.openxmlformats.org/officeDocument/2006/relationships/hyperlink" Target="https://www.dpsm.gov.bw/" TargetMode="External"/><Relationship Id="rId1892" Type="http://schemas.openxmlformats.org/officeDocument/2006/relationships/hyperlink" Target="http://www.minfin.gob.gt/index.php/acerca-del-ministerio/estructura-organica" TargetMode="External"/><Relationship Id="rId2529" Type="http://schemas.openxmlformats.org/officeDocument/2006/relationships/hyperlink" Target="http://www.imf.org/external/pubs/ft/scr/2014/cr1486.pdf" TargetMode="External"/><Relationship Id="rId915" Type="http://schemas.openxmlformats.org/officeDocument/2006/relationships/hyperlink" Target="http://www.information.gov.kh/" TargetMode="External"/><Relationship Id="rId1545" Type="http://schemas.openxmlformats.org/officeDocument/2006/relationships/hyperlink" Target="https://www.finances.gouv.cg/fr/attributions-du-ministre-des-finances-et-du-budget" TargetMode="External"/><Relationship Id="rId2943" Type="http://schemas.openxmlformats.org/officeDocument/2006/relationships/hyperlink" Target="http://www.paci.gov.kw/index.php/2012-03-22-08-41-49/2012-03-22-08-43-20" TargetMode="External"/><Relationship Id="rId5002" Type="http://schemas.openxmlformats.org/officeDocument/2006/relationships/hyperlink" Target="http://datospersonales.gub.uy/inicio/institucional/que-es-la-urcdp/" TargetMode="External"/><Relationship Id="rId1612" Type="http://schemas.openxmlformats.org/officeDocument/2006/relationships/hyperlink" Target="http://finance.gov.dm/index.php/about-us/departments/18-treasury-division" TargetMode="External"/><Relationship Id="rId4768" Type="http://schemas.openxmlformats.org/officeDocument/2006/relationships/hyperlink" Target="https://www.idsirtii.or.id/" TargetMode="External"/><Relationship Id="rId5819" Type="http://schemas.openxmlformats.org/officeDocument/2006/relationships/hyperlink" Target="https://www.numerique.cd/index.php?page=contexte" TargetMode="External"/><Relationship Id="rId6190" Type="http://schemas.openxmlformats.org/officeDocument/2006/relationships/hyperlink" Target="https://www.mopt.go.cr/wps/wcm/connect/9943f630-2d1b-466a-95d1-45817fba70ff/DAG-I-58-2018.pdf?MOD=AJPERES&amp;CACHEID=9943f630-2d1b-466a-95d1-45817fba70ff" TargetMode="External"/><Relationship Id="rId3784" Type="http://schemas.openxmlformats.org/officeDocument/2006/relationships/hyperlink" Target="https://www.gov.il/he/departments/digital-gov" TargetMode="External"/><Relationship Id="rId4835" Type="http://schemas.openxmlformats.org/officeDocument/2006/relationships/hyperlink" Target="https://www.mei.edu/publications/lebanons-cybersecurity-strategy-emerges" TargetMode="External"/><Relationship Id="rId2386" Type="http://schemas.openxmlformats.org/officeDocument/2006/relationships/hyperlink" Target="http://www.nccert.pl/" TargetMode="External"/><Relationship Id="rId3437" Type="http://schemas.openxmlformats.org/officeDocument/2006/relationships/hyperlink" Target="https://santandertrade.com/en/portal/establish-overseas/united-arab-emirates/tax-system" TargetMode="External"/><Relationship Id="rId3851" Type="http://schemas.openxmlformats.org/officeDocument/2006/relationships/hyperlink" Target="https://www.state.gov/digital-government-strategy/" TargetMode="External"/><Relationship Id="rId4902" Type="http://schemas.openxmlformats.org/officeDocument/2006/relationships/hyperlink" Target="https://www.anptic.gov.bf/actualites/details?tx_news_pi1%5Baction%5D=detail&amp;tx_news_pi1%5Bcontroller%5D=News&amp;tx_news_pi1%5Bnews%5D=81&amp;cHash=911c411fb6be192f280659f1bf47368a" TargetMode="External"/><Relationship Id="rId358" Type="http://schemas.openxmlformats.org/officeDocument/2006/relationships/hyperlink" Target="http://www.comlaw.gov.au/Details/C2011C00328" TargetMode="External"/><Relationship Id="rId772" Type="http://schemas.openxmlformats.org/officeDocument/2006/relationships/hyperlink" Target="http://apanews.net/fr/news/togo-le-recensement-des-agents-de-la-fonction-publique-debute-fin-janvier" TargetMode="External"/><Relationship Id="rId2039" Type="http://schemas.openxmlformats.org/officeDocument/2006/relationships/hyperlink" Target="http://www.finances.gov.gn/" TargetMode="External"/><Relationship Id="rId2453" Type="http://schemas.openxmlformats.org/officeDocument/2006/relationships/hyperlink" Target="https://entreprises.impots.mg/" TargetMode="External"/><Relationship Id="rId3504" Type="http://schemas.openxmlformats.org/officeDocument/2006/relationships/hyperlink" Target="http://www.presidence.ne/" TargetMode="External"/><Relationship Id="rId425" Type="http://schemas.openxmlformats.org/officeDocument/2006/relationships/hyperlink" Target="http://financien.belgium.be/nl/E-services" TargetMode="External"/><Relationship Id="rId1055" Type="http://schemas.openxmlformats.org/officeDocument/2006/relationships/hyperlink" Target="http://www.mof.gov.ye/" TargetMode="External"/><Relationship Id="rId2106" Type="http://schemas.openxmlformats.org/officeDocument/2006/relationships/hyperlink" Target="http://www.customs.gov.mv/" TargetMode="External"/><Relationship Id="rId2520" Type="http://schemas.openxmlformats.org/officeDocument/2006/relationships/hyperlink" Target="http://www.mef.gob.pa/" TargetMode="External"/><Relationship Id="rId5676" Type="http://schemas.openxmlformats.org/officeDocument/2006/relationships/hyperlink" Target="https://arkitektur.digst.dk/sites/default/files/white_paper_on_a_common_public-sector_digital_architecture_pdfa.pdf" TargetMode="External"/><Relationship Id="rId1122" Type="http://schemas.openxmlformats.org/officeDocument/2006/relationships/hyperlink" Target="http://www.customs.tj/" TargetMode="External"/><Relationship Id="rId4278" Type="http://schemas.openxmlformats.org/officeDocument/2006/relationships/hyperlink" Target="https://www.belgium.be/en/contactinfo_en_sites/Andere/complaints/list_communities_and_regions" TargetMode="External"/><Relationship Id="rId5329" Type="http://schemas.openxmlformats.org/officeDocument/2006/relationships/hyperlink" Target="https://www.dta.gov.au/about-us" TargetMode="External"/><Relationship Id="rId3294" Type="http://schemas.openxmlformats.org/officeDocument/2006/relationships/hyperlink" Target="http://lex.uz/pages/getpage.aspx?lact_id=2304140" TargetMode="External"/><Relationship Id="rId4345" Type="http://schemas.openxmlformats.org/officeDocument/2006/relationships/hyperlink" Target="https://www.rti-rating.org/wp-content/uploads/2018/09/Nepal.RTI-Act.official.pdf" TargetMode="External"/><Relationship Id="rId4692" Type="http://schemas.openxmlformats.org/officeDocument/2006/relationships/hyperlink" Target="http://www.colcert.gov.co/" TargetMode="External"/><Relationship Id="rId5743" Type="http://schemas.openxmlformats.org/officeDocument/2006/relationships/hyperlink" Target="https://www.moic.gov.bt/wp-content/uploads/2016/05/bips_update.pdf" TargetMode="External"/><Relationship Id="rId1939" Type="http://schemas.openxmlformats.org/officeDocument/2006/relationships/hyperlink" Target="http://www.mofea.gov.gm/index.php?option=com_content&amp;view=article&amp;id=10&amp;Itemid=13" TargetMode="External"/><Relationship Id="rId5810" Type="http://schemas.openxmlformats.org/officeDocument/2006/relationships/hyperlink" Target="https://www.opengovpartnership.org/members/liberia/" TargetMode="External"/><Relationship Id="rId3361" Type="http://schemas.openxmlformats.org/officeDocument/2006/relationships/hyperlink" Target="https://www.bou.or.ug/bou/bouwebsite/BOU-HOME" TargetMode="External"/><Relationship Id="rId4412" Type="http://schemas.openxmlformats.org/officeDocument/2006/relationships/hyperlink" Target="https://www.rti-rating.org/wp-content/uploads/Kosovo.pdf" TargetMode="External"/><Relationship Id="rId282" Type="http://schemas.openxmlformats.org/officeDocument/2006/relationships/hyperlink" Target="https://www.citizenlab.co/blog/civic-tech/whats-difference-civic-tech-govtech/" TargetMode="External"/><Relationship Id="rId3014" Type="http://schemas.openxmlformats.org/officeDocument/2006/relationships/hyperlink" Target="https://www.micit.go.cr/sites/default/files/estrategia-tdhcrb.pdf" TargetMode="External"/><Relationship Id="rId2030" Type="http://schemas.openxmlformats.org/officeDocument/2006/relationships/hyperlink" Target="http://www.aft.gouv.fr/" TargetMode="External"/><Relationship Id="rId5186" Type="http://schemas.openxmlformats.org/officeDocument/2006/relationships/hyperlink" Target="https://feedback.usa.gov/" TargetMode="External"/><Relationship Id="rId6237" Type="http://schemas.openxmlformats.org/officeDocument/2006/relationships/hyperlink" Target="https://www.gob.mx/" TargetMode="External"/><Relationship Id="rId5253" Type="http://schemas.openxmlformats.org/officeDocument/2006/relationships/hyperlink" Target="https://www.gacetaoficial.gob.pa/pdfTemp/28743_A/GacetaNo_28743a_20190329.pdf" TargetMode="External"/><Relationship Id="rId1449" Type="http://schemas.openxmlformats.org/officeDocument/2006/relationships/hyperlink" Target="http://www.payroll-singapore.com.sg/" TargetMode="External"/><Relationship Id="rId1796" Type="http://schemas.openxmlformats.org/officeDocument/2006/relationships/hyperlink" Target="http://www.hks.harvard.edu/m-rcbg/ethiopia/Publications/ARD%20Final%20Draft.pdf" TargetMode="External"/><Relationship Id="rId2847" Type="http://schemas.openxmlformats.org/officeDocument/2006/relationships/hyperlink" Target="http://www.finance.gov.lb/ar-LB/taxation/Pages/default.aspx" TargetMode="External"/><Relationship Id="rId88" Type="http://schemas.openxmlformats.org/officeDocument/2006/relationships/hyperlink" Target="http://en.wikipedia.org/wiki/Malawi" TargetMode="External"/><Relationship Id="rId819" Type="http://schemas.openxmlformats.org/officeDocument/2006/relationships/hyperlink" Target="http://www.esrpska.com/" TargetMode="External"/><Relationship Id="rId1863" Type="http://schemas.openxmlformats.org/officeDocument/2006/relationships/hyperlink" Target="http://finance.gov.dm/" TargetMode="External"/><Relationship Id="rId2914" Type="http://schemas.openxmlformats.org/officeDocument/2006/relationships/hyperlink" Target="http://www.lra.org.ls/" TargetMode="External"/><Relationship Id="rId5320" Type="http://schemas.openxmlformats.org/officeDocument/2006/relationships/hyperlink" Target="https://www.rti-rating.org/wp-content/uploads/Vietnam.pdf" TargetMode="External"/><Relationship Id="rId1516" Type="http://schemas.openxmlformats.org/officeDocument/2006/relationships/hyperlink" Target="http://www.dadpak.org/" TargetMode="External"/><Relationship Id="rId1930" Type="http://schemas.openxmlformats.org/officeDocument/2006/relationships/hyperlink" Target="http://portal.sat.gob.gt/sitio" TargetMode="External"/><Relationship Id="rId3688" Type="http://schemas.openxmlformats.org/officeDocument/2006/relationships/hyperlink" Target="https://www.servir.gob.pe/prensa-y-publicaciones/material-informativo/" TargetMode="External"/><Relationship Id="rId4739" Type="http://schemas.openxmlformats.org/officeDocument/2006/relationships/hyperlink" Target="https://www.ssi.gouv.fr/en/" TargetMode="External"/><Relationship Id="rId6094" Type="http://schemas.openxmlformats.org/officeDocument/2006/relationships/hyperlink" Target="https://www.sndi.ci/" TargetMode="External"/><Relationship Id="rId3755" Type="http://schemas.openxmlformats.org/officeDocument/2006/relationships/hyperlink" Target="https://www.eesti.ee/eng" TargetMode="External"/><Relationship Id="rId4806" Type="http://schemas.openxmlformats.org/officeDocument/2006/relationships/hyperlink" Target="https://www.laocert.gov.la/news" TargetMode="External"/><Relationship Id="rId6161" Type="http://schemas.openxmlformats.org/officeDocument/2006/relationships/hyperlink" Target="https://www.ristekbrin.go.id/" TargetMode="External"/><Relationship Id="rId676" Type="http://schemas.openxmlformats.org/officeDocument/2006/relationships/hyperlink" Target="https://www.ilo.org/ilostat/faces/oracle/webcenter/portalapp/pagehierarchy/Page33.jspx?locale=EN&amp;MBI_ID=4" TargetMode="External"/><Relationship Id="rId2357" Type="http://schemas.openxmlformats.org/officeDocument/2006/relationships/hyperlink" Target="http://unctad.org/en/PublicationsLibrary/dtlasycuda2011d1_en.pdf" TargetMode="External"/><Relationship Id="rId3408" Type="http://schemas.openxmlformats.org/officeDocument/2006/relationships/hyperlink" Target="https://www.mf.uz/en/tendery-konkursy.html" TargetMode="External"/><Relationship Id="rId329" Type="http://schemas.openxmlformats.org/officeDocument/2006/relationships/hyperlink" Target="http://oservices.bahrain.bh/" TargetMode="External"/><Relationship Id="rId1373" Type="http://schemas.openxmlformats.org/officeDocument/2006/relationships/hyperlink" Target="http://www.gbo.tn/index.php?option=com_content&amp;view=article&amp;id=165&amp;Itemid=237&amp;lang=fr" TargetMode="External"/><Relationship Id="rId2771" Type="http://schemas.openxmlformats.org/officeDocument/2006/relationships/hyperlink" Target="http://www.ogcio.gov.hk/en/strategies/initiatives/shrms" TargetMode="External"/><Relationship Id="rId3822" Type="http://schemas.openxmlformats.org/officeDocument/2006/relationships/hyperlink" Target="https://www.szi.gov.zm/egovernment-department/" TargetMode="External"/><Relationship Id="rId743" Type="http://schemas.openxmlformats.org/officeDocument/2006/relationships/hyperlink" Target="https://www.ilo.org/ilostat/faces/oracle/webcenter/portalapp/pagehierarchy/Page33.jspx?locale=EN&amp;MBI_ID=4" TargetMode="External"/><Relationship Id="rId1026" Type="http://schemas.openxmlformats.org/officeDocument/2006/relationships/hyperlink" Target="http://www.caa.cm/EN/home.html" TargetMode="External"/><Relationship Id="rId2424" Type="http://schemas.openxmlformats.org/officeDocument/2006/relationships/hyperlink" Target="http://www.postacg-ca.me/" TargetMode="External"/><Relationship Id="rId5994" Type="http://schemas.openxmlformats.org/officeDocument/2006/relationships/hyperlink" Target="https://www.mincom.gob.cu/en/marco-legal" TargetMode="External"/><Relationship Id="rId810" Type="http://schemas.openxmlformats.org/officeDocument/2006/relationships/hyperlink" Target="http://documents.worldbank.org/curated/en/441051468187769880/pdf/PAD1359-PAD-P147014-OUO-9-IDA-R2016-0135-1-Box396260B.pdf" TargetMode="External"/><Relationship Id="rId1440" Type="http://schemas.openxmlformats.org/officeDocument/2006/relationships/hyperlink" Target="http://www.mof.gov.sb/ReportsNew/ProcurementTenders.aspx" TargetMode="External"/><Relationship Id="rId4596" Type="http://schemas.openxmlformats.org/officeDocument/2006/relationships/hyperlink" Target="https://www.digdir.no/digitalisering-og-samordning/prinsipp-5-del-og-gjenbruk-losninger/1062" TargetMode="External"/><Relationship Id="rId5647" Type="http://schemas.openxmlformats.org/officeDocument/2006/relationships/hyperlink" Target="https://pravosudje.gov.hr/UserDocsImages/dokumenti/Strategije,%20planovi,%20izvje%C5%A1%C4%87a/Planovi/Strate%C5%A1ki%20plan%20Ministarstva%20pravosu%C4%91a%20za%20razdoblje%202019%20do%202021..pdf" TargetMode="External"/><Relationship Id="rId3198" Type="http://schemas.openxmlformats.org/officeDocument/2006/relationships/hyperlink" Target="http://syrianfinance.gov.sy/arabic/budget/organization-chart/221/342.html" TargetMode="External"/><Relationship Id="rId4249" Type="http://schemas.openxmlformats.org/officeDocument/2006/relationships/hyperlink" Target="https://mcit.gov.af/node/6938" TargetMode="External"/><Relationship Id="rId4663" Type="http://schemas.openxmlformats.org/officeDocument/2006/relationships/hyperlink" Target="https://digital.gouvernement.lu/en/dossiers/2019/NIF-2019.html" TargetMode="External"/><Relationship Id="rId5714" Type="http://schemas.openxmlformats.org/officeDocument/2006/relationships/hyperlink" Target="https://www.gov.il/he/departments/policies/open_source_usage_policy" TargetMode="External"/><Relationship Id="rId3265" Type="http://schemas.openxmlformats.org/officeDocument/2006/relationships/hyperlink" Target="http://www.pmof.ps/pmof/en/index.php" TargetMode="External"/><Relationship Id="rId4316" Type="http://schemas.openxmlformats.org/officeDocument/2006/relationships/hyperlink" Target="https://www.rti-rating.org/wp-content/uploads/Thailand.pdf" TargetMode="External"/><Relationship Id="rId4730" Type="http://schemas.openxmlformats.org/officeDocument/2006/relationships/hyperlink" Target="https://feedback.digital.gov.fj/" TargetMode="External"/><Relationship Id="rId186" Type="http://schemas.openxmlformats.org/officeDocument/2006/relationships/hyperlink" Target="http://en.wikipedia.org/wiki/Philippines" TargetMode="External"/><Relationship Id="rId2281" Type="http://schemas.openxmlformats.org/officeDocument/2006/relationships/hyperlink" Target="http://oagf.gov.ng/" TargetMode="External"/><Relationship Id="rId3332" Type="http://schemas.openxmlformats.org/officeDocument/2006/relationships/hyperlink" Target="http://www.turkmenistan.it/fiscogb.html" TargetMode="External"/><Relationship Id="rId253" Type="http://schemas.openxmlformats.org/officeDocument/2006/relationships/hyperlink" Target="https://www.loc.gov/law/foreign-news/article/laos-new-law-on-civil-servants-being-drafted/" TargetMode="External"/><Relationship Id="rId320" Type="http://schemas.openxmlformats.org/officeDocument/2006/relationships/hyperlink" Target="http://dadafghanistan.gov.af/dad/" TargetMode="External"/><Relationship Id="rId2001" Type="http://schemas.openxmlformats.org/officeDocument/2006/relationships/hyperlink" Target="http://www.mof.ge/en/3645" TargetMode="External"/><Relationship Id="rId5157" Type="http://schemas.openxmlformats.org/officeDocument/2006/relationships/hyperlink" Target="http://www.sita.co.za/sites/default/files/Strategic%20Plan%202020-2025.pdf" TargetMode="External"/><Relationship Id="rId6208" Type="http://schemas.openxmlformats.org/officeDocument/2006/relationships/hyperlink" Target="https://innovacion.gob.sv/downloads/Agenda%20Digital.pdf" TargetMode="External"/><Relationship Id="rId5571" Type="http://schemas.openxmlformats.org/officeDocument/2006/relationships/hyperlink" Target="https://pacificdata.org/data/organization/palau-data" TargetMode="External"/><Relationship Id="rId1767" Type="http://schemas.openxmlformats.org/officeDocument/2006/relationships/hyperlink" Target="http://www.customs.gov.eg/Services/Customs_Clearance" TargetMode="External"/><Relationship Id="rId2818" Type="http://schemas.openxmlformats.org/officeDocument/2006/relationships/hyperlink" Target="http://www.info.gov.hk/hkma/" TargetMode="External"/><Relationship Id="rId4173" Type="http://schemas.openxmlformats.org/officeDocument/2006/relationships/hyperlink" Target="http://www.finance.gov.to/" TargetMode="External"/><Relationship Id="rId5224" Type="http://schemas.openxmlformats.org/officeDocument/2006/relationships/hyperlink" Target="https://www.datatilsynet.dk/generelt-om-databeskyttelse/lovgivning" TargetMode="External"/><Relationship Id="rId59" Type="http://schemas.openxmlformats.org/officeDocument/2006/relationships/hyperlink" Target="http://en.wikipedia.org/wiki/Guinea-Bissau" TargetMode="External"/><Relationship Id="rId1834" Type="http://schemas.openxmlformats.org/officeDocument/2006/relationships/hyperlink" Target="http://www.innovasion.dk/" TargetMode="External"/><Relationship Id="rId4240" Type="http://schemas.openxmlformats.org/officeDocument/2006/relationships/hyperlink" Target="http://cei.iaip.gob.hn/doc/Anteproyecto%20de%20Ley%20de%20Proteccion%20de%20Datos%20Personales%20y%20Accion%20de%20Habeas%20Data%20de%20Honduras%20%20Final%2021%2001%2014.pdf" TargetMode="External"/><Relationship Id="rId1901" Type="http://schemas.openxmlformats.org/officeDocument/2006/relationships/hyperlink" Target="http://issuu.com/mefhaiti/docs/pre__sentation_du_compte_unique_du_" TargetMode="External"/><Relationship Id="rId3659" Type="http://schemas.openxmlformats.org/officeDocument/2006/relationships/hyperlink" Target="http://www.finances.gouv.ne/index.php/direction-services/administration-centrale/les-directions-generales/la-direction-generale-du-tresor-et-de-la-comptabilite-publique-dgtcp" TargetMode="External"/><Relationship Id="rId6065" Type="http://schemas.openxmlformats.org/officeDocument/2006/relationships/hyperlink" Target="https://digitalnakoalicija.hup.hr/" TargetMode="External"/><Relationship Id="rId5081" Type="http://schemas.openxmlformats.org/officeDocument/2006/relationships/hyperlink" Target="https://www.economy.gov.ru/material/directions/gosudarstvennoe_upravlenie/razvitie_nacionalnoy_sistemy_upravleniya_dannymi/" TargetMode="External"/><Relationship Id="rId6132" Type="http://schemas.openxmlformats.org/officeDocument/2006/relationships/hyperlink" Target="https://www.verwaltung-innovativ.de/DE/Startseite/startseite_node.html" TargetMode="External"/><Relationship Id="rId994" Type="http://schemas.openxmlformats.org/officeDocument/2006/relationships/hyperlink" Target="http://unctad.org/en/PublicationsLibrary/dtlasycuda2011d1_en.pdf" TargetMode="External"/><Relationship Id="rId2675" Type="http://schemas.openxmlformats.org/officeDocument/2006/relationships/hyperlink" Target="https://www.rsk.is/" TargetMode="External"/><Relationship Id="rId3726" Type="http://schemas.openxmlformats.org/officeDocument/2006/relationships/hyperlink" Target="http://servicios.dominicana.gob.do/index.php" TargetMode="External"/><Relationship Id="rId647" Type="http://schemas.openxmlformats.org/officeDocument/2006/relationships/hyperlink" Target="https://www.ilo.org/ilostat/faces/oracle/webcenter/portalapp/pagehierarchy/Page33.jspx?locale=EN&amp;MBI_ID=4" TargetMode="External"/><Relationship Id="rId1277" Type="http://schemas.openxmlformats.org/officeDocument/2006/relationships/hyperlink" Target="http://customs.hmrc.gov.uk/channelsPortalWebApp/channelsPortalWebApp.portal?_nfpb=true&amp;_pageLabel=pageImport_ShowContent&amp;propertyType=document&amp;featurearticle=true&amp;id=HMCE_CL_001614" TargetMode="External"/><Relationship Id="rId1691" Type="http://schemas.openxmlformats.org/officeDocument/2006/relationships/hyperlink" Target="http://www.cepal.org/publicaciones/xml/0/13430/SYC_29.pdf" TargetMode="External"/><Relationship Id="rId2328" Type="http://schemas.openxmlformats.org/officeDocument/2006/relationships/hyperlink" Target="https://www.finance.gov.mv/pfm-reform" TargetMode="External"/><Relationship Id="rId2742" Type="http://schemas.openxmlformats.org/officeDocument/2006/relationships/hyperlink" Target="https://kkk.nav.gov.hu/eles/2/evp/" TargetMode="External"/><Relationship Id="rId5898" Type="http://schemas.openxmlformats.org/officeDocument/2006/relationships/hyperlink" Target="https://aiforum.org.nz/2020/08/25/our-opportunity-to-create-a-world-leading-national-ai-strategy/" TargetMode="External"/><Relationship Id="rId714" Type="http://schemas.openxmlformats.org/officeDocument/2006/relationships/hyperlink" Target="https://www.ilo.org/ilostat/faces/oracle/webcenter/portalapp/pagehierarchy/Page33.jspx?locale=EN&amp;MBI_ID=4" TargetMode="External"/><Relationship Id="rId1344" Type="http://schemas.openxmlformats.org/officeDocument/2006/relationships/hyperlink" Target="http://www.ca.posta.rs/elektronski_sertifikati.htm" TargetMode="External"/><Relationship Id="rId5965" Type="http://schemas.openxmlformats.org/officeDocument/2006/relationships/hyperlink" Target="https://www.mptt.gov.so/eng/" TargetMode="External"/><Relationship Id="rId50" Type="http://schemas.openxmlformats.org/officeDocument/2006/relationships/hyperlink" Target="http://en.wikipedia.org/wiki/France" TargetMode="External"/><Relationship Id="rId1411" Type="http://schemas.openxmlformats.org/officeDocument/2006/relationships/hyperlink" Target="https://data.gov.uk/dataset/40d1ca41-fe8b-4212-988e-586b36f0eecb/human-resource-management-information-system-hr-mis" TargetMode="External"/><Relationship Id="rId4567" Type="http://schemas.openxmlformats.org/officeDocument/2006/relationships/hyperlink" Target="https://portal.www.gov.qa/wps/portal/eParticipation/about/!ut/p/a0/04_Sj9CPykssy0xPLMnMz0vMAfGjzOIt_S2cDS0sDNz9A4KcDTz9_LwDXH0CTDw8TPULsh0VAfoYYwI!/" TargetMode="External"/><Relationship Id="rId5618" Type="http://schemas.openxmlformats.org/officeDocument/2006/relationships/hyperlink" Target="https://www.gob.cl/matrizdigital/" TargetMode="External"/><Relationship Id="rId3169" Type="http://schemas.openxmlformats.org/officeDocument/2006/relationships/hyperlink" Target="http://www.treasury.gov.pg/html/national_budget/national_budget.html" TargetMode="External"/><Relationship Id="rId3583" Type="http://schemas.openxmlformats.org/officeDocument/2006/relationships/hyperlink" Target="http://www.finmin.nic.in/" TargetMode="External"/><Relationship Id="rId4981" Type="http://schemas.openxmlformats.org/officeDocument/2006/relationships/hyperlink" Target="https://mincom.gov.az/en/view/pages/10/" TargetMode="External"/><Relationship Id="rId2185" Type="http://schemas.openxmlformats.org/officeDocument/2006/relationships/hyperlink" Target="http://www.finances.gov.ma/" TargetMode="External"/><Relationship Id="rId3236" Type="http://schemas.openxmlformats.org/officeDocument/2006/relationships/hyperlink" Target="https://www.imf.org/external/pubs/ft/scr/2014/cr1410.pdf" TargetMode="External"/><Relationship Id="rId4634" Type="http://schemas.openxmlformats.org/officeDocument/2006/relationships/hyperlink" Target="https://egov.md/en/transparency/acquisitions/state-chancellery-seeking-government-enterprise-architecture-framework" TargetMode="External"/><Relationship Id="rId157" Type="http://schemas.openxmlformats.org/officeDocument/2006/relationships/hyperlink" Target="http://en.wikipedia.org/wiki/United_States" TargetMode="External"/><Relationship Id="rId3650" Type="http://schemas.openxmlformats.org/officeDocument/2006/relationships/hyperlink" Target="http://www.dofa.gov.fm/" TargetMode="External"/><Relationship Id="rId4701" Type="http://schemas.openxmlformats.org/officeDocument/2006/relationships/hyperlink" Target="https://www.cert.hr/" TargetMode="External"/><Relationship Id="rId571" Type="http://schemas.openxmlformats.org/officeDocument/2006/relationships/hyperlink" Target="http://www.belize.gov.bz/index.php/approved-budget-2014-2015" TargetMode="External"/><Relationship Id="rId2252" Type="http://schemas.openxmlformats.org/officeDocument/2006/relationships/hyperlink" Target="http://www.minfin.ru/" TargetMode="External"/><Relationship Id="rId3303" Type="http://schemas.openxmlformats.org/officeDocument/2006/relationships/hyperlink" Target="http://www.dgitogo.tg/" TargetMode="External"/><Relationship Id="rId224" Type="http://schemas.openxmlformats.org/officeDocument/2006/relationships/hyperlink" Target="https://www.pefa.org/node/1876" TargetMode="External"/><Relationship Id="rId5475" Type="http://schemas.openxmlformats.org/officeDocument/2006/relationships/hyperlink" Target="https://www.datosabiertos.gob.pe/" TargetMode="External"/><Relationship Id="rId4077" Type="http://schemas.openxmlformats.org/officeDocument/2006/relationships/hyperlink" Target="https://www.egov.md/en/about" TargetMode="External"/><Relationship Id="rId4491" Type="http://schemas.openxmlformats.org/officeDocument/2006/relationships/hyperlink" Target="https://www.ega.go.tz/uploads/standards/sw-1574945623-inter.pdf" TargetMode="External"/><Relationship Id="rId5128" Type="http://schemas.openxmlformats.org/officeDocument/2006/relationships/hyperlink" Target="https://www.gub.uy/agencia-gobierno-electronico-sociedad-informacion-conocimiento/politicas-y-gestion/arquitectura-datos" TargetMode="External"/><Relationship Id="rId5542" Type="http://schemas.openxmlformats.org/officeDocument/2006/relationships/hyperlink" Target="http://datos.gob.gt/" TargetMode="External"/><Relationship Id="rId1738" Type="http://schemas.openxmlformats.org/officeDocument/2006/relationships/hyperlink" Target="http://www.mfp.gob.cu/inicio/portada.php" TargetMode="External"/><Relationship Id="rId3093" Type="http://schemas.openxmlformats.org/officeDocument/2006/relationships/hyperlink" Target="http://www.llv.li/" TargetMode="External"/><Relationship Id="rId4144" Type="http://schemas.openxmlformats.org/officeDocument/2006/relationships/hyperlink" Target="https://www.mfin.gov.rs/en/" TargetMode="External"/><Relationship Id="rId3160" Type="http://schemas.openxmlformats.org/officeDocument/2006/relationships/hyperlink" Target="http://rmi-mof.com/wp-content/uploads/2017/02/RMI-PFM-Roadmap-Final.pdf" TargetMode="External"/><Relationship Id="rId4211" Type="http://schemas.openxmlformats.org/officeDocument/2006/relationships/hyperlink" Target="https://openknowledge.worldbank.org/handle/10986/13256" TargetMode="External"/><Relationship Id="rId1805" Type="http://schemas.openxmlformats.org/officeDocument/2006/relationships/hyperlink" Target="http://www.mfcr.cz/cs/o-ministerstvu/zakladni-informace/informacni-systemy/is-o-platech" TargetMode="External"/><Relationship Id="rId3977" Type="http://schemas.openxmlformats.org/officeDocument/2006/relationships/hyperlink" Target="https://www.minict.gov.rw/" TargetMode="External"/><Relationship Id="rId6036" Type="http://schemas.openxmlformats.org/officeDocument/2006/relationships/hyperlink" Target="https://bcc.portal.gov.bd/sites/default/files/files/bcc.portal.gov.bd/page/31ac714d_80cc_4ba7_9fa2_5030077bafb1/National%20ICT%20Policy-2018.pdf" TargetMode="External"/><Relationship Id="rId898" Type="http://schemas.openxmlformats.org/officeDocument/2006/relationships/hyperlink" Target="http://ipms.ppadb.co.bw/login" TargetMode="External"/><Relationship Id="rId2579" Type="http://schemas.openxmlformats.org/officeDocument/2006/relationships/hyperlink" Target="http://www.worldbank.org/projects/P088150/federal-government-economic-reform-governance-project?lang=en" TargetMode="External"/><Relationship Id="rId2993" Type="http://schemas.openxmlformats.org/officeDocument/2006/relationships/hyperlink" Target="https://www.gov.ls/document-category/tenders/" TargetMode="External"/><Relationship Id="rId965" Type="http://schemas.openxmlformats.org/officeDocument/2006/relationships/hyperlink" Target="http://fmis.mef.gov.kh/en/en-fmis-project/background" TargetMode="External"/><Relationship Id="rId1595" Type="http://schemas.openxmlformats.org/officeDocument/2006/relationships/hyperlink" Target="http://gks.mof.gov.cn/" TargetMode="External"/><Relationship Id="rId2646" Type="http://schemas.openxmlformats.org/officeDocument/2006/relationships/hyperlink" Target="http://www.mof.gov.jm/ctms" TargetMode="External"/><Relationship Id="rId5052" Type="http://schemas.openxmlformats.org/officeDocument/2006/relationships/hyperlink" Target="https://www.csu.mu/index.php" TargetMode="External"/><Relationship Id="rId6103" Type="http://schemas.openxmlformats.org/officeDocument/2006/relationships/hyperlink" Target="http://www.digitaljobs.cyprus-digitalchampion.gov.cy/el/page/home" TargetMode="External"/><Relationship Id="rId618" Type="http://schemas.openxmlformats.org/officeDocument/2006/relationships/hyperlink" Target="https://www.gov.bb/Citizens/tax-online" TargetMode="External"/><Relationship Id="rId1248" Type="http://schemas.openxmlformats.org/officeDocument/2006/relationships/hyperlink" Target="http://www.douanes.tg/index.php?option=com_k2&amp;view=item&amp;layout=item&amp;id=286&amp;Itemid=758" TargetMode="External"/><Relationship Id="rId1662" Type="http://schemas.openxmlformats.org/officeDocument/2006/relationships/hyperlink" Target="http://www.dgii.gov.do/pst/Paginas/default.aspx" TargetMode="External"/><Relationship Id="rId5869" Type="http://schemas.openxmlformats.org/officeDocument/2006/relationships/hyperlink" Target="http://www.jaist.ac.jp/~bao/AI/OtherAIstrategies/UAE%20Strategy%20for%20Artificial%20Intelligence%20-%20The%20Official%20Portal%20of%20the%20UAE%20Government.pdf" TargetMode="External"/><Relationship Id="rId1315" Type="http://schemas.openxmlformats.org/officeDocument/2006/relationships/hyperlink" Target="http://www.kilpatricktownsend.se/en/e-signatures-sweden/" TargetMode="External"/><Relationship Id="rId2713" Type="http://schemas.openxmlformats.org/officeDocument/2006/relationships/hyperlink" Target="http://www.fstb.gov.hk/" TargetMode="External"/><Relationship Id="rId4885" Type="http://schemas.openxmlformats.org/officeDocument/2006/relationships/hyperlink" Target="https://volksanwaltschaft.gv.at/hilfestellung-bei-problemen-mit-behoerden" TargetMode="External"/><Relationship Id="rId5936" Type="http://schemas.openxmlformats.org/officeDocument/2006/relationships/hyperlink" Target="https://www.gub.uy/agencia-gobierno-electronico-sociedad-informacion-conocimiento/sites/agencia-gobierno-electronico-sociedad-informacion-conocimiento/files/2019-05/DownloadDigitalGovernmentStrategy2020_0_1.pdf" TargetMode="External"/><Relationship Id="rId21" Type="http://schemas.openxmlformats.org/officeDocument/2006/relationships/hyperlink" Target="http://en.wikipedia.org/wiki/Botswana" TargetMode="External"/><Relationship Id="rId2089" Type="http://schemas.openxmlformats.org/officeDocument/2006/relationships/hyperlink" Target="http://www.tresorpublic.mg/?page_id=214&amp;content=activite&amp;type=tresorerie" TargetMode="External"/><Relationship Id="rId3487" Type="http://schemas.openxmlformats.org/officeDocument/2006/relationships/hyperlink" Target="http://mf.gov.md/en/ministerul-finan%C8%9Belor/bugetul-ministerului" TargetMode="External"/><Relationship Id="rId4538" Type="http://schemas.openxmlformats.org/officeDocument/2006/relationships/hyperlink" Target="https://www.motc.gov.qa/sites/default/files/data_management_policy.pdf" TargetMode="External"/><Relationship Id="rId4952" Type="http://schemas.openxmlformats.org/officeDocument/2006/relationships/hyperlink" Target="https://nita.gov.gh/services/" TargetMode="External"/><Relationship Id="rId3554" Type="http://schemas.openxmlformats.org/officeDocument/2006/relationships/hyperlink" Target="http://www.shabait.com/" TargetMode="External"/><Relationship Id="rId4605" Type="http://schemas.openxmlformats.org/officeDocument/2006/relationships/hyperlink" Target="https://www.stats.govt.nz/about-us/data-leadership/" TargetMode="External"/><Relationship Id="rId475" Type="http://schemas.openxmlformats.org/officeDocument/2006/relationships/hyperlink" Target="https://www.tenders.gov.au/?event=public.CN.search" TargetMode="External"/><Relationship Id="rId2156" Type="http://schemas.openxmlformats.org/officeDocument/2006/relationships/hyperlink" Target="http://www.taxoman.gov.om/" TargetMode="External"/><Relationship Id="rId2570" Type="http://schemas.openxmlformats.org/officeDocument/2006/relationships/hyperlink" Target="http://www.procurement.gov.pg/" TargetMode="External"/><Relationship Id="rId3207" Type="http://schemas.openxmlformats.org/officeDocument/2006/relationships/hyperlink" Target="http://www.mof.gov.sd/moazna.php" TargetMode="External"/><Relationship Id="rId3621" Type="http://schemas.openxmlformats.org/officeDocument/2006/relationships/hyperlink" Target="http://www.regierung.li/" TargetMode="External"/><Relationship Id="rId128" Type="http://schemas.openxmlformats.org/officeDocument/2006/relationships/hyperlink" Target="http://en.wikipedia.org/wiki/Senegal" TargetMode="External"/><Relationship Id="rId542" Type="http://schemas.openxmlformats.org/officeDocument/2006/relationships/hyperlink" Target="http://www.sndi.ci/index.php/component/content/article/35-infosndi/78-sigfip.html" TargetMode="External"/><Relationship Id="rId1172" Type="http://schemas.openxmlformats.org/officeDocument/2006/relationships/hyperlink" Target="https://www.nta.gov.tw/_admin/_upload/Oldfile/National%20Treasury%20Act.pdf" TargetMode="External"/><Relationship Id="rId2223" Type="http://schemas.openxmlformats.org/officeDocument/2006/relationships/hyperlink" Target="http://www.oas.org/dil/The_Saint_Vincent_Constitution_Order_1979.pdf" TargetMode="External"/><Relationship Id="rId5379" Type="http://schemas.openxmlformats.org/officeDocument/2006/relationships/hyperlink" Target="https://fintechnews.ch/govtech/azerbaijans-e-and-m-residency/31969/" TargetMode="External"/><Relationship Id="rId5793" Type="http://schemas.openxmlformats.org/officeDocument/2006/relationships/hyperlink" Target="https://www.opengovpartnership.org/members/papua-new-guinea/" TargetMode="External"/><Relationship Id="rId4395" Type="http://schemas.openxmlformats.org/officeDocument/2006/relationships/hyperlink" Target="https://www.rti-rating.org/wp-content/uploads/Germany.pdf" TargetMode="External"/><Relationship Id="rId5446" Type="http://schemas.openxmlformats.org/officeDocument/2006/relationships/hyperlink" Target="https://catalogodatos.gub.uy/" TargetMode="External"/><Relationship Id="rId1989" Type="http://schemas.openxmlformats.org/officeDocument/2006/relationships/hyperlink" Target="https://www.egov.gov.fj/_layouts/images/egovFiji/eGOVdocs/Promulgation_26_Electronic_Transactions.pdf" TargetMode="External"/><Relationship Id="rId4048" Type="http://schemas.openxmlformats.org/officeDocument/2006/relationships/hyperlink" Target="https://www.digital.govt.nz/" TargetMode="External"/><Relationship Id="rId5860" Type="http://schemas.openxmlformats.org/officeDocument/2006/relationships/hyperlink" Target="https://www.opengovpartnership.org/members/south-korea/" TargetMode="External"/><Relationship Id="rId3064" Type="http://schemas.openxmlformats.org/officeDocument/2006/relationships/hyperlink" Target="http://www.president.ir/" TargetMode="External"/><Relationship Id="rId4462" Type="http://schemas.openxmlformats.org/officeDocument/2006/relationships/hyperlink" Target="https://courts.gov.vu/services/administrative-forms/file/60-form-1-petition" TargetMode="External"/><Relationship Id="rId5513" Type="http://schemas.openxmlformats.org/officeDocument/2006/relationships/hyperlink" Target="https://data.egov.kz/" TargetMode="External"/><Relationship Id="rId1709" Type="http://schemas.openxmlformats.org/officeDocument/2006/relationships/hyperlink" Target="http://www.guineaecuatorialpress.com/" TargetMode="External"/><Relationship Id="rId4115" Type="http://schemas.openxmlformats.org/officeDocument/2006/relationships/hyperlink" Target="https://www.pefa.org/node/2546" TargetMode="External"/><Relationship Id="rId2080" Type="http://schemas.openxmlformats.org/officeDocument/2006/relationships/hyperlink" Target="http://www.sbp.org.pk/fsr/2009/pdf/Special%20Section%203%20%20Transition%20to%20a%20Single%20Treasury%20Account%20Potential%20Implications%20for%20the%20Banking%20Sector.pdf" TargetMode="External"/><Relationship Id="rId3131" Type="http://schemas.openxmlformats.org/officeDocument/2006/relationships/hyperlink" Target="http://www.cgea-dz.org/sites/default/files/documents/e-algerie2013-2.pdf" TargetMode="External"/><Relationship Id="rId2897" Type="http://schemas.openxmlformats.org/officeDocument/2006/relationships/hyperlink" Target="http://www.mf.public.lu/" TargetMode="External"/><Relationship Id="rId3948" Type="http://schemas.openxmlformats.org/officeDocument/2006/relationships/hyperlink" Target="http://www.egov.sc/" TargetMode="External"/><Relationship Id="rId869" Type="http://schemas.openxmlformats.org/officeDocument/2006/relationships/hyperlink" Target="http://www.finance.gov.bw/" TargetMode="External"/><Relationship Id="rId1499" Type="http://schemas.openxmlformats.org/officeDocument/2006/relationships/hyperlink" Target="http://154.72.196.89/portal/" TargetMode="External"/><Relationship Id="rId5370" Type="http://schemas.openxmlformats.org/officeDocument/2006/relationships/hyperlink" Target="https://ega.ee/about-us/" TargetMode="External"/><Relationship Id="rId6007" Type="http://schemas.openxmlformats.org/officeDocument/2006/relationships/hyperlink" Target="https://en.digst.dk/media/19337/305755_gb_version_final-a.pdf" TargetMode="External"/><Relationship Id="rId2964" Type="http://schemas.openxmlformats.org/officeDocument/2006/relationships/hyperlink" Target="http://r4d.dfid.gov.uk/PDF/Outputs/ICT/IRMT_Lesotho_Case_Study.pdf" TargetMode="External"/><Relationship Id="rId5023" Type="http://schemas.openxmlformats.org/officeDocument/2006/relationships/hyperlink" Target="https://www.minjus.gob.pe/dgtaipd/" TargetMode="External"/><Relationship Id="rId936" Type="http://schemas.openxmlformats.org/officeDocument/2006/relationships/hyperlink" Target="http://www.minfin.bg/en/page/58" TargetMode="External"/><Relationship Id="rId1219" Type="http://schemas.openxmlformats.org/officeDocument/2006/relationships/hyperlink" Target="http://www.mofed.gov.sl/" TargetMode="External"/><Relationship Id="rId1566" Type="http://schemas.openxmlformats.org/officeDocument/2006/relationships/hyperlink" Target="https://www.proyectosmexico.gob.mx/como-invertir-en-mexico/organismos-procesos/" TargetMode="External"/><Relationship Id="rId1980" Type="http://schemas.openxmlformats.org/officeDocument/2006/relationships/hyperlink" Target="http://asycuda.customs.gov.gd/awclient/index.php" TargetMode="External"/><Relationship Id="rId2617" Type="http://schemas.openxmlformats.org/officeDocument/2006/relationships/hyperlink" Target="https://www.ppda.mw/" TargetMode="External"/><Relationship Id="rId1633" Type="http://schemas.openxmlformats.org/officeDocument/2006/relationships/hyperlink" Target="http://www.celnisprava.cz/" TargetMode="External"/><Relationship Id="rId4789" Type="http://schemas.openxmlformats.org/officeDocument/2006/relationships/hyperlink" Target="http://icta.go.ke/standards/cloud-computing-standard/" TargetMode="External"/><Relationship Id="rId1700" Type="http://schemas.openxmlformats.org/officeDocument/2006/relationships/hyperlink" Target="http://www.mh.gob.sv/" TargetMode="External"/><Relationship Id="rId4856" Type="http://schemas.openxmlformats.org/officeDocument/2006/relationships/hyperlink" Target="https://numerique.gouv.tg/precisions-sur-les-modalites-organisationnelles-du-test-daptitude-au-computer-emergency-response-team-cert/" TargetMode="External"/><Relationship Id="rId5907" Type="http://schemas.openxmlformats.org/officeDocument/2006/relationships/hyperlink" Target="https://ai-innovation.id/server/static/ebook/stranas-ka.pdf" TargetMode="External"/><Relationship Id="rId3458" Type="http://schemas.openxmlformats.org/officeDocument/2006/relationships/hyperlink" Target="http://www.fonctionpublique.gouv.sn/les-grands-projects/fichier-unifi%C3%A9" TargetMode="External"/><Relationship Id="rId3872" Type="http://schemas.openxmlformats.org/officeDocument/2006/relationships/hyperlink" Target="https://www.turkiye.gov.tr/" TargetMode="External"/><Relationship Id="rId4509" Type="http://schemas.openxmlformats.org/officeDocument/2006/relationships/hyperlink" Target="http://www.sita.co.za/content/cloud-computing-0" TargetMode="External"/><Relationship Id="rId379" Type="http://schemas.openxmlformats.org/officeDocument/2006/relationships/hyperlink" Target="http://www.mf.gov.dz/article/301/R%C3%A9alisations/281/La-modernisation-des-syst%C3%A8mes-de-paiement-:-une-r%C3%A9forme-exemplaire-port%C3%A9e-par-un-projet-structurant--.html" TargetMode="External"/><Relationship Id="rId793" Type="http://schemas.openxmlformats.org/officeDocument/2006/relationships/hyperlink" Target="http://www.imf.org/external/pubs/ft/scr/2016/cr16352.pdf" TargetMode="External"/><Relationship Id="rId2474" Type="http://schemas.openxmlformats.org/officeDocument/2006/relationships/hyperlink" Target="http://en.gouv.mc/Government-Institutions/The-Government/The-Ministry-of-State/General-Secretariat-of-the-Ministry-of-State/Human-Resources-and-Training-Department" TargetMode="External"/><Relationship Id="rId3525" Type="http://schemas.openxmlformats.org/officeDocument/2006/relationships/hyperlink" Target="http://www.commonwealthministers.com/ministries/ministry-of-finance-and-treasury-solomon-islands/" TargetMode="External"/><Relationship Id="rId4923" Type="http://schemas.openxmlformats.org/officeDocument/2006/relationships/hyperlink" Target="https://www.pristupinfo.hr/ponovna-uporaba-podataka-i-otvoreni-podaci/" TargetMode="External"/><Relationship Id="rId446" Type="http://schemas.openxmlformats.org/officeDocument/2006/relationships/hyperlink" Target="http://www-wds.worldbank.org/external/default/WDSContentServer/WDSP/IB/2005/03/10/000090341_20050310101310/Rendered/PDF/290360AO.pdf" TargetMode="External"/><Relationship Id="rId1076" Type="http://schemas.openxmlformats.org/officeDocument/2006/relationships/hyperlink" Target="http://www.mof.gov.sb/" TargetMode="External"/><Relationship Id="rId1490" Type="http://schemas.openxmlformats.org/officeDocument/2006/relationships/hyperlink" Target="https://www.developmentgateway.org/reach" TargetMode="External"/><Relationship Id="rId2127" Type="http://schemas.openxmlformats.org/officeDocument/2006/relationships/hyperlink" Target="http://etax.ujp.gov.mk/eTaxServices/" TargetMode="External"/><Relationship Id="rId860" Type="http://schemas.openxmlformats.org/officeDocument/2006/relationships/hyperlink" Target="http://dgsgif.sigma.gob.bo/" TargetMode="External"/><Relationship Id="rId1143" Type="http://schemas.openxmlformats.org/officeDocument/2006/relationships/hyperlink" Target="http://www.etax.nat.gov.tw/etwen/Exhibitor_in_02.html" TargetMode="External"/><Relationship Id="rId2541" Type="http://schemas.openxmlformats.org/officeDocument/2006/relationships/hyperlink" Target="http://www.finanze.sm/on-line/home/aree-tematiche/finanza-pubblica/bando-di-gara.html" TargetMode="External"/><Relationship Id="rId4299" Type="http://schemas.openxmlformats.org/officeDocument/2006/relationships/hyperlink" Target="https://neu.ref.wien.gv.at/at.gv.wien.ref-live/web/reference-server/infrastruktur-interoperabilitaet" TargetMode="External"/><Relationship Id="rId5697" Type="http://schemas.openxmlformats.org/officeDocument/2006/relationships/hyperlink" Target="https://www.researchgate.net/publication/337318071_Adoption_and_Use_of_Free_and_Open_Source_Software_FOSS_Globally_An_Overview_and_Analysis_of_Selected_Countries" TargetMode="External"/><Relationship Id="rId513" Type="http://schemas.openxmlformats.org/officeDocument/2006/relationships/hyperlink" Target="http://noticias.mecon.gob.ar/" TargetMode="External"/><Relationship Id="rId5764" Type="http://schemas.openxmlformats.org/officeDocument/2006/relationships/hyperlink" Target="http://www.gov.na/documents/10181/18040/e-Gov+Strategic+Plan+for+the+Public+Service+2014+to+2018/cce8facc-309d-43cd-ab3d-e5ce714eaf69" TargetMode="External"/><Relationship Id="rId1210" Type="http://schemas.openxmlformats.org/officeDocument/2006/relationships/hyperlink" Target="http://www.impotsetdomaines.gouv.sn/" TargetMode="External"/><Relationship Id="rId4366" Type="http://schemas.openxmlformats.org/officeDocument/2006/relationships/hyperlink" Target="https://www.rti-rating.org/wp-content/uploads/Argentina.pdf" TargetMode="External"/><Relationship Id="rId4780" Type="http://schemas.openxmlformats.org/officeDocument/2006/relationships/hyperlink" Target="https://www.cirt.gov.jm/" TargetMode="External"/><Relationship Id="rId5417" Type="http://schemas.openxmlformats.org/officeDocument/2006/relationships/hyperlink" Target="https://www.icta.lk/digital-srilanka/" TargetMode="External"/><Relationship Id="rId5831" Type="http://schemas.openxmlformats.org/officeDocument/2006/relationships/hyperlink" Target="http://data.gov.bd/" TargetMode="External"/><Relationship Id="rId3382" Type="http://schemas.openxmlformats.org/officeDocument/2006/relationships/hyperlink" Target="http://www.hatcyemen.org/" TargetMode="External"/><Relationship Id="rId4019" Type="http://schemas.openxmlformats.org/officeDocument/2006/relationships/hyperlink" Target="https://www.commtech.gov.ng/initiatives/e-government.html" TargetMode="External"/><Relationship Id="rId4433" Type="http://schemas.openxmlformats.org/officeDocument/2006/relationships/hyperlink" Target="https://www.mtcen.gov.tn/index.php?id=131&amp;L=1" TargetMode="External"/><Relationship Id="rId3035" Type="http://schemas.openxmlformats.org/officeDocument/2006/relationships/hyperlink" Target="http://www.presidencia.gob.ec/" TargetMode="External"/><Relationship Id="rId4500" Type="http://schemas.openxmlformats.org/officeDocument/2006/relationships/hyperlink" Target="https://doit.gov.np/en/spage/g-cloud" TargetMode="External"/><Relationship Id="rId370" Type="http://schemas.openxmlformats.org/officeDocument/2006/relationships/hyperlink" Target="http://www.tatime.gov.al/" TargetMode="External"/><Relationship Id="rId2051" Type="http://schemas.openxmlformats.org/officeDocument/2006/relationships/hyperlink" Target="http://siteresources.worldbank.org/EXTFINANCIALMGMT/Resources/313217-1214423432272/Mongolia-ImprovingExpenditureControl.pdf?resourceurlname=Mongolia-ImprovingExpenditureControl.pdf" TargetMode="External"/><Relationship Id="rId3102" Type="http://schemas.openxmlformats.org/officeDocument/2006/relationships/hyperlink" Target="http://www.gov.ls/comms/" TargetMode="External"/><Relationship Id="rId6258" Type="http://schemas.openxmlformats.org/officeDocument/2006/relationships/hyperlink" Target="http://www.oracle.com/lad/corporate/press/press-release-ladmay22-09-334645-esa.html" TargetMode="External"/><Relationship Id="rId5274" Type="http://schemas.openxmlformats.org/officeDocument/2006/relationships/hyperlink" Target="https://www.paolobalboni.eu/index.php/2018/05/15/the-new-surinamese-privacy-and-data-protection-spdp-law/" TargetMode="External"/><Relationship Id="rId2868" Type="http://schemas.openxmlformats.org/officeDocument/2006/relationships/hyperlink" Target="https://www.vid.gov.lv/" TargetMode="External"/><Relationship Id="rId3919" Type="http://schemas.openxmlformats.org/officeDocument/2006/relationships/hyperlink" Target="http://www.ega.go.tz/" TargetMode="External"/><Relationship Id="rId1884" Type="http://schemas.openxmlformats.org/officeDocument/2006/relationships/hyperlink" Target="http://www.tresor.ga/" TargetMode="External"/><Relationship Id="rId2935" Type="http://schemas.openxmlformats.org/officeDocument/2006/relationships/hyperlink" Target="https://www.customs.go.kr/english/cm/cntnts/cntntsView.do?mi=8048&amp;cntntsId=2728" TargetMode="External"/><Relationship Id="rId4290" Type="http://schemas.openxmlformats.org/officeDocument/2006/relationships/hyperlink" Target="https://cert.by/?lang=en" TargetMode="External"/><Relationship Id="rId5341" Type="http://schemas.openxmlformats.org/officeDocument/2006/relationships/hyperlink" Target="http://www.ict4iid.se/mission-statement-2/" TargetMode="External"/><Relationship Id="rId907" Type="http://schemas.openxmlformats.org/officeDocument/2006/relationships/hyperlink" Target="https://epems.myrbpems.bt/" TargetMode="External"/><Relationship Id="rId1537" Type="http://schemas.openxmlformats.org/officeDocument/2006/relationships/hyperlink" Target="http://www.finances-budget.cf/le-ministere/les-directions-generales/direction-generale-du-budget-dgb" TargetMode="External"/><Relationship Id="rId1951" Type="http://schemas.openxmlformats.org/officeDocument/2006/relationships/hyperlink" Target="http://www.mof.ge/" TargetMode="External"/><Relationship Id="rId1604" Type="http://schemas.openxmlformats.org/officeDocument/2006/relationships/hyperlink" Target="http://www.mfp.cu/html_inicio/i_mfp.php" TargetMode="External"/><Relationship Id="rId4010" Type="http://schemas.openxmlformats.org/officeDocument/2006/relationships/hyperlink" Target="https://www.overheid.nl/" TargetMode="External"/><Relationship Id="rId6182" Type="http://schemas.openxmlformats.org/officeDocument/2006/relationships/hyperlink" Target="http://logodi.nhi.go.k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6:V73"/>
  <sheetViews>
    <sheetView showGridLines="0" topLeftCell="A13" zoomScale="85" zoomScaleNormal="85" zoomScalePageLayoutView="68" workbookViewId="0">
      <selection activeCell="F17" sqref="F17"/>
    </sheetView>
  </sheetViews>
  <sheetFormatPr defaultColWidth="8.453125" defaultRowHeight="14.5" x14ac:dyDescent="0.35"/>
  <cols>
    <col min="1" max="1" width="1.1796875" style="2" customWidth="1"/>
    <col min="2" max="2" width="22.453125" style="2" customWidth="1"/>
    <col min="3" max="3" width="8.54296875" style="16" customWidth="1"/>
    <col min="4" max="4" width="25.453125" style="16" customWidth="1"/>
    <col min="5" max="5" width="64.54296875" style="41" customWidth="1"/>
    <col min="6" max="6" width="60.54296875" style="2" customWidth="1"/>
    <col min="7" max="7" width="29.54296875" style="41" customWidth="1"/>
    <col min="8" max="9" width="39.1796875" style="16" customWidth="1"/>
    <col min="10" max="10" width="72.81640625" style="15" customWidth="1"/>
    <col min="11" max="11" width="35.1796875" style="15" customWidth="1"/>
    <col min="12" max="12" width="4.26953125" style="2" customWidth="1"/>
    <col min="13" max="16" width="27" style="15" customWidth="1"/>
    <col min="17" max="17" width="2.7265625" style="2" customWidth="1"/>
    <col min="18" max="18" width="2.26953125" style="2" customWidth="1"/>
    <col min="19" max="22" width="27.81640625" style="16" customWidth="1"/>
    <col min="23" max="23" width="12.54296875" style="2" bestFit="1" customWidth="1"/>
    <col min="24" max="25" width="8.453125" style="2"/>
    <col min="26" max="29" width="12.453125" style="2" customWidth="1"/>
    <col min="30" max="16384" width="8.453125" style="2"/>
  </cols>
  <sheetData>
    <row r="6" spans="2:5" ht="102" customHeight="1" x14ac:dyDescent="0.35">
      <c r="B6" s="1472" t="s">
        <v>0</v>
      </c>
      <c r="C6" s="1472"/>
      <c r="D6" s="1472"/>
      <c r="E6" s="1472"/>
    </row>
    <row r="7" spans="2:5" x14ac:dyDescent="0.35">
      <c r="B7" s="1473" t="s">
        <v>1</v>
      </c>
      <c r="C7" s="1473"/>
      <c r="D7" s="1473"/>
      <c r="E7" s="1473"/>
    </row>
    <row r="8" spans="2:5" x14ac:dyDescent="0.35">
      <c r="B8" s="1446"/>
      <c r="C8" s="1474" t="s">
        <v>2</v>
      </c>
      <c r="D8" s="1474"/>
      <c r="E8" s="1474"/>
    </row>
    <row r="9" spans="2:5" x14ac:dyDescent="0.35">
      <c r="B9" s="1445"/>
      <c r="C9" s="1474" t="s">
        <v>3</v>
      </c>
      <c r="D9" s="1474"/>
      <c r="E9" s="1474"/>
    </row>
    <row r="10" spans="2:5" x14ac:dyDescent="0.35">
      <c r="B10" s="1447"/>
      <c r="C10" s="1474" t="s">
        <v>4</v>
      </c>
      <c r="D10" s="1474"/>
      <c r="E10" s="1474"/>
    </row>
    <row r="19" spans="2:22" ht="25" customHeight="1" thickBot="1" x14ac:dyDescent="0.4">
      <c r="C19" s="24"/>
      <c r="D19" s="24"/>
      <c r="E19" s="1424" t="s">
        <v>5</v>
      </c>
      <c r="F19" s="1440"/>
      <c r="G19" s="1441"/>
      <c r="H19" s="1442"/>
      <c r="I19" s="1443"/>
      <c r="J19" s="1388"/>
      <c r="K19" s="57"/>
      <c r="M19" s="57"/>
      <c r="N19" s="57"/>
      <c r="O19" s="57"/>
      <c r="P19" s="57"/>
      <c r="S19" s="1243"/>
      <c r="T19" s="1243"/>
      <c r="U19" s="1243"/>
      <c r="V19" s="1243"/>
    </row>
    <row r="20" spans="2:22" ht="25" customHeight="1" thickBot="1" x14ac:dyDescent="0.4">
      <c r="C20" s="24"/>
      <c r="D20" s="155"/>
      <c r="E20" s="156" t="s">
        <v>6</v>
      </c>
      <c r="F20" s="1442"/>
      <c r="G20" s="1444"/>
      <c r="H20" s="1442"/>
      <c r="I20" s="1443"/>
      <c r="J20" s="1388"/>
      <c r="K20" s="57"/>
      <c r="M20" s="57"/>
      <c r="N20" s="57"/>
      <c r="O20" s="57"/>
      <c r="P20" s="57"/>
      <c r="S20" s="1243"/>
      <c r="T20" s="1243"/>
      <c r="U20" s="1243"/>
      <c r="V20" s="1243"/>
    </row>
    <row r="21" spans="2:22" ht="25" customHeight="1" thickBot="1" x14ac:dyDescent="0.4">
      <c r="C21" s="24"/>
      <c r="D21" s="24"/>
      <c r="E21" s="61"/>
      <c r="F21" s="58"/>
      <c r="G21" s="24"/>
      <c r="H21" s="24"/>
      <c r="I21" s="24"/>
      <c r="J21" s="1388"/>
      <c r="K21" s="57"/>
      <c r="M21" s="57"/>
      <c r="N21" s="57"/>
      <c r="O21" s="57"/>
      <c r="P21" s="57"/>
      <c r="S21" s="48"/>
      <c r="T21" s="48"/>
      <c r="U21" s="48"/>
      <c r="V21" s="48"/>
    </row>
    <row r="22" spans="2:22" s="48" customFormat="1" ht="24" customHeight="1" x14ac:dyDescent="0.35">
      <c r="B22" s="1426" t="s">
        <v>7</v>
      </c>
      <c r="C22" s="77" t="s">
        <v>8</v>
      </c>
      <c r="D22" s="78"/>
      <c r="E22" s="79"/>
      <c r="F22" s="80"/>
      <c r="G22" s="81" t="s">
        <v>9</v>
      </c>
      <c r="H22" s="80"/>
      <c r="I22" s="78"/>
      <c r="J22" s="1428" t="s">
        <v>10</v>
      </c>
      <c r="K22" s="1427" t="s">
        <v>11</v>
      </c>
      <c r="M22" s="1475" t="s">
        <v>12</v>
      </c>
      <c r="N22" s="1478"/>
      <c r="O22" s="1478"/>
      <c r="P22" s="1476"/>
      <c r="S22" s="1475" t="s">
        <v>13</v>
      </c>
      <c r="T22" s="1476"/>
      <c r="U22" s="1475" t="s">
        <v>14</v>
      </c>
      <c r="V22" s="1476"/>
    </row>
    <row r="23" spans="2:22" s="3" customFormat="1" ht="78.75" customHeight="1" x14ac:dyDescent="0.35">
      <c r="B23" s="1411" t="s">
        <v>15</v>
      </c>
      <c r="C23" s="26" t="s">
        <v>16</v>
      </c>
      <c r="D23" s="26" t="s">
        <v>17</v>
      </c>
      <c r="E23" s="27" t="s">
        <v>18</v>
      </c>
      <c r="F23" s="27" t="s">
        <v>19</v>
      </c>
      <c r="G23" s="25" t="s">
        <v>20</v>
      </c>
      <c r="H23" s="25" t="s">
        <v>21</v>
      </c>
      <c r="I23" s="1437" t="s">
        <v>22</v>
      </c>
      <c r="J23" s="27" t="s">
        <v>23</v>
      </c>
      <c r="K23" s="82" t="s">
        <v>24</v>
      </c>
      <c r="M23" s="1438" t="s">
        <v>25</v>
      </c>
      <c r="N23" s="1439" t="s">
        <v>26</v>
      </c>
      <c r="O23" s="1439" t="s">
        <v>27</v>
      </c>
      <c r="P23" s="1439" t="s">
        <v>28</v>
      </c>
      <c r="S23" s="1438" t="s">
        <v>29</v>
      </c>
      <c r="T23" s="1438" t="s">
        <v>30</v>
      </c>
      <c r="U23" s="1438" t="s">
        <v>31</v>
      </c>
      <c r="V23" s="1438" t="s">
        <v>32</v>
      </c>
    </row>
    <row r="24" spans="2:22" ht="33" customHeight="1" x14ac:dyDescent="0.35">
      <c r="C24" s="115"/>
      <c r="D24" s="115"/>
      <c r="E24" s="115"/>
      <c r="F24" s="115"/>
      <c r="G24" s="115"/>
      <c r="H24" s="1387"/>
      <c r="I24" s="115"/>
      <c r="J24" s="1474"/>
      <c r="K24" s="1474"/>
      <c r="M24" s="2"/>
      <c r="N24" s="2"/>
      <c r="O24" s="2"/>
      <c r="P24" s="2"/>
      <c r="S24" s="48"/>
      <c r="T24" s="48"/>
      <c r="U24" s="48"/>
      <c r="V24" s="48"/>
    </row>
    <row r="25" spans="2:22" ht="16.5" customHeight="1" x14ac:dyDescent="0.35">
      <c r="J25" s="2"/>
    </row>
    <row r="26" spans="2:22" ht="15.5" x14ac:dyDescent="0.35">
      <c r="E26" s="42"/>
      <c r="F26" s="42"/>
      <c r="G26" s="42"/>
      <c r="J26" s="40"/>
    </row>
    <row r="27" spans="2:22" ht="15.5" x14ac:dyDescent="0.35">
      <c r="E27" s="42"/>
      <c r="F27" s="42"/>
      <c r="G27" s="42"/>
    </row>
    <row r="28" spans="2:22" ht="15.5" x14ac:dyDescent="0.35">
      <c r="E28" s="42"/>
      <c r="F28" s="42"/>
      <c r="G28" s="42"/>
    </row>
    <row r="29" spans="2:22" ht="15.5" x14ac:dyDescent="0.35">
      <c r="E29" s="42" t="s">
        <v>33</v>
      </c>
      <c r="F29" s="42" t="s">
        <v>33</v>
      </c>
      <c r="G29" s="42"/>
    </row>
    <row r="30" spans="2:22" ht="15.5" x14ac:dyDescent="0.35">
      <c r="E30" s="42" t="s">
        <v>33</v>
      </c>
      <c r="G30" s="42"/>
    </row>
    <row r="31" spans="2:22" ht="15.5" x14ac:dyDescent="0.35">
      <c r="E31" s="42" t="s">
        <v>33</v>
      </c>
      <c r="G31" s="42"/>
    </row>
    <row r="32" spans="2:22" x14ac:dyDescent="0.35">
      <c r="E32" s="1477" t="s">
        <v>33</v>
      </c>
      <c r="F32" s="2" t="s">
        <v>33</v>
      </c>
      <c r="G32" s="1425"/>
    </row>
    <row r="33" spans="5:10" x14ac:dyDescent="0.35">
      <c r="E33" s="1477"/>
      <c r="G33" s="1425"/>
    </row>
    <row r="34" spans="5:10" x14ac:dyDescent="0.35">
      <c r="E34" s="1425" t="s">
        <v>33</v>
      </c>
      <c r="G34" s="1425"/>
    </row>
    <row r="35" spans="5:10" x14ac:dyDescent="0.35">
      <c r="E35" s="1425" t="s">
        <v>33</v>
      </c>
      <c r="G35" s="1425"/>
    </row>
    <row r="36" spans="5:10" x14ac:dyDescent="0.35">
      <c r="E36" s="1425" t="s">
        <v>33</v>
      </c>
      <c r="G36" s="1425"/>
    </row>
    <row r="37" spans="5:10" x14ac:dyDescent="0.35">
      <c r="E37" s="1425" t="s">
        <v>33</v>
      </c>
      <c r="G37" s="1425"/>
    </row>
    <row r="38" spans="5:10" x14ac:dyDescent="0.35">
      <c r="E38" s="1425" t="s">
        <v>33</v>
      </c>
      <c r="G38" s="1425"/>
    </row>
    <row r="39" spans="5:10" x14ac:dyDescent="0.35">
      <c r="E39" s="1425" t="s">
        <v>33</v>
      </c>
      <c r="G39" s="1425"/>
    </row>
    <row r="40" spans="5:10" ht="15.5" x14ac:dyDescent="0.35">
      <c r="E40" s="1425" t="s">
        <v>33</v>
      </c>
      <c r="G40" s="1425"/>
      <c r="J40" s="43"/>
    </row>
    <row r="41" spans="5:10" x14ac:dyDescent="0.35">
      <c r="E41" s="1425" t="s">
        <v>33</v>
      </c>
      <c r="G41" s="1425"/>
    </row>
    <row r="42" spans="5:10" x14ac:dyDescent="0.35">
      <c r="E42" s="1425" t="s">
        <v>33</v>
      </c>
      <c r="G42" s="1425"/>
    </row>
    <row r="43" spans="5:10" x14ac:dyDescent="0.35">
      <c r="E43" s="1425" t="s">
        <v>33</v>
      </c>
      <c r="G43" s="1425"/>
    </row>
    <row r="44" spans="5:10" x14ac:dyDescent="0.35">
      <c r="E44" s="1425" t="s">
        <v>33</v>
      </c>
      <c r="G44" s="1425"/>
    </row>
    <row r="45" spans="5:10" x14ac:dyDescent="0.35">
      <c r="E45" s="1425" t="s">
        <v>33</v>
      </c>
      <c r="G45" s="1425"/>
    </row>
    <row r="46" spans="5:10" x14ac:dyDescent="0.35">
      <c r="E46" s="44"/>
      <c r="G46" s="44"/>
    </row>
    <row r="56" spans="6:6" ht="15.5" x14ac:dyDescent="0.35">
      <c r="F56" s="1429"/>
    </row>
    <row r="57" spans="6:6" ht="15.5" x14ac:dyDescent="0.35">
      <c r="F57" s="1429"/>
    </row>
    <row r="58" spans="6:6" ht="15.5" x14ac:dyDescent="0.35">
      <c r="F58" s="1429"/>
    </row>
    <row r="59" spans="6:6" ht="15.5" x14ac:dyDescent="0.35">
      <c r="F59" s="1429"/>
    </row>
    <row r="60" spans="6:6" ht="15.5" x14ac:dyDescent="0.35">
      <c r="F60" s="1429"/>
    </row>
    <row r="61" spans="6:6" ht="15.5" x14ac:dyDescent="0.35">
      <c r="F61" s="1429"/>
    </row>
    <row r="62" spans="6:6" ht="15.5" x14ac:dyDescent="0.35">
      <c r="F62" s="1429"/>
    </row>
    <row r="63" spans="6:6" ht="15.5" x14ac:dyDescent="0.35">
      <c r="F63" s="1429"/>
    </row>
    <row r="64" spans="6:6" ht="15.5" x14ac:dyDescent="0.35">
      <c r="F64" s="1429"/>
    </row>
    <row r="65" spans="6:6" ht="15.5" x14ac:dyDescent="0.35">
      <c r="F65" s="1429"/>
    </row>
    <row r="66" spans="6:6" ht="15.5" x14ac:dyDescent="0.35">
      <c r="F66" s="1429"/>
    </row>
    <row r="67" spans="6:6" ht="15.5" x14ac:dyDescent="0.35">
      <c r="F67" s="45"/>
    </row>
    <row r="68" spans="6:6" ht="15.5" x14ac:dyDescent="0.35">
      <c r="F68" s="45"/>
    </row>
    <row r="69" spans="6:6" ht="15.5" x14ac:dyDescent="0.35">
      <c r="F69" s="45"/>
    </row>
    <row r="70" spans="6:6" ht="15.5" x14ac:dyDescent="0.35">
      <c r="F70" s="45"/>
    </row>
    <row r="71" spans="6:6" ht="19.5" x14ac:dyDescent="0.35">
      <c r="F71" s="46"/>
    </row>
    <row r="72" spans="6:6" ht="19.5" x14ac:dyDescent="0.35">
      <c r="F72" s="46"/>
    </row>
    <row r="73" spans="6:6" x14ac:dyDescent="0.35">
      <c r="F73" s="47"/>
    </row>
  </sheetData>
  <dataConsolidate link="1"/>
  <mergeCells count="10">
    <mergeCell ref="U22:V22"/>
    <mergeCell ref="J24:K24"/>
    <mergeCell ref="E32:E33"/>
    <mergeCell ref="S22:T22"/>
    <mergeCell ref="M22:P22"/>
    <mergeCell ref="B6:E6"/>
    <mergeCell ref="B7:E7"/>
    <mergeCell ref="C10:E10"/>
    <mergeCell ref="C9:E9"/>
    <mergeCell ref="C8:E8"/>
  </mergeCells>
  <phoneticPr fontId="11" type="noConversion"/>
  <conditionalFormatting sqref="I20">
    <cfRule type="cellIs" dxfId="6" priority="4" operator="lessThan">
      <formula>0</formula>
    </cfRule>
  </conditionalFormatting>
  <conditionalFormatting sqref="I19">
    <cfRule type="cellIs" dxfId="5" priority="3" operator="lessThan">
      <formula>0</formula>
    </cfRule>
  </conditionalFormatting>
  <printOptions horizontalCentered="1"/>
  <pageMargins left="0" right="0" top="0.25" bottom="0.25" header="0.3" footer="0.2"/>
  <pageSetup scale="13" fitToHeight="0" orientation="landscape" r:id="rId1"/>
  <headerFoot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268F3-32CD-405A-BD98-ECF424B97BD3}">
  <sheetPr>
    <pageSetUpPr fitToPage="1"/>
  </sheetPr>
  <dimension ref="B2:BD204"/>
  <sheetViews>
    <sheetView showGridLines="0" tabSelected="1" zoomScale="60" zoomScaleNormal="60" zoomScalePageLayoutView="68" workbookViewId="0">
      <pane xSplit="4" ySplit="6" topLeftCell="E123" activePane="bottomRight" state="frozen"/>
      <selection pane="topRight" activeCell="G1" sqref="G1"/>
      <selection pane="bottomLeft" activeCell="A7" sqref="A7"/>
      <selection pane="bottomRight" activeCell="I14" sqref="I14"/>
    </sheetView>
  </sheetViews>
  <sheetFormatPr defaultColWidth="8.453125" defaultRowHeight="14.5" x14ac:dyDescent="0.35"/>
  <cols>
    <col min="1" max="1" width="1.1796875" style="2" customWidth="1"/>
    <col min="2" max="2" width="22.453125" style="2" customWidth="1"/>
    <col min="3" max="3" width="8.54296875" style="16" customWidth="1"/>
    <col min="4" max="4" width="151.453125" style="41" customWidth="1"/>
    <col min="5" max="5" width="60.54296875" style="2" customWidth="1"/>
    <col min="6" max="6" width="29.54296875" style="41" customWidth="1"/>
    <col min="7" max="7" width="23.7265625" style="16" customWidth="1"/>
    <col min="8" max="8" width="24.81640625" style="16" customWidth="1"/>
    <col min="9" max="9" width="19.453125" style="15" customWidth="1"/>
    <col min="10" max="10" width="10.90625" style="15" customWidth="1"/>
    <col min="11" max="11" width="4.26953125" style="2" customWidth="1"/>
    <col min="12" max="15" width="27" style="15" customWidth="1"/>
    <col min="16" max="16" width="2.7265625" style="2" customWidth="1"/>
    <col min="17" max="17" width="2.26953125" style="2" customWidth="1"/>
    <col min="18" max="21" width="27.81640625" style="16" customWidth="1"/>
    <col min="22" max="22" width="12.54296875" style="2" bestFit="1" customWidth="1"/>
    <col min="23" max="24" width="8.453125" style="2"/>
    <col min="25" max="28" width="12.453125" style="2" customWidth="1"/>
    <col min="29" max="16384" width="8.453125" style="2"/>
  </cols>
  <sheetData>
    <row r="2" spans="2:56" ht="25" customHeight="1" thickBot="1" x14ac:dyDescent="0.4">
      <c r="C2" s="24"/>
      <c r="D2" s="1424" t="s">
        <v>5</v>
      </c>
      <c r="E2" s="1440"/>
      <c r="F2" s="1441"/>
      <c r="G2" s="1442"/>
      <c r="H2" s="1443"/>
      <c r="I2" s="1388"/>
      <c r="J2" s="57"/>
      <c r="L2" s="57"/>
      <c r="M2" s="57"/>
      <c r="N2" s="57"/>
      <c r="O2" s="57"/>
      <c r="R2" s="1243"/>
      <c r="S2" s="1243"/>
      <c r="T2" s="1243"/>
      <c r="U2" s="1243"/>
    </row>
    <row r="3" spans="2:56" ht="25" customHeight="1" thickBot="1" x14ac:dyDescent="0.4">
      <c r="C3" s="24"/>
      <c r="D3" s="156" t="s">
        <v>6</v>
      </c>
      <c r="E3" s="1442"/>
      <c r="F3" s="1444"/>
      <c r="G3" s="1442"/>
      <c r="H3" s="1443"/>
      <c r="I3" s="1388"/>
      <c r="J3" s="57"/>
      <c r="L3" s="57"/>
      <c r="M3" s="57"/>
      <c r="N3" s="57"/>
      <c r="O3" s="57"/>
      <c r="R3" s="1243"/>
      <c r="S3" s="1243"/>
      <c r="T3" s="1243"/>
      <c r="U3" s="1243"/>
    </row>
    <row r="4" spans="2:56" ht="25" customHeight="1" thickBot="1" x14ac:dyDescent="0.4">
      <c r="C4" s="24"/>
      <c r="D4" s="61"/>
      <c r="E4" s="58"/>
      <c r="F4" s="24"/>
      <c r="G4" s="24"/>
      <c r="H4" s="24"/>
      <c r="I4" s="1388"/>
      <c r="J4" s="57"/>
      <c r="L4" s="57"/>
      <c r="M4" s="57"/>
      <c r="N4" s="57"/>
      <c r="O4" s="57"/>
      <c r="R4" s="48"/>
      <c r="S4" s="48"/>
      <c r="T4" s="48"/>
      <c r="U4" s="48"/>
    </row>
    <row r="5" spans="2:56" s="48" customFormat="1" ht="24" customHeight="1" x14ac:dyDescent="0.35">
      <c r="B5" s="1426" t="s">
        <v>7</v>
      </c>
      <c r="C5" s="77" t="s">
        <v>8</v>
      </c>
      <c r="D5" s="79"/>
      <c r="E5" s="80"/>
      <c r="F5" s="81" t="s">
        <v>9</v>
      </c>
      <c r="G5" s="80"/>
      <c r="H5" s="78"/>
      <c r="I5" s="1428" t="s">
        <v>10</v>
      </c>
      <c r="J5" s="1427" t="s">
        <v>11</v>
      </c>
      <c r="L5" s="1475" t="s">
        <v>12</v>
      </c>
      <c r="M5" s="1478"/>
      <c r="N5" s="1478"/>
      <c r="O5" s="1476"/>
      <c r="R5" s="1475" t="s">
        <v>13</v>
      </c>
      <c r="S5" s="1476"/>
      <c r="T5" s="1475" t="s">
        <v>14</v>
      </c>
      <c r="U5" s="1476"/>
    </row>
    <row r="6" spans="2:56" s="3" customFormat="1" ht="64.5" customHeight="1" x14ac:dyDescent="0.35">
      <c r="B6" s="1411" t="s">
        <v>15</v>
      </c>
      <c r="C6" s="26" t="s">
        <v>16</v>
      </c>
      <c r="D6" s="27" t="s">
        <v>18</v>
      </c>
      <c r="E6" s="27" t="s">
        <v>19</v>
      </c>
      <c r="F6" s="25" t="s">
        <v>20</v>
      </c>
      <c r="G6" s="25" t="s">
        <v>21</v>
      </c>
      <c r="H6" s="1437" t="s">
        <v>22</v>
      </c>
      <c r="I6" s="27" t="s">
        <v>23</v>
      </c>
      <c r="J6" s="82" t="s">
        <v>24</v>
      </c>
      <c r="L6" s="1438" t="s">
        <v>25</v>
      </c>
      <c r="M6" s="1439" t="s">
        <v>26</v>
      </c>
      <c r="N6" s="1439" t="s">
        <v>27</v>
      </c>
      <c r="O6" s="1439" t="s">
        <v>28</v>
      </c>
      <c r="R6" s="1438" t="s">
        <v>29</v>
      </c>
      <c r="S6" s="1438" t="s">
        <v>30</v>
      </c>
      <c r="T6" s="1438" t="s">
        <v>31</v>
      </c>
      <c r="U6" s="1438" t="s">
        <v>32</v>
      </c>
    </row>
    <row r="7" spans="2:56" s="3" customFormat="1" ht="24.65" customHeight="1" x14ac:dyDescent="0.35">
      <c r="B7" s="1412" t="s">
        <v>34</v>
      </c>
      <c r="C7" s="1378"/>
      <c r="D7" s="5"/>
      <c r="E7" s="4"/>
      <c r="F7" s="6"/>
      <c r="G7" s="7"/>
      <c r="H7" s="7"/>
      <c r="I7" s="4"/>
      <c r="J7" s="83"/>
      <c r="L7" s="140"/>
      <c r="M7" s="83"/>
      <c r="N7" s="83"/>
      <c r="O7" s="83"/>
      <c r="R7" s="140"/>
      <c r="S7" s="140"/>
      <c r="T7" s="140"/>
      <c r="U7" s="140"/>
    </row>
    <row r="8" spans="2:56" ht="47.25" customHeight="1" x14ac:dyDescent="0.35">
      <c r="B8" s="1479" t="s">
        <v>35</v>
      </c>
      <c r="C8" s="59" t="s">
        <v>36</v>
      </c>
      <c r="D8" s="1398" t="s">
        <v>9984</v>
      </c>
      <c r="E8" s="1480" t="s">
        <v>37</v>
      </c>
      <c r="F8" s="112"/>
      <c r="G8" s="1385">
        <v>1</v>
      </c>
      <c r="H8" s="1385">
        <v>1</v>
      </c>
      <c r="I8" s="17"/>
      <c r="J8" s="84"/>
      <c r="K8" s="1389">
        <f>+H8-G8</f>
        <v>0</v>
      </c>
      <c r="L8" s="1482" t="s">
        <v>38</v>
      </c>
      <c r="M8" s="1483"/>
      <c r="N8" s="1483"/>
      <c r="O8" s="1484"/>
      <c r="P8" s="48"/>
      <c r="Q8" s="48"/>
      <c r="R8" s="1327" t="s">
        <v>39</v>
      </c>
      <c r="S8" s="1327" t="str">
        <f>+IF(VLOOKUP($D$3,DGSS!E:AA,23,0)="-","NA",VLOOKUP($D$3,DGSS!E:AA,23,0))</f>
        <v>https://www.bundesregierung.de/resource/blob/975226/1552758/f7a843ad5aa07e9a25af191e8895b23f/pdf-umsetzungsstrategie-digitalisierung-data.pdf?download=1</v>
      </c>
      <c r="T8" s="1327" t="s">
        <v>40</v>
      </c>
      <c r="U8" s="1327" t="s">
        <v>40</v>
      </c>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row>
    <row r="9" spans="2:56" ht="75" customHeight="1" x14ac:dyDescent="0.35">
      <c r="B9" s="1479"/>
      <c r="C9" s="29" t="s">
        <v>41</v>
      </c>
      <c r="D9" s="1398" t="s">
        <v>9970</v>
      </c>
      <c r="E9" s="1480"/>
      <c r="F9" s="112"/>
      <c r="G9" s="1385">
        <v>2</v>
      </c>
      <c r="H9" s="1385">
        <v>2</v>
      </c>
      <c r="I9" s="17"/>
      <c r="J9" s="84"/>
      <c r="K9" s="1389">
        <f t="shared" ref="K9:K72" si="0">+H9-G9</f>
        <v>0</v>
      </c>
      <c r="L9" s="142" t="s">
        <v>42</v>
      </c>
      <c r="M9" s="142" t="s">
        <v>43</v>
      </c>
      <c r="N9" s="84" t="s">
        <v>44</v>
      </c>
      <c r="O9" s="84" t="s">
        <v>45</v>
      </c>
      <c r="P9" s="48"/>
      <c r="Q9" s="48"/>
      <c r="R9" s="1338"/>
      <c r="S9" s="1338"/>
      <c r="T9" s="1338"/>
      <c r="U9" s="133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row>
    <row r="10" spans="2:56" ht="44.5" customHeight="1" x14ac:dyDescent="0.35">
      <c r="B10" s="1479"/>
      <c r="C10" s="50" t="s">
        <v>46</v>
      </c>
      <c r="D10" s="1398" t="s">
        <v>47</v>
      </c>
      <c r="E10" s="1481"/>
      <c r="F10" s="112"/>
      <c r="G10" s="1385">
        <v>3</v>
      </c>
      <c r="H10" s="1385">
        <v>3</v>
      </c>
      <c r="I10" s="17"/>
      <c r="J10" s="84"/>
      <c r="K10" s="1389">
        <f t="shared" si="0"/>
        <v>0</v>
      </c>
      <c r="L10" s="1449" t="s">
        <v>48</v>
      </c>
      <c r="M10" s="1448" t="s">
        <v>49</v>
      </c>
      <c r="N10" s="1448" t="s">
        <v>50</v>
      </c>
      <c r="O10" s="1448" t="s">
        <v>51</v>
      </c>
      <c r="P10" s="48"/>
      <c r="Q10" s="48"/>
      <c r="R10" s="1338"/>
      <c r="S10" s="1338"/>
      <c r="T10" s="1338"/>
      <c r="U10" s="133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row>
    <row r="11" spans="2:56" ht="74.25" customHeight="1" x14ac:dyDescent="0.35">
      <c r="B11" s="1479"/>
      <c r="C11" s="60" t="s">
        <v>52</v>
      </c>
      <c r="D11" s="1451" t="s">
        <v>53</v>
      </c>
      <c r="E11" s="1485" t="s">
        <v>54</v>
      </c>
      <c r="F11" s="112"/>
      <c r="G11" s="1385">
        <v>3</v>
      </c>
      <c r="H11" s="1385">
        <v>4</v>
      </c>
      <c r="I11" s="18"/>
      <c r="J11" s="85"/>
      <c r="K11" s="1389">
        <f t="shared" si="0"/>
        <v>1</v>
      </c>
      <c r="L11" s="142" t="s">
        <v>55</v>
      </c>
      <c r="M11" s="85" t="s">
        <v>56</v>
      </c>
      <c r="N11" s="85" t="s">
        <v>57</v>
      </c>
      <c r="O11" s="85" t="s">
        <v>58</v>
      </c>
      <c r="Q11" s="48"/>
      <c r="R11" s="1339"/>
      <c r="S11" s="1339"/>
      <c r="T11" s="1339"/>
      <c r="U11" s="1339"/>
    </row>
    <row r="12" spans="2:56" ht="34" x14ac:dyDescent="0.35">
      <c r="B12" s="1479"/>
      <c r="C12" s="50" t="s">
        <v>59</v>
      </c>
      <c r="D12" s="1452" t="s">
        <v>60</v>
      </c>
      <c r="E12" s="1486"/>
      <c r="F12" s="112"/>
      <c r="G12" s="1385">
        <v>1</v>
      </c>
      <c r="H12" s="1385">
        <v>1</v>
      </c>
      <c r="I12" s="18"/>
      <c r="J12" s="85"/>
      <c r="K12" s="1389">
        <f t="shared" si="0"/>
        <v>0</v>
      </c>
      <c r="L12" s="142" t="s">
        <v>61</v>
      </c>
      <c r="M12" s="142" t="s">
        <v>62</v>
      </c>
      <c r="N12" s="142" t="s">
        <v>63</v>
      </c>
      <c r="O12" s="142" t="s">
        <v>64</v>
      </c>
      <c r="Q12" s="48"/>
      <c r="R12" s="1339"/>
      <c r="S12" s="1339"/>
      <c r="T12" s="1339"/>
      <c r="U12" s="1339"/>
    </row>
    <row r="13" spans="2:56" ht="93" x14ac:dyDescent="0.35">
      <c r="B13" s="1479"/>
      <c r="C13" s="60" t="s">
        <v>65</v>
      </c>
      <c r="D13" s="1452" t="s">
        <v>9985</v>
      </c>
      <c r="E13" s="1485" t="s">
        <v>66</v>
      </c>
      <c r="F13" s="112"/>
      <c r="G13" s="1385">
        <v>3</v>
      </c>
      <c r="H13" s="1385">
        <v>4</v>
      </c>
      <c r="I13" s="18"/>
      <c r="J13" s="85"/>
      <c r="K13" s="1389">
        <f t="shared" si="0"/>
        <v>1</v>
      </c>
      <c r="L13" s="142" t="s">
        <v>67</v>
      </c>
      <c r="M13" s="85" t="s">
        <v>68</v>
      </c>
      <c r="N13" s="85" t="s">
        <v>69</v>
      </c>
      <c r="O13" s="85" t="s">
        <v>70</v>
      </c>
      <c r="Q13" s="48"/>
      <c r="R13" s="1339"/>
      <c r="S13" s="1339"/>
      <c r="T13" s="1339"/>
      <c r="U13" s="1339"/>
    </row>
    <row r="14" spans="2:56" ht="34.5" customHeight="1" x14ac:dyDescent="0.35">
      <c r="B14" s="1479"/>
      <c r="C14" s="29" t="s">
        <v>71</v>
      </c>
      <c r="D14" s="1452" t="s">
        <v>72</v>
      </c>
      <c r="E14" s="1487"/>
      <c r="F14" s="112"/>
      <c r="G14" s="1385">
        <v>2</v>
      </c>
      <c r="H14" s="1385">
        <v>4</v>
      </c>
      <c r="I14" s="18"/>
      <c r="J14" s="85"/>
      <c r="K14" s="1389">
        <f t="shared" si="0"/>
        <v>2</v>
      </c>
      <c r="L14" s="1482" t="s">
        <v>38</v>
      </c>
      <c r="M14" s="1483"/>
      <c r="N14" s="1483"/>
      <c r="O14" s="1484"/>
      <c r="Q14" s="48"/>
      <c r="R14" s="1339"/>
      <c r="S14" s="1339"/>
      <c r="T14" s="1339"/>
      <c r="U14" s="1339"/>
    </row>
    <row r="15" spans="2:56" ht="46.5" x14ac:dyDescent="0.35">
      <c r="B15" s="1479"/>
      <c r="C15" s="50" t="s">
        <v>73</v>
      </c>
      <c r="D15" s="1452" t="s">
        <v>74</v>
      </c>
      <c r="E15" s="1486"/>
      <c r="F15" s="112"/>
      <c r="G15" s="1385">
        <v>4</v>
      </c>
      <c r="H15" s="1385">
        <v>4</v>
      </c>
      <c r="I15" s="18"/>
      <c r="J15" s="85"/>
      <c r="K15" s="1389">
        <f t="shared" si="0"/>
        <v>0</v>
      </c>
      <c r="L15" s="142" t="s">
        <v>75</v>
      </c>
      <c r="M15" s="142" t="s">
        <v>76</v>
      </c>
      <c r="N15" s="142" t="s">
        <v>77</v>
      </c>
      <c r="O15" s="142" t="s">
        <v>78</v>
      </c>
      <c r="Q15" s="48"/>
      <c r="R15" s="1339"/>
      <c r="S15" s="1339"/>
      <c r="T15" s="1339"/>
      <c r="U15" s="1339"/>
    </row>
    <row r="16" spans="2:56" ht="93" x14ac:dyDescent="0.35">
      <c r="B16" s="1479"/>
      <c r="C16" s="60" t="s">
        <v>79</v>
      </c>
      <c r="D16" s="1451" t="s">
        <v>9937</v>
      </c>
      <c r="E16" s="1485" t="s">
        <v>80</v>
      </c>
      <c r="F16" s="112"/>
      <c r="G16" s="1385">
        <v>4</v>
      </c>
      <c r="H16" s="1385">
        <v>4</v>
      </c>
      <c r="I16" s="18"/>
      <c r="J16" s="85"/>
      <c r="K16" s="1389">
        <f t="shared" si="0"/>
        <v>0</v>
      </c>
      <c r="L16" s="142" t="s">
        <v>81</v>
      </c>
      <c r="M16" s="142" t="s">
        <v>82</v>
      </c>
      <c r="N16" s="85" t="s">
        <v>83</v>
      </c>
      <c r="O16" s="85" t="s">
        <v>84</v>
      </c>
      <c r="Q16" s="48"/>
      <c r="R16" s="1339"/>
      <c r="S16" s="1339"/>
      <c r="T16" s="1339"/>
      <c r="U16" s="1339"/>
    </row>
    <row r="17" spans="2:40" ht="93" x14ac:dyDescent="0.35">
      <c r="B17" s="1479"/>
      <c r="C17" s="29" t="s">
        <v>85</v>
      </c>
      <c r="D17" s="1452" t="s">
        <v>9938</v>
      </c>
      <c r="E17" s="1487"/>
      <c r="F17" s="112"/>
      <c r="G17" s="1385">
        <v>1</v>
      </c>
      <c r="H17" s="1385">
        <v>4</v>
      </c>
      <c r="I17" s="18"/>
      <c r="J17" s="85"/>
      <c r="K17" s="1389">
        <f t="shared" si="0"/>
        <v>3</v>
      </c>
      <c r="L17" s="142" t="s">
        <v>86</v>
      </c>
      <c r="M17" s="85" t="s">
        <v>87</v>
      </c>
      <c r="N17" s="85" t="s">
        <v>88</v>
      </c>
      <c r="O17" s="85" t="s">
        <v>89</v>
      </c>
      <c r="Q17" s="48"/>
      <c r="R17" s="1339"/>
      <c r="S17" s="1339"/>
      <c r="T17" s="1339"/>
      <c r="U17" s="1339"/>
    </row>
    <row r="18" spans="2:40" ht="51" x14ac:dyDescent="0.35">
      <c r="B18" s="1479"/>
      <c r="C18" s="50" t="s">
        <v>90</v>
      </c>
      <c r="D18" s="1452" t="s">
        <v>91</v>
      </c>
      <c r="E18" s="1486"/>
      <c r="F18" s="112"/>
      <c r="G18" s="1385">
        <v>1</v>
      </c>
      <c r="H18" s="1385">
        <v>4</v>
      </c>
      <c r="I18" s="18"/>
      <c r="J18" s="85"/>
      <c r="K18" s="1389">
        <f t="shared" si="0"/>
        <v>3</v>
      </c>
      <c r="L18" s="1482" t="s">
        <v>38</v>
      </c>
      <c r="M18" s="1483"/>
      <c r="N18" s="1483"/>
      <c r="O18" s="1484"/>
      <c r="Q18" s="48"/>
      <c r="R18" s="1339"/>
      <c r="S18" s="1339"/>
      <c r="T18" s="1339"/>
      <c r="U18" s="1339"/>
    </row>
    <row r="19" spans="2:40" ht="93" x14ac:dyDescent="0.35">
      <c r="B19" s="1479"/>
      <c r="C19" s="62" t="s">
        <v>92</v>
      </c>
      <c r="D19" s="1451" t="s">
        <v>9936</v>
      </c>
      <c r="E19" s="74" t="s">
        <v>93</v>
      </c>
      <c r="F19" s="112"/>
      <c r="G19" s="1385">
        <v>1</v>
      </c>
      <c r="H19" s="1385">
        <v>4</v>
      </c>
      <c r="I19" s="18"/>
      <c r="J19" s="85"/>
      <c r="K19" s="1389">
        <f t="shared" si="0"/>
        <v>3</v>
      </c>
      <c r="L19" s="142" t="s">
        <v>94</v>
      </c>
      <c r="M19" s="142" t="s">
        <v>95</v>
      </c>
      <c r="N19" s="142" t="s">
        <v>96</v>
      </c>
      <c r="O19" s="142" t="s">
        <v>97</v>
      </c>
      <c r="Q19" s="48"/>
      <c r="R19" s="1339"/>
      <c r="S19" s="1339"/>
      <c r="T19" s="1339"/>
      <c r="U19" s="1339"/>
    </row>
    <row r="20" spans="2:40" ht="93" x14ac:dyDescent="0.35">
      <c r="B20" s="1479"/>
      <c r="C20" s="60" t="s">
        <v>98</v>
      </c>
      <c r="D20" s="1451" t="s">
        <v>99</v>
      </c>
      <c r="E20" s="1485" t="s">
        <v>100</v>
      </c>
      <c r="F20" s="112"/>
      <c r="G20" s="1385">
        <v>1</v>
      </c>
      <c r="H20" s="1385">
        <v>1</v>
      </c>
      <c r="I20" s="18"/>
      <c r="J20" s="85"/>
      <c r="K20" s="1389">
        <f t="shared" si="0"/>
        <v>0</v>
      </c>
      <c r="L20" s="142" t="s">
        <v>101</v>
      </c>
      <c r="M20" s="85" t="s">
        <v>102</v>
      </c>
      <c r="N20" s="85" t="s">
        <v>103</v>
      </c>
      <c r="O20" s="85" t="s">
        <v>104</v>
      </c>
      <c r="Q20" s="48"/>
      <c r="R20" s="1339"/>
      <c r="S20" s="1339"/>
      <c r="T20" s="1339"/>
      <c r="U20" s="1339"/>
    </row>
    <row r="21" spans="2:40" ht="46.5" x14ac:dyDescent="0.35">
      <c r="B21" s="1479"/>
      <c r="C21" s="29" t="s">
        <v>105</v>
      </c>
      <c r="D21" s="1453" t="s">
        <v>106</v>
      </c>
      <c r="E21" s="1487"/>
      <c r="F21" s="112"/>
      <c r="G21" s="1385">
        <v>1</v>
      </c>
      <c r="H21" s="1385">
        <v>4</v>
      </c>
      <c r="I21" s="19"/>
      <c r="J21" s="86"/>
      <c r="K21" s="1389">
        <f t="shared" si="0"/>
        <v>3</v>
      </c>
      <c r="L21" s="143" t="s">
        <v>107</v>
      </c>
      <c r="M21" s="86" t="s">
        <v>108</v>
      </c>
      <c r="N21" s="86" t="s">
        <v>109</v>
      </c>
      <c r="O21" s="86" t="s">
        <v>110</v>
      </c>
      <c r="Q21" s="48"/>
      <c r="R21" s="1340"/>
      <c r="S21" s="1340"/>
      <c r="T21" s="1340"/>
      <c r="U21" s="1340"/>
    </row>
    <row r="22" spans="2:40" ht="218.25" customHeight="1" x14ac:dyDescent="0.35">
      <c r="B22" s="1479"/>
      <c r="C22" s="50" t="s">
        <v>111</v>
      </c>
      <c r="D22" s="1453" t="s">
        <v>112</v>
      </c>
      <c r="E22" s="1486"/>
      <c r="F22" s="112"/>
      <c r="G22" s="1385">
        <v>1</v>
      </c>
      <c r="H22" s="1385">
        <v>4</v>
      </c>
      <c r="I22" s="19"/>
      <c r="J22" s="86"/>
      <c r="K22" s="1389">
        <f t="shared" si="0"/>
        <v>3</v>
      </c>
      <c r="L22" s="1488" t="s">
        <v>38</v>
      </c>
      <c r="M22" s="1489"/>
      <c r="N22" s="1489"/>
      <c r="O22" s="1490"/>
      <c r="Q22" s="48"/>
      <c r="R22" s="1340"/>
      <c r="S22" s="1340"/>
      <c r="T22" s="1340"/>
      <c r="U22" s="1340"/>
    </row>
    <row r="23" spans="2:40" s="12" customFormat="1" ht="24.65" customHeight="1" x14ac:dyDescent="0.35">
      <c r="B23" s="1413" t="s">
        <v>113</v>
      </c>
      <c r="C23" s="1370"/>
      <c r="D23" s="1364"/>
      <c r="E23" s="1365"/>
      <c r="F23" s="1366"/>
      <c r="G23" s="1366"/>
      <c r="H23" s="1366"/>
      <c r="I23" s="1367"/>
      <c r="J23" s="1368"/>
      <c r="K23" s="1390"/>
      <c r="L23" s="1369"/>
      <c r="M23" s="1368"/>
      <c r="N23" s="1368"/>
      <c r="O23" s="1368"/>
      <c r="P23" s="13"/>
      <c r="Q23" s="48"/>
      <c r="R23" s="1369"/>
      <c r="S23" s="1369"/>
      <c r="T23" s="1369"/>
      <c r="U23" s="1369"/>
      <c r="V23" s="13"/>
      <c r="W23" s="13"/>
      <c r="X23" s="13"/>
      <c r="Y23" s="13"/>
      <c r="Z23" s="13"/>
      <c r="AA23" s="13"/>
      <c r="AB23" s="13"/>
      <c r="AC23" s="13"/>
      <c r="AD23" s="13"/>
      <c r="AE23" s="13"/>
      <c r="AF23" s="13"/>
      <c r="AG23" s="13"/>
      <c r="AH23" s="13"/>
      <c r="AI23" s="13"/>
      <c r="AJ23" s="13"/>
      <c r="AK23" s="13"/>
      <c r="AL23" s="13"/>
      <c r="AM23" s="13"/>
      <c r="AN23" s="13"/>
    </row>
    <row r="24" spans="2:40" ht="110.25" customHeight="1" x14ac:dyDescent="0.35">
      <c r="B24" s="1479" t="s">
        <v>114</v>
      </c>
      <c r="C24" s="1395" t="s">
        <v>115</v>
      </c>
      <c r="D24" s="1454" t="s">
        <v>9986</v>
      </c>
      <c r="E24" s="1491" t="s">
        <v>9987</v>
      </c>
      <c r="F24" s="112"/>
      <c r="G24" s="1385">
        <v>3</v>
      </c>
      <c r="H24" s="1385">
        <v>3</v>
      </c>
      <c r="I24" s="18"/>
      <c r="J24" s="85"/>
      <c r="K24" s="1389">
        <f t="shared" si="0"/>
        <v>0</v>
      </c>
      <c r="L24" s="142" t="s">
        <v>116</v>
      </c>
      <c r="M24" s="85" t="s">
        <v>117</v>
      </c>
      <c r="N24" s="85" t="s">
        <v>118</v>
      </c>
      <c r="O24" s="85" t="s">
        <v>119</v>
      </c>
      <c r="Q24" s="48"/>
      <c r="R24" s="1327" t="s">
        <v>120</v>
      </c>
      <c r="S24" s="1327">
        <f>+IF(VLOOKUP($D$3,DGSS!E:AE,27,0)="-","NA",VLOOKUP($D$3,DGSS!E:AE,27,0))</f>
        <v>1</v>
      </c>
      <c r="T24" s="1327" t="s">
        <v>121</v>
      </c>
      <c r="U24" s="1327" t="str">
        <f>+IF(VLOOKUP($D$3,DGSS!E:AG,29,0)="-","NA",VLOOKUP($D$3,DGSS!E:AG,29,0))</f>
        <v>https://group.govtech.de/en/news.html</v>
      </c>
    </row>
    <row r="25" spans="2:40" ht="62" x14ac:dyDescent="0.35">
      <c r="B25" s="1479"/>
      <c r="C25" s="1396" t="s">
        <v>122</v>
      </c>
      <c r="D25" s="1454" t="s">
        <v>123</v>
      </c>
      <c r="E25" s="1492"/>
      <c r="F25" s="112"/>
      <c r="G25" s="1385">
        <v>3</v>
      </c>
      <c r="H25" s="1385">
        <v>3</v>
      </c>
      <c r="I25" s="18"/>
      <c r="J25" s="85"/>
      <c r="K25" s="1389">
        <f t="shared" si="0"/>
        <v>0</v>
      </c>
      <c r="L25" s="142" t="s">
        <v>124</v>
      </c>
      <c r="M25" s="85" t="s">
        <v>125</v>
      </c>
      <c r="N25" s="85" t="s">
        <v>126</v>
      </c>
      <c r="O25" s="85" t="s">
        <v>127</v>
      </c>
      <c r="Q25" s="48"/>
      <c r="R25" s="1339"/>
      <c r="S25" s="1339"/>
      <c r="T25" s="1339"/>
      <c r="U25" s="1339"/>
    </row>
    <row r="26" spans="2:40" ht="108.5" x14ac:dyDescent="0.35">
      <c r="B26" s="1479"/>
      <c r="C26" s="1371" t="s">
        <v>128</v>
      </c>
      <c r="D26" s="1455" t="s">
        <v>9939</v>
      </c>
      <c r="E26" s="1491" t="s">
        <v>9988</v>
      </c>
      <c r="F26" s="112"/>
      <c r="G26" s="1385">
        <v>3</v>
      </c>
      <c r="H26" s="1385">
        <v>3</v>
      </c>
      <c r="I26" s="18"/>
      <c r="J26" s="85"/>
      <c r="K26" s="1389">
        <f t="shared" si="0"/>
        <v>0</v>
      </c>
      <c r="L26" s="142" t="s">
        <v>129</v>
      </c>
      <c r="M26" s="85" t="s">
        <v>130</v>
      </c>
      <c r="N26" s="85" t="s">
        <v>131</v>
      </c>
      <c r="O26" s="85" t="s">
        <v>132</v>
      </c>
      <c r="Q26" s="48"/>
      <c r="R26" s="1339"/>
      <c r="S26" s="1339"/>
      <c r="T26" s="1339"/>
      <c r="U26" s="1339"/>
    </row>
    <row r="27" spans="2:40" ht="93" x14ac:dyDescent="0.35">
      <c r="B27" s="1479"/>
      <c r="C27" s="1372" t="s">
        <v>133</v>
      </c>
      <c r="D27" s="1454" t="s">
        <v>9940</v>
      </c>
      <c r="E27" s="1492"/>
      <c r="F27" s="112"/>
      <c r="G27" s="1385">
        <v>3</v>
      </c>
      <c r="H27" s="1385">
        <v>3</v>
      </c>
      <c r="I27" s="18"/>
      <c r="J27" s="85"/>
      <c r="K27" s="1389">
        <f t="shared" si="0"/>
        <v>0</v>
      </c>
      <c r="L27" s="142" t="s">
        <v>134</v>
      </c>
      <c r="M27" s="85" t="s">
        <v>135</v>
      </c>
      <c r="N27" s="85" t="s">
        <v>136</v>
      </c>
      <c r="O27" s="85" t="s">
        <v>137</v>
      </c>
      <c r="Q27" s="48"/>
      <c r="R27" s="1339"/>
      <c r="S27" s="1339"/>
      <c r="T27" s="1339"/>
      <c r="U27" s="1339"/>
    </row>
    <row r="28" spans="2:40" ht="93" x14ac:dyDescent="0.35">
      <c r="B28" s="1479"/>
      <c r="C28" s="1374" t="s">
        <v>138</v>
      </c>
      <c r="D28" s="1454" t="s">
        <v>9989</v>
      </c>
      <c r="E28" s="1491" t="s">
        <v>139</v>
      </c>
      <c r="F28" s="112"/>
      <c r="G28" s="1385">
        <v>3</v>
      </c>
      <c r="H28" s="1385">
        <v>3</v>
      </c>
      <c r="I28" s="19"/>
      <c r="J28" s="86"/>
      <c r="K28" s="1389">
        <f t="shared" si="0"/>
        <v>0</v>
      </c>
      <c r="L28" s="86" t="s">
        <v>140</v>
      </c>
      <c r="M28" s="86" t="s">
        <v>141</v>
      </c>
      <c r="N28" s="86" t="s">
        <v>142</v>
      </c>
      <c r="O28" s="86" t="s">
        <v>143</v>
      </c>
      <c r="Q28" s="48"/>
      <c r="R28" s="1340"/>
      <c r="S28" s="1340"/>
      <c r="T28" s="1340"/>
      <c r="U28" s="1340"/>
    </row>
    <row r="29" spans="2:40" ht="93" x14ac:dyDescent="0.35">
      <c r="B29" s="1479"/>
      <c r="C29" s="1373" t="s">
        <v>144</v>
      </c>
      <c r="D29" s="1454" t="s">
        <v>145</v>
      </c>
      <c r="E29" s="1493"/>
      <c r="F29" s="112"/>
      <c r="G29" s="1385">
        <v>3</v>
      </c>
      <c r="H29" s="1385">
        <v>3</v>
      </c>
      <c r="I29" s="8"/>
      <c r="J29" s="87"/>
      <c r="K29" s="1389">
        <f t="shared" si="0"/>
        <v>0</v>
      </c>
      <c r="L29" s="142" t="s">
        <v>146</v>
      </c>
      <c r="M29" s="85" t="s">
        <v>147</v>
      </c>
      <c r="N29" s="85" t="s">
        <v>148</v>
      </c>
      <c r="O29" s="85" t="s">
        <v>149</v>
      </c>
      <c r="Q29" s="48"/>
      <c r="R29" s="1341"/>
      <c r="S29" s="1341"/>
      <c r="T29" s="1341"/>
      <c r="U29" s="1341"/>
    </row>
    <row r="30" spans="2:40" ht="78.75" customHeight="1" x14ac:dyDescent="0.35">
      <c r="B30" s="1479"/>
      <c r="C30" s="1373" t="s">
        <v>150</v>
      </c>
      <c r="D30" s="1454" t="s">
        <v>151</v>
      </c>
      <c r="E30" s="1456"/>
      <c r="F30" s="112"/>
      <c r="G30" s="1385">
        <v>3</v>
      </c>
      <c r="H30" s="1385">
        <v>3</v>
      </c>
      <c r="I30" s="8"/>
      <c r="J30" s="87"/>
      <c r="K30" s="1389">
        <f t="shared" si="0"/>
        <v>0</v>
      </c>
      <c r="L30" s="141" t="s">
        <v>152</v>
      </c>
      <c r="M30" s="141" t="s">
        <v>153</v>
      </c>
      <c r="N30" s="141" t="s">
        <v>154</v>
      </c>
      <c r="O30" s="84" t="s">
        <v>9965</v>
      </c>
      <c r="Q30" s="48"/>
      <c r="R30" s="1341"/>
      <c r="S30" s="1341"/>
      <c r="T30" s="1341"/>
      <c r="U30" s="1341"/>
    </row>
    <row r="31" spans="2:40" ht="77.5" x14ac:dyDescent="0.35">
      <c r="B31" s="1479"/>
      <c r="C31" s="1371" t="s">
        <v>155</v>
      </c>
      <c r="D31" s="1454" t="s">
        <v>9990</v>
      </c>
      <c r="E31" s="1493" t="s">
        <v>156</v>
      </c>
      <c r="F31" s="112"/>
      <c r="G31" s="1385">
        <v>3</v>
      </c>
      <c r="H31" s="1385">
        <v>3</v>
      </c>
      <c r="I31" s="17"/>
      <c r="J31" s="84"/>
      <c r="K31" s="1389">
        <f t="shared" si="0"/>
        <v>0</v>
      </c>
      <c r="L31" s="141" t="s">
        <v>157</v>
      </c>
      <c r="M31" s="84" t="s">
        <v>158</v>
      </c>
      <c r="N31" s="84" t="s">
        <v>159</v>
      </c>
      <c r="O31" s="84" t="s">
        <v>160</v>
      </c>
      <c r="Q31" s="48"/>
      <c r="R31" s="1339"/>
      <c r="S31" s="1339"/>
      <c r="T31" s="1339"/>
      <c r="U31" s="1339"/>
    </row>
    <row r="32" spans="2:40" ht="77.5" x14ac:dyDescent="0.35">
      <c r="B32" s="1479"/>
      <c r="C32" s="1373" t="s">
        <v>161</v>
      </c>
      <c r="D32" s="1457" t="s">
        <v>162</v>
      </c>
      <c r="E32" s="1493"/>
      <c r="F32" s="112"/>
      <c r="G32" s="1385">
        <v>3</v>
      </c>
      <c r="H32" s="1385">
        <v>3</v>
      </c>
      <c r="I32" s="17"/>
      <c r="J32" s="84"/>
      <c r="K32" s="1389">
        <f t="shared" si="0"/>
        <v>0</v>
      </c>
      <c r="L32" s="141" t="s">
        <v>163</v>
      </c>
      <c r="M32" s="84" t="s">
        <v>164</v>
      </c>
      <c r="N32" s="84" t="s">
        <v>165</v>
      </c>
      <c r="O32" s="84" t="s">
        <v>166</v>
      </c>
      <c r="Q32" s="48"/>
      <c r="R32" s="1339"/>
      <c r="S32" s="1339"/>
      <c r="T32" s="1339"/>
      <c r="U32" s="1339"/>
    </row>
    <row r="33" spans="2:40" ht="108.5" x14ac:dyDescent="0.35">
      <c r="B33" s="1479"/>
      <c r="C33" s="1373" t="s">
        <v>167</v>
      </c>
      <c r="D33" s="1457" t="s">
        <v>168</v>
      </c>
      <c r="E33" s="1492"/>
      <c r="F33" s="112"/>
      <c r="G33" s="1385">
        <v>3</v>
      </c>
      <c r="H33" s="1385">
        <v>3</v>
      </c>
      <c r="I33" s="17"/>
      <c r="J33" s="84"/>
      <c r="K33" s="1389">
        <f t="shared" si="0"/>
        <v>0</v>
      </c>
      <c r="L33" s="141" t="s">
        <v>169</v>
      </c>
      <c r="M33" s="141" t="s">
        <v>170</v>
      </c>
      <c r="N33" s="84" t="s">
        <v>171</v>
      </c>
      <c r="O33" s="84" t="s">
        <v>172</v>
      </c>
      <c r="Q33" s="48"/>
      <c r="R33" s="1339"/>
      <c r="S33" s="1339"/>
      <c r="T33" s="1339"/>
      <c r="U33" s="1339"/>
    </row>
    <row r="34" spans="2:40" ht="62" x14ac:dyDescent="0.35">
      <c r="B34" s="1479"/>
      <c r="C34" s="1376" t="s">
        <v>173</v>
      </c>
      <c r="D34" s="1455" t="s">
        <v>174</v>
      </c>
      <c r="E34" s="1458" t="s">
        <v>175</v>
      </c>
      <c r="F34" s="112"/>
      <c r="G34" s="1385">
        <v>3</v>
      </c>
      <c r="H34" s="1385">
        <v>3</v>
      </c>
      <c r="I34" s="18"/>
      <c r="J34" s="85"/>
      <c r="K34" s="1389">
        <f t="shared" si="0"/>
        <v>0</v>
      </c>
      <c r="L34" s="142" t="s">
        <v>176</v>
      </c>
      <c r="M34" s="85" t="s">
        <v>177</v>
      </c>
      <c r="N34" s="85" t="s">
        <v>178</v>
      </c>
      <c r="O34" s="85" t="s">
        <v>179</v>
      </c>
      <c r="Q34" s="48"/>
      <c r="R34" s="1339"/>
      <c r="S34" s="1339"/>
      <c r="T34" s="1339"/>
      <c r="U34" s="1339"/>
    </row>
    <row r="35" spans="2:40" ht="93" x14ac:dyDescent="0.35">
      <c r="B35" s="1479"/>
      <c r="C35" s="1376" t="s">
        <v>180</v>
      </c>
      <c r="D35" s="1455" t="s">
        <v>9978</v>
      </c>
      <c r="E35" s="1458" t="s">
        <v>181</v>
      </c>
      <c r="F35" s="112"/>
      <c r="G35" s="1385">
        <v>3</v>
      </c>
      <c r="H35" s="1385">
        <v>3</v>
      </c>
      <c r="I35" s="18"/>
      <c r="J35" s="85"/>
      <c r="K35" s="1389">
        <f t="shared" si="0"/>
        <v>0</v>
      </c>
      <c r="L35" s="142" t="s">
        <v>182</v>
      </c>
      <c r="M35" s="85" t="s">
        <v>183</v>
      </c>
      <c r="N35" s="85" t="s">
        <v>184</v>
      </c>
      <c r="O35" s="85" t="s">
        <v>185</v>
      </c>
      <c r="Q35" s="48"/>
      <c r="R35" s="1339"/>
      <c r="S35" s="1339"/>
      <c r="T35" s="1339"/>
      <c r="U35" s="1339"/>
    </row>
    <row r="36" spans="2:40" ht="69" customHeight="1" x14ac:dyDescent="0.35">
      <c r="B36" s="1479"/>
      <c r="C36" s="1376" t="s">
        <v>186</v>
      </c>
      <c r="D36" s="1455" t="s">
        <v>187</v>
      </c>
      <c r="E36" s="1458" t="s">
        <v>188</v>
      </c>
      <c r="F36" s="112"/>
      <c r="G36" s="1385">
        <v>3</v>
      </c>
      <c r="H36" s="1385">
        <v>3</v>
      </c>
      <c r="I36" s="18"/>
      <c r="J36" s="85"/>
      <c r="K36" s="1389">
        <f t="shared" si="0"/>
        <v>0</v>
      </c>
      <c r="L36" s="142" t="s">
        <v>189</v>
      </c>
      <c r="M36" s="85" t="s">
        <v>190</v>
      </c>
      <c r="N36" s="85" t="s">
        <v>191</v>
      </c>
      <c r="O36" s="85" t="s">
        <v>192</v>
      </c>
      <c r="Q36" s="48"/>
      <c r="R36" s="1339"/>
      <c r="S36" s="1339"/>
      <c r="T36" s="1339"/>
      <c r="U36" s="1339"/>
    </row>
    <row r="37" spans="2:40" ht="108.5" x14ac:dyDescent="0.35">
      <c r="B37" s="1479"/>
      <c r="C37" s="1371" t="s">
        <v>193</v>
      </c>
      <c r="D37" s="1455" t="s">
        <v>194</v>
      </c>
      <c r="E37" s="1491" t="s">
        <v>9982</v>
      </c>
      <c r="F37" s="112"/>
      <c r="G37" s="1385">
        <v>3</v>
      </c>
      <c r="H37" s="1385">
        <v>3</v>
      </c>
      <c r="I37" s="18"/>
      <c r="J37" s="85"/>
      <c r="K37" s="1389">
        <f t="shared" si="0"/>
        <v>0</v>
      </c>
      <c r="L37" s="142" t="s">
        <v>195</v>
      </c>
      <c r="M37" s="85" t="s">
        <v>196</v>
      </c>
      <c r="N37" s="85" t="s">
        <v>197</v>
      </c>
      <c r="O37" s="85" t="s">
        <v>198</v>
      </c>
      <c r="Q37" s="48"/>
      <c r="R37" s="1327" t="s">
        <v>199</v>
      </c>
      <c r="S37" s="1327">
        <f>+IF(VLOOKUP($D$3,DGSS!E:DX,124,0)="-","NA",VLOOKUP($D$3,DGSS!E:DX,124,0))</f>
        <v>2006</v>
      </c>
      <c r="T37" s="1327" t="s">
        <v>121</v>
      </c>
      <c r="U37" s="1327" t="str">
        <f>+IF(VLOOKUP($D$3,DGSS!E:EA,127,0)="-","NA",VLOOKUP($D$3,DGSS!E:EA,127,0))</f>
        <v xml:space="preserve">http://www.bund.de/DE/Ausschreibungen/Ausschreibungen-VergebeneAuftraege/ausschreibungen_node.html </v>
      </c>
    </row>
    <row r="38" spans="2:40" ht="93" x14ac:dyDescent="0.35">
      <c r="B38" s="1479"/>
      <c r="C38" s="1372" t="s">
        <v>200</v>
      </c>
      <c r="D38" s="1459" t="s">
        <v>9981</v>
      </c>
      <c r="E38" s="1492"/>
      <c r="F38" s="112"/>
      <c r="G38" s="1385">
        <v>3</v>
      </c>
      <c r="H38" s="1385">
        <v>3</v>
      </c>
      <c r="I38" s="19"/>
      <c r="J38" s="86"/>
      <c r="K38" s="1389">
        <f t="shared" si="0"/>
        <v>0</v>
      </c>
      <c r="L38" s="143" t="s">
        <v>201</v>
      </c>
      <c r="M38" s="86" t="s">
        <v>202</v>
      </c>
      <c r="N38" s="86" t="s">
        <v>203</v>
      </c>
      <c r="O38" s="86" t="s">
        <v>204</v>
      </c>
      <c r="Q38" s="48"/>
      <c r="R38" s="1339"/>
      <c r="S38" s="1339"/>
      <c r="T38" s="1339"/>
      <c r="U38" s="1339"/>
    </row>
    <row r="39" spans="2:40" s="12" customFormat="1" ht="24.65" customHeight="1" x14ac:dyDescent="0.35">
      <c r="B39" s="1414" t="s">
        <v>205</v>
      </c>
      <c r="C39" s="1363"/>
      <c r="D39" s="96"/>
      <c r="E39" s="75"/>
      <c r="F39" s="138"/>
      <c r="G39" s="138"/>
      <c r="H39" s="138"/>
      <c r="I39" s="1"/>
      <c r="J39" s="88"/>
      <c r="K39" s="1390"/>
      <c r="L39" s="145"/>
      <c r="M39" s="88"/>
      <c r="N39" s="88"/>
      <c r="O39" s="88"/>
      <c r="P39" s="13"/>
      <c r="Q39" s="48"/>
      <c r="R39" s="145"/>
      <c r="S39" s="145"/>
      <c r="T39" s="145"/>
      <c r="U39" s="145"/>
      <c r="V39" s="13"/>
      <c r="W39" s="13"/>
      <c r="X39" s="13"/>
      <c r="Y39" s="13"/>
      <c r="Z39" s="13"/>
      <c r="AA39" s="13"/>
      <c r="AB39" s="13"/>
      <c r="AC39" s="13"/>
      <c r="AD39" s="13"/>
      <c r="AE39" s="13"/>
      <c r="AF39" s="13"/>
      <c r="AG39" s="13"/>
      <c r="AH39" s="13"/>
      <c r="AI39" s="13"/>
      <c r="AJ39" s="13"/>
      <c r="AK39" s="13"/>
      <c r="AL39" s="13"/>
      <c r="AM39" s="13"/>
      <c r="AN39" s="13"/>
    </row>
    <row r="40" spans="2:40" ht="62" x14ac:dyDescent="0.35">
      <c r="B40" s="1479" t="s">
        <v>206</v>
      </c>
      <c r="C40" s="67" t="s">
        <v>207</v>
      </c>
      <c r="D40" s="97" t="s">
        <v>9952</v>
      </c>
      <c r="E40" s="1435" t="s">
        <v>208</v>
      </c>
      <c r="F40" s="112"/>
      <c r="G40" s="1385">
        <v>3</v>
      </c>
      <c r="H40" s="1385">
        <v>3</v>
      </c>
      <c r="I40" s="17"/>
      <c r="J40" s="84"/>
      <c r="K40" s="1389">
        <f t="shared" si="0"/>
        <v>0</v>
      </c>
      <c r="L40" s="141" t="s">
        <v>209</v>
      </c>
      <c r="M40" s="84" t="s">
        <v>210</v>
      </c>
      <c r="N40" s="84" t="s">
        <v>9953</v>
      </c>
      <c r="O40" s="84" t="s">
        <v>211</v>
      </c>
      <c r="Q40" s="48"/>
      <c r="R40" s="1338"/>
      <c r="S40" s="1338"/>
      <c r="T40" s="1338"/>
      <c r="U40" s="1338"/>
    </row>
    <row r="41" spans="2:40" ht="46.5" x14ac:dyDescent="0.35">
      <c r="B41" s="1479"/>
      <c r="C41" s="66" t="s">
        <v>212</v>
      </c>
      <c r="D41" s="98" t="s">
        <v>213</v>
      </c>
      <c r="E41" s="74" t="s">
        <v>214</v>
      </c>
      <c r="F41" s="112"/>
      <c r="G41" s="1385">
        <v>3</v>
      </c>
      <c r="H41" s="1385">
        <v>3</v>
      </c>
      <c r="I41" s="18"/>
      <c r="J41" s="85"/>
      <c r="K41" s="1389">
        <f t="shared" si="0"/>
        <v>0</v>
      </c>
      <c r="L41" s="1482" t="s">
        <v>38</v>
      </c>
      <c r="M41" s="1483"/>
      <c r="N41" s="1483"/>
      <c r="O41" s="1484"/>
      <c r="Q41" s="48"/>
      <c r="R41" s="1339"/>
      <c r="S41" s="1339"/>
      <c r="T41" s="1339"/>
      <c r="U41" s="1339"/>
    </row>
    <row r="42" spans="2:40" ht="93" x14ac:dyDescent="0.35">
      <c r="B42" s="1479"/>
      <c r="C42" s="65" t="s">
        <v>215</v>
      </c>
      <c r="D42" s="99" t="s">
        <v>216</v>
      </c>
      <c r="E42" s="1485" t="s">
        <v>9954</v>
      </c>
      <c r="F42" s="112"/>
      <c r="G42" s="1385">
        <v>3</v>
      </c>
      <c r="H42" s="1385">
        <v>3</v>
      </c>
      <c r="I42" s="18"/>
      <c r="J42" s="85"/>
      <c r="K42" s="1389">
        <f t="shared" si="0"/>
        <v>0</v>
      </c>
      <c r="L42" s="142" t="s">
        <v>217</v>
      </c>
      <c r="M42" s="85" t="s">
        <v>218</v>
      </c>
      <c r="N42" s="85" t="s">
        <v>219</v>
      </c>
      <c r="O42" s="85" t="s">
        <v>220</v>
      </c>
      <c r="Q42" s="48"/>
      <c r="R42" s="1327" t="s">
        <v>221</v>
      </c>
      <c r="S42" s="1327">
        <f>+IF(VLOOKUP($D$3,DGSS!E:GO,193,0)="-","NA",VLOOKUP($D$3,DGSS!E:GO,193,0))</f>
        <v>1</v>
      </c>
      <c r="T42" s="1327" t="s">
        <v>121</v>
      </c>
      <c r="U42" s="1327" t="str">
        <f>+IF(VLOOKUP($D$3,DGSS!E:GP,194,0)="-","NA",VLOOKUP($D$3,DGSS!E:GP,194,0))</f>
        <v>https://www.buergergesellschaft.de/mitentscheiden/buergerbeteiligung-in-stadt-land/buergerbeteiligung-in-bund-land/</v>
      </c>
    </row>
    <row r="43" spans="2:40" ht="93" x14ac:dyDescent="0.35">
      <c r="B43" s="1479"/>
      <c r="C43" s="51" t="s">
        <v>222</v>
      </c>
      <c r="D43" s="99" t="s">
        <v>223</v>
      </c>
      <c r="E43" s="1486"/>
      <c r="F43" s="112"/>
      <c r="G43" s="1385">
        <v>3</v>
      </c>
      <c r="H43" s="1385">
        <v>3</v>
      </c>
      <c r="I43" s="18"/>
      <c r="J43" s="85"/>
      <c r="K43" s="1389">
        <f t="shared" si="0"/>
        <v>0</v>
      </c>
      <c r="L43" s="1482" t="s">
        <v>38</v>
      </c>
      <c r="M43" s="1483"/>
      <c r="N43" s="1483"/>
      <c r="O43" s="1484"/>
      <c r="Q43" s="48"/>
      <c r="R43" s="1327" t="s">
        <v>224</v>
      </c>
      <c r="S43" s="1327">
        <f>+IF(VLOOKUP($D$3,DGSS!E:GY,203,0)="-","NA",VLOOKUP($D$3,DGSS!E:GY,203,0))</f>
        <v>0</v>
      </c>
      <c r="T43" s="1327" t="s">
        <v>121</v>
      </c>
      <c r="U43" s="1327" t="str">
        <f>+IF(VLOOKUP($D$3,DGSS!E:GZ,204,0)="-","NA",VLOOKUP($D$3,DGSS!E:GZ,204,0))</f>
        <v>NA</v>
      </c>
    </row>
    <row r="44" spans="2:40" ht="62" x14ac:dyDescent="0.35">
      <c r="B44" s="1479"/>
      <c r="C44" s="66" t="s">
        <v>225</v>
      </c>
      <c r="D44" s="98" t="s">
        <v>226</v>
      </c>
      <c r="E44" s="74" t="s">
        <v>9955</v>
      </c>
      <c r="F44" s="112"/>
      <c r="G44" s="1385">
        <v>3</v>
      </c>
      <c r="H44" s="1385">
        <v>3</v>
      </c>
      <c r="I44" s="18"/>
      <c r="J44" s="85"/>
      <c r="K44" s="1389">
        <f t="shared" si="0"/>
        <v>0</v>
      </c>
      <c r="L44" s="142" t="s">
        <v>227</v>
      </c>
      <c r="M44" s="85" t="s">
        <v>228</v>
      </c>
      <c r="N44" s="85" t="s">
        <v>229</v>
      </c>
      <c r="O44" s="85" t="s">
        <v>230</v>
      </c>
      <c r="Q44" s="48"/>
      <c r="R44" s="1339"/>
      <c r="S44" s="1339"/>
      <c r="T44" s="1339"/>
      <c r="U44" s="1339"/>
    </row>
    <row r="45" spans="2:40" ht="77.5" x14ac:dyDescent="0.35">
      <c r="B45" s="1479"/>
      <c r="C45" s="66" t="s">
        <v>231</v>
      </c>
      <c r="D45" s="98" t="s">
        <v>232</v>
      </c>
      <c r="E45" s="74" t="s">
        <v>233</v>
      </c>
      <c r="F45" s="112"/>
      <c r="G45" s="1385">
        <v>3</v>
      </c>
      <c r="H45" s="1385">
        <v>3</v>
      </c>
      <c r="I45" s="18"/>
      <c r="J45" s="85"/>
      <c r="K45" s="1389">
        <f t="shared" si="0"/>
        <v>0</v>
      </c>
      <c r="L45" s="142" t="s">
        <v>234</v>
      </c>
      <c r="M45" s="85" t="s">
        <v>235</v>
      </c>
      <c r="N45" s="85" t="s">
        <v>236</v>
      </c>
      <c r="O45" s="85" t="s">
        <v>237</v>
      </c>
      <c r="Q45" s="48"/>
      <c r="R45" s="1339"/>
      <c r="S45" s="1339"/>
      <c r="T45" s="1339"/>
      <c r="U45" s="1339"/>
    </row>
    <row r="46" spans="2:40" ht="108.5" x14ac:dyDescent="0.35">
      <c r="B46" s="1479"/>
      <c r="C46" s="64" t="s">
        <v>238</v>
      </c>
      <c r="D46" s="98" t="s">
        <v>239</v>
      </c>
      <c r="E46" s="1485" t="s">
        <v>240</v>
      </c>
      <c r="F46" s="112"/>
      <c r="G46" s="1385">
        <v>3</v>
      </c>
      <c r="H46" s="1385">
        <v>3</v>
      </c>
      <c r="I46" s="18"/>
      <c r="J46" s="85"/>
      <c r="K46" s="1389">
        <f t="shared" si="0"/>
        <v>0</v>
      </c>
      <c r="L46" s="142" t="s">
        <v>241</v>
      </c>
      <c r="M46" s="142" t="s">
        <v>242</v>
      </c>
      <c r="N46" s="142" t="s">
        <v>243</v>
      </c>
      <c r="O46" s="142" t="s">
        <v>244</v>
      </c>
      <c r="Q46" s="48"/>
      <c r="R46" s="1339"/>
      <c r="S46" s="1339"/>
      <c r="T46" s="1339"/>
      <c r="U46" s="1339"/>
    </row>
    <row r="47" spans="2:40" ht="34.5" customHeight="1" x14ac:dyDescent="0.35">
      <c r="B47" s="1479"/>
      <c r="C47" s="51" t="s">
        <v>245</v>
      </c>
      <c r="D47" s="99" t="s">
        <v>246</v>
      </c>
      <c r="E47" s="1486"/>
      <c r="F47" s="112"/>
      <c r="G47" s="1385">
        <v>3</v>
      </c>
      <c r="H47" s="1385">
        <v>3</v>
      </c>
      <c r="I47" s="18"/>
      <c r="J47" s="85"/>
      <c r="K47" s="1389">
        <f t="shared" si="0"/>
        <v>0</v>
      </c>
      <c r="L47" s="1482" t="s">
        <v>38</v>
      </c>
      <c r="M47" s="1483"/>
      <c r="N47" s="1483"/>
      <c r="O47" s="1484"/>
      <c r="Q47" s="48"/>
      <c r="R47" s="1339"/>
      <c r="S47" s="1339"/>
      <c r="T47" s="1339"/>
      <c r="U47" s="1339"/>
    </row>
    <row r="48" spans="2:40" ht="145.5" customHeight="1" x14ac:dyDescent="0.35">
      <c r="B48" s="1479"/>
      <c r="C48" s="64" t="s">
        <v>247</v>
      </c>
      <c r="D48" s="98" t="s">
        <v>248</v>
      </c>
      <c r="E48" s="1485" t="s">
        <v>249</v>
      </c>
      <c r="F48" s="112"/>
      <c r="G48" s="1385">
        <v>3</v>
      </c>
      <c r="H48" s="1385">
        <v>3</v>
      </c>
      <c r="I48" s="18"/>
      <c r="J48" s="85"/>
      <c r="K48" s="1389">
        <f t="shared" si="0"/>
        <v>0</v>
      </c>
      <c r="L48" s="142" t="s">
        <v>250</v>
      </c>
      <c r="M48" s="85" t="s">
        <v>251</v>
      </c>
      <c r="N48" s="85" t="s">
        <v>252</v>
      </c>
      <c r="O48" s="85" t="s">
        <v>253</v>
      </c>
      <c r="Q48" s="48"/>
      <c r="R48" s="1327" t="s">
        <v>9956</v>
      </c>
      <c r="S48" s="1327">
        <f>+IF(VLOOKUP($D$3,DGSS!E:GU,199,0)="-","NA",VLOOKUP($D$3,DGSS!E:GU,199,0))</f>
        <v>1</v>
      </c>
      <c r="T48" s="1327" t="s">
        <v>121</v>
      </c>
      <c r="U48" s="1327" t="str">
        <f>+IF(VLOOKUP($D$3,DGSS!E:GV,200,0)="-","NA",VLOOKUP($D$3,DGSS!E:GV,200,0))</f>
        <v>https://www.buergergesellschaft.de/mitentscheiden/buergerbeteiligung-in-stadt-land/buergerbeteiligung-in-bund-land/</v>
      </c>
    </row>
    <row r="49" spans="2:21" ht="93" x14ac:dyDescent="0.35">
      <c r="B49" s="1479"/>
      <c r="C49" s="1384" t="s">
        <v>254</v>
      </c>
      <c r="D49" s="1397" t="s">
        <v>255</v>
      </c>
      <c r="E49" s="1487"/>
      <c r="F49" s="112"/>
      <c r="G49" s="1385">
        <v>3</v>
      </c>
      <c r="H49" s="1385">
        <v>3</v>
      </c>
      <c r="I49" s="19"/>
      <c r="J49" s="86"/>
      <c r="K49" s="1389">
        <f t="shared" si="0"/>
        <v>0</v>
      </c>
      <c r="L49" s="143" t="s">
        <v>256</v>
      </c>
      <c r="M49" s="86" t="s">
        <v>257</v>
      </c>
      <c r="N49" s="86" t="s">
        <v>258</v>
      </c>
      <c r="O49" s="86" t="s">
        <v>259</v>
      </c>
      <c r="Q49" s="48"/>
      <c r="R49" s="1339"/>
      <c r="S49" s="1339"/>
      <c r="T49" s="1339"/>
      <c r="U49" s="1339"/>
    </row>
    <row r="50" spans="2:21" ht="46.5" x14ac:dyDescent="0.35">
      <c r="B50" s="1479"/>
      <c r="C50" s="51" t="s">
        <v>260</v>
      </c>
      <c r="D50" s="106" t="s">
        <v>261</v>
      </c>
      <c r="E50" s="1486"/>
      <c r="F50" s="112"/>
      <c r="G50" s="1385">
        <v>3</v>
      </c>
      <c r="H50" s="1385">
        <v>3</v>
      </c>
      <c r="I50" s="19"/>
      <c r="J50" s="86"/>
      <c r="K50" s="1389">
        <f t="shared" si="0"/>
        <v>0</v>
      </c>
      <c r="L50" s="143" t="s">
        <v>262</v>
      </c>
      <c r="M50" s="86" t="s">
        <v>263</v>
      </c>
      <c r="N50" s="86" t="s">
        <v>264</v>
      </c>
      <c r="O50" s="86" t="s">
        <v>265</v>
      </c>
      <c r="Q50" s="48"/>
      <c r="R50" s="1339"/>
      <c r="S50" s="1339"/>
      <c r="T50" s="1339"/>
      <c r="U50" s="1339"/>
    </row>
    <row r="51" spans="2:21" ht="77.5" x14ac:dyDescent="0.35">
      <c r="B51" s="1479"/>
      <c r="C51" s="65" t="s">
        <v>266</v>
      </c>
      <c r="D51" s="100" t="s">
        <v>267</v>
      </c>
      <c r="E51" s="1434" t="s">
        <v>268</v>
      </c>
      <c r="F51" s="112"/>
      <c r="G51" s="1385">
        <v>3</v>
      </c>
      <c r="H51" s="1385">
        <v>3</v>
      </c>
      <c r="I51" s="19"/>
      <c r="J51" s="86"/>
      <c r="K51" s="1389">
        <f t="shared" si="0"/>
        <v>0</v>
      </c>
      <c r="L51" s="142" t="s">
        <v>269</v>
      </c>
      <c r="M51" s="85" t="s">
        <v>270</v>
      </c>
      <c r="N51" s="85" t="s">
        <v>271</v>
      </c>
      <c r="O51" s="85" t="s">
        <v>272</v>
      </c>
      <c r="Q51" s="48"/>
      <c r="R51" s="1339"/>
      <c r="S51" s="1339"/>
      <c r="T51" s="1339"/>
      <c r="U51" s="1339"/>
    </row>
    <row r="52" spans="2:21" s="13" customFormat="1" ht="25" customHeight="1" x14ac:dyDescent="0.35">
      <c r="B52" s="1415" t="s">
        <v>273</v>
      </c>
      <c r="C52" s="1375"/>
      <c r="D52" s="30"/>
      <c r="E52" s="76"/>
      <c r="F52" s="113"/>
      <c r="G52" s="113"/>
      <c r="H52" s="113"/>
      <c r="I52" s="9"/>
      <c r="J52" s="89"/>
      <c r="K52" s="1390"/>
      <c r="L52" s="146"/>
      <c r="M52" s="89"/>
      <c r="N52" s="89"/>
      <c r="O52" s="89"/>
      <c r="Q52" s="48"/>
      <c r="R52" s="1328"/>
      <c r="S52" s="1328"/>
      <c r="T52" s="1328"/>
      <c r="U52" s="1328"/>
    </row>
    <row r="53" spans="2:21" ht="77.5" x14ac:dyDescent="0.35">
      <c r="B53" s="1494" t="s">
        <v>274</v>
      </c>
      <c r="C53" s="1399" t="s">
        <v>275</v>
      </c>
      <c r="D53" s="1460" t="s">
        <v>9941</v>
      </c>
      <c r="E53" s="1435" t="s">
        <v>276</v>
      </c>
      <c r="F53" s="112"/>
      <c r="G53" s="1385">
        <v>3</v>
      </c>
      <c r="H53" s="1385">
        <v>3</v>
      </c>
      <c r="I53" s="17"/>
      <c r="J53" s="84"/>
      <c r="K53" s="1389">
        <f t="shared" si="0"/>
        <v>0</v>
      </c>
      <c r="L53" s="141" t="s">
        <v>277</v>
      </c>
      <c r="M53" s="84" t="s">
        <v>278</v>
      </c>
      <c r="N53" s="84" t="s">
        <v>279</v>
      </c>
      <c r="O53" s="84" t="s">
        <v>160</v>
      </c>
      <c r="Q53" s="48"/>
      <c r="R53" s="1326" t="s">
        <v>280</v>
      </c>
      <c r="S53" s="1327">
        <f>+IF(VLOOKUP($D$3,DGSS!E:JL,268,0)="-","NA",VLOOKUP($D$3,DGSS!E:JL,268,0))</f>
        <v>2016</v>
      </c>
      <c r="T53" s="1326" t="s">
        <v>121</v>
      </c>
      <c r="U53" s="1327" t="str">
        <f>+IF(VLOOKUP($D$3,DGSS!E:JK,267,0)="-","NA",VLOOKUP($D$3,DGSS!E:JK,267,0))</f>
        <v>https://www.de.digital/DIGITAL/Redaktion/EN/Publikation/digital-strategy-2025.pdf?__blob=publicationFile&amp;v=9</v>
      </c>
    </row>
    <row r="54" spans="2:21" ht="202.5" customHeight="1" x14ac:dyDescent="0.35">
      <c r="B54" s="1494"/>
      <c r="C54" s="1399" t="s">
        <v>281</v>
      </c>
      <c r="D54" s="1460" t="s">
        <v>282</v>
      </c>
      <c r="E54" s="74" t="s">
        <v>283</v>
      </c>
      <c r="F54" s="112"/>
      <c r="G54" s="1385">
        <v>3</v>
      </c>
      <c r="H54" s="1385">
        <v>3</v>
      </c>
      <c r="I54" s="18"/>
      <c r="J54" s="85"/>
      <c r="K54" s="1389">
        <f t="shared" si="0"/>
        <v>0</v>
      </c>
      <c r="L54" s="142" t="s">
        <v>284</v>
      </c>
      <c r="M54" s="142" t="s">
        <v>285</v>
      </c>
      <c r="N54" s="142" t="s">
        <v>286</v>
      </c>
      <c r="O54" s="142" t="s">
        <v>287</v>
      </c>
      <c r="Q54" s="48"/>
      <c r="R54" s="1339"/>
      <c r="S54" s="1339"/>
      <c r="T54" s="1339"/>
      <c r="U54" s="1339"/>
    </row>
    <row r="55" spans="2:21" ht="62" x14ac:dyDescent="0.35">
      <c r="B55" s="1494"/>
      <c r="C55" s="1399" t="s">
        <v>288</v>
      </c>
      <c r="D55" s="1460" t="s">
        <v>289</v>
      </c>
      <c r="E55" s="1434" t="s">
        <v>290</v>
      </c>
      <c r="F55" s="112"/>
      <c r="G55" s="1385">
        <v>3</v>
      </c>
      <c r="H55" s="1385">
        <v>3</v>
      </c>
      <c r="I55" s="18"/>
      <c r="J55" s="85"/>
      <c r="K55" s="1389">
        <f t="shared" si="0"/>
        <v>0</v>
      </c>
      <c r="L55" s="142" t="s">
        <v>291</v>
      </c>
      <c r="M55" s="85" t="s">
        <v>292</v>
      </c>
      <c r="N55" s="85" t="s">
        <v>293</v>
      </c>
      <c r="O55" s="85" t="s">
        <v>294</v>
      </c>
      <c r="Q55" s="48"/>
      <c r="R55" s="1339"/>
      <c r="S55" s="1339"/>
      <c r="T55" s="1339"/>
      <c r="U55" s="1339"/>
    </row>
    <row r="56" spans="2:21" ht="108.5" x14ac:dyDescent="0.35">
      <c r="B56" s="1494"/>
      <c r="C56" s="1399" t="s">
        <v>295</v>
      </c>
      <c r="D56" s="1460" t="s">
        <v>296</v>
      </c>
      <c r="E56" s="1485" t="s">
        <v>297</v>
      </c>
      <c r="F56" s="112"/>
      <c r="G56" s="1385">
        <v>3</v>
      </c>
      <c r="H56" s="1385">
        <v>3</v>
      </c>
      <c r="I56" s="18"/>
      <c r="J56" s="85"/>
      <c r="K56" s="1389">
        <f t="shared" si="0"/>
        <v>0</v>
      </c>
      <c r="L56" s="142" t="s">
        <v>298</v>
      </c>
      <c r="M56" s="85" t="s">
        <v>299</v>
      </c>
      <c r="N56" s="85" t="s">
        <v>300</v>
      </c>
      <c r="O56" s="85" t="s">
        <v>301</v>
      </c>
      <c r="Q56" s="48"/>
      <c r="R56" s="1327" t="s">
        <v>302</v>
      </c>
      <c r="S56" s="1327">
        <f>+IF(VLOOKUP($D$3,DGSS!E:JW,279,0)="-","NA",VLOOKUP($D$3,DGSS!E:JW,279,0))</f>
        <v>2019</v>
      </c>
      <c r="T56" s="1327" t="s">
        <v>121</v>
      </c>
      <c r="U56" s="1327" t="str">
        <f>+IF(VLOOKUP($D$3,DGSS!E:JV,278,0)="-","NA",VLOOKUP($D$3,DGSS!E:JV,278,0))</f>
        <v>https://www.bmbf.de/en/hightech-and-innovation-2306.html</v>
      </c>
    </row>
    <row r="57" spans="2:21" ht="17" x14ac:dyDescent="0.35">
      <c r="B57" s="1494"/>
      <c r="C57" s="31" t="s">
        <v>303</v>
      </c>
      <c r="D57" s="1461" t="s">
        <v>304</v>
      </c>
      <c r="E57" s="1486"/>
      <c r="F57" s="112"/>
      <c r="G57" s="1385">
        <v>3</v>
      </c>
      <c r="H57" s="1385">
        <v>3</v>
      </c>
      <c r="I57" s="18"/>
      <c r="J57" s="85"/>
      <c r="K57" s="1389">
        <f t="shared" si="0"/>
        <v>0</v>
      </c>
      <c r="L57" s="1482" t="s">
        <v>38</v>
      </c>
      <c r="M57" s="1483"/>
      <c r="N57" s="1483"/>
      <c r="O57" s="1484"/>
      <c r="Q57" s="48"/>
      <c r="R57" s="1339"/>
      <c r="S57" s="1339"/>
      <c r="T57" s="1339"/>
      <c r="U57" s="1339"/>
    </row>
    <row r="58" spans="2:21" ht="77.5" x14ac:dyDescent="0.35">
      <c r="B58" s="1494"/>
      <c r="C58" s="1399" t="s">
        <v>305</v>
      </c>
      <c r="D58" s="1460" t="s">
        <v>306</v>
      </c>
      <c r="E58" s="1485" t="s">
        <v>307</v>
      </c>
      <c r="F58" s="112"/>
      <c r="G58" s="1385">
        <v>3</v>
      </c>
      <c r="H58" s="1385">
        <v>3</v>
      </c>
      <c r="I58" s="18"/>
      <c r="J58" s="85"/>
      <c r="K58" s="1389">
        <f t="shared" si="0"/>
        <v>0</v>
      </c>
      <c r="L58" s="142" t="s">
        <v>308</v>
      </c>
      <c r="M58" s="85" t="s">
        <v>309</v>
      </c>
      <c r="N58" s="85" t="s">
        <v>310</v>
      </c>
      <c r="O58" s="85" t="s">
        <v>311</v>
      </c>
      <c r="Q58" s="48"/>
      <c r="R58" s="1339"/>
      <c r="S58" s="1339"/>
      <c r="T58" s="1339"/>
      <c r="U58" s="1339"/>
    </row>
    <row r="59" spans="2:21" ht="93" x14ac:dyDescent="0.35">
      <c r="B59" s="1494"/>
      <c r="C59" s="31" t="s">
        <v>312</v>
      </c>
      <c r="D59" s="1461" t="s">
        <v>9942</v>
      </c>
      <c r="E59" s="1486"/>
      <c r="F59" s="112"/>
      <c r="G59" s="1385">
        <v>3</v>
      </c>
      <c r="H59" s="1385">
        <v>3</v>
      </c>
      <c r="I59" s="18"/>
      <c r="J59" s="85"/>
      <c r="K59" s="1389">
        <f t="shared" si="0"/>
        <v>0</v>
      </c>
      <c r="L59" s="142" t="s">
        <v>313</v>
      </c>
      <c r="M59" s="85" t="s">
        <v>314</v>
      </c>
      <c r="N59" s="85" t="s">
        <v>315</v>
      </c>
      <c r="O59" s="85" t="s">
        <v>316</v>
      </c>
      <c r="Q59" s="48"/>
      <c r="R59" s="1339"/>
      <c r="S59" s="1339"/>
      <c r="T59" s="1339"/>
      <c r="U59" s="1339"/>
    </row>
    <row r="60" spans="2:21" ht="77.5" x14ac:dyDescent="0.35">
      <c r="B60" s="1494"/>
      <c r="C60" s="1399" t="s">
        <v>317</v>
      </c>
      <c r="D60" s="1460" t="s">
        <v>318</v>
      </c>
      <c r="E60" s="74" t="s">
        <v>319</v>
      </c>
      <c r="F60" s="112"/>
      <c r="G60" s="1385">
        <v>3</v>
      </c>
      <c r="H60" s="1385">
        <v>3</v>
      </c>
      <c r="I60" s="18"/>
      <c r="J60" s="85"/>
      <c r="K60" s="1389">
        <f t="shared" si="0"/>
        <v>0</v>
      </c>
      <c r="L60" s="142" t="s">
        <v>320</v>
      </c>
      <c r="M60" s="85" t="s">
        <v>321</v>
      </c>
      <c r="N60" s="85" t="s">
        <v>322</v>
      </c>
      <c r="O60" s="85" t="s">
        <v>323</v>
      </c>
      <c r="Q60" s="48"/>
      <c r="R60" s="1339"/>
      <c r="S60" s="1339"/>
      <c r="T60" s="1339"/>
      <c r="U60" s="1339"/>
    </row>
    <row r="61" spans="2:21" ht="34" x14ac:dyDescent="0.35">
      <c r="B61" s="1494"/>
      <c r="C61" s="1399" t="s">
        <v>324</v>
      </c>
      <c r="D61" s="1460" t="s">
        <v>325</v>
      </c>
      <c r="E61" s="1485" t="s">
        <v>326</v>
      </c>
      <c r="F61" s="112"/>
      <c r="G61" s="1385">
        <v>3</v>
      </c>
      <c r="H61" s="1385">
        <v>3</v>
      </c>
      <c r="I61" s="18"/>
      <c r="J61" s="85"/>
      <c r="K61" s="1389">
        <f t="shared" si="0"/>
        <v>0</v>
      </c>
      <c r="L61" s="1482" t="s">
        <v>38</v>
      </c>
      <c r="M61" s="1483"/>
      <c r="N61" s="1483"/>
      <c r="O61" s="1484"/>
      <c r="Q61" s="48"/>
      <c r="R61" s="1339"/>
      <c r="S61" s="1339"/>
      <c r="T61" s="1339"/>
      <c r="U61" s="1339"/>
    </row>
    <row r="62" spans="2:21" ht="17" x14ac:dyDescent="0.35">
      <c r="B62" s="1494"/>
      <c r="C62" s="31" t="s">
        <v>327</v>
      </c>
      <c r="D62" s="1461" t="s">
        <v>328</v>
      </c>
      <c r="E62" s="1486"/>
      <c r="F62" s="112"/>
      <c r="G62" s="1385">
        <v>3</v>
      </c>
      <c r="H62" s="1385">
        <v>3</v>
      </c>
      <c r="I62" s="19"/>
      <c r="J62" s="86"/>
      <c r="K62" s="1389">
        <f t="shared" si="0"/>
        <v>0</v>
      </c>
      <c r="L62" s="1482" t="s">
        <v>38</v>
      </c>
      <c r="M62" s="1483"/>
      <c r="N62" s="1483"/>
      <c r="O62" s="1484"/>
      <c r="Q62" s="48"/>
      <c r="R62" s="1339"/>
      <c r="S62" s="1339"/>
      <c r="T62" s="1339"/>
      <c r="U62" s="1339"/>
    </row>
    <row r="63" spans="2:21" ht="139.5" x14ac:dyDescent="0.35">
      <c r="B63" s="1494"/>
      <c r="C63" s="1399" t="s">
        <v>329</v>
      </c>
      <c r="D63" s="1460" t="s">
        <v>330</v>
      </c>
      <c r="E63" s="1485" t="s">
        <v>331</v>
      </c>
      <c r="F63" s="112"/>
      <c r="G63" s="1385">
        <v>3</v>
      </c>
      <c r="H63" s="1385">
        <v>3</v>
      </c>
      <c r="I63" s="19"/>
      <c r="J63" s="86"/>
      <c r="K63" s="1389">
        <f t="shared" si="0"/>
        <v>0</v>
      </c>
      <c r="L63" s="143" t="s">
        <v>332</v>
      </c>
      <c r="M63" s="143" t="s">
        <v>333</v>
      </c>
      <c r="N63" s="86" t="s">
        <v>334</v>
      </c>
      <c r="O63" s="86" t="s">
        <v>335</v>
      </c>
      <c r="Q63" s="48"/>
      <c r="R63" s="1339"/>
      <c r="S63" s="1339"/>
      <c r="T63" s="1339"/>
      <c r="U63" s="1339"/>
    </row>
    <row r="64" spans="2:21" ht="34" x14ac:dyDescent="0.35">
      <c r="B64" s="1494"/>
      <c r="C64" s="31" t="s">
        <v>336</v>
      </c>
      <c r="D64" s="1461" t="s">
        <v>337</v>
      </c>
      <c r="E64" s="1487"/>
      <c r="F64" s="112"/>
      <c r="G64" s="1385">
        <v>3</v>
      </c>
      <c r="H64" s="1385">
        <v>3</v>
      </c>
      <c r="I64" s="8"/>
      <c r="J64" s="87"/>
      <c r="K64" s="1389">
        <f t="shared" si="0"/>
        <v>0</v>
      </c>
      <c r="L64" s="1482" t="s">
        <v>38</v>
      </c>
      <c r="M64" s="1483"/>
      <c r="N64" s="1483"/>
      <c r="O64" s="1484"/>
      <c r="Q64" s="48"/>
      <c r="R64" s="1339"/>
      <c r="S64" s="1339"/>
      <c r="T64" s="1339"/>
      <c r="U64" s="1339"/>
    </row>
    <row r="65" spans="2:21" ht="93" x14ac:dyDescent="0.35">
      <c r="B65" s="1494"/>
      <c r="C65" s="1399" t="s">
        <v>338</v>
      </c>
      <c r="D65" s="1460" t="s">
        <v>339</v>
      </c>
      <c r="E65" s="1434" t="s">
        <v>340</v>
      </c>
      <c r="F65" s="1383"/>
      <c r="G65" s="1385">
        <v>3</v>
      </c>
      <c r="H65" s="1385">
        <v>3</v>
      </c>
      <c r="I65" s="8"/>
      <c r="J65" s="87"/>
      <c r="K65" s="1389">
        <f t="shared" si="0"/>
        <v>0</v>
      </c>
      <c r="L65" s="144" t="s">
        <v>341</v>
      </c>
      <c r="M65" s="144" t="s">
        <v>342</v>
      </c>
      <c r="N65" s="144" t="s">
        <v>343</v>
      </c>
      <c r="O65" s="144" t="s">
        <v>344</v>
      </c>
      <c r="Q65" s="48"/>
      <c r="R65" s="1341"/>
      <c r="S65" s="1341"/>
      <c r="T65" s="1341"/>
      <c r="U65" s="1341"/>
    </row>
    <row r="66" spans="2:21" ht="110.25" customHeight="1" x14ac:dyDescent="0.35">
      <c r="B66" s="1494"/>
      <c r="C66" s="63" t="s">
        <v>345</v>
      </c>
      <c r="D66" s="1460" t="s">
        <v>346</v>
      </c>
      <c r="E66" s="1485" t="s">
        <v>347</v>
      </c>
      <c r="F66" s="112"/>
      <c r="G66" s="1385">
        <v>3</v>
      </c>
      <c r="H66" s="1385">
        <v>3</v>
      </c>
      <c r="I66" s="18"/>
      <c r="J66" s="85"/>
      <c r="K66" s="1389">
        <f>+H66-G66</f>
        <v>0</v>
      </c>
      <c r="L66" s="142" t="s">
        <v>298</v>
      </c>
      <c r="M66" s="85" t="s">
        <v>299</v>
      </c>
      <c r="N66" s="85" t="s">
        <v>300</v>
      </c>
      <c r="O66" s="85" t="s">
        <v>301</v>
      </c>
      <c r="Q66" s="48"/>
      <c r="R66" s="1339"/>
      <c r="S66" s="1339"/>
      <c r="T66" s="1339"/>
      <c r="U66" s="1339"/>
    </row>
    <row r="67" spans="2:21" ht="17" x14ac:dyDescent="0.35">
      <c r="B67" s="1494"/>
      <c r="C67" s="31" t="s">
        <v>348</v>
      </c>
      <c r="D67" s="101" t="s">
        <v>349</v>
      </c>
      <c r="E67" s="1487"/>
      <c r="F67" s="112"/>
      <c r="G67" s="1385">
        <v>3</v>
      </c>
      <c r="H67" s="1385">
        <v>3</v>
      </c>
      <c r="I67" s="8"/>
      <c r="J67" s="87"/>
      <c r="K67" s="1389">
        <f>+H67-G67</f>
        <v>0</v>
      </c>
      <c r="L67" s="1482" t="s">
        <v>38</v>
      </c>
      <c r="M67" s="1483"/>
      <c r="N67" s="1483"/>
      <c r="O67" s="1484"/>
      <c r="Q67" s="48"/>
      <c r="R67" s="1339"/>
      <c r="S67" s="1339"/>
      <c r="T67" s="1339"/>
      <c r="U67" s="1339"/>
    </row>
    <row r="68" spans="2:21" s="121" customFormat="1" ht="24.65" customHeight="1" x14ac:dyDescent="0.35">
      <c r="B68" s="1416" t="s">
        <v>350</v>
      </c>
      <c r="C68" s="1377"/>
      <c r="D68" s="117"/>
      <c r="E68" s="118"/>
      <c r="F68" s="119"/>
      <c r="G68" s="119"/>
      <c r="H68" s="119"/>
      <c r="I68" s="116"/>
      <c r="J68" s="120"/>
      <c r="K68" s="1391"/>
      <c r="L68" s="147"/>
      <c r="M68" s="120"/>
      <c r="N68" s="120"/>
      <c r="O68" s="120"/>
      <c r="Q68" s="48"/>
      <c r="R68" s="1329"/>
      <c r="S68" s="1329"/>
      <c r="T68" s="1329"/>
      <c r="U68" s="1329"/>
    </row>
    <row r="69" spans="2:21" ht="196.5" customHeight="1" x14ac:dyDescent="0.35">
      <c r="B69" s="1479" t="s">
        <v>351</v>
      </c>
      <c r="C69" s="1400" t="s">
        <v>352</v>
      </c>
      <c r="D69" s="102" t="s">
        <v>353</v>
      </c>
      <c r="E69" s="1435" t="s">
        <v>354</v>
      </c>
      <c r="F69" s="112"/>
      <c r="G69" s="1385">
        <v>3</v>
      </c>
      <c r="H69" s="1385">
        <v>3</v>
      </c>
      <c r="I69" s="17"/>
      <c r="J69" s="84"/>
      <c r="K69" s="1389">
        <f t="shared" si="0"/>
        <v>0</v>
      </c>
      <c r="L69" s="141" t="s">
        <v>355</v>
      </c>
      <c r="M69" s="141" t="s">
        <v>356</v>
      </c>
      <c r="N69" s="141" t="s">
        <v>357</v>
      </c>
      <c r="O69" s="141" t="s">
        <v>358</v>
      </c>
      <c r="Q69" s="48"/>
      <c r="R69" s="1325" t="s">
        <v>359</v>
      </c>
      <c r="S69" s="1325">
        <f>+IF(VLOOKUP($D$3,DGSS!E:FY,177,0)="-","NA",VLOOKUP($D$3,DGSS!E:FY,177,0))</f>
        <v>2</v>
      </c>
      <c r="T69" s="1325" t="s">
        <v>121</v>
      </c>
      <c r="U69" s="1325" t="str">
        <f>+IF(VLOOKUP($D$3,DGSS!E:GB,180,0)="-","NA",VLOOKUP($D$3,DGSS!E:GB,180,0))</f>
        <v>https://www.cio.bund.de/Web/DE/Innovative-Vorhaben/Netze-des-Bundes/netze_des_bundes_node.html;jsessionid=F12C512F2EDBDD4C0A8AF0E36A89C9C5.2_cid332</v>
      </c>
    </row>
    <row r="70" spans="2:21" ht="77.5" x14ac:dyDescent="0.35">
      <c r="B70" s="1479"/>
      <c r="C70" s="1401" t="s">
        <v>360</v>
      </c>
      <c r="D70" s="103" t="s">
        <v>361</v>
      </c>
      <c r="E70" s="74" t="s">
        <v>362</v>
      </c>
      <c r="F70" s="112"/>
      <c r="G70" s="1385">
        <v>3</v>
      </c>
      <c r="H70" s="1385">
        <v>3</v>
      </c>
      <c r="I70" s="18"/>
      <c r="J70" s="85"/>
      <c r="K70" s="1389">
        <f t="shared" si="0"/>
        <v>0</v>
      </c>
      <c r="L70" s="142" t="s">
        <v>363</v>
      </c>
      <c r="M70" s="85" t="s">
        <v>364</v>
      </c>
      <c r="N70" s="85" t="s">
        <v>365</v>
      </c>
      <c r="O70" s="85" t="s">
        <v>366</v>
      </c>
      <c r="Q70" s="48"/>
      <c r="R70" s="1339"/>
      <c r="S70" s="1339"/>
      <c r="T70" s="1339"/>
      <c r="U70" s="1339"/>
    </row>
    <row r="71" spans="2:21" ht="93" x14ac:dyDescent="0.35">
      <c r="B71" s="1479"/>
      <c r="C71" s="1402" t="s">
        <v>367</v>
      </c>
      <c r="D71" s="103" t="s">
        <v>368</v>
      </c>
      <c r="E71" s="1485" t="s">
        <v>369</v>
      </c>
      <c r="F71" s="112"/>
      <c r="G71" s="1385">
        <v>3</v>
      </c>
      <c r="H71" s="1385">
        <v>3</v>
      </c>
      <c r="I71" s="18"/>
      <c r="J71" s="85"/>
      <c r="K71" s="1389">
        <f t="shared" si="0"/>
        <v>0</v>
      </c>
      <c r="L71" s="142" t="s">
        <v>370</v>
      </c>
      <c r="M71" s="85" t="s">
        <v>371</v>
      </c>
      <c r="N71" s="85" t="s">
        <v>372</v>
      </c>
      <c r="O71" s="85" t="s">
        <v>373</v>
      </c>
      <c r="Q71" s="48"/>
      <c r="R71" s="1339"/>
      <c r="S71" s="1339"/>
      <c r="T71" s="1339"/>
      <c r="U71" s="1339"/>
    </row>
    <row r="72" spans="2:21" ht="63" customHeight="1" x14ac:dyDescent="0.35">
      <c r="B72" s="1479"/>
      <c r="C72" s="52" t="s">
        <v>374</v>
      </c>
      <c r="D72" s="103" t="s">
        <v>375</v>
      </c>
      <c r="E72" s="1486"/>
      <c r="F72" s="112"/>
      <c r="G72" s="1385">
        <v>3</v>
      </c>
      <c r="H72" s="1385">
        <v>3</v>
      </c>
      <c r="I72" s="18"/>
      <c r="J72" s="85"/>
      <c r="K72" s="1389">
        <f t="shared" si="0"/>
        <v>0</v>
      </c>
      <c r="L72" s="1482" t="s">
        <v>38</v>
      </c>
      <c r="M72" s="1483"/>
      <c r="N72" s="1483"/>
      <c r="O72" s="1484"/>
      <c r="Q72" s="48"/>
      <c r="R72" s="1339"/>
      <c r="S72" s="1339"/>
      <c r="T72" s="1339"/>
      <c r="U72" s="1339"/>
    </row>
    <row r="73" spans="2:21" ht="77.5" x14ac:dyDescent="0.35">
      <c r="B73" s="1479"/>
      <c r="C73" s="1402" t="s">
        <v>376</v>
      </c>
      <c r="D73" s="103" t="s">
        <v>377</v>
      </c>
      <c r="E73" s="1434" t="s">
        <v>378</v>
      </c>
      <c r="F73" s="112"/>
      <c r="G73" s="1385">
        <v>3</v>
      </c>
      <c r="H73" s="1385">
        <v>3</v>
      </c>
      <c r="I73" s="18"/>
      <c r="J73" s="85"/>
      <c r="K73" s="1389">
        <f t="shared" ref="K73:K140" si="1">+H73-G73</f>
        <v>0</v>
      </c>
      <c r="L73" s="142" t="s">
        <v>379</v>
      </c>
      <c r="M73" s="85" t="s">
        <v>380</v>
      </c>
      <c r="N73" s="85" t="s">
        <v>381</v>
      </c>
      <c r="O73" s="85" t="s">
        <v>382</v>
      </c>
      <c r="Q73" s="48"/>
      <c r="R73" s="1339"/>
      <c r="S73" s="1339"/>
      <c r="T73" s="1339"/>
      <c r="U73" s="1339"/>
    </row>
    <row r="74" spans="2:21" ht="93" x14ac:dyDescent="0.35">
      <c r="B74" s="1479"/>
      <c r="C74" s="1401" t="s">
        <v>383</v>
      </c>
      <c r="D74" s="103" t="s">
        <v>384</v>
      </c>
      <c r="E74" s="74" t="s">
        <v>385</v>
      </c>
      <c r="F74" s="112"/>
      <c r="G74" s="1385">
        <v>3</v>
      </c>
      <c r="H74" s="1385">
        <v>3</v>
      </c>
      <c r="I74" s="18"/>
      <c r="J74" s="90"/>
      <c r="K74" s="1389">
        <f t="shared" si="1"/>
        <v>0</v>
      </c>
      <c r="L74" s="142" t="s">
        <v>386</v>
      </c>
      <c r="M74" s="142" t="s">
        <v>387</v>
      </c>
      <c r="N74" s="142" t="s">
        <v>388</v>
      </c>
      <c r="O74" s="142" t="s">
        <v>389</v>
      </c>
      <c r="Q74" s="48"/>
      <c r="R74" s="1325" t="s">
        <v>390</v>
      </c>
      <c r="S74" s="1325">
        <f>+IF(VLOOKUP($D$3,DGSS!E:JG,263,0)="-","NA",VLOOKUP($D$3,DGSS!E:JG,263,0))</f>
        <v>2018</v>
      </c>
      <c r="T74" s="1325" t="s">
        <v>121</v>
      </c>
      <c r="U74" s="1325" t="str">
        <f>+IF(VLOOKUP($D$3,DGSS!E:JF,262,0)="-","NA",VLOOKUP($D$3,DGSS!E:JF,262,0))</f>
        <v>https://www.ki-strategie-deutschland.de/home.html?file=files/downloads/Nationale_KI-Strategie_engl.pdf</v>
      </c>
    </row>
    <row r="75" spans="2:21" ht="108.5" x14ac:dyDescent="0.35">
      <c r="B75" s="1479"/>
      <c r="C75" s="1401" t="s">
        <v>391</v>
      </c>
      <c r="D75" s="103" t="s">
        <v>392</v>
      </c>
      <c r="E75" s="74" t="s">
        <v>393</v>
      </c>
      <c r="F75" s="112"/>
      <c r="G75" s="1385">
        <v>3</v>
      </c>
      <c r="H75" s="1385">
        <v>3</v>
      </c>
      <c r="I75" s="18"/>
      <c r="J75" s="85"/>
      <c r="K75" s="1389">
        <f t="shared" si="1"/>
        <v>0</v>
      </c>
      <c r="L75" s="142" t="s">
        <v>394</v>
      </c>
      <c r="M75" s="142" t="s">
        <v>395</v>
      </c>
      <c r="N75" s="142" t="s">
        <v>396</v>
      </c>
      <c r="O75" s="85" t="s">
        <v>397</v>
      </c>
      <c r="Q75" s="48"/>
      <c r="R75" s="1339"/>
      <c r="S75" s="1339"/>
      <c r="T75" s="1339"/>
      <c r="U75" s="1339"/>
    </row>
    <row r="76" spans="2:21" ht="51" x14ac:dyDescent="0.35">
      <c r="B76" s="1479"/>
      <c r="C76" s="1402" t="s">
        <v>398</v>
      </c>
      <c r="D76" s="103" t="s">
        <v>399</v>
      </c>
      <c r="E76" s="1485" t="s">
        <v>400</v>
      </c>
      <c r="F76" s="112"/>
      <c r="G76" s="1385">
        <v>3</v>
      </c>
      <c r="H76" s="1385">
        <v>3</v>
      </c>
      <c r="I76" s="18"/>
      <c r="J76" s="85"/>
      <c r="K76" s="1389">
        <f t="shared" si="1"/>
        <v>0</v>
      </c>
      <c r="L76" s="1482" t="s">
        <v>38</v>
      </c>
      <c r="M76" s="1483"/>
      <c r="N76" s="1483"/>
      <c r="O76" s="1484"/>
      <c r="Q76" s="48"/>
      <c r="R76" s="1339"/>
      <c r="S76" s="1339"/>
      <c r="T76" s="1339"/>
      <c r="U76" s="1339"/>
    </row>
    <row r="77" spans="2:21" ht="17.25" customHeight="1" x14ac:dyDescent="0.35">
      <c r="B77" s="1479"/>
      <c r="C77" s="52" t="s">
        <v>401</v>
      </c>
      <c r="D77" s="110" t="s">
        <v>402</v>
      </c>
      <c r="E77" s="1486"/>
      <c r="F77" s="112"/>
      <c r="G77" s="1385">
        <v>3</v>
      </c>
      <c r="H77" s="1385">
        <v>3</v>
      </c>
      <c r="I77" s="18"/>
      <c r="J77" s="85"/>
      <c r="K77" s="1389">
        <f t="shared" si="1"/>
        <v>0</v>
      </c>
      <c r="L77" s="1482" t="s">
        <v>38</v>
      </c>
      <c r="M77" s="1483"/>
      <c r="N77" s="1483"/>
      <c r="O77" s="1484"/>
      <c r="Q77" s="48"/>
      <c r="R77" s="1339"/>
      <c r="S77" s="1339"/>
      <c r="T77" s="1339"/>
      <c r="U77" s="1339"/>
    </row>
    <row r="78" spans="2:21" ht="77.5" x14ac:dyDescent="0.35">
      <c r="B78" s="1479"/>
      <c r="C78" s="1403" t="s">
        <v>403</v>
      </c>
      <c r="D78" s="103" t="s">
        <v>404</v>
      </c>
      <c r="E78" s="1485" t="s">
        <v>405</v>
      </c>
      <c r="F78" s="112"/>
      <c r="G78" s="1385">
        <v>3</v>
      </c>
      <c r="H78" s="1385">
        <v>3</v>
      </c>
      <c r="I78" s="18"/>
      <c r="J78" s="85"/>
      <c r="K78" s="1389">
        <f t="shared" si="1"/>
        <v>0</v>
      </c>
      <c r="L78" s="142" t="s">
        <v>406</v>
      </c>
      <c r="M78" s="142" t="s">
        <v>407</v>
      </c>
      <c r="N78" s="142" t="s">
        <v>408</v>
      </c>
      <c r="O78" s="142" t="s">
        <v>409</v>
      </c>
      <c r="Q78" s="48"/>
      <c r="R78" s="1325" t="s">
        <v>410</v>
      </c>
      <c r="S78" s="1325" t="str">
        <f>+IF(VLOOKUP($D$3,DGSS!E:L,8,0)="-","NA",VLOOKUP($D$3,DGSS!E:L,8,0))</f>
        <v>http://www.bund.de</v>
      </c>
      <c r="T78" s="1325" t="s">
        <v>40</v>
      </c>
      <c r="U78" s="1325" t="s">
        <v>40</v>
      </c>
    </row>
    <row r="79" spans="2:21" ht="17" x14ac:dyDescent="0.35">
      <c r="B79" s="1479"/>
      <c r="C79" s="32" t="s">
        <v>411</v>
      </c>
      <c r="D79" s="110" t="s">
        <v>412</v>
      </c>
      <c r="E79" s="1486"/>
      <c r="F79" s="112"/>
      <c r="G79" s="1385">
        <v>3</v>
      </c>
      <c r="H79" s="1385">
        <v>3</v>
      </c>
      <c r="I79" s="18"/>
      <c r="J79" s="85"/>
      <c r="K79" s="1389">
        <f t="shared" si="1"/>
        <v>0</v>
      </c>
      <c r="L79" s="1482" t="s">
        <v>38</v>
      </c>
      <c r="M79" s="1483"/>
      <c r="N79" s="1483"/>
      <c r="O79" s="1484"/>
      <c r="Q79" s="48"/>
      <c r="R79" s="1339"/>
      <c r="S79" s="1339"/>
      <c r="T79" s="1339"/>
      <c r="U79" s="1339"/>
    </row>
    <row r="80" spans="2:21" ht="62" x14ac:dyDescent="0.35">
      <c r="B80" s="1479"/>
      <c r="C80" s="1402" t="s">
        <v>413</v>
      </c>
      <c r="D80" s="103" t="s">
        <v>414</v>
      </c>
      <c r="E80" s="1485" t="s">
        <v>415</v>
      </c>
      <c r="F80" s="112"/>
      <c r="G80" s="1385">
        <v>3</v>
      </c>
      <c r="H80" s="1385">
        <v>3</v>
      </c>
      <c r="I80" s="20"/>
      <c r="J80" s="85"/>
      <c r="K80" s="1389">
        <f t="shared" si="1"/>
        <v>0</v>
      </c>
      <c r="L80" s="142" t="s">
        <v>416</v>
      </c>
      <c r="M80" s="142" t="s">
        <v>417</v>
      </c>
      <c r="N80" s="142" t="s">
        <v>418</v>
      </c>
      <c r="O80" s="85" t="s">
        <v>419</v>
      </c>
      <c r="Q80" s="48"/>
      <c r="R80" s="1339"/>
      <c r="S80" s="1339"/>
      <c r="T80" s="1339"/>
      <c r="U80" s="1339"/>
    </row>
    <row r="81" spans="2:21" ht="62" x14ac:dyDescent="0.35">
      <c r="B81" s="1479"/>
      <c r="C81" s="52" t="s">
        <v>420</v>
      </c>
      <c r="D81" s="111" t="s">
        <v>421</v>
      </c>
      <c r="E81" s="1486"/>
      <c r="F81" s="112"/>
      <c r="G81" s="1385">
        <v>3</v>
      </c>
      <c r="H81" s="1385">
        <v>3</v>
      </c>
      <c r="I81" s="49"/>
      <c r="J81" s="86"/>
      <c r="K81" s="1389">
        <f t="shared" si="1"/>
        <v>0</v>
      </c>
      <c r="L81" s="143" t="s">
        <v>422</v>
      </c>
      <c r="M81" s="143" t="s">
        <v>423</v>
      </c>
      <c r="N81" s="86" t="s">
        <v>424</v>
      </c>
      <c r="O81" s="86" t="s">
        <v>425</v>
      </c>
      <c r="Q81" s="48"/>
      <c r="R81" s="1339"/>
      <c r="S81" s="1339"/>
      <c r="T81" s="1339"/>
      <c r="U81" s="1339"/>
    </row>
    <row r="82" spans="2:21" ht="62" x14ac:dyDescent="0.35">
      <c r="B82" s="1479"/>
      <c r="C82" s="1403" t="s">
        <v>426</v>
      </c>
      <c r="D82" s="104" t="s">
        <v>427</v>
      </c>
      <c r="E82" s="1434" t="s">
        <v>428</v>
      </c>
      <c r="F82" s="112"/>
      <c r="G82" s="1385">
        <v>3</v>
      </c>
      <c r="H82" s="1385">
        <v>3</v>
      </c>
      <c r="I82" s="19"/>
      <c r="J82" s="86"/>
      <c r="K82" s="1389">
        <f t="shared" si="1"/>
        <v>0</v>
      </c>
      <c r="L82" s="141" t="s">
        <v>429</v>
      </c>
      <c r="M82" s="84" t="s">
        <v>430</v>
      </c>
      <c r="N82" s="84" t="s">
        <v>431</v>
      </c>
      <c r="O82" s="84" t="s">
        <v>432</v>
      </c>
      <c r="Q82" s="48"/>
      <c r="R82" s="1339"/>
      <c r="S82" s="1339"/>
      <c r="T82" s="1339"/>
      <c r="U82" s="1339"/>
    </row>
    <row r="83" spans="2:21" s="127" customFormat="1" ht="24.65" customHeight="1" x14ac:dyDescent="0.35">
      <c r="B83" s="1417" t="s">
        <v>433</v>
      </c>
      <c r="C83" s="1379"/>
      <c r="D83" s="123"/>
      <c r="E83" s="124"/>
      <c r="F83" s="125"/>
      <c r="G83" s="125"/>
      <c r="H83" s="125"/>
      <c r="I83" s="122"/>
      <c r="J83" s="126"/>
      <c r="K83" s="1392"/>
      <c r="L83" s="148"/>
      <c r="M83" s="126"/>
      <c r="N83" s="126"/>
      <c r="O83" s="126"/>
      <c r="Q83" s="48"/>
      <c r="R83" s="1330"/>
      <c r="S83" s="1330"/>
      <c r="T83" s="1330"/>
      <c r="U83" s="1330"/>
    </row>
    <row r="84" spans="2:21" ht="186" x14ac:dyDescent="0.35">
      <c r="B84" s="1479" t="s">
        <v>434</v>
      </c>
      <c r="C84" s="1404" t="s">
        <v>435</v>
      </c>
      <c r="D84" s="97" t="s">
        <v>436</v>
      </c>
      <c r="E84" s="1487" t="s">
        <v>437</v>
      </c>
      <c r="F84" s="112"/>
      <c r="G84" s="1385">
        <v>3</v>
      </c>
      <c r="H84" s="1385">
        <v>3</v>
      </c>
      <c r="I84" s="17"/>
      <c r="J84" s="84"/>
      <c r="K84" s="1389">
        <f t="shared" si="1"/>
        <v>0</v>
      </c>
      <c r="L84" s="141" t="s">
        <v>438</v>
      </c>
      <c r="M84" s="84" t="s">
        <v>439</v>
      </c>
      <c r="N84" s="84" t="s">
        <v>440</v>
      </c>
      <c r="O84" s="84" t="s">
        <v>441</v>
      </c>
      <c r="Q84" s="48"/>
      <c r="R84" s="1325" t="s">
        <v>442</v>
      </c>
      <c r="S84" s="1325">
        <f>+IF(VLOOKUP($D$3,DGSS!E:FT,172,0)="-","NA",VLOOKUP($D$3,DGSS!E:FT,172,0))</f>
        <v>2017</v>
      </c>
      <c r="T84" s="1325" t="s">
        <v>121</v>
      </c>
      <c r="U84" s="1325" t="str">
        <f>+IF(VLOOKUP($D$3,DGSS!E:FU,173,0)="-","NA",VLOOKUP($D$3,DGSS!E:FU,173,0))</f>
        <v>https://www.it-planungsrat.de/DE/Projekte/Koordinierungsprojekte/Digitalisierungsprogramm/DigPro_node.html</v>
      </c>
    </row>
    <row r="85" spans="2:21" ht="17" x14ac:dyDescent="0.35">
      <c r="B85" s="1479"/>
      <c r="C85" s="53" t="s">
        <v>443</v>
      </c>
      <c r="D85" s="105" t="s">
        <v>444</v>
      </c>
      <c r="E85" s="1486"/>
      <c r="F85" s="112"/>
      <c r="G85" s="1385">
        <v>3</v>
      </c>
      <c r="H85" s="1385">
        <v>3</v>
      </c>
      <c r="I85" s="17"/>
      <c r="J85" s="84"/>
      <c r="K85" s="1389">
        <f t="shared" si="1"/>
        <v>0</v>
      </c>
      <c r="L85" s="1482" t="s">
        <v>38</v>
      </c>
      <c r="M85" s="1483"/>
      <c r="N85" s="1483"/>
      <c r="O85" s="1484"/>
      <c r="Q85" s="48"/>
      <c r="R85" s="1339"/>
      <c r="S85" s="1339"/>
      <c r="T85" s="1339"/>
      <c r="U85" s="1339"/>
    </row>
    <row r="86" spans="2:21" ht="93" x14ac:dyDescent="0.35">
      <c r="B86" s="1479"/>
      <c r="C86" s="1405" t="s">
        <v>445</v>
      </c>
      <c r="D86" s="98" t="s">
        <v>446</v>
      </c>
      <c r="E86" s="1485" t="s">
        <v>447</v>
      </c>
      <c r="F86" s="112"/>
      <c r="G86" s="1385">
        <v>3</v>
      </c>
      <c r="H86" s="1385">
        <v>3</v>
      </c>
      <c r="I86" s="18"/>
      <c r="J86" s="85"/>
      <c r="K86" s="1389">
        <f t="shared" si="1"/>
        <v>0</v>
      </c>
      <c r="L86" s="142" t="s">
        <v>448</v>
      </c>
      <c r="M86" s="85" t="s">
        <v>449</v>
      </c>
      <c r="N86" s="85" t="s">
        <v>450</v>
      </c>
      <c r="O86" s="85" t="s">
        <v>451</v>
      </c>
      <c r="Q86" s="48"/>
      <c r="R86" s="1327" t="s">
        <v>452</v>
      </c>
      <c r="S86" s="1327">
        <f>+IF(VLOOKUP($D$3,DGSS!E:JA,257,0)="-","NA",VLOOKUP($D$3,DGSS!E:JA,257,0))</f>
        <v>2</v>
      </c>
      <c r="T86" s="1327" t="s">
        <v>121</v>
      </c>
      <c r="U86" s="1327" t="str">
        <f>+IF(VLOOKUP($D$3,DGSS!E:JB,258,0)="-","NA",VLOOKUP($D$3,DGSS!E:JB,258,0))</f>
        <v>https://www.govdata.de/</v>
      </c>
    </row>
    <row r="87" spans="2:21" ht="124" x14ac:dyDescent="0.35">
      <c r="B87" s="1479"/>
      <c r="C87" s="33" t="s">
        <v>453</v>
      </c>
      <c r="D87" s="99" t="s">
        <v>454</v>
      </c>
      <c r="E87" s="1487"/>
      <c r="F87" s="112"/>
      <c r="G87" s="1385">
        <v>3</v>
      </c>
      <c r="H87" s="1385">
        <v>3</v>
      </c>
      <c r="I87" s="18"/>
      <c r="J87" s="85"/>
      <c r="K87" s="1389">
        <f t="shared" si="1"/>
        <v>0</v>
      </c>
      <c r="L87" s="142" t="s">
        <v>455</v>
      </c>
      <c r="M87" s="142" t="s">
        <v>456</v>
      </c>
      <c r="N87" s="142" t="s">
        <v>457</v>
      </c>
      <c r="O87" s="142" t="s">
        <v>458</v>
      </c>
      <c r="Q87" s="48"/>
      <c r="R87" s="1339"/>
      <c r="S87" s="1339"/>
      <c r="T87" s="1339"/>
      <c r="U87" s="1339"/>
    </row>
    <row r="88" spans="2:21" ht="34" x14ac:dyDescent="0.35">
      <c r="B88" s="1479"/>
      <c r="C88" s="33" t="s">
        <v>459</v>
      </c>
      <c r="D88" s="99" t="s">
        <v>460</v>
      </c>
      <c r="E88" s="1486"/>
      <c r="F88" s="112"/>
      <c r="G88" s="1385">
        <v>3</v>
      </c>
      <c r="H88" s="1385">
        <v>3</v>
      </c>
      <c r="I88" s="18"/>
      <c r="J88" s="85"/>
      <c r="K88" s="1389">
        <f t="shared" si="1"/>
        <v>0</v>
      </c>
      <c r="L88" s="1482" t="s">
        <v>38</v>
      </c>
      <c r="M88" s="1483"/>
      <c r="N88" s="1483"/>
      <c r="O88" s="1484"/>
      <c r="Q88" s="48"/>
      <c r="R88" s="1339"/>
      <c r="S88" s="1339"/>
      <c r="T88" s="1339"/>
      <c r="U88" s="1339"/>
    </row>
    <row r="89" spans="2:21" ht="34.5" customHeight="1" x14ac:dyDescent="0.35">
      <c r="B89" s="1479"/>
      <c r="C89" s="1406" t="s">
        <v>461</v>
      </c>
      <c r="D89" s="98" t="s">
        <v>462</v>
      </c>
      <c r="E89" s="74" t="s">
        <v>463</v>
      </c>
      <c r="F89" s="112"/>
      <c r="G89" s="1385">
        <v>3</v>
      </c>
      <c r="H89" s="1385">
        <v>3</v>
      </c>
      <c r="I89" s="18"/>
      <c r="J89" s="85"/>
      <c r="K89" s="1389">
        <f t="shared" si="1"/>
        <v>0</v>
      </c>
      <c r="L89" s="1482" t="s">
        <v>38</v>
      </c>
      <c r="M89" s="1483"/>
      <c r="N89" s="1483"/>
      <c r="O89" s="1484"/>
      <c r="Q89" s="48"/>
      <c r="R89" s="1339"/>
      <c r="S89" s="1339"/>
      <c r="T89" s="1339"/>
      <c r="U89" s="1339"/>
    </row>
    <row r="90" spans="2:21" ht="139.5" x14ac:dyDescent="0.35">
      <c r="B90" s="1479"/>
      <c r="C90" s="1406" t="s">
        <v>464</v>
      </c>
      <c r="D90" s="98" t="s">
        <v>465</v>
      </c>
      <c r="E90" s="74" t="s">
        <v>466</v>
      </c>
      <c r="F90" s="112"/>
      <c r="G90" s="1385">
        <v>3</v>
      </c>
      <c r="H90" s="1385">
        <v>3</v>
      </c>
      <c r="I90" s="18"/>
      <c r="J90" s="85"/>
      <c r="K90" s="1389">
        <f t="shared" si="1"/>
        <v>0</v>
      </c>
      <c r="L90" s="1482" t="s">
        <v>38</v>
      </c>
      <c r="M90" s="1483"/>
      <c r="N90" s="1483"/>
      <c r="O90" s="1484"/>
      <c r="Q90" s="48"/>
      <c r="R90" s="1327" t="s">
        <v>467</v>
      </c>
      <c r="S90" s="1327">
        <f>+IF(VLOOKUP($D$3,DGSS!E:JX,280,0)="-","NA",VLOOKUP($D$3,DGSS!E:JX,280,0))</f>
        <v>2</v>
      </c>
      <c r="T90" s="1327" t="s">
        <v>121</v>
      </c>
      <c r="U90" s="1327" t="str">
        <f>+IF(VLOOKUP($D$3,DGSS!E:JY,281,0)="-","NA",VLOOKUP($D$3,DGSS!E:JY,281,0))</f>
        <v>https://joinup.ec.europa.eu/sites/default/files/inline-files/OSS%20Country%20Intelligence%20Report_DE_1.pdf</v>
      </c>
    </row>
    <row r="91" spans="2:21" ht="34" x14ac:dyDescent="0.35">
      <c r="B91" s="1479"/>
      <c r="C91" s="1405" t="s">
        <v>468</v>
      </c>
      <c r="D91" s="99" t="s">
        <v>469</v>
      </c>
      <c r="E91" s="1485" t="s">
        <v>470</v>
      </c>
      <c r="F91" s="112"/>
      <c r="G91" s="1385">
        <v>3</v>
      </c>
      <c r="H91" s="1385">
        <v>3</v>
      </c>
      <c r="I91" s="18"/>
      <c r="J91" s="85"/>
      <c r="K91" s="1389">
        <f t="shared" si="1"/>
        <v>0</v>
      </c>
      <c r="L91" s="142" t="s">
        <v>471</v>
      </c>
      <c r="M91" s="142" t="s">
        <v>472</v>
      </c>
      <c r="N91" s="142" t="s">
        <v>473</v>
      </c>
      <c r="O91" s="142" t="s">
        <v>474</v>
      </c>
      <c r="Q91" s="48"/>
      <c r="R91" s="1339"/>
      <c r="S91" s="1339"/>
      <c r="T91" s="1339"/>
      <c r="U91" s="1339"/>
    </row>
    <row r="92" spans="2:21" ht="34.5" customHeight="1" x14ac:dyDescent="0.35">
      <c r="B92" s="1479"/>
      <c r="C92" s="53" t="s">
        <v>475</v>
      </c>
      <c r="D92" s="99" t="s">
        <v>476</v>
      </c>
      <c r="E92" s="1486"/>
      <c r="F92" s="112"/>
      <c r="G92" s="1385">
        <v>3</v>
      </c>
      <c r="H92" s="1385">
        <v>3</v>
      </c>
      <c r="I92" s="18"/>
      <c r="J92" s="85"/>
      <c r="K92" s="1389">
        <f t="shared" si="1"/>
        <v>0</v>
      </c>
      <c r="L92" s="1482" t="s">
        <v>38</v>
      </c>
      <c r="M92" s="1483"/>
      <c r="N92" s="1483"/>
      <c r="O92" s="1484"/>
      <c r="Q92" s="48"/>
      <c r="R92" s="1339"/>
      <c r="S92" s="1339"/>
      <c r="T92" s="1339"/>
      <c r="U92" s="1339"/>
    </row>
    <row r="93" spans="2:21" ht="139.5" x14ac:dyDescent="0.35">
      <c r="B93" s="1479"/>
      <c r="C93" s="1406" t="s">
        <v>477</v>
      </c>
      <c r="D93" s="98" t="s">
        <v>478</v>
      </c>
      <c r="E93" s="74" t="s">
        <v>479</v>
      </c>
      <c r="F93" s="112"/>
      <c r="G93" s="1385">
        <v>3</v>
      </c>
      <c r="H93" s="1385">
        <v>3</v>
      </c>
      <c r="I93" s="18"/>
      <c r="J93" s="85"/>
      <c r="K93" s="1389">
        <f t="shared" si="1"/>
        <v>0</v>
      </c>
      <c r="L93" s="142" t="s">
        <v>480</v>
      </c>
      <c r="M93" s="142" t="s">
        <v>481</v>
      </c>
      <c r="N93" s="142" t="s">
        <v>482</v>
      </c>
      <c r="O93" s="142" t="s">
        <v>483</v>
      </c>
      <c r="Q93" s="48"/>
      <c r="R93" s="1325" t="s">
        <v>390</v>
      </c>
      <c r="S93" s="1325">
        <f>+IF(VLOOKUP($D$3,DGSS!E:JG,263,0)="-","NA",VLOOKUP($D$3,DGSS!E:JG,263,0))</f>
        <v>2018</v>
      </c>
      <c r="T93" s="1325" t="s">
        <v>121</v>
      </c>
      <c r="U93" s="1325" t="str">
        <f>+IF(VLOOKUP($D$3,DGSS!E:JF,262,0)="-","NA",VLOOKUP($D$3,DGSS!E:JF,262,0))</f>
        <v>https://www.ki-strategie-deutschland.de/home.html?file=files/downloads/Nationale_KI-Strategie_engl.pdf</v>
      </c>
    </row>
    <row r="94" spans="2:21" ht="62" x14ac:dyDescent="0.35">
      <c r="B94" s="1479"/>
      <c r="C94" s="1405" t="s">
        <v>484</v>
      </c>
      <c r="D94" s="99" t="s">
        <v>485</v>
      </c>
      <c r="E94" s="1485" t="s">
        <v>9957</v>
      </c>
      <c r="F94" s="112"/>
      <c r="G94" s="1385">
        <v>3</v>
      </c>
      <c r="H94" s="1385">
        <v>3</v>
      </c>
      <c r="I94" s="18"/>
      <c r="J94" s="85"/>
      <c r="K94" s="1389">
        <f t="shared" si="1"/>
        <v>0</v>
      </c>
      <c r="L94" s="1482" t="s">
        <v>38</v>
      </c>
      <c r="M94" s="1483"/>
      <c r="N94" s="1483"/>
      <c r="O94" s="1484"/>
      <c r="Q94" s="48"/>
      <c r="R94" s="1327" t="s">
        <v>486</v>
      </c>
      <c r="S94" s="1327">
        <f>+IF(VLOOKUP($D$3,DGSS!E:IY,255,0)="-","NA",VLOOKUP($D$3,DGSS!E:IY,255,0))</f>
        <v>1</v>
      </c>
      <c r="T94" s="1327" t="s">
        <v>121</v>
      </c>
      <c r="U94" s="1327" t="str">
        <f>+IF(VLOOKUP($D$3,DGSS!E:IZ,256,0)="-","NA",VLOOKUP($D$3,DGSS!E:IZ,256,0))</f>
        <v>https://www.opengovpartnership.org/members/germany/</v>
      </c>
    </row>
    <row r="95" spans="2:21" ht="31" x14ac:dyDescent="0.35">
      <c r="B95" s="1479"/>
      <c r="C95" s="53" t="s">
        <v>487</v>
      </c>
      <c r="D95" s="106" t="s">
        <v>488</v>
      </c>
      <c r="E95" s="1486"/>
      <c r="F95" s="112"/>
      <c r="G95" s="1385">
        <v>3</v>
      </c>
      <c r="H95" s="1385">
        <v>3</v>
      </c>
      <c r="I95" s="19"/>
      <c r="J95" s="86"/>
      <c r="K95" s="1389">
        <f t="shared" si="1"/>
        <v>0</v>
      </c>
      <c r="L95" s="143" t="s">
        <v>489</v>
      </c>
      <c r="M95" s="86" t="s">
        <v>490</v>
      </c>
      <c r="N95" s="86" t="s">
        <v>491</v>
      </c>
      <c r="O95" s="86" t="s">
        <v>492</v>
      </c>
      <c r="Q95" s="48"/>
      <c r="R95" s="1339"/>
      <c r="S95" s="1339"/>
      <c r="T95" s="1339"/>
      <c r="U95" s="1339"/>
    </row>
    <row r="96" spans="2:21" ht="93" x14ac:dyDescent="0.35">
      <c r="B96" s="1479"/>
      <c r="C96" s="1404" t="s">
        <v>493</v>
      </c>
      <c r="D96" s="100" t="s">
        <v>494</v>
      </c>
      <c r="E96" s="1434" t="s">
        <v>495</v>
      </c>
      <c r="F96" s="112"/>
      <c r="G96" s="1385">
        <v>3</v>
      </c>
      <c r="H96" s="1385">
        <v>3</v>
      </c>
      <c r="I96" s="19"/>
      <c r="J96" s="86"/>
      <c r="K96" s="1389">
        <f t="shared" si="1"/>
        <v>0</v>
      </c>
      <c r="L96" s="143" t="s">
        <v>496</v>
      </c>
      <c r="M96" s="143" t="s">
        <v>497</v>
      </c>
      <c r="N96" s="143" t="s">
        <v>498</v>
      </c>
      <c r="O96" s="86" t="s">
        <v>499</v>
      </c>
      <c r="Q96" s="48"/>
      <c r="R96" s="1339"/>
      <c r="S96" s="1339"/>
      <c r="T96" s="1339"/>
      <c r="U96" s="1339"/>
    </row>
    <row r="97" spans="2:21" s="38" customFormat="1" ht="23.5" x14ac:dyDescent="0.35">
      <c r="B97" s="1418" t="s">
        <v>500</v>
      </c>
      <c r="C97" s="1380"/>
      <c r="D97" s="35"/>
      <c r="E97" s="10"/>
      <c r="F97" s="139"/>
      <c r="G97" s="139"/>
      <c r="H97" s="139"/>
      <c r="I97" s="10"/>
      <c r="J97" s="91"/>
      <c r="K97" s="1393"/>
      <c r="L97" s="150"/>
      <c r="M97" s="91"/>
      <c r="N97" s="91"/>
      <c r="O97" s="91"/>
      <c r="Q97" s="48"/>
      <c r="R97" s="1332"/>
      <c r="S97" s="1332"/>
      <c r="T97" s="1332"/>
      <c r="U97" s="1332"/>
    </row>
    <row r="98" spans="2:21" s="11" customFormat="1" ht="310.5" customHeight="1" x14ac:dyDescent="0.35">
      <c r="B98" s="1495" t="s">
        <v>501</v>
      </c>
      <c r="C98" s="69" t="s">
        <v>502</v>
      </c>
      <c r="D98" s="107" t="s">
        <v>503</v>
      </c>
      <c r="E98" s="1487" t="s">
        <v>504</v>
      </c>
      <c r="F98" s="112"/>
      <c r="G98" s="1385">
        <v>3</v>
      </c>
      <c r="H98" s="1385">
        <v>3</v>
      </c>
      <c r="I98" s="21"/>
      <c r="J98" s="92"/>
      <c r="K98" s="1389">
        <f t="shared" si="1"/>
        <v>0</v>
      </c>
      <c r="L98" s="152" t="s">
        <v>505</v>
      </c>
      <c r="M98" s="152" t="s">
        <v>506</v>
      </c>
      <c r="N98" s="152" t="s">
        <v>507</v>
      </c>
      <c r="O98" s="152" t="s">
        <v>508</v>
      </c>
      <c r="Q98" s="48"/>
      <c r="R98" s="1334" t="str">
        <f>+IF(VLOOKUP($D$3,DGSS!E:HD,208,0)="-","NA",VLOOKUP($D$3,DGSS!E:HD,208,0))</f>
        <v>Federal Data Protection Act</v>
      </c>
      <c r="S98" s="1334" t="str">
        <f>+IF(VLOOKUP($D$3,DGSS!E:HE,209,0)="-","NA",VLOOKUP($D$3,DGSS!E:HE,209,0))</f>
        <v>https://www.bfdi.bund.de/EN/DataProtection/Subjects/subjects-node.html</v>
      </c>
      <c r="T98" s="1334" t="s">
        <v>40</v>
      </c>
      <c r="U98" s="1334" t="s">
        <v>40</v>
      </c>
    </row>
    <row r="99" spans="2:21" s="11" customFormat="1" ht="34" x14ac:dyDescent="0.35">
      <c r="B99" s="1495"/>
      <c r="C99" s="36" t="s">
        <v>509</v>
      </c>
      <c r="D99" s="107" t="s">
        <v>510</v>
      </c>
      <c r="E99" s="1487"/>
      <c r="F99" s="112"/>
      <c r="G99" s="1385">
        <v>3</v>
      </c>
      <c r="H99" s="1385">
        <v>3</v>
      </c>
      <c r="I99" s="21"/>
      <c r="J99" s="92"/>
      <c r="K99" s="1389">
        <f t="shared" si="1"/>
        <v>0</v>
      </c>
      <c r="L99" s="1482" t="s">
        <v>38</v>
      </c>
      <c r="M99" s="1483"/>
      <c r="N99" s="1483"/>
      <c r="O99" s="1484"/>
      <c r="P99" s="153"/>
      <c r="Q99" s="48"/>
      <c r="R99" s="1339"/>
      <c r="S99" s="1339"/>
      <c r="T99" s="1339"/>
      <c r="U99" s="1339"/>
    </row>
    <row r="100" spans="2:21" s="11" customFormat="1" ht="93" x14ac:dyDescent="0.35">
      <c r="B100" s="1495"/>
      <c r="C100" s="36" t="s">
        <v>511</v>
      </c>
      <c r="D100" s="1407" t="s">
        <v>512</v>
      </c>
      <c r="E100" s="1436" t="s">
        <v>513</v>
      </c>
      <c r="F100" s="112"/>
      <c r="G100" s="1385">
        <v>3</v>
      </c>
      <c r="H100" s="1385">
        <v>3</v>
      </c>
      <c r="I100" s="21"/>
      <c r="J100" s="92"/>
      <c r="K100" s="1389">
        <f t="shared" si="1"/>
        <v>0</v>
      </c>
      <c r="L100" s="152" t="s">
        <v>514</v>
      </c>
      <c r="M100" s="152" t="s">
        <v>515</v>
      </c>
      <c r="N100" s="152" t="s">
        <v>516</v>
      </c>
      <c r="O100" s="152" t="s">
        <v>517</v>
      </c>
      <c r="P100" s="153"/>
      <c r="Q100" s="48"/>
      <c r="R100" s="1339"/>
      <c r="S100" s="1339"/>
      <c r="T100" s="1339"/>
      <c r="U100" s="1339"/>
    </row>
    <row r="101" spans="2:21" s="11" customFormat="1" ht="85" x14ac:dyDescent="0.35">
      <c r="B101" s="1495"/>
      <c r="C101" s="68" t="s">
        <v>518</v>
      </c>
      <c r="D101" s="108" t="s">
        <v>519</v>
      </c>
      <c r="E101" s="1485" t="s">
        <v>520</v>
      </c>
      <c r="F101" s="112"/>
      <c r="G101" s="1385">
        <v>3</v>
      </c>
      <c r="H101" s="1385">
        <v>3</v>
      </c>
      <c r="I101" s="22"/>
      <c r="J101" s="93"/>
      <c r="K101" s="1389">
        <f t="shared" si="1"/>
        <v>0</v>
      </c>
      <c r="L101" s="152" t="s">
        <v>521</v>
      </c>
      <c r="M101" s="152" t="s">
        <v>522</v>
      </c>
      <c r="N101" s="152" t="s">
        <v>523</v>
      </c>
      <c r="O101" s="152" t="s">
        <v>524</v>
      </c>
      <c r="Q101" s="48"/>
      <c r="R101" s="1325" t="s">
        <v>525</v>
      </c>
      <c r="S101" s="1325">
        <f>+IF(VLOOKUP($D$3,DGSS!E:CZ,100,0)="-","NA",VLOOKUP($D$3,DGSS!E:CZ,100,0))</f>
        <v>2002</v>
      </c>
      <c r="T101" s="1325" t="s">
        <v>121</v>
      </c>
      <c r="U101" s="1325" t="str">
        <f>+IF(VLOOKUP($D$3,DGSS!E:CY,99,0)="-","NA",VLOOKUP($D$3,DGSS!E:CY,99,0))</f>
        <v>https://www.bsi.bund.de/DE/Service/FAQ/ElektrSIgnatur/faq_node.html</v>
      </c>
    </row>
    <row r="102" spans="2:21" s="11" customFormat="1" ht="34" x14ac:dyDescent="0.35">
      <c r="B102" s="1495"/>
      <c r="C102" s="55" t="s">
        <v>526</v>
      </c>
      <c r="D102" s="108" t="s">
        <v>510</v>
      </c>
      <c r="E102" s="1486"/>
      <c r="F102" s="112"/>
      <c r="G102" s="1385">
        <v>3</v>
      </c>
      <c r="H102" s="1385">
        <v>3</v>
      </c>
      <c r="I102" s="22"/>
      <c r="J102" s="93"/>
      <c r="K102" s="1389">
        <f t="shared" si="1"/>
        <v>0</v>
      </c>
      <c r="L102" s="1482" t="s">
        <v>38</v>
      </c>
      <c r="M102" s="1483"/>
      <c r="N102" s="1483"/>
      <c r="O102" s="1484"/>
      <c r="P102" s="153"/>
      <c r="Q102" s="48"/>
      <c r="R102" s="1339"/>
      <c r="S102" s="1339"/>
      <c r="T102" s="1339"/>
      <c r="U102" s="1339"/>
    </row>
    <row r="103" spans="2:21" s="11" customFormat="1" ht="102" x14ac:dyDescent="0.35">
      <c r="B103" s="1495"/>
      <c r="C103" s="68" t="s">
        <v>527</v>
      </c>
      <c r="D103" s="108" t="s">
        <v>528</v>
      </c>
      <c r="E103" s="1485" t="s">
        <v>529</v>
      </c>
      <c r="F103" s="112"/>
      <c r="G103" s="1385">
        <v>3</v>
      </c>
      <c r="H103" s="1385">
        <v>3</v>
      </c>
      <c r="I103" s="22"/>
      <c r="J103" s="93"/>
      <c r="K103" s="1389">
        <f t="shared" si="1"/>
        <v>0</v>
      </c>
      <c r="L103" s="152" t="s">
        <v>521</v>
      </c>
      <c r="M103" s="152" t="s">
        <v>530</v>
      </c>
      <c r="N103" s="152" t="s">
        <v>523</v>
      </c>
      <c r="O103" s="152" t="s">
        <v>524</v>
      </c>
      <c r="Q103" s="48"/>
      <c r="R103" s="1339"/>
      <c r="S103" s="1339"/>
      <c r="T103" s="1339"/>
      <c r="U103" s="1339"/>
    </row>
    <row r="104" spans="2:21" s="11" customFormat="1" ht="34" x14ac:dyDescent="0.35">
      <c r="B104" s="1495"/>
      <c r="C104" s="55" t="s">
        <v>531</v>
      </c>
      <c r="D104" s="108" t="s">
        <v>532</v>
      </c>
      <c r="E104" s="1486"/>
      <c r="F104" s="112"/>
      <c r="G104" s="1385">
        <v>3</v>
      </c>
      <c r="H104" s="1385">
        <v>3</v>
      </c>
      <c r="I104" s="22"/>
      <c r="J104" s="93"/>
      <c r="K104" s="1389">
        <f t="shared" si="1"/>
        <v>0</v>
      </c>
      <c r="L104" s="1482" t="s">
        <v>38</v>
      </c>
      <c r="M104" s="1483"/>
      <c r="N104" s="1483"/>
      <c r="O104" s="1484"/>
      <c r="P104" s="153"/>
      <c r="Q104" s="48"/>
      <c r="R104" s="1339"/>
      <c r="S104" s="1339"/>
      <c r="T104" s="1339"/>
      <c r="U104" s="1339"/>
    </row>
    <row r="105" spans="2:21" s="11" customFormat="1" ht="119" x14ac:dyDescent="0.35">
      <c r="B105" s="1495"/>
      <c r="C105" s="69" t="s">
        <v>533</v>
      </c>
      <c r="D105" s="107" t="s">
        <v>534</v>
      </c>
      <c r="E105" s="1485" t="s">
        <v>535</v>
      </c>
      <c r="F105" s="112"/>
      <c r="G105" s="1385">
        <v>3</v>
      </c>
      <c r="H105" s="1385">
        <v>3</v>
      </c>
      <c r="I105" s="22"/>
      <c r="J105" s="93"/>
      <c r="K105" s="1389">
        <f t="shared" si="1"/>
        <v>0</v>
      </c>
      <c r="L105" s="152" t="s">
        <v>521</v>
      </c>
      <c r="M105" s="152" t="s">
        <v>530</v>
      </c>
      <c r="N105" s="152" t="s">
        <v>523</v>
      </c>
      <c r="O105" s="152" t="s">
        <v>524</v>
      </c>
      <c r="Q105" s="48"/>
      <c r="R105" s="1339"/>
      <c r="S105" s="1339"/>
      <c r="T105" s="1339"/>
      <c r="U105" s="1339"/>
    </row>
    <row r="106" spans="2:21" s="11" customFormat="1" ht="34" x14ac:dyDescent="0.35">
      <c r="B106" s="1495"/>
      <c r="C106" s="36" t="s">
        <v>536</v>
      </c>
      <c r="D106" s="108" t="s">
        <v>537</v>
      </c>
      <c r="E106" s="1487"/>
      <c r="F106" s="112"/>
      <c r="G106" s="1385">
        <v>3</v>
      </c>
      <c r="H106" s="1385">
        <v>3</v>
      </c>
      <c r="I106" s="22"/>
      <c r="J106" s="93"/>
      <c r="K106" s="1389">
        <f t="shared" si="1"/>
        <v>0</v>
      </c>
      <c r="L106" s="1482" t="s">
        <v>38</v>
      </c>
      <c r="M106" s="1483"/>
      <c r="N106" s="1483"/>
      <c r="O106" s="1484"/>
      <c r="Q106" s="48"/>
      <c r="R106" s="1339"/>
      <c r="S106" s="1339"/>
      <c r="T106" s="1339"/>
      <c r="U106" s="1339"/>
    </row>
    <row r="107" spans="2:21" s="11" customFormat="1" ht="34" x14ac:dyDescent="0.35">
      <c r="B107" s="1495"/>
      <c r="C107" s="55" t="s">
        <v>538</v>
      </c>
      <c r="D107" s="108" t="s">
        <v>532</v>
      </c>
      <c r="E107" s="1486"/>
      <c r="F107" s="112"/>
      <c r="G107" s="1385">
        <v>3</v>
      </c>
      <c r="H107" s="1385">
        <v>3</v>
      </c>
      <c r="I107" s="22"/>
      <c r="J107" s="93"/>
      <c r="K107" s="1389">
        <f t="shared" si="1"/>
        <v>0</v>
      </c>
      <c r="L107" s="1482" t="s">
        <v>38</v>
      </c>
      <c r="M107" s="1483"/>
      <c r="N107" s="1483"/>
      <c r="O107" s="1484"/>
      <c r="P107" s="153"/>
      <c r="Q107" s="48"/>
      <c r="R107" s="1339"/>
      <c r="S107" s="1339"/>
      <c r="T107" s="1339"/>
      <c r="U107" s="1339"/>
    </row>
    <row r="108" spans="2:21" s="11" customFormat="1" ht="153" x14ac:dyDescent="0.35">
      <c r="B108" s="1495"/>
      <c r="C108" s="68" t="s">
        <v>539</v>
      </c>
      <c r="D108" s="108" t="s">
        <v>540</v>
      </c>
      <c r="E108" s="1485" t="s">
        <v>541</v>
      </c>
      <c r="F108" s="112"/>
      <c r="G108" s="1385">
        <v>3</v>
      </c>
      <c r="H108" s="1385">
        <v>3</v>
      </c>
      <c r="I108" s="22"/>
      <c r="J108" s="93"/>
      <c r="K108" s="1389">
        <f t="shared" si="1"/>
        <v>0</v>
      </c>
      <c r="L108" s="152" t="s">
        <v>522</v>
      </c>
      <c r="M108" s="152" t="s">
        <v>506</v>
      </c>
      <c r="N108" s="152" t="s">
        <v>523</v>
      </c>
      <c r="O108" s="152" t="s">
        <v>524</v>
      </c>
      <c r="Q108" s="48"/>
      <c r="R108" s="1339"/>
      <c r="S108" s="1339"/>
      <c r="T108" s="1339"/>
      <c r="U108" s="1339"/>
    </row>
    <row r="109" spans="2:21" s="11" customFormat="1" ht="34" x14ac:dyDescent="0.35">
      <c r="B109" s="1495"/>
      <c r="C109" s="55" t="s">
        <v>542</v>
      </c>
      <c r="D109" s="108" t="s">
        <v>532</v>
      </c>
      <c r="E109" s="1486"/>
      <c r="F109" s="112"/>
      <c r="G109" s="1385">
        <v>3</v>
      </c>
      <c r="H109" s="1385">
        <v>3</v>
      </c>
      <c r="I109" s="22"/>
      <c r="J109" s="93"/>
      <c r="K109" s="1389">
        <f t="shared" si="1"/>
        <v>0</v>
      </c>
      <c r="L109" s="1482" t="s">
        <v>38</v>
      </c>
      <c r="M109" s="1483"/>
      <c r="N109" s="1483"/>
      <c r="O109" s="1484"/>
      <c r="P109" s="153"/>
      <c r="Q109" s="48"/>
      <c r="R109" s="1339"/>
      <c r="S109" s="1339"/>
      <c r="T109" s="1339"/>
      <c r="U109" s="1339"/>
    </row>
    <row r="110" spans="2:21" s="11" customFormat="1" ht="93" x14ac:dyDescent="0.35">
      <c r="B110" s="1495"/>
      <c r="C110" s="68" t="s">
        <v>543</v>
      </c>
      <c r="D110" s="108" t="s">
        <v>544</v>
      </c>
      <c r="E110" s="1485" t="s">
        <v>545</v>
      </c>
      <c r="F110" s="112"/>
      <c r="G110" s="1385">
        <v>3</v>
      </c>
      <c r="H110" s="1385">
        <v>3</v>
      </c>
      <c r="I110" s="22"/>
      <c r="J110" s="93"/>
      <c r="K110" s="1389">
        <f t="shared" si="1"/>
        <v>0</v>
      </c>
      <c r="L110" s="152" t="s">
        <v>521</v>
      </c>
      <c r="M110" s="152" t="s">
        <v>522</v>
      </c>
      <c r="N110" s="152" t="s">
        <v>523</v>
      </c>
      <c r="O110" s="152" t="s">
        <v>524</v>
      </c>
      <c r="Q110" s="48"/>
      <c r="R110" s="1325" t="s">
        <v>546</v>
      </c>
      <c r="S110" s="1325">
        <f>+IF(VLOOKUP($D$3,DGSS!E:HL,216,0)="-","NA",VLOOKUP($D$3,DGSS!E:HL,216,0))</f>
        <v>2</v>
      </c>
      <c r="T110" s="1325" t="s">
        <v>121</v>
      </c>
      <c r="U110" s="1325" t="str">
        <f>+IF(VLOOKUP($D$3,DGSS!E:HM,217,0)="-","NA",VLOOKUP($D$3,DGSS!E:HM,217,0))</f>
        <v>https://www.rti-rating.org/wp-content/uploads/Germany.pdf</v>
      </c>
    </row>
    <row r="111" spans="2:21" s="11" customFormat="1" ht="34" x14ac:dyDescent="0.35">
      <c r="B111" s="1495"/>
      <c r="C111" s="55" t="s">
        <v>547</v>
      </c>
      <c r="D111" s="108" t="s">
        <v>532</v>
      </c>
      <c r="E111" s="1486"/>
      <c r="F111" s="112"/>
      <c r="G111" s="1385">
        <v>3</v>
      </c>
      <c r="H111" s="1385">
        <v>3</v>
      </c>
      <c r="I111" s="22"/>
      <c r="J111" s="93"/>
      <c r="K111" s="1389">
        <f t="shared" si="1"/>
        <v>0</v>
      </c>
      <c r="L111" s="1482" t="s">
        <v>38</v>
      </c>
      <c r="M111" s="1483"/>
      <c r="N111" s="1483"/>
      <c r="O111" s="1484"/>
      <c r="P111" s="153"/>
      <c r="Q111" s="48"/>
      <c r="R111" s="1339"/>
      <c r="S111" s="1339"/>
      <c r="T111" s="1339"/>
      <c r="U111" s="1339"/>
    </row>
    <row r="112" spans="2:21" s="11" customFormat="1" ht="136" x14ac:dyDescent="0.35">
      <c r="B112" s="1495"/>
      <c r="C112" s="68" t="s">
        <v>548</v>
      </c>
      <c r="D112" s="108" t="s">
        <v>549</v>
      </c>
      <c r="E112" s="1485" t="s">
        <v>550</v>
      </c>
      <c r="F112" s="112"/>
      <c r="G112" s="1385">
        <v>3</v>
      </c>
      <c r="H112" s="1385">
        <v>3</v>
      </c>
      <c r="I112" s="22"/>
      <c r="J112" s="93"/>
      <c r="K112" s="1389">
        <f t="shared" si="1"/>
        <v>0</v>
      </c>
      <c r="L112" s="152" t="s">
        <v>522</v>
      </c>
      <c r="M112" s="152" t="s">
        <v>506</v>
      </c>
      <c r="N112" s="152" t="s">
        <v>523</v>
      </c>
      <c r="O112" s="152" t="s">
        <v>524</v>
      </c>
      <c r="Q112" s="48"/>
      <c r="R112" s="1339"/>
      <c r="S112" s="1339"/>
      <c r="T112" s="1339"/>
      <c r="U112" s="1339"/>
    </row>
    <row r="113" spans="2:21" s="11" customFormat="1" ht="34" x14ac:dyDescent="0.35">
      <c r="B113" s="1495"/>
      <c r="C113" s="55" t="s">
        <v>551</v>
      </c>
      <c r="D113" s="108" t="s">
        <v>532</v>
      </c>
      <c r="E113" s="1486"/>
      <c r="F113" s="112"/>
      <c r="G113" s="1385">
        <v>3</v>
      </c>
      <c r="H113" s="1385">
        <v>3</v>
      </c>
      <c r="I113" s="23"/>
      <c r="J113" s="94"/>
      <c r="K113" s="1389">
        <f t="shared" si="1"/>
        <v>0</v>
      </c>
      <c r="L113" s="1482" t="s">
        <v>38</v>
      </c>
      <c r="M113" s="1483"/>
      <c r="N113" s="1483"/>
      <c r="O113" s="1484"/>
      <c r="P113" s="153"/>
      <c r="Q113" s="48"/>
      <c r="R113" s="1339"/>
      <c r="S113" s="1339"/>
      <c r="T113" s="1339"/>
      <c r="U113" s="1339"/>
    </row>
    <row r="114" spans="2:21" s="11" customFormat="1" ht="139.5" x14ac:dyDescent="0.35">
      <c r="B114" s="1495"/>
      <c r="C114" s="69" t="s">
        <v>552</v>
      </c>
      <c r="D114" s="109" t="s">
        <v>553</v>
      </c>
      <c r="E114" s="1434" t="s">
        <v>554</v>
      </c>
      <c r="F114" s="112"/>
      <c r="G114" s="1385">
        <v>3</v>
      </c>
      <c r="H114" s="1385">
        <v>3</v>
      </c>
      <c r="I114" s="23"/>
      <c r="J114" s="94"/>
      <c r="K114" s="1389">
        <f t="shared" si="1"/>
        <v>0</v>
      </c>
      <c r="L114" s="154" t="s">
        <v>555</v>
      </c>
      <c r="M114" s="1421" t="s">
        <v>556</v>
      </c>
      <c r="N114" s="1421" t="s">
        <v>557</v>
      </c>
      <c r="O114" s="1421" t="s">
        <v>558</v>
      </c>
      <c r="P114" s="153"/>
      <c r="Q114" s="48"/>
      <c r="R114" s="1339"/>
      <c r="S114" s="1339"/>
      <c r="T114" s="1339"/>
      <c r="U114" s="1339"/>
    </row>
    <row r="115" spans="2:21" s="133" customFormat="1" ht="24.65" customHeight="1" x14ac:dyDescent="0.35">
      <c r="B115" s="1419" t="s">
        <v>559</v>
      </c>
      <c r="C115" s="1381"/>
      <c r="D115" s="129"/>
      <c r="E115" s="130"/>
      <c r="F115" s="131"/>
      <c r="G115" s="131"/>
      <c r="H115" s="131"/>
      <c r="I115" s="128"/>
      <c r="J115" s="132"/>
      <c r="K115" s="1394"/>
      <c r="L115" s="149"/>
      <c r="M115" s="132"/>
      <c r="N115" s="132"/>
      <c r="O115" s="132"/>
      <c r="Q115" s="48"/>
      <c r="R115" s="1331"/>
      <c r="S115" s="1331"/>
      <c r="T115" s="1331"/>
      <c r="U115" s="1331"/>
    </row>
    <row r="116" spans="2:21" ht="106" customHeight="1" x14ac:dyDescent="0.35">
      <c r="B116" s="1499" t="s">
        <v>560</v>
      </c>
      <c r="C116" s="1408" t="s">
        <v>561</v>
      </c>
      <c r="D116" s="1462" t="s">
        <v>9943</v>
      </c>
      <c r="E116" s="1469" t="s">
        <v>574</v>
      </c>
      <c r="F116" s="112"/>
      <c r="G116" s="1385">
        <v>3</v>
      </c>
      <c r="H116" s="1385">
        <v>3</v>
      </c>
      <c r="I116" s="17"/>
      <c r="J116" s="84"/>
      <c r="K116" s="1389">
        <f t="shared" ref="K116:K117" si="2">+H116-G116</f>
        <v>0</v>
      </c>
      <c r="L116" s="152" t="s">
        <v>575</v>
      </c>
      <c r="M116" s="1448" t="s">
        <v>576</v>
      </c>
      <c r="N116" s="1448" t="s">
        <v>577</v>
      </c>
      <c r="O116" s="1448" t="s">
        <v>578</v>
      </c>
      <c r="Q116" s="48"/>
      <c r="R116" s="1339"/>
      <c r="S116" s="1338"/>
      <c r="T116" s="1339"/>
      <c r="U116" s="1338"/>
    </row>
    <row r="117" spans="2:21" ht="127" customHeight="1" x14ac:dyDescent="0.35">
      <c r="B117" s="1499"/>
      <c r="C117" s="1409" t="s">
        <v>562</v>
      </c>
      <c r="D117" s="1462" t="s">
        <v>9973</v>
      </c>
      <c r="E117" s="1469" t="s">
        <v>9980</v>
      </c>
      <c r="F117" s="112"/>
      <c r="G117" s="1385">
        <v>3</v>
      </c>
      <c r="H117" s="1385">
        <v>3</v>
      </c>
      <c r="I117" s="17"/>
      <c r="J117" s="84"/>
      <c r="K117" s="1389">
        <f t="shared" si="2"/>
        <v>0</v>
      </c>
      <c r="L117" s="1503" t="s">
        <v>38</v>
      </c>
      <c r="M117" s="1504"/>
      <c r="N117" s="1504"/>
      <c r="O117" s="1505"/>
      <c r="Q117" s="48"/>
      <c r="R117" s="1339"/>
      <c r="S117" s="1338"/>
      <c r="T117" s="1339"/>
      <c r="U117" s="1338"/>
    </row>
    <row r="118" spans="2:21" ht="114" customHeight="1" x14ac:dyDescent="0.35">
      <c r="B118" s="1499"/>
      <c r="C118" s="1409" t="s">
        <v>9971</v>
      </c>
      <c r="D118" s="1463" t="s">
        <v>9979</v>
      </c>
      <c r="E118" s="1470" t="s">
        <v>9972</v>
      </c>
      <c r="F118" s="112"/>
      <c r="G118" s="1385">
        <v>3</v>
      </c>
      <c r="H118" s="1385">
        <v>3</v>
      </c>
      <c r="I118" s="17"/>
      <c r="J118" s="84"/>
      <c r="K118" s="1389"/>
      <c r="L118" s="152" t="s">
        <v>9974</v>
      </c>
      <c r="M118" s="1448" t="s">
        <v>9976</v>
      </c>
      <c r="N118" s="1448" t="s">
        <v>9975</v>
      </c>
      <c r="O118" s="1448" t="s">
        <v>9977</v>
      </c>
      <c r="Q118" s="48"/>
      <c r="R118" s="1339"/>
      <c r="S118" s="1338"/>
      <c r="T118" s="1339"/>
      <c r="U118" s="1338"/>
    </row>
    <row r="119" spans="2:21" ht="264.5" x14ac:dyDescent="0.35">
      <c r="B119" s="1499"/>
      <c r="C119" s="1409" t="s">
        <v>567</v>
      </c>
      <c r="D119" s="1462" t="s">
        <v>9983</v>
      </c>
      <c r="E119" s="1456" t="s">
        <v>9994</v>
      </c>
      <c r="F119" s="112"/>
      <c r="G119" s="1385">
        <v>3</v>
      </c>
      <c r="H119" s="1385">
        <v>3</v>
      </c>
      <c r="I119" s="17"/>
      <c r="J119" s="84"/>
      <c r="K119" s="1389">
        <f>+H119-G119</f>
        <v>0</v>
      </c>
      <c r="L119" s="152" t="s">
        <v>563</v>
      </c>
      <c r="M119" s="1448" t="s">
        <v>564</v>
      </c>
      <c r="N119" s="1448" t="s">
        <v>565</v>
      </c>
      <c r="O119" s="1448" t="s">
        <v>566</v>
      </c>
      <c r="Q119" s="48"/>
      <c r="R119" s="1339"/>
      <c r="S119" s="1338"/>
      <c r="T119" s="1339"/>
      <c r="U119" s="1338"/>
    </row>
    <row r="120" spans="2:21" ht="86" customHeight="1" x14ac:dyDescent="0.35">
      <c r="B120" s="1499"/>
      <c r="C120" s="1409" t="s">
        <v>573</v>
      </c>
      <c r="D120" s="1462" t="s">
        <v>9944</v>
      </c>
      <c r="E120" s="1469" t="s">
        <v>568</v>
      </c>
      <c r="F120" s="112"/>
      <c r="G120" s="1385">
        <v>3</v>
      </c>
      <c r="H120" s="1385">
        <v>3</v>
      </c>
      <c r="I120" s="17"/>
      <c r="J120" s="84"/>
      <c r="K120" s="1389">
        <f>+H120-G120</f>
        <v>0</v>
      </c>
      <c r="L120" s="152" t="s">
        <v>569</v>
      </c>
      <c r="M120" s="1448" t="s">
        <v>570</v>
      </c>
      <c r="N120" s="1448" t="s">
        <v>571</v>
      </c>
      <c r="O120" s="1448" t="s">
        <v>572</v>
      </c>
      <c r="Q120" s="48"/>
      <c r="R120" s="1339"/>
      <c r="S120" s="1338"/>
      <c r="T120" s="1339"/>
      <c r="U120" s="1338"/>
    </row>
    <row r="121" spans="2:21" ht="232.5" x14ac:dyDescent="0.35">
      <c r="B121" s="1499"/>
      <c r="C121" s="1409" t="s">
        <v>579</v>
      </c>
      <c r="D121" s="1462" t="s">
        <v>9945</v>
      </c>
      <c r="E121" s="1469" t="s">
        <v>9958</v>
      </c>
      <c r="F121" s="112"/>
      <c r="G121" s="1385">
        <v>3</v>
      </c>
      <c r="H121" s="1385">
        <v>3</v>
      </c>
      <c r="I121" s="17"/>
      <c r="J121" s="84"/>
      <c r="K121" s="1389">
        <f t="shared" ref="K121" si="3">+H121-G121</f>
        <v>0</v>
      </c>
      <c r="L121" s="152" t="s">
        <v>9959</v>
      </c>
      <c r="M121" s="1448" t="s">
        <v>581</v>
      </c>
      <c r="N121" s="1448" t="s">
        <v>582</v>
      </c>
      <c r="O121" s="1448" t="s">
        <v>583</v>
      </c>
      <c r="Q121" s="48"/>
      <c r="R121" s="1339"/>
      <c r="S121" s="1338"/>
      <c r="T121" s="1339"/>
      <c r="U121" s="1338"/>
    </row>
    <row r="122" spans="2:21" ht="124" x14ac:dyDescent="0.35">
      <c r="B122" s="1499"/>
      <c r="C122" s="1409" t="s">
        <v>580</v>
      </c>
      <c r="D122" s="1462" t="s">
        <v>9946</v>
      </c>
      <c r="E122" s="1469" t="s">
        <v>9960</v>
      </c>
      <c r="F122" s="112"/>
      <c r="G122" s="1385">
        <v>3</v>
      </c>
      <c r="H122" s="1385">
        <v>3</v>
      </c>
      <c r="I122" s="17"/>
      <c r="J122" s="84"/>
      <c r="K122" s="1389">
        <f t="shared" si="1"/>
        <v>0</v>
      </c>
      <c r="L122" s="152" t="s">
        <v>9961</v>
      </c>
      <c r="M122" s="1448" t="s">
        <v>585</v>
      </c>
      <c r="N122" s="1448" t="s">
        <v>586</v>
      </c>
      <c r="O122" s="1448" t="s">
        <v>587</v>
      </c>
      <c r="Q122" s="48"/>
      <c r="R122" s="1339"/>
      <c r="S122" s="1338"/>
      <c r="T122" s="1339"/>
      <c r="U122" s="1338"/>
    </row>
    <row r="123" spans="2:21" ht="93" x14ac:dyDescent="0.35">
      <c r="B123" s="1499"/>
      <c r="C123" s="1409" t="s">
        <v>584</v>
      </c>
      <c r="D123" s="1462" t="s">
        <v>9947</v>
      </c>
      <c r="E123" s="1469" t="s">
        <v>9962</v>
      </c>
      <c r="F123" s="112"/>
      <c r="G123" s="1385">
        <v>3</v>
      </c>
      <c r="H123" s="1385">
        <v>3</v>
      </c>
      <c r="I123" s="17"/>
      <c r="J123" s="84"/>
      <c r="K123" s="1389">
        <f t="shared" si="1"/>
        <v>0</v>
      </c>
      <c r="L123" s="152" t="s">
        <v>589</v>
      </c>
      <c r="M123" s="1448" t="s">
        <v>590</v>
      </c>
      <c r="N123" s="1448" t="s">
        <v>591</v>
      </c>
      <c r="O123" s="1448" t="s">
        <v>592</v>
      </c>
      <c r="Q123" s="48"/>
      <c r="R123" s="1339"/>
      <c r="S123" s="1338"/>
      <c r="T123" s="1339"/>
      <c r="U123" s="1338"/>
    </row>
    <row r="124" spans="2:21" ht="108.5" x14ac:dyDescent="0.35">
      <c r="B124" s="1499"/>
      <c r="C124" s="1409" t="s">
        <v>588</v>
      </c>
      <c r="D124" s="1462" t="s">
        <v>9948</v>
      </c>
      <c r="E124" s="1469" t="s">
        <v>594</v>
      </c>
      <c r="F124" s="112"/>
      <c r="G124" s="1385">
        <v>3</v>
      </c>
      <c r="H124" s="1385">
        <v>3</v>
      </c>
      <c r="I124" s="17"/>
      <c r="J124" s="84"/>
      <c r="K124" s="1389">
        <f t="shared" si="1"/>
        <v>0</v>
      </c>
      <c r="L124" s="152" t="s">
        <v>595</v>
      </c>
      <c r="M124" s="1448" t="s">
        <v>596</v>
      </c>
      <c r="N124" s="1448" t="s">
        <v>597</v>
      </c>
      <c r="O124" s="1448" t="s">
        <v>598</v>
      </c>
      <c r="Q124" s="48"/>
      <c r="R124" s="1339"/>
      <c r="S124" s="1338"/>
      <c r="T124" s="1339"/>
      <c r="U124" s="1338"/>
    </row>
    <row r="125" spans="2:21" ht="77.5" x14ac:dyDescent="0.35">
      <c r="B125" s="1499"/>
      <c r="C125" s="1409" t="s">
        <v>593</v>
      </c>
      <c r="D125" s="1462" t="s">
        <v>9966</v>
      </c>
      <c r="E125" s="1469" t="s">
        <v>601</v>
      </c>
      <c r="F125" s="112"/>
      <c r="G125" s="1385">
        <v>3</v>
      </c>
      <c r="H125" s="1385">
        <v>3</v>
      </c>
      <c r="I125" s="17"/>
      <c r="J125" s="84"/>
      <c r="K125" s="1389">
        <f t="shared" si="1"/>
        <v>0</v>
      </c>
      <c r="L125" s="152" t="s">
        <v>602</v>
      </c>
      <c r="M125" s="1448" t="s">
        <v>603</v>
      </c>
      <c r="N125" s="1448" t="s">
        <v>604</v>
      </c>
      <c r="O125" s="1448" t="s">
        <v>605</v>
      </c>
      <c r="Q125" s="48"/>
      <c r="R125" s="1339"/>
      <c r="S125" s="1338"/>
      <c r="T125" s="1339"/>
      <c r="U125" s="1338"/>
    </row>
    <row r="126" spans="2:21" ht="93" x14ac:dyDescent="0.35">
      <c r="B126" s="1499"/>
      <c r="C126" s="1409" t="s">
        <v>599</v>
      </c>
      <c r="D126" s="1462" t="s">
        <v>607</v>
      </c>
      <c r="E126" s="1469" t="s">
        <v>608</v>
      </c>
      <c r="F126" s="112"/>
      <c r="G126" s="1385">
        <v>3</v>
      </c>
      <c r="H126" s="1385">
        <v>3</v>
      </c>
      <c r="I126" s="17"/>
      <c r="J126" s="84"/>
      <c r="K126" s="1389">
        <f t="shared" si="1"/>
        <v>0</v>
      </c>
      <c r="L126" s="152" t="s">
        <v>609</v>
      </c>
      <c r="M126" s="1448" t="s">
        <v>610</v>
      </c>
      <c r="N126" s="1448" t="s">
        <v>611</v>
      </c>
      <c r="O126" s="1448" t="s">
        <v>612</v>
      </c>
      <c r="Q126" s="48"/>
      <c r="R126" s="1339"/>
      <c r="S126" s="1338"/>
      <c r="T126" s="1339"/>
      <c r="U126" s="1338"/>
    </row>
    <row r="127" spans="2:21" ht="93" x14ac:dyDescent="0.35">
      <c r="B127" s="1499"/>
      <c r="C127" s="1409" t="s">
        <v>600</v>
      </c>
      <c r="D127" s="1462" t="s">
        <v>9967</v>
      </c>
      <c r="E127" s="1469" t="s">
        <v>9968</v>
      </c>
      <c r="F127" s="112"/>
      <c r="G127" s="1385">
        <v>3</v>
      </c>
      <c r="H127" s="1385">
        <v>3</v>
      </c>
      <c r="I127" s="17"/>
      <c r="J127" s="84"/>
      <c r="K127" s="1389">
        <f t="shared" si="1"/>
        <v>0</v>
      </c>
      <c r="L127" s="152" t="s">
        <v>9969</v>
      </c>
      <c r="M127" s="1448" t="s">
        <v>614</v>
      </c>
      <c r="N127" s="1448" t="s">
        <v>615</v>
      </c>
      <c r="O127" s="1448" t="s">
        <v>9963</v>
      </c>
      <c r="Q127" s="48"/>
      <c r="R127" s="1339"/>
      <c r="S127" s="1338"/>
      <c r="T127" s="1339"/>
      <c r="U127" s="1338"/>
    </row>
    <row r="128" spans="2:21" ht="108.5" x14ac:dyDescent="0.35">
      <c r="B128" s="1499"/>
      <c r="C128" s="1409" t="s">
        <v>606</v>
      </c>
      <c r="D128" s="1462" t="s">
        <v>617</v>
      </c>
      <c r="E128" s="1469" t="s">
        <v>618</v>
      </c>
      <c r="F128" s="112"/>
      <c r="G128" s="1385">
        <v>3</v>
      </c>
      <c r="H128" s="1385">
        <v>3</v>
      </c>
      <c r="I128" s="17"/>
      <c r="J128" s="84"/>
      <c r="K128" s="1389">
        <f t="shared" si="1"/>
        <v>0</v>
      </c>
      <c r="L128" s="152" t="s">
        <v>619</v>
      </c>
      <c r="M128" s="1448" t="s">
        <v>620</v>
      </c>
      <c r="N128" s="1448" t="s">
        <v>621</v>
      </c>
      <c r="O128" s="1448" t="s">
        <v>622</v>
      </c>
      <c r="Q128" s="48"/>
      <c r="R128" s="1339"/>
      <c r="S128" s="1338"/>
      <c r="T128" s="1339"/>
      <c r="U128" s="1338"/>
    </row>
    <row r="129" spans="2:21" ht="62" x14ac:dyDescent="0.35">
      <c r="B129" s="1499"/>
      <c r="C129" s="1409" t="s">
        <v>613</v>
      </c>
      <c r="D129" s="1462" t="s">
        <v>9949</v>
      </c>
      <c r="E129" s="1469" t="s">
        <v>624</v>
      </c>
      <c r="F129" s="112"/>
      <c r="G129" s="1385">
        <v>3</v>
      </c>
      <c r="H129" s="1385">
        <v>3</v>
      </c>
      <c r="I129" s="17"/>
      <c r="J129" s="84"/>
      <c r="K129" s="1389"/>
      <c r="L129" s="1500" t="s">
        <v>625</v>
      </c>
      <c r="M129" s="1501"/>
      <c r="N129" s="1501"/>
      <c r="O129" s="1502"/>
      <c r="Q129" s="48"/>
      <c r="R129" s="1339"/>
      <c r="S129" s="1338"/>
      <c r="T129" s="1339"/>
      <c r="U129" s="1338"/>
    </row>
    <row r="130" spans="2:21" ht="108.5" x14ac:dyDescent="0.35">
      <c r="B130" s="1499"/>
      <c r="C130" s="1409" t="s">
        <v>616</v>
      </c>
      <c r="D130" s="1462" t="s">
        <v>627</v>
      </c>
      <c r="E130" s="1456" t="s">
        <v>628</v>
      </c>
      <c r="F130" s="112"/>
      <c r="G130" s="1385">
        <v>3</v>
      </c>
      <c r="H130" s="1385">
        <v>3</v>
      </c>
      <c r="I130" s="17"/>
      <c r="J130" s="84"/>
      <c r="K130" s="1389"/>
      <c r="L130" s="152" t="s">
        <v>629</v>
      </c>
      <c r="M130" s="1448" t="s">
        <v>630</v>
      </c>
      <c r="N130" s="1448" t="s">
        <v>631</v>
      </c>
      <c r="O130" s="1448" t="s">
        <v>632</v>
      </c>
      <c r="Q130" s="48"/>
      <c r="R130" s="1339"/>
      <c r="S130" s="1338"/>
      <c r="T130" s="1339"/>
      <c r="U130" s="1338"/>
    </row>
    <row r="131" spans="2:21" ht="77.5" x14ac:dyDescent="0.35">
      <c r="B131" s="1499"/>
      <c r="C131" s="1409" t="s">
        <v>623</v>
      </c>
      <c r="D131" s="1462" t="s">
        <v>9964</v>
      </c>
      <c r="E131" s="1456" t="s">
        <v>634</v>
      </c>
      <c r="F131" s="112"/>
      <c r="G131" s="1385">
        <v>3</v>
      </c>
      <c r="H131" s="1385">
        <v>3</v>
      </c>
      <c r="I131" s="17"/>
      <c r="J131" s="84"/>
      <c r="K131" s="1389"/>
      <c r="L131" s="152" t="s">
        <v>635</v>
      </c>
      <c r="M131" s="1448" t="s">
        <v>636</v>
      </c>
      <c r="N131" s="1448" t="s">
        <v>637</v>
      </c>
      <c r="O131" s="1448" t="s">
        <v>638</v>
      </c>
      <c r="Q131" s="48"/>
      <c r="R131" s="1339"/>
      <c r="S131" s="1338"/>
      <c r="T131" s="1339"/>
      <c r="U131" s="1338"/>
    </row>
    <row r="132" spans="2:21" ht="161.5" customHeight="1" x14ac:dyDescent="0.35">
      <c r="B132" s="1499"/>
      <c r="C132" s="1409" t="s">
        <v>626</v>
      </c>
      <c r="D132" s="1462" t="s">
        <v>640</v>
      </c>
      <c r="E132" s="1471" t="s">
        <v>641</v>
      </c>
      <c r="F132" s="112"/>
      <c r="G132" s="1385">
        <v>3</v>
      </c>
      <c r="H132" s="1385">
        <v>3</v>
      </c>
      <c r="I132" s="17"/>
      <c r="J132" s="84"/>
      <c r="K132" s="1389">
        <f t="shared" si="1"/>
        <v>0</v>
      </c>
      <c r="L132" s="152" t="s">
        <v>642</v>
      </c>
      <c r="M132" s="1448" t="s">
        <v>643</v>
      </c>
      <c r="N132" s="1448" t="s">
        <v>644</v>
      </c>
      <c r="O132" s="1448" t="s">
        <v>645</v>
      </c>
      <c r="Q132" s="48"/>
      <c r="R132" s="1339"/>
      <c r="S132" s="1339"/>
      <c r="T132" s="1339"/>
      <c r="U132" s="1339"/>
    </row>
    <row r="133" spans="2:21" ht="115" customHeight="1" x14ac:dyDescent="0.35">
      <c r="B133" s="1499"/>
      <c r="C133" s="1409" t="s">
        <v>633</v>
      </c>
      <c r="D133" s="1464" t="s">
        <v>647</v>
      </c>
      <c r="E133" s="1491" t="s">
        <v>648</v>
      </c>
      <c r="F133" s="112"/>
      <c r="G133" s="1385">
        <v>3</v>
      </c>
      <c r="H133" s="1385">
        <v>3</v>
      </c>
      <c r="I133" s="18"/>
      <c r="J133" s="85"/>
      <c r="K133" s="1389">
        <f t="shared" si="1"/>
        <v>0</v>
      </c>
      <c r="L133" s="1449" t="s">
        <v>649</v>
      </c>
      <c r="M133" s="1449" t="s">
        <v>650</v>
      </c>
      <c r="N133" s="1449" t="s">
        <v>651</v>
      </c>
      <c r="O133" s="1449" t="s">
        <v>652</v>
      </c>
      <c r="Q133" s="48"/>
      <c r="R133" s="1325" t="s">
        <v>653</v>
      </c>
      <c r="S133" s="1334">
        <f>+IF(VLOOKUP($D$3,DGSS!E:HH,212,0)="-","NA",VLOOKUP($D$3,DGSS!E:HH,212,0))</f>
        <v>2</v>
      </c>
      <c r="T133" s="1325" t="s">
        <v>121</v>
      </c>
      <c r="U133" s="1334" t="str">
        <f>+IF(VLOOKUP($D$3,DGSS!E:HJ,214,0)="-","NA",VLOOKUP($D$3,DGSS!E:HJ,214,0))</f>
        <v>https://www.bfdi.bund.de/DE/Home/home_node.html</v>
      </c>
    </row>
    <row r="134" spans="2:21" ht="17" x14ac:dyDescent="0.35">
      <c r="B134" s="1499"/>
      <c r="C134" s="54" t="s">
        <v>9951</v>
      </c>
      <c r="D134" s="1465" t="s">
        <v>655</v>
      </c>
      <c r="E134" s="1492"/>
      <c r="F134" s="112"/>
      <c r="G134" s="1385">
        <v>3</v>
      </c>
      <c r="H134" s="1385">
        <v>3</v>
      </c>
      <c r="I134" s="18"/>
      <c r="J134" s="85"/>
      <c r="K134" s="1389">
        <f t="shared" si="1"/>
        <v>0</v>
      </c>
      <c r="L134" s="1500" t="s">
        <v>625</v>
      </c>
      <c r="M134" s="1501"/>
      <c r="N134" s="1501"/>
      <c r="O134" s="1502"/>
      <c r="Q134" s="48"/>
      <c r="R134" s="1450"/>
      <c r="S134" s="1450"/>
      <c r="T134" s="1450"/>
      <c r="U134" s="1450"/>
    </row>
    <row r="135" spans="2:21" ht="126" customHeight="1" x14ac:dyDescent="0.35">
      <c r="B135" s="1499"/>
      <c r="C135" s="1409" t="s">
        <v>639</v>
      </c>
      <c r="D135" s="1464" t="s">
        <v>656</v>
      </c>
      <c r="E135" s="1491" t="s">
        <v>657</v>
      </c>
      <c r="F135" s="112"/>
      <c r="G135" s="1385">
        <v>3</v>
      </c>
      <c r="H135" s="1385">
        <v>3</v>
      </c>
      <c r="I135" s="18"/>
      <c r="J135" s="85"/>
      <c r="K135" s="1389">
        <f t="shared" si="1"/>
        <v>0</v>
      </c>
      <c r="L135" s="1449" t="s">
        <v>658</v>
      </c>
      <c r="M135" s="1468" t="s">
        <v>659</v>
      </c>
      <c r="N135" s="1468" t="s">
        <v>9991</v>
      </c>
      <c r="O135" s="1468" t="s">
        <v>9992</v>
      </c>
      <c r="Q135" s="48"/>
      <c r="R135" s="1325" t="s">
        <v>660</v>
      </c>
      <c r="S135" s="1325">
        <f>+IF(VLOOKUP($D$3,DGSS!E:GL,190,0)="-","NA",VLOOKUP($D$3,DGSS!E:GL,190,0))</f>
        <v>1994</v>
      </c>
      <c r="T135" s="1325" t="s">
        <v>121</v>
      </c>
      <c r="U135" s="1325" t="str">
        <f>+IF(VLOOKUP($D$3,DGSS!E:GN,192,0)="-","NA",VLOOKUP($D$3,DGSS!E:GN,192,0))</f>
        <v>https://www.bsi.bund.de/EN/Topics/IT-Crisis-Management/CERT-Bund/cert-bund_node.html</v>
      </c>
    </row>
    <row r="136" spans="2:21" ht="62" x14ac:dyDescent="0.35">
      <c r="B136" s="1499"/>
      <c r="C136" s="34" t="s">
        <v>9950</v>
      </c>
      <c r="D136" s="1466" t="s">
        <v>661</v>
      </c>
      <c r="E136" s="1492"/>
      <c r="F136" s="112"/>
      <c r="G136" s="1385">
        <v>3</v>
      </c>
      <c r="H136" s="1385">
        <v>3</v>
      </c>
      <c r="I136" s="19"/>
      <c r="J136" s="86"/>
      <c r="K136" s="1389">
        <f t="shared" si="1"/>
        <v>0</v>
      </c>
      <c r="L136" s="154" t="s">
        <v>662</v>
      </c>
      <c r="M136" s="1421" t="s">
        <v>663</v>
      </c>
      <c r="N136" s="1468" t="s">
        <v>664</v>
      </c>
      <c r="O136" s="1421" t="s">
        <v>9993</v>
      </c>
      <c r="Q136" s="48"/>
      <c r="R136" s="1339"/>
      <c r="S136" s="1339"/>
      <c r="T136" s="1339"/>
      <c r="U136" s="1339"/>
    </row>
    <row r="137" spans="2:21" ht="233" customHeight="1" x14ac:dyDescent="0.35">
      <c r="B137" s="1499"/>
      <c r="C137" s="1409" t="s">
        <v>646</v>
      </c>
      <c r="D137" s="1464" t="s">
        <v>665</v>
      </c>
      <c r="E137" s="1491" t="s">
        <v>666</v>
      </c>
      <c r="F137" s="112"/>
      <c r="G137" s="1385">
        <v>3</v>
      </c>
      <c r="H137" s="1385">
        <v>3</v>
      </c>
      <c r="I137" s="19"/>
      <c r="J137" s="86"/>
      <c r="K137" s="1389">
        <f t="shared" si="1"/>
        <v>0</v>
      </c>
      <c r="L137" s="1449" t="s">
        <v>667</v>
      </c>
      <c r="M137" s="1468" t="s">
        <v>668</v>
      </c>
      <c r="N137" s="1468" t="s">
        <v>669</v>
      </c>
      <c r="O137" s="1468" t="s">
        <v>670</v>
      </c>
      <c r="Q137" s="48"/>
      <c r="R137" s="1339"/>
      <c r="S137" s="1339"/>
      <c r="T137" s="1339"/>
      <c r="U137" s="1339"/>
    </row>
    <row r="138" spans="2:21" ht="30" customHeight="1" x14ac:dyDescent="0.35">
      <c r="B138" s="1499"/>
      <c r="C138" s="34" t="s">
        <v>654</v>
      </c>
      <c r="D138" s="1467" t="s">
        <v>671</v>
      </c>
      <c r="E138" s="1493"/>
      <c r="F138" s="112"/>
      <c r="G138" s="1385">
        <v>3</v>
      </c>
      <c r="H138" s="1385">
        <v>3</v>
      </c>
      <c r="I138" s="8"/>
      <c r="J138" s="87"/>
      <c r="K138" s="1389">
        <f t="shared" si="1"/>
        <v>0</v>
      </c>
      <c r="L138" s="1500" t="s">
        <v>625</v>
      </c>
      <c r="M138" s="1501"/>
      <c r="N138" s="1501"/>
      <c r="O138" s="1502"/>
      <c r="Q138" s="48"/>
      <c r="R138" s="1339"/>
      <c r="S138" s="1339"/>
      <c r="T138" s="1339"/>
      <c r="U138" s="1339"/>
    </row>
    <row r="139" spans="2:21" s="133" customFormat="1" ht="24.65" customHeight="1" x14ac:dyDescent="0.35">
      <c r="B139" s="1420" t="s">
        <v>672</v>
      </c>
      <c r="C139" s="1382"/>
      <c r="D139" s="135"/>
      <c r="E139" s="135"/>
      <c r="F139" s="136"/>
      <c r="G139" s="136"/>
      <c r="H139" s="136"/>
      <c r="I139" s="134"/>
      <c r="J139" s="137"/>
      <c r="K139" s="1394"/>
      <c r="L139" s="151"/>
      <c r="M139" s="137"/>
      <c r="N139" s="137"/>
      <c r="O139" s="137"/>
      <c r="Q139" s="48"/>
      <c r="R139" s="1333"/>
      <c r="S139" s="1333"/>
      <c r="T139" s="1333"/>
      <c r="U139" s="1333"/>
    </row>
    <row r="140" spans="2:21" ht="93" x14ac:dyDescent="0.35">
      <c r="B140" s="1479" t="s">
        <v>673</v>
      </c>
      <c r="C140" s="70" t="s">
        <v>674</v>
      </c>
      <c r="D140" s="102" t="s">
        <v>675</v>
      </c>
      <c r="E140" s="1435" t="s">
        <v>676</v>
      </c>
      <c r="F140" s="112"/>
      <c r="G140" s="1385">
        <v>3</v>
      </c>
      <c r="H140" s="1385">
        <v>3</v>
      </c>
      <c r="I140" s="17"/>
      <c r="J140" s="84"/>
      <c r="K140" s="1389">
        <f t="shared" si="1"/>
        <v>0</v>
      </c>
      <c r="L140" s="142" t="s">
        <v>677</v>
      </c>
      <c r="M140" s="142" t="s">
        <v>678</v>
      </c>
      <c r="N140" s="142" t="s">
        <v>679</v>
      </c>
      <c r="O140" s="85" t="s">
        <v>680</v>
      </c>
      <c r="Q140" s="48"/>
      <c r="R140" s="1339"/>
      <c r="S140" s="1339"/>
      <c r="T140" s="1339"/>
      <c r="U140" s="1339"/>
    </row>
    <row r="141" spans="2:21" ht="93" x14ac:dyDescent="0.35">
      <c r="B141" s="1479"/>
      <c r="C141" s="71" t="s">
        <v>681</v>
      </c>
      <c r="D141" s="103" t="s">
        <v>682</v>
      </c>
      <c r="E141" s="1485" t="s">
        <v>683</v>
      </c>
      <c r="F141" s="112"/>
      <c r="G141" s="1385">
        <v>3</v>
      </c>
      <c r="H141" s="1385">
        <v>3</v>
      </c>
      <c r="I141" s="18"/>
      <c r="J141" s="85"/>
      <c r="K141" s="1389">
        <f t="shared" ref="K141:K152" si="4">+H141-G141</f>
        <v>0</v>
      </c>
      <c r="L141" s="142" t="s">
        <v>684</v>
      </c>
      <c r="M141" s="85" t="s">
        <v>685</v>
      </c>
      <c r="N141" s="85" t="s">
        <v>686</v>
      </c>
      <c r="O141" s="85" t="s">
        <v>687</v>
      </c>
      <c r="Q141" s="48"/>
      <c r="R141" s="1339"/>
      <c r="S141" s="1339"/>
      <c r="T141" s="1339"/>
      <c r="U141" s="1339"/>
    </row>
    <row r="142" spans="2:21" ht="17" x14ac:dyDescent="0.35">
      <c r="B142" s="1479"/>
      <c r="C142" s="37" t="s">
        <v>688</v>
      </c>
      <c r="D142" s="110" t="s">
        <v>689</v>
      </c>
      <c r="E142" s="1487"/>
      <c r="F142" s="112"/>
      <c r="G142" s="1385">
        <v>3</v>
      </c>
      <c r="H142" s="1385">
        <v>3</v>
      </c>
      <c r="I142" s="18"/>
      <c r="J142" s="85"/>
      <c r="K142" s="1389">
        <f t="shared" si="4"/>
        <v>0</v>
      </c>
      <c r="L142" s="1496" t="s">
        <v>625</v>
      </c>
      <c r="M142" s="1497"/>
      <c r="N142" s="1497"/>
      <c r="O142" s="1498"/>
      <c r="Q142" s="48"/>
      <c r="R142" s="1339"/>
      <c r="S142" s="1339"/>
      <c r="T142" s="1339"/>
      <c r="U142" s="1339"/>
    </row>
    <row r="143" spans="2:21" ht="17" x14ac:dyDescent="0.35">
      <c r="B143" s="1479"/>
      <c r="C143" s="56" t="s">
        <v>690</v>
      </c>
      <c r="D143" s="110" t="s">
        <v>691</v>
      </c>
      <c r="E143" s="1486"/>
      <c r="F143" s="112"/>
      <c r="G143" s="1385">
        <v>3</v>
      </c>
      <c r="H143" s="1385">
        <v>3</v>
      </c>
      <c r="I143" s="18"/>
      <c r="J143" s="85"/>
      <c r="K143" s="1389">
        <f t="shared" si="4"/>
        <v>0</v>
      </c>
      <c r="L143" s="1496" t="s">
        <v>625</v>
      </c>
      <c r="M143" s="1497"/>
      <c r="N143" s="1497"/>
      <c r="O143" s="1498"/>
      <c r="Q143" s="48"/>
      <c r="R143" s="1339"/>
      <c r="S143" s="1339"/>
      <c r="T143" s="1339"/>
      <c r="U143" s="1339"/>
    </row>
    <row r="144" spans="2:21" ht="77.5" x14ac:dyDescent="0.35">
      <c r="B144" s="1479"/>
      <c r="C144" s="72" t="s">
        <v>692</v>
      </c>
      <c r="D144" s="102" t="s">
        <v>693</v>
      </c>
      <c r="E144" s="74" t="s">
        <v>694</v>
      </c>
      <c r="F144" s="112"/>
      <c r="G144" s="1385">
        <v>3</v>
      </c>
      <c r="H144" s="1385">
        <v>3</v>
      </c>
      <c r="I144" s="18"/>
      <c r="J144" s="85"/>
      <c r="K144" s="1389">
        <f t="shared" si="4"/>
        <v>0</v>
      </c>
      <c r="L144" s="142" t="s">
        <v>695</v>
      </c>
      <c r="M144" s="142" t="s">
        <v>696</v>
      </c>
      <c r="N144" s="142" t="s">
        <v>697</v>
      </c>
      <c r="O144" s="85" t="s">
        <v>698</v>
      </c>
      <c r="Q144" s="48"/>
      <c r="R144" s="1339"/>
      <c r="S144" s="1339"/>
      <c r="T144" s="1339"/>
      <c r="U144" s="1339"/>
    </row>
    <row r="145" spans="2:21" ht="108.5" x14ac:dyDescent="0.35">
      <c r="B145" s="1479"/>
      <c r="C145" s="71" t="s">
        <v>699</v>
      </c>
      <c r="D145" s="110" t="s">
        <v>700</v>
      </c>
      <c r="E145" s="1485" t="s">
        <v>701</v>
      </c>
      <c r="F145" s="112"/>
      <c r="G145" s="1385">
        <v>3</v>
      </c>
      <c r="H145" s="1385">
        <v>3</v>
      </c>
      <c r="I145" s="18"/>
      <c r="J145" s="85"/>
      <c r="K145" s="1389">
        <f t="shared" si="4"/>
        <v>0</v>
      </c>
      <c r="L145" s="142" t="s">
        <v>702</v>
      </c>
      <c r="M145" s="142" t="s">
        <v>703</v>
      </c>
      <c r="N145" s="142" t="s">
        <v>704</v>
      </c>
      <c r="O145" s="85" t="s">
        <v>705</v>
      </c>
      <c r="Q145" s="48"/>
      <c r="R145" s="1339"/>
      <c r="S145" s="1339"/>
      <c r="T145" s="1339"/>
      <c r="U145" s="1339"/>
    </row>
    <row r="146" spans="2:21" ht="34" x14ac:dyDescent="0.35">
      <c r="B146" s="1479"/>
      <c r="C146" s="56" t="s">
        <v>706</v>
      </c>
      <c r="D146" s="110" t="s">
        <v>707</v>
      </c>
      <c r="E146" s="1486"/>
      <c r="F146" s="112"/>
      <c r="G146" s="1385">
        <v>3</v>
      </c>
      <c r="H146" s="1385">
        <v>3</v>
      </c>
      <c r="I146" s="18"/>
      <c r="J146" s="85"/>
      <c r="K146" s="1389">
        <f t="shared" si="4"/>
        <v>0</v>
      </c>
      <c r="L146" s="1496" t="s">
        <v>625</v>
      </c>
      <c r="M146" s="1497"/>
      <c r="N146" s="1497"/>
      <c r="O146" s="1498"/>
      <c r="Q146" s="48"/>
      <c r="R146" s="1339"/>
      <c r="S146" s="1339"/>
      <c r="T146" s="1339"/>
      <c r="U146" s="1339"/>
    </row>
    <row r="147" spans="2:21" ht="63" customHeight="1" x14ac:dyDescent="0.35">
      <c r="B147" s="1479"/>
      <c r="C147" s="71" t="s">
        <v>708</v>
      </c>
      <c r="D147" s="103" t="s">
        <v>709</v>
      </c>
      <c r="E147" s="1485" t="s">
        <v>710</v>
      </c>
      <c r="F147" s="112"/>
      <c r="G147" s="1385">
        <v>3</v>
      </c>
      <c r="H147" s="1385">
        <v>3</v>
      </c>
      <c r="I147" s="18"/>
      <c r="J147" s="85"/>
      <c r="K147" s="1389">
        <f t="shared" si="4"/>
        <v>0</v>
      </c>
      <c r="L147" s="142" t="s">
        <v>711</v>
      </c>
      <c r="M147" s="85" t="s">
        <v>712</v>
      </c>
      <c r="N147" s="85" t="s">
        <v>713</v>
      </c>
      <c r="O147" s="85" t="s">
        <v>714</v>
      </c>
      <c r="R147" s="1339"/>
      <c r="S147" s="1339"/>
      <c r="T147" s="1339"/>
      <c r="U147" s="1339"/>
    </row>
    <row r="148" spans="2:21" ht="34" x14ac:dyDescent="0.35">
      <c r="B148" s="1479"/>
      <c r="C148" s="56" t="s">
        <v>715</v>
      </c>
      <c r="D148" s="110" t="s">
        <v>716</v>
      </c>
      <c r="E148" s="1486"/>
      <c r="F148" s="112"/>
      <c r="G148" s="1385">
        <v>3</v>
      </c>
      <c r="H148" s="1385">
        <v>3</v>
      </c>
      <c r="I148" s="18"/>
      <c r="J148" s="85"/>
      <c r="K148" s="1389">
        <f t="shared" si="4"/>
        <v>0</v>
      </c>
      <c r="L148" s="1496" t="s">
        <v>625</v>
      </c>
      <c r="M148" s="1497"/>
      <c r="N148" s="1497"/>
      <c r="O148" s="1498"/>
      <c r="R148" s="1339"/>
      <c r="S148" s="1339"/>
      <c r="T148" s="1339"/>
      <c r="U148" s="1339"/>
    </row>
    <row r="149" spans="2:21" ht="62" x14ac:dyDescent="0.35">
      <c r="B149" s="1479"/>
      <c r="C149" s="71" t="s">
        <v>717</v>
      </c>
      <c r="D149" s="103" t="s">
        <v>718</v>
      </c>
      <c r="E149" s="1485" t="s">
        <v>719</v>
      </c>
      <c r="F149" s="112"/>
      <c r="G149" s="1385">
        <v>3</v>
      </c>
      <c r="H149" s="1385">
        <v>3</v>
      </c>
      <c r="I149" s="18"/>
      <c r="J149" s="85"/>
      <c r="K149" s="1389">
        <f t="shared" si="4"/>
        <v>0</v>
      </c>
      <c r="L149" s="142" t="s">
        <v>711</v>
      </c>
      <c r="M149" s="85" t="s">
        <v>712</v>
      </c>
      <c r="N149" s="85" t="s">
        <v>713</v>
      </c>
      <c r="O149" s="142" t="s">
        <v>720</v>
      </c>
      <c r="R149" s="1339"/>
      <c r="S149" s="1339"/>
      <c r="T149" s="1339"/>
      <c r="U149" s="1339"/>
    </row>
    <row r="150" spans="2:21" ht="17" x14ac:dyDescent="0.35">
      <c r="B150" s="1479"/>
      <c r="C150" s="56" t="s">
        <v>721</v>
      </c>
      <c r="D150" s="111" t="s">
        <v>722</v>
      </c>
      <c r="E150" s="1486"/>
      <c r="F150" s="112"/>
      <c r="G150" s="1385">
        <v>3</v>
      </c>
      <c r="H150" s="1385">
        <v>3</v>
      </c>
      <c r="I150" s="19"/>
      <c r="J150" s="86"/>
      <c r="K150" s="1389">
        <f t="shared" si="4"/>
        <v>0</v>
      </c>
      <c r="L150" s="1496" t="s">
        <v>625</v>
      </c>
      <c r="M150" s="1497"/>
      <c r="N150" s="1497"/>
      <c r="O150" s="1498"/>
      <c r="R150" s="1339"/>
      <c r="S150" s="1339"/>
      <c r="T150" s="1339"/>
      <c r="U150" s="1339"/>
    </row>
    <row r="151" spans="2:21" ht="62" x14ac:dyDescent="0.35">
      <c r="B151" s="1479"/>
      <c r="C151" s="70" t="s">
        <v>723</v>
      </c>
      <c r="D151" s="102" t="s">
        <v>724</v>
      </c>
      <c r="E151" s="74" t="s">
        <v>725</v>
      </c>
      <c r="F151" s="112"/>
      <c r="G151" s="1385">
        <v>3</v>
      </c>
      <c r="H151" s="1385">
        <v>3</v>
      </c>
      <c r="I151" s="18"/>
      <c r="J151" s="85"/>
      <c r="K151" s="1389">
        <f t="shared" si="4"/>
        <v>0</v>
      </c>
      <c r="L151" s="142" t="s">
        <v>726</v>
      </c>
      <c r="M151" s="85" t="s">
        <v>727</v>
      </c>
      <c r="N151" s="85" t="s">
        <v>728</v>
      </c>
      <c r="O151" s="142" t="s">
        <v>729</v>
      </c>
      <c r="R151" s="1339"/>
      <c r="S151" s="1339"/>
      <c r="T151" s="1339"/>
      <c r="U151" s="1339"/>
    </row>
    <row r="152" spans="2:21" ht="78" thickBot="1" x14ac:dyDescent="0.4">
      <c r="B152" s="1506"/>
      <c r="C152" s="73" t="s">
        <v>730</v>
      </c>
      <c r="D152" s="1410" t="s">
        <v>731</v>
      </c>
      <c r="E152" s="1423" t="s">
        <v>732</v>
      </c>
      <c r="F152" s="114"/>
      <c r="G152" s="1386">
        <v>3</v>
      </c>
      <c r="H152" s="1386">
        <v>3</v>
      </c>
      <c r="I152" s="28"/>
      <c r="J152" s="95"/>
      <c r="K152" s="1389">
        <f t="shared" si="4"/>
        <v>0</v>
      </c>
      <c r="L152" s="1422" t="s">
        <v>733</v>
      </c>
      <c r="M152" s="95" t="s">
        <v>734</v>
      </c>
      <c r="N152" s="95" t="s">
        <v>735</v>
      </c>
      <c r="O152" s="95" t="s">
        <v>736</v>
      </c>
      <c r="R152" s="1362"/>
      <c r="S152" s="1362"/>
      <c r="T152" s="1362"/>
      <c r="U152" s="1362"/>
    </row>
    <row r="153" spans="2:21" s="13" customFormat="1" x14ac:dyDescent="0.35">
      <c r="C153" s="12"/>
      <c r="D153" s="39"/>
      <c r="F153" s="39"/>
      <c r="G153" s="12"/>
      <c r="H153" s="12"/>
      <c r="I153" s="14"/>
      <c r="J153" s="14"/>
      <c r="L153" s="14"/>
      <c r="M153" s="14"/>
      <c r="N153" s="14"/>
      <c r="O153" s="14"/>
      <c r="R153" s="12"/>
      <c r="S153" s="12"/>
      <c r="T153" s="12"/>
      <c r="U153" s="12"/>
    </row>
    <row r="154" spans="2:21" ht="16.5" customHeight="1" x14ac:dyDescent="0.35">
      <c r="C154" s="115"/>
      <c r="D154" s="40"/>
      <c r="E154" s="40"/>
      <c r="F154" s="40"/>
      <c r="G154" s="115"/>
      <c r="H154" s="115"/>
      <c r="I154" s="1474"/>
      <c r="J154" s="1474"/>
      <c r="L154" s="2"/>
      <c r="M154" s="2"/>
      <c r="N154" s="2"/>
      <c r="O154" s="2"/>
      <c r="R154" s="48"/>
      <c r="S154" s="48"/>
      <c r="T154" s="48"/>
      <c r="U154" s="48"/>
    </row>
    <row r="155" spans="2:21" ht="33" customHeight="1" x14ac:dyDescent="0.35">
      <c r="C155" s="115"/>
      <c r="D155" s="115"/>
      <c r="E155" s="115"/>
      <c r="F155" s="115"/>
      <c r="G155" s="1387"/>
      <c r="H155" s="115"/>
      <c r="I155" s="1474"/>
      <c r="J155" s="1474"/>
      <c r="L155" s="2"/>
      <c r="M155" s="2"/>
      <c r="N155" s="2"/>
      <c r="O155" s="2"/>
      <c r="R155" s="48"/>
      <c r="S155" s="48"/>
      <c r="T155" s="48"/>
      <c r="U155" s="48"/>
    </row>
    <row r="156" spans="2:21" ht="16.5" customHeight="1" x14ac:dyDescent="0.35">
      <c r="I156" s="2"/>
    </row>
    <row r="157" spans="2:21" ht="15.5" x14ac:dyDescent="0.35">
      <c r="D157" s="42"/>
      <c r="E157" s="42"/>
      <c r="F157" s="42"/>
      <c r="I157" s="40"/>
    </row>
    <row r="158" spans="2:21" ht="15.5" x14ac:dyDescent="0.35">
      <c r="D158" s="42"/>
      <c r="E158" s="42"/>
      <c r="F158" s="42"/>
    </row>
    <row r="159" spans="2:21" ht="15.5" x14ac:dyDescent="0.35">
      <c r="D159" s="42"/>
      <c r="E159" s="42"/>
      <c r="F159" s="42"/>
    </row>
    <row r="160" spans="2:21" ht="15.5" x14ac:dyDescent="0.35">
      <c r="D160" s="42" t="s">
        <v>33</v>
      </c>
      <c r="E160" s="42" t="s">
        <v>33</v>
      </c>
      <c r="F160" s="42"/>
    </row>
    <row r="161" spans="4:9" ht="15.5" x14ac:dyDescent="0.35">
      <c r="D161" s="42" t="s">
        <v>33</v>
      </c>
      <c r="F161" s="42"/>
    </row>
    <row r="162" spans="4:9" ht="15.5" x14ac:dyDescent="0.35">
      <c r="D162" s="42" t="s">
        <v>33</v>
      </c>
      <c r="F162" s="42"/>
    </row>
    <row r="163" spans="4:9" x14ac:dyDescent="0.35">
      <c r="D163" s="1477" t="s">
        <v>33</v>
      </c>
      <c r="E163" s="2" t="s">
        <v>33</v>
      </c>
      <c r="F163" s="1425"/>
    </row>
    <row r="164" spans="4:9" x14ac:dyDescent="0.35">
      <c r="D164" s="1477"/>
      <c r="F164" s="1425"/>
    </row>
    <row r="165" spans="4:9" x14ac:dyDescent="0.35">
      <c r="D165" s="1425" t="s">
        <v>33</v>
      </c>
      <c r="F165" s="1425"/>
    </row>
    <row r="166" spans="4:9" x14ac:dyDescent="0.35">
      <c r="D166" s="1425" t="s">
        <v>33</v>
      </c>
      <c r="F166" s="1425"/>
    </row>
    <row r="167" spans="4:9" x14ac:dyDescent="0.35">
      <c r="D167" s="1425" t="s">
        <v>33</v>
      </c>
      <c r="F167" s="1425"/>
    </row>
    <row r="168" spans="4:9" x14ac:dyDescent="0.35">
      <c r="D168" s="1425" t="s">
        <v>33</v>
      </c>
      <c r="F168" s="1425"/>
    </row>
    <row r="169" spans="4:9" x14ac:dyDescent="0.35">
      <c r="D169" s="1425" t="s">
        <v>33</v>
      </c>
      <c r="F169" s="1425"/>
    </row>
    <row r="170" spans="4:9" x14ac:dyDescent="0.35">
      <c r="D170" s="1425" t="s">
        <v>33</v>
      </c>
      <c r="F170" s="1425"/>
    </row>
    <row r="171" spans="4:9" ht="15.5" x14ac:dyDescent="0.35">
      <c r="D171" s="1425" t="s">
        <v>33</v>
      </c>
      <c r="F171" s="1425"/>
      <c r="I171" s="43"/>
    </row>
    <row r="172" spans="4:9" x14ac:dyDescent="0.35">
      <c r="D172" s="1425" t="s">
        <v>33</v>
      </c>
      <c r="F172" s="1425"/>
    </row>
    <row r="173" spans="4:9" x14ac:dyDescent="0.35">
      <c r="D173" s="1425" t="s">
        <v>33</v>
      </c>
      <c r="F173" s="1425"/>
    </row>
    <row r="174" spans="4:9" x14ac:dyDescent="0.35">
      <c r="D174" s="1425" t="s">
        <v>33</v>
      </c>
      <c r="F174" s="1425"/>
    </row>
    <row r="175" spans="4:9" x14ac:dyDescent="0.35">
      <c r="D175" s="1425" t="s">
        <v>33</v>
      </c>
      <c r="F175" s="1425"/>
    </row>
    <row r="176" spans="4:9" x14ac:dyDescent="0.35">
      <c r="D176" s="1425" t="s">
        <v>33</v>
      </c>
      <c r="F176" s="1425"/>
    </row>
    <row r="177" spans="4:6" x14ac:dyDescent="0.35">
      <c r="D177" s="44"/>
      <c r="F177" s="44"/>
    </row>
    <row r="187" spans="4:6" ht="15.5" x14ac:dyDescent="0.35">
      <c r="E187" s="1429"/>
    </row>
    <row r="188" spans="4:6" ht="15.5" x14ac:dyDescent="0.35">
      <c r="E188" s="1429"/>
    </row>
    <row r="189" spans="4:6" ht="15.5" x14ac:dyDescent="0.35">
      <c r="E189" s="1429"/>
    </row>
    <row r="190" spans="4:6" ht="15.5" x14ac:dyDescent="0.35">
      <c r="E190" s="1429"/>
    </row>
    <row r="191" spans="4:6" ht="15.5" x14ac:dyDescent="0.35">
      <c r="E191" s="1429"/>
    </row>
    <row r="192" spans="4:6" ht="15.5" x14ac:dyDescent="0.35">
      <c r="E192" s="1429"/>
    </row>
    <row r="193" spans="5:5" ht="15.5" x14ac:dyDescent="0.35">
      <c r="E193" s="1429"/>
    </row>
    <row r="194" spans="5:5" ht="15.5" x14ac:dyDescent="0.35">
      <c r="E194" s="1429"/>
    </row>
    <row r="195" spans="5:5" ht="15.5" x14ac:dyDescent="0.35">
      <c r="E195" s="1429"/>
    </row>
    <row r="196" spans="5:5" ht="15.5" x14ac:dyDescent="0.35">
      <c r="E196" s="1429"/>
    </row>
    <row r="197" spans="5:5" ht="15.5" x14ac:dyDescent="0.35">
      <c r="E197" s="1429"/>
    </row>
    <row r="198" spans="5:5" ht="15.5" x14ac:dyDescent="0.35">
      <c r="E198" s="45"/>
    </row>
    <row r="199" spans="5:5" ht="15.5" x14ac:dyDescent="0.35">
      <c r="E199" s="45"/>
    </row>
    <row r="200" spans="5:5" ht="15.5" x14ac:dyDescent="0.35">
      <c r="E200" s="45"/>
    </row>
    <row r="201" spans="5:5" ht="15.5" x14ac:dyDescent="0.35">
      <c r="E201" s="45"/>
    </row>
    <row r="202" spans="5:5" ht="19.5" x14ac:dyDescent="0.35">
      <c r="E202" s="46"/>
    </row>
    <row r="203" spans="5:5" ht="19.5" x14ac:dyDescent="0.35">
      <c r="E203" s="46"/>
    </row>
    <row r="204" spans="5:5" x14ac:dyDescent="0.35">
      <c r="E204" s="47"/>
    </row>
  </sheetData>
  <dataConsolidate/>
  <mergeCells count="94">
    <mergeCell ref="I154:J154"/>
    <mergeCell ref="I155:J155"/>
    <mergeCell ref="D163:D164"/>
    <mergeCell ref="B140:B152"/>
    <mergeCell ref="E141:E143"/>
    <mergeCell ref="E149:E150"/>
    <mergeCell ref="L150:O150"/>
    <mergeCell ref="B116:B138"/>
    <mergeCell ref="L129:O129"/>
    <mergeCell ref="E133:E134"/>
    <mergeCell ref="L134:O134"/>
    <mergeCell ref="E135:E136"/>
    <mergeCell ref="E137:E138"/>
    <mergeCell ref="L138:O138"/>
    <mergeCell ref="L142:O142"/>
    <mergeCell ref="L143:O143"/>
    <mergeCell ref="E145:E146"/>
    <mergeCell ref="L146:O146"/>
    <mergeCell ref="E147:E148"/>
    <mergeCell ref="L148:O148"/>
    <mergeCell ref="L117:O117"/>
    <mergeCell ref="L107:O107"/>
    <mergeCell ref="E108:E109"/>
    <mergeCell ref="L109:O109"/>
    <mergeCell ref="E110:E111"/>
    <mergeCell ref="L111:O111"/>
    <mergeCell ref="E112:E113"/>
    <mergeCell ref="L113:O113"/>
    <mergeCell ref="L94:O94"/>
    <mergeCell ref="B98:B114"/>
    <mergeCell ref="E98:E99"/>
    <mergeCell ref="L99:O99"/>
    <mergeCell ref="E101:E102"/>
    <mergeCell ref="L102:O102"/>
    <mergeCell ref="E103:E104"/>
    <mergeCell ref="L104:O104"/>
    <mergeCell ref="E105:E107"/>
    <mergeCell ref="L106:O106"/>
    <mergeCell ref="B84:B96"/>
    <mergeCell ref="E84:E85"/>
    <mergeCell ref="L85:O85"/>
    <mergeCell ref="E86:E88"/>
    <mergeCell ref="L88:O88"/>
    <mergeCell ref="L89:O89"/>
    <mergeCell ref="L90:O90"/>
    <mergeCell ref="E91:E92"/>
    <mergeCell ref="L92:O92"/>
    <mergeCell ref="E94:E95"/>
    <mergeCell ref="L67:O67"/>
    <mergeCell ref="B69:B82"/>
    <mergeCell ref="E71:E72"/>
    <mergeCell ref="L72:O72"/>
    <mergeCell ref="E76:E77"/>
    <mergeCell ref="L76:O76"/>
    <mergeCell ref="L77:O77"/>
    <mergeCell ref="E78:E79"/>
    <mergeCell ref="L79:O79"/>
    <mergeCell ref="E80:E81"/>
    <mergeCell ref="B53:B67"/>
    <mergeCell ref="E56:E57"/>
    <mergeCell ref="L57:O57"/>
    <mergeCell ref="E58:E59"/>
    <mergeCell ref="E61:E62"/>
    <mergeCell ref="L61:O61"/>
    <mergeCell ref="L62:O62"/>
    <mergeCell ref="E63:E64"/>
    <mergeCell ref="L64:O64"/>
    <mergeCell ref="E66:E67"/>
    <mergeCell ref="B40:B51"/>
    <mergeCell ref="L41:O41"/>
    <mergeCell ref="E42:E43"/>
    <mergeCell ref="L43:O43"/>
    <mergeCell ref="E46:E47"/>
    <mergeCell ref="L47:O47"/>
    <mergeCell ref="E48:E50"/>
    <mergeCell ref="B24:B38"/>
    <mergeCell ref="E24:E25"/>
    <mergeCell ref="E26:E27"/>
    <mergeCell ref="E28:E29"/>
    <mergeCell ref="E31:E33"/>
    <mergeCell ref="E37:E38"/>
    <mergeCell ref="L5:O5"/>
    <mergeCell ref="R5:S5"/>
    <mergeCell ref="T5:U5"/>
    <mergeCell ref="B8:B22"/>
    <mergeCell ref="E8:E10"/>
    <mergeCell ref="L8:O8"/>
    <mergeCell ref="E11:E12"/>
    <mergeCell ref="E13:E15"/>
    <mergeCell ref="L14:O14"/>
    <mergeCell ref="E16:E18"/>
    <mergeCell ref="L18:O18"/>
    <mergeCell ref="E20:E22"/>
    <mergeCell ref="L22:O22"/>
  </mergeCells>
  <conditionalFormatting sqref="H3 K8:K115 K119:K120 K122:K152">
    <cfRule type="cellIs" dxfId="4" priority="5" operator="lessThan">
      <formula>0</formula>
    </cfRule>
  </conditionalFormatting>
  <conditionalFormatting sqref="H2">
    <cfRule type="cellIs" dxfId="3" priority="4" operator="lessThan">
      <formula>0</formula>
    </cfRule>
  </conditionalFormatting>
  <conditionalFormatting sqref="K121">
    <cfRule type="cellIs" dxfId="2" priority="3" operator="lessThan">
      <formula>0</formula>
    </cfRule>
  </conditionalFormatting>
  <conditionalFormatting sqref="K116:K118">
    <cfRule type="cellIs" dxfId="1" priority="1" operator="lessThan">
      <formula>0</formula>
    </cfRule>
  </conditionalFormatting>
  <dataValidations count="4">
    <dataValidation type="whole" allowBlank="1" showInputMessage="1" showErrorMessage="1" error="Validation Error" prompt="To be ambition should be equal to As-Is Maturity or higher (being 4 the maximum possible level). " sqref="H53:H67 H24:H38 H40:H51 H69:H82 H84:H96 H98:H114 H140:H152 H9:H22 H116:H138" xr:uid="{1D8C13C2-47BE-40C8-A5C4-43742A840159}">
      <formula1>G9</formula1>
      <formula2>4</formula2>
    </dataValidation>
    <dataValidation type="list" allowBlank="1" showInputMessage="1" showErrorMessage="1" error="Please only answer in 0 to 3" prompt="Please use dropdown menu to answer. " sqref="G97:H97" xr:uid="{A1B5AA92-C7EE-4631-BB4E-A458225CA2EA}">
      <formula1>$L$5:$O$5</formula1>
    </dataValidation>
    <dataValidation type="list" allowBlank="1" showInputMessage="1" showErrorMessage="1" error="Please select Yes/No/Absent/Non-Applicable" prompt="Please use dropdown menu to answer in Yes/No/Absent/Non-Applicable" sqref="F97" xr:uid="{87446FAE-B9EB-47A6-BB2D-A6A6976C9832}">
      <formula1>$L$6:$O$6</formula1>
    </dataValidation>
    <dataValidation type="whole" allowBlank="1" showInputMessage="1" showErrorMessage="1" error="Validation Error" prompt="To be ambition should be equal to As-Is Maturity or higher (4 being the maximum possible level). " sqref="H8" xr:uid="{FC7DFB47-EEE7-4C0E-949B-227E7331370C}">
      <formula1>G8</formula1>
      <formula2>4</formula2>
    </dataValidation>
  </dataValidations>
  <printOptions horizontalCentered="1"/>
  <pageMargins left="0" right="0" top="0.25" bottom="0.25" header="0.3" footer="0.2"/>
  <pageSetup scale="13" fitToHeight="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error="Please select Yes/No/Absent/Non-Applicable" prompt="Please use dropdown menu to answer in Yes/No/Absent/Non-Applicable" xr:uid="{CB15E97F-0E94-4FB6-AF48-FCFF8E738964}">
          <x14:formula1>
            <xm:f>Lists!$D$3:$D$7</xm:f>
          </x14:formula1>
          <xm:sqref>F24:F38 F40:F51 F53:F67 F69:F82 F84:F96 F98:F114 F116:F138</xm:sqref>
        </x14:dataValidation>
        <x14:dataValidation type="list" allowBlank="1" showInputMessage="1" showErrorMessage="1" xr:uid="{FF3DDF6C-4DBA-42DB-9B11-445E7D9ACB6A}">
          <x14:formula1>
            <xm:f>Lists!$D$3:$D$7</xm:f>
          </x14:formula1>
          <xm:sqref>F8:F22 F140:F152 F98:F114</xm:sqref>
        </x14:dataValidation>
        <x14:dataValidation type="list" allowBlank="1" showInputMessage="1" showErrorMessage="1" error="Please only answer in 0 to 3" prompt="Please use dropdown menu to answer. " xr:uid="{2BDD55A3-DE71-4B35-8701-96F4FBB85533}">
          <x14:formula1>
            <xm:f>Lists!$C$3:$C$8</xm:f>
          </x14:formula1>
          <xm:sqref>G8:G22 G53:G67 G24:G38 G40:G51 G69:G82 G84:G96 G98:G114 G140:G152 G116:G138</xm:sqref>
        </x14:dataValidation>
        <x14:dataValidation type="list" allowBlank="1" showInputMessage="1" showErrorMessage="1" xr:uid="{5B037A30-78DB-473B-B9BF-BFFD537C14FE}">
          <x14:formula1>
            <xm:f>Lists!$B$3:$B$200</xm:f>
          </x14:formula1>
          <xm:sqref>D3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6FEB6-3D74-4650-822A-167F04693516}">
  <dimension ref="A1:ABA251"/>
  <sheetViews>
    <sheetView zoomScaleNormal="100" zoomScaleSheetLayoutView="100" workbookViewId="0">
      <pane xSplit="9" ySplit="12" topLeftCell="J13" activePane="bottomRight" state="frozen"/>
      <selection pane="topRight" activeCell="JY11" sqref="JY11"/>
      <selection pane="bottomLeft" activeCell="JY11" sqref="JY11"/>
      <selection pane="bottomRight" activeCell="J13" sqref="J13"/>
    </sheetView>
  </sheetViews>
  <sheetFormatPr defaultColWidth="9.26953125" defaultRowHeight="14.5" x14ac:dyDescent="0.35"/>
  <cols>
    <col min="1" max="1" width="4.54296875" style="494" customWidth="1"/>
    <col min="2" max="2" width="4.54296875" customWidth="1"/>
    <col min="3" max="3" width="5.54296875" customWidth="1"/>
    <col min="4" max="4" width="5.54296875" hidden="1" customWidth="1"/>
    <col min="5" max="5" width="18.54296875" customWidth="1"/>
    <col min="6" max="6" width="5.54296875" style="772" hidden="1" customWidth="1"/>
    <col min="7" max="8" width="10.54296875" hidden="1" customWidth="1"/>
    <col min="9" max="9" width="8.54296875" style="1136" hidden="1" customWidth="1"/>
    <col min="10" max="10" width="16.54296875" style="494" customWidth="1"/>
    <col min="11" max="11" width="5.54296875" style="494" hidden="1" customWidth="1"/>
    <col min="12" max="12" width="16.54296875" style="836" customWidth="1"/>
    <col min="13" max="13" width="7.54296875" style="494" hidden="1" customWidth="1"/>
    <col min="14" max="18" width="7.54296875" style="1137" hidden="1" customWidth="1"/>
    <col min="19" max="22" width="7.54296875" style="494" hidden="1" customWidth="1"/>
    <col min="23" max="23" width="16.54296875" style="494" customWidth="1"/>
    <col min="24" max="24" width="12.54296875" style="323" customWidth="1"/>
    <col min="25" max="25" width="6.54296875" style="494" hidden="1" customWidth="1"/>
    <col min="26" max="26" width="5.54296875" style="494" hidden="1" customWidth="1"/>
    <col min="27" max="27" width="16.54296875" style="323" customWidth="1"/>
    <col min="28" max="28" width="7.54296875" style="494" customWidth="1"/>
    <col min="29" max="29" width="5.54296875" style="494" customWidth="1"/>
    <col min="30" max="30" width="16.54296875" style="494" customWidth="1"/>
    <col min="31" max="31" width="5.54296875" style="494" customWidth="1"/>
    <col min="32" max="32" width="18.54296875" customWidth="1"/>
    <col min="33" max="33" width="16.54296875" customWidth="1"/>
    <col min="34" max="34" width="5.54296875" style="772" hidden="1" customWidth="1"/>
    <col min="35" max="35" width="6.54296875" style="772" hidden="1" customWidth="1"/>
    <col min="36" max="36" width="7.54296875" style="772" hidden="1" customWidth="1"/>
    <col min="37" max="37" width="9.54296875" style="1136" hidden="1" customWidth="1"/>
    <col min="38" max="38" width="16.54296875" customWidth="1"/>
    <col min="39" max="47" width="5.453125" style="772" hidden="1" customWidth="1"/>
    <col min="48" max="48" width="16.54296875" style="1140" customWidth="1"/>
    <col min="49" max="49" width="16.54296875" style="773" customWidth="1"/>
    <col min="50" max="50" width="5.54296875" style="1141" hidden="1" customWidth="1"/>
    <col min="51" max="51" width="16.54296875" style="1140" customWidth="1"/>
    <col min="52" max="52" width="5.54296875" style="1141" hidden="1" customWidth="1"/>
    <col min="53" max="53" width="16.54296875" style="1140" customWidth="1"/>
    <col min="54" max="54" width="12.54296875" style="772" customWidth="1"/>
    <col min="55" max="55" width="16.54296875" style="773" customWidth="1"/>
    <col min="56" max="58" width="5.54296875" style="772" hidden="1" customWidth="1"/>
    <col min="59" max="59" width="6.54296875" style="772" hidden="1" customWidth="1"/>
    <col min="60" max="61" width="5.54296875" hidden="1" customWidth="1"/>
    <col min="62" max="62" width="5.54296875" style="772" hidden="1" customWidth="1"/>
    <col min="63" max="63" width="18.54296875" style="772" customWidth="1"/>
    <col min="64" max="64" width="5.54296875" style="772" customWidth="1"/>
    <col min="65" max="65" width="16.54296875" style="772" customWidth="1"/>
    <col min="66" max="66" width="7.54296875" style="772" customWidth="1"/>
    <col min="67" max="67" width="16.54296875" customWidth="1"/>
    <col min="68" max="68" width="7.54296875" customWidth="1"/>
    <col min="69" max="69" width="7.54296875" hidden="1" customWidth="1"/>
    <col min="70" max="70" width="9" hidden="1" customWidth="1"/>
    <col min="71" max="71" width="8.54296875" style="772" hidden="1" customWidth="1"/>
    <col min="72" max="72" width="16.54296875" style="772" hidden="1" customWidth="1"/>
    <col min="73" max="73" width="10.453125" style="772" hidden="1" customWidth="1"/>
    <col min="74" max="74" width="6.54296875" style="772" hidden="1" customWidth="1"/>
    <col min="75" max="75" width="16.54296875" style="772" customWidth="1"/>
    <col min="76" max="76" width="7.54296875" style="772" customWidth="1"/>
    <col min="77" max="77" width="14.54296875" style="772" customWidth="1"/>
    <col min="78" max="78" width="16.54296875" style="773" customWidth="1"/>
    <col min="79" max="79" width="4.54296875" style="772" hidden="1" customWidth="1"/>
    <col min="80" max="80" width="11.54296875" style="772" customWidth="1"/>
    <col min="81" max="81" width="16.54296875" style="772" customWidth="1"/>
    <col min="82" max="84" width="7.54296875" style="772" hidden="1" customWidth="1"/>
    <col min="85" max="85" width="16.54296875" style="773" customWidth="1"/>
    <col min="86" max="87" width="7.54296875" style="772" customWidth="1"/>
    <col min="88" max="88" width="7.54296875" style="772" hidden="1" customWidth="1"/>
    <col min="89" max="90" width="18.54296875" style="773" customWidth="1"/>
    <col min="91" max="91" width="4.54296875" style="772" hidden="1" customWidth="1"/>
    <col min="92" max="92" width="10.54296875" style="772" customWidth="1"/>
    <col min="93" max="93" width="16.54296875" style="772" customWidth="1"/>
    <col min="94" max="94" width="7.54296875" style="772" customWidth="1"/>
    <col min="95" max="95" width="7.453125" style="772" hidden="1" customWidth="1"/>
    <col min="96" max="96" width="7.54296875" style="772" hidden="1" customWidth="1"/>
    <col min="97" max="97" width="16.54296875" style="772" customWidth="1"/>
    <col min="98" max="98" width="7.54296875" style="772" customWidth="1"/>
    <col min="99" max="99" width="7.54296875" style="772" hidden="1" customWidth="1"/>
    <col min="100" max="100" width="16.54296875" style="772" customWidth="1"/>
    <col min="101" max="101" width="7.54296875" style="772" customWidth="1"/>
    <col min="102" max="102" width="7.54296875" style="772" hidden="1" customWidth="1"/>
    <col min="103" max="103" width="16.54296875" customWidth="1"/>
    <col min="104" max="104" width="7.54296875" style="772" customWidth="1"/>
    <col min="105" max="105" width="7.54296875" style="772" hidden="1" customWidth="1"/>
    <col min="106" max="106" width="12.54296875" style="1144" customWidth="1"/>
    <col min="107" max="107" width="7.54296875" style="1145" hidden="1" customWidth="1"/>
    <col min="108" max="108" width="14.453125" style="1146" customWidth="1"/>
    <col min="109" max="109" width="7.453125" style="1144" customWidth="1"/>
    <col min="110" max="110" width="11.54296875" style="1146" customWidth="1"/>
    <col min="111" max="111" width="18.54296875" style="1146" customWidth="1"/>
    <col min="112" max="112" width="4.54296875" style="1145" hidden="1" customWidth="1"/>
    <col min="113" max="113" width="10.54296875" style="1146" customWidth="1"/>
    <col min="114" max="114" width="16.54296875" customWidth="1"/>
    <col min="115" max="115" width="7.54296875" style="772" hidden="1" customWidth="1"/>
    <col min="116" max="117" width="8.54296875" style="772" hidden="1" customWidth="1"/>
    <col min="118" max="118" width="11.54296875" style="1146" customWidth="1"/>
    <col min="119" max="119" width="16.54296875" style="1146" customWidth="1"/>
    <col min="120" max="120" width="4.54296875" style="1145" hidden="1" customWidth="1"/>
    <col min="121" max="121" width="10.54296875" style="1146" customWidth="1"/>
    <col min="122" max="122" width="16.54296875" customWidth="1"/>
    <col min="123" max="123" width="7.54296875" style="772" customWidth="1"/>
    <col min="124" max="125" width="7.54296875" style="772" hidden="1" customWidth="1"/>
    <col min="126" max="126" width="16.54296875" style="772" customWidth="1"/>
    <col min="127" max="127" width="16.54296875" customWidth="1"/>
    <col min="128" max="128" width="7.54296875" style="772" customWidth="1"/>
    <col min="129" max="130" width="7.54296875" style="772" hidden="1" customWidth="1"/>
    <col min="131" max="131" width="16.54296875" customWidth="1"/>
    <col min="132" max="132" width="24.54296875" customWidth="1"/>
    <col min="133" max="133" width="4.54296875" style="772" hidden="1" customWidth="1"/>
    <col min="134" max="134" width="10.54296875" customWidth="1"/>
    <col min="135" max="135" width="10.453125" style="772" customWidth="1"/>
    <col min="136" max="138" width="7.54296875" style="772" hidden="1" customWidth="1"/>
    <col min="139" max="140" width="16.54296875" style="773" customWidth="1"/>
    <col min="141" max="141" width="7.54296875" style="772" customWidth="1"/>
    <col min="142" max="142" width="10.54296875" style="772" customWidth="1"/>
    <col min="143" max="143" width="9.54296875" style="1147" customWidth="1"/>
    <col min="144" max="144" width="15.54296875" style="772" customWidth="1"/>
    <col min="145" max="145" width="16.54296875" style="773" customWidth="1"/>
    <col min="146" max="146" width="5.54296875" style="1148" hidden="1" customWidth="1"/>
    <col min="147" max="147" width="9.54296875" style="1148" customWidth="1"/>
    <col min="148" max="148" width="16.54296875" style="773" customWidth="1"/>
    <col min="149" max="149" width="7.54296875" style="1148" customWidth="1"/>
    <col min="150" max="151" width="7.54296875" style="1148" hidden="1" customWidth="1"/>
    <col min="152" max="153" width="6.54296875" hidden="1" customWidth="1"/>
    <col min="154" max="154" width="7.54296875" style="772" hidden="1" customWidth="1"/>
    <col min="155" max="155" width="6.1796875" hidden="1" customWidth="1"/>
    <col min="156" max="158" width="5.54296875" hidden="1" customWidth="1"/>
    <col min="159" max="161" width="5.54296875" style="772" hidden="1" customWidth="1"/>
    <col min="162" max="162" width="6.54296875" hidden="1" customWidth="1"/>
    <col min="163" max="163" width="5.54296875" style="772" hidden="1" customWidth="1"/>
    <col min="164" max="164" width="5.453125" style="772" hidden="1" customWidth="1"/>
    <col min="165" max="165" width="5.54296875" style="772" hidden="1" customWidth="1"/>
    <col min="166" max="168" width="7.453125" style="772" hidden="1" customWidth="1"/>
    <col min="169" max="169" width="6" style="772" hidden="1" customWidth="1"/>
    <col min="170" max="170" width="5.54296875" style="772" customWidth="1"/>
    <col min="171" max="172" width="15.54296875" style="773" customWidth="1"/>
    <col min="173" max="175" width="5.54296875" style="772" hidden="1" customWidth="1"/>
    <col min="176" max="176" width="5.54296875" style="772" customWidth="1"/>
    <col min="177" max="177" width="15.26953125" style="773" customWidth="1"/>
    <col min="178" max="178" width="5.54296875" style="772" hidden="1" customWidth="1"/>
    <col min="179" max="179" width="5.54296875" style="772" customWidth="1"/>
    <col min="180" max="180" width="14.26953125" style="773" customWidth="1"/>
    <col min="181" max="182" width="5.54296875" style="772" customWidth="1"/>
    <col min="183" max="184" width="14.7265625" style="773" customWidth="1"/>
    <col min="185" max="185" width="5.54296875" style="772" hidden="1" customWidth="1"/>
    <col min="186" max="186" width="5.54296875" style="772" customWidth="1"/>
    <col min="187" max="188" width="14.7265625" style="773" customWidth="1"/>
    <col min="189" max="190" width="5.54296875" style="772" customWidth="1"/>
    <col min="191" max="192" width="14.7265625" style="773" customWidth="1"/>
    <col min="193" max="193" width="5.54296875" style="772" hidden="1" customWidth="1"/>
    <col min="194" max="194" width="5.54296875" style="772" customWidth="1"/>
    <col min="195" max="196" width="15.54296875" style="773" customWidth="1"/>
    <col min="197" max="197" width="5.54296875" style="1149" customWidth="1"/>
    <col min="198" max="198" width="15.54296875" style="1249" customWidth="1"/>
    <col min="199" max="202" width="5.54296875" style="1149" hidden="1" customWidth="1"/>
    <col min="203" max="203" width="5.54296875" style="1149" customWidth="1"/>
    <col min="204" max="204" width="15.54296875" style="1249" customWidth="1"/>
    <col min="205" max="207" width="5.54296875" style="1149" customWidth="1"/>
    <col min="208" max="208" width="15.54296875" style="1150" customWidth="1"/>
    <col min="209" max="209" width="15.54296875" hidden="1" customWidth="1"/>
    <col min="210" max="210" width="6.453125" hidden="1" customWidth="1"/>
    <col min="211" max="211" width="5.54296875" style="772" hidden="1" customWidth="1"/>
    <col min="212" max="213" width="15.54296875" customWidth="1"/>
    <col min="214" max="216" width="5.54296875" customWidth="1"/>
    <col min="217" max="218" width="15.54296875" customWidth="1"/>
    <col min="219" max="220" width="6.26953125" style="772" customWidth="1"/>
    <col min="221" max="221" width="16.54296875" customWidth="1"/>
    <col min="222" max="222" width="6.26953125" customWidth="1"/>
    <col min="223" max="224" width="5.54296875" hidden="1" customWidth="1"/>
    <col min="225" max="237" width="5.54296875" style="772" hidden="1" customWidth="1"/>
    <col min="238" max="240" width="5.54296875" hidden="1" customWidth="1"/>
    <col min="241" max="241" width="5.54296875" style="772" hidden="1" customWidth="1"/>
    <col min="242" max="243" width="8.54296875" style="1153" hidden="1" customWidth="1"/>
    <col min="244" max="247" width="7.54296875" style="1153" hidden="1" customWidth="1"/>
    <col min="248" max="248" width="5.54296875" hidden="1" customWidth="1"/>
    <col min="249" max="250" width="8.453125" hidden="1" customWidth="1"/>
    <col min="251" max="253" width="8.26953125" hidden="1" customWidth="1"/>
    <col min="254" max="254" width="5.54296875" hidden="1" customWidth="1"/>
    <col min="255" max="258" width="6.54296875" hidden="1" customWidth="1"/>
    <col min="259" max="259" width="5.54296875" style="772" customWidth="1"/>
    <col min="260" max="260" width="18.54296875" customWidth="1"/>
    <col min="261" max="261" width="5.54296875" style="772" customWidth="1"/>
    <col min="262" max="262" width="18.54296875" customWidth="1"/>
    <col min="263" max="264" width="5.54296875" style="772" hidden="1" customWidth="1"/>
    <col min="265" max="266" width="16.54296875" style="773" customWidth="1"/>
    <col min="267" max="267" width="5.54296875" style="772" customWidth="1"/>
    <col min="268" max="269" width="5.54296875" style="772" hidden="1" customWidth="1"/>
    <col min="270" max="271" width="16.54296875" style="773" customWidth="1"/>
    <col min="272" max="272" width="5.54296875" style="772" customWidth="1"/>
    <col min="273" max="275" width="5.54296875" style="772" hidden="1" customWidth="1"/>
    <col min="276" max="277" width="16.54296875" style="773" customWidth="1"/>
    <col min="278" max="278" width="5.54296875" style="772" customWidth="1"/>
    <col min="279" max="280" width="5.54296875" style="772" hidden="1" customWidth="1"/>
    <col min="281" max="282" width="16.54296875" style="773" customWidth="1"/>
    <col min="283" max="283" width="5.54296875" style="772" customWidth="1"/>
    <col min="284" max="284" width="5.26953125" style="772" customWidth="1"/>
    <col min="285" max="285" width="16.7265625" customWidth="1"/>
    <col min="286" max="286" width="6.453125" style="772" customWidth="1"/>
    <col min="287" max="287" width="7.7265625" hidden="1" customWidth="1"/>
    <col min="288" max="291" width="4.54296875" hidden="1" customWidth="1"/>
    <col min="292" max="292" width="7.7265625" hidden="1" customWidth="1"/>
    <col min="293" max="296" width="4.54296875" hidden="1" customWidth="1"/>
    <col min="297" max="298" width="5.7265625" hidden="1" customWidth="1"/>
    <col min="299" max="299" width="5.54296875" hidden="1" customWidth="1"/>
    <col min="300" max="301" width="6.54296875" hidden="1" customWidth="1"/>
    <col min="302" max="303" width="5.54296875" hidden="1" customWidth="1"/>
    <col min="304" max="305" width="6.54296875" hidden="1" customWidth="1"/>
    <col min="306" max="307" width="5.54296875" hidden="1" customWidth="1"/>
    <col min="308" max="308" width="5.54296875" style="772" hidden="1" customWidth="1"/>
    <col min="309" max="309" width="6.26953125" hidden="1" customWidth="1"/>
    <col min="310" max="310" width="4.54296875" style="772" hidden="1" customWidth="1"/>
    <col min="311" max="311" width="7.54296875" style="772" hidden="1" customWidth="1"/>
    <col min="312" max="315" width="8.54296875" style="772" hidden="1" customWidth="1"/>
    <col min="316" max="316" width="4.54296875" style="772" hidden="1" customWidth="1"/>
    <col min="317" max="318" width="5.54296875" style="772" hidden="1" customWidth="1"/>
    <col min="319" max="320" width="4.54296875" style="772" hidden="1" customWidth="1"/>
    <col min="321" max="351" width="4.54296875" hidden="1" customWidth="1"/>
    <col min="352" max="352" width="5.54296875" hidden="1" customWidth="1"/>
    <col min="353" max="363" width="4.54296875" hidden="1" customWidth="1"/>
    <col min="364" max="364" width="3.54296875" customWidth="1"/>
    <col min="365" max="368" width="8.54296875" style="772" hidden="1" customWidth="1"/>
    <col min="369" max="369" width="8.26953125" style="772" hidden="1" customWidth="1"/>
    <col min="370" max="370" width="5.54296875" style="772" hidden="1" customWidth="1"/>
    <col min="371" max="371" width="3.54296875" customWidth="1"/>
    <col min="372" max="379" width="5.54296875" hidden="1" customWidth="1"/>
    <col min="380" max="381" width="7.54296875" hidden="1" customWidth="1"/>
    <col min="382" max="382" width="6" hidden="1" customWidth="1"/>
    <col min="383" max="383" width="16.54296875" hidden="1" customWidth="1"/>
    <col min="384" max="391" width="5.54296875" hidden="1" customWidth="1"/>
    <col min="392" max="392" width="4.54296875" hidden="1" customWidth="1"/>
    <col min="393" max="393" width="4.26953125" customWidth="1"/>
    <col min="394" max="394" width="4.453125" customWidth="1"/>
    <col min="395" max="395" width="5.54296875" hidden="1" customWidth="1"/>
    <col min="396" max="396" width="4.54296875" style="772" hidden="1" customWidth="1"/>
    <col min="397" max="401" width="6.54296875" style="772" hidden="1" customWidth="1"/>
    <col min="402" max="449" width="4.54296875" style="772" hidden="1" customWidth="1"/>
    <col min="450" max="450" width="4.453125" customWidth="1"/>
    <col min="451" max="451" width="5.54296875" hidden="1" customWidth="1"/>
    <col min="452" max="452" width="4.54296875" style="772" hidden="1" customWidth="1"/>
    <col min="453" max="457" width="6.54296875" style="772" hidden="1" customWidth="1"/>
    <col min="458" max="462" width="4.54296875" style="772" hidden="1" customWidth="1"/>
    <col min="463" max="505" width="4.54296875" hidden="1" customWidth="1"/>
    <col min="506" max="507" width="4.54296875" customWidth="1"/>
    <col min="508" max="508" width="9.7265625" hidden="1" customWidth="1"/>
    <col min="509" max="513" width="4.7265625" style="772" hidden="1" customWidth="1"/>
    <col min="514" max="556" width="4.7265625" hidden="1" customWidth="1"/>
    <col min="557" max="558" width="4.54296875" customWidth="1"/>
    <col min="559" max="559" width="17.26953125" hidden="1" customWidth="1"/>
    <col min="560" max="607" width="5.54296875" style="772" hidden="1" customWidth="1"/>
    <col min="608" max="609" width="4.54296875" customWidth="1"/>
    <col min="610" max="610" width="5.54296875" hidden="1" customWidth="1"/>
    <col min="611" max="611" width="5.54296875" style="772" hidden="1" customWidth="1"/>
    <col min="612" max="620" width="6.54296875" style="772" hidden="1" customWidth="1"/>
    <col min="621" max="622" width="5.453125" style="772" hidden="1" customWidth="1"/>
    <col min="623" max="623" width="5.26953125" style="772" hidden="1" customWidth="1"/>
    <col min="624" max="625" width="5" style="772" hidden="1" customWidth="1"/>
    <col min="626" max="626" width="5.26953125" hidden="1" customWidth="1"/>
    <col min="627" max="627" width="5.453125" hidden="1" customWidth="1"/>
    <col min="628" max="628" width="5" hidden="1" customWidth="1"/>
    <col min="629" max="629" width="5.54296875" hidden="1" customWidth="1"/>
    <col min="630" max="630" width="5.453125" hidden="1" customWidth="1"/>
    <col min="631" max="631" width="4.54296875" hidden="1" customWidth="1"/>
    <col min="632" max="633" width="5.54296875" hidden="1" customWidth="1"/>
    <col min="634" max="634" width="5.26953125" hidden="1" customWidth="1"/>
    <col min="635" max="635" width="5" hidden="1" customWidth="1"/>
    <col min="636" max="641" width="5.453125" hidden="1" customWidth="1"/>
    <col min="642" max="645" width="5.26953125" hidden="1" customWidth="1"/>
    <col min="646" max="646" width="5" hidden="1" customWidth="1"/>
    <col min="647" max="647" width="5.26953125" hidden="1" customWidth="1"/>
    <col min="648" max="648" width="5" hidden="1" customWidth="1"/>
    <col min="649" max="649" width="5.26953125" hidden="1" customWidth="1"/>
    <col min="650" max="650" width="5" hidden="1" customWidth="1"/>
    <col min="651" max="652" width="5.453125" hidden="1" customWidth="1"/>
    <col min="653" max="653" width="5.26953125" hidden="1" customWidth="1"/>
    <col min="654" max="654" width="5" hidden="1" customWidth="1"/>
    <col min="655" max="657" width="5.26953125" hidden="1" customWidth="1"/>
    <col min="658" max="658" width="5" hidden="1" customWidth="1"/>
    <col min="659" max="659" width="5.26953125" hidden="1" customWidth="1"/>
    <col min="660" max="660" width="5.7265625" hidden="1" customWidth="1"/>
    <col min="661" max="664" width="5.26953125" hidden="1" customWidth="1"/>
    <col min="665" max="666" width="5" hidden="1" customWidth="1"/>
    <col min="667" max="667" width="5.26953125" hidden="1" customWidth="1"/>
    <col min="668" max="668" width="5" hidden="1" customWidth="1"/>
    <col min="669" max="670" width="4.54296875" customWidth="1"/>
    <col min="671" max="671" width="5.54296875" hidden="1" customWidth="1"/>
    <col min="672" max="672" width="5.54296875" style="772" hidden="1" customWidth="1"/>
    <col min="673" max="681" width="6.54296875" style="772" hidden="1" customWidth="1"/>
    <col min="682" max="683" width="5.453125" style="772" hidden="1" customWidth="1"/>
    <col min="684" max="684" width="5.26953125" style="772" hidden="1" customWidth="1"/>
    <col min="685" max="686" width="5" style="772" hidden="1" customWidth="1"/>
    <col min="687" max="687" width="5.26953125" hidden="1" customWidth="1"/>
    <col min="688" max="688" width="5.453125" hidden="1" customWidth="1"/>
    <col min="689" max="689" width="5" hidden="1" customWidth="1"/>
    <col min="690" max="690" width="5.54296875" hidden="1" customWidth="1"/>
    <col min="691" max="691" width="5.453125" hidden="1" customWidth="1"/>
    <col min="692" max="694" width="5.54296875" hidden="1" customWidth="1"/>
    <col min="695" max="695" width="5.26953125" hidden="1" customWidth="1"/>
    <col min="696" max="696" width="5" hidden="1" customWidth="1"/>
    <col min="697" max="702" width="5.453125" hidden="1" customWidth="1"/>
    <col min="703" max="706" width="5.26953125" hidden="1" customWidth="1"/>
    <col min="707" max="707" width="5" hidden="1" customWidth="1"/>
    <col min="708" max="708" width="5.26953125" hidden="1" customWidth="1"/>
    <col min="709" max="709" width="5" hidden="1" customWidth="1"/>
    <col min="710" max="710" width="5.26953125" hidden="1" customWidth="1"/>
    <col min="711" max="711" width="5" hidden="1" customWidth="1"/>
    <col min="712" max="713" width="5.453125" hidden="1" customWidth="1"/>
    <col min="714" max="714" width="5.26953125" hidden="1" customWidth="1"/>
    <col min="715" max="715" width="5" hidden="1" customWidth="1"/>
    <col min="716" max="718" width="5.26953125" hidden="1" customWidth="1"/>
    <col min="719" max="719" width="5" hidden="1" customWidth="1"/>
    <col min="720" max="720" width="5.26953125" hidden="1" customWidth="1"/>
    <col min="721" max="721" width="5.7265625" hidden="1" customWidth="1"/>
    <col min="722" max="725" width="5.26953125" hidden="1" customWidth="1"/>
    <col min="726" max="727" width="5" hidden="1" customWidth="1"/>
    <col min="728" max="728" width="5.26953125" hidden="1" customWidth="1"/>
    <col min="729" max="729" width="5" hidden="1" customWidth="1"/>
  </cols>
  <sheetData>
    <row r="1" spans="1:729" ht="30" customHeight="1" x14ac:dyDescent="0.35">
      <c r="A1" s="157" t="s">
        <v>737</v>
      </c>
      <c r="B1" s="158"/>
      <c r="C1" s="158"/>
      <c r="D1" s="158"/>
      <c r="E1" s="159"/>
      <c r="F1" s="160" t="s">
        <v>738</v>
      </c>
      <c r="G1" s="161"/>
      <c r="H1" s="161"/>
      <c r="I1" s="162"/>
      <c r="J1" s="163" t="s">
        <v>739</v>
      </c>
      <c r="K1" s="164"/>
      <c r="L1" s="1432"/>
      <c r="M1" s="165" t="s">
        <v>740</v>
      </c>
      <c r="N1" s="166"/>
      <c r="O1" s="166"/>
      <c r="P1" s="166"/>
      <c r="Q1" s="166"/>
      <c r="R1" s="166"/>
      <c r="S1" s="165"/>
      <c r="T1" s="165"/>
      <c r="U1" s="165"/>
      <c r="V1" s="167"/>
      <c r="W1" s="1431" t="s">
        <v>741</v>
      </c>
      <c r="X1" s="164"/>
      <c r="Y1" s="168"/>
      <c r="Z1" s="1431" t="s">
        <v>742</v>
      </c>
      <c r="AA1" s="164"/>
      <c r="AB1" s="168"/>
      <c r="AC1" s="1430" t="s">
        <v>743</v>
      </c>
      <c r="AD1" s="169"/>
      <c r="AE1" s="1430" t="s">
        <v>744</v>
      </c>
      <c r="AF1" s="170"/>
      <c r="AG1" s="170"/>
      <c r="AH1" s="170"/>
      <c r="AI1" s="170"/>
      <c r="AJ1" s="170"/>
      <c r="AK1" s="170"/>
      <c r="AL1" s="1432"/>
      <c r="AM1" s="1526" t="s">
        <v>745</v>
      </c>
      <c r="AN1" s="1527"/>
      <c r="AO1" s="1527"/>
      <c r="AP1" s="1527"/>
      <c r="AQ1" s="1527"/>
      <c r="AR1" s="1527"/>
      <c r="AS1" s="1527"/>
      <c r="AT1" s="1527"/>
      <c r="AU1" s="1528"/>
      <c r="AV1" s="171" t="s">
        <v>746</v>
      </c>
      <c r="AW1" s="172"/>
      <c r="AX1" s="172"/>
      <c r="AY1" s="172"/>
      <c r="AZ1" s="172"/>
      <c r="BA1" s="173"/>
      <c r="BB1" s="174" t="s">
        <v>747</v>
      </c>
      <c r="BC1" s="170"/>
      <c r="BD1" s="170"/>
      <c r="BE1" s="170"/>
      <c r="BF1" s="170"/>
      <c r="BG1" s="170"/>
      <c r="BH1" s="170"/>
      <c r="BI1" s="170"/>
      <c r="BJ1" s="170"/>
      <c r="BK1" s="170"/>
      <c r="BL1" s="175"/>
      <c r="BM1" s="170" t="s">
        <v>748</v>
      </c>
      <c r="BN1" s="176"/>
      <c r="BO1" s="177"/>
      <c r="BP1" s="177"/>
      <c r="BQ1" s="177"/>
      <c r="BR1" s="177"/>
      <c r="BS1" s="177"/>
      <c r="BT1" s="177"/>
      <c r="BU1" s="177"/>
      <c r="BV1" s="178"/>
      <c r="BW1" s="1431" t="s">
        <v>749</v>
      </c>
      <c r="BX1" s="176"/>
      <c r="BY1" s="176"/>
      <c r="BZ1" s="179"/>
      <c r="CA1" s="176"/>
      <c r="CB1" s="176"/>
      <c r="CC1" s="177"/>
      <c r="CD1" s="176"/>
      <c r="CE1" s="176"/>
      <c r="CF1" s="180"/>
      <c r="CG1" s="1431" t="s">
        <v>750</v>
      </c>
      <c r="CH1" s="176"/>
      <c r="CI1" s="176"/>
      <c r="CJ1" s="176"/>
      <c r="CK1" s="179"/>
      <c r="CL1" s="179"/>
      <c r="CM1" s="176"/>
      <c r="CN1" s="176"/>
      <c r="CO1" s="177"/>
      <c r="CP1" s="176"/>
      <c r="CQ1" s="176"/>
      <c r="CR1" s="180"/>
      <c r="CS1" s="1431" t="s">
        <v>751</v>
      </c>
      <c r="CT1" s="176"/>
      <c r="CU1" s="180"/>
      <c r="CV1" s="1431" t="s">
        <v>752</v>
      </c>
      <c r="CW1" s="177"/>
      <c r="CX1" s="180"/>
      <c r="CY1" s="181" t="s">
        <v>753</v>
      </c>
      <c r="CZ1" s="176"/>
      <c r="DA1" s="180"/>
      <c r="DB1" s="182" t="s">
        <v>754</v>
      </c>
      <c r="DC1" s="177"/>
      <c r="DD1" s="177"/>
      <c r="DE1" s="178"/>
      <c r="DF1" s="1431" t="s">
        <v>755</v>
      </c>
      <c r="DG1" s="164"/>
      <c r="DH1" s="168"/>
      <c r="DI1" s="1431"/>
      <c r="DJ1" s="177"/>
      <c r="DK1" s="176"/>
      <c r="DL1" s="176"/>
      <c r="DM1" s="180"/>
      <c r="DN1" s="170" t="s">
        <v>756</v>
      </c>
      <c r="DO1" s="183"/>
      <c r="DP1" s="168"/>
      <c r="DQ1" s="1431"/>
      <c r="DR1" s="177"/>
      <c r="DS1" s="176"/>
      <c r="DT1" s="176"/>
      <c r="DU1" s="180"/>
      <c r="DV1" s="170" t="s">
        <v>757</v>
      </c>
      <c r="DW1" s="183"/>
      <c r="DX1" s="176"/>
      <c r="DY1" s="176"/>
      <c r="DZ1" s="176"/>
      <c r="EA1" s="178"/>
      <c r="EB1" s="170" t="s">
        <v>758</v>
      </c>
      <c r="EC1" s="176"/>
      <c r="ED1" s="177"/>
      <c r="EE1" s="176"/>
      <c r="EF1" s="176"/>
      <c r="EG1" s="176"/>
      <c r="EH1" s="180"/>
      <c r="EI1" s="1431" t="s">
        <v>759</v>
      </c>
      <c r="EJ1" s="1431"/>
      <c r="EK1" s="181"/>
      <c r="EL1" s="181"/>
      <c r="EM1" s="184"/>
      <c r="EN1" s="176"/>
      <c r="EO1" s="179"/>
      <c r="EP1" s="185"/>
      <c r="EQ1" s="185"/>
      <c r="ER1" s="179"/>
      <c r="ES1" s="185"/>
      <c r="ET1" s="185"/>
      <c r="EU1" s="185"/>
      <c r="EV1" s="1529" t="s">
        <v>760</v>
      </c>
      <c r="EW1" s="1530"/>
      <c r="EX1" s="1531"/>
      <c r="EY1" s="160" t="s">
        <v>761</v>
      </c>
      <c r="EZ1" s="186"/>
      <c r="FA1" s="186"/>
      <c r="FB1" s="186"/>
      <c r="FC1" s="160"/>
      <c r="FD1" s="160"/>
      <c r="FE1" s="160"/>
      <c r="FF1" s="160"/>
      <c r="FG1" s="187"/>
      <c r="FH1" s="188" t="s">
        <v>762</v>
      </c>
      <c r="FI1" s="189"/>
      <c r="FJ1" s="190"/>
      <c r="FK1" s="190"/>
      <c r="FL1" s="191"/>
      <c r="FM1" s="1431" t="s">
        <v>763</v>
      </c>
      <c r="FN1" s="1431" t="s">
        <v>763</v>
      </c>
      <c r="FO1" s="192"/>
      <c r="FP1" s="192"/>
      <c r="FQ1" s="1431"/>
      <c r="FR1" s="1431"/>
      <c r="FS1" s="193"/>
      <c r="FT1" s="193"/>
      <c r="FU1" s="192"/>
      <c r="FV1" s="193"/>
      <c r="FW1" s="193"/>
      <c r="FX1" s="192"/>
      <c r="FY1" s="1430" t="s">
        <v>764</v>
      </c>
      <c r="FZ1" s="193"/>
      <c r="GA1" s="192"/>
      <c r="GB1" s="192"/>
      <c r="GC1" s="1430"/>
      <c r="GD1" s="193"/>
      <c r="GE1" s="192"/>
      <c r="GF1" s="192"/>
      <c r="GG1" s="193"/>
      <c r="GH1" s="193"/>
      <c r="GI1" s="192"/>
      <c r="GJ1" s="194"/>
      <c r="GK1" s="192" t="s">
        <v>765</v>
      </c>
      <c r="GL1" s="192" t="s">
        <v>765</v>
      </c>
      <c r="GM1" s="192"/>
      <c r="GN1" s="194"/>
      <c r="GO1" s="1532" t="s">
        <v>766</v>
      </c>
      <c r="GP1" s="1533"/>
      <c r="GQ1" s="1533"/>
      <c r="GR1" s="1533"/>
      <c r="GS1" s="1533"/>
      <c r="GT1" s="1534"/>
      <c r="GU1" s="1532" t="s">
        <v>767</v>
      </c>
      <c r="GV1" s="1533"/>
      <c r="GW1" s="1533"/>
      <c r="GX1" s="1534"/>
      <c r="GY1" s="1532" t="s">
        <v>768</v>
      </c>
      <c r="GZ1" s="1534"/>
      <c r="HA1" s="1520" t="s">
        <v>769</v>
      </c>
      <c r="HB1" s="1521"/>
      <c r="HC1" s="1430" t="s">
        <v>770</v>
      </c>
      <c r="HD1" s="1430" t="s">
        <v>770</v>
      </c>
      <c r="HE1" s="181"/>
      <c r="HF1" s="181"/>
      <c r="HG1" s="181"/>
      <c r="HH1" s="1520" t="s">
        <v>771</v>
      </c>
      <c r="HI1" s="1521"/>
      <c r="HJ1" s="1521"/>
      <c r="HK1" s="1522"/>
      <c r="HL1" s="174" t="s">
        <v>772</v>
      </c>
      <c r="HM1" s="170"/>
      <c r="HN1" s="175"/>
      <c r="HO1" s="195" t="s">
        <v>773</v>
      </c>
      <c r="HP1" s="196"/>
      <c r="HQ1" s="190"/>
      <c r="HR1" s="190"/>
      <c r="HS1" s="190"/>
      <c r="HT1" s="190"/>
      <c r="HU1" s="190"/>
      <c r="HV1" s="190"/>
      <c r="HW1" s="190"/>
      <c r="HX1" s="190"/>
      <c r="HY1" s="190"/>
      <c r="HZ1" s="190"/>
      <c r="IA1" s="190"/>
      <c r="IB1" s="190"/>
      <c r="IC1" s="190"/>
      <c r="ID1" s="195"/>
      <c r="IE1" s="195"/>
      <c r="IF1" s="196"/>
      <c r="IG1" s="190"/>
      <c r="IH1" s="197" t="s">
        <v>774</v>
      </c>
      <c r="II1" s="198"/>
      <c r="IJ1" s="198"/>
      <c r="IK1" s="198"/>
      <c r="IL1" s="198"/>
      <c r="IM1" s="199"/>
      <c r="IN1" s="200" t="s">
        <v>775</v>
      </c>
      <c r="IO1" s="200"/>
      <c r="IP1" s="201"/>
      <c r="IQ1" s="201"/>
      <c r="IR1" s="201"/>
      <c r="IS1" s="202"/>
      <c r="IT1" s="203" t="s">
        <v>776</v>
      </c>
      <c r="IU1" s="203"/>
      <c r="IV1" s="203"/>
      <c r="IW1" s="203"/>
      <c r="IX1" s="204"/>
      <c r="IY1" s="1523" t="s">
        <v>777</v>
      </c>
      <c r="IZ1" s="1524"/>
      <c r="JA1" s="1523" t="s">
        <v>778</v>
      </c>
      <c r="JB1" s="1524"/>
      <c r="JC1" s="192" t="s">
        <v>779</v>
      </c>
      <c r="JD1" s="192" t="s">
        <v>779</v>
      </c>
      <c r="JE1" s="192" t="s">
        <v>779</v>
      </c>
      <c r="JF1" s="164"/>
      <c r="JG1" s="193"/>
      <c r="JH1" s="192" t="s">
        <v>780</v>
      </c>
      <c r="JI1" s="192"/>
      <c r="JJ1" s="192"/>
      <c r="JK1" s="164"/>
      <c r="JL1" s="193"/>
      <c r="JM1" s="192" t="s">
        <v>781</v>
      </c>
      <c r="JN1" s="192"/>
      <c r="JO1" s="192"/>
      <c r="JP1" s="192" t="s">
        <v>781</v>
      </c>
      <c r="JQ1" s="164"/>
      <c r="JR1" s="193"/>
      <c r="JS1" s="192" t="s">
        <v>782</v>
      </c>
      <c r="JT1" s="192"/>
      <c r="JU1" s="192" t="s">
        <v>782</v>
      </c>
      <c r="JV1" s="164"/>
      <c r="JW1" s="193"/>
      <c r="JX1" s="1335" t="s">
        <v>783</v>
      </c>
      <c r="JY1" s="1336"/>
      <c r="JZ1" s="1336"/>
      <c r="KA1" s="1336"/>
      <c r="KB1" s="1336"/>
      <c r="KC1" s="1336"/>
      <c r="KD1" s="1336"/>
      <c r="KE1" s="1336"/>
      <c r="KF1" s="1336"/>
      <c r="KG1" s="1336"/>
      <c r="KH1" s="1336"/>
      <c r="KI1" s="1336"/>
      <c r="KJ1" s="1337"/>
      <c r="KK1" s="205" t="s">
        <v>784</v>
      </c>
      <c r="KL1" s="206"/>
      <c r="KM1" s="1507" t="s">
        <v>785</v>
      </c>
      <c r="KN1" s="1525"/>
      <c r="KO1" s="1525"/>
      <c r="KP1" s="1508"/>
      <c r="KQ1" s="1507" t="s">
        <v>786</v>
      </c>
      <c r="KR1" s="1525"/>
      <c r="KS1" s="1525"/>
      <c r="KT1" s="1525"/>
      <c r="KU1" s="207" t="s">
        <v>787</v>
      </c>
      <c r="KV1" s="208"/>
      <c r="KW1" s="1510" t="s">
        <v>788</v>
      </c>
      <c r="KX1" s="1511"/>
      <c r="KY1" s="1511"/>
      <c r="KZ1" s="209" t="s">
        <v>789</v>
      </c>
      <c r="LA1" s="210" t="s">
        <v>790</v>
      </c>
      <c r="LB1" s="210" t="s">
        <v>791</v>
      </c>
      <c r="LC1" s="211" t="s">
        <v>792</v>
      </c>
      <c r="LD1" s="212" t="s">
        <v>793</v>
      </c>
      <c r="LE1" s="212" t="s">
        <v>794</v>
      </c>
      <c r="LF1" s="212" t="s">
        <v>795</v>
      </c>
      <c r="LG1" s="212" t="s">
        <v>796</v>
      </c>
      <c r="LH1" s="212" t="s">
        <v>797</v>
      </c>
      <c r="LI1" s="212" t="s">
        <v>798</v>
      </c>
      <c r="LJ1" s="212" t="s">
        <v>799</v>
      </c>
      <c r="LK1" s="212" t="s">
        <v>800</v>
      </c>
      <c r="LL1" s="212" t="s">
        <v>801</v>
      </c>
      <c r="LM1" s="212" t="s">
        <v>802</v>
      </c>
      <c r="LN1" s="212" t="s">
        <v>803</v>
      </c>
      <c r="LO1" s="212" t="s">
        <v>804</v>
      </c>
      <c r="LP1" s="212" t="s">
        <v>805</v>
      </c>
      <c r="LQ1" s="212" t="s">
        <v>806</v>
      </c>
      <c r="LR1" s="212" t="s">
        <v>807</v>
      </c>
      <c r="LS1" s="213" t="s">
        <v>808</v>
      </c>
      <c r="LT1" s="213" t="s">
        <v>809</v>
      </c>
      <c r="LU1" s="213" t="s">
        <v>810</v>
      </c>
      <c r="LV1" s="213" t="s">
        <v>811</v>
      </c>
      <c r="LW1" s="213" t="s">
        <v>812</v>
      </c>
      <c r="LX1" s="213" t="s">
        <v>813</v>
      </c>
      <c r="LY1" s="214" t="s">
        <v>814</v>
      </c>
      <c r="LZ1" s="214" t="s">
        <v>815</v>
      </c>
      <c r="MA1" s="214" t="s">
        <v>816</v>
      </c>
      <c r="MB1" s="214" t="s">
        <v>817</v>
      </c>
      <c r="MC1" s="214" t="s">
        <v>818</v>
      </c>
      <c r="MD1" s="214" t="s">
        <v>819</v>
      </c>
      <c r="ME1" s="214" t="s">
        <v>820</v>
      </c>
      <c r="MF1" s="214" t="s">
        <v>821</v>
      </c>
      <c r="MG1" s="214" t="s">
        <v>822</v>
      </c>
      <c r="MH1" s="214" t="s">
        <v>823</v>
      </c>
      <c r="MI1" s="214" t="s">
        <v>824</v>
      </c>
      <c r="MJ1" s="214" t="s">
        <v>825</v>
      </c>
      <c r="MK1" s="215" t="s">
        <v>826</v>
      </c>
      <c r="ML1" s="215" t="s">
        <v>827</v>
      </c>
      <c r="MM1" s="215" t="s">
        <v>828</v>
      </c>
      <c r="MN1" s="215" t="s">
        <v>829</v>
      </c>
      <c r="MO1" s="215" t="s">
        <v>830</v>
      </c>
      <c r="MP1" s="215" t="s">
        <v>831</v>
      </c>
      <c r="MQ1" s="215" t="s">
        <v>832</v>
      </c>
      <c r="MR1" s="215" t="s">
        <v>833</v>
      </c>
      <c r="MS1" s="215" t="s">
        <v>834</v>
      </c>
      <c r="MT1" s="215" t="s">
        <v>835</v>
      </c>
      <c r="MU1" s="215" t="s">
        <v>836</v>
      </c>
      <c r="MV1" s="215" t="s">
        <v>837</v>
      </c>
      <c r="MW1" s="215" t="s">
        <v>838</v>
      </c>
      <c r="MX1" s="215" t="s">
        <v>839</v>
      </c>
      <c r="MY1" s="215" t="s">
        <v>840</v>
      </c>
      <c r="NA1" s="209" t="s">
        <v>789</v>
      </c>
      <c r="NB1" s="210" t="s">
        <v>790</v>
      </c>
      <c r="NC1" s="210" t="s">
        <v>791</v>
      </c>
      <c r="ND1" s="211" t="s">
        <v>792</v>
      </c>
      <c r="NE1" s="209" t="s">
        <v>841</v>
      </c>
      <c r="NF1" s="216">
        <v>198</v>
      </c>
      <c r="NH1" s="1512" t="s">
        <v>842</v>
      </c>
      <c r="NI1" s="1513"/>
      <c r="NJ1" s="1433" t="s">
        <v>843</v>
      </c>
      <c r="NK1" s="1514" t="s">
        <v>844</v>
      </c>
      <c r="NL1" s="1515"/>
      <c r="NM1" s="1516"/>
      <c r="NN1" s="1431" t="s">
        <v>845</v>
      </c>
      <c r="NO1" s="176"/>
      <c r="NP1" s="1512" t="s">
        <v>846</v>
      </c>
      <c r="NQ1" s="1517"/>
      <c r="NR1" s="1517"/>
      <c r="NS1" s="217"/>
      <c r="NT1" s="1518" t="s">
        <v>847</v>
      </c>
      <c r="NU1" s="1519"/>
      <c r="NV1" s="1514" t="s">
        <v>848</v>
      </c>
      <c r="NW1" s="1515"/>
      <c r="NX1" s="1516"/>
      <c r="NY1" s="1431" t="s">
        <v>845</v>
      </c>
      <c r="NZ1" s="176"/>
      <c r="OA1" s="1507" t="s">
        <v>849</v>
      </c>
      <c r="OB1" s="1508"/>
      <c r="OE1" s="1509" t="s">
        <v>850</v>
      </c>
      <c r="OF1" s="1509"/>
      <c r="OG1" s="1509"/>
      <c r="OH1" s="1509"/>
      <c r="OI1" s="1509"/>
      <c r="OJ1" s="1509"/>
      <c r="OK1" s="1509"/>
      <c r="OL1" s="212" t="s">
        <v>793</v>
      </c>
      <c r="OM1" s="212" t="s">
        <v>794</v>
      </c>
      <c r="ON1" s="212" t="s">
        <v>795</v>
      </c>
      <c r="OO1" s="212" t="s">
        <v>796</v>
      </c>
      <c r="OP1" s="212" t="s">
        <v>797</v>
      </c>
      <c r="OQ1" s="212" t="s">
        <v>798</v>
      </c>
      <c r="OR1" s="212" t="s">
        <v>799</v>
      </c>
      <c r="OS1" s="212" t="s">
        <v>800</v>
      </c>
      <c r="OT1" s="212" t="s">
        <v>801</v>
      </c>
      <c r="OU1" s="212" t="s">
        <v>802</v>
      </c>
      <c r="OV1" s="212" t="s">
        <v>803</v>
      </c>
      <c r="OW1" s="212" t="s">
        <v>804</v>
      </c>
      <c r="OX1" s="212" t="s">
        <v>805</v>
      </c>
      <c r="OY1" s="212" t="s">
        <v>806</v>
      </c>
      <c r="OZ1" s="212" t="s">
        <v>807</v>
      </c>
      <c r="PA1" s="213" t="s">
        <v>808</v>
      </c>
      <c r="PB1" s="213" t="s">
        <v>809</v>
      </c>
      <c r="PC1" s="213" t="s">
        <v>810</v>
      </c>
      <c r="PD1" s="213" t="s">
        <v>811</v>
      </c>
      <c r="PE1" s="213" t="s">
        <v>812</v>
      </c>
      <c r="PF1" s="213" t="s">
        <v>813</v>
      </c>
      <c r="PG1" s="214" t="s">
        <v>814</v>
      </c>
      <c r="PH1" s="214" t="s">
        <v>815</v>
      </c>
      <c r="PI1" s="214" t="s">
        <v>816</v>
      </c>
      <c r="PJ1" s="214" t="s">
        <v>817</v>
      </c>
      <c r="PK1" s="214" t="s">
        <v>818</v>
      </c>
      <c r="PL1" s="214" t="s">
        <v>819</v>
      </c>
      <c r="PM1" s="214" t="s">
        <v>820</v>
      </c>
      <c r="PN1" s="214" t="s">
        <v>821</v>
      </c>
      <c r="PO1" s="214" t="s">
        <v>822</v>
      </c>
      <c r="PP1" s="214" t="s">
        <v>823</v>
      </c>
      <c r="PQ1" s="214" t="s">
        <v>824</v>
      </c>
      <c r="PR1" s="214" t="s">
        <v>825</v>
      </c>
      <c r="PS1" s="215" t="s">
        <v>826</v>
      </c>
      <c r="PT1" s="215" t="s">
        <v>827</v>
      </c>
      <c r="PU1" s="215" t="s">
        <v>828</v>
      </c>
      <c r="PV1" s="215" t="s">
        <v>829</v>
      </c>
      <c r="PW1" s="215" t="s">
        <v>830</v>
      </c>
      <c r="PX1" s="215" t="s">
        <v>831</v>
      </c>
      <c r="PY1" s="215" t="s">
        <v>832</v>
      </c>
      <c r="PZ1" s="215" t="s">
        <v>833</v>
      </c>
      <c r="QA1" s="215" t="s">
        <v>834</v>
      </c>
      <c r="QB1" s="215" t="s">
        <v>835</v>
      </c>
      <c r="QC1" s="215" t="s">
        <v>836</v>
      </c>
      <c r="QD1" s="215" t="s">
        <v>837</v>
      </c>
      <c r="QE1" s="215" t="s">
        <v>838</v>
      </c>
      <c r="QF1" s="215" t="s">
        <v>839</v>
      </c>
      <c r="QG1" s="215" t="s">
        <v>840</v>
      </c>
      <c r="QI1" s="218" t="s">
        <v>851</v>
      </c>
      <c r="QJ1" s="219"/>
      <c r="QK1" s="219"/>
      <c r="QL1" s="219"/>
      <c r="QM1" s="219"/>
      <c r="QN1" s="219"/>
      <c r="QO1" s="219"/>
      <c r="QP1" s="212" t="s">
        <v>793</v>
      </c>
      <c r="QQ1" s="212" t="s">
        <v>794</v>
      </c>
      <c r="QR1" s="212" t="s">
        <v>795</v>
      </c>
      <c r="QS1" s="212" t="s">
        <v>796</v>
      </c>
      <c r="QT1" s="212" t="s">
        <v>797</v>
      </c>
      <c r="QU1" s="212" t="s">
        <v>798</v>
      </c>
      <c r="QV1" s="212" t="s">
        <v>799</v>
      </c>
      <c r="QW1" s="212" t="s">
        <v>800</v>
      </c>
      <c r="QX1" s="212" t="s">
        <v>801</v>
      </c>
      <c r="QY1" s="212" t="s">
        <v>802</v>
      </c>
      <c r="QZ1" s="212" t="s">
        <v>803</v>
      </c>
      <c r="RA1" s="212" t="s">
        <v>804</v>
      </c>
      <c r="RB1" s="212" t="s">
        <v>805</v>
      </c>
      <c r="RC1" s="212" t="s">
        <v>806</v>
      </c>
      <c r="RD1" s="212" t="s">
        <v>807</v>
      </c>
      <c r="RE1" s="213" t="s">
        <v>808</v>
      </c>
      <c r="RF1" s="213" t="s">
        <v>809</v>
      </c>
      <c r="RG1" s="213" t="s">
        <v>810</v>
      </c>
      <c r="RH1" s="213" t="s">
        <v>811</v>
      </c>
      <c r="RI1" s="213" t="s">
        <v>812</v>
      </c>
      <c r="RJ1" s="213" t="s">
        <v>813</v>
      </c>
      <c r="RK1" s="214" t="s">
        <v>814</v>
      </c>
      <c r="RL1" s="214" t="s">
        <v>815</v>
      </c>
      <c r="RM1" s="214" t="s">
        <v>816</v>
      </c>
      <c r="RN1" s="214" t="s">
        <v>817</v>
      </c>
      <c r="RO1" s="214" t="s">
        <v>818</v>
      </c>
      <c r="RP1" s="214" t="s">
        <v>819</v>
      </c>
      <c r="RQ1" s="214" t="s">
        <v>820</v>
      </c>
      <c r="RR1" s="214" t="s">
        <v>821</v>
      </c>
      <c r="RS1" s="214" t="s">
        <v>822</v>
      </c>
      <c r="RT1" s="214" t="s">
        <v>823</v>
      </c>
      <c r="RU1" s="214" t="s">
        <v>824</v>
      </c>
      <c r="RV1" s="214" t="s">
        <v>825</v>
      </c>
      <c r="RW1" s="215" t="s">
        <v>826</v>
      </c>
      <c r="RX1" s="215" t="s">
        <v>827</v>
      </c>
      <c r="RY1" s="215" t="s">
        <v>828</v>
      </c>
      <c r="RZ1" s="215" t="s">
        <v>829</v>
      </c>
      <c r="SA1" s="215" t="s">
        <v>830</v>
      </c>
      <c r="SB1" s="215" t="s">
        <v>831</v>
      </c>
      <c r="SC1" s="215" t="s">
        <v>832</v>
      </c>
      <c r="SD1" s="215" t="s">
        <v>833</v>
      </c>
      <c r="SE1" s="215" t="s">
        <v>834</v>
      </c>
      <c r="SF1" s="215" t="s">
        <v>835</v>
      </c>
      <c r="SG1" s="215" t="s">
        <v>836</v>
      </c>
      <c r="SH1" s="215" t="s">
        <v>837</v>
      </c>
      <c r="SI1" s="215" t="s">
        <v>838</v>
      </c>
      <c r="SJ1" s="215" t="s">
        <v>839</v>
      </c>
      <c r="SK1" s="215" t="s">
        <v>840</v>
      </c>
      <c r="SN1" s="220" t="s">
        <v>852</v>
      </c>
      <c r="SO1" s="212" t="s">
        <v>793</v>
      </c>
      <c r="SP1" s="212" t="s">
        <v>794</v>
      </c>
      <c r="SQ1" s="212" t="s">
        <v>795</v>
      </c>
      <c r="SR1" s="212" t="s">
        <v>796</v>
      </c>
      <c r="SS1" s="212" t="s">
        <v>797</v>
      </c>
      <c r="ST1" s="212" t="s">
        <v>798</v>
      </c>
      <c r="SU1" s="212" t="s">
        <v>799</v>
      </c>
      <c r="SV1" s="212" t="s">
        <v>800</v>
      </c>
      <c r="SW1" s="212" t="s">
        <v>801</v>
      </c>
      <c r="SX1" s="212" t="s">
        <v>802</v>
      </c>
      <c r="SY1" s="212" t="s">
        <v>803</v>
      </c>
      <c r="SZ1" s="212" t="s">
        <v>804</v>
      </c>
      <c r="TA1" s="212" t="s">
        <v>805</v>
      </c>
      <c r="TB1" s="212" t="s">
        <v>806</v>
      </c>
      <c r="TC1" s="212" t="s">
        <v>807</v>
      </c>
      <c r="TD1" s="213" t="s">
        <v>808</v>
      </c>
      <c r="TE1" s="213" t="s">
        <v>809</v>
      </c>
      <c r="TF1" s="213" t="s">
        <v>810</v>
      </c>
      <c r="TG1" s="213" t="s">
        <v>811</v>
      </c>
      <c r="TH1" s="213" t="s">
        <v>812</v>
      </c>
      <c r="TI1" s="213" t="s">
        <v>813</v>
      </c>
      <c r="TJ1" s="214" t="s">
        <v>814</v>
      </c>
      <c r="TK1" s="214" t="s">
        <v>815</v>
      </c>
      <c r="TL1" s="214" t="s">
        <v>816</v>
      </c>
      <c r="TM1" s="214" t="s">
        <v>817</v>
      </c>
      <c r="TN1" s="214" t="s">
        <v>818</v>
      </c>
      <c r="TO1" s="214" t="s">
        <v>819</v>
      </c>
      <c r="TP1" s="214" t="s">
        <v>820</v>
      </c>
      <c r="TQ1" s="214" t="s">
        <v>821</v>
      </c>
      <c r="TR1" s="214" t="s">
        <v>822</v>
      </c>
      <c r="TS1" s="214" t="s">
        <v>823</v>
      </c>
      <c r="TT1" s="214" t="s">
        <v>824</v>
      </c>
      <c r="TU1" s="214" t="s">
        <v>825</v>
      </c>
      <c r="TV1" s="215" t="s">
        <v>826</v>
      </c>
      <c r="TW1" s="215" t="s">
        <v>827</v>
      </c>
      <c r="TX1" s="215" t="s">
        <v>828</v>
      </c>
      <c r="TY1" s="215" t="s">
        <v>829</v>
      </c>
      <c r="TZ1" s="215" t="s">
        <v>830</v>
      </c>
      <c r="UA1" s="215" t="s">
        <v>831</v>
      </c>
      <c r="UB1" s="215" t="s">
        <v>832</v>
      </c>
      <c r="UC1" s="215" t="s">
        <v>833</v>
      </c>
      <c r="UD1" s="215" t="s">
        <v>834</v>
      </c>
      <c r="UE1" s="215" t="s">
        <v>835</v>
      </c>
      <c r="UF1" s="215" t="s">
        <v>836</v>
      </c>
      <c r="UG1" s="215" t="s">
        <v>837</v>
      </c>
      <c r="UH1" s="215" t="s">
        <v>838</v>
      </c>
      <c r="UI1" s="215" t="s">
        <v>839</v>
      </c>
      <c r="UJ1" s="215" t="s">
        <v>840</v>
      </c>
      <c r="UM1" s="221" t="s">
        <v>853</v>
      </c>
      <c r="UN1" s="212" t="s">
        <v>793</v>
      </c>
      <c r="UO1" s="212" t="s">
        <v>794</v>
      </c>
      <c r="UP1" s="212" t="s">
        <v>795</v>
      </c>
      <c r="UQ1" s="212" t="s">
        <v>796</v>
      </c>
      <c r="UR1" s="212" t="s">
        <v>797</v>
      </c>
      <c r="US1" s="212" t="s">
        <v>798</v>
      </c>
      <c r="UT1" s="212" t="s">
        <v>799</v>
      </c>
      <c r="UU1" s="212" t="s">
        <v>800</v>
      </c>
      <c r="UV1" s="212" t="s">
        <v>801</v>
      </c>
      <c r="UW1" s="212" t="s">
        <v>802</v>
      </c>
      <c r="UX1" s="212" t="s">
        <v>803</v>
      </c>
      <c r="UY1" s="212" t="s">
        <v>804</v>
      </c>
      <c r="UZ1" s="212" t="s">
        <v>805</v>
      </c>
      <c r="VA1" s="212" t="s">
        <v>806</v>
      </c>
      <c r="VB1" s="212" t="s">
        <v>807</v>
      </c>
      <c r="VC1" s="213" t="s">
        <v>808</v>
      </c>
      <c r="VD1" s="213" t="s">
        <v>809</v>
      </c>
      <c r="VE1" s="213" t="s">
        <v>810</v>
      </c>
      <c r="VF1" s="213" t="s">
        <v>811</v>
      </c>
      <c r="VG1" s="213" t="s">
        <v>812</v>
      </c>
      <c r="VH1" s="213" t="s">
        <v>813</v>
      </c>
      <c r="VI1" s="214" t="s">
        <v>814</v>
      </c>
      <c r="VJ1" s="214" t="s">
        <v>815</v>
      </c>
      <c r="VK1" s="214" t="s">
        <v>816</v>
      </c>
      <c r="VL1" s="214" t="s">
        <v>817</v>
      </c>
      <c r="VM1" s="214" t="s">
        <v>818</v>
      </c>
      <c r="VN1" s="214" t="s">
        <v>819</v>
      </c>
      <c r="VO1" s="214" t="s">
        <v>820</v>
      </c>
      <c r="VP1" s="214" t="s">
        <v>821</v>
      </c>
      <c r="VQ1" s="214" t="s">
        <v>822</v>
      </c>
      <c r="VR1" s="214" t="s">
        <v>823</v>
      </c>
      <c r="VS1" s="214" t="s">
        <v>824</v>
      </c>
      <c r="VT1" s="214" t="s">
        <v>825</v>
      </c>
      <c r="VU1" s="215" t="s">
        <v>826</v>
      </c>
      <c r="VV1" s="215" t="s">
        <v>827</v>
      </c>
      <c r="VW1" s="215" t="s">
        <v>828</v>
      </c>
      <c r="VX1" s="215" t="s">
        <v>829</v>
      </c>
      <c r="VY1" s="215" t="s">
        <v>830</v>
      </c>
      <c r="VZ1" s="215" t="s">
        <v>831</v>
      </c>
      <c r="WA1" s="215" t="s">
        <v>832</v>
      </c>
      <c r="WB1" s="215" t="s">
        <v>833</v>
      </c>
      <c r="WC1" s="215" t="s">
        <v>834</v>
      </c>
      <c r="WD1" s="215" t="s">
        <v>835</v>
      </c>
      <c r="WE1" s="215" t="s">
        <v>836</v>
      </c>
      <c r="WF1" s="215" t="s">
        <v>837</v>
      </c>
      <c r="WG1" s="215" t="s">
        <v>838</v>
      </c>
      <c r="WH1" s="215" t="s">
        <v>839</v>
      </c>
      <c r="WI1" s="215" t="s">
        <v>840</v>
      </c>
      <c r="WL1" s="218" t="s">
        <v>854</v>
      </c>
      <c r="WM1" s="219"/>
      <c r="WN1" s="219"/>
      <c r="WO1" s="219"/>
      <c r="WP1" s="219"/>
      <c r="WQ1" s="219"/>
      <c r="WR1" s="219"/>
      <c r="WS1" s="219"/>
      <c r="WT1" s="219"/>
      <c r="WU1" s="219"/>
      <c r="WV1" s="219"/>
      <c r="WW1" s="212" t="s">
        <v>793</v>
      </c>
      <c r="WX1" s="212" t="s">
        <v>794</v>
      </c>
      <c r="WY1" s="212" t="s">
        <v>795</v>
      </c>
      <c r="WZ1" s="212" t="s">
        <v>796</v>
      </c>
      <c r="XA1" s="212" t="s">
        <v>797</v>
      </c>
      <c r="XB1" s="212" t="s">
        <v>798</v>
      </c>
      <c r="XC1" s="212" t="s">
        <v>799</v>
      </c>
      <c r="XD1" s="212" t="s">
        <v>800</v>
      </c>
      <c r="XE1" s="212" t="s">
        <v>801</v>
      </c>
      <c r="XF1" s="212" t="s">
        <v>802</v>
      </c>
      <c r="XG1" s="212" t="s">
        <v>803</v>
      </c>
      <c r="XH1" s="212" t="s">
        <v>804</v>
      </c>
      <c r="XI1" s="212" t="s">
        <v>805</v>
      </c>
      <c r="XJ1" s="212" t="s">
        <v>806</v>
      </c>
      <c r="XK1" s="212" t="s">
        <v>807</v>
      </c>
      <c r="XL1" s="213" t="s">
        <v>808</v>
      </c>
      <c r="XM1" s="213" t="s">
        <v>809</v>
      </c>
      <c r="XN1" s="213" t="s">
        <v>810</v>
      </c>
      <c r="XO1" s="213" t="s">
        <v>811</v>
      </c>
      <c r="XP1" s="213" t="s">
        <v>812</v>
      </c>
      <c r="XQ1" s="213" t="s">
        <v>813</v>
      </c>
      <c r="XR1" s="214" t="s">
        <v>814</v>
      </c>
      <c r="XS1" s="214" t="s">
        <v>815</v>
      </c>
      <c r="XT1" s="214" t="s">
        <v>816</v>
      </c>
      <c r="XU1" s="214" t="s">
        <v>817</v>
      </c>
      <c r="XV1" s="214" t="s">
        <v>818</v>
      </c>
      <c r="XW1" s="214" t="s">
        <v>819</v>
      </c>
      <c r="XX1" s="214" t="s">
        <v>820</v>
      </c>
      <c r="XY1" s="214" t="s">
        <v>821</v>
      </c>
      <c r="XZ1" s="214" t="s">
        <v>822</v>
      </c>
      <c r="YA1" s="214" t="s">
        <v>823</v>
      </c>
      <c r="YB1" s="214" t="s">
        <v>824</v>
      </c>
      <c r="YC1" s="214" t="s">
        <v>825</v>
      </c>
      <c r="YD1" s="215" t="s">
        <v>826</v>
      </c>
      <c r="YE1" s="215" t="s">
        <v>827</v>
      </c>
      <c r="YF1" s="215" t="s">
        <v>828</v>
      </c>
      <c r="YG1" s="215" t="s">
        <v>829</v>
      </c>
      <c r="YH1" s="215" t="s">
        <v>830</v>
      </c>
      <c r="YI1" s="215" t="s">
        <v>831</v>
      </c>
      <c r="YJ1" s="215" t="s">
        <v>832</v>
      </c>
      <c r="YK1" s="215" t="s">
        <v>833</v>
      </c>
      <c r="YL1" s="215" t="s">
        <v>834</v>
      </c>
      <c r="YM1" s="215" t="s">
        <v>835</v>
      </c>
      <c r="YN1" s="215" t="s">
        <v>836</v>
      </c>
      <c r="YO1" s="215" t="s">
        <v>837</v>
      </c>
      <c r="YP1" s="215" t="s">
        <v>838</v>
      </c>
      <c r="YQ1" s="215" t="s">
        <v>839</v>
      </c>
      <c r="YR1" s="215" t="s">
        <v>840</v>
      </c>
      <c r="YU1" s="218" t="s">
        <v>855</v>
      </c>
      <c r="YV1" s="219"/>
      <c r="YW1" s="219"/>
      <c r="YX1" s="219"/>
      <c r="YY1" s="219"/>
      <c r="YZ1" s="219"/>
      <c r="ZA1" s="219"/>
      <c r="ZB1" s="219"/>
      <c r="ZC1" s="219"/>
      <c r="ZD1" s="219"/>
      <c r="ZE1" s="219"/>
      <c r="ZF1" s="212" t="s">
        <v>793</v>
      </c>
      <c r="ZG1" s="212" t="s">
        <v>794</v>
      </c>
      <c r="ZH1" s="212" t="s">
        <v>795</v>
      </c>
      <c r="ZI1" s="212" t="s">
        <v>796</v>
      </c>
      <c r="ZJ1" s="212" t="s">
        <v>797</v>
      </c>
      <c r="ZK1" s="212" t="s">
        <v>798</v>
      </c>
      <c r="ZL1" s="212" t="s">
        <v>799</v>
      </c>
      <c r="ZM1" s="212" t="s">
        <v>800</v>
      </c>
      <c r="ZN1" s="212" t="s">
        <v>801</v>
      </c>
      <c r="ZO1" s="212" t="s">
        <v>802</v>
      </c>
      <c r="ZP1" s="212" t="s">
        <v>803</v>
      </c>
      <c r="ZQ1" s="212" t="s">
        <v>804</v>
      </c>
      <c r="ZR1" s="212" t="s">
        <v>805</v>
      </c>
      <c r="ZS1" s="212" t="s">
        <v>806</v>
      </c>
      <c r="ZT1" s="212" t="s">
        <v>807</v>
      </c>
      <c r="ZU1" s="213" t="s">
        <v>808</v>
      </c>
      <c r="ZV1" s="213" t="s">
        <v>809</v>
      </c>
      <c r="ZW1" s="213" t="s">
        <v>810</v>
      </c>
      <c r="ZX1" s="213" t="s">
        <v>811</v>
      </c>
      <c r="ZY1" s="213" t="s">
        <v>812</v>
      </c>
      <c r="ZZ1" s="213" t="s">
        <v>813</v>
      </c>
      <c r="AAA1" s="214" t="s">
        <v>814</v>
      </c>
      <c r="AAB1" s="214" t="s">
        <v>815</v>
      </c>
      <c r="AAC1" s="214" t="s">
        <v>816</v>
      </c>
      <c r="AAD1" s="214" t="s">
        <v>817</v>
      </c>
      <c r="AAE1" s="214" t="s">
        <v>818</v>
      </c>
      <c r="AAF1" s="214" t="s">
        <v>819</v>
      </c>
      <c r="AAG1" s="214" t="s">
        <v>820</v>
      </c>
      <c r="AAH1" s="214" t="s">
        <v>821</v>
      </c>
      <c r="AAI1" s="214" t="s">
        <v>822</v>
      </c>
      <c r="AAJ1" s="214" t="s">
        <v>823</v>
      </c>
      <c r="AAK1" s="214" t="s">
        <v>824</v>
      </c>
      <c r="AAL1" s="214" t="s">
        <v>825</v>
      </c>
      <c r="AAM1" s="215" t="s">
        <v>826</v>
      </c>
      <c r="AAN1" s="215" t="s">
        <v>827</v>
      </c>
      <c r="AAO1" s="215" t="s">
        <v>828</v>
      </c>
      <c r="AAP1" s="215" t="s">
        <v>829</v>
      </c>
      <c r="AAQ1" s="215" t="s">
        <v>830</v>
      </c>
      <c r="AAR1" s="215" t="s">
        <v>831</v>
      </c>
      <c r="AAS1" s="215" t="s">
        <v>832</v>
      </c>
      <c r="AAT1" s="215" t="s">
        <v>833</v>
      </c>
      <c r="AAU1" s="215" t="s">
        <v>834</v>
      </c>
      <c r="AAV1" s="215" t="s">
        <v>835</v>
      </c>
      <c r="AAW1" s="215" t="s">
        <v>836</v>
      </c>
      <c r="AAX1" s="215" t="s">
        <v>837</v>
      </c>
      <c r="AAY1" s="215" t="s">
        <v>838</v>
      </c>
      <c r="AAZ1" s="215" t="s">
        <v>839</v>
      </c>
      <c r="ABA1" s="215" t="s">
        <v>840</v>
      </c>
    </row>
    <row r="2" spans="1:729" s="323" customFormat="1" ht="15" customHeight="1" x14ac:dyDescent="0.35">
      <c r="A2" s="222" t="s">
        <v>856</v>
      </c>
      <c r="B2" s="223" t="s">
        <v>857</v>
      </c>
      <c r="C2" s="222" t="s">
        <v>858</v>
      </c>
      <c r="D2" s="222" t="s">
        <v>859</v>
      </c>
      <c r="E2" s="224" t="s">
        <v>860</v>
      </c>
      <c r="F2" s="225" t="s">
        <v>861</v>
      </c>
      <c r="G2" s="225" t="s">
        <v>862</v>
      </c>
      <c r="H2" s="226" t="s">
        <v>863</v>
      </c>
      <c r="I2" s="227" t="s">
        <v>864</v>
      </c>
      <c r="J2" s="228" t="s">
        <v>865</v>
      </c>
      <c r="K2" s="229" t="s">
        <v>866</v>
      </c>
      <c r="L2" s="230" t="s">
        <v>867</v>
      </c>
      <c r="M2" s="231" t="s">
        <v>868</v>
      </c>
      <c r="N2" s="232" t="s">
        <v>869</v>
      </c>
      <c r="O2" s="233" t="s">
        <v>870</v>
      </c>
      <c r="P2" s="234" t="s">
        <v>871</v>
      </c>
      <c r="Q2" s="235" t="s">
        <v>872</v>
      </c>
      <c r="R2" s="233" t="s">
        <v>873</v>
      </c>
      <c r="S2" s="236" t="s">
        <v>874</v>
      </c>
      <c r="T2" s="237" t="s">
        <v>875</v>
      </c>
      <c r="U2" s="238" t="s">
        <v>876</v>
      </c>
      <c r="V2" s="225" t="s">
        <v>877</v>
      </c>
      <c r="W2" s="239" t="s">
        <v>878</v>
      </c>
      <c r="X2" s="240" t="s">
        <v>879</v>
      </c>
      <c r="Y2" s="241" t="s">
        <v>880</v>
      </c>
      <c r="Z2" s="241" t="s">
        <v>881</v>
      </c>
      <c r="AA2" s="240" t="s">
        <v>742</v>
      </c>
      <c r="AB2" s="242" t="s">
        <v>882</v>
      </c>
      <c r="AC2" s="229" t="s">
        <v>883</v>
      </c>
      <c r="AD2" s="243" t="s">
        <v>884</v>
      </c>
      <c r="AE2" s="222" t="s">
        <v>885</v>
      </c>
      <c r="AF2" s="239" t="s">
        <v>886</v>
      </c>
      <c r="AG2" s="240" t="s">
        <v>887</v>
      </c>
      <c r="AH2" s="240" t="s">
        <v>888</v>
      </c>
      <c r="AI2" s="241" t="s">
        <v>889</v>
      </c>
      <c r="AJ2" s="240" t="s">
        <v>890</v>
      </c>
      <c r="AK2" s="230" t="s">
        <v>891</v>
      </c>
      <c r="AL2" s="228" t="s">
        <v>892</v>
      </c>
      <c r="AM2" s="229" t="s">
        <v>893</v>
      </c>
      <c r="AN2" s="240" t="s">
        <v>894</v>
      </c>
      <c r="AO2" s="240" t="s">
        <v>895</v>
      </c>
      <c r="AP2" s="240" t="s">
        <v>896</v>
      </c>
      <c r="AQ2" s="240" t="s">
        <v>897</v>
      </c>
      <c r="AR2" s="240" t="s">
        <v>898</v>
      </c>
      <c r="AS2" s="240" t="s">
        <v>899</v>
      </c>
      <c r="AT2" s="240" t="s">
        <v>900</v>
      </c>
      <c r="AU2" s="230" t="s">
        <v>901</v>
      </c>
      <c r="AV2" s="244" t="s">
        <v>902</v>
      </c>
      <c r="AW2" s="245" t="s">
        <v>903</v>
      </c>
      <c r="AX2" s="246" t="s">
        <v>904</v>
      </c>
      <c r="AY2" s="247" t="s">
        <v>905</v>
      </c>
      <c r="AZ2" s="244" t="s">
        <v>906</v>
      </c>
      <c r="BA2" s="247" t="s">
        <v>907</v>
      </c>
      <c r="BB2" s="248" t="s">
        <v>908</v>
      </c>
      <c r="BC2" s="248" t="s">
        <v>909</v>
      </c>
      <c r="BD2" s="248" t="s">
        <v>910</v>
      </c>
      <c r="BE2" s="248" t="s">
        <v>911</v>
      </c>
      <c r="BF2" s="248" t="s">
        <v>912</v>
      </c>
      <c r="BG2" s="248" t="s">
        <v>913</v>
      </c>
      <c r="BH2" s="248" t="s">
        <v>914</v>
      </c>
      <c r="BI2" s="248" t="s">
        <v>888</v>
      </c>
      <c r="BJ2" s="249" t="s">
        <v>915</v>
      </c>
      <c r="BK2" s="248" t="s">
        <v>916</v>
      </c>
      <c r="BL2" s="248" t="s">
        <v>917</v>
      </c>
      <c r="BM2" s="239" t="s">
        <v>918</v>
      </c>
      <c r="BN2" s="240" t="s">
        <v>919</v>
      </c>
      <c r="BO2" s="242" t="s">
        <v>920</v>
      </c>
      <c r="BP2" s="242" t="s">
        <v>921</v>
      </c>
      <c r="BQ2" s="242" t="s">
        <v>922</v>
      </c>
      <c r="BR2" s="242" t="s">
        <v>923</v>
      </c>
      <c r="BS2" s="240" t="s">
        <v>924</v>
      </c>
      <c r="BT2" s="240" t="s">
        <v>925</v>
      </c>
      <c r="BU2" s="240" t="s">
        <v>926</v>
      </c>
      <c r="BV2" s="230" t="s">
        <v>927</v>
      </c>
      <c r="BW2" s="239" t="s">
        <v>928</v>
      </c>
      <c r="BX2" s="229" t="s">
        <v>929</v>
      </c>
      <c r="BY2" s="240" t="s">
        <v>930</v>
      </c>
      <c r="BZ2" s="240" t="s">
        <v>931</v>
      </c>
      <c r="CA2" s="240" t="s">
        <v>932</v>
      </c>
      <c r="CB2" s="240" t="s">
        <v>933</v>
      </c>
      <c r="CC2" s="240" t="s">
        <v>934</v>
      </c>
      <c r="CD2" s="241" t="s">
        <v>935</v>
      </c>
      <c r="CE2" s="240" t="s">
        <v>936</v>
      </c>
      <c r="CF2" s="229" t="s">
        <v>937</v>
      </c>
      <c r="CG2" s="239" t="s">
        <v>938</v>
      </c>
      <c r="CH2" s="240" t="s">
        <v>939</v>
      </c>
      <c r="CI2" s="250" t="s">
        <v>940</v>
      </c>
      <c r="CJ2" s="250" t="s">
        <v>941</v>
      </c>
      <c r="CK2" s="240" t="s">
        <v>942</v>
      </c>
      <c r="CL2" s="240" t="s">
        <v>943</v>
      </c>
      <c r="CM2" s="240" t="s">
        <v>944</v>
      </c>
      <c r="CN2" s="240" t="s">
        <v>945</v>
      </c>
      <c r="CO2" s="240" t="s">
        <v>946</v>
      </c>
      <c r="CP2" s="241" t="s">
        <v>947</v>
      </c>
      <c r="CQ2" s="240" t="s">
        <v>948</v>
      </c>
      <c r="CR2" s="229" t="s">
        <v>949</v>
      </c>
      <c r="CS2" s="239" t="s">
        <v>950</v>
      </c>
      <c r="CT2" s="240" t="s">
        <v>951</v>
      </c>
      <c r="CU2" s="251" t="s">
        <v>952</v>
      </c>
      <c r="CV2" s="239" t="s">
        <v>953</v>
      </c>
      <c r="CW2" s="240" t="s">
        <v>954</v>
      </c>
      <c r="CX2" s="230" t="s">
        <v>955</v>
      </c>
      <c r="CY2" s="229" t="s">
        <v>956</v>
      </c>
      <c r="CZ2" s="240" t="s">
        <v>957</v>
      </c>
      <c r="DA2" s="230" t="s">
        <v>958</v>
      </c>
      <c r="DB2" s="252" t="s">
        <v>959</v>
      </c>
      <c r="DC2" s="253" t="s">
        <v>960</v>
      </c>
      <c r="DD2" s="252" t="s">
        <v>961</v>
      </c>
      <c r="DE2" s="254" t="s">
        <v>962</v>
      </c>
      <c r="DF2" s="252" t="s">
        <v>963</v>
      </c>
      <c r="DG2" s="252" t="s">
        <v>964</v>
      </c>
      <c r="DH2" s="252" t="s">
        <v>965</v>
      </c>
      <c r="DI2" s="252" t="s">
        <v>966</v>
      </c>
      <c r="DJ2" s="240" t="s">
        <v>967</v>
      </c>
      <c r="DK2" s="240" t="s">
        <v>968</v>
      </c>
      <c r="DL2" s="240" t="s">
        <v>969</v>
      </c>
      <c r="DM2" s="255" t="s">
        <v>970</v>
      </c>
      <c r="DN2" s="252" t="s">
        <v>971</v>
      </c>
      <c r="DO2" s="252" t="s">
        <v>756</v>
      </c>
      <c r="DP2" s="252" t="s">
        <v>972</v>
      </c>
      <c r="DQ2" s="252" t="s">
        <v>973</v>
      </c>
      <c r="DR2" s="240" t="s">
        <v>974</v>
      </c>
      <c r="DS2" s="240" t="s">
        <v>975</v>
      </c>
      <c r="DT2" s="240" t="s">
        <v>976</v>
      </c>
      <c r="DU2" s="255" t="s">
        <v>977</v>
      </c>
      <c r="DV2" s="229" t="s">
        <v>978</v>
      </c>
      <c r="DW2" s="240" t="s">
        <v>979</v>
      </c>
      <c r="DX2" s="240" t="s">
        <v>980</v>
      </c>
      <c r="DY2" s="240" t="s">
        <v>981</v>
      </c>
      <c r="DZ2" s="229" t="s">
        <v>982</v>
      </c>
      <c r="EA2" s="255" t="s">
        <v>983</v>
      </c>
      <c r="EB2" s="256" t="s">
        <v>984</v>
      </c>
      <c r="EC2" s="253" t="s">
        <v>985</v>
      </c>
      <c r="ED2" s="253" t="s">
        <v>986</v>
      </c>
      <c r="EE2" s="240" t="s">
        <v>987</v>
      </c>
      <c r="EF2" s="240" t="s">
        <v>988</v>
      </c>
      <c r="EG2" s="229" t="s">
        <v>989</v>
      </c>
      <c r="EH2" s="230" t="s">
        <v>990</v>
      </c>
      <c r="EI2" s="239" t="s">
        <v>991</v>
      </c>
      <c r="EJ2" s="257" t="s">
        <v>992</v>
      </c>
      <c r="EK2" s="229" t="s">
        <v>993</v>
      </c>
      <c r="EL2" s="229" t="s">
        <v>994</v>
      </c>
      <c r="EM2" s="258" t="s">
        <v>995</v>
      </c>
      <c r="EN2" s="240" t="s">
        <v>996</v>
      </c>
      <c r="EO2" s="240" t="s">
        <v>997</v>
      </c>
      <c r="EP2" s="240" t="s">
        <v>998</v>
      </c>
      <c r="EQ2" s="240" t="s">
        <v>999</v>
      </c>
      <c r="ER2" s="240" t="s">
        <v>1000</v>
      </c>
      <c r="ES2" s="241" t="s">
        <v>1001</v>
      </c>
      <c r="ET2" s="240" t="s">
        <v>1002</v>
      </c>
      <c r="EU2" s="229" t="s">
        <v>1003</v>
      </c>
      <c r="EV2" s="244" t="s">
        <v>1004</v>
      </c>
      <c r="EW2" s="246" t="s">
        <v>1005</v>
      </c>
      <c r="EX2" s="259" t="s">
        <v>1006</v>
      </c>
      <c r="EY2" s="225" t="s">
        <v>1007</v>
      </c>
      <c r="EZ2" s="225" t="s">
        <v>1008</v>
      </c>
      <c r="FA2" s="260" t="s">
        <v>1009</v>
      </c>
      <c r="FB2" s="227" t="s">
        <v>1010</v>
      </c>
      <c r="FC2" s="261" t="s">
        <v>1011</v>
      </c>
      <c r="FD2" s="226" t="s">
        <v>1012</v>
      </c>
      <c r="FE2" s="262" t="s">
        <v>1013</v>
      </c>
      <c r="FF2" s="262" t="s">
        <v>1014</v>
      </c>
      <c r="FG2" s="225" t="s">
        <v>1006</v>
      </c>
      <c r="FH2" s="263" t="s">
        <v>1015</v>
      </c>
      <c r="FI2" s="263" t="s">
        <v>1016</v>
      </c>
      <c r="FJ2" s="264" t="s">
        <v>1017</v>
      </c>
      <c r="FK2" s="265" t="s">
        <v>1018</v>
      </c>
      <c r="FL2" s="266" t="s">
        <v>1019</v>
      </c>
      <c r="FM2" s="229" t="s">
        <v>1018</v>
      </c>
      <c r="FN2" s="240" t="s">
        <v>1020</v>
      </c>
      <c r="FO2" s="267" t="s">
        <v>1021</v>
      </c>
      <c r="FP2" s="267" t="s">
        <v>1022</v>
      </c>
      <c r="FQ2" s="240" t="s">
        <v>888</v>
      </c>
      <c r="FR2" s="255" t="s">
        <v>1023</v>
      </c>
      <c r="FS2" s="229" t="s">
        <v>1024</v>
      </c>
      <c r="FT2" s="240" t="s">
        <v>1025</v>
      </c>
      <c r="FU2" s="243" t="s">
        <v>1026</v>
      </c>
      <c r="FV2" s="229" t="s">
        <v>1027</v>
      </c>
      <c r="FW2" s="240" t="s">
        <v>1028</v>
      </c>
      <c r="FX2" s="243" t="s">
        <v>1029</v>
      </c>
      <c r="FY2" s="229" t="s">
        <v>1030</v>
      </c>
      <c r="FZ2" s="240" t="s">
        <v>1031</v>
      </c>
      <c r="GA2" s="267" t="s">
        <v>1032</v>
      </c>
      <c r="GB2" s="243" t="s">
        <v>1033</v>
      </c>
      <c r="GC2" s="229" t="s">
        <v>1034</v>
      </c>
      <c r="GD2" s="240" t="s">
        <v>1035</v>
      </c>
      <c r="GE2" s="267" t="s">
        <v>1036</v>
      </c>
      <c r="GF2" s="243" t="s">
        <v>1037</v>
      </c>
      <c r="GG2" s="229" t="s">
        <v>895</v>
      </c>
      <c r="GH2" s="240" t="s">
        <v>1038</v>
      </c>
      <c r="GI2" s="267" t="s">
        <v>1039</v>
      </c>
      <c r="GJ2" s="243" t="s">
        <v>1040</v>
      </c>
      <c r="GK2" s="229" t="s">
        <v>1041</v>
      </c>
      <c r="GL2" s="240" t="s">
        <v>1042</v>
      </c>
      <c r="GM2" s="267" t="s">
        <v>1043</v>
      </c>
      <c r="GN2" s="243" t="s">
        <v>1044</v>
      </c>
      <c r="GO2" s="268" t="s">
        <v>1045</v>
      </c>
      <c r="GP2" s="269" t="s">
        <v>1046</v>
      </c>
      <c r="GQ2" s="269" t="s">
        <v>1047</v>
      </c>
      <c r="GR2" s="269" t="s">
        <v>1048</v>
      </c>
      <c r="GS2" s="269" t="s">
        <v>1049</v>
      </c>
      <c r="GT2" s="270" t="s">
        <v>1050</v>
      </c>
      <c r="GU2" s="271" t="s">
        <v>1051</v>
      </c>
      <c r="GV2" s="269" t="s">
        <v>1052</v>
      </c>
      <c r="GW2" s="269" t="s">
        <v>1053</v>
      </c>
      <c r="GX2" s="270" t="s">
        <v>1054</v>
      </c>
      <c r="GY2" s="271" t="s">
        <v>1055</v>
      </c>
      <c r="GZ2" s="272" t="s">
        <v>1056</v>
      </c>
      <c r="HA2" s="273" t="s">
        <v>769</v>
      </c>
      <c r="HB2" s="274" t="s">
        <v>1057</v>
      </c>
      <c r="HC2" s="275" t="s">
        <v>1058</v>
      </c>
      <c r="HD2" s="274" t="s">
        <v>1059</v>
      </c>
      <c r="HE2" s="274" t="s">
        <v>1060</v>
      </c>
      <c r="HF2" s="276" t="s">
        <v>1061</v>
      </c>
      <c r="HG2" s="276" t="s">
        <v>1062</v>
      </c>
      <c r="HH2" s="277" t="s">
        <v>1063</v>
      </c>
      <c r="HI2" s="274" t="s">
        <v>1064</v>
      </c>
      <c r="HJ2" s="274" t="s">
        <v>1065</v>
      </c>
      <c r="HK2" s="276" t="s">
        <v>1066</v>
      </c>
      <c r="HL2" s="277" t="s">
        <v>1067</v>
      </c>
      <c r="HM2" s="278" t="s">
        <v>1068</v>
      </c>
      <c r="HN2" s="227" t="s">
        <v>1069</v>
      </c>
      <c r="HO2" s="264" t="s">
        <v>1070</v>
      </c>
      <c r="HP2" s="265" t="s">
        <v>1071</v>
      </c>
      <c r="HQ2" s="230" t="s">
        <v>1072</v>
      </c>
      <c r="HR2" s="279" t="s">
        <v>1058</v>
      </c>
      <c r="HS2" s="280" t="s">
        <v>1073</v>
      </c>
      <c r="HT2" s="280" t="s">
        <v>1074</v>
      </c>
      <c r="HU2" s="280" t="s">
        <v>1075</v>
      </c>
      <c r="HV2" s="280" t="s">
        <v>917</v>
      </c>
      <c r="HW2" s="280" t="s">
        <v>1076</v>
      </c>
      <c r="HX2" s="280" t="s">
        <v>1077</v>
      </c>
      <c r="HY2" s="280" t="s">
        <v>898</v>
      </c>
      <c r="HZ2" s="280" t="s">
        <v>1078</v>
      </c>
      <c r="IA2" s="280" t="s">
        <v>1079</v>
      </c>
      <c r="IB2" s="280" t="s">
        <v>1041</v>
      </c>
      <c r="IC2" s="280" t="s">
        <v>1080</v>
      </c>
      <c r="ID2" s="264" t="s">
        <v>1081</v>
      </c>
      <c r="IE2" s="281" t="s">
        <v>914</v>
      </c>
      <c r="IF2" s="265" t="s">
        <v>1071</v>
      </c>
      <c r="IG2" s="230" t="s">
        <v>1082</v>
      </c>
      <c r="IH2" s="282" t="s">
        <v>1083</v>
      </c>
      <c r="II2" s="283" t="s">
        <v>1084</v>
      </c>
      <c r="IJ2" s="284" t="s">
        <v>1085</v>
      </c>
      <c r="IK2" s="285" t="s">
        <v>1086</v>
      </c>
      <c r="IL2" s="285" t="s">
        <v>1087</v>
      </c>
      <c r="IM2" s="286" t="s">
        <v>1088</v>
      </c>
      <c r="IN2" s="287" t="s">
        <v>912</v>
      </c>
      <c r="IO2" s="288" t="s">
        <v>1089</v>
      </c>
      <c r="IP2" s="289" t="s">
        <v>1090</v>
      </c>
      <c r="IQ2" s="288" t="s">
        <v>1091</v>
      </c>
      <c r="IR2" s="290" t="s">
        <v>1092</v>
      </c>
      <c r="IS2" s="290" t="s">
        <v>1093</v>
      </c>
      <c r="IT2" s="287" t="s">
        <v>912</v>
      </c>
      <c r="IU2" s="288" t="s">
        <v>1094</v>
      </c>
      <c r="IV2" s="288" t="s">
        <v>1095</v>
      </c>
      <c r="IW2" s="289" t="s">
        <v>1096</v>
      </c>
      <c r="IX2" s="290" t="s">
        <v>1097</v>
      </c>
      <c r="IY2" s="271" t="s">
        <v>1098</v>
      </c>
      <c r="IZ2" s="291" t="s">
        <v>1099</v>
      </c>
      <c r="JA2" s="271" t="s">
        <v>1100</v>
      </c>
      <c r="JB2" s="291" t="s">
        <v>1101</v>
      </c>
      <c r="JC2" s="229" t="s">
        <v>1102</v>
      </c>
      <c r="JD2" s="229" t="s">
        <v>1103</v>
      </c>
      <c r="JE2" s="267" t="s">
        <v>1104</v>
      </c>
      <c r="JF2" s="267" t="s">
        <v>1105</v>
      </c>
      <c r="JG2" s="230" t="s">
        <v>1106</v>
      </c>
      <c r="JH2" s="229" t="s">
        <v>1107</v>
      </c>
      <c r="JI2" s="229" t="s">
        <v>1108</v>
      </c>
      <c r="JJ2" s="267" t="s">
        <v>1109</v>
      </c>
      <c r="JK2" s="267" t="s">
        <v>1110</v>
      </c>
      <c r="JL2" s="230" t="s">
        <v>1111</v>
      </c>
      <c r="JM2" s="229" t="s">
        <v>1107</v>
      </c>
      <c r="JN2" s="229" t="s">
        <v>1112</v>
      </c>
      <c r="JO2" s="229" t="s">
        <v>1113</v>
      </c>
      <c r="JP2" s="267" t="s">
        <v>1114</v>
      </c>
      <c r="JQ2" s="267" t="s">
        <v>1115</v>
      </c>
      <c r="JR2" s="230" t="s">
        <v>1111</v>
      </c>
      <c r="JS2" s="229" t="s">
        <v>1116</v>
      </c>
      <c r="JT2" s="229" t="s">
        <v>1108</v>
      </c>
      <c r="JU2" s="267" t="s">
        <v>1117</v>
      </c>
      <c r="JV2" s="267" t="s">
        <v>1118</v>
      </c>
      <c r="JW2" s="230" t="s">
        <v>1119</v>
      </c>
      <c r="JX2" s="292" t="s">
        <v>900</v>
      </c>
      <c r="JY2" s="292" t="s">
        <v>1120</v>
      </c>
      <c r="JZ2" s="292" t="s">
        <v>1121</v>
      </c>
      <c r="KA2" s="293" t="s">
        <v>1122</v>
      </c>
      <c r="KB2" s="293" t="s">
        <v>1123</v>
      </c>
      <c r="KC2" s="293" t="s">
        <v>1124</v>
      </c>
      <c r="KD2" s="293" t="s">
        <v>1125</v>
      </c>
      <c r="KE2" s="293" t="s">
        <v>1126</v>
      </c>
      <c r="KF2" s="293" t="s">
        <v>1127</v>
      </c>
      <c r="KG2" s="293" t="s">
        <v>1123</v>
      </c>
      <c r="KH2" s="293" t="s">
        <v>1124</v>
      </c>
      <c r="KI2" s="293" t="s">
        <v>1125</v>
      </c>
      <c r="KJ2" s="293" t="s">
        <v>1126</v>
      </c>
      <c r="KK2" s="293" t="s">
        <v>1128</v>
      </c>
      <c r="KL2" s="293" t="s">
        <v>894</v>
      </c>
      <c r="KM2" s="293" t="s">
        <v>1129</v>
      </c>
      <c r="KN2" s="293" t="s">
        <v>1130</v>
      </c>
      <c r="KO2" s="293" t="s">
        <v>1131</v>
      </c>
      <c r="KP2" s="293" t="s">
        <v>1132</v>
      </c>
      <c r="KQ2" s="293" t="s">
        <v>1133</v>
      </c>
      <c r="KR2" s="293" t="s">
        <v>1134</v>
      </c>
      <c r="KS2" s="293" t="s">
        <v>1135</v>
      </c>
      <c r="KT2" s="293" t="s">
        <v>1136</v>
      </c>
      <c r="KU2" s="293" t="s">
        <v>787</v>
      </c>
      <c r="KV2" s="294" t="s">
        <v>1137</v>
      </c>
      <c r="KW2" s="222" t="s">
        <v>858</v>
      </c>
      <c r="KX2" s="294" t="s">
        <v>1015</v>
      </c>
      <c r="KY2" s="295" t="s">
        <v>1138</v>
      </c>
      <c r="KZ2" s="296" t="s">
        <v>1139</v>
      </c>
      <c r="LA2" s="297" t="s">
        <v>1140</v>
      </c>
      <c r="LB2" s="298" t="s">
        <v>1141</v>
      </c>
      <c r="LC2" s="299" t="s">
        <v>1142</v>
      </c>
      <c r="LD2" s="300" t="s">
        <v>1030</v>
      </c>
      <c r="LE2" s="301" t="s">
        <v>1034</v>
      </c>
      <c r="LF2" s="301" t="s">
        <v>895</v>
      </c>
      <c r="LG2" s="302" t="s">
        <v>1143</v>
      </c>
      <c r="LH2" s="303" t="s">
        <v>1144</v>
      </c>
      <c r="LI2" s="303" t="s">
        <v>1145</v>
      </c>
      <c r="LJ2" s="303" t="s">
        <v>1146</v>
      </c>
      <c r="LK2" s="303" t="s">
        <v>965</v>
      </c>
      <c r="LL2" s="303" t="s">
        <v>972</v>
      </c>
      <c r="LM2" s="303" t="s">
        <v>1147</v>
      </c>
      <c r="LN2" s="303" t="s">
        <v>1148</v>
      </c>
      <c r="LO2" s="303" t="s">
        <v>998</v>
      </c>
      <c r="LP2" s="304" t="s">
        <v>900</v>
      </c>
      <c r="LQ2" s="305" t="s">
        <v>1149</v>
      </c>
      <c r="LR2" s="301" t="s">
        <v>1102</v>
      </c>
      <c r="LS2" s="306" t="s">
        <v>1150</v>
      </c>
      <c r="LT2" s="307" t="s">
        <v>866</v>
      </c>
      <c r="LU2" s="308" t="s">
        <v>1151</v>
      </c>
      <c r="LV2" s="309" t="s">
        <v>952</v>
      </c>
      <c r="LW2" s="310" t="s">
        <v>955</v>
      </c>
      <c r="LX2" s="308" t="s">
        <v>1152</v>
      </c>
      <c r="LY2" s="311" t="s">
        <v>873</v>
      </c>
      <c r="LZ2" s="312" t="s">
        <v>1098</v>
      </c>
      <c r="MA2" s="312" t="s">
        <v>1100</v>
      </c>
      <c r="MB2" s="313" t="s">
        <v>1045</v>
      </c>
      <c r="MC2" s="314" t="s">
        <v>1047</v>
      </c>
      <c r="MD2" s="314" t="s">
        <v>1048</v>
      </c>
      <c r="ME2" s="314" t="s">
        <v>1049</v>
      </c>
      <c r="MF2" s="315" t="s">
        <v>1050</v>
      </c>
      <c r="MG2" s="312" t="s">
        <v>1051</v>
      </c>
      <c r="MH2" s="314" t="s">
        <v>1053</v>
      </c>
      <c r="MI2" s="315" t="s">
        <v>1054</v>
      </c>
      <c r="MJ2" s="312" t="s">
        <v>1055</v>
      </c>
      <c r="MK2" s="316" t="s">
        <v>885</v>
      </c>
      <c r="ML2" s="317" t="s">
        <v>1153</v>
      </c>
      <c r="MM2" s="318" t="s">
        <v>1154</v>
      </c>
      <c r="MN2" s="317" t="s">
        <v>883</v>
      </c>
      <c r="MO2" s="319" t="s">
        <v>1067</v>
      </c>
      <c r="MP2" s="320" t="s">
        <v>1058</v>
      </c>
      <c r="MQ2" s="319" t="s">
        <v>1063</v>
      </c>
      <c r="MR2" s="316" t="s">
        <v>1155</v>
      </c>
      <c r="MS2" s="316" t="s">
        <v>894</v>
      </c>
      <c r="MT2" s="321" t="s">
        <v>1156</v>
      </c>
      <c r="MU2" s="317" t="s">
        <v>1041</v>
      </c>
      <c r="MV2" s="322" t="s">
        <v>1157</v>
      </c>
      <c r="MW2" s="317" t="s">
        <v>1158</v>
      </c>
      <c r="MX2" s="317" t="s">
        <v>1107</v>
      </c>
      <c r="MY2" s="317" t="s">
        <v>1116</v>
      </c>
      <c r="NA2" s="324" t="s">
        <v>1139</v>
      </c>
      <c r="NB2" s="325" t="s">
        <v>1140</v>
      </c>
      <c r="NC2" s="325" t="s">
        <v>1141</v>
      </c>
      <c r="ND2" s="326" t="s">
        <v>1142</v>
      </c>
      <c r="NE2" s="326" t="s">
        <v>1159</v>
      </c>
      <c r="NF2" s="327" t="s">
        <v>1160</v>
      </c>
      <c r="NH2" s="295" t="s">
        <v>858</v>
      </c>
      <c r="NI2" s="294" t="s">
        <v>1161</v>
      </c>
      <c r="NJ2" s="328" t="s">
        <v>1159</v>
      </c>
      <c r="NK2" s="329" t="s">
        <v>1162</v>
      </c>
      <c r="NL2" s="329" t="s">
        <v>1163</v>
      </c>
      <c r="NM2" s="329" t="s">
        <v>1164</v>
      </c>
      <c r="NN2" s="329" t="s">
        <v>1165</v>
      </c>
      <c r="NO2" s="329" t="s">
        <v>1166</v>
      </c>
      <c r="NP2" s="294" t="s">
        <v>744</v>
      </c>
      <c r="NQ2" s="294" t="s">
        <v>883</v>
      </c>
      <c r="NR2" s="330" t="s">
        <v>1167</v>
      </c>
      <c r="NS2" s="330" t="s">
        <v>1168</v>
      </c>
      <c r="NT2" s="294" t="s">
        <v>1161</v>
      </c>
      <c r="NU2" s="328" t="s">
        <v>1159</v>
      </c>
      <c r="NV2" s="329" t="s">
        <v>1162</v>
      </c>
      <c r="NW2" s="329" t="s">
        <v>1163</v>
      </c>
      <c r="NX2" s="329" t="s">
        <v>1164</v>
      </c>
      <c r="NY2" s="329" t="s">
        <v>1165</v>
      </c>
      <c r="NZ2" s="329" t="s">
        <v>1166</v>
      </c>
      <c r="OA2" s="331" t="s">
        <v>1169</v>
      </c>
      <c r="OB2" s="332" t="s">
        <v>1170</v>
      </c>
      <c r="OE2" s="333" t="s">
        <v>858</v>
      </c>
      <c r="OF2" s="334" t="s">
        <v>1015</v>
      </c>
      <c r="OG2" s="333" t="s">
        <v>1171</v>
      </c>
      <c r="OH2" s="335" t="s">
        <v>1139</v>
      </c>
      <c r="OI2" s="336" t="s">
        <v>1140</v>
      </c>
      <c r="OJ2" s="337" t="s">
        <v>1141</v>
      </c>
      <c r="OK2" s="338" t="s">
        <v>1142</v>
      </c>
      <c r="OL2" s="300" t="s">
        <v>1030</v>
      </c>
      <c r="OM2" s="301" t="s">
        <v>1034</v>
      </c>
      <c r="ON2" s="301" t="s">
        <v>895</v>
      </c>
      <c r="OO2" s="302" t="s">
        <v>1143</v>
      </c>
      <c r="OP2" s="339" t="s">
        <v>1144</v>
      </c>
      <c r="OQ2" s="303" t="s">
        <v>1145</v>
      </c>
      <c r="OR2" s="303" t="s">
        <v>1146</v>
      </c>
      <c r="OS2" s="303" t="s">
        <v>965</v>
      </c>
      <c r="OT2" s="303" t="s">
        <v>972</v>
      </c>
      <c r="OU2" s="303" t="s">
        <v>1147</v>
      </c>
      <c r="OV2" s="303" t="s">
        <v>1148</v>
      </c>
      <c r="OW2" s="303" t="s">
        <v>998</v>
      </c>
      <c r="OX2" s="304" t="s">
        <v>900</v>
      </c>
      <c r="OY2" s="305" t="s">
        <v>1149</v>
      </c>
      <c r="OZ2" s="301" t="s">
        <v>1102</v>
      </c>
      <c r="PA2" s="340" t="s">
        <v>1150</v>
      </c>
      <c r="PB2" s="307" t="s">
        <v>866</v>
      </c>
      <c r="PC2" s="308" t="s">
        <v>1151</v>
      </c>
      <c r="PD2" s="309" t="s">
        <v>952</v>
      </c>
      <c r="PE2" s="310" t="s">
        <v>955</v>
      </c>
      <c r="PF2" s="308" t="s">
        <v>1152</v>
      </c>
      <c r="PG2" s="341" t="s">
        <v>873</v>
      </c>
      <c r="PH2" s="312" t="s">
        <v>1098</v>
      </c>
      <c r="PI2" s="312" t="s">
        <v>1100</v>
      </c>
      <c r="PJ2" s="313" t="s">
        <v>1045</v>
      </c>
      <c r="PK2" s="314" t="s">
        <v>1047</v>
      </c>
      <c r="PL2" s="314" t="s">
        <v>1048</v>
      </c>
      <c r="PM2" s="314" t="s">
        <v>1049</v>
      </c>
      <c r="PN2" s="315" t="s">
        <v>1050</v>
      </c>
      <c r="PO2" s="312" t="s">
        <v>1051</v>
      </c>
      <c r="PP2" s="314" t="s">
        <v>1053</v>
      </c>
      <c r="PQ2" s="315" t="s">
        <v>1054</v>
      </c>
      <c r="PR2" s="312" t="s">
        <v>1055</v>
      </c>
      <c r="PS2" s="316" t="s">
        <v>885</v>
      </c>
      <c r="PT2" s="317" t="s">
        <v>1153</v>
      </c>
      <c r="PU2" s="318" t="s">
        <v>1154</v>
      </c>
      <c r="PV2" s="317" t="s">
        <v>883</v>
      </c>
      <c r="PW2" s="319" t="s">
        <v>1067</v>
      </c>
      <c r="PX2" s="320" t="s">
        <v>1058</v>
      </c>
      <c r="PY2" s="319" t="s">
        <v>1063</v>
      </c>
      <c r="PZ2" s="316" t="s">
        <v>1155</v>
      </c>
      <c r="QA2" s="316" t="s">
        <v>894</v>
      </c>
      <c r="QB2" s="321" t="s">
        <v>1156</v>
      </c>
      <c r="QC2" s="317" t="s">
        <v>1041</v>
      </c>
      <c r="QD2" s="342" t="s">
        <v>1157</v>
      </c>
      <c r="QE2" s="317" t="s">
        <v>1158</v>
      </c>
      <c r="QF2" s="317" t="s">
        <v>1107</v>
      </c>
      <c r="QG2" s="317" t="s">
        <v>1116</v>
      </c>
      <c r="QI2" s="333" t="s">
        <v>858</v>
      </c>
      <c r="QJ2" s="334" t="s">
        <v>1015</v>
      </c>
      <c r="QK2" s="333" t="s">
        <v>1171</v>
      </c>
      <c r="QL2" s="335" t="s">
        <v>1139</v>
      </c>
      <c r="QM2" s="336" t="s">
        <v>1140</v>
      </c>
      <c r="QN2" s="337" t="s">
        <v>1141</v>
      </c>
      <c r="QO2" s="338" t="s">
        <v>1142</v>
      </c>
      <c r="QP2" s="300" t="s">
        <v>1030</v>
      </c>
      <c r="QQ2" s="301" t="s">
        <v>1034</v>
      </c>
      <c r="QR2" s="301" t="s">
        <v>895</v>
      </c>
      <c r="QS2" s="302" t="s">
        <v>1143</v>
      </c>
      <c r="QT2" s="339" t="s">
        <v>1144</v>
      </c>
      <c r="QU2" s="303" t="s">
        <v>1145</v>
      </c>
      <c r="QV2" s="303" t="s">
        <v>1146</v>
      </c>
      <c r="QW2" s="303" t="s">
        <v>965</v>
      </c>
      <c r="QX2" s="303" t="s">
        <v>972</v>
      </c>
      <c r="QY2" s="303" t="s">
        <v>1147</v>
      </c>
      <c r="QZ2" s="303" t="s">
        <v>1148</v>
      </c>
      <c r="RA2" s="303" t="s">
        <v>998</v>
      </c>
      <c r="RB2" s="304" t="s">
        <v>900</v>
      </c>
      <c r="RC2" s="305" t="s">
        <v>1149</v>
      </c>
      <c r="RD2" s="301" t="s">
        <v>1102</v>
      </c>
      <c r="RE2" s="306" t="s">
        <v>1150</v>
      </c>
      <c r="RF2" s="307" t="s">
        <v>866</v>
      </c>
      <c r="RG2" s="308" t="s">
        <v>1151</v>
      </c>
      <c r="RH2" s="309" t="s">
        <v>952</v>
      </c>
      <c r="RI2" s="310" t="s">
        <v>955</v>
      </c>
      <c r="RJ2" s="308" t="s">
        <v>1152</v>
      </c>
      <c r="RK2" s="311" t="s">
        <v>873</v>
      </c>
      <c r="RL2" s="312" t="s">
        <v>1098</v>
      </c>
      <c r="RM2" s="312" t="s">
        <v>1100</v>
      </c>
      <c r="RN2" s="313" t="s">
        <v>1045</v>
      </c>
      <c r="RO2" s="314" t="s">
        <v>1047</v>
      </c>
      <c r="RP2" s="314" t="s">
        <v>1048</v>
      </c>
      <c r="RQ2" s="314" t="s">
        <v>1049</v>
      </c>
      <c r="RR2" s="315" t="s">
        <v>1050</v>
      </c>
      <c r="RS2" s="312" t="s">
        <v>1051</v>
      </c>
      <c r="RT2" s="314" t="s">
        <v>1053</v>
      </c>
      <c r="RU2" s="315" t="s">
        <v>1054</v>
      </c>
      <c r="RV2" s="312" t="s">
        <v>1055</v>
      </c>
      <c r="RW2" s="316" t="s">
        <v>885</v>
      </c>
      <c r="RX2" s="317" t="s">
        <v>1153</v>
      </c>
      <c r="RY2" s="318" t="s">
        <v>1154</v>
      </c>
      <c r="RZ2" s="317" t="s">
        <v>883</v>
      </c>
      <c r="SA2" s="319" t="s">
        <v>1067</v>
      </c>
      <c r="SB2" s="320" t="s">
        <v>1058</v>
      </c>
      <c r="SC2" s="319" t="s">
        <v>1063</v>
      </c>
      <c r="SD2" s="316" t="s">
        <v>1155</v>
      </c>
      <c r="SE2" s="316" t="s">
        <v>894</v>
      </c>
      <c r="SF2" s="321" t="s">
        <v>1156</v>
      </c>
      <c r="SG2" s="317" t="s">
        <v>1041</v>
      </c>
      <c r="SH2" s="322" t="s">
        <v>1157</v>
      </c>
      <c r="SI2" s="317" t="s">
        <v>1158</v>
      </c>
      <c r="SJ2" s="317" t="s">
        <v>1107</v>
      </c>
      <c r="SK2" s="317" t="s">
        <v>1116</v>
      </c>
      <c r="SN2" s="333" t="s">
        <v>858</v>
      </c>
      <c r="SO2" s="300" t="s">
        <v>1030</v>
      </c>
      <c r="SP2" s="301" t="s">
        <v>1034</v>
      </c>
      <c r="SQ2" s="301" t="s">
        <v>895</v>
      </c>
      <c r="SR2" s="302" t="s">
        <v>1143</v>
      </c>
      <c r="SS2" s="339" t="s">
        <v>1144</v>
      </c>
      <c r="ST2" s="303" t="s">
        <v>1145</v>
      </c>
      <c r="SU2" s="303" t="s">
        <v>1146</v>
      </c>
      <c r="SV2" s="303" t="s">
        <v>965</v>
      </c>
      <c r="SW2" s="303" t="s">
        <v>972</v>
      </c>
      <c r="SX2" s="303" t="s">
        <v>1147</v>
      </c>
      <c r="SY2" s="303" t="s">
        <v>1148</v>
      </c>
      <c r="SZ2" s="303" t="s">
        <v>998</v>
      </c>
      <c r="TA2" s="304" t="s">
        <v>900</v>
      </c>
      <c r="TB2" s="305" t="s">
        <v>1149</v>
      </c>
      <c r="TC2" s="301" t="s">
        <v>1102</v>
      </c>
      <c r="TD2" s="306" t="s">
        <v>1150</v>
      </c>
      <c r="TE2" s="307" t="s">
        <v>866</v>
      </c>
      <c r="TF2" s="308" t="s">
        <v>1151</v>
      </c>
      <c r="TG2" s="309" t="s">
        <v>952</v>
      </c>
      <c r="TH2" s="310" t="s">
        <v>955</v>
      </c>
      <c r="TI2" s="308" t="s">
        <v>1152</v>
      </c>
      <c r="TJ2" s="311" t="s">
        <v>873</v>
      </c>
      <c r="TK2" s="312" t="s">
        <v>1098</v>
      </c>
      <c r="TL2" s="312" t="s">
        <v>1100</v>
      </c>
      <c r="TM2" s="313" t="s">
        <v>1045</v>
      </c>
      <c r="TN2" s="314" t="s">
        <v>1047</v>
      </c>
      <c r="TO2" s="314" t="s">
        <v>1048</v>
      </c>
      <c r="TP2" s="314" t="s">
        <v>1049</v>
      </c>
      <c r="TQ2" s="315" t="s">
        <v>1050</v>
      </c>
      <c r="TR2" s="312" t="s">
        <v>1051</v>
      </c>
      <c r="TS2" s="314" t="s">
        <v>1053</v>
      </c>
      <c r="TT2" s="315" t="s">
        <v>1054</v>
      </c>
      <c r="TU2" s="312" t="s">
        <v>1055</v>
      </c>
      <c r="TV2" s="316" t="s">
        <v>885</v>
      </c>
      <c r="TW2" s="317" t="s">
        <v>1153</v>
      </c>
      <c r="TX2" s="318" t="s">
        <v>1154</v>
      </c>
      <c r="TY2" s="317" t="s">
        <v>883</v>
      </c>
      <c r="TZ2" s="319" t="s">
        <v>1067</v>
      </c>
      <c r="UA2" s="320" t="s">
        <v>1058</v>
      </c>
      <c r="UB2" s="319" t="s">
        <v>1063</v>
      </c>
      <c r="UC2" s="316" t="s">
        <v>1155</v>
      </c>
      <c r="UD2" s="316" t="s">
        <v>894</v>
      </c>
      <c r="UE2" s="321" t="s">
        <v>1156</v>
      </c>
      <c r="UF2" s="317" t="s">
        <v>1041</v>
      </c>
      <c r="UG2" s="322" t="s">
        <v>1157</v>
      </c>
      <c r="UH2" s="317" t="s">
        <v>1158</v>
      </c>
      <c r="UI2" s="317" t="s">
        <v>1107</v>
      </c>
      <c r="UJ2" s="317" t="s">
        <v>1116</v>
      </c>
      <c r="UM2" s="333" t="s">
        <v>858</v>
      </c>
      <c r="UN2" s="301" t="s">
        <v>1030</v>
      </c>
      <c r="UO2" s="301" t="s">
        <v>1034</v>
      </c>
      <c r="UP2" s="301" t="s">
        <v>895</v>
      </c>
      <c r="UQ2" s="302" t="s">
        <v>1143</v>
      </c>
      <c r="UR2" s="303" t="s">
        <v>1144</v>
      </c>
      <c r="US2" s="303" t="s">
        <v>1145</v>
      </c>
      <c r="UT2" s="303" t="s">
        <v>1146</v>
      </c>
      <c r="UU2" s="303" t="s">
        <v>965</v>
      </c>
      <c r="UV2" s="303" t="s">
        <v>972</v>
      </c>
      <c r="UW2" s="303" t="s">
        <v>1147</v>
      </c>
      <c r="UX2" s="303" t="s">
        <v>1148</v>
      </c>
      <c r="UY2" s="303" t="s">
        <v>998</v>
      </c>
      <c r="UZ2" s="304" t="s">
        <v>900</v>
      </c>
      <c r="VA2" s="305" t="s">
        <v>1149</v>
      </c>
      <c r="VB2" s="301" t="s">
        <v>1102</v>
      </c>
      <c r="VC2" s="340" t="s">
        <v>1150</v>
      </c>
      <c r="VD2" s="343" t="s">
        <v>866</v>
      </c>
      <c r="VE2" s="308" t="s">
        <v>1151</v>
      </c>
      <c r="VF2" s="309" t="s">
        <v>952</v>
      </c>
      <c r="VG2" s="310" t="s">
        <v>955</v>
      </c>
      <c r="VH2" s="308" t="s">
        <v>1152</v>
      </c>
      <c r="VI2" s="341" t="s">
        <v>873</v>
      </c>
      <c r="VJ2" s="312" t="s">
        <v>1098</v>
      </c>
      <c r="VK2" s="312" t="s">
        <v>1100</v>
      </c>
      <c r="VL2" s="313" t="s">
        <v>1045</v>
      </c>
      <c r="VM2" s="314" t="s">
        <v>1047</v>
      </c>
      <c r="VN2" s="314" t="s">
        <v>1048</v>
      </c>
      <c r="VO2" s="314" t="s">
        <v>1049</v>
      </c>
      <c r="VP2" s="315" t="s">
        <v>1050</v>
      </c>
      <c r="VQ2" s="312" t="s">
        <v>1051</v>
      </c>
      <c r="VR2" s="314" t="s">
        <v>1053</v>
      </c>
      <c r="VS2" s="315" t="s">
        <v>1054</v>
      </c>
      <c r="VT2" s="312" t="s">
        <v>1055</v>
      </c>
      <c r="VU2" s="316" t="s">
        <v>885</v>
      </c>
      <c r="VV2" s="317" t="s">
        <v>1153</v>
      </c>
      <c r="VW2" s="318" t="s">
        <v>1154</v>
      </c>
      <c r="VX2" s="317" t="s">
        <v>883</v>
      </c>
      <c r="VY2" s="319" t="s">
        <v>1067</v>
      </c>
      <c r="VZ2" s="320" t="s">
        <v>1058</v>
      </c>
      <c r="WA2" s="319" t="s">
        <v>1063</v>
      </c>
      <c r="WB2" s="316" t="s">
        <v>1155</v>
      </c>
      <c r="WC2" s="316" t="s">
        <v>894</v>
      </c>
      <c r="WD2" s="321" t="s">
        <v>1156</v>
      </c>
      <c r="WE2" s="317" t="s">
        <v>1041</v>
      </c>
      <c r="WF2" s="342" t="s">
        <v>1157</v>
      </c>
      <c r="WG2" s="317" t="s">
        <v>1158</v>
      </c>
      <c r="WH2" s="317" t="s">
        <v>1107</v>
      </c>
      <c r="WI2" s="344" t="s">
        <v>1116</v>
      </c>
      <c r="WL2" s="333" t="s">
        <v>858</v>
      </c>
      <c r="WM2" s="334" t="s">
        <v>1015</v>
      </c>
      <c r="WN2" s="345" t="s">
        <v>1171</v>
      </c>
      <c r="WO2" s="335" t="s">
        <v>1172</v>
      </c>
      <c r="WP2" s="336" t="s">
        <v>1173</v>
      </c>
      <c r="WQ2" s="337" t="s">
        <v>1174</v>
      </c>
      <c r="WR2" s="338" t="s">
        <v>1175</v>
      </c>
      <c r="WS2" s="335" t="s">
        <v>1176</v>
      </c>
      <c r="WT2" s="336" t="s">
        <v>1177</v>
      </c>
      <c r="WU2" s="337" t="s">
        <v>1178</v>
      </c>
      <c r="WV2" s="338" t="s">
        <v>1179</v>
      </c>
      <c r="WW2" s="300" t="s">
        <v>1030</v>
      </c>
      <c r="WX2" s="301" t="s">
        <v>1034</v>
      </c>
      <c r="WY2" s="301" t="s">
        <v>895</v>
      </c>
      <c r="WZ2" s="302" t="s">
        <v>1143</v>
      </c>
      <c r="XA2" s="339" t="s">
        <v>1144</v>
      </c>
      <c r="XB2" s="303" t="s">
        <v>1145</v>
      </c>
      <c r="XC2" s="303" t="s">
        <v>1146</v>
      </c>
      <c r="XD2" s="303" t="s">
        <v>965</v>
      </c>
      <c r="XE2" s="303" t="s">
        <v>972</v>
      </c>
      <c r="XF2" s="303" t="s">
        <v>1147</v>
      </c>
      <c r="XG2" s="303" t="s">
        <v>1148</v>
      </c>
      <c r="XH2" s="303" t="s">
        <v>998</v>
      </c>
      <c r="XI2" s="304" t="s">
        <v>900</v>
      </c>
      <c r="XJ2" s="305" t="s">
        <v>1149</v>
      </c>
      <c r="XK2" s="301" t="s">
        <v>1102</v>
      </c>
      <c r="XL2" s="306" t="s">
        <v>1150</v>
      </c>
      <c r="XM2" s="307" t="s">
        <v>866</v>
      </c>
      <c r="XN2" s="308" t="s">
        <v>1151</v>
      </c>
      <c r="XO2" s="309" t="s">
        <v>952</v>
      </c>
      <c r="XP2" s="310" t="s">
        <v>955</v>
      </c>
      <c r="XQ2" s="308" t="s">
        <v>1152</v>
      </c>
      <c r="XR2" s="311" t="s">
        <v>873</v>
      </c>
      <c r="XS2" s="312" t="s">
        <v>1098</v>
      </c>
      <c r="XT2" s="312" t="s">
        <v>1100</v>
      </c>
      <c r="XU2" s="313" t="s">
        <v>1045</v>
      </c>
      <c r="XV2" s="314" t="s">
        <v>1047</v>
      </c>
      <c r="XW2" s="314" t="s">
        <v>1048</v>
      </c>
      <c r="XX2" s="314" t="s">
        <v>1049</v>
      </c>
      <c r="XY2" s="315" t="s">
        <v>1050</v>
      </c>
      <c r="XZ2" s="312" t="s">
        <v>1051</v>
      </c>
      <c r="YA2" s="314" t="s">
        <v>1053</v>
      </c>
      <c r="YB2" s="315" t="s">
        <v>1054</v>
      </c>
      <c r="YC2" s="312" t="s">
        <v>1055</v>
      </c>
      <c r="YD2" s="316" t="s">
        <v>885</v>
      </c>
      <c r="YE2" s="317" t="s">
        <v>1153</v>
      </c>
      <c r="YF2" s="318" t="s">
        <v>1154</v>
      </c>
      <c r="YG2" s="317" t="s">
        <v>883</v>
      </c>
      <c r="YH2" s="319" t="s">
        <v>1067</v>
      </c>
      <c r="YI2" s="320" t="s">
        <v>1058</v>
      </c>
      <c r="YJ2" s="319" t="s">
        <v>1063</v>
      </c>
      <c r="YK2" s="316" t="s">
        <v>1155</v>
      </c>
      <c r="YL2" s="316" t="s">
        <v>894</v>
      </c>
      <c r="YM2" s="321" t="s">
        <v>1156</v>
      </c>
      <c r="YN2" s="317" t="s">
        <v>1041</v>
      </c>
      <c r="YO2" s="322" t="s">
        <v>1157</v>
      </c>
      <c r="YP2" s="317" t="s">
        <v>1158</v>
      </c>
      <c r="YQ2" s="317" t="s">
        <v>1107</v>
      </c>
      <c r="YR2" s="317" t="s">
        <v>1116</v>
      </c>
      <c r="YU2" s="333" t="s">
        <v>858</v>
      </c>
      <c r="YV2" s="334" t="s">
        <v>1015</v>
      </c>
      <c r="YW2" s="345" t="s">
        <v>1171</v>
      </c>
      <c r="YX2" s="335" t="s">
        <v>1172</v>
      </c>
      <c r="YY2" s="336" t="s">
        <v>1173</v>
      </c>
      <c r="YZ2" s="337" t="s">
        <v>1174</v>
      </c>
      <c r="ZA2" s="338" t="s">
        <v>1175</v>
      </c>
      <c r="ZB2" s="335" t="s">
        <v>1176</v>
      </c>
      <c r="ZC2" s="336" t="s">
        <v>1177</v>
      </c>
      <c r="ZD2" s="337" t="s">
        <v>1178</v>
      </c>
      <c r="ZE2" s="338" t="s">
        <v>1179</v>
      </c>
      <c r="ZF2" s="300" t="s">
        <v>1030</v>
      </c>
      <c r="ZG2" s="301" t="s">
        <v>1034</v>
      </c>
      <c r="ZH2" s="301" t="s">
        <v>895</v>
      </c>
      <c r="ZI2" s="302" t="s">
        <v>1143</v>
      </c>
      <c r="ZJ2" s="339" t="s">
        <v>1144</v>
      </c>
      <c r="ZK2" s="303" t="s">
        <v>1145</v>
      </c>
      <c r="ZL2" s="303" t="s">
        <v>1146</v>
      </c>
      <c r="ZM2" s="303" t="s">
        <v>965</v>
      </c>
      <c r="ZN2" s="303" t="s">
        <v>972</v>
      </c>
      <c r="ZO2" s="303" t="s">
        <v>1147</v>
      </c>
      <c r="ZP2" s="303" t="s">
        <v>1148</v>
      </c>
      <c r="ZQ2" s="303" t="s">
        <v>998</v>
      </c>
      <c r="ZR2" s="304" t="s">
        <v>900</v>
      </c>
      <c r="ZS2" s="305" t="s">
        <v>1149</v>
      </c>
      <c r="ZT2" s="301" t="s">
        <v>1102</v>
      </c>
      <c r="ZU2" s="306" t="s">
        <v>1150</v>
      </c>
      <c r="ZV2" s="307" t="s">
        <v>866</v>
      </c>
      <c r="ZW2" s="308" t="s">
        <v>1151</v>
      </c>
      <c r="ZX2" s="309" t="s">
        <v>952</v>
      </c>
      <c r="ZY2" s="310" t="s">
        <v>955</v>
      </c>
      <c r="ZZ2" s="308" t="s">
        <v>1152</v>
      </c>
      <c r="AAA2" s="311" t="s">
        <v>873</v>
      </c>
      <c r="AAB2" s="312" t="s">
        <v>1098</v>
      </c>
      <c r="AAC2" s="312" t="s">
        <v>1100</v>
      </c>
      <c r="AAD2" s="313" t="s">
        <v>1045</v>
      </c>
      <c r="AAE2" s="314" t="s">
        <v>1047</v>
      </c>
      <c r="AAF2" s="314" t="s">
        <v>1048</v>
      </c>
      <c r="AAG2" s="314" t="s">
        <v>1049</v>
      </c>
      <c r="AAH2" s="315" t="s">
        <v>1050</v>
      </c>
      <c r="AAI2" s="312" t="s">
        <v>1051</v>
      </c>
      <c r="AAJ2" s="314" t="s">
        <v>1053</v>
      </c>
      <c r="AAK2" s="315" t="s">
        <v>1054</v>
      </c>
      <c r="AAL2" s="312" t="s">
        <v>1055</v>
      </c>
      <c r="AAM2" s="316" t="s">
        <v>885</v>
      </c>
      <c r="AAN2" s="317" t="s">
        <v>1153</v>
      </c>
      <c r="AAO2" s="318" t="s">
        <v>1154</v>
      </c>
      <c r="AAP2" s="317" t="s">
        <v>883</v>
      </c>
      <c r="AAQ2" s="319" t="s">
        <v>1067</v>
      </c>
      <c r="AAR2" s="320" t="s">
        <v>1058</v>
      </c>
      <c r="AAS2" s="319" t="s">
        <v>1063</v>
      </c>
      <c r="AAT2" s="316" t="s">
        <v>1155</v>
      </c>
      <c r="AAU2" s="316" t="s">
        <v>894</v>
      </c>
      <c r="AAV2" s="321" t="s">
        <v>1156</v>
      </c>
      <c r="AAW2" s="317" t="s">
        <v>1041</v>
      </c>
      <c r="AAX2" s="322" t="s">
        <v>1157</v>
      </c>
      <c r="AAY2" s="317" t="s">
        <v>1158</v>
      </c>
      <c r="AAZ2" s="317" t="s">
        <v>1107</v>
      </c>
      <c r="ABA2" s="317" t="s">
        <v>1116</v>
      </c>
    </row>
    <row r="3" spans="1:729" s="44" customFormat="1" ht="15" customHeight="1" x14ac:dyDescent="0.35">
      <c r="A3" s="346">
        <v>1</v>
      </c>
      <c r="B3" s="347"/>
      <c r="C3" s="348" t="s">
        <v>1180</v>
      </c>
      <c r="D3" s="349">
        <v>4</v>
      </c>
      <c r="E3" s="350" t="s">
        <v>1181</v>
      </c>
      <c r="F3" s="351" t="s">
        <v>1182</v>
      </c>
      <c r="G3" s="352">
        <v>38928.341</v>
      </c>
      <c r="H3" s="353">
        <v>20726.311267486806</v>
      </c>
      <c r="I3" s="354">
        <v>540</v>
      </c>
      <c r="J3" s="355" t="s">
        <v>1183</v>
      </c>
      <c r="K3" s="356">
        <v>1</v>
      </c>
      <c r="L3" s="357" t="s">
        <v>1184</v>
      </c>
      <c r="M3" s="358">
        <v>169</v>
      </c>
      <c r="N3" s="359">
        <v>0.32029999999999997</v>
      </c>
      <c r="O3" s="360">
        <v>0.4118</v>
      </c>
      <c r="P3" s="361">
        <v>0.1762</v>
      </c>
      <c r="Q3" s="362">
        <v>0.37280000000000002</v>
      </c>
      <c r="R3" s="359">
        <v>0.46429999999999999</v>
      </c>
      <c r="S3" s="363">
        <v>0.25850000000000001</v>
      </c>
      <c r="T3" s="363">
        <v>0.30559999999999998</v>
      </c>
      <c r="U3" s="363">
        <v>0.30435000000000001</v>
      </c>
      <c r="V3" s="363">
        <v>0.18110000000000001</v>
      </c>
      <c r="W3" s="355" t="s">
        <v>1185</v>
      </c>
      <c r="X3" s="364" t="s">
        <v>1186</v>
      </c>
      <c r="Y3" s="365">
        <v>2</v>
      </c>
      <c r="Z3" s="366">
        <v>2</v>
      </c>
      <c r="AA3" s="367" t="s">
        <v>1187</v>
      </c>
      <c r="AB3" s="368">
        <v>2008</v>
      </c>
      <c r="AC3" s="369">
        <v>0</v>
      </c>
      <c r="AD3" s="370" t="s">
        <v>1188</v>
      </c>
      <c r="AE3" s="371">
        <v>0</v>
      </c>
      <c r="AF3" s="372" t="s">
        <v>1188</v>
      </c>
      <c r="AG3" s="373" t="s">
        <v>1188</v>
      </c>
      <c r="AH3" s="374" t="s">
        <v>1188</v>
      </c>
      <c r="AI3" s="374" t="s">
        <v>1188</v>
      </c>
      <c r="AJ3" s="374" t="s">
        <v>1188</v>
      </c>
      <c r="AK3" s="375" t="s">
        <v>1188</v>
      </c>
      <c r="AL3" s="376" t="s">
        <v>1188</v>
      </c>
      <c r="AM3" s="377" t="s">
        <v>1188</v>
      </c>
      <c r="AN3" s="374" t="s">
        <v>1188</v>
      </c>
      <c r="AO3" s="374" t="s">
        <v>1188</v>
      </c>
      <c r="AP3" s="374" t="s">
        <v>1188</v>
      </c>
      <c r="AQ3" s="374" t="s">
        <v>1188</v>
      </c>
      <c r="AR3" s="374" t="s">
        <v>1188</v>
      </c>
      <c r="AS3" s="374" t="s">
        <v>1188</v>
      </c>
      <c r="AT3" s="374" t="s">
        <v>1188</v>
      </c>
      <c r="AU3" s="378" t="s">
        <v>1188</v>
      </c>
      <c r="AV3" s="379" t="s">
        <v>1189</v>
      </c>
      <c r="AW3" s="380" t="s">
        <v>1190</v>
      </c>
      <c r="AX3" s="381">
        <v>2</v>
      </c>
      <c r="AY3" s="382" t="s">
        <v>1191</v>
      </c>
      <c r="AZ3" s="383">
        <v>2</v>
      </c>
      <c r="BA3" s="384" t="s">
        <v>1192</v>
      </c>
      <c r="BB3" s="351" t="s">
        <v>1193</v>
      </c>
      <c r="BC3" s="385" t="s">
        <v>1194</v>
      </c>
      <c r="BD3" s="351" t="s">
        <v>1195</v>
      </c>
      <c r="BE3" s="351" t="s">
        <v>1196</v>
      </c>
      <c r="BF3" s="377">
        <v>3</v>
      </c>
      <c r="BG3" s="351">
        <v>2011</v>
      </c>
      <c r="BH3" s="351" t="s">
        <v>1197</v>
      </c>
      <c r="BI3" s="351">
        <v>4</v>
      </c>
      <c r="BJ3" s="386">
        <v>2</v>
      </c>
      <c r="BK3" s="387" t="s">
        <v>1198</v>
      </c>
      <c r="BL3" s="387" t="s">
        <v>1199</v>
      </c>
      <c r="BM3" s="388" t="s">
        <v>1200</v>
      </c>
      <c r="BN3" s="374">
        <v>2002</v>
      </c>
      <c r="BO3" s="389" t="s">
        <v>1201</v>
      </c>
      <c r="BP3" s="374">
        <v>2006</v>
      </c>
      <c r="BQ3" s="374">
        <v>2</v>
      </c>
      <c r="BR3" s="374">
        <v>4</v>
      </c>
      <c r="BS3" s="356" t="s">
        <v>1188</v>
      </c>
      <c r="BT3" s="356" t="s">
        <v>1188</v>
      </c>
      <c r="BU3" s="374" t="s">
        <v>1188</v>
      </c>
      <c r="BV3" s="378" t="s">
        <v>1188</v>
      </c>
      <c r="BW3" s="390" t="s">
        <v>1202</v>
      </c>
      <c r="BX3" s="377">
        <v>1965</v>
      </c>
      <c r="BY3" s="374" t="s">
        <v>1203</v>
      </c>
      <c r="BZ3" s="391" t="s">
        <v>1204</v>
      </c>
      <c r="CA3" s="374">
        <v>2</v>
      </c>
      <c r="CB3" s="374" t="s">
        <v>1203</v>
      </c>
      <c r="CC3" s="389" t="s">
        <v>1205</v>
      </c>
      <c r="CD3" s="392">
        <v>2012</v>
      </c>
      <c r="CE3" s="374">
        <v>3</v>
      </c>
      <c r="CF3" s="374">
        <v>2</v>
      </c>
      <c r="CG3" s="390" t="s">
        <v>1206</v>
      </c>
      <c r="CH3" s="374">
        <v>2004</v>
      </c>
      <c r="CI3" s="374">
        <v>2004</v>
      </c>
      <c r="CJ3" s="374">
        <v>1</v>
      </c>
      <c r="CK3" s="391" t="s">
        <v>1207</v>
      </c>
      <c r="CL3" s="391" t="s">
        <v>1208</v>
      </c>
      <c r="CM3" s="374">
        <v>2</v>
      </c>
      <c r="CN3" s="374" t="s">
        <v>1209</v>
      </c>
      <c r="CO3" s="389" t="s">
        <v>1210</v>
      </c>
      <c r="CP3" s="374">
        <v>2005</v>
      </c>
      <c r="CQ3" s="374">
        <v>3</v>
      </c>
      <c r="CR3" s="377">
        <v>2</v>
      </c>
      <c r="CS3" s="384" t="s">
        <v>1211</v>
      </c>
      <c r="CT3" s="374">
        <v>2019</v>
      </c>
      <c r="CU3" s="378">
        <v>2</v>
      </c>
      <c r="CV3" s="393" t="s">
        <v>1188</v>
      </c>
      <c r="CW3" s="394" t="s">
        <v>1188</v>
      </c>
      <c r="CX3" s="395">
        <v>0</v>
      </c>
      <c r="CY3" s="396" t="s">
        <v>1188</v>
      </c>
      <c r="CZ3" s="394" t="s">
        <v>1188</v>
      </c>
      <c r="DA3" s="395">
        <v>0</v>
      </c>
      <c r="DB3" s="397">
        <v>321054</v>
      </c>
      <c r="DC3" s="398">
        <v>2</v>
      </c>
      <c r="DD3" s="399" t="s">
        <v>1212</v>
      </c>
      <c r="DE3" s="378">
        <v>2019</v>
      </c>
      <c r="DF3" s="400" t="s">
        <v>755</v>
      </c>
      <c r="DG3" s="401" t="s">
        <v>1213</v>
      </c>
      <c r="DH3" s="402">
        <v>2</v>
      </c>
      <c r="DI3" s="403" t="s">
        <v>1214</v>
      </c>
      <c r="DJ3" s="384" t="s">
        <v>1215</v>
      </c>
      <c r="DK3" s="404">
        <v>2012</v>
      </c>
      <c r="DL3" s="404">
        <v>3</v>
      </c>
      <c r="DM3" s="395">
        <v>1</v>
      </c>
      <c r="DN3" s="405" t="s">
        <v>1193</v>
      </c>
      <c r="DO3" s="391" t="s">
        <v>1194</v>
      </c>
      <c r="DP3" s="402">
        <v>2</v>
      </c>
      <c r="DQ3" s="406" t="s">
        <v>1198</v>
      </c>
      <c r="DR3" s="407" t="s">
        <v>1216</v>
      </c>
      <c r="DS3" s="404" t="s">
        <v>1188</v>
      </c>
      <c r="DT3" s="404">
        <v>2</v>
      </c>
      <c r="DU3" s="395">
        <v>1</v>
      </c>
      <c r="DV3" s="408" t="s">
        <v>1217</v>
      </c>
      <c r="DW3" s="407" t="s">
        <v>1218</v>
      </c>
      <c r="DX3" s="404">
        <v>2010</v>
      </c>
      <c r="DY3" s="404">
        <v>3</v>
      </c>
      <c r="DZ3" s="409">
        <v>1</v>
      </c>
      <c r="EA3" s="410" t="s">
        <v>1219</v>
      </c>
      <c r="EB3" s="411" t="s">
        <v>1190</v>
      </c>
      <c r="EC3" s="374">
        <v>2</v>
      </c>
      <c r="ED3" s="373" t="s">
        <v>1214</v>
      </c>
      <c r="EE3" s="374">
        <v>2009</v>
      </c>
      <c r="EF3" s="374">
        <v>3</v>
      </c>
      <c r="EG3" s="377" t="s">
        <v>1220</v>
      </c>
      <c r="EH3" s="378" t="s">
        <v>1221</v>
      </c>
      <c r="EI3" s="388" t="s">
        <v>1222</v>
      </c>
      <c r="EJ3" s="391" t="s">
        <v>1223</v>
      </c>
      <c r="EK3" s="374" t="s">
        <v>1188</v>
      </c>
      <c r="EL3" s="374" t="s">
        <v>1188</v>
      </c>
      <c r="EM3" s="412" t="s">
        <v>1188</v>
      </c>
      <c r="EN3" s="374" t="s">
        <v>1188</v>
      </c>
      <c r="EO3" s="391" t="s">
        <v>1188</v>
      </c>
      <c r="EP3" s="413">
        <v>0</v>
      </c>
      <c r="EQ3" s="413" t="s">
        <v>1188</v>
      </c>
      <c r="ER3" s="389" t="s">
        <v>1188</v>
      </c>
      <c r="ES3" s="413" t="s">
        <v>1188</v>
      </c>
      <c r="ET3" s="413">
        <v>0</v>
      </c>
      <c r="EU3" s="414">
        <v>0</v>
      </c>
      <c r="EV3" s="415"/>
      <c r="EW3" s="416" t="s">
        <v>1005</v>
      </c>
      <c r="EX3" s="387"/>
      <c r="EY3" s="351" t="s">
        <v>1224</v>
      </c>
      <c r="EZ3" s="351">
        <v>1</v>
      </c>
      <c r="FA3" s="417">
        <v>25.3</v>
      </c>
      <c r="FB3" s="378">
        <v>0</v>
      </c>
      <c r="FC3" s="418"/>
      <c r="FD3" s="374"/>
      <c r="FE3" s="378"/>
      <c r="FF3" s="392" t="s">
        <v>1225</v>
      </c>
      <c r="FG3" s="346" t="s">
        <v>1226</v>
      </c>
      <c r="FH3" s="419" t="str">
        <f t="shared" ref="FH3:FH66" si="0">IF(FI3&gt;3,"A",IF(FI3&gt;2,"B",IF(FI3&gt;1,"C","D")))</f>
        <v>D</v>
      </c>
      <c r="FI3" s="420">
        <f t="shared" ref="FI3:FI66" si="1">AVERAGE(FJ3,FK3,FL3)</f>
        <v>0.93333333333333324</v>
      </c>
      <c r="FJ3" s="421">
        <f t="shared" ref="FJ3:FJ66" si="2">4/10*(FS3+FV3+AC3+HC3+HL3)</f>
        <v>0.8</v>
      </c>
      <c r="FK3" s="422">
        <f t="shared" ref="FK3:FK66" si="3">4/8*(FM3+FQ3+HH3+GK3)</f>
        <v>1</v>
      </c>
      <c r="FL3" s="423">
        <f t="shared" ref="FL3:FL66" si="4">4/12*(FY3+GC3+GG3+IY3+GO3+GU3+GY3)</f>
        <v>1</v>
      </c>
      <c r="FM3" s="424">
        <v>0</v>
      </c>
      <c r="FN3" s="425" t="s">
        <v>1188</v>
      </c>
      <c r="FO3" s="426" t="s">
        <v>1188</v>
      </c>
      <c r="FP3" s="389" t="s">
        <v>1188</v>
      </c>
      <c r="FQ3" s="425">
        <v>0</v>
      </c>
      <c r="FR3" s="427" t="s">
        <v>1188</v>
      </c>
      <c r="FS3" s="428">
        <v>0</v>
      </c>
      <c r="FT3" s="425" t="s">
        <v>1188</v>
      </c>
      <c r="FU3" s="429" t="s">
        <v>1188</v>
      </c>
      <c r="FV3" s="369">
        <v>0</v>
      </c>
      <c r="FW3" s="430" t="s">
        <v>1188</v>
      </c>
      <c r="FX3" s="431" t="s">
        <v>1188</v>
      </c>
      <c r="FY3" s="428">
        <v>0</v>
      </c>
      <c r="FZ3" s="425" t="s">
        <v>1188</v>
      </c>
      <c r="GA3" s="426" t="s">
        <v>1188</v>
      </c>
      <c r="GB3" s="370" t="s">
        <v>1188</v>
      </c>
      <c r="GC3" s="428">
        <v>0</v>
      </c>
      <c r="GD3" s="425" t="s">
        <v>1188</v>
      </c>
      <c r="GE3" s="426" t="s">
        <v>1188</v>
      </c>
      <c r="GF3" s="370" t="s">
        <v>1188</v>
      </c>
      <c r="GG3" s="428">
        <v>0</v>
      </c>
      <c r="GH3" s="425" t="s">
        <v>1188</v>
      </c>
      <c r="GI3" s="426" t="s">
        <v>1188</v>
      </c>
      <c r="GJ3" s="370" t="s">
        <v>1188</v>
      </c>
      <c r="GK3" s="428">
        <v>2</v>
      </c>
      <c r="GL3" s="425">
        <v>2009</v>
      </c>
      <c r="GM3" s="426" t="s">
        <v>1227</v>
      </c>
      <c r="GN3" s="432" t="s">
        <v>1228</v>
      </c>
      <c r="GO3" s="433">
        <v>1</v>
      </c>
      <c r="GP3" s="434" t="s">
        <v>1229</v>
      </c>
      <c r="GQ3" s="435">
        <v>0</v>
      </c>
      <c r="GR3" s="435">
        <v>0</v>
      </c>
      <c r="GS3" s="435">
        <v>0</v>
      </c>
      <c r="GT3" s="436">
        <v>0</v>
      </c>
      <c r="GU3" s="437">
        <v>1</v>
      </c>
      <c r="GV3" s="438" t="s">
        <v>1229</v>
      </c>
      <c r="GW3" s="435">
        <v>0</v>
      </c>
      <c r="GX3" s="436">
        <v>0</v>
      </c>
      <c r="GY3" s="437">
        <v>0</v>
      </c>
      <c r="GZ3" s="439" t="s">
        <v>1188</v>
      </c>
      <c r="HA3" s="440" t="s">
        <v>1230</v>
      </c>
      <c r="HB3" s="441">
        <v>3</v>
      </c>
      <c r="HC3" s="442">
        <v>0</v>
      </c>
      <c r="HD3" s="443" t="s">
        <v>1188</v>
      </c>
      <c r="HE3" s="444" t="s">
        <v>1188</v>
      </c>
      <c r="HF3" s="445" t="s">
        <v>1188</v>
      </c>
      <c r="HG3" s="445" t="s">
        <v>1188</v>
      </c>
      <c r="HH3" s="446">
        <v>0</v>
      </c>
      <c r="HI3" s="443" t="s">
        <v>1188</v>
      </c>
      <c r="HJ3" s="444" t="s">
        <v>1188</v>
      </c>
      <c r="HK3" s="447" t="s">
        <v>1188</v>
      </c>
      <c r="HL3" s="448">
        <v>2</v>
      </c>
      <c r="HM3" s="449" t="s">
        <v>1231</v>
      </c>
      <c r="HN3" s="450">
        <v>2019</v>
      </c>
      <c r="HO3" s="451">
        <v>0</v>
      </c>
      <c r="HP3" s="452">
        <v>0</v>
      </c>
      <c r="HQ3" s="453">
        <f t="shared" ref="HQ3:HQ66" si="5">IF(HO3="-","-",IF(AND(HO3=0,HP3=0),0,IF(AND(HO3=1,HP3=0),1,IF(AND(HO3=1,HP3=1),2,-1))))</f>
        <v>0</v>
      </c>
      <c r="HR3" s="424">
        <v>0.5</v>
      </c>
      <c r="HS3" s="425">
        <v>1</v>
      </c>
      <c r="HT3" s="425">
        <v>0</v>
      </c>
      <c r="HU3" s="425">
        <v>0</v>
      </c>
      <c r="HV3" s="425">
        <v>0</v>
      </c>
      <c r="HW3" s="425">
        <v>0</v>
      </c>
      <c r="HX3" s="425">
        <v>1</v>
      </c>
      <c r="HY3" s="425">
        <v>0</v>
      </c>
      <c r="HZ3" s="425">
        <v>0</v>
      </c>
      <c r="IA3" s="425">
        <v>0.5</v>
      </c>
      <c r="IB3" s="425">
        <v>0.5</v>
      </c>
      <c r="IC3" s="425">
        <v>0</v>
      </c>
      <c r="ID3" s="451">
        <v>1</v>
      </c>
      <c r="IE3" s="454">
        <v>1</v>
      </c>
      <c r="IF3" s="452">
        <v>1</v>
      </c>
      <c r="IG3" s="453">
        <f t="shared" ref="IG3:IG66" si="6">IF(ID3="-","-",IF(ID3=0,0,IF(AND(ID3=1,IE3=1,IF3=1),2,IF(ID3=1,1,-1))))</f>
        <v>2</v>
      </c>
      <c r="IH3" s="455">
        <v>0.36273574773549361</v>
      </c>
      <c r="II3" s="456">
        <v>0.41095490940494328</v>
      </c>
      <c r="IJ3" s="457">
        <v>0.24274574090605783</v>
      </c>
      <c r="IK3" s="458">
        <v>0.39610405255692849</v>
      </c>
      <c r="IL3" s="458">
        <v>0.56327873179334675</v>
      </c>
      <c r="IM3" s="459">
        <v>0.44169111236343994</v>
      </c>
      <c r="IN3" s="460">
        <v>1</v>
      </c>
      <c r="IO3" s="461">
        <v>5</v>
      </c>
      <c r="IP3" s="462">
        <v>6</v>
      </c>
      <c r="IQ3" s="461">
        <v>13</v>
      </c>
      <c r="IR3" s="445">
        <v>14</v>
      </c>
      <c r="IS3" s="462">
        <v>27</v>
      </c>
      <c r="IT3" s="460" t="s">
        <v>1188</v>
      </c>
      <c r="IU3" s="461" t="s">
        <v>1188</v>
      </c>
      <c r="IV3" s="445" t="s">
        <v>1188</v>
      </c>
      <c r="IW3" s="462" t="s">
        <v>1188</v>
      </c>
      <c r="IX3" s="463" t="s">
        <v>1188</v>
      </c>
      <c r="IY3" s="464">
        <v>1</v>
      </c>
      <c r="IZ3" s="465" t="s">
        <v>1232</v>
      </c>
      <c r="JA3" s="464">
        <v>1</v>
      </c>
      <c r="JB3" s="466" t="s">
        <v>1233</v>
      </c>
      <c r="JC3" s="424">
        <v>0</v>
      </c>
      <c r="JD3" s="425" t="s">
        <v>1188</v>
      </c>
      <c r="JE3" s="426" t="s">
        <v>1188</v>
      </c>
      <c r="JF3" s="426" t="s">
        <v>1188</v>
      </c>
      <c r="JG3" s="467" t="s">
        <v>1188</v>
      </c>
      <c r="JH3" s="424">
        <v>2</v>
      </c>
      <c r="JI3" s="425">
        <v>1</v>
      </c>
      <c r="JJ3" s="426" t="s">
        <v>1234</v>
      </c>
      <c r="JK3" s="389" t="s">
        <v>1235</v>
      </c>
      <c r="JL3" s="467">
        <v>2008</v>
      </c>
      <c r="JM3" s="468">
        <v>0</v>
      </c>
      <c r="JN3" s="469" t="s">
        <v>1188</v>
      </c>
      <c r="JO3" s="469" t="s">
        <v>1188</v>
      </c>
      <c r="JP3" s="470" t="s">
        <v>1188</v>
      </c>
      <c r="JQ3" s="471" t="s">
        <v>1188</v>
      </c>
      <c r="JR3" s="472" t="s">
        <v>1188</v>
      </c>
      <c r="JS3" s="369">
        <v>0</v>
      </c>
      <c r="JT3" s="430" t="s">
        <v>1188</v>
      </c>
      <c r="JU3" s="470" t="s">
        <v>1188</v>
      </c>
      <c r="JV3" s="470" t="s">
        <v>1188</v>
      </c>
      <c r="JW3" s="472" t="s">
        <v>1188</v>
      </c>
      <c r="JX3" s="473">
        <v>2</v>
      </c>
      <c r="JY3" s="474" t="s">
        <v>1236</v>
      </c>
      <c r="JZ3" s="473">
        <v>2015</v>
      </c>
      <c r="KA3" s="473">
        <f t="shared" ref="KA3:KA66" si="7">SUM(KB3:KE3)</f>
        <v>1</v>
      </c>
      <c r="KB3" s="473"/>
      <c r="KC3" s="473">
        <v>1</v>
      </c>
      <c r="KD3" s="473"/>
      <c r="KE3" s="473"/>
      <c r="KF3" s="473">
        <f t="shared" ref="KF3:KF66" si="8">SUM(KG3:KJ3)</f>
        <v>0</v>
      </c>
      <c r="KG3" s="473"/>
      <c r="KH3" s="473"/>
      <c r="KI3" s="473"/>
      <c r="KJ3" s="473"/>
      <c r="KK3" s="473">
        <v>1</v>
      </c>
      <c r="KL3" s="473">
        <v>1</v>
      </c>
      <c r="KM3" s="475">
        <f t="shared" ref="KM3:KM66" si="9">(KN3+2.5)/5</f>
        <v>0.20722501277923583</v>
      </c>
      <c r="KN3" s="476">
        <v>-1.4638749361038208</v>
      </c>
      <c r="KO3" s="476">
        <v>7.2115383148193359</v>
      </c>
      <c r="KP3" s="477">
        <v>8</v>
      </c>
      <c r="KQ3" s="475">
        <f t="shared" ref="KQ3:KQ66" si="10">(KR3+2.5)/5</f>
        <v>0.21978487968444824</v>
      </c>
      <c r="KR3" s="476">
        <v>-1.4010756015777588</v>
      </c>
      <c r="KS3" s="476">
        <v>6.730769157409668</v>
      </c>
      <c r="KT3" s="477">
        <v>10</v>
      </c>
      <c r="KU3" s="477">
        <v>16</v>
      </c>
      <c r="KV3" s="348" t="s">
        <v>1237</v>
      </c>
      <c r="KW3" s="348" t="s">
        <v>1180</v>
      </c>
      <c r="KX3" s="478" t="str">
        <f t="shared" ref="KX3:KX66" ca="1" si="11">IF(KY3&gt;=0.75,"A",IF(KY3&gt;=0.5,"B",IF(KY3&gt;=0.25,"C","D")))</f>
        <v>C</v>
      </c>
      <c r="KY3" s="479">
        <f t="shared" ref="KY3:KY66" ca="1" si="12">AVERAGE(KZ3:LC3)</f>
        <v>0.44181564397070311</v>
      </c>
      <c r="KZ3" s="480">
        <f t="shared" ref="KZ3:KZ66" ca="1" si="13">SUM(LD3:LR3)/KZ$209</f>
        <v>0.35361411764705886</v>
      </c>
      <c r="LA3" s="481">
        <f ca="1">SUM(LS3:LX3)/LA$209</f>
        <v>0.49860952380952384</v>
      </c>
      <c r="LB3" s="481">
        <f t="shared" ref="LB3:LB34" ca="1" si="14">SUM(LY3:MJ3)/LB$209</f>
        <v>0.61607500000000004</v>
      </c>
      <c r="LC3" s="482">
        <f t="shared" ref="LC3:LC34" ca="1" si="15">SUM(MK3:MY3)/LC$209</f>
        <v>0.29896393442622954</v>
      </c>
      <c r="LD3" s="483" cm="1">
        <f t="array" aca="1" ref="LD3" ca="1">INDIRECT(LD$203&amp;ROW())*LD$205</f>
        <v>0</v>
      </c>
      <c r="LE3" s="483" cm="1">
        <f t="array" aca="1" ref="LE3" ca="1">INDIRECT(LE$203&amp;ROW())*LE$205</f>
        <v>0</v>
      </c>
      <c r="LF3" s="483" cm="1">
        <f t="array" aca="1" ref="LF3" ca="1">INDIRECT(LF$203&amp;ROW())*LF$205</f>
        <v>0</v>
      </c>
      <c r="LG3" s="483" cm="1">
        <f t="array" aca="1" ref="LG3" ca="1">INDIRECT(LG$203&amp;ROW())*LG$205</f>
        <v>3</v>
      </c>
      <c r="LH3" s="483" cm="1">
        <f t="array" aca="1" ref="LH3" ca="1">INDIRECT(LH$203&amp;ROW())*LH$205</f>
        <v>2</v>
      </c>
      <c r="LI3" s="483" cm="1">
        <f t="array" aca="1" ref="LI3" ca="1">INDIRECT(LI$203&amp;ROW())*LI$205</f>
        <v>3</v>
      </c>
      <c r="LJ3" s="483" cm="1">
        <f t="array" aca="1" ref="LJ3" ca="1">INDIRECT(LJ$203&amp;ROW())*LJ$205</f>
        <v>3</v>
      </c>
      <c r="LK3" s="483" cm="1">
        <f t="array" aca="1" ref="LK3" ca="1">INDIRECT(LK$203&amp;ROW())*LK$205</f>
        <v>3</v>
      </c>
      <c r="LL3" s="483" cm="1">
        <f t="array" aca="1" ref="LL3" ca="1">INDIRECT(LL$203&amp;ROW())*LL$205</f>
        <v>2</v>
      </c>
      <c r="LM3" s="483" cm="1">
        <f t="array" aca="1" ref="LM3" ca="1">INDIRECT(LM$203&amp;ROW())*LM$205</f>
        <v>6</v>
      </c>
      <c r="LN3" s="483" cm="1">
        <f t="array" aca="1" ref="LN3" ca="1">INDIRECT(LN$203&amp;ROW())*LN$205</f>
        <v>3</v>
      </c>
      <c r="LO3" s="483" cm="1">
        <f t="array" aca="1" ref="LO3" ca="1">INDIRECT(LO$203&amp;ROW())*LO$205</f>
        <v>0</v>
      </c>
      <c r="LP3" s="483" cm="1">
        <f t="array" aca="1" ref="LP3" ca="1">INDIRECT(LP$203&amp;ROW())*LP$205</f>
        <v>4</v>
      </c>
      <c r="LQ3" s="483" cm="1">
        <f t="array" aca="1" ref="LQ3" ca="1">IF(INDIRECT(LQ$203&amp;ROW())="-",0,INDIRECT(LQ$203&amp;ROW())*LQ$205)</f>
        <v>1.0571999999999999</v>
      </c>
      <c r="LR3" s="483" cm="1">
        <f t="array" aca="1" ref="LR3" ca="1">INDIRECT(LR$203&amp;ROW())*LR$205</f>
        <v>0</v>
      </c>
      <c r="LS3" s="483" cm="1">
        <f t="array" aca="1" ref="LS3" ca="1">IF(INDIRECT(LS$203&amp;ROW())="-",0,INDIRECT(LS$203&amp;ROW())*LS$205)</f>
        <v>2.4708000000000001</v>
      </c>
      <c r="LT3" s="484" cm="1">
        <f t="array" aca="1" ref="LT3" ca="1">INDIRECT(LT$203&amp;ROW())*LT$205</f>
        <v>2</v>
      </c>
      <c r="LU3" s="483" cm="1">
        <f t="array" aca="1" ref="LU3" ca="1">INDIRECT(LU$203&amp;ROW())*LU$205</f>
        <v>2</v>
      </c>
      <c r="LV3" s="483" cm="1">
        <f t="array" aca="1" ref="LV3" ca="1">INDIRECT(LV$203&amp;ROW())*LV$205</f>
        <v>2</v>
      </c>
      <c r="LW3" s="483" cm="1">
        <f t="array" aca="1" ref="LW3" ca="1">INDIRECT(LW$203&amp;ROW())*LW$205</f>
        <v>0</v>
      </c>
      <c r="LX3" s="483" cm="1">
        <f t="array" aca="1" ref="LX3" ca="1">INDIRECT(LX$203&amp;ROW())*LX$205</f>
        <v>2</v>
      </c>
      <c r="LY3" s="483" cm="1">
        <f t="array" aca="1" ref="LY3" ca="1">IF(INDIRECT(LY$203&amp;ROW())="-",0,INDIRECT(LY$203&amp;ROW())*LY$205)</f>
        <v>2.7858000000000001</v>
      </c>
      <c r="LZ3" s="483" cm="1">
        <f t="array" aca="1" ref="LZ3" ca="1">INDIRECT(LZ$203&amp;ROW())*LZ$205</f>
        <v>2</v>
      </c>
      <c r="MA3" s="483" cm="1">
        <f t="array" aca="1" ref="MA3" ca="1">INDIRECT(MA$203&amp;ROW())*MA$205</f>
        <v>2</v>
      </c>
      <c r="MB3" s="483" cm="1">
        <f t="array" aca="1" ref="MB3" ca="1">INDIRECT(MB$203&amp;ROW())*MB$205</f>
        <v>4</v>
      </c>
      <c r="MC3" s="483" cm="1">
        <f t="array" aca="1" ref="MC3" ca="1">IF($MB3=0,0,INDIRECT(MC$203&amp;ROW())*MC$205)</f>
        <v>0</v>
      </c>
      <c r="MD3" s="483" cm="1">
        <f t="array" aca="1" ref="MD3" ca="1">IF($MB3=0,0,INDIRECT(MD$203&amp;ROW())*MD$205)</f>
        <v>0</v>
      </c>
      <c r="ME3" s="483" cm="1">
        <f t="array" aca="1" ref="ME3" ca="1">IF($MB3=0,0,INDIRECT(ME$203&amp;ROW())*ME$205)</f>
        <v>0</v>
      </c>
      <c r="MF3" s="483" cm="1">
        <f t="array" aca="1" ref="MF3" ca="1">IF($MB3=0,0,INDIRECT(MF$203&amp;ROW())*MF$205)</f>
        <v>0</v>
      </c>
      <c r="MG3" s="483" cm="1">
        <f t="array" aca="1" ref="MG3" ca="1">INDIRECT(MG$203&amp;ROW())*MG$205</f>
        <v>4</v>
      </c>
      <c r="MH3" s="483" cm="1">
        <f t="array" aca="1" ref="MH3" ca="1">IF($MG3=0,0,INDIRECT(MH$203&amp;ROW())*MH$205)</f>
        <v>0</v>
      </c>
      <c r="MI3" s="483" cm="1">
        <f t="array" aca="1" ref="MI3" ca="1">IF($MG3=0,0,INDIRECT(MI$203&amp;ROW())*MI$205)</f>
        <v>0</v>
      </c>
      <c r="MJ3" s="483" cm="1">
        <f t="array" aca="1" ref="MJ3" ca="1">INDIRECT(MJ$203&amp;ROW())*MJ$205</f>
        <v>0</v>
      </c>
      <c r="MK3" s="483" cm="1">
        <f t="array" aca="1" ref="MK3" ca="1">INDIRECT(MK$203&amp;ROW())*MK$205</f>
        <v>0</v>
      </c>
      <c r="ML3" s="483" cm="1">
        <f t="array" aca="1" ref="ML3" ca="1">INDIRECT(ML$203&amp;ROW())*ML$205</f>
        <v>0</v>
      </c>
      <c r="MM3" s="483" cm="1">
        <f t="array" aca="1" ref="MM3" ca="1">INDIRECT(MM$203&amp;ROW())*MM$205</f>
        <v>4</v>
      </c>
      <c r="MN3" s="483" cm="1">
        <f t="array" aca="1" ref="MN3" ca="1">INDIRECT(MN$203&amp;ROW())*MN$205</f>
        <v>0</v>
      </c>
      <c r="MO3" s="483" cm="1">
        <f t="array" aca="1" ref="MO3" ca="1">INDIRECT(MO$203&amp;ROW())*MO$205</f>
        <v>2</v>
      </c>
      <c r="MP3" s="483" cm="1">
        <f t="array" aca="1" ref="MP3" ca="1">INDIRECT(MP$203&amp;ROW())*MP$205</f>
        <v>0</v>
      </c>
      <c r="MQ3" s="483" cm="1">
        <f t="array" aca="1" ref="MQ3" ca="1">INDIRECT(MQ$203&amp;ROW())*MQ$205</f>
        <v>0</v>
      </c>
      <c r="MR3" s="483" cm="1">
        <f t="array" aca="1" ref="MR3" ca="1">INDIRECT(MR$203&amp;ROW())*MR$205</f>
        <v>2</v>
      </c>
      <c r="MS3" s="483" cm="1">
        <f t="array" aca="1" ref="MS3" ca="1">INDIRECT(MS$203&amp;ROW())*MS$205</f>
        <v>2</v>
      </c>
      <c r="MT3" s="483" cm="1">
        <f t="array" aca="1" ref="MT3" ca="1">INDIRECT(MT$203&amp;ROW())*MT$205</f>
        <v>0</v>
      </c>
      <c r="MU3" s="483" cm="1">
        <f t="array" aca="1" ref="MU3" ca="1">INDIRECT(MU$203&amp;ROW())*MU$205</f>
        <v>2</v>
      </c>
      <c r="MV3" s="483" cm="1">
        <f t="array" aca="1" ref="MV3" ca="1">IF(INDIRECT(MV$203&amp;ROW())="-",0,INDIRECT(MV$203&amp;ROW())*MV$205)</f>
        <v>2.2368000000000001</v>
      </c>
      <c r="MW3" s="483" cm="1">
        <f t="array" aca="1" ref="MW3" ca="1">INDIRECT(MW$203&amp;ROW())*MW$205</f>
        <v>4</v>
      </c>
      <c r="MX3" s="483" cm="1">
        <f t="array" aca="1" ref="MX3" ca="1">INDIRECT(MX$203&amp;ROW())*MX$205</f>
        <v>0</v>
      </c>
      <c r="MY3" s="483" cm="1">
        <f t="array" aca="1" ref="MY3" ca="1">INDIRECT(MY$203&amp;ROW())*MY$205</f>
        <v>0</v>
      </c>
      <c r="NA3" s="485">
        <f t="shared" ref="NA3:NA66" si="16">(FY3+GC3+GG3+BF3+BQ3+CE3+CQ3+DL3+DT3+DY3+EF3+ET3+JX3+IF(P3="-",0,P3)+JC3)/IF(P3="-",NA$213-1,NA$213)</f>
        <v>0.5896634146341464</v>
      </c>
      <c r="NB3" s="486">
        <f t="shared" ref="NB3:NB66" si="17">(IF(O3="-",0,O3)+K3+CF3+CU3+CX3+CR3)/IF(O3="-",NB$213-1,NB$213)</f>
        <v>0.52941428571428573</v>
      </c>
      <c r="NC3" s="487">
        <f t="shared" ref="NC3:NC66" si="18">(IF(R3="-",0,R3)+IY3+JA3+GO3+IF(GO3&gt;0,(GQ3+GR3+GS3+GT3),0)+GU3+IF(GU3&gt;0,(GW3+GX3),0)+GY3)/IF(R3="-",NC$213-1,NC$213)</f>
        <v>0.3434076923076923</v>
      </c>
      <c r="ND3" s="488">
        <f t="shared" ref="ND3:ND66" si="19">(AE3+FM3+Z3+AC3+HL3+HC3+HH3+KK3+KL3+DA3+GK3+IF(Q3="-",0,Q3)+JH3+JM3+JS3)/IF(Q3="-",ND$213-1,ND$213)</f>
        <v>0.38417777777777778</v>
      </c>
      <c r="NE3" s="489">
        <f t="shared" ref="NE3:NE66" si="20">AVERAGE(NA3:ND3)</f>
        <v>0.46166579260847551</v>
      </c>
      <c r="NF3" s="427" t="str">
        <f t="shared" ref="NF3:NF66" si="21">IF(NE3&gt;=0.75,"A",IF(NE3&gt;=0.5,"B",IF(NE3&gt;=0.25,"C","D")))</f>
        <v>C</v>
      </c>
      <c r="NH3" s="348" t="s">
        <v>1180</v>
      </c>
      <c r="NI3" s="346" t="str">
        <f t="shared" ref="NI3:NI66" si="22">IF(N3&gt;=0.75,"A",IF(N3&gt;=0.5,"B",IF(N3&gt;=0.25,"C","D")))</f>
        <v>C</v>
      </c>
      <c r="NJ3" s="346" t="str">
        <f t="shared" ref="NJ3:NJ66" si="23">NF3</f>
        <v>C</v>
      </c>
      <c r="NK3" s="346" t="str">
        <f t="shared" ref="NK3:NK66" ca="1" si="24">KX3</f>
        <v>C</v>
      </c>
      <c r="NL3" s="346" t="str">
        <f t="shared" ref="NL3:NL66" ca="1" si="25">OF3</f>
        <v>C</v>
      </c>
      <c r="NM3" s="346" t="str">
        <f t="shared" ref="NM3:NM66" ca="1" si="26">QJ3</f>
        <v>B</v>
      </c>
      <c r="NN3" s="346" t="str">
        <f ca="1">WM3</f>
        <v>C</v>
      </c>
      <c r="NO3" s="346" t="str">
        <f ca="1">YV3</f>
        <v>B</v>
      </c>
      <c r="NP3" s="346" t="str">
        <f t="shared" ref="NP3:NP66" si="27">IF(AE3&gt;0,"Yes","-")</f>
        <v>-</v>
      </c>
      <c r="NQ3" s="427" t="str">
        <f t="shared" ref="NQ3:NQ66" si="28">IF(AC3&gt;0,"Yes","-")</f>
        <v>-</v>
      </c>
      <c r="NR3" s="427" t="e">
        <f>IF(OR(AND(NI3="A",OR(NJ3="C",NJ3="D")),AND(NI3="A",OR(#REF!="C",#REF!="D")),AND(NI3="B",OR(NJ3="D",#REF!="D")),AND(OR(NI3="C",NI3="D"),OR(NJ3="A",NJ3="B")),AND(OR(NI3="C",NI3="D"),OR(#REF!="A",#REF!="B")),AND(OR(NJ3="A",#REF!="A",NJ3="B",#REF!="B"),OR(NP3="-",NQ3="-")),AND(OR(NJ3="C",#REF!="C",NJ3="D",#REF!="D"),NP3="Yes")),"Yes","-")</f>
        <v>#REF!</v>
      </c>
      <c r="NS3" s="490"/>
      <c r="NT3" s="491">
        <f t="shared" ref="NT3:NT66" si="29">N3</f>
        <v>0.32029999999999997</v>
      </c>
      <c r="NU3" s="491">
        <f t="shared" ref="NU3:NU66" si="30">NE3</f>
        <v>0.46166579260847551</v>
      </c>
      <c r="NV3" s="491">
        <f t="shared" ref="NV3:NV66" ca="1" si="31">KY3</f>
        <v>0.44181564397070311</v>
      </c>
      <c r="NW3" s="491">
        <f ca="1">OG3</f>
        <v>0.44443946352557084</v>
      </c>
      <c r="NX3" s="491">
        <f ca="1">QK3</f>
        <v>0.51978847717263321</v>
      </c>
      <c r="NY3" s="492">
        <f ca="1">WN3</f>
        <v>0.42922698828264627</v>
      </c>
      <c r="NZ3" s="492">
        <f ca="1">YW3</f>
        <v>0.53281095582118965</v>
      </c>
      <c r="OA3" s="484" t="s">
        <v>1188</v>
      </c>
      <c r="OB3" s="493" t="s">
        <v>1188</v>
      </c>
      <c r="OC3" s="494"/>
      <c r="OE3" s="348" t="s">
        <v>1180</v>
      </c>
      <c r="OF3" s="478" t="str">
        <f t="shared" ref="OF3:OF66" ca="1" si="32">IF(OG3&gt;=0.75,"A",IF(OG3&gt;=0.5,"B",IF(OG3&gt;=0.25,"C","D")))</f>
        <v>C</v>
      </c>
      <c r="OG3" s="479">
        <f ca="1">AVERAGE(OH3:OK3)</f>
        <v>0.44443946352557084</v>
      </c>
      <c r="OH3" s="495">
        <f t="shared" ref="OH3:OH66" ca="1" si="33">SUM(OL3:OZ3)/OH$202</f>
        <v>0.53464855271149681</v>
      </c>
      <c r="OI3" s="458">
        <f t="shared" ref="OI3:OI66" ca="1" si="34">SUM(PA3:PF3)/OI$202</f>
        <v>0.53317782885821841</v>
      </c>
      <c r="OJ3" s="458">
        <f t="shared" ref="OJ3:OJ66" ca="1" si="35">SUM(PG3:PR3)/OJ$202</f>
        <v>0.38858340490683002</v>
      </c>
      <c r="OK3" s="459">
        <f t="shared" ref="OK3:OK66" ca="1" si="36">SUM(PS3:QG3)/OK$202</f>
        <v>0.32134806762573831</v>
      </c>
      <c r="OL3" s="483" cm="1">
        <f t="array" aca="1" ref="OL3" ca="1">INDIRECT(OL$203&amp;ROW())*OL$205</f>
        <v>0</v>
      </c>
      <c r="OM3" s="483" cm="1">
        <f t="array" aca="1" ref="OM3" ca="1">INDIRECT(OM$203&amp;ROW())*OM$205</f>
        <v>0</v>
      </c>
      <c r="ON3" s="483" cm="1">
        <f t="array" aca="1" ref="ON3" ca="1">INDIRECT(ON$203&amp;ROW())*ON$205</f>
        <v>0</v>
      </c>
      <c r="OO3" s="483" cm="1">
        <f t="array" aca="1" ref="OO3" ca="1">INDIRECT(OO$203&amp;ROW())*OO$205</f>
        <v>1.0790999999999999</v>
      </c>
      <c r="OP3" s="483" cm="1">
        <f t="array" aca="1" ref="OP3" ca="1">INDIRECT(OP$203&amp;ROW())*OP$205</f>
        <v>1.0553999999999999</v>
      </c>
      <c r="OQ3" s="483" cm="1">
        <f t="array" aca="1" ref="OQ3" ca="1">INDIRECT(OQ$203&amp;ROW())*OQ$205</f>
        <v>1.5849</v>
      </c>
      <c r="OR3" s="483" cm="1">
        <f t="array" aca="1" ref="OR3" ca="1">INDIRECT(OR$203&amp;ROW())*OR$205</f>
        <v>1.4141999999999999</v>
      </c>
      <c r="OS3" s="483" cm="1">
        <f t="array" aca="1" ref="OS3" ca="1">INDIRECT(OS$203&amp;ROW())*OS$205</f>
        <v>1.5387</v>
      </c>
      <c r="OT3" s="483" cm="1">
        <f t="array" aca="1" ref="OT3" ca="1">INDIRECT(OT$203&amp;ROW())*OT$205</f>
        <v>0.98180000000000001</v>
      </c>
      <c r="OU3" s="483" cm="1">
        <f t="array" aca="1" ref="OU3" ca="1">INDIRECT(OU$203&amp;ROW())*OU$205</f>
        <v>1.9304999999999999</v>
      </c>
      <c r="OV3" s="483" cm="1">
        <f t="array" aca="1" ref="OV3" ca="1">INDIRECT(OV$203&amp;ROW())*OV$205</f>
        <v>1.2161999999999999</v>
      </c>
      <c r="OW3" s="483" cm="1">
        <f t="array" aca="1" ref="OW3" ca="1">INDIRECT(OW$203&amp;ROW())*OW$205</f>
        <v>0</v>
      </c>
      <c r="OX3" s="483" cm="1">
        <f t="array" aca="1" ref="OX3" ca="1">INDIRECT(OX$203&amp;ROW())*OX$205</f>
        <v>1.3977999999999999</v>
      </c>
      <c r="OY3" s="483" cm="1">
        <f t="array" aca="1" ref="OY3" ca="1">IF(INDIRECT(OY$203&amp;ROW())="-",0,INDIRECT(OY$203&amp;ROW())*OY$205)</f>
        <v>0.12504914</v>
      </c>
      <c r="OZ3" s="483" cm="1">
        <f t="array" aca="1" ref="OZ3" ca="1">INDIRECT(OZ$203&amp;ROW())*OZ$205</f>
        <v>0</v>
      </c>
      <c r="PA3" s="483" cm="1">
        <f t="array" aca="1" ref="PA3" ca="1">IF(INDIRECT(PA$203&amp;ROW())="-",0,INDIRECT(PA$203&amp;ROW())*PA$205)</f>
        <v>0.36378411999999999</v>
      </c>
      <c r="PB3" s="484" cm="1">
        <f t="array" aca="1" ref="PB3" ca="1">INDIRECT(PB$203&amp;ROW())*PB$205</f>
        <v>0.75419999999999998</v>
      </c>
      <c r="PC3" s="483" cm="1">
        <f t="array" aca="1" ref="PC3" ca="1">INDIRECT(PC$203&amp;ROW())*PC$205</f>
        <v>1.3946000000000001</v>
      </c>
      <c r="PD3" s="483" cm="1">
        <f t="array" aca="1" ref="PD3" ca="1">INDIRECT(PD$203&amp;ROW())*PD$205</f>
        <v>1.4683999999999999</v>
      </c>
      <c r="PE3" s="483" cm="1">
        <f t="array" aca="1" ref="PE3" ca="1">INDIRECT(PE$203&amp;ROW())*PE$205</f>
        <v>0</v>
      </c>
      <c r="PF3" s="483" cm="1">
        <f t="array" aca="1" ref="PF3" ca="1">INDIRECT(PF$203&amp;ROW())*PF$205</f>
        <v>1.3308</v>
      </c>
      <c r="PG3" s="483" cm="1">
        <f t="array" aca="1" ref="PG3" ca="1">IF(INDIRECT(PG$203&amp;ROW())="-",0,INDIRECT(PG$203&amp;ROW())*PG$205)</f>
        <v>0.40626249999999997</v>
      </c>
      <c r="PH3" s="483" cm="1">
        <f t="array" aca="1" ref="PH3" ca="1">INDIRECT(PH$203&amp;ROW())*PH$205</f>
        <v>0.61699999999999999</v>
      </c>
      <c r="PI3" s="483" cm="1">
        <f t="array" aca="1" ref="PI3" ca="1">INDIRECT(PI$203&amp;ROW())*PI$205</f>
        <v>0.60729999999999995</v>
      </c>
      <c r="PJ3" s="483" cm="1">
        <f t="array" aca="1" ref="PJ3" ca="1">INDIRECT(PJ$203&amp;ROW())*PJ$205</f>
        <v>0.75980000000000003</v>
      </c>
      <c r="PK3" s="483" cm="1">
        <f t="array" aca="1" ref="PK3" ca="1">IF($PJ3=0,0,INDIRECT(PK$203&amp;ROW())*PK$205)</f>
        <v>0</v>
      </c>
      <c r="PL3" s="483" cm="1">
        <f t="array" aca="1" ref="PL3" ca="1">IF($MPE3=0,0,INDIRECT(PL$203&amp;ROW())*PL$205)</f>
        <v>0</v>
      </c>
      <c r="PM3" s="483" cm="1">
        <f t="array" aca="1" ref="PM3" ca="1">IF($MPE3=0,0,INDIRECT(PM$203&amp;ROW())*PM$205)</f>
        <v>0</v>
      </c>
      <c r="PN3" s="483" cm="1">
        <f t="array" aca="1" ref="PN3" ca="1">IF($PJ3=0,0,INDIRECT(PN$203&amp;ROW())*PN$205)</f>
        <v>0</v>
      </c>
      <c r="PO3" s="483" cm="1">
        <f t="array" aca="1" ref="PO3" ca="1">INDIRECT(PO$203&amp;ROW())*PO$205</f>
        <v>0.73140000000000005</v>
      </c>
      <c r="PP3" s="483" cm="1">
        <f t="array" aca="1" ref="PP3" ca="1">IF($PO3=0,0,INDIRECT(PP$203&amp;ROW())*PP$205)</f>
        <v>0</v>
      </c>
      <c r="PQ3" s="483" cm="1">
        <f t="array" aca="1" ref="PQ3" ca="1">IF($PO3=0,0,INDIRECT(PQ$203&amp;ROW())*PQ$205)</f>
        <v>0</v>
      </c>
      <c r="PR3" s="483" cm="1">
        <f t="array" aca="1" ref="PR3" ca="1">INDIRECT(PR$203&amp;ROW())*PR$205</f>
        <v>0</v>
      </c>
      <c r="PS3" s="483" cm="1">
        <f t="array" aca="1" ref="PS3" ca="1">INDIRECT(PS$203&amp;ROW())*PS$205</f>
        <v>0</v>
      </c>
      <c r="PT3" s="483" cm="1">
        <f t="array" aca="1" ref="PT3" ca="1">INDIRECT(PT$203&amp;ROW())*PT$205</f>
        <v>0</v>
      </c>
      <c r="PU3" s="483" cm="1">
        <f t="array" aca="1" ref="PU3" ca="1">INDIRECT(PU$203&amp;ROW())*PU$205</f>
        <v>1.1798</v>
      </c>
      <c r="PV3" s="483" cm="1">
        <f t="array" aca="1" ref="PV3" ca="1">INDIRECT(PV$203&amp;ROW())*PV$205</f>
        <v>0</v>
      </c>
      <c r="PW3" s="483" cm="1">
        <f t="array" aca="1" ref="PW3" ca="1">INDIRECT(PW$203&amp;ROW())*PW$205</f>
        <v>1.0658000000000001</v>
      </c>
      <c r="PX3" s="483" cm="1">
        <f t="array" aca="1" ref="PX3" ca="1">INDIRECT(PX$203&amp;ROW())*PX$205</f>
        <v>0</v>
      </c>
      <c r="PY3" s="483" cm="1">
        <f t="array" aca="1" ref="PY3" ca="1">INDIRECT(PY$203&amp;ROW())*PY$205</f>
        <v>0</v>
      </c>
      <c r="PZ3" s="483" cm="1">
        <f t="array" aca="1" ref="PZ3" ca="1">INDIRECT(PZ$203&amp;ROW())*PZ$205</f>
        <v>0.17430000000000001</v>
      </c>
      <c r="QA3" s="483" cm="1">
        <f t="array" aca="1" ref="QA3" ca="1">INDIRECT(QA$203&amp;ROW())*QA$205</f>
        <v>0.31659999999999999</v>
      </c>
      <c r="QB3" s="483" cm="1">
        <f t="array" aca="1" ref="QB3" ca="1">INDIRECT(QB$203&amp;ROW())*QB$205</f>
        <v>0</v>
      </c>
      <c r="QC3" s="483" cm="1">
        <f t="array" aca="1" ref="QC3" ca="1">INDIRECT(QC$203&amp;ROW())*QC$205</f>
        <v>1.4259999999999999</v>
      </c>
      <c r="QD3" s="483" cm="1">
        <f t="array" aca="1" ref="QD3" ca="1">IF(INDIRECT(QD$203&amp;ROW())="-",0,INDIRECT(QD$203&amp;ROW())*QD$205)</f>
        <v>0.22893648</v>
      </c>
      <c r="QE3" s="483" cm="1">
        <f t="array" aca="1" ref="QE3" ca="1">INDIRECT(QE$203&amp;ROW())*QE$205</f>
        <v>1.0656000000000001</v>
      </c>
      <c r="QF3" s="483" cm="1">
        <f t="array" aca="1" ref="QF3" ca="1">INDIRECT(QF$203&amp;ROW())*QF$205</f>
        <v>0</v>
      </c>
      <c r="QG3" s="483" cm="1">
        <f t="array" aca="1" ref="QG3" ca="1">INDIRECT(QG$203&amp;ROW())*QG$205</f>
        <v>0</v>
      </c>
      <c r="QI3" s="348" t="s">
        <v>1180</v>
      </c>
      <c r="QJ3" s="478" t="str">
        <f t="shared" ref="QJ3:QJ66" ca="1" si="37">IF(QK3&gt;=0.75,"A",IF(QK3&gt;=0.5,"B",IF(QK3&gt;=0.25,"C","D")))</f>
        <v>B</v>
      </c>
      <c r="QK3" s="479">
        <f ca="1">AVERAGE(QL3:QO3)</f>
        <v>0.51978847717263321</v>
      </c>
      <c r="QL3" s="495">
        <f t="shared" ref="QL3:QL34" ca="1" si="38">SUM(QP3:RD3)/QL$202</f>
        <v>0.68574509281153984</v>
      </c>
      <c r="QM3" s="458">
        <f t="shared" ref="QM3:QM34" ca="1" si="39">SUM(RE3:RJ3)/QM$202</f>
        <v>0.50094428250348</v>
      </c>
      <c r="QN3" s="458">
        <f t="shared" ref="QN3:QN66" ca="1" si="40">SUM(RK3:RV3)/QN$202</f>
        <v>0.34985642847569504</v>
      </c>
      <c r="QO3" s="459">
        <f t="shared" ref="QO3:QO66" ca="1" si="41">SUM(RW3:SK3)/QO$202</f>
        <v>0.54260810489981792</v>
      </c>
      <c r="QP3" s="483" cm="1">
        <f t="array" aca="1" ref="QP3" ca="1">INDIRECT(QP$203&amp;ROW())*QP$205</f>
        <v>0</v>
      </c>
      <c r="QQ3" s="483" cm="1">
        <f t="array" aca="1" ref="QQ3" ca="1">INDIRECT(QQ$203&amp;ROW())*QQ$205</f>
        <v>0</v>
      </c>
      <c r="QR3" s="483" cm="1">
        <f t="array" aca="1" ref="QR3" ca="1">INDIRECT(QR$203&amp;ROW())*QR$205</f>
        <v>0</v>
      </c>
      <c r="QS3" s="483" cm="1">
        <f t="array" aca="1" ref="QS3" ca="1">INDIRECT(QS$203&amp;ROW())*QS$205</f>
        <v>0.22471360933801068</v>
      </c>
      <c r="QT3" s="483" cm="1">
        <f t="array" aca="1" ref="QT3" ca="1">INDIRECT(QT$203&amp;ROW())*QT$205</f>
        <v>0.17488542943331029</v>
      </c>
      <c r="QU3" s="483" cm="1">
        <f t="array" aca="1" ref="QU3" ca="1">INDIRECT(QU$203&amp;ROW())*QU$205</f>
        <v>0.53329206883563263</v>
      </c>
      <c r="QV3" s="483" cm="1">
        <f t="array" aca="1" ref="QV3" ca="1">INDIRECT(QV$203&amp;ROW())*QV$205</f>
        <v>0.24117831443907087</v>
      </c>
      <c r="QW3" s="483" cm="1">
        <f t="array" aca="1" ref="QW3" ca="1">INDIRECT(QW$203&amp;ROW())*QW$205</f>
        <v>0.53099416374332975</v>
      </c>
      <c r="QX3" s="483" cm="1">
        <f t="array" aca="1" ref="QX3" ca="1">INDIRECT(QX$203&amp;ROW())*QX$205</f>
        <v>0.40427262949275872</v>
      </c>
      <c r="QY3" s="483" cm="1">
        <f t="array" aca="1" ref="QY3" ca="1">INDIRECT(QY$203&amp;ROW())*QY$205</f>
        <v>0.13540247513535897</v>
      </c>
      <c r="QZ3" s="483" cm="1">
        <f t="array" aca="1" ref="QZ3" ca="1">INDIRECT(QZ$203&amp;ROW())*QZ$205</f>
        <v>0.27613248380770827</v>
      </c>
      <c r="RA3" s="483" cm="1">
        <f t="array" aca="1" ref="RA3" ca="1">INDIRECT(RA$203&amp;ROW())*RA$205</f>
        <v>0</v>
      </c>
      <c r="RB3" s="483" cm="1">
        <f t="array" aca="1" ref="RB3" ca="1">INDIRECT(RB$203&amp;ROW())*RB$205</f>
        <v>0.11461142513892485</v>
      </c>
      <c r="RC3" s="483" cm="1">
        <f t="array" aca="1" ref="RC3" ca="1">IF(INDIRECT(RC$203&amp;ROW())="-",0,INDIRECT(RC$203&amp;ROW())*RC$205)</f>
        <v>1.4784697994535098E-2</v>
      </c>
      <c r="RD3" s="483" cm="1">
        <f t="array" aca="1" ref="RD3" ca="1">INDIRECT(RD$203&amp;ROW())*RD$205</f>
        <v>0</v>
      </c>
      <c r="RE3" s="483" cm="1">
        <f t="array" aca="1" ref="RE3" ca="1">IF(INDIRECT(RE$203&amp;ROW())="-",0,INDIRECT(RE$203&amp;ROW())*RE$205)</f>
        <v>2.6062426561612007E-2</v>
      </c>
      <c r="RF3" s="484" cm="1">
        <f t="array" aca="1" ref="RF3" ca="1">INDIRECT(RF$203&amp;ROW())*RF$205</f>
        <v>5.3068994403248027E-2</v>
      </c>
      <c r="RG3" s="483" cm="1">
        <f t="array" aca="1" ref="RG3" ca="1">INDIRECT(RG$203&amp;ROW())*RG$205</f>
        <v>0.27650466908360405</v>
      </c>
      <c r="RH3" s="483" cm="1">
        <f t="array" aca="1" ref="RH3" ca="1">INDIRECT(RH$203&amp;ROW())*RH$205</f>
        <v>5.8387680780544585E-2</v>
      </c>
      <c r="RI3" s="483" cm="1">
        <f t="array" aca="1" ref="RI3" ca="1">INDIRECT(RI$203&amp;ROW())*RI$205</f>
        <v>0</v>
      </c>
      <c r="RJ3" s="483" cm="1">
        <f t="array" aca="1" ref="RJ3" ca="1">INDIRECT(RJ$203&amp;ROW())*RJ$205</f>
        <v>0.12226723336432462</v>
      </c>
      <c r="RK3" s="483" cm="1">
        <f t="array" aca="1" ref="RK3" ca="1">IF(INDIRECT(RK$203&amp;ROW())="-",0,INDIRECT(RK$203&amp;ROW())*RK$205)</f>
        <v>2.8053748355641533E-2</v>
      </c>
      <c r="RL3" s="483" cm="1">
        <f t="array" aca="1" ref="RL3" ca="1">INDIRECT(RL$203&amp;ROW())*RL$205</f>
        <v>0.11262003659234653</v>
      </c>
      <c r="RM3" s="483" cm="1">
        <f t="array" aca="1" ref="RM3" ca="1">INDIRECT(RM$203&amp;ROW())*RM$205</f>
        <v>1.4993730364766381E-2</v>
      </c>
      <c r="RN3" s="483" cm="1">
        <f t="array" aca="1" ref="RN3" ca="1">INDIRECT(RN$203&amp;ROW())*RN$205</f>
        <v>9.3820613050938681E-2</v>
      </c>
      <c r="RO3" s="483" cm="1">
        <f t="array" aca="1" ref="RO3" ca="1">IF($RN3=0,0,INDIRECT(RO$203&amp;ROW())*RO$205)</f>
        <v>0</v>
      </c>
      <c r="RP3" s="483" cm="1">
        <f t="array" aca="1" ref="RP3" ca="1">IF($RN3=0,0,INDIRECT(RP$203&amp;ROW())*RP$205)</f>
        <v>0</v>
      </c>
      <c r="RQ3" s="483" cm="1">
        <f t="array" aca="1" ref="RQ3" ca="1">IF($RN3=0,0,INDIRECT(RQ$203&amp;ROW())*RQ$205)</f>
        <v>0</v>
      </c>
      <c r="RR3" s="483" cm="1">
        <f t="array" aca="1" ref="RR3" ca="1">IF($RN3=0,0,INDIRECT(RR$203&amp;ROW())*RR$205)</f>
        <v>0</v>
      </c>
      <c r="RS3" s="483" cm="1">
        <f t="array" aca="1" ref="RS3" ca="1">INDIRECT(RS$203&amp;ROW())*RS$205</f>
        <v>7.7466902221184339E-2</v>
      </c>
      <c r="RT3" s="483" cm="1">
        <f t="array" aca="1" ref="RT3" ca="1">IF($RS3=0,0,INDIRECT(RT$203&amp;ROW())*RT$205)</f>
        <v>0</v>
      </c>
      <c r="RU3" s="483" cm="1">
        <f t="array" aca="1" ref="RU3" ca="1">IF($RS3=0,0,INDIRECT(RU$203&amp;ROW())*RU$205)</f>
        <v>0</v>
      </c>
      <c r="RV3" s="483" cm="1">
        <f t="array" aca="1" ref="RV3" ca="1">INDIRECT(RV$203&amp;ROW())*RV$205</f>
        <v>0</v>
      </c>
      <c r="RW3" s="483" cm="1">
        <f t="array" aca="1" ref="RW3" ca="1">INDIRECT(RW$203&amp;ROW())*RW$205</f>
        <v>0</v>
      </c>
      <c r="RX3" s="483" cm="1">
        <f t="array" aca="1" ref="RX3" ca="1">INDIRECT(RX$203&amp;ROW())*RX$205</f>
        <v>0</v>
      </c>
      <c r="RY3" s="483" cm="1">
        <f t="array" aca="1" ref="RY3" ca="1">INDIRECT(RY$203&amp;ROW())*RY$205</f>
        <v>5.6264463580193595E-2</v>
      </c>
      <c r="RZ3" s="483" cm="1">
        <f t="array" aca="1" ref="RZ3" ca="1">INDIRECT(RZ$203&amp;ROW())*RZ$205</f>
        <v>0</v>
      </c>
      <c r="SA3" s="483" cm="1">
        <f t="array" aca="1" ref="SA3" ca="1">INDIRECT(SA$203&amp;ROW())*SA$205</f>
        <v>0.20458618579029147</v>
      </c>
      <c r="SB3" s="483" cm="1">
        <f t="array" aca="1" ref="SB3" ca="1">INDIRECT(SB$203&amp;ROW())*SB$205</f>
        <v>0</v>
      </c>
      <c r="SC3" s="483" cm="1">
        <f t="array" aca="1" ref="SC3" ca="1">INDIRECT(SC$203&amp;ROW())*SC$205</f>
        <v>0</v>
      </c>
      <c r="SD3" s="483" cm="1">
        <f t="array" aca="1" ref="SD3" ca="1">INDIRECT(SD$203&amp;ROW())*SD$205</f>
        <v>0.3072993885784252</v>
      </c>
      <c r="SE3" s="483" cm="1">
        <f t="array" aca="1" ref="SE3" ca="1">INDIRECT(SE$203&amp;ROW())*SE$205</f>
        <v>0.2585618210787391</v>
      </c>
      <c r="SF3" s="483" cm="1">
        <f t="array" aca="1" ref="SF3" ca="1">INDIRECT(SF$203&amp;ROW())*SF$205</f>
        <v>0</v>
      </c>
      <c r="SG3" s="483" cm="1">
        <f t="array" aca="1" ref="SG3" ca="1">INDIRECT(SG$203&amp;ROW())*SG$205</f>
        <v>7.4767843909269882E-2</v>
      </c>
      <c r="SH3" s="483" cm="1">
        <f t="array" aca="1" ref="SH3" ca="1">IF(INDIRECT(SH$203&amp;ROW())="-",0,INDIRECT(SH$203&amp;ROW())*SH$205)</f>
        <v>2.933192549181856E-2</v>
      </c>
      <c r="SI3" s="483" cm="1">
        <f t="array" aca="1" ref="SI3" ca="1">INDIRECT(SI$203&amp;ROW())*SI$205</f>
        <v>0.24423887568083891</v>
      </c>
      <c r="SJ3" s="483" cm="1">
        <f t="array" aca="1" ref="SJ3" ca="1">INDIRECT(SJ$203&amp;ROW())*SJ$205</f>
        <v>0</v>
      </c>
      <c r="SK3" s="483" cm="1">
        <f t="array" aca="1" ref="SK3" ca="1">INDIRECT(SK$203&amp;ROW())*SK$205</f>
        <v>0</v>
      </c>
      <c r="SN3" s="348" t="s">
        <v>1180</v>
      </c>
      <c r="SO3" s="496" cm="1">
        <f t="array" aca="1" ref="SO3" ca="1">INDIRECT(SO$203&amp;ROW())*SO$205</f>
        <v>0</v>
      </c>
      <c r="SP3" s="496" cm="1">
        <f t="array" aca="1" ref="SP3" ca="1">INDIRECT(SP$203&amp;ROW())*SP$205</f>
        <v>0</v>
      </c>
      <c r="SQ3" s="496" cm="1">
        <f t="array" aca="1" ref="SQ3" ca="1">INDIRECT(SQ$203&amp;ROW())*SQ$205</f>
        <v>0</v>
      </c>
      <c r="SR3" s="496" cm="1">
        <f t="array" aca="1" ref="SR3" ca="1">INDIRECT(SR$203&amp;ROW())*SR$205</f>
        <v>3</v>
      </c>
      <c r="SS3" s="496" cm="1">
        <f t="array" aca="1" ref="SS3" ca="1">INDIRECT(SS$203&amp;ROW())*SS$205</f>
        <v>2</v>
      </c>
      <c r="ST3" s="496" cm="1">
        <f t="array" aca="1" ref="ST3" ca="1">INDIRECT(ST$203&amp;ROW())*ST$205</f>
        <v>3</v>
      </c>
      <c r="SU3" s="496" cm="1">
        <f t="array" aca="1" ref="SU3" ca="1">INDIRECT(SU$203&amp;ROW())*SU$205</f>
        <v>3</v>
      </c>
      <c r="SV3" s="496" cm="1">
        <f t="array" aca="1" ref="SV3" ca="1">INDIRECT(SV$203&amp;ROW())*SV$205</f>
        <v>3</v>
      </c>
      <c r="SW3" s="496" cm="1">
        <f t="array" aca="1" ref="SW3" ca="1">INDIRECT(SW$203&amp;ROW())*SW$205</f>
        <v>2</v>
      </c>
      <c r="SX3" s="496" cm="1">
        <f t="array" aca="1" ref="SX3" ca="1">INDIRECT(SX$203&amp;ROW())*SX$205</f>
        <v>3</v>
      </c>
      <c r="SY3" s="496" cm="1">
        <f t="array" aca="1" ref="SY3" ca="1">INDIRECT(SY$203&amp;ROW())*SY$205</f>
        <v>3</v>
      </c>
      <c r="SZ3" s="496" cm="1">
        <f t="array" aca="1" ref="SZ3" ca="1">INDIRECT(SZ$203&amp;ROW())*SZ$205</f>
        <v>0</v>
      </c>
      <c r="TA3" s="496" cm="1">
        <f t="array" aca="1" ref="TA3" ca="1">INDIRECT(TA$203&amp;ROW())*TA$205</f>
        <v>2</v>
      </c>
      <c r="TB3" s="483" cm="1">
        <f t="array" aca="1" ref="TB3" ca="1">IF(INDIRECT(TB$203&amp;ROW())="-",0,INDIRECT(TB$203&amp;ROW())*TB$205)</f>
        <v>0.1762</v>
      </c>
      <c r="TC3" s="496" cm="1">
        <f t="array" aca="1" ref="TC3" ca="1">INDIRECT(TC$203&amp;ROW())*TC$205</f>
        <v>0</v>
      </c>
      <c r="TD3" s="483" cm="1">
        <f t="array" aca="1" ref="TD3" ca="1">IF(INDIRECT(TD$203&amp;ROW())="-",0,INDIRECT(TD$203&amp;ROW())*TD$205)</f>
        <v>0.4118</v>
      </c>
      <c r="TE3" s="497" cm="1">
        <f t="array" aca="1" ref="TE3" ca="1">INDIRECT(TE$203&amp;ROW())*TE$205</f>
        <v>1</v>
      </c>
      <c r="TF3" s="496" cm="1">
        <f t="array" aca="1" ref="TF3" ca="1">INDIRECT(TF$203&amp;ROW())*TF$205</f>
        <v>2</v>
      </c>
      <c r="TG3" s="496" cm="1">
        <f t="array" aca="1" ref="TG3" ca="1">INDIRECT(TG$203&amp;ROW())*TG$205</f>
        <v>2</v>
      </c>
      <c r="TH3" s="496" cm="1">
        <f t="array" aca="1" ref="TH3" ca="1">INDIRECT(TH$203&amp;ROW())*TH$205</f>
        <v>0</v>
      </c>
      <c r="TI3" s="496" cm="1">
        <f t="array" aca="1" ref="TI3" ca="1">INDIRECT(TI$203&amp;ROW())*TI$205</f>
        <v>2</v>
      </c>
      <c r="TJ3" s="483" cm="1">
        <f t="array" aca="1" ref="TJ3" ca="1">IF(INDIRECT(TJ$203&amp;ROW())="-",0,INDIRECT(TJ$203&amp;ROW())*TJ$205)</f>
        <v>0.46429999999999999</v>
      </c>
      <c r="TK3" s="496" cm="1">
        <f t="array" aca="1" ref="TK3" ca="1">INDIRECT(TK$203&amp;ROW())*TK$205</f>
        <v>1</v>
      </c>
      <c r="TL3" s="496" cm="1">
        <f t="array" aca="1" ref="TL3" ca="1">INDIRECT(TL$203&amp;ROW())*TL$205</f>
        <v>1</v>
      </c>
      <c r="TM3" s="496" cm="1">
        <f t="array" aca="1" ref="TM3" ca="1">INDIRECT(TM$203&amp;ROW())*TM$205</f>
        <v>1</v>
      </c>
      <c r="TN3" s="496" cm="1">
        <f t="array" aca="1" ref="TN3" ca="1">IF($TM3=0,0,INDIRECT(TN$203&amp;ROW())*TN$205)</f>
        <v>0</v>
      </c>
      <c r="TO3" s="496" cm="1">
        <f t="array" aca="1" ref="TO3" ca="1">IF($TM3=0,0,INDIRECT(TO$203&amp;ROW())*TO$205)</f>
        <v>0</v>
      </c>
      <c r="TP3" s="496" cm="1">
        <f t="array" aca="1" ref="TP3" ca="1">IF($TM3=0,0,INDIRECT(TP$203&amp;ROW())*TP$205)</f>
        <v>0</v>
      </c>
      <c r="TQ3" s="496" cm="1">
        <f t="array" aca="1" ref="TQ3" ca="1">IF($TM3=0,0,INDIRECT(TQ$203&amp;ROW())*TQ$205)</f>
        <v>0</v>
      </c>
      <c r="TR3" s="496" cm="1">
        <f t="array" aca="1" ref="TR3" ca="1">INDIRECT(TR$203&amp;ROW())*TR$205</f>
        <v>1</v>
      </c>
      <c r="TS3" s="496" cm="1">
        <f t="array" aca="1" ref="TS3" ca="1">IF($TR3=0,0,INDIRECT(TS$203&amp;ROW())*TS$205)</f>
        <v>0</v>
      </c>
      <c r="TT3" s="496" cm="1">
        <f t="array" aca="1" ref="TT3" ca="1">IF($TR3=0,0,INDIRECT(TT$203&amp;ROW())*TT$205)</f>
        <v>0</v>
      </c>
      <c r="TU3" s="496" cm="1">
        <f t="array" aca="1" ref="TU3" ca="1">INDIRECT(TU$203&amp;ROW())*TU$205</f>
        <v>0</v>
      </c>
      <c r="TV3" s="496" cm="1">
        <f t="array" aca="1" ref="TV3" ca="1">INDIRECT(TV$203&amp;ROW())*TV$205</f>
        <v>0</v>
      </c>
      <c r="TW3" s="496" cm="1">
        <f t="array" aca="1" ref="TW3" ca="1">INDIRECT(TW$203&amp;ROW())*TW$205</f>
        <v>0</v>
      </c>
      <c r="TX3" s="496" cm="1">
        <f t="array" aca="1" ref="TX3" ca="1">INDIRECT(TX$203&amp;ROW())*TX$205</f>
        <v>2</v>
      </c>
      <c r="TY3" s="496" cm="1">
        <f t="array" aca="1" ref="TY3" ca="1">INDIRECT(TY$203&amp;ROW())*TY$205</f>
        <v>0</v>
      </c>
      <c r="TZ3" s="496" cm="1">
        <f t="array" aca="1" ref="TZ3" ca="1">INDIRECT(TZ$203&amp;ROW())*TZ$205</f>
        <v>2</v>
      </c>
      <c r="UA3" s="496" cm="1">
        <f t="array" aca="1" ref="UA3" ca="1">INDIRECT(UA$203&amp;ROW())*UA$205</f>
        <v>0</v>
      </c>
      <c r="UB3" s="496" cm="1">
        <f t="array" aca="1" ref="UB3" ca="1">INDIRECT(UB$203&amp;ROW())*UB$205</f>
        <v>0</v>
      </c>
      <c r="UC3" s="496" cm="1">
        <f t="array" aca="1" ref="UC3" ca="1">INDIRECT(UC$203&amp;ROW())*UC$205</f>
        <v>1</v>
      </c>
      <c r="UD3" s="496" cm="1">
        <f t="array" aca="1" ref="UD3" ca="1">INDIRECT(UD$203&amp;ROW())*UD$205</f>
        <v>1</v>
      </c>
      <c r="UE3" s="496" cm="1">
        <f t="array" aca="1" ref="UE3" ca="1">INDIRECT(UE$203&amp;ROW())*UE$205</f>
        <v>0</v>
      </c>
      <c r="UF3" s="496" cm="1">
        <f t="array" aca="1" ref="UF3" ca="1">INDIRECT(UF$203&amp;ROW())*UF$205</f>
        <v>2</v>
      </c>
      <c r="UG3" s="483" cm="1">
        <f t="array" aca="1" ref="UG3" ca="1">IF(INDIRECT(UG$203&amp;ROW())="-",0,INDIRECT(UG$203&amp;ROW())*UG$205)</f>
        <v>0.37280000000000002</v>
      </c>
      <c r="UH3" s="496" cm="1">
        <f t="array" aca="1" ref="UH3" ca="1">INDIRECT(UH$203&amp;ROW())*UH$205</f>
        <v>2</v>
      </c>
      <c r="UI3" s="496" cm="1">
        <f t="array" aca="1" ref="UI3" ca="1">INDIRECT(UI$203&amp;ROW())*UI$205</f>
        <v>0</v>
      </c>
      <c r="UJ3" s="496" cm="1">
        <f t="array" aca="1" ref="UJ3" ca="1">INDIRECT(UJ$203&amp;ROW())*UJ$205</f>
        <v>0</v>
      </c>
      <c r="UM3" s="348" t="s">
        <v>1180</v>
      </c>
      <c r="UN3" s="483">
        <f t="shared" ref="UN3:VC18" ca="1" si="42">(SO3-UN$203)/UN$204</f>
        <v>-0.97111609266078391</v>
      </c>
      <c r="UO3" s="483">
        <f t="shared" ca="1" si="42"/>
        <v>-0.6225347970107441</v>
      </c>
      <c r="UP3" s="483">
        <f t="shared" ca="1" si="42"/>
        <v>-0.88618201963763954</v>
      </c>
      <c r="UQ3" s="483">
        <f t="shared" ca="1" si="42"/>
        <v>0.29355872991449461</v>
      </c>
      <c r="UR3" s="483">
        <f t="shared" ca="1" si="42"/>
        <v>0.12190361681987209</v>
      </c>
      <c r="US3" s="483">
        <f t="shared" ca="1" si="42"/>
        <v>0.41305213694811815</v>
      </c>
      <c r="UT3" s="483">
        <f t="shared" ca="1" si="42"/>
        <v>0.30690415393182785</v>
      </c>
      <c r="UU3" s="483">
        <f t="shared" ca="1" si="42"/>
        <v>0.53359975015917405</v>
      </c>
      <c r="UV3" s="483">
        <f t="shared" ca="1" si="42"/>
        <v>-0.69788673225296205</v>
      </c>
      <c r="UW3" s="483">
        <f t="shared" ca="1" si="42"/>
        <v>0.6421874155054268</v>
      </c>
      <c r="UX3" s="483">
        <f t="shared" ca="1" si="42"/>
        <v>0.28247365722383649</v>
      </c>
      <c r="UY3" s="483">
        <f t="shared" ca="1" si="42"/>
        <v>-0.67270887390575207</v>
      </c>
      <c r="UZ3" s="483">
        <f t="shared" ca="1" si="42"/>
        <v>1.1960042318268584</v>
      </c>
      <c r="VA3" s="483">
        <f t="shared" ca="1" si="42"/>
        <v>-1.4271916528281465</v>
      </c>
      <c r="VB3" s="483">
        <f t="shared" ca="1" si="42"/>
        <v>-0.76400504167427041</v>
      </c>
      <c r="VC3" s="483">
        <f t="shared" ca="1" si="42"/>
        <v>-0.60094464434285855</v>
      </c>
      <c r="VD3" s="483">
        <f t="shared" ref="VD3:VS18" ca="1" si="43">(TE3-VD$203)/VD$204</f>
        <v>-0.36208520652341147</v>
      </c>
      <c r="VE3" s="483">
        <f t="shared" ca="1" si="43"/>
        <v>3.9909080070471406E-2</v>
      </c>
      <c r="VF3" s="483">
        <f t="shared" ca="1" si="43"/>
        <v>7.1631593782223293E-2</v>
      </c>
      <c r="VG3" s="483">
        <f t="shared" ca="1" si="43"/>
        <v>-0.89462372206681784</v>
      </c>
      <c r="VH3" s="483">
        <f t="shared" ca="1" si="43"/>
        <v>-0.12784420028857393</v>
      </c>
      <c r="VI3" s="483">
        <f t="shared" ca="1" si="43"/>
        <v>-0.39840767427704032</v>
      </c>
      <c r="VJ3" s="483">
        <f t="shared" ca="1" si="43"/>
        <v>1.1038721171937993</v>
      </c>
      <c r="VK3" s="483">
        <f t="shared" ca="1" si="43"/>
        <v>-0.49937453713488217</v>
      </c>
      <c r="VL3" s="483">
        <f t="shared" ca="1" si="43"/>
        <v>1.1863766389476611</v>
      </c>
      <c r="VM3" s="483">
        <f t="shared" ca="1" si="43"/>
        <v>-0.57201237404204519</v>
      </c>
      <c r="VN3" s="483">
        <f t="shared" ca="1" si="43"/>
        <v>-0.62639799545694341</v>
      </c>
      <c r="VO3" s="483">
        <f t="shared" ca="1" si="43"/>
        <v>-0.42150866262694142</v>
      </c>
      <c r="VP3" s="483">
        <f t="shared" ca="1" si="43"/>
        <v>-0.46221149066820022</v>
      </c>
      <c r="VQ3" s="483">
        <f t="shared" ca="1" si="43"/>
        <v>1.2773868528042598</v>
      </c>
      <c r="VR3" s="483">
        <f t="shared" ca="1" si="43"/>
        <v>-0.64202286734458469</v>
      </c>
      <c r="VS3" s="483">
        <f t="shared" ca="1" si="43"/>
        <v>-0.40481357988865657</v>
      </c>
      <c r="VT3" s="483">
        <f t="shared" ref="VT3:WI18" ca="1" si="44">(TU3-VT$203)/VT$204</f>
        <v>-0.3878135405833677</v>
      </c>
      <c r="VU3" s="483">
        <f t="shared" ca="1" si="44"/>
        <v>-0.82130507758946303</v>
      </c>
      <c r="VV3" s="483">
        <f t="shared" ca="1" si="44"/>
        <v>-0.64337789451099625</v>
      </c>
      <c r="VW3" s="483">
        <f t="shared" ca="1" si="44"/>
        <v>-0.3119461967162912</v>
      </c>
      <c r="VX3" s="483">
        <f t="shared" ca="1" si="44"/>
        <v>-0.78524029103755877</v>
      </c>
      <c r="VY3" s="483">
        <f t="shared" ca="1" si="44"/>
        <v>0.70583605694264007</v>
      </c>
      <c r="VZ3" s="483">
        <f t="shared" ca="1" si="44"/>
        <v>-1.5555141459162816</v>
      </c>
      <c r="WA3" s="483">
        <f t="shared" ca="1" si="44"/>
        <v>-1.1483025824394326</v>
      </c>
      <c r="WB3" s="483">
        <f t="shared" ca="1" si="44"/>
        <v>0.33435322352896929</v>
      </c>
      <c r="WC3" s="483">
        <f t="shared" ca="1" si="44"/>
        <v>0.47817673461028487</v>
      </c>
      <c r="WD3" s="483">
        <f t="shared" ca="1" si="44"/>
        <v>-1.3395773314157267</v>
      </c>
      <c r="WE3" s="483">
        <f t="shared" ca="1" si="44"/>
        <v>0.67426644196529939</v>
      </c>
      <c r="WF3" s="483">
        <f t="shared" ca="1" si="44"/>
        <v>-1.6210260854845502</v>
      </c>
      <c r="WG3" s="483">
        <f t="shared" ca="1" si="44"/>
        <v>1.1042161560551988</v>
      </c>
      <c r="WH3" s="483">
        <f t="shared" ca="1" si="44"/>
        <v>-1.0816125322340113</v>
      </c>
      <c r="WI3" s="488">
        <f t="shared" ca="1" si="44"/>
        <v>-0.9831420375936909</v>
      </c>
      <c r="WL3" s="348" t="s">
        <v>1180</v>
      </c>
      <c r="WM3" s="478" t="str">
        <f ca="1">IF(WN3&gt;=0.75,"A",IF(WN3&gt;=0.5,"B",IF(WN3&gt;=0.25,"C","D")))</f>
        <v>C</v>
      </c>
      <c r="WN3" s="479">
        <f ca="1">AVERAGE(WO3:WR3)</f>
        <v>0.42922698828264627</v>
      </c>
      <c r="WO3" s="495">
        <f t="shared" ref="WO3:WR34" ca="1" si="45">(WS3-WS$211)/WS$213</f>
        <v>0.5485911003312155</v>
      </c>
      <c r="WP3" s="458">
        <f t="shared" ca="1" si="45"/>
        <v>0.52410666746326262</v>
      </c>
      <c r="WQ3" s="458">
        <f t="shared" ca="1" si="45"/>
        <v>0.35108921048766073</v>
      </c>
      <c r="WR3" s="459">
        <f t="shared" ca="1" si="45"/>
        <v>0.29312097484844657</v>
      </c>
      <c r="WS3" s="495">
        <f ca="1">SUM(WW3:XK3)/SUM(WW$205:XK$205)</f>
        <v>-0.20994647895112409</v>
      </c>
      <c r="WT3" s="458">
        <f ca="1">SUM(XL3:XQ3)/SUM(XL$205:XQ$205)</f>
        <v>-0.31573102226064015</v>
      </c>
      <c r="WU3" s="458">
        <f ca="1">SUM(XR3:YC3)/SUM(XR$205:YC$205)</f>
        <v>-1.5022975727189712E-2</v>
      </c>
      <c r="WV3" s="459">
        <f ca="1">SUM(YD3:YR3)/SUM(YD$205:YR$205)</f>
        <v>-0.58631911472471865</v>
      </c>
      <c r="WW3" s="484">
        <f t="shared" ref="WW3:XL18" ca="1" si="46">(UN3*WW$205)</f>
        <v>-0.7262006140917342</v>
      </c>
      <c r="WX3" s="484">
        <f t="shared" ca="1" si="46"/>
        <v>-0.37545073607717977</v>
      </c>
      <c r="WY3" s="484">
        <f t="shared" ca="1" si="46"/>
        <v>-0.64522912849816527</v>
      </c>
      <c r="WZ3" s="484">
        <f t="shared" ca="1" si="46"/>
        <v>0.10559307515024371</v>
      </c>
      <c r="XA3" s="484">
        <f t="shared" ca="1" si="46"/>
        <v>6.4328538595846502E-2</v>
      </c>
      <c r="XB3" s="484">
        <f t="shared" ca="1" si="46"/>
        <v>0.21821544394969081</v>
      </c>
      <c r="XC3" s="484">
        <f t="shared" ca="1" si="46"/>
        <v>0.14467461816346364</v>
      </c>
      <c r="XD3" s="484">
        <f t="shared" ca="1" si="46"/>
        <v>0.27368331185664035</v>
      </c>
      <c r="XE3" s="484">
        <f t="shared" ca="1" si="46"/>
        <v>-0.34259259686297905</v>
      </c>
      <c r="XF3" s="484">
        <f t="shared" ca="1" si="46"/>
        <v>0.41324760187774212</v>
      </c>
      <c r="XG3" s="484">
        <f t="shared" ca="1" si="46"/>
        <v>0.1145148206385433</v>
      </c>
      <c r="XH3" s="484">
        <f t="shared" ca="1" si="46"/>
        <v>-0.33958343954762366</v>
      </c>
      <c r="XI3" s="484">
        <f t="shared" ca="1" si="46"/>
        <v>0.83588735762379129</v>
      </c>
      <c r="XJ3" s="484">
        <f t="shared" ca="1" si="46"/>
        <v>-1.0128779160121355</v>
      </c>
      <c r="XK3" s="484">
        <f t="shared" ca="1" si="46"/>
        <v>-0.54267278110123429</v>
      </c>
      <c r="XL3" s="484">
        <f t="shared" ca="1" si="46"/>
        <v>-0.53087449881248117</v>
      </c>
      <c r="XM3" s="484">
        <f t="shared" ref="XM3:YB18" ca="1" si="47">(VD3*XM$205)</f>
        <v>-0.27308466275995691</v>
      </c>
      <c r="XN3" s="484">
        <f t="shared" ca="1" si="47"/>
        <v>2.7828601533139714E-2</v>
      </c>
      <c r="XO3" s="484">
        <f t="shared" ca="1" si="47"/>
        <v>5.2591916154908339E-2</v>
      </c>
      <c r="XP3" s="484">
        <f t="shared" ca="1" si="47"/>
        <v>-0.57255918212276347</v>
      </c>
      <c r="XQ3" s="484">
        <f t="shared" ca="1" si="47"/>
        <v>-8.50675308720171E-2</v>
      </c>
      <c r="XR3" s="484">
        <f t="shared" ca="1" si="47"/>
        <v>-0.3486067149924103</v>
      </c>
      <c r="XS3" s="484">
        <f t="shared" ca="1" si="47"/>
        <v>0.68108909630857417</v>
      </c>
      <c r="XT3" s="484">
        <f t="shared" ca="1" si="47"/>
        <v>-0.30327015640201394</v>
      </c>
      <c r="XU3" s="484">
        <f t="shared" ca="1" si="47"/>
        <v>0.90140897027243294</v>
      </c>
      <c r="XV3" s="484">
        <f t="shared" ca="1" si="47"/>
        <v>-0.30179372854458303</v>
      </c>
      <c r="XW3" s="484">
        <f t="shared" ca="1" si="47"/>
        <v>-0.40427726626791127</v>
      </c>
      <c r="XX3" s="484">
        <f t="shared" ca="1" si="47"/>
        <v>-0.20379943838012618</v>
      </c>
      <c r="XY3" s="484">
        <f t="shared" ca="1" si="47"/>
        <v>-0.24303080179333969</v>
      </c>
      <c r="XZ3" s="484">
        <f t="shared" ca="1" si="47"/>
        <v>0.93428074414103568</v>
      </c>
      <c r="YA3" s="484">
        <f t="shared" ca="1" si="47"/>
        <v>-0.43779539324227229</v>
      </c>
      <c r="YB3" s="484">
        <f t="shared" ca="1" si="47"/>
        <v>-0.21272953623148902</v>
      </c>
      <c r="YC3" s="484">
        <f t="shared" ref="YC3:YR18" ca="1" si="48">(VT3*YC$205)</f>
        <v>-0.17304240180829866</v>
      </c>
      <c r="YD3" s="484">
        <f t="shared" ca="1" si="48"/>
        <v>-0.6068623218308542</v>
      </c>
      <c r="YE3" s="484">
        <f t="shared" ca="1" si="48"/>
        <v>-0.46342509741627064</v>
      </c>
      <c r="YF3" s="484">
        <f t="shared" ca="1" si="48"/>
        <v>-0.18401706144294017</v>
      </c>
      <c r="YG3" s="484">
        <f t="shared" ca="1" si="48"/>
        <v>-0.54699838673676349</v>
      </c>
      <c r="YH3" s="484">
        <f t="shared" ca="1" si="48"/>
        <v>0.3761400347447329</v>
      </c>
      <c r="YI3" s="484">
        <f t="shared" ca="1" si="48"/>
        <v>-0.91106463526316606</v>
      </c>
      <c r="YJ3" s="484">
        <f t="shared" ca="1" si="48"/>
        <v>-0.6812879221613154</v>
      </c>
      <c r="YK3" s="484">
        <f t="shared" ca="1" si="48"/>
        <v>5.8277766861099353E-2</v>
      </c>
      <c r="YL3" s="484">
        <f t="shared" ca="1" si="48"/>
        <v>0.15139075417761619</v>
      </c>
      <c r="YM3" s="484">
        <f t="shared" ca="1" si="48"/>
        <v>-1.0693845836691747</v>
      </c>
      <c r="YN3" s="484">
        <f t="shared" ca="1" si="48"/>
        <v>0.48075197312125845</v>
      </c>
      <c r="YO3" s="484">
        <f t="shared" ca="1" si="48"/>
        <v>-0.99547211909606226</v>
      </c>
      <c r="YP3" s="484">
        <f t="shared" ca="1" si="48"/>
        <v>0.58832636794620996</v>
      </c>
      <c r="YQ3" s="484">
        <f t="shared" ca="1" si="48"/>
        <v>-0.78352011835031787</v>
      </c>
      <c r="YR3" s="484">
        <f t="shared" ca="1" si="48"/>
        <v>-0.73715989978774943</v>
      </c>
      <c r="YU3" s="348" t="s">
        <v>1180</v>
      </c>
      <c r="YV3" s="478" t="str">
        <f t="shared" ref="YV3:YV66" ca="1" si="49">IF(YW3&gt;=0.75,"A",IF(YW3&gt;=0.5,"B",IF(YW3&gt;=0.25,"C","D")))</f>
        <v>B</v>
      </c>
      <c r="YW3" s="479">
        <f ca="1">AVERAGE(YX3:ZA3)</f>
        <v>0.53281095582118965</v>
      </c>
      <c r="YX3" s="495">
        <f t="shared" ref="YX3:ZA34" ca="1" si="50">(ZB3-ZB$211)/ZB$213</f>
        <v>0.68880887937927104</v>
      </c>
      <c r="YY3" s="458">
        <f t="shared" ca="1" si="50"/>
        <v>0.51769890167407617</v>
      </c>
      <c r="YZ3" s="458">
        <f t="shared" ca="1" si="50"/>
        <v>0.30969255345464214</v>
      </c>
      <c r="ZA3" s="459">
        <f t="shared" ca="1" si="50"/>
        <v>0.61504348877676929</v>
      </c>
      <c r="ZB3" s="495">
        <f ca="1">SUM(ZF3:ZT3)/SUM(ZF$205:ZT$205)</f>
        <v>-9.4807432797891097E-2</v>
      </c>
      <c r="ZC3" s="458">
        <f ca="1">SUM(ZU3:ZZ3)/SUM(ZU$205:ZZ$205)</f>
        <v>-0.33979663673701638</v>
      </c>
      <c r="ZD3" s="458">
        <f ca="1">SUM(AAA3:AAL3)/SUM(AAA$205:AAL$205)</f>
        <v>1.9512650098769159E-2</v>
      </c>
      <c r="ZE3" s="459">
        <f ca="1">SUM(AAM3:ABA3)/SUM(AAM$205:ABA$205)</f>
        <v>-0.11872707515398125</v>
      </c>
      <c r="ZF3" s="484">
        <f t="shared" ref="ZF3:ZU18" ca="1" si="51">(UN3*ZF$205)</f>
        <v>-3.2485432480444082E-2</v>
      </c>
      <c r="ZG3" s="484">
        <f t="shared" ca="1" si="51"/>
        <v>-7.9385408814590788E-2</v>
      </c>
      <c r="ZH3" s="484">
        <f t="shared" ca="1" si="51"/>
        <v>-6.6861590023482048E-2</v>
      </c>
      <c r="ZI3" s="484">
        <f t="shared" ca="1" si="51"/>
        <v>2.1988880583922777E-2</v>
      </c>
      <c r="ZJ3" s="484">
        <f t="shared" ca="1" si="51"/>
        <v>1.0659583188508518E-2</v>
      </c>
      <c r="ZK3" s="484">
        <f t="shared" ca="1" si="51"/>
        <v>7.3425809550013654E-2</v>
      </c>
      <c r="ZL3" s="484">
        <f t="shared" ca="1" si="51"/>
        <v>2.4672875513209128E-2</v>
      </c>
      <c r="ZM3" s="484">
        <f t="shared" ca="1" si="51"/>
        <v>9.4446117703140112E-2</v>
      </c>
      <c r="ZN3" s="484">
        <f t="shared" ca="1" si="51"/>
        <v>-0.14106825216800692</v>
      </c>
      <c r="ZO3" s="484">
        <f t="shared" ca="1" si="51"/>
        <v>2.8984588520071332E-2</v>
      </c>
      <c r="ZP3" s="484">
        <f t="shared" ca="1" si="51"/>
        <v>2.6000050859821721E-2</v>
      </c>
      <c r="ZQ3" s="484">
        <f t="shared" ca="1" si="51"/>
        <v>-1.1497069191506403E-2</v>
      </c>
      <c r="ZR3" s="484">
        <f t="shared" ca="1" si="51"/>
        <v>6.8537874740930649E-2</v>
      </c>
      <c r="ZS3" s="484">
        <f t="shared" ca="1" si="51"/>
        <v>-0.11975367518379983</v>
      </c>
      <c r="ZT3" s="484">
        <f t="shared" ca="1" si="51"/>
        <v>-2.7291061507312073E-2</v>
      </c>
      <c r="ZU3" s="484">
        <f t="shared" ca="1" si="51"/>
        <v>-3.8033209472510432E-2</v>
      </c>
      <c r="ZV3" s="484">
        <f t="shared" ref="ZV3:AAK18" ca="1" si="52">(VD3*ZV$205)</f>
        <v>-1.9215497798489828E-2</v>
      </c>
      <c r="ZW3" s="484">
        <f t="shared" ca="1" si="52"/>
        <v>5.5175234891583769E-3</v>
      </c>
      <c r="ZX3" s="484">
        <f t="shared" ca="1" si="52"/>
        <v>2.0912013157790479E-3</v>
      </c>
      <c r="ZY3" s="484">
        <f t="shared" ca="1" si="52"/>
        <v>-9.6348193705378546E-2</v>
      </c>
      <c r="ZZ3" s="484">
        <f t="shared" ca="1" si="52"/>
        <v>-7.8155783354792625E-3</v>
      </c>
      <c r="AAA3" s="484">
        <f t="shared" ca="1" si="52"/>
        <v>-2.4072428682154829E-2</v>
      </c>
      <c r="AAB3" s="484">
        <f t="shared" ca="1" si="52"/>
        <v>0.12431811823163672</v>
      </c>
      <c r="AAC3" s="484">
        <f t="shared" ca="1" si="52"/>
        <v>-7.4874871608304394E-3</v>
      </c>
      <c r="AAD3" s="484">
        <f t="shared" ca="1" si="52"/>
        <v>0.1113065835753817</v>
      </c>
      <c r="AAE3" s="484">
        <f t="shared" ca="1" si="52"/>
        <v>-4.0219644611828483E-2</v>
      </c>
      <c r="AAF3" s="484">
        <f t="shared" ca="1" si="52"/>
        <v>-6.120902348854227E-2</v>
      </c>
      <c r="AAG3" s="484">
        <f t="shared" ca="1" si="52"/>
        <v>-4.3018323338477257E-2</v>
      </c>
      <c r="AAH3" s="484">
        <f t="shared" ca="1" si="52"/>
        <v>-3.8008707897835295E-2</v>
      </c>
      <c r="AAI3" s="484">
        <f t="shared" ca="1" si="52"/>
        <v>9.8955202424813982E-2</v>
      </c>
      <c r="AAJ3" s="484">
        <f t="shared" ca="1" si="52"/>
        <v>-5.2025335368730337E-2</v>
      </c>
      <c r="AAK3" s="484">
        <f t="shared" ca="1" si="52"/>
        <v>-3.3183772310049216E-2</v>
      </c>
      <c r="AAL3" s="484">
        <f t="shared" ref="AAL3:ABA18" ca="1" si="53">(VT3*AAL$205)</f>
        <v>-1.741238539122681E-2</v>
      </c>
      <c r="AAM3" s="484">
        <f t="shared" ca="1" si="53"/>
        <v>-2.189532836791554E-2</v>
      </c>
      <c r="AAN3" s="484">
        <f t="shared" ca="1" si="53"/>
        <v>-6.1359063816095079E-2</v>
      </c>
      <c r="AAO3" s="484">
        <f t="shared" ca="1" si="53"/>
        <v>-8.7757427120618361E-3</v>
      </c>
      <c r="AAP3" s="484">
        <f t="shared" ca="1" si="53"/>
        <v>-2.8906649957960041E-2</v>
      </c>
      <c r="AAQ3" s="484">
        <f t="shared" ca="1" si="53"/>
        <v>7.2202153341576855E-2</v>
      </c>
      <c r="AAR3" s="484">
        <f t="shared" ca="1" si="53"/>
        <v>-3.6651122693945694E-2</v>
      </c>
      <c r="AAS3" s="484">
        <f t="shared" ca="1" si="53"/>
        <v>-3.1171595822786675E-2</v>
      </c>
      <c r="AAT3" s="484">
        <f t="shared" ca="1" si="53"/>
        <v>0.1027465411596778</v>
      </c>
      <c r="AAU3" s="484">
        <f t="shared" ca="1" si="53"/>
        <v>0.12363824729832018</v>
      </c>
      <c r="AAV3" s="484">
        <f t="shared" ca="1" si="53"/>
        <v>-8.8571357168320833E-2</v>
      </c>
      <c r="AAW3" s="484">
        <f t="shared" ca="1" si="53"/>
        <v>2.5206724043060142E-2</v>
      </c>
      <c r="AAX3" s="484">
        <f t="shared" ca="1" si="53"/>
        <v>-0.12754242585763714</v>
      </c>
      <c r="AAY3" s="484">
        <f t="shared" ca="1" si="53"/>
        <v>0.13484625623176977</v>
      </c>
      <c r="AAZ3" s="484">
        <f t="shared" ca="1" si="53"/>
        <v>-0.11856365915979221</v>
      </c>
      <c r="ABA3" s="484">
        <f t="shared" ca="1" si="53"/>
        <v>-0.10451532592333997</v>
      </c>
    </row>
    <row r="4" spans="1:729" s="323" customFormat="1" ht="15" customHeight="1" x14ac:dyDescent="0.35">
      <c r="A4" s="498">
        <v>2</v>
      </c>
      <c r="B4" s="499"/>
      <c r="C4" s="498" t="s">
        <v>1238</v>
      </c>
      <c r="D4" s="500">
        <v>8</v>
      </c>
      <c r="E4" s="501" t="s">
        <v>1239</v>
      </c>
      <c r="F4" s="502" t="s">
        <v>1240</v>
      </c>
      <c r="G4" s="503">
        <v>2877.8</v>
      </c>
      <c r="H4" s="504">
        <v>14948.658992071429</v>
      </c>
      <c r="I4" s="505">
        <v>5240</v>
      </c>
      <c r="J4" s="506" t="s">
        <v>1241</v>
      </c>
      <c r="K4" s="507">
        <v>2</v>
      </c>
      <c r="L4" s="508" t="s">
        <v>1242</v>
      </c>
      <c r="M4" s="509">
        <v>59</v>
      </c>
      <c r="N4" s="510">
        <v>0.7399</v>
      </c>
      <c r="O4" s="511">
        <v>0.84119999999999995</v>
      </c>
      <c r="P4" s="512">
        <v>0.57850000000000001</v>
      </c>
      <c r="Q4" s="513">
        <v>0.80010000000000003</v>
      </c>
      <c r="R4" s="510">
        <v>0.84519999999999995</v>
      </c>
      <c r="S4" s="514">
        <v>0.65190000000000003</v>
      </c>
      <c r="T4" s="514">
        <v>0.73609999999999998</v>
      </c>
      <c r="U4" s="514">
        <v>0.59419999999999995</v>
      </c>
      <c r="V4" s="514">
        <v>0.44879999999999998</v>
      </c>
      <c r="W4" s="515" t="s">
        <v>1243</v>
      </c>
      <c r="X4" s="516" t="s">
        <v>1244</v>
      </c>
      <c r="Y4" s="517">
        <v>2</v>
      </c>
      <c r="Z4" s="518">
        <v>3</v>
      </c>
      <c r="AA4" s="519" t="s">
        <v>1245</v>
      </c>
      <c r="AB4" s="520">
        <v>2015</v>
      </c>
      <c r="AC4" s="468">
        <v>1</v>
      </c>
      <c r="AD4" s="521" t="s">
        <v>1246</v>
      </c>
      <c r="AE4" s="522">
        <v>1</v>
      </c>
      <c r="AF4" s="523" t="s">
        <v>1247</v>
      </c>
      <c r="AG4" s="519" t="s">
        <v>1248</v>
      </c>
      <c r="AH4" s="507">
        <v>1</v>
      </c>
      <c r="AI4" s="507">
        <v>2</v>
      </c>
      <c r="AJ4" s="507">
        <v>2018</v>
      </c>
      <c r="AK4" s="524" t="s">
        <v>1249</v>
      </c>
      <c r="AL4" s="525" t="s">
        <v>1188</v>
      </c>
      <c r="AM4" s="526">
        <v>1</v>
      </c>
      <c r="AN4" s="507">
        <v>1</v>
      </c>
      <c r="AO4" s="507">
        <v>1</v>
      </c>
      <c r="AP4" s="507">
        <v>1</v>
      </c>
      <c r="AQ4" s="507">
        <v>1</v>
      </c>
      <c r="AR4" s="507">
        <v>1</v>
      </c>
      <c r="AS4" s="507">
        <v>1</v>
      </c>
      <c r="AT4" s="507">
        <v>1</v>
      </c>
      <c r="AU4" s="520">
        <v>1</v>
      </c>
      <c r="AV4" s="527" t="s">
        <v>1250</v>
      </c>
      <c r="AW4" s="528" t="s">
        <v>1251</v>
      </c>
      <c r="AX4" s="529">
        <v>2</v>
      </c>
      <c r="AY4" s="530" t="s">
        <v>1252</v>
      </c>
      <c r="AZ4" s="531">
        <v>1</v>
      </c>
      <c r="BA4" s="532" t="s">
        <v>1253</v>
      </c>
      <c r="BB4" s="502" t="s">
        <v>1254</v>
      </c>
      <c r="BC4" s="533" t="s">
        <v>1255</v>
      </c>
      <c r="BD4" s="502" t="s">
        <v>1195</v>
      </c>
      <c r="BE4" s="502" t="s">
        <v>1196</v>
      </c>
      <c r="BF4" s="502">
        <v>3</v>
      </c>
      <c r="BG4" s="502">
        <v>2010</v>
      </c>
      <c r="BH4" s="502" t="s">
        <v>1197</v>
      </c>
      <c r="BI4" s="502">
        <v>1</v>
      </c>
      <c r="BJ4" s="534">
        <v>2</v>
      </c>
      <c r="BK4" s="502" t="s">
        <v>1256</v>
      </c>
      <c r="BL4" s="502" t="s">
        <v>1257</v>
      </c>
      <c r="BM4" s="527" t="s">
        <v>1258</v>
      </c>
      <c r="BN4" s="507">
        <v>1991</v>
      </c>
      <c r="BO4" s="535" t="s">
        <v>1259</v>
      </c>
      <c r="BP4" s="507">
        <v>2010</v>
      </c>
      <c r="BQ4" s="507">
        <v>2</v>
      </c>
      <c r="BR4" s="507">
        <v>4</v>
      </c>
      <c r="BS4" s="507" t="s">
        <v>1188</v>
      </c>
      <c r="BT4" s="507" t="s">
        <v>1188</v>
      </c>
      <c r="BU4" s="507" t="s">
        <v>1188</v>
      </c>
      <c r="BV4" s="520" t="s">
        <v>1188</v>
      </c>
      <c r="BW4" s="515" t="s">
        <v>1260</v>
      </c>
      <c r="BX4" s="526">
        <v>1992</v>
      </c>
      <c r="BY4" s="507" t="s">
        <v>1261</v>
      </c>
      <c r="BZ4" s="536" t="s">
        <v>1261</v>
      </c>
      <c r="CA4" s="507">
        <v>1</v>
      </c>
      <c r="CB4" s="507" t="s">
        <v>1262</v>
      </c>
      <c r="CC4" s="537" t="s">
        <v>1263</v>
      </c>
      <c r="CD4" s="538">
        <v>2007</v>
      </c>
      <c r="CE4" s="507">
        <v>3</v>
      </c>
      <c r="CF4" s="507">
        <v>2</v>
      </c>
      <c r="CG4" s="515" t="s">
        <v>1264</v>
      </c>
      <c r="CH4" s="507">
        <v>1992</v>
      </c>
      <c r="CI4" s="507">
        <v>1992</v>
      </c>
      <c r="CJ4" s="507">
        <v>2</v>
      </c>
      <c r="CK4" s="536" t="s">
        <v>1207</v>
      </c>
      <c r="CL4" s="536" t="s">
        <v>1208</v>
      </c>
      <c r="CM4" s="507">
        <v>2</v>
      </c>
      <c r="CN4" s="507" t="s">
        <v>1209</v>
      </c>
      <c r="CO4" s="515" t="s">
        <v>1264</v>
      </c>
      <c r="CP4" s="507">
        <v>2008</v>
      </c>
      <c r="CQ4" s="507">
        <v>3</v>
      </c>
      <c r="CR4" s="526">
        <v>2</v>
      </c>
      <c r="CS4" s="537" t="s">
        <v>1265</v>
      </c>
      <c r="CT4" s="507">
        <v>2007</v>
      </c>
      <c r="CU4" s="520">
        <v>3</v>
      </c>
      <c r="CV4" s="539" t="s">
        <v>1266</v>
      </c>
      <c r="CW4" s="518">
        <v>2015</v>
      </c>
      <c r="CX4" s="540">
        <v>2</v>
      </c>
      <c r="CY4" s="537" t="s">
        <v>1267</v>
      </c>
      <c r="CZ4" s="507">
        <v>2008</v>
      </c>
      <c r="DA4" s="541">
        <v>3</v>
      </c>
      <c r="DB4" s="542">
        <v>173588</v>
      </c>
      <c r="DC4" s="517">
        <v>3</v>
      </c>
      <c r="DD4" s="543" t="s">
        <v>1268</v>
      </c>
      <c r="DE4" s="520">
        <v>2019</v>
      </c>
      <c r="DF4" s="544" t="s">
        <v>755</v>
      </c>
      <c r="DG4" s="545" t="s">
        <v>1213</v>
      </c>
      <c r="DH4" s="546">
        <v>1</v>
      </c>
      <c r="DI4" s="547" t="s">
        <v>1262</v>
      </c>
      <c r="DJ4" s="519" t="s">
        <v>1269</v>
      </c>
      <c r="DK4" s="517">
        <v>2017</v>
      </c>
      <c r="DL4" s="518">
        <v>3</v>
      </c>
      <c r="DM4" s="540">
        <v>2</v>
      </c>
      <c r="DN4" s="548" t="s">
        <v>756</v>
      </c>
      <c r="DO4" s="545" t="s">
        <v>756</v>
      </c>
      <c r="DP4" s="546">
        <v>1</v>
      </c>
      <c r="DQ4" s="547" t="s">
        <v>1262</v>
      </c>
      <c r="DR4" s="519" t="s">
        <v>1269</v>
      </c>
      <c r="DS4" s="517">
        <v>2017</v>
      </c>
      <c r="DT4" s="518">
        <v>3</v>
      </c>
      <c r="DU4" s="540">
        <v>2</v>
      </c>
      <c r="DV4" s="536" t="s">
        <v>1270</v>
      </c>
      <c r="DW4" s="519" t="s">
        <v>1271</v>
      </c>
      <c r="DX4" s="507">
        <v>2008</v>
      </c>
      <c r="DY4" s="507">
        <v>3</v>
      </c>
      <c r="DZ4" s="549">
        <v>2</v>
      </c>
      <c r="EA4" s="550" t="s">
        <v>1272</v>
      </c>
      <c r="EB4" s="537" t="s">
        <v>1273</v>
      </c>
      <c r="EC4" s="507">
        <v>2</v>
      </c>
      <c r="ED4" s="516" t="s">
        <v>1274</v>
      </c>
      <c r="EE4" s="507">
        <v>1998</v>
      </c>
      <c r="EF4" s="507">
        <v>3</v>
      </c>
      <c r="EG4" s="526" t="s">
        <v>1220</v>
      </c>
      <c r="EH4" s="520" t="s">
        <v>1275</v>
      </c>
      <c r="EI4" s="551" t="s">
        <v>1276</v>
      </c>
      <c r="EJ4" s="552" t="s">
        <v>1273</v>
      </c>
      <c r="EK4" s="553">
        <v>2010</v>
      </c>
      <c r="EL4" s="554" t="s">
        <v>1277</v>
      </c>
      <c r="EM4" s="555">
        <v>42522</v>
      </c>
      <c r="EN4" s="507" t="s">
        <v>998</v>
      </c>
      <c r="EO4" s="536" t="s">
        <v>1278</v>
      </c>
      <c r="EP4" s="507">
        <v>1</v>
      </c>
      <c r="EQ4" s="556" t="s">
        <v>1279</v>
      </c>
      <c r="ER4" s="557" t="s">
        <v>1276</v>
      </c>
      <c r="ES4" s="507">
        <v>2019</v>
      </c>
      <c r="ET4" s="507">
        <v>3</v>
      </c>
      <c r="EU4" s="520">
        <v>3</v>
      </c>
      <c r="EV4" s="558"/>
      <c r="EW4" s="559" t="s">
        <v>1005</v>
      </c>
      <c r="EX4" s="560"/>
      <c r="EY4" s="502" t="s">
        <v>1280</v>
      </c>
      <c r="EZ4" s="502" t="s">
        <v>1188</v>
      </c>
      <c r="FA4" s="561"/>
      <c r="FB4" s="520">
        <v>0</v>
      </c>
      <c r="FC4" s="562"/>
      <c r="FD4" s="507"/>
      <c r="FE4" s="520"/>
      <c r="FF4" s="538" t="s">
        <v>1281</v>
      </c>
      <c r="FG4" s="563" t="s">
        <v>1282</v>
      </c>
      <c r="FH4" s="502" t="str">
        <f t="shared" si="0"/>
        <v>B</v>
      </c>
      <c r="FI4" s="564">
        <f t="shared" si="1"/>
        <v>2.6</v>
      </c>
      <c r="FJ4" s="565">
        <f t="shared" si="2"/>
        <v>2.8000000000000003</v>
      </c>
      <c r="FK4" s="566">
        <f t="shared" si="3"/>
        <v>3</v>
      </c>
      <c r="FL4" s="567">
        <f t="shared" si="4"/>
        <v>2</v>
      </c>
      <c r="FM4" s="568">
        <v>1</v>
      </c>
      <c r="FN4" s="469">
        <v>2007</v>
      </c>
      <c r="FO4" s="569" t="s">
        <v>1283</v>
      </c>
      <c r="FP4" s="557" t="s">
        <v>1284</v>
      </c>
      <c r="FQ4" s="469">
        <v>1</v>
      </c>
      <c r="FR4" s="570" t="s">
        <v>1285</v>
      </c>
      <c r="FS4" s="454">
        <v>1</v>
      </c>
      <c r="FT4" s="452">
        <v>2015</v>
      </c>
      <c r="FU4" s="571" t="s">
        <v>1246</v>
      </c>
      <c r="FV4" s="369">
        <v>1</v>
      </c>
      <c r="FW4" s="430">
        <v>2013</v>
      </c>
      <c r="FX4" s="572" t="s">
        <v>1286</v>
      </c>
      <c r="FY4" s="468">
        <v>1</v>
      </c>
      <c r="FZ4" s="469">
        <v>2014</v>
      </c>
      <c r="GA4" s="569" t="s">
        <v>1287</v>
      </c>
      <c r="GB4" s="573" t="s">
        <v>1288</v>
      </c>
      <c r="GC4" s="468">
        <v>0</v>
      </c>
      <c r="GD4" s="574" t="s">
        <v>1188</v>
      </c>
      <c r="GE4" s="470" t="s">
        <v>1188</v>
      </c>
      <c r="GF4" s="575" t="s">
        <v>1188</v>
      </c>
      <c r="GG4" s="468">
        <v>2</v>
      </c>
      <c r="GH4" s="574">
        <v>2013</v>
      </c>
      <c r="GI4" s="470" t="s">
        <v>1289</v>
      </c>
      <c r="GJ4" s="521" t="s">
        <v>1286</v>
      </c>
      <c r="GK4" s="576">
        <v>2</v>
      </c>
      <c r="GL4" s="574">
        <v>2014</v>
      </c>
      <c r="GM4" s="470" t="s">
        <v>1290</v>
      </c>
      <c r="GN4" s="572" t="s">
        <v>1291</v>
      </c>
      <c r="GO4" s="577">
        <v>1</v>
      </c>
      <c r="GP4" s="578" t="s">
        <v>1292</v>
      </c>
      <c r="GQ4" s="579">
        <v>1</v>
      </c>
      <c r="GR4" s="579">
        <v>1</v>
      </c>
      <c r="GS4" s="579">
        <v>0</v>
      </c>
      <c r="GT4" s="580">
        <v>0</v>
      </c>
      <c r="GU4" s="581">
        <v>1</v>
      </c>
      <c r="GV4" s="578" t="s">
        <v>1292</v>
      </c>
      <c r="GW4" s="579">
        <v>1</v>
      </c>
      <c r="GX4" s="580">
        <v>0</v>
      </c>
      <c r="GY4" s="581">
        <v>0</v>
      </c>
      <c r="GZ4" s="582" t="s">
        <v>1188</v>
      </c>
      <c r="HA4" s="583" t="s">
        <v>1293</v>
      </c>
      <c r="HB4" s="584">
        <v>1</v>
      </c>
      <c r="HC4" s="585">
        <v>2</v>
      </c>
      <c r="HD4" s="586" t="s">
        <v>1294</v>
      </c>
      <c r="HE4" s="471" t="s">
        <v>1295</v>
      </c>
      <c r="HF4" s="587">
        <v>1999</v>
      </c>
      <c r="HG4" s="587">
        <v>2014</v>
      </c>
      <c r="HH4" s="588">
        <v>2</v>
      </c>
      <c r="HI4" s="586" t="s">
        <v>1296</v>
      </c>
      <c r="HJ4" s="471" t="s">
        <v>1297</v>
      </c>
      <c r="HK4" s="589">
        <v>2008</v>
      </c>
      <c r="HL4" s="590">
        <v>2</v>
      </c>
      <c r="HM4" s="591" t="s">
        <v>1298</v>
      </c>
      <c r="HN4" s="592">
        <v>1999</v>
      </c>
      <c r="HO4" s="568" t="s">
        <v>1188</v>
      </c>
      <c r="HP4" s="574" t="s">
        <v>1188</v>
      </c>
      <c r="HQ4" s="472" t="str">
        <f t="shared" si="5"/>
        <v>-</v>
      </c>
      <c r="HR4" s="593" t="s">
        <v>1188</v>
      </c>
      <c r="HS4" s="574" t="s">
        <v>1188</v>
      </c>
      <c r="HT4" s="574" t="s">
        <v>1188</v>
      </c>
      <c r="HU4" s="574" t="s">
        <v>1188</v>
      </c>
      <c r="HV4" s="574" t="s">
        <v>1188</v>
      </c>
      <c r="HW4" s="574" t="s">
        <v>1188</v>
      </c>
      <c r="HX4" s="574" t="s">
        <v>1188</v>
      </c>
      <c r="HY4" s="574" t="s">
        <v>1188</v>
      </c>
      <c r="HZ4" s="574" t="s">
        <v>1188</v>
      </c>
      <c r="IA4" s="574" t="s">
        <v>1188</v>
      </c>
      <c r="IB4" s="574" t="s">
        <v>1188</v>
      </c>
      <c r="IC4" s="574" t="s">
        <v>1188</v>
      </c>
      <c r="ID4" s="568" t="s">
        <v>1188</v>
      </c>
      <c r="IE4" s="468" t="s">
        <v>1188</v>
      </c>
      <c r="IF4" s="574" t="s">
        <v>1188</v>
      </c>
      <c r="IG4" s="472" t="str">
        <f t="shared" si="6"/>
        <v>-</v>
      </c>
      <c r="IH4" s="594">
        <v>0.50022876829848295</v>
      </c>
      <c r="II4" s="595">
        <v>0.46589323978216823</v>
      </c>
      <c r="IJ4" s="596">
        <v>0.46101078847549992</v>
      </c>
      <c r="IK4" s="597">
        <v>0.42963661905419875</v>
      </c>
      <c r="IL4" s="597">
        <v>0.43514777808786315</v>
      </c>
      <c r="IM4" s="598">
        <v>0.537777773511111</v>
      </c>
      <c r="IN4" s="599">
        <v>2</v>
      </c>
      <c r="IO4" s="600">
        <v>3</v>
      </c>
      <c r="IP4" s="601">
        <v>3</v>
      </c>
      <c r="IQ4" s="600">
        <v>27</v>
      </c>
      <c r="IR4" s="587">
        <v>40</v>
      </c>
      <c r="IS4" s="601">
        <v>67</v>
      </c>
      <c r="IT4" s="599" t="s">
        <v>1188</v>
      </c>
      <c r="IU4" s="600" t="s">
        <v>1188</v>
      </c>
      <c r="IV4" s="587" t="s">
        <v>1188</v>
      </c>
      <c r="IW4" s="601" t="s">
        <v>1188</v>
      </c>
      <c r="IX4" s="602" t="s">
        <v>1188</v>
      </c>
      <c r="IY4" s="568">
        <v>1</v>
      </c>
      <c r="IZ4" s="603" t="s">
        <v>1299</v>
      </c>
      <c r="JA4" s="568">
        <v>2</v>
      </c>
      <c r="JB4" s="604" t="s">
        <v>1300</v>
      </c>
      <c r="JC4" s="568">
        <v>1</v>
      </c>
      <c r="JD4" s="469">
        <v>1</v>
      </c>
      <c r="JE4" s="470" t="s">
        <v>1301</v>
      </c>
      <c r="JF4" s="471" t="s">
        <v>1302</v>
      </c>
      <c r="JG4" s="472">
        <v>2020</v>
      </c>
      <c r="JH4" s="568">
        <v>0</v>
      </c>
      <c r="JI4" s="469" t="s">
        <v>1188</v>
      </c>
      <c r="JJ4" s="470" t="s">
        <v>1188</v>
      </c>
      <c r="JK4" s="471" t="s">
        <v>1188</v>
      </c>
      <c r="JL4" s="472" t="s">
        <v>1188</v>
      </c>
      <c r="JM4" s="468">
        <v>0</v>
      </c>
      <c r="JN4" s="469" t="s">
        <v>1188</v>
      </c>
      <c r="JO4" s="469" t="s">
        <v>1188</v>
      </c>
      <c r="JP4" s="470" t="s">
        <v>1188</v>
      </c>
      <c r="JQ4" s="471" t="s">
        <v>1188</v>
      </c>
      <c r="JR4" s="472" t="s">
        <v>1188</v>
      </c>
      <c r="JS4" s="468">
        <v>1</v>
      </c>
      <c r="JT4" s="469">
        <v>3</v>
      </c>
      <c r="JU4" s="605" t="s">
        <v>1303</v>
      </c>
      <c r="JV4" s="535" t="s">
        <v>1248</v>
      </c>
      <c r="JW4" s="472">
        <v>2018</v>
      </c>
      <c r="JX4" s="606">
        <v>0</v>
      </c>
      <c r="JY4" s="607" t="s">
        <v>1188</v>
      </c>
      <c r="JZ4" s="606" t="s">
        <v>1188</v>
      </c>
      <c r="KA4" s="606">
        <f t="shared" si="7"/>
        <v>0</v>
      </c>
      <c r="KB4" s="606"/>
      <c r="KC4" s="606"/>
      <c r="KD4" s="606"/>
      <c r="KE4" s="606"/>
      <c r="KF4" s="606">
        <f t="shared" si="8"/>
        <v>0</v>
      </c>
      <c r="KG4" s="606"/>
      <c r="KH4" s="606"/>
      <c r="KI4" s="606"/>
      <c r="KJ4" s="606"/>
      <c r="KK4" s="606">
        <v>1</v>
      </c>
      <c r="KL4" s="606">
        <v>1</v>
      </c>
      <c r="KM4" s="608">
        <f t="shared" si="9"/>
        <v>0.48773382008075716</v>
      </c>
      <c r="KN4" s="609">
        <v>-6.1330899596214294E-2</v>
      </c>
      <c r="KO4" s="609">
        <v>50.480770111083984</v>
      </c>
      <c r="KP4" s="610">
        <v>8</v>
      </c>
      <c r="KQ4" s="608">
        <f t="shared" si="10"/>
        <v>0.39424848556518555</v>
      </c>
      <c r="KR4" s="609">
        <v>-0.52875757217407227</v>
      </c>
      <c r="KS4" s="609">
        <v>33.173076629638672</v>
      </c>
      <c r="KT4" s="610">
        <v>11</v>
      </c>
      <c r="KU4" s="610">
        <v>35</v>
      </c>
      <c r="KV4" s="563" t="s">
        <v>1237</v>
      </c>
      <c r="KW4" s="498" t="s">
        <v>1238</v>
      </c>
      <c r="KX4" s="611" t="str">
        <f t="shared" ca="1" si="11"/>
        <v>B</v>
      </c>
      <c r="KY4" s="612">
        <f t="shared" ca="1" si="12"/>
        <v>0.74773182026909113</v>
      </c>
      <c r="KZ4" s="613">
        <f t="shared" ca="1" si="13"/>
        <v>0.60554117647058825</v>
      </c>
      <c r="LA4" s="614">
        <f t="shared" ref="LA4:LA67" ca="1" si="54">SUM(LS4:LX4)/LA$209</f>
        <v>0.85939047619047615</v>
      </c>
      <c r="LB4" s="614">
        <f t="shared" ca="1" si="14"/>
        <v>0.85713333333333319</v>
      </c>
      <c r="LC4" s="615">
        <f t="shared" ca="1" si="15"/>
        <v>0.66886229508196726</v>
      </c>
      <c r="LD4" s="616" cm="1">
        <f t="array" aca="1" ref="LD4" ca="1">INDIRECT(LD$203&amp;ROW())*LD$205</f>
        <v>4</v>
      </c>
      <c r="LE4" s="597" cm="1">
        <f t="array" aca="1" ref="LE4" ca="1">INDIRECT(LE$203&amp;ROW())*LE$205</f>
        <v>0</v>
      </c>
      <c r="LF4" s="597" cm="1">
        <f t="array" aca="1" ref="LF4" ca="1">INDIRECT(LF$203&amp;ROW())*LF$205</f>
        <v>8</v>
      </c>
      <c r="LG4" s="597" cm="1">
        <f t="array" aca="1" ref="LG4" ca="1">INDIRECT(LG$203&amp;ROW())*LG$205</f>
        <v>3</v>
      </c>
      <c r="LH4" s="597" cm="1">
        <f t="array" aca="1" ref="LH4" ca="1">INDIRECT(LH$203&amp;ROW())*LH$205</f>
        <v>2</v>
      </c>
      <c r="LI4" s="597" cm="1">
        <f t="array" aca="1" ref="LI4" ca="1">INDIRECT(LI$203&amp;ROW())*LI$205</f>
        <v>3</v>
      </c>
      <c r="LJ4" s="597" cm="1">
        <f t="array" aca="1" ref="LJ4" ca="1">INDIRECT(LJ$203&amp;ROW())*LJ$205</f>
        <v>3</v>
      </c>
      <c r="LK4" s="597" cm="1">
        <f t="array" aca="1" ref="LK4" ca="1">INDIRECT(LK$203&amp;ROW())*LK$205</f>
        <v>3</v>
      </c>
      <c r="LL4" s="597" cm="1">
        <f t="array" aca="1" ref="LL4" ca="1">INDIRECT(LL$203&amp;ROW())*LL$205</f>
        <v>3</v>
      </c>
      <c r="LM4" s="597" cm="1">
        <f t="array" aca="1" ref="LM4" ca="1">INDIRECT(LM$203&amp;ROW())*LM$205</f>
        <v>6</v>
      </c>
      <c r="LN4" s="597" cm="1">
        <f t="array" aca="1" ref="LN4" ca="1">INDIRECT(LN$203&amp;ROW())*LN$205</f>
        <v>3</v>
      </c>
      <c r="LO4" s="597" cm="1">
        <f t="array" aca="1" ref="LO4" ca="1">INDIRECT(LO$203&amp;ROW())*LO$205</f>
        <v>6</v>
      </c>
      <c r="LP4" s="597" cm="1">
        <f t="array" aca="1" ref="LP4" ca="1">INDIRECT(LP$203&amp;ROW())*LP$205</f>
        <v>0</v>
      </c>
      <c r="LQ4" s="597" cm="1">
        <f t="array" aca="1" ref="LQ4" ca="1">IF(INDIRECT(LQ$203&amp;ROW())="-",0,INDIRECT(LQ$203&amp;ROW())*LQ$205)</f>
        <v>3.4710000000000001</v>
      </c>
      <c r="LR4" s="597" cm="1">
        <f t="array" aca="1" ref="LR4" ca="1">INDIRECT(LR$203&amp;ROW())*LR$205</f>
        <v>4</v>
      </c>
      <c r="LS4" s="597" cm="1">
        <f t="array" aca="1" ref="LS4" ca="1">IF(INDIRECT(LS$203&amp;ROW())="-",0,INDIRECT(LS$203&amp;ROW())*LS$205)</f>
        <v>5.0472000000000001</v>
      </c>
      <c r="LT4" s="597" cm="1">
        <f t="array" aca="1" ref="LT4" ca="1">INDIRECT(LT$203&amp;ROW())*LT$205</f>
        <v>4</v>
      </c>
      <c r="LU4" s="597" cm="1">
        <f t="array" aca="1" ref="LU4" ca="1">INDIRECT(LU$203&amp;ROW())*LU$205</f>
        <v>2</v>
      </c>
      <c r="LV4" s="597" cm="1">
        <f t="array" aca="1" ref="LV4" ca="1">INDIRECT(LV$203&amp;ROW())*LV$205</f>
        <v>3</v>
      </c>
      <c r="LW4" s="597" cm="1">
        <f t="array" aca="1" ref="LW4" ca="1">INDIRECT(LW$203&amp;ROW())*LW$205</f>
        <v>2</v>
      </c>
      <c r="LX4" s="597" cm="1">
        <f t="array" aca="1" ref="LX4" ca="1">INDIRECT(LX$203&amp;ROW())*LX$205</f>
        <v>2</v>
      </c>
      <c r="LY4" s="597" cm="1">
        <f t="array" aca="1" ref="LY4" ca="1">IF(INDIRECT(LY$203&amp;ROW())="-",0,INDIRECT(LY$203&amp;ROW())*LY$205)</f>
        <v>5.0711999999999993</v>
      </c>
      <c r="LZ4" s="597" cm="1">
        <f t="array" aca="1" ref="LZ4" ca="1">INDIRECT(LZ$203&amp;ROW())*LZ$205</f>
        <v>2</v>
      </c>
      <c r="MA4" s="597" cm="1">
        <f t="array" aca="1" ref="MA4" ca="1">INDIRECT(MA$203&amp;ROW())*MA$205</f>
        <v>4</v>
      </c>
      <c r="MB4" s="597" cm="1">
        <f t="array" aca="1" ref="MB4" ca="1">INDIRECT(MB$203&amp;ROW())*MB$205</f>
        <v>4</v>
      </c>
      <c r="MC4" s="597" cm="1">
        <f t="array" aca="1" ref="MC4" ca="1">IF($MB4=0,0,INDIRECT(MC$203&amp;ROW())*MC$205)</f>
        <v>0.5</v>
      </c>
      <c r="MD4" s="597" cm="1">
        <f t="array" aca="1" ref="MD4" ca="1">IF($MB4=0,0,INDIRECT(MD$203&amp;ROW())*MD$205)</f>
        <v>0.5</v>
      </c>
      <c r="ME4" s="597" cm="1">
        <f t="array" aca="1" ref="ME4" ca="1">IF($MB4=0,0,INDIRECT(ME$203&amp;ROW())*ME$205)</f>
        <v>0</v>
      </c>
      <c r="MF4" s="597" cm="1">
        <f t="array" aca="1" ref="MF4" ca="1">IF($MB4=0,0,INDIRECT(MF$203&amp;ROW())*MF$205)</f>
        <v>0</v>
      </c>
      <c r="MG4" s="597" cm="1">
        <f t="array" aca="1" ref="MG4" ca="1">INDIRECT(MG$203&amp;ROW())*MG$205</f>
        <v>4</v>
      </c>
      <c r="MH4" s="597" cm="1">
        <f t="array" aca="1" ref="MH4" ca="1">IF($MG4=0,0,INDIRECT(MH$203&amp;ROW())*MH$205)</f>
        <v>0.5</v>
      </c>
      <c r="MI4" s="597" cm="1">
        <f t="array" aca="1" ref="MI4" ca="1">IF($MG4=0,0,INDIRECT(MI$203&amp;ROW())*MI$205)</f>
        <v>0</v>
      </c>
      <c r="MJ4" s="597" cm="1">
        <f t="array" aca="1" ref="MJ4" ca="1">INDIRECT(MJ$203&amp;ROW())*MJ$205</f>
        <v>0</v>
      </c>
      <c r="MK4" s="597" cm="1">
        <f t="array" aca="1" ref="MK4" ca="1">INDIRECT(MK$203&amp;ROW())*MK$205</f>
        <v>4</v>
      </c>
      <c r="ML4" s="597" cm="1">
        <f t="array" aca="1" ref="ML4" ca="1">INDIRECT(ML$203&amp;ROW())*ML$205</f>
        <v>3</v>
      </c>
      <c r="MM4" s="597" cm="1">
        <f t="array" aca="1" ref="MM4" ca="1">INDIRECT(MM$203&amp;ROW())*MM$205</f>
        <v>6</v>
      </c>
      <c r="MN4" s="597" cm="1">
        <f t="array" aca="1" ref="MN4" ca="1">INDIRECT(MN$203&amp;ROW())*MN$205</f>
        <v>4</v>
      </c>
      <c r="MO4" s="597" cm="1">
        <f t="array" aca="1" ref="MO4" ca="1">INDIRECT(MO$203&amp;ROW())*MO$205</f>
        <v>2</v>
      </c>
      <c r="MP4" s="597" cm="1">
        <f t="array" aca="1" ref="MP4" ca="1">INDIRECT(MP$203&amp;ROW())*MP$205</f>
        <v>2</v>
      </c>
      <c r="MQ4" s="597" cm="1">
        <f t="array" aca="1" ref="MQ4" ca="1">INDIRECT(MQ$203&amp;ROW())*MQ$205</f>
        <v>2</v>
      </c>
      <c r="MR4" s="597" cm="1">
        <f t="array" aca="1" ref="MR4" ca="1">INDIRECT(MR$203&amp;ROW())*MR$205</f>
        <v>2</v>
      </c>
      <c r="MS4" s="597" cm="1">
        <f t="array" aca="1" ref="MS4" ca="1">INDIRECT(MS$203&amp;ROW())*MS$205</f>
        <v>2</v>
      </c>
      <c r="MT4" s="597" cm="1">
        <f t="array" aca="1" ref="MT4" ca="1">INDIRECT(MT$203&amp;ROW())*MT$205</f>
        <v>3</v>
      </c>
      <c r="MU4" s="597" cm="1">
        <f t="array" aca="1" ref="MU4" ca="1">INDIRECT(MU$203&amp;ROW())*MU$205</f>
        <v>2</v>
      </c>
      <c r="MV4" s="597" cm="1">
        <f t="array" aca="1" ref="MV4" ca="1">IF(INDIRECT(MV$203&amp;ROW())="-",0,INDIRECT(MV$203&amp;ROW())*MV$205)</f>
        <v>4.8006000000000002</v>
      </c>
      <c r="MW4" s="597" cm="1">
        <f t="array" aca="1" ref="MW4" ca="1">INDIRECT(MW$203&amp;ROW())*MW$205</f>
        <v>0</v>
      </c>
      <c r="MX4" s="597" cm="1">
        <f t="array" aca="1" ref="MX4" ca="1">INDIRECT(MX$203&amp;ROW())*MX$205</f>
        <v>0</v>
      </c>
      <c r="MY4" s="597" cm="1">
        <f t="array" aca="1" ref="MY4" ca="1">INDIRECT(MY$203&amp;ROW())*MY$205</f>
        <v>4</v>
      </c>
      <c r="NA4" s="612">
        <f t="shared" si="16"/>
        <v>0.74581707317073165</v>
      </c>
      <c r="NB4" s="617">
        <f t="shared" si="17"/>
        <v>0.8458</v>
      </c>
      <c r="NC4" s="596">
        <f t="shared" si="18"/>
        <v>0.6804</v>
      </c>
      <c r="ND4" s="598">
        <f t="shared" si="19"/>
        <v>0.7703740740740741</v>
      </c>
      <c r="NE4" s="595">
        <f t="shared" si="20"/>
        <v>0.76059778681120149</v>
      </c>
      <c r="NF4" s="570" t="str">
        <f t="shared" si="21"/>
        <v>A</v>
      </c>
      <c r="NH4" s="498" t="s">
        <v>1238</v>
      </c>
      <c r="NI4" s="563" t="str">
        <f t="shared" si="22"/>
        <v>B</v>
      </c>
      <c r="NJ4" s="563" t="str">
        <f t="shared" si="23"/>
        <v>A</v>
      </c>
      <c r="NK4" s="563" t="str">
        <f t="shared" ca="1" si="24"/>
        <v>B</v>
      </c>
      <c r="NL4" s="563" t="str">
        <f t="shared" ca="1" si="25"/>
        <v>B</v>
      </c>
      <c r="NM4" s="563" t="str">
        <f t="shared" ca="1" si="26"/>
        <v>B</v>
      </c>
      <c r="NN4" s="563" t="str">
        <f t="shared" ref="NN4:NN67" ca="1" si="55">WM4</f>
        <v>B</v>
      </c>
      <c r="NO4" s="563" t="str">
        <f t="shared" ref="NO4:NO67" ca="1" si="56">YV4</f>
        <v>B</v>
      </c>
      <c r="NP4" s="498" t="str">
        <f t="shared" si="27"/>
        <v>Yes</v>
      </c>
      <c r="NQ4" s="498" t="str">
        <f t="shared" si="28"/>
        <v>Yes</v>
      </c>
      <c r="NR4" s="498" t="e">
        <f>IF(OR(AND(NI4="A",OR(NJ4="C",NJ4="D")),AND(NI4="A",OR(#REF!="C",#REF!="D")),AND(NI4="B",OR(NJ4="D",#REF!="D")),AND(OR(NI4="C",NI4="D"),OR(NJ4="A",NJ4="B")),AND(OR(NI4="C",NI4="D"),OR(#REF!="A",#REF!="B")),AND(OR(NJ4="A",#REF!="A",NJ4="B",#REF!="B"),OR(NP4="-",NQ4="-")),AND(OR(NJ4="C",#REF!="C",NJ4="D",#REF!="D"),NP4="Yes")),"Yes","-")</f>
        <v>#REF!</v>
      </c>
      <c r="NS4" s="618"/>
      <c r="NT4" s="619">
        <f t="shared" si="29"/>
        <v>0.7399</v>
      </c>
      <c r="NU4" s="619">
        <f t="shared" si="30"/>
        <v>0.76059778681120149</v>
      </c>
      <c r="NV4" s="619">
        <f t="shared" ca="1" si="31"/>
        <v>0.74773182026909113</v>
      </c>
      <c r="NW4" s="619">
        <f t="shared" ref="NW4:NW67" ca="1" si="57">OG4</f>
        <v>0.74123771150836715</v>
      </c>
      <c r="NX4" s="619">
        <f t="shared" ref="NX4:NX67" ca="1" si="58">QK4</f>
        <v>0.74198589481112442</v>
      </c>
      <c r="NY4" s="620">
        <f t="shared" ref="NY4:NY67" ca="1" si="59">WN4</f>
        <v>0.73963401355881686</v>
      </c>
      <c r="NZ4" s="620">
        <f t="shared" ref="NZ4:NZ67" ca="1" si="60">YW4</f>
        <v>0.73991353948426186</v>
      </c>
      <c r="OA4" s="621" t="s">
        <v>1188</v>
      </c>
      <c r="OB4" s="622" t="s">
        <v>1188</v>
      </c>
      <c r="OC4" s="494"/>
      <c r="OE4" s="498" t="s">
        <v>1238</v>
      </c>
      <c r="OF4" s="611" t="str">
        <f t="shared" ca="1" si="32"/>
        <v>B</v>
      </c>
      <c r="OG4" s="612">
        <f t="shared" ref="OG4:OG67" ca="1" si="61">AVERAGE(OH4:OK4)</f>
        <v>0.74123771150836715</v>
      </c>
      <c r="OH4" s="621">
        <f t="shared" ca="1" si="33"/>
        <v>0.69982479175704992</v>
      </c>
      <c r="OI4" s="597">
        <f t="shared" ca="1" si="34"/>
        <v>0.84913586750313685</v>
      </c>
      <c r="OJ4" s="597">
        <f t="shared" ca="1" si="35"/>
        <v>0.65621693615644094</v>
      </c>
      <c r="OK4" s="598">
        <f t="shared" ca="1" si="36"/>
        <v>0.75977325061684053</v>
      </c>
      <c r="OL4" s="616" cm="1">
        <f t="array" aca="1" ref="OL4" ca="1">INDIRECT(OL$203&amp;ROW())*OL$205</f>
        <v>0.74780000000000002</v>
      </c>
      <c r="OM4" s="597" cm="1">
        <f t="array" aca="1" ref="OM4" ca="1">INDIRECT(OM$203&amp;ROW())*OM$205</f>
        <v>0</v>
      </c>
      <c r="ON4" s="597" cm="1">
        <f t="array" aca="1" ref="ON4" ca="1">INDIRECT(ON$203&amp;ROW())*ON$205</f>
        <v>1.4561999999999999</v>
      </c>
      <c r="OO4" s="597" cm="1">
        <f t="array" aca="1" ref="OO4" ca="1">INDIRECT(OO$203&amp;ROW())*OO$205</f>
        <v>1.0790999999999999</v>
      </c>
      <c r="OP4" s="597" cm="1">
        <f t="array" aca="1" ref="OP4" ca="1">INDIRECT(OP$203&amp;ROW())*OP$205</f>
        <v>1.0553999999999999</v>
      </c>
      <c r="OQ4" s="597" cm="1">
        <f t="array" aca="1" ref="OQ4" ca="1">INDIRECT(OQ$203&amp;ROW())*OQ$205</f>
        <v>1.5849</v>
      </c>
      <c r="OR4" s="597" cm="1">
        <f t="array" aca="1" ref="OR4" ca="1">INDIRECT(OR$203&amp;ROW())*OR$205</f>
        <v>1.4141999999999999</v>
      </c>
      <c r="OS4" s="597" cm="1">
        <f t="array" aca="1" ref="OS4" ca="1">INDIRECT(OS$203&amp;ROW())*OS$205</f>
        <v>1.5387</v>
      </c>
      <c r="OT4" s="597" cm="1">
        <f t="array" aca="1" ref="OT4" ca="1">INDIRECT(OT$203&amp;ROW())*OT$205</f>
        <v>1.4727000000000001</v>
      </c>
      <c r="OU4" s="597" cm="1">
        <f t="array" aca="1" ref="OU4" ca="1">INDIRECT(OU$203&amp;ROW())*OU$205</f>
        <v>1.9304999999999999</v>
      </c>
      <c r="OV4" s="597" cm="1">
        <f t="array" aca="1" ref="OV4" ca="1">INDIRECT(OV$203&amp;ROW())*OV$205</f>
        <v>1.2161999999999999</v>
      </c>
      <c r="OW4" s="597" cm="1">
        <f t="array" aca="1" ref="OW4" ca="1">INDIRECT(OW$203&amp;ROW())*OW$205</f>
        <v>1.5144000000000002</v>
      </c>
      <c r="OX4" s="597" cm="1">
        <f t="array" aca="1" ref="OX4" ca="1">INDIRECT(OX$203&amp;ROW())*OX$205</f>
        <v>0</v>
      </c>
      <c r="OY4" s="597" cm="1">
        <f t="array" aca="1" ref="OY4" ca="1">IF(INDIRECT(OY$203&amp;ROW())="-",0,INDIRECT(OY$203&amp;ROW())*OY$205)</f>
        <v>0.41056144999999999</v>
      </c>
      <c r="OZ4" s="597" cm="1">
        <f t="array" aca="1" ref="OZ4" ca="1">INDIRECT(OZ$203&amp;ROW())*OZ$205</f>
        <v>0.71030000000000004</v>
      </c>
      <c r="PA4" s="597" cm="1">
        <f t="array" aca="1" ref="PA4" ca="1">IF(INDIRECT(PA$203&amp;ROW())="-",0,INDIRECT(PA$203&amp;ROW())*PA$205)</f>
        <v>0.74311607999999996</v>
      </c>
      <c r="PB4" s="623" cm="1">
        <f t="array" aca="1" ref="PB4" ca="1">INDIRECT(PB$203&amp;ROW())*PB$205</f>
        <v>1.5084</v>
      </c>
      <c r="PC4" s="597" cm="1">
        <f t="array" aca="1" ref="PC4" ca="1">INDIRECT(PC$203&amp;ROW())*PC$205</f>
        <v>1.3946000000000001</v>
      </c>
      <c r="PD4" s="597" cm="1">
        <f t="array" aca="1" ref="PD4" ca="1">INDIRECT(PD$203&amp;ROW())*PD$205</f>
        <v>2.2025999999999999</v>
      </c>
      <c r="PE4" s="597" cm="1">
        <f t="array" aca="1" ref="PE4" ca="1">INDIRECT(PE$203&amp;ROW())*PE$205</f>
        <v>1.28</v>
      </c>
      <c r="PF4" s="597" cm="1">
        <f t="array" aca="1" ref="PF4" ca="1">INDIRECT(PF$203&amp;ROW())*PF$205</f>
        <v>1.3308</v>
      </c>
      <c r="PG4" s="597" cm="1">
        <f t="array" aca="1" ref="PG4" ca="1">IF(INDIRECT(PG$203&amp;ROW())="-",0,INDIRECT(PG$203&amp;ROW())*PG$205)</f>
        <v>0.73954999999999993</v>
      </c>
      <c r="PH4" s="597" cm="1">
        <f t="array" aca="1" ref="PH4" ca="1">INDIRECT(PH$203&amp;ROW())*PH$205</f>
        <v>0.61699999999999999</v>
      </c>
      <c r="PI4" s="597" cm="1">
        <f t="array" aca="1" ref="PI4" ca="1">INDIRECT(PI$203&amp;ROW())*PI$205</f>
        <v>1.2145999999999999</v>
      </c>
      <c r="PJ4" s="597" cm="1">
        <f t="array" aca="1" ref="PJ4" ca="1">INDIRECT(PJ$203&amp;ROW())*PJ$205</f>
        <v>0.75980000000000003</v>
      </c>
      <c r="PK4" s="597" cm="1">
        <f t="array" aca="1" ref="PK4" ca="1">IF($PJ4=0,0,INDIRECT(PK$203&amp;ROW())*PK$205)</f>
        <v>0.52759999999999996</v>
      </c>
      <c r="PL4" s="597" cm="1">
        <f t="array" aca="1" ref="PL4" ca="1">IF($MPE4=0,0,INDIRECT(PL$203&amp;ROW())*PL$205)</f>
        <v>0</v>
      </c>
      <c r="PM4" s="597" cm="1">
        <f t="array" aca="1" ref="PM4" ca="1">IF($MPE4=0,0,INDIRECT(PM$203&amp;ROW())*PM$205)</f>
        <v>0</v>
      </c>
      <c r="PN4" s="597" cm="1">
        <f t="array" aca="1" ref="PN4" ca="1">IF($PJ4=0,0,INDIRECT(PN$203&amp;ROW())*PN$205)</f>
        <v>0</v>
      </c>
      <c r="PO4" s="597" cm="1">
        <f t="array" aca="1" ref="PO4" ca="1">INDIRECT(PO$203&amp;ROW())*PO$205</f>
        <v>0.73140000000000005</v>
      </c>
      <c r="PP4" s="597" cm="1">
        <f t="array" aca="1" ref="PP4" ca="1">IF($PO4=0,0,INDIRECT(PP$203&amp;ROW())*PP$205)</f>
        <v>0.68189999999999995</v>
      </c>
      <c r="PQ4" s="597" cm="1">
        <f t="array" aca="1" ref="PQ4" ca="1">IF($PO4=0,0,INDIRECT(PQ$203&amp;ROW())*PQ$205)</f>
        <v>0</v>
      </c>
      <c r="PR4" s="597" cm="1">
        <f t="array" aca="1" ref="PR4" ca="1">INDIRECT(PR$203&amp;ROW())*PR$205</f>
        <v>0</v>
      </c>
      <c r="PS4" s="597" cm="1">
        <f t="array" aca="1" ref="PS4" ca="1">INDIRECT(PS$203&amp;ROW())*PS$205</f>
        <v>0.7389</v>
      </c>
      <c r="PT4" s="597" cm="1">
        <f t="array" aca="1" ref="PT4" ca="1">INDIRECT(PT$203&amp;ROW())*PT$205</f>
        <v>0.72030000000000005</v>
      </c>
      <c r="PU4" s="597" cm="1">
        <f t="array" aca="1" ref="PU4" ca="1">INDIRECT(PU$203&amp;ROW())*PU$205</f>
        <v>1.7696999999999998</v>
      </c>
      <c r="PV4" s="597" cm="1">
        <f t="array" aca="1" ref="PV4" ca="1">INDIRECT(PV$203&amp;ROW())*PV$205</f>
        <v>0.6966</v>
      </c>
      <c r="PW4" s="597" cm="1">
        <f t="array" aca="1" ref="PW4" ca="1">INDIRECT(PW$203&amp;ROW())*PW$205</f>
        <v>1.0658000000000001</v>
      </c>
      <c r="PX4" s="597" cm="1">
        <f t="array" aca="1" ref="PX4" ca="1">INDIRECT(PX$203&amp;ROW())*PX$205</f>
        <v>1.1714</v>
      </c>
      <c r="PY4" s="597" cm="1">
        <f t="array" aca="1" ref="PY4" ca="1">INDIRECT(PY$203&amp;ROW())*PY$205</f>
        <v>1.1866000000000001</v>
      </c>
      <c r="PZ4" s="597" cm="1">
        <f t="array" aca="1" ref="PZ4" ca="1">INDIRECT(PZ$203&amp;ROW())*PZ$205</f>
        <v>0.17430000000000001</v>
      </c>
      <c r="QA4" s="597" cm="1">
        <f t="array" aca="1" ref="QA4" ca="1">INDIRECT(QA$203&amp;ROW())*QA$205</f>
        <v>0.31659999999999999</v>
      </c>
      <c r="QB4" s="597" cm="1">
        <f t="array" aca="1" ref="QB4" ca="1">INDIRECT(QB$203&amp;ROW())*QB$205</f>
        <v>2.3948999999999998</v>
      </c>
      <c r="QC4" s="597" cm="1">
        <f t="array" aca="1" ref="QC4" ca="1">INDIRECT(QC$203&amp;ROW())*QC$205</f>
        <v>1.4259999999999999</v>
      </c>
      <c r="QD4" s="597" cm="1">
        <f t="array" aca="1" ref="QD4" ca="1">IF(INDIRECT(QD$203&amp;ROW())="-",0,INDIRECT(QD$203&amp;ROW())*QD$205)</f>
        <v>0.49134140999999998</v>
      </c>
      <c r="QE4" s="597" cm="1">
        <f t="array" aca="1" ref="QE4" ca="1">INDIRECT(QE$203&amp;ROW())*QE$205</f>
        <v>0</v>
      </c>
      <c r="QF4" s="597" cm="1">
        <f t="array" aca="1" ref="QF4" ca="1">INDIRECT(QF$203&amp;ROW())*QF$205</f>
        <v>0</v>
      </c>
      <c r="QG4" s="597" cm="1">
        <f t="array" aca="1" ref="QG4" ca="1">INDIRECT(QG$203&amp;ROW())*QG$205</f>
        <v>0.74980000000000002</v>
      </c>
      <c r="QI4" s="498" t="s">
        <v>1238</v>
      </c>
      <c r="QJ4" s="611" t="str">
        <f t="shared" ca="1" si="37"/>
        <v>B</v>
      </c>
      <c r="QK4" s="612">
        <f t="shared" ref="QK4:QK67" ca="1" si="62">AVERAGE(QL4:QO4)</f>
        <v>0.74198589481112442</v>
      </c>
      <c r="QL4" s="621">
        <f t="shared" ca="1" si="38"/>
        <v>0.78733489928714129</v>
      </c>
      <c r="QM4" s="597">
        <f t="shared" ca="1" si="39"/>
        <v>0.80436760726264633</v>
      </c>
      <c r="QN4" s="597">
        <f t="shared" ca="1" si="40"/>
        <v>0.65703430241853034</v>
      </c>
      <c r="QO4" s="598">
        <f t="shared" ca="1" si="41"/>
        <v>0.71920677027617963</v>
      </c>
      <c r="QP4" s="616" cm="1">
        <f t="array" aca="1" ref="QP4" ca="1">INDIRECT(QP$203&amp;ROW())*QP$205</f>
        <v>3.3451646745381883E-2</v>
      </c>
      <c r="QQ4" s="597" cm="1">
        <f t="array" aca="1" ref="QQ4" ca="1">INDIRECT(QQ$203&amp;ROW())*QQ$205</f>
        <v>0</v>
      </c>
      <c r="QR4" s="597" cm="1">
        <f t="array" aca="1" ref="QR4" ca="1">INDIRECT(QR$203&amp;ROW())*QR$205</f>
        <v>0.15089809664795908</v>
      </c>
      <c r="QS4" s="597" cm="1">
        <f t="array" aca="1" ref="QS4" ca="1">INDIRECT(QS$203&amp;ROW())*QS$205</f>
        <v>0.22471360933801068</v>
      </c>
      <c r="QT4" s="597" cm="1">
        <f t="array" aca="1" ref="QT4" ca="1">INDIRECT(QT$203&amp;ROW())*QT$205</f>
        <v>0.17488542943331029</v>
      </c>
      <c r="QU4" s="597" cm="1">
        <f t="array" aca="1" ref="QU4" ca="1">INDIRECT(QU$203&amp;ROW())*QU$205</f>
        <v>0.53329206883563263</v>
      </c>
      <c r="QV4" s="597" cm="1">
        <f t="array" aca="1" ref="QV4" ca="1">INDIRECT(QV$203&amp;ROW())*QV$205</f>
        <v>0.24117831443907087</v>
      </c>
      <c r="QW4" s="597" cm="1">
        <f t="array" aca="1" ref="QW4" ca="1">INDIRECT(QW$203&amp;ROW())*QW$205</f>
        <v>0.53099416374332975</v>
      </c>
      <c r="QX4" s="597" cm="1">
        <f t="array" aca="1" ref="QX4" ca="1">INDIRECT(QX$203&amp;ROW())*QX$205</f>
        <v>0.60640894423913805</v>
      </c>
      <c r="QY4" s="597" cm="1">
        <f t="array" aca="1" ref="QY4" ca="1">INDIRECT(QY$203&amp;ROW())*QY$205</f>
        <v>0.13540247513535897</v>
      </c>
      <c r="QZ4" s="597" cm="1">
        <f t="array" aca="1" ref="QZ4" ca="1">INDIRECT(QZ$203&amp;ROW())*QZ$205</f>
        <v>0.27613248380770827</v>
      </c>
      <c r="RA4" s="597" cm="1">
        <f t="array" aca="1" ref="RA4" ca="1">INDIRECT(RA$203&amp;ROW())*RA$205</f>
        <v>5.1272116233970627E-2</v>
      </c>
      <c r="RB4" s="597" cm="1">
        <f t="array" aca="1" ref="RB4" ca="1">INDIRECT(RB$203&amp;ROW())*RB$205</f>
        <v>0</v>
      </c>
      <c r="RC4" s="597" cm="1">
        <f t="array" aca="1" ref="RC4" ca="1">IF(INDIRECT(RC$203&amp;ROW())="-",0,INDIRECT(RC$203&amp;ROW())*RC$205)</f>
        <v>4.8541133881036064E-2</v>
      </c>
      <c r="RD4" s="597" cm="1">
        <f t="array" aca="1" ref="RD4" ca="1">INDIRECT(RD$203&amp;ROW())*RD$205</f>
        <v>3.5721048970443148E-2</v>
      </c>
      <c r="RE4" s="597" cm="1">
        <f t="array" aca="1" ref="RE4" ca="1">IF(INDIRECT(RE$203&amp;ROW())="-",0,INDIRECT(RE$203&amp;ROW())*RE$205)</f>
        <v>5.3238740222506117E-2</v>
      </c>
      <c r="RF4" s="623" cm="1">
        <f t="array" aca="1" ref="RF4" ca="1">INDIRECT(RF$203&amp;ROW())*RF$205</f>
        <v>0.10613798880649605</v>
      </c>
      <c r="RG4" s="597" cm="1">
        <f t="array" aca="1" ref="RG4" ca="1">INDIRECT(RG$203&amp;ROW())*RG$205</f>
        <v>0.27650466908360405</v>
      </c>
      <c r="RH4" s="597" cm="1">
        <f t="array" aca="1" ref="RH4" ca="1">INDIRECT(RH$203&amp;ROW())*RH$205</f>
        <v>8.7581521170816884E-2</v>
      </c>
      <c r="RI4" s="597" cm="1">
        <f t="array" aca="1" ref="RI4" ca="1">INDIRECT(RI$203&amp;ROW())*RI$205</f>
        <v>0.21539378250062202</v>
      </c>
      <c r="RJ4" s="597" cm="1">
        <f t="array" aca="1" ref="RJ4" ca="1">INDIRECT(RJ$203&amp;ROW())*RJ$205</f>
        <v>0.12226723336432462</v>
      </c>
      <c r="RK4" s="597" cm="1">
        <f t="array" aca="1" ref="RK4" ca="1">IF(INDIRECT(RK$203&amp;ROW())="-",0,INDIRECT(RK$203&amp;ROW())*RK$205)</f>
        <v>5.1068335365471083E-2</v>
      </c>
      <c r="RL4" s="597" cm="1">
        <f t="array" aca="1" ref="RL4" ca="1">INDIRECT(RL$203&amp;ROW())*RL$205</f>
        <v>0.11262003659234653</v>
      </c>
      <c r="RM4" s="597" cm="1">
        <f t="array" aca="1" ref="RM4" ca="1">INDIRECT(RM$203&amp;ROW())*RM$205</f>
        <v>2.9987460729532761E-2</v>
      </c>
      <c r="RN4" s="597" cm="1">
        <f t="array" aca="1" ref="RN4" ca="1">INDIRECT(RN$203&amp;ROW())*RN$205</f>
        <v>9.3820613050938681E-2</v>
      </c>
      <c r="RO4" s="597" cm="1">
        <f t="array" aca="1" ref="RO4" ca="1">IF($RN4=0,0,INDIRECT(RO$203&amp;ROW())*RO$205)</f>
        <v>7.0312542939625605E-2</v>
      </c>
      <c r="RP4" s="597" cm="1">
        <f t="array" aca="1" ref="RP4" ca="1">IF($RN4=0,0,INDIRECT(RP$203&amp;ROW())*RP$205)</f>
        <v>9.7715867439664539E-2</v>
      </c>
      <c r="RQ4" s="597" cm="1">
        <f t="array" aca="1" ref="RQ4" ca="1">IF($RN4=0,0,INDIRECT(RQ$203&amp;ROW())*RQ$205)</f>
        <v>0</v>
      </c>
      <c r="RR4" s="597" cm="1">
        <f t="array" aca="1" ref="RR4" ca="1">IF($RN4=0,0,INDIRECT(RR$203&amp;ROW())*RR$205)</f>
        <v>0</v>
      </c>
      <c r="RS4" s="597" cm="1">
        <f t="array" aca="1" ref="RS4" ca="1">INDIRECT(RS$203&amp;ROW())*RS$205</f>
        <v>7.7466902221184339E-2</v>
      </c>
      <c r="RT4" s="597" cm="1">
        <f t="array" aca="1" ref="RT4" ca="1">IF($RS4=0,0,INDIRECT(RT$203&amp;ROW())*RT$205)</f>
        <v>8.1033461602244533E-2</v>
      </c>
      <c r="RU4" s="597" cm="1">
        <f t="array" aca="1" ref="RU4" ca="1">IF($RS4=0,0,INDIRECT(RU$203&amp;ROW())*RU$205)</f>
        <v>0</v>
      </c>
      <c r="RV4" s="597" cm="1">
        <f t="array" aca="1" ref="RV4" ca="1">INDIRECT(RV$203&amp;ROW())*RV$205</f>
        <v>0</v>
      </c>
      <c r="RW4" s="597" cm="1">
        <f t="array" aca="1" ref="RW4" ca="1">INDIRECT(RW$203&amp;ROW())*RW$205</f>
        <v>2.6659190312299668E-2</v>
      </c>
      <c r="RX4" s="597" cm="1">
        <f t="array" aca="1" ref="RX4" ca="1">INDIRECT(RX$203&amp;ROW())*RX$205</f>
        <v>9.5370177215571658E-2</v>
      </c>
      <c r="RY4" s="597" cm="1">
        <f t="array" aca="1" ref="RY4" ca="1">INDIRECT(RY$203&amp;ROW())*RY$205</f>
        <v>8.4396695370290389E-2</v>
      </c>
      <c r="RZ4" s="597" cm="1">
        <f t="array" aca="1" ref="RZ4" ca="1">INDIRECT(RZ$203&amp;ROW())*RZ$205</f>
        <v>3.6812489486199085E-2</v>
      </c>
      <c r="SA4" s="597" cm="1">
        <f t="array" aca="1" ref="SA4" ca="1">INDIRECT(SA$203&amp;ROW())*SA$205</f>
        <v>0.20458618579029147</v>
      </c>
      <c r="SB4" s="597" cm="1">
        <f t="array" aca="1" ref="SB4" ca="1">INDIRECT(SB$203&amp;ROW())*SB$205</f>
        <v>4.7124126502052749E-2</v>
      </c>
      <c r="SC4" s="597" cm="1">
        <f t="array" aca="1" ref="SC4" ca="1">INDIRECT(SC$203&amp;ROW())*SC$205</f>
        <v>5.4291606235991073E-2</v>
      </c>
      <c r="SD4" s="597" cm="1">
        <f t="array" aca="1" ref="SD4" ca="1">INDIRECT(SD$203&amp;ROW())*SD$205</f>
        <v>0.3072993885784252</v>
      </c>
      <c r="SE4" s="597" cm="1">
        <f t="array" aca="1" ref="SE4" ca="1">INDIRECT(SE$203&amp;ROW())*SE$205</f>
        <v>0.2585618210787391</v>
      </c>
      <c r="SF4" s="597" cm="1">
        <f t="array" aca="1" ref="SF4" ca="1">INDIRECT(SF$203&amp;ROW())*SF$205</f>
        <v>0.19835664972334499</v>
      </c>
      <c r="SG4" s="597" cm="1">
        <f t="array" aca="1" ref="SG4" ca="1">INDIRECT(SG$203&amp;ROW())*SG$205</f>
        <v>7.4767843909269882E-2</v>
      </c>
      <c r="SH4" s="597" cm="1">
        <f t="array" aca="1" ref="SH4" ca="1">IF(INDIRECT(SH$203&amp;ROW())="-",0,INDIRECT(SH$203&amp;ROW())*SH$205)</f>
        <v>6.2951914125547292E-2</v>
      </c>
      <c r="SI4" s="597" cm="1">
        <f t="array" aca="1" ref="SI4" ca="1">INDIRECT(SI$203&amp;ROW())*SI$205</f>
        <v>0</v>
      </c>
      <c r="SJ4" s="597" cm="1">
        <f t="array" aca="1" ref="SJ4" ca="1">INDIRECT(SJ$203&amp;ROW())*SJ$205</f>
        <v>0</v>
      </c>
      <c r="SK4" s="597" cm="1">
        <f t="array" aca="1" ref="SK4" ca="1">INDIRECT(SK$203&amp;ROW())*SK$205</f>
        <v>0.10630745296900188</v>
      </c>
      <c r="SN4" s="498" t="s">
        <v>1238</v>
      </c>
      <c r="SO4" s="624" cm="1">
        <f t="array" aca="1" ref="SO4" ca="1">INDIRECT(SO$203&amp;ROW())*SO$205</f>
        <v>1</v>
      </c>
      <c r="SP4" s="625" cm="1">
        <f t="array" aca="1" ref="SP4" ca="1">INDIRECT(SP$203&amp;ROW())*SP$205</f>
        <v>0</v>
      </c>
      <c r="SQ4" s="625" cm="1">
        <f t="array" aca="1" ref="SQ4" ca="1">INDIRECT(SQ$203&amp;ROW())*SQ$205</f>
        <v>2</v>
      </c>
      <c r="SR4" s="625" cm="1">
        <f t="array" aca="1" ref="SR4" ca="1">INDIRECT(SR$203&amp;ROW())*SR$205</f>
        <v>3</v>
      </c>
      <c r="SS4" s="625" cm="1">
        <f t="array" aca="1" ref="SS4" ca="1">INDIRECT(SS$203&amp;ROW())*SS$205</f>
        <v>2</v>
      </c>
      <c r="ST4" s="625" cm="1">
        <f t="array" aca="1" ref="ST4" ca="1">INDIRECT(ST$203&amp;ROW())*ST$205</f>
        <v>3</v>
      </c>
      <c r="SU4" s="625" cm="1">
        <f t="array" aca="1" ref="SU4" ca="1">INDIRECT(SU$203&amp;ROW())*SU$205</f>
        <v>3</v>
      </c>
      <c r="SV4" s="625" cm="1">
        <f t="array" aca="1" ref="SV4" ca="1">INDIRECT(SV$203&amp;ROW())*SV$205</f>
        <v>3</v>
      </c>
      <c r="SW4" s="625" cm="1">
        <f t="array" aca="1" ref="SW4" ca="1">INDIRECT(SW$203&amp;ROW())*SW$205</f>
        <v>3</v>
      </c>
      <c r="SX4" s="625" cm="1">
        <f t="array" aca="1" ref="SX4" ca="1">INDIRECT(SX$203&amp;ROW())*SX$205</f>
        <v>3</v>
      </c>
      <c r="SY4" s="625" cm="1">
        <f t="array" aca="1" ref="SY4" ca="1">INDIRECT(SY$203&amp;ROW())*SY$205</f>
        <v>3</v>
      </c>
      <c r="SZ4" s="625" cm="1">
        <f t="array" aca="1" ref="SZ4" ca="1">INDIRECT(SZ$203&amp;ROW())*SZ$205</f>
        <v>3</v>
      </c>
      <c r="TA4" s="625" cm="1">
        <f t="array" aca="1" ref="TA4" ca="1">INDIRECT(TA$203&amp;ROW())*TA$205</f>
        <v>0</v>
      </c>
      <c r="TB4" s="597" cm="1">
        <f t="array" aca="1" ref="TB4" ca="1">IF(INDIRECT(TB$203&amp;ROW())="-",0,INDIRECT(TB$203&amp;ROW())*TB$205)</f>
        <v>0.57850000000000001</v>
      </c>
      <c r="TC4" s="625" cm="1">
        <f t="array" aca="1" ref="TC4" ca="1">INDIRECT(TC$203&amp;ROW())*TC$205</f>
        <v>1</v>
      </c>
      <c r="TD4" s="597" cm="1">
        <f t="array" aca="1" ref="TD4" ca="1">IF(INDIRECT(TD$203&amp;ROW())="-",0,INDIRECT(TD$203&amp;ROW())*TD$205)</f>
        <v>0.84119999999999995</v>
      </c>
      <c r="TE4" s="626" cm="1">
        <f t="array" aca="1" ref="TE4" ca="1">INDIRECT(TE$203&amp;ROW())*TE$205</f>
        <v>2</v>
      </c>
      <c r="TF4" s="625" cm="1">
        <f t="array" aca="1" ref="TF4" ca="1">INDIRECT(TF$203&amp;ROW())*TF$205</f>
        <v>2</v>
      </c>
      <c r="TG4" s="625" cm="1">
        <f t="array" aca="1" ref="TG4" ca="1">INDIRECT(TG$203&amp;ROW())*TG$205</f>
        <v>3</v>
      </c>
      <c r="TH4" s="625" cm="1">
        <f t="array" aca="1" ref="TH4" ca="1">INDIRECT(TH$203&amp;ROW())*TH$205</f>
        <v>2</v>
      </c>
      <c r="TI4" s="625" cm="1">
        <f t="array" aca="1" ref="TI4" ca="1">INDIRECT(TI$203&amp;ROW())*TI$205</f>
        <v>2</v>
      </c>
      <c r="TJ4" s="597" cm="1">
        <f t="array" aca="1" ref="TJ4" ca="1">IF(INDIRECT(TJ$203&amp;ROW())="-",0,INDIRECT(TJ$203&amp;ROW())*TJ$205)</f>
        <v>0.84519999999999995</v>
      </c>
      <c r="TK4" s="625" cm="1">
        <f t="array" aca="1" ref="TK4" ca="1">INDIRECT(TK$203&amp;ROW())*TK$205</f>
        <v>1</v>
      </c>
      <c r="TL4" s="625" cm="1">
        <f t="array" aca="1" ref="TL4" ca="1">INDIRECT(TL$203&amp;ROW())*TL$205</f>
        <v>2</v>
      </c>
      <c r="TM4" s="625" cm="1">
        <f t="array" aca="1" ref="TM4" ca="1">INDIRECT(TM$203&amp;ROW())*TM$205</f>
        <v>1</v>
      </c>
      <c r="TN4" s="625" cm="1">
        <f t="array" aca="1" ref="TN4" ca="1">IF($TM4=0,0,INDIRECT(TN$203&amp;ROW())*TN$205)</f>
        <v>1</v>
      </c>
      <c r="TO4" s="625" cm="1">
        <f t="array" aca="1" ref="TO4" ca="1">IF($TM4=0,0,INDIRECT(TO$203&amp;ROW())*TO$205)</f>
        <v>1</v>
      </c>
      <c r="TP4" s="625" cm="1">
        <f t="array" aca="1" ref="TP4" ca="1">IF($TM4=0,0,INDIRECT(TP$203&amp;ROW())*TP$205)</f>
        <v>0</v>
      </c>
      <c r="TQ4" s="625" cm="1">
        <f t="array" aca="1" ref="TQ4" ca="1">IF($TM4=0,0,INDIRECT(TQ$203&amp;ROW())*TQ$205)</f>
        <v>0</v>
      </c>
      <c r="TR4" s="625" cm="1">
        <f t="array" aca="1" ref="TR4" ca="1">INDIRECT(TR$203&amp;ROW())*TR$205</f>
        <v>1</v>
      </c>
      <c r="TS4" s="625" cm="1">
        <f t="array" aca="1" ref="TS4" ca="1">IF($TR4=0,0,INDIRECT(TS$203&amp;ROW())*TS$205)</f>
        <v>1</v>
      </c>
      <c r="TT4" s="625" cm="1">
        <f t="array" aca="1" ref="TT4" ca="1">IF($TR4=0,0,INDIRECT(TT$203&amp;ROW())*TT$205)</f>
        <v>0</v>
      </c>
      <c r="TU4" s="625" cm="1">
        <f t="array" aca="1" ref="TU4" ca="1">INDIRECT(TU$203&amp;ROW())*TU$205</f>
        <v>0</v>
      </c>
      <c r="TV4" s="625" cm="1">
        <f t="array" aca="1" ref="TV4" ca="1">INDIRECT(TV$203&amp;ROW())*TV$205</f>
        <v>1</v>
      </c>
      <c r="TW4" s="625" cm="1">
        <f t="array" aca="1" ref="TW4" ca="1">INDIRECT(TW$203&amp;ROW())*TW$205</f>
        <v>1</v>
      </c>
      <c r="TX4" s="625" cm="1">
        <f t="array" aca="1" ref="TX4" ca="1">INDIRECT(TX$203&amp;ROW())*TX$205</f>
        <v>3</v>
      </c>
      <c r="TY4" s="625" cm="1">
        <f t="array" aca="1" ref="TY4" ca="1">INDIRECT(TY$203&amp;ROW())*TY$205</f>
        <v>1</v>
      </c>
      <c r="TZ4" s="625" cm="1">
        <f t="array" aca="1" ref="TZ4" ca="1">INDIRECT(TZ$203&amp;ROW())*TZ$205</f>
        <v>2</v>
      </c>
      <c r="UA4" s="625" cm="1">
        <f t="array" aca="1" ref="UA4" ca="1">INDIRECT(UA$203&amp;ROW())*UA$205</f>
        <v>2</v>
      </c>
      <c r="UB4" s="625" cm="1">
        <f t="array" aca="1" ref="UB4" ca="1">INDIRECT(UB$203&amp;ROW())*UB$205</f>
        <v>2</v>
      </c>
      <c r="UC4" s="625" cm="1">
        <f t="array" aca="1" ref="UC4" ca="1">INDIRECT(UC$203&amp;ROW())*UC$205</f>
        <v>1</v>
      </c>
      <c r="UD4" s="625" cm="1">
        <f t="array" aca="1" ref="UD4" ca="1">INDIRECT(UD$203&amp;ROW())*UD$205</f>
        <v>1</v>
      </c>
      <c r="UE4" s="625" cm="1">
        <f t="array" aca="1" ref="UE4" ca="1">INDIRECT(UE$203&amp;ROW())*UE$205</f>
        <v>3</v>
      </c>
      <c r="UF4" s="625" cm="1">
        <f t="array" aca="1" ref="UF4" ca="1">INDIRECT(UF$203&amp;ROW())*UF$205</f>
        <v>2</v>
      </c>
      <c r="UG4" s="597" cm="1">
        <f t="array" aca="1" ref="UG4" ca="1">IF(INDIRECT(UG$203&amp;ROW())="-",0,INDIRECT(UG$203&amp;ROW())*UG$205)</f>
        <v>0.80010000000000003</v>
      </c>
      <c r="UH4" s="625" cm="1">
        <f t="array" aca="1" ref="UH4" ca="1">INDIRECT(UH$203&amp;ROW())*UH$205</f>
        <v>0</v>
      </c>
      <c r="UI4" s="625" cm="1">
        <f t="array" aca="1" ref="UI4" ca="1">INDIRECT(UI$203&amp;ROW())*UI$205</f>
        <v>0</v>
      </c>
      <c r="UJ4" s="625" cm="1">
        <f t="array" aca="1" ref="UJ4" ca="1">INDIRECT(UJ$203&amp;ROW())*UJ$205</f>
        <v>1</v>
      </c>
      <c r="UM4" s="498" t="s">
        <v>1238</v>
      </c>
      <c r="UN4" s="616">
        <f t="shared" ca="1" si="42"/>
        <v>0.18720310219966924</v>
      </c>
      <c r="UO4" s="616">
        <f t="shared" ca="1" si="42"/>
        <v>-0.6225347970107441</v>
      </c>
      <c r="UP4" s="616">
        <f t="shared" ca="1" si="42"/>
        <v>1.190315493832806</v>
      </c>
      <c r="UQ4" s="616">
        <f t="shared" ca="1" si="42"/>
        <v>0.29355872991449461</v>
      </c>
      <c r="UR4" s="616">
        <f t="shared" ca="1" si="42"/>
        <v>0.12190361681987209</v>
      </c>
      <c r="US4" s="616">
        <f t="shared" ca="1" si="42"/>
        <v>0.41305213694811815</v>
      </c>
      <c r="UT4" s="616">
        <f t="shared" ca="1" si="42"/>
        <v>0.30690415393182785</v>
      </c>
      <c r="UU4" s="616">
        <f t="shared" ca="1" si="42"/>
        <v>0.53359975015917405</v>
      </c>
      <c r="UV4" s="616">
        <f t="shared" ca="1" si="42"/>
        <v>0.44410973870643028</v>
      </c>
      <c r="UW4" s="616">
        <f t="shared" ca="1" si="42"/>
        <v>0.6421874155054268</v>
      </c>
      <c r="UX4" s="616">
        <f t="shared" ca="1" si="42"/>
        <v>0.28247365722383649</v>
      </c>
      <c r="UY4" s="616">
        <f t="shared" ca="1" si="42"/>
        <v>1.5108379627063613</v>
      </c>
      <c r="UZ4" s="616">
        <f t="shared" ca="1" si="42"/>
        <v>-0.80238258590915801</v>
      </c>
      <c r="VA4" s="616">
        <f t="shared" ca="1" si="42"/>
        <v>0.12394484372801701</v>
      </c>
      <c r="VB4" s="616">
        <f t="shared" ca="1" si="42"/>
        <v>0.38200252083713526</v>
      </c>
      <c r="VC4" s="616">
        <f t="shared" ca="1" si="42"/>
        <v>1.1175194060418374</v>
      </c>
      <c r="VD4" s="616">
        <f t="shared" ca="1" si="43"/>
        <v>0.85304819841956248</v>
      </c>
      <c r="VE4" s="616">
        <f t="shared" ca="1" si="43"/>
        <v>3.9909080070471406E-2</v>
      </c>
      <c r="VF4" s="616">
        <f t="shared" ca="1" si="43"/>
        <v>0.95807256683723563</v>
      </c>
      <c r="VG4" s="616">
        <f t="shared" ca="1" si="43"/>
        <v>1.2788179585372306</v>
      </c>
      <c r="VH4" s="616">
        <f t="shared" ca="1" si="43"/>
        <v>-0.12784420028857393</v>
      </c>
      <c r="VI4" s="616">
        <f t="shared" ca="1" si="43"/>
        <v>1.0688966910257884</v>
      </c>
      <c r="VJ4" s="616">
        <f t="shared" ca="1" si="43"/>
        <v>1.1038721171937993</v>
      </c>
      <c r="VK4" s="616">
        <f t="shared" ca="1" si="43"/>
        <v>0.83678976492872159</v>
      </c>
      <c r="VL4" s="616">
        <f t="shared" ca="1" si="43"/>
        <v>1.1863766389476611</v>
      </c>
      <c r="VM4" s="616">
        <f t="shared" ca="1" si="43"/>
        <v>1.7393845659645861</v>
      </c>
      <c r="VN4" s="616">
        <f t="shared" ca="1" si="43"/>
        <v>1.5883663456229635</v>
      </c>
      <c r="VO4" s="616">
        <f t="shared" ca="1" si="43"/>
        <v>-0.42150866262694142</v>
      </c>
      <c r="VP4" s="616">
        <f t="shared" ca="1" si="43"/>
        <v>-0.46221149066820022</v>
      </c>
      <c r="VQ4" s="616">
        <f t="shared" ca="1" si="43"/>
        <v>1.2773868528042598</v>
      </c>
      <c r="VR4" s="616">
        <f t="shared" ca="1" si="43"/>
        <v>1.5497103694524457</v>
      </c>
      <c r="VS4" s="616">
        <f t="shared" ca="1" si="43"/>
        <v>-0.40481357988865657</v>
      </c>
      <c r="VT4" s="616">
        <f t="shared" ca="1" si="44"/>
        <v>-0.3878135405833677</v>
      </c>
      <c r="VU4" s="616">
        <f t="shared" ca="1" si="44"/>
        <v>1.2114249894444582</v>
      </c>
      <c r="VV4" s="616">
        <f t="shared" ca="1" si="44"/>
        <v>0.51470231560879698</v>
      </c>
      <c r="VW4" s="616">
        <f t="shared" ca="1" si="44"/>
        <v>0.66845613582062358</v>
      </c>
      <c r="VX4" s="616">
        <f t="shared" ca="1" si="44"/>
        <v>0.76953548521680748</v>
      </c>
      <c r="VY4" s="616">
        <f t="shared" ca="1" si="44"/>
        <v>0.70583605694264007</v>
      </c>
      <c r="VZ4" s="616">
        <f t="shared" ca="1" si="44"/>
        <v>0.68442622420316401</v>
      </c>
      <c r="WA4" s="616">
        <f t="shared" ca="1" si="44"/>
        <v>0.92808016936885662</v>
      </c>
      <c r="WB4" s="616">
        <f t="shared" ca="1" si="44"/>
        <v>0.33435322352896929</v>
      </c>
      <c r="WC4" s="616">
        <f t="shared" ca="1" si="44"/>
        <v>0.47817673461028487</v>
      </c>
      <c r="WD4" s="616">
        <f t="shared" ca="1" si="44"/>
        <v>1.1315684290219801</v>
      </c>
      <c r="WE4" s="616">
        <f t="shared" ca="1" si="44"/>
        <v>0.67426644196529939</v>
      </c>
      <c r="WF4" s="616">
        <f t="shared" ca="1" si="44"/>
        <v>0.57656758859898183</v>
      </c>
      <c r="WG4" s="616">
        <f t="shared" ca="1" si="44"/>
        <v>-1.008197359876486</v>
      </c>
      <c r="WH4" s="616">
        <f t="shared" ca="1" si="44"/>
        <v>-1.0816125322340113</v>
      </c>
      <c r="WI4" s="627">
        <f t="shared" ca="1" si="44"/>
        <v>4.1395454214471238E-2</v>
      </c>
      <c r="WL4" s="498" t="s">
        <v>1238</v>
      </c>
      <c r="WM4" s="611" t="str">
        <f t="shared" ref="WM4:WM67" ca="1" si="63">IF(WN4&gt;=0.75,"A",IF(WN4&gt;=0.5,"B",IF(WN4&gt;=0.25,"C","D")))</f>
        <v>B</v>
      </c>
      <c r="WN4" s="479">
        <f t="shared" ref="WN4:WN67" ca="1" si="64">AVERAGE(WO4:WR4)</f>
        <v>0.73963401355881686</v>
      </c>
      <c r="WO4" s="495">
        <f t="shared" ca="1" si="45"/>
        <v>0.72485398883893537</v>
      </c>
      <c r="WP4" s="458">
        <f t="shared" ca="1" si="45"/>
        <v>0.82028626103957236</v>
      </c>
      <c r="WQ4" s="458">
        <f t="shared" ca="1" si="45"/>
        <v>0.68015948075807664</v>
      </c>
      <c r="WR4" s="459">
        <f t="shared" ca="1" si="45"/>
        <v>0.73323632359868318</v>
      </c>
      <c r="WS4" s="495">
        <f t="shared" ref="WS4:WS67" ca="1" si="65">SUM(WW4:XK4)/SUM(WW$205:XK$205)</f>
        <v>0.31757769120013968</v>
      </c>
      <c r="WT4" s="458">
        <f t="shared" ref="WT4:WT67" ca="1" si="66">SUM(XL4:XQ4)/SUM(XL$205:XQ$205)</f>
        <v>0.70755675785626726</v>
      </c>
      <c r="WU4" s="458">
        <f t="shared" ref="WU4:WU67" ca="1" si="67">SUM(XR4:YC4)/SUM(XR$205:YC$205)</f>
        <v>0.82505953070063109</v>
      </c>
      <c r="WV4" s="459">
        <f t="shared" ref="WV4:WV67" ca="1" si="68">SUM(YD4:YR4)/SUM(YD$205:YR$205)</f>
        <v>0.46053293197673856</v>
      </c>
      <c r="WW4" s="484">
        <f t="shared" ca="1" si="46"/>
        <v>0.13999047982491267</v>
      </c>
      <c r="WX4" s="484">
        <f t="shared" ca="1" si="46"/>
        <v>-0.37545073607717977</v>
      </c>
      <c r="WY4" s="484">
        <f t="shared" ca="1" si="46"/>
        <v>0.86666871105966603</v>
      </c>
      <c r="WZ4" s="484">
        <f t="shared" ca="1" si="46"/>
        <v>0.10559307515024371</v>
      </c>
      <c r="XA4" s="484">
        <f t="shared" ca="1" si="46"/>
        <v>6.4328538595846502E-2</v>
      </c>
      <c r="XB4" s="484">
        <f t="shared" ca="1" si="46"/>
        <v>0.21821544394969081</v>
      </c>
      <c r="XC4" s="484">
        <f t="shared" ca="1" si="46"/>
        <v>0.14467461816346364</v>
      </c>
      <c r="XD4" s="484">
        <f t="shared" ca="1" si="46"/>
        <v>0.27368331185664035</v>
      </c>
      <c r="XE4" s="484">
        <f t="shared" ca="1" si="46"/>
        <v>0.21801347073098662</v>
      </c>
      <c r="XF4" s="484">
        <f t="shared" ca="1" si="46"/>
        <v>0.41324760187774212</v>
      </c>
      <c r="XG4" s="484">
        <f t="shared" ca="1" si="46"/>
        <v>0.1145148206385433</v>
      </c>
      <c r="XH4" s="484">
        <f t="shared" ca="1" si="46"/>
        <v>0.76267100357417117</v>
      </c>
      <c r="XI4" s="484">
        <f t="shared" ca="1" si="46"/>
        <v>-0.56078518929191046</v>
      </c>
      <c r="XJ4" s="484">
        <f t="shared" ca="1" si="46"/>
        <v>8.7963655593773671E-2</v>
      </c>
      <c r="XK4" s="484">
        <f t="shared" ca="1" si="46"/>
        <v>0.2713363905506172</v>
      </c>
      <c r="XL4" s="484">
        <f t="shared" ca="1" si="46"/>
        <v>0.98721664329735914</v>
      </c>
      <c r="XM4" s="484">
        <f t="shared" ca="1" si="47"/>
        <v>0.64336895124803395</v>
      </c>
      <c r="XN4" s="484">
        <f t="shared" ca="1" si="47"/>
        <v>2.7828601533139714E-2</v>
      </c>
      <c r="XO4" s="484">
        <f t="shared" ca="1" si="47"/>
        <v>0.70341687857189839</v>
      </c>
      <c r="XP4" s="484">
        <f t="shared" ca="1" si="47"/>
        <v>0.81844349346382761</v>
      </c>
      <c r="XQ4" s="484">
        <f t="shared" ca="1" si="47"/>
        <v>-8.50675308720171E-2</v>
      </c>
      <c r="XR4" s="484">
        <f t="shared" ca="1" si="47"/>
        <v>0.93528460464756491</v>
      </c>
      <c r="XS4" s="484">
        <f t="shared" ca="1" si="47"/>
        <v>0.68108909630857417</v>
      </c>
      <c r="XT4" s="484">
        <f t="shared" ca="1" si="47"/>
        <v>0.50818242424121263</v>
      </c>
      <c r="XU4" s="484">
        <f t="shared" ca="1" si="47"/>
        <v>0.90140897027243294</v>
      </c>
      <c r="XV4" s="484">
        <f t="shared" ca="1" si="47"/>
        <v>0.91769929700291553</v>
      </c>
      <c r="XW4" s="484">
        <f t="shared" ca="1" si="47"/>
        <v>1.0251316394650607</v>
      </c>
      <c r="XX4" s="484">
        <f t="shared" ca="1" si="47"/>
        <v>-0.20379943838012618</v>
      </c>
      <c r="XY4" s="484">
        <f t="shared" ca="1" si="47"/>
        <v>-0.24303080179333969</v>
      </c>
      <c r="XZ4" s="484">
        <f t="shared" ca="1" si="47"/>
        <v>0.93428074414103568</v>
      </c>
      <c r="YA4" s="484">
        <f t="shared" ca="1" si="47"/>
        <v>1.0567475009296226</v>
      </c>
      <c r="YB4" s="484">
        <f t="shared" ca="1" si="47"/>
        <v>-0.21272953623148902</v>
      </c>
      <c r="YC4" s="484">
        <f t="shared" ca="1" si="48"/>
        <v>-0.17304240180829866</v>
      </c>
      <c r="YD4" s="484">
        <f t="shared" ca="1" si="48"/>
        <v>0.89512192470051022</v>
      </c>
      <c r="YE4" s="484">
        <f t="shared" ca="1" si="48"/>
        <v>0.3707400779330165</v>
      </c>
      <c r="YF4" s="484">
        <f t="shared" ca="1" si="48"/>
        <v>0.39432227452058582</v>
      </c>
      <c r="YG4" s="484">
        <f t="shared" ca="1" si="48"/>
        <v>0.53605841900202811</v>
      </c>
      <c r="YH4" s="484">
        <f t="shared" ca="1" si="48"/>
        <v>0.3761400347447329</v>
      </c>
      <c r="YI4" s="484">
        <f t="shared" ca="1" si="48"/>
        <v>0.40086843951579315</v>
      </c>
      <c r="YJ4" s="484">
        <f t="shared" ca="1" si="48"/>
        <v>0.55062996448654267</v>
      </c>
      <c r="YK4" s="484">
        <f t="shared" ca="1" si="48"/>
        <v>5.8277766861099353E-2</v>
      </c>
      <c r="YL4" s="484">
        <f t="shared" ca="1" si="48"/>
        <v>0.15139075417761619</v>
      </c>
      <c r="YM4" s="484">
        <f t="shared" ca="1" si="48"/>
        <v>0.90333107688824665</v>
      </c>
      <c r="YN4" s="484">
        <f t="shared" ca="1" si="48"/>
        <v>0.48075197312125845</v>
      </c>
      <c r="YO4" s="484">
        <f t="shared" ca="1" si="48"/>
        <v>0.35407015615863474</v>
      </c>
      <c r="YP4" s="484">
        <f t="shared" ca="1" si="48"/>
        <v>-0.53716755334219179</v>
      </c>
      <c r="YQ4" s="484">
        <f t="shared" ca="1" si="48"/>
        <v>-0.78352011835031787</v>
      </c>
      <c r="YR4" s="484">
        <f t="shared" ca="1" si="48"/>
        <v>3.1038311570010534E-2</v>
      </c>
      <c r="YU4" s="498" t="s">
        <v>1238</v>
      </c>
      <c r="YV4" s="611" t="str">
        <f t="shared" ca="1" si="49"/>
        <v>B</v>
      </c>
      <c r="YW4" s="479">
        <f t="shared" ref="YW4:YW67" ca="1" si="69">AVERAGE(YX4:ZA4)</f>
        <v>0.73991353948426186</v>
      </c>
      <c r="YX4" s="495">
        <f t="shared" ca="1" si="50"/>
        <v>0.80527439513421162</v>
      </c>
      <c r="YY4" s="458">
        <f t="shared" ca="1" si="50"/>
        <v>0.78262850774440862</v>
      </c>
      <c r="YZ4" s="458">
        <f t="shared" ca="1" si="50"/>
        <v>0.60265947475717774</v>
      </c>
      <c r="ZA4" s="459">
        <f t="shared" ca="1" si="50"/>
        <v>0.76909178030124925</v>
      </c>
      <c r="ZB4" s="495">
        <f t="shared" ref="ZB4:ZB67" ca="1" si="70">SUM(ZF4:ZT4)/SUM(ZF$205:ZT$205)</f>
        <v>0.28562122767206932</v>
      </c>
      <c r="ZC4" s="458">
        <f t="shared" ref="ZC4:ZC67" ca="1" si="71">SUM(ZU4:ZZ4)/SUM(ZU$205:ZZ$205)</f>
        <v>0.61726069836516595</v>
      </c>
      <c r="ZD4" s="458">
        <f t="shared" ref="ZD4:ZD67" ca="1" si="72">SUM(AAA4:AAL4)/SUM(AAA$205:AAL$205)</f>
        <v>0.74294779392955645</v>
      </c>
      <c r="ZE4" s="459">
        <f t="shared" ref="ZE4:ZE67" ca="1" si="73">SUM(AAM4:ABA4)/SUM(AAM$205:ABA$205)</f>
        <v>0.26403388249531734</v>
      </c>
      <c r="ZF4" s="484">
        <f t="shared" ca="1" si="51"/>
        <v>6.2622520444229578E-3</v>
      </c>
      <c r="ZG4" s="484">
        <f t="shared" ca="1" si="51"/>
        <v>-7.9385408814590788E-2</v>
      </c>
      <c r="ZH4" s="484">
        <f t="shared" ca="1" si="51"/>
        <v>8.9808171214972948E-2</v>
      </c>
      <c r="ZI4" s="484">
        <f t="shared" ca="1" si="51"/>
        <v>2.1988880583922777E-2</v>
      </c>
      <c r="ZJ4" s="484">
        <f t="shared" ca="1" si="51"/>
        <v>1.0659583188508518E-2</v>
      </c>
      <c r="ZK4" s="484">
        <f t="shared" ca="1" si="51"/>
        <v>7.3425809550013654E-2</v>
      </c>
      <c r="ZL4" s="484">
        <f t="shared" ca="1" si="51"/>
        <v>2.4672875513209128E-2</v>
      </c>
      <c r="ZM4" s="484">
        <f t="shared" ca="1" si="51"/>
        <v>9.4446117703140112E-2</v>
      </c>
      <c r="ZN4" s="484">
        <f t="shared" ca="1" si="51"/>
        <v>8.9770705925095284E-2</v>
      </c>
      <c r="ZO4" s="484">
        <f t="shared" ca="1" si="51"/>
        <v>2.8984588520071332E-2</v>
      </c>
      <c r="ZP4" s="484">
        <f t="shared" ca="1" si="51"/>
        <v>2.6000050859821721E-2</v>
      </c>
      <c r="ZQ4" s="484">
        <f t="shared" ca="1" si="51"/>
        <v>2.5821286544858647E-2</v>
      </c>
      <c r="ZR4" s="484">
        <f t="shared" ca="1" si="51"/>
        <v>-4.5981105838852197E-2</v>
      </c>
      <c r="ZS4" s="484">
        <f t="shared" ca="1" si="51"/>
        <v>1.0400040195792163E-2</v>
      </c>
      <c r="ZT4" s="484">
        <f t="shared" ca="1" si="51"/>
        <v>1.3645530753656038E-2</v>
      </c>
      <c r="ZU4" s="484">
        <f t="shared" ca="1" si="51"/>
        <v>7.0726730090193438E-2</v>
      </c>
      <c r="ZV4" s="484">
        <f t="shared" ca="1" si="52"/>
        <v>4.5270410067628573E-2</v>
      </c>
      <c r="ZW4" s="484">
        <f t="shared" ca="1" si="52"/>
        <v>5.5175234891583769E-3</v>
      </c>
      <c r="ZX4" s="484">
        <f t="shared" ca="1" si="52"/>
        <v>2.7969817598544739E-2</v>
      </c>
      <c r="ZY4" s="484">
        <f t="shared" ca="1" si="52"/>
        <v>0.13772471860952887</v>
      </c>
      <c r="ZZ4" s="484">
        <f t="shared" ca="1" si="52"/>
        <v>-7.8155783354792625E-3</v>
      </c>
      <c r="AAA4" s="484">
        <f t="shared" ca="1" si="52"/>
        <v>6.4584447099322401E-2</v>
      </c>
      <c r="AAB4" s="484">
        <f t="shared" ca="1" si="52"/>
        <v>0.12431811823163672</v>
      </c>
      <c r="AAC4" s="484">
        <f t="shared" ca="1" si="52"/>
        <v>1.2546600107337495E-2</v>
      </c>
      <c r="AAD4" s="484">
        <f t="shared" ca="1" si="52"/>
        <v>0.1113065835753817</v>
      </c>
      <c r="AAE4" s="484">
        <f t="shared" ca="1" si="52"/>
        <v>0.12230055198290701</v>
      </c>
      <c r="AAF4" s="484">
        <f t="shared" ca="1" si="52"/>
        <v>0.15520859527451789</v>
      </c>
      <c r="AAG4" s="484">
        <f t="shared" ca="1" si="52"/>
        <v>-4.3018323338477257E-2</v>
      </c>
      <c r="AAH4" s="484">
        <f t="shared" ca="1" si="52"/>
        <v>-3.8008707897835295E-2</v>
      </c>
      <c r="AAI4" s="484">
        <f t="shared" ca="1" si="52"/>
        <v>9.8955202424813982E-2</v>
      </c>
      <c r="AAJ4" s="484">
        <f t="shared" ca="1" si="52"/>
        <v>0.12557839571762494</v>
      </c>
      <c r="AAK4" s="484">
        <f t="shared" ca="1" si="52"/>
        <v>-3.3183772310049216E-2</v>
      </c>
      <c r="AAL4" s="484">
        <f t="shared" ca="1" si="53"/>
        <v>-1.741238539122681E-2</v>
      </c>
      <c r="AAM4" s="484">
        <f t="shared" ca="1" si="53"/>
        <v>3.2295609342675426E-2</v>
      </c>
      <c r="AAN4" s="484">
        <f t="shared" ca="1" si="53"/>
        <v>4.9087251052876063E-2</v>
      </c>
      <c r="AAO4" s="484">
        <f t="shared" ca="1" si="53"/>
        <v>1.8805162954418208E-2</v>
      </c>
      <c r="AAP4" s="484">
        <f t="shared" ca="1" si="53"/>
        <v>2.8328516958800835E-2</v>
      </c>
      <c r="AAQ4" s="484">
        <f t="shared" ca="1" si="53"/>
        <v>7.2202153341576855E-2</v>
      </c>
      <c r="AAR4" s="484">
        <f t="shared" ca="1" si="53"/>
        <v>1.612649398533611E-2</v>
      </c>
      <c r="AAS4" s="484">
        <f t="shared" ca="1" si="53"/>
        <v>2.5193481555402932E-2</v>
      </c>
      <c r="AAT4" s="484">
        <f t="shared" ca="1" si="53"/>
        <v>0.1027465411596778</v>
      </c>
      <c r="AAU4" s="484">
        <f t="shared" ca="1" si="53"/>
        <v>0.12363824729832018</v>
      </c>
      <c r="AAV4" s="484">
        <f t="shared" ca="1" si="53"/>
        <v>7.4818040837836219E-2</v>
      </c>
      <c r="AAW4" s="484">
        <f t="shared" ca="1" si="53"/>
        <v>2.5206724043060142E-2</v>
      </c>
      <c r="AAX4" s="484">
        <f t="shared" ca="1" si="53"/>
        <v>4.5364371109932487E-2</v>
      </c>
      <c r="AAY4" s="484">
        <f t="shared" ca="1" si="53"/>
        <v>-0.12312049482031152</v>
      </c>
      <c r="AAZ4" s="484">
        <f t="shared" ca="1" si="53"/>
        <v>-0.11856365915979221</v>
      </c>
      <c r="ABA4" s="484">
        <f t="shared" ca="1" si="53"/>
        <v>4.4006453020353714E-3</v>
      </c>
    </row>
    <row r="5" spans="1:729" ht="15" customHeight="1" x14ac:dyDescent="0.35">
      <c r="A5" s="498">
        <v>3</v>
      </c>
      <c r="B5" s="628"/>
      <c r="C5" s="606" t="s">
        <v>1304</v>
      </c>
      <c r="D5" s="629">
        <v>12</v>
      </c>
      <c r="E5" s="630" t="s">
        <v>1305</v>
      </c>
      <c r="F5" s="631" t="s">
        <v>1306</v>
      </c>
      <c r="G5" s="632">
        <v>43851.042999999998</v>
      </c>
      <c r="H5" s="504">
        <v>170721.77760315957</v>
      </c>
      <c r="I5" s="505">
        <v>3970</v>
      </c>
      <c r="J5" s="633" t="s">
        <v>1307</v>
      </c>
      <c r="K5" s="507">
        <v>0</v>
      </c>
      <c r="L5" s="508" t="s">
        <v>1188</v>
      </c>
      <c r="M5" s="509">
        <v>120</v>
      </c>
      <c r="N5" s="510">
        <v>0.51729999999999998</v>
      </c>
      <c r="O5" s="511">
        <v>0.27650000000000002</v>
      </c>
      <c r="P5" s="512">
        <v>0.57869999999999999</v>
      </c>
      <c r="Q5" s="513">
        <v>0.6966</v>
      </c>
      <c r="R5" s="510">
        <v>0.15479999999999999</v>
      </c>
      <c r="S5" s="514">
        <v>0.42270000000000002</v>
      </c>
      <c r="T5" s="514">
        <v>0.21529999999999999</v>
      </c>
      <c r="U5" s="514">
        <v>6.522E-2</v>
      </c>
      <c r="V5" s="514">
        <v>7.8700000000000006E-2</v>
      </c>
      <c r="W5" s="515" t="s">
        <v>1308</v>
      </c>
      <c r="X5" s="516" t="s">
        <v>1309</v>
      </c>
      <c r="Y5" s="517">
        <v>2</v>
      </c>
      <c r="Z5" s="518">
        <v>2</v>
      </c>
      <c r="AA5" s="519" t="s">
        <v>1310</v>
      </c>
      <c r="AB5" s="520">
        <v>2008</v>
      </c>
      <c r="AC5" s="369">
        <v>0</v>
      </c>
      <c r="AD5" s="575" t="s">
        <v>1188</v>
      </c>
      <c r="AE5" s="522">
        <v>0</v>
      </c>
      <c r="AF5" s="634" t="s">
        <v>1188</v>
      </c>
      <c r="AG5" s="635" t="s">
        <v>1188</v>
      </c>
      <c r="AH5" s="636" t="s">
        <v>1188</v>
      </c>
      <c r="AI5" s="636" t="s">
        <v>1188</v>
      </c>
      <c r="AJ5" s="636" t="s">
        <v>1188</v>
      </c>
      <c r="AK5" s="637" t="s">
        <v>1188</v>
      </c>
      <c r="AL5" s="638" t="s">
        <v>1188</v>
      </c>
      <c r="AM5" s="639" t="s">
        <v>1188</v>
      </c>
      <c r="AN5" s="636" t="s">
        <v>1188</v>
      </c>
      <c r="AO5" s="636" t="s">
        <v>1188</v>
      </c>
      <c r="AP5" s="636" t="s">
        <v>1188</v>
      </c>
      <c r="AQ5" s="636" t="s">
        <v>1188</v>
      </c>
      <c r="AR5" s="636" t="s">
        <v>1188</v>
      </c>
      <c r="AS5" s="636" t="s">
        <v>1188</v>
      </c>
      <c r="AT5" s="636" t="s">
        <v>1188</v>
      </c>
      <c r="AU5" s="640" t="s">
        <v>1188</v>
      </c>
      <c r="AV5" s="641" t="s">
        <v>1311</v>
      </c>
      <c r="AW5" s="642" t="s">
        <v>1312</v>
      </c>
      <c r="AX5" s="643">
        <v>1</v>
      </c>
      <c r="AY5" s="644" t="s">
        <v>1313</v>
      </c>
      <c r="AZ5" s="645">
        <v>1</v>
      </c>
      <c r="BA5" s="603" t="s">
        <v>1314</v>
      </c>
      <c r="BB5" s="631" t="s">
        <v>1315</v>
      </c>
      <c r="BC5" s="646" t="s">
        <v>1316</v>
      </c>
      <c r="BD5" s="631" t="s">
        <v>1195</v>
      </c>
      <c r="BE5" s="631" t="s">
        <v>1317</v>
      </c>
      <c r="BF5" s="502">
        <v>3</v>
      </c>
      <c r="BG5" s="631">
        <v>2010</v>
      </c>
      <c r="BH5" s="631" t="s">
        <v>1195</v>
      </c>
      <c r="BI5" s="631">
        <v>5</v>
      </c>
      <c r="BJ5" s="631">
        <v>1</v>
      </c>
      <c r="BK5" s="631" t="s">
        <v>1318</v>
      </c>
      <c r="BL5" s="631" t="s">
        <v>1257</v>
      </c>
      <c r="BM5" s="641" t="s">
        <v>1319</v>
      </c>
      <c r="BN5" s="647">
        <v>1962</v>
      </c>
      <c r="BO5" s="557" t="s">
        <v>1320</v>
      </c>
      <c r="BP5" s="647">
        <v>2007</v>
      </c>
      <c r="BQ5" s="647">
        <v>2</v>
      </c>
      <c r="BR5" s="647">
        <v>4</v>
      </c>
      <c r="BS5" s="647" t="s">
        <v>1188</v>
      </c>
      <c r="BT5" s="647" t="s">
        <v>1188</v>
      </c>
      <c r="BU5" s="647" t="s">
        <v>1188</v>
      </c>
      <c r="BV5" s="648" t="s">
        <v>1188</v>
      </c>
      <c r="BW5" s="649" t="s">
        <v>1321</v>
      </c>
      <c r="BX5" s="650">
        <v>1958</v>
      </c>
      <c r="BY5" s="647" t="s">
        <v>1322</v>
      </c>
      <c r="BZ5" s="651" t="s">
        <v>1323</v>
      </c>
      <c r="CA5" s="647">
        <v>2</v>
      </c>
      <c r="CB5" s="647" t="s">
        <v>1324</v>
      </c>
      <c r="CC5" s="557" t="s">
        <v>1325</v>
      </c>
      <c r="CD5" s="652">
        <v>2012</v>
      </c>
      <c r="CE5" s="647">
        <v>3</v>
      </c>
      <c r="CF5" s="647">
        <v>2</v>
      </c>
      <c r="CG5" s="515" t="s">
        <v>1326</v>
      </c>
      <c r="CH5" s="647">
        <v>1963</v>
      </c>
      <c r="CI5" s="647">
        <v>1966</v>
      </c>
      <c r="CJ5" s="647">
        <v>3</v>
      </c>
      <c r="CK5" s="651" t="s">
        <v>1327</v>
      </c>
      <c r="CL5" s="651" t="s">
        <v>1328</v>
      </c>
      <c r="CM5" s="647">
        <v>1</v>
      </c>
      <c r="CN5" s="647" t="s">
        <v>1262</v>
      </c>
      <c r="CO5" s="557" t="s">
        <v>1329</v>
      </c>
      <c r="CP5" s="647">
        <v>2004</v>
      </c>
      <c r="CQ5" s="647">
        <v>3</v>
      </c>
      <c r="CR5" s="650">
        <v>2</v>
      </c>
      <c r="CS5" s="649" t="s">
        <v>1330</v>
      </c>
      <c r="CT5" s="647">
        <v>2013</v>
      </c>
      <c r="CU5" s="648">
        <v>2</v>
      </c>
      <c r="CV5" s="653" t="s">
        <v>1188</v>
      </c>
      <c r="CW5" s="654" t="s">
        <v>1188</v>
      </c>
      <c r="CX5" s="655">
        <v>0</v>
      </c>
      <c r="CY5" s="656" t="s">
        <v>1331</v>
      </c>
      <c r="CZ5" s="647">
        <v>2005</v>
      </c>
      <c r="DA5" s="657">
        <v>1</v>
      </c>
      <c r="DB5" s="658">
        <v>1730000</v>
      </c>
      <c r="DC5" s="553">
        <v>2</v>
      </c>
      <c r="DD5" s="659" t="s">
        <v>1332</v>
      </c>
      <c r="DE5" s="660">
        <v>2018</v>
      </c>
      <c r="DF5" s="661" t="s">
        <v>1333</v>
      </c>
      <c r="DG5" s="662" t="s">
        <v>1334</v>
      </c>
      <c r="DH5" s="663">
        <v>1</v>
      </c>
      <c r="DI5" s="664" t="s">
        <v>1262</v>
      </c>
      <c r="DJ5" s="578" t="s">
        <v>1335</v>
      </c>
      <c r="DK5" s="665">
        <v>2016</v>
      </c>
      <c r="DL5" s="665">
        <v>3</v>
      </c>
      <c r="DM5" s="655">
        <v>2</v>
      </c>
      <c r="DN5" s="661" t="s">
        <v>1333</v>
      </c>
      <c r="DO5" s="662" t="s">
        <v>1334</v>
      </c>
      <c r="DP5" s="663">
        <v>1</v>
      </c>
      <c r="DQ5" s="664" t="s">
        <v>1262</v>
      </c>
      <c r="DR5" s="578" t="s">
        <v>1335</v>
      </c>
      <c r="DS5" s="665">
        <v>2016</v>
      </c>
      <c r="DT5" s="665">
        <v>3</v>
      </c>
      <c r="DU5" s="655">
        <v>2</v>
      </c>
      <c r="DV5" s="536" t="s">
        <v>1336</v>
      </c>
      <c r="DW5" s="535" t="s">
        <v>1337</v>
      </c>
      <c r="DX5" s="507">
        <v>2015</v>
      </c>
      <c r="DY5" s="647">
        <v>2</v>
      </c>
      <c r="DZ5" s="666">
        <v>1</v>
      </c>
      <c r="EA5" s="667" t="s">
        <v>1188</v>
      </c>
      <c r="EB5" s="649" t="s">
        <v>1338</v>
      </c>
      <c r="EC5" s="647">
        <v>2</v>
      </c>
      <c r="ED5" s="668" t="s">
        <v>1274</v>
      </c>
      <c r="EE5" s="647">
        <v>2005</v>
      </c>
      <c r="EF5" s="647">
        <v>3</v>
      </c>
      <c r="EG5" s="650" t="s">
        <v>1339</v>
      </c>
      <c r="EH5" s="648">
        <v>4</v>
      </c>
      <c r="EI5" s="551" t="s">
        <v>1340</v>
      </c>
      <c r="EJ5" s="651" t="s">
        <v>1341</v>
      </c>
      <c r="EK5" s="647">
        <v>2007</v>
      </c>
      <c r="EL5" s="554" t="s">
        <v>1342</v>
      </c>
      <c r="EM5" s="669" t="s">
        <v>1188</v>
      </c>
      <c r="EN5" s="647" t="s">
        <v>1188</v>
      </c>
      <c r="EO5" s="670" t="s">
        <v>1188</v>
      </c>
      <c r="EP5" s="556">
        <v>0</v>
      </c>
      <c r="EQ5" s="556" t="s">
        <v>1188</v>
      </c>
      <c r="ER5" s="651" t="s">
        <v>1188</v>
      </c>
      <c r="ES5" s="556" t="s">
        <v>1188</v>
      </c>
      <c r="ET5" s="556">
        <v>0</v>
      </c>
      <c r="EU5" s="671">
        <v>0</v>
      </c>
      <c r="EV5" s="672"/>
      <c r="EW5" s="673"/>
      <c r="EX5" s="674"/>
      <c r="EY5" s="631" t="s">
        <v>1343</v>
      </c>
      <c r="EZ5" s="631" t="s">
        <v>1188</v>
      </c>
      <c r="FA5" s="675"/>
      <c r="FB5" s="648">
        <v>0</v>
      </c>
      <c r="FC5" s="676"/>
      <c r="FD5" s="647"/>
      <c r="FE5" s="648"/>
      <c r="FF5" s="652" t="s">
        <v>1281</v>
      </c>
      <c r="FG5" s="563" t="s">
        <v>1282</v>
      </c>
      <c r="FH5" s="631" t="str">
        <f t="shared" si="0"/>
        <v>D</v>
      </c>
      <c r="FI5" s="677">
        <f t="shared" si="1"/>
        <v>0.33333333333333331</v>
      </c>
      <c r="FJ5" s="678">
        <f t="shared" si="2"/>
        <v>0</v>
      </c>
      <c r="FK5" s="679">
        <f t="shared" si="3"/>
        <v>1</v>
      </c>
      <c r="FL5" s="680">
        <f t="shared" si="4"/>
        <v>0</v>
      </c>
      <c r="FM5" s="681">
        <v>0</v>
      </c>
      <c r="FN5" s="574" t="s">
        <v>1188</v>
      </c>
      <c r="FO5" s="470" t="s">
        <v>1188</v>
      </c>
      <c r="FP5" s="470" t="s">
        <v>1188</v>
      </c>
      <c r="FQ5" s="430">
        <v>0</v>
      </c>
      <c r="FR5" s="682" t="s">
        <v>1188</v>
      </c>
      <c r="FS5" s="369">
        <v>0</v>
      </c>
      <c r="FT5" s="574" t="s">
        <v>1188</v>
      </c>
      <c r="FU5" s="575" t="s">
        <v>1188</v>
      </c>
      <c r="FV5" s="369">
        <v>0</v>
      </c>
      <c r="FW5" s="574" t="s">
        <v>1188</v>
      </c>
      <c r="FX5" s="575" t="s">
        <v>1188</v>
      </c>
      <c r="FY5" s="369">
        <v>0</v>
      </c>
      <c r="FZ5" s="683" t="s">
        <v>1188</v>
      </c>
      <c r="GA5" s="684" t="s">
        <v>1188</v>
      </c>
      <c r="GB5" s="685" t="s">
        <v>1188</v>
      </c>
      <c r="GC5" s="369">
        <v>0</v>
      </c>
      <c r="GD5" s="574" t="s">
        <v>1188</v>
      </c>
      <c r="GE5" s="470" t="s">
        <v>1188</v>
      </c>
      <c r="GF5" s="575" t="s">
        <v>1188</v>
      </c>
      <c r="GG5" s="369">
        <v>0</v>
      </c>
      <c r="GH5" s="574" t="s">
        <v>1188</v>
      </c>
      <c r="GI5" s="470" t="s">
        <v>1188</v>
      </c>
      <c r="GJ5" s="575" t="s">
        <v>1188</v>
      </c>
      <c r="GK5" s="369">
        <v>2</v>
      </c>
      <c r="GL5" s="430">
        <v>2015</v>
      </c>
      <c r="GM5" s="686" t="s">
        <v>1344</v>
      </c>
      <c r="GN5" s="572" t="s">
        <v>1345</v>
      </c>
      <c r="GO5" s="577">
        <v>0</v>
      </c>
      <c r="GP5" s="687" t="s">
        <v>1188</v>
      </c>
      <c r="GQ5" s="688" t="s">
        <v>1188</v>
      </c>
      <c r="GR5" s="688" t="s">
        <v>1188</v>
      </c>
      <c r="GS5" s="688" t="s">
        <v>1188</v>
      </c>
      <c r="GT5" s="689" t="s">
        <v>1188</v>
      </c>
      <c r="GU5" s="581">
        <v>0</v>
      </c>
      <c r="GV5" s="687" t="s">
        <v>1188</v>
      </c>
      <c r="GW5" s="688" t="s">
        <v>1188</v>
      </c>
      <c r="GX5" s="689" t="s">
        <v>1188</v>
      </c>
      <c r="GY5" s="581">
        <v>0</v>
      </c>
      <c r="GZ5" s="582" t="s">
        <v>1188</v>
      </c>
      <c r="HA5" s="583" t="s">
        <v>1346</v>
      </c>
      <c r="HB5" s="584">
        <v>3</v>
      </c>
      <c r="HC5" s="585">
        <v>0</v>
      </c>
      <c r="HD5" s="586" t="s">
        <v>1188</v>
      </c>
      <c r="HE5" s="690" t="s">
        <v>1188</v>
      </c>
      <c r="HF5" s="587" t="s">
        <v>1188</v>
      </c>
      <c r="HG5" s="587" t="s">
        <v>1188</v>
      </c>
      <c r="HH5" s="588">
        <v>0</v>
      </c>
      <c r="HI5" s="586" t="s">
        <v>1188</v>
      </c>
      <c r="HJ5" s="690" t="s">
        <v>1188</v>
      </c>
      <c r="HK5" s="691" t="s">
        <v>1188</v>
      </c>
      <c r="HL5" s="692">
        <v>0</v>
      </c>
      <c r="HM5" s="693" t="s">
        <v>1188</v>
      </c>
      <c r="HN5" s="592" t="s">
        <v>1188</v>
      </c>
      <c r="HO5" s="681" t="s">
        <v>1188</v>
      </c>
      <c r="HP5" s="574" t="s">
        <v>1188</v>
      </c>
      <c r="HQ5" s="472" t="str">
        <f t="shared" si="5"/>
        <v>-</v>
      </c>
      <c r="HR5" s="593" t="s">
        <v>1188</v>
      </c>
      <c r="HS5" s="574" t="s">
        <v>1188</v>
      </c>
      <c r="HT5" s="574" t="s">
        <v>1188</v>
      </c>
      <c r="HU5" s="574" t="s">
        <v>1188</v>
      </c>
      <c r="HV5" s="574" t="s">
        <v>1188</v>
      </c>
      <c r="HW5" s="574" t="s">
        <v>1188</v>
      </c>
      <c r="HX5" s="574" t="s">
        <v>1188</v>
      </c>
      <c r="HY5" s="574" t="s">
        <v>1188</v>
      </c>
      <c r="HZ5" s="574" t="s">
        <v>1188</v>
      </c>
      <c r="IA5" s="574" t="s">
        <v>1188</v>
      </c>
      <c r="IB5" s="574" t="s">
        <v>1188</v>
      </c>
      <c r="IC5" s="574" t="s">
        <v>1188</v>
      </c>
      <c r="ID5" s="681" t="s">
        <v>1188</v>
      </c>
      <c r="IE5" s="369" t="s">
        <v>1188</v>
      </c>
      <c r="IF5" s="574" t="s">
        <v>1188</v>
      </c>
      <c r="IG5" s="472" t="str">
        <f t="shared" si="6"/>
        <v>-</v>
      </c>
      <c r="IH5" s="609">
        <v>0.49440423564872177</v>
      </c>
      <c r="II5" s="694">
        <v>0.34410950820864583</v>
      </c>
      <c r="IJ5" s="695">
        <v>0.23640584625925415</v>
      </c>
      <c r="IK5" s="696">
        <v>0.30615043248845691</v>
      </c>
      <c r="IL5" s="696">
        <v>0.37968906097365712</v>
      </c>
      <c r="IM5" s="697">
        <v>0.45419269311321531</v>
      </c>
      <c r="IN5" s="599">
        <v>1</v>
      </c>
      <c r="IO5" s="600">
        <v>6</v>
      </c>
      <c r="IP5" s="601">
        <v>5</v>
      </c>
      <c r="IQ5" s="600">
        <v>10</v>
      </c>
      <c r="IR5" s="587">
        <v>24</v>
      </c>
      <c r="IS5" s="601">
        <v>34</v>
      </c>
      <c r="IT5" s="599" t="s">
        <v>1188</v>
      </c>
      <c r="IU5" s="600" t="s">
        <v>1188</v>
      </c>
      <c r="IV5" s="587" t="s">
        <v>1188</v>
      </c>
      <c r="IW5" s="601" t="s">
        <v>1188</v>
      </c>
      <c r="IX5" s="602" t="s">
        <v>1188</v>
      </c>
      <c r="IY5" s="681">
        <v>0</v>
      </c>
      <c r="IZ5" s="698" t="s">
        <v>1188</v>
      </c>
      <c r="JA5" s="681">
        <v>1</v>
      </c>
      <c r="JB5" s="699" t="s">
        <v>1347</v>
      </c>
      <c r="JC5" s="681">
        <v>0</v>
      </c>
      <c r="JD5" s="430" t="s">
        <v>1188</v>
      </c>
      <c r="JE5" s="470" t="s">
        <v>1188</v>
      </c>
      <c r="JF5" s="470" t="s">
        <v>1188</v>
      </c>
      <c r="JG5" s="472" t="s">
        <v>1188</v>
      </c>
      <c r="JH5" s="568">
        <v>2</v>
      </c>
      <c r="JI5" s="469">
        <v>1</v>
      </c>
      <c r="JJ5" s="470" t="s">
        <v>1348</v>
      </c>
      <c r="JK5" s="471" t="s">
        <v>1310</v>
      </c>
      <c r="JL5" s="472">
        <v>2008</v>
      </c>
      <c r="JM5" s="369">
        <v>0</v>
      </c>
      <c r="JN5" s="430" t="s">
        <v>1188</v>
      </c>
      <c r="JO5" s="430" t="s">
        <v>1188</v>
      </c>
      <c r="JP5" s="686" t="s">
        <v>1188</v>
      </c>
      <c r="JQ5" s="686" t="s">
        <v>1188</v>
      </c>
      <c r="JR5" s="592" t="s">
        <v>1188</v>
      </c>
      <c r="JS5" s="369">
        <v>0</v>
      </c>
      <c r="JT5" s="430" t="s">
        <v>1188</v>
      </c>
      <c r="JU5" s="686" t="s">
        <v>1188</v>
      </c>
      <c r="JV5" s="686" t="s">
        <v>1188</v>
      </c>
      <c r="JW5" s="430" t="s">
        <v>1188</v>
      </c>
      <c r="JX5" s="606">
        <v>0</v>
      </c>
      <c r="JY5" s="607" t="s">
        <v>1188</v>
      </c>
      <c r="JZ5" s="606" t="s">
        <v>1188</v>
      </c>
      <c r="KA5" s="606">
        <f t="shared" si="7"/>
        <v>0</v>
      </c>
      <c r="KB5" s="606"/>
      <c r="KC5" s="606"/>
      <c r="KD5" s="606"/>
      <c r="KE5" s="606"/>
      <c r="KF5" s="606">
        <f t="shared" si="8"/>
        <v>0</v>
      </c>
      <c r="KG5" s="606"/>
      <c r="KH5" s="606"/>
      <c r="KI5" s="606"/>
      <c r="KJ5" s="606"/>
      <c r="KK5" s="606">
        <v>1</v>
      </c>
      <c r="KL5" s="606">
        <v>1</v>
      </c>
      <c r="KM5" s="608">
        <f t="shared" si="9"/>
        <v>0.39676508903503416</v>
      </c>
      <c r="KN5" s="609">
        <v>-0.5161745548248291</v>
      </c>
      <c r="KO5" s="609">
        <v>33.653846740722656</v>
      </c>
      <c r="KP5" s="610">
        <v>10</v>
      </c>
      <c r="KQ5" s="608">
        <f t="shared" si="10"/>
        <v>0.37563004493713381</v>
      </c>
      <c r="KR5" s="609">
        <v>-0.62184977531433105</v>
      </c>
      <c r="KS5" s="609">
        <v>29.326923370361328</v>
      </c>
      <c r="KT5" s="610">
        <v>10</v>
      </c>
      <c r="KU5" s="610">
        <v>35</v>
      </c>
      <c r="KV5" s="563" t="s">
        <v>1237</v>
      </c>
      <c r="KW5" s="606" t="s">
        <v>1304</v>
      </c>
      <c r="KX5" s="700" t="str">
        <f t="shared" ca="1" si="11"/>
        <v>C</v>
      </c>
      <c r="KY5" s="701">
        <f t="shared" ca="1" si="12"/>
        <v>0.28109241102998578</v>
      </c>
      <c r="KZ5" s="702">
        <f t="shared" ca="1" si="13"/>
        <v>0.3232023529411765</v>
      </c>
      <c r="LA5" s="703">
        <f t="shared" ca="1" si="54"/>
        <v>0.36471428571428577</v>
      </c>
      <c r="LB5" s="703">
        <f t="shared" ca="1" si="14"/>
        <v>0.12203333333333333</v>
      </c>
      <c r="LC5" s="704">
        <f t="shared" ca="1" si="15"/>
        <v>0.31441967213114758</v>
      </c>
      <c r="LD5" s="616" cm="1">
        <f t="array" aca="1" ref="LD5" ca="1">INDIRECT(LD$203&amp;ROW())*LD$205</f>
        <v>0</v>
      </c>
      <c r="LE5" s="696" cm="1">
        <f t="array" aca="1" ref="LE5" ca="1">INDIRECT(LE$203&amp;ROW())*LE$205</f>
        <v>0</v>
      </c>
      <c r="LF5" s="696" cm="1">
        <f t="array" aca="1" ref="LF5" ca="1">INDIRECT(LF$203&amp;ROW())*LF$205</f>
        <v>0</v>
      </c>
      <c r="LG5" s="696" cm="1">
        <f t="array" aca="1" ref="LG5" ca="1">INDIRECT(LG$203&amp;ROW())*LG$205</f>
        <v>3</v>
      </c>
      <c r="LH5" s="696" cm="1">
        <f t="array" aca="1" ref="LH5" ca="1">INDIRECT(LH$203&amp;ROW())*LH$205</f>
        <v>2</v>
      </c>
      <c r="LI5" s="696" cm="1">
        <f t="array" aca="1" ref="LI5" ca="1">INDIRECT(LI$203&amp;ROW())*LI$205</f>
        <v>3</v>
      </c>
      <c r="LJ5" s="696" cm="1">
        <f t="array" aca="1" ref="LJ5" ca="1">INDIRECT(LJ$203&amp;ROW())*LJ$205</f>
        <v>3</v>
      </c>
      <c r="LK5" s="696" cm="1">
        <f t="array" aca="1" ref="LK5" ca="1">INDIRECT(LK$203&amp;ROW())*LK$205</f>
        <v>3</v>
      </c>
      <c r="LL5" s="696" cm="1">
        <f t="array" aca="1" ref="LL5" ca="1">INDIRECT(LL$203&amp;ROW())*LL$205</f>
        <v>3</v>
      </c>
      <c r="LM5" s="696" cm="1">
        <f t="array" aca="1" ref="LM5" ca="1">INDIRECT(LM$203&amp;ROW())*LM$205</f>
        <v>4</v>
      </c>
      <c r="LN5" s="696" cm="1">
        <f t="array" aca="1" ref="LN5" ca="1">INDIRECT(LN$203&amp;ROW())*LN$205</f>
        <v>3</v>
      </c>
      <c r="LO5" s="696" cm="1">
        <f t="array" aca="1" ref="LO5" ca="1">INDIRECT(LO$203&amp;ROW())*LO$205</f>
        <v>0</v>
      </c>
      <c r="LP5" s="696" cm="1">
        <f t="array" aca="1" ref="LP5" ca="1">INDIRECT(LP$203&amp;ROW())*LP$205</f>
        <v>0</v>
      </c>
      <c r="LQ5" s="696" cm="1">
        <f t="array" aca="1" ref="LQ5" ca="1">IF(INDIRECT(LQ$203&amp;ROW())="-",0,INDIRECT(LQ$203&amp;ROW())*LQ$205)</f>
        <v>3.4722</v>
      </c>
      <c r="LR5" s="696" cm="1">
        <f t="array" aca="1" ref="LR5" ca="1">INDIRECT(LR$203&amp;ROW())*LR$205</f>
        <v>0</v>
      </c>
      <c r="LS5" s="696" cm="1">
        <f t="array" aca="1" ref="LS5" ca="1">IF(INDIRECT(LS$203&amp;ROW())="-",0,INDIRECT(LS$203&amp;ROW())*LS$205)</f>
        <v>1.6590000000000003</v>
      </c>
      <c r="LT5" s="696" cm="1">
        <f t="array" aca="1" ref="LT5" ca="1">INDIRECT(LT$203&amp;ROW())*LT$205</f>
        <v>0</v>
      </c>
      <c r="LU5" s="696" cm="1">
        <f t="array" aca="1" ref="LU5" ca="1">INDIRECT(LU$203&amp;ROW())*LU$205</f>
        <v>2</v>
      </c>
      <c r="LV5" s="696" cm="1">
        <f t="array" aca="1" ref="LV5" ca="1">INDIRECT(LV$203&amp;ROW())*LV$205</f>
        <v>2</v>
      </c>
      <c r="LW5" s="696" cm="1">
        <f t="array" aca="1" ref="LW5" ca="1">INDIRECT(LW$203&amp;ROW())*LW$205</f>
        <v>0</v>
      </c>
      <c r="LX5" s="696" cm="1">
        <f t="array" aca="1" ref="LX5" ca="1">INDIRECT(LX$203&amp;ROW())*LX$205</f>
        <v>2</v>
      </c>
      <c r="LY5" s="696" cm="1">
        <f t="array" aca="1" ref="LY5" ca="1">IF(INDIRECT(LY$203&amp;ROW())="-",0,INDIRECT(LY$203&amp;ROW())*LY$205)</f>
        <v>0.92879999999999996</v>
      </c>
      <c r="LZ5" s="696" cm="1">
        <f t="array" aca="1" ref="LZ5" ca="1">INDIRECT(LZ$203&amp;ROW())*LZ$205</f>
        <v>0</v>
      </c>
      <c r="MA5" s="696" cm="1">
        <f t="array" aca="1" ref="MA5" ca="1">INDIRECT(MA$203&amp;ROW())*MA$205</f>
        <v>2</v>
      </c>
      <c r="MB5" s="696" cm="1">
        <f t="array" aca="1" ref="MB5" ca="1">INDIRECT(MB$203&amp;ROW())*MB$205</f>
        <v>0</v>
      </c>
      <c r="MC5" s="696" cm="1">
        <f t="array" aca="1" ref="MC5" ca="1">IF($MB5=0,0,INDIRECT(MC$203&amp;ROW())*MC$205)</f>
        <v>0</v>
      </c>
      <c r="MD5" s="696" cm="1">
        <f t="array" aca="1" ref="MD5" ca="1">IF($MB5=0,0,INDIRECT(MD$203&amp;ROW())*MD$205)</f>
        <v>0</v>
      </c>
      <c r="ME5" s="696" cm="1">
        <f t="array" aca="1" ref="ME5" ca="1">IF($MB5=0,0,INDIRECT(ME$203&amp;ROW())*ME$205)</f>
        <v>0</v>
      </c>
      <c r="MF5" s="696" cm="1">
        <f t="array" aca="1" ref="MF5" ca="1">IF($MB5=0,0,INDIRECT(MF$203&amp;ROW())*MF$205)</f>
        <v>0</v>
      </c>
      <c r="MG5" s="696" cm="1">
        <f t="array" aca="1" ref="MG5" ca="1">INDIRECT(MG$203&amp;ROW())*MG$205</f>
        <v>0</v>
      </c>
      <c r="MH5" s="696" cm="1">
        <f t="array" aca="1" ref="MH5" ca="1">IF($MG5=0,0,INDIRECT(MH$203&amp;ROW())*MH$205)</f>
        <v>0</v>
      </c>
      <c r="MI5" s="696" cm="1">
        <f t="array" aca="1" ref="MI5" ca="1">IF($MG5=0,0,INDIRECT(MI$203&amp;ROW())*MI$205)</f>
        <v>0</v>
      </c>
      <c r="MJ5" s="696" cm="1">
        <f t="array" aca="1" ref="MJ5" ca="1">INDIRECT(MJ$203&amp;ROW())*MJ$205</f>
        <v>0</v>
      </c>
      <c r="MK5" s="696" cm="1">
        <f t="array" aca="1" ref="MK5" ca="1">INDIRECT(MK$203&amp;ROW())*MK$205</f>
        <v>0</v>
      </c>
      <c r="ML5" s="696" cm="1">
        <f t="array" aca="1" ref="ML5" ca="1">INDIRECT(ML$203&amp;ROW())*ML$205</f>
        <v>0</v>
      </c>
      <c r="MM5" s="696" cm="1">
        <f t="array" aca="1" ref="MM5" ca="1">INDIRECT(MM$203&amp;ROW())*MM$205</f>
        <v>4</v>
      </c>
      <c r="MN5" s="696" cm="1">
        <f t="array" aca="1" ref="MN5" ca="1">INDIRECT(MN$203&amp;ROW())*MN$205</f>
        <v>0</v>
      </c>
      <c r="MO5" s="696" cm="1">
        <f t="array" aca="1" ref="MO5" ca="1">INDIRECT(MO$203&amp;ROW())*MO$205</f>
        <v>0</v>
      </c>
      <c r="MP5" s="696" cm="1">
        <f t="array" aca="1" ref="MP5" ca="1">INDIRECT(MP$203&amp;ROW())*MP$205</f>
        <v>0</v>
      </c>
      <c r="MQ5" s="696" cm="1">
        <f t="array" aca="1" ref="MQ5" ca="1">INDIRECT(MQ$203&amp;ROW())*MQ$205</f>
        <v>0</v>
      </c>
      <c r="MR5" s="696" cm="1">
        <f t="array" aca="1" ref="MR5" ca="1">INDIRECT(MR$203&amp;ROW())*MR$205</f>
        <v>2</v>
      </c>
      <c r="MS5" s="696" cm="1">
        <f t="array" aca="1" ref="MS5" ca="1">INDIRECT(MS$203&amp;ROW())*MS$205</f>
        <v>2</v>
      </c>
      <c r="MT5" s="696" cm="1">
        <f t="array" aca="1" ref="MT5" ca="1">INDIRECT(MT$203&amp;ROW())*MT$205</f>
        <v>1</v>
      </c>
      <c r="MU5" s="696" cm="1">
        <f t="array" aca="1" ref="MU5" ca="1">INDIRECT(MU$203&amp;ROW())*MU$205</f>
        <v>2</v>
      </c>
      <c r="MV5" s="696" cm="1">
        <f t="array" aca="1" ref="MV5" ca="1">IF(INDIRECT(MV$203&amp;ROW())="-",0,INDIRECT(MV$203&amp;ROW())*MV$205)</f>
        <v>4.1795999999999998</v>
      </c>
      <c r="MW5" s="696" cm="1">
        <f t="array" aca="1" ref="MW5" ca="1">INDIRECT(MW$203&amp;ROW())*MW$205</f>
        <v>4</v>
      </c>
      <c r="MX5" s="696" cm="1">
        <f t="array" aca="1" ref="MX5" ca="1">INDIRECT(MX$203&amp;ROW())*MX$205</f>
        <v>0</v>
      </c>
      <c r="MY5" s="696" cm="1">
        <f t="array" aca="1" ref="MY5" ca="1">INDIRECT(MY$203&amp;ROW())*MY$205</f>
        <v>0</v>
      </c>
      <c r="NA5" s="701">
        <f t="shared" si="16"/>
        <v>0.55070000000000008</v>
      </c>
      <c r="NB5" s="617">
        <f t="shared" si="17"/>
        <v>0.44832142857142859</v>
      </c>
      <c r="NC5" s="695">
        <f t="shared" si="18"/>
        <v>8.8830769230769241E-2</v>
      </c>
      <c r="ND5" s="697">
        <f t="shared" si="19"/>
        <v>0.35913333333333336</v>
      </c>
      <c r="NE5" s="694">
        <f t="shared" si="20"/>
        <v>0.36174638278388282</v>
      </c>
      <c r="NF5" s="682" t="str">
        <f t="shared" si="21"/>
        <v>C</v>
      </c>
      <c r="NH5" s="606" t="s">
        <v>1304</v>
      </c>
      <c r="NI5" s="563" t="str">
        <f t="shared" si="22"/>
        <v>B</v>
      </c>
      <c r="NJ5" s="563" t="str">
        <f t="shared" si="23"/>
        <v>C</v>
      </c>
      <c r="NK5" s="563" t="str">
        <f t="shared" ca="1" si="24"/>
        <v>C</v>
      </c>
      <c r="NL5" s="563" t="str">
        <f t="shared" ca="1" si="25"/>
        <v>C</v>
      </c>
      <c r="NM5" s="563" t="str">
        <f t="shared" ca="1" si="26"/>
        <v>C</v>
      </c>
      <c r="NN5" s="563" t="str">
        <f t="shared" ca="1" si="55"/>
        <v>C</v>
      </c>
      <c r="NO5" s="563" t="str">
        <f t="shared" ca="1" si="56"/>
        <v>C</v>
      </c>
      <c r="NP5" s="606" t="str">
        <f t="shared" si="27"/>
        <v>-</v>
      </c>
      <c r="NQ5" s="682" t="str">
        <f t="shared" si="28"/>
        <v>-</v>
      </c>
      <c r="NR5" s="682" t="e">
        <f>IF(OR(AND(NI5="A",OR(NJ5="C",NJ5="D")),AND(NI5="A",OR(#REF!="C",#REF!="D")),AND(NI5="B",OR(NJ5="D",#REF!="D")),AND(OR(NI5="C",NI5="D"),OR(NJ5="A",NJ5="B")),AND(OR(NI5="C",NI5="D"),OR(#REF!="A",#REF!="B")),AND(OR(NJ5="A",#REF!="A",NJ5="B",#REF!="B"),OR(NP5="-",NQ5="-")),AND(OR(NJ5="C",#REF!="C",NJ5="D",#REF!="D"),NP5="Yes")),"Yes","-")</f>
        <v>#REF!</v>
      </c>
      <c r="NS5" s="607"/>
      <c r="NT5" s="619">
        <f t="shared" si="29"/>
        <v>0.51729999999999998</v>
      </c>
      <c r="NU5" s="619">
        <f t="shared" si="30"/>
        <v>0.36174638278388282</v>
      </c>
      <c r="NV5" s="619">
        <f t="shared" ca="1" si="31"/>
        <v>0.28109241102998578</v>
      </c>
      <c r="NW5" s="619">
        <f t="shared" ca="1" si="57"/>
        <v>0.33375373565820676</v>
      </c>
      <c r="NX5" s="619">
        <f t="shared" ca="1" si="58"/>
        <v>0.41632771879986119</v>
      </c>
      <c r="NY5" s="620">
        <f t="shared" ca="1" si="59"/>
        <v>0.3388172178736632</v>
      </c>
      <c r="NZ5" s="620">
        <f t="shared" ca="1" si="60"/>
        <v>0.45527792966268932</v>
      </c>
      <c r="OA5" s="705" t="s">
        <v>1188</v>
      </c>
      <c r="OB5" s="706" t="s">
        <v>1188</v>
      </c>
      <c r="OC5" s="494"/>
      <c r="OE5" s="606" t="s">
        <v>1304</v>
      </c>
      <c r="OF5" s="700" t="str">
        <f t="shared" ca="1" si="32"/>
        <v>C</v>
      </c>
      <c r="OG5" s="701">
        <f t="shared" ca="1" si="61"/>
        <v>0.33375373565820676</v>
      </c>
      <c r="OH5" s="705">
        <f t="shared" ca="1" si="33"/>
        <v>0.47977888893709325</v>
      </c>
      <c r="OI5" s="696">
        <f t="shared" ca="1" si="34"/>
        <v>0.44547654705144291</v>
      </c>
      <c r="OJ5" s="696">
        <f t="shared" ca="1" si="35"/>
        <v>9.2454286318881709E-2</v>
      </c>
      <c r="OK5" s="697">
        <f t="shared" ca="1" si="36"/>
        <v>0.31730522032540909</v>
      </c>
      <c r="OL5" s="616" cm="1">
        <f t="array" aca="1" ref="OL5" ca="1">INDIRECT(OL$203&amp;ROW())*OL$205</f>
        <v>0</v>
      </c>
      <c r="OM5" s="696" cm="1">
        <f t="array" aca="1" ref="OM5" ca="1">INDIRECT(OM$203&amp;ROW())*OM$205</f>
        <v>0</v>
      </c>
      <c r="ON5" s="696" cm="1">
        <f t="array" aca="1" ref="ON5" ca="1">INDIRECT(ON$203&amp;ROW())*ON$205</f>
        <v>0</v>
      </c>
      <c r="OO5" s="696" cm="1">
        <f t="array" aca="1" ref="OO5" ca="1">INDIRECT(OO$203&amp;ROW())*OO$205</f>
        <v>1.0790999999999999</v>
      </c>
      <c r="OP5" s="696" cm="1">
        <f t="array" aca="1" ref="OP5" ca="1">INDIRECT(OP$203&amp;ROW())*OP$205</f>
        <v>1.0553999999999999</v>
      </c>
      <c r="OQ5" s="696" cm="1">
        <f t="array" aca="1" ref="OQ5" ca="1">INDIRECT(OQ$203&amp;ROW())*OQ$205</f>
        <v>1.5849</v>
      </c>
      <c r="OR5" s="696" cm="1">
        <f t="array" aca="1" ref="OR5" ca="1">INDIRECT(OR$203&amp;ROW())*OR$205</f>
        <v>1.4141999999999999</v>
      </c>
      <c r="OS5" s="696" cm="1">
        <f t="array" aca="1" ref="OS5" ca="1">INDIRECT(OS$203&amp;ROW())*OS$205</f>
        <v>1.5387</v>
      </c>
      <c r="OT5" s="696" cm="1">
        <f t="array" aca="1" ref="OT5" ca="1">INDIRECT(OT$203&amp;ROW())*OT$205</f>
        <v>1.4727000000000001</v>
      </c>
      <c r="OU5" s="696" cm="1">
        <f t="array" aca="1" ref="OU5" ca="1">INDIRECT(OU$203&amp;ROW())*OU$205</f>
        <v>1.2869999999999999</v>
      </c>
      <c r="OV5" s="696" cm="1">
        <f t="array" aca="1" ref="OV5" ca="1">INDIRECT(OV$203&amp;ROW())*OV$205</f>
        <v>1.2161999999999999</v>
      </c>
      <c r="OW5" s="696" cm="1">
        <f t="array" aca="1" ref="OW5" ca="1">INDIRECT(OW$203&amp;ROW())*OW$205</f>
        <v>0</v>
      </c>
      <c r="OX5" s="696" cm="1">
        <f t="array" aca="1" ref="OX5" ca="1">INDIRECT(OX$203&amp;ROW())*OX$205</f>
        <v>0</v>
      </c>
      <c r="OY5" s="696" cm="1">
        <f t="array" aca="1" ref="OY5" ca="1">IF(INDIRECT(OY$203&amp;ROW())="-",0,INDIRECT(OY$203&amp;ROW())*OY$205)</f>
        <v>0.41070339</v>
      </c>
      <c r="OZ5" s="696" cm="1">
        <f t="array" aca="1" ref="OZ5" ca="1">INDIRECT(OZ$203&amp;ROW())*OZ$205</f>
        <v>0</v>
      </c>
      <c r="PA5" s="696" cm="1">
        <f t="array" aca="1" ref="PA5" ca="1">IF(INDIRECT(PA$203&amp;ROW())="-",0,INDIRECT(PA$203&amp;ROW())*PA$205)</f>
        <v>0.24426010000000001</v>
      </c>
      <c r="PB5" s="623" cm="1">
        <f t="array" aca="1" ref="PB5" ca="1">INDIRECT(PB$203&amp;ROW())*PB$205</f>
        <v>0</v>
      </c>
      <c r="PC5" s="696" cm="1">
        <f t="array" aca="1" ref="PC5" ca="1">INDIRECT(PC$203&amp;ROW())*PC$205</f>
        <v>1.3946000000000001</v>
      </c>
      <c r="PD5" s="696" cm="1">
        <f t="array" aca="1" ref="PD5" ca="1">INDIRECT(PD$203&amp;ROW())*PD$205</f>
        <v>1.4683999999999999</v>
      </c>
      <c r="PE5" s="696" cm="1">
        <f t="array" aca="1" ref="PE5" ca="1">INDIRECT(PE$203&amp;ROW())*PE$205</f>
        <v>0</v>
      </c>
      <c r="PF5" s="696" cm="1">
        <f t="array" aca="1" ref="PF5" ca="1">INDIRECT(PF$203&amp;ROW())*PF$205</f>
        <v>1.3308</v>
      </c>
      <c r="PG5" s="696" cm="1">
        <f t="array" aca="1" ref="PG5" ca="1">IF(INDIRECT(PG$203&amp;ROW())="-",0,INDIRECT(PG$203&amp;ROW())*PG$205)</f>
        <v>0.13544999999999999</v>
      </c>
      <c r="PH5" s="696" cm="1">
        <f t="array" aca="1" ref="PH5" ca="1">INDIRECT(PH$203&amp;ROW())*PH$205</f>
        <v>0</v>
      </c>
      <c r="PI5" s="696" cm="1">
        <f t="array" aca="1" ref="PI5" ca="1">INDIRECT(PI$203&amp;ROW())*PI$205</f>
        <v>0.60729999999999995</v>
      </c>
      <c r="PJ5" s="696" cm="1">
        <f t="array" aca="1" ref="PJ5" ca="1">INDIRECT(PJ$203&amp;ROW())*PJ$205</f>
        <v>0</v>
      </c>
      <c r="PK5" s="696" cm="1">
        <f t="array" aca="1" ref="PK5" ca="1">IF($PJ5=0,0,INDIRECT(PK$203&amp;ROW())*PK$205)</f>
        <v>0</v>
      </c>
      <c r="PL5" s="696" cm="1">
        <f t="array" aca="1" ref="PL5" ca="1">IF($MPE5=0,0,INDIRECT(PL$203&amp;ROW())*PL$205)</f>
        <v>0</v>
      </c>
      <c r="PM5" s="696" cm="1">
        <f t="array" aca="1" ref="PM5" ca="1">IF($MPE5=0,0,INDIRECT(PM$203&amp;ROW())*PM$205)</f>
        <v>0</v>
      </c>
      <c r="PN5" s="696" cm="1">
        <f t="array" aca="1" ref="PN5" ca="1">IF($PJ5=0,0,INDIRECT(PN$203&amp;ROW())*PN$205)</f>
        <v>0</v>
      </c>
      <c r="PO5" s="696" cm="1">
        <f t="array" aca="1" ref="PO5" ca="1">INDIRECT(PO$203&amp;ROW())*PO$205</f>
        <v>0</v>
      </c>
      <c r="PP5" s="696" cm="1">
        <f t="array" aca="1" ref="PP5" ca="1">IF($PO5=0,0,INDIRECT(PP$203&amp;ROW())*PP$205)</f>
        <v>0</v>
      </c>
      <c r="PQ5" s="696" cm="1">
        <f t="array" aca="1" ref="PQ5" ca="1">IF($PO5=0,0,INDIRECT(PQ$203&amp;ROW())*PQ$205)</f>
        <v>0</v>
      </c>
      <c r="PR5" s="696" cm="1">
        <f t="array" aca="1" ref="PR5" ca="1">INDIRECT(PR$203&amp;ROW())*PR$205</f>
        <v>0</v>
      </c>
      <c r="PS5" s="696" cm="1">
        <f t="array" aca="1" ref="PS5" ca="1">INDIRECT(PS$203&amp;ROW())*PS$205</f>
        <v>0</v>
      </c>
      <c r="PT5" s="696" cm="1">
        <f t="array" aca="1" ref="PT5" ca="1">INDIRECT(PT$203&amp;ROW())*PT$205</f>
        <v>0</v>
      </c>
      <c r="PU5" s="696" cm="1">
        <f t="array" aca="1" ref="PU5" ca="1">INDIRECT(PU$203&amp;ROW())*PU$205</f>
        <v>1.1798</v>
      </c>
      <c r="PV5" s="696" cm="1">
        <f t="array" aca="1" ref="PV5" ca="1">INDIRECT(PV$203&amp;ROW())*PV$205</f>
        <v>0</v>
      </c>
      <c r="PW5" s="696" cm="1">
        <f t="array" aca="1" ref="PW5" ca="1">INDIRECT(PW$203&amp;ROW())*PW$205</f>
        <v>0</v>
      </c>
      <c r="PX5" s="696" cm="1">
        <f t="array" aca="1" ref="PX5" ca="1">INDIRECT(PX$203&amp;ROW())*PX$205</f>
        <v>0</v>
      </c>
      <c r="PY5" s="696" cm="1">
        <f t="array" aca="1" ref="PY5" ca="1">INDIRECT(PY$203&amp;ROW())*PY$205</f>
        <v>0</v>
      </c>
      <c r="PZ5" s="696" cm="1">
        <f t="array" aca="1" ref="PZ5" ca="1">INDIRECT(PZ$203&amp;ROW())*PZ$205</f>
        <v>0.17430000000000001</v>
      </c>
      <c r="QA5" s="696" cm="1">
        <f t="array" aca="1" ref="QA5" ca="1">INDIRECT(QA$203&amp;ROW())*QA$205</f>
        <v>0.31659999999999999</v>
      </c>
      <c r="QB5" s="696" cm="1">
        <f t="array" aca="1" ref="QB5" ca="1">INDIRECT(QB$203&amp;ROW())*QB$205</f>
        <v>0.79830000000000001</v>
      </c>
      <c r="QC5" s="696" cm="1">
        <f t="array" aca="1" ref="QC5" ca="1">INDIRECT(QC$203&amp;ROW())*QC$205</f>
        <v>1.4259999999999999</v>
      </c>
      <c r="QD5" s="696" cm="1">
        <f t="array" aca="1" ref="QD5" ca="1">IF(INDIRECT(QD$203&amp;ROW())="-",0,INDIRECT(QD$203&amp;ROW())*QD$205)</f>
        <v>0.42778205999999996</v>
      </c>
      <c r="QE5" s="696" cm="1">
        <f t="array" aca="1" ref="QE5" ca="1">INDIRECT(QE$203&amp;ROW())*QE$205</f>
        <v>1.0656000000000001</v>
      </c>
      <c r="QF5" s="696" cm="1">
        <f t="array" aca="1" ref="QF5" ca="1">INDIRECT(QF$203&amp;ROW())*QF$205</f>
        <v>0</v>
      </c>
      <c r="QG5" s="696" cm="1">
        <f t="array" aca="1" ref="QG5" ca="1">INDIRECT(QG$203&amp;ROW())*QG$205</f>
        <v>0</v>
      </c>
      <c r="QI5" s="606" t="s">
        <v>1304</v>
      </c>
      <c r="QJ5" s="700" t="str">
        <f t="shared" ca="1" si="37"/>
        <v>C</v>
      </c>
      <c r="QK5" s="701">
        <f t="shared" ca="1" si="62"/>
        <v>0.41632771879986119</v>
      </c>
      <c r="QL5" s="705">
        <f t="shared" ca="1" si="38"/>
        <v>0.70545218206145444</v>
      </c>
      <c r="QM5" s="696">
        <f t="shared" ca="1" si="39"/>
        <v>0.44337442114326497</v>
      </c>
      <c r="QN5" s="696">
        <f t="shared" ca="1" si="40"/>
        <v>2.6052366602894318E-2</v>
      </c>
      <c r="QO5" s="697">
        <f t="shared" ca="1" si="41"/>
        <v>0.49043190539183112</v>
      </c>
      <c r="QP5" s="616" cm="1">
        <f t="array" aca="1" ref="QP5" ca="1">INDIRECT(QP$203&amp;ROW())*QP$205</f>
        <v>0</v>
      </c>
      <c r="QQ5" s="696" cm="1">
        <f t="array" aca="1" ref="QQ5" ca="1">INDIRECT(QQ$203&amp;ROW())*QQ$205</f>
        <v>0</v>
      </c>
      <c r="QR5" s="696" cm="1">
        <f t="array" aca="1" ref="QR5" ca="1">INDIRECT(QR$203&amp;ROW())*QR$205</f>
        <v>0</v>
      </c>
      <c r="QS5" s="696" cm="1">
        <f t="array" aca="1" ref="QS5" ca="1">INDIRECT(QS$203&amp;ROW())*QS$205</f>
        <v>0.22471360933801068</v>
      </c>
      <c r="QT5" s="696" cm="1">
        <f t="array" aca="1" ref="QT5" ca="1">INDIRECT(QT$203&amp;ROW())*QT$205</f>
        <v>0.17488542943331029</v>
      </c>
      <c r="QU5" s="696" cm="1">
        <f t="array" aca="1" ref="QU5" ca="1">INDIRECT(QU$203&amp;ROW())*QU$205</f>
        <v>0.53329206883563263</v>
      </c>
      <c r="QV5" s="696" cm="1">
        <f t="array" aca="1" ref="QV5" ca="1">INDIRECT(QV$203&amp;ROW())*QV$205</f>
        <v>0.24117831443907087</v>
      </c>
      <c r="QW5" s="696" cm="1">
        <f t="array" aca="1" ref="QW5" ca="1">INDIRECT(QW$203&amp;ROW())*QW$205</f>
        <v>0.53099416374332975</v>
      </c>
      <c r="QX5" s="696" cm="1">
        <f t="array" aca="1" ref="QX5" ca="1">INDIRECT(QX$203&amp;ROW())*QX$205</f>
        <v>0.60640894423913805</v>
      </c>
      <c r="QY5" s="696" cm="1">
        <f t="array" aca="1" ref="QY5" ca="1">INDIRECT(QY$203&amp;ROW())*QY$205</f>
        <v>9.0268316756905984E-2</v>
      </c>
      <c r="QZ5" s="696" cm="1">
        <f t="array" aca="1" ref="QZ5" ca="1">INDIRECT(QZ$203&amp;ROW())*QZ$205</f>
        <v>0.27613248380770827</v>
      </c>
      <c r="RA5" s="696" cm="1">
        <f t="array" aca="1" ref="RA5" ca="1">INDIRECT(RA$203&amp;ROW())*RA$205</f>
        <v>0</v>
      </c>
      <c r="RB5" s="696" cm="1">
        <f t="array" aca="1" ref="RB5" ca="1">INDIRECT(RB$203&amp;ROW())*RB$205</f>
        <v>0</v>
      </c>
      <c r="RC5" s="696" cm="1">
        <f t="array" aca="1" ref="RC5" ca="1">IF(INDIRECT(RC$203&amp;ROW())="-",0,INDIRECT(RC$203&amp;ROW())*RC$205)</f>
        <v>4.8557915604071855E-2</v>
      </c>
      <c r="RD5" s="696" cm="1">
        <f t="array" aca="1" ref="RD5" ca="1">INDIRECT(RD$203&amp;ROW())*RD$205</f>
        <v>0</v>
      </c>
      <c r="RE5" s="696" cm="1">
        <f t="array" aca="1" ref="RE5" ca="1">IF(INDIRECT(RE$203&amp;ROW())="-",0,INDIRECT(RE$203&amp;ROW())*RE$205)</f>
        <v>1.7499419485880817E-2</v>
      </c>
      <c r="RF5" s="623" cm="1">
        <f t="array" aca="1" ref="RF5" ca="1">INDIRECT(RF$203&amp;ROW())*RF$205</f>
        <v>0</v>
      </c>
      <c r="RG5" s="696" cm="1">
        <f t="array" aca="1" ref="RG5" ca="1">INDIRECT(RG$203&amp;ROW())*RG$205</f>
        <v>0.27650466908360405</v>
      </c>
      <c r="RH5" s="696" cm="1">
        <f t="array" aca="1" ref="RH5" ca="1">INDIRECT(RH$203&amp;ROW())*RH$205</f>
        <v>5.8387680780544585E-2</v>
      </c>
      <c r="RI5" s="696" cm="1">
        <f t="array" aca="1" ref="RI5" ca="1">INDIRECT(RI$203&amp;ROW())*RI$205</f>
        <v>0</v>
      </c>
      <c r="RJ5" s="696" cm="1">
        <f t="array" aca="1" ref="RJ5" ca="1">INDIRECT(RJ$203&amp;ROW())*RJ$205</f>
        <v>0.12226723336432462</v>
      </c>
      <c r="RK5" s="696" cm="1">
        <f t="array" aca="1" ref="RK5" ca="1">IF(INDIRECT(RK$203&amp;ROW())="-",0,INDIRECT(RK$203&amp;ROW())*RK$205)</f>
        <v>9.3532635051761983E-3</v>
      </c>
      <c r="RL5" s="696" cm="1">
        <f t="array" aca="1" ref="RL5" ca="1">INDIRECT(RL$203&amp;ROW())*RL$205</f>
        <v>0</v>
      </c>
      <c r="RM5" s="696" cm="1">
        <f t="array" aca="1" ref="RM5" ca="1">INDIRECT(RM$203&amp;ROW())*RM$205</f>
        <v>1.4993730364766381E-2</v>
      </c>
      <c r="RN5" s="696" cm="1">
        <f t="array" aca="1" ref="RN5" ca="1">INDIRECT(RN$203&amp;ROW())*RN$205</f>
        <v>0</v>
      </c>
      <c r="RO5" s="696" cm="1">
        <f t="array" aca="1" ref="RO5" ca="1">IF($RN5=0,0,INDIRECT(RO$203&amp;ROW())*RO$205)</f>
        <v>0</v>
      </c>
      <c r="RP5" s="696" cm="1">
        <f t="array" aca="1" ref="RP5" ca="1">IF($RN5=0,0,INDIRECT(RP$203&amp;ROW())*RP$205)</f>
        <v>0</v>
      </c>
      <c r="RQ5" s="696" cm="1">
        <f t="array" aca="1" ref="RQ5" ca="1">IF($RN5=0,0,INDIRECT(RQ$203&amp;ROW())*RQ$205)</f>
        <v>0</v>
      </c>
      <c r="RR5" s="696" cm="1">
        <f t="array" aca="1" ref="RR5" ca="1">IF($RN5=0,0,INDIRECT(RR$203&amp;ROW())*RR$205)</f>
        <v>0</v>
      </c>
      <c r="RS5" s="696" cm="1">
        <f t="array" aca="1" ref="RS5" ca="1">INDIRECT(RS$203&amp;ROW())*RS$205</f>
        <v>0</v>
      </c>
      <c r="RT5" s="696" cm="1">
        <f t="array" aca="1" ref="RT5" ca="1">IF($RS5=0,0,INDIRECT(RT$203&amp;ROW())*RT$205)</f>
        <v>0</v>
      </c>
      <c r="RU5" s="696" cm="1">
        <f t="array" aca="1" ref="RU5" ca="1">IF($RS5=0,0,INDIRECT(RU$203&amp;ROW())*RU$205)</f>
        <v>0</v>
      </c>
      <c r="RV5" s="696" cm="1">
        <f t="array" aca="1" ref="RV5" ca="1">INDIRECT(RV$203&amp;ROW())*RV$205</f>
        <v>0</v>
      </c>
      <c r="RW5" s="696" cm="1">
        <f t="array" aca="1" ref="RW5" ca="1">INDIRECT(RW$203&amp;ROW())*RW$205</f>
        <v>0</v>
      </c>
      <c r="RX5" s="696" cm="1">
        <f t="array" aca="1" ref="RX5" ca="1">INDIRECT(RX$203&amp;ROW())*RX$205</f>
        <v>0</v>
      </c>
      <c r="RY5" s="696" cm="1">
        <f t="array" aca="1" ref="RY5" ca="1">INDIRECT(RY$203&amp;ROW())*RY$205</f>
        <v>5.6264463580193595E-2</v>
      </c>
      <c r="RZ5" s="696" cm="1">
        <f t="array" aca="1" ref="RZ5" ca="1">INDIRECT(RZ$203&amp;ROW())*RZ$205</f>
        <v>0</v>
      </c>
      <c r="SA5" s="696" cm="1">
        <f t="array" aca="1" ref="SA5" ca="1">INDIRECT(SA$203&amp;ROW())*SA$205</f>
        <v>0</v>
      </c>
      <c r="SB5" s="696" cm="1">
        <f t="array" aca="1" ref="SB5" ca="1">INDIRECT(SB$203&amp;ROW())*SB$205</f>
        <v>0</v>
      </c>
      <c r="SC5" s="696" cm="1">
        <f t="array" aca="1" ref="SC5" ca="1">INDIRECT(SC$203&amp;ROW())*SC$205</f>
        <v>0</v>
      </c>
      <c r="SD5" s="696" cm="1">
        <f t="array" aca="1" ref="SD5" ca="1">INDIRECT(SD$203&amp;ROW())*SD$205</f>
        <v>0.3072993885784252</v>
      </c>
      <c r="SE5" s="696" cm="1">
        <f t="array" aca="1" ref="SE5" ca="1">INDIRECT(SE$203&amp;ROW())*SE$205</f>
        <v>0.2585618210787391</v>
      </c>
      <c r="SF5" s="696" cm="1">
        <f t="array" aca="1" ref="SF5" ca="1">INDIRECT(SF$203&amp;ROW())*SF$205</f>
        <v>6.6118883241114992E-2</v>
      </c>
      <c r="SG5" s="696" cm="1">
        <f t="array" aca="1" ref="SG5" ca="1">INDIRECT(SG$203&amp;ROW())*SG$205</f>
        <v>7.4767843909269882E-2</v>
      </c>
      <c r="SH5" s="696" cm="1">
        <f t="array" aca="1" ref="SH5" ca="1">IF(INDIRECT(SH$203&amp;ROW())="-",0,INDIRECT(SH$203&amp;ROW())*SH$205)</f>
        <v>5.4808528158800454E-2</v>
      </c>
      <c r="SI5" s="696" cm="1">
        <f t="array" aca="1" ref="SI5" ca="1">INDIRECT(SI$203&amp;ROW())*SI$205</f>
        <v>0.24423887568083891</v>
      </c>
      <c r="SJ5" s="696" cm="1">
        <f t="array" aca="1" ref="SJ5" ca="1">INDIRECT(SJ$203&amp;ROW())*SJ$205</f>
        <v>0</v>
      </c>
      <c r="SK5" s="696" cm="1">
        <f t="array" aca="1" ref="SK5" ca="1">INDIRECT(SK$203&amp;ROW())*SK$205</f>
        <v>0</v>
      </c>
      <c r="SN5" s="606" t="s">
        <v>1304</v>
      </c>
      <c r="SO5" s="624" cm="1">
        <f t="array" aca="1" ref="SO5" ca="1">INDIRECT(SO$203&amp;ROW())*SO$205</f>
        <v>0</v>
      </c>
      <c r="SP5" s="707" cm="1">
        <f t="array" aca="1" ref="SP5" ca="1">INDIRECT(SP$203&amp;ROW())*SP$205</f>
        <v>0</v>
      </c>
      <c r="SQ5" s="707" cm="1">
        <f t="array" aca="1" ref="SQ5" ca="1">INDIRECT(SQ$203&amp;ROW())*SQ$205</f>
        <v>0</v>
      </c>
      <c r="SR5" s="707" cm="1">
        <f t="array" aca="1" ref="SR5" ca="1">INDIRECT(SR$203&amp;ROW())*SR$205</f>
        <v>3</v>
      </c>
      <c r="SS5" s="707" cm="1">
        <f t="array" aca="1" ref="SS5" ca="1">INDIRECT(SS$203&amp;ROW())*SS$205</f>
        <v>2</v>
      </c>
      <c r="ST5" s="707" cm="1">
        <f t="array" aca="1" ref="ST5" ca="1">INDIRECT(ST$203&amp;ROW())*ST$205</f>
        <v>3</v>
      </c>
      <c r="SU5" s="707" cm="1">
        <f t="array" aca="1" ref="SU5" ca="1">INDIRECT(SU$203&amp;ROW())*SU$205</f>
        <v>3</v>
      </c>
      <c r="SV5" s="707" cm="1">
        <f t="array" aca="1" ref="SV5" ca="1">INDIRECT(SV$203&amp;ROW())*SV$205</f>
        <v>3</v>
      </c>
      <c r="SW5" s="707" cm="1">
        <f t="array" aca="1" ref="SW5" ca="1">INDIRECT(SW$203&amp;ROW())*SW$205</f>
        <v>3</v>
      </c>
      <c r="SX5" s="707" cm="1">
        <f t="array" aca="1" ref="SX5" ca="1">INDIRECT(SX$203&amp;ROW())*SX$205</f>
        <v>2</v>
      </c>
      <c r="SY5" s="707" cm="1">
        <f t="array" aca="1" ref="SY5" ca="1">INDIRECT(SY$203&amp;ROW())*SY$205</f>
        <v>3</v>
      </c>
      <c r="SZ5" s="707" cm="1">
        <f t="array" aca="1" ref="SZ5" ca="1">INDIRECT(SZ$203&amp;ROW())*SZ$205</f>
        <v>0</v>
      </c>
      <c r="TA5" s="707" cm="1">
        <f t="array" aca="1" ref="TA5" ca="1">INDIRECT(TA$203&amp;ROW())*TA$205</f>
        <v>0</v>
      </c>
      <c r="TB5" s="696" cm="1">
        <f t="array" aca="1" ref="TB5" ca="1">IF(INDIRECT(TB$203&amp;ROW())="-",0,INDIRECT(TB$203&amp;ROW())*TB$205)</f>
        <v>0.57869999999999999</v>
      </c>
      <c r="TC5" s="707" cm="1">
        <f t="array" aca="1" ref="TC5" ca="1">INDIRECT(TC$203&amp;ROW())*TC$205</f>
        <v>0</v>
      </c>
      <c r="TD5" s="696" cm="1">
        <f t="array" aca="1" ref="TD5" ca="1">IF(INDIRECT(TD$203&amp;ROW())="-",0,INDIRECT(TD$203&amp;ROW())*TD$205)</f>
        <v>0.27650000000000002</v>
      </c>
      <c r="TE5" s="626" cm="1">
        <f t="array" aca="1" ref="TE5" ca="1">INDIRECT(TE$203&amp;ROW())*TE$205</f>
        <v>0</v>
      </c>
      <c r="TF5" s="707" cm="1">
        <f t="array" aca="1" ref="TF5" ca="1">INDIRECT(TF$203&amp;ROW())*TF$205</f>
        <v>2</v>
      </c>
      <c r="TG5" s="707" cm="1">
        <f t="array" aca="1" ref="TG5" ca="1">INDIRECT(TG$203&amp;ROW())*TG$205</f>
        <v>2</v>
      </c>
      <c r="TH5" s="707" cm="1">
        <f t="array" aca="1" ref="TH5" ca="1">INDIRECT(TH$203&amp;ROW())*TH$205</f>
        <v>0</v>
      </c>
      <c r="TI5" s="707" cm="1">
        <f t="array" aca="1" ref="TI5" ca="1">INDIRECT(TI$203&amp;ROW())*TI$205</f>
        <v>2</v>
      </c>
      <c r="TJ5" s="696" cm="1">
        <f t="array" aca="1" ref="TJ5" ca="1">IF(INDIRECT(TJ$203&amp;ROW())="-",0,INDIRECT(TJ$203&amp;ROW())*TJ$205)</f>
        <v>0.15479999999999999</v>
      </c>
      <c r="TK5" s="707" cm="1">
        <f t="array" aca="1" ref="TK5" ca="1">INDIRECT(TK$203&amp;ROW())*TK$205</f>
        <v>0</v>
      </c>
      <c r="TL5" s="707" cm="1">
        <f t="array" aca="1" ref="TL5" ca="1">INDIRECT(TL$203&amp;ROW())*TL$205</f>
        <v>1</v>
      </c>
      <c r="TM5" s="707" cm="1">
        <f t="array" aca="1" ref="TM5" ca="1">INDIRECT(TM$203&amp;ROW())*TM$205</f>
        <v>0</v>
      </c>
      <c r="TN5" s="707" cm="1">
        <f t="array" aca="1" ref="TN5" ca="1">IF($TM5=0,0,INDIRECT(TN$203&amp;ROW())*TN$205)</f>
        <v>0</v>
      </c>
      <c r="TO5" s="707" cm="1">
        <f t="array" aca="1" ref="TO5" ca="1">IF($TM5=0,0,INDIRECT(TO$203&amp;ROW())*TO$205)</f>
        <v>0</v>
      </c>
      <c r="TP5" s="707" cm="1">
        <f t="array" aca="1" ref="TP5" ca="1">IF($TM5=0,0,INDIRECT(TP$203&amp;ROW())*TP$205)</f>
        <v>0</v>
      </c>
      <c r="TQ5" s="707" cm="1">
        <f t="array" aca="1" ref="TQ5" ca="1">IF($TM5=0,0,INDIRECT(TQ$203&amp;ROW())*TQ$205)</f>
        <v>0</v>
      </c>
      <c r="TR5" s="707" cm="1">
        <f t="array" aca="1" ref="TR5" ca="1">INDIRECT(TR$203&amp;ROW())*TR$205</f>
        <v>0</v>
      </c>
      <c r="TS5" s="707" cm="1">
        <f t="array" aca="1" ref="TS5" ca="1">IF($TR5=0,0,INDIRECT(TS$203&amp;ROW())*TS$205)</f>
        <v>0</v>
      </c>
      <c r="TT5" s="707" cm="1">
        <f t="array" aca="1" ref="TT5" ca="1">IF($TR5=0,0,INDIRECT(TT$203&amp;ROW())*TT$205)</f>
        <v>0</v>
      </c>
      <c r="TU5" s="707" cm="1">
        <f t="array" aca="1" ref="TU5" ca="1">INDIRECT(TU$203&amp;ROW())*TU$205</f>
        <v>0</v>
      </c>
      <c r="TV5" s="707" cm="1">
        <f t="array" aca="1" ref="TV5" ca="1">INDIRECT(TV$203&amp;ROW())*TV$205</f>
        <v>0</v>
      </c>
      <c r="TW5" s="707" cm="1">
        <f t="array" aca="1" ref="TW5" ca="1">INDIRECT(TW$203&amp;ROW())*TW$205</f>
        <v>0</v>
      </c>
      <c r="TX5" s="707" cm="1">
        <f t="array" aca="1" ref="TX5" ca="1">INDIRECT(TX$203&amp;ROW())*TX$205</f>
        <v>2</v>
      </c>
      <c r="TY5" s="707" cm="1">
        <f t="array" aca="1" ref="TY5" ca="1">INDIRECT(TY$203&amp;ROW())*TY$205</f>
        <v>0</v>
      </c>
      <c r="TZ5" s="707" cm="1">
        <f t="array" aca="1" ref="TZ5" ca="1">INDIRECT(TZ$203&amp;ROW())*TZ$205</f>
        <v>0</v>
      </c>
      <c r="UA5" s="707" cm="1">
        <f t="array" aca="1" ref="UA5" ca="1">INDIRECT(UA$203&amp;ROW())*UA$205</f>
        <v>0</v>
      </c>
      <c r="UB5" s="707" cm="1">
        <f t="array" aca="1" ref="UB5" ca="1">INDIRECT(UB$203&amp;ROW())*UB$205</f>
        <v>0</v>
      </c>
      <c r="UC5" s="707" cm="1">
        <f t="array" aca="1" ref="UC5" ca="1">INDIRECT(UC$203&amp;ROW())*UC$205</f>
        <v>1</v>
      </c>
      <c r="UD5" s="707" cm="1">
        <f t="array" aca="1" ref="UD5" ca="1">INDIRECT(UD$203&amp;ROW())*UD$205</f>
        <v>1</v>
      </c>
      <c r="UE5" s="707" cm="1">
        <f t="array" aca="1" ref="UE5" ca="1">INDIRECT(UE$203&amp;ROW())*UE$205</f>
        <v>1</v>
      </c>
      <c r="UF5" s="707" cm="1">
        <f t="array" aca="1" ref="UF5" ca="1">INDIRECT(UF$203&amp;ROW())*UF$205</f>
        <v>2</v>
      </c>
      <c r="UG5" s="696" cm="1">
        <f t="array" aca="1" ref="UG5" ca="1">IF(INDIRECT(UG$203&amp;ROW())="-",0,INDIRECT(UG$203&amp;ROW())*UG$205)</f>
        <v>0.6966</v>
      </c>
      <c r="UH5" s="707" cm="1">
        <f t="array" aca="1" ref="UH5" ca="1">INDIRECT(UH$203&amp;ROW())*UH$205</f>
        <v>2</v>
      </c>
      <c r="UI5" s="707" cm="1">
        <f t="array" aca="1" ref="UI5" ca="1">INDIRECT(UI$203&amp;ROW())*UI$205</f>
        <v>0</v>
      </c>
      <c r="UJ5" s="707" cm="1">
        <f t="array" aca="1" ref="UJ5" ca="1">INDIRECT(UJ$203&amp;ROW())*UJ$205</f>
        <v>0</v>
      </c>
      <c r="UM5" s="606" t="s">
        <v>1304</v>
      </c>
      <c r="UN5" s="616">
        <f t="shared" ca="1" si="42"/>
        <v>-0.97111609266078391</v>
      </c>
      <c r="UO5" s="616">
        <f t="shared" ca="1" si="42"/>
        <v>-0.6225347970107441</v>
      </c>
      <c r="UP5" s="616">
        <f t="shared" ca="1" si="42"/>
        <v>-0.88618201963763954</v>
      </c>
      <c r="UQ5" s="616">
        <f t="shared" ca="1" si="42"/>
        <v>0.29355872991449461</v>
      </c>
      <c r="UR5" s="616">
        <f t="shared" ca="1" si="42"/>
        <v>0.12190361681987209</v>
      </c>
      <c r="US5" s="616">
        <f t="shared" ca="1" si="42"/>
        <v>0.41305213694811815</v>
      </c>
      <c r="UT5" s="616">
        <f t="shared" ca="1" si="42"/>
        <v>0.30690415393182785</v>
      </c>
      <c r="UU5" s="616">
        <f t="shared" ca="1" si="42"/>
        <v>0.53359975015917405</v>
      </c>
      <c r="UV5" s="616">
        <f t="shared" ca="1" si="42"/>
        <v>0.44410973870643028</v>
      </c>
      <c r="UW5" s="616">
        <f t="shared" ca="1" si="42"/>
        <v>-0.27258314758863444</v>
      </c>
      <c r="UX5" s="616">
        <f t="shared" ca="1" si="42"/>
        <v>0.28247365722383649</v>
      </c>
      <c r="UY5" s="616">
        <f t="shared" ca="1" si="42"/>
        <v>-0.67270887390575207</v>
      </c>
      <c r="UZ5" s="616">
        <f t="shared" ca="1" si="42"/>
        <v>-0.80238258590915801</v>
      </c>
      <c r="VA5" s="616">
        <f t="shared" ca="1" si="42"/>
        <v>0.12471597795449275</v>
      </c>
      <c r="VB5" s="616">
        <f t="shared" ca="1" si="42"/>
        <v>-0.76400504167427041</v>
      </c>
      <c r="VC5" s="616">
        <f t="shared" ca="1" si="42"/>
        <v>-1.1424168986909007</v>
      </c>
      <c r="VD5" s="616">
        <f t="shared" ca="1" si="43"/>
        <v>-1.5772186114663853</v>
      </c>
      <c r="VE5" s="616">
        <f t="shared" ca="1" si="43"/>
        <v>3.9909080070471406E-2</v>
      </c>
      <c r="VF5" s="616">
        <f t="shared" ca="1" si="43"/>
        <v>7.1631593782223293E-2</v>
      </c>
      <c r="VG5" s="616">
        <f t="shared" ca="1" si="43"/>
        <v>-0.89462372206681784</v>
      </c>
      <c r="VH5" s="616">
        <f t="shared" ca="1" si="43"/>
        <v>-0.12784420028857393</v>
      </c>
      <c r="VI5" s="616">
        <f t="shared" ca="1" si="43"/>
        <v>-1.590664699903781</v>
      </c>
      <c r="VJ5" s="616">
        <f t="shared" ca="1" si="43"/>
        <v>-0.90132677458943244</v>
      </c>
      <c r="VK5" s="616">
        <f t="shared" ca="1" si="43"/>
        <v>-0.49937453713488217</v>
      </c>
      <c r="VL5" s="616">
        <f t="shared" ca="1" si="43"/>
        <v>-0.83864555511817418</v>
      </c>
      <c r="VM5" s="616">
        <f t="shared" ca="1" si="43"/>
        <v>-0.57201237404204519</v>
      </c>
      <c r="VN5" s="616">
        <f t="shared" ca="1" si="43"/>
        <v>-0.62639799545694341</v>
      </c>
      <c r="VO5" s="616">
        <f t="shared" ca="1" si="43"/>
        <v>-0.42150866262694142</v>
      </c>
      <c r="VP5" s="616">
        <f t="shared" ca="1" si="43"/>
        <v>-0.46221149066820022</v>
      </c>
      <c r="VQ5" s="616">
        <f t="shared" ca="1" si="43"/>
        <v>-0.77889442244162177</v>
      </c>
      <c r="VR5" s="616">
        <f t="shared" ca="1" si="43"/>
        <v>-0.64202286734458469</v>
      </c>
      <c r="VS5" s="616">
        <f t="shared" ca="1" si="43"/>
        <v>-0.40481357988865657</v>
      </c>
      <c r="VT5" s="616">
        <f t="shared" ca="1" si="44"/>
        <v>-0.3878135405833677</v>
      </c>
      <c r="VU5" s="616">
        <f t="shared" ca="1" si="44"/>
        <v>-0.82130507758946303</v>
      </c>
      <c r="VV5" s="616">
        <f t="shared" ca="1" si="44"/>
        <v>-0.64337789451099625</v>
      </c>
      <c r="VW5" s="616">
        <f t="shared" ca="1" si="44"/>
        <v>-0.3119461967162912</v>
      </c>
      <c r="VX5" s="616">
        <f t="shared" ca="1" si="44"/>
        <v>-0.78524029103755877</v>
      </c>
      <c r="VY5" s="616">
        <f t="shared" ca="1" si="44"/>
        <v>-1.477844244223653</v>
      </c>
      <c r="VZ5" s="616">
        <f t="shared" ca="1" si="44"/>
        <v>-1.5555141459162816</v>
      </c>
      <c r="WA5" s="616">
        <f t="shared" ca="1" si="44"/>
        <v>-1.1483025824394326</v>
      </c>
      <c r="WB5" s="616">
        <f t="shared" ca="1" si="44"/>
        <v>0.33435322352896929</v>
      </c>
      <c r="WC5" s="616">
        <f t="shared" ca="1" si="44"/>
        <v>0.47817673461028487</v>
      </c>
      <c r="WD5" s="616">
        <f t="shared" ca="1" si="44"/>
        <v>-0.51586207793649097</v>
      </c>
      <c r="WE5" s="616">
        <f t="shared" ca="1" si="44"/>
        <v>0.67426644196529939</v>
      </c>
      <c r="WF5" s="616">
        <f t="shared" ca="1" si="44"/>
        <v>4.4269565505966099E-2</v>
      </c>
      <c r="WG5" s="616">
        <f t="shared" ca="1" si="44"/>
        <v>1.1042161560551988</v>
      </c>
      <c r="WH5" s="616">
        <f t="shared" ca="1" si="44"/>
        <v>-1.0816125322340113</v>
      </c>
      <c r="WI5" s="627">
        <f t="shared" ca="1" si="44"/>
        <v>-0.9831420375936909</v>
      </c>
      <c r="WL5" s="606" t="s">
        <v>1304</v>
      </c>
      <c r="WM5" s="700" t="str">
        <f t="shared" ca="1" si="63"/>
        <v>C</v>
      </c>
      <c r="WN5" s="479">
        <f t="shared" ca="1" si="64"/>
        <v>0.3388172178736632</v>
      </c>
      <c r="WO5" s="495">
        <f t="shared" ca="1" si="45"/>
        <v>0.53609056879879635</v>
      </c>
      <c r="WP5" s="458">
        <f t="shared" ca="1" si="45"/>
        <v>0.43182024461357282</v>
      </c>
      <c r="WQ5" s="458">
        <f t="shared" ca="1" si="45"/>
        <v>7.0322549501812201E-2</v>
      </c>
      <c r="WR5" s="459">
        <f t="shared" ca="1" si="45"/>
        <v>0.31703550858047141</v>
      </c>
      <c r="WS5" s="495">
        <f t="shared" ca="1" si="65"/>
        <v>-0.24735839576990631</v>
      </c>
      <c r="WT5" s="458">
        <f t="shared" ca="1" si="66"/>
        <v>-0.63457665113229444</v>
      </c>
      <c r="WU5" s="458">
        <f t="shared" ca="1" si="67"/>
        <v>-0.7317913428256102</v>
      </c>
      <c r="WV5" s="459">
        <f t="shared" ca="1" si="68"/>
        <v>-0.52943634829911845</v>
      </c>
      <c r="WW5" s="484">
        <f t="shared" ca="1" si="46"/>
        <v>-0.7262006140917342</v>
      </c>
      <c r="WX5" s="484">
        <f t="shared" ca="1" si="46"/>
        <v>-0.37545073607717977</v>
      </c>
      <c r="WY5" s="484">
        <f t="shared" ca="1" si="46"/>
        <v>-0.64522912849816527</v>
      </c>
      <c r="WZ5" s="484">
        <f t="shared" ca="1" si="46"/>
        <v>0.10559307515024371</v>
      </c>
      <c r="XA5" s="484">
        <f t="shared" ca="1" si="46"/>
        <v>6.4328538595846502E-2</v>
      </c>
      <c r="XB5" s="484">
        <f t="shared" ca="1" si="46"/>
        <v>0.21821544394969081</v>
      </c>
      <c r="XC5" s="484">
        <f t="shared" ca="1" si="46"/>
        <v>0.14467461816346364</v>
      </c>
      <c r="XD5" s="484">
        <f t="shared" ca="1" si="46"/>
        <v>0.27368331185664035</v>
      </c>
      <c r="XE5" s="484">
        <f t="shared" ca="1" si="46"/>
        <v>0.21801347073098662</v>
      </c>
      <c r="XF5" s="484">
        <f t="shared" ca="1" si="46"/>
        <v>-0.17540725547328626</v>
      </c>
      <c r="XG5" s="484">
        <f t="shared" ca="1" si="46"/>
        <v>0.1145148206385433</v>
      </c>
      <c r="XH5" s="484">
        <f t="shared" ca="1" si="46"/>
        <v>-0.33958343954762366</v>
      </c>
      <c r="XI5" s="484">
        <f t="shared" ca="1" si="46"/>
        <v>-0.56078518929191046</v>
      </c>
      <c r="XJ5" s="484">
        <f t="shared" ca="1" si="46"/>
        <v>8.8510929554303508E-2</v>
      </c>
      <c r="XK5" s="484">
        <f t="shared" ca="1" si="46"/>
        <v>-0.54267278110123429</v>
      </c>
      <c r="XL5" s="484">
        <f t="shared" ca="1" si="46"/>
        <v>-1.0092110883035417</v>
      </c>
      <c r="XM5" s="484">
        <f t="shared" ca="1" si="47"/>
        <v>-1.1895382767679479</v>
      </c>
      <c r="XN5" s="484">
        <f t="shared" ca="1" si="47"/>
        <v>2.7828601533139714E-2</v>
      </c>
      <c r="XO5" s="484">
        <f t="shared" ca="1" si="47"/>
        <v>5.2591916154908339E-2</v>
      </c>
      <c r="XP5" s="484">
        <f t="shared" ca="1" si="47"/>
        <v>-0.57255918212276347</v>
      </c>
      <c r="XQ5" s="484">
        <f t="shared" ca="1" si="47"/>
        <v>-8.50675308720171E-2</v>
      </c>
      <c r="XR5" s="484">
        <f t="shared" ca="1" si="47"/>
        <v>-1.3918316124158083</v>
      </c>
      <c r="XS5" s="484">
        <f t="shared" ca="1" si="47"/>
        <v>-0.55611861992167977</v>
      </c>
      <c r="XT5" s="484">
        <f t="shared" ca="1" si="47"/>
        <v>-0.30327015640201394</v>
      </c>
      <c r="XU5" s="484">
        <f t="shared" ca="1" si="47"/>
        <v>-0.63720289277878872</v>
      </c>
      <c r="XV5" s="484">
        <f t="shared" ca="1" si="47"/>
        <v>-0.30179372854458303</v>
      </c>
      <c r="XW5" s="484">
        <f t="shared" ca="1" si="47"/>
        <v>-0.40427726626791127</v>
      </c>
      <c r="XX5" s="484">
        <f t="shared" ca="1" si="47"/>
        <v>-0.20379943838012618</v>
      </c>
      <c r="XY5" s="484">
        <f t="shared" ca="1" si="47"/>
        <v>-0.24303080179333969</v>
      </c>
      <c r="XZ5" s="484">
        <f t="shared" ca="1" si="47"/>
        <v>-0.56968338057380219</v>
      </c>
      <c r="YA5" s="484">
        <f t="shared" ca="1" si="47"/>
        <v>-0.43779539324227229</v>
      </c>
      <c r="YB5" s="484">
        <f t="shared" ca="1" si="47"/>
        <v>-0.21272953623148902</v>
      </c>
      <c r="YC5" s="484">
        <f t="shared" ca="1" si="48"/>
        <v>-0.17304240180829866</v>
      </c>
      <c r="YD5" s="484">
        <f t="shared" ca="1" si="48"/>
        <v>-0.6068623218308542</v>
      </c>
      <c r="YE5" s="484">
        <f t="shared" ca="1" si="48"/>
        <v>-0.46342509741627064</v>
      </c>
      <c r="YF5" s="484">
        <f t="shared" ca="1" si="48"/>
        <v>-0.18401706144294017</v>
      </c>
      <c r="YG5" s="484">
        <f t="shared" ca="1" si="48"/>
        <v>-0.54699838673676349</v>
      </c>
      <c r="YH5" s="484">
        <f t="shared" ca="1" si="48"/>
        <v>-0.78754319774678472</v>
      </c>
      <c r="YI5" s="484">
        <f t="shared" ca="1" si="48"/>
        <v>-0.91106463526316606</v>
      </c>
      <c r="YJ5" s="484">
        <f t="shared" ca="1" si="48"/>
        <v>-0.6812879221613154</v>
      </c>
      <c r="YK5" s="484">
        <f t="shared" ca="1" si="48"/>
        <v>5.8277766861099353E-2</v>
      </c>
      <c r="YL5" s="484">
        <f t="shared" ca="1" si="48"/>
        <v>0.15139075417761619</v>
      </c>
      <c r="YM5" s="484">
        <f t="shared" ca="1" si="48"/>
        <v>-0.41181269681670074</v>
      </c>
      <c r="YN5" s="484">
        <f t="shared" ca="1" si="48"/>
        <v>0.48075197312125845</v>
      </c>
      <c r="YO5" s="484">
        <f t="shared" ca="1" si="48"/>
        <v>2.7185940177213781E-2</v>
      </c>
      <c r="YP5" s="484">
        <f t="shared" ca="1" si="48"/>
        <v>0.58832636794620996</v>
      </c>
      <c r="YQ5" s="484">
        <f t="shared" ca="1" si="48"/>
        <v>-0.78352011835031787</v>
      </c>
      <c r="YR5" s="484">
        <f t="shared" ca="1" si="48"/>
        <v>-0.73715989978774943</v>
      </c>
      <c r="YU5" s="606" t="s">
        <v>1304</v>
      </c>
      <c r="YV5" s="700" t="str">
        <f t="shared" ca="1" si="49"/>
        <v>C</v>
      </c>
      <c r="YW5" s="479">
        <f t="shared" ca="1" si="69"/>
        <v>0.45527792966268932</v>
      </c>
      <c r="YX5" s="495">
        <f t="shared" ca="1" si="50"/>
        <v>0.73476647471771062</v>
      </c>
      <c r="YY5" s="458">
        <f t="shared" ca="1" si="50"/>
        <v>0.45730341243932476</v>
      </c>
      <c r="YZ5" s="458">
        <f t="shared" ca="1" si="50"/>
        <v>2.469079722277958E-2</v>
      </c>
      <c r="ZA5" s="459">
        <f t="shared" ca="1" si="50"/>
        <v>0.60435103427094206</v>
      </c>
      <c r="ZB5" s="495">
        <f t="shared" ca="1" si="70"/>
        <v>5.5310705774653149E-2</v>
      </c>
      <c r="ZC5" s="458">
        <f t="shared" ca="1" si="71"/>
        <v>-0.55797514398870751</v>
      </c>
      <c r="ZD5" s="458">
        <f t="shared" ca="1" si="72"/>
        <v>-0.68425378740531395</v>
      </c>
      <c r="ZE5" s="459">
        <f t="shared" ca="1" si="73"/>
        <v>-0.14529442027524561</v>
      </c>
      <c r="ZF5" s="484">
        <f t="shared" ca="1" si="51"/>
        <v>-3.2485432480444082E-2</v>
      </c>
      <c r="ZG5" s="484">
        <f t="shared" ca="1" si="51"/>
        <v>-7.9385408814590788E-2</v>
      </c>
      <c r="ZH5" s="484">
        <f t="shared" ca="1" si="51"/>
        <v>-6.6861590023482048E-2</v>
      </c>
      <c r="ZI5" s="484">
        <f t="shared" ca="1" si="51"/>
        <v>2.1988880583922777E-2</v>
      </c>
      <c r="ZJ5" s="484">
        <f t="shared" ca="1" si="51"/>
        <v>1.0659583188508518E-2</v>
      </c>
      <c r="ZK5" s="484">
        <f t="shared" ca="1" si="51"/>
        <v>7.3425809550013654E-2</v>
      </c>
      <c r="ZL5" s="484">
        <f t="shared" ca="1" si="51"/>
        <v>2.4672875513209128E-2</v>
      </c>
      <c r="ZM5" s="484">
        <f t="shared" ca="1" si="51"/>
        <v>9.4446117703140112E-2</v>
      </c>
      <c r="ZN5" s="484">
        <f t="shared" ca="1" si="51"/>
        <v>8.9770705925095284E-2</v>
      </c>
      <c r="ZO5" s="484">
        <f t="shared" ca="1" si="51"/>
        <v>-1.2302810954562654E-2</v>
      </c>
      <c r="ZP5" s="484">
        <f t="shared" ca="1" si="51"/>
        <v>2.6000050859821721E-2</v>
      </c>
      <c r="ZQ5" s="484">
        <f t="shared" ca="1" si="51"/>
        <v>-1.1497069191506403E-2</v>
      </c>
      <c r="ZR5" s="484">
        <f t="shared" ca="1" si="51"/>
        <v>-4.5981105838852197E-2</v>
      </c>
      <c r="ZS5" s="484">
        <f t="shared" ca="1" si="51"/>
        <v>1.0464745000852852E-2</v>
      </c>
      <c r="ZT5" s="484">
        <f t="shared" ca="1" si="51"/>
        <v>-2.7291061507312073E-2</v>
      </c>
      <c r="ZU5" s="484">
        <f t="shared" ca="1" si="51"/>
        <v>-7.2302468491685631E-2</v>
      </c>
      <c r="ZV5" s="484">
        <f t="shared" ca="1" si="52"/>
        <v>-8.3701405664608222E-2</v>
      </c>
      <c r="ZW5" s="484">
        <f t="shared" ca="1" si="52"/>
        <v>5.5175234891583769E-3</v>
      </c>
      <c r="ZX5" s="484">
        <f t="shared" ca="1" si="52"/>
        <v>2.0912013157790479E-3</v>
      </c>
      <c r="ZY5" s="484">
        <f t="shared" ca="1" si="52"/>
        <v>-9.6348193705378546E-2</v>
      </c>
      <c r="ZZ5" s="484">
        <f t="shared" ca="1" si="52"/>
        <v>-7.8155783354792625E-3</v>
      </c>
      <c r="AAA5" s="484">
        <f t="shared" ca="1" si="52"/>
        <v>-9.6110504435284794E-2</v>
      </c>
      <c r="AAB5" s="484">
        <f t="shared" ca="1" si="52"/>
        <v>-0.10150745433592355</v>
      </c>
      <c r="AAC5" s="484">
        <f t="shared" ca="1" si="52"/>
        <v>-7.4874871608304394E-3</v>
      </c>
      <c r="AAD5" s="484">
        <f t="shared" ca="1" si="52"/>
        <v>-7.8682240113631882E-2</v>
      </c>
      <c r="AAE5" s="484">
        <f t="shared" ca="1" si="52"/>
        <v>-4.0219644611828483E-2</v>
      </c>
      <c r="AAF5" s="484">
        <f t="shared" ca="1" si="52"/>
        <v>-6.120902348854227E-2</v>
      </c>
      <c r="AAG5" s="484">
        <f t="shared" ca="1" si="52"/>
        <v>-4.3018323338477257E-2</v>
      </c>
      <c r="AAH5" s="484">
        <f t="shared" ca="1" si="52"/>
        <v>-3.8008707897835295E-2</v>
      </c>
      <c r="AAI5" s="484">
        <f t="shared" ca="1" si="52"/>
        <v>-6.0338538063910964E-2</v>
      </c>
      <c r="AAJ5" s="484">
        <f t="shared" ca="1" si="52"/>
        <v>-5.2025335368730337E-2</v>
      </c>
      <c r="AAK5" s="484">
        <f t="shared" ca="1" si="52"/>
        <v>-3.3183772310049216E-2</v>
      </c>
      <c r="AAL5" s="484">
        <f t="shared" ca="1" si="53"/>
        <v>-1.741238539122681E-2</v>
      </c>
      <c r="AAM5" s="484">
        <f t="shared" ca="1" si="53"/>
        <v>-2.189532836791554E-2</v>
      </c>
      <c r="AAN5" s="484">
        <f t="shared" ca="1" si="53"/>
        <v>-6.1359063816095079E-2</v>
      </c>
      <c r="AAO5" s="484">
        <f t="shared" ca="1" si="53"/>
        <v>-8.7757427120618361E-3</v>
      </c>
      <c r="AAP5" s="484">
        <f t="shared" ca="1" si="53"/>
        <v>-2.8906649957960041E-2</v>
      </c>
      <c r="AAQ5" s="484">
        <f t="shared" ca="1" si="53"/>
        <v>-0.15117325855892658</v>
      </c>
      <c r="AAR5" s="484">
        <f t="shared" ca="1" si="53"/>
        <v>-3.6651122693945694E-2</v>
      </c>
      <c r="AAS5" s="484">
        <f t="shared" ca="1" si="53"/>
        <v>-3.1171595822786675E-2</v>
      </c>
      <c r="AAT5" s="484">
        <f t="shared" ca="1" si="53"/>
        <v>0.1027465411596778</v>
      </c>
      <c r="AAU5" s="484">
        <f t="shared" ca="1" si="53"/>
        <v>0.12363824729832018</v>
      </c>
      <c r="AAV5" s="484">
        <f t="shared" ca="1" si="53"/>
        <v>-3.4108224499601811E-2</v>
      </c>
      <c r="AAW5" s="484">
        <f t="shared" ca="1" si="53"/>
        <v>2.5206724043060142E-2</v>
      </c>
      <c r="AAX5" s="484">
        <f t="shared" ca="1" si="53"/>
        <v>3.4831319661378182E-3</v>
      </c>
      <c r="AAY5" s="484">
        <f t="shared" ca="1" si="53"/>
        <v>0.13484625623176977</v>
      </c>
      <c r="AAZ5" s="484">
        <f t="shared" ca="1" si="53"/>
        <v>-0.11856365915979221</v>
      </c>
      <c r="ABA5" s="484">
        <f t="shared" ca="1" si="53"/>
        <v>-0.10451532592333997</v>
      </c>
    </row>
    <row r="6" spans="1:729" ht="15" customHeight="1" x14ac:dyDescent="0.35">
      <c r="A6" s="498">
        <v>4</v>
      </c>
      <c r="B6" s="628"/>
      <c r="C6" s="606" t="s">
        <v>1349</v>
      </c>
      <c r="D6" s="629">
        <v>20</v>
      </c>
      <c r="E6" s="630" t="s">
        <v>1350</v>
      </c>
      <c r="F6" s="631" t="s">
        <v>1351</v>
      </c>
      <c r="G6" s="632">
        <v>77.265000000000001</v>
      </c>
      <c r="H6" s="504">
        <v>3154.05798723833</v>
      </c>
      <c r="I6" s="505">
        <v>40886.391164843146</v>
      </c>
      <c r="J6" s="506" t="s">
        <v>1352</v>
      </c>
      <c r="K6" s="507">
        <v>2</v>
      </c>
      <c r="L6" s="532" t="s">
        <v>1353</v>
      </c>
      <c r="M6" s="509">
        <v>80</v>
      </c>
      <c r="N6" s="510">
        <v>0.68810000000000004</v>
      </c>
      <c r="O6" s="511">
        <v>0.4824</v>
      </c>
      <c r="P6" s="512">
        <v>0.83720000000000006</v>
      </c>
      <c r="Q6" s="513">
        <v>0.74480000000000002</v>
      </c>
      <c r="R6" s="510">
        <v>0.51190000000000002</v>
      </c>
      <c r="S6" s="514">
        <v>0.68569999999999998</v>
      </c>
      <c r="T6" s="514">
        <v>0.60419999999999996</v>
      </c>
      <c r="U6" s="514">
        <v>0.50724999999999998</v>
      </c>
      <c r="V6" s="514">
        <v>0.43309999999999998</v>
      </c>
      <c r="W6" s="515" t="s">
        <v>1354</v>
      </c>
      <c r="X6" s="516" t="s">
        <v>1355</v>
      </c>
      <c r="Y6" s="517">
        <v>5</v>
      </c>
      <c r="Z6" s="518">
        <v>3</v>
      </c>
      <c r="AA6" s="519" t="s">
        <v>1356</v>
      </c>
      <c r="AB6" s="520">
        <v>2015</v>
      </c>
      <c r="AC6" s="369">
        <v>0</v>
      </c>
      <c r="AD6" s="575" t="s">
        <v>1188</v>
      </c>
      <c r="AE6" s="522">
        <v>0</v>
      </c>
      <c r="AF6" s="634" t="s">
        <v>1188</v>
      </c>
      <c r="AG6" s="635" t="s">
        <v>1188</v>
      </c>
      <c r="AH6" s="636" t="s">
        <v>1188</v>
      </c>
      <c r="AI6" s="636" t="s">
        <v>1188</v>
      </c>
      <c r="AJ6" s="636" t="s">
        <v>1188</v>
      </c>
      <c r="AK6" s="637" t="s">
        <v>1188</v>
      </c>
      <c r="AL6" s="638" t="s">
        <v>1188</v>
      </c>
      <c r="AM6" s="639" t="s">
        <v>1188</v>
      </c>
      <c r="AN6" s="636" t="s">
        <v>1188</v>
      </c>
      <c r="AO6" s="636" t="s">
        <v>1188</v>
      </c>
      <c r="AP6" s="636" t="s">
        <v>1188</v>
      </c>
      <c r="AQ6" s="636" t="s">
        <v>1188</v>
      </c>
      <c r="AR6" s="636" t="s">
        <v>1188</v>
      </c>
      <c r="AS6" s="636" t="s">
        <v>1188</v>
      </c>
      <c r="AT6" s="636" t="s">
        <v>1188</v>
      </c>
      <c r="AU6" s="640" t="s">
        <v>1188</v>
      </c>
      <c r="AV6" s="641" t="s">
        <v>1357</v>
      </c>
      <c r="AW6" s="642" t="s">
        <v>1358</v>
      </c>
      <c r="AX6" s="643">
        <v>2</v>
      </c>
      <c r="AY6" s="644" t="s">
        <v>1359</v>
      </c>
      <c r="AZ6" s="645">
        <v>1</v>
      </c>
      <c r="BA6" s="603" t="s">
        <v>1360</v>
      </c>
      <c r="BB6" s="631" t="s">
        <v>1143</v>
      </c>
      <c r="BC6" s="646" t="s">
        <v>747</v>
      </c>
      <c r="BD6" s="631" t="s">
        <v>1195</v>
      </c>
      <c r="BE6" s="631" t="s">
        <v>1317</v>
      </c>
      <c r="BF6" s="631">
        <v>3</v>
      </c>
      <c r="BG6" s="631">
        <v>2005</v>
      </c>
      <c r="BH6" s="631" t="s">
        <v>1195</v>
      </c>
      <c r="BI6" s="631">
        <v>1</v>
      </c>
      <c r="BJ6" s="631">
        <v>1</v>
      </c>
      <c r="BK6" s="631" t="s">
        <v>1262</v>
      </c>
      <c r="BL6" s="631" t="s">
        <v>1257</v>
      </c>
      <c r="BM6" s="641" t="s">
        <v>1361</v>
      </c>
      <c r="BN6" s="647">
        <v>1993</v>
      </c>
      <c r="BO6" s="651" t="s">
        <v>1188</v>
      </c>
      <c r="BP6" s="647" t="s">
        <v>1188</v>
      </c>
      <c r="BQ6" s="647">
        <v>0</v>
      </c>
      <c r="BR6" s="647" t="s">
        <v>1188</v>
      </c>
      <c r="BS6" s="647" t="s">
        <v>1188</v>
      </c>
      <c r="BT6" s="647" t="s">
        <v>1188</v>
      </c>
      <c r="BU6" s="647" t="s">
        <v>1188</v>
      </c>
      <c r="BV6" s="648" t="s">
        <v>1188</v>
      </c>
      <c r="BW6" s="649" t="s">
        <v>1362</v>
      </c>
      <c r="BX6" s="650">
        <v>1993</v>
      </c>
      <c r="BY6" s="647" t="s">
        <v>1363</v>
      </c>
      <c r="BZ6" s="651" t="s">
        <v>1364</v>
      </c>
      <c r="CA6" s="647">
        <v>2</v>
      </c>
      <c r="CB6" s="647" t="s">
        <v>1214</v>
      </c>
      <c r="CC6" s="557" t="s">
        <v>1365</v>
      </c>
      <c r="CD6" s="652">
        <v>2006</v>
      </c>
      <c r="CE6" s="647">
        <v>3</v>
      </c>
      <c r="CF6" s="647">
        <v>2</v>
      </c>
      <c r="CG6" s="515" t="s">
        <v>1366</v>
      </c>
      <c r="CH6" s="647">
        <v>1993</v>
      </c>
      <c r="CI6" s="647">
        <v>1998</v>
      </c>
      <c r="CJ6" s="647">
        <v>3</v>
      </c>
      <c r="CK6" s="651" t="s">
        <v>1188</v>
      </c>
      <c r="CL6" s="651" t="s">
        <v>1188</v>
      </c>
      <c r="CM6" s="647">
        <v>0</v>
      </c>
      <c r="CN6" s="647" t="s">
        <v>1188</v>
      </c>
      <c r="CO6" s="651" t="s">
        <v>1188</v>
      </c>
      <c r="CP6" s="647" t="s">
        <v>1188</v>
      </c>
      <c r="CQ6" s="647">
        <v>0</v>
      </c>
      <c r="CR6" s="650">
        <v>1</v>
      </c>
      <c r="CS6" s="649" t="s">
        <v>1367</v>
      </c>
      <c r="CT6" s="647">
        <v>2006</v>
      </c>
      <c r="CU6" s="648">
        <v>3</v>
      </c>
      <c r="CV6" s="649" t="s">
        <v>1368</v>
      </c>
      <c r="CW6" s="554" t="s">
        <v>1188</v>
      </c>
      <c r="CX6" s="657">
        <v>1</v>
      </c>
      <c r="CY6" s="656" t="s">
        <v>1369</v>
      </c>
      <c r="CZ6" s="647">
        <v>2015</v>
      </c>
      <c r="DA6" s="657">
        <v>3</v>
      </c>
      <c r="DB6" s="658">
        <v>1850</v>
      </c>
      <c r="DC6" s="553">
        <v>2</v>
      </c>
      <c r="DD6" s="659" t="s">
        <v>1370</v>
      </c>
      <c r="DE6" s="660">
        <v>2005</v>
      </c>
      <c r="DF6" s="708" t="s">
        <v>1371</v>
      </c>
      <c r="DG6" s="664" t="s">
        <v>1372</v>
      </c>
      <c r="DH6" s="665">
        <v>2</v>
      </c>
      <c r="DI6" s="664" t="s">
        <v>1214</v>
      </c>
      <c r="DJ6" s="709" t="s">
        <v>1373</v>
      </c>
      <c r="DK6" s="665">
        <v>2011</v>
      </c>
      <c r="DL6" s="665">
        <v>3</v>
      </c>
      <c r="DM6" s="655">
        <v>2</v>
      </c>
      <c r="DN6" s="710" t="s">
        <v>1371</v>
      </c>
      <c r="DO6" s="664" t="s">
        <v>1372</v>
      </c>
      <c r="DP6" s="665">
        <v>2</v>
      </c>
      <c r="DQ6" s="664" t="s">
        <v>1214</v>
      </c>
      <c r="DR6" s="709" t="s">
        <v>1374</v>
      </c>
      <c r="DS6" s="665">
        <v>2011</v>
      </c>
      <c r="DT6" s="665">
        <v>3</v>
      </c>
      <c r="DU6" s="655">
        <v>2</v>
      </c>
      <c r="DV6" s="536" t="s">
        <v>1188</v>
      </c>
      <c r="DW6" s="535" t="s">
        <v>1375</v>
      </c>
      <c r="DX6" s="507" t="s">
        <v>1188</v>
      </c>
      <c r="DY6" s="647">
        <v>0</v>
      </c>
      <c r="DZ6" s="666">
        <v>0</v>
      </c>
      <c r="EA6" s="667" t="s">
        <v>1188</v>
      </c>
      <c r="EB6" s="649" t="s">
        <v>1376</v>
      </c>
      <c r="EC6" s="647">
        <v>1</v>
      </c>
      <c r="ED6" s="668" t="s">
        <v>1262</v>
      </c>
      <c r="EE6" s="647">
        <v>2005</v>
      </c>
      <c r="EF6" s="647">
        <v>3</v>
      </c>
      <c r="EG6" s="650" t="s">
        <v>1220</v>
      </c>
      <c r="EH6" s="648" t="s">
        <v>1221</v>
      </c>
      <c r="EI6" s="641" t="s">
        <v>1357</v>
      </c>
      <c r="EJ6" s="670" t="s">
        <v>1377</v>
      </c>
      <c r="EK6" s="636" t="s">
        <v>1188</v>
      </c>
      <c r="EL6" s="636" t="s">
        <v>1188</v>
      </c>
      <c r="EM6" s="711" t="s">
        <v>1188</v>
      </c>
      <c r="EN6" s="647" t="s">
        <v>1188</v>
      </c>
      <c r="EO6" s="670" t="s">
        <v>1188</v>
      </c>
      <c r="EP6" s="556">
        <v>0</v>
      </c>
      <c r="EQ6" s="556" t="s">
        <v>1188</v>
      </c>
      <c r="ER6" s="651" t="s">
        <v>1188</v>
      </c>
      <c r="ES6" s="556" t="s">
        <v>1188</v>
      </c>
      <c r="ET6" s="556">
        <v>0</v>
      </c>
      <c r="EU6" s="671">
        <v>0</v>
      </c>
      <c r="EV6" s="672"/>
      <c r="EW6" s="673"/>
      <c r="EX6" s="674"/>
      <c r="EY6" s="631" t="s">
        <v>1188</v>
      </c>
      <c r="EZ6" s="631" t="s">
        <v>1188</v>
      </c>
      <c r="FA6" s="675"/>
      <c r="FB6" s="648">
        <v>1</v>
      </c>
      <c r="FC6" s="712" t="s">
        <v>1378</v>
      </c>
      <c r="FD6" s="647"/>
      <c r="FE6" s="648"/>
      <c r="FF6" s="652" t="s">
        <v>1379</v>
      </c>
      <c r="FG6" s="563" t="s">
        <v>1282</v>
      </c>
      <c r="FH6" s="631" t="str">
        <f t="shared" si="0"/>
        <v>D</v>
      </c>
      <c r="FI6" s="677">
        <f t="shared" si="1"/>
        <v>0.93333333333333324</v>
      </c>
      <c r="FJ6" s="678">
        <f t="shared" si="2"/>
        <v>0.8</v>
      </c>
      <c r="FK6" s="679">
        <f t="shared" si="3"/>
        <v>2</v>
      </c>
      <c r="FL6" s="680">
        <f t="shared" si="4"/>
        <v>0</v>
      </c>
      <c r="FM6" s="681">
        <v>0</v>
      </c>
      <c r="FN6" s="574" t="s">
        <v>1188</v>
      </c>
      <c r="FO6" s="470" t="s">
        <v>1188</v>
      </c>
      <c r="FP6" s="470" t="s">
        <v>1188</v>
      </c>
      <c r="FQ6" s="430">
        <v>0</v>
      </c>
      <c r="FR6" s="682" t="s">
        <v>1188</v>
      </c>
      <c r="FS6" s="369">
        <v>0</v>
      </c>
      <c r="FT6" s="574" t="s">
        <v>1188</v>
      </c>
      <c r="FU6" s="575" t="s">
        <v>1188</v>
      </c>
      <c r="FV6" s="369">
        <v>0</v>
      </c>
      <c r="FW6" s="574" t="s">
        <v>1188</v>
      </c>
      <c r="FX6" s="575" t="s">
        <v>1188</v>
      </c>
      <c r="FY6" s="369">
        <v>0</v>
      </c>
      <c r="FZ6" s="574" t="s">
        <v>1188</v>
      </c>
      <c r="GA6" s="470" t="s">
        <v>1188</v>
      </c>
      <c r="GB6" s="575" t="s">
        <v>1188</v>
      </c>
      <c r="GC6" s="369">
        <v>0</v>
      </c>
      <c r="GD6" s="574" t="s">
        <v>1188</v>
      </c>
      <c r="GE6" s="470" t="s">
        <v>1188</v>
      </c>
      <c r="GF6" s="575" t="s">
        <v>1188</v>
      </c>
      <c r="GG6" s="369">
        <v>0</v>
      </c>
      <c r="GH6" s="574" t="s">
        <v>1188</v>
      </c>
      <c r="GI6" s="470" t="s">
        <v>1188</v>
      </c>
      <c r="GJ6" s="575" t="s">
        <v>1188</v>
      </c>
      <c r="GK6" s="369">
        <v>2</v>
      </c>
      <c r="GL6" s="430">
        <v>2014</v>
      </c>
      <c r="GM6" s="686" t="s">
        <v>1380</v>
      </c>
      <c r="GN6" s="573" t="s">
        <v>1381</v>
      </c>
      <c r="GO6" s="713">
        <v>0</v>
      </c>
      <c r="GP6" s="714" t="s">
        <v>1188</v>
      </c>
      <c r="GQ6" s="688" t="s">
        <v>1188</v>
      </c>
      <c r="GR6" s="688" t="s">
        <v>1188</v>
      </c>
      <c r="GS6" s="688" t="s">
        <v>1188</v>
      </c>
      <c r="GT6" s="689" t="s">
        <v>1188</v>
      </c>
      <c r="GU6" s="715">
        <v>0</v>
      </c>
      <c r="GV6" s="687" t="s">
        <v>1188</v>
      </c>
      <c r="GW6" s="688" t="s">
        <v>1188</v>
      </c>
      <c r="GX6" s="689" t="s">
        <v>1188</v>
      </c>
      <c r="GY6" s="716">
        <v>0</v>
      </c>
      <c r="GZ6" s="717" t="s">
        <v>1188</v>
      </c>
      <c r="HA6" s="583" t="s">
        <v>1293</v>
      </c>
      <c r="HB6" s="584">
        <v>1</v>
      </c>
      <c r="HC6" s="585">
        <v>2</v>
      </c>
      <c r="HD6" s="586" t="s">
        <v>1382</v>
      </c>
      <c r="HE6" s="718" t="s">
        <v>1383</v>
      </c>
      <c r="HF6" s="587">
        <v>2003</v>
      </c>
      <c r="HG6" s="587">
        <v>2004</v>
      </c>
      <c r="HH6" s="588">
        <v>2</v>
      </c>
      <c r="HI6" s="586" t="s">
        <v>771</v>
      </c>
      <c r="HJ6" s="471" t="s">
        <v>1384</v>
      </c>
      <c r="HK6" s="589">
        <v>2003</v>
      </c>
      <c r="HL6" s="590">
        <v>0</v>
      </c>
      <c r="HM6" s="693" t="s">
        <v>1188</v>
      </c>
      <c r="HN6" s="592" t="s">
        <v>1188</v>
      </c>
      <c r="HO6" s="681" t="s">
        <v>1188</v>
      </c>
      <c r="HP6" s="574" t="s">
        <v>1188</v>
      </c>
      <c r="HQ6" s="472" t="str">
        <f t="shared" si="5"/>
        <v>-</v>
      </c>
      <c r="HR6" s="593" t="s">
        <v>1188</v>
      </c>
      <c r="HS6" s="574" t="s">
        <v>1188</v>
      </c>
      <c r="HT6" s="574" t="s">
        <v>1188</v>
      </c>
      <c r="HU6" s="574" t="s">
        <v>1188</v>
      </c>
      <c r="HV6" s="574" t="s">
        <v>1188</v>
      </c>
      <c r="HW6" s="574" t="s">
        <v>1188</v>
      </c>
      <c r="HX6" s="574" t="s">
        <v>1188</v>
      </c>
      <c r="HY6" s="574" t="s">
        <v>1188</v>
      </c>
      <c r="HZ6" s="574" t="s">
        <v>1188</v>
      </c>
      <c r="IA6" s="574" t="s">
        <v>1188</v>
      </c>
      <c r="IB6" s="574" t="s">
        <v>1188</v>
      </c>
      <c r="IC6" s="574" t="s">
        <v>1188</v>
      </c>
      <c r="ID6" s="681" t="s">
        <v>1188</v>
      </c>
      <c r="IE6" s="369" t="s">
        <v>1188</v>
      </c>
      <c r="IF6" s="574" t="s">
        <v>1188</v>
      </c>
      <c r="IG6" s="472" t="str">
        <f t="shared" si="6"/>
        <v>-</v>
      </c>
      <c r="IH6" s="609" t="s">
        <v>1188</v>
      </c>
      <c r="II6" s="694" t="s">
        <v>1188</v>
      </c>
      <c r="IJ6" s="695" t="s">
        <v>1188</v>
      </c>
      <c r="IK6" s="696" t="s">
        <v>1188</v>
      </c>
      <c r="IL6" s="696" t="s">
        <v>1188</v>
      </c>
      <c r="IM6" s="697" t="s">
        <v>1188</v>
      </c>
      <c r="IN6" s="599">
        <v>3</v>
      </c>
      <c r="IO6" s="600">
        <v>1</v>
      </c>
      <c r="IP6" s="601">
        <v>1</v>
      </c>
      <c r="IQ6" s="600">
        <v>39</v>
      </c>
      <c r="IR6" s="587">
        <v>55</v>
      </c>
      <c r="IS6" s="601">
        <v>94</v>
      </c>
      <c r="IT6" s="599" t="s">
        <v>1188</v>
      </c>
      <c r="IU6" s="600" t="s">
        <v>1188</v>
      </c>
      <c r="IV6" s="587" t="s">
        <v>1188</v>
      </c>
      <c r="IW6" s="601" t="s">
        <v>1188</v>
      </c>
      <c r="IX6" s="602" t="s">
        <v>1188</v>
      </c>
      <c r="IY6" s="681">
        <v>0</v>
      </c>
      <c r="IZ6" s="719" t="s">
        <v>1188</v>
      </c>
      <c r="JA6" s="681">
        <v>0</v>
      </c>
      <c r="JB6" s="720" t="s">
        <v>1188</v>
      </c>
      <c r="JC6" s="681">
        <v>0</v>
      </c>
      <c r="JD6" s="430" t="s">
        <v>1188</v>
      </c>
      <c r="JE6" s="470" t="s">
        <v>1188</v>
      </c>
      <c r="JF6" s="470" t="s">
        <v>1188</v>
      </c>
      <c r="JG6" s="472" t="s">
        <v>1188</v>
      </c>
      <c r="JH6" s="568">
        <v>0</v>
      </c>
      <c r="JI6" s="469" t="s">
        <v>1188</v>
      </c>
      <c r="JJ6" s="470" t="s">
        <v>1188</v>
      </c>
      <c r="JK6" s="471" t="s">
        <v>1188</v>
      </c>
      <c r="JL6" s="472" t="s">
        <v>1188</v>
      </c>
      <c r="JM6" s="468">
        <v>0</v>
      </c>
      <c r="JN6" s="469" t="s">
        <v>1188</v>
      </c>
      <c r="JO6" s="469" t="s">
        <v>1188</v>
      </c>
      <c r="JP6" s="470" t="s">
        <v>1188</v>
      </c>
      <c r="JQ6" s="471" t="s">
        <v>1188</v>
      </c>
      <c r="JR6" s="472" t="s">
        <v>1188</v>
      </c>
      <c r="JS6" s="369">
        <v>0</v>
      </c>
      <c r="JT6" s="430" t="s">
        <v>1188</v>
      </c>
      <c r="JU6" s="470" t="s">
        <v>1188</v>
      </c>
      <c r="JV6" s="470" t="s">
        <v>1188</v>
      </c>
      <c r="JW6" s="472" t="s">
        <v>1188</v>
      </c>
      <c r="JX6" s="606">
        <v>0</v>
      </c>
      <c r="JY6" s="607" t="s">
        <v>1188</v>
      </c>
      <c r="JZ6" s="606" t="s">
        <v>1188</v>
      </c>
      <c r="KA6" s="606">
        <f t="shared" si="7"/>
        <v>0</v>
      </c>
      <c r="KB6" s="606"/>
      <c r="KC6" s="606"/>
      <c r="KD6" s="606"/>
      <c r="KE6" s="606"/>
      <c r="KF6" s="606">
        <f t="shared" si="8"/>
        <v>0</v>
      </c>
      <c r="KG6" s="606"/>
      <c r="KH6" s="606"/>
      <c r="KI6" s="606"/>
      <c r="KJ6" s="606"/>
      <c r="KK6" s="606">
        <v>0</v>
      </c>
      <c r="KL6" s="606">
        <v>0</v>
      </c>
      <c r="KM6" s="608">
        <f t="shared" si="9"/>
        <v>0.88174970149993892</v>
      </c>
      <c r="KN6" s="609">
        <v>1.9087485074996948</v>
      </c>
      <c r="KO6" s="609">
        <v>98.076919555664063</v>
      </c>
      <c r="KP6" s="610">
        <v>1</v>
      </c>
      <c r="KQ6" s="608">
        <f t="shared" si="10"/>
        <v>0.74687838554382324</v>
      </c>
      <c r="KR6" s="609">
        <v>1.2343919277191162</v>
      </c>
      <c r="KS6" s="609">
        <v>87.5</v>
      </c>
      <c r="KT6" s="610">
        <v>1</v>
      </c>
      <c r="KU6" s="610" t="s">
        <v>1188</v>
      </c>
      <c r="KV6" s="563" t="s">
        <v>1237</v>
      </c>
      <c r="KW6" s="606" t="s">
        <v>1349</v>
      </c>
      <c r="KX6" s="700" t="str">
        <f t="shared" ca="1" si="11"/>
        <v>C</v>
      </c>
      <c r="KY6" s="701">
        <f t="shared" ca="1" si="12"/>
        <v>0.33608520244983237</v>
      </c>
      <c r="KZ6" s="702">
        <f t="shared" ca="1" si="13"/>
        <v>0.23556705882352941</v>
      </c>
      <c r="LA6" s="703">
        <f t="shared" ca="1" si="54"/>
        <v>0.66163809523809525</v>
      </c>
      <c r="LB6" s="703">
        <f t="shared" ca="1" si="14"/>
        <v>0.12797500000000001</v>
      </c>
      <c r="LC6" s="704">
        <f t="shared" ca="1" si="15"/>
        <v>0.31916065573770497</v>
      </c>
      <c r="LD6" s="616" cm="1">
        <f t="array" aca="1" ref="LD6" ca="1">INDIRECT(LD$203&amp;ROW())*LD$205</f>
        <v>0</v>
      </c>
      <c r="LE6" s="696" cm="1">
        <f t="array" aca="1" ref="LE6" ca="1">INDIRECT(LE$203&amp;ROW())*LE$205</f>
        <v>0</v>
      </c>
      <c r="LF6" s="696" cm="1">
        <f t="array" aca="1" ref="LF6" ca="1">INDIRECT(LF$203&amp;ROW())*LF$205</f>
        <v>0</v>
      </c>
      <c r="LG6" s="696" cm="1">
        <f t="array" aca="1" ref="LG6" ca="1">INDIRECT(LG$203&amp;ROW())*LG$205</f>
        <v>3</v>
      </c>
      <c r="LH6" s="696" cm="1">
        <f t="array" aca="1" ref="LH6" ca="1">INDIRECT(LH$203&amp;ROW())*LH$205</f>
        <v>0</v>
      </c>
      <c r="LI6" s="696" cm="1">
        <f t="array" aca="1" ref="LI6" ca="1">INDIRECT(LI$203&amp;ROW())*LI$205</f>
        <v>3</v>
      </c>
      <c r="LJ6" s="696" cm="1">
        <f t="array" aca="1" ref="LJ6" ca="1">INDIRECT(LJ$203&amp;ROW())*LJ$205</f>
        <v>0</v>
      </c>
      <c r="LK6" s="696" cm="1">
        <f t="array" aca="1" ref="LK6" ca="1">INDIRECT(LK$203&amp;ROW())*LK$205</f>
        <v>3</v>
      </c>
      <c r="LL6" s="696" cm="1">
        <f t="array" aca="1" ref="LL6" ca="1">INDIRECT(LL$203&amp;ROW())*LL$205</f>
        <v>3</v>
      </c>
      <c r="LM6" s="696" cm="1">
        <f t="array" aca="1" ref="LM6" ca="1">INDIRECT(LM$203&amp;ROW())*LM$205</f>
        <v>0</v>
      </c>
      <c r="LN6" s="696" cm="1">
        <f t="array" aca="1" ref="LN6" ca="1">INDIRECT(LN$203&amp;ROW())*LN$205</f>
        <v>3</v>
      </c>
      <c r="LO6" s="696" cm="1">
        <f t="array" aca="1" ref="LO6" ca="1">INDIRECT(LO$203&amp;ROW())*LO$205</f>
        <v>0</v>
      </c>
      <c r="LP6" s="696" cm="1">
        <f t="array" aca="1" ref="LP6" ca="1">INDIRECT(LP$203&amp;ROW())*LP$205</f>
        <v>0</v>
      </c>
      <c r="LQ6" s="696" cm="1">
        <f t="array" aca="1" ref="LQ6" ca="1">IF(INDIRECT(LQ$203&amp;ROW())="-",0,INDIRECT(LQ$203&amp;ROW())*LQ$205)</f>
        <v>5.0232000000000001</v>
      </c>
      <c r="LR6" s="696" cm="1">
        <f t="array" aca="1" ref="LR6" ca="1">INDIRECT(LR$203&amp;ROW())*LR$205</f>
        <v>0</v>
      </c>
      <c r="LS6" s="696" cm="1">
        <f t="array" aca="1" ref="LS6" ca="1">IF(INDIRECT(LS$203&amp;ROW())="-",0,INDIRECT(LS$203&amp;ROW())*LS$205)</f>
        <v>2.8944000000000001</v>
      </c>
      <c r="LT6" s="696" cm="1">
        <f t="array" aca="1" ref="LT6" ca="1">INDIRECT(LT$203&amp;ROW())*LT$205</f>
        <v>4</v>
      </c>
      <c r="LU6" s="696" cm="1">
        <f t="array" aca="1" ref="LU6" ca="1">INDIRECT(LU$203&amp;ROW())*LU$205</f>
        <v>2</v>
      </c>
      <c r="LV6" s="696" cm="1">
        <f t="array" aca="1" ref="LV6" ca="1">INDIRECT(LV$203&amp;ROW())*LV$205</f>
        <v>3</v>
      </c>
      <c r="LW6" s="696" cm="1">
        <f t="array" aca="1" ref="LW6" ca="1">INDIRECT(LW$203&amp;ROW())*LW$205</f>
        <v>1</v>
      </c>
      <c r="LX6" s="696" cm="1">
        <f t="array" aca="1" ref="LX6" ca="1">INDIRECT(LX$203&amp;ROW())*LX$205</f>
        <v>1</v>
      </c>
      <c r="LY6" s="696" cm="1">
        <f t="array" aca="1" ref="LY6" ca="1">IF(INDIRECT(LY$203&amp;ROW())="-",0,INDIRECT(LY$203&amp;ROW())*LY$205)</f>
        <v>3.0714000000000001</v>
      </c>
      <c r="LZ6" s="696" cm="1">
        <f t="array" aca="1" ref="LZ6" ca="1">INDIRECT(LZ$203&amp;ROW())*LZ$205</f>
        <v>0</v>
      </c>
      <c r="MA6" s="696" cm="1">
        <f t="array" aca="1" ref="MA6" ca="1">INDIRECT(MA$203&amp;ROW())*MA$205</f>
        <v>0</v>
      </c>
      <c r="MB6" s="696" cm="1">
        <f t="array" aca="1" ref="MB6" ca="1">INDIRECT(MB$203&amp;ROW())*MB$205</f>
        <v>0</v>
      </c>
      <c r="MC6" s="696" cm="1">
        <f t="array" aca="1" ref="MC6" ca="1">IF($MB6=0,0,INDIRECT(MC$203&amp;ROW())*MC$205)</f>
        <v>0</v>
      </c>
      <c r="MD6" s="696" cm="1">
        <f t="array" aca="1" ref="MD6" ca="1">IF($MB6=0,0,INDIRECT(MD$203&amp;ROW())*MD$205)</f>
        <v>0</v>
      </c>
      <c r="ME6" s="696" cm="1">
        <f t="array" aca="1" ref="ME6" ca="1">IF($MB6=0,0,INDIRECT(ME$203&amp;ROW())*ME$205)</f>
        <v>0</v>
      </c>
      <c r="MF6" s="696" cm="1">
        <f t="array" aca="1" ref="MF6" ca="1">IF($MB6=0,0,INDIRECT(MF$203&amp;ROW())*MF$205)</f>
        <v>0</v>
      </c>
      <c r="MG6" s="696" cm="1">
        <f t="array" aca="1" ref="MG6" ca="1">INDIRECT(MG$203&amp;ROW())*MG$205</f>
        <v>0</v>
      </c>
      <c r="MH6" s="696" cm="1">
        <f t="array" aca="1" ref="MH6" ca="1">IF($MG6=0,0,INDIRECT(MH$203&amp;ROW())*MH$205)</f>
        <v>0</v>
      </c>
      <c r="MI6" s="696" cm="1">
        <f t="array" aca="1" ref="MI6" ca="1">IF($MG6=0,0,INDIRECT(MI$203&amp;ROW())*MI$205)</f>
        <v>0</v>
      </c>
      <c r="MJ6" s="696" cm="1">
        <f t="array" aca="1" ref="MJ6" ca="1">INDIRECT(MJ$203&amp;ROW())*MJ$205</f>
        <v>0</v>
      </c>
      <c r="MK6" s="696" cm="1">
        <f t="array" aca="1" ref="MK6" ca="1">INDIRECT(MK$203&amp;ROW())*MK$205</f>
        <v>0</v>
      </c>
      <c r="ML6" s="696" cm="1">
        <f t="array" aca="1" ref="ML6" ca="1">INDIRECT(ML$203&amp;ROW())*ML$205</f>
        <v>0</v>
      </c>
      <c r="MM6" s="696" cm="1">
        <f t="array" aca="1" ref="MM6" ca="1">INDIRECT(MM$203&amp;ROW())*MM$205</f>
        <v>6</v>
      </c>
      <c r="MN6" s="696" cm="1">
        <f t="array" aca="1" ref="MN6" ca="1">INDIRECT(MN$203&amp;ROW())*MN$205</f>
        <v>0</v>
      </c>
      <c r="MO6" s="696" cm="1">
        <f t="array" aca="1" ref="MO6" ca="1">INDIRECT(MO$203&amp;ROW())*MO$205</f>
        <v>0</v>
      </c>
      <c r="MP6" s="696" cm="1">
        <f t="array" aca="1" ref="MP6" ca="1">INDIRECT(MP$203&amp;ROW())*MP$205</f>
        <v>2</v>
      </c>
      <c r="MQ6" s="696" cm="1">
        <f t="array" aca="1" ref="MQ6" ca="1">INDIRECT(MQ$203&amp;ROW())*MQ$205</f>
        <v>2</v>
      </c>
      <c r="MR6" s="696" cm="1">
        <f t="array" aca="1" ref="MR6" ca="1">INDIRECT(MR$203&amp;ROW())*MR$205</f>
        <v>0</v>
      </c>
      <c r="MS6" s="696" cm="1">
        <f t="array" aca="1" ref="MS6" ca="1">INDIRECT(MS$203&amp;ROW())*MS$205</f>
        <v>0</v>
      </c>
      <c r="MT6" s="696" cm="1">
        <f t="array" aca="1" ref="MT6" ca="1">INDIRECT(MT$203&amp;ROW())*MT$205</f>
        <v>3</v>
      </c>
      <c r="MU6" s="696" cm="1">
        <f t="array" aca="1" ref="MU6" ca="1">INDIRECT(MU$203&amp;ROW())*MU$205</f>
        <v>2</v>
      </c>
      <c r="MV6" s="696" cm="1">
        <f t="array" aca="1" ref="MV6" ca="1">IF(INDIRECT(MV$203&amp;ROW())="-",0,INDIRECT(MV$203&amp;ROW())*MV$205)</f>
        <v>4.4687999999999999</v>
      </c>
      <c r="MW6" s="696" cm="1">
        <f t="array" aca="1" ref="MW6" ca="1">INDIRECT(MW$203&amp;ROW())*MW$205</f>
        <v>0</v>
      </c>
      <c r="MX6" s="696" cm="1">
        <f t="array" aca="1" ref="MX6" ca="1">INDIRECT(MX$203&amp;ROW())*MX$205</f>
        <v>0</v>
      </c>
      <c r="MY6" s="696" cm="1">
        <f t="array" aca="1" ref="MY6" ca="1">INDIRECT(MY$203&amp;ROW())*MY$205</f>
        <v>0</v>
      </c>
      <c r="NA6" s="701">
        <f t="shared" si="16"/>
        <v>0.3862731707317073</v>
      </c>
      <c r="NB6" s="617">
        <f t="shared" si="17"/>
        <v>0.67731428571428576</v>
      </c>
      <c r="NC6" s="695">
        <f t="shared" si="18"/>
        <v>3.937692307692308E-2</v>
      </c>
      <c r="ND6" s="697">
        <f t="shared" si="19"/>
        <v>0.47202962962962963</v>
      </c>
      <c r="NE6" s="694">
        <f t="shared" si="20"/>
        <v>0.3937485022881364</v>
      </c>
      <c r="NF6" s="682" t="str">
        <f t="shared" si="21"/>
        <v>C</v>
      </c>
      <c r="NH6" s="606" t="s">
        <v>1349</v>
      </c>
      <c r="NI6" s="563" t="str">
        <f t="shared" si="22"/>
        <v>B</v>
      </c>
      <c r="NJ6" s="563" t="str">
        <f t="shared" si="23"/>
        <v>C</v>
      </c>
      <c r="NK6" s="563" t="str">
        <f t="shared" ca="1" si="24"/>
        <v>C</v>
      </c>
      <c r="NL6" s="563" t="str">
        <f t="shared" ca="1" si="25"/>
        <v>C</v>
      </c>
      <c r="NM6" s="563" t="str">
        <f t="shared" ca="1" si="26"/>
        <v>C</v>
      </c>
      <c r="NN6" s="563" t="str">
        <f t="shared" ca="1" si="55"/>
        <v>C</v>
      </c>
      <c r="NO6" s="563" t="str">
        <f t="shared" ca="1" si="56"/>
        <v>C</v>
      </c>
      <c r="NP6" s="606" t="str">
        <f t="shared" si="27"/>
        <v>-</v>
      </c>
      <c r="NQ6" s="682" t="str">
        <f t="shared" si="28"/>
        <v>-</v>
      </c>
      <c r="NR6" s="682" t="e">
        <f>IF(OR(AND(NI6="A",OR(NJ6="C",NJ6="D")),AND(NI6="A",OR(#REF!="C",#REF!="D")),AND(NI6="B",OR(NJ6="D",#REF!="D")),AND(OR(NI6="C",NI6="D"),OR(NJ6="A",NJ6="B")),AND(OR(NI6="C",NI6="D"),OR(#REF!="A",#REF!="B")),AND(OR(NJ6="A",#REF!="A",NJ6="B",#REF!="B"),OR(NP6="-",NQ6="-")),AND(OR(NJ6="C",#REF!="C",NJ6="D",#REF!="D"),NP6="Yes")),"Yes","-")</f>
        <v>#REF!</v>
      </c>
      <c r="NS6" s="607"/>
      <c r="NT6" s="619">
        <f t="shared" si="29"/>
        <v>0.68810000000000004</v>
      </c>
      <c r="NU6" s="619">
        <f t="shared" si="30"/>
        <v>0.3937485022881364</v>
      </c>
      <c r="NV6" s="619">
        <f t="shared" ca="1" si="31"/>
        <v>0.33608520244983237</v>
      </c>
      <c r="NW6" s="619">
        <f t="shared" ca="1" si="57"/>
        <v>0.39045180539554047</v>
      </c>
      <c r="NX6" s="619">
        <f t="shared" ca="1" si="58"/>
        <v>0.36939710651183816</v>
      </c>
      <c r="NY6" s="620">
        <f t="shared" ca="1" si="59"/>
        <v>0.38462048421709821</v>
      </c>
      <c r="NZ6" s="620">
        <f t="shared" ca="1" si="60"/>
        <v>0.3535991354487486</v>
      </c>
      <c r="OA6" s="705" t="s">
        <v>1188</v>
      </c>
      <c r="OB6" s="706" t="s">
        <v>1188</v>
      </c>
      <c r="OC6" s="494"/>
      <c r="OE6" s="606" t="s">
        <v>1349</v>
      </c>
      <c r="OF6" s="700" t="str">
        <f t="shared" ca="1" si="32"/>
        <v>C</v>
      </c>
      <c r="OG6" s="701">
        <f t="shared" ca="1" si="61"/>
        <v>0.39045180539554047</v>
      </c>
      <c r="OH6" s="705">
        <f t="shared" ca="1" si="33"/>
        <v>0.32476185856832968</v>
      </c>
      <c r="OI6" s="696">
        <f t="shared" ca="1" si="34"/>
        <v>0.68628879899623596</v>
      </c>
      <c r="OJ6" s="696">
        <f t="shared" ca="1" si="35"/>
        <v>5.5754197941172819E-2</v>
      </c>
      <c r="OK6" s="697">
        <f t="shared" ca="1" si="36"/>
        <v>0.49500236607642345</v>
      </c>
      <c r="OL6" s="616" cm="1">
        <f t="array" aca="1" ref="OL6" ca="1">INDIRECT(OL$203&amp;ROW())*OL$205</f>
        <v>0</v>
      </c>
      <c r="OM6" s="696" cm="1">
        <f t="array" aca="1" ref="OM6" ca="1">INDIRECT(OM$203&amp;ROW())*OM$205</f>
        <v>0</v>
      </c>
      <c r="ON6" s="696" cm="1">
        <f t="array" aca="1" ref="ON6" ca="1">INDIRECT(ON$203&amp;ROW())*ON$205</f>
        <v>0</v>
      </c>
      <c r="OO6" s="696" cm="1">
        <f t="array" aca="1" ref="OO6" ca="1">INDIRECT(OO$203&amp;ROW())*OO$205</f>
        <v>1.0790999999999999</v>
      </c>
      <c r="OP6" s="696" cm="1">
        <f t="array" aca="1" ref="OP6" ca="1">INDIRECT(OP$203&amp;ROW())*OP$205</f>
        <v>0</v>
      </c>
      <c r="OQ6" s="696" cm="1">
        <f t="array" aca="1" ref="OQ6" ca="1">INDIRECT(OQ$203&amp;ROW())*OQ$205</f>
        <v>1.5849</v>
      </c>
      <c r="OR6" s="696" cm="1">
        <f t="array" aca="1" ref="OR6" ca="1">INDIRECT(OR$203&amp;ROW())*OR$205</f>
        <v>0</v>
      </c>
      <c r="OS6" s="696" cm="1">
        <f t="array" aca="1" ref="OS6" ca="1">INDIRECT(OS$203&amp;ROW())*OS$205</f>
        <v>1.5387</v>
      </c>
      <c r="OT6" s="696" cm="1">
        <f t="array" aca="1" ref="OT6" ca="1">INDIRECT(OT$203&amp;ROW())*OT$205</f>
        <v>1.4727000000000001</v>
      </c>
      <c r="OU6" s="696" cm="1">
        <f t="array" aca="1" ref="OU6" ca="1">INDIRECT(OU$203&amp;ROW())*OU$205</f>
        <v>0</v>
      </c>
      <c r="OV6" s="696" cm="1">
        <f t="array" aca="1" ref="OV6" ca="1">INDIRECT(OV$203&amp;ROW())*OV$205</f>
        <v>1.2161999999999999</v>
      </c>
      <c r="OW6" s="696" cm="1">
        <f t="array" aca="1" ref="OW6" ca="1">INDIRECT(OW$203&amp;ROW())*OW$205</f>
        <v>0</v>
      </c>
      <c r="OX6" s="696" cm="1">
        <f t="array" aca="1" ref="OX6" ca="1">INDIRECT(OX$203&amp;ROW())*OX$205</f>
        <v>0</v>
      </c>
      <c r="OY6" s="696" cm="1">
        <f t="array" aca="1" ref="OY6" ca="1">IF(INDIRECT(OY$203&amp;ROW())="-",0,INDIRECT(OY$203&amp;ROW())*OY$205)</f>
        <v>0.59416084000000002</v>
      </c>
      <c r="OZ6" s="696" cm="1">
        <f t="array" aca="1" ref="OZ6" ca="1">INDIRECT(OZ$203&amp;ROW())*OZ$205</f>
        <v>0</v>
      </c>
      <c r="PA6" s="696" cm="1">
        <f t="array" aca="1" ref="PA6" ca="1">IF(INDIRECT(PA$203&amp;ROW())="-",0,INDIRECT(PA$203&amp;ROW())*PA$205)</f>
        <v>0.42615216</v>
      </c>
      <c r="PB6" s="623" cm="1">
        <f t="array" aca="1" ref="PB6" ca="1">INDIRECT(PB$203&amp;ROW())*PB$205</f>
        <v>1.5084</v>
      </c>
      <c r="PC6" s="696" cm="1">
        <f t="array" aca="1" ref="PC6" ca="1">INDIRECT(PC$203&amp;ROW())*PC$205</f>
        <v>1.3946000000000001</v>
      </c>
      <c r="PD6" s="696" cm="1">
        <f t="array" aca="1" ref="PD6" ca="1">INDIRECT(PD$203&amp;ROW())*PD$205</f>
        <v>2.2025999999999999</v>
      </c>
      <c r="PE6" s="696" cm="1">
        <f t="array" aca="1" ref="PE6" ca="1">INDIRECT(PE$203&amp;ROW())*PE$205</f>
        <v>0.64</v>
      </c>
      <c r="PF6" s="696" cm="1">
        <f t="array" aca="1" ref="PF6" ca="1">INDIRECT(PF$203&amp;ROW())*PF$205</f>
        <v>0.66539999999999999</v>
      </c>
      <c r="PG6" s="696" cm="1">
        <f t="array" aca="1" ref="PG6" ca="1">IF(INDIRECT(PG$203&amp;ROW())="-",0,INDIRECT(PG$203&amp;ROW())*PG$205)</f>
        <v>0.44791250000000005</v>
      </c>
      <c r="PH6" s="696" cm="1">
        <f t="array" aca="1" ref="PH6" ca="1">INDIRECT(PH$203&amp;ROW())*PH$205</f>
        <v>0</v>
      </c>
      <c r="PI6" s="696" cm="1">
        <f t="array" aca="1" ref="PI6" ca="1">INDIRECT(PI$203&amp;ROW())*PI$205</f>
        <v>0</v>
      </c>
      <c r="PJ6" s="696" cm="1">
        <f t="array" aca="1" ref="PJ6" ca="1">INDIRECT(PJ$203&amp;ROW())*PJ$205</f>
        <v>0</v>
      </c>
      <c r="PK6" s="696" cm="1">
        <f t="array" aca="1" ref="PK6" ca="1">IF($PJ6=0,0,INDIRECT(PK$203&amp;ROW())*PK$205)</f>
        <v>0</v>
      </c>
      <c r="PL6" s="696" cm="1">
        <f t="array" aca="1" ref="PL6" ca="1">IF($MPE6=0,0,INDIRECT(PL$203&amp;ROW())*PL$205)</f>
        <v>0</v>
      </c>
      <c r="PM6" s="696" cm="1">
        <f t="array" aca="1" ref="PM6" ca="1">IF($MPE6=0,0,INDIRECT(PM$203&amp;ROW())*PM$205)</f>
        <v>0</v>
      </c>
      <c r="PN6" s="696" cm="1">
        <f t="array" aca="1" ref="PN6" ca="1">IF($PJ6=0,0,INDIRECT(PN$203&amp;ROW())*PN$205)</f>
        <v>0</v>
      </c>
      <c r="PO6" s="696" cm="1">
        <f t="array" aca="1" ref="PO6" ca="1">INDIRECT(PO$203&amp;ROW())*PO$205</f>
        <v>0</v>
      </c>
      <c r="PP6" s="696" cm="1">
        <f t="array" aca="1" ref="PP6" ca="1">IF($PO6=0,0,INDIRECT(PP$203&amp;ROW())*PP$205)</f>
        <v>0</v>
      </c>
      <c r="PQ6" s="696" cm="1">
        <f t="array" aca="1" ref="PQ6" ca="1">IF($PO6=0,0,INDIRECT(PQ$203&amp;ROW())*PQ$205)</f>
        <v>0</v>
      </c>
      <c r="PR6" s="696" cm="1">
        <f t="array" aca="1" ref="PR6" ca="1">INDIRECT(PR$203&amp;ROW())*PR$205</f>
        <v>0</v>
      </c>
      <c r="PS6" s="696" cm="1">
        <f t="array" aca="1" ref="PS6" ca="1">INDIRECT(PS$203&amp;ROW())*PS$205</f>
        <v>0</v>
      </c>
      <c r="PT6" s="696" cm="1">
        <f t="array" aca="1" ref="PT6" ca="1">INDIRECT(PT$203&amp;ROW())*PT$205</f>
        <v>0</v>
      </c>
      <c r="PU6" s="696" cm="1">
        <f t="array" aca="1" ref="PU6" ca="1">INDIRECT(PU$203&amp;ROW())*PU$205</f>
        <v>1.7696999999999998</v>
      </c>
      <c r="PV6" s="696" cm="1">
        <f t="array" aca="1" ref="PV6" ca="1">INDIRECT(PV$203&amp;ROW())*PV$205</f>
        <v>0</v>
      </c>
      <c r="PW6" s="696" cm="1">
        <f t="array" aca="1" ref="PW6" ca="1">INDIRECT(PW$203&amp;ROW())*PW$205</f>
        <v>0</v>
      </c>
      <c r="PX6" s="696" cm="1">
        <f t="array" aca="1" ref="PX6" ca="1">INDIRECT(PX$203&amp;ROW())*PX$205</f>
        <v>1.1714</v>
      </c>
      <c r="PY6" s="696" cm="1">
        <f t="array" aca="1" ref="PY6" ca="1">INDIRECT(PY$203&amp;ROW())*PY$205</f>
        <v>1.1866000000000001</v>
      </c>
      <c r="PZ6" s="696" cm="1">
        <f t="array" aca="1" ref="PZ6" ca="1">INDIRECT(PZ$203&amp;ROW())*PZ$205</f>
        <v>0</v>
      </c>
      <c r="QA6" s="696" cm="1">
        <f t="array" aca="1" ref="QA6" ca="1">INDIRECT(QA$203&amp;ROW())*QA$205</f>
        <v>0</v>
      </c>
      <c r="QB6" s="696" cm="1">
        <f t="array" aca="1" ref="QB6" ca="1">INDIRECT(QB$203&amp;ROW())*QB$205</f>
        <v>2.3948999999999998</v>
      </c>
      <c r="QC6" s="696" cm="1">
        <f t="array" aca="1" ref="QC6" ca="1">INDIRECT(QC$203&amp;ROW())*QC$205</f>
        <v>1.4259999999999999</v>
      </c>
      <c r="QD6" s="696" cm="1">
        <f t="array" aca="1" ref="QD6" ca="1">IF(INDIRECT(QD$203&amp;ROW())="-",0,INDIRECT(QD$203&amp;ROW())*QD$205)</f>
        <v>0.45738168000000001</v>
      </c>
      <c r="QE6" s="696" cm="1">
        <f t="array" aca="1" ref="QE6" ca="1">INDIRECT(QE$203&amp;ROW())*QE$205</f>
        <v>0</v>
      </c>
      <c r="QF6" s="696" cm="1">
        <f t="array" aca="1" ref="QF6" ca="1">INDIRECT(QF$203&amp;ROW())*QF$205</f>
        <v>0</v>
      </c>
      <c r="QG6" s="696" cm="1">
        <f t="array" aca="1" ref="QG6" ca="1">INDIRECT(QG$203&amp;ROW())*QG$205</f>
        <v>0</v>
      </c>
      <c r="QI6" s="606" t="s">
        <v>1349</v>
      </c>
      <c r="QJ6" s="700" t="str">
        <f t="shared" ca="1" si="37"/>
        <v>C</v>
      </c>
      <c r="QK6" s="701">
        <f t="shared" ca="1" si="62"/>
        <v>0.36939710651183816</v>
      </c>
      <c r="QL6" s="705">
        <f t="shared" ca="1" si="38"/>
        <v>0.58005326224848552</v>
      </c>
      <c r="QM6" s="696">
        <f t="shared" ca="1" si="39"/>
        <v>0.6254532240133458</v>
      </c>
      <c r="QN6" s="696">
        <f t="shared" ca="1" si="40"/>
        <v>3.3096279636396324E-2</v>
      </c>
      <c r="QO6" s="697">
        <f t="shared" ca="1" si="41"/>
        <v>0.23898566014912498</v>
      </c>
      <c r="QP6" s="616" cm="1">
        <f t="array" aca="1" ref="QP6" ca="1">INDIRECT(QP$203&amp;ROW())*QP$205</f>
        <v>0</v>
      </c>
      <c r="QQ6" s="696" cm="1">
        <f t="array" aca="1" ref="QQ6" ca="1">INDIRECT(QQ$203&amp;ROW())*QQ$205</f>
        <v>0</v>
      </c>
      <c r="QR6" s="696" cm="1">
        <f t="array" aca="1" ref="QR6" ca="1">INDIRECT(QR$203&amp;ROW())*QR$205</f>
        <v>0</v>
      </c>
      <c r="QS6" s="696" cm="1">
        <f t="array" aca="1" ref="QS6" ca="1">INDIRECT(QS$203&amp;ROW())*QS$205</f>
        <v>0.22471360933801068</v>
      </c>
      <c r="QT6" s="696" cm="1">
        <f t="array" aca="1" ref="QT6" ca="1">INDIRECT(QT$203&amp;ROW())*QT$205</f>
        <v>0</v>
      </c>
      <c r="QU6" s="696" cm="1">
        <f t="array" aca="1" ref="QU6" ca="1">INDIRECT(QU$203&amp;ROW())*QU$205</f>
        <v>0.53329206883563263</v>
      </c>
      <c r="QV6" s="696" cm="1">
        <f t="array" aca="1" ref="QV6" ca="1">INDIRECT(QV$203&amp;ROW())*QV$205</f>
        <v>0</v>
      </c>
      <c r="QW6" s="696" cm="1">
        <f t="array" aca="1" ref="QW6" ca="1">INDIRECT(QW$203&amp;ROW())*QW$205</f>
        <v>0.53099416374332975</v>
      </c>
      <c r="QX6" s="696" cm="1">
        <f t="array" aca="1" ref="QX6" ca="1">INDIRECT(QX$203&amp;ROW())*QX$205</f>
        <v>0.60640894423913805</v>
      </c>
      <c r="QY6" s="696" cm="1">
        <f t="array" aca="1" ref="QY6" ca="1">INDIRECT(QY$203&amp;ROW())*QY$205</f>
        <v>0</v>
      </c>
      <c r="QZ6" s="696" cm="1">
        <f t="array" aca="1" ref="QZ6" ca="1">INDIRECT(QZ$203&amp;ROW())*QZ$205</f>
        <v>0.27613248380770827</v>
      </c>
      <c r="RA6" s="696" cm="1">
        <f t="array" aca="1" ref="RA6" ca="1">INDIRECT(RA$203&amp;ROW())*RA$205</f>
        <v>0</v>
      </c>
      <c r="RB6" s="696" cm="1">
        <f t="array" aca="1" ref="RB6" ca="1">INDIRECT(RB$203&amp;ROW())*RB$205</f>
        <v>0</v>
      </c>
      <c r="RC6" s="696" cm="1">
        <f t="array" aca="1" ref="RC6" ca="1">IF(INDIRECT(RC$203&amp;ROW())="-",0,INDIRECT(RC$203&amp;ROW())*RC$205)</f>
        <v>7.0248292627836467E-2</v>
      </c>
      <c r="RD6" s="696" cm="1">
        <f t="array" aca="1" ref="RD6" ca="1">INDIRECT(RD$203&amp;ROW())*RD$205</f>
        <v>0</v>
      </c>
      <c r="RE6" s="696" cm="1">
        <f t="array" aca="1" ref="RE6" ca="1">IF(INDIRECT(RE$203&amp;ROW())="-",0,INDIRECT(RE$203&amp;ROW())*RE$205)</f>
        <v>3.0530632766686817E-2</v>
      </c>
      <c r="RF6" s="623" cm="1">
        <f t="array" aca="1" ref="RF6" ca="1">INDIRECT(RF$203&amp;ROW())*RF$205</f>
        <v>0.10613798880649605</v>
      </c>
      <c r="RG6" s="696" cm="1">
        <f t="array" aca="1" ref="RG6" ca="1">INDIRECT(RG$203&amp;ROW())*RG$205</f>
        <v>0.27650466908360405</v>
      </c>
      <c r="RH6" s="696" cm="1">
        <f t="array" aca="1" ref="RH6" ca="1">INDIRECT(RH$203&amp;ROW())*RH$205</f>
        <v>8.7581521170816884E-2</v>
      </c>
      <c r="RI6" s="696" cm="1">
        <f t="array" aca="1" ref="RI6" ca="1">INDIRECT(RI$203&amp;ROW())*RI$205</f>
        <v>0.10769689125031101</v>
      </c>
      <c r="RJ6" s="696" cm="1">
        <f t="array" aca="1" ref="RJ6" ca="1">INDIRECT(RJ$203&amp;ROW())*RJ$205</f>
        <v>6.1133616682162308E-2</v>
      </c>
      <c r="RK6" s="696" cm="1">
        <f t="array" aca="1" ref="RK6" ca="1">IF(INDIRECT(RK$203&amp;ROW())="-",0,INDIRECT(RK$203&amp;ROW())*RK$205)</f>
        <v>3.0929816461884346E-2</v>
      </c>
      <c r="RL6" s="696" cm="1">
        <f t="array" aca="1" ref="RL6" ca="1">INDIRECT(RL$203&amp;ROW())*RL$205</f>
        <v>0</v>
      </c>
      <c r="RM6" s="696" cm="1">
        <f t="array" aca="1" ref="RM6" ca="1">INDIRECT(RM$203&amp;ROW())*RM$205</f>
        <v>0</v>
      </c>
      <c r="RN6" s="696" cm="1">
        <f t="array" aca="1" ref="RN6" ca="1">INDIRECT(RN$203&amp;ROW())*RN$205</f>
        <v>0</v>
      </c>
      <c r="RO6" s="696" cm="1">
        <f t="array" aca="1" ref="RO6" ca="1">IF($RN6=0,0,INDIRECT(RO$203&amp;ROW())*RO$205)</f>
        <v>0</v>
      </c>
      <c r="RP6" s="696" cm="1">
        <f t="array" aca="1" ref="RP6" ca="1">IF($RN6=0,0,INDIRECT(RP$203&amp;ROW())*RP$205)</f>
        <v>0</v>
      </c>
      <c r="RQ6" s="696" cm="1">
        <f t="array" aca="1" ref="RQ6" ca="1">IF($RN6=0,0,INDIRECT(RQ$203&amp;ROW())*RQ$205)</f>
        <v>0</v>
      </c>
      <c r="RR6" s="696" cm="1">
        <f t="array" aca="1" ref="RR6" ca="1">IF($RN6=0,0,INDIRECT(RR$203&amp;ROW())*RR$205)</f>
        <v>0</v>
      </c>
      <c r="RS6" s="696" cm="1">
        <f t="array" aca="1" ref="RS6" ca="1">INDIRECT(RS$203&amp;ROW())*RS$205</f>
        <v>0</v>
      </c>
      <c r="RT6" s="696" cm="1">
        <f t="array" aca="1" ref="RT6" ca="1">IF($RS6=0,0,INDIRECT(RT$203&amp;ROW())*RT$205)</f>
        <v>0</v>
      </c>
      <c r="RU6" s="696" cm="1">
        <f t="array" aca="1" ref="RU6" ca="1">IF($RS6=0,0,INDIRECT(RU$203&amp;ROW())*RU$205)</f>
        <v>0</v>
      </c>
      <c r="RV6" s="696" cm="1">
        <f t="array" aca="1" ref="RV6" ca="1">INDIRECT(RV$203&amp;ROW())*RV$205</f>
        <v>0</v>
      </c>
      <c r="RW6" s="696" cm="1">
        <f t="array" aca="1" ref="RW6" ca="1">INDIRECT(RW$203&amp;ROW())*RW$205</f>
        <v>0</v>
      </c>
      <c r="RX6" s="696" cm="1">
        <f t="array" aca="1" ref="RX6" ca="1">INDIRECT(RX$203&amp;ROW())*RX$205</f>
        <v>0</v>
      </c>
      <c r="RY6" s="696" cm="1">
        <f t="array" aca="1" ref="RY6" ca="1">INDIRECT(RY$203&amp;ROW())*RY$205</f>
        <v>8.4396695370290389E-2</v>
      </c>
      <c r="RZ6" s="696" cm="1">
        <f t="array" aca="1" ref="RZ6" ca="1">INDIRECT(RZ$203&amp;ROW())*RZ$205</f>
        <v>0</v>
      </c>
      <c r="SA6" s="696" cm="1">
        <f t="array" aca="1" ref="SA6" ca="1">INDIRECT(SA$203&amp;ROW())*SA$205</f>
        <v>0</v>
      </c>
      <c r="SB6" s="696" cm="1">
        <f t="array" aca="1" ref="SB6" ca="1">INDIRECT(SB$203&amp;ROW())*SB$205</f>
        <v>4.7124126502052749E-2</v>
      </c>
      <c r="SC6" s="696" cm="1">
        <f t="array" aca="1" ref="SC6" ca="1">INDIRECT(SC$203&amp;ROW())*SC$205</f>
        <v>5.4291606235991073E-2</v>
      </c>
      <c r="SD6" s="696" cm="1">
        <f t="array" aca="1" ref="SD6" ca="1">INDIRECT(SD$203&amp;ROW())*SD$205</f>
        <v>0</v>
      </c>
      <c r="SE6" s="696" cm="1">
        <f t="array" aca="1" ref="SE6" ca="1">INDIRECT(SE$203&amp;ROW())*SE$205</f>
        <v>0</v>
      </c>
      <c r="SF6" s="696" cm="1">
        <f t="array" aca="1" ref="SF6" ca="1">INDIRECT(SF$203&amp;ROW())*SF$205</f>
        <v>0.19835664972334499</v>
      </c>
      <c r="SG6" s="696" cm="1">
        <f t="array" aca="1" ref="SG6" ca="1">INDIRECT(SG$203&amp;ROW())*SG$205</f>
        <v>7.4767843909269882E-2</v>
      </c>
      <c r="SH6" s="696" cm="1">
        <f t="array" aca="1" ref="SH6" ca="1">IF(INDIRECT(SH$203&amp;ROW())="-",0,INDIRECT(SH$203&amp;ROW())*SH$205)</f>
        <v>5.8600906937517336E-2</v>
      </c>
      <c r="SI6" s="696" cm="1">
        <f t="array" aca="1" ref="SI6" ca="1">INDIRECT(SI$203&amp;ROW())*SI$205</f>
        <v>0</v>
      </c>
      <c r="SJ6" s="696" cm="1">
        <f t="array" aca="1" ref="SJ6" ca="1">INDIRECT(SJ$203&amp;ROW())*SJ$205</f>
        <v>0</v>
      </c>
      <c r="SK6" s="696" cm="1">
        <f t="array" aca="1" ref="SK6" ca="1">INDIRECT(SK$203&amp;ROW())*SK$205</f>
        <v>0</v>
      </c>
      <c r="SN6" s="606" t="s">
        <v>1349</v>
      </c>
      <c r="SO6" s="624" cm="1">
        <f t="array" aca="1" ref="SO6" ca="1">INDIRECT(SO$203&amp;ROW())*SO$205</f>
        <v>0</v>
      </c>
      <c r="SP6" s="707" cm="1">
        <f t="array" aca="1" ref="SP6" ca="1">INDIRECT(SP$203&amp;ROW())*SP$205</f>
        <v>0</v>
      </c>
      <c r="SQ6" s="707" cm="1">
        <f t="array" aca="1" ref="SQ6" ca="1">INDIRECT(SQ$203&amp;ROW())*SQ$205</f>
        <v>0</v>
      </c>
      <c r="SR6" s="707" cm="1">
        <f t="array" aca="1" ref="SR6" ca="1">INDIRECT(SR$203&amp;ROW())*SR$205</f>
        <v>3</v>
      </c>
      <c r="SS6" s="707" cm="1">
        <f t="array" aca="1" ref="SS6" ca="1">INDIRECT(SS$203&amp;ROW())*SS$205</f>
        <v>0</v>
      </c>
      <c r="ST6" s="707" cm="1">
        <f t="array" aca="1" ref="ST6" ca="1">INDIRECT(ST$203&amp;ROW())*ST$205</f>
        <v>3</v>
      </c>
      <c r="SU6" s="707" cm="1">
        <f t="array" aca="1" ref="SU6" ca="1">INDIRECT(SU$203&amp;ROW())*SU$205</f>
        <v>0</v>
      </c>
      <c r="SV6" s="707" cm="1">
        <f t="array" aca="1" ref="SV6" ca="1">INDIRECT(SV$203&amp;ROW())*SV$205</f>
        <v>3</v>
      </c>
      <c r="SW6" s="707" cm="1">
        <f t="array" aca="1" ref="SW6" ca="1">INDIRECT(SW$203&amp;ROW())*SW$205</f>
        <v>3</v>
      </c>
      <c r="SX6" s="707" cm="1">
        <f t="array" aca="1" ref="SX6" ca="1">INDIRECT(SX$203&amp;ROW())*SX$205</f>
        <v>0</v>
      </c>
      <c r="SY6" s="707" cm="1">
        <f t="array" aca="1" ref="SY6" ca="1">INDIRECT(SY$203&amp;ROW())*SY$205</f>
        <v>3</v>
      </c>
      <c r="SZ6" s="707" cm="1">
        <f t="array" aca="1" ref="SZ6" ca="1">INDIRECT(SZ$203&amp;ROW())*SZ$205</f>
        <v>0</v>
      </c>
      <c r="TA6" s="707" cm="1">
        <f t="array" aca="1" ref="TA6" ca="1">INDIRECT(TA$203&amp;ROW())*TA$205</f>
        <v>0</v>
      </c>
      <c r="TB6" s="696" cm="1">
        <f t="array" aca="1" ref="TB6" ca="1">IF(INDIRECT(TB$203&amp;ROW())="-",0,INDIRECT(TB$203&amp;ROW())*TB$205)</f>
        <v>0.83720000000000006</v>
      </c>
      <c r="TC6" s="707" cm="1">
        <f t="array" aca="1" ref="TC6" ca="1">INDIRECT(TC$203&amp;ROW())*TC$205</f>
        <v>0</v>
      </c>
      <c r="TD6" s="696" cm="1">
        <f t="array" aca="1" ref="TD6" ca="1">IF(INDIRECT(TD$203&amp;ROW())="-",0,INDIRECT(TD$203&amp;ROW())*TD$205)</f>
        <v>0.4824</v>
      </c>
      <c r="TE6" s="626" cm="1">
        <f t="array" aca="1" ref="TE6" ca="1">INDIRECT(TE$203&amp;ROW())*TE$205</f>
        <v>2</v>
      </c>
      <c r="TF6" s="707" cm="1">
        <f t="array" aca="1" ref="TF6" ca="1">INDIRECT(TF$203&amp;ROW())*TF$205</f>
        <v>2</v>
      </c>
      <c r="TG6" s="707" cm="1">
        <f t="array" aca="1" ref="TG6" ca="1">INDIRECT(TG$203&amp;ROW())*TG$205</f>
        <v>3</v>
      </c>
      <c r="TH6" s="707" cm="1">
        <f t="array" aca="1" ref="TH6" ca="1">INDIRECT(TH$203&amp;ROW())*TH$205</f>
        <v>1</v>
      </c>
      <c r="TI6" s="707" cm="1">
        <f t="array" aca="1" ref="TI6" ca="1">INDIRECT(TI$203&amp;ROW())*TI$205</f>
        <v>1</v>
      </c>
      <c r="TJ6" s="696" cm="1">
        <f t="array" aca="1" ref="TJ6" ca="1">IF(INDIRECT(TJ$203&amp;ROW())="-",0,INDIRECT(TJ$203&amp;ROW())*TJ$205)</f>
        <v>0.51190000000000002</v>
      </c>
      <c r="TK6" s="707" cm="1">
        <f t="array" aca="1" ref="TK6" ca="1">INDIRECT(TK$203&amp;ROW())*TK$205</f>
        <v>0</v>
      </c>
      <c r="TL6" s="707" cm="1">
        <f t="array" aca="1" ref="TL6" ca="1">INDIRECT(TL$203&amp;ROW())*TL$205</f>
        <v>0</v>
      </c>
      <c r="TM6" s="707" cm="1">
        <f t="array" aca="1" ref="TM6" ca="1">INDIRECT(TM$203&amp;ROW())*TM$205</f>
        <v>0</v>
      </c>
      <c r="TN6" s="707" cm="1">
        <f t="array" aca="1" ref="TN6" ca="1">IF($TM6=0,0,INDIRECT(TN$203&amp;ROW())*TN$205)</f>
        <v>0</v>
      </c>
      <c r="TO6" s="707" cm="1">
        <f t="array" aca="1" ref="TO6" ca="1">IF($TM6=0,0,INDIRECT(TO$203&amp;ROW())*TO$205)</f>
        <v>0</v>
      </c>
      <c r="TP6" s="707" cm="1">
        <f t="array" aca="1" ref="TP6" ca="1">IF($TM6=0,0,INDIRECT(TP$203&amp;ROW())*TP$205)</f>
        <v>0</v>
      </c>
      <c r="TQ6" s="707" cm="1">
        <f t="array" aca="1" ref="TQ6" ca="1">IF($TM6=0,0,INDIRECT(TQ$203&amp;ROW())*TQ$205)</f>
        <v>0</v>
      </c>
      <c r="TR6" s="707" cm="1">
        <f t="array" aca="1" ref="TR6" ca="1">INDIRECT(TR$203&amp;ROW())*TR$205</f>
        <v>0</v>
      </c>
      <c r="TS6" s="707" cm="1">
        <f t="array" aca="1" ref="TS6" ca="1">IF($TR6=0,0,INDIRECT(TS$203&amp;ROW())*TS$205)</f>
        <v>0</v>
      </c>
      <c r="TT6" s="707" cm="1">
        <f t="array" aca="1" ref="TT6" ca="1">IF($TR6=0,0,INDIRECT(TT$203&amp;ROW())*TT$205)</f>
        <v>0</v>
      </c>
      <c r="TU6" s="707" cm="1">
        <f t="array" aca="1" ref="TU6" ca="1">INDIRECT(TU$203&amp;ROW())*TU$205</f>
        <v>0</v>
      </c>
      <c r="TV6" s="707" cm="1">
        <f t="array" aca="1" ref="TV6" ca="1">INDIRECT(TV$203&amp;ROW())*TV$205</f>
        <v>0</v>
      </c>
      <c r="TW6" s="707" cm="1">
        <f t="array" aca="1" ref="TW6" ca="1">INDIRECT(TW$203&amp;ROW())*TW$205</f>
        <v>0</v>
      </c>
      <c r="TX6" s="707" cm="1">
        <f t="array" aca="1" ref="TX6" ca="1">INDIRECT(TX$203&amp;ROW())*TX$205</f>
        <v>3</v>
      </c>
      <c r="TY6" s="707" cm="1">
        <f t="array" aca="1" ref="TY6" ca="1">INDIRECT(TY$203&amp;ROW())*TY$205</f>
        <v>0</v>
      </c>
      <c r="TZ6" s="707" cm="1">
        <f t="array" aca="1" ref="TZ6" ca="1">INDIRECT(TZ$203&amp;ROW())*TZ$205</f>
        <v>0</v>
      </c>
      <c r="UA6" s="707" cm="1">
        <f t="array" aca="1" ref="UA6" ca="1">INDIRECT(UA$203&amp;ROW())*UA$205</f>
        <v>2</v>
      </c>
      <c r="UB6" s="707" cm="1">
        <f t="array" aca="1" ref="UB6" ca="1">INDIRECT(UB$203&amp;ROW())*UB$205</f>
        <v>2</v>
      </c>
      <c r="UC6" s="707" cm="1">
        <f t="array" aca="1" ref="UC6" ca="1">INDIRECT(UC$203&amp;ROW())*UC$205</f>
        <v>0</v>
      </c>
      <c r="UD6" s="707" cm="1">
        <f t="array" aca="1" ref="UD6" ca="1">INDIRECT(UD$203&amp;ROW())*UD$205</f>
        <v>0</v>
      </c>
      <c r="UE6" s="707" cm="1">
        <f t="array" aca="1" ref="UE6" ca="1">INDIRECT(UE$203&amp;ROW())*UE$205</f>
        <v>3</v>
      </c>
      <c r="UF6" s="707" cm="1">
        <f t="array" aca="1" ref="UF6" ca="1">INDIRECT(UF$203&amp;ROW())*UF$205</f>
        <v>2</v>
      </c>
      <c r="UG6" s="696" cm="1">
        <f t="array" aca="1" ref="UG6" ca="1">IF(INDIRECT(UG$203&amp;ROW())="-",0,INDIRECT(UG$203&amp;ROW())*UG$205)</f>
        <v>0.74480000000000002</v>
      </c>
      <c r="UH6" s="707" cm="1">
        <f t="array" aca="1" ref="UH6" ca="1">INDIRECT(UH$203&amp;ROW())*UH$205</f>
        <v>0</v>
      </c>
      <c r="UI6" s="707" cm="1">
        <f t="array" aca="1" ref="UI6" ca="1">INDIRECT(UI$203&amp;ROW())*UI$205</f>
        <v>0</v>
      </c>
      <c r="UJ6" s="707" cm="1">
        <f t="array" aca="1" ref="UJ6" ca="1">INDIRECT(UJ$203&amp;ROW())*UJ$205</f>
        <v>0</v>
      </c>
      <c r="UM6" s="606" t="s">
        <v>1349</v>
      </c>
      <c r="UN6" s="616">
        <f t="shared" ca="1" si="42"/>
        <v>-0.97111609266078391</v>
      </c>
      <c r="UO6" s="616">
        <f t="shared" ca="1" si="42"/>
        <v>-0.6225347970107441</v>
      </c>
      <c r="UP6" s="616">
        <f t="shared" ca="1" si="42"/>
        <v>-0.88618201963763954</v>
      </c>
      <c r="UQ6" s="616">
        <f t="shared" ca="1" si="42"/>
        <v>0.29355872991449461</v>
      </c>
      <c r="UR6" s="616">
        <f t="shared" ca="1" si="42"/>
        <v>-1.7347822393597188</v>
      </c>
      <c r="US6" s="616">
        <f t="shared" ca="1" si="42"/>
        <v>0.41305213694811815</v>
      </c>
      <c r="UT6" s="616">
        <f t="shared" ca="1" si="42"/>
        <v>-3.3391171947782863</v>
      </c>
      <c r="UU6" s="616">
        <f t="shared" ca="1" si="42"/>
        <v>0.53359975015917405</v>
      </c>
      <c r="UV6" s="616">
        <f t="shared" ca="1" si="42"/>
        <v>0.44410973870643028</v>
      </c>
      <c r="UW6" s="616">
        <f t="shared" ca="1" si="42"/>
        <v>-2.1021242737767571</v>
      </c>
      <c r="UX6" s="616">
        <f t="shared" ca="1" si="42"/>
        <v>0.28247365722383649</v>
      </c>
      <c r="UY6" s="616">
        <f t="shared" ca="1" si="42"/>
        <v>-0.67270887390575207</v>
      </c>
      <c r="UZ6" s="616">
        <f t="shared" ca="1" si="42"/>
        <v>-0.80238258590915801</v>
      </c>
      <c r="VA6" s="616">
        <f t="shared" ca="1" si="42"/>
        <v>1.1214069656745236</v>
      </c>
      <c r="VB6" s="616">
        <f t="shared" ca="1" si="42"/>
        <v>-0.76400504167427041</v>
      </c>
      <c r="VC6" s="616">
        <f t="shared" ca="1" si="42"/>
        <v>-0.31840258109842551</v>
      </c>
      <c r="VD6" s="616">
        <f t="shared" ca="1" si="43"/>
        <v>0.85304819841956248</v>
      </c>
      <c r="VE6" s="616">
        <f t="shared" ca="1" si="43"/>
        <v>3.9909080070471406E-2</v>
      </c>
      <c r="VF6" s="616">
        <f t="shared" ca="1" si="43"/>
        <v>0.95807256683723563</v>
      </c>
      <c r="VG6" s="616">
        <f t="shared" ca="1" si="43"/>
        <v>0.19209711823520634</v>
      </c>
      <c r="VH6" s="616">
        <f t="shared" ca="1" si="43"/>
        <v>-1.7099161788596748</v>
      </c>
      <c r="VI6" s="616">
        <f t="shared" ca="1" si="43"/>
        <v>-0.21504278115964809</v>
      </c>
      <c r="VJ6" s="616">
        <f t="shared" ca="1" si="43"/>
        <v>-0.90132677458943244</v>
      </c>
      <c r="VK6" s="616">
        <f t="shared" ca="1" si="43"/>
        <v>-1.8355388391984859</v>
      </c>
      <c r="VL6" s="616">
        <f t="shared" ca="1" si="43"/>
        <v>-0.83864555511817418</v>
      </c>
      <c r="VM6" s="616">
        <f t="shared" ca="1" si="43"/>
        <v>-0.57201237404204519</v>
      </c>
      <c r="VN6" s="616">
        <f t="shared" ca="1" si="43"/>
        <v>-0.62639799545694341</v>
      </c>
      <c r="VO6" s="616">
        <f t="shared" ca="1" si="43"/>
        <v>-0.42150866262694142</v>
      </c>
      <c r="VP6" s="616">
        <f t="shared" ca="1" si="43"/>
        <v>-0.46221149066820022</v>
      </c>
      <c r="VQ6" s="616">
        <f t="shared" ca="1" si="43"/>
        <v>-0.77889442244162177</v>
      </c>
      <c r="VR6" s="616">
        <f t="shared" ca="1" si="43"/>
        <v>-0.64202286734458469</v>
      </c>
      <c r="VS6" s="616">
        <f t="shared" ca="1" si="43"/>
        <v>-0.40481357988865657</v>
      </c>
      <c r="VT6" s="616">
        <f t="shared" ca="1" si="44"/>
        <v>-0.3878135405833677</v>
      </c>
      <c r="VU6" s="616">
        <f t="shared" ca="1" si="44"/>
        <v>-0.82130507758946303</v>
      </c>
      <c r="VV6" s="616">
        <f t="shared" ca="1" si="44"/>
        <v>-0.64337789451099625</v>
      </c>
      <c r="VW6" s="616">
        <f t="shared" ca="1" si="44"/>
        <v>0.66845613582062358</v>
      </c>
      <c r="VX6" s="616">
        <f t="shared" ca="1" si="44"/>
        <v>-0.78524029103755877</v>
      </c>
      <c r="VY6" s="616">
        <f t="shared" ca="1" si="44"/>
        <v>-1.477844244223653</v>
      </c>
      <c r="VZ6" s="616">
        <f t="shared" ca="1" si="44"/>
        <v>0.68442622420316401</v>
      </c>
      <c r="WA6" s="616">
        <f t="shared" ca="1" si="44"/>
        <v>0.92808016936885662</v>
      </c>
      <c r="WB6" s="616">
        <f t="shared" ca="1" si="44"/>
        <v>-2.9757436894078269</v>
      </c>
      <c r="WC6" s="616">
        <f t="shared" ca="1" si="44"/>
        <v>-2.0807149803312397</v>
      </c>
      <c r="WD6" s="616">
        <f t="shared" ca="1" si="44"/>
        <v>1.1315684290219801</v>
      </c>
      <c r="WE6" s="616">
        <f t="shared" ca="1" si="44"/>
        <v>0.67426644196529939</v>
      </c>
      <c r="WF6" s="616">
        <f t="shared" ca="1" si="44"/>
        <v>0.29216101200918698</v>
      </c>
      <c r="WG6" s="616">
        <f t="shared" ca="1" si="44"/>
        <v>-1.008197359876486</v>
      </c>
      <c r="WH6" s="616">
        <f t="shared" ca="1" si="44"/>
        <v>-1.0816125322340113</v>
      </c>
      <c r="WI6" s="627">
        <f t="shared" ca="1" si="44"/>
        <v>-0.9831420375936909</v>
      </c>
      <c r="WL6" s="606" t="s">
        <v>1349</v>
      </c>
      <c r="WM6" s="700" t="str">
        <f t="shared" ca="1" si="63"/>
        <v>C</v>
      </c>
      <c r="WN6" s="479">
        <f t="shared" ca="1" si="64"/>
        <v>0.38462048421709821</v>
      </c>
      <c r="WO6" s="495">
        <f t="shared" ca="1" si="45"/>
        <v>0.41359280993829617</v>
      </c>
      <c r="WP6" s="458">
        <f t="shared" ca="1" si="45"/>
        <v>0.62068566150616711</v>
      </c>
      <c r="WQ6" s="458">
        <f t="shared" ca="1" si="45"/>
        <v>9.1010350879162025E-2</v>
      </c>
      <c r="WR6" s="459">
        <f t="shared" ca="1" si="45"/>
        <v>0.41319311454476759</v>
      </c>
      <c r="WS6" s="495">
        <f t="shared" ca="1" si="65"/>
        <v>-0.61397288356916202</v>
      </c>
      <c r="WT6" s="458">
        <f t="shared" ca="1" si="66"/>
        <v>1.7945255793354115E-2</v>
      </c>
      <c r="WU6" s="458">
        <f t="shared" ca="1" si="67"/>
        <v>-0.67897751671095308</v>
      </c>
      <c r="WV6" s="459">
        <f t="shared" ca="1" si="68"/>
        <v>-0.30071724796444388</v>
      </c>
      <c r="WW6" s="484">
        <f t="shared" ca="1" si="46"/>
        <v>-0.7262006140917342</v>
      </c>
      <c r="WX6" s="484">
        <f t="shared" ca="1" si="46"/>
        <v>-0.37545073607717977</v>
      </c>
      <c r="WY6" s="484">
        <f t="shared" ca="1" si="46"/>
        <v>-0.64522912849816527</v>
      </c>
      <c r="WZ6" s="484">
        <f t="shared" ca="1" si="46"/>
        <v>0.10559307515024371</v>
      </c>
      <c r="XA6" s="484">
        <f t="shared" ca="1" si="46"/>
        <v>-0.91544458771012349</v>
      </c>
      <c r="XB6" s="484">
        <f t="shared" ca="1" si="46"/>
        <v>0.21821544394969081</v>
      </c>
      <c r="XC6" s="484">
        <f t="shared" ca="1" si="46"/>
        <v>-1.574059845618484</v>
      </c>
      <c r="XD6" s="484">
        <f t="shared" ca="1" si="46"/>
        <v>0.27368331185664035</v>
      </c>
      <c r="XE6" s="484">
        <f t="shared" ca="1" si="46"/>
        <v>0.21801347073098662</v>
      </c>
      <c r="XF6" s="484">
        <f t="shared" ca="1" si="46"/>
        <v>-1.3527169701753432</v>
      </c>
      <c r="XG6" s="484">
        <f t="shared" ca="1" si="46"/>
        <v>0.1145148206385433</v>
      </c>
      <c r="XH6" s="484">
        <f t="shared" ca="1" si="46"/>
        <v>-0.33958343954762366</v>
      </c>
      <c r="XI6" s="484">
        <f t="shared" ca="1" si="46"/>
        <v>-0.56078518929191046</v>
      </c>
      <c r="XJ6" s="484">
        <f t="shared" ca="1" si="46"/>
        <v>0.79586252353920939</v>
      </c>
      <c r="XK6" s="484">
        <f t="shared" ca="1" si="46"/>
        <v>-0.54267278110123429</v>
      </c>
      <c r="XL6" s="484">
        <f t="shared" ca="1" si="46"/>
        <v>-0.2812768401423491</v>
      </c>
      <c r="XM6" s="484">
        <f t="shared" ca="1" si="47"/>
        <v>0.64336895124803395</v>
      </c>
      <c r="XN6" s="484">
        <f t="shared" ca="1" si="47"/>
        <v>2.7828601533139714E-2</v>
      </c>
      <c r="XO6" s="484">
        <f t="shared" ca="1" si="47"/>
        <v>0.70341687857189839</v>
      </c>
      <c r="XP6" s="484">
        <f t="shared" ca="1" si="47"/>
        <v>0.12294215567053206</v>
      </c>
      <c r="XQ6" s="484">
        <f t="shared" ca="1" si="47"/>
        <v>-1.1377782254132276</v>
      </c>
      <c r="XR6" s="484">
        <f t="shared" ca="1" si="47"/>
        <v>-0.18816243351469208</v>
      </c>
      <c r="XS6" s="484">
        <f t="shared" ca="1" si="47"/>
        <v>-0.55611861992167977</v>
      </c>
      <c r="XT6" s="484">
        <f t="shared" ca="1" si="47"/>
        <v>-1.1147227370452404</v>
      </c>
      <c r="XU6" s="484">
        <f t="shared" ca="1" si="47"/>
        <v>-0.63720289277878872</v>
      </c>
      <c r="XV6" s="484">
        <f t="shared" ca="1" si="47"/>
        <v>-0.30179372854458303</v>
      </c>
      <c r="XW6" s="484">
        <f t="shared" ca="1" si="47"/>
        <v>-0.40427726626791127</v>
      </c>
      <c r="XX6" s="484">
        <f t="shared" ca="1" si="47"/>
        <v>-0.20379943838012618</v>
      </c>
      <c r="XY6" s="484">
        <f t="shared" ca="1" si="47"/>
        <v>-0.24303080179333969</v>
      </c>
      <c r="XZ6" s="484">
        <f t="shared" ca="1" si="47"/>
        <v>-0.56968338057380219</v>
      </c>
      <c r="YA6" s="484">
        <f t="shared" ca="1" si="47"/>
        <v>-0.43779539324227229</v>
      </c>
      <c r="YB6" s="484">
        <f t="shared" ca="1" si="47"/>
        <v>-0.21272953623148902</v>
      </c>
      <c r="YC6" s="484">
        <f t="shared" ca="1" si="48"/>
        <v>-0.17304240180829866</v>
      </c>
      <c r="YD6" s="484">
        <f t="shared" ca="1" si="48"/>
        <v>-0.6068623218308542</v>
      </c>
      <c r="YE6" s="484">
        <f t="shared" ca="1" si="48"/>
        <v>-0.46342509741627064</v>
      </c>
      <c r="YF6" s="484">
        <f t="shared" ca="1" si="48"/>
        <v>0.39432227452058582</v>
      </c>
      <c r="YG6" s="484">
        <f t="shared" ca="1" si="48"/>
        <v>-0.54699838673676349</v>
      </c>
      <c r="YH6" s="484">
        <f t="shared" ca="1" si="48"/>
        <v>-0.78754319774678472</v>
      </c>
      <c r="YI6" s="484">
        <f t="shared" ca="1" si="48"/>
        <v>0.40086843951579315</v>
      </c>
      <c r="YJ6" s="484">
        <f t="shared" ca="1" si="48"/>
        <v>0.55062996448654267</v>
      </c>
      <c r="YK6" s="484">
        <f t="shared" ca="1" si="48"/>
        <v>-0.51867212506378424</v>
      </c>
      <c r="YL6" s="484">
        <f t="shared" ca="1" si="48"/>
        <v>-0.65875436277287047</v>
      </c>
      <c r="YM6" s="484">
        <f t="shared" ca="1" si="48"/>
        <v>0.90333107688824665</v>
      </c>
      <c r="YN6" s="484">
        <f t="shared" ca="1" si="48"/>
        <v>0.48075197312125845</v>
      </c>
      <c r="YO6" s="484">
        <f t="shared" ca="1" si="48"/>
        <v>0.17941607747484173</v>
      </c>
      <c r="YP6" s="484">
        <f t="shared" ca="1" si="48"/>
        <v>-0.53716755334219179</v>
      </c>
      <c r="YQ6" s="484">
        <f t="shared" ca="1" si="48"/>
        <v>-0.78352011835031787</v>
      </c>
      <c r="YR6" s="484">
        <f t="shared" ca="1" si="48"/>
        <v>-0.73715989978774943</v>
      </c>
      <c r="YU6" s="606" t="s">
        <v>1349</v>
      </c>
      <c r="YV6" s="700" t="str">
        <f t="shared" ca="1" si="49"/>
        <v>C</v>
      </c>
      <c r="YW6" s="479">
        <f t="shared" ca="1" si="69"/>
        <v>0.3535991354487486</v>
      </c>
      <c r="YX6" s="495">
        <f t="shared" ca="1" si="50"/>
        <v>0.63301959612441083</v>
      </c>
      <c r="YY6" s="458">
        <f t="shared" ca="1" si="50"/>
        <v>0.59632513643517071</v>
      </c>
      <c r="YZ6" s="458">
        <f t="shared" ca="1" si="50"/>
        <v>5.2472493484116291E-2</v>
      </c>
      <c r="ZA6" s="459">
        <f t="shared" ca="1" si="50"/>
        <v>0.13257931575129639</v>
      </c>
      <c r="ZB6" s="495">
        <f t="shared" ca="1" si="70"/>
        <v>-0.2770402779422303</v>
      </c>
      <c r="ZC6" s="458">
        <f t="shared" ca="1" si="71"/>
        <v>-5.5759620920842613E-2</v>
      </c>
      <c r="ZD6" s="458">
        <f t="shared" ca="1" si="72"/>
        <v>-0.61565131398843054</v>
      </c>
      <c r="ZE6" s="459">
        <f t="shared" ca="1" si="73"/>
        <v>-1.3174969353790209</v>
      </c>
      <c r="ZF6" s="484">
        <f t="shared" ca="1" si="51"/>
        <v>-3.2485432480444082E-2</v>
      </c>
      <c r="ZG6" s="484">
        <f t="shared" ca="1" si="51"/>
        <v>-7.9385408814590788E-2</v>
      </c>
      <c r="ZH6" s="484">
        <f t="shared" ca="1" si="51"/>
        <v>-6.6861590023482048E-2</v>
      </c>
      <c r="ZI6" s="484">
        <f t="shared" ca="1" si="51"/>
        <v>2.1988880583922777E-2</v>
      </c>
      <c r="ZJ6" s="484">
        <f t="shared" ca="1" si="51"/>
        <v>-0.15169406845185204</v>
      </c>
      <c r="ZK6" s="484">
        <f t="shared" ca="1" si="51"/>
        <v>7.3425809550013654E-2</v>
      </c>
      <c r="ZL6" s="484">
        <f t="shared" ca="1" si="51"/>
        <v>-0.26844088558371526</v>
      </c>
      <c r="ZM6" s="484">
        <f t="shared" ca="1" si="51"/>
        <v>9.4446117703140112E-2</v>
      </c>
      <c r="ZN6" s="484">
        <f t="shared" ca="1" si="51"/>
        <v>8.9770705925095284E-2</v>
      </c>
      <c r="ZO6" s="484">
        <f t="shared" ca="1" si="51"/>
        <v>-9.4877609903830637E-2</v>
      </c>
      <c r="ZP6" s="484">
        <f t="shared" ca="1" si="51"/>
        <v>2.6000050859821721E-2</v>
      </c>
      <c r="ZQ6" s="484">
        <f t="shared" ca="1" si="51"/>
        <v>-1.1497069191506403E-2</v>
      </c>
      <c r="ZR6" s="484">
        <f t="shared" ca="1" si="51"/>
        <v>-4.5981105838852197E-2</v>
      </c>
      <c r="ZS6" s="484">
        <f t="shared" ca="1" si="51"/>
        <v>9.4095705541803742E-2</v>
      </c>
      <c r="ZT6" s="484">
        <f t="shared" ca="1" si="51"/>
        <v>-2.7291061507312073E-2</v>
      </c>
      <c r="ZU6" s="484">
        <f t="shared" ca="1" si="51"/>
        <v>-2.0151393605889814E-2</v>
      </c>
      <c r="ZV6" s="484">
        <f t="shared" ca="1" si="52"/>
        <v>4.5270410067628573E-2</v>
      </c>
      <c r="ZW6" s="484">
        <f t="shared" ca="1" si="52"/>
        <v>5.5175234891583769E-3</v>
      </c>
      <c r="ZX6" s="484">
        <f t="shared" ca="1" si="52"/>
        <v>2.7969817598544739E-2</v>
      </c>
      <c r="ZY6" s="484">
        <f t="shared" ca="1" si="52"/>
        <v>2.0688262452075154E-2</v>
      </c>
      <c r="ZZ6" s="484">
        <f t="shared" ca="1" si="52"/>
        <v>-0.10453336023703505</v>
      </c>
      <c r="AAA6" s="484">
        <f t="shared" ca="1" si="52"/>
        <v>-1.2993228663256643E-2</v>
      </c>
      <c r="AAB6" s="484">
        <f t="shared" ca="1" si="52"/>
        <v>-0.10150745433592355</v>
      </c>
      <c r="AAC6" s="484">
        <f t="shared" ca="1" si="52"/>
        <v>-2.7521574428998372E-2</v>
      </c>
      <c r="AAD6" s="484">
        <f t="shared" ca="1" si="52"/>
        <v>-7.8682240113631882E-2</v>
      </c>
      <c r="AAE6" s="484">
        <f t="shared" ca="1" si="52"/>
        <v>-4.0219644611828483E-2</v>
      </c>
      <c r="AAF6" s="484">
        <f t="shared" ca="1" si="52"/>
        <v>-6.120902348854227E-2</v>
      </c>
      <c r="AAG6" s="484">
        <f t="shared" ca="1" si="52"/>
        <v>-4.3018323338477257E-2</v>
      </c>
      <c r="AAH6" s="484">
        <f t="shared" ca="1" si="52"/>
        <v>-3.8008707897835295E-2</v>
      </c>
      <c r="AAI6" s="484">
        <f t="shared" ca="1" si="52"/>
        <v>-6.0338538063910964E-2</v>
      </c>
      <c r="AAJ6" s="484">
        <f t="shared" ca="1" si="52"/>
        <v>-5.2025335368730337E-2</v>
      </c>
      <c r="AAK6" s="484">
        <f t="shared" ca="1" si="52"/>
        <v>-3.3183772310049216E-2</v>
      </c>
      <c r="AAL6" s="484">
        <f t="shared" ca="1" si="53"/>
        <v>-1.741238539122681E-2</v>
      </c>
      <c r="AAM6" s="484">
        <f t="shared" ca="1" si="53"/>
        <v>-2.189532836791554E-2</v>
      </c>
      <c r="AAN6" s="484">
        <f t="shared" ca="1" si="53"/>
        <v>-6.1359063816095079E-2</v>
      </c>
      <c r="AAO6" s="484">
        <f t="shared" ca="1" si="53"/>
        <v>1.8805162954418208E-2</v>
      </c>
      <c r="AAP6" s="484">
        <f t="shared" ca="1" si="53"/>
        <v>-2.8906649957960041E-2</v>
      </c>
      <c r="AAQ6" s="484">
        <f t="shared" ca="1" si="53"/>
        <v>-0.15117325855892658</v>
      </c>
      <c r="AAR6" s="484">
        <f t="shared" ca="1" si="53"/>
        <v>1.612649398533611E-2</v>
      </c>
      <c r="AAS6" s="484">
        <f t="shared" ca="1" si="53"/>
        <v>2.5193481555402932E-2</v>
      </c>
      <c r="AAT6" s="484">
        <f t="shared" ca="1" si="53"/>
        <v>-0.91444421632113237</v>
      </c>
      <c r="AAU6" s="484">
        <f t="shared" ca="1" si="53"/>
        <v>-0.53799345446025815</v>
      </c>
      <c r="AAV6" s="484">
        <f t="shared" ca="1" si="53"/>
        <v>7.4818040837836219E-2</v>
      </c>
      <c r="AAW6" s="484">
        <f t="shared" ca="1" si="53"/>
        <v>2.5206724043060142E-2</v>
      </c>
      <c r="AAX6" s="484">
        <f t="shared" ca="1" si="53"/>
        <v>2.2987245267885675E-2</v>
      </c>
      <c r="AAY6" s="484">
        <f t="shared" ca="1" si="53"/>
        <v>-0.12312049482031152</v>
      </c>
      <c r="AAZ6" s="484">
        <f t="shared" ca="1" si="53"/>
        <v>-0.11856365915979221</v>
      </c>
      <c r="ABA6" s="484">
        <f t="shared" ca="1" si="53"/>
        <v>-0.10451532592333997</v>
      </c>
    </row>
    <row r="7" spans="1:729" ht="15" customHeight="1" x14ac:dyDescent="0.35">
      <c r="A7" s="498">
        <v>5</v>
      </c>
      <c r="B7" s="628"/>
      <c r="C7" s="606" t="s">
        <v>1385</v>
      </c>
      <c r="D7" s="629">
        <v>24</v>
      </c>
      <c r="E7" s="630" t="s">
        <v>1386</v>
      </c>
      <c r="F7" s="631" t="s">
        <v>1306</v>
      </c>
      <c r="G7" s="632">
        <v>32866.267999999996</v>
      </c>
      <c r="H7" s="504">
        <v>97005.208566111643</v>
      </c>
      <c r="I7" s="505">
        <v>3050</v>
      </c>
      <c r="J7" s="506" t="s">
        <v>1387</v>
      </c>
      <c r="K7" s="507">
        <v>2</v>
      </c>
      <c r="L7" s="721" t="s">
        <v>1388</v>
      </c>
      <c r="M7" s="509">
        <v>159</v>
      </c>
      <c r="N7" s="510">
        <v>0.38469999999999999</v>
      </c>
      <c r="O7" s="511">
        <v>0.48820000000000002</v>
      </c>
      <c r="P7" s="512">
        <v>0.13639999999999999</v>
      </c>
      <c r="Q7" s="513">
        <v>0.52949999999999997</v>
      </c>
      <c r="R7" s="510">
        <v>0.45240000000000002</v>
      </c>
      <c r="S7" s="514">
        <v>0.33760000000000001</v>
      </c>
      <c r="T7" s="514">
        <v>0.40970000000000001</v>
      </c>
      <c r="U7" s="514">
        <v>0.34782999999999997</v>
      </c>
      <c r="V7" s="514">
        <v>0.29920000000000002</v>
      </c>
      <c r="W7" s="539" t="s">
        <v>1389</v>
      </c>
      <c r="X7" s="516" t="s">
        <v>1390</v>
      </c>
      <c r="Y7" s="517">
        <v>2</v>
      </c>
      <c r="Z7" s="518">
        <v>2</v>
      </c>
      <c r="AA7" s="519" t="s">
        <v>1391</v>
      </c>
      <c r="AB7" s="520">
        <v>2011</v>
      </c>
      <c r="AC7" s="369">
        <v>1</v>
      </c>
      <c r="AD7" s="519" t="s">
        <v>1391</v>
      </c>
      <c r="AE7" s="522">
        <v>0</v>
      </c>
      <c r="AF7" s="634" t="s">
        <v>1188</v>
      </c>
      <c r="AG7" s="635" t="s">
        <v>1188</v>
      </c>
      <c r="AH7" s="636" t="s">
        <v>1188</v>
      </c>
      <c r="AI7" s="636" t="s">
        <v>1188</v>
      </c>
      <c r="AJ7" s="636" t="s">
        <v>1188</v>
      </c>
      <c r="AK7" s="637" t="s">
        <v>1188</v>
      </c>
      <c r="AL7" s="638" t="s">
        <v>1188</v>
      </c>
      <c r="AM7" s="639" t="s">
        <v>1188</v>
      </c>
      <c r="AN7" s="636" t="s">
        <v>1188</v>
      </c>
      <c r="AO7" s="636" t="s">
        <v>1188</v>
      </c>
      <c r="AP7" s="636" t="s">
        <v>1188</v>
      </c>
      <c r="AQ7" s="636" t="s">
        <v>1188</v>
      </c>
      <c r="AR7" s="636" t="s">
        <v>1188</v>
      </c>
      <c r="AS7" s="636" t="s">
        <v>1188</v>
      </c>
      <c r="AT7" s="636" t="s">
        <v>1188</v>
      </c>
      <c r="AU7" s="640" t="s">
        <v>1188</v>
      </c>
      <c r="AV7" s="641" t="s">
        <v>1392</v>
      </c>
      <c r="AW7" s="642" t="s">
        <v>1393</v>
      </c>
      <c r="AX7" s="643">
        <v>2</v>
      </c>
      <c r="AY7" s="644" t="s">
        <v>1394</v>
      </c>
      <c r="AZ7" s="645">
        <v>1</v>
      </c>
      <c r="BA7" s="603" t="s">
        <v>1395</v>
      </c>
      <c r="BB7" s="631" t="s">
        <v>1396</v>
      </c>
      <c r="BC7" s="646" t="s">
        <v>1397</v>
      </c>
      <c r="BD7" s="631" t="s">
        <v>1195</v>
      </c>
      <c r="BE7" s="631" t="s">
        <v>1196</v>
      </c>
      <c r="BF7" s="631">
        <v>3</v>
      </c>
      <c r="BG7" s="631">
        <v>2004</v>
      </c>
      <c r="BH7" s="631" t="s">
        <v>1195</v>
      </c>
      <c r="BI7" s="631">
        <v>1</v>
      </c>
      <c r="BJ7" s="631">
        <v>1</v>
      </c>
      <c r="BK7" s="631" t="s">
        <v>1318</v>
      </c>
      <c r="BL7" s="631" t="s">
        <v>1257</v>
      </c>
      <c r="BM7" s="641" t="s">
        <v>1398</v>
      </c>
      <c r="BN7" s="647">
        <v>1975</v>
      </c>
      <c r="BO7" s="709" t="s">
        <v>1399</v>
      </c>
      <c r="BP7" s="647">
        <v>2001</v>
      </c>
      <c r="BQ7" s="647">
        <v>2</v>
      </c>
      <c r="BR7" s="647">
        <v>4</v>
      </c>
      <c r="BS7" s="647" t="s">
        <v>1188</v>
      </c>
      <c r="BT7" s="647" t="s">
        <v>1188</v>
      </c>
      <c r="BU7" s="647" t="s">
        <v>1188</v>
      </c>
      <c r="BV7" s="648" t="s">
        <v>1188</v>
      </c>
      <c r="BW7" s="551" t="s">
        <v>1400</v>
      </c>
      <c r="BX7" s="650">
        <v>1998</v>
      </c>
      <c r="BY7" s="647" t="s">
        <v>1401</v>
      </c>
      <c r="BZ7" s="651" t="s">
        <v>1402</v>
      </c>
      <c r="CA7" s="647">
        <v>2</v>
      </c>
      <c r="CB7" s="647" t="s">
        <v>1214</v>
      </c>
      <c r="CC7" s="709" t="s">
        <v>1403</v>
      </c>
      <c r="CD7" s="647">
        <v>2020</v>
      </c>
      <c r="CE7" s="647">
        <v>2</v>
      </c>
      <c r="CF7" s="647">
        <v>3</v>
      </c>
      <c r="CG7" s="709" t="s">
        <v>1404</v>
      </c>
      <c r="CH7" s="647">
        <v>1975</v>
      </c>
      <c r="CI7" s="647">
        <v>1990</v>
      </c>
      <c r="CJ7" s="647">
        <v>3</v>
      </c>
      <c r="CK7" s="651" t="s">
        <v>1207</v>
      </c>
      <c r="CL7" s="651" t="s">
        <v>1208</v>
      </c>
      <c r="CM7" s="647">
        <v>2</v>
      </c>
      <c r="CN7" s="647" t="s">
        <v>1209</v>
      </c>
      <c r="CO7" s="709" t="s">
        <v>1404</v>
      </c>
      <c r="CP7" s="647">
        <v>2018</v>
      </c>
      <c r="CQ7" s="647">
        <v>3</v>
      </c>
      <c r="CR7" s="650">
        <v>2</v>
      </c>
      <c r="CS7" s="653" t="s">
        <v>1188</v>
      </c>
      <c r="CT7" s="647" t="s">
        <v>1188</v>
      </c>
      <c r="CU7" s="648">
        <v>1</v>
      </c>
      <c r="CV7" s="653" t="s">
        <v>1188</v>
      </c>
      <c r="CW7" s="554" t="s">
        <v>1188</v>
      </c>
      <c r="CX7" s="655">
        <v>0</v>
      </c>
      <c r="CY7" s="722" t="s">
        <v>1188</v>
      </c>
      <c r="CZ7" s="554" t="s">
        <v>1188</v>
      </c>
      <c r="DA7" s="655">
        <v>1</v>
      </c>
      <c r="DB7" s="723">
        <v>500000</v>
      </c>
      <c r="DC7" s="553">
        <v>2</v>
      </c>
      <c r="DD7" s="659" t="s">
        <v>1405</v>
      </c>
      <c r="DE7" s="648">
        <v>2007</v>
      </c>
      <c r="DF7" s="708" t="s">
        <v>1396</v>
      </c>
      <c r="DG7" s="664" t="s">
        <v>1406</v>
      </c>
      <c r="DH7" s="665">
        <v>1</v>
      </c>
      <c r="DI7" s="664" t="s">
        <v>1262</v>
      </c>
      <c r="DJ7" s="578" t="s">
        <v>1395</v>
      </c>
      <c r="DK7" s="665">
        <v>2004</v>
      </c>
      <c r="DL7" s="665">
        <v>3</v>
      </c>
      <c r="DM7" s="655">
        <v>2</v>
      </c>
      <c r="DN7" s="724" t="s">
        <v>1396</v>
      </c>
      <c r="DO7" s="651" t="s">
        <v>1406</v>
      </c>
      <c r="DP7" s="647">
        <v>1</v>
      </c>
      <c r="DQ7" s="651" t="s">
        <v>1262</v>
      </c>
      <c r="DR7" s="578" t="s">
        <v>1395</v>
      </c>
      <c r="DS7" s="665">
        <v>2004</v>
      </c>
      <c r="DT7" s="665">
        <v>3</v>
      </c>
      <c r="DU7" s="655">
        <v>2</v>
      </c>
      <c r="DV7" s="536" t="s">
        <v>1407</v>
      </c>
      <c r="DW7" s="535" t="s">
        <v>1408</v>
      </c>
      <c r="DX7" s="507">
        <v>2014</v>
      </c>
      <c r="DY7" s="647">
        <v>2</v>
      </c>
      <c r="DZ7" s="666">
        <v>1</v>
      </c>
      <c r="EA7" s="667" t="s">
        <v>1188</v>
      </c>
      <c r="EB7" s="506" t="s">
        <v>1409</v>
      </c>
      <c r="EC7" s="647">
        <v>2</v>
      </c>
      <c r="ED7" s="668" t="s">
        <v>1274</v>
      </c>
      <c r="EE7" s="647">
        <v>1999</v>
      </c>
      <c r="EF7" s="647">
        <v>3</v>
      </c>
      <c r="EG7" s="650" t="s">
        <v>1220</v>
      </c>
      <c r="EH7" s="648">
        <v>4</v>
      </c>
      <c r="EI7" s="551" t="s">
        <v>1410</v>
      </c>
      <c r="EJ7" s="670" t="s">
        <v>1411</v>
      </c>
      <c r="EK7" s="636">
        <v>2011</v>
      </c>
      <c r="EL7" s="725" t="s">
        <v>1412</v>
      </c>
      <c r="EM7" s="726">
        <v>43800</v>
      </c>
      <c r="EN7" s="636" t="s">
        <v>1413</v>
      </c>
      <c r="EO7" s="670" t="s">
        <v>1414</v>
      </c>
      <c r="EP7" s="636">
        <v>1</v>
      </c>
      <c r="EQ7" s="647" t="s">
        <v>1262</v>
      </c>
      <c r="ER7" s="557" t="s">
        <v>1415</v>
      </c>
      <c r="ES7" s="647">
        <v>2017</v>
      </c>
      <c r="ET7" s="647">
        <v>3</v>
      </c>
      <c r="EU7" s="648">
        <v>1</v>
      </c>
      <c r="EV7" s="672"/>
      <c r="EW7" s="673"/>
      <c r="EX7" s="674"/>
      <c r="EY7" s="631" t="s">
        <v>1416</v>
      </c>
      <c r="EZ7" s="727" t="s">
        <v>1188</v>
      </c>
      <c r="FA7" s="675">
        <v>49.6</v>
      </c>
      <c r="FB7" s="648">
        <v>0</v>
      </c>
      <c r="FC7" s="676"/>
      <c r="FD7" s="647"/>
      <c r="FE7" s="648"/>
      <c r="FF7" s="652" t="s">
        <v>1281</v>
      </c>
      <c r="FG7" s="728">
        <v>0</v>
      </c>
      <c r="FH7" s="631" t="str">
        <f t="shared" si="0"/>
        <v>C</v>
      </c>
      <c r="FI7" s="677">
        <f t="shared" si="1"/>
        <v>1.3888888888888891</v>
      </c>
      <c r="FJ7" s="678">
        <f t="shared" si="2"/>
        <v>2</v>
      </c>
      <c r="FK7" s="679">
        <f t="shared" si="3"/>
        <v>1.5</v>
      </c>
      <c r="FL7" s="680">
        <f t="shared" si="4"/>
        <v>0.66666666666666663</v>
      </c>
      <c r="FM7" s="681">
        <v>0</v>
      </c>
      <c r="FN7" s="574" t="s">
        <v>1188</v>
      </c>
      <c r="FO7" s="470" t="s">
        <v>1188</v>
      </c>
      <c r="FP7" s="470" t="s">
        <v>1188</v>
      </c>
      <c r="FQ7" s="430">
        <v>0</v>
      </c>
      <c r="FR7" s="682" t="s">
        <v>1188</v>
      </c>
      <c r="FS7" s="369">
        <v>0</v>
      </c>
      <c r="FT7" s="574" t="s">
        <v>1188</v>
      </c>
      <c r="FU7" s="575" t="s">
        <v>1188</v>
      </c>
      <c r="FV7" s="369">
        <v>0</v>
      </c>
      <c r="FW7" s="574" t="s">
        <v>1188</v>
      </c>
      <c r="FX7" s="575" t="s">
        <v>1188</v>
      </c>
      <c r="FY7" s="369">
        <v>0</v>
      </c>
      <c r="FZ7" s="574" t="s">
        <v>1188</v>
      </c>
      <c r="GA7" s="470" t="s">
        <v>1188</v>
      </c>
      <c r="GB7" s="575" t="s">
        <v>1188</v>
      </c>
      <c r="GC7" s="369">
        <v>0</v>
      </c>
      <c r="GD7" s="574" t="s">
        <v>1188</v>
      </c>
      <c r="GE7" s="470" t="s">
        <v>1188</v>
      </c>
      <c r="GF7" s="575" t="s">
        <v>1188</v>
      </c>
      <c r="GG7" s="369">
        <v>0</v>
      </c>
      <c r="GH7" s="574" t="s">
        <v>1188</v>
      </c>
      <c r="GI7" s="470" t="s">
        <v>1188</v>
      </c>
      <c r="GJ7" s="575" t="s">
        <v>1188</v>
      </c>
      <c r="GK7" s="369">
        <v>1</v>
      </c>
      <c r="GL7" s="430" t="s">
        <v>1188</v>
      </c>
      <c r="GM7" s="686" t="s">
        <v>1390</v>
      </c>
      <c r="GN7" s="521" t="s">
        <v>1417</v>
      </c>
      <c r="GO7" s="577">
        <v>1</v>
      </c>
      <c r="GP7" s="729" t="s">
        <v>1418</v>
      </c>
      <c r="GQ7" s="579">
        <v>0</v>
      </c>
      <c r="GR7" s="579">
        <v>0</v>
      </c>
      <c r="GS7" s="579">
        <v>0</v>
      </c>
      <c r="GT7" s="580">
        <v>0</v>
      </c>
      <c r="GU7" s="581">
        <v>1</v>
      </c>
      <c r="GV7" s="730" t="s">
        <v>1419</v>
      </c>
      <c r="GW7" s="579">
        <v>0</v>
      </c>
      <c r="GX7" s="580">
        <v>0</v>
      </c>
      <c r="GY7" s="581">
        <v>0</v>
      </c>
      <c r="GZ7" s="731" t="s">
        <v>1188</v>
      </c>
      <c r="HA7" s="583" t="s">
        <v>1293</v>
      </c>
      <c r="HB7" s="584">
        <v>1</v>
      </c>
      <c r="HC7" s="585">
        <v>2</v>
      </c>
      <c r="HD7" s="586" t="s">
        <v>1420</v>
      </c>
      <c r="HE7" s="718" t="s">
        <v>1421</v>
      </c>
      <c r="HF7" s="587">
        <v>2011</v>
      </c>
      <c r="HG7" s="587">
        <v>2011</v>
      </c>
      <c r="HH7" s="588">
        <v>2</v>
      </c>
      <c r="HI7" s="586" t="s">
        <v>771</v>
      </c>
      <c r="HJ7" s="557" t="s">
        <v>1422</v>
      </c>
      <c r="HK7" s="691">
        <v>2019</v>
      </c>
      <c r="HL7" s="692">
        <v>2</v>
      </c>
      <c r="HM7" s="591" t="s">
        <v>1423</v>
      </c>
      <c r="HN7" s="592">
        <v>2002</v>
      </c>
      <c r="HO7" s="681">
        <v>0</v>
      </c>
      <c r="HP7" s="574">
        <v>0</v>
      </c>
      <c r="HQ7" s="472">
        <f t="shared" si="5"/>
        <v>0</v>
      </c>
      <c r="HR7" s="593">
        <v>1</v>
      </c>
      <c r="HS7" s="574">
        <v>1</v>
      </c>
      <c r="HT7" s="574">
        <v>0.5</v>
      </c>
      <c r="HU7" s="574">
        <v>0</v>
      </c>
      <c r="HV7" s="574">
        <v>0</v>
      </c>
      <c r="HW7" s="574">
        <v>0</v>
      </c>
      <c r="HX7" s="574">
        <v>1</v>
      </c>
      <c r="HY7" s="574">
        <v>0</v>
      </c>
      <c r="HZ7" s="574">
        <v>0</v>
      </c>
      <c r="IA7" s="574">
        <v>1</v>
      </c>
      <c r="IB7" s="574">
        <v>1</v>
      </c>
      <c r="IC7" s="574">
        <v>0</v>
      </c>
      <c r="ID7" s="681">
        <v>0</v>
      </c>
      <c r="IE7" s="369">
        <v>0</v>
      </c>
      <c r="IF7" s="574">
        <v>0</v>
      </c>
      <c r="IG7" s="472">
        <f t="shared" si="6"/>
        <v>0</v>
      </c>
      <c r="IH7" s="609">
        <v>0.42541924686204208</v>
      </c>
      <c r="II7" s="694">
        <v>0.36636128128493889</v>
      </c>
      <c r="IJ7" s="695">
        <v>0.12258791883280584</v>
      </c>
      <c r="IK7" s="696">
        <v>0.40313432449423736</v>
      </c>
      <c r="IL7" s="696">
        <v>0.37600726933538969</v>
      </c>
      <c r="IM7" s="697">
        <v>0.5637156124773226</v>
      </c>
      <c r="IN7" s="599">
        <v>1</v>
      </c>
      <c r="IO7" s="600">
        <v>6</v>
      </c>
      <c r="IP7" s="601">
        <v>5</v>
      </c>
      <c r="IQ7" s="600">
        <v>11</v>
      </c>
      <c r="IR7" s="587">
        <v>21</v>
      </c>
      <c r="IS7" s="601">
        <v>32</v>
      </c>
      <c r="IT7" s="599">
        <v>2</v>
      </c>
      <c r="IU7" s="600">
        <v>12</v>
      </c>
      <c r="IV7" s="587">
        <v>30</v>
      </c>
      <c r="IW7" s="601">
        <v>22</v>
      </c>
      <c r="IX7" s="602">
        <v>64</v>
      </c>
      <c r="IY7" s="681">
        <v>0</v>
      </c>
      <c r="IZ7" s="698" t="s">
        <v>1188</v>
      </c>
      <c r="JA7" s="681">
        <v>1</v>
      </c>
      <c r="JB7" s="699" t="s">
        <v>1424</v>
      </c>
      <c r="JC7" s="681">
        <v>1</v>
      </c>
      <c r="JD7" s="430">
        <v>1</v>
      </c>
      <c r="JE7" s="470" t="s">
        <v>1425</v>
      </c>
      <c r="JF7" s="535" t="s">
        <v>1391</v>
      </c>
      <c r="JG7" s="472">
        <v>2019</v>
      </c>
      <c r="JH7" s="568">
        <v>0</v>
      </c>
      <c r="JI7" s="469" t="s">
        <v>1188</v>
      </c>
      <c r="JJ7" s="470" t="s">
        <v>1188</v>
      </c>
      <c r="JK7" s="471" t="s">
        <v>1188</v>
      </c>
      <c r="JL7" s="472" t="s">
        <v>1188</v>
      </c>
      <c r="JM7" s="468">
        <v>0</v>
      </c>
      <c r="JN7" s="469" t="s">
        <v>1188</v>
      </c>
      <c r="JO7" s="469" t="s">
        <v>1188</v>
      </c>
      <c r="JP7" s="470" t="s">
        <v>1188</v>
      </c>
      <c r="JQ7" s="471" t="s">
        <v>1188</v>
      </c>
      <c r="JR7" s="472" t="s">
        <v>1188</v>
      </c>
      <c r="JS7" s="369">
        <v>0</v>
      </c>
      <c r="JT7" s="430" t="s">
        <v>1188</v>
      </c>
      <c r="JU7" s="470" t="s">
        <v>1188</v>
      </c>
      <c r="JV7" s="470" t="s">
        <v>1188</v>
      </c>
      <c r="JW7" s="472" t="s">
        <v>1188</v>
      </c>
      <c r="JX7" s="606">
        <v>0</v>
      </c>
      <c r="JY7" s="607" t="s">
        <v>1188</v>
      </c>
      <c r="JZ7" s="606" t="s">
        <v>1188</v>
      </c>
      <c r="KA7" s="606">
        <f t="shared" si="7"/>
        <v>0</v>
      </c>
      <c r="KB7" s="606"/>
      <c r="KC7" s="606"/>
      <c r="KD7" s="606"/>
      <c r="KE7" s="606"/>
      <c r="KF7" s="606">
        <f t="shared" si="8"/>
        <v>0</v>
      </c>
      <c r="KG7" s="606"/>
      <c r="KH7" s="606"/>
      <c r="KI7" s="606"/>
      <c r="KJ7" s="606"/>
      <c r="KK7" s="606">
        <v>1</v>
      </c>
      <c r="KL7" s="606">
        <v>1</v>
      </c>
      <c r="KM7" s="608">
        <f t="shared" si="9"/>
        <v>0.27657124996185301</v>
      </c>
      <c r="KN7" s="609">
        <v>-1.1171437501907349</v>
      </c>
      <c r="KO7" s="609">
        <v>12.980769157409668</v>
      </c>
      <c r="KP7" s="610">
        <v>10</v>
      </c>
      <c r="KQ7" s="608">
        <f t="shared" si="10"/>
        <v>0.28906333446502686</v>
      </c>
      <c r="KR7" s="609">
        <v>-1.0546833276748657</v>
      </c>
      <c r="KS7" s="609">
        <v>13.942307472229004</v>
      </c>
      <c r="KT7" s="610">
        <v>11</v>
      </c>
      <c r="KU7" s="610">
        <v>26</v>
      </c>
      <c r="KV7" s="563" t="s">
        <v>1237</v>
      </c>
      <c r="KW7" s="606" t="s">
        <v>1385</v>
      </c>
      <c r="KX7" s="700" t="str">
        <f t="shared" ca="1" si="11"/>
        <v>C</v>
      </c>
      <c r="KY7" s="701">
        <f t="shared" ca="1" si="12"/>
        <v>0.48081430155668825</v>
      </c>
      <c r="KZ7" s="702">
        <f t="shared" ca="1" si="13"/>
        <v>0.39786352941176467</v>
      </c>
      <c r="LA7" s="703">
        <f t="shared" ca="1" si="54"/>
        <v>0.61567619047619049</v>
      </c>
      <c r="LB7" s="703">
        <f t="shared" ca="1" si="14"/>
        <v>0.52976666666666672</v>
      </c>
      <c r="LC7" s="704">
        <f t="shared" ca="1" si="15"/>
        <v>0.37995081967213112</v>
      </c>
      <c r="LD7" s="696" cm="1">
        <f t="array" aca="1" ref="LD7" ca="1">INDIRECT(LD$203&amp;ROW())*LD$205</f>
        <v>0</v>
      </c>
      <c r="LE7" s="696" cm="1">
        <f t="array" aca="1" ref="LE7" ca="1">INDIRECT(LE$203&amp;ROW())*LE$205</f>
        <v>0</v>
      </c>
      <c r="LF7" s="696" cm="1">
        <f t="array" aca="1" ref="LF7" ca="1">INDIRECT(LF$203&amp;ROW())*LF$205</f>
        <v>0</v>
      </c>
      <c r="LG7" s="696" cm="1">
        <f t="array" aca="1" ref="LG7" ca="1">INDIRECT(LG$203&amp;ROW())*LG$205</f>
        <v>3</v>
      </c>
      <c r="LH7" s="696" cm="1">
        <f t="array" aca="1" ref="LH7" ca="1">INDIRECT(LH$203&amp;ROW())*LH$205</f>
        <v>2</v>
      </c>
      <c r="LI7" s="696" cm="1">
        <f t="array" aca="1" ref="LI7" ca="1">INDIRECT(LI$203&amp;ROW())*LI$205</f>
        <v>2</v>
      </c>
      <c r="LJ7" s="696" cm="1">
        <f t="array" aca="1" ref="LJ7" ca="1">INDIRECT(LJ$203&amp;ROW())*LJ$205</f>
        <v>3</v>
      </c>
      <c r="LK7" s="696" cm="1">
        <f t="array" aca="1" ref="LK7" ca="1">INDIRECT(LK$203&amp;ROW())*LK$205</f>
        <v>3</v>
      </c>
      <c r="LL7" s="696" cm="1">
        <f t="array" aca="1" ref="LL7" ca="1">INDIRECT(LL$203&amp;ROW())*LL$205</f>
        <v>3</v>
      </c>
      <c r="LM7" s="696" cm="1">
        <f t="array" aca="1" ref="LM7" ca="1">INDIRECT(LM$203&amp;ROW())*LM$205</f>
        <v>4</v>
      </c>
      <c r="LN7" s="696" cm="1">
        <f t="array" aca="1" ref="LN7" ca="1">INDIRECT(LN$203&amp;ROW())*LN$205</f>
        <v>3</v>
      </c>
      <c r="LO7" s="696" cm="1">
        <f t="array" aca="1" ref="LO7" ca="1">INDIRECT(LO$203&amp;ROW())*LO$205</f>
        <v>6</v>
      </c>
      <c r="LP7" s="696" cm="1">
        <f t="array" aca="1" ref="LP7" ca="1">INDIRECT(LP$203&amp;ROW())*LP$205</f>
        <v>0</v>
      </c>
      <c r="LQ7" s="696" cm="1">
        <f t="array" aca="1" ref="LQ7" ca="1">IF(INDIRECT(LQ$203&amp;ROW())="-",0,INDIRECT(LQ$203&amp;ROW())*LQ$205)</f>
        <v>0.81840000000000002</v>
      </c>
      <c r="LR7" s="696" cm="1">
        <f t="array" aca="1" ref="LR7" ca="1">INDIRECT(LR$203&amp;ROW())*LR$205</f>
        <v>4</v>
      </c>
      <c r="LS7" s="696" cm="1">
        <f t="array" aca="1" ref="LS7" ca="1">IF(INDIRECT(LS$203&amp;ROW())="-",0,INDIRECT(LS$203&amp;ROW())*LS$205)</f>
        <v>2.9292000000000002</v>
      </c>
      <c r="LT7" s="696" cm="1">
        <f t="array" aca="1" ref="LT7" ca="1">INDIRECT(LT$203&amp;ROW())*LT$205</f>
        <v>4</v>
      </c>
      <c r="LU7" s="696" cm="1">
        <f t="array" aca="1" ref="LU7" ca="1">INDIRECT(LU$203&amp;ROW())*LU$205</f>
        <v>3</v>
      </c>
      <c r="LV7" s="696" cm="1">
        <f t="array" aca="1" ref="LV7" ca="1">INDIRECT(LV$203&amp;ROW())*LV$205</f>
        <v>1</v>
      </c>
      <c r="LW7" s="696" cm="1">
        <f t="array" aca="1" ref="LW7" ca="1">INDIRECT(LW$203&amp;ROW())*LW$205</f>
        <v>0</v>
      </c>
      <c r="LX7" s="696" cm="1">
        <f t="array" aca="1" ref="LX7" ca="1">INDIRECT(LX$203&amp;ROW())*LX$205</f>
        <v>2</v>
      </c>
      <c r="LY7" s="696" cm="1">
        <f t="array" aca="1" ref="LY7" ca="1">IF(INDIRECT(LY$203&amp;ROW())="-",0,INDIRECT(LY$203&amp;ROW())*LY$205)</f>
        <v>2.7144000000000004</v>
      </c>
      <c r="LZ7" s="696" cm="1">
        <f t="array" aca="1" ref="LZ7" ca="1">INDIRECT(LZ$203&amp;ROW())*LZ$205</f>
        <v>0</v>
      </c>
      <c r="MA7" s="696" cm="1">
        <f t="array" aca="1" ref="MA7" ca="1">INDIRECT(MA$203&amp;ROW())*MA$205</f>
        <v>2</v>
      </c>
      <c r="MB7" s="696" cm="1">
        <f t="array" aca="1" ref="MB7" ca="1">INDIRECT(MB$203&amp;ROW())*MB$205</f>
        <v>4</v>
      </c>
      <c r="MC7" s="696" cm="1">
        <f t="array" aca="1" ref="MC7" ca="1">IF($MB7=0,0,INDIRECT(MC$203&amp;ROW())*MC$205)</f>
        <v>0</v>
      </c>
      <c r="MD7" s="696" cm="1">
        <f t="array" aca="1" ref="MD7" ca="1">IF($MB7=0,0,INDIRECT(MD$203&amp;ROW())*MD$205)</f>
        <v>0</v>
      </c>
      <c r="ME7" s="696" cm="1">
        <f t="array" aca="1" ref="ME7" ca="1">IF($MB7=0,0,INDIRECT(ME$203&amp;ROW())*ME$205)</f>
        <v>0</v>
      </c>
      <c r="MF7" s="696" cm="1">
        <f t="array" aca="1" ref="MF7" ca="1">IF($MB7=0,0,INDIRECT(MF$203&amp;ROW())*MF$205)</f>
        <v>0</v>
      </c>
      <c r="MG7" s="696" cm="1">
        <f t="array" aca="1" ref="MG7" ca="1">INDIRECT(MG$203&amp;ROW())*MG$205</f>
        <v>4</v>
      </c>
      <c r="MH7" s="696" cm="1">
        <f t="array" aca="1" ref="MH7" ca="1">IF($MG7=0,0,INDIRECT(MH$203&amp;ROW())*MH$205)</f>
        <v>0</v>
      </c>
      <c r="MI7" s="696" cm="1">
        <f t="array" aca="1" ref="MI7" ca="1">IF($MG7=0,0,INDIRECT(MI$203&amp;ROW())*MI$205)</f>
        <v>0</v>
      </c>
      <c r="MJ7" s="696" cm="1">
        <f t="array" aca="1" ref="MJ7" ca="1">INDIRECT(MJ$203&amp;ROW())*MJ$205</f>
        <v>0</v>
      </c>
      <c r="MK7" s="696" cm="1">
        <f t="array" aca="1" ref="MK7" ca="1">INDIRECT(MK$203&amp;ROW())*MK$205</f>
        <v>0</v>
      </c>
      <c r="ML7" s="696" cm="1">
        <f t="array" aca="1" ref="ML7" ca="1">INDIRECT(ML$203&amp;ROW())*ML$205</f>
        <v>0</v>
      </c>
      <c r="MM7" s="696" cm="1">
        <f t="array" aca="1" ref="MM7" ca="1">INDIRECT(MM$203&amp;ROW())*MM$205</f>
        <v>4</v>
      </c>
      <c r="MN7" s="696" cm="1">
        <f t="array" aca="1" ref="MN7" ca="1">INDIRECT(MN$203&amp;ROW())*MN$205</f>
        <v>4</v>
      </c>
      <c r="MO7" s="696" cm="1">
        <f t="array" aca="1" ref="MO7" ca="1">INDIRECT(MO$203&amp;ROW())*MO$205</f>
        <v>2</v>
      </c>
      <c r="MP7" s="696" cm="1">
        <f t="array" aca="1" ref="MP7" ca="1">INDIRECT(MP$203&amp;ROW())*MP$205</f>
        <v>2</v>
      </c>
      <c r="MQ7" s="696" cm="1">
        <f t="array" aca="1" ref="MQ7" ca="1">INDIRECT(MQ$203&amp;ROW())*MQ$205</f>
        <v>2</v>
      </c>
      <c r="MR7" s="696" cm="1">
        <f t="array" aca="1" ref="MR7" ca="1">INDIRECT(MR$203&amp;ROW())*MR$205</f>
        <v>2</v>
      </c>
      <c r="MS7" s="696" cm="1">
        <f t="array" aca="1" ref="MS7" ca="1">INDIRECT(MS$203&amp;ROW())*MS$205</f>
        <v>2</v>
      </c>
      <c r="MT7" s="696" cm="1">
        <f t="array" aca="1" ref="MT7" ca="1">INDIRECT(MT$203&amp;ROW())*MT$205</f>
        <v>1</v>
      </c>
      <c r="MU7" s="696" cm="1">
        <f t="array" aca="1" ref="MU7" ca="1">INDIRECT(MU$203&amp;ROW())*MU$205</f>
        <v>1</v>
      </c>
      <c r="MV7" s="696" cm="1">
        <f t="array" aca="1" ref="MV7" ca="1">IF(INDIRECT(MV$203&amp;ROW())="-",0,INDIRECT(MV$203&amp;ROW())*MV$205)</f>
        <v>3.1769999999999996</v>
      </c>
      <c r="MW7" s="696" cm="1">
        <f t="array" aca="1" ref="MW7" ca="1">INDIRECT(MW$203&amp;ROW())*MW$205</f>
        <v>0</v>
      </c>
      <c r="MX7" s="696" cm="1">
        <f t="array" aca="1" ref="MX7" ca="1">INDIRECT(MX$203&amp;ROW())*MX$205</f>
        <v>0</v>
      </c>
      <c r="MY7" s="696" cm="1">
        <f t="array" aca="1" ref="MY7" ca="1">INDIRECT(MY$203&amp;ROW())*MY$205</f>
        <v>0</v>
      </c>
      <c r="NA7" s="701">
        <f t="shared" si="16"/>
        <v>0.61308292682926824</v>
      </c>
      <c r="NB7" s="617">
        <f t="shared" si="17"/>
        <v>0.60629999999999995</v>
      </c>
      <c r="NC7" s="695">
        <f t="shared" si="18"/>
        <v>0.26556923076923078</v>
      </c>
      <c r="ND7" s="697">
        <f t="shared" si="19"/>
        <v>0.50109259259259264</v>
      </c>
      <c r="NE7" s="694">
        <f t="shared" si="20"/>
        <v>0.4965111875477729</v>
      </c>
      <c r="NF7" s="682" t="str">
        <f t="shared" si="21"/>
        <v>C</v>
      </c>
      <c r="NH7" s="606" t="s">
        <v>1385</v>
      </c>
      <c r="NI7" s="563" t="str">
        <f t="shared" si="22"/>
        <v>C</v>
      </c>
      <c r="NJ7" s="563" t="str">
        <f t="shared" si="23"/>
        <v>C</v>
      </c>
      <c r="NK7" s="563" t="str">
        <f t="shared" ca="1" si="24"/>
        <v>C</v>
      </c>
      <c r="NL7" s="563" t="str">
        <f t="shared" ca="1" si="25"/>
        <v>C</v>
      </c>
      <c r="NM7" s="563" t="str">
        <f t="shared" ca="1" si="26"/>
        <v>B</v>
      </c>
      <c r="NN7" s="563" t="str">
        <f t="shared" ca="1" si="55"/>
        <v>C</v>
      </c>
      <c r="NO7" s="563" t="str">
        <f t="shared" ca="1" si="56"/>
        <v>B</v>
      </c>
      <c r="NP7" s="606" t="str">
        <f t="shared" si="27"/>
        <v>-</v>
      </c>
      <c r="NQ7" s="682" t="str">
        <f t="shared" si="28"/>
        <v>Yes</v>
      </c>
      <c r="NR7" s="682" t="e">
        <f>IF(OR(AND(NI7="A",OR(NJ7="C",NJ7="D")),AND(NI7="A",OR(#REF!="C",#REF!="D")),AND(NI7="B",OR(NJ7="D",#REF!="D")),AND(OR(NI7="C",NI7="D"),OR(NJ7="A",NJ7="B")),AND(OR(NI7="C",NI7="D"),OR(#REF!="A",#REF!="B")),AND(OR(NJ7="A",#REF!="A",NJ7="B",#REF!="B"),OR(NP7="-",NQ7="-")),AND(OR(NJ7="C",#REF!="C",NJ7="D",#REF!="D"),NP7="Yes")),"Yes","-")</f>
        <v>#REF!</v>
      </c>
      <c r="NS7" s="607" t="s">
        <v>1426</v>
      </c>
      <c r="NT7" s="619">
        <f t="shared" si="29"/>
        <v>0.38469999999999999</v>
      </c>
      <c r="NU7" s="619">
        <f t="shared" si="30"/>
        <v>0.4965111875477729</v>
      </c>
      <c r="NV7" s="619">
        <f t="shared" ca="1" si="31"/>
        <v>0.48081430155668825</v>
      </c>
      <c r="NW7" s="619">
        <f t="shared" ca="1" si="57"/>
        <v>0.47783982079598164</v>
      </c>
      <c r="NX7" s="619">
        <f t="shared" ca="1" si="58"/>
        <v>0.51761538051941325</v>
      </c>
      <c r="NY7" s="620">
        <f t="shared" ca="1" si="59"/>
        <v>0.47053361215082207</v>
      </c>
      <c r="NZ7" s="620">
        <f t="shared" ca="1" si="60"/>
        <v>0.546555616559118</v>
      </c>
      <c r="OA7" s="705" t="s">
        <v>1188</v>
      </c>
      <c r="OB7" s="706" t="s">
        <v>1188</v>
      </c>
      <c r="OC7" s="494"/>
      <c r="OE7" s="606" t="s">
        <v>1385</v>
      </c>
      <c r="OF7" s="700" t="str">
        <f t="shared" ca="1" si="32"/>
        <v>C</v>
      </c>
      <c r="OG7" s="701">
        <f t="shared" ca="1" si="61"/>
        <v>0.47783982079598164</v>
      </c>
      <c r="OH7" s="705">
        <f t="shared" ca="1" si="33"/>
        <v>0.53975718351409985</v>
      </c>
      <c r="OI7" s="696">
        <f t="shared" ca="1" si="34"/>
        <v>0.61195240953575913</v>
      </c>
      <c r="OJ7" s="696">
        <f t="shared" ca="1" si="35"/>
        <v>0.3104858284476642</v>
      </c>
      <c r="OK7" s="697">
        <f t="shared" ca="1" si="36"/>
        <v>0.4491638616864036</v>
      </c>
      <c r="OL7" s="696" cm="1">
        <f t="array" aca="1" ref="OL7" ca="1">INDIRECT(OL$203&amp;ROW())*OL$205</f>
        <v>0</v>
      </c>
      <c r="OM7" s="696" cm="1">
        <f t="array" aca="1" ref="OM7" ca="1">INDIRECT(OM$203&amp;ROW())*OM$205</f>
        <v>0</v>
      </c>
      <c r="ON7" s="696" cm="1">
        <f t="array" aca="1" ref="ON7" ca="1">INDIRECT(ON$203&amp;ROW())*ON$205</f>
        <v>0</v>
      </c>
      <c r="OO7" s="696" cm="1">
        <f t="array" aca="1" ref="OO7" ca="1">INDIRECT(OO$203&amp;ROW())*OO$205</f>
        <v>1.0790999999999999</v>
      </c>
      <c r="OP7" s="696" cm="1">
        <f t="array" aca="1" ref="OP7" ca="1">INDIRECT(OP$203&amp;ROW())*OP$205</f>
        <v>1.0553999999999999</v>
      </c>
      <c r="OQ7" s="696" cm="1">
        <f t="array" aca="1" ref="OQ7" ca="1">INDIRECT(OQ$203&amp;ROW())*OQ$205</f>
        <v>1.0566</v>
      </c>
      <c r="OR7" s="696" cm="1">
        <f t="array" aca="1" ref="OR7" ca="1">INDIRECT(OR$203&amp;ROW())*OR$205</f>
        <v>1.4141999999999999</v>
      </c>
      <c r="OS7" s="696" cm="1">
        <f t="array" aca="1" ref="OS7" ca="1">INDIRECT(OS$203&amp;ROW())*OS$205</f>
        <v>1.5387</v>
      </c>
      <c r="OT7" s="696" cm="1">
        <f t="array" aca="1" ref="OT7" ca="1">INDIRECT(OT$203&amp;ROW())*OT$205</f>
        <v>1.4727000000000001</v>
      </c>
      <c r="OU7" s="696" cm="1">
        <f t="array" aca="1" ref="OU7" ca="1">INDIRECT(OU$203&amp;ROW())*OU$205</f>
        <v>1.2869999999999999</v>
      </c>
      <c r="OV7" s="696" cm="1">
        <f t="array" aca="1" ref="OV7" ca="1">INDIRECT(OV$203&amp;ROW())*OV$205</f>
        <v>1.2161999999999999</v>
      </c>
      <c r="OW7" s="696" cm="1">
        <f t="array" aca="1" ref="OW7" ca="1">INDIRECT(OW$203&amp;ROW())*OW$205</f>
        <v>1.5144000000000002</v>
      </c>
      <c r="OX7" s="696" cm="1">
        <f t="array" aca="1" ref="OX7" ca="1">INDIRECT(OX$203&amp;ROW())*OX$205</f>
        <v>0</v>
      </c>
      <c r="OY7" s="696" cm="1">
        <f t="array" aca="1" ref="OY7" ca="1">IF(INDIRECT(OY$203&amp;ROW())="-",0,INDIRECT(OY$203&amp;ROW())*OY$205)</f>
        <v>9.680308E-2</v>
      </c>
      <c r="OZ7" s="696" cm="1">
        <f t="array" aca="1" ref="OZ7" ca="1">INDIRECT(OZ$203&amp;ROW())*OZ$205</f>
        <v>0.71030000000000004</v>
      </c>
      <c r="PA7" s="696" cm="1">
        <f t="array" aca="1" ref="PA7" ca="1">IF(INDIRECT(PA$203&amp;ROW())="-",0,INDIRECT(PA$203&amp;ROW())*PA$205)</f>
        <v>0.43127588</v>
      </c>
      <c r="PB7" s="705" cm="1">
        <f t="array" aca="1" ref="PB7" ca="1">INDIRECT(PB$203&amp;ROW())*PB$205</f>
        <v>1.5084</v>
      </c>
      <c r="PC7" s="696" cm="1">
        <f t="array" aca="1" ref="PC7" ca="1">INDIRECT(PC$203&amp;ROW())*PC$205</f>
        <v>2.0918999999999999</v>
      </c>
      <c r="PD7" s="696" cm="1">
        <f t="array" aca="1" ref="PD7" ca="1">INDIRECT(PD$203&amp;ROW())*PD$205</f>
        <v>0.73419999999999996</v>
      </c>
      <c r="PE7" s="696" cm="1">
        <f t="array" aca="1" ref="PE7" ca="1">INDIRECT(PE$203&amp;ROW())*PE$205</f>
        <v>0</v>
      </c>
      <c r="PF7" s="696" cm="1">
        <f t="array" aca="1" ref="PF7" ca="1">INDIRECT(PF$203&amp;ROW())*PF$205</f>
        <v>1.3308</v>
      </c>
      <c r="PG7" s="696" cm="1">
        <f t="array" aca="1" ref="PG7" ca="1">IF(INDIRECT(PG$203&amp;ROW())="-",0,INDIRECT(PG$203&amp;ROW())*PG$205)</f>
        <v>0.39585000000000004</v>
      </c>
      <c r="PH7" s="696" cm="1">
        <f t="array" aca="1" ref="PH7" ca="1">INDIRECT(PH$203&amp;ROW())*PH$205</f>
        <v>0</v>
      </c>
      <c r="PI7" s="696" cm="1">
        <f t="array" aca="1" ref="PI7" ca="1">INDIRECT(PI$203&amp;ROW())*PI$205</f>
        <v>0.60729999999999995</v>
      </c>
      <c r="PJ7" s="696" cm="1">
        <f t="array" aca="1" ref="PJ7" ca="1">INDIRECT(PJ$203&amp;ROW())*PJ$205</f>
        <v>0.75980000000000003</v>
      </c>
      <c r="PK7" s="696" cm="1">
        <f t="array" aca="1" ref="PK7" ca="1">IF($PJ7=0,0,INDIRECT(PK$203&amp;ROW())*PK$205)</f>
        <v>0</v>
      </c>
      <c r="PL7" s="696" cm="1">
        <f t="array" aca="1" ref="PL7" ca="1">IF($MPE7=0,0,INDIRECT(PL$203&amp;ROW())*PL$205)</f>
        <v>0</v>
      </c>
      <c r="PM7" s="696" cm="1">
        <f t="array" aca="1" ref="PM7" ca="1">IF($MPE7=0,0,INDIRECT(PM$203&amp;ROW())*PM$205)</f>
        <v>0</v>
      </c>
      <c r="PN7" s="696" cm="1">
        <f t="array" aca="1" ref="PN7" ca="1">IF($PJ7=0,0,INDIRECT(PN$203&amp;ROW())*PN$205)</f>
        <v>0</v>
      </c>
      <c r="PO7" s="696" cm="1">
        <f t="array" aca="1" ref="PO7" ca="1">INDIRECT(PO$203&amp;ROW())*PO$205</f>
        <v>0.73140000000000005</v>
      </c>
      <c r="PP7" s="696" cm="1">
        <f t="array" aca="1" ref="PP7" ca="1">IF($PO7=0,0,INDIRECT(PP$203&amp;ROW())*PP$205)</f>
        <v>0</v>
      </c>
      <c r="PQ7" s="696" cm="1">
        <f t="array" aca="1" ref="PQ7" ca="1">IF($PO7=0,0,INDIRECT(PQ$203&amp;ROW())*PQ$205)</f>
        <v>0</v>
      </c>
      <c r="PR7" s="696" cm="1">
        <f t="array" aca="1" ref="PR7" ca="1">INDIRECT(PR$203&amp;ROW())*PR$205</f>
        <v>0</v>
      </c>
      <c r="PS7" s="696" cm="1">
        <f t="array" aca="1" ref="PS7" ca="1">INDIRECT(PS$203&amp;ROW())*PS$205</f>
        <v>0</v>
      </c>
      <c r="PT7" s="696" cm="1">
        <f t="array" aca="1" ref="PT7" ca="1">INDIRECT(PT$203&amp;ROW())*PT$205</f>
        <v>0</v>
      </c>
      <c r="PU7" s="696" cm="1">
        <f t="array" aca="1" ref="PU7" ca="1">INDIRECT(PU$203&amp;ROW())*PU$205</f>
        <v>1.1798</v>
      </c>
      <c r="PV7" s="696" cm="1">
        <f t="array" aca="1" ref="PV7" ca="1">INDIRECT(PV$203&amp;ROW())*PV$205</f>
        <v>0.6966</v>
      </c>
      <c r="PW7" s="696" cm="1">
        <f t="array" aca="1" ref="PW7" ca="1">INDIRECT(PW$203&amp;ROW())*PW$205</f>
        <v>1.0658000000000001</v>
      </c>
      <c r="PX7" s="696" cm="1">
        <f t="array" aca="1" ref="PX7" ca="1">INDIRECT(PX$203&amp;ROW())*PX$205</f>
        <v>1.1714</v>
      </c>
      <c r="PY7" s="696" cm="1">
        <f t="array" aca="1" ref="PY7" ca="1">INDIRECT(PY$203&amp;ROW())*PY$205</f>
        <v>1.1866000000000001</v>
      </c>
      <c r="PZ7" s="696" cm="1">
        <f t="array" aca="1" ref="PZ7" ca="1">INDIRECT(PZ$203&amp;ROW())*PZ$205</f>
        <v>0.17430000000000001</v>
      </c>
      <c r="QA7" s="696" cm="1">
        <f t="array" aca="1" ref="QA7" ca="1">INDIRECT(QA$203&amp;ROW())*QA$205</f>
        <v>0.31659999999999999</v>
      </c>
      <c r="QB7" s="696" cm="1">
        <f t="array" aca="1" ref="QB7" ca="1">INDIRECT(QB$203&amp;ROW())*QB$205</f>
        <v>0.79830000000000001</v>
      </c>
      <c r="QC7" s="696" cm="1">
        <f t="array" aca="1" ref="QC7" ca="1">INDIRECT(QC$203&amp;ROW())*QC$205</f>
        <v>0.71299999999999997</v>
      </c>
      <c r="QD7" s="696" cm="1">
        <f t="array" aca="1" ref="QD7" ca="1">IF(INDIRECT(QD$203&amp;ROW())="-",0,INDIRECT(QD$203&amp;ROW())*QD$205)</f>
        <v>0.32516594999999998</v>
      </c>
      <c r="QE7" s="696" cm="1">
        <f t="array" aca="1" ref="QE7" ca="1">INDIRECT(QE$203&amp;ROW())*QE$205</f>
        <v>0</v>
      </c>
      <c r="QF7" s="696" cm="1">
        <f t="array" aca="1" ref="QF7" ca="1">INDIRECT(QF$203&amp;ROW())*QF$205</f>
        <v>0</v>
      </c>
      <c r="QG7" s="696" cm="1">
        <f t="array" aca="1" ref="QG7" ca="1">INDIRECT(QG$203&amp;ROW())*QG$205</f>
        <v>0</v>
      </c>
      <c r="QI7" s="606" t="s">
        <v>1385</v>
      </c>
      <c r="QJ7" s="700" t="str">
        <f t="shared" ca="1" si="37"/>
        <v>B</v>
      </c>
      <c r="QK7" s="701">
        <f t="shared" ca="1" si="62"/>
        <v>0.51761538051941325</v>
      </c>
      <c r="QL7" s="705">
        <f t="shared" ca="1" si="38"/>
        <v>0.67236284897510268</v>
      </c>
      <c r="QM7" s="696">
        <f t="shared" ca="1" si="39"/>
        <v>0.65690260543772871</v>
      </c>
      <c r="QN7" s="696">
        <f t="shared" ca="1" si="40"/>
        <v>0.22857859881516493</v>
      </c>
      <c r="QO7" s="697">
        <f t="shared" ca="1" si="41"/>
        <v>0.51261746884965698</v>
      </c>
      <c r="QP7" s="696" cm="1">
        <f t="array" aca="1" ref="QP7" ca="1">INDIRECT(QP$203&amp;ROW())*QP$205</f>
        <v>0</v>
      </c>
      <c r="QQ7" s="696" cm="1">
        <f t="array" aca="1" ref="QQ7" ca="1">INDIRECT(QQ$203&amp;ROW())*QQ$205</f>
        <v>0</v>
      </c>
      <c r="QR7" s="696" cm="1">
        <f t="array" aca="1" ref="QR7" ca="1">INDIRECT(QR$203&amp;ROW())*QR$205</f>
        <v>0</v>
      </c>
      <c r="QS7" s="696" cm="1">
        <f t="array" aca="1" ref="QS7" ca="1">INDIRECT(QS$203&amp;ROW())*QS$205</f>
        <v>0.22471360933801068</v>
      </c>
      <c r="QT7" s="696" cm="1">
        <f t="array" aca="1" ref="QT7" ca="1">INDIRECT(QT$203&amp;ROW())*QT$205</f>
        <v>0.17488542943331029</v>
      </c>
      <c r="QU7" s="696" cm="1">
        <f t="array" aca="1" ref="QU7" ca="1">INDIRECT(QU$203&amp;ROW())*QU$205</f>
        <v>0.35552804589042175</v>
      </c>
      <c r="QV7" s="696" cm="1">
        <f t="array" aca="1" ref="QV7" ca="1">INDIRECT(QV$203&amp;ROW())*QV$205</f>
        <v>0.24117831443907087</v>
      </c>
      <c r="QW7" s="696" cm="1">
        <f t="array" aca="1" ref="QW7" ca="1">INDIRECT(QW$203&amp;ROW())*QW$205</f>
        <v>0.53099416374332975</v>
      </c>
      <c r="QX7" s="696" cm="1">
        <f t="array" aca="1" ref="QX7" ca="1">INDIRECT(QX$203&amp;ROW())*QX$205</f>
        <v>0.60640894423913805</v>
      </c>
      <c r="QY7" s="696" cm="1">
        <f t="array" aca="1" ref="QY7" ca="1">INDIRECT(QY$203&amp;ROW())*QY$205</f>
        <v>9.0268316756905984E-2</v>
      </c>
      <c r="QZ7" s="696" cm="1">
        <f t="array" aca="1" ref="QZ7" ca="1">INDIRECT(QZ$203&amp;ROW())*QZ$205</f>
        <v>0.27613248380770827</v>
      </c>
      <c r="RA7" s="696" cm="1">
        <f t="array" aca="1" ref="RA7" ca="1">INDIRECT(RA$203&amp;ROW())*RA$205</f>
        <v>5.1272116233970627E-2</v>
      </c>
      <c r="RB7" s="696" cm="1">
        <f t="array" aca="1" ref="RB7" ca="1">INDIRECT(RB$203&amp;ROW())*RB$205</f>
        <v>0</v>
      </c>
      <c r="RC7" s="696" cm="1">
        <f t="array" aca="1" ref="RC7" ca="1">IF(INDIRECT(RC$203&amp;ROW())="-",0,INDIRECT(RC$203&amp;ROW())*RC$205)</f>
        <v>1.1445135110411959E-2</v>
      </c>
      <c r="RD7" s="696" cm="1">
        <f t="array" aca="1" ref="RD7" ca="1">INDIRECT(RD$203&amp;ROW())*RD$205</f>
        <v>3.5721048970443148E-2</v>
      </c>
      <c r="RE7" s="696" cm="1">
        <f t="array" aca="1" ref="RE7" ca="1">IF(INDIRECT(RE$203&amp;ROW())="-",0,INDIRECT(RE$203&amp;ROW())*RE$205)</f>
        <v>3.089770919713206E-2</v>
      </c>
      <c r="RF7" s="705" cm="1">
        <f t="array" aca="1" ref="RF7" ca="1">INDIRECT(RF$203&amp;ROW())*RF$205</f>
        <v>0.10613798880649605</v>
      </c>
      <c r="RG7" s="696" cm="1">
        <f t="array" aca="1" ref="RG7" ca="1">INDIRECT(RG$203&amp;ROW())*RG$205</f>
        <v>0.41475700362540607</v>
      </c>
      <c r="RH7" s="696" cm="1">
        <f t="array" aca="1" ref="RH7" ca="1">INDIRECT(RH$203&amp;ROW())*RH$205</f>
        <v>2.9193840390272292E-2</v>
      </c>
      <c r="RI7" s="696" cm="1">
        <f t="array" aca="1" ref="RI7" ca="1">INDIRECT(RI$203&amp;ROW())*RI$205</f>
        <v>0</v>
      </c>
      <c r="RJ7" s="696" cm="1">
        <f t="array" aca="1" ref="RJ7" ca="1">INDIRECT(RJ$203&amp;ROW())*RJ$205</f>
        <v>0.12226723336432462</v>
      </c>
      <c r="RK7" s="696" cm="1">
        <f t="array" aca="1" ref="RK7" ca="1">IF(INDIRECT(RK$203&amp;ROW())="-",0,INDIRECT(RK$203&amp;ROW())*RK$205)</f>
        <v>2.7334731329080833E-2</v>
      </c>
      <c r="RL7" s="696" cm="1">
        <f t="array" aca="1" ref="RL7" ca="1">INDIRECT(RL$203&amp;ROW())*RL$205</f>
        <v>0</v>
      </c>
      <c r="RM7" s="696" cm="1">
        <f t="array" aca="1" ref="RM7" ca="1">INDIRECT(RM$203&amp;ROW())*RM$205</f>
        <v>1.4993730364766381E-2</v>
      </c>
      <c r="RN7" s="696" cm="1">
        <f t="array" aca="1" ref="RN7" ca="1">INDIRECT(RN$203&amp;ROW())*RN$205</f>
        <v>9.3820613050938681E-2</v>
      </c>
      <c r="RO7" s="696" cm="1">
        <f t="array" aca="1" ref="RO7" ca="1">IF($RN7=0,0,INDIRECT(RO$203&amp;ROW())*RO$205)</f>
        <v>0</v>
      </c>
      <c r="RP7" s="696" cm="1">
        <f t="array" aca="1" ref="RP7" ca="1">IF($RN7=0,0,INDIRECT(RP$203&amp;ROW())*RP$205)</f>
        <v>0</v>
      </c>
      <c r="RQ7" s="696" cm="1">
        <f t="array" aca="1" ref="RQ7" ca="1">IF($RN7=0,0,INDIRECT(RQ$203&amp;ROW())*RQ$205)</f>
        <v>0</v>
      </c>
      <c r="RR7" s="696" cm="1">
        <f t="array" aca="1" ref="RR7" ca="1">IF($RN7=0,0,INDIRECT(RR$203&amp;ROW())*RR$205)</f>
        <v>0</v>
      </c>
      <c r="RS7" s="696" cm="1">
        <f t="array" aca="1" ref="RS7" ca="1">INDIRECT(RS$203&amp;ROW())*RS$205</f>
        <v>7.7466902221184339E-2</v>
      </c>
      <c r="RT7" s="696" cm="1">
        <f t="array" aca="1" ref="RT7" ca="1">IF($RS7=0,0,INDIRECT(RT$203&amp;ROW())*RT$205)</f>
        <v>0</v>
      </c>
      <c r="RU7" s="696" cm="1">
        <f t="array" aca="1" ref="RU7" ca="1">IF($RS7=0,0,INDIRECT(RU$203&amp;ROW())*RU$205)</f>
        <v>0</v>
      </c>
      <c r="RV7" s="696" cm="1">
        <f t="array" aca="1" ref="RV7" ca="1">INDIRECT(RV$203&amp;ROW())*RV$205</f>
        <v>0</v>
      </c>
      <c r="RW7" s="696" cm="1">
        <f t="array" aca="1" ref="RW7" ca="1">INDIRECT(RW$203&amp;ROW())*RW$205</f>
        <v>0</v>
      </c>
      <c r="RX7" s="696" cm="1">
        <f t="array" aca="1" ref="RX7" ca="1">INDIRECT(RX$203&amp;ROW())*RX$205</f>
        <v>0</v>
      </c>
      <c r="RY7" s="696" cm="1">
        <f t="array" aca="1" ref="RY7" ca="1">INDIRECT(RY$203&amp;ROW())*RY$205</f>
        <v>5.6264463580193595E-2</v>
      </c>
      <c r="RZ7" s="696" cm="1">
        <f t="array" aca="1" ref="RZ7" ca="1">INDIRECT(RZ$203&amp;ROW())*RZ$205</f>
        <v>3.6812489486199085E-2</v>
      </c>
      <c r="SA7" s="696" cm="1">
        <f t="array" aca="1" ref="SA7" ca="1">INDIRECT(SA$203&amp;ROW())*SA$205</f>
        <v>0.20458618579029147</v>
      </c>
      <c r="SB7" s="696" cm="1">
        <f t="array" aca="1" ref="SB7" ca="1">INDIRECT(SB$203&amp;ROW())*SB$205</f>
        <v>4.7124126502052749E-2</v>
      </c>
      <c r="SC7" s="696" cm="1">
        <f t="array" aca="1" ref="SC7" ca="1">INDIRECT(SC$203&amp;ROW())*SC$205</f>
        <v>5.4291606235991073E-2</v>
      </c>
      <c r="SD7" s="696" cm="1">
        <f t="array" aca="1" ref="SD7" ca="1">INDIRECT(SD$203&amp;ROW())*SD$205</f>
        <v>0.3072993885784252</v>
      </c>
      <c r="SE7" s="696" cm="1">
        <f t="array" aca="1" ref="SE7" ca="1">INDIRECT(SE$203&amp;ROW())*SE$205</f>
        <v>0.2585618210787391</v>
      </c>
      <c r="SF7" s="696" cm="1">
        <f t="array" aca="1" ref="SF7" ca="1">INDIRECT(SF$203&amp;ROW())*SF$205</f>
        <v>6.6118883241114992E-2</v>
      </c>
      <c r="SG7" s="696" cm="1">
        <f t="array" aca="1" ref="SG7" ca="1">INDIRECT(SG$203&amp;ROW())*SG$205</f>
        <v>3.7383921954634941E-2</v>
      </c>
      <c r="SH7" s="696" cm="1">
        <f t="array" aca="1" ref="SH7" ca="1">IF(INDIRECT(SH$203&amp;ROW())="-",0,INDIRECT(SH$203&amp;ROW())*SH$205)</f>
        <v>4.1661090525530915E-2</v>
      </c>
      <c r="SI7" s="696" cm="1">
        <f t="array" aca="1" ref="SI7" ca="1">INDIRECT(SI$203&amp;ROW())*SI$205</f>
        <v>0</v>
      </c>
      <c r="SJ7" s="696" cm="1">
        <f t="array" aca="1" ref="SJ7" ca="1">INDIRECT(SJ$203&amp;ROW())*SJ$205</f>
        <v>0</v>
      </c>
      <c r="SK7" s="696" cm="1">
        <f t="array" aca="1" ref="SK7" ca="1">INDIRECT(SK$203&amp;ROW())*SK$205</f>
        <v>0</v>
      </c>
      <c r="SN7" s="606" t="s">
        <v>1385</v>
      </c>
      <c r="SO7" s="707" cm="1">
        <f t="array" aca="1" ref="SO7" ca="1">INDIRECT(SO$203&amp;ROW())*SO$205</f>
        <v>0</v>
      </c>
      <c r="SP7" s="707" cm="1">
        <f t="array" aca="1" ref="SP7" ca="1">INDIRECT(SP$203&amp;ROW())*SP$205</f>
        <v>0</v>
      </c>
      <c r="SQ7" s="707" cm="1">
        <f t="array" aca="1" ref="SQ7" ca="1">INDIRECT(SQ$203&amp;ROW())*SQ$205</f>
        <v>0</v>
      </c>
      <c r="SR7" s="707" cm="1">
        <f t="array" aca="1" ref="SR7" ca="1">INDIRECT(SR$203&amp;ROW())*SR$205</f>
        <v>3</v>
      </c>
      <c r="SS7" s="707" cm="1">
        <f t="array" aca="1" ref="SS7" ca="1">INDIRECT(SS$203&amp;ROW())*SS$205</f>
        <v>2</v>
      </c>
      <c r="ST7" s="707" cm="1">
        <f t="array" aca="1" ref="ST7" ca="1">INDIRECT(ST$203&amp;ROW())*ST$205</f>
        <v>2</v>
      </c>
      <c r="SU7" s="707" cm="1">
        <f t="array" aca="1" ref="SU7" ca="1">INDIRECT(SU$203&amp;ROW())*SU$205</f>
        <v>3</v>
      </c>
      <c r="SV7" s="707" cm="1">
        <f t="array" aca="1" ref="SV7" ca="1">INDIRECT(SV$203&amp;ROW())*SV$205</f>
        <v>3</v>
      </c>
      <c r="SW7" s="707" cm="1">
        <f t="array" aca="1" ref="SW7" ca="1">INDIRECT(SW$203&amp;ROW())*SW$205</f>
        <v>3</v>
      </c>
      <c r="SX7" s="707" cm="1">
        <f t="array" aca="1" ref="SX7" ca="1">INDIRECT(SX$203&amp;ROW())*SX$205</f>
        <v>2</v>
      </c>
      <c r="SY7" s="707" cm="1">
        <f t="array" aca="1" ref="SY7" ca="1">INDIRECT(SY$203&amp;ROW())*SY$205</f>
        <v>3</v>
      </c>
      <c r="SZ7" s="707" cm="1">
        <f t="array" aca="1" ref="SZ7" ca="1">INDIRECT(SZ$203&amp;ROW())*SZ$205</f>
        <v>3</v>
      </c>
      <c r="TA7" s="707" cm="1">
        <f t="array" aca="1" ref="TA7" ca="1">INDIRECT(TA$203&amp;ROW())*TA$205</f>
        <v>0</v>
      </c>
      <c r="TB7" s="696" cm="1">
        <f t="array" aca="1" ref="TB7" ca="1">IF(INDIRECT(TB$203&amp;ROW())="-",0,INDIRECT(TB$203&amp;ROW())*TB$205)</f>
        <v>0.13639999999999999</v>
      </c>
      <c r="TC7" s="707" cm="1">
        <f t="array" aca="1" ref="TC7" ca="1">INDIRECT(TC$203&amp;ROW())*TC$205</f>
        <v>1</v>
      </c>
      <c r="TD7" s="696" cm="1">
        <f t="array" aca="1" ref="TD7" ca="1">IF(INDIRECT(TD$203&amp;ROW())="-",0,INDIRECT(TD$203&amp;ROW())*TD$205)</f>
        <v>0.48820000000000002</v>
      </c>
      <c r="TE7" s="732" cm="1">
        <f t="array" aca="1" ref="TE7" ca="1">INDIRECT(TE$203&amp;ROW())*TE$205</f>
        <v>2</v>
      </c>
      <c r="TF7" s="707" cm="1">
        <f t="array" aca="1" ref="TF7" ca="1">INDIRECT(TF$203&amp;ROW())*TF$205</f>
        <v>3</v>
      </c>
      <c r="TG7" s="707" cm="1">
        <f t="array" aca="1" ref="TG7" ca="1">INDIRECT(TG$203&amp;ROW())*TG$205</f>
        <v>1</v>
      </c>
      <c r="TH7" s="707" cm="1">
        <f t="array" aca="1" ref="TH7" ca="1">INDIRECT(TH$203&amp;ROW())*TH$205</f>
        <v>0</v>
      </c>
      <c r="TI7" s="707" cm="1">
        <f t="array" aca="1" ref="TI7" ca="1">INDIRECT(TI$203&amp;ROW())*TI$205</f>
        <v>2</v>
      </c>
      <c r="TJ7" s="696" cm="1">
        <f t="array" aca="1" ref="TJ7" ca="1">IF(INDIRECT(TJ$203&amp;ROW())="-",0,INDIRECT(TJ$203&amp;ROW())*TJ$205)</f>
        <v>0.45240000000000002</v>
      </c>
      <c r="TK7" s="707" cm="1">
        <f t="array" aca="1" ref="TK7" ca="1">INDIRECT(TK$203&amp;ROW())*TK$205</f>
        <v>0</v>
      </c>
      <c r="TL7" s="707" cm="1">
        <f t="array" aca="1" ref="TL7" ca="1">INDIRECT(TL$203&amp;ROW())*TL$205</f>
        <v>1</v>
      </c>
      <c r="TM7" s="707" cm="1">
        <f t="array" aca="1" ref="TM7" ca="1">INDIRECT(TM$203&amp;ROW())*TM$205</f>
        <v>1</v>
      </c>
      <c r="TN7" s="707" cm="1">
        <f t="array" aca="1" ref="TN7" ca="1">IF($TM7=0,0,INDIRECT(TN$203&amp;ROW())*TN$205)</f>
        <v>0</v>
      </c>
      <c r="TO7" s="707" cm="1">
        <f t="array" aca="1" ref="TO7" ca="1">IF($TM7=0,0,INDIRECT(TO$203&amp;ROW())*TO$205)</f>
        <v>0</v>
      </c>
      <c r="TP7" s="707" cm="1">
        <f t="array" aca="1" ref="TP7" ca="1">IF($TM7=0,0,INDIRECT(TP$203&amp;ROW())*TP$205)</f>
        <v>0</v>
      </c>
      <c r="TQ7" s="707" cm="1">
        <f t="array" aca="1" ref="TQ7" ca="1">IF($TM7=0,0,INDIRECT(TQ$203&amp;ROW())*TQ$205)</f>
        <v>0</v>
      </c>
      <c r="TR7" s="707" cm="1">
        <f t="array" aca="1" ref="TR7" ca="1">INDIRECT(TR$203&amp;ROW())*TR$205</f>
        <v>1</v>
      </c>
      <c r="TS7" s="707" cm="1">
        <f t="array" aca="1" ref="TS7" ca="1">IF($TR7=0,0,INDIRECT(TS$203&amp;ROW())*TS$205)</f>
        <v>0</v>
      </c>
      <c r="TT7" s="707" cm="1">
        <f t="array" aca="1" ref="TT7" ca="1">IF($TR7=0,0,INDIRECT(TT$203&amp;ROW())*TT$205)</f>
        <v>0</v>
      </c>
      <c r="TU7" s="707" cm="1">
        <f t="array" aca="1" ref="TU7" ca="1">INDIRECT(TU$203&amp;ROW())*TU$205</f>
        <v>0</v>
      </c>
      <c r="TV7" s="707" cm="1">
        <f t="array" aca="1" ref="TV7" ca="1">INDIRECT(TV$203&amp;ROW())*TV$205</f>
        <v>0</v>
      </c>
      <c r="TW7" s="707" cm="1">
        <f t="array" aca="1" ref="TW7" ca="1">INDIRECT(TW$203&amp;ROW())*TW$205</f>
        <v>0</v>
      </c>
      <c r="TX7" s="707" cm="1">
        <f t="array" aca="1" ref="TX7" ca="1">INDIRECT(TX$203&amp;ROW())*TX$205</f>
        <v>2</v>
      </c>
      <c r="TY7" s="707" cm="1">
        <f t="array" aca="1" ref="TY7" ca="1">INDIRECT(TY$203&amp;ROW())*TY$205</f>
        <v>1</v>
      </c>
      <c r="TZ7" s="707" cm="1">
        <f t="array" aca="1" ref="TZ7" ca="1">INDIRECT(TZ$203&amp;ROW())*TZ$205</f>
        <v>2</v>
      </c>
      <c r="UA7" s="707" cm="1">
        <f t="array" aca="1" ref="UA7" ca="1">INDIRECT(UA$203&amp;ROW())*UA$205</f>
        <v>2</v>
      </c>
      <c r="UB7" s="707" cm="1">
        <f t="array" aca="1" ref="UB7" ca="1">INDIRECT(UB$203&amp;ROW())*UB$205</f>
        <v>2</v>
      </c>
      <c r="UC7" s="707" cm="1">
        <f t="array" aca="1" ref="UC7" ca="1">INDIRECT(UC$203&amp;ROW())*UC$205</f>
        <v>1</v>
      </c>
      <c r="UD7" s="707" cm="1">
        <f t="array" aca="1" ref="UD7" ca="1">INDIRECT(UD$203&amp;ROW())*UD$205</f>
        <v>1</v>
      </c>
      <c r="UE7" s="707" cm="1">
        <f t="array" aca="1" ref="UE7" ca="1">INDIRECT(UE$203&amp;ROW())*UE$205</f>
        <v>1</v>
      </c>
      <c r="UF7" s="707" cm="1">
        <f t="array" aca="1" ref="UF7" ca="1">INDIRECT(UF$203&amp;ROW())*UF$205</f>
        <v>1</v>
      </c>
      <c r="UG7" s="696" cm="1">
        <f t="array" aca="1" ref="UG7" ca="1">IF(INDIRECT(UG$203&amp;ROW())="-",0,INDIRECT(UG$203&amp;ROW())*UG$205)</f>
        <v>0.52949999999999997</v>
      </c>
      <c r="UH7" s="707" cm="1">
        <f t="array" aca="1" ref="UH7" ca="1">INDIRECT(UH$203&amp;ROW())*UH$205</f>
        <v>0</v>
      </c>
      <c r="UI7" s="707" cm="1">
        <f t="array" aca="1" ref="UI7" ca="1">INDIRECT(UI$203&amp;ROW())*UI$205</f>
        <v>0</v>
      </c>
      <c r="UJ7" s="707" cm="1">
        <f t="array" aca="1" ref="UJ7" ca="1">INDIRECT(UJ$203&amp;ROW())*UJ$205</f>
        <v>0</v>
      </c>
      <c r="UM7" s="606" t="s">
        <v>1385</v>
      </c>
      <c r="UN7" s="616">
        <f t="shared" ca="1" si="42"/>
        <v>-0.97111609266078391</v>
      </c>
      <c r="UO7" s="616">
        <f t="shared" ca="1" si="42"/>
        <v>-0.6225347970107441</v>
      </c>
      <c r="UP7" s="616">
        <f t="shared" ca="1" si="42"/>
        <v>-0.88618201963763954</v>
      </c>
      <c r="UQ7" s="616">
        <f t="shared" ca="1" si="42"/>
        <v>0.29355872991449461</v>
      </c>
      <c r="UR7" s="616">
        <f t="shared" ca="1" si="42"/>
        <v>0.12190361681987209</v>
      </c>
      <c r="US7" s="616">
        <f t="shared" ca="1" si="42"/>
        <v>-0.58431765714611894</v>
      </c>
      <c r="UT7" s="616">
        <f t="shared" ca="1" si="42"/>
        <v>0.30690415393182785</v>
      </c>
      <c r="UU7" s="616">
        <f t="shared" ca="1" si="42"/>
        <v>0.53359975015917405</v>
      </c>
      <c r="UV7" s="616">
        <f t="shared" ca="1" si="42"/>
        <v>0.44410973870643028</v>
      </c>
      <c r="UW7" s="616">
        <f t="shared" ca="1" si="42"/>
        <v>-0.27258314758863444</v>
      </c>
      <c r="UX7" s="616">
        <f t="shared" ca="1" si="42"/>
        <v>0.28247365722383649</v>
      </c>
      <c r="UY7" s="616">
        <f t="shared" ca="1" si="42"/>
        <v>1.5108379627063613</v>
      </c>
      <c r="UZ7" s="616">
        <f t="shared" ca="1" si="42"/>
        <v>-0.80238258590915801</v>
      </c>
      <c r="VA7" s="616">
        <f t="shared" ca="1" si="42"/>
        <v>-1.5806473638968399</v>
      </c>
      <c r="VB7" s="616">
        <f t="shared" ca="1" si="42"/>
        <v>0.38200252083713526</v>
      </c>
      <c r="VC7" s="616">
        <f t="shared" ca="1" si="42"/>
        <v>-0.2951909101803275</v>
      </c>
      <c r="VD7" s="616">
        <f t="shared" ca="1" si="43"/>
        <v>0.85304819841956248</v>
      </c>
      <c r="VE7" s="616">
        <f t="shared" ca="1" si="43"/>
        <v>1.620308650861136</v>
      </c>
      <c r="VF7" s="616">
        <f t="shared" ca="1" si="43"/>
        <v>-0.81480937927278907</v>
      </c>
      <c r="VG7" s="616">
        <f t="shared" ca="1" si="43"/>
        <v>-0.89462372206681784</v>
      </c>
      <c r="VH7" s="616">
        <f t="shared" ca="1" si="43"/>
        <v>-0.12784420028857393</v>
      </c>
      <c r="VI7" s="616">
        <f t="shared" ca="1" si="43"/>
        <v>-0.44424889755638824</v>
      </c>
      <c r="VJ7" s="616">
        <f t="shared" ca="1" si="43"/>
        <v>-0.90132677458943244</v>
      </c>
      <c r="VK7" s="616">
        <f t="shared" ca="1" si="43"/>
        <v>-0.49937453713488217</v>
      </c>
      <c r="VL7" s="616">
        <f t="shared" ca="1" si="43"/>
        <v>1.1863766389476611</v>
      </c>
      <c r="VM7" s="616">
        <f t="shared" ca="1" si="43"/>
        <v>-0.57201237404204519</v>
      </c>
      <c r="VN7" s="616">
        <f t="shared" ca="1" si="43"/>
        <v>-0.62639799545694341</v>
      </c>
      <c r="VO7" s="616">
        <f t="shared" ca="1" si="43"/>
        <v>-0.42150866262694142</v>
      </c>
      <c r="VP7" s="616">
        <f t="shared" ca="1" si="43"/>
        <v>-0.46221149066820022</v>
      </c>
      <c r="VQ7" s="616">
        <f t="shared" ca="1" si="43"/>
        <v>1.2773868528042598</v>
      </c>
      <c r="VR7" s="616">
        <f t="shared" ca="1" si="43"/>
        <v>-0.64202286734458469</v>
      </c>
      <c r="VS7" s="616">
        <f t="shared" ca="1" si="43"/>
        <v>-0.40481357988865657</v>
      </c>
      <c r="VT7" s="616">
        <f t="shared" ca="1" si="44"/>
        <v>-0.3878135405833677</v>
      </c>
      <c r="VU7" s="616">
        <f t="shared" ca="1" si="44"/>
        <v>-0.82130507758946303</v>
      </c>
      <c r="VV7" s="616">
        <f t="shared" ca="1" si="44"/>
        <v>-0.64337789451099625</v>
      </c>
      <c r="VW7" s="616">
        <f t="shared" ca="1" si="44"/>
        <v>-0.3119461967162912</v>
      </c>
      <c r="VX7" s="616">
        <f t="shared" ca="1" si="44"/>
        <v>0.76953548521680748</v>
      </c>
      <c r="VY7" s="616">
        <f t="shared" ca="1" si="44"/>
        <v>0.70583605694264007</v>
      </c>
      <c r="VZ7" s="616">
        <f t="shared" ca="1" si="44"/>
        <v>0.68442622420316401</v>
      </c>
      <c r="WA7" s="616">
        <f t="shared" ca="1" si="44"/>
        <v>0.92808016936885662</v>
      </c>
      <c r="WB7" s="616">
        <f t="shared" ca="1" si="44"/>
        <v>0.33435322352896929</v>
      </c>
      <c r="WC7" s="616">
        <f t="shared" ca="1" si="44"/>
        <v>0.47817673461028487</v>
      </c>
      <c r="WD7" s="616">
        <f t="shared" ca="1" si="44"/>
        <v>-0.51586207793649097</v>
      </c>
      <c r="WE7" s="616">
        <f t="shared" ca="1" si="44"/>
        <v>-0.51774030365192614</v>
      </c>
      <c r="WF7" s="616">
        <f t="shared" ca="1" si="44"/>
        <v>-0.81512173554565626</v>
      </c>
      <c r="WG7" s="616">
        <f t="shared" ca="1" si="44"/>
        <v>-1.008197359876486</v>
      </c>
      <c r="WH7" s="616">
        <f t="shared" ca="1" si="44"/>
        <v>-1.0816125322340113</v>
      </c>
      <c r="WI7" s="627">
        <f t="shared" ca="1" si="44"/>
        <v>-0.9831420375936909</v>
      </c>
      <c r="WL7" s="606" t="s">
        <v>1385</v>
      </c>
      <c r="WM7" s="700" t="str">
        <f t="shared" ca="1" si="63"/>
        <v>C</v>
      </c>
      <c r="WN7" s="479">
        <f t="shared" ca="1" si="64"/>
        <v>0.47053361215082207</v>
      </c>
      <c r="WO7" s="495">
        <f t="shared" ca="1" si="45"/>
        <v>0.54301317972277618</v>
      </c>
      <c r="WP7" s="458">
        <f t="shared" ca="1" si="45"/>
        <v>0.6324681587447516</v>
      </c>
      <c r="WQ7" s="458">
        <f t="shared" ca="1" si="45"/>
        <v>0.28371593391011807</v>
      </c>
      <c r="WR7" s="459">
        <f t="shared" ca="1" si="45"/>
        <v>0.42293717622564236</v>
      </c>
      <c r="WS7" s="495">
        <f t="shared" ca="1" si="65"/>
        <v>-0.22664022523571245</v>
      </c>
      <c r="WT7" s="458">
        <f t="shared" ca="1" si="66"/>
        <v>5.8653277902238045E-2</v>
      </c>
      <c r="WU7" s="458">
        <f t="shared" ca="1" si="67"/>
        <v>-0.1870200115183783</v>
      </c>
      <c r="WV7" s="459">
        <f t="shared" ca="1" si="68"/>
        <v>-0.27754016281443727</v>
      </c>
      <c r="WW7" s="484">
        <f t="shared" ca="1" si="46"/>
        <v>-0.7262006140917342</v>
      </c>
      <c r="WX7" s="484">
        <f t="shared" ca="1" si="46"/>
        <v>-0.37545073607717977</v>
      </c>
      <c r="WY7" s="484">
        <f t="shared" ca="1" si="46"/>
        <v>-0.64522912849816527</v>
      </c>
      <c r="WZ7" s="484">
        <f t="shared" ca="1" si="46"/>
        <v>0.10559307515024371</v>
      </c>
      <c r="XA7" s="484">
        <f t="shared" ca="1" si="46"/>
        <v>6.4328538595846502E-2</v>
      </c>
      <c r="XB7" s="484">
        <f t="shared" ca="1" si="46"/>
        <v>-0.30869501827029461</v>
      </c>
      <c r="XC7" s="484">
        <f t="shared" ca="1" si="46"/>
        <v>0.14467461816346364</v>
      </c>
      <c r="XD7" s="484">
        <f t="shared" ca="1" si="46"/>
        <v>0.27368331185664035</v>
      </c>
      <c r="XE7" s="484">
        <f t="shared" ca="1" si="46"/>
        <v>0.21801347073098662</v>
      </c>
      <c r="XF7" s="484">
        <f t="shared" ca="1" si="46"/>
        <v>-0.17540725547328626</v>
      </c>
      <c r="XG7" s="484">
        <f t="shared" ca="1" si="46"/>
        <v>0.1145148206385433</v>
      </c>
      <c r="XH7" s="484">
        <f t="shared" ca="1" si="46"/>
        <v>0.76267100357417117</v>
      </c>
      <c r="XI7" s="484">
        <f t="shared" ca="1" si="46"/>
        <v>-0.56078518929191046</v>
      </c>
      <c r="XJ7" s="484">
        <f t="shared" ca="1" si="46"/>
        <v>-1.1217854341575872</v>
      </c>
      <c r="XK7" s="484">
        <f t="shared" ca="1" si="46"/>
        <v>0.2713363905506172</v>
      </c>
      <c r="XL7" s="484">
        <f t="shared" ca="1" si="46"/>
        <v>-0.26077165005330133</v>
      </c>
      <c r="XM7" s="484">
        <f t="shared" ca="1" si="47"/>
        <v>0.64336895124803395</v>
      </c>
      <c r="XN7" s="484">
        <f t="shared" ca="1" si="47"/>
        <v>1.1298412222454701</v>
      </c>
      <c r="XO7" s="484">
        <f t="shared" ca="1" si="47"/>
        <v>-0.59823304626208174</v>
      </c>
      <c r="XP7" s="484">
        <f t="shared" ca="1" si="47"/>
        <v>-0.57255918212276347</v>
      </c>
      <c r="XQ7" s="484">
        <f t="shared" ca="1" si="47"/>
        <v>-8.50675308720171E-2</v>
      </c>
      <c r="XR7" s="484">
        <f t="shared" ca="1" si="47"/>
        <v>-0.38871778536183971</v>
      </c>
      <c r="XS7" s="484">
        <f t="shared" ca="1" si="47"/>
        <v>-0.55611861992167977</v>
      </c>
      <c r="XT7" s="484">
        <f t="shared" ca="1" si="47"/>
        <v>-0.30327015640201394</v>
      </c>
      <c r="XU7" s="484">
        <f t="shared" ca="1" si="47"/>
        <v>0.90140897027243294</v>
      </c>
      <c r="XV7" s="484">
        <f t="shared" ca="1" si="47"/>
        <v>-0.30179372854458303</v>
      </c>
      <c r="XW7" s="484">
        <f t="shared" ca="1" si="47"/>
        <v>-0.40427726626791127</v>
      </c>
      <c r="XX7" s="484">
        <f t="shared" ca="1" si="47"/>
        <v>-0.20379943838012618</v>
      </c>
      <c r="XY7" s="484">
        <f t="shared" ca="1" si="47"/>
        <v>-0.24303080179333969</v>
      </c>
      <c r="XZ7" s="484">
        <f t="shared" ca="1" si="47"/>
        <v>0.93428074414103568</v>
      </c>
      <c r="YA7" s="484">
        <f t="shared" ca="1" si="47"/>
        <v>-0.43779539324227229</v>
      </c>
      <c r="YB7" s="484">
        <f t="shared" ca="1" si="47"/>
        <v>-0.21272953623148902</v>
      </c>
      <c r="YC7" s="484">
        <f t="shared" ca="1" si="48"/>
        <v>-0.17304240180829866</v>
      </c>
      <c r="YD7" s="484">
        <f t="shared" ca="1" si="48"/>
        <v>-0.6068623218308542</v>
      </c>
      <c r="YE7" s="484">
        <f t="shared" ca="1" si="48"/>
        <v>-0.46342509741627064</v>
      </c>
      <c r="YF7" s="484">
        <f t="shared" ca="1" si="48"/>
        <v>-0.18401706144294017</v>
      </c>
      <c r="YG7" s="484">
        <f t="shared" ca="1" si="48"/>
        <v>0.53605841900202811</v>
      </c>
      <c r="YH7" s="484">
        <f t="shared" ca="1" si="48"/>
        <v>0.3761400347447329</v>
      </c>
      <c r="YI7" s="484">
        <f t="shared" ca="1" si="48"/>
        <v>0.40086843951579315</v>
      </c>
      <c r="YJ7" s="484">
        <f t="shared" ca="1" si="48"/>
        <v>0.55062996448654267</v>
      </c>
      <c r="YK7" s="484">
        <f t="shared" ca="1" si="48"/>
        <v>5.8277766861099353E-2</v>
      </c>
      <c r="YL7" s="484">
        <f t="shared" ca="1" si="48"/>
        <v>0.15139075417761619</v>
      </c>
      <c r="YM7" s="484">
        <f t="shared" ca="1" si="48"/>
        <v>-0.41181269681670074</v>
      </c>
      <c r="YN7" s="484">
        <f t="shared" ca="1" si="48"/>
        <v>-0.3691488365038233</v>
      </c>
      <c r="YO7" s="484">
        <f t="shared" ca="1" si="48"/>
        <v>-0.50056625779858754</v>
      </c>
      <c r="YP7" s="484">
        <f t="shared" ca="1" si="48"/>
        <v>-0.53716755334219179</v>
      </c>
      <c r="YQ7" s="484">
        <f t="shared" ca="1" si="48"/>
        <v>-0.78352011835031787</v>
      </c>
      <c r="YR7" s="484">
        <f t="shared" ca="1" si="48"/>
        <v>-0.73715989978774943</v>
      </c>
      <c r="YU7" s="606" t="s">
        <v>1385</v>
      </c>
      <c r="YV7" s="700" t="str">
        <f t="shared" ca="1" si="49"/>
        <v>B</v>
      </c>
      <c r="YW7" s="479">
        <f t="shared" ca="1" si="69"/>
        <v>0.546555616559118</v>
      </c>
      <c r="YX7" s="495">
        <f t="shared" ca="1" si="50"/>
        <v>0.68054994286493697</v>
      </c>
      <c r="YY7" s="458">
        <f t="shared" ca="1" si="50"/>
        <v>0.68676811868790544</v>
      </c>
      <c r="YZ7" s="458">
        <f t="shared" ca="1" si="50"/>
        <v>0.2090196585333321</v>
      </c>
      <c r="ZA7" s="459">
        <f t="shared" ca="1" si="50"/>
        <v>0.60988474615029731</v>
      </c>
      <c r="ZB7" s="495">
        <f t="shared" ca="1" si="70"/>
        <v>-0.12178482721964935</v>
      </c>
      <c r="ZC7" s="458">
        <f t="shared" ca="1" si="71"/>
        <v>0.27096535654549975</v>
      </c>
      <c r="ZD7" s="458">
        <f t="shared" ca="1" si="72"/>
        <v>-0.22908302716559567</v>
      </c>
      <c r="ZE7" s="459">
        <f t="shared" ca="1" si="73"/>
        <v>-0.13154490811034913</v>
      </c>
      <c r="ZF7" s="484">
        <f t="shared" ca="1" si="51"/>
        <v>-3.2485432480444082E-2</v>
      </c>
      <c r="ZG7" s="484">
        <f t="shared" ca="1" si="51"/>
        <v>-7.9385408814590788E-2</v>
      </c>
      <c r="ZH7" s="484">
        <f t="shared" ca="1" si="51"/>
        <v>-6.6861590023482048E-2</v>
      </c>
      <c r="ZI7" s="484">
        <f t="shared" ca="1" si="51"/>
        <v>2.1988880583922777E-2</v>
      </c>
      <c r="ZJ7" s="484">
        <f t="shared" ca="1" si="51"/>
        <v>1.0659583188508518E-2</v>
      </c>
      <c r="ZK7" s="484">
        <f t="shared" ca="1" si="51"/>
        <v>-0.10387065741221455</v>
      </c>
      <c r="ZL7" s="484">
        <f t="shared" ca="1" si="51"/>
        <v>2.4672875513209128E-2</v>
      </c>
      <c r="ZM7" s="484">
        <f t="shared" ca="1" si="51"/>
        <v>9.4446117703140112E-2</v>
      </c>
      <c r="ZN7" s="484">
        <f t="shared" ca="1" si="51"/>
        <v>8.9770705925095284E-2</v>
      </c>
      <c r="ZO7" s="484">
        <f t="shared" ca="1" si="51"/>
        <v>-1.2302810954562654E-2</v>
      </c>
      <c r="ZP7" s="484">
        <f t="shared" ca="1" si="51"/>
        <v>2.6000050859821721E-2</v>
      </c>
      <c r="ZQ7" s="484">
        <f t="shared" ca="1" si="51"/>
        <v>2.5821286544858647E-2</v>
      </c>
      <c r="ZR7" s="484">
        <f t="shared" ca="1" si="51"/>
        <v>-4.5981105838852197E-2</v>
      </c>
      <c r="ZS7" s="484">
        <f t="shared" ca="1" si="51"/>
        <v>-0.13262993139087853</v>
      </c>
      <c r="ZT7" s="484">
        <f t="shared" ca="1" si="51"/>
        <v>1.3645530753656038E-2</v>
      </c>
      <c r="ZU7" s="484">
        <f t="shared" ca="1" si="51"/>
        <v>-1.8682349242909645E-2</v>
      </c>
      <c r="ZV7" s="484">
        <f t="shared" ca="1" si="52"/>
        <v>4.5270410067628573E-2</v>
      </c>
      <c r="ZW7" s="484">
        <f t="shared" ca="1" si="52"/>
        <v>0.22401145365982966</v>
      </c>
      <c r="ZX7" s="484">
        <f t="shared" ca="1" si="52"/>
        <v>-2.3787414966986643E-2</v>
      </c>
      <c r="ZY7" s="484">
        <f t="shared" ca="1" si="52"/>
        <v>-9.6348193705378546E-2</v>
      </c>
      <c r="ZZ7" s="484">
        <f t="shared" ca="1" si="52"/>
        <v>-7.8155783354792625E-3</v>
      </c>
      <c r="AAA7" s="484">
        <f t="shared" ca="1" si="52"/>
        <v>-2.6842228686879369E-2</v>
      </c>
      <c r="AAB7" s="484">
        <f t="shared" ca="1" si="52"/>
        <v>-0.10150745433592355</v>
      </c>
      <c r="AAC7" s="484">
        <f t="shared" ca="1" si="52"/>
        <v>-7.4874871608304394E-3</v>
      </c>
      <c r="AAD7" s="484">
        <f t="shared" ca="1" si="52"/>
        <v>0.1113065835753817</v>
      </c>
      <c r="AAE7" s="484">
        <f t="shared" ca="1" si="52"/>
        <v>-4.0219644611828483E-2</v>
      </c>
      <c r="AAF7" s="484">
        <f t="shared" ca="1" si="52"/>
        <v>-6.120902348854227E-2</v>
      </c>
      <c r="AAG7" s="484">
        <f t="shared" ca="1" si="52"/>
        <v>-4.3018323338477257E-2</v>
      </c>
      <c r="AAH7" s="484">
        <f t="shared" ca="1" si="52"/>
        <v>-3.8008707897835295E-2</v>
      </c>
      <c r="AAI7" s="484">
        <f t="shared" ca="1" si="52"/>
        <v>9.8955202424813982E-2</v>
      </c>
      <c r="AAJ7" s="484">
        <f t="shared" ca="1" si="52"/>
        <v>-5.2025335368730337E-2</v>
      </c>
      <c r="AAK7" s="484">
        <f t="shared" ca="1" si="52"/>
        <v>-3.3183772310049216E-2</v>
      </c>
      <c r="AAL7" s="484">
        <f t="shared" ca="1" si="53"/>
        <v>-1.741238539122681E-2</v>
      </c>
      <c r="AAM7" s="484">
        <f t="shared" ca="1" si="53"/>
        <v>-2.189532836791554E-2</v>
      </c>
      <c r="AAN7" s="484">
        <f t="shared" ca="1" si="53"/>
        <v>-6.1359063816095079E-2</v>
      </c>
      <c r="AAO7" s="484">
        <f t="shared" ca="1" si="53"/>
        <v>-8.7757427120618361E-3</v>
      </c>
      <c r="AAP7" s="484">
        <f t="shared" ca="1" si="53"/>
        <v>2.8328516958800835E-2</v>
      </c>
      <c r="AAQ7" s="484">
        <f t="shared" ca="1" si="53"/>
        <v>7.2202153341576855E-2</v>
      </c>
      <c r="AAR7" s="484">
        <f t="shared" ca="1" si="53"/>
        <v>1.612649398533611E-2</v>
      </c>
      <c r="AAS7" s="484">
        <f t="shared" ca="1" si="53"/>
        <v>2.5193481555402932E-2</v>
      </c>
      <c r="AAT7" s="484">
        <f t="shared" ca="1" si="53"/>
        <v>0.1027465411596778</v>
      </c>
      <c r="AAU7" s="484">
        <f t="shared" ca="1" si="53"/>
        <v>0.12363824729832018</v>
      </c>
      <c r="AAV7" s="484">
        <f t="shared" ca="1" si="53"/>
        <v>-3.4108224499601811E-2</v>
      </c>
      <c r="AAW7" s="484">
        <f t="shared" ca="1" si="53"/>
        <v>-1.9355163104492604E-2</v>
      </c>
      <c r="AAX7" s="484">
        <f t="shared" ca="1" si="53"/>
        <v>-6.4133825144278483E-2</v>
      </c>
      <c r="AAY7" s="484">
        <f t="shared" ca="1" si="53"/>
        <v>-0.12312049482031152</v>
      </c>
      <c r="AAZ7" s="484">
        <f t="shared" ca="1" si="53"/>
        <v>-0.11856365915979221</v>
      </c>
      <c r="ABA7" s="484">
        <f t="shared" ca="1" si="53"/>
        <v>-0.10451532592333997</v>
      </c>
    </row>
    <row r="8" spans="1:729" ht="15" customHeight="1" x14ac:dyDescent="0.35">
      <c r="A8" s="498">
        <v>6</v>
      </c>
      <c r="B8" s="628"/>
      <c r="C8" s="606" t="s">
        <v>1427</v>
      </c>
      <c r="D8" s="629">
        <v>28</v>
      </c>
      <c r="E8" s="630" t="s">
        <v>1428</v>
      </c>
      <c r="F8" s="631" t="s">
        <v>1351</v>
      </c>
      <c r="G8" s="632">
        <v>97.927999999999997</v>
      </c>
      <c r="H8" s="504">
        <v>1617.9182382974982</v>
      </c>
      <c r="I8" s="505">
        <v>16660</v>
      </c>
      <c r="J8" s="506" t="s">
        <v>1429</v>
      </c>
      <c r="K8" s="507">
        <v>2</v>
      </c>
      <c r="L8" s="721" t="s">
        <v>1430</v>
      </c>
      <c r="M8" s="509">
        <v>98</v>
      </c>
      <c r="N8" s="510">
        <v>0.60550000000000004</v>
      </c>
      <c r="O8" s="511">
        <v>0.4471</v>
      </c>
      <c r="P8" s="512">
        <v>0.61760000000000004</v>
      </c>
      <c r="Q8" s="513">
        <v>0.75180000000000002</v>
      </c>
      <c r="R8" s="510">
        <v>0.48809999999999998</v>
      </c>
      <c r="S8" s="514">
        <v>0.59060000000000001</v>
      </c>
      <c r="T8" s="514">
        <v>0.45829999999999999</v>
      </c>
      <c r="U8" s="514">
        <v>0.18115999999999999</v>
      </c>
      <c r="V8" s="514">
        <v>0.4173</v>
      </c>
      <c r="W8" s="519" t="s">
        <v>1431</v>
      </c>
      <c r="X8" s="516" t="s">
        <v>1432</v>
      </c>
      <c r="Y8" s="518">
        <v>5</v>
      </c>
      <c r="Z8" s="518">
        <v>1</v>
      </c>
      <c r="AA8" s="519" t="s">
        <v>1433</v>
      </c>
      <c r="AB8" s="520">
        <v>2016</v>
      </c>
      <c r="AC8" s="576">
        <v>0</v>
      </c>
      <c r="AD8" s="575" t="s">
        <v>1188</v>
      </c>
      <c r="AE8" s="522">
        <v>0</v>
      </c>
      <c r="AF8" s="634" t="s">
        <v>1188</v>
      </c>
      <c r="AG8" s="635" t="s">
        <v>1188</v>
      </c>
      <c r="AH8" s="636" t="s">
        <v>1188</v>
      </c>
      <c r="AI8" s="636" t="s">
        <v>1188</v>
      </c>
      <c r="AJ8" s="636" t="s">
        <v>1188</v>
      </c>
      <c r="AK8" s="637" t="s">
        <v>1188</v>
      </c>
      <c r="AL8" s="638" t="s">
        <v>1188</v>
      </c>
      <c r="AM8" s="639" t="s">
        <v>1188</v>
      </c>
      <c r="AN8" s="636" t="s">
        <v>1188</v>
      </c>
      <c r="AO8" s="636" t="s">
        <v>1188</v>
      </c>
      <c r="AP8" s="636" t="s">
        <v>1188</v>
      </c>
      <c r="AQ8" s="636" t="s">
        <v>1188</v>
      </c>
      <c r="AR8" s="636" t="s">
        <v>1188</v>
      </c>
      <c r="AS8" s="636" t="s">
        <v>1188</v>
      </c>
      <c r="AT8" s="636" t="s">
        <v>1188</v>
      </c>
      <c r="AU8" s="640" t="s">
        <v>1188</v>
      </c>
      <c r="AV8" s="709" t="s">
        <v>1434</v>
      </c>
      <c r="AW8" s="642" t="s">
        <v>1435</v>
      </c>
      <c r="AX8" s="643">
        <v>1</v>
      </c>
      <c r="AY8" s="733" t="s">
        <v>1436</v>
      </c>
      <c r="AZ8" s="645">
        <v>2</v>
      </c>
      <c r="BA8" s="603" t="s">
        <v>1437</v>
      </c>
      <c r="BB8" s="631" t="s">
        <v>1438</v>
      </c>
      <c r="BC8" s="646" t="s">
        <v>1439</v>
      </c>
      <c r="BD8" s="631" t="s">
        <v>1195</v>
      </c>
      <c r="BE8" s="631" t="s">
        <v>1317</v>
      </c>
      <c r="BF8" s="631">
        <v>3</v>
      </c>
      <c r="BG8" s="631">
        <v>2012</v>
      </c>
      <c r="BH8" s="631" t="s">
        <v>1195</v>
      </c>
      <c r="BI8" s="631">
        <v>1</v>
      </c>
      <c r="BJ8" s="631">
        <v>2</v>
      </c>
      <c r="BK8" s="631" t="s">
        <v>1198</v>
      </c>
      <c r="BL8" s="631" t="s">
        <v>1257</v>
      </c>
      <c r="BM8" s="709" t="s">
        <v>1440</v>
      </c>
      <c r="BN8" s="647">
        <v>1981</v>
      </c>
      <c r="BO8" s="557" t="s">
        <v>1441</v>
      </c>
      <c r="BP8" s="647">
        <v>1981</v>
      </c>
      <c r="BQ8" s="647">
        <v>2</v>
      </c>
      <c r="BR8" s="647">
        <v>4</v>
      </c>
      <c r="BS8" s="647" t="s">
        <v>1188</v>
      </c>
      <c r="BT8" s="647" t="s">
        <v>1188</v>
      </c>
      <c r="BU8" s="647" t="s">
        <v>1188</v>
      </c>
      <c r="BV8" s="648" t="s">
        <v>1188</v>
      </c>
      <c r="BW8" s="709" t="s">
        <v>1442</v>
      </c>
      <c r="BX8" s="650">
        <v>1977</v>
      </c>
      <c r="BY8" s="647" t="s">
        <v>1203</v>
      </c>
      <c r="BZ8" s="651" t="s">
        <v>1204</v>
      </c>
      <c r="CA8" s="647">
        <v>2</v>
      </c>
      <c r="CB8" s="647" t="s">
        <v>1203</v>
      </c>
      <c r="CC8" s="557" t="s">
        <v>1443</v>
      </c>
      <c r="CD8" s="647">
        <v>2002</v>
      </c>
      <c r="CE8" s="647">
        <v>3</v>
      </c>
      <c r="CF8" s="647">
        <v>2</v>
      </c>
      <c r="CG8" s="515" t="s">
        <v>1444</v>
      </c>
      <c r="CH8" s="647">
        <v>1993</v>
      </c>
      <c r="CI8" s="647" t="s">
        <v>1188</v>
      </c>
      <c r="CJ8" s="647">
        <v>0</v>
      </c>
      <c r="CK8" s="651" t="s">
        <v>1207</v>
      </c>
      <c r="CL8" s="651" t="s">
        <v>1208</v>
      </c>
      <c r="CM8" s="647">
        <v>2</v>
      </c>
      <c r="CN8" s="647" t="s">
        <v>1209</v>
      </c>
      <c r="CO8" s="557" t="s">
        <v>1445</v>
      </c>
      <c r="CP8" s="647">
        <v>2007</v>
      </c>
      <c r="CQ8" s="647">
        <v>3</v>
      </c>
      <c r="CR8" s="650">
        <v>2</v>
      </c>
      <c r="CS8" s="653" t="s">
        <v>1188</v>
      </c>
      <c r="CT8" s="647" t="s">
        <v>1188</v>
      </c>
      <c r="CU8" s="648">
        <v>1</v>
      </c>
      <c r="CV8" s="653" t="s">
        <v>1188</v>
      </c>
      <c r="CW8" s="554" t="s">
        <v>1188</v>
      </c>
      <c r="CX8" s="655">
        <v>0</v>
      </c>
      <c r="CY8" s="656" t="s">
        <v>1446</v>
      </c>
      <c r="CZ8" s="647">
        <v>2006</v>
      </c>
      <c r="DA8" s="657">
        <v>1</v>
      </c>
      <c r="DB8" s="723">
        <v>8351</v>
      </c>
      <c r="DC8" s="553">
        <v>3</v>
      </c>
      <c r="DD8" s="659" t="s">
        <v>1447</v>
      </c>
      <c r="DE8" s="660">
        <v>2013</v>
      </c>
      <c r="DF8" s="708" t="s">
        <v>1448</v>
      </c>
      <c r="DG8" s="664" t="s">
        <v>1449</v>
      </c>
      <c r="DH8" s="665">
        <v>2</v>
      </c>
      <c r="DI8" s="664" t="s">
        <v>1198</v>
      </c>
      <c r="DJ8" s="709" t="s">
        <v>1450</v>
      </c>
      <c r="DK8" s="665">
        <v>2011</v>
      </c>
      <c r="DL8" s="665">
        <v>3</v>
      </c>
      <c r="DM8" s="655">
        <v>2</v>
      </c>
      <c r="DN8" s="708" t="s">
        <v>1448</v>
      </c>
      <c r="DO8" s="664" t="s">
        <v>1449</v>
      </c>
      <c r="DP8" s="665">
        <v>2</v>
      </c>
      <c r="DQ8" s="664" t="s">
        <v>1198</v>
      </c>
      <c r="DR8" s="578" t="s">
        <v>1451</v>
      </c>
      <c r="DS8" s="665">
        <v>2011</v>
      </c>
      <c r="DT8" s="665">
        <v>3</v>
      </c>
      <c r="DU8" s="655">
        <v>2</v>
      </c>
      <c r="DV8" s="536" t="s">
        <v>1188</v>
      </c>
      <c r="DW8" s="535" t="s">
        <v>1452</v>
      </c>
      <c r="DX8" s="507" t="s">
        <v>1188</v>
      </c>
      <c r="DY8" s="647">
        <v>0</v>
      </c>
      <c r="DZ8" s="666">
        <v>0</v>
      </c>
      <c r="EA8" s="667" t="s">
        <v>1188</v>
      </c>
      <c r="EB8" s="649" t="s">
        <v>1190</v>
      </c>
      <c r="EC8" s="647">
        <v>2</v>
      </c>
      <c r="ED8" s="668" t="s">
        <v>1453</v>
      </c>
      <c r="EE8" s="647">
        <v>1988</v>
      </c>
      <c r="EF8" s="647">
        <v>3</v>
      </c>
      <c r="EG8" s="650" t="s">
        <v>1220</v>
      </c>
      <c r="EH8" s="648">
        <v>4</v>
      </c>
      <c r="EI8" s="709" t="s">
        <v>1434</v>
      </c>
      <c r="EJ8" s="552" t="s">
        <v>1454</v>
      </c>
      <c r="EK8" s="553" t="s">
        <v>1188</v>
      </c>
      <c r="EL8" s="665" t="s">
        <v>1188</v>
      </c>
      <c r="EM8" s="669" t="s">
        <v>1188</v>
      </c>
      <c r="EN8" s="647" t="s">
        <v>1188</v>
      </c>
      <c r="EO8" s="670" t="s">
        <v>1188</v>
      </c>
      <c r="EP8" s="556">
        <v>0</v>
      </c>
      <c r="EQ8" s="556" t="s">
        <v>1188</v>
      </c>
      <c r="ER8" s="651" t="s">
        <v>1188</v>
      </c>
      <c r="ES8" s="556" t="s">
        <v>1188</v>
      </c>
      <c r="ET8" s="556">
        <v>0</v>
      </c>
      <c r="EU8" s="671">
        <v>0</v>
      </c>
      <c r="EV8" s="672"/>
      <c r="EW8" s="673"/>
      <c r="EX8" s="674"/>
      <c r="EY8" s="631" t="s">
        <v>1455</v>
      </c>
      <c r="EZ8" s="631" t="s">
        <v>1188</v>
      </c>
      <c r="FA8" s="675"/>
      <c r="FB8" s="648">
        <v>1</v>
      </c>
      <c r="FC8" s="676"/>
      <c r="FD8" s="647"/>
      <c r="FE8" s="648"/>
      <c r="FF8" s="652" t="s">
        <v>1281</v>
      </c>
      <c r="FG8" s="563" t="s">
        <v>1282</v>
      </c>
      <c r="FH8" s="631" t="str">
        <f t="shared" si="0"/>
        <v>C</v>
      </c>
      <c r="FI8" s="677">
        <f t="shared" si="1"/>
        <v>1.0333333333333334</v>
      </c>
      <c r="FJ8" s="678">
        <f t="shared" si="2"/>
        <v>1.6</v>
      </c>
      <c r="FK8" s="679">
        <f t="shared" si="3"/>
        <v>1.5</v>
      </c>
      <c r="FL8" s="680">
        <f t="shared" si="4"/>
        <v>0</v>
      </c>
      <c r="FM8" s="681">
        <v>0</v>
      </c>
      <c r="FN8" s="574" t="s">
        <v>1188</v>
      </c>
      <c r="FO8" s="470" t="s">
        <v>1188</v>
      </c>
      <c r="FP8" s="470" t="s">
        <v>1188</v>
      </c>
      <c r="FQ8" s="430">
        <v>0</v>
      </c>
      <c r="FR8" s="682" t="s">
        <v>1188</v>
      </c>
      <c r="FS8" s="369">
        <v>0</v>
      </c>
      <c r="FT8" s="574" t="s">
        <v>1188</v>
      </c>
      <c r="FU8" s="575" t="s">
        <v>1188</v>
      </c>
      <c r="FV8" s="369">
        <v>0</v>
      </c>
      <c r="FW8" s="574" t="s">
        <v>1188</v>
      </c>
      <c r="FX8" s="575" t="s">
        <v>1188</v>
      </c>
      <c r="FY8" s="369">
        <v>0</v>
      </c>
      <c r="FZ8" s="683" t="s">
        <v>1188</v>
      </c>
      <c r="GA8" s="684" t="s">
        <v>1188</v>
      </c>
      <c r="GB8" s="685" t="s">
        <v>1188</v>
      </c>
      <c r="GC8" s="734">
        <v>0</v>
      </c>
      <c r="GD8" s="683" t="s">
        <v>1188</v>
      </c>
      <c r="GE8" s="684" t="s">
        <v>1188</v>
      </c>
      <c r="GF8" s="685" t="s">
        <v>1188</v>
      </c>
      <c r="GG8" s="734">
        <v>0</v>
      </c>
      <c r="GH8" s="683" t="s">
        <v>1188</v>
      </c>
      <c r="GI8" s="684" t="s">
        <v>1188</v>
      </c>
      <c r="GJ8" s="685" t="s">
        <v>1188</v>
      </c>
      <c r="GK8" s="369">
        <v>1</v>
      </c>
      <c r="GL8" s="683" t="s">
        <v>1456</v>
      </c>
      <c r="GM8" s="686" t="s">
        <v>1457</v>
      </c>
      <c r="GN8" s="572" t="s">
        <v>1458</v>
      </c>
      <c r="GO8" s="577">
        <v>0</v>
      </c>
      <c r="GP8" s="687" t="s">
        <v>1188</v>
      </c>
      <c r="GQ8" s="688" t="s">
        <v>1188</v>
      </c>
      <c r="GR8" s="688" t="s">
        <v>1188</v>
      </c>
      <c r="GS8" s="688" t="s">
        <v>1188</v>
      </c>
      <c r="GT8" s="689" t="s">
        <v>1188</v>
      </c>
      <c r="GU8" s="581">
        <v>0</v>
      </c>
      <c r="GV8" s="687" t="s">
        <v>1188</v>
      </c>
      <c r="GW8" s="688" t="s">
        <v>1188</v>
      </c>
      <c r="GX8" s="689" t="s">
        <v>1188</v>
      </c>
      <c r="GY8" s="581">
        <v>0</v>
      </c>
      <c r="GZ8" s="582" t="s">
        <v>1188</v>
      </c>
      <c r="HA8" s="583" t="s">
        <v>1459</v>
      </c>
      <c r="HB8" s="584">
        <v>2</v>
      </c>
      <c r="HC8" s="585">
        <v>2</v>
      </c>
      <c r="HD8" s="586" t="s">
        <v>1460</v>
      </c>
      <c r="HE8" s="718" t="s">
        <v>1461</v>
      </c>
      <c r="HF8" s="587">
        <v>2013</v>
      </c>
      <c r="HG8" s="587">
        <v>2013</v>
      </c>
      <c r="HH8" s="588">
        <v>2</v>
      </c>
      <c r="HI8" s="586" t="s">
        <v>1462</v>
      </c>
      <c r="HJ8" s="578" t="s">
        <v>1463</v>
      </c>
      <c r="HK8" s="691">
        <v>2013</v>
      </c>
      <c r="HL8" s="692">
        <v>2</v>
      </c>
      <c r="HM8" s="591" t="s">
        <v>1464</v>
      </c>
      <c r="HN8" s="592">
        <v>2004</v>
      </c>
      <c r="HO8" s="681" t="s">
        <v>1188</v>
      </c>
      <c r="HP8" s="574" t="s">
        <v>1188</v>
      </c>
      <c r="HQ8" s="472" t="str">
        <f t="shared" si="5"/>
        <v>-</v>
      </c>
      <c r="HR8" s="593" t="s">
        <v>1188</v>
      </c>
      <c r="HS8" s="574" t="s">
        <v>1188</v>
      </c>
      <c r="HT8" s="574" t="s">
        <v>1188</v>
      </c>
      <c r="HU8" s="574" t="s">
        <v>1188</v>
      </c>
      <c r="HV8" s="574" t="s">
        <v>1188</v>
      </c>
      <c r="HW8" s="574" t="s">
        <v>1188</v>
      </c>
      <c r="HX8" s="574" t="s">
        <v>1188</v>
      </c>
      <c r="HY8" s="574" t="s">
        <v>1188</v>
      </c>
      <c r="HZ8" s="574" t="s">
        <v>1188</v>
      </c>
      <c r="IA8" s="574" t="s">
        <v>1188</v>
      </c>
      <c r="IB8" s="574" t="s">
        <v>1188</v>
      </c>
      <c r="IC8" s="574" t="s">
        <v>1188</v>
      </c>
      <c r="ID8" s="681" t="s">
        <v>1188</v>
      </c>
      <c r="IE8" s="369" t="s">
        <v>1188</v>
      </c>
      <c r="IF8" s="574" t="s">
        <v>1188</v>
      </c>
      <c r="IG8" s="472" t="str">
        <f t="shared" si="6"/>
        <v>-</v>
      </c>
      <c r="IH8" s="609">
        <v>0.63087400600920729</v>
      </c>
      <c r="II8" s="694">
        <v>0.51814850124771383</v>
      </c>
      <c r="IJ8" s="695">
        <v>0.28709437325620651</v>
      </c>
      <c r="IK8" s="696">
        <v>0.58120226107759831</v>
      </c>
      <c r="IL8" s="696">
        <v>0.63051571109404236</v>
      </c>
      <c r="IM8" s="697">
        <v>0.57378165956300786</v>
      </c>
      <c r="IN8" s="599">
        <v>3</v>
      </c>
      <c r="IO8" s="600">
        <v>2</v>
      </c>
      <c r="IP8" s="601">
        <v>2</v>
      </c>
      <c r="IQ8" s="600">
        <v>33</v>
      </c>
      <c r="IR8" s="587">
        <v>52</v>
      </c>
      <c r="IS8" s="601">
        <v>85</v>
      </c>
      <c r="IT8" s="599" t="s">
        <v>1188</v>
      </c>
      <c r="IU8" s="600" t="s">
        <v>1188</v>
      </c>
      <c r="IV8" s="587" t="s">
        <v>1188</v>
      </c>
      <c r="IW8" s="601" t="s">
        <v>1188</v>
      </c>
      <c r="IX8" s="602" t="s">
        <v>1188</v>
      </c>
      <c r="IY8" s="681">
        <v>0</v>
      </c>
      <c r="IZ8" s="719" t="s">
        <v>1188</v>
      </c>
      <c r="JA8" s="681">
        <v>0</v>
      </c>
      <c r="JB8" s="720" t="s">
        <v>1188</v>
      </c>
      <c r="JC8" s="681">
        <v>0</v>
      </c>
      <c r="JD8" s="430" t="s">
        <v>1188</v>
      </c>
      <c r="JE8" s="470" t="s">
        <v>1188</v>
      </c>
      <c r="JF8" s="470" t="s">
        <v>1188</v>
      </c>
      <c r="JG8" s="472" t="s">
        <v>1188</v>
      </c>
      <c r="JH8" s="568">
        <v>0</v>
      </c>
      <c r="JI8" s="469" t="s">
        <v>1188</v>
      </c>
      <c r="JJ8" s="470" t="s">
        <v>1188</v>
      </c>
      <c r="JK8" s="471" t="s">
        <v>1188</v>
      </c>
      <c r="JL8" s="472" t="s">
        <v>1188</v>
      </c>
      <c r="JM8" s="468">
        <v>0</v>
      </c>
      <c r="JN8" s="469" t="s">
        <v>1188</v>
      </c>
      <c r="JO8" s="469" t="s">
        <v>1188</v>
      </c>
      <c r="JP8" s="470" t="s">
        <v>1188</v>
      </c>
      <c r="JQ8" s="471" t="s">
        <v>1188</v>
      </c>
      <c r="JR8" s="472" t="s">
        <v>1188</v>
      </c>
      <c r="JS8" s="369">
        <v>0</v>
      </c>
      <c r="JT8" s="430" t="s">
        <v>1188</v>
      </c>
      <c r="JU8" s="470" t="s">
        <v>1188</v>
      </c>
      <c r="JV8" s="470" t="s">
        <v>1188</v>
      </c>
      <c r="JW8" s="472" t="s">
        <v>1188</v>
      </c>
      <c r="JX8" s="606">
        <v>0</v>
      </c>
      <c r="JY8" s="607" t="s">
        <v>1188</v>
      </c>
      <c r="JZ8" s="606" t="s">
        <v>1188</v>
      </c>
      <c r="KA8" s="606">
        <f t="shared" si="7"/>
        <v>0</v>
      </c>
      <c r="KB8" s="606"/>
      <c r="KC8" s="606"/>
      <c r="KD8" s="606"/>
      <c r="KE8" s="606"/>
      <c r="KF8" s="606">
        <f t="shared" si="8"/>
        <v>0</v>
      </c>
      <c r="KG8" s="606"/>
      <c r="KH8" s="606"/>
      <c r="KI8" s="606"/>
      <c r="KJ8" s="606"/>
      <c r="KK8" s="606">
        <v>1</v>
      </c>
      <c r="KL8" s="606">
        <v>0</v>
      </c>
      <c r="KM8" s="608">
        <f t="shared" si="9"/>
        <v>0.49922605925239621</v>
      </c>
      <c r="KN8" s="609">
        <v>-3.8697037380188704E-3</v>
      </c>
      <c r="KO8" s="609">
        <v>51.923076629638672</v>
      </c>
      <c r="KP8" s="610">
        <v>1</v>
      </c>
      <c r="KQ8" s="608">
        <f t="shared" si="10"/>
        <v>0.55557963848114011</v>
      </c>
      <c r="KR8" s="609">
        <v>0.27789819240570068</v>
      </c>
      <c r="KS8" s="609">
        <v>63.461540222167969</v>
      </c>
      <c r="KT8" s="610">
        <v>2</v>
      </c>
      <c r="KU8" s="610" t="s">
        <v>1188</v>
      </c>
      <c r="KV8" s="563" t="s">
        <v>1237</v>
      </c>
      <c r="KW8" s="606" t="s">
        <v>1427</v>
      </c>
      <c r="KX8" s="700" t="str">
        <f t="shared" ca="1" si="11"/>
        <v>C</v>
      </c>
      <c r="KY8" s="701">
        <f t="shared" ca="1" si="12"/>
        <v>0.30697438748450201</v>
      </c>
      <c r="KZ8" s="702">
        <f t="shared" ca="1" si="13"/>
        <v>0.27888941176470589</v>
      </c>
      <c r="LA8" s="703">
        <f t="shared" ca="1" si="54"/>
        <v>0.55631428571428576</v>
      </c>
      <c r="LB8" s="703">
        <f t="shared" ca="1" si="14"/>
        <v>0.12202499999999999</v>
      </c>
      <c r="LC8" s="704">
        <f t="shared" ca="1" si="15"/>
        <v>0.2706688524590164</v>
      </c>
      <c r="LD8" s="696" cm="1">
        <f t="array" aca="1" ref="LD8" ca="1">INDIRECT(LD$203&amp;ROW())*LD$205</f>
        <v>0</v>
      </c>
      <c r="LE8" s="696" cm="1">
        <f t="array" aca="1" ref="LE8" ca="1">INDIRECT(LE$203&amp;ROW())*LE$205</f>
        <v>0</v>
      </c>
      <c r="LF8" s="696" cm="1">
        <f t="array" aca="1" ref="LF8" ca="1">INDIRECT(LF$203&amp;ROW())*LF$205</f>
        <v>0</v>
      </c>
      <c r="LG8" s="696" cm="1">
        <f t="array" aca="1" ref="LG8" ca="1">INDIRECT(LG$203&amp;ROW())*LG$205</f>
        <v>3</v>
      </c>
      <c r="LH8" s="696" cm="1">
        <f t="array" aca="1" ref="LH8" ca="1">INDIRECT(LH$203&amp;ROW())*LH$205</f>
        <v>2</v>
      </c>
      <c r="LI8" s="696" cm="1">
        <f t="array" aca="1" ref="LI8" ca="1">INDIRECT(LI$203&amp;ROW())*LI$205</f>
        <v>3</v>
      </c>
      <c r="LJ8" s="696" cm="1">
        <f t="array" aca="1" ref="LJ8" ca="1">INDIRECT(LJ$203&amp;ROW())*LJ$205</f>
        <v>3</v>
      </c>
      <c r="LK8" s="696" cm="1">
        <f t="array" aca="1" ref="LK8" ca="1">INDIRECT(LK$203&amp;ROW())*LK$205</f>
        <v>3</v>
      </c>
      <c r="LL8" s="696" cm="1">
        <f t="array" aca="1" ref="LL8" ca="1">INDIRECT(LL$203&amp;ROW())*LL$205</f>
        <v>3</v>
      </c>
      <c r="LM8" s="696" cm="1">
        <f t="array" aca="1" ref="LM8" ca="1">INDIRECT(LM$203&amp;ROW())*LM$205</f>
        <v>0</v>
      </c>
      <c r="LN8" s="696" cm="1">
        <f t="array" aca="1" ref="LN8" ca="1">INDIRECT(LN$203&amp;ROW())*LN$205</f>
        <v>3</v>
      </c>
      <c r="LO8" s="696" cm="1">
        <f t="array" aca="1" ref="LO8" ca="1">INDIRECT(LO$203&amp;ROW())*LO$205</f>
        <v>0</v>
      </c>
      <c r="LP8" s="696" cm="1">
        <f t="array" aca="1" ref="LP8" ca="1">INDIRECT(LP$203&amp;ROW())*LP$205</f>
        <v>0</v>
      </c>
      <c r="LQ8" s="696" cm="1">
        <f t="array" aca="1" ref="LQ8" ca="1">IF(INDIRECT(LQ$203&amp;ROW())="-",0,INDIRECT(LQ$203&amp;ROW())*LQ$205)</f>
        <v>3.7056000000000004</v>
      </c>
      <c r="LR8" s="696" cm="1">
        <f t="array" aca="1" ref="LR8" ca="1">INDIRECT(LR$203&amp;ROW())*LR$205</f>
        <v>0</v>
      </c>
      <c r="LS8" s="696" cm="1">
        <f t="array" aca="1" ref="LS8" ca="1">IF(INDIRECT(LS$203&amp;ROW())="-",0,INDIRECT(LS$203&amp;ROW())*LS$205)</f>
        <v>2.6825999999999999</v>
      </c>
      <c r="LT8" s="696" cm="1">
        <f t="array" aca="1" ref="LT8" ca="1">INDIRECT(LT$203&amp;ROW())*LT$205</f>
        <v>4</v>
      </c>
      <c r="LU8" s="696" cm="1">
        <f t="array" aca="1" ref="LU8" ca="1">INDIRECT(LU$203&amp;ROW())*LU$205</f>
        <v>2</v>
      </c>
      <c r="LV8" s="696" cm="1">
        <f t="array" aca="1" ref="LV8" ca="1">INDIRECT(LV$203&amp;ROW())*LV$205</f>
        <v>1</v>
      </c>
      <c r="LW8" s="696" cm="1">
        <f t="array" aca="1" ref="LW8" ca="1">INDIRECT(LW$203&amp;ROW())*LW$205</f>
        <v>0</v>
      </c>
      <c r="LX8" s="696" cm="1">
        <f t="array" aca="1" ref="LX8" ca="1">INDIRECT(LX$203&amp;ROW())*LX$205</f>
        <v>2</v>
      </c>
      <c r="LY8" s="696" cm="1">
        <f t="array" aca="1" ref="LY8" ca="1">IF(INDIRECT(LY$203&amp;ROW())="-",0,INDIRECT(LY$203&amp;ROW())*LY$205)</f>
        <v>2.9285999999999999</v>
      </c>
      <c r="LZ8" s="696" cm="1">
        <f t="array" aca="1" ref="LZ8" ca="1">INDIRECT(LZ$203&amp;ROW())*LZ$205</f>
        <v>0</v>
      </c>
      <c r="MA8" s="696" cm="1">
        <f t="array" aca="1" ref="MA8" ca="1">INDIRECT(MA$203&amp;ROW())*MA$205</f>
        <v>0</v>
      </c>
      <c r="MB8" s="696" cm="1">
        <f t="array" aca="1" ref="MB8" ca="1">INDIRECT(MB$203&amp;ROW())*MB$205</f>
        <v>0</v>
      </c>
      <c r="MC8" s="696" cm="1">
        <f t="array" aca="1" ref="MC8" ca="1">IF($MB8=0,0,INDIRECT(MC$203&amp;ROW())*MC$205)</f>
        <v>0</v>
      </c>
      <c r="MD8" s="696" cm="1">
        <f t="array" aca="1" ref="MD8" ca="1">IF($MB8=0,0,INDIRECT(MD$203&amp;ROW())*MD$205)</f>
        <v>0</v>
      </c>
      <c r="ME8" s="696" cm="1">
        <f t="array" aca="1" ref="ME8" ca="1">IF($MB8=0,0,INDIRECT(ME$203&amp;ROW())*ME$205)</f>
        <v>0</v>
      </c>
      <c r="MF8" s="696" cm="1">
        <f t="array" aca="1" ref="MF8" ca="1">IF($MB8=0,0,INDIRECT(MF$203&amp;ROW())*MF$205)</f>
        <v>0</v>
      </c>
      <c r="MG8" s="696" cm="1">
        <f t="array" aca="1" ref="MG8" ca="1">INDIRECT(MG$203&amp;ROW())*MG$205</f>
        <v>0</v>
      </c>
      <c r="MH8" s="696" cm="1">
        <f t="array" aca="1" ref="MH8" ca="1">IF($MG8=0,0,INDIRECT(MH$203&amp;ROW())*MH$205)</f>
        <v>0</v>
      </c>
      <c r="MI8" s="696" cm="1">
        <f t="array" aca="1" ref="MI8" ca="1">IF($MG8=0,0,INDIRECT(MI$203&amp;ROW())*MI$205)</f>
        <v>0</v>
      </c>
      <c r="MJ8" s="696" cm="1">
        <f t="array" aca="1" ref="MJ8" ca="1">INDIRECT(MJ$203&amp;ROW())*MJ$205</f>
        <v>0</v>
      </c>
      <c r="MK8" s="696" cm="1">
        <f t="array" aca="1" ref="MK8" ca="1">INDIRECT(MK$203&amp;ROW())*MK$205</f>
        <v>0</v>
      </c>
      <c r="ML8" s="696" cm="1">
        <f t="array" aca="1" ref="ML8" ca="1">INDIRECT(ML$203&amp;ROW())*ML$205</f>
        <v>0</v>
      </c>
      <c r="MM8" s="696" cm="1">
        <f t="array" aca="1" ref="MM8" ca="1">INDIRECT(MM$203&amp;ROW())*MM$205</f>
        <v>2</v>
      </c>
      <c r="MN8" s="696" cm="1">
        <f t="array" aca="1" ref="MN8" ca="1">INDIRECT(MN$203&amp;ROW())*MN$205</f>
        <v>0</v>
      </c>
      <c r="MO8" s="696" cm="1">
        <f t="array" aca="1" ref="MO8" ca="1">INDIRECT(MO$203&amp;ROW())*MO$205</f>
        <v>2</v>
      </c>
      <c r="MP8" s="696" cm="1">
        <f t="array" aca="1" ref="MP8" ca="1">INDIRECT(MP$203&amp;ROW())*MP$205</f>
        <v>2</v>
      </c>
      <c r="MQ8" s="696" cm="1">
        <f t="array" aca="1" ref="MQ8" ca="1">INDIRECT(MQ$203&amp;ROW())*MQ$205</f>
        <v>2</v>
      </c>
      <c r="MR8" s="696" cm="1">
        <f t="array" aca="1" ref="MR8" ca="1">INDIRECT(MR$203&amp;ROW())*MR$205</f>
        <v>2</v>
      </c>
      <c r="MS8" s="696" cm="1">
        <f t="array" aca="1" ref="MS8" ca="1">INDIRECT(MS$203&amp;ROW())*MS$205</f>
        <v>0</v>
      </c>
      <c r="MT8" s="696" cm="1">
        <f t="array" aca="1" ref="MT8" ca="1">INDIRECT(MT$203&amp;ROW())*MT$205</f>
        <v>1</v>
      </c>
      <c r="MU8" s="696" cm="1">
        <f t="array" aca="1" ref="MU8" ca="1">INDIRECT(MU$203&amp;ROW())*MU$205</f>
        <v>1</v>
      </c>
      <c r="MV8" s="696" cm="1">
        <f t="array" aca="1" ref="MV8" ca="1">IF(INDIRECT(MV$203&amp;ROW())="-",0,INDIRECT(MV$203&amp;ROW())*MV$205)</f>
        <v>4.5107999999999997</v>
      </c>
      <c r="MW8" s="696" cm="1">
        <f t="array" aca="1" ref="MW8" ca="1">INDIRECT(MW$203&amp;ROW())*MW$205</f>
        <v>0</v>
      </c>
      <c r="MX8" s="696" cm="1">
        <f t="array" aca="1" ref="MX8" ca="1">INDIRECT(MX$203&amp;ROW())*MX$205</f>
        <v>0</v>
      </c>
      <c r="MY8" s="696" cm="1">
        <f t="array" aca="1" ref="MY8" ca="1">INDIRECT(MY$203&amp;ROW())*MY$205</f>
        <v>0</v>
      </c>
      <c r="NA8" s="701">
        <f t="shared" si="16"/>
        <v>0.50286829268292677</v>
      </c>
      <c r="NB8" s="617">
        <f t="shared" si="17"/>
        <v>0.53193571428571429</v>
      </c>
      <c r="NC8" s="695">
        <f t="shared" si="18"/>
        <v>3.7546153846153847E-2</v>
      </c>
      <c r="ND8" s="697">
        <f t="shared" si="19"/>
        <v>0.3982148148148148</v>
      </c>
      <c r="NE8" s="694">
        <f t="shared" si="20"/>
        <v>0.36764124390740244</v>
      </c>
      <c r="NF8" s="682" t="str">
        <f t="shared" si="21"/>
        <v>C</v>
      </c>
      <c r="NH8" s="606" t="s">
        <v>1427</v>
      </c>
      <c r="NI8" s="563" t="str">
        <f t="shared" si="22"/>
        <v>B</v>
      </c>
      <c r="NJ8" s="563" t="str">
        <f t="shared" si="23"/>
        <v>C</v>
      </c>
      <c r="NK8" s="563" t="str">
        <f t="shared" ca="1" si="24"/>
        <v>C</v>
      </c>
      <c r="NL8" s="563" t="str">
        <f t="shared" ca="1" si="25"/>
        <v>C</v>
      </c>
      <c r="NM8" s="563" t="str">
        <f t="shared" ca="1" si="26"/>
        <v>C</v>
      </c>
      <c r="NN8" s="563" t="str">
        <f t="shared" ca="1" si="55"/>
        <v>C</v>
      </c>
      <c r="NO8" s="563" t="str">
        <f t="shared" ca="1" si="56"/>
        <v>C</v>
      </c>
      <c r="NP8" s="606" t="str">
        <f t="shared" si="27"/>
        <v>-</v>
      </c>
      <c r="NQ8" s="682" t="str">
        <f t="shared" si="28"/>
        <v>-</v>
      </c>
      <c r="NR8" s="682" t="e">
        <f>IF(OR(AND(NI8="A",OR(NJ8="C",NJ8="D")),AND(NI8="A",OR(#REF!="C",#REF!="D")),AND(NI8="B",OR(NJ8="D",#REF!="D")),AND(OR(NI8="C",NI8="D"),OR(NJ8="A",NJ8="B")),AND(OR(NI8="C",NI8="D"),OR(#REF!="A",#REF!="B")),AND(OR(NJ8="A",#REF!="A",NJ8="B",#REF!="B"),OR(NP8="-",NQ8="-")),AND(OR(NJ8="C",#REF!="C",NJ8="D",#REF!="D"),NP8="Yes")),"Yes","-")</f>
        <v>#REF!</v>
      </c>
      <c r="NS8" s="607"/>
      <c r="NT8" s="619">
        <f t="shared" si="29"/>
        <v>0.60550000000000004</v>
      </c>
      <c r="NU8" s="619">
        <f t="shared" si="30"/>
        <v>0.36764124390740244</v>
      </c>
      <c r="NV8" s="619">
        <f t="shared" ca="1" si="31"/>
        <v>0.30697438748450201</v>
      </c>
      <c r="NW8" s="619">
        <f t="shared" ca="1" si="57"/>
        <v>0.34485502699710224</v>
      </c>
      <c r="NX8" s="619">
        <f t="shared" ca="1" si="58"/>
        <v>0.40278439512571634</v>
      </c>
      <c r="NY8" s="620">
        <f t="shared" ca="1" si="59"/>
        <v>0.36810614977765582</v>
      </c>
      <c r="NZ8" s="620">
        <f t="shared" ca="1" si="60"/>
        <v>0.43512842678611824</v>
      </c>
      <c r="OA8" s="705" t="s">
        <v>1188</v>
      </c>
      <c r="OB8" s="706" t="s">
        <v>1188</v>
      </c>
      <c r="OC8" s="494"/>
      <c r="OE8" s="606" t="s">
        <v>1427</v>
      </c>
      <c r="OF8" s="700" t="str">
        <f t="shared" ca="1" si="32"/>
        <v>C</v>
      </c>
      <c r="OG8" s="701">
        <f t="shared" ca="1" si="61"/>
        <v>0.34485502699710224</v>
      </c>
      <c r="OH8" s="705">
        <f t="shared" ca="1" si="33"/>
        <v>0.42514146290672455</v>
      </c>
      <c r="OI8" s="696">
        <f t="shared" ca="1" si="34"/>
        <v>0.53831549711417825</v>
      </c>
      <c r="OJ8" s="696">
        <f t="shared" ca="1" si="35"/>
        <v>5.3161992606146603E-2</v>
      </c>
      <c r="OK8" s="697">
        <f t="shared" ca="1" si="36"/>
        <v>0.3628011553613596</v>
      </c>
      <c r="OL8" s="696" cm="1">
        <f t="array" aca="1" ref="OL8" ca="1">INDIRECT(OL$203&amp;ROW())*OL$205</f>
        <v>0</v>
      </c>
      <c r="OM8" s="696" cm="1">
        <f t="array" aca="1" ref="OM8" ca="1">INDIRECT(OM$203&amp;ROW())*OM$205</f>
        <v>0</v>
      </c>
      <c r="ON8" s="696" cm="1">
        <f t="array" aca="1" ref="ON8" ca="1">INDIRECT(ON$203&amp;ROW())*ON$205</f>
        <v>0</v>
      </c>
      <c r="OO8" s="696" cm="1">
        <f t="array" aca="1" ref="OO8" ca="1">INDIRECT(OO$203&amp;ROW())*OO$205</f>
        <v>1.0790999999999999</v>
      </c>
      <c r="OP8" s="696" cm="1">
        <f t="array" aca="1" ref="OP8" ca="1">INDIRECT(OP$203&amp;ROW())*OP$205</f>
        <v>1.0553999999999999</v>
      </c>
      <c r="OQ8" s="696" cm="1">
        <f t="array" aca="1" ref="OQ8" ca="1">INDIRECT(OQ$203&amp;ROW())*OQ$205</f>
        <v>1.5849</v>
      </c>
      <c r="OR8" s="696" cm="1">
        <f t="array" aca="1" ref="OR8" ca="1">INDIRECT(OR$203&amp;ROW())*OR$205</f>
        <v>1.4141999999999999</v>
      </c>
      <c r="OS8" s="696" cm="1">
        <f t="array" aca="1" ref="OS8" ca="1">INDIRECT(OS$203&amp;ROW())*OS$205</f>
        <v>1.5387</v>
      </c>
      <c r="OT8" s="696" cm="1">
        <f t="array" aca="1" ref="OT8" ca="1">INDIRECT(OT$203&amp;ROW())*OT$205</f>
        <v>1.4727000000000001</v>
      </c>
      <c r="OU8" s="696" cm="1">
        <f t="array" aca="1" ref="OU8" ca="1">INDIRECT(OU$203&amp;ROW())*OU$205</f>
        <v>0</v>
      </c>
      <c r="OV8" s="696" cm="1">
        <f t="array" aca="1" ref="OV8" ca="1">INDIRECT(OV$203&amp;ROW())*OV$205</f>
        <v>1.2161999999999999</v>
      </c>
      <c r="OW8" s="696" cm="1">
        <f t="array" aca="1" ref="OW8" ca="1">INDIRECT(OW$203&amp;ROW())*OW$205</f>
        <v>0</v>
      </c>
      <c r="OX8" s="696" cm="1">
        <f t="array" aca="1" ref="OX8" ca="1">INDIRECT(OX$203&amp;ROW())*OX$205</f>
        <v>0</v>
      </c>
      <c r="OY8" s="696" cm="1">
        <f t="array" aca="1" ref="OY8" ca="1">IF(INDIRECT(OY$203&amp;ROW())="-",0,INDIRECT(OY$203&amp;ROW())*OY$205)</f>
        <v>0.43831072000000004</v>
      </c>
      <c r="OZ8" s="696" cm="1">
        <f t="array" aca="1" ref="OZ8" ca="1">INDIRECT(OZ$203&amp;ROW())*OZ$205</f>
        <v>0</v>
      </c>
      <c r="PA8" s="696" cm="1">
        <f t="array" aca="1" ref="PA8" ca="1">IF(INDIRECT(PA$203&amp;ROW())="-",0,INDIRECT(PA$203&amp;ROW())*PA$205)</f>
        <v>0.39496813999999997</v>
      </c>
      <c r="PB8" s="705" cm="1">
        <f t="array" aca="1" ref="PB8" ca="1">INDIRECT(PB$203&amp;ROW())*PB$205</f>
        <v>1.5084</v>
      </c>
      <c r="PC8" s="696" cm="1">
        <f t="array" aca="1" ref="PC8" ca="1">INDIRECT(PC$203&amp;ROW())*PC$205</f>
        <v>1.3946000000000001</v>
      </c>
      <c r="PD8" s="696" cm="1">
        <f t="array" aca="1" ref="PD8" ca="1">INDIRECT(PD$203&amp;ROW())*PD$205</f>
        <v>0.73419999999999996</v>
      </c>
      <c r="PE8" s="696" cm="1">
        <f t="array" aca="1" ref="PE8" ca="1">INDIRECT(PE$203&amp;ROW())*PE$205</f>
        <v>0</v>
      </c>
      <c r="PF8" s="696" cm="1">
        <f t="array" aca="1" ref="PF8" ca="1">INDIRECT(PF$203&amp;ROW())*PF$205</f>
        <v>1.3308</v>
      </c>
      <c r="PG8" s="696" cm="1">
        <f t="array" aca="1" ref="PG8" ca="1">IF(INDIRECT(PG$203&amp;ROW())="-",0,INDIRECT(PG$203&amp;ROW())*PG$205)</f>
        <v>0.42708749999999995</v>
      </c>
      <c r="PH8" s="696" cm="1">
        <f t="array" aca="1" ref="PH8" ca="1">INDIRECT(PH$203&amp;ROW())*PH$205</f>
        <v>0</v>
      </c>
      <c r="PI8" s="696" cm="1">
        <f t="array" aca="1" ref="PI8" ca="1">INDIRECT(PI$203&amp;ROW())*PI$205</f>
        <v>0</v>
      </c>
      <c r="PJ8" s="696" cm="1">
        <f t="array" aca="1" ref="PJ8" ca="1">INDIRECT(PJ$203&amp;ROW())*PJ$205</f>
        <v>0</v>
      </c>
      <c r="PK8" s="696" cm="1">
        <f t="array" aca="1" ref="PK8" ca="1">IF($PJ8=0,0,INDIRECT(PK$203&amp;ROW())*PK$205)</f>
        <v>0</v>
      </c>
      <c r="PL8" s="696" cm="1">
        <f t="array" aca="1" ref="PL8" ca="1">IF($MPE8=0,0,INDIRECT(PL$203&amp;ROW())*PL$205)</f>
        <v>0</v>
      </c>
      <c r="PM8" s="696" cm="1">
        <f t="array" aca="1" ref="PM8" ca="1">IF($MPE8=0,0,INDIRECT(PM$203&amp;ROW())*PM$205)</f>
        <v>0</v>
      </c>
      <c r="PN8" s="696" cm="1">
        <f t="array" aca="1" ref="PN8" ca="1">IF($PJ8=0,0,INDIRECT(PN$203&amp;ROW())*PN$205)</f>
        <v>0</v>
      </c>
      <c r="PO8" s="696" cm="1">
        <f t="array" aca="1" ref="PO8" ca="1">INDIRECT(PO$203&amp;ROW())*PO$205</f>
        <v>0</v>
      </c>
      <c r="PP8" s="696" cm="1">
        <f t="array" aca="1" ref="PP8" ca="1">IF($PO8=0,0,INDIRECT(PP$203&amp;ROW())*PP$205)</f>
        <v>0</v>
      </c>
      <c r="PQ8" s="696" cm="1">
        <f t="array" aca="1" ref="PQ8" ca="1">IF($PO8=0,0,INDIRECT(PQ$203&amp;ROW())*PQ$205)</f>
        <v>0</v>
      </c>
      <c r="PR8" s="696" cm="1">
        <f t="array" aca="1" ref="PR8" ca="1">INDIRECT(PR$203&amp;ROW())*PR$205</f>
        <v>0</v>
      </c>
      <c r="PS8" s="696" cm="1">
        <f t="array" aca="1" ref="PS8" ca="1">INDIRECT(PS$203&amp;ROW())*PS$205</f>
        <v>0</v>
      </c>
      <c r="PT8" s="696" cm="1">
        <f t="array" aca="1" ref="PT8" ca="1">INDIRECT(PT$203&amp;ROW())*PT$205</f>
        <v>0</v>
      </c>
      <c r="PU8" s="696" cm="1">
        <f t="array" aca="1" ref="PU8" ca="1">INDIRECT(PU$203&amp;ROW())*PU$205</f>
        <v>0.58989999999999998</v>
      </c>
      <c r="PV8" s="696" cm="1">
        <f t="array" aca="1" ref="PV8" ca="1">INDIRECT(PV$203&amp;ROW())*PV$205</f>
        <v>0</v>
      </c>
      <c r="PW8" s="696" cm="1">
        <f t="array" aca="1" ref="PW8" ca="1">INDIRECT(PW$203&amp;ROW())*PW$205</f>
        <v>1.0658000000000001</v>
      </c>
      <c r="PX8" s="696" cm="1">
        <f t="array" aca="1" ref="PX8" ca="1">INDIRECT(PX$203&amp;ROW())*PX$205</f>
        <v>1.1714</v>
      </c>
      <c r="PY8" s="696" cm="1">
        <f t="array" aca="1" ref="PY8" ca="1">INDIRECT(PY$203&amp;ROW())*PY$205</f>
        <v>1.1866000000000001</v>
      </c>
      <c r="PZ8" s="696" cm="1">
        <f t="array" aca="1" ref="PZ8" ca="1">INDIRECT(PZ$203&amp;ROW())*PZ$205</f>
        <v>0.17430000000000001</v>
      </c>
      <c r="QA8" s="696" cm="1">
        <f t="array" aca="1" ref="QA8" ca="1">INDIRECT(QA$203&amp;ROW())*QA$205</f>
        <v>0</v>
      </c>
      <c r="QB8" s="696" cm="1">
        <f t="array" aca="1" ref="QB8" ca="1">INDIRECT(QB$203&amp;ROW())*QB$205</f>
        <v>0.79830000000000001</v>
      </c>
      <c r="QC8" s="696" cm="1">
        <f t="array" aca="1" ref="QC8" ca="1">INDIRECT(QC$203&amp;ROW())*QC$205</f>
        <v>0.71299999999999997</v>
      </c>
      <c r="QD8" s="696" cm="1">
        <f t="array" aca="1" ref="QD8" ca="1">IF(INDIRECT(QD$203&amp;ROW())="-",0,INDIRECT(QD$203&amp;ROW())*QD$205)</f>
        <v>0.46168038</v>
      </c>
      <c r="QE8" s="696" cm="1">
        <f t="array" aca="1" ref="QE8" ca="1">INDIRECT(QE$203&amp;ROW())*QE$205</f>
        <v>0</v>
      </c>
      <c r="QF8" s="696" cm="1">
        <f t="array" aca="1" ref="QF8" ca="1">INDIRECT(QF$203&amp;ROW())*QF$205</f>
        <v>0</v>
      </c>
      <c r="QG8" s="696" cm="1">
        <f t="array" aca="1" ref="QG8" ca="1">INDIRECT(QG$203&amp;ROW())*QG$205</f>
        <v>0</v>
      </c>
      <c r="QI8" s="606" t="s">
        <v>1427</v>
      </c>
      <c r="QJ8" s="700" t="str">
        <f t="shared" ca="1" si="37"/>
        <v>C</v>
      </c>
      <c r="QK8" s="701">
        <f t="shared" ca="1" si="62"/>
        <v>0.40278439512571634</v>
      </c>
      <c r="QL8" s="705">
        <f t="shared" ca="1" si="38"/>
        <v>0.68294020661620847</v>
      </c>
      <c r="QM8" s="696">
        <f t="shared" ca="1" si="39"/>
        <v>0.52533268911511599</v>
      </c>
      <c r="QN8" s="696">
        <f t="shared" ca="1" si="40"/>
        <v>3.1557519223530069E-2</v>
      </c>
      <c r="QO8" s="697">
        <f t="shared" ca="1" si="41"/>
        <v>0.37130716554801091</v>
      </c>
      <c r="QP8" s="696" cm="1">
        <f t="array" aca="1" ref="QP8" ca="1">INDIRECT(QP$203&amp;ROW())*QP$205</f>
        <v>0</v>
      </c>
      <c r="QQ8" s="696" cm="1">
        <f t="array" aca="1" ref="QQ8" ca="1">INDIRECT(QQ$203&amp;ROW())*QQ$205</f>
        <v>0</v>
      </c>
      <c r="QR8" s="696" cm="1">
        <f t="array" aca="1" ref="QR8" ca="1">INDIRECT(QR$203&amp;ROW())*QR$205</f>
        <v>0</v>
      </c>
      <c r="QS8" s="696" cm="1">
        <f t="array" aca="1" ref="QS8" ca="1">INDIRECT(QS$203&amp;ROW())*QS$205</f>
        <v>0.22471360933801068</v>
      </c>
      <c r="QT8" s="696" cm="1">
        <f t="array" aca="1" ref="QT8" ca="1">INDIRECT(QT$203&amp;ROW())*QT$205</f>
        <v>0.17488542943331029</v>
      </c>
      <c r="QU8" s="696" cm="1">
        <f t="array" aca="1" ref="QU8" ca="1">INDIRECT(QU$203&amp;ROW())*QU$205</f>
        <v>0.53329206883563263</v>
      </c>
      <c r="QV8" s="696" cm="1">
        <f t="array" aca="1" ref="QV8" ca="1">INDIRECT(QV$203&amp;ROW())*QV$205</f>
        <v>0.24117831443907087</v>
      </c>
      <c r="QW8" s="696" cm="1">
        <f t="array" aca="1" ref="QW8" ca="1">INDIRECT(QW$203&amp;ROW())*QW$205</f>
        <v>0.53099416374332975</v>
      </c>
      <c r="QX8" s="696" cm="1">
        <f t="array" aca="1" ref="QX8" ca="1">INDIRECT(QX$203&amp;ROW())*QX$205</f>
        <v>0.60640894423913805</v>
      </c>
      <c r="QY8" s="696" cm="1">
        <f t="array" aca="1" ref="QY8" ca="1">INDIRECT(QY$203&amp;ROW())*QY$205</f>
        <v>0</v>
      </c>
      <c r="QZ8" s="696" cm="1">
        <f t="array" aca="1" ref="QZ8" ca="1">INDIRECT(QZ$203&amp;ROW())*QZ$205</f>
        <v>0.27613248380770827</v>
      </c>
      <c r="RA8" s="696" cm="1">
        <f t="array" aca="1" ref="RA8" ca="1">INDIRECT(RA$203&amp;ROW())*RA$205</f>
        <v>0</v>
      </c>
      <c r="RB8" s="696" cm="1">
        <f t="array" aca="1" ref="RB8" ca="1">INDIRECT(RB$203&amp;ROW())*RB$205</f>
        <v>0</v>
      </c>
      <c r="RC8" s="696" cm="1">
        <f t="array" aca="1" ref="RC8" ca="1">IF(INDIRECT(RC$203&amp;ROW())="-",0,INDIRECT(RC$203&amp;ROW())*RC$205)</f>
        <v>5.182196073453392E-2</v>
      </c>
      <c r="RD8" s="696" cm="1">
        <f t="array" aca="1" ref="RD8" ca="1">INDIRECT(RD$203&amp;ROW())*RD$205</f>
        <v>0</v>
      </c>
      <c r="RE8" s="696" cm="1">
        <f t="array" aca="1" ref="RE8" ca="1">IF(INDIRECT(RE$203&amp;ROW())="-",0,INDIRECT(RE$203&amp;ROW())*RE$205)</f>
        <v>2.8296529664149413E-2</v>
      </c>
      <c r="RF8" s="705" cm="1">
        <f t="array" aca="1" ref="RF8" ca="1">INDIRECT(RF$203&amp;ROW())*RF$205</f>
        <v>0.10613798880649605</v>
      </c>
      <c r="RG8" s="696" cm="1">
        <f t="array" aca="1" ref="RG8" ca="1">INDIRECT(RG$203&amp;ROW())*RG$205</f>
        <v>0.27650466908360405</v>
      </c>
      <c r="RH8" s="696" cm="1">
        <f t="array" aca="1" ref="RH8" ca="1">INDIRECT(RH$203&amp;ROW())*RH$205</f>
        <v>2.9193840390272292E-2</v>
      </c>
      <c r="RI8" s="696" cm="1">
        <f t="array" aca="1" ref="RI8" ca="1">INDIRECT(RI$203&amp;ROW())*RI$205</f>
        <v>0</v>
      </c>
      <c r="RJ8" s="696" cm="1">
        <f t="array" aca="1" ref="RJ8" ca="1">INDIRECT(RJ$203&amp;ROW())*RJ$205</f>
        <v>0.12226723336432462</v>
      </c>
      <c r="RK8" s="696" cm="1">
        <f t="array" aca="1" ref="RK8" ca="1">IF(INDIRECT(RK$203&amp;ROW())="-",0,INDIRECT(RK$203&amp;ROW())*RK$205)</f>
        <v>2.9491782408762938E-2</v>
      </c>
      <c r="RL8" s="696" cm="1">
        <f t="array" aca="1" ref="RL8" ca="1">INDIRECT(RL$203&amp;ROW())*RL$205</f>
        <v>0</v>
      </c>
      <c r="RM8" s="696" cm="1">
        <f t="array" aca="1" ref="RM8" ca="1">INDIRECT(RM$203&amp;ROW())*RM$205</f>
        <v>0</v>
      </c>
      <c r="RN8" s="696" cm="1">
        <f t="array" aca="1" ref="RN8" ca="1">INDIRECT(RN$203&amp;ROW())*RN$205</f>
        <v>0</v>
      </c>
      <c r="RO8" s="696" cm="1">
        <f t="array" aca="1" ref="RO8" ca="1">IF($RN8=0,0,INDIRECT(RO$203&amp;ROW())*RO$205)</f>
        <v>0</v>
      </c>
      <c r="RP8" s="696" cm="1">
        <f t="array" aca="1" ref="RP8" ca="1">IF($RN8=0,0,INDIRECT(RP$203&amp;ROW())*RP$205)</f>
        <v>0</v>
      </c>
      <c r="RQ8" s="696" cm="1">
        <f t="array" aca="1" ref="RQ8" ca="1">IF($RN8=0,0,INDIRECT(RQ$203&amp;ROW())*RQ$205)</f>
        <v>0</v>
      </c>
      <c r="RR8" s="696" cm="1">
        <f t="array" aca="1" ref="RR8" ca="1">IF($RN8=0,0,INDIRECT(RR$203&amp;ROW())*RR$205)</f>
        <v>0</v>
      </c>
      <c r="RS8" s="696" cm="1">
        <f t="array" aca="1" ref="RS8" ca="1">INDIRECT(RS$203&amp;ROW())*RS$205</f>
        <v>0</v>
      </c>
      <c r="RT8" s="696" cm="1">
        <f t="array" aca="1" ref="RT8" ca="1">IF($RS8=0,0,INDIRECT(RT$203&amp;ROW())*RT$205)</f>
        <v>0</v>
      </c>
      <c r="RU8" s="696" cm="1">
        <f t="array" aca="1" ref="RU8" ca="1">IF($RS8=0,0,INDIRECT(RU$203&amp;ROW())*RU$205)</f>
        <v>0</v>
      </c>
      <c r="RV8" s="696" cm="1">
        <f t="array" aca="1" ref="RV8" ca="1">INDIRECT(RV$203&amp;ROW())*RV$205</f>
        <v>0</v>
      </c>
      <c r="RW8" s="696" cm="1">
        <f t="array" aca="1" ref="RW8" ca="1">INDIRECT(RW$203&amp;ROW())*RW$205</f>
        <v>0</v>
      </c>
      <c r="RX8" s="696" cm="1">
        <f t="array" aca="1" ref="RX8" ca="1">INDIRECT(RX$203&amp;ROW())*RX$205</f>
        <v>0</v>
      </c>
      <c r="RY8" s="696" cm="1">
        <f t="array" aca="1" ref="RY8" ca="1">INDIRECT(RY$203&amp;ROW())*RY$205</f>
        <v>2.8132231790096798E-2</v>
      </c>
      <c r="RZ8" s="696" cm="1">
        <f t="array" aca="1" ref="RZ8" ca="1">INDIRECT(RZ$203&amp;ROW())*RZ$205</f>
        <v>0</v>
      </c>
      <c r="SA8" s="696" cm="1">
        <f t="array" aca="1" ref="SA8" ca="1">INDIRECT(SA$203&amp;ROW())*SA$205</f>
        <v>0.20458618579029147</v>
      </c>
      <c r="SB8" s="696" cm="1">
        <f t="array" aca="1" ref="SB8" ca="1">INDIRECT(SB$203&amp;ROW())*SB$205</f>
        <v>4.7124126502052749E-2</v>
      </c>
      <c r="SC8" s="696" cm="1">
        <f t="array" aca="1" ref="SC8" ca="1">INDIRECT(SC$203&amp;ROW())*SC$205</f>
        <v>5.4291606235991073E-2</v>
      </c>
      <c r="SD8" s="696" cm="1">
        <f t="array" aca="1" ref="SD8" ca="1">INDIRECT(SD$203&amp;ROW())*SD$205</f>
        <v>0.3072993885784252</v>
      </c>
      <c r="SE8" s="696" cm="1">
        <f t="array" aca="1" ref="SE8" ca="1">INDIRECT(SE$203&amp;ROW())*SE$205</f>
        <v>0</v>
      </c>
      <c r="SF8" s="696" cm="1">
        <f t="array" aca="1" ref="SF8" ca="1">INDIRECT(SF$203&amp;ROW())*SF$205</f>
        <v>6.6118883241114992E-2</v>
      </c>
      <c r="SG8" s="696" cm="1">
        <f t="array" aca="1" ref="SG8" ca="1">INDIRECT(SG$203&amp;ROW())*SG$205</f>
        <v>3.7383921954634941E-2</v>
      </c>
      <c r="SH8" s="696" cm="1">
        <f t="array" aca="1" ref="SH8" ca="1">IF(INDIRECT(SH$203&amp;ROW())="-",0,INDIRECT(SH$203&amp;ROW())*SH$205)</f>
        <v>5.9151667341065431E-2</v>
      </c>
      <c r="SI8" s="696" cm="1">
        <f t="array" aca="1" ref="SI8" ca="1">INDIRECT(SI$203&amp;ROW())*SI$205</f>
        <v>0</v>
      </c>
      <c r="SJ8" s="696" cm="1">
        <f t="array" aca="1" ref="SJ8" ca="1">INDIRECT(SJ$203&amp;ROW())*SJ$205</f>
        <v>0</v>
      </c>
      <c r="SK8" s="696" cm="1">
        <f t="array" aca="1" ref="SK8" ca="1">INDIRECT(SK$203&amp;ROW())*SK$205</f>
        <v>0</v>
      </c>
      <c r="SN8" s="606" t="s">
        <v>1427</v>
      </c>
      <c r="SO8" s="707" cm="1">
        <f t="array" aca="1" ref="SO8" ca="1">INDIRECT(SO$203&amp;ROW())*SO$205</f>
        <v>0</v>
      </c>
      <c r="SP8" s="707" cm="1">
        <f t="array" aca="1" ref="SP8" ca="1">INDIRECT(SP$203&amp;ROW())*SP$205</f>
        <v>0</v>
      </c>
      <c r="SQ8" s="707" cm="1">
        <f t="array" aca="1" ref="SQ8" ca="1">INDIRECT(SQ$203&amp;ROW())*SQ$205</f>
        <v>0</v>
      </c>
      <c r="SR8" s="707" cm="1">
        <f t="array" aca="1" ref="SR8" ca="1">INDIRECT(SR$203&amp;ROW())*SR$205</f>
        <v>3</v>
      </c>
      <c r="SS8" s="707" cm="1">
        <f t="array" aca="1" ref="SS8" ca="1">INDIRECT(SS$203&amp;ROW())*SS$205</f>
        <v>2</v>
      </c>
      <c r="ST8" s="707" cm="1">
        <f t="array" aca="1" ref="ST8" ca="1">INDIRECT(ST$203&amp;ROW())*ST$205</f>
        <v>3</v>
      </c>
      <c r="SU8" s="707" cm="1">
        <f t="array" aca="1" ref="SU8" ca="1">INDIRECT(SU$203&amp;ROW())*SU$205</f>
        <v>3</v>
      </c>
      <c r="SV8" s="707" cm="1">
        <f t="array" aca="1" ref="SV8" ca="1">INDIRECT(SV$203&amp;ROW())*SV$205</f>
        <v>3</v>
      </c>
      <c r="SW8" s="707" cm="1">
        <f t="array" aca="1" ref="SW8" ca="1">INDIRECT(SW$203&amp;ROW())*SW$205</f>
        <v>3</v>
      </c>
      <c r="SX8" s="707" cm="1">
        <f t="array" aca="1" ref="SX8" ca="1">INDIRECT(SX$203&amp;ROW())*SX$205</f>
        <v>0</v>
      </c>
      <c r="SY8" s="707" cm="1">
        <f t="array" aca="1" ref="SY8" ca="1">INDIRECT(SY$203&amp;ROW())*SY$205</f>
        <v>3</v>
      </c>
      <c r="SZ8" s="707" cm="1">
        <f t="array" aca="1" ref="SZ8" ca="1">INDIRECT(SZ$203&amp;ROW())*SZ$205</f>
        <v>0</v>
      </c>
      <c r="TA8" s="707" cm="1">
        <f t="array" aca="1" ref="TA8" ca="1">INDIRECT(TA$203&amp;ROW())*TA$205</f>
        <v>0</v>
      </c>
      <c r="TB8" s="696" cm="1">
        <f t="array" aca="1" ref="TB8" ca="1">IF(INDIRECT(TB$203&amp;ROW())="-",0,INDIRECT(TB$203&amp;ROW())*TB$205)</f>
        <v>0.61760000000000004</v>
      </c>
      <c r="TC8" s="707" cm="1">
        <f t="array" aca="1" ref="TC8" ca="1">INDIRECT(TC$203&amp;ROW())*TC$205</f>
        <v>0</v>
      </c>
      <c r="TD8" s="696" cm="1">
        <f t="array" aca="1" ref="TD8" ca="1">IF(INDIRECT(TD$203&amp;ROW())="-",0,INDIRECT(TD$203&amp;ROW())*TD$205)</f>
        <v>0.4471</v>
      </c>
      <c r="TE8" s="732" cm="1">
        <f t="array" aca="1" ref="TE8" ca="1">INDIRECT(TE$203&amp;ROW())*TE$205</f>
        <v>2</v>
      </c>
      <c r="TF8" s="707" cm="1">
        <f t="array" aca="1" ref="TF8" ca="1">INDIRECT(TF$203&amp;ROW())*TF$205</f>
        <v>2</v>
      </c>
      <c r="TG8" s="707" cm="1">
        <f t="array" aca="1" ref="TG8" ca="1">INDIRECT(TG$203&amp;ROW())*TG$205</f>
        <v>1</v>
      </c>
      <c r="TH8" s="707" cm="1">
        <f t="array" aca="1" ref="TH8" ca="1">INDIRECT(TH$203&amp;ROW())*TH$205</f>
        <v>0</v>
      </c>
      <c r="TI8" s="707" cm="1">
        <f t="array" aca="1" ref="TI8" ca="1">INDIRECT(TI$203&amp;ROW())*TI$205</f>
        <v>2</v>
      </c>
      <c r="TJ8" s="696" cm="1">
        <f t="array" aca="1" ref="TJ8" ca="1">IF(INDIRECT(TJ$203&amp;ROW())="-",0,INDIRECT(TJ$203&amp;ROW())*TJ$205)</f>
        <v>0.48809999999999998</v>
      </c>
      <c r="TK8" s="707" cm="1">
        <f t="array" aca="1" ref="TK8" ca="1">INDIRECT(TK$203&amp;ROW())*TK$205</f>
        <v>0</v>
      </c>
      <c r="TL8" s="707" cm="1">
        <f t="array" aca="1" ref="TL8" ca="1">INDIRECT(TL$203&amp;ROW())*TL$205</f>
        <v>0</v>
      </c>
      <c r="TM8" s="707" cm="1">
        <f t="array" aca="1" ref="TM8" ca="1">INDIRECT(TM$203&amp;ROW())*TM$205</f>
        <v>0</v>
      </c>
      <c r="TN8" s="707" cm="1">
        <f t="array" aca="1" ref="TN8" ca="1">IF($TM8=0,0,INDIRECT(TN$203&amp;ROW())*TN$205)</f>
        <v>0</v>
      </c>
      <c r="TO8" s="707" cm="1">
        <f t="array" aca="1" ref="TO8" ca="1">IF($TM8=0,0,INDIRECT(TO$203&amp;ROW())*TO$205)</f>
        <v>0</v>
      </c>
      <c r="TP8" s="707" cm="1">
        <f t="array" aca="1" ref="TP8" ca="1">IF($TM8=0,0,INDIRECT(TP$203&amp;ROW())*TP$205)</f>
        <v>0</v>
      </c>
      <c r="TQ8" s="707" cm="1">
        <f t="array" aca="1" ref="TQ8" ca="1">IF($TM8=0,0,INDIRECT(TQ$203&amp;ROW())*TQ$205)</f>
        <v>0</v>
      </c>
      <c r="TR8" s="707" cm="1">
        <f t="array" aca="1" ref="TR8" ca="1">INDIRECT(TR$203&amp;ROW())*TR$205</f>
        <v>0</v>
      </c>
      <c r="TS8" s="707" cm="1">
        <f t="array" aca="1" ref="TS8" ca="1">IF($TR8=0,0,INDIRECT(TS$203&amp;ROW())*TS$205)</f>
        <v>0</v>
      </c>
      <c r="TT8" s="707" cm="1">
        <f t="array" aca="1" ref="TT8" ca="1">IF($TR8=0,0,INDIRECT(TT$203&amp;ROW())*TT$205)</f>
        <v>0</v>
      </c>
      <c r="TU8" s="707" cm="1">
        <f t="array" aca="1" ref="TU8" ca="1">INDIRECT(TU$203&amp;ROW())*TU$205</f>
        <v>0</v>
      </c>
      <c r="TV8" s="707" cm="1">
        <f t="array" aca="1" ref="TV8" ca="1">INDIRECT(TV$203&amp;ROW())*TV$205</f>
        <v>0</v>
      </c>
      <c r="TW8" s="707" cm="1">
        <f t="array" aca="1" ref="TW8" ca="1">INDIRECT(TW$203&amp;ROW())*TW$205</f>
        <v>0</v>
      </c>
      <c r="TX8" s="707" cm="1">
        <f t="array" aca="1" ref="TX8" ca="1">INDIRECT(TX$203&amp;ROW())*TX$205</f>
        <v>1</v>
      </c>
      <c r="TY8" s="707" cm="1">
        <f t="array" aca="1" ref="TY8" ca="1">INDIRECT(TY$203&amp;ROW())*TY$205</f>
        <v>0</v>
      </c>
      <c r="TZ8" s="707" cm="1">
        <f t="array" aca="1" ref="TZ8" ca="1">INDIRECT(TZ$203&amp;ROW())*TZ$205</f>
        <v>2</v>
      </c>
      <c r="UA8" s="707" cm="1">
        <f t="array" aca="1" ref="UA8" ca="1">INDIRECT(UA$203&amp;ROW())*UA$205</f>
        <v>2</v>
      </c>
      <c r="UB8" s="707" cm="1">
        <f t="array" aca="1" ref="UB8" ca="1">INDIRECT(UB$203&amp;ROW())*UB$205</f>
        <v>2</v>
      </c>
      <c r="UC8" s="707" cm="1">
        <f t="array" aca="1" ref="UC8" ca="1">INDIRECT(UC$203&amp;ROW())*UC$205</f>
        <v>1</v>
      </c>
      <c r="UD8" s="707" cm="1">
        <f t="array" aca="1" ref="UD8" ca="1">INDIRECT(UD$203&amp;ROW())*UD$205</f>
        <v>0</v>
      </c>
      <c r="UE8" s="707" cm="1">
        <f t="array" aca="1" ref="UE8" ca="1">INDIRECT(UE$203&amp;ROW())*UE$205</f>
        <v>1</v>
      </c>
      <c r="UF8" s="707" cm="1">
        <f t="array" aca="1" ref="UF8" ca="1">INDIRECT(UF$203&amp;ROW())*UF$205</f>
        <v>1</v>
      </c>
      <c r="UG8" s="696" cm="1">
        <f t="array" aca="1" ref="UG8" ca="1">IF(INDIRECT(UG$203&amp;ROW())="-",0,INDIRECT(UG$203&amp;ROW())*UG$205)</f>
        <v>0.75180000000000002</v>
      </c>
      <c r="UH8" s="707" cm="1">
        <f t="array" aca="1" ref="UH8" ca="1">INDIRECT(UH$203&amp;ROW())*UH$205</f>
        <v>0</v>
      </c>
      <c r="UI8" s="707" cm="1">
        <f t="array" aca="1" ref="UI8" ca="1">INDIRECT(UI$203&amp;ROW())*UI$205</f>
        <v>0</v>
      </c>
      <c r="UJ8" s="707" cm="1">
        <f t="array" aca="1" ref="UJ8" ca="1">INDIRECT(UJ$203&amp;ROW())*UJ$205</f>
        <v>0</v>
      </c>
      <c r="UM8" s="606" t="s">
        <v>1427</v>
      </c>
      <c r="UN8" s="616">
        <f t="shared" ca="1" si="42"/>
        <v>-0.97111609266078391</v>
      </c>
      <c r="UO8" s="616">
        <f t="shared" ca="1" si="42"/>
        <v>-0.6225347970107441</v>
      </c>
      <c r="UP8" s="616">
        <f t="shared" ca="1" si="42"/>
        <v>-0.88618201963763954</v>
      </c>
      <c r="UQ8" s="616">
        <f t="shared" ca="1" si="42"/>
        <v>0.29355872991449461</v>
      </c>
      <c r="UR8" s="616">
        <f t="shared" ca="1" si="42"/>
        <v>0.12190361681987209</v>
      </c>
      <c r="US8" s="616">
        <f t="shared" ca="1" si="42"/>
        <v>0.41305213694811815</v>
      </c>
      <c r="UT8" s="616">
        <f t="shared" ca="1" si="42"/>
        <v>0.30690415393182785</v>
      </c>
      <c r="UU8" s="616">
        <f t="shared" ca="1" si="42"/>
        <v>0.53359975015917405</v>
      </c>
      <c r="UV8" s="616">
        <f t="shared" ca="1" si="42"/>
        <v>0.44410973870643028</v>
      </c>
      <c r="UW8" s="616">
        <f t="shared" ca="1" si="42"/>
        <v>-2.1021242737767571</v>
      </c>
      <c r="UX8" s="616">
        <f t="shared" ca="1" si="42"/>
        <v>0.28247365722383649</v>
      </c>
      <c r="UY8" s="616">
        <f t="shared" ca="1" si="42"/>
        <v>-0.67270887390575207</v>
      </c>
      <c r="UZ8" s="616">
        <f t="shared" ca="1" si="42"/>
        <v>-0.80238258590915801</v>
      </c>
      <c r="VA8" s="616">
        <f t="shared" ca="1" si="42"/>
        <v>0.2747015850040449</v>
      </c>
      <c r="VB8" s="616">
        <f t="shared" ca="1" si="42"/>
        <v>-0.76400504167427041</v>
      </c>
      <c r="VC8" s="616">
        <f t="shared" ca="1" si="42"/>
        <v>-0.459673612720642</v>
      </c>
      <c r="VD8" s="616">
        <f t="shared" ca="1" si="43"/>
        <v>0.85304819841956248</v>
      </c>
      <c r="VE8" s="616">
        <f t="shared" ca="1" si="43"/>
        <v>3.9909080070471406E-2</v>
      </c>
      <c r="VF8" s="616">
        <f t="shared" ca="1" si="43"/>
        <v>-0.81480937927278907</v>
      </c>
      <c r="VG8" s="616">
        <f t="shared" ca="1" si="43"/>
        <v>-0.89462372206681784</v>
      </c>
      <c r="VH8" s="616">
        <f t="shared" ca="1" si="43"/>
        <v>-0.12784420028857393</v>
      </c>
      <c r="VI8" s="616">
        <f t="shared" ca="1" si="43"/>
        <v>-0.30672522771834432</v>
      </c>
      <c r="VJ8" s="616">
        <f t="shared" ca="1" si="43"/>
        <v>-0.90132677458943244</v>
      </c>
      <c r="VK8" s="616">
        <f t="shared" ca="1" si="43"/>
        <v>-1.8355388391984859</v>
      </c>
      <c r="VL8" s="616">
        <f t="shared" ca="1" si="43"/>
        <v>-0.83864555511817418</v>
      </c>
      <c r="VM8" s="616">
        <f t="shared" ca="1" si="43"/>
        <v>-0.57201237404204519</v>
      </c>
      <c r="VN8" s="616">
        <f t="shared" ca="1" si="43"/>
        <v>-0.62639799545694341</v>
      </c>
      <c r="VO8" s="616">
        <f t="shared" ca="1" si="43"/>
        <v>-0.42150866262694142</v>
      </c>
      <c r="VP8" s="616">
        <f t="shared" ca="1" si="43"/>
        <v>-0.46221149066820022</v>
      </c>
      <c r="VQ8" s="616">
        <f t="shared" ca="1" si="43"/>
        <v>-0.77889442244162177</v>
      </c>
      <c r="VR8" s="616">
        <f t="shared" ca="1" si="43"/>
        <v>-0.64202286734458469</v>
      </c>
      <c r="VS8" s="616">
        <f t="shared" ca="1" si="43"/>
        <v>-0.40481357988865657</v>
      </c>
      <c r="VT8" s="616">
        <f t="shared" ca="1" si="44"/>
        <v>-0.3878135405833677</v>
      </c>
      <c r="VU8" s="616">
        <f t="shared" ca="1" si="44"/>
        <v>-0.82130507758946303</v>
      </c>
      <c r="VV8" s="616">
        <f t="shared" ca="1" si="44"/>
        <v>-0.64337789451099625</v>
      </c>
      <c r="VW8" s="616">
        <f t="shared" ca="1" si="44"/>
        <v>-1.292348529253206</v>
      </c>
      <c r="VX8" s="616">
        <f t="shared" ca="1" si="44"/>
        <v>-0.78524029103755877</v>
      </c>
      <c r="VY8" s="616">
        <f t="shared" ca="1" si="44"/>
        <v>0.70583605694264007</v>
      </c>
      <c r="VZ8" s="616">
        <f t="shared" ca="1" si="44"/>
        <v>0.68442622420316401</v>
      </c>
      <c r="WA8" s="616">
        <f t="shared" ca="1" si="44"/>
        <v>0.92808016936885662</v>
      </c>
      <c r="WB8" s="616">
        <f t="shared" ca="1" si="44"/>
        <v>0.33435322352896929</v>
      </c>
      <c r="WC8" s="616">
        <f t="shared" ca="1" si="44"/>
        <v>-2.0807149803312397</v>
      </c>
      <c r="WD8" s="616">
        <f t="shared" ca="1" si="44"/>
        <v>-0.51586207793649097</v>
      </c>
      <c r="WE8" s="616">
        <f t="shared" ca="1" si="44"/>
        <v>-0.51774030365192614</v>
      </c>
      <c r="WF8" s="616">
        <f t="shared" ca="1" si="44"/>
        <v>0.32816184448890789</v>
      </c>
      <c r="WG8" s="616">
        <f t="shared" ca="1" si="44"/>
        <v>-1.008197359876486</v>
      </c>
      <c r="WH8" s="616">
        <f t="shared" ca="1" si="44"/>
        <v>-1.0816125322340113</v>
      </c>
      <c r="WI8" s="627">
        <f t="shared" ca="1" si="44"/>
        <v>-0.9831420375936909</v>
      </c>
      <c r="WL8" s="606" t="s">
        <v>1427</v>
      </c>
      <c r="WM8" s="700" t="str">
        <f t="shared" ca="1" si="63"/>
        <v>C</v>
      </c>
      <c r="WN8" s="479">
        <f t="shared" ca="1" si="64"/>
        <v>0.36810614977765582</v>
      </c>
      <c r="WO8" s="495">
        <f t="shared" ca="1" si="45"/>
        <v>0.49468928317216315</v>
      </c>
      <c r="WP8" s="458">
        <f t="shared" ca="1" si="45"/>
        <v>0.54993933785805926</v>
      </c>
      <c r="WQ8" s="458">
        <f t="shared" ca="1" si="45"/>
        <v>8.677896515748966E-2</v>
      </c>
      <c r="WR8" s="459">
        <f t="shared" ca="1" si="45"/>
        <v>0.34101701292291103</v>
      </c>
      <c r="WS8" s="495">
        <f t="shared" ca="1" si="65"/>
        <v>-0.371265243253735</v>
      </c>
      <c r="WT8" s="458">
        <f t="shared" ca="1" si="66"/>
        <v>-0.2264802551041499</v>
      </c>
      <c r="WU8" s="458">
        <f t="shared" ca="1" si="67"/>
        <v>-0.68977980863420796</v>
      </c>
      <c r="WV8" s="459">
        <f t="shared" ca="1" si="68"/>
        <v>-0.47239428654155446</v>
      </c>
      <c r="WW8" s="484">
        <f t="shared" ca="1" si="46"/>
        <v>-0.7262006140917342</v>
      </c>
      <c r="WX8" s="484">
        <f t="shared" ca="1" si="46"/>
        <v>-0.37545073607717977</v>
      </c>
      <c r="WY8" s="484">
        <f t="shared" ca="1" si="46"/>
        <v>-0.64522912849816527</v>
      </c>
      <c r="WZ8" s="484">
        <f t="shared" ca="1" si="46"/>
        <v>0.10559307515024371</v>
      </c>
      <c r="XA8" s="484">
        <f t="shared" ca="1" si="46"/>
        <v>6.4328538595846502E-2</v>
      </c>
      <c r="XB8" s="484">
        <f t="shared" ca="1" si="46"/>
        <v>0.21821544394969081</v>
      </c>
      <c r="XC8" s="484">
        <f t="shared" ca="1" si="46"/>
        <v>0.14467461816346364</v>
      </c>
      <c r="XD8" s="484">
        <f t="shared" ca="1" si="46"/>
        <v>0.27368331185664035</v>
      </c>
      <c r="XE8" s="484">
        <f t="shared" ca="1" si="46"/>
        <v>0.21801347073098662</v>
      </c>
      <c r="XF8" s="484">
        <f t="shared" ca="1" si="46"/>
        <v>-1.3527169701753432</v>
      </c>
      <c r="XG8" s="484">
        <f t="shared" ca="1" si="46"/>
        <v>0.1145148206385433</v>
      </c>
      <c r="XH8" s="484">
        <f t="shared" ca="1" si="46"/>
        <v>-0.33958343954762366</v>
      </c>
      <c r="XI8" s="484">
        <f t="shared" ca="1" si="46"/>
        <v>-0.56078518929191046</v>
      </c>
      <c r="XJ8" s="484">
        <f t="shared" ca="1" si="46"/>
        <v>0.19495571487737068</v>
      </c>
      <c r="XK8" s="484">
        <f t="shared" ca="1" si="46"/>
        <v>-0.54267278110123429</v>
      </c>
      <c r="XL8" s="484">
        <f t="shared" ca="1" si="46"/>
        <v>-0.40607566947741514</v>
      </c>
      <c r="XM8" s="484">
        <f t="shared" ca="1" si="47"/>
        <v>0.64336895124803395</v>
      </c>
      <c r="XN8" s="484">
        <f t="shared" ca="1" si="47"/>
        <v>2.7828601533139714E-2</v>
      </c>
      <c r="XO8" s="484">
        <f t="shared" ca="1" si="47"/>
        <v>-0.59823304626208174</v>
      </c>
      <c r="XP8" s="484">
        <f t="shared" ca="1" si="47"/>
        <v>-0.57255918212276347</v>
      </c>
      <c r="XQ8" s="484">
        <f t="shared" ca="1" si="47"/>
        <v>-8.50675308720171E-2</v>
      </c>
      <c r="XR8" s="484">
        <f t="shared" ca="1" si="47"/>
        <v>-0.26838457425355128</v>
      </c>
      <c r="XS8" s="484">
        <f t="shared" ca="1" si="47"/>
        <v>-0.55611861992167977</v>
      </c>
      <c r="XT8" s="484">
        <f t="shared" ca="1" si="47"/>
        <v>-1.1147227370452404</v>
      </c>
      <c r="XU8" s="484">
        <f t="shared" ca="1" si="47"/>
        <v>-0.63720289277878872</v>
      </c>
      <c r="XV8" s="484">
        <f t="shared" ca="1" si="47"/>
        <v>-0.30179372854458303</v>
      </c>
      <c r="XW8" s="484">
        <f t="shared" ca="1" si="47"/>
        <v>-0.40427726626791127</v>
      </c>
      <c r="XX8" s="484">
        <f t="shared" ca="1" si="47"/>
        <v>-0.20379943838012618</v>
      </c>
      <c r="XY8" s="484">
        <f t="shared" ca="1" si="47"/>
        <v>-0.24303080179333969</v>
      </c>
      <c r="XZ8" s="484">
        <f t="shared" ca="1" si="47"/>
        <v>-0.56968338057380219</v>
      </c>
      <c r="YA8" s="484">
        <f t="shared" ca="1" si="47"/>
        <v>-0.43779539324227229</v>
      </c>
      <c r="YB8" s="484">
        <f t="shared" ca="1" si="47"/>
        <v>-0.21272953623148902</v>
      </c>
      <c r="YC8" s="484">
        <f t="shared" ca="1" si="48"/>
        <v>-0.17304240180829866</v>
      </c>
      <c r="YD8" s="484">
        <f t="shared" ca="1" si="48"/>
        <v>-0.6068623218308542</v>
      </c>
      <c r="YE8" s="484">
        <f t="shared" ca="1" si="48"/>
        <v>-0.46342509741627064</v>
      </c>
      <c r="YF8" s="484">
        <f t="shared" ca="1" si="48"/>
        <v>-0.76235639740646621</v>
      </c>
      <c r="YG8" s="484">
        <f t="shared" ca="1" si="48"/>
        <v>-0.54699838673676349</v>
      </c>
      <c r="YH8" s="484">
        <f t="shared" ca="1" si="48"/>
        <v>0.3761400347447329</v>
      </c>
      <c r="YI8" s="484">
        <f t="shared" ca="1" si="48"/>
        <v>0.40086843951579315</v>
      </c>
      <c r="YJ8" s="484">
        <f t="shared" ca="1" si="48"/>
        <v>0.55062996448654267</v>
      </c>
      <c r="YK8" s="484">
        <f t="shared" ca="1" si="48"/>
        <v>5.8277766861099353E-2</v>
      </c>
      <c r="YL8" s="484">
        <f t="shared" ca="1" si="48"/>
        <v>-0.65875436277287047</v>
      </c>
      <c r="YM8" s="484">
        <f t="shared" ca="1" si="48"/>
        <v>-0.41181269681670074</v>
      </c>
      <c r="YN8" s="484">
        <f t="shared" ca="1" si="48"/>
        <v>-0.3691488365038233</v>
      </c>
      <c r="YO8" s="484">
        <f t="shared" ca="1" si="48"/>
        <v>0.20152418870063832</v>
      </c>
      <c r="YP8" s="484">
        <f t="shared" ca="1" si="48"/>
        <v>-0.53716755334219179</v>
      </c>
      <c r="YQ8" s="484">
        <f t="shared" ca="1" si="48"/>
        <v>-0.78352011835031787</v>
      </c>
      <c r="YR8" s="484">
        <f t="shared" ca="1" si="48"/>
        <v>-0.73715989978774943</v>
      </c>
      <c r="YU8" s="606" t="s">
        <v>1427</v>
      </c>
      <c r="YV8" s="700" t="str">
        <f t="shared" ca="1" si="49"/>
        <v>C</v>
      </c>
      <c r="YW8" s="479">
        <f t="shared" ca="1" si="69"/>
        <v>0.43512842678611824</v>
      </c>
      <c r="YX8" s="495">
        <f t="shared" ca="1" si="50"/>
        <v>0.71909513085833554</v>
      </c>
      <c r="YY8" s="458">
        <f t="shared" ca="1" si="50"/>
        <v>0.54677785382020516</v>
      </c>
      <c r="YZ8" s="458">
        <f t="shared" ca="1" si="50"/>
        <v>5.0032865930058922E-2</v>
      </c>
      <c r="ZA8" s="459">
        <f t="shared" ca="1" si="50"/>
        <v>0.42460785653587335</v>
      </c>
      <c r="ZB8" s="495">
        <f t="shared" ca="1" si="70"/>
        <v>4.1210612387487574E-3</v>
      </c>
      <c r="ZC8" s="458">
        <f t="shared" ca="1" si="71"/>
        <v>-0.23474901725295669</v>
      </c>
      <c r="ZD8" s="458">
        <f t="shared" ca="1" si="72"/>
        <v>-0.62167558561137082</v>
      </c>
      <c r="ZE8" s="459">
        <f t="shared" ca="1" si="73"/>
        <v>-0.59189898927087203</v>
      </c>
      <c r="ZF8" s="484">
        <f t="shared" ca="1" si="51"/>
        <v>-3.2485432480444082E-2</v>
      </c>
      <c r="ZG8" s="484">
        <f t="shared" ca="1" si="51"/>
        <v>-7.9385408814590788E-2</v>
      </c>
      <c r="ZH8" s="484">
        <f t="shared" ca="1" si="51"/>
        <v>-6.6861590023482048E-2</v>
      </c>
      <c r="ZI8" s="484">
        <f t="shared" ca="1" si="51"/>
        <v>2.1988880583922777E-2</v>
      </c>
      <c r="ZJ8" s="484">
        <f t="shared" ca="1" si="51"/>
        <v>1.0659583188508518E-2</v>
      </c>
      <c r="ZK8" s="484">
        <f t="shared" ca="1" si="51"/>
        <v>7.3425809550013654E-2</v>
      </c>
      <c r="ZL8" s="484">
        <f t="shared" ca="1" si="51"/>
        <v>2.4672875513209128E-2</v>
      </c>
      <c r="ZM8" s="484">
        <f t="shared" ca="1" si="51"/>
        <v>9.4446117703140112E-2</v>
      </c>
      <c r="ZN8" s="484">
        <f t="shared" ca="1" si="51"/>
        <v>8.9770705925095284E-2</v>
      </c>
      <c r="ZO8" s="484">
        <f t="shared" ca="1" si="51"/>
        <v>-9.4877609903830637E-2</v>
      </c>
      <c r="ZP8" s="484">
        <f t="shared" ca="1" si="51"/>
        <v>2.6000050859821721E-2</v>
      </c>
      <c r="ZQ8" s="484">
        <f t="shared" ca="1" si="51"/>
        <v>-1.1497069191506403E-2</v>
      </c>
      <c r="ZR8" s="484">
        <f t="shared" ca="1" si="51"/>
        <v>-4.5981105838852197E-2</v>
      </c>
      <c r="ZS8" s="484">
        <f t="shared" ca="1" si="51"/>
        <v>2.304982958515843E-2</v>
      </c>
      <c r="ZT8" s="484">
        <f t="shared" ca="1" si="51"/>
        <v>-2.7291061507312073E-2</v>
      </c>
      <c r="ZU8" s="484">
        <f t="shared" ca="1" si="51"/>
        <v>-2.9092301539200123E-2</v>
      </c>
      <c r="ZV8" s="484">
        <f t="shared" ca="1" si="52"/>
        <v>4.5270410067628573E-2</v>
      </c>
      <c r="ZW8" s="484">
        <f t="shared" ca="1" si="52"/>
        <v>5.5175234891583769E-3</v>
      </c>
      <c r="ZX8" s="484">
        <f t="shared" ca="1" si="52"/>
        <v>-2.3787414966986643E-2</v>
      </c>
      <c r="ZY8" s="484">
        <f t="shared" ca="1" si="52"/>
        <v>-9.6348193705378546E-2</v>
      </c>
      <c r="ZZ8" s="484">
        <f t="shared" ca="1" si="52"/>
        <v>-7.8155783354792625E-3</v>
      </c>
      <c r="AAA8" s="484">
        <f t="shared" ca="1" si="52"/>
        <v>-1.8532828672705743E-2</v>
      </c>
      <c r="AAB8" s="484">
        <f t="shared" ca="1" si="52"/>
        <v>-0.10150745433592355</v>
      </c>
      <c r="AAC8" s="484">
        <f t="shared" ca="1" si="52"/>
        <v>-2.7521574428998372E-2</v>
      </c>
      <c r="AAD8" s="484">
        <f t="shared" ca="1" si="52"/>
        <v>-7.8682240113631882E-2</v>
      </c>
      <c r="AAE8" s="484">
        <f t="shared" ca="1" si="52"/>
        <v>-4.0219644611828483E-2</v>
      </c>
      <c r="AAF8" s="484">
        <f t="shared" ca="1" si="52"/>
        <v>-6.120902348854227E-2</v>
      </c>
      <c r="AAG8" s="484">
        <f t="shared" ca="1" si="52"/>
        <v>-4.3018323338477257E-2</v>
      </c>
      <c r="AAH8" s="484">
        <f t="shared" ca="1" si="52"/>
        <v>-3.8008707897835295E-2</v>
      </c>
      <c r="AAI8" s="484">
        <f t="shared" ca="1" si="52"/>
        <v>-6.0338538063910964E-2</v>
      </c>
      <c r="AAJ8" s="484">
        <f t="shared" ca="1" si="52"/>
        <v>-5.2025335368730337E-2</v>
      </c>
      <c r="AAK8" s="484">
        <f t="shared" ca="1" si="52"/>
        <v>-3.3183772310049216E-2</v>
      </c>
      <c r="AAL8" s="484">
        <f t="shared" ca="1" si="53"/>
        <v>-1.741238539122681E-2</v>
      </c>
      <c r="AAM8" s="484">
        <f t="shared" ca="1" si="53"/>
        <v>-2.189532836791554E-2</v>
      </c>
      <c r="AAN8" s="484">
        <f t="shared" ca="1" si="53"/>
        <v>-6.1359063816095079E-2</v>
      </c>
      <c r="AAO8" s="484">
        <f t="shared" ca="1" si="53"/>
        <v>-3.6356648378541884E-2</v>
      </c>
      <c r="AAP8" s="484">
        <f t="shared" ca="1" si="53"/>
        <v>-2.8906649957960041E-2</v>
      </c>
      <c r="AAQ8" s="484">
        <f t="shared" ca="1" si="53"/>
        <v>7.2202153341576855E-2</v>
      </c>
      <c r="AAR8" s="484">
        <f t="shared" ca="1" si="53"/>
        <v>1.612649398533611E-2</v>
      </c>
      <c r="AAS8" s="484">
        <f t="shared" ca="1" si="53"/>
        <v>2.5193481555402932E-2</v>
      </c>
      <c r="AAT8" s="484">
        <f t="shared" ca="1" si="53"/>
        <v>0.1027465411596778</v>
      </c>
      <c r="AAU8" s="484">
        <f t="shared" ca="1" si="53"/>
        <v>-0.53799345446025815</v>
      </c>
      <c r="AAV8" s="484">
        <f t="shared" ca="1" si="53"/>
        <v>-3.4108224499601811E-2</v>
      </c>
      <c r="AAW8" s="484">
        <f t="shared" ca="1" si="53"/>
        <v>-1.9355163104492604E-2</v>
      </c>
      <c r="AAX8" s="484">
        <f t="shared" ca="1" si="53"/>
        <v>2.5819792842828312E-2</v>
      </c>
      <c r="AAY8" s="484">
        <f t="shared" ca="1" si="53"/>
        <v>-0.12312049482031152</v>
      </c>
      <c r="AAZ8" s="484">
        <f t="shared" ca="1" si="53"/>
        <v>-0.11856365915979221</v>
      </c>
      <c r="ABA8" s="484">
        <f t="shared" ca="1" si="53"/>
        <v>-0.10451532592333997</v>
      </c>
    </row>
    <row r="9" spans="1:729" ht="15" customHeight="1" x14ac:dyDescent="0.35">
      <c r="A9" s="498">
        <v>7</v>
      </c>
      <c r="B9" s="628"/>
      <c r="C9" s="606" t="s">
        <v>1465</v>
      </c>
      <c r="D9" s="629">
        <v>32</v>
      </c>
      <c r="E9" s="630" t="s">
        <v>1466</v>
      </c>
      <c r="F9" s="631" t="s">
        <v>1240</v>
      </c>
      <c r="G9" s="632">
        <v>45195.777000000002</v>
      </c>
      <c r="H9" s="504">
        <v>503116.37223819958</v>
      </c>
      <c r="I9" s="505">
        <v>11200</v>
      </c>
      <c r="J9" s="515" t="s">
        <v>1467</v>
      </c>
      <c r="K9" s="507">
        <v>2</v>
      </c>
      <c r="L9" s="735" t="s">
        <v>1468</v>
      </c>
      <c r="M9" s="509">
        <v>32</v>
      </c>
      <c r="N9" s="510">
        <v>0.82789999999999997</v>
      </c>
      <c r="O9" s="511">
        <v>0.84709999999999996</v>
      </c>
      <c r="P9" s="512">
        <v>0.72650000000000003</v>
      </c>
      <c r="Q9" s="513">
        <v>0.91</v>
      </c>
      <c r="R9" s="510">
        <v>0.85709999999999997</v>
      </c>
      <c r="S9" s="514">
        <v>0.73350000000000004</v>
      </c>
      <c r="T9" s="514">
        <v>0.75</v>
      </c>
      <c r="U9" s="514">
        <v>0.71013999999999999</v>
      </c>
      <c r="V9" s="514">
        <v>0.55120000000000002</v>
      </c>
      <c r="W9" s="515" t="s">
        <v>1467</v>
      </c>
      <c r="X9" s="516" t="s">
        <v>1469</v>
      </c>
      <c r="Y9" s="517">
        <v>5</v>
      </c>
      <c r="Z9" s="518">
        <v>3</v>
      </c>
      <c r="AA9" s="519" t="s">
        <v>1470</v>
      </c>
      <c r="AB9" s="520">
        <v>2018</v>
      </c>
      <c r="AC9" s="369">
        <v>1</v>
      </c>
      <c r="AD9" s="573" t="s">
        <v>1467</v>
      </c>
      <c r="AE9" s="522">
        <v>1</v>
      </c>
      <c r="AF9" s="634" t="s">
        <v>1471</v>
      </c>
      <c r="AG9" s="736" t="s">
        <v>1472</v>
      </c>
      <c r="AH9" s="636">
        <v>1</v>
      </c>
      <c r="AI9" s="636">
        <v>2</v>
      </c>
      <c r="AJ9" s="636">
        <v>2017</v>
      </c>
      <c r="AK9" s="637" t="s">
        <v>1473</v>
      </c>
      <c r="AL9" s="638" t="s">
        <v>1188</v>
      </c>
      <c r="AM9" s="639">
        <v>1</v>
      </c>
      <c r="AN9" s="636" t="s">
        <v>1188</v>
      </c>
      <c r="AO9" s="636">
        <v>1</v>
      </c>
      <c r="AP9" s="636">
        <v>1</v>
      </c>
      <c r="AQ9" s="636">
        <v>1</v>
      </c>
      <c r="AR9" s="636" t="s">
        <v>1188</v>
      </c>
      <c r="AS9" s="636">
        <v>1</v>
      </c>
      <c r="AT9" s="636">
        <v>1</v>
      </c>
      <c r="AU9" s="640">
        <v>1</v>
      </c>
      <c r="AV9" s="641" t="s">
        <v>1474</v>
      </c>
      <c r="AW9" s="642" t="s">
        <v>1475</v>
      </c>
      <c r="AX9" s="643">
        <v>2</v>
      </c>
      <c r="AY9" s="733" t="s">
        <v>1476</v>
      </c>
      <c r="AZ9" s="645">
        <v>2</v>
      </c>
      <c r="BA9" s="603" t="s">
        <v>1477</v>
      </c>
      <c r="BB9" s="631" t="s">
        <v>1478</v>
      </c>
      <c r="BC9" s="646" t="s">
        <v>1479</v>
      </c>
      <c r="BD9" s="502" t="s">
        <v>1195</v>
      </c>
      <c r="BE9" s="502" t="s">
        <v>1317</v>
      </c>
      <c r="BF9" s="502">
        <v>3</v>
      </c>
      <c r="BG9" s="502">
        <v>2006</v>
      </c>
      <c r="BH9" s="502" t="s">
        <v>1197</v>
      </c>
      <c r="BI9" s="502">
        <v>2</v>
      </c>
      <c r="BJ9" s="534">
        <v>1</v>
      </c>
      <c r="BK9" s="502" t="s">
        <v>1318</v>
      </c>
      <c r="BL9" s="631" t="s">
        <v>1199</v>
      </c>
      <c r="BM9" s="641" t="s">
        <v>1480</v>
      </c>
      <c r="BN9" s="647">
        <v>1946</v>
      </c>
      <c r="BO9" s="557" t="s">
        <v>1481</v>
      </c>
      <c r="BP9" s="647">
        <v>1995</v>
      </c>
      <c r="BQ9" s="647">
        <v>3</v>
      </c>
      <c r="BR9" s="647">
        <v>3</v>
      </c>
      <c r="BS9" s="647" t="s">
        <v>1188</v>
      </c>
      <c r="BT9" s="557" t="s">
        <v>1482</v>
      </c>
      <c r="BU9" s="647" t="s">
        <v>1188</v>
      </c>
      <c r="BV9" s="648" t="s">
        <v>1188</v>
      </c>
      <c r="BW9" s="649" t="s">
        <v>1483</v>
      </c>
      <c r="BX9" s="650">
        <v>1997</v>
      </c>
      <c r="BY9" s="647" t="s">
        <v>1484</v>
      </c>
      <c r="BZ9" s="737" t="s">
        <v>1485</v>
      </c>
      <c r="CA9" s="647">
        <v>1</v>
      </c>
      <c r="CB9" s="647" t="s">
        <v>1262</v>
      </c>
      <c r="CC9" s="557" t="s">
        <v>1486</v>
      </c>
      <c r="CD9" s="647">
        <v>2007</v>
      </c>
      <c r="CE9" s="647">
        <v>3</v>
      </c>
      <c r="CF9" s="647">
        <v>3</v>
      </c>
      <c r="CG9" s="515" t="s">
        <v>1483</v>
      </c>
      <c r="CH9" s="647">
        <v>1997</v>
      </c>
      <c r="CI9" s="647">
        <v>1968</v>
      </c>
      <c r="CJ9" s="647">
        <v>3</v>
      </c>
      <c r="CK9" s="651" t="s">
        <v>1487</v>
      </c>
      <c r="CL9" s="651" t="s">
        <v>1488</v>
      </c>
      <c r="CM9" s="738">
        <v>1</v>
      </c>
      <c r="CN9" s="738" t="s">
        <v>1262</v>
      </c>
      <c r="CO9" s="557" t="s">
        <v>1489</v>
      </c>
      <c r="CP9" s="647">
        <v>2006</v>
      </c>
      <c r="CQ9" s="647">
        <v>3</v>
      </c>
      <c r="CR9" s="650">
        <v>3</v>
      </c>
      <c r="CS9" s="649" t="s">
        <v>1490</v>
      </c>
      <c r="CT9" s="647">
        <v>1999</v>
      </c>
      <c r="CU9" s="648">
        <v>3</v>
      </c>
      <c r="CV9" s="551" t="s">
        <v>1491</v>
      </c>
      <c r="CW9" s="554" t="s">
        <v>1188</v>
      </c>
      <c r="CX9" s="655">
        <v>1</v>
      </c>
      <c r="CY9" s="656" t="s">
        <v>1492</v>
      </c>
      <c r="CZ9" s="647">
        <v>2013</v>
      </c>
      <c r="DA9" s="657">
        <v>3</v>
      </c>
      <c r="DB9" s="723">
        <v>2040400</v>
      </c>
      <c r="DC9" s="553">
        <v>3</v>
      </c>
      <c r="DD9" s="659" t="s">
        <v>1493</v>
      </c>
      <c r="DE9" s="648">
        <v>2016</v>
      </c>
      <c r="DF9" s="708" t="s">
        <v>1494</v>
      </c>
      <c r="DG9" s="664" t="s">
        <v>1495</v>
      </c>
      <c r="DH9" s="666">
        <v>1</v>
      </c>
      <c r="DI9" s="710" t="s">
        <v>1262</v>
      </c>
      <c r="DJ9" s="739" t="s">
        <v>1496</v>
      </c>
      <c r="DK9" s="665" t="s">
        <v>1188</v>
      </c>
      <c r="DL9" s="665">
        <v>2</v>
      </c>
      <c r="DM9" s="655">
        <v>2</v>
      </c>
      <c r="DN9" s="661" t="s">
        <v>1497</v>
      </c>
      <c r="DO9" s="740" t="s">
        <v>1498</v>
      </c>
      <c r="DP9" s="741">
        <v>2</v>
      </c>
      <c r="DQ9" s="742" t="s">
        <v>1256</v>
      </c>
      <c r="DR9" s="739" t="s">
        <v>1499</v>
      </c>
      <c r="DS9" s="665">
        <v>2009</v>
      </c>
      <c r="DT9" s="665">
        <v>3</v>
      </c>
      <c r="DU9" s="655">
        <v>2</v>
      </c>
      <c r="DV9" s="651" t="s">
        <v>1500</v>
      </c>
      <c r="DW9" s="578" t="s">
        <v>1501</v>
      </c>
      <c r="DX9" s="647">
        <v>2005</v>
      </c>
      <c r="DY9" s="647">
        <v>3</v>
      </c>
      <c r="DZ9" s="666">
        <v>2</v>
      </c>
      <c r="EA9" s="743" t="s">
        <v>1502</v>
      </c>
      <c r="EB9" s="506" t="s">
        <v>1503</v>
      </c>
      <c r="EC9" s="647">
        <v>2</v>
      </c>
      <c r="ED9" s="668" t="s">
        <v>1504</v>
      </c>
      <c r="EE9" s="647">
        <v>1993</v>
      </c>
      <c r="EF9" s="647">
        <v>3</v>
      </c>
      <c r="EG9" s="650" t="s">
        <v>1505</v>
      </c>
      <c r="EH9" s="648" t="s">
        <v>1221</v>
      </c>
      <c r="EI9" s="744" t="s">
        <v>1506</v>
      </c>
      <c r="EJ9" s="745" t="s">
        <v>1507</v>
      </c>
      <c r="EK9" s="746">
        <v>2012</v>
      </c>
      <c r="EL9" s="725" t="s">
        <v>1508</v>
      </c>
      <c r="EM9" s="669">
        <v>43252</v>
      </c>
      <c r="EN9" s="647" t="s">
        <v>1509</v>
      </c>
      <c r="EO9" s="670" t="s">
        <v>1510</v>
      </c>
      <c r="EP9" s="556">
        <v>1</v>
      </c>
      <c r="EQ9" s="556" t="s">
        <v>1279</v>
      </c>
      <c r="ER9" s="557" t="s">
        <v>1511</v>
      </c>
      <c r="ES9" s="556">
        <v>2019</v>
      </c>
      <c r="ET9" s="556">
        <v>3</v>
      </c>
      <c r="EU9" s="671">
        <v>3</v>
      </c>
      <c r="EV9" s="672"/>
      <c r="EW9" s="673"/>
      <c r="EX9" s="674"/>
      <c r="EY9" s="631" t="s">
        <v>1455</v>
      </c>
      <c r="EZ9" s="631" t="s">
        <v>1188</v>
      </c>
      <c r="FA9" s="675"/>
      <c r="FB9" s="648">
        <v>0</v>
      </c>
      <c r="FC9" s="676"/>
      <c r="FD9" s="647"/>
      <c r="FE9" s="648"/>
      <c r="FF9" s="652" t="s">
        <v>1281</v>
      </c>
      <c r="FG9" s="563" t="s">
        <v>1282</v>
      </c>
      <c r="FH9" s="631" t="str">
        <f t="shared" si="0"/>
        <v>A</v>
      </c>
      <c r="FI9" s="677">
        <f t="shared" si="1"/>
        <v>3.2555555555555551</v>
      </c>
      <c r="FJ9" s="678">
        <f t="shared" si="2"/>
        <v>3.6</v>
      </c>
      <c r="FK9" s="679">
        <f t="shared" si="3"/>
        <v>3.5</v>
      </c>
      <c r="FL9" s="680">
        <f t="shared" si="4"/>
        <v>2.6666666666666665</v>
      </c>
      <c r="FM9" s="681">
        <v>2</v>
      </c>
      <c r="FN9" s="430">
        <v>2003</v>
      </c>
      <c r="FO9" s="686" t="s">
        <v>1512</v>
      </c>
      <c r="FP9" s="557" t="s">
        <v>1513</v>
      </c>
      <c r="FQ9" s="430">
        <v>1</v>
      </c>
      <c r="FR9" s="682" t="s">
        <v>1285</v>
      </c>
      <c r="FS9" s="369">
        <v>2</v>
      </c>
      <c r="FT9" s="430">
        <v>2016</v>
      </c>
      <c r="FU9" s="572" t="s">
        <v>1514</v>
      </c>
      <c r="FV9" s="369">
        <v>2</v>
      </c>
      <c r="FW9" s="430">
        <v>2016</v>
      </c>
      <c r="FX9" s="573" t="s">
        <v>1514</v>
      </c>
      <c r="FY9" s="369">
        <v>2</v>
      </c>
      <c r="FZ9" s="430">
        <v>2015</v>
      </c>
      <c r="GA9" s="686" t="s">
        <v>1515</v>
      </c>
      <c r="GB9" s="572" t="s">
        <v>1516</v>
      </c>
      <c r="GC9" s="734">
        <v>0</v>
      </c>
      <c r="GD9" s="683" t="s">
        <v>1188</v>
      </c>
      <c r="GE9" s="684" t="s">
        <v>1188</v>
      </c>
      <c r="GF9" s="685" t="s">
        <v>1188</v>
      </c>
      <c r="GG9" s="369">
        <v>2</v>
      </c>
      <c r="GH9" s="430">
        <v>2018</v>
      </c>
      <c r="GI9" s="686" t="s">
        <v>1517</v>
      </c>
      <c r="GJ9" s="572" t="s">
        <v>1518</v>
      </c>
      <c r="GK9" s="369">
        <v>2</v>
      </c>
      <c r="GL9" s="430">
        <v>2017</v>
      </c>
      <c r="GM9" s="686" t="s">
        <v>1519</v>
      </c>
      <c r="GN9" s="572" t="s">
        <v>1520</v>
      </c>
      <c r="GO9" s="713">
        <v>1</v>
      </c>
      <c r="GP9" s="730" t="s">
        <v>1521</v>
      </c>
      <c r="GQ9" s="747">
        <v>0</v>
      </c>
      <c r="GR9" s="747">
        <v>0</v>
      </c>
      <c r="GS9" s="747">
        <v>0</v>
      </c>
      <c r="GT9" s="748">
        <v>0</v>
      </c>
      <c r="GU9" s="715">
        <v>1</v>
      </c>
      <c r="GV9" s="730" t="s">
        <v>1521</v>
      </c>
      <c r="GW9" s="747">
        <v>1</v>
      </c>
      <c r="GX9" s="748">
        <v>1</v>
      </c>
      <c r="GY9" s="715">
        <v>1</v>
      </c>
      <c r="GZ9" s="573" t="s">
        <v>1521</v>
      </c>
      <c r="HA9" s="583" t="s">
        <v>1293</v>
      </c>
      <c r="HB9" s="584">
        <v>1</v>
      </c>
      <c r="HC9" s="585">
        <v>2</v>
      </c>
      <c r="HD9" s="586" t="s">
        <v>1522</v>
      </c>
      <c r="HE9" s="718" t="s">
        <v>1523</v>
      </c>
      <c r="HF9" s="587">
        <v>2000</v>
      </c>
      <c r="HG9" s="587">
        <v>2000</v>
      </c>
      <c r="HH9" s="588">
        <v>2</v>
      </c>
      <c r="HI9" s="586" t="s">
        <v>1524</v>
      </c>
      <c r="HJ9" s="471" t="s">
        <v>1525</v>
      </c>
      <c r="HK9" s="691">
        <v>2002</v>
      </c>
      <c r="HL9" s="692">
        <v>2</v>
      </c>
      <c r="HM9" s="591" t="s">
        <v>1526</v>
      </c>
      <c r="HN9" s="592">
        <v>2004</v>
      </c>
      <c r="HO9" s="681">
        <v>1</v>
      </c>
      <c r="HP9" s="574">
        <v>0</v>
      </c>
      <c r="HQ9" s="472">
        <f t="shared" si="5"/>
        <v>1</v>
      </c>
      <c r="HR9" s="593">
        <v>1</v>
      </c>
      <c r="HS9" s="574">
        <v>1</v>
      </c>
      <c r="HT9" s="574">
        <v>0.75</v>
      </c>
      <c r="HU9" s="574">
        <v>0</v>
      </c>
      <c r="HV9" s="574">
        <v>1</v>
      </c>
      <c r="HW9" s="574">
        <v>1</v>
      </c>
      <c r="HX9" s="574">
        <v>1</v>
      </c>
      <c r="HY9" s="574">
        <v>1</v>
      </c>
      <c r="HZ9" s="574">
        <v>0</v>
      </c>
      <c r="IA9" s="574">
        <v>1</v>
      </c>
      <c r="IB9" s="574">
        <v>1</v>
      </c>
      <c r="IC9" s="574">
        <v>0.75</v>
      </c>
      <c r="ID9" s="681">
        <v>1</v>
      </c>
      <c r="IE9" s="369">
        <v>1</v>
      </c>
      <c r="IF9" s="574">
        <v>1</v>
      </c>
      <c r="IG9" s="472">
        <f t="shared" si="6"/>
        <v>2</v>
      </c>
      <c r="IH9" s="609">
        <v>0.57958430836167596</v>
      </c>
      <c r="II9" s="694">
        <v>0.63563684385344588</v>
      </c>
      <c r="IJ9" s="695">
        <v>0.69636382066296099</v>
      </c>
      <c r="IK9" s="696">
        <v>0.53421302455349062</v>
      </c>
      <c r="IL9" s="696">
        <v>0.68327507819988342</v>
      </c>
      <c r="IM9" s="697">
        <v>0.62869545199744847</v>
      </c>
      <c r="IN9" s="599">
        <v>3</v>
      </c>
      <c r="IO9" s="600">
        <v>2</v>
      </c>
      <c r="IP9" s="601">
        <v>2</v>
      </c>
      <c r="IQ9" s="600">
        <v>35</v>
      </c>
      <c r="IR9" s="587">
        <v>50</v>
      </c>
      <c r="IS9" s="601">
        <v>85</v>
      </c>
      <c r="IT9" s="599">
        <v>3</v>
      </c>
      <c r="IU9" s="600">
        <v>19</v>
      </c>
      <c r="IV9" s="587">
        <v>26</v>
      </c>
      <c r="IW9" s="601">
        <v>27</v>
      </c>
      <c r="IX9" s="602">
        <v>72</v>
      </c>
      <c r="IY9" s="681">
        <v>1</v>
      </c>
      <c r="IZ9" s="603" t="s">
        <v>1527</v>
      </c>
      <c r="JA9" s="681">
        <v>2</v>
      </c>
      <c r="JB9" s="603" t="s">
        <v>1528</v>
      </c>
      <c r="JC9" s="681">
        <v>2</v>
      </c>
      <c r="JD9" s="430">
        <v>1</v>
      </c>
      <c r="JE9" s="686" t="s">
        <v>1529</v>
      </c>
      <c r="JF9" s="557" t="s">
        <v>1530</v>
      </c>
      <c r="JG9" s="592">
        <v>2019</v>
      </c>
      <c r="JH9" s="681">
        <v>2</v>
      </c>
      <c r="JI9" s="430">
        <v>3</v>
      </c>
      <c r="JJ9" s="686" t="s">
        <v>1531</v>
      </c>
      <c r="JK9" s="557" t="s">
        <v>1532</v>
      </c>
      <c r="JL9" s="592">
        <v>2018</v>
      </c>
      <c r="JM9" s="369">
        <v>1</v>
      </c>
      <c r="JN9" s="430">
        <v>2</v>
      </c>
      <c r="JO9" s="430">
        <v>1</v>
      </c>
      <c r="JP9" s="686" t="s">
        <v>1533</v>
      </c>
      <c r="JQ9" s="557" t="s">
        <v>1534</v>
      </c>
      <c r="JR9" s="592">
        <v>2017</v>
      </c>
      <c r="JS9" s="369">
        <v>2</v>
      </c>
      <c r="JT9" s="430">
        <v>3</v>
      </c>
      <c r="JU9" s="686" t="s">
        <v>1535</v>
      </c>
      <c r="JV9" s="749" t="s">
        <v>1536</v>
      </c>
      <c r="JW9" s="592">
        <v>2016</v>
      </c>
      <c r="JX9" s="606">
        <v>2</v>
      </c>
      <c r="JY9" s="750" t="s">
        <v>1537</v>
      </c>
      <c r="JZ9" s="606">
        <v>2008</v>
      </c>
      <c r="KA9" s="606">
        <f t="shared" si="7"/>
        <v>6</v>
      </c>
      <c r="KB9" s="606">
        <v>1</v>
      </c>
      <c r="KC9" s="606">
        <v>1</v>
      </c>
      <c r="KD9" s="606"/>
      <c r="KE9" s="606">
        <v>4</v>
      </c>
      <c r="KF9" s="606">
        <f t="shared" si="8"/>
        <v>10</v>
      </c>
      <c r="KG9" s="606">
        <v>1</v>
      </c>
      <c r="KH9" s="606"/>
      <c r="KI9" s="606">
        <v>1</v>
      </c>
      <c r="KJ9" s="606">
        <v>8</v>
      </c>
      <c r="KK9" s="606">
        <v>1</v>
      </c>
      <c r="KL9" s="606">
        <v>1</v>
      </c>
      <c r="KM9" s="608">
        <f t="shared" si="9"/>
        <v>0.48270282298326495</v>
      </c>
      <c r="KN9" s="609">
        <v>-8.6485885083675385E-2</v>
      </c>
      <c r="KO9" s="609">
        <v>49.038459777832031</v>
      </c>
      <c r="KP9" s="610">
        <v>11</v>
      </c>
      <c r="KQ9" s="608">
        <f t="shared" si="10"/>
        <v>0.4857857286930084</v>
      </c>
      <c r="KR9" s="609">
        <v>-7.1071356534957886E-2</v>
      </c>
      <c r="KS9" s="609">
        <v>53.365383148193359</v>
      </c>
      <c r="KT9" s="610">
        <v>15</v>
      </c>
      <c r="KU9" s="610">
        <v>45</v>
      </c>
      <c r="KV9" s="563" t="s">
        <v>1538</v>
      </c>
      <c r="KW9" s="606" t="s">
        <v>1465</v>
      </c>
      <c r="KX9" s="700" t="str">
        <f t="shared" ca="1" si="11"/>
        <v>A</v>
      </c>
      <c r="KY9" s="701">
        <f t="shared" ca="1" si="12"/>
        <v>0.86809384528401534</v>
      </c>
      <c r="KZ9" s="702">
        <f t="shared" ca="1" si="13"/>
        <v>0.75716470588235307</v>
      </c>
      <c r="LA9" s="703">
        <f t="shared" ca="1" si="54"/>
        <v>0.90869523809523811</v>
      </c>
      <c r="LB9" s="703">
        <f t="shared" ca="1" si="14"/>
        <v>0.88094166666666673</v>
      </c>
      <c r="LC9" s="704">
        <f t="shared" ca="1" si="15"/>
        <v>0.92557377049180334</v>
      </c>
      <c r="LD9" s="696" cm="1">
        <f t="array" aca="1" ref="LD9" ca="1">INDIRECT(LD$203&amp;ROW())*LD$205</f>
        <v>8</v>
      </c>
      <c r="LE9" s="696" cm="1">
        <f t="array" aca="1" ref="LE9" ca="1">INDIRECT(LE$203&amp;ROW())*LE$205</f>
        <v>0</v>
      </c>
      <c r="LF9" s="696" cm="1">
        <f t="array" aca="1" ref="LF9" ca="1">INDIRECT(LF$203&amp;ROW())*LF$205</f>
        <v>8</v>
      </c>
      <c r="LG9" s="696" cm="1">
        <f t="array" aca="1" ref="LG9" ca="1">INDIRECT(LG$203&amp;ROW())*LG$205</f>
        <v>3</v>
      </c>
      <c r="LH9" s="696" cm="1">
        <f t="array" aca="1" ref="LH9" ca="1">INDIRECT(LH$203&amp;ROW())*LH$205</f>
        <v>3</v>
      </c>
      <c r="LI9" s="696" cm="1">
        <f t="array" aca="1" ref="LI9" ca="1">INDIRECT(LI$203&amp;ROW())*LI$205</f>
        <v>3</v>
      </c>
      <c r="LJ9" s="696" cm="1">
        <f t="array" aca="1" ref="LJ9" ca="1">INDIRECT(LJ$203&amp;ROW())*LJ$205</f>
        <v>3</v>
      </c>
      <c r="LK9" s="696" cm="1">
        <f t="array" aca="1" ref="LK9" ca="1">INDIRECT(LK$203&amp;ROW())*LK$205</f>
        <v>2</v>
      </c>
      <c r="LL9" s="696" cm="1">
        <f t="array" aca="1" ref="LL9" ca="1">INDIRECT(LL$203&amp;ROW())*LL$205</f>
        <v>3</v>
      </c>
      <c r="LM9" s="696" cm="1">
        <f t="array" aca="1" ref="LM9" ca="1">INDIRECT(LM$203&amp;ROW())*LM$205</f>
        <v>6</v>
      </c>
      <c r="LN9" s="696" cm="1">
        <f t="array" aca="1" ref="LN9" ca="1">INDIRECT(LN$203&amp;ROW())*LN$205</f>
        <v>3</v>
      </c>
      <c r="LO9" s="696" cm="1">
        <f t="array" aca="1" ref="LO9" ca="1">INDIRECT(LO$203&amp;ROW())*LO$205</f>
        <v>6</v>
      </c>
      <c r="LP9" s="696" cm="1">
        <f t="array" aca="1" ref="LP9" ca="1">INDIRECT(LP$203&amp;ROW())*LP$205</f>
        <v>4</v>
      </c>
      <c r="LQ9" s="696" cm="1">
        <f t="array" aca="1" ref="LQ9" ca="1">IF(INDIRECT(LQ$203&amp;ROW())="-",0,INDIRECT(LQ$203&amp;ROW())*LQ$205)</f>
        <v>4.359</v>
      </c>
      <c r="LR9" s="696" cm="1">
        <f t="array" aca="1" ref="LR9" ca="1">INDIRECT(LR$203&amp;ROW())*LR$205</f>
        <v>8</v>
      </c>
      <c r="LS9" s="696" cm="1">
        <f t="array" aca="1" ref="LS9" ca="1">IF(INDIRECT(LS$203&amp;ROW())="-",0,INDIRECT(LS$203&amp;ROW())*LS$205)</f>
        <v>5.0825999999999993</v>
      </c>
      <c r="LT9" s="696" cm="1">
        <f t="array" aca="1" ref="LT9" ca="1">INDIRECT(LT$203&amp;ROW())*LT$205</f>
        <v>4</v>
      </c>
      <c r="LU9" s="696" cm="1">
        <f t="array" aca="1" ref="LU9" ca="1">INDIRECT(LU$203&amp;ROW())*LU$205</f>
        <v>3</v>
      </c>
      <c r="LV9" s="696" cm="1">
        <f t="array" aca="1" ref="LV9" ca="1">INDIRECT(LV$203&amp;ROW())*LV$205</f>
        <v>3</v>
      </c>
      <c r="LW9" s="696" cm="1">
        <f t="array" aca="1" ref="LW9" ca="1">INDIRECT(LW$203&amp;ROW())*LW$205</f>
        <v>1</v>
      </c>
      <c r="LX9" s="696" cm="1">
        <f t="array" aca="1" ref="LX9" ca="1">INDIRECT(LX$203&amp;ROW())*LX$205</f>
        <v>3</v>
      </c>
      <c r="LY9" s="696" cm="1">
        <f t="array" aca="1" ref="LY9" ca="1">IF(INDIRECT(LY$203&amp;ROW())="-",0,INDIRECT(LY$203&amp;ROW())*LY$205)</f>
        <v>5.1425999999999998</v>
      </c>
      <c r="LZ9" s="696" cm="1">
        <f t="array" aca="1" ref="LZ9" ca="1">INDIRECT(LZ$203&amp;ROW())*LZ$205</f>
        <v>2</v>
      </c>
      <c r="MA9" s="696" cm="1">
        <f t="array" aca="1" ref="MA9" ca="1">INDIRECT(MA$203&amp;ROW())*MA$205</f>
        <v>4</v>
      </c>
      <c r="MB9" s="696" cm="1">
        <f t="array" aca="1" ref="MB9" ca="1">INDIRECT(MB$203&amp;ROW())*MB$205</f>
        <v>4</v>
      </c>
      <c r="MC9" s="696" cm="1">
        <f t="array" aca="1" ref="MC9" ca="1">IF($MB9=0,0,INDIRECT(MC$203&amp;ROW())*MC$205)</f>
        <v>0</v>
      </c>
      <c r="MD9" s="696" cm="1">
        <f t="array" aca="1" ref="MD9" ca="1">IF($MB9=0,0,INDIRECT(MD$203&amp;ROW())*MD$205)</f>
        <v>0</v>
      </c>
      <c r="ME9" s="696" cm="1">
        <f t="array" aca="1" ref="ME9" ca="1">IF($MB9=0,0,INDIRECT(ME$203&amp;ROW())*ME$205)</f>
        <v>0</v>
      </c>
      <c r="MF9" s="696" cm="1">
        <f t="array" aca="1" ref="MF9" ca="1">IF($MB9=0,0,INDIRECT(MF$203&amp;ROW())*MF$205)</f>
        <v>0</v>
      </c>
      <c r="MG9" s="696" cm="1">
        <f t="array" aca="1" ref="MG9" ca="1">INDIRECT(MG$203&amp;ROW())*MG$205</f>
        <v>4</v>
      </c>
      <c r="MH9" s="696" cm="1">
        <f t="array" aca="1" ref="MH9" ca="1">IF($MG9=0,0,INDIRECT(MH$203&amp;ROW())*MH$205)</f>
        <v>0.5</v>
      </c>
      <c r="MI9" s="696" cm="1">
        <f t="array" aca="1" ref="MI9" ca="1">IF($MG9=0,0,INDIRECT(MI$203&amp;ROW())*MI$205)</f>
        <v>0.5</v>
      </c>
      <c r="MJ9" s="696" cm="1">
        <f t="array" aca="1" ref="MJ9" ca="1">INDIRECT(MJ$203&amp;ROW())*MJ$205</f>
        <v>1</v>
      </c>
      <c r="MK9" s="696" cm="1">
        <f t="array" aca="1" ref="MK9" ca="1">INDIRECT(MK$203&amp;ROW())*MK$205</f>
        <v>4</v>
      </c>
      <c r="ML9" s="696" cm="1">
        <f t="array" aca="1" ref="ML9" ca="1">INDIRECT(ML$203&amp;ROW())*ML$205</f>
        <v>6</v>
      </c>
      <c r="MM9" s="696" cm="1">
        <f t="array" aca="1" ref="MM9" ca="1">INDIRECT(MM$203&amp;ROW())*MM$205</f>
        <v>6</v>
      </c>
      <c r="MN9" s="696" cm="1">
        <f t="array" aca="1" ref="MN9" ca="1">INDIRECT(MN$203&amp;ROW())*MN$205</f>
        <v>4</v>
      </c>
      <c r="MO9" s="696" cm="1">
        <f t="array" aca="1" ref="MO9" ca="1">INDIRECT(MO$203&amp;ROW())*MO$205</f>
        <v>2</v>
      </c>
      <c r="MP9" s="696" cm="1">
        <f t="array" aca="1" ref="MP9" ca="1">INDIRECT(MP$203&amp;ROW())*MP$205</f>
        <v>2</v>
      </c>
      <c r="MQ9" s="696" cm="1">
        <f t="array" aca="1" ref="MQ9" ca="1">INDIRECT(MQ$203&amp;ROW())*MQ$205</f>
        <v>2</v>
      </c>
      <c r="MR9" s="696" cm="1">
        <f t="array" aca="1" ref="MR9" ca="1">INDIRECT(MR$203&amp;ROW())*MR$205</f>
        <v>2</v>
      </c>
      <c r="MS9" s="696" cm="1">
        <f t="array" aca="1" ref="MS9" ca="1">INDIRECT(MS$203&amp;ROW())*MS$205</f>
        <v>2</v>
      </c>
      <c r="MT9" s="696" cm="1">
        <f t="array" aca="1" ref="MT9" ca="1">INDIRECT(MT$203&amp;ROW())*MT$205</f>
        <v>3</v>
      </c>
      <c r="MU9" s="696" cm="1">
        <f t="array" aca="1" ref="MU9" ca="1">INDIRECT(MU$203&amp;ROW())*MU$205</f>
        <v>2</v>
      </c>
      <c r="MV9" s="696" cm="1">
        <f t="array" aca="1" ref="MV9" ca="1">IF(INDIRECT(MV$203&amp;ROW())="-",0,INDIRECT(MV$203&amp;ROW())*MV$205)</f>
        <v>5.46</v>
      </c>
      <c r="MW9" s="696" cm="1">
        <f t="array" aca="1" ref="MW9" ca="1">INDIRECT(MW$203&amp;ROW())*MW$205</f>
        <v>4</v>
      </c>
      <c r="MX9" s="696" cm="1">
        <f t="array" aca="1" ref="MX9" ca="1">INDIRECT(MX$203&amp;ROW())*MX$205</f>
        <v>4</v>
      </c>
      <c r="MY9" s="696" cm="1">
        <f t="array" aca="1" ref="MY9" ca="1">INDIRECT(MY$203&amp;ROW())*MY$205</f>
        <v>8</v>
      </c>
      <c r="NA9" s="701">
        <f t="shared" si="16"/>
        <v>0.84698780487804881</v>
      </c>
      <c r="NB9" s="617">
        <f t="shared" si="17"/>
        <v>0.91765000000000008</v>
      </c>
      <c r="NC9" s="695">
        <f t="shared" si="18"/>
        <v>0.68131538461538454</v>
      </c>
      <c r="ND9" s="697">
        <f t="shared" si="19"/>
        <v>0.95962962962962961</v>
      </c>
      <c r="NE9" s="694">
        <f t="shared" si="20"/>
        <v>0.85139570478076587</v>
      </c>
      <c r="NF9" s="682" t="str">
        <f t="shared" si="21"/>
        <v>A</v>
      </c>
      <c r="NH9" s="606" t="s">
        <v>1465</v>
      </c>
      <c r="NI9" s="563" t="str">
        <f t="shared" si="22"/>
        <v>A</v>
      </c>
      <c r="NJ9" s="563" t="str">
        <f t="shared" si="23"/>
        <v>A</v>
      </c>
      <c r="NK9" s="563" t="str">
        <f t="shared" ca="1" si="24"/>
        <v>A</v>
      </c>
      <c r="NL9" s="563" t="str">
        <f t="shared" ca="1" si="25"/>
        <v>A</v>
      </c>
      <c r="NM9" s="563" t="str">
        <f t="shared" ca="1" si="26"/>
        <v>A</v>
      </c>
      <c r="NN9" s="563" t="str">
        <f t="shared" ca="1" si="55"/>
        <v>A</v>
      </c>
      <c r="NO9" s="563" t="str">
        <f t="shared" ca="1" si="56"/>
        <v>A</v>
      </c>
      <c r="NP9" s="606" t="str">
        <f t="shared" si="27"/>
        <v>Yes</v>
      </c>
      <c r="NQ9" s="682" t="str">
        <f t="shared" si="28"/>
        <v>Yes</v>
      </c>
      <c r="NR9" s="682" t="e">
        <f>IF(OR(AND(NI9="A",OR(NJ9="C",NJ9="D")),AND(NI9="A",OR(#REF!="C",#REF!="D")),AND(NI9="B",OR(NJ9="D",#REF!="D")),AND(OR(NI9="C",NI9="D"),OR(NJ9="A",NJ9="B")),AND(OR(NI9="C",NI9="D"),OR(#REF!="A",#REF!="B")),AND(OR(NJ9="A",#REF!="A",NJ9="B",#REF!="B"),OR(NP9="-",NQ9="-")),AND(OR(NJ9="C",#REF!="C",NJ9="D",#REF!="D"),NP9="Yes")),"Yes","-")</f>
        <v>#REF!</v>
      </c>
      <c r="NS9" s="607" t="s">
        <v>1539</v>
      </c>
      <c r="NT9" s="619">
        <f t="shared" si="29"/>
        <v>0.82789999999999997</v>
      </c>
      <c r="NU9" s="619">
        <f t="shared" si="30"/>
        <v>0.85139570478076587</v>
      </c>
      <c r="NV9" s="619">
        <f t="shared" ca="1" si="31"/>
        <v>0.86809384528401534</v>
      </c>
      <c r="NW9" s="619">
        <f t="shared" ca="1" si="57"/>
        <v>0.85491061055951212</v>
      </c>
      <c r="NX9" s="619">
        <f t="shared" ca="1" si="58"/>
        <v>0.82469675409083976</v>
      </c>
      <c r="NY9" s="620">
        <f t="shared" ca="1" si="59"/>
        <v>0.85234444892705108</v>
      </c>
      <c r="NZ9" s="620">
        <f t="shared" ca="1" si="60"/>
        <v>0.82916980648239069</v>
      </c>
      <c r="OA9" s="705">
        <v>0.34200000000000003</v>
      </c>
      <c r="OB9" s="706">
        <v>31</v>
      </c>
      <c r="OC9" s="494"/>
      <c r="OE9" s="606" t="s">
        <v>1465</v>
      </c>
      <c r="OF9" s="700" t="str">
        <f t="shared" ca="1" si="32"/>
        <v>A</v>
      </c>
      <c r="OG9" s="701">
        <f t="shared" ca="1" si="61"/>
        <v>0.85491061055951212</v>
      </c>
      <c r="OH9" s="705">
        <f t="shared" ca="1" si="33"/>
        <v>0.82892395010845987</v>
      </c>
      <c r="OI9" s="696">
        <f t="shared" ca="1" si="34"/>
        <v>0.92220106800501878</v>
      </c>
      <c r="OJ9" s="696">
        <f t="shared" ca="1" si="35"/>
        <v>0.71279267336345642</v>
      </c>
      <c r="OK9" s="697">
        <f t="shared" ca="1" si="36"/>
        <v>0.9557247507611133</v>
      </c>
      <c r="OL9" s="696" cm="1">
        <f t="array" aca="1" ref="OL9" ca="1">INDIRECT(OL$203&amp;ROW())*OL$205</f>
        <v>1.4956</v>
      </c>
      <c r="OM9" s="696" cm="1">
        <f t="array" aca="1" ref="OM9" ca="1">INDIRECT(OM$203&amp;ROW())*OM$205</f>
        <v>0</v>
      </c>
      <c r="ON9" s="696" cm="1">
        <f t="array" aca="1" ref="ON9" ca="1">INDIRECT(ON$203&amp;ROW())*ON$205</f>
        <v>1.4561999999999999</v>
      </c>
      <c r="OO9" s="696" cm="1">
        <f t="array" aca="1" ref="OO9" ca="1">INDIRECT(OO$203&amp;ROW())*OO$205</f>
        <v>1.0790999999999999</v>
      </c>
      <c r="OP9" s="696" cm="1">
        <f t="array" aca="1" ref="OP9" ca="1">INDIRECT(OP$203&amp;ROW())*OP$205</f>
        <v>1.5831</v>
      </c>
      <c r="OQ9" s="696" cm="1">
        <f t="array" aca="1" ref="OQ9" ca="1">INDIRECT(OQ$203&amp;ROW())*OQ$205</f>
        <v>1.5849</v>
      </c>
      <c r="OR9" s="696" cm="1">
        <f t="array" aca="1" ref="OR9" ca="1">INDIRECT(OR$203&amp;ROW())*OR$205</f>
        <v>1.4141999999999999</v>
      </c>
      <c r="OS9" s="696" cm="1">
        <f t="array" aca="1" ref="OS9" ca="1">INDIRECT(OS$203&amp;ROW())*OS$205</f>
        <v>1.0258</v>
      </c>
      <c r="OT9" s="696" cm="1">
        <f t="array" aca="1" ref="OT9" ca="1">INDIRECT(OT$203&amp;ROW())*OT$205</f>
        <v>1.4727000000000001</v>
      </c>
      <c r="OU9" s="696" cm="1">
        <f t="array" aca="1" ref="OU9" ca="1">INDIRECT(OU$203&amp;ROW())*OU$205</f>
        <v>1.9304999999999999</v>
      </c>
      <c r="OV9" s="696" cm="1">
        <f t="array" aca="1" ref="OV9" ca="1">INDIRECT(OV$203&amp;ROW())*OV$205</f>
        <v>1.2161999999999999</v>
      </c>
      <c r="OW9" s="696" cm="1">
        <f t="array" aca="1" ref="OW9" ca="1">INDIRECT(OW$203&amp;ROW())*OW$205</f>
        <v>1.5144000000000002</v>
      </c>
      <c r="OX9" s="696" cm="1">
        <f t="array" aca="1" ref="OX9" ca="1">INDIRECT(OX$203&amp;ROW())*OX$205</f>
        <v>1.3977999999999999</v>
      </c>
      <c r="OY9" s="696" cm="1">
        <f t="array" aca="1" ref="OY9" ca="1">IF(INDIRECT(OY$203&amp;ROW())="-",0,INDIRECT(OY$203&amp;ROW())*OY$205)</f>
        <v>0.51559705</v>
      </c>
      <c r="OZ9" s="696" cm="1">
        <f t="array" aca="1" ref="OZ9" ca="1">INDIRECT(OZ$203&amp;ROW())*OZ$205</f>
        <v>1.4206000000000001</v>
      </c>
      <c r="PA9" s="696" cm="1">
        <f t="array" aca="1" ref="PA9" ca="1">IF(INDIRECT(PA$203&amp;ROW())="-",0,INDIRECT(PA$203&amp;ROW())*PA$205)</f>
        <v>0.74832813999999992</v>
      </c>
      <c r="PB9" s="705" cm="1">
        <f t="array" aca="1" ref="PB9" ca="1">INDIRECT(PB$203&amp;ROW())*PB$205</f>
        <v>1.5084</v>
      </c>
      <c r="PC9" s="696" cm="1">
        <f t="array" aca="1" ref="PC9" ca="1">INDIRECT(PC$203&amp;ROW())*PC$205</f>
        <v>2.0918999999999999</v>
      </c>
      <c r="PD9" s="696" cm="1">
        <f t="array" aca="1" ref="PD9" ca="1">INDIRECT(PD$203&amp;ROW())*PD$205</f>
        <v>2.2025999999999999</v>
      </c>
      <c r="PE9" s="696" cm="1">
        <f t="array" aca="1" ref="PE9" ca="1">INDIRECT(PE$203&amp;ROW())*PE$205</f>
        <v>0.64</v>
      </c>
      <c r="PF9" s="696" cm="1">
        <f t="array" aca="1" ref="PF9" ca="1">INDIRECT(PF$203&amp;ROW())*PF$205</f>
        <v>1.9962</v>
      </c>
      <c r="PG9" s="696" cm="1">
        <f t="array" aca="1" ref="PG9" ca="1">IF(INDIRECT(PG$203&amp;ROW())="-",0,INDIRECT(PG$203&amp;ROW())*PG$205)</f>
        <v>0.74996249999999998</v>
      </c>
      <c r="PH9" s="696" cm="1">
        <f t="array" aca="1" ref="PH9" ca="1">INDIRECT(PH$203&amp;ROW())*PH$205</f>
        <v>0.61699999999999999</v>
      </c>
      <c r="PI9" s="696" cm="1">
        <f t="array" aca="1" ref="PI9" ca="1">INDIRECT(PI$203&amp;ROW())*PI$205</f>
        <v>1.2145999999999999</v>
      </c>
      <c r="PJ9" s="696" cm="1">
        <f t="array" aca="1" ref="PJ9" ca="1">INDIRECT(PJ$203&amp;ROW())*PJ$205</f>
        <v>0.75980000000000003</v>
      </c>
      <c r="PK9" s="696" cm="1">
        <f t="array" aca="1" ref="PK9" ca="1">IF($PJ9=0,0,INDIRECT(PK$203&amp;ROW())*PK$205)</f>
        <v>0</v>
      </c>
      <c r="PL9" s="696" cm="1">
        <f t="array" aca="1" ref="PL9" ca="1">IF($MPE9=0,0,INDIRECT(PL$203&amp;ROW())*PL$205)</f>
        <v>0</v>
      </c>
      <c r="PM9" s="696" cm="1">
        <f t="array" aca="1" ref="PM9" ca="1">IF($MPE9=0,0,INDIRECT(PM$203&amp;ROW())*PM$205)</f>
        <v>0</v>
      </c>
      <c r="PN9" s="696" cm="1">
        <f t="array" aca="1" ref="PN9" ca="1">IF($PJ9=0,0,INDIRECT(PN$203&amp;ROW())*PN$205)</f>
        <v>0</v>
      </c>
      <c r="PO9" s="696" cm="1">
        <f t="array" aca="1" ref="PO9" ca="1">INDIRECT(PO$203&amp;ROW())*PO$205</f>
        <v>0.73140000000000005</v>
      </c>
      <c r="PP9" s="696" cm="1">
        <f t="array" aca="1" ref="PP9" ca="1">IF($PO9=0,0,INDIRECT(PP$203&amp;ROW())*PP$205)</f>
        <v>0.68189999999999995</v>
      </c>
      <c r="PQ9" s="696" cm="1">
        <f t="array" aca="1" ref="PQ9" ca="1">IF($PO9=0,0,INDIRECT(PQ$203&amp;ROW())*PQ$205)</f>
        <v>0.52549999999999997</v>
      </c>
      <c r="PR9" s="696" cm="1">
        <f t="array" aca="1" ref="PR9" ca="1">INDIRECT(PR$203&amp;ROW())*PR$205</f>
        <v>0.44619999999999999</v>
      </c>
      <c r="PS9" s="696" cm="1">
        <f t="array" aca="1" ref="PS9" ca="1">INDIRECT(PS$203&amp;ROW())*PS$205</f>
        <v>0.7389</v>
      </c>
      <c r="PT9" s="696" cm="1">
        <f t="array" aca="1" ref="PT9" ca="1">INDIRECT(PT$203&amp;ROW())*PT$205</f>
        <v>1.4406000000000001</v>
      </c>
      <c r="PU9" s="696" cm="1">
        <f t="array" aca="1" ref="PU9" ca="1">INDIRECT(PU$203&amp;ROW())*PU$205</f>
        <v>1.7696999999999998</v>
      </c>
      <c r="PV9" s="696" cm="1">
        <f t="array" aca="1" ref="PV9" ca="1">INDIRECT(PV$203&amp;ROW())*PV$205</f>
        <v>0.6966</v>
      </c>
      <c r="PW9" s="696" cm="1">
        <f t="array" aca="1" ref="PW9" ca="1">INDIRECT(PW$203&amp;ROW())*PW$205</f>
        <v>1.0658000000000001</v>
      </c>
      <c r="PX9" s="696" cm="1">
        <f t="array" aca="1" ref="PX9" ca="1">INDIRECT(PX$203&amp;ROW())*PX$205</f>
        <v>1.1714</v>
      </c>
      <c r="PY9" s="696" cm="1">
        <f t="array" aca="1" ref="PY9" ca="1">INDIRECT(PY$203&amp;ROW())*PY$205</f>
        <v>1.1866000000000001</v>
      </c>
      <c r="PZ9" s="696" cm="1">
        <f t="array" aca="1" ref="PZ9" ca="1">INDIRECT(PZ$203&amp;ROW())*PZ$205</f>
        <v>0.17430000000000001</v>
      </c>
      <c r="QA9" s="696" cm="1">
        <f t="array" aca="1" ref="QA9" ca="1">INDIRECT(QA$203&amp;ROW())*QA$205</f>
        <v>0.31659999999999999</v>
      </c>
      <c r="QB9" s="696" cm="1">
        <f t="array" aca="1" ref="QB9" ca="1">INDIRECT(QB$203&amp;ROW())*QB$205</f>
        <v>2.3948999999999998</v>
      </c>
      <c r="QC9" s="696" cm="1">
        <f t="array" aca="1" ref="QC9" ca="1">INDIRECT(QC$203&amp;ROW())*QC$205</f>
        <v>1.4259999999999999</v>
      </c>
      <c r="QD9" s="696" cm="1">
        <f t="array" aca="1" ref="QD9" ca="1">IF(INDIRECT(QD$203&amp;ROW())="-",0,INDIRECT(QD$203&amp;ROW())*QD$205)</f>
        <v>0.55883099999999997</v>
      </c>
      <c r="QE9" s="696" cm="1">
        <f t="array" aca="1" ref="QE9" ca="1">INDIRECT(QE$203&amp;ROW())*QE$205</f>
        <v>1.0656000000000001</v>
      </c>
      <c r="QF9" s="696" cm="1">
        <f t="array" aca="1" ref="QF9" ca="1">INDIRECT(QF$203&amp;ROW())*QF$205</f>
        <v>0.72440000000000004</v>
      </c>
      <c r="QG9" s="696" cm="1">
        <f t="array" aca="1" ref="QG9" ca="1">INDIRECT(QG$203&amp;ROW())*QG$205</f>
        <v>1.4996</v>
      </c>
      <c r="QI9" s="606" t="s">
        <v>1465</v>
      </c>
      <c r="QJ9" s="700" t="str">
        <f t="shared" ca="1" si="37"/>
        <v>A</v>
      </c>
      <c r="QK9" s="701">
        <f t="shared" ca="1" si="62"/>
        <v>0.82469675409083976</v>
      </c>
      <c r="QL9" s="705">
        <f t="shared" ca="1" si="38"/>
        <v>0.81492941119238449</v>
      </c>
      <c r="QM9" s="696">
        <f t="shared" ca="1" si="39"/>
        <v>0.8903622729733317</v>
      </c>
      <c r="QN9" s="696">
        <f t="shared" ca="1" si="40"/>
        <v>0.61376431161697798</v>
      </c>
      <c r="QO9" s="697">
        <f t="shared" ca="1" si="41"/>
        <v>0.97973102058066497</v>
      </c>
      <c r="QP9" s="696" cm="1">
        <f t="array" aca="1" ref="QP9" ca="1">INDIRECT(QP$203&amp;ROW())*QP$205</f>
        <v>6.6903293490763766E-2</v>
      </c>
      <c r="QQ9" s="696" cm="1">
        <f t="array" aca="1" ref="QQ9" ca="1">INDIRECT(QQ$203&amp;ROW())*QQ$205</f>
        <v>0</v>
      </c>
      <c r="QR9" s="696" cm="1">
        <f t="array" aca="1" ref="QR9" ca="1">INDIRECT(QR$203&amp;ROW())*QR$205</f>
        <v>0.15089809664795908</v>
      </c>
      <c r="QS9" s="696" cm="1">
        <f t="array" aca="1" ref="QS9" ca="1">INDIRECT(QS$203&amp;ROW())*QS$205</f>
        <v>0.22471360933801068</v>
      </c>
      <c r="QT9" s="696" cm="1">
        <f t="array" aca="1" ref="QT9" ca="1">INDIRECT(QT$203&amp;ROW())*QT$205</f>
        <v>0.26232814414996541</v>
      </c>
      <c r="QU9" s="696" cm="1">
        <f t="array" aca="1" ref="QU9" ca="1">INDIRECT(QU$203&amp;ROW())*QU$205</f>
        <v>0.53329206883563263</v>
      </c>
      <c r="QV9" s="696" cm="1">
        <f t="array" aca="1" ref="QV9" ca="1">INDIRECT(QV$203&amp;ROW())*QV$205</f>
        <v>0.24117831443907087</v>
      </c>
      <c r="QW9" s="696" cm="1">
        <f t="array" aca="1" ref="QW9" ca="1">INDIRECT(QW$203&amp;ROW())*QW$205</f>
        <v>0.35399610916221985</v>
      </c>
      <c r="QX9" s="696" cm="1">
        <f t="array" aca="1" ref="QX9" ca="1">INDIRECT(QX$203&amp;ROW())*QX$205</f>
        <v>0.60640894423913805</v>
      </c>
      <c r="QY9" s="696" cm="1">
        <f t="array" aca="1" ref="QY9" ca="1">INDIRECT(QY$203&amp;ROW())*QY$205</f>
        <v>0.13540247513535897</v>
      </c>
      <c r="QZ9" s="696" cm="1">
        <f t="array" aca="1" ref="QZ9" ca="1">INDIRECT(QZ$203&amp;ROW())*QZ$205</f>
        <v>0.27613248380770827</v>
      </c>
      <c r="RA9" s="696" cm="1">
        <f t="array" aca="1" ref="RA9" ca="1">INDIRECT(RA$203&amp;ROW())*RA$205</f>
        <v>5.1272116233970627E-2</v>
      </c>
      <c r="RB9" s="696" cm="1">
        <f t="array" aca="1" ref="RB9" ca="1">INDIRECT(RB$203&amp;ROW())*RB$205</f>
        <v>0.11461142513892485</v>
      </c>
      <c r="RC9" s="696" cm="1">
        <f t="array" aca="1" ref="RC9" ca="1">IF(INDIRECT(RC$203&amp;ROW())="-",0,INDIRECT(RC$203&amp;ROW())*RC$205)</f>
        <v>6.0959608927524118E-2</v>
      </c>
      <c r="RD9" s="696" cm="1">
        <f t="array" aca="1" ref="RD9" ca="1">INDIRECT(RD$203&amp;ROW())*RD$205</f>
        <v>7.1442097940886296E-2</v>
      </c>
      <c r="RE9" s="696" cm="1">
        <f t="array" aca="1" ref="RE9" ca="1">IF(INDIRECT(RE$203&amp;ROW())="-",0,INDIRECT(RE$203&amp;ROW())*RE$205)</f>
        <v>5.3612145556924548E-2</v>
      </c>
      <c r="RF9" s="705" cm="1">
        <f t="array" aca="1" ref="RF9" ca="1">INDIRECT(RF$203&amp;ROW())*RF$205</f>
        <v>0.10613798880649605</v>
      </c>
      <c r="RG9" s="696" cm="1">
        <f t="array" aca="1" ref="RG9" ca="1">INDIRECT(RG$203&amp;ROW())*RG$205</f>
        <v>0.41475700362540607</v>
      </c>
      <c r="RH9" s="696" cm="1">
        <f t="array" aca="1" ref="RH9" ca="1">INDIRECT(RH$203&amp;ROW())*RH$205</f>
        <v>8.7581521170816884E-2</v>
      </c>
      <c r="RI9" s="696" cm="1">
        <f t="array" aca="1" ref="RI9" ca="1">INDIRECT(RI$203&amp;ROW())*RI$205</f>
        <v>0.10769689125031101</v>
      </c>
      <c r="RJ9" s="696" cm="1">
        <f t="array" aca="1" ref="RJ9" ca="1">INDIRECT(RJ$203&amp;ROW())*RJ$205</f>
        <v>0.18340085004648693</v>
      </c>
      <c r="RK9" s="696" cm="1">
        <f t="array" aca="1" ref="RK9" ca="1">IF(INDIRECT(RK$203&amp;ROW())="-",0,INDIRECT(RK$203&amp;ROW())*RK$205)</f>
        <v>5.1787352392031784E-2</v>
      </c>
      <c r="RL9" s="696" cm="1">
        <f t="array" aca="1" ref="RL9" ca="1">INDIRECT(RL$203&amp;ROW())*RL$205</f>
        <v>0.11262003659234653</v>
      </c>
      <c r="RM9" s="696" cm="1">
        <f t="array" aca="1" ref="RM9" ca="1">INDIRECT(RM$203&amp;ROW())*RM$205</f>
        <v>2.9987460729532761E-2</v>
      </c>
      <c r="RN9" s="696" cm="1">
        <f t="array" aca="1" ref="RN9" ca="1">INDIRECT(RN$203&amp;ROW())*RN$205</f>
        <v>9.3820613050938681E-2</v>
      </c>
      <c r="RO9" s="696" cm="1">
        <f t="array" aca="1" ref="RO9" ca="1">IF($RN9=0,0,INDIRECT(RO$203&amp;ROW())*RO$205)</f>
        <v>0</v>
      </c>
      <c r="RP9" s="696" cm="1">
        <f t="array" aca="1" ref="RP9" ca="1">IF($RN9=0,0,INDIRECT(RP$203&amp;ROW())*RP$205)</f>
        <v>0</v>
      </c>
      <c r="RQ9" s="696" cm="1">
        <f t="array" aca="1" ref="RQ9" ca="1">IF($RN9=0,0,INDIRECT(RQ$203&amp;ROW())*RQ$205)</f>
        <v>0</v>
      </c>
      <c r="RR9" s="696" cm="1">
        <f t="array" aca="1" ref="RR9" ca="1">IF($RN9=0,0,INDIRECT(RR$203&amp;ROW())*RR$205)</f>
        <v>0</v>
      </c>
      <c r="RS9" s="696" cm="1">
        <f t="array" aca="1" ref="RS9" ca="1">INDIRECT(RS$203&amp;ROW())*RS$205</f>
        <v>7.7466902221184339E-2</v>
      </c>
      <c r="RT9" s="696" cm="1">
        <f t="array" aca="1" ref="RT9" ca="1">IF($RS9=0,0,INDIRECT(RT$203&amp;ROW())*RT$205)</f>
        <v>8.1033461602244533E-2</v>
      </c>
      <c r="RU9" s="696" cm="1">
        <f t="array" aca="1" ref="RU9" ca="1">IF($RS9=0,0,INDIRECT(RU$203&amp;ROW())*RU$205)</f>
        <v>8.1972972149739559E-2</v>
      </c>
      <c r="RV9" s="696" cm="1">
        <f t="array" aca="1" ref="RV9" ca="1">INDIRECT(RV$203&amp;ROW())*RV$205</f>
        <v>4.4898858778974725E-2</v>
      </c>
      <c r="RW9" s="696" cm="1">
        <f t="array" aca="1" ref="RW9" ca="1">INDIRECT(RW$203&amp;ROW())*RW$205</f>
        <v>2.6659190312299668E-2</v>
      </c>
      <c r="RX9" s="696" cm="1">
        <f t="array" aca="1" ref="RX9" ca="1">INDIRECT(RX$203&amp;ROW())*RX$205</f>
        <v>0.19074035443114332</v>
      </c>
      <c r="RY9" s="696" cm="1">
        <f t="array" aca="1" ref="RY9" ca="1">INDIRECT(RY$203&amp;ROW())*RY$205</f>
        <v>8.4396695370290389E-2</v>
      </c>
      <c r="RZ9" s="696" cm="1">
        <f t="array" aca="1" ref="RZ9" ca="1">INDIRECT(RZ$203&amp;ROW())*RZ$205</f>
        <v>3.6812489486199085E-2</v>
      </c>
      <c r="SA9" s="696" cm="1">
        <f t="array" aca="1" ref="SA9" ca="1">INDIRECT(SA$203&amp;ROW())*SA$205</f>
        <v>0.20458618579029147</v>
      </c>
      <c r="SB9" s="696" cm="1">
        <f t="array" aca="1" ref="SB9" ca="1">INDIRECT(SB$203&amp;ROW())*SB$205</f>
        <v>4.7124126502052749E-2</v>
      </c>
      <c r="SC9" s="696" cm="1">
        <f t="array" aca="1" ref="SC9" ca="1">INDIRECT(SC$203&amp;ROW())*SC$205</f>
        <v>5.4291606235991073E-2</v>
      </c>
      <c r="SD9" s="696" cm="1">
        <f t="array" aca="1" ref="SD9" ca="1">INDIRECT(SD$203&amp;ROW())*SD$205</f>
        <v>0.3072993885784252</v>
      </c>
      <c r="SE9" s="696" cm="1">
        <f t="array" aca="1" ref="SE9" ca="1">INDIRECT(SE$203&amp;ROW())*SE$205</f>
        <v>0.2585618210787391</v>
      </c>
      <c r="SF9" s="696" cm="1">
        <f t="array" aca="1" ref="SF9" ca="1">INDIRECT(SF$203&amp;ROW())*SF$205</f>
        <v>0.19835664972334499</v>
      </c>
      <c r="SG9" s="696" cm="1">
        <f t="array" aca="1" ref="SG9" ca="1">INDIRECT(SG$203&amp;ROW())*SG$205</f>
        <v>7.4767843909269882E-2</v>
      </c>
      <c r="SH9" s="696" cm="1">
        <f t="array" aca="1" ref="SH9" ca="1">IF(INDIRECT(SH$203&amp;ROW())="-",0,INDIRECT(SH$203&amp;ROW())*SH$205)</f>
        <v>7.1598852461252388E-2</v>
      </c>
      <c r="SI9" s="696" cm="1">
        <f t="array" aca="1" ref="SI9" ca="1">INDIRECT(SI$203&amp;ROW())*SI$205</f>
        <v>0.24423887568083891</v>
      </c>
      <c r="SJ9" s="696" cm="1">
        <f t="array" aca="1" ref="SJ9" ca="1">INDIRECT(SJ$203&amp;ROW())*SJ$205</f>
        <v>0.10961749760323641</v>
      </c>
      <c r="SK9" s="696" cm="1">
        <f t="array" aca="1" ref="SK9" ca="1">INDIRECT(SK$203&amp;ROW())*SK$205</f>
        <v>0.21261490593800375</v>
      </c>
      <c r="SN9" s="606" t="s">
        <v>1465</v>
      </c>
      <c r="SO9" s="707" cm="1">
        <f t="array" aca="1" ref="SO9" ca="1">INDIRECT(SO$203&amp;ROW())*SO$205</f>
        <v>2</v>
      </c>
      <c r="SP9" s="707" cm="1">
        <f t="array" aca="1" ref="SP9" ca="1">INDIRECT(SP$203&amp;ROW())*SP$205</f>
        <v>0</v>
      </c>
      <c r="SQ9" s="707" cm="1">
        <f t="array" aca="1" ref="SQ9" ca="1">INDIRECT(SQ$203&amp;ROW())*SQ$205</f>
        <v>2</v>
      </c>
      <c r="SR9" s="707" cm="1">
        <f t="array" aca="1" ref="SR9" ca="1">INDIRECT(SR$203&amp;ROW())*SR$205</f>
        <v>3</v>
      </c>
      <c r="SS9" s="707" cm="1">
        <f t="array" aca="1" ref="SS9" ca="1">INDIRECT(SS$203&amp;ROW())*SS$205</f>
        <v>3</v>
      </c>
      <c r="ST9" s="707" cm="1">
        <f t="array" aca="1" ref="ST9" ca="1">INDIRECT(ST$203&amp;ROW())*ST$205</f>
        <v>3</v>
      </c>
      <c r="SU9" s="707" cm="1">
        <f t="array" aca="1" ref="SU9" ca="1">INDIRECT(SU$203&amp;ROW())*SU$205</f>
        <v>3</v>
      </c>
      <c r="SV9" s="707" cm="1">
        <f t="array" aca="1" ref="SV9" ca="1">INDIRECT(SV$203&amp;ROW())*SV$205</f>
        <v>2</v>
      </c>
      <c r="SW9" s="707" cm="1">
        <f t="array" aca="1" ref="SW9" ca="1">INDIRECT(SW$203&amp;ROW())*SW$205</f>
        <v>3</v>
      </c>
      <c r="SX9" s="707" cm="1">
        <f t="array" aca="1" ref="SX9" ca="1">INDIRECT(SX$203&amp;ROW())*SX$205</f>
        <v>3</v>
      </c>
      <c r="SY9" s="707" cm="1">
        <f t="array" aca="1" ref="SY9" ca="1">INDIRECT(SY$203&amp;ROW())*SY$205</f>
        <v>3</v>
      </c>
      <c r="SZ9" s="707" cm="1">
        <f t="array" aca="1" ref="SZ9" ca="1">INDIRECT(SZ$203&amp;ROW())*SZ$205</f>
        <v>3</v>
      </c>
      <c r="TA9" s="707" cm="1">
        <f t="array" aca="1" ref="TA9" ca="1">INDIRECT(TA$203&amp;ROW())*TA$205</f>
        <v>2</v>
      </c>
      <c r="TB9" s="696" cm="1">
        <f t="array" aca="1" ref="TB9" ca="1">IF(INDIRECT(TB$203&amp;ROW())="-",0,INDIRECT(TB$203&amp;ROW())*TB$205)</f>
        <v>0.72650000000000003</v>
      </c>
      <c r="TC9" s="707" cm="1">
        <f t="array" aca="1" ref="TC9" ca="1">INDIRECT(TC$203&amp;ROW())*TC$205</f>
        <v>2</v>
      </c>
      <c r="TD9" s="696" cm="1">
        <f t="array" aca="1" ref="TD9" ca="1">IF(INDIRECT(TD$203&amp;ROW())="-",0,INDIRECT(TD$203&amp;ROW())*TD$205)</f>
        <v>0.84709999999999996</v>
      </c>
      <c r="TE9" s="732" cm="1">
        <f t="array" aca="1" ref="TE9" ca="1">INDIRECT(TE$203&amp;ROW())*TE$205</f>
        <v>2</v>
      </c>
      <c r="TF9" s="707" cm="1">
        <f t="array" aca="1" ref="TF9" ca="1">INDIRECT(TF$203&amp;ROW())*TF$205</f>
        <v>3</v>
      </c>
      <c r="TG9" s="707" cm="1">
        <f t="array" aca="1" ref="TG9" ca="1">INDIRECT(TG$203&amp;ROW())*TG$205</f>
        <v>3</v>
      </c>
      <c r="TH9" s="707" cm="1">
        <f t="array" aca="1" ref="TH9" ca="1">INDIRECT(TH$203&amp;ROW())*TH$205</f>
        <v>1</v>
      </c>
      <c r="TI9" s="707" cm="1">
        <f t="array" aca="1" ref="TI9" ca="1">INDIRECT(TI$203&amp;ROW())*TI$205</f>
        <v>3</v>
      </c>
      <c r="TJ9" s="696" cm="1">
        <f t="array" aca="1" ref="TJ9" ca="1">IF(INDIRECT(TJ$203&amp;ROW())="-",0,INDIRECT(TJ$203&amp;ROW())*TJ$205)</f>
        <v>0.85709999999999997</v>
      </c>
      <c r="TK9" s="707" cm="1">
        <f t="array" aca="1" ref="TK9" ca="1">INDIRECT(TK$203&amp;ROW())*TK$205</f>
        <v>1</v>
      </c>
      <c r="TL9" s="707" cm="1">
        <f t="array" aca="1" ref="TL9" ca="1">INDIRECT(TL$203&amp;ROW())*TL$205</f>
        <v>2</v>
      </c>
      <c r="TM9" s="707" cm="1">
        <f t="array" aca="1" ref="TM9" ca="1">INDIRECT(TM$203&amp;ROW())*TM$205</f>
        <v>1</v>
      </c>
      <c r="TN9" s="707" cm="1">
        <f t="array" aca="1" ref="TN9" ca="1">IF($TM9=0,0,INDIRECT(TN$203&amp;ROW())*TN$205)</f>
        <v>0</v>
      </c>
      <c r="TO9" s="707" cm="1">
        <f t="array" aca="1" ref="TO9" ca="1">IF($TM9=0,0,INDIRECT(TO$203&amp;ROW())*TO$205)</f>
        <v>0</v>
      </c>
      <c r="TP9" s="707" cm="1">
        <f t="array" aca="1" ref="TP9" ca="1">IF($TM9=0,0,INDIRECT(TP$203&amp;ROW())*TP$205)</f>
        <v>0</v>
      </c>
      <c r="TQ9" s="707" cm="1">
        <f t="array" aca="1" ref="TQ9" ca="1">IF($TM9=0,0,INDIRECT(TQ$203&amp;ROW())*TQ$205)</f>
        <v>0</v>
      </c>
      <c r="TR9" s="707" cm="1">
        <f t="array" aca="1" ref="TR9" ca="1">INDIRECT(TR$203&amp;ROW())*TR$205</f>
        <v>1</v>
      </c>
      <c r="TS9" s="707" cm="1">
        <f t="array" aca="1" ref="TS9" ca="1">IF($TR9=0,0,INDIRECT(TS$203&amp;ROW())*TS$205)</f>
        <v>1</v>
      </c>
      <c r="TT9" s="707" cm="1">
        <f t="array" aca="1" ref="TT9" ca="1">IF($TR9=0,0,INDIRECT(TT$203&amp;ROW())*TT$205)</f>
        <v>1</v>
      </c>
      <c r="TU9" s="707" cm="1">
        <f t="array" aca="1" ref="TU9" ca="1">INDIRECT(TU$203&amp;ROW())*TU$205</f>
        <v>1</v>
      </c>
      <c r="TV9" s="707" cm="1">
        <f t="array" aca="1" ref="TV9" ca="1">INDIRECT(TV$203&amp;ROW())*TV$205</f>
        <v>1</v>
      </c>
      <c r="TW9" s="707" cm="1">
        <f t="array" aca="1" ref="TW9" ca="1">INDIRECT(TW$203&amp;ROW())*TW$205</f>
        <v>2</v>
      </c>
      <c r="TX9" s="707" cm="1">
        <f t="array" aca="1" ref="TX9" ca="1">INDIRECT(TX$203&amp;ROW())*TX$205</f>
        <v>3</v>
      </c>
      <c r="TY9" s="707" cm="1">
        <f t="array" aca="1" ref="TY9" ca="1">INDIRECT(TY$203&amp;ROW())*TY$205</f>
        <v>1</v>
      </c>
      <c r="TZ9" s="707" cm="1">
        <f t="array" aca="1" ref="TZ9" ca="1">INDIRECT(TZ$203&amp;ROW())*TZ$205</f>
        <v>2</v>
      </c>
      <c r="UA9" s="707" cm="1">
        <f t="array" aca="1" ref="UA9" ca="1">INDIRECT(UA$203&amp;ROW())*UA$205</f>
        <v>2</v>
      </c>
      <c r="UB9" s="707" cm="1">
        <f t="array" aca="1" ref="UB9" ca="1">INDIRECT(UB$203&amp;ROW())*UB$205</f>
        <v>2</v>
      </c>
      <c r="UC9" s="707" cm="1">
        <f t="array" aca="1" ref="UC9" ca="1">INDIRECT(UC$203&amp;ROW())*UC$205</f>
        <v>1</v>
      </c>
      <c r="UD9" s="707" cm="1">
        <f t="array" aca="1" ref="UD9" ca="1">INDIRECT(UD$203&amp;ROW())*UD$205</f>
        <v>1</v>
      </c>
      <c r="UE9" s="707" cm="1">
        <f t="array" aca="1" ref="UE9" ca="1">INDIRECT(UE$203&amp;ROW())*UE$205</f>
        <v>3</v>
      </c>
      <c r="UF9" s="707" cm="1">
        <f t="array" aca="1" ref="UF9" ca="1">INDIRECT(UF$203&amp;ROW())*UF$205</f>
        <v>2</v>
      </c>
      <c r="UG9" s="696" cm="1">
        <f t="array" aca="1" ref="UG9" ca="1">IF(INDIRECT(UG$203&amp;ROW())="-",0,INDIRECT(UG$203&amp;ROW())*UG$205)</f>
        <v>0.91</v>
      </c>
      <c r="UH9" s="707" cm="1">
        <f t="array" aca="1" ref="UH9" ca="1">INDIRECT(UH$203&amp;ROW())*UH$205</f>
        <v>2</v>
      </c>
      <c r="UI9" s="707" cm="1">
        <f t="array" aca="1" ref="UI9" ca="1">INDIRECT(UI$203&amp;ROW())*UI$205</f>
        <v>1</v>
      </c>
      <c r="UJ9" s="707" cm="1">
        <f t="array" aca="1" ref="UJ9" ca="1">INDIRECT(UJ$203&amp;ROW())*UJ$205</f>
        <v>2</v>
      </c>
      <c r="UM9" s="606" t="s">
        <v>1465</v>
      </c>
      <c r="UN9" s="616">
        <f t="shared" ca="1" si="42"/>
        <v>1.3455222970601226</v>
      </c>
      <c r="UO9" s="616">
        <f t="shared" ca="1" si="42"/>
        <v>-0.6225347970107441</v>
      </c>
      <c r="UP9" s="616">
        <f t="shared" ca="1" si="42"/>
        <v>1.190315493832806</v>
      </c>
      <c r="UQ9" s="616">
        <f t="shared" ca="1" si="42"/>
        <v>0.29355872991449461</v>
      </c>
      <c r="UR9" s="616">
        <f t="shared" ca="1" si="42"/>
        <v>1.0502465449096676</v>
      </c>
      <c r="US9" s="616">
        <f t="shared" ca="1" si="42"/>
        <v>0.41305213694811815</v>
      </c>
      <c r="UT9" s="616">
        <f t="shared" ca="1" si="42"/>
        <v>0.30690415393182785</v>
      </c>
      <c r="UU9" s="616">
        <f t="shared" ca="1" si="42"/>
        <v>-0.54448954097874924</v>
      </c>
      <c r="UV9" s="616">
        <f t="shared" ca="1" si="42"/>
        <v>0.44410973870643028</v>
      </c>
      <c r="UW9" s="616">
        <f t="shared" ca="1" si="42"/>
        <v>0.6421874155054268</v>
      </c>
      <c r="UX9" s="616">
        <f t="shared" ca="1" si="42"/>
        <v>0.28247365722383649</v>
      </c>
      <c r="UY9" s="616">
        <f t="shared" ca="1" si="42"/>
        <v>1.5108379627063613</v>
      </c>
      <c r="UZ9" s="616">
        <f t="shared" ca="1" si="42"/>
        <v>1.1960042318268584</v>
      </c>
      <c r="VA9" s="616">
        <f t="shared" ca="1" si="42"/>
        <v>0.69458417132014283</v>
      </c>
      <c r="VB9" s="616">
        <f t="shared" ca="1" si="42"/>
        <v>1.528010083348541</v>
      </c>
      <c r="VC9" s="616">
        <f t="shared" ca="1" si="42"/>
        <v>1.141131278182661</v>
      </c>
      <c r="VD9" s="616">
        <f t="shared" ca="1" si="43"/>
        <v>0.85304819841956248</v>
      </c>
      <c r="VE9" s="616">
        <f t="shared" ca="1" si="43"/>
        <v>1.620308650861136</v>
      </c>
      <c r="VF9" s="616">
        <f t="shared" ca="1" si="43"/>
        <v>0.95807256683723563</v>
      </c>
      <c r="VG9" s="616">
        <f t="shared" ca="1" si="43"/>
        <v>0.19209711823520634</v>
      </c>
      <c r="VH9" s="616">
        <f t="shared" ca="1" si="43"/>
        <v>1.454227778282527</v>
      </c>
      <c r="VI9" s="616">
        <f t="shared" ca="1" si="43"/>
        <v>1.1147379143051366</v>
      </c>
      <c r="VJ9" s="616">
        <f t="shared" ca="1" si="43"/>
        <v>1.1038721171937993</v>
      </c>
      <c r="VK9" s="616">
        <f t="shared" ca="1" si="43"/>
        <v>0.83678976492872159</v>
      </c>
      <c r="VL9" s="616">
        <f t="shared" ca="1" si="43"/>
        <v>1.1863766389476611</v>
      </c>
      <c r="VM9" s="616">
        <f t="shared" ca="1" si="43"/>
        <v>-0.57201237404204519</v>
      </c>
      <c r="VN9" s="616">
        <f t="shared" ca="1" si="43"/>
        <v>-0.62639799545694341</v>
      </c>
      <c r="VO9" s="616">
        <f t="shared" ca="1" si="43"/>
        <v>-0.42150866262694142</v>
      </c>
      <c r="VP9" s="616">
        <f t="shared" ca="1" si="43"/>
        <v>-0.46221149066820022</v>
      </c>
      <c r="VQ9" s="616">
        <f t="shared" ca="1" si="43"/>
        <v>1.2773868528042598</v>
      </c>
      <c r="VR9" s="616">
        <f t="shared" ca="1" si="43"/>
        <v>1.5497103694524457</v>
      </c>
      <c r="VS9" s="616">
        <f t="shared" ca="1" si="43"/>
        <v>2.4577967350382721</v>
      </c>
      <c r="VT9" s="616">
        <f t="shared" ca="1" si="44"/>
        <v>2.5655357300130479</v>
      </c>
      <c r="VU9" s="616">
        <f t="shared" ca="1" si="44"/>
        <v>1.2114249894444582</v>
      </c>
      <c r="VV9" s="616">
        <f t="shared" ca="1" si="44"/>
        <v>1.6727825257285902</v>
      </c>
      <c r="VW9" s="616">
        <f t="shared" ca="1" si="44"/>
        <v>0.66845613582062358</v>
      </c>
      <c r="VX9" s="616">
        <f t="shared" ca="1" si="44"/>
        <v>0.76953548521680748</v>
      </c>
      <c r="VY9" s="616">
        <f t="shared" ca="1" si="44"/>
        <v>0.70583605694264007</v>
      </c>
      <c r="VZ9" s="616">
        <f t="shared" ca="1" si="44"/>
        <v>0.68442622420316401</v>
      </c>
      <c r="WA9" s="616">
        <f t="shared" ca="1" si="44"/>
        <v>0.92808016936885662</v>
      </c>
      <c r="WB9" s="616">
        <f t="shared" ca="1" si="44"/>
        <v>0.33435322352896929</v>
      </c>
      <c r="WC9" s="616">
        <f t="shared" ca="1" si="44"/>
        <v>0.47817673461028487</v>
      </c>
      <c r="WD9" s="616">
        <f t="shared" ca="1" si="44"/>
        <v>1.1315684290219801</v>
      </c>
      <c r="WE9" s="616">
        <f t="shared" ca="1" si="44"/>
        <v>0.67426644196529939</v>
      </c>
      <c r="WF9" s="616">
        <f t="shared" ca="1" si="44"/>
        <v>1.1417806585305994</v>
      </c>
      <c r="WG9" s="616">
        <f t="shared" ca="1" si="44"/>
        <v>1.1042161560551988</v>
      </c>
      <c r="WH9" s="616">
        <f t="shared" ca="1" si="44"/>
        <v>0.91987607881584121</v>
      </c>
      <c r="WI9" s="627">
        <f t="shared" ca="1" si="44"/>
        <v>1.0659329460226332</v>
      </c>
      <c r="WL9" s="606" t="s">
        <v>1465</v>
      </c>
      <c r="WM9" s="700" t="str">
        <f t="shared" ca="1" si="63"/>
        <v>A</v>
      </c>
      <c r="WN9" s="479">
        <f t="shared" ca="1" si="64"/>
        <v>0.85234444892705108</v>
      </c>
      <c r="WO9" s="495">
        <f t="shared" ca="1" si="45"/>
        <v>0.85702967404182417</v>
      </c>
      <c r="WP9" s="458">
        <f t="shared" ca="1" si="45"/>
        <v>0.91821593783196309</v>
      </c>
      <c r="WQ9" s="458">
        <f t="shared" ca="1" si="45"/>
        <v>0.69140992478829166</v>
      </c>
      <c r="WR9" s="459">
        <f t="shared" ca="1" si="45"/>
        <v>0.94272225904612572</v>
      </c>
      <c r="WS9" s="495">
        <f t="shared" ca="1" si="65"/>
        <v>0.7131565293840767</v>
      </c>
      <c r="WT9" s="458">
        <f t="shared" ca="1" si="66"/>
        <v>1.0458995868217373</v>
      </c>
      <c r="WU9" s="458">
        <f t="shared" ca="1" si="67"/>
        <v>0.85378075553678034</v>
      </c>
      <c r="WV9" s="459">
        <f t="shared" ca="1" si="68"/>
        <v>0.95881316896701141</v>
      </c>
      <c r="WW9" s="484">
        <f t="shared" ca="1" si="46"/>
        <v>1.0061815737415598</v>
      </c>
      <c r="WX9" s="484">
        <f t="shared" ca="1" si="46"/>
        <v>-0.37545073607717977</v>
      </c>
      <c r="WY9" s="484">
        <f t="shared" ca="1" si="46"/>
        <v>0.86666871105966603</v>
      </c>
      <c r="WZ9" s="484">
        <f t="shared" ca="1" si="46"/>
        <v>0.10559307515024371</v>
      </c>
      <c r="XA9" s="484">
        <f t="shared" ca="1" si="46"/>
        <v>0.5542151017488316</v>
      </c>
      <c r="XB9" s="484">
        <f t="shared" ca="1" si="46"/>
        <v>0.21821544394969081</v>
      </c>
      <c r="XC9" s="484">
        <f t="shared" ca="1" si="46"/>
        <v>0.14467461816346364</v>
      </c>
      <c r="XD9" s="484">
        <f t="shared" ca="1" si="46"/>
        <v>-0.2792686855680005</v>
      </c>
      <c r="XE9" s="484">
        <f t="shared" ca="1" si="46"/>
        <v>0.21801347073098662</v>
      </c>
      <c r="XF9" s="484">
        <f t="shared" ca="1" si="46"/>
        <v>0.41324760187774212</v>
      </c>
      <c r="XG9" s="484">
        <f t="shared" ca="1" si="46"/>
        <v>0.1145148206385433</v>
      </c>
      <c r="XH9" s="484">
        <f t="shared" ca="1" si="46"/>
        <v>0.76267100357417117</v>
      </c>
      <c r="XI9" s="484">
        <f t="shared" ca="1" si="46"/>
        <v>0.83588735762379129</v>
      </c>
      <c r="XJ9" s="484">
        <f t="shared" ca="1" si="46"/>
        <v>0.49294638638590538</v>
      </c>
      <c r="XK9" s="484">
        <f t="shared" ca="1" si="46"/>
        <v>1.0853455622024688</v>
      </c>
      <c r="XL9" s="484">
        <f t="shared" ca="1" si="46"/>
        <v>1.0080753711465626</v>
      </c>
      <c r="XM9" s="484">
        <f t="shared" ca="1" si="47"/>
        <v>0.64336895124803395</v>
      </c>
      <c r="XN9" s="484">
        <f t="shared" ca="1" si="47"/>
        <v>1.1298412222454701</v>
      </c>
      <c r="XO9" s="484">
        <f t="shared" ca="1" si="47"/>
        <v>0.70341687857189839</v>
      </c>
      <c r="XP9" s="484">
        <f t="shared" ca="1" si="47"/>
        <v>0.12294215567053206</v>
      </c>
      <c r="XQ9" s="484">
        <f t="shared" ca="1" si="47"/>
        <v>0.96764316366919345</v>
      </c>
      <c r="XR9" s="484">
        <f t="shared" ca="1" si="47"/>
        <v>0.97539567501699453</v>
      </c>
      <c r="XS9" s="484">
        <f t="shared" ca="1" si="47"/>
        <v>0.68108909630857417</v>
      </c>
      <c r="XT9" s="484">
        <f t="shared" ca="1" si="47"/>
        <v>0.50818242424121263</v>
      </c>
      <c r="XU9" s="484">
        <f t="shared" ca="1" si="47"/>
        <v>0.90140897027243294</v>
      </c>
      <c r="XV9" s="484">
        <f t="shared" ca="1" si="47"/>
        <v>-0.30179372854458303</v>
      </c>
      <c r="XW9" s="484">
        <f t="shared" ca="1" si="47"/>
        <v>-0.40427726626791127</v>
      </c>
      <c r="XX9" s="484">
        <f t="shared" ca="1" si="47"/>
        <v>-0.20379943838012618</v>
      </c>
      <c r="XY9" s="484">
        <f t="shared" ca="1" si="47"/>
        <v>-0.24303080179333969</v>
      </c>
      <c r="XZ9" s="484">
        <f t="shared" ca="1" si="47"/>
        <v>0.93428074414103568</v>
      </c>
      <c r="YA9" s="484">
        <f t="shared" ca="1" si="47"/>
        <v>1.0567475009296226</v>
      </c>
      <c r="YB9" s="484">
        <f t="shared" ca="1" si="47"/>
        <v>1.291572184262612</v>
      </c>
      <c r="YC9" s="484">
        <f t="shared" ca="1" si="48"/>
        <v>1.144742042731822</v>
      </c>
      <c r="YD9" s="484">
        <f t="shared" ca="1" si="48"/>
        <v>0.89512192470051022</v>
      </c>
      <c r="YE9" s="484">
        <f t="shared" ca="1" si="48"/>
        <v>1.2049052532823037</v>
      </c>
      <c r="YF9" s="484">
        <f t="shared" ca="1" si="48"/>
        <v>0.39432227452058582</v>
      </c>
      <c r="YG9" s="484">
        <f t="shared" ca="1" si="48"/>
        <v>0.53605841900202811</v>
      </c>
      <c r="YH9" s="484">
        <f t="shared" ca="1" si="48"/>
        <v>0.3761400347447329</v>
      </c>
      <c r="YI9" s="484">
        <f t="shared" ca="1" si="48"/>
        <v>0.40086843951579315</v>
      </c>
      <c r="YJ9" s="484">
        <f t="shared" ca="1" si="48"/>
        <v>0.55062996448654267</v>
      </c>
      <c r="YK9" s="484">
        <f t="shared" ca="1" si="48"/>
        <v>5.8277766861099353E-2</v>
      </c>
      <c r="YL9" s="484">
        <f t="shared" ca="1" si="48"/>
        <v>0.15139075417761619</v>
      </c>
      <c r="YM9" s="484">
        <f t="shared" ca="1" si="48"/>
        <v>0.90333107688824665</v>
      </c>
      <c r="YN9" s="484">
        <f t="shared" ca="1" si="48"/>
        <v>0.48075197312125845</v>
      </c>
      <c r="YO9" s="484">
        <f t="shared" ca="1" si="48"/>
        <v>0.70116750240364112</v>
      </c>
      <c r="YP9" s="484">
        <f t="shared" ca="1" si="48"/>
        <v>0.58832636794620996</v>
      </c>
      <c r="YQ9" s="484">
        <f t="shared" ca="1" si="48"/>
        <v>0.66635823149419537</v>
      </c>
      <c r="YR9" s="484">
        <f t="shared" ca="1" si="48"/>
        <v>0.79923652292777037</v>
      </c>
      <c r="YU9" s="606" t="s">
        <v>1465</v>
      </c>
      <c r="YV9" s="700" t="str">
        <f t="shared" ca="1" si="49"/>
        <v>A</v>
      </c>
      <c r="YW9" s="479">
        <f t="shared" ca="1" si="69"/>
        <v>0.82916980648239069</v>
      </c>
      <c r="YX9" s="495">
        <f t="shared" ca="1" si="50"/>
        <v>0.83492936761758874</v>
      </c>
      <c r="YY9" s="458">
        <f t="shared" ca="1" si="50"/>
        <v>0.9047400416185486</v>
      </c>
      <c r="YZ9" s="458">
        <f t="shared" ca="1" si="50"/>
        <v>0.59873582651329993</v>
      </c>
      <c r="ZA9" s="459">
        <f t="shared" ca="1" si="50"/>
        <v>0.97827399018012573</v>
      </c>
      <c r="ZB9" s="495">
        <f t="shared" ca="1" si="70"/>
        <v>0.38248768110247955</v>
      </c>
      <c r="ZC9" s="458">
        <f t="shared" ca="1" si="71"/>
        <v>1.0583882149470567</v>
      </c>
      <c r="ZD9" s="458">
        <f t="shared" ca="1" si="72"/>
        <v>0.73325896961099157</v>
      </c>
      <c r="ZE9" s="459">
        <f t="shared" ca="1" si="73"/>
        <v>0.78378507339841108</v>
      </c>
      <c r="ZF9" s="484">
        <f t="shared" ca="1" si="51"/>
        <v>4.5009936569290004E-2</v>
      </c>
      <c r="ZG9" s="484">
        <f t="shared" ca="1" si="51"/>
        <v>-7.9385408814590788E-2</v>
      </c>
      <c r="ZH9" s="484">
        <f t="shared" ca="1" si="51"/>
        <v>8.9808171214972948E-2</v>
      </c>
      <c r="ZI9" s="484">
        <f t="shared" ca="1" si="51"/>
        <v>2.1988880583922777E-2</v>
      </c>
      <c r="ZJ9" s="484">
        <f t="shared" ca="1" si="51"/>
        <v>9.1836409008688807E-2</v>
      </c>
      <c r="ZK9" s="484">
        <f t="shared" ca="1" si="51"/>
        <v>7.3425809550013654E-2</v>
      </c>
      <c r="ZL9" s="484">
        <f t="shared" ca="1" si="51"/>
        <v>2.4672875513209128E-2</v>
      </c>
      <c r="ZM9" s="484">
        <f t="shared" ca="1" si="51"/>
        <v>-9.637358949300015E-2</v>
      </c>
      <c r="ZN9" s="484">
        <f t="shared" ca="1" si="51"/>
        <v>8.9770705925095284E-2</v>
      </c>
      <c r="ZO9" s="484">
        <f t="shared" ca="1" si="51"/>
        <v>2.8984588520071332E-2</v>
      </c>
      <c r="ZP9" s="484">
        <f t="shared" ca="1" si="51"/>
        <v>2.6000050859821721E-2</v>
      </c>
      <c r="ZQ9" s="484">
        <f t="shared" ca="1" si="51"/>
        <v>2.5821286544858647E-2</v>
      </c>
      <c r="ZR9" s="484">
        <f t="shared" ca="1" si="51"/>
        <v>6.8537874740930649E-2</v>
      </c>
      <c r="ZS9" s="484">
        <f t="shared" ca="1" si="51"/>
        <v>5.8281595940707941E-2</v>
      </c>
      <c r="ZT9" s="484">
        <f t="shared" ca="1" si="51"/>
        <v>5.4582123014624152E-2</v>
      </c>
      <c r="ZU9" s="484">
        <f t="shared" ca="1" si="51"/>
        <v>7.222110280425946E-2</v>
      </c>
      <c r="ZV9" s="484">
        <f t="shared" ca="1" si="52"/>
        <v>4.5270410067628573E-2</v>
      </c>
      <c r="ZW9" s="484">
        <f t="shared" ca="1" si="52"/>
        <v>0.22401145365982966</v>
      </c>
      <c r="ZX9" s="484">
        <f t="shared" ca="1" si="52"/>
        <v>2.7969817598544739E-2</v>
      </c>
      <c r="ZY9" s="484">
        <f t="shared" ca="1" si="52"/>
        <v>2.0688262452075154E-2</v>
      </c>
      <c r="ZZ9" s="484">
        <f t="shared" ca="1" si="52"/>
        <v>8.8902203566076518E-2</v>
      </c>
      <c r="AAA9" s="484">
        <f t="shared" ca="1" si="52"/>
        <v>6.7354247104046944E-2</v>
      </c>
      <c r="AAB9" s="484">
        <f t="shared" ca="1" si="52"/>
        <v>0.12431811823163672</v>
      </c>
      <c r="AAC9" s="484">
        <f t="shared" ca="1" si="52"/>
        <v>1.2546600107337495E-2</v>
      </c>
      <c r="AAD9" s="484">
        <f t="shared" ca="1" si="52"/>
        <v>0.1113065835753817</v>
      </c>
      <c r="AAE9" s="484">
        <f t="shared" ca="1" si="52"/>
        <v>-4.0219644611828483E-2</v>
      </c>
      <c r="AAF9" s="484">
        <f t="shared" ca="1" si="52"/>
        <v>-6.120902348854227E-2</v>
      </c>
      <c r="AAG9" s="484">
        <f t="shared" ca="1" si="52"/>
        <v>-4.3018323338477257E-2</v>
      </c>
      <c r="AAH9" s="484">
        <f t="shared" ca="1" si="52"/>
        <v>-3.8008707897835295E-2</v>
      </c>
      <c r="AAI9" s="484">
        <f t="shared" ca="1" si="52"/>
        <v>9.8955202424813982E-2</v>
      </c>
      <c r="AAJ9" s="484">
        <f t="shared" ca="1" si="52"/>
        <v>0.12557839571762494</v>
      </c>
      <c r="AAK9" s="484">
        <f t="shared" ca="1" si="52"/>
        <v>0.20147290331101309</v>
      </c>
      <c r="AAL9" s="484">
        <f t="shared" ca="1" si="53"/>
        <v>0.11518962643426967</v>
      </c>
      <c r="AAM9" s="484">
        <f t="shared" ca="1" si="53"/>
        <v>3.2295609342675426E-2</v>
      </c>
      <c r="AAN9" s="484">
        <f t="shared" ca="1" si="53"/>
        <v>0.1595335659218472</v>
      </c>
      <c r="AAO9" s="484">
        <f t="shared" ca="1" si="53"/>
        <v>1.8805162954418208E-2</v>
      </c>
      <c r="AAP9" s="484">
        <f t="shared" ca="1" si="53"/>
        <v>2.8328516958800835E-2</v>
      </c>
      <c r="AAQ9" s="484">
        <f t="shared" ca="1" si="53"/>
        <v>7.2202153341576855E-2</v>
      </c>
      <c r="AAR9" s="484">
        <f t="shared" ca="1" si="53"/>
        <v>1.612649398533611E-2</v>
      </c>
      <c r="AAS9" s="484">
        <f t="shared" ca="1" si="53"/>
        <v>2.5193481555402932E-2</v>
      </c>
      <c r="AAT9" s="484">
        <f t="shared" ca="1" si="53"/>
        <v>0.1027465411596778</v>
      </c>
      <c r="AAU9" s="484">
        <f t="shared" ca="1" si="53"/>
        <v>0.12363824729832018</v>
      </c>
      <c r="AAV9" s="484">
        <f t="shared" ca="1" si="53"/>
        <v>7.4818040837836219E-2</v>
      </c>
      <c r="AAW9" s="484">
        <f t="shared" ca="1" si="53"/>
        <v>2.5206724043060142E-2</v>
      </c>
      <c r="AAX9" s="484">
        <f t="shared" ca="1" si="53"/>
        <v>8.9835368036531846E-2</v>
      </c>
      <c r="AAY9" s="484">
        <f t="shared" ca="1" si="53"/>
        <v>0.13484625623176977</v>
      </c>
      <c r="AAZ9" s="484">
        <f t="shared" ca="1" si="53"/>
        <v>0.10083451386486998</v>
      </c>
      <c r="ABA9" s="484">
        <f t="shared" ca="1" si="53"/>
        <v>0.11331661652741069</v>
      </c>
    </row>
    <row r="10" spans="1:729" ht="15" customHeight="1" x14ac:dyDescent="0.35">
      <c r="A10" s="498">
        <v>8</v>
      </c>
      <c r="B10" s="628"/>
      <c r="C10" s="606" t="s">
        <v>1540</v>
      </c>
      <c r="D10" s="629">
        <v>51</v>
      </c>
      <c r="E10" s="630" t="s">
        <v>1541</v>
      </c>
      <c r="F10" s="631" t="s">
        <v>1240</v>
      </c>
      <c r="G10" s="632">
        <v>2963.2339999999999</v>
      </c>
      <c r="H10" s="504">
        <v>13834.751850059487</v>
      </c>
      <c r="I10" s="505">
        <v>4680</v>
      </c>
      <c r="J10" s="633" t="s">
        <v>1542</v>
      </c>
      <c r="K10" s="507">
        <v>2</v>
      </c>
      <c r="L10" s="508" t="s">
        <v>1543</v>
      </c>
      <c r="M10" s="509">
        <v>68</v>
      </c>
      <c r="N10" s="510">
        <v>0.71360000000000001</v>
      </c>
      <c r="O10" s="511">
        <v>0.7</v>
      </c>
      <c r="P10" s="512">
        <v>0.65359999999999996</v>
      </c>
      <c r="Q10" s="513">
        <v>0.78720000000000001</v>
      </c>
      <c r="R10" s="510">
        <v>0.75</v>
      </c>
      <c r="S10" s="514">
        <v>0.59440000000000004</v>
      </c>
      <c r="T10" s="514">
        <v>0.5625</v>
      </c>
      <c r="U10" s="514">
        <v>0.42753999999999998</v>
      </c>
      <c r="V10" s="514">
        <v>0.61419999999999997</v>
      </c>
      <c r="W10" s="515" t="s">
        <v>1544</v>
      </c>
      <c r="X10" s="516" t="s">
        <v>1545</v>
      </c>
      <c r="Y10" s="517">
        <v>5</v>
      </c>
      <c r="Z10" s="518">
        <v>1</v>
      </c>
      <c r="AA10" s="519" t="s">
        <v>1546</v>
      </c>
      <c r="AB10" s="520">
        <v>2020</v>
      </c>
      <c r="AC10" s="576">
        <v>0</v>
      </c>
      <c r="AD10" s="575" t="s">
        <v>1188</v>
      </c>
      <c r="AE10" s="522">
        <v>1</v>
      </c>
      <c r="AF10" s="751" t="s">
        <v>1547</v>
      </c>
      <c r="AG10" s="578" t="s">
        <v>1548</v>
      </c>
      <c r="AH10" s="647">
        <v>3</v>
      </c>
      <c r="AI10" s="647">
        <v>7</v>
      </c>
      <c r="AJ10" s="647">
        <v>2018</v>
      </c>
      <c r="AK10" s="752" t="s">
        <v>1549</v>
      </c>
      <c r="AL10" s="750" t="s">
        <v>1550</v>
      </c>
      <c r="AM10" s="650" t="s">
        <v>1188</v>
      </c>
      <c r="AN10" s="647" t="s">
        <v>1188</v>
      </c>
      <c r="AO10" s="647" t="s">
        <v>1188</v>
      </c>
      <c r="AP10" s="647" t="s">
        <v>1188</v>
      </c>
      <c r="AQ10" s="647" t="s">
        <v>1188</v>
      </c>
      <c r="AR10" s="647">
        <v>1</v>
      </c>
      <c r="AS10" s="647">
        <v>1</v>
      </c>
      <c r="AT10" s="647">
        <v>1</v>
      </c>
      <c r="AU10" s="648">
        <v>1</v>
      </c>
      <c r="AV10" s="641" t="s">
        <v>1551</v>
      </c>
      <c r="AW10" s="642" t="s">
        <v>1273</v>
      </c>
      <c r="AX10" s="643">
        <v>2</v>
      </c>
      <c r="AY10" s="733" t="s">
        <v>1552</v>
      </c>
      <c r="AZ10" s="645">
        <v>1</v>
      </c>
      <c r="BA10" s="603" t="s">
        <v>1553</v>
      </c>
      <c r="BB10" s="631" t="s">
        <v>1554</v>
      </c>
      <c r="BC10" s="646" t="s">
        <v>1555</v>
      </c>
      <c r="BD10" s="631" t="s">
        <v>1195</v>
      </c>
      <c r="BE10" s="631" t="s">
        <v>1196</v>
      </c>
      <c r="BF10" s="631">
        <v>3</v>
      </c>
      <c r="BG10" s="631">
        <v>2006</v>
      </c>
      <c r="BH10" s="631" t="s">
        <v>1197</v>
      </c>
      <c r="BI10" s="631">
        <v>1</v>
      </c>
      <c r="BJ10" s="631">
        <v>1</v>
      </c>
      <c r="BK10" s="631" t="s">
        <v>1262</v>
      </c>
      <c r="BL10" s="631" t="s">
        <v>1257</v>
      </c>
      <c r="BM10" s="641" t="s">
        <v>1556</v>
      </c>
      <c r="BN10" s="647">
        <v>1996</v>
      </c>
      <c r="BO10" s="557" t="s">
        <v>1557</v>
      </c>
      <c r="BP10" s="647">
        <v>2002</v>
      </c>
      <c r="BQ10" s="647">
        <v>2</v>
      </c>
      <c r="BR10" s="647">
        <v>4</v>
      </c>
      <c r="BS10" s="647" t="s">
        <v>1188</v>
      </c>
      <c r="BT10" s="647" t="s">
        <v>1188</v>
      </c>
      <c r="BU10" s="647" t="s">
        <v>1188</v>
      </c>
      <c r="BV10" s="648" t="s">
        <v>1188</v>
      </c>
      <c r="BW10" s="649" t="s">
        <v>1558</v>
      </c>
      <c r="BX10" s="650">
        <v>1991</v>
      </c>
      <c r="BY10" s="647" t="s">
        <v>1559</v>
      </c>
      <c r="BZ10" s="651" t="s">
        <v>1560</v>
      </c>
      <c r="CA10" s="647">
        <v>2</v>
      </c>
      <c r="CB10" s="647" t="s">
        <v>1214</v>
      </c>
      <c r="CC10" s="709" t="s">
        <v>1561</v>
      </c>
      <c r="CD10" s="647">
        <v>2016</v>
      </c>
      <c r="CE10" s="647">
        <v>3</v>
      </c>
      <c r="CF10" s="647">
        <v>2</v>
      </c>
      <c r="CG10" s="515" t="s">
        <v>1562</v>
      </c>
      <c r="CH10" s="647">
        <v>1992</v>
      </c>
      <c r="CI10" s="647">
        <v>1992</v>
      </c>
      <c r="CJ10" s="647">
        <v>3</v>
      </c>
      <c r="CK10" s="651" t="s">
        <v>1563</v>
      </c>
      <c r="CL10" s="651" t="s">
        <v>1564</v>
      </c>
      <c r="CM10" s="647">
        <v>2</v>
      </c>
      <c r="CN10" s="647" t="s">
        <v>1214</v>
      </c>
      <c r="CO10" s="709" t="s">
        <v>1565</v>
      </c>
      <c r="CP10" s="647">
        <v>2011</v>
      </c>
      <c r="CQ10" s="647">
        <v>3</v>
      </c>
      <c r="CR10" s="650">
        <v>2</v>
      </c>
      <c r="CS10" s="649" t="s">
        <v>1566</v>
      </c>
      <c r="CT10" s="647">
        <v>2010</v>
      </c>
      <c r="CU10" s="648">
        <v>2</v>
      </c>
      <c r="CV10" s="649" t="s">
        <v>1567</v>
      </c>
      <c r="CW10" s="647">
        <v>2012</v>
      </c>
      <c r="CX10" s="657">
        <v>2</v>
      </c>
      <c r="CY10" s="656" t="s">
        <v>1568</v>
      </c>
      <c r="CZ10" s="647">
        <v>2012</v>
      </c>
      <c r="DA10" s="657">
        <v>3</v>
      </c>
      <c r="DB10" s="723">
        <v>199100</v>
      </c>
      <c r="DC10" s="753">
        <v>3</v>
      </c>
      <c r="DD10" s="659" t="s">
        <v>1493</v>
      </c>
      <c r="DE10" s="648">
        <v>2014</v>
      </c>
      <c r="DF10" s="708" t="s">
        <v>755</v>
      </c>
      <c r="DG10" s="754" t="s">
        <v>1213</v>
      </c>
      <c r="DH10" s="665">
        <v>1</v>
      </c>
      <c r="DI10" s="742" t="s">
        <v>1262</v>
      </c>
      <c r="DJ10" s="578" t="s">
        <v>1569</v>
      </c>
      <c r="DK10" s="665">
        <v>2010</v>
      </c>
      <c r="DL10" s="665">
        <v>3</v>
      </c>
      <c r="DM10" s="655">
        <v>2</v>
      </c>
      <c r="DN10" s="661" t="s">
        <v>1497</v>
      </c>
      <c r="DO10" s="755" t="s">
        <v>756</v>
      </c>
      <c r="DP10" s="741">
        <v>1</v>
      </c>
      <c r="DQ10" s="740" t="s">
        <v>1262</v>
      </c>
      <c r="DR10" s="578" t="s">
        <v>1570</v>
      </c>
      <c r="DS10" s="665">
        <v>2010</v>
      </c>
      <c r="DT10" s="665">
        <v>3</v>
      </c>
      <c r="DU10" s="660">
        <v>2</v>
      </c>
      <c r="DV10" s="651" t="s">
        <v>1571</v>
      </c>
      <c r="DW10" s="578" t="s">
        <v>1572</v>
      </c>
      <c r="DX10" s="647">
        <v>2012</v>
      </c>
      <c r="DY10" s="647">
        <v>3</v>
      </c>
      <c r="DZ10" s="666">
        <v>2</v>
      </c>
      <c r="EA10" s="743" t="s">
        <v>1573</v>
      </c>
      <c r="EB10" s="578" t="s">
        <v>1190</v>
      </c>
      <c r="EC10" s="647">
        <v>2</v>
      </c>
      <c r="ED10" s="668" t="s">
        <v>1504</v>
      </c>
      <c r="EE10" s="647">
        <v>2011</v>
      </c>
      <c r="EF10" s="647">
        <v>3</v>
      </c>
      <c r="EG10" s="650" t="s">
        <v>1220</v>
      </c>
      <c r="EH10" s="648">
        <v>4</v>
      </c>
      <c r="EI10" s="744" t="s">
        <v>1574</v>
      </c>
      <c r="EJ10" s="745" t="s">
        <v>1575</v>
      </c>
      <c r="EK10" s="746" t="s">
        <v>1188</v>
      </c>
      <c r="EL10" s="756" t="s">
        <v>1188</v>
      </c>
      <c r="EM10" s="757">
        <v>43466</v>
      </c>
      <c r="EN10" s="647" t="s">
        <v>1188</v>
      </c>
      <c r="EO10" s="670" t="s">
        <v>1188</v>
      </c>
      <c r="EP10" s="556">
        <v>0</v>
      </c>
      <c r="EQ10" s="556" t="s">
        <v>1188</v>
      </c>
      <c r="ER10" s="651" t="s">
        <v>1188</v>
      </c>
      <c r="ES10" s="556" t="s">
        <v>1188</v>
      </c>
      <c r="ET10" s="556">
        <v>0</v>
      </c>
      <c r="EU10" s="671">
        <v>0</v>
      </c>
      <c r="EV10" s="672"/>
      <c r="EW10" s="673" t="s">
        <v>1005</v>
      </c>
      <c r="EX10" s="674"/>
      <c r="EY10" s="631" t="s">
        <v>1280</v>
      </c>
      <c r="EZ10" s="631" t="s">
        <v>1188</v>
      </c>
      <c r="FA10" s="675"/>
      <c r="FB10" s="648">
        <v>0</v>
      </c>
      <c r="FC10" s="676"/>
      <c r="FD10" s="647"/>
      <c r="FE10" s="648"/>
      <c r="FF10" s="652" t="s">
        <v>1281</v>
      </c>
      <c r="FG10" s="563" t="s">
        <v>1282</v>
      </c>
      <c r="FH10" s="631" t="str">
        <f t="shared" si="0"/>
        <v>C</v>
      </c>
      <c r="FI10" s="677">
        <f t="shared" si="1"/>
        <v>1.6444444444444446</v>
      </c>
      <c r="FJ10" s="678">
        <f t="shared" si="2"/>
        <v>1.6</v>
      </c>
      <c r="FK10" s="679">
        <f t="shared" si="3"/>
        <v>2</v>
      </c>
      <c r="FL10" s="680">
        <f t="shared" si="4"/>
        <v>1.3333333333333333</v>
      </c>
      <c r="FM10" s="681">
        <v>0</v>
      </c>
      <c r="FN10" s="574" t="s">
        <v>1188</v>
      </c>
      <c r="FO10" s="470" t="s">
        <v>1188</v>
      </c>
      <c r="FP10" s="470" t="s">
        <v>1188</v>
      </c>
      <c r="FQ10" s="430">
        <v>0</v>
      </c>
      <c r="FR10" s="682" t="s">
        <v>1188</v>
      </c>
      <c r="FS10" s="369">
        <v>0</v>
      </c>
      <c r="FT10" s="574" t="s">
        <v>1188</v>
      </c>
      <c r="FU10" s="575" t="s">
        <v>1188</v>
      </c>
      <c r="FV10" s="369">
        <v>0</v>
      </c>
      <c r="FW10" s="574" t="s">
        <v>1188</v>
      </c>
      <c r="FX10" s="575" t="s">
        <v>1188</v>
      </c>
      <c r="FY10" s="369">
        <v>0</v>
      </c>
      <c r="FZ10" s="683" t="s">
        <v>1188</v>
      </c>
      <c r="GA10" s="684" t="s">
        <v>1188</v>
      </c>
      <c r="GB10" s="685" t="s">
        <v>1188</v>
      </c>
      <c r="GC10" s="734">
        <v>0</v>
      </c>
      <c r="GD10" s="683" t="s">
        <v>1188</v>
      </c>
      <c r="GE10" s="684" t="s">
        <v>1188</v>
      </c>
      <c r="GF10" s="685" t="s">
        <v>1188</v>
      </c>
      <c r="GG10" s="734">
        <v>0</v>
      </c>
      <c r="GH10" s="683" t="s">
        <v>1188</v>
      </c>
      <c r="GI10" s="684" t="s">
        <v>1188</v>
      </c>
      <c r="GJ10" s="685" t="s">
        <v>1188</v>
      </c>
      <c r="GK10" s="576">
        <v>2</v>
      </c>
      <c r="GL10" s="683">
        <v>2018</v>
      </c>
      <c r="GM10" s="470" t="s">
        <v>1576</v>
      </c>
      <c r="GN10" s="572" t="s">
        <v>1577</v>
      </c>
      <c r="GO10" s="758">
        <v>1</v>
      </c>
      <c r="GP10" s="759" t="s">
        <v>1578</v>
      </c>
      <c r="GQ10" s="760">
        <v>1</v>
      </c>
      <c r="GR10" s="760">
        <v>0</v>
      </c>
      <c r="GS10" s="760">
        <v>0</v>
      </c>
      <c r="GT10" s="761">
        <v>0</v>
      </c>
      <c r="GU10" s="762">
        <v>1</v>
      </c>
      <c r="GV10" s="759" t="s">
        <v>1578</v>
      </c>
      <c r="GW10" s="760">
        <v>1</v>
      </c>
      <c r="GX10" s="761">
        <v>1</v>
      </c>
      <c r="GY10" s="762">
        <v>1</v>
      </c>
      <c r="GZ10" s="573" t="s">
        <v>1579</v>
      </c>
      <c r="HA10" s="583" t="s">
        <v>1293</v>
      </c>
      <c r="HB10" s="584">
        <v>1</v>
      </c>
      <c r="HC10" s="585">
        <v>2</v>
      </c>
      <c r="HD10" s="586" t="s">
        <v>1580</v>
      </c>
      <c r="HE10" s="718" t="s">
        <v>1581</v>
      </c>
      <c r="HF10" s="587">
        <v>2002</v>
      </c>
      <c r="HG10" s="587">
        <v>2002</v>
      </c>
      <c r="HH10" s="588">
        <v>2</v>
      </c>
      <c r="HI10" s="586" t="s">
        <v>1582</v>
      </c>
      <c r="HJ10" s="557" t="s">
        <v>1583</v>
      </c>
      <c r="HK10" s="691">
        <v>2016</v>
      </c>
      <c r="HL10" s="692">
        <v>2</v>
      </c>
      <c r="HM10" s="591" t="s">
        <v>1584</v>
      </c>
      <c r="HN10" s="592">
        <v>2003</v>
      </c>
      <c r="HO10" s="681">
        <v>1</v>
      </c>
      <c r="HP10" s="574">
        <v>0</v>
      </c>
      <c r="HQ10" s="472">
        <f t="shared" si="5"/>
        <v>1</v>
      </c>
      <c r="HR10" s="593">
        <v>1</v>
      </c>
      <c r="HS10" s="574">
        <v>1</v>
      </c>
      <c r="HT10" s="574">
        <v>0.5</v>
      </c>
      <c r="HU10" s="574">
        <v>0</v>
      </c>
      <c r="HV10" s="574">
        <v>1</v>
      </c>
      <c r="HW10" s="574">
        <v>1</v>
      </c>
      <c r="HX10" s="574">
        <v>1</v>
      </c>
      <c r="HY10" s="574">
        <v>1</v>
      </c>
      <c r="HZ10" s="574">
        <v>0</v>
      </c>
      <c r="IA10" s="574">
        <v>1</v>
      </c>
      <c r="IB10" s="574">
        <v>1</v>
      </c>
      <c r="IC10" s="574">
        <v>1</v>
      </c>
      <c r="ID10" s="681">
        <v>1</v>
      </c>
      <c r="IE10" s="369">
        <v>1</v>
      </c>
      <c r="IF10" s="574">
        <v>1</v>
      </c>
      <c r="IG10" s="472">
        <f t="shared" si="6"/>
        <v>2</v>
      </c>
      <c r="IH10" s="609" t="s">
        <v>1188</v>
      </c>
      <c r="II10" s="694" t="s">
        <v>1188</v>
      </c>
      <c r="IJ10" s="695" t="s">
        <v>1188</v>
      </c>
      <c r="IK10" s="696" t="s">
        <v>1188</v>
      </c>
      <c r="IL10" s="696" t="s">
        <v>1188</v>
      </c>
      <c r="IM10" s="697" t="s">
        <v>1188</v>
      </c>
      <c r="IN10" s="599">
        <v>2</v>
      </c>
      <c r="IO10" s="600">
        <v>4</v>
      </c>
      <c r="IP10" s="601">
        <v>4</v>
      </c>
      <c r="IQ10" s="600">
        <v>21</v>
      </c>
      <c r="IR10" s="587">
        <v>32</v>
      </c>
      <c r="IS10" s="601">
        <v>53</v>
      </c>
      <c r="IT10" s="599">
        <v>3</v>
      </c>
      <c r="IU10" s="600">
        <v>20</v>
      </c>
      <c r="IV10" s="587">
        <v>29</v>
      </c>
      <c r="IW10" s="601">
        <v>27</v>
      </c>
      <c r="IX10" s="602">
        <v>76</v>
      </c>
      <c r="IY10" s="681">
        <v>1</v>
      </c>
      <c r="IZ10" s="603" t="s">
        <v>1585</v>
      </c>
      <c r="JA10" s="681">
        <v>0</v>
      </c>
      <c r="JB10" s="720" t="s">
        <v>1188</v>
      </c>
      <c r="JC10" s="763">
        <v>1</v>
      </c>
      <c r="JD10" s="683">
        <v>1</v>
      </c>
      <c r="JE10" s="684" t="s">
        <v>1586</v>
      </c>
      <c r="JF10" s="471" t="s">
        <v>1587</v>
      </c>
      <c r="JG10" s="764">
        <v>2019</v>
      </c>
      <c r="JH10" s="763">
        <v>1</v>
      </c>
      <c r="JI10" s="683">
        <v>1</v>
      </c>
      <c r="JJ10" s="684" t="s">
        <v>1588</v>
      </c>
      <c r="JK10" s="471" t="s">
        <v>1589</v>
      </c>
      <c r="JL10" s="764">
        <v>2019</v>
      </c>
      <c r="JM10" s="468">
        <v>0</v>
      </c>
      <c r="JN10" s="469" t="s">
        <v>1188</v>
      </c>
      <c r="JO10" s="469" t="s">
        <v>1188</v>
      </c>
      <c r="JP10" s="470" t="s">
        <v>1188</v>
      </c>
      <c r="JQ10" s="471" t="s">
        <v>1188</v>
      </c>
      <c r="JR10" s="472" t="s">
        <v>1188</v>
      </c>
      <c r="JS10" s="369">
        <v>0</v>
      </c>
      <c r="JT10" s="430" t="s">
        <v>1188</v>
      </c>
      <c r="JU10" s="470" t="s">
        <v>1188</v>
      </c>
      <c r="JV10" s="470" t="s">
        <v>1188</v>
      </c>
      <c r="JW10" s="472" t="s">
        <v>1188</v>
      </c>
      <c r="JX10" s="606">
        <v>0</v>
      </c>
      <c r="JY10" s="607" t="s">
        <v>1188</v>
      </c>
      <c r="JZ10" s="606" t="s">
        <v>1188</v>
      </c>
      <c r="KA10" s="606">
        <f t="shared" si="7"/>
        <v>0</v>
      </c>
      <c r="KB10" s="606"/>
      <c r="KC10" s="606"/>
      <c r="KD10" s="606"/>
      <c r="KE10" s="606"/>
      <c r="KF10" s="606">
        <f t="shared" si="8"/>
        <v>0</v>
      </c>
      <c r="KG10" s="606"/>
      <c r="KH10" s="606"/>
      <c r="KI10" s="606"/>
      <c r="KJ10" s="606"/>
      <c r="KK10" s="606">
        <v>1</v>
      </c>
      <c r="KL10" s="606">
        <v>1</v>
      </c>
      <c r="KM10" s="608">
        <f t="shared" si="9"/>
        <v>0.48663652539253233</v>
      </c>
      <c r="KN10" s="609">
        <v>-6.6817373037338257E-2</v>
      </c>
      <c r="KO10" s="609">
        <v>50</v>
      </c>
      <c r="KP10" s="610">
        <v>9</v>
      </c>
      <c r="KQ10" s="608">
        <f t="shared" si="10"/>
        <v>0.46316633224487302</v>
      </c>
      <c r="KR10" s="609">
        <v>-0.18416833877563477</v>
      </c>
      <c r="KS10" s="609">
        <v>50</v>
      </c>
      <c r="KT10" s="610">
        <v>11</v>
      </c>
      <c r="KU10" s="610">
        <v>42</v>
      </c>
      <c r="KV10" s="563" t="s">
        <v>1237</v>
      </c>
      <c r="KW10" s="606" t="s">
        <v>1540</v>
      </c>
      <c r="KX10" s="700" t="str">
        <f t="shared" ca="1" si="11"/>
        <v>B</v>
      </c>
      <c r="KY10" s="701">
        <f t="shared" ca="1" si="12"/>
        <v>0.58332956008632963</v>
      </c>
      <c r="KZ10" s="702">
        <f t="shared" ca="1" si="13"/>
        <v>0.39907764705882348</v>
      </c>
      <c r="LA10" s="703">
        <f t="shared" ca="1" si="54"/>
        <v>0.77142857142857135</v>
      </c>
      <c r="LB10" s="703">
        <f t="shared" ca="1" si="14"/>
        <v>0.70833333333333337</v>
      </c>
      <c r="LC10" s="704">
        <f t="shared" ca="1" si="15"/>
        <v>0.45447868852459011</v>
      </c>
      <c r="LD10" s="696" cm="1">
        <f t="array" aca="1" ref="LD10" ca="1">INDIRECT(LD$203&amp;ROW())*LD$205</f>
        <v>0</v>
      </c>
      <c r="LE10" s="696" cm="1">
        <f t="array" aca="1" ref="LE10" ca="1">INDIRECT(LE$203&amp;ROW())*LE$205</f>
        <v>0</v>
      </c>
      <c r="LF10" s="696" cm="1">
        <f t="array" aca="1" ref="LF10" ca="1">INDIRECT(LF$203&amp;ROW())*LF$205</f>
        <v>0</v>
      </c>
      <c r="LG10" s="696" cm="1">
        <f t="array" aca="1" ref="LG10" ca="1">INDIRECT(LG$203&amp;ROW())*LG$205</f>
        <v>3</v>
      </c>
      <c r="LH10" s="696" cm="1">
        <f t="array" aca="1" ref="LH10" ca="1">INDIRECT(LH$203&amp;ROW())*LH$205</f>
        <v>2</v>
      </c>
      <c r="LI10" s="696" cm="1">
        <f t="array" aca="1" ref="LI10" ca="1">INDIRECT(LI$203&amp;ROW())*LI$205</f>
        <v>3</v>
      </c>
      <c r="LJ10" s="696" cm="1">
        <f t="array" aca="1" ref="LJ10" ca="1">INDIRECT(LJ$203&amp;ROW())*LJ$205</f>
        <v>3</v>
      </c>
      <c r="LK10" s="696" cm="1">
        <f t="array" aca="1" ref="LK10" ca="1">INDIRECT(LK$203&amp;ROW())*LK$205</f>
        <v>3</v>
      </c>
      <c r="LL10" s="696" cm="1">
        <f t="array" aca="1" ref="LL10" ca="1">INDIRECT(LL$203&amp;ROW())*LL$205</f>
        <v>3</v>
      </c>
      <c r="LM10" s="696" cm="1">
        <f t="array" aca="1" ref="LM10" ca="1">INDIRECT(LM$203&amp;ROW())*LM$205</f>
        <v>6</v>
      </c>
      <c r="LN10" s="696" cm="1">
        <f t="array" aca="1" ref="LN10" ca="1">INDIRECT(LN$203&amp;ROW())*LN$205</f>
        <v>3</v>
      </c>
      <c r="LO10" s="696" cm="1">
        <f t="array" aca="1" ref="LO10" ca="1">INDIRECT(LO$203&amp;ROW())*LO$205</f>
        <v>0</v>
      </c>
      <c r="LP10" s="696" cm="1">
        <f t="array" aca="1" ref="LP10" ca="1">INDIRECT(LP$203&amp;ROW())*LP$205</f>
        <v>0</v>
      </c>
      <c r="LQ10" s="696" cm="1">
        <f t="array" aca="1" ref="LQ10" ca="1">IF(INDIRECT(LQ$203&amp;ROW())="-",0,INDIRECT(LQ$203&amp;ROW())*LQ$205)</f>
        <v>3.9215999999999998</v>
      </c>
      <c r="LR10" s="696" cm="1">
        <f t="array" aca="1" ref="LR10" ca="1">INDIRECT(LR$203&amp;ROW())*LR$205</f>
        <v>4</v>
      </c>
      <c r="LS10" s="696" cm="1">
        <f t="array" aca="1" ref="LS10" ca="1">IF(INDIRECT(LS$203&amp;ROW())="-",0,INDIRECT(LS$203&amp;ROW())*LS$205)</f>
        <v>4.1999999999999993</v>
      </c>
      <c r="LT10" s="696" cm="1">
        <f t="array" aca="1" ref="LT10" ca="1">INDIRECT(LT$203&amp;ROW())*LT$205</f>
        <v>4</v>
      </c>
      <c r="LU10" s="696" cm="1">
        <f t="array" aca="1" ref="LU10" ca="1">INDIRECT(LU$203&amp;ROW())*LU$205</f>
        <v>2</v>
      </c>
      <c r="LV10" s="696" cm="1">
        <f t="array" aca="1" ref="LV10" ca="1">INDIRECT(LV$203&amp;ROW())*LV$205</f>
        <v>2</v>
      </c>
      <c r="LW10" s="696" cm="1">
        <f t="array" aca="1" ref="LW10" ca="1">INDIRECT(LW$203&amp;ROW())*LW$205</f>
        <v>2</v>
      </c>
      <c r="LX10" s="696" cm="1">
        <f t="array" aca="1" ref="LX10" ca="1">INDIRECT(LX$203&amp;ROW())*LX$205</f>
        <v>2</v>
      </c>
      <c r="LY10" s="696" cm="1">
        <f t="array" aca="1" ref="LY10" ca="1">IF(INDIRECT(LY$203&amp;ROW())="-",0,INDIRECT(LY$203&amp;ROW())*LY$205)</f>
        <v>4.5</v>
      </c>
      <c r="LZ10" s="696" cm="1">
        <f t="array" aca="1" ref="LZ10" ca="1">INDIRECT(LZ$203&amp;ROW())*LZ$205</f>
        <v>2</v>
      </c>
      <c r="MA10" s="696" cm="1">
        <f t="array" aca="1" ref="MA10" ca="1">INDIRECT(MA$203&amp;ROW())*MA$205</f>
        <v>0</v>
      </c>
      <c r="MB10" s="696" cm="1">
        <f t="array" aca="1" ref="MB10" ca="1">INDIRECT(MB$203&amp;ROW())*MB$205</f>
        <v>4</v>
      </c>
      <c r="MC10" s="696" cm="1">
        <f t="array" aca="1" ref="MC10" ca="1">IF($MB10=0,0,INDIRECT(MC$203&amp;ROW())*MC$205)</f>
        <v>0.5</v>
      </c>
      <c r="MD10" s="696" cm="1">
        <f t="array" aca="1" ref="MD10" ca="1">IF($MB10=0,0,INDIRECT(MD$203&amp;ROW())*MD$205)</f>
        <v>0</v>
      </c>
      <c r="ME10" s="696" cm="1">
        <f t="array" aca="1" ref="ME10" ca="1">IF($MB10=0,0,INDIRECT(ME$203&amp;ROW())*ME$205)</f>
        <v>0</v>
      </c>
      <c r="MF10" s="696" cm="1">
        <f t="array" aca="1" ref="MF10" ca="1">IF($MB10=0,0,INDIRECT(MF$203&amp;ROW())*MF$205)</f>
        <v>0</v>
      </c>
      <c r="MG10" s="696" cm="1">
        <f t="array" aca="1" ref="MG10" ca="1">INDIRECT(MG$203&amp;ROW())*MG$205</f>
        <v>4</v>
      </c>
      <c r="MH10" s="696" cm="1">
        <f t="array" aca="1" ref="MH10" ca="1">IF($MG10=0,0,INDIRECT(MH$203&amp;ROW())*MH$205)</f>
        <v>0.5</v>
      </c>
      <c r="MI10" s="696" cm="1">
        <f t="array" aca="1" ref="MI10" ca="1">IF($MG10=0,0,INDIRECT(MI$203&amp;ROW())*MI$205)</f>
        <v>0.5</v>
      </c>
      <c r="MJ10" s="696" cm="1">
        <f t="array" aca="1" ref="MJ10" ca="1">INDIRECT(MJ$203&amp;ROW())*MJ$205</f>
        <v>1</v>
      </c>
      <c r="MK10" s="696" cm="1">
        <f t="array" aca="1" ref="MK10" ca="1">INDIRECT(MK$203&amp;ROW())*MK$205</f>
        <v>4</v>
      </c>
      <c r="ML10" s="696" cm="1">
        <f t="array" aca="1" ref="ML10" ca="1">INDIRECT(ML$203&amp;ROW())*ML$205</f>
        <v>0</v>
      </c>
      <c r="MM10" s="696" cm="1">
        <f t="array" aca="1" ref="MM10" ca="1">INDIRECT(MM$203&amp;ROW())*MM$205</f>
        <v>2</v>
      </c>
      <c r="MN10" s="696" cm="1">
        <f t="array" aca="1" ref="MN10" ca="1">INDIRECT(MN$203&amp;ROW())*MN$205</f>
        <v>0</v>
      </c>
      <c r="MO10" s="696" cm="1">
        <f t="array" aca="1" ref="MO10" ca="1">INDIRECT(MO$203&amp;ROW())*MO$205</f>
        <v>2</v>
      </c>
      <c r="MP10" s="696" cm="1">
        <f t="array" aca="1" ref="MP10" ca="1">INDIRECT(MP$203&amp;ROW())*MP$205</f>
        <v>2</v>
      </c>
      <c r="MQ10" s="696" cm="1">
        <f t="array" aca="1" ref="MQ10" ca="1">INDIRECT(MQ$203&amp;ROW())*MQ$205</f>
        <v>2</v>
      </c>
      <c r="MR10" s="696" cm="1">
        <f t="array" aca="1" ref="MR10" ca="1">INDIRECT(MR$203&amp;ROW())*MR$205</f>
        <v>2</v>
      </c>
      <c r="MS10" s="696" cm="1">
        <f t="array" aca="1" ref="MS10" ca="1">INDIRECT(MS$203&amp;ROW())*MS$205</f>
        <v>2</v>
      </c>
      <c r="MT10" s="696" cm="1">
        <f t="array" aca="1" ref="MT10" ca="1">INDIRECT(MT$203&amp;ROW())*MT$205</f>
        <v>3</v>
      </c>
      <c r="MU10" s="696" cm="1">
        <f t="array" aca="1" ref="MU10" ca="1">INDIRECT(MU$203&amp;ROW())*MU$205</f>
        <v>2</v>
      </c>
      <c r="MV10" s="696" cm="1">
        <f t="array" aca="1" ref="MV10" ca="1">IF(INDIRECT(MV$203&amp;ROW())="-",0,INDIRECT(MV$203&amp;ROW())*MV$205)</f>
        <v>4.7232000000000003</v>
      </c>
      <c r="MW10" s="696" cm="1">
        <f t="array" aca="1" ref="MW10" ca="1">INDIRECT(MW$203&amp;ROW())*MW$205</f>
        <v>2</v>
      </c>
      <c r="MX10" s="696" cm="1">
        <f t="array" aca="1" ref="MX10" ca="1">INDIRECT(MX$203&amp;ROW())*MX$205</f>
        <v>0</v>
      </c>
      <c r="MY10" s="696" cm="1">
        <f t="array" aca="1" ref="MY10" ca="1">INDIRECT(MY$203&amp;ROW())*MY$205</f>
        <v>0</v>
      </c>
      <c r="NA10" s="701">
        <f t="shared" si="16"/>
        <v>0.60130731707317076</v>
      </c>
      <c r="NB10" s="617">
        <f t="shared" si="17"/>
        <v>0.76428571428571423</v>
      </c>
      <c r="NC10" s="695">
        <f t="shared" si="18"/>
        <v>0.59615384615384615</v>
      </c>
      <c r="ND10" s="697">
        <f t="shared" si="19"/>
        <v>0.62174814814814805</v>
      </c>
      <c r="NE10" s="694">
        <f t="shared" si="20"/>
        <v>0.64587375641521982</v>
      </c>
      <c r="NF10" s="682" t="str">
        <f t="shared" si="21"/>
        <v>B</v>
      </c>
      <c r="NH10" s="606" t="s">
        <v>1540</v>
      </c>
      <c r="NI10" s="563" t="str">
        <f t="shared" si="22"/>
        <v>B</v>
      </c>
      <c r="NJ10" s="563" t="str">
        <f t="shared" si="23"/>
        <v>B</v>
      </c>
      <c r="NK10" s="563" t="str">
        <f t="shared" ca="1" si="24"/>
        <v>B</v>
      </c>
      <c r="NL10" s="563" t="str">
        <f t="shared" ca="1" si="25"/>
        <v>B</v>
      </c>
      <c r="NM10" s="563" t="str">
        <f t="shared" ca="1" si="26"/>
        <v>B</v>
      </c>
      <c r="NN10" s="563" t="str">
        <f t="shared" ca="1" si="55"/>
        <v>B</v>
      </c>
      <c r="NO10" s="563" t="str">
        <f t="shared" ca="1" si="56"/>
        <v>B</v>
      </c>
      <c r="NP10" s="606" t="str">
        <f t="shared" si="27"/>
        <v>Yes</v>
      </c>
      <c r="NQ10" s="682" t="str">
        <f t="shared" si="28"/>
        <v>-</v>
      </c>
      <c r="NR10" s="682" t="e">
        <f>IF(OR(AND(NI10="A",OR(NJ10="C",NJ10="D")),AND(NI10="A",OR(#REF!="C",#REF!="D")),AND(NI10="B",OR(NJ10="D",#REF!="D")),AND(OR(NI10="C",NI10="D"),OR(NJ10="A",NJ10="B")),AND(OR(NI10="C",NI10="D"),OR(#REF!="A",#REF!="B")),AND(OR(NJ10="A",#REF!="A",NJ10="B",#REF!="B"),OR(NP10="-",NQ10="-")),AND(OR(NJ10="C",#REF!="C",NJ10="D",#REF!="D"),NP10="Yes")),"Yes","-")</f>
        <v>#REF!</v>
      </c>
      <c r="NS10" s="607" t="s">
        <v>1590</v>
      </c>
      <c r="NT10" s="619">
        <f t="shared" si="29"/>
        <v>0.71360000000000001</v>
      </c>
      <c r="NU10" s="619">
        <f t="shared" si="30"/>
        <v>0.64587375641521982</v>
      </c>
      <c r="NV10" s="619">
        <f t="shared" ca="1" si="31"/>
        <v>0.58332956008632963</v>
      </c>
      <c r="NW10" s="619">
        <f t="shared" ca="1" si="57"/>
        <v>0.6282416934553875</v>
      </c>
      <c r="NX10" s="619">
        <f t="shared" ca="1" si="58"/>
        <v>0.69643972598189618</v>
      </c>
      <c r="NY10" s="620">
        <f t="shared" ca="1" si="59"/>
        <v>0.64326377810659496</v>
      </c>
      <c r="NZ10" s="620">
        <f t="shared" ca="1" si="60"/>
        <v>0.7139022419900477</v>
      </c>
      <c r="OA10" s="705" t="s">
        <v>1188</v>
      </c>
      <c r="OB10" s="706" t="s">
        <v>1188</v>
      </c>
      <c r="OC10" s="494"/>
      <c r="OE10" s="606" t="s">
        <v>1540</v>
      </c>
      <c r="OF10" s="700" t="str">
        <f t="shared" ca="1" si="32"/>
        <v>B</v>
      </c>
      <c r="OG10" s="701">
        <f t="shared" ca="1" si="61"/>
        <v>0.6282416934553875</v>
      </c>
      <c r="OH10" s="705">
        <f t="shared" ca="1" si="33"/>
        <v>0.54081821778741868</v>
      </c>
      <c r="OI10" s="696">
        <f t="shared" ca="1" si="34"/>
        <v>0.76291894604767885</v>
      </c>
      <c r="OJ10" s="696">
        <f t="shared" ca="1" si="35"/>
        <v>0.61561298032040046</v>
      </c>
      <c r="OK10" s="697">
        <f t="shared" ca="1" si="36"/>
        <v>0.59361662966605222</v>
      </c>
      <c r="OL10" s="696" cm="1">
        <f t="array" aca="1" ref="OL10" ca="1">INDIRECT(OL$203&amp;ROW())*OL$205</f>
        <v>0</v>
      </c>
      <c r="OM10" s="696" cm="1">
        <f t="array" aca="1" ref="OM10" ca="1">INDIRECT(OM$203&amp;ROW())*OM$205</f>
        <v>0</v>
      </c>
      <c r="ON10" s="696" cm="1">
        <f t="array" aca="1" ref="ON10" ca="1">INDIRECT(ON$203&amp;ROW())*ON$205</f>
        <v>0</v>
      </c>
      <c r="OO10" s="696" cm="1">
        <f t="array" aca="1" ref="OO10" ca="1">INDIRECT(OO$203&amp;ROW())*OO$205</f>
        <v>1.0790999999999999</v>
      </c>
      <c r="OP10" s="696" cm="1">
        <f t="array" aca="1" ref="OP10" ca="1">INDIRECT(OP$203&amp;ROW())*OP$205</f>
        <v>1.0553999999999999</v>
      </c>
      <c r="OQ10" s="696" cm="1">
        <f t="array" aca="1" ref="OQ10" ca="1">INDIRECT(OQ$203&amp;ROW())*OQ$205</f>
        <v>1.5849</v>
      </c>
      <c r="OR10" s="696" cm="1">
        <f t="array" aca="1" ref="OR10" ca="1">INDIRECT(OR$203&amp;ROW())*OR$205</f>
        <v>1.4141999999999999</v>
      </c>
      <c r="OS10" s="696" cm="1">
        <f t="array" aca="1" ref="OS10" ca="1">INDIRECT(OS$203&amp;ROW())*OS$205</f>
        <v>1.5387</v>
      </c>
      <c r="OT10" s="696" cm="1">
        <f t="array" aca="1" ref="OT10" ca="1">INDIRECT(OT$203&amp;ROW())*OT$205</f>
        <v>1.4727000000000001</v>
      </c>
      <c r="OU10" s="696" cm="1">
        <f t="array" aca="1" ref="OU10" ca="1">INDIRECT(OU$203&amp;ROW())*OU$205</f>
        <v>1.9304999999999999</v>
      </c>
      <c r="OV10" s="696" cm="1">
        <f t="array" aca="1" ref="OV10" ca="1">INDIRECT(OV$203&amp;ROW())*OV$205</f>
        <v>1.2161999999999999</v>
      </c>
      <c r="OW10" s="696" cm="1">
        <f t="array" aca="1" ref="OW10" ca="1">INDIRECT(OW$203&amp;ROW())*OW$205</f>
        <v>0</v>
      </c>
      <c r="OX10" s="696" cm="1">
        <f t="array" aca="1" ref="OX10" ca="1">INDIRECT(OX$203&amp;ROW())*OX$205</f>
        <v>0</v>
      </c>
      <c r="OY10" s="696" cm="1">
        <f t="array" aca="1" ref="OY10" ca="1">IF(INDIRECT(OY$203&amp;ROW())="-",0,INDIRECT(OY$203&amp;ROW())*OY$205)</f>
        <v>0.46385991999999998</v>
      </c>
      <c r="OZ10" s="696" cm="1">
        <f t="array" aca="1" ref="OZ10" ca="1">INDIRECT(OZ$203&amp;ROW())*OZ$205</f>
        <v>0.71030000000000004</v>
      </c>
      <c r="PA10" s="696" cm="1">
        <f t="array" aca="1" ref="PA10" ca="1">IF(INDIRECT(PA$203&amp;ROW())="-",0,INDIRECT(PA$203&amp;ROW())*PA$205)</f>
        <v>0.61837999999999993</v>
      </c>
      <c r="PB10" s="705" cm="1">
        <f t="array" aca="1" ref="PB10" ca="1">INDIRECT(PB$203&amp;ROW())*PB$205</f>
        <v>1.5084</v>
      </c>
      <c r="PC10" s="696" cm="1">
        <f t="array" aca="1" ref="PC10" ca="1">INDIRECT(PC$203&amp;ROW())*PC$205</f>
        <v>1.3946000000000001</v>
      </c>
      <c r="PD10" s="696" cm="1">
        <f t="array" aca="1" ref="PD10" ca="1">INDIRECT(PD$203&amp;ROW())*PD$205</f>
        <v>1.4683999999999999</v>
      </c>
      <c r="PE10" s="696" cm="1">
        <f t="array" aca="1" ref="PE10" ca="1">INDIRECT(PE$203&amp;ROW())*PE$205</f>
        <v>1.28</v>
      </c>
      <c r="PF10" s="696" cm="1">
        <f t="array" aca="1" ref="PF10" ca="1">INDIRECT(PF$203&amp;ROW())*PF$205</f>
        <v>1.3308</v>
      </c>
      <c r="PG10" s="696" cm="1">
        <f t="array" aca="1" ref="PG10" ca="1">IF(INDIRECT(PG$203&amp;ROW())="-",0,INDIRECT(PG$203&amp;ROW())*PG$205)</f>
        <v>0.65625</v>
      </c>
      <c r="PH10" s="696" cm="1">
        <f t="array" aca="1" ref="PH10" ca="1">INDIRECT(PH$203&amp;ROW())*PH$205</f>
        <v>0.61699999999999999</v>
      </c>
      <c r="PI10" s="696" cm="1">
        <f t="array" aca="1" ref="PI10" ca="1">INDIRECT(PI$203&amp;ROW())*PI$205</f>
        <v>0</v>
      </c>
      <c r="PJ10" s="696" cm="1">
        <f t="array" aca="1" ref="PJ10" ca="1">INDIRECT(PJ$203&amp;ROW())*PJ$205</f>
        <v>0.75980000000000003</v>
      </c>
      <c r="PK10" s="696" cm="1">
        <f t="array" aca="1" ref="PK10" ca="1">IF($PJ10=0,0,INDIRECT(PK$203&amp;ROW())*PK$205)</f>
        <v>0.52759999999999996</v>
      </c>
      <c r="PL10" s="696" cm="1">
        <f t="array" aca="1" ref="PL10" ca="1">IF($MPE10=0,0,INDIRECT(PL$203&amp;ROW())*PL$205)</f>
        <v>0</v>
      </c>
      <c r="PM10" s="696" cm="1">
        <f t="array" aca="1" ref="PM10" ca="1">IF($MPE10=0,0,INDIRECT(PM$203&amp;ROW())*PM$205)</f>
        <v>0</v>
      </c>
      <c r="PN10" s="696" cm="1">
        <f t="array" aca="1" ref="PN10" ca="1">IF($PJ10=0,0,INDIRECT(PN$203&amp;ROW())*PN$205)</f>
        <v>0</v>
      </c>
      <c r="PO10" s="696" cm="1">
        <f t="array" aca="1" ref="PO10" ca="1">INDIRECT(PO$203&amp;ROW())*PO$205</f>
        <v>0.73140000000000005</v>
      </c>
      <c r="PP10" s="696" cm="1">
        <f t="array" aca="1" ref="PP10" ca="1">IF($PO10=0,0,INDIRECT(PP$203&amp;ROW())*PP$205)</f>
        <v>0.68189999999999995</v>
      </c>
      <c r="PQ10" s="696" cm="1">
        <f t="array" aca="1" ref="PQ10" ca="1">IF($PO10=0,0,INDIRECT(PQ$203&amp;ROW())*PQ$205)</f>
        <v>0.52549999999999997</v>
      </c>
      <c r="PR10" s="696" cm="1">
        <f t="array" aca="1" ref="PR10" ca="1">INDIRECT(PR$203&amp;ROW())*PR$205</f>
        <v>0.44619999999999999</v>
      </c>
      <c r="PS10" s="696" cm="1">
        <f t="array" aca="1" ref="PS10" ca="1">INDIRECT(PS$203&amp;ROW())*PS$205</f>
        <v>0.7389</v>
      </c>
      <c r="PT10" s="696" cm="1">
        <f t="array" aca="1" ref="PT10" ca="1">INDIRECT(PT$203&amp;ROW())*PT$205</f>
        <v>0</v>
      </c>
      <c r="PU10" s="696" cm="1">
        <f t="array" aca="1" ref="PU10" ca="1">INDIRECT(PU$203&amp;ROW())*PU$205</f>
        <v>0.58989999999999998</v>
      </c>
      <c r="PV10" s="696" cm="1">
        <f t="array" aca="1" ref="PV10" ca="1">INDIRECT(PV$203&amp;ROW())*PV$205</f>
        <v>0</v>
      </c>
      <c r="PW10" s="696" cm="1">
        <f t="array" aca="1" ref="PW10" ca="1">INDIRECT(PW$203&amp;ROW())*PW$205</f>
        <v>1.0658000000000001</v>
      </c>
      <c r="PX10" s="696" cm="1">
        <f t="array" aca="1" ref="PX10" ca="1">INDIRECT(PX$203&amp;ROW())*PX$205</f>
        <v>1.1714</v>
      </c>
      <c r="PY10" s="696" cm="1">
        <f t="array" aca="1" ref="PY10" ca="1">INDIRECT(PY$203&amp;ROW())*PY$205</f>
        <v>1.1866000000000001</v>
      </c>
      <c r="PZ10" s="696" cm="1">
        <f t="array" aca="1" ref="PZ10" ca="1">INDIRECT(PZ$203&amp;ROW())*PZ$205</f>
        <v>0.17430000000000001</v>
      </c>
      <c r="QA10" s="696" cm="1">
        <f t="array" aca="1" ref="QA10" ca="1">INDIRECT(QA$203&amp;ROW())*QA$205</f>
        <v>0.31659999999999999</v>
      </c>
      <c r="QB10" s="696" cm="1">
        <f t="array" aca="1" ref="QB10" ca="1">INDIRECT(QB$203&amp;ROW())*QB$205</f>
        <v>2.3948999999999998</v>
      </c>
      <c r="QC10" s="696" cm="1">
        <f t="array" aca="1" ref="QC10" ca="1">INDIRECT(QC$203&amp;ROW())*QC$205</f>
        <v>1.4259999999999999</v>
      </c>
      <c r="QD10" s="696" cm="1">
        <f t="array" aca="1" ref="QD10" ca="1">IF(INDIRECT(QD$203&amp;ROW())="-",0,INDIRECT(QD$203&amp;ROW())*QD$205)</f>
        <v>0.48341951999999999</v>
      </c>
      <c r="QE10" s="696" cm="1">
        <f t="array" aca="1" ref="QE10" ca="1">INDIRECT(QE$203&amp;ROW())*QE$205</f>
        <v>0.53280000000000005</v>
      </c>
      <c r="QF10" s="696" cm="1">
        <f t="array" aca="1" ref="QF10" ca="1">INDIRECT(QF$203&amp;ROW())*QF$205</f>
        <v>0</v>
      </c>
      <c r="QG10" s="696" cm="1">
        <f t="array" aca="1" ref="QG10" ca="1">INDIRECT(QG$203&amp;ROW())*QG$205</f>
        <v>0</v>
      </c>
      <c r="QI10" s="606" t="s">
        <v>1540</v>
      </c>
      <c r="QJ10" s="700" t="str">
        <f t="shared" ca="1" si="37"/>
        <v>B</v>
      </c>
      <c r="QK10" s="701">
        <f t="shared" ca="1" si="62"/>
        <v>0.69643972598189618</v>
      </c>
      <c r="QL10" s="705">
        <f t="shared" ca="1" si="38"/>
        <v>0.72799926696039241</v>
      </c>
      <c r="QM10" s="696">
        <f t="shared" ca="1" si="39"/>
        <v>0.76875050389632227</v>
      </c>
      <c r="QN10" s="696">
        <f t="shared" ca="1" si="40"/>
        <v>0.64998952172765556</v>
      </c>
      <c r="QO10" s="697">
        <f t="shared" ca="1" si="41"/>
        <v>0.63901961134321472</v>
      </c>
      <c r="QP10" s="696" cm="1">
        <f t="array" aca="1" ref="QP10" ca="1">INDIRECT(QP$203&amp;ROW())*QP$205</f>
        <v>0</v>
      </c>
      <c r="QQ10" s="696" cm="1">
        <f t="array" aca="1" ref="QQ10" ca="1">INDIRECT(QQ$203&amp;ROW())*QQ$205</f>
        <v>0</v>
      </c>
      <c r="QR10" s="696" cm="1">
        <f t="array" aca="1" ref="QR10" ca="1">INDIRECT(QR$203&amp;ROW())*QR$205</f>
        <v>0</v>
      </c>
      <c r="QS10" s="696" cm="1">
        <f t="array" aca="1" ref="QS10" ca="1">INDIRECT(QS$203&amp;ROW())*QS$205</f>
        <v>0.22471360933801068</v>
      </c>
      <c r="QT10" s="696" cm="1">
        <f t="array" aca="1" ref="QT10" ca="1">INDIRECT(QT$203&amp;ROW())*QT$205</f>
        <v>0.17488542943331029</v>
      </c>
      <c r="QU10" s="696" cm="1">
        <f t="array" aca="1" ref="QU10" ca="1">INDIRECT(QU$203&amp;ROW())*QU$205</f>
        <v>0.53329206883563263</v>
      </c>
      <c r="QV10" s="696" cm="1">
        <f t="array" aca="1" ref="QV10" ca="1">INDIRECT(QV$203&amp;ROW())*QV$205</f>
        <v>0.24117831443907087</v>
      </c>
      <c r="QW10" s="696" cm="1">
        <f t="array" aca="1" ref="QW10" ca="1">INDIRECT(QW$203&amp;ROW())*QW$205</f>
        <v>0.53099416374332975</v>
      </c>
      <c r="QX10" s="696" cm="1">
        <f t="array" aca="1" ref="QX10" ca="1">INDIRECT(QX$203&amp;ROW())*QX$205</f>
        <v>0.60640894423913805</v>
      </c>
      <c r="QY10" s="696" cm="1">
        <f t="array" aca="1" ref="QY10" ca="1">INDIRECT(QY$203&amp;ROW())*QY$205</f>
        <v>0.13540247513535897</v>
      </c>
      <c r="QZ10" s="696" cm="1">
        <f t="array" aca="1" ref="QZ10" ca="1">INDIRECT(QZ$203&amp;ROW())*QZ$205</f>
        <v>0.27613248380770827</v>
      </c>
      <c r="RA10" s="696" cm="1">
        <f t="array" aca="1" ref="RA10" ca="1">INDIRECT(RA$203&amp;ROW())*RA$205</f>
        <v>0</v>
      </c>
      <c r="RB10" s="696" cm="1">
        <f t="array" aca="1" ref="RB10" ca="1">INDIRECT(RB$203&amp;ROW())*RB$205</f>
        <v>0</v>
      </c>
      <c r="RC10" s="696" cm="1">
        <f t="array" aca="1" ref="RC10" ca="1">IF(INDIRECT(RC$203&amp;ROW())="-",0,INDIRECT(RC$203&amp;ROW())*RC$205)</f>
        <v>5.4842670880976954E-2</v>
      </c>
      <c r="RD10" s="696" cm="1">
        <f t="array" aca="1" ref="RD10" ca="1">INDIRECT(RD$203&amp;ROW())*RD$205</f>
        <v>3.5721048970443148E-2</v>
      </c>
      <c r="RE10" s="696" cm="1">
        <f t="array" aca="1" ref="RE10" ca="1">IF(INDIRECT(RE$203&amp;ROW())="-",0,INDIRECT(RE$203&amp;ROW())*RE$205)</f>
        <v>4.430232781235649E-2</v>
      </c>
      <c r="RF10" s="705" cm="1">
        <f t="array" aca="1" ref="RF10" ca="1">INDIRECT(RF$203&amp;ROW())*RF$205</f>
        <v>0.10613798880649605</v>
      </c>
      <c r="RG10" s="696" cm="1">
        <f t="array" aca="1" ref="RG10" ca="1">INDIRECT(RG$203&amp;ROW())*RG$205</f>
        <v>0.27650466908360405</v>
      </c>
      <c r="RH10" s="696" cm="1">
        <f t="array" aca="1" ref="RH10" ca="1">INDIRECT(RH$203&amp;ROW())*RH$205</f>
        <v>5.8387680780544585E-2</v>
      </c>
      <c r="RI10" s="696" cm="1">
        <f t="array" aca="1" ref="RI10" ca="1">INDIRECT(RI$203&amp;ROW())*RI$205</f>
        <v>0.21539378250062202</v>
      </c>
      <c r="RJ10" s="696" cm="1">
        <f t="array" aca="1" ref="RJ10" ca="1">INDIRECT(RJ$203&amp;ROW())*RJ$205</f>
        <v>0.12226723336432462</v>
      </c>
      <c r="RK10" s="696" cm="1">
        <f t="array" aca="1" ref="RK10" ca="1">IF(INDIRECT(RK$203&amp;ROW())="-",0,INDIRECT(RK$203&amp;ROW())*RK$205)</f>
        <v>4.5316199152985459E-2</v>
      </c>
      <c r="RL10" s="696" cm="1">
        <f t="array" aca="1" ref="RL10" ca="1">INDIRECT(RL$203&amp;ROW())*RL$205</f>
        <v>0.11262003659234653</v>
      </c>
      <c r="RM10" s="696" cm="1">
        <f t="array" aca="1" ref="RM10" ca="1">INDIRECT(RM$203&amp;ROW())*RM$205</f>
        <v>0</v>
      </c>
      <c r="RN10" s="696" cm="1">
        <f t="array" aca="1" ref="RN10" ca="1">INDIRECT(RN$203&amp;ROW())*RN$205</f>
        <v>9.3820613050938681E-2</v>
      </c>
      <c r="RO10" s="696" cm="1">
        <f t="array" aca="1" ref="RO10" ca="1">IF($RN10=0,0,INDIRECT(RO$203&amp;ROW())*RO$205)</f>
        <v>7.0312542939625605E-2</v>
      </c>
      <c r="RP10" s="696" cm="1">
        <f t="array" aca="1" ref="RP10" ca="1">IF($RN10=0,0,INDIRECT(RP$203&amp;ROW())*RP$205)</f>
        <v>0</v>
      </c>
      <c r="RQ10" s="696" cm="1">
        <f t="array" aca="1" ref="RQ10" ca="1">IF($RN10=0,0,INDIRECT(RQ$203&amp;ROW())*RQ$205)</f>
        <v>0</v>
      </c>
      <c r="RR10" s="696" cm="1">
        <f t="array" aca="1" ref="RR10" ca="1">IF($RN10=0,0,INDIRECT(RR$203&amp;ROW())*RR$205)</f>
        <v>0</v>
      </c>
      <c r="RS10" s="696" cm="1">
        <f t="array" aca="1" ref="RS10" ca="1">INDIRECT(RS$203&amp;ROW())*RS$205</f>
        <v>7.7466902221184339E-2</v>
      </c>
      <c r="RT10" s="696" cm="1">
        <f t="array" aca="1" ref="RT10" ca="1">IF($RS10=0,0,INDIRECT(RT$203&amp;ROW())*RT$205)</f>
        <v>8.1033461602244533E-2</v>
      </c>
      <c r="RU10" s="696" cm="1">
        <f t="array" aca="1" ref="RU10" ca="1">IF($RS10=0,0,INDIRECT(RU$203&amp;ROW())*RU$205)</f>
        <v>8.1972972149739559E-2</v>
      </c>
      <c r="RV10" s="696" cm="1">
        <f t="array" aca="1" ref="RV10" ca="1">INDIRECT(RV$203&amp;ROW())*RV$205</f>
        <v>4.4898858778974725E-2</v>
      </c>
      <c r="RW10" s="696" cm="1">
        <f t="array" aca="1" ref="RW10" ca="1">INDIRECT(RW$203&amp;ROW())*RW$205</f>
        <v>2.6659190312299668E-2</v>
      </c>
      <c r="RX10" s="696" cm="1">
        <f t="array" aca="1" ref="RX10" ca="1">INDIRECT(RX$203&amp;ROW())*RX$205</f>
        <v>0</v>
      </c>
      <c r="RY10" s="696" cm="1">
        <f t="array" aca="1" ref="RY10" ca="1">INDIRECT(RY$203&amp;ROW())*RY$205</f>
        <v>2.8132231790096798E-2</v>
      </c>
      <c r="RZ10" s="696" cm="1">
        <f t="array" aca="1" ref="RZ10" ca="1">INDIRECT(RZ$203&amp;ROW())*RZ$205</f>
        <v>0</v>
      </c>
      <c r="SA10" s="696" cm="1">
        <f t="array" aca="1" ref="SA10" ca="1">INDIRECT(SA$203&amp;ROW())*SA$205</f>
        <v>0.20458618579029147</v>
      </c>
      <c r="SB10" s="696" cm="1">
        <f t="array" aca="1" ref="SB10" ca="1">INDIRECT(SB$203&amp;ROW())*SB$205</f>
        <v>4.7124126502052749E-2</v>
      </c>
      <c r="SC10" s="696" cm="1">
        <f t="array" aca="1" ref="SC10" ca="1">INDIRECT(SC$203&amp;ROW())*SC$205</f>
        <v>5.4291606235991073E-2</v>
      </c>
      <c r="SD10" s="696" cm="1">
        <f t="array" aca="1" ref="SD10" ca="1">INDIRECT(SD$203&amp;ROW())*SD$205</f>
        <v>0.3072993885784252</v>
      </c>
      <c r="SE10" s="696" cm="1">
        <f t="array" aca="1" ref="SE10" ca="1">INDIRECT(SE$203&amp;ROW())*SE$205</f>
        <v>0.2585618210787391</v>
      </c>
      <c r="SF10" s="696" cm="1">
        <f t="array" aca="1" ref="SF10" ca="1">INDIRECT(SF$203&amp;ROW())*SF$205</f>
        <v>0.19835664972334499</v>
      </c>
      <c r="SG10" s="696" cm="1">
        <f t="array" aca="1" ref="SG10" ca="1">INDIRECT(SG$203&amp;ROW())*SG$205</f>
        <v>7.4767843909269882E-2</v>
      </c>
      <c r="SH10" s="696" cm="1">
        <f t="array" aca="1" ref="SH10" ca="1">IF(INDIRECT(SH$203&amp;ROW())="-",0,INDIRECT(SH$203&amp;ROW())*SH$205)</f>
        <v>6.1936941381865798E-2</v>
      </c>
      <c r="SI10" s="696" cm="1">
        <f t="array" aca="1" ref="SI10" ca="1">INDIRECT(SI$203&amp;ROW())*SI$205</f>
        <v>0.12211943784041945</v>
      </c>
      <c r="SJ10" s="696" cm="1">
        <f t="array" aca="1" ref="SJ10" ca="1">INDIRECT(SJ$203&amp;ROW())*SJ$205</f>
        <v>0</v>
      </c>
      <c r="SK10" s="696" cm="1">
        <f t="array" aca="1" ref="SK10" ca="1">INDIRECT(SK$203&amp;ROW())*SK$205</f>
        <v>0</v>
      </c>
      <c r="SN10" s="606" t="s">
        <v>1540</v>
      </c>
      <c r="SO10" s="707" cm="1">
        <f t="array" aca="1" ref="SO10" ca="1">INDIRECT(SO$203&amp;ROW())*SO$205</f>
        <v>0</v>
      </c>
      <c r="SP10" s="707" cm="1">
        <f t="array" aca="1" ref="SP10" ca="1">INDIRECT(SP$203&amp;ROW())*SP$205</f>
        <v>0</v>
      </c>
      <c r="SQ10" s="707" cm="1">
        <f t="array" aca="1" ref="SQ10" ca="1">INDIRECT(SQ$203&amp;ROW())*SQ$205</f>
        <v>0</v>
      </c>
      <c r="SR10" s="707" cm="1">
        <f t="array" aca="1" ref="SR10" ca="1">INDIRECT(SR$203&amp;ROW())*SR$205</f>
        <v>3</v>
      </c>
      <c r="SS10" s="707" cm="1">
        <f t="array" aca="1" ref="SS10" ca="1">INDIRECT(SS$203&amp;ROW())*SS$205</f>
        <v>2</v>
      </c>
      <c r="ST10" s="707" cm="1">
        <f t="array" aca="1" ref="ST10" ca="1">INDIRECT(ST$203&amp;ROW())*ST$205</f>
        <v>3</v>
      </c>
      <c r="SU10" s="707" cm="1">
        <f t="array" aca="1" ref="SU10" ca="1">INDIRECT(SU$203&amp;ROW())*SU$205</f>
        <v>3</v>
      </c>
      <c r="SV10" s="707" cm="1">
        <f t="array" aca="1" ref="SV10" ca="1">INDIRECT(SV$203&amp;ROW())*SV$205</f>
        <v>3</v>
      </c>
      <c r="SW10" s="707" cm="1">
        <f t="array" aca="1" ref="SW10" ca="1">INDIRECT(SW$203&amp;ROW())*SW$205</f>
        <v>3</v>
      </c>
      <c r="SX10" s="707" cm="1">
        <f t="array" aca="1" ref="SX10" ca="1">INDIRECT(SX$203&amp;ROW())*SX$205</f>
        <v>3</v>
      </c>
      <c r="SY10" s="707" cm="1">
        <f t="array" aca="1" ref="SY10" ca="1">INDIRECT(SY$203&amp;ROW())*SY$205</f>
        <v>3</v>
      </c>
      <c r="SZ10" s="707" cm="1">
        <f t="array" aca="1" ref="SZ10" ca="1">INDIRECT(SZ$203&amp;ROW())*SZ$205</f>
        <v>0</v>
      </c>
      <c r="TA10" s="707" cm="1">
        <f t="array" aca="1" ref="TA10" ca="1">INDIRECT(TA$203&amp;ROW())*TA$205</f>
        <v>0</v>
      </c>
      <c r="TB10" s="696" cm="1">
        <f t="array" aca="1" ref="TB10" ca="1">IF(INDIRECT(TB$203&amp;ROW())="-",0,INDIRECT(TB$203&amp;ROW())*TB$205)</f>
        <v>0.65359999999999996</v>
      </c>
      <c r="TC10" s="707" cm="1">
        <f t="array" aca="1" ref="TC10" ca="1">INDIRECT(TC$203&amp;ROW())*TC$205</f>
        <v>1</v>
      </c>
      <c r="TD10" s="696" cm="1">
        <f t="array" aca="1" ref="TD10" ca="1">IF(INDIRECT(TD$203&amp;ROW())="-",0,INDIRECT(TD$203&amp;ROW())*TD$205)</f>
        <v>0.7</v>
      </c>
      <c r="TE10" s="732" cm="1">
        <f t="array" aca="1" ref="TE10" ca="1">INDIRECT(TE$203&amp;ROW())*TE$205</f>
        <v>2</v>
      </c>
      <c r="TF10" s="707" cm="1">
        <f t="array" aca="1" ref="TF10" ca="1">INDIRECT(TF$203&amp;ROW())*TF$205</f>
        <v>2</v>
      </c>
      <c r="TG10" s="707" cm="1">
        <f t="array" aca="1" ref="TG10" ca="1">INDIRECT(TG$203&amp;ROW())*TG$205</f>
        <v>2</v>
      </c>
      <c r="TH10" s="707" cm="1">
        <f t="array" aca="1" ref="TH10" ca="1">INDIRECT(TH$203&amp;ROW())*TH$205</f>
        <v>2</v>
      </c>
      <c r="TI10" s="707" cm="1">
        <f t="array" aca="1" ref="TI10" ca="1">INDIRECT(TI$203&amp;ROW())*TI$205</f>
        <v>2</v>
      </c>
      <c r="TJ10" s="696" cm="1">
        <f t="array" aca="1" ref="TJ10" ca="1">IF(INDIRECT(TJ$203&amp;ROW())="-",0,INDIRECT(TJ$203&amp;ROW())*TJ$205)</f>
        <v>0.75</v>
      </c>
      <c r="TK10" s="707" cm="1">
        <f t="array" aca="1" ref="TK10" ca="1">INDIRECT(TK$203&amp;ROW())*TK$205</f>
        <v>1</v>
      </c>
      <c r="TL10" s="707" cm="1">
        <f t="array" aca="1" ref="TL10" ca="1">INDIRECT(TL$203&amp;ROW())*TL$205</f>
        <v>0</v>
      </c>
      <c r="TM10" s="707" cm="1">
        <f t="array" aca="1" ref="TM10" ca="1">INDIRECT(TM$203&amp;ROW())*TM$205</f>
        <v>1</v>
      </c>
      <c r="TN10" s="707" cm="1">
        <f t="array" aca="1" ref="TN10" ca="1">IF($TM10=0,0,INDIRECT(TN$203&amp;ROW())*TN$205)</f>
        <v>1</v>
      </c>
      <c r="TO10" s="707" cm="1">
        <f t="array" aca="1" ref="TO10" ca="1">IF($TM10=0,0,INDIRECT(TO$203&amp;ROW())*TO$205)</f>
        <v>0</v>
      </c>
      <c r="TP10" s="707" cm="1">
        <f t="array" aca="1" ref="TP10" ca="1">IF($TM10=0,0,INDIRECT(TP$203&amp;ROW())*TP$205)</f>
        <v>0</v>
      </c>
      <c r="TQ10" s="707" cm="1">
        <f t="array" aca="1" ref="TQ10" ca="1">IF($TM10=0,0,INDIRECT(TQ$203&amp;ROW())*TQ$205)</f>
        <v>0</v>
      </c>
      <c r="TR10" s="707" cm="1">
        <f t="array" aca="1" ref="TR10" ca="1">INDIRECT(TR$203&amp;ROW())*TR$205</f>
        <v>1</v>
      </c>
      <c r="TS10" s="707" cm="1">
        <f t="array" aca="1" ref="TS10" ca="1">IF($TR10=0,0,INDIRECT(TS$203&amp;ROW())*TS$205)</f>
        <v>1</v>
      </c>
      <c r="TT10" s="707" cm="1">
        <f t="array" aca="1" ref="TT10" ca="1">IF($TR10=0,0,INDIRECT(TT$203&amp;ROW())*TT$205)</f>
        <v>1</v>
      </c>
      <c r="TU10" s="707" cm="1">
        <f t="array" aca="1" ref="TU10" ca="1">INDIRECT(TU$203&amp;ROW())*TU$205</f>
        <v>1</v>
      </c>
      <c r="TV10" s="707" cm="1">
        <f t="array" aca="1" ref="TV10" ca="1">INDIRECT(TV$203&amp;ROW())*TV$205</f>
        <v>1</v>
      </c>
      <c r="TW10" s="707" cm="1">
        <f t="array" aca="1" ref="TW10" ca="1">INDIRECT(TW$203&amp;ROW())*TW$205</f>
        <v>0</v>
      </c>
      <c r="TX10" s="707" cm="1">
        <f t="array" aca="1" ref="TX10" ca="1">INDIRECT(TX$203&amp;ROW())*TX$205</f>
        <v>1</v>
      </c>
      <c r="TY10" s="707" cm="1">
        <f t="array" aca="1" ref="TY10" ca="1">INDIRECT(TY$203&amp;ROW())*TY$205</f>
        <v>0</v>
      </c>
      <c r="TZ10" s="707" cm="1">
        <f t="array" aca="1" ref="TZ10" ca="1">INDIRECT(TZ$203&amp;ROW())*TZ$205</f>
        <v>2</v>
      </c>
      <c r="UA10" s="707" cm="1">
        <f t="array" aca="1" ref="UA10" ca="1">INDIRECT(UA$203&amp;ROW())*UA$205</f>
        <v>2</v>
      </c>
      <c r="UB10" s="707" cm="1">
        <f t="array" aca="1" ref="UB10" ca="1">INDIRECT(UB$203&amp;ROW())*UB$205</f>
        <v>2</v>
      </c>
      <c r="UC10" s="707" cm="1">
        <f t="array" aca="1" ref="UC10" ca="1">INDIRECT(UC$203&amp;ROW())*UC$205</f>
        <v>1</v>
      </c>
      <c r="UD10" s="707" cm="1">
        <f t="array" aca="1" ref="UD10" ca="1">INDIRECT(UD$203&amp;ROW())*UD$205</f>
        <v>1</v>
      </c>
      <c r="UE10" s="707" cm="1">
        <f t="array" aca="1" ref="UE10" ca="1">INDIRECT(UE$203&amp;ROW())*UE$205</f>
        <v>3</v>
      </c>
      <c r="UF10" s="707" cm="1">
        <f t="array" aca="1" ref="UF10" ca="1">INDIRECT(UF$203&amp;ROW())*UF$205</f>
        <v>2</v>
      </c>
      <c r="UG10" s="696" cm="1">
        <f t="array" aca="1" ref="UG10" ca="1">IF(INDIRECT(UG$203&amp;ROW())="-",0,INDIRECT(UG$203&amp;ROW())*UG$205)</f>
        <v>0.78720000000000001</v>
      </c>
      <c r="UH10" s="707" cm="1">
        <f t="array" aca="1" ref="UH10" ca="1">INDIRECT(UH$203&amp;ROW())*UH$205</f>
        <v>1</v>
      </c>
      <c r="UI10" s="707" cm="1">
        <f t="array" aca="1" ref="UI10" ca="1">INDIRECT(UI$203&amp;ROW())*UI$205</f>
        <v>0</v>
      </c>
      <c r="UJ10" s="707" cm="1">
        <f t="array" aca="1" ref="UJ10" ca="1">INDIRECT(UJ$203&amp;ROW())*UJ$205</f>
        <v>0</v>
      </c>
      <c r="UM10" s="606" t="s">
        <v>1540</v>
      </c>
      <c r="UN10" s="616">
        <f t="shared" ca="1" si="42"/>
        <v>-0.97111609266078391</v>
      </c>
      <c r="UO10" s="616">
        <f t="shared" ca="1" si="42"/>
        <v>-0.6225347970107441</v>
      </c>
      <c r="UP10" s="616">
        <f t="shared" ca="1" si="42"/>
        <v>-0.88618201963763954</v>
      </c>
      <c r="UQ10" s="616">
        <f t="shared" ca="1" si="42"/>
        <v>0.29355872991449461</v>
      </c>
      <c r="UR10" s="616">
        <f t="shared" ca="1" si="42"/>
        <v>0.12190361681987209</v>
      </c>
      <c r="US10" s="616">
        <f t="shared" ca="1" si="42"/>
        <v>0.41305213694811815</v>
      </c>
      <c r="UT10" s="616">
        <f t="shared" ca="1" si="42"/>
        <v>0.30690415393182785</v>
      </c>
      <c r="UU10" s="616">
        <f t="shared" ca="1" si="42"/>
        <v>0.53359975015917405</v>
      </c>
      <c r="UV10" s="616">
        <f t="shared" ca="1" si="42"/>
        <v>0.44410973870643028</v>
      </c>
      <c r="UW10" s="616">
        <f t="shared" ca="1" si="42"/>
        <v>0.6421874155054268</v>
      </c>
      <c r="UX10" s="616">
        <f t="shared" ca="1" si="42"/>
        <v>0.28247365722383649</v>
      </c>
      <c r="UY10" s="616">
        <f t="shared" ca="1" si="42"/>
        <v>-0.67270887390575207</v>
      </c>
      <c r="UZ10" s="616">
        <f t="shared" ca="1" si="42"/>
        <v>-0.80238258590915801</v>
      </c>
      <c r="VA10" s="616">
        <f t="shared" ca="1" si="42"/>
        <v>0.41350574576969684</v>
      </c>
      <c r="VB10" s="616">
        <f t="shared" ca="1" si="42"/>
        <v>0.38200252083713526</v>
      </c>
      <c r="VC10" s="616">
        <f t="shared" ca="1" si="42"/>
        <v>0.55243527955297134</v>
      </c>
      <c r="VD10" s="616">
        <f t="shared" ca="1" si="43"/>
        <v>0.85304819841956248</v>
      </c>
      <c r="VE10" s="616">
        <f t="shared" ca="1" si="43"/>
        <v>3.9909080070471406E-2</v>
      </c>
      <c r="VF10" s="616">
        <f t="shared" ca="1" si="43"/>
        <v>7.1631593782223293E-2</v>
      </c>
      <c r="VG10" s="616">
        <f t="shared" ca="1" si="43"/>
        <v>1.2788179585372306</v>
      </c>
      <c r="VH10" s="616">
        <f t="shared" ca="1" si="43"/>
        <v>-0.12784420028857393</v>
      </c>
      <c r="VI10" s="616">
        <f t="shared" ca="1" si="43"/>
        <v>0.70216690479100441</v>
      </c>
      <c r="VJ10" s="616">
        <f t="shared" ca="1" si="43"/>
        <v>1.1038721171937993</v>
      </c>
      <c r="VK10" s="616">
        <f t="shared" ca="1" si="43"/>
        <v>-1.8355388391984859</v>
      </c>
      <c r="VL10" s="616">
        <f t="shared" ca="1" si="43"/>
        <v>1.1863766389476611</v>
      </c>
      <c r="VM10" s="616">
        <f t="shared" ca="1" si="43"/>
        <v>1.7393845659645861</v>
      </c>
      <c r="VN10" s="616">
        <f t="shared" ca="1" si="43"/>
        <v>-0.62639799545694341</v>
      </c>
      <c r="VO10" s="616">
        <f t="shared" ca="1" si="43"/>
        <v>-0.42150866262694142</v>
      </c>
      <c r="VP10" s="616">
        <f t="shared" ca="1" si="43"/>
        <v>-0.46221149066820022</v>
      </c>
      <c r="VQ10" s="616">
        <f t="shared" ca="1" si="43"/>
        <v>1.2773868528042598</v>
      </c>
      <c r="VR10" s="616">
        <f t="shared" ca="1" si="43"/>
        <v>1.5497103694524457</v>
      </c>
      <c r="VS10" s="616">
        <f t="shared" ca="1" si="43"/>
        <v>2.4577967350382721</v>
      </c>
      <c r="VT10" s="616">
        <f t="shared" ca="1" si="44"/>
        <v>2.5655357300130479</v>
      </c>
      <c r="VU10" s="616">
        <f t="shared" ca="1" si="44"/>
        <v>1.2114249894444582</v>
      </c>
      <c r="VV10" s="616">
        <f t="shared" ca="1" si="44"/>
        <v>-0.64337789451099625</v>
      </c>
      <c r="VW10" s="616">
        <f t="shared" ca="1" si="44"/>
        <v>-1.292348529253206</v>
      </c>
      <c r="VX10" s="616">
        <f t="shared" ca="1" si="44"/>
        <v>-0.78524029103755877</v>
      </c>
      <c r="VY10" s="616">
        <f t="shared" ca="1" si="44"/>
        <v>0.70583605694264007</v>
      </c>
      <c r="VZ10" s="616">
        <f t="shared" ca="1" si="44"/>
        <v>0.68442622420316401</v>
      </c>
      <c r="WA10" s="616">
        <f t="shared" ca="1" si="44"/>
        <v>0.92808016936885662</v>
      </c>
      <c r="WB10" s="616">
        <f t="shared" ca="1" si="44"/>
        <v>0.33435322352896929</v>
      </c>
      <c r="WC10" s="616">
        <f t="shared" ca="1" si="44"/>
        <v>0.47817673461028487</v>
      </c>
      <c r="WD10" s="616">
        <f t="shared" ca="1" si="44"/>
        <v>1.1315684290219801</v>
      </c>
      <c r="WE10" s="616">
        <f t="shared" ca="1" si="44"/>
        <v>0.67426644196529939</v>
      </c>
      <c r="WF10" s="616">
        <f t="shared" ca="1" si="44"/>
        <v>0.51022319731492471</v>
      </c>
      <c r="WG10" s="616">
        <f t="shared" ca="1" si="44"/>
        <v>4.8009398089356427E-2</v>
      </c>
      <c r="WH10" s="616">
        <f t="shared" ca="1" si="44"/>
        <v>-1.0816125322340113</v>
      </c>
      <c r="WI10" s="627">
        <f t="shared" ca="1" si="44"/>
        <v>-0.9831420375936909</v>
      </c>
      <c r="WL10" s="606" t="s">
        <v>1540</v>
      </c>
      <c r="WM10" s="700" t="str">
        <f t="shared" ca="1" si="63"/>
        <v>B</v>
      </c>
      <c r="WN10" s="479">
        <f t="shared" ca="1" si="64"/>
        <v>0.64326377810659496</v>
      </c>
      <c r="WO10" s="495">
        <f t="shared" ca="1" si="45"/>
        <v>0.59824355881429836</v>
      </c>
      <c r="WP10" s="458">
        <f t="shared" ca="1" si="45"/>
        <v>0.74419506283847403</v>
      </c>
      <c r="WQ10" s="458">
        <f t="shared" ca="1" si="45"/>
        <v>0.65109036942234833</v>
      </c>
      <c r="WR10" s="459">
        <f t="shared" ca="1" si="45"/>
        <v>0.57952612135125925</v>
      </c>
      <c r="WS10" s="495">
        <f t="shared" ca="1" si="65"/>
        <v>-6.1345306129023447E-2</v>
      </c>
      <c r="WT10" s="458">
        <f t="shared" ca="1" si="66"/>
        <v>0.44466493484626518</v>
      </c>
      <c r="WU10" s="458">
        <f t="shared" ca="1" si="67"/>
        <v>0.75084908352021518</v>
      </c>
      <c r="WV10" s="459">
        <f t="shared" ca="1" si="68"/>
        <v>9.4920052810991931E-2</v>
      </c>
      <c r="WW10" s="484">
        <f t="shared" ca="1" si="46"/>
        <v>-0.7262006140917342</v>
      </c>
      <c r="WX10" s="484">
        <f t="shared" ca="1" si="46"/>
        <v>-0.37545073607717977</v>
      </c>
      <c r="WY10" s="484">
        <f t="shared" ca="1" si="46"/>
        <v>-0.64522912849816527</v>
      </c>
      <c r="WZ10" s="484">
        <f t="shared" ca="1" si="46"/>
        <v>0.10559307515024371</v>
      </c>
      <c r="XA10" s="484">
        <f t="shared" ca="1" si="46"/>
        <v>6.4328538595846502E-2</v>
      </c>
      <c r="XB10" s="484">
        <f t="shared" ca="1" si="46"/>
        <v>0.21821544394969081</v>
      </c>
      <c r="XC10" s="484">
        <f t="shared" ca="1" si="46"/>
        <v>0.14467461816346364</v>
      </c>
      <c r="XD10" s="484">
        <f t="shared" ca="1" si="46"/>
        <v>0.27368331185664035</v>
      </c>
      <c r="XE10" s="484">
        <f t="shared" ca="1" si="46"/>
        <v>0.21801347073098662</v>
      </c>
      <c r="XF10" s="484">
        <f t="shared" ca="1" si="46"/>
        <v>0.41324760187774212</v>
      </c>
      <c r="XG10" s="484">
        <f t="shared" ca="1" si="46"/>
        <v>0.1145148206385433</v>
      </c>
      <c r="XH10" s="484">
        <f t="shared" ca="1" si="46"/>
        <v>-0.33958343954762366</v>
      </c>
      <c r="XI10" s="484">
        <f t="shared" ca="1" si="46"/>
        <v>-0.56078518929191046</v>
      </c>
      <c r="XJ10" s="484">
        <f t="shared" ca="1" si="46"/>
        <v>0.29346502777275385</v>
      </c>
      <c r="XK10" s="484">
        <f t="shared" ca="1" si="46"/>
        <v>0.2713363905506172</v>
      </c>
      <c r="XL10" s="484">
        <f t="shared" ca="1" si="46"/>
        <v>0.48802132595709485</v>
      </c>
      <c r="XM10" s="484">
        <f t="shared" ca="1" si="47"/>
        <v>0.64336895124803395</v>
      </c>
      <c r="XN10" s="484">
        <f t="shared" ca="1" si="47"/>
        <v>2.7828601533139714E-2</v>
      </c>
      <c r="XO10" s="484">
        <f t="shared" ca="1" si="47"/>
        <v>5.2591916154908339E-2</v>
      </c>
      <c r="XP10" s="484">
        <f t="shared" ca="1" si="47"/>
        <v>0.81844349346382761</v>
      </c>
      <c r="XQ10" s="484">
        <f t="shared" ca="1" si="47"/>
        <v>-8.50675308720171E-2</v>
      </c>
      <c r="XR10" s="484">
        <f t="shared" ca="1" si="47"/>
        <v>0.6143960416921288</v>
      </c>
      <c r="XS10" s="484">
        <f t="shared" ca="1" si="47"/>
        <v>0.68108909630857417</v>
      </c>
      <c r="XT10" s="484">
        <f t="shared" ca="1" si="47"/>
        <v>-1.1147227370452404</v>
      </c>
      <c r="XU10" s="484">
        <f t="shared" ca="1" si="47"/>
        <v>0.90140897027243294</v>
      </c>
      <c r="XV10" s="484">
        <f t="shared" ca="1" si="47"/>
        <v>0.91769929700291553</v>
      </c>
      <c r="XW10" s="484">
        <f t="shared" ca="1" si="47"/>
        <v>-0.40427726626791127</v>
      </c>
      <c r="XX10" s="484">
        <f t="shared" ca="1" si="47"/>
        <v>-0.20379943838012618</v>
      </c>
      <c r="XY10" s="484">
        <f t="shared" ca="1" si="47"/>
        <v>-0.24303080179333969</v>
      </c>
      <c r="XZ10" s="484">
        <f t="shared" ca="1" si="47"/>
        <v>0.93428074414103568</v>
      </c>
      <c r="YA10" s="484">
        <f t="shared" ca="1" si="47"/>
        <v>1.0567475009296226</v>
      </c>
      <c r="YB10" s="484">
        <f t="shared" ca="1" si="47"/>
        <v>1.291572184262612</v>
      </c>
      <c r="YC10" s="484">
        <f t="shared" ca="1" si="48"/>
        <v>1.144742042731822</v>
      </c>
      <c r="YD10" s="484">
        <f t="shared" ca="1" si="48"/>
        <v>0.89512192470051022</v>
      </c>
      <c r="YE10" s="484">
        <f t="shared" ca="1" si="48"/>
        <v>-0.46342509741627064</v>
      </c>
      <c r="YF10" s="484">
        <f t="shared" ca="1" si="48"/>
        <v>-0.76235639740646621</v>
      </c>
      <c r="YG10" s="484">
        <f t="shared" ca="1" si="48"/>
        <v>-0.54699838673676349</v>
      </c>
      <c r="YH10" s="484">
        <f t="shared" ca="1" si="48"/>
        <v>0.3761400347447329</v>
      </c>
      <c r="YI10" s="484">
        <f t="shared" ca="1" si="48"/>
        <v>0.40086843951579315</v>
      </c>
      <c r="YJ10" s="484">
        <f t="shared" ca="1" si="48"/>
        <v>0.55062996448654267</v>
      </c>
      <c r="YK10" s="484">
        <f t="shared" ca="1" si="48"/>
        <v>5.8277766861099353E-2</v>
      </c>
      <c r="YL10" s="484">
        <f t="shared" ca="1" si="48"/>
        <v>0.15139075417761619</v>
      </c>
      <c r="YM10" s="484">
        <f t="shared" ca="1" si="48"/>
        <v>0.90333107688824665</v>
      </c>
      <c r="YN10" s="484">
        <f t="shared" ca="1" si="48"/>
        <v>0.48075197312125845</v>
      </c>
      <c r="YO10" s="484">
        <f t="shared" ca="1" si="48"/>
        <v>0.31332806547109526</v>
      </c>
      <c r="YP10" s="484">
        <f t="shared" ca="1" si="48"/>
        <v>2.5579407302009107E-2</v>
      </c>
      <c r="YQ10" s="484">
        <f t="shared" ca="1" si="48"/>
        <v>-0.78352011835031787</v>
      </c>
      <c r="YR10" s="484">
        <f t="shared" ca="1" si="48"/>
        <v>-0.73715989978774943</v>
      </c>
      <c r="YU10" s="606" t="s">
        <v>1540</v>
      </c>
      <c r="YV10" s="700" t="str">
        <f t="shared" ca="1" si="49"/>
        <v>B</v>
      </c>
      <c r="YW10" s="479">
        <f t="shared" ca="1" si="69"/>
        <v>0.7139022419900477</v>
      </c>
      <c r="YX10" s="495">
        <f t="shared" ca="1" si="50"/>
        <v>0.75860294377661242</v>
      </c>
      <c r="YY10" s="458">
        <f t="shared" ca="1" si="50"/>
        <v>0.74493008806798922</v>
      </c>
      <c r="YZ10" s="458">
        <f t="shared" ca="1" si="50"/>
        <v>0.64168510136366697</v>
      </c>
      <c r="ZA10" s="459">
        <f t="shared" ca="1" si="50"/>
        <v>0.710390834751922</v>
      </c>
      <c r="ZB10" s="495">
        <f t="shared" ca="1" si="70"/>
        <v>0.13317131486251538</v>
      </c>
      <c r="ZC10" s="458">
        <f t="shared" ca="1" si="71"/>
        <v>0.4810752806300892</v>
      </c>
      <c r="ZD10" s="458">
        <f t="shared" ca="1" si="72"/>
        <v>0.8393153622257653</v>
      </c>
      <c r="ZE10" s="459">
        <f t="shared" ca="1" si="73"/>
        <v>0.1181807223529386</v>
      </c>
      <c r="ZF10" s="484">
        <f t="shared" ca="1" si="51"/>
        <v>-3.2485432480444082E-2</v>
      </c>
      <c r="ZG10" s="484">
        <f t="shared" ca="1" si="51"/>
        <v>-7.9385408814590788E-2</v>
      </c>
      <c r="ZH10" s="484">
        <f t="shared" ca="1" si="51"/>
        <v>-6.6861590023482048E-2</v>
      </c>
      <c r="ZI10" s="484">
        <f t="shared" ca="1" si="51"/>
        <v>2.1988880583922777E-2</v>
      </c>
      <c r="ZJ10" s="484">
        <f t="shared" ca="1" si="51"/>
        <v>1.0659583188508518E-2</v>
      </c>
      <c r="ZK10" s="484">
        <f t="shared" ca="1" si="51"/>
        <v>7.3425809550013654E-2</v>
      </c>
      <c r="ZL10" s="484">
        <f t="shared" ca="1" si="51"/>
        <v>2.4672875513209128E-2</v>
      </c>
      <c r="ZM10" s="484">
        <f t="shared" ca="1" si="51"/>
        <v>9.4446117703140112E-2</v>
      </c>
      <c r="ZN10" s="484">
        <f t="shared" ca="1" si="51"/>
        <v>8.9770705925095284E-2</v>
      </c>
      <c r="ZO10" s="484">
        <f t="shared" ca="1" si="51"/>
        <v>2.8984588520071332E-2</v>
      </c>
      <c r="ZP10" s="484">
        <f t="shared" ca="1" si="51"/>
        <v>2.6000050859821721E-2</v>
      </c>
      <c r="ZQ10" s="484">
        <f t="shared" ca="1" si="51"/>
        <v>-1.1497069191506403E-2</v>
      </c>
      <c r="ZR10" s="484">
        <f t="shared" ca="1" si="51"/>
        <v>-4.5981105838852197E-2</v>
      </c>
      <c r="ZS10" s="484">
        <f t="shared" ca="1" si="51"/>
        <v>3.4696694496083862E-2</v>
      </c>
      <c r="ZT10" s="484">
        <f t="shared" ca="1" si="51"/>
        <v>1.3645530753656038E-2</v>
      </c>
      <c r="ZU10" s="484">
        <f t="shared" ca="1" si="51"/>
        <v>3.4963098356952195E-2</v>
      </c>
      <c r="ZV10" s="484">
        <f t="shared" ca="1" si="52"/>
        <v>4.5270410067628573E-2</v>
      </c>
      <c r="ZW10" s="484">
        <f t="shared" ca="1" si="52"/>
        <v>5.5175234891583769E-3</v>
      </c>
      <c r="ZX10" s="484">
        <f t="shared" ca="1" si="52"/>
        <v>2.0912013157790479E-3</v>
      </c>
      <c r="ZY10" s="484">
        <f t="shared" ca="1" si="52"/>
        <v>0.13772471860952887</v>
      </c>
      <c r="ZZ10" s="484">
        <f t="shared" ca="1" si="52"/>
        <v>-7.8155783354792625E-3</v>
      </c>
      <c r="AAA10" s="484">
        <f t="shared" ca="1" si="52"/>
        <v>4.242604706152605E-2</v>
      </c>
      <c r="AAB10" s="484">
        <f t="shared" ca="1" si="52"/>
        <v>0.12431811823163672</v>
      </c>
      <c r="AAC10" s="484">
        <f t="shared" ca="1" si="52"/>
        <v>-2.7521574428998372E-2</v>
      </c>
      <c r="AAD10" s="484">
        <f t="shared" ca="1" si="52"/>
        <v>0.1113065835753817</v>
      </c>
      <c r="AAE10" s="484">
        <f t="shared" ca="1" si="52"/>
        <v>0.12230055198290701</v>
      </c>
      <c r="AAF10" s="484">
        <f t="shared" ca="1" si="52"/>
        <v>-6.120902348854227E-2</v>
      </c>
      <c r="AAG10" s="484">
        <f t="shared" ca="1" si="52"/>
        <v>-4.3018323338477257E-2</v>
      </c>
      <c r="AAH10" s="484">
        <f t="shared" ca="1" si="52"/>
        <v>-3.8008707897835295E-2</v>
      </c>
      <c r="AAI10" s="484">
        <f t="shared" ca="1" si="52"/>
        <v>9.8955202424813982E-2</v>
      </c>
      <c r="AAJ10" s="484">
        <f t="shared" ca="1" si="52"/>
        <v>0.12557839571762494</v>
      </c>
      <c r="AAK10" s="484">
        <f t="shared" ca="1" si="52"/>
        <v>0.20147290331101309</v>
      </c>
      <c r="AAL10" s="484">
        <f t="shared" ca="1" si="53"/>
        <v>0.11518962643426967</v>
      </c>
      <c r="AAM10" s="484">
        <f t="shared" ca="1" si="53"/>
        <v>3.2295609342675426E-2</v>
      </c>
      <c r="AAN10" s="484">
        <f t="shared" ca="1" si="53"/>
        <v>-6.1359063816095079E-2</v>
      </c>
      <c r="AAO10" s="484">
        <f t="shared" ca="1" si="53"/>
        <v>-3.6356648378541884E-2</v>
      </c>
      <c r="AAP10" s="484">
        <f t="shared" ca="1" si="53"/>
        <v>-2.8906649957960041E-2</v>
      </c>
      <c r="AAQ10" s="484">
        <f t="shared" ca="1" si="53"/>
        <v>7.2202153341576855E-2</v>
      </c>
      <c r="AAR10" s="484">
        <f t="shared" ca="1" si="53"/>
        <v>1.612649398533611E-2</v>
      </c>
      <c r="AAS10" s="484">
        <f t="shared" ca="1" si="53"/>
        <v>2.5193481555402932E-2</v>
      </c>
      <c r="AAT10" s="484">
        <f t="shared" ca="1" si="53"/>
        <v>0.1027465411596778</v>
      </c>
      <c r="AAU10" s="484">
        <f t="shared" ca="1" si="53"/>
        <v>0.12363824729832018</v>
      </c>
      <c r="AAV10" s="484">
        <f t="shared" ca="1" si="53"/>
        <v>7.4818040837836219E-2</v>
      </c>
      <c r="AAW10" s="484">
        <f t="shared" ca="1" si="53"/>
        <v>2.5206724043060142E-2</v>
      </c>
      <c r="AAX10" s="484">
        <f t="shared" ca="1" si="53"/>
        <v>4.0144390578966765E-2</v>
      </c>
      <c r="AAY10" s="484">
        <f t="shared" ca="1" si="53"/>
        <v>5.8628807057291149E-3</v>
      </c>
      <c r="AAZ10" s="484">
        <f t="shared" ca="1" si="53"/>
        <v>-0.11856365915979221</v>
      </c>
      <c r="ABA10" s="484">
        <f t="shared" ca="1" si="53"/>
        <v>-0.10451532592333997</v>
      </c>
    </row>
    <row r="11" spans="1:729" ht="15" customHeight="1" x14ac:dyDescent="0.35">
      <c r="A11" s="498">
        <v>9</v>
      </c>
      <c r="B11" s="628"/>
      <c r="C11" s="606" t="s">
        <v>1591</v>
      </c>
      <c r="D11" s="629">
        <v>36</v>
      </c>
      <c r="E11" s="630" t="s">
        <v>1592</v>
      </c>
      <c r="F11" s="631" t="s">
        <v>1351</v>
      </c>
      <c r="G11" s="632">
        <v>25499.881000000001</v>
      </c>
      <c r="H11" s="504">
        <v>1392773.1572763214</v>
      </c>
      <c r="I11" s="505">
        <v>54910</v>
      </c>
      <c r="J11" s="633" t="s">
        <v>1593</v>
      </c>
      <c r="K11" s="507">
        <v>2</v>
      </c>
      <c r="L11" s="508" t="s">
        <v>1594</v>
      </c>
      <c r="M11" s="509">
        <v>5</v>
      </c>
      <c r="N11" s="510">
        <v>0.94320000000000004</v>
      </c>
      <c r="O11" s="511">
        <v>0.94710000000000005</v>
      </c>
      <c r="P11" s="512">
        <v>0.88249999999999995</v>
      </c>
      <c r="Q11" s="513">
        <v>1</v>
      </c>
      <c r="R11" s="510">
        <v>0.96430000000000005</v>
      </c>
      <c r="S11" s="514">
        <v>0.90529999999999999</v>
      </c>
      <c r="T11" s="514">
        <v>0.97219999999999995</v>
      </c>
      <c r="U11" s="514">
        <v>0.97826000000000002</v>
      </c>
      <c r="V11" s="514">
        <v>0.92910000000000004</v>
      </c>
      <c r="W11" s="515" t="s">
        <v>1595</v>
      </c>
      <c r="X11" s="516" t="s">
        <v>1596</v>
      </c>
      <c r="Y11" s="517">
        <v>1</v>
      </c>
      <c r="Z11" s="518">
        <v>3</v>
      </c>
      <c r="AA11" s="519" t="s">
        <v>1597</v>
      </c>
      <c r="AB11" s="520">
        <v>2018</v>
      </c>
      <c r="AC11" s="369">
        <v>2</v>
      </c>
      <c r="AD11" s="572" t="s">
        <v>1598</v>
      </c>
      <c r="AE11" s="522">
        <v>1</v>
      </c>
      <c r="AF11" s="751" t="s">
        <v>1596</v>
      </c>
      <c r="AG11" s="578" t="s">
        <v>1599</v>
      </c>
      <c r="AH11" s="647">
        <v>1</v>
      </c>
      <c r="AI11" s="647">
        <v>1</v>
      </c>
      <c r="AJ11" s="647">
        <v>2015</v>
      </c>
      <c r="AK11" s="752" t="s">
        <v>1600</v>
      </c>
      <c r="AL11" s="765" t="s">
        <v>1188</v>
      </c>
      <c r="AM11" s="650">
        <v>1</v>
      </c>
      <c r="AN11" s="647">
        <v>1</v>
      </c>
      <c r="AO11" s="647" t="s">
        <v>1188</v>
      </c>
      <c r="AP11" s="647">
        <v>1</v>
      </c>
      <c r="AQ11" s="647">
        <v>1</v>
      </c>
      <c r="AR11" s="647" t="s">
        <v>1188</v>
      </c>
      <c r="AS11" s="647">
        <v>1</v>
      </c>
      <c r="AT11" s="647" t="s">
        <v>1188</v>
      </c>
      <c r="AU11" s="648">
        <v>1</v>
      </c>
      <c r="AV11" s="641" t="s">
        <v>1601</v>
      </c>
      <c r="AW11" s="642" t="s">
        <v>1602</v>
      </c>
      <c r="AX11" s="643">
        <v>2</v>
      </c>
      <c r="AY11" s="733" t="s">
        <v>1603</v>
      </c>
      <c r="AZ11" s="645">
        <v>2</v>
      </c>
      <c r="BA11" s="709" t="s">
        <v>1604</v>
      </c>
      <c r="BB11" s="631" t="s">
        <v>1605</v>
      </c>
      <c r="BC11" s="646" t="s">
        <v>1606</v>
      </c>
      <c r="BD11" s="631" t="s">
        <v>1607</v>
      </c>
      <c r="BE11" s="631" t="s">
        <v>1317</v>
      </c>
      <c r="BF11" s="631">
        <v>3</v>
      </c>
      <c r="BG11" s="631">
        <v>1997</v>
      </c>
      <c r="BH11" s="631" t="s">
        <v>1197</v>
      </c>
      <c r="BI11" s="631">
        <v>1</v>
      </c>
      <c r="BJ11" s="631">
        <v>2</v>
      </c>
      <c r="BK11" s="631" t="s">
        <v>1324</v>
      </c>
      <c r="BL11" s="631" t="s">
        <v>1257</v>
      </c>
      <c r="BM11" s="551" t="s">
        <v>1608</v>
      </c>
      <c r="BN11" s="647">
        <v>1901</v>
      </c>
      <c r="BO11" s="557" t="s">
        <v>1609</v>
      </c>
      <c r="BP11" s="647">
        <v>1997</v>
      </c>
      <c r="BQ11" s="647">
        <v>2</v>
      </c>
      <c r="BR11" s="647">
        <v>4</v>
      </c>
      <c r="BS11" s="647" t="s">
        <v>1188</v>
      </c>
      <c r="BT11" s="647" t="s">
        <v>1188</v>
      </c>
      <c r="BU11" s="647" t="s">
        <v>1188</v>
      </c>
      <c r="BV11" s="648" t="s">
        <v>1188</v>
      </c>
      <c r="BW11" s="649" t="s">
        <v>1610</v>
      </c>
      <c r="BX11" s="650">
        <v>1910</v>
      </c>
      <c r="BY11" s="647" t="s">
        <v>1611</v>
      </c>
      <c r="BZ11" s="651" t="s">
        <v>1612</v>
      </c>
      <c r="CA11" s="647">
        <v>2</v>
      </c>
      <c r="CB11" s="647" t="s">
        <v>1324</v>
      </c>
      <c r="CC11" s="557" t="s">
        <v>1613</v>
      </c>
      <c r="CD11" s="647">
        <v>2002</v>
      </c>
      <c r="CE11" s="647">
        <v>3</v>
      </c>
      <c r="CF11" s="647">
        <v>3</v>
      </c>
      <c r="CG11" s="515" t="s">
        <v>1614</v>
      </c>
      <c r="CH11" s="647">
        <v>1901</v>
      </c>
      <c r="CI11" s="647">
        <v>1961</v>
      </c>
      <c r="CJ11" s="647">
        <v>3</v>
      </c>
      <c r="CK11" s="651" t="s">
        <v>1615</v>
      </c>
      <c r="CL11" s="651" t="s">
        <v>1616</v>
      </c>
      <c r="CM11" s="647">
        <v>2</v>
      </c>
      <c r="CN11" s="647" t="s">
        <v>1214</v>
      </c>
      <c r="CO11" s="557" t="s">
        <v>1617</v>
      </c>
      <c r="CP11" s="647">
        <v>2005</v>
      </c>
      <c r="CQ11" s="647">
        <v>3</v>
      </c>
      <c r="CR11" s="650">
        <v>3</v>
      </c>
      <c r="CS11" s="766" t="s">
        <v>1618</v>
      </c>
      <c r="CT11" s="647">
        <v>1990</v>
      </c>
      <c r="CU11" s="648">
        <v>3</v>
      </c>
      <c r="CV11" s="766" t="s">
        <v>1619</v>
      </c>
      <c r="CW11" s="554" t="s">
        <v>1188</v>
      </c>
      <c r="CX11" s="655">
        <v>1</v>
      </c>
      <c r="CY11" s="656" t="s">
        <v>1620</v>
      </c>
      <c r="CZ11" s="647">
        <v>2007</v>
      </c>
      <c r="DA11" s="657">
        <v>3</v>
      </c>
      <c r="DB11" s="723">
        <v>2046700</v>
      </c>
      <c r="DC11" s="753">
        <v>3</v>
      </c>
      <c r="DD11" s="659" t="s">
        <v>1621</v>
      </c>
      <c r="DE11" s="648">
        <v>2019</v>
      </c>
      <c r="DF11" s="661" t="s">
        <v>755</v>
      </c>
      <c r="DG11" s="754" t="s">
        <v>1213</v>
      </c>
      <c r="DH11" s="663">
        <v>2</v>
      </c>
      <c r="DI11" s="767" t="s">
        <v>1622</v>
      </c>
      <c r="DJ11" s="578" t="s">
        <v>1623</v>
      </c>
      <c r="DK11" s="665">
        <v>2006</v>
      </c>
      <c r="DL11" s="665">
        <v>3</v>
      </c>
      <c r="DM11" s="655">
        <v>1</v>
      </c>
      <c r="DN11" s="768" t="s">
        <v>755</v>
      </c>
      <c r="DO11" s="754" t="s">
        <v>1624</v>
      </c>
      <c r="DP11" s="663">
        <v>2</v>
      </c>
      <c r="DQ11" s="767" t="s">
        <v>1622</v>
      </c>
      <c r="DR11" s="739" t="s">
        <v>1625</v>
      </c>
      <c r="DS11" s="665">
        <v>2006</v>
      </c>
      <c r="DT11" s="665">
        <v>3</v>
      </c>
      <c r="DU11" s="655">
        <v>1</v>
      </c>
      <c r="DV11" s="651" t="s">
        <v>1626</v>
      </c>
      <c r="DW11" s="578" t="s">
        <v>1627</v>
      </c>
      <c r="DX11" s="647">
        <v>2003</v>
      </c>
      <c r="DY11" s="647">
        <v>3</v>
      </c>
      <c r="DZ11" s="666">
        <v>2</v>
      </c>
      <c r="EA11" s="743" t="s">
        <v>1628</v>
      </c>
      <c r="EB11" s="506" t="s">
        <v>1629</v>
      </c>
      <c r="EC11" s="647">
        <v>2</v>
      </c>
      <c r="ED11" s="668" t="s">
        <v>1214</v>
      </c>
      <c r="EE11" s="647">
        <v>1997</v>
      </c>
      <c r="EF11" s="647">
        <v>3</v>
      </c>
      <c r="EG11" s="650" t="s">
        <v>1505</v>
      </c>
      <c r="EH11" s="648" t="s">
        <v>1221</v>
      </c>
      <c r="EI11" s="709" t="s">
        <v>1630</v>
      </c>
      <c r="EJ11" s="651" t="s">
        <v>1631</v>
      </c>
      <c r="EK11" s="647" t="s">
        <v>1188</v>
      </c>
      <c r="EL11" s="647" t="s">
        <v>1188</v>
      </c>
      <c r="EM11" s="669" t="s">
        <v>1188</v>
      </c>
      <c r="EN11" s="647" t="s">
        <v>1188</v>
      </c>
      <c r="EO11" s="670" t="s">
        <v>1188</v>
      </c>
      <c r="EP11" s="556">
        <v>0</v>
      </c>
      <c r="EQ11" s="556" t="s">
        <v>1188</v>
      </c>
      <c r="ER11" s="651" t="s">
        <v>1188</v>
      </c>
      <c r="ES11" s="556" t="s">
        <v>1188</v>
      </c>
      <c r="ET11" s="556">
        <v>0</v>
      </c>
      <c r="EU11" s="671">
        <v>0</v>
      </c>
      <c r="EV11" s="672"/>
      <c r="EW11" s="673"/>
      <c r="EX11" s="674"/>
      <c r="EY11" s="631" t="s">
        <v>1188</v>
      </c>
      <c r="EZ11" s="631" t="s">
        <v>1188</v>
      </c>
      <c r="FA11" s="675"/>
      <c r="FB11" s="648">
        <v>0</v>
      </c>
      <c r="FC11" s="676"/>
      <c r="FD11" s="647" t="s">
        <v>1012</v>
      </c>
      <c r="FE11" s="648" t="s">
        <v>1013</v>
      </c>
      <c r="FF11" s="652" t="s">
        <v>1379</v>
      </c>
      <c r="FG11" s="563" t="s">
        <v>1282</v>
      </c>
      <c r="FH11" s="631" t="str">
        <f t="shared" si="0"/>
        <v>A</v>
      </c>
      <c r="FI11" s="677">
        <f t="shared" si="1"/>
        <v>3.5</v>
      </c>
      <c r="FJ11" s="678">
        <f t="shared" si="2"/>
        <v>4</v>
      </c>
      <c r="FK11" s="679">
        <f t="shared" si="3"/>
        <v>3.5</v>
      </c>
      <c r="FL11" s="680">
        <f t="shared" si="4"/>
        <v>3</v>
      </c>
      <c r="FM11" s="681">
        <v>2</v>
      </c>
      <c r="FN11" s="430">
        <v>2016</v>
      </c>
      <c r="FO11" s="686" t="s">
        <v>1632</v>
      </c>
      <c r="FP11" s="557" t="s">
        <v>1595</v>
      </c>
      <c r="FQ11" s="430">
        <v>1</v>
      </c>
      <c r="FR11" s="682" t="s">
        <v>1126</v>
      </c>
      <c r="FS11" s="369">
        <v>2</v>
      </c>
      <c r="FT11" s="430">
        <v>2018</v>
      </c>
      <c r="FU11" s="572" t="s">
        <v>1633</v>
      </c>
      <c r="FV11" s="369">
        <v>2</v>
      </c>
      <c r="FW11" s="430">
        <v>2018</v>
      </c>
      <c r="FX11" s="572" t="s">
        <v>1633</v>
      </c>
      <c r="FY11" s="369">
        <v>2</v>
      </c>
      <c r="FZ11" s="430">
        <v>2018</v>
      </c>
      <c r="GA11" s="686" t="s">
        <v>1634</v>
      </c>
      <c r="GB11" s="573" t="s">
        <v>1635</v>
      </c>
      <c r="GC11" s="369">
        <v>2</v>
      </c>
      <c r="GD11" s="430">
        <v>2019</v>
      </c>
      <c r="GE11" s="686" t="s">
        <v>1636</v>
      </c>
      <c r="GF11" s="572" t="s">
        <v>1637</v>
      </c>
      <c r="GG11" s="369">
        <v>2</v>
      </c>
      <c r="GH11" s="430">
        <v>2019</v>
      </c>
      <c r="GI11" s="686" t="s">
        <v>1638</v>
      </c>
      <c r="GJ11" s="572" t="s">
        <v>1639</v>
      </c>
      <c r="GK11" s="369">
        <v>2</v>
      </c>
      <c r="GL11" s="430">
        <v>2001</v>
      </c>
      <c r="GM11" s="686" t="s">
        <v>1640</v>
      </c>
      <c r="GN11" s="572" t="s">
        <v>1641</v>
      </c>
      <c r="GO11" s="769">
        <v>1</v>
      </c>
      <c r="GP11" s="730" t="s">
        <v>1642</v>
      </c>
      <c r="GQ11" s="753">
        <v>1</v>
      </c>
      <c r="GR11" s="753">
        <v>1</v>
      </c>
      <c r="GS11" s="753">
        <v>1</v>
      </c>
      <c r="GT11" s="657">
        <v>1</v>
      </c>
      <c r="GU11" s="770">
        <v>1</v>
      </c>
      <c r="GV11" s="730" t="s">
        <v>1643</v>
      </c>
      <c r="GW11" s="753">
        <v>1</v>
      </c>
      <c r="GX11" s="657">
        <v>1</v>
      </c>
      <c r="GY11" s="716">
        <v>0</v>
      </c>
      <c r="GZ11" s="717" t="s">
        <v>1188</v>
      </c>
      <c r="HA11" s="583" t="s">
        <v>1459</v>
      </c>
      <c r="HB11" s="584">
        <v>2</v>
      </c>
      <c r="HC11" s="585">
        <v>2</v>
      </c>
      <c r="HD11" s="586" t="s">
        <v>1644</v>
      </c>
      <c r="HE11" s="718" t="s">
        <v>1645</v>
      </c>
      <c r="HF11" s="587">
        <v>1988</v>
      </c>
      <c r="HG11" s="587">
        <v>2012</v>
      </c>
      <c r="HH11" s="588">
        <v>2</v>
      </c>
      <c r="HI11" s="586" t="s">
        <v>1646</v>
      </c>
      <c r="HJ11" s="718" t="s">
        <v>1647</v>
      </c>
      <c r="HK11" s="691">
        <v>1988</v>
      </c>
      <c r="HL11" s="692">
        <v>2</v>
      </c>
      <c r="HM11" s="591" t="s">
        <v>1648</v>
      </c>
      <c r="HN11" s="592">
        <v>1982</v>
      </c>
      <c r="HO11" s="681">
        <v>1</v>
      </c>
      <c r="HP11" s="574">
        <v>1</v>
      </c>
      <c r="HQ11" s="472">
        <f t="shared" si="5"/>
        <v>2</v>
      </c>
      <c r="HR11" s="593">
        <v>1</v>
      </c>
      <c r="HS11" s="574">
        <v>1</v>
      </c>
      <c r="HT11" s="574">
        <v>0.75</v>
      </c>
      <c r="HU11" s="574">
        <v>0</v>
      </c>
      <c r="HV11" s="574">
        <v>1</v>
      </c>
      <c r="HW11" s="574">
        <v>0.5</v>
      </c>
      <c r="HX11" s="574">
        <v>0</v>
      </c>
      <c r="HY11" s="574">
        <v>1</v>
      </c>
      <c r="HZ11" s="574">
        <v>1</v>
      </c>
      <c r="IA11" s="574">
        <v>1</v>
      </c>
      <c r="IB11" s="574">
        <v>1</v>
      </c>
      <c r="IC11" s="574">
        <v>0.75</v>
      </c>
      <c r="ID11" s="681">
        <v>1</v>
      </c>
      <c r="IE11" s="369">
        <v>0</v>
      </c>
      <c r="IF11" s="574">
        <v>1</v>
      </c>
      <c r="IG11" s="472">
        <f t="shared" si="6"/>
        <v>1</v>
      </c>
      <c r="IH11" s="609">
        <v>0.80285663447904421</v>
      </c>
      <c r="II11" s="694">
        <v>0.81155812575066966</v>
      </c>
      <c r="IJ11" s="695">
        <v>0.90813408946233298</v>
      </c>
      <c r="IK11" s="696">
        <v>0.70211275258133021</v>
      </c>
      <c r="IL11" s="696">
        <v>0.77945348661162084</v>
      </c>
      <c r="IM11" s="697">
        <v>0.85653217434739437</v>
      </c>
      <c r="IN11" s="599">
        <v>3</v>
      </c>
      <c r="IO11" s="600">
        <v>1</v>
      </c>
      <c r="IP11" s="601">
        <v>1</v>
      </c>
      <c r="IQ11" s="600">
        <v>40</v>
      </c>
      <c r="IR11" s="587">
        <v>57</v>
      </c>
      <c r="IS11" s="601">
        <v>97</v>
      </c>
      <c r="IT11" s="599">
        <v>3</v>
      </c>
      <c r="IU11" s="600">
        <v>23</v>
      </c>
      <c r="IV11" s="587">
        <v>29</v>
      </c>
      <c r="IW11" s="601">
        <v>25</v>
      </c>
      <c r="IX11" s="602">
        <v>77</v>
      </c>
      <c r="IY11" s="681">
        <v>1</v>
      </c>
      <c r="IZ11" s="603" t="s">
        <v>1649</v>
      </c>
      <c r="JA11" s="681">
        <v>2</v>
      </c>
      <c r="JB11" s="771" t="s">
        <v>1650</v>
      </c>
      <c r="JC11" s="681">
        <v>2</v>
      </c>
      <c r="JD11" s="772" t="s">
        <v>1651</v>
      </c>
      <c r="JE11" s="773" t="s">
        <v>1652</v>
      </c>
      <c r="JF11" s="557" t="s">
        <v>1653</v>
      </c>
      <c r="JG11" s="592">
        <v>2018</v>
      </c>
      <c r="JH11" s="681">
        <v>2</v>
      </c>
      <c r="JI11" s="430">
        <v>1</v>
      </c>
      <c r="JJ11" s="686" t="s">
        <v>1654</v>
      </c>
      <c r="JK11" s="557" t="s">
        <v>1655</v>
      </c>
      <c r="JL11" s="592">
        <v>2018</v>
      </c>
      <c r="JM11" s="369">
        <v>1</v>
      </c>
      <c r="JN11" s="430">
        <v>2</v>
      </c>
      <c r="JO11" s="430">
        <v>1</v>
      </c>
      <c r="JP11" s="686" t="s">
        <v>1656</v>
      </c>
      <c r="JQ11" s="557" t="s">
        <v>1655</v>
      </c>
      <c r="JR11" s="592">
        <v>2019</v>
      </c>
      <c r="JS11" s="369">
        <v>2</v>
      </c>
      <c r="JT11" s="430">
        <v>1</v>
      </c>
      <c r="JU11" s="686" t="s">
        <v>1596</v>
      </c>
      <c r="JV11" s="749" t="s">
        <v>1657</v>
      </c>
      <c r="JW11" s="592">
        <v>2015</v>
      </c>
      <c r="JX11" s="606">
        <v>2</v>
      </c>
      <c r="JY11" s="750" t="s">
        <v>1658</v>
      </c>
      <c r="JZ11" s="606">
        <v>2011</v>
      </c>
      <c r="KA11" s="606">
        <f t="shared" si="7"/>
        <v>4</v>
      </c>
      <c r="KB11" s="606">
        <v>1</v>
      </c>
      <c r="KC11" s="606">
        <v>2</v>
      </c>
      <c r="KD11" s="606">
        <v>1</v>
      </c>
      <c r="KE11" s="606"/>
      <c r="KF11" s="606">
        <f t="shared" si="8"/>
        <v>8</v>
      </c>
      <c r="KG11" s="606">
        <v>1</v>
      </c>
      <c r="KH11" s="606">
        <v>2</v>
      </c>
      <c r="KI11" s="606">
        <v>5</v>
      </c>
      <c r="KJ11" s="606"/>
      <c r="KK11" s="606">
        <v>0</v>
      </c>
      <c r="KL11" s="606">
        <v>0</v>
      </c>
      <c r="KM11" s="608">
        <f t="shared" si="9"/>
        <v>0.81437921524047852</v>
      </c>
      <c r="KN11" s="609">
        <v>1.5718960762023926</v>
      </c>
      <c r="KO11" s="609">
        <v>92.788459777832031</v>
      </c>
      <c r="KP11" s="610">
        <v>7</v>
      </c>
      <c r="KQ11" s="608">
        <f t="shared" si="10"/>
        <v>0.86222143173217769</v>
      </c>
      <c r="KR11" s="609">
        <v>1.8111071586608887</v>
      </c>
      <c r="KS11" s="609">
        <v>94.230766296386719</v>
      </c>
      <c r="KT11" s="610">
        <v>10</v>
      </c>
      <c r="KU11" s="610">
        <v>77</v>
      </c>
      <c r="KV11" s="498" t="s">
        <v>1659</v>
      </c>
      <c r="KW11" s="606" t="s">
        <v>1591</v>
      </c>
      <c r="KX11" s="700" t="str">
        <f t="shared" ca="1" si="11"/>
        <v>A</v>
      </c>
      <c r="KY11" s="701">
        <f t="shared" ca="1" si="12"/>
        <v>0.90320177796528445</v>
      </c>
      <c r="KZ11" s="702">
        <f t="shared" ca="1" si="13"/>
        <v>0.79170588235294115</v>
      </c>
      <c r="LA11" s="703">
        <f t="shared" ca="1" si="54"/>
        <v>0.93726666666666669</v>
      </c>
      <c r="LB11" s="703">
        <f t="shared" ca="1" si="14"/>
        <v>0.94940833333333341</v>
      </c>
      <c r="LC11" s="704">
        <f t="shared" ca="1" si="15"/>
        <v>0.93442622950819676</v>
      </c>
      <c r="LD11" s="696" cm="1">
        <f t="array" aca="1" ref="LD11" ca="1">INDIRECT(LD$203&amp;ROW())*LD$205</f>
        <v>8</v>
      </c>
      <c r="LE11" s="696" cm="1">
        <f t="array" aca="1" ref="LE11" ca="1">INDIRECT(LE$203&amp;ROW())*LE$205</f>
        <v>8</v>
      </c>
      <c r="LF11" s="696" cm="1">
        <f t="array" aca="1" ref="LF11" ca="1">INDIRECT(LF$203&amp;ROW())*LF$205</f>
        <v>8</v>
      </c>
      <c r="LG11" s="696" cm="1">
        <f t="array" aca="1" ref="LG11" ca="1">INDIRECT(LG$203&amp;ROW())*LG$205</f>
        <v>3</v>
      </c>
      <c r="LH11" s="696" cm="1">
        <f t="array" aca="1" ref="LH11" ca="1">INDIRECT(LH$203&amp;ROW())*LH$205</f>
        <v>2</v>
      </c>
      <c r="LI11" s="696" cm="1">
        <f t="array" aca="1" ref="LI11" ca="1">INDIRECT(LI$203&amp;ROW())*LI$205</f>
        <v>3</v>
      </c>
      <c r="LJ11" s="696" cm="1">
        <f t="array" aca="1" ref="LJ11" ca="1">INDIRECT(LJ$203&amp;ROW())*LJ$205</f>
        <v>3</v>
      </c>
      <c r="LK11" s="696" cm="1">
        <f t="array" aca="1" ref="LK11" ca="1">INDIRECT(LK$203&amp;ROW())*LK$205</f>
        <v>3</v>
      </c>
      <c r="LL11" s="696" cm="1">
        <f t="array" aca="1" ref="LL11" ca="1">INDIRECT(LL$203&amp;ROW())*LL$205</f>
        <v>3</v>
      </c>
      <c r="LM11" s="696" cm="1">
        <f t="array" aca="1" ref="LM11" ca="1">INDIRECT(LM$203&amp;ROW())*LM$205</f>
        <v>6</v>
      </c>
      <c r="LN11" s="696" cm="1">
        <f t="array" aca="1" ref="LN11" ca="1">INDIRECT(LN$203&amp;ROW())*LN$205</f>
        <v>3</v>
      </c>
      <c r="LO11" s="696" cm="1">
        <f t="array" aca="1" ref="LO11" ca="1">INDIRECT(LO$203&amp;ROW())*LO$205</f>
        <v>0</v>
      </c>
      <c r="LP11" s="696" cm="1">
        <f t="array" aca="1" ref="LP11" ca="1">INDIRECT(LP$203&amp;ROW())*LP$205</f>
        <v>4</v>
      </c>
      <c r="LQ11" s="696" cm="1">
        <f t="array" aca="1" ref="LQ11" ca="1">IF(INDIRECT(LQ$203&amp;ROW())="-",0,INDIRECT(LQ$203&amp;ROW())*LQ$205)</f>
        <v>5.2949999999999999</v>
      </c>
      <c r="LR11" s="696" cm="1">
        <f t="array" aca="1" ref="LR11" ca="1">INDIRECT(LR$203&amp;ROW())*LR$205</f>
        <v>8</v>
      </c>
      <c r="LS11" s="696" cm="1">
        <f t="array" aca="1" ref="LS11" ca="1">IF(INDIRECT(LS$203&amp;ROW())="-",0,INDIRECT(LS$203&amp;ROW())*LS$205)</f>
        <v>5.6826000000000008</v>
      </c>
      <c r="LT11" s="696" cm="1">
        <f t="array" aca="1" ref="LT11" ca="1">INDIRECT(LT$203&amp;ROW())*LT$205</f>
        <v>4</v>
      </c>
      <c r="LU11" s="696" cm="1">
        <f t="array" aca="1" ref="LU11" ca="1">INDIRECT(LU$203&amp;ROW())*LU$205</f>
        <v>3</v>
      </c>
      <c r="LV11" s="696" cm="1">
        <f t="array" aca="1" ref="LV11" ca="1">INDIRECT(LV$203&amp;ROW())*LV$205</f>
        <v>3</v>
      </c>
      <c r="LW11" s="696" cm="1">
        <f t="array" aca="1" ref="LW11" ca="1">INDIRECT(LW$203&amp;ROW())*LW$205</f>
        <v>1</v>
      </c>
      <c r="LX11" s="696" cm="1">
        <f t="array" aca="1" ref="LX11" ca="1">INDIRECT(LX$203&amp;ROW())*LX$205</f>
        <v>3</v>
      </c>
      <c r="LY11" s="696" cm="1">
        <f t="array" aca="1" ref="LY11" ca="1">IF(INDIRECT(LY$203&amp;ROW())="-",0,INDIRECT(LY$203&amp;ROW())*LY$205)</f>
        <v>5.7858000000000001</v>
      </c>
      <c r="LZ11" s="696" cm="1">
        <f t="array" aca="1" ref="LZ11" ca="1">INDIRECT(LZ$203&amp;ROW())*LZ$205</f>
        <v>2</v>
      </c>
      <c r="MA11" s="696" cm="1">
        <f t="array" aca="1" ref="MA11" ca="1">INDIRECT(MA$203&amp;ROW())*MA$205</f>
        <v>4</v>
      </c>
      <c r="MB11" s="696" cm="1">
        <f t="array" aca="1" ref="MB11" ca="1">INDIRECT(MB$203&amp;ROW())*MB$205</f>
        <v>4</v>
      </c>
      <c r="MC11" s="696" cm="1">
        <f t="array" aca="1" ref="MC11" ca="1">IF($MB11=0,0,INDIRECT(MC$203&amp;ROW())*MC$205)</f>
        <v>0.5</v>
      </c>
      <c r="MD11" s="696" cm="1">
        <f t="array" aca="1" ref="MD11" ca="1">IF($MB11=0,0,INDIRECT(MD$203&amp;ROW())*MD$205)</f>
        <v>0.5</v>
      </c>
      <c r="ME11" s="696" cm="1">
        <f t="array" aca="1" ref="ME11" ca="1">IF($MB11=0,0,INDIRECT(ME$203&amp;ROW())*ME$205)</f>
        <v>0.5</v>
      </c>
      <c r="MF11" s="696" cm="1">
        <f t="array" aca="1" ref="MF11" ca="1">IF($MB11=0,0,INDIRECT(MF$203&amp;ROW())*MF$205)</f>
        <v>0.5</v>
      </c>
      <c r="MG11" s="696" cm="1">
        <f t="array" aca="1" ref="MG11" ca="1">INDIRECT(MG$203&amp;ROW())*MG$205</f>
        <v>4</v>
      </c>
      <c r="MH11" s="696" cm="1">
        <f t="array" aca="1" ref="MH11" ca="1">IF($MG11=0,0,INDIRECT(MH$203&amp;ROW())*MH$205)</f>
        <v>0.5</v>
      </c>
      <c r="MI11" s="696" cm="1">
        <f t="array" aca="1" ref="MI11" ca="1">IF($MG11=0,0,INDIRECT(MI$203&amp;ROW())*MI$205)</f>
        <v>0.5</v>
      </c>
      <c r="MJ11" s="696" cm="1">
        <f t="array" aca="1" ref="MJ11" ca="1">INDIRECT(MJ$203&amp;ROW())*MJ$205</f>
        <v>0</v>
      </c>
      <c r="MK11" s="696" cm="1">
        <f t="array" aca="1" ref="MK11" ca="1">INDIRECT(MK$203&amp;ROW())*MK$205</f>
        <v>4</v>
      </c>
      <c r="ML11" s="696" cm="1">
        <f t="array" aca="1" ref="ML11" ca="1">INDIRECT(ML$203&amp;ROW())*ML$205</f>
        <v>6</v>
      </c>
      <c r="MM11" s="696" cm="1">
        <f t="array" aca="1" ref="MM11" ca="1">INDIRECT(MM$203&amp;ROW())*MM$205</f>
        <v>6</v>
      </c>
      <c r="MN11" s="696" cm="1">
        <f t="array" aca="1" ref="MN11" ca="1">INDIRECT(MN$203&amp;ROW())*MN$205</f>
        <v>8</v>
      </c>
      <c r="MO11" s="696" cm="1">
        <f t="array" aca="1" ref="MO11" ca="1">INDIRECT(MO$203&amp;ROW())*MO$205</f>
        <v>2</v>
      </c>
      <c r="MP11" s="696" cm="1">
        <f t="array" aca="1" ref="MP11" ca="1">INDIRECT(MP$203&amp;ROW())*MP$205</f>
        <v>2</v>
      </c>
      <c r="MQ11" s="696" cm="1">
        <f t="array" aca="1" ref="MQ11" ca="1">INDIRECT(MQ$203&amp;ROW())*MQ$205</f>
        <v>2</v>
      </c>
      <c r="MR11" s="696" cm="1">
        <f t="array" aca="1" ref="MR11" ca="1">INDIRECT(MR$203&amp;ROW())*MR$205</f>
        <v>0</v>
      </c>
      <c r="MS11" s="696" cm="1">
        <f t="array" aca="1" ref="MS11" ca="1">INDIRECT(MS$203&amp;ROW())*MS$205</f>
        <v>0</v>
      </c>
      <c r="MT11" s="696" cm="1">
        <f t="array" aca="1" ref="MT11" ca="1">INDIRECT(MT$203&amp;ROW())*MT$205</f>
        <v>3</v>
      </c>
      <c r="MU11" s="696" cm="1">
        <f t="array" aca="1" ref="MU11" ca="1">INDIRECT(MU$203&amp;ROW())*MU$205</f>
        <v>2</v>
      </c>
      <c r="MV11" s="696" cm="1">
        <f t="array" aca="1" ref="MV11" ca="1">IF(INDIRECT(MV$203&amp;ROW())="-",0,INDIRECT(MV$203&amp;ROW())*MV$205)</f>
        <v>6</v>
      </c>
      <c r="MW11" s="696" cm="1">
        <f t="array" aca="1" ref="MW11" ca="1">INDIRECT(MW$203&amp;ROW())*MW$205</f>
        <v>4</v>
      </c>
      <c r="MX11" s="696" cm="1">
        <f t="array" aca="1" ref="MX11" ca="1">INDIRECT(MX$203&amp;ROW())*MX$205</f>
        <v>4</v>
      </c>
      <c r="MY11" s="696" cm="1">
        <f t="array" aca="1" ref="MY11" ca="1">INDIRECT(MY$203&amp;ROW())*MY$205</f>
        <v>8</v>
      </c>
      <c r="NA11" s="701">
        <f t="shared" si="16"/>
        <v>0.82640243902439026</v>
      </c>
      <c r="NB11" s="617">
        <f t="shared" si="17"/>
        <v>0.92479285714285708</v>
      </c>
      <c r="NC11" s="695">
        <f t="shared" si="18"/>
        <v>0.92033076923076917</v>
      </c>
      <c r="ND11" s="697">
        <f t="shared" si="19"/>
        <v>0.92592592592592593</v>
      </c>
      <c r="NE11" s="694">
        <f t="shared" si="20"/>
        <v>0.89936299783098561</v>
      </c>
      <c r="NF11" s="682" t="str">
        <f t="shared" si="21"/>
        <v>A</v>
      </c>
      <c r="NH11" s="606" t="s">
        <v>1591</v>
      </c>
      <c r="NI11" s="563" t="str">
        <f t="shared" si="22"/>
        <v>A</v>
      </c>
      <c r="NJ11" s="563" t="str">
        <f t="shared" si="23"/>
        <v>A</v>
      </c>
      <c r="NK11" s="563" t="str">
        <f t="shared" ca="1" si="24"/>
        <v>A</v>
      </c>
      <c r="NL11" s="563" t="str">
        <f t="shared" ca="1" si="25"/>
        <v>A</v>
      </c>
      <c r="NM11" s="563" t="str">
        <f t="shared" ca="1" si="26"/>
        <v>A</v>
      </c>
      <c r="NN11" s="563" t="str">
        <f t="shared" ca="1" si="55"/>
        <v>A</v>
      </c>
      <c r="NO11" s="563" t="str">
        <f t="shared" ca="1" si="56"/>
        <v>A</v>
      </c>
      <c r="NP11" s="606" t="str">
        <f t="shared" si="27"/>
        <v>Yes</v>
      </c>
      <c r="NQ11" s="682" t="str">
        <f t="shared" si="28"/>
        <v>Yes</v>
      </c>
      <c r="NR11" s="682" t="e">
        <f>IF(OR(AND(NI11="A",OR(NJ11="C",NJ11="D")),AND(NI11="A",OR(#REF!="C",#REF!="D")),AND(NI11="B",OR(NJ11="D",#REF!="D")),AND(OR(NI11="C",NI11="D"),OR(NJ11="A",NJ11="B")),AND(OR(NI11="C",NI11="D"),OR(#REF!="A",#REF!="B")),AND(OR(NJ11="A",#REF!="A",NJ11="B",#REF!="B"),OR(NP11="-",NQ11="-")),AND(OR(NJ11="C",#REF!="C",NJ11="D",#REF!="D"),NP11="Yes")),"Yes","-")</f>
        <v>#REF!</v>
      </c>
      <c r="NS11" s="607"/>
      <c r="NT11" s="619">
        <f t="shared" si="29"/>
        <v>0.94320000000000004</v>
      </c>
      <c r="NU11" s="619">
        <f t="shared" si="30"/>
        <v>0.89936299783098561</v>
      </c>
      <c r="NV11" s="619">
        <f t="shared" ca="1" si="31"/>
        <v>0.90320177796528445</v>
      </c>
      <c r="NW11" s="619">
        <f t="shared" ca="1" si="57"/>
        <v>0.88048123588004068</v>
      </c>
      <c r="NX11" s="619">
        <f t="shared" ca="1" si="58"/>
        <v>0.8697085521429474</v>
      </c>
      <c r="NY11" s="620">
        <f t="shared" ca="1" si="59"/>
        <v>0.92305958306028857</v>
      </c>
      <c r="NZ11" s="620">
        <f t="shared" ca="1" si="60"/>
        <v>0.82858746296077612</v>
      </c>
      <c r="OA11" s="705" t="s">
        <v>1188</v>
      </c>
      <c r="OB11" s="706" t="s">
        <v>1188</v>
      </c>
      <c r="OC11" s="494"/>
      <c r="OE11" s="606" t="s">
        <v>1591</v>
      </c>
      <c r="OF11" s="700" t="str">
        <f t="shared" ca="1" si="32"/>
        <v>A</v>
      </c>
      <c r="OG11" s="701">
        <f t="shared" ca="1" si="61"/>
        <v>0.88048123588004068</v>
      </c>
      <c r="OH11" s="705">
        <f t="shared" ca="1" si="33"/>
        <v>0.81971411062906718</v>
      </c>
      <c r="OI11" s="696">
        <f t="shared" ca="1" si="34"/>
        <v>0.93106832020075303</v>
      </c>
      <c r="OJ11" s="696">
        <f t="shared" ca="1" si="35"/>
        <v>0.80005010144765165</v>
      </c>
      <c r="OK11" s="697">
        <f t="shared" ca="1" si="36"/>
        <v>0.97109241124269063</v>
      </c>
      <c r="OL11" s="696" cm="1">
        <f t="array" aca="1" ref="OL11" ca="1">INDIRECT(OL$203&amp;ROW())*OL$205</f>
        <v>1.4956</v>
      </c>
      <c r="OM11" s="696" cm="1">
        <f t="array" aca="1" ref="OM11" ca="1">INDIRECT(OM$203&amp;ROW())*OM$205</f>
        <v>1.2061999999999999</v>
      </c>
      <c r="ON11" s="696" cm="1">
        <f t="array" aca="1" ref="ON11" ca="1">INDIRECT(ON$203&amp;ROW())*ON$205</f>
        <v>1.4561999999999999</v>
      </c>
      <c r="OO11" s="696" cm="1">
        <f t="array" aca="1" ref="OO11" ca="1">INDIRECT(OO$203&amp;ROW())*OO$205</f>
        <v>1.0790999999999999</v>
      </c>
      <c r="OP11" s="696" cm="1">
        <f t="array" aca="1" ref="OP11" ca="1">INDIRECT(OP$203&amp;ROW())*OP$205</f>
        <v>1.0553999999999999</v>
      </c>
      <c r="OQ11" s="696" cm="1">
        <f t="array" aca="1" ref="OQ11" ca="1">INDIRECT(OQ$203&amp;ROW())*OQ$205</f>
        <v>1.5849</v>
      </c>
      <c r="OR11" s="696" cm="1">
        <f t="array" aca="1" ref="OR11" ca="1">INDIRECT(OR$203&amp;ROW())*OR$205</f>
        <v>1.4141999999999999</v>
      </c>
      <c r="OS11" s="696" cm="1">
        <f t="array" aca="1" ref="OS11" ca="1">INDIRECT(OS$203&amp;ROW())*OS$205</f>
        <v>1.5387</v>
      </c>
      <c r="OT11" s="696" cm="1">
        <f t="array" aca="1" ref="OT11" ca="1">INDIRECT(OT$203&amp;ROW())*OT$205</f>
        <v>1.4727000000000001</v>
      </c>
      <c r="OU11" s="696" cm="1">
        <f t="array" aca="1" ref="OU11" ca="1">INDIRECT(OU$203&amp;ROW())*OU$205</f>
        <v>1.9304999999999999</v>
      </c>
      <c r="OV11" s="696" cm="1">
        <f t="array" aca="1" ref="OV11" ca="1">INDIRECT(OV$203&amp;ROW())*OV$205</f>
        <v>1.2161999999999999</v>
      </c>
      <c r="OW11" s="696" cm="1">
        <f t="array" aca="1" ref="OW11" ca="1">INDIRECT(OW$203&amp;ROW())*OW$205</f>
        <v>0</v>
      </c>
      <c r="OX11" s="696" cm="1">
        <f t="array" aca="1" ref="OX11" ca="1">INDIRECT(OX$203&amp;ROW())*OX$205</f>
        <v>1.3977999999999999</v>
      </c>
      <c r="OY11" s="696" cm="1">
        <f t="array" aca="1" ref="OY11" ca="1">IF(INDIRECT(OY$203&amp;ROW())="-",0,INDIRECT(OY$203&amp;ROW())*OY$205)</f>
        <v>0.62631024999999996</v>
      </c>
      <c r="OZ11" s="696" cm="1">
        <f t="array" aca="1" ref="OZ11" ca="1">INDIRECT(OZ$203&amp;ROW())*OZ$205</f>
        <v>1.4206000000000001</v>
      </c>
      <c r="PA11" s="696" cm="1">
        <f t="array" aca="1" ref="PA11" ca="1">IF(INDIRECT(PA$203&amp;ROW())="-",0,INDIRECT(PA$203&amp;ROW())*PA$205)</f>
        <v>0.83666814</v>
      </c>
      <c r="PB11" s="705" cm="1">
        <f t="array" aca="1" ref="PB11" ca="1">INDIRECT(PB$203&amp;ROW())*PB$205</f>
        <v>1.5084</v>
      </c>
      <c r="PC11" s="696" cm="1">
        <f t="array" aca="1" ref="PC11" ca="1">INDIRECT(PC$203&amp;ROW())*PC$205</f>
        <v>2.0918999999999999</v>
      </c>
      <c r="PD11" s="696" cm="1">
        <f t="array" aca="1" ref="PD11" ca="1">INDIRECT(PD$203&amp;ROW())*PD$205</f>
        <v>2.2025999999999999</v>
      </c>
      <c r="PE11" s="696" cm="1">
        <f t="array" aca="1" ref="PE11" ca="1">INDIRECT(PE$203&amp;ROW())*PE$205</f>
        <v>0.64</v>
      </c>
      <c r="PF11" s="696" cm="1">
        <f t="array" aca="1" ref="PF11" ca="1">INDIRECT(PF$203&amp;ROW())*PF$205</f>
        <v>1.9962</v>
      </c>
      <c r="PG11" s="696" cm="1">
        <f t="array" aca="1" ref="PG11" ca="1">IF(INDIRECT(PG$203&amp;ROW())="-",0,INDIRECT(PG$203&amp;ROW())*PG$205)</f>
        <v>0.84376250000000008</v>
      </c>
      <c r="PH11" s="696" cm="1">
        <f t="array" aca="1" ref="PH11" ca="1">INDIRECT(PH$203&amp;ROW())*PH$205</f>
        <v>0.61699999999999999</v>
      </c>
      <c r="PI11" s="696" cm="1">
        <f t="array" aca="1" ref="PI11" ca="1">INDIRECT(PI$203&amp;ROW())*PI$205</f>
        <v>1.2145999999999999</v>
      </c>
      <c r="PJ11" s="696" cm="1">
        <f t="array" aca="1" ref="PJ11" ca="1">INDIRECT(PJ$203&amp;ROW())*PJ$205</f>
        <v>0.75980000000000003</v>
      </c>
      <c r="PK11" s="696" cm="1">
        <f t="array" aca="1" ref="PK11" ca="1">IF($PJ11=0,0,INDIRECT(PK$203&amp;ROW())*PK$205)</f>
        <v>0.52759999999999996</v>
      </c>
      <c r="PL11" s="696" cm="1">
        <f t="array" aca="1" ref="PL11" ca="1">IF($MPE11=0,0,INDIRECT(PL$203&amp;ROW())*PL$205)</f>
        <v>0</v>
      </c>
      <c r="PM11" s="696" cm="1">
        <f t="array" aca="1" ref="PM11" ca="1">IF($MPE11=0,0,INDIRECT(PM$203&amp;ROW())*PM$205)</f>
        <v>0</v>
      </c>
      <c r="PN11" s="696" cm="1">
        <f t="array" aca="1" ref="PN11" ca="1">IF($PJ11=0,0,INDIRECT(PN$203&amp;ROW())*PN$205)</f>
        <v>0.52580000000000005</v>
      </c>
      <c r="PO11" s="696" cm="1">
        <f t="array" aca="1" ref="PO11" ca="1">INDIRECT(PO$203&amp;ROW())*PO$205</f>
        <v>0.73140000000000005</v>
      </c>
      <c r="PP11" s="696" cm="1">
        <f t="array" aca="1" ref="PP11" ca="1">IF($PO11=0,0,INDIRECT(PP$203&amp;ROW())*PP$205)</f>
        <v>0.68189999999999995</v>
      </c>
      <c r="PQ11" s="696" cm="1">
        <f t="array" aca="1" ref="PQ11" ca="1">IF($PO11=0,0,INDIRECT(PQ$203&amp;ROW())*PQ$205)</f>
        <v>0.52549999999999997</v>
      </c>
      <c r="PR11" s="696" cm="1">
        <f t="array" aca="1" ref="PR11" ca="1">INDIRECT(PR$203&amp;ROW())*PR$205</f>
        <v>0</v>
      </c>
      <c r="PS11" s="696" cm="1">
        <f t="array" aca="1" ref="PS11" ca="1">INDIRECT(PS$203&amp;ROW())*PS$205</f>
        <v>0.7389</v>
      </c>
      <c r="PT11" s="696" cm="1">
        <f t="array" aca="1" ref="PT11" ca="1">INDIRECT(PT$203&amp;ROW())*PT$205</f>
        <v>1.4406000000000001</v>
      </c>
      <c r="PU11" s="696" cm="1">
        <f t="array" aca="1" ref="PU11" ca="1">INDIRECT(PU$203&amp;ROW())*PU$205</f>
        <v>1.7696999999999998</v>
      </c>
      <c r="PV11" s="696" cm="1">
        <f t="array" aca="1" ref="PV11" ca="1">INDIRECT(PV$203&amp;ROW())*PV$205</f>
        <v>1.3932</v>
      </c>
      <c r="PW11" s="696" cm="1">
        <f t="array" aca="1" ref="PW11" ca="1">INDIRECT(PW$203&amp;ROW())*PW$205</f>
        <v>1.0658000000000001</v>
      </c>
      <c r="PX11" s="696" cm="1">
        <f t="array" aca="1" ref="PX11" ca="1">INDIRECT(PX$203&amp;ROW())*PX$205</f>
        <v>1.1714</v>
      </c>
      <c r="PY11" s="696" cm="1">
        <f t="array" aca="1" ref="PY11" ca="1">INDIRECT(PY$203&amp;ROW())*PY$205</f>
        <v>1.1866000000000001</v>
      </c>
      <c r="PZ11" s="696" cm="1">
        <f t="array" aca="1" ref="PZ11" ca="1">INDIRECT(PZ$203&amp;ROW())*PZ$205</f>
        <v>0</v>
      </c>
      <c r="QA11" s="696" cm="1">
        <f t="array" aca="1" ref="QA11" ca="1">INDIRECT(QA$203&amp;ROW())*QA$205</f>
        <v>0</v>
      </c>
      <c r="QB11" s="696" cm="1">
        <f t="array" aca="1" ref="QB11" ca="1">INDIRECT(QB$203&amp;ROW())*QB$205</f>
        <v>2.3948999999999998</v>
      </c>
      <c r="QC11" s="696" cm="1">
        <f t="array" aca="1" ref="QC11" ca="1">INDIRECT(QC$203&amp;ROW())*QC$205</f>
        <v>1.4259999999999999</v>
      </c>
      <c r="QD11" s="696" cm="1">
        <f t="array" aca="1" ref="QD11" ca="1">IF(INDIRECT(QD$203&amp;ROW())="-",0,INDIRECT(QD$203&amp;ROW())*QD$205)</f>
        <v>0.61409999999999998</v>
      </c>
      <c r="QE11" s="696" cm="1">
        <f t="array" aca="1" ref="QE11" ca="1">INDIRECT(QE$203&amp;ROW())*QE$205</f>
        <v>1.0656000000000001</v>
      </c>
      <c r="QF11" s="696" cm="1">
        <f t="array" aca="1" ref="QF11" ca="1">INDIRECT(QF$203&amp;ROW())*QF$205</f>
        <v>0.72440000000000004</v>
      </c>
      <c r="QG11" s="696" cm="1">
        <f t="array" aca="1" ref="QG11" ca="1">INDIRECT(QG$203&amp;ROW())*QG$205</f>
        <v>1.4996</v>
      </c>
      <c r="QI11" s="606" t="s">
        <v>1591</v>
      </c>
      <c r="QJ11" s="700" t="str">
        <f t="shared" ca="1" si="37"/>
        <v>A</v>
      </c>
      <c r="QK11" s="701">
        <f t="shared" ca="1" si="62"/>
        <v>0.8697085521429474</v>
      </c>
      <c r="QL11" s="705">
        <f t="shared" ca="1" si="38"/>
        <v>0.89421223889469359</v>
      </c>
      <c r="QM11" s="696">
        <f t="shared" ca="1" si="39"/>
        <v>0.89627404146300416</v>
      </c>
      <c r="QN11" s="696">
        <f t="shared" ca="1" si="40"/>
        <v>0.94964808300280856</v>
      </c>
      <c r="QO11" s="697">
        <f t="shared" ca="1" si="41"/>
        <v>0.73869984521128318</v>
      </c>
      <c r="QP11" s="696" cm="1">
        <f t="array" aca="1" ref="QP11" ca="1">INDIRECT(QP$203&amp;ROW())*QP$205</f>
        <v>6.6903293490763766E-2</v>
      </c>
      <c r="QQ11" s="696" cm="1">
        <f t="array" aca="1" ref="QQ11" ca="1">INDIRECT(QQ$203&amp;ROW())*QQ$205</f>
        <v>0.25503926590378434</v>
      </c>
      <c r="QR11" s="696" cm="1">
        <f t="array" aca="1" ref="QR11" ca="1">INDIRECT(QR$203&amp;ROW())*QR$205</f>
        <v>0.15089809664795908</v>
      </c>
      <c r="QS11" s="696" cm="1">
        <f t="array" aca="1" ref="QS11" ca="1">INDIRECT(QS$203&amp;ROW())*QS$205</f>
        <v>0.22471360933801068</v>
      </c>
      <c r="QT11" s="696" cm="1">
        <f t="array" aca="1" ref="QT11" ca="1">INDIRECT(QT$203&amp;ROW())*QT$205</f>
        <v>0.17488542943331029</v>
      </c>
      <c r="QU11" s="696" cm="1">
        <f t="array" aca="1" ref="QU11" ca="1">INDIRECT(QU$203&amp;ROW())*QU$205</f>
        <v>0.53329206883563263</v>
      </c>
      <c r="QV11" s="696" cm="1">
        <f t="array" aca="1" ref="QV11" ca="1">INDIRECT(QV$203&amp;ROW())*QV$205</f>
        <v>0.24117831443907087</v>
      </c>
      <c r="QW11" s="696" cm="1">
        <f t="array" aca="1" ref="QW11" ca="1">INDIRECT(QW$203&amp;ROW())*QW$205</f>
        <v>0.53099416374332975</v>
      </c>
      <c r="QX11" s="696" cm="1">
        <f t="array" aca="1" ref="QX11" ca="1">INDIRECT(QX$203&amp;ROW())*QX$205</f>
        <v>0.60640894423913805</v>
      </c>
      <c r="QY11" s="696" cm="1">
        <f t="array" aca="1" ref="QY11" ca="1">INDIRECT(QY$203&amp;ROW())*QY$205</f>
        <v>0.13540247513535897</v>
      </c>
      <c r="QZ11" s="696" cm="1">
        <f t="array" aca="1" ref="QZ11" ca="1">INDIRECT(QZ$203&amp;ROW())*QZ$205</f>
        <v>0.27613248380770827</v>
      </c>
      <c r="RA11" s="696" cm="1">
        <f t="array" aca="1" ref="RA11" ca="1">INDIRECT(RA$203&amp;ROW())*RA$205</f>
        <v>0</v>
      </c>
      <c r="RB11" s="696" cm="1">
        <f t="array" aca="1" ref="RB11" ca="1">INDIRECT(RB$203&amp;ROW())*RB$205</f>
        <v>0.11461142513892485</v>
      </c>
      <c r="RC11" s="696" cm="1">
        <f t="array" aca="1" ref="RC11" ca="1">IF(INDIRECT(RC$203&amp;ROW())="-",0,INDIRECT(RC$203&amp;ROW())*RC$205)</f>
        <v>7.404935289544394E-2</v>
      </c>
      <c r="RD11" s="696" cm="1">
        <f t="array" aca="1" ref="RD11" ca="1">INDIRECT(RD$203&amp;ROW())*RD$205</f>
        <v>7.1442097940886296E-2</v>
      </c>
      <c r="RE11" s="696" cm="1">
        <f t="array" aca="1" ref="RE11" ca="1">IF(INDIRECT(RE$203&amp;ROW())="-",0,INDIRECT(RE$203&amp;ROW())*RE$205)</f>
        <v>5.9941049530118341E-2</v>
      </c>
      <c r="RF11" s="705" cm="1">
        <f t="array" aca="1" ref="RF11" ca="1">INDIRECT(RF$203&amp;ROW())*RF$205</f>
        <v>0.10613798880649605</v>
      </c>
      <c r="RG11" s="696" cm="1">
        <f t="array" aca="1" ref="RG11" ca="1">INDIRECT(RG$203&amp;ROW())*RG$205</f>
        <v>0.41475700362540607</v>
      </c>
      <c r="RH11" s="696" cm="1">
        <f t="array" aca="1" ref="RH11" ca="1">INDIRECT(RH$203&amp;ROW())*RH$205</f>
        <v>8.7581521170816884E-2</v>
      </c>
      <c r="RI11" s="696" cm="1">
        <f t="array" aca="1" ref="RI11" ca="1">INDIRECT(RI$203&amp;ROW())*RI$205</f>
        <v>0.10769689125031101</v>
      </c>
      <c r="RJ11" s="696" cm="1">
        <f t="array" aca="1" ref="RJ11" ca="1">INDIRECT(RJ$203&amp;ROW())*RJ$205</f>
        <v>0.18340085004648693</v>
      </c>
      <c r="RK11" s="696" cm="1">
        <f t="array" aca="1" ref="RK11" ca="1">IF(INDIRECT(RK$203&amp;ROW())="-",0,INDIRECT(RK$203&amp;ROW())*RK$205)</f>
        <v>5.8264547790965175E-2</v>
      </c>
      <c r="RL11" s="696" cm="1">
        <f t="array" aca="1" ref="RL11" ca="1">INDIRECT(RL$203&amp;ROW())*RL$205</f>
        <v>0.11262003659234653</v>
      </c>
      <c r="RM11" s="696" cm="1">
        <f t="array" aca="1" ref="RM11" ca="1">INDIRECT(RM$203&amp;ROW())*RM$205</f>
        <v>2.9987460729532761E-2</v>
      </c>
      <c r="RN11" s="696" cm="1">
        <f t="array" aca="1" ref="RN11" ca="1">INDIRECT(RN$203&amp;ROW())*RN$205</f>
        <v>9.3820613050938681E-2</v>
      </c>
      <c r="RO11" s="696" cm="1">
        <f t="array" aca="1" ref="RO11" ca="1">IF($RN11=0,0,INDIRECT(RO$203&amp;ROW())*RO$205)</f>
        <v>7.0312542939625605E-2</v>
      </c>
      <c r="RP11" s="696" cm="1">
        <f t="array" aca="1" ref="RP11" ca="1">IF($RN11=0,0,INDIRECT(RP$203&amp;ROW())*RP$205)</f>
        <v>9.7715867439664539E-2</v>
      </c>
      <c r="RQ11" s="696" cm="1">
        <f t="array" aca="1" ref="RQ11" ca="1">IF($RN11=0,0,INDIRECT(RQ$203&amp;ROW())*RQ$205)</f>
        <v>0.10205798160914871</v>
      </c>
      <c r="RR11" s="696" cm="1">
        <f t="array" aca="1" ref="RR11" ca="1">IF($RN11=0,0,INDIRECT(RR$203&amp;ROW())*RR$205)</f>
        <v>8.2232286875619773E-2</v>
      </c>
      <c r="RS11" s="696" cm="1">
        <f t="array" aca="1" ref="RS11" ca="1">INDIRECT(RS$203&amp;ROW())*RS$205</f>
        <v>7.7466902221184339E-2</v>
      </c>
      <c r="RT11" s="696" cm="1">
        <f t="array" aca="1" ref="RT11" ca="1">IF($RS11=0,0,INDIRECT(RT$203&amp;ROW())*RT$205)</f>
        <v>8.1033461602244533E-2</v>
      </c>
      <c r="RU11" s="696" cm="1">
        <f t="array" aca="1" ref="RU11" ca="1">IF($RS11=0,0,INDIRECT(RU$203&amp;ROW())*RU$205)</f>
        <v>8.1972972149739559E-2</v>
      </c>
      <c r="RV11" s="696" cm="1">
        <f t="array" aca="1" ref="RV11" ca="1">INDIRECT(RV$203&amp;ROW())*RV$205</f>
        <v>0</v>
      </c>
      <c r="RW11" s="696" cm="1">
        <f t="array" aca="1" ref="RW11" ca="1">INDIRECT(RW$203&amp;ROW())*RW$205</f>
        <v>2.6659190312299668E-2</v>
      </c>
      <c r="RX11" s="696" cm="1">
        <f t="array" aca="1" ref="RX11" ca="1">INDIRECT(RX$203&amp;ROW())*RX$205</f>
        <v>0.19074035443114332</v>
      </c>
      <c r="RY11" s="696" cm="1">
        <f t="array" aca="1" ref="RY11" ca="1">INDIRECT(RY$203&amp;ROW())*RY$205</f>
        <v>8.4396695370290389E-2</v>
      </c>
      <c r="RZ11" s="696" cm="1">
        <f t="array" aca="1" ref="RZ11" ca="1">INDIRECT(RZ$203&amp;ROW())*RZ$205</f>
        <v>7.362497897239817E-2</v>
      </c>
      <c r="SA11" s="696" cm="1">
        <f t="array" aca="1" ref="SA11" ca="1">INDIRECT(SA$203&amp;ROW())*SA$205</f>
        <v>0.20458618579029147</v>
      </c>
      <c r="SB11" s="696" cm="1">
        <f t="array" aca="1" ref="SB11" ca="1">INDIRECT(SB$203&amp;ROW())*SB$205</f>
        <v>4.7124126502052749E-2</v>
      </c>
      <c r="SC11" s="696" cm="1">
        <f t="array" aca="1" ref="SC11" ca="1">INDIRECT(SC$203&amp;ROW())*SC$205</f>
        <v>5.4291606235991073E-2</v>
      </c>
      <c r="SD11" s="696" cm="1">
        <f t="array" aca="1" ref="SD11" ca="1">INDIRECT(SD$203&amp;ROW())*SD$205</f>
        <v>0</v>
      </c>
      <c r="SE11" s="696" cm="1">
        <f t="array" aca="1" ref="SE11" ca="1">INDIRECT(SE$203&amp;ROW())*SE$205</f>
        <v>0</v>
      </c>
      <c r="SF11" s="696" cm="1">
        <f t="array" aca="1" ref="SF11" ca="1">INDIRECT(SF$203&amp;ROW())*SF$205</f>
        <v>0.19835664972334499</v>
      </c>
      <c r="SG11" s="696" cm="1">
        <f t="array" aca="1" ref="SG11" ca="1">INDIRECT(SG$203&amp;ROW())*SG$205</f>
        <v>7.4767843909269882E-2</v>
      </c>
      <c r="SH11" s="696" cm="1">
        <f t="array" aca="1" ref="SH11" ca="1">IF(INDIRECT(SH$203&amp;ROW())="-",0,INDIRECT(SH$203&amp;ROW())*SH$205)</f>
        <v>7.8680057649727894E-2</v>
      </c>
      <c r="SI11" s="696" cm="1">
        <f t="array" aca="1" ref="SI11" ca="1">INDIRECT(SI$203&amp;ROW())*SI$205</f>
        <v>0.24423887568083891</v>
      </c>
      <c r="SJ11" s="696" cm="1">
        <f t="array" aca="1" ref="SJ11" ca="1">INDIRECT(SJ$203&amp;ROW())*SJ$205</f>
        <v>0.10961749760323641</v>
      </c>
      <c r="SK11" s="696" cm="1">
        <f t="array" aca="1" ref="SK11" ca="1">INDIRECT(SK$203&amp;ROW())*SK$205</f>
        <v>0.21261490593800375</v>
      </c>
      <c r="SN11" s="606" t="s">
        <v>1591</v>
      </c>
      <c r="SO11" s="707" cm="1">
        <f t="array" aca="1" ref="SO11" ca="1">INDIRECT(SO$203&amp;ROW())*SO$205</f>
        <v>2</v>
      </c>
      <c r="SP11" s="707" cm="1">
        <f t="array" aca="1" ref="SP11" ca="1">INDIRECT(SP$203&amp;ROW())*SP$205</f>
        <v>2</v>
      </c>
      <c r="SQ11" s="707" cm="1">
        <f t="array" aca="1" ref="SQ11" ca="1">INDIRECT(SQ$203&amp;ROW())*SQ$205</f>
        <v>2</v>
      </c>
      <c r="SR11" s="707" cm="1">
        <f t="array" aca="1" ref="SR11" ca="1">INDIRECT(SR$203&amp;ROW())*SR$205</f>
        <v>3</v>
      </c>
      <c r="SS11" s="707" cm="1">
        <f t="array" aca="1" ref="SS11" ca="1">INDIRECT(SS$203&amp;ROW())*SS$205</f>
        <v>2</v>
      </c>
      <c r="ST11" s="707" cm="1">
        <f t="array" aca="1" ref="ST11" ca="1">INDIRECT(ST$203&amp;ROW())*ST$205</f>
        <v>3</v>
      </c>
      <c r="SU11" s="707" cm="1">
        <f t="array" aca="1" ref="SU11" ca="1">INDIRECT(SU$203&amp;ROW())*SU$205</f>
        <v>3</v>
      </c>
      <c r="SV11" s="707" cm="1">
        <f t="array" aca="1" ref="SV11" ca="1">INDIRECT(SV$203&amp;ROW())*SV$205</f>
        <v>3</v>
      </c>
      <c r="SW11" s="707" cm="1">
        <f t="array" aca="1" ref="SW11" ca="1">INDIRECT(SW$203&amp;ROW())*SW$205</f>
        <v>3</v>
      </c>
      <c r="SX11" s="707" cm="1">
        <f t="array" aca="1" ref="SX11" ca="1">INDIRECT(SX$203&amp;ROW())*SX$205</f>
        <v>3</v>
      </c>
      <c r="SY11" s="707" cm="1">
        <f t="array" aca="1" ref="SY11" ca="1">INDIRECT(SY$203&amp;ROW())*SY$205</f>
        <v>3</v>
      </c>
      <c r="SZ11" s="707" cm="1">
        <f t="array" aca="1" ref="SZ11" ca="1">INDIRECT(SZ$203&amp;ROW())*SZ$205</f>
        <v>0</v>
      </c>
      <c r="TA11" s="707" cm="1">
        <f t="array" aca="1" ref="TA11" ca="1">INDIRECT(TA$203&amp;ROW())*TA$205</f>
        <v>2</v>
      </c>
      <c r="TB11" s="696" cm="1">
        <f t="array" aca="1" ref="TB11" ca="1">IF(INDIRECT(TB$203&amp;ROW())="-",0,INDIRECT(TB$203&amp;ROW())*TB$205)</f>
        <v>0.88249999999999995</v>
      </c>
      <c r="TC11" s="707" cm="1">
        <f t="array" aca="1" ref="TC11" ca="1">INDIRECT(TC$203&amp;ROW())*TC$205</f>
        <v>2</v>
      </c>
      <c r="TD11" s="696" cm="1">
        <f t="array" aca="1" ref="TD11" ca="1">IF(INDIRECT(TD$203&amp;ROW())="-",0,INDIRECT(TD$203&amp;ROW())*TD$205)</f>
        <v>0.94710000000000005</v>
      </c>
      <c r="TE11" s="732" cm="1">
        <f t="array" aca="1" ref="TE11" ca="1">INDIRECT(TE$203&amp;ROW())*TE$205</f>
        <v>2</v>
      </c>
      <c r="TF11" s="707" cm="1">
        <f t="array" aca="1" ref="TF11" ca="1">INDIRECT(TF$203&amp;ROW())*TF$205</f>
        <v>3</v>
      </c>
      <c r="TG11" s="707" cm="1">
        <f t="array" aca="1" ref="TG11" ca="1">INDIRECT(TG$203&amp;ROW())*TG$205</f>
        <v>3</v>
      </c>
      <c r="TH11" s="707" cm="1">
        <f t="array" aca="1" ref="TH11" ca="1">INDIRECT(TH$203&amp;ROW())*TH$205</f>
        <v>1</v>
      </c>
      <c r="TI11" s="707" cm="1">
        <f t="array" aca="1" ref="TI11" ca="1">INDIRECT(TI$203&amp;ROW())*TI$205</f>
        <v>3</v>
      </c>
      <c r="TJ11" s="696" cm="1">
        <f t="array" aca="1" ref="TJ11" ca="1">IF(INDIRECT(TJ$203&amp;ROW())="-",0,INDIRECT(TJ$203&amp;ROW())*TJ$205)</f>
        <v>0.96430000000000005</v>
      </c>
      <c r="TK11" s="707" cm="1">
        <f t="array" aca="1" ref="TK11" ca="1">INDIRECT(TK$203&amp;ROW())*TK$205</f>
        <v>1</v>
      </c>
      <c r="TL11" s="707" cm="1">
        <f t="array" aca="1" ref="TL11" ca="1">INDIRECT(TL$203&amp;ROW())*TL$205</f>
        <v>2</v>
      </c>
      <c r="TM11" s="707" cm="1">
        <f t="array" aca="1" ref="TM11" ca="1">INDIRECT(TM$203&amp;ROW())*TM$205</f>
        <v>1</v>
      </c>
      <c r="TN11" s="707" cm="1">
        <f t="array" aca="1" ref="TN11" ca="1">IF($TM11=0,0,INDIRECT(TN$203&amp;ROW())*TN$205)</f>
        <v>1</v>
      </c>
      <c r="TO11" s="707" cm="1">
        <f t="array" aca="1" ref="TO11" ca="1">IF($TM11=0,0,INDIRECT(TO$203&amp;ROW())*TO$205)</f>
        <v>1</v>
      </c>
      <c r="TP11" s="707" cm="1">
        <f t="array" aca="1" ref="TP11" ca="1">IF($TM11=0,0,INDIRECT(TP$203&amp;ROW())*TP$205)</f>
        <v>1</v>
      </c>
      <c r="TQ11" s="707" cm="1">
        <f t="array" aca="1" ref="TQ11" ca="1">IF($TM11=0,0,INDIRECT(TQ$203&amp;ROW())*TQ$205)</f>
        <v>1</v>
      </c>
      <c r="TR11" s="707" cm="1">
        <f t="array" aca="1" ref="TR11" ca="1">INDIRECT(TR$203&amp;ROW())*TR$205</f>
        <v>1</v>
      </c>
      <c r="TS11" s="707" cm="1">
        <f t="array" aca="1" ref="TS11" ca="1">IF($TR11=0,0,INDIRECT(TS$203&amp;ROW())*TS$205)</f>
        <v>1</v>
      </c>
      <c r="TT11" s="707" cm="1">
        <f t="array" aca="1" ref="TT11" ca="1">IF($TR11=0,0,INDIRECT(TT$203&amp;ROW())*TT$205)</f>
        <v>1</v>
      </c>
      <c r="TU11" s="707" cm="1">
        <f t="array" aca="1" ref="TU11" ca="1">INDIRECT(TU$203&amp;ROW())*TU$205</f>
        <v>0</v>
      </c>
      <c r="TV11" s="707" cm="1">
        <f t="array" aca="1" ref="TV11" ca="1">INDIRECT(TV$203&amp;ROW())*TV$205</f>
        <v>1</v>
      </c>
      <c r="TW11" s="707" cm="1">
        <f t="array" aca="1" ref="TW11" ca="1">INDIRECT(TW$203&amp;ROW())*TW$205</f>
        <v>2</v>
      </c>
      <c r="TX11" s="707" cm="1">
        <f t="array" aca="1" ref="TX11" ca="1">INDIRECT(TX$203&amp;ROW())*TX$205</f>
        <v>3</v>
      </c>
      <c r="TY11" s="707" cm="1">
        <f t="array" aca="1" ref="TY11" ca="1">INDIRECT(TY$203&amp;ROW())*TY$205</f>
        <v>2</v>
      </c>
      <c r="TZ11" s="707" cm="1">
        <f t="array" aca="1" ref="TZ11" ca="1">INDIRECT(TZ$203&amp;ROW())*TZ$205</f>
        <v>2</v>
      </c>
      <c r="UA11" s="707" cm="1">
        <f t="array" aca="1" ref="UA11" ca="1">INDIRECT(UA$203&amp;ROW())*UA$205</f>
        <v>2</v>
      </c>
      <c r="UB11" s="707" cm="1">
        <f t="array" aca="1" ref="UB11" ca="1">INDIRECT(UB$203&amp;ROW())*UB$205</f>
        <v>2</v>
      </c>
      <c r="UC11" s="707" cm="1">
        <f t="array" aca="1" ref="UC11" ca="1">INDIRECT(UC$203&amp;ROW())*UC$205</f>
        <v>0</v>
      </c>
      <c r="UD11" s="707" cm="1">
        <f t="array" aca="1" ref="UD11" ca="1">INDIRECT(UD$203&amp;ROW())*UD$205</f>
        <v>0</v>
      </c>
      <c r="UE11" s="707" cm="1">
        <f t="array" aca="1" ref="UE11" ca="1">INDIRECT(UE$203&amp;ROW())*UE$205</f>
        <v>3</v>
      </c>
      <c r="UF11" s="707" cm="1">
        <f t="array" aca="1" ref="UF11" ca="1">INDIRECT(UF$203&amp;ROW())*UF$205</f>
        <v>2</v>
      </c>
      <c r="UG11" s="696" cm="1">
        <f t="array" aca="1" ref="UG11" ca="1">IF(INDIRECT(UG$203&amp;ROW())="-",0,INDIRECT(UG$203&amp;ROW())*UG$205)</f>
        <v>1</v>
      </c>
      <c r="UH11" s="707" cm="1">
        <f t="array" aca="1" ref="UH11" ca="1">INDIRECT(UH$203&amp;ROW())*UH$205</f>
        <v>2</v>
      </c>
      <c r="UI11" s="707" cm="1">
        <f t="array" aca="1" ref="UI11" ca="1">INDIRECT(UI$203&amp;ROW())*UI$205</f>
        <v>1</v>
      </c>
      <c r="UJ11" s="707" cm="1">
        <f t="array" aca="1" ref="UJ11" ca="1">INDIRECT(UJ$203&amp;ROW())*UJ$205</f>
        <v>2</v>
      </c>
      <c r="UM11" s="606" t="s">
        <v>1591</v>
      </c>
      <c r="UN11" s="616">
        <f t="shared" ca="1" si="42"/>
        <v>1.3455222970601226</v>
      </c>
      <c r="UO11" s="616">
        <f t="shared" ca="1" si="42"/>
        <v>1.5785703781343867</v>
      </c>
      <c r="UP11" s="616">
        <f t="shared" ca="1" si="42"/>
        <v>1.190315493832806</v>
      </c>
      <c r="UQ11" s="616">
        <f t="shared" ca="1" si="42"/>
        <v>0.29355872991449461</v>
      </c>
      <c r="UR11" s="616">
        <f t="shared" ca="1" si="42"/>
        <v>0.12190361681987209</v>
      </c>
      <c r="US11" s="616">
        <f t="shared" ca="1" si="42"/>
        <v>0.41305213694811815</v>
      </c>
      <c r="UT11" s="616">
        <f t="shared" ca="1" si="42"/>
        <v>0.30690415393182785</v>
      </c>
      <c r="UU11" s="616">
        <f t="shared" ca="1" si="42"/>
        <v>0.53359975015917405</v>
      </c>
      <c r="UV11" s="616">
        <f t="shared" ca="1" si="42"/>
        <v>0.44410973870643028</v>
      </c>
      <c r="UW11" s="616">
        <f t="shared" ca="1" si="42"/>
        <v>0.6421874155054268</v>
      </c>
      <c r="UX11" s="616">
        <f t="shared" ca="1" si="42"/>
        <v>0.28247365722383649</v>
      </c>
      <c r="UY11" s="616">
        <f t="shared" ca="1" si="42"/>
        <v>-0.67270887390575207</v>
      </c>
      <c r="UZ11" s="616">
        <f t="shared" ca="1" si="42"/>
        <v>1.1960042318268584</v>
      </c>
      <c r="VA11" s="616">
        <f t="shared" ca="1" si="42"/>
        <v>1.2960688679713022</v>
      </c>
      <c r="VB11" s="616">
        <f t="shared" ca="1" si="42"/>
        <v>1.528010083348541</v>
      </c>
      <c r="VC11" s="616">
        <f t="shared" ca="1" si="42"/>
        <v>1.5413325009084873</v>
      </c>
      <c r="VD11" s="616">
        <f t="shared" ca="1" si="43"/>
        <v>0.85304819841956248</v>
      </c>
      <c r="VE11" s="616">
        <f t="shared" ca="1" si="43"/>
        <v>1.620308650861136</v>
      </c>
      <c r="VF11" s="616">
        <f t="shared" ca="1" si="43"/>
        <v>0.95807256683723563</v>
      </c>
      <c r="VG11" s="616">
        <f t="shared" ca="1" si="43"/>
        <v>0.19209711823520634</v>
      </c>
      <c r="VH11" s="616">
        <f t="shared" ca="1" si="43"/>
        <v>1.454227778282527</v>
      </c>
      <c r="VI11" s="616">
        <f t="shared" ca="1" si="43"/>
        <v>1.527694144182961</v>
      </c>
      <c r="VJ11" s="616">
        <f t="shared" ca="1" si="43"/>
        <v>1.1038721171937993</v>
      </c>
      <c r="VK11" s="616">
        <f t="shared" ca="1" si="43"/>
        <v>0.83678976492872159</v>
      </c>
      <c r="VL11" s="616">
        <f t="shared" ca="1" si="43"/>
        <v>1.1863766389476611</v>
      </c>
      <c r="VM11" s="616">
        <f t="shared" ca="1" si="43"/>
        <v>1.7393845659645861</v>
      </c>
      <c r="VN11" s="616">
        <f t="shared" ca="1" si="43"/>
        <v>1.5883663456229635</v>
      </c>
      <c r="VO11" s="616">
        <f t="shared" ca="1" si="43"/>
        <v>2.3604485107108717</v>
      </c>
      <c r="VP11" s="616">
        <f t="shared" ca="1" si="43"/>
        <v>2.1525849422547609</v>
      </c>
      <c r="VQ11" s="616">
        <f t="shared" ca="1" si="43"/>
        <v>1.2773868528042598</v>
      </c>
      <c r="VR11" s="616">
        <f t="shared" ca="1" si="43"/>
        <v>1.5497103694524457</v>
      </c>
      <c r="VS11" s="616">
        <f t="shared" ca="1" si="43"/>
        <v>2.4577967350382721</v>
      </c>
      <c r="VT11" s="616">
        <f t="shared" ca="1" si="44"/>
        <v>-0.3878135405833677</v>
      </c>
      <c r="VU11" s="616">
        <f t="shared" ca="1" si="44"/>
        <v>1.2114249894444582</v>
      </c>
      <c r="VV11" s="616">
        <f t="shared" ca="1" si="44"/>
        <v>1.6727825257285902</v>
      </c>
      <c r="VW11" s="616">
        <f t="shared" ca="1" si="44"/>
        <v>0.66845613582062358</v>
      </c>
      <c r="VX11" s="616">
        <f t="shared" ca="1" si="44"/>
        <v>2.3243112614711734</v>
      </c>
      <c r="VY11" s="616">
        <f t="shared" ca="1" si="44"/>
        <v>0.70583605694264007</v>
      </c>
      <c r="VZ11" s="616">
        <f t="shared" ca="1" si="44"/>
        <v>0.68442622420316401</v>
      </c>
      <c r="WA11" s="616">
        <f t="shared" ca="1" si="44"/>
        <v>0.92808016936885662</v>
      </c>
      <c r="WB11" s="616">
        <f t="shared" ca="1" si="44"/>
        <v>-2.9757436894078269</v>
      </c>
      <c r="WC11" s="616">
        <f t="shared" ca="1" si="44"/>
        <v>-2.0807149803312397</v>
      </c>
      <c r="WD11" s="616">
        <f t="shared" ca="1" si="44"/>
        <v>1.1315684290219801</v>
      </c>
      <c r="WE11" s="616">
        <f t="shared" ca="1" si="44"/>
        <v>0.67426644196529939</v>
      </c>
      <c r="WF11" s="616">
        <f t="shared" ca="1" si="44"/>
        <v>1.6046485046984389</v>
      </c>
      <c r="WG11" s="616">
        <f t="shared" ca="1" si="44"/>
        <v>1.1042161560551988</v>
      </c>
      <c r="WH11" s="616">
        <f t="shared" ca="1" si="44"/>
        <v>0.91987607881584121</v>
      </c>
      <c r="WI11" s="627">
        <f t="shared" ca="1" si="44"/>
        <v>1.0659329460226332</v>
      </c>
      <c r="WL11" s="606" t="s">
        <v>1591</v>
      </c>
      <c r="WM11" s="700" t="str">
        <f t="shared" ca="1" si="63"/>
        <v>A</v>
      </c>
      <c r="WN11" s="479">
        <f t="shared" ca="1" si="64"/>
        <v>0.92305958306028857</v>
      </c>
      <c r="WO11" s="495">
        <f t="shared" ca="1" si="45"/>
        <v>0.88467929332307838</v>
      </c>
      <c r="WP11" s="458">
        <f t="shared" ca="1" si="45"/>
        <v>0.94160779643925696</v>
      </c>
      <c r="WQ11" s="458">
        <f t="shared" ca="1" si="45"/>
        <v>0.9241452489530998</v>
      </c>
      <c r="WR11" s="459">
        <f t="shared" ca="1" si="45"/>
        <v>0.94180599352571903</v>
      </c>
      <c r="WS11" s="495">
        <f t="shared" ca="1" si="65"/>
        <v>0.79590703114782779</v>
      </c>
      <c r="WT11" s="458">
        <f t="shared" ca="1" si="66"/>
        <v>1.1267174540422187</v>
      </c>
      <c r="WU11" s="458">
        <f t="shared" ca="1" si="67"/>
        <v>1.4479300668616717</v>
      </c>
      <c r="WV11" s="459">
        <f t="shared" ca="1" si="68"/>
        <v>0.95663375296144937</v>
      </c>
      <c r="WW11" s="484">
        <f t="shared" ca="1" si="46"/>
        <v>1.0061815737415598</v>
      </c>
      <c r="WX11" s="484">
        <f t="shared" ca="1" si="46"/>
        <v>0.95203579505284863</v>
      </c>
      <c r="WY11" s="484">
        <f t="shared" ca="1" si="46"/>
        <v>0.86666871105966603</v>
      </c>
      <c r="WZ11" s="484">
        <f t="shared" ca="1" si="46"/>
        <v>0.10559307515024371</v>
      </c>
      <c r="XA11" s="484">
        <f t="shared" ca="1" si="46"/>
        <v>6.4328538595846502E-2</v>
      </c>
      <c r="XB11" s="484">
        <f t="shared" ca="1" si="46"/>
        <v>0.21821544394969081</v>
      </c>
      <c r="XC11" s="484">
        <f t="shared" ca="1" si="46"/>
        <v>0.14467461816346364</v>
      </c>
      <c r="XD11" s="484">
        <f t="shared" ca="1" si="46"/>
        <v>0.27368331185664035</v>
      </c>
      <c r="XE11" s="484">
        <f t="shared" ca="1" si="46"/>
        <v>0.21801347073098662</v>
      </c>
      <c r="XF11" s="484">
        <f t="shared" ca="1" si="46"/>
        <v>0.41324760187774212</v>
      </c>
      <c r="XG11" s="484">
        <f t="shared" ca="1" si="46"/>
        <v>0.1145148206385433</v>
      </c>
      <c r="XH11" s="484">
        <f t="shared" ca="1" si="46"/>
        <v>-0.33958343954762366</v>
      </c>
      <c r="XI11" s="484">
        <f t="shared" ca="1" si="46"/>
        <v>0.83588735762379129</v>
      </c>
      <c r="XJ11" s="484">
        <f t="shared" ca="1" si="46"/>
        <v>0.91982007559923318</v>
      </c>
      <c r="XK11" s="484">
        <f t="shared" ca="1" si="46"/>
        <v>1.0853455622024688</v>
      </c>
      <c r="XL11" s="484">
        <f t="shared" ca="1" si="46"/>
        <v>1.3616131313025577</v>
      </c>
      <c r="XM11" s="484">
        <f t="shared" ca="1" si="47"/>
        <v>0.64336895124803395</v>
      </c>
      <c r="XN11" s="484">
        <f t="shared" ca="1" si="47"/>
        <v>1.1298412222454701</v>
      </c>
      <c r="XO11" s="484">
        <f t="shared" ca="1" si="47"/>
        <v>0.70341687857189839</v>
      </c>
      <c r="XP11" s="484">
        <f t="shared" ca="1" si="47"/>
        <v>0.12294215567053206</v>
      </c>
      <c r="XQ11" s="484">
        <f t="shared" ca="1" si="47"/>
        <v>0.96764316366919345</v>
      </c>
      <c r="XR11" s="484">
        <f t="shared" ca="1" si="47"/>
        <v>1.3367323761600909</v>
      </c>
      <c r="XS11" s="484">
        <f t="shared" ca="1" si="47"/>
        <v>0.68108909630857417</v>
      </c>
      <c r="XT11" s="484">
        <f t="shared" ca="1" si="47"/>
        <v>0.50818242424121263</v>
      </c>
      <c r="XU11" s="484">
        <f t="shared" ca="1" si="47"/>
        <v>0.90140897027243294</v>
      </c>
      <c r="XV11" s="484">
        <f t="shared" ca="1" si="47"/>
        <v>0.91769929700291553</v>
      </c>
      <c r="XW11" s="484">
        <f t="shared" ca="1" si="47"/>
        <v>1.0251316394650607</v>
      </c>
      <c r="XX11" s="484">
        <f t="shared" ca="1" si="47"/>
        <v>1.1412768549287065</v>
      </c>
      <c r="XY11" s="484">
        <f t="shared" ca="1" si="47"/>
        <v>1.1318291626375534</v>
      </c>
      <c r="XZ11" s="484">
        <f t="shared" ca="1" si="47"/>
        <v>0.93428074414103568</v>
      </c>
      <c r="YA11" s="484">
        <f t="shared" ca="1" si="47"/>
        <v>1.0567475009296226</v>
      </c>
      <c r="YB11" s="484">
        <f t="shared" ca="1" si="47"/>
        <v>1.291572184262612</v>
      </c>
      <c r="YC11" s="484">
        <f t="shared" ca="1" si="48"/>
        <v>-0.17304240180829866</v>
      </c>
      <c r="YD11" s="484">
        <f t="shared" ca="1" si="48"/>
        <v>0.89512192470051022</v>
      </c>
      <c r="YE11" s="484">
        <f t="shared" ca="1" si="48"/>
        <v>1.2049052532823037</v>
      </c>
      <c r="YF11" s="484">
        <f t="shared" ca="1" si="48"/>
        <v>0.39432227452058582</v>
      </c>
      <c r="YG11" s="484">
        <f t="shared" ca="1" si="48"/>
        <v>1.6191152247408194</v>
      </c>
      <c r="YH11" s="484">
        <f t="shared" ca="1" si="48"/>
        <v>0.3761400347447329</v>
      </c>
      <c r="YI11" s="484">
        <f t="shared" ca="1" si="48"/>
        <v>0.40086843951579315</v>
      </c>
      <c r="YJ11" s="484">
        <f t="shared" ca="1" si="48"/>
        <v>0.55062996448654267</v>
      </c>
      <c r="YK11" s="484">
        <f t="shared" ca="1" si="48"/>
        <v>-0.51867212506378424</v>
      </c>
      <c r="YL11" s="484">
        <f t="shared" ca="1" si="48"/>
        <v>-0.65875436277287047</v>
      </c>
      <c r="YM11" s="484">
        <f t="shared" ca="1" si="48"/>
        <v>0.90333107688824665</v>
      </c>
      <c r="YN11" s="484">
        <f t="shared" ca="1" si="48"/>
        <v>0.48075197312125845</v>
      </c>
      <c r="YO11" s="484">
        <f t="shared" ca="1" si="48"/>
        <v>0.98541464673531132</v>
      </c>
      <c r="YP11" s="484">
        <f t="shared" ca="1" si="48"/>
        <v>0.58832636794620996</v>
      </c>
      <c r="YQ11" s="484">
        <f t="shared" ca="1" si="48"/>
        <v>0.66635823149419537</v>
      </c>
      <c r="YR11" s="484">
        <f t="shared" ca="1" si="48"/>
        <v>0.79923652292777037</v>
      </c>
      <c r="YU11" s="606" t="s">
        <v>1591</v>
      </c>
      <c r="YV11" s="700" t="str">
        <f t="shared" ca="1" si="49"/>
        <v>A</v>
      </c>
      <c r="YW11" s="479">
        <f t="shared" ca="1" si="69"/>
        <v>0.82858746296077612</v>
      </c>
      <c r="YX11" s="495">
        <f t="shared" ca="1" si="50"/>
        <v>0.92527190960602479</v>
      </c>
      <c r="YY11" s="458">
        <f t="shared" ca="1" si="50"/>
        <v>0.92023004789960894</v>
      </c>
      <c r="YZ11" s="458">
        <f t="shared" ca="1" si="50"/>
        <v>0.93794292685053005</v>
      </c>
      <c r="ZA11" s="459">
        <f t="shared" ca="1" si="50"/>
        <v>0.53090496748694094</v>
      </c>
      <c r="ZB11" s="495">
        <f t="shared" ca="1" si="70"/>
        <v>0.67758698160640485</v>
      </c>
      <c r="ZC11" s="458">
        <f t="shared" ca="1" si="71"/>
        <v>1.1143458119554182</v>
      </c>
      <c r="ZD11" s="458">
        <f t="shared" ca="1" si="72"/>
        <v>1.5708768697133693</v>
      </c>
      <c r="ZE11" s="459">
        <f t="shared" ca="1" si="73"/>
        <v>-0.32778451204852094</v>
      </c>
      <c r="ZF11" s="484">
        <f t="shared" ca="1" si="51"/>
        <v>4.5009936569290004E-2</v>
      </c>
      <c r="ZG11" s="484">
        <f t="shared" ca="1" si="51"/>
        <v>0.20129871520842663</v>
      </c>
      <c r="ZH11" s="484">
        <f t="shared" ca="1" si="51"/>
        <v>8.9808171214972948E-2</v>
      </c>
      <c r="ZI11" s="484">
        <f t="shared" ca="1" si="51"/>
        <v>2.1988880583922777E-2</v>
      </c>
      <c r="ZJ11" s="484">
        <f t="shared" ca="1" si="51"/>
        <v>1.0659583188508518E-2</v>
      </c>
      <c r="ZK11" s="484">
        <f t="shared" ca="1" si="51"/>
        <v>7.3425809550013654E-2</v>
      </c>
      <c r="ZL11" s="484">
        <f t="shared" ca="1" si="51"/>
        <v>2.4672875513209128E-2</v>
      </c>
      <c r="ZM11" s="484">
        <f t="shared" ca="1" si="51"/>
        <v>9.4446117703140112E-2</v>
      </c>
      <c r="ZN11" s="484">
        <f t="shared" ca="1" si="51"/>
        <v>8.9770705925095284E-2</v>
      </c>
      <c r="ZO11" s="484">
        <f t="shared" ca="1" si="51"/>
        <v>2.8984588520071332E-2</v>
      </c>
      <c r="ZP11" s="484">
        <f t="shared" ca="1" si="51"/>
        <v>2.6000050859821721E-2</v>
      </c>
      <c r="ZQ11" s="484">
        <f t="shared" ca="1" si="51"/>
        <v>-1.1497069191506403E-2</v>
      </c>
      <c r="ZR11" s="484">
        <f t="shared" ca="1" si="51"/>
        <v>6.8537874740930649E-2</v>
      </c>
      <c r="ZS11" s="484">
        <f t="shared" ca="1" si="51"/>
        <v>0.10875134388805156</v>
      </c>
      <c r="ZT11" s="484">
        <f t="shared" ca="1" si="51"/>
        <v>5.4582123014624152E-2</v>
      </c>
      <c r="ZU11" s="484">
        <f t="shared" ca="1" si="51"/>
        <v>9.7549453890124385E-2</v>
      </c>
      <c r="ZV11" s="484">
        <f t="shared" ca="1" si="52"/>
        <v>4.5270410067628573E-2</v>
      </c>
      <c r="ZW11" s="484">
        <f t="shared" ca="1" si="52"/>
        <v>0.22401145365982966</v>
      </c>
      <c r="ZX11" s="484">
        <f t="shared" ca="1" si="52"/>
        <v>2.7969817598544739E-2</v>
      </c>
      <c r="ZY11" s="484">
        <f t="shared" ca="1" si="52"/>
        <v>2.0688262452075154E-2</v>
      </c>
      <c r="ZZ11" s="484">
        <f t="shared" ca="1" si="52"/>
        <v>8.8902203566076518E-2</v>
      </c>
      <c r="AAA11" s="484">
        <f t="shared" ca="1" si="52"/>
        <v>9.2305722776859667E-2</v>
      </c>
      <c r="AAB11" s="484">
        <f t="shared" ca="1" si="52"/>
        <v>0.12431811823163672</v>
      </c>
      <c r="AAC11" s="484">
        <f t="shared" ca="1" si="52"/>
        <v>1.2546600107337495E-2</v>
      </c>
      <c r="AAD11" s="484">
        <f t="shared" ca="1" si="52"/>
        <v>0.1113065835753817</v>
      </c>
      <c r="AAE11" s="484">
        <f t="shared" ca="1" si="52"/>
        <v>0.12230055198290701</v>
      </c>
      <c r="AAF11" s="484">
        <f t="shared" ca="1" si="52"/>
        <v>0.15520859527451789</v>
      </c>
      <c r="AAG11" s="484">
        <f t="shared" ca="1" si="52"/>
        <v>0.24090261069547261</v>
      </c>
      <c r="AAH11" s="484">
        <f t="shared" ca="1" si="52"/>
        <v>0.17701198249563294</v>
      </c>
      <c r="AAI11" s="484">
        <f t="shared" ca="1" si="52"/>
        <v>9.8955202424813982E-2</v>
      </c>
      <c r="AAJ11" s="484">
        <f t="shared" ca="1" si="52"/>
        <v>0.12557839571762494</v>
      </c>
      <c r="AAK11" s="484">
        <f t="shared" ca="1" si="52"/>
        <v>0.20147290331101309</v>
      </c>
      <c r="AAL11" s="484">
        <f t="shared" ca="1" si="53"/>
        <v>-1.741238539122681E-2</v>
      </c>
      <c r="AAM11" s="484">
        <f t="shared" ca="1" si="53"/>
        <v>3.2295609342675426E-2</v>
      </c>
      <c r="AAN11" s="484">
        <f t="shared" ca="1" si="53"/>
        <v>0.1595335659218472</v>
      </c>
      <c r="AAO11" s="484">
        <f t="shared" ca="1" si="53"/>
        <v>1.8805162954418208E-2</v>
      </c>
      <c r="AAP11" s="484">
        <f t="shared" ca="1" si="53"/>
        <v>8.5563683875561708E-2</v>
      </c>
      <c r="AAQ11" s="484">
        <f t="shared" ca="1" si="53"/>
        <v>7.2202153341576855E-2</v>
      </c>
      <c r="AAR11" s="484">
        <f t="shared" ca="1" si="53"/>
        <v>1.612649398533611E-2</v>
      </c>
      <c r="AAS11" s="484">
        <f t="shared" ca="1" si="53"/>
        <v>2.5193481555402932E-2</v>
      </c>
      <c r="AAT11" s="484">
        <f t="shared" ca="1" si="53"/>
        <v>-0.91444421632113237</v>
      </c>
      <c r="AAU11" s="484">
        <f t="shared" ca="1" si="53"/>
        <v>-0.53799345446025815</v>
      </c>
      <c r="AAV11" s="484">
        <f t="shared" ca="1" si="53"/>
        <v>7.4818040837836219E-2</v>
      </c>
      <c r="AAW11" s="484">
        <f t="shared" ca="1" si="53"/>
        <v>2.5206724043060142E-2</v>
      </c>
      <c r="AAX11" s="484">
        <f t="shared" ca="1" si="53"/>
        <v>0.12625383685722283</v>
      </c>
      <c r="AAY11" s="484">
        <f t="shared" ca="1" si="53"/>
        <v>0.13484625623176977</v>
      </c>
      <c r="AAZ11" s="484">
        <f t="shared" ca="1" si="53"/>
        <v>0.10083451386486998</v>
      </c>
      <c r="ABA11" s="484">
        <f t="shared" ca="1" si="53"/>
        <v>0.11331661652741069</v>
      </c>
    </row>
    <row r="12" spans="1:729" ht="15" customHeight="1" x14ac:dyDescent="0.35">
      <c r="A12" s="498">
        <v>10</v>
      </c>
      <c r="B12" s="628"/>
      <c r="C12" s="606" t="s">
        <v>1660</v>
      </c>
      <c r="D12" s="629">
        <v>40</v>
      </c>
      <c r="E12" s="630" t="s">
        <v>1661</v>
      </c>
      <c r="F12" s="631" t="s">
        <v>1351</v>
      </c>
      <c r="G12" s="632">
        <v>9006.4</v>
      </c>
      <c r="H12" s="504">
        <v>455396.4071892366</v>
      </c>
      <c r="I12" s="505">
        <v>51300</v>
      </c>
      <c r="J12" s="633" t="s">
        <v>1662</v>
      </c>
      <c r="K12" s="507">
        <v>2</v>
      </c>
      <c r="L12" s="508" t="s">
        <v>1663</v>
      </c>
      <c r="M12" s="509">
        <v>15</v>
      </c>
      <c r="N12" s="510">
        <v>0.89139999999999997</v>
      </c>
      <c r="O12" s="511">
        <v>0.94710000000000005</v>
      </c>
      <c r="P12" s="512">
        <v>0.82399999999999995</v>
      </c>
      <c r="Q12" s="513">
        <v>0.9032</v>
      </c>
      <c r="R12" s="510">
        <v>0.97619999999999996</v>
      </c>
      <c r="S12" s="514">
        <v>0.83009999999999995</v>
      </c>
      <c r="T12" s="514">
        <v>0.86809999999999998</v>
      </c>
      <c r="U12" s="514">
        <v>0.91303999999999996</v>
      </c>
      <c r="V12" s="514">
        <v>0.748</v>
      </c>
      <c r="W12" s="515" t="s">
        <v>1664</v>
      </c>
      <c r="X12" s="516" t="s">
        <v>1665</v>
      </c>
      <c r="Y12" s="517">
        <v>4</v>
      </c>
      <c r="Z12" s="518">
        <v>3</v>
      </c>
      <c r="AA12" s="519" t="s">
        <v>1666</v>
      </c>
      <c r="AB12" s="520">
        <v>2016</v>
      </c>
      <c r="AC12" s="369">
        <v>2</v>
      </c>
      <c r="AD12" s="572" t="s">
        <v>1667</v>
      </c>
      <c r="AE12" s="522">
        <v>1</v>
      </c>
      <c r="AF12" s="523" t="s">
        <v>1668</v>
      </c>
      <c r="AG12" s="519" t="s">
        <v>1669</v>
      </c>
      <c r="AH12" s="647">
        <v>1</v>
      </c>
      <c r="AI12" s="507">
        <v>4</v>
      </c>
      <c r="AJ12" s="507">
        <v>2016</v>
      </c>
      <c r="AK12" s="524" t="s">
        <v>1249</v>
      </c>
      <c r="AL12" s="750" t="s">
        <v>1670</v>
      </c>
      <c r="AM12" s="526">
        <v>1</v>
      </c>
      <c r="AN12" s="507" t="s">
        <v>1188</v>
      </c>
      <c r="AO12" s="507">
        <v>1</v>
      </c>
      <c r="AP12" s="507">
        <v>1</v>
      </c>
      <c r="AQ12" s="507">
        <v>1</v>
      </c>
      <c r="AR12" s="507">
        <v>1</v>
      </c>
      <c r="AS12" s="507">
        <v>1</v>
      </c>
      <c r="AT12" s="507">
        <v>1</v>
      </c>
      <c r="AU12" s="520">
        <v>1</v>
      </c>
      <c r="AV12" s="641" t="s">
        <v>1671</v>
      </c>
      <c r="AW12" s="642" t="s">
        <v>1672</v>
      </c>
      <c r="AX12" s="643">
        <v>2</v>
      </c>
      <c r="AY12" s="774" t="s">
        <v>1673</v>
      </c>
      <c r="AZ12" s="645">
        <v>1</v>
      </c>
      <c r="BA12" s="603" t="s">
        <v>1674</v>
      </c>
      <c r="BB12" s="631" t="s">
        <v>1675</v>
      </c>
      <c r="BC12" s="646" t="s">
        <v>1676</v>
      </c>
      <c r="BD12" s="631" t="s">
        <v>1195</v>
      </c>
      <c r="BE12" s="631" t="s">
        <v>1196</v>
      </c>
      <c r="BF12" s="631">
        <v>3</v>
      </c>
      <c r="BG12" s="631">
        <v>2013</v>
      </c>
      <c r="BH12" s="631" t="s">
        <v>1197</v>
      </c>
      <c r="BI12" s="631">
        <v>1</v>
      </c>
      <c r="BJ12" s="631">
        <v>2</v>
      </c>
      <c r="BK12" s="631" t="s">
        <v>1324</v>
      </c>
      <c r="BL12" s="631" t="s">
        <v>1257</v>
      </c>
      <c r="BM12" s="641" t="s">
        <v>1677</v>
      </c>
      <c r="BN12" s="647">
        <v>1993</v>
      </c>
      <c r="BO12" s="557" t="s">
        <v>1678</v>
      </c>
      <c r="BP12" s="647">
        <v>2009</v>
      </c>
      <c r="BQ12" s="647">
        <v>2</v>
      </c>
      <c r="BR12" s="647">
        <v>4</v>
      </c>
      <c r="BS12" s="647" t="s">
        <v>1188</v>
      </c>
      <c r="BT12" s="647" t="s">
        <v>1188</v>
      </c>
      <c r="BU12" s="647" t="s">
        <v>1188</v>
      </c>
      <c r="BV12" s="648" t="s">
        <v>1188</v>
      </c>
      <c r="BW12" s="649" t="s">
        <v>1679</v>
      </c>
      <c r="BX12" s="650">
        <v>1945</v>
      </c>
      <c r="BY12" s="647" t="s">
        <v>1611</v>
      </c>
      <c r="BZ12" s="651" t="s">
        <v>1680</v>
      </c>
      <c r="CA12" s="647">
        <v>1</v>
      </c>
      <c r="CB12" s="647" t="s">
        <v>1262</v>
      </c>
      <c r="CC12" s="557" t="s">
        <v>1681</v>
      </c>
      <c r="CD12" s="647">
        <v>2003</v>
      </c>
      <c r="CE12" s="647">
        <v>3</v>
      </c>
      <c r="CF12" s="647">
        <v>3</v>
      </c>
      <c r="CG12" s="515" t="s">
        <v>1671</v>
      </c>
      <c r="CH12" s="647">
        <v>1945</v>
      </c>
      <c r="CI12" s="647">
        <v>1953</v>
      </c>
      <c r="CJ12" s="647">
        <v>3</v>
      </c>
      <c r="CK12" s="651" t="s">
        <v>1682</v>
      </c>
      <c r="CL12" s="651" t="s">
        <v>1683</v>
      </c>
      <c r="CM12" s="647">
        <v>2</v>
      </c>
      <c r="CN12" s="647" t="s">
        <v>1214</v>
      </c>
      <c r="CO12" s="557" t="s">
        <v>1684</v>
      </c>
      <c r="CP12" s="647">
        <v>2005</v>
      </c>
      <c r="CQ12" s="647">
        <v>3</v>
      </c>
      <c r="CR12" s="650">
        <v>3</v>
      </c>
      <c r="CS12" s="649" t="s">
        <v>1685</v>
      </c>
      <c r="CT12" s="647">
        <v>2003</v>
      </c>
      <c r="CU12" s="648">
        <v>3</v>
      </c>
      <c r="CV12" s="649" t="s">
        <v>1686</v>
      </c>
      <c r="CW12" s="647">
        <v>2007</v>
      </c>
      <c r="CX12" s="657">
        <v>2</v>
      </c>
      <c r="CY12" s="656" t="s">
        <v>1687</v>
      </c>
      <c r="CZ12" s="647">
        <v>2005</v>
      </c>
      <c r="DA12" s="657">
        <v>3</v>
      </c>
      <c r="DB12" s="723">
        <v>819900</v>
      </c>
      <c r="DC12" s="753">
        <v>3</v>
      </c>
      <c r="DD12" s="659" t="s">
        <v>1493</v>
      </c>
      <c r="DE12" s="648">
        <v>2014</v>
      </c>
      <c r="DF12" s="661" t="s">
        <v>1688</v>
      </c>
      <c r="DG12" s="755" t="s">
        <v>1689</v>
      </c>
      <c r="DH12" s="741">
        <v>2</v>
      </c>
      <c r="DI12" s="767" t="s">
        <v>1324</v>
      </c>
      <c r="DJ12" s="578" t="s">
        <v>1690</v>
      </c>
      <c r="DK12" s="665">
        <v>2006</v>
      </c>
      <c r="DL12" s="665">
        <v>3</v>
      </c>
      <c r="DM12" s="655">
        <v>1</v>
      </c>
      <c r="DN12" s="661" t="s">
        <v>1688</v>
      </c>
      <c r="DO12" s="755" t="s">
        <v>1689</v>
      </c>
      <c r="DP12" s="741">
        <v>2</v>
      </c>
      <c r="DQ12" s="767" t="s">
        <v>1324</v>
      </c>
      <c r="DR12" s="578" t="s">
        <v>1690</v>
      </c>
      <c r="DS12" s="665">
        <v>2006</v>
      </c>
      <c r="DT12" s="665">
        <v>3</v>
      </c>
      <c r="DU12" s="655">
        <v>1</v>
      </c>
      <c r="DV12" s="651" t="s">
        <v>1691</v>
      </c>
      <c r="DW12" s="578" t="s">
        <v>1692</v>
      </c>
      <c r="DX12" s="647">
        <v>2002</v>
      </c>
      <c r="DY12" s="647">
        <v>3</v>
      </c>
      <c r="DZ12" s="666">
        <v>2</v>
      </c>
      <c r="EA12" s="743" t="s">
        <v>1693</v>
      </c>
      <c r="EB12" s="506" t="s">
        <v>1694</v>
      </c>
      <c r="EC12" s="647">
        <v>2</v>
      </c>
      <c r="ED12" s="668" t="s">
        <v>1214</v>
      </c>
      <c r="EE12" s="647">
        <v>1993</v>
      </c>
      <c r="EF12" s="647">
        <v>3</v>
      </c>
      <c r="EG12" s="650" t="s">
        <v>1505</v>
      </c>
      <c r="EH12" s="648" t="s">
        <v>1221</v>
      </c>
      <c r="EI12" s="551" t="s">
        <v>1695</v>
      </c>
      <c r="EJ12" s="552" t="s">
        <v>1696</v>
      </c>
      <c r="EK12" s="553" t="s">
        <v>1188</v>
      </c>
      <c r="EL12" s="665" t="s">
        <v>1188</v>
      </c>
      <c r="EM12" s="669" t="s">
        <v>1188</v>
      </c>
      <c r="EN12" s="647" t="s">
        <v>1697</v>
      </c>
      <c r="EO12" s="651" t="s">
        <v>1698</v>
      </c>
      <c r="EP12" s="556">
        <v>1</v>
      </c>
      <c r="EQ12" s="556" t="s">
        <v>1262</v>
      </c>
      <c r="ER12" s="557" t="s">
        <v>1699</v>
      </c>
      <c r="ES12" s="556">
        <v>1971</v>
      </c>
      <c r="ET12" s="556">
        <v>3</v>
      </c>
      <c r="EU12" s="671">
        <v>1</v>
      </c>
      <c r="EV12" s="672"/>
      <c r="EW12" s="673"/>
      <c r="EX12" s="674"/>
      <c r="EY12" s="631" t="s">
        <v>1188</v>
      </c>
      <c r="EZ12" s="631" t="s">
        <v>1188</v>
      </c>
      <c r="FA12" s="675"/>
      <c r="FB12" s="648">
        <v>0</v>
      </c>
      <c r="FC12" s="676" t="s">
        <v>1700</v>
      </c>
      <c r="FD12" s="647" t="s">
        <v>1012</v>
      </c>
      <c r="FE12" s="648"/>
      <c r="FF12" s="652" t="s">
        <v>1379</v>
      </c>
      <c r="FG12" s="563" t="s">
        <v>1701</v>
      </c>
      <c r="FH12" s="631" t="str">
        <f t="shared" si="0"/>
        <v>A</v>
      </c>
      <c r="FI12" s="677">
        <f t="shared" si="1"/>
        <v>3.5</v>
      </c>
      <c r="FJ12" s="678">
        <f t="shared" si="2"/>
        <v>4</v>
      </c>
      <c r="FK12" s="679">
        <f t="shared" si="3"/>
        <v>3.5</v>
      </c>
      <c r="FL12" s="680">
        <f t="shared" si="4"/>
        <v>3</v>
      </c>
      <c r="FM12" s="681">
        <v>2</v>
      </c>
      <c r="FN12" s="430">
        <v>2012</v>
      </c>
      <c r="FO12" s="686" t="s">
        <v>1702</v>
      </c>
      <c r="FP12" s="557" t="s">
        <v>1703</v>
      </c>
      <c r="FQ12" s="430">
        <v>1</v>
      </c>
      <c r="FR12" s="682" t="s">
        <v>1285</v>
      </c>
      <c r="FS12" s="369">
        <v>2</v>
      </c>
      <c r="FT12" s="430">
        <v>2016</v>
      </c>
      <c r="FU12" s="572" t="s">
        <v>1704</v>
      </c>
      <c r="FV12" s="369">
        <v>2</v>
      </c>
      <c r="FW12" s="430">
        <v>2016</v>
      </c>
      <c r="FX12" s="572" t="s">
        <v>1705</v>
      </c>
      <c r="FY12" s="369">
        <v>2</v>
      </c>
      <c r="FZ12" s="430">
        <v>2013</v>
      </c>
      <c r="GA12" s="686" t="s">
        <v>1706</v>
      </c>
      <c r="GB12" s="572" t="s">
        <v>1707</v>
      </c>
      <c r="GC12" s="369">
        <v>2</v>
      </c>
      <c r="GD12" s="430">
        <v>2018</v>
      </c>
      <c r="GE12" s="686" t="s">
        <v>1708</v>
      </c>
      <c r="GF12" s="572" t="s">
        <v>1709</v>
      </c>
      <c r="GG12" s="369">
        <v>2</v>
      </c>
      <c r="GH12" s="430">
        <v>2015</v>
      </c>
      <c r="GI12" s="686" t="s">
        <v>1710</v>
      </c>
      <c r="GJ12" s="572" t="s">
        <v>1711</v>
      </c>
      <c r="GK12" s="369">
        <v>2</v>
      </c>
      <c r="GL12" s="430">
        <v>2012</v>
      </c>
      <c r="GM12" s="686" t="s">
        <v>1712</v>
      </c>
      <c r="GN12" s="572" t="s">
        <v>1713</v>
      </c>
      <c r="GO12" s="775">
        <v>1</v>
      </c>
      <c r="GP12" s="557" t="s">
        <v>1714</v>
      </c>
      <c r="GQ12" s="776">
        <v>1</v>
      </c>
      <c r="GR12" s="776">
        <v>1</v>
      </c>
      <c r="GS12" s="776">
        <v>1</v>
      </c>
      <c r="GT12" s="777">
        <v>1</v>
      </c>
      <c r="GU12" s="778">
        <v>1</v>
      </c>
      <c r="GV12" s="557" t="s">
        <v>1715</v>
      </c>
      <c r="GW12" s="776">
        <v>1</v>
      </c>
      <c r="GX12" s="777">
        <v>1</v>
      </c>
      <c r="GY12" s="778">
        <v>1</v>
      </c>
      <c r="GZ12" s="572" t="s">
        <v>1716</v>
      </c>
      <c r="HA12" s="583" t="s">
        <v>1293</v>
      </c>
      <c r="HB12" s="584">
        <v>1</v>
      </c>
      <c r="HC12" s="585">
        <v>2</v>
      </c>
      <c r="HD12" s="586" t="s">
        <v>1717</v>
      </c>
      <c r="HE12" s="718" t="s">
        <v>1718</v>
      </c>
      <c r="HF12" s="587">
        <v>1978</v>
      </c>
      <c r="HG12" s="587">
        <v>2009</v>
      </c>
      <c r="HH12" s="588">
        <v>2</v>
      </c>
      <c r="HI12" s="586" t="s">
        <v>1719</v>
      </c>
      <c r="HJ12" s="471" t="s">
        <v>1720</v>
      </c>
      <c r="HK12" s="691">
        <v>2004</v>
      </c>
      <c r="HL12" s="692">
        <v>2</v>
      </c>
      <c r="HM12" s="591" t="s">
        <v>1721</v>
      </c>
      <c r="HN12" s="592">
        <v>1987</v>
      </c>
      <c r="HO12" s="681" t="s">
        <v>1188</v>
      </c>
      <c r="HP12" s="574" t="s">
        <v>1188</v>
      </c>
      <c r="HQ12" s="472" t="str">
        <f t="shared" si="5"/>
        <v>-</v>
      </c>
      <c r="HR12" s="593" t="s">
        <v>1188</v>
      </c>
      <c r="HS12" s="574" t="s">
        <v>1188</v>
      </c>
      <c r="HT12" s="574" t="s">
        <v>1188</v>
      </c>
      <c r="HU12" s="574" t="s">
        <v>1188</v>
      </c>
      <c r="HV12" s="574" t="s">
        <v>1188</v>
      </c>
      <c r="HW12" s="574" t="s">
        <v>1188</v>
      </c>
      <c r="HX12" s="574" t="s">
        <v>1188</v>
      </c>
      <c r="HY12" s="574" t="s">
        <v>1188</v>
      </c>
      <c r="HZ12" s="574" t="s">
        <v>1188</v>
      </c>
      <c r="IA12" s="574" t="s">
        <v>1188</v>
      </c>
      <c r="IB12" s="574" t="s">
        <v>1188</v>
      </c>
      <c r="IC12" s="574" t="s">
        <v>1188</v>
      </c>
      <c r="ID12" s="681" t="s">
        <v>1188</v>
      </c>
      <c r="IE12" s="369" t="s">
        <v>1188</v>
      </c>
      <c r="IF12" s="574" t="s">
        <v>1188</v>
      </c>
      <c r="IG12" s="472" t="str">
        <f t="shared" si="6"/>
        <v>-</v>
      </c>
      <c r="IH12" s="609">
        <v>0.81717947813842795</v>
      </c>
      <c r="II12" s="694">
        <v>0.71495202687287396</v>
      </c>
      <c r="IJ12" s="695">
        <v>0.7086978492126057</v>
      </c>
      <c r="IK12" s="696">
        <v>0.62878389904673448</v>
      </c>
      <c r="IL12" s="696">
        <v>0.81258696469016778</v>
      </c>
      <c r="IM12" s="697">
        <v>0.70973939454198798</v>
      </c>
      <c r="IN12" s="599">
        <v>3</v>
      </c>
      <c r="IO12" s="600">
        <v>1</v>
      </c>
      <c r="IP12" s="601">
        <v>1</v>
      </c>
      <c r="IQ12" s="600">
        <v>37</v>
      </c>
      <c r="IR12" s="587">
        <v>56</v>
      </c>
      <c r="IS12" s="601">
        <v>93</v>
      </c>
      <c r="IT12" s="599" t="s">
        <v>1188</v>
      </c>
      <c r="IU12" s="600" t="s">
        <v>1188</v>
      </c>
      <c r="IV12" s="587" t="s">
        <v>1188</v>
      </c>
      <c r="IW12" s="601" t="s">
        <v>1188</v>
      </c>
      <c r="IX12" s="602" t="s">
        <v>1188</v>
      </c>
      <c r="IY12" s="681">
        <v>0</v>
      </c>
      <c r="IZ12" s="779" t="s">
        <v>1188</v>
      </c>
      <c r="JA12" s="681">
        <v>2</v>
      </c>
      <c r="JB12" s="604" t="s">
        <v>1722</v>
      </c>
      <c r="JC12" s="681">
        <v>2</v>
      </c>
      <c r="JD12" s="430">
        <v>1</v>
      </c>
      <c r="JE12" s="686" t="s">
        <v>1723</v>
      </c>
      <c r="JF12" s="557" t="s">
        <v>1724</v>
      </c>
      <c r="JG12" s="592">
        <v>2018</v>
      </c>
      <c r="JH12" s="681">
        <v>0</v>
      </c>
      <c r="JI12" s="430">
        <v>3</v>
      </c>
      <c r="JJ12" s="686" t="s">
        <v>1725</v>
      </c>
      <c r="JK12" s="557" t="s">
        <v>1726</v>
      </c>
      <c r="JL12" s="592">
        <v>2016</v>
      </c>
      <c r="JM12" s="369">
        <v>1</v>
      </c>
      <c r="JN12" s="430">
        <v>2</v>
      </c>
      <c r="JO12" s="430">
        <v>1</v>
      </c>
      <c r="JP12" s="686" t="s">
        <v>1708</v>
      </c>
      <c r="JQ12" s="557" t="s">
        <v>1727</v>
      </c>
      <c r="JR12" s="592">
        <v>2005</v>
      </c>
      <c r="JS12" s="369">
        <v>2</v>
      </c>
      <c r="JT12" s="430">
        <v>3</v>
      </c>
      <c r="JU12" s="686" t="s">
        <v>1728</v>
      </c>
      <c r="JV12" s="557" t="s">
        <v>1729</v>
      </c>
      <c r="JW12" s="592">
        <v>2017</v>
      </c>
      <c r="JX12" s="606">
        <v>2</v>
      </c>
      <c r="JY12" s="750" t="s">
        <v>1730</v>
      </c>
      <c r="JZ12" s="606">
        <v>2009</v>
      </c>
      <c r="KA12" s="606">
        <f t="shared" si="7"/>
        <v>2</v>
      </c>
      <c r="KB12" s="606"/>
      <c r="KC12" s="606">
        <v>2</v>
      </c>
      <c r="KD12" s="606"/>
      <c r="KE12" s="606"/>
      <c r="KF12" s="606">
        <f t="shared" si="8"/>
        <v>1</v>
      </c>
      <c r="KG12" s="606"/>
      <c r="KH12" s="606"/>
      <c r="KI12" s="606">
        <v>1</v>
      </c>
      <c r="KJ12" s="606"/>
      <c r="KK12" s="606">
        <v>1</v>
      </c>
      <c r="KL12" s="606">
        <v>1</v>
      </c>
      <c r="KM12" s="608">
        <f t="shared" si="9"/>
        <v>0.79818229675292973</v>
      </c>
      <c r="KN12" s="609">
        <v>1.4909114837646484</v>
      </c>
      <c r="KO12" s="609">
        <v>91.826919555664063</v>
      </c>
      <c r="KP12" s="610">
        <v>7</v>
      </c>
      <c r="KQ12" s="608">
        <f t="shared" si="10"/>
        <v>0.80908577442169194</v>
      </c>
      <c r="KR12" s="609">
        <v>1.5454288721084595</v>
      </c>
      <c r="KS12" s="609">
        <v>90.865386962890625</v>
      </c>
      <c r="KT12" s="610">
        <v>9</v>
      </c>
      <c r="KU12" s="610">
        <v>77</v>
      </c>
      <c r="KV12" s="563" t="s">
        <v>1538</v>
      </c>
      <c r="KW12" s="606" t="s">
        <v>1660</v>
      </c>
      <c r="KX12" s="700" t="str">
        <f t="shared" ca="1" si="11"/>
        <v>A</v>
      </c>
      <c r="KY12" s="701">
        <f t="shared" ca="1" si="12"/>
        <v>0.91966800121688019</v>
      </c>
      <c r="KZ12" s="702">
        <f t="shared" ca="1" si="13"/>
        <v>0.85816470588235294</v>
      </c>
      <c r="LA12" s="703">
        <f t="shared" ca="1" si="54"/>
        <v>0.98488571428571436</v>
      </c>
      <c r="LB12" s="703">
        <f t="shared" ca="1" si="14"/>
        <v>0.91071666666666662</v>
      </c>
      <c r="LC12" s="704">
        <f t="shared" ca="1" si="15"/>
        <v>0.92490491803278696</v>
      </c>
      <c r="LD12" s="696" cm="1">
        <f t="array" aca="1" ref="LD12" ca="1">INDIRECT(LD$203&amp;ROW())*LD$205</f>
        <v>8</v>
      </c>
      <c r="LE12" s="696" cm="1">
        <f t="array" aca="1" ref="LE12" ca="1">INDIRECT(LE$203&amp;ROW())*LE$205</f>
        <v>8</v>
      </c>
      <c r="LF12" s="696" cm="1">
        <f t="array" aca="1" ref="LF12" ca="1">INDIRECT(LF$203&amp;ROW())*LF$205</f>
        <v>8</v>
      </c>
      <c r="LG12" s="696" cm="1">
        <f t="array" aca="1" ref="LG12" ca="1">INDIRECT(LG$203&amp;ROW())*LG$205</f>
        <v>3</v>
      </c>
      <c r="LH12" s="696" cm="1">
        <f t="array" aca="1" ref="LH12" ca="1">INDIRECT(LH$203&amp;ROW())*LH$205</f>
        <v>2</v>
      </c>
      <c r="LI12" s="696" cm="1">
        <f t="array" aca="1" ref="LI12" ca="1">INDIRECT(LI$203&amp;ROW())*LI$205</f>
        <v>3</v>
      </c>
      <c r="LJ12" s="696" cm="1">
        <f t="array" aca="1" ref="LJ12" ca="1">INDIRECT(LJ$203&amp;ROW())*LJ$205</f>
        <v>3</v>
      </c>
      <c r="LK12" s="696" cm="1">
        <f t="array" aca="1" ref="LK12" ca="1">INDIRECT(LK$203&amp;ROW())*LK$205</f>
        <v>3</v>
      </c>
      <c r="LL12" s="696" cm="1">
        <f t="array" aca="1" ref="LL12" ca="1">INDIRECT(LL$203&amp;ROW())*LL$205</f>
        <v>3</v>
      </c>
      <c r="LM12" s="696" cm="1">
        <f t="array" aca="1" ref="LM12" ca="1">INDIRECT(LM$203&amp;ROW())*LM$205</f>
        <v>6</v>
      </c>
      <c r="LN12" s="696" cm="1">
        <f t="array" aca="1" ref="LN12" ca="1">INDIRECT(LN$203&amp;ROW())*LN$205</f>
        <v>3</v>
      </c>
      <c r="LO12" s="696" cm="1">
        <f t="array" aca="1" ref="LO12" ca="1">INDIRECT(LO$203&amp;ROW())*LO$205</f>
        <v>6</v>
      </c>
      <c r="LP12" s="696" cm="1">
        <f t="array" aca="1" ref="LP12" ca="1">INDIRECT(LP$203&amp;ROW())*LP$205</f>
        <v>4</v>
      </c>
      <c r="LQ12" s="696" cm="1">
        <f t="array" aca="1" ref="LQ12" ca="1">IF(INDIRECT(LQ$203&amp;ROW())="-",0,INDIRECT(LQ$203&amp;ROW())*LQ$205)</f>
        <v>4.944</v>
      </c>
      <c r="LR12" s="696" cm="1">
        <f t="array" aca="1" ref="LR12" ca="1">INDIRECT(LR$203&amp;ROW())*LR$205</f>
        <v>8</v>
      </c>
      <c r="LS12" s="696" cm="1">
        <f t="array" aca="1" ref="LS12" ca="1">IF(INDIRECT(LS$203&amp;ROW())="-",0,INDIRECT(LS$203&amp;ROW())*LS$205)</f>
        <v>5.6826000000000008</v>
      </c>
      <c r="LT12" s="696" cm="1">
        <f t="array" aca="1" ref="LT12" ca="1">INDIRECT(LT$203&amp;ROW())*LT$205</f>
        <v>4</v>
      </c>
      <c r="LU12" s="696" cm="1">
        <f t="array" aca="1" ref="LU12" ca="1">INDIRECT(LU$203&amp;ROW())*LU$205</f>
        <v>3</v>
      </c>
      <c r="LV12" s="696" cm="1">
        <f t="array" aca="1" ref="LV12" ca="1">INDIRECT(LV$203&amp;ROW())*LV$205</f>
        <v>3</v>
      </c>
      <c r="LW12" s="696" cm="1">
        <f t="array" aca="1" ref="LW12" ca="1">INDIRECT(LW$203&amp;ROW())*LW$205</f>
        <v>2</v>
      </c>
      <c r="LX12" s="696" cm="1">
        <f t="array" aca="1" ref="LX12" ca="1">INDIRECT(LX$203&amp;ROW())*LX$205</f>
        <v>3</v>
      </c>
      <c r="LY12" s="696" cm="1">
        <f t="array" aca="1" ref="LY12" ca="1">IF(INDIRECT(LY$203&amp;ROW())="-",0,INDIRECT(LY$203&amp;ROW())*LY$205)</f>
        <v>5.8571999999999997</v>
      </c>
      <c r="LZ12" s="696" cm="1">
        <f t="array" aca="1" ref="LZ12" ca="1">INDIRECT(LZ$203&amp;ROW())*LZ$205</f>
        <v>0</v>
      </c>
      <c r="MA12" s="696" cm="1">
        <f t="array" aca="1" ref="MA12" ca="1">INDIRECT(MA$203&amp;ROW())*MA$205</f>
        <v>4</v>
      </c>
      <c r="MB12" s="696" cm="1">
        <f t="array" aca="1" ref="MB12" ca="1">INDIRECT(MB$203&amp;ROW())*MB$205</f>
        <v>4</v>
      </c>
      <c r="MC12" s="696" cm="1">
        <f t="array" aca="1" ref="MC12" ca="1">IF($MB12=0,0,INDIRECT(MC$203&amp;ROW())*MC$205)</f>
        <v>0.5</v>
      </c>
      <c r="MD12" s="696" cm="1">
        <f t="array" aca="1" ref="MD12" ca="1">IF($MB12=0,0,INDIRECT(MD$203&amp;ROW())*MD$205)</f>
        <v>0.5</v>
      </c>
      <c r="ME12" s="696" cm="1">
        <f t="array" aca="1" ref="ME12" ca="1">IF($MB12=0,0,INDIRECT(ME$203&amp;ROW())*ME$205)</f>
        <v>0.5</v>
      </c>
      <c r="MF12" s="696" cm="1">
        <f t="array" aca="1" ref="MF12" ca="1">IF($MB12=0,0,INDIRECT(MF$203&amp;ROW())*MF$205)</f>
        <v>0.5</v>
      </c>
      <c r="MG12" s="696" cm="1">
        <f t="array" aca="1" ref="MG12" ca="1">INDIRECT(MG$203&amp;ROW())*MG$205</f>
        <v>4</v>
      </c>
      <c r="MH12" s="696" cm="1">
        <f t="array" aca="1" ref="MH12" ca="1">IF($MG12=0,0,INDIRECT(MH$203&amp;ROW())*MH$205)</f>
        <v>0.5</v>
      </c>
      <c r="MI12" s="696" cm="1">
        <f t="array" aca="1" ref="MI12" ca="1">IF($MG12=0,0,INDIRECT(MI$203&amp;ROW())*MI$205)</f>
        <v>0.5</v>
      </c>
      <c r="MJ12" s="696" cm="1">
        <f t="array" aca="1" ref="MJ12" ca="1">INDIRECT(MJ$203&amp;ROW())*MJ$205</f>
        <v>1</v>
      </c>
      <c r="MK12" s="696" cm="1">
        <f t="array" aca="1" ref="MK12" ca="1">INDIRECT(MK$203&amp;ROW())*MK$205</f>
        <v>4</v>
      </c>
      <c r="ML12" s="696" cm="1">
        <f t="array" aca="1" ref="ML12" ca="1">INDIRECT(ML$203&amp;ROW())*ML$205</f>
        <v>6</v>
      </c>
      <c r="MM12" s="696" cm="1">
        <f t="array" aca="1" ref="MM12" ca="1">INDIRECT(MM$203&amp;ROW())*MM$205</f>
        <v>6</v>
      </c>
      <c r="MN12" s="696" cm="1">
        <f t="array" aca="1" ref="MN12" ca="1">INDIRECT(MN$203&amp;ROW())*MN$205</f>
        <v>8</v>
      </c>
      <c r="MO12" s="696" cm="1">
        <f t="array" aca="1" ref="MO12" ca="1">INDIRECT(MO$203&amp;ROW())*MO$205</f>
        <v>2</v>
      </c>
      <c r="MP12" s="696" cm="1">
        <f t="array" aca="1" ref="MP12" ca="1">INDIRECT(MP$203&amp;ROW())*MP$205</f>
        <v>2</v>
      </c>
      <c r="MQ12" s="696" cm="1">
        <f t="array" aca="1" ref="MQ12" ca="1">INDIRECT(MQ$203&amp;ROW())*MQ$205</f>
        <v>2</v>
      </c>
      <c r="MR12" s="696" cm="1">
        <f t="array" aca="1" ref="MR12" ca="1">INDIRECT(MR$203&amp;ROW())*MR$205</f>
        <v>2</v>
      </c>
      <c r="MS12" s="696" cm="1">
        <f t="array" aca="1" ref="MS12" ca="1">INDIRECT(MS$203&amp;ROW())*MS$205</f>
        <v>2</v>
      </c>
      <c r="MT12" s="696" cm="1">
        <f t="array" aca="1" ref="MT12" ca="1">INDIRECT(MT$203&amp;ROW())*MT$205</f>
        <v>3</v>
      </c>
      <c r="MU12" s="696" cm="1">
        <f t="array" aca="1" ref="MU12" ca="1">INDIRECT(MU$203&amp;ROW())*MU$205</f>
        <v>2</v>
      </c>
      <c r="MV12" s="696" cm="1">
        <f t="array" aca="1" ref="MV12" ca="1">IF(INDIRECT(MV$203&amp;ROW())="-",0,INDIRECT(MV$203&amp;ROW())*MV$205)</f>
        <v>5.4192</v>
      </c>
      <c r="MW12" s="696" cm="1">
        <f t="array" aca="1" ref="MW12" ca="1">INDIRECT(MW$203&amp;ROW())*MW$205</f>
        <v>0</v>
      </c>
      <c r="MX12" s="696" cm="1">
        <f t="array" aca="1" ref="MX12" ca="1">INDIRECT(MX$203&amp;ROW())*MX$205</f>
        <v>4</v>
      </c>
      <c r="MY12" s="696" cm="1">
        <f t="array" aca="1" ref="MY12" ca="1">INDIRECT(MY$203&amp;ROW())*MY$205</f>
        <v>8</v>
      </c>
      <c r="NA12" s="701">
        <f t="shared" si="16"/>
        <v>0.89814634146341454</v>
      </c>
      <c r="NB12" s="617">
        <f t="shared" si="17"/>
        <v>0.99622142857142848</v>
      </c>
      <c r="NC12" s="695">
        <f t="shared" si="18"/>
        <v>0.92124615384615383</v>
      </c>
      <c r="ND12" s="697">
        <f t="shared" si="19"/>
        <v>0.92234074074074068</v>
      </c>
      <c r="NE12" s="694">
        <f t="shared" si="20"/>
        <v>0.93448866615543436</v>
      </c>
      <c r="NF12" s="682" t="str">
        <f t="shared" si="21"/>
        <v>A</v>
      </c>
      <c r="NH12" s="606" t="s">
        <v>1660</v>
      </c>
      <c r="NI12" s="563" t="str">
        <f t="shared" si="22"/>
        <v>A</v>
      </c>
      <c r="NJ12" s="563" t="str">
        <f t="shared" si="23"/>
        <v>A</v>
      </c>
      <c r="NK12" s="563" t="str">
        <f t="shared" ca="1" si="24"/>
        <v>A</v>
      </c>
      <c r="NL12" s="563" t="str">
        <f t="shared" ca="1" si="25"/>
        <v>A</v>
      </c>
      <c r="NM12" s="563" t="str">
        <f t="shared" ca="1" si="26"/>
        <v>A</v>
      </c>
      <c r="NN12" s="563" t="str">
        <f t="shared" ca="1" si="55"/>
        <v>A</v>
      </c>
      <c r="NO12" s="563" t="str">
        <f t="shared" ca="1" si="56"/>
        <v>A</v>
      </c>
      <c r="NP12" s="606" t="str">
        <f t="shared" si="27"/>
        <v>Yes</v>
      </c>
      <c r="NQ12" s="682" t="str">
        <f t="shared" si="28"/>
        <v>Yes</v>
      </c>
      <c r="NR12" s="682" t="e">
        <f>IF(OR(AND(NI12="A",OR(NJ12="C",NJ12="D")),AND(NI12="A",OR(#REF!="C",#REF!="D")),AND(NI12="B",OR(NJ12="D",#REF!="D")),AND(OR(NI12="C",NI12="D"),OR(NJ12="A",NJ12="B")),AND(OR(NI12="C",NI12="D"),OR(#REF!="A",#REF!="B")),AND(OR(NJ12="A",#REF!="A",NJ12="B",#REF!="B"),OR(NP12="-",NQ12="-")),AND(OR(NJ12="C",#REF!="C",NJ12="D",#REF!="D"),NP12="Yes")),"Yes","-")</f>
        <v>#REF!</v>
      </c>
      <c r="NT12" s="619">
        <f t="shared" si="29"/>
        <v>0.89139999999999997</v>
      </c>
      <c r="NU12" s="619">
        <f t="shared" si="30"/>
        <v>0.93448866615543436</v>
      </c>
      <c r="NV12" s="619">
        <f t="shared" ca="1" si="31"/>
        <v>0.91966800121688019</v>
      </c>
      <c r="NW12" s="619">
        <f t="shared" ca="1" si="57"/>
        <v>0.89818953264577495</v>
      </c>
      <c r="NX12" s="619">
        <f t="shared" ca="1" si="58"/>
        <v>0.9161834590255814</v>
      </c>
      <c r="NY12" s="620">
        <f t="shared" ca="1" si="59"/>
        <v>0.94475132298196485</v>
      </c>
      <c r="NZ12" s="620">
        <f t="shared" ca="1" si="60"/>
        <v>0.93503744712218873</v>
      </c>
      <c r="OA12" s="705">
        <v>0.45200000000000001</v>
      </c>
      <c r="OB12" s="706">
        <v>20</v>
      </c>
      <c r="OC12" s="494"/>
      <c r="OE12" s="606" t="s">
        <v>1660</v>
      </c>
      <c r="OF12" s="700" t="str">
        <f t="shared" ca="1" si="32"/>
        <v>A</v>
      </c>
      <c r="OG12" s="701">
        <f t="shared" ca="1" si="61"/>
        <v>0.89818953264577495</v>
      </c>
      <c r="OH12" s="705">
        <f t="shared" ca="1" si="33"/>
        <v>0.88361357049891542</v>
      </c>
      <c r="OI12" s="696">
        <f t="shared" ca="1" si="34"/>
        <v>0.99530922358845697</v>
      </c>
      <c r="OJ12" s="696">
        <f t="shared" ca="1" si="35"/>
        <v>0.78008576372032812</v>
      </c>
      <c r="OK12" s="697">
        <f t="shared" ca="1" si="36"/>
        <v>0.93374957277539938</v>
      </c>
      <c r="OL12" s="696" cm="1">
        <f t="array" aca="1" ref="OL12" ca="1">INDIRECT(OL$203&amp;ROW())*OL$205</f>
        <v>1.4956</v>
      </c>
      <c r="OM12" s="696" cm="1">
        <f t="array" aca="1" ref="OM12" ca="1">INDIRECT(OM$203&amp;ROW())*OM$205</f>
        <v>1.2061999999999999</v>
      </c>
      <c r="ON12" s="696" cm="1">
        <f t="array" aca="1" ref="ON12" ca="1">INDIRECT(ON$203&amp;ROW())*ON$205</f>
        <v>1.4561999999999999</v>
      </c>
      <c r="OO12" s="696" cm="1">
        <f t="array" aca="1" ref="OO12" ca="1">INDIRECT(OO$203&amp;ROW())*OO$205</f>
        <v>1.0790999999999999</v>
      </c>
      <c r="OP12" s="696" cm="1">
        <f t="array" aca="1" ref="OP12" ca="1">INDIRECT(OP$203&amp;ROW())*OP$205</f>
        <v>1.0553999999999999</v>
      </c>
      <c r="OQ12" s="696" cm="1">
        <f t="array" aca="1" ref="OQ12" ca="1">INDIRECT(OQ$203&amp;ROW())*OQ$205</f>
        <v>1.5849</v>
      </c>
      <c r="OR12" s="696" cm="1">
        <f t="array" aca="1" ref="OR12" ca="1">INDIRECT(OR$203&amp;ROW())*OR$205</f>
        <v>1.4141999999999999</v>
      </c>
      <c r="OS12" s="696" cm="1">
        <f t="array" aca="1" ref="OS12" ca="1">INDIRECT(OS$203&amp;ROW())*OS$205</f>
        <v>1.5387</v>
      </c>
      <c r="OT12" s="696" cm="1">
        <f t="array" aca="1" ref="OT12" ca="1">INDIRECT(OT$203&amp;ROW())*OT$205</f>
        <v>1.4727000000000001</v>
      </c>
      <c r="OU12" s="696" cm="1">
        <f t="array" aca="1" ref="OU12" ca="1">INDIRECT(OU$203&amp;ROW())*OU$205</f>
        <v>1.9304999999999999</v>
      </c>
      <c r="OV12" s="696" cm="1">
        <f t="array" aca="1" ref="OV12" ca="1">INDIRECT(OV$203&amp;ROW())*OV$205</f>
        <v>1.2161999999999999</v>
      </c>
      <c r="OW12" s="696" cm="1">
        <f t="array" aca="1" ref="OW12" ca="1">INDIRECT(OW$203&amp;ROW())*OW$205</f>
        <v>1.5144000000000002</v>
      </c>
      <c r="OX12" s="696" cm="1">
        <f t="array" aca="1" ref="OX12" ca="1">INDIRECT(OX$203&amp;ROW())*OX$205</f>
        <v>1.3977999999999999</v>
      </c>
      <c r="OY12" s="696" cm="1">
        <f t="array" aca="1" ref="OY12" ca="1">IF(INDIRECT(OY$203&amp;ROW())="-",0,INDIRECT(OY$203&amp;ROW())*OY$205)</f>
        <v>0.5847928</v>
      </c>
      <c r="OZ12" s="696" cm="1">
        <f t="array" aca="1" ref="OZ12" ca="1">INDIRECT(OZ$203&amp;ROW())*OZ$205</f>
        <v>1.4206000000000001</v>
      </c>
      <c r="PA12" s="696" cm="1">
        <f t="array" aca="1" ref="PA12" ca="1">IF(INDIRECT(PA$203&amp;ROW())="-",0,INDIRECT(PA$203&amp;ROW())*PA$205)</f>
        <v>0.83666814</v>
      </c>
      <c r="PB12" s="705" cm="1">
        <f t="array" aca="1" ref="PB12" ca="1">INDIRECT(PB$203&amp;ROW())*PB$205</f>
        <v>1.5084</v>
      </c>
      <c r="PC12" s="696" cm="1">
        <f t="array" aca="1" ref="PC12" ca="1">INDIRECT(PC$203&amp;ROW())*PC$205</f>
        <v>2.0918999999999999</v>
      </c>
      <c r="PD12" s="696" cm="1">
        <f t="array" aca="1" ref="PD12" ca="1">INDIRECT(PD$203&amp;ROW())*PD$205</f>
        <v>2.2025999999999999</v>
      </c>
      <c r="PE12" s="696" cm="1">
        <f t="array" aca="1" ref="PE12" ca="1">INDIRECT(PE$203&amp;ROW())*PE$205</f>
        <v>1.28</v>
      </c>
      <c r="PF12" s="696" cm="1">
        <f t="array" aca="1" ref="PF12" ca="1">INDIRECT(PF$203&amp;ROW())*PF$205</f>
        <v>1.9962</v>
      </c>
      <c r="PG12" s="696" cm="1">
        <f t="array" aca="1" ref="PG12" ca="1">IF(INDIRECT(PG$203&amp;ROW())="-",0,INDIRECT(PG$203&amp;ROW())*PG$205)</f>
        <v>0.85417499999999991</v>
      </c>
      <c r="PH12" s="696" cm="1">
        <f t="array" aca="1" ref="PH12" ca="1">INDIRECT(PH$203&amp;ROW())*PH$205</f>
        <v>0</v>
      </c>
      <c r="PI12" s="696" cm="1">
        <f t="array" aca="1" ref="PI12" ca="1">INDIRECT(PI$203&amp;ROW())*PI$205</f>
        <v>1.2145999999999999</v>
      </c>
      <c r="PJ12" s="696" cm="1">
        <f t="array" aca="1" ref="PJ12" ca="1">INDIRECT(PJ$203&amp;ROW())*PJ$205</f>
        <v>0.75980000000000003</v>
      </c>
      <c r="PK12" s="696" cm="1">
        <f t="array" aca="1" ref="PK12" ca="1">IF($PJ12=0,0,INDIRECT(PK$203&amp;ROW())*PK$205)</f>
        <v>0.52759999999999996</v>
      </c>
      <c r="PL12" s="696" cm="1">
        <f t="array" aca="1" ref="PL12" ca="1">IF($MPE12=0,0,INDIRECT(PL$203&amp;ROW())*PL$205)</f>
        <v>0</v>
      </c>
      <c r="PM12" s="696" cm="1">
        <f t="array" aca="1" ref="PM12" ca="1">IF($MPE12=0,0,INDIRECT(PM$203&amp;ROW())*PM$205)</f>
        <v>0</v>
      </c>
      <c r="PN12" s="696" cm="1">
        <f t="array" aca="1" ref="PN12" ca="1">IF($PJ12=0,0,INDIRECT(PN$203&amp;ROW())*PN$205)</f>
        <v>0.52580000000000005</v>
      </c>
      <c r="PO12" s="696" cm="1">
        <f t="array" aca="1" ref="PO12" ca="1">INDIRECT(PO$203&amp;ROW())*PO$205</f>
        <v>0.73140000000000005</v>
      </c>
      <c r="PP12" s="696" cm="1">
        <f t="array" aca="1" ref="PP12" ca="1">IF($PO12=0,0,INDIRECT(PP$203&amp;ROW())*PP$205)</f>
        <v>0.68189999999999995</v>
      </c>
      <c r="PQ12" s="696" cm="1">
        <f t="array" aca="1" ref="PQ12" ca="1">IF($PO12=0,0,INDIRECT(PQ$203&amp;ROW())*PQ$205)</f>
        <v>0.52549999999999997</v>
      </c>
      <c r="PR12" s="696" cm="1">
        <f t="array" aca="1" ref="PR12" ca="1">INDIRECT(PR$203&amp;ROW())*PR$205</f>
        <v>0.44619999999999999</v>
      </c>
      <c r="PS12" s="696" cm="1">
        <f t="array" aca="1" ref="PS12" ca="1">INDIRECT(PS$203&amp;ROW())*PS$205</f>
        <v>0.7389</v>
      </c>
      <c r="PT12" s="696" cm="1">
        <f t="array" aca="1" ref="PT12" ca="1">INDIRECT(PT$203&amp;ROW())*PT$205</f>
        <v>1.4406000000000001</v>
      </c>
      <c r="PU12" s="696" cm="1">
        <f t="array" aca="1" ref="PU12" ca="1">INDIRECT(PU$203&amp;ROW())*PU$205</f>
        <v>1.7696999999999998</v>
      </c>
      <c r="PV12" s="696" cm="1">
        <f t="array" aca="1" ref="PV12" ca="1">INDIRECT(PV$203&amp;ROW())*PV$205</f>
        <v>1.3932</v>
      </c>
      <c r="PW12" s="696" cm="1">
        <f t="array" aca="1" ref="PW12" ca="1">INDIRECT(PW$203&amp;ROW())*PW$205</f>
        <v>1.0658000000000001</v>
      </c>
      <c r="PX12" s="696" cm="1">
        <f t="array" aca="1" ref="PX12" ca="1">INDIRECT(PX$203&amp;ROW())*PX$205</f>
        <v>1.1714</v>
      </c>
      <c r="PY12" s="696" cm="1">
        <f t="array" aca="1" ref="PY12" ca="1">INDIRECT(PY$203&amp;ROW())*PY$205</f>
        <v>1.1866000000000001</v>
      </c>
      <c r="PZ12" s="696" cm="1">
        <f t="array" aca="1" ref="PZ12" ca="1">INDIRECT(PZ$203&amp;ROW())*PZ$205</f>
        <v>0.17430000000000001</v>
      </c>
      <c r="QA12" s="696" cm="1">
        <f t="array" aca="1" ref="QA12" ca="1">INDIRECT(QA$203&amp;ROW())*QA$205</f>
        <v>0.31659999999999999</v>
      </c>
      <c r="QB12" s="696" cm="1">
        <f t="array" aca="1" ref="QB12" ca="1">INDIRECT(QB$203&amp;ROW())*QB$205</f>
        <v>2.3948999999999998</v>
      </c>
      <c r="QC12" s="696" cm="1">
        <f t="array" aca="1" ref="QC12" ca="1">INDIRECT(QC$203&amp;ROW())*QC$205</f>
        <v>1.4259999999999999</v>
      </c>
      <c r="QD12" s="696" cm="1">
        <f t="array" aca="1" ref="QD12" ca="1">IF(INDIRECT(QD$203&amp;ROW())="-",0,INDIRECT(QD$203&amp;ROW())*QD$205)</f>
        <v>0.55465511999999995</v>
      </c>
      <c r="QE12" s="696" cm="1">
        <f t="array" aca="1" ref="QE12" ca="1">INDIRECT(QE$203&amp;ROW())*QE$205</f>
        <v>0</v>
      </c>
      <c r="QF12" s="696" cm="1">
        <f t="array" aca="1" ref="QF12" ca="1">INDIRECT(QF$203&amp;ROW())*QF$205</f>
        <v>0.72440000000000004</v>
      </c>
      <c r="QG12" s="696" cm="1">
        <f t="array" aca="1" ref="QG12" ca="1">INDIRECT(QG$203&amp;ROW())*QG$205</f>
        <v>1.4996</v>
      </c>
      <c r="QI12" s="606" t="s">
        <v>1660</v>
      </c>
      <c r="QJ12" s="700" t="str">
        <f t="shared" ca="1" si="37"/>
        <v>A</v>
      </c>
      <c r="QK12" s="701">
        <f t="shared" ca="1" si="62"/>
        <v>0.9161834590255814</v>
      </c>
      <c r="QL12" s="705">
        <f t="shared" ca="1" si="38"/>
        <v>0.90620858233998858</v>
      </c>
      <c r="QM12" s="696">
        <f t="shared" ca="1" si="39"/>
        <v>0.99687267446896333</v>
      </c>
      <c r="QN12" s="696">
        <f t="shared" ca="1" si="40"/>
        <v>0.87795279013303673</v>
      </c>
      <c r="QO12" s="697">
        <f t="shared" ca="1" si="41"/>
        <v>0.8836997891603372</v>
      </c>
      <c r="QP12" s="696" cm="1">
        <f t="array" aca="1" ref="QP12" ca="1">INDIRECT(QP$203&amp;ROW())*QP$205</f>
        <v>6.6903293490763766E-2</v>
      </c>
      <c r="QQ12" s="696" cm="1">
        <f t="array" aca="1" ref="QQ12" ca="1">INDIRECT(QQ$203&amp;ROW())*QQ$205</f>
        <v>0.25503926590378434</v>
      </c>
      <c r="QR12" s="696" cm="1">
        <f t="array" aca="1" ref="QR12" ca="1">INDIRECT(QR$203&amp;ROW())*QR$205</f>
        <v>0.15089809664795908</v>
      </c>
      <c r="QS12" s="696" cm="1">
        <f t="array" aca="1" ref="QS12" ca="1">INDIRECT(QS$203&amp;ROW())*QS$205</f>
        <v>0.22471360933801068</v>
      </c>
      <c r="QT12" s="696" cm="1">
        <f t="array" aca="1" ref="QT12" ca="1">INDIRECT(QT$203&amp;ROW())*QT$205</f>
        <v>0.17488542943331029</v>
      </c>
      <c r="QU12" s="696" cm="1">
        <f t="array" aca="1" ref="QU12" ca="1">INDIRECT(QU$203&amp;ROW())*QU$205</f>
        <v>0.53329206883563263</v>
      </c>
      <c r="QV12" s="696" cm="1">
        <f t="array" aca="1" ref="QV12" ca="1">INDIRECT(QV$203&amp;ROW())*QV$205</f>
        <v>0.24117831443907087</v>
      </c>
      <c r="QW12" s="696" cm="1">
        <f t="array" aca="1" ref="QW12" ca="1">INDIRECT(QW$203&amp;ROW())*QW$205</f>
        <v>0.53099416374332975</v>
      </c>
      <c r="QX12" s="696" cm="1">
        <f t="array" aca="1" ref="QX12" ca="1">INDIRECT(QX$203&amp;ROW())*QX$205</f>
        <v>0.60640894423913805</v>
      </c>
      <c r="QY12" s="696" cm="1">
        <f t="array" aca="1" ref="QY12" ca="1">INDIRECT(QY$203&amp;ROW())*QY$205</f>
        <v>0.13540247513535897</v>
      </c>
      <c r="QZ12" s="696" cm="1">
        <f t="array" aca="1" ref="QZ12" ca="1">INDIRECT(QZ$203&amp;ROW())*QZ$205</f>
        <v>0.27613248380770827</v>
      </c>
      <c r="RA12" s="696" cm="1">
        <f t="array" aca="1" ref="RA12" ca="1">INDIRECT(RA$203&amp;ROW())*RA$205</f>
        <v>5.1272116233970627E-2</v>
      </c>
      <c r="RB12" s="696" cm="1">
        <f t="array" aca="1" ref="RB12" ca="1">INDIRECT(RB$203&amp;ROW())*RB$205</f>
        <v>0.11461142513892485</v>
      </c>
      <c r="RC12" s="696" cm="1">
        <f t="array" aca="1" ref="RC12" ca="1">IF(INDIRECT(RC$203&amp;ROW())="-",0,INDIRECT(RC$203&amp;ROW())*RC$205)</f>
        <v>6.9140698907474013E-2</v>
      </c>
      <c r="RD12" s="696" cm="1">
        <f t="array" aca="1" ref="RD12" ca="1">INDIRECT(RD$203&amp;ROW())*RD$205</f>
        <v>7.1442097940886296E-2</v>
      </c>
      <c r="RE12" s="696" cm="1">
        <f t="array" aca="1" ref="RE12" ca="1">IF(INDIRECT(RE$203&amp;ROW())="-",0,INDIRECT(RE$203&amp;ROW())*RE$205)</f>
        <v>5.9941049530118341E-2</v>
      </c>
      <c r="RF12" s="705" cm="1">
        <f t="array" aca="1" ref="RF12" ca="1">INDIRECT(RF$203&amp;ROW())*RF$205</f>
        <v>0.10613798880649605</v>
      </c>
      <c r="RG12" s="696" cm="1">
        <f t="array" aca="1" ref="RG12" ca="1">INDIRECT(RG$203&amp;ROW())*RG$205</f>
        <v>0.41475700362540607</v>
      </c>
      <c r="RH12" s="696" cm="1">
        <f t="array" aca="1" ref="RH12" ca="1">INDIRECT(RH$203&amp;ROW())*RH$205</f>
        <v>8.7581521170816884E-2</v>
      </c>
      <c r="RI12" s="696" cm="1">
        <f t="array" aca="1" ref="RI12" ca="1">INDIRECT(RI$203&amp;ROW())*RI$205</f>
        <v>0.21539378250062202</v>
      </c>
      <c r="RJ12" s="696" cm="1">
        <f t="array" aca="1" ref="RJ12" ca="1">INDIRECT(RJ$203&amp;ROW())*RJ$205</f>
        <v>0.18340085004648693</v>
      </c>
      <c r="RK12" s="696" cm="1">
        <f t="array" aca="1" ref="RK12" ca="1">IF(INDIRECT(RK$203&amp;ROW())="-",0,INDIRECT(RK$203&amp;ROW())*RK$205)</f>
        <v>5.8983564817525876E-2</v>
      </c>
      <c r="RL12" s="696" cm="1">
        <f t="array" aca="1" ref="RL12" ca="1">INDIRECT(RL$203&amp;ROW())*RL$205</f>
        <v>0</v>
      </c>
      <c r="RM12" s="696" cm="1">
        <f t="array" aca="1" ref="RM12" ca="1">INDIRECT(RM$203&amp;ROW())*RM$205</f>
        <v>2.9987460729532761E-2</v>
      </c>
      <c r="RN12" s="696" cm="1">
        <f t="array" aca="1" ref="RN12" ca="1">INDIRECT(RN$203&amp;ROW())*RN$205</f>
        <v>9.3820613050938681E-2</v>
      </c>
      <c r="RO12" s="696" cm="1">
        <f t="array" aca="1" ref="RO12" ca="1">IF($RN12=0,0,INDIRECT(RO$203&amp;ROW())*RO$205)</f>
        <v>7.0312542939625605E-2</v>
      </c>
      <c r="RP12" s="696" cm="1">
        <f t="array" aca="1" ref="RP12" ca="1">IF($RN12=0,0,INDIRECT(RP$203&amp;ROW())*RP$205)</f>
        <v>9.7715867439664539E-2</v>
      </c>
      <c r="RQ12" s="696" cm="1">
        <f t="array" aca="1" ref="RQ12" ca="1">IF($RN12=0,0,INDIRECT(RQ$203&amp;ROW())*RQ$205)</f>
        <v>0.10205798160914871</v>
      </c>
      <c r="RR12" s="696" cm="1">
        <f t="array" aca="1" ref="RR12" ca="1">IF($RN12=0,0,INDIRECT(RR$203&amp;ROW())*RR$205)</f>
        <v>8.2232286875619773E-2</v>
      </c>
      <c r="RS12" s="696" cm="1">
        <f t="array" aca="1" ref="RS12" ca="1">INDIRECT(RS$203&amp;ROW())*RS$205</f>
        <v>7.7466902221184339E-2</v>
      </c>
      <c r="RT12" s="696" cm="1">
        <f t="array" aca="1" ref="RT12" ca="1">IF($RS12=0,0,INDIRECT(RT$203&amp;ROW())*RT$205)</f>
        <v>8.1033461602244533E-2</v>
      </c>
      <c r="RU12" s="696" cm="1">
        <f t="array" aca="1" ref="RU12" ca="1">IF($RS12=0,0,INDIRECT(RU$203&amp;ROW())*RU$205)</f>
        <v>8.1972972149739559E-2</v>
      </c>
      <c r="RV12" s="696" cm="1">
        <f t="array" aca="1" ref="RV12" ca="1">INDIRECT(RV$203&amp;ROW())*RV$205</f>
        <v>4.4898858778974725E-2</v>
      </c>
      <c r="RW12" s="696" cm="1">
        <f t="array" aca="1" ref="RW12" ca="1">INDIRECT(RW$203&amp;ROW())*RW$205</f>
        <v>2.6659190312299668E-2</v>
      </c>
      <c r="RX12" s="696" cm="1">
        <f t="array" aca="1" ref="RX12" ca="1">INDIRECT(RX$203&amp;ROW())*RX$205</f>
        <v>0.19074035443114332</v>
      </c>
      <c r="RY12" s="696" cm="1">
        <f t="array" aca="1" ref="RY12" ca="1">INDIRECT(RY$203&amp;ROW())*RY$205</f>
        <v>8.4396695370290389E-2</v>
      </c>
      <c r="RZ12" s="696" cm="1">
        <f t="array" aca="1" ref="RZ12" ca="1">INDIRECT(RZ$203&amp;ROW())*RZ$205</f>
        <v>7.362497897239817E-2</v>
      </c>
      <c r="SA12" s="696" cm="1">
        <f t="array" aca="1" ref="SA12" ca="1">INDIRECT(SA$203&amp;ROW())*SA$205</f>
        <v>0.20458618579029147</v>
      </c>
      <c r="SB12" s="696" cm="1">
        <f t="array" aca="1" ref="SB12" ca="1">INDIRECT(SB$203&amp;ROW())*SB$205</f>
        <v>4.7124126502052749E-2</v>
      </c>
      <c r="SC12" s="696" cm="1">
        <f t="array" aca="1" ref="SC12" ca="1">INDIRECT(SC$203&amp;ROW())*SC$205</f>
        <v>5.4291606235991073E-2</v>
      </c>
      <c r="SD12" s="696" cm="1">
        <f t="array" aca="1" ref="SD12" ca="1">INDIRECT(SD$203&amp;ROW())*SD$205</f>
        <v>0.3072993885784252</v>
      </c>
      <c r="SE12" s="696" cm="1">
        <f t="array" aca="1" ref="SE12" ca="1">INDIRECT(SE$203&amp;ROW())*SE$205</f>
        <v>0.2585618210787391</v>
      </c>
      <c r="SF12" s="696" cm="1">
        <f t="array" aca="1" ref="SF12" ca="1">INDIRECT(SF$203&amp;ROW())*SF$205</f>
        <v>0.19835664972334499</v>
      </c>
      <c r="SG12" s="696" cm="1">
        <f t="array" aca="1" ref="SG12" ca="1">INDIRECT(SG$203&amp;ROW())*SG$205</f>
        <v>7.4767843909269882E-2</v>
      </c>
      <c r="SH12" s="696" cm="1">
        <f t="array" aca="1" ref="SH12" ca="1">IF(INDIRECT(SH$203&amp;ROW())="-",0,INDIRECT(SH$203&amp;ROW())*SH$205)</f>
        <v>7.1063828069234239E-2</v>
      </c>
      <c r="SI12" s="696" cm="1">
        <f t="array" aca="1" ref="SI12" ca="1">INDIRECT(SI$203&amp;ROW())*SI$205</f>
        <v>0</v>
      </c>
      <c r="SJ12" s="696" cm="1">
        <f t="array" aca="1" ref="SJ12" ca="1">INDIRECT(SJ$203&amp;ROW())*SJ$205</f>
        <v>0.10961749760323641</v>
      </c>
      <c r="SK12" s="696" cm="1">
        <f t="array" aca="1" ref="SK12" ca="1">INDIRECT(SK$203&amp;ROW())*SK$205</f>
        <v>0.21261490593800375</v>
      </c>
      <c r="SN12" s="606" t="s">
        <v>1660</v>
      </c>
      <c r="SO12" s="707" cm="1">
        <f t="array" aca="1" ref="SO12" ca="1">INDIRECT(SO$203&amp;ROW())*SO$205</f>
        <v>2</v>
      </c>
      <c r="SP12" s="707" cm="1">
        <f t="array" aca="1" ref="SP12" ca="1">INDIRECT(SP$203&amp;ROW())*SP$205</f>
        <v>2</v>
      </c>
      <c r="SQ12" s="707" cm="1">
        <f t="array" aca="1" ref="SQ12" ca="1">INDIRECT(SQ$203&amp;ROW())*SQ$205</f>
        <v>2</v>
      </c>
      <c r="SR12" s="707" cm="1">
        <f t="array" aca="1" ref="SR12" ca="1">INDIRECT(SR$203&amp;ROW())*SR$205</f>
        <v>3</v>
      </c>
      <c r="SS12" s="707" cm="1">
        <f t="array" aca="1" ref="SS12" ca="1">INDIRECT(SS$203&amp;ROW())*SS$205</f>
        <v>2</v>
      </c>
      <c r="ST12" s="707" cm="1">
        <f t="array" aca="1" ref="ST12" ca="1">INDIRECT(ST$203&amp;ROW())*ST$205</f>
        <v>3</v>
      </c>
      <c r="SU12" s="707" cm="1">
        <f t="array" aca="1" ref="SU12" ca="1">INDIRECT(SU$203&amp;ROW())*SU$205</f>
        <v>3</v>
      </c>
      <c r="SV12" s="707" cm="1">
        <f t="array" aca="1" ref="SV12" ca="1">INDIRECT(SV$203&amp;ROW())*SV$205</f>
        <v>3</v>
      </c>
      <c r="SW12" s="707" cm="1">
        <f t="array" aca="1" ref="SW12" ca="1">INDIRECT(SW$203&amp;ROW())*SW$205</f>
        <v>3</v>
      </c>
      <c r="SX12" s="707" cm="1">
        <f t="array" aca="1" ref="SX12" ca="1">INDIRECT(SX$203&amp;ROW())*SX$205</f>
        <v>3</v>
      </c>
      <c r="SY12" s="707" cm="1">
        <f t="array" aca="1" ref="SY12" ca="1">INDIRECT(SY$203&amp;ROW())*SY$205</f>
        <v>3</v>
      </c>
      <c r="SZ12" s="707" cm="1">
        <f t="array" aca="1" ref="SZ12" ca="1">INDIRECT(SZ$203&amp;ROW())*SZ$205</f>
        <v>3</v>
      </c>
      <c r="TA12" s="707" cm="1">
        <f t="array" aca="1" ref="TA12" ca="1">INDIRECT(TA$203&amp;ROW())*TA$205</f>
        <v>2</v>
      </c>
      <c r="TB12" s="696" cm="1">
        <f t="array" aca="1" ref="TB12" ca="1">IF(INDIRECT(TB$203&amp;ROW())="-",0,INDIRECT(TB$203&amp;ROW())*TB$205)</f>
        <v>0.82399999999999995</v>
      </c>
      <c r="TC12" s="707" cm="1">
        <f t="array" aca="1" ref="TC12" ca="1">INDIRECT(TC$203&amp;ROW())*TC$205</f>
        <v>2</v>
      </c>
      <c r="TD12" s="696" cm="1">
        <f t="array" aca="1" ref="TD12" ca="1">IF(INDIRECT(TD$203&amp;ROW())="-",0,INDIRECT(TD$203&amp;ROW())*TD$205)</f>
        <v>0.94710000000000005</v>
      </c>
      <c r="TE12" s="732" cm="1">
        <f t="array" aca="1" ref="TE12" ca="1">INDIRECT(TE$203&amp;ROW())*TE$205</f>
        <v>2</v>
      </c>
      <c r="TF12" s="707" cm="1">
        <f t="array" aca="1" ref="TF12" ca="1">INDIRECT(TF$203&amp;ROW())*TF$205</f>
        <v>3</v>
      </c>
      <c r="TG12" s="707" cm="1">
        <f t="array" aca="1" ref="TG12" ca="1">INDIRECT(TG$203&amp;ROW())*TG$205</f>
        <v>3</v>
      </c>
      <c r="TH12" s="707" cm="1">
        <f t="array" aca="1" ref="TH12" ca="1">INDIRECT(TH$203&amp;ROW())*TH$205</f>
        <v>2</v>
      </c>
      <c r="TI12" s="707" cm="1">
        <f t="array" aca="1" ref="TI12" ca="1">INDIRECT(TI$203&amp;ROW())*TI$205</f>
        <v>3</v>
      </c>
      <c r="TJ12" s="696" cm="1">
        <f t="array" aca="1" ref="TJ12" ca="1">IF(INDIRECT(TJ$203&amp;ROW())="-",0,INDIRECT(TJ$203&amp;ROW())*TJ$205)</f>
        <v>0.97619999999999996</v>
      </c>
      <c r="TK12" s="707" cm="1">
        <f t="array" aca="1" ref="TK12" ca="1">INDIRECT(TK$203&amp;ROW())*TK$205</f>
        <v>0</v>
      </c>
      <c r="TL12" s="707" cm="1">
        <f t="array" aca="1" ref="TL12" ca="1">INDIRECT(TL$203&amp;ROW())*TL$205</f>
        <v>2</v>
      </c>
      <c r="TM12" s="707" cm="1">
        <f t="array" aca="1" ref="TM12" ca="1">INDIRECT(TM$203&amp;ROW())*TM$205</f>
        <v>1</v>
      </c>
      <c r="TN12" s="707" cm="1">
        <f t="array" aca="1" ref="TN12" ca="1">IF($TM12=0,0,INDIRECT(TN$203&amp;ROW())*TN$205)</f>
        <v>1</v>
      </c>
      <c r="TO12" s="707" cm="1">
        <f t="array" aca="1" ref="TO12" ca="1">IF($TM12=0,0,INDIRECT(TO$203&amp;ROW())*TO$205)</f>
        <v>1</v>
      </c>
      <c r="TP12" s="707" cm="1">
        <f t="array" aca="1" ref="TP12" ca="1">IF($TM12=0,0,INDIRECT(TP$203&amp;ROW())*TP$205)</f>
        <v>1</v>
      </c>
      <c r="TQ12" s="707" cm="1">
        <f t="array" aca="1" ref="TQ12" ca="1">IF($TM12=0,0,INDIRECT(TQ$203&amp;ROW())*TQ$205)</f>
        <v>1</v>
      </c>
      <c r="TR12" s="707" cm="1">
        <f t="array" aca="1" ref="TR12" ca="1">INDIRECT(TR$203&amp;ROW())*TR$205</f>
        <v>1</v>
      </c>
      <c r="TS12" s="707" cm="1">
        <f t="array" aca="1" ref="TS12" ca="1">IF($TR12=0,0,INDIRECT(TS$203&amp;ROW())*TS$205)</f>
        <v>1</v>
      </c>
      <c r="TT12" s="707" cm="1">
        <f t="array" aca="1" ref="TT12" ca="1">IF($TR12=0,0,INDIRECT(TT$203&amp;ROW())*TT$205)</f>
        <v>1</v>
      </c>
      <c r="TU12" s="707" cm="1">
        <f t="array" aca="1" ref="TU12" ca="1">INDIRECT(TU$203&amp;ROW())*TU$205</f>
        <v>1</v>
      </c>
      <c r="TV12" s="707" cm="1">
        <f t="array" aca="1" ref="TV12" ca="1">INDIRECT(TV$203&amp;ROW())*TV$205</f>
        <v>1</v>
      </c>
      <c r="TW12" s="707" cm="1">
        <f t="array" aca="1" ref="TW12" ca="1">INDIRECT(TW$203&amp;ROW())*TW$205</f>
        <v>2</v>
      </c>
      <c r="TX12" s="707" cm="1">
        <f t="array" aca="1" ref="TX12" ca="1">INDIRECT(TX$203&amp;ROW())*TX$205</f>
        <v>3</v>
      </c>
      <c r="TY12" s="707" cm="1">
        <f t="array" aca="1" ref="TY12" ca="1">INDIRECT(TY$203&amp;ROW())*TY$205</f>
        <v>2</v>
      </c>
      <c r="TZ12" s="707" cm="1">
        <f t="array" aca="1" ref="TZ12" ca="1">INDIRECT(TZ$203&amp;ROW())*TZ$205</f>
        <v>2</v>
      </c>
      <c r="UA12" s="707" cm="1">
        <f t="array" aca="1" ref="UA12" ca="1">INDIRECT(UA$203&amp;ROW())*UA$205</f>
        <v>2</v>
      </c>
      <c r="UB12" s="707" cm="1">
        <f t="array" aca="1" ref="UB12" ca="1">INDIRECT(UB$203&amp;ROW())*UB$205</f>
        <v>2</v>
      </c>
      <c r="UC12" s="707" cm="1">
        <f t="array" aca="1" ref="UC12" ca="1">INDIRECT(UC$203&amp;ROW())*UC$205</f>
        <v>1</v>
      </c>
      <c r="UD12" s="707" cm="1">
        <f t="array" aca="1" ref="UD12" ca="1">INDIRECT(UD$203&amp;ROW())*UD$205</f>
        <v>1</v>
      </c>
      <c r="UE12" s="707" cm="1">
        <f t="array" aca="1" ref="UE12" ca="1">INDIRECT(UE$203&amp;ROW())*UE$205</f>
        <v>3</v>
      </c>
      <c r="UF12" s="707" cm="1">
        <f t="array" aca="1" ref="UF12" ca="1">INDIRECT(UF$203&amp;ROW())*UF$205</f>
        <v>2</v>
      </c>
      <c r="UG12" s="696" cm="1">
        <f t="array" aca="1" ref="UG12" ca="1">IF(INDIRECT(UG$203&amp;ROW())="-",0,INDIRECT(UG$203&amp;ROW())*UG$205)</f>
        <v>0.9032</v>
      </c>
      <c r="UH12" s="707" cm="1">
        <f t="array" aca="1" ref="UH12" ca="1">INDIRECT(UH$203&amp;ROW())*UH$205</f>
        <v>0</v>
      </c>
      <c r="UI12" s="707" cm="1">
        <f t="array" aca="1" ref="UI12" ca="1">INDIRECT(UI$203&amp;ROW())*UI$205</f>
        <v>1</v>
      </c>
      <c r="UJ12" s="707" cm="1">
        <f t="array" aca="1" ref="UJ12" ca="1">INDIRECT(UJ$203&amp;ROW())*UJ$205</f>
        <v>2</v>
      </c>
      <c r="UM12" s="606" t="s">
        <v>1660</v>
      </c>
      <c r="UN12" s="616">
        <f t="shared" ca="1" si="42"/>
        <v>1.3455222970601226</v>
      </c>
      <c r="UO12" s="616">
        <f t="shared" ca="1" si="42"/>
        <v>1.5785703781343867</v>
      </c>
      <c r="UP12" s="616">
        <f t="shared" ca="1" si="42"/>
        <v>1.190315493832806</v>
      </c>
      <c r="UQ12" s="616">
        <f t="shared" ca="1" si="42"/>
        <v>0.29355872991449461</v>
      </c>
      <c r="UR12" s="616">
        <f t="shared" ca="1" si="42"/>
        <v>0.12190361681987209</v>
      </c>
      <c r="US12" s="616">
        <f t="shared" ca="1" si="42"/>
        <v>0.41305213694811815</v>
      </c>
      <c r="UT12" s="616">
        <f t="shared" ca="1" si="42"/>
        <v>0.30690415393182785</v>
      </c>
      <c r="UU12" s="616">
        <f t="shared" ca="1" si="42"/>
        <v>0.53359975015917405</v>
      </c>
      <c r="UV12" s="616">
        <f t="shared" ca="1" si="42"/>
        <v>0.44410973870643028</v>
      </c>
      <c r="UW12" s="616">
        <f t="shared" ca="1" si="42"/>
        <v>0.6421874155054268</v>
      </c>
      <c r="UX12" s="616">
        <f t="shared" ca="1" si="42"/>
        <v>0.28247365722383649</v>
      </c>
      <c r="UY12" s="616">
        <f t="shared" ca="1" si="42"/>
        <v>1.5108379627063613</v>
      </c>
      <c r="UZ12" s="616">
        <f t="shared" ca="1" si="42"/>
        <v>1.1960042318268584</v>
      </c>
      <c r="VA12" s="616">
        <f t="shared" ca="1" si="42"/>
        <v>1.0705121067271173</v>
      </c>
      <c r="VB12" s="616">
        <f t="shared" ca="1" si="42"/>
        <v>1.528010083348541</v>
      </c>
      <c r="VC12" s="616">
        <f t="shared" ca="1" si="42"/>
        <v>1.5413325009084873</v>
      </c>
      <c r="VD12" s="616">
        <f t="shared" ca="1" si="43"/>
        <v>0.85304819841956248</v>
      </c>
      <c r="VE12" s="616">
        <f t="shared" ca="1" si="43"/>
        <v>1.620308650861136</v>
      </c>
      <c r="VF12" s="616">
        <f t="shared" ca="1" si="43"/>
        <v>0.95807256683723563</v>
      </c>
      <c r="VG12" s="616">
        <f t="shared" ca="1" si="43"/>
        <v>1.2788179585372306</v>
      </c>
      <c r="VH12" s="616">
        <f t="shared" ca="1" si="43"/>
        <v>1.454227778282527</v>
      </c>
      <c r="VI12" s="616">
        <f t="shared" ca="1" si="43"/>
        <v>1.5735353674623087</v>
      </c>
      <c r="VJ12" s="616">
        <f t="shared" ca="1" si="43"/>
        <v>-0.90132677458943244</v>
      </c>
      <c r="VK12" s="616">
        <f t="shared" ca="1" si="43"/>
        <v>0.83678976492872159</v>
      </c>
      <c r="VL12" s="616">
        <f t="shared" ca="1" si="43"/>
        <v>1.1863766389476611</v>
      </c>
      <c r="VM12" s="616">
        <f t="shared" ca="1" si="43"/>
        <v>1.7393845659645861</v>
      </c>
      <c r="VN12" s="616">
        <f t="shared" ca="1" si="43"/>
        <v>1.5883663456229635</v>
      </c>
      <c r="VO12" s="616">
        <f t="shared" ca="1" si="43"/>
        <v>2.3604485107108717</v>
      </c>
      <c r="VP12" s="616">
        <f t="shared" ca="1" si="43"/>
        <v>2.1525849422547609</v>
      </c>
      <c r="VQ12" s="616">
        <f t="shared" ca="1" si="43"/>
        <v>1.2773868528042598</v>
      </c>
      <c r="VR12" s="616">
        <f t="shared" ca="1" si="43"/>
        <v>1.5497103694524457</v>
      </c>
      <c r="VS12" s="616">
        <f t="shared" ca="1" si="43"/>
        <v>2.4577967350382721</v>
      </c>
      <c r="VT12" s="616">
        <f t="shared" ca="1" si="44"/>
        <v>2.5655357300130479</v>
      </c>
      <c r="VU12" s="616">
        <f t="shared" ca="1" si="44"/>
        <v>1.2114249894444582</v>
      </c>
      <c r="VV12" s="616">
        <f t="shared" ca="1" si="44"/>
        <v>1.6727825257285902</v>
      </c>
      <c r="VW12" s="616">
        <f t="shared" ca="1" si="44"/>
        <v>0.66845613582062358</v>
      </c>
      <c r="VX12" s="616">
        <f t="shared" ca="1" si="44"/>
        <v>2.3243112614711734</v>
      </c>
      <c r="VY12" s="616">
        <f t="shared" ca="1" si="44"/>
        <v>0.70583605694264007</v>
      </c>
      <c r="VZ12" s="616">
        <f t="shared" ca="1" si="44"/>
        <v>0.68442622420316401</v>
      </c>
      <c r="WA12" s="616">
        <f t="shared" ca="1" si="44"/>
        <v>0.92808016936885662</v>
      </c>
      <c r="WB12" s="616">
        <f t="shared" ca="1" si="44"/>
        <v>0.33435322352896929</v>
      </c>
      <c r="WC12" s="616">
        <f t="shared" ca="1" si="44"/>
        <v>0.47817673461028487</v>
      </c>
      <c r="WD12" s="616">
        <f t="shared" ca="1" si="44"/>
        <v>1.1315684290219801</v>
      </c>
      <c r="WE12" s="616">
        <f t="shared" ca="1" si="44"/>
        <v>0.67426644196529939</v>
      </c>
      <c r="WF12" s="616">
        <f t="shared" ca="1" si="44"/>
        <v>1.1068084212645848</v>
      </c>
      <c r="WG12" s="616">
        <f t="shared" ca="1" si="44"/>
        <v>-1.008197359876486</v>
      </c>
      <c r="WH12" s="616">
        <f t="shared" ca="1" si="44"/>
        <v>0.91987607881584121</v>
      </c>
      <c r="WI12" s="627">
        <f t="shared" ca="1" si="44"/>
        <v>1.0659329460226332</v>
      </c>
      <c r="WL12" s="606" t="s">
        <v>1660</v>
      </c>
      <c r="WM12" s="700" t="str">
        <f t="shared" ca="1" si="63"/>
        <v>A</v>
      </c>
      <c r="WN12" s="479">
        <f t="shared" ca="1" si="64"/>
        <v>0.94475132298196485</v>
      </c>
      <c r="WO12" s="495">
        <f t="shared" ca="1" si="45"/>
        <v>0.92110529826324017</v>
      </c>
      <c r="WP12" s="458">
        <f t="shared" ca="1" si="45"/>
        <v>0.98762570679674144</v>
      </c>
      <c r="WQ12" s="458">
        <f t="shared" ca="1" si="45"/>
        <v>0.93051103056162121</v>
      </c>
      <c r="WR12" s="459">
        <f t="shared" ca="1" si="45"/>
        <v>0.93976325630625623</v>
      </c>
      <c r="WS12" s="495">
        <f t="shared" ca="1" si="65"/>
        <v>0.90492372882405536</v>
      </c>
      <c r="WT12" s="458">
        <f t="shared" ca="1" si="66"/>
        <v>1.2857073586697865</v>
      </c>
      <c r="WU12" s="458">
        <f t="shared" ca="1" si="67"/>
        <v>1.4641812516455908</v>
      </c>
      <c r="WV12" s="459">
        <f t="shared" ca="1" si="68"/>
        <v>0.95177492755320126</v>
      </c>
      <c r="WW12" s="484">
        <f t="shared" ca="1" si="46"/>
        <v>1.0061815737415598</v>
      </c>
      <c r="WX12" s="484">
        <f t="shared" ca="1" si="46"/>
        <v>0.95203579505284863</v>
      </c>
      <c r="WY12" s="484">
        <f t="shared" ca="1" si="46"/>
        <v>0.86666871105966603</v>
      </c>
      <c r="WZ12" s="484">
        <f t="shared" ca="1" si="46"/>
        <v>0.10559307515024371</v>
      </c>
      <c r="XA12" s="484">
        <f t="shared" ca="1" si="46"/>
        <v>6.4328538595846502E-2</v>
      </c>
      <c r="XB12" s="484">
        <f t="shared" ca="1" si="46"/>
        <v>0.21821544394969081</v>
      </c>
      <c r="XC12" s="484">
        <f t="shared" ca="1" si="46"/>
        <v>0.14467461816346364</v>
      </c>
      <c r="XD12" s="484">
        <f t="shared" ca="1" si="46"/>
        <v>0.27368331185664035</v>
      </c>
      <c r="XE12" s="484">
        <f t="shared" ca="1" si="46"/>
        <v>0.21801347073098662</v>
      </c>
      <c r="XF12" s="484">
        <f t="shared" ca="1" si="46"/>
        <v>0.41324760187774212</v>
      </c>
      <c r="XG12" s="484">
        <f t="shared" ca="1" si="46"/>
        <v>0.1145148206385433</v>
      </c>
      <c r="XH12" s="484">
        <f t="shared" ca="1" si="46"/>
        <v>0.76267100357417117</v>
      </c>
      <c r="XI12" s="484">
        <f t="shared" ca="1" si="46"/>
        <v>0.83588735762379129</v>
      </c>
      <c r="XJ12" s="484">
        <f t="shared" ca="1" si="46"/>
        <v>0.75974244214423514</v>
      </c>
      <c r="XK12" s="484">
        <f t="shared" ca="1" si="46"/>
        <v>1.0853455622024688</v>
      </c>
      <c r="XL12" s="484">
        <f t="shared" ca="1" si="46"/>
        <v>1.3616131313025577</v>
      </c>
      <c r="XM12" s="484">
        <f t="shared" ca="1" si="47"/>
        <v>0.64336895124803395</v>
      </c>
      <c r="XN12" s="484">
        <f t="shared" ca="1" si="47"/>
        <v>1.1298412222454701</v>
      </c>
      <c r="XO12" s="484">
        <f t="shared" ca="1" si="47"/>
        <v>0.70341687857189839</v>
      </c>
      <c r="XP12" s="484">
        <f t="shared" ca="1" si="47"/>
        <v>0.81844349346382761</v>
      </c>
      <c r="XQ12" s="484">
        <f t="shared" ca="1" si="47"/>
        <v>0.96764316366919345</v>
      </c>
      <c r="XR12" s="484">
        <f t="shared" ca="1" si="47"/>
        <v>1.3768434465295201</v>
      </c>
      <c r="XS12" s="484">
        <f t="shared" ca="1" si="47"/>
        <v>-0.55611861992167977</v>
      </c>
      <c r="XT12" s="484">
        <f t="shared" ca="1" si="47"/>
        <v>0.50818242424121263</v>
      </c>
      <c r="XU12" s="484">
        <f t="shared" ca="1" si="47"/>
        <v>0.90140897027243294</v>
      </c>
      <c r="XV12" s="484">
        <f t="shared" ca="1" si="47"/>
        <v>0.91769929700291553</v>
      </c>
      <c r="XW12" s="484">
        <f t="shared" ca="1" si="47"/>
        <v>1.0251316394650607</v>
      </c>
      <c r="XX12" s="484">
        <f t="shared" ca="1" si="47"/>
        <v>1.1412768549287065</v>
      </c>
      <c r="XY12" s="484">
        <f t="shared" ca="1" si="47"/>
        <v>1.1318291626375534</v>
      </c>
      <c r="XZ12" s="484">
        <f t="shared" ca="1" si="47"/>
        <v>0.93428074414103568</v>
      </c>
      <c r="YA12" s="484">
        <f t="shared" ca="1" si="47"/>
        <v>1.0567475009296226</v>
      </c>
      <c r="YB12" s="484">
        <f t="shared" ca="1" si="47"/>
        <v>1.291572184262612</v>
      </c>
      <c r="YC12" s="484">
        <f t="shared" ca="1" si="48"/>
        <v>1.144742042731822</v>
      </c>
      <c r="YD12" s="484">
        <f t="shared" ca="1" si="48"/>
        <v>0.89512192470051022</v>
      </c>
      <c r="YE12" s="484">
        <f t="shared" ca="1" si="48"/>
        <v>1.2049052532823037</v>
      </c>
      <c r="YF12" s="484">
        <f t="shared" ca="1" si="48"/>
        <v>0.39432227452058582</v>
      </c>
      <c r="YG12" s="484">
        <f t="shared" ca="1" si="48"/>
        <v>1.6191152247408194</v>
      </c>
      <c r="YH12" s="484">
        <f t="shared" ca="1" si="48"/>
        <v>0.3761400347447329</v>
      </c>
      <c r="YI12" s="484">
        <f t="shared" ca="1" si="48"/>
        <v>0.40086843951579315</v>
      </c>
      <c r="YJ12" s="484">
        <f t="shared" ca="1" si="48"/>
        <v>0.55062996448654267</v>
      </c>
      <c r="YK12" s="484">
        <f t="shared" ca="1" si="48"/>
        <v>5.8277766861099353E-2</v>
      </c>
      <c r="YL12" s="484">
        <f t="shared" ca="1" si="48"/>
        <v>0.15139075417761619</v>
      </c>
      <c r="YM12" s="484">
        <f t="shared" ca="1" si="48"/>
        <v>0.90333107688824665</v>
      </c>
      <c r="YN12" s="484">
        <f t="shared" ca="1" si="48"/>
        <v>0.48075197312125845</v>
      </c>
      <c r="YO12" s="484">
        <f t="shared" ca="1" si="48"/>
        <v>0.67969105149858144</v>
      </c>
      <c r="YP12" s="484">
        <f t="shared" ca="1" si="48"/>
        <v>-0.53716755334219179</v>
      </c>
      <c r="YQ12" s="484">
        <f t="shared" ca="1" si="48"/>
        <v>0.66635823149419537</v>
      </c>
      <c r="YR12" s="484">
        <f t="shared" ca="1" si="48"/>
        <v>0.79923652292777037</v>
      </c>
      <c r="YU12" s="606" t="s">
        <v>1660</v>
      </c>
      <c r="YV12" s="700" t="str">
        <f t="shared" ca="1" si="49"/>
        <v>A</v>
      </c>
      <c r="YW12" s="479">
        <f t="shared" ca="1" si="69"/>
        <v>0.93503744712218873</v>
      </c>
      <c r="YX12" s="495">
        <f t="shared" ca="1" si="50"/>
        <v>0.92939009321570532</v>
      </c>
      <c r="YY12" s="458">
        <f t="shared" ca="1" si="50"/>
        <v>0.99180578667731922</v>
      </c>
      <c r="YZ12" s="458">
        <f t="shared" ca="1" si="50"/>
        <v>0.89810729130166123</v>
      </c>
      <c r="ZA12" s="459">
        <f t="shared" ca="1" si="50"/>
        <v>0.92084661729406903</v>
      </c>
      <c r="ZB12" s="495">
        <f t="shared" ca="1" si="70"/>
        <v>0.69103881809246459</v>
      </c>
      <c r="ZC12" s="458">
        <f t="shared" ca="1" si="71"/>
        <v>1.3729129341002329</v>
      </c>
      <c r="ZD12" s="458">
        <f t="shared" ca="1" si="72"/>
        <v>1.4725091133647712</v>
      </c>
      <c r="ZE12" s="459">
        <f t="shared" ca="1" si="73"/>
        <v>0.64109633583680403</v>
      </c>
      <c r="ZF12" s="484">
        <f t="shared" ca="1" si="51"/>
        <v>4.5009936569290004E-2</v>
      </c>
      <c r="ZG12" s="484">
        <f t="shared" ca="1" si="51"/>
        <v>0.20129871520842663</v>
      </c>
      <c r="ZH12" s="484">
        <f t="shared" ca="1" si="51"/>
        <v>8.9808171214972948E-2</v>
      </c>
      <c r="ZI12" s="484">
        <f t="shared" ca="1" si="51"/>
        <v>2.1988880583922777E-2</v>
      </c>
      <c r="ZJ12" s="484">
        <f t="shared" ca="1" si="51"/>
        <v>1.0659583188508518E-2</v>
      </c>
      <c r="ZK12" s="484">
        <f t="shared" ca="1" si="51"/>
        <v>7.3425809550013654E-2</v>
      </c>
      <c r="ZL12" s="484">
        <f t="shared" ca="1" si="51"/>
        <v>2.4672875513209128E-2</v>
      </c>
      <c r="ZM12" s="484">
        <f t="shared" ca="1" si="51"/>
        <v>9.4446117703140112E-2</v>
      </c>
      <c r="ZN12" s="484">
        <f t="shared" ca="1" si="51"/>
        <v>8.9770705925095284E-2</v>
      </c>
      <c r="ZO12" s="484">
        <f t="shared" ca="1" si="51"/>
        <v>2.8984588520071332E-2</v>
      </c>
      <c r="ZP12" s="484">
        <f t="shared" ca="1" si="51"/>
        <v>2.6000050859821721E-2</v>
      </c>
      <c r="ZQ12" s="484">
        <f t="shared" ca="1" si="51"/>
        <v>2.5821286544858647E-2</v>
      </c>
      <c r="ZR12" s="484">
        <f t="shared" ca="1" si="51"/>
        <v>6.8537874740930649E-2</v>
      </c>
      <c r="ZS12" s="484">
        <f t="shared" ca="1" si="51"/>
        <v>8.9825188407797699E-2</v>
      </c>
      <c r="ZT12" s="484">
        <f t="shared" ca="1" si="51"/>
        <v>5.4582123014624152E-2</v>
      </c>
      <c r="ZU12" s="484">
        <f t="shared" ca="1" si="51"/>
        <v>9.7549453890124385E-2</v>
      </c>
      <c r="ZV12" s="484">
        <f t="shared" ca="1" si="52"/>
        <v>4.5270410067628573E-2</v>
      </c>
      <c r="ZW12" s="484">
        <f t="shared" ca="1" si="52"/>
        <v>0.22401145365982966</v>
      </c>
      <c r="ZX12" s="484">
        <f t="shared" ca="1" si="52"/>
        <v>2.7969817598544739E-2</v>
      </c>
      <c r="ZY12" s="484">
        <f t="shared" ca="1" si="52"/>
        <v>0.13772471860952887</v>
      </c>
      <c r="ZZ12" s="484">
        <f t="shared" ca="1" si="52"/>
        <v>8.8902203566076518E-2</v>
      </c>
      <c r="AAA12" s="484">
        <f t="shared" ca="1" si="52"/>
        <v>9.5075522781584196E-2</v>
      </c>
      <c r="AAB12" s="484">
        <f t="shared" ca="1" si="52"/>
        <v>-0.10150745433592355</v>
      </c>
      <c r="AAC12" s="484">
        <f t="shared" ca="1" si="52"/>
        <v>1.2546600107337495E-2</v>
      </c>
      <c r="AAD12" s="484">
        <f t="shared" ca="1" si="52"/>
        <v>0.1113065835753817</v>
      </c>
      <c r="AAE12" s="484">
        <f t="shared" ca="1" si="52"/>
        <v>0.12230055198290701</v>
      </c>
      <c r="AAF12" s="484">
        <f t="shared" ca="1" si="52"/>
        <v>0.15520859527451789</v>
      </c>
      <c r="AAG12" s="484">
        <f t="shared" ca="1" si="52"/>
        <v>0.24090261069547261</v>
      </c>
      <c r="AAH12" s="484">
        <f t="shared" ca="1" si="52"/>
        <v>0.17701198249563294</v>
      </c>
      <c r="AAI12" s="484">
        <f t="shared" ca="1" si="52"/>
        <v>9.8955202424813982E-2</v>
      </c>
      <c r="AAJ12" s="484">
        <f t="shared" ca="1" si="52"/>
        <v>0.12557839571762494</v>
      </c>
      <c r="AAK12" s="484">
        <f t="shared" ca="1" si="52"/>
        <v>0.20147290331101309</v>
      </c>
      <c r="AAL12" s="484">
        <f t="shared" ca="1" si="53"/>
        <v>0.11518962643426967</v>
      </c>
      <c r="AAM12" s="484">
        <f t="shared" ca="1" si="53"/>
        <v>3.2295609342675426E-2</v>
      </c>
      <c r="AAN12" s="484">
        <f t="shared" ca="1" si="53"/>
        <v>0.1595335659218472</v>
      </c>
      <c r="AAO12" s="484">
        <f t="shared" ca="1" si="53"/>
        <v>1.8805162954418208E-2</v>
      </c>
      <c r="AAP12" s="484">
        <f t="shared" ca="1" si="53"/>
        <v>8.5563683875561708E-2</v>
      </c>
      <c r="AAQ12" s="484">
        <f t="shared" ca="1" si="53"/>
        <v>7.2202153341576855E-2</v>
      </c>
      <c r="AAR12" s="484">
        <f t="shared" ca="1" si="53"/>
        <v>1.612649398533611E-2</v>
      </c>
      <c r="AAS12" s="484">
        <f t="shared" ca="1" si="53"/>
        <v>2.5193481555402932E-2</v>
      </c>
      <c r="AAT12" s="484">
        <f t="shared" ca="1" si="53"/>
        <v>0.1027465411596778</v>
      </c>
      <c r="AAU12" s="484">
        <f t="shared" ca="1" si="53"/>
        <v>0.12363824729832018</v>
      </c>
      <c r="AAV12" s="484">
        <f t="shared" ca="1" si="53"/>
        <v>7.4818040837836219E-2</v>
      </c>
      <c r="AAW12" s="484">
        <f t="shared" ca="1" si="53"/>
        <v>2.5206724043060142E-2</v>
      </c>
      <c r="AAX12" s="484">
        <f t="shared" ca="1" si="53"/>
        <v>8.7083750392301845E-2</v>
      </c>
      <c r="AAY12" s="484">
        <f t="shared" ca="1" si="53"/>
        <v>-0.12312049482031152</v>
      </c>
      <c r="AAZ12" s="484">
        <f t="shared" ca="1" si="53"/>
        <v>0.10083451386486998</v>
      </c>
      <c r="ABA12" s="484">
        <f t="shared" ca="1" si="53"/>
        <v>0.11331661652741069</v>
      </c>
    </row>
    <row r="13" spans="1:729" ht="15" customHeight="1" x14ac:dyDescent="0.35">
      <c r="A13" s="498">
        <v>11</v>
      </c>
      <c r="B13" s="628"/>
      <c r="C13" s="606" t="s">
        <v>1731</v>
      </c>
      <c r="D13" s="629">
        <v>31</v>
      </c>
      <c r="E13" s="630" t="s">
        <v>1732</v>
      </c>
      <c r="F13" s="631" t="s">
        <v>1240</v>
      </c>
      <c r="G13" s="632">
        <v>10139.174999999999</v>
      </c>
      <c r="H13" s="504">
        <v>44873.711541170429</v>
      </c>
      <c r="I13" s="505">
        <v>4480</v>
      </c>
      <c r="J13" s="633" t="s">
        <v>1733</v>
      </c>
      <c r="K13" s="507">
        <v>2</v>
      </c>
      <c r="L13" s="508" t="s">
        <v>1734</v>
      </c>
      <c r="M13" s="509">
        <v>70</v>
      </c>
      <c r="N13" s="510">
        <v>0.71</v>
      </c>
      <c r="O13" s="511">
        <v>0.70589999999999997</v>
      </c>
      <c r="P13" s="512">
        <v>0.65280000000000005</v>
      </c>
      <c r="Q13" s="513">
        <v>0.77129999999999999</v>
      </c>
      <c r="R13" s="510">
        <v>0.6905</v>
      </c>
      <c r="S13" s="514">
        <v>0.65739999999999998</v>
      </c>
      <c r="T13" s="514">
        <v>0.72919999999999996</v>
      </c>
      <c r="U13" s="514">
        <v>0.68115999999999999</v>
      </c>
      <c r="V13" s="514">
        <v>0.43309999999999998</v>
      </c>
      <c r="W13" s="515" t="s">
        <v>1735</v>
      </c>
      <c r="X13" s="516" t="s">
        <v>1736</v>
      </c>
      <c r="Y13" s="517">
        <v>2</v>
      </c>
      <c r="Z13" s="518">
        <v>3</v>
      </c>
      <c r="AA13" s="519" t="s">
        <v>1737</v>
      </c>
      <c r="AB13" s="520">
        <v>2016</v>
      </c>
      <c r="AC13" s="576">
        <v>0</v>
      </c>
      <c r="AD13" s="575" t="s">
        <v>1188</v>
      </c>
      <c r="AE13" s="522">
        <v>1</v>
      </c>
      <c r="AF13" s="628" t="s">
        <v>1738</v>
      </c>
      <c r="AG13" s="709" t="s">
        <v>1739</v>
      </c>
      <c r="AH13" s="430">
        <v>1</v>
      </c>
      <c r="AI13" s="430">
        <v>2</v>
      </c>
      <c r="AJ13" s="430">
        <v>2019</v>
      </c>
      <c r="AK13" s="780" t="s">
        <v>1600</v>
      </c>
      <c r="AL13" s="750" t="s">
        <v>1740</v>
      </c>
      <c r="AM13" s="369">
        <v>1</v>
      </c>
      <c r="AN13" s="430" t="s">
        <v>1188</v>
      </c>
      <c r="AO13" s="430">
        <v>1</v>
      </c>
      <c r="AP13" s="430">
        <v>1</v>
      </c>
      <c r="AQ13" s="430">
        <v>1</v>
      </c>
      <c r="AR13" s="430">
        <v>1</v>
      </c>
      <c r="AS13" s="430">
        <v>1</v>
      </c>
      <c r="AT13" s="430">
        <v>1</v>
      </c>
      <c r="AU13" s="592">
        <v>1</v>
      </c>
      <c r="AV13" s="641" t="s">
        <v>1741</v>
      </c>
      <c r="AW13" s="642" t="s">
        <v>1742</v>
      </c>
      <c r="AX13" s="643">
        <v>1</v>
      </c>
      <c r="AY13" s="733" t="s">
        <v>1743</v>
      </c>
      <c r="AZ13" s="645">
        <v>1</v>
      </c>
      <c r="BA13" s="603" t="s">
        <v>1744</v>
      </c>
      <c r="BB13" s="631" t="s">
        <v>932</v>
      </c>
      <c r="BC13" s="646" t="s">
        <v>1745</v>
      </c>
      <c r="BD13" s="502" t="s">
        <v>1195</v>
      </c>
      <c r="BE13" s="502" t="s">
        <v>1196</v>
      </c>
      <c r="BF13" s="502">
        <v>3</v>
      </c>
      <c r="BG13" s="502">
        <v>2012</v>
      </c>
      <c r="BH13" s="502" t="s">
        <v>1197</v>
      </c>
      <c r="BI13" s="502">
        <v>1</v>
      </c>
      <c r="BJ13" s="534">
        <v>2</v>
      </c>
      <c r="BK13" s="502" t="s">
        <v>1324</v>
      </c>
      <c r="BL13" s="631" t="s">
        <v>1257</v>
      </c>
      <c r="BM13" s="641" t="s">
        <v>1746</v>
      </c>
      <c r="BN13" s="647">
        <v>2009</v>
      </c>
      <c r="BO13" s="557" t="s">
        <v>1747</v>
      </c>
      <c r="BP13" s="647">
        <v>1998</v>
      </c>
      <c r="BQ13" s="647">
        <v>3</v>
      </c>
      <c r="BR13" s="647">
        <v>4</v>
      </c>
      <c r="BS13" s="647" t="s">
        <v>1188</v>
      </c>
      <c r="BT13" s="647" t="s">
        <v>1188</v>
      </c>
      <c r="BU13" s="647" t="s">
        <v>1188</v>
      </c>
      <c r="BV13" s="648" t="s">
        <v>1188</v>
      </c>
      <c r="BW13" s="649" t="s">
        <v>1748</v>
      </c>
      <c r="BX13" s="650">
        <v>2000</v>
      </c>
      <c r="BY13" s="647" t="s">
        <v>1749</v>
      </c>
      <c r="BZ13" s="651" t="s">
        <v>1750</v>
      </c>
      <c r="CA13" s="647">
        <v>2</v>
      </c>
      <c r="CB13" s="647" t="s">
        <v>1256</v>
      </c>
      <c r="CC13" s="557" t="s">
        <v>1751</v>
      </c>
      <c r="CD13" s="647">
        <v>2006</v>
      </c>
      <c r="CE13" s="647">
        <v>3</v>
      </c>
      <c r="CF13" s="647">
        <v>2</v>
      </c>
      <c r="CG13" s="515" t="s">
        <v>1752</v>
      </c>
      <c r="CH13" s="647">
        <v>1992</v>
      </c>
      <c r="CI13" s="647">
        <v>1992</v>
      </c>
      <c r="CJ13" s="647">
        <v>3</v>
      </c>
      <c r="CK13" s="651" t="s">
        <v>1753</v>
      </c>
      <c r="CL13" s="651" t="s">
        <v>1754</v>
      </c>
      <c r="CM13" s="647">
        <v>2</v>
      </c>
      <c r="CN13" s="647" t="s">
        <v>1214</v>
      </c>
      <c r="CO13" s="557" t="s">
        <v>1755</v>
      </c>
      <c r="CP13" s="647">
        <v>2009</v>
      </c>
      <c r="CQ13" s="647">
        <v>3</v>
      </c>
      <c r="CR13" s="650">
        <v>2</v>
      </c>
      <c r="CS13" s="649" t="s">
        <v>1756</v>
      </c>
      <c r="CT13" s="647">
        <v>2006</v>
      </c>
      <c r="CU13" s="648">
        <v>3</v>
      </c>
      <c r="CV13" s="649" t="s">
        <v>1757</v>
      </c>
      <c r="CW13" s="647">
        <v>2015</v>
      </c>
      <c r="CX13" s="657">
        <v>2</v>
      </c>
      <c r="CY13" s="656" t="s">
        <v>1758</v>
      </c>
      <c r="CZ13" s="647">
        <v>2011</v>
      </c>
      <c r="DA13" s="657">
        <v>3</v>
      </c>
      <c r="DB13" s="723">
        <v>882100</v>
      </c>
      <c r="DC13" s="753">
        <v>3</v>
      </c>
      <c r="DD13" s="659" t="s">
        <v>1493</v>
      </c>
      <c r="DE13" s="648">
        <v>2014</v>
      </c>
      <c r="DF13" s="661" t="s">
        <v>1759</v>
      </c>
      <c r="DG13" s="754" t="s">
        <v>1760</v>
      </c>
      <c r="DH13" s="663">
        <v>1</v>
      </c>
      <c r="DI13" s="781" t="s">
        <v>1262</v>
      </c>
      <c r="DJ13" s="578" t="s">
        <v>1761</v>
      </c>
      <c r="DK13" s="753">
        <v>2008</v>
      </c>
      <c r="DL13" s="753">
        <v>3</v>
      </c>
      <c r="DM13" s="657">
        <v>2</v>
      </c>
      <c r="DN13" s="782" t="s">
        <v>932</v>
      </c>
      <c r="DO13" s="651" t="s">
        <v>1745</v>
      </c>
      <c r="DP13" s="663">
        <v>2</v>
      </c>
      <c r="DQ13" s="642" t="s">
        <v>1324</v>
      </c>
      <c r="DR13" s="578" t="s">
        <v>1744</v>
      </c>
      <c r="DS13" s="753">
        <v>2012</v>
      </c>
      <c r="DT13" s="753">
        <v>3</v>
      </c>
      <c r="DU13" s="657">
        <v>2</v>
      </c>
      <c r="DV13" s="651" t="s">
        <v>1762</v>
      </c>
      <c r="DW13" s="578" t="s">
        <v>1763</v>
      </c>
      <c r="DX13" s="647">
        <v>2010</v>
      </c>
      <c r="DY13" s="647">
        <v>3</v>
      </c>
      <c r="DZ13" s="650">
        <v>1</v>
      </c>
      <c r="EA13" s="743" t="s">
        <v>1764</v>
      </c>
      <c r="EB13" s="649" t="s">
        <v>1765</v>
      </c>
      <c r="EC13" s="647">
        <v>2</v>
      </c>
      <c r="ED13" s="668" t="s">
        <v>1214</v>
      </c>
      <c r="EE13" s="647">
        <v>2010</v>
      </c>
      <c r="EF13" s="647">
        <v>3</v>
      </c>
      <c r="EG13" s="650" t="s">
        <v>1220</v>
      </c>
      <c r="EH13" s="648" t="s">
        <v>1221</v>
      </c>
      <c r="EI13" s="551" t="s">
        <v>1766</v>
      </c>
      <c r="EJ13" s="651" t="s">
        <v>1767</v>
      </c>
      <c r="EK13" s="647" t="s">
        <v>1188</v>
      </c>
      <c r="EL13" s="647" t="s">
        <v>1188</v>
      </c>
      <c r="EM13" s="669" t="s">
        <v>1188</v>
      </c>
      <c r="EN13" s="647" t="s">
        <v>1188</v>
      </c>
      <c r="EO13" s="670" t="s">
        <v>1188</v>
      </c>
      <c r="EP13" s="556">
        <v>0</v>
      </c>
      <c r="EQ13" s="556" t="s">
        <v>1188</v>
      </c>
      <c r="ER13" s="651" t="s">
        <v>1188</v>
      </c>
      <c r="ES13" s="556" t="s">
        <v>1188</v>
      </c>
      <c r="ET13" s="556">
        <v>0</v>
      </c>
      <c r="EU13" s="671">
        <v>0</v>
      </c>
      <c r="EV13" s="672"/>
      <c r="EW13" s="673"/>
      <c r="EX13" s="674"/>
      <c r="EY13" s="631" t="s">
        <v>1280</v>
      </c>
      <c r="EZ13" s="631" t="s">
        <v>1188</v>
      </c>
      <c r="FA13" s="675">
        <v>42.6</v>
      </c>
      <c r="FB13" s="648">
        <v>0</v>
      </c>
      <c r="FC13" s="676"/>
      <c r="FD13" s="647"/>
      <c r="FE13" s="648"/>
      <c r="FF13" s="652" t="s">
        <v>1281</v>
      </c>
      <c r="FG13" s="563" t="s">
        <v>1282</v>
      </c>
      <c r="FH13" s="631" t="str">
        <f t="shared" si="0"/>
        <v>C</v>
      </c>
      <c r="FI13" s="677">
        <f t="shared" si="1"/>
        <v>1.4222222222222223</v>
      </c>
      <c r="FJ13" s="678">
        <f t="shared" si="2"/>
        <v>1.6</v>
      </c>
      <c r="FK13" s="679">
        <f t="shared" si="3"/>
        <v>2</v>
      </c>
      <c r="FL13" s="680">
        <f t="shared" si="4"/>
        <v>0.66666666666666663</v>
      </c>
      <c r="FM13" s="681">
        <v>0</v>
      </c>
      <c r="FN13" s="574" t="s">
        <v>1188</v>
      </c>
      <c r="FO13" s="470" t="s">
        <v>1188</v>
      </c>
      <c r="FP13" s="470" t="s">
        <v>1188</v>
      </c>
      <c r="FQ13" s="430">
        <v>0</v>
      </c>
      <c r="FR13" s="682" t="s">
        <v>1188</v>
      </c>
      <c r="FS13" s="369">
        <v>0</v>
      </c>
      <c r="FT13" s="574" t="s">
        <v>1188</v>
      </c>
      <c r="FU13" s="575" t="s">
        <v>1188</v>
      </c>
      <c r="FV13" s="369">
        <v>0</v>
      </c>
      <c r="FW13" s="574" t="s">
        <v>1188</v>
      </c>
      <c r="FX13" s="575" t="s">
        <v>1188</v>
      </c>
      <c r="FY13" s="369">
        <v>1</v>
      </c>
      <c r="FZ13" s="430">
        <v>2019</v>
      </c>
      <c r="GA13" s="783" t="s">
        <v>1768</v>
      </c>
      <c r="GB13" s="573" t="s">
        <v>1769</v>
      </c>
      <c r="GC13" s="734">
        <v>0</v>
      </c>
      <c r="GD13" s="683" t="s">
        <v>1188</v>
      </c>
      <c r="GE13" s="684" t="s">
        <v>1188</v>
      </c>
      <c r="GF13" s="685" t="s">
        <v>1188</v>
      </c>
      <c r="GG13" s="734">
        <v>0</v>
      </c>
      <c r="GH13" s="683" t="s">
        <v>1188</v>
      </c>
      <c r="GI13" s="684" t="s">
        <v>1188</v>
      </c>
      <c r="GJ13" s="685" t="s">
        <v>1188</v>
      </c>
      <c r="GK13" s="369">
        <v>2</v>
      </c>
      <c r="GL13" s="430">
        <v>2012</v>
      </c>
      <c r="GM13" s="686" t="s">
        <v>1770</v>
      </c>
      <c r="GN13" s="573" t="s">
        <v>1771</v>
      </c>
      <c r="GO13" s="577">
        <v>0</v>
      </c>
      <c r="GP13" s="687" t="s">
        <v>1188</v>
      </c>
      <c r="GQ13" s="688" t="s">
        <v>1188</v>
      </c>
      <c r="GR13" s="688" t="s">
        <v>1188</v>
      </c>
      <c r="GS13" s="688" t="s">
        <v>1188</v>
      </c>
      <c r="GT13" s="689" t="s">
        <v>1188</v>
      </c>
      <c r="GU13" s="581">
        <v>0</v>
      </c>
      <c r="GV13" s="687" t="s">
        <v>1188</v>
      </c>
      <c r="GW13" s="688" t="s">
        <v>1188</v>
      </c>
      <c r="GX13" s="689" t="s">
        <v>1188</v>
      </c>
      <c r="GY13" s="581">
        <v>0</v>
      </c>
      <c r="GZ13" s="582" t="s">
        <v>1188</v>
      </c>
      <c r="HA13" s="583" t="s">
        <v>1293</v>
      </c>
      <c r="HB13" s="584">
        <v>1</v>
      </c>
      <c r="HC13" s="585">
        <v>2</v>
      </c>
      <c r="HD13" s="586" t="s">
        <v>1772</v>
      </c>
      <c r="HE13" s="718" t="s">
        <v>1773</v>
      </c>
      <c r="HF13" s="587">
        <v>1998</v>
      </c>
      <c r="HG13" s="587">
        <v>2010</v>
      </c>
      <c r="HH13" s="588">
        <v>2</v>
      </c>
      <c r="HI13" s="586" t="s">
        <v>1774</v>
      </c>
      <c r="HJ13" s="578" t="s">
        <v>1775</v>
      </c>
      <c r="HK13" s="691">
        <v>2009</v>
      </c>
      <c r="HL13" s="692">
        <v>2</v>
      </c>
      <c r="HM13" s="591" t="s">
        <v>1776</v>
      </c>
      <c r="HN13" s="592">
        <v>2005</v>
      </c>
      <c r="HO13" s="681" t="s">
        <v>1188</v>
      </c>
      <c r="HP13" s="574" t="s">
        <v>1188</v>
      </c>
      <c r="HQ13" s="472" t="str">
        <f t="shared" si="5"/>
        <v>-</v>
      </c>
      <c r="HR13" s="593" t="s">
        <v>1188</v>
      </c>
      <c r="HS13" s="574" t="s">
        <v>1188</v>
      </c>
      <c r="HT13" s="574" t="s">
        <v>1188</v>
      </c>
      <c r="HU13" s="574" t="s">
        <v>1188</v>
      </c>
      <c r="HV13" s="574" t="s">
        <v>1188</v>
      </c>
      <c r="HW13" s="574" t="s">
        <v>1188</v>
      </c>
      <c r="HX13" s="574" t="s">
        <v>1188</v>
      </c>
      <c r="HY13" s="574" t="s">
        <v>1188</v>
      </c>
      <c r="HZ13" s="574" t="s">
        <v>1188</v>
      </c>
      <c r="IA13" s="574" t="s">
        <v>1188</v>
      </c>
      <c r="IB13" s="574" t="s">
        <v>1188</v>
      </c>
      <c r="IC13" s="574" t="s">
        <v>1188</v>
      </c>
      <c r="ID13" s="681" t="s">
        <v>1188</v>
      </c>
      <c r="IE13" s="369" t="s">
        <v>1188</v>
      </c>
      <c r="IF13" s="574" t="s">
        <v>1188</v>
      </c>
      <c r="IG13" s="472" t="str">
        <f t="shared" si="6"/>
        <v>-</v>
      </c>
      <c r="IH13" s="609" t="s">
        <v>1188</v>
      </c>
      <c r="II13" s="694" t="s">
        <v>1188</v>
      </c>
      <c r="IJ13" s="695" t="s">
        <v>1188</v>
      </c>
      <c r="IK13" s="696" t="s">
        <v>1188</v>
      </c>
      <c r="IL13" s="696" t="s">
        <v>1188</v>
      </c>
      <c r="IM13" s="697" t="s">
        <v>1188</v>
      </c>
      <c r="IN13" s="599">
        <v>1</v>
      </c>
      <c r="IO13" s="600">
        <v>7</v>
      </c>
      <c r="IP13" s="601">
        <v>6</v>
      </c>
      <c r="IQ13" s="600">
        <v>2</v>
      </c>
      <c r="IR13" s="587">
        <v>8</v>
      </c>
      <c r="IS13" s="601">
        <v>10</v>
      </c>
      <c r="IT13" s="599">
        <v>1</v>
      </c>
      <c r="IU13" s="600">
        <v>11</v>
      </c>
      <c r="IV13" s="587">
        <v>15</v>
      </c>
      <c r="IW13" s="601">
        <v>13</v>
      </c>
      <c r="IX13" s="602">
        <v>39</v>
      </c>
      <c r="IY13" s="681">
        <v>1</v>
      </c>
      <c r="IZ13" s="603" t="s">
        <v>1777</v>
      </c>
      <c r="JA13" s="681">
        <v>2</v>
      </c>
      <c r="JB13" s="603" t="s">
        <v>1778</v>
      </c>
      <c r="JC13" s="763">
        <v>1</v>
      </c>
      <c r="JD13" s="683">
        <v>1</v>
      </c>
      <c r="JE13" s="684" t="s">
        <v>1779</v>
      </c>
      <c r="JF13" s="471" t="s">
        <v>1780</v>
      </c>
      <c r="JG13" s="764">
        <v>2020</v>
      </c>
      <c r="JH13" s="763">
        <v>1</v>
      </c>
      <c r="JI13" s="683">
        <v>1</v>
      </c>
      <c r="JJ13" s="684" t="s">
        <v>1781</v>
      </c>
      <c r="JK13" s="471" t="s">
        <v>1782</v>
      </c>
      <c r="JL13" s="764">
        <v>2020</v>
      </c>
      <c r="JM13" s="468">
        <v>1</v>
      </c>
      <c r="JN13" s="469">
        <v>2</v>
      </c>
      <c r="JO13" s="469">
        <v>1</v>
      </c>
      <c r="JP13" s="470" t="s">
        <v>1783</v>
      </c>
      <c r="JQ13" s="471" t="s">
        <v>1784</v>
      </c>
      <c r="JR13" s="472">
        <v>2013</v>
      </c>
      <c r="JS13" s="734">
        <v>2</v>
      </c>
      <c r="JT13" s="683">
        <v>3</v>
      </c>
      <c r="JU13" s="684" t="s">
        <v>1785</v>
      </c>
      <c r="JV13" s="471" t="s">
        <v>1786</v>
      </c>
      <c r="JW13" s="764">
        <v>2018</v>
      </c>
      <c r="JX13" s="606">
        <v>0</v>
      </c>
      <c r="JY13" s="607" t="s">
        <v>1188</v>
      </c>
      <c r="JZ13" s="606" t="s">
        <v>1188</v>
      </c>
      <c r="KA13" s="606">
        <f t="shared" si="7"/>
        <v>0</v>
      </c>
      <c r="KB13" s="606"/>
      <c r="KC13" s="606"/>
      <c r="KD13" s="606"/>
      <c r="KE13" s="606"/>
      <c r="KF13" s="606">
        <f t="shared" si="8"/>
        <v>0</v>
      </c>
      <c r="KG13" s="606"/>
      <c r="KH13" s="606"/>
      <c r="KI13" s="606"/>
      <c r="KJ13" s="606"/>
      <c r="KK13" s="606">
        <v>1</v>
      </c>
      <c r="KL13" s="606">
        <v>1</v>
      </c>
      <c r="KM13" s="608">
        <f t="shared" si="9"/>
        <v>0.47216463685035703</v>
      </c>
      <c r="KN13" s="609">
        <v>-0.13917681574821472</v>
      </c>
      <c r="KO13" s="609">
        <v>46.153846740722656</v>
      </c>
      <c r="KP13" s="610">
        <v>9</v>
      </c>
      <c r="KQ13" s="608">
        <f t="shared" si="10"/>
        <v>0.32631855010986327</v>
      </c>
      <c r="KR13" s="609">
        <v>-0.86840724945068359</v>
      </c>
      <c r="KS13" s="609">
        <v>19.711538314819336</v>
      </c>
      <c r="KT13" s="610">
        <v>11</v>
      </c>
      <c r="KU13" s="610">
        <v>30</v>
      </c>
      <c r="KV13" s="563" t="s">
        <v>1538</v>
      </c>
      <c r="KW13" s="606" t="s">
        <v>1731</v>
      </c>
      <c r="KX13" s="700" t="str">
        <f t="shared" ca="1" si="11"/>
        <v>B</v>
      </c>
      <c r="KY13" s="701">
        <f t="shared" ca="1" si="12"/>
        <v>0.60410321882031504</v>
      </c>
      <c r="KZ13" s="702">
        <f t="shared" ca="1" si="13"/>
        <v>0.45784470588235299</v>
      </c>
      <c r="LA13" s="703">
        <f t="shared" ca="1" si="54"/>
        <v>0.82073333333333331</v>
      </c>
      <c r="LB13" s="703">
        <f t="shared" ca="1" si="14"/>
        <v>0.42262500000000003</v>
      </c>
      <c r="LC13" s="704">
        <f t="shared" ca="1" si="15"/>
        <v>0.71520983606557376</v>
      </c>
      <c r="LD13" s="696" cm="1">
        <f t="array" aca="1" ref="LD13" ca="1">INDIRECT(LD$203&amp;ROW())*LD$205</f>
        <v>4</v>
      </c>
      <c r="LE13" s="696" cm="1">
        <f t="array" aca="1" ref="LE13" ca="1">INDIRECT(LE$203&amp;ROW())*LE$205</f>
        <v>0</v>
      </c>
      <c r="LF13" s="696" cm="1">
        <f t="array" aca="1" ref="LF13" ca="1">INDIRECT(LF$203&amp;ROW())*LF$205</f>
        <v>0</v>
      </c>
      <c r="LG13" s="696" cm="1">
        <f t="array" aca="1" ref="LG13" ca="1">INDIRECT(LG$203&amp;ROW())*LG$205</f>
        <v>3</v>
      </c>
      <c r="LH13" s="696" cm="1">
        <f t="array" aca="1" ref="LH13" ca="1">INDIRECT(LH$203&amp;ROW())*LH$205</f>
        <v>3</v>
      </c>
      <c r="LI13" s="696" cm="1">
        <f t="array" aca="1" ref="LI13" ca="1">INDIRECT(LI$203&amp;ROW())*LI$205</f>
        <v>3</v>
      </c>
      <c r="LJ13" s="696" cm="1">
        <f t="array" aca="1" ref="LJ13" ca="1">INDIRECT(LJ$203&amp;ROW())*LJ$205</f>
        <v>3</v>
      </c>
      <c r="LK13" s="696" cm="1">
        <f t="array" aca="1" ref="LK13" ca="1">INDIRECT(LK$203&amp;ROW())*LK$205</f>
        <v>3</v>
      </c>
      <c r="LL13" s="696" cm="1">
        <f t="array" aca="1" ref="LL13" ca="1">INDIRECT(LL$203&amp;ROW())*LL$205</f>
        <v>3</v>
      </c>
      <c r="LM13" s="696" cm="1">
        <f t="array" aca="1" ref="LM13" ca="1">INDIRECT(LM$203&amp;ROW())*LM$205</f>
        <v>6</v>
      </c>
      <c r="LN13" s="696" cm="1">
        <f t="array" aca="1" ref="LN13" ca="1">INDIRECT(LN$203&amp;ROW())*LN$205</f>
        <v>3</v>
      </c>
      <c r="LO13" s="696" cm="1">
        <f t="array" aca="1" ref="LO13" ca="1">INDIRECT(LO$203&amp;ROW())*LO$205</f>
        <v>0</v>
      </c>
      <c r="LP13" s="696" cm="1">
        <f t="array" aca="1" ref="LP13" ca="1">INDIRECT(LP$203&amp;ROW())*LP$205</f>
        <v>0</v>
      </c>
      <c r="LQ13" s="696" cm="1">
        <f t="array" aca="1" ref="LQ13" ca="1">IF(INDIRECT(LQ$203&amp;ROW())="-",0,INDIRECT(LQ$203&amp;ROW())*LQ$205)</f>
        <v>3.9168000000000003</v>
      </c>
      <c r="LR13" s="696" cm="1">
        <f t="array" aca="1" ref="LR13" ca="1">INDIRECT(LR$203&amp;ROW())*LR$205</f>
        <v>4</v>
      </c>
      <c r="LS13" s="696" cm="1">
        <f t="array" aca="1" ref="LS13" ca="1">IF(INDIRECT(LS$203&amp;ROW())="-",0,INDIRECT(LS$203&amp;ROW())*LS$205)</f>
        <v>4.2354000000000003</v>
      </c>
      <c r="LT13" s="696" cm="1">
        <f t="array" aca="1" ref="LT13" ca="1">INDIRECT(LT$203&amp;ROW())*LT$205</f>
        <v>4</v>
      </c>
      <c r="LU13" s="696" cm="1">
        <f t="array" aca="1" ref="LU13" ca="1">INDIRECT(LU$203&amp;ROW())*LU$205</f>
        <v>2</v>
      </c>
      <c r="LV13" s="696" cm="1">
        <f t="array" aca="1" ref="LV13" ca="1">INDIRECT(LV$203&amp;ROW())*LV$205</f>
        <v>3</v>
      </c>
      <c r="LW13" s="696" cm="1">
        <f t="array" aca="1" ref="LW13" ca="1">INDIRECT(LW$203&amp;ROW())*LW$205</f>
        <v>2</v>
      </c>
      <c r="LX13" s="696" cm="1">
        <f t="array" aca="1" ref="LX13" ca="1">INDIRECT(LX$203&amp;ROW())*LX$205</f>
        <v>2</v>
      </c>
      <c r="LY13" s="696" cm="1">
        <f t="array" aca="1" ref="LY13" ca="1">IF(INDIRECT(LY$203&amp;ROW())="-",0,INDIRECT(LY$203&amp;ROW())*LY$205)</f>
        <v>4.1429999999999998</v>
      </c>
      <c r="LZ13" s="696" cm="1">
        <f t="array" aca="1" ref="LZ13" ca="1">INDIRECT(LZ$203&amp;ROW())*LZ$205</f>
        <v>2</v>
      </c>
      <c r="MA13" s="696" cm="1">
        <f t="array" aca="1" ref="MA13" ca="1">INDIRECT(MA$203&amp;ROW())*MA$205</f>
        <v>4</v>
      </c>
      <c r="MB13" s="696" cm="1">
        <f t="array" aca="1" ref="MB13" ca="1">INDIRECT(MB$203&amp;ROW())*MB$205</f>
        <v>0</v>
      </c>
      <c r="MC13" s="696" cm="1">
        <f t="array" aca="1" ref="MC13" ca="1">IF($MB13=0,0,INDIRECT(MC$203&amp;ROW())*MC$205)</f>
        <v>0</v>
      </c>
      <c r="MD13" s="696" cm="1">
        <f t="array" aca="1" ref="MD13" ca="1">IF($MB13=0,0,INDIRECT(MD$203&amp;ROW())*MD$205)</f>
        <v>0</v>
      </c>
      <c r="ME13" s="696" cm="1">
        <f t="array" aca="1" ref="ME13" ca="1">IF($MB13=0,0,INDIRECT(ME$203&amp;ROW())*ME$205)</f>
        <v>0</v>
      </c>
      <c r="MF13" s="696" cm="1">
        <f t="array" aca="1" ref="MF13" ca="1">IF($MB13=0,0,INDIRECT(MF$203&amp;ROW())*MF$205)</f>
        <v>0</v>
      </c>
      <c r="MG13" s="696" cm="1">
        <f t="array" aca="1" ref="MG13" ca="1">INDIRECT(MG$203&amp;ROW())*MG$205</f>
        <v>0</v>
      </c>
      <c r="MH13" s="696" cm="1">
        <f t="array" aca="1" ref="MH13" ca="1">IF($MG13=0,0,INDIRECT(MH$203&amp;ROW())*MH$205)</f>
        <v>0</v>
      </c>
      <c r="MI13" s="696" cm="1">
        <f t="array" aca="1" ref="MI13" ca="1">IF($MG13=0,0,INDIRECT(MI$203&amp;ROW())*MI$205)</f>
        <v>0</v>
      </c>
      <c r="MJ13" s="696" cm="1">
        <f t="array" aca="1" ref="MJ13" ca="1">INDIRECT(MJ$203&amp;ROW())*MJ$205</f>
        <v>0</v>
      </c>
      <c r="MK13" s="696" cm="1">
        <f t="array" aca="1" ref="MK13" ca="1">INDIRECT(MK$203&amp;ROW())*MK$205</f>
        <v>4</v>
      </c>
      <c r="ML13" s="696" cm="1">
        <f t="array" aca="1" ref="ML13" ca="1">INDIRECT(ML$203&amp;ROW())*ML$205</f>
        <v>0</v>
      </c>
      <c r="MM13" s="696" cm="1">
        <f t="array" aca="1" ref="MM13" ca="1">INDIRECT(MM$203&amp;ROW())*MM$205</f>
        <v>6</v>
      </c>
      <c r="MN13" s="696" cm="1">
        <f t="array" aca="1" ref="MN13" ca="1">INDIRECT(MN$203&amp;ROW())*MN$205</f>
        <v>0</v>
      </c>
      <c r="MO13" s="696" cm="1">
        <f t="array" aca="1" ref="MO13" ca="1">INDIRECT(MO$203&amp;ROW())*MO$205</f>
        <v>2</v>
      </c>
      <c r="MP13" s="696" cm="1">
        <f t="array" aca="1" ref="MP13" ca="1">INDIRECT(MP$203&amp;ROW())*MP$205</f>
        <v>2</v>
      </c>
      <c r="MQ13" s="696" cm="1">
        <f t="array" aca="1" ref="MQ13" ca="1">INDIRECT(MQ$203&amp;ROW())*MQ$205</f>
        <v>2</v>
      </c>
      <c r="MR13" s="696" cm="1">
        <f t="array" aca="1" ref="MR13" ca="1">INDIRECT(MR$203&amp;ROW())*MR$205</f>
        <v>2</v>
      </c>
      <c r="MS13" s="696" cm="1">
        <f t="array" aca="1" ref="MS13" ca="1">INDIRECT(MS$203&amp;ROW())*MS$205</f>
        <v>2</v>
      </c>
      <c r="MT13" s="696" cm="1">
        <f t="array" aca="1" ref="MT13" ca="1">INDIRECT(MT$203&amp;ROW())*MT$205</f>
        <v>3</v>
      </c>
      <c r="MU13" s="696" cm="1">
        <f t="array" aca="1" ref="MU13" ca="1">INDIRECT(MU$203&amp;ROW())*MU$205</f>
        <v>2</v>
      </c>
      <c r="MV13" s="696" cm="1">
        <f t="array" aca="1" ref="MV13" ca="1">IF(INDIRECT(MV$203&amp;ROW())="-",0,INDIRECT(MV$203&amp;ROW())*MV$205)</f>
        <v>4.6277999999999997</v>
      </c>
      <c r="MW13" s="696" cm="1">
        <f t="array" aca="1" ref="MW13" ca="1">INDIRECT(MW$203&amp;ROW())*MW$205</f>
        <v>2</v>
      </c>
      <c r="MX13" s="696" cm="1">
        <f t="array" aca="1" ref="MX13" ca="1">INDIRECT(MX$203&amp;ROW())*MX$205</f>
        <v>4</v>
      </c>
      <c r="MY13" s="696" cm="1">
        <f t="array" aca="1" ref="MY13" ca="1">INDIRECT(MY$203&amp;ROW())*MY$205</f>
        <v>8</v>
      </c>
      <c r="NA13" s="701">
        <f t="shared" si="16"/>
        <v>0.65006829268292676</v>
      </c>
      <c r="NB13" s="617">
        <f t="shared" si="17"/>
        <v>0.83613571428571432</v>
      </c>
      <c r="NC13" s="695">
        <f t="shared" si="18"/>
        <v>0.2838846153846154</v>
      </c>
      <c r="ND13" s="697">
        <f t="shared" si="19"/>
        <v>0.80634444444444442</v>
      </c>
      <c r="NE13" s="694">
        <f t="shared" si="20"/>
        <v>0.64410826669942522</v>
      </c>
      <c r="NF13" s="682" t="str">
        <f t="shared" si="21"/>
        <v>B</v>
      </c>
      <c r="NH13" s="606" t="s">
        <v>1731</v>
      </c>
      <c r="NI13" s="563" t="str">
        <f t="shared" si="22"/>
        <v>B</v>
      </c>
      <c r="NJ13" s="563" t="str">
        <f t="shared" si="23"/>
        <v>B</v>
      </c>
      <c r="NK13" s="563" t="str">
        <f t="shared" ca="1" si="24"/>
        <v>B</v>
      </c>
      <c r="NL13" s="563" t="str">
        <f t="shared" ca="1" si="25"/>
        <v>B</v>
      </c>
      <c r="NM13" s="563" t="str">
        <f t="shared" ca="1" si="26"/>
        <v>B</v>
      </c>
      <c r="NN13" s="563" t="str">
        <f t="shared" ca="1" si="55"/>
        <v>B</v>
      </c>
      <c r="NO13" s="563" t="str">
        <f t="shared" ca="1" si="56"/>
        <v>B</v>
      </c>
      <c r="NP13" s="606" t="str">
        <f t="shared" si="27"/>
        <v>Yes</v>
      </c>
      <c r="NQ13" s="682" t="str">
        <f t="shared" si="28"/>
        <v>-</v>
      </c>
      <c r="NR13" s="682" t="e">
        <f>IF(OR(AND(NI13="A",OR(NJ13="C",NJ13="D")),AND(NI13="A",OR(#REF!="C",#REF!="D")),AND(NI13="B",OR(NJ13="D",#REF!="D")),AND(OR(NI13="C",NI13="D"),OR(NJ13="A",NJ13="B")),AND(OR(NI13="C",NI13="D"),OR(#REF!="A",#REF!="B")),AND(OR(NJ13="A",#REF!="A",NJ13="B",#REF!="B"),OR(NP13="-",NQ13="-")),AND(OR(NJ13="C",#REF!="C",NJ13="D",#REF!="D"),NP13="Yes")),"Yes","-")</f>
        <v>#REF!</v>
      </c>
      <c r="NS13" s="607" t="s">
        <v>1787</v>
      </c>
      <c r="NT13" s="619">
        <f t="shared" si="29"/>
        <v>0.71</v>
      </c>
      <c r="NU13" s="619">
        <f t="shared" si="30"/>
        <v>0.64410826669942522</v>
      </c>
      <c r="NV13" s="619">
        <f t="shared" ca="1" si="31"/>
        <v>0.60410321882031504</v>
      </c>
      <c r="NW13" s="619">
        <f t="shared" ca="1" si="57"/>
        <v>0.63248636335499819</v>
      </c>
      <c r="NX13" s="619">
        <f t="shared" ca="1" si="58"/>
        <v>0.64152340775281513</v>
      </c>
      <c r="NY13" s="620">
        <f t="shared" ca="1" si="59"/>
        <v>0.6204634975607628</v>
      </c>
      <c r="NZ13" s="620">
        <f t="shared" ca="1" si="60"/>
        <v>0.64562135392048303</v>
      </c>
      <c r="OA13" s="705" t="s">
        <v>1188</v>
      </c>
      <c r="OB13" s="706" t="s">
        <v>1188</v>
      </c>
      <c r="OC13" s="494"/>
      <c r="OE13" s="606" t="s">
        <v>1731</v>
      </c>
      <c r="OF13" s="700" t="str">
        <f t="shared" ca="1" si="32"/>
        <v>B</v>
      </c>
      <c r="OG13" s="701">
        <f t="shared" ca="1" si="61"/>
        <v>0.63248636335499819</v>
      </c>
      <c r="OH13" s="705">
        <f t="shared" ca="1" si="33"/>
        <v>0.59612981171366597</v>
      </c>
      <c r="OI13" s="696">
        <f t="shared" ca="1" si="34"/>
        <v>0.83713847528230878</v>
      </c>
      <c r="OJ13" s="696">
        <f t="shared" ca="1" si="35"/>
        <v>0.30319622340889008</v>
      </c>
      <c r="OK13" s="697">
        <f t="shared" ca="1" si="36"/>
        <v>0.79348094301512806</v>
      </c>
      <c r="OL13" s="696" cm="1">
        <f t="array" aca="1" ref="OL13" ca="1">INDIRECT(OL$203&amp;ROW())*OL$205</f>
        <v>0.74780000000000002</v>
      </c>
      <c r="OM13" s="696" cm="1">
        <f t="array" aca="1" ref="OM13" ca="1">INDIRECT(OM$203&amp;ROW())*OM$205</f>
        <v>0</v>
      </c>
      <c r="ON13" s="696" cm="1">
        <f t="array" aca="1" ref="ON13" ca="1">INDIRECT(ON$203&amp;ROW())*ON$205</f>
        <v>0</v>
      </c>
      <c r="OO13" s="696" cm="1">
        <f t="array" aca="1" ref="OO13" ca="1">INDIRECT(OO$203&amp;ROW())*OO$205</f>
        <v>1.0790999999999999</v>
      </c>
      <c r="OP13" s="696" cm="1">
        <f t="array" aca="1" ref="OP13" ca="1">INDIRECT(OP$203&amp;ROW())*OP$205</f>
        <v>1.5831</v>
      </c>
      <c r="OQ13" s="696" cm="1">
        <f t="array" aca="1" ref="OQ13" ca="1">INDIRECT(OQ$203&amp;ROW())*OQ$205</f>
        <v>1.5849</v>
      </c>
      <c r="OR13" s="696" cm="1">
        <f t="array" aca="1" ref="OR13" ca="1">INDIRECT(OR$203&amp;ROW())*OR$205</f>
        <v>1.4141999999999999</v>
      </c>
      <c r="OS13" s="696" cm="1">
        <f t="array" aca="1" ref="OS13" ca="1">INDIRECT(OS$203&amp;ROW())*OS$205</f>
        <v>1.5387</v>
      </c>
      <c r="OT13" s="696" cm="1">
        <f t="array" aca="1" ref="OT13" ca="1">INDIRECT(OT$203&amp;ROW())*OT$205</f>
        <v>1.4727000000000001</v>
      </c>
      <c r="OU13" s="696" cm="1">
        <f t="array" aca="1" ref="OU13" ca="1">INDIRECT(OU$203&amp;ROW())*OU$205</f>
        <v>1.9304999999999999</v>
      </c>
      <c r="OV13" s="696" cm="1">
        <f t="array" aca="1" ref="OV13" ca="1">INDIRECT(OV$203&amp;ROW())*OV$205</f>
        <v>1.2161999999999999</v>
      </c>
      <c r="OW13" s="696" cm="1">
        <f t="array" aca="1" ref="OW13" ca="1">INDIRECT(OW$203&amp;ROW())*OW$205</f>
        <v>0</v>
      </c>
      <c r="OX13" s="696" cm="1">
        <f t="array" aca="1" ref="OX13" ca="1">INDIRECT(OX$203&amp;ROW())*OX$205</f>
        <v>0</v>
      </c>
      <c r="OY13" s="696" cm="1">
        <f t="array" aca="1" ref="OY13" ca="1">IF(INDIRECT(OY$203&amp;ROW())="-",0,INDIRECT(OY$203&amp;ROW())*OY$205)</f>
        <v>0.46329216000000001</v>
      </c>
      <c r="OZ13" s="696" cm="1">
        <f t="array" aca="1" ref="OZ13" ca="1">INDIRECT(OZ$203&amp;ROW())*OZ$205</f>
        <v>0.71030000000000004</v>
      </c>
      <c r="PA13" s="696" cm="1">
        <f t="array" aca="1" ref="PA13" ca="1">IF(INDIRECT(PA$203&amp;ROW())="-",0,INDIRECT(PA$203&amp;ROW())*PA$205)</f>
        <v>0.62359206</v>
      </c>
      <c r="PB13" s="705" cm="1">
        <f t="array" aca="1" ref="PB13" ca="1">INDIRECT(PB$203&amp;ROW())*PB$205</f>
        <v>1.5084</v>
      </c>
      <c r="PC13" s="696" cm="1">
        <f t="array" aca="1" ref="PC13" ca="1">INDIRECT(PC$203&amp;ROW())*PC$205</f>
        <v>1.3946000000000001</v>
      </c>
      <c r="PD13" s="696" cm="1">
        <f t="array" aca="1" ref="PD13" ca="1">INDIRECT(PD$203&amp;ROW())*PD$205</f>
        <v>2.2025999999999999</v>
      </c>
      <c r="PE13" s="696" cm="1">
        <f t="array" aca="1" ref="PE13" ca="1">INDIRECT(PE$203&amp;ROW())*PE$205</f>
        <v>1.28</v>
      </c>
      <c r="PF13" s="696" cm="1">
        <f t="array" aca="1" ref="PF13" ca="1">INDIRECT(PF$203&amp;ROW())*PF$205</f>
        <v>1.3308</v>
      </c>
      <c r="PG13" s="696" cm="1">
        <f t="array" aca="1" ref="PG13" ca="1">IF(INDIRECT(PG$203&amp;ROW())="-",0,INDIRECT(PG$203&amp;ROW())*PG$205)</f>
        <v>0.60418749999999999</v>
      </c>
      <c r="PH13" s="696" cm="1">
        <f t="array" aca="1" ref="PH13" ca="1">INDIRECT(PH$203&amp;ROW())*PH$205</f>
        <v>0.61699999999999999</v>
      </c>
      <c r="PI13" s="696" cm="1">
        <f t="array" aca="1" ref="PI13" ca="1">INDIRECT(PI$203&amp;ROW())*PI$205</f>
        <v>1.2145999999999999</v>
      </c>
      <c r="PJ13" s="696" cm="1">
        <f t="array" aca="1" ref="PJ13" ca="1">INDIRECT(PJ$203&amp;ROW())*PJ$205</f>
        <v>0</v>
      </c>
      <c r="PK13" s="696" cm="1">
        <f t="array" aca="1" ref="PK13" ca="1">IF($PJ13=0,0,INDIRECT(PK$203&amp;ROW())*PK$205)</f>
        <v>0</v>
      </c>
      <c r="PL13" s="696" cm="1">
        <f t="array" aca="1" ref="PL13" ca="1">IF($MPE13=0,0,INDIRECT(PL$203&amp;ROW())*PL$205)</f>
        <v>0</v>
      </c>
      <c r="PM13" s="696" cm="1">
        <f t="array" aca="1" ref="PM13" ca="1">IF($MPE13=0,0,INDIRECT(PM$203&amp;ROW())*PM$205)</f>
        <v>0</v>
      </c>
      <c r="PN13" s="696" cm="1">
        <f t="array" aca="1" ref="PN13" ca="1">IF($PJ13=0,0,INDIRECT(PN$203&amp;ROW())*PN$205)</f>
        <v>0</v>
      </c>
      <c r="PO13" s="696" cm="1">
        <f t="array" aca="1" ref="PO13" ca="1">INDIRECT(PO$203&amp;ROW())*PO$205</f>
        <v>0</v>
      </c>
      <c r="PP13" s="696" cm="1">
        <f t="array" aca="1" ref="PP13" ca="1">IF($PO13=0,0,INDIRECT(PP$203&amp;ROW())*PP$205)</f>
        <v>0</v>
      </c>
      <c r="PQ13" s="696" cm="1">
        <f t="array" aca="1" ref="PQ13" ca="1">IF($PO13=0,0,INDIRECT(PQ$203&amp;ROW())*PQ$205)</f>
        <v>0</v>
      </c>
      <c r="PR13" s="696" cm="1">
        <f t="array" aca="1" ref="PR13" ca="1">INDIRECT(PR$203&amp;ROW())*PR$205</f>
        <v>0</v>
      </c>
      <c r="PS13" s="696" cm="1">
        <f t="array" aca="1" ref="PS13" ca="1">INDIRECT(PS$203&amp;ROW())*PS$205</f>
        <v>0.7389</v>
      </c>
      <c r="PT13" s="696" cm="1">
        <f t="array" aca="1" ref="PT13" ca="1">INDIRECT(PT$203&amp;ROW())*PT$205</f>
        <v>0</v>
      </c>
      <c r="PU13" s="696" cm="1">
        <f t="array" aca="1" ref="PU13" ca="1">INDIRECT(PU$203&amp;ROW())*PU$205</f>
        <v>1.7696999999999998</v>
      </c>
      <c r="PV13" s="696" cm="1">
        <f t="array" aca="1" ref="PV13" ca="1">INDIRECT(PV$203&amp;ROW())*PV$205</f>
        <v>0</v>
      </c>
      <c r="PW13" s="696" cm="1">
        <f t="array" aca="1" ref="PW13" ca="1">INDIRECT(PW$203&amp;ROW())*PW$205</f>
        <v>1.0658000000000001</v>
      </c>
      <c r="PX13" s="696" cm="1">
        <f t="array" aca="1" ref="PX13" ca="1">INDIRECT(PX$203&amp;ROW())*PX$205</f>
        <v>1.1714</v>
      </c>
      <c r="PY13" s="696" cm="1">
        <f t="array" aca="1" ref="PY13" ca="1">INDIRECT(PY$203&amp;ROW())*PY$205</f>
        <v>1.1866000000000001</v>
      </c>
      <c r="PZ13" s="696" cm="1">
        <f t="array" aca="1" ref="PZ13" ca="1">INDIRECT(PZ$203&amp;ROW())*PZ$205</f>
        <v>0.17430000000000001</v>
      </c>
      <c r="QA13" s="696" cm="1">
        <f t="array" aca="1" ref="QA13" ca="1">INDIRECT(QA$203&amp;ROW())*QA$205</f>
        <v>0.31659999999999999</v>
      </c>
      <c r="QB13" s="696" cm="1">
        <f t="array" aca="1" ref="QB13" ca="1">INDIRECT(QB$203&amp;ROW())*QB$205</f>
        <v>2.3948999999999998</v>
      </c>
      <c r="QC13" s="696" cm="1">
        <f t="array" aca="1" ref="QC13" ca="1">INDIRECT(QC$203&amp;ROW())*QC$205</f>
        <v>1.4259999999999999</v>
      </c>
      <c r="QD13" s="696" cm="1">
        <f t="array" aca="1" ref="QD13" ca="1">IF(INDIRECT(QD$203&amp;ROW())="-",0,INDIRECT(QD$203&amp;ROW())*QD$205)</f>
        <v>0.47365532999999999</v>
      </c>
      <c r="QE13" s="696" cm="1">
        <f t="array" aca="1" ref="QE13" ca="1">INDIRECT(QE$203&amp;ROW())*QE$205</f>
        <v>0.53280000000000005</v>
      </c>
      <c r="QF13" s="696" cm="1">
        <f t="array" aca="1" ref="QF13" ca="1">INDIRECT(QF$203&amp;ROW())*QF$205</f>
        <v>0.72440000000000004</v>
      </c>
      <c r="QG13" s="696" cm="1">
        <f t="array" aca="1" ref="QG13" ca="1">INDIRECT(QG$203&amp;ROW())*QG$205</f>
        <v>1.4996</v>
      </c>
      <c r="QI13" s="606" t="s">
        <v>1731</v>
      </c>
      <c r="QJ13" s="700" t="str">
        <f t="shared" ca="1" si="37"/>
        <v>B</v>
      </c>
      <c r="QK13" s="701">
        <f t="shared" ca="1" si="62"/>
        <v>0.64152340775281513</v>
      </c>
      <c r="QL13" s="705">
        <f t="shared" ca="1" si="38"/>
        <v>0.75926278640496758</v>
      </c>
      <c r="QM13" s="696">
        <f t="shared" ca="1" si="39"/>
        <v>0.79636898449611948</v>
      </c>
      <c r="QN13" s="696">
        <f t="shared" ca="1" si="40"/>
        <v>0.19723981464563159</v>
      </c>
      <c r="QO13" s="697">
        <f t="shared" ca="1" si="41"/>
        <v>0.81322204546454224</v>
      </c>
      <c r="QP13" s="696" cm="1">
        <f t="array" aca="1" ref="QP13" ca="1">INDIRECT(QP$203&amp;ROW())*QP$205</f>
        <v>3.3451646745381883E-2</v>
      </c>
      <c r="QQ13" s="696" cm="1">
        <f t="array" aca="1" ref="QQ13" ca="1">INDIRECT(QQ$203&amp;ROW())*QQ$205</f>
        <v>0</v>
      </c>
      <c r="QR13" s="696" cm="1">
        <f t="array" aca="1" ref="QR13" ca="1">INDIRECT(QR$203&amp;ROW())*QR$205</f>
        <v>0</v>
      </c>
      <c r="QS13" s="696" cm="1">
        <f t="array" aca="1" ref="QS13" ca="1">INDIRECT(QS$203&amp;ROW())*QS$205</f>
        <v>0.22471360933801068</v>
      </c>
      <c r="QT13" s="696" cm="1">
        <f t="array" aca="1" ref="QT13" ca="1">INDIRECT(QT$203&amp;ROW())*QT$205</f>
        <v>0.26232814414996541</v>
      </c>
      <c r="QU13" s="696" cm="1">
        <f t="array" aca="1" ref="QU13" ca="1">INDIRECT(QU$203&amp;ROW())*QU$205</f>
        <v>0.53329206883563263</v>
      </c>
      <c r="QV13" s="696" cm="1">
        <f t="array" aca="1" ref="QV13" ca="1">INDIRECT(QV$203&amp;ROW())*QV$205</f>
        <v>0.24117831443907087</v>
      </c>
      <c r="QW13" s="696" cm="1">
        <f t="array" aca="1" ref="QW13" ca="1">INDIRECT(QW$203&amp;ROW())*QW$205</f>
        <v>0.53099416374332975</v>
      </c>
      <c r="QX13" s="696" cm="1">
        <f t="array" aca="1" ref="QX13" ca="1">INDIRECT(QX$203&amp;ROW())*QX$205</f>
        <v>0.60640894423913805</v>
      </c>
      <c r="QY13" s="696" cm="1">
        <f t="array" aca="1" ref="QY13" ca="1">INDIRECT(QY$203&amp;ROW())*QY$205</f>
        <v>0.13540247513535897</v>
      </c>
      <c r="QZ13" s="696" cm="1">
        <f t="array" aca="1" ref="QZ13" ca="1">INDIRECT(QZ$203&amp;ROW())*QZ$205</f>
        <v>0.27613248380770827</v>
      </c>
      <c r="RA13" s="696" cm="1">
        <f t="array" aca="1" ref="RA13" ca="1">INDIRECT(RA$203&amp;ROW())*RA$205</f>
        <v>0</v>
      </c>
      <c r="RB13" s="696" cm="1">
        <f t="array" aca="1" ref="RB13" ca="1">INDIRECT(RB$203&amp;ROW())*RB$205</f>
        <v>0</v>
      </c>
      <c r="RC13" s="696" cm="1">
        <f t="array" aca="1" ref="RC13" ca="1">IF(INDIRECT(RC$203&amp;ROW())="-",0,INDIRECT(RC$203&amp;ROW())*RC$205)</f>
        <v>5.4775543988833782E-2</v>
      </c>
      <c r="RD13" s="696" cm="1">
        <f t="array" aca="1" ref="RD13" ca="1">INDIRECT(RD$203&amp;ROW())*RD$205</f>
        <v>3.5721048970443148E-2</v>
      </c>
      <c r="RE13" s="696" cm="1">
        <f t="array" aca="1" ref="RE13" ca="1">IF(INDIRECT(RE$203&amp;ROW())="-",0,INDIRECT(RE$203&amp;ROW())*RE$205)</f>
        <v>4.4675733146774928E-2</v>
      </c>
      <c r="RF13" s="705" cm="1">
        <f t="array" aca="1" ref="RF13" ca="1">INDIRECT(RF$203&amp;ROW())*RF$205</f>
        <v>0.10613798880649605</v>
      </c>
      <c r="RG13" s="696" cm="1">
        <f t="array" aca="1" ref="RG13" ca="1">INDIRECT(RG$203&amp;ROW())*RG$205</f>
        <v>0.27650466908360405</v>
      </c>
      <c r="RH13" s="696" cm="1">
        <f t="array" aca="1" ref="RH13" ca="1">INDIRECT(RH$203&amp;ROW())*RH$205</f>
        <v>8.7581521170816884E-2</v>
      </c>
      <c r="RI13" s="696" cm="1">
        <f t="array" aca="1" ref="RI13" ca="1">INDIRECT(RI$203&amp;ROW())*RI$205</f>
        <v>0.21539378250062202</v>
      </c>
      <c r="RJ13" s="696" cm="1">
        <f t="array" aca="1" ref="RJ13" ca="1">INDIRECT(RJ$203&amp;ROW())*RJ$205</f>
        <v>0.12226723336432462</v>
      </c>
      <c r="RK13" s="696" cm="1">
        <f t="array" aca="1" ref="RK13" ca="1">IF(INDIRECT(RK$203&amp;ROW())="-",0,INDIRECT(RK$203&amp;ROW())*RK$205)</f>
        <v>4.172111402018195E-2</v>
      </c>
      <c r="RL13" s="696" cm="1">
        <f t="array" aca="1" ref="RL13" ca="1">INDIRECT(RL$203&amp;ROW())*RL$205</f>
        <v>0.11262003659234653</v>
      </c>
      <c r="RM13" s="696" cm="1">
        <f t="array" aca="1" ref="RM13" ca="1">INDIRECT(RM$203&amp;ROW())*RM$205</f>
        <v>2.9987460729532761E-2</v>
      </c>
      <c r="RN13" s="696" cm="1">
        <f t="array" aca="1" ref="RN13" ca="1">INDIRECT(RN$203&amp;ROW())*RN$205</f>
        <v>0</v>
      </c>
      <c r="RO13" s="696" cm="1">
        <f t="array" aca="1" ref="RO13" ca="1">IF($RN13=0,0,INDIRECT(RO$203&amp;ROW())*RO$205)</f>
        <v>0</v>
      </c>
      <c r="RP13" s="696" cm="1">
        <f t="array" aca="1" ref="RP13" ca="1">IF($RN13=0,0,INDIRECT(RP$203&amp;ROW())*RP$205)</f>
        <v>0</v>
      </c>
      <c r="RQ13" s="696" cm="1">
        <f t="array" aca="1" ref="RQ13" ca="1">IF($RN13=0,0,INDIRECT(RQ$203&amp;ROW())*RQ$205)</f>
        <v>0</v>
      </c>
      <c r="RR13" s="696" cm="1">
        <f t="array" aca="1" ref="RR13" ca="1">IF($RN13=0,0,INDIRECT(RR$203&amp;ROW())*RR$205)</f>
        <v>0</v>
      </c>
      <c r="RS13" s="696" cm="1">
        <f t="array" aca="1" ref="RS13" ca="1">INDIRECT(RS$203&amp;ROW())*RS$205</f>
        <v>0</v>
      </c>
      <c r="RT13" s="696" cm="1">
        <f t="array" aca="1" ref="RT13" ca="1">IF($RS13=0,0,INDIRECT(RT$203&amp;ROW())*RT$205)</f>
        <v>0</v>
      </c>
      <c r="RU13" s="696" cm="1">
        <f t="array" aca="1" ref="RU13" ca="1">IF($RS13=0,0,INDIRECT(RU$203&amp;ROW())*RU$205)</f>
        <v>0</v>
      </c>
      <c r="RV13" s="696" cm="1">
        <f t="array" aca="1" ref="RV13" ca="1">INDIRECT(RV$203&amp;ROW())*RV$205</f>
        <v>0</v>
      </c>
      <c r="RW13" s="696" cm="1">
        <f t="array" aca="1" ref="RW13" ca="1">INDIRECT(RW$203&amp;ROW())*RW$205</f>
        <v>2.6659190312299668E-2</v>
      </c>
      <c r="RX13" s="696" cm="1">
        <f t="array" aca="1" ref="RX13" ca="1">INDIRECT(RX$203&amp;ROW())*RX$205</f>
        <v>0</v>
      </c>
      <c r="RY13" s="696" cm="1">
        <f t="array" aca="1" ref="RY13" ca="1">INDIRECT(RY$203&amp;ROW())*RY$205</f>
        <v>8.4396695370290389E-2</v>
      </c>
      <c r="RZ13" s="696" cm="1">
        <f t="array" aca="1" ref="RZ13" ca="1">INDIRECT(RZ$203&amp;ROW())*RZ$205</f>
        <v>0</v>
      </c>
      <c r="SA13" s="696" cm="1">
        <f t="array" aca="1" ref="SA13" ca="1">INDIRECT(SA$203&amp;ROW())*SA$205</f>
        <v>0.20458618579029147</v>
      </c>
      <c r="SB13" s="696" cm="1">
        <f t="array" aca="1" ref="SB13" ca="1">INDIRECT(SB$203&amp;ROW())*SB$205</f>
        <v>4.7124126502052749E-2</v>
      </c>
      <c r="SC13" s="696" cm="1">
        <f t="array" aca="1" ref="SC13" ca="1">INDIRECT(SC$203&amp;ROW())*SC$205</f>
        <v>5.4291606235991073E-2</v>
      </c>
      <c r="SD13" s="696" cm="1">
        <f t="array" aca="1" ref="SD13" ca="1">INDIRECT(SD$203&amp;ROW())*SD$205</f>
        <v>0.3072993885784252</v>
      </c>
      <c r="SE13" s="696" cm="1">
        <f t="array" aca="1" ref="SE13" ca="1">INDIRECT(SE$203&amp;ROW())*SE$205</f>
        <v>0.2585618210787391</v>
      </c>
      <c r="SF13" s="696" cm="1">
        <f t="array" aca="1" ref="SF13" ca="1">INDIRECT(SF$203&amp;ROW())*SF$205</f>
        <v>0.19835664972334499</v>
      </c>
      <c r="SG13" s="696" cm="1">
        <f t="array" aca="1" ref="SG13" ca="1">INDIRECT(SG$203&amp;ROW())*SG$205</f>
        <v>7.4767843909269882E-2</v>
      </c>
      <c r="SH13" s="696" cm="1">
        <f t="array" aca="1" ref="SH13" ca="1">IF(INDIRECT(SH$203&amp;ROW())="-",0,INDIRECT(SH$203&amp;ROW())*SH$205)</f>
        <v>6.0685928465235121E-2</v>
      </c>
      <c r="SI13" s="696" cm="1">
        <f t="array" aca="1" ref="SI13" ca="1">INDIRECT(SI$203&amp;ROW())*SI$205</f>
        <v>0.12211943784041945</v>
      </c>
      <c r="SJ13" s="696" cm="1">
        <f t="array" aca="1" ref="SJ13" ca="1">INDIRECT(SJ$203&amp;ROW())*SJ$205</f>
        <v>0.10961749760323641</v>
      </c>
      <c r="SK13" s="696" cm="1">
        <f t="array" aca="1" ref="SK13" ca="1">INDIRECT(SK$203&amp;ROW())*SK$205</f>
        <v>0.21261490593800375</v>
      </c>
      <c r="SN13" s="606" t="s">
        <v>1731</v>
      </c>
      <c r="SO13" s="707" cm="1">
        <f t="array" aca="1" ref="SO13" ca="1">INDIRECT(SO$203&amp;ROW())*SO$205</f>
        <v>1</v>
      </c>
      <c r="SP13" s="707" cm="1">
        <f t="array" aca="1" ref="SP13" ca="1">INDIRECT(SP$203&amp;ROW())*SP$205</f>
        <v>0</v>
      </c>
      <c r="SQ13" s="707" cm="1">
        <f t="array" aca="1" ref="SQ13" ca="1">INDIRECT(SQ$203&amp;ROW())*SQ$205</f>
        <v>0</v>
      </c>
      <c r="SR13" s="707" cm="1">
        <f t="array" aca="1" ref="SR13" ca="1">INDIRECT(SR$203&amp;ROW())*SR$205</f>
        <v>3</v>
      </c>
      <c r="SS13" s="707" cm="1">
        <f t="array" aca="1" ref="SS13" ca="1">INDIRECT(SS$203&amp;ROW())*SS$205</f>
        <v>3</v>
      </c>
      <c r="ST13" s="707" cm="1">
        <f t="array" aca="1" ref="ST13" ca="1">INDIRECT(ST$203&amp;ROW())*ST$205</f>
        <v>3</v>
      </c>
      <c r="SU13" s="707" cm="1">
        <f t="array" aca="1" ref="SU13" ca="1">INDIRECT(SU$203&amp;ROW())*SU$205</f>
        <v>3</v>
      </c>
      <c r="SV13" s="707" cm="1">
        <f t="array" aca="1" ref="SV13" ca="1">INDIRECT(SV$203&amp;ROW())*SV$205</f>
        <v>3</v>
      </c>
      <c r="SW13" s="707" cm="1">
        <f t="array" aca="1" ref="SW13" ca="1">INDIRECT(SW$203&amp;ROW())*SW$205</f>
        <v>3</v>
      </c>
      <c r="SX13" s="707" cm="1">
        <f t="array" aca="1" ref="SX13" ca="1">INDIRECT(SX$203&amp;ROW())*SX$205</f>
        <v>3</v>
      </c>
      <c r="SY13" s="707" cm="1">
        <f t="array" aca="1" ref="SY13" ca="1">INDIRECT(SY$203&amp;ROW())*SY$205</f>
        <v>3</v>
      </c>
      <c r="SZ13" s="707" cm="1">
        <f t="array" aca="1" ref="SZ13" ca="1">INDIRECT(SZ$203&amp;ROW())*SZ$205</f>
        <v>0</v>
      </c>
      <c r="TA13" s="707" cm="1">
        <f t="array" aca="1" ref="TA13" ca="1">INDIRECT(TA$203&amp;ROW())*TA$205</f>
        <v>0</v>
      </c>
      <c r="TB13" s="696" cm="1">
        <f t="array" aca="1" ref="TB13" ca="1">IF(INDIRECT(TB$203&amp;ROW())="-",0,INDIRECT(TB$203&amp;ROW())*TB$205)</f>
        <v>0.65280000000000005</v>
      </c>
      <c r="TC13" s="707" cm="1">
        <f t="array" aca="1" ref="TC13" ca="1">INDIRECT(TC$203&amp;ROW())*TC$205</f>
        <v>1</v>
      </c>
      <c r="TD13" s="696" cm="1">
        <f t="array" aca="1" ref="TD13" ca="1">IF(INDIRECT(TD$203&amp;ROW())="-",0,INDIRECT(TD$203&amp;ROW())*TD$205)</f>
        <v>0.70589999999999997</v>
      </c>
      <c r="TE13" s="732" cm="1">
        <f t="array" aca="1" ref="TE13" ca="1">INDIRECT(TE$203&amp;ROW())*TE$205</f>
        <v>2</v>
      </c>
      <c r="TF13" s="707" cm="1">
        <f t="array" aca="1" ref="TF13" ca="1">INDIRECT(TF$203&amp;ROW())*TF$205</f>
        <v>2</v>
      </c>
      <c r="TG13" s="707" cm="1">
        <f t="array" aca="1" ref="TG13" ca="1">INDIRECT(TG$203&amp;ROW())*TG$205</f>
        <v>3</v>
      </c>
      <c r="TH13" s="707" cm="1">
        <f t="array" aca="1" ref="TH13" ca="1">INDIRECT(TH$203&amp;ROW())*TH$205</f>
        <v>2</v>
      </c>
      <c r="TI13" s="707" cm="1">
        <f t="array" aca="1" ref="TI13" ca="1">INDIRECT(TI$203&amp;ROW())*TI$205</f>
        <v>2</v>
      </c>
      <c r="TJ13" s="696" cm="1">
        <f t="array" aca="1" ref="TJ13" ca="1">IF(INDIRECT(TJ$203&amp;ROW())="-",0,INDIRECT(TJ$203&amp;ROW())*TJ$205)</f>
        <v>0.6905</v>
      </c>
      <c r="TK13" s="707" cm="1">
        <f t="array" aca="1" ref="TK13" ca="1">INDIRECT(TK$203&amp;ROW())*TK$205</f>
        <v>1</v>
      </c>
      <c r="TL13" s="707" cm="1">
        <f t="array" aca="1" ref="TL13" ca="1">INDIRECT(TL$203&amp;ROW())*TL$205</f>
        <v>2</v>
      </c>
      <c r="TM13" s="707" cm="1">
        <f t="array" aca="1" ref="TM13" ca="1">INDIRECT(TM$203&amp;ROW())*TM$205</f>
        <v>0</v>
      </c>
      <c r="TN13" s="707" cm="1">
        <f t="array" aca="1" ref="TN13" ca="1">IF($TM13=0,0,INDIRECT(TN$203&amp;ROW())*TN$205)</f>
        <v>0</v>
      </c>
      <c r="TO13" s="707" cm="1">
        <f t="array" aca="1" ref="TO13" ca="1">IF($TM13=0,0,INDIRECT(TO$203&amp;ROW())*TO$205)</f>
        <v>0</v>
      </c>
      <c r="TP13" s="707" cm="1">
        <f t="array" aca="1" ref="TP13" ca="1">IF($TM13=0,0,INDIRECT(TP$203&amp;ROW())*TP$205)</f>
        <v>0</v>
      </c>
      <c r="TQ13" s="707" cm="1">
        <f t="array" aca="1" ref="TQ13" ca="1">IF($TM13=0,0,INDIRECT(TQ$203&amp;ROW())*TQ$205)</f>
        <v>0</v>
      </c>
      <c r="TR13" s="707" cm="1">
        <f t="array" aca="1" ref="TR13" ca="1">INDIRECT(TR$203&amp;ROW())*TR$205</f>
        <v>0</v>
      </c>
      <c r="TS13" s="707" cm="1">
        <f t="array" aca="1" ref="TS13" ca="1">IF($TR13=0,0,INDIRECT(TS$203&amp;ROW())*TS$205)</f>
        <v>0</v>
      </c>
      <c r="TT13" s="707" cm="1">
        <f t="array" aca="1" ref="TT13" ca="1">IF($TR13=0,0,INDIRECT(TT$203&amp;ROW())*TT$205)</f>
        <v>0</v>
      </c>
      <c r="TU13" s="707" cm="1">
        <f t="array" aca="1" ref="TU13" ca="1">INDIRECT(TU$203&amp;ROW())*TU$205</f>
        <v>0</v>
      </c>
      <c r="TV13" s="707" cm="1">
        <f t="array" aca="1" ref="TV13" ca="1">INDIRECT(TV$203&amp;ROW())*TV$205</f>
        <v>1</v>
      </c>
      <c r="TW13" s="707" cm="1">
        <f t="array" aca="1" ref="TW13" ca="1">INDIRECT(TW$203&amp;ROW())*TW$205</f>
        <v>0</v>
      </c>
      <c r="TX13" s="707" cm="1">
        <f t="array" aca="1" ref="TX13" ca="1">INDIRECT(TX$203&amp;ROW())*TX$205</f>
        <v>3</v>
      </c>
      <c r="TY13" s="707" cm="1">
        <f t="array" aca="1" ref="TY13" ca="1">INDIRECT(TY$203&amp;ROW())*TY$205</f>
        <v>0</v>
      </c>
      <c r="TZ13" s="707" cm="1">
        <f t="array" aca="1" ref="TZ13" ca="1">INDIRECT(TZ$203&amp;ROW())*TZ$205</f>
        <v>2</v>
      </c>
      <c r="UA13" s="707" cm="1">
        <f t="array" aca="1" ref="UA13" ca="1">INDIRECT(UA$203&amp;ROW())*UA$205</f>
        <v>2</v>
      </c>
      <c r="UB13" s="707" cm="1">
        <f t="array" aca="1" ref="UB13" ca="1">INDIRECT(UB$203&amp;ROW())*UB$205</f>
        <v>2</v>
      </c>
      <c r="UC13" s="707" cm="1">
        <f t="array" aca="1" ref="UC13" ca="1">INDIRECT(UC$203&amp;ROW())*UC$205</f>
        <v>1</v>
      </c>
      <c r="UD13" s="707" cm="1">
        <f t="array" aca="1" ref="UD13" ca="1">INDIRECT(UD$203&amp;ROW())*UD$205</f>
        <v>1</v>
      </c>
      <c r="UE13" s="707" cm="1">
        <f t="array" aca="1" ref="UE13" ca="1">INDIRECT(UE$203&amp;ROW())*UE$205</f>
        <v>3</v>
      </c>
      <c r="UF13" s="707" cm="1">
        <f t="array" aca="1" ref="UF13" ca="1">INDIRECT(UF$203&amp;ROW())*UF$205</f>
        <v>2</v>
      </c>
      <c r="UG13" s="696" cm="1">
        <f t="array" aca="1" ref="UG13" ca="1">IF(INDIRECT(UG$203&amp;ROW())="-",0,INDIRECT(UG$203&amp;ROW())*UG$205)</f>
        <v>0.77129999999999999</v>
      </c>
      <c r="UH13" s="707" cm="1">
        <f t="array" aca="1" ref="UH13" ca="1">INDIRECT(UH$203&amp;ROW())*UH$205</f>
        <v>1</v>
      </c>
      <c r="UI13" s="707" cm="1">
        <f t="array" aca="1" ref="UI13" ca="1">INDIRECT(UI$203&amp;ROW())*UI$205</f>
        <v>1</v>
      </c>
      <c r="UJ13" s="707" cm="1">
        <f t="array" aca="1" ref="UJ13" ca="1">INDIRECT(UJ$203&amp;ROW())*UJ$205</f>
        <v>2</v>
      </c>
      <c r="UM13" s="606" t="s">
        <v>1731</v>
      </c>
      <c r="UN13" s="616">
        <f t="shared" ca="1" si="42"/>
        <v>0.18720310219966924</v>
      </c>
      <c r="UO13" s="616">
        <f t="shared" ca="1" si="42"/>
        <v>-0.6225347970107441</v>
      </c>
      <c r="UP13" s="616">
        <f t="shared" ca="1" si="42"/>
        <v>-0.88618201963763954</v>
      </c>
      <c r="UQ13" s="616">
        <f t="shared" ca="1" si="42"/>
        <v>0.29355872991449461</v>
      </c>
      <c r="UR13" s="616">
        <f t="shared" ca="1" si="42"/>
        <v>1.0502465449096676</v>
      </c>
      <c r="US13" s="616">
        <f t="shared" ca="1" si="42"/>
        <v>0.41305213694811815</v>
      </c>
      <c r="UT13" s="616">
        <f t="shared" ca="1" si="42"/>
        <v>0.30690415393182785</v>
      </c>
      <c r="UU13" s="616">
        <f t="shared" ca="1" si="42"/>
        <v>0.53359975015917405</v>
      </c>
      <c r="UV13" s="616">
        <f t="shared" ca="1" si="42"/>
        <v>0.44410973870643028</v>
      </c>
      <c r="UW13" s="616">
        <f t="shared" ca="1" si="42"/>
        <v>0.6421874155054268</v>
      </c>
      <c r="UX13" s="616">
        <f t="shared" ca="1" si="42"/>
        <v>0.28247365722383649</v>
      </c>
      <c r="UY13" s="616">
        <f t="shared" ca="1" si="42"/>
        <v>-0.67270887390575207</v>
      </c>
      <c r="UZ13" s="616">
        <f t="shared" ca="1" si="42"/>
        <v>-0.80238258590915801</v>
      </c>
      <c r="VA13" s="616">
        <f t="shared" ca="1" si="42"/>
        <v>0.4104212088637938</v>
      </c>
      <c r="VB13" s="616">
        <f t="shared" ca="1" si="42"/>
        <v>0.38200252083713526</v>
      </c>
      <c r="VC13" s="616">
        <f t="shared" ca="1" si="42"/>
        <v>0.57604715169379506</v>
      </c>
      <c r="VD13" s="616">
        <f t="shared" ca="1" si="43"/>
        <v>0.85304819841956248</v>
      </c>
      <c r="VE13" s="616">
        <f t="shared" ca="1" si="43"/>
        <v>3.9909080070471406E-2</v>
      </c>
      <c r="VF13" s="616">
        <f t="shared" ca="1" si="43"/>
        <v>0.95807256683723563</v>
      </c>
      <c r="VG13" s="616">
        <f t="shared" ca="1" si="43"/>
        <v>1.2788179585372306</v>
      </c>
      <c r="VH13" s="616">
        <f t="shared" ca="1" si="43"/>
        <v>-0.12784420028857393</v>
      </c>
      <c r="VI13" s="616">
        <f t="shared" ca="1" si="43"/>
        <v>0.47296078839426425</v>
      </c>
      <c r="VJ13" s="616">
        <f t="shared" ca="1" si="43"/>
        <v>1.1038721171937993</v>
      </c>
      <c r="VK13" s="616">
        <f t="shared" ca="1" si="43"/>
        <v>0.83678976492872159</v>
      </c>
      <c r="VL13" s="616">
        <f t="shared" ca="1" si="43"/>
        <v>-0.83864555511817418</v>
      </c>
      <c r="VM13" s="616">
        <f t="shared" ca="1" si="43"/>
        <v>-0.57201237404204519</v>
      </c>
      <c r="VN13" s="616">
        <f t="shared" ca="1" si="43"/>
        <v>-0.62639799545694341</v>
      </c>
      <c r="VO13" s="616">
        <f t="shared" ca="1" si="43"/>
        <v>-0.42150866262694142</v>
      </c>
      <c r="VP13" s="616">
        <f t="shared" ca="1" si="43"/>
        <v>-0.46221149066820022</v>
      </c>
      <c r="VQ13" s="616">
        <f t="shared" ca="1" si="43"/>
        <v>-0.77889442244162177</v>
      </c>
      <c r="VR13" s="616">
        <f t="shared" ca="1" si="43"/>
        <v>-0.64202286734458469</v>
      </c>
      <c r="VS13" s="616">
        <f t="shared" ca="1" si="43"/>
        <v>-0.40481357988865657</v>
      </c>
      <c r="VT13" s="616">
        <f t="shared" ca="1" si="44"/>
        <v>-0.3878135405833677</v>
      </c>
      <c r="VU13" s="616">
        <f t="shared" ca="1" si="44"/>
        <v>1.2114249894444582</v>
      </c>
      <c r="VV13" s="616">
        <f t="shared" ca="1" si="44"/>
        <v>-0.64337789451099625</v>
      </c>
      <c r="VW13" s="616">
        <f t="shared" ca="1" si="44"/>
        <v>0.66845613582062358</v>
      </c>
      <c r="VX13" s="616">
        <f t="shared" ca="1" si="44"/>
        <v>-0.78524029103755877</v>
      </c>
      <c r="VY13" s="616">
        <f t="shared" ca="1" si="44"/>
        <v>0.70583605694264007</v>
      </c>
      <c r="VZ13" s="616">
        <f t="shared" ca="1" si="44"/>
        <v>0.68442622420316401</v>
      </c>
      <c r="WA13" s="616">
        <f t="shared" ca="1" si="44"/>
        <v>0.92808016936885662</v>
      </c>
      <c r="WB13" s="616">
        <f t="shared" ca="1" si="44"/>
        <v>0.33435322352896929</v>
      </c>
      <c r="WC13" s="616">
        <f t="shared" ca="1" si="44"/>
        <v>0.47817673461028487</v>
      </c>
      <c r="WD13" s="616">
        <f t="shared" ca="1" si="44"/>
        <v>1.1315684290219801</v>
      </c>
      <c r="WE13" s="616">
        <f t="shared" ca="1" si="44"/>
        <v>0.67426644196529939</v>
      </c>
      <c r="WF13" s="616">
        <f t="shared" ca="1" si="44"/>
        <v>0.42844987782527294</v>
      </c>
      <c r="WG13" s="616">
        <f t="shared" ca="1" si="44"/>
        <v>4.8009398089356427E-2</v>
      </c>
      <c r="WH13" s="616">
        <f t="shared" ca="1" si="44"/>
        <v>0.91987607881584121</v>
      </c>
      <c r="WI13" s="627">
        <f t="shared" ca="1" si="44"/>
        <v>1.0659329460226332</v>
      </c>
      <c r="WL13" s="606" t="s">
        <v>1731</v>
      </c>
      <c r="WM13" s="700" t="str">
        <f t="shared" ca="1" si="63"/>
        <v>B</v>
      </c>
      <c r="WN13" s="479">
        <f t="shared" ca="1" si="64"/>
        <v>0.6204634975607628</v>
      </c>
      <c r="WO13" s="495">
        <f t="shared" ca="1" si="45"/>
        <v>0.65058697346185579</v>
      </c>
      <c r="WP13" s="458">
        <f t="shared" ca="1" si="45"/>
        <v>0.7886370763439039</v>
      </c>
      <c r="WQ13" s="458">
        <f t="shared" ca="1" si="45"/>
        <v>0.27362263319869157</v>
      </c>
      <c r="WR13" s="459">
        <f t="shared" ca="1" si="45"/>
        <v>0.76900730723859978</v>
      </c>
      <c r="WS13" s="495">
        <f t="shared" ca="1" si="65"/>
        <v>9.5309430489722582E-2</v>
      </c>
      <c r="WT13" s="458">
        <f t="shared" ca="1" si="66"/>
        <v>0.59821018350695643</v>
      </c>
      <c r="WU13" s="458">
        <f t="shared" ca="1" si="67"/>
        <v>-0.21278716864508276</v>
      </c>
      <c r="WV13" s="459">
        <f t="shared" ca="1" si="68"/>
        <v>0.54561727984669206</v>
      </c>
      <c r="WW13" s="484">
        <f t="shared" ca="1" si="46"/>
        <v>0.13999047982491267</v>
      </c>
      <c r="WX13" s="484">
        <f t="shared" ca="1" si="46"/>
        <v>-0.37545073607717977</v>
      </c>
      <c r="WY13" s="484">
        <f t="shared" ca="1" si="46"/>
        <v>-0.64522912849816527</v>
      </c>
      <c r="WZ13" s="484">
        <f t="shared" ca="1" si="46"/>
        <v>0.10559307515024371</v>
      </c>
      <c r="XA13" s="484">
        <f t="shared" ca="1" si="46"/>
        <v>0.5542151017488316</v>
      </c>
      <c r="XB13" s="484">
        <f t="shared" ca="1" si="46"/>
        <v>0.21821544394969081</v>
      </c>
      <c r="XC13" s="484">
        <f t="shared" ca="1" si="46"/>
        <v>0.14467461816346364</v>
      </c>
      <c r="XD13" s="484">
        <f t="shared" ca="1" si="46"/>
        <v>0.27368331185664035</v>
      </c>
      <c r="XE13" s="484">
        <f t="shared" ca="1" si="46"/>
        <v>0.21801347073098662</v>
      </c>
      <c r="XF13" s="484">
        <f t="shared" ca="1" si="46"/>
        <v>0.41324760187774212</v>
      </c>
      <c r="XG13" s="484">
        <f t="shared" ca="1" si="46"/>
        <v>0.1145148206385433</v>
      </c>
      <c r="XH13" s="484">
        <f t="shared" ca="1" si="46"/>
        <v>-0.33958343954762366</v>
      </c>
      <c r="XI13" s="484">
        <f t="shared" ca="1" si="46"/>
        <v>-0.56078518929191046</v>
      </c>
      <c r="XJ13" s="484">
        <f t="shared" ca="1" si="46"/>
        <v>0.29127593193063445</v>
      </c>
      <c r="XK13" s="484">
        <f t="shared" ca="1" si="46"/>
        <v>0.2713363905506172</v>
      </c>
      <c r="XL13" s="484">
        <f t="shared" ca="1" si="46"/>
        <v>0.50888005380629853</v>
      </c>
      <c r="XM13" s="484">
        <f t="shared" ca="1" si="47"/>
        <v>0.64336895124803395</v>
      </c>
      <c r="XN13" s="484">
        <f t="shared" ca="1" si="47"/>
        <v>2.7828601533139714E-2</v>
      </c>
      <c r="XO13" s="484">
        <f t="shared" ca="1" si="47"/>
        <v>0.70341687857189839</v>
      </c>
      <c r="XP13" s="484">
        <f t="shared" ca="1" si="47"/>
        <v>0.81844349346382761</v>
      </c>
      <c r="XQ13" s="484">
        <f t="shared" ca="1" si="47"/>
        <v>-8.50675308720171E-2</v>
      </c>
      <c r="XR13" s="484">
        <f t="shared" ca="1" si="47"/>
        <v>0.41384068984498124</v>
      </c>
      <c r="XS13" s="484">
        <f t="shared" ca="1" si="47"/>
        <v>0.68108909630857417</v>
      </c>
      <c r="XT13" s="484">
        <f t="shared" ca="1" si="47"/>
        <v>0.50818242424121263</v>
      </c>
      <c r="XU13" s="484">
        <f t="shared" ca="1" si="47"/>
        <v>-0.63720289277878872</v>
      </c>
      <c r="XV13" s="484">
        <f t="shared" ca="1" si="47"/>
        <v>-0.30179372854458303</v>
      </c>
      <c r="XW13" s="484">
        <f t="shared" ca="1" si="47"/>
        <v>-0.40427726626791127</v>
      </c>
      <c r="XX13" s="484">
        <f t="shared" ca="1" si="47"/>
        <v>-0.20379943838012618</v>
      </c>
      <c r="XY13" s="484">
        <f t="shared" ca="1" si="47"/>
        <v>-0.24303080179333969</v>
      </c>
      <c r="XZ13" s="484">
        <f t="shared" ca="1" si="47"/>
        <v>-0.56968338057380219</v>
      </c>
      <c r="YA13" s="484">
        <f t="shared" ca="1" si="47"/>
        <v>-0.43779539324227229</v>
      </c>
      <c r="YB13" s="484">
        <f t="shared" ca="1" si="47"/>
        <v>-0.21272953623148902</v>
      </c>
      <c r="YC13" s="484">
        <f t="shared" ca="1" si="48"/>
        <v>-0.17304240180829866</v>
      </c>
      <c r="YD13" s="484">
        <f t="shared" ca="1" si="48"/>
        <v>0.89512192470051022</v>
      </c>
      <c r="YE13" s="484">
        <f t="shared" ca="1" si="48"/>
        <v>-0.46342509741627064</v>
      </c>
      <c r="YF13" s="484">
        <f t="shared" ca="1" si="48"/>
        <v>0.39432227452058582</v>
      </c>
      <c r="YG13" s="484">
        <f t="shared" ca="1" si="48"/>
        <v>-0.54699838673676349</v>
      </c>
      <c r="YH13" s="484">
        <f t="shared" ca="1" si="48"/>
        <v>0.3761400347447329</v>
      </c>
      <c r="YI13" s="484">
        <f t="shared" ca="1" si="48"/>
        <v>0.40086843951579315</v>
      </c>
      <c r="YJ13" s="484">
        <f t="shared" ca="1" si="48"/>
        <v>0.55062996448654267</v>
      </c>
      <c r="YK13" s="484">
        <f t="shared" ca="1" si="48"/>
        <v>5.8277766861099353E-2</v>
      </c>
      <c r="YL13" s="484">
        <f t="shared" ca="1" si="48"/>
        <v>0.15139075417761619</v>
      </c>
      <c r="YM13" s="484">
        <f t="shared" ca="1" si="48"/>
        <v>0.90333107688824665</v>
      </c>
      <c r="YN13" s="484">
        <f t="shared" ca="1" si="48"/>
        <v>0.48075197312125845</v>
      </c>
      <c r="YO13" s="484">
        <f t="shared" ca="1" si="48"/>
        <v>0.26311106997250011</v>
      </c>
      <c r="YP13" s="484">
        <f t="shared" ca="1" si="48"/>
        <v>2.5579407302009107E-2</v>
      </c>
      <c r="YQ13" s="484">
        <f t="shared" ca="1" si="48"/>
        <v>0.66635823149419537</v>
      </c>
      <c r="YR13" s="484">
        <f t="shared" ca="1" si="48"/>
        <v>0.79923652292777037</v>
      </c>
      <c r="YU13" s="606" t="s">
        <v>1731</v>
      </c>
      <c r="YV13" s="700" t="str">
        <f t="shared" ca="1" si="49"/>
        <v>B</v>
      </c>
      <c r="YW13" s="479">
        <f t="shared" ca="1" si="69"/>
        <v>0.64562135392048303</v>
      </c>
      <c r="YX13" s="495">
        <f t="shared" ca="1" si="50"/>
        <v>0.78539719791526597</v>
      </c>
      <c r="YY13" s="458">
        <f t="shared" ca="1" si="50"/>
        <v>0.76167052924613388</v>
      </c>
      <c r="YZ13" s="458">
        <f t="shared" ca="1" si="50"/>
        <v>0.18787896699069992</v>
      </c>
      <c r="ZA13" s="459">
        <f t="shared" ca="1" si="50"/>
        <v>0.84753872152983256</v>
      </c>
      <c r="ZB13" s="495">
        <f t="shared" ca="1" si="70"/>
        <v>0.22069337788851678</v>
      </c>
      <c r="ZC13" s="458">
        <f t="shared" ca="1" si="71"/>
        <v>0.54155006961285257</v>
      </c>
      <c r="ZD13" s="458">
        <f t="shared" ca="1" si="72"/>
        <v>-0.28128659731211397</v>
      </c>
      <c r="ZE13" s="459">
        <f t="shared" ca="1" si="73"/>
        <v>0.45894955505595258</v>
      </c>
      <c r="ZF13" s="484">
        <f t="shared" ca="1" si="51"/>
        <v>6.2622520444229578E-3</v>
      </c>
      <c r="ZG13" s="484">
        <f t="shared" ca="1" si="51"/>
        <v>-7.9385408814590788E-2</v>
      </c>
      <c r="ZH13" s="484">
        <f t="shared" ca="1" si="51"/>
        <v>-6.6861590023482048E-2</v>
      </c>
      <c r="ZI13" s="484">
        <f t="shared" ca="1" si="51"/>
        <v>2.1988880583922777E-2</v>
      </c>
      <c r="ZJ13" s="484">
        <f t="shared" ca="1" si="51"/>
        <v>9.1836409008688807E-2</v>
      </c>
      <c r="ZK13" s="484">
        <f t="shared" ca="1" si="51"/>
        <v>7.3425809550013654E-2</v>
      </c>
      <c r="ZL13" s="484">
        <f t="shared" ca="1" si="51"/>
        <v>2.4672875513209128E-2</v>
      </c>
      <c r="ZM13" s="484">
        <f t="shared" ca="1" si="51"/>
        <v>9.4446117703140112E-2</v>
      </c>
      <c r="ZN13" s="484">
        <f t="shared" ca="1" si="51"/>
        <v>8.9770705925095284E-2</v>
      </c>
      <c r="ZO13" s="484">
        <f t="shared" ca="1" si="51"/>
        <v>2.8984588520071332E-2</v>
      </c>
      <c r="ZP13" s="484">
        <f t="shared" ca="1" si="51"/>
        <v>2.6000050859821721E-2</v>
      </c>
      <c r="ZQ13" s="484">
        <f t="shared" ca="1" si="51"/>
        <v>-1.1497069191506403E-2</v>
      </c>
      <c r="ZR13" s="484">
        <f t="shared" ca="1" si="51"/>
        <v>-4.5981105838852197E-2</v>
      </c>
      <c r="ZS13" s="484">
        <f t="shared" ca="1" si="51"/>
        <v>3.4437875275841107E-2</v>
      </c>
      <c r="ZT13" s="484">
        <f t="shared" ca="1" si="51"/>
        <v>1.3645530753656038E-2</v>
      </c>
      <c r="ZU13" s="484">
        <f t="shared" ca="1" si="51"/>
        <v>3.6457471071018224E-2</v>
      </c>
      <c r="ZV13" s="484">
        <f t="shared" ca="1" si="52"/>
        <v>4.5270410067628573E-2</v>
      </c>
      <c r="ZW13" s="484">
        <f t="shared" ca="1" si="52"/>
        <v>5.5175234891583769E-3</v>
      </c>
      <c r="ZX13" s="484">
        <f t="shared" ca="1" si="52"/>
        <v>2.7969817598544739E-2</v>
      </c>
      <c r="ZY13" s="484">
        <f t="shared" ca="1" si="52"/>
        <v>0.13772471860952887</v>
      </c>
      <c r="ZZ13" s="484">
        <f t="shared" ca="1" si="52"/>
        <v>-7.8155783354792625E-3</v>
      </c>
      <c r="AAA13" s="484">
        <f t="shared" ca="1" si="52"/>
        <v>2.8577047037903324E-2</v>
      </c>
      <c r="AAB13" s="484">
        <f t="shared" ca="1" si="52"/>
        <v>0.12431811823163672</v>
      </c>
      <c r="AAC13" s="484">
        <f t="shared" ca="1" si="52"/>
        <v>1.2546600107337495E-2</v>
      </c>
      <c r="AAD13" s="484">
        <f t="shared" ca="1" si="52"/>
        <v>-7.8682240113631882E-2</v>
      </c>
      <c r="AAE13" s="484">
        <f t="shared" ca="1" si="52"/>
        <v>-4.0219644611828483E-2</v>
      </c>
      <c r="AAF13" s="484">
        <f t="shared" ca="1" si="52"/>
        <v>-6.120902348854227E-2</v>
      </c>
      <c r="AAG13" s="484">
        <f t="shared" ca="1" si="52"/>
        <v>-4.3018323338477257E-2</v>
      </c>
      <c r="AAH13" s="484">
        <f t="shared" ca="1" si="52"/>
        <v>-3.8008707897835295E-2</v>
      </c>
      <c r="AAI13" s="484">
        <f t="shared" ca="1" si="52"/>
        <v>-6.0338538063910964E-2</v>
      </c>
      <c r="AAJ13" s="484">
        <f t="shared" ca="1" si="52"/>
        <v>-5.2025335368730337E-2</v>
      </c>
      <c r="AAK13" s="484">
        <f t="shared" ca="1" si="52"/>
        <v>-3.3183772310049216E-2</v>
      </c>
      <c r="AAL13" s="484">
        <f t="shared" ca="1" si="53"/>
        <v>-1.741238539122681E-2</v>
      </c>
      <c r="AAM13" s="484">
        <f t="shared" ca="1" si="53"/>
        <v>3.2295609342675426E-2</v>
      </c>
      <c r="AAN13" s="484">
        <f t="shared" ca="1" si="53"/>
        <v>-6.1359063816095079E-2</v>
      </c>
      <c r="AAO13" s="484">
        <f t="shared" ca="1" si="53"/>
        <v>1.8805162954418208E-2</v>
      </c>
      <c r="AAP13" s="484">
        <f t="shared" ca="1" si="53"/>
        <v>-2.8906649957960041E-2</v>
      </c>
      <c r="AAQ13" s="484">
        <f t="shared" ca="1" si="53"/>
        <v>7.2202153341576855E-2</v>
      </c>
      <c r="AAR13" s="484">
        <f t="shared" ca="1" si="53"/>
        <v>1.612649398533611E-2</v>
      </c>
      <c r="AAS13" s="484">
        <f t="shared" ca="1" si="53"/>
        <v>2.5193481555402932E-2</v>
      </c>
      <c r="AAT13" s="484">
        <f t="shared" ca="1" si="53"/>
        <v>0.1027465411596778</v>
      </c>
      <c r="AAU13" s="484">
        <f t="shared" ca="1" si="53"/>
        <v>0.12363824729832018</v>
      </c>
      <c r="AAV13" s="484">
        <f t="shared" ca="1" si="53"/>
        <v>7.4818040837836219E-2</v>
      </c>
      <c r="AAW13" s="484">
        <f t="shared" ca="1" si="53"/>
        <v>2.5206724043060142E-2</v>
      </c>
      <c r="AAX13" s="484">
        <f t="shared" ca="1" si="53"/>
        <v>3.371046108731135E-2</v>
      </c>
      <c r="AAY13" s="484">
        <f t="shared" ca="1" si="53"/>
        <v>5.8628807057291149E-3</v>
      </c>
      <c r="AAZ13" s="484">
        <f t="shared" ca="1" si="53"/>
        <v>0.10083451386486998</v>
      </c>
      <c r="ABA13" s="484">
        <f t="shared" ca="1" si="53"/>
        <v>0.11331661652741069</v>
      </c>
    </row>
    <row r="14" spans="1:729" ht="15" customHeight="1" x14ac:dyDescent="0.35">
      <c r="A14" s="498">
        <v>12</v>
      </c>
      <c r="B14" s="628"/>
      <c r="C14" s="606" t="s">
        <v>1788</v>
      </c>
      <c r="D14" s="629">
        <v>44</v>
      </c>
      <c r="E14" s="630" t="s">
        <v>1789</v>
      </c>
      <c r="F14" s="631" t="s">
        <v>1351</v>
      </c>
      <c r="G14" s="632">
        <v>393.24799999999999</v>
      </c>
      <c r="H14" s="504">
        <v>12378.806957448101</v>
      </c>
      <c r="I14" s="505">
        <v>31780</v>
      </c>
      <c r="J14" s="633" t="s">
        <v>1790</v>
      </c>
      <c r="K14" s="507">
        <v>2</v>
      </c>
      <c r="L14" s="508" t="s">
        <v>1791</v>
      </c>
      <c r="M14" s="509">
        <v>73</v>
      </c>
      <c r="N14" s="510">
        <v>0.70169999999999999</v>
      </c>
      <c r="O14" s="511">
        <v>0.67649999999999999</v>
      </c>
      <c r="P14" s="512">
        <v>0.67390000000000005</v>
      </c>
      <c r="Q14" s="513">
        <v>0.75460000000000005</v>
      </c>
      <c r="R14" s="510">
        <v>0.61899999999999999</v>
      </c>
      <c r="S14" s="514">
        <v>0.6552</v>
      </c>
      <c r="T14" s="514">
        <v>0.70140000000000002</v>
      </c>
      <c r="U14" s="514">
        <v>0.42753999999999998</v>
      </c>
      <c r="V14" s="514">
        <v>0.33860000000000001</v>
      </c>
      <c r="W14" s="784" t="s">
        <v>1792</v>
      </c>
      <c r="X14" s="516" t="s">
        <v>1190</v>
      </c>
      <c r="Y14" s="518">
        <v>1</v>
      </c>
      <c r="Z14" s="518">
        <v>1</v>
      </c>
      <c r="AA14" s="578" t="s">
        <v>1793</v>
      </c>
      <c r="AB14" s="520">
        <v>2019</v>
      </c>
      <c r="AC14" s="576">
        <v>0</v>
      </c>
      <c r="AD14" s="575" t="s">
        <v>1188</v>
      </c>
      <c r="AE14" s="522">
        <v>0</v>
      </c>
      <c r="AF14" s="634" t="s">
        <v>1188</v>
      </c>
      <c r="AG14" s="635" t="s">
        <v>1188</v>
      </c>
      <c r="AH14" s="636" t="s">
        <v>1188</v>
      </c>
      <c r="AI14" s="636" t="s">
        <v>1188</v>
      </c>
      <c r="AJ14" s="636" t="s">
        <v>1188</v>
      </c>
      <c r="AK14" s="637" t="s">
        <v>1188</v>
      </c>
      <c r="AL14" s="638" t="s">
        <v>1188</v>
      </c>
      <c r="AM14" s="639" t="s">
        <v>1188</v>
      </c>
      <c r="AN14" s="636" t="s">
        <v>1188</v>
      </c>
      <c r="AO14" s="636" t="s">
        <v>1188</v>
      </c>
      <c r="AP14" s="636" t="s">
        <v>1188</v>
      </c>
      <c r="AQ14" s="636" t="s">
        <v>1188</v>
      </c>
      <c r="AR14" s="636" t="s">
        <v>1188</v>
      </c>
      <c r="AS14" s="636" t="s">
        <v>1188</v>
      </c>
      <c r="AT14" s="636" t="s">
        <v>1188</v>
      </c>
      <c r="AU14" s="640" t="s">
        <v>1188</v>
      </c>
      <c r="AV14" s="785" t="s">
        <v>1792</v>
      </c>
      <c r="AW14" s="642" t="s">
        <v>1794</v>
      </c>
      <c r="AX14" s="643">
        <v>2</v>
      </c>
      <c r="AY14" s="786" t="s">
        <v>1795</v>
      </c>
      <c r="AZ14" s="645">
        <v>1</v>
      </c>
      <c r="BA14" s="603" t="s">
        <v>1791</v>
      </c>
      <c r="BB14" s="631" t="s">
        <v>1796</v>
      </c>
      <c r="BC14" s="646" t="s">
        <v>1797</v>
      </c>
      <c r="BD14" s="631" t="s">
        <v>1195</v>
      </c>
      <c r="BE14" s="631" t="s">
        <v>1196</v>
      </c>
      <c r="BF14" s="631">
        <v>3</v>
      </c>
      <c r="BG14" s="631">
        <v>2001</v>
      </c>
      <c r="BH14" s="631" t="s">
        <v>1195</v>
      </c>
      <c r="BI14" s="631">
        <v>1</v>
      </c>
      <c r="BJ14" s="631">
        <v>1</v>
      </c>
      <c r="BK14" s="631" t="s">
        <v>1262</v>
      </c>
      <c r="BL14" s="631" t="s">
        <v>1257</v>
      </c>
      <c r="BM14" s="641" t="s">
        <v>1792</v>
      </c>
      <c r="BN14" s="647">
        <v>1914</v>
      </c>
      <c r="BO14" s="557" t="s">
        <v>1798</v>
      </c>
      <c r="BP14" s="647">
        <v>1978</v>
      </c>
      <c r="BQ14" s="647">
        <v>2</v>
      </c>
      <c r="BR14" s="647">
        <v>4</v>
      </c>
      <c r="BS14" s="647" t="s">
        <v>1188</v>
      </c>
      <c r="BT14" s="647" t="s">
        <v>1188</v>
      </c>
      <c r="BU14" s="647" t="s">
        <v>1188</v>
      </c>
      <c r="BV14" s="648" t="s">
        <v>1188</v>
      </c>
      <c r="BW14" s="649" t="s">
        <v>1790</v>
      </c>
      <c r="BX14" s="650">
        <v>1914</v>
      </c>
      <c r="BY14" s="647" t="s">
        <v>1799</v>
      </c>
      <c r="BZ14" s="651" t="s">
        <v>1800</v>
      </c>
      <c r="CA14" s="647">
        <v>2</v>
      </c>
      <c r="CB14" s="647" t="s">
        <v>1801</v>
      </c>
      <c r="CC14" s="557" t="s">
        <v>1802</v>
      </c>
      <c r="CD14" s="652">
        <v>2011</v>
      </c>
      <c r="CE14" s="647">
        <v>3</v>
      </c>
      <c r="CF14" s="647">
        <v>2</v>
      </c>
      <c r="CG14" s="515" t="s">
        <v>1803</v>
      </c>
      <c r="CH14" s="647">
        <v>1914</v>
      </c>
      <c r="CI14" s="647">
        <v>1974</v>
      </c>
      <c r="CJ14" s="647">
        <v>3</v>
      </c>
      <c r="CK14" s="651" t="s">
        <v>1804</v>
      </c>
      <c r="CL14" s="651" t="s">
        <v>1805</v>
      </c>
      <c r="CM14" s="647">
        <v>2</v>
      </c>
      <c r="CN14" s="647" t="s">
        <v>1214</v>
      </c>
      <c r="CO14" s="557" t="s">
        <v>1806</v>
      </c>
      <c r="CP14" s="647">
        <v>1989</v>
      </c>
      <c r="CQ14" s="647">
        <v>3</v>
      </c>
      <c r="CR14" s="650">
        <v>3</v>
      </c>
      <c r="CS14" s="709" t="s">
        <v>1807</v>
      </c>
      <c r="CT14" s="647">
        <v>2011</v>
      </c>
      <c r="CU14" s="648">
        <v>3</v>
      </c>
      <c r="CV14" s="649" t="s">
        <v>1808</v>
      </c>
      <c r="CW14" s="647">
        <v>2011</v>
      </c>
      <c r="CX14" s="657">
        <v>2</v>
      </c>
      <c r="CY14" s="656" t="s">
        <v>1809</v>
      </c>
      <c r="CZ14" s="647">
        <v>2003</v>
      </c>
      <c r="DA14" s="657">
        <v>1</v>
      </c>
      <c r="DB14" s="723">
        <v>35400</v>
      </c>
      <c r="DC14" s="753">
        <v>3</v>
      </c>
      <c r="DD14" s="659" t="s">
        <v>1493</v>
      </c>
      <c r="DE14" s="648">
        <v>2008</v>
      </c>
      <c r="DF14" s="708" t="s">
        <v>965</v>
      </c>
      <c r="DG14" s="664" t="s">
        <v>1810</v>
      </c>
      <c r="DH14" s="666">
        <v>2</v>
      </c>
      <c r="DI14" s="710" t="s">
        <v>1256</v>
      </c>
      <c r="DJ14" s="578" t="s">
        <v>1790</v>
      </c>
      <c r="DK14" s="665">
        <v>2009</v>
      </c>
      <c r="DL14" s="665">
        <v>3</v>
      </c>
      <c r="DM14" s="655">
        <v>2</v>
      </c>
      <c r="DN14" s="708" t="s">
        <v>965</v>
      </c>
      <c r="DO14" s="664" t="s">
        <v>1810</v>
      </c>
      <c r="DP14" s="666">
        <v>2</v>
      </c>
      <c r="DQ14" s="710" t="s">
        <v>1256</v>
      </c>
      <c r="DR14" s="709" t="s">
        <v>1790</v>
      </c>
      <c r="DS14" s="665">
        <v>2009</v>
      </c>
      <c r="DT14" s="753">
        <v>3</v>
      </c>
      <c r="DU14" s="657">
        <v>2</v>
      </c>
      <c r="DV14" s="536" t="s">
        <v>1811</v>
      </c>
      <c r="DW14" s="709" t="s">
        <v>1812</v>
      </c>
      <c r="DX14" s="507">
        <v>2014</v>
      </c>
      <c r="DY14" s="507">
        <v>2</v>
      </c>
      <c r="DZ14" s="650">
        <v>2</v>
      </c>
      <c r="EA14" s="709" t="s">
        <v>1813</v>
      </c>
      <c r="EB14" s="649" t="s">
        <v>1190</v>
      </c>
      <c r="EC14" s="647">
        <v>2</v>
      </c>
      <c r="ED14" s="668" t="s">
        <v>1453</v>
      </c>
      <c r="EE14" s="647">
        <v>1992</v>
      </c>
      <c r="EF14" s="647">
        <v>3</v>
      </c>
      <c r="EG14" s="650" t="s">
        <v>1220</v>
      </c>
      <c r="EH14" s="648">
        <v>4</v>
      </c>
      <c r="EI14" s="551" t="s">
        <v>1814</v>
      </c>
      <c r="EJ14" s="651" t="s">
        <v>1190</v>
      </c>
      <c r="EK14" s="647" t="s">
        <v>1188</v>
      </c>
      <c r="EL14" s="647" t="s">
        <v>1188</v>
      </c>
      <c r="EM14" s="669" t="s">
        <v>1188</v>
      </c>
      <c r="EN14" s="647" t="s">
        <v>1188</v>
      </c>
      <c r="EO14" s="670" t="s">
        <v>1188</v>
      </c>
      <c r="EP14" s="556">
        <v>0</v>
      </c>
      <c r="EQ14" s="556" t="s">
        <v>1188</v>
      </c>
      <c r="ER14" s="651" t="s">
        <v>1188</v>
      </c>
      <c r="ES14" s="556" t="s">
        <v>1188</v>
      </c>
      <c r="ET14" s="556">
        <v>0</v>
      </c>
      <c r="EU14" s="671">
        <v>0</v>
      </c>
      <c r="EV14" s="672"/>
      <c r="EW14" s="673"/>
      <c r="EX14" s="674"/>
      <c r="EY14" s="631" t="s">
        <v>1455</v>
      </c>
      <c r="EZ14" s="631" t="s">
        <v>1188</v>
      </c>
      <c r="FA14" s="675"/>
      <c r="FB14" s="648">
        <v>1</v>
      </c>
      <c r="FC14" s="676"/>
      <c r="FD14" s="647"/>
      <c r="FE14" s="648"/>
      <c r="FF14" s="652" t="s">
        <v>1379</v>
      </c>
      <c r="FG14" s="563" t="s">
        <v>1282</v>
      </c>
      <c r="FH14" s="631" t="str">
        <f t="shared" si="0"/>
        <v>C</v>
      </c>
      <c r="FI14" s="677">
        <f t="shared" si="1"/>
        <v>1.1444444444444446</v>
      </c>
      <c r="FJ14" s="678">
        <f t="shared" si="2"/>
        <v>1.6</v>
      </c>
      <c r="FK14" s="679">
        <f t="shared" si="3"/>
        <v>1.5</v>
      </c>
      <c r="FL14" s="680">
        <f t="shared" si="4"/>
        <v>0.33333333333333331</v>
      </c>
      <c r="FM14" s="681">
        <v>0</v>
      </c>
      <c r="FN14" s="574" t="s">
        <v>1188</v>
      </c>
      <c r="FO14" s="470" t="s">
        <v>1188</v>
      </c>
      <c r="FP14" s="470" t="s">
        <v>1188</v>
      </c>
      <c r="FQ14" s="430">
        <v>0</v>
      </c>
      <c r="FR14" s="682" t="s">
        <v>1188</v>
      </c>
      <c r="FS14" s="369">
        <v>0</v>
      </c>
      <c r="FT14" s="574" t="s">
        <v>1188</v>
      </c>
      <c r="FU14" s="575" t="s">
        <v>1188</v>
      </c>
      <c r="FV14" s="369">
        <v>0</v>
      </c>
      <c r="FW14" s="574" t="s">
        <v>1188</v>
      </c>
      <c r="FX14" s="575" t="s">
        <v>1188</v>
      </c>
      <c r="FY14" s="369">
        <v>1</v>
      </c>
      <c r="FZ14" s="430">
        <v>2019</v>
      </c>
      <c r="GA14" s="470" t="s">
        <v>1815</v>
      </c>
      <c r="GB14" s="521" t="s">
        <v>1816</v>
      </c>
      <c r="GC14" s="369">
        <v>0</v>
      </c>
      <c r="GD14" s="574" t="s">
        <v>1188</v>
      </c>
      <c r="GE14" s="470" t="s">
        <v>1188</v>
      </c>
      <c r="GF14" s="685" t="s">
        <v>1188</v>
      </c>
      <c r="GG14" s="734">
        <v>0</v>
      </c>
      <c r="GH14" s="574" t="s">
        <v>1188</v>
      </c>
      <c r="GI14" s="684" t="s">
        <v>1188</v>
      </c>
      <c r="GJ14" s="575" t="s">
        <v>1188</v>
      </c>
      <c r="GK14" s="369">
        <v>1</v>
      </c>
      <c r="GL14" s="430" t="s">
        <v>1188</v>
      </c>
      <c r="GM14" s="686" t="s">
        <v>1817</v>
      </c>
      <c r="GN14" s="572" t="s">
        <v>1818</v>
      </c>
      <c r="GO14" s="577">
        <v>0</v>
      </c>
      <c r="GP14" s="687" t="s">
        <v>1188</v>
      </c>
      <c r="GQ14" s="688" t="s">
        <v>1188</v>
      </c>
      <c r="GR14" s="688" t="s">
        <v>1188</v>
      </c>
      <c r="GS14" s="688" t="s">
        <v>1188</v>
      </c>
      <c r="GT14" s="689" t="s">
        <v>1188</v>
      </c>
      <c r="GU14" s="581">
        <v>0</v>
      </c>
      <c r="GV14" s="687" t="s">
        <v>1188</v>
      </c>
      <c r="GW14" s="688" t="s">
        <v>1188</v>
      </c>
      <c r="GX14" s="689" t="s">
        <v>1188</v>
      </c>
      <c r="GY14" s="581">
        <v>0</v>
      </c>
      <c r="GZ14" s="582" t="s">
        <v>1188</v>
      </c>
      <c r="HA14" s="583" t="s">
        <v>1459</v>
      </c>
      <c r="HB14" s="584">
        <v>2</v>
      </c>
      <c r="HC14" s="585">
        <v>2</v>
      </c>
      <c r="HD14" s="586" t="s">
        <v>1819</v>
      </c>
      <c r="HE14" s="718" t="s">
        <v>1820</v>
      </c>
      <c r="HF14" s="587">
        <v>2003</v>
      </c>
      <c r="HG14" s="587">
        <v>2007</v>
      </c>
      <c r="HH14" s="588">
        <v>2</v>
      </c>
      <c r="HI14" s="787" t="s">
        <v>1821</v>
      </c>
      <c r="HJ14" s="788" t="s">
        <v>1822</v>
      </c>
      <c r="HK14" s="691">
        <v>2007</v>
      </c>
      <c r="HL14" s="692">
        <v>2</v>
      </c>
      <c r="HM14" s="789" t="s">
        <v>1823</v>
      </c>
      <c r="HN14" s="592">
        <v>2017</v>
      </c>
      <c r="HO14" s="681" t="s">
        <v>1188</v>
      </c>
      <c r="HP14" s="574" t="s">
        <v>1188</v>
      </c>
      <c r="HQ14" s="472" t="str">
        <f t="shared" si="5"/>
        <v>-</v>
      </c>
      <c r="HR14" s="593" t="s">
        <v>1188</v>
      </c>
      <c r="HS14" s="574" t="s">
        <v>1188</v>
      </c>
      <c r="HT14" s="574" t="s">
        <v>1188</v>
      </c>
      <c r="HU14" s="574" t="s">
        <v>1188</v>
      </c>
      <c r="HV14" s="574" t="s">
        <v>1188</v>
      </c>
      <c r="HW14" s="574" t="s">
        <v>1188</v>
      </c>
      <c r="HX14" s="574" t="s">
        <v>1188</v>
      </c>
      <c r="HY14" s="574" t="s">
        <v>1188</v>
      </c>
      <c r="HZ14" s="574" t="s">
        <v>1188</v>
      </c>
      <c r="IA14" s="574" t="s">
        <v>1188</v>
      </c>
      <c r="IB14" s="574" t="s">
        <v>1188</v>
      </c>
      <c r="IC14" s="574" t="s">
        <v>1188</v>
      </c>
      <c r="ID14" s="681" t="s">
        <v>1188</v>
      </c>
      <c r="IE14" s="369" t="s">
        <v>1188</v>
      </c>
      <c r="IF14" s="574" t="s">
        <v>1188</v>
      </c>
      <c r="IG14" s="472" t="str">
        <f t="shared" si="6"/>
        <v>-</v>
      </c>
      <c r="IH14" s="609">
        <v>0.60514822968283299</v>
      </c>
      <c r="II14" s="694">
        <v>0.50490455486999586</v>
      </c>
      <c r="IJ14" s="695">
        <v>0.31361299378121277</v>
      </c>
      <c r="IK14" s="696">
        <v>0.44888886142516943</v>
      </c>
      <c r="IL14" s="696">
        <v>0.69804462061625194</v>
      </c>
      <c r="IM14" s="697">
        <v>0.55907174365734935</v>
      </c>
      <c r="IN14" s="599">
        <v>3</v>
      </c>
      <c r="IO14" s="600">
        <v>1</v>
      </c>
      <c r="IP14" s="601">
        <v>1</v>
      </c>
      <c r="IQ14" s="600">
        <v>38</v>
      </c>
      <c r="IR14" s="587">
        <v>53</v>
      </c>
      <c r="IS14" s="601">
        <v>91</v>
      </c>
      <c r="IT14" s="599" t="s">
        <v>1188</v>
      </c>
      <c r="IU14" s="600" t="s">
        <v>1188</v>
      </c>
      <c r="IV14" s="587" t="s">
        <v>1188</v>
      </c>
      <c r="IW14" s="601" t="s">
        <v>1188</v>
      </c>
      <c r="IX14" s="602" t="s">
        <v>1188</v>
      </c>
      <c r="IY14" s="681">
        <v>0</v>
      </c>
      <c r="IZ14" s="719" t="s">
        <v>1188</v>
      </c>
      <c r="JA14" s="681">
        <v>0</v>
      </c>
      <c r="JB14" s="720" t="s">
        <v>1188</v>
      </c>
      <c r="JC14" s="681">
        <v>0</v>
      </c>
      <c r="JD14" s="430" t="s">
        <v>1188</v>
      </c>
      <c r="JE14" s="470" t="s">
        <v>1188</v>
      </c>
      <c r="JF14" s="470" t="s">
        <v>1188</v>
      </c>
      <c r="JG14" s="472" t="s">
        <v>1188</v>
      </c>
      <c r="JH14" s="568">
        <v>0</v>
      </c>
      <c r="JI14" s="469" t="s">
        <v>1188</v>
      </c>
      <c r="JJ14" s="470" t="s">
        <v>1188</v>
      </c>
      <c r="JK14" s="471" t="s">
        <v>1188</v>
      </c>
      <c r="JL14" s="472" t="s">
        <v>1188</v>
      </c>
      <c r="JM14" s="468">
        <v>0</v>
      </c>
      <c r="JN14" s="469" t="s">
        <v>1188</v>
      </c>
      <c r="JO14" s="469" t="s">
        <v>1188</v>
      </c>
      <c r="JP14" s="470" t="s">
        <v>1188</v>
      </c>
      <c r="JQ14" s="471" t="s">
        <v>1188</v>
      </c>
      <c r="JR14" s="472" t="s">
        <v>1188</v>
      </c>
      <c r="JS14" s="369">
        <v>0</v>
      </c>
      <c r="JT14" s="430" t="s">
        <v>1188</v>
      </c>
      <c r="JU14" s="470" t="s">
        <v>1188</v>
      </c>
      <c r="JV14" s="470" t="s">
        <v>1188</v>
      </c>
      <c r="JW14" s="472" t="s">
        <v>1188</v>
      </c>
      <c r="JX14" s="606">
        <v>0</v>
      </c>
      <c r="JY14" s="607" t="s">
        <v>1188</v>
      </c>
      <c r="JZ14" s="606" t="s">
        <v>1188</v>
      </c>
      <c r="KA14" s="606">
        <f t="shared" si="7"/>
        <v>0</v>
      </c>
      <c r="KB14" s="606"/>
      <c r="KC14" s="606"/>
      <c r="KD14" s="606"/>
      <c r="KE14" s="606"/>
      <c r="KF14" s="606">
        <f t="shared" si="8"/>
        <v>0</v>
      </c>
      <c r="KG14" s="606"/>
      <c r="KH14" s="606"/>
      <c r="KI14" s="606"/>
      <c r="KJ14" s="606"/>
      <c r="KK14" s="606">
        <v>1</v>
      </c>
      <c r="KL14" s="606">
        <v>0</v>
      </c>
      <c r="KM14" s="608">
        <f t="shared" si="9"/>
        <v>0.59721925258636477</v>
      </c>
      <c r="KN14" s="609">
        <v>0.48609626293182373</v>
      </c>
      <c r="KO14" s="609">
        <v>69.711540222167969</v>
      </c>
      <c r="KP14" s="610">
        <v>3</v>
      </c>
      <c r="KQ14" s="608">
        <f t="shared" si="10"/>
        <v>0.73692562580108645</v>
      </c>
      <c r="KR14" s="609">
        <v>1.1846281290054321</v>
      </c>
      <c r="KS14" s="609">
        <v>84.134613037109375</v>
      </c>
      <c r="KT14" s="610">
        <v>5</v>
      </c>
      <c r="KU14" s="610">
        <v>64</v>
      </c>
      <c r="KV14" s="563" t="s">
        <v>1237</v>
      </c>
      <c r="KW14" s="606" t="s">
        <v>1788</v>
      </c>
      <c r="KX14" s="700" t="str">
        <f t="shared" ca="1" si="11"/>
        <v>C</v>
      </c>
      <c r="KY14" s="701">
        <f t="shared" ca="1" si="12"/>
        <v>0.41565695492951277</v>
      </c>
      <c r="KZ14" s="702">
        <f t="shared" ca="1" si="13"/>
        <v>0.37698117647058821</v>
      </c>
      <c r="LA14" s="703">
        <f t="shared" ca="1" si="54"/>
        <v>0.85995238095238102</v>
      </c>
      <c r="LB14" s="703">
        <f t="shared" ca="1" si="14"/>
        <v>0.15475</v>
      </c>
      <c r="LC14" s="704">
        <f t="shared" ca="1" si="15"/>
        <v>0.27094426229508195</v>
      </c>
      <c r="LD14" s="696" cm="1">
        <f t="array" aca="1" ref="LD14" ca="1">INDIRECT(LD$203&amp;ROW())*LD$205</f>
        <v>4</v>
      </c>
      <c r="LE14" s="696" cm="1">
        <f t="array" aca="1" ref="LE14" ca="1">INDIRECT(LE$203&amp;ROW())*LE$205</f>
        <v>0</v>
      </c>
      <c r="LF14" s="696" cm="1">
        <f t="array" aca="1" ref="LF14" ca="1">INDIRECT(LF$203&amp;ROW())*LF$205</f>
        <v>0</v>
      </c>
      <c r="LG14" s="696" cm="1">
        <f t="array" aca="1" ref="LG14" ca="1">INDIRECT(LG$203&amp;ROW())*LG$205</f>
        <v>3</v>
      </c>
      <c r="LH14" s="696" cm="1">
        <f t="array" aca="1" ref="LH14" ca="1">INDIRECT(LH$203&amp;ROW())*LH$205</f>
        <v>2</v>
      </c>
      <c r="LI14" s="696" cm="1">
        <f t="array" aca="1" ref="LI14" ca="1">INDIRECT(LI$203&amp;ROW())*LI$205</f>
        <v>3</v>
      </c>
      <c r="LJ14" s="696" cm="1">
        <f t="array" aca="1" ref="LJ14" ca="1">INDIRECT(LJ$203&amp;ROW())*LJ$205</f>
        <v>3</v>
      </c>
      <c r="LK14" s="696" cm="1">
        <f t="array" aca="1" ref="LK14" ca="1">INDIRECT(LK$203&amp;ROW())*LK$205</f>
        <v>3</v>
      </c>
      <c r="LL14" s="696" cm="1">
        <f t="array" aca="1" ref="LL14" ca="1">INDIRECT(LL$203&amp;ROW())*LL$205</f>
        <v>3</v>
      </c>
      <c r="LM14" s="696" cm="1">
        <f t="array" aca="1" ref="LM14" ca="1">INDIRECT(LM$203&amp;ROW())*LM$205</f>
        <v>4</v>
      </c>
      <c r="LN14" s="696" cm="1">
        <f t="array" aca="1" ref="LN14" ca="1">INDIRECT(LN$203&amp;ROW())*LN$205</f>
        <v>3</v>
      </c>
      <c r="LO14" s="696" cm="1">
        <f t="array" aca="1" ref="LO14" ca="1">INDIRECT(LO$203&amp;ROW())*LO$205</f>
        <v>0</v>
      </c>
      <c r="LP14" s="696" cm="1">
        <f t="array" aca="1" ref="LP14" ca="1">INDIRECT(LP$203&amp;ROW())*LP$205</f>
        <v>0</v>
      </c>
      <c r="LQ14" s="696" cm="1">
        <f t="array" aca="1" ref="LQ14" ca="1">IF(INDIRECT(LQ$203&amp;ROW())="-",0,INDIRECT(LQ$203&amp;ROW())*LQ$205)</f>
        <v>4.0434000000000001</v>
      </c>
      <c r="LR14" s="696" cm="1">
        <f t="array" aca="1" ref="LR14" ca="1">INDIRECT(LR$203&amp;ROW())*LR$205</f>
        <v>0</v>
      </c>
      <c r="LS14" s="696" cm="1">
        <f t="array" aca="1" ref="LS14" ca="1">IF(INDIRECT(LS$203&amp;ROW())="-",0,INDIRECT(LS$203&amp;ROW())*LS$205)</f>
        <v>4.0590000000000002</v>
      </c>
      <c r="LT14" s="696" cm="1">
        <f t="array" aca="1" ref="LT14" ca="1">INDIRECT(LT$203&amp;ROW())*LT$205</f>
        <v>4</v>
      </c>
      <c r="LU14" s="696" cm="1">
        <f t="array" aca="1" ref="LU14" ca="1">INDIRECT(LU$203&amp;ROW())*LU$205</f>
        <v>2</v>
      </c>
      <c r="LV14" s="696" cm="1">
        <f t="array" aca="1" ref="LV14" ca="1">INDIRECT(LV$203&amp;ROW())*LV$205</f>
        <v>3</v>
      </c>
      <c r="LW14" s="696" cm="1">
        <f t="array" aca="1" ref="LW14" ca="1">INDIRECT(LW$203&amp;ROW())*LW$205</f>
        <v>2</v>
      </c>
      <c r="LX14" s="696" cm="1">
        <f t="array" aca="1" ref="LX14" ca="1">INDIRECT(LX$203&amp;ROW())*LX$205</f>
        <v>3</v>
      </c>
      <c r="LY14" s="696" cm="1">
        <f t="array" aca="1" ref="LY14" ca="1">IF(INDIRECT(LY$203&amp;ROW())="-",0,INDIRECT(LY$203&amp;ROW())*LY$205)</f>
        <v>3.714</v>
      </c>
      <c r="LZ14" s="696" cm="1">
        <f t="array" aca="1" ref="LZ14" ca="1">INDIRECT(LZ$203&amp;ROW())*LZ$205</f>
        <v>0</v>
      </c>
      <c r="MA14" s="696" cm="1">
        <f t="array" aca="1" ref="MA14" ca="1">INDIRECT(MA$203&amp;ROW())*MA$205</f>
        <v>0</v>
      </c>
      <c r="MB14" s="696" cm="1">
        <f t="array" aca="1" ref="MB14" ca="1">INDIRECT(MB$203&amp;ROW())*MB$205</f>
        <v>0</v>
      </c>
      <c r="MC14" s="696" cm="1">
        <f t="array" aca="1" ref="MC14" ca="1">IF($MB14=0,0,INDIRECT(MC$203&amp;ROW())*MC$205)</f>
        <v>0</v>
      </c>
      <c r="MD14" s="696" cm="1">
        <f t="array" aca="1" ref="MD14" ca="1">IF($MB14=0,0,INDIRECT(MD$203&amp;ROW())*MD$205)</f>
        <v>0</v>
      </c>
      <c r="ME14" s="696" cm="1">
        <f t="array" aca="1" ref="ME14" ca="1">IF($MB14=0,0,INDIRECT(ME$203&amp;ROW())*ME$205)</f>
        <v>0</v>
      </c>
      <c r="MF14" s="696" cm="1">
        <f t="array" aca="1" ref="MF14" ca="1">IF($MB14=0,0,INDIRECT(MF$203&amp;ROW())*MF$205)</f>
        <v>0</v>
      </c>
      <c r="MG14" s="696" cm="1">
        <f t="array" aca="1" ref="MG14" ca="1">INDIRECT(MG$203&amp;ROW())*MG$205</f>
        <v>0</v>
      </c>
      <c r="MH14" s="696" cm="1">
        <f t="array" aca="1" ref="MH14" ca="1">IF($MG14=0,0,INDIRECT(MH$203&amp;ROW())*MH$205)</f>
        <v>0</v>
      </c>
      <c r="MI14" s="696" cm="1">
        <f t="array" aca="1" ref="MI14" ca="1">IF($MG14=0,0,INDIRECT(MI$203&amp;ROW())*MI$205)</f>
        <v>0</v>
      </c>
      <c r="MJ14" s="696" cm="1">
        <f t="array" aca="1" ref="MJ14" ca="1">INDIRECT(MJ$203&amp;ROW())*MJ$205</f>
        <v>0</v>
      </c>
      <c r="MK14" s="696" cm="1">
        <f t="array" aca="1" ref="MK14" ca="1">INDIRECT(MK$203&amp;ROW())*MK$205</f>
        <v>0</v>
      </c>
      <c r="ML14" s="696" cm="1">
        <f t="array" aca="1" ref="ML14" ca="1">INDIRECT(ML$203&amp;ROW())*ML$205</f>
        <v>0</v>
      </c>
      <c r="MM14" s="696" cm="1">
        <f t="array" aca="1" ref="MM14" ca="1">INDIRECT(MM$203&amp;ROW())*MM$205</f>
        <v>2</v>
      </c>
      <c r="MN14" s="696" cm="1">
        <f t="array" aca="1" ref="MN14" ca="1">INDIRECT(MN$203&amp;ROW())*MN$205</f>
        <v>0</v>
      </c>
      <c r="MO14" s="696" cm="1">
        <f t="array" aca="1" ref="MO14" ca="1">INDIRECT(MO$203&amp;ROW())*MO$205</f>
        <v>2</v>
      </c>
      <c r="MP14" s="696" cm="1">
        <f t="array" aca="1" ref="MP14" ca="1">INDIRECT(MP$203&amp;ROW())*MP$205</f>
        <v>2</v>
      </c>
      <c r="MQ14" s="696" cm="1">
        <f t="array" aca="1" ref="MQ14" ca="1">INDIRECT(MQ$203&amp;ROW())*MQ$205</f>
        <v>2</v>
      </c>
      <c r="MR14" s="696" cm="1">
        <f t="array" aca="1" ref="MR14" ca="1">INDIRECT(MR$203&amp;ROW())*MR$205</f>
        <v>2</v>
      </c>
      <c r="MS14" s="696" cm="1">
        <f t="array" aca="1" ref="MS14" ca="1">INDIRECT(MS$203&amp;ROW())*MS$205</f>
        <v>0</v>
      </c>
      <c r="MT14" s="696" cm="1">
        <f t="array" aca="1" ref="MT14" ca="1">INDIRECT(MT$203&amp;ROW())*MT$205</f>
        <v>1</v>
      </c>
      <c r="MU14" s="696" cm="1">
        <f t="array" aca="1" ref="MU14" ca="1">INDIRECT(MU$203&amp;ROW())*MU$205</f>
        <v>1</v>
      </c>
      <c r="MV14" s="696" cm="1">
        <f t="array" aca="1" ref="MV14" ca="1">IF(INDIRECT(MV$203&amp;ROW())="-",0,INDIRECT(MV$203&amp;ROW())*MV$205)</f>
        <v>4.5276000000000005</v>
      </c>
      <c r="MW14" s="696" cm="1">
        <f t="array" aca="1" ref="MW14" ca="1">INDIRECT(MW$203&amp;ROW())*MW$205</f>
        <v>0</v>
      </c>
      <c r="MX14" s="696" cm="1">
        <f t="array" aca="1" ref="MX14" ca="1">INDIRECT(MX$203&amp;ROW())*MX$205</f>
        <v>0</v>
      </c>
      <c r="MY14" s="696" cm="1">
        <f t="array" aca="1" ref="MY14" ca="1">INDIRECT(MY$203&amp;ROW())*MY$205</f>
        <v>0</v>
      </c>
      <c r="NA14" s="701">
        <f t="shared" si="16"/>
        <v>0.57741219512195119</v>
      </c>
      <c r="NB14" s="617">
        <f t="shared" si="17"/>
        <v>0.90546428571428572</v>
      </c>
      <c r="NC14" s="695">
        <f t="shared" si="18"/>
        <v>4.7615384615384615E-2</v>
      </c>
      <c r="ND14" s="697">
        <f t="shared" si="19"/>
        <v>0.39831851851851852</v>
      </c>
      <c r="NE14" s="694">
        <f t="shared" si="20"/>
        <v>0.48220259599253501</v>
      </c>
      <c r="NF14" s="682" t="str">
        <f t="shared" si="21"/>
        <v>C</v>
      </c>
      <c r="NH14" s="606" t="s">
        <v>1788</v>
      </c>
      <c r="NI14" s="563" t="str">
        <f t="shared" si="22"/>
        <v>B</v>
      </c>
      <c r="NJ14" s="563" t="str">
        <f t="shared" si="23"/>
        <v>C</v>
      </c>
      <c r="NK14" s="563" t="str">
        <f t="shared" ca="1" si="24"/>
        <v>C</v>
      </c>
      <c r="NL14" s="563" t="str">
        <f t="shared" ca="1" si="25"/>
        <v>C</v>
      </c>
      <c r="NM14" s="563" t="str">
        <f t="shared" ca="1" si="26"/>
        <v>C</v>
      </c>
      <c r="NN14" s="563" t="str">
        <f t="shared" ca="1" si="55"/>
        <v>C</v>
      </c>
      <c r="NO14" s="563" t="str">
        <f t="shared" ca="1" si="56"/>
        <v>B</v>
      </c>
      <c r="NP14" s="606" t="str">
        <f t="shared" si="27"/>
        <v>-</v>
      </c>
      <c r="NQ14" s="682" t="str">
        <f t="shared" si="28"/>
        <v>-</v>
      </c>
      <c r="NR14" s="682" t="e">
        <f>IF(OR(AND(NI14="A",OR(NJ14="C",NJ14="D")),AND(NI14="A",OR(#REF!="C",#REF!="D")),AND(NI14="B",OR(NJ14="D",#REF!="D")),AND(OR(NI14="C",NI14="D"),OR(NJ14="A",NJ14="B")),AND(OR(NI14="C",NI14="D"),OR(#REF!="A",#REF!="B")),AND(OR(NJ14="A",#REF!="A",NJ14="B",#REF!="B"),OR(NP14="-",NQ14="-")),AND(OR(NJ14="C",#REF!="C",NJ14="D",#REF!="D"),NP14="Yes")),"Yes","-")</f>
        <v>#REF!</v>
      </c>
      <c r="NS14" s="607"/>
      <c r="NT14" s="619">
        <f t="shared" si="29"/>
        <v>0.70169999999999999</v>
      </c>
      <c r="NU14" s="619">
        <f t="shared" si="30"/>
        <v>0.48220259599253501</v>
      </c>
      <c r="NV14" s="619">
        <f t="shared" ca="1" si="31"/>
        <v>0.41565695492951277</v>
      </c>
      <c r="NW14" s="619">
        <f t="shared" ca="1" si="57"/>
        <v>0.46169901838442534</v>
      </c>
      <c r="NX14" s="619">
        <f t="shared" ca="1" si="58"/>
        <v>0.49483484574013392</v>
      </c>
      <c r="NY14" s="620">
        <f t="shared" ca="1" si="59"/>
        <v>0.47063521449054835</v>
      </c>
      <c r="NZ14" s="620">
        <f t="shared" ca="1" si="60"/>
        <v>0.51374578078607647</v>
      </c>
      <c r="OA14" s="705" t="s">
        <v>1188</v>
      </c>
      <c r="OB14" s="706" t="s">
        <v>1188</v>
      </c>
      <c r="OC14" s="494"/>
      <c r="OE14" s="606" t="s">
        <v>1788</v>
      </c>
      <c r="OF14" s="700" t="str">
        <f t="shared" ca="1" si="32"/>
        <v>C</v>
      </c>
      <c r="OG14" s="701">
        <f t="shared" ca="1" si="61"/>
        <v>0.46169901838442534</v>
      </c>
      <c r="OH14" s="705">
        <f t="shared" ca="1" si="33"/>
        <v>0.51515257396963132</v>
      </c>
      <c r="OI14" s="696">
        <f t="shared" ca="1" si="34"/>
        <v>0.90132196737766623</v>
      </c>
      <c r="OJ14" s="696">
        <f t="shared" ca="1" si="35"/>
        <v>6.7419121948790725E-2</v>
      </c>
      <c r="OK14" s="697">
        <f t="shared" ca="1" si="36"/>
        <v>0.36290241024161302</v>
      </c>
      <c r="OL14" s="696" cm="1">
        <f t="array" aca="1" ref="OL14" ca="1">INDIRECT(OL$203&amp;ROW())*OL$205</f>
        <v>0.74780000000000002</v>
      </c>
      <c r="OM14" s="696" cm="1">
        <f t="array" aca="1" ref="OM14" ca="1">INDIRECT(OM$203&amp;ROW())*OM$205</f>
        <v>0</v>
      </c>
      <c r="ON14" s="696" cm="1">
        <f t="array" aca="1" ref="ON14" ca="1">INDIRECT(ON$203&amp;ROW())*ON$205</f>
        <v>0</v>
      </c>
      <c r="OO14" s="696" cm="1">
        <f t="array" aca="1" ref="OO14" ca="1">INDIRECT(OO$203&amp;ROW())*OO$205</f>
        <v>1.0790999999999999</v>
      </c>
      <c r="OP14" s="696" cm="1">
        <f t="array" aca="1" ref="OP14" ca="1">INDIRECT(OP$203&amp;ROW())*OP$205</f>
        <v>1.0553999999999999</v>
      </c>
      <c r="OQ14" s="696" cm="1">
        <f t="array" aca="1" ref="OQ14" ca="1">INDIRECT(OQ$203&amp;ROW())*OQ$205</f>
        <v>1.5849</v>
      </c>
      <c r="OR14" s="696" cm="1">
        <f t="array" aca="1" ref="OR14" ca="1">INDIRECT(OR$203&amp;ROW())*OR$205</f>
        <v>1.4141999999999999</v>
      </c>
      <c r="OS14" s="696" cm="1">
        <f t="array" aca="1" ref="OS14" ca="1">INDIRECT(OS$203&amp;ROW())*OS$205</f>
        <v>1.5387</v>
      </c>
      <c r="OT14" s="696" cm="1">
        <f t="array" aca="1" ref="OT14" ca="1">INDIRECT(OT$203&amp;ROW())*OT$205</f>
        <v>1.4727000000000001</v>
      </c>
      <c r="OU14" s="696" cm="1">
        <f t="array" aca="1" ref="OU14" ca="1">INDIRECT(OU$203&amp;ROW())*OU$205</f>
        <v>1.2869999999999999</v>
      </c>
      <c r="OV14" s="696" cm="1">
        <f t="array" aca="1" ref="OV14" ca="1">INDIRECT(OV$203&amp;ROW())*OV$205</f>
        <v>1.2161999999999999</v>
      </c>
      <c r="OW14" s="696" cm="1">
        <f t="array" aca="1" ref="OW14" ca="1">INDIRECT(OW$203&amp;ROW())*OW$205</f>
        <v>0</v>
      </c>
      <c r="OX14" s="696" cm="1">
        <f t="array" aca="1" ref="OX14" ca="1">INDIRECT(OX$203&amp;ROW())*OX$205</f>
        <v>0</v>
      </c>
      <c r="OY14" s="696" cm="1">
        <f t="array" aca="1" ref="OY14" ca="1">IF(INDIRECT(OY$203&amp;ROW())="-",0,INDIRECT(OY$203&amp;ROW())*OY$205)</f>
        <v>0.47826683000000003</v>
      </c>
      <c r="OZ14" s="696" cm="1">
        <f t="array" aca="1" ref="OZ14" ca="1">INDIRECT(OZ$203&amp;ROW())*OZ$205</f>
        <v>0</v>
      </c>
      <c r="PA14" s="696" cm="1">
        <f t="array" aca="1" ref="PA14" ca="1">IF(INDIRECT(PA$203&amp;ROW())="-",0,INDIRECT(PA$203&amp;ROW())*PA$205)</f>
        <v>0.59762009999999999</v>
      </c>
      <c r="PB14" s="705" cm="1">
        <f t="array" aca="1" ref="PB14" ca="1">INDIRECT(PB$203&amp;ROW())*PB$205</f>
        <v>1.5084</v>
      </c>
      <c r="PC14" s="696" cm="1">
        <f t="array" aca="1" ref="PC14" ca="1">INDIRECT(PC$203&amp;ROW())*PC$205</f>
        <v>1.3946000000000001</v>
      </c>
      <c r="PD14" s="696" cm="1">
        <f t="array" aca="1" ref="PD14" ca="1">INDIRECT(PD$203&amp;ROW())*PD$205</f>
        <v>2.2025999999999999</v>
      </c>
      <c r="PE14" s="696" cm="1">
        <f t="array" aca="1" ref="PE14" ca="1">INDIRECT(PE$203&amp;ROW())*PE$205</f>
        <v>1.28</v>
      </c>
      <c r="PF14" s="696" cm="1">
        <f t="array" aca="1" ref="PF14" ca="1">INDIRECT(PF$203&amp;ROW())*PF$205</f>
        <v>1.9962</v>
      </c>
      <c r="PG14" s="696" cm="1">
        <f t="array" aca="1" ref="PG14" ca="1">IF(INDIRECT(PG$203&amp;ROW())="-",0,INDIRECT(PG$203&amp;ROW())*PG$205)</f>
        <v>0.54162500000000002</v>
      </c>
      <c r="PH14" s="696" cm="1">
        <f t="array" aca="1" ref="PH14" ca="1">INDIRECT(PH$203&amp;ROW())*PH$205</f>
        <v>0</v>
      </c>
      <c r="PI14" s="696" cm="1">
        <f t="array" aca="1" ref="PI14" ca="1">INDIRECT(PI$203&amp;ROW())*PI$205</f>
        <v>0</v>
      </c>
      <c r="PJ14" s="696" cm="1">
        <f t="array" aca="1" ref="PJ14" ca="1">INDIRECT(PJ$203&amp;ROW())*PJ$205</f>
        <v>0</v>
      </c>
      <c r="PK14" s="696" cm="1">
        <f t="array" aca="1" ref="PK14" ca="1">IF($PJ14=0,0,INDIRECT(PK$203&amp;ROW())*PK$205)</f>
        <v>0</v>
      </c>
      <c r="PL14" s="696" cm="1">
        <f t="array" aca="1" ref="PL14" ca="1">IF($MPE14=0,0,INDIRECT(PL$203&amp;ROW())*PL$205)</f>
        <v>0</v>
      </c>
      <c r="PM14" s="696" cm="1">
        <f t="array" aca="1" ref="PM14" ca="1">IF($MPE14=0,0,INDIRECT(PM$203&amp;ROW())*PM$205)</f>
        <v>0</v>
      </c>
      <c r="PN14" s="696" cm="1">
        <f t="array" aca="1" ref="PN14" ca="1">IF($PJ14=0,0,INDIRECT(PN$203&amp;ROW())*PN$205)</f>
        <v>0</v>
      </c>
      <c r="PO14" s="696" cm="1">
        <f t="array" aca="1" ref="PO14" ca="1">INDIRECT(PO$203&amp;ROW())*PO$205</f>
        <v>0</v>
      </c>
      <c r="PP14" s="696" cm="1">
        <f t="array" aca="1" ref="PP14" ca="1">IF($PO14=0,0,INDIRECT(PP$203&amp;ROW())*PP$205)</f>
        <v>0</v>
      </c>
      <c r="PQ14" s="696" cm="1">
        <f t="array" aca="1" ref="PQ14" ca="1">IF($PO14=0,0,INDIRECT(PQ$203&amp;ROW())*PQ$205)</f>
        <v>0</v>
      </c>
      <c r="PR14" s="696" cm="1">
        <f t="array" aca="1" ref="PR14" ca="1">INDIRECT(PR$203&amp;ROW())*PR$205</f>
        <v>0</v>
      </c>
      <c r="PS14" s="696" cm="1">
        <f t="array" aca="1" ref="PS14" ca="1">INDIRECT(PS$203&amp;ROW())*PS$205</f>
        <v>0</v>
      </c>
      <c r="PT14" s="696" cm="1">
        <f t="array" aca="1" ref="PT14" ca="1">INDIRECT(PT$203&amp;ROW())*PT$205</f>
        <v>0</v>
      </c>
      <c r="PU14" s="696" cm="1">
        <f t="array" aca="1" ref="PU14" ca="1">INDIRECT(PU$203&amp;ROW())*PU$205</f>
        <v>0.58989999999999998</v>
      </c>
      <c r="PV14" s="696" cm="1">
        <f t="array" aca="1" ref="PV14" ca="1">INDIRECT(PV$203&amp;ROW())*PV$205</f>
        <v>0</v>
      </c>
      <c r="PW14" s="696" cm="1">
        <f t="array" aca="1" ref="PW14" ca="1">INDIRECT(PW$203&amp;ROW())*PW$205</f>
        <v>1.0658000000000001</v>
      </c>
      <c r="PX14" s="696" cm="1">
        <f t="array" aca="1" ref="PX14" ca="1">INDIRECT(PX$203&amp;ROW())*PX$205</f>
        <v>1.1714</v>
      </c>
      <c r="PY14" s="696" cm="1">
        <f t="array" aca="1" ref="PY14" ca="1">INDIRECT(PY$203&amp;ROW())*PY$205</f>
        <v>1.1866000000000001</v>
      </c>
      <c r="PZ14" s="696" cm="1">
        <f t="array" aca="1" ref="PZ14" ca="1">INDIRECT(PZ$203&amp;ROW())*PZ$205</f>
        <v>0.17430000000000001</v>
      </c>
      <c r="QA14" s="696" cm="1">
        <f t="array" aca="1" ref="QA14" ca="1">INDIRECT(QA$203&amp;ROW())*QA$205</f>
        <v>0</v>
      </c>
      <c r="QB14" s="696" cm="1">
        <f t="array" aca="1" ref="QB14" ca="1">INDIRECT(QB$203&amp;ROW())*QB$205</f>
        <v>0.79830000000000001</v>
      </c>
      <c r="QC14" s="696" cm="1">
        <f t="array" aca="1" ref="QC14" ca="1">INDIRECT(QC$203&amp;ROW())*QC$205</f>
        <v>0.71299999999999997</v>
      </c>
      <c r="QD14" s="696" cm="1">
        <f t="array" aca="1" ref="QD14" ca="1">IF(INDIRECT(QD$203&amp;ROW())="-",0,INDIRECT(QD$203&amp;ROW())*QD$205)</f>
        <v>0.46339986</v>
      </c>
      <c r="QE14" s="696" cm="1">
        <f t="array" aca="1" ref="QE14" ca="1">INDIRECT(QE$203&amp;ROW())*QE$205</f>
        <v>0</v>
      </c>
      <c r="QF14" s="696" cm="1">
        <f t="array" aca="1" ref="QF14" ca="1">INDIRECT(QF$203&amp;ROW())*QF$205</f>
        <v>0</v>
      </c>
      <c r="QG14" s="696" cm="1">
        <f t="array" aca="1" ref="QG14" ca="1">INDIRECT(QG$203&amp;ROW())*QG$205</f>
        <v>0</v>
      </c>
      <c r="QI14" s="606" t="s">
        <v>1788</v>
      </c>
      <c r="QJ14" s="700" t="str">
        <f t="shared" ca="1" si="37"/>
        <v>C</v>
      </c>
      <c r="QK14" s="701">
        <f t="shared" ca="1" si="62"/>
        <v>0.49483484574013392</v>
      </c>
      <c r="QL14" s="705">
        <f t="shared" ca="1" si="38"/>
        <v>0.71617453565933276</v>
      </c>
      <c r="QM14" s="696">
        <f t="shared" ca="1" si="39"/>
        <v>0.85173524946255208</v>
      </c>
      <c r="QN14" s="696">
        <f t="shared" ca="1" si="40"/>
        <v>4.0020701494294431E-2</v>
      </c>
      <c r="QO14" s="697">
        <f t="shared" ca="1" si="41"/>
        <v>0.37140889634435637</v>
      </c>
      <c r="QP14" s="696" cm="1">
        <f t="array" aca="1" ref="QP14" ca="1">INDIRECT(QP$203&amp;ROW())*QP$205</f>
        <v>3.3451646745381883E-2</v>
      </c>
      <c r="QQ14" s="696" cm="1">
        <f t="array" aca="1" ref="QQ14" ca="1">INDIRECT(QQ$203&amp;ROW())*QQ$205</f>
        <v>0</v>
      </c>
      <c r="QR14" s="696" cm="1">
        <f t="array" aca="1" ref="QR14" ca="1">INDIRECT(QR$203&amp;ROW())*QR$205</f>
        <v>0</v>
      </c>
      <c r="QS14" s="696" cm="1">
        <f t="array" aca="1" ref="QS14" ca="1">INDIRECT(QS$203&amp;ROW())*QS$205</f>
        <v>0.22471360933801068</v>
      </c>
      <c r="QT14" s="696" cm="1">
        <f t="array" aca="1" ref="QT14" ca="1">INDIRECT(QT$203&amp;ROW())*QT$205</f>
        <v>0.17488542943331029</v>
      </c>
      <c r="QU14" s="696" cm="1">
        <f t="array" aca="1" ref="QU14" ca="1">INDIRECT(QU$203&amp;ROW())*QU$205</f>
        <v>0.53329206883563263</v>
      </c>
      <c r="QV14" s="696" cm="1">
        <f t="array" aca="1" ref="QV14" ca="1">INDIRECT(QV$203&amp;ROW())*QV$205</f>
        <v>0.24117831443907087</v>
      </c>
      <c r="QW14" s="696" cm="1">
        <f t="array" aca="1" ref="QW14" ca="1">INDIRECT(QW$203&amp;ROW())*QW$205</f>
        <v>0.53099416374332975</v>
      </c>
      <c r="QX14" s="696" cm="1">
        <f t="array" aca="1" ref="QX14" ca="1">INDIRECT(QX$203&amp;ROW())*QX$205</f>
        <v>0.60640894423913805</v>
      </c>
      <c r="QY14" s="696" cm="1">
        <f t="array" aca="1" ref="QY14" ca="1">INDIRECT(QY$203&amp;ROW())*QY$205</f>
        <v>9.0268316756905984E-2</v>
      </c>
      <c r="QZ14" s="696" cm="1">
        <f t="array" aca="1" ref="QZ14" ca="1">INDIRECT(QZ$203&amp;ROW())*QZ$205</f>
        <v>0.27613248380770827</v>
      </c>
      <c r="RA14" s="696" cm="1">
        <f t="array" aca="1" ref="RA14" ca="1">INDIRECT(RA$203&amp;ROW())*RA$205</f>
        <v>0</v>
      </c>
      <c r="RB14" s="696" cm="1">
        <f t="array" aca="1" ref="RB14" ca="1">INDIRECT(RB$203&amp;ROW())*RB$205</f>
        <v>0</v>
      </c>
      <c r="RC14" s="696" cm="1">
        <f t="array" aca="1" ref="RC14" ca="1">IF(INDIRECT(RC$203&amp;ROW())="-",0,INDIRECT(RC$203&amp;ROW())*RC$205)</f>
        <v>5.6546015769110121E-2</v>
      </c>
      <c r="RD14" s="696" cm="1">
        <f t="array" aca="1" ref="RD14" ca="1">INDIRECT(RD$203&amp;ROW())*RD$205</f>
        <v>0</v>
      </c>
      <c r="RE14" s="696" cm="1">
        <f t="array" aca="1" ref="RE14" ca="1">IF(INDIRECT(RE$203&amp;ROW())="-",0,INDIRECT(RE$203&amp;ROW())*RE$205)</f>
        <v>4.2815035378655955E-2</v>
      </c>
      <c r="RF14" s="705" cm="1">
        <f t="array" aca="1" ref="RF14" ca="1">INDIRECT(RF$203&amp;ROW())*RF$205</f>
        <v>0.10613798880649605</v>
      </c>
      <c r="RG14" s="696" cm="1">
        <f t="array" aca="1" ref="RG14" ca="1">INDIRECT(RG$203&amp;ROW())*RG$205</f>
        <v>0.27650466908360405</v>
      </c>
      <c r="RH14" s="696" cm="1">
        <f t="array" aca="1" ref="RH14" ca="1">INDIRECT(RH$203&amp;ROW())*RH$205</f>
        <v>8.7581521170816884E-2</v>
      </c>
      <c r="RI14" s="696" cm="1">
        <f t="array" aca="1" ref="RI14" ca="1">INDIRECT(RI$203&amp;ROW())*RI$205</f>
        <v>0.21539378250062202</v>
      </c>
      <c r="RJ14" s="696" cm="1">
        <f t="array" aca="1" ref="RJ14" ca="1">INDIRECT(RJ$203&amp;ROW())*RJ$205</f>
        <v>0.18340085004648693</v>
      </c>
      <c r="RK14" s="696" cm="1">
        <f t="array" aca="1" ref="RK14" ca="1">IF(INDIRECT(RK$203&amp;ROW())="-",0,INDIRECT(RK$203&amp;ROW())*RK$205)</f>
        <v>3.7400969700930667E-2</v>
      </c>
      <c r="RL14" s="696" cm="1">
        <f t="array" aca="1" ref="RL14" ca="1">INDIRECT(RL$203&amp;ROW())*RL$205</f>
        <v>0</v>
      </c>
      <c r="RM14" s="696" cm="1">
        <f t="array" aca="1" ref="RM14" ca="1">INDIRECT(RM$203&amp;ROW())*RM$205</f>
        <v>0</v>
      </c>
      <c r="RN14" s="696" cm="1">
        <f t="array" aca="1" ref="RN14" ca="1">INDIRECT(RN$203&amp;ROW())*RN$205</f>
        <v>0</v>
      </c>
      <c r="RO14" s="696" cm="1">
        <f t="array" aca="1" ref="RO14" ca="1">IF($RN14=0,0,INDIRECT(RO$203&amp;ROW())*RO$205)</f>
        <v>0</v>
      </c>
      <c r="RP14" s="696" cm="1">
        <f t="array" aca="1" ref="RP14" ca="1">IF($RN14=0,0,INDIRECT(RP$203&amp;ROW())*RP$205)</f>
        <v>0</v>
      </c>
      <c r="RQ14" s="696" cm="1">
        <f t="array" aca="1" ref="RQ14" ca="1">IF($RN14=0,0,INDIRECT(RQ$203&amp;ROW())*RQ$205)</f>
        <v>0</v>
      </c>
      <c r="RR14" s="696" cm="1">
        <f t="array" aca="1" ref="RR14" ca="1">IF($RN14=0,0,INDIRECT(RR$203&amp;ROW())*RR$205)</f>
        <v>0</v>
      </c>
      <c r="RS14" s="696" cm="1">
        <f t="array" aca="1" ref="RS14" ca="1">INDIRECT(RS$203&amp;ROW())*RS$205</f>
        <v>0</v>
      </c>
      <c r="RT14" s="696" cm="1">
        <f t="array" aca="1" ref="RT14" ca="1">IF($RS14=0,0,INDIRECT(RT$203&amp;ROW())*RT$205)</f>
        <v>0</v>
      </c>
      <c r="RU14" s="696" cm="1">
        <f t="array" aca="1" ref="RU14" ca="1">IF($RS14=0,0,INDIRECT(RU$203&amp;ROW())*RU$205)</f>
        <v>0</v>
      </c>
      <c r="RV14" s="696" cm="1">
        <f t="array" aca="1" ref="RV14" ca="1">INDIRECT(RV$203&amp;ROW())*RV$205</f>
        <v>0</v>
      </c>
      <c r="RW14" s="696" cm="1">
        <f t="array" aca="1" ref="RW14" ca="1">INDIRECT(RW$203&amp;ROW())*RW$205</f>
        <v>0</v>
      </c>
      <c r="RX14" s="696" cm="1">
        <f t="array" aca="1" ref="RX14" ca="1">INDIRECT(RX$203&amp;ROW())*RX$205</f>
        <v>0</v>
      </c>
      <c r="RY14" s="696" cm="1">
        <f t="array" aca="1" ref="RY14" ca="1">INDIRECT(RY$203&amp;ROW())*RY$205</f>
        <v>2.8132231790096798E-2</v>
      </c>
      <c r="RZ14" s="696" cm="1">
        <f t="array" aca="1" ref="RZ14" ca="1">INDIRECT(RZ$203&amp;ROW())*RZ$205</f>
        <v>0</v>
      </c>
      <c r="SA14" s="696" cm="1">
        <f t="array" aca="1" ref="SA14" ca="1">INDIRECT(SA$203&amp;ROW())*SA$205</f>
        <v>0.20458618579029147</v>
      </c>
      <c r="SB14" s="696" cm="1">
        <f t="array" aca="1" ref="SB14" ca="1">INDIRECT(SB$203&amp;ROW())*SB$205</f>
        <v>4.7124126502052749E-2</v>
      </c>
      <c r="SC14" s="696" cm="1">
        <f t="array" aca="1" ref="SC14" ca="1">INDIRECT(SC$203&amp;ROW())*SC$205</f>
        <v>5.4291606235991073E-2</v>
      </c>
      <c r="SD14" s="696" cm="1">
        <f t="array" aca="1" ref="SD14" ca="1">INDIRECT(SD$203&amp;ROW())*SD$205</f>
        <v>0.3072993885784252</v>
      </c>
      <c r="SE14" s="696" cm="1">
        <f t="array" aca="1" ref="SE14" ca="1">INDIRECT(SE$203&amp;ROW())*SE$205</f>
        <v>0</v>
      </c>
      <c r="SF14" s="696" cm="1">
        <f t="array" aca="1" ref="SF14" ca="1">INDIRECT(SF$203&amp;ROW())*SF$205</f>
        <v>6.6118883241114992E-2</v>
      </c>
      <c r="SG14" s="696" cm="1">
        <f t="array" aca="1" ref="SG14" ca="1">INDIRECT(SG$203&amp;ROW())*SG$205</f>
        <v>3.7383921954634941E-2</v>
      </c>
      <c r="SH14" s="696" cm="1">
        <f t="array" aca="1" ref="SH14" ca="1">IF(INDIRECT(SH$203&amp;ROW())="-",0,INDIRECT(SH$203&amp;ROW())*SH$205)</f>
        <v>5.9371971502484674E-2</v>
      </c>
      <c r="SI14" s="696" cm="1">
        <f t="array" aca="1" ref="SI14" ca="1">INDIRECT(SI$203&amp;ROW())*SI$205</f>
        <v>0</v>
      </c>
      <c r="SJ14" s="696" cm="1">
        <f t="array" aca="1" ref="SJ14" ca="1">INDIRECT(SJ$203&amp;ROW())*SJ$205</f>
        <v>0</v>
      </c>
      <c r="SK14" s="696" cm="1">
        <f t="array" aca="1" ref="SK14" ca="1">INDIRECT(SK$203&amp;ROW())*SK$205</f>
        <v>0</v>
      </c>
      <c r="SN14" s="606" t="s">
        <v>1788</v>
      </c>
      <c r="SO14" s="707" cm="1">
        <f t="array" aca="1" ref="SO14" ca="1">INDIRECT(SO$203&amp;ROW())*SO$205</f>
        <v>1</v>
      </c>
      <c r="SP14" s="707" cm="1">
        <f t="array" aca="1" ref="SP14" ca="1">INDIRECT(SP$203&amp;ROW())*SP$205</f>
        <v>0</v>
      </c>
      <c r="SQ14" s="707" cm="1">
        <f t="array" aca="1" ref="SQ14" ca="1">INDIRECT(SQ$203&amp;ROW())*SQ$205</f>
        <v>0</v>
      </c>
      <c r="SR14" s="707" cm="1">
        <f t="array" aca="1" ref="SR14" ca="1">INDIRECT(SR$203&amp;ROW())*SR$205</f>
        <v>3</v>
      </c>
      <c r="SS14" s="707" cm="1">
        <f t="array" aca="1" ref="SS14" ca="1">INDIRECT(SS$203&amp;ROW())*SS$205</f>
        <v>2</v>
      </c>
      <c r="ST14" s="707" cm="1">
        <f t="array" aca="1" ref="ST14" ca="1">INDIRECT(ST$203&amp;ROW())*ST$205</f>
        <v>3</v>
      </c>
      <c r="SU14" s="707" cm="1">
        <f t="array" aca="1" ref="SU14" ca="1">INDIRECT(SU$203&amp;ROW())*SU$205</f>
        <v>3</v>
      </c>
      <c r="SV14" s="707" cm="1">
        <f t="array" aca="1" ref="SV14" ca="1">INDIRECT(SV$203&amp;ROW())*SV$205</f>
        <v>3</v>
      </c>
      <c r="SW14" s="707" cm="1">
        <f t="array" aca="1" ref="SW14" ca="1">INDIRECT(SW$203&amp;ROW())*SW$205</f>
        <v>3</v>
      </c>
      <c r="SX14" s="707" cm="1">
        <f t="array" aca="1" ref="SX14" ca="1">INDIRECT(SX$203&amp;ROW())*SX$205</f>
        <v>2</v>
      </c>
      <c r="SY14" s="707" cm="1">
        <f t="array" aca="1" ref="SY14" ca="1">INDIRECT(SY$203&amp;ROW())*SY$205</f>
        <v>3</v>
      </c>
      <c r="SZ14" s="707" cm="1">
        <f t="array" aca="1" ref="SZ14" ca="1">INDIRECT(SZ$203&amp;ROW())*SZ$205</f>
        <v>0</v>
      </c>
      <c r="TA14" s="707" cm="1">
        <f t="array" aca="1" ref="TA14" ca="1">INDIRECT(TA$203&amp;ROW())*TA$205</f>
        <v>0</v>
      </c>
      <c r="TB14" s="696" cm="1">
        <f t="array" aca="1" ref="TB14" ca="1">IF(INDIRECT(TB$203&amp;ROW())="-",0,INDIRECT(TB$203&amp;ROW())*TB$205)</f>
        <v>0.67390000000000005</v>
      </c>
      <c r="TC14" s="707" cm="1">
        <f t="array" aca="1" ref="TC14" ca="1">INDIRECT(TC$203&amp;ROW())*TC$205</f>
        <v>0</v>
      </c>
      <c r="TD14" s="696" cm="1">
        <f t="array" aca="1" ref="TD14" ca="1">IF(INDIRECT(TD$203&amp;ROW())="-",0,INDIRECT(TD$203&amp;ROW())*TD$205)</f>
        <v>0.67649999999999999</v>
      </c>
      <c r="TE14" s="732" cm="1">
        <f t="array" aca="1" ref="TE14" ca="1">INDIRECT(TE$203&amp;ROW())*TE$205</f>
        <v>2</v>
      </c>
      <c r="TF14" s="707" cm="1">
        <f t="array" aca="1" ref="TF14" ca="1">INDIRECT(TF$203&amp;ROW())*TF$205</f>
        <v>2</v>
      </c>
      <c r="TG14" s="707" cm="1">
        <f t="array" aca="1" ref="TG14" ca="1">INDIRECT(TG$203&amp;ROW())*TG$205</f>
        <v>3</v>
      </c>
      <c r="TH14" s="707" cm="1">
        <f t="array" aca="1" ref="TH14" ca="1">INDIRECT(TH$203&amp;ROW())*TH$205</f>
        <v>2</v>
      </c>
      <c r="TI14" s="707" cm="1">
        <f t="array" aca="1" ref="TI14" ca="1">INDIRECT(TI$203&amp;ROW())*TI$205</f>
        <v>3</v>
      </c>
      <c r="TJ14" s="696" cm="1">
        <f t="array" aca="1" ref="TJ14" ca="1">IF(INDIRECT(TJ$203&amp;ROW())="-",0,INDIRECT(TJ$203&amp;ROW())*TJ$205)</f>
        <v>0.61899999999999999</v>
      </c>
      <c r="TK14" s="707" cm="1">
        <f t="array" aca="1" ref="TK14" ca="1">INDIRECT(TK$203&amp;ROW())*TK$205</f>
        <v>0</v>
      </c>
      <c r="TL14" s="707" cm="1">
        <f t="array" aca="1" ref="TL14" ca="1">INDIRECT(TL$203&amp;ROW())*TL$205</f>
        <v>0</v>
      </c>
      <c r="TM14" s="707" cm="1">
        <f t="array" aca="1" ref="TM14" ca="1">INDIRECT(TM$203&amp;ROW())*TM$205</f>
        <v>0</v>
      </c>
      <c r="TN14" s="707" cm="1">
        <f t="array" aca="1" ref="TN14" ca="1">IF($TM14=0,0,INDIRECT(TN$203&amp;ROW())*TN$205)</f>
        <v>0</v>
      </c>
      <c r="TO14" s="707" cm="1">
        <f t="array" aca="1" ref="TO14" ca="1">IF($TM14=0,0,INDIRECT(TO$203&amp;ROW())*TO$205)</f>
        <v>0</v>
      </c>
      <c r="TP14" s="707" cm="1">
        <f t="array" aca="1" ref="TP14" ca="1">IF($TM14=0,0,INDIRECT(TP$203&amp;ROW())*TP$205)</f>
        <v>0</v>
      </c>
      <c r="TQ14" s="707" cm="1">
        <f t="array" aca="1" ref="TQ14" ca="1">IF($TM14=0,0,INDIRECT(TQ$203&amp;ROW())*TQ$205)</f>
        <v>0</v>
      </c>
      <c r="TR14" s="707" cm="1">
        <f t="array" aca="1" ref="TR14" ca="1">INDIRECT(TR$203&amp;ROW())*TR$205</f>
        <v>0</v>
      </c>
      <c r="TS14" s="707" cm="1">
        <f t="array" aca="1" ref="TS14" ca="1">IF($TR14=0,0,INDIRECT(TS$203&amp;ROW())*TS$205)</f>
        <v>0</v>
      </c>
      <c r="TT14" s="707" cm="1">
        <f t="array" aca="1" ref="TT14" ca="1">IF($TR14=0,0,INDIRECT(TT$203&amp;ROW())*TT$205)</f>
        <v>0</v>
      </c>
      <c r="TU14" s="707" cm="1">
        <f t="array" aca="1" ref="TU14" ca="1">INDIRECT(TU$203&amp;ROW())*TU$205</f>
        <v>0</v>
      </c>
      <c r="TV14" s="707" cm="1">
        <f t="array" aca="1" ref="TV14" ca="1">INDIRECT(TV$203&amp;ROW())*TV$205</f>
        <v>0</v>
      </c>
      <c r="TW14" s="707" cm="1">
        <f t="array" aca="1" ref="TW14" ca="1">INDIRECT(TW$203&amp;ROW())*TW$205</f>
        <v>0</v>
      </c>
      <c r="TX14" s="707" cm="1">
        <f t="array" aca="1" ref="TX14" ca="1">INDIRECT(TX$203&amp;ROW())*TX$205</f>
        <v>1</v>
      </c>
      <c r="TY14" s="707" cm="1">
        <f t="array" aca="1" ref="TY14" ca="1">INDIRECT(TY$203&amp;ROW())*TY$205</f>
        <v>0</v>
      </c>
      <c r="TZ14" s="707" cm="1">
        <f t="array" aca="1" ref="TZ14" ca="1">INDIRECT(TZ$203&amp;ROW())*TZ$205</f>
        <v>2</v>
      </c>
      <c r="UA14" s="707" cm="1">
        <f t="array" aca="1" ref="UA14" ca="1">INDIRECT(UA$203&amp;ROW())*UA$205</f>
        <v>2</v>
      </c>
      <c r="UB14" s="707" cm="1">
        <f t="array" aca="1" ref="UB14" ca="1">INDIRECT(UB$203&amp;ROW())*UB$205</f>
        <v>2</v>
      </c>
      <c r="UC14" s="707" cm="1">
        <f t="array" aca="1" ref="UC14" ca="1">INDIRECT(UC$203&amp;ROW())*UC$205</f>
        <v>1</v>
      </c>
      <c r="UD14" s="707" cm="1">
        <f t="array" aca="1" ref="UD14" ca="1">INDIRECT(UD$203&amp;ROW())*UD$205</f>
        <v>0</v>
      </c>
      <c r="UE14" s="707" cm="1">
        <f t="array" aca="1" ref="UE14" ca="1">INDIRECT(UE$203&amp;ROW())*UE$205</f>
        <v>1</v>
      </c>
      <c r="UF14" s="707" cm="1">
        <f t="array" aca="1" ref="UF14" ca="1">INDIRECT(UF$203&amp;ROW())*UF$205</f>
        <v>1</v>
      </c>
      <c r="UG14" s="696" cm="1">
        <f t="array" aca="1" ref="UG14" ca="1">IF(INDIRECT(UG$203&amp;ROW())="-",0,INDIRECT(UG$203&amp;ROW())*UG$205)</f>
        <v>0.75460000000000005</v>
      </c>
      <c r="UH14" s="707" cm="1">
        <f t="array" aca="1" ref="UH14" ca="1">INDIRECT(UH$203&amp;ROW())*UH$205</f>
        <v>0</v>
      </c>
      <c r="UI14" s="707" cm="1">
        <f t="array" aca="1" ref="UI14" ca="1">INDIRECT(UI$203&amp;ROW())*UI$205</f>
        <v>0</v>
      </c>
      <c r="UJ14" s="707" cm="1">
        <f t="array" aca="1" ref="UJ14" ca="1">INDIRECT(UJ$203&amp;ROW())*UJ$205</f>
        <v>0</v>
      </c>
      <c r="UM14" s="606" t="s">
        <v>1788</v>
      </c>
      <c r="UN14" s="616">
        <f t="shared" ca="1" si="42"/>
        <v>0.18720310219966924</v>
      </c>
      <c r="UO14" s="616">
        <f t="shared" ca="1" si="42"/>
        <v>-0.6225347970107441</v>
      </c>
      <c r="UP14" s="616">
        <f t="shared" ca="1" si="42"/>
        <v>-0.88618201963763954</v>
      </c>
      <c r="UQ14" s="616">
        <f t="shared" ca="1" si="42"/>
        <v>0.29355872991449461</v>
      </c>
      <c r="UR14" s="616">
        <f t="shared" ca="1" si="42"/>
        <v>0.12190361681987209</v>
      </c>
      <c r="US14" s="616">
        <f t="shared" ca="1" si="42"/>
        <v>0.41305213694811815</v>
      </c>
      <c r="UT14" s="616">
        <f t="shared" ca="1" si="42"/>
        <v>0.30690415393182785</v>
      </c>
      <c r="UU14" s="616">
        <f t="shared" ca="1" si="42"/>
        <v>0.53359975015917405</v>
      </c>
      <c r="UV14" s="616">
        <f t="shared" ca="1" si="42"/>
        <v>0.44410973870643028</v>
      </c>
      <c r="UW14" s="616">
        <f t="shared" ca="1" si="42"/>
        <v>-0.27258314758863444</v>
      </c>
      <c r="UX14" s="616">
        <f t="shared" ca="1" si="42"/>
        <v>0.28247365722383649</v>
      </c>
      <c r="UY14" s="616">
        <f t="shared" ca="1" si="42"/>
        <v>-0.67270887390575207</v>
      </c>
      <c r="UZ14" s="616">
        <f t="shared" ca="1" si="42"/>
        <v>-0.80238258590915801</v>
      </c>
      <c r="VA14" s="616">
        <f t="shared" ca="1" si="42"/>
        <v>0.49177586975699555</v>
      </c>
      <c r="VB14" s="616">
        <f t="shared" ca="1" si="42"/>
        <v>-0.76400504167427041</v>
      </c>
      <c r="VC14" s="616">
        <f t="shared" ca="1" si="42"/>
        <v>0.4583879922124024</v>
      </c>
      <c r="VD14" s="616">
        <f t="shared" ca="1" si="43"/>
        <v>0.85304819841956248</v>
      </c>
      <c r="VE14" s="616">
        <f t="shared" ca="1" si="43"/>
        <v>3.9909080070471406E-2</v>
      </c>
      <c r="VF14" s="616">
        <f t="shared" ca="1" si="43"/>
        <v>0.95807256683723563</v>
      </c>
      <c r="VG14" s="616">
        <f t="shared" ca="1" si="43"/>
        <v>1.2788179585372306</v>
      </c>
      <c r="VH14" s="616">
        <f t="shared" ca="1" si="43"/>
        <v>1.454227778282527</v>
      </c>
      <c r="VI14" s="616">
        <f t="shared" ca="1" si="43"/>
        <v>0.19752822835448405</v>
      </c>
      <c r="VJ14" s="616">
        <f t="shared" ca="1" si="43"/>
        <v>-0.90132677458943244</v>
      </c>
      <c r="VK14" s="616">
        <f t="shared" ca="1" si="43"/>
        <v>-1.8355388391984859</v>
      </c>
      <c r="VL14" s="616">
        <f t="shared" ca="1" si="43"/>
        <v>-0.83864555511817418</v>
      </c>
      <c r="VM14" s="616">
        <f t="shared" ca="1" si="43"/>
        <v>-0.57201237404204519</v>
      </c>
      <c r="VN14" s="616">
        <f t="shared" ca="1" si="43"/>
        <v>-0.62639799545694341</v>
      </c>
      <c r="VO14" s="616">
        <f t="shared" ca="1" si="43"/>
        <v>-0.42150866262694142</v>
      </c>
      <c r="VP14" s="616">
        <f t="shared" ca="1" si="43"/>
        <v>-0.46221149066820022</v>
      </c>
      <c r="VQ14" s="616">
        <f t="shared" ca="1" si="43"/>
        <v>-0.77889442244162177</v>
      </c>
      <c r="VR14" s="616">
        <f t="shared" ca="1" si="43"/>
        <v>-0.64202286734458469</v>
      </c>
      <c r="VS14" s="616">
        <f t="shared" ca="1" si="43"/>
        <v>-0.40481357988865657</v>
      </c>
      <c r="VT14" s="616">
        <f t="shared" ca="1" si="44"/>
        <v>-0.3878135405833677</v>
      </c>
      <c r="VU14" s="616">
        <f t="shared" ca="1" si="44"/>
        <v>-0.82130507758946303</v>
      </c>
      <c r="VV14" s="616">
        <f t="shared" ca="1" si="44"/>
        <v>-0.64337789451099625</v>
      </c>
      <c r="VW14" s="616">
        <f t="shared" ca="1" si="44"/>
        <v>-1.292348529253206</v>
      </c>
      <c r="VX14" s="616">
        <f t="shared" ca="1" si="44"/>
        <v>-0.78524029103755877</v>
      </c>
      <c r="VY14" s="616">
        <f t="shared" ca="1" si="44"/>
        <v>0.70583605694264007</v>
      </c>
      <c r="VZ14" s="616">
        <f t="shared" ca="1" si="44"/>
        <v>0.68442622420316401</v>
      </c>
      <c r="WA14" s="616">
        <f t="shared" ca="1" si="44"/>
        <v>0.92808016936885662</v>
      </c>
      <c r="WB14" s="616">
        <f t="shared" ca="1" si="44"/>
        <v>0.33435322352896929</v>
      </c>
      <c r="WC14" s="616">
        <f t="shared" ca="1" si="44"/>
        <v>-2.0807149803312397</v>
      </c>
      <c r="WD14" s="616">
        <f t="shared" ca="1" si="44"/>
        <v>-0.51586207793649097</v>
      </c>
      <c r="WE14" s="616">
        <f t="shared" ca="1" si="44"/>
        <v>-0.51774030365192614</v>
      </c>
      <c r="WF14" s="616">
        <f t="shared" ca="1" si="44"/>
        <v>0.34256217748079637</v>
      </c>
      <c r="WG14" s="616">
        <f t="shared" ca="1" si="44"/>
        <v>-1.008197359876486</v>
      </c>
      <c r="WH14" s="616">
        <f t="shared" ca="1" si="44"/>
        <v>-1.0816125322340113</v>
      </c>
      <c r="WI14" s="627">
        <f t="shared" ca="1" si="44"/>
        <v>-0.9831420375936909</v>
      </c>
      <c r="WL14" s="606" t="s">
        <v>1788</v>
      </c>
      <c r="WM14" s="700" t="str">
        <f t="shared" ca="1" si="63"/>
        <v>C</v>
      </c>
      <c r="WN14" s="479">
        <f t="shared" ca="1" si="64"/>
        <v>0.47063521449054835</v>
      </c>
      <c r="WO14" s="495">
        <f t="shared" ca="1" si="45"/>
        <v>0.57965027282062553</v>
      </c>
      <c r="WP14" s="458">
        <f t="shared" ca="1" si="45"/>
        <v>0.85141257040631002</v>
      </c>
      <c r="WQ14" s="458">
        <f t="shared" ca="1" si="45"/>
        <v>0.1100515866266874</v>
      </c>
      <c r="WR14" s="459">
        <f t="shared" ca="1" si="45"/>
        <v>0.34142642810857038</v>
      </c>
      <c r="WS14" s="495">
        <f t="shared" ca="1" si="65"/>
        <v>-0.11699177741539281</v>
      </c>
      <c r="WT14" s="458">
        <f t="shared" ca="1" si="66"/>
        <v>0.81509682039239439</v>
      </c>
      <c r="WU14" s="458">
        <f t="shared" ca="1" si="67"/>
        <v>-0.63036720305630678</v>
      </c>
      <c r="WV14" s="459">
        <f t="shared" ca="1" si="68"/>
        <v>-0.47142045746180256</v>
      </c>
      <c r="WW14" s="484">
        <f t="shared" ca="1" si="46"/>
        <v>0.13999047982491267</v>
      </c>
      <c r="WX14" s="484">
        <f t="shared" ca="1" si="46"/>
        <v>-0.37545073607717977</v>
      </c>
      <c r="WY14" s="484">
        <f t="shared" ca="1" si="46"/>
        <v>-0.64522912849816527</v>
      </c>
      <c r="WZ14" s="484">
        <f t="shared" ca="1" si="46"/>
        <v>0.10559307515024371</v>
      </c>
      <c r="XA14" s="484">
        <f t="shared" ca="1" si="46"/>
        <v>6.4328538595846502E-2</v>
      </c>
      <c r="XB14" s="484">
        <f t="shared" ca="1" si="46"/>
        <v>0.21821544394969081</v>
      </c>
      <c r="XC14" s="484">
        <f t="shared" ca="1" si="46"/>
        <v>0.14467461816346364</v>
      </c>
      <c r="XD14" s="484">
        <f t="shared" ca="1" si="46"/>
        <v>0.27368331185664035</v>
      </c>
      <c r="XE14" s="484">
        <f t="shared" ca="1" si="46"/>
        <v>0.21801347073098662</v>
      </c>
      <c r="XF14" s="484">
        <f t="shared" ca="1" si="46"/>
        <v>-0.17540725547328626</v>
      </c>
      <c r="XG14" s="484">
        <f t="shared" ca="1" si="46"/>
        <v>0.1145148206385433</v>
      </c>
      <c r="XH14" s="484">
        <f t="shared" ca="1" si="46"/>
        <v>-0.33958343954762366</v>
      </c>
      <c r="XI14" s="484">
        <f t="shared" ca="1" si="46"/>
        <v>-0.56078518929191046</v>
      </c>
      <c r="XJ14" s="484">
        <f t="shared" ca="1" si="46"/>
        <v>0.34901333476653973</v>
      </c>
      <c r="XK14" s="484">
        <f t="shared" ca="1" si="46"/>
        <v>-0.54267278110123429</v>
      </c>
      <c r="XL14" s="484">
        <f t="shared" ca="1" si="46"/>
        <v>0.40493995232043628</v>
      </c>
      <c r="XM14" s="484">
        <f t="shared" ca="1" si="47"/>
        <v>0.64336895124803395</v>
      </c>
      <c r="XN14" s="484">
        <f t="shared" ca="1" si="47"/>
        <v>2.7828601533139714E-2</v>
      </c>
      <c r="XO14" s="484">
        <f t="shared" ca="1" si="47"/>
        <v>0.70341687857189839</v>
      </c>
      <c r="XP14" s="484">
        <f t="shared" ca="1" si="47"/>
        <v>0.81844349346382761</v>
      </c>
      <c r="XQ14" s="484">
        <f t="shared" ca="1" si="47"/>
        <v>0.96764316366919345</v>
      </c>
      <c r="XR14" s="484">
        <f t="shared" ca="1" si="47"/>
        <v>0.17283719981017354</v>
      </c>
      <c r="XS14" s="484">
        <f t="shared" ca="1" si="47"/>
        <v>-0.55611861992167977</v>
      </c>
      <c r="XT14" s="484">
        <f t="shared" ca="1" si="47"/>
        <v>-1.1147227370452404</v>
      </c>
      <c r="XU14" s="484">
        <f t="shared" ca="1" si="47"/>
        <v>-0.63720289277878872</v>
      </c>
      <c r="XV14" s="484">
        <f t="shared" ca="1" si="47"/>
        <v>-0.30179372854458303</v>
      </c>
      <c r="XW14" s="484">
        <f t="shared" ca="1" si="47"/>
        <v>-0.40427726626791127</v>
      </c>
      <c r="XX14" s="484">
        <f t="shared" ca="1" si="47"/>
        <v>-0.20379943838012618</v>
      </c>
      <c r="XY14" s="484">
        <f t="shared" ca="1" si="47"/>
        <v>-0.24303080179333969</v>
      </c>
      <c r="XZ14" s="484">
        <f t="shared" ca="1" si="47"/>
        <v>-0.56968338057380219</v>
      </c>
      <c r="YA14" s="484">
        <f t="shared" ca="1" si="47"/>
        <v>-0.43779539324227229</v>
      </c>
      <c r="YB14" s="484">
        <f t="shared" ca="1" si="47"/>
        <v>-0.21272953623148902</v>
      </c>
      <c r="YC14" s="484">
        <f t="shared" ca="1" si="48"/>
        <v>-0.17304240180829866</v>
      </c>
      <c r="YD14" s="484">
        <f t="shared" ca="1" si="48"/>
        <v>-0.6068623218308542</v>
      </c>
      <c r="YE14" s="484">
        <f t="shared" ca="1" si="48"/>
        <v>-0.46342509741627064</v>
      </c>
      <c r="YF14" s="484">
        <f t="shared" ca="1" si="48"/>
        <v>-0.76235639740646621</v>
      </c>
      <c r="YG14" s="484">
        <f t="shared" ca="1" si="48"/>
        <v>-0.54699838673676349</v>
      </c>
      <c r="YH14" s="484">
        <f t="shared" ca="1" si="48"/>
        <v>0.3761400347447329</v>
      </c>
      <c r="YI14" s="484">
        <f t="shared" ca="1" si="48"/>
        <v>0.40086843951579315</v>
      </c>
      <c r="YJ14" s="484">
        <f t="shared" ca="1" si="48"/>
        <v>0.55062996448654267</v>
      </c>
      <c r="YK14" s="484">
        <f t="shared" ca="1" si="48"/>
        <v>5.8277766861099353E-2</v>
      </c>
      <c r="YL14" s="484">
        <f t="shared" ca="1" si="48"/>
        <v>-0.65875436277287047</v>
      </c>
      <c r="YM14" s="484">
        <f t="shared" ca="1" si="48"/>
        <v>-0.41181269681670074</v>
      </c>
      <c r="YN14" s="484">
        <f t="shared" ca="1" si="48"/>
        <v>-0.3691488365038233</v>
      </c>
      <c r="YO14" s="484">
        <f t="shared" ca="1" si="48"/>
        <v>0.21036743319095705</v>
      </c>
      <c r="YP14" s="484">
        <f t="shared" ca="1" si="48"/>
        <v>-0.53716755334219179</v>
      </c>
      <c r="YQ14" s="484">
        <f t="shared" ca="1" si="48"/>
        <v>-0.78352011835031787</v>
      </c>
      <c r="YR14" s="484">
        <f t="shared" ca="1" si="48"/>
        <v>-0.73715989978774943</v>
      </c>
      <c r="YU14" s="606" t="s">
        <v>1788</v>
      </c>
      <c r="YV14" s="700" t="str">
        <f t="shared" ca="1" si="49"/>
        <v>B</v>
      </c>
      <c r="YW14" s="479">
        <f t="shared" ca="1" si="69"/>
        <v>0.51374578078607647</v>
      </c>
      <c r="YX14" s="495">
        <f t="shared" ca="1" si="50"/>
        <v>0.75033872919218159</v>
      </c>
      <c r="YY14" s="458">
        <f t="shared" ca="1" si="50"/>
        <v>0.81626595739458552</v>
      </c>
      <c r="YZ14" s="458">
        <f t="shared" ca="1" si="50"/>
        <v>6.3450817477374466E-2</v>
      </c>
      <c r="ZA14" s="459">
        <f t="shared" ca="1" si="50"/>
        <v>0.4249276190801643</v>
      </c>
      <c r="ZB14" s="495">
        <f t="shared" ca="1" si="70"/>
        <v>0.10617667989428511</v>
      </c>
      <c r="ZC14" s="458">
        <f t="shared" ca="1" si="71"/>
        <v>0.73877587516758669</v>
      </c>
      <c r="ZD14" s="458">
        <f t="shared" ca="1" si="72"/>
        <v>-0.58854209168519922</v>
      </c>
      <c r="ZE14" s="459">
        <f t="shared" ca="1" si="73"/>
        <v>-0.59110448115616365</v>
      </c>
      <c r="ZF14" s="484">
        <f t="shared" ca="1" si="51"/>
        <v>6.2622520444229578E-3</v>
      </c>
      <c r="ZG14" s="484">
        <f t="shared" ca="1" si="51"/>
        <v>-7.9385408814590788E-2</v>
      </c>
      <c r="ZH14" s="484">
        <f t="shared" ca="1" si="51"/>
        <v>-6.6861590023482048E-2</v>
      </c>
      <c r="ZI14" s="484">
        <f t="shared" ca="1" si="51"/>
        <v>2.1988880583922777E-2</v>
      </c>
      <c r="ZJ14" s="484">
        <f t="shared" ca="1" si="51"/>
        <v>1.0659583188508518E-2</v>
      </c>
      <c r="ZK14" s="484">
        <f t="shared" ca="1" si="51"/>
        <v>7.3425809550013654E-2</v>
      </c>
      <c r="ZL14" s="484">
        <f t="shared" ca="1" si="51"/>
        <v>2.4672875513209128E-2</v>
      </c>
      <c r="ZM14" s="484">
        <f t="shared" ca="1" si="51"/>
        <v>9.4446117703140112E-2</v>
      </c>
      <c r="ZN14" s="484">
        <f t="shared" ca="1" si="51"/>
        <v>8.9770705925095284E-2</v>
      </c>
      <c r="ZO14" s="484">
        <f t="shared" ca="1" si="51"/>
        <v>-1.2302810954562654E-2</v>
      </c>
      <c r="ZP14" s="484">
        <f t="shared" ca="1" si="51"/>
        <v>2.6000050859821721E-2</v>
      </c>
      <c r="ZQ14" s="484">
        <f t="shared" ca="1" si="51"/>
        <v>-1.1497069191506403E-2</v>
      </c>
      <c r="ZR14" s="484">
        <f t="shared" ca="1" si="51"/>
        <v>-4.5981105838852197E-2</v>
      </c>
      <c r="ZS14" s="484">
        <f t="shared" ca="1" si="51"/>
        <v>4.1264232209744643E-2</v>
      </c>
      <c r="ZT14" s="484">
        <f t="shared" ca="1" si="51"/>
        <v>-2.7291061507312073E-2</v>
      </c>
      <c r="ZU14" s="484">
        <f t="shared" ca="1" si="51"/>
        <v>2.9010935851773952E-2</v>
      </c>
      <c r="ZV14" s="484">
        <f t="shared" ca="1" si="52"/>
        <v>4.5270410067628573E-2</v>
      </c>
      <c r="ZW14" s="484">
        <f t="shared" ca="1" si="52"/>
        <v>5.5175234891583769E-3</v>
      </c>
      <c r="ZX14" s="484">
        <f t="shared" ca="1" si="52"/>
        <v>2.7969817598544739E-2</v>
      </c>
      <c r="ZY14" s="484">
        <f t="shared" ca="1" si="52"/>
        <v>0.13772471860952887</v>
      </c>
      <c r="ZZ14" s="484">
        <f t="shared" ca="1" si="52"/>
        <v>8.8902203566076518E-2</v>
      </c>
      <c r="AAA14" s="484">
        <f t="shared" ca="1" si="52"/>
        <v>1.1934971379264253E-2</v>
      </c>
      <c r="AAB14" s="484">
        <f t="shared" ca="1" si="52"/>
        <v>-0.10150745433592355</v>
      </c>
      <c r="AAC14" s="484">
        <f t="shared" ca="1" si="52"/>
        <v>-2.7521574428998372E-2</v>
      </c>
      <c r="AAD14" s="484">
        <f t="shared" ca="1" si="52"/>
        <v>-7.8682240113631882E-2</v>
      </c>
      <c r="AAE14" s="484">
        <f t="shared" ca="1" si="52"/>
        <v>-4.0219644611828483E-2</v>
      </c>
      <c r="AAF14" s="484">
        <f t="shared" ca="1" si="52"/>
        <v>-6.120902348854227E-2</v>
      </c>
      <c r="AAG14" s="484">
        <f t="shared" ca="1" si="52"/>
        <v>-4.3018323338477257E-2</v>
      </c>
      <c r="AAH14" s="484">
        <f t="shared" ca="1" si="52"/>
        <v>-3.8008707897835295E-2</v>
      </c>
      <c r="AAI14" s="484">
        <f t="shared" ca="1" si="52"/>
        <v>-6.0338538063910964E-2</v>
      </c>
      <c r="AAJ14" s="484">
        <f t="shared" ca="1" si="52"/>
        <v>-5.2025335368730337E-2</v>
      </c>
      <c r="AAK14" s="484">
        <f t="shared" ca="1" si="52"/>
        <v>-3.3183772310049216E-2</v>
      </c>
      <c r="AAL14" s="484">
        <f t="shared" ca="1" si="53"/>
        <v>-1.741238539122681E-2</v>
      </c>
      <c r="AAM14" s="484">
        <f t="shared" ca="1" si="53"/>
        <v>-2.189532836791554E-2</v>
      </c>
      <c r="AAN14" s="484">
        <f t="shared" ca="1" si="53"/>
        <v>-6.1359063816095079E-2</v>
      </c>
      <c r="AAO14" s="484">
        <f t="shared" ca="1" si="53"/>
        <v>-3.6356648378541884E-2</v>
      </c>
      <c r="AAP14" s="484">
        <f t="shared" ca="1" si="53"/>
        <v>-2.8906649957960041E-2</v>
      </c>
      <c r="AAQ14" s="484">
        <f t="shared" ca="1" si="53"/>
        <v>7.2202153341576855E-2</v>
      </c>
      <c r="AAR14" s="484">
        <f t="shared" ca="1" si="53"/>
        <v>1.612649398533611E-2</v>
      </c>
      <c r="AAS14" s="484">
        <f t="shared" ca="1" si="53"/>
        <v>2.5193481555402932E-2</v>
      </c>
      <c r="AAT14" s="484">
        <f t="shared" ca="1" si="53"/>
        <v>0.1027465411596778</v>
      </c>
      <c r="AAU14" s="484">
        <f t="shared" ca="1" si="53"/>
        <v>-0.53799345446025815</v>
      </c>
      <c r="AAV14" s="484">
        <f t="shared" ca="1" si="53"/>
        <v>-3.4108224499601811E-2</v>
      </c>
      <c r="AAW14" s="484">
        <f t="shared" ca="1" si="53"/>
        <v>-1.9355163104492604E-2</v>
      </c>
      <c r="AAX14" s="484">
        <f t="shared" ca="1" si="53"/>
        <v>2.6952811872805377E-2</v>
      </c>
      <c r="AAY14" s="484">
        <f t="shared" ca="1" si="53"/>
        <v>-0.12312049482031152</v>
      </c>
      <c r="AAZ14" s="484">
        <f t="shared" ca="1" si="53"/>
        <v>-0.11856365915979221</v>
      </c>
      <c r="ABA14" s="484">
        <f t="shared" ca="1" si="53"/>
        <v>-0.10451532592333997</v>
      </c>
    </row>
    <row r="15" spans="1:729" ht="15" customHeight="1" x14ac:dyDescent="0.35">
      <c r="A15" s="498">
        <v>13</v>
      </c>
      <c r="B15" s="628"/>
      <c r="C15" s="606" t="s">
        <v>1824</v>
      </c>
      <c r="D15" s="629">
        <v>48</v>
      </c>
      <c r="E15" s="630" t="s">
        <v>1825</v>
      </c>
      <c r="F15" s="631" t="s">
        <v>1351</v>
      </c>
      <c r="G15" s="632">
        <v>1701.5830000000001</v>
      </c>
      <c r="H15" s="504">
        <v>36292.519349965325</v>
      </c>
      <c r="I15" s="505">
        <v>22110</v>
      </c>
      <c r="J15" s="633" t="s">
        <v>1826</v>
      </c>
      <c r="K15" s="507">
        <v>2</v>
      </c>
      <c r="L15" s="508" t="s">
        <v>1827</v>
      </c>
      <c r="M15" s="509">
        <v>38</v>
      </c>
      <c r="N15" s="510">
        <v>0.82130000000000003</v>
      </c>
      <c r="O15" s="511">
        <v>0.78820000000000001</v>
      </c>
      <c r="P15" s="512">
        <v>0.83189999999999997</v>
      </c>
      <c r="Q15" s="513">
        <v>0.84389999999999998</v>
      </c>
      <c r="R15" s="510">
        <v>0.77380000000000004</v>
      </c>
      <c r="S15" s="514">
        <v>0.81159999999999999</v>
      </c>
      <c r="T15" s="514">
        <v>0.79859999999999998</v>
      </c>
      <c r="U15" s="514">
        <v>0.82608999999999999</v>
      </c>
      <c r="V15" s="514">
        <v>0.93700000000000006</v>
      </c>
      <c r="W15" s="784" t="s">
        <v>1828</v>
      </c>
      <c r="X15" s="516" t="s">
        <v>1829</v>
      </c>
      <c r="Y15" s="517">
        <v>4</v>
      </c>
      <c r="Z15" s="518">
        <v>2</v>
      </c>
      <c r="AA15" s="519" t="s">
        <v>1830</v>
      </c>
      <c r="AB15" s="520">
        <v>2012</v>
      </c>
      <c r="AC15" s="576">
        <v>1</v>
      </c>
      <c r="AD15" s="519" t="s">
        <v>1830</v>
      </c>
      <c r="AE15" s="522">
        <v>1</v>
      </c>
      <c r="AF15" s="628" t="s">
        <v>1831</v>
      </c>
      <c r="AG15" s="709" t="s">
        <v>1832</v>
      </c>
      <c r="AH15" s="430">
        <v>1</v>
      </c>
      <c r="AI15" s="430">
        <v>2</v>
      </c>
      <c r="AJ15" s="430">
        <v>2019</v>
      </c>
      <c r="AK15" s="780" t="s">
        <v>1549</v>
      </c>
      <c r="AL15" s="607" t="s">
        <v>1188</v>
      </c>
      <c r="AM15" s="369">
        <v>1</v>
      </c>
      <c r="AN15" s="430" t="s">
        <v>1188</v>
      </c>
      <c r="AO15" s="430">
        <v>1</v>
      </c>
      <c r="AP15" s="430">
        <v>1</v>
      </c>
      <c r="AQ15" s="430">
        <v>1</v>
      </c>
      <c r="AR15" s="430">
        <v>1</v>
      </c>
      <c r="AS15" s="430">
        <v>1</v>
      </c>
      <c r="AT15" s="430" t="s">
        <v>1188</v>
      </c>
      <c r="AU15" s="592">
        <v>1</v>
      </c>
      <c r="AV15" s="785" t="s">
        <v>1833</v>
      </c>
      <c r="AW15" s="642" t="s">
        <v>1834</v>
      </c>
      <c r="AX15" s="643">
        <v>2</v>
      </c>
      <c r="AY15" s="786" t="s">
        <v>1835</v>
      </c>
      <c r="AZ15" s="645">
        <v>2</v>
      </c>
      <c r="BA15" s="603" t="s">
        <v>1836</v>
      </c>
      <c r="BB15" s="631" t="s">
        <v>1837</v>
      </c>
      <c r="BC15" s="646" t="s">
        <v>1838</v>
      </c>
      <c r="BD15" s="631" t="s">
        <v>1195</v>
      </c>
      <c r="BE15" s="631" t="s">
        <v>1196</v>
      </c>
      <c r="BF15" s="631">
        <v>3</v>
      </c>
      <c r="BG15" s="631">
        <v>2006</v>
      </c>
      <c r="BH15" s="631" t="s">
        <v>1195</v>
      </c>
      <c r="BI15" s="631">
        <v>1</v>
      </c>
      <c r="BJ15" s="631">
        <v>2</v>
      </c>
      <c r="BK15" s="631" t="s">
        <v>1256</v>
      </c>
      <c r="BL15" s="631" t="s">
        <v>1257</v>
      </c>
      <c r="BM15" s="641" t="s">
        <v>1839</v>
      </c>
      <c r="BN15" s="647">
        <v>1997</v>
      </c>
      <c r="BO15" s="557" t="s">
        <v>1840</v>
      </c>
      <c r="BP15" s="647" t="s">
        <v>1188</v>
      </c>
      <c r="BQ15" s="647">
        <v>0</v>
      </c>
      <c r="BR15" s="647" t="s">
        <v>1188</v>
      </c>
      <c r="BS15" s="647" t="s">
        <v>1188</v>
      </c>
      <c r="BT15" s="647" t="s">
        <v>1188</v>
      </c>
      <c r="BU15" s="647" t="s">
        <v>1188</v>
      </c>
      <c r="BV15" s="648" t="s">
        <v>1188</v>
      </c>
      <c r="BW15" s="709" t="s">
        <v>1841</v>
      </c>
      <c r="BX15" s="650" t="s">
        <v>1188</v>
      </c>
      <c r="BY15" s="647" t="s">
        <v>1188</v>
      </c>
      <c r="BZ15" s="651" t="s">
        <v>1188</v>
      </c>
      <c r="CA15" s="647">
        <v>0</v>
      </c>
      <c r="CB15" s="647" t="s">
        <v>1188</v>
      </c>
      <c r="CC15" s="651" t="s">
        <v>1188</v>
      </c>
      <c r="CD15" s="652" t="s">
        <v>1188</v>
      </c>
      <c r="CE15" s="647">
        <v>0</v>
      </c>
      <c r="CF15" s="647">
        <v>0</v>
      </c>
      <c r="CG15" s="515" t="s">
        <v>1842</v>
      </c>
      <c r="CH15" s="647">
        <v>1970</v>
      </c>
      <c r="CI15" s="647">
        <v>2001</v>
      </c>
      <c r="CJ15" s="647">
        <v>3</v>
      </c>
      <c r="CK15" s="651" t="s">
        <v>1843</v>
      </c>
      <c r="CL15" s="651" t="s">
        <v>1564</v>
      </c>
      <c r="CM15" s="647">
        <v>2</v>
      </c>
      <c r="CN15" s="647" t="s">
        <v>1214</v>
      </c>
      <c r="CO15" s="557" t="s">
        <v>1844</v>
      </c>
      <c r="CP15" s="647">
        <v>2012</v>
      </c>
      <c r="CQ15" s="647">
        <v>3</v>
      </c>
      <c r="CR15" s="650">
        <v>2</v>
      </c>
      <c r="CS15" s="653" t="s">
        <v>1188</v>
      </c>
      <c r="CT15" s="647" t="s">
        <v>1188</v>
      </c>
      <c r="CU15" s="648">
        <v>0</v>
      </c>
      <c r="CV15" s="649" t="s">
        <v>1845</v>
      </c>
      <c r="CW15" s="647">
        <v>2007</v>
      </c>
      <c r="CX15" s="657">
        <v>2</v>
      </c>
      <c r="CY15" s="656" t="s">
        <v>1846</v>
      </c>
      <c r="CZ15" s="647">
        <v>2012</v>
      </c>
      <c r="DA15" s="657">
        <v>3</v>
      </c>
      <c r="DB15" s="658">
        <v>66800</v>
      </c>
      <c r="DC15" s="553">
        <v>3</v>
      </c>
      <c r="DD15" s="659" t="s">
        <v>1493</v>
      </c>
      <c r="DE15" s="648">
        <v>2013</v>
      </c>
      <c r="DF15" s="708" t="s">
        <v>1847</v>
      </c>
      <c r="DG15" s="664" t="s">
        <v>1848</v>
      </c>
      <c r="DH15" s="666">
        <v>2</v>
      </c>
      <c r="DI15" s="710" t="s">
        <v>1214</v>
      </c>
      <c r="DJ15" s="578" t="s">
        <v>1849</v>
      </c>
      <c r="DK15" s="665">
        <v>2006</v>
      </c>
      <c r="DL15" s="665">
        <v>3</v>
      </c>
      <c r="DM15" s="655">
        <v>1</v>
      </c>
      <c r="DN15" s="790" t="s">
        <v>1850</v>
      </c>
      <c r="DO15" s="791" t="s">
        <v>1851</v>
      </c>
      <c r="DP15" s="663">
        <v>2</v>
      </c>
      <c r="DQ15" s="642" t="s">
        <v>1256</v>
      </c>
      <c r="DR15" s="578" t="s">
        <v>1852</v>
      </c>
      <c r="DS15" s="665">
        <v>2006</v>
      </c>
      <c r="DT15" s="753">
        <v>3</v>
      </c>
      <c r="DU15" s="657">
        <v>2</v>
      </c>
      <c r="DV15" s="651" t="s">
        <v>1853</v>
      </c>
      <c r="DW15" s="578" t="s">
        <v>1854</v>
      </c>
      <c r="DX15" s="647">
        <v>2003</v>
      </c>
      <c r="DY15" s="647">
        <v>3</v>
      </c>
      <c r="DZ15" s="650">
        <v>2</v>
      </c>
      <c r="EA15" s="743" t="s">
        <v>1854</v>
      </c>
      <c r="EB15" s="649" t="s">
        <v>1190</v>
      </c>
      <c r="EC15" s="647">
        <v>2</v>
      </c>
      <c r="ED15" s="668" t="s">
        <v>1214</v>
      </c>
      <c r="EE15" s="647">
        <v>2006</v>
      </c>
      <c r="EF15" s="647">
        <v>3</v>
      </c>
      <c r="EG15" s="650" t="s">
        <v>1220</v>
      </c>
      <c r="EH15" s="648" t="s">
        <v>1221</v>
      </c>
      <c r="EI15" s="744" t="s">
        <v>1855</v>
      </c>
      <c r="EJ15" s="651" t="s">
        <v>1856</v>
      </c>
      <c r="EK15" s="647" t="s">
        <v>1188</v>
      </c>
      <c r="EL15" s="647" t="s">
        <v>1188</v>
      </c>
      <c r="EM15" s="726" t="s">
        <v>1188</v>
      </c>
      <c r="EN15" s="636" t="s">
        <v>1188</v>
      </c>
      <c r="EO15" s="670" t="s">
        <v>1188</v>
      </c>
      <c r="EP15" s="636">
        <v>0</v>
      </c>
      <c r="EQ15" s="636" t="s">
        <v>1188</v>
      </c>
      <c r="ER15" s="792" t="s">
        <v>1188</v>
      </c>
      <c r="ES15" s="636" t="s">
        <v>1188</v>
      </c>
      <c r="ET15" s="636">
        <v>0</v>
      </c>
      <c r="EU15" s="640">
        <v>0</v>
      </c>
      <c r="EV15" s="672"/>
      <c r="EW15" s="673"/>
      <c r="EX15" s="674"/>
      <c r="EY15" s="631" t="s">
        <v>1343</v>
      </c>
      <c r="EZ15" s="631" t="s">
        <v>1188</v>
      </c>
      <c r="FA15" s="675">
        <v>25.1</v>
      </c>
      <c r="FB15" s="648">
        <v>0</v>
      </c>
      <c r="FC15" s="676"/>
      <c r="FD15" s="647"/>
      <c r="FE15" s="648"/>
      <c r="FF15" s="652" t="s">
        <v>1379</v>
      </c>
      <c r="FG15" s="728">
        <v>0</v>
      </c>
      <c r="FH15" s="631" t="str">
        <f t="shared" si="0"/>
        <v>C</v>
      </c>
      <c r="FI15" s="677">
        <f t="shared" si="1"/>
        <v>1.1777777777777778</v>
      </c>
      <c r="FJ15" s="678">
        <f t="shared" si="2"/>
        <v>1.2000000000000002</v>
      </c>
      <c r="FK15" s="679">
        <f t="shared" si="3"/>
        <v>2</v>
      </c>
      <c r="FL15" s="680">
        <f t="shared" si="4"/>
        <v>0.33333333333333331</v>
      </c>
      <c r="FM15" s="681">
        <v>0</v>
      </c>
      <c r="FN15" s="574" t="s">
        <v>1188</v>
      </c>
      <c r="FO15" s="470" t="s">
        <v>1188</v>
      </c>
      <c r="FP15" s="470" t="s">
        <v>1188</v>
      </c>
      <c r="FQ15" s="430">
        <v>0</v>
      </c>
      <c r="FR15" s="682" t="s">
        <v>1188</v>
      </c>
      <c r="FS15" s="369">
        <v>0</v>
      </c>
      <c r="FT15" s="574" t="s">
        <v>1188</v>
      </c>
      <c r="FU15" s="575" t="s">
        <v>1188</v>
      </c>
      <c r="FV15" s="369">
        <v>0</v>
      </c>
      <c r="FW15" s="574" t="s">
        <v>1188</v>
      </c>
      <c r="FX15" s="575" t="s">
        <v>1188</v>
      </c>
      <c r="FY15" s="369">
        <v>1</v>
      </c>
      <c r="FZ15" s="430">
        <v>2019</v>
      </c>
      <c r="GA15" s="470" t="s">
        <v>1857</v>
      </c>
      <c r="GB15" s="521" t="s">
        <v>1858</v>
      </c>
      <c r="GC15" s="369">
        <v>0</v>
      </c>
      <c r="GD15" s="574" t="s">
        <v>1188</v>
      </c>
      <c r="GE15" s="470" t="s">
        <v>1188</v>
      </c>
      <c r="GF15" s="685" t="s">
        <v>1188</v>
      </c>
      <c r="GG15" s="734">
        <v>0</v>
      </c>
      <c r="GH15" s="574" t="s">
        <v>1188</v>
      </c>
      <c r="GI15" s="684" t="s">
        <v>1188</v>
      </c>
      <c r="GJ15" s="575" t="s">
        <v>1188</v>
      </c>
      <c r="GK15" s="369">
        <v>2</v>
      </c>
      <c r="GL15" s="430">
        <v>2014</v>
      </c>
      <c r="GM15" s="686" t="s">
        <v>1859</v>
      </c>
      <c r="GN15" s="572" t="s">
        <v>1860</v>
      </c>
      <c r="GO15" s="577">
        <v>0</v>
      </c>
      <c r="GP15" s="687" t="s">
        <v>1188</v>
      </c>
      <c r="GQ15" s="688" t="s">
        <v>1188</v>
      </c>
      <c r="GR15" s="688" t="s">
        <v>1188</v>
      </c>
      <c r="GS15" s="688" t="s">
        <v>1188</v>
      </c>
      <c r="GT15" s="689" t="s">
        <v>1188</v>
      </c>
      <c r="GU15" s="581">
        <v>0</v>
      </c>
      <c r="GV15" s="687" t="s">
        <v>1188</v>
      </c>
      <c r="GW15" s="688" t="s">
        <v>1188</v>
      </c>
      <c r="GX15" s="689" t="s">
        <v>1188</v>
      </c>
      <c r="GY15" s="581">
        <v>0</v>
      </c>
      <c r="GZ15" s="582" t="s">
        <v>1188</v>
      </c>
      <c r="HA15" s="583" t="s">
        <v>1230</v>
      </c>
      <c r="HB15" s="584">
        <v>3</v>
      </c>
      <c r="HC15" s="585">
        <v>2</v>
      </c>
      <c r="HD15" s="586" t="s">
        <v>1861</v>
      </c>
      <c r="HE15" s="557" t="s">
        <v>1862</v>
      </c>
      <c r="HF15" s="587">
        <v>2018</v>
      </c>
      <c r="HG15" s="587">
        <v>2018</v>
      </c>
      <c r="HH15" s="588">
        <v>2</v>
      </c>
      <c r="HI15" s="586" t="s">
        <v>1863</v>
      </c>
      <c r="HJ15" s="578" t="s">
        <v>1864</v>
      </c>
      <c r="HK15" s="691">
        <v>2019</v>
      </c>
      <c r="HL15" s="692">
        <v>0</v>
      </c>
      <c r="HM15" s="693" t="s">
        <v>1188</v>
      </c>
      <c r="HN15" s="592" t="s">
        <v>1188</v>
      </c>
      <c r="HO15" s="681" t="s">
        <v>1188</v>
      </c>
      <c r="HP15" s="574" t="s">
        <v>1188</v>
      </c>
      <c r="HQ15" s="472" t="str">
        <f t="shared" si="5"/>
        <v>-</v>
      </c>
      <c r="HR15" s="593" t="s">
        <v>1188</v>
      </c>
      <c r="HS15" s="574" t="s">
        <v>1188</v>
      </c>
      <c r="HT15" s="574" t="s">
        <v>1188</v>
      </c>
      <c r="HU15" s="574" t="s">
        <v>1188</v>
      </c>
      <c r="HV15" s="574" t="s">
        <v>1188</v>
      </c>
      <c r="HW15" s="574" t="s">
        <v>1188</v>
      </c>
      <c r="HX15" s="574" t="s">
        <v>1188</v>
      </c>
      <c r="HY15" s="574" t="s">
        <v>1188</v>
      </c>
      <c r="HZ15" s="574" t="s">
        <v>1188</v>
      </c>
      <c r="IA15" s="574" t="s">
        <v>1188</v>
      </c>
      <c r="IB15" s="574" t="s">
        <v>1188</v>
      </c>
      <c r="IC15" s="574" t="s">
        <v>1188</v>
      </c>
      <c r="ID15" s="681" t="s">
        <v>1188</v>
      </c>
      <c r="IE15" s="369" t="s">
        <v>1188</v>
      </c>
      <c r="IF15" s="574" t="s">
        <v>1188</v>
      </c>
      <c r="IG15" s="472" t="str">
        <f t="shared" si="6"/>
        <v>-</v>
      </c>
      <c r="IH15" s="609" t="s">
        <v>1188</v>
      </c>
      <c r="II15" s="694" t="s">
        <v>1188</v>
      </c>
      <c r="IJ15" s="695" t="s">
        <v>1188</v>
      </c>
      <c r="IK15" s="696" t="s">
        <v>1188</v>
      </c>
      <c r="IL15" s="696" t="s">
        <v>1188</v>
      </c>
      <c r="IM15" s="697" t="s">
        <v>1188</v>
      </c>
      <c r="IN15" s="599">
        <v>1</v>
      </c>
      <c r="IO15" s="600">
        <v>7</v>
      </c>
      <c r="IP15" s="601">
        <v>6</v>
      </c>
      <c r="IQ15" s="600">
        <v>1</v>
      </c>
      <c r="IR15" s="587">
        <v>10</v>
      </c>
      <c r="IS15" s="601">
        <v>11</v>
      </c>
      <c r="IT15" s="599">
        <v>1</v>
      </c>
      <c r="IU15" s="600">
        <v>16</v>
      </c>
      <c r="IV15" s="587">
        <v>8</v>
      </c>
      <c r="IW15" s="601">
        <v>5</v>
      </c>
      <c r="IX15" s="602">
        <v>29</v>
      </c>
      <c r="IY15" s="681">
        <v>0</v>
      </c>
      <c r="IZ15" s="793" t="s">
        <v>1188</v>
      </c>
      <c r="JA15" s="681">
        <v>2</v>
      </c>
      <c r="JB15" s="603" t="s">
        <v>1865</v>
      </c>
      <c r="JC15" s="763">
        <v>1</v>
      </c>
      <c r="JD15" s="683" t="s">
        <v>1866</v>
      </c>
      <c r="JE15" s="684" t="s">
        <v>1867</v>
      </c>
      <c r="JF15" s="471" t="s">
        <v>1868</v>
      </c>
      <c r="JG15" s="472">
        <v>2020</v>
      </c>
      <c r="JH15" s="763">
        <v>2</v>
      </c>
      <c r="JI15" s="683">
        <v>1</v>
      </c>
      <c r="JJ15" s="684" t="s">
        <v>1869</v>
      </c>
      <c r="JK15" s="471" t="s">
        <v>1870</v>
      </c>
      <c r="JL15" s="472">
        <v>2016</v>
      </c>
      <c r="JM15" s="734">
        <v>1</v>
      </c>
      <c r="JN15" s="683">
        <v>2</v>
      </c>
      <c r="JO15" s="683">
        <v>1</v>
      </c>
      <c r="JP15" s="684" t="s">
        <v>1871</v>
      </c>
      <c r="JQ15" s="471" t="s">
        <v>1872</v>
      </c>
      <c r="JR15" s="472">
        <v>2009</v>
      </c>
      <c r="JS15" s="369">
        <v>0</v>
      </c>
      <c r="JT15" s="430" t="s">
        <v>1188</v>
      </c>
      <c r="JU15" s="470" t="s">
        <v>1188</v>
      </c>
      <c r="JV15" s="470" t="s">
        <v>1188</v>
      </c>
      <c r="JW15" s="472" t="s">
        <v>1188</v>
      </c>
      <c r="JX15" s="606">
        <v>2</v>
      </c>
      <c r="JY15" s="750" t="s">
        <v>1873</v>
      </c>
      <c r="JZ15" s="606">
        <v>2006</v>
      </c>
      <c r="KA15" s="606">
        <f t="shared" si="7"/>
        <v>1</v>
      </c>
      <c r="KB15" s="606"/>
      <c r="KC15" s="606"/>
      <c r="KD15" s="606">
        <v>1</v>
      </c>
      <c r="KE15" s="606"/>
      <c r="KF15" s="606">
        <f t="shared" si="8"/>
        <v>0</v>
      </c>
      <c r="KG15" s="606"/>
      <c r="KH15" s="606"/>
      <c r="KI15" s="606"/>
      <c r="KJ15" s="606"/>
      <c r="KK15" s="606">
        <v>1</v>
      </c>
      <c r="KL15" s="606">
        <v>1</v>
      </c>
      <c r="KM15" s="608">
        <f t="shared" si="9"/>
        <v>0.5597521960735321</v>
      </c>
      <c r="KN15" s="609">
        <v>0.29876098036766052</v>
      </c>
      <c r="KO15" s="609">
        <v>63.942306518554688</v>
      </c>
      <c r="KP15" s="610">
        <v>7</v>
      </c>
      <c r="KQ15" s="608">
        <f t="shared" si="10"/>
        <v>0.49795639570802452</v>
      </c>
      <c r="KR15" s="609">
        <v>-1.0218021459877491E-2</v>
      </c>
      <c r="KS15" s="609">
        <v>56.730770111083984</v>
      </c>
      <c r="KT15" s="610">
        <v>6</v>
      </c>
      <c r="KU15" s="610">
        <v>42</v>
      </c>
      <c r="KV15" s="563" t="s">
        <v>1237</v>
      </c>
      <c r="KW15" s="606" t="s">
        <v>1824</v>
      </c>
      <c r="KX15" s="700" t="str">
        <f t="shared" ca="1" si="11"/>
        <v>B</v>
      </c>
      <c r="KY15" s="701">
        <f t="shared" ca="1" si="12"/>
        <v>0.50930421465307441</v>
      </c>
      <c r="KZ15" s="702">
        <f t="shared" ca="1" si="13"/>
        <v>0.44695764705882352</v>
      </c>
      <c r="LA15" s="703">
        <f t="shared" ca="1" si="54"/>
        <v>0.606152380952381</v>
      </c>
      <c r="LB15" s="703">
        <f t="shared" ca="1" si="14"/>
        <v>0.3601166666666667</v>
      </c>
      <c r="LC15" s="704">
        <f t="shared" ca="1" si="15"/>
        <v>0.6239901639344263</v>
      </c>
      <c r="LD15" s="696" cm="1">
        <f t="array" aca="1" ref="LD15" ca="1">INDIRECT(LD$203&amp;ROW())*LD$205</f>
        <v>4</v>
      </c>
      <c r="LE15" s="696" cm="1">
        <f t="array" aca="1" ref="LE15" ca="1">INDIRECT(LE$203&amp;ROW())*LE$205</f>
        <v>0</v>
      </c>
      <c r="LF15" s="696" cm="1">
        <f t="array" aca="1" ref="LF15" ca="1">INDIRECT(LF$203&amp;ROW())*LF$205</f>
        <v>0</v>
      </c>
      <c r="LG15" s="696" cm="1">
        <f t="array" aca="1" ref="LG15" ca="1">INDIRECT(LG$203&amp;ROW())*LG$205</f>
        <v>3</v>
      </c>
      <c r="LH15" s="696" cm="1">
        <f t="array" aca="1" ref="LH15" ca="1">INDIRECT(LH$203&amp;ROW())*LH$205</f>
        <v>0</v>
      </c>
      <c r="LI15" s="696" cm="1">
        <f t="array" aca="1" ref="LI15" ca="1">INDIRECT(LI$203&amp;ROW())*LI$205</f>
        <v>0</v>
      </c>
      <c r="LJ15" s="696" cm="1">
        <f t="array" aca="1" ref="LJ15" ca="1">INDIRECT(LJ$203&amp;ROW())*LJ$205</f>
        <v>3</v>
      </c>
      <c r="LK15" s="696" cm="1">
        <f t="array" aca="1" ref="LK15" ca="1">INDIRECT(LK$203&amp;ROW())*LK$205</f>
        <v>3</v>
      </c>
      <c r="LL15" s="696" cm="1">
        <f t="array" aca="1" ref="LL15" ca="1">INDIRECT(LL$203&amp;ROW())*LL$205</f>
        <v>3</v>
      </c>
      <c r="LM15" s="696" cm="1">
        <f t="array" aca="1" ref="LM15" ca="1">INDIRECT(LM$203&amp;ROW())*LM$205</f>
        <v>6</v>
      </c>
      <c r="LN15" s="696" cm="1">
        <f t="array" aca="1" ref="LN15" ca="1">INDIRECT(LN$203&amp;ROW())*LN$205</f>
        <v>3</v>
      </c>
      <c r="LO15" s="696" cm="1">
        <f t="array" aca="1" ref="LO15" ca="1">INDIRECT(LO$203&amp;ROW())*LO$205</f>
        <v>0</v>
      </c>
      <c r="LP15" s="696" cm="1">
        <f t="array" aca="1" ref="LP15" ca="1">INDIRECT(LP$203&amp;ROW())*LP$205</f>
        <v>4</v>
      </c>
      <c r="LQ15" s="696" cm="1">
        <f t="array" aca="1" ref="LQ15" ca="1">IF(INDIRECT(LQ$203&amp;ROW())="-",0,INDIRECT(LQ$203&amp;ROW())*LQ$205)</f>
        <v>4.9913999999999996</v>
      </c>
      <c r="LR15" s="696" cm="1">
        <f t="array" aca="1" ref="LR15" ca="1">INDIRECT(LR$203&amp;ROW())*LR$205</f>
        <v>4</v>
      </c>
      <c r="LS15" s="696" cm="1">
        <f t="array" aca="1" ref="LS15" ca="1">IF(INDIRECT(LS$203&amp;ROW())="-",0,INDIRECT(LS$203&amp;ROW())*LS$205)</f>
        <v>4.7292000000000005</v>
      </c>
      <c r="LT15" s="696" cm="1">
        <f t="array" aca="1" ref="LT15" ca="1">INDIRECT(LT$203&amp;ROW())*LT$205</f>
        <v>4</v>
      </c>
      <c r="LU15" s="696" cm="1">
        <f t="array" aca="1" ref="LU15" ca="1">INDIRECT(LU$203&amp;ROW())*LU$205</f>
        <v>0</v>
      </c>
      <c r="LV15" s="696" cm="1">
        <f t="array" aca="1" ref="LV15" ca="1">INDIRECT(LV$203&amp;ROW())*LV$205</f>
        <v>0</v>
      </c>
      <c r="LW15" s="696" cm="1">
        <f t="array" aca="1" ref="LW15" ca="1">INDIRECT(LW$203&amp;ROW())*LW$205</f>
        <v>2</v>
      </c>
      <c r="LX15" s="696" cm="1">
        <f t="array" aca="1" ref="LX15" ca="1">INDIRECT(LX$203&amp;ROW())*LX$205</f>
        <v>2</v>
      </c>
      <c r="LY15" s="696" cm="1">
        <f t="array" aca="1" ref="LY15" ca="1">IF(INDIRECT(LY$203&amp;ROW())="-",0,INDIRECT(LY$203&amp;ROW())*LY$205)</f>
        <v>4.6428000000000003</v>
      </c>
      <c r="LZ15" s="696" cm="1">
        <f t="array" aca="1" ref="LZ15" ca="1">INDIRECT(LZ$203&amp;ROW())*LZ$205</f>
        <v>0</v>
      </c>
      <c r="MA15" s="696" cm="1">
        <f t="array" aca="1" ref="MA15" ca="1">INDIRECT(MA$203&amp;ROW())*MA$205</f>
        <v>4</v>
      </c>
      <c r="MB15" s="696" cm="1">
        <f t="array" aca="1" ref="MB15" ca="1">INDIRECT(MB$203&amp;ROW())*MB$205</f>
        <v>0</v>
      </c>
      <c r="MC15" s="696" cm="1">
        <f t="array" aca="1" ref="MC15" ca="1">IF($MB15=0,0,INDIRECT(MC$203&amp;ROW())*MC$205)</f>
        <v>0</v>
      </c>
      <c r="MD15" s="696" cm="1">
        <f t="array" aca="1" ref="MD15" ca="1">IF($MB15=0,0,INDIRECT(MD$203&amp;ROW())*MD$205)</f>
        <v>0</v>
      </c>
      <c r="ME15" s="696" cm="1">
        <f t="array" aca="1" ref="ME15" ca="1">IF($MB15=0,0,INDIRECT(ME$203&amp;ROW())*ME$205)</f>
        <v>0</v>
      </c>
      <c r="MF15" s="696" cm="1">
        <f t="array" aca="1" ref="MF15" ca="1">IF($MB15=0,0,INDIRECT(MF$203&amp;ROW())*MF$205)</f>
        <v>0</v>
      </c>
      <c r="MG15" s="696" cm="1">
        <f t="array" aca="1" ref="MG15" ca="1">INDIRECT(MG$203&amp;ROW())*MG$205</f>
        <v>0</v>
      </c>
      <c r="MH15" s="696" cm="1">
        <f t="array" aca="1" ref="MH15" ca="1">IF($MG15=0,0,INDIRECT(MH$203&amp;ROW())*MH$205)</f>
        <v>0</v>
      </c>
      <c r="MI15" s="696" cm="1">
        <f t="array" aca="1" ref="MI15" ca="1">IF($MG15=0,0,INDIRECT(MI$203&amp;ROW())*MI$205)</f>
        <v>0</v>
      </c>
      <c r="MJ15" s="696" cm="1">
        <f t="array" aca="1" ref="MJ15" ca="1">INDIRECT(MJ$203&amp;ROW())*MJ$205</f>
        <v>0</v>
      </c>
      <c r="MK15" s="696" cm="1">
        <f t="array" aca="1" ref="MK15" ca="1">INDIRECT(MK$203&amp;ROW())*MK$205</f>
        <v>4</v>
      </c>
      <c r="ML15" s="696" cm="1">
        <f t="array" aca="1" ref="ML15" ca="1">INDIRECT(ML$203&amp;ROW())*ML$205</f>
        <v>0</v>
      </c>
      <c r="MM15" s="696" cm="1">
        <f t="array" aca="1" ref="MM15" ca="1">INDIRECT(MM$203&amp;ROW())*MM$205</f>
        <v>4</v>
      </c>
      <c r="MN15" s="696" cm="1">
        <f t="array" aca="1" ref="MN15" ca="1">INDIRECT(MN$203&amp;ROW())*MN$205</f>
        <v>4</v>
      </c>
      <c r="MO15" s="696" cm="1">
        <f t="array" aca="1" ref="MO15" ca="1">INDIRECT(MO$203&amp;ROW())*MO$205</f>
        <v>0</v>
      </c>
      <c r="MP15" s="696" cm="1">
        <f t="array" aca="1" ref="MP15" ca="1">INDIRECT(MP$203&amp;ROW())*MP$205</f>
        <v>2</v>
      </c>
      <c r="MQ15" s="696" cm="1">
        <f t="array" aca="1" ref="MQ15" ca="1">INDIRECT(MQ$203&amp;ROW())*MQ$205</f>
        <v>2</v>
      </c>
      <c r="MR15" s="696" cm="1">
        <f t="array" aca="1" ref="MR15" ca="1">INDIRECT(MR$203&amp;ROW())*MR$205</f>
        <v>2</v>
      </c>
      <c r="MS15" s="696" cm="1">
        <f t="array" aca="1" ref="MS15" ca="1">INDIRECT(MS$203&amp;ROW())*MS$205</f>
        <v>2</v>
      </c>
      <c r="MT15" s="696" cm="1">
        <f t="array" aca="1" ref="MT15" ca="1">INDIRECT(MT$203&amp;ROW())*MT$205</f>
        <v>3</v>
      </c>
      <c r="MU15" s="696" cm="1">
        <f t="array" aca="1" ref="MU15" ca="1">INDIRECT(MU$203&amp;ROW())*MU$205</f>
        <v>2</v>
      </c>
      <c r="MV15" s="696" cm="1">
        <f t="array" aca="1" ref="MV15" ca="1">IF(INDIRECT(MV$203&amp;ROW())="-",0,INDIRECT(MV$203&amp;ROW())*MV$205)</f>
        <v>5.0633999999999997</v>
      </c>
      <c r="MW15" s="696" cm="1">
        <f t="array" aca="1" ref="MW15" ca="1">INDIRECT(MW$203&amp;ROW())*MW$205</f>
        <v>4</v>
      </c>
      <c r="MX15" s="696" cm="1">
        <f t="array" aca="1" ref="MX15" ca="1">INDIRECT(MX$203&amp;ROW())*MX$205</f>
        <v>4</v>
      </c>
      <c r="MY15" s="696" cm="1">
        <f t="array" aca="1" ref="MY15" ca="1">INDIRECT(MY$203&amp;ROW())*MY$205</f>
        <v>0</v>
      </c>
      <c r="NA15" s="701">
        <f t="shared" si="16"/>
        <v>0.55687560975609762</v>
      </c>
      <c r="NB15" s="617">
        <f t="shared" si="17"/>
        <v>0.48487142857142856</v>
      </c>
      <c r="NC15" s="695">
        <f t="shared" si="18"/>
        <v>0.21336923076923078</v>
      </c>
      <c r="ND15" s="697">
        <f t="shared" si="19"/>
        <v>0.69792222222222211</v>
      </c>
      <c r="NE15" s="694">
        <f t="shared" si="20"/>
        <v>0.48825962282974478</v>
      </c>
      <c r="NF15" s="682" t="str">
        <f t="shared" si="21"/>
        <v>C</v>
      </c>
      <c r="NH15" s="606" t="s">
        <v>1824</v>
      </c>
      <c r="NI15" s="563" t="str">
        <f t="shared" si="22"/>
        <v>A</v>
      </c>
      <c r="NJ15" s="563" t="str">
        <f t="shared" si="23"/>
        <v>C</v>
      </c>
      <c r="NK15" s="563" t="str">
        <f t="shared" ca="1" si="24"/>
        <v>B</v>
      </c>
      <c r="NL15" s="563" t="str">
        <f t="shared" ca="1" si="25"/>
        <v>C</v>
      </c>
      <c r="NM15" s="563" t="str">
        <f t="shared" ca="1" si="26"/>
        <v>C</v>
      </c>
      <c r="NN15" s="563" t="str">
        <f t="shared" ca="1" si="55"/>
        <v>B</v>
      </c>
      <c r="NO15" s="563" t="str">
        <f t="shared" ca="1" si="56"/>
        <v>C</v>
      </c>
      <c r="NP15" s="606" t="str">
        <f t="shared" si="27"/>
        <v>Yes</v>
      </c>
      <c r="NQ15" s="682" t="str">
        <f t="shared" si="28"/>
        <v>Yes</v>
      </c>
      <c r="NR15" s="682" t="e">
        <f>IF(OR(AND(NI15="A",OR(NJ15="C",NJ15="D")),AND(NI15="A",OR(#REF!="C",#REF!="D")),AND(NI15="B",OR(NJ15="D",#REF!="D")),AND(OR(NI15="C",NI15="D"),OR(NJ15="A",NJ15="B")),AND(OR(NI15="C",NI15="D"),OR(#REF!="A",#REF!="B")),AND(OR(NJ15="A",#REF!="A",NJ15="B",#REF!="B"),OR(NP15="-",NQ15="-")),AND(OR(NJ15="C",#REF!="C",NJ15="D",#REF!="D"),NP15="Yes")),"Yes","-")</f>
        <v>#REF!</v>
      </c>
      <c r="NS15" s="607" t="s">
        <v>1874</v>
      </c>
      <c r="NT15" s="619">
        <f t="shared" si="29"/>
        <v>0.82130000000000003</v>
      </c>
      <c r="NU15" s="619">
        <f t="shared" si="30"/>
        <v>0.48825962282974478</v>
      </c>
      <c r="NV15" s="619">
        <f t="shared" ca="1" si="31"/>
        <v>0.50930421465307441</v>
      </c>
      <c r="NW15" s="619">
        <f t="shared" ca="1" si="57"/>
        <v>0.48159291150648109</v>
      </c>
      <c r="NX15" s="619">
        <f t="shared" ca="1" si="58"/>
        <v>0.45345303313809454</v>
      </c>
      <c r="NY15" s="620">
        <f t="shared" ca="1" si="59"/>
        <v>0.5164212725062447</v>
      </c>
      <c r="NZ15" s="620">
        <f t="shared" ca="1" si="60"/>
        <v>0.49578196021043608</v>
      </c>
      <c r="OA15" s="705" t="s">
        <v>1188</v>
      </c>
      <c r="OB15" s="706" t="s">
        <v>1188</v>
      </c>
      <c r="OC15" s="494"/>
      <c r="OE15" s="606" t="s">
        <v>1824</v>
      </c>
      <c r="OF15" s="700" t="str">
        <f t="shared" ca="1" si="32"/>
        <v>C</v>
      </c>
      <c r="OG15" s="701">
        <f t="shared" ca="1" si="61"/>
        <v>0.48159291150648109</v>
      </c>
      <c r="OH15" s="705">
        <f t="shared" ca="1" si="33"/>
        <v>0.52484596225596525</v>
      </c>
      <c r="OI15" s="696">
        <f t="shared" ca="1" si="34"/>
        <v>0.48336219623588467</v>
      </c>
      <c r="OJ15" s="696">
        <f t="shared" ca="1" si="35"/>
        <v>0.23546746828982912</v>
      </c>
      <c r="OK15" s="697">
        <f t="shared" ca="1" si="36"/>
        <v>0.68269601924424528</v>
      </c>
      <c r="OL15" s="696" cm="1">
        <f t="array" aca="1" ref="OL15" ca="1">INDIRECT(OL$203&amp;ROW())*OL$205</f>
        <v>0.74780000000000002</v>
      </c>
      <c r="OM15" s="696" cm="1">
        <f t="array" aca="1" ref="OM15" ca="1">INDIRECT(OM$203&amp;ROW())*OM$205</f>
        <v>0</v>
      </c>
      <c r="ON15" s="696" cm="1">
        <f t="array" aca="1" ref="ON15" ca="1">INDIRECT(ON$203&amp;ROW())*ON$205</f>
        <v>0</v>
      </c>
      <c r="OO15" s="696" cm="1">
        <f t="array" aca="1" ref="OO15" ca="1">INDIRECT(OO$203&amp;ROW())*OO$205</f>
        <v>1.0790999999999999</v>
      </c>
      <c r="OP15" s="696" cm="1">
        <f t="array" aca="1" ref="OP15" ca="1">INDIRECT(OP$203&amp;ROW())*OP$205</f>
        <v>0</v>
      </c>
      <c r="OQ15" s="696" cm="1">
        <f t="array" aca="1" ref="OQ15" ca="1">INDIRECT(OQ$203&amp;ROW())*OQ$205</f>
        <v>0</v>
      </c>
      <c r="OR15" s="696" cm="1">
        <f t="array" aca="1" ref="OR15" ca="1">INDIRECT(OR$203&amp;ROW())*OR$205</f>
        <v>1.4141999999999999</v>
      </c>
      <c r="OS15" s="696" cm="1">
        <f t="array" aca="1" ref="OS15" ca="1">INDIRECT(OS$203&amp;ROW())*OS$205</f>
        <v>1.5387</v>
      </c>
      <c r="OT15" s="696" cm="1">
        <f t="array" aca="1" ref="OT15" ca="1">INDIRECT(OT$203&amp;ROW())*OT$205</f>
        <v>1.4727000000000001</v>
      </c>
      <c r="OU15" s="696" cm="1">
        <f t="array" aca="1" ref="OU15" ca="1">INDIRECT(OU$203&amp;ROW())*OU$205</f>
        <v>1.9304999999999999</v>
      </c>
      <c r="OV15" s="696" cm="1">
        <f t="array" aca="1" ref="OV15" ca="1">INDIRECT(OV$203&amp;ROW())*OV$205</f>
        <v>1.2161999999999999</v>
      </c>
      <c r="OW15" s="696" cm="1">
        <f t="array" aca="1" ref="OW15" ca="1">INDIRECT(OW$203&amp;ROW())*OW$205</f>
        <v>0</v>
      </c>
      <c r="OX15" s="696" cm="1">
        <f t="array" aca="1" ref="OX15" ca="1">INDIRECT(OX$203&amp;ROW())*OX$205</f>
        <v>1.3977999999999999</v>
      </c>
      <c r="OY15" s="696" cm="1">
        <f t="array" aca="1" ref="OY15" ca="1">IF(INDIRECT(OY$203&amp;ROW())="-",0,INDIRECT(OY$203&amp;ROW())*OY$205)</f>
        <v>0.59039942999999995</v>
      </c>
      <c r="OZ15" s="696" cm="1">
        <f t="array" aca="1" ref="OZ15" ca="1">INDIRECT(OZ$203&amp;ROW())*OZ$205</f>
        <v>0.71030000000000004</v>
      </c>
      <c r="PA15" s="696" cm="1">
        <f t="array" aca="1" ref="PA15" ca="1">IF(INDIRECT(PA$203&amp;ROW())="-",0,INDIRECT(PA$203&amp;ROW())*PA$205)</f>
        <v>0.69629587999999998</v>
      </c>
      <c r="PB15" s="705" cm="1">
        <f t="array" aca="1" ref="PB15" ca="1">INDIRECT(PB$203&amp;ROW())*PB$205</f>
        <v>1.5084</v>
      </c>
      <c r="PC15" s="696" cm="1">
        <f t="array" aca="1" ref="PC15" ca="1">INDIRECT(PC$203&amp;ROW())*PC$205</f>
        <v>0</v>
      </c>
      <c r="PD15" s="696" cm="1">
        <f t="array" aca="1" ref="PD15" ca="1">INDIRECT(PD$203&amp;ROW())*PD$205</f>
        <v>0</v>
      </c>
      <c r="PE15" s="696" cm="1">
        <f t="array" aca="1" ref="PE15" ca="1">INDIRECT(PE$203&amp;ROW())*PE$205</f>
        <v>1.28</v>
      </c>
      <c r="PF15" s="696" cm="1">
        <f t="array" aca="1" ref="PF15" ca="1">INDIRECT(PF$203&amp;ROW())*PF$205</f>
        <v>1.3308</v>
      </c>
      <c r="PG15" s="696" cm="1">
        <f t="array" aca="1" ref="PG15" ca="1">IF(INDIRECT(PG$203&amp;ROW())="-",0,INDIRECT(PG$203&amp;ROW())*PG$205)</f>
        <v>0.67707500000000009</v>
      </c>
      <c r="PH15" s="696" cm="1">
        <f t="array" aca="1" ref="PH15" ca="1">INDIRECT(PH$203&amp;ROW())*PH$205</f>
        <v>0</v>
      </c>
      <c r="PI15" s="696" cm="1">
        <f t="array" aca="1" ref="PI15" ca="1">INDIRECT(PI$203&amp;ROW())*PI$205</f>
        <v>1.2145999999999999</v>
      </c>
      <c r="PJ15" s="696" cm="1">
        <f t="array" aca="1" ref="PJ15" ca="1">INDIRECT(PJ$203&amp;ROW())*PJ$205</f>
        <v>0</v>
      </c>
      <c r="PK15" s="696" cm="1">
        <f t="array" aca="1" ref="PK15" ca="1">IF($PJ15=0,0,INDIRECT(PK$203&amp;ROW())*PK$205)</f>
        <v>0</v>
      </c>
      <c r="PL15" s="696" cm="1">
        <f t="array" aca="1" ref="PL15" ca="1">IF($MPE15=0,0,INDIRECT(PL$203&amp;ROW())*PL$205)</f>
        <v>0</v>
      </c>
      <c r="PM15" s="696" cm="1">
        <f t="array" aca="1" ref="PM15" ca="1">IF($MPE15=0,0,INDIRECT(PM$203&amp;ROW())*PM$205)</f>
        <v>0</v>
      </c>
      <c r="PN15" s="696" cm="1">
        <f t="array" aca="1" ref="PN15" ca="1">IF($PJ15=0,0,INDIRECT(PN$203&amp;ROW())*PN$205)</f>
        <v>0</v>
      </c>
      <c r="PO15" s="696" cm="1">
        <f t="array" aca="1" ref="PO15" ca="1">INDIRECT(PO$203&amp;ROW())*PO$205</f>
        <v>0</v>
      </c>
      <c r="PP15" s="696" cm="1">
        <f t="array" aca="1" ref="PP15" ca="1">IF($PO15=0,0,INDIRECT(PP$203&amp;ROW())*PP$205)</f>
        <v>0</v>
      </c>
      <c r="PQ15" s="696" cm="1">
        <f t="array" aca="1" ref="PQ15" ca="1">IF($PO15=0,0,INDIRECT(PQ$203&amp;ROW())*PQ$205)</f>
        <v>0</v>
      </c>
      <c r="PR15" s="696" cm="1">
        <f t="array" aca="1" ref="PR15" ca="1">INDIRECT(PR$203&amp;ROW())*PR$205</f>
        <v>0</v>
      </c>
      <c r="PS15" s="696" cm="1">
        <f t="array" aca="1" ref="PS15" ca="1">INDIRECT(PS$203&amp;ROW())*PS$205</f>
        <v>0.7389</v>
      </c>
      <c r="PT15" s="696" cm="1">
        <f t="array" aca="1" ref="PT15" ca="1">INDIRECT(PT$203&amp;ROW())*PT$205</f>
        <v>0</v>
      </c>
      <c r="PU15" s="696" cm="1">
        <f t="array" aca="1" ref="PU15" ca="1">INDIRECT(PU$203&amp;ROW())*PU$205</f>
        <v>1.1798</v>
      </c>
      <c r="PV15" s="696" cm="1">
        <f t="array" aca="1" ref="PV15" ca="1">INDIRECT(PV$203&amp;ROW())*PV$205</f>
        <v>0.6966</v>
      </c>
      <c r="PW15" s="696" cm="1">
        <f t="array" aca="1" ref="PW15" ca="1">INDIRECT(PW$203&amp;ROW())*PW$205</f>
        <v>0</v>
      </c>
      <c r="PX15" s="696" cm="1">
        <f t="array" aca="1" ref="PX15" ca="1">INDIRECT(PX$203&amp;ROW())*PX$205</f>
        <v>1.1714</v>
      </c>
      <c r="PY15" s="696" cm="1">
        <f t="array" aca="1" ref="PY15" ca="1">INDIRECT(PY$203&amp;ROW())*PY$205</f>
        <v>1.1866000000000001</v>
      </c>
      <c r="PZ15" s="696" cm="1">
        <f t="array" aca="1" ref="PZ15" ca="1">INDIRECT(PZ$203&amp;ROW())*PZ$205</f>
        <v>0.17430000000000001</v>
      </c>
      <c r="QA15" s="696" cm="1">
        <f t="array" aca="1" ref="QA15" ca="1">INDIRECT(QA$203&amp;ROW())*QA$205</f>
        <v>0.31659999999999999</v>
      </c>
      <c r="QB15" s="696" cm="1">
        <f t="array" aca="1" ref="QB15" ca="1">INDIRECT(QB$203&amp;ROW())*QB$205</f>
        <v>2.3948999999999998</v>
      </c>
      <c r="QC15" s="696" cm="1">
        <f t="array" aca="1" ref="QC15" ca="1">INDIRECT(QC$203&amp;ROW())*QC$205</f>
        <v>1.4259999999999999</v>
      </c>
      <c r="QD15" s="696" cm="1">
        <f t="array" aca="1" ref="QD15" ca="1">IF(INDIRECT(QD$203&amp;ROW())="-",0,INDIRECT(QD$203&amp;ROW())*QD$205)</f>
        <v>0.51823898999999995</v>
      </c>
      <c r="QE15" s="696" cm="1">
        <f t="array" aca="1" ref="QE15" ca="1">INDIRECT(QE$203&amp;ROW())*QE$205</f>
        <v>1.0656000000000001</v>
      </c>
      <c r="QF15" s="696" cm="1">
        <f t="array" aca="1" ref="QF15" ca="1">INDIRECT(QF$203&amp;ROW())*QF$205</f>
        <v>0.72440000000000004</v>
      </c>
      <c r="QG15" s="696" cm="1">
        <f t="array" aca="1" ref="QG15" ca="1">INDIRECT(QG$203&amp;ROW())*QG$205</f>
        <v>0</v>
      </c>
      <c r="QI15" s="606" t="s">
        <v>1824</v>
      </c>
      <c r="QJ15" s="700" t="str">
        <f t="shared" ca="1" si="37"/>
        <v>C</v>
      </c>
      <c r="QK15" s="701">
        <f t="shared" ca="1" si="62"/>
        <v>0.45345303313809454</v>
      </c>
      <c r="QL15" s="705">
        <f t="shared" ca="1" si="38"/>
        <v>0.58694317358217973</v>
      </c>
      <c r="QM15" s="696">
        <f t="shared" ca="1" si="39"/>
        <v>0.46114495223968588</v>
      </c>
      <c r="QN15" s="696">
        <f t="shared" ca="1" si="40"/>
        <v>8.2117026636566476E-2</v>
      </c>
      <c r="QO15" s="697">
        <f t="shared" ca="1" si="41"/>
        <v>0.68360698009394594</v>
      </c>
      <c r="QP15" s="696" cm="1">
        <f t="array" aca="1" ref="QP15" ca="1">INDIRECT(QP$203&amp;ROW())*QP$205</f>
        <v>3.3451646745381883E-2</v>
      </c>
      <c r="QQ15" s="696" cm="1">
        <f t="array" aca="1" ref="QQ15" ca="1">INDIRECT(QQ$203&amp;ROW())*QQ$205</f>
        <v>0</v>
      </c>
      <c r="QR15" s="696" cm="1">
        <f t="array" aca="1" ref="QR15" ca="1">INDIRECT(QR$203&amp;ROW())*QR$205</f>
        <v>0</v>
      </c>
      <c r="QS15" s="696" cm="1">
        <f t="array" aca="1" ref="QS15" ca="1">INDIRECT(QS$203&amp;ROW())*QS$205</f>
        <v>0.22471360933801068</v>
      </c>
      <c r="QT15" s="696" cm="1">
        <f t="array" aca="1" ref="QT15" ca="1">INDIRECT(QT$203&amp;ROW())*QT$205</f>
        <v>0</v>
      </c>
      <c r="QU15" s="696" cm="1">
        <f t="array" aca="1" ref="QU15" ca="1">INDIRECT(QU$203&amp;ROW())*QU$205</f>
        <v>0</v>
      </c>
      <c r="QV15" s="696" cm="1">
        <f t="array" aca="1" ref="QV15" ca="1">INDIRECT(QV$203&amp;ROW())*QV$205</f>
        <v>0.24117831443907087</v>
      </c>
      <c r="QW15" s="696" cm="1">
        <f t="array" aca="1" ref="QW15" ca="1">INDIRECT(QW$203&amp;ROW())*QW$205</f>
        <v>0.53099416374332975</v>
      </c>
      <c r="QX15" s="696" cm="1">
        <f t="array" aca="1" ref="QX15" ca="1">INDIRECT(QX$203&amp;ROW())*QX$205</f>
        <v>0.60640894423913805</v>
      </c>
      <c r="QY15" s="696" cm="1">
        <f t="array" aca="1" ref="QY15" ca="1">INDIRECT(QY$203&amp;ROW())*QY$205</f>
        <v>0.13540247513535897</v>
      </c>
      <c r="QZ15" s="696" cm="1">
        <f t="array" aca="1" ref="QZ15" ca="1">INDIRECT(QZ$203&amp;ROW())*QZ$205</f>
        <v>0.27613248380770827</v>
      </c>
      <c r="RA15" s="696" cm="1">
        <f t="array" aca="1" ref="RA15" ca="1">INDIRECT(RA$203&amp;ROW())*RA$205</f>
        <v>0</v>
      </c>
      <c r="RB15" s="696" cm="1">
        <f t="array" aca="1" ref="RB15" ca="1">INDIRECT(RB$203&amp;ROW())*RB$205</f>
        <v>0.11461142513892485</v>
      </c>
      <c r="RC15" s="696" cm="1">
        <f t="array" aca="1" ref="RC15" ca="1">IF(INDIRECT(RC$203&amp;ROW())="-",0,INDIRECT(RC$203&amp;ROW())*RC$205)</f>
        <v>6.9803576967387898E-2</v>
      </c>
      <c r="RD15" s="696" cm="1">
        <f t="array" aca="1" ref="RD15" ca="1">INDIRECT(RD$203&amp;ROW())*RD$205</f>
        <v>3.5721048970443148E-2</v>
      </c>
      <c r="RE15" s="696" cm="1">
        <f t="array" aca="1" ref="RE15" ca="1">IF(INDIRECT(RE$203&amp;ROW())="-",0,INDIRECT(RE$203&amp;ROW())*RE$205)</f>
        <v>4.9884421116713415E-2</v>
      </c>
      <c r="RF15" s="705" cm="1">
        <f t="array" aca="1" ref="RF15" ca="1">INDIRECT(RF$203&amp;ROW())*RF$205</f>
        <v>0.10613798880649605</v>
      </c>
      <c r="RG15" s="696" cm="1">
        <f t="array" aca="1" ref="RG15" ca="1">INDIRECT(RG$203&amp;ROW())*RG$205</f>
        <v>0</v>
      </c>
      <c r="RH15" s="696" cm="1">
        <f t="array" aca="1" ref="RH15" ca="1">INDIRECT(RH$203&amp;ROW())*RH$205</f>
        <v>0</v>
      </c>
      <c r="RI15" s="696" cm="1">
        <f t="array" aca="1" ref="RI15" ca="1">INDIRECT(RI$203&amp;ROW())*RI$205</f>
        <v>0.21539378250062202</v>
      </c>
      <c r="RJ15" s="696" cm="1">
        <f t="array" aca="1" ref="RJ15" ca="1">INDIRECT(RJ$203&amp;ROW())*RJ$205</f>
        <v>0.12226723336432462</v>
      </c>
      <c r="RK15" s="696" cm="1">
        <f t="array" aca="1" ref="RK15" ca="1">IF(INDIRECT(RK$203&amp;ROW())="-",0,INDIRECT(RK$203&amp;ROW())*RK$205)</f>
        <v>4.6754233206106874E-2</v>
      </c>
      <c r="RL15" s="696" cm="1">
        <f t="array" aca="1" ref="RL15" ca="1">INDIRECT(RL$203&amp;ROW())*RL$205</f>
        <v>0</v>
      </c>
      <c r="RM15" s="696" cm="1">
        <f t="array" aca="1" ref="RM15" ca="1">INDIRECT(RM$203&amp;ROW())*RM$205</f>
        <v>2.9987460729532761E-2</v>
      </c>
      <c r="RN15" s="696" cm="1">
        <f t="array" aca="1" ref="RN15" ca="1">INDIRECT(RN$203&amp;ROW())*RN$205</f>
        <v>0</v>
      </c>
      <c r="RO15" s="696" cm="1">
        <f t="array" aca="1" ref="RO15" ca="1">IF($RN15=0,0,INDIRECT(RO$203&amp;ROW())*RO$205)</f>
        <v>0</v>
      </c>
      <c r="RP15" s="696" cm="1">
        <f t="array" aca="1" ref="RP15" ca="1">IF($RN15=0,0,INDIRECT(RP$203&amp;ROW())*RP$205)</f>
        <v>0</v>
      </c>
      <c r="RQ15" s="696" cm="1">
        <f t="array" aca="1" ref="RQ15" ca="1">IF($RN15=0,0,INDIRECT(RQ$203&amp;ROW())*RQ$205)</f>
        <v>0</v>
      </c>
      <c r="RR15" s="696" cm="1">
        <f t="array" aca="1" ref="RR15" ca="1">IF($RN15=0,0,INDIRECT(RR$203&amp;ROW())*RR$205)</f>
        <v>0</v>
      </c>
      <c r="RS15" s="696" cm="1">
        <f t="array" aca="1" ref="RS15" ca="1">INDIRECT(RS$203&amp;ROW())*RS$205</f>
        <v>0</v>
      </c>
      <c r="RT15" s="696" cm="1">
        <f t="array" aca="1" ref="RT15" ca="1">IF($RS15=0,0,INDIRECT(RT$203&amp;ROW())*RT$205)</f>
        <v>0</v>
      </c>
      <c r="RU15" s="696" cm="1">
        <f t="array" aca="1" ref="RU15" ca="1">IF($RS15=0,0,INDIRECT(RU$203&amp;ROW())*RU$205)</f>
        <v>0</v>
      </c>
      <c r="RV15" s="696" cm="1">
        <f t="array" aca="1" ref="RV15" ca="1">INDIRECT(RV$203&amp;ROW())*RV$205</f>
        <v>0</v>
      </c>
      <c r="RW15" s="696" cm="1">
        <f t="array" aca="1" ref="RW15" ca="1">INDIRECT(RW$203&amp;ROW())*RW$205</f>
        <v>2.6659190312299668E-2</v>
      </c>
      <c r="RX15" s="696" cm="1">
        <f t="array" aca="1" ref="RX15" ca="1">INDIRECT(RX$203&amp;ROW())*RX$205</f>
        <v>0</v>
      </c>
      <c r="RY15" s="696" cm="1">
        <f t="array" aca="1" ref="RY15" ca="1">INDIRECT(RY$203&amp;ROW())*RY$205</f>
        <v>5.6264463580193595E-2</v>
      </c>
      <c r="RZ15" s="696" cm="1">
        <f t="array" aca="1" ref="RZ15" ca="1">INDIRECT(RZ$203&amp;ROW())*RZ$205</f>
        <v>3.6812489486199085E-2</v>
      </c>
      <c r="SA15" s="696" cm="1">
        <f t="array" aca="1" ref="SA15" ca="1">INDIRECT(SA$203&amp;ROW())*SA$205</f>
        <v>0</v>
      </c>
      <c r="SB15" s="696" cm="1">
        <f t="array" aca="1" ref="SB15" ca="1">INDIRECT(SB$203&amp;ROW())*SB$205</f>
        <v>4.7124126502052749E-2</v>
      </c>
      <c r="SC15" s="696" cm="1">
        <f t="array" aca="1" ref="SC15" ca="1">INDIRECT(SC$203&amp;ROW())*SC$205</f>
        <v>5.4291606235991073E-2</v>
      </c>
      <c r="SD15" s="696" cm="1">
        <f t="array" aca="1" ref="SD15" ca="1">INDIRECT(SD$203&amp;ROW())*SD$205</f>
        <v>0.3072993885784252</v>
      </c>
      <c r="SE15" s="696" cm="1">
        <f t="array" aca="1" ref="SE15" ca="1">INDIRECT(SE$203&amp;ROW())*SE$205</f>
        <v>0.2585618210787391</v>
      </c>
      <c r="SF15" s="696" cm="1">
        <f t="array" aca="1" ref="SF15" ca="1">INDIRECT(SF$203&amp;ROW())*SF$205</f>
        <v>0.19835664972334499</v>
      </c>
      <c r="SG15" s="696" cm="1">
        <f t="array" aca="1" ref="SG15" ca="1">INDIRECT(SG$203&amp;ROW())*SG$205</f>
        <v>7.4767843909269882E-2</v>
      </c>
      <c r="SH15" s="696" cm="1">
        <f t="array" aca="1" ref="SH15" ca="1">IF(INDIRECT(SH$203&amp;ROW())="-",0,INDIRECT(SH$203&amp;ROW())*SH$205)</f>
        <v>6.6398100650605363E-2</v>
      </c>
      <c r="SI15" s="696" cm="1">
        <f t="array" aca="1" ref="SI15" ca="1">INDIRECT(SI$203&amp;ROW())*SI$205</f>
        <v>0.24423887568083891</v>
      </c>
      <c r="SJ15" s="696" cm="1">
        <f t="array" aca="1" ref="SJ15" ca="1">INDIRECT(SJ$203&amp;ROW())*SJ$205</f>
        <v>0.10961749760323641</v>
      </c>
      <c r="SK15" s="696" cm="1">
        <f t="array" aca="1" ref="SK15" ca="1">INDIRECT(SK$203&amp;ROW())*SK$205</f>
        <v>0</v>
      </c>
      <c r="SN15" s="606" t="s">
        <v>1824</v>
      </c>
      <c r="SO15" s="707" cm="1">
        <f t="array" aca="1" ref="SO15" ca="1">INDIRECT(SO$203&amp;ROW())*SO$205</f>
        <v>1</v>
      </c>
      <c r="SP15" s="707" cm="1">
        <f t="array" aca="1" ref="SP15" ca="1">INDIRECT(SP$203&amp;ROW())*SP$205</f>
        <v>0</v>
      </c>
      <c r="SQ15" s="707" cm="1">
        <f t="array" aca="1" ref="SQ15" ca="1">INDIRECT(SQ$203&amp;ROW())*SQ$205</f>
        <v>0</v>
      </c>
      <c r="SR15" s="707" cm="1">
        <f t="array" aca="1" ref="SR15" ca="1">INDIRECT(SR$203&amp;ROW())*SR$205</f>
        <v>3</v>
      </c>
      <c r="SS15" s="707" cm="1">
        <f t="array" aca="1" ref="SS15" ca="1">INDIRECT(SS$203&amp;ROW())*SS$205</f>
        <v>0</v>
      </c>
      <c r="ST15" s="707" cm="1">
        <f t="array" aca="1" ref="ST15" ca="1">INDIRECT(ST$203&amp;ROW())*ST$205</f>
        <v>0</v>
      </c>
      <c r="SU15" s="707" cm="1">
        <f t="array" aca="1" ref="SU15" ca="1">INDIRECT(SU$203&amp;ROW())*SU$205</f>
        <v>3</v>
      </c>
      <c r="SV15" s="707" cm="1">
        <f t="array" aca="1" ref="SV15" ca="1">INDIRECT(SV$203&amp;ROW())*SV$205</f>
        <v>3</v>
      </c>
      <c r="SW15" s="707" cm="1">
        <f t="array" aca="1" ref="SW15" ca="1">INDIRECT(SW$203&amp;ROW())*SW$205</f>
        <v>3</v>
      </c>
      <c r="SX15" s="707" cm="1">
        <f t="array" aca="1" ref="SX15" ca="1">INDIRECT(SX$203&amp;ROW())*SX$205</f>
        <v>3</v>
      </c>
      <c r="SY15" s="707" cm="1">
        <f t="array" aca="1" ref="SY15" ca="1">INDIRECT(SY$203&amp;ROW())*SY$205</f>
        <v>3</v>
      </c>
      <c r="SZ15" s="707" cm="1">
        <f t="array" aca="1" ref="SZ15" ca="1">INDIRECT(SZ$203&amp;ROW())*SZ$205</f>
        <v>0</v>
      </c>
      <c r="TA15" s="707" cm="1">
        <f t="array" aca="1" ref="TA15" ca="1">INDIRECT(TA$203&amp;ROW())*TA$205</f>
        <v>2</v>
      </c>
      <c r="TB15" s="696" cm="1">
        <f t="array" aca="1" ref="TB15" ca="1">IF(INDIRECT(TB$203&amp;ROW())="-",0,INDIRECT(TB$203&amp;ROW())*TB$205)</f>
        <v>0.83189999999999997</v>
      </c>
      <c r="TC15" s="707" cm="1">
        <f t="array" aca="1" ref="TC15" ca="1">INDIRECT(TC$203&amp;ROW())*TC$205</f>
        <v>1</v>
      </c>
      <c r="TD15" s="696" cm="1">
        <f t="array" aca="1" ref="TD15" ca="1">IF(INDIRECT(TD$203&amp;ROW())="-",0,INDIRECT(TD$203&amp;ROW())*TD$205)</f>
        <v>0.78820000000000001</v>
      </c>
      <c r="TE15" s="732" cm="1">
        <f t="array" aca="1" ref="TE15" ca="1">INDIRECT(TE$203&amp;ROW())*TE$205</f>
        <v>2</v>
      </c>
      <c r="TF15" s="707" cm="1">
        <f t="array" aca="1" ref="TF15" ca="1">INDIRECT(TF$203&amp;ROW())*TF$205</f>
        <v>0</v>
      </c>
      <c r="TG15" s="707" cm="1">
        <f t="array" aca="1" ref="TG15" ca="1">INDIRECT(TG$203&amp;ROW())*TG$205</f>
        <v>0</v>
      </c>
      <c r="TH15" s="707" cm="1">
        <f t="array" aca="1" ref="TH15" ca="1">INDIRECT(TH$203&amp;ROW())*TH$205</f>
        <v>2</v>
      </c>
      <c r="TI15" s="707" cm="1">
        <f t="array" aca="1" ref="TI15" ca="1">INDIRECT(TI$203&amp;ROW())*TI$205</f>
        <v>2</v>
      </c>
      <c r="TJ15" s="696" cm="1">
        <f t="array" aca="1" ref="TJ15" ca="1">IF(INDIRECT(TJ$203&amp;ROW())="-",0,INDIRECT(TJ$203&amp;ROW())*TJ$205)</f>
        <v>0.77380000000000004</v>
      </c>
      <c r="TK15" s="707" cm="1">
        <f t="array" aca="1" ref="TK15" ca="1">INDIRECT(TK$203&amp;ROW())*TK$205</f>
        <v>0</v>
      </c>
      <c r="TL15" s="707" cm="1">
        <f t="array" aca="1" ref="TL15" ca="1">INDIRECT(TL$203&amp;ROW())*TL$205</f>
        <v>2</v>
      </c>
      <c r="TM15" s="707" cm="1">
        <f t="array" aca="1" ref="TM15" ca="1">INDIRECT(TM$203&amp;ROW())*TM$205</f>
        <v>0</v>
      </c>
      <c r="TN15" s="707" cm="1">
        <f t="array" aca="1" ref="TN15" ca="1">IF($TM15=0,0,INDIRECT(TN$203&amp;ROW())*TN$205)</f>
        <v>0</v>
      </c>
      <c r="TO15" s="707" cm="1">
        <f t="array" aca="1" ref="TO15" ca="1">IF($TM15=0,0,INDIRECT(TO$203&amp;ROW())*TO$205)</f>
        <v>0</v>
      </c>
      <c r="TP15" s="707" cm="1">
        <f t="array" aca="1" ref="TP15" ca="1">IF($TM15=0,0,INDIRECT(TP$203&amp;ROW())*TP$205)</f>
        <v>0</v>
      </c>
      <c r="TQ15" s="707" cm="1">
        <f t="array" aca="1" ref="TQ15" ca="1">IF($TM15=0,0,INDIRECT(TQ$203&amp;ROW())*TQ$205)</f>
        <v>0</v>
      </c>
      <c r="TR15" s="707" cm="1">
        <f t="array" aca="1" ref="TR15" ca="1">INDIRECT(TR$203&amp;ROW())*TR$205</f>
        <v>0</v>
      </c>
      <c r="TS15" s="707" cm="1">
        <f t="array" aca="1" ref="TS15" ca="1">IF($TR15=0,0,INDIRECT(TS$203&amp;ROW())*TS$205)</f>
        <v>0</v>
      </c>
      <c r="TT15" s="707" cm="1">
        <f t="array" aca="1" ref="TT15" ca="1">IF($TR15=0,0,INDIRECT(TT$203&amp;ROW())*TT$205)</f>
        <v>0</v>
      </c>
      <c r="TU15" s="707" cm="1">
        <f t="array" aca="1" ref="TU15" ca="1">INDIRECT(TU$203&amp;ROW())*TU$205</f>
        <v>0</v>
      </c>
      <c r="TV15" s="707" cm="1">
        <f t="array" aca="1" ref="TV15" ca="1">INDIRECT(TV$203&amp;ROW())*TV$205</f>
        <v>1</v>
      </c>
      <c r="TW15" s="707" cm="1">
        <f t="array" aca="1" ref="TW15" ca="1">INDIRECT(TW$203&amp;ROW())*TW$205</f>
        <v>0</v>
      </c>
      <c r="TX15" s="707" cm="1">
        <f t="array" aca="1" ref="TX15" ca="1">INDIRECT(TX$203&amp;ROW())*TX$205</f>
        <v>2</v>
      </c>
      <c r="TY15" s="707" cm="1">
        <f t="array" aca="1" ref="TY15" ca="1">INDIRECT(TY$203&amp;ROW())*TY$205</f>
        <v>1</v>
      </c>
      <c r="TZ15" s="707" cm="1">
        <f t="array" aca="1" ref="TZ15" ca="1">INDIRECT(TZ$203&amp;ROW())*TZ$205</f>
        <v>0</v>
      </c>
      <c r="UA15" s="707" cm="1">
        <f t="array" aca="1" ref="UA15" ca="1">INDIRECT(UA$203&amp;ROW())*UA$205</f>
        <v>2</v>
      </c>
      <c r="UB15" s="707" cm="1">
        <f t="array" aca="1" ref="UB15" ca="1">INDIRECT(UB$203&amp;ROW())*UB$205</f>
        <v>2</v>
      </c>
      <c r="UC15" s="707" cm="1">
        <f t="array" aca="1" ref="UC15" ca="1">INDIRECT(UC$203&amp;ROW())*UC$205</f>
        <v>1</v>
      </c>
      <c r="UD15" s="707" cm="1">
        <f t="array" aca="1" ref="UD15" ca="1">INDIRECT(UD$203&amp;ROW())*UD$205</f>
        <v>1</v>
      </c>
      <c r="UE15" s="707" cm="1">
        <f t="array" aca="1" ref="UE15" ca="1">INDIRECT(UE$203&amp;ROW())*UE$205</f>
        <v>3</v>
      </c>
      <c r="UF15" s="707" cm="1">
        <f t="array" aca="1" ref="UF15" ca="1">INDIRECT(UF$203&amp;ROW())*UF$205</f>
        <v>2</v>
      </c>
      <c r="UG15" s="696" cm="1">
        <f t="array" aca="1" ref="UG15" ca="1">IF(INDIRECT(UG$203&amp;ROW())="-",0,INDIRECT(UG$203&amp;ROW())*UG$205)</f>
        <v>0.84389999999999998</v>
      </c>
      <c r="UH15" s="707" cm="1">
        <f t="array" aca="1" ref="UH15" ca="1">INDIRECT(UH$203&amp;ROW())*UH$205</f>
        <v>2</v>
      </c>
      <c r="UI15" s="707" cm="1">
        <f t="array" aca="1" ref="UI15" ca="1">INDIRECT(UI$203&amp;ROW())*UI$205</f>
        <v>1</v>
      </c>
      <c r="UJ15" s="707" cm="1">
        <f t="array" aca="1" ref="UJ15" ca="1">INDIRECT(UJ$203&amp;ROW())*UJ$205</f>
        <v>0</v>
      </c>
      <c r="UM15" s="606" t="s">
        <v>1824</v>
      </c>
      <c r="UN15" s="616">
        <f t="shared" ca="1" si="42"/>
        <v>0.18720310219966924</v>
      </c>
      <c r="UO15" s="616">
        <f t="shared" ca="1" si="42"/>
        <v>-0.6225347970107441</v>
      </c>
      <c r="UP15" s="616">
        <f t="shared" ca="1" si="42"/>
        <v>-0.88618201963763954</v>
      </c>
      <c r="UQ15" s="616">
        <f t="shared" ca="1" si="42"/>
        <v>0.29355872991449461</v>
      </c>
      <c r="UR15" s="616">
        <f t="shared" ca="1" si="42"/>
        <v>-1.7347822393597188</v>
      </c>
      <c r="US15" s="616">
        <f t="shared" ca="1" si="42"/>
        <v>-2.5790572453345928</v>
      </c>
      <c r="UT15" s="616">
        <f t="shared" ca="1" si="42"/>
        <v>0.30690415393182785</v>
      </c>
      <c r="UU15" s="616">
        <f t="shared" ca="1" si="42"/>
        <v>0.53359975015917405</v>
      </c>
      <c r="UV15" s="616">
        <f t="shared" ca="1" si="42"/>
        <v>0.44410973870643028</v>
      </c>
      <c r="UW15" s="616">
        <f t="shared" ca="1" si="42"/>
        <v>0.6421874155054268</v>
      </c>
      <c r="UX15" s="616">
        <f t="shared" ca="1" si="42"/>
        <v>0.28247365722383649</v>
      </c>
      <c r="UY15" s="616">
        <f t="shared" ca="1" si="42"/>
        <v>-0.67270887390575207</v>
      </c>
      <c r="UZ15" s="616">
        <f t="shared" ca="1" si="42"/>
        <v>1.1960042318268584</v>
      </c>
      <c r="VA15" s="616">
        <f t="shared" ca="1" si="42"/>
        <v>1.1009719086729133</v>
      </c>
      <c r="VB15" s="616">
        <f t="shared" ca="1" si="42"/>
        <v>0.38200252083713526</v>
      </c>
      <c r="VC15" s="616">
        <f t="shared" ca="1" si="42"/>
        <v>0.90541275799714993</v>
      </c>
      <c r="VD15" s="616">
        <f t="shared" ca="1" si="43"/>
        <v>0.85304819841956248</v>
      </c>
      <c r="VE15" s="616">
        <f t="shared" ca="1" si="43"/>
        <v>-3.1208900615108575</v>
      </c>
      <c r="VF15" s="616">
        <f t="shared" ca="1" si="43"/>
        <v>-1.7012503523278015</v>
      </c>
      <c r="VG15" s="616">
        <f t="shared" ca="1" si="43"/>
        <v>1.2788179585372306</v>
      </c>
      <c r="VH15" s="616">
        <f t="shared" ca="1" si="43"/>
        <v>-0.12784420028857393</v>
      </c>
      <c r="VI15" s="616">
        <f t="shared" ca="1" si="43"/>
        <v>0.79384935134970058</v>
      </c>
      <c r="VJ15" s="616">
        <f t="shared" ca="1" si="43"/>
        <v>-0.90132677458943244</v>
      </c>
      <c r="VK15" s="616">
        <f t="shared" ca="1" si="43"/>
        <v>0.83678976492872159</v>
      </c>
      <c r="VL15" s="616">
        <f t="shared" ca="1" si="43"/>
        <v>-0.83864555511817418</v>
      </c>
      <c r="VM15" s="616">
        <f t="shared" ca="1" si="43"/>
        <v>-0.57201237404204519</v>
      </c>
      <c r="VN15" s="616">
        <f t="shared" ca="1" si="43"/>
        <v>-0.62639799545694341</v>
      </c>
      <c r="VO15" s="616">
        <f t="shared" ca="1" si="43"/>
        <v>-0.42150866262694142</v>
      </c>
      <c r="VP15" s="616">
        <f t="shared" ca="1" si="43"/>
        <v>-0.46221149066820022</v>
      </c>
      <c r="VQ15" s="616">
        <f t="shared" ca="1" si="43"/>
        <v>-0.77889442244162177</v>
      </c>
      <c r="VR15" s="616">
        <f t="shared" ca="1" si="43"/>
        <v>-0.64202286734458469</v>
      </c>
      <c r="VS15" s="616">
        <f t="shared" ca="1" si="43"/>
        <v>-0.40481357988865657</v>
      </c>
      <c r="VT15" s="616">
        <f t="shared" ca="1" si="44"/>
        <v>-0.3878135405833677</v>
      </c>
      <c r="VU15" s="616">
        <f t="shared" ca="1" si="44"/>
        <v>1.2114249894444582</v>
      </c>
      <c r="VV15" s="616">
        <f t="shared" ca="1" si="44"/>
        <v>-0.64337789451099625</v>
      </c>
      <c r="VW15" s="616">
        <f t="shared" ca="1" si="44"/>
        <v>-0.3119461967162912</v>
      </c>
      <c r="VX15" s="616">
        <f t="shared" ca="1" si="44"/>
        <v>0.76953548521680748</v>
      </c>
      <c r="VY15" s="616">
        <f t="shared" ca="1" si="44"/>
        <v>-1.477844244223653</v>
      </c>
      <c r="VZ15" s="616">
        <f t="shared" ca="1" si="44"/>
        <v>0.68442622420316401</v>
      </c>
      <c r="WA15" s="616">
        <f t="shared" ca="1" si="44"/>
        <v>0.92808016936885662</v>
      </c>
      <c r="WB15" s="616">
        <f t="shared" ca="1" si="44"/>
        <v>0.33435322352896929</v>
      </c>
      <c r="WC15" s="616">
        <f t="shared" ca="1" si="44"/>
        <v>0.47817673461028487</v>
      </c>
      <c r="WD15" s="616">
        <f t="shared" ca="1" si="44"/>
        <v>1.1315684290219801</v>
      </c>
      <c r="WE15" s="616">
        <f t="shared" ca="1" si="44"/>
        <v>0.67426644196529939</v>
      </c>
      <c r="WF15" s="616">
        <f t="shared" ca="1" si="44"/>
        <v>0.80182994040066358</v>
      </c>
      <c r="WG15" s="616">
        <f t="shared" ca="1" si="44"/>
        <v>1.1042161560551988</v>
      </c>
      <c r="WH15" s="616">
        <f t="shared" ca="1" si="44"/>
        <v>0.91987607881584121</v>
      </c>
      <c r="WI15" s="627">
        <f t="shared" ca="1" si="44"/>
        <v>-0.9831420375936909</v>
      </c>
      <c r="WL15" s="606" t="s">
        <v>1824</v>
      </c>
      <c r="WM15" s="700" t="str">
        <f t="shared" ca="1" si="63"/>
        <v>B</v>
      </c>
      <c r="WN15" s="479">
        <f t="shared" ca="1" si="64"/>
        <v>0.5164212725062447</v>
      </c>
      <c r="WO15" s="495">
        <f t="shared" ca="1" si="45"/>
        <v>0.60559906587745882</v>
      </c>
      <c r="WP15" s="458">
        <f t="shared" ca="1" si="45"/>
        <v>0.53287336043671896</v>
      </c>
      <c r="WQ15" s="458">
        <f t="shared" ca="1" si="45"/>
        <v>0.22317489950783809</v>
      </c>
      <c r="WR15" s="459">
        <f t="shared" ca="1" si="45"/>
        <v>0.70403776420296271</v>
      </c>
      <c r="WS15" s="495">
        <f t="shared" ca="1" si="65"/>
        <v>-3.9331552738356951E-2</v>
      </c>
      <c r="WT15" s="458">
        <f t="shared" ca="1" si="66"/>
        <v>-0.28544247441217646</v>
      </c>
      <c r="WU15" s="458">
        <f t="shared" ca="1" si="67"/>
        <v>-0.34157503674325251</v>
      </c>
      <c r="WV15" s="459">
        <f t="shared" ca="1" si="68"/>
        <v>0.39108165800744449</v>
      </c>
      <c r="WW15" s="484">
        <f t="shared" ca="1" si="46"/>
        <v>0.13999047982491267</v>
      </c>
      <c r="WX15" s="484">
        <f t="shared" ca="1" si="46"/>
        <v>-0.37545073607717977</v>
      </c>
      <c r="WY15" s="484">
        <f t="shared" ca="1" si="46"/>
        <v>-0.64522912849816527</v>
      </c>
      <c r="WZ15" s="484">
        <f t="shared" ca="1" si="46"/>
        <v>0.10559307515024371</v>
      </c>
      <c r="XA15" s="484">
        <f t="shared" ca="1" si="46"/>
        <v>-0.91544458771012349</v>
      </c>
      <c r="XB15" s="484">
        <f t="shared" ca="1" si="46"/>
        <v>-1.3625159427102653</v>
      </c>
      <c r="XC15" s="484">
        <f t="shared" ca="1" si="46"/>
        <v>0.14467461816346364</v>
      </c>
      <c r="XD15" s="484">
        <f t="shared" ca="1" si="46"/>
        <v>0.27368331185664035</v>
      </c>
      <c r="XE15" s="484">
        <f t="shared" ca="1" si="46"/>
        <v>0.21801347073098662</v>
      </c>
      <c r="XF15" s="484">
        <f t="shared" ca="1" si="46"/>
        <v>0.41324760187774212</v>
      </c>
      <c r="XG15" s="484">
        <f t="shared" ca="1" si="46"/>
        <v>0.1145148206385433</v>
      </c>
      <c r="XH15" s="484">
        <f t="shared" ca="1" si="46"/>
        <v>-0.33958343954762366</v>
      </c>
      <c r="XI15" s="484">
        <f t="shared" ca="1" si="46"/>
        <v>0.83588735762379129</v>
      </c>
      <c r="XJ15" s="484">
        <f t="shared" ca="1" si="46"/>
        <v>0.78135976358516657</v>
      </c>
      <c r="XK15" s="484">
        <f t="shared" ca="1" si="46"/>
        <v>0.2713363905506172</v>
      </c>
      <c r="XL15" s="484">
        <f t="shared" ca="1" si="46"/>
        <v>0.79984163041468226</v>
      </c>
      <c r="XM15" s="484">
        <f t="shared" ca="1" si="47"/>
        <v>0.64336895124803395</v>
      </c>
      <c r="XN15" s="484">
        <f t="shared" ca="1" si="47"/>
        <v>-2.1761966398915211</v>
      </c>
      <c r="XO15" s="484">
        <f t="shared" ca="1" si="47"/>
        <v>-1.2490580086790719</v>
      </c>
      <c r="XP15" s="484">
        <f t="shared" ca="1" si="47"/>
        <v>0.81844349346382761</v>
      </c>
      <c r="XQ15" s="484">
        <f t="shared" ca="1" si="47"/>
        <v>-8.50675308720171E-2</v>
      </c>
      <c r="XR15" s="484">
        <f t="shared" ca="1" si="47"/>
        <v>0.69461818243098805</v>
      </c>
      <c r="XS15" s="484">
        <f t="shared" ca="1" si="47"/>
        <v>-0.55611861992167977</v>
      </c>
      <c r="XT15" s="484">
        <f t="shared" ca="1" si="47"/>
        <v>0.50818242424121263</v>
      </c>
      <c r="XU15" s="484">
        <f t="shared" ca="1" si="47"/>
        <v>-0.63720289277878872</v>
      </c>
      <c r="XV15" s="484">
        <f t="shared" ca="1" si="47"/>
        <v>-0.30179372854458303</v>
      </c>
      <c r="XW15" s="484">
        <f t="shared" ca="1" si="47"/>
        <v>-0.40427726626791127</v>
      </c>
      <c r="XX15" s="484">
        <f t="shared" ca="1" si="47"/>
        <v>-0.20379943838012618</v>
      </c>
      <c r="XY15" s="484">
        <f t="shared" ca="1" si="47"/>
        <v>-0.24303080179333969</v>
      </c>
      <c r="XZ15" s="484">
        <f t="shared" ca="1" si="47"/>
        <v>-0.56968338057380219</v>
      </c>
      <c r="YA15" s="484">
        <f t="shared" ca="1" si="47"/>
        <v>-0.43779539324227229</v>
      </c>
      <c r="YB15" s="484">
        <f t="shared" ca="1" si="47"/>
        <v>-0.21272953623148902</v>
      </c>
      <c r="YC15" s="484">
        <f t="shared" ca="1" si="48"/>
        <v>-0.17304240180829866</v>
      </c>
      <c r="YD15" s="484">
        <f t="shared" ca="1" si="48"/>
        <v>0.89512192470051022</v>
      </c>
      <c r="YE15" s="484">
        <f t="shared" ca="1" si="48"/>
        <v>-0.46342509741627064</v>
      </c>
      <c r="YF15" s="484">
        <f t="shared" ca="1" si="48"/>
        <v>-0.18401706144294017</v>
      </c>
      <c r="YG15" s="484">
        <f t="shared" ca="1" si="48"/>
        <v>0.53605841900202811</v>
      </c>
      <c r="YH15" s="484">
        <f t="shared" ca="1" si="48"/>
        <v>-0.78754319774678472</v>
      </c>
      <c r="YI15" s="484">
        <f t="shared" ca="1" si="48"/>
        <v>0.40086843951579315</v>
      </c>
      <c r="YJ15" s="484">
        <f t="shared" ca="1" si="48"/>
        <v>0.55062996448654267</v>
      </c>
      <c r="YK15" s="484">
        <f t="shared" ca="1" si="48"/>
        <v>5.8277766861099353E-2</v>
      </c>
      <c r="YL15" s="484">
        <f t="shared" ca="1" si="48"/>
        <v>0.15139075417761619</v>
      </c>
      <c r="YM15" s="484">
        <f t="shared" ca="1" si="48"/>
        <v>0.90333107688824665</v>
      </c>
      <c r="YN15" s="484">
        <f t="shared" ca="1" si="48"/>
        <v>0.48075197312125845</v>
      </c>
      <c r="YO15" s="484">
        <f t="shared" ca="1" si="48"/>
        <v>0.49240376640004746</v>
      </c>
      <c r="YP15" s="484">
        <f t="shared" ca="1" si="48"/>
        <v>0.58832636794620996</v>
      </c>
      <c r="YQ15" s="484">
        <f t="shared" ca="1" si="48"/>
        <v>0.66635823149419537</v>
      </c>
      <c r="YR15" s="484">
        <f t="shared" ca="1" si="48"/>
        <v>-0.73715989978774943</v>
      </c>
      <c r="YU15" s="606" t="s">
        <v>1824</v>
      </c>
      <c r="YV15" s="700" t="str">
        <f t="shared" ca="1" si="49"/>
        <v>C</v>
      </c>
      <c r="YW15" s="479">
        <f t="shared" ca="1" si="69"/>
        <v>0.49578196021043608</v>
      </c>
      <c r="YX15" s="495">
        <f t="shared" ca="1" si="50"/>
        <v>0.6503893865857463</v>
      </c>
      <c r="YY15" s="458">
        <f t="shared" ca="1" si="50"/>
        <v>0.45969146742039124</v>
      </c>
      <c r="YZ15" s="458">
        <f t="shared" ca="1" si="50"/>
        <v>9.6964582285619341E-2</v>
      </c>
      <c r="ZA15" s="459">
        <f t="shared" ca="1" si="50"/>
        <v>0.77608240454998756</v>
      </c>
      <c r="ZB15" s="495">
        <f t="shared" ca="1" si="70"/>
        <v>-0.22030274430391431</v>
      </c>
      <c r="ZC15" s="458">
        <f t="shared" ca="1" si="71"/>
        <v>-0.54934830318311545</v>
      </c>
      <c r="ZD15" s="458">
        <f t="shared" ca="1" si="72"/>
        <v>-0.50578518808471762</v>
      </c>
      <c r="ZE15" s="459">
        <f t="shared" ca="1" si="73"/>
        <v>0.28140335803791561</v>
      </c>
      <c r="ZF15" s="484">
        <f t="shared" ca="1" si="51"/>
        <v>6.2622520444229578E-3</v>
      </c>
      <c r="ZG15" s="484">
        <f t="shared" ca="1" si="51"/>
        <v>-7.9385408814590788E-2</v>
      </c>
      <c r="ZH15" s="484">
        <f t="shared" ca="1" si="51"/>
        <v>-6.6861590023482048E-2</v>
      </c>
      <c r="ZI15" s="484">
        <f t="shared" ca="1" si="51"/>
        <v>2.1988880583922777E-2</v>
      </c>
      <c r="ZJ15" s="484">
        <f t="shared" ca="1" si="51"/>
        <v>-0.15169406845185204</v>
      </c>
      <c r="ZK15" s="484">
        <f t="shared" ca="1" si="51"/>
        <v>-0.45846359133667092</v>
      </c>
      <c r="ZL15" s="484">
        <f t="shared" ca="1" si="51"/>
        <v>2.4672875513209128E-2</v>
      </c>
      <c r="ZM15" s="484">
        <f t="shared" ca="1" si="51"/>
        <v>9.4446117703140112E-2</v>
      </c>
      <c r="ZN15" s="484">
        <f t="shared" ca="1" si="51"/>
        <v>8.9770705925095284E-2</v>
      </c>
      <c r="ZO15" s="484">
        <f t="shared" ca="1" si="51"/>
        <v>2.8984588520071332E-2</v>
      </c>
      <c r="ZP15" s="484">
        <f t="shared" ca="1" si="51"/>
        <v>2.6000050859821721E-2</v>
      </c>
      <c r="ZQ15" s="484">
        <f t="shared" ca="1" si="51"/>
        <v>-1.1497069191506403E-2</v>
      </c>
      <c r="ZR15" s="484">
        <f t="shared" ca="1" si="51"/>
        <v>6.8537874740930649E-2</v>
      </c>
      <c r="ZS15" s="484">
        <f t="shared" ca="1" si="51"/>
        <v>9.2381028207695226E-2</v>
      </c>
      <c r="ZT15" s="484">
        <f t="shared" ca="1" si="51"/>
        <v>1.3645530753656038E-2</v>
      </c>
      <c r="ZU15" s="484">
        <f t="shared" ca="1" si="51"/>
        <v>5.7302704014685048E-2</v>
      </c>
      <c r="ZV15" s="484">
        <f t="shared" ca="1" si="52"/>
        <v>4.5270410067628573E-2</v>
      </c>
      <c r="ZW15" s="484">
        <f t="shared" ca="1" si="52"/>
        <v>-0.43147033685218417</v>
      </c>
      <c r="ZX15" s="484">
        <f t="shared" ca="1" si="52"/>
        <v>-4.9666031249752343E-2</v>
      </c>
      <c r="ZY15" s="484">
        <f t="shared" ca="1" si="52"/>
        <v>0.13772471860952887</v>
      </c>
      <c r="ZZ15" s="484">
        <f t="shared" ca="1" si="52"/>
        <v>-7.8155783354792625E-3</v>
      </c>
      <c r="AAA15" s="484">
        <f t="shared" ca="1" si="52"/>
        <v>4.796564707097515E-2</v>
      </c>
      <c r="AAB15" s="484">
        <f t="shared" ca="1" si="52"/>
        <v>-0.10150745433592355</v>
      </c>
      <c r="AAC15" s="484">
        <f t="shared" ca="1" si="52"/>
        <v>1.2546600107337495E-2</v>
      </c>
      <c r="AAD15" s="484">
        <f t="shared" ca="1" si="52"/>
        <v>-7.8682240113631882E-2</v>
      </c>
      <c r="AAE15" s="484">
        <f t="shared" ca="1" si="52"/>
        <v>-4.0219644611828483E-2</v>
      </c>
      <c r="AAF15" s="484">
        <f t="shared" ca="1" si="52"/>
        <v>-6.120902348854227E-2</v>
      </c>
      <c r="AAG15" s="484">
        <f t="shared" ca="1" si="52"/>
        <v>-4.3018323338477257E-2</v>
      </c>
      <c r="AAH15" s="484">
        <f t="shared" ca="1" si="52"/>
        <v>-3.8008707897835295E-2</v>
      </c>
      <c r="AAI15" s="484">
        <f t="shared" ca="1" si="52"/>
        <v>-6.0338538063910964E-2</v>
      </c>
      <c r="AAJ15" s="484">
        <f t="shared" ca="1" si="52"/>
        <v>-5.2025335368730337E-2</v>
      </c>
      <c r="AAK15" s="484">
        <f t="shared" ca="1" si="52"/>
        <v>-3.3183772310049216E-2</v>
      </c>
      <c r="AAL15" s="484">
        <f t="shared" ca="1" si="53"/>
        <v>-1.741238539122681E-2</v>
      </c>
      <c r="AAM15" s="484">
        <f t="shared" ca="1" si="53"/>
        <v>3.2295609342675426E-2</v>
      </c>
      <c r="AAN15" s="484">
        <f t="shared" ca="1" si="53"/>
        <v>-6.1359063816095079E-2</v>
      </c>
      <c r="AAO15" s="484">
        <f t="shared" ca="1" si="53"/>
        <v>-8.7757427120618361E-3</v>
      </c>
      <c r="AAP15" s="484">
        <f t="shared" ca="1" si="53"/>
        <v>2.8328516958800835E-2</v>
      </c>
      <c r="AAQ15" s="484">
        <f t="shared" ca="1" si="53"/>
        <v>-0.15117325855892658</v>
      </c>
      <c r="AAR15" s="484">
        <f t="shared" ca="1" si="53"/>
        <v>1.612649398533611E-2</v>
      </c>
      <c r="AAS15" s="484">
        <f t="shared" ca="1" si="53"/>
        <v>2.5193481555402932E-2</v>
      </c>
      <c r="AAT15" s="484">
        <f t="shared" ca="1" si="53"/>
        <v>0.1027465411596778</v>
      </c>
      <c r="AAU15" s="484">
        <f t="shared" ca="1" si="53"/>
        <v>0.12363824729832018</v>
      </c>
      <c r="AAV15" s="484">
        <f t="shared" ca="1" si="53"/>
        <v>7.4818040837836219E-2</v>
      </c>
      <c r="AAW15" s="484">
        <f t="shared" ca="1" si="53"/>
        <v>2.5206724043060142E-2</v>
      </c>
      <c r="AAX15" s="484">
        <f t="shared" ca="1" si="53"/>
        <v>6.3088025936002087E-2</v>
      </c>
      <c r="AAY15" s="484">
        <f t="shared" ca="1" si="53"/>
        <v>0.13484625623176977</v>
      </c>
      <c r="AAZ15" s="484">
        <f t="shared" ca="1" si="53"/>
        <v>0.10083451386486998</v>
      </c>
      <c r="ABA15" s="484">
        <f t="shared" ca="1" si="53"/>
        <v>-0.10451532592333997</v>
      </c>
    </row>
    <row r="16" spans="1:729" ht="15" customHeight="1" x14ac:dyDescent="0.35">
      <c r="A16" s="498">
        <v>14</v>
      </c>
      <c r="B16" s="628"/>
      <c r="C16" s="606" t="s">
        <v>1875</v>
      </c>
      <c r="D16" s="629">
        <v>50</v>
      </c>
      <c r="E16" s="630" t="s">
        <v>1876</v>
      </c>
      <c r="F16" s="631" t="s">
        <v>1306</v>
      </c>
      <c r="G16" s="632">
        <v>164689.383</v>
      </c>
      <c r="H16" s="504">
        <v>316235.0200709874</v>
      </c>
      <c r="I16" s="505">
        <v>1940</v>
      </c>
      <c r="J16" s="633" t="s">
        <v>1877</v>
      </c>
      <c r="K16" s="507">
        <v>2</v>
      </c>
      <c r="L16" s="735" t="s">
        <v>1878</v>
      </c>
      <c r="M16" s="509">
        <v>119</v>
      </c>
      <c r="N16" s="510">
        <v>0.51890000000000003</v>
      </c>
      <c r="O16" s="511">
        <v>0.61180000000000001</v>
      </c>
      <c r="P16" s="512">
        <v>0.37169999999999997</v>
      </c>
      <c r="Q16" s="513">
        <v>0.57310000000000005</v>
      </c>
      <c r="R16" s="510">
        <v>0.57140000000000002</v>
      </c>
      <c r="S16" s="514">
        <v>0.48620000000000002</v>
      </c>
      <c r="T16" s="514">
        <v>0.78469999999999995</v>
      </c>
      <c r="U16" s="514">
        <v>0.62319000000000002</v>
      </c>
      <c r="V16" s="514">
        <v>0.34649999999999997</v>
      </c>
      <c r="W16" s="515" t="s">
        <v>1879</v>
      </c>
      <c r="X16" s="516" t="s">
        <v>1880</v>
      </c>
      <c r="Y16" s="518">
        <v>5</v>
      </c>
      <c r="Z16" s="518">
        <v>3</v>
      </c>
      <c r="AA16" s="519" t="s">
        <v>1881</v>
      </c>
      <c r="AB16" s="520">
        <v>2018</v>
      </c>
      <c r="AC16" s="576">
        <v>1</v>
      </c>
      <c r="AD16" s="572" t="s">
        <v>1882</v>
      </c>
      <c r="AE16" s="522">
        <v>0</v>
      </c>
      <c r="AF16" s="634" t="s">
        <v>1188</v>
      </c>
      <c r="AG16" s="635" t="s">
        <v>1188</v>
      </c>
      <c r="AH16" s="636" t="s">
        <v>1188</v>
      </c>
      <c r="AI16" s="636" t="s">
        <v>1188</v>
      </c>
      <c r="AJ16" s="636" t="s">
        <v>1188</v>
      </c>
      <c r="AK16" s="637" t="s">
        <v>1188</v>
      </c>
      <c r="AL16" s="638" t="s">
        <v>1188</v>
      </c>
      <c r="AM16" s="639" t="s">
        <v>1188</v>
      </c>
      <c r="AN16" s="636" t="s">
        <v>1188</v>
      </c>
      <c r="AO16" s="636" t="s">
        <v>1188</v>
      </c>
      <c r="AP16" s="636" t="s">
        <v>1188</v>
      </c>
      <c r="AQ16" s="636" t="s">
        <v>1188</v>
      </c>
      <c r="AR16" s="636" t="s">
        <v>1188</v>
      </c>
      <c r="AS16" s="636" t="s">
        <v>1188</v>
      </c>
      <c r="AT16" s="636" t="s">
        <v>1188</v>
      </c>
      <c r="AU16" s="640" t="s">
        <v>1188</v>
      </c>
      <c r="AV16" s="641" t="s">
        <v>1883</v>
      </c>
      <c r="AW16" s="642" t="s">
        <v>1190</v>
      </c>
      <c r="AX16" s="643">
        <v>2</v>
      </c>
      <c r="AY16" s="733" t="s">
        <v>1884</v>
      </c>
      <c r="AZ16" s="645">
        <v>1</v>
      </c>
      <c r="BA16" s="603" t="s">
        <v>1885</v>
      </c>
      <c r="BB16" s="631" t="s">
        <v>1886</v>
      </c>
      <c r="BC16" s="646" t="s">
        <v>1887</v>
      </c>
      <c r="BD16" s="502" t="s">
        <v>1195</v>
      </c>
      <c r="BE16" s="502" t="s">
        <v>1196</v>
      </c>
      <c r="BF16" s="502">
        <v>3</v>
      </c>
      <c r="BG16" s="502">
        <v>2016</v>
      </c>
      <c r="BH16" s="502" t="s">
        <v>1197</v>
      </c>
      <c r="BI16" s="502">
        <v>1</v>
      </c>
      <c r="BJ16" s="534">
        <v>1</v>
      </c>
      <c r="BK16" s="631" t="s">
        <v>1262</v>
      </c>
      <c r="BL16" s="631" t="s">
        <v>1257</v>
      </c>
      <c r="BM16" s="641" t="s">
        <v>1883</v>
      </c>
      <c r="BN16" s="647">
        <v>1971</v>
      </c>
      <c r="BO16" s="557" t="s">
        <v>1888</v>
      </c>
      <c r="BP16" s="647">
        <v>2008</v>
      </c>
      <c r="BQ16" s="647">
        <v>2</v>
      </c>
      <c r="BR16" s="647">
        <v>2</v>
      </c>
      <c r="BS16" s="647" t="s">
        <v>1188</v>
      </c>
      <c r="BT16" s="647" t="s">
        <v>1188</v>
      </c>
      <c r="BU16" s="647" t="s">
        <v>1188</v>
      </c>
      <c r="BV16" s="648" t="s">
        <v>1188</v>
      </c>
      <c r="BW16" s="649" t="s">
        <v>1889</v>
      </c>
      <c r="BX16" s="650">
        <v>1972</v>
      </c>
      <c r="BY16" s="647" t="s">
        <v>1890</v>
      </c>
      <c r="BZ16" s="651" t="s">
        <v>1891</v>
      </c>
      <c r="CA16" s="647">
        <v>1</v>
      </c>
      <c r="CB16" s="647" t="s">
        <v>1262</v>
      </c>
      <c r="CC16" s="557" t="s">
        <v>1892</v>
      </c>
      <c r="CD16" s="652">
        <v>2018</v>
      </c>
      <c r="CE16" s="647">
        <v>2</v>
      </c>
      <c r="CF16" s="647">
        <v>2</v>
      </c>
      <c r="CG16" s="515" t="s">
        <v>1893</v>
      </c>
      <c r="CH16" s="647">
        <v>1972</v>
      </c>
      <c r="CI16" s="647">
        <v>1978</v>
      </c>
      <c r="CJ16" s="647">
        <v>3</v>
      </c>
      <c r="CK16" s="651" t="s">
        <v>1207</v>
      </c>
      <c r="CL16" s="651" t="s">
        <v>1208</v>
      </c>
      <c r="CM16" s="647">
        <v>2</v>
      </c>
      <c r="CN16" s="647" t="s">
        <v>1209</v>
      </c>
      <c r="CO16" s="557" t="s">
        <v>1894</v>
      </c>
      <c r="CP16" s="647">
        <v>1994</v>
      </c>
      <c r="CQ16" s="647">
        <v>3</v>
      </c>
      <c r="CR16" s="650">
        <v>2</v>
      </c>
      <c r="CS16" s="709" t="s">
        <v>1895</v>
      </c>
      <c r="CT16" s="647" t="s">
        <v>1188</v>
      </c>
      <c r="CU16" s="648">
        <v>1</v>
      </c>
      <c r="CV16" s="649" t="s">
        <v>1896</v>
      </c>
      <c r="CW16" s="647">
        <v>2012</v>
      </c>
      <c r="CX16" s="657">
        <v>1</v>
      </c>
      <c r="CY16" s="656" t="s">
        <v>1897</v>
      </c>
      <c r="CZ16" s="647">
        <v>2009</v>
      </c>
      <c r="DA16" s="657">
        <v>2</v>
      </c>
      <c r="DB16" s="723">
        <v>2127000</v>
      </c>
      <c r="DC16" s="753">
        <v>3</v>
      </c>
      <c r="DD16" s="659" t="s">
        <v>1493</v>
      </c>
      <c r="DE16" s="648">
        <v>2005</v>
      </c>
      <c r="DF16" s="794" t="s">
        <v>755</v>
      </c>
      <c r="DG16" s="754" t="s">
        <v>1213</v>
      </c>
      <c r="DH16" s="663">
        <v>1</v>
      </c>
      <c r="DI16" s="781" t="s">
        <v>1262</v>
      </c>
      <c r="DJ16" s="578" t="s">
        <v>1898</v>
      </c>
      <c r="DK16" s="753" t="s">
        <v>1188</v>
      </c>
      <c r="DL16" s="753">
        <v>3</v>
      </c>
      <c r="DM16" s="657">
        <v>1</v>
      </c>
      <c r="DN16" s="795" t="s">
        <v>755</v>
      </c>
      <c r="DO16" s="754" t="s">
        <v>1624</v>
      </c>
      <c r="DP16" s="663">
        <v>1</v>
      </c>
      <c r="DQ16" s="796" t="s">
        <v>1262</v>
      </c>
      <c r="DR16" s="578" t="s">
        <v>1899</v>
      </c>
      <c r="DS16" s="753">
        <v>2016</v>
      </c>
      <c r="DT16" s="753">
        <v>3</v>
      </c>
      <c r="DU16" s="657">
        <v>1</v>
      </c>
      <c r="DV16" s="651" t="s">
        <v>1900</v>
      </c>
      <c r="DW16" s="578" t="s">
        <v>1901</v>
      </c>
      <c r="DX16" s="647">
        <v>2011</v>
      </c>
      <c r="DY16" s="647">
        <v>3</v>
      </c>
      <c r="DZ16" s="650">
        <v>2</v>
      </c>
      <c r="EA16" s="743" t="s">
        <v>1902</v>
      </c>
      <c r="EB16" s="649" t="s">
        <v>1190</v>
      </c>
      <c r="EC16" s="647">
        <v>2</v>
      </c>
      <c r="ED16" s="668" t="s">
        <v>1504</v>
      </c>
      <c r="EE16" s="647">
        <v>1992</v>
      </c>
      <c r="EF16" s="647">
        <v>3</v>
      </c>
      <c r="EG16" s="650" t="s">
        <v>1220</v>
      </c>
      <c r="EH16" s="648" t="s">
        <v>1903</v>
      </c>
      <c r="EI16" s="551" t="s">
        <v>1904</v>
      </c>
      <c r="EJ16" s="651" t="s">
        <v>1190</v>
      </c>
      <c r="EK16" s="647">
        <v>2014</v>
      </c>
      <c r="EL16" s="647" t="s">
        <v>1905</v>
      </c>
      <c r="EM16" s="669">
        <v>43344</v>
      </c>
      <c r="EN16" s="647" t="s">
        <v>1188</v>
      </c>
      <c r="EO16" s="670" t="s">
        <v>1188</v>
      </c>
      <c r="EP16" s="556">
        <v>0</v>
      </c>
      <c r="EQ16" s="556" t="s">
        <v>1188</v>
      </c>
      <c r="ER16" s="651" t="s">
        <v>1188</v>
      </c>
      <c r="ES16" s="556" t="s">
        <v>1188</v>
      </c>
      <c r="ET16" s="556">
        <v>0</v>
      </c>
      <c r="EU16" s="671">
        <v>0</v>
      </c>
      <c r="EV16" s="672"/>
      <c r="EW16" s="673"/>
      <c r="EX16" s="797" t="s">
        <v>1906</v>
      </c>
      <c r="EY16" s="631" t="s">
        <v>1224</v>
      </c>
      <c r="EZ16" s="631" t="s">
        <v>1188</v>
      </c>
      <c r="FA16" s="675"/>
      <c r="FB16" s="648">
        <v>0</v>
      </c>
      <c r="FC16" s="676"/>
      <c r="FD16" s="647"/>
      <c r="FE16" s="648"/>
      <c r="FF16" s="652" t="s">
        <v>1225</v>
      </c>
      <c r="FG16" s="563" t="s">
        <v>1282</v>
      </c>
      <c r="FH16" s="631" t="str">
        <f t="shared" si="0"/>
        <v>B</v>
      </c>
      <c r="FI16" s="677">
        <f t="shared" si="1"/>
        <v>2.5</v>
      </c>
      <c r="FJ16" s="678">
        <f t="shared" si="2"/>
        <v>2</v>
      </c>
      <c r="FK16" s="679">
        <f t="shared" si="3"/>
        <v>2.5</v>
      </c>
      <c r="FL16" s="680">
        <f t="shared" si="4"/>
        <v>3</v>
      </c>
      <c r="FM16" s="681">
        <v>2</v>
      </c>
      <c r="FN16" s="430">
        <v>2010</v>
      </c>
      <c r="FO16" s="686" t="s">
        <v>1907</v>
      </c>
      <c r="FP16" s="798" t="s">
        <v>1908</v>
      </c>
      <c r="FQ16" s="430">
        <v>1</v>
      </c>
      <c r="FR16" s="682" t="s">
        <v>1285</v>
      </c>
      <c r="FS16" s="369">
        <v>1</v>
      </c>
      <c r="FT16" s="430">
        <v>2018</v>
      </c>
      <c r="FU16" s="573" t="s">
        <v>1909</v>
      </c>
      <c r="FV16" s="369">
        <v>1</v>
      </c>
      <c r="FW16" s="574">
        <v>2018</v>
      </c>
      <c r="FX16" s="572" t="s">
        <v>1910</v>
      </c>
      <c r="FY16" s="369">
        <v>2</v>
      </c>
      <c r="FZ16" s="430">
        <v>2020</v>
      </c>
      <c r="GA16" s="686" t="s">
        <v>1911</v>
      </c>
      <c r="GB16" s="573" t="s">
        <v>1912</v>
      </c>
      <c r="GC16" s="369">
        <v>2</v>
      </c>
      <c r="GD16" s="430">
        <v>2018</v>
      </c>
      <c r="GE16" s="686" t="s">
        <v>1913</v>
      </c>
      <c r="GF16" s="572" t="s">
        <v>1914</v>
      </c>
      <c r="GG16" s="369">
        <v>2</v>
      </c>
      <c r="GH16" s="430">
        <v>2018</v>
      </c>
      <c r="GI16" s="686" t="s">
        <v>1915</v>
      </c>
      <c r="GJ16" s="572" t="s">
        <v>1916</v>
      </c>
      <c r="GK16" s="369">
        <v>2</v>
      </c>
      <c r="GL16" s="430">
        <v>2017</v>
      </c>
      <c r="GM16" s="686" t="s">
        <v>1917</v>
      </c>
      <c r="GN16" s="572" t="s">
        <v>1918</v>
      </c>
      <c r="GO16" s="713">
        <v>1</v>
      </c>
      <c r="GP16" s="730" t="s">
        <v>1919</v>
      </c>
      <c r="GQ16" s="747">
        <v>1</v>
      </c>
      <c r="GR16" s="747">
        <v>1</v>
      </c>
      <c r="GS16" s="747">
        <v>0</v>
      </c>
      <c r="GT16" s="748">
        <v>0</v>
      </c>
      <c r="GU16" s="715">
        <v>1</v>
      </c>
      <c r="GV16" s="730" t="s">
        <v>1920</v>
      </c>
      <c r="GW16" s="747">
        <v>1</v>
      </c>
      <c r="GX16" s="748">
        <v>1</v>
      </c>
      <c r="GY16" s="715">
        <v>1</v>
      </c>
      <c r="GZ16" s="573" t="s">
        <v>1919</v>
      </c>
      <c r="HA16" s="583" t="s">
        <v>1459</v>
      </c>
      <c r="HB16" s="584">
        <v>2</v>
      </c>
      <c r="HC16" s="585">
        <v>0</v>
      </c>
      <c r="HD16" s="586" t="s">
        <v>1188</v>
      </c>
      <c r="HE16" s="690" t="s">
        <v>1188</v>
      </c>
      <c r="HF16" s="587" t="s">
        <v>1188</v>
      </c>
      <c r="HG16" s="587" t="s">
        <v>1188</v>
      </c>
      <c r="HH16" s="588">
        <v>0</v>
      </c>
      <c r="HI16" s="586" t="s">
        <v>1188</v>
      </c>
      <c r="HJ16" s="690" t="s">
        <v>1188</v>
      </c>
      <c r="HK16" s="691" t="s">
        <v>1188</v>
      </c>
      <c r="HL16" s="692">
        <v>2</v>
      </c>
      <c r="HM16" s="591" t="s">
        <v>1921</v>
      </c>
      <c r="HN16" s="592">
        <v>2009</v>
      </c>
      <c r="HO16" s="681">
        <v>1</v>
      </c>
      <c r="HP16" s="574">
        <v>0</v>
      </c>
      <c r="HQ16" s="472">
        <f t="shared" si="5"/>
        <v>1</v>
      </c>
      <c r="HR16" s="593">
        <v>0.5</v>
      </c>
      <c r="HS16" s="574">
        <v>1</v>
      </c>
      <c r="HT16" s="574">
        <v>0</v>
      </c>
      <c r="HU16" s="574">
        <v>0</v>
      </c>
      <c r="HV16" s="574">
        <v>0</v>
      </c>
      <c r="HW16" s="574">
        <v>0.5</v>
      </c>
      <c r="HX16" s="574">
        <v>0</v>
      </c>
      <c r="HY16" s="574">
        <v>0</v>
      </c>
      <c r="HZ16" s="574">
        <v>0</v>
      </c>
      <c r="IA16" s="574">
        <v>1</v>
      </c>
      <c r="IB16" s="574">
        <v>1</v>
      </c>
      <c r="IC16" s="574">
        <v>0.75</v>
      </c>
      <c r="ID16" s="681">
        <v>1</v>
      </c>
      <c r="IE16" s="369">
        <v>1</v>
      </c>
      <c r="IF16" s="574">
        <v>1</v>
      </c>
      <c r="IG16" s="472">
        <f t="shared" si="6"/>
        <v>2</v>
      </c>
      <c r="IH16" s="609">
        <v>0.40831844460061628</v>
      </c>
      <c r="II16" s="694">
        <v>0.42663510706660657</v>
      </c>
      <c r="IJ16" s="695">
        <v>0.34796146148855189</v>
      </c>
      <c r="IK16" s="696">
        <v>0.54861324290620428</v>
      </c>
      <c r="IL16" s="696">
        <v>0.32689909792535615</v>
      </c>
      <c r="IM16" s="697">
        <v>0.483066625946314</v>
      </c>
      <c r="IN16" s="599">
        <v>2</v>
      </c>
      <c r="IO16" s="600">
        <v>5</v>
      </c>
      <c r="IP16" s="601">
        <v>5</v>
      </c>
      <c r="IQ16" s="600">
        <v>15</v>
      </c>
      <c r="IR16" s="587">
        <v>24</v>
      </c>
      <c r="IS16" s="601">
        <v>39</v>
      </c>
      <c r="IT16" s="599">
        <v>2</v>
      </c>
      <c r="IU16" s="600">
        <v>13</v>
      </c>
      <c r="IV16" s="587">
        <v>17</v>
      </c>
      <c r="IW16" s="601">
        <v>14</v>
      </c>
      <c r="IX16" s="602">
        <v>44</v>
      </c>
      <c r="IY16" s="681">
        <v>0</v>
      </c>
      <c r="IZ16" s="793" t="s">
        <v>1188</v>
      </c>
      <c r="JA16" s="681">
        <v>2</v>
      </c>
      <c r="JB16" s="771" t="s">
        <v>1922</v>
      </c>
      <c r="JC16" s="681">
        <v>2</v>
      </c>
      <c r="JD16" s="430" t="s">
        <v>1923</v>
      </c>
      <c r="JE16" s="686" t="s">
        <v>1924</v>
      </c>
      <c r="JF16" s="557" t="s">
        <v>1925</v>
      </c>
      <c r="JG16" s="592">
        <v>2020</v>
      </c>
      <c r="JH16" s="681">
        <v>2</v>
      </c>
      <c r="JI16" s="430">
        <v>1</v>
      </c>
      <c r="JJ16" s="686" t="s">
        <v>1926</v>
      </c>
      <c r="JK16" s="557" t="s">
        <v>1881</v>
      </c>
      <c r="JL16" s="592">
        <v>2018</v>
      </c>
      <c r="JM16" s="369">
        <v>1</v>
      </c>
      <c r="JN16" s="430">
        <v>2</v>
      </c>
      <c r="JO16" s="430">
        <v>1</v>
      </c>
      <c r="JP16" s="686" t="s">
        <v>1927</v>
      </c>
      <c r="JQ16" s="557" t="s">
        <v>1928</v>
      </c>
      <c r="JR16" s="592">
        <v>2005</v>
      </c>
      <c r="JS16" s="369">
        <v>2</v>
      </c>
      <c r="JT16" s="430">
        <v>3</v>
      </c>
      <c r="JU16" s="686" t="s">
        <v>1929</v>
      </c>
      <c r="JV16" s="557" t="s">
        <v>1930</v>
      </c>
      <c r="JW16" s="592">
        <v>2007</v>
      </c>
      <c r="JX16" s="606">
        <v>0</v>
      </c>
      <c r="JY16" s="607" t="s">
        <v>1188</v>
      </c>
      <c r="JZ16" s="606" t="s">
        <v>1188</v>
      </c>
      <c r="KA16" s="606">
        <f t="shared" si="7"/>
        <v>0</v>
      </c>
      <c r="KB16" s="606"/>
      <c r="KC16" s="606"/>
      <c r="KD16" s="606"/>
      <c r="KE16" s="606"/>
      <c r="KF16" s="606">
        <f t="shared" si="8"/>
        <v>0</v>
      </c>
      <c r="KG16" s="606"/>
      <c r="KH16" s="606"/>
      <c r="KI16" s="606"/>
      <c r="KJ16" s="606"/>
      <c r="KK16" s="606">
        <v>1</v>
      </c>
      <c r="KL16" s="606">
        <v>1</v>
      </c>
      <c r="KM16" s="608">
        <f t="shared" si="9"/>
        <v>0.35215398073196413</v>
      </c>
      <c r="KN16" s="609">
        <v>-0.73923009634017944</v>
      </c>
      <c r="KO16" s="609">
        <v>23.55769157409668</v>
      </c>
      <c r="KP16" s="610">
        <v>10</v>
      </c>
      <c r="KQ16" s="608">
        <f t="shared" si="10"/>
        <v>0.30123807191848756</v>
      </c>
      <c r="KR16" s="609">
        <v>-0.99380964040756226</v>
      </c>
      <c r="KS16" s="609">
        <v>16.346153259277344</v>
      </c>
      <c r="KT16" s="610">
        <v>12</v>
      </c>
      <c r="KU16" s="610">
        <v>26</v>
      </c>
      <c r="KV16" s="563" t="s">
        <v>1538</v>
      </c>
      <c r="KW16" s="606" t="s">
        <v>1875</v>
      </c>
      <c r="KX16" s="700" t="str">
        <f t="shared" ca="1" si="11"/>
        <v>B</v>
      </c>
      <c r="KY16" s="701">
        <f t="shared" ca="1" si="12"/>
        <v>0.71514036012765769</v>
      </c>
      <c r="KZ16" s="702">
        <f t="shared" ca="1" si="13"/>
        <v>0.69682588235294118</v>
      </c>
      <c r="LA16" s="703">
        <f t="shared" ca="1" si="54"/>
        <v>0.65099047619047623</v>
      </c>
      <c r="LB16" s="703">
        <f t="shared" ca="1" si="14"/>
        <v>0.76785000000000003</v>
      </c>
      <c r="LC16" s="704">
        <f t="shared" ca="1" si="15"/>
        <v>0.7448950819672131</v>
      </c>
      <c r="LD16" s="696" cm="1">
        <f t="array" aca="1" ref="LD16" ca="1">INDIRECT(LD$203&amp;ROW())*LD$205</f>
        <v>8</v>
      </c>
      <c r="LE16" s="696" cm="1">
        <f t="array" aca="1" ref="LE16" ca="1">INDIRECT(LE$203&amp;ROW())*LE$205</f>
        <v>8</v>
      </c>
      <c r="LF16" s="696" cm="1">
        <f t="array" aca="1" ref="LF16" ca="1">INDIRECT(LF$203&amp;ROW())*LF$205</f>
        <v>8</v>
      </c>
      <c r="LG16" s="696" cm="1">
        <f t="array" aca="1" ref="LG16" ca="1">INDIRECT(LG$203&amp;ROW())*LG$205</f>
        <v>3</v>
      </c>
      <c r="LH16" s="696" cm="1">
        <f t="array" aca="1" ref="LH16" ca="1">INDIRECT(LH$203&amp;ROW())*LH$205</f>
        <v>2</v>
      </c>
      <c r="LI16" s="696" cm="1">
        <f t="array" aca="1" ref="LI16" ca="1">INDIRECT(LI$203&amp;ROW())*LI$205</f>
        <v>2</v>
      </c>
      <c r="LJ16" s="696" cm="1">
        <f t="array" aca="1" ref="LJ16" ca="1">INDIRECT(LJ$203&amp;ROW())*LJ$205</f>
        <v>3</v>
      </c>
      <c r="LK16" s="696" cm="1">
        <f t="array" aca="1" ref="LK16" ca="1">INDIRECT(LK$203&amp;ROW())*LK$205</f>
        <v>3</v>
      </c>
      <c r="LL16" s="696" cm="1">
        <f t="array" aca="1" ref="LL16" ca="1">INDIRECT(LL$203&amp;ROW())*LL$205</f>
        <v>3</v>
      </c>
      <c r="LM16" s="696" cm="1">
        <f t="array" aca="1" ref="LM16" ca="1">INDIRECT(LM$203&amp;ROW())*LM$205</f>
        <v>6</v>
      </c>
      <c r="LN16" s="696" cm="1">
        <f t="array" aca="1" ref="LN16" ca="1">INDIRECT(LN$203&amp;ROW())*LN$205</f>
        <v>3</v>
      </c>
      <c r="LO16" s="696" cm="1">
        <f t="array" aca="1" ref="LO16" ca="1">INDIRECT(LO$203&amp;ROW())*LO$205</f>
        <v>0</v>
      </c>
      <c r="LP16" s="696" cm="1">
        <f t="array" aca="1" ref="LP16" ca="1">INDIRECT(LP$203&amp;ROW())*LP$205</f>
        <v>0</v>
      </c>
      <c r="LQ16" s="696" cm="1">
        <f t="array" aca="1" ref="LQ16" ca="1">IF(INDIRECT(LQ$203&amp;ROW())="-",0,INDIRECT(LQ$203&amp;ROW())*LQ$205)</f>
        <v>2.2302</v>
      </c>
      <c r="LR16" s="696" cm="1">
        <f t="array" aca="1" ref="LR16" ca="1">INDIRECT(LR$203&amp;ROW())*LR$205</f>
        <v>8</v>
      </c>
      <c r="LS16" s="696" cm="1">
        <f t="array" aca="1" ref="LS16" ca="1">IF(INDIRECT(LS$203&amp;ROW())="-",0,INDIRECT(LS$203&amp;ROW())*LS$205)</f>
        <v>3.6707999999999998</v>
      </c>
      <c r="LT16" s="696" cm="1">
        <f t="array" aca="1" ref="LT16" ca="1">INDIRECT(LT$203&amp;ROW())*LT$205</f>
        <v>4</v>
      </c>
      <c r="LU16" s="696" cm="1">
        <f t="array" aca="1" ref="LU16" ca="1">INDIRECT(LU$203&amp;ROW())*LU$205</f>
        <v>2</v>
      </c>
      <c r="LV16" s="696" cm="1">
        <f t="array" aca="1" ref="LV16" ca="1">INDIRECT(LV$203&amp;ROW())*LV$205</f>
        <v>1</v>
      </c>
      <c r="LW16" s="696" cm="1">
        <f t="array" aca="1" ref="LW16" ca="1">INDIRECT(LW$203&amp;ROW())*LW$205</f>
        <v>1</v>
      </c>
      <c r="LX16" s="696" cm="1">
        <f t="array" aca="1" ref="LX16" ca="1">INDIRECT(LX$203&amp;ROW())*LX$205</f>
        <v>2</v>
      </c>
      <c r="LY16" s="696" cm="1">
        <f t="array" aca="1" ref="LY16" ca="1">IF(INDIRECT(LY$203&amp;ROW())="-",0,INDIRECT(LY$203&amp;ROW())*LY$205)</f>
        <v>3.4283999999999999</v>
      </c>
      <c r="LZ16" s="696" cm="1">
        <f t="array" aca="1" ref="LZ16" ca="1">INDIRECT(LZ$203&amp;ROW())*LZ$205</f>
        <v>0</v>
      </c>
      <c r="MA16" s="696" cm="1">
        <f t="array" aca="1" ref="MA16" ca="1">INDIRECT(MA$203&amp;ROW())*MA$205</f>
        <v>4</v>
      </c>
      <c r="MB16" s="696" cm="1">
        <f t="array" aca="1" ref="MB16" ca="1">INDIRECT(MB$203&amp;ROW())*MB$205</f>
        <v>4</v>
      </c>
      <c r="MC16" s="696" cm="1">
        <f t="array" aca="1" ref="MC16" ca="1">IF($MB16=0,0,INDIRECT(MC$203&amp;ROW())*MC$205)</f>
        <v>0.5</v>
      </c>
      <c r="MD16" s="696" cm="1">
        <f t="array" aca="1" ref="MD16" ca="1">IF($MB16=0,0,INDIRECT(MD$203&amp;ROW())*MD$205)</f>
        <v>0.5</v>
      </c>
      <c r="ME16" s="696" cm="1">
        <f t="array" aca="1" ref="ME16" ca="1">IF($MB16=0,0,INDIRECT(ME$203&amp;ROW())*ME$205)</f>
        <v>0</v>
      </c>
      <c r="MF16" s="696" cm="1">
        <f t="array" aca="1" ref="MF16" ca="1">IF($MB16=0,0,INDIRECT(MF$203&amp;ROW())*MF$205)</f>
        <v>0</v>
      </c>
      <c r="MG16" s="696" cm="1">
        <f t="array" aca="1" ref="MG16" ca="1">INDIRECT(MG$203&amp;ROW())*MG$205</f>
        <v>4</v>
      </c>
      <c r="MH16" s="696" cm="1">
        <f t="array" aca="1" ref="MH16" ca="1">IF($MG16=0,0,INDIRECT(MH$203&amp;ROW())*MH$205)</f>
        <v>0.5</v>
      </c>
      <c r="MI16" s="696" cm="1">
        <f t="array" aca="1" ref="MI16" ca="1">IF($MG16=0,0,INDIRECT(MI$203&amp;ROW())*MI$205)</f>
        <v>0.5</v>
      </c>
      <c r="MJ16" s="696" cm="1">
        <f t="array" aca="1" ref="MJ16" ca="1">INDIRECT(MJ$203&amp;ROW())*MJ$205</f>
        <v>1</v>
      </c>
      <c r="MK16" s="696" cm="1">
        <f t="array" aca="1" ref="MK16" ca="1">INDIRECT(MK$203&amp;ROW())*MK$205</f>
        <v>0</v>
      </c>
      <c r="ML16" s="696" cm="1">
        <f t="array" aca="1" ref="ML16" ca="1">INDIRECT(ML$203&amp;ROW())*ML$205</f>
        <v>6</v>
      </c>
      <c r="MM16" s="696" cm="1">
        <f t="array" aca="1" ref="MM16" ca="1">INDIRECT(MM$203&amp;ROW())*MM$205</f>
        <v>6</v>
      </c>
      <c r="MN16" s="696" cm="1">
        <f t="array" aca="1" ref="MN16" ca="1">INDIRECT(MN$203&amp;ROW())*MN$205</f>
        <v>4</v>
      </c>
      <c r="MO16" s="696" cm="1">
        <f t="array" aca="1" ref="MO16" ca="1">INDIRECT(MO$203&amp;ROW())*MO$205</f>
        <v>2</v>
      </c>
      <c r="MP16" s="696" cm="1">
        <f t="array" aca="1" ref="MP16" ca="1">INDIRECT(MP$203&amp;ROW())*MP$205</f>
        <v>0</v>
      </c>
      <c r="MQ16" s="696" cm="1">
        <f t="array" aca="1" ref="MQ16" ca="1">INDIRECT(MQ$203&amp;ROW())*MQ$205</f>
        <v>0</v>
      </c>
      <c r="MR16" s="696" cm="1">
        <f t="array" aca="1" ref="MR16" ca="1">INDIRECT(MR$203&amp;ROW())*MR$205</f>
        <v>2</v>
      </c>
      <c r="MS16" s="696" cm="1">
        <f t="array" aca="1" ref="MS16" ca="1">INDIRECT(MS$203&amp;ROW())*MS$205</f>
        <v>2</v>
      </c>
      <c r="MT16" s="696" cm="1">
        <f t="array" aca="1" ref="MT16" ca="1">INDIRECT(MT$203&amp;ROW())*MT$205</f>
        <v>2</v>
      </c>
      <c r="MU16" s="696" cm="1">
        <f t="array" aca="1" ref="MU16" ca="1">INDIRECT(MU$203&amp;ROW())*MU$205</f>
        <v>2</v>
      </c>
      <c r="MV16" s="696" cm="1">
        <f t="array" aca="1" ref="MV16" ca="1">IF(INDIRECT(MV$203&amp;ROW())="-",0,INDIRECT(MV$203&amp;ROW())*MV$205)</f>
        <v>3.4386000000000001</v>
      </c>
      <c r="MW16" s="696" cm="1">
        <f t="array" aca="1" ref="MW16" ca="1">INDIRECT(MW$203&amp;ROW())*MW$205</f>
        <v>4</v>
      </c>
      <c r="MX16" s="696" cm="1">
        <f t="array" aca="1" ref="MX16" ca="1">INDIRECT(MX$203&amp;ROW())*MX$205</f>
        <v>4</v>
      </c>
      <c r="MY16" s="696" cm="1">
        <f t="array" aca="1" ref="MY16" ca="1">INDIRECT(MY$203&amp;ROW())*MY$205</f>
        <v>8</v>
      </c>
      <c r="NA16" s="701">
        <f t="shared" si="16"/>
        <v>0.74077317073170734</v>
      </c>
      <c r="NB16" s="617">
        <f t="shared" si="17"/>
        <v>0.61512857142857147</v>
      </c>
      <c r="NC16" s="695">
        <f t="shared" si="18"/>
        <v>0.73626153846153852</v>
      </c>
      <c r="ND16" s="697">
        <f t="shared" si="19"/>
        <v>0.72492962962962959</v>
      </c>
      <c r="NE16" s="694">
        <f t="shared" si="20"/>
        <v>0.70427322756286181</v>
      </c>
      <c r="NF16" s="682" t="str">
        <f t="shared" si="21"/>
        <v>B</v>
      </c>
      <c r="NH16" s="606" t="s">
        <v>1875</v>
      </c>
      <c r="NI16" s="563" t="str">
        <f t="shared" si="22"/>
        <v>B</v>
      </c>
      <c r="NJ16" s="563" t="str">
        <f t="shared" si="23"/>
        <v>B</v>
      </c>
      <c r="NK16" s="563" t="str">
        <f t="shared" ca="1" si="24"/>
        <v>B</v>
      </c>
      <c r="NL16" s="563" t="str">
        <f t="shared" ca="1" si="25"/>
        <v>B</v>
      </c>
      <c r="NM16" s="563" t="str">
        <f t="shared" ca="1" si="26"/>
        <v>B</v>
      </c>
      <c r="NN16" s="563" t="str">
        <f t="shared" ca="1" si="55"/>
        <v>B</v>
      </c>
      <c r="NO16" s="563" t="str">
        <f t="shared" ca="1" si="56"/>
        <v>B</v>
      </c>
      <c r="NP16" s="606" t="str">
        <f t="shared" si="27"/>
        <v>-</v>
      </c>
      <c r="NQ16" s="682" t="str">
        <f t="shared" si="28"/>
        <v>Yes</v>
      </c>
      <c r="NR16" s="682" t="e">
        <f>IF(OR(AND(NI16="A",OR(NJ16="C",NJ16="D")),AND(NI16="A",OR(#REF!="C",#REF!="D")),AND(NI16="B",OR(NJ16="D",#REF!="D")),AND(OR(NI16="C",NI16="D"),OR(NJ16="A",NJ16="B")),AND(OR(NI16="C",NI16="D"),OR(#REF!="A",#REF!="B")),AND(OR(NJ16="A",#REF!="A",NJ16="B",#REF!="B"),OR(NP16="-",NQ16="-")),AND(OR(NJ16="C",#REF!="C",NJ16="D",#REF!="D"),NP16="Yes")),"Yes","-")</f>
        <v>#REF!</v>
      </c>
      <c r="NS16" s="607" t="s">
        <v>1931</v>
      </c>
      <c r="NT16" s="619">
        <f t="shared" si="29"/>
        <v>0.51890000000000003</v>
      </c>
      <c r="NU16" s="619">
        <f t="shared" si="30"/>
        <v>0.70427322756286181</v>
      </c>
      <c r="NV16" s="619">
        <f t="shared" ca="1" si="31"/>
        <v>0.71514036012765769</v>
      </c>
      <c r="NW16" s="619">
        <f t="shared" ca="1" si="57"/>
        <v>0.68057455428020874</v>
      </c>
      <c r="NX16" s="619">
        <f t="shared" ca="1" si="58"/>
        <v>0.74388461666615058</v>
      </c>
      <c r="NY16" s="620">
        <f t="shared" ca="1" si="59"/>
        <v>0.69538489371500678</v>
      </c>
      <c r="NZ16" s="620">
        <f t="shared" ca="1" si="60"/>
        <v>0.74550201898539548</v>
      </c>
      <c r="OA16" s="705" t="s">
        <v>1188</v>
      </c>
      <c r="OB16" s="706" t="s">
        <v>1188</v>
      </c>
      <c r="OC16" s="494"/>
      <c r="OE16" s="606" t="s">
        <v>1875</v>
      </c>
      <c r="OF16" s="700" t="str">
        <f t="shared" ca="1" si="32"/>
        <v>B</v>
      </c>
      <c r="OG16" s="701">
        <f t="shared" ca="1" si="61"/>
        <v>0.68057455428020874</v>
      </c>
      <c r="OH16" s="705">
        <f t="shared" ca="1" si="33"/>
        <v>0.72042496702819947</v>
      </c>
      <c r="OI16" s="696">
        <f t="shared" ca="1" si="34"/>
        <v>0.617160764868256</v>
      </c>
      <c r="OJ16" s="696">
        <f t="shared" ca="1" si="35"/>
        <v>0.67054719494130988</v>
      </c>
      <c r="OK16" s="697">
        <f t="shared" ca="1" si="36"/>
        <v>0.71416529028306952</v>
      </c>
      <c r="OL16" s="696" cm="1">
        <f t="array" aca="1" ref="OL16" ca="1">INDIRECT(OL$203&amp;ROW())*OL$205</f>
        <v>1.4956</v>
      </c>
      <c r="OM16" s="696" cm="1">
        <f t="array" aca="1" ref="OM16" ca="1">INDIRECT(OM$203&amp;ROW())*OM$205</f>
        <v>1.2061999999999999</v>
      </c>
      <c r="ON16" s="696" cm="1">
        <f t="array" aca="1" ref="ON16" ca="1">INDIRECT(ON$203&amp;ROW())*ON$205</f>
        <v>1.4561999999999999</v>
      </c>
      <c r="OO16" s="696" cm="1">
        <f t="array" aca="1" ref="OO16" ca="1">INDIRECT(OO$203&amp;ROW())*OO$205</f>
        <v>1.0790999999999999</v>
      </c>
      <c r="OP16" s="696" cm="1">
        <f t="array" aca="1" ref="OP16" ca="1">INDIRECT(OP$203&amp;ROW())*OP$205</f>
        <v>1.0553999999999999</v>
      </c>
      <c r="OQ16" s="696" cm="1">
        <f t="array" aca="1" ref="OQ16" ca="1">INDIRECT(OQ$203&amp;ROW())*OQ$205</f>
        <v>1.0566</v>
      </c>
      <c r="OR16" s="696" cm="1">
        <f t="array" aca="1" ref="OR16" ca="1">INDIRECT(OR$203&amp;ROW())*OR$205</f>
        <v>1.4141999999999999</v>
      </c>
      <c r="OS16" s="696" cm="1">
        <f t="array" aca="1" ref="OS16" ca="1">INDIRECT(OS$203&amp;ROW())*OS$205</f>
        <v>1.5387</v>
      </c>
      <c r="OT16" s="696" cm="1">
        <f t="array" aca="1" ref="OT16" ca="1">INDIRECT(OT$203&amp;ROW())*OT$205</f>
        <v>1.4727000000000001</v>
      </c>
      <c r="OU16" s="696" cm="1">
        <f t="array" aca="1" ref="OU16" ca="1">INDIRECT(OU$203&amp;ROW())*OU$205</f>
        <v>1.9304999999999999</v>
      </c>
      <c r="OV16" s="696" cm="1">
        <f t="array" aca="1" ref="OV16" ca="1">INDIRECT(OV$203&amp;ROW())*OV$205</f>
        <v>1.2161999999999999</v>
      </c>
      <c r="OW16" s="696" cm="1">
        <f t="array" aca="1" ref="OW16" ca="1">INDIRECT(OW$203&amp;ROW())*OW$205</f>
        <v>0</v>
      </c>
      <c r="OX16" s="696" cm="1">
        <f t="array" aca="1" ref="OX16" ca="1">INDIRECT(OX$203&amp;ROW())*OX$205</f>
        <v>0</v>
      </c>
      <c r="OY16" s="696" cm="1">
        <f t="array" aca="1" ref="OY16" ca="1">IF(INDIRECT(OY$203&amp;ROW())="-",0,INDIRECT(OY$203&amp;ROW())*OY$205)</f>
        <v>0.26379548999999997</v>
      </c>
      <c r="OZ16" s="696" cm="1">
        <f t="array" aca="1" ref="OZ16" ca="1">INDIRECT(OZ$203&amp;ROW())*OZ$205</f>
        <v>1.4206000000000001</v>
      </c>
      <c r="PA16" s="696" cm="1">
        <f t="array" aca="1" ref="PA16" ca="1">IF(INDIRECT(PA$203&amp;ROW())="-",0,INDIRECT(PA$203&amp;ROW())*PA$205)</f>
        <v>0.54046411999999999</v>
      </c>
      <c r="PB16" s="705" cm="1">
        <f t="array" aca="1" ref="PB16" ca="1">INDIRECT(PB$203&amp;ROW())*PB$205</f>
        <v>1.5084</v>
      </c>
      <c r="PC16" s="696" cm="1">
        <f t="array" aca="1" ref="PC16" ca="1">INDIRECT(PC$203&amp;ROW())*PC$205</f>
        <v>1.3946000000000001</v>
      </c>
      <c r="PD16" s="696" cm="1">
        <f t="array" aca="1" ref="PD16" ca="1">INDIRECT(PD$203&amp;ROW())*PD$205</f>
        <v>0.73419999999999996</v>
      </c>
      <c r="PE16" s="696" cm="1">
        <f t="array" aca="1" ref="PE16" ca="1">INDIRECT(PE$203&amp;ROW())*PE$205</f>
        <v>0.64</v>
      </c>
      <c r="PF16" s="696" cm="1">
        <f t="array" aca="1" ref="PF16" ca="1">INDIRECT(PF$203&amp;ROW())*PF$205</f>
        <v>1.3308</v>
      </c>
      <c r="PG16" s="696" cm="1">
        <f t="array" aca="1" ref="PG16" ca="1">IF(INDIRECT(PG$203&amp;ROW())="-",0,INDIRECT(PG$203&amp;ROW())*PG$205)</f>
        <v>0.499975</v>
      </c>
      <c r="PH16" s="696" cm="1">
        <f t="array" aca="1" ref="PH16" ca="1">INDIRECT(PH$203&amp;ROW())*PH$205</f>
        <v>0</v>
      </c>
      <c r="PI16" s="696" cm="1">
        <f t="array" aca="1" ref="PI16" ca="1">INDIRECT(PI$203&amp;ROW())*PI$205</f>
        <v>1.2145999999999999</v>
      </c>
      <c r="PJ16" s="696" cm="1">
        <f t="array" aca="1" ref="PJ16" ca="1">INDIRECT(PJ$203&amp;ROW())*PJ$205</f>
        <v>0.75980000000000003</v>
      </c>
      <c r="PK16" s="696" cm="1">
        <f t="array" aca="1" ref="PK16" ca="1">IF($PJ16=0,0,INDIRECT(PK$203&amp;ROW())*PK$205)</f>
        <v>0.52759999999999996</v>
      </c>
      <c r="PL16" s="696" cm="1">
        <f t="array" aca="1" ref="PL16" ca="1">IF($MPE16=0,0,INDIRECT(PL$203&amp;ROW())*PL$205)</f>
        <v>0</v>
      </c>
      <c r="PM16" s="696" cm="1">
        <f t="array" aca="1" ref="PM16" ca="1">IF($MPE16=0,0,INDIRECT(PM$203&amp;ROW())*PM$205)</f>
        <v>0</v>
      </c>
      <c r="PN16" s="696" cm="1">
        <f t="array" aca="1" ref="PN16" ca="1">IF($PJ16=0,0,INDIRECT(PN$203&amp;ROW())*PN$205)</f>
        <v>0</v>
      </c>
      <c r="PO16" s="696" cm="1">
        <f t="array" aca="1" ref="PO16" ca="1">INDIRECT(PO$203&amp;ROW())*PO$205</f>
        <v>0.73140000000000005</v>
      </c>
      <c r="PP16" s="696" cm="1">
        <f t="array" aca="1" ref="PP16" ca="1">IF($PO16=0,0,INDIRECT(PP$203&amp;ROW())*PP$205)</f>
        <v>0.68189999999999995</v>
      </c>
      <c r="PQ16" s="696" cm="1">
        <f t="array" aca="1" ref="PQ16" ca="1">IF($PO16=0,0,INDIRECT(PQ$203&amp;ROW())*PQ$205)</f>
        <v>0.52549999999999997</v>
      </c>
      <c r="PR16" s="696" cm="1">
        <f t="array" aca="1" ref="PR16" ca="1">INDIRECT(PR$203&amp;ROW())*PR$205</f>
        <v>0.44619999999999999</v>
      </c>
      <c r="PS16" s="696" cm="1">
        <f t="array" aca="1" ref="PS16" ca="1">INDIRECT(PS$203&amp;ROW())*PS$205</f>
        <v>0</v>
      </c>
      <c r="PT16" s="696" cm="1">
        <f t="array" aca="1" ref="PT16" ca="1">INDIRECT(PT$203&amp;ROW())*PT$205</f>
        <v>1.4406000000000001</v>
      </c>
      <c r="PU16" s="696" cm="1">
        <f t="array" aca="1" ref="PU16" ca="1">INDIRECT(PU$203&amp;ROW())*PU$205</f>
        <v>1.7696999999999998</v>
      </c>
      <c r="PV16" s="696" cm="1">
        <f t="array" aca="1" ref="PV16" ca="1">INDIRECT(PV$203&amp;ROW())*PV$205</f>
        <v>0.6966</v>
      </c>
      <c r="PW16" s="696" cm="1">
        <f t="array" aca="1" ref="PW16" ca="1">INDIRECT(PW$203&amp;ROW())*PW$205</f>
        <v>1.0658000000000001</v>
      </c>
      <c r="PX16" s="696" cm="1">
        <f t="array" aca="1" ref="PX16" ca="1">INDIRECT(PX$203&amp;ROW())*PX$205</f>
        <v>0</v>
      </c>
      <c r="PY16" s="696" cm="1">
        <f t="array" aca="1" ref="PY16" ca="1">INDIRECT(PY$203&amp;ROW())*PY$205</f>
        <v>0</v>
      </c>
      <c r="PZ16" s="696" cm="1">
        <f t="array" aca="1" ref="PZ16" ca="1">INDIRECT(PZ$203&amp;ROW())*PZ$205</f>
        <v>0.17430000000000001</v>
      </c>
      <c r="QA16" s="696" cm="1">
        <f t="array" aca="1" ref="QA16" ca="1">INDIRECT(QA$203&amp;ROW())*QA$205</f>
        <v>0.31659999999999999</v>
      </c>
      <c r="QB16" s="696" cm="1">
        <f t="array" aca="1" ref="QB16" ca="1">INDIRECT(QB$203&amp;ROW())*QB$205</f>
        <v>1.5966</v>
      </c>
      <c r="QC16" s="696" cm="1">
        <f t="array" aca="1" ref="QC16" ca="1">INDIRECT(QC$203&amp;ROW())*QC$205</f>
        <v>1.4259999999999999</v>
      </c>
      <c r="QD16" s="696" cm="1">
        <f t="array" aca="1" ref="QD16" ca="1">IF(INDIRECT(QD$203&amp;ROW())="-",0,INDIRECT(QD$203&amp;ROW())*QD$205)</f>
        <v>0.35194071000000005</v>
      </c>
      <c r="QE16" s="696" cm="1">
        <f t="array" aca="1" ref="QE16" ca="1">INDIRECT(QE$203&amp;ROW())*QE$205</f>
        <v>1.0656000000000001</v>
      </c>
      <c r="QF16" s="696" cm="1">
        <f t="array" aca="1" ref="QF16" ca="1">INDIRECT(QF$203&amp;ROW())*QF$205</f>
        <v>0.72440000000000004</v>
      </c>
      <c r="QG16" s="696" cm="1">
        <f t="array" aca="1" ref="QG16" ca="1">INDIRECT(QG$203&amp;ROW())*QG$205</f>
        <v>1.4996</v>
      </c>
      <c r="QI16" s="606" t="s">
        <v>1875</v>
      </c>
      <c r="QJ16" s="700" t="str">
        <f t="shared" ca="1" si="37"/>
        <v>B</v>
      </c>
      <c r="QK16" s="701">
        <f t="shared" ca="1" si="62"/>
        <v>0.74388461666615058</v>
      </c>
      <c r="QL16" s="705">
        <f t="shared" ca="1" si="38"/>
        <v>0.80747139554236447</v>
      </c>
      <c r="QM16" s="696">
        <f t="shared" ca="1" si="39"/>
        <v>0.63566800482356567</v>
      </c>
      <c r="QN16" s="696">
        <f t="shared" ca="1" si="40"/>
        <v>0.65458214627202771</v>
      </c>
      <c r="QO16" s="697">
        <f t="shared" ca="1" si="41"/>
        <v>0.87781692002664424</v>
      </c>
      <c r="QP16" s="696" cm="1">
        <f t="array" aca="1" ref="QP16" ca="1">INDIRECT(QP$203&amp;ROW())*QP$205</f>
        <v>6.6903293490763766E-2</v>
      </c>
      <c r="QQ16" s="696" cm="1">
        <f t="array" aca="1" ref="QQ16" ca="1">INDIRECT(QQ$203&amp;ROW())*QQ$205</f>
        <v>0.25503926590378434</v>
      </c>
      <c r="QR16" s="696" cm="1">
        <f t="array" aca="1" ref="QR16" ca="1">INDIRECT(QR$203&amp;ROW())*QR$205</f>
        <v>0.15089809664795908</v>
      </c>
      <c r="QS16" s="696" cm="1">
        <f t="array" aca="1" ref="QS16" ca="1">INDIRECT(QS$203&amp;ROW())*QS$205</f>
        <v>0.22471360933801068</v>
      </c>
      <c r="QT16" s="696" cm="1">
        <f t="array" aca="1" ref="QT16" ca="1">INDIRECT(QT$203&amp;ROW())*QT$205</f>
        <v>0.17488542943331029</v>
      </c>
      <c r="QU16" s="696" cm="1">
        <f t="array" aca="1" ref="QU16" ca="1">INDIRECT(QU$203&amp;ROW())*QU$205</f>
        <v>0.35552804589042175</v>
      </c>
      <c r="QV16" s="696" cm="1">
        <f t="array" aca="1" ref="QV16" ca="1">INDIRECT(QV$203&amp;ROW())*QV$205</f>
        <v>0.24117831443907087</v>
      </c>
      <c r="QW16" s="696" cm="1">
        <f t="array" aca="1" ref="QW16" ca="1">INDIRECT(QW$203&amp;ROW())*QW$205</f>
        <v>0.53099416374332975</v>
      </c>
      <c r="QX16" s="696" cm="1">
        <f t="array" aca="1" ref="QX16" ca="1">INDIRECT(QX$203&amp;ROW())*QX$205</f>
        <v>0.60640894423913805</v>
      </c>
      <c r="QY16" s="696" cm="1">
        <f t="array" aca="1" ref="QY16" ca="1">INDIRECT(QY$203&amp;ROW())*QY$205</f>
        <v>0.13540247513535897</v>
      </c>
      <c r="QZ16" s="696" cm="1">
        <f t="array" aca="1" ref="QZ16" ca="1">INDIRECT(QZ$203&amp;ROW())*QZ$205</f>
        <v>0.27613248380770827</v>
      </c>
      <c r="RA16" s="696" cm="1">
        <f t="array" aca="1" ref="RA16" ca="1">INDIRECT(RA$203&amp;ROW())*RA$205</f>
        <v>0</v>
      </c>
      <c r="RB16" s="696" cm="1">
        <f t="array" aca="1" ref="RB16" ca="1">INDIRECT(RB$203&amp;ROW())*RB$205</f>
        <v>0</v>
      </c>
      <c r="RC16" s="696" cm="1">
        <f t="array" aca="1" ref="RC16" ca="1">IF(INDIRECT(RC$203&amp;ROW())="-",0,INDIRECT(RC$203&amp;ROW())*RC$205)</f>
        <v>3.1188832262024378E-2</v>
      </c>
      <c r="RD16" s="696" cm="1">
        <f t="array" aca="1" ref="RD16" ca="1">INDIRECT(RD$203&amp;ROW())*RD$205</f>
        <v>7.1442097940886296E-2</v>
      </c>
      <c r="RE16" s="696" cm="1">
        <f t="array" aca="1" ref="RE16" ca="1">IF(INDIRECT(RE$203&amp;ROW())="-",0,INDIRECT(RE$203&amp;ROW())*RE$205)</f>
        <v>3.8720234507999579E-2</v>
      </c>
      <c r="RF16" s="705" cm="1">
        <f t="array" aca="1" ref="RF16" ca="1">INDIRECT(RF$203&amp;ROW())*RF$205</f>
        <v>0.10613798880649605</v>
      </c>
      <c r="RG16" s="696" cm="1">
        <f t="array" aca="1" ref="RG16" ca="1">INDIRECT(RG$203&amp;ROW())*RG$205</f>
        <v>0.27650466908360405</v>
      </c>
      <c r="RH16" s="696" cm="1">
        <f t="array" aca="1" ref="RH16" ca="1">INDIRECT(RH$203&amp;ROW())*RH$205</f>
        <v>2.9193840390272292E-2</v>
      </c>
      <c r="RI16" s="696" cm="1">
        <f t="array" aca="1" ref="RI16" ca="1">INDIRECT(RI$203&amp;ROW())*RI$205</f>
        <v>0.10769689125031101</v>
      </c>
      <c r="RJ16" s="696" cm="1">
        <f t="array" aca="1" ref="RJ16" ca="1">INDIRECT(RJ$203&amp;ROW())*RJ$205</f>
        <v>0.12226723336432462</v>
      </c>
      <c r="RK16" s="696" cm="1">
        <f t="array" aca="1" ref="RK16" ca="1">IF(INDIRECT(RK$203&amp;ROW())="-",0,INDIRECT(RK$203&amp;ROW())*RK$205)</f>
        <v>3.4524901594687858E-2</v>
      </c>
      <c r="RL16" s="696" cm="1">
        <f t="array" aca="1" ref="RL16" ca="1">INDIRECT(RL$203&amp;ROW())*RL$205</f>
        <v>0</v>
      </c>
      <c r="RM16" s="696" cm="1">
        <f t="array" aca="1" ref="RM16" ca="1">INDIRECT(RM$203&amp;ROW())*RM$205</f>
        <v>2.9987460729532761E-2</v>
      </c>
      <c r="RN16" s="696" cm="1">
        <f t="array" aca="1" ref="RN16" ca="1">INDIRECT(RN$203&amp;ROW())*RN$205</f>
        <v>9.3820613050938681E-2</v>
      </c>
      <c r="RO16" s="696" cm="1">
        <f t="array" aca="1" ref="RO16" ca="1">IF($RN16=0,0,INDIRECT(RO$203&amp;ROW())*RO$205)</f>
        <v>7.0312542939625605E-2</v>
      </c>
      <c r="RP16" s="696" cm="1">
        <f t="array" aca="1" ref="RP16" ca="1">IF($RN16=0,0,INDIRECT(RP$203&amp;ROW())*RP$205)</f>
        <v>9.7715867439664539E-2</v>
      </c>
      <c r="RQ16" s="696" cm="1">
        <f t="array" aca="1" ref="RQ16" ca="1">IF($RN16=0,0,INDIRECT(RQ$203&amp;ROW())*RQ$205)</f>
        <v>0</v>
      </c>
      <c r="RR16" s="696" cm="1">
        <f t="array" aca="1" ref="RR16" ca="1">IF($RN16=0,0,INDIRECT(RR$203&amp;ROW())*RR$205)</f>
        <v>0</v>
      </c>
      <c r="RS16" s="696" cm="1">
        <f t="array" aca="1" ref="RS16" ca="1">INDIRECT(RS$203&amp;ROW())*RS$205</f>
        <v>7.7466902221184339E-2</v>
      </c>
      <c r="RT16" s="696" cm="1">
        <f t="array" aca="1" ref="RT16" ca="1">IF($RS16=0,0,INDIRECT(RT$203&amp;ROW())*RT$205)</f>
        <v>8.1033461602244533E-2</v>
      </c>
      <c r="RU16" s="696" cm="1">
        <f t="array" aca="1" ref="RU16" ca="1">IF($RS16=0,0,INDIRECT(RU$203&amp;ROW())*RU$205)</f>
        <v>8.1972972149739559E-2</v>
      </c>
      <c r="RV16" s="696" cm="1">
        <f t="array" aca="1" ref="RV16" ca="1">INDIRECT(RV$203&amp;ROW())*RV$205</f>
        <v>4.4898858778974725E-2</v>
      </c>
      <c r="RW16" s="696" cm="1">
        <f t="array" aca="1" ref="RW16" ca="1">INDIRECT(RW$203&amp;ROW())*RW$205</f>
        <v>0</v>
      </c>
      <c r="RX16" s="696" cm="1">
        <f t="array" aca="1" ref="RX16" ca="1">INDIRECT(RX$203&amp;ROW())*RX$205</f>
        <v>0.19074035443114332</v>
      </c>
      <c r="RY16" s="696" cm="1">
        <f t="array" aca="1" ref="RY16" ca="1">INDIRECT(RY$203&amp;ROW())*RY$205</f>
        <v>8.4396695370290389E-2</v>
      </c>
      <c r="RZ16" s="696" cm="1">
        <f t="array" aca="1" ref="RZ16" ca="1">INDIRECT(RZ$203&amp;ROW())*RZ$205</f>
        <v>3.6812489486199085E-2</v>
      </c>
      <c r="SA16" s="696" cm="1">
        <f t="array" aca="1" ref="SA16" ca="1">INDIRECT(SA$203&amp;ROW())*SA$205</f>
        <v>0.20458618579029147</v>
      </c>
      <c r="SB16" s="696" cm="1">
        <f t="array" aca="1" ref="SB16" ca="1">INDIRECT(SB$203&amp;ROW())*SB$205</f>
        <v>0</v>
      </c>
      <c r="SC16" s="696" cm="1">
        <f t="array" aca="1" ref="SC16" ca="1">INDIRECT(SC$203&amp;ROW())*SC$205</f>
        <v>0</v>
      </c>
      <c r="SD16" s="696" cm="1">
        <f t="array" aca="1" ref="SD16" ca="1">INDIRECT(SD$203&amp;ROW())*SD$205</f>
        <v>0.3072993885784252</v>
      </c>
      <c r="SE16" s="696" cm="1">
        <f t="array" aca="1" ref="SE16" ca="1">INDIRECT(SE$203&amp;ROW())*SE$205</f>
        <v>0.2585618210787391</v>
      </c>
      <c r="SF16" s="696" cm="1">
        <f t="array" aca="1" ref="SF16" ca="1">INDIRECT(SF$203&amp;ROW())*SF$205</f>
        <v>0.13223776648222998</v>
      </c>
      <c r="SG16" s="696" cm="1">
        <f t="array" aca="1" ref="SG16" ca="1">INDIRECT(SG$203&amp;ROW())*SG$205</f>
        <v>7.4767843909269882E-2</v>
      </c>
      <c r="SH16" s="696" cm="1">
        <f t="array" aca="1" ref="SH16" ca="1">IF(INDIRECT(SH$203&amp;ROW())="-",0,INDIRECT(SH$203&amp;ROW())*SH$205)</f>
        <v>4.509154103905906E-2</v>
      </c>
      <c r="SI16" s="696" cm="1">
        <f t="array" aca="1" ref="SI16" ca="1">INDIRECT(SI$203&amp;ROW())*SI$205</f>
        <v>0.24423887568083891</v>
      </c>
      <c r="SJ16" s="696" cm="1">
        <f t="array" aca="1" ref="SJ16" ca="1">INDIRECT(SJ$203&amp;ROW())*SJ$205</f>
        <v>0.10961749760323641</v>
      </c>
      <c r="SK16" s="696" cm="1">
        <f t="array" aca="1" ref="SK16" ca="1">INDIRECT(SK$203&amp;ROW())*SK$205</f>
        <v>0.21261490593800375</v>
      </c>
      <c r="SN16" s="606" t="s">
        <v>1875</v>
      </c>
      <c r="SO16" s="707" cm="1">
        <f t="array" aca="1" ref="SO16" ca="1">INDIRECT(SO$203&amp;ROW())*SO$205</f>
        <v>2</v>
      </c>
      <c r="SP16" s="707" cm="1">
        <f t="array" aca="1" ref="SP16" ca="1">INDIRECT(SP$203&amp;ROW())*SP$205</f>
        <v>2</v>
      </c>
      <c r="SQ16" s="707" cm="1">
        <f t="array" aca="1" ref="SQ16" ca="1">INDIRECT(SQ$203&amp;ROW())*SQ$205</f>
        <v>2</v>
      </c>
      <c r="SR16" s="707" cm="1">
        <f t="array" aca="1" ref="SR16" ca="1">INDIRECT(SR$203&amp;ROW())*SR$205</f>
        <v>3</v>
      </c>
      <c r="SS16" s="707" cm="1">
        <f t="array" aca="1" ref="SS16" ca="1">INDIRECT(SS$203&amp;ROW())*SS$205</f>
        <v>2</v>
      </c>
      <c r="ST16" s="707" cm="1">
        <f t="array" aca="1" ref="ST16" ca="1">INDIRECT(ST$203&amp;ROW())*ST$205</f>
        <v>2</v>
      </c>
      <c r="SU16" s="707" cm="1">
        <f t="array" aca="1" ref="SU16" ca="1">INDIRECT(SU$203&amp;ROW())*SU$205</f>
        <v>3</v>
      </c>
      <c r="SV16" s="707" cm="1">
        <f t="array" aca="1" ref="SV16" ca="1">INDIRECT(SV$203&amp;ROW())*SV$205</f>
        <v>3</v>
      </c>
      <c r="SW16" s="707" cm="1">
        <f t="array" aca="1" ref="SW16" ca="1">INDIRECT(SW$203&amp;ROW())*SW$205</f>
        <v>3</v>
      </c>
      <c r="SX16" s="707" cm="1">
        <f t="array" aca="1" ref="SX16" ca="1">INDIRECT(SX$203&amp;ROW())*SX$205</f>
        <v>3</v>
      </c>
      <c r="SY16" s="707" cm="1">
        <f t="array" aca="1" ref="SY16" ca="1">INDIRECT(SY$203&amp;ROW())*SY$205</f>
        <v>3</v>
      </c>
      <c r="SZ16" s="707" cm="1">
        <f t="array" aca="1" ref="SZ16" ca="1">INDIRECT(SZ$203&amp;ROW())*SZ$205</f>
        <v>0</v>
      </c>
      <c r="TA16" s="707" cm="1">
        <f t="array" aca="1" ref="TA16" ca="1">INDIRECT(TA$203&amp;ROW())*TA$205</f>
        <v>0</v>
      </c>
      <c r="TB16" s="696" cm="1">
        <f t="array" aca="1" ref="TB16" ca="1">IF(INDIRECT(TB$203&amp;ROW())="-",0,INDIRECT(TB$203&amp;ROW())*TB$205)</f>
        <v>0.37169999999999997</v>
      </c>
      <c r="TC16" s="707" cm="1">
        <f t="array" aca="1" ref="TC16" ca="1">INDIRECT(TC$203&amp;ROW())*TC$205</f>
        <v>2</v>
      </c>
      <c r="TD16" s="696" cm="1">
        <f t="array" aca="1" ref="TD16" ca="1">IF(INDIRECT(TD$203&amp;ROW())="-",0,INDIRECT(TD$203&amp;ROW())*TD$205)</f>
        <v>0.61180000000000001</v>
      </c>
      <c r="TE16" s="732" cm="1">
        <f t="array" aca="1" ref="TE16" ca="1">INDIRECT(TE$203&amp;ROW())*TE$205</f>
        <v>2</v>
      </c>
      <c r="TF16" s="707" cm="1">
        <f t="array" aca="1" ref="TF16" ca="1">INDIRECT(TF$203&amp;ROW())*TF$205</f>
        <v>2</v>
      </c>
      <c r="TG16" s="707" cm="1">
        <f t="array" aca="1" ref="TG16" ca="1">INDIRECT(TG$203&amp;ROW())*TG$205</f>
        <v>1</v>
      </c>
      <c r="TH16" s="707" cm="1">
        <f t="array" aca="1" ref="TH16" ca="1">INDIRECT(TH$203&amp;ROW())*TH$205</f>
        <v>1</v>
      </c>
      <c r="TI16" s="707" cm="1">
        <f t="array" aca="1" ref="TI16" ca="1">INDIRECT(TI$203&amp;ROW())*TI$205</f>
        <v>2</v>
      </c>
      <c r="TJ16" s="696" cm="1">
        <f t="array" aca="1" ref="TJ16" ca="1">IF(INDIRECT(TJ$203&amp;ROW())="-",0,INDIRECT(TJ$203&amp;ROW())*TJ$205)</f>
        <v>0.57140000000000002</v>
      </c>
      <c r="TK16" s="707" cm="1">
        <f t="array" aca="1" ref="TK16" ca="1">INDIRECT(TK$203&amp;ROW())*TK$205</f>
        <v>0</v>
      </c>
      <c r="TL16" s="707" cm="1">
        <f t="array" aca="1" ref="TL16" ca="1">INDIRECT(TL$203&amp;ROW())*TL$205</f>
        <v>2</v>
      </c>
      <c r="TM16" s="707" cm="1">
        <f t="array" aca="1" ref="TM16" ca="1">INDIRECT(TM$203&amp;ROW())*TM$205</f>
        <v>1</v>
      </c>
      <c r="TN16" s="707" cm="1">
        <f t="array" aca="1" ref="TN16" ca="1">IF($TM16=0,0,INDIRECT(TN$203&amp;ROW())*TN$205)</f>
        <v>1</v>
      </c>
      <c r="TO16" s="707" cm="1">
        <f t="array" aca="1" ref="TO16" ca="1">IF($TM16=0,0,INDIRECT(TO$203&amp;ROW())*TO$205)</f>
        <v>1</v>
      </c>
      <c r="TP16" s="707" cm="1">
        <f t="array" aca="1" ref="TP16" ca="1">IF($TM16=0,0,INDIRECT(TP$203&amp;ROW())*TP$205)</f>
        <v>0</v>
      </c>
      <c r="TQ16" s="707" cm="1">
        <f t="array" aca="1" ref="TQ16" ca="1">IF($TM16=0,0,INDIRECT(TQ$203&amp;ROW())*TQ$205)</f>
        <v>0</v>
      </c>
      <c r="TR16" s="707" cm="1">
        <f t="array" aca="1" ref="TR16" ca="1">INDIRECT(TR$203&amp;ROW())*TR$205</f>
        <v>1</v>
      </c>
      <c r="TS16" s="707" cm="1">
        <f t="array" aca="1" ref="TS16" ca="1">IF($TR16=0,0,INDIRECT(TS$203&amp;ROW())*TS$205)</f>
        <v>1</v>
      </c>
      <c r="TT16" s="707" cm="1">
        <f t="array" aca="1" ref="TT16" ca="1">IF($TR16=0,0,INDIRECT(TT$203&amp;ROW())*TT$205)</f>
        <v>1</v>
      </c>
      <c r="TU16" s="707" cm="1">
        <f t="array" aca="1" ref="TU16" ca="1">INDIRECT(TU$203&amp;ROW())*TU$205</f>
        <v>1</v>
      </c>
      <c r="TV16" s="707" cm="1">
        <f t="array" aca="1" ref="TV16" ca="1">INDIRECT(TV$203&amp;ROW())*TV$205</f>
        <v>0</v>
      </c>
      <c r="TW16" s="707" cm="1">
        <f t="array" aca="1" ref="TW16" ca="1">INDIRECT(TW$203&amp;ROW())*TW$205</f>
        <v>2</v>
      </c>
      <c r="TX16" s="707" cm="1">
        <f t="array" aca="1" ref="TX16" ca="1">INDIRECT(TX$203&amp;ROW())*TX$205</f>
        <v>3</v>
      </c>
      <c r="TY16" s="707" cm="1">
        <f t="array" aca="1" ref="TY16" ca="1">INDIRECT(TY$203&amp;ROW())*TY$205</f>
        <v>1</v>
      </c>
      <c r="TZ16" s="707" cm="1">
        <f t="array" aca="1" ref="TZ16" ca="1">INDIRECT(TZ$203&amp;ROW())*TZ$205</f>
        <v>2</v>
      </c>
      <c r="UA16" s="707" cm="1">
        <f t="array" aca="1" ref="UA16" ca="1">INDIRECT(UA$203&amp;ROW())*UA$205</f>
        <v>0</v>
      </c>
      <c r="UB16" s="707" cm="1">
        <f t="array" aca="1" ref="UB16" ca="1">INDIRECT(UB$203&amp;ROW())*UB$205</f>
        <v>0</v>
      </c>
      <c r="UC16" s="707" cm="1">
        <f t="array" aca="1" ref="UC16" ca="1">INDIRECT(UC$203&amp;ROW())*UC$205</f>
        <v>1</v>
      </c>
      <c r="UD16" s="707" cm="1">
        <f t="array" aca="1" ref="UD16" ca="1">INDIRECT(UD$203&amp;ROW())*UD$205</f>
        <v>1</v>
      </c>
      <c r="UE16" s="707" cm="1">
        <f t="array" aca="1" ref="UE16" ca="1">INDIRECT(UE$203&amp;ROW())*UE$205</f>
        <v>2</v>
      </c>
      <c r="UF16" s="707" cm="1">
        <f t="array" aca="1" ref="UF16" ca="1">INDIRECT(UF$203&amp;ROW())*UF$205</f>
        <v>2</v>
      </c>
      <c r="UG16" s="696" cm="1">
        <f t="array" aca="1" ref="UG16" ca="1">IF(INDIRECT(UG$203&amp;ROW())="-",0,INDIRECT(UG$203&amp;ROW())*UG$205)</f>
        <v>0.57310000000000005</v>
      </c>
      <c r="UH16" s="707" cm="1">
        <f t="array" aca="1" ref="UH16" ca="1">INDIRECT(UH$203&amp;ROW())*UH$205</f>
        <v>2</v>
      </c>
      <c r="UI16" s="707" cm="1">
        <f t="array" aca="1" ref="UI16" ca="1">INDIRECT(UI$203&amp;ROW())*UI$205</f>
        <v>1</v>
      </c>
      <c r="UJ16" s="707" cm="1">
        <f t="array" aca="1" ref="UJ16" ca="1">INDIRECT(UJ$203&amp;ROW())*UJ$205</f>
        <v>2</v>
      </c>
      <c r="UM16" s="606" t="s">
        <v>1875</v>
      </c>
      <c r="UN16" s="616">
        <f t="shared" ca="1" si="42"/>
        <v>1.3455222970601226</v>
      </c>
      <c r="UO16" s="616">
        <f t="shared" ca="1" si="42"/>
        <v>1.5785703781343867</v>
      </c>
      <c r="UP16" s="616">
        <f t="shared" ca="1" si="42"/>
        <v>1.190315493832806</v>
      </c>
      <c r="UQ16" s="616">
        <f t="shared" ca="1" si="42"/>
        <v>0.29355872991449461</v>
      </c>
      <c r="UR16" s="616">
        <f t="shared" ca="1" si="42"/>
        <v>0.12190361681987209</v>
      </c>
      <c r="US16" s="616">
        <f t="shared" ca="1" si="42"/>
        <v>-0.58431765714611894</v>
      </c>
      <c r="UT16" s="616">
        <f t="shared" ca="1" si="42"/>
        <v>0.30690415393182785</v>
      </c>
      <c r="UU16" s="616">
        <f t="shared" ca="1" si="42"/>
        <v>0.53359975015917405</v>
      </c>
      <c r="UV16" s="616">
        <f t="shared" ca="1" si="42"/>
        <v>0.44410973870643028</v>
      </c>
      <c r="UW16" s="616">
        <f t="shared" ca="1" si="42"/>
        <v>0.6421874155054268</v>
      </c>
      <c r="UX16" s="616">
        <f t="shared" ca="1" si="42"/>
        <v>0.28247365722383649</v>
      </c>
      <c r="UY16" s="616">
        <f t="shared" ca="1" si="42"/>
        <v>-0.67270887390575207</v>
      </c>
      <c r="UZ16" s="616">
        <f t="shared" ca="1" si="42"/>
        <v>-0.80238258590915801</v>
      </c>
      <c r="VA16" s="616">
        <f t="shared" ca="1" si="42"/>
        <v>-0.67340794644800761</v>
      </c>
      <c r="VB16" s="616">
        <f t="shared" ca="1" si="42"/>
        <v>1.528010083348541</v>
      </c>
      <c r="VC16" s="616">
        <f t="shared" ca="1" si="42"/>
        <v>0.19945780110879316</v>
      </c>
      <c r="VD16" s="616">
        <f t="shared" ca="1" si="43"/>
        <v>0.85304819841956248</v>
      </c>
      <c r="VE16" s="616">
        <f t="shared" ca="1" si="43"/>
        <v>3.9909080070471406E-2</v>
      </c>
      <c r="VF16" s="616">
        <f t="shared" ca="1" si="43"/>
        <v>-0.81480937927278907</v>
      </c>
      <c r="VG16" s="616">
        <f t="shared" ca="1" si="43"/>
        <v>0.19209711823520634</v>
      </c>
      <c r="VH16" s="616">
        <f t="shared" ca="1" si="43"/>
        <v>-0.12784420028857393</v>
      </c>
      <c r="VI16" s="616">
        <f t="shared" ca="1" si="43"/>
        <v>1.4163335237092034E-2</v>
      </c>
      <c r="VJ16" s="616">
        <f t="shared" ca="1" si="43"/>
        <v>-0.90132677458943244</v>
      </c>
      <c r="VK16" s="616">
        <f t="shared" ca="1" si="43"/>
        <v>0.83678976492872159</v>
      </c>
      <c r="VL16" s="616">
        <f t="shared" ca="1" si="43"/>
        <v>1.1863766389476611</v>
      </c>
      <c r="VM16" s="616">
        <f t="shared" ca="1" si="43"/>
        <v>1.7393845659645861</v>
      </c>
      <c r="VN16" s="616">
        <f t="shared" ca="1" si="43"/>
        <v>1.5883663456229635</v>
      </c>
      <c r="VO16" s="616">
        <f t="shared" ca="1" si="43"/>
        <v>-0.42150866262694142</v>
      </c>
      <c r="VP16" s="616">
        <f t="shared" ca="1" si="43"/>
        <v>-0.46221149066820022</v>
      </c>
      <c r="VQ16" s="616">
        <f t="shared" ca="1" si="43"/>
        <v>1.2773868528042598</v>
      </c>
      <c r="VR16" s="616">
        <f t="shared" ca="1" si="43"/>
        <v>1.5497103694524457</v>
      </c>
      <c r="VS16" s="616">
        <f t="shared" ca="1" si="43"/>
        <v>2.4577967350382721</v>
      </c>
      <c r="VT16" s="616">
        <f t="shared" ca="1" si="44"/>
        <v>2.5655357300130479</v>
      </c>
      <c r="VU16" s="616">
        <f t="shared" ca="1" si="44"/>
        <v>-0.82130507758946303</v>
      </c>
      <c r="VV16" s="616">
        <f t="shared" ca="1" si="44"/>
        <v>1.6727825257285902</v>
      </c>
      <c r="VW16" s="616">
        <f t="shared" ca="1" si="44"/>
        <v>0.66845613582062358</v>
      </c>
      <c r="VX16" s="616">
        <f t="shared" ca="1" si="44"/>
        <v>0.76953548521680748</v>
      </c>
      <c r="VY16" s="616">
        <f t="shared" ca="1" si="44"/>
        <v>0.70583605694264007</v>
      </c>
      <c r="VZ16" s="616">
        <f t="shared" ca="1" si="44"/>
        <v>-1.5555141459162816</v>
      </c>
      <c r="WA16" s="616">
        <f t="shared" ca="1" si="44"/>
        <v>-1.1483025824394326</v>
      </c>
      <c r="WB16" s="616">
        <f t="shared" ca="1" si="44"/>
        <v>0.33435322352896929</v>
      </c>
      <c r="WC16" s="616">
        <f t="shared" ca="1" si="44"/>
        <v>0.47817673461028487</v>
      </c>
      <c r="WD16" s="616">
        <f t="shared" ca="1" si="44"/>
        <v>0.30785317554274461</v>
      </c>
      <c r="WE16" s="616">
        <f t="shared" ca="1" si="44"/>
        <v>0.67426644196529939</v>
      </c>
      <c r="WF16" s="616">
        <f t="shared" ca="1" si="44"/>
        <v>-0.59088797895768019</v>
      </c>
      <c r="WG16" s="616">
        <f t="shared" ca="1" si="44"/>
        <v>1.1042161560551988</v>
      </c>
      <c r="WH16" s="616">
        <f t="shared" ca="1" si="44"/>
        <v>0.91987607881584121</v>
      </c>
      <c r="WI16" s="627">
        <f t="shared" ca="1" si="44"/>
        <v>1.0659329460226332</v>
      </c>
      <c r="WL16" s="606" t="s">
        <v>1875</v>
      </c>
      <c r="WM16" s="700" t="str">
        <f t="shared" ca="1" si="63"/>
        <v>B</v>
      </c>
      <c r="WN16" s="479">
        <f t="shared" ca="1" si="64"/>
        <v>0.69538489371500678</v>
      </c>
      <c r="WO16" s="495">
        <f t="shared" ca="1" si="45"/>
        <v>0.75627192525536036</v>
      </c>
      <c r="WP16" s="458">
        <f t="shared" ca="1" si="45"/>
        <v>0.63448363934175667</v>
      </c>
      <c r="WQ16" s="458">
        <f t="shared" ca="1" si="45"/>
        <v>0.71507654117222952</v>
      </c>
      <c r="WR16" s="459">
        <f t="shared" ca="1" si="45"/>
        <v>0.67570746909068047</v>
      </c>
      <c r="WS16" s="495">
        <f t="shared" ca="1" si="65"/>
        <v>0.41160611077420062</v>
      </c>
      <c r="WT16" s="458">
        <f t="shared" ca="1" si="66"/>
        <v>6.5616676835550308E-2</v>
      </c>
      <c r="WU16" s="458">
        <f t="shared" ca="1" si="67"/>
        <v>0.91419918955133361</v>
      </c>
      <c r="WV16" s="459">
        <f t="shared" ca="1" si="68"/>
        <v>0.323695624990951</v>
      </c>
      <c r="WW16" s="484">
        <f t="shared" ca="1" si="46"/>
        <v>1.0061815737415598</v>
      </c>
      <c r="WX16" s="484">
        <f t="shared" ca="1" si="46"/>
        <v>0.95203579505284863</v>
      </c>
      <c r="WY16" s="484">
        <f t="shared" ca="1" si="46"/>
        <v>0.86666871105966603</v>
      </c>
      <c r="WZ16" s="484">
        <f t="shared" ca="1" si="46"/>
        <v>0.10559307515024371</v>
      </c>
      <c r="XA16" s="484">
        <f t="shared" ca="1" si="46"/>
        <v>6.4328538595846502E-2</v>
      </c>
      <c r="XB16" s="484">
        <f t="shared" ca="1" si="46"/>
        <v>-0.30869501827029461</v>
      </c>
      <c r="XC16" s="484">
        <f t="shared" ca="1" si="46"/>
        <v>0.14467461816346364</v>
      </c>
      <c r="XD16" s="484">
        <f t="shared" ca="1" si="46"/>
        <v>0.27368331185664035</v>
      </c>
      <c r="XE16" s="484">
        <f t="shared" ca="1" si="46"/>
        <v>0.21801347073098662</v>
      </c>
      <c r="XF16" s="484">
        <f t="shared" ca="1" si="46"/>
        <v>0.41324760187774212</v>
      </c>
      <c r="XG16" s="484">
        <f t="shared" ca="1" si="46"/>
        <v>0.1145148206385433</v>
      </c>
      <c r="XH16" s="484">
        <f t="shared" ca="1" si="46"/>
        <v>-0.33958343954762366</v>
      </c>
      <c r="XI16" s="484">
        <f t="shared" ca="1" si="46"/>
        <v>-0.56078518929191046</v>
      </c>
      <c r="XJ16" s="484">
        <f t="shared" ca="1" si="46"/>
        <v>-0.47791761959415102</v>
      </c>
      <c r="XK16" s="484">
        <f t="shared" ca="1" si="46"/>
        <v>1.0853455622024688</v>
      </c>
      <c r="XL16" s="484">
        <f t="shared" ca="1" si="46"/>
        <v>0.17620102149950786</v>
      </c>
      <c r="XM16" s="484">
        <f t="shared" ca="1" si="47"/>
        <v>0.64336895124803395</v>
      </c>
      <c r="XN16" s="484">
        <f t="shared" ca="1" si="47"/>
        <v>2.7828601533139714E-2</v>
      </c>
      <c r="XO16" s="484">
        <f t="shared" ca="1" si="47"/>
        <v>-0.59823304626208174</v>
      </c>
      <c r="XP16" s="484">
        <f t="shared" ca="1" si="47"/>
        <v>0.12294215567053206</v>
      </c>
      <c r="XQ16" s="484">
        <f t="shared" ca="1" si="47"/>
        <v>-8.50675308720171E-2</v>
      </c>
      <c r="XR16" s="484">
        <f t="shared" ca="1" si="47"/>
        <v>1.2392918332455529E-2</v>
      </c>
      <c r="XS16" s="484">
        <f t="shared" ca="1" si="47"/>
        <v>-0.55611861992167977</v>
      </c>
      <c r="XT16" s="484">
        <f t="shared" ca="1" si="47"/>
        <v>0.50818242424121263</v>
      </c>
      <c r="XU16" s="484">
        <f t="shared" ca="1" si="47"/>
        <v>0.90140897027243294</v>
      </c>
      <c r="XV16" s="484">
        <f t="shared" ca="1" si="47"/>
        <v>0.91769929700291553</v>
      </c>
      <c r="XW16" s="484">
        <f t="shared" ca="1" si="47"/>
        <v>1.0251316394650607</v>
      </c>
      <c r="XX16" s="484">
        <f t="shared" ca="1" si="47"/>
        <v>-0.20379943838012618</v>
      </c>
      <c r="XY16" s="484">
        <f t="shared" ca="1" si="47"/>
        <v>-0.24303080179333969</v>
      </c>
      <c r="XZ16" s="484">
        <f t="shared" ca="1" si="47"/>
        <v>0.93428074414103568</v>
      </c>
      <c r="YA16" s="484">
        <f t="shared" ca="1" si="47"/>
        <v>1.0567475009296226</v>
      </c>
      <c r="YB16" s="484">
        <f t="shared" ca="1" si="47"/>
        <v>1.291572184262612</v>
      </c>
      <c r="YC16" s="484">
        <f t="shared" ca="1" si="48"/>
        <v>1.144742042731822</v>
      </c>
      <c r="YD16" s="484">
        <f t="shared" ca="1" si="48"/>
        <v>-0.6068623218308542</v>
      </c>
      <c r="YE16" s="484">
        <f t="shared" ca="1" si="48"/>
        <v>1.2049052532823037</v>
      </c>
      <c r="YF16" s="484">
        <f t="shared" ca="1" si="48"/>
        <v>0.39432227452058582</v>
      </c>
      <c r="YG16" s="484">
        <f t="shared" ca="1" si="48"/>
        <v>0.53605841900202811</v>
      </c>
      <c r="YH16" s="484">
        <f t="shared" ca="1" si="48"/>
        <v>0.3761400347447329</v>
      </c>
      <c r="YI16" s="484">
        <f t="shared" ca="1" si="48"/>
        <v>-0.91106463526316606</v>
      </c>
      <c r="YJ16" s="484">
        <f t="shared" ca="1" si="48"/>
        <v>-0.6812879221613154</v>
      </c>
      <c r="YK16" s="484">
        <f t="shared" ca="1" si="48"/>
        <v>5.8277766861099353E-2</v>
      </c>
      <c r="YL16" s="484">
        <f t="shared" ca="1" si="48"/>
        <v>0.15139075417761619</v>
      </c>
      <c r="YM16" s="484">
        <f t="shared" ca="1" si="48"/>
        <v>0.24575919003577301</v>
      </c>
      <c r="YN16" s="484">
        <f t="shared" ca="1" si="48"/>
        <v>0.48075197312125845</v>
      </c>
      <c r="YO16" s="484">
        <f t="shared" ca="1" si="48"/>
        <v>-0.36286430787791141</v>
      </c>
      <c r="YP16" s="484">
        <f t="shared" ca="1" si="48"/>
        <v>0.58832636794620996</v>
      </c>
      <c r="YQ16" s="484">
        <f t="shared" ca="1" si="48"/>
        <v>0.66635823149419537</v>
      </c>
      <c r="YR16" s="484">
        <f t="shared" ca="1" si="48"/>
        <v>0.79923652292777037</v>
      </c>
      <c r="YU16" s="606" t="s">
        <v>1875</v>
      </c>
      <c r="YV16" s="700" t="str">
        <f t="shared" ca="1" si="49"/>
        <v>B</v>
      </c>
      <c r="YW16" s="479">
        <f t="shared" ca="1" si="69"/>
        <v>0.74550201898539548</v>
      </c>
      <c r="YX16" s="495">
        <f t="shared" ca="1" si="50"/>
        <v>0.82292937230578722</v>
      </c>
      <c r="YY16" s="458">
        <f t="shared" ca="1" si="50"/>
        <v>0.64386563294282173</v>
      </c>
      <c r="YZ16" s="458">
        <f t="shared" ca="1" si="50"/>
        <v>0.63688033736012095</v>
      </c>
      <c r="ZA16" s="459">
        <f t="shared" ca="1" si="50"/>
        <v>0.87833273333285211</v>
      </c>
      <c r="ZB16" s="495">
        <f t="shared" ca="1" si="70"/>
        <v>0.34329030913771558</v>
      </c>
      <c r="ZC16" s="458">
        <f t="shared" ca="1" si="71"/>
        <v>0.11598026716462952</v>
      </c>
      <c r="ZD16" s="458">
        <f t="shared" ca="1" si="72"/>
        <v>0.82745076289651609</v>
      </c>
      <c r="ZE16" s="459">
        <f t="shared" ca="1" si="73"/>
        <v>0.53546287001027393</v>
      </c>
      <c r="ZF16" s="484">
        <f t="shared" ca="1" si="51"/>
        <v>4.5009936569290004E-2</v>
      </c>
      <c r="ZG16" s="484">
        <f t="shared" ca="1" si="51"/>
        <v>0.20129871520842663</v>
      </c>
      <c r="ZH16" s="484">
        <f t="shared" ca="1" si="51"/>
        <v>8.9808171214972948E-2</v>
      </c>
      <c r="ZI16" s="484">
        <f t="shared" ca="1" si="51"/>
        <v>2.1988880583922777E-2</v>
      </c>
      <c r="ZJ16" s="484">
        <f t="shared" ca="1" si="51"/>
        <v>1.0659583188508518E-2</v>
      </c>
      <c r="ZK16" s="484">
        <f t="shared" ca="1" si="51"/>
        <v>-0.10387065741221455</v>
      </c>
      <c r="ZL16" s="484">
        <f t="shared" ca="1" si="51"/>
        <v>2.4672875513209128E-2</v>
      </c>
      <c r="ZM16" s="484">
        <f t="shared" ca="1" si="51"/>
        <v>9.4446117703140112E-2</v>
      </c>
      <c r="ZN16" s="484">
        <f t="shared" ca="1" si="51"/>
        <v>8.9770705925095284E-2</v>
      </c>
      <c r="ZO16" s="484">
        <f t="shared" ca="1" si="51"/>
        <v>2.8984588520071332E-2</v>
      </c>
      <c r="ZP16" s="484">
        <f t="shared" ca="1" si="51"/>
        <v>2.6000050859821721E-2</v>
      </c>
      <c r="ZQ16" s="484">
        <f t="shared" ca="1" si="51"/>
        <v>-1.1497069191506403E-2</v>
      </c>
      <c r="ZR16" s="484">
        <f t="shared" ca="1" si="51"/>
        <v>-4.5981105838852197E-2</v>
      </c>
      <c r="ZS16" s="484">
        <f t="shared" ca="1" si="51"/>
        <v>-5.6504728236968539E-2</v>
      </c>
      <c r="ZT16" s="484">
        <f t="shared" ca="1" si="51"/>
        <v>5.4582123014624152E-2</v>
      </c>
      <c r="ZU16" s="484">
        <f t="shared" ca="1" si="51"/>
        <v>1.2623492699219368E-2</v>
      </c>
      <c r="ZV16" s="484">
        <f t="shared" ca="1" si="52"/>
        <v>4.5270410067628573E-2</v>
      </c>
      <c r="ZW16" s="484">
        <f t="shared" ca="1" si="52"/>
        <v>5.5175234891583769E-3</v>
      </c>
      <c r="ZX16" s="484">
        <f t="shared" ca="1" si="52"/>
        <v>-2.3787414966986643E-2</v>
      </c>
      <c r="ZY16" s="484">
        <f t="shared" ca="1" si="52"/>
        <v>2.0688262452075154E-2</v>
      </c>
      <c r="ZZ16" s="484">
        <f t="shared" ca="1" si="52"/>
        <v>-7.8155783354792625E-3</v>
      </c>
      <c r="AAA16" s="484">
        <f t="shared" ca="1" si="52"/>
        <v>8.5577136036607895E-4</v>
      </c>
      <c r="AAB16" s="484">
        <f t="shared" ca="1" si="52"/>
        <v>-0.10150745433592355</v>
      </c>
      <c r="AAC16" s="484">
        <f t="shared" ca="1" si="52"/>
        <v>1.2546600107337495E-2</v>
      </c>
      <c r="AAD16" s="484">
        <f t="shared" ca="1" si="52"/>
        <v>0.1113065835753817</v>
      </c>
      <c r="AAE16" s="484">
        <f t="shared" ca="1" si="52"/>
        <v>0.12230055198290701</v>
      </c>
      <c r="AAF16" s="484">
        <f t="shared" ca="1" si="52"/>
        <v>0.15520859527451789</v>
      </c>
      <c r="AAG16" s="484">
        <f t="shared" ca="1" si="52"/>
        <v>-4.3018323338477257E-2</v>
      </c>
      <c r="AAH16" s="484">
        <f t="shared" ca="1" si="52"/>
        <v>-3.8008707897835295E-2</v>
      </c>
      <c r="AAI16" s="484">
        <f t="shared" ca="1" si="52"/>
        <v>9.8955202424813982E-2</v>
      </c>
      <c r="AAJ16" s="484">
        <f t="shared" ca="1" si="52"/>
        <v>0.12557839571762494</v>
      </c>
      <c r="AAK16" s="484">
        <f t="shared" ca="1" si="52"/>
        <v>0.20147290331101309</v>
      </c>
      <c r="AAL16" s="484">
        <f t="shared" ca="1" si="53"/>
        <v>0.11518962643426967</v>
      </c>
      <c r="AAM16" s="484">
        <f t="shared" ca="1" si="53"/>
        <v>-2.189532836791554E-2</v>
      </c>
      <c r="AAN16" s="484">
        <f t="shared" ca="1" si="53"/>
        <v>0.1595335659218472</v>
      </c>
      <c r="AAO16" s="484">
        <f t="shared" ca="1" si="53"/>
        <v>1.8805162954418208E-2</v>
      </c>
      <c r="AAP16" s="484">
        <f t="shared" ca="1" si="53"/>
        <v>2.8328516958800835E-2</v>
      </c>
      <c r="AAQ16" s="484">
        <f t="shared" ca="1" si="53"/>
        <v>7.2202153341576855E-2</v>
      </c>
      <c r="AAR16" s="484">
        <f t="shared" ca="1" si="53"/>
        <v>-3.6651122693945694E-2</v>
      </c>
      <c r="AAS16" s="484">
        <f t="shared" ca="1" si="53"/>
        <v>-3.1171595822786675E-2</v>
      </c>
      <c r="AAT16" s="484">
        <f t="shared" ca="1" si="53"/>
        <v>0.1027465411596778</v>
      </c>
      <c r="AAU16" s="484">
        <f t="shared" ca="1" si="53"/>
        <v>0.12363824729832018</v>
      </c>
      <c r="AAV16" s="484">
        <f t="shared" ca="1" si="53"/>
        <v>2.0354908169117208E-2</v>
      </c>
      <c r="AAW16" s="484">
        <f t="shared" ca="1" si="53"/>
        <v>2.5206724043060142E-2</v>
      </c>
      <c r="AAX16" s="484">
        <f t="shared" ca="1" si="53"/>
        <v>-4.6491100248921481E-2</v>
      </c>
      <c r="AAY16" s="484">
        <f t="shared" ca="1" si="53"/>
        <v>0.13484625623176977</v>
      </c>
      <c r="AAZ16" s="484">
        <f t="shared" ca="1" si="53"/>
        <v>0.10083451386486998</v>
      </c>
      <c r="ABA16" s="484">
        <f t="shared" ca="1" si="53"/>
        <v>0.11331661652741069</v>
      </c>
    </row>
    <row r="17" spans="1:729" ht="15" customHeight="1" x14ac:dyDescent="0.35">
      <c r="A17" s="498">
        <v>15</v>
      </c>
      <c r="B17" s="628"/>
      <c r="C17" s="606" t="s">
        <v>1932</v>
      </c>
      <c r="D17" s="629">
        <v>52</v>
      </c>
      <c r="E17" s="630" t="s">
        <v>1933</v>
      </c>
      <c r="F17" s="631" t="s">
        <v>1351</v>
      </c>
      <c r="G17" s="632">
        <v>287.37099999999998</v>
      </c>
      <c r="H17" s="504">
        <v>4988.8516283935896</v>
      </c>
      <c r="I17" s="505">
        <v>17380</v>
      </c>
      <c r="J17" s="515" t="s">
        <v>1934</v>
      </c>
      <c r="K17" s="507">
        <v>1</v>
      </c>
      <c r="L17" s="532" t="s">
        <v>1934</v>
      </c>
      <c r="M17" s="509">
        <v>62</v>
      </c>
      <c r="N17" s="510">
        <v>0.72789999999999999</v>
      </c>
      <c r="O17" s="511">
        <v>0.57650000000000001</v>
      </c>
      <c r="P17" s="512">
        <v>0.75229999999999997</v>
      </c>
      <c r="Q17" s="513">
        <v>0.85489999999999999</v>
      </c>
      <c r="R17" s="510">
        <v>0.59519999999999995</v>
      </c>
      <c r="S17" s="514">
        <v>0.72289999999999999</v>
      </c>
      <c r="T17" s="514">
        <v>0.66669999999999996</v>
      </c>
      <c r="U17" s="514">
        <v>0.44202999999999998</v>
      </c>
      <c r="V17" s="514">
        <v>0.2205</v>
      </c>
      <c r="W17" s="656" t="s">
        <v>1935</v>
      </c>
      <c r="X17" s="516" t="s">
        <v>1936</v>
      </c>
      <c r="Y17" s="518">
        <v>2</v>
      </c>
      <c r="Z17" s="518">
        <v>2</v>
      </c>
      <c r="AA17" s="519" t="s">
        <v>1937</v>
      </c>
      <c r="AB17" s="520">
        <v>2006</v>
      </c>
      <c r="AC17" s="576">
        <v>0</v>
      </c>
      <c r="AD17" s="575" t="s">
        <v>1188</v>
      </c>
      <c r="AE17" s="522">
        <v>0</v>
      </c>
      <c r="AF17" s="634" t="s">
        <v>1188</v>
      </c>
      <c r="AG17" s="635" t="s">
        <v>1188</v>
      </c>
      <c r="AH17" s="636" t="s">
        <v>1188</v>
      </c>
      <c r="AI17" s="636" t="s">
        <v>1188</v>
      </c>
      <c r="AJ17" s="636" t="s">
        <v>1188</v>
      </c>
      <c r="AK17" s="637" t="s">
        <v>1188</v>
      </c>
      <c r="AL17" s="638" t="s">
        <v>1188</v>
      </c>
      <c r="AM17" s="639" t="s">
        <v>1188</v>
      </c>
      <c r="AN17" s="636" t="s">
        <v>1188</v>
      </c>
      <c r="AO17" s="636" t="s">
        <v>1188</v>
      </c>
      <c r="AP17" s="636" t="s">
        <v>1188</v>
      </c>
      <c r="AQ17" s="636" t="s">
        <v>1188</v>
      </c>
      <c r="AR17" s="636" t="s">
        <v>1188</v>
      </c>
      <c r="AS17" s="636" t="s">
        <v>1188</v>
      </c>
      <c r="AT17" s="636" t="s">
        <v>1188</v>
      </c>
      <c r="AU17" s="640" t="s">
        <v>1188</v>
      </c>
      <c r="AV17" s="785" t="s">
        <v>1938</v>
      </c>
      <c r="AW17" s="642" t="s">
        <v>1939</v>
      </c>
      <c r="AX17" s="643">
        <v>2</v>
      </c>
      <c r="AY17" s="709" t="s">
        <v>1940</v>
      </c>
      <c r="AZ17" s="645">
        <v>1</v>
      </c>
      <c r="BA17" s="603" t="s">
        <v>1941</v>
      </c>
      <c r="BB17" s="631" t="s">
        <v>1143</v>
      </c>
      <c r="BC17" s="646" t="s">
        <v>747</v>
      </c>
      <c r="BD17" s="631" t="s">
        <v>1195</v>
      </c>
      <c r="BE17" s="631" t="s">
        <v>1317</v>
      </c>
      <c r="BF17" s="631">
        <v>3</v>
      </c>
      <c r="BG17" s="631">
        <v>1999</v>
      </c>
      <c r="BH17" s="631" t="s">
        <v>1195</v>
      </c>
      <c r="BI17" s="631">
        <v>1</v>
      </c>
      <c r="BJ17" s="631">
        <v>2</v>
      </c>
      <c r="BK17" s="631" t="s">
        <v>1942</v>
      </c>
      <c r="BL17" s="631" t="s">
        <v>1257</v>
      </c>
      <c r="BM17" s="641" t="s">
        <v>1943</v>
      </c>
      <c r="BN17" s="647">
        <v>1966</v>
      </c>
      <c r="BO17" s="557" t="s">
        <v>1944</v>
      </c>
      <c r="BP17" s="647">
        <v>2007</v>
      </c>
      <c r="BQ17" s="647">
        <v>2</v>
      </c>
      <c r="BR17" s="647">
        <v>4</v>
      </c>
      <c r="BS17" s="647" t="s">
        <v>1188</v>
      </c>
      <c r="BT17" s="647" t="s">
        <v>1188</v>
      </c>
      <c r="BU17" s="647" t="s">
        <v>1188</v>
      </c>
      <c r="BV17" s="648" t="s">
        <v>1188</v>
      </c>
      <c r="BW17" s="649" t="s">
        <v>1945</v>
      </c>
      <c r="BX17" s="650">
        <v>1997</v>
      </c>
      <c r="BY17" s="647" t="s">
        <v>1946</v>
      </c>
      <c r="BZ17" s="651" t="s">
        <v>1947</v>
      </c>
      <c r="CA17" s="647">
        <v>2</v>
      </c>
      <c r="CB17" s="647" t="s">
        <v>1214</v>
      </c>
      <c r="CC17" s="557" t="s">
        <v>1948</v>
      </c>
      <c r="CD17" s="652">
        <v>2006</v>
      </c>
      <c r="CE17" s="647">
        <v>3</v>
      </c>
      <c r="CF17" s="647">
        <v>2</v>
      </c>
      <c r="CG17" s="515" t="s">
        <v>1949</v>
      </c>
      <c r="CH17" s="647">
        <v>1997</v>
      </c>
      <c r="CI17" s="647">
        <v>1999</v>
      </c>
      <c r="CJ17" s="647">
        <v>0</v>
      </c>
      <c r="CK17" s="651" t="s">
        <v>1207</v>
      </c>
      <c r="CL17" s="651" t="s">
        <v>1208</v>
      </c>
      <c r="CM17" s="647">
        <v>2</v>
      </c>
      <c r="CN17" s="647" t="s">
        <v>1209</v>
      </c>
      <c r="CO17" s="557" t="s">
        <v>1950</v>
      </c>
      <c r="CP17" s="647">
        <v>2007</v>
      </c>
      <c r="CQ17" s="647">
        <v>3</v>
      </c>
      <c r="CR17" s="650">
        <v>2</v>
      </c>
      <c r="CS17" s="709" t="s">
        <v>1951</v>
      </c>
      <c r="CT17" s="647">
        <v>2007</v>
      </c>
      <c r="CU17" s="648">
        <v>2</v>
      </c>
      <c r="CV17" s="649" t="s">
        <v>1952</v>
      </c>
      <c r="CW17" s="647">
        <v>2012</v>
      </c>
      <c r="CX17" s="657">
        <v>2</v>
      </c>
      <c r="CY17" s="656" t="s">
        <v>1953</v>
      </c>
      <c r="CZ17" s="647">
        <v>2001</v>
      </c>
      <c r="DA17" s="657">
        <v>1</v>
      </c>
      <c r="DB17" s="723">
        <v>24500</v>
      </c>
      <c r="DC17" s="753">
        <v>3</v>
      </c>
      <c r="DD17" s="659" t="s">
        <v>1493</v>
      </c>
      <c r="DE17" s="648">
        <v>2000</v>
      </c>
      <c r="DF17" s="794" t="s">
        <v>1942</v>
      </c>
      <c r="DG17" s="754" t="s">
        <v>1213</v>
      </c>
      <c r="DH17" s="663">
        <v>2</v>
      </c>
      <c r="DI17" s="781" t="s">
        <v>1942</v>
      </c>
      <c r="DJ17" s="578" t="s">
        <v>1954</v>
      </c>
      <c r="DK17" s="753">
        <v>1999</v>
      </c>
      <c r="DL17" s="753">
        <v>3</v>
      </c>
      <c r="DM17" s="657">
        <v>2</v>
      </c>
      <c r="DN17" s="799" t="s">
        <v>1942</v>
      </c>
      <c r="DO17" s="791" t="s">
        <v>1213</v>
      </c>
      <c r="DP17" s="663">
        <v>2</v>
      </c>
      <c r="DQ17" s="642" t="s">
        <v>1942</v>
      </c>
      <c r="DR17" s="578" t="s">
        <v>1955</v>
      </c>
      <c r="DS17" s="753">
        <v>1999</v>
      </c>
      <c r="DT17" s="753">
        <v>3</v>
      </c>
      <c r="DU17" s="657">
        <v>2</v>
      </c>
      <c r="DV17" s="662" t="s">
        <v>1956</v>
      </c>
      <c r="DW17" s="535" t="s">
        <v>1957</v>
      </c>
      <c r="DX17" s="507">
        <v>2016</v>
      </c>
      <c r="DY17" s="647">
        <v>3</v>
      </c>
      <c r="DZ17" s="650">
        <v>2</v>
      </c>
      <c r="EA17" s="743" t="s">
        <v>1958</v>
      </c>
      <c r="EB17" s="506" t="s">
        <v>1959</v>
      </c>
      <c r="EC17" s="647">
        <v>2</v>
      </c>
      <c r="ED17" s="668" t="s">
        <v>1453</v>
      </c>
      <c r="EE17" s="647">
        <v>1992</v>
      </c>
      <c r="EF17" s="647">
        <v>3</v>
      </c>
      <c r="EG17" s="650" t="s">
        <v>1220</v>
      </c>
      <c r="EH17" s="648">
        <v>4</v>
      </c>
      <c r="EI17" s="551" t="s">
        <v>1960</v>
      </c>
      <c r="EJ17" s="552" t="s">
        <v>1939</v>
      </c>
      <c r="EK17" s="553" t="s">
        <v>1188</v>
      </c>
      <c r="EL17" s="665" t="s">
        <v>1188</v>
      </c>
      <c r="EM17" s="711" t="s">
        <v>1188</v>
      </c>
      <c r="EN17" s="647" t="s">
        <v>1188</v>
      </c>
      <c r="EO17" s="651" t="s">
        <v>1188</v>
      </c>
      <c r="EP17" s="647">
        <v>0</v>
      </c>
      <c r="EQ17" s="647" t="s">
        <v>1188</v>
      </c>
      <c r="ER17" s="792" t="s">
        <v>1188</v>
      </c>
      <c r="ES17" s="647" t="s">
        <v>1188</v>
      </c>
      <c r="ET17" s="647">
        <v>0</v>
      </c>
      <c r="EU17" s="648">
        <v>0</v>
      </c>
      <c r="EV17" s="672"/>
      <c r="EW17" s="673"/>
      <c r="EX17" s="674"/>
      <c r="EY17" s="631" t="s">
        <v>1455</v>
      </c>
      <c r="EZ17" s="631" t="s">
        <v>1188</v>
      </c>
      <c r="FA17" s="675"/>
      <c r="FB17" s="648">
        <v>1</v>
      </c>
      <c r="FC17" s="676"/>
      <c r="FD17" s="647"/>
      <c r="FE17" s="648"/>
      <c r="FF17" s="652" t="s">
        <v>1379</v>
      </c>
      <c r="FG17" s="563" t="s">
        <v>1282</v>
      </c>
      <c r="FH17" s="631" t="str">
        <f t="shared" si="0"/>
        <v>D</v>
      </c>
      <c r="FI17" s="677">
        <f t="shared" si="1"/>
        <v>0.73333333333333339</v>
      </c>
      <c r="FJ17" s="678">
        <f t="shared" si="2"/>
        <v>1.2000000000000002</v>
      </c>
      <c r="FK17" s="679">
        <f t="shared" si="3"/>
        <v>1</v>
      </c>
      <c r="FL17" s="680">
        <f t="shared" si="4"/>
        <v>0</v>
      </c>
      <c r="FM17" s="681">
        <v>0</v>
      </c>
      <c r="FN17" s="574" t="s">
        <v>1188</v>
      </c>
      <c r="FO17" s="470" t="s">
        <v>1188</v>
      </c>
      <c r="FP17" s="470" t="s">
        <v>1188</v>
      </c>
      <c r="FQ17" s="430">
        <v>0</v>
      </c>
      <c r="FR17" s="682" t="s">
        <v>1188</v>
      </c>
      <c r="FS17" s="369">
        <v>0</v>
      </c>
      <c r="FT17" s="574" t="s">
        <v>1188</v>
      </c>
      <c r="FU17" s="575" t="s">
        <v>1188</v>
      </c>
      <c r="FV17" s="369">
        <v>0</v>
      </c>
      <c r="FW17" s="574" t="s">
        <v>1188</v>
      </c>
      <c r="FX17" s="575" t="s">
        <v>1188</v>
      </c>
      <c r="FY17" s="369">
        <v>0</v>
      </c>
      <c r="FZ17" s="574" t="s">
        <v>1188</v>
      </c>
      <c r="GA17" s="470" t="s">
        <v>1188</v>
      </c>
      <c r="GB17" s="575" t="s">
        <v>1188</v>
      </c>
      <c r="GC17" s="369">
        <v>0</v>
      </c>
      <c r="GD17" s="574" t="s">
        <v>1188</v>
      </c>
      <c r="GE17" s="470" t="s">
        <v>1188</v>
      </c>
      <c r="GF17" s="685" t="s">
        <v>1188</v>
      </c>
      <c r="GG17" s="734">
        <v>0</v>
      </c>
      <c r="GH17" s="574" t="s">
        <v>1188</v>
      </c>
      <c r="GI17" s="684" t="s">
        <v>1188</v>
      </c>
      <c r="GJ17" s="575" t="s">
        <v>1188</v>
      </c>
      <c r="GK17" s="576">
        <v>1</v>
      </c>
      <c r="GL17" s="683" t="s">
        <v>1456</v>
      </c>
      <c r="GM17" s="470" t="s">
        <v>1961</v>
      </c>
      <c r="GN17" s="521" t="s">
        <v>1458</v>
      </c>
      <c r="GO17" s="577">
        <v>0</v>
      </c>
      <c r="GP17" s="687" t="s">
        <v>1188</v>
      </c>
      <c r="GQ17" s="688" t="s">
        <v>1188</v>
      </c>
      <c r="GR17" s="688" t="s">
        <v>1188</v>
      </c>
      <c r="GS17" s="688" t="s">
        <v>1188</v>
      </c>
      <c r="GT17" s="689" t="s">
        <v>1188</v>
      </c>
      <c r="GU17" s="581">
        <v>0</v>
      </c>
      <c r="GV17" s="687" t="s">
        <v>1188</v>
      </c>
      <c r="GW17" s="688" t="s">
        <v>1188</v>
      </c>
      <c r="GX17" s="689" t="s">
        <v>1188</v>
      </c>
      <c r="GY17" s="581">
        <v>0</v>
      </c>
      <c r="GZ17" s="582" t="s">
        <v>1188</v>
      </c>
      <c r="HA17" s="583" t="s">
        <v>1459</v>
      </c>
      <c r="HB17" s="584">
        <v>2</v>
      </c>
      <c r="HC17" s="585">
        <v>2</v>
      </c>
      <c r="HD17" s="586" t="s">
        <v>1962</v>
      </c>
      <c r="HE17" s="471" t="s">
        <v>1963</v>
      </c>
      <c r="HF17" s="587">
        <v>2005</v>
      </c>
      <c r="HG17" s="587">
        <v>2019</v>
      </c>
      <c r="HH17" s="588">
        <v>1</v>
      </c>
      <c r="HI17" s="586" t="s">
        <v>1964</v>
      </c>
      <c r="HJ17" s="471" t="s">
        <v>1188</v>
      </c>
      <c r="HK17" s="691" t="s">
        <v>1188</v>
      </c>
      <c r="HL17" s="692">
        <v>1</v>
      </c>
      <c r="HM17" s="591" t="s">
        <v>1965</v>
      </c>
      <c r="HN17" s="592" t="s">
        <v>1188</v>
      </c>
      <c r="HO17" s="681" t="s">
        <v>1188</v>
      </c>
      <c r="HP17" s="574" t="s">
        <v>1188</v>
      </c>
      <c r="HQ17" s="472" t="str">
        <f t="shared" si="5"/>
        <v>-</v>
      </c>
      <c r="HR17" s="593" t="s">
        <v>1188</v>
      </c>
      <c r="HS17" s="574" t="s">
        <v>1188</v>
      </c>
      <c r="HT17" s="574" t="s">
        <v>1188</v>
      </c>
      <c r="HU17" s="574" t="s">
        <v>1188</v>
      </c>
      <c r="HV17" s="574" t="s">
        <v>1188</v>
      </c>
      <c r="HW17" s="574" t="s">
        <v>1188</v>
      </c>
      <c r="HX17" s="574" t="s">
        <v>1188</v>
      </c>
      <c r="HY17" s="574" t="s">
        <v>1188</v>
      </c>
      <c r="HZ17" s="574" t="s">
        <v>1188</v>
      </c>
      <c r="IA17" s="574" t="s">
        <v>1188</v>
      </c>
      <c r="IB17" s="574" t="s">
        <v>1188</v>
      </c>
      <c r="IC17" s="574" t="s">
        <v>1188</v>
      </c>
      <c r="ID17" s="681" t="s">
        <v>1188</v>
      </c>
      <c r="IE17" s="369" t="s">
        <v>1188</v>
      </c>
      <c r="IF17" s="574" t="s">
        <v>1188</v>
      </c>
      <c r="IG17" s="472" t="str">
        <f t="shared" si="6"/>
        <v>-</v>
      </c>
      <c r="IH17" s="609">
        <v>0.64627136266972196</v>
      </c>
      <c r="II17" s="694">
        <v>0.51799422068678247</v>
      </c>
      <c r="IJ17" s="695">
        <v>0.24585731868752939</v>
      </c>
      <c r="IK17" s="696">
        <v>0.52166915613323062</v>
      </c>
      <c r="IL17" s="696">
        <v>0.69835124790722147</v>
      </c>
      <c r="IM17" s="697">
        <v>0.60609916001914832</v>
      </c>
      <c r="IN17" s="599">
        <v>3</v>
      </c>
      <c r="IO17" s="600">
        <v>1</v>
      </c>
      <c r="IP17" s="601">
        <v>1</v>
      </c>
      <c r="IQ17" s="600">
        <v>38</v>
      </c>
      <c r="IR17" s="587">
        <v>57</v>
      </c>
      <c r="IS17" s="601">
        <v>95</v>
      </c>
      <c r="IT17" s="599" t="s">
        <v>1188</v>
      </c>
      <c r="IU17" s="600" t="s">
        <v>1188</v>
      </c>
      <c r="IV17" s="587" t="s">
        <v>1188</v>
      </c>
      <c r="IW17" s="601" t="s">
        <v>1188</v>
      </c>
      <c r="IX17" s="602" t="s">
        <v>1188</v>
      </c>
      <c r="IY17" s="800">
        <v>0</v>
      </c>
      <c r="IZ17" s="731" t="s">
        <v>1188</v>
      </c>
      <c r="JA17" s="800">
        <v>0</v>
      </c>
      <c r="JB17" s="731" t="s">
        <v>1188</v>
      </c>
      <c r="JC17" s="681">
        <v>0</v>
      </c>
      <c r="JD17" s="430" t="s">
        <v>1188</v>
      </c>
      <c r="JE17" s="470" t="s">
        <v>1188</v>
      </c>
      <c r="JF17" s="470" t="s">
        <v>1188</v>
      </c>
      <c r="JG17" s="472" t="s">
        <v>1188</v>
      </c>
      <c r="JH17" s="568">
        <v>0</v>
      </c>
      <c r="JI17" s="469" t="s">
        <v>1188</v>
      </c>
      <c r="JJ17" s="470" t="s">
        <v>1188</v>
      </c>
      <c r="JK17" s="471" t="s">
        <v>1188</v>
      </c>
      <c r="JL17" s="472" t="s">
        <v>1188</v>
      </c>
      <c r="JM17" s="468">
        <v>0</v>
      </c>
      <c r="JN17" s="469" t="s">
        <v>1188</v>
      </c>
      <c r="JO17" s="469" t="s">
        <v>1188</v>
      </c>
      <c r="JP17" s="470" t="s">
        <v>1188</v>
      </c>
      <c r="JQ17" s="471" t="s">
        <v>1188</v>
      </c>
      <c r="JR17" s="472" t="s">
        <v>1188</v>
      </c>
      <c r="JS17" s="369">
        <v>0</v>
      </c>
      <c r="JT17" s="430" t="s">
        <v>1188</v>
      </c>
      <c r="JU17" s="470" t="s">
        <v>1188</v>
      </c>
      <c r="JV17" s="470" t="s">
        <v>1188</v>
      </c>
      <c r="JW17" s="472" t="s">
        <v>1188</v>
      </c>
      <c r="JX17" s="606">
        <v>2</v>
      </c>
      <c r="JY17" s="750" t="s">
        <v>1966</v>
      </c>
      <c r="JZ17" s="606">
        <v>2010</v>
      </c>
      <c r="KA17" s="606">
        <f t="shared" si="7"/>
        <v>1</v>
      </c>
      <c r="KB17" s="606"/>
      <c r="KC17" s="606">
        <v>1</v>
      </c>
      <c r="KD17" s="606"/>
      <c r="KE17" s="606"/>
      <c r="KF17" s="606">
        <f t="shared" si="8"/>
        <v>0</v>
      </c>
      <c r="KG17" s="606"/>
      <c r="KH17" s="606"/>
      <c r="KI17" s="606"/>
      <c r="KJ17" s="606"/>
      <c r="KK17" s="606">
        <v>1</v>
      </c>
      <c r="KL17" s="606">
        <v>0</v>
      </c>
      <c r="KM17" s="608">
        <f t="shared" si="9"/>
        <v>0.62628500461578374</v>
      </c>
      <c r="KN17" s="609">
        <v>0.63142502307891846</v>
      </c>
      <c r="KO17" s="609">
        <v>73.557693481445313</v>
      </c>
      <c r="KP17" s="610">
        <v>3</v>
      </c>
      <c r="KQ17" s="608">
        <f t="shared" si="10"/>
        <v>0.75234184265136717</v>
      </c>
      <c r="KR17" s="609">
        <v>1.2617092132568359</v>
      </c>
      <c r="KS17" s="609">
        <v>88.461540222167969</v>
      </c>
      <c r="KT17" s="610">
        <v>6</v>
      </c>
      <c r="KU17" s="610">
        <v>62</v>
      </c>
      <c r="KV17" s="563" t="s">
        <v>1237</v>
      </c>
      <c r="KW17" s="606" t="s">
        <v>1932</v>
      </c>
      <c r="KX17" s="700" t="str">
        <f t="shared" ca="1" si="11"/>
        <v>C</v>
      </c>
      <c r="KY17" s="701">
        <f t="shared" ca="1" si="12"/>
        <v>0.36913982596317219</v>
      </c>
      <c r="KZ17" s="702">
        <f t="shared" ca="1" si="13"/>
        <v>0.40604470588235297</v>
      </c>
      <c r="LA17" s="703">
        <f t="shared" ca="1" si="54"/>
        <v>0.64090476190476187</v>
      </c>
      <c r="LB17" s="703">
        <f t="shared" ca="1" si="14"/>
        <v>0.14879999999999999</v>
      </c>
      <c r="LC17" s="704">
        <f t="shared" ca="1" si="15"/>
        <v>0.2808098360655738</v>
      </c>
      <c r="LD17" s="696" cm="1">
        <f t="array" aca="1" ref="LD17" ca="1">INDIRECT(LD$203&amp;ROW())*LD$205</f>
        <v>0</v>
      </c>
      <c r="LE17" s="696" cm="1">
        <f t="array" aca="1" ref="LE17" ca="1">INDIRECT(LE$203&amp;ROW())*LE$205</f>
        <v>0</v>
      </c>
      <c r="LF17" s="696" cm="1">
        <f t="array" aca="1" ref="LF17" ca="1">INDIRECT(LF$203&amp;ROW())*LF$205</f>
        <v>0</v>
      </c>
      <c r="LG17" s="696" cm="1">
        <f t="array" aca="1" ref="LG17" ca="1">INDIRECT(LG$203&amp;ROW())*LG$205</f>
        <v>3</v>
      </c>
      <c r="LH17" s="696" cm="1">
        <f t="array" aca="1" ref="LH17" ca="1">INDIRECT(LH$203&amp;ROW())*LH$205</f>
        <v>2</v>
      </c>
      <c r="LI17" s="696" cm="1">
        <f t="array" aca="1" ref="LI17" ca="1">INDIRECT(LI$203&amp;ROW())*LI$205</f>
        <v>3</v>
      </c>
      <c r="LJ17" s="696" cm="1">
        <f t="array" aca="1" ref="LJ17" ca="1">INDIRECT(LJ$203&amp;ROW())*LJ$205</f>
        <v>3</v>
      </c>
      <c r="LK17" s="696" cm="1">
        <f t="array" aca="1" ref="LK17" ca="1">INDIRECT(LK$203&amp;ROW())*LK$205</f>
        <v>3</v>
      </c>
      <c r="LL17" s="696" cm="1">
        <f t="array" aca="1" ref="LL17" ca="1">INDIRECT(LL$203&amp;ROW())*LL$205</f>
        <v>3</v>
      </c>
      <c r="LM17" s="696" cm="1">
        <f t="array" aca="1" ref="LM17" ca="1">INDIRECT(LM$203&amp;ROW())*LM$205</f>
        <v>6</v>
      </c>
      <c r="LN17" s="696" cm="1">
        <f t="array" aca="1" ref="LN17" ca="1">INDIRECT(LN$203&amp;ROW())*LN$205</f>
        <v>3</v>
      </c>
      <c r="LO17" s="696" cm="1">
        <f t="array" aca="1" ref="LO17" ca="1">INDIRECT(LO$203&amp;ROW())*LO$205</f>
        <v>0</v>
      </c>
      <c r="LP17" s="696" cm="1">
        <f t="array" aca="1" ref="LP17" ca="1">INDIRECT(LP$203&amp;ROW())*LP$205</f>
        <v>4</v>
      </c>
      <c r="LQ17" s="696" cm="1">
        <f t="array" aca="1" ref="LQ17" ca="1">IF(INDIRECT(LQ$203&amp;ROW())="-",0,INDIRECT(LQ$203&amp;ROW())*LQ$205)</f>
        <v>4.5137999999999998</v>
      </c>
      <c r="LR17" s="696" cm="1">
        <f t="array" aca="1" ref="LR17" ca="1">INDIRECT(LR$203&amp;ROW())*LR$205</f>
        <v>0</v>
      </c>
      <c r="LS17" s="696" cm="1">
        <f t="array" aca="1" ref="LS17" ca="1">IF(INDIRECT(LS$203&amp;ROW())="-",0,INDIRECT(LS$203&amp;ROW())*LS$205)</f>
        <v>3.4590000000000001</v>
      </c>
      <c r="LT17" s="696" cm="1">
        <f t="array" aca="1" ref="LT17" ca="1">INDIRECT(LT$203&amp;ROW())*LT$205</f>
        <v>2</v>
      </c>
      <c r="LU17" s="696" cm="1">
        <f t="array" aca="1" ref="LU17" ca="1">INDIRECT(LU$203&amp;ROW())*LU$205</f>
        <v>2</v>
      </c>
      <c r="LV17" s="696" cm="1">
        <f t="array" aca="1" ref="LV17" ca="1">INDIRECT(LV$203&amp;ROW())*LV$205</f>
        <v>2</v>
      </c>
      <c r="LW17" s="696" cm="1">
        <f t="array" aca="1" ref="LW17" ca="1">INDIRECT(LW$203&amp;ROW())*LW$205</f>
        <v>2</v>
      </c>
      <c r="LX17" s="696" cm="1">
        <f t="array" aca="1" ref="LX17" ca="1">INDIRECT(LX$203&amp;ROW())*LX$205</f>
        <v>2</v>
      </c>
      <c r="LY17" s="696" cm="1">
        <f t="array" aca="1" ref="LY17" ca="1">IF(INDIRECT(LY$203&amp;ROW())="-",0,INDIRECT(LY$203&amp;ROW())*LY$205)</f>
        <v>3.5711999999999997</v>
      </c>
      <c r="LZ17" s="696" cm="1">
        <f t="array" aca="1" ref="LZ17" ca="1">INDIRECT(LZ$203&amp;ROW())*LZ$205</f>
        <v>0</v>
      </c>
      <c r="MA17" s="696" cm="1">
        <f t="array" aca="1" ref="MA17" ca="1">INDIRECT(MA$203&amp;ROW())*MA$205</f>
        <v>0</v>
      </c>
      <c r="MB17" s="696" cm="1">
        <f t="array" aca="1" ref="MB17" ca="1">INDIRECT(MB$203&amp;ROW())*MB$205</f>
        <v>0</v>
      </c>
      <c r="MC17" s="696" cm="1">
        <f t="array" aca="1" ref="MC17" ca="1">IF($MB17=0,0,INDIRECT(MC$203&amp;ROW())*MC$205)</f>
        <v>0</v>
      </c>
      <c r="MD17" s="696" cm="1">
        <f t="array" aca="1" ref="MD17" ca="1">IF($MB17=0,0,INDIRECT(MD$203&amp;ROW())*MD$205)</f>
        <v>0</v>
      </c>
      <c r="ME17" s="696" cm="1">
        <f t="array" aca="1" ref="ME17" ca="1">IF($MB17=0,0,INDIRECT(ME$203&amp;ROW())*ME$205)</f>
        <v>0</v>
      </c>
      <c r="MF17" s="696" cm="1">
        <f t="array" aca="1" ref="MF17" ca="1">IF($MB17=0,0,INDIRECT(MF$203&amp;ROW())*MF$205)</f>
        <v>0</v>
      </c>
      <c r="MG17" s="696" cm="1">
        <f t="array" aca="1" ref="MG17" ca="1">INDIRECT(MG$203&amp;ROW())*MG$205</f>
        <v>0</v>
      </c>
      <c r="MH17" s="696" cm="1">
        <f t="array" aca="1" ref="MH17" ca="1">IF($MG17=0,0,INDIRECT(MH$203&amp;ROW())*MH$205)</f>
        <v>0</v>
      </c>
      <c r="MI17" s="696" cm="1">
        <f t="array" aca="1" ref="MI17" ca="1">IF($MG17=0,0,INDIRECT(MI$203&amp;ROW())*MI$205)</f>
        <v>0</v>
      </c>
      <c r="MJ17" s="696" cm="1">
        <f t="array" aca="1" ref="MJ17" ca="1">INDIRECT(MJ$203&amp;ROW())*MJ$205</f>
        <v>0</v>
      </c>
      <c r="MK17" s="696" cm="1">
        <f t="array" aca="1" ref="MK17" ca="1">INDIRECT(MK$203&amp;ROW())*MK$205</f>
        <v>0</v>
      </c>
      <c r="ML17" s="696" cm="1">
        <f t="array" aca="1" ref="ML17" ca="1">INDIRECT(ML$203&amp;ROW())*ML$205</f>
        <v>0</v>
      </c>
      <c r="MM17" s="696" cm="1">
        <f t="array" aca="1" ref="MM17" ca="1">INDIRECT(MM$203&amp;ROW())*MM$205</f>
        <v>4</v>
      </c>
      <c r="MN17" s="696" cm="1">
        <f t="array" aca="1" ref="MN17" ca="1">INDIRECT(MN$203&amp;ROW())*MN$205</f>
        <v>0</v>
      </c>
      <c r="MO17" s="696" cm="1">
        <f t="array" aca="1" ref="MO17" ca="1">INDIRECT(MO$203&amp;ROW())*MO$205</f>
        <v>1</v>
      </c>
      <c r="MP17" s="696" cm="1">
        <f t="array" aca="1" ref="MP17" ca="1">INDIRECT(MP$203&amp;ROW())*MP$205</f>
        <v>2</v>
      </c>
      <c r="MQ17" s="696" cm="1">
        <f t="array" aca="1" ref="MQ17" ca="1">INDIRECT(MQ$203&amp;ROW())*MQ$205</f>
        <v>1</v>
      </c>
      <c r="MR17" s="696" cm="1">
        <f t="array" aca="1" ref="MR17" ca="1">INDIRECT(MR$203&amp;ROW())*MR$205</f>
        <v>2</v>
      </c>
      <c r="MS17" s="696" cm="1">
        <f t="array" aca="1" ref="MS17" ca="1">INDIRECT(MS$203&amp;ROW())*MS$205</f>
        <v>0</v>
      </c>
      <c r="MT17" s="696" cm="1">
        <f t="array" aca="1" ref="MT17" ca="1">INDIRECT(MT$203&amp;ROW())*MT$205</f>
        <v>1</v>
      </c>
      <c r="MU17" s="696" cm="1">
        <f t="array" aca="1" ref="MU17" ca="1">INDIRECT(MU$203&amp;ROW())*MU$205</f>
        <v>1</v>
      </c>
      <c r="MV17" s="696" cm="1">
        <f t="array" aca="1" ref="MV17" ca="1">IF(INDIRECT(MV$203&amp;ROW())="-",0,INDIRECT(MV$203&amp;ROW())*MV$205)</f>
        <v>5.1294000000000004</v>
      </c>
      <c r="MW17" s="696" cm="1">
        <f t="array" aca="1" ref="MW17" ca="1">INDIRECT(MW$203&amp;ROW())*MW$205</f>
        <v>0</v>
      </c>
      <c r="MX17" s="696" cm="1">
        <f t="array" aca="1" ref="MX17" ca="1">INDIRECT(MX$203&amp;ROW())*MX$205</f>
        <v>0</v>
      </c>
      <c r="MY17" s="696" cm="1">
        <f t="array" aca="1" ref="MY17" ca="1">INDIRECT(MY$203&amp;ROW())*MY$205</f>
        <v>0</v>
      </c>
      <c r="NA17" s="701">
        <f t="shared" si="16"/>
        <v>0.62810487804878046</v>
      </c>
      <c r="NB17" s="617">
        <f t="shared" si="17"/>
        <v>0.68403571428571419</v>
      </c>
      <c r="NC17" s="695">
        <f t="shared" si="18"/>
        <v>4.5784615384615382E-2</v>
      </c>
      <c r="ND17" s="697">
        <f t="shared" si="19"/>
        <v>0.36499629629629632</v>
      </c>
      <c r="NE17" s="694">
        <f t="shared" si="20"/>
        <v>0.43073037600385156</v>
      </c>
      <c r="NF17" s="682" t="str">
        <f t="shared" si="21"/>
        <v>C</v>
      </c>
      <c r="NH17" s="606" t="s">
        <v>1932</v>
      </c>
      <c r="NI17" s="563" t="str">
        <f t="shared" si="22"/>
        <v>B</v>
      </c>
      <c r="NJ17" s="563" t="str">
        <f t="shared" si="23"/>
        <v>C</v>
      </c>
      <c r="NK17" s="563" t="str">
        <f t="shared" ca="1" si="24"/>
        <v>C</v>
      </c>
      <c r="NL17" s="563" t="str">
        <f t="shared" ca="1" si="25"/>
        <v>C</v>
      </c>
      <c r="NM17" s="563" t="str">
        <f t="shared" ca="1" si="26"/>
        <v>C</v>
      </c>
      <c r="NN17" s="563" t="str">
        <f t="shared" ca="1" si="55"/>
        <v>C</v>
      </c>
      <c r="NO17" s="563" t="str">
        <f t="shared" ca="1" si="56"/>
        <v>C</v>
      </c>
      <c r="NP17" s="606" t="str">
        <f t="shared" si="27"/>
        <v>-</v>
      </c>
      <c r="NQ17" s="682" t="str">
        <f t="shared" si="28"/>
        <v>-</v>
      </c>
      <c r="NR17" s="682" t="e">
        <f>IF(OR(AND(NI17="A",OR(NJ17="C",NJ17="D")),AND(NI17="A",OR(#REF!="C",#REF!="D")),AND(NI17="B",OR(NJ17="D",#REF!="D")),AND(OR(NI17="C",NI17="D"),OR(NJ17="A",NJ17="B")),AND(OR(NI17="C",NI17="D"),OR(#REF!="A",#REF!="B")),AND(OR(NJ17="A",#REF!="A",NJ17="B",#REF!="B"),OR(NP17="-",NQ17="-")),AND(OR(NJ17="C",#REF!="C",NJ17="D",#REF!="D"),NP17="Yes")),"Yes","-")</f>
        <v>#REF!</v>
      </c>
      <c r="NS17" s="607"/>
      <c r="NT17" s="619">
        <f t="shared" si="29"/>
        <v>0.72789999999999999</v>
      </c>
      <c r="NU17" s="619">
        <f t="shared" si="30"/>
        <v>0.43073037600385156</v>
      </c>
      <c r="NV17" s="619">
        <f t="shared" ca="1" si="31"/>
        <v>0.36913982596317219</v>
      </c>
      <c r="NW17" s="619">
        <f t="shared" ca="1" si="57"/>
        <v>0.41243074518307826</v>
      </c>
      <c r="NX17" s="619">
        <f t="shared" ca="1" si="58"/>
        <v>0.45729677016713099</v>
      </c>
      <c r="NY17" s="620">
        <f t="shared" ca="1" si="59"/>
        <v>0.4297785255485439</v>
      </c>
      <c r="NZ17" s="620">
        <f t="shared" ca="1" si="60"/>
        <v>0.48357341081054522</v>
      </c>
      <c r="OA17" s="705" t="s">
        <v>1188</v>
      </c>
      <c r="OB17" s="706" t="s">
        <v>1188</v>
      </c>
      <c r="OC17" s="494"/>
      <c r="OE17" s="606" t="s">
        <v>1932</v>
      </c>
      <c r="OF17" s="700" t="str">
        <f t="shared" ca="1" si="32"/>
        <v>C</v>
      </c>
      <c r="OG17" s="701">
        <f t="shared" ca="1" si="61"/>
        <v>0.41243074518307826</v>
      </c>
      <c r="OH17" s="705">
        <f t="shared" ca="1" si="33"/>
        <v>0.57368361431670278</v>
      </c>
      <c r="OI17" s="696">
        <f t="shared" ca="1" si="34"/>
        <v>0.67626400000000009</v>
      </c>
      <c r="OJ17" s="696">
        <f t="shared" ca="1" si="35"/>
        <v>6.482691661376451E-2</v>
      </c>
      <c r="OK17" s="697">
        <f t="shared" ca="1" si="36"/>
        <v>0.33494844980184552</v>
      </c>
      <c r="OL17" s="696" cm="1">
        <f t="array" aca="1" ref="OL17" ca="1">INDIRECT(OL$203&amp;ROW())*OL$205</f>
        <v>0</v>
      </c>
      <c r="OM17" s="696" cm="1">
        <f t="array" aca="1" ref="OM17" ca="1">INDIRECT(OM$203&amp;ROW())*OM$205</f>
        <v>0</v>
      </c>
      <c r="ON17" s="696" cm="1">
        <f t="array" aca="1" ref="ON17" ca="1">INDIRECT(ON$203&amp;ROW())*ON$205</f>
        <v>0</v>
      </c>
      <c r="OO17" s="696" cm="1">
        <f t="array" aca="1" ref="OO17" ca="1">INDIRECT(OO$203&amp;ROW())*OO$205</f>
        <v>1.0790999999999999</v>
      </c>
      <c r="OP17" s="696" cm="1">
        <f t="array" aca="1" ref="OP17" ca="1">INDIRECT(OP$203&amp;ROW())*OP$205</f>
        <v>1.0553999999999999</v>
      </c>
      <c r="OQ17" s="696" cm="1">
        <f t="array" aca="1" ref="OQ17" ca="1">INDIRECT(OQ$203&amp;ROW())*OQ$205</f>
        <v>1.5849</v>
      </c>
      <c r="OR17" s="696" cm="1">
        <f t="array" aca="1" ref="OR17" ca="1">INDIRECT(OR$203&amp;ROW())*OR$205</f>
        <v>1.4141999999999999</v>
      </c>
      <c r="OS17" s="696" cm="1">
        <f t="array" aca="1" ref="OS17" ca="1">INDIRECT(OS$203&amp;ROW())*OS$205</f>
        <v>1.5387</v>
      </c>
      <c r="OT17" s="696" cm="1">
        <f t="array" aca="1" ref="OT17" ca="1">INDIRECT(OT$203&amp;ROW())*OT$205</f>
        <v>1.4727000000000001</v>
      </c>
      <c r="OU17" s="696" cm="1">
        <f t="array" aca="1" ref="OU17" ca="1">INDIRECT(OU$203&amp;ROW())*OU$205</f>
        <v>1.9304999999999999</v>
      </c>
      <c r="OV17" s="696" cm="1">
        <f t="array" aca="1" ref="OV17" ca="1">INDIRECT(OV$203&amp;ROW())*OV$205</f>
        <v>1.2161999999999999</v>
      </c>
      <c r="OW17" s="696" cm="1">
        <f t="array" aca="1" ref="OW17" ca="1">INDIRECT(OW$203&amp;ROW())*OW$205</f>
        <v>0</v>
      </c>
      <c r="OX17" s="696" cm="1">
        <f t="array" aca="1" ref="OX17" ca="1">INDIRECT(OX$203&amp;ROW())*OX$205</f>
        <v>1.3977999999999999</v>
      </c>
      <c r="OY17" s="696" cm="1">
        <f t="array" aca="1" ref="OY17" ca="1">IF(INDIRECT(OY$203&amp;ROW())="-",0,INDIRECT(OY$203&amp;ROW())*OY$205)</f>
        <v>0.53390731000000002</v>
      </c>
      <c r="OZ17" s="696" cm="1">
        <f t="array" aca="1" ref="OZ17" ca="1">INDIRECT(OZ$203&amp;ROW())*OZ$205</f>
        <v>0</v>
      </c>
      <c r="PA17" s="696" cm="1">
        <f t="array" aca="1" ref="PA17" ca="1">IF(INDIRECT(PA$203&amp;ROW())="-",0,INDIRECT(PA$203&amp;ROW())*PA$205)</f>
        <v>0.50928010000000001</v>
      </c>
      <c r="PB17" s="705" cm="1">
        <f t="array" aca="1" ref="PB17" ca="1">INDIRECT(PB$203&amp;ROW())*PB$205</f>
        <v>0.75419999999999998</v>
      </c>
      <c r="PC17" s="696" cm="1">
        <f t="array" aca="1" ref="PC17" ca="1">INDIRECT(PC$203&amp;ROW())*PC$205</f>
        <v>1.3946000000000001</v>
      </c>
      <c r="PD17" s="696" cm="1">
        <f t="array" aca="1" ref="PD17" ca="1">INDIRECT(PD$203&amp;ROW())*PD$205</f>
        <v>1.4683999999999999</v>
      </c>
      <c r="PE17" s="696" cm="1">
        <f t="array" aca="1" ref="PE17" ca="1">INDIRECT(PE$203&amp;ROW())*PE$205</f>
        <v>1.28</v>
      </c>
      <c r="PF17" s="696" cm="1">
        <f t="array" aca="1" ref="PF17" ca="1">INDIRECT(PF$203&amp;ROW())*PF$205</f>
        <v>1.3308</v>
      </c>
      <c r="PG17" s="696" cm="1">
        <f t="array" aca="1" ref="PG17" ca="1">IF(INDIRECT(PG$203&amp;ROW())="-",0,INDIRECT(PG$203&amp;ROW())*PG$205)</f>
        <v>0.52079999999999993</v>
      </c>
      <c r="PH17" s="696" cm="1">
        <f t="array" aca="1" ref="PH17" ca="1">INDIRECT(PH$203&amp;ROW())*PH$205</f>
        <v>0</v>
      </c>
      <c r="PI17" s="696" cm="1">
        <f t="array" aca="1" ref="PI17" ca="1">INDIRECT(PI$203&amp;ROW())*PI$205</f>
        <v>0</v>
      </c>
      <c r="PJ17" s="696" cm="1">
        <f t="array" aca="1" ref="PJ17" ca="1">INDIRECT(PJ$203&amp;ROW())*PJ$205</f>
        <v>0</v>
      </c>
      <c r="PK17" s="696" cm="1">
        <f t="array" aca="1" ref="PK17" ca="1">IF($PJ17=0,0,INDIRECT(PK$203&amp;ROW())*PK$205)</f>
        <v>0</v>
      </c>
      <c r="PL17" s="696" cm="1">
        <f t="array" aca="1" ref="PL17" ca="1">IF($MPE17=0,0,INDIRECT(PL$203&amp;ROW())*PL$205)</f>
        <v>0</v>
      </c>
      <c r="PM17" s="696" cm="1">
        <f t="array" aca="1" ref="PM17" ca="1">IF($MPE17=0,0,INDIRECT(PM$203&amp;ROW())*PM$205)</f>
        <v>0</v>
      </c>
      <c r="PN17" s="696" cm="1">
        <f t="array" aca="1" ref="PN17" ca="1">IF($PJ17=0,0,INDIRECT(PN$203&amp;ROW())*PN$205)</f>
        <v>0</v>
      </c>
      <c r="PO17" s="696" cm="1">
        <f t="array" aca="1" ref="PO17" ca="1">INDIRECT(PO$203&amp;ROW())*PO$205</f>
        <v>0</v>
      </c>
      <c r="PP17" s="696" cm="1">
        <f t="array" aca="1" ref="PP17" ca="1">IF($PO17=0,0,INDIRECT(PP$203&amp;ROW())*PP$205)</f>
        <v>0</v>
      </c>
      <c r="PQ17" s="696" cm="1">
        <f t="array" aca="1" ref="PQ17" ca="1">IF($PO17=0,0,INDIRECT(PQ$203&amp;ROW())*PQ$205)</f>
        <v>0</v>
      </c>
      <c r="PR17" s="696" cm="1">
        <f t="array" aca="1" ref="PR17" ca="1">INDIRECT(PR$203&amp;ROW())*PR$205</f>
        <v>0</v>
      </c>
      <c r="PS17" s="696" cm="1">
        <f t="array" aca="1" ref="PS17" ca="1">INDIRECT(PS$203&amp;ROW())*PS$205</f>
        <v>0</v>
      </c>
      <c r="PT17" s="696" cm="1">
        <f t="array" aca="1" ref="PT17" ca="1">INDIRECT(PT$203&amp;ROW())*PT$205</f>
        <v>0</v>
      </c>
      <c r="PU17" s="696" cm="1">
        <f t="array" aca="1" ref="PU17" ca="1">INDIRECT(PU$203&amp;ROW())*PU$205</f>
        <v>1.1798</v>
      </c>
      <c r="PV17" s="696" cm="1">
        <f t="array" aca="1" ref="PV17" ca="1">INDIRECT(PV$203&amp;ROW())*PV$205</f>
        <v>0</v>
      </c>
      <c r="PW17" s="696" cm="1">
        <f t="array" aca="1" ref="PW17" ca="1">INDIRECT(PW$203&amp;ROW())*PW$205</f>
        <v>0.53290000000000004</v>
      </c>
      <c r="PX17" s="696" cm="1">
        <f t="array" aca="1" ref="PX17" ca="1">INDIRECT(PX$203&amp;ROW())*PX$205</f>
        <v>1.1714</v>
      </c>
      <c r="PY17" s="696" cm="1">
        <f t="array" aca="1" ref="PY17" ca="1">INDIRECT(PY$203&amp;ROW())*PY$205</f>
        <v>0.59330000000000005</v>
      </c>
      <c r="PZ17" s="696" cm="1">
        <f t="array" aca="1" ref="PZ17" ca="1">INDIRECT(PZ$203&amp;ROW())*PZ$205</f>
        <v>0.17430000000000001</v>
      </c>
      <c r="QA17" s="696" cm="1">
        <f t="array" aca="1" ref="QA17" ca="1">INDIRECT(QA$203&amp;ROW())*QA$205</f>
        <v>0</v>
      </c>
      <c r="QB17" s="696" cm="1">
        <f t="array" aca="1" ref="QB17" ca="1">INDIRECT(QB$203&amp;ROW())*QB$205</f>
        <v>0.79830000000000001</v>
      </c>
      <c r="QC17" s="696" cm="1">
        <f t="array" aca="1" ref="QC17" ca="1">INDIRECT(QC$203&amp;ROW())*QC$205</f>
        <v>0.71299999999999997</v>
      </c>
      <c r="QD17" s="696" cm="1">
        <f t="array" aca="1" ref="QD17" ca="1">IF(INDIRECT(QD$203&amp;ROW())="-",0,INDIRECT(QD$203&amp;ROW())*QD$205)</f>
        <v>0.52499408999999997</v>
      </c>
      <c r="QE17" s="696" cm="1">
        <f t="array" aca="1" ref="QE17" ca="1">INDIRECT(QE$203&amp;ROW())*QE$205</f>
        <v>0</v>
      </c>
      <c r="QF17" s="696" cm="1">
        <f t="array" aca="1" ref="QF17" ca="1">INDIRECT(QF$203&amp;ROW())*QF$205</f>
        <v>0</v>
      </c>
      <c r="QG17" s="696" cm="1">
        <f t="array" aca="1" ref="QG17" ca="1">INDIRECT(QG$203&amp;ROW())*QG$205</f>
        <v>0</v>
      </c>
      <c r="QI17" s="606" t="s">
        <v>1932</v>
      </c>
      <c r="QJ17" s="700" t="str">
        <f t="shared" ca="1" si="37"/>
        <v>C</v>
      </c>
      <c r="QK17" s="701">
        <f t="shared" ca="1" si="62"/>
        <v>0.45729677016713099</v>
      </c>
      <c r="QL17" s="705">
        <f t="shared" ca="1" si="38"/>
        <v>0.75055468188027408</v>
      </c>
      <c r="QM17" s="696">
        <f t="shared" ca="1" si="39"/>
        <v>0.71187823121788862</v>
      </c>
      <c r="QN17" s="696">
        <f t="shared" ca="1" si="40"/>
        <v>3.8481941081428182E-2</v>
      </c>
      <c r="QO17" s="697">
        <f t="shared" ca="1" si="41"/>
        <v>0.32827222648893334</v>
      </c>
      <c r="QP17" s="696" cm="1">
        <f t="array" aca="1" ref="QP17" ca="1">INDIRECT(QP$203&amp;ROW())*QP$205</f>
        <v>0</v>
      </c>
      <c r="QQ17" s="696" cm="1">
        <f t="array" aca="1" ref="QQ17" ca="1">INDIRECT(QQ$203&amp;ROW())*QQ$205</f>
        <v>0</v>
      </c>
      <c r="QR17" s="696" cm="1">
        <f t="array" aca="1" ref="QR17" ca="1">INDIRECT(QR$203&amp;ROW())*QR$205</f>
        <v>0</v>
      </c>
      <c r="QS17" s="696" cm="1">
        <f t="array" aca="1" ref="QS17" ca="1">INDIRECT(QS$203&amp;ROW())*QS$205</f>
        <v>0.22471360933801068</v>
      </c>
      <c r="QT17" s="696" cm="1">
        <f t="array" aca="1" ref="QT17" ca="1">INDIRECT(QT$203&amp;ROW())*QT$205</f>
        <v>0.17488542943331029</v>
      </c>
      <c r="QU17" s="696" cm="1">
        <f t="array" aca="1" ref="QU17" ca="1">INDIRECT(QU$203&amp;ROW())*QU$205</f>
        <v>0.53329206883563263</v>
      </c>
      <c r="QV17" s="696" cm="1">
        <f t="array" aca="1" ref="QV17" ca="1">INDIRECT(QV$203&amp;ROW())*QV$205</f>
        <v>0.24117831443907087</v>
      </c>
      <c r="QW17" s="696" cm="1">
        <f t="array" aca="1" ref="QW17" ca="1">INDIRECT(QW$203&amp;ROW())*QW$205</f>
        <v>0.53099416374332975</v>
      </c>
      <c r="QX17" s="696" cm="1">
        <f t="array" aca="1" ref="QX17" ca="1">INDIRECT(QX$203&amp;ROW())*QX$205</f>
        <v>0.60640894423913805</v>
      </c>
      <c r="QY17" s="696" cm="1">
        <f t="array" aca="1" ref="QY17" ca="1">INDIRECT(QY$203&amp;ROW())*QY$205</f>
        <v>0.13540247513535897</v>
      </c>
      <c r="QZ17" s="696" cm="1">
        <f t="array" aca="1" ref="QZ17" ca="1">INDIRECT(QZ$203&amp;ROW())*QZ$205</f>
        <v>0.27613248380770827</v>
      </c>
      <c r="RA17" s="696" cm="1">
        <f t="array" aca="1" ref="RA17" ca="1">INDIRECT(RA$203&amp;ROW())*RA$205</f>
        <v>0</v>
      </c>
      <c r="RB17" s="696" cm="1">
        <f t="array" aca="1" ref="RB17" ca="1">INDIRECT(RB$203&amp;ROW())*RB$205</f>
        <v>0.11461142513892485</v>
      </c>
      <c r="RC17" s="696" cm="1">
        <f t="array" aca="1" ref="RC17" ca="1">IF(INDIRECT(RC$203&amp;ROW())="-",0,INDIRECT(RC$203&amp;ROW())*RC$205)</f>
        <v>6.3124451199141618E-2</v>
      </c>
      <c r="RD17" s="696" cm="1">
        <f t="array" aca="1" ref="RD17" ca="1">INDIRECT(RD$203&amp;ROW())*RD$205</f>
        <v>0</v>
      </c>
      <c r="RE17" s="696" cm="1">
        <f t="array" aca="1" ref="RE17" ca="1">IF(INDIRECT(RE$203&amp;ROW())="-",0,INDIRECT(RE$203&amp;ROW())*RE$205)</f>
        <v>3.6486131405462169E-2</v>
      </c>
      <c r="RF17" s="705" cm="1">
        <f t="array" aca="1" ref="RF17" ca="1">INDIRECT(RF$203&amp;ROW())*RF$205</f>
        <v>5.3068994403248027E-2</v>
      </c>
      <c r="RG17" s="696" cm="1">
        <f t="array" aca="1" ref="RG17" ca="1">INDIRECT(RG$203&amp;ROW())*RG$205</f>
        <v>0.27650466908360405</v>
      </c>
      <c r="RH17" s="696" cm="1">
        <f t="array" aca="1" ref="RH17" ca="1">INDIRECT(RH$203&amp;ROW())*RH$205</f>
        <v>5.8387680780544585E-2</v>
      </c>
      <c r="RI17" s="696" cm="1">
        <f t="array" aca="1" ref="RI17" ca="1">INDIRECT(RI$203&amp;ROW())*RI$205</f>
        <v>0.21539378250062202</v>
      </c>
      <c r="RJ17" s="696" cm="1">
        <f t="array" aca="1" ref="RJ17" ca="1">INDIRECT(RJ$203&amp;ROW())*RJ$205</f>
        <v>0.12226723336432462</v>
      </c>
      <c r="RK17" s="696" cm="1">
        <f t="array" aca="1" ref="RK17" ca="1">IF(INDIRECT(RK$203&amp;ROW())="-",0,INDIRECT(RK$203&amp;ROW())*RK$205)</f>
        <v>3.5962935647809259E-2</v>
      </c>
      <c r="RL17" s="696" cm="1">
        <f t="array" aca="1" ref="RL17" ca="1">INDIRECT(RL$203&amp;ROW())*RL$205</f>
        <v>0</v>
      </c>
      <c r="RM17" s="696" cm="1">
        <f t="array" aca="1" ref="RM17" ca="1">INDIRECT(RM$203&amp;ROW())*RM$205</f>
        <v>0</v>
      </c>
      <c r="RN17" s="696" cm="1">
        <f t="array" aca="1" ref="RN17" ca="1">INDIRECT(RN$203&amp;ROW())*RN$205</f>
        <v>0</v>
      </c>
      <c r="RO17" s="696" cm="1">
        <f t="array" aca="1" ref="RO17" ca="1">IF($RN17=0,0,INDIRECT(RO$203&amp;ROW())*RO$205)</f>
        <v>0</v>
      </c>
      <c r="RP17" s="696" cm="1">
        <f t="array" aca="1" ref="RP17" ca="1">IF($RN17=0,0,INDIRECT(RP$203&amp;ROW())*RP$205)</f>
        <v>0</v>
      </c>
      <c r="RQ17" s="696" cm="1">
        <f t="array" aca="1" ref="RQ17" ca="1">IF($RN17=0,0,INDIRECT(RQ$203&amp;ROW())*RQ$205)</f>
        <v>0</v>
      </c>
      <c r="RR17" s="696" cm="1">
        <f t="array" aca="1" ref="RR17" ca="1">IF($RN17=0,0,INDIRECT(RR$203&amp;ROW())*RR$205)</f>
        <v>0</v>
      </c>
      <c r="RS17" s="696" cm="1">
        <f t="array" aca="1" ref="RS17" ca="1">INDIRECT(RS$203&amp;ROW())*RS$205</f>
        <v>0</v>
      </c>
      <c r="RT17" s="696" cm="1">
        <f t="array" aca="1" ref="RT17" ca="1">IF($RS17=0,0,INDIRECT(RT$203&amp;ROW())*RT$205)</f>
        <v>0</v>
      </c>
      <c r="RU17" s="696" cm="1">
        <f t="array" aca="1" ref="RU17" ca="1">IF($RS17=0,0,INDIRECT(RU$203&amp;ROW())*RU$205)</f>
        <v>0</v>
      </c>
      <c r="RV17" s="696" cm="1">
        <f t="array" aca="1" ref="RV17" ca="1">INDIRECT(RV$203&amp;ROW())*RV$205</f>
        <v>0</v>
      </c>
      <c r="RW17" s="696" cm="1">
        <f t="array" aca="1" ref="RW17" ca="1">INDIRECT(RW$203&amp;ROW())*RW$205</f>
        <v>0</v>
      </c>
      <c r="RX17" s="696" cm="1">
        <f t="array" aca="1" ref="RX17" ca="1">INDIRECT(RX$203&amp;ROW())*RX$205</f>
        <v>0</v>
      </c>
      <c r="RY17" s="696" cm="1">
        <f t="array" aca="1" ref="RY17" ca="1">INDIRECT(RY$203&amp;ROW())*RY$205</f>
        <v>5.6264463580193595E-2</v>
      </c>
      <c r="RZ17" s="696" cm="1">
        <f t="array" aca="1" ref="RZ17" ca="1">INDIRECT(RZ$203&amp;ROW())*RZ$205</f>
        <v>0</v>
      </c>
      <c r="SA17" s="696" cm="1">
        <f t="array" aca="1" ref="SA17" ca="1">INDIRECT(SA$203&amp;ROW())*SA$205</f>
        <v>0.10229309289514574</v>
      </c>
      <c r="SB17" s="696" cm="1">
        <f t="array" aca="1" ref="SB17" ca="1">INDIRECT(SB$203&amp;ROW())*SB$205</f>
        <v>4.7124126502052749E-2</v>
      </c>
      <c r="SC17" s="696" cm="1">
        <f t="array" aca="1" ref="SC17" ca="1">INDIRECT(SC$203&amp;ROW())*SC$205</f>
        <v>2.7145803117995537E-2</v>
      </c>
      <c r="SD17" s="696" cm="1">
        <f t="array" aca="1" ref="SD17" ca="1">INDIRECT(SD$203&amp;ROW())*SD$205</f>
        <v>0.3072993885784252</v>
      </c>
      <c r="SE17" s="696" cm="1">
        <f t="array" aca="1" ref="SE17" ca="1">INDIRECT(SE$203&amp;ROW())*SE$205</f>
        <v>0</v>
      </c>
      <c r="SF17" s="696" cm="1">
        <f t="array" aca="1" ref="SF17" ca="1">INDIRECT(SF$203&amp;ROW())*SF$205</f>
        <v>6.6118883241114992E-2</v>
      </c>
      <c r="SG17" s="696" cm="1">
        <f t="array" aca="1" ref="SG17" ca="1">INDIRECT(SG$203&amp;ROW())*SG$205</f>
        <v>3.7383921954634941E-2</v>
      </c>
      <c r="SH17" s="696" cm="1">
        <f t="array" aca="1" ref="SH17" ca="1">IF(INDIRECT(SH$203&amp;ROW())="-",0,INDIRECT(SH$203&amp;ROW())*SH$205)</f>
        <v>6.7263581284752377E-2</v>
      </c>
      <c r="SI17" s="696" cm="1">
        <f t="array" aca="1" ref="SI17" ca="1">INDIRECT(SI$203&amp;ROW())*SI$205</f>
        <v>0</v>
      </c>
      <c r="SJ17" s="696" cm="1">
        <f t="array" aca="1" ref="SJ17" ca="1">INDIRECT(SJ$203&amp;ROW())*SJ$205</f>
        <v>0</v>
      </c>
      <c r="SK17" s="696" cm="1">
        <f t="array" aca="1" ref="SK17" ca="1">INDIRECT(SK$203&amp;ROW())*SK$205</f>
        <v>0</v>
      </c>
      <c r="SN17" s="606" t="s">
        <v>1932</v>
      </c>
      <c r="SO17" s="707" cm="1">
        <f t="array" aca="1" ref="SO17" ca="1">INDIRECT(SO$203&amp;ROW())*SO$205</f>
        <v>0</v>
      </c>
      <c r="SP17" s="707" cm="1">
        <f t="array" aca="1" ref="SP17" ca="1">INDIRECT(SP$203&amp;ROW())*SP$205</f>
        <v>0</v>
      </c>
      <c r="SQ17" s="707" cm="1">
        <f t="array" aca="1" ref="SQ17" ca="1">INDIRECT(SQ$203&amp;ROW())*SQ$205</f>
        <v>0</v>
      </c>
      <c r="SR17" s="707" cm="1">
        <f t="array" aca="1" ref="SR17" ca="1">INDIRECT(SR$203&amp;ROW())*SR$205</f>
        <v>3</v>
      </c>
      <c r="SS17" s="707" cm="1">
        <f t="array" aca="1" ref="SS17" ca="1">INDIRECT(SS$203&amp;ROW())*SS$205</f>
        <v>2</v>
      </c>
      <c r="ST17" s="707" cm="1">
        <f t="array" aca="1" ref="ST17" ca="1">INDIRECT(ST$203&amp;ROW())*ST$205</f>
        <v>3</v>
      </c>
      <c r="SU17" s="707" cm="1">
        <f t="array" aca="1" ref="SU17" ca="1">INDIRECT(SU$203&amp;ROW())*SU$205</f>
        <v>3</v>
      </c>
      <c r="SV17" s="707" cm="1">
        <f t="array" aca="1" ref="SV17" ca="1">INDIRECT(SV$203&amp;ROW())*SV$205</f>
        <v>3</v>
      </c>
      <c r="SW17" s="707" cm="1">
        <f t="array" aca="1" ref="SW17" ca="1">INDIRECT(SW$203&amp;ROW())*SW$205</f>
        <v>3</v>
      </c>
      <c r="SX17" s="707" cm="1">
        <f t="array" aca="1" ref="SX17" ca="1">INDIRECT(SX$203&amp;ROW())*SX$205</f>
        <v>3</v>
      </c>
      <c r="SY17" s="707" cm="1">
        <f t="array" aca="1" ref="SY17" ca="1">INDIRECT(SY$203&amp;ROW())*SY$205</f>
        <v>3</v>
      </c>
      <c r="SZ17" s="707" cm="1">
        <f t="array" aca="1" ref="SZ17" ca="1">INDIRECT(SZ$203&amp;ROW())*SZ$205</f>
        <v>0</v>
      </c>
      <c r="TA17" s="707" cm="1">
        <f t="array" aca="1" ref="TA17" ca="1">INDIRECT(TA$203&amp;ROW())*TA$205</f>
        <v>2</v>
      </c>
      <c r="TB17" s="696" cm="1">
        <f t="array" aca="1" ref="TB17" ca="1">IF(INDIRECT(TB$203&amp;ROW())="-",0,INDIRECT(TB$203&amp;ROW())*TB$205)</f>
        <v>0.75229999999999997</v>
      </c>
      <c r="TC17" s="707" cm="1">
        <f t="array" aca="1" ref="TC17" ca="1">INDIRECT(TC$203&amp;ROW())*TC$205</f>
        <v>0</v>
      </c>
      <c r="TD17" s="696" cm="1">
        <f t="array" aca="1" ref="TD17" ca="1">IF(INDIRECT(TD$203&amp;ROW())="-",0,INDIRECT(TD$203&amp;ROW())*TD$205)</f>
        <v>0.57650000000000001</v>
      </c>
      <c r="TE17" s="732" cm="1">
        <f t="array" aca="1" ref="TE17" ca="1">INDIRECT(TE$203&amp;ROW())*TE$205</f>
        <v>1</v>
      </c>
      <c r="TF17" s="707" cm="1">
        <f t="array" aca="1" ref="TF17" ca="1">INDIRECT(TF$203&amp;ROW())*TF$205</f>
        <v>2</v>
      </c>
      <c r="TG17" s="707" cm="1">
        <f t="array" aca="1" ref="TG17" ca="1">INDIRECT(TG$203&amp;ROW())*TG$205</f>
        <v>2</v>
      </c>
      <c r="TH17" s="707" cm="1">
        <f t="array" aca="1" ref="TH17" ca="1">INDIRECT(TH$203&amp;ROW())*TH$205</f>
        <v>2</v>
      </c>
      <c r="TI17" s="707" cm="1">
        <f t="array" aca="1" ref="TI17" ca="1">INDIRECT(TI$203&amp;ROW())*TI$205</f>
        <v>2</v>
      </c>
      <c r="TJ17" s="696" cm="1">
        <f t="array" aca="1" ref="TJ17" ca="1">IF(INDIRECT(TJ$203&amp;ROW())="-",0,INDIRECT(TJ$203&amp;ROW())*TJ$205)</f>
        <v>0.59519999999999995</v>
      </c>
      <c r="TK17" s="707" cm="1">
        <f t="array" aca="1" ref="TK17" ca="1">INDIRECT(TK$203&amp;ROW())*TK$205</f>
        <v>0</v>
      </c>
      <c r="TL17" s="707" cm="1">
        <f t="array" aca="1" ref="TL17" ca="1">INDIRECT(TL$203&amp;ROW())*TL$205</f>
        <v>0</v>
      </c>
      <c r="TM17" s="707" cm="1">
        <f t="array" aca="1" ref="TM17" ca="1">INDIRECT(TM$203&amp;ROW())*TM$205</f>
        <v>0</v>
      </c>
      <c r="TN17" s="707" cm="1">
        <f t="array" aca="1" ref="TN17" ca="1">IF($TM17=0,0,INDIRECT(TN$203&amp;ROW())*TN$205)</f>
        <v>0</v>
      </c>
      <c r="TO17" s="707" cm="1">
        <f t="array" aca="1" ref="TO17" ca="1">IF($TM17=0,0,INDIRECT(TO$203&amp;ROW())*TO$205)</f>
        <v>0</v>
      </c>
      <c r="TP17" s="707" cm="1">
        <f t="array" aca="1" ref="TP17" ca="1">IF($TM17=0,0,INDIRECT(TP$203&amp;ROW())*TP$205)</f>
        <v>0</v>
      </c>
      <c r="TQ17" s="707" cm="1">
        <f t="array" aca="1" ref="TQ17" ca="1">IF($TM17=0,0,INDIRECT(TQ$203&amp;ROW())*TQ$205)</f>
        <v>0</v>
      </c>
      <c r="TR17" s="707" cm="1">
        <f t="array" aca="1" ref="TR17" ca="1">INDIRECT(TR$203&amp;ROW())*TR$205</f>
        <v>0</v>
      </c>
      <c r="TS17" s="707" cm="1">
        <f t="array" aca="1" ref="TS17" ca="1">IF($TR17=0,0,INDIRECT(TS$203&amp;ROW())*TS$205)</f>
        <v>0</v>
      </c>
      <c r="TT17" s="707" cm="1">
        <f t="array" aca="1" ref="TT17" ca="1">IF($TR17=0,0,INDIRECT(TT$203&amp;ROW())*TT$205)</f>
        <v>0</v>
      </c>
      <c r="TU17" s="707" cm="1">
        <f t="array" aca="1" ref="TU17" ca="1">INDIRECT(TU$203&amp;ROW())*TU$205</f>
        <v>0</v>
      </c>
      <c r="TV17" s="707" cm="1">
        <f t="array" aca="1" ref="TV17" ca="1">INDIRECT(TV$203&amp;ROW())*TV$205</f>
        <v>0</v>
      </c>
      <c r="TW17" s="707" cm="1">
        <f t="array" aca="1" ref="TW17" ca="1">INDIRECT(TW$203&amp;ROW())*TW$205</f>
        <v>0</v>
      </c>
      <c r="TX17" s="707" cm="1">
        <f t="array" aca="1" ref="TX17" ca="1">INDIRECT(TX$203&amp;ROW())*TX$205</f>
        <v>2</v>
      </c>
      <c r="TY17" s="707" cm="1">
        <f t="array" aca="1" ref="TY17" ca="1">INDIRECT(TY$203&amp;ROW())*TY$205</f>
        <v>0</v>
      </c>
      <c r="TZ17" s="707" cm="1">
        <f t="array" aca="1" ref="TZ17" ca="1">INDIRECT(TZ$203&amp;ROW())*TZ$205</f>
        <v>1</v>
      </c>
      <c r="UA17" s="707" cm="1">
        <f t="array" aca="1" ref="UA17" ca="1">INDIRECT(UA$203&amp;ROW())*UA$205</f>
        <v>2</v>
      </c>
      <c r="UB17" s="707" cm="1">
        <f t="array" aca="1" ref="UB17" ca="1">INDIRECT(UB$203&amp;ROW())*UB$205</f>
        <v>1</v>
      </c>
      <c r="UC17" s="707" cm="1">
        <f t="array" aca="1" ref="UC17" ca="1">INDIRECT(UC$203&amp;ROW())*UC$205</f>
        <v>1</v>
      </c>
      <c r="UD17" s="707" cm="1">
        <f t="array" aca="1" ref="UD17" ca="1">INDIRECT(UD$203&amp;ROW())*UD$205</f>
        <v>0</v>
      </c>
      <c r="UE17" s="707" cm="1">
        <f t="array" aca="1" ref="UE17" ca="1">INDIRECT(UE$203&amp;ROW())*UE$205</f>
        <v>1</v>
      </c>
      <c r="UF17" s="707" cm="1">
        <f t="array" aca="1" ref="UF17" ca="1">INDIRECT(UF$203&amp;ROW())*UF$205</f>
        <v>1</v>
      </c>
      <c r="UG17" s="696" cm="1">
        <f t="array" aca="1" ref="UG17" ca="1">IF(INDIRECT(UG$203&amp;ROW())="-",0,INDIRECT(UG$203&amp;ROW())*UG$205)</f>
        <v>0.85489999999999999</v>
      </c>
      <c r="UH17" s="707" cm="1">
        <f t="array" aca="1" ref="UH17" ca="1">INDIRECT(UH$203&amp;ROW())*UH$205</f>
        <v>0</v>
      </c>
      <c r="UI17" s="707" cm="1">
        <f t="array" aca="1" ref="UI17" ca="1">INDIRECT(UI$203&amp;ROW())*UI$205</f>
        <v>0</v>
      </c>
      <c r="UJ17" s="707" cm="1">
        <f t="array" aca="1" ref="UJ17" ca="1">INDIRECT(UJ$203&amp;ROW())*UJ$205</f>
        <v>0</v>
      </c>
      <c r="UM17" s="606" t="s">
        <v>1932</v>
      </c>
      <c r="UN17" s="616">
        <f t="shared" ca="1" si="42"/>
        <v>-0.97111609266078391</v>
      </c>
      <c r="UO17" s="616">
        <f t="shared" ca="1" si="42"/>
        <v>-0.6225347970107441</v>
      </c>
      <c r="UP17" s="616">
        <f t="shared" ca="1" si="42"/>
        <v>-0.88618201963763954</v>
      </c>
      <c r="UQ17" s="616">
        <f t="shared" ca="1" si="42"/>
        <v>0.29355872991449461</v>
      </c>
      <c r="UR17" s="616">
        <f t="shared" ca="1" si="42"/>
        <v>0.12190361681987209</v>
      </c>
      <c r="US17" s="616">
        <f t="shared" ca="1" si="42"/>
        <v>0.41305213694811815</v>
      </c>
      <c r="UT17" s="616">
        <f t="shared" ca="1" si="42"/>
        <v>0.30690415393182785</v>
      </c>
      <c r="UU17" s="616">
        <f t="shared" ca="1" si="42"/>
        <v>0.53359975015917405</v>
      </c>
      <c r="UV17" s="616">
        <f t="shared" ca="1" si="42"/>
        <v>0.44410973870643028</v>
      </c>
      <c r="UW17" s="616">
        <f t="shared" ca="1" si="42"/>
        <v>0.6421874155054268</v>
      </c>
      <c r="UX17" s="616">
        <f t="shared" ca="1" si="42"/>
        <v>0.28247365722383649</v>
      </c>
      <c r="UY17" s="616">
        <f t="shared" ca="1" si="42"/>
        <v>-0.67270887390575207</v>
      </c>
      <c r="UZ17" s="616">
        <f t="shared" ca="1" si="42"/>
        <v>1.1960042318268584</v>
      </c>
      <c r="VA17" s="616">
        <f t="shared" ca="1" si="42"/>
        <v>0.79406048653552674</v>
      </c>
      <c r="VB17" s="616">
        <f t="shared" ca="1" si="42"/>
        <v>-0.76400504167427041</v>
      </c>
      <c r="VC17" s="616">
        <f t="shared" ca="1" si="42"/>
        <v>5.8186769486576667E-2</v>
      </c>
      <c r="VD17" s="616">
        <f t="shared" ca="1" si="43"/>
        <v>-0.36208520652341147</v>
      </c>
      <c r="VE17" s="616">
        <f t="shared" ca="1" si="43"/>
        <v>3.9909080070471406E-2</v>
      </c>
      <c r="VF17" s="616">
        <f t="shared" ca="1" si="43"/>
        <v>7.1631593782223293E-2</v>
      </c>
      <c r="VG17" s="616">
        <f t="shared" ca="1" si="43"/>
        <v>1.2788179585372306</v>
      </c>
      <c r="VH17" s="616">
        <f t="shared" ca="1" si="43"/>
        <v>-0.12784420028857393</v>
      </c>
      <c r="VI17" s="616">
        <f t="shared" ca="1" si="43"/>
        <v>0.10584578179578782</v>
      </c>
      <c r="VJ17" s="616">
        <f t="shared" ca="1" si="43"/>
        <v>-0.90132677458943244</v>
      </c>
      <c r="VK17" s="616">
        <f t="shared" ca="1" si="43"/>
        <v>-1.8355388391984859</v>
      </c>
      <c r="VL17" s="616">
        <f t="shared" ca="1" si="43"/>
        <v>-0.83864555511817418</v>
      </c>
      <c r="VM17" s="616">
        <f t="shared" ca="1" si="43"/>
        <v>-0.57201237404204519</v>
      </c>
      <c r="VN17" s="616">
        <f t="shared" ca="1" si="43"/>
        <v>-0.62639799545694341</v>
      </c>
      <c r="VO17" s="616">
        <f t="shared" ca="1" si="43"/>
        <v>-0.42150866262694142</v>
      </c>
      <c r="VP17" s="616">
        <f t="shared" ca="1" si="43"/>
        <v>-0.46221149066820022</v>
      </c>
      <c r="VQ17" s="616">
        <f t="shared" ca="1" si="43"/>
        <v>-0.77889442244162177</v>
      </c>
      <c r="VR17" s="616">
        <f t="shared" ca="1" si="43"/>
        <v>-0.64202286734458469</v>
      </c>
      <c r="VS17" s="616">
        <f t="shared" ca="1" si="43"/>
        <v>-0.40481357988865657</v>
      </c>
      <c r="VT17" s="616">
        <f t="shared" ca="1" si="44"/>
        <v>-0.3878135405833677</v>
      </c>
      <c r="VU17" s="616">
        <f t="shared" ca="1" si="44"/>
        <v>-0.82130507758946303</v>
      </c>
      <c r="VV17" s="616">
        <f t="shared" ca="1" si="44"/>
        <v>-0.64337789451099625</v>
      </c>
      <c r="VW17" s="616">
        <f t="shared" ca="1" si="44"/>
        <v>-0.3119461967162912</v>
      </c>
      <c r="VX17" s="616">
        <f t="shared" ca="1" si="44"/>
        <v>-0.78524029103755877</v>
      </c>
      <c r="VY17" s="616">
        <f t="shared" ca="1" si="44"/>
        <v>-0.38600409364050642</v>
      </c>
      <c r="VZ17" s="616">
        <f t="shared" ca="1" si="44"/>
        <v>0.68442622420316401</v>
      </c>
      <c r="WA17" s="616">
        <f t="shared" ca="1" si="44"/>
        <v>-0.11011120653528797</v>
      </c>
      <c r="WB17" s="616">
        <f t="shared" ca="1" si="44"/>
        <v>0.33435322352896929</v>
      </c>
      <c r="WC17" s="616">
        <f t="shared" ca="1" si="44"/>
        <v>-2.0807149803312397</v>
      </c>
      <c r="WD17" s="616">
        <f t="shared" ca="1" si="44"/>
        <v>-0.51586207793649097</v>
      </c>
      <c r="WE17" s="616">
        <f t="shared" ca="1" si="44"/>
        <v>-0.51774030365192614</v>
      </c>
      <c r="WF17" s="616">
        <f t="shared" ca="1" si="44"/>
        <v>0.85840267715451068</v>
      </c>
      <c r="WG17" s="616">
        <f t="shared" ca="1" si="44"/>
        <v>-1.008197359876486</v>
      </c>
      <c r="WH17" s="616">
        <f t="shared" ca="1" si="44"/>
        <v>-1.0816125322340113</v>
      </c>
      <c r="WI17" s="627">
        <f t="shared" ca="1" si="44"/>
        <v>-0.9831420375936909</v>
      </c>
      <c r="WL17" s="606" t="s">
        <v>1932</v>
      </c>
      <c r="WM17" s="700" t="str">
        <f t="shared" ca="1" si="63"/>
        <v>C</v>
      </c>
      <c r="WN17" s="479">
        <f t="shared" ca="1" si="64"/>
        <v>0.4297785255485439</v>
      </c>
      <c r="WO17" s="495">
        <f t="shared" ca="1" si="45"/>
        <v>0.63121191797589282</v>
      </c>
      <c r="WP17" s="458">
        <f t="shared" ca="1" si="45"/>
        <v>0.65466887930444484</v>
      </c>
      <c r="WQ17" s="458">
        <f t="shared" ca="1" si="45"/>
        <v>0.10582020090501504</v>
      </c>
      <c r="WR17" s="459">
        <f t="shared" ca="1" si="45"/>
        <v>0.32741310400882295</v>
      </c>
      <c r="WS17" s="495">
        <f t="shared" ca="1" si="65"/>
        <v>3.732325907610929E-2</v>
      </c>
      <c r="WT17" s="458">
        <f t="shared" ca="1" si="66"/>
        <v>0.13535581430662783</v>
      </c>
      <c r="WU17" s="458">
        <f t="shared" ca="1" si="67"/>
        <v>-0.64116949497956166</v>
      </c>
      <c r="WV17" s="459">
        <f t="shared" ca="1" si="68"/>
        <v>-0.50475234887746989</v>
      </c>
      <c r="WW17" s="484">
        <f t="shared" ca="1" si="46"/>
        <v>-0.7262006140917342</v>
      </c>
      <c r="WX17" s="484">
        <f t="shared" ca="1" si="46"/>
        <v>-0.37545073607717977</v>
      </c>
      <c r="WY17" s="484">
        <f t="shared" ca="1" si="46"/>
        <v>-0.64522912849816527</v>
      </c>
      <c r="WZ17" s="484">
        <f t="shared" ca="1" si="46"/>
        <v>0.10559307515024371</v>
      </c>
      <c r="XA17" s="484">
        <f t="shared" ca="1" si="46"/>
        <v>6.4328538595846502E-2</v>
      </c>
      <c r="XB17" s="484">
        <f t="shared" ca="1" si="46"/>
        <v>0.21821544394969081</v>
      </c>
      <c r="XC17" s="484">
        <f t="shared" ca="1" si="46"/>
        <v>0.14467461816346364</v>
      </c>
      <c r="XD17" s="484">
        <f t="shared" ca="1" si="46"/>
        <v>0.27368331185664035</v>
      </c>
      <c r="XE17" s="484">
        <f t="shared" ca="1" si="46"/>
        <v>0.21801347073098662</v>
      </c>
      <c r="XF17" s="484">
        <f t="shared" ca="1" si="46"/>
        <v>0.41324760187774212</v>
      </c>
      <c r="XG17" s="484">
        <f t="shared" ca="1" si="46"/>
        <v>0.1145148206385433</v>
      </c>
      <c r="XH17" s="484">
        <f t="shared" ca="1" si="46"/>
        <v>-0.33958343954762366</v>
      </c>
      <c r="XI17" s="484">
        <f t="shared" ca="1" si="46"/>
        <v>0.83588735762379129</v>
      </c>
      <c r="XJ17" s="484">
        <f t="shared" ca="1" si="46"/>
        <v>0.5635447272942633</v>
      </c>
      <c r="XK17" s="484">
        <f t="shared" ca="1" si="46"/>
        <v>-0.54267278110123429</v>
      </c>
      <c r="XL17" s="484">
        <f t="shared" ca="1" si="46"/>
        <v>5.1402192164441828E-2</v>
      </c>
      <c r="XM17" s="484">
        <f t="shared" ca="1" si="47"/>
        <v>-0.27308466275995691</v>
      </c>
      <c r="XN17" s="484">
        <f t="shared" ca="1" si="47"/>
        <v>2.7828601533139714E-2</v>
      </c>
      <c r="XO17" s="484">
        <f t="shared" ca="1" si="47"/>
        <v>5.2591916154908339E-2</v>
      </c>
      <c r="XP17" s="484">
        <f t="shared" ca="1" si="47"/>
        <v>0.81844349346382761</v>
      </c>
      <c r="XQ17" s="484">
        <f t="shared" ca="1" si="47"/>
        <v>-8.50675308720171E-2</v>
      </c>
      <c r="XR17" s="484">
        <f t="shared" ca="1" si="47"/>
        <v>9.2615059071314343E-2</v>
      </c>
      <c r="XS17" s="484">
        <f t="shared" ca="1" si="47"/>
        <v>-0.55611861992167977</v>
      </c>
      <c r="XT17" s="484">
        <f t="shared" ca="1" si="47"/>
        <v>-1.1147227370452404</v>
      </c>
      <c r="XU17" s="484">
        <f t="shared" ca="1" si="47"/>
        <v>-0.63720289277878872</v>
      </c>
      <c r="XV17" s="484">
        <f t="shared" ca="1" si="47"/>
        <v>-0.30179372854458303</v>
      </c>
      <c r="XW17" s="484">
        <f t="shared" ca="1" si="47"/>
        <v>-0.40427726626791127</v>
      </c>
      <c r="XX17" s="484">
        <f t="shared" ca="1" si="47"/>
        <v>-0.20379943838012618</v>
      </c>
      <c r="XY17" s="484">
        <f t="shared" ca="1" si="47"/>
        <v>-0.24303080179333969</v>
      </c>
      <c r="XZ17" s="484">
        <f t="shared" ca="1" si="47"/>
        <v>-0.56968338057380219</v>
      </c>
      <c r="YA17" s="484">
        <f t="shared" ca="1" si="47"/>
        <v>-0.43779539324227229</v>
      </c>
      <c r="YB17" s="484">
        <f t="shared" ca="1" si="47"/>
        <v>-0.21272953623148902</v>
      </c>
      <c r="YC17" s="484">
        <f t="shared" ca="1" si="48"/>
        <v>-0.17304240180829866</v>
      </c>
      <c r="YD17" s="484">
        <f t="shared" ca="1" si="48"/>
        <v>-0.6068623218308542</v>
      </c>
      <c r="YE17" s="484">
        <f t="shared" ca="1" si="48"/>
        <v>-0.46342509741627064</v>
      </c>
      <c r="YF17" s="484">
        <f t="shared" ca="1" si="48"/>
        <v>-0.18401706144294017</v>
      </c>
      <c r="YG17" s="484">
        <f t="shared" ca="1" si="48"/>
        <v>-0.54699838673676349</v>
      </c>
      <c r="YH17" s="484">
        <f t="shared" ca="1" si="48"/>
        <v>-0.20570158150102588</v>
      </c>
      <c r="YI17" s="484">
        <f t="shared" ca="1" si="48"/>
        <v>0.40086843951579315</v>
      </c>
      <c r="YJ17" s="484">
        <f t="shared" ca="1" si="48"/>
        <v>-6.5328978837386364E-2</v>
      </c>
      <c r="YK17" s="484">
        <f t="shared" ca="1" si="48"/>
        <v>5.8277766861099353E-2</v>
      </c>
      <c r="YL17" s="484">
        <f t="shared" ca="1" si="48"/>
        <v>-0.65875436277287047</v>
      </c>
      <c r="YM17" s="484">
        <f t="shared" ca="1" si="48"/>
        <v>-0.41181269681670074</v>
      </c>
      <c r="YN17" s="484">
        <f t="shared" ca="1" si="48"/>
        <v>-0.3691488365038233</v>
      </c>
      <c r="YO17" s="484">
        <f t="shared" ca="1" si="48"/>
        <v>0.52714508404058502</v>
      </c>
      <c r="YP17" s="484">
        <f t="shared" ca="1" si="48"/>
        <v>-0.53716755334219179</v>
      </c>
      <c r="YQ17" s="484">
        <f t="shared" ca="1" si="48"/>
        <v>-0.78352011835031787</v>
      </c>
      <c r="YR17" s="484">
        <f t="shared" ca="1" si="48"/>
        <v>-0.73715989978774943</v>
      </c>
      <c r="YU17" s="606" t="s">
        <v>1932</v>
      </c>
      <c r="YV17" s="700" t="str">
        <f t="shared" ca="1" si="49"/>
        <v>C</v>
      </c>
      <c r="YW17" s="479">
        <f t="shared" ca="1" si="69"/>
        <v>0.48357341081054522</v>
      </c>
      <c r="YX17" s="495">
        <f t="shared" ca="1" si="50"/>
        <v>0.78222855042395867</v>
      </c>
      <c r="YY17" s="458">
        <f t="shared" ca="1" si="50"/>
        <v>0.68636241957440292</v>
      </c>
      <c r="YZ17" s="458">
        <f t="shared" ca="1" si="50"/>
        <v>6.1011189923317097E-2</v>
      </c>
      <c r="ZA17" s="459">
        <f t="shared" ca="1" si="50"/>
        <v>0.40469148332050237</v>
      </c>
      <c r="ZB17" s="495">
        <f t="shared" ca="1" si="70"/>
        <v>0.21034315264969192</v>
      </c>
      <c r="ZC17" s="458">
        <f t="shared" ca="1" si="71"/>
        <v>0.26949976982538454</v>
      </c>
      <c r="ZD17" s="458">
        <f t="shared" ca="1" si="72"/>
        <v>-0.5945663633081395</v>
      </c>
      <c r="ZE17" s="459">
        <f t="shared" ca="1" si="73"/>
        <v>-0.64138483562058535</v>
      </c>
      <c r="ZF17" s="484">
        <f t="shared" ca="1" si="51"/>
        <v>-3.2485432480444082E-2</v>
      </c>
      <c r="ZG17" s="484">
        <f t="shared" ca="1" si="51"/>
        <v>-7.9385408814590788E-2</v>
      </c>
      <c r="ZH17" s="484">
        <f t="shared" ca="1" si="51"/>
        <v>-6.6861590023482048E-2</v>
      </c>
      <c r="ZI17" s="484">
        <f t="shared" ca="1" si="51"/>
        <v>2.1988880583922777E-2</v>
      </c>
      <c r="ZJ17" s="484">
        <f t="shared" ca="1" si="51"/>
        <v>1.0659583188508518E-2</v>
      </c>
      <c r="ZK17" s="484">
        <f t="shared" ca="1" si="51"/>
        <v>7.3425809550013654E-2</v>
      </c>
      <c r="ZL17" s="484">
        <f t="shared" ca="1" si="51"/>
        <v>2.4672875513209128E-2</v>
      </c>
      <c r="ZM17" s="484">
        <f t="shared" ca="1" si="51"/>
        <v>9.4446117703140112E-2</v>
      </c>
      <c r="ZN17" s="484">
        <f t="shared" ca="1" si="51"/>
        <v>8.9770705925095284E-2</v>
      </c>
      <c r="ZO17" s="484">
        <f t="shared" ca="1" si="51"/>
        <v>2.8984588520071332E-2</v>
      </c>
      <c r="ZP17" s="484">
        <f t="shared" ca="1" si="51"/>
        <v>2.6000050859821721E-2</v>
      </c>
      <c r="ZQ17" s="484">
        <f t="shared" ca="1" si="51"/>
        <v>-1.1497069191506403E-2</v>
      </c>
      <c r="ZR17" s="484">
        <f t="shared" ca="1" si="51"/>
        <v>6.8537874740930649E-2</v>
      </c>
      <c r="ZS17" s="484">
        <f t="shared" ca="1" si="51"/>
        <v>6.6628515793537832E-2</v>
      </c>
      <c r="ZT17" s="484">
        <f t="shared" ca="1" si="51"/>
        <v>-2.7291061507312073E-2</v>
      </c>
      <c r="ZU17" s="484">
        <f t="shared" ca="1" si="51"/>
        <v>3.6825847659090597E-3</v>
      </c>
      <c r="ZV17" s="484">
        <f t="shared" ca="1" si="52"/>
        <v>-1.9215497798489828E-2</v>
      </c>
      <c r="ZW17" s="484">
        <f t="shared" ca="1" si="52"/>
        <v>5.5175234891583769E-3</v>
      </c>
      <c r="ZX17" s="484">
        <f t="shared" ca="1" si="52"/>
        <v>2.0912013157790479E-3</v>
      </c>
      <c r="ZY17" s="484">
        <f t="shared" ca="1" si="52"/>
        <v>0.13772471860952887</v>
      </c>
      <c r="ZZ17" s="484">
        <f t="shared" ca="1" si="52"/>
        <v>-7.8155783354792625E-3</v>
      </c>
      <c r="AAA17" s="484">
        <f t="shared" ca="1" si="52"/>
        <v>6.395371369815152E-3</v>
      </c>
      <c r="AAB17" s="484">
        <f t="shared" ca="1" si="52"/>
        <v>-0.10150745433592355</v>
      </c>
      <c r="AAC17" s="484">
        <f t="shared" ca="1" si="52"/>
        <v>-2.7521574428998372E-2</v>
      </c>
      <c r="AAD17" s="484">
        <f t="shared" ca="1" si="52"/>
        <v>-7.8682240113631882E-2</v>
      </c>
      <c r="AAE17" s="484">
        <f t="shared" ca="1" si="52"/>
        <v>-4.0219644611828483E-2</v>
      </c>
      <c r="AAF17" s="484">
        <f t="shared" ca="1" si="52"/>
        <v>-6.120902348854227E-2</v>
      </c>
      <c r="AAG17" s="484">
        <f t="shared" ca="1" si="52"/>
        <v>-4.3018323338477257E-2</v>
      </c>
      <c r="AAH17" s="484">
        <f t="shared" ca="1" si="52"/>
        <v>-3.8008707897835295E-2</v>
      </c>
      <c r="AAI17" s="484">
        <f t="shared" ca="1" si="52"/>
        <v>-6.0338538063910964E-2</v>
      </c>
      <c r="AAJ17" s="484">
        <f t="shared" ca="1" si="52"/>
        <v>-5.2025335368730337E-2</v>
      </c>
      <c r="AAK17" s="484">
        <f t="shared" ca="1" si="52"/>
        <v>-3.3183772310049216E-2</v>
      </c>
      <c r="AAL17" s="484">
        <f t="shared" ca="1" si="53"/>
        <v>-1.741238539122681E-2</v>
      </c>
      <c r="AAM17" s="484">
        <f t="shared" ca="1" si="53"/>
        <v>-2.189532836791554E-2</v>
      </c>
      <c r="AAN17" s="484">
        <f t="shared" ca="1" si="53"/>
        <v>-6.1359063816095079E-2</v>
      </c>
      <c r="AAO17" s="484">
        <f t="shared" ca="1" si="53"/>
        <v>-8.7757427120618361E-3</v>
      </c>
      <c r="AAP17" s="484">
        <f t="shared" ca="1" si="53"/>
        <v>-2.8906649957960041E-2</v>
      </c>
      <c r="AAQ17" s="484">
        <f t="shared" ca="1" si="53"/>
        <v>-3.9485552608674854E-2</v>
      </c>
      <c r="AAR17" s="484">
        <f t="shared" ca="1" si="53"/>
        <v>1.612649398533611E-2</v>
      </c>
      <c r="AAS17" s="484">
        <f t="shared" ca="1" si="53"/>
        <v>-2.9890571336918708E-3</v>
      </c>
      <c r="AAT17" s="484">
        <f t="shared" ca="1" si="53"/>
        <v>0.1027465411596778</v>
      </c>
      <c r="AAU17" s="484">
        <f t="shared" ca="1" si="53"/>
        <v>-0.53799345446025815</v>
      </c>
      <c r="AAV17" s="484">
        <f t="shared" ca="1" si="53"/>
        <v>-3.4108224499601811E-2</v>
      </c>
      <c r="AAW17" s="484">
        <f t="shared" ca="1" si="53"/>
        <v>-1.9355163104492604E-2</v>
      </c>
      <c r="AAX17" s="484">
        <f t="shared" ca="1" si="53"/>
        <v>6.7539172125197666E-2</v>
      </c>
      <c r="AAY17" s="484">
        <f t="shared" ca="1" si="53"/>
        <v>-0.12312049482031152</v>
      </c>
      <c r="AAZ17" s="484">
        <f t="shared" ca="1" si="53"/>
        <v>-0.11856365915979221</v>
      </c>
      <c r="ABA17" s="484">
        <f t="shared" ca="1" si="53"/>
        <v>-0.10451532592333997</v>
      </c>
    </row>
    <row r="18" spans="1:729" ht="15" customHeight="1" x14ac:dyDescent="0.35">
      <c r="A18" s="498">
        <v>16</v>
      </c>
      <c r="B18" s="628"/>
      <c r="C18" s="606" t="s">
        <v>1967</v>
      </c>
      <c r="D18" s="629">
        <v>112</v>
      </c>
      <c r="E18" s="630" t="s">
        <v>1968</v>
      </c>
      <c r="F18" s="631" t="s">
        <v>1240</v>
      </c>
      <c r="G18" s="632">
        <v>9449.3209999999999</v>
      </c>
      <c r="H18" s="504">
        <v>59463.641312243497</v>
      </c>
      <c r="I18" s="505">
        <v>6280</v>
      </c>
      <c r="J18" s="633" t="s">
        <v>1969</v>
      </c>
      <c r="K18" s="507">
        <v>2</v>
      </c>
      <c r="L18" s="508" t="s">
        <v>1970</v>
      </c>
      <c r="M18" s="509">
        <v>40</v>
      </c>
      <c r="N18" s="510">
        <v>0.80840000000000001</v>
      </c>
      <c r="O18" s="511">
        <v>0.70589999999999997</v>
      </c>
      <c r="P18" s="512">
        <v>0.82809999999999995</v>
      </c>
      <c r="Q18" s="513">
        <v>0.89119999999999999</v>
      </c>
      <c r="R18" s="510">
        <v>0.75</v>
      </c>
      <c r="S18" s="514">
        <v>0.7641</v>
      </c>
      <c r="T18" s="514">
        <v>0.73609999999999998</v>
      </c>
      <c r="U18" s="514">
        <v>0.48551</v>
      </c>
      <c r="V18" s="514">
        <v>0.32279999999999998</v>
      </c>
      <c r="W18" s="515" t="s">
        <v>1971</v>
      </c>
      <c r="X18" s="801" t="s">
        <v>1972</v>
      </c>
      <c r="Y18" s="518">
        <v>2</v>
      </c>
      <c r="Z18" s="518">
        <v>3</v>
      </c>
      <c r="AA18" s="535" t="s">
        <v>1973</v>
      </c>
      <c r="AB18" s="520">
        <v>2016</v>
      </c>
      <c r="AC18" s="576">
        <v>1</v>
      </c>
      <c r="AD18" s="521" t="s">
        <v>1974</v>
      </c>
      <c r="AE18" s="522">
        <v>0</v>
      </c>
      <c r="AF18" s="634" t="s">
        <v>1188</v>
      </c>
      <c r="AG18" s="635" t="s">
        <v>1188</v>
      </c>
      <c r="AH18" s="636" t="s">
        <v>1188</v>
      </c>
      <c r="AI18" s="636" t="s">
        <v>1188</v>
      </c>
      <c r="AJ18" s="636" t="s">
        <v>1188</v>
      </c>
      <c r="AK18" s="637" t="s">
        <v>1188</v>
      </c>
      <c r="AL18" s="638" t="s">
        <v>1188</v>
      </c>
      <c r="AM18" s="639" t="s">
        <v>1188</v>
      </c>
      <c r="AN18" s="636" t="s">
        <v>1188</v>
      </c>
      <c r="AO18" s="636" t="s">
        <v>1188</v>
      </c>
      <c r="AP18" s="636" t="s">
        <v>1188</v>
      </c>
      <c r="AQ18" s="636" t="s">
        <v>1188</v>
      </c>
      <c r="AR18" s="636" t="s">
        <v>1188</v>
      </c>
      <c r="AS18" s="636" t="s">
        <v>1188</v>
      </c>
      <c r="AT18" s="636" t="s">
        <v>1188</v>
      </c>
      <c r="AU18" s="640" t="s">
        <v>1188</v>
      </c>
      <c r="AV18" s="785" t="s">
        <v>1975</v>
      </c>
      <c r="AW18" s="642" t="s">
        <v>1976</v>
      </c>
      <c r="AX18" s="643">
        <v>2</v>
      </c>
      <c r="AY18" s="802" t="s">
        <v>1977</v>
      </c>
      <c r="AZ18" s="645">
        <v>1</v>
      </c>
      <c r="BA18" s="603" t="s">
        <v>1978</v>
      </c>
      <c r="BB18" s="631" t="s">
        <v>1554</v>
      </c>
      <c r="BC18" s="646" t="s">
        <v>1555</v>
      </c>
      <c r="BD18" s="631" t="s">
        <v>1195</v>
      </c>
      <c r="BE18" s="631" t="s">
        <v>1196</v>
      </c>
      <c r="BF18" s="631">
        <v>3</v>
      </c>
      <c r="BG18" s="631">
        <v>2002</v>
      </c>
      <c r="BH18" s="631" t="s">
        <v>1197</v>
      </c>
      <c r="BI18" s="631">
        <v>1</v>
      </c>
      <c r="BJ18" s="631">
        <v>1</v>
      </c>
      <c r="BK18" s="631" t="s">
        <v>1262</v>
      </c>
      <c r="BL18" s="631" t="s">
        <v>1257</v>
      </c>
      <c r="BM18" s="641" t="s">
        <v>1979</v>
      </c>
      <c r="BN18" s="647">
        <v>1993</v>
      </c>
      <c r="BO18" s="557" t="s">
        <v>1978</v>
      </c>
      <c r="BP18" s="647">
        <v>1993</v>
      </c>
      <c r="BQ18" s="647">
        <v>2</v>
      </c>
      <c r="BR18" s="647">
        <v>4</v>
      </c>
      <c r="BS18" s="647" t="s">
        <v>1188</v>
      </c>
      <c r="BT18" s="647" t="s">
        <v>1188</v>
      </c>
      <c r="BU18" s="647" t="s">
        <v>1188</v>
      </c>
      <c r="BV18" s="648" t="s">
        <v>1188</v>
      </c>
      <c r="BW18" s="649" t="s">
        <v>1980</v>
      </c>
      <c r="BX18" s="650">
        <v>1990</v>
      </c>
      <c r="BY18" s="647" t="s">
        <v>1981</v>
      </c>
      <c r="BZ18" s="651" t="s">
        <v>1612</v>
      </c>
      <c r="CA18" s="647">
        <v>2</v>
      </c>
      <c r="CB18" s="647" t="s">
        <v>1214</v>
      </c>
      <c r="CC18" s="557" t="s">
        <v>1982</v>
      </c>
      <c r="CD18" s="652">
        <v>2009</v>
      </c>
      <c r="CE18" s="647">
        <v>3</v>
      </c>
      <c r="CF18" s="647">
        <v>2</v>
      </c>
      <c r="CG18" s="515" t="s">
        <v>1983</v>
      </c>
      <c r="CH18" s="647">
        <v>1991</v>
      </c>
      <c r="CI18" s="647">
        <v>1993</v>
      </c>
      <c r="CJ18" s="647">
        <v>3</v>
      </c>
      <c r="CK18" s="651" t="s">
        <v>1984</v>
      </c>
      <c r="CL18" s="651" t="s">
        <v>1985</v>
      </c>
      <c r="CM18" s="647">
        <v>2</v>
      </c>
      <c r="CN18" s="647" t="s">
        <v>1214</v>
      </c>
      <c r="CO18" s="557" t="s">
        <v>1986</v>
      </c>
      <c r="CP18" s="647">
        <v>2008</v>
      </c>
      <c r="CQ18" s="647">
        <v>3</v>
      </c>
      <c r="CR18" s="650">
        <v>2</v>
      </c>
      <c r="CS18" s="649" t="s">
        <v>1987</v>
      </c>
      <c r="CT18" s="647">
        <v>2009</v>
      </c>
      <c r="CU18" s="648">
        <v>3</v>
      </c>
      <c r="CV18" s="649" t="s">
        <v>1988</v>
      </c>
      <c r="CW18" s="647">
        <v>2009</v>
      </c>
      <c r="CX18" s="657">
        <v>2</v>
      </c>
      <c r="CY18" s="656" t="s">
        <v>1989</v>
      </c>
      <c r="CZ18" s="647">
        <v>2012</v>
      </c>
      <c r="DA18" s="657">
        <v>3</v>
      </c>
      <c r="DB18" s="723">
        <v>2752800</v>
      </c>
      <c r="DC18" s="753">
        <v>3</v>
      </c>
      <c r="DD18" s="659" t="s">
        <v>1493</v>
      </c>
      <c r="DE18" s="648">
        <v>2014</v>
      </c>
      <c r="DF18" s="794" t="s">
        <v>755</v>
      </c>
      <c r="DG18" s="754" t="s">
        <v>1213</v>
      </c>
      <c r="DH18" s="663">
        <v>1</v>
      </c>
      <c r="DI18" s="781" t="s">
        <v>1262</v>
      </c>
      <c r="DJ18" s="578" t="s">
        <v>1990</v>
      </c>
      <c r="DK18" s="753" t="s">
        <v>1188</v>
      </c>
      <c r="DL18" s="753">
        <v>3</v>
      </c>
      <c r="DM18" s="657">
        <v>1</v>
      </c>
      <c r="DN18" s="799" t="s">
        <v>1497</v>
      </c>
      <c r="DO18" s="791" t="s">
        <v>1991</v>
      </c>
      <c r="DP18" s="663">
        <v>1</v>
      </c>
      <c r="DQ18" s="642" t="s">
        <v>1262</v>
      </c>
      <c r="DR18" s="578" t="s">
        <v>1990</v>
      </c>
      <c r="DS18" s="753">
        <v>2003</v>
      </c>
      <c r="DT18" s="753">
        <v>3</v>
      </c>
      <c r="DU18" s="657">
        <v>1</v>
      </c>
      <c r="DV18" s="651" t="s">
        <v>1407</v>
      </c>
      <c r="DW18" s="578" t="s">
        <v>1992</v>
      </c>
      <c r="DX18" s="647">
        <v>2012</v>
      </c>
      <c r="DY18" s="647">
        <v>3</v>
      </c>
      <c r="DZ18" s="650">
        <v>2</v>
      </c>
      <c r="EA18" s="743" t="s">
        <v>1993</v>
      </c>
      <c r="EB18" s="649" t="s">
        <v>1190</v>
      </c>
      <c r="EC18" s="647">
        <v>1</v>
      </c>
      <c r="ED18" s="668" t="s">
        <v>1262</v>
      </c>
      <c r="EE18" s="647">
        <v>2002</v>
      </c>
      <c r="EF18" s="647">
        <v>3</v>
      </c>
      <c r="EG18" s="650" t="s">
        <v>1220</v>
      </c>
      <c r="EH18" s="648">
        <v>4</v>
      </c>
      <c r="EI18" s="551" t="s">
        <v>1994</v>
      </c>
      <c r="EJ18" s="651" t="s">
        <v>1190</v>
      </c>
      <c r="EK18" s="647">
        <v>2018</v>
      </c>
      <c r="EL18" s="554" t="s">
        <v>1995</v>
      </c>
      <c r="EM18" s="669" t="s">
        <v>1188</v>
      </c>
      <c r="EN18" s="647" t="s">
        <v>1188</v>
      </c>
      <c r="EO18" s="670" t="s">
        <v>1188</v>
      </c>
      <c r="EP18" s="556">
        <v>0</v>
      </c>
      <c r="EQ18" s="556" t="s">
        <v>1188</v>
      </c>
      <c r="ER18" s="651" t="s">
        <v>1188</v>
      </c>
      <c r="ES18" s="556" t="s">
        <v>1188</v>
      </c>
      <c r="ET18" s="556">
        <v>0</v>
      </c>
      <c r="EU18" s="671">
        <v>0</v>
      </c>
      <c r="EV18" s="672"/>
      <c r="EW18" s="673"/>
      <c r="EX18" s="674"/>
      <c r="EY18" s="631" t="s">
        <v>1280</v>
      </c>
      <c r="EZ18" s="631" t="s">
        <v>1188</v>
      </c>
      <c r="FA18" s="675"/>
      <c r="FB18" s="648">
        <v>0</v>
      </c>
      <c r="FC18" s="676"/>
      <c r="FD18" s="647"/>
      <c r="FE18" s="648"/>
      <c r="FF18" s="652" t="s">
        <v>1281</v>
      </c>
      <c r="FG18" s="563" t="s">
        <v>1282</v>
      </c>
      <c r="FH18" s="631" t="str">
        <f t="shared" si="0"/>
        <v>C</v>
      </c>
      <c r="FI18" s="677">
        <f t="shared" si="1"/>
        <v>1.288888888888889</v>
      </c>
      <c r="FJ18" s="678">
        <f t="shared" si="2"/>
        <v>1.2000000000000002</v>
      </c>
      <c r="FK18" s="679">
        <f t="shared" si="3"/>
        <v>2</v>
      </c>
      <c r="FL18" s="680">
        <f t="shared" si="4"/>
        <v>0.66666666666666663</v>
      </c>
      <c r="FM18" s="681">
        <v>0</v>
      </c>
      <c r="FN18" s="574" t="s">
        <v>1188</v>
      </c>
      <c r="FO18" s="470" t="s">
        <v>1188</v>
      </c>
      <c r="FP18" s="470" t="s">
        <v>1188</v>
      </c>
      <c r="FQ18" s="430">
        <v>0</v>
      </c>
      <c r="FR18" s="682" t="s">
        <v>1188</v>
      </c>
      <c r="FS18" s="369">
        <v>0</v>
      </c>
      <c r="FT18" s="574" t="s">
        <v>1188</v>
      </c>
      <c r="FU18" s="575" t="s">
        <v>1188</v>
      </c>
      <c r="FV18" s="369">
        <v>0</v>
      </c>
      <c r="FW18" s="574" t="s">
        <v>1188</v>
      </c>
      <c r="FX18" s="575" t="s">
        <v>1188</v>
      </c>
      <c r="FY18" s="369">
        <v>2</v>
      </c>
      <c r="FZ18" s="430">
        <v>2018</v>
      </c>
      <c r="GA18" s="686" t="s">
        <v>1996</v>
      </c>
      <c r="GB18" s="573" t="s">
        <v>1997</v>
      </c>
      <c r="GC18" s="369">
        <v>0</v>
      </c>
      <c r="GD18" s="574" t="s">
        <v>1188</v>
      </c>
      <c r="GE18" s="470" t="s">
        <v>1188</v>
      </c>
      <c r="GF18" s="685" t="s">
        <v>1188</v>
      </c>
      <c r="GG18" s="734">
        <v>0</v>
      </c>
      <c r="GH18" s="574" t="s">
        <v>1188</v>
      </c>
      <c r="GI18" s="684" t="s">
        <v>1188</v>
      </c>
      <c r="GJ18" s="575" t="s">
        <v>1188</v>
      </c>
      <c r="GK18" s="369">
        <v>2</v>
      </c>
      <c r="GL18" s="430">
        <v>2013</v>
      </c>
      <c r="GM18" s="686" t="s">
        <v>1998</v>
      </c>
      <c r="GN18" s="572" t="s">
        <v>1999</v>
      </c>
      <c r="GO18" s="577">
        <v>0</v>
      </c>
      <c r="GP18" s="687" t="s">
        <v>1188</v>
      </c>
      <c r="GQ18" s="688" t="s">
        <v>1188</v>
      </c>
      <c r="GR18" s="688" t="s">
        <v>1188</v>
      </c>
      <c r="GS18" s="688" t="s">
        <v>1188</v>
      </c>
      <c r="GT18" s="689" t="s">
        <v>1188</v>
      </c>
      <c r="GU18" s="581">
        <v>0</v>
      </c>
      <c r="GV18" s="687" t="s">
        <v>1188</v>
      </c>
      <c r="GW18" s="688" t="s">
        <v>1188</v>
      </c>
      <c r="GX18" s="689" t="s">
        <v>1188</v>
      </c>
      <c r="GY18" s="581">
        <v>0</v>
      </c>
      <c r="GZ18" s="582" t="s">
        <v>1188</v>
      </c>
      <c r="HA18" s="583" t="s">
        <v>1293</v>
      </c>
      <c r="HB18" s="584">
        <v>1</v>
      </c>
      <c r="HC18" s="585">
        <v>2</v>
      </c>
      <c r="HD18" s="586" t="s">
        <v>2000</v>
      </c>
      <c r="HE18" s="557" t="s">
        <v>2001</v>
      </c>
      <c r="HF18" s="587">
        <v>2008</v>
      </c>
      <c r="HG18" s="587">
        <v>2008</v>
      </c>
      <c r="HH18" s="588">
        <v>2</v>
      </c>
      <c r="HI18" s="586" t="s">
        <v>2002</v>
      </c>
      <c r="HJ18" s="557" t="s">
        <v>2003</v>
      </c>
      <c r="HK18" s="691">
        <v>2008</v>
      </c>
      <c r="HL18" s="692">
        <v>0</v>
      </c>
      <c r="HM18" s="693" t="s">
        <v>1188</v>
      </c>
      <c r="HN18" s="592" t="s">
        <v>1188</v>
      </c>
      <c r="HO18" s="681" t="s">
        <v>1188</v>
      </c>
      <c r="HP18" s="574" t="s">
        <v>1188</v>
      </c>
      <c r="HQ18" s="472" t="str">
        <f t="shared" si="5"/>
        <v>-</v>
      </c>
      <c r="HR18" s="593" t="s">
        <v>1188</v>
      </c>
      <c r="HS18" s="574" t="s">
        <v>1188</v>
      </c>
      <c r="HT18" s="574" t="s">
        <v>1188</v>
      </c>
      <c r="HU18" s="574" t="s">
        <v>1188</v>
      </c>
      <c r="HV18" s="574" t="s">
        <v>1188</v>
      </c>
      <c r="HW18" s="574" t="s">
        <v>1188</v>
      </c>
      <c r="HX18" s="574" t="s">
        <v>1188</v>
      </c>
      <c r="HY18" s="574" t="s">
        <v>1188</v>
      </c>
      <c r="HZ18" s="574" t="s">
        <v>1188</v>
      </c>
      <c r="IA18" s="574" t="s">
        <v>1188</v>
      </c>
      <c r="IB18" s="574" t="s">
        <v>1188</v>
      </c>
      <c r="IC18" s="574" t="s">
        <v>1188</v>
      </c>
      <c r="ID18" s="681" t="s">
        <v>1188</v>
      </c>
      <c r="IE18" s="369" t="s">
        <v>1188</v>
      </c>
      <c r="IF18" s="574" t="s">
        <v>1188</v>
      </c>
      <c r="IG18" s="472" t="str">
        <f t="shared" si="6"/>
        <v>-</v>
      </c>
      <c r="IH18" s="609">
        <v>0.51419142342804824</v>
      </c>
      <c r="II18" s="694">
        <v>0.36165639794021631</v>
      </c>
      <c r="IJ18" s="695">
        <v>0.23596909947289213</v>
      </c>
      <c r="IK18" s="696">
        <v>0.3566004737863992</v>
      </c>
      <c r="IL18" s="696">
        <v>0.32917572765029995</v>
      </c>
      <c r="IM18" s="697">
        <v>0.52488029085127397</v>
      </c>
      <c r="IN18" s="599">
        <v>1</v>
      </c>
      <c r="IO18" s="600">
        <v>7</v>
      </c>
      <c r="IP18" s="601">
        <v>6</v>
      </c>
      <c r="IQ18" s="600">
        <v>5</v>
      </c>
      <c r="IR18" s="587">
        <v>14</v>
      </c>
      <c r="IS18" s="601">
        <v>19</v>
      </c>
      <c r="IT18" s="599">
        <v>1</v>
      </c>
      <c r="IU18" s="600">
        <v>12</v>
      </c>
      <c r="IV18" s="587">
        <v>13</v>
      </c>
      <c r="IW18" s="601">
        <v>10</v>
      </c>
      <c r="IX18" s="602">
        <v>35</v>
      </c>
      <c r="IY18" s="681">
        <v>0</v>
      </c>
      <c r="IZ18" s="803" t="s">
        <v>1188</v>
      </c>
      <c r="JA18" s="700">
        <v>2</v>
      </c>
      <c r="JB18" s="771" t="s">
        <v>2004</v>
      </c>
      <c r="JC18" s="681">
        <v>2</v>
      </c>
      <c r="JD18" s="430">
        <v>1</v>
      </c>
      <c r="JE18" s="470" t="s">
        <v>2005</v>
      </c>
      <c r="JF18" s="471" t="s">
        <v>2006</v>
      </c>
      <c r="JG18" s="472">
        <v>2018</v>
      </c>
      <c r="JH18" s="568">
        <v>0</v>
      </c>
      <c r="JI18" s="469" t="s">
        <v>1188</v>
      </c>
      <c r="JJ18" s="470" t="s">
        <v>1188</v>
      </c>
      <c r="JK18" s="471" t="s">
        <v>1188</v>
      </c>
      <c r="JL18" s="472" t="s">
        <v>1188</v>
      </c>
      <c r="JM18" s="468">
        <v>0</v>
      </c>
      <c r="JN18" s="469" t="s">
        <v>1188</v>
      </c>
      <c r="JO18" s="469" t="s">
        <v>1188</v>
      </c>
      <c r="JP18" s="470" t="s">
        <v>1188</v>
      </c>
      <c r="JQ18" s="471" t="s">
        <v>1188</v>
      </c>
      <c r="JR18" s="472" t="s">
        <v>1188</v>
      </c>
      <c r="JS18" s="369">
        <v>0</v>
      </c>
      <c r="JT18" s="430" t="s">
        <v>1188</v>
      </c>
      <c r="JU18" s="470" t="s">
        <v>1188</v>
      </c>
      <c r="JV18" s="470" t="s">
        <v>1188</v>
      </c>
      <c r="JW18" s="472" t="s">
        <v>1188</v>
      </c>
      <c r="JX18" s="606">
        <v>0</v>
      </c>
      <c r="JY18" s="607" t="s">
        <v>1188</v>
      </c>
      <c r="JZ18" s="606" t="s">
        <v>1188</v>
      </c>
      <c r="KA18" s="606">
        <f t="shared" si="7"/>
        <v>0</v>
      </c>
      <c r="KB18" s="606"/>
      <c r="KC18" s="606"/>
      <c r="KD18" s="606"/>
      <c r="KE18" s="606"/>
      <c r="KF18" s="606">
        <f t="shared" si="8"/>
        <v>0</v>
      </c>
      <c r="KG18" s="606"/>
      <c r="KH18" s="606"/>
      <c r="KI18" s="606"/>
      <c r="KJ18" s="606"/>
      <c r="KK18" s="606">
        <v>1</v>
      </c>
      <c r="KL18" s="606">
        <v>0</v>
      </c>
      <c r="KM18" s="608">
        <f t="shared" si="9"/>
        <v>0.46333344876766203</v>
      </c>
      <c r="KN18" s="609">
        <v>-0.18333275616168976</v>
      </c>
      <c r="KO18" s="609">
        <v>44.230770111083984</v>
      </c>
      <c r="KP18" s="610">
        <v>7</v>
      </c>
      <c r="KQ18" s="608">
        <f t="shared" si="10"/>
        <v>0.48809220343828202</v>
      </c>
      <c r="KR18" s="609">
        <v>-5.9538982808589935E-2</v>
      </c>
      <c r="KS18" s="609">
        <v>53.846153259277344</v>
      </c>
      <c r="KT18" s="610">
        <v>10</v>
      </c>
      <c r="KU18" s="610">
        <v>45</v>
      </c>
      <c r="KV18" s="563" t="s">
        <v>1237</v>
      </c>
      <c r="KW18" s="606" t="s">
        <v>1967</v>
      </c>
      <c r="KX18" s="700" t="str">
        <f t="shared" ca="1" si="11"/>
        <v>B</v>
      </c>
      <c r="KY18" s="701">
        <f t="shared" ca="1" si="12"/>
        <v>0.53984826904532301</v>
      </c>
      <c r="KZ18" s="702">
        <f t="shared" ca="1" si="13"/>
        <v>0.55257176470588243</v>
      </c>
      <c r="LA18" s="703">
        <f t="shared" ca="1" si="54"/>
        <v>0.82073333333333331</v>
      </c>
      <c r="LB18" s="703">
        <f t="shared" ca="1" si="14"/>
        <v>0.35416666666666669</v>
      </c>
      <c r="LC18" s="704">
        <f t="shared" ca="1" si="15"/>
        <v>0.43192131147540985</v>
      </c>
      <c r="LD18" s="696" cm="1">
        <f t="array" aca="1" ref="LD18" ca="1">INDIRECT(LD$203&amp;ROW())*LD$205</f>
        <v>8</v>
      </c>
      <c r="LE18" s="696" cm="1">
        <f t="array" aca="1" ref="LE18" ca="1">INDIRECT(LE$203&amp;ROW())*LE$205</f>
        <v>0</v>
      </c>
      <c r="LF18" s="696" cm="1">
        <f t="array" aca="1" ref="LF18" ca="1">INDIRECT(LF$203&amp;ROW())*LF$205</f>
        <v>0</v>
      </c>
      <c r="LG18" s="696" cm="1">
        <f t="array" aca="1" ref="LG18" ca="1">INDIRECT(LG$203&amp;ROW())*LG$205</f>
        <v>3</v>
      </c>
      <c r="LH18" s="696" cm="1">
        <f t="array" aca="1" ref="LH18" ca="1">INDIRECT(LH$203&amp;ROW())*LH$205</f>
        <v>2</v>
      </c>
      <c r="LI18" s="696" cm="1">
        <f t="array" aca="1" ref="LI18" ca="1">INDIRECT(LI$203&amp;ROW())*LI$205</f>
        <v>3</v>
      </c>
      <c r="LJ18" s="696" cm="1">
        <f t="array" aca="1" ref="LJ18" ca="1">INDIRECT(LJ$203&amp;ROW())*LJ$205</f>
        <v>3</v>
      </c>
      <c r="LK18" s="696" cm="1">
        <f t="array" aca="1" ref="LK18" ca="1">INDIRECT(LK$203&amp;ROW())*LK$205</f>
        <v>3</v>
      </c>
      <c r="LL18" s="696" cm="1">
        <f t="array" aca="1" ref="LL18" ca="1">INDIRECT(LL$203&amp;ROW())*LL$205</f>
        <v>3</v>
      </c>
      <c r="LM18" s="696" cm="1">
        <f t="array" aca="1" ref="LM18" ca="1">INDIRECT(LM$203&amp;ROW())*LM$205</f>
        <v>6</v>
      </c>
      <c r="LN18" s="696" cm="1">
        <f t="array" aca="1" ref="LN18" ca="1">INDIRECT(LN$203&amp;ROW())*LN$205</f>
        <v>3</v>
      </c>
      <c r="LO18" s="696" cm="1">
        <f t="array" aca="1" ref="LO18" ca="1">INDIRECT(LO$203&amp;ROW())*LO$205</f>
        <v>0</v>
      </c>
      <c r="LP18" s="696" cm="1">
        <f t="array" aca="1" ref="LP18" ca="1">INDIRECT(LP$203&amp;ROW())*LP$205</f>
        <v>0</v>
      </c>
      <c r="LQ18" s="696" cm="1">
        <f t="array" aca="1" ref="LQ18" ca="1">IF(INDIRECT(LQ$203&amp;ROW())="-",0,INDIRECT(LQ$203&amp;ROW())*LQ$205)</f>
        <v>4.9685999999999995</v>
      </c>
      <c r="LR18" s="696" cm="1">
        <f t="array" aca="1" ref="LR18" ca="1">INDIRECT(LR$203&amp;ROW())*LR$205</f>
        <v>8</v>
      </c>
      <c r="LS18" s="696" cm="1">
        <f t="array" aca="1" ref="LS18" ca="1">IF(INDIRECT(LS$203&amp;ROW())="-",0,INDIRECT(LS$203&amp;ROW())*LS$205)</f>
        <v>4.2354000000000003</v>
      </c>
      <c r="LT18" s="696" cm="1">
        <f t="array" aca="1" ref="LT18" ca="1">INDIRECT(LT$203&amp;ROW())*LT$205</f>
        <v>4</v>
      </c>
      <c r="LU18" s="696" cm="1">
        <f t="array" aca="1" ref="LU18" ca="1">INDIRECT(LU$203&amp;ROW())*LU$205</f>
        <v>2</v>
      </c>
      <c r="LV18" s="696" cm="1">
        <f t="array" aca="1" ref="LV18" ca="1">INDIRECT(LV$203&amp;ROW())*LV$205</f>
        <v>3</v>
      </c>
      <c r="LW18" s="696" cm="1">
        <f t="array" aca="1" ref="LW18" ca="1">INDIRECT(LW$203&amp;ROW())*LW$205</f>
        <v>2</v>
      </c>
      <c r="LX18" s="696" cm="1">
        <f t="array" aca="1" ref="LX18" ca="1">INDIRECT(LX$203&amp;ROW())*LX$205</f>
        <v>2</v>
      </c>
      <c r="LY18" s="696" cm="1">
        <f t="array" aca="1" ref="LY18" ca="1">IF(INDIRECT(LY$203&amp;ROW())="-",0,INDIRECT(LY$203&amp;ROW())*LY$205)</f>
        <v>4.5</v>
      </c>
      <c r="LZ18" s="696" cm="1">
        <f t="array" aca="1" ref="LZ18" ca="1">INDIRECT(LZ$203&amp;ROW())*LZ$205</f>
        <v>0</v>
      </c>
      <c r="MA18" s="696" cm="1">
        <f t="array" aca="1" ref="MA18" ca="1">INDIRECT(MA$203&amp;ROW())*MA$205</f>
        <v>4</v>
      </c>
      <c r="MB18" s="696" cm="1">
        <f t="array" aca="1" ref="MB18" ca="1">INDIRECT(MB$203&amp;ROW())*MB$205</f>
        <v>0</v>
      </c>
      <c r="MC18" s="696" cm="1">
        <f t="array" aca="1" ref="MC18" ca="1">IF($MB18=0,0,INDIRECT(MC$203&amp;ROW())*MC$205)</f>
        <v>0</v>
      </c>
      <c r="MD18" s="696" cm="1">
        <f t="array" aca="1" ref="MD18" ca="1">IF($MB18=0,0,INDIRECT(MD$203&amp;ROW())*MD$205)</f>
        <v>0</v>
      </c>
      <c r="ME18" s="696" cm="1">
        <f t="array" aca="1" ref="ME18" ca="1">IF($MB18=0,0,INDIRECT(ME$203&amp;ROW())*ME$205)</f>
        <v>0</v>
      </c>
      <c r="MF18" s="696" cm="1">
        <f t="array" aca="1" ref="MF18" ca="1">IF($MB18=0,0,INDIRECT(MF$203&amp;ROW())*MF$205)</f>
        <v>0</v>
      </c>
      <c r="MG18" s="696" cm="1">
        <f t="array" aca="1" ref="MG18" ca="1">INDIRECT(MG$203&amp;ROW())*MG$205</f>
        <v>0</v>
      </c>
      <c r="MH18" s="696" cm="1">
        <f t="array" aca="1" ref="MH18" ca="1">IF($MG18=0,0,INDIRECT(MH$203&amp;ROW())*MH$205)</f>
        <v>0</v>
      </c>
      <c r="MI18" s="696" cm="1">
        <f t="array" aca="1" ref="MI18" ca="1">IF($MG18=0,0,INDIRECT(MI$203&amp;ROW())*MI$205)</f>
        <v>0</v>
      </c>
      <c r="MJ18" s="696" cm="1">
        <f t="array" aca="1" ref="MJ18" ca="1">INDIRECT(MJ$203&amp;ROW())*MJ$205</f>
        <v>0</v>
      </c>
      <c r="MK18" s="696" cm="1">
        <f t="array" aca="1" ref="MK18" ca="1">INDIRECT(MK$203&amp;ROW())*MK$205</f>
        <v>0</v>
      </c>
      <c r="ML18" s="696" cm="1">
        <f t="array" aca="1" ref="ML18" ca="1">INDIRECT(ML$203&amp;ROW())*ML$205</f>
        <v>0</v>
      </c>
      <c r="MM18" s="696" cm="1">
        <f t="array" aca="1" ref="MM18" ca="1">INDIRECT(MM$203&amp;ROW())*MM$205</f>
        <v>6</v>
      </c>
      <c r="MN18" s="696" cm="1">
        <f t="array" aca="1" ref="MN18" ca="1">INDIRECT(MN$203&amp;ROW())*MN$205</f>
        <v>4</v>
      </c>
      <c r="MO18" s="696" cm="1">
        <f t="array" aca="1" ref="MO18" ca="1">INDIRECT(MO$203&amp;ROW())*MO$205</f>
        <v>0</v>
      </c>
      <c r="MP18" s="696" cm="1">
        <f t="array" aca="1" ref="MP18" ca="1">INDIRECT(MP$203&amp;ROW())*MP$205</f>
        <v>2</v>
      </c>
      <c r="MQ18" s="696" cm="1">
        <f t="array" aca="1" ref="MQ18" ca="1">INDIRECT(MQ$203&amp;ROW())*MQ$205</f>
        <v>2</v>
      </c>
      <c r="MR18" s="696" cm="1">
        <f t="array" aca="1" ref="MR18" ca="1">INDIRECT(MR$203&amp;ROW())*MR$205</f>
        <v>2</v>
      </c>
      <c r="MS18" s="696" cm="1">
        <f t="array" aca="1" ref="MS18" ca="1">INDIRECT(MS$203&amp;ROW())*MS$205</f>
        <v>0</v>
      </c>
      <c r="MT18" s="696" cm="1">
        <f t="array" aca="1" ref="MT18" ca="1">INDIRECT(MT$203&amp;ROW())*MT$205</f>
        <v>3</v>
      </c>
      <c r="MU18" s="696" cm="1">
        <f t="array" aca="1" ref="MU18" ca="1">INDIRECT(MU$203&amp;ROW())*MU$205</f>
        <v>2</v>
      </c>
      <c r="MV18" s="696" cm="1">
        <f t="array" aca="1" ref="MV18" ca="1">IF(INDIRECT(MV$203&amp;ROW())="-",0,INDIRECT(MV$203&amp;ROW())*MV$205)</f>
        <v>5.3472</v>
      </c>
      <c r="MW18" s="696" cm="1">
        <f t="array" aca="1" ref="MW18" ca="1">INDIRECT(MW$203&amp;ROW())*MW$205</f>
        <v>0</v>
      </c>
      <c r="MX18" s="696" cm="1">
        <f t="array" aca="1" ref="MX18" ca="1">INDIRECT(MX$203&amp;ROW())*MX$205</f>
        <v>0</v>
      </c>
      <c r="MY18" s="696" cm="1">
        <f t="array" aca="1" ref="MY18" ca="1">INDIRECT(MY$203&amp;ROW())*MY$205</f>
        <v>0</v>
      </c>
      <c r="NA18" s="701">
        <f t="shared" si="16"/>
        <v>0.67873414634146334</v>
      </c>
      <c r="NB18" s="617">
        <f t="shared" si="17"/>
        <v>0.83613571428571432</v>
      </c>
      <c r="NC18" s="695">
        <f t="shared" si="18"/>
        <v>0.21153846153846154</v>
      </c>
      <c r="ND18" s="697">
        <f t="shared" si="19"/>
        <v>0.55152592592592586</v>
      </c>
      <c r="NE18" s="694">
        <f t="shared" si="20"/>
        <v>0.56948356202289119</v>
      </c>
      <c r="NF18" s="682" t="str">
        <f t="shared" si="21"/>
        <v>B</v>
      </c>
      <c r="NH18" s="606" t="s">
        <v>1967</v>
      </c>
      <c r="NI18" s="563" t="str">
        <f t="shared" si="22"/>
        <v>A</v>
      </c>
      <c r="NJ18" s="563" t="str">
        <f t="shared" si="23"/>
        <v>B</v>
      </c>
      <c r="NK18" s="563" t="str">
        <f t="shared" ca="1" si="24"/>
        <v>B</v>
      </c>
      <c r="NL18" s="563" t="str">
        <f t="shared" ca="1" si="25"/>
        <v>B</v>
      </c>
      <c r="NM18" s="563" t="str">
        <f t="shared" ca="1" si="26"/>
        <v>B</v>
      </c>
      <c r="NN18" s="563" t="str">
        <f t="shared" ca="1" si="55"/>
        <v>B</v>
      </c>
      <c r="NO18" s="563" t="str">
        <f t="shared" ca="1" si="56"/>
        <v>B</v>
      </c>
      <c r="NP18" s="606" t="str">
        <f t="shared" si="27"/>
        <v>-</v>
      </c>
      <c r="NQ18" s="682" t="str">
        <f t="shared" si="28"/>
        <v>Yes</v>
      </c>
      <c r="NR18" s="682" t="e">
        <f>IF(OR(AND(NI18="A",OR(NJ18="C",NJ18="D")),AND(NI18="A",OR(#REF!="C",#REF!="D")),AND(NI18="B",OR(NJ18="D",#REF!="D")),AND(OR(NI18="C",NI18="D"),OR(NJ18="A",NJ18="B")),AND(OR(NI18="C",NI18="D"),OR(#REF!="A",#REF!="B")),AND(OR(NJ18="A",#REF!="A",NJ18="B",#REF!="B"),OR(NP18="-",NQ18="-")),AND(OR(NJ18="C",#REF!="C",NJ18="D",#REF!="D"),NP18="Yes")),"Yes","-")</f>
        <v>#REF!</v>
      </c>
      <c r="NS18" s="607" t="s">
        <v>2007</v>
      </c>
      <c r="NT18" s="619">
        <f t="shared" si="29"/>
        <v>0.80840000000000001</v>
      </c>
      <c r="NU18" s="619">
        <f t="shared" si="30"/>
        <v>0.56948356202289119</v>
      </c>
      <c r="NV18" s="619">
        <f t="shared" ca="1" si="31"/>
        <v>0.53984826904532301</v>
      </c>
      <c r="NW18" s="619">
        <f t="shared" ca="1" si="57"/>
        <v>0.56587163945679253</v>
      </c>
      <c r="NX18" s="619">
        <f t="shared" ca="1" si="58"/>
        <v>0.50962385729095294</v>
      </c>
      <c r="NY18" s="620">
        <f t="shared" ca="1" si="59"/>
        <v>0.55854630554377105</v>
      </c>
      <c r="NZ18" s="620">
        <f t="shared" ca="1" si="60"/>
        <v>0.52662046239413252</v>
      </c>
      <c r="OA18" s="705" t="s">
        <v>1188</v>
      </c>
      <c r="OB18" s="706" t="s">
        <v>1188</v>
      </c>
      <c r="OC18" s="494"/>
      <c r="OE18" s="606" t="s">
        <v>1967</v>
      </c>
      <c r="OF18" s="700" t="str">
        <f t="shared" ca="1" si="32"/>
        <v>B</v>
      </c>
      <c r="OG18" s="701">
        <f t="shared" ca="1" si="61"/>
        <v>0.56587163945679253</v>
      </c>
      <c r="OH18" s="705">
        <f t="shared" ca="1" si="33"/>
        <v>0.64189165162689799</v>
      </c>
      <c r="OI18" s="696">
        <f t="shared" ca="1" si="34"/>
        <v>0.83713847528230878</v>
      </c>
      <c r="OJ18" s="696">
        <f t="shared" ca="1" si="35"/>
        <v>0.2328752629548029</v>
      </c>
      <c r="OK18" s="697">
        <f t="shared" ca="1" si="36"/>
        <v>0.55158116796316037</v>
      </c>
      <c r="OL18" s="696" cm="1">
        <f t="array" aca="1" ref="OL18" ca="1">INDIRECT(OL$203&amp;ROW())*OL$205</f>
        <v>1.4956</v>
      </c>
      <c r="OM18" s="696" cm="1">
        <f t="array" aca="1" ref="OM18" ca="1">INDIRECT(OM$203&amp;ROW())*OM$205</f>
        <v>0</v>
      </c>
      <c r="ON18" s="696" cm="1">
        <f t="array" aca="1" ref="ON18" ca="1">INDIRECT(ON$203&amp;ROW())*ON$205</f>
        <v>0</v>
      </c>
      <c r="OO18" s="696" cm="1">
        <f t="array" aca="1" ref="OO18" ca="1">INDIRECT(OO$203&amp;ROW())*OO$205</f>
        <v>1.0790999999999999</v>
      </c>
      <c r="OP18" s="696" cm="1">
        <f t="array" aca="1" ref="OP18" ca="1">INDIRECT(OP$203&amp;ROW())*OP$205</f>
        <v>1.0553999999999999</v>
      </c>
      <c r="OQ18" s="696" cm="1">
        <f t="array" aca="1" ref="OQ18" ca="1">INDIRECT(OQ$203&amp;ROW())*OQ$205</f>
        <v>1.5849</v>
      </c>
      <c r="OR18" s="696" cm="1">
        <f t="array" aca="1" ref="OR18" ca="1">INDIRECT(OR$203&amp;ROW())*OR$205</f>
        <v>1.4141999999999999</v>
      </c>
      <c r="OS18" s="696" cm="1">
        <f t="array" aca="1" ref="OS18" ca="1">INDIRECT(OS$203&amp;ROW())*OS$205</f>
        <v>1.5387</v>
      </c>
      <c r="OT18" s="696" cm="1">
        <f t="array" aca="1" ref="OT18" ca="1">INDIRECT(OT$203&amp;ROW())*OT$205</f>
        <v>1.4727000000000001</v>
      </c>
      <c r="OU18" s="696" cm="1">
        <f t="array" aca="1" ref="OU18" ca="1">INDIRECT(OU$203&amp;ROW())*OU$205</f>
        <v>1.9304999999999999</v>
      </c>
      <c r="OV18" s="696" cm="1">
        <f t="array" aca="1" ref="OV18" ca="1">INDIRECT(OV$203&amp;ROW())*OV$205</f>
        <v>1.2161999999999999</v>
      </c>
      <c r="OW18" s="696" cm="1">
        <f t="array" aca="1" ref="OW18" ca="1">INDIRECT(OW$203&amp;ROW())*OW$205</f>
        <v>0</v>
      </c>
      <c r="OX18" s="696" cm="1">
        <f t="array" aca="1" ref="OX18" ca="1">INDIRECT(OX$203&amp;ROW())*OX$205</f>
        <v>0</v>
      </c>
      <c r="OY18" s="696" cm="1">
        <f t="array" aca="1" ref="OY18" ca="1">IF(INDIRECT(OY$203&amp;ROW())="-",0,INDIRECT(OY$203&amp;ROW())*OY$205)</f>
        <v>0.58770256999999992</v>
      </c>
      <c r="OZ18" s="696" cm="1">
        <f t="array" aca="1" ref="OZ18" ca="1">INDIRECT(OZ$203&amp;ROW())*OZ$205</f>
        <v>1.4206000000000001</v>
      </c>
      <c r="PA18" s="696" cm="1">
        <f t="array" aca="1" ref="PA18" ca="1">IF(INDIRECT(PA$203&amp;ROW())="-",0,INDIRECT(PA$203&amp;ROW())*PA$205)</f>
        <v>0.62359206</v>
      </c>
      <c r="PB18" s="705" cm="1">
        <f t="array" aca="1" ref="PB18" ca="1">INDIRECT(PB$203&amp;ROW())*PB$205</f>
        <v>1.5084</v>
      </c>
      <c r="PC18" s="696" cm="1">
        <f t="array" aca="1" ref="PC18" ca="1">INDIRECT(PC$203&amp;ROW())*PC$205</f>
        <v>1.3946000000000001</v>
      </c>
      <c r="PD18" s="696" cm="1">
        <f t="array" aca="1" ref="PD18" ca="1">INDIRECT(PD$203&amp;ROW())*PD$205</f>
        <v>2.2025999999999999</v>
      </c>
      <c r="PE18" s="696" cm="1">
        <f t="array" aca="1" ref="PE18" ca="1">INDIRECT(PE$203&amp;ROW())*PE$205</f>
        <v>1.28</v>
      </c>
      <c r="PF18" s="696" cm="1">
        <f t="array" aca="1" ref="PF18" ca="1">INDIRECT(PF$203&amp;ROW())*PF$205</f>
        <v>1.3308</v>
      </c>
      <c r="PG18" s="696" cm="1">
        <f t="array" aca="1" ref="PG18" ca="1">IF(INDIRECT(PG$203&amp;ROW())="-",0,INDIRECT(PG$203&amp;ROW())*PG$205)</f>
        <v>0.65625</v>
      </c>
      <c r="PH18" s="696" cm="1">
        <f t="array" aca="1" ref="PH18" ca="1">INDIRECT(PH$203&amp;ROW())*PH$205</f>
        <v>0</v>
      </c>
      <c r="PI18" s="696" cm="1">
        <f t="array" aca="1" ref="PI18" ca="1">INDIRECT(PI$203&amp;ROW())*PI$205</f>
        <v>1.2145999999999999</v>
      </c>
      <c r="PJ18" s="696" cm="1">
        <f t="array" aca="1" ref="PJ18" ca="1">INDIRECT(PJ$203&amp;ROW())*PJ$205</f>
        <v>0</v>
      </c>
      <c r="PK18" s="696" cm="1">
        <f t="array" aca="1" ref="PK18" ca="1">IF($PJ18=0,0,INDIRECT(PK$203&amp;ROW())*PK$205)</f>
        <v>0</v>
      </c>
      <c r="PL18" s="696" cm="1">
        <f t="array" aca="1" ref="PL18" ca="1">IF($MPE18=0,0,INDIRECT(PL$203&amp;ROW())*PL$205)</f>
        <v>0</v>
      </c>
      <c r="PM18" s="696" cm="1">
        <f t="array" aca="1" ref="PM18" ca="1">IF($MPE18=0,0,INDIRECT(PM$203&amp;ROW())*PM$205)</f>
        <v>0</v>
      </c>
      <c r="PN18" s="696" cm="1">
        <f t="array" aca="1" ref="PN18" ca="1">IF($PJ18=0,0,INDIRECT(PN$203&amp;ROW())*PN$205)</f>
        <v>0</v>
      </c>
      <c r="PO18" s="696" cm="1">
        <f t="array" aca="1" ref="PO18" ca="1">INDIRECT(PO$203&amp;ROW())*PO$205</f>
        <v>0</v>
      </c>
      <c r="PP18" s="696" cm="1">
        <f t="array" aca="1" ref="PP18" ca="1">IF($PO18=0,0,INDIRECT(PP$203&amp;ROW())*PP$205)</f>
        <v>0</v>
      </c>
      <c r="PQ18" s="696" cm="1">
        <f t="array" aca="1" ref="PQ18" ca="1">IF($PO18=0,0,INDIRECT(PQ$203&amp;ROW())*PQ$205)</f>
        <v>0</v>
      </c>
      <c r="PR18" s="696" cm="1">
        <f t="array" aca="1" ref="PR18" ca="1">INDIRECT(PR$203&amp;ROW())*PR$205</f>
        <v>0</v>
      </c>
      <c r="PS18" s="696" cm="1">
        <f t="array" aca="1" ref="PS18" ca="1">INDIRECT(PS$203&amp;ROW())*PS$205</f>
        <v>0</v>
      </c>
      <c r="PT18" s="696" cm="1">
        <f t="array" aca="1" ref="PT18" ca="1">INDIRECT(PT$203&amp;ROW())*PT$205</f>
        <v>0</v>
      </c>
      <c r="PU18" s="696" cm="1">
        <f t="array" aca="1" ref="PU18" ca="1">INDIRECT(PU$203&amp;ROW())*PU$205</f>
        <v>1.7696999999999998</v>
      </c>
      <c r="PV18" s="696" cm="1">
        <f t="array" aca="1" ref="PV18" ca="1">INDIRECT(PV$203&amp;ROW())*PV$205</f>
        <v>0.6966</v>
      </c>
      <c r="PW18" s="696" cm="1">
        <f t="array" aca="1" ref="PW18" ca="1">INDIRECT(PW$203&amp;ROW())*PW$205</f>
        <v>0</v>
      </c>
      <c r="PX18" s="696" cm="1">
        <f t="array" aca="1" ref="PX18" ca="1">INDIRECT(PX$203&amp;ROW())*PX$205</f>
        <v>1.1714</v>
      </c>
      <c r="PY18" s="696" cm="1">
        <f t="array" aca="1" ref="PY18" ca="1">INDIRECT(PY$203&amp;ROW())*PY$205</f>
        <v>1.1866000000000001</v>
      </c>
      <c r="PZ18" s="696" cm="1">
        <f t="array" aca="1" ref="PZ18" ca="1">INDIRECT(PZ$203&amp;ROW())*PZ$205</f>
        <v>0.17430000000000001</v>
      </c>
      <c r="QA18" s="696" cm="1">
        <f t="array" aca="1" ref="QA18" ca="1">INDIRECT(QA$203&amp;ROW())*QA$205</f>
        <v>0</v>
      </c>
      <c r="QB18" s="696" cm="1">
        <f t="array" aca="1" ref="QB18" ca="1">INDIRECT(QB$203&amp;ROW())*QB$205</f>
        <v>2.3948999999999998</v>
      </c>
      <c r="QC18" s="696" cm="1">
        <f t="array" aca="1" ref="QC18" ca="1">INDIRECT(QC$203&amp;ROW())*QC$205</f>
        <v>1.4259999999999999</v>
      </c>
      <c r="QD18" s="696" cm="1">
        <f t="array" aca="1" ref="QD18" ca="1">IF(INDIRECT(QD$203&amp;ROW())="-",0,INDIRECT(QD$203&amp;ROW())*QD$205)</f>
        <v>0.54728591999999998</v>
      </c>
      <c r="QE18" s="696" cm="1">
        <f t="array" aca="1" ref="QE18" ca="1">INDIRECT(QE$203&amp;ROW())*QE$205</f>
        <v>0</v>
      </c>
      <c r="QF18" s="696" cm="1">
        <f t="array" aca="1" ref="QF18" ca="1">INDIRECT(QF$203&amp;ROW())*QF$205</f>
        <v>0</v>
      </c>
      <c r="QG18" s="696" cm="1">
        <f t="array" aca="1" ref="QG18" ca="1">INDIRECT(QG$203&amp;ROW())*QG$205</f>
        <v>0</v>
      </c>
      <c r="QI18" s="606" t="s">
        <v>1967</v>
      </c>
      <c r="QJ18" s="700" t="str">
        <f t="shared" ca="1" si="37"/>
        <v>B</v>
      </c>
      <c r="QK18" s="701">
        <f t="shared" ca="1" si="62"/>
        <v>0.50962385729095294</v>
      </c>
      <c r="QL18" s="705">
        <f t="shared" ca="1" si="38"/>
        <v>0.75834143492152795</v>
      </c>
      <c r="QM18" s="696">
        <f t="shared" ca="1" si="39"/>
        <v>0.79636898449611948</v>
      </c>
      <c r="QN18" s="696">
        <f t="shared" ca="1" si="40"/>
        <v>8.0578266223700221E-2</v>
      </c>
      <c r="QO18" s="697">
        <f t="shared" ca="1" si="41"/>
        <v>0.40320674352246416</v>
      </c>
      <c r="QP18" s="696" cm="1">
        <f t="array" aca="1" ref="QP18" ca="1">INDIRECT(QP$203&amp;ROW())*QP$205</f>
        <v>6.6903293490763766E-2</v>
      </c>
      <c r="QQ18" s="696" cm="1">
        <f t="array" aca="1" ref="QQ18" ca="1">INDIRECT(QQ$203&amp;ROW())*QQ$205</f>
        <v>0</v>
      </c>
      <c r="QR18" s="696" cm="1">
        <f t="array" aca="1" ref="QR18" ca="1">INDIRECT(QR$203&amp;ROW())*QR$205</f>
        <v>0</v>
      </c>
      <c r="QS18" s="696" cm="1">
        <f t="array" aca="1" ref="QS18" ca="1">INDIRECT(QS$203&amp;ROW())*QS$205</f>
        <v>0.22471360933801068</v>
      </c>
      <c r="QT18" s="696" cm="1">
        <f t="array" aca="1" ref="QT18" ca="1">INDIRECT(QT$203&amp;ROW())*QT$205</f>
        <v>0.17488542943331029</v>
      </c>
      <c r="QU18" s="696" cm="1">
        <f t="array" aca="1" ref="QU18" ca="1">INDIRECT(QU$203&amp;ROW())*QU$205</f>
        <v>0.53329206883563263</v>
      </c>
      <c r="QV18" s="696" cm="1">
        <f t="array" aca="1" ref="QV18" ca="1">INDIRECT(QV$203&amp;ROW())*QV$205</f>
        <v>0.24117831443907087</v>
      </c>
      <c r="QW18" s="696" cm="1">
        <f t="array" aca="1" ref="QW18" ca="1">INDIRECT(QW$203&amp;ROW())*QW$205</f>
        <v>0.53099416374332975</v>
      </c>
      <c r="QX18" s="696" cm="1">
        <f t="array" aca="1" ref="QX18" ca="1">INDIRECT(QX$203&amp;ROW())*QX$205</f>
        <v>0.60640894423913805</v>
      </c>
      <c r="QY18" s="696" cm="1">
        <f t="array" aca="1" ref="QY18" ca="1">INDIRECT(QY$203&amp;ROW())*QY$205</f>
        <v>0.13540247513535897</v>
      </c>
      <c r="QZ18" s="696" cm="1">
        <f t="array" aca="1" ref="QZ18" ca="1">INDIRECT(QZ$203&amp;ROW())*QZ$205</f>
        <v>0.27613248380770827</v>
      </c>
      <c r="RA18" s="696" cm="1">
        <f t="array" aca="1" ref="RA18" ca="1">INDIRECT(RA$203&amp;ROW())*RA$205</f>
        <v>0</v>
      </c>
      <c r="RB18" s="696" cm="1">
        <f t="array" aca="1" ref="RB18" ca="1">INDIRECT(RB$203&amp;ROW())*RB$205</f>
        <v>0</v>
      </c>
      <c r="RC18" s="696" cm="1">
        <f t="array" aca="1" ref="RC18" ca="1">IF(INDIRECT(RC$203&amp;ROW())="-",0,INDIRECT(RC$203&amp;ROW())*RC$205)</f>
        <v>6.9484724229707792E-2</v>
      </c>
      <c r="RD18" s="696" cm="1">
        <f t="array" aca="1" ref="RD18" ca="1">INDIRECT(RD$203&amp;ROW())*RD$205</f>
        <v>7.1442097940886296E-2</v>
      </c>
      <c r="RE18" s="696" cm="1">
        <f t="array" aca="1" ref="RE18" ca="1">IF(INDIRECT(RE$203&amp;ROW())="-",0,INDIRECT(RE$203&amp;ROW())*RE$205)</f>
        <v>4.4675733146774928E-2</v>
      </c>
      <c r="RF18" s="705" cm="1">
        <f t="array" aca="1" ref="RF18" ca="1">INDIRECT(RF$203&amp;ROW())*RF$205</f>
        <v>0.10613798880649605</v>
      </c>
      <c r="RG18" s="696" cm="1">
        <f t="array" aca="1" ref="RG18" ca="1">INDIRECT(RG$203&amp;ROW())*RG$205</f>
        <v>0.27650466908360405</v>
      </c>
      <c r="RH18" s="696" cm="1">
        <f t="array" aca="1" ref="RH18" ca="1">INDIRECT(RH$203&amp;ROW())*RH$205</f>
        <v>8.7581521170816884E-2</v>
      </c>
      <c r="RI18" s="696" cm="1">
        <f t="array" aca="1" ref="RI18" ca="1">INDIRECT(RI$203&amp;ROW())*RI$205</f>
        <v>0.21539378250062202</v>
      </c>
      <c r="RJ18" s="696" cm="1">
        <f t="array" aca="1" ref="RJ18" ca="1">INDIRECT(RJ$203&amp;ROW())*RJ$205</f>
        <v>0.12226723336432462</v>
      </c>
      <c r="RK18" s="696" cm="1">
        <f t="array" aca="1" ref="RK18" ca="1">IF(INDIRECT(RK$203&amp;ROW())="-",0,INDIRECT(RK$203&amp;ROW())*RK$205)</f>
        <v>4.5316199152985459E-2</v>
      </c>
      <c r="RL18" s="696" cm="1">
        <f t="array" aca="1" ref="RL18" ca="1">INDIRECT(RL$203&amp;ROW())*RL$205</f>
        <v>0</v>
      </c>
      <c r="RM18" s="696" cm="1">
        <f t="array" aca="1" ref="RM18" ca="1">INDIRECT(RM$203&amp;ROW())*RM$205</f>
        <v>2.9987460729532761E-2</v>
      </c>
      <c r="RN18" s="696" cm="1">
        <f t="array" aca="1" ref="RN18" ca="1">INDIRECT(RN$203&amp;ROW())*RN$205</f>
        <v>0</v>
      </c>
      <c r="RO18" s="696" cm="1">
        <f t="array" aca="1" ref="RO18" ca="1">IF($RN18=0,0,INDIRECT(RO$203&amp;ROW())*RO$205)</f>
        <v>0</v>
      </c>
      <c r="RP18" s="696" cm="1">
        <f t="array" aca="1" ref="RP18" ca="1">IF($RN18=0,0,INDIRECT(RP$203&amp;ROW())*RP$205)</f>
        <v>0</v>
      </c>
      <c r="RQ18" s="696" cm="1">
        <f t="array" aca="1" ref="RQ18" ca="1">IF($RN18=0,0,INDIRECT(RQ$203&amp;ROW())*RQ$205)</f>
        <v>0</v>
      </c>
      <c r="RR18" s="696" cm="1">
        <f t="array" aca="1" ref="RR18" ca="1">IF($RN18=0,0,INDIRECT(RR$203&amp;ROW())*RR$205)</f>
        <v>0</v>
      </c>
      <c r="RS18" s="696" cm="1">
        <f t="array" aca="1" ref="RS18" ca="1">INDIRECT(RS$203&amp;ROW())*RS$205</f>
        <v>0</v>
      </c>
      <c r="RT18" s="696" cm="1">
        <f t="array" aca="1" ref="RT18" ca="1">IF($RS18=0,0,INDIRECT(RT$203&amp;ROW())*RT$205)</f>
        <v>0</v>
      </c>
      <c r="RU18" s="696" cm="1">
        <f t="array" aca="1" ref="RU18" ca="1">IF($RS18=0,0,INDIRECT(RU$203&amp;ROW())*RU$205)</f>
        <v>0</v>
      </c>
      <c r="RV18" s="696" cm="1">
        <f t="array" aca="1" ref="RV18" ca="1">INDIRECT(RV$203&amp;ROW())*RV$205</f>
        <v>0</v>
      </c>
      <c r="RW18" s="696" cm="1">
        <f t="array" aca="1" ref="RW18" ca="1">INDIRECT(RW$203&amp;ROW())*RW$205</f>
        <v>0</v>
      </c>
      <c r="RX18" s="696" cm="1">
        <f t="array" aca="1" ref="RX18" ca="1">INDIRECT(RX$203&amp;ROW())*RX$205</f>
        <v>0</v>
      </c>
      <c r="RY18" s="696" cm="1">
        <f t="array" aca="1" ref="RY18" ca="1">INDIRECT(RY$203&amp;ROW())*RY$205</f>
        <v>8.4396695370290389E-2</v>
      </c>
      <c r="RZ18" s="696" cm="1">
        <f t="array" aca="1" ref="RZ18" ca="1">INDIRECT(RZ$203&amp;ROW())*RZ$205</f>
        <v>3.6812489486199085E-2</v>
      </c>
      <c r="SA18" s="696" cm="1">
        <f t="array" aca="1" ref="SA18" ca="1">INDIRECT(SA$203&amp;ROW())*SA$205</f>
        <v>0</v>
      </c>
      <c r="SB18" s="696" cm="1">
        <f t="array" aca="1" ref="SB18" ca="1">INDIRECT(SB$203&amp;ROW())*SB$205</f>
        <v>4.7124126502052749E-2</v>
      </c>
      <c r="SC18" s="696" cm="1">
        <f t="array" aca="1" ref="SC18" ca="1">INDIRECT(SC$203&amp;ROW())*SC$205</f>
        <v>5.4291606235991073E-2</v>
      </c>
      <c r="SD18" s="696" cm="1">
        <f t="array" aca="1" ref="SD18" ca="1">INDIRECT(SD$203&amp;ROW())*SD$205</f>
        <v>0.3072993885784252</v>
      </c>
      <c r="SE18" s="696" cm="1">
        <f t="array" aca="1" ref="SE18" ca="1">INDIRECT(SE$203&amp;ROW())*SE$205</f>
        <v>0</v>
      </c>
      <c r="SF18" s="696" cm="1">
        <f t="array" aca="1" ref="SF18" ca="1">INDIRECT(SF$203&amp;ROW())*SF$205</f>
        <v>0.19835664972334499</v>
      </c>
      <c r="SG18" s="696" cm="1">
        <f t="array" aca="1" ref="SG18" ca="1">INDIRECT(SG$203&amp;ROW())*SG$205</f>
        <v>7.4767843909269882E-2</v>
      </c>
      <c r="SH18" s="696" cm="1">
        <f t="array" aca="1" ref="SH18" ca="1">IF(INDIRECT(SH$203&amp;ROW())="-",0,INDIRECT(SH$203&amp;ROW())*SH$205)</f>
        <v>7.0119667377437495E-2</v>
      </c>
      <c r="SI18" s="696" cm="1">
        <f t="array" aca="1" ref="SI18" ca="1">INDIRECT(SI$203&amp;ROW())*SI$205</f>
        <v>0</v>
      </c>
      <c r="SJ18" s="696" cm="1">
        <f t="array" aca="1" ref="SJ18" ca="1">INDIRECT(SJ$203&amp;ROW())*SJ$205</f>
        <v>0</v>
      </c>
      <c r="SK18" s="696" cm="1">
        <f t="array" aca="1" ref="SK18" ca="1">INDIRECT(SK$203&amp;ROW())*SK$205</f>
        <v>0</v>
      </c>
      <c r="SN18" s="606" t="s">
        <v>1967</v>
      </c>
      <c r="SO18" s="707" cm="1">
        <f t="array" aca="1" ref="SO18" ca="1">INDIRECT(SO$203&amp;ROW())*SO$205</f>
        <v>2</v>
      </c>
      <c r="SP18" s="707" cm="1">
        <f t="array" aca="1" ref="SP18" ca="1">INDIRECT(SP$203&amp;ROW())*SP$205</f>
        <v>0</v>
      </c>
      <c r="SQ18" s="707" cm="1">
        <f t="array" aca="1" ref="SQ18" ca="1">INDIRECT(SQ$203&amp;ROW())*SQ$205</f>
        <v>0</v>
      </c>
      <c r="SR18" s="707" cm="1">
        <f t="array" aca="1" ref="SR18" ca="1">INDIRECT(SR$203&amp;ROW())*SR$205</f>
        <v>3</v>
      </c>
      <c r="SS18" s="707" cm="1">
        <f t="array" aca="1" ref="SS18" ca="1">INDIRECT(SS$203&amp;ROW())*SS$205</f>
        <v>2</v>
      </c>
      <c r="ST18" s="707" cm="1">
        <f t="array" aca="1" ref="ST18" ca="1">INDIRECT(ST$203&amp;ROW())*ST$205</f>
        <v>3</v>
      </c>
      <c r="SU18" s="707" cm="1">
        <f t="array" aca="1" ref="SU18" ca="1">INDIRECT(SU$203&amp;ROW())*SU$205</f>
        <v>3</v>
      </c>
      <c r="SV18" s="707" cm="1">
        <f t="array" aca="1" ref="SV18" ca="1">INDIRECT(SV$203&amp;ROW())*SV$205</f>
        <v>3</v>
      </c>
      <c r="SW18" s="707" cm="1">
        <f t="array" aca="1" ref="SW18" ca="1">INDIRECT(SW$203&amp;ROW())*SW$205</f>
        <v>3</v>
      </c>
      <c r="SX18" s="707" cm="1">
        <f t="array" aca="1" ref="SX18" ca="1">INDIRECT(SX$203&amp;ROW())*SX$205</f>
        <v>3</v>
      </c>
      <c r="SY18" s="707" cm="1">
        <f t="array" aca="1" ref="SY18" ca="1">INDIRECT(SY$203&amp;ROW())*SY$205</f>
        <v>3</v>
      </c>
      <c r="SZ18" s="707" cm="1">
        <f t="array" aca="1" ref="SZ18" ca="1">INDIRECT(SZ$203&amp;ROW())*SZ$205</f>
        <v>0</v>
      </c>
      <c r="TA18" s="707" cm="1">
        <f t="array" aca="1" ref="TA18" ca="1">INDIRECT(TA$203&amp;ROW())*TA$205</f>
        <v>0</v>
      </c>
      <c r="TB18" s="696" cm="1">
        <f t="array" aca="1" ref="TB18" ca="1">IF(INDIRECT(TB$203&amp;ROW())="-",0,INDIRECT(TB$203&amp;ROW())*TB$205)</f>
        <v>0.82809999999999995</v>
      </c>
      <c r="TC18" s="707" cm="1">
        <f t="array" aca="1" ref="TC18" ca="1">INDIRECT(TC$203&amp;ROW())*TC$205</f>
        <v>2</v>
      </c>
      <c r="TD18" s="696" cm="1">
        <f t="array" aca="1" ref="TD18" ca="1">IF(INDIRECT(TD$203&amp;ROW())="-",0,INDIRECT(TD$203&amp;ROW())*TD$205)</f>
        <v>0.70589999999999997</v>
      </c>
      <c r="TE18" s="732" cm="1">
        <f t="array" aca="1" ref="TE18" ca="1">INDIRECT(TE$203&amp;ROW())*TE$205</f>
        <v>2</v>
      </c>
      <c r="TF18" s="707" cm="1">
        <f t="array" aca="1" ref="TF18" ca="1">INDIRECT(TF$203&amp;ROW())*TF$205</f>
        <v>2</v>
      </c>
      <c r="TG18" s="707" cm="1">
        <f t="array" aca="1" ref="TG18" ca="1">INDIRECT(TG$203&amp;ROW())*TG$205</f>
        <v>3</v>
      </c>
      <c r="TH18" s="707" cm="1">
        <f t="array" aca="1" ref="TH18" ca="1">INDIRECT(TH$203&amp;ROW())*TH$205</f>
        <v>2</v>
      </c>
      <c r="TI18" s="707" cm="1">
        <f t="array" aca="1" ref="TI18" ca="1">INDIRECT(TI$203&amp;ROW())*TI$205</f>
        <v>2</v>
      </c>
      <c r="TJ18" s="696" cm="1">
        <f t="array" aca="1" ref="TJ18" ca="1">IF(INDIRECT(TJ$203&amp;ROW())="-",0,INDIRECT(TJ$203&amp;ROW())*TJ$205)</f>
        <v>0.75</v>
      </c>
      <c r="TK18" s="707" cm="1">
        <f t="array" aca="1" ref="TK18" ca="1">INDIRECT(TK$203&amp;ROW())*TK$205</f>
        <v>0</v>
      </c>
      <c r="TL18" s="707" cm="1">
        <f t="array" aca="1" ref="TL18" ca="1">INDIRECT(TL$203&amp;ROW())*TL$205</f>
        <v>2</v>
      </c>
      <c r="TM18" s="707" cm="1">
        <f t="array" aca="1" ref="TM18" ca="1">INDIRECT(TM$203&amp;ROW())*TM$205</f>
        <v>0</v>
      </c>
      <c r="TN18" s="707" cm="1">
        <f t="array" aca="1" ref="TN18" ca="1">IF($TM18=0,0,INDIRECT(TN$203&amp;ROW())*TN$205)</f>
        <v>0</v>
      </c>
      <c r="TO18" s="707" cm="1">
        <f t="array" aca="1" ref="TO18" ca="1">IF($TM18=0,0,INDIRECT(TO$203&amp;ROW())*TO$205)</f>
        <v>0</v>
      </c>
      <c r="TP18" s="707" cm="1">
        <f t="array" aca="1" ref="TP18" ca="1">IF($TM18=0,0,INDIRECT(TP$203&amp;ROW())*TP$205)</f>
        <v>0</v>
      </c>
      <c r="TQ18" s="707" cm="1">
        <f t="array" aca="1" ref="TQ18" ca="1">IF($TM18=0,0,INDIRECT(TQ$203&amp;ROW())*TQ$205)</f>
        <v>0</v>
      </c>
      <c r="TR18" s="707" cm="1">
        <f t="array" aca="1" ref="TR18" ca="1">INDIRECT(TR$203&amp;ROW())*TR$205</f>
        <v>0</v>
      </c>
      <c r="TS18" s="707" cm="1">
        <f t="array" aca="1" ref="TS18" ca="1">IF($TR18=0,0,INDIRECT(TS$203&amp;ROW())*TS$205)</f>
        <v>0</v>
      </c>
      <c r="TT18" s="707" cm="1">
        <f t="array" aca="1" ref="TT18" ca="1">IF($TR18=0,0,INDIRECT(TT$203&amp;ROW())*TT$205)</f>
        <v>0</v>
      </c>
      <c r="TU18" s="707" cm="1">
        <f t="array" aca="1" ref="TU18" ca="1">INDIRECT(TU$203&amp;ROW())*TU$205</f>
        <v>0</v>
      </c>
      <c r="TV18" s="707" cm="1">
        <f t="array" aca="1" ref="TV18" ca="1">INDIRECT(TV$203&amp;ROW())*TV$205</f>
        <v>0</v>
      </c>
      <c r="TW18" s="707" cm="1">
        <f t="array" aca="1" ref="TW18" ca="1">INDIRECT(TW$203&amp;ROW())*TW$205</f>
        <v>0</v>
      </c>
      <c r="TX18" s="707" cm="1">
        <f t="array" aca="1" ref="TX18" ca="1">INDIRECT(TX$203&amp;ROW())*TX$205</f>
        <v>3</v>
      </c>
      <c r="TY18" s="707" cm="1">
        <f t="array" aca="1" ref="TY18" ca="1">INDIRECT(TY$203&amp;ROW())*TY$205</f>
        <v>1</v>
      </c>
      <c r="TZ18" s="707" cm="1">
        <f t="array" aca="1" ref="TZ18" ca="1">INDIRECT(TZ$203&amp;ROW())*TZ$205</f>
        <v>0</v>
      </c>
      <c r="UA18" s="707" cm="1">
        <f t="array" aca="1" ref="UA18" ca="1">INDIRECT(UA$203&amp;ROW())*UA$205</f>
        <v>2</v>
      </c>
      <c r="UB18" s="707" cm="1">
        <f t="array" aca="1" ref="UB18" ca="1">INDIRECT(UB$203&amp;ROW())*UB$205</f>
        <v>2</v>
      </c>
      <c r="UC18" s="707" cm="1">
        <f t="array" aca="1" ref="UC18" ca="1">INDIRECT(UC$203&amp;ROW())*UC$205</f>
        <v>1</v>
      </c>
      <c r="UD18" s="707" cm="1">
        <f t="array" aca="1" ref="UD18" ca="1">INDIRECT(UD$203&amp;ROW())*UD$205</f>
        <v>0</v>
      </c>
      <c r="UE18" s="707" cm="1">
        <f t="array" aca="1" ref="UE18" ca="1">INDIRECT(UE$203&amp;ROW())*UE$205</f>
        <v>3</v>
      </c>
      <c r="UF18" s="707" cm="1">
        <f t="array" aca="1" ref="UF18" ca="1">INDIRECT(UF$203&amp;ROW())*UF$205</f>
        <v>2</v>
      </c>
      <c r="UG18" s="696" cm="1">
        <f t="array" aca="1" ref="UG18" ca="1">IF(INDIRECT(UG$203&amp;ROW())="-",0,INDIRECT(UG$203&amp;ROW())*UG$205)</f>
        <v>0.89119999999999999</v>
      </c>
      <c r="UH18" s="707" cm="1">
        <f t="array" aca="1" ref="UH18" ca="1">INDIRECT(UH$203&amp;ROW())*UH$205</f>
        <v>0</v>
      </c>
      <c r="UI18" s="707" cm="1">
        <f t="array" aca="1" ref="UI18" ca="1">INDIRECT(UI$203&amp;ROW())*UI$205</f>
        <v>0</v>
      </c>
      <c r="UJ18" s="707" cm="1">
        <f t="array" aca="1" ref="UJ18" ca="1">INDIRECT(UJ$203&amp;ROW())*UJ$205</f>
        <v>0</v>
      </c>
      <c r="UM18" s="606" t="s">
        <v>1967</v>
      </c>
      <c r="UN18" s="616">
        <f t="shared" ca="1" si="42"/>
        <v>1.3455222970601226</v>
      </c>
      <c r="UO18" s="616">
        <f t="shared" ca="1" si="42"/>
        <v>-0.6225347970107441</v>
      </c>
      <c r="UP18" s="616">
        <f t="shared" ca="1" si="42"/>
        <v>-0.88618201963763954</v>
      </c>
      <c r="UQ18" s="616">
        <f t="shared" ca="1" si="42"/>
        <v>0.29355872991449461</v>
      </c>
      <c r="UR18" s="616">
        <f t="shared" ca="1" si="42"/>
        <v>0.12190361681987209</v>
      </c>
      <c r="US18" s="616">
        <f t="shared" ca="1" si="42"/>
        <v>0.41305213694811815</v>
      </c>
      <c r="UT18" s="616">
        <f t="shared" ca="1" si="42"/>
        <v>0.30690415393182785</v>
      </c>
      <c r="UU18" s="616">
        <f t="shared" ca="1" si="42"/>
        <v>0.53359975015917405</v>
      </c>
      <c r="UV18" s="616">
        <f t="shared" ca="1" si="42"/>
        <v>0.44410973870643028</v>
      </c>
      <c r="UW18" s="616">
        <f t="shared" ca="1" si="42"/>
        <v>0.6421874155054268</v>
      </c>
      <c r="UX18" s="616">
        <f t="shared" ca="1" si="42"/>
        <v>0.28247365722383649</v>
      </c>
      <c r="UY18" s="616">
        <f t="shared" ca="1" si="42"/>
        <v>-0.67270887390575207</v>
      </c>
      <c r="UZ18" s="616">
        <f t="shared" ca="1" si="42"/>
        <v>-0.80238258590915801</v>
      </c>
      <c r="VA18" s="616">
        <f t="shared" ca="1" si="42"/>
        <v>1.0863203583698722</v>
      </c>
      <c r="VB18" s="616">
        <f t="shared" ca="1" si="42"/>
        <v>1.528010083348541</v>
      </c>
      <c r="VC18" s="616">
        <f t="shared" ref="VC18:VR34" ca="1" si="74">(TD18-VC$203)/VC$204</f>
        <v>0.57604715169379506</v>
      </c>
      <c r="VD18" s="616">
        <f t="shared" ca="1" si="43"/>
        <v>0.85304819841956248</v>
      </c>
      <c r="VE18" s="616">
        <f t="shared" ca="1" si="43"/>
        <v>3.9909080070471406E-2</v>
      </c>
      <c r="VF18" s="616">
        <f t="shared" ca="1" si="43"/>
        <v>0.95807256683723563</v>
      </c>
      <c r="VG18" s="616">
        <f t="shared" ca="1" si="43"/>
        <v>1.2788179585372306</v>
      </c>
      <c r="VH18" s="616">
        <f t="shared" ca="1" si="43"/>
        <v>-0.12784420028857393</v>
      </c>
      <c r="VI18" s="616">
        <f t="shared" ca="1" si="43"/>
        <v>0.70216690479100441</v>
      </c>
      <c r="VJ18" s="616">
        <f t="shared" ca="1" si="43"/>
        <v>-0.90132677458943244</v>
      </c>
      <c r="VK18" s="616">
        <f t="shared" ca="1" si="43"/>
        <v>0.83678976492872159</v>
      </c>
      <c r="VL18" s="616">
        <f t="shared" ca="1" si="43"/>
        <v>-0.83864555511817418</v>
      </c>
      <c r="VM18" s="616">
        <f t="shared" ca="1" si="43"/>
        <v>-0.57201237404204519</v>
      </c>
      <c r="VN18" s="616">
        <f t="shared" ca="1" si="43"/>
        <v>-0.62639799545694341</v>
      </c>
      <c r="VO18" s="616">
        <f t="shared" ca="1" si="43"/>
        <v>-0.42150866262694142</v>
      </c>
      <c r="VP18" s="616">
        <f t="shared" ca="1" si="43"/>
        <v>-0.46221149066820022</v>
      </c>
      <c r="VQ18" s="616">
        <f t="shared" ca="1" si="43"/>
        <v>-0.77889442244162177</v>
      </c>
      <c r="VR18" s="616">
        <f t="shared" ca="1" si="43"/>
        <v>-0.64202286734458469</v>
      </c>
      <c r="VS18" s="616">
        <f t="shared" ref="VS18:WH34" ca="1" si="75">(TT18-VS$203)/VS$204</f>
        <v>-0.40481357988865657</v>
      </c>
      <c r="VT18" s="616">
        <f t="shared" ca="1" si="44"/>
        <v>-0.3878135405833677</v>
      </c>
      <c r="VU18" s="616">
        <f t="shared" ca="1" si="44"/>
        <v>-0.82130507758946303</v>
      </c>
      <c r="VV18" s="616">
        <f t="shared" ca="1" si="44"/>
        <v>-0.64337789451099625</v>
      </c>
      <c r="VW18" s="616">
        <f t="shared" ca="1" si="44"/>
        <v>0.66845613582062358</v>
      </c>
      <c r="VX18" s="616">
        <f t="shared" ca="1" si="44"/>
        <v>0.76953548521680748</v>
      </c>
      <c r="VY18" s="616">
        <f t="shared" ca="1" si="44"/>
        <v>-1.477844244223653</v>
      </c>
      <c r="VZ18" s="616">
        <f t="shared" ca="1" si="44"/>
        <v>0.68442622420316401</v>
      </c>
      <c r="WA18" s="616">
        <f t="shared" ca="1" si="44"/>
        <v>0.92808016936885662</v>
      </c>
      <c r="WB18" s="616">
        <f t="shared" ca="1" si="44"/>
        <v>0.33435322352896929</v>
      </c>
      <c r="WC18" s="616">
        <f t="shared" ca="1" si="44"/>
        <v>-2.0807149803312397</v>
      </c>
      <c r="WD18" s="616">
        <f t="shared" ca="1" si="44"/>
        <v>1.1315684290219801</v>
      </c>
      <c r="WE18" s="616">
        <f t="shared" ca="1" si="44"/>
        <v>0.67426644196529939</v>
      </c>
      <c r="WF18" s="616">
        <f t="shared" ca="1" si="44"/>
        <v>1.0450927084422059</v>
      </c>
      <c r="WG18" s="616">
        <f t="shared" ca="1" si="44"/>
        <v>-1.008197359876486</v>
      </c>
      <c r="WH18" s="616">
        <f t="shared" ca="1" si="44"/>
        <v>-1.0816125322340113</v>
      </c>
      <c r="WI18" s="627">
        <f t="shared" ref="WI18:WI81" ca="1" si="76">(UJ18-WI$203)/WI$204</f>
        <v>-0.9831420375936909</v>
      </c>
      <c r="WL18" s="606" t="s">
        <v>1967</v>
      </c>
      <c r="WM18" s="700" t="str">
        <f t="shared" ca="1" si="63"/>
        <v>B</v>
      </c>
      <c r="WN18" s="479">
        <f t="shared" ca="1" si="64"/>
        <v>0.55854630554377105</v>
      </c>
      <c r="WO18" s="495">
        <f t="shared" ca="1" si="45"/>
        <v>0.71515171670062916</v>
      </c>
      <c r="WP18" s="458">
        <f t="shared" ca="1" si="45"/>
        <v>0.7886370763439039</v>
      </c>
      <c r="WQ18" s="458">
        <f t="shared" ca="1" si="45"/>
        <v>0.21894351378616575</v>
      </c>
      <c r="WR18" s="459">
        <f t="shared" ca="1" si="45"/>
        <v>0.51145291534438542</v>
      </c>
      <c r="WS18" s="495">
        <f t="shared" ca="1" si="65"/>
        <v>0.28854047808243038</v>
      </c>
      <c r="WT18" s="458">
        <f t="shared" ca="1" si="66"/>
        <v>0.59821018350695643</v>
      </c>
      <c r="WU18" s="458">
        <f t="shared" ca="1" si="67"/>
        <v>-0.35237732866650728</v>
      </c>
      <c r="WV18" s="459">
        <f t="shared" ca="1" si="68"/>
        <v>-6.6997897190490624E-2</v>
      </c>
      <c r="WW18" s="484">
        <f t="shared" ca="1" si="46"/>
        <v>1.0061815737415598</v>
      </c>
      <c r="WX18" s="484">
        <f t="shared" ca="1" si="46"/>
        <v>-0.37545073607717977</v>
      </c>
      <c r="WY18" s="484">
        <f t="shared" ca="1" si="46"/>
        <v>-0.64522912849816527</v>
      </c>
      <c r="WZ18" s="484">
        <f t="shared" ca="1" si="46"/>
        <v>0.10559307515024371</v>
      </c>
      <c r="XA18" s="484">
        <f t="shared" ca="1" si="46"/>
        <v>6.4328538595846502E-2</v>
      </c>
      <c r="XB18" s="484">
        <f t="shared" ca="1" si="46"/>
        <v>0.21821544394969081</v>
      </c>
      <c r="XC18" s="484">
        <f t="shared" ca="1" si="46"/>
        <v>0.14467461816346364</v>
      </c>
      <c r="XD18" s="484">
        <f t="shared" ca="1" si="46"/>
        <v>0.27368331185664035</v>
      </c>
      <c r="XE18" s="484">
        <f t="shared" ca="1" si="46"/>
        <v>0.21801347073098662</v>
      </c>
      <c r="XF18" s="484">
        <f t="shared" ca="1" si="46"/>
        <v>0.41324760187774212</v>
      </c>
      <c r="XG18" s="484">
        <f t="shared" ca="1" si="46"/>
        <v>0.1145148206385433</v>
      </c>
      <c r="XH18" s="484">
        <f t="shared" ca="1" si="46"/>
        <v>-0.33958343954762366</v>
      </c>
      <c r="XI18" s="484">
        <f t="shared" ca="1" si="46"/>
        <v>-0.56078518929191046</v>
      </c>
      <c r="XJ18" s="484">
        <f t="shared" ca="1" si="46"/>
        <v>0.77096155833509827</v>
      </c>
      <c r="XK18" s="484">
        <f t="shared" ca="1" si="46"/>
        <v>1.0853455622024688</v>
      </c>
      <c r="XL18" s="484">
        <f t="shared" ref="XL18:YA34" ca="1" si="77">(VC18*XL$205)</f>
        <v>0.50888005380629853</v>
      </c>
      <c r="XM18" s="484">
        <f t="shared" ca="1" si="47"/>
        <v>0.64336895124803395</v>
      </c>
      <c r="XN18" s="484">
        <f t="shared" ca="1" si="47"/>
        <v>2.7828601533139714E-2</v>
      </c>
      <c r="XO18" s="484">
        <f t="shared" ca="1" si="47"/>
        <v>0.70341687857189839</v>
      </c>
      <c r="XP18" s="484">
        <f t="shared" ca="1" si="47"/>
        <v>0.81844349346382761</v>
      </c>
      <c r="XQ18" s="484">
        <f t="shared" ca="1" si="47"/>
        <v>-8.50675308720171E-2</v>
      </c>
      <c r="XR18" s="484">
        <f t="shared" ca="1" si="47"/>
        <v>0.6143960416921288</v>
      </c>
      <c r="XS18" s="484">
        <f t="shared" ca="1" si="47"/>
        <v>-0.55611861992167977</v>
      </c>
      <c r="XT18" s="484">
        <f t="shared" ca="1" si="47"/>
        <v>0.50818242424121263</v>
      </c>
      <c r="XU18" s="484">
        <f t="shared" ca="1" si="47"/>
        <v>-0.63720289277878872</v>
      </c>
      <c r="XV18" s="484">
        <f t="shared" ca="1" si="47"/>
        <v>-0.30179372854458303</v>
      </c>
      <c r="XW18" s="484">
        <f t="shared" ca="1" si="47"/>
        <v>-0.40427726626791127</v>
      </c>
      <c r="XX18" s="484">
        <f t="shared" ca="1" si="47"/>
        <v>-0.20379943838012618</v>
      </c>
      <c r="XY18" s="484">
        <f t="shared" ca="1" si="47"/>
        <v>-0.24303080179333969</v>
      </c>
      <c r="XZ18" s="484">
        <f t="shared" ca="1" si="47"/>
        <v>-0.56968338057380219</v>
      </c>
      <c r="YA18" s="484">
        <f t="shared" ca="1" si="47"/>
        <v>-0.43779539324227229</v>
      </c>
      <c r="YB18" s="484">
        <f t="shared" ref="YB18:YQ34" ca="1" si="78">(VS18*YB$205)</f>
        <v>-0.21272953623148902</v>
      </c>
      <c r="YC18" s="484">
        <f t="shared" ca="1" si="48"/>
        <v>-0.17304240180829866</v>
      </c>
      <c r="YD18" s="484">
        <f t="shared" ca="1" si="48"/>
        <v>-0.6068623218308542</v>
      </c>
      <c r="YE18" s="484">
        <f t="shared" ca="1" si="48"/>
        <v>-0.46342509741627064</v>
      </c>
      <c r="YF18" s="484">
        <f t="shared" ca="1" si="48"/>
        <v>0.39432227452058582</v>
      </c>
      <c r="YG18" s="484">
        <f t="shared" ca="1" si="48"/>
        <v>0.53605841900202811</v>
      </c>
      <c r="YH18" s="484">
        <f t="shared" ca="1" si="48"/>
        <v>-0.78754319774678472</v>
      </c>
      <c r="YI18" s="484">
        <f t="shared" ca="1" si="48"/>
        <v>0.40086843951579315</v>
      </c>
      <c r="YJ18" s="484">
        <f t="shared" ca="1" si="48"/>
        <v>0.55062996448654267</v>
      </c>
      <c r="YK18" s="484">
        <f t="shared" ca="1" si="48"/>
        <v>5.8277766861099353E-2</v>
      </c>
      <c r="YL18" s="484">
        <f t="shared" ca="1" si="48"/>
        <v>-0.65875436277287047</v>
      </c>
      <c r="YM18" s="484">
        <f t="shared" ca="1" si="48"/>
        <v>0.90333107688824665</v>
      </c>
      <c r="YN18" s="484">
        <f t="shared" ca="1" si="48"/>
        <v>0.48075197312125845</v>
      </c>
      <c r="YO18" s="484">
        <f t="shared" ca="1" si="48"/>
        <v>0.64179143225435864</v>
      </c>
      <c r="YP18" s="484">
        <f t="shared" ca="1" si="48"/>
        <v>-0.53716755334219179</v>
      </c>
      <c r="YQ18" s="484">
        <f t="shared" ca="1" si="48"/>
        <v>-0.78352011835031787</v>
      </c>
      <c r="YR18" s="484">
        <f t="shared" ref="YR18:YR81" ca="1" si="79">(WI18*YR$205)</f>
        <v>-0.73715989978774943</v>
      </c>
      <c r="YU18" s="606" t="s">
        <v>1967</v>
      </c>
      <c r="YV18" s="700" t="str">
        <f t="shared" ca="1" si="49"/>
        <v>B</v>
      </c>
      <c r="YW18" s="479">
        <f t="shared" ca="1" si="69"/>
        <v>0.52662046239413252</v>
      </c>
      <c r="YX18" s="495">
        <f t="shared" ca="1" si="50"/>
        <v>0.79776173774600334</v>
      </c>
      <c r="YY18" s="458">
        <f t="shared" ca="1" si="50"/>
        <v>0.76167052924613388</v>
      </c>
      <c r="YZ18" s="458">
        <f t="shared" ca="1" si="50"/>
        <v>9.4524954731561972E-2</v>
      </c>
      <c r="ZA18" s="459">
        <f t="shared" ca="1" si="50"/>
        <v>0.45252462785283082</v>
      </c>
      <c r="ZB18" s="495">
        <f t="shared" ca="1" si="70"/>
        <v>0.26108151591069612</v>
      </c>
      <c r="ZC18" s="458">
        <f t="shared" ca="1" si="71"/>
        <v>0.54155006961285257</v>
      </c>
      <c r="ZD18" s="458">
        <f t="shared" ca="1" si="72"/>
        <v>-0.5118094597076579</v>
      </c>
      <c r="ZE18" s="459">
        <f t="shared" ca="1" si="73"/>
        <v>-0.52253470085189235</v>
      </c>
      <c r="ZF18" s="484">
        <f t="shared" ca="1" si="51"/>
        <v>4.5009936569290004E-2</v>
      </c>
      <c r="ZG18" s="484">
        <f t="shared" ca="1" si="51"/>
        <v>-7.9385408814590788E-2</v>
      </c>
      <c r="ZH18" s="484">
        <f t="shared" ca="1" si="51"/>
        <v>-6.6861590023482048E-2</v>
      </c>
      <c r="ZI18" s="484">
        <f t="shared" ca="1" si="51"/>
        <v>2.1988880583922777E-2</v>
      </c>
      <c r="ZJ18" s="484">
        <f t="shared" ca="1" si="51"/>
        <v>1.0659583188508518E-2</v>
      </c>
      <c r="ZK18" s="484">
        <f t="shared" ca="1" si="51"/>
        <v>7.3425809550013654E-2</v>
      </c>
      <c r="ZL18" s="484">
        <f t="shared" ca="1" si="51"/>
        <v>2.4672875513209128E-2</v>
      </c>
      <c r="ZM18" s="484">
        <f t="shared" ca="1" si="51"/>
        <v>9.4446117703140112E-2</v>
      </c>
      <c r="ZN18" s="484">
        <f t="shared" ca="1" si="51"/>
        <v>8.9770705925095284E-2</v>
      </c>
      <c r="ZO18" s="484">
        <f t="shared" ca="1" si="51"/>
        <v>2.8984588520071332E-2</v>
      </c>
      <c r="ZP18" s="484">
        <f t="shared" ca="1" si="51"/>
        <v>2.6000050859821721E-2</v>
      </c>
      <c r="ZQ18" s="484">
        <f t="shared" ca="1" si="51"/>
        <v>-1.1497069191506403E-2</v>
      </c>
      <c r="ZR18" s="484">
        <f t="shared" ca="1" si="51"/>
        <v>-4.5981105838852197E-2</v>
      </c>
      <c r="ZS18" s="484">
        <f t="shared" ca="1" si="51"/>
        <v>9.1151636911541989E-2</v>
      </c>
      <c r="ZT18" s="484">
        <f t="shared" ca="1" si="51"/>
        <v>5.4582123014624152E-2</v>
      </c>
      <c r="ZU18" s="484">
        <f t="shared" ref="ZU18:AAJ34" ca="1" si="80">(VC18*ZU$205)</f>
        <v>3.6457471071018224E-2</v>
      </c>
      <c r="ZV18" s="484">
        <f t="shared" ca="1" si="52"/>
        <v>4.5270410067628573E-2</v>
      </c>
      <c r="ZW18" s="484">
        <f t="shared" ca="1" si="52"/>
        <v>5.5175234891583769E-3</v>
      </c>
      <c r="ZX18" s="484">
        <f t="shared" ca="1" si="52"/>
        <v>2.7969817598544739E-2</v>
      </c>
      <c r="ZY18" s="484">
        <f t="shared" ca="1" si="52"/>
        <v>0.13772471860952887</v>
      </c>
      <c r="ZZ18" s="484">
        <f t="shared" ca="1" si="52"/>
        <v>-7.8155783354792625E-3</v>
      </c>
      <c r="AAA18" s="484">
        <f t="shared" ca="1" si="52"/>
        <v>4.242604706152605E-2</v>
      </c>
      <c r="AAB18" s="484">
        <f t="shared" ca="1" si="52"/>
        <v>-0.10150745433592355</v>
      </c>
      <c r="AAC18" s="484">
        <f t="shared" ca="1" si="52"/>
        <v>1.2546600107337495E-2</v>
      </c>
      <c r="AAD18" s="484">
        <f t="shared" ca="1" si="52"/>
        <v>-7.8682240113631882E-2</v>
      </c>
      <c r="AAE18" s="484">
        <f t="shared" ca="1" si="52"/>
        <v>-4.0219644611828483E-2</v>
      </c>
      <c r="AAF18" s="484">
        <f t="shared" ca="1" si="52"/>
        <v>-6.120902348854227E-2</v>
      </c>
      <c r="AAG18" s="484">
        <f t="shared" ca="1" si="52"/>
        <v>-4.3018323338477257E-2</v>
      </c>
      <c r="AAH18" s="484">
        <f t="shared" ca="1" si="52"/>
        <v>-3.8008707897835295E-2</v>
      </c>
      <c r="AAI18" s="484">
        <f t="shared" ca="1" si="52"/>
        <v>-6.0338538063910964E-2</v>
      </c>
      <c r="AAJ18" s="484">
        <f t="shared" ca="1" si="52"/>
        <v>-5.2025335368730337E-2</v>
      </c>
      <c r="AAK18" s="484">
        <f t="shared" ref="AAK18:AAZ34" ca="1" si="81">(VS18*AAK$205)</f>
        <v>-3.3183772310049216E-2</v>
      </c>
      <c r="AAL18" s="484">
        <f t="shared" ca="1" si="53"/>
        <v>-1.741238539122681E-2</v>
      </c>
      <c r="AAM18" s="484">
        <f t="shared" ca="1" si="53"/>
        <v>-2.189532836791554E-2</v>
      </c>
      <c r="AAN18" s="484">
        <f t="shared" ca="1" si="53"/>
        <v>-6.1359063816095079E-2</v>
      </c>
      <c r="AAO18" s="484">
        <f t="shared" ca="1" si="53"/>
        <v>1.8805162954418208E-2</v>
      </c>
      <c r="AAP18" s="484">
        <f t="shared" ca="1" si="53"/>
        <v>2.8328516958800835E-2</v>
      </c>
      <c r="AAQ18" s="484">
        <f t="shared" ca="1" si="53"/>
        <v>-0.15117325855892658</v>
      </c>
      <c r="AAR18" s="484">
        <f t="shared" ca="1" si="53"/>
        <v>1.612649398533611E-2</v>
      </c>
      <c r="AAS18" s="484">
        <f t="shared" ca="1" si="53"/>
        <v>2.5193481555402932E-2</v>
      </c>
      <c r="AAT18" s="484">
        <f t="shared" ca="1" si="53"/>
        <v>0.1027465411596778</v>
      </c>
      <c r="AAU18" s="484">
        <f t="shared" ca="1" si="53"/>
        <v>-0.53799345446025815</v>
      </c>
      <c r="AAV18" s="484">
        <f t="shared" ca="1" si="53"/>
        <v>7.4818040837836219E-2</v>
      </c>
      <c r="AAW18" s="484">
        <f t="shared" ca="1" si="53"/>
        <v>2.5206724043060142E-2</v>
      </c>
      <c r="AAX18" s="484">
        <f t="shared" ca="1" si="53"/>
        <v>8.2227954549543028E-2</v>
      </c>
      <c r="AAY18" s="484">
        <f t="shared" ca="1" si="53"/>
        <v>-0.12312049482031152</v>
      </c>
      <c r="AAZ18" s="484">
        <f t="shared" ca="1" si="53"/>
        <v>-0.11856365915979221</v>
      </c>
      <c r="ABA18" s="484">
        <f t="shared" ref="ABA18:ABA81" ca="1" si="82">(WI18*ABA$205)</f>
        <v>-0.10451532592333997</v>
      </c>
    </row>
    <row r="19" spans="1:729" ht="15" customHeight="1" x14ac:dyDescent="0.35">
      <c r="A19" s="498">
        <v>17</v>
      </c>
      <c r="B19" s="628"/>
      <c r="C19" s="606" t="s">
        <v>2008</v>
      </c>
      <c r="D19" s="629">
        <v>56</v>
      </c>
      <c r="E19" s="630" t="s">
        <v>2009</v>
      </c>
      <c r="F19" s="631" t="s">
        <v>1351</v>
      </c>
      <c r="G19" s="632">
        <v>11589.616</v>
      </c>
      <c r="H19" s="504">
        <v>543717.79905508668</v>
      </c>
      <c r="I19" s="505">
        <v>47350</v>
      </c>
      <c r="J19" s="633" t="s">
        <v>2010</v>
      </c>
      <c r="K19" s="507">
        <v>2</v>
      </c>
      <c r="L19" s="508" t="s">
        <v>2011</v>
      </c>
      <c r="M19" s="509">
        <v>41</v>
      </c>
      <c r="N19" s="510">
        <v>0.80469999999999997</v>
      </c>
      <c r="O19" s="511">
        <v>0.65880000000000005</v>
      </c>
      <c r="P19" s="512">
        <v>0.80330000000000001</v>
      </c>
      <c r="Q19" s="513">
        <v>0.95209999999999995</v>
      </c>
      <c r="R19" s="510">
        <v>0.65480000000000005</v>
      </c>
      <c r="S19" s="514">
        <v>0.80800000000000005</v>
      </c>
      <c r="T19" s="514">
        <v>0.75690000000000002</v>
      </c>
      <c r="U19" s="514">
        <v>0.71013999999999999</v>
      </c>
      <c r="V19" s="514">
        <v>0.67720000000000002</v>
      </c>
      <c r="W19" s="515" t="s">
        <v>2012</v>
      </c>
      <c r="X19" s="516" t="s">
        <v>2013</v>
      </c>
      <c r="Y19" s="517">
        <v>2</v>
      </c>
      <c r="Z19" s="518">
        <v>3</v>
      </c>
      <c r="AA19" s="519" t="s">
        <v>2014</v>
      </c>
      <c r="AB19" s="520">
        <v>2015</v>
      </c>
      <c r="AC19" s="369">
        <v>1</v>
      </c>
      <c r="AD19" s="572" t="s">
        <v>2014</v>
      </c>
      <c r="AE19" s="522">
        <v>1</v>
      </c>
      <c r="AF19" s="751" t="s">
        <v>2013</v>
      </c>
      <c r="AG19" s="578" t="s">
        <v>2012</v>
      </c>
      <c r="AH19" s="647">
        <v>1</v>
      </c>
      <c r="AI19" s="647">
        <v>2</v>
      </c>
      <c r="AJ19" s="647">
        <v>2009</v>
      </c>
      <c r="AK19" s="752" t="s">
        <v>1249</v>
      </c>
      <c r="AL19" s="750" t="s">
        <v>2015</v>
      </c>
      <c r="AM19" s="650">
        <v>1</v>
      </c>
      <c r="AN19" s="647">
        <v>1</v>
      </c>
      <c r="AO19" s="647" t="s">
        <v>1188</v>
      </c>
      <c r="AP19" s="647">
        <v>1</v>
      </c>
      <c r="AQ19" s="647">
        <v>1</v>
      </c>
      <c r="AR19" s="647">
        <v>1</v>
      </c>
      <c r="AS19" s="647">
        <v>1</v>
      </c>
      <c r="AT19" s="647" t="s">
        <v>1188</v>
      </c>
      <c r="AU19" s="648" t="s">
        <v>1188</v>
      </c>
      <c r="AV19" s="785" t="s">
        <v>2016</v>
      </c>
      <c r="AW19" s="642" t="s">
        <v>2017</v>
      </c>
      <c r="AX19" s="643">
        <v>2</v>
      </c>
      <c r="AY19" s="802" t="s">
        <v>2018</v>
      </c>
      <c r="AZ19" s="645">
        <v>1</v>
      </c>
      <c r="BA19" s="603" t="s">
        <v>2019</v>
      </c>
      <c r="BB19" s="631" t="s">
        <v>2020</v>
      </c>
      <c r="BC19" s="646" t="s">
        <v>2021</v>
      </c>
      <c r="BD19" s="631" t="s">
        <v>1195</v>
      </c>
      <c r="BE19" s="631" t="s">
        <v>1196</v>
      </c>
      <c r="BF19" s="631">
        <v>3</v>
      </c>
      <c r="BG19" s="631">
        <v>2009</v>
      </c>
      <c r="BH19" s="631" t="s">
        <v>1197</v>
      </c>
      <c r="BI19" s="631">
        <v>1</v>
      </c>
      <c r="BJ19" s="631">
        <v>2</v>
      </c>
      <c r="BK19" s="631" t="s">
        <v>1324</v>
      </c>
      <c r="BL19" s="631" t="s">
        <v>1257</v>
      </c>
      <c r="BM19" s="641" t="s">
        <v>2022</v>
      </c>
      <c r="BN19" s="647">
        <v>1970</v>
      </c>
      <c r="BO19" s="557" t="s">
        <v>2023</v>
      </c>
      <c r="BP19" s="647">
        <v>1988</v>
      </c>
      <c r="BQ19" s="647">
        <v>3</v>
      </c>
      <c r="BR19" s="647">
        <v>4</v>
      </c>
      <c r="BS19" s="647" t="s">
        <v>1188</v>
      </c>
      <c r="BT19" s="647" t="s">
        <v>1188</v>
      </c>
      <c r="BU19" s="647" t="s">
        <v>1188</v>
      </c>
      <c r="BV19" s="648" t="s">
        <v>1188</v>
      </c>
      <c r="BW19" s="649" t="s">
        <v>2024</v>
      </c>
      <c r="BX19" s="650">
        <v>2002</v>
      </c>
      <c r="BY19" s="647" t="s">
        <v>1981</v>
      </c>
      <c r="BZ19" s="651" t="s">
        <v>2025</v>
      </c>
      <c r="CA19" s="647">
        <v>2</v>
      </c>
      <c r="CB19" s="647" t="s">
        <v>1214</v>
      </c>
      <c r="CC19" s="557" t="s">
        <v>2024</v>
      </c>
      <c r="CD19" s="652">
        <v>2002</v>
      </c>
      <c r="CE19" s="647">
        <v>3</v>
      </c>
      <c r="CF19" s="647">
        <v>2</v>
      </c>
      <c r="CG19" s="515" t="s">
        <v>2026</v>
      </c>
      <c r="CH19" s="647">
        <v>1922</v>
      </c>
      <c r="CI19" s="647">
        <v>1952</v>
      </c>
      <c r="CJ19" s="647">
        <v>3</v>
      </c>
      <c r="CK19" s="651" t="s">
        <v>2027</v>
      </c>
      <c r="CL19" s="651" t="s">
        <v>2028</v>
      </c>
      <c r="CM19" s="647">
        <v>2</v>
      </c>
      <c r="CN19" s="647" t="s">
        <v>1214</v>
      </c>
      <c r="CO19" s="557" t="s">
        <v>2029</v>
      </c>
      <c r="CP19" s="647">
        <v>2006</v>
      </c>
      <c r="CQ19" s="647">
        <v>3</v>
      </c>
      <c r="CR19" s="650">
        <v>2</v>
      </c>
      <c r="CS19" s="649" t="s">
        <v>2030</v>
      </c>
      <c r="CT19" s="647">
        <v>2003</v>
      </c>
      <c r="CU19" s="648">
        <v>3</v>
      </c>
      <c r="CV19" s="649" t="s">
        <v>2031</v>
      </c>
      <c r="CW19" s="647">
        <v>2011</v>
      </c>
      <c r="CX19" s="657">
        <v>2</v>
      </c>
      <c r="CY19" s="656" t="s">
        <v>2032</v>
      </c>
      <c r="CZ19" s="647">
        <v>2007</v>
      </c>
      <c r="DA19" s="657">
        <v>3</v>
      </c>
      <c r="DB19" s="723">
        <v>859600</v>
      </c>
      <c r="DC19" s="753">
        <v>2</v>
      </c>
      <c r="DD19" s="659" t="s">
        <v>1493</v>
      </c>
      <c r="DE19" s="648">
        <v>2012</v>
      </c>
      <c r="DF19" s="794" t="s">
        <v>2033</v>
      </c>
      <c r="DG19" s="754" t="s">
        <v>2034</v>
      </c>
      <c r="DH19" s="663">
        <v>2</v>
      </c>
      <c r="DI19" s="781" t="s">
        <v>1256</v>
      </c>
      <c r="DJ19" s="578" t="s">
        <v>2035</v>
      </c>
      <c r="DK19" s="753">
        <v>2008</v>
      </c>
      <c r="DL19" s="753">
        <v>3</v>
      </c>
      <c r="DM19" s="657">
        <v>2</v>
      </c>
      <c r="DN19" s="794" t="s">
        <v>2033</v>
      </c>
      <c r="DO19" s="754" t="s">
        <v>2034</v>
      </c>
      <c r="DP19" s="663">
        <v>2</v>
      </c>
      <c r="DQ19" s="781" t="s">
        <v>1256</v>
      </c>
      <c r="DR19" s="578" t="s">
        <v>2035</v>
      </c>
      <c r="DS19" s="753">
        <v>2008</v>
      </c>
      <c r="DT19" s="753">
        <v>3</v>
      </c>
      <c r="DU19" s="657">
        <v>2</v>
      </c>
      <c r="DV19" s="651" t="s">
        <v>2036</v>
      </c>
      <c r="DW19" s="578" t="s">
        <v>2037</v>
      </c>
      <c r="DX19" s="647">
        <v>2005</v>
      </c>
      <c r="DY19" s="647">
        <v>3</v>
      </c>
      <c r="DZ19" s="650">
        <v>2</v>
      </c>
      <c r="EA19" s="743" t="s">
        <v>2038</v>
      </c>
      <c r="EB19" s="506" t="s">
        <v>2039</v>
      </c>
      <c r="EC19" s="647">
        <v>1</v>
      </c>
      <c r="ED19" s="668" t="s">
        <v>1262</v>
      </c>
      <c r="EE19" s="647">
        <v>1998</v>
      </c>
      <c r="EF19" s="647">
        <v>3</v>
      </c>
      <c r="EG19" s="650" t="s">
        <v>1505</v>
      </c>
      <c r="EH19" s="648">
        <v>4</v>
      </c>
      <c r="EI19" s="744" t="s">
        <v>2040</v>
      </c>
      <c r="EJ19" s="670" t="s">
        <v>2041</v>
      </c>
      <c r="EK19" s="636" t="s">
        <v>1188</v>
      </c>
      <c r="EL19" s="636" t="s">
        <v>1188</v>
      </c>
      <c r="EM19" s="669" t="s">
        <v>1188</v>
      </c>
      <c r="EN19" s="647" t="s">
        <v>1188</v>
      </c>
      <c r="EO19" s="670" t="s">
        <v>1188</v>
      </c>
      <c r="EP19" s="556">
        <v>0</v>
      </c>
      <c r="EQ19" s="556" t="s">
        <v>1188</v>
      </c>
      <c r="ER19" s="651" t="s">
        <v>1188</v>
      </c>
      <c r="ES19" s="556" t="s">
        <v>1188</v>
      </c>
      <c r="ET19" s="556">
        <v>0</v>
      </c>
      <c r="EU19" s="671">
        <v>0</v>
      </c>
      <c r="EV19" s="672"/>
      <c r="EW19" s="673"/>
      <c r="EX19" s="674"/>
      <c r="EY19" s="631" t="s">
        <v>1188</v>
      </c>
      <c r="EZ19" s="631" t="s">
        <v>1188</v>
      </c>
      <c r="FA19" s="675"/>
      <c r="FB19" s="648">
        <v>0</v>
      </c>
      <c r="FC19" s="676" t="s">
        <v>1700</v>
      </c>
      <c r="FD19" s="647" t="s">
        <v>1012</v>
      </c>
      <c r="FE19" s="648"/>
      <c r="FF19" s="652" t="s">
        <v>1379</v>
      </c>
      <c r="FG19" s="563" t="s">
        <v>1701</v>
      </c>
      <c r="FH19" s="631" t="str">
        <f t="shared" si="0"/>
        <v>A</v>
      </c>
      <c r="FI19" s="677">
        <f t="shared" si="1"/>
        <v>3.2555555555555551</v>
      </c>
      <c r="FJ19" s="678">
        <f t="shared" si="2"/>
        <v>3.6</v>
      </c>
      <c r="FK19" s="679">
        <f t="shared" si="3"/>
        <v>3.5</v>
      </c>
      <c r="FL19" s="680">
        <f t="shared" si="4"/>
        <v>2.6666666666666665</v>
      </c>
      <c r="FM19" s="681">
        <v>2</v>
      </c>
      <c r="FN19" s="430">
        <v>2001</v>
      </c>
      <c r="FO19" s="804" t="s">
        <v>2042</v>
      </c>
      <c r="FP19" s="798" t="s">
        <v>2043</v>
      </c>
      <c r="FQ19" s="430">
        <v>1</v>
      </c>
      <c r="FR19" s="682" t="s">
        <v>1126</v>
      </c>
      <c r="FS19" s="369">
        <v>2</v>
      </c>
      <c r="FT19" s="430">
        <v>2010</v>
      </c>
      <c r="FU19" s="573" t="s">
        <v>2044</v>
      </c>
      <c r="FV19" s="369">
        <v>2</v>
      </c>
      <c r="FW19" s="430">
        <v>2017</v>
      </c>
      <c r="FX19" s="572" t="s">
        <v>2045</v>
      </c>
      <c r="FY19" s="369">
        <v>2</v>
      </c>
      <c r="FZ19" s="430">
        <v>2015</v>
      </c>
      <c r="GA19" s="686" t="s">
        <v>1768</v>
      </c>
      <c r="GB19" s="573" t="s">
        <v>2046</v>
      </c>
      <c r="GC19" s="369">
        <v>2</v>
      </c>
      <c r="GD19" s="430">
        <v>2013</v>
      </c>
      <c r="GE19" s="686" t="s">
        <v>2047</v>
      </c>
      <c r="GF19" s="572" t="s">
        <v>2048</v>
      </c>
      <c r="GG19" s="369">
        <v>2</v>
      </c>
      <c r="GH19" s="430">
        <v>2013</v>
      </c>
      <c r="GI19" s="686" t="s">
        <v>2049</v>
      </c>
      <c r="GJ19" s="572" t="s">
        <v>2043</v>
      </c>
      <c r="GK19" s="369">
        <v>2</v>
      </c>
      <c r="GL19" s="430">
        <v>2013</v>
      </c>
      <c r="GM19" s="686" t="s">
        <v>2050</v>
      </c>
      <c r="GN19" s="572" t="s">
        <v>2051</v>
      </c>
      <c r="GO19" s="769">
        <v>1</v>
      </c>
      <c r="GP19" s="557" t="s">
        <v>2052</v>
      </c>
      <c r="GQ19" s="753">
        <v>1</v>
      </c>
      <c r="GR19" s="753">
        <v>0</v>
      </c>
      <c r="GS19" s="753">
        <v>0</v>
      </c>
      <c r="GT19" s="657">
        <v>0</v>
      </c>
      <c r="GU19" s="770">
        <v>1</v>
      </c>
      <c r="GV19" s="578" t="s">
        <v>2053</v>
      </c>
      <c r="GW19" s="753">
        <v>1</v>
      </c>
      <c r="GX19" s="657">
        <v>1</v>
      </c>
      <c r="GY19" s="581">
        <v>0</v>
      </c>
      <c r="GZ19" s="582" t="s">
        <v>1188</v>
      </c>
      <c r="HA19" s="583" t="s">
        <v>1293</v>
      </c>
      <c r="HB19" s="584">
        <v>1</v>
      </c>
      <c r="HC19" s="585">
        <v>2</v>
      </c>
      <c r="HD19" s="586" t="s">
        <v>2054</v>
      </c>
      <c r="HE19" s="718" t="s">
        <v>2055</v>
      </c>
      <c r="HF19" s="587">
        <v>1992</v>
      </c>
      <c r="HG19" s="587">
        <v>2011</v>
      </c>
      <c r="HH19" s="588">
        <v>2</v>
      </c>
      <c r="HI19" s="586" t="s">
        <v>2056</v>
      </c>
      <c r="HJ19" s="471" t="s">
        <v>2057</v>
      </c>
      <c r="HK19" s="691">
        <v>2011</v>
      </c>
      <c r="HL19" s="692">
        <v>2</v>
      </c>
      <c r="HM19" s="591" t="s">
        <v>2058</v>
      </c>
      <c r="HN19" s="592">
        <v>1994</v>
      </c>
      <c r="HO19" s="681" t="s">
        <v>1188</v>
      </c>
      <c r="HP19" s="574" t="s">
        <v>1188</v>
      </c>
      <c r="HQ19" s="472" t="str">
        <f t="shared" si="5"/>
        <v>-</v>
      </c>
      <c r="HR19" s="593" t="s">
        <v>1188</v>
      </c>
      <c r="HS19" s="574" t="s">
        <v>1188</v>
      </c>
      <c r="HT19" s="574" t="s">
        <v>1188</v>
      </c>
      <c r="HU19" s="574" t="s">
        <v>1188</v>
      </c>
      <c r="HV19" s="574" t="s">
        <v>1188</v>
      </c>
      <c r="HW19" s="574" t="s">
        <v>1188</v>
      </c>
      <c r="HX19" s="574" t="s">
        <v>1188</v>
      </c>
      <c r="HY19" s="574" t="s">
        <v>1188</v>
      </c>
      <c r="HZ19" s="574" t="s">
        <v>1188</v>
      </c>
      <c r="IA19" s="574" t="s">
        <v>1188</v>
      </c>
      <c r="IB19" s="574" t="s">
        <v>1188</v>
      </c>
      <c r="IC19" s="574" t="s">
        <v>1188</v>
      </c>
      <c r="ID19" s="681" t="s">
        <v>1188</v>
      </c>
      <c r="IE19" s="369" t="s">
        <v>1188</v>
      </c>
      <c r="IF19" s="574" t="s">
        <v>1188</v>
      </c>
      <c r="IG19" s="472" t="str">
        <f t="shared" si="6"/>
        <v>-</v>
      </c>
      <c r="IH19" s="609">
        <v>0.78741061624632003</v>
      </c>
      <c r="II19" s="694">
        <v>0.760880727506278</v>
      </c>
      <c r="IJ19" s="695">
        <v>0.70276054539188104</v>
      </c>
      <c r="IK19" s="696">
        <v>0.64268716165334905</v>
      </c>
      <c r="IL19" s="696">
        <v>0.81632769988347709</v>
      </c>
      <c r="IM19" s="697">
        <v>0.88174750309640493</v>
      </c>
      <c r="IN19" s="599">
        <v>3</v>
      </c>
      <c r="IO19" s="600">
        <v>1</v>
      </c>
      <c r="IP19" s="601">
        <v>1</v>
      </c>
      <c r="IQ19" s="600">
        <v>39</v>
      </c>
      <c r="IR19" s="587">
        <v>57</v>
      </c>
      <c r="IS19" s="601">
        <v>96</v>
      </c>
      <c r="IT19" s="599" t="s">
        <v>1188</v>
      </c>
      <c r="IU19" s="600" t="s">
        <v>1188</v>
      </c>
      <c r="IV19" s="587" t="s">
        <v>1188</v>
      </c>
      <c r="IW19" s="601" t="s">
        <v>1188</v>
      </c>
      <c r="IX19" s="602" t="s">
        <v>1188</v>
      </c>
      <c r="IY19" s="681">
        <v>0</v>
      </c>
      <c r="IZ19" s="779" t="s">
        <v>1188</v>
      </c>
      <c r="JA19" s="681">
        <v>2</v>
      </c>
      <c r="JB19" s="603" t="s">
        <v>2059</v>
      </c>
      <c r="JC19" s="681">
        <v>2</v>
      </c>
      <c r="JD19" s="430">
        <v>1</v>
      </c>
      <c r="JE19" s="686" t="s">
        <v>2060</v>
      </c>
      <c r="JF19" s="557" t="s">
        <v>2061</v>
      </c>
      <c r="JG19" s="592">
        <v>2019</v>
      </c>
      <c r="JH19" s="681">
        <v>2</v>
      </c>
      <c r="JI19" s="430">
        <v>1</v>
      </c>
      <c r="JJ19" s="686" t="s">
        <v>2013</v>
      </c>
      <c r="JK19" s="557" t="s">
        <v>2062</v>
      </c>
      <c r="JL19" s="592">
        <v>2015</v>
      </c>
      <c r="JM19" s="369">
        <v>1</v>
      </c>
      <c r="JN19" s="430">
        <v>2</v>
      </c>
      <c r="JO19" s="430">
        <v>1</v>
      </c>
      <c r="JP19" s="686" t="s">
        <v>2063</v>
      </c>
      <c r="JQ19" s="557" t="s">
        <v>2064</v>
      </c>
      <c r="JR19" s="592">
        <v>2015</v>
      </c>
      <c r="JS19" s="369">
        <v>2</v>
      </c>
      <c r="JT19" s="430">
        <v>2</v>
      </c>
      <c r="JU19" s="686" t="s">
        <v>2065</v>
      </c>
      <c r="JV19" s="557" t="s">
        <v>2066</v>
      </c>
      <c r="JW19" s="592">
        <v>2017</v>
      </c>
      <c r="JX19" s="606">
        <v>2</v>
      </c>
      <c r="JY19" s="750" t="s">
        <v>2067</v>
      </c>
      <c r="JZ19" s="606">
        <v>2009</v>
      </c>
      <c r="KA19" s="606">
        <f t="shared" si="7"/>
        <v>5</v>
      </c>
      <c r="KB19" s="606">
        <v>1</v>
      </c>
      <c r="KC19" s="606">
        <v>1</v>
      </c>
      <c r="KD19" s="606">
        <v>2</v>
      </c>
      <c r="KE19" s="606">
        <v>1</v>
      </c>
      <c r="KF19" s="606">
        <f t="shared" si="8"/>
        <v>2</v>
      </c>
      <c r="KG19" s="606"/>
      <c r="KH19" s="606"/>
      <c r="KI19" s="606"/>
      <c r="KJ19" s="606">
        <v>2</v>
      </c>
      <c r="KK19" s="606">
        <v>1</v>
      </c>
      <c r="KL19" s="606">
        <v>1</v>
      </c>
      <c r="KM19" s="608">
        <f t="shared" si="9"/>
        <v>0.7064454078674316</v>
      </c>
      <c r="KN19" s="609">
        <v>1.0322270393371582</v>
      </c>
      <c r="KO19" s="609">
        <v>80.769233703613281</v>
      </c>
      <c r="KP19" s="610">
        <v>6</v>
      </c>
      <c r="KQ19" s="608">
        <f t="shared" si="10"/>
        <v>0.81039211750030515</v>
      </c>
      <c r="KR19" s="609">
        <v>1.5519605875015259</v>
      </c>
      <c r="KS19" s="609">
        <v>91.346153259277344</v>
      </c>
      <c r="KT19" s="610">
        <v>8</v>
      </c>
      <c r="KU19" s="610">
        <v>75</v>
      </c>
      <c r="KV19" s="563" t="s">
        <v>1538</v>
      </c>
      <c r="KW19" s="606" t="s">
        <v>2008</v>
      </c>
      <c r="KX19" s="700" t="str">
        <f t="shared" ca="1" si="11"/>
        <v>A</v>
      </c>
      <c r="KY19" s="701">
        <f t="shared" ca="1" si="12"/>
        <v>0.81526773614363779</v>
      </c>
      <c r="KZ19" s="702">
        <f t="shared" ca="1" si="13"/>
        <v>0.79788000000000003</v>
      </c>
      <c r="LA19" s="703">
        <f t="shared" ca="1" si="54"/>
        <v>0.80727619047619048</v>
      </c>
      <c r="LB19" s="703">
        <f t="shared" ca="1" si="14"/>
        <v>0.72620000000000007</v>
      </c>
      <c r="LC19" s="704">
        <f t="shared" ca="1" si="15"/>
        <v>0.92971475409836069</v>
      </c>
      <c r="LD19" s="696" cm="1">
        <f t="array" aca="1" ref="LD19" ca="1">INDIRECT(LD$203&amp;ROW())*LD$205</f>
        <v>8</v>
      </c>
      <c r="LE19" s="696" cm="1">
        <f t="array" aca="1" ref="LE19" ca="1">INDIRECT(LE$203&amp;ROW())*LE$205</f>
        <v>8</v>
      </c>
      <c r="LF19" s="696" cm="1">
        <f t="array" aca="1" ref="LF19" ca="1">INDIRECT(LF$203&amp;ROW())*LF$205</f>
        <v>8</v>
      </c>
      <c r="LG19" s="696" cm="1">
        <f t="array" aca="1" ref="LG19" ca="1">INDIRECT(LG$203&amp;ROW())*LG$205</f>
        <v>3</v>
      </c>
      <c r="LH19" s="696" cm="1">
        <f t="array" aca="1" ref="LH19" ca="1">INDIRECT(LH$203&amp;ROW())*LH$205</f>
        <v>3</v>
      </c>
      <c r="LI19" s="696" cm="1">
        <f t="array" aca="1" ref="LI19" ca="1">INDIRECT(LI$203&amp;ROW())*LI$205</f>
        <v>3</v>
      </c>
      <c r="LJ19" s="696" cm="1">
        <f t="array" aca="1" ref="LJ19" ca="1">INDIRECT(LJ$203&amp;ROW())*LJ$205</f>
        <v>3</v>
      </c>
      <c r="LK19" s="696" cm="1">
        <f t="array" aca="1" ref="LK19" ca="1">INDIRECT(LK$203&amp;ROW())*LK$205</f>
        <v>3</v>
      </c>
      <c r="LL19" s="696" cm="1">
        <f t="array" aca="1" ref="LL19" ca="1">INDIRECT(LL$203&amp;ROW())*LL$205</f>
        <v>3</v>
      </c>
      <c r="LM19" s="696" cm="1">
        <f t="array" aca="1" ref="LM19" ca="1">INDIRECT(LM$203&amp;ROW())*LM$205</f>
        <v>6</v>
      </c>
      <c r="LN19" s="696" cm="1">
        <f t="array" aca="1" ref="LN19" ca="1">INDIRECT(LN$203&amp;ROW())*LN$205</f>
        <v>3</v>
      </c>
      <c r="LO19" s="696" cm="1">
        <f t="array" aca="1" ref="LO19" ca="1">INDIRECT(LO$203&amp;ROW())*LO$205</f>
        <v>0</v>
      </c>
      <c r="LP19" s="696" cm="1">
        <f t="array" aca="1" ref="LP19" ca="1">INDIRECT(LP$203&amp;ROW())*LP$205</f>
        <v>4</v>
      </c>
      <c r="LQ19" s="696" cm="1">
        <f t="array" aca="1" ref="LQ19" ca="1">IF(INDIRECT(LQ$203&amp;ROW())="-",0,INDIRECT(LQ$203&amp;ROW())*LQ$205)</f>
        <v>4.8197999999999999</v>
      </c>
      <c r="LR19" s="696" cm="1">
        <f t="array" aca="1" ref="LR19" ca="1">INDIRECT(LR$203&amp;ROW())*LR$205</f>
        <v>8</v>
      </c>
      <c r="LS19" s="696" cm="1">
        <f t="array" aca="1" ref="LS19" ca="1">IF(INDIRECT(LS$203&amp;ROW())="-",0,INDIRECT(LS$203&amp;ROW())*LS$205)</f>
        <v>3.9528000000000003</v>
      </c>
      <c r="LT19" s="696" cm="1">
        <f t="array" aca="1" ref="LT19" ca="1">INDIRECT(LT$203&amp;ROW())*LT$205</f>
        <v>4</v>
      </c>
      <c r="LU19" s="696" cm="1">
        <f t="array" aca="1" ref="LU19" ca="1">INDIRECT(LU$203&amp;ROW())*LU$205</f>
        <v>2</v>
      </c>
      <c r="LV19" s="696" cm="1">
        <f t="array" aca="1" ref="LV19" ca="1">INDIRECT(LV$203&amp;ROW())*LV$205</f>
        <v>3</v>
      </c>
      <c r="LW19" s="696" cm="1">
        <f t="array" aca="1" ref="LW19" ca="1">INDIRECT(LW$203&amp;ROW())*LW$205</f>
        <v>2</v>
      </c>
      <c r="LX19" s="696" cm="1">
        <f t="array" aca="1" ref="LX19" ca="1">INDIRECT(LX$203&amp;ROW())*LX$205</f>
        <v>2</v>
      </c>
      <c r="LY19" s="696" cm="1">
        <f t="array" aca="1" ref="LY19" ca="1">IF(INDIRECT(LY$203&amp;ROW())="-",0,INDIRECT(LY$203&amp;ROW())*LY$205)</f>
        <v>3.9288000000000003</v>
      </c>
      <c r="LZ19" s="696" cm="1">
        <f t="array" aca="1" ref="LZ19" ca="1">INDIRECT(LZ$203&amp;ROW())*LZ$205</f>
        <v>0</v>
      </c>
      <c r="MA19" s="696" cm="1">
        <f t="array" aca="1" ref="MA19" ca="1">INDIRECT(MA$203&amp;ROW())*MA$205</f>
        <v>4</v>
      </c>
      <c r="MB19" s="696" cm="1">
        <f t="array" aca="1" ref="MB19" ca="1">INDIRECT(MB$203&amp;ROW())*MB$205</f>
        <v>4</v>
      </c>
      <c r="MC19" s="696" cm="1">
        <f t="array" aca="1" ref="MC19" ca="1">IF($MB19=0,0,INDIRECT(MC$203&amp;ROW())*MC$205)</f>
        <v>0.5</v>
      </c>
      <c r="MD19" s="696" cm="1">
        <f t="array" aca="1" ref="MD19" ca="1">IF($MB19=0,0,INDIRECT(MD$203&amp;ROW())*MD$205)</f>
        <v>0</v>
      </c>
      <c r="ME19" s="696" cm="1">
        <f t="array" aca="1" ref="ME19" ca="1">IF($MB19=0,0,INDIRECT(ME$203&amp;ROW())*ME$205)</f>
        <v>0</v>
      </c>
      <c r="MF19" s="696" cm="1">
        <f t="array" aca="1" ref="MF19" ca="1">IF($MB19=0,0,INDIRECT(MF$203&amp;ROW())*MF$205)</f>
        <v>0</v>
      </c>
      <c r="MG19" s="696" cm="1">
        <f t="array" aca="1" ref="MG19" ca="1">INDIRECT(MG$203&amp;ROW())*MG$205</f>
        <v>4</v>
      </c>
      <c r="MH19" s="696" cm="1">
        <f t="array" aca="1" ref="MH19" ca="1">IF($MG19=0,0,INDIRECT(MH$203&amp;ROW())*MH$205)</f>
        <v>0.5</v>
      </c>
      <c r="MI19" s="696" cm="1">
        <f t="array" aca="1" ref="MI19" ca="1">IF($MG19=0,0,INDIRECT(MI$203&amp;ROW())*MI$205)</f>
        <v>0.5</v>
      </c>
      <c r="MJ19" s="696" cm="1">
        <f t="array" aca="1" ref="MJ19" ca="1">INDIRECT(MJ$203&amp;ROW())*MJ$205</f>
        <v>0</v>
      </c>
      <c r="MK19" s="696" cm="1">
        <f t="array" aca="1" ref="MK19" ca="1">INDIRECT(MK$203&amp;ROW())*MK$205</f>
        <v>4</v>
      </c>
      <c r="ML19" s="696" cm="1">
        <f t="array" aca="1" ref="ML19" ca="1">INDIRECT(ML$203&amp;ROW())*ML$205</f>
        <v>6</v>
      </c>
      <c r="MM19" s="696" cm="1">
        <f t="array" aca="1" ref="MM19" ca="1">INDIRECT(MM$203&amp;ROW())*MM$205</f>
        <v>6</v>
      </c>
      <c r="MN19" s="696" cm="1">
        <f t="array" aca="1" ref="MN19" ca="1">INDIRECT(MN$203&amp;ROW())*MN$205</f>
        <v>4</v>
      </c>
      <c r="MO19" s="696" cm="1">
        <f t="array" aca="1" ref="MO19" ca="1">INDIRECT(MO$203&amp;ROW())*MO$205</f>
        <v>2</v>
      </c>
      <c r="MP19" s="696" cm="1">
        <f t="array" aca="1" ref="MP19" ca="1">INDIRECT(MP$203&amp;ROW())*MP$205</f>
        <v>2</v>
      </c>
      <c r="MQ19" s="696" cm="1">
        <f t="array" aca="1" ref="MQ19" ca="1">INDIRECT(MQ$203&amp;ROW())*MQ$205</f>
        <v>2</v>
      </c>
      <c r="MR19" s="696" cm="1">
        <f t="array" aca="1" ref="MR19" ca="1">INDIRECT(MR$203&amp;ROW())*MR$205</f>
        <v>2</v>
      </c>
      <c r="MS19" s="696" cm="1">
        <f t="array" aca="1" ref="MS19" ca="1">INDIRECT(MS$203&amp;ROW())*MS$205</f>
        <v>2</v>
      </c>
      <c r="MT19" s="696" cm="1">
        <f t="array" aca="1" ref="MT19" ca="1">INDIRECT(MT$203&amp;ROW())*MT$205</f>
        <v>3</v>
      </c>
      <c r="MU19" s="696" cm="1">
        <f t="array" aca="1" ref="MU19" ca="1">INDIRECT(MU$203&amp;ROW())*MU$205</f>
        <v>2</v>
      </c>
      <c r="MV19" s="696" cm="1">
        <f t="array" aca="1" ref="MV19" ca="1">IF(INDIRECT(MV$203&amp;ROW())="-",0,INDIRECT(MV$203&amp;ROW())*MV$205)</f>
        <v>5.7126000000000001</v>
      </c>
      <c r="MW19" s="696" cm="1">
        <f t="array" aca="1" ref="MW19" ca="1">INDIRECT(MW$203&amp;ROW())*MW$205</f>
        <v>4</v>
      </c>
      <c r="MX19" s="696" cm="1">
        <f t="array" aca="1" ref="MX19" ca="1">INDIRECT(MX$203&amp;ROW())*MX$205</f>
        <v>4</v>
      </c>
      <c r="MY19" s="696" cm="1">
        <f t="array" aca="1" ref="MY19" ca="1">INDIRECT(MY$203&amp;ROW())*MY$205</f>
        <v>8</v>
      </c>
      <c r="NA19" s="701">
        <f t="shared" si="16"/>
        <v>0.84886097560975615</v>
      </c>
      <c r="NB19" s="617">
        <f t="shared" si="17"/>
        <v>0.8327714285714285</v>
      </c>
      <c r="NC19" s="695">
        <f t="shared" si="18"/>
        <v>0.58883076923076927</v>
      </c>
      <c r="ND19" s="697">
        <f t="shared" si="19"/>
        <v>0.96118888888888898</v>
      </c>
      <c r="NE19" s="694">
        <f t="shared" si="20"/>
        <v>0.80791301557521067</v>
      </c>
      <c r="NF19" s="682" t="str">
        <f t="shared" si="21"/>
        <v>A</v>
      </c>
      <c r="NH19" s="606" t="s">
        <v>2008</v>
      </c>
      <c r="NI19" s="563" t="str">
        <f t="shared" si="22"/>
        <v>A</v>
      </c>
      <c r="NJ19" s="563" t="str">
        <f t="shared" si="23"/>
        <v>A</v>
      </c>
      <c r="NK19" s="563" t="str">
        <f t="shared" ca="1" si="24"/>
        <v>A</v>
      </c>
      <c r="NL19" s="563" t="str">
        <f t="shared" ca="1" si="25"/>
        <v>A</v>
      </c>
      <c r="NM19" s="563" t="str">
        <f t="shared" ca="1" si="26"/>
        <v>A</v>
      </c>
      <c r="NN19" s="563" t="str">
        <f t="shared" ca="1" si="55"/>
        <v>A</v>
      </c>
      <c r="NO19" s="563" t="str">
        <f t="shared" ca="1" si="56"/>
        <v>A</v>
      </c>
      <c r="NP19" s="606" t="str">
        <f t="shared" si="27"/>
        <v>Yes</v>
      </c>
      <c r="NQ19" s="682" t="str">
        <f t="shared" si="28"/>
        <v>Yes</v>
      </c>
      <c r="NR19" s="682" t="e">
        <f>IF(OR(AND(NI19="A",OR(NJ19="C",NJ19="D")),AND(NI19="A",OR(#REF!="C",#REF!="D")),AND(NI19="B",OR(NJ19="D",#REF!="D")),AND(OR(NI19="C",NI19="D"),OR(NJ19="A",NJ19="B")),AND(OR(NI19="C",NI19="D"),OR(#REF!="A",#REF!="B")),AND(OR(NJ19="A",#REF!="A",NJ19="B",#REF!="B"),OR(NP19="-",NQ19="-")),AND(OR(NJ19="C",#REF!="C",NJ19="D",#REF!="D"),NP19="Yes")),"Yes","-")</f>
        <v>#REF!</v>
      </c>
      <c r="NS19" s="607"/>
      <c r="NT19" s="619">
        <f t="shared" si="29"/>
        <v>0.80469999999999997</v>
      </c>
      <c r="NU19" s="619">
        <f t="shared" si="30"/>
        <v>0.80791301557521067</v>
      </c>
      <c r="NV19" s="619">
        <f t="shared" ca="1" si="31"/>
        <v>0.81526773614363779</v>
      </c>
      <c r="NW19" s="619">
        <f t="shared" ca="1" si="57"/>
        <v>0.81361706153589874</v>
      </c>
      <c r="NX19" s="619">
        <f t="shared" ca="1" si="58"/>
        <v>0.79933336949158917</v>
      </c>
      <c r="NY19" s="620">
        <f t="shared" ca="1" si="59"/>
        <v>0.80168475771941894</v>
      </c>
      <c r="NZ19" s="620">
        <f t="shared" ca="1" si="60"/>
        <v>0.79172232491758932</v>
      </c>
      <c r="OA19" s="705">
        <v>0.40600000000000003</v>
      </c>
      <c r="OB19" s="706">
        <v>25</v>
      </c>
      <c r="OC19" s="494"/>
      <c r="OE19" s="606" t="s">
        <v>2008</v>
      </c>
      <c r="OF19" s="700" t="str">
        <f t="shared" ca="1" si="32"/>
        <v>A</v>
      </c>
      <c r="OG19" s="701">
        <f t="shared" ca="1" si="61"/>
        <v>0.81361706153589874</v>
      </c>
      <c r="OH19" s="705">
        <f t="shared" ca="1" si="33"/>
        <v>0.84016928459869844</v>
      </c>
      <c r="OI19" s="696">
        <f t="shared" ca="1" si="34"/>
        <v>0.832961999498118</v>
      </c>
      <c r="OJ19" s="696">
        <f t="shared" ca="1" si="35"/>
        <v>0.62408977183614023</v>
      </c>
      <c r="OK19" s="697">
        <f t="shared" ca="1" si="36"/>
        <v>0.95724719021063842</v>
      </c>
      <c r="OL19" s="696" cm="1">
        <f t="array" aca="1" ref="OL19" ca="1">INDIRECT(OL$203&amp;ROW())*OL$205</f>
        <v>1.4956</v>
      </c>
      <c r="OM19" s="696" cm="1">
        <f t="array" aca="1" ref="OM19" ca="1">INDIRECT(OM$203&amp;ROW())*OM$205</f>
        <v>1.2061999999999999</v>
      </c>
      <c r="ON19" s="696" cm="1">
        <f t="array" aca="1" ref="ON19" ca="1">INDIRECT(ON$203&amp;ROW())*ON$205</f>
        <v>1.4561999999999999</v>
      </c>
      <c r="OO19" s="696" cm="1">
        <f t="array" aca="1" ref="OO19" ca="1">INDIRECT(OO$203&amp;ROW())*OO$205</f>
        <v>1.0790999999999999</v>
      </c>
      <c r="OP19" s="696" cm="1">
        <f t="array" aca="1" ref="OP19" ca="1">INDIRECT(OP$203&amp;ROW())*OP$205</f>
        <v>1.5831</v>
      </c>
      <c r="OQ19" s="696" cm="1">
        <f t="array" aca="1" ref="OQ19" ca="1">INDIRECT(OQ$203&amp;ROW())*OQ$205</f>
        <v>1.5849</v>
      </c>
      <c r="OR19" s="696" cm="1">
        <f t="array" aca="1" ref="OR19" ca="1">INDIRECT(OR$203&amp;ROW())*OR$205</f>
        <v>1.4141999999999999</v>
      </c>
      <c r="OS19" s="696" cm="1">
        <f t="array" aca="1" ref="OS19" ca="1">INDIRECT(OS$203&amp;ROW())*OS$205</f>
        <v>1.5387</v>
      </c>
      <c r="OT19" s="696" cm="1">
        <f t="array" aca="1" ref="OT19" ca="1">INDIRECT(OT$203&amp;ROW())*OT$205</f>
        <v>1.4727000000000001</v>
      </c>
      <c r="OU19" s="696" cm="1">
        <f t="array" aca="1" ref="OU19" ca="1">INDIRECT(OU$203&amp;ROW())*OU$205</f>
        <v>1.9304999999999999</v>
      </c>
      <c r="OV19" s="696" cm="1">
        <f t="array" aca="1" ref="OV19" ca="1">INDIRECT(OV$203&amp;ROW())*OV$205</f>
        <v>1.2161999999999999</v>
      </c>
      <c r="OW19" s="696" cm="1">
        <f t="array" aca="1" ref="OW19" ca="1">INDIRECT(OW$203&amp;ROW())*OW$205</f>
        <v>0</v>
      </c>
      <c r="OX19" s="696" cm="1">
        <f t="array" aca="1" ref="OX19" ca="1">INDIRECT(OX$203&amp;ROW())*OX$205</f>
        <v>1.3977999999999999</v>
      </c>
      <c r="OY19" s="696" cm="1">
        <f t="array" aca="1" ref="OY19" ca="1">IF(INDIRECT(OY$203&amp;ROW())="-",0,INDIRECT(OY$203&amp;ROW())*OY$205)</f>
        <v>0.57010201000000005</v>
      </c>
      <c r="OZ19" s="696" cm="1">
        <f t="array" aca="1" ref="OZ19" ca="1">INDIRECT(OZ$203&amp;ROW())*OZ$205</f>
        <v>1.4206000000000001</v>
      </c>
      <c r="PA19" s="696" cm="1">
        <f t="array" aca="1" ref="PA19" ca="1">IF(INDIRECT(PA$203&amp;ROW())="-",0,INDIRECT(PA$203&amp;ROW())*PA$205)</f>
        <v>0.58198391999999999</v>
      </c>
      <c r="PB19" s="705" cm="1">
        <f t="array" aca="1" ref="PB19" ca="1">INDIRECT(PB$203&amp;ROW())*PB$205</f>
        <v>1.5084</v>
      </c>
      <c r="PC19" s="696" cm="1">
        <f t="array" aca="1" ref="PC19" ca="1">INDIRECT(PC$203&amp;ROW())*PC$205</f>
        <v>1.3946000000000001</v>
      </c>
      <c r="PD19" s="696" cm="1">
        <f t="array" aca="1" ref="PD19" ca="1">INDIRECT(PD$203&amp;ROW())*PD$205</f>
        <v>2.2025999999999999</v>
      </c>
      <c r="PE19" s="696" cm="1">
        <f t="array" aca="1" ref="PE19" ca="1">INDIRECT(PE$203&amp;ROW())*PE$205</f>
        <v>1.28</v>
      </c>
      <c r="PF19" s="696" cm="1">
        <f t="array" aca="1" ref="PF19" ca="1">INDIRECT(PF$203&amp;ROW())*PF$205</f>
        <v>1.3308</v>
      </c>
      <c r="PG19" s="696" cm="1">
        <f t="array" aca="1" ref="PG19" ca="1">IF(INDIRECT(PG$203&amp;ROW())="-",0,INDIRECT(PG$203&amp;ROW())*PG$205)</f>
        <v>0.57295000000000007</v>
      </c>
      <c r="PH19" s="696" cm="1">
        <f t="array" aca="1" ref="PH19" ca="1">INDIRECT(PH$203&amp;ROW())*PH$205</f>
        <v>0</v>
      </c>
      <c r="PI19" s="696" cm="1">
        <f t="array" aca="1" ref="PI19" ca="1">INDIRECT(PI$203&amp;ROW())*PI$205</f>
        <v>1.2145999999999999</v>
      </c>
      <c r="PJ19" s="696" cm="1">
        <f t="array" aca="1" ref="PJ19" ca="1">INDIRECT(PJ$203&amp;ROW())*PJ$205</f>
        <v>0.75980000000000003</v>
      </c>
      <c r="PK19" s="696" cm="1">
        <f t="array" aca="1" ref="PK19" ca="1">IF($PJ19=0,0,INDIRECT(PK$203&amp;ROW())*PK$205)</f>
        <v>0.52759999999999996</v>
      </c>
      <c r="PL19" s="696" cm="1">
        <f t="array" aca="1" ref="PL19" ca="1">IF($MPE19=0,0,INDIRECT(PL$203&amp;ROW())*PL$205)</f>
        <v>0</v>
      </c>
      <c r="PM19" s="696" cm="1">
        <f t="array" aca="1" ref="PM19" ca="1">IF($MPE19=0,0,INDIRECT(PM$203&amp;ROW())*PM$205)</f>
        <v>0</v>
      </c>
      <c r="PN19" s="696" cm="1">
        <f t="array" aca="1" ref="PN19" ca="1">IF($PJ19=0,0,INDIRECT(PN$203&amp;ROW())*PN$205)</f>
        <v>0</v>
      </c>
      <c r="PO19" s="696" cm="1">
        <f t="array" aca="1" ref="PO19" ca="1">INDIRECT(PO$203&amp;ROW())*PO$205</f>
        <v>0.73140000000000005</v>
      </c>
      <c r="PP19" s="696" cm="1">
        <f t="array" aca="1" ref="PP19" ca="1">IF($PO19=0,0,INDIRECT(PP$203&amp;ROW())*PP$205)</f>
        <v>0.68189999999999995</v>
      </c>
      <c r="PQ19" s="696" cm="1">
        <f t="array" aca="1" ref="PQ19" ca="1">IF($PO19=0,0,INDIRECT(PQ$203&amp;ROW())*PQ$205)</f>
        <v>0.52549999999999997</v>
      </c>
      <c r="PR19" s="696" cm="1">
        <f t="array" aca="1" ref="PR19" ca="1">INDIRECT(PR$203&amp;ROW())*PR$205</f>
        <v>0</v>
      </c>
      <c r="PS19" s="696" cm="1">
        <f t="array" aca="1" ref="PS19" ca="1">INDIRECT(PS$203&amp;ROW())*PS$205</f>
        <v>0.7389</v>
      </c>
      <c r="PT19" s="696" cm="1">
        <f t="array" aca="1" ref="PT19" ca="1">INDIRECT(PT$203&amp;ROW())*PT$205</f>
        <v>1.4406000000000001</v>
      </c>
      <c r="PU19" s="696" cm="1">
        <f t="array" aca="1" ref="PU19" ca="1">INDIRECT(PU$203&amp;ROW())*PU$205</f>
        <v>1.7696999999999998</v>
      </c>
      <c r="PV19" s="696" cm="1">
        <f t="array" aca="1" ref="PV19" ca="1">INDIRECT(PV$203&amp;ROW())*PV$205</f>
        <v>0.6966</v>
      </c>
      <c r="PW19" s="696" cm="1">
        <f t="array" aca="1" ref="PW19" ca="1">INDIRECT(PW$203&amp;ROW())*PW$205</f>
        <v>1.0658000000000001</v>
      </c>
      <c r="PX19" s="696" cm="1">
        <f t="array" aca="1" ref="PX19" ca="1">INDIRECT(PX$203&amp;ROW())*PX$205</f>
        <v>1.1714</v>
      </c>
      <c r="PY19" s="696" cm="1">
        <f t="array" aca="1" ref="PY19" ca="1">INDIRECT(PY$203&amp;ROW())*PY$205</f>
        <v>1.1866000000000001</v>
      </c>
      <c r="PZ19" s="696" cm="1">
        <f t="array" aca="1" ref="PZ19" ca="1">INDIRECT(PZ$203&amp;ROW())*PZ$205</f>
        <v>0.17430000000000001</v>
      </c>
      <c r="QA19" s="696" cm="1">
        <f t="array" aca="1" ref="QA19" ca="1">INDIRECT(QA$203&amp;ROW())*QA$205</f>
        <v>0.31659999999999999</v>
      </c>
      <c r="QB19" s="696" cm="1">
        <f t="array" aca="1" ref="QB19" ca="1">INDIRECT(QB$203&amp;ROW())*QB$205</f>
        <v>2.3948999999999998</v>
      </c>
      <c r="QC19" s="696" cm="1">
        <f t="array" aca="1" ref="QC19" ca="1">INDIRECT(QC$203&amp;ROW())*QC$205</f>
        <v>1.4259999999999999</v>
      </c>
      <c r="QD19" s="696" cm="1">
        <f t="array" aca="1" ref="QD19" ca="1">IF(INDIRECT(QD$203&amp;ROW())="-",0,INDIRECT(QD$203&amp;ROW())*QD$205)</f>
        <v>0.58468460999999994</v>
      </c>
      <c r="QE19" s="696" cm="1">
        <f t="array" aca="1" ref="QE19" ca="1">INDIRECT(QE$203&amp;ROW())*QE$205</f>
        <v>1.0656000000000001</v>
      </c>
      <c r="QF19" s="696" cm="1">
        <f t="array" aca="1" ref="QF19" ca="1">INDIRECT(QF$203&amp;ROW())*QF$205</f>
        <v>0.72440000000000004</v>
      </c>
      <c r="QG19" s="696" cm="1">
        <f t="array" aca="1" ref="QG19" ca="1">INDIRECT(QG$203&amp;ROW())*QG$205</f>
        <v>1.4996</v>
      </c>
      <c r="QI19" s="606" t="s">
        <v>2008</v>
      </c>
      <c r="QJ19" s="700" t="str">
        <f t="shared" ca="1" si="37"/>
        <v>A</v>
      </c>
      <c r="QK19" s="701">
        <f t="shared" ca="1" si="62"/>
        <v>0.79933336949158917</v>
      </c>
      <c r="QL19" s="705">
        <f t="shared" ca="1" si="38"/>
        <v>0.91511814933734248</v>
      </c>
      <c r="QM19" s="696">
        <f t="shared" ca="1" si="39"/>
        <v>0.79358454153748359</v>
      </c>
      <c r="QN19" s="696">
        <f t="shared" ca="1" si="40"/>
        <v>0.50737017132295692</v>
      </c>
      <c r="QO19" s="697">
        <f t="shared" ca="1" si="41"/>
        <v>0.98126061576857382</v>
      </c>
      <c r="QP19" s="696" cm="1">
        <f t="array" aca="1" ref="QP19" ca="1">INDIRECT(QP$203&amp;ROW())*QP$205</f>
        <v>6.6903293490763766E-2</v>
      </c>
      <c r="QQ19" s="696" cm="1">
        <f t="array" aca="1" ref="QQ19" ca="1">INDIRECT(QQ$203&amp;ROW())*QQ$205</f>
        <v>0.25503926590378434</v>
      </c>
      <c r="QR19" s="696" cm="1">
        <f t="array" aca="1" ref="QR19" ca="1">INDIRECT(QR$203&amp;ROW())*QR$205</f>
        <v>0.15089809664795908</v>
      </c>
      <c r="QS19" s="696" cm="1">
        <f t="array" aca="1" ref="QS19" ca="1">INDIRECT(QS$203&amp;ROW())*QS$205</f>
        <v>0.22471360933801068</v>
      </c>
      <c r="QT19" s="696" cm="1">
        <f t="array" aca="1" ref="QT19" ca="1">INDIRECT(QT$203&amp;ROW())*QT$205</f>
        <v>0.26232814414996541</v>
      </c>
      <c r="QU19" s="696" cm="1">
        <f t="array" aca="1" ref="QU19" ca="1">INDIRECT(QU$203&amp;ROW())*QU$205</f>
        <v>0.53329206883563263</v>
      </c>
      <c r="QV19" s="696" cm="1">
        <f t="array" aca="1" ref="QV19" ca="1">INDIRECT(QV$203&amp;ROW())*QV$205</f>
        <v>0.24117831443907087</v>
      </c>
      <c r="QW19" s="696" cm="1">
        <f t="array" aca="1" ref="QW19" ca="1">INDIRECT(QW$203&amp;ROW())*QW$205</f>
        <v>0.53099416374332975</v>
      </c>
      <c r="QX19" s="696" cm="1">
        <f t="array" aca="1" ref="QX19" ca="1">INDIRECT(QX$203&amp;ROW())*QX$205</f>
        <v>0.60640894423913805</v>
      </c>
      <c r="QY19" s="696" cm="1">
        <f t="array" aca="1" ref="QY19" ca="1">INDIRECT(QY$203&amp;ROW())*QY$205</f>
        <v>0.13540247513535897</v>
      </c>
      <c r="QZ19" s="696" cm="1">
        <f t="array" aca="1" ref="QZ19" ca="1">INDIRECT(QZ$203&amp;ROW())*QZ$205</f>
        <v>0.27613248380770827</v>
      </c>
      <c r="RA19" s="696" cm="1">
        <f t="array" aca="1" ref="RA19" ca="1">INDIRECT(RA$203&amp;ROW())*RA$205</f>
        <v>0</v>
      </c>
      <c r="RB19" s="696" cm="1">
        <f t="array" aca="1" ref="RB19" ca="1">INDIRECT(RB$203&amp;ROW())*RB$205</f>
        <v>0.11461142513892485</v>
      </c>
      <c r="RC19" s="696" cm="1">
        <f t="array" aca="1" ref="RC19" ca="1">IF(INDIRECT(RC$203&amp;ROW())="-",0,INDIRECT(RC$203&amp;ROW())*RC$205)</f>
        <v>6.740379057326927E-2</v>
      </c>
      <c r="RD19" s="696" cm="1">
        <f t="array" aca="1" ref="RD19" ca="1">INDIRECT(RD$203&amp;ROW())*RD$205</f>
        <v>7.1442097940886296E-2</v>
      </c>
      <c r="RE19" s="696" cm="1">
        <f t="array" aca="1" ref="RE19" ca="1">IF(INDIRECT(RE$203&amp;ROW())="-",0,INDIRECT(RE$203&amp;ROW())*RE$205)</f>
        <v>4.1694819375400656E-2</v>
      </c>
      <c r="RF19" s="705" cm="1">
        <f t="array" aca="1" ref="RF19" ca="1">INDIRECT(RF$203&amp;ROW())*RF$205</f>
        <v>0.10613798880649605</v>
      </c>
      <c r="RG19" s="696" cm="1">
        <f t="array" aca="1" ref="RG19" ca="1">INDIRECT(RG$203&amp;ROW())*RG$205</f>
        <v>0.27650466908360405</v>
      </c>
      <c r="RH19" s="696" cm="1">
        <f t="array" aca="1" ref="RH19" ca="1">INDIRECT(RH$203&amp;ROW())*RH$205</f>
        <v>8.7581521170816884E-2</v>
      </c>
      <c r="RI19" s="696" cm="1">
        <f t="array" aca="1" ref="RI19" ca="1">INDIRECT(RI$203&amp;ROW())*RI$205</f>
        <v>0.21539378250062202</v>
      </c>
      <c r="RJ19" s="696" cm="1">
        <f t="array" aca="1" ref="RJ19" ca="1">INDIRECT(RJ$203&amp;ROW())*RJ$205</f>
        <v>0.12226723336432462</v>
      </c>
      <c r="RK19" s="696" cm="1">
        <f t="array" aca="1" ref="RK19" ca="1">IF(INDIRECT(RK$203&amp;ROW())="-",0,INDIRECT(RK$203&amp;ROW())*RK$205)</f>
        <v>3.9564062940499842E-2</v>
      </c>
      <c r="RL19" s="696" cm="1">
        <f t="array" aca="1" ref="RL19" ca="1">INDIRECT(RL$203&amp;ROW())*RL$205</f>
        <v>0</v>
      </c>
      <c r="RM19" s="696" cm="1">
        <f t="array" aca="1" ref="RM19" ca="1">INDIRECT(RM$203&amp;ROW())*RM$205</f>
        <v>2.9987460729532761E-2</v>
      </c>
      <c r="RN19" s="696" cm="1">
        <f t="array" aca="1" ref="RN19" ca="1">INDIRECT(RN$203&amp;ROW())*RN$205</f>
        <v>9.3820613050938681E-2</v>
      </c>
      <c r="RO19" s="696" cm="1">
        <f t="array" aca="1" ref="RO19" ca="1">IF($RN19=0,0,INDIRECT(RO$203&amp;ROW())*RO$205)</f>
        <v>7.0312542939625605E-2</v>
      </c>
      <c r="RP19" s="696" cm="1">
        <f t="array" aca="1" ref="RP19" ca="1">IF($RN19=0,0,INDIRECT(RP$203&amp;ROW())*RP$205)</f>
        <v>0</v>
      </c>
      <c r="RQ19" s="696" cm="1">
        <f t="array" aca="1" ref="RQ19" ca="1">IF($RN19=0,0,INDIRECT(RQ$203&amp;ROW())*RQ$205)</f>
        <v>0</v>
      </c>
      <c r="RR19" s="696" cm="1">
        <f t="array" aca="1" ref="RR19" ca="1">IF($RN19=0,0,INDIRECT(RR$203&amp;ROW())*RR$205)</f>
        <v>0</v>
      </c>
      <c r="RS19" s="696" cm="1">
        <f t="array" aca="1" ref="RS19" ca="1">INDIRECT(RS$203&amp;ROW())*RS$205</f>
        <v>7.7466902221184339E-2</v>
      </c>
      <c r="RT19" s="696" cm="1">
        <f t="array" aca="1" ref="RT19" ca="1">IF($RS19=0,0,INDIRECT(RT$203&amp;ROW())*RT$205)</f>
        <v>8.1033461602244533E-2</v>
      </c>
      <c r="RU19" s="696" cm="1">
        <f t="array" aca="1" ref="RU19" ca="1">IF($RS19=0,0,INDIRECT(RU$203&amp;ROW())*RU$205)</f>
        <v>8.1972972149739559E-2</v>
      </c>
      <c r="RV19" s="696" cm="1">
        <f t="array" aca="1" ref="RV19" ca="1">INDIRECT(RV$203&amp;ROW())*RV$205</f>
        <v>0</v>
      </c>
      <c r="RW19" s="696" cm="1">
        <f t="array" aca="1" ref="RW19" ca="1">INDIRECT(RW$203&amp;ROW())*RW$205</f>
        <v>2.6659190312299668E-2</v>
      </c>
      <c r="RX19" s="696" cm="1">
        <f t="array" aca="1" ref="RX19" ca="1">INDIRECT(RX$203&amp;ROW())*RX$205</f>
        <v>0.19074035443114332</v>
      </c>
      <c r="RY19" s="696" cm="1">
        <f t="array" aca="1" ref="RY19" ca="1">INDIRECT(RY$203&amp;ROW())*RY$205</f>
        <v>8.4396695370290389E-2</v>
      </c>
      <c r="RZ19" s="696" cm="1">
        <f t="array" aca="1" ref="RZ19" ca="1">INDIRECT(RZ$203&amp;ROW())*RZ$205</f>
        <v>3.6812489486199085E-2</v>
      </c>
      <c r="SA19" s="696" cm="1">
        <f t="array" aca="1" ref="SA19" ca="1">INDIRECT(SA$203&amp;ROW())*SA$205</f>
        <v>0.20458618579029147</v>
      </c>
      <c r="SB19" s="696" cm="1">
        <f t="array" aca="1" ref="SB19" ca="1">INDIRECT(SB$203&amp;ROW())*SB$205</f>
        <v>4.7124126502052749E-2</v>
      </c>
      <c r="SC19" s="696" cm="1">
        <f t="array" aca="1" ref="SC19" ca="1">INDIRECT(SC$203&amp;ROW())*SC$205</f>
        <v>5.4291606235991073E-2</v>
      </c>
      <c r="SD19" s="696" cm="1">
        <f t="array" aca="1" ref="SD19" ca="1">INDIRECT(SD$203&amp;ROW())*SD$205</f>
        <v>0.3072993885784252</v>
      </c>
      <c r="SE19" s="696" cm="1">
        <f t="array" aca="1" ref="SE19" ca="1">INDIRECT(SE$203&amp;ROW())*SE$205</f>
        <v>0.2585618210787391</v>
      </c>
      <c r="SF19" s="696" cm="1">
        <f t="array" aca="1" ref="SF19" ca="1">INDIRECT(SF$203&amp;ROW())*SF$205</f>
        <v>0.19835664972334499</v>
      </c>
      <c r="SG19" s="696" cm="1">
        <f t="array" aca="1" ref="SG19" ca="1">INDIRECT(SG$203&amp;ROW())*SG$205</f>
        <v>7.4767843909269882E-2</v>
      </c>
      <c r="SH19" s="696" cm="1">
        <f t="array" aca="1" ref="SH19" ca="1">IF(INDIRECT(SH$203&amp;ROW())="-",0,INDIRECT(SH$203&amp;ROW())*SH$205)</f>
        <v>7.4911282888305925E-2</v>
      </c>
      <c r="SI19" s="696" cm="1">
        <f t="array" aca="1" ref="SI19" ca="1">INDIRECT(SI$203&amp;ROW())*SI$205</f>
        <v>0.24423887568083891</v>
      </c>
      <c r="SJ19" s="696" cm="1">
        <f t="array" aca="1" ref="SJ19" ca="1">INDIRECT(SJ$203&amp;ROW())*SJ$205</f>
        <v>0.10961749760323641</v>
      </c>
      <c r="SK19" s="696" cm="1">
        <f t="array" aca="1" ref="SK19" ca="1">INDIRECT(SK$203&amp;ROW())*SK$205</f>
        <v>0.21261490593800375</v>
      </c>
      <c r="SN19" s="606" t="s">
        <v>2008</v>
      </c>
      <c r="SO19" s="707" cm="1">
        <f t="array" aca="1" ref="SO19" ca="1">INDIRECT(SO$203&amp;ROW())*SO$205</f>
        <v>2</v>
      </c>
      <c r="SP19" s="707" cm="1">
        <f t="array" aca="1" ref="SP19" ca="1">INDIRECT(SP$203&amp;ROW())*SP$205</f>
        <v>2</v>
      </c>
      <c r="SQ19" s="707" cm="1">
        <f t="array" aca="1" ref="SQ19" ca="1">INDIRECT(SQ$203&amp;ROW())*SQ$205</f>
        <v>2</v>
      </c>
      <c r="SR19" s="707" cm="1">
        <f t="array" aca="1" ref="SR19" ca="1">INDIRECT(SR$203&amp;ROW())*SR$205</f>
        <v>3</v>
      </c>
      <c r="SS19" s="707" cm="1">
        <f t="array" aca="1" ref="SS19" ca="1">INDIRECT(SS$203&amp;ROW())*SS$205</f>
        <v>3</v>
      </c>
      <c r="ST19" s="707" cm="1">
        <f t="array" aca="1" ref="ST19" ca="1">INDIRECT(ST$203&amp;ROW())*ST$205</f>
        <v>3</v>
      </c>
      <c r="SU19" s="707" cm="1">
        <f t="array" aca="1" ref="SU19" ca="1">INDIRECT(SU$203&amp;ROW())*SU$205</f>
        <v>3</v>
      </c>
      <c r="SV19" s="707" cm="1">
        <f t="array" aca="1" ref="SV19" ca="1">INDIRECT(SV$203&amp;ROW())*SV$205</f>
        <v>3</v>
      </c>
      <c r="SW19" s="707" cm="1">
        <f t="array" aca="1" ref="SW19" ca="1">INDIRECT(SW$203&amp;ROW())*SW$205</f>
        <v>3</v>
      </c>
      <c r="SX19" s="707" cm="1">
        <f t="array" aca="1" ref="SX19" ca="1">INDIRECT(SX$203&amp;ROW())*SX$205</f>
        <v>3</v>
      </c>
      <c r="SY19" s="707" cm="1">
        <f t="array" aca="1" ref="SY19" ca="1">INDIRECT(SY$203&amp;ROW())*SY$205</f>
        <v>3</v>
      </c>
      <c r="SZ19" s="707" cm="1">
        <f t="array" aca="1" ref="SZ19" ca="1">INDIRECT(SZ$203&amp;ROW())*SZ$205</f>
        <v>0</v>
      </c>
      <c r="TA19" s="707" cm="1">
        <f t="array" aca="1" ref="TA19" ca="1">INDIRECT(TA$203&amp;ROW())*TA$205</f>
        <v>2</v>
      </c>
      <c r="TB19" s="696" cm="1">
        <f t="array" aca="1" ref="TB19" ca="1">IF(INDIRECT(TB$203&amp;ROW())="-",0,INDIRECT(TB$203&amp;ROW())*TB$205)</f>
        <v>0.80330000000000001</v>
      </c>
      <c r="TC19" s="707" cm="1">
        <f t="array" aca="1" ref="TC19" ca="1">INDIRECT(TC$203&amp;ROW())*TC$205</f>
        <v>2</v>
      </c>
      <c r="TD19" s="696" cm="1">
        <f t="array" aca="1" ref="TD19" ca="1">IF(INDIRECT(TD$203&amp;ROW())="-",0,INDIRECT(TD$203&amp;ROW())*TD$205)</f>
        <v>0.65880000000000005</v>
      </c>
      <c r="TE19" s="732" cm="1">
        <f t="array" aca="1" ref="TE19" ca="1">INDIRECT(TE$203&amp;ROW())*TE$205</f>
        <v>2</v>
      </c>
      <c r="TF19" s="707" cm="1">
        <f t="array" aca="1" ref="TF19" ca="1">INDIRECT(TF$203&amp;ROW())*TF$205</f>
        <v>2</v>
      </c>
      <c r="TG19" s="707" cm="1">
        <f t="array" aca="1" ref="TG19" ca="1">INDIRECT(TG$203&amp;ROW())*TG$205</f>
        <v>3</v>
      </c>
      <c r="TH19" s="707" cm="1">
        <f t="array" aca="1" ref="TH19" ca="1">INDIRECT(TH$203&amp;ROW())*TH$205</f>
        <v>2</v>
      </c>
      <c r="TI19" s="707" cm="1">
        <f t="array" aca="1" ref="TI19" ca="1">INDIRECT(TI$203&amp;ROW())*TI$205</f>
        <v>2</v>
      </c>
      <c r="TJ19" s="696" cm="1">
        <f t="array" aca="1" ref="TJ19" ca="1">IF(INDIRECT(TJ$203&amp;ROW())="-",0,INDIRECT(TJ$203&amp;ROW())*TJ$205)</f>
        <v>0.65480000000000005</v>
      </c>
      <c r="TK19" s="707" cm="1">
        <f t="array" aca="1" ref="TK19" ca="1">INDIRECT(TK$203&amp;ROW())*TK$205</f>
        <v>0</v>
      </c>
      <c r="TL19" s="707" cm="1">
        <f t="array" aca="1" ref="TL19" ca="1">INDIRECT(TL$203&amp;ROW())*TL$205</f>
        <v>2</v>
      </c>
      <c r="TM19" s="707" cm="1">
        <f t="array" aca="1" ref="TM19" ca="1">INDIRECT(TM$203&amp;ROW())*TM$205</f>
        <v>1</v>
      </c>
      <c r="TN19" s="707" cm="1">
        <f t="array" aca="1" ref="TN19" ca="1">IF($TM19=0,0,INDIRECT(TN$203&amp;ROW())*TN$205)</f>
        <v>1</v>
      </c>
      <c r="TO19" s="707" cm="1">
        <f t="array" aca="1" ref="TO19" ca="1">IF($TM19=0,0,INDIRECT(TO$203&amp;ROW())*TO$205)</f>
        <v>0</v>
      </c>
      <c r="TP19" s="707" cm="1">
        <f t="array" aca="1" ref="TP19" ca="1">IF($TM19=0,0,INDIRECT(TP$203&amp;ROW())*TP$205)</f>
        <v>0</v>
      </c>
      <c r="TQ19" s="707" cm="1">
        <f t="array" aca="1" ref="TQ19" ca="1">IF($TM19=0,0,INDIRECT(TQ$203&amp;ROW())*TQ$205)</f>
        <v>0</v>
      </c>
      <c r="TR19" s="707" cm="1">
        <f t="array" aca="1" ref="TR19" ca="1">INDIRECT(TR$203&amp;ROW())*TR$205</f>
        <v>1</v>
      </c>
      <c r="TS19" s="707" cm="1">
        <f t="array" aca="1" ref="TS19" ca="1">IF($TR19=0,0,INDIRECT(TS$203&amp;ROW())*TS$205)</f>
        <v>1</v>
      </c>
      <c r="TT19" s="707" cm="1">
        <f t="array" aca="1" ref="TT19" ca="1">IF($TR19=0,0,INDIRECT(TT$203&amp;ROW())*TT$205)</f>
        <v>1</v>
      </c>
      <c r="TU19" s="707" cm="1">
        <f t="array" aca="1" ref="TU19" ca="1">INDIRECT(TU$203&amp;ROW())*TU$205</f>
        <v>0</v>
      </c>
      <c r="TV19" s="707" cm="1">
        <f t="array" aca="1" ref="TV19" ca="1">INDIRECT(TV$203&amp;ROW())*TV$205</f>
        <v>1</v>
      </c>
      <c r="TW19" s="707" cm="1">
        <f t="array" aca="1" ref="TW19" ca="1">INDIRECT(TW$203&amp;ROW())*TW$205</f>
        <v>2</v>
      </c>
      <c r="TX19" s="707" cm="1">
        <f t="array" aca="1" ref="TX19" ca="1">INDIRECT(TX$203&amp;ROW())*TX$205</f>
        <v>3</v>
      </c>
      <c r="TY19" s="707" cm="1">
        <f t="array" aca="1" ref="TY19" ca="1">INDIRECT(TY$203&amp;ROW())*TY$205</f>
        <v>1</v>
      </c>
      <c r="TZ19" s="707" cm="1">
        <f t="array" aca="1" ref="TZ19" ca="1">INDIRECT(TZ$203&amp;ROW())*TZ$205</f>
        <v>2</v>
      </c>
      <c r="UA19" s="707" cm="1">
        <f t="array" aca="1" ref="UA19" ca="1">INDIRECT(UA$203&amp;ROW())*UA$205</f>
        <v>2</v>
      </c>
      <c r="UB19" s="707" cm="1">
        <f t="array" aca="1" ref="UB19" ca="1">INDIRECT(UB$203&amp;ROW())*UB$205</f>
        <v>2</v>
      </c>
      <c r="UC19" s="707" cm="1">
        <f t="array" aca="1" ref="UC19" ca="1">INDIRECT(UC$203&amp;ROW())*UC$205</f>
        <v>1</v>
      </c>
      <c r="UD19" s="707" cm="1">
        <f t="array" aca="1" ref="UD19" ca="1">INDIRECT(UD$203&amp;ROW())*UD$205</f>
        <v>1</v>
      </c>
      <c r="UE19" s="707" cm="1">
        <f t="array" aca="1" ref="UE19" ca="1">INDIRECT(UE$203&amp;ROW())*UE$205</f>
        <v>3</v>
      </c>
      <c r="UF19" s="707" cm="1">
        <f t="array" aca="1" ref="UF19" ca="1">INDIRECT(UF$203&amp;ROW())*UF$205</f>
        <v>2</v>
      </c>
      <c r="UG19" s="696" cm="1">
        <f t="array" aca="1" ref="UG19" ca="1">IF(INDIRECT(UG$203&amp;ROW())="-",0,INDIRECT(UG$203&amp;ROW())*UG$205)</f>
        <v>0.95209999999999995</v>
      </c>
      <c r="UH19" s="707" cm="1">
        <f t="array" aca="1" ref="UH19" ca="1">INDIRECT(UH$203&amp;ROW())*UH$205</f>
        <v>2</v>
      </c>
      <c r="UI19" s="707" cm="1">
        <f t="array" aca="1" ref="UI19" ca="1">INDIRECT(UI$203&amp;ROW())*UI$205</f>
        <v>1</v>
      </c>
      <c r="UJ19" s="707" cm="1">
        <f t="array" aca="1" ref="UJ19" ca="1">INDIRECT(UJ$203&amp;ROW())*UJ$205</f>
        <v>2</v>
      </c>
      <c r="UM19" s="606" t="s">
        <v>2008</v>
      </c>
      <c r="UN19" s="616">
        <f t="shared" ref="UN19:VB35" ca="1" si="83">(SO19-UN$203)/UN$204</f>
        <v>1.3455222970601226</v>
      </c>
      <c r="UO19" s="616">
        <f t="shared" ca="1" si="83"/>
        <v>1.5785703781343867</v>
      </c>
      <c r="UP19" s="616">
        <f t="shared" ca="1" si="83"/>
        <v>1.190315493832806</v>
      </c>
      <c r="UQ19" s="616">
        <f t="shared" ca="1" si="83"/>
        <v>0.29355872991449461</v>
      </c>
      <c r="UR19" s="616">
        <f t="shared" ca="1" si="83"/>
        <v>1.0502465449096676</v>
      </c>
      <c r="US19" s="616">
        <f t="shared" ca="1" si="83"/>
        <v>0.41305213694811815</v>
      </c>
      <c r="UT19" s="616">
        <f t="shared" ca="1" si="83"/>
        <v>0.30690415393182785</v>
      </c>
      <c r="UU19" s="616">
        <f t="shared" ca="1" si="83"/>
        <v>0.53359975015917405</v>
      </c>
      <c r="UV19" s="616">
        <f t="shared" ca="1" si="83"/>
        <v>0.44410973870643028</v>
      </c>
      <c r="UW19" s="616">
        <f t="shared" ca="1" si="83"/>
        <v>0.6421874155054268</v>
      </c>
      <c r="UX19" s="616">
        <f t="shared" ca="1" si="83"/>
        <v>0.28247365722383649</v>
      </c>
      <c r="UY19" s="616">
        <f t="shared" ca="1" si="83"/>
        <v>-0.67270887390575207</v>
      </c>
      <c r="UZ19" s="616">
        <f t="shared" ca="1" si="83"/>
        <v>1.1960042318268584</v>
      </c>
      <c r="VA19" s="616">
        <f t="shared" ca="1" si="83"/>
        <v>0.99069971428686754</v>
      </c>
      <c r="VB19" s="616">
        <f t="shared" ca="1" si="83"/>
        <v>1.528010083348541</v>
      </c>
      <c r="VC19" s="616">
        <f t="shared" ca="1" si="74"/>
        <v>0.38755237578993146</v>
      </c>
      <c r="VD19" s="616">
        <f t="shared" ca="1" si="74"/>
        <v>0.85304819841956248</v>
      </c>
      <c r="VE19" s="616">
        <f t="shared" ca="1" si="74"/>
        <v>3.9909080070471406E-2</v>
      </c>
      <c r="VF19" s="616">
        <f t="shared" ca="1" si="74"/>
        <v>0.95807256683723563</v>
      </c>
      <c r="VG19" s="616">
        <f t="shared" ca="1" si="74"/>
        <v>1.2788179585372306</v>
      </c>
      <c r="VH19" s="616">
        <f t="shared" ca="1" si="74"/>
        <v>-0.12784420028857393</v>
      </c>
      <c r="VI19" s="616">
        <f t="shared" ca="1" si="74"/>
        <v>0.33543711855622033</v>
      </c>
      <c r="VJ19" s="616">
        <f t="shared" ca="1" si="74"/>
        <v>-0.90132677458943244</v>
      </c>
      <c r="VK19" s="616">
        <f t="shared" ca="1" si="74"/>
        <v>0.83678976492872159</v>
      </c>
      <c r="VL19" s="616">
        <f t="shared" ca="1" si="74"/>
        <v>1.1863766389476611</v>
      </c>
      <c r="VM19" s="616">
        <f t="shared" ca="1" si="74"/>
        <v>1.7393845659645861</v>
      </c>
      <c r="VN19" s="616">
        <f t="shared" ca="1" si="74"/>
        <v>-0.62639799545694341</v>
      </c>
      <c r="VO19" s="616">
        <f t="shared" ca="1" si="74"/>
        <v>-0.42150866262694142</v>
      </c>
      <c r="VP19" s="616">
        <f t="shared" ca="1" si="74"/>
        <v>-0.46221149066820022</v>
      </c>
      <c r="VQ19" s="616">
        <f t="shared" ca="1" si="74"/>
        <v>1.2773868528042598</v>
      </c>
      <c r="VR19" s="616">
        <f t="shared" ca="1" si="74"/>
        <v>1.5497103694524457</v>
      </c>
      <c r="VS19" s="616">
        <f t="shared" ca="1" si="75"/>
        <v>2.4577967350382721</v>
      </c>
      <c r="VT19" s="616">
        <f t="shared" ca="1" si="75"/>
        <v>-0.3878135405833677</v>
      </c>
      <c r="VU19" s="616">
        <f t="shared" ca="1" si="75"/>
        <v>1.2114249894444582</v>
      </c>
      <c r="VV19" s="616">
        <f t="shared" ca="1" si="75"/>
        <v>1.6727825257285902</v>
      </c>
      <c r="VW19" s="616">
        <f t="shared" ca="1" si="75"/>
        <v>0.66845613582062358</v>
      </c>
      <c r="VX19" s="616">
        <f t="shared" ca="1" si="75"/>
        <v>0.76953548521680748</v>
      </c>
      <c r="VY19" s="616">
        <f t="shared" ca="1" si="75"/>
        <v>0.70583605694264007</v>
      </c>
      <c r="VZ19" s="616">
        <f t="shared" ca="1" si="75"/>
        <v>0.68442622420316401</v>
      </c>
      <c r="WA19" s="616">
        <f t="shared" ca="1" si="75"/>
        <v>0.92808016936885662</v>
      </c>
      <c r="WB19" s="616">
        <f t="shared" ca="1" si="75"/>
        <v>0.33435322352896929</v>
      </c>
      <c r="WC19" s="616">
        <f t="shared" ca="1" si="75"/>
        <v>0.47817673461028487</v>
      </c>
      <c r="WD19" s="616">
        <f t="shared" ca="1" si="75"/>
        <v>1.1315684290219801</v>
      </c>
      <c r="WE19" s="616">
        <f t="shared" ca="1" si="75"/>
        <v>0.67426644196529939</v>
      </c>
      <c r="WF19" s="616">
        <f t="shared" ca="1" si="75"/>
        <v>1.3582999510157772</v>
      </c>
      <c r="WG19" s="616">
        <f t="shared" ca="1" si="75"/>
        <v>1.1042161560551988</v>
      </c>
      <c r="WH19" s="616">
        <f t="shared" ca="1" si="75"/>
        <v>0.91987607881584121</v>
      </c>
      <c r="WI19" s="627">
        <f t="shared" ca="1" si="76"/>
        <v>1.0659329460226332</v>
      </c>
      <c r="WL19" s="606" t="s">
        <v>2008</v>
      </c>
      <c r="WM19" s="700" t="str">
        <f t="shared" ca="1" si="63"/>
        <v>A</v>
      </c>
      <c r="WN19" s="479">
        <f t="shared" ca="1" si="64"/>
        <v>0.80168475771941894</v>
      </c>
      <c r="WO19" s="495">
        <f t="shared" ca="1" si="45"/>
        <v>0.89524031402263715</v>
      </c>
      <c r="WP19" s="458">
        <f t="shared" ca="1" si="45"/>
        <v>0.77761951093986836</v>
      </c>
      <c r="WQ19" s="458">
        <f t="shared" ca="1" si="45"/>
        <v>0.585001097113238</v>
      </c>
      <c r="WR19" s="459">
        <f t="shared" ca="1" si="45"/>
        <v>0.94887810880193191</v>
      </c>
      <c r="WS19" s="495">
        <f t="shared" ca="1" si="65"/>
        <v>0.82751432935820002</v>
      </c>
      <c r="WT19" s="458">
        <f t="shared" ca="1" si="66"/>
        <v>0.56014496804610991</v>
      </c>
      <c r="WU19" s="458">
        <f t="shared" ca="1" si="67"/>
        <v>0.5821299783764905</v>
      </c>
      <c r="WV19" s="459">
        <f t="shared" ca="1" si="68"/>
        <v>0.97345538477328053</v>
      </c>
      <c r="WW19" s="484">
        <f t="shared" ref="WW19:XK35" ca="1" si="84">(UN19*WW$205)</f>
        <v>1.0061815737415598</v>
      </c>
      <c r="WX19" s="484">
        <f t="shared" ca="1" si="84"/>
        <v>0.95203579505284863</v>
      </c>
      <c r="WY19" s="484">
        <f t="shared" ca="1" si="84"/>
        <v>0.86666871105966603</v>
      </c>
      <c r="WZ19" s="484">
        <f t="shared" ca="1" si="84"/>
        <v>0.10559307515024371</v>
      </c>
      <c r="XA19" s="484">
        <f t="shared" ca="1" si="84"/>
        <v>0.5542151017488316</v>
      </c>
      <c r="XB19" s="484">
        <f t="shared" ca="1" si="84"/>
        <v>0.21821544394969081</v>
      </c>
      <c r="XC19" s="484">
        <f t="shared" ca="1" si="84"/>
        <v>0.14467461816346364</v>
      </c>
      <c r="XD19" s="484">
        <f t="shared" ca="1" si="84"/>
        <v>0.27368331185664035</v>
      </c>
      <c r="XE19" s="484">
        <f t="shared" ca="1" si="84"/>
        <v>0.21801347073098662</v>
      </c>
      <c r="XF19" s="484">
        <f t="shared" ca="1" si="84"/>
        <v>0.41324760187774212</v>
      </c>
      <c r="XG19" s="484">
        <f t="shared" ca="1" si="84"/>
        <v>0.1145148206385433</v>
      </c>
      <c r="XH19" s="484">
        <f t="shared" ca="1" si="84"/>
        <v>-0.33958343954762366</v>
      </c>
      <c r="XI19" s="484">
        <f t="shared" ca="1" si="84"/>
        <v>0.83588735762379129</v>
      </c>
      <c r="XJ19" s="484">
        <f t="shared" ca="1" si="84"/>
        <v>0.70309958722938992</v>
      </c>
      <c r="XK19" s="484">
        <f t="shared" ca="1" si="84"/>
        <v>1.0853455622024688</v>
      </c>
      <c r="XL19" s="484">
        <f t="shared" ca="1" si="77"/>
        <v>0.34236376877282543</v>
      </c>
      <c r="XM19" s="484">
        <f t="shared" ca="1" si="77"/>
        <v>0.64336895124803395</v>
      </c>
      <c r="XN19" s="484">
        <f t="shared" ca="1" si="77"/>
        <v>2.7828601533139714E-2</v>
      </c>
      <c r="XO19" s="484">
        <f t="shared" ca="1" si="77"/>
        <v>0.70341687857189839</v>
      </c>
      <c r="XP19" s="484">
        <f t="shared" ca="1" si="77"/>
        <v>0.81844349346382761</v>
      </c>
      <c r="XQ19" s="484">
        <f t="shared" ca="1" si="77"/>
        <v>-8.50675308720171E-2</v>
      </c>
      <c r="XR19" s="484">
        <f t="shared" ca="1" si="77"/>
        <v>0.29350747873669281</v>
      </c>
      <c r="XS19" s="484">
        <f t="shared" ca="1" si="77"/>
        <v>-0.55611861992167977</v>
      </c>
      <c r="XT19" s="484">
        <f t="shared" ca="1" si="77"/>
        <v>0.50818242424121263</v>
      </c>
      <c r="XU19" s="484">
        <f t="shared" ca="1" si="77"/>
        <v>0.90140897027243294</v>
      </c>
      <c r="XV19" s="484">
        <f t="shared" ca="1" si="77"/>
        <v>0.91769929700291553</v>
      </c>
      <c r="XW19" s="484">
        <f t="shared" ca="1" si="77"/>
        <v>-0.40427726626791127</v>
      </c>
      <c r="XX19" s="484">
        <f t="shared" ca="1" si="77"/>
        <v>-0.20379943838012618</v>
      </c>
      <c r="XY19" s="484">
        <f t="shared" ca="1" si="77"/>
        <v>-0.24303080179333969</v>
      </c>
      <c r="XZ19" s="484">
        <f t="shared" ca="1" si="77"/>
        <v>0.93428074414103568</v>
      </c>
      <c r="YA19" s="484">
        <f t="shared" ca="1" si="77"/>
        <v>1.0567475009296226</v>
      </c>
      <c r="YB19" s="484">
        <f t="shared" ca="1" si="78"/>
        <v>1.291572184262612</v>
      </c>
      <c r="YC19" s="484">
        <f t="shared" ca="1" si="78"/>
        <v>-0.17304240180829866</v>
      </c>
      <c r="YD19" s="484">
        <f t="shared" ca="1" si="78"/>
        <v>0.89512192470051022</v>
      </c>
      <c r="YE19" s="484">
        <f t="shared" ca="1" si="78"/>
        <v>1.2049052532823037</v>
      </c>
      <c r="YF19" s="484">
        <f t="shared" ca="1" si="78"/>
        <v>0.39432227452058582</v>
      </c>
      <c r="YG19" s="484">
        <f t="shared" ca="1" si="78"/>
        <v>0.53605841900202811</v>
      </c>
      <c r="YH19" s="484">
        <f t="shared" ca="1" si="78"/>
        <v>0.3761400347447329</v>
      </c>
      <c r="YI19" s="484">
        <f t="shared" ca="1" si="78"/>
        <v>0.40086843951579315</v>
      </c>
      <c r="YJ19" s="484">
        <f t="shared" ca="1" si="78"/>
        <v>0.55062996448654267</v>
      </c>
      <c r="YK19" s="484">
        <f t="shared" ca="1" si="78"/>
        <v>5.8277766861099353E-2</v>
      </c>
      <c r="YL19" s="484">
        <f t="shared" ca="1" si="78"/>
        <v>0.15139075417761619</v>
      </c>
      <c r="YM19" s="484">
        <f t="shared" ca="1" si="78"/>
        <v>0.90333107688824665</v>
      </c>
      <c r="YN19" s="484">
        <f t="shared" ca="1" si="78"/>
        <v>0.48075197312125845</v>
      </c>
      <c r="YO19" s="484">
        <f t="shared" ca="1" si="78"/>
        <v>0.83413199991878872</v>
      </c>
      <c r="YP19" s="484">
        <f t="shared" ca="1" si="78"/>
        <v>0.58832636794620996</v>
      </c>
      <c r="YQ19" s="484">
        <f t="shared" ca="1" si="78"/>
        <v>0.66635823149419537</v>
      </c>
      <c r="YR19" s="484">
        <f t="shared" ca="1" si="79"/>
        <v>0.79923652292777037</v>
      </c>
      <c r="YU19" s="606" t="s">
        <v>2008</v>
      </c>
      <c r="YV19" s="700" t="str">
        <f t="shared" ca="1" si="49"/>
        <v>A</v>
      </c>
      <c r="YW19" s="479">
        <f t="shared" ca="1" si="69"/>
        <v>0.79172232491758932</v>
      </c>
      <c r="YX19" s="495">
        <f t="shared" ca="1" si="50"/>
        <v>0.93771090159154302</v>
      </c>
      <c r="YY19" s="458">
        <f t="shared" ca="1" si="50"/>
        <v>0.75437473628775442</v>
      </c>
      <c r="YZ19" s="458">
        <f t="shared" ca="1" si="50"/>
        <v>0.49172181335570297</v>
      </c>
      <c r="ZA19" s="459">
        <f t="shared" ca="1" si="50"/>
        <v>0.98308184843535706</v>
      </c>
      <c r="ZB19" s="495">
        <f t="shared" ca="1" si="70"/>
        <v>0.71821831379064005</v>
      </c>
      <c r="ZC19" s="458">
        <f t="shared" ca="1" si="71"/>
        <v>0.51519404142191427</v>
      </c>
      <c r="ZD19" s="458">
        <f t="shared" ca="1" si="72"/>
        <v>0.46900491097401081</v>
      </c>
      <c r="ZE19" s="459">
        <f t="shared" ca="1" si="73"/>
        <v>0.79573107040884838</v>
      </c>
      <c r="ZF19" s="484">
        <f t="shared" ref="ZF19:ZT35" ca="1" si="85">(UN19*ZF$205)</f>
        <v>4.5009936569290004E-2</v>
      </c>
      <c r="ZG19" s="484">
        <f t="shared" ca="1" si="85"/>
        <v>0.20129871520842663</v>
      </c>
      <c r="ZH19" s="484">
        <f t="shared" ca="1" si="85"/>
        <v>8.9808171214972948E-2</v>
      </c>
      <c r="ZI19" s="484">
        <f t="shared" ca="1" si="85"/>
        <v>2.1988880583922777E-2</v>
      </c>
      <c r="ZJ19" s="484">
        <f t="shared" ca="1" si="85"/>
        <v>9.1836409008688807E-2</v>
      </c>
      <c r="ZK19" s="484">
        <f t="shared" ca="1" si="85"/>
        <v>7.3425809550013654E-2</v>
      </c>
      <c r="ZL19" s="484">
        <f t="shared" ca="1" si="85"/>
        <v>2.4672875513209128E-2</v>
      </c>
      <c r="ZM19" s="484">
        <f t="shared" ca="1" si="85"/>
        <v>9.4446117703140112E-2</v>
      </c>
      <c r="ZN19" s="484">
        <f t="shared" ca="1" si="85"/>
        <v>8.9770705925095284E-2</v>
      </c>
      <c r="ZO19" s="484">
        <f t="shared" ca="1" si="85"/>
        <v>2.8984588520071332E-2</v>
      </c>
      <c r="ZP19" s="484">
        <f t="shared" ca="1" si="85"/>
        <v>2.6000050859821721E-2</v>
      </c>
      <c r="ZQ19" s="484">
        <f t="shared" ca="1" si="85"/>
        <v>-1.1497069191506403E-2</v>
      </c>
      <c r="ZR19" s="484">
        <f t="shared" ca="1" si="85"/>
        <v>6.8537874740930649E-2</v>
      </c>
      <c r="ZS19" s="484">
        <f t="shared" ca="1" si="85"/>
        <v>8.3128241084015578E-2</v>
      </c>
      <c r="ZT19" s="484">
        <f t="shared" ca="1" si="85"/>
        <v>5.4582123014624152E-2</v>
      </c>
      <c r="ZU19" s="484">
        <f t="shared" ca="1" si="80"/>
        <v>2.4527817709575881E-2</v>
      </c>
      <c r="ZV19" s="484">
        <f t="shared" ca="1" si="80"/>
        <v>4.5270410067628573E-2</v>
      </c>
      <c r="ZW19" s="484">
        <f t="shared" ca="1" si="80"/>
        <v>5.5175234891583769E-3</v>
      </c>
      <c r="ZX19" s="484">
        <f t="shared" ca="1" si="80"/>
        <v>2.7969817598544739E-2</v>
      </c>
      <c r="ZY19" s="484">
        <f t="shared" ca="1" si="80"/>
        <v>0.13772471860952887</v>
      </c>
      <c r="ZZ19" s="484">
        <f t="shared" ca="1" si="80"/>
        <v>-7.8155783354792625E-3</v>
      </c>
      <c r="AAA19" s="484">
        <f t="shared" ca="1" si="80"/>
        <v>2.0267647023729702E-2</v>
      </c>
      <c r="AAB19" s="484">
        <f t="shared" ca="1" si="80"/>
        <v>-0.10150745433592355</v>
      </c>
      <c r="AAC19" s="484">
        <f t="shared" ca="1" si="80"/>
        <v>1.2546600107337495E-2</v>
      </c>
      <c r="AAD19" s="484">
        <f t="shared" ca="1" si="80"/>
        <v>0.1113065835753817</v>
      </c>
      <c r="AAE19" s="484">
        <f t="shared" ca="1" si="80"/>
        <v>0.12230055198290701</v>
      </c>
      <c r="AAF19" s="484">
        <f t="shared" ca="1" si="80"/>
        <v>-6.120902348854227E-2</v>
      </c>
      <c r="AAG19" s="484">
        <f t="shared" ca="1" si="80"/>
        <v>-4.3018323338477257E-2</v>
      </c>
      <c r="AAH19" s="484">
        <f t="shared" ca="1" si="80"/>
        <v>-3.8008707897835295E-2</v>
      </c>
      <c r="AAI19" s="484">
        <f t="shared" ca="1" si="80"/>
        <v>9.8955202424813982E-2</v>
      </c>
      <c r="AAJ19" s="484">
        <f t="shared" ca="1" si="80"/>
        <v>0.12557839571762494</v>
      </c>
      <c r="AAK19" s="484">
        <f t="shared" ca="1" si="81"/>
        <v>0.20147290331101309</v>
      </c>
      <c r="AAL19" s="484">
        <f t="shared" ca="1" si="81"/>
        <v>-1.741238539122681E-2</v>
      </c>
      <c r="AAM19" s="484">
        <f t="shared" ca="1" si="81"/>
        <v>3.2295609342675426E-2</v>
      </c>
      <c r="AAN19" s="484">
        <f t="shared" ca="1" si="81"/>
        <v>0.1595335659218472</v>
      </c>
      <c r="AAO19" s="484">
        <f t="shared" ca="1" si="81"/>
        <v>1.8805162954418208E-2</v>
      </c>
      <c r="AAP19" s="484">
        <f t="shared" ca="1" si="81"/>
        <v>2.8328516958800835E-2</v>
      </c>
      <c r="AAQ19" s="484">
        <f t="shared" ca="1" si="81"/>
        <v>7.2202153341576855E-2</v>
      </c>
      <c r="AAR19" s="484">
        <f t="shared" ca="1" si="81"/>
        <v>1.612649398533611E-2</v>
      </c>
      <c r="AAS19" s="484">
        <f t="shared" ca="1" si="81"/>
        <v>2.5193481555402932E-2</v>
      </c>
      <c r="AAT19" s="484">
        <f t="shared" ca="1" si="81"/>
        <v>0.1027465411596778</v>
      </c>
      <c r="AAU19" s="484">
        <f t="shared" ca="1" si="81"/>
        <v>0.12363824729832018</v>
      </c>
      <c r="AAV19" s="484">
        <f t="shared" ca="1" si="81"/>
        <v>7.4818040837836219E-2</v>
      </c>
      <c r="AAW19" s="484">
        <f t="shared" ca="1" si="81"/>
        <v>2.5206724043060142E-2</v>
      </c>
      <c r="AAX19" s="484">
        <f t="shared" ca="1" si="81"/>
        <v>0.10687111845154393</v>
      </c>
      <c r="AAY19" s="484">
        <f t="shared" ca="1" si="81"/>
        <v>0.13484625623176977</v>
      </c>
      <c r="AAZ19" s="484">
        <f t="shared" ca="1" si="81"/>
        <v>0.10083451386486998</v>
      </c>
      <c r="ABA19" s="484">
        <f t="shared" ca="1" si="82"/>
        <v>0.11331661652741069</v>
      </c>
    </row>
    <row r="20" spans="1:729" ht="15" customHeight="1" x14ac:dyDescent="0.35">
      <c r="A20" s="498">
        <v>18</v>
      </c>
      <c r="B20" s="628"/>
      <c r="C20" s="606" t="s">
        <v>2068</v>
      </c>
      <c r="D20" s="629">
        <v>84</v>
      </c>
      <c r="E20" s="630" t="s">
        <v>2069</v>
      </c>
      <c r="F20" s="631" t="s">
        <v>1240</v>
      </c>
      <c r="G20" s="632">
        <v>397.62099999999998</v>
      </c>
      <c r="H20" s="504">
        <v>1735.8798771350366</v>
      </c>
      <c r="I20" s="505">
        <v>4450</v>
      </c>
      <c r="J20" s="506" t="s">
        <v>2070</v>
      </c>
      <c r="K20" s="507">
        <v>1</v>
      </c>
      <c r="L20" s="735" t="s">
        <v>2071</v>
      </c>
      <c r="M20" s="509">
        <v>136</v>
      </c>
      <c r="N20" s="510">
        <v>0.45479999999999998</v>
      </c>
      <c r="O20" s="511">
        <v>0.26469999999999999</v>
      </c>
      <c r="P20" s="512">
        <v>0.40789999999999998</v>
      </c>
      <c r="Q20" s="513">
        <v>0.69189999999999996</v>
      </c>
      <c r="R20" s="510">
        <v>0.29759999999999998</v>
      </c>
      <c r="S20" s="514">
        <v>0.41149999999999998</v>
      </c>
      <c r="T20" s="514">
        <v>0.33329999999999999</v>
      </c>
      <c r="U20" s="514">
        <v>0.31884000000000001</v>
      </c>
      <c r="V20" s="514">
        <v>0.378</v>
      </c>
      <c r="W20" s="784" t="s">
        <v>2072</v>
      </c>
      <c r="X20" s="516" t="s">
        <v>2073</v>
      </c>
      <c r="Y20" s="518">
        <v>1</v>
      </c>
      <c r="Z20" s="518">
        <v>3</v>
      </c>
      <c r="AA20" s="519" t="s">
        <v>2074</v>
      </c>
      <c r="AB20" s="520">
        <v>2015</v>
      </c>
      <c r="AC20" s="576">
        <v>1</v>
      </c>
      <c r="AD20" s="521" t="s">
        <v>2074</v>
      </c>
      <c r="AE20" s="522">
        <v>0</v>
      </c>
      <c r="AF20" s="634" t="s">
        <v>1188</v>
      </c>
      <c r="AG20" s="635" t="s">
        <v>1188</v>
      </c>
      <c r="AH20" s="636" t="s">
        <v>1188</v>
      </c>
      <c r="AI20" s="636" t="s">
        <v>1188</v>
      </c>
      <c r="AJ20" s="636" t="s">
        <v>1188</v>
      </c>
      <c r="AK20" s="637" t="s">
        <v>1188</v>
      </c>
      <c r="AL20" s="638" t="s">
        <v>1188</v>
      </c>
      <c r="AM20" s="639" t="s">
        <v>1188</v>
      </c>
      <c r="AN20" s="636" t="s">
        <v>1188</v>
      </c>
      <c r="AO20" s="636" t="s">
        <v>1188</v>
      </c>
      <c r="AP20" s="636" t="s">
        <v>1188</v>
      </c>
      <c r="AQ20" s="636" t="s">
        <v>1188</v>
      </c>
      <c r="AR20" s="636" t="s">
        <v>1188</v>
      </c>
      <c r="AS20" s="636" t="s">
        <v>1188</v>
      </c>
      <c r="AT20" s="636" t="s">
        <v>1188</v>
      </c>
      <c r="AU20" s="640" t="s">
        <v>1188</v>
      </c>
      <c r="AV20" s="641" t="s">
        <v>2075</v>
      </c>
      <c r="AW20" s="642" t="s">
        <v>2076</v>
      </c>
      <c r="AX20" s="643">
        <v>1</v>
      </c>
      <c r="AY20" s="644" t="s">
        <v>2077</v>
      </c>
      <c r="AZ20" s="645">
        <v>2</v>
      </c>
      <c r="BA20" s="709" t="s">
        <v>2078</v>
      </c>
      <c r="BB20" s="631" t="s">
        <v>2079</v>
      </c>
      <c r="BC20" s="646" t="s">
        <v>2080</v>
      </c>
      <c r="BD20" s="631" t="s">
        <v>1195</v>
      </c>
      <c r="BE20" s="631" t="s">
        <v>1317</v>
      </c>
      <c r="BF20" s="631">
        <v>3</v>
      </c>
      <c r="BG20" s="631">
        <v>1999</v>
      </c>
      <c r="BH20" s="631" t="s">
        <v>1195</v>
      </c>
      <c r="BI20" s="631">
        <v>1</v>
      </c>
      <c r="BJ20" s="631">
        <v>2</v>
      </c>
      <c r="BK20" s="631" t="s">
        <v>1942</v>
      </c>
      <c r="BL20" s="631" t="s">
        <v>1257</v>
      </c>
      <c r="BM20" s="641" t="s">
        <v>2075</v>
      </c>
      <c r="BN20" s="647">
        <v>1981</v>
      </c>
      <c r="BO20" s="557" t="s">
        <v>2081</v>
      </c>
      <c r="BP20" s="647">
        <v>1999</v>
      </c>
      <c r="BQ20" s="647">
        <v>3</v>
      </c>
      <c r="BR20" s="647">
        <v>4</v>
      </c>
      <c r="BS20" s="647" t="s">
        <v>1188</v>
      </c>
      <c r="BT20" s="647" t="s">
        <v>1188</v>
      </c>
      <c r="BU20" s="647" t="s">
        <v>1188</v>
      </c>
      <c r="BV20" s="648" t="s">
        <v>1188</v>
      </c>
      <c r="BW20" s="551" t="s">
        <v>2082</v>
      </c>
      <c r="BX20" s="650">
        <v>1924</v>
      </c>
      <c r="BY20" s="647" t="s">
        <v>1203</v>
      </c>
      <c r="BZ20" s="651" t="s">
        <v>1204</v>
      </c>
      <c r="CA20" s="647">
        <v>2</v>
      </c>
      <c r="CB20" s="647" t="s">
        <v>1203</v>
      </c>
      <c r="CC20" s="557" t="s">
        <v>2083</v>
      </c>
      <c r="CD20" s="652">
        <v>2002</v>
      </c>
      <c r="CE20" s="647">
        <v>3</v>
      </c>
      <c r="CF20" s="647">
        <v>2</v>
      </c>
      <c r="CG20" s="515" t="s">
        <v>2084</v>
      </c>
      <c r="CH20" s="647">
        <v>1955</v>
      </c>
      <c r="CI20" s="647">
        <v>2008</v>
      </c>
      <c r="CJ20" s="647">
        <v>0</v>
      </c>
      <c r="CK20" s="651" t="s">
        <v>1207</v>
      </c>
      <c r="CL20" s="651" t="s">
        <v>1208</v>
      </c>
      <c r="CM20" s="647">
        <v>2</v>
      </c>
      <c r="CN20" s="647" t="s">
        <v>1209</v>
      </c>
      <c r="CO20" s="557" t="s">
        <v>2085</v>
      </c>
      <c r="CP20" s="647">
        <v>1993</v>
      </c>
      <c r="CQ20" s="647">
        <v>3</v>
      </c>
      <c r="CR20" s="650">
        <v>2</v>
      </c>
      <c r="CS20" s="649" t="s">
        <v>2086</v>
      </c>
      <c r="CT20" s="647">
        <v>2007</v>
      </c>
      <c r="CU20" s="648">
        <v>3</v>
      </c>
      <c r="CV20" s="805" t="s">
        <v>1188</v>
      </c>
      <c r="CW20" s="665" t="s">
        <v>1188</v>
      </c>
      <c r="CX20" s="655">
        <v>0</v>
      </c>
      <c r="CY20" s="656" t="s">
        <v>2087</v>
      </c>
      <c r="CZ20" s="665">
        <v>2003</v>
      </c>
      <c r="DA20" s="655">
        <v>1</v>
      </c>
      <c r="DB20" s="723">
        <v>15800</v>
      </c>
      <c r="DC20" s="753">
        <v>3</v>
      </c>
      <c r="DD20" s="659" t="s">
        <v>1493</v>
      </c>
      <c r="DE20" s="648">
        <v>2017</v>
      </c>
      <c r="DF20" s="794" t="s">
        <v>755</v>
      </c>
      <c r="DG20" s="754" t="s">
        <v>1213</v>
      </c>
      <c r="DH20" s="663">
        <v>2</v>
      </c>
      <c r="DI20" s="781" t="s">
        <v>1942</v>
      </c>
      <c r="DJ20" s="578" t="s">
        <v>2088</v>
      </c>
      <c r="DK20" s="753">
        <v>2005</v>
      </c>
      <c r="DL20" s="753">
        <v>3</v>
      </c>
      <c r="DM20" s="657">
        <v>2</v>
      </c>
      <c r="DN20" s="782" t="s">
        <v>2079</v>
      </c>
      <c r="DO20" s="791" t="s">
        <v>2080</v>
      </c>
      <c r="DP20" s="663">
        <v>2</v>
      </c>
      <c r="DQ20" s="806" t="s">
        <v>1942</v>
      </c>
      <c r="DR20" s="578" t="s">
        <v>2088</v>
      </c>
      <c r="DS20" s="753">
        <v>2005</v>
      </c>
      <c r="DT20" s="753">
        <v>3</v>
      </c>
      <c r="DU20" s="657">
        <v>2</v>
      </c>
      <c r="DV20" s="651" t="s">
        <v>2036</v>
      </c>
      <c r="DW20" s="709" t="s">
        <v>2089</v>
      </c>
      <c r="DX20" s="647">
        <v>2017</v>
      </c>
      <c r="DY20" s="647">
        <v>3</v>
      </c>
      <c r="DZ20" s="650">
        <v>2</v>
      </c>
      <c r="EA20" s="807" t="s">
        <v>1188</v>
      </c>
      <c r="EB20" s="649" t="s">
        <v>1190</v>
      </c>
      <c r="EC20" s="647">
        <v>2</v>
      </c>
      <c r="ED20" s="668" t="s">
        <v>1453</v>
      </c>
      <c r="EE20" s="647">
        <v>1987</v>
      </c>
      <c r="EF20" s="647">
        <v>3</v>
      </c>
      <c r="EG20" s="650" t="s">
        <v>1220</v>
      </c>
      <c r="EH20" s="648">
        <v>4</v>
      </c>
      <c r="EI20" s="744" t="s">
        <v>2090</v>
      </c>
      <c r="EJ20" s="651" t="s">
        <v>1190</v>
      </c>
      <c r="EK20" s="647" t="s">
        <v>1188</v>
      </c>
      <c r="EL20" s="647" t="s">
        <v>1188</v>
      </c>
      <c r="EM20" s="669">
        <v>43800</v>
      </c>
      <c r="EN20" s="647" t="s">
        <v>1188</v>
      </c>
      <c r="EO20" s="670" t="s">
        <v>1188</v>
      </c>
      <c r="EP20" s="556">
        <v>0</v>
      </c>
      <c r="EQ20" s="556" t="s">
        <v>1188</v>
      </c>
      <c r="ER20" s="651" t="s">
        <v>1188</v>
      </c>
      <c r="ES20" s="556" t="s">
        <v>1188</v>
      </c>
      <c r="ET20" s="556">
        <v>0</v>
      </c>
      <c r="EU20" s="671">
        <v>0</v>
      </c>
      <c r="EV20" s="672"/>
      <c r="EW20" s="673"/>
      <c r="EX20" s="674"/>
      <c r="EY20" s="631" t="s">
        <v>1455</v>
      </c>
      <c r="EZ20" s="631" t="s">
        <v>1188</v>
      </c>
      <c r="FA20" s="675"/>
      <c r="FB20" s="648">
        <v>1</v>
      </c>
      <c r="FC20" s="676"/>
      <c r="FD20" s="647"/>
      <c r="FE20" s="648"/>
      <c r="FF20" s="652" t="s">
        <v>1281</v>
      </c>
      <c r="FG20" s="563" t="s">
        <v>1282</v>
      </c>
      <c r="FH20" s="631" t="str">
        <f t="shared" si="0"/>
        <v>D</v>
      </c>
      <c r="FI20" s="677">
        <f t="shared" si="1"/>
        <v>0.56666666666666676</v>
      </c>
      <c r="FJ20" s="678">
        <f t="shared" si="2"/>
        <v>1.2000000000000002</v>
      </c>
      <c r="FK20" s="679">
        <f t="shared" si="3"/>
        <v>0.5</v>
      </c>
      <c r="FL20" s="680">
        <f t="shared" si="4"/>
        <v>0</v>
      </c>
      <c r="FM20" s="681">
        <v>0</v>
      </c>
      <c r="FN20" s="574" t="s">
        <v>1188</v>
      </c>
      <c r="FO20" s="470" t="s">
        <v>1188</v>
      </c>
      <c r="FP20" s="470" t="s">
        <v>1188</v>
      </c>
      <c r="FQ20" s="430">
        <v>0</v>
      </c>
      <c r="FR20" s="682" t="s">
        <v>1188</v>
      </c>
      <c r="FS20" s="369">
        <v>0</v>
      </c>
      <c r="FT20" s="574" t="s">
        <v>1188</v>
      </c>
      <c r="FU20" s="575" t="s">
        <v>1188</v>
      </c>
      <c r="FV20" s="369">
        <v>0</v>
      </c>
      <c r="FW20" s="574" t="s">
        <v>1188</v>
      </c>
      <c r="FX20" s="575" t="s">
        <v>1188</v>
      </c>
      <c r="FY20" s="369">
        <v>0</v>
      </c>
      <c r="FZ20" s="574" t="s">
        <v>1188</v>
      </c>
      <c r="GA20" s="470" t="s">
        <v>1188</v>
      </c>
      <c r="GB20" s="575" t="s">
        <v>1188</v>
      </c>
      <c r="GC20" s="369">
        <v>0</v>
      </c>
      <c r="GD20" s="574" t="s">
        <v>1188</v>
      </c>
      <c r="GE20" s="470" t="s">
        <v>1188</v>
      </c>
      <c r="GF20" s="685" t="s">
        <v>1188</v>
      </c>
      <c r="GG20" s="734">
        <v>0</v>
      </c>
      <c r="GH20" s="574" t="s">
        <v>1188</v>
      </c>
      <c r="GI20" s="684" t="s">
        <v>1188</v>
      </c>
      <c r="GJ20" s="575" t="s">
        <v>1188</v>
      </c>
      <c r="GK20" s="369">
        <v>1</v>
      </c>
      <c r="GL20" s="430" t="s">
        <v>1188</v>
      </c>
      <c r="GM20" s="686" t="s">
        <v>2091</v>
      </c>
      <c r="GN20" s="572" t="s">
        <v>2092</v>
      </c>
      <c r="GO20" s="577">
        <v>0</v>
      </c>
      <c r="GP20" s="687" t="s">
        <v>1188</v>
      </c>
      <c r="GQ20" s="688" t="s">
        <v>1188</v>
      </c>
      <c r="GR20" s="688" t="s">
        <v>1188</v>
      </c>
      <c r="GS20" s="688" t="s">
        <v>1188</v>
      </c>
      <c r="GT20" s="689" t="s">
        <v>1188</v>
      </c>
      <c r="GU20" s="581">
        <v>0</v>
      </c>
      <c r="GV20" s="687" t="s">
        <v>1188</v>
      </c>
      <c r="GW20" s="688" t="s">
        <v>1188</v>
      </c>
      <c r="GX20" s="689" t="s">
        <v>1188</v>
      </c>
      <c r="GY20" s="581">
        <v>0</v>
      </c>
      <c r="GZ20" s="582" t="s">
        <v>1188</v>
      </c>
      <c r="HA20" s="583" t="s">
        <v>1459</v>
      </c>
      <c r="HB20" s="584">
        <v>2</v>
      </c>
      <c r="HC20" s="585">
        <v>0</v>
      </c>
      <c r="HD20" s="586" t="s">
        <v>1188</v>
      </c>
      <c r="HE20" s="690" t="s">
        <v>1188</v>
      </c>
      <c r="HF20" s="587" t="s">
        <v>1188</v>
      </c>
      <c r="HG20" s="587" t="s">
        <v>1188</v>
      </c>
      <c r="HH20" s="588">
        <v>0</v>
      </c>
      <c r="HI20" s="787" t="s">
        <v>1188</v>
      </c>
      <c r="HJ20" s="808" t="s">
        <v>1188</v>
      </c>
      <c r="HK20" s="691" t="s">
        <v>1188</v>
      </c>
      <c r="HL20" s="692">
        <v>2</v>
      </c>
      <c r="HM20" s="809" t="s">
        <v>2093</v>
      </c>
      <c r="HN20" s="706">
        <v>1994</v>
      </c>
      <c r="HO20" s="681" t="s">
        <v>1188</v>
      </c>
      <c r="HP20" s="574" t="s">
        <v>1188</v>
      </c>
      <c r="HQ20" s="472" t="str">
        <f t="shared" si="5"/>
        <v>-</v>
      </c>
      <c r="HR20" s="593" t="s">
        <v>1188</v>
      </c>
      <c r="HS20" s="574" t="s">
        <v>1188</v>
      </c>
      <c r="HT20" s="574" t="s">
        <v>1188</v>
      </c>
      <c r="HU20" s="574" t="s">
        <v>1188</v>
      </c>
      <c r="HV20" s="574" t="s">
        <v>1188</v>
      </c>
      <c r="HW20" s="574" t="s">
        <v>1188</v>
      </c>
      <c r="HX20" s="574" t="s">
        <v>1188</v>
      </c>
      <c r="HY20" s="574" t="s">
        <v>1188</v>
      </c>
      <c r="HZ20" s="574" t="s">
        <v>1188</v>
      </c>
      <c r="IA20" s="574" t="s">
        <v>1188</v>
      </c>
      <c r="IB20" s="574" t="s">
        <v>1188</v>
      </c>
      <c r="IC20" s="574" t="s">
        <v>1188</v>
      </c>
      <c r="ID20" s="681" t="s">
        <v>1188</v>
      </c>
      <c r="IE20" s="369" t="s">
        <v>1188</v>
      </c>
      <c r="IF20" s="574" t="s">
        <v>1188</v>
      </c>
      <c r="IG20" s="472" t="str">
        <f t="shared" si="6"/>
        <v>-</v>
      </c>
      <c r="IH20" s="609">
        <v>0.47816481977411357</v>
      </c>
      <c r="II20" s="694">
        <v>0.45097676746021215</v>
      </c>
      <c r="IJ20" s="695">
        <v>0.36010992843294487</v>
      </c>
      <c r="IK20" s="696">
        <v>0.39170312460080331</v>
      </c>
      <c r="IL20" s="696">
        <v>0.52307138581209189</v>
      </c>
      <c r="IM20" s="697">
        <v>0.52902263099500857</v>
      </c>
      <c r="IN20" s="599">
        <v>3</v>
      </c>
      <c r="IO20" s="600">
        <v>2</v>
      </c>
      <c r="IP20" s="601">
        <v>2</v>
      </c>
      <c r="IQ20" s="600">
        <v>35</v>
      </c>
      <c r="IR20" s="587">
        <v>51</v>
      </c>
      <c r="IS20" s="601">
        <v>86</v>
      </c>
      <c r="IT20" s="599" t="s">
        <v>1188</v>
      </c>
      <c r="IU20" s="600" t="s">
        <v>1188</v>
      </c>
      <c r="IV20" s="587" t="s">
        <v>1188</v>
      </c>
      <c r="IW20" s="601" t="s">
        <v>1188</v>
      </c>
      <c r="IX20" s="602" t="s">
        <v>1188</v>
      </c>
      <c r="IY20" s="681">
        <v>0</v>
      </c>
      <c r="IZ20" s="719" t="s">
        <v>1188</v>
      </c>
      <c r="JA20" s="681">
        <v>0</v>
      </c>
      <c r="JB20" s="720" t="s">
        <v>1188</v>
      </c>
      <c r="JC20" s="681">
        <v>0</v>
      </c>
      <c r="JD20" s="430" t="s">
        <v>1188</v>
      </c>
      <c r="JE20" s="470" t="s">
        <v>1188</v>
      </c>
      <c r="JF20" s="470" t="s">
        <v>1188</v>
      </c>
      <c r="JG20" s="472" t="s">
        <v>1188</v>
      </c>
      <c r="JH20" s="568">
        <v>0</v>
      </c>
      <c r="JI20" s="469" t="s">
        <v>1188</v>
      </c>
      <c r="JJ20" s="470" t="s">
        <v>1188</v>
      </c>
      <c r="JK20" s="471" t="s">
        <v>1188</v>
      </c>
      <c r="JL20" s="472" t="s">
        <v>1188</v>
      </c>
      <c r="JM20" s="468">
        <v>0</v>
      </c>
      <c r="JN20" s="469" t="s">
        <v>1188</v>
      </c>
      <c r="JO20" s="469" t="s">
        <v>1188</v>
      </c>
      <c r="JP20" s="470" t="s">
        <v>1188</v>
      </c>
      <c r="JQ20" s="471" t="s">
        <v>1188</v>
      </c>
      <c r="JR20" s="472" t="s">
        <v>1188</v>
      </c>
      <c r="JS20" s="369">
        <v>0</v>
      </c>
      <c r="JT20" s="430" t="s">
        <v>1188</v>
      </c>
      <c r="JU20" s="470" t="s">
        <v>1188</v>
      </c>
      <c r="JV20" s="470" t="s">
        <v>1188</v>
      </c>
      <c r="JW20" s="472" t="s">
        <v>1188</v>
      </c>
      <c r="JX20" s="606">
        <v>0</v>
      </c>
      <c r="JY20" s="607" t="s">
        <v>1188</v>
      </c>
      <c r="JZ20" s="606" t="s">
        <v>1188</v>
      </c>
      <c r="KA20" s="606">
        <f t="shared" si="7"/>
        <v>0</v>
      </c>
      <c r="KB20" s="606"/>
      <c r="KC20" s="606"/>
      <c r="KD20" s="606"/>
      <c r="KE20" s="606"/>
      <c r="KF20" s="606">
        <f t="shared" si="8"/>
        <v>0</v>
      </c>
      <c r="KG20" s="606"/>
      <c r="KH20" s="606"/>
      <c r="KI20" s="606"/>
      <c r="KJ20" s="606"/>
      <c r="KK20" s="606">
        <v>1</v>
      </c>
      <c r="KL20" s="606">
        <v>0</v>
      </c>
      <c r="KM20" s="608">
        <f t="shared" si="9"/>
        <v>0.36465971469879149</v>
      </c>
      <c r="KN20" s="609">
        <v>-0.67670142650604248</v>
      </c>
      <c r="KO20" s="609">
        <v>26.923076629638672</v>
      </c>
      <c r="KP20" s="610">
        <v>4</v>
      </c>
      <c r="KQ20" s="608">
        <f t="shared" si="10"/>
        <v>0.46079543828964231</v>
      </c>
      <c r="KR20" s="609">
        <v>-0.19602280855178833</v>
      </c>
      <c r="KS20" s="609">
        <v>48.557693481445313</v>
      </c>
      <c r="KT20" s="610">
        <v>5</v>
      </c>
      <c r="KU20" s="610" t="s">
        <v>1188</v>
      </c>
      <c r="KV20" s="563" t="s">
        <v>1237</v>
      </c>
      <c r="KW20" s="606" t="s">
        <v>2068</v>
      </c>
      <c r="KX20" s="700" t="str">
        <f t="shared" ca="1" si="11"/>
        <v>C</v>
      </c>
      <c r="KY20" s="701">
        <f t="shared" ca="1" si="12"/>
        <v>0.31384770491803282</v>
      </c>
      <c r="KZ20" s="702">
        <f t="shared" ca="1" si="13"/>
        <v>0.34644000000000003</v>
      </c>
      <c r="LA20" s="703">
        <f t="shared" ca="1" si="54"/>
        <v>0.50419999999999998</v>
      </c>
      <c r="LB20" s="703">
        <f t="shared" ca="1" si="14"/>
        <v>7.4399999999999994E-2</v>
      </c>
      <c r="LC20" s="704">
        <f t="shared" ca="1" si="15"/>
        <v>0.33035081967213115</v>
      </c>
      <c r="LD20" s="696" cm="1">
        <f t="array" aca="1" ref="LD20" ca="1">INDIRECT(LD$203&amp;ROW())*LD$205</f>
        <v>0</v>
      </c>
      <c r="LE20" s="696" cm="1">
        <f t="array" aca="1" ref="LE20" ca="1">INDIRECT(LE$203&amp;ROW())*LE$205</f>
        <v>0</v>
      </c>
      <c r="LF20" s="696" cm="1">
        <f t="array" aca="1" ref="LF20" ca="1">INDIRECT(LF$203&amp;ROW())*LF$205</f>
        <v>0</v>
      </c>
      <c r="LG20" s="696" cm="1">
        <f t="array" aca="1" ref="LG20" ca="1">INDIRECT(LG$203&amp;ROW())*LG$205</f>
        <v>3</v>
      </c>
      <c r="LH20" s="696" cm="1">
        <f t="array" aca="1" ref="LH20" ca="1">INDIRECT(LH$203&amp;ROW())*LH$205</f>
        <v>3</v>
      </c>
      <c r="LI20" s="696" cm="1">
        <f t="array" aca="1" ref="LI20" ca="1">INDIRECT(LI$203&amp;ROW())*LI$205</f>
        <v>3</v>
      </c>
      <c r="LJ20" s="696" cm="1">
        <f t="array" aca="1" ref="LJ20" ca="1">INDIRECT(LJ$203&amp;ROW())*LJ$205</f>
        <v>3</v>
      </c>
      <c r="LK20" s="696" cm="1">
        <f t="array" aca="1" ref="LK20" ca="1">INDIRECT(LK$203&amp;ROW())*LK$205</f>
        <v>3</v>
      </c>
      <c r="LL20" s="696" cm="1">
        <f t="array" aca="1" ref="LL20" ca="1">INDIRECT(LL$203&amp;ROW())*LL$205</f>
        <v>3</v>
      </c>
      <c r="LM20" s="696" cm="1">
        <f t="array" aca="1" ref="LM20" ca="1">INDIRECT(LM$203&amp;ROW())*LM$205</f>
        <v>6</v>
      </c>
      <c r="LN20" s="696" cm="1">
        <f t="array" aca="1" ref="LN20" ca="1">INDIRECT(LN$203&amp;ROW())*LN$205</f>
        <v>3</v>
      </c>
      <c r="LO20" s="696" cm="1">
        <f t="array" aca="1" ref="LO20" ca="1">INDIRECT(LO$203&amp;ROW())*LO$205</f>
        <v>0</v>
      </c>
      <c r="LP20" s="696" cm="1">
        <f t="array" aca="1" ref="LP20" ca="1">INDIRECT(LP$203&amp;ROW())*LP$205</f>
        <v>0</v>
      </c>
      <c r="LQ20" s="696" cm="1">
        <f t="array" aca="1" ref="LQ20" ca="1">IF(INDIRECT(LQ$203&amp;ROW())="-",0,INDIRECT(LQ$203&amp;ROW())*LQ$205)</f>
        <v>2.4474</v>
      </c>
      <c r="LR20" s="696" cm="1">
        <f t="array" aca="1" ref="LR20" ca="1">INDIRECT(LR$203&amp;ROW())*LR$205</f>
        <v>0</v>
      </c>
      <c r="LS20" s="696" cm="1">
        <f t="array" aca="1" ref="LS20" ca="1">IF(INDIRECT(LS$203&amp;ROW())="-",0,INDIRECT(LS$203&amp;ROW())*LS$205)</f>
        <v>1.5882000000000001</v>
      </c>
      <c r="LT20" s="696" cm="1">
        <f t="array" aca="1" ref="LT20" ca="1">INDIRECT(LT$203&amp;ROW())*LT$205</f>
        <v>2</v>
      </c>
      <c r="LU20" s="696" cm="1">
        <f t="array" aca="1" ref="LU20" ca="1">INDIRECT(LU$203&amp;ROW())*LU$205</f>
        <v>2</v>
      </c>
      <c r="LV20" s="696" cm="1">
        <f t="array" aca="1" ref="LV20" ca="1">INDIRECT(LV$203&amp;ROW())*LV$205</f>
        <v>3</v>
      </c>
      <c r="LW20" s="696" cm="1">
        <f t="array" aca="1" ref="LW20" ca="1">INDIRECT(LW$203&amp;ROW())*LW$205</f>
        <v>0</v>
      </c>
      <c r="LX20" s="696" cm="1">
        <f t="array" aca="1" ref="LX20" ca="1">INDIRECT(LX$203&amp;ROW())*LX$205</f>
        <v>2</v>
      </c>
      <c r="LY20" s="696" cm="1">
        <f t="array" aca="1" ref="LY20" ca="1">IF(INDIRECT(LY$203&amp;ROW())="-",0,INDIRECT(LY$203&amp;ROW())*LY$205)</f>
        <v>1.7855999999999999</v>
      </c>
      <c r="LZ20" s="696" cm="1">
        <f t="array" aca="1" ref="LZ20" ca="1">INDIRECT(LZ$203&amp;ROW())*LZ$205</f>
        <v>0</v>
      </c>
      <c r="MA20" s="696" cm="1">
        <f t="array" aca="1" ref="MA20" ca="1">INDIRECT(MA$203&amp;ROW())*MA$205</f>
        <v>0</v>
      </c>
      <c r="MB20" s="696" cm="1">
        <f t="array" aca="1" ref="MB20" ca="1">INDIRECT(MB$203&amp;ROW())*MB$205</f>
        <v>0</v>
      </c>
      <c r="MC20" s="696" cm="1">
        <f t="array" aca="1" ref="MC20" ca="1">IF($MB20=0,0,INDIRECT(MC$203&amp;ROW())*MC$205)</f>
        <v>0</v>
      </c>
      <c r="MD20" s="696" cm="1">
        <f t="array" aca="1" ref="MD20" ca="1">IF($MB20=0,0,INDIRECT(MD$203&amp;ROW())*MD$205)</f>
        <v>0</v>
      </c>
      <c r="ME20" s="696" cm="1">
        <f t="array" aca="1" ref="ME20" ca="1">IF($MB20=0,0,INDIRECT(ME$203&amp;ROW())*ME$205)</f>
        <v>0</v>
      </c>
      <c r="MF20" s="696" cm="1">
        <f t="array" aca="1" ref="MF20" ca="1">IF($MB20=0,0,INDIRECT(MF$203&amp;ROW())*MF$205)</f>
        <v>0</v>
      </c>
      <c r="MG20" s="696" cm="1">
        <f t="array" aca="1" ref="MG20" ca="1">INDIRECT(MG$203&amp;ROW())*MG$205</f>
        <v>0</v>
      </c>
      <c r="MH20" s="696" cm="1">
        <f t="array" aca="1" ref="MH20" ca="1">IF($MG20=0,0,INDIRECT(MH$203&amp;ROW())*MH$205)</f>
        <v>0</v>
      </c>
      <c r="MI20" s="696" cm="1">
        <f t="array" aca="1" ref="MI20" ca="1">IF($MG20=0,0,INDIRECT(MI$203&amp;ROW())*MI$205)</f>
        <v>0</v>
      </c>
      <c r="MJ20" s="696" cm="1">
        <f t="array" aca="1" ref="MJ20" ca="1">INDIRECT(MJ$203&amp;ROW())*MJ$205</f>
        <v>0</v>
      </c>
      <c r="MK20" s="696" cm="1">
        <f t="array" aca="1" ref="MK20" ca="1">INDIRECT(MK$203&amp;ROW())*MK$205</f>
        <v>0</v>
      </c>
      <c r="ML20" s="696" cm="1">
        <f t="array" aca="1" ref="ML20" ca="1">INDIRECT(ML$203&amp;ROW())*ML$205</f>
        <v>0</v>
      </c>
      <c r="MM20" s="696" cm="1">
        <f t="array" aca="1" ref="MM20" ca="1">INDIRECT(MM$203&amp;ROW())*MM$205</f>
        <v>6</v>
      </c>
      <c r="MN20" s="696" cm="1">
        <f t="array" aca="1" ref="MN20" ca="1">INDIRECT(MN$203&amp;ROW())*MN$205</f>
        <v>4</v>
      </c>
      <c r="MO20" s="696" cm="1">
        <f t="array" aca="1" ref="MO20" ca="1">INDIRECT(MO$203&amp;ROW())*MO$205</f>
        <v>2</v>
      </c>
      <c r="MP20" s="696" cm="1">
        <f t="array" aca="1" ref="MP20" ca="1">INDIRECT(MP$203&amp;ROW())*MP$205</f>
        <v>0</v>
      </c>
      <c r="MQ20" s="696" cm="1">
        <f t="array" aca="1" ref="MQ20" ca="1">INDIRECT(MQ$203&amp;ROW())*MQ$205</f>
        <v>0</v>
      </c>
      <c r="MR20" s="696" cm="1">
        <f t="array" aca="1" ref="MR20" ca="1">INDIRECT(MR$203&amp;ROW())*MR$205</f>
        <v>2</v>
      </c>
      <c r="MS20" s="696" cm="1">
        <f t="array" aca="1" ref="MS20" ca="1">INDIRECT(MS$203&amp;ROW())*MS$205</f>
        <v>0</v>
      </c>
      <c r="MT20" s="696" cm="1">
        <f t="array" aca="1" ref="MT20" ca="1">INDIRECT(MT$203&amp;ROW())*MT$205</f>
        <v>1</v>
      </c>
      <c r="MU20" s="696" cm="1">
        <f t="array" aca="1" ref="MU20" ca="1">INDIRECT(MU$203&amp;ROW())*MU$205</f>
        <v>1</v>
      </c>
      <c r="MV20" s="696" cm="1">
        <f t="array" aca="1" ref="MV20" ca="1">IF(INDIRECT(MV$203&amp;ROW())="-",0,INDIRECT(MV$203&amp;ROW())*MV$205)</f>
        <v>4.1513999999999998</v>
      </c>
      <c r="MW20" s="696" cm="1">
        <f t="array" aca="1" ref="MW20" ca="1">INDIRECT(MW$203&amp;ROW())*MW$205</f>
        <v>0</v>
      </c>
      <c r="MX20" s="696" cm="1">
        <f t="array" aca="1" ref="MX20" ca="1">INDIRECT(MX$203&amp;ROW())*MX$205</f>
        <v>0</v>
      </c>
      <c r="MY20" s="696" cm="1">
        <f t="array" aca="1" ref="MY20" ca="1">INDIRECT(MY$203&amp;ROW())*MY$205</f>
        <v>0</v>
      </c>
      <c r="NA20" s="701">
        <f t="shared" si="16"/>
        <v>0.59531463414634145</v>
      </c>
      <c r="NB20" s="617">
        <f t="shared" si="17"/>
        <v>0.5903357142857143</v>
      </c>
      <c r="NC20" s="695">
        <f t="shared" si="18"/>
        <v>2.2892307692307691E-2</v>
      </c>
      <c r="ND20" s="697">
        <f t="shared" si="19"/>
        <v>0.35895925925925926</v>
      </c>
      <c r="NE20" s="694">
        <f t="shared" si="20"/>
        <v>0.39187547884590568</v>
      </c>
      <c r="NF20" s="682" t="str">
        <f t="shared" si="21"/>
        <v>C</v>
      </c>
      <c r="NH20" s="606" t="s">
        <v>2068</v>
      </c>
      <c r="NI20" s="563" t="str">
        <f t="shared" si="22"/>
        <v>C</v>
      </c>
      <c r="NJ20" s="563" t="str">
        <f t="shared" si="23"/>
        <v>C</v>
      </c>
      <c r="NK20" s="563" t="str">
        <f t="shared" ca="1" si="24"/>
        <v>C</v>
      </c>
      <c r="NL20" s="563" t="str">
        <f t="shared" ca="1" si="25"/>
        <v>C</v>
      </c>
      <c r="NM20" s="563" t="str">
        <f t="shared" ca="1" si="26"/>
        <v>C</v>
      </c>
      <c r="NN20" s="563" t="str">
        <f t="shared" ca="1" si="55"/>
        <v>C</v>
      </c>
      <c r="NO20" s="563" t="str">
        <f t="shared" ca="1" si="56"/>
        <v>C</v>
      </c>
      <c r="NP20" s="606" t="str">
        <f t="shared" si="27"/>
        <v>-</v>
      </c>
      <c r="NQ20" s="682" t="str">
        <f t="shared" si="28"/>
        <v>Yes</v>
      </c>
      <c r="NR20" s="682" t="e">
        <f>IF(OR(AND(NI20="A",OR(NJ20="C",NJ20="D")),AND(NI20="A",OR(#REF!="C",#REF!="D")),AND(NI20="B",OR(NJ20="D",#REF!="D")),AND(OR(NI20="C",NI20="D"),OR(NJ20="A",NJ20="B")),AND(OR(NI20="C",NI20="D"),OR(#REF!="A",#REF!="B")),AND(OR(NJ20="A",#REF!="A",NJ20="B",#REF!="B"),OR(NP20="-",NQ20="-")),AND(OR(NJ20="C",#REF!="C",NJ20="D",#REF!="D"),NP20="Yes")),"Yes","-")</f>
        <v>#REF!</v>
      </c>
      <c r="NS20" s="607"/>
      <c r="NT20" s="619">
        <f t="shared" si="29"/>
        <v>0.45479999999999998</v>
      </c>
      <c r="NU20" s="619">
        <f t="shared" si="30"/>
        <v>0.39187547884590568</v>
      </c>
      <c r="NV20" s="619">
        <f t="shared" ca="1" si="31"/>
        <v>0.31384770491803282</v>
      </c>
      <c r="NW20" s="619">
        <f t="shared" ca="1" si="57"/>
        <v>0.37096257786631293</v>
      </c>
      <c r="NX20" s="619">
        <f t="shared" ca="1" si="58"/>
        <v>0.41002164486310172</v>
      </c>
      <c r="NY20" s="620">
        <f t="shared" ca="1" si="59"/>
        <v>0.36589184829809096</v>
      </c>
      <c r="NZ20" s="620">
        <f t="shared" ca="1" si="60"/>
        <v>0.42743636778603555</v>
      </c>
      <c r="OA20" s="705" t="s">
        <v>1188</v>
      </c>
      <c r="OB20" s="706" t="s">
        <v>1188</v>
      </c>
      <c r="OC20" s="494"/>
      <c r="OE20" s="606" t="s">
        <v>2068</v>
      </c>
      <c r="OF20" s="700" t="str">
        <f t="shared" ca="1" si="32"/>
        <v>C</v>
      </c>
      <c r="OG20" s="701">
        <f t="shared" ca="1" si="61"/>
        <v>0.37096257786631293</v>
      </c>
      <c r="OH20" s="705">
        <f t="shared" ca="1" si="33"/>
        <v>0.52533130715835141</v>
      </c>
      <c r="OI20" s="696">
        <f t="shared" ca="1" si="34"/>
        <v>0.59383046223337521</v>
      </c>
      <c r="OJ20" s="696">
        <f t="shared" ca="1" si="35"/>
        <v>3.2413458306882255E-2</v>
      </c>
      <c r="OK20" s="697">
        <f t="shared" ca="1" si="36"/>
        <v>0.33227508376664289</v>
      </c>
      <c r="OL20" s="696" cm="1">
        <f t="array" aca="1" ref="OL20" ca="1">INDIRECT(OL$203&amp;ROW())*OL$205</f>
        <v>0</v>
      </c>
      <c r="OM20" s="696" cm="1">
        <f t="array" aca="1" ref="OM20" ca="1">INDIRECT(OM$203&amp;ROW())*OM$205</f>
        <v>0</v>
      </c>
      <c r="ON20" s="696" cm="1">
        <f t="array" aca="1" ref="ON20" ca="1">INDIRECT(ON$203&amp;ROW())*ON$205</f>
        <v>0</v>
      </c>
      <c r="OO20" s="696" cm="1">
        <f t="array" aca="1" ref="OO20" ca="1">INDIRECT(OO$203&amp;ROW())*OO$205</f>
        <v>1.0790999999999999</v>
      </c>
      <c r="OP20" s="696" cm="1">
        <f t="array" aca="1" ref="OP20" ca="1">INDIRECT(OP$203&amp;ROW())*OP$205</f>
        <v>1.5831</v>
      </c>
      <c r="OQ20" s="696" cm="1">
        <f t="array" aca="1" ref="OQ20" ca="1">INDIRECT(OQ$203&amp;ROW())*OQ$205</f>
        <v>1.5849</v>
      </c>
      <c r="OR20" s="696" cm="1">
        <f t="array" aca="1" ref="OR20" ca="1">INDIRECT(OR$203&amp;ROW())*OR$205</f>
        <v>1.4141999999999999</v>
      </c>
      <c r="OS20" s="696" cm="1">
        <f t="array" aca="1" ref="OS20" ca="1">INDIRECT(OS$203&amp;ROW())*OS$205</f>
        <v>1.5387</v>
      </c>
      <c r="OT20" s="696" cm="1">
        <f t="array" aca="1" ref="OT20" ca="1">INDIRECT(OT$203&amp;ROW())*OT$205</f>
        <v>1.4727000000000001</v>
      </c>
      <c r="OU20" s="696" cm="1">
        <f t="array" aca="1" ref="OU20" ca="1">INDIRECT(OU$203&amp;ROW())*OU$205</f>
        <v>1.9304999999999999</v>
      </c>
      <c r="OV20" s="696" cm="1">
        <f t="array" aca="1" ref="OV20" ca="1">INDIRECT(OV$203&amp;ROW())*OV$205</f>
        <v>1.2161999999999999</v>
      </c>
      <c r="OW20" s="696" cm="1">
        <f t="array" aca="1" ref="OW20" ca="1">INDIRECT(OW$203&amp;ROW())*OW$205</f>
        <v>0</v>
      </c>
      <c r="OX20" s="696" cm="1">
        <f t="array" aca="1" ref="OX20" ca="1">INDIRECT(OX$203&amp;ROW())*OX$205</f>
        <v>0</v>
      </c>
      <c r="OY20" s="696" cm="1">
        <f t="array" aca="1" ref="OY20" ca="1">IF(INDIRECT(OY$203&amp;ROW())="-",0,INDIRECT(OY$203&amp;ROW())*OY$205)</f>
        <v>0.28948662999999997</v>
      </c>
      <c r="OZ20" s="696" cm="1">
        <f t="array" aca="1" ref="OZ20" ca="1">INDIRECT(OZ$203&amp;ROW())*OZ$205</f>
        <v>0</v>
      </c>
      <c r="PA20" s="696" cm="1">
        <f t="array" aca="1" ref="PA20" ca="1">IF(INDIRECT(PA$203&amp;ROW())="-",0,INDIRECT(PA$203&amp;ROW())*PA$205)</f>
        <v>0.23383597999999997</v>
      </c>
      <c r="PB20" s="705" cm="1">
        <f t="array" aca="1" ref="PB20" ca="1">INDIRECT(PB$203&amp;ROW())*PB$205</f>
        <v>0.75419999999999998</v>
      </c>
      <c r="PC20" s="696" cm="1">
        <f t="array" aca="1" ref="PC20" ca="1">INDIRECT(PC$203&amp;ROW())*PC$205</f>
        <v>1.3946000000000001</v>
      </c>
      <c r="PD20" s="696" cm="1">
        <f t="array" aca="1" ref="PD20" ca="1">INDIRECT(PD$203&amp;ROW())*PD$205</f>
        <v>2.2025999999999999</v>
      </c>
      <c r="PE20" s="696" cm="1">
        <f t="array" aca="1" ref="PE20" ca="1">INDIRECT(PE$203&amp;ROW())*PE$205</f>
        <v>0</v>
      </c>
      <c r="PF20" s="696" cm="1">
        <f t="array" aca="1" ref="PF20" ca="1">INDIRECT(PF$203&amp;ROW())*PF$205</f>
        <v>1.3308</v>
      </c>
      <c r="PG20" s="696" cm="1">
        <f t="array" aca="1" ref="PG20" ca="1">IF(INDIRECT(PG$203&amp;ROW())="-",0,INDIRECT(PG$203&amp;ROW())*PG$205)</f>
        <v>0.26039999999999996</v>
      </c>
      <c r="PH20" s="696" cm="1">
        <f t="array" aca="1" ref="PH20" ca="1">INDIRECT(PH$203&amp;ROW())*PH$205</f>
        <v>0</v>
      </c>
      <c r="PI20" s="696" cm="1">
        <f t="array" aca="1" ref="PI20" ca="1">INDIRECT(PI$203&amp;ROW())*PI$205</f>
        <v>0</v>
      </c>
      <c r="PJ20" s="696" cm="1">
        <f t="array" aca="1" ref="PJ20" ca="1">INDIRECT(PJ$203&amp;ROW())*PJ$205</f>
        <v>0</v>
      </c>
      <c r="PK20" s="696" cm="1">
        <f t="array" aca="1" ref="PK20" ca="1">IF($PJ20=0,0,INDIRECT(PK$203&amp;ROW())*PK$205)</f>
        <v>0</v>
      </c>
      <c r="PL20" s="696" cm="1">
        <f t="array" aca="1" ref="PL20" ca="1">IF($MPE20=0,0,INDIRECT(PL$203&amp;ROW())*PL$205)</f>
        <v>0</v>
      </c>
      <c r="PM20" s="696" cm="1">
        <f t="array" aca="1" ref="PM20" ca="1">IF($MPE20=0,0,INDIRECT(PM$203&amp;ROW())*PM$205)</f>
        <v>0</v>
      </c>
      <c r="PN20" s="696" cm="1">
        <f t="array" aca="1" ref="PN20" ca="1">IF($PJ20=0,0,INDIRECT(PN$203&amp;ROW())*PN$205)</f>
        <v>0</v>
      </c>
      <c r="PO20" s="696" cm="1">
        <f t="array" aca="1" ref="PO20" ca="1">INDIRECT(PO$203&amp;ROW())*PO$205</f>
        <v>0</v>
      </c>
      <c r="PP20" s="696" cm="1">
        <f t="array" aca="1" ref="PP20" ca="1">IF($PO20=0,0,INDIRECT(PP$203&amp;ROW())*PP$205)</f>
        <v>0</v>
      </c>
      <c r="PQ20" s="696" cm="1">
        <f t="array" aca="1" ref="PQ20" ca="1">IF($PO20=0,0,INDIRECT(PQ$203&amp;ROW())*PQ$205)</f>
        <v>0</v>
      </c>
      <c r="PR20" s="696" cm="1">
        <f t="array" aca="1" ref="PR20" ca="1">INDIRECT(PR$203&amp;ROW())*PR$205</f>
        <v>0</v>
      </c>
      <c r="PS20" s="696" cm="1">
        <f t="array" aca="1" ref="PS20" ca="1">INDIRECT(PS$203&amp;ROW())*PS$205</f>
        <v>0</v>
      </c>
      <c r="PT20" s="696" cm="1">
        <f t="array" aca="1" ref="PT20" ca="1">INDIRECT(PT$203&amp;ROW())*PT$205</f>
        <v>0</v>
      </c>
      <c r="PU20" s="696" cm="1">
        <f t="array" aca="1" ref="PU20" ca="1">INDIRECT(PU$203&amp;ROW())*PU$205</f>
        <v>1.7696999999999998</v>
      </c>
      <c r="PV20" s="696" cm="1">
        <f t="array" aca="1" ref="PV20" ca="1">INDIRECT(PV$203&amp;ROW())*PV$205</f>
        <v>0.6966</v>
      </c>
      <c r="PW20" s="696" cm="1">
        <f t="array" aca="1" ref="PW20" ca="1">INDIRECT(PW$203&amp;ROW())*PW$205</f>
        <v>1.0658000000000001</v>
      </c>
      <c r="PX20" s="696" cm="1">
        <f t="array" aca="1" ref="PX20" ca="1">INDIRECT(PX$203&amp;ROW())*PX$205</f>
        <v>0</v>
      </c>
      <c r="PY20" s="696" cm="1">
        <f t="array" aca="1" ref="PY20" ca="1">INDIRECT(PY$203&amp;ROW())*PY$205</f>
        <v>0</v>
      </c>
      <c r="PZ20" s="696" cm="1">
        <f t="array" aca="1" ref="PZ20" ca="1">INDIRECT(PZ$203&amp;ROW())*PZ$205</f>
        <v>0.17430000000000001</v>
      </c>
      <c r="QA20" s="696" cm="1">
        <f t="array" aca="1" ref="QA20" ca="1">INDIRECT(QA$203&amp;ROW())*QA$205</f>
        <v>0</v>
      </c>
      <c r="QB20" s="696" cm="1">
        <f t="array" aca="1" ref="QB20" ca="1">INDIRECT(QB$203&amp;ROW())*QB$205</f>
        <v>0.79830000000000001</v>
      </c>
      <c r="QC20" s="696" cm="1">
        <f t="array" aca="1" ref="QC20" ca="1">INDIRECT(QC$203&amp;ROW())*QC$205</f>
        <v>0.71299999999999997</v>
      </c>
      <c r="QD20" s="696" cm="1">
        <f t="array" aca="1" ref="QD20" ca="1">IF(INDIRECT(QD$203&amp;ROW())="-",0,INDIRECT(QD$203&amp;ROW())*QD$205)</f>
        <v>0.42489578999999994</v>
      </c>
      <c r="QE20" s="696" cm="1">
        <f t="array" aca="1" ref="QE20" ca="1">INDIRECT(QE$203&amp;ROW())*QE$205</f>
        <v>0</v>
      </c>
      <c r="QF20" s="696" cm="1">
        <f t="array" aca="1" ref="QF20" ca="1">INDIRECT(QF$203&amp;ROW())*QF$205</f>
        <v>0</v>
      </c>
      <c r="QG20" s="696" cm="1">
        <f t="array" aca="1" ref="QG20" ca="1">INDIRECT(QG$203&amp;ROW())*QG$205</f>
        <v>0</v>
      </c>
      <c r="QI20" s="606" t="s">
        <v>2068</v>
      </c>
      <c r="QJ20" s="700" t="str">
        <f t="shared" ca="1" si="37"/>
        <v>C</v>
      </c>
      <c r="QK20" s="701">
        <f t="shared" ca="1" si="62"/>
        <v>0.41002164486310172</v>
      </c>
      <c r="QL20" s="705">
        <f t="shared" ca="1" si="38"/>
        <v>0.73604763245303895</v>
      </c>
      <c r="QM20" s="696">
        <f t="shared" ca="1" si="39"/>
        <v>0.51951775731407812</v>
      </c>
      <c r="QN20" s="696">
        <f t="shared" ca="1" si="40"/>
        <v>1.9240970540714091E-2</v>
      </c>
      <c r="QO20" s="697">
        <f t="shared" ca="1" si="41"/>
        <v>0.3652802191445757</v>
      </c>
      <c r="QP20" s="696" cm="1">
        <f t="array" aca="1" ref="QP20" ca="1">INDIRECT(QP$203&amp;ROW())*QP$205</f>
        <v>0</v>
      </c>
      <c r="QQ20" s="696" cm="1">
        <f t="array" aca="1" ref="QQ20" ca="1">INDIRECT(QQ$203&amp;ROW())*QQ$205</f>
        <v>0</v>
      </c>
      <c r="QR20" s="696" cm="1">
        <f t="array" aca="1" ref="QR20" ca="1">INDIRECT(QR$203&amp;ROW())*QR$205</f>
        <v>0</v>
      </c>
      <c r="QS20" s="696" cm="1">
        <f t="array" aca="1" ref="QS20" ca="1">INDIRECT(QS$203&amp;ROW())*QS$205</f>
        <v>0.22471360933801068</v>
      </c>
      <c r="QT20" s="696" cm="1">
        <f t="array" aca="1" ref="QT20" ca="1">INDIRECT(QT$203&amp;ROW())*QT$205</f>
        <v>0.26232814414996541</v>
      </c>
      <c r="QU20" s="696" cm="1">
        <f t="array" aca="1" ref="QU20" ca="1">INDIRECT(QU$203&amp;ROW())*QU$205</f>
        <v>0.53329206883563263</v>
      </c>
      <c r="QV20" s="696" cm="1">
        <f t="array" aca="1" ref="QV20" ca="1">INDIRECT(QV$203&amp;ROW())*QV$205</f>
        <v>0.24117831443907087</v>
      </c>
      <c r="QW20" s="696" cm="1">
        <f t="array" aca="1" ref="QW20" ca="1">INDIRECT(QW$203&amp;ROW())*QW$205</f>
        <v>0.53099416374332975</v>
      </c>
      <c r="QX20" s="696" cm="1">
        <f t="array" aca="1" ref="QX20" ca="1">INDIRECT(QX$203&amp;ROW())*QX$205</f>
        <v>0.60640894423913805</v>
      </c>
      <c r="QY20" s="696" cm="1">
        <f t="array" aca="1" ref="QY20" ca="1">INDIRECT(QY$203&amp;ROW())*QY$205</f>
        <v>0.13540247513535897</v>
      </c>
      <c r="QZ20" s="696" cm="1">
        <f t="array" aca="1" ref="QZ20" ca="1">INDIRECT(QZ$203&amp;ROW())*QZ$205</f>
        <v>0.27613248380770827</v>
      </c>
      <c r="RA20" s="696" cm="1">
        <f t="array" aca="1" ref="RA20" ca="1">INDIRECT(RA$203&amp;ROW())*RA$205</f>
        <v>0</v>
      </c>
      <c r="RB20" s="696" cm="1">
        <f t="array" aca="1" ref="RB20" ca="1">INDIRECT(RB$203&amp;ROW())*RB$205</f>
        <v>0</v>
      </c>
      <c r="RC20" s="696" cm="1">
        <f t="array" aca="1" ref="RC20" ca="1">IF(INDIRECT(RC$203&amp;ROW())="-",0,INDIRECT(RC$203&amp;ROW())*RC$205)</f>
        <v>3.4226324131503214E-2</v>
      </c>
      <c r="RD20" s="696" cm="1">
        <f t="array" aca="1" ref="RD20" ca="1">INDIRECT(RD$203&amp;ROW())*RD$205</f>
        <v>0</v>
      </c>
      <c r="RE20" s="696" cm="1">
        <f t="array" aca="1" ref="RE20" ca="1">IF(INDIRECT(RE$203&amp;ROW())="-",0,INDIRECT(RE$203&amp;ROW())*RE$205)</f>
        <v>1.6752608817043949E-2</v>
      </c>
      <c r="RF20" s="705" cm="1">
        <f t="array" aca="1" ref="RF20" ca="1">INDIRECT(RF$203&amp;ROW())*RF$205</f>
        <v>5.3068994403248027E-2</v>
      </c>
      <c r="RG20" s="696" cm="1">
        <f t="array" aca="1" ref="RG20" ca="1">INDIRECT(RG$203&amp;ROW())*RG$205</f>
        <v>0.27650466908360405</v>
      </c>
      <c r="RH20" s="696" cm="1">
        <f t="array" aca="1" ref="RH20" ca="1">INDIRECT(RH$203&amp;ROW())*RH$205</f>
        <v>8.7581521170816884E-2</v>
      </c>
      <c r="RI20" s="696" cm="1">
        <f t="array" aca="1" ref="RI20" ca="1">INDIRECT(RI$203&amp;ROW())*RI$205</f>
        <v>0</v>
      </c>
      <c r="RJ20" s="696" cm="1">
        <f t="array" aca="1" ref="RJ20" ca="1">INDIRECT(RJ$203&amp;ROW())*RJ$205</f>
        <v>0.12226723336432462</v>
      </c>
      <c r="RK20" s="696" cm="1">
        <f t="array" aca="1" ref="RK20" ca="1">IF(INDIRECT(RK$203&amp;ROW())="-",0,INDIRECT(RK$203&amp;ROW())*RK$205)</f>
        <v>1.798146782390463E-2</v>
      </c>
      <c r="RL20" s="696" cm="1">
        <f t="array" aca="1" ref="RL20" ca="1">INDIRECT(RL$203&amp;ROW())*RL$205</f>
        <v>0</v>
      </c>
      <c r="RM20" s="696" cm="1">
        <f t="array" aca="1" ref="RM20" ca="1">INDIRECT(RM$203&amp;ROW())*RM$205</f>
        <v>0</v>
      </c>
      <c r="RN20" s="696" cm="1">
        <f t="array" aca="1" ref="RN20" ca="1">INDIRECT(RN$203&amp;ROW())*RN$205</f>
        <v>0</v>
      </c>
      <c r="RO20" s="696" cm="1">
        <f t="array" aca="1" ref="RO20" ca="1">IF($RN20=0,0,INDIRECT(RO$203&amp;ROW())*RO$205)</f>
        <v>0</v>
      </c>
      <c r="RP20" s="696" cm="1">
        <f t="array" aca="1" ref="RP20" ca="1">IF($RN20=0,0,INDIRECT(RP$203&amp;ROW())*RP$205)</f>
        <v>0</v>
      </c>
      <c r="RQ20" s="696" cm="1">
        <f t="array" aca="1" ref="RQ20" ca="1">IF($RN20=0,0,INDIRECT(RQ$203&amp;ROW())*RQ$205)</f>
        <v>0</v>
      </c>
      <c r="RR20" s="696" cm="1">
        <f t="array" aca="1" ref="RR20" ca="1">IF($RN20=0,0,INDIRECT(RR$203&amp;ROW())*RR$205)</f>
        <v>0</v>
      </c>
      <c r="RS20" s="696" cm="1">
        <f t="array" aca="1" ref="RS20" ca="1">INDIRECT(RS$203&amp;ROW())*RS$205</f>
        <v>0</v>
      </c>
      <c r="RT20" s="696" cm="1">
        <f t="array" aca="1" ref="RT20" ca="1">IF($RS20=0,0,INDIRECT(RT$203&amp;ROW())*RT$205)</f>
        <v>0</v>
      </c>
      <c r="RU20" s="696" cm="1">
        <f t="array" aca="1" ref="RU20" ca="1">IF($RS20=0,0,INDIRECT(RU$203&amp;ROW())*RU$205)</f>
        <v>0</v>
      </c>
      <c r="RV20" s="696" cm="1">
        <f t="array" aca="1" ref="RV20" ca="1">INDIRECT(RV$203&amp;ROW())*RV$205</f>
        <v>0</v>
      </c>
      <c r="RW20" s="696" cm="1">
        <f t="array" aca="1" ref="RW20" ca="1">INDIRECT(RW$203&amp;ROW())*RW$205</f>
        <v>0</v>
      </c>
      <c r="RX20" s="696" cm="1">
        <f t="array" aca="1" ref="RX20" ca="1">INDIRECT(RX$203&amp;ROW())*RX$205</f>
        <v>0</v>
      </c>
      <c r="RY20" s="696" cm="1">
        <f t="array" aca="1" ref="RY20" ca="1">INDIRECT(RY$203&amp;ROW())*RY$205</f>
        <v>8.4396695370290389E-2</v>
      </c>
      <c r="RZ20" s="696" cm="1">
        <f t="array" aca="1" ref="RZ20" ca="1">INDIRECT(RZ$203&amp;ROW())*RZ$205</f>
        <v>3.6812489486199085E-2</v>
      </c>
      <c r="SA20" s="696" cm="1">
        <f t="array" aca="1" ref="SA20" ca="1">INDIRECT(SA$203&amp;ROW())*SA$205</f>
        <v>0.20458618579029147</v>
      </c>
      <c r="SB20" s="696" cm="1">
        <f t="array" aca="1" ref="SB20" ca="1">INDIRECT(SB$203&amp;ROW())*SB$205</f>
        <v>0</v>
      </c>
      <c r="SC20" s="696" cm="1">
        <f t="array" aca="1" ref="SC20" ca="1">INDIRECT(SC$203&amp;ROW())*SC$205</f>
        <v>0</v>
      </c>
      <c r="SD20" s="696" cm="1">
        <f t="array" aca="1" ref="SD20" ca="1">INDIRECT(SD$203&amp;ROW())*SD$205</f>
        <v>0.3072993885784252</v>
      </c>
      <c r="SE20" s="696" cm="1">
        <f t="array" aca="1" ref="SE20" ca="1">INDIRECT(SE$203&amp;ROW())*SE$205</f>
        <v>0</v>
      </c>
      <c r="SF20" s="696" cm="1">
        <f t="array" aca="1" ref="SF20" ca="1">INDIRECT(SF$203&amp;ROW())*SF$205</f>
        <v>6.6118883241114992E-2</v>
      </c>
      <c r="SG20" s="696" cm="1">
        <f t="array" aca="1" ref="SG20" ca="1">INDIRECT(SG$203&amp;ROW())*SG$205</f>
        <v>3.7383921954634941E-2</v>
      </c>
      <c r="SH20" s="696" cm="1">
        <f t="array" aca="1" ref="SH20" ca="1">IF(INDIRECT(SH$203&amp;ROW())="-",0,INDIRECT(SH$203&amp;ROW())*SH$205)</f>
        <v>5.4438731887846724E-2</v>
      </c>
      <c r="SI20" s="696" cm="1">
        <f t="array" aca="1" ref="SI20" ca="1">INDIRECT(SI$203&amp;ROW())*SI$205</f>
        <v>0</v>
      </c>
      <c r="SJ20" s="696" cm="1">
        <f t="array" aca="1" ref="SJ20" ca="1">INDIRECT(SJ$203&amp;ROW())*SJ$205</f>
        <v>0</v>
      </c>
      <c r="SK20" s="696" cm="1">
        <f t="array" aca="1" ref="SK20" ca="1">INDIRECT(SK$203&amp;ROW())*SK$205</f>
        <v>0</v>
      </c>
      <c r="SN20" s="606" t="s">
        <v>2068</v>
      </c>
      <c r="SO20" s="707" cm="1">
        <f t="array" aca="1" ref="SO20" ca="1">INDIRECT(SO$203&amp;ROW())*SO$205</f>
        <v>0</v>
      </c>
      <c r="SP20" s="707" cm="1">
        <f t="array" aca="1" ref="SP20" ca="1">INDIRECT(SP$203&amp;ROW())*SP$205</f>
        <v>0</v>
      </c>
      <c r="SQ20" s="707" cm="1">
        <f t="array" aca="1" ref="SQ20" ca="1">INDIRECT(SQ$203&amp;ROW())*SQ$205</f>
        <v>0</v>
      </c>
      <c r="SR20" s="707" cm="1">
        <f t="array" aca="1" ref="SR20" ca="1">INDIRECT(SR$203&amp;ROW())*SR$205</f>
        <v>3</v>
      </c>
      <c r="SS20" s="707" cm="1">
        <f t="array" aca="1" ref="SS20" ca="1">INDIRECT(SS$203&amp;ROW())*SS$205</f>
        <v>3</v>
      </c>
      <c r="ST20" s="707" cm="1">
        <f t="array" aca="1" ref="ST20" ca="1">INDIRECT(ST$203&amp;ROW())*ST$205</f>
        <v>3</v>
      </c>
      <c r="SU20" s="707" cm="1">
        <f t="array" aca="1" ref="SU20" ca="1">INDIRECT(SU$203&amp;ROW())*SU$205</f>
        <v>3</v>
      </c>
      <c r="SV20" s="707" cm="1">
        <f t="array" aca="1" ref="SV20" ca="1">INDIRECT(SV$203&amp;ROW())*SV$205</f>
        <v>3</v>
      </c>
      <c r="SW20" s="707" cm="1">
        <f t="array" aca="1" ref="SW20" ca="1">INDIRECT(SW$203&amp;ROW())*SW$205</f>
        <v>3</v>
      </c>
      <c r="SX20" s="707" cm="1">
        <f t="array" aca="1" ref="SX20" ca="1">INDIRECT(SX$203&amp;ROW())*SX$205</f>
        <v>3</v>
      </c>
      <c r="SY20" s="707" cm="1">
        <f t="array" aca="1" ref="SY20" ca="1">INDIRECT(SY$203&amp;ROW())*SY$205</f>
        <v>3</v>
      </c>
      <c r="SZ20" s="707" cm="1">
        <f t="array" aca="1" ref="SZ20" ca="1">INDIRECT(SZ$203&amp;ROW())*SZ$205</f>
        <v>0</v>
      </c>
      <c r="TA20" s="707" cm="1">
        <f t="array" aca="1" ref="TA20" ca="1">INDIRECT(TA$203&amp;ROW())*TA$205</f>
        <v>0</v>
      </c>
      <c r="TB20" s="696" cm="1">
        <f t="array" aca="1" ref="TB20" ca="1">IF(INDIRECT(TB$203&amp;ROW())="-",0,INDIRECT(TB$203&amp;ROW())*TB$205)</f>
        <v>0.40789999999999998</v>
      </c>
      <c r="TC20" s="707" cm="1">
        <f t="array" aca="1" ref="TC20" ca="1">INDIRECT(TC$203&amp;ROW())*TC$205</f>
        <v>0</v>
      </c>
      <c r="TD20" s="696" cm="1">
        <f t="array" aca="1" ref="TD20" ca="1">IF(INDIRECT(TD$203&amp;ROW())="-",0,INDIRECT(TD$203&amp;ROW())*TD$205)</f>
        <v>0.26469999999999999</v>
      </c>
      <c r="TE20" s="732" cm="1">
        <f t="array" aca="1" ref="TE20" ca="1">INDIRECT(TE$203&amp;ROW())*TE$205</f>
        <v>1</v>
      </c>
      <c r="TF20" s="707" cm="1">
        <f t="array" aca="1" ref="TF20" ca="1">INDIRECT(TF$203&amp;ROW())*TF$205</f>
        <v>2</v>
      </c>
      <c r="TG20" s="707" cm="1">
        <f t="array" aca="1" ref="TG20" ca="1">INDIRECT(TG$203&amp;ROW())*TG$205</f>
        <v>3</v>
      </c>
      <c r="TH20" s="707" cm="1">
        <f t="array" aca="1" ref="TH20" ca="1">INDIRECT(TH$203&amp;ROW())*TH$205</f>
        <v>0</v>
      </c>
      <c r="TI20" s="707" cm="1">
        <f t="array" aca="1" ref="TI20" ca="1">INDIRECT(TI$203&amp;ROW())*TI$205</f>
        <v>2</v>
      </c>
      <c r="TJ20" s="696" cm="1">
        <f t="array" aca="1" ref="TJ20" ca="1">IF(INDIRECT(TJ$203&amp;ROW())="-",0,INDIRECT(TJ$203&amp;ROW())*TJ$205)</f>
        <v>0.29759999999999998</v>
      </c>
      <c r="TK20" s="707" cm="1">
        <f t="array" aca="1" ref="TK20" ca="1">INDIRECT(TK$203&amp;ROW())*TK$205</f>
        <v>0</v>
      </c>
      <c r="TL20" s="707" cm="1">
        <f t="array" aca="1" ref="TL20" ca="1">INDIRECT(TL$203&amp;ROW())*TL$205</f>
        <v>0</v>
      </c>
      <c r="TM20" s="707" cm="1">
        <f t="array" aca="1" ref="TM20" ca="1">INDIRECT(TM$203&amp;ROW())*TM$205</f>
        <v>0</v>
      </c>
      <c r="TN20" s="707" cm="1">
        <f t="array" aca="1" ref="TN20" ca="1">IF($TM20=0,0,INDIRECT(TN$203&amp;ROW())*TN$205)</f>
        <v>0</v>
      </c>
      <c r="TO20" s="707" cm="1">
        <f t="array" aca="1" ref="TO20" ca="1">IF($TM20=0,0,INDIRECT(TO$203&amp;ROW())*TO$205)</f>
        <v>0</v>
      </c>
      <c r="TP20" s="707" cm="1">
        <f t="array" aca="1" ref="TP20" ca="1">IF($TM20=0,0,INDIRECT(TP$203&amp;ROW())*TP$205)</f>
        <v>0</v>
      </c>
      <c r="TQ20" s="707" cm="1">
        <f t="array" aca="1" ref="TQ20" ca="1">IF($TM20=0,0,INDIRECT(TQ$203&amp;ROW())*TQ$205)</f>
        <v>0</v>
      </c>
      <c r="TR20" s="707" cm="1">
        <f t="array" aca="1" ref="TR20" ca="1">INDIRECT(TR$203&amp;ROW())*TR$205</f>
        <v>0</v>
      </c>
      <c r="TS20" s="707" cm="1">
        <f t="array" aca="1" ref="TS20" ca="1">IF($TR20=0,0,INDIRECT(TS$203&amp;ROW())*TS$205)</f>
        <v>0</v>
      </c>
      <c r="TT20" s="707" cm="1">
        <f t="array" aca="1" ref="TT20" ca="1">IF($TR20=0,0,INDIRECT(TT$203&amp;ROW())*TT$205)</f>
        <v>0</v>
      </c>
      <c r="TU20" s="707" cm="1">
        <f t="array" aca="1" ref="TU20" ca="1">INDIRECT(TU$203&amp;ROW())*TU$205</f>
        <v>0</v>
      </c>
      <c r="TV20" s="707" cm="1">
        <f t="array" aca="1" ref="TV20" ca="1">INDIRECT(TV$203&amp;ROW())*TV$205</f>
        <v>0</v>
      </c>
      <c r="TW20" s="707" cm="1">
        <f t="array" aca="1" ref="TW20" ca="1">INDIRECT(TW$203&amp;ROW())*TW$205</f>
        <v>0</v>
      </c>
      <c r="TX20" s="707" cm="1">
        <f t="array" aca="1" ref="TX20" ca="1">INDIRECT(TX$203&amp;ROW())*TX$205</f>
        <v>3</v>
      </c>
      <c r="TY20" s="707" cm="1">
        <f t="array" aca="1" ref="TY20" ca="1">INDIRECT(TY$203&amp;ROW())*TY$205</f>
        <v>1</v>
      </c>
      <c r="TZ20" s="707" cm="1">
        <f t="array" aca="1" ref="TZ20" ca="1">INDIRECT(TZ$203&amp;ROW())*TZ$205</f>
        <v>2</v>
      </c>
      <c r="UA20" s="707" cm="1">
        <f t="array" aca="1" ref="UA20" ca="1">INDIRECT(UA$203&amp;ROW())*UA$205</f>
        <v>0</v>
      </c>
      <c r="UB20" s="707" cm="1">
        <f t="array" aca="1" ref="UB20" ca="1">INDIRECT(UB$203&amp;ROW())*UB$205</f>
        <v>0</v>
      </c>
      <c r="UC20" s="707" cm="1">
        <f t="array" aca="1" ref="UC20" ca="1">INDIRECT(UC$203&amp;ROW())*UC$205</f>
        <v>1</v>
      </c>
      <c r="UD20" s="707" cm="1">
        <f t="array" aca="1" ref="UD20" ca="1">INDIRECT(UD$203&amp;ROW())*UD$205</f>
        <v>0</v>
      </c>
      <c r="UE20" s="707" cm="1">
        <f t="array" aca="1" ref="UE20" ca="1">INDIRECT(UE$203&amp;ROW())*UE$205</f>
        <v>1</v>
      </c>
      <c r="UF20" s="707" cm="1">
        <f t="array" aca="1" ref="UF20" ca="1">INDIRECT(UF$203&amp;ROW())*UF$205</f>
        <v>1</v>
      </c>
      <c r="UG20" s="696" cm="1">
        <f t="array" aca="1" ref="UG20" ca="1">IF(INDIRECT(UG$203&amp;ROW())="-",0,INDIRECT(UG$203&amp;ROW())*UG$205)</f>
        <v>0.69189999999999996</v>
      </c>
      <c r="UH20" s="707" cm="1">
        <f t="array" aca="1" ref="UH20" ca="1">INDIRECT(UH$203&amp;ROW())*UH$205</f>
        <v>0</v>
      </c>
      <c r="UI20" s="707" cm="1">
        <f t="array" aca="1" ref="UI20" ca="1">INDIRECT(UI$203&amp;ROW())*UI$205</f>
        <v>0</v>
      </c>
      <c r="UJ20" s="707" cm="1">
        <f t="array" aca="1" ref="UJ20" ca="1">INDIRECT(UJ$203&amp;ROW())*UJ$205</f>
        <v>0</v>
      </c>
      <c r="UM20" s="606" t="s">
        <v>2068</v>
      </c>
      <c r="UN20" s="616">
        <f t="shared" ca="1" si="83"/>
        <v>-0.97111609266078391</v>
      </c>
      <c r="UO20" s="616">
        <f t="shared" ca="1" si="83"/>
        <v>-0.6225347970107441</v>
      </c>
      <c r="UP20" s="616">
        <f t="shared" ca="1" si="83"/>
        <v>-0.88618201963763954</v>
      </c>
      <c r="UQ20" s="616">
        <f t="shared" ca="1" si="83"/>
        <v>0.29355872991449461</v>
      </c>
      <c r="UR20" s="616">
        <f t="shared" ca="1" si="83"/>
        <v>1.0502465449096676</v>
      </c>
      <c r="US20" s="616">
        <f t="shared" ca="1" si="83"/>
        <v>0.41305213694811815</v>
      </c>
      <c r="UT20" s="616">
        <f t="shared" ca="1" si="83"/>
        <v>0.30690415393182785</v>
      </c>
      <c r="UU20" s="616">
        <f t="shared" ca="1" si="83"/>
        <v>0.53359975015917405</v>
      </c>
      <c r="UV20" s="616">
        <f t="shared" ca="1" si="83"/>
        <v>0.44410973870643028</v>
      </c>
      <c r="UW20" s="616">
        <f t="shared" ca="1" si="83"/>
        <v>0.6421874155054268</v>
      </c>
      <c r="UX20" s="616">
        <f t="shared" ca="1" si="83"/>
        <v>0.28247365722383649</v>
      </c>
      <c r="UY20" s="616">
        <f t="shared" ca="1" si="83"/>
        <v>-0.67270887390575207</v>
      </c>
      <c r="UZ20" s="616">
        <f t="shared" ca="1" si="83"/>
        <v>-0.80238258590915801</v>
      </c>
      <c r="VA20" s="616">
        <f t="shared" ca="1" si="83"/>
        <v>-0.53383265145587944</v>
      </c>
      <c r="VB20" s="616">
        <f t="shared" ca="1" si="83"/>
        <v>-0.76400504167427041</v>
      </c>
      <c r="VC20" s="616">
        <f t="shared" ca="1" si="74"/>
        <v>-1.1896406429725483</v>
      </c>
      <c r="VD20" s="616">
        <f t="shared" ca="1" si="74"/>
        <v>-0.36208520652341147</v>
      </c>
      <c r="VE20" s="616">
        <f t="shared" ca="1" si="74"/>
        <v>3.9909080070471406E-2</v>
      </c>
      <c r="VF20" s="616">
        <f t="shared" ca="1" si="74"/>
        <v>0.95807256683723563</v>
      </c>
      <c r="VG20" s="616">
        <f t="shared" ca="1" si="74"/>
        <v>-0.89462372206681784</v>
      </c>
      <c r="VH20" s="616">
        <f t="shared" ca="1" si="74"/>
        <v>-0.12784420028857393</v>
      </c>
      <c r="VI20" s="616">
        <f t="shared" ca="1" si="74"/>
        <v>-1.0405700205516049</v>
      </c>
      <c r="VJ20" s="616">
        <f t="shared" ca="1" si="74"/>
        <v>-0.90132677458943244</v>
      </c>
      <c r="VK20" s="616">
        <f t="shared" ca="1" si="74"/>
        <v>-1.8355388391984859</v>
      </c>
      <c r="VL20" s="616">
        <f t="shared" ca="1" si="74"/>
        <v>-0.83864555511817418</v>
      </c>
      <c r="VM20" s="616">
        <f t="shared" ca="1" si="74"/>
        <v>-0.57201237404204519</v>
      </c>
      <c r="VN20" s="616">
        <f t="shared" ca="1" si="74"/>
        <v>-0.62639799545694341</v>
      </c>
      <c r="VO20" s="616">
        <f t="shared" ca="1" si="74"/>
        <v>-0.42150866262694142</v>
      </c>
      <c r="VP20" s="616">
        <f t="shared" ca="1" si="74"/>
        <v>-0.46221149066820022</v>
      </c>
      <c r="VQ20" s="616">
        <f t="shared" ca="1" si="74"/>
        <v>-0.77889442244162177</v>
      </c>
      <c r="VR20" s="616">
        <f t="shared" ca="1" si="74"/>
        <v>-0.64202286734458469</v>
      </c>
      <c r="VS20" s="616">
        <f t="shared" ca="1" si="75"/>
        <v>-0.40481357988865657</v>
      </c>
      <c r="VT20" s="616">
        <f t="shared" ca="1" si="75"/>
        <v>-0.3878135405833677</v>
      </c>
      <c r="VU20" s="616">
        <f t="shared" ca="1" si="75"/>
        <v>-0.82130507758946303</v>
      </c>
      <c r="VV20" s="616">
        <f t="shared" ca="1" si="75"/>
        <v>-0.64337789451099625</v>
      </c>
      <c r="VW20" s="616">
        <f t="shared" ca="1" si="75"/>
        <v>0.66845613582062358</v>
      </c>
      <c r="VX20" s="616">
        <f t="shared" ca="1" si="75"/>
        <v>0.76953548521680748</v>
      </c>
      <c r="VY20" s="616">
        <f t="shared" ca="1" si="75"/>
        <v>0.70583605694264007</v>
      </c>
      <c r="VZ20" s="616">
        <f t="shared" ca="1" si="75"/>
        <v>-1.5555141459162816</v>
      </c>
      <c r="WA20" s="616">
        <f t="shared" ca="1" si="75"/>
        <v>-1.1483025824394326</v>
      </c>
      <c r="WB20" s="616">
        <f t="shared" ca="1" si="75"/>
        <v>0.33435322352896929</v>
      </c>
      <c r="WC20" s="616">
        <f t="shared" ca="1" si="75"/>
        <v>-2.0807149803312397</v>
      </c>
      <c r="WD20" s="616">
        <f t="shared" ca="1" si="75"/>
        <v>-0.51586207793649097</v>
      </c>
      <c r="WE20" s="616">
        <f t="shared" ca="1" si="75"/>
        <v>-0.51774030365192614</v>
      </c>
      <c r="WF20" s="616">
        <f t="shared" ca="1" si="75"/>
        <v>2.0097577983867614E-2</v>
      </c>
      <c r="WG20" s="616">
        <f t="shared" ca="1" si="75"/>
        <v>-1.008197359876486</v>
      </c>
      <c r="WH20" s="616">
        <f t="shared" ca="1" si="75"/>
        <v>-1.0816125322340113</v>
      </c>
      <c r="WI20" s="627">
        <f t="shared" ca="1" si="76"/>
        <v>-0.9831420375936909</v>
      </c>
      <c r="WL20" s="606" t="s">
        <v>2068</v>
      </c>
      <c r="WM20" s="700" t="str">
        <f t="shared" ca="1" si="63"/>
        <v>C</v>
      </c>
      <c r="WN20" s="479">
        <f t="shared" ca="1" si="64"/>
        <v>0.36589184829809096</v>
      </c>
      <c r="WO20" s="495">
        <f t="shared" ca="1" si="45"/>
        <v>0.55971932029816762</v>
      </c>
      <c r="WP20" s="458">
        <f t="shared" ca="1" si="45"/>
        <v>0.53275913729953306</v>
      </c>
      <c r="WQ20" s="458">
        <f t="shared" ca="1" si="45"/>
        <v>5.2910100452507519E-2</v>
      </c>
      <c r="WR20" s="459">
        <f t="shared" ca="1" si="45"/>
        <v>0.31817883514215584</v>
      </c>
      <c r="WS20" s="495">
        <f t="shared" ca="1" si="65"/>
        <v>-0.17664165197916612</v>
      </c>
      <c r="WT20" s="458">
        <f t="shared" ca="1" si="66"/>
        <v>-0.28583711044728505</v>
      </c>
      <c r="WU20" s="458">
        <f t="shared" ca="1" si="67"/>
        <v>-0.77624353180143602</v>
      </c>
      <c r="WV20" s="459">
        <f t="shared" ca="1" si="68"/>
        <v>-0.52671684816228792</v>
      </c>
      <c r="WW20" s="484">
        <f t="shared" ca="1" si="84"/>
        <v>-0.7262006140917342</v>
      </c>
      <c r="WX20" s="484">
        <f t="shared" ca="1" si="84"/>
        <v>-0.37545073607717977</v>
      </c>
      <c r="WY20" s="484">
        <f t="shared" ca="1" si="84"/>
        <v>-0.64522912849816527</v>
      </c>
      <c r="WZ20" s="484">
        <f t="shared" ca="1" si="84"/>
        <v>0.10559307515024371</v>
      </c>
      <c r="XA20" s="484">
        <f t="shared" ca="1" si="84"/>
        <v>0.5542151017488316</v>
      </c>
      <c r="XB20" s="484">
        <f t="shared" ca="1" si="84"/>
        <v>0.21821544394969081</v>
      </c>
      <c r="XC20" s="484">
        <f t="shared" ca="1" si="84"/>
        <v>0.14467461816346364</v>
      </c>
      <c r="XD20" s="484">
        <f t="shared" ca="1" si="84"/>
        <v>0.27368331185664035</v>
      </c>
      <c r="XE20" s="484">
        <f t="shared" ca="1" si="84"/>
        <v>0.21801347073098662</v>
      </c>
      <c r="XF20" s="484">
        <f t="shared" ca="1" si="84"/>
        <v>0.41324760187774212</v>
      </c>
      <c r="XG20" s="484">
        <f t="shared" ca="1" si="84"/>
        <v>0.1145148206385433</v>
      </c>
      <c r="XH20" s="484">
        <f t="shared" ca="1" si="84"/>
        <v>-0.33958343954762366</v>
      </c>
      <c r="XI20" s="484">
        <f t="shared" ca="1" si="84"/>
        <v>-0.56078518929191046</v>
      </c>
      <c r="XJ20" s="484">
        <f t="shared" ca="1" si="84"/>
        <v>-0.37886103273823762</v>
      </c>
      <c r="XK20" s="484">
        <f t="shared" ca="1" si="84"/>
        <v>-0.54267278110123429</v>
      </c>
      <c r="XL20" s="484">
        <f t="shared" ca="1" si="77"/>
        <v>-1.0509285440019491</v>
      </c>
      <c r="XM20" s="484">
        <f t="shared" ca="1" si="77"/>
        <v>-0.27308466275995691</v>
      </c>
      <c r="XN20" s="484">
        <f t="shared" ca="1" si="77"/>
        <v>2.7828601533139714E-2</v>
      </c>
      <c r="XO20" s="484">
        <f t="shared" ca="1" si="77"/>
        <v>0.70341687857189839</v>
      </c>
      <c r="XP20" s="484">
        <f t="shared" ca="1" si="77"/>
        <v>-0.57255918212276347</v>
      </c>
      <c r="XQ20" s="484">
        <f t="shared" ca="1" si="77"/>
        <v>-8.50675308720171E-2</v>
      </c>
      <c r="XR20" s="484">
        <f t="shared" ca="1" si="77"/>
        <v>-0.91049876798265428</v>
      </c>
      <c r="XS20" s="484">
        <f t="shared" ca="1" si="77"/>
        <v>-0.55611861992167977</v>
      </c>
      <c r="XT20" s="484">
        <f t="shared" ca="1" si="77"/>
        <v>-1.1147227370452404</v>
      </c>
      <c r="XU20" s="484">
        <f t="shared" ca="1" si="77"/>
        <v>-0.63720289277878872</v>
      </c>
      <c r="XV20" s="484">
        <f t="shared" ca="1" si="77"/>
        <v>-0.30179372854458303</v>
      </c>
      <c r="XW20" s="484">
        <f t="shared" ca="1" si="77"/>
        <v>-0.40427726626791127</v>
      </c>
      <c r="XX20" s="484">
        <f t="shared" ca="1" si="77"/>
        <v>-0.20379943838012618</v>
      </c>
      <c r="XY20" s="484">
        <f t="shared" ca="1" si="77"/>
        <v>-0.24303080179333969</v>
      </c>
      <c r="XZ20" s="484">
        <f t="shared" ca="1" si="77"/>
        <v>-0.56968338057380219</v>
      </c>
      <c r="YA20" s="484">
        <f t="shared" ca="1" si="77"/>
        <v>-0.43779539324227229</v>
      </c>
      <c r="YB20" s="484">
        <f t="shared" ca="1" si="78"/>
        <v>-0.21272953623148902</v>
      </c>
      <c r="YC20" s="484">
        <f t="shared" ca="1" si="78"/>
        <v>-0.17304240180829866</v>
      </c>
      <c r="YD20" s="484">
        <f t="shared" ca="1" si="78"/>
        <v>-0.6068623218308542</v>
      </c>
      <c r="YE20" s="484">
        <f t="shared" ca="1" si="78"/>
        <v>-0.46342509741627064</v>
      </c>
      <c r="YF20" s="484">
        <f t="shared" ca="1" si="78"/>
        <v>0.39432227452058582</v>
      </c>
      <c r="YG20" s="484">
        <f t="shared" ca="1" si="78"/>
        <v>0.53605841900202811</v>
      </c>
      <c r="YH20" s="484">
        <f t="shared" ca="1" si="78"/>
        <v>0.3761400347447329</v>
      </c>
      <c r="YI20" s="484">
        <f t="shared" ca="1" si="78"/>
        <v>-0.91106463526316606</v>
      </c>
      <c r="YJ20" s="484">
        <f t="shared" ca="1" si="78"/>
        <v>-0.6812879221613154</v>
      </c>
      <c r="YK20" s="484">
        <f t="shared" ca="1" si="78"/>
        <v>5.8277766861099353E-2</v>
      </c>
      <c r="YL20" s="484">
        <f t="shared" ca="1" si="78"/>
        <v>-0.65875436277287047</v>
      </c>
      <c r="YM20" s="484">
        <f t="shared" ca="1" si="78"/>
        <v>-0.41181269681670074</v>
      </c>
      <c r="YN20" s="484">
        <f t="shared" ca="1" si="78"/>
        <v>-0.3691488365038233</v>
      </c>
      <c r="YO20" s="484">
        <f t="shared" ca="1" si="78"/>
        <v>1.2341922639893102E-2</v>
      </c>
      <c r="YP20" s="484">
        <f t="shared" ca="1" si="78"/>
        <v>-0.53716755334219179</v>
      </c>
      <c r="YQ20" s="484">
        <f t="shared" ca="1" si="78"/>
        <v>-0.78352011835031787</v>
      </c>
      <c r="YR20" s="484">
        <f t="shared" ca="1" si="79"/>
        <v>-0.73715989978774943</v>
      </c>
      <c r="YU20" s="606" t="s">
        <v>2068</v>
      </c>
      <c r="YV20" s="700" t="str">
        <f t="shared" ca="1" si="49"/>
        <v>C</v>
      </c>
      <c r="YW20" s="479">
        <f t="shared" ca="1" si="69"/>
        <v>0.42743636778603555</v>
      </c>
      <c r="YX20" s="495">
        <f t="shared" ca="1" si="50"/>
        <v>0.74981459125289396</v>
      </c>
      <c r="YY20" s="458">
        <f t="shared" ca="1" si="50"/>
        <v>0.51073963324219851</v>
      </c>
      <c r="YZ20" s="458">
        <f t="shared" ca="1" si="50"/>
        <v>3.0505594961658524E-2</v>
      </c>
      <c r="ZA20" s="459">
        <f t="shared" ca="1" si="50"/>
        <v>0.41868565168739125</v>
      </c>
      <c r="ZB20" s="495">
        <f t="shared" ca="1" si="70"/>
        <v>0.10446461007814958</v>
      </c>
      <c r="ZC20" s="458">
        <f t="shared" ca="1" si="71"/>
        <v>-0.36493697117704627</v>
      </c>
      <c r="ZD20" s="458">
        <f t="shared" ca="1" si="72"/>
        <v>-0.66989507066053577</v>
      </c>
      <c r="ZE20" s="459">
        <f t="shared" ca="1" si="73"/>
        <v>-0.6066137827734025</v>
      </c>
      <c r="ZF20" s="484">
        <f t="shared" ca="1" si="85"/>
        <v>-3.2485432480444082E-2</v>
      </c>
      <c r="ZG20" s="484">
        <f t="shared" ca="1" si="85"/>
        <v>-7.9385408814590788E-2</v>
      </c>
      <c r="ZH20" s="484">
        <f t="shared" ca="1" si="85"/>
        <v>-6.6861590023482048E-2</v>
      </c>
      <c r="ZI20" s="484">
        <f t="shared" ca="1" si="85"/>
        <v>2.1988880583922777E-2</v>
      </c>
      <c r="ZJ20" s="484">
        <f t="shared" ca="1" si="85"/>
        <v>9.1836409008688807E-2</v>
      </c>
      <c r="ZK20" s="484">
        <f t="shared" ca="1" si="85"/>
        <v>7.3425809550013654E-2</v>
      </c>
      <c r="ZL20" s="484">
        <f t="shared" ca="1" si="85"/>
        <v>2.4672875513209128E-2</v>
      </c>
      <c r="ZM20" s="484">
        <f t="shared" ca="1" si="85"/>
        <v>9.4446117703140112E-2</v>
      </c>
      <c r="ZN20" s="484">
        <f t="shared" ca="1" si="85"/>
        <v>8.9770705925095284E-2</v>
      </c>
      <c r="ZO20" s="484">
        <f t="shared" ca="1" si="85"/>
        <v>2.8984588520071332E-2</v>
      </c>
      <c r="ZP20" s="484">
        <f t="shared" ca="1" si="85"/>
        <v>2.6000050859821721E-2</v>
      </c>
      <c r="ZQ20" s="484">
        <f t="shared" ca="1" si="85"/>
        <v>-1.1497069191506403E-2</v>
      </c>
      <c r="ZR20" s="484">
        <f t="shared" ca="1" si="85"/>
        <v>-4.5981105838852197E-2</v>
      </c>
      <c r="ZS20" s="484">
        <f t="shared" ca="1" si="85"/>
        <v>-4.4793158520982375E-2</v>
      </c>
      <c r="ZT20" s="484">
        <f t="shared" ca="1" si="85"/>
        <v>-2.7291061507312073E-2</v>
      </c>
      <c r="ZU20" s="484">
        <f t="shared" ca="1" si="80"/>
        <v>-7.5291213919817704E-2</v>
      </c>
      <c r="ZV20" s="484">
        <f t="shared" ca="1" si="80"/>
        <v>-1.9215497798489828E-2</v>
      </c>
      <c r="ZW20" s="484">
        <f t="shared" ca="1" si="80"/>
        <v>5.5175234891583769E-3</v>
      </c>
      <c r="ZX20" s="484">
        <f t="shared" ca="1" si="80"/>
        <v>2.7969817598544739E-2</v>
      </c>
      <c r="ZY20" s="484">
        <f t="shared" ca="1" si="80"/>
        <v>-9.6348193705378546E-2</v>
      </c>
      <c r="ZZ20" s="484">
        <f t="shared" ca="1" si="80"/>
        <v>-7.8155783354792625E-3</v>
      </c>
      <c r="AAA20" s="484">
        <f t="shared" ca="1" si="80"/>
        <v>-6.2872904378590264E-2</v>
      </c>
      <c r="AAB20" s="484">
        <f t="shared" ca="1" si="80"/>
        <v>-0.10150745433592355</v>
      </c>
      <c r="AAC20" s="484">
        <f t="shared" ca="1" si="80"/>
        <v>-2.7521574428998372E-2</v>
      </c>
      <c r="AAD20" s="484">
        <f t="shared" ca="1" si="80"/>
        <v>-7.8682240113631882E-2</v>
      </c>
      <c r="AAE20" s="484">
        <f t="shared" ca="1" si="80"/>
        <v>-4.0219644611828483E-2</v>
      </c>
      <c r="AAF20" s="484">
        <f t="shared" ca="1" si="80"/>
        <v>-6.120902348854227E-2</v>
      </c>
      <c r="AAG20" s="484">
        <f t="shared" ca="1" si="80"/>
        <v>-4.3018323338477257E-2</v>
      </c>
      <c r="AAH20" s="484">
        <f t="shared" ca="1" si="80"/>
        <v>-3.8008707897835295E-2</v>
      </c>
      <c r="AAI20" s="484">
        <f t="shared" ca="1" si="80"/>
        <v>-6.0338538063910964E-2</v>
      </c>
      <c r="AAJ20" s="484">
        <f t="shared" ca="1" si="80"/>
        <v>-5.2025335368730337E-2</v>
      </c>
      <c r="AAK20" s="484">
        <f t="shared" ca="1" si="81"/>
        <v>-3.3183772310049216E-2</v>
      </c>
      <c r="AAL20" s="484">
        <f t="shared" ca="1" si="81"/>
        <v>-1.741238539122681E-2</v>
      </c>
      <c r="AAM20" s="484">
        <f t="shared" ca="1" si="81"/>
        <v>-2.189532836791554E-2</v>
      </c>
      <c r="AAN20" s="484">
        <f t="shared" ca="1" si="81"/>
        <v>-6.1359063816095079E-2</v>
      </c>
      <c r="AAO20" s="484">
        <f t="shared" ca="1" si="81"/>
        <v>1.8805162954418208E-2</v>
      </c>
      <c r="AAP20" s="484">
        <f t="shared" ca="1" si="81"/>
        <v>2.8328516958800835E-2</v>
      </c>
      <c r="AAQ20" s="484">
        <f t="shared" ca="1" si="81"/>
        <v>7.2202153341576855E-2</v>
      </c>
      <c r="AAR20" s="484">
        <f t="shared" ca="1" si="81"/>
        <v>-3.6651122693945694E-2</v>
      </c>
      <c r="AAS20" s="484">
        <f t="shared" ca="1" si="81"/>
        <v>-3.1171595822786675E-2</v>
      </c>
      <c r="AAT20" s="484">
        <f t="shared" ca="1" si="81"/>
        <v>0.1027465411596778</v>
      </c>
      <c r="AAU20" s="484">
        <f t="shared" ca="1" si="81"/>
        <v>-0.53799345446025815</v>
      </c>
      <c r="AAV20" s="484">
        <f t="shared" ca="1" si="81"/>
        <v>-3.4108224499601811E-2</v>
      </c>
      <c r="AAW20" s="484">
        <f t="shared" ca="1" si="81"/>
        <v>-1.9355163104492604E-2</v>
      </c>
      <c r="AAX20" s="484">
        <f t="shared" ca="1" si="81"/>
        <v>1.5812785943906059E-3</v>
      </c>
      <c r="AAY20" s="484">
        <f t="shared" ca="1" si="81"/>
        <v>-0.12312049482031152</v>
      </c>
      <c r="AAZ20" s="484">
        <f t="shared" ca="1" si="81"/>
        <v>-0.11856365915979221</v>
      </c>
      <c r="ABA20" s="484">
        <f t="shared" ca="1" si="82"/>
        <v>-0.10451532592333997</v>
      </c>
    </row>
    <row r="21" spans="1:729" ht="15" customHeight="1" x14ac:dyDescent="0.35">
      <c r="A21" s="498">
        <v>19</v>
      </c>
      <c r="B21" s="628"/>
      <c r="C21" s="606" t="s">
        <v>2094</v>
      </c>
      <c r="D21" s="629">
        <v>204</v>
      </c>
      <c r="E21" s="810" t="s">
        <v>2095</v>
      </c>
      <c r="F21" s="631" t="s">
        <v>1306</v>
      </c>
      <c r="G21" s="632">
        <v>12123.198</v>
      </c>
      <c r="H21" s="504">
        <v>14799.214859051774</v>
      </c>
      <c r="I21" s="505">
        <v>1250</v>
      </c>
      <c r="J21" s="633" t="s">
        <v>2096</v>
      </c>
      <c r="K21" s="507">
        <v>2</v>
      </c>
      <c r="L21" s="721" t="s">
        <v>2096</v>
      </c>
      <c r="M21" s="509">
        <v>157</v>
      </c>
      <c r="N21" s="510">
        <v>0.40389999999999998</v>
      </c>
      <c r="O21" s="511">
        <v>0.51180000000000003</v>
      </c>
      <c r="P21" s="512">
        <v>0.25950000000000001</v>
      </c>
      <c r="Q21" s="513">
        <v>0.44040000000000001</v>
      </c>
      <c r="R21" s="510">
        <v>0.54759999999999998</v>
      </c>
      <c r="S21" s="514">
        <v>0.32640000000000002</v>
      </c>
      <c r="T21" s="514">
        <v>0.47220000000000001</v>
      </c>
      <c r="U21" s="514">
        <v>0.14493</v>
      </c>
      <c r="V21" s="514">
        <v>0.11020000000000001</v>
      </c>
      <c r="W21" s="515" t="s">
        <v>2097</v>
      </c>
      <c r="X21" s="516" t="s">
        <v>2098</v>
      </c>
      <c r="Y21" s="518">
        <v>2</v>
      </c>
      <c r="Z21" s="518">
        <v>3</v>
      </c>
      <c r="AA21" s="519" t="s">
        <v>2099</v>
      </c>
      <c r="AB21" s="520">
        <v>2016</v>
      </c>
      <c r="AC21" s="576">
        <v>0</v>
      </c>
      <c r="AD21" s="575" t="s">
        <v>1188</v>
      </c>
      <c r="AE21" s="522">
        <v>0</v>
      </c>
      <c r="AF21" s="634" t="s">
        <v>1188</v>
      </c>
      <c r="AG21" s="635" t="s">
        <v>1188</v>
      </c>
      <c r="AH21" s="636" t="s">
        <v>1188</v>
      </c>
      <c r="AI21" s="636" t="s">
        <v>1188</v>
      </c>
      <c r="AJ21" s="636" t="s">
        <v>1188</v>
      </c>
      <c r="AK21" s="637" t="s">
        <v>1188</v>
      </c>
      <c r="AL21" s="638" t="s">
        <v>1188</v>
      </c>
      <c r="AM21" s="639" t="s">
        <v>1188</v>
      </c>
      <c r="AN21" s="636" t="s">
        <v>1188</v>
      </c>
      <c r="AO21" s="636" t="s">
        <v>1188</v>
      </c>
      <c r="AP21" s="636" t="s">
        <v>1188</v>
      </c>
      <c r="AQ21" s="636" t="s">
        <v>1188</v>
      </c>
      <c r="AR21" s="636" t="s">
        <v>1188</v>
      </c>
      <c r="AS21" s="636" t="s">
        <v>1188</v>
      </c>
      <c r="AT21" s="636" t="s">
        <v>1188</v>
      </c>
      <c r="AU21" s="640" t="s">
        <v>1188</v>
      </c>
      <c r="AV21" s="785" t="s">
        <v>2100</v>
      </c>
      <c r="AW21" s="642" t="s">
        <v>2101</v>
      </c>
      <c r="AX21" s="643">
        <v>0</v>
      </c>
      <c r="AY21" s="811" t="s">
        <v>1188</v>
      </c>
      <c r="AZ21" s="645">
        <v>2</v>
      </c>
      <c r="BA21" s="603" t="s">
        <v>2102</v>
      </c>
      <c r="BB21" s="631" t="s">
        <v>2103</v>
      </c>
      <c r="BC21" s="646" t="s">
        <v>2104</v>
      </c>
      <c r="BD21" s="631" t="s">
        <v>1195</v>
      </c>
      <c r="BE21" s="631" t="s">
        <v>1317</v>
      </c>
      <c r="BF21" s="631">
        <v>3</v>
      </c>
      <c r="BG21" s="631">
        <v>2020</v>
      </c>
      <c r="BH21" s="631" t="s">
        <v>1195</v>
      </c>
      <c r="BI21" s="631">
        <v>1</v>
      </c>
      <c r="BJ21" s="631">
        <v>2</v>
      </c>
      <c r="BK21" s="631" t="s">
        <v>2105</v>
      </c>
      <c r="BL21" s="631" t="s">
        <v>1257</v>
      </c>
      <c r="BM21" s="641" t="s">
        <v>2106</v>
      </c>
      <c r="BN21" s="647">
        <v>1990</v>
      </c>
      <c r="BO21" s="557" t="s">
        <v>2107</v>
      </c>
      <c r="BP21" s="647" t="s">
        <v>1188</v>
      </c>
      <c r="BQ21" s="647">
        <v>0</v>
      </c>
      <c r="BR21" s="647" t="s">
        <v>1188</v>
      </c>
      <c r="BS21" s="647" t="s">
        <v>1188</v>
      </c>
      <c r="BT21" s="647" t="s">
        <v>1188</v>
      </c>
      <c r="BU21" s="647" t="s">
        <v>1188</v>
      </c>
      <c r="BV21" s="648" t="s">
        <v>1188</v>
      </c>
      <c r="BW21" s="649" t="s">
        <v>2108</v>
      </c>
      <c r="BX21" s="650">
        <v>1967</v>
      </c>
      <c r="BY21" s="647" t="s">
        <v>1188</v>
      </c>
      <c r="BZ21" s="651" t="s">
        <v>2109</v>
      </c>
      <c r="CA21" s="647">
        <v>0</v>
      </c>
      <c r="CB21" s="647" t="s">
        <v>1188</v>
      </c>
      <c r="CC21" s="651" t="s">
        <v>1188</v>
      </c>
      <c r="CD21" s="652" t="s">
        <v>1188</v>
      </c>
      <c r="CE21" s="647">
        <v>0</v>
      </c>
      <c r="CF21" s="647">
        <v>1</v>
      </c>
      <c r="CG21" s="515" t="s">
        <v>2110</v>
      </c>
      <c r="CH21" s="647">
        <v>1993</v>
      </c>
      <c r="CI21" s="647">
        <v>1998</v>
      </c>
      <c r="CJ21" s="647">
        <v>3</v>
      </c>
      <c r="CK21" s="651" t="s">
        <v>2111</v>
      </c>
      <c r="CL21" s="651" t="s">
        <v>1208</v>
      </c>
      <c r="CM21" s="647">
        <v>2</v>
      </c>
      <c r="CN21" s="647" t="s">
        <v>2112</v>
      </c>
      <c r="CO21" s="557" t="s">
        <v>2113</v>
      </c>
      <c r="CP21" s="647">
        <v>2003</v>
      </c>
      <c r="CQ21" s="647">
        <v>3</v>
      </c>
      <c r="CR21" s="650">
        <v>2</v>
      </c>
      <c r="CS21" s="676" t="s">
        <v>1188</v>
      </c>
      <c r="CT21" s="647" t="s">
        <v>1188</v>
      </c>
      <c r="CU21" s="648">
        <v>1</v>
      </c>
      <c r="CV21" s="805" t="s">
        <v>1188</v>
      </c>
      <c r="CW21" s="665" t="s">
        <v>1188</v>
      </c>
      <c r="CX21" s="655">
        <v>0</v>
      </c>
      <c r="CY21" s="666" t="s">
        <v>1188</v>
      </c>
      <c r="CZ21" s="665" t="s">
        <v>1188</v>
      </c>
      <c r="DA21" s="655">
        <v>0</v>
      </c>
      <c r="DB21" s="723">
        <v>97920</v>
      </c>
      <c r="DC21" s="753">
        <v>3</v>
      </c>
      <c r="DD21" s="659" t="s">
        <v>2114</v>
      </c>
      <c r="DE21" s="648">
        <v>2015</v>
      </c>
      <c r="DF21" s="794" t="s">
        <v>2115</v>
      </c>
      <c r="DG21" s="754" t="s">
        <v>2116</v>
      </c>
      <c r="DH21" s="663">
        <v>1</v>
      </c>
      <c r="DI21" s="781" t="s">
        <v>1262</v>
      </c>
      <c r="DJ21" s="578" t="s">
        <v>2117</v>
      </c>
      <c r="DK21" s="753" t="s">
        <v>1188</v>
      </c>
      <c r="DL21" s="753">
        <v>2</v>
      </c>
      <c r="DM21" s="657">
        <v>2</v>
      </c>
      <c r="DN21" s="799" t="s">
        <v>1497</v>
      </c>
      <c r="DO21" s="791" t="s">
        <v>756</v>
      </c>
      <c r="DP21" s="663">
        <v>1</v>
      </c>
      <c r="DQ21" s="642" t="s">
        <v>1262</v>
      </c>
      <c r="DR21" s="578" t="s">
        <v>2118</v>
      </c>
      <c r="DS21" s="753" t="s">
        <v>1188</v>
      </c>
      <c r="DT21" s="753">
        <v>3</v>
      </c>
      <c r="DU21" s="657">
        <v>1</v>
      </c>
      <c r="DV21" s="651" t="s">
        <v>2119</v>
      </c>
      <c r="DW21" s="535" t="s">
        <v>2120</v>
      </c>
      <c r="DX21" s="647" t="s">
        <v>1188</v>
      </c>
      <c r="DY21" s="647">
        <v>1</v>
      </c>
      <c r="DZ21" s="650">
        <v>0</v>
      </c>
      <c r="EA21" s="807" t="s">
        <v>1188</v>
      </c>
      <c r="EB21" s="649" t="s">
        <v>2121</v>
      </c>
      <c r="EC21" s="647">
        <v>2</v>
      </c>
      <c r="ED21" s="668" t="s">
        <v>1453</v>
      </c>
      <c r="EE21" s="647">
        <v>1995</v>
      </c>
      <c r="EF21" s="647">
        <v>3</v>
      </c>
      <c r="EG21" s="650" t="s">
        <v>2122</v>
      </c>
      <c r="EH21" s="648">
        <v>4</v>
      </c>
      <c r="EI21" s="744" t="s">
        <v>2123</v>
      </c>
      <c r="EJ21" s="651" t="s">
        <v>2124</v>
      </c>
      <c r="EK21" s="647">
        <v>2014</v>
      </c>
      <c r="EL21" s="647" t="s">
        <v>2125</v>
      </c>
      <c r="EM21" s="812">
        <v>43831</v>
      </c>
      <c r="EN21" s="647" t="s">
        <v>2126</v>
      </c>
      <c r="EO21" s="651" t="s">
        <v>2127</v>
      </c>
      <c r="EP21" s="556">
        <v>1</v>
      </c>
      <c r="EQ21" s="556" t="s">
        <v>1262</v>
      </c>
      <c r="ER21" s="557" t="s">
        <v>2128</v>
      </c>
      <c r="ES21" s="556">
        <v>2021</v>
      </c>
      <c r="ET21" s="556">
        <v>2</v>
      </c>
      <c r="EU21" s="671">
        <v>3</v>
      </c>
      <c r="EV21" s="672"/>
      <c r="EW21" s="673"/>
      <c r="EX21" s="674"/>
      <c r="EY21" s="631" t="s">
        <v>1416</v>
      </c>
      <c r="EZ21" s="631" t="s">
        <v>1188</v>
      </c>
      <c r="FA21" s="675"/>
      <c r="FB21" s="648">
        <v>0</v>
      </c>
      <c r="FC21" s="676"/>
      <c r="FD21" s="647"/>
      <c r="FE21" s="648"/>
      <c r="FF21" s="652" t="s">
        <v>1225</v>
      </c>
      <c r="FG21" s="563" t="s">
        <v>1226</v>
      </c>
      <c r="FH21" s="631" t="str">
        <f t="shared" si="0"/>
        <v>C</v>
      </c>
      <c r="FI21" s="677">
        <f t="shared" si="1"/>
        <v>1.0333333333333334</v>
      </c>
      <c r="FJ21" s="678">
        <f t="shared" si="2"/>
        <v>1.6</v>
      </c>
      <c r="FK21" s="679">
        <f t="shared" si="3"/>
        <v>1.5</v>
      </c>
      <c r="FL21" s="680">
        <f t="shared" si="4"/>
        <v>0</v>
      </c>
      <c r="FM21" s="681">
        <v>0</v>
      </c>
      <c r="FN21" s="574" t="s">
        <v>1188</v>
      </c>
      <c r="FO21" s="470" t="s">
        <v>1188</v>
      </c>
      <c r="FP21" s="470" t="s">
        <v>1188</v>
      </c>
      <c r="FQ21" s="430">
        <v>0</v>
      </c>
      <c r="FR21" s="682" t="s">
        <v>1188</v>
      </c>
      <c r="FS21" s="369">
        <v>0</v>
      </c>
      <c r="FT21" s="574" t="s">
        <v>1188</v>
      </c>
      <c r="FU21" s="575" t="s">
        <v>1188</v>
      </c>
      <c r="FV21" s="369">
        <v>0</v>
      </c>
      <c r="FW21" s="574" t="s">
        <v>1188</v>
      </c>
      <c r="FX21" s="575" t="s">
        <v>1188</v>
      </c>
      <c r="FY21" s="369">
        <v>0</v>
      </c>
      <c r="FZ21" s="574" t="s">
        <v>1188</v>
      </c>
      <c r="GA21" s="470" t="s">
        <v>1188</v>
      </c>
      <c r="GB21" s="575" t="s">
        <v>1188</v>
      </c>
      <c r="GC21" s="369">
        <v>0</v>
      </c>
      <c r="GD21" s="574" t="s">
        <v>1188</v>
      </c>
      <c r="GE21" s="470" t="s">
        <v>1188</v>
      </c>
      <c r="GF21" s="685" t="s">
        <v>1188</v>
      </c>
      <c r="GG21" s="734">
        <v>0</v>
      </c>
      <c r="GH21" s="574" t="s">
        <v>1188</v>
      </c>
      <c r="GI21" s="684" t="s">
        <v>1188</v>
      </c>
      <c r="GJ21" s="575" t="s">
        <v>1188</v>
      </c>
      <c r="GK21" s="734">
        <v>1</v>
      </c>
      <c r="GL21" s="683" t="s">
        <v>1456</v>
      </c>
      <c r="GM21" s="684" t="s">
        <v>2129</v>
      </c>
      <c r="GN21" s="521" t="s">
        <v>2130</v>
      </c>
      <c r="GO21" s="577">
        <v>0</v>
      </c>
      <c r="GP21" s="687" t="s">
        <v>1188</v>
      </c>
      <c r="GQ21" s="688" t="s">
        <v>1188</v>
      </c>
      <c r="GR21" s="688" t="s">
        <v>1188</v>
      </c>
      <c r="GS21" s="688" t="s">
        <v>1188</v>
      </c>
      <c r="GT21" s="689" t="s">
        <v>1188</v>
      </c>
      <c r="GU21" s="581">
        <v>0</v>
      </c>
      <c r="GV21" s="687" t="s">
        <v>1188</v>
      </c>
      <c r="GW21" s="688" t="s">
        <v>1188</v>
      </c>
      <c r="GX21" s="689" t="s">
        <v>1188</v>
      </c>
      <c r="GY21" s="581">
        <v>0</v>
      </c>
      <c r="GZ21" s="582" t="s">
        <v>1188</v>
      </c>
      <c r="HA21" s="583" t="s">
        <v>1293</v>
      </c>
      <c r="HB21" s="584">
        <v>1</v>
      </c>
      <c r="HC21" s="585">
        <v>2</v>
      </c>
      <c r="HD21" s="586" t="s">
        <v>2131</v>
      </c>
      <c r="HE21" s="718" t="s">
        <v>2132</v>
      </c>
      <c r="HF21" s="587">
        <v>2009</v>
      </c>
      <c r="HG21" s="587">
        <v>2009</v>
      </c>
      <c r="HH21" s="588">
        <v>2</v>
      </c>
      <c r="HI21" s="586" t="s">
        <v>2133</v>
      </c>
      <c r="HJ21" s="471" t="s">
        <v>2134</v>
      </c>
      <c r="HK21" s="691">
        <v>2009</v>
      </c>
      <c r="HL21" s="692">
        <v>2</v>
      </c>
      <c r="HM21" s="591" t="s">
        <v>2135</v>
      </c>
      <c r="HN21" s="592">
        <v>2015</v>
      </c>
      <c r="HO21" s="681">
        <v>0</v>
      </c>
      <c r="HP21" s="574">
        <v>0</v>
      </c>
      <c r="HQ21" s="472">
        <f t="shared" si="5"/>
        <v>0</v>
      </c>
      <c r="HR21" s="593">
        <v>1</v>
      </c>
      <c r="HS21" s="574">
        <v>0</v>
      </c>
      <c r="HT21" s="574">
        <v>1</v>
      </c>
      <c r="HU21" s="574">
        <v>0</v>
      </c>
      <c r="HV21" s="574">
        <v>1</v>
      </c>
      <c r="HW21" s="574">
        <v>0</v>
      </c>
      <c r="HX21" s="574">
        <v>1</v>
      </c>
      <c r="HY21" s="574">
        <v>1</v>
      </c>
      <c r="HZ21" s="574">
        <v>1</v>
      </c>
      <c r="IA21" s="574">
        <v>1</v>
      </c>
      <c r="IB21" s="574">
        <v>1</v>
      </c>
      <c r="IC21" s="574">
        <v>0</v>
      </c>
      <c r="ID21" s="681">
        <v>0</v>
      </c>
      <c r="IE21" s="369">
        <v>0</v>
      </c>
      <c r="IF21" s="574">
        <v>0</v>
      </c>
      <c r="IG21" s="472">
        <f t="shared" si="6"/>
        <v>0</v>
      </c>
      <c r="IH21" s="609">
        <v>0.49693438541162493</v>
      </c>
      <c r="II21" s="694">
        <v>0.41182945325292308</v>
      </c>
      <c r="IJ21" s="695">
        <v>0.28530710557715178</v>
      </c>
      <c r="IK21" s="696">
        <v>0.3754035078479101</v>
      </c>
      <c r="IL21" s="696">
        <v>0.54773393092229694</v>
      </c>
      <c r="IM21" s="697">
        <v>0.43887326866433352</v>
      </c>
      <c r="IN21" s="599">
        <v>2</v>
      </c>
      <c r="IO21" s="600">
        <v>4</v>
      </c>
      <c r="IP21" s="601">
        <v>2</v>
      </c>
      <c r="IQ21" s="600">
        <v>21</v>
      </c>
      <c r="IR21" s="587">
        <v>45</v>
      </c>
      <c r="IS21" s="601">
        <v>66</v>
      </c>
      <c r="IT21" s="599" t="s">
        <v>1188</v>
      </c>
      <c r="IU21" s="600" t="s">
        <v>1188</v>
      </c>
      <c r="IV21" s="587" t="s">
        <v>1188</v>
      </c>
      <c r="IW21" s="601" t="s">
        <v>1188</v>
      </c>
      <c r="IX21" s="602" t="s">
        <v>1188</v>
      </c>
      <c r="IY21" s="681">
        <v>0</v>
      </c>
      <c r="IZ21" s="719" t="s">
        <v>1188</v>
      </c>
      <c r="JA21" s="681">
        <v>0</v>
      </c>
      <c r="JB21" s="720" t="s">
        <v>1188</v>
      </c>
      <c r="JC21" s="681">
        <v>2</v>
      </c>
      <c r="JD21" s="430">
        <v>1</v>
      </c>
      <c r="JE21" s="470" t="s">
        <v>2136</v>
      </c>
      <c r="JF21" s="471" t="s">
        <v>2137</v>
      </c>
      <c r="JG21" s="472">
        <v>2020</v>
      </c>
      <c r="JH21" s="568">
        <v>1</v>
      </c>
      <c r="JI21" s="469">
        <v>3</v>
      </c>
      <c r="JJ21" s="470" t="s">
        <v>2138</v>
      </c>
      <c r="JK21" s="471" t="s">
        <v>2099</v>
      </c>
      <c r="JL21" s="472">
        <v>2017</v>
      </c>
      <c r="JM21" s="468">
        <v>0</v>
      </c>
      <c r="JN21" s="469" t="s">
        <v>1188</v>
      </c>
      <c r="JO21" s="469" t="s">
        <v>1188</v>
      </c>
      <c r="JP21" s="470" t="s">
        <v>1188</v>
      </c>
      <c r="JQ21" s="471" t="s">
        <v>1188</v>
      </c>
      <c r="JR21" s="472" t="s">
        <v>1188</v>
      </c>
      <c r="JS21" s="369">
        <v>0</v>
      </c>
      <c r="JT21" s="430" t="s">
        <v>1188</v>
      </c>
      <c r="JU21" s="470" t="s">
        <v>1188</v>
      </c>
      <c r="JV21" s="470" t="s">
        <v>1188</v>
      </c>
      <c r="JW21" s="472" t="s">
        <v>1188</v>
      </c>
      <c r="JX21" s="606">
        <v>2</v>
      </c>
      <c r="JY21" s="750" t="s">
        <v>2139</v>
      </c>
      <c r="JZ21" s="606">
        <v>2005</v>
      </c>
      <c r="KA21" s="606">
        <f t="shared" si="7"/>
        <v>1</v>
      </c>
      <c r="KB21" s="606"/>
      <c r="KC21" s="606">
        <v>1</v>
      </c>
      <c r="KD21" s="606"/>
      <c r="KE21" s="606"/>
      <c r="KF21" s="606">
        <f t="shared" si="8"/>
        <v>0</v>
      </c>
      <c r="KG21" s="606"/>
      <c r="KH21" s="606"/>
      <c r="KI21" s="606"/>
      <c r="KJ21" s="606"/>
      <c r="KK21" s="606">
        <v>1</v>
      </c>
      <c r="KL21" s="606">
        <v>0</v>
      </c>
      <c r="KM21" s="608">
        <f t="shared" si="9"/>
        <v>0.41186965703964235</v>
      </c>
      <c r="KN21" s="609">
        <v>-0.44065171480178833</v>
      </c>
      <c r="KO21" s="609">
        <v>36.057693481445313</v>
      </c>
      <c r="KP21" s="610">
        <v>11</v>
      </c>
      <c r="KQ21" s="608">
        <f t="shared" si="10"/>
        <v>0.43524722456932069</v>
      </c>
      <c r="KR21" s="609">
        <v>-0.32376387715339661</v>
      </c>
      <c r="KS21" s="609">
        <v>42.788459777832031</v>
      </c>
      <c r="KT21" s="610">
        <v>13</v>
      </c>
      <c r="KU21" s="610">
        <v>41</v>
      </c>
      <c r="KV21" s="563" t="s">
        <v>1237</v>
      </c>
      <c r="KW21" s="606" t="s">
        <v>2094</v>
      </c>
      <c r="KX21" s="700" t="str">
        <f t="shared" ca="1" si="11"/>
        <v>C</v>
      </c>
      <c r="KY21" s="701">
        <f t="shared" ca="1" si="12"/>
        <v>0.3452189362630298</v>
      </c>
      <c r="KZ21" s="702">
        <f t="shared" ca="1" si="13"/>
        <v>0.39478823529411766</v>
      </c>
      <c r="LA21" s="703">
        <f t="shared" ca="1" si="54"/>
        <v>0.52718095238095242</v>
      </c>
      <c r="LB21" s="703">
        <f t="shared" ca="1" si="14"/>
        <v>0.13689999999999999</v>
      </c>
      <c r="LC21" s="704">
        <f t="shared" ca="1" si="15"/>
        <v>0.3220065573770492</v>
      </c>
      <c r="LD21" s="696" cm="1">
        <f t="array" aca="1" ref="LD21" ca="1">INDIRECT(LD$203&amp;ROW())*LD$205</f>
        <v>0</v>
      </c>
      <c r="LE21" s="696" cm="1">
        <f t="array" aca="1" ref="LE21" ca="1">INDIRECT(LE$203&amp;ROW())*LE$205</f>
        <v>0</v>
      </c>
      <c r="LF21" s="696" cm="1">
        <f t="array" aca="1" ref="LF21" ca="1">INDIRECT(LF$203&amp;ROW())*LF$205</f>
        <v>0</v>
      </c>
      <c r="LG21" s="696" cm="1">
        <f t="array" aca="1" ref="LG21" ca="1">INDIRECT(LG$203&amp;ROW())*LG$205</f>
        <v>3</v>
      </c>
      <c r="LH21" s="696" cm="1">
        <f t="array" aca="1" ref="LH21" ca="1">INDIRECT(LH$203&amp;ROW())*LH$205</f>
        <v>0</v>
      </c>
      <c r="LI21" s="696" cm="1">
        <f t="array" aca="1" ref="LI21" ca="1">INDIRECT(LI$203&amp;ROW())*LI$205</f>
        <v>0</v>
      </c>
      <c r="LJ21" s="696" cm="1">
        <f t="array" aca="1" ref="LJ21" ca="1">INDIRECT(LJ$203&amp;ROW())*LJ$205</f>
        <v>3</v>
      </c>
      <c r="LK21" s="696" cm="1">
        <f t="array" aca="1" ref="LK21" ca="1">INDIRECT(LK$203&amp;ROW())*LK$205</f>
        <v>2</v>
      </c>
      <c r="LL21" s="696" cm="1">
        <f t="array" aca="1" ref="LL21" ca="1">INDIRECT(LL$203&amp;ROW())*LL$205</f>
        <v>3</v>
      </c>
      <c r="LM21" s="696" cm="1">
        <f t="array" aca="1" ref="LM21" ca="1">INDIRECT(LM$203&amp;ROW())*LM$205</f>
        <v>2</v>
      </c>
      <c r="LN21" s="696" cm="1">
        <f t="array" aca="1" ref="LN21" ca="1">INDIRECT(LN$203&amp;ROW())*LN$205</f>
        <v>3</v>
      </c>
      <c r="LO21" s="696" cm="1">
        <f t="array" aca="1" ref="LO21" ca="1">INDIRECT(LO$203&amp;ROW())*LO$205</f>
        <v>4</v>
      </c>
      <c r="LP21" s="696" cm="1">
        <f t="array" aca="1" ref="LP21" ca="1">INDIRECT(LP$203&amp;ROW())*LP$205</f>
        <v>4</v>
      </c>
      <c r="LQ21" s="696" cm="1">
        <f t="array" aca="1" ref="LQ21" ca="1">IF(INDIRECT(LQ$203&amp;ROW())="-",0,INDIRECT(LQ$203&amp;ROW())*LQ$205)</f>
        <v>1.5569999999999999</v>
      </c>
      <c r="LR21" s="696" cm="1">
        <f t="array" aca="1" ref="LR21" ca="1">INDIRECT(LR$203&amp;ROW())*LR$205</f>
        <v>8</v>
      </c>
      <c r="LS21" s="696" cm="1">
        <f t="array" aca="1" ref="LS21" ca="1">IF(INDIRECT(LS$203&amp;ROW())="-",0,INDIRECT(LS$203&amp;ROW())*LS$205)</f>
        <v>3.0708000000000002</v>
      </c>
      <c r="LT21" s="696" cm="1">
        <f t="array" aca="1" ref="LT21" ca="1">INDIRECT(LT$203&amp;ROW())*LT$205</f>
        <v>4</v>
      </c>
      <c r="LU21" s="696" cm="1">
        <f t="array" aca="1" ref="LU21" ca="1">INDIRECT(LU$203&amp;ROW())*LU$205</f>
        <v>1</v>
      </c>
      <c r="LV21" s="696" cm="1">
        <f t="array" aca="1" ref="LV21" ca="1">INDIRECT(LV$203&amp;ROW())*LV$205</f>
        <v>1</v>
      </c>
      <c r="LW21" s="696" cm="1">
        <f t="array" aca="1" ref="LW21" ca="1">INDIRECT(LW$203&amp;ROW())*LW$205</f>
        <v>0</v>
      </c>
      <c r="LX21" s="696" cm="1">
        <f t="array" aca="1" ref="LX21" ca="1">INDIRECT(LX$203&amp;ROW())*LX$205</f>
        <v>2</v>
      </c>
      <c r="LY21" s="696" cm="1">
        <f t="array" aca="1" ref="LY21" ca="1">IF(INDIRECT(LY$203&amp;ROW())="-",0,INDIRECT(LY$203&amp;ROW())*LY$205)</f>
        <v>3.2855999999999996</v>
      </c>
      <c r="LZ21" s="696" cm="1">
        <f t="array" aca="1" ref="LZ21" ca="1">INDIRECT(LZ$203&amp;ROW())*LZ$205</f>
        <v>0</v>
      </c>
      <c r="MA21" s="696" cm="1">
        <f t="array" aca="1" ref="MA21" ca="1">INDIRECT(MA$203&amp;ROW())*MA$205</f>
        <v>0</v>
      </c>
      <c r="MB21" s="696" cm="1">
        <f t="array" aca="1" ref="MB21" ca="1">INDIRECT(MB$203&amp;ROW())*MB$205</f>
        <v>0</v>
      </c>
      <c r="MC21" s="696" cm="1">
        <f t="array" aca="1" ref="MC21" ca="1">IF($MB21=0,0,INDIRECT(MC$203&amp;ROW())*MC$205)</f>
        <v>0</v>
      </c>
      <c r="MD21" s="696" cm="1">
        <f t="array" aca="1" ref="MD21" ca="1">IF($MB21=0,0,INDIRECT(MD$203&amp;ROW())*MD$205)</f>
        <v>0</v>
      </c>
      <c r="ME21" s="696" cm="1">
        <f t="array" aca="1" ref="ME21" ca="1">IF($MB21=0,0,INDIRECT(ME$203&amp;ROW())*ME$205)</f>
        <v>0</v>
      </c>
      <c r="MF21" s="696" cm="1">
        <f t="array" aca="1" ref="MF21" ca="1">IF($MB21=0,0,INDIRECT(MF$203&amp;ROW())*MF$205)</f>
        <v>0</v>
      </c>
      <c r="MG21" s="696" cm="1">
        <f t="array" aca="1" ref="MG21" ca="1">INDIRECT(MG$203&amp;ROW())*MG$205</f>
        <v>0</v>
      </c>
      <c r="MH21" s="696" cm="1">
        <f t="array" aca="1" ref="MH21" ca="1">IF($MG21=0,0,INDIRECT(MH$203&amp;ROW())*MH$205)</f>
        <v>0</v>
      </c>
      <c r="MI21" s="696" cm="1">
        <f t="array" aca="1" ref="MI21" ca="1">IF($MG21=0,0,INDIRECT(MI$203&amp;ROW())*MI$205)</f>
        <v>0</v>
      </c>
      <c r="MJ21" s="696" cm="1">
        <f t="array" aca="1" ref="MJ21" ca="1">INDIRECT(MJ$203&amp;ROW())*MJ$205</f>
        <v>0</v>
      </c>
      <c r="MK21" s="696" cm="1">
        <f t="array" aca="1" ref="MK21" ca="1">INDIRECT(MK$203&amp;ROW())*MK$205</f>
        <v>0</v>
      </c>
      <c r="ML21" s="696" cm="1">
        <f t="array" aca="1" ref="ML21" ca="1">INDIRECT(ML$203&amp;ROW())*ML$205</f>
        <v>0</v>
      </c>
      <c r="MM21" s="696" cm="1">
        <f t="array" aca="1" ref="MM21" ca="1">INDIRECT(MM$203&amp;ROW())*MM$205</f>
        <v>6</v>
      </c>
      <c r="MN21" s="696" cm="1">
        <f t="array" aca="1" ref="MN21" ca="1">INDIRECT(MN$203&amp;ROW())*MN$205</f>
        <v>0</v>
      </c>
      <c r="MO21" s="696" cm="1">
        <f t="array" aca="1" ref="MO21" ca="1">INDIRECT(MO$203&amp;ROW())*MO$205</f>
        <v>2</v>
      </c>
      <c r="MP21" s="696" cm="1">
        <f t="array" aca="1" ref="MP21" ca="1">INDIRECT(MP$203&amp;ROW())*MP$205</f>
        <v>2</v>
      </c>
      <c r="MQ21" s="696" cm="1">
        <f t="array" aca="1" ref="MQ21" ca="1">INDIRECT(MQ$203&amp;ROW())*MQ$205</f>
        <v>2</v>
      </c>
      <c r="MR21" s="696" cm="1">
        <f t="array" aca="1" ref="MR21" ca="1">INDIRECT(MR$203&amp;ROW())*MR$205</f>
        <v>2</v>
      </c>
      <c r="MS21" s="696" cm="1">
        <f t="array" aca="1" ref="MS21" ca="1">INDIRECT(MS$203&amp;ROW())*MS$205</f>
        <v>0</v>
      </c>
      <c r="MT21" s="696" cm="1">
        <f t="array" aca="1" ref="MT21" ca="1">INDIRECT(MT$203&amp;ROW())*MT$205</f>
        <v>0</v>
      </c>
      <c r="MU21" s="696" cm="1">
        <f t="array" aca="1" ref="MU21" ca="1">INDIRECT(MU$203&amp;ROW())*MU$205</f>
        <v>1</v>
      </c>
      <c r="MV21" s="696" cm="1">
        <f t="array" aca="1" ref="MV21" ca="1">IF(INDIRECT(MV$203&amp;ROW())="-",0,INDIRECT(MV$203&amp;ROW())*MV$205)</f>
        <v>2.6424000000000003</v>
      </c>
      <c r="MW21" s="696" cm="1">
        <f t="array" aca="1" ref="MW21" ca="1">INDIRECT(MW$203&amp;ROW())*MW$205</f>
        <v>2</v>
      </c>
      <c r="MX21" s="696" cm="1">
        <f t="array" aca="1" ref="MX21" ca="1">INDIRECT(MX$203&amp;ROW())*MX$205</f>
        <v>0</v>
      </c>
      <c r="MY21" s="696" cm="1">
        <f t="array" aca="1" ref="MY21" ca="1">INDIRECT(MY$203&amp;ROW())*MY$205</f>
        <v>0</v>
      </c>
      <c r="NA21" s="701">
        <f t="shared" si="16"/>
        <v>0.5185243902439024</v>
      </c>
      <c r="NB21" s="617">
        <f t="shared" si="17"/>
        <v>0.46512857142857145</v>
      </c>
      <c r="NC21" s="695">
        <f t="shared" si="18"/>
        <v>4.2123076923076923E-2</v>
      </c>
      <c r="ND21" s="697">
        <f t="shared" si="19"/>
        <v>0.46075555555555558</v>
      </c>
      <c r="NE21" s="694">
        <f t="shared" si="20"/>
        <v>0.37163289853777659</v>
      </c>
      <c r="NF21" s="682" t="str">
        <f t="shared" si="21"/>
        <v>C</v>
      </c>
      <c r="NH21" s="606" t="s">
        <v>2094</v>
      </c>
      <c r="NI21" s="563" t="str">
        <f t="shared" si="22"/>
        <v>C</v>
      </c>
      <c r="NJ21" s="563" t="str">
        <f t="shared" si="23"/>
        <v>C</v>
      </c>
      <c r="NK21" s="563" t="str">
        <f t="shared" ca="1" si="24"/>
        <v>C</v>
      </c>
      <c r="NL21" s="563" t="str">
        <f t="shared" ca="1" si="25"/>
        <v>C</v>
      </c>
      <c r="NM21" s="563" t="str">
        <f t="shared" ca="1" si="26"/>
        <v>C</v>
      </c>
      <c r="NN21" s="563" t="str">
        <f t="shared" ca="1" si="55"/>
        <v>C</v>
      </c>
      <c r="NO21" s="563" t="str">
        <f t="shared" ca="1" si="56"/>
        <v>C</v>
      </c>
      <c r="NP21" s="606" t="str">
        <f t="shared" si="27"/>
        <v>-</v>
      </c>
      <c r="NQ21" s="682" t="str">
        <f t="shared" si="28"/>
        <v>-</v>
      </c>
      <c r="NR21" s="682" t="e">
        <f>IF(OR(AND(NI21="A",OR(NJ21="C",NJ21="D")),AND(NI21="A",OR(#REF!="C",#REF!="D")),AND(NI21="B",OR(NJ21="D",#REF!="D")),AND(OR(NI21="C",NI21="D"),OR(NJ21="A",NJ21="B")),AND(OR(NI21="C",NI21="D"),OR(#REF!="A",#REF!="B")),AND(OR(NJ21="A",#REF!="A",NJ21="B",#REF!="B"),OR(NP21="-",NQ21="-")),AND(OR(NJ21="C",#REF!="C",NJ21="D",#REF!="D"),NP21="Yes")),"Yes","-")</f>
        <v>#REF!</v>
      </c>
      <c r="NS21" s="607"/>
      <c r="NT21" s="619">
        <f t="shared" si="29"/>
        <v>0.40389999999999998</v>
      </c>
      <c r="NU21" s="619">
        <f t="shared" si="30"/>
        <v>0.37163289853777659</v>
      </c>
      <c r="NV21" s="619">
        <f t="shared" ca="1" si="31"/>
        <v>0.3452189362630298</v>
      </c>
      <c r="NW21" s="619">
        <f t="shared" ca="1" si="57"/>
        <v>0.35259797253879949</v>
      </c>
      <c r="NX21" s="619">
        <f t="shared" ca="1" si="58"/>
        <v>0.34051236906868226</v>
      </c>
      <c r="NY21" s="620">
        <f t="shared" ca="1" si="59"/>
        <v>0.35967569296540591</v>
      </c>
      <c r="NZ21" s="620">
        <f t="shared" ca="1" si="60"/>
        <v>0.36468065715814729</v>
      </c>
      <c r="OA21" s="705" t="s">
        <v>1188</v>
      </c>
      <c r="OB21" s="706" t="s">
        <v>1188</v>
      </c>
      <c r="OC21" s="494"/>
      <c r="OE21" s="606" t="s">
        <v>2094</v>
      </c>
      <c r="OF21" s="700" t="str">
        <f t="shared" ca="1" si="32"/>
        <v>C</v>
      </c>
      <c r="OG21" s="701">
        <f t="shared" ca="1" si="61"/>
        <v>0.35259797253879949</v>
      </c>
      <c r="OH21" s="705">
        <f t="shared" ca="1" si="33"/>
        <v>0.47130877006507588</v>
      </c>
      <c r="OI21" s="696">
        <f t="shared" ca="1" si="34"/>
        <v>0.47406013751568393</v>
      </c>
      <c r="OJ21" s="696">
        <f t="shared" ca="1" si="35"/>
        <v>5.9642505943712114E-2</v>
      </c>
      <c r="OK21" s="697">
        <f t="shared" ca="1" si="36"/>
        <v>0.40538047663072602</v>
      </c>
      <c r="OL21" s="696" cm="1">
        <f t="array" aca="1" ref="OL21" ca="1">INDIRECT(OL$203&amp;ROW())*OL$205</f>
        <v>0</v>
      </c>
      <c r="OM21" s="696" cm="1">
        <f t="array" aca="1" ref="OM21" ca="1">INDIRECT(OM$203&amp;ROW())*OM$205</f>
        <v>0</v>
      </c>
      <c r="ON21" s="696" cm="1">
        <f t="array" aca="1" ref="ON21" ca="1">INDIRECT(ON$203&amp;ROW())*ON$205</f>
        <v>0</v>
      </c>
      <c r="OO21" s="696" cm="1">
        <f t="array" aca="1" ref="OO21" ca="1">INDIRECT(OO$203&amp;ROW())*OO$205</f>
        <v>1.0790999999999999</v>
      </c>
      <c r="OP21" s="696" cm="1">
        <f t="array" aca="1" ref="OP21" ca="1">INDIRECT(OP$203&amp;ROW())*OP$205</f>
        <v>0</v>
      </c>
      <c r="OQ21" s="696" cm="1">
        <f t="array" aca="1" ref="OQ21" ca="1">INDIRECT(OQ$203&amp;ROW())*OQ$205</f>
        <v>0</v>
      </c>
      <c r="OR21" s="696" cm="1">
        <f t="array" aca="1" ref="OR21" ca="1">INDIRECT(OR$203&amp;ROW())*OR$205</f>
        <v>1.4141999999999999</v>
      </c>
      <c r="OS21" s="696" cm="1">
        <f t="array" aca="1" ref="OS21" ca="1">INDIRECT(OS$203&amp;ROW())*OS$205</f>
        <v>1.0258</v>
      </c>
      <c r="OT21" s="696" cm="1">
        <f t="array" aca="1" ref="OT21" ca="1">INDIRECT(OT$203&amp;ROW())*OT$205</f>
        <v>1.4727000000000001</v>
      </c>
      <c r="OU21" s="696" cm="1">
        <f t="array" aca="1" ref="OU21" ca="1">INDIRECT(OU$203&amp;ROW())*OU$205</f>
        <v>0.64349999999999996</v>
      </c>
      <c r="OV21" s="696" cm="1">
        <f t="array" aca="1" ref="OV21" ca="1">INDIRECT(OV$203&amp;ROW())*OV$205</f>
        <v>1.2161999999999999</v>
      </c>
      <c r="OW21" s="696" cm="1">
        <f t="array" aca="1" ref="OW21" ca="1">INDIRECT(OW$203&amp;ROW())*OW$205</f>
        <v>1.0096000000000001</v>
      </c>
      <c r="OX21" s="696" cm="1">
        <f t="array" aca="1" ref="OX21" ca="1">INDIRECT(OX$203&amp;ROW())*OX$205</f>
        <v>1.3977999999999999</v>
      </c>
      <c r="OY21" s="696" cm="1">
        <f t="array" aca="1" ref="OY21" ca="1">IF(INDIRECT(OY$203&amp;ROW())="-",0,INDIRECT(OY$203&amp;ROW())*OY$205)</f>
        <v>0.18416715</v>
      </c>
      <c r="OZ21" s="696" cm="1">
        <f t="array" aca="1" ref="OZ21" ca="1">INDIRECT(OZ$203&amp;ROW())*OZ$205</f>
        <v>1.4206000000000001</v>
      </c>
      <c r="PA21" s="696" cm="1">
        <f t="array" aca="1" ref="PA21" ca="1">IF(INDIRECT(PA$203&amp;ROW())="-",0,INDIRECT(PA$203&amp;ROW())*PA$205)</f>
        <v>0.45212412000000002</v>
      </c>
      <c r="PB21" s="705" cm="1">
        <f t="array" aca="1" ref="PB21" ca="1">INDIRECT(PB$203&amp;ROW())*PB$205</f>
        <v>1.5084</v>
      </c>
      <c r="PC21" s="696" cm="1">
        <f t="array" aca="1" ref="PC21" ca="1">INDIRECT(PC$203&amp;ROW())*PC$205</f>
        <v>0.69730000000000003</v>
      </c>
      <c r="PD21" s="696" cm="1">
        <f t="array" aca="1" ref="PD21" ca="1">INDIRECT(PD$203&amp;ROW())*PD$205</f>
        <v>0.73419999999999996</v>
      </c>
      <c r="PE21" s="696" cm="1">
        <f t="array" aca="1" ref="PE21" ca="1">INDIRECT(PE$203&amp;ROW())*PE$205</f>
        <v>0</v>
      </c>
      <c r="PF21" s="696" cm="1">
        <f t="array" aca="1" ref="PF21" ca="1">INDIRECT(PF$203&amp;ROW())*PF$205</f>
        <v>1.3308</v>
      </c>
      <c r="PG21" s="696" cm="1">
        <f t="array" aca="1" ref="PG21" ca="1">IF(INDIRECT(PG$203&amp;ROW())="-",0,INDIRECT(PG$203&amp;ROW())*PG$205)</f>
        <v>0.47914999999999996</v>
      </c>
      <c r="PH21" s="696" cm="1">
        <f t="array" aca="1" ref="PH21" ca="1">INDIRECT(PH$203&amp;ROW())*PH$205</f>
        <v>0</v>
      </c>
      <c r="PI21" s="696" cm="1">
        <f t="array" aca="1" ref="PI21" ca="1">INDIRECT(PI$203&amp;ROW())*PI$205</f>
        <v>0</v>
      </c>
      <c r="PJ21" s="696" cm="1">
        <f t="array" aca="1" ref="PJ21" ca="1">INDIRECT(PJ$203&amp;ROW())*PJ$205</f>
        <v>0</v>
      </c>
      <c r="PK21" s="696" cm="1">
        <f t="array" aca="1" ref="PK21" ca="1">IF($PJ21=0,0,INDIRECT(PK$203&amp;ROW())*PK$205)</f>
        <v>0</v>
      </c>
      <c r="PL21" s="696" cm="1">
        <f t="array" aca="1" ref="PL21" ca="1">IF($MPE21=0,0,INDIRECT(PL$203&amp;ROW())*PL$205)</f>
        <v>0</v>
      </c>
      <c r="PM21" s="696" cm="1">
        <f t="array" aca="1" ref="PM21" ca="1">IF($MPE21=0,0,INDIRECT(PM$203&amp;ROW())*PM$205)</f>
        <v>0</v>
      </c>
      <c r="PN21" s="696" cm="1">
        <f t="array" aca="1" ref="PN21" ca="1">IF($PJ21=0,0,INDIRECT(PN$203&amp;ROW())*PN$205)</f>
        <v>0</v>
      </c>
      <c r="PO21" s="696" cm="1">
        <f t="array" aca="1" ref="PO21" ca="1">INDIRECT(PO$203&amp;ROW())*PO$205</f>
        <v>0</v>
      </c>
      <c r="PP21" s="696" cm="1">
        <f t="array" aca="1" ref="PP21" ca="1">IF($PO21=0,0,INDIRECT(PP$203&amp;ROW())*PP$205)</f>
        <v>0</v>
      </c>
      <c r="PQ21" s="696" cm="1">
        <f t="array" aca="1" ref="PQ21" ca="1">IF($PO21=0,0,INDIRECT(PQ$203&amp;ROW())*PQ$205)</f>
        <v>0</v>
      </c>
      <c r="PR21" s="696" cm="1">
        <f t="array" aca="1" ref="PR21" ca="1">INDIRECT(PR$203&amp;ROW())*PR$205</f>
        <v>0</v>
      </c>
      <c r="PS21" s="696" cm="1">
        <f t="array" aca="1" ref="PS21" ca="1">INDIRECT(PS$203&amp;ROW())*PS$205</f>
        <v>0</v>
      </c>
      <c r="PT21" s="696" cm="1">
        <f t="array" aca="1" ref="PT21" ca="1">INDIRECT(PT$203&amp;ROW())*PT$205</f>
        <v>0</v>
      </c>
      <c r="PU21" s="696" cm="1">
        <f t="array" aca="1" ref="PU21" ca="1">INDIRECT(PU$203&amp;ROW())*PU$205</f>
        <v>1.7696999999999998</v>
      </c>
      <c r="PV21" s="696" cm="1">
        <f t="array" aca="1" ref="PV21" ca="1">INDIRECT(PV$203&amp;ROW())*PV$205</f>
        <v>0</v>
      </c>
      <c r="PW21" s="696" cm="1">
        <f t="array" aca="1" ref="PW21" ca="1">INDIRECT(PW$203&amp;ROW())*PW$205</f>
        <v>1.0658000000000001</v>
      </c>
      <c r="PX21" s="696" cm="1">
        <f t="array" aca="1" ref="PX21" ca="1">INDIRECT(PX$203&amp;ROW())*PX$205</f>
        <v>1.1714</v>
      </c>
      <c r="PY21" s="696" cm="1">
        <f t="array" aca="1" ref="PY21" ca="1">INDIRECT(PY$203&amp;ROW())*PY$205</f>
        <v>1.1866000000000001</v>
      </c>
      <c r="PZ21" s="696" cm="1">
        <f t="array" aca="1" ref="PZ21" ca="1">INDIRECT(PZ$203&amp;ROW())*PZ$205</f>
        <v>0.17430000000000001</v>
      </c>
      <c r="QA21" s="696" cm="1">
        <f t="array" aca="1" ref="QA21" ca="1">INDIRECT(QA$203&amp;ROW())*QA$205</f>
        <v>0</v>
      </c>
      <c r="QB21" s="696" cm="1">
        <f t="array" aca="1" ref="QB21" ca="1">INDIRECT(QB$203&amp;ROW())*QB$205</f>
        <v>0</v>
      </c>
      <c r="QC21" s="696" cm="1">
        <f t="array" aca="1" ref="QC21" ca="1">INDIRECT(QC$203&amp;ROW())*QC$205</f>
        <v>0.71299999999999997</v>
      </c>
      <c r="QD21" s="696" cm="1">
        <f t="array" aca="1" ref="QD21" ca="1">IF(INDIRECT(QD$203&amp;ROW())="-",0,INDIRECT(QD$203&amp;ROW())*QD$205)</f>
        <v>0.27044963999999999</v>
      </c>
      <c r="QE21" s="696" cm="1">
        <f t="array" aca="1" ref="QE21" ca="1">INDIRECT(QE$203&amp;ROW())*QE$205</f>
        <v>0.53280000000000005</v>
      </c>
      <c r="QF21" s="696" cm="1">
        <f t="array" aca="1" ref="QF21" ca="1">INDIRECT(QF$203&amp;ROW())*QF$205</f>
        <v>0</v>
      </c>
      <c r="QG21" s="696" cm="1">
        <f t="array" aca="1" ref="QG21" ca="1">INDIRECT(QG$203&amp;ROW())*QG$205</f>
        <v>0</v>
      </c>
      <c r="QI21" s="606" t="s">
        <v>2094</v>
      </c>
      <c r="QJ21" s="700" t="str">
        <f t="shared" ca="1" si="37"/>
        <v>C</v>
      </c>
      <c r="QK21" s="701">
        <f t="shared" ca="1" si="62"/>
        <v>0.34051236906868226</v>
      </c>
      <c r="QL21" s="705">
        <f t="shared" ca="1" si="38"/>
        <v>0.51479328610765784</v>
      </c>
      <c r="QM21" s="696">
        <f t="shared" ca="1" si="39"/>
        <v>0.40001742385457678</v>
      </c>
      <c r="QN21" s="696">
        <f t="shared" ca="1" si="40"/>
        <v>3.5404420255695686E-2</v>
      </c>
      <c r="QO21" s="697">
        <f t="shared" ca="1" si="41"/>
        <v>0.41183434605679869</v>
      </c>
      <c r="QP21" s="696" cm="1">
        <f t="array" aca="1" ref="QP21" ca="1">INDIRECT(QP$203&amp;ROW())*QP$205</f>
        <v>0</v>
      </c>
      <c r="QQ21" s="696" cm="1">
        <f t="array" aca="1" ref="QQ21" ca="1">INDIRECT(QQ$203&amp;ROW())*QQ$205</f>
        <v>0</v>
      </c>
      <c r="QR21" s="696" cm="1">
        <f t="array" aca="1" ref="QR21" ca="1">INDIRECT(QR$203&amp;ROW())*QR$205</f>
        <v>0</v>
      </c>
      <c r="QS21" s="696" cm="1">
        <f t="array" aca="1" ref="QS21" ca="1">INDIRECT(QS$203&amp;ROW())*QS$205</f>
        <v>0.22471360933801068</v>
      </c>
      <c r="QT21" s="696" cm="1">
        <f t="array" aca="1" ref="QT21" ca="1">INDIRECT(QT$203&amp;ROW())*QT$205</f>
        <v>0</v>
      </c>
      <c r="QU21" s="696" cm="1">
        <f t="array" aca="1" ref="QU21" ca="1">INDIRECT(QU$203&amp;ROW())*QU$205</f>
        <v>0</v>
      </c>
      <c r="QV21" s="696" cm="1">
        <f t="array" aca="1" ref="QV21" ca="1">INDIRECT(QV$203&amp;ROW())*QV$205</f>
        <v>0.24117831443907087</v>
      </c>
      <c r="QW21" s="696" cm="1">
        <f t="array" aca="1" ref="QW21" ca="1">INDIRECT(QW$203&amp;ROW())*QW$205</f>
        <v>0.35399610916221985</v>
      </c>
      <c r="QX21" s="696" cm="1">
        <f t="array" aca="1" ref="QX21" ca="1">INDIRECT(QX$203&amp;ROW())*QX$205</f>
        <v>0.60640894423913805</v>
      </c>
      <c r="QY21" s="696" cm="1">
        <f t="array" aca="1" ref="QY21" ca="1">INDIRECT(QY$203&amp;ROW())*QY$205</f>
        <v>4.5134158378452992E-2</v>
      </c>
      <c r="QZ21" s="696" cm="1">
        <f t="array" aca="1" ref="QZ21" ca="1">INDIRECT(QZ$203&amp;ROW())*QZ$205</f>
        <v>0.27613248380770827</v>
      </c>
      <c r="RA21" s="696" cm="1">
        <f t="array" aca="1" ref="RA21" ca="1">INDIRECT(RA$203&amp;ROW())*RA$205</f>
        <v>3.4181410822647085E-2</v>
      </c>
      <c r="RB21" s="696" cm="1">
        <f t="array" aca="1" ref="RB21" ca="1">INDIRECT(RB$203&amp;ROW())*RB$205</f>
        <v>0.11461142513892485</v>
      </c>
      <c r="RC21" s="696" cm="1">
        <f t="array" aca="1" ref="RC21" ca="1">IF(INDIRECT(RC$203&amp;ROW())="-",0,INDIRECT(RC$203&amp;ROW())*RC$205)</f>
        <v>2.1774285638943576E-2</v>
      </c>
      <c r="RD21" s="696" cm="1">
        <f t="array" aca="1" ref="RD21" ca="1">INDIRECT(RD$203&amp;ROW())*RD$205</f>
        <v>7.1442097940886296E-2</v>
      </c>
      <c r="RE21" s="696" cm="1">
        <f t="array" aca="1" ref="RE21" ca="1">IF(INDIRECT(RE$203&amp;ROW())="-",0,INDIRECT(RE$203&amp;ROW())*RE$205)</f>
        <v>3.2391330534805793E-2</v>
      </c>
      <c r="RF21" s="705" cm="1">
        <f t="array" aca="1" ref="RF21" ca="1">INDIRECT(RF$203&amp;ROW())*RF$205</f>
        <v>0.10613798880649605</v>
      </c>
      <c r="RG21" s="696" cm="1">
        <f t="array" aca="1" ref="RG21" ca="1">INDIRECT(RG$203&amp;ROW())*RG$205</f>
        <v>0.13825233454180202</v>
      </c>
      <c r="RH21" s="696" cm="1">
        <f t="array" aca="1" ref="RH21" ca="1">INDIRECT(RH$203&amp;ROW())*RH$205</f>
        <v>2.9193840390272292E-2</v>
      </c>
      <c r="RI21" s="696" cm="1">
        <f t="array" aca="1" ref="RI21" ca="1">INDIRECT(RI$203&amp;ROW())*RI$205</f>
        <v>0</v>
      </c>
      <c r="RJ21" s="696" cm="1">
        <f t="array" aca="1" ref="RJ21" ca="1">INDIRECT(RJ$203&amp;ROW())*RJ$205</f>
        <v>0.12226723336432462</v>
      </c>
      <c r="RK21" s="696" cm="1">
        <f t="array" aca="1" ref="RK21" ca="1">IF(INDIRECT(RK$203&amp;ROW())="-",0,INDIRECT(RK$203&amp;ROW())*RK$205)</f>
        <v>3.308686754156645E-2</v>
      </c>
      <c r="RL21" s="696" cm="1">
        <f t="array" aca="1" ref="RL21" ca="1">INDIRECT(RL$203&amp;ROW())*RL$205</f>
        <v>0</v>
      </c>
      <c r="RM21" s="696" cm="1">
        <f t="array" aca="1" ref="RM21" ca="1">INDIRECT(RM$203&amp;ROW())*RM$205</f>
        <v>0</v>
      </c>
      <c r="RN21" s="696" cm="1">
        <f t="array" aca="1" ref="RN21" ca="1">INDIRECT(RN$203&amp;ROW())*RN$205</f>
        <v>0</v>
      </c>
      <c r="RO21" s="696" cm="1">
        <f t="array" aca="1" ref="RO21" ca="1">IF($RN21=0,0,INDIRECT(RO$203&amp;ROW())*RO$205)</f>
        <v>0</v>
      </c>
      <c r="RP21" s="696" cm="1">
        <f t="array" aca="1" ref="RP21" ca="1">IF($RN21=0,0,INDIRECT(RP$203&amp;ROW())*RP$205)</f>
        <v>0</v>
      </c>
      <c r="RQ21" s="696" cm="1">
        <f t="array" aca="1" ref="RQ21" ca="1">IF($RN21=0,0,INDIRECT(RQ$203&amp;ROW())*RQ$205)</f>
        <v>0</v>
      </c>
      <c r="RR21" s="696" cm="1">
        <f t="array" aca="1" ref="RR21" ca="1">IF($RN21=0,0,INDIRECT(RR$203&amp;ROW())*RR$205)</f>
        <v>0</v>
      </c>
      <c r="RS21" s="696" cm="1">
        <f t="array" aca="1" ref="RS21" ca="1">INDIRECT(RS$203&amp;ROW())*RS$205</f>
        <v>0</v>
      </c>
      <c r="RT21" s="696" cm="1">
        <f t="array" aca="1" ref="RT21" ca="1">IF($RS21=0,0,INDIRECT(RT$203&amp;ROW())*RT$205)</f>
        <v>0</v>
      </c>
      <c r="RU21" s="696" cm="1">
        <f t="array" aca="1" ref="RU21" ca="1">IF($RS21=0,0,INDIRECT(RU$203&amp;ROW())*RU$205)</f>
        <v>0</v>
      </c>
      <c r="RV21" s="696" cm="1">
        <f t="array" aca="1" ref="RV21" ca="1">INDIRECT(RV$203&amp;ROW())*RV$205</f>
        <v>0</v>
      </c>
      <c r="RW21" s="696" cm="1">
        <f t="array" aca="1" ref="RW21" ca="1">INDIRECT(RW$203&amp;ROW())*RW$205</f>
        <v>0</v>
      </c>
      <c r="RX21" s="696" cm="1">
        <f t="array" aca="1" ref="RX21" ca="1">INDIRECT(RX$203&amp;ROW())*RX$205</f>
        <v>0</v>
      </c>
      <c r="RY21" s="696" cm="1">
        <f t="array" aca="1" ref="RY21" ca="1">INDIRECT(RY$203&amp;ROW())*RY$205</f>
        <v>8.4396695370290389E-2</v>
      </c>
      <c r="RZ21" s="696" cm="1">
        <f t="array" aca="1" ref="RZ21" ca="1">INDIRECT(RZ$203&amp;ROW())*RZ$205</f>
        <v>0</v>
      </c>
      <c r="SA21" s="696" cm="1">
        <f t="array" aca="1" ref="SA21" ca="1">INDIRECT(SA$203&amp;ROW())*SA$205</f>
        <v>0.20458618579029147</v>
      </c>
      <c r="SB21" s="696" cm="1">
        <f t="array" aca="1" ref="SB21" ca="1">INDIRECT(SB$203&amp;ROW())*SB$205</f>
        <v>4.7124126502052749E-2</v>
      </c>
      <c r="SC21" s="696" cm="1">
        <f t="array" aca="1" ref="SC21" ca="1">INDIRECT(SC$203&amp;ROW())*SC$205</f>
        <v>5.4291606235991073E-2</v>
      </c>
      <c r="SD21" s="696" cm="1">
        <f t="array" aca="1" ref="SD21" ca="1">INDIRECT(SD$203&amp;ROW())*SD$205</f>
        <v>0.3072993885784252</v>
      </c>
      <c r="SE21" s="696" cm="1">
        <f t="array" aca="1" ref="SE21" ca="1">INDIRECT(SE$203&amp;ROW())*SE$205</f>
        <v>0</v>
      </c>
      <c r="SF21" s="696" cm="1">
        <f t="array" aca="1" ref="SF21" ca="1">INDIRECT(SF$203&amp;ROW())*SF$205</f>
        <v>0</v>
      </c>
      <c r="SG21" s="696" cm="1">
        <f t="array" aca="1" ref="SG21" ca="1">INDIRECT(SG$203&amp;ROW())*SG$205</f>
        <v>3.7383921954634941E-2</v>
      </c>
      <c r="SH21" s="696" cm="1">
        <f t="array" aca="1" ref="SH21" ca="1">IF(INDIRECT(SH$203&amp;ROW())="-",0,INDIRECT(SH$203&amp;ROW())*SH$205)</f>
        <v>3.4650697388940166E-2</v>
      </c>
      <c r="SI21" s="696" cm="1">
        <f t="array" aca="1" ref="SI21" ca="1">INDIRECT(SI$203&amp;ROW())*SI$205</f>
        <v>0.12211943784041945</v>
      </c>
      <c r="SJ21" s="696" cm="1">
        <f t="array" aca="1" ref="SJ21" ca="1">INDIRECT(SJ$203&amp;ROW())*SJ$205</f>
        <v>0</v>
      </c>
      <c r="SK21" s="696" cm="1">
        <f t="array" aca="1" ref="SK21" ca="1">INDIRECT(SK$203&amp;ROW())*SK$205</f>
        <v>0</v>
      </c>
      <c r="SN21" s="606" t="s">
        <v>2094</v>
      </c>
      <c r="SO21" s="707" cm="1">
        <f t="array" aca="1" ref="SO21" ca="1">INDIRECT(SO$203&amp;ROW())*SO$205</f>
        <v>0</v>
      </c>
      <c r="SP21" s="707" cm="1">
        <f t="array" aca="1" ref="SP21" ca="1">INDIRECT(SP$203&amp;ROW())*SP$205</f>
        <v>0</v>
      </c>
      <c r="SQ21" s="707" cm="1">
        <f t="array" aca="1" ref="SQ21" ca="1">INDIRECT(SQ$203&amp;ROW())*SQ$205</f>
        <v>0</v>
      </c>
      <c r="SR21" s="707" cm="1">
        <f t="array" aca="1" ref="SR21" ca="1">INDIRECT(SR$203&amp;ROW())*SR$205</f>
        <v>3</v>
      </c>
      <c r="SS21" s="707" cm="1">
        <f t="array" aca="1" ref="SS21" ca="1">INDIRECT(SS$203&amp;ROW())*SS$205</f>
        <v>0</v>
      </c>
      <c r="ST21" s="707" cm="1">
        <f t="array" aca="1" ref="ST21" ca="1">INDIRECT(ST$203&amp;ROW())*ST$205</f>
        <v>0</v>
      </c>
      <c r="SU21" s="707" cm="1">
        <f t="array" aca="1" ref="SU21" ca="1">INDIRECT(SU$203&amp;ROW())*SU$205</f>
        <v>3</v>
      </c>
      <c r="SV21" s="707" cm="1">
        <f t="array" aca="1" ref="SV21" ca="1">INDIRECT(SV$203&amp;ROW())*SV$205</f>
        <v>2</v>
      </c>
      <c r="SW21" s="707" cm="1">
        <f t="array" aca="1" ref="SW21" ca="1">INDIRECT(SW$203&amp;ROW())*SW$205</f>
        <v>3</v>
      </c>
      <c r="SX21" s="707" cm="1">
        <f t="array" aca="1" ref="SX21" ca="1">INDIRECT(SX$203&amp;ROW())*SX$205</f>
        <v>1</v>
      </c>
      <c r="SY21" s="707" cm="1">
        <f t="array" aca="1" ref="SY21" ca="1">INDIRECT(SY$203&amp;ROW())*SY$205</f>
        <v>3</v>
      </c>
      <c r="SZ21" s="707" cm="1">
        <f t="array" aca="1" ref="SZ21" ca="1">INDIRECT(SZ$203&amp;ROW())*SZ$205</f>
        <v>2</v>
      </c>
      <c r="TA21" s="707" cm="1">
        <f t="array" aca="1" ref="TA21" ca="1">INDIRECT(TA$203&amp;ROW())*TA$205</f>
        <v>2</v>
      </c>
      <c r="TB21" s="696" cm="1">
        <f t="array" aca="1" ref="TB21" ca="1">IF(INDIRECT(TB$203&amp;ROW())="-",0,INDIRECT(TB$203&amp;ROW())*TB$205)</f>
        <v>0.25950000000000001</v>
      </c>
      <c r="TC21" s="707" cm="1">
        <f t="array" aca="1" ref="TC21" ca="1">INDIRECT(TC$203&amp;ROW())*TC$205</f>
        <v>2</v>
      </c>
      <c r="TD21" s="696" cm="1">
        <f t="array" aca="1" ref="TD21" ca="1">IF(INDIRECT(TD$203&amp;ROW())="-",0,INDIRECT(TD$203&amp;ROW())*TD$205)</f>
        <v>0.51180000000000003</v>
      </c>
      <c r="TE21" s="732" cm="1">
        <f t="array" aca="1" ref="TE21" ca="1">INDIRECT(TE$203&amp;ROW())*TE$205</f>
        <v>2</v>
      </c>
      <c r="TF21" s="707" cm="1">
        <f t="array" aca="1" ref="TF21" ca="1">INDIRECT(TF$203&amp;ROW())*TF$205</f>
        <v>1</v>
      </c>
      <c r="TG21" s="707" cm="1">
        <f t="array" aca="1" ref="TG21" ca="1">INDIRECT(TG$203&amp;ROW())*TG$205</f>
        <v>1</v>
      </c>
      <c r="TH21" s="707" cm="1">
        <f t="array" aca="1" ref="TH21" ca="1">INDIRECT(TH$203&amp;ROW())*TH$205</f>
        <v>0</v>
      </c>
      <c r="TI21" s="707" cm="1">
        <f t="array" aca="1" ref="TI21" ca="1">INDIRECT(TI$203&amp;ROW())*TI$205</f>
        <v>2</v>
      </c>
      <c r="TJ21" s="696" cm="1">
        <f t="array" aca="1" ref="TJ21" ca="1">IF(INDIRECT(TJ$203&amp;ROW())="-",0,INDIRECT(TJ$203&amp;ROW())*TJ$205)</f>
        <v>0.54759999999999998</v>
      </c>
      <c r="TK21" s="707" cm="1">
        <f t="array" aca="1" ref="TK21" ca="1">INDIRECT(TK$203&amp;ROW())*TK$205</f>
        <v>0</v>
      </c>
      <c r="TL21" s="707" cm="1">
        <f t="array" aca="1" ref="TL21" ca="1">INDIRECT(TL$203&amp;ROW())*TL$205</f>
        <v>0</v>
      </c>
      <c r="TM21" s="707" cm="1">
        <f t="array" aca="1" ref="TM21" ca="1">INDIRECT(TM$203&amp;ROW())*TM$205</f>
        <v>0</v>
      </c>
      <c r="TN21" s="707" cm="1">
        <f t="array" aca="1" ref="TN21" ca="1">IF($TM21=0,0,INDIRECT(TN$203&amp;ROW())*TN$205)</f>
        <v>0</v>
      </c>
      <c r="TO21" s="707" cm="1">
        <f t="array" aca="1" ref="TO21" ca="1">IF($TM21=0,0,INDIRECT(TO$203&amp;ROW())*TO$205)</f>
        <v>0</v>
      </c>
      <c r="TP21" s="707" cm="1">
        <f t="array" aca="1" ref="TP21" ca="1">IF($TM21=0,0,INDIRECT(TP$203&amp;ROW())*TP$205)</f>
        <v>0</v>
      </c>
      <c r="TQ21" s="707" cm="1">
        <f t="array" aca="1" ref="TQ21" ca="1">IF($TM21=0,0,INDIRECT(TQ$203&amp;ROW())*TQ$205)</f>
        <v>0</v>
      </c>
      <c r="TR21" s="707" cm="1">
        <f t="array" aca="1" ref="TR21" ca="1">INDIRECT(TR$203&amp;ROW())*TR$205</f>
        <v>0</v>
      </c>
      <c r="TS21" s="707" cm="1">
        <f t="array" aca="1" ref="TS21" ca="1">IF($TR21=0,0,INDIRECT(TS$203&amp;ROW())*TS$205)</f>
        <v>0</v>
      </c>
      <c r="TT21" s="707" cm="1">
        <f t="array" aca="1" ref="TT21" ca="1">IF($TR21=0,0,INDIRECT(TT$203&amp;ROW())*TT$205)</f>
        <v>0</v>
      </c>
      <c r="TU21" s="707" cm="1">
        <f t="array" aca="1" ref="TU21" ca="1">INDIRECT(TU$203&amp;ROW())*TU$205</f>
        <v>0</v>
      </c>
      <c r="TV21" s="707" cm="1">
        <f t="array" aca="1" ref="TV21" ca="1">INDIRECT(TV$203&amp;ROW())*TV$205</f>
        <v>0</v>
      </c>
      <c r="TW21" s="707" cm="1">
        <f t="array" aca="1" ref="TW21" ca="1">INDIRECT(TW$203&amp;ROW())*TW$205</f>
        <v>0</v>
      </c>
      <c r="TX21" s="707" cm="1">
        <f t="array" aca="1" ref="TX21" ca="1">INDIRECT(TX$203&amp;ROW())*TX$205</f>
        <v>3</v>
      </c>
      <c r="TY21" s="707" cm="1">
        <f t="array" aca="1" ref="TY21" ca="1">INDIRECT(TY$203&amp;ROW())*TY$205</f>
        <v>0</v>
      </c>
      <c r="TZ21" s="707" cm="1">
        <f t="array" aca="1" ref="TZ21" ca="1">INDIRECT(TZ$203&amp;ROW())*TZ$205</f>
        <v>2</v>
      </c>
      <c r="UA21" s="707" cm="1">
        <f t="array" aca="1" ref="UA21" ca="1">INDIRECT(UA$203&amp;ROW())*UA$205</f>
        <v>2</v>
      </c>
      <c r="UB21" s="707" cm="1">
        <f t="array" aca="1" ref="UB21" ca="1">INDIRECT(UB$203&amp;ROW())*UB$205</f>
        <v>2</v>
      </c>
      <c r="UC21" s="707" cm="1">
        <f t="array" aca="1" ref="UC21" ca="1">INDIRECT(UC$203&amp;ROW())*UC$205</f>
        <v>1</v>
      </c>
      <c r="UD21" s="707" cm="1">
        <f t="array" aca="1" ref="UD21" ca="1">INDIRECT(UD$203&amp;ROW())*UD$205</f>
        <v>0</v>
      </c>
      <c r="UE21" s="707" cm="1">
        <f t="array" aca="1" ref="UE21" ca="1">INDIRECT(UE$203&amp;ROW())*UE$205</f>
        <v>0</v>
      </c>
      <c r="UF21" s="707" cm="1">
        <f t="array" aca="1" ref="UF21" ca="1">INDIRECT(UF$203&amp;ROW())*UF$205</f>
        <v>1</v>
      </c>
      <c r="UG21" s="696" cm="1">
        <f t="array" aca="1" ref="UG21" ca="1">IF(INDIRECT(UG$203&amp;ROW())="-",0,INDIRECT(UG$203&amp;ROW())*UG$205)</f>
        <v>0.44040000000000001</v>
      </c>
      <c r="UH21" s="707" cm="1">
        <f t="array" aca="1" ref="UH21" ca="1">INDIRECT(UH$203&amp;ROW())*UH$205</f>
        <v>1</v>
      </c>
      <c r="UI21" s="707" cm="1">
        <f t="array" aca="1" ref="UI21" ca="1">INDIRECT(UI$203&amp;ROW())*UI$205</f>
        <v>0</v>
      </c>
      <c r="UJ21" s="707" cm="1">
        <f t="array" aca="1" ref="UJ21" ca="1">INDIRECT(UJ$203&amp;ROW())*UJ$205</f>
        <v>0</v>
      </c>
      <c r="UM21" s="606" t="s">
        <v>2094</v>
      </c>
      <c r="UN21" s="616">
        <f t="shared" ca="1" si="83"/>
        <v>-0.97111609266078391</v>
      </c>
      <c r="UO21" s="616">
        <f t="shared" ca="1" si="83"/>
        <v>-0.6225347970107441</v>
      </c>
      <c r="UP21" s="616">
        <f t="shared" ca="1" si="83"/>
        <v>-0.88618201963763954</v>
      </c>
      <c r="UQ21" s="616">
        <f t="shared" ca="1" si="83"/>
        <v>0.29355872991449461</v>
      </c>
      <c r="UR21" s="616">
        <f t="shared" ca="1" si="83"/>
        <v>-1.7347822393597188</v>
      </c>
      <c r="US21" s="616">
        <f t="shared" ca="1" si="83"/>
        <v>-2.5790572453345928</v>
      </c>
      <c r="UT21" s="616">
        <f t="shared" ca="1" si="83"/>
        <v>0.30690415393182785</v>
      </c>
      <c r="UU21" s="616">
        <f t="shared" ca="1" si="83"/>
        <v>-0.54448954097874924</v>
      </c>
      <c r="UV21" s="616">
        <f t="shared" ca="1" si="83"/>
        <v>0.44410973870643028</v>
      </c>
      <c r="UW21" s="616">
        <f t="shared" ca="1" si="83"/>
        <v>-1.1873537106826957</v>
      </c>
      <c r="UX21" s="616">
        <f t="shared" ca="1" si="83"/>
        <v>0.28247365722383649</v>
      </c>
      <c r="UY21" s="616">
        <f t="shared" ca="1" si="83"/>
        <v>0.78298901716899016</v>
      </c>
      <c r="UZ21" s="616">
        <f t="shared" ca="1" si="83"/>
        <v>1.1960042318268584</v>
      </c>
      <c r="VA21" s="616">
        <f t="shared" ca="1" si="83"/>
        <v>-1.1060142475009569</v>
      </c>
      <c r="VB21" s="616">
        <f t="shared" ca="1" si="83"/>
        <v>1.528010083348541</v>
      </c>
      <c r="VC21" s="616">
        <f t="shared" ca="1" si="74"/>
        <v>-0.20074342161703254</v>
      </c>
      <c r="VD21" s="616">
        <f t="shared" ca="1" si="74"/>
        <v>0.85304819841956248</v>
      </c>
      <c r="VE21" s="616">
        <f t="shared" ca="1" si="74"/>
        <v>-1.5404904907201931</v>
      </c>
      <c r="VF21" s="616">
        <f t="shared" ca="1" si="74"/>
        <v>-0.81480937927278907</v>
      </c>
      <c r="VG21" s="616">
        <f t="shared" ca="1" si="74"/>
        <v>-0.89462372206681784</v>
      </c>
      <c r="VH21" s="616">
        <f t="shared" ca="1" si="74"/>
        <v>-0.12784420028857393</v>
      </c>
      <c r="VI21" s="616">
        <f t="shared" ca="1" si="74"/>
        <v>-7.7519111321604189E-2</v>
      </c>
      <c r="VJ21" s="616">
        <f t="shared" ca="1" si="74"/>
        <v>-0.90132677458943244</v>
      </c>
      <c r="VK21" s="616">
        <f t="shared" ca="1" si="74"/>
        <v>-1.8355388391984859</v>
      </c>
      <c r="VL21" s="616">
        <f t="shared" ca="1" si="74"/>
        <v>-0.83864555511817418</v>
      </c>
      <c r="VM21" s="616">
        <f t="shared" ca="1" si="74"/>
        <v>-0.57201237404204519</v>
      </c>
      <c r="VN21" s="616">
        <f t="shared" ca="1" si="74"/>
        <v>-0.62639799545694341</v>
      </c>
      <c r="VO21" s="616">
        <f t="shared" ca="1" si="74"/>
        <v>-0.42150866262694142</v>
      </c>
      <c r="VP21" s="616">
        <f t="shared" ca="1" si="74"/>
        <v>-0.46221149066820022</v>
      </c>
      <c r="VQ21" s="616">
        <f t="shared" ca="1" si="74"/>
        <v>-0.77889442244162177</v>
      </c>
      <c r="VR21" s="616">
        <f t="shared" ca="1" si="74"/>
        <v>-0.64202286734458469</v>
      </c>
      <c r="VS21" s="616">
        <f t="shared" ca="1" si="75"/>
        <v>-0.40481357988865657</v>
      </c>
      <c r="VT21" s="616">
        <f t="shared" ca="1" si="75"/>
        <v>-0.3878135405833677</v>
      </c>
      <c r="VU21" s="616">
        <f t="shared" ca="1" si="75"/>
        <v>-0.82130507758946303</v>
      </c>
      <c r="VV21" s="616">
        <f t="shared" ca="1" si="75"/>
        <v>-0.64337789451099625</v>
      </c>
      <c r="VW21" s="616">
        <f t="shared" ca="1" si="75"/>
        <v>0.66845613582062358</v>
      </c>
      <c r="VX21" s="616">
        <f t="shared" ca="1" si="75"/>
        <v>-0.78524029103755877</v>
      </c>
      <c r="VY21" s="616">
        <f t="shared" ca="1" si="75"/>
        <v>0.70583605694264007</v>
      </c>
      <c r="VZ21" s="616">
        <f t="shared" ca="1" si="75"/>
        <v>0.68442622420316401</v>
      </c>
      <c r="WA21" s="616">
        <f t="shared" ca="1" si="75"/>
        <v>0.92808016936885662</v>
      </c>
      <c r="WB21" s="616">
        <f t="shared" ca="1" si="75"/>
        <v>0.33435322352896929</v>
      </c>
      <c r="WC21" s="616">
        <f t="shared" ca="1" si="75"/>
        <v>-2.0807149803312397</v>
      </c>
      <c r="WD21" s="616">
        <f t="shared" ca="1" si="75"/>
        <v>-1.3395773314157267</v>
      </c>
      <c r="WE21" s="616">
        <f t="shared" ca="1" si="75"/>
        <v>-0.51774030365192614</v>
      </c>
      <c r="WF21" s="616">
        <f t="shared" ca="1" si="75"/>
        <v>-1.2733609032518174</v>
      </c>
      <c r="WG21" s="616">
        <f t="shared" ca="1" si="75"/>
        <v>4.8009398089356427E-2</v>
      </c>
      <c r="WH21" s="616">
        <f t="shared" ca="1" si="75"/>
        <v>-1.0816125322340113</v>
      </c>
      <c r="WI21" s="627">
        <f t="shared" ca="1" si="76"/>
        <v>-0.9831420375936909</v>
      </c>
      <c r="WL21" s="606" t="s">
        <v>2094</v>
      </c>
      <c r="WM21" s="700" t="str">
        <f t="shared" ca="1" si="63"/>
        <v>C</v>
      </c>
      <c r="WN21" s="479">
        <f t="shared" ca="1" si="64"/>
        <v>0.35967569296540591</v>
      </c>
      <c r="WO21" s="495">
        <f t="shared" ca="1" si="45"/>
        <v>0.50454146124627886</v>
      </c>
      <c r="WP21" s="458">
        <f t="shared" ca="1" si="45"/>
        <v>0.49215910337788377</v>
      </c>
      <c r="WQ21" s="458">
        <f t="shared" ca="1" si="45"/>
        <v>9.7357429461670489E-2</v>
      </c>
      <c r="WR21" s="459">
        <f t="shared" ca="1" si="45"/>
        <v>0.34464477777579045</v>
      </c>
      <c r="WS21" s="495">
        <f t="shared" ca="1" si="65"/>
        <v>-0.34177938774137212</v>
      </c>
      <c r="WT21" s="458">
        <f t="shared" ca="1" si="66"/>
        <v>-0.42610848459126882</v>
      </c>
      <c r="WU21" s="458">
        <f t="shared" ca="1" si="67"/>
        <v>-0.66277407882607098</v>
      </c>
      <c r="WV21" s="459">
        <f t="shared" ca="1" si="68"/>
        <v>-0.46376533717186647</v>
      </c>
      <c r="WW21" s="484">
        <f t="shared" ca="1" si="84"/>
        <v>-0.7262006140917342</v>
      </c>
      <c r="WX21" s="484">
        <f t="shared" ca="1" si="84"/>
        <v>-0.37545073607717977</v>
      </c>
      <c r="WY21" s="484">
        <f t="shared" ca="1" si="84"/>
        <v>-0.64522912849816527</v>
      </c>
      <c r="WZ21" s="484">
        <f t="shared" ca="1" si="84"/>
        <v>0.10559307515024371</v>
      </c>
      <c r="XA21" s="484">
        <f t="shared" ca="1" si="84"/>
        <v>-0.91544458771012349</v>
      </c>
      <c r="XB21" s="484">
        <f t="shared" ca="1" si="84"/>
        <v>-1.3625159427102653</v>
      </c>
      <c r="XC21" s="484">
        <f t="shared" ca="1" si="84"/>
        <v>0.14467461816346364</v>
      </c>
      <c r="XD21" s="484">
        <f t="shared" ca="1" si="84"/>
        <v>-0.2792686855680005</v>
      </c>
      <c r="XE21" s="484">
        <f t="shared" ca="1" si="84"/>
        <v>0.21801347073098662</v>
      </c>
      <c r="XF21" s="484">
        <f t="shared" ca="1" si="84"/>
        <v>-0.76406211282431458</v>
      </c>
      <c r="XG21" s="484">
        <f t="shared" ca="1" si="84"/>
        <v>0.1145148206385433</v>
      </c>
      <c r="XH21" s="484">
        <f t="shared" ca="1" si="84"/>
        <v>0.39525285586690628</v>
      </c>
      <c r="XI21" s="484">
        <f t="shared" ca="1" si="84"/>
        <v>0.83588735762379129</v>
      </c>
      <c r="XJ21" s="484">
        <f t="shared" ca="1" si="84"/>
        <v>-0.78493831145142912</v>
      </c>
      <c r="XK21" s="484">
        <f t="shared" ca="1" si="84"/>
        <v>1.0853455622024688</v>
      </c>
      <c r="XL21" s="484">
        <f t="shared" ca="1" si="77"/>
        <v>-0.17733673865648655</v>
      </c>
      <c r="XM21" s="484">
        <f t="shared" ca="1" si="77"/>
        <v>0.64336895124803395</v>
      </c>
      <c r="XN21" s="484">
        <f t="shared" ca="1" si="77"/>
        <v>-1.0741840191791907</v>
      </c>
      <c r="XO21" s="484">
        <f t="shared" ca="1" si="77"/>
        <v>-0.59823304626208174</v>
      </c>
      <c r="XP21" s="484">
        <f t="shared" ca="1" si="77"/>
        <v>-0.57255918212276347</v>
      </c>
      <c r="XQ21" s="484">
        <f t="shared" ca="1" si="77"/>
        <v>-8.50675308720171E-2</v>
      </c>
      <c r="XR21" s="484">
        <f t="shared" ca="1" si="77"/>
        <v>-6.7829222406403669E-2</v>
      </c>
      <c r="XS21" s="484">
        <f t="shared" ca="1" si="77"/>
        <v>-0.55611861992167977</v>
      </c>
      <c r="XT21" s="484">
        <f t="shared" ca="1" si="77"/>
        <v>-1.1147227370452404</v>
      </c>
      <c r="XU21" s="484">
        <f t="shared" ca="1" si="77"/>
        <v>-0.63720289277878872</v>
      </c>
      <c r="XV21" s="484">
        <f t="shared" ca="1" si="77"/>
        <v>-0.30179372854458303</v>
      </c>
      <c r="XW21" s="484">
        <f t="shared" ca="1" si="77"/>
        <v>-0.40427726626791127</v>
      </c>
      <c r="XX21" s="484">
        <f t="shared" ca="1" si="77"/>
        <v>-0.20379943838012618</v>
      </c>
      <c r="XY21" s="484">
        <f t="shared" ca="1" si="77"/>
        <v>-0.24303080179333969</v>
      </c>
      <c r="XZ21" s="484">
        <f t="shared" ca="1" si="77"/>
        <v>-0.56968338057380219</v>
      </c>
      <c r="YA21" s="484">
        <f t="shared" ca="1" si="77"/>
        <v>-0.43779539324227229</v>
      </c>
      <c r="YB21" s="484">
        <f t="shared" ca="1" si="78"/>
        <v>-0.21272953623148902</v>
      </c>
      <c r="YC21" s="484">
        <f t="shared" ca="1" si="78"/>
        <v>-0.17304240180829866</v>
      </c>
      <c r="YD21" s="484">
        <f t="shared" ca="1" si="78"/>
        <v>-0.6068623218308542</v>
      </c>
      <c r="YE21" s="484">
        <f t="shared" ca="1" si="78"/>
        <v>-0.46342509741627064</v>
      </c>
      <c r="YF21" s="484">
        <f t="shared" ca="1" si="78"/>
        <v>0.39432227452058582</v>
      </c>
      <c r="YG21" s="484">
        <f t="shared" ca="1" si="78"/>
        <v>-0.54699838673676349</v>
      </c>
      <c r="YH21" s="484">
        <f t="shared" ca="1" si="78"/>
        <v>0.3761400347447329</v>
      </c>
      <c r="YI21" s="484">
        <f t="shared" ca="1" si="78"/>
        <v>0.40086843951579315</v>
      </c>
      <c r="YJ21" s="484">
        <f t="shared" ca="1" si="78"/>
        <v>0.55062996448654267</v>
      </c>
      <c r="YK21" s="484">
        <f t="shared" ca="1" si="78"/>
        <v>5.8277766861099353E-2</v>
      </c>
      <c r="YL21" s="484">
        <f t="shared" ca="1" si="78"/>
        <v>-0.65875436277287047</v>
      </c>
      <c r="YM21" s="484">
        <f t="shared" ca="1" si="78"/>
        <v>-1.0693845836691747</v>
      </c>
      <c r="YN21" s="484">
        <f t="shared" ca="1" si="78"/>
        <v>-0.3691488365038233</v>
      </c>
      <c r="YO21" s="484">
        <f t="shared" ca="1" si="78"/>
        <v>-0.78197093068694101</v>
      </c>
      <c r="YP21" s="484">
        <f t="shared" ca="1" si="78"/>
        <v>2.5579407302009107E-2</v>
      </c>
      <c r="YQ21" s="484">
        <f t="shared" ca="1" si="78"/>
        <v>-0.78352011835031787</v>
      </c>
      <c r="YR21" s="484">
        <f t="shared" ca="1" si="79"/>
        <v>-0.73715989978774943</v>
      </c>
      <c r="YU21" s="606" t="s">
        <v>2094</v>
      </c>
      <c r="YV21" s="700" t="str">
        <f t="shared" ca="1" si="49"/>
        <v>C</v>
      </c>
      <c r="YW21" s="479">
        <f t="shared" ca="1" si="69"/>
        <v>0.36468065715814729</v>
      </c>
      <c r="YX21" s="495">
        <f t="shared" ca="1" si="50"/>
        <v>0.55376989628067297</v>
      </c>
      <c r="YY21" s="458">
        <f t="shared" ca="1" si="50"/>
        <v>0.42317601559786672</v>
      </c>
      <c r="YZ21" s="458">
        <f t="shared" ca="1" si="50"/>
        <v>5.6131934815202317E-2</v>
      </c>
      <c r="ZA21" s="459">
        <f t="shared" ca="1" si="50"/>
        <v>0.42564478193884714</v>
      </c>
      <c r="ZB21" s="495">
        <f t="shared" ca="1" si="70"/>
        <v>-0.53590537598238286</v>
      </c>
      <c r="ZC21" s="458">
        <f t="shared" ca="1" si="71"/>
        <v>-0.68126025341656649</v>
      </c>
      <c r="ZD21" s="458">
        <f t="shared" ca="1" si="72"/>
        <v>-0.60661490655402017</v>
      </c>
      <c r="ZE21" s="459">
        <f t="shared" ca="1" si="73"/>
        <v>-0.5893225597868097</v>
      </c>
      <c r="ZF21" s="484">
        <f t="shared" ca="1" si="85"/>
        <v>-3.2485432480444082E-2</v>
      </c>
      <c r="ZG21" s="484">
        <f t="shared" ca="1" si="85"/>
        <v>-7.9385408814590788E-2</v>
      </c>
      <c r="ZH21" s="484">
        <f t="shared" ca="1" si="85"/>
        <v>-6.6861590023482048E-2</v>
      </c>
      <c r="ZI21" s="484">
        <f t="shared" ca="1" si="85"/>
        <v>2.1988880583922777E-2</v>
      </c>
      <c r="ZJ21" s="484">
        <f t="shared" ca="1" si="85"/>
        <v>-0.15169406845185204</v>
      </c>
      <c r="ZK21" s="484">
        <f t="shared" ca="1" si="85"/>
        <v>-0.45846359133667092</v>
      </c>
      <c r="ZL21" s="484">
        <f t="shared" ca="1" si="85"/>
        <v>2.4672875513209128E-2</v>
      </c>
      <c r="ZM21" s="484">
        <f t="shared" ca="1" si="85"/>
        <v>-9.637358949300015E-2</v>
      </c>
      <c r="ZN21" s="484">
        <f t="shared" ca="1" si="85"/>
        <v>8.9770705925095284E-2</v>
      </c>
      <c r="ZO21" s="484">
        <f t="shared" ca="1" si="85"/>
        <v>-5.3590210429196636E-2</v>
      </c>
      <c r="ZP21" s="484">
        <f t="shared" ca="1" si="85"/>
        <v>2.6000050859821721E-2</v>
      </c>
      <c r="ZQ21" s="484">
        <f t="shared" ca="1" si="85"/>
        <v>1.3381834632736962E-2</v>
      </c>
      <c r="ZR21" s="484">
        <f t="shared" ca="1" si="85"/>
        <v>6.8537874740930649E-2</v>
      </c>
      <c r="ZS21" s="484">
        <f t="shared" ca="1" si="85"/>
        <v>-9.2804123876019537E-2</v>
      </c>
      <c r="ZT21" s="484">
        <f t="shared" ca="1" si="85"/>
        <v>5.4582123014624152E-2</v>
      </c>
      <c r="ZU21" s="484">
        <f t="shared" ca="1" si="80"/>
        <v>-1.2704858386645524E-2</v>
      </c>
      <c r="ZV21" s="484">
        <f t="shared" ca="1" si="80"/>
        <v>4.5270410067628573E-2</v>
      </c>
      <c r="ZW21" s="484">
        <f t="shared" ca="1" si="80"/>
        <v>-0.21297640668151291</v>
      </c>
      <c r="ZX21" s="484">
        <f t="shared" ca="1" si="80"/>
        <v>-2.3787414966986643E-2</v>
      </c>
      <c r="ZY21" s="484">
        <f t="shared" ca="1" si="80"/>
        <v>-9.6348193705378546E-2</v>
      </c>
      <c r="ZZ21" s="484">
        <f t="shared" ca="1" si="80"/>
        <v>-7.8155783354792625E-3</v>
      </c>
      <c r="AAA21" s="484">
        <f t="shared" ca="1" si="80"/>
        <v>-4.683828649083021E-3</v>
      </c>
      <c r="AAB21" s="484">
        <f t="shared" ca="1" si="80"/>
        <v>-0.10150745433592355</v>
      </c>
      <c r="AAC21" s="484">
        <f t="shared" ca="1" si="80"/>
        <v>-2.7521574428998372E-2</v>
      </c>
      <c r="AAD21" s="484">
        <f t="shared" ca="1" si="80"/>
        <v>-7.8682240113631882E-2</v>
      </c>
      <c r="AAE21" s="484">
        <f t="shared" ca="1" si="80"/>
        <v>-4.0219644611828483E-2</v>
      </c>
      <c r="AAF21" s="484">
        <f t="shared" ca="1" si="80"/>
        <v>-6.120902348854227E-2</v>
      </c>
      <c r="AAG21" s="484">
        <f t="shared" ca="1" si="80"/>
        <v>-4.3018323338477257E-2</v>
      </c>
      <c r="AAH21" s="484">
        <f t="shared" ca="1" si="80"/>
        <v>-3.8008707897835295E-2</v>
      </c>
      <c r="AAI21" s="484">
        <f t="shared" ca="1" si="80"/>
        <v>-6.0338538063910964E-2</v>
      </c>
      <c r="AAJ21" s="484">
        <f t="shared" ca="1" si="80"/>
        <v>-5.2025335368730337E-2</v>
      </c>
      <c r="AAK21" s="484">
        <f t="shared" ca="1" si="81"/>
        <v>-3.3183772310049216E-2</v>
      </c>
      <c r="AAL21" s="484">
        <f t="shared" ca="1" si="81"/>
        <v>-1.741238539122681E-2</v>
      </c>
      <c r="AAM21" s="484">
        <f t="shared" ca="1" si="81"/>
        <v>-2.189532836791554E-2</v>
      </c>
      <c r="AAN21" s="484">
        <f t="shared" ca="1" si="81"/>
        <v>-6.1359063816095079E-2</v>
      </c>
      <c r="AAO21" s="484">
        <f t="shared" ca="1" si="81"/>
        <v>1.8805162954418208E-2</v>
      </c>
      <c r="AAP21" s="484">
        <f t="shared" ca="1" si="81"/>
        <v>-2.8906649957960041E-2</v>
      </c>
      <c r="AAQ21" s="484">
        <f t="shared" ca="1" si="81"/>
        <v>7.2202153341576855E-2</v>
      </c>
      <c r="AAR21" s="484">
        <f t="shared" ca="1" si="81"/>
        <v>1.612649398533611E-2</v>
      </c>
      <c r="AAS21" s="484">
        <f t="shared" ca="1" si="81"/>
        <v>2.5193481555402932E-2</v>
      </c>
      <c r="AAT21" s="484">
        <f t="shared" ca="1" si="81"/>
        <v>0.1027465411596778</v>
      </c>
      <c r="AAU21" s="484">
        <f t="shared" ca="1" si="81"/>
        <v>-0.53799345446025815</v>
      </c>
      <c r="AAV21" s="484">
        <f t="shared" ca="1" si="81"/>
        <v>-8.8571357168320833E-2</v>
      </c>
      <c r="AAW21" s="484">
        <f t="shared" ca="1" si="81"/>
        <v>-1.9355163104492604E-2</v>
      </c>
      <c r="AAX21" s="484">
        <f t="shared" ca="1" si="81"/>
        <v>-0.10018810927676258</v>
      </c>
      <c r="AAY21" s="484">
        <f t="shared" ca="1" si="81"/>
        <v>5.8628807057291149E-3</v>
      </c>
      <c r="AAZ21" s="484">
        <f t="shared" ca="1" si="81"/>
        <v>-0.11856365915979221</v>
      </c>
      <c r="ABA21" s="484">
        <f t="shared" ca="1" si="82"/>
        <v>-0.10451532592333997</v>
      </c>
    </row>
    <row r="22" spans="1:729" ht="15" customHeight="1" x14ac:dyDescent="0.35">
      <c r="A22" s="498">
        <v>20</v>
      </c>
      <c r="B22" s="628"/>
      <c r="C22" s="606" t="s">
        <v>2140</v>
      </c>
      <c r="D22" s="629">
        <v>64</v>
      </c>
      <c r="E22" s="630" t="s">
        <v>2141</v>
      </c>
      <c r="F22" s="631" t="s">
        <v>1306</v>
      </c>
      <c r="G22" s="632">
        <v>771.61199999999997</v>
      </c>
      <c r="H22" s="504">
        <v>2239.4741511172001</v>
      </c>
      <c r="I22" s="505">
        <v>2970</v>
      </c>
      <c r="J22" s="515" t="s">
        <v>2142</v>
      </c>
      <c r="K22" s="507">
        <v>1</v>
      </c>
      <c r="L22" s="532" t="s">
        <v>2143</v>
      </c>
      <c r="M22" s="509">
        <v>103</v>
      </c>
      <c r="N22" s="510">
        <v>0.57769999999999999</v>
      </c>
      <c r="O22" s="511">
        <v>0.68240000000000001</v>
      </c>
      <c r="P22" s="512">
        <v>0.53669999999999995</v>
      </c>
      <c r="Q22" s="513">
        <v>0.51390000000000002</v>
      </c>
      <c r="R22" s="510">
        <v>0.63100000000000001</v>
      </c>
      <c r="S22" s="514">
        <v>0.4274</v>
      </c>
      <c r="T22" s="514">
        <v>0.5</v>
      </c>
      <c r="U22" s="514">
        <v>0.31884000000000001</v>
      </c>
      <c r="V22" s="514">
        <v>0.24410000000000001</v>
      </c>
      <c r="W22" s="515" t="s">
        <v>2144</v>
      </c>
      <c r="X22" s="516" t="s">
        <v>2145</v>
      </c>
      <c r="Y22" s="517">
        <v>2</v>
      </c>
      <c r="Z22" s="518">
        <v>2</v>
      </c>
      <c r="AA22" s="519" t="s">
        <v>2146</v>
      </c>
      <c r="AB22" s="520">
        <v>2014</v>
      </c>
      <c r="AC22" s="576">
        <v>1</v>
      </c>
      <c r="AD22" s="521" t="s">
        <v>2147</v>
      </c>
      <c r="AE22" s="522">
        <v>1</v>
      </c>
      <c r="AF22" s="634" t="s">
        <v>2148</v>
      </c>
      <c r="AG22" s="736" t="s">
        <v>2149</v>
      </c>
      <c r="AH22" s="636">
        <v>1</v>
      </c>
      <c r="AI22" s="636">
        <v>3</v>
      </c>
      <c r="AJ22" s="636">
        <v>2015</v>
      </c>
      <c r="AK22" s="637" t="s">
        <v>1473</v>
      </c>
      <c r="AL22" s="638" t="s">
        <v>1188</v>
      </c>
      <c r="AM22" s="639">
        <v>1</v>
      </c>
      <c r="AN22" s="636" t="s">
        <v>1188</v>
      </c>
      <c r="AO22" s="636">
        <v>1</v>
      </c>
      <c r="AP22" s="636">
        <v>1</v>
      </c>
      <c r="AQ22" s="636">
        <v>1</v>
      </c>
      <c r="AR22" s="636" t="s">
        <v>1188</v>
      </c>
      <c r="AS22" s="636">
        <v>1</v>
      </c>
      <c r="AT22" s="636">
        <v>1</v>
      </c>
      <c r="AU22" s="640">
        <v>1</v>
      </c>
      <c r="AV22" s="785" t="s">
        <v>2150</v>
      </c>
      <c r="AW22" s="642" t="s">
        <v>1190</v>
      </c>
      <c r="AX22" s="643">
        <v>2</v>
      </c>
      <c r="AY22" s="786" t="s">
        <v>2151</v>
      </c>
      <c r="AZ22" s="645">
        <v>2</v>
      </c>
      <c r="BA22" s="603" t="s">
        <v>2152</v>
      </c>
      <c r="BB22" s="631" t="s">
        <v>2153</v>
      </c>
      <c r="BC22" s="646" t="s">
        <v>2154</v>
      </c>
      <c r="BD22" s="631" t="s">
        <v>1195</v>
      </c>
      <c r="BE22" s="631" t="s">
        <v>1317</v>
      </c>
      <c r="BF22" s="631">
        <v>3</v>
      </c>
      <c r="BG22" s="631">
        <v>2008</v>
      </c>
      <c r="BH22" s="631" t="s">
        <v>1197</v>
      </c>
      <c r="BI22" s="631">
        <v>1</v>
      </c>
      <c r="BJ22" s="631">
        <v>1</v>
      </c>
      <c r="BK22" s="631" t="s">
        <v>1262</v>
      </c>
      <c r="BL22" s="631" t="s">
        <v>1257</v>
      </c>
      <c r="BM22" s="641" t="s">
        <v>2155</v>
      </c>
      <c r="BN22" s="647">
        <v>1961</v>
      </c>
      <c r="BO22" s="557" t="s">
        <v>2156</v>
      </c>
      <c r="BP22" s="647">
        <v>2008</v>
      </c>
      <c r="BQ22" s="647">
        <v>2</v>
      </c>
      <c r="BR22" s="647">
        <v>4</v>
      </c>
      <c r="BS22" s="647" t="s">
        <v>1188</v>
      </c>
      <c r="BT22" s="647" t="s">
        <v>1188</v>
      </c>
      <c r="BU22" s="647" t="s">
        <v>1188</v>
      </c>
      <c r="BV22" s="648" t="s">
        <v>1188</v>
      </c>
      <c r="BW22" s="649" t="s">
        <v>2150</v>
      </c>
      <c r="BX22" s="650">
        <v>2001</v>
      </c>
      <c r="BY22" s="647" t="s">
        <v>2157</v>
      </c>
      <c r="BZ22" s="651" t="s">
        <v>2158</v>
      </c>
      <c r="CA22" s="647">
        <v>1</v>
      </c>
      <c r="CB22" s="647" t="s">
        <v>2157</v>
      </c>
      <c r="CC22" s="557" t="s">
        <v>2159</v>
      </c>
      <c r="CD22" s="652">
        <v>2015</v>
      </c>
      <c r="CE22" s="647">
        <v>3</v>
      </c>
      <c r="CF22" s="647">
        <v>2</v>
      </c>
      <c r="CG22" s="515" t="s">
        <v>2150</v>
      </c>
      <c r="CH22" s="647">
        <v>2000</v>
      </c>
      <c r="CI22" s="647">
        <v>2002</v>
      </c>
      <c r="CJ22" s="647">
        <v>3</v>
      </c>
      <c r="CK22" s="651" t="s">
        <v>2157</v>
      </c>
      <c r="CL22" s="651" t="s">
        <v>2158</v>
      </c>
      <c r="CM22" s="647">
        <v>1</v>
      </c>
      <c r="CN22" s="647" t="s">
        <v>2157</v>
      </c>
      <c r="CO22" s="557" t="s">
        <v>2159</v>
      </c>
      <c r="CP22" s="652">
        <v>2015</v>
      </c>
      <c r="CQ22" s="647">
        <v>3</v>
      </c>
      <c r="CR22" s="647">
        <v>2</v>
      </c>
      <c r="CS22" s="649" t="s">
        <v>2160</v>
      </c>
      <c r="CT22" s="647">
        <v>2009</v>
      </c>
      <c r="CU22" s="648">
        <v>2</v>
      </c>
      <c r="CV22" s="805" t="s">
        <v>1188</v>
      </c>
      <c r="CW22" s="665" t="s">
        <v>1188</v>
      </c>
      <c r="CX22" s="655">
        <v>0</v>
      </c>
      <c r="CY22" s="656" t="s">
        <v>2161</v>
      </c>
      <c r="CZ22" s="665">
        <v>2006</v>
      </c>
      <c r="DA22" s="655">
        <v>1</v>
      </c>
      <c r="DB22" s="723">
        <v>71200</v>
      </c>
      <c r="DC22" s="753">
        <v>3</v>
      </c>
      <c r="DD22" s="659" t="s">
        <v>2162</v>
      </c>
      <c r="DE22" s="648">
        <v>2016</v>
      </c>
      <c r="DF22" s="794" t="s">
        <v>2163</v>
      </c>
      <c r="DG22" s="754" t="s">
        <v>2164</v>
      </c>
      <c r="DH22" s="663">
        <v>1</v>
      </c>
      <c r="DI22" s="781" t="s">
        <v>1262</v>
      </c>
      <c r="DJ22" s="709" t="s">
        <v>2165</v>
      </c>
      <c r="DK22" s="753">
        <v>2010</v>
      </c>
      <c r="DL22" s="753">
        <v>3</v>
      </c>
      <c r="DM22" s="657">
        <v>2</v>
      </c>
      <c r="DN22" s="782" t="s">
        <v>2153</v>
      </c>
      <c r="DO22" s="651" t="s">
        <v>2154</v>
      </c>
      <c r="DP22" s="663">
        <v>1</v>
      </c>
      <c r="DQ22" s="642" t="s">
        <v>1262</v>
      </c>
      <c r="DR22" s="709" t="s">
        <v>2166</v>
      </c>
      <c r="DS22" s="753">
        <v>2014</v>
      </c>
      <c r="DT22" s="753">
        <v>3</v>
      </c>
      <c r="DU22" s="657">
        <v>2</v>
      </c>
      <c r="DV22" s="651" t="s">
        <v>2167</v>
      </c>
      <c r="DW22" s="662" t="s">
        <v>2168</v>
      </c>
      <c r="DX22" s="647">
        <v>2017</v>
      </c>
      <c r="DY22" s="647">
        <v>2</v>
      </c>
      <c r="DZ22" s="650">
        <v>3</v>
      </c>
      <c r="EA22" s="807" t="s">
        <v>1188</v>
      </c>
      <c r="EB22" s="649" t="s">
        <v>1190</v>
      </c>
      <c r="EC22" s="647">
        <v>2</v>
      </c>
      <c r="ED22" s="668" t="s">
        <v>1453</v>
      </c>
      <c r="EE22" s="647">
        <v>2006</v>
      </c>
      <c r="EF22" s="647">
        <v>3</v>
      </c>
      <c r="EG22" s="650" t="s">
        <v>1220</v>
      </c>
      <c r="EH22" s="648">
        <v>4</v>
      </c>
      <c r="EI22" s="551" t="s">
        <v>2169</v>
      </c>
      <c r="EJ22" s="651" t="s">
        <v>2170</v>
      </c>
      <c r="EK22" s="647" t="s">
        <v>1188</v>
      </c>
      <c r="EL22" s="647" t="s">
        <v>1188</v>
      </c>
      <c r="EM22" s="669" t="s">
        <v>1188</v>
      </c>
      <c r="EN22" s="647" t="s">
        <v>1188</v>
      </c>
      <c r="EO22" s="670" t="s">
        <v>1188</v>
      </c>
      <c r="EP22" s="556">
        <v>0</v>
      </c>
      <c r="EQ22" s="556" t="s">
        <v>1188</v>
      </c>
      <c r="ER22" s="651" t="s">
        <v>1188</v>
      </c>
      <c r="ES22" s="556" t="s">
        <v>1188</v>
      </c>
      <c r="ET22" s="556">
        <v>0</v>
      </c>
      <c r="EU22" s="671">
        <v>0</v>
      </c>
      <c r="EV22" s="672"/>
      <c r="EW22" s="673"/>
      <c r="EX22" s="674"/>
      <c r="EY22" s="631" t="s">
        <v>1224</v>
      </c>
      <c r="EZ22" s="631" t="s">
        <v>1188</v>
      </c>
      <c r="FA22" s="675">
        <v>22.9</v>
      </c>
      <c r="FB22" s="648">
        <v>0</v>
      </c>
      <c r="FC22" s="676"/>
      <c r="FD22" s="647"/>
      <c r="FE22" s="648"/>
      <c r="FF22" s="652" t="s">
        <v>1225</v>
      </c>
      <c r="FG22" s="563" t="s">
        <v>1282</v>
      </c>
      <c r="FH22" s="631" t="str">
        <f t="shared" si="0"/>
        <v>B</v>
      </c>
      <c r="FI22" s="677">
        <f t="shared" si="1"/>
        <v>2.7222222222222219</v>
      </c>
      <c r="FJ22" s="678">
        <f t="shared" si="2"/>
        <v>2</v>
      </c>
      <c r="FK22" s="679">
        <f t="shared" si="3"/>
        <v>3.5</v>
      </c>
      <c r="FL22" s="680">
        <f t="shared" si="4"/>
        <v>2.6666666666666665</v>
      </c>
      <c r="FM22" s="681">
        <v>2</v>
      </c>
      <c r="FN22" s="574">
        <v>2011</v>
      </c>
      <c r="FO22" s="470" t="s">
        <v>2145</v>
      </c>
      <c r="FP22" s="471" t="s">
        <v>2171</v>
      </c>
      <c r="FQ22" s="430">
        <v>1</v>
      </c>
      <c r="FR22" s="682" t="s">
        <v>1285</v>
      </c>
      <c r="FS22" s="369">
        <v>1</v>
      </c>
      <c r="FT22" s="574">
        <v>2013</v>
      </c>
      <c r="FU22" s="521" t="s">
        <v>2172</v>
      </c>
      <c r="FV22" s="369">
        <v>1</v>
      </c>
      <c r="FW22" s="574">
        <v>2018</v>
      </c>
      <c r="FX22" s="521" t="s">
        <v>2173</v>
      </c>
      <c r="FY22" s="369">
        <v>2</v>
      </c>
      <c r="FZ22" s="574">
        <v>2017</v>
      </c>
      <c r="GA22" s="470" t="s">
        <v>2174</v>
      </c>
      <c r="GB22" s="521" t="s">
        <v>2175</v>
      </c>
      <c r="GC22" s="369">
        <v>3</v>
      </c>
      <c r="GD22" s="574">
        <v>2012</v>
      </c>
      <c r="GE22" s="470" t="s">
        <v>1034</v>
      </c>
      <c r="GF22" s="813" t="s">
        <v>2176</v>
      </c>
      <c r="GG22" s="734">
        <v>3</v>
      </c>
      <c r="GH22" s="574">
        <v>2012</v>
      </c>
      <c r="GI22" s="684" t="s">
        <v>2177</v>
      </c>
      <c r="GJ22" s="813" t="s">
        <v>2176</v>
      </c>
      <c r="GK22" s="369">
        <v>2</v>
      </c>
      <c r="GL22" s="430">
        <v>2016</v>
      </c>
      <c r="GM22" s="686" t="s">
        <v>2178</v>
      </c>
      <c r="GN22" s="573" t="s">
        <v>2179</v>
      </c>
      <c r="GO22" s="577">
        <v>0</v>
      </c>
      <c r="GP22" s="687" t="s">
        <v>1188</v>
      </c>
      <c r="GQ22" s="688" t="s">
        <v>1188</v>
      </c>
      <c r="GR22" s="688" t="s">
        <v>1188</v>
      </c>
      <c r="GS22" s="688" t="s">
        <v>1188</v>
      </c>
      <c r="GT22" s="689" t="s">
        <v>1188</v>
      </c>
      <c r="GU22" s="581">
        <v>0</v>
      </c>
      <c r="GV22" s="687" t="s">
        <v>1188</v>
      </c>
      <c r="GW22" s="688" t="s">
        <v>1188</v>
      </c>
      <c r="GX22" s="689" t="s">
        <v>1188</v>
      </c>
      <c r="GY22" s="581">
        <v>0</v>
      </c>
      <c r="GZ22" s="582" t="s">
        <v>1188</v>
      </c>
      <c r="HA22" s="583" t="s">
        <v>1459</v>
      </c>
      <c r="HB22" s="584">
        <v>2</v>
      </c>
      <c r="HC22" s="585">
        <v>2</v>
      </c>
      <c r="HD22" s="586" t="s">
        <v>2180</v>
      </c>
      <c r="HE22" s="814" t="s">
        <v>2181</v>
      </c>
      <c r="HF22" s="587">
        <v>2006</v>
      </c>
      <c r="HG22" s="587">
        <v>2018</v>
      </c>
      <c r="HH22" s="588">
        <v>2</v>
      </c>
      <c r="HI22" s="586" t="s">
        <v>2182</v>
      </c>
      <c r="HJ22" s="557" t="s">
        <v>2183</v>
      </c>
      <c r="HK22" s="691">
        <v>2016</v>
      </c>
      <c r="HL22" s="692">
        <v>0</v>
      </c>
      <c r="HM22" s="693" t="s">
        <v>1188</v>
      </c>
      <c r="HN22" s="592" t="s">
        <v>1188</v>
      </c>
      <c r="HO22" s="681" t="s">
        <v>1188</v>
      </c>
      <c r="HP22" s="574" t="s">
        <v>1188</v>
      </c>
      <c r="HQ22" s="472" t="str">
        <f t="shared" si="5"/>
        <v>-</v>
      </c>
      <c r="HR22" s="593" t="s">
        <v>1188</v>
      </c>
      <c r="HS22" s="574" t="s">
        <v>1188</v>
      </c>
      <c r="HT22" s="574" t="s">
        <v>1188</v>
      </c>
      <c r="HU22" s="574" t="s">
        <v>1188</v>
      </c>
      <c r="HV22" s="574" t="s">
        <v>1188</v>
      </c>
      <c r="HW22" s="574" t="s">
        <v>1188</v>
      </c>
      <c r="HX22" s="574" t="s">
        <v>1188</v>
      </c>
      <c r="HY22" s="574" t="s">
        <v>1188</v>
      </c>
      <c r="HZ22" s="574" t="s">
        <v>1188</v>
      </c>
      <c r="IA22" s="574" t="s">
        <v>1188</v>
      </c>
      <c r="IB22" s="574" t="s">
        <v>1188</v>
      </c>
      <c r="IC22" s="574" t="s">
        <v>1188</v>
      </c>
      <c r="ID22" s="681" t="s">
        <v>1188</v>
      </c>
      <c r="IE22" s="369" t="s">
        <v>1188</v>
      </c>
      <c r="IF22" s="574" t="s">
        <v>1188</v>
      </c>
      <c r="IG22" s="472" t="str">
        <f t="shared" si="6"/>
        <v>-</v>
      </c>
      <c r="IH22" s="609" t="s">
        <v>1188</v>
      </c>
      <c r="II22" s="694" t="s">
        <v>1188</v>
      </c>
      <c r="IJ22" s="695" t="s">
        <v>1188</v>
      </c>
      <c r="IK22" s="696" t="s">
        <v>1188</v>
      </c>
      <c r="IL22" s="696" t="s">
        <v>1188</v>
      </c>
      <c r="IM22" s="697" t="s">
        <v>1188</v>
      </c>
      <c r="IN22" s="599">
        <v>2</v>
      </c>
      <c r="IO22" s="600">
        <v>3</v>
      </c>
      <c r="IP22" s="601">
        <v>4</v>
      </c>
      <c r="IQ22" s="600">
        <v>29</v>
      </c>
      <c r="IR22" s="587">
        <v>30</v>
      </c>
      <c r="IS22" s="601">
        <v>59</v>
      </c>
      <c r="IT22" s="599" t="s">
        <v>1188</v>
      </c>
      <c r="IU22" s="600" t="s">
        <v>1188</v>
      </c>
      <c r="IV22" s="587" t="s">
        <v>1188</v>
      </c>
      <c r="IW22" s="601" t="s">
        <v>1188</v>
      </c>
      <c r="IX22" s="602" t="s">
        <v>1188</v>
      </c>
      <c r="IY22" s="681">
        <v>0</v>
      </c>
      <c r="IZ22" s="698" t="s">
        <v>1188</v>
      </c>
      <c r="JA22" s="681">
        <v>1</v>
      </c>
      <c r="JB22" s="699" t="s">
        <v>2184</v>
      </c>
      <c r="JC22" s="681">
        <v>0</v>
      </c>
      <c r="JD22" s="430" t="s">
        <v>1188</v>
      </c>
      <c r="JE22" s="470" t="s">
        <v>1188</v>
      </c>
      <c r="JF22" s="470" t="s">
        <v>1188</v>
      </c>
      <c r="JG22" s="472" t="s">
        <v>1188</v>
      </c>
      <c r="JH22" s="568">
        <v>2</v>
      </c>
      <c r="JI22" s="469">
        <v>1</v>
      </c>
      <c r="JJ22" s="470" t="s">
        <v>2185</v>
      </c>
      <c r="JK22" s="535" t="s">
        <v>2146</v>
      </c>
      <c r="JL22" s="520">
        <v>2014</v>
      </c>
      <c r="JM22" s="468">
        <v>0</v>
      </c>
      <c r="JN22" s="469" t="s">
        <v>1188</v>
      </c>
      <c r="JO22" s="469" t="s">
        <v>1188</v>
      </c>
      <c r="JP22" s="470" t="s">
        <v>1188</v>
      </c>
      <c r="JQ22" s="471" t="s">
        <v>1188</v>
      </c>
      <c r="JR22" s="472" t="s">
        <v>1188</v>
      </c>
      <c r="JS22" s="369">
        <v>0</v>
      </c>
      <c r="JT22" s="430" t="s">
        <v>1188</v>
      </c>
      <c r="JU22" s="470" t="s">
        <v>1188</v>
      </c>
      <c r="JV22" s="470" t="s">
        <v>1188</v>
      </c>
      <c r="JW22" s="472" t="s">
        <v>1188</v>
      </c>
      <c r="JX22" s="606">
        <v>2</v>
      </c>
      <c r="JY22" s="750" t="s">
        <v>2186</v>
      </c>
      <c r="JZ22" s="606">
        <v>2009</v>
      </c>
      <c r="KA22" s="606">
        <f t="shared" si="7"/>
        <v>1</v>
      </c>
      <c r="KB22" s="606"/>
      <c r="KC22" s="606">
        <v>1</v>
      </c>
      <c r="KD22" s="606"/>
      <c r="KE22" s="606"/>
      <c r="KF22" s="606">
        <f t="shared" si="8"/>
        <v>0</v>
      </c>
      <c r="KG22" s="606"/>
      <c r="KH22" s="606"/>
      <c r="KI22" s="606"/>
      <c r="KJ22" s="606"/>
      <c r="KK22" s="606">
        <v>1</v>
      </c>
      <c r="KL22" s="606">
        <v>1</v>
      </c>
      <c r="KM22" s="608">
        <f t="shared" si="9"/>
        <v>0.56275303959846501</v>
      </c>
      <c r="KN22" s="609">
        <v>0.31376519799232483</v>
      </c>
      <c r="KO22" s="609">
        <v>64.903846740722656</v>
      </c>
      <c r="KP22" s="610">
        <v>5</v>
      </c>
      <c r="KQ22" s="608">
        <f t="shared" si="10"/>
        <v>0.82358381748199461</v>
      </c>
      <c r="KR22" s="609">
        <v>1.6179190874099731</v>
      </c>
      <c r="KS22" s="609">
        <v>91.826919555664063</v>
      </c>
      <c r="KT22" s="610">
        <v>6</v>
      </c>
      <c r="KU22" s="610">
        <v>68</v>
      </c>
      <c r="KV22" s="563" t="s">
        <v>1237</v>
      </c>
      <c r="KW22" s="606" t="s">
        <v>2140</v>
      </c>
      <c r="KX22" s="700" t="str">
        <f t="shared" ca="1" si="11"/>
        <v>B</v>
      </c>
      <c r="KY22" s="701">
        <f t="shared" ca="1" si="12"/>
        <v>0.53807633730541393</v>
      </c>
      <c r="KZ22" s="702">
        <f t="shared" ca="1" si="13"/>
        <v>0.74376705882352945</v>
      </c>
      <c r="LA22" s="703">
        <f t="shared" ca="1" si="54"/>
        <v>0.5759238095238095</v>
      </c>
      <c r="LB22" s="703">
        <f t="shared" ca="1" si="14"/>
        <v>0.24108333333333332</v>
      </c>
      <c r="LC22" s="704">
        <f t="shared" ca="1" si="15"/>
        <v>0.59153114754098357</v>
      </c>
      <c r="LD22" s="696" cm="1">
        <f t="array" aca="1" ref="LD22" ca="1">INDIRECT(LD$203&amp;ROW())*LD$205</f>
        <v>8</v>
      </c>
      <c r="LE22" s="696" cm="1">
        <f t="array" aca="1" ref="LE22" ca="1">INDIRECT(LE$203&amp;ROW())*LE$205</f>
        <v>12</v>
      </c>
      <c r="LF22" s="696" cm="1">
        <f t="array" aca="1" ref="LF22" ca="1">INDIRECT(LF$203&amp;ROW())*LF$205</f>
        <v>12</v>
      </c>
      <c r="LG22" s="696" cm="1">
        <f t="array" aca="1" ref="LG22" ca="1">INDIRECT(LG$203&amp;ROW())*LG$205</f>
        <v>3</v>
      </c>
      <c r="LH22" s="696" cm="1">
        <f t="array" aca="1" ref="LH22" ca="1">INDIRECT(LH$203&amp;ROW())*LH$205</f>
        <v>2</v>
      </c>
      <c r="LI22" s="696" cm="1">
        <f t="array" aca="1" ref="LI22" ca="1">INDIRECT(LI$203&amp;ROW())*LI$205</f>
        <v>3</v>
      </c>
      <c r="LJ22" s="696" cm="1">
        <f t="array" aca="1" ref="LJ22" ca="1">INDIRECT(LJ$203&amp;ROW())*LJ$205</f>
        <v>3</v>
      </c>
      <c r="LK22" s="696" cm="1">
        <f t="array" aca="1" ref="LK22" ca="1">INDIRECT(LK$203&amp;ROW())*LK$205</f>
        <v>3</v>
      </c>
      <c r="LL22" s="696" cm="1">
        <f t="array" aca="1" ref="LL22" ca="1">INDIRECT(LL$203&amp;ROW())*LL$205</f>
        <v>3</v>
      </c>
      <c r="LM22" s="696" cm="1">
        <f t="array" aca="1" ref="LM22" ca="1">INDIRECT(LM$203&amp;ROW())*LM$205</f>
        <v>4</v>
      </c>
      <c r="LN22" s="696" cm="1">
        <f t="array" aca="1" ref="LN22" ca="1">INDIRECT(LN$203&amp;ROW())*LN$205</f>
        <v>3</v>
      </c>
      <c r="LO22" s="696" cm="1">
        <f t="array" aca="1" ref="LO22" ca="1">INDIRECT(LO$203&amp;ROW())*LO$205</f>
        <v>0</v>
      </c>
      <c r="LP22" s="696" cm="1">
        <f t="array" aca="1" ref="LP22" ca="1">INDIRECT(LP$203&amp;ROW())*LP$205</f>
        <v>4</v>
      </c>
      <c r="LQ22" s="696" cm="1">
        <f t="array" aca="1" ref="LQ22" ca="1">IF(INDIRECT(LQ$203&amp;ROW())="-",0,INDIRECT(LQ$203&amp;ROW())*LQ$205)</f>
        <v>3.2201999999999997</v>
      </c>
      <c r="LR22" s="696" cm="1">
        <f t="array" aca="1" ref="LR22" ca="1">INDIRECT(LR$203&amp;ROW())*LR$205</f>
        <v>0</v>
      </c>
      <c r="LS22" s="696" cm="1">
        <f t="array" aca="1" ref="LS22" ca="1">IF(INDIRECT(LS$203&amp;ROW())="-",0,INDIRECT(LS$203&amp;ROW())*LS$205)</f>
        <v>4.0944000000000003</v>
      </c>
      <c r="LT22" s="696" cm="1">
        <f t="array" aca="1" ref="LT22" ca="1">INDIRECT(LT$203&amp;ROW())*LT$205</f>
        <v>2</v>
      </c>
      <c r="LU22" s="696" cm="1">
        <f t="array" aca="1" ref="LU22" ca="1">INDIRECT(LU$203&amp;ROW())*LU$205</f>
        <v>2</v>
      </c>
      <c r="LV22" s="696" cm="1">
        <f t="array" aca="1" ref="LV22" ca="1">INDIRECT(LV$203&amp;ROW())*LV$205</f>
        <v>2</v>
      </c>
      <c r="LW22" s="696" cm="1">
        <f t="array" aca="1" ref="LW22" ca="1">INDIRECT(LW$203&amp;ROW())*LW$205</f>
        <v>0</v>
      </c>
      <c r="LX22" s="696" cm="1">
        <f t="array" aca="1" ref="LX22" ca="1">INDIRECT(LX$203&amp;ROW())*LX$205</f>
        <v>2</v>
      </c>
      <c r="LY22" s="696" cm="1">
        <f t="array" aca="1" ref="LY22" ca="1">IF(INDIRECT(LY$203&amp;ROW())="-",0,INDIRECT(LY$203&amp;ROW())*LY$205)</f>
        <v>3.786</v>
      </c>
      <c r="LZ22" s="696" cm="1">
        <f t="array" aca="1" ref="LZ22" ca="1">INDIRECT(LZ$203&amp;ROW())*LZ$205</f>
        <v>0</v>
      </c>
      <c r="MA22" s="696" cm="1">
        <f t="array" aca="1" ref="MA22" ca="1">INDIRECT(MA$203&amp;ROW())*MA$205</f>
        <v>2</v>
      </c>
      <c r="MB22" s="696" cm="1">
        <f t="array" aca="1" ref="MB22" ca="1">INDIRECT(MB$203&amp;ROW())*MB$205</f>
        <v>0</v>
      </c>
      <c r="MC22" s="696" cm="1">
        <f t="array" aca="1" ref="MC22" ca="1">IF($MB22=0,0,INDIRECT(MC$203&amp;ROW())*MC$205)</f>
        <v>0</v>
      </c>
      <c r="MD22" s="696" cm="1">
        <f t="array" aca="1" ref="MD22" ca="1">IF($MB22=0,0,INDIRECT(MD$203&amp;ROW())*MD$205)</f>
        <v>0</v>
      </c>
      <c r="ME22" s="696" cm="1">
        <f t="array" aca="1" ref="ME22" ca="1">IF($MB22=0,0,INDIRECT(ME$203&amp;ROW())*ME$205)</f>
        <v>0</v>
      </c>
      <c r="MF22" s="696" cm="1">
        <f t="array" aca="1" ref="MF22" ca="1">IF($MB22=0,0,INDIRECT(MF$203&amp;ROW())*MF$205)</f>
        <v>0</v>
      </c>
      <c r="MG22" s="696" cm="1">
        <f t="array" aca="1" ref="MG22" ca="1">INDIRECT(MG$203&amp;ROW())*MG$205</f>
        <v>0</v>
      </c>
      <c r="MH22" s="696" cm="1">
        <f t="array" aca="1" ref="MH22" ca="1">IF($MG22=0,0,INDIRECT(MH$203&amp;ROW())*MH$205)</f>
        <v>0</v>
      </c>
      <c r="MI22" s="696" cm="1">
        <f t="array" aca="1" ref="MI22" ca="1">IF($MG22=0,0,INDIRECT(MI$203&amp;ROW())*MI$205)</f>
        <v>0</v>
      </c>
      <c r="MJ22" s="696" cm="1">
        <f t="array" aca="1" ref="MJ22" ca="1">INDIRECT(MJ$203&amp;ROW())*MJ$205</f>
        <v>0</v>
      </c>
      <c r="MK22" s="696" cm="1">
        <f t="array" aca="1" ref="MK22" ca="1">INDIRECT(MK$203&amp;ROW())*MK$205</f>
        <v>4</v>
      </c>
      <c r="ML22" s="696" cm="1">
        <f t="array" aca="1" ref="ML22" ca="1">INDIRECT(ML$203&amp;ROW())*ML$205</f>
        <v>6</v>
      </c>
      <c r="MM22" s="696" cm="1">
        <f t="array" aca="1" ref="MM22" ca="1">INDIRECT(MM$203&amp;ROW())*MM$205</f>
        <v>4</v>
      </c>
      <c r="MN22" s="696" cm="1">
        <f t="array" aca="1" ref="MN22" ca="1">INDIRECT(MN$203&amp;ROW())*MN$205</f>
        <v>4</v>
      </c>
      <c r="MO22" s="696" cm="1">
        <f t="array" aca="1" ref="MO22" ca="1">INDIRECT(MO$203&amp;ROW())*MO$205</f>
        <v>0</v>
      </c>
      <c r="MP22" s="696" cm="1">
        <f t="array" aca="1" ref="MP22" ca="1">INDIRECT(MP$203&amp;ROW())*MP$205</f>
        <v>2</v>
      </c>
      <c r="MQ22" s="696" cm="1">
        <f t="array" aca="1" ref="MQ22" ca="1">INDIRECT(MQ$203&amp;ROW())*MQ$205</f>
        <v>2</v>
      </c>
      <c r="MR22" s="696" cm="1">
        <f t="array" aca="1" ref="MR22" ca="1">INDIRECT(MR$203&amp;ROW())*MR$205</f>
        <v>2</v>
      </c>
      <c r="MS22" s="696" cm="1">
        <f t="array" aca="1" ref="MS22" ca="1">INDIRECT(MS$203&amp;ROW())*MS$205</f>
        <v>2</v>
      </c>
      <c r="MT22" s="696" cm="1">
        <f t="array" aca="1" ref="MT22" ca="1">INDIRECT(MT$203&amp;ROW())*MT$205</f>
        <v>1</v>
      </c>
      <c r="MU22" s="696" cm="1">
        <f t="array" aca="1" ref="MU22" ca="1">INDIRECT(MU$203&amp;ROW())*MU$205</f>
        <v>2</v>
      </c>
      <c r="MV22" s="696" cm="1">
        <f t="array" aca="1" ref="MV22" ca="1">IF(INDIRECT(MV$203&amp;ROW())="-",0,INDIRECT(MV$203&amp;ROW())*MV$205)</f>
        <v>3.0834000000000001</v>
      </c>
      <c r="MW22" s="696" cm="1">
        <f t="array" aca="1" ref="MW22" ca="1">INDIRECT(MW$203&amp;ROW())*MW$205</f>
        <v>4</v>
      </c>
      <c r="MX22" s="696" cm="1">
        <f t="array" aca="1" ref="MX22" ca="1">INDIRECT(MX$203&amp;ROW())*MX$205</f>
        <v>0</v>
      </c>
      <c r="MY22" s="696" cm="1">
        <f t="array" aca="1" ref="MY22" ca="1">INDIRECT(MY$203&amp;ROW())*MY$205</f>
        <v>0</v>
      </c>
      <c r="NA22" s="701">
        <f t="shared" si="16"/>
        <v>0.79357804878048788</v>
      </c>
      <c r="NB22" s="617">
        <f t="shared" si="17"/>
        <v>0.54874285714285709</v>
      </c>
      <c r="NC22" s="695">
        <f t="shared" si="18"/>
        <v>0.12546153846153846</v>
      </c>
      <c r="ND22" s="697">
        <f t="shared" si="19"/>
        <v>0.648662962962963</v>
      </c>
      <c r="NE22" s="694">
        <f t="shared" si="20"/>
        <v>0.52911135183696167</v>
      </c>
      <c r="NF22" s="682" t="str">
        <f t="shared" si="21"/>
        <v>B</v>
      </c>
      <c r="NH22" s="606" t="s">
        <v>2140</v>
      </c>
      <c r="NI22" s="563" t="str">
        <f t="shared" si="22"/>
        <v>B</v>
      </c>
      <c r="NJ22" s="563" t="str">
        <f t="shared" si="23"/>
        <v>B</v>
      </c>
      <c r="NK22" s="563" t="str">
        <f t="shared" ca="1" si="24"/>
        <v>B</v>
      </c>
      <c r="NL22" s="563" t="str">
        <f t="shared" ca="1" si="25"/>
        <v>B</v>
      </c>
      <c r="NM22" s="563" t="str">
        <f t="shared" ca="1" si="26"/>
        <v>B</v>
      </c>
      <c r="NN22" s="563" t="str">
        <f t="shared" ca="1" si="55"/>
        <v>B</v>
      </c>
      <c r="NO22" s="563" t="str">
        <f t="shared" ca="1" si="56"/>
        <v>B</v>
      </c>
      <c r="NP22" s="606" t="str">
        <f t="shared" si="27"/>
        <v>Yes</v>
      </c>
      <c r="NQ22" s="682" t="str">
        <f t="shared" si="28"/>
        <v>Yes</v>
      </c>
      <c r="NR22" s="682" t="e">
        <f>IF(OR(AND(NI22="A",OR(NJ22="C",NJ22="D")),AND(NI22="A",OR(#REF!="C",#REF!="D")),AND(NI22="B",OR(NJ22="D",#REF!="D")),AND(OR(NI22="C",NI22="D"),OR(NJ22="A",NJ22="B")),AND(OR(NI22="C",NI22="D"),OR(#REF!="A",#REF!="B")),AND(OR(NJ22="A",#REF!="A",NJ22="B",#REF!="B"),OR(NP22="-",NQ22="-")),AND(OR(NJ22="C",#REF!="C",NJ22="D",#REF!="D"),NP22="Yes")),"Yes","-")</f>
        <v>#REF!</v>
      </c>
      <c r="NS22" t="s">
        <v>2187</v>
      </c>
      <c r="NT22" s="619">
        <f t="shared" si="29"/>
        <v>0.57769999999999999</v>
      </c>
      <c r="NU22" s="619">
        <f t="shared" si="30"/>
        <v>0.52911135183696167</v>
      </c>
      <c r="NV22" s="619">
        <f t="shared" ca="1" si="31"/>
        <v>0.53807633730541393</v>
      </c>
      <c r="NW22" s="619">
        <f t="shared" ca="1" si="57"/>
        <v>0.52442053243426956</v>
      </c>
      <c r="NX22" s="619">
        <f t="shared" ca="1" si="58"/>
        <v>0.532713501010881</v>
      </c>
      <c r="NY22" s="620">
        <f t="shared" ca="1" si="59"/>
        <v>0.54117161446787088</v>
      </c>
      <c r="NZ22" s="620">
        <f t="shared" ca="1" si="60"/>
        <v>0.56570109316545081</v>
      </c>
      <c r="OA22" s="705" t="s">
        <v>1188</v>
      </c>
      <c r="OB22" s="706" t="s">
        <v>1188</v>
      </c>
      <c r="OC22" s="494"/>
      <c r="OE22" s="606" t="s">
        <v>2140</v>
      </c>
      <c r="OF22" s="700" t="str">
        <f t="shared" ca="1" si="32"/>
        <v>B</v>
      </c>
      <c r="OG22" s="701">
        <f t="shared" ca="1" si="61"/>
        <v>0.52442053243426956</v>
      </c>
      <c r="OH22" s="705">
        <f t="shared" ca="1" si="33"/>
        <v>0.77727097570498904</v>
      </c>
      <c r="OI22" s="696">
        <f t="shared" ca="1" si="34"/>
        <v>0.55717261329987455</v>
      </c>
      <c r="OJ22" s="696">
        <f t="shared" ca="1" si="35"/>
        <v>0.14432017625751523</v>
      </c>
      <c r="OK22" s="697">
        <f t="shared" ca="1" si="36"/>
        <v>0.61891836447469928</v>
      </c>
      <c r="OL22" s="696" cm="1">
        <f t="array" aca="1" ref="OL22" ca="1">INDIRECT(OL$203&amp;ROW())*OL$205</f>
        <v>1.4956</v>
      </c>
      <c r="OM22" s="696" cm="1">
        <f t="array" aca="1" ref="OM22" ca="1">INDIRECT(OM$203&amp;ROW())*OM$205</f>
        <v>1.8092999999999999</v>
      </c>
      <c r="ON22" s="696" cm="1">
        <f t="array" aca="1" ref="ON22" ca="1">INDIRECT(ON$203&amp;ROW())*ON$205</f>
        <v>2.1842999999999999</v>
      </c>
      <c r="OO22" s="696" cm="1">
        <f t="array" aca="1" ref="OO22" ca="1">INDIRECT(OO$203&amp;ROW())*OO$205</f>
        <v>1.0790999999999999</v>
      </c>
      <c r="OP22" s="696" cm="1">
        <f t="array" aca="1" ref="OP22" ca="1">INDIRECT(OP$203&amp;ROW())*OP$205</f>
        <v>1.0553999999999999</v>
      </c>
      <c r="OQ22" s="696" cm="1">
        <f t="array" aca="1" ref="OQ22" ca="1">INDIRECT(OQ$203&amp;ROW())*OQ$205</f>
        <v>1.5849</v>
      </c>
      <c r="OR22" s="696" cm="1">
        <f t="array" aca="1" ref="OR22" ca="1">INDIRECT(OR$203&amp;ROW())*OR$205</f>
        <v>1.4141999999999999</v>
      </c>
      <c r="OS22" s="696" cm="1">
        <f t="array" aca="1" ref="OS22" ca="1">INDIRECT(OS$203&amp;ROW())*OS$205</f>
        <v>1.5387</v>
      </c>
      <c r="OT22" s="696" cm="1">
        <f t="array" aca="1" ref="OT22" ca="1">INDIRECT(OT$203&amp;ROW())*OT$205</f>
        <v>1.4727000000000001</v>
      </c>
      <c r="OU22" s="696" cm="1">
        <f t="array" aca="1" ref="OU22" ca="1">INDIRECT(OU$203&amp;ROW())*OU$205</f>
        <v>1.2869999999999999</v>
      </c>
      <c r="OV22" s="696" cm="1">
        <f t="array" aca="1" ref="OV22" ca="1">INDIRECT(OV$203&amp;ROW())*OV$205</f>
        <v>1.2161999999999999</v>
      </c>
      <c r="OW22" s="696" cm="1">
        <f t="array" aca="1" ref="OW22" ca="1">INDIRECT(OW$203&amp;ROW())*OW$205</f>
        <v>0</v>
      </c>
      <c r="OX22" s="696" cm="1">
        <f t="array" aca="1" ref="OX22" ca="1">INDIRECT(OX$203&amp;ROW())*OX$205</f>
        <v>1.3977999999999999</v>
      </c>
      <c r="OY22" s="696" cm="1">
        <f t="array" aca="1" ref="OY22" ca="1">IF(INDIRECT(OY$203&amp;ROW())="-",0,INDIRECT(OY$203&amp;ROW())*OY$205)</f>
        <v>0.38089598999999996</v>
      </c>
      <c r="OZ22" s="696" cm="1">
        <f t="array" aca="1" ref="OZ22" ca="1">INDIRECT(OZ$203&amp;ROW())*OZ$205</f>
        <v>0</v>
      </c>
      <c r="PA22" s="696" cm="1">
        <f t="array" aca="1" ref="PA22" ca="1">IF(INDIRECT(PA$203&amp;ROW())="-",0,INDIRECT(PA$203&amp;ROW())*PA$205)</f>
        <v>0.60283215999999995</v>
      </c>
      <c r="PB22" s="705" cm="1">
        <f t="array" aca="1" ref="PB22" ca="1">INDIRECT(PB$203&amp;ROW())*PB$205</f>
        <v>0.75419999999999998</v>
      </c>
      <c r="PC22" s="696" cm="1">
        <f t="array" aca="1" ref="PC22" ca="1">INDIRECT(PC$203&amp;ROW())*PC$205</f>
        <v>1.3946000000000001</v>
      </c>
      <c r="PD22" s="696" cm="1">
        <f t="array" aca="1" ref="PD22" ca="1">INDIRECT(PD$203&amp;ROW())*PD$205</f>
        <v>1.4683999999999999</v>
      </c>
      <c r="PE22" s="696" cm="1">
        <f t="array" aca="1" ref="PE22" ca="1">INDIRECT(PE$203&amp;ROW())*PE$205</f>
        <v>0</v>
      </c>
      <c r="PF22" s="696" cm="1">
        <f t="array" aca="1" ref="PF22" ca="1">INDIRECT(PF$203&amp;ROW())*PF$205</f>
        <v>1.3308</v>
      </c>
      <c r="PG22" s="696" cm="1">
        <f t="array" aca="1" ref="PG22" ca="1">IF(INDIRECT(PG$203&amp;ROW())="-",0,INDIRECT(PG$203&amp;ROW())*PG$205)</f>
        <v>0.55212499999999998</v>
      </c>
      <c r="PH22" s="696" cm="1">
        <f t="array" aca="1" ref="PH22" ca="1">INDIRECT(PH$203&amp;ROW())*PH$205</f>
        <v>0</v>
      </c>
      <c r="PI22" s="696" cm="1">
        <f t="array" aca="1" ref="PI22" ca="1">INDIRECT(PI$203&amp;ROW())*PI$205</f>
        <v>0.60729999999999995</v>
      </c>
      <c r="PJ22" s="696" cm="1">
        <f t="array" aca="1" ref="PJ22" ca="1">INDIRECT(PJ$203&amp;ROW())*PJ$205</f>
        <v>0</v>
      </c>
      <c r="PK22" s="696" cm="1">
        <f t="array" aca="1" ref="PK22" ca="1">IF($PJ22=0,0,INDIRECT(PK$203&amp;ROW())*PK$205)</f>
        <v>0</v>
      </c>
      <c r="PL22" s="696" cm="1">
        <f t="array" aca="1" ref="PL22" ca="1">IF($MPE22=0,0,INDIRECT(PL$203&amp;ROW())*PL$205)</f>
        <v>0</v>
      </c>
      <c r="PM22" s="696" cm="1">
        <f t="array" aca="1" ref="PM22" ca="1">IF($MPE22=0,0,INDIRECT(PM$203&amp;ROW())*PM$205)</f>
        <v>0</v>
      </c>
      <c r="PN22" s="696" cm="1">
        <f t="array" aca="1" ref="PN22" ca="1">IF($PJ22=0,0,INDIRECT(PN$203&amp;ROW())*PN$205)</f>
        <v>0</v>
      </c>
      <c r="PO22" s="696" cm="1">
        <f t="array" aca="1" ref="PO22" ca="1">INDIRECT(PO$203&amp;ROW())*PO$205</f>
        <v>0</v>
      </c>
      <c r="PP22" s="696" cm="1">
        <f t="array" aca="1" ref="PP22" ca="1">IF($PO22=0,0,INDIRECT(PP$203&amp;ROW())*PP$205)</f>
        <v>0</v>
      </c>
      <c r="PQ22" s="696" cm="1">
        <f t="array" aca="1" ref="PQ22" ca="1">IF($PO22=0,0,INDIRECT(PQ$203&amp;ROW())*PQ$205)</f>
        <v>0</v>
      </c>
      <c r="PR22" s="696" cm="1">
        <f t="array" aca="1" ref="PR22" ca="1">INDIRECT(PR$203&amp;ROW())*PR$205</f>
        <v>0</v>
      </c>
      <c r="PS22" s="696" cm="1">
        <f t="array" aca="1" ref="PS22" ca="1">INDIRECT(PS$203&amp;ROW())*PS$205</f>
        <v>0.7389</v>
      </c>
      <c r="PT22" s="696" cm="1">
        <f t="array" aca="1" ref="PT22" ca="1">INDIRECT(PT$203&amp;ROW())*PT$205</f>
        <v>1.4406000000000001</v>
      </c>
      <c r="PU22" s="696" cm="1">
        <f t="array" aca="1" ref="PU22" ca="1">INDIRECT(PU$203&amp;ROW())*PU$205</f>
        <v>1.1798</v>
      </c>
      <c r="PV22" s="696" cm="1">
        <f t="array" aca="1" ref="PV22" ca="1">INDIRECT(PV$203&amp;ROW())*PV$205</f>
        <v>0.6966</v>
      </c>
      <c r="PW22" s="696" cm="1">
        <f t="array" aca="1" ref="PW22" ca="1">INDIRECT(PW$203&amp;ROW())*PW$205</f>
        <v>0</v>
      </c>
      <c r="PX22" s="696" cm="1">
        <f t="array" aca="1" ref="PX22" ca="1">INDIRECT(PX$203&amp;ROW())*PX$205</f>
        <v>1.1714</v>
      </c>
      <c r="PY22" s="696" cm="1">
        <f t="array" aca="1" ref="PY22" ca="1">INDIRECT(PY$203&amp;ROW())*PY$205</f>
        <v>1.1866000000000001</v>
      </c>
      <c r="PZ22" s="696" cm="1">
        <f t="array" aca="1" ref="PZ22" ca="1">INDIRECT(PZ$203&amp;ROW())*PZ$205</f>
        <v>0.17430000000000001</v>
      </c>
      <c r="QA22" s="696" cm="1">
        <f t="array" aca="1" ref="QA22" ca="1">INDIRECT(QA$203&amp;ROW())*QA$205</f>
        <v>0.31659999999999999</v>
      </c>
      <c r="QB22" s="696" cm="1">
        <f t="array" aca="1" ref="QB22" ca="1">INDIRECT(QB$203&amp;ROW())*QB$205</f>
        <v>0.79830000000000001</v>
      </c>
      <c r="QC22" s="696" cm="1">
        <f t="array" aca="1" ref="QC22" ca="1">INDIRECT(QC$203&amp;ROW())*QC$205</f>
        <v>1.4259999999999999</v>
      </c>
      <c r="QD22" s="696" cm="1">
        <f t="array" aca="1" ref="QD22" ca="1">IF(INDIRECT(QD$203&amp;ROW())="-",0,INDIRECT(QD$203&amp;ROW())*QD$205)</f>
        <v>0.31558598999999998</v>
      </c>
      <c r="QE22" s="696" cm="1">
        <f t="array" aca="1" ref="QE22" ca="1">INDIRECT(QE$203&amp;ROW())*QE$205</f>
        <v>1.0656000000000001</v>
      </c>
      <c r="QF22" s="696" cm="1">
        <f t="array" aca="1" ref="QF22" ca="1">INDIRECT(QF$203&amp;ROW())*QF$205</f>
        <v>0</v>
      </c>
      <c r="QG22" s="696" cm="1">
        <f t="array" aca="1" ref="QG22" ca="1">INDIRECT(QG$203&amp;ROW())*QG$205</f>
        <v>0</v>
      </c>
      <c r="QI22" s="606" t="s">
        <v>2140</v>
      </c>
      <c r="QJ22" s="700" t="str">
        <f t="shared" ca="1" si="37"/>
        <v>B</v>
      </c>
      <c r="QK22" s="701">
        <f t="shared" ca="1" si="62"/>
        <v>0.532713501010881</v>
      </c>
      <c r="QL22" s="705">
        <f t="shared" ca="1" si="38"/>
        <v>0.90905824208524821</v>
      </c>
      <c r="QM22" s="696">
        <f t="shared" ca="1" si="39"/>
        <v>0.51694152803653382</v>
      </c>
      <c r="QN22" s="696">
        <f t="shared" ca="1" si="40"/>
        <v>5.6840505619991266E-2</v>
      </c>
      <c r="QO22" s="697">
        <f t="shared" ca="1" si="41"/>
        <v>0.64801372830175108</v>
      </c>
      <c r="QP22" s="696" cm="1">
        <f t="array" aca="1" ref="QP22" ca="1">INDIRECT(QP$203&amp;ROW())*QP$205</f>
        <v>6.6903293490763766E-2</v>
      </c>
      <c r="QQ22" s="696" cm="1">
        <f t="array" aca="1" ref="QQ22" ca="1">INDIRECT(QQ$203&amp;ROW())*QQ$205</f>
        <v>0.38255889885567651</v>
      </c>
      <c r="QR22" s="696" cm="1">
        <f t="array" aca="1" ref="QR22" ca="1">INDIRECT(QR$203&amp;ROW())*QR$205</f>
        <v>0.22634714497193864</v>
      </c>
      <c r="QS22" s="696" cm="1">
        <f t="array" aca="1" ref="QS22" ca="1">INDIRECT(QS$203&amp;ROW())*QS$205</f>
        <v>0.22471360933801068</v>
      </c>
      <c r="QT22" s="696" cm="1">
        <f t="array" aca="1" ref="QT22" ca="1">INDIRECT(QT$203&amp;ROW())*QT$205</f>
        <v>0.17488542943331029</v>
      </c>
      <c r="QU22" s="696" cm="1">
        <f t="array" aca="1" ref="QU22" ca="1">INDIRECT(QU$203&amp;ROW())*QU$205</f>
        <v>0.53329206883563263</v>
      </c>
      <c r="QV22" s="696" cm="1">
        <f t="array" aca="1" ref="QV22" ca="1">INDIRECT(QV$203&amp;ROW())*QV$205</f>
        <v>0.24117831443907087</v>
      </c>
      <c r="QW22" s="696" cm="1">
        <f t="array" aca="1" ref="QW22" ca="1">INDIRECT(QW$203&amp;ROW())*QW$205</f>
        <v>0.53099416374332975</v>
      </c>
      <c r="QX22" s="696" cm="1">
        <f t="array" aca="1" ref="QX22" ca="1">INDIRECT(QX$203&amp;ROW())*QX$205</f>
        <v>0.60640894423913805</v>
      </c>
      <c r="QY22" s="696" cm="1">
        <f t="array" aca="1" ref="QY22" ca="1">INDIRECT(QY$203&amp;ROW())*QY$205</f>
        <v>9.0268316756905984E-2</v>
      </c>
      <c r="QZ22" s="696" cm="1">
        <f t="array" aca="1" ref="QZ22" ca="1">INDIRECT(QZ$203&amp;ROW())*QZ$205</f>
        <v>0.27613248380770827</v>
      </c>
      <c r="RA22" s="696" cm="1">
        <f t="array" aca="1" ref="RA22" ca="1">INDIRECT(RA$203&amp;ROW())*RA$205</f>
        <v>0</v>
      </c>
      <c r="RB22" s="696" cm="1">
        <f t="array" aca="1" ref="RB22" ca="1">INDIRECT(RB$203&amp;ROW())*RB$205</f>
        <v>0.11461142513892485</v>
      </c>
      <c r="RC22" s="696" cm="1">
        <f t="array" aca="1" ref="RC22" ca="1">IF(INDIRECT(RC$203&amp;ROW())="-",0,INDIRECT(RC$203&amp;ROW())*RC$205)</f>
        <v>4.5033753766554975E-2</v>
      </c>
      <c r="RD22" s="696" cm="1">
        <f t="array" aca="1" ref="RD22" ca="1">INDIRECT(RD$203&amp;ROW())*RD$205</f>
        <v>0</v>
      </c>
      <c r="RE22" s="696" cm="1">
        <f t="array" aca="1" ref="RE22" ca="1">IF(INDIRECT(RE$203&amp;ROW())="-",0,INDIRECT(RE$203&amp;ROW())*RE$205)</f>
        <v>4.3188440713074386E-2</v>
      </c>
      <c r="RF22" s="705" cm="1">
        <f t="array" aca="1" ref="RF22" ca="1">INDIRECT(RF$203&amp;ROW())*RF$205</f>
        <v>5.3068994403248027E-2</v>
      </c>
      <c r="RG22" s="696" cm="1">
        <f t="array" aca="1" ref="RG22" ca="1">INDIRECT(RG$203&amp;ROW())*RG$205</f>
        <v>0.27650466908360405</v>
      </c>
      <c r="RH22" s="696" cm="1">
        <f t="array" aca="1" ref="RH22" ca="1">INDIRECT(RH$203&amp;ROW())*RH$205</f>
        <v>5.8387680780544585E-2</v>
      </c>
      <c r="RI22" s="696" cm="1">
        <f t="array" aca="1" ref="RI22" ca="1">INDIRECT(RI$203&amp;ROW())*RI$205</f>
        <v>0</v>
      </c>
      <c r="RJ22" s="696" cm="1">
        <f t="array" aca="1" ref="RJ22" ca="1">INDIRECT(RJ$203&amp;ROW())*RJ$205</f>
        <v>0.12226723336432462</v>
      </c>
      <c r="RK22" s="696" cm="1">
        <f t="array" aca="1" ref="RK22" ca="1">IF(INDIRECT(RK$203&amp;ROW())="-",0,INDIRECT(RK$203&amp;ROW())*RK$205)</f>
        <v>3.8126028887378434E-2</v>
      </c>
      <c r="RL22" s="696" cm="1">
        <f t="array" aca="1" ref="RL22" ca="1">INDIRECT(RL$203&amp;ROW())*RL$205</f>
        <v>0</v>
      </c>
      <c r="RM22" s="696" cm="1">
        <f t="array" aca="1" ref="RM22" ca="1">INDIRECT(RM$203&amp;ROW())*RM$205</f>
        <v>1.4993730364766381E-2</v>
      </c>
      <c r="RN22" s="696" cm="1">
        <f t="array" aca="1" ref="RN22" ca="1">INDIRECT(RN$203&amp;ROW())*RN$205</f>
        <v>0</v>
      </c>
      <c r="RO22" s="696" cm="1">
        <f t="array" aca="1" ref="RO22" ca="1">IF($RN22=0,0,INDIRECT(RO$203&amp;ROW())*RO$205)</f>
        <v>0</v>
      </c>
      <c r="RP22" s="696" cm="1">
        <f t="array" aca="1" ref="RP22" ca="1">IF($RN22=0,0,INDIRECT(RP$203&amp;ROW())*RP$205)</f>
        <v>0</v>
      </c>
      <c r="RQ22" s="696" cm="1">
        <f t="array" aca="1" ref="RQ22" ca="1">IF($RN22=0,0,INDIRECT(RQ$203&amp;ROW())*RQ$205)</f>
        <v>0</v>
      </c>
      <c r="RR22" s="696" cm="1">
        <f t="array" aca="1" ref="RR22" ca="1">IF($RN22=0,0,INDIRECT(RR$203&amp;ROW())*RR$205)</f>
        <v>0</v>
      </c>
      <c r="RS22" s="696" cm="1">
        <f t="array" aca="1" ref="RS22" ca="1">INDIRECT(RS$203&amp;ROW())*RS$205</f>
        <v>0</v>
      </c>
      <c r="RT22" s="696" cm="1">
        <f t="array" aca="1" ref="RT22" ca="1">IF($RS22=0,0,INDIRECT(RT$203&amp;ROW())*RT$205)</f>
        <v>0</v>
      </c>
      <c r="RU22" s="696" cm="1">
        <f t="array" aca="1" ref="RU22" ca="1">IF($RS22=0,0,INDIRECT(RU$203&amp;ROW())*RU$205)</f>
        <v>0</v>
      </c>
      <c r="RV22" s="696" cm="1">
        <f t="array" aca="1" ref="RV22" ca="1">INDIRECT(RV$203&amp;ROW())*RV$205</f>
        <v>0</v>
      </c>
      <c r="RW22" s="696" cm="1">
        <f t="array" aca="1" ref="RW22" ca="1">INDIRECT(RW$203&amp;ROW())*RW$205</f>
        <v>2.6659190312299668E-2</v>
      </c>
      <c r="RX22" s="696" cm="1">
        <f t="array" aca="1" ref="RX22" ca="1">INDIRECT(RX$203&amp;ROW())*RX$205</f>
        <v>0.19074035443114332</v>
      </c>
      <c r="RY22" s="696" cm="1">
        <f t="array" aca="1" ref="RY22" ca="1">INDIRECT(RY$203&amp;ROW())*RY$205</f>
        <v>5.6264463580193595E-2</v>
      </c>
      <c r="RZ22" s="696" cm="1">
        <f t="array" aca="1" ref="RZ22" ca="1">INDIRECT(RZ$203&amp;ROW())*RZ$205</f>
        <v>3.6812489486199085E-2</v>
      </c>
      <c r="SA22" s="696" cm="1">
        <f t="array" aca="1" ref="SA22" ca="1">INDIRECT(SA$203&amp;ROW())*SA$205</f>
        <v>0</v>
      </c>
      <c r="SB22" s="696" cm="1">
        <f t="array" aca="1" ref="SB22" ca="1">INDIRECT(SB$203&amp;ROW())*SB$205</f>
        <v>4.7124126502052749E-2</v>
      </c>
      <c r="SC22" s="696" cm="1">
        <f t="array" aca="1" ref="SC22" ca="1">INDIRECT(SC$203&amp;ROW())*SC$205</f>
        <v>5.4291606235991073E-2</v>
      </c>
      <c r="SD22" s="696" cm="1">
        <f t="array" aca="1" ref="SD22" ca="1">INDIRECT(SD$203&amp;ROW())*SD$205</f>
        <v>0.3072993885784252</v>
      </c>
      <c r="SE22" s="696" cm="1">
        <f t="array" aca="1" ref="SE22" ca="1">INDIRECT(SE$203&amp;ROW())*SE$205</f>
        <v>0.2585618210787391</v>
      </c>
      <c r="SF22" s="696" cm="1">
        <f t="array" aca="1" ref="SF22" ca="1">INDIRECT(SF$203&amp;ROW())*SF$205</f>
        <v>6.6118883241114992E-2</v>
      </c>
      <c r="SG22" s="696" cm="1">
        <f t="array" aca="1" ref="SG22" ca="1">INDIRECT(SG$203&amp;ROW())*SG$205</f>
        <v>7.4767843909269882E-2</v>
      </c>
      <c r="SH22" s="696" cm="1">
        <f t="array" aca="1" ref="SH22" ca="1">IF(INDIRECT(SH$203&amp;ROW())="-",0,INDIRECT(SH$203&amp;ROW())*SH$205)</f>
        <v>4.0433681626195164E-2</v>
      </c>
      <c r="SI22" s="696" cm="1">
        <f t="array" aca="1" ref="SI22" ca="1">INDIRECT(SI$203&amp;ROW())*SI$205</f>
        <v>0.24423887568083891</v>
      </c>
      <c r="SJ22" s="696" cm="1">
        <f t="array" aca="1" ref="SJ22" ca="1">INDIRECT(SJ$203&amp;ROW())*SJ$205</f>
        <v>0</v>
      </c>
      <c r="SK22" s="696" cm="1">
        <f t="array" aca="1" ref="SK22" ca="1">INDIRECT(SK$203&amp;ROW())*SK$205</f>
        <v>0</v>
      </c>
      <c r="SN22" s="606" t="s">
        <v>2140</v>
      </c>
      <c r="SO22" s="707" cm="1">
        <f t="array" aca="1" ref="SO22" ca="1">INDIRECT(SO$203&amp;ROW())*SO$205</f>
        <v>2</v>
      </c>
      <c r="SP22" s="707" cm="1">
        <f t="array" aca="1" ref="SP22" ca="1">INDIRECT(SP$203&amp;ROW())*SP$205</f>
        <v>3</v>
      </c>
      <c r="SQ22" s="707" cm="1">
        <f t="array" aca="1" ref="SQ22" ca="1">INDIRECT(SQ$203&amp;ROW())*SQ$205</f>
        <v>3</v>
      </c>
      <c r="SR22" s="707" cm="1">
        <f t="array" aca="1" ref="SR22" ca="1">INDIRECT(SR$203&amp;ROW())*SR$205</f>
        <v>3</v>
      </c>
      <c r="SS22" s="707" cm="1">
        <f t="array" aca="1" ref="SS22" ca="1">INDIRECT(SS$203&amp;ROW())*SS$205</f>
        <v>2</v>
      </c>
      <c r="ST22" s="707" cm="1">
        <f t="array" aca="1" ref="ST22" ca="1">INDIRECT(ST$203&amp;ROW())*ST$205</f>
        <v>3</v>
      </c>
      <c r="SU22" s="707" cm="1">
        <f t="array" aca="1" ref="SU22" ca="1">INDIRECT(SU$203&amp;ROW())*SU$205</f>
        <v>3</v>
      </c>
      <c r="SV22" s="707" cm="1">
        <f t="array" aca="1" ref="SV22" ca="1">INDIRECT(SV$203&amp;ROW())*SV$205</f>
        <v>3</v>
      </c>
      <c r="SW22" s="707" cm="1">
        <f t="array" aca="1" ref="SW22" ca="1">INDIRECT(SW$203&amp;ROW())*SW$205</f>
        <v>3</v>
      </c>
      <c r="SX22" s="707" cm="1">
        <f t="array" aca="1" ref="SX22" ca="1">INDIRECT(SX$203&amp;ROW())*SX$205</f>
        <v>2</v>
      </c>
      <c r="SY22" s="707" cm="1">
        <f t="array" aca="1" ref="SY22" ca="1">INDIRECT(SY$203&amp;ROW())*SY$205</f>
        <v>3</v>
      </c>
      <c r="SZ22" s="707" cm="1">
        <f t="array" aca="1" ref="SZ22" ca="1">INDIRECT(SZ$203&amp;ROW())*SZ$205</f>
        <v>0</v>
      </c>
      <c r="TA22" s="707" cm="1">
        <f t="array" aca="1" ref="TA22" ca="1">INDIRECT(TA$203&amp;ROW())*TA$205</f>
        <v>2</v>
      </c>
      <c r="TB22" s="696" cm="1">
        <f t="array" aca="1" ref="TB22" ca="1">IF(INDIRECT(TB$203&amp;ROW())="-",0,INDIRECT(TB$203&amp;ROW())*TB$205)</f>
        <v>0.53669999999999995</v>
      </c>
      <c r="TC22" s="707" cm="1">
        <f t="array" aca="1" ref="TC22" ca="1">INDIRECT(TC$203&amp;ROW())*TC$205</f>
        <v>0</v>
      </c>
      <c r="TD22" s="696" cm="1">
        <f t="array" aca="1" ref="TD22" ca="1">IF(INDIRECT(TD$203&amp;ROW())="-",0,INDIRECT(TD$203&amp;ROW())*TD$205)</f>
        <v>0.68240000000000001</v>
      </c>
      <c r="TE22" s="732" cm="1">
        <f t="array" aca="1" ref="TE22" ca="1">INDIRECT(TE$203&amp;ROW())*TE$205</f>
        <v>1</v>
      </c>
      <c r="TF22" s="707" cm="1">
        <f t="array" aca="1" ref="TF22" ca="1">INDIRECT(TF$203&amp;ROW())*TF$205</f>
        <v>2</v>
      </c>
      <c r="TG22" s="707" cm="1">
        <f t="array" aca="1" ref="TG22" ca="1">INDIRECT(TG$203&amp;ROW())*TG$205</f>
        <v>2</v>
      </c>
      <c r="TH22" s="707" cm="1">
        <f t="array" aca="1" ref="TH22" ca="1">INDIRECT(TH$203&amp;ROW())*TH$205</f>
        <v>0</v>
      </c>
      <c r="TI22" s="707" cm="1">
        <f t="array" aca="1" ref="TI22" ca="1">INDIRECT(TI$203&amp;ROW())*TI$205</f>
        <v>2</v>
      </c>
      <c r="TJ22" s="696" cm="1">
        <f t="array" aca="1" ref="TJ22" ca="1">IF(INDIRECT(TJ$203&amp;ROW())="-",0,INDIRECT(TJ$203&amp;ROW())*TJ$205)</f>
        <v>0.63100000000000001</v>
      </c>
      <c r="TK22" s="707" cm="1">
        <f t="array" aca="1" ref="TK22" ca="1">INDIRECT(TK$203&amp;ROW())*TK$205</f>
        <v>0</v>
      </c>
      <c r="TL22" s="707" cm="1">
        <f t="array" aca="1" ref="TL22" ca="1">INDIRECT(TL$203&amp;ROW())*TL$205</f>
        <v>1</v>
      </c>
      <c r="TM22" s="707" cm="1">
        <f t="array" aca="1" ref="TM22" ca="1">INDIRECT(TM$203&amp;ROW())*TM$205</f>
        <v>0</v>
      </c>
      <c r="TN22" s="707" cm="1">
        <f t="array" aca="1" ref="TN22" ca="1">IF($TM22=0,0,INDIRECT(TN$203&amp;ROW())*TN$205)</f>
        <v>0</v>
      </c>
      <c r="TO22" s="707" cm="1">
        <f t="array" aca="1" ref="TO22" ca="1">IF($TM22=0,0,INDIRECT(TO$203&amp;ROW())*TO$205)</f>
        <v>0</v>
      </c>
      <c r="TP22" s="707" cm="1">
        <f t="array" aca="1" ref="TP22" ca="1">IF($TM22=0,0,INDIRECT(TP$203&amp;ROW())*TP$205)</f>
        <v>0</v>
      </c>
      <c r="TQ22" s="707" cm="1">
        <f t="array" aca="1" ref="TQ22" ca="1">IF($TM22=0,0,INDIRECT(TQ$203&amp;ROW())*TQ$205)</f>
        <v>0</v>
      </c>
      <c r="TR22" s="707" cm="1">
        <f t="array" aca="1" ref="TR22" ca="1">INDIRECT(TR$203&amp;ROW())*TR$205</f>
        <v>0</v>
      </c>
      <c r="TS22" s="707" cm="1">
        <f t="array" aca="1" ref="TS22" ca="1">IF($TR22=0,0,INDIRECT(TS$203&amp;ROW())*TS$205)</f>
        <v>0</v>
      </c>
      <c r="TT22" s="707" cm="1">
        <f t="array" aca="1" ref="TT22" ca="1">IF($TR22=0,0,INDIRECT(TT$203&amp;ROW())*TT$205)</f>
        <v>0</v>
      </c>
      <c r="TU22" s="707" cm="1">
        <f t="array" aca="1" ref="TU22" ca="1">INDIRECT(TU$203&amp;ROW())*TU$205</f>
        <v>0</v>
      </c>
      <c r="TV22" s="707" cm="1">
        <f t="array" aca="1" ref="TV22" ca="1">INDIRECT(TV$203&amp;ROW())*TV$205</f>
        <v>1</v>
      </c>
      <c r="TW22" s="707" cm="1">
        <f t="array" aca="1" ref="TW22" ca="1">INDIRECT(TW$203&amp;ROW())*TW$205</f>
        <v>2</v>
      </c>
      <c r="TX22" s="707" cm="1">
        <f t="array" aca="1" ref="TX22" ca="1">INDIRECT(TX$203&amp;ROW())*TX$205</f>
        <v>2</v>
      </c>
      <c r="TY22" s="707" cm="1">
        <f t="array" aca="1" ref="TY22" ca="1">INDIRECT(TY$203&amp;ROW())*TY$205</f>
        <v>1</v>
      </c>
      <c r="TZ22" s="707" cm="1">
        <f t="array" aca="1" ref="TZ22" ca="1">INDIRECT(TZ$203&amp;ROW())*TZ$205</f>
        <v>0</v>
      </c>
      <c r="UA22" s="707" cm="1">
        <f t="array" aca="1" ref="UA22" ca="1">INDIRECT(UA$203&amp;ROW())*UA$205</f>
        <v>2</v>
      </c>
      <c r="UB22" s="707" cm="1">
        <f t="array" aca="1" ref="UB22" ca="1">INDIRECT(UB$203&amp;ROW())*UB$205</f>
        <v>2</v>
      </c>
      <c r="UC22" s="707" cm="1">
        <f t="array" aca="1" ref="UC22" ca="1">INDIRECT(UC$203&amp;ROW())*UC$205</f>
        <v>1</v>
      </c>
      <c r="UD22" s="707" cm="1">
        <f t="array" aca="1" ref="UD22" ca="1">INDIRECT(UD$203&amp;ROW())*UD$205</f>
        <v>1</v>
      </c>
      <c r="UE22" s="707" cm="1">
        <f t="array" aca="1" ref="UE22" ca="1">INDIRECT(UE$203&amp;ROW())*UE$205</f>
        <v>1</v>
      </c>
      <c r="UF22" s="707" cm="1">
        <f t="array" aca="1" ref="UF22" ca="1">INDIRECT(UF$203&amp;ROW())*UF$205</f>
        <v>2</v>
      </c>
      <c r="UG22" s="696" cm="1">
        <f t="array" aca="1" ref="UG22" ca="1">IF(INDIRECT(UG$203&amp;ROW())="-",0,INDIRECT(UG$203&amp;ROW())*UG$205)</f>
        <v>0.51390000000000002</v>
      </c>
      <c r="UH22" s="707" cm="1">
        <f t="array" aca="1" ref="UH22" ca="1">INDIRECT(UH$203&amp;ROW())*UH$205</f>
        <v>2</v>
      </c>
      <c r="UI22" s="707" cm="1">
        <f t="array" aca="1" ref="UI22" ca="1">INDIRECT(UI$203&amp;ROW())*UI$205</f>
        <v>0</v>
      </c>
      <c r="UJ22" s="707" cm="1">
        <f t="array" aca="1" ref="UJ22" ca="1">INDIRECT(UJ$203&amp;ROW())*UJ$205</f>
        <v>0</v>
      </c>
      <c r="UM22" s="606" t="s">
        <v>2140</v>
      </c>
      <c r="UN22" s="616">
        <f t="shared" ca="1" si="83"/>
        <v>1.3455222970601226</v>
      </c>
      <c r="UO22" s="616">
        <f t="shared" ca="1" si="83"/>
        <v>2.6791229657069522</v>
      </c>
      <c r="UP22" s="616">
        <f t="shared" ca="1" si="83"/>
        <v>2.2285642505680285</v>
      </c>
      <c r="UQ22" s="616">
        <f t="shared" ca="1" si="83"/>
        <v>0.29355872991449461</v>
      </c>
      <c r="UR22" s="616">
        <f t="shared" ca="1" si="83"/>
        <v>0.12190361681987209</v>
      </c>
      <c r="US22" s="616">
        <f t="shared" ca="1" si="83"/>
        <v>0.41305213694811815</v>
      </c>
      <c r="UT22" s="616">
        <f t="shared" ca="1" si="83"/>
        <v>0.30690415393182785</v>
      </c>
      <c r="UU22" s="616">
        <f t="shared" ca="1" si="83"/>
        <v>0.53359975015917405</v>
      </c>
      <c r="UV22" s="616">
        <f t="shared" ca="1" si="83"/>
        <v>0.44410973870643028</v>
      </c>
      <c r="UW22" s="616">
        <f t="shared" ca="1" si="83"/>
        <v>-0.27258314758863444</v>
      </c>
      <c r="UX22" s="616">
        <f t="shared" ca="1" si="83"/>
        <v>0.28247365722383649</v>
      </c>
      <c r="UY22" s="616">
        <f t="shared" ca="1" si="83"/>
        <v>-0.67270887390575207</v>
      </c>
      <c r="UZ22" s="616">
        <f t="shared" ca="1" si="83"/>
        <v>1.1960042318268584</v>
      </c>
      <c r="VA22" s="616">
        <f t="shared" ca="1" si="83"/>
        <v>-3.7222209605434972E-2</v>
      </c>
      <c r="VB22" s="616">
        <f t="shared" ca="1" si="83"/>
        <v>-0.76400504167427041</v>
      </c>
      <c r="VC22" s="616">
        <f t="shared" ca="1" si="74"/>
        <v>0.48199986435322617</v>
      </c>
      <c r="VD22" s="616">
        <f t="shared" ca="1" si="74"/>
        <v>-0.36208520652341147</v>
      </c>
      <c r="VE22" s="616">
        <f t="shared" ca="1" si="74"/>
        <v>3.9909080070471406E-2</v>
      </c>
      <c r="VF22" s="616">
        <f t="shared" ca="1" si="74"/>
        <v>7.1631593782223293E-2</v>
      </c>
      <c r="VG22" s="616">
        <f t="shared" ca="1" si="74"/>
        <v>-0.89462372206681784</v>
      </c>
      <c r="VH22" s="616">
        <f t="shared" ca="1" si="74"/>
        <v>-0.12784420028857393</v>
      </c>
      <c r="VI22" s="616">
        <f t="shared" ca="1" si="74"/>
        <v>0.24375467199752412</v>
      </c>
      <c r="VJ22" s="616">
        <f t="shared" ca="1" si="74"/>
        <v>-0.90132677458943244</v>
      </c>
      <c r="VK22" s="616">
        <f t="shared" ca="1" si="74"/>
        <v>-0.49937453713488217</v>
      </c>
      <c r="VL22" s="616">
        <f t="shared" ca="1" si="74"/>
        <v>-0.83864555511817418</v>
      </c>
      <c r="VM22" s="616">
        <f t="shared" ca="1" si="74"/>
        <v>-0.57201237404204519</v>
      </c>
      <c r="VN22" s="616">
        <f t="shared" ca="1" si="74"/>
        <v>-0.62639799545694341</v>
      </c>
      <c r="VO22" s="616">
        <f t="shared" ca="1" si="74"/>
        <v>-0.42150866262694142</v>
      </c>
      <c r="VP22" s="616">
        <f t="shared" ca="1" si="74"/>
        <v>-0.46221149066820022</v>
      </c>
      <c r="VQ22" s="616">
        <f t="shared" ca="1" si="74"/>
        <v>-0.77889442244162177</v>
      </c>
      <c r="VR22" s="616">
        <f t="shared" ca="1" si="74"/>
        <v>-0.64202286734458469</v>
      </c>
      <c r="VS22" s="616">
        <f t="shared" ca="1" si="75"/>
        <v>-0.40481357988865657</v>
      </c>
      <c r="VT22" s="616">
        <f t="shared" ca="1" si="75"/>
        <v>-0.3878135405833677</v>
      </c>
      <c r="VU22" s="616">
        <f t="shared" ca="1" si="75"/>
        <v>1.2114249894444582</v>
      </c>
      <c r="VV22" s="616">
        <f t="shared" ca="1" si="75"/>
        <v>1.6727825257285902</v>
      </c>
      <c r="VW22" s="616">
        <f t="shared" ca="1" si="75"/>
        <v>-0.3119461967162912</v>
      </c>
      <c r="VX22" s="616">
        <f t="shared" ca="1" si="75"/>
        <v>0.76953548521680748</v>
      </c>
      <c r="VY22" s="616">
        <f t="shared" ca="1" si="75"/>
        <v>-1.477844244223653</v>
      </c>
      <c r="VZ22" s="616">
        <f t="shared" ca="1" si="75"/>
        <v>0.68442622420316401</v>
      </c>
      <c r="WA22" s="616">
        <f t="shared" ca="1" si="75"/>
        <v>0.92808016936885662</v>
      </c>
      <c r="WB22" s="616">
        <f t="shared" ca="1" si="75"/>
        <v>0.33435322352896929</v>
      </c>
      <c r="WC22" s="616">
        <f t="shared" ca="1" si="75"/>
        <v>0.47817673461028487</v>
      </c>
      <c r="WD22" s="616">
        <f t="shared" ca="1" si="75"/>
        <v>-0.51586207793649097</v>
      </c>
      <c r="WE22" s="616">
        <f t="shared" ca="1" si="75"/>
        <v>0.67426644196529939</v>
      </c>
      <c r="WF22" s="616">
        <f t="shared" ca="1" si="75"/>
        <v>-0.89535216221474823</v>
      </c>
      <c r="WG22" s="616">
        <f t="shared" ca="1" si="75"/>
        <v>1.1042161560551988</v>
      </c>
      <c r="WH22" s="616">
        <f t="shared" ca="1" si="75"/>
        <v>-1.0816125322340113</v>
      </c>
      <c r="WI22" s="627">
        <f t="shared" ca="1" si="76"/>
        <v>-0.9831420375936909</v>
      </c>
      <c r="WL22" s="606" t="s">
        <v>2140</v>
      </c>
      <c r="WM22" s="700" t="str">
        <f t="shared" ca="1" si="63"/>
        <v>B</v>
      </c>
      <c r="WN22" s="479">
        <f t="shared" ca="1" si="64"/>
        <v>0.54117161446787088</v>
      </c>
      <c r="WO22" s="495">
        <f t="shared" ca="1" si="45"/>
        <v>0.81728381548076889</v>
      </c>
      <c r="WP22" s="458">
        <f t="shared" ca="1" si="45"/>
        <v>0.58740503685459966</v>
      </c>
      <c r="WQ22" s="458">
        <f t="shared" ca="1" si="45"/>
        <v>0.15498582179846568</v>
      </c>
      <c r="WR22" s="459">
        <f t="shared" ca="1" si="45"/>
        <v>0.60501178373764919</v>
      </c>
      <c r="WS22" s="495">
        <f t="shared" ca="1" si="65"/>
        <v>0.59420408720024198</v>
      </c>
      <c r="WT22" s="458">
        <f t="shared" ca="1" si="66"/>
        <v>-9.7037873562018401E-2</v>
      </c>
      <c r="WU22" s="458">
        <f t="shared" ca="1" si="67"/>
        <v>-0.51565472879813523</v>
      </c>
      <c r="WV22" s="459">
        <f t="shared" ca="1" si="68"/>
        <v>0.15553988328610516</v>
      </c>
      <c r="WW22" s="484">
        <f t="shared" ca="1" si="84"/>
        <v>1.0061815737415598</v>
      </c>
      <c r="WX22" s="484">
        <f t="shared" ca="1" si="84"/>
        <v>1.6157790606178628</v>
      </c>
      <c r="WY22" s="484">
        <f t="shared" ca="1" si="84"/>
        <v>1.6226176308385816</v>
      </c>
      <c r="WZ22" s="484">
        <f t="shared" ca="1" si="84"/>
        <v>0.10559307515024371</v>
      </c>
      <c r="XA22" s="484">
        <f t="shared" ca="1" si="84"/>
        <v>6.4328538595846502E-2</v>
      </c>
      <c r="XB22" s="484">
        <f t="shared" ca="1" si="84"/>
        <v>0.21821544394969081</v>
      </c>
      <c r="XC22" s="484">
        <f t="shared" ca="1" si="84"/>
        <v>0.14467461816346364</v>
      </c>
      <c r="XD22" s="484">
        <f t="shared" ca="1" si="84"/>
        <v>0.27368331185664035</v>
      </c>
      <c r="XE22" s="484">
        <f t="shared" ca="1" si="84"/>
        <v>0.21801347073098662</v>
      </c>
      <c r="XF22" s="484">
        <f t="shared" ca="1" si="84"/>
        <v>-0.17540725547328626</v>
      </c>
      <c r="XG22" s="484">
        <f t="shared" ca="1" si="84"/>
        <v>0.1145148206385433</v>
      </c>
      <c r="XH22" s="484">
        <f t="shared" ca="1" si="84"/>
        <v>-0.33958343954762366</v>
      </c>
      <c r="XI22" s="484">
        <f t="shared" ca="1" si="84"/>
        <v>0.83588735762379129</v>
      </c>
      <c r="XJ22" s="484">
        <f t="shared" ca="1" si="84"/>
        <v>-2.6416602156977199E-2</v>
      </c>
      <c r="XK22" s="484">
        <f t="shared" ca="1" si="84"/>
        <v>-0.54267278110123429</v>
      </c>
      <c r="XL22" s="484">
        <f t="shared" ca="1" si="77"/>
        <v>0.42579868016963995</v>
      </c>
      <c r="XM22" s="484">
        <f t="shared" ca="1" si="77"/>
        <v>-0.27308466275995691</v>
      </c>
      <c r="XN22" s="484">
        <f t="shared" ca="1" si="77"/>
        <v>2.7828601533139714E-2</v>
      </c>
      <c r="XO22" s="484">
        <f t="shared" ca="1" si="77"/>
        <v>5.2591916154908339E-2</v>
      </c>
      <c r="XP22" s="484">
        <f t="shared" ca="1" si="77"/>
        <v>-0.57255918212276347</v>
      </c>
      <c r="XQ22" s="484">
        <f t="shared" ca="1" si="77"/>
        <v>-8.50675308720171E-2</v>
      </c>
      <c r="XR22" s="484">
        <f t="shared" ca="1" si="77"/>
        <v>0.21328533799783361</v>
      </c>
      <c r="XS22" s="484">
        <f t="shared" ca="1" si="77"/>
        <v>-0.55611861992167977</v>
      </c>
      <c r="XT22" s="484">
        <f t="shared" ca="1" si="77"/>
        <v>-0.30327015640201394</v>
      </c>
      <c r="XU22" s="484">
        <f t="shared" ca="1" si="77"/>
        <v>-0.63720289277878872</v>
      </c>
      <c r="XV22" s="484">
        <f t="shared" ca="1" si="77"/>
        <v>-0.30179372854458303</v>
      </c>
      <c r="XW22" s="484">
        <f t="shared" ca="1" si="77"/>
        <v>-0.40427726626791127</v>
      </c>
      <c r="XX22" s="484">
        <f t="shared" ca="1" si="77"/>
        <v>-0.20379943838012618</v>
      </c>
      <c r="XY22" s="484">
        <f t="shared" ca="1" si="77"/>
        <v>-0.24303080179333969</v>
      </c>
      <c r="XZ22" s="484">
        <f t="shared" ca="1" si="77"/>
        <v>-0.56968338057380219</v>
      </c>
      <c r="YA22" s="484">
        <f t="shared" ca="1" si="77"/>
        <v>-0.43779539324227229</v>
      </c>
      <c r="YB22" s="484">
        <f t="shared" ca="1" si="78"/>
        <v>-0.21272953623148902</v>
      </c>
      <c r="YC22" s="484">
        <f t="shared" ca="1" si="78"/>
        <v>-0.17304240180829866</v>
      </c>
      <c r="YD22" s="484">
        <f t="shared" ca="1" si="78"/>
        <v>0.89512192470051022</v>
      </c>
      <c r="YE22" s="484">
        <f t="shared" ca="1" si="78"/>
        <v>1.2049052532823037</v>
      </c>
      <c r="YF22" s="484">
        <f t="shared" ca="1" si="78"/>
        <v>-0.18401706144294017</v>
      </c>
      <c r="YG22" s="484">
        <f t="shared" ca="1" si="78"/>
        <v>0.53605841900202811</v>
      </c>
      <c r="YH22" s="484">
        <f t="shared" ca="1" si="78"/>
        <v>-0.78754319774678472</v>
      </c>
      <c r="YI22" s="484">
        <f t="shared" ca="1" si="78"/>
        <v>0.40086843951579315</v>
      </c>
      <c r="YJ22" s="484">
        <f t="shared" ca="1" si="78"/>
        <v>0.55062996448654267</v>
      </c>
      <c r="YK22" s="484">
        <f t="shared" ca="1" si="78"/>
        <v>5.8277766861099353E-2</v>
      </c>
      <c r="YL22" s="484">
        <f t="shared" ca="1" si="78"/>
        <v>0.15139075417761619</v>
      </c>
      <c r="YM22" s="484">
        <f t="shared" ca="1" si="78"/>
        <v>-0.41181269681670074</v>
      </c>
      <c r="YN22" s="484">
        <f t="shared" ca="1" si="78"/>
        <v>0.48075197312125845</v>
      </c>
      <c r="YO22" s="484">
        <f t="shared" ca="1" si="78"/>
        <v>-0.54983576281607682</v>
      </c>
      <c r="YP22" s="484">
        <f t="shared" ca="1" si="78"/>
        <v>0.58832636794620996</v>
      </c>
      <c r="YQ22" s="484">
        <f t="shared" ca="1" si="78"/>
        <v>-0.78352011835031787</v>
      </c>
      <c r="YR22" s="484">
        <f t="shared" ca="1" si="79"/>
        <v>-0.73715989978774943</v>
      </c>
      <c r="YU22" s="606" t="s">
        <v>2140</v>
      </c>
      <c r="YV22" s="700" t="str">
        <f t="shared" ca="1" si="49"/>
        <v>B</v>
      </c>
      <c r="YW22" s="479">
        <f t="shared" ca="1" si="69"/>
        <v>0.56570109316545081</v>
      </c>
      <c r="YX22" s="495">
        <f t="shared" ca="1" si="50"/>
        <v>0.92160914640873293</v>
      </c>
      <c r="YY22" s="458">
        <f t="shared" ca="1" si="50"/>
        <v>0.55961485867062544</v>
      </c>
      <c r="YZ22" s="458">
        <f t="shared" ca="1" si="50"/>
        <v>7.3503849375809796E-2</v>
      </c>
      <c r="ZA22" s="459">
        <f t="shared" ca="1" si="50"/>
        <v>0.70807651820663509</v>
      </c>
      <c r="ZB22" s="495">
        <f t="shared" ca="1" si="70"/>
        <v>0.66562275264358994</v>
      </c>
      <c r="ZC22" s="458">
        <f t="shared" ca="1" si="71"/>
        <v>-0.18837537923238976</v>
      </c>
      <c r="ZD22" s="458">
        <f t="shared" ca="1" si="72"/>
        <v>-0.56371773081522303</v>
      </c>
      <c r="ZE22" s="459">
        <f t="shared" ca="1" si="73"/>
        <v>0.11243038258343299</v>
      </c>
      <c r="ZF22" s="484">
        <f t="shared" ca="1" si="85"/>
        <v>4.5009936569290004E-2</v>
      </c>
      <c r="ZG22" s="484">
        <f t="shared" ca="1" si="85"/>
        <v>0.34164077721993535</v>
      </c>
      <c r="ZH22" s="484">
        <f t="shared" ca="1" si="85"/>
        <v>0.16814305183420045</v>
      </c>
      <c r="ZI22" s="484">
        <f t="shared" ca="1" si="85"/>
        <v>2.1988880583922777E-2</v>
      </c>
      <c r="ZJ22" s="484">
        <f t="shared" ca="1" si="85"/>
        <v>1.0659583188508518E-2</v>
      </c>
      <c r="ZK22" s="484">
        <f t="shared" ca="1" si="85"/>
        <v>7.3425809550013654E-2</v>
      </c>
      <c r="ZL22" s="484">
        <f t="shared" ca="1" si="85"/>
        <v>2.4672875513209128E-2</v>
      </c>
      <c r="ZM22" s="484">
        <f t="shared" ca="1" si="85"/>
        <v>9.4446117703140112E-2</v>
      </c>
      <c r="ZN22" s="484">
        <f t="shared" ca="1" si="85"/>
        <v>8.9770705925095284E-2</v>
      </c>
      <c r="ZO22" s="484">
        <f t="shared" ca="1" si="85"/>
        <v>-1.2302810954562654E-2</v>
      </c>
      <c r="ZP22" s="484">
        <f t="shared" ca="1" si="85"/>
        <v>2.6000050859821721E-2</v>
      </c>
      <c r="ZQ22" s="484">
        <f t="shared" ca="1" si="85"/>
        <v>-1.1497069191506403E-2</v>
      </c>
      <c r="ZR22" s="484">
        <f t="shared" ca="1" si="85"/>
        <v>6.8537874740930649E-2</v>
      </c>
      <c r="ZS22" s="484">
        <f t="shared" ca="1" si="85"/>
        <v>-3.1232640618935274E-3</v>
      </c>
      <c r="ZT22" s="484">
        <f t="shared" ca="1" si="85"/>
        <v>-2.7291061507312073E-2</v>
      </c>
      <c r="ZU22" s="484">
        <f t="shared" ca="1" si="80"/>
        <v>3.0505308565839984E-2</v>
      </c>
      <c r="ZV22" s="484">
        <f t="shared" ca="1" si="80"/>
        <v>-1.9215497798489828E-2</v>
      </c>
      <c r="ZW22" s="484">
        <f t="shared" ca="1" si="80"/>
        <v>5.5175234891583769E-3</v>
      </c>
      <c r="ZX22" s="484">
        <f t="shared" ca="1" si="80"/>
        <v>2.0912013157790479E-3</v>
      </c>
      <c r="ZY22" s="484">
        <f t="shared" ca="1" si="80"/>
        <v>-9.6348193705378546E-2</v>
      </c>
      <c r="ZZ22" s="484">
        <f t="shared" ca="1" si="80"/>
        <v>-7.8155783354792625E-3</v>
      </c>
      <c r="AAA22" s="484">
        <f t="shared" ca="1" si="80"/>
        <v>1.4728047014280602E-2</v>
      </c>
      <c r="AAB22" s="484">
        <f t="shared" ca="1" si="80"/>
        <v>-0.10150745433592355</v>
      </c>
      <c r="AAC22" s="484">
        <f t="shared" ca="1" si="80"/>
        <v>-7.4874871608304394E-3</v>
      </c>
      <c r="AAD22" s="484">
        <f t="shared" ca="1" si="80"/>
        <v>-7.8682240113631882E-2</v>
      </c>
      <c r="AAE22" s="484">
        <f t="shared" ca="1" si="80"/>
        <v>-4.0219644611828483E-2</v>
      </c>
      <c r="AAF22" s="484">
        <f t="shared" ca="1" si="80"/>
        <v>-6.120902348854227E-2</v>
      </c>
      <c r="AAG22" s="484">
        <f t="shared" ca="1" si="80"/>
        <v>-4.3018323338477257E-2</v>
      </c>
      <c r="AAH22" s="484">
        <f t="shared" ca="1" si="80"/>
        <v>-3.8008707897835295E-2</v>
      </c>
      <c r="AAI22" s="484">
        <f t="shared" ca="1" si="80"/>
        <v>-6.0338538063910964E-2</v>
      </c>
      <c r="AAJ22" s="484">
        <f t="shared" ca="1" si="80"/>
        <v>-5.2025335368730337E-2</v>
      </c>
      <c r="AAK22" s="484">
        <f t="shared" ca="1" si="81"/>
        <v>-3.3183772310049216E-2</v>
      </c>
      <c r="AAL22" s="484">
        <f t="shared" ca="1" si="81"/>
        <v>-1.741238539122681E-2</v>
      </c>
      <c r="AAM22" s="484">
        <f t="shared" ca="1" si="81"/>
        <v>3.2295609342675426E-2</v>
      </c>
      <c r="AAN22" s="484">
        <f t="shared" ca="1" si="81"/>
        <v>0.1595335659218472</v>
      </c>
      <c r="AAO22" s="484">
        <f t="shared" ca="1" si="81"/>
        <v>-8.7757427120618361E-3</v>
      </c>
      <c r="AAP22" s="484">
        <f t="shared" ca="1" si="81"/>
        <v>2.8328516958800835E-2</v>
      </c>
      <c r="AAQ22" s="484">
        <f t="shared" ca="1" si="81"/>
        <v>-0.15117325855892658</v>
      </c>
      <c r="AAR22" s="484">
        <f t="shared" ca="1" si="81"/>
        <v>1.612649398533611E-2</v>
      </c>
      <c r="AAS22" s="484">
        <f t="shared" ca="1" si="81"/>
        <v>2.5193481555402932E-2</v>
      </c>
      <c r="AAT22" s="484">
        <f t="shared" ca="1" si="81"/>
        <v>0.1027465411596778</v>
      </c>
      <c r="AAU22" s="484">
        <f t="shared" ca="1" si="81"/>
        <v>0.12363824729832018</v>
      </c>
      <c r="AAV22" s="484">
        <f t="shared" ca="1" si="81"/>
        <v>-3.4108224499601811E-2</v>
      </c>
      <c r="AAW22" s="484">
        <f t="shared" ca="1" si="81"/>
        <v>2.5206724043060142E-2</v>
      </c>
      <c r="AAX22" s="484">
        <f t="shared" ca="1" si="81"/>
        <v>-7.0446359739864906E-2</v>
      </c>
      <c r="AAY22" s="484">
        <f t="shared" ca="1" si="81"/>
        <v>0.13484625623176977</v>
      </c>
      <c r="AAZ22" s="484">
        <f t="shared" ca="1" si="81"/>
        <v>-0.11856365915979221</v>
      </c>
      <c r="ABA22" s="484">
        <f t="shared" ca="1" si="82"/>
        <v>-0.10451532592333997</v>
      </c>
    </row>
    <row r="23" spans="1:729" ht="15" customHeight="1" x14ac:dyDescent="0.35">
      <c r="A23" s="498">
        <v>21</v>
      </c>
      <c r="B23" s="628"/>
      <c r="C23" s="606" t="s">
        <v>2188</v>
      </c>
      <c r="D23" s="629">
        <v>68</v>
      </c>
      <c r="E23" s="810" t="s">
        <v>2189</v>
      </c>
      <c r="F23" s="631" t="s">
        <v>1306</v>
      </c>
      <c r="G23" s="632">
        <v>11673.029</v>
      </c>
      <c r="H23" s="504">
        <v>40584.168847769819</v>
      </c>
      <c r="I23" s="505">
        <v>3530</v>
      </c>
      <c r="J23" s="539" t="s">
        <v>2190</v>
      </c>
      <c r="K23" s="507">
        <v>1</v>
      </c>
      <c r="L23" s="735" t="s">
        <v>2191</v>
      </c>
      <c r="M23" s="509">
        <v>97</v>
      </c>
      <c r="N23" s="510">
        <v>0.6129</v>
      </c>
      <c r="O23" s="511">
        <v>0.58240000000000003</v>
      </c>
      <c r="P23" s="512">
        <v>0.51839999999999997</v>
      </c>
      <c r="Q23" s="513">
        <v>0.7379</v>
      </c>
      <c r="R23" s="510">
        <v>0.59519999999999995</v>
      </c>
      <c r="S23" s="514">
        <v>0.53069999999999995</v>
      </c>
      <c r="T23" s="514">
        <v>0.5625</v>
      </c>
      <c r="U23" s="514">
        <v>0.49275000000000002</v>
      </c>
      <c r="V23" s="514">
        <v>0.39369999999999999</v>
      </c>
      <c r="W23" s="784" t="s">
        <v>2192</v>
      </c>
      <c r="X23" s="516" t="s">
        <v>2193</v>
      </c>
      <c r="Y23" s="517">
        <v>2</v>
      </c>
      <c r="Z23" s="518">
        <v>3</v>
      </c>
      <c r="AA23" s="519" t="s">
        <v>2194</v>
      </c>
      <c r="AB23" s="520">
        <v>2017</v>
      </c>
      <c r="AC23" s="576">
        <v>1</v>
      </c>
      <c r="AD23" s="521" t="s">
        <v>2194</v>
      </c>
      <c r="AE23" s="522">
        <v>0</v>
      </c>
      <c r="AF23" s="634" t="s">
        <v>1188</v>
      </c>
      <c r="AG23" s="635" t="s">
        <v>1188</v>
      </c>
      <c r="AH23" s="636" t="s">
        <v>1188</v>
      </c>
      <c r="AI23" s="636" t="s">
        <v>1188</v>
      </c>
      <c r="AJ23" s="636" t="s">
        <v>1188</v>
      </c>
      <c r="AK23" s="637" t="s">
        <v>1188</v>
      </c>
      <c r="AL23" s="638" t="s">
        <v>1188</v>
      </c>
      <c r="AM23" s="639" t="s">
        <v>1188</v>
      </c>
      <c r="AN23" s="636" t="s">
        <v>1188</v>
      </c>
      <c r="AO23" s="636" t="s">
        <v>1188</v>
      </c>
      <c r="AP23" s="636" t="s">
        <v>1188</v>
      </c>
      <c r="AQ23" s="636" t="s">
        <v>1188</v>
      </c>
      <c r="AR23" s="636" t="s">
        <v>1188</v>
      </c>
      <c r="AS23" s="636" t="s">
        <v>1188</v>
      </c>
      <c r="AT23" s="636" t="s">
        <v>1188</v>
      </c>
      <c r="AU23" s="640" t="s">
        <v>1188</v>
      </c>
      <c r="AV23" s="785" t="s">
        <v>2195</v>
      </c>
      <c r="AW23" s="642" t="s">
        <v>1475</v>
      </c>
      <c r="AX23" s="643">
        <v>2</v>
      </c>
      <c r="AY23" s="786" t="s">
        <v>2196</v>
      </c>
      <c r="AZ23" s="645">
        <v>2</v>
      </c>
      <c r="BA23" s="815" t="s">
        <v>2197</v>
      </c>
      <c r="BB23" s="631" t="s">
        <v>1484</v>
      </c>
      <c r="BC23" s="646" t="s">
        <v>2198</v>
      </c>
      <c r="BD23" s="502" t="s">
        <v>1195</v>
      </c>
      <c r="BE23" s="502" t="s">
        <v>1317</v>
      </c>
      <c r="BF23" s="502">
        <v>3</v>
      </c>
      <c r="BG23" s="502">
        <v>2003</v>
      </c>
      <c r="BH23" s="631" t="s">
        <v>1197</v>
      </c>
      <c r="BI23" s="502">
        <v>1</v>
      </c>
      <c r="BJ23" s="534">
        <v>1</v>
      </c>
      <c r="BK23" s="502" t="s">
        <v>1318</v>
      </c>
      <c r="BL23" s="631" t="s">
        <v>1257</v>
      </c>
      <c r="BM23" s="641" t="s">
        <v>2199</v>
      </c>
      <c r="BN23" s="647">
        <v>1993</v>
      </c>
      <c r="BO23" s="557" t="s">
        <v>2200</v>
      </c>
      <c r="BP23" s="647">
        <v>2000</v>
      </c>
      <c r="BQ23" s="647">
        <v>3</v>
      </c>
      <c r="BR23" s="647">
        <v>4</v>
      </c>
      <c r="BS23" s="647" t="s">
        <v>1188</v>
      </c>
      <c r="BT23" s="647" t="s">
        <v>1188</v>
      </c>
      <c r="BU23" s="647" t="s">
        <v>1188</v>
      </c>
      <c r="BV23" s="648" t="s">
        <v>1188</v>
      </c>
      <c r="BW23" s="649" t="s">
        <v>2201</v>
      </c>
      <c r="BX23" s="650">
        <v>2000</v>
      </c>
      <c r="BY23" s="647" t="s">
        <v>1611</v>
      </c>
      <c r="BZ23" s="651" t="s">
        <v>2202</v>
      </c>
      <c r="CA23" s="647">
        <v>2</v>
      </c>
      <c r="CB23" s="647" t="s">
        <v>1214</v>
      </c>
      <c r="CC23" s="557" t="s">
        <v>2203</v>
      </c>
      <c r="CD23" s="652">
        <v>2010</v>
      </c>
      <c r="CE23" s="647">
        <v>3</v>
      </c>
      <c r="CF23" s="647">
        <v>2</v>
      </c>
      <c r="CG23" s="515" t="s">
        <v>2204</v>
      </c>
      <c r="CH23" s="647">
        <v>1990</v>
      </c>
      <c r="CI23" s="647">
        <v>1997</v>
      </c>
      <c r="CJ23" s="647">
        <v>3</v>
      </c>
      <c r="CK23" s="651" t="s">
        <v>2111</v>
      </c>
      <c r="CL23" s="651" t="s">
        <v>1208</v>
      </c>
      <c r="CM23" s="647">
        <v>2</v>
      </c>
      <c r="CN23" s="647" t="s">
        <v>2112</v>
      </c>
      <c r="CO23" s="557" t="s">
        <v>2205</v>
      </c>
      <c r="CP23" s="647">
        <v>2004</v>
      </c>
      <c r="CQ23" s="647">
        <v>3</v>
      </c>
      <c r="CR23" s="650">
        <v>2</v>
      </c>
      <c r="CS23" s="649" t="s">
        <v>2203</v>
      </c>
      <c r="CT23" s="647">
        <v>2010</v>
      </c>
      <c r="CU23" s="648">
        <v>2</v>
      </c>
      <c r="CV23" s="805" t="s">
        <v>1188</v>
      </c>
      <c r="CW23" s="665" t="s">
        <v>1188</v>
      </c>
      <c r="CX23" s="655">
        <v>0</v>
      </c>
      <c r="CY23" s="709" t="s">
        <v>2206</v>
      </c>
      <c r="CZ23" s="665">
        <v>2007</v>
      </c>
      <c r="DA23" s="655">
        <v>1</v>
      </c>
      <c r="DB23" s="723">
        <v>358800</v>
      </c>
      <c r="DC23" s="753">
        <v>3</v>
      </c>
      <c r="DD23" s="659" t="s">
        <v>1493</v>
      </c>
      <c r="DE23" s="648">
        <v>2012</v>
      </c>
      <c r="DF23" s="782" t="s">
        <v>1484</v>
      </c>
      <c r="DG23" s="651" t="s">
        <v>2198</v>
      </c>
      <c r="DH23" s="663">
        <v>1</v>
      </c>
      <c r="DI23" s="781" t="s">
        <v>1262</v>
      </c>
      <c r="DJ23" s="578" t="s">
        <v>2207</v>
      </c>
      <c r="DK23" s="753">
        <v>2003</v>
      </c>
      <c r="DL23" s="753">
        <v>3</v>
      </c>
      <c r="DM23" s="657">
        <v>2</v>
      </c>
      <c r="DN23" s="782" t="s">
        <v>1484</v>
      </c>
      <c r="DO23" s="651" t="s">
        <v>2198</v>
      </c>
      <c r="DP23" s="663">
        <v>1</v>
      </c>
      <c r="DQ23" s="781" t="s">
        <v>1262</v>
      </c>
      <c r="DR23" s="730" t="s">
        <v>2208</v>
      </c>
      <c r="DS23" s="753">
        <v>2003</v>
      </c>
      <c r="DT23" s="753">
        <v>3</v>
      </c>
      <c r="DU23" s="657">
        <v>2</v>
      </c>
      <c r="DV23" s="651" t="s">
        <v>2209</v>
      </c>
      <c r="DW23" s="578" t="s">
        <v>2210</v>
      </c>
      <c r="DX23" s="647">
        <v>2009</v>
      </c>
      <c r="DY23" s="647">
        <v>3</v>
      </c>
      <c r="DZ23" s="650">
        <v>1</v>
      </c>
      <c r="EA23" s="743" t="s">
        <v>2211</v>
      </c>
      <c r="EB23" s="816" t="s">
        <v>1190</v>
      </c>
      <c r="EC23" s="647">
        <v>2</v>
      </c>
      <c r="ED23" s="668" t="s">
        <v>1274</v>
      </c>
      <c r="EE23" s="647">
        <v>1993</v>
      </c>
      <c r="EF23" s="647">
        <v>3</v>
      </c>
      <c r="EG23" s="650" t="s">
        <v>1220</v>
      </c>
      <c r="EH23" s="648" t="s">
        <v>1903</v>
      </c>
      <c r="EI23" s="551" t="s">
        <v>2212</v>
      </c>
      <c r="EJ23" s="651" t="s">
        <v>2213</v>
      </c>
      <c r="EK23" s="647">
        <v>2004</v>
      </c>
      <c r="EL23" s="554" t="s">
        <v>2214</v>
      </c>
      <c r="EM23" s="669" t="s">
        <v>1188</v>
      </c>
      <c r="EN23" s="647" t="s">
        <v>2215</v>
      </c>
      <c r="EO23" s="651" t="s">
        <v>2216</v>
      </c>
      <c r="EP23" s="556">
        <v>1</v>
      </c>
      <c r="EQ23" s="556" t="s">
        <v>1262</v>
      </c>
      <c r="ER23" s="557" t="s">
        <v>2217</v>
      </c>
      <c r="ES23" s="556">
        <v>2010</v>
      </c>
      <c r="ET23" s="556">
        <v>3</v>
      </c>
      <c r="EU23" s="671">
        <v>3</v>
      </c>
      <c r="EV23" s="672"/>
      <c r="EW23" s="673"/>
      <c r="EX23" s="674" t="s">
        <v>1906</v>
      </c>
      <c r="EY23" s="631" t="s">
        <v>1455</v>
      </c>
      <c r="EZ23" s="631" t="s">
        <v>1188</v>
      </c>
      <c r="FA23" s="675"/>
      <c r="FB23" s="648">
        <v>0</v>
      </c>
      <c r="FC23" s="676"/>
      <c r="FD23" s="647"/>
      <c r="FE23" s="648"/>
      <c r="FF23" s="652" t="s">
        <v>1281</v>
      </c>
      <c r="FG23" s="563" t="s">
        <v>1226</v>
      </c>
      <c r="FH23" s="631" t="str">
        <f t="shared" si="0"/>
        <v>C</v>
      </c>
      <c r="FI23" s="677">
        <f t="shared" si="1"/>
        <v>1.3111111111111111</v>
      </c>
      <c r="FJ23" s="678">
        <f t="shared" si="2"/>
        <v>1.6</v>
      </c>
      <c r="FK23" s="679">
        <f t="shared" si="3"/>
        <v>1</v>
      </c>
      <c r="FL23" s="680">
        <f t="shared" si="4"/>
        <v>1.3333333333333333</v>
      </c>
      <c r="FM23" s="681">
        <v>0</v>
      </c>
      <c r="FN23" s="574" t="s">
        <v>1188</v>
      </c>
      <c r="FO23" s="470" t="s">
        <v>1188</v>
      </c>
      <c r="FP23" s="470" t="s">
        <v>1188</v>
      </c>
      <c r="FQ23" s="430">
        <v>0</v>
      </c>
      <c r="FR23" s="682" t="s">
        <v>1188</v>
      </c>
      <c r="FS23" s="369">
        <v>0</v>
      </c>
      <c r="FT23" s="574" t="s">
        <v>1188</v>
      </c>
      <c r="FU23" s="575" t="s">
        <v>1188</v>
      </c>
      <c r="FV23" s="369">
        <v>0</v>
      </c>
      <c r="FW23" s="574" t="s">
        <v>1188</v>
      </c>
      <c r="FX23" s="575" t="s">
        <v>1188</v>
      </c>
      <c r="FY23" s="369">
        <v>1</v>
      </c>
      <c r="FZ23" s="430">
        <v>2019</v>
      </c>
      <c r="GA23" s="470" t="s">
        <v>2218</v>
      </c>
      <c r="GB23" s="521" t="s">
        <v>2219</v>
      </c>
      <c r="GC23" s="369">
        <v>0</v>
      </c>
      <c r="GD23" s="574" t="s">
        <v>1188</v>
      </c>
      <c r="GE23" s="470" t="s">
        <v>1188</v>
      </c>
      <c r="GF23" s="685" t="s">
        <v>1188</v>
      </c>
      <c r="GG23" s="734">
        <v>2</v>
      </c>
      <c r="GH23" s="574">
        <v>2017</v>
      </c>
      <c r="GI23" s="684" t="s">
        <v>2220</v>
      </c>
      <c r="GJ23" s="521" t="s">
        <v>2221</v>
      </c>
      <c r="GK23" s="369">
        <v>2</v>
      </c>
      <c r="GL23" s="430">
        <v>2009</v>
      </c>
      <c r="GM23" s="686" t="s">
        <v>2222</v>
      </c>
      <c r="GN23" s="572" t="s">
        <v>2223</v>
      </c>
      <c r="GO23" s="713">
        <v>1</v>
      </c>
      <c r="GP23" s="730" t="s">
        <v>2224</v>
      </c>
      <c r="GQ23" s="747">
        <v>1</v>
      </c>
      <c r="GR23" s="747">
        <v>1</v>
      </c>
      <c r="GS23" s="747">
        <v>0</v>
      </c>
      <c r="GT23" s="748">
        <v>0</v>
      </c>
      <c r="GU23" s="581">
        <v>0</v>
      </c>
      <c r="GV23" s="687" t="s">
        <v>1188</v>
      </c>
      <c r="GW23" s="688" t="s">
        <v>1188</v>
      </c>
      <c r="GX23" s="689" t="s">
        <v>1188</v>
      </c>
      <c r="GY23" s="581">
        <v>0</v>
      </c>
      <c r="GZ23" s="582" t="s">
        <v>1188</v>
      </c>
      <c r="HA23" s="583" t="s">
        <v>1293</v>
      </c>
      <c r="HB23" s="584">
        <v>1</v>
      </c>
      <c r="HC23" s="585">
        <v>1</v>
      </c>
      <c r="HD23" s="586" t="s">
        <v>2225</v>
      </c>
      <c r="HE23" s="557" t="s">
        <v>2226</v>
      </c>
      <c r="HF23" s="587" t="s">
        <v>1188</v>
      </c>
      <c r="HG23" s="587" t="s">
        <v>1188</v>
      </c>
      <c r="HH23" s="588">
        <v>0</v>
      </c>
      <c r="HI23" s="586" t="s">
        <v>1188</v>
      </c>
      <c r="HJ23" s="690" t="s">
        <v>1188</v>
      </c>
      <c r="HK23" s="691" t="s">
        <v>1188</v>
      </c>
      <c r="HL23" s="692">
        <v>2</v>
      </c>
      <c r="HM23" s="591" t="s">
        <v>2227</v>
      </c>
      <c r="HN23" s="592">
        <v>2005</v>
      </c>
      <c r="HO23" s="681">
        <v>0</v>
      </c>
      <c r="HP23" s="574">
        <v>0</v>
      </c>
      <c r="HQ23" s="472">
        <f t="shared" si="5"/>
        <v>0</v>
      </c>
      <c r="HR23" s="593">
        <v>0.5</v>
      </c>
      <c r="HS23" s="574">
        <v>1</v>
      </c>
      <c r="HT23" s="574">
        <v>0</v>
      </c>
      <c r="HU23" s="574">
        <v>0</v>
      </c>
      <c r="HV23" s="574">
        <v>0</v>
      </c>
      <c r="HW23" s="574">
        <v>0</v>
      </c>
      <c r="HX23" s="574">
        <v>1</v>
      </c>
      <c r="HY23" s="574">
        <v>0</v>
      </c>
      <c r="HZ23" s="574">
        <v>0</v>
      </c>
      <c r="IA23" s="574">
        <v>0.5</v>
      </c>
      <c r="IB23" s="574">
        <v>0.5</v>
      </c>
      <c r="IC23" s="574">
        <v>0</v>
      </c>
      <c r="ID23" s="681">
        <v>1</v>
      </c>
      <c r="IE23" s="369">
        <v>1</v>
      </c>
      <c r="IF23" s="574">
        <v>0</v>
      </c>
      <c r="IG23" s="472">
        <f t="shared" si="6"/>
        <v>1</v>
      </c>
      <c r="IH23" s="609">
        <v>0.38333880874477438</v>
      </c>
      <c r="II23" s="694">
        <v>0.43066231383997899</v>
      </c>
      <c r="IJ23" s="695">
        <v>0.32030856900481108</v>
      </c>
      <c r="IK23" s="696">
        <v>0.42158524518359275</v>
      </c>
      <c r="IL23" s="696">
        <v>0.46799659265506671</v>
      </c>
      <c r="IM23" s="697">
        <v>0.51275884851644549</v>
      </c>
      <c r="IN23" s="599">
        <v>2</v>
      </c>
      <c r="IO23" s="600">
        <v>3</v>
      </c>
      <c r="IP23" s="601">
        <v>3</v>
      </c>
      <c r="IQ23" s="600">
        <v>25</v>
      </c>
      <c r="IR23" s="587">
        <v>38</v>
      </c>
      <c r="IS23" s="601">
        <v>63</v>
      </c>
      <c r="IT23" s="599" t="s">
        <v>1188</v>
      </c>
      <c r="IU23" s="600" t="s">
        <v>1188</v>
      </c>
      <c r="IV23" s="587" t="s">
        <v>1188</v>
      </c>
      <c r="IW23" s="601" t="s">
        <v>1188</v>
      </c>
      <c r="IX23" s="602" t="s">
        <v>1188</v>
      </c>
      <c r="IY23" s="681">
        <v>0</v>
      </c>
      <c r="IZ23" s="803" t="s">
        <v>1188</v>
      </c>
      <c r="JA23" s="681">
        <v>2</v>
      </c>
      <c r="JB23" s="771" t="s">
        <v>2228</v>
      </c>
      <c r="JC23" s="763">
        <v>0</v>
      </c>
      <c r="JD23" s="683" t="s">
        <v>1188</v>
      </c>
      <c r="JE23" s="684" t="s">
        <v>1188</v>
      </c>
      <c r="JF23" s="471" t="s">
        <v>1188</v>
      </c>
      <c r="JG23" s="472" t="s">
        <v>1188</v>
      </c>
      <c r="JH23" s="763">
        <v>2</v>
      </c>
      <c r="JI23" s="683">
        <v>3</v>
      </c>
      <c r="JJ23" s="684" t="s">
        <v>2229</v>
      </c>
      <c r="JK23" s="471" t="s">
        <v>2230</v>
      </c>
      <c r="JL23" s="472">
        <v>2017</v>
      </c>
      <c r="JM23" s="734">
        <v>1</v>
      </c>
      <c r="JN23" s="683">
        <v>2</v>
      </c>
      <c r="JO23" s="683">
        <v>1</v>
      </c>
      <c r="JP23" s="684" t="s">
        <v>2231</v>
      </c>
      <c r="JQ23" s="471" t="s">
        <v>2232</v>
      </c>
      <c r="JR23" s="472">
        <v>2017</v>
      </c>
      <c r="JS23" s="369">
        <v>0</v>
      </c>
      <c r="JT23" s="430" t="s">
        <v>1188</v>
      </c>
      <c r="JU23" s="470" t="s">
        <v>1188</v>
      </c>
      <c r="JV23" s="470" t="s">
        <v>1188</v>
      </c>
      <c r="JW23" s="472" t="s">
        <v>1188</v>
      </c>
      <c r="JX23" s="606">
        <v>2</v>
      </c>
      <c r="JY23" s="750" t="s">
        <v>2233</v>
      </c>
      <c r="JZ23" s="606">
        <v>2017</v>
      </c>
      <c r="KA23" s="606">
        <f t="shared" si="7"/>
        <v>1</v>
      </c>
      <c r="KB23" s="606"/>
      <c r="KC23" s="606"/>
      <c r="KD23" s="606">
        <v>1</v>
      </c>
      <c r="KE23" s="606"/>
      <c r="KF23" s="606">
        <f t="shared" si="8"/>
        <v>0</v>
      </c>
      <c r="KG23" s="606"/>
      <c r="KH23" s="606"/>
      <c r="KI23" s="606"/>
      <c r="KJ23" s="606"/>
      <c r="KK23" s="606">
        <v>1</v>
      </c>
      <c r="KL23" s="606">
        <v>1</v>
      </c>
      <c r="KM23" s="608">
        <f t="shared" si="9"/>
        <v>0.3601564049720764</v>
      </c>
      <c r="KN23" s="609">
        <v>-0.69921797513961792</v>
      </c>
      <c r="KO23" s="609">
        <v>24.519229888916016</v>
      </c>
      <c r="KP23" s="610">
        <v>10</v>
      </c>
      <c r="KQ23" s="608">
        <f t="shared" si="10"/>
        <v>0.35156213045120238</v>
      </c>
      <c r="KR23" s="609">
        <v>-0.74218934774398804</v>
      </c>
      <c r="KS23" s="609">
        <v>25.961538314819336</v>
      </c>
      <c r="KT23" s="610">
        <v>13</v>
      </c>
      <c r="KU23" s="610">
        <v>31</v>
      </c>
      <c r="KV23" s="563" t="s">
        <v>1237</v>
      </c>
      <c r="KW23" s="606" t="s">
        <v>2188</v>
      </c>
      <c r="KX23" s="700" t="str">
        <f t="shared" ca="1" si="11"/>
        <v>B</v>
      </c>
      <c r="KY23" s="701">
        <f t="shared" ca="1" si="12"/>
        <v>0.55395315791890531</v>
      </c>
      <c r="KZ23" s="702">
        <f t="shared" ca="1" si="13"/>
        <v>0.61306352941176467</v>
      </c>
      <c r="LA23" s="703">
        <f t="shared" ca="1" si="54"/>
        <v>0.54735238095238103</v>
      </c>
      <c r="LB23" s="703">
        <f t="shared" ca="1" si="14"/>
        <v>0.52379999999999993</v>
      </c>
      <c r="LC23" s="704">
        <f t="shared" ca="1" si="15"/>
        <v>0.5315967213114754</v>
      </c>
      <c r="LD23" s="696" cm="1">
        <f t="array" aca="1" ref="LD23" ca="1">INDIRECT(LD$203&amp;ROW())*LD$205</f>
        <v>4</v>
      </c>
      <c r="LE23" s="696" cm="1">
        <f t="array" aca="1" ref="LE23" ca="1">INDIRECT(LE$203&amp;ROW())*LE$205</f>
        <v>0</v>
      </c>
      <c r="LF23" s="696" cm="1">
        <f t="array" aca="1" ref="LF23" ca="1">INDIRECT(LF$203&amp;ROW())*LF$205</f>
        <v>8</v>
      </c>
      <c r="LG23" s="696" cm="1">
        <f t="array" aca="1" ref="LG23" ca="1">INDIRECT(LG$203&amp;ROW())*LG$205</f>
        <v>3</v>
      </c>
      <c r="LH23" s="696" cm="1">
        <f t="array" aca="1" ref="LH23" ca="1">INDIRECT(LH$203&amp;ROW())*LH$205</f>
        <v>3</v>
      </c>
      <c r="LI23" s="696" cm="1">
        <f t="array" aca="1" ref="LI23" ca="1">INDIRECT(LI$203&amp;ROW())*LI$205</f>
        <v>3</v>
      </c>
      <c r="LJ23" s="696" cm="1">
        <f t="array" aca="1" ref="LJ23" ca="1">INDIRECT(LJ$203&amp;ROW())*LJ$205</f>
        <v>3</v>
      </c>
      <c r="LK23" s="696" cm="1">
        <f t="array" aca="1" ref="LK23" ca="1">INDIRECT(LK$203&amp;ROW())*LK$205</f>
        <v>3</v>
      </c>
      <c r="LL23" s="696" cm="1">
        <f t="array" aca="1" ref="LL23" ca="1">INDIRECT(LL$203&amp;ROW())*LL$205</f>
        <v>3</v>
      </c>
      <c r="LM23" s="696" cm="1">
        <f t="array" aca="1" ref="LM23" ca="1">INDIRECT(LM$203&amp;ROW())*LM$205</f>
        <v>6</v>
      </c>
      <c r="LN23" s="696" cm="1">
        <f t="array" aca="1" ref="LN23" ca="1">INDIRECT(LN$203&amp;ROW())*LN$205</f>
        <v>3</v>
      </c>
      <c r="LO23" s="696" cm="1">
        <f t="array" aca="1" ref="LO23" ca="1">INDIRECT(LO$203&amp;ROW())*LO$205</f>
        <v>6</v>
      </c>
      <c r="LP23" s="696" cm="1">
        <f t="array" aca="1" ref="LP23" ca="1">INDIRECT(LP$203&amp;ROW())*LP$205</f>
        <v>4</v>
      </c>
      <c r="LQ23" s="696" cm="1">
        <f t="array" aca="1" ref="LQ23" ca="1">IF(INDIRECT(LQ$203&amp;ROW())="-",0,INDIRECT(LQ$203&amp;ROW())*LQ$205)</f>
        <v>3.1103999999999998</v>
      </c>
      <c r="LR23" s="696" cm="1">
        <f t="array" aca="1" ref="LR23" ca="1">INDIRECT(LR$203&amp;ROW())*LR$205</f>
        <v>0</v>
      </c>
      <c r="LS23" s="696" cm="1">
        <f t="array" aca="1" ref="LS23" ca="1">IF(INDIRECT(LS$203&amp;ROW())="-",0,INDIRECT(LS$203&amp;ROW())*LS$205)</f>
        <v>3.4944000000000002</v>
      </c>
      <c r="LT23" s="696" cm="1">
        <f t="array" aca="1" ref="LT23" ca="1">INDIRECT(LT$203&amp;ROW())*LT$205</f>
        <v>2</v>
      </c>
      <c r="LU23" s="696" cm="1">
        <f t="array" aca="1" ref="LU23" ca="1">INDIRECT(LU$203&amp;ROW())*LU$205</f>
        <v>2</v>
      </c>
      <c r="LV23" s="696" cm="1">
        <f t="array" aca="1" ref="LV23" ca="1">INDIRECT(LV$203&amp;ROW())*LV$205</f>
        <v>2</v>
      </c>
      <c r="LW23" s="696" cm="1">
        <f t="array" aca="1" ref="LW23" ca="1">INDIRECT(LW$203&amp;ROW())*LW$205</f>
        <v>0</v>
      </c>
      <c r="LX23" s="696" cm="1">
        <f t="array" aca="1" ref="LX23" ca="1">INDIRECT(LX$203&amp;ROW())*LX$205</f>
        <v>2</v>
      </c>
      <c r="LY23" s="696" cm="1">
        <f t="array" aca="1" ref="LY23" ca="1">IF(INDIRECT(LY$203&amp;ROW())="-",0,INDIRECT(LY$203&amp;ROW())*LY$205)</f>
        <v>3.5711999999999997</v>
      </c>
      <c r="LZ23" s="696" cm="1">
        <f t="array" aca="1" ref="LZ23" ca="1">INDIRECT(LZ$203&amp;ROW())*LZ$205</f>
        <v>0</v>
      </c>
      <c r="MA23" s="696" cm="1">
        <f t="array" aca="1" ref="MA23" ca="1">INDIRECT(MA$203&amp;ROW())*MA$205</f>
        <v>4</v>
      </c>
      <c r="MB23" s="696" cm="1">
        <f t="array" aca="1" ref="MB23" ca="1">INDIRECT(MB$203&amp;ROW())*MB$205</f>
        <v>4</v>
      </c>
      <c r="MC23" s="696" cm="1">
        <f t="array" aca="1" ref="MC23" ca="1">IF($MB23=0,0,INDIRECT(MC$203&amp;ROW())*MC$205)</f>
        <v>0.5</v>
      </c>
      <c r="MD23" s="696" cm="1">
        <f t="array" aca="1" ref="MD23" ca="1">IF($MB23=0,0,INDIRECT(MD$203&amp;ROW())*MD$205)</f>
        <v>0.5</v>
      </c>
      <c r="ME23" s="696" cm="1">
        <f t="array" aca="1" ref="ME23" ca="1">IF($MB23=0,0,INDIRECT(ME$203&amp;ROW())*ME$205)</f>
        <v>0</v>
      </c>
      <c r="MF23" s="696" cm="1">
        <f t="array" aca="1" ref="MF23" ca="1">IF($MB23=0,0,INDIRECT(MF$203&amp;ROW())*MF$205)</f>
        <v>0</v>
      </c>
      <c r="MG23" s="696" cm="1">
        <f t="array" aca="1" ref="MG23" ca="1">INDIRECT(MG$203&amp;ROW())*MG$205</f>
        <v>0</v>
      </c>
      <c r="MH23" s="696" cm="1">
        <f t="array" aca="1" ref="MH23" ca="1">IF($MG23=0,0,INDIRECT(MH$203&amp;ROW())*MH$205)</f>
        <v>0</v>
      </c>
      <c r="MI23" s="696" cm="1">
        <f t="array" aca="1" ref="MI23" ca="1">IF($MG23=0,0,INDIRECT(MI$203&amp;ROW())*MI$205)</f>
        <v>0</v>
      </c>
      <c r="MJ23" s="696" cm="1">
        <f t="array" aca="1" ref="MJ23" ca="1">INDIRECT(MJ$203&amp;ROW())*MJ$205</f>
        <v>0</v>
      </c>
      <c r="MK23" s="696" cm="1">
        <f t="array" aca="1" ref="MK23" ca="1">INDIRECT(MK$203&amp;ROW())*MK$205</f>
        <v>0</v>
      </c>
      <c r="ML23" s="696" cm="1">
        <f t="array" aca="1" ref="ML23" ca="1">INDIRECT(ML$203&amp;ROW())*ML$205</f>
        <v>0</v>
      </c>
      <c r="MM23" s="696" cm="1">
        <f t="array" aca="1" ref="MM23" ca="1">INDIRECT(MM$203&amp;ROW())*MM$205</f>
        <v>6</v>
      </c>
      <c r="MN23" s="696" cm="1">
        <f t="array" aca="1" ref="MN23" ca="1">INDIRECT(MN$203&amp;ROW())*MN$205</f>
        <v>4</v>
      </c>
      <c r="MO23" s="696" cm="1">
        <f t="array" aca="1" ref="MO23" ca="1">INDIRECT(MO$203&amp;ROW())*MO$205</f>
        <v>2</v>
      </c>
      <c r="MP23" s="696" cm="1">
        <f t="array" aca="1" ref="MP23" ca="1">INDIRECT(MP$203&amp;ROW())*MP$205</f>
        <v>1</v>
      </c>
      <c r="MQ23" s="696" cm="1">
        <f t="array" aca="1" ref="MQ23" ca="1">INDIRECT(MQ$203&amp;ROW())*MQ$205</f>
        <v>0</v>
      </c>
      <c r="MR23" s="696" cm="1">
        <f t="array" aca="1" ref="MR23" ca="1">INDIRECT(MR$203&amp;ROW())*MR$205</f>
        <v>2</v>
      </c>
      <c r="MS23" s="696" cm="1">
        <f t="array" aca="1" ref="MS23" ca="1">INDIRECT(MS$203&amp;ROW())*MS$205</f>
        <v>2</v>
      </c>
      <c r="MT23" s="696" cm="1">
        <f t="array" aca="1" ref="MT23" ca="1">INDIRECT(MT$203&amp;ROW())*MT$205</f>
        <v>1</v>
      </c>
      <c r="MU23" s="696" cm="1">
        <f t="array" aca="1" ref="MU23" ca="1">INDIRECT(MU$203&amp;ROW())*MU$205</f>
        <v>2</v>
      </c>
      <c r="MV23" s="696" cm="1">
        <f t="array" aca="1" ref="MV23" ca="1">IF(INDIRECT(MV$203&amp;ROW())="-",0,INDIRECT(MV$203&amp;ROW())*MV$205)</f>
        <v>4.4274000000000004</v>
      </c>
      <c r="MW23" s="696" cm="1">
        <f t="array" aca="1" ref="MW23" ca="1">INDIRECT(MW$203&amp;ROW())*MW$205</f>
        <v>4</v>
      </c>
      <c r="MX23" s="696" cm="1">
        <f t="array" aca="1" ref="MX23" ca="1">INDIRECT(MX$203&amp;ROW())*MX$205</f>
        <v>4</v>
      </c>
      <c r="MY23" s="696" cm="1">
        <f t="array" aca="1" ref="MY23" ca="1">INDIRECT(MY$203&amp;ROW())*MY$205</f>
        <v>0</v>
      </c>
      <c r="NA23" s="701">
        <f t="shared" si="16"/>
        <v>0.79313170731707316</v>
      </c>
      <c r="NB23" s="617">
        <f t="shared" si="17"/>
        <v>0.54159999999999997</v>
      </c>
      <c r="NC23" s="695">
        <f t="shared" si="18"/>
        <v>0.4304</v>
      </c>
      <c r="ND23" s="697">
        <f t="shared" si="19"/>
        <v>0.58288518518518517</v>
      </c>
      <c r="NE23" s="694">
        <f t="shared" si="20"/>
        <v>0.58700422312556455</v>
      </c>
      <c r="NF23" s="682" t="str">
        <f t="shared" si="21"/>
        <v>B</v>
      </c>
      <c r="NH23" s="606" t="s">
        <v>2188</v>
      </c>
      <c r="NI23" s="563" t="str">
        <f t="shared" si="22"/>
        <v>B</v>
      </c>
      <c r="NJ23" s="563" t="str">
        <f t="shared" si="23"/>
        <v>B</v>
      </c>
      <c r="NK23" s="563" t="str">
        <f t="shared" ca="1" si="24"/>
        <v>B</v>
      </c>
      <c r="NL23" s="563" t="str">
        <f t="shared" ca="1" si="25"/>
        <v>B</v>
      </c>
      <c r="NM23" s="563" t="str">
        <f t="shared" ca="1" si="26"/>
        <v>B</v>
      </c>
      <c r="NN23" s="563" t="str">
        <f t="shared" ca="1" si="55"/>
        <v>B</v>
      </c>
      <c r="NO23" s="563" t="str">
        <f t="shared" ca="1" si="56"/>
        <v>B</v>
      </c>
      <c r="NP23" s="606" t="str">
        <f t="shared" si="27"/>
        <v>-</v>
      </c>
      <c r="NQ23" s="682" t="str">
        <f t="shared" si="28"/>
        <v>Yes</v>
      </c>
      <c r="NR23" s="682" t="e">
        <f>IF(OR(AND(NI23="A",OR(NJ23="C",NJ23="D")),AND(NI23="A",OR(#REF!="C",#REF!="D")),AND(NI23="B",OR(NJ23="D",#REF!="D")),AND(OR(NI23="C",NI23="D"),OR(NJ23="A",NJ23="B")),AND(OR(NI23="C",NI23="D"),OR(#REF!="A",#REF!="B")),AND(OR(NJ23="A",#REF!="A",NJ23="B",#REF!="B"),OR(NP23="-",NQ23="-")),AND(OR(NJ23="C",#REF!="C",NJ23="D",#REF!="D"),NP23="Yes")),"Yes","-")</f>
        <v>#REF!</v>
      </c>
      <c r="NS23" s="607" t="s">
        <v>2234</v>
      </c>
      <c r="NT23" s="619">
        <f t="shared" si="29"/>
        <v>0.6129</v>
      </c>
      <c r="NU23" s="619">
        <f t="shared" si="30"/>
        <v>0.58700422312556455</v>
      </c>
      <c r="NV23" s="619">
        <f t="shared" ca="1" si="31"/>
        <v>0.55395315791890531</v>
      </c>
      <c r="NW23" s="619">
        <f t="shared" ca="1" si="57"/>
        <v>0.55243275988015328</v>
      </c>
      <c r="NX23" s="619">
        <f t="shared" ca="1" si="58"/>
        <v>0.59218788114794518</v>
      </c>
      <c r="NY23" s="620">
        <f t="shared" ca="1" si="59"/>
        <v>0.5719080810084558</v>
      </c>
      <c r="NZ23" s="620">
        <f t="shared" ca="1" si="60"/>
        <v>0.61858026136021693</v>
      </c>
      <c r="OA23" s="705" t="s">
        <v>1188</v>
      </c>
      <c r="OB23" s="706" t="s">
        <v>1188</v>
      </c>
      <c r="OC23" s="494"/>
      <c r="OE23" s="606" t="s">
        <v>2188</v>
      </c>
      <c r="OF23" s="700" t="str">
        <f t="shared" ca="1" si="32"/>
        <v>B</v>
      </c>
      <c r="OG23" s="701">
        <f t="shared" ca="1" si="61"/>
        <v>0.55243275988015328</v>
      </c>
      <c r="OH23" s="705">
        <f t="shared" ca="1" si="33"/>
        <v>0.75069451106290674</v>
      </c>
      <c r="OI23" s="696">
        <f t="shared" ca="1" si="34"/>
        <v>0.54830536110414063</v>
      </c>
      <c r="OJ23" s="696">
        <f t="shared" ca="1" si="35"/>
        <v>0.37626498375592815</v>
      </c>
      <c r="OK23" s="697">
        <f t="shared" ca="1" si="36"/>
        <v>0.53446618359763742</v>
      </c>
      <c r="OL23" s="696" cm="1">
        <f t="array" aca="1" ref="OL23" ca="1">INDIRECT(OL$203&amp;ROW())*OL$205</f>
        <v>0.74780000000000002</v>
      </c>
      <c r="OM23" s="696" cm="1">
        <f t="array" aca="1" ref="OM23" ca="1">INDIRECT(OM$203&amp;ROW())*OM$205</f>
        <v>0</v>
      </c>
      <c r="ON23" s="696" cm="1">
        <f t="array" aca="1" ref="ON23" ca="1">INDIRECT(ON$203&amp;ROW())*ON$205</f>
        <v>1.4561999999999999</v>
      </c>
      <c r="OO23" s="696" cm="1">
        <f t="array" aca="1" ref="OO23" ca="1">INDIRECT(OO$203&amp;ROW())*OO$205</f>
        <v>1.0790999999999999</v>
      </c>
      <c r="OP23" s="696" cm="1">
        <f t="array" aca="1" ref="OP23" ca="1">INDIRECT(OP$203&amp;ROW())*OP$205</f>
        <v>1.5831</v>
      </c>
      <c r="OQ23" s="696" cm="1">
        <f t="array" aca="1" ref="OQ23" ca="1">INDIRECT(OQ$203&amp;ROW())*OQ$205</f>
        <v>1.5849</v>
      </c>
      <c r="OR23" s="696" cm="1">
        <f t="array" aca="1" ref="OR23" ca="1">INDIRECT(OR$203&amp;ROW())*OR$205</f>
        <v>1.4141999999999999</v>
      </c>
      <c r="OS23" s="696" cm="1">
        <f t="array" aca="1" ref="OS23" ca="1">INDIRECT(OS$203&amp;ROW())*OS$205</f>
        <v>1.5387</v>
      </c>
      <c r="OT23" s="696" cm="1">
        <f t="array" aca="1" ref="OT23" ca="1">INDIRECT(OT$203&amp;ROW())*OT$205</f>
        <v>1.4727000000000001</v>
      </c>
      <c r="OU23" s="696" cm="1">
        <f t="array" aca="1" ref="OU23" ca="1">INDIRECT(OU$203&amp;ROW())*OU$205</f>
        <v>1.9304999999999999</v>
      </c>
      <c r="OV23" s="696" cm="1">
        <f t="array" aca="1" ref="OV23" ca="1">INDIRECT(OV$203&amp;ROW())*OV$205</f>
        <v>1.2161999999999999</v>
      </c>
      <c r="OW23" s="696" cm="1">
        <f t="array" aca="1" ref="OW23" ca="1">INDIRECT(OW$203&amp;ROW())*OW$205</f>
        <v>1.5144000000000002</v>
      </c>
      <c r="OX23" s="696" cm="1">
        <f t="array" aca="1" ref="OX23" ca="1">INDIRECT(OX$203&amp;ROW())*OX$205</f>
        <v>1.3977999999999999</v>
      </c>
      <c r="OY23" s="696" cm="1">
        <f t="array" aca="1" ref="OY23" ca="1">IF(INDIRECT(OY$203&amp;ROW())="-",0,INDIRECT(OY$203&amp;ROW())*OY$205)</f>
        <v>0.36790847999999998</v>
      </c>
      <c r="OZ23" s="696" cm="1">
        <f t="array" aca="1" ref="OZ23" ca="1">INDIRECT(OZ$203&amp;ROW())*OZ$205</f>
        <v>0</v>
      </c>
      <c r="PA23" s="696" cm="1">
        <f t="array" aca="1" ref="PA23" ca="1">IF(INDIRECT(PA$203&amp;ROW())="-",0,INDIRECT(PA$203&amp;ROW())*PA$205)</f>
        <v>0.51449215999999998</v>
      </c>
      <c r="PB23" s="705" cm="1">
        <f t="array" aca="1" ref="PB23" ca="1">INDIRECT(PB$203&amp;ROW())*PB$205</f>
        <v>0.75419999999999998</v>
      </c>
      <c r="PC23" s="696" cm="1">
        <f t="array" aca="1" ref="PC23" ca="1">INDIRECT(PC$203&amp;ROW())*PC$205</f>
        <v>1.3946000000000001</v>
      </c>
      <c r="PD23" s="696" cm="1">
        <f t="array" aca="1" ref="PD23" ca="1">INDIRECT(PD$203&amp;ROW())*PD$205</f>
        <v>1.4683999999999999</v>
      </c>
      <c r="PE23" s="696" cm="1">
        <f t="array" aca="1" ref="PE23" ca="1">INDIRECT(PE$203&amp;ROW())*PE$205</f>
        <v>0</v>
      </c>
      <c r="PF23" s="696" cm="1">
        <f t="array" aca="1" ref="PF23" ca="1">INDIRECT(PF$203&amp;ROW())*PF$205</f>
        <v>1.3308</v>
      </c>
      <c r="PG23" s="696" cm="1">
        <f t="array" aca="1" ref="PG23" ca="1">IF(INDIRECT(PG$203&amp;ROW())="-",0,INDIRECT(PG$203&amp;ROW())*PG$205)</f>
        <v>0.52079999999999993</v>
      </c>
      <c r="PH23" s="696" cm="1">
        <f t="array" aca="1" ref="PH23" ca="1">INDIRECT(PH$203&amp;ROW())*PH$205</f>
        <v>0</v>
      </c>
      <c r="PI23" s="696" cm="1">
        <f t="array" aca="1" ref="PI23" ca="1">INDIRECT(PI$203&amp;ROW())*PI$205</f>
        <v>1.2145999999999999</v>
      </c>
      <c r="PJ23" s="696" cm="1">
        <f t="array" aca="1" ref="PJ23" ca="1">INDIRECT(PJ$203&amp;ROW())*PJ$205</f>
        <v>0.75980000000000003</v>
      </c>
      <c r="PK23" s="696" cm="1">
        <f t="array" aca="1" ref="PK23" ca="1">IF($PJ23=0,0,INDIRECT(PK$203&amp;ROW())*PK$205)</f>
        <v>0.52759999999999996</v>
      </c>
      <c r="PL23" s="696" cm="1">
        <f t="array" aca="1" ref="PL23" ca="1">IF($MPE23=0,0,INDIRECT(PL$203&amp;ROW())*PL$205)</f>
        <v>0</v>
      </c>
      <c r="PM23" s="696" cm="1">
        <f t="array" aca="1" ref="PM23" ca="1">IF($MPE23=0,0,INDIRECT(PM$203&amp;ROW())*PM$205)</f>
        <v>0</v>
      </c>
      <c r="PN23" s="696" cm="1">
        <f t="array" aca="1" ref="PN23" ca="1">IF($PJ23=0,0,INDIRECT(PN$203&amp;ROW())*PN$205)</f>
        <v>0</v>
      </c>
      <c r="PO23" s="696" cm="1">
        <f t="array" aca="1" ref="PO23" ca="1">INDIRECT(PO$203&amp;ROW())*PO$205</f>
        <v>0</v>
      </c>
      <c r="PP23" s="696" cm="1">
        <f t="array" aca="1" ref="PP23" ca="1">IF($PO23=0,0,INDIRECT(PP$203&amp;ROW())*PP$205)</f>
        <v>0</v>
      </c>
      <c r="PQ23" s="696" cm="1">
        <f t="array" aca="1" ref="PQ23" ca="1">IF($PO23=0,0,INDIRECT(PQ$203&amp;ROW())*PQ$205)</f>
        <v>0</v>
      </c>
      <c r="PR23" s="696" cm="1">
        <f t="array" aca="1" ref="PR23" ca="1">INDIRECT(PR$203&amp;ROW())*PR$205</f>
        <v>0</v>
      </c>
      <c r="PS23" s="696" cm="1">
        <f t="array" aca="1" ref="PS23" ca="1">INDIRECT(PS$203&amp;ROW())*PS$205</f>
        <v>0</v>
      </c>
      <c r="PT23" s="696" cm="1">
        <f t="array" aca="1" ref="PT23" ca="1">INDIRECT(PT$203&amp;ROW())*PT$205</f>
        <v>0</v>
      </c>
      <c r="PU23" s="696" cm="1">
        <f t="array" aca="1" ref="PU23" ca="1">INDIRECT(PU$203&amp;ROW())*PU$205</f>
        <v>1.7696999999999998</v>
      </c>
      <c r="PV23" s="696" cm="1">
        <f t="array" aca="1" ref="PV23" ca="1">INDIRECT(PV$203&amp;ROW())*PV$205</f>
        <v>0.6966</v>
      </c>
      <c r="PW23" s="696" cm="1">
        <f t="array" aca="1" ref="PW23" ca="1">INDIRECT(PW$203&amp;ROW())*PW$205</f>
        <v>1.0658000000000001</v>
      </c>
      <c r="PX23" s="696" cm="1">
        <f t="array" aca="1" ref="PX23" ca="1">INDIRECT(PX$203&amp;ROW())*PX$205</f>
        <v>0.5857</v>
      </c>
      <c r="PY23" s="696" cm="1">
        <f t="array" aca="1" ref="PY23" ca="1">INDIRECT(PY$203&amp;ROW())*PY$205</f>
        <v>0</v>
      </c>
      <c r="PZ23" s="696" cm="1">
        <f t="array" aca="1" ref="PZ23" ca="1">INDIRECT(PZ$203&amp;ROW())*PZ$205</f>
        <v>0.17430000000000001</v>
      </c>
      <c r="QA23" s="696" cm="1">
        <f t="array" aca="1" ref="QA23" ca="1">INDIRECT(QA$203&amp;ROW())*QA$205</f>
        <v>0.31659999999999999</v>
      </c>
      <c r="QB23" s="696" cm="1">
        <f t="array" aca="1" ref="QB23" ca="1">INDIRECT(QB$203&amp;ROW())*QB$205</f>
        <v>0.79830000000000001</v>
      </c>
      <c r="QC23" s="696" cm="1">
        <f t="array" aca="1" ref="QC23" ca="1">INDIRECT(QC$203&amp;ROW())*QC$205</f>
        <v>1.4259999999999999</v>
      </c>
      <c r="QD23" s="696" cm="1">
        <f t="array" aca="1" ref="QD23" ca="1">IF(INDIRECT(QD$203&amp;ROW())="-",0,INDIRECT(QD$203&amp;ROW())*QD$205)</f>
        <v>0.45314439000000001</v>
      </c>
      <c r="QE23" s="696" cm="1">
        <f t="array" aca="1" ref="QE23" ca="1">INDIRECT(QE$203&amp;ROW())*QE$205</f>
        <v>1.0656000000000001</v>
      </c>
      <c r="QF23" s="696" cm="1">
        <f t="array" aca="1" ref="QF23" ca="1">INDIRECT(QF$203&amp;ROW())*QF$205</f>
        <v>0.72440000000000004</v>
      </c>
      <c r="QG23" s="696" cm="1">
        <f t="array" aca="1" ref="QG23" ca="1">INDIRECT(QG$203&amp;ROW())*QG$205</f>
        <v>0</v>
      </c>
      <c r="QI23" s="606" t="s">
        <v>2188</v>
      </c>
      <c r="QJ23" s="700" t="str">
        <f t="shared" ca="1" si="37"/>
        <v>B</v>
      </c>
      <c r="QK23" s="701">
        <f t="shared" ca="1" si="62"/>
        <v>0.59218788114794518</v>
      </c>
      <c r="QL23" s="705">
        <f t="shared" ca="1" si="38"/>
        <v>0.82906803001646978</v>
      </c>
      <c r="QM23" s="696">
        <f t="shared" ca="1" si="39"/>
        <v>0.51102975954686125</v>
      </c>
      <c r="QN23" s="696">
        <f t="shared" ca="1" si="40"/>
        <v>0.35075996250961533</v>
      </c>
      <c r="QO23" s="697">
        <f t="shared" ca="1" si="41"/>
        <v>0.67789377251883443</v>
      </c>
      <c r="QP23" s="696" cm="1">
        <f t="array" aca="1" ref="QP23" ca="1">INDIRECT(QP$203&amp;ROW())*QP$205</f>
        <v>3.3451646745381883E-2</v>
      </c>
      <c r="QQ23" s="696" cm="1">
        <f t="array" aca="1" ref="QQ23" ca="1">INDIRECT(QQ$203&amp;ROW())*QQ$205</f>
        <v>0</v>
      </c>
      <c r="QR23" s="696" cm="1">
        <f t="array" aca="1" ref="QR23" ca="1">INDIRECT(QR$203&amp;ROW())*QR$205</f>
        <v>0.15089809664795908</v>
      </c>
      <c r="QS23" s="696" cm="1">
        <f t="array" aca="1" ref="QS23" ca="1">INDIRECT(QS$203&amp;ROW())*QS$205</f>
        <v>0.22471360933801068</v>
      </c>
      <c r="QT23" s="696" cm="1">
        <f t="array" aca="1" ref="QT23" ca="1">INDIRECT(QT$203&amp;ROW())*QT$205</f>
        <v>0.26232814414996541</v>
      </c>
      <c r="QU23" s="696" cm="1">
        <f t="array" aca="1" ref="QU23" ca="1">INDIRECT(QU$203&amp;ROW())*QU$205</f>
        <v>0.53329206883563263</v>
      </c>
      <c r="QV23" s="696" cm="1">
        <f t="array" aca="1" ref="QV23" ca="1">INDIRECT(QV$203&amp;ROW())*QV$205</f>
        <v>0.24117831443907087</v>
      </c>
      <c r="QW23" s="696" cm="1">
        <f t="array" aca="1" ref="QW23" ca="1">INDIRECT(QW$203&amp;ROW())*QW$205</f>
        <v>0.53099416374332975</v>
      </c>
      <c r="QX23" s="696" cm="1">
        <f t="array" aca="1" ref="QX23" ca="1">INDIRECT(QX$203&amp;ROW())*QX$205</f>
        <v>0.60640894423913805</v>
      </c>
      <c r="QY23" s="696" cm="1">
        <f t="array" aca="1" ref="QY23" ca="1">INDIRECT(QY$203&amp;ROW())*QY$205</f>
        <v>0.13540247513535897</v>
      </c>
      <c r="QZ23" s="696" cm="1">
        <f t="array" aca="1" ref="QZ23" ca="1">INDIRECT(QZ$203&amp;ROW())*QZ$205</f>
        <v>0.27613248380770827</v>
      </c>
      <c r="RA23" s="696" cm="1">
        <f t="array" aca="1" ref="RA23" ca="1">INDIRECT(RA$203&amp;ROW())*RA$205</f>
        <v>5.1272116233970627E-2</v>
      </c>
      <c r="RB23" s="696" cm="1">
        <f t="array" aca="1" ref="RB23" ca="1">INDIRECT(RB$203&amp;ROW())*RB$205</f>
        <v>0.11461142513892485</v>
      </c>
      <c r="RC23" s="696" cm="1">
        <f t="array" aca="1" ref="RC23" ca="1">IF(INDIRECT(RC$203&amp;ROW())="-",0,INDIRECT(RC$203&amp;ROW())*RC$205)</f>
        <v>4.3498226108779764E-2</v>
      </c>
      <c r="RD23" s="696" cm="1">
        <f t="array" aca="1" ref="RD23" ca="1">INDIRECT(RD$203&amp;ROW())*RD$205</f>
        <v>0</v>
      </c>
      <c r="RE23" s="696" cm="1">
        <f t="array" aca="1" ref="RE23" ca="1">IF(INDIRECT(RE$203&amp;ROW())="-",0,INDIRECT(RE$203&amp;ROW())*RE$205)</f>
        <v>3.6859536739880606E-2</v>
      </c>
      <c r="RF23" s="705" cm="1">
        <f t="array" aca="1" ref="RF23" ca="1">INDIRECT(RF$203&amp;ROW())*RF$205</f>
        <v>5.3068994403248027E-2</v>
      </c>
      <c r="RG23" s="696" cm="1">
        <f t="array" aca="1" ref="RG23" ca="1">INDIRECT(RG$203&amp;ROW())*RG$205</f>
        <v>0.27650466908360405</v>
      </c>
      <c r="RH23" s="696" cm="1">
        <f t="array" aca="1" ref="RH23" ca="1">INDIRECT(RH$203&amp;ROW())*RH$205</f>
        <v>5.8387680780544585E-2</v>
      </c>
      <c r="RI23" s="696" cm="1">
        <f t="array" aca="1" ref="RI23" ca="1">INDIRECT(RI$203&amp;ROW())*RI$205</f>
        <v>0</v>
      </c>
      <c r="RJ23" s="696" cm="1">
        <f t="array" aca="1" ref="RJ23" ca="1">INDIRECT(RJ$203&amp;ROW())*RJ$205</f>
        <v>0.12226723336432462</v>
      </c>
      <c r="RK23" s="696" cm="1">
        <f t="array" aca="1" ref="RK23" ca="1">IF(INDIRECT(RK$203&amp;ROW())="-",0,INDIRECT(RK$203&amp;ROW())*RK$205)</f>
        <v>3.5962935647809259E-2</v>
      </c>
      <c r="RL23" s="696" cm="1">
        <f t="array" aca="1" ref="RL23" ca="1">INDIRECT(RL$203&amp;ROW())*RL$205</f>
        <v>0</v>
      </c>
      <c r="RM23" s="696" cm="1">
        <f t="array" aca="1" ref="RM23" ca="1">INDIRECT(RM$203&amp;ROW())*RM$205</f>
        <v>2.9987460729532761E-2</v>
      </c>
      <c r="RN23" s="696" cm="1">
        <f t="array" aca="1" ref="RN23" ca="1">INDIRECT(RN$203&amp;ROW())*RN$205</f>
        <v>9.3820613050938681E-2</v>
      </c>
      <c r="RO23" s="696" cm="1">
        <f t="array" aca="1" ref="RO23" ca="1">IF($RN23=0,0,INDIRECT(RO$203&amp;ROW())*RO$205)</f>
        <v>7.0312542939625605E-2</v>
      </c>
      <c r="RP23" s="696" cm="1">
        <f t="array" aca="1" ref="RP23" ca="1">IF($RN23=0,0,INDIRECT(RP$203&amp;ROW())*RP$205)</f>
        <v>9.7715867439664539E-2</v>
      </c>
      <c r="RQ23" s="696" cm="1">
        <f t="array" aca="1" ref="RQ23" ca="1">IF($RN23=0,0,INDIRECT(RQ$203&amp;ROW())*RQ$205)</f>
        <v>0</v>
      </c>
      <c r="RR23" s="696" cm="1">
        <f t="array" aca="1" ref="RR23" ca="1">IF($RN23=0,0,INDIRECT(RR$203&amp;ROW())*RR$205)</f>
        <v>0</v>
      </c>
      <c r="RS23" s="696" cm="1">
        <f t="array" aca="1" ref="RS23" ca="1">INDIRECT(RS$203&amp;ROW())*RS$205</f>
        <v>0</v>
      </c>
      <c r="RT23" s="696" cm="1">
        <f t="array" aca="1" ref="RT23" ca="1">IF($RS23=0,0,INDIRECT(RT$203&amp;ROW())*RT$205)</f>
        <v>0</v>
      </c>
      <c r="RU23" s="696" cm="1">
        <f t="array" aca="1" ref="RU23" ca="1">IF($RS23=0,0,INDIRECT(RU$203&amp;ROW())*RU$205)</f>
        <v>0</v>
      </c>
      <c r="RV23" s="696" cm="1">
        <f t="array" aca="1" ref="RV23" ca="1">INDIRECT(RV$203&amp;ROW())*RV$205</f>
        <v>0</v>
      </c>
      <c r="RW23" s="696" cm="1">
        <f t="array" aca="1" ref="RW23" ca="1">INDIRECT(RW$203&amp;ROW())*RW$205</f>
        <v>0</v>
      </c>
      <c r="RX23" s="696" cm="1">
        <f t="array" aca="1" ref="RX23" ca="1">INDIRECT(RX$203&amp;ROW())*RX$205</f>
        <v>0</v>
      </c>
      <c r="RY23" s="696" cm="1">
        <f t="array" aca="1" ref="RY23" ca="1">INDIRECT(RY$203&amp;ROW())*RY$205</f>
        <v>8.4396695370290389E-2</v>
      </c>
      <c r="RZ23" s="696" cm="1">
        <f t="array" aca="1" ref="RZ23" ca="1">INDIRECT(RZ$203&amp;ROW())*RZ$205</f>
        <v>3.6812489486199085E-2</v>
      </c>
      <c r="SA23" s="696" cm="1">
        <f t="array" aca="1" ref="SA23" ca="1">INDIRECT(SA$203&amp;ROW())*SA$205</f>
        <v>0.20458618579029147</v>
      </c>
      <c r="SB23" s="696" cm="1">
        <f t="array" aca="1" ref="SB23" ca="1">INDIRECT(SB$203&amp;ROW())*SB$205</f>
        <v>2.3562063251026374E-2</v>
      </c>
      <c r="SC23" s="696" cm="1">
        <f t="array" aca="1" ref="SC23" ca="1">INDIRECT(SC$203&amp;ROW())*SC$205</f>
        <v>0</v>
      </c>
      <c r="SD23" s="696" cm="1">
        <f t="array" aca="1" ref="SD23" ca="1">INDIRECT(SD$203&amp;ROW())*SD$205</f>
        <v>0.3072993885784252</v>
      </c>
      <c r="SE23" s="696" cm="1">
        <f t="array" aca="1" ref="SE23" ca="1">INDIRECT(SE$203&amp;ROW())*SE$205</f>
        <v>0.2585618210787391</v>
      </c>
      <c r="SF23" s="696" cm="1">
        <f t="array" aca="1" ref="SF23" ca="1">INDIRECT(SF$203&amp;ROW())*SF$205</f>
        <v>6.6118883241114992E-2</v>
      </c>
      <c r="SG23" s="696" cm="1">
        <f t="array" aca="1" ref="SG23" ca="1">INDIRECT(SG$203&amp;ROW())*SG$205</f>
        <v>7.4767843909269882E-2</v>
      </c>
      <c r="SH23" s="696" cm="1">
        <f t="array" aca="1" ref="SH23" ca="1">IF(INDIRECT(SH$203&amp;ROW())="-",0,INDIRECT(SH$203&amp;ROW())*SH$205)</f>
        <v>5.8058014539734214E-2</v>
      </c>
      <c r="SI23" s="696" cm="1">
        <f t="array" aca="1" ref="SI23" ca="1">INDIRECT(SI$203&amp;ROW())*SI$205</f>
        <v>0.24423887568083891</v>
      </c>
      <c r="SJ23" s="696" cm="1">
        <f t="array" aca="1" ref="SJ23" ca="1">INDIRECT(SJ$203&amp;ROW())*SJ$205</f>
        <v>0.10961749760323641</v>
      </c>
      <c r="SK23" s="696" cm="1">
        <f t="array" aca="1" ref="SK23" ca="1">INDIRECT(SK$203&amp;ROW())*SK$205</f>
        <v>0</v>
      </c>
      <c r="SN23" s="606" t="s">
        <v>2188</v>
      </c>
      <c r="SO23" s="707" cm="1">
        <f t="array" aca="1" ref="SO23" ca="1">INDIRECT(SO$203&amp;ROW())*SO$205</f>
        <v>1</v>
      </c>
      <c r="SP23" s="707" cm="1">
        <f t="array" aca="1" ref="SP23" ca="1">INDIRECT(SP$203&amp;ROW())*SP$205</f>
        <v>0</v>
      </c>
      <c r="SQ23" s="707" cm="1">
        <f t="array" aca="1" ref="SQ23" ca="1">INDIRECT(SQ$203&amp;ROW())*SQ$205</f>
        <v>2</v>
      </c>
      <c r="SR23" s="707" cm="1">
        <f t="array" aca="1" ref="SR23" ca="1">INDIRECT(SR$203&amp;ROW())*SR$205</f>
        <v>3</v>
      </c>
      <c r="SS23" s="707" cm="1">
        <f t="array" aca="1" ref="SS23" ca="1">INDIRECT(SS$203&amp;ROW())*SS$205</f>
        <v>3</v>
      </c>
      <c r="ST23" s="707" cm="1">
        <f t="array" aca="1" ref="ST23" ca="1">INDIRECT(ST$203&amp;ROW())*ST$205</f>
        <v>3</v>
      </c>
      <c r="SU23" s="707" cm="1">
        <f t="array" aca="1" ref="SU23" ca="1">INDIRECT(SU$203&amp;ROW())*SU$205</f>
        <v>3</v>
      </c>
      <c r="SV23" s="707" cm="1">
        <f t="array" aca="1" ref="SV23" ca="1">INDIRECT(SV$203&amp;ROW())*SV$205</f>
        <v>3</v>
      </c>
      <c r="SW23" s="707" cm="1">
        <f t="array" aca="1" ref="SW23" ca="1">INDIRECT(SW$203&amp;ROW())*SW$205</f>
        <v>3</v>
      </c>
      <c r="SX23" s="707" cm="1">
        <f t="array" aca="1" ref="SX23" ca="1">INDIRECT(SX$203&amp;ROW())*SX$205</f>
        <v>3</v>
      </c>
      <c r="SY23" s="707" cm="1">
        <f t="array" aca="1" ref="SY23" ca="1">INDIRECT(SY$203&amp;ROW())*SY$205</f>
        <v>3</v>
      </c>
      <c r="SZ23" s="707" cm="1">
        <f t="array" aca="1" ref="SZ23" ca="1">INDIRECT(SZ$203&amp;ROW())*SZ$205</f>
        <v>3</v>
      </c>
      <c r="TA23" s="707" cm="1">
        <f t="array" aca="1" ref="TA23" ca="1">INDIRECT(TA$203&amp;ROW())*TA$205</f>
        <v>2</v>
      </c>
      <c r="TB23" s="696" cm="1">
        <f t="array" aca="1" ref="TB23" ca="1">IF(INDIRECT(TB$203&amp;ROW())="-",0,INDIRECT(TB$203&amp;ROW())*TB$205)</f>
        <v>0.51839999999999997</v>
      </c>
      <c r="TC23" s="707" cm="1">
        <f t="array" aca="1" ref="TC23" ca="1">INDIRECT(TC$203&amp;ROW())*TC$205</f>
        <v>0</v>
      </c>
      <c r="TD23" s="696" cm="1">
        <f t="array" aca="1" ref="TD23" ca="1">IF(INDIRECT(TD$203&amp;ROW())="-",0,INDIRECT(TD$203&amp;ROW())*TD$205)</f>
        <v>0.58240000000000003</v>
      </c>
      <c r="TE23" s="732" cm="1">
        <f t="array" aca="1" ref="TE23" ca="1">INDIRECT(TE$203&amp;ROW())*TE$205</f>
        <v>1</v>
      </c>
      <c r="TF23" s="707" cm="1">
        <f t="array" aca="1" ref="TF23" ca="1">INDIRECT(TF$203&amp;ROW())*TF$205</f>
        <v>2</v>
      </c>
      <c r="TG23" s="707" cm="1">
        <f t="array" aca="1" ref="TG23" ca="1">INDIRECT(TG$203&amp;ROW())*TG$205</f>
        <v>2</v>
      </c>
      <c r="TH23" s="707" cm="1">
        <f t="array" aca="1" ref="TH23" ca="1">INDIRECT(TH$203&amp;ROW())*TH$205</f>
        <v>0</v>
      </c>
      <c r="TI23" s="707" cm="1">
        <f t="array" aca="1" ref="TI23" ca="1">INDIRECT(TI$203&amp;ROW())*TI$205</f>
        <v>2</v>
      </c>
      <c r="TJ23" s="696" cm="1">
        <f t="array" aca="1" ref="TJ23" ca="1">IF(INDIRECT(TJ$203&amp;ROW())="-",0,INDIRECT(TJ$203&amp;ROW())*TJ$205)</f>
        <v>0.59519999999999995</v>
      </c>
      <c r="TK23" s="707" cm="1">
        <f t="array" aca="1" ref="TK23" ca="1">INDIRECT(TK$203&amp;ROW())*TK$205</f>
        <v>0</v>
      </c>
      <c r="TL23" s="707" cm="1">
        <f t="array" aca="1" ref="TL23" ca="1">INDIRECT(TL$203&amp;ROW())*TL$205</f>
        <v>2</v>
      </c>
      <c r="TM23" s="707" cm="1">
        <f t="array" aca="1" ref="TM23" ca="1">INDIRECT(TM$203&amp;ROW())*TM$205</f>
        <v>1</v>
      </c>
      <c r="TN23" s="707" cm="1">
        <f t="array" aca="1" ref="TN23" ca="1">IF($TM23=0,0,INDIRECT(TN$203&amp;ROW())*TN$205)</f>
        <v>1</v>
      </c>
      <c r="TO23" s="707" cm="1">
        <f t="array" aca="1" ref="TO23" ca="1">IF($TM23=0,0,INDIRECT(TO$203&amp;ROW())*TO$205)</f>
        <v>1</v>
      </c>
      <c r="TP23" s="707" cm="1">
        <f t="array" aca="1" ref="TP23" ca="1">IF($TM23=0,0,INDIRECT(TP$203&amp;ROW())*TP$205)</f>
        <v>0</v>
      </c>
      <c r="TQ23" s="707" cm="1">
        <f t="array" aca="1" ref="TQ23" ca="1">IF($TM23=0,0,INDIRECT(TQ$203&amp;ROW())*TQ$205)</f>
        <v>0</v>
      </c>
      <c r="TR23" s="707" cm="1">
        <f t="array" aca="1" ref="TR23" ca="1">INDIRECT(TR$203&amp;ROW())*TR$205</f>
        <v>0</v>
      </c>
      <c r="TS23" s="707" cm="1">
        <f t="array" aca="1" ref="TS23" ca="1">IF($TR23=0,0,INDIRECT(TS$203&amp;ROW())*TS$205)</f>
        <v>0</v>
      </c>
      <c r="TT23" s="707" cm="1">
        <f t="array" aca="1" ref="TT23" ca="1">IF($TR23=0,0,INDIRECT(TT$203&amp;ROW())*TT$205)</f>
        <v>0</v>
      </c>
      <c r="TU23" s="707" cm="1">
        <f t="array" aca="1" ref="TU23" ca="1">INDIRECT(TU$203&amp;ROW())*TU$205</f>
        <v>0</v>
      </c>
      <c r="TV23" s="707" cm="1">
        <f t="array" aca="1" ref="TV23" ca="1">INDIRECT(TV$203&amp;ROW())*TV$205</f>
        <v>0</v>
      </c>
      <c r="TW23" s="707" cm="1">
        <f t="array" aca="1" ref="TW23" ca="1">INDIRECT(TW$203&amp;ROW())*TW$205</f>
        <v>0</v>
      </c>
      <c r="TX23" s="707" cm="1">
        <f t="array" aca="1" ref="TX23" ca="1">INDIRECT(TX$203&amp;ROW())*TX$205</f>
        <v>3</v>
      </c>
      <c r="TY23" s="707" cm="1">
        <f t="array" aca="1" ref="TY23" ca="1">INDIRECT(TY$203&amp;ROW())*TY$205</f>
        <v>1</v>
      </c>
      <c r="TZ23" s="707" cm="1">
        <f t="array" aca="1" ref="TZ23" ca="1">INDIRECT(TZ$203&amp;ROW())*TZ$205</f>
        <v>2</v>
      </c>
      <c r="UA23" s="707" cm="1">
        <f t="array" aca="1" ref="UA23" ca="1">INDIRECT(UA$203&amp;ROW())*UA$205</f>
        <v>1</v>
      </c>
      <c r="UB23" s="707" cm="1">
        <f t="array" aca="1" ref="UB23" ca="1">INDIRECT(UB$203&amp;ROW())*UB$205</f>
        <v>0</v>
      </c>
      <c r="UC23" s="707" cm="1">
        <f t="array" aca="1" ref="UC23" ca="1">INDIRECT(UC$203&amp;ROW())*UC$205</f>
        <v>1</v>
      </c>
      <c r="UD23" s="707" cm="1">
        <f t="array" aca="1" ref="UD23" ca="1">INDIRECT(UD$203&amp;ROW())*UD$205</f>
        <v>1</v>
      </c>
      <c r="UE23" s="707" cm="1">
        <f t="array" aca="1" ref="UE23" ca="1">INDIRECT(UE$203&amp;ROW())*UE$205</f>
        <v>1</v>
      </c>
      <c r="UF23" s="707" cm="1">
        <f t="array" aca="1" ref="UF23" ca="1">INDIRECT(UF$203&amp;ROW())*UF$205</f>
        <v>2</v>
      </c>
      <c r="UG23" s="696" cm="1">
        <f t="array" aca="1" ref="UG23" ca="1">IF(INDIRECT(UG$203&amp;ROW())="-",0,INDIRECT(UG$203&amp;ROW())*UG$205)</f>
        <v>0.7379</v>
      </c>
      <c r="UH23" s="707" cm="1">
        <f t="array" aca="1" ref="UH23" ca="1">INDIRECT(UH$203&amp;ROW())*UH$205</f>
        <v>2</v>
      </c>
      <c r="UI23" s="707" cm="1">
        <f t="array" aca="1" ref="UI23" ca="1">INDIRECT(UI$203&amp;ROW())*UI$205</f>
        <v>1</v>
      </c>
      <c r="UJ23" s="707" cm="1">
        <f t="array" aca="1" ref="UJ23" ca="1">INDIRECT(UJ$203&amp;ROW())*UJ$205</f>
        <v>0</v>
      </c>
      <c r="UM23" s="606" t="s">
        <v>2188</v>
      </c>
      <c r="UN23" s="616">
        <f t="shared" ca="1" si="83"/>
        <v>0.18720310219966924</v>
      </c>
      <c r="UO23" s="616">
        <f t="shared" ca="1" si="83"/>
        <v>-0.6225347970107441</v>
      </c>
      <c r="UP23" s="616">
        <f t="shared" ca="1" si="83"/>
        <v>1.190315493832806</v>
      </c>
      <c r="UQ23" s="616">
        <f t="shared" ca="1" si="83"/>
        <v>0.29355872991449461</v>
      </c>
      <c r="UR23" s="616">
        <f t="shared" ca="1" si="83"/>
        <v>1.0502465449096676</v>
      </c>
      <c r="US23" s="616">
        <f t="shared" ca="1" si="83"/>
        <v>0.41305213694811815</v>
      </c>
      <c r="UT23" s="616">
        <f t="shared" ca="1" si="83"/>
        <v>0.30690415393182785</v>
      </c>
      <c r="UU23" s="616">
        <f t="shared" ca="1" si="83"/>
        <v>0.53359975015917405</v>
      </c>
      <c r="UV23" s="616">
        <f t="shared" ca="1" si="83"/>
        <v>0.44410973870643028</v>
      </c>
      <c r="UW23" s="616">
        <f t="shared" ca="1" si="83"/>
        <v>0.6421874155054268</v>
      </c>
      <c r="UX23" s="616">
        <f t="shared" ca="1" si="83"/>
        <v>0.28247365722383649</v>
      </c>
      <c r="UY23" s="616">
        <f t="shared" ca="1" si="83"/>
        <v>1.5108379627063613</v>
      </c>
      <c r="UZ23" s="616">
        <f t="shared" ca="1" si="83"/>
        <v>1.1960042318268584</v>
      </c>
      <c r="VA23" s="616">
        <f t="shared" ca="1" si="83"/>
        <v>-0.10778099132797478</v>
      </c>
      <c r="VB23" s="616">
        <f t="shared" ca="1" si="83"/>
        <v>-0.76400504167427041</v>
      </c>
      <c r="VC23" s="616">
        <f t="shared" ca="1" si="74"/>
        <v>8.1798641627400456E-2</v>
      </c>
      <c r="VD23" s="616">
        <f t="shared" ca="1" si="74"/>
        <v>-0.36208520652341147</v>
      </c>
      <c r="VE23" s="616">
        <f t="shared" ca="1" si="74"/>
        <v>3.9909080070471406E-2</v>
      </c>
      <c r="VF23" s="616">
        <f t="shared" ca="1" si="74"/>
        <v>7.1631593782223293E-2</v>
      </c>
      <c r="VG23" s="616">
        <f t="shared" ca="1" si="74"/>
        <v>-0.89462372206681784</v>
      </c>
      <c r="VH23" s="616">
        <f t="shared" ca="1" si="74"/>
        <v>-0.12784420028857393</v>
      </c>
      <c r="VI23" s="616">
        <f t="shared" ca="1" si="74"/>
        <v>0.10584578179578782</v>
      </c>
      <c r="VJ23" s="616">
        <f t="shared" ca="1" si="74"/>
        <v>-0.90132677458943244</v>
      </c>
      <c r="VK23" s="616">
        <f t="shared" ca="1" si="74"/>
        <v>0.83678976492872159</v>
      </c>
      <c r="VL23" s="616">
        <f t="shared" ca="1" si="74"/>
        <v>1.1863766389476611</v>
      </c>
      <c r="VM23" s="616">
        <f t="shared" ca="1" si="74"/>
        <v>1.7393845659645861</v>
      </c>
      <c r="VN23" s="616">
        <f t="shared" ca="1" si="74"/>
        <v>1.5883663456229635</v>
      </c>
      <c r="VO23" s="616">
        <f t="shared" ca="1" si="74"/>
        <v>-0.42150866262694142</v>
      </c>
      <c r="VP23" s="616">
        <f t="shared" ca="1" si="74"/>
        <v>-0.46221149066820022</v>
      </c>
      <c r="VQ23" s="616">
        <f t="shared" ca="1" si="74"/>
        <v>-0.77889442244162177</v>
      </c>
      <c r="VR23" s="616">
        <f t="shared" ca="1" si="74"/>
        <v>-0.64202286734458469</v>
      </c>
      <c r="VS23" s="616">
        <f t="shared" ca="1" si="75"/>
        <v>-0.40481357988865657</v>
      </c>
      <c r="VT23" s="616">
        <f t="shared" ca="1" si="75"/>
        <v>-0.3878135405833677</v>
      </c>
      <c r="VU23" s="616">
        <f t="shared" ca="1" si="75"/>
        <v>-0.82130507758946303</v>
      </c>
      <c r="VV23" s="616">
        <f t="shared" ca="1" si="75"/>
        <v>-0.64337789451099625</v>
      </c>
      <c r="VW23" s="616">
        <f t="shared" ca="1" si="75"/>
        <v>0.66845613582062358</v>
      </c>
      <c r="VX23" s="616">
        <f t="shared" ca="1" si="75"/>
        <v>0.76953548521680748</v>
      </c>
      <c r="VY23" s="616">
        <f t="shared" ca="1" si="75"/>
        <v>0.70583605694264007</v>
      </c>
      <c r="VZ23" s="616">
        <f t="shared" ca="1" si="75"/>
        <v>-0.43554396085655878</v>
      </c>
      <c r="WA23" s="616">
        <f t="shared" ca="1" si="75"/>
        <v>-1.1483025824394326</v>
      </c>
      <c r="WB23" s="616">
        <f t="shared" ca="1" si="75"/>
        <v>0.33435322352896929</v>
      </c>
      <c r="WC23" s="616">
        <f t="shared" ca="1" si="75"/>
        <v>0.47817673461028487</v>
      </c>
      <c r="WD23" s="616">
        <f t="shared" ca="1" si="75"/>
        <v>-0.51586207793649097</v>
      </c>
      <c r="WE23" s="616">
        <f t="shared" ca="1" si="75"/>
        <v>0.67426644196529939</v>
      </c>
      <c r="WF23" s="616">
        <f t="shared" ca="1" si="75"/>
        <v>0.25667447713631919</v>
      </c>
      <c r="WG23" s="616">
        <f t="shared" ca="1" si="75"/>
        <v>1.1042161560551988</v>
      </c>
      <c r="WH23" s="616">
        <f t="shared" ca="1" si="75"/>
        <v>0.91987607881584121</v>
      </c>
      <c r="WI23" s="627">
        <f t="shared" ca="1" si="76"/>
        <v>-0.9831420375936909</v>
      </c>
      <c r="WL23" s="606" t="s">
        <v>2188</v>
      </c>
      <c r="WM23" s="700" t="str">
        <f t="shared" ca="1" si="63"/>
        <v>B</v>
      </c>
      <c r="WN23" s="479">
        <f t="shared" ca="1" si="64"/>
        <v>0.5719080810084558</v>
      </c>
      <c r="WO23" s="495">
        <f t="shared" ca="1" si="45"/>
        <v>0.75996230430265366</v>
      </c>
      <c r="WP23" s="458">
        <f t="shared" ca="1" si="45"/>
        <v>0.5640131782473059</v>
      </c>
      <c r="WQ23" s="458">
        <f t="shared" ca="1" si="45"/>
        <v>0.4122957396938649</v>
      </c>
      <c r="WR23" s="459">
        <f t="shared" ca="1" si="45"/>
        <v>0.55136110178999909</v>
      </c>
      <c r="WS23" s="495">
        <f t="shared" ca="1" si="65"/>
        <v>0.42265077344226842</v>
      </c>
      <c r="WT23" s="458">
        <f t="shared" ca="1" si="66"/>
        <v>-0.17785574078249944</v>
      </c>
      <c r="WU23" s="458">
        <f t="shared" ca="1" si="67"/>
        <v>0.14123098918748361</v>
      </c>
      <c r="WV23" s="459">
        <f t="shared" ca="1" si="68"/>
        <v>2.7927141846134502E-2</v>
      </c>
      <c r="WW23" s="484">
        <f t="shared" ca="1" si="84"/>
        <v>0.13999047982491267</v>
      </c>
      <c r="WX23" s="484">
        <f t="shared" ca="1" si="84"/>
        <v>-0.37545073607717977</v>
      </c>
      <c r="WY23" s="484">
        <f t="shared" ca="1" si="84"/>
        <v>0.86666871105966603</v>
      </c>
      <c r="WZ23" s="484">
        <f t="shared" ca="1" si="84"/>
        <v>0.10559307515024371</v>
      </c>
      <c r="XA23" s="484">
        <f t="shared" ca="1" si="84"/>
        <v>0.5542151017488316</v>
      </c>
      <c r="XB23" s="484">
        <f t="shared" ca="1" si="84"/>
        <v>0.21821544394969081</v>
      </c>
      <c r="XC23" s="484">
        <f t="shared" ca="1" si="84"/>
        <v>0.14467461816346364</v>
      </c>
      <c r="XD23" s="484">
        <f t="shared" ca="1" si="84"/>
        <v>0.27368331185664035</v>
      </c>
      <c r="XE23" s="484">
        <f t="shared" ca="1" si="84"/>
        <v>0.21801347073098662</v>
      </c>
      <c r="XF23" s="484">
        <f t="shared" ca="1" si="84"/>
        <v>0.41324760187774212</v>
      </c>
      <c r="XG23" s="484">
        <f t="shared" ca="1" si="84"/>
        <v>0.1145148206385433</v>
      </c>
      <c r="XH23" s="484">
        <f t="shared" ca="1" si="84"/>
        <v>0.76267100357417117</v>
      </c>
      <c r="XI23" s="484">
        <f t="shared" ca="1" si="84"/>
        <v>0.83588735762379129</v>
      </c>
      <c r="XJ23" s="484">
        <f t="shared" ca="1" si="84"/>
        <v>-7.6492169545463701E-2</v>
      </c>
      <c r="XK23" s="484">
        <f t="shared" ca="1" si="84"/>
        <v>-0.54267278110123429</v>
      </c>
      <c r="XL23" s="484">
        <f t="shared" ca="1" si="77"/>
        <v>7.2260920013645563E-2</v>
      </c>
      <c r="XM23" s="484">
        <f t="shared" ca="1" si="77"/>
        <v>-0.27308466275995691</v>
      </c>
      <c r="XN23" s="484">
        <f t="shared" ca="1" si="77"/>
        <v>2.7828601533139714E-2</v>
      </c>
      <c r="XO23" s="484">
        <f t="shared" ca="1" si="77"/>
        <v>5.2591916154908339E-2</v>
      </c>
      <c r="XP23" s="484">
        <f t="shared" ca="1" si="77"/>
        <v>-0.57255918212276347</v>
      </c>
      <c r="XQ23" s="484">
        <f t="shared" ca="1" si="77"/>
        <v>-8.50675308720171E-2</v>
      </c>
      <c r="XR23" s="484">
        <f t="shared" ca="1" si="77"/>
        <v>9.2615059071314343E-2</v>
      </c>
      <c r="XS23" s="484">
        <f t="shared" ca="1" si="77"/>
        <v>-0.55611861992167977</v>
      </c>
      <c r="XT23" s="484">
        <f t="shared" ca="1" si="77"/>
        <v>0.50818242424121263</v>
      </c>
      <c r="XU23" s="484">
        <f t="shared" ca="1" si="77"/>
        <v>0.90140897027243294</v>
      </c>
      <c r="XV23" s="484">
        <f t="shared" ca="1" si="77"/>
        <v>0.91769929700291553</v>
      </c>
      <c r="XW23" s="484">
        <f t="shared" ca="1" si="77"/>
        <v>1.0251316394650607</v>
      </c>
      <c r="XX23" s="484">
        <f t="shared" ca="1" si="77"/>
        <v>-0.20379943838012618</v>
      </c>
      <c r="XY23" s="484">
        <f t="shared" ca="1" si="77"/>
        <v>-0.24303080179333969</v>
      </c>
      <c r="XZ23" s="484">
        <f t="shared" ca="1" si="77"/>
        <v>-0.56968338057380219</v>
      </c>
      <c r="YA23" s="484">
        <f t="shared" ca="1" si="77"/>
        <v>-0.43779539324227229</v>
      </c>
      <c r="YB23" s="484">
        <f t="shared" ca="1" si="78"/>
        <v>-0.21272953623148902</v>
      </c>
      <c r="YC23" s="484">
        <f t="shared" ca="1" si="78"/>
        <v>-0.17304240180829866</v>
      </c>
      <c r="YD23" s="484">
        <f t="shared" ca="1" si="78"/>
        <v>-0.6068623218308542</v>
      </c>
      <c r="YE23" s="484">
        <f t="shared" ca="1" si="78"/>
        <v>-0.46342509741627064</v>
      </c>
      <c r="YF23" s="484">
        <f t="shared" ca="1" si="78"/>
        <v>0.39432227452058582</v>
      </c>
      <c r="YG23" s="484">
        <f t="shared" ca="1" si="78"/>
        <v>0.53605841900202811</v>
      </c>
      <c r="YH23" s="484">
        <f t="shared" ca="1" si="78"/>
        <v>0.3761400347447329</v>
      </c>
      <c r="YI23" s="484">
        <f t="shared" ca="1" si="78"/>
        <v>-0.25509809787368648</v>
      </c>
      <c r="YJ23" s="484">
        <f t="shared" ca="1" si="78"/>
        <v>-0.6812879221613154</v>
      </c>
      <c r="YK23" s="484">
        <f t="shared" ca="1" si="78"/>
        <v>5.8277766861099353E-2</v>
      </c>
      <c r="YL23" s="484">
        <f t="shared" ca="1" si="78"/>
        <v>0.15139075417761619</v>
      </c>
      <c r="YM23" s="484">
        <f t="shared" ca="1" si="78"/>
        <v>-0.41181269681670074</v>
      </c>
      <c r="YN23" s="484">
        <f t="shared" ca="1" si="78"/>
        <v>0.48075197312125845</v>
      </c>
      <c r="YO23" s="484">
        <f t="shared" ca="1" si="78"/>
        <v>0.1576237964094136</v>
      </c>
      <c r="YP23" s="484">
        <f t="shared" ca="1" si="78"/>
        <v>0.58832636794620996</v>
      </c>
      <c r="YQ23" s="484">
        <f t="shared" ca="1" si="78"/>
        <v>0.66635823149419537</v>
      </c>
      <c r="YR23" s="484">
        <f t="shared" ca="1" si="79"/>
        <v>-0.73715989978774943</v>
      </c>
      <c r="YU23" s="606" t="s">
        <v>2188</v>
      </c>
      <c r="YV23" s="700" t="str">
        <f t="shared" ca="1" si="49"/>
        <v>B</v>
      </c>
      <c r="YW23" s="479">
        <f t="shared" ca="1" si="69"/>
        <v>0.61858026136021693</v>
      </c>
      <c r="YX23" s="495">
        <f t="shared" ca="1" si="50"/>
        <v>0.83557276824455684</v>
      </c>
      <c r="YY23" s="458">
        <f t="shared" ca="1" si="50"/>
        <v>0.54412485238956509</v>
      </c>
      <c r="YZ23" s="458">
        <f t="shared" ca="1" si="50"/>
        <v>0.32921115471522028</v>
      </c>
      <c r="ZA23" s="459">
        <f t="shared" ca="1" si="50"/>
        <v>0.76541227009152513</v>
      </c>
      <c r="ZB23" s="495">
        <f t="shared" ca="1" si="70"/>
        <v>0.38458931639835559</v>
      </c>
      <c r="ZC23" s="458">
        <f t="shared" ca="1" si="71"/>
        <v>-0.2443329762407514</v>
      </c>
      <c r="ZD23" s="458">
        <f t="shared" ca="1" si="72"/>
        <v>6.771072668551284E-2</v>
      </c>
      <c r="ZE23" s="459">
        <f t="shared" ca="1" si="73"/>
        <v>0.25489147112796678</v>
      </c>
      <c r="ZF23" s="484">
        <f t="shared" ca="1" si="85"/>
        <v>6.2622520444229578E-3</v>
      </c>
      <c r="ZG23" s="484">
        <f t="shared" ca="1" si="85"/>
        <v>-7.9385408814590788E-2</v>
      </c>
      <c r="ZH23" s="484">
        <f t="shared" ca="1" si="85"/>
        <v>8.9808171214972948E-2</v>
      </c>
      <c r="ZI23" s="484">
        <f t="shared" ca="1" si="85"/>
        <v>2.1988880583922777E-2</v>
      </c>
      <c r="ZJ23" s="484">
        <f t="shared" ca="1" si="85"/>
        <v>9.1836409008688807E-2</v>
      </c>
      <c r="ZK23" s="484">
        <f t="shared" ca="1" si="85"/>
        <v>7.3425809550013654E-2</v>
      </c>
      <c r="ZL23" s="484">
        <f t="shared" ca="1" si="85"/>
        <v>2.4672875513209128E-2</v>
      </c>
      <c r="ZM23" s="484">
        <f t="shared" ca="1" si="85"/>
        <v>9.4446117703140112E-2</v>
      </c>
      <c r="ZN23" s="484">
        <f t="shared" ca="1" si="85"/>
        <v>8.9770705925095284E-2</v>
      </c>
      <c r="ZO23" s="484">
        <f t="shared" ca="1" si="85"/>
        <v>2.8984588520071332E-2</v>
      </c>
      <c r="ZP23" s="484">
        <f t="shared" ca="1" si="85"/>
        <v>2.6000050859821721E-2</v>
      </c>
      <c r="ZQ23" s="484">
        <f t="shared" ca="1" si="85"/>
        <v>2.5821286544858647E-2</v>
      </c>
      <c r="ZR23" s="484">
        <f t="shared" ca="1" si="85"/>
        <v>6.8537874740930649E-2</v>
      </c>
      <c r="ZS23" s="484">
        <f t="shared" ca="1" si="85"/>
        <v>-9.0437537249472965E-3</v>
      </c>
      <c r="ZT23" s="484">
        <f t="shared" ca="1" si="85"/>
        <v>-2.7291061507312073E-2</v>
      </c>
      <c r="ZU23" s="484">
        <f t="shared" ca="1" si="80"/>
        <v>5.1769574799750929E-3</v>
      </c>
      <c r="ZV23" s="484">
        <f t="shared" ca="1" si="80"/>
        <v>-1.9215497798489828E-2</v>
      </c>
      <c r="ZW23" s="484">
        <f t="shared" ca="1" si="80"/>
        <v>5.5175234891583769E-3</v>
      </c>
      <c r="ZX23" s="484">
        <f t="shared" ca="1" si="80"/>
        <v>2.0912013157790479E-3</v>
      </c>
      <c r="ZY23" s="484">
        <f t="shared" ca="1" si="80"/>
        <v>-9.6348193705378546E-2</v>
      </c>
      <c r="ZZ23" s="484">
        <f t="shared" ca="1" si="80"/>
        <v>-7.8155783354792625E-3</v>
      </c>
      <c r="AAA23" s="484">
        <f t="shared" ca="1" si="80"/>
        <v>6.395371369815152E-3</v>
      </c>
      <c r="AAB23" s="484">
        <f t="shared" ca="1" si="80"/>
        <v>-0.10150745433592355</v>
      </c>
      <c r="AAC23" s="484">
        <f t="shared" ca="1" si="80"/>
        <v>1.2546600107337495E-2</v>
      </c>
      <c r="AAD23" s="484">
        <f t="shared" ca="1" si="80"/>
        <v>0.1113065835753817</v>
      </c>
      <c r="AAE23" s="484">
        <f t="shared" ca="1" si="80"/>
        <v>0.12230055198290701</v>
      </c>
      <c r="AAF23" s="484">
        <f t="shared" ca="1" si="80"/>
        <v>0.15520859527451789</v>
      </c>
      <c r="AAG23" s="484">
        <f t="shared" ca="1" si="80"/>
        <v>-4.3018323338477257E-2</v>
      </c>
      <c r="AAH23" s="484">
        <f t="shared" ca="1" si="80"/>
        <v>-3.8008707897835295E-2</v>
      </c>
      <c r="AAI23" s="484">
        <f t="shared" ca="1" si="80"/>
        <v>-6.0338538063910964E-2</v>
      </c>
      <c r="AAJ23" s="484">
        <f t="shared" ca="1" si="80"/>
        <v>-5.2025335368730337E-2</v>
      </c>
      <c r="AAK23" s="484">
        <f t="shared" ca="1" si="81"/>
        <v>-3.3183772310049216E-2</v>
      </c>
      <c r="AAL23" s="484">
        <f t="shared" ca="1" si="81"/>
        <v>-1.741238539122681E-2</v>
      </c>
      <c r="AAM23" s="484">
        <f t="shared" ca="1" si="81"/>
        <v>-2.189532836791554E-2</v>
      </c>
      <c r="AAN23" s="484">
        <f t="shared" ca="1" si="81"/>
        <v>-6.1359063816095079E-2</v>
      </c>
      <c r="AAO23" s="484">
        <f t="shared" ca="1" si="81"/>
        <v>1.8805162954418208E-2</v>
      </c>
      <c r="AAP23" s="484">
        <f t="shared" ca="1" si="81"/>
        <v>2.8328516958800835E-2</v>
      </c>
      <c r="AAQ23" s="484">
        <f t="shared" ca="1" si="81"/>
        <v>7.2202153341576855E-2</v>
      </c>
      <c r="AAR23" s="484">
        <f t="shared" ca="1" si="81"/>
        <v>-1.0262314354304794E-2</v>
      </c>
      <c r="AAS23" s="484">
        <f t="shared" ca="1" si="81"/>
        <v>-3.1171595822786675E-2</v>
      </c>
      <c r="AAT23" s="484">
        <f t="shared" ca="1" si="81"/>
        <v>0.1027465411596778</v>
      </c>
      <c r="AAU23" s="484">
        <f t="shared" ca="1" si="81"/>
        <v>0.12363824729832018</v>
      </c>
      <c r="AAV23" s="484">
        <f t="shared" ca="1" si="81"/>
        <v>-3.4108224499601811E-2</v>
      </c>
      <c r="AAW23" s="484">
        <f t="shared" ca="1" si="81"/>
        <v>2.5206724043060142E-2</v>
      </c>
      <c r="AAX23" s="484">
        <f t="shared" ca="1" si="81"/>
        <v>2.0195162658299359E-2</v>
      </c>
      <c r="AAY23" s="484">
        <f t="shared" ca="1" si="81"/>
        <v>0.13484625623176977</v>
      </c>
      <c r="AAZ23" s="484">
        <f t="shared" ca="1" si="81"/>
        <v>0.10083451386486998</v>
      </c>
      <c r="ABA23" s="484">
        <f t="shared" ca="1" si="82"/>
        <v>-0.10451532592333997</v>
      </c>
    </row>
    <row r="24" spans="1:729" ht="15" customHeight="1" x14ac:dyDescent="0.35">
      <c r="A24" s="498">
        <v>22</v>
      </c>
      <c r="B24" s="628"/>
      <c r="C24" s="606" t="s">
        <v>2235</v>
      </c>
      <c r="D24" s="629">
        <v>70</v>
      </c>
      <c r="E24" s="630" t="s">
        <v>2236</v>
      </c>
      <c r="F24" s="631" t="s">
        <v>1240</v>
      </c>
      <c r="G24" s="632">
        <v>3280.8150000000001</v>
      </c>
      <c r="H24" s="504">
        <v>20301.36963231592</v>
      </c>
      <c r="I24" s="505">
        <v>6150</v>
      </c>
      <c r="J24" s="539" t="s">
        <v>2237</v>
      </c>
      <c r="K24" s="507">
        <v>1</v>
      </c>
      <c r="L24" s="735" t="s">
        <v>2238</v>
      </c>
      <c r="M24" s="817">
        <v>94</v>
      </c>
      <c r="N24" s="818">
        <v>0.63719999999999999</v>
      </c>
      <c r="O24" s="819">
        <v>0.5353</v>
      </c>
      <c r="P24" s="820">
        <v>0.62949999999999995</v>
      </c>
      <c r="Q24" s="821">
        <v>0.74680000000000002</v>
      </c>
      <c r="R24" s="818">
        <v>0.60709999999999997</v>
      </c>
      <c r="S24" s="822">
        <v>0.53029999999999999</v>
      </c>
      <c r="T24" s="822">
        <v>0.43059999999999998</v>
      </c>
      <c r="U24" s="822">
        <v>0.44928000000000001</v>
      </c>
      <c r="V24" s="822">
        <v>0.28349999999999997</v>
      </c>
      <c r="W24" s="656" t="s">
        <v>2239</v>
      </c>
      <c r="X24" s="516" t="s">
        <v>2240</v>
      </c>
      <c r="Y24" s="517">
        <v>2</v>
      </c>
      <c r="Z24" s="517">
        <v>2</v>
      </c>
      <c r="AA24" s="519" t="s">
        <v>2241</v>
      </c>
      <c r="AB24" s="520">
        <v>2014</v>
      </c>
      <c r="AC24" s="576">
        <v>0</v>
      </c>
      <c r="AD24" s="575" t="s">
        <v>1188</v>
      </c>
      <c r="AE24" s="817">
        <v>0</v>
      </c>
      <c r="AF24" s="634" t="s">
        <v>1188</v>
      </c>
      <c r="AG24" s="635" t="s">
        <v>1188</v>
      </c>
      <c r="AH24" s="636" t="s">
        <v>1188</v>
      </c>
      <c r="AI24" s="636" t="s">
        <v>1188</v>
      </c>
      <c r="AJ24" s="636" t="s">
        <v>1188</v>
      </c>
      <c r="AK24" s="637" t="s">
        <v>1188</v>
      </c>
      <c r="AL24" s="638" t="s">
        <v>1188</v>
      </c>
      <c r="AM24" s="639" t="s">
        <v>1188</v>
      </c>
      <c r="AN24" s="636" t="s">
        <v>1188</v>
      </c>
      <c r="AO24" s="636" t="s">
        <v>1188</v>
      </c>
      <c r="AP24" s="636" t="s">
        <v>1188</v>
      </c>
      <c r="AQ24" s="636" t="s">
        <v>1188</v>
      </c>
      <c r="AR24" s="636" t="s">
        <v>1188</v>
      </c>
      <c r="AS24" s="636" t="s">
        <v>1188</v>
      </c>
      <c r="AT24" s="636" t="s">
        <v>1188</v>
      </c>
      <c r="AU24" s="640" t="s">
        <v>1188</v>
      </c>
      <c r="AV24" s="785" t="s">
        <v>2242</v>
      </c>
      <c r="AW24" s="642" t="s">
        <v>1672</v>
      </c>
      <c r="AX24" s="643">
        <v>2</v>
      </c>
      <c r="AY24" s="786" t="s">
        <v>2243</v>
      </c>
      <c r="AZ24" s="645">
        <v>1</v>
      </c>
      <c r="BA24" s="603" t="s">
        <v>2244</v>
      </c>
      <c r="BB24" s="631" t="s">
        <v>1143</v>
      </c>
      <c r="BC24" s="646" t="s">
        <v>747</v>
      </c>
      <c r="BD24" s="631" t="s">
        <v>1607</v>
      </c>
      <c r="BE24" s="631" t="s">
        <v>1317</v>
      </c>
      <c r="BF24" s="631">
        <v>3</v>
      </c>
      <c r="BG24" s="631">
        <v>2004</v>
      </c>
      <c r="BH24" s="631" t="s">
        <v>1197</v>
      </c>
      <c r="BI24" s="631">
        <v>1</v>
      </c>
      <c r="BJ24" s="631">
        <v>2</v>
      </c>
      <c r="BK24" s="631" t="s">
        <v>1256</v>
      </c>
      <c r="BL24" s="631" t="s">
        <v>1257</v>
      </c>
      <c r="BM24" s="641" t="s">
        <v>2245</v>
      </c>
      <c r="BN24" s="647">
        <v>1995</v>
      </c>
      <c r="BO24" s="557" t="s">
        <v>2246</v>
      </c>
      <c r="BP24" s="647">
        <v>2004</v>
      </c>
      <c r="BQ24" s="647">
        <v>3</v>
      </c>
      <c r="BR24" s="647">
        <v>4</v>
      </c>
      <c r="BS24" s="647" t="s">
        <v>1188</v>
      </c>
      <c r="BT24" s="647" t="s">
        <v>1188</v>
      </c>
      <c r="BU24" s="647" t="s">
        <v>1188</v>
      </c>
      <c r="BV24" s="648" t="s">
        <v>1188</v>
      </c>
      <c r="BW24" s="551" t="s">
        <v>2247</v>
      </c>
      <c r="BX24" s="650">
        <v>2003</v>
      </c>
      <c r="BY24" s="647" t="s">
        <v>2248</v>
      </c>
      <c r="BZ24" s="823" t="s">
        <v>2249</v>
      </c>
      <c r="CA24" s="738">
        <v>1</v>
      </c>
      <c r="CB24" s="738" t="s">
        <v>1262</v>
      </c>
      <c r="CC24" s="557" t="s">
        <v>2250</v>
      </c>
      <c r="CD24" s="652">
        <v>2005</v>
      </c>
      <c r="CE24" s="647">
        <v>3</v>
      </c>
      <c r="CF24" s="647">
        <v>2</v>
      </c>
      <c r="CG24" s="515" t="s">
        <v>2251</v>
      </c>
      <c r="CH24" s="647">
        <v>2003</v>
      </c>
      <c r="CI24" s="647">
        <v>2008</v>
      </c>
      <c r="CJ24" s="647">
        <v>3</v>
      </c>
      <c r="CK24" s="651" t="s">
        <v>2111</v>
      </c>
      <c r="CL24" s="651" t="s">
        <v>1208</v>
      </c>
      <c r="CM24" s="738">
        <v>2</v>
      </c>
      <c r="CN24" s="647" t="s">
        <v>2112</v>
      </c>
      <c r="CO24" s="557" t="s">
        <v>2252</v>
      </c>
      <c r="CP24" s="647">
        <v>2003</v>
      </c>
      <c r="CQ24" s="647">
        <v>3</v>
      </c>
      <c r="CR24" s="650">
        <v>2</v>
      </c>
      <c r="CS24" s="709" t="s">
        <v>2253</v>
      </c>
      <c r="CT24" s="647">
        <v>2012</v>
      </c>
      <c r="CU24" s="648">
        <v>2</v>
      </c>
      <c r="CV24" s="805" t="s">
        <v>1188</v>
      </c>
      <c r="CW24" s="665" t="s">
        <v>1188</v>
      </c>
      <c r="CX24" s="655">
        <v>0</v>
      </c>
      <c r="CY24" s="666" t="s">
        <v>1188</v>
      </c>
      <c r="CZ24" s="665" t="s">
        <v>1188</v>
      </c>
      <c r="DA24" s="655">
        <v>0</v>
      </c>
      <c r="DB24" s="723">
        <v>290000</v>
      </c>
      <c r="DC24" s="753">
        <v>2</v>
      </c>
      <c r="DD24" s="659" t="s">
        <v>2254</v>
      </c>
      <c r="DE24" s="648">
        <v>2019</v>
      </c>
      <c r="DF24" s="794" t="s">
        <v>755</v>
      </c>
      <c r="DG24" s="754" t="s">
        <v>2255</v>
      </c>
      <c r="DH24" s="663">
        <v>2</v>
      </c>
      <c r="DI24" s="796" t="s">
        <v>1214</v>
      </c>
      <c r="DJ24" s="709" t="s">
        <v>2256</v>
      </c>
      <c r="DK24" s="753" t="s">
        <v>1188</v>
      </c>
      <c r="DL24" s="753">
        <v>2</v>
      </c>
      <c r="DM24" s="657">
        <v>2</v>
      </c>
      <c r="DN24" s="782" t="s">
        <v>1143</v>
      </c>
      <c r="DO24" s="651" t="s">
        <v>747</v>
      </c>
      <c r="DP24" s="663">
        <v>2</v>
      </c>
      <c r="DQ24" s="642" t="s">
        <v>1256</v>
      </c>
      <c r="DR24" s="578" t="s">
        <v>2257</v>
      </c>
      <c r="DS24" s="753">
        <v>2004</v>
      </c>
      <c r="DT24" s="753">
        <v>3</v>
      </c>
      <c r="DU24" s="657">
        <v>2</v>
      </c>
      <c r="DV24" s="651" t="s">
        <v>2258</v>
      </c>
      <c r="DW24" s="824" t="s">
        <v>2259</v>
      </c>
      <c r="DX24" s="647">
        <v>2014</v>
      </c>
      <c r="DY24" s="647">
        <v>3</v>
      </c>
      <c r="DZ24" s="650">
        <v>1</v>
      </c>
      <c r="EA24" s="578" t="s">
        <v>2260</v>
      </c>
      <c r="EB24" s="506" t="s">
        <v>1672</v>
      </c>
      <c r="EC24" s="647">
        <v>2</v>
      </c>
      <c r="ED24" s="668" t="s">
        <v>1214</v>
      </c>
      <c r="EE24" s="647">
        <v>2004</v>
      </c>
      <c r="EF24" s="647">
        <v>3</v>
      </c>
      <c r="EG24" s="650" t="s">
        <v>1220</v>
      </c>
      <c r="EH24" s="648" t="s">
        <v>1221</v>
      </c>
      <c r="EI24" s="551" t="s">
        <v>2261</v>
      </c>
      <c r="EJ24" s="651" t="s">
        <v>1672</v>
      </c>
      <c r="EK24" s="647" t="s">
        <v>1188</v>
      </c>
      <c r="EL24" s="647" t="s">
        <v>1188</v>
      </c>
      <c r="EM24" s="812">
        <v>43221</v>
      </c>
      <c r="EN24" s="647" t="s">
        <v>2262</v>
      </c>
      <c r="EO24" s="536" t="s">
        <v>2263</v>
      </c>
      <c r="EP24" s="556">
        <v>1</v>
      </c>
      <c r="EQ24" s="556" t="s">
        <v>1262</v>
      </c>
      <c r="ER24" s="557" t="s">
        <v>2264</v>
      </c>
      <c r="ES24" s="556">
        <v>2013</v>
      </c>
      <c r="ET24" s="556">
        <v>3</v>
      </c>
      <c r="EU24" s="671">
        <v>3</v>
      </c>
      <c r="EV24" s="672"/>
      <c r="EW24" s="673"/>
      <c r="EX24" s="674"/>
      <c r="EY24" s="631" t="s">
        <v>1280</v>
      </c>
      <c r="EZ24" s="727" t="s">
        <v>1188</v>
      </c>
      <c r="FA24" s="675"/>
      <c r="FB24" s="648">
        <v>0</v>
      </c>
      <c r="FC24" s="676"/>
      <c r="FD24" s="647"/>
      <c r="FE24" s="648"/>
      <c r="FF24" s="652" t="s">
        <v>1281</v>
      </c>
      <c r="FG24" s="563" t="s">
        <v>1282</v>
      </c>
      <c r="FH24" s="631" t="str">
        <f t="shared" si="0"/>
        <v>C</v>
      </c>
      <c r="FI24" s="677">
        <f t="shared" si="1"/>
        <v>1.1444444444444446</v>
      </c>
      <c r="FJ24" s="678">
        <f t="shared" si="2"/>
        <v>1.6</v>
      </c>
      <c r="FK24" s="679">
        <f t="shared" si="3"/>
        <v>1.5</v>
      </c>
      <c r="FL24" s="680">
        <f t="shared" si="4"/>
        <v>0.33333333333333331</v>
      </c>
      <c r="FM24" s="681">
        <v>0</v>
      </c>
      <c r="FN24" s="574" t="s">
        <v>1188</v>
      </c>
      <c r="FO24" s="470" t="s">
        <v>1188</v>
      </c>
      <c r="FP24" s="470" t="s">
        <v>1188</v>
      </c>
      <c r="FQ24" s="430">
        <v>0</v>
      </c>
      <c r="FR24" s="682" t="s">
        <v>1188</v>
      </c>
      <c r="FS24" s="369">
        <v>0</v>
      </c>
      <c r="FT24" s="574" t="s">
        <v>1188</v>
      </c>
      <c r="FU24" s="575" t="s">
        <v>1188</v>
      </c>
      <c r="FV24" s="369">
        <v>0</v>
      </c>
      <c r="FW24" s="574" t="s">
        <v>1188</v>
      </c>
      <c r="FX24" s="575" t="s">
        <v>1188</v>
      </c>
      <c r="FY24" s="369">
        <v>0</v>
      </c>
      <c r="FZ24" s="574" t="s">
        <v>1188</v>
      </c>
      <c r="GA24" s="470" t="s">
        <v>1188</v>
      </c>
      <c r="GB24" s="575" t="s">
        <v>1188</v>
      </c>
      <c r="GC24" s="369">
        <v>0</v>
      </c>
      <c r="GD24" s="574" t="s">
        <v>1188</v>
      </c>
      <c r="GE24" s="470" t="s">
        <v>1188</v>
      </c>
      <c r="GF24" s="685" t="s">
        <v>1188</v>
      </c>
      <c r="GG24" s="734">
        <v>0</v>
      </c>
      <c r="GH24" s="574" t="s">
        <v>1188</v>
      </c>
      <c r="GI24" s="684" t="s">
        <v>1188</v>
      </c>
      <c r="GJ24" s="575" t="s">
        <v>1188</v>
      </c>
      <c r="GK24" s="369">
        <v>1</v>
      </c>
      <c r="GL24" s="430" t="s">
        <v>1188</v>
      </c>
      <c r="GM24" s="686" t="s">
        <v>2265</v>
      </c>
      <c r="GN24" s="572" t="s">
        <v>2266</v>
      </c>
      <c r="GO24" s="577">
        <v>0</v>
      </c>
      <c r="GP24" s="687" t="s">
        <v>1188</v>
      </c>
      <c r="GQ24" s="688" t="s">
        <v>1188</v>
      </c>
      <c r="GR24" s="688" t="s">
        <v>1188</v>
      </c>
      <c r="GS24" s="688" t="s">
        <v>1188</v>
      </c>
      <c r="GT24" s="689" t="s">
        <v>1188</v>
      </c>
      <c r="GU24" s="581">
        <v>0</v>
      </c>
      <c r="GV24" s="687" t="s">
        <v>1188</v>
      </c>
      <c r="GW24" s="688" t="s">
        <v>1188</v>
      </c>
      <c r="GX24" s="689" t="s">
        <v>1188</v>
      </c>
      <c r="GY24" s="581">
        <v>0</v>
      </c>
      <c r="GZ24" s="582" t="s">
        <v>1188</v>
      </c>
      <c r="HA24" s="583" t="s">
        <v>1293</v>
      </c>
      <c r="HB24" s="584">
        <v>1</v>
      </c>
      <c r="HC24" s="585">
        <v>2</v>
      </c>
      <c r="HD24" s="586" t="s">
        <v>2267</v>
      </c>
      <c r="HE24" s="718" t="s">
        <v>2268</v>
      </c>
      <c r="HF24" s="587">
        <v>2001</v>
      </c>
      <c r="HG24" s="587">
        <v>2001</v>
      </c>
      <c r="HH24" s="588">
        <v>2</v>
      </c>
      <c r="HI24" s="586" t="s">
        <v>2269</v>
      </c>
      <c r="HJ24" s="578" t="s">
        <v>2270</v>
      </c>
      <c r="HK24" s="691">
        <v>2013</v>
      </c>
      <c r="HL24" s="692">
        <v>2</v>
      </c>
      <c r="HM24" s="591" t="s">
        <v>2271</v>
      </c>
      <c r="HN24" s="592">
        <v>2000</v>
      </c>
      <c r="HO24" s="681" t="s">
        <v>1188</v>
      </c>
      <c r="HP24" s="574" t="s">
        <v>1188</v>
      </c>
      <c r="HQ24" s="472" t="str">
        <f t="shared" si="5"/>
        <v>-</v>
      </c>
      <c r="HR24" s="593" t="s">
        <v>1188</v>
      </c>
      <c r="HS24" s="574" t="s">
        <v>1188</v>
      </c>
      <c r="HT24" s="574" t="s">
        <v>1188</v>
      </c>
      <c r="HU24" s="574" t="s">
        <v>1188</v>
      </c>
      <c r="HV24" s="574" t="s">
        <v>1188</v>
      </c>
      <c r="HW24" s="574" t="s">
        <v>1188</v>
      </c>
      <c r="HX24" s="574" t="s">
        <v>1188</v>
      </c>
      <c r="HY24" s="574" t="s">
        <v>1188</v>
      </c>
      <c r="HZ24" s="574" t="s">
        <v>1188</v>
      </c>
      <c r="IA24" s="574" t="s">
        <v>1188</v>
      </c>
      <c r="IB24" s="574" t="s">
        <v>1188</v>
      </c>
      <c r="IC24" s="574" t="s">
        <v>1188</v>
      </c>
      <c r="ID24" s="681" t="s">
        <v>1188</v>
      </c>
      <c r="IE24" s="369" t="s">
        <v>1188</v>
      </c>
      <c r="IF24" s="574" t="s">
        <v>1188</v>
      </c>
      <c r="IG24" s="472" t="str">
        <f t="shared" si="6"/>
        <v>-</v>
      </c>
      <c r="IH24" s="609">
        <v>0.52023074255414803</v>
      </c>
      <c r="II24" s="694">
        <v>0.47200000699883576</v>
      </c>
      <c r="IJ24" s="695">
        <v>0.45103696054591447</v>
      </c>
      <c r="IK24" s="696">
        <v>0.48837108247341759</v>
      </c>
      <c r="IL24" s="696">
        <v>0.43626891458081829</v>
      </c>
      <c r="IM24" s="697">
        <v>0.51232307039519265</v>
      </c>
      <c r="IN24" s="599">
        <v>2</v>
      </c>
      <c r="IO24" s="600">
        <v>4</v>
      </c>
      <c r="IP24" s="601">
        <v>4</v>
      </c>
      <c r="IQ24" s="600">
        <v>19</v>
      </c>
      <c r="IR24" s="587">
        <v>34</v>
      </c>
      <c r="IS24" s="601">
        <v>53</v>
      </c>
      <c r="IT24" s="599" t="s">
        <v>1188</v>
      </c>
      <c r="IU24" s="600" t="s">
        <v>1188</v>
      </c>
      <c r="IV24" s="587" t="s">
        <v>1188</v>
      </c>
      <c r="IW24" s="601" t="s">
        <v>1188</v>
      </c>
      <c r="IX24" s="602" t="s">
        <v>1188</v>
      </c>
      <c r="IY24" s="681">
        <v>1</v>
      </c>
      <c r="IZ24" s="603" t="s">
        <v>2272</v>
      </c>
      <c r="JA24" s="681">
        <v>0</v>
      </c>
      <c r="JB24" s="720" t="s">
        <v>1188</v>
      </c>
      <c r="JC24" s="681">
        <v>0</v>
      </c>
      <c r="JD24" s="430" t="s">
        <v>1188</v>
      </c>
      <c r="JE24" s="470" t="s">
        <v>1188</v>
      </c>
      <c r="JF24" s="470" t="s">
        <v>1188</v>
      </c>
      <c r="JG24" s="472" t="s">
        <v>1188</v>
      </c>
      <c r="JH24" s="568">
        <v>0</v>
      </c>
      <c r="JI24" s="469" t="s">
        <v>1188</v>
      </c>
      <c r="JJ24" s="470" t="s">
        <v>1188</v>
      </c>
      <c r="JK24" s="471" t="s">
        <v>1188</v>
      </c>
      <c r="JL24" s="472" t="s">
        <v>1188</v>
      </c>
      <c r="JM24" s="468">
        <v>0</v>
      </c>
      <c r="JN24" s="469" t="s">
        <v>1188</v>
      </c>
      <c r="JO24" s="469" t="s">
        <v>1188</v>
      </c>
      <c r="JP24" s="470" t="s">
        <v>1188</v>
      </c>
      <c r="JQ24" s="471" t="s">
        <v>1188</v>
      </c>
      <c r="JR24" s="472" t="s">
        <v>1188</v>
      </c>
      <c r="JS24" s="369">
        <v>0</v>
      </c>
      <c r="JT24" s="430" t="s">
        <v>1188</v>
      </c>
      <c r="JU24" s="470" t="s">
        <v>1188</v>
      </c>
      <c r="JV24" s="470" t="s">
        <v>1188</v>
      </c>
      <c r="JW24" s="472" t="s">
        <v>1188</v>
      </c>
      <c r="JX24" s="606">
        <v>0</v>
      </c>
      <c r="JY24" s="607" t="s">
        <v>1188</v>
      </c>
      <c r="JZ24" s="606" t="s">
        <v>1188</v>
      </c>
      <c r="KA24" s="606">
        <f t="shared" si="7"/>
        <v>0</v>
      </c>
      <c r="KB24" s="606"/>
      <c r="KC24" s="606"/>
      <c r="KD24" s="606"/>
      <c r="KE24" s="606"/>
      <c r="KF24" s="606">
        <f t="shared" si="8"/>
        <v>0</v>
      </c>
      <c r="KG24" s="606"/>
      <c r="KH24" s="606"/>
      <c r="KI24" s="606"/>
      <c r="KJ24" s="606"/>
      <c r="KK24" s="606">
        <v>1</v>
      </c>
      <c r="KL24" s="606">
        <v>1</v>
      </c>
      <c r="KM24" s="608">
        <f t="shared" si="9"/>
        <v>0.3731445908546448</v>
      </c>
      <c r="KN24" s="609">
        <v>-0.63427704572677612</v>
      </c>
      <c r="KO24" s="609">
        <v>28.846153259277344</v>
      </c>
      <c r="KP24" s="610">
        <v>8</v>
      </c>
      <c r="KQ24" s="608">
        <f t="shared" si="10"/>
        <v>0.37737096548080445</v>
      </c>
      <c r="KR24" s="609">
        <v>-0.61314517259597778</v>
      </c>
      <c r="KS24" s="609">
        <v>30.288461685180664</v>
      </c>
      <c r="KT24" s="610">
        <v>11</v>
      </c>
      <c r="KU24" s="610">
        <v>36</v>
      </c>
      <c r="KV24" s="563" t="s">
        <v>1237</v>
      </c>
      <c r="KW24" s="606" t="s">
        <v>2235</v>
      </c>
      <c r="KX24" s="700" t="str">
        <f t="shared" ca="1" si="11"/>
        <v>C</v>
      </c>
      <c r="KY24" s="701">
        <f t="shared" ca="1" si="12"/>
        <v>0.37731670770767323</v>
      </c>
      <c r="KZ24" s="702">
        <f t="shared" ca="1" si="13"/>
        <v>0.42090588235294119</v>
      </c>
      <c r="LA24" s="703">
        <f t="shared" ca="1" si="54"/>
        <v>0.53389523809523809</v>
      </c>
      <c r="LB24" s="703">
        <f t="shared" ca="1" si="14"/>
        <v>0.23510833333333334</v>
      </c>
      <c r="LC24" s="704">
        <f t="shared" ca="1" si="15"/>
        <v>0.31935737704918038</v>
      </c>
      <c r="LD24" s="696" cm="1">
        <f t="array" aca="1" ref="LD24" ca="1">INDIRECT(LD$203&amp;ROW())*LD$205</f>
        <v>0</v>
      </c>
      <c r="LE24" s="696" cm="1">
        <f t="array" aca="1" ref="LE24" ca="1">INDIRECT(LE$203&amp;ROW())*LE$205</f>
        <v>0</v>
      </c>
      <c r="LF24" s="696" cm="1">
        <f t="array" aca="1" ref="LF24" ca="1">INDIRECT(LF$203&amp;ROW())*LF$205</f>
        <v>0</v>
      </c>
      <c r="LG24" s="696" cm="1">
        <f t="array" aca="1" ref="LG24" ca="1">INDIRECT(LG$203&amp;ROW())*LG$205</f>
        <v>3</v>
      </c>
      <c r="LH24" s="696" cm="1">
        <f t="array" aca="1" ref="LH24" ca="1">INDIRECT(LH$203&amp;ROW())*LH$205</f>
        <v>3</v>
      </c>
      <c r="LI24" s="696" cm="1">
        <f t="array" aca="1" ref="LI24" ca="1">INDIRECT(LI$203&amp;ROW())*LI$205</f>
        <v>3</v>
      </c>
      <c r="LJ24" s="696" cm="1">
        <f t="array" aca="1" ref="LJ24" ca="1">INDIRECT(LJ$203&amp;ROW())*LJ$205</f>
        <v>3</v>
      </c>
      <c r="LK24" s="696" cm="1">
        <f t="array" aca="1" ref="LK24" ca="1">INDIRECT(LK$203&amp;ROW())*LK$205</f>
        <v>2</v>
      </c>
      <c r="LL24" s="696" cm="1">
        <f t="array" aca="1" ref="LL24" ca="1">INDIRECT(LL$203&amp;ROW())*LL$205</f>
        <v>3</v>
      </c>
      <c r="LM24" s="696" cm="1">
        <f t="array" aca="1" ref="LM24" ca="1">INDIRECT(LM$203&amp;ROW())*LM$205</f>
        <v>6</v>
      </c>
      <c r="LN24" s="696" cm="1">
        <f t="array" aca="1" ref="LN24" ca="1">INDIRECT(LN$203&amp;ROW())*LN$205</f>
        <v>3</v>
      </c>
      <c r="LO24" s="696" cm="1">
        <f t="array" aca="1" ref="LO24" ca="1">INDIRECT(LO$203&amp;ROW())*LO$205</f>
        <v>6</v>
      </c>
      <c r="LP24" s="696" cm="1">
        <f t="array" aca="1" ref="LP24" ca="1">INDIRECT(LP$203&amp;ROW())*LP$205</f>
        <v>0</v>
      </c>
      <c r="LQ24" s="696" cm="1">
        <f t="array" aca="1" ref="LQ24" ca="1">IF(INDIRECT(LQ$203&amp;ROW())="-",0,INDIRECT(LQ$203&amp;ROW())*LQ$205)</f>
        <v>3.7769999999999997</v>
      </c>
      <c r="LR24" s="696" cm="1">
        <f t="array" aca="1" ref="LR24" ca="1">INDIRECT(LR$203&amp;ROW())*LR$205</f>
        <v>0</v>
      </c>
      <c r="LS24" s="696" cm="1">
        <f t="array" aca="1" ref="LS24" ca="1">IF(INDIRECT(LS$203&amp;ROW())="-",0,INDIRECT(LS$203&amp;ROW())*LS$205)</f>
        <v>3.2118000000000002</v>
      </c>
      <c r="LT24" s="696" cm="1">
        <f t="array" aca="1" ref="LT24" ca="1">INDIRECT(LT$203&amp;ROW())*LT$205</f>
        <v>2</v>
      </c>
      <c r="LU24" s="696" cm="1">
        <f t="array" aca="1" ref="LU24" ca="1">INDIRECT(LU$203&amp;ROW())*LU$205</f>
        <v>2</v>
      </c>
      <c r="LV24" s="696" cm="1">
        <f t="array" aca="1" ref="LV24" ca="1">INDIRECT(LV$203&amp;ROW())*LV$205</f>
        <v>2</v>
      </c>
      <c r="LW24" s="696" cm="1">
        <f t="array" aca="1" ref="LW24" ca="1">INDIRECT(LW$203&amp;ROW())*LW$205</f>
        <v>0</v>
      </c>
      <c r="LX24" s="696" cm="1">
        <f t="array" aca="1" ref="LX24" ca="1">INDIRECT(LX$203&amp;ROW())*LX$205</f>
        <v>2</v>
      </c>
      <c r="LY24" s="696" cm="1">
        <f t="array" aca="1" ref="LY24" ca="1">IF(INDIRECT(LY$203&amp;ROW())="-",0,INDIRECT(LY$203&amp;ROW())*LY$205)</f>
        <v>3.6425999999999998</v>
      </c>
      <c r="LZ24" s="696" cm="1">
        <f t="array" aca="1" ref="LZ24" ca="1">INDIRECT(LZ$203&amp;ROW())*LZ$205</f>
        <v>2</v>
      </c>
      <c r="MA24" s="696" cm="1">
        <f t="array" aca="1" ref="MA24" ca="1">INDIRECT(MA$203&amp;ROW())*MA$205</f>
        <v>0</v>
      </c>
      <c r="MB24" s="696" cm="1">
        <f t="array" aca="1" ref="MB24" ca="1">INDIRECT(MB$203&amp;ROW())*MB$205</f>
        <v>0</v>
      </c>
      <c r="MC24" s="696" cm="1">
        <f t="array" aca="1" ref="MC24" ca="1">IF($MB24=0,0,INDIRECT(MC$203&amp;ROW())*MC$205)</f>
        <v>0</v>
      </c>
      <c r="MD24" s="696" cm="1">
        <f t="array" aca="1" ref="MD24" ca="1">IF($MB24=0,0,INDIRECT(MD$203&amp;ROW())*MD$205)</f>
        <v>0</v>
      </c>
      <c r="ME24" s="696" cm="1">
        <f t="array" aca="1" ref="ME24" ca="1">IF($MB24=0,0,INDIRECT(ME$203&amp;ROW())*ME$205)</f>
        <v>0</v>
      </c>
      <c r="MF24" s="696" cm="1">
        <f t="array" aca="1" ref="MF24" ca="1">IF($MB24=0,0,INDIRECT(MF$203&amp;ROW())*MF$205)</f>
        <v>0</v>
      </c>
      <c r="MG24" s="696" cm="1">
        <f t="array" aca="1" ref="MG24" ca="1">INDIRECT(MG$203&amp;ROW())*MG$205</f>
        <v>0</v>
      </c>
      <c r="MH24" s="696" cm="1">
        <f t="array" aca="1" ref="MH24" ca="1">IF($MG24=0,0,INDIRECT(MH$203&amp;ROW())*MH$205)</f>
        <v>0</v>
      </c>
      <c r="MI24" s="696" cm="1">
        <f t="array" aca="1" ref="MI24" ca="1">IF($MG24=0,0,INDIRECT(MI$203&amp;ROW())*MI$205)</f>
        <v>0</v>
      </c>
      <c r="MJ24" s="696" cm="1">
        <f t="array" aca="1" ref="MJ24" ca="1">INDIRECT(MJ$203&amp;ROW())*MJ$205</f>
        <v>0</v>
      </c>
      <c r="MK24" s="696" cm="1">
        <f t="array" aca="1" ref="MK24" ca="1">INDIRECT(MK$203&amp;ROW())*MK$205</f>
        <v>0</v>
      </c>
      <c r="ML24" s="696" cm="1">
        <f t="array" aca="1" ref="ML24" ca="1">INDIRECT(ML$203&amp;ROW())*ML$205</f>
        <v>0</v>
      </c>
      <c r="MM24" s="696" cm="1">
        <f t="array" aca="1" ref="MM24" ca="1">INDIRECT(MM$203&amp;ROW())*MM$205</f>
        <v>4</v>
      </c>
      <c r="MN24" s="696" cm="1">
        <f t="array" aca="1" ref="MN24" ca="1">INDIRECT(MN$203&amp;ROW())*MN$205</f>
        <v>0</v>
      </c>
      <c r="MO24" s="696" cm="1">
        <f t="array" aca="1" ref="MO24" ca="1">INDIRECT(MO$203&amp;ROW())*MO$205</f>
        <v>2</v>
      </c>
      <c r="MP24" s="696" cm="1">
        <f t="array" aca="1" ref="MP24" ca="1">INDIRECT(MP$203&amp;ROW())*MP$205</f>
        <v>2</v>
      </c>
      <c r="MQ24" s="696" cm="1">
        <f t="array" aca="1" ref="MQ24" ca="1">INDIRECT(MQ$203&amp;ROW())*MQ$205</f>
        <v>2</v>
      </c>
      <c r="MR24" s="696" cm="1">
        <f t="array" aca="1" ref="MR24" ca="1">INDIRECT(MR$203&amp;ROW())*MR$205</f>
        <v>2</v>
      </c>
      <c r="MS24" s="696" cm="1">
        <f t="array" aca="1" ref="MS24" ca="1">INDIRECT(MS$203&amp;ROW())*MS$205</f>
        <v>2</v>
      </c>
      <c r="MT24" s="696" cm="1">
        <f t="array" aca="1" ref="MT24" ca="1">INDIRECT(MT$203&amp;ROW())*MT$205</f>
        <v>0</v>
      </c>
      <c r="MU24" s="696" cm="1">
        <f t="array" aca="1" ref="MU24" ca="1">INDIRECT(MU$203&amp;ROW())*MU$205</f>
        <v>1</v>
      </c>
      <c r="MV24" s="696" cm="1">
        <f t="array" aca="1" ref="MV24" ca="1">IF(INDIRECT(MV$203&amp;ROW())="-",0,INDIRECT(MV$203&amp;ROW())*MV$205)</f>
        <v>4.4808000000000003</v>
      </c>
      <c r="MW24" s="696" cm="1">
        <f t="array" aca="1" ref="MW24" ca="1">INDIRECT(MW$203&amp;ROW())*MW$205</f>
        <v>0</v>
      </c>
      <c r="MX24" s="696" cm="1">
        <f t="array" aca="1" ref="MX24" ca="1">INDIRECT(MX$203&amp;ROW())*MX$205</f>
        <v>0</v>
      </c>
      <c r="MY24" s="696" cm="1">
        <f t="array" aca="1" ref="MY24" ca="1">INDIRECT(MY$203&amp;ROW())*MY$205</f>
        <v>0</v>
      </c>
      <c r="NA24" s="701">
        <f t="shared" si="16"/>
        <v>0.64949999999999997</v>
      </c>
      <c r="NB24" s="617">
        <f t="shared" si="17"/>
        <v>0.53823571428571426</v>
      </c>
      <c r="NC24" s="695">
        <f t="shared" si="18"/>
        <v>0.12362307692307692</v>
      </c>
      <c r="ND24" s="697">
        <f t="shared" si="19"/>
        <v>0.43506666666666666</v>
      </c>
      <c r="NE24" s="694">
        <f t="shared" si="20"/>
        <v>0.43660636446886442</v>
      </c>
      <c r="NF24" s="682" t="str">
        <f t="shared" si="21"/>
        <v>C</v>
      </c>
      <c r="NH24" s="606" t="s">
        <v>2235</v>
      </c>
      <c r="NI24" s="563" t="str">
        <f t="shared" si="22"/>
        <v>B</v>
      </c>
      <c r="NJ24" s="563" t="str">
        <f t="shared" si="23"/>
        <v>C</v>
      </c>
      <c r="NK24" s="563" t="str">
        <f t="shared" ca="1" si="24"/>
        <v>C</v>
      </c>
      <c r="NL24" s="563" t="str">
        <f t="shared" ca="1" si="25"/>
        <v>C</v>
      </c>
      <c r="NM24" s="563" t="str">
        <f t="shared" ca="1" si="26"/>
        <v>C</v>
      </c>
      <c r="NN24" s="563" t="str">
        <f t="shared" ca="1" si="55"/>
        <v>C</v>
      </c>
      <c r="NO24" s="563" t="str">
        <f t="shared" ca="1" si="56"/>
        <v>B</v>
      </c>
      <c r="NP24" s="606" t="str">
        <f t="shared" si="27"/>
        <v>-</v>
      </c>
      <c r="NQ24" s="682" t="str">
        <f t="shared" si="28"/>
        <v>-</v>
      </c>
      <c r="NR24" s="682" t="e">
        <f>IF(OR(AND(NI24="A",OR(NJ24="C",NJ24="D")),AND(NI24="A",OR(#REF!="C",#REF!="D")),AND(NI24="B",OR(NJ24="D",#REF!="D")),AND(OR(NI24="C",NI24="D"),OR(NJ24="A",NJ24="B")),AND(OR(NI24="C",NI24="D"),OR(#REF!="A",#REF!="B")),AND(OR(NJ24="A",#REF!="A",NJ24="B",#REF!="B"),OR(NP24="-",NQ24="-")),AND(OR(NJ24="C",#REF!="C",NJ24="D",#REF!="D"),NP24="Yes")),"Yes","-")</f>
        <v>#REF!</v>
      </c>
      <c r="NS24" s="607"/>
      <c r="NT24" s="619">
        <f t="shared" si="29"/>
        <v>0.63719999999999999</v>
      </c>
      <c r="NU24" s="619">
        <f t="shared" si="30"/>
        <v>0.43660636446886442</v>
      </c>
      <c r="NV24" s="619">
        <f t="shared" ca="1" si="31"/>
        <v>0.37731670770767323</v>
      </c>
      <c r="NW24" s="619">
        <f t="shared" ca="1" si="57"/>
        <v>0.40791214746001131</v>
      </c>
      <c r="NX24" s="619">
        <f t="shared" ca="1" si="58"/>
        <v>0.46232857035244967</v>
      </c>
      <c r="NY24" s="620">
        <f t="shared" ca="1" si="59"/>
        <v>0.42617844655060566</v>
      </c>
      <c r="NZ24" s="620">
        <f t="shared" ca="1" si="60"/>
        <v>0.50829674835641925</v>
      </c>
      <c r="OA24" s="705" t="s">
        <v>1188</v>
      </c>
      <c r="OB24" s="706" t="s">
        <v>1188</v>
      </c>
      <c r="OC24" s="494"/>
      <c r="OE24" s="606" t="s">
        <v>2235</v>
      </c>
      <c r="OF24" s="700" t="str">
        <f t="shared" ca="1" si="32"/>
        <v>C</v>
      </c>
      <c r="OG24" s="701">
        <f t="shared" ca="1" si="61"/>
        <v>0.40791214746001131</v>
      </c>
      <c r="OH24" s="705">
        <f t="shared" ca="1" si="33"/>
        <v>0.57560330368763568</v>
      </c>
      <c r="OI24" s="696">
        <f t="shared" ca="1" si="34"/>
        <v>0.54412888531994985</v>
      </c>
      <c r="OJ24" s="696">
        <f t="shared" ca="1" si="35"/>
        <v>0.14292449307293029</v>
      </c>
      <c r="OK24" s="697">
        <f t="shared" ca="1" si="36"/>
        <v>0.36899190775952939</v>
      </c>
      <c r="OL24" s="696" cm="1">
        <f t="array" aca="1" ref="OL24" ca="1">INDIRECT(OL$203&amp;ROW())*OL$205</f>
        <v>0</v>
      </c>
      <c r="OM24" s="696" cm="1">
        <f t="array" aca="1" ref="OM24" ca="1">INDIRECT(OM$203&amp;ROW())*OM$205</f>
        <v>0</v>
      </c>
      <c r="ON24" s="696" cm="1">
        <f t="array" aca="1" ref="ON24" ca="1">INDIRECT(ON$203&amp;ROW())*ON$205</f>
        <v>0</v>
      </c>
      <c r="OO24" s="696" cm="1">
        <f t="array" aca="1" ref="OO24" ca="1">INDIRECT(OO$203&amp;ROW())*OO$205</f>
        <v>1.0790999999999999</v>
      </c>
      <c r="OP24" s="696" cm="1">
        <f t="array" aca="1" ref="OP24" ca="1">INDIRECT(OP$203&amp;ROW())*OP$205</f>
        <v>1.5831</v>
      </c>
      <c r="OQ24" s="696" cm="1">
        <f t="array" aca="1" ref="OQ24" ca="1">INDIRECT(OQ$203&amp;ROW())*OQ$205</f>
        <v>1.5849</v>
      </c>
      <c r="OR24" s="696" cm="1">
        <f t="array" aca="1" ref="OR24" ca="1">INDIRECT(OR$203&amp;ROW())*OR$205</f>
        <v>1.4141999999999999</v>
      </c>
      <c r="OS24" s="696" cm="1">
        <f t="array" aca="1" ref="OS24" ca="1">INDIRECT(OS$203&amp;ROW())*OS$205</f>
        <v>1.0258</v>
      </c>
      <c r="OT24" s="696" cm="1">
        <f t="array" aca="1" ref="OT24" ca="1">INDIRECT(OT$203&amp;ROW())*OT$205</f>
        <v>1.4727000000000001</v>
      </c>
      <c r="OU24" s="696" cm="1">
        <f t="array" aca="1" ref="OU24" ca="1">INDIRECT(OU$203&amp;ROW())*OU$205</f>
        <v>1.9304999999999999</v>
      </c>
      <c r="OV24" s="696" cm="1">
        <f t="array" aca="1" ref="OV24" ca="1">INDIRECT(OV$203&amp;ROW())*OV$205</f>
        <v>1.2161999999999999</v>
      </c>
      <c r="OW24" s="696" cm="1">
        <f t="array" aca="1" ref="OW24" ca="1">INDIRECT(OW$203&amp;ROW())*OW$205</f>
        <v>1.5144000000000002</v>
      </c>
      <c r="OX24" s="696" cm="1">
        <f t="array" aca="1" ref="OX24" ca="1">INDIRECT(OX$203&amp;ROW())*OX$205</f>
        <v>0</v>
      </c>
      <c r="OY24" s="696" cm="1">
        <f t="array" aca="1" ref="OY24" ca="1">IF(INDIRECT(OY$203&amp;ROW())="-",0,INDIRECT(OY$203&amp;ROW())*OY$205)</f>
        <v>0.44675614999999996</v>
      </c>
      <c r="OZ24" s="696" cm="1">
        <f t="array" aca="1" ref="OZ24" ca="1">INDIRECT(OZ$203&amp;ROW())*OZ$205</f>
        <v>0</v>
      </c>
      <c r="PA24" s="696" cm="1">
        <f t="array" aca="1" ref="PA24" ca="1">IF(INDIRECT(PA$203&amp;ROW())="-",0,INDIRECT(PA$203&amp;ROW())*PA$205)</f>
        <v>0.47288401999999996</v>
      </c>
      <c r="PB24" s="705" cm="1">
        <f t="array" aca="1" ref="PB24" ca="1">INDIRECT(PB$203&amp;ROW())*PB$205</f>
        <v>0.75419999999999998</v>
      </c>
      <c r="PC24" s="696" cm="1">
        <f t="array" aca="1" ref="PC24" ca="1">INDIRECT(PC$203&amp;ROW())*PC$205</f>
        <v>1.3946000000000001</v>
      </c>
      <c r="PD24" s="696" cm="1">
        <f t="array" aca="1" ref="PD24" ca="1">INDIRECT(PD$203&amp;ROW())*PD$205</f>
        <v>1.4683999999999999</v>
      </c>
      <c r="PE24" s="696" cm="1">
        <f t="array" aca="1" ref="PE24" ca="1">INDIRECT(PE$203&amp;ROW())*PE$205</f>
        <v>0</v>
      </c>
      <c r="PF24" s="696" cm="1">
        <f t="array" aca="1" ref="PF24" ca="1">INDIRECT(PF$203&amp;ROW())*PF$205</f>
        <v>1.3308</v>
      </c>
      <c r="PG24" s="696" cm="1">
        <f t="array" aca="1" ref="PG24" ca="1">IF(INDIRECT(PG$203&amp;ROW())="-",0,INDIRECT(PG$203&amp;ROW())*PG$205)</f>
        <v>0.53121249999999998</v>
      </c>
      <c r="PH24" s="696" cm="1">
        <f t="array" aca="1" ref="PH24" ca="1">INDIRECT(PH$203&amp;ROW())*PH$205</f>
        <v>0.61699999999999999</v>
      </c>
      <c r="PI24" s="696" cm="1">
        <f t="array" aca="1" ref="PI24" ca="1">INDIRECT(PI$203&amp;ROW())*PI$205</f>
        <v>0</v>
      </c>
      <c r="PJ24" s="696" cm="1">
        <f t="array" aca="1" ref="PJ24" ca="1">INDIRECT(PJ$203&amp;ROW())*PJ$205</f>
        <v>0</v>
      </c>
      <c r="PK24" s="696" cm="1">
        <f t="array" aca="1" ref="PK24" ca="1">IF($PJ24=0,0,INDIRECT(PK$203&amp;ROW())*PK$205)</f>
        <v>0</v>
      </c>
      <c r="PL24" s="696" cm="1">
        <f t="array" aca="1" ref="PL24" ca="1">IF($MPE24=0,0,INDIRECT(PL$203&amp;ROW())*PL$205)</f>
        <v>0</v>
      </c>
      <c r="PM24" s="696" cm="1">
        <f t="array" aca="1" ref="PM24" ca="1">IF($MPE24=0,0,INDIRECT(PM$203&amp;ROW())*PM$205)</f>
        <v>0</v>
      </c>
      <c r="PN24" s="696" cm="1">
        <f t="array" aca="1" ref="PN24" ca="1">IF($PJ24=0,0,INDIRECT(PN$203&amp;ROW())*PN$205)</f>
        <v>0</v>
      </c>
      <c r="PO24" s="696" cm="1">
        <f t="array" aca="1" ref="PO24" ca="1">INDIRECT(PO$203&amp;ROW())*PO$205</f>
        <v>0</v>
      </c>
      <c r="PP24" s="696" cm="1">
        <f t="array" aca="1" ref="PP24" ca="1">IF($PO24=0,0,INDIRECT(PP$203&amp;ROW())*PP$205)</f>
        <v>0</v>
      </c>
      <c r="PQ24" s="696" cm="1">
        <f t="array" aca="1" ref="PQ24" ca="1">IF($PO24=0,0,INDIRECT(PQ$203&amp;ROW())*PQ$205)</f>
        <v>0</v>
      </c>
      <c r="PR24" s="696" cm="1">
        <f t="array" aca="1" ref="PR24" ca="1">INDIRECT(PR$203&amp;ROW())*PR$205</f>
        <v>0</v>
      </c>
      <c r="PS24" s="696" cm="1">
        <f t="array" aca="1" ref="PS24" ca="1">INDIRECT(PS$203&amp;ROW())*PS$205</f>
        <v>0</v>
      </c>
      <c r="PT24" s="696" cm="1">
        <f t="array" aca="1" ref="PT24" ca="1">INDIRECT(PT$203&amp;ROW())*PT$205</f>
        <v>0</v>
      </c>
      <c r="PU24" s="696" cm="1">
        <f t="array" aca="1" ref="PU24" ca="1">INDIRECT(PU$203&amp;ROW())*PU$205</f>
        <v>1.1798</v>
      </c>
      <c r="PV24" s="696" cm="1">
        <f t="array" aca="1" ref="PV24" ca="1">INDIRECT(PV$203&amp;ROW())*PV$205</f>
        <v>0</v>
      </c>
      <c r="PW24" s="696" cm="1">
        <f t="array" aca="1" ref="PW24" ca="1">INDIRECT(PW$203&amp;ROW())*PW$205</f>
        <v>1.0658000000000001</v>
      </c>
      <c r="PX24" s="696" cm="1">
        <f t="array" aca="1" ref="PX24" ca="1">INDIRECT(PX$203&amp;ROW())*PX$205</f>
        <v>1.1714</v>
      </c>
      <c r="PY24" s="696" cm="1">
        <f t="array" aca="1" ref="PY24" ca="1">INDIRECT(PY$203&amp;ROW())*PY$205</f>
        <v>1.1866000000000001</v>
      </c>
      <c r="PZ24" s="696" cm="1">
        <f t="array" aca="1" ref="PZ24" ca="1">INDIRECT(PZ$203&amp;ROW())*PZ$205</f>
        <v>0.17430000000000001</v>
      </c>
      <c r="QA24" s="696" cm="1">
        <f t="array" aca="1" ref="QA24" ca="1">INDIRECT(QA$203&amp;ROW())*QA$205</f>
        <v>0.31659999999999999</v>
      </c>
      <c r="QB24" s="696" cm="1">
        <f t="array" aca="1" ref="QB24" ca="1">INDIRECT(QB$203&amp;ROW())*QB$205</f>
        <v>0</v>
      </c>
      <c r="QC24" s="696" cm="1">
        <f t="array" aca="1" ref="QC24" ca="1">INDIRECT(QC$203&amp;ROW())*QC$205</f>
        <v>0.71299999999999997</v>
      </c>
      <c r="QD24" s="696" cm="1">
        <f t="array" aca="1" ref="QD24" ca="1">IF(INDIRECT(QD$203&amp;ROW())="-",0,INDIRECT(QD$203&amp;ROW())*QD$205)</f>
        <v>0.45860987999999997</v>
      </c>
      <c r="QE24" s="696" cm="1">
        <f t="array" aca="1" ref="QE24" ca="1">INDIRECT(QE$203&amp;ROW())*QE$205</f>
        <v>0</v>
      </c>
      <c r="QF24" s="696" cm="1">
        <f t="array" aca="1" ref="QF24" ca="1">INDIRECT(QF$203&amp;ROW())*QF$205</f>
        <v>0</v>
      </c>
      <c r="QG24" s="696" cm="1">
        <f t="array" aca="1" ref="QG24" ca="1">INDIRECT(QG$203&amp;ROW())*QG$205</f>
        <v>0</v>
      </c>
      <c r="QI24" s="606" t="s">
        <v>2235</v>
      </c>
      <c r="QJ24" s="700" t="str">
        <f t="shared" ca="1" si="37"/>
        <v>C</v>
      </c>
      <c r="QK24" s="701">
        <f t="shared" ca="1" si="62"/>
        <v>0.46232857035244967</v>
      </c>
      <c r="QL24" s="705">
        <f t="shared" ca="1" si="38"/>
        <v>0.70832774970108447</v>
      </c>
      <c r="QM24" s="696">
        <f t="shared" ca="1" si="39"/>
        <v>0.50824531658822558</v>
      </c>
      <c r="QN24" s="696">
        <f t="shared" ca="1" si="40"/>
        <v>0.15975977074195832</v>
      </c>
      <c r="QO24" s="697">
        <f t="shared" ca="1" si="41"/>
        <v>0.47298144437853062</v>
      </c>
      <c r="QP24" s="696" cm="1">
        <f t="array" aca="1" ref="QP24" ca="1">INDIRECT(QP$203&amp;ROW())*QP$205</f>
        <v>0</v>
      </c>
      <c r="QQ24" s="696" cm="1">
        <f t="array" aca="1" ref="QQ24" ca="1">INDIRECT(QQ$203&amp;ROW())*QQ$205</f>
        <v>0</v>
      </c>
      <c r="QR24" s="696" cm="1">
        <f t="array" aca="1" ref="QR24" ca="1">INDIRECT(QR$203&amp;ROW())*QR$205</f>
        <v>0</v>
      </c>
      <c r="QS24" s="696" cm="1">
        <f t="array" aca="1" ref="QS24" ca="1">INDIRECT(QS$203&amp;ROW())*QS$205</f>
        <v>0.22471360933801068</v>
      </c>
      <c r="QT24" s="696" cm="1">
        <f t="array" aca="1" ref="QT24" ca="1">INDIRECT(QT$203&amp;ROW())*QT$205</f>
        <v>0.26232814414996541</v>
      </c>
      <c r="QU24" s="696" cm="1">
        <f t="array" aca="1" ref="QU24" ca="1">INDIRECT(QU$203&amp;ROW())*QU$205</f>
        <v>0.53329206883563263</v>
      </c>
      <c r="QV24" s="696" cm="1">
        <f t="array" aca="1" ref="QV24" ca="1">INDIRECT(QV$203&amp;ROW())*QV$205</f>
        <v>0.24117831443907087</v>
      </c>
      <c r="QW24" s="696" cm="1">
        <f t="array" aca="1" ref="QW24" ca="1">INDIRECT(QW$203&amp;ROW())*QW$205</f>
        <v>0.35399610916221985</v>
      </c>
      <c r="QX24" s="696" cm="1">
        <f t="array" aca="1" ref="QX24" ca="1">INDIRECT(QX$203&amp;ROW())*QX$205</f>
        <v>0.60640894423913805</v>
      </c>
      <c r="QY24" s="696" cm="1">
        <f t="array" aca="1" ref="QY24" ca="1">INDIRECT(QY$203&amp;ROW())*QY$205</f>
        <v>0.13540247513535897</v>
      </c>
      <c r="QZ24" s="696" cm="1">
        <f t="array" aca="1" ref="QZ24" ca="1">INDIRECT(QZ$203&amp;ROW())*QZ$205</f>
        <v>0.27613248380770827</v>
      </c>
      <c r="RA24" s="696" cm="1">
        <f t="array" aca="1" ref="RA24" ca="1">INDIRECT(RA$203&amp;ROW())*RA$205</f>
        <v>5.1272116233970627E-2</v>
      </c>
      <c r="RB24" s="696" cm="1">
        <f t="array" aca="1" ref="RB24" ca="1">INDIRECT(RB$203&amp;ROW())*RB$205</f>
        <v>0</v>
      </c>
      <c r="RC24" s="696" cm="1">
        <f t="array" aca="1" ref="RC24" ca="1">IF(INDIRECT(RC$203&amp;ROW())="-",0,INDIRECT(RC$203&amp;ROW())*RC$205)</f>
        <v>5.2820473255163695E-2</v>
      </c>
      <c r="RD24" s="696" cm="1">
        <f t="array" aca="1" ref="RD24" ca="1">INDIRECT(RD$203&amp;ROW())*RD$205</f>
        <v>0</v>
      </c>
      <c r="RE24" s="696" cm="1">
        <f t="array" aca="1" ref="RE24" ca="1">IF(INDIRECT(RE$203&amp;ROW())="-",0,INDIRECT(RE$203&amp;ROW())*RE$205)</f>
        <v>3.3878622968506328E-2</v>
      </c>
      <c r="RF24" s="705" cm="1">
        <f t="array" aca="1" ref="RF24" ca="1">INDIRECT(RF$203&amp;ROW())*RF$205</f>
        <v>5.3068994403248027E-2</v>
      </c>
      <c r="RG24" s="696" cm="1">
        <f t="array" aca="1" ref="RG24" ca="1">INDIRECT(RG$203&amp;ROW())*RG$205</f>
        <v>0.27650466908360405</v>
      </c>
      <c r="RH24" s="696" cm="1">
        <f t="array" aca="1" ref="RH24" ca="1">INDIRECT(RH$203&amp;ROW())*RH$205</f>
        <v>5.8387680780544585E-2</v>
      </c>
      <c r="RI24" s="696" cm="1">
        <f t="array" aca="1" ref="RI24" ca="1">INDIRECT(RI$203&amp;ROW())*RI$205</f>
        <v>0</v>
      </c>
      <c r="RJ24" s="696" cm="1">
        <f t="array" aca="1" ref="RJ24" ca="1">INDIRECT(RJ$203&amp;ROW())*RJ$205</f>
        <v>0.12226723336432462</v>
      </c>
      <c r="RK24" s="696" cm="1">
        <f t="array" aca="1" ref="RK24" ca="1">IF(INDIRECT(RK$203&amp;ROW())="-",0,INDIRECT(RK$203&amp;ROW())*RK$205)</f>
        <v>3.6681952674369966E-2</v>
      </c>
      <c r="RL24" s="696" cm="1">
        <f t="array" aca="1" ref="RL24" ca="1">INDIRECT(RL$203&amp;ROW())*RL$205</f>
        <v>0.11262003659234653</v>
      </c>
      <c r="RM24" s="696" cm="1">
        <f t="array" aca="1" ref="RM24" ca="1">INDIRECT(RM$203&amp;ROW())*RM$205</f>
        <v>0</v>
      </c>
      <c r="RN24" s="696" cm="1">
        <f t="array" aca="1" ref="RN24" ca="1">INDIRECT(RN$203&amp;ROW())*RN$205</f>
        <v>0</v>
      </c>
      <c r="RO24" s="696" cm="1">
        <f t="array" aca="1" ref="RO24" ca="1">IF($RN24=0,0,INDIRECT(RO$203&amp;ROW())*RO$205)</f>
        <v>0</v>
      </c>
      <c r="RP24" s="696" cm="1">
        <f t="array" aca="1" ref="RP24" ca="1">IF($RN24=0,0,INDIRECT(RP$203&amp;ROW())*RP$205)</f>
        <v>0</v>
      </c>
      <c r="RQ24" s="696" cm="1">
        <f t="array" aca="1" ref="RQ24" ca="1">IF($RN24=0,0,INDIRECT(RQ$203&amp;ROW())*RQ$205)</f>
        <v>0</v>
      </c>
      <c r="RR24" s="696" cm="1">
        <f t="array" aca="1" ref="RR24" ca="1">IF($RN24=0,0,INDIRECT(RR$203&amp;ROW())*RR$205)</f>
        <v>0</v>
      </c>
      <c r="RS24" s="696" cm="1">
        <f t="array" aca="1" ref="RS24" ca="1">INDIRECT(RS$203&amp;ROW())*RS$205</f>
        <v>0</v>
      </c>
      <c r="RT24" s="696" cm="1">
        <f t="array" aca="1" ref="RT24" ca="1">IF($RS24=0,0,INDIRECT(RT$203&amp;ROW())*RT$205)</f>
        <v>0</v>
      </c>
      <c r="RU24" s="696" cm="1">
        <f t="array" aca="1" ref="RU24" ca="1">IF($RS24=0,0,INDIRECT(RU$203&amp;ROW())*RU$205)</f>
        <v>0</v>
      </c>
      <c r="RV24" s="696" cm="1">
        <f t="array" aca="1" ref="RV24" ca="1">INDIRECT(RV$203&amp;ROW())*RV$205</f>
        <v>0</v>
      </c>
      <c r="RW24" s="696" cm="1">
        <f t="array" aca="1" ref="RW24" ca="1">INDIRECT(RW$203&amp;ROW())*RW$205</f>
        <v>0</v>
      </c>
      <c r="RX24" s="696" cm="1">
        <f t="array" aca="1" ref="RX24" ca="1">INDIRECT(RX$203&amp;ROW())*RX$205</f>
        <v>0</v>
      </c>
      <c r="RY24" s="696" cm="1">
        <f t="array" aca="1" ref="RY24" ca="1">INDIRECT(RY$203&amp;ROW())*RY$205</f>
        <v>5.6264463580193595E-2</v>
      </c>
      <c r="RZ24" s="696" cm="1">
        <f t="array" aca="1" ref="RZ24" ca="1">INDIRECT(RZ$203&amp;ROW())*RZ$205</f>
        <v>0</v>
      </c>
      <c r="SA24" s="696" cm="1">
        <f t="array" aca="1" ref="SA24" ca="1">INDIRECT(SA$203&amp;ROW())*SA$205</f>
        <v>0.20458618579029147</v>
      </c>
      <c r="SB24" s="696" cm="1">
        <f t="array" aca="1" ref="SB24" ca="1">INDIRECT(SB$203&amp;ROW())*SB$205</f>
        <v>4.7124126502052749E-2</v>
      </c>
      <c r="SC24" s="696" cm="1">
        <f t="array" aca="1" ref="SC24" ca="1">INDIRECT(SC$203&amp;ROW())*SC$205</f>
        <v>5.4291606235991073E-2</v>
      </c>
      <c r="SD24" s="696" cm="1">
        <f t="array" aca="1" ref="SD24" ca="1">INDIRECT(SD$203&amp;ROW())*SD$205</f>
        <v>0.3072993885784252</v>
      </c>
      <c r="SE24" s="696" cm="1">
        <f t="array" aca="1" ref="SE24" ca="1">INDIRECT(SE$203&amp;ROW())*SE$205</f>
        <v>0.2585618210787391</v>
      </c>
      <c r="SF24" s="696" cm="1">
        <f t="array" aca="1" ref="SF24" ca="1">INDIRECT(SF$203&amp;ROW())*SF$205</f>
        <v>0</v>
      </c>
      <c r="SG24" s="696" cm="1">
        <f t="array" aca="1" ref="SG24" ca="1">INDIRECT(SG$203&amp;ROW())*SG$205</f>
        <v>3.7383921954634941E-2</v>
      </c>
      <c r="SH24" s="696" cm="1">
        <f t="array" aca="1" ref="SH24" ca="1">IF(INDIRECT(SH$203&amp;ROW())="-",0,INDIRECT(SH$203&amp;ROW())*SH$205)</f>
        <v>5.8758267052816796E-2</v>
      </c>
      <c r="SI24" s="696" cm="1">
        <f t="array" aca="1" ref="SI24" ca="1">INDIRECT(SI$203&amp;ROW())*SI$205</f>
        <v>0</v>
      </c>
      <c r="SJ24" s="696" cm="1">
        <f t="array" aca="1" ref="SJ24" ca="1">INDIRECT(SJ$203&amp;ROW())*SJ$205</f>
        <v>0</v>
      </c>
      <c r="SK24" s="696" cm="1">
        <f t="array" aca="1" ref="SK24" ca="1">INDIRECT(SK$203&amp;ROW())*SK$205</f>
        <v>0</v>
      </c>
      <c r="SN24" s="606" t="s">
        <v>2235</v>
      </c>
      <c r="SO24" s="707" cm="1">
        <f t="array" aca="1" ref="SO24" ca="1">INDIRECT(SO$203&amp;ROW())*SO$205</f>
        <v>0</v>
      </c>
      <c r="SP24" s="707" cm="1">
        <f t="array" aca="1" ref="SP24" ca="1">INDIRECT(SP$203&amp;ROW())*SP$205</f>
        <v>0</v>
      </c>
      <c r="SQ24" s="707" cm="1">
        <f t="array" aca="1" ref="SQ24" ca="1">INDIRECT(SQ$203&amp;ROW())*SQ$205</f>
        <v>0</v>
      </c>
      <c r="SR24" s="707" cm="1">
        <f t="array" aca="1" ref="SR24" ca="1">INDIRECT(SR$203&amp;ROW())*SR$205</f>
        <v>3</v>
      </c>
      <c r="SS24" s="707" cm="1">
        <f t="array" aca="1" ref="SS24" ca="1">INDIRECT(SS$203&amp;ROW())*SS$205</f>
        <v>3</v>
      </c>
      <c r="ST24" s="707" cm="1">
        <f t="array" aca="1" ref="ST24" ca="1">INDIRECT(ST$203&amp;ROW())*ST$205</f>
        <v>3</v>
      </c>
      <c r="SU24" s="707" cm="1">
        <f t="array" aca="1" ref="SU24" ca="1">INDIRECT(SU$203&amp;ROW())*SU$205</f>
        <v>3</v>
      </c>
      <c r="SV24" s="707" cm="1">
        <f t="array" aca="1" ref="SV24" ca="1">INDIRECT(SV$203&amp;ROW())*SV$205</f>
        <v>2</v>
      </c>
      <c r="SW24" s="707" cm="1">
        <f t="array" aca="1" ref="SW24" ca="1">INDIRECT(SW$203&amp;ROW())*SW$205</f>
        <v>3</v>
      </c>
      <c r="SX24" s="707" cm="1">
        <f t="array" aca="1" ref="SX24" ca="1">INDIRECT(SX$203&amp;ROW())*SX$205</f>
        <v>3</v>
      </c>
      <c r="SY24" s="707" cm="1">
        <f t="array" aca="1" ref="SY24" ca="1">INDIRECT(SY$203&amp;ROW())*SY$205</f>
        <v>3</v>
      </c>
      <c r="SZ24" s="707" cm="1">
        <f t="array" aca="1" ref="SZ24" ca="1">INDIRECT(SZ$203&amp;ROW())*SZ$205</f>
        <v>3</v>
      </c>
      <c r="TA24" s="707" cm="1">
        <f t="array" aca="1" ref="TA24" ca="1">INDIRECT(TA$203&amp;ROW())*TA$205</f>
        <v>0</v>
      </c>
      <c r="TB24" s="696" cm="1">
        <f t="array" aca="1" ref="TB24" ca="1">IF(INDIRECT(TB$203&amp;ROW())="-",0,INDIRECT(TB$203&amp;ROW())*TB$205)</f>
        <v>0.62949999999999995</v>
      </c>
      <c r="TC24" s="707" cm="1">
        <f t="array" aca="1" ref="TC24" ca="1">INDIRECT(TC$203&amp;ROW())*TC$205</f>
        <v>0</v>
      </c>
      <c r="TD24" s="696" cm="1">
        <f t="array" aca="1" ref="TD24" ca="1">IF(INDIRECT(TD$203&amp;ROW())="-",0,INDIRECT(TD$203&amp;ROW())*TD$205)</f>
        <v>0.5353</v>
      </c>
      <c r="TE24" s="732" cm="1">
        <f t="array" aca="1" ref="TE24" ca="1">INDIRECT(TE$203&amp;ROW())*TE$205</f>
        <v>1</v>
      </c>
      <c r="TF24" s="707" cm="1">
        <f t="array" aca="1" ref="TF24" ca="1">INDIRECT(TF$203&amp;ROW())*TF$205</f>
        <v>2</v>
      </c>
      <c r="TG24" s="707" cm="1">
        <f t="array" aca="1" ref="TG24" ca="1">INDIRECT(TG$203&amp;ROW())*TG$205</f>
        <v>2</v>
      </c>
      <c r="TH24" s="707" cm="1">
        <f t="array" aca="1" ref="TH24" ca="1">INDIRECT(TH$203&amp;ROW())*TH$205</f>
        <v>0</v>
      </c>
      <c r="TI24" s="707" cm="1">
        <f t="array" aca="1" ref="TI24" ca="1">INDIRECT(TI$203&amp;ROW())*TI$205</f>
        <v>2</v>
      </c>
      <c r="TJ24" s="696" cm="1">
        <f t="array" aca="1" ref="TJ24" ca="1">IF(INDIRECT(TJ$203&amp;ROW())="-",0,INDIRECT(TJ$203&amp;ROW())*TJ$205)</f>
        <v>0.60709999999999997</v>
      </c>
      <c r="TK24" s="707" cm="1">
        <f t="array" aca="1" ref="TK24" ca="1">INDIRECT(TK$203&amp;ROW())*TK$205</f>
        <v>1</v>
      </c>
      <c r="TL24" s="707" cm="1">
        <f t="array" aca="1" ref="TL24" ca="1">INDIRECT(TL$203&amp;ROW())*TL$205</f>
        <v>0</v>
      </c>
      <c r="TM24" s="707" cm="1">
        <f t="array" aca="1" ref="TM24" ca="1">INDIRECT(TM$203&amp;ROW())*TM$205</f>
        <v>0</v>
      </c>
      <c r="TN24" s="707" cm="1">
        <f t="array" aca="1" ref="TN24" ca="1">IF($TM24=0,0,INDIRECT(TN$203&amp;ROW())*TN$205)</f>
        <v>0</v>
      </c>
      <c r="TO24" s="707" cm="1">
        <f t="array" aca="1" ref="TO24" ca="1">IF($TM24=0,0,INDIRECT(TO$203&amp;ROW())*TO$205)</f>
        <v>0</v>
      </c>
      <c r="TP24" s="707" cm="1">
        <f t="array" aca="1" ref="TP24" ca="1">IF($TM24=0,0,INDIRECT(TP$203&amp;ROW())*TP$205)</f>
        <v>0</v>
      </c>
      <c r="TQ24" s="707" cm="1">
        <f t="array" aca="1" ref="TQ24" ca="1">IF($TM24=0,0,INDIRECT(TQ$203&amp;ROW())*TQ$205)</f>
        <v>0</v>
      </c>
      <c r="TR24" s="707" cm="1">
        <f t="array" aca="1" ref="TR24" ca="1">INDIRECT(TR$203&amp;ROW())*TR$205</f>
        <v>0</v>
      </c>
      <c r="TS24" s="707" cm="1">
        <f t="array" aca="1" ref="TS24" ca="1">IF($TR24=0,0,INDIRECT(TS$203&amp;ROW())*TS$205)</f>
        <v>0</v>
      </c>
      <c r="TT24" s="707" cm="1">
        <f t="array" aca="1" ref="TT24" ca="1">IF($TR24=0,0,INDIRECT(TT$203&amp;ROW())*TT$205)</f>
        <v>0</v>
      </c>
      <c r="TU24" s="707" cm="1">
        <f t="array" aca="1" ref="TU24" ca="1">INDIRECT(TU$203&amp;ROW())*TU$205</f>
        <v>0</v>
      </c>
      <c r="TV24" s="707" cm="1">
        <f t="array" aca="1" ref="TV24" ca="1">INDIRECT(TV$203&amp;ROW())*TV$205</f>
        <v>0</v>
      </c>
      <c r="TW24" s="707" cm="1">
        <f t="array" aca="1" ref="TW24" ca="1">INDIRECT(TW$203&amp;ROW())*TW$205</f>
        <v>0</v>
      </c>
      <c r="TX24" s="707" cm="1">
        <f t="array" aca="1" ref="TX24" ca="1">INDIRECT(TX$203&amp;ROW())*TX$205</f>
        <v>2</v>
      </c>
      <c r="TY24" s="707" cm="1">
        <f t="array" aca="1" ref="TY24" ca="1">INDIRECT(TY$203&amp;ROW())*TY$205</f>
        <v>0</v>
      </c>
      <c r="TZ24" s="707" cm="1">
        <f t="array" aca="1" ref="TZ24" ca="1">INDIRECT(TZ$203&amp;ROW())*TZ$205</f>
        <v>2</v>
      </c>
      <c r="UA24" s="707" cm="1">
        <f t="array" aca="1" ref="UA24" ca="1">INDIRECT(UA$203&amp;ROW())*UA$205</f>
        <v>2</v>
      </c>
      <c r="UB24" s="707" cm="1">
        <f t="array" aca="1" ref="UB24" ca="1">INDIRECT(UB$203&amp;ROW())*UB$205</f>
        <v>2</v>
      </c>
      <c r="UC24" s="707" cm="1">
        <f t="array" aca="1" ref="UC24" ca="1">INDIRECT(UC$203&amp;ROW())*UC$205</f>
        <v>1</v>
      </c>
      <c r="UD24" s="707" cm="1">
        <f t="array" aca="1" ref="UD24" ca="1">INDIRECT(UD$203&amp;ROW())*UD$205</f>
        <v>1</v>
      </c>
      <c r="UE24" s="707" cm="1">
        <f t="array" aca="1" ref="UE24" ca="1">INDIRECT(UE$203&amp;ROW())*UE$205</f>
        <v>0</v>
      </c>
      <c r="UF24" s="707" cm="1">
        <f t="array" aca="1" ref="UF24" ca="1">INDIRECT(UF$203&amp;ROW())*UF$205</f>
        <v>1</v>
      </c>
      <c r="UG24" s="696" cm="1">
        <f t="array" aca="1" ref="UG24" ca="1">IF(INDIRECT(UG$203&amp;ROW())="-",0,INDIRECT(UG$203&amp;ROW())*UG$205)</f>
        <v>0.74680000000000002</v>
      </c>
      <c r="UH24" s="707" cm="1">
        <f t="array" aca="1" ref="UH24" ca="1">INDIRECT(UH$203&amp;ROW())*UH$205</f>
        <v>0</v>
      </c>
      <c r="UI24" s="707" cm="1">
        <f t="array" aca="1" ref="UI24" ca="1">INDIRECT(UI$203&amp;ROW())*UI$205</f>
        <v>0</v>
      </c>
      <c r="UJ24" s="707" cm="1">
        <f t="array" aca="1" ref="UJ24" ca="1">INDIRECT(UJ$203&amp;ROW())*UJ$205</f>
        <v>0</v>
      </c>
      <c r="UM24" s="606" t="s">
        <v>2235</v>
      </c>
      <c r="UN24" s="616">
        <f t="shared" ca="1" si="83"/>
        <v>-0.97111609266078391</v>
      </c>
      <c r="UO24" s="616">
        <f t="shared" ca="1" si="83"/>
        <v>-0.6225347970107441</v>
      </c>
      <c r="UP24" s="616">
        <f t="shared" ca="1" si="83"/>
        <v>-0.88618201963763954</v>
      </c>
      <c r="UQ24" s="616">
        <f t="shared" ca="1" si="83"/>
        <v>0.29355872991449461</v>
      </c>
      <c r="UR24" s="616">
        <f t="shared" ca="1" si="83"/>
        <v>1.0502465449096676</v>
      </c>
      <c r="US24" s="616">
        <f t="shared" ca="1" si="83"/>
        <v>0.41305213694811815</v>
      </c>
      <c r="UT24" s="616">
        <f t="shared" ca="1" si="83"/>
        <v>0.30690415393182785</v>
      </c>
      <c r="UU24" s="616">
        <f t="shared" ca="1" si="83"/>
        <v>-0.54448954097874924</v>
      </c>
      <c r="UV24" s="616">
        <f t="shared" ca="1" si="83"/>
        <v>0.44410973870643028</v>
      </c>
      <c r="UW24" s="616">
        <f t="shared" ca="1" si="83"/>
        <v>0.6421874155054268</v>
      </c>
      <c r="UX24" s="616">
        <f t="shared" ca="1" si="83"/>
        <v>0.28247365722383649</v>
      </c>
      <c r="UY24" s="616">
        <f t="shared" ca="1" si="83"/>
        <v>1.5108379627063613</v>
      </c>
      <c r="UZ24" s="616">
        <f t="shared" ca="1" si="83"/>
        <v>-0.80238258590915801</v>
      </c>
      <c r="VA24" s="616">
        <f t="shared" ca="1" si="83"/>
        <v>0.32058407147935741</v>
      </c>
      <c r="VB24" s="616">
        <f t="shared" ca="1" si="83"/>
        <v>-0.76400504167427041</v>
      </c>
      <c r="VC24" s="616">
        <f t="shared" ca="1" si="74"/>
        <v>-0.10669613427646363</v>
      </c>
      <c r="VD24" s="616">
        <f t="shared" ca="1" si="74"/>
        <v>-0.36208520652341147</v>
      </c>
      <c r="VE24" s="616">
        <f t="shared" ca="1" si="74"/>
        <v>3.9909080070471406E-2</v>
      </c>
      <c r="VF24" s="616">
        <f t="shared" ca="1" si="74"/>
        <v>7.1631593782223293E-2</v>
      </c>
      <c r="VG24" s="616">
        <f t="shared" ca="1" si="74"/>
        <v>-0.89462372206681784</v>
      </c>
      <c r="VH24" s="616">
        <f t="shared" ca="1" si="74"/>
        <v>-0.12784420028857393</v>
      </c>
      <c r="VI24" s="616">
        <f t="shared" ca="1" si="74"/>
        <v>0.15168700507513594</v>
      </c>
      <c r="VJ24" s="616">
        <f t="shared" ca="1" si="74"/>
        <v>1.1038721171937993</v>
      </c>
      <c r="VK24" s="616">
        <f t="shared" ca="1" si="74"/>
        <v>-1.8355388391984859</v>
      </c>
      <c r="VL24" s="616">
        <f t="shared" ca="1" si="74"/>
        <v>-0.83864555511817418</v>
      </c>
      <c r="VM24" s="616">
        <f t="shared" ca="1" si="74"/>
        <v>-0.57201237404204519</v>
      </c>
      <c r="VN24" s="616">
        <f t="shared" ca="1" si="74"/>
        <v>-0.62639799545694341</v>
      </c>
      <c r="VO24" s="616">
        <f t="shared" ca="1" si="74"/>
        <v>-0.42150866262694142</v>
      </c>
      <c r="VP24" s="616">
        <f t="shared" ca="1" si="74"/>
        <v>-0.46221149066820022</v>
      </c>
      <c r="VQ24" s="616">
        <f t="shared" ca="1" si="74"/>
        <v>-0.77889442244162177</v>
      </c>
      <c r="VR24" s="616">
        <f t="shared" ca="1" si="74"/>
        <v>-0.64202286734458469</v>
      </c>
      <c r="VS24" s="616">
        <f t="shared" ca="1" si="75"/>
        <v>-0.40481357988865657</v>
      </c>
      <c r="VT24" s="616">
        <f t="shared" ca="1" si="75"/>
        <v>-0.3878135405833677</v>
      </c>
      <c r="VU24" s="616">
        <f t="shared" ca="1" si="75"/>
        <v>-0.82130507758946303</v>
      </c>
      <c r="VV24" s="616">
        <f t="shared" ca="1" si="75"/>
        <v>-0.64337789451099625</v>
      </c>
      <c r="VW24" s="616">
        <f t="shared" ca="1" si="75"/>
        <v>-0.3119461967162912</v>
      </c>
      <c r="VX24" s="616">
        <f t="shared" ca="1" si="75"/>
        <v>-0.78524029103755877</v>
      </c>
      <c r="VY24" s="616">
        <f t="shared" ca="1" si="75"/>
        <v>0.70583605694264007</v>
      </c>
      <c r="VZ24" s="616">
        <f t="shared" ca="1" si="75"/>
        <v>0.68442622420316401</v>
      </c>
      <c r="WA24" s="616">
        <f t="shared" ca="1" si="75"/>
        <v>0.92808016936885662</v>
      </c>
      <c r="WB24" s="616">
        <f t="shared" ca="1" si="75"/>
        <v>0.33435322352896929</v>
      </c>
      <c r="WC24" s="616">
        <f t="shared" ca="1" si="75"/>
        <v>0.47817673461028487</v>
      </c>
      <c r="WD24" s="616">
        <f t="shared" ca="1" si="75"/>
        <v>-1.3395773314157267</v>
      </c>
      <c r="WE24" s="616">
        <f t="shared" ca="1" si="75"/>
        <v>-0.51774030365192614</v>
      </c>
      <c r="WF24" s="616">
        <f t="shared" ca="1" si="75"/>
        <v>0.30244696414625011</v>
      </c>
      <c r="WG24" s="616">
        <f t="shared" ca="1" si="75"/>
        <v>-1.008197359876486</v>
      </c>
      <c r="WH24" s="616">
        <f t="shared" ca="1" si="75"/>
        <v>-1.0816125322340113</v>
      </c>
      <c r="WI24" s="627">
        <f t="shared" ca="1" si="76"/>
        <v>-0.9831420375936909</v>
      </c>
      <c r="WL24" s="606" t="s">
        <v>2235</v>
      </c>
      <c r="WM24" s="700" t="str">
        <f t="shared" ca="1" si="63"/>
        <v>C</v>
      </c>
      <c r="WN24" s="479">
        <f t="shared" ca="1" si="64"/>
        <v>0.42617844655060566</v>
      </c>
      <c r="WO24" s="495">
        <f t="shared" ca="1" si="45"/>
        <v>0.60439976412726903</v>
      </c>
      <c r="WP24" s="458">
        <f t="shared" ca="1" si="45"/>
        <v>0.55299561284327048</v>
      </c>
      <c r="WQ24" s="458">
        <f t="shared" ca="1" si="45"/>
        <v>0.17319347748255767</v>
      </c>
      <c r="WR24" s="459">
        <f t="shared" ca="1" si="45"/>
        <v>0.37412493174932554</v>
      </c>
      <c r="WS24" s="495">
        <f t="shared" ca="1" si="65"/>
        <v>-4.2920854297443051E-2</v>
      </c>
      <c r="WT24" s="458">
        <f t="shared" ca="1" si="66"/>
        <v>-0.21592095624334609</v>
      </c>
      <c r="WU24" s="458">
        <f t="shared" ca="1" si="67"/>
        <v>-0.46917245918837308</v>
      </c>
      <c r="WV24" s="459">
        <f t="shared" ca="1" si="68"/>
        <v>-0.39364426638461925</v>
      </c>
      <c r="WW24" s="484">
        <f t="shared" ca="1" si="84"/>
        <v>-0.7262006140917342</v>
      </c>
      <c r="WX24" s="484">
        <f t="shared" ca="1" si="84"/>
        <v>-0.37545073607717977</v>
      </c>
      <c r="WY24" s="484">
        <f t="shared" ca="1" si="84"/>
        <v>-0.64522912849816527</v>
      </c>
      <c r="WZ24" s="484">
        <f t="shared" ca="1" si="84"/>
        <v>0.10559307515024371</v>
      </c>
      <c r="XA24" s="484">
        <f t="shared" ca="1" si="84"/>
        <v>0.5542151017488316</v>
      </c>
      <c r="XB24" s="484">
        <f t="shared" ca="1" si="84"/>
        <v>0.21821544394969081</v>
      </c>
      <c r="XC24" s="484">
        <f t="shared" ca="1" si="84"/>
        <v>0.14467461816346364</v>
      </c>
      <c r="XD24" s="484">
        <f t="shared" ca="1" si="84"/>
        <v>-0.2792686855680005</v>
      </c>
      <c r="XE24" s="484">
        <f t="shared" ca="1" si="84"/>
        <v>0.21801347073098662</v>
      </c>
      <c r="XF24" s="484">
        <f t="shared" ca="1" si="84"/>
        <v>0.41324760187774212</v>
      </c>
      <c r="XG24" s="484">
        <f t="shared" ca="1" si="84"/>
        <v>0.1145148206385433</v>
      </c>
      <c r="XH24" s="484">
        <f t="shared" ca="1" si="84"/>
        <v>0.76267100357417117</v>
      </c>
      <c r="XI24" s="484">
        <f t="shared" ca="1" si="84"/>
        <v>-0.56078518929191046</v>
      </c>
      <c r="XJ24" s="484">
        <f t="shared" ca="1" si="84"/>
        <v>0.22751851552889996</v>
      </c>
      <c r="XK24" s="484">
        <f t="shared" ca="1" si="84"/>
        <v>-0.54267278110123429</v>
      </c>
      <c r="XL24" s="484">
        <f t="shared" ca="1" si="77"/>
        <v>-9.4255365019827966E-2</v>
      </c>
      <c r="XM24" s="484">
        <f t="shared" ca="1" si="77"/>
        <v>-0.27308466275995691</v>
      </c>
      <c r="XN24" s="484">
        <f t="shared" ca="1" si="77"/>
        <v>2.7828601533139714E-2</v>
      </c>
      <c r="XO24" s="484">
        <f t="shared" ca="1" si="77"/>
        <v>5.2591916154908339E-2</v>
      </c>
      <c r="XP24" s="484">
        <f t="shared" ca="1" si="77"/>
        <v>-0.57255918212276347</v>
      </c>
      <c r="XQ24" s="484">
        <f t="shared" ca="1" si="77"/>
        <v>-8.50675308720171E-2</v>
      </c>
      <c r="XR24" s="484">
        <f t="shared" ca="1" si="77"/>
        <v>0.13272612944074394</v>
      </c>
      <c r="XS24" s="484">
        <f t="shared" ca="1" si="77"/>
        <v>0.68108909630857417</v>
      </c>
      <c r="XT24" s="484">
        <f t="shared" ca="1" si="77"/>
        <v>-1.1147227370452404</v>
      </c>
      <c r="XU24" s="484">
        <f t="shared" ca="1" si="77"/>
        <v>-0.63720289277878872</v>
      </c>
      <c r="XV24" s="484">
        <f t="shared" ca="1" si="77"/>
        <v>-0.30179372854458303</v>
      </c>
      <c r="XW24" s="484">
        <f t="shared" ca="1" si="77"/>
        <v>-0.40427726626791127</v>
      </c>
      <c r="XX24" s="484">
        <f t="shared" ca="1" si="77"/>
        <v>-0.20379943838012618</v>
      </c>
      <c r="XY24" s="484">
        <f t="shared" ca="1" si="77"/>
        <v>-0.24303080179333969</v>
      </c>
      <c r="XZ24" s="484">
        <f t="shared" ca="1" si="77"/>
        <v>-0.56968338057380219</v>
      </c>
      <c r="YA24" s="484">
        <f t="shared" ca="1" si="77"/>
        <v>-0.43779539324227229</v>
      </c>
      <c r="YB24" s="484">
        <f t="shared" ca="1" si="78"/>
        <v>-0.21272953623148902</v>
      </c>
      <c r="YC24" s="484">
        <f t="shared" ca="1" si="78"/>
        <v>-0.17304240180829866</v>
      </c>
      <c r="YD24" s="484">
        <f t="shared" ca="1" si="78"/>
        <v>-0.6068623218308542</v>
      </c>
      <c r="YE24" s="484">
        <f t="shared" ca="1" si="78"/>
        <v>-0.46342509741627064</v>
      </c>
      <c r="YF24" s="484">
        <f t="shared" ca="1" si="78"/>
        <v>-0.18401706144294017</v>
      </c>
      <c r="YG24" s="484">
        <f t="shared" ca="1" si="78"/>
        <v>-0.54699838673676349</v>
      </c>
      <c r="YH24" s="484">
        <f t="shared" ca="1" si="78"/>
        <v>0.3761400347447329</v>
      </c>
      <c r="YI24" s="484">
        <f t="shared" ca="1" si="78"/>
        <v>0.40086843951579315</v>
      </c>
      <c r="YJ24" s="484">
        <f t="shared" ca="1" si="78"/>
        <v>0.55062996448654267</v>
      </c>
      <c r="YK24" s="484">
        <f t="shared" ca="1" si="78"/>
        <v>5.8277766861099353E-2</v>
      </c>
      <c r="YL24" s="484">
        <f t="shared" ca="1" si="78"/>
        <v>0.15139075417761619</v>
      </c>
      <c r="YM24" s="484">
        <f t="shared" ca="1" si="78"/>
        <v>-1.0693845836691747</v>
      </c>
      <c r="YN24" s="484">
        <f t="shared" ca="1" si="78"/>
        <v>-0.3691488365038233</v>
      </c>
      <c r="YO24" s="484">
        <f t="shared" ca="1" si="78"/>
        <v>0.18573268068221219</v>
      </c>
      <c r="YP24" s="484">
        <f t="shared" ca="1" si="78"/>
        <v>-0.53716755334219179</v>
      </c>
      <c r="YQ24" s="484">
        <f t="shared" ca="1" si="78"/>
        <v>-0.78352011835031787</v>
      </c>
      <c r="YR24" s="484">
        <f t="shared" ca="1" si="79"/>
        <v>-0.73715989978774943</v>
      </c>
      <c r="YU24" s="606" t="s">
        <v>2235</v>
      </c>
      <c r="YV24" s="700" t="str">
        <f t="shared" ca="1" si="49"/>
        <v>B</v>
      </c>
      <c r="YW24" s="479">
        <f t="shared" ca="1" si="69"/>
        <v>0.50829674835641925</v>
      </c>
      <c r="YX24" s="495">
        <f t="shared" ca="1" si="50"/>
        <v>0.7314969283100512</v>
      </c>
      <c r="YY24" s="458">
        <f t="shared" ca="1" si="50"/>
        <v>0.53682905943118564</v>
      </c>
      <c r="YZ24" s="458">
        <f t="shared" ca="1" si="50"/>
        <v>0.16168408484462718</v>
      </c>
      <c r="ZA24" s="459">
        <f t="shared" ca="1" si="50"/>
        <v>0.60317692083981289</v>
      </c>
      <c r="ZB24" s="495">
        <f t="shared" ca="1" si="70"/>
        <v>4.4630899377475476E-2</v>
      </c>
      <c r="ZC24" s="458">
        <f t="shared" ca="1" si="71"/>
        <v>-0.27068900443168975</v>
      </c>
      <c r="ZD24" s="458">
        <f t="shared" ca="1" si="72"/>
        <v>-0.34597068604377468</v>
      </c>
      <c r="ZE24" s="459">
        <f t="shared" ca="1" si="73"/>
        <v>-0.14821171833055372</v>
      </c>
      <c r="ZF24" s="484">
        <f t="shared" ca="1" si="85"/>
        <v>-3.2485432480444082E-2</v>
      </c>
      <c r="ZG24" s="484">
        <f t="shared" ca="1" si="85"/>
        <v>-7.9385408814590788E-2</v>
      </c>
      <c r="ZH24" s="484">
        <f t="shared" ca="1" si="85"/>
        <v>-6.6861590023482048E-2</v>
      </c>
      <c r="ZI24" s="484">
        <f t="shared" ca="1" si="85"/>
        <v>2.1988880583922777E-2</v>
      </c>
      <c r="ZJ24" s="484">
        <f t="shared" ca="1" si="85"/>
        <v>9.1836409008688807E-2</v>
      </c>
      <c r="ZK24" s="484">
        <f t="shared" ca="1" si="85"/>
        <v>7.3425809550013654E-2</v>
      </c>
      <c r="ZL24" s="484">
        <f t="shared" ca="1" si="85"/>
        <v>2.4672875513209128E-2</v>
      </c>
      <c r="ZM24" s="484">
        <f t="shared" ca="1" si="85"/>
        <v>-9.637358949300015E-2</v>
      </c>
      <c r="ZN24" s="484">
        <f t="shared" ca="1" si="85"/>
        <v>8.9770705925095284E-2</v>
      </c>
      <c r="ZO24" s="484">
        <f t="shared" ca="1" si="85"/>
        <v>2.8984588520071332E-2</v>
      </c>
      <c r="ZP24" s="484">
        <f t="shared" ca="1" si="85"/>
        <v>2.6000050859821721E-2</v>
      </c>
      <c r="ZQ24" s="484">
        <f t="shared" ca="1" si="85"/>
        <v>2.5821286544858647E-2</v>
      </c>
      <c r="ZR24" s="484">
        <f t="shared" ca="1" si="85"/>
        <v>-4.5981105838852197E-2</v>
      </c>
      <c r="ZS24" s="484">
        <f t="shared" ca="1" si="85"/>
        <v>2.6899765486269874E-2</v>
      </c>
      <c r="ZT24" s="484">
        <f t="shared" ca="1" si="85"/>
        <v>-2.7291061507312073E-2</v>
      </c>
      <c r="ZU24" s="484">
        <f t="shared" ca="1" si="80"/>
        <v>-6.7526958814672824E-3</v>
      </c>
      <c r="ZV24" s="484">
        <f t="shared" ca="1" si="80"/>
        <v>-1.9215497798489828E-2</v>
      </c>
      <c r="ZW24" s="484">
        <f t="shared" ca="1" si="80"/>
        <v>5.5175234891583769E-3</v>
      </c>
      <c r="ZX24" s="484">
        <f t="shared" ca="1" si="80"/>
        <v>2.0912013157790479E-3</v>
      </c>
      <c r="ZY24" s="484">
        <f t="shared" ca="1" si="80"/>
        <v>-9.6348193705378546E-2</v>
      </c>
      <c r="ZZ24" s="484">
        <f t="shared" ca="1" si="80"/>
        <v>-7.8155783354792625E-3</v>
      </c>
      <c r="AAA24" s="484">
        <f t="shared" ca="1" si="80"/>
        <v>9.1651713745397028E-3</v>
      </c>
      <c r="AAB24" s="484">
        <f t="shared" ca="1" si="80"/>
        <v>0.12431811823163672</v>
      </c>
      <c r="AAC24" s="484">
        <f t="shared" ca="1" si="80"/>
        <v>-2.7521574428998372E-2</v>
      </c>
      <c r="AAD24" s="484">
        <f t="shared" ca="1" si="80"/>
        <v>-7.8682240113631882E-2</v>
      </c>
      <c r="AAE24" s="484">
        <f t="shared" ca="1" si="80"/>
        <v>-4.0219644611828483E-2</v>
      </c>
      <c r="AAF24" s="484">
        <f t="shared" ca="1" si="80"/>
        <v>-6.120902348854227E-2</v>
      </c>
      <c r="AAG24" s="484">
        <f t="shared" ca="1" si="80"/>
        <v>-4.3018323338477257E-2</v>
      </c>
      <c r="AAH24" s="484">
        <f t="shared" ca="1" si="80"/>
        <v>-3.8008707897835295E-2</v>
      </c>
      <c r="AAI24" s="484">
        <f t="shared" ca="1" si="80"/>
        <v>-6.0338538063910964E-2</v>
      </c>
      <c r="AAJ24" s="484">
        <f t="shared" ca="1" si="80"/>
        <v>-5.2025335368730337E-2</v>
      </c>
      <c r="AAK24" s="484">
        <f t="shared" ca="1" si="81"/>
        <v>-3.3183772310049216E-2</v>
      </c>
      <c r="AAL24" s="484">
        <f t="shared" ca="1" si="81"/>
        <v>-1.741238539122681E-2</v>
      </c>
      <c r="AAM24" s="484">
        <f t="shared" ca="1" si="81"/>
        <v>-2.189532836791554E-2</v>
      </c>
      <c r="AAN24" s="484">
        <f t="shared" ca="1" si="81"/>
        <v>-6.1359063816095079E-2</v>
      </c>
      <c r="AAO24" s="484">
        <f t="shared" ca="1" si="81"/>
        <v>-8.7757427120618361E-3</v>
      </c>
      <c r="AAP24" s="484">
        <f t="shared" ca="1" si="81"/>
        <v>-2.8906649957960041E-2</v>
      </c>
      <c r="AAQ24" s="484">
        <f t="shared" ca="1" si="81"/>
        <v>7.2202153341576855E-2</v>
      </c>
      <c r="AAR24" s="484">
        <f t="shared" ca="1" si="81"/>
        <v>1.612649398533611E-2</v>
      </c>
      <c r="AAS24" s="484">
        <f t="shared" ca="1" si="81"/>
        <v>2.5193481555402932E-2</v>
      </c>
      <c r="AAT24" s="484">
        <f t="shared" ca="1" si="81"/>
        <v>0.1027465411596778</v>
      </c>
      <c r="AAU24" s="484">
        <f t="shared" ca="1" si="81"/>
        <v>0.12363824729832018</v>
      </c>
      <c r="AAV24" s="484">
        <f t="shared" ca="1" si="81"/>
        <v>-8.8571357168320833E-2</v>
      </c>
      <c r="AAW24" s="484">
        <f t="shared" ca="1" si="81"/>
        <v>-1.9355163104492604E-2</v>
      </c>
      <c r="AAX24" s="484">
        <f t="shared" ca="1" si="81"/>
        <v>2.3796544575012145E-2</v>
      </c>
      <c r="AAY24" s="484">
        <f t="shared" ca="1" si="81"/>
        <v>-0.12312049482031152</v>
      </c>
      <c r="AAZ24" s="484">
        <f t="shared" ca="1" si="81"/>
        <v>-0.11856365915979221</v>
      </c>
      <c r="ABA24" s="484">
        <f t="shared" ca="1" si="82"/>
        <v>-0.10451532592333997</v>
      </c>
    </row>
    <row r="25" spans="1:729" ht="15" customHeight="1" x14ac:dyDescent="0.35">
      <c r="A25" s="498">
        <v>23</v>
      </c>
      <c r="B25" s="628"/>
      <c r="C25" s="606" t="s">
        <v>2273</v>
      </c>
      <c r="D25" s="629">
        <v>72</v>
      </c>
      <c r="E25" s="630" t="s">
        <v>2274</v>
      </c>
      <c r="F25" s="631" t="s">
        <v>1240</v>
      </c>
      <c r="G25" s="632">
        <v>2351.625</v>
      </c>
      <c r="H25" s="504">
        <v>17643.952231583207</v>
      </c>
      <c r="I25" s="505">
        <v>7660</v>
      </c>
      <c r="J25" s="539" t="s">
        <v>2275</v>
      </c>
      <c r="K25" s="507">
        <v>1</v>
      </c>
      <c r="L25" s="735" t="s">
        <v>2275</v>
      </c>
      <c r="M25" s="817">
        <v>115</v>
      </c>
      <c r="N25" s="818">
        <v>0.5383</v>
      </c>
      <c r="O25" s="819">
        <v>0.36470000000000002</v>
      </c>
      <c r="P25" s="820">
        <v>0.55910000000000004</v>
      </c>
      <c r="Q25" s="821">
        <v>0.69110000000000005</v>
      </c>
      <c r="R25" s="818">
        <v>0.36899999999999999</v>
      </c>
      <c r="S25" s="822">
        <v>0.42530000000000001</v>
      </c>
      <c r="T25" s="822">
        <v>0.20830000000000001</v>
      </c>
      <c r="U25" s="822">
        <v>0.28260999999999997</v>
      </c>
      <c r="V25" s="822">
        <v>0.30709999999999998</v>
      </c>
      <c r="W25" s="539" t="s">
        <v>2276</v>
      </c>
      <c r="X25" s="516" t="s">
        <v>2277</v>
      </c>
      <c r="Y25" s="517">
        <v>7</v>
      </c>
      <c r="Z25" s="517">
        <v>3</v>
      </c>
      <c r="AA25" s="519" t="s">
        <v>2278</v>
      </c>
      <c r="AB25" s="520">
        <v>2015</v>
      </c>
      <c r="AC25" s="576">
        <v>0</v>
      </c>
      <c r="AD25" s="575" t="s">
        <v>1188</v>
      </c>
      <c r="AE25" s="817">
        <v>0</v>
      </c>
      <c r="AF25" s="634" t="s">
        <v>1188</v>
      </c>
      <c r="AG25" s="635" t="s">
        <v>1188</v>
      </c>
      <c r="AH25" s="636" t="s">
        <v>1188</v>
      </c>
      <c r="AI25" s="636" t="s">
        <v>1188</v>
      </c>
      <c r="AJ25" s="636" t="s">
        <v>1188</v>
      </c>
      <c r="AK25" s="637" t="s">
        <v>1188</v>
      </c>
      <c r="AL25" s="638" t="s">
        <v>1188</v>
      </c>
      <c r="AM25" s="639" t="s">
        <v>1188</v>
      </c>
      <c r="AN25" s="636" t="s">
        <v>1188</v>
      </c>
      <c r="AO25" s="636" t="s">
        <v>1188</v>
      </c>
      <c r="AP25" s="636" t="s">
        <v>1188</v>
      </c>
      <c r="AQ25" s="636" t="s">
        <v>1188</v>
      </c>
      <c r="AR25" s="636" t="s">
        <v>1188</v>
      </c>
      <c r="AS25" s="636" t="s">
        <v>1188</v>
      </c>
      <c r="AT25" s="636" t="s">
        <v>1188</v>
      </c>
      <c r="AU25" s="640" t="s">
        <v>1188</v>
      </c>
      <c r="AV25" s="785" t="s">
        <v>2279</v>
      </c>
      <c r="AW25" s="642" t="s">
        <v>2280</v>
      </c>
      <c r="AX25" s="643">
        <v>2</v>
      </c>
      <c r="AY25" s="786" t="s">
        <v>2281</v>
      </c>
      <c r="AZ25" s="645">
        <v>1</v>
      </c>
      <c r="BA25" s="603" t="s">
        <v>2282</v>
      </c>
      <c r="BB25" s="631" t="s">
        <v>2283</v>
      </c>
      <c r="BC25" s="646" t="s">
        <v>2284</v>
      </c>
      <c r="BD25" s="631" t="s">
        <v>1195</v>
      </c>
      <c r="BE25" s="631" t="s">
        <v>1317</v>
      </c>
      <c r="BF25" s="631">
        <v>3</v>
      </c>
      <c r="BG25" s="631">
        <v>2004</v>
      </c>
      <c r="BH25" s="631" t="s">
        <v>1197</v>
      </c>
      <c r="BI25" s="631">
        <v>1</v>
      </c>
      <c r="BJ25" s="631">
        <v>2</v>
      </c>
      <c r="BK25" s="631" t="s">
        <v>1256</v>
      </c>
      <c r="BL25" s="631" t="s">
        <v>1257</v>
      </c>
      <c r="BM25" s="641" t="s">
        <v>2285</v>
      </c>
      <c r="BN25" s="647">
        <v>2009</v>
      </c>
      <c r="BO25" s="557" t="s">
        <v>2286</v>
      </c>
      <c r="BP25" s="647">
        <v>1966</v>
      </c>
      <c r="BQ25" s="647">
        <v>3</v>
      </c>
      <c r="BR25" s="647">
        <v>4</v>
      </c>
      <c r="BS25" s="647" t="s">
        <v>1188</v>
      </c>
      <c r="BT25" s="647" t="s">
        <v>1188</v>
      </c>
      <c r="BU25" s="647" t="s">
        <v>1188</v>
      </c>
      <c r="BV25" s="648" t="s">
        <v>1188</v>
      </c>
      <c r="BW25" s="551" t="s">
        <v>2287</v>
      </c>
      <c r="BX25" s="650">
        <v>2004</v>
      </c>
      <c r="BY25" s="647" t="s">
        <v>2288</v>
      </c>
      <c r="BZ25" s="651" t="s">
        <v>1947</v>
      </c>
      <c r="CA25" s="647">
        <v>2</v>
      </c>
      <c r="CB25" s="647" t="s">
        <v>1214</v>
      </c>
      <c r="CC25" s="557" t="s">
        <v>2289</v>
      </c>
      <c r="CD25" s="652">
        <v>2011</v>
      </c>
      <c r="CE25" s="647">
        <v>3</v>
      </c>
      <c r="CF25" s="647">
        <v>2</v>
      </c>
      <c r="CG25" s="515" t="s">
        <v>2290</v>
      </c>
      <c r="CH25" s="647">
        <v>2004</v>
      </c>
      <c r="CI25" s="647">
        <v>1978</v>
      </c>
      <c r="CJ25" s="647">
        <v>3</v>
      </c>
      <c r="CK25" s="651" t="s">
        <v>2111</v>
      </c>
      <c r="CL25" s="651" t="s">
        <v>1208</v>
      </c>
      <c r="CM25" s="647">
        <v>2</v>
      </c>
      <c r="CN25" s="647" t="s">
        <v>2112</v>
      </c>
      <c r="CO25" s="557" t="s">
        <v>2291</v>
      </c>
      <c r="CP25" s="647">
        <v>2002</v>
      </c>
      <c r="CQ25" s="647">
        <v>3</v>
      </c>
      <c r="CR25" s="650">
        <v>2</v>
      </c>
      <c r="CS25" s="649" t="s">
        <v>2287</v>
      </c>
      <c r="CT25" s="647">
        <v>2014</v>
      </c>
      <c r="CU25" s="648">
        <v>3</v>
      </c>
      <c r="CV25" s="653" t="s">
        <v>1188</v>
      </c>
      <c r="CW25" s="665" t="s">
        <v>1188</v>
      </c>
      <c r="CX25" s="655">
        <v>0</v>
      </c>
      <c r="CY25" s="656" t="s">
        <v>2292</v>
      </c>
      <c r="CZ25" s="665">
        <v>2014</v>
      </c>
      <c r="DA25" s="655">
        <v>1</v>
      </c>
      <c r="DB25" s="723">
        <v>147000</v>
      </c>
      <c r="DC25" s="753">
        <v>3</v>
      </c>
      <c r="DD25" s="659" t="s">
        <v>1493</v>
      </c>
      <c r="DE25" s="648">
        <v>2010</v>
      </c>
      <c r="DF25" s="708" t="s">
        <v>2293</v>
      </c>
      <c r="DG25" s="664" t="s">
        <v>2294</v>
      </c>
      <c r="DH25" s="666">
        <v>2</v>
      </c>
      <c r="DI25" s="710" t="s">
        <v>1256</v>
      </c>
      <c r="DJ25" s="578" t="s">
        <v>2295</v>
      </c>
      <c r="DK25" s="665">
        <v>2014</v>
      </c>
      <c r="DL25" s="665">
        <v>3</v>
      </c>
      <c r="DM25" s="655">
        <v>2</v>
      </c>
      <c r="DN25" s="790" t="s">
        <v>2296</v>
      </c>
      <c r="DO25" s="791" t="s">
        <v>2297</v>
      </c>
      <c r="DP25" s="825">
        <v>2</v>
      </c>
      <c r="DQ25" s="642" t="s">
        <v>1256</v>
      </c>
      <c r="DR25" s="578" t="s">
        <v>2298</v>
      </c>
      <c r="DS25" s="753">
        <v>2005</v>
      </c>
      <c r="DT25" s="753">
        <v>3</v>
      </c>
      <c r="DU25" s="657">
        <v>2</v>
      </c>
      <c r="DV25" s="651" t="s">
        <v>2299</v>
      </c>
      <c r="DW25" s="578" t="s">
        <v>2300</v>
      </c>
      <c r="DX25" s="647">
        <v>2013</v>
      </c>
      <c r="DY25" s="647">
        <v>3</v>
      </c>
      <c r="DZ25" s="650">
        <v>1</v>
      </c>
      <c r="EA25" s="743" t="s">
        <v>2301</v>
      </c>
      <c r="EB25" s="826" t="s">
        <v>2302</v>
      </c>
      <c r="EC25" s="647">
        <v>2</v>
      </c>
      <c r="ED25" s="668" t="s">
        <v>1453</v>
      </c>
      <c r="EE25" s="647">
        <v>1986</v>
      </c>
      <c r="EF25" s="647">
        <v>3</v>
      </c>
      <c r="EG25" s="650" t="s">
        <v>1220</v>
      </c>
      <c r="EH25" s="648">
        <v>4</v>
      </c>
      <c r="EI25" s="551" t="s">
        <v>2303</v>
      </c>
      <c r="EJ25" s="651" t="s">
        <v>2280</v>
      </c>
      <c r="EK25" s="647">
        <v>2018</v>
      </c>
      <c r="EL25" s="647" t="s">
        <v>2304</v>
      </c>
      <c r="EM25" s="812">
        <v>42917</v>
      </c>
      <c r="EN25" s="647" t="s">
        <v>2305</v>
      </c>
      <c r="EO25" s="651" t="s">
        <v>2306</v>
      </c>
      <c r="EP25" s="556">
        <v>1</v>
      </c>
      <c r="EQ25" s="556" t="s">
        <v>1262</v>
      </c>
      <c r="ER25" s="557" t="s">
        <v>2307</v>
      </c>
      <c r="ES25" s="556">
        <v>2019</v>
      </c>
      <c r="ET25" s="556">
        <v>3</v>
      </c>
      <c r="EU25" s="671">
        <v>2</v>
      </c>
      <c r="EV25" s="672"/>
      <c r="EW25" s="673"/>
      <c r="EX25" s="674" t="s">
        <v>1906</v>
      </c>
      <c r="EY25" s="631" t="s">
        <v>1416</v>
      </c>
      <c r="EZ25" s="631" t="s">
        <v>1188</v>
      </c>
      <c r="FA25" s="675"/>
      <c r="FB25" s="648">
        <v>0</v>
      </c>
      <c r="FC25" s="676"/>
      <c r="FD25" s="647"/>
      <c r="FE25" s="648"/>
      <c r="FF25" s="652" t="s">
        <v>1281</v>
      </c>
      <c r="FG25" s="563" t="s">
        <v>1282</v>
      </c>
      <c r="FH25" s="631" t="str">
        <f t="shared" si="0"/>
        <v>D</v>
      </c>
      <c r="FI25" s="677">
        <f t="shared" si="1"/>
        <v>0.76666666666666661</v>
      </c>
      <c r="FJ25" s="678">
        <f t="shared" si="2"/>
        <v>0.8</v>
      </c>
      <c r="FK25" s="679">
        <f t="shared" si="3"/>
        <v>1.5</v>
      </c>
      <c r="FL25" s="680">
        <f t="shared" si="4"/>
        <v>0</v>
      </c>
      <c r="FM25" s="681">
        <v>0</v>
      </c>
      <c r="FN25" s="574" t="s">
        <v>1188</v>
      </c>
      <c r="FO25" s="470" t="s">
        <v>1188</v>
      </c>
      <c r="FP25" s="470" t="s">
        <v>1188</v>
      </c>
      <c r="FQ25" s="430">
        <v>0</v>
      </c>
      <c r="FR25" s="682" t="s">
        <v>1188</v>
      </c>
      <c r="FS25" s="369">
        <v>0</v>
      </c>
      <c r="FT25" s="574" t="s">
        <v>1188</v>
      </c>
      <c r="FU25" s="575" t="s">
        <v>1188</v>
      </c>
      <c r="FV25" s="369">
        <v>0</v>
      </c>
      <c r="FW25" s="574" t="s">
        <v>1188</v>
      </c>
      <c r="FX25" s="575" t="s">
        <v>1188</v>
      </c>
      <c r="FY25" s="369">
        <v>0</v>
      </c>
      <c r="FZ25" s="574" t="s">
        <v>1188</v>
      </c>
      <c r="GA25" s="470" t="s">
        <v>1188</v>
      </c>
      <c r="GB25" s="575" t="s">
        <v>1188</v>
      </c>
      <c r="GC25" s="369">
        <v>0</v>
      </c>
      <c r="GD25" s="574" t="s">
        <v>1188</v>
      </c>
      <c r="GE25" s="470" t="s">
        <v>1188</v>
      </c>
      <c r="GF25" s="685" t="s">
        <v>1188</v>
      </c>
      <c r="GG25" s="734">
        <v>0</v>
      </c>
      <c r="GH25" s="574" t="s">
        <v>1188</v>
      </c>
      <c r="GI25" s="684" t="s">
        <v>1188</v>
      </c>
      <c r="GJ25" s="575" t="s">
        <v>1188</v>
      </c>
      <c r="GK25" s="734">
        <v>2</v>
      </c>
      <c r="GL25" s="683">
        <v>2019</v>
      </c>
      <c r="GM25" s="684" t="s">
        <v>2308</v>
      </c>
      <c r="GN25" s="521" t="s">
        <v>2309</v>
      </c>
      <c r="GO25" s="577">
        <v>0</v>
      </c>
      <c r="GP25" s="687" t="s">
        <v>1188</v>
      </c>
      <c r="GQ25" s="688" t="s">
        <v>1188</v>
      </c>
      <c r="GR25" s="688" t="s">
        <v>1188</v>
      </c>
      <c r="GS25" s="688" t="s">
        <v>1188</v>
      </c>
      <c r="GT25" s="689" t="s">
        <v>1188</v>
      </c>
      <c r="GU25" s="581">
        <v>0</v>
      </c>
      <c r="GV25" s="687" t="s">
        <v>1188</v>
      </c>
      <c r="GW25" s="688" t="s">
        <v>1188</v>
      </c>
      <c r="GX25" s="689" t="s">
        <v>1188</v>
      </c>
      <c r="GY25" s="581">
        <v>0</v>
      </c>
      <c r="GZ25" s="582" t="s">
        <v>1188</v>
      </c>
      <c r="HA25" s="583" t="s">
        <v>2310</v>
      </c>
      <c r="HB25" s="584">
        <v>2</v>
      </c>
      <c r="HC25" s="585">
        <v>1</v>
      </c>
      <c r="HD25" s="586" t="s">
        <v>2311</v>
      </c>
      <c r="HE25" s="557" t="s">
        <v>2312</v>
      </c>
      <c r="HF25" s="587" t="s">
        <v>1188</v>
      </c>
      <c r="HG25" s="587" t="s">
        <v>1188</v>
      </c>
      <c r="HH25" s="588">
        <v>1</v>
      </c>
      <c r="HI25" s="586" t="s">
        <v>2313</v>
      </c>
      <c r="HJ25" s="557" t="s">
        <v>1188</v>
      </c>
      <c r="HK25" s="691" t="s">
        <v>1188</v>
      </c>
      <c r="HL25" s="692">
        <v>1</v>
      </c>
      <c r="HM25" s="591" t="s">
        <v>2314</v>
      </c>
      <c r="HN25" s="592" t="s">
        <v>1188</v>
      </c>
      <c r="HO25" s="681" t="s">
        <v>1188</v>
      </c>
      <c r="HP25" s="574" t="s">
        <v>1188</v>
      </c>
      <c r="HQ25" s="472" t="str">
        <f t="shared" si="5"/>
        <v>-</v>
      </c>
      <c r="HR25" s="593" t="s">
        <v>1188</v>
      </c>
      <c r="HS25" s="574" t="s">
        <v>1188</v>
      </c>
      <c r="HT25" s="574" t="s">
        <v>1188</v>
      </c>
      <c r="HU25" s="574" t="s">
        <v>1188</v>
      </c>
      <c r="HV25" s="574" t="s">
        <v>1188</v>
      </c>
      <c r="HW25" s="574" t="s">
        <v>1188</v>
      </c>
      <c r="HX25" s="574" t="s">
        <v>1188</v>
      </c>
      <c r="HY25" s="574" t="s">
        <v>1188</v>
      </c>
      <c r="HZ25" s="574" t="s">
        <v>1188</v>
      </c>
      <c r="IA25" s="574" t="s">
        <v>1188</v>
      </c>
      <c r="IB25" s="574" t="s">
        <v>1188</v>
      </c>
      <c r="IC25" s="574" t="s">
        <v>1188</v>
      </c>
      <c r="ID25" s="681" t="s">
        <v>1188</v>
      </c>
      <c r="IE25" s="369" t="s">
        <v>1188</v>
      </c>
      <c r="IF25" s="574" t="s">
        <v>1188</v>
      </c>
      <c r="IG25" s="472" t="str">
        <f t="shared" si="6"/>
        <v>-</v>
      </c>
      <c r="IH25" s="609">
        <v>0.60042873248392936</v>
      </c>
      <c r="II25" s="694">
        <v>0.49767745354945081</v>
      </c>
      <c r="IJ25" s="695">
        <v>0.20948476191531612</v>
      </c>
      <c r="IK25" s="696">
        <v>0.54357505373220594</v>
      </c>
      <c r="IL25" s="696">
        <v>0.63643987862415241</v>
      </c>
      <c r="IM25" s="697">
        <v>0.60121011992612861</v>
      </c>
      <c r="IN25" s="599">
        <v>3</v>
      </c>
      <c r="IO25" s="600">
        <v>3</v>
      </c>
      <c r="IP25" s="601">
        <v>2</v>
      </c>
      <c r="IQ25" s="600">
        <v>28</v>
      </c>
      <c r="IR25" s="587">
        <v>44</v>
      </c>
      <c r="IS25" s="601">
        <v>72</v>
      </c>
      <c r="IT25" s="599" t="s">
        <v>1188</v>
      </c>
      <c r="IU25" s="600" t="s">
        <v>1188</v>
      </c>
      <c r="IV25" s="587" t="s">
        <v>1188</v>
      </c>
      <c r="IW25" s="601" t="s">
        <v>1188</v>
      </c>
      <c r="IX25" s="602" t="s">
        <v>1188</v>
      </c>
      <c r="IY25" s="681">
        <v>0</v>
      </c>
      <c r="IZ25" s="698" t="s">
        <v>1188</v>
      </c>
      <c r="JA25" s="681">
        <v>1</v>
      </c>
      <c r="JB25" s="699" t="s">
        <v>2315</v>
      </c>
      <c r="JC25" s="681">
        <v>0</v>
      </c>
      <c r="JD25" s="430" t="s">
        <v>1188</v>
      </c>
      <c r="JE25" s="470" t="s">
        <v>1188</v>
      </c>
      <c r="JF25" s="470" t="s">
        <v>1188</v>
      </c>
      <c r="JG25" s="472" t="s">
        <v>1188</v>
      </c>
      <c r="JH25" s="568">
        <v>0</v>
      </c>
      <c r="JI25" s="469" t="s">
        <v>1188</v>
      </c>
      <c r="JJ25" s="470" t="s">
        <v>1188</v>
      </c>
      <c r="JK25" s="471" t="s">
        <v>1188</v>
      </c>
      <c r="JL25" s="472" t="s">
        <v>1188</v>
      </c>
      <c r="JM25" s="468">
        <v>0</v>
      </c>
      <c r="JN25" s="469" t="s">
        <v>1188</v>
      </c>
      <c r="JO25" s="469" t="s">
        <v>1188</v>
      </c>
      <c r="JP25" s="470" t="s">
        <v>1188</v>
      </c>
      <c r="JQ25" s="471" t="s">
        <v>1188</v>
      </c>
      <c r="JR25" s="472" t="s">
        <v>1188</v>
      </c>
      <c r="JS25" s="369">
        <v>0</v>
      </c>
      <c r="JT25" s="430" t="s">
        <v>1188</v>
      </c>
      <c r="JU25" s="470" t="s">
        <v>1188</v>
      </c>
      <c r="JV25" s="470" t="s">
        <v>1188</v>
      </c>
      <c r="JW25" s="472" t="s">
        <v>1188</v>
      </c>
      <c r="JX25" s="606">
        <v>1</v>
      </c>
      <c r="JY25" s="750" t="s">
        <v>2316</v>
      </c>
      <c r="JZ25" s="606">
        <v>2015</v>
      </c>
      <c r="KA25" s="606">
        <f t="shared" si="7"/>
        <v>1</v>
      </c>
      <c r="KB25" s="606">
        <v>1</v>
      </c>
      <c r="KC25" s="606"/>
      <c r="KD25" s="606"/>
      <c r="KE25" s="606"/>
      <c r="KF25" s="606">
        <f t="shared" si="8"/>
        <v>0</v>
      </c>
      <c r="KG25" s="606"/>
      <c r="KH25" s="606"/>
      <c r="KI25" s="606"/>
      <c r="KJ25" s="606"/>
      <c r="KK25" s="606">
        <v>1</v>
      </c>
      <c r="KL25" s="606">
        <v>1</v>
      </c>
      <c r="KM25" s="608">
        <f t="shared" si="9"/>
        <v>0.58580959439277647</v>
      </c>
      <c r="KN25" s="609">
        <v>0.42904797196388245</v>
      </c>
      <c r="KO25" s="609">
        <v>68.269233703613281</v>
      </c>
      <c r="KP25" s="610">
        <v>11</v>
      </c>
      <c r="KQ25" s="608">
        <f t="shared" si="10"/>
        <v>0.64156311750411987</v>
      </c>
      <c r="KR25" s="609">
        <v>0.70781558752059937</v>
      </c>
      <c r="KS25" s="609">
        <v>75.480766296386719</v>
      </c>
      <c r="KT25" s="610">
        <v>14</v>
      </c>
      <c r="KU25" s="610">
        <v>61</v>
      </c>
      <c r="KV25" s="563" t="s">
        <v>1237</v>
      </c>
      <c r="KW25" s="606" t="s">
        <v>2273</v>
      </c>
      <c r="KX25" s="700" t="str">
        <f t="shared" ca="1" si="11"/>
        <v>C</v>
      </c>
      <c r="KY25" s="701">
        <f t="shared" ca="1" si="12"/>
        <v>0.37246437032189927</v>
      </c>
      <c r="KZ25" s="702">
        <f t="shared" ca="1" si="13"/>
        <v>0.45123058823529411</v>
      </c>
      <c r="LA25" s="703">
        <f t="shared" ca="1" si="54"/>
        <v>0.53277142857142856</v>
      </c>
      <c r="LB25" s="703">
        <f t="shared" ca="1" si="14"/>
        <v>0.17558333333333334</v>
      </c>
      <c r="LC25" s="704">
        <f t="shared" ca="1" si="15"/>
        <v>0.33027213114754095</v>
      </c>
      <c r="LD25" s="696" cm="1">
        <f t="array" aca="1" ref="LD25" ca="1">INDIRECT(LD$203&amp;ROW())*LD$205</f>
        <v>0</v>
      </c>
      <c r="LE25" s="696" cm="1">
        <f t="array" aca="1" ref="LE25" ca="1">INDIRECT(LE$203&amp;ROW())*LE$205</f>
        <v>0</v>
      </c>
      <c r="LF25" s="696" cm="1">
        <f t="array" aca="1" ref="LF25" ca="1">INDIRECT(LF$203&amp;ROW())*LF$205</f>
        <v>0</v>
      </c>
      <c r="LG25" s="696" cm="1">
        <f t="array" aca="1" ref="LG25" ca="1">INDIRECT(LG$203&amp;ROW())*LG$205</f>
        <v>3</v>
      </c>
      <c r="LH25" s="696" cm="1">
        <f t="array" aca="1" ref="LH25" ca="1">INDIRECT(LH$203&amp;ROW())*LH$205</f>
        <v>3</v>
      </c>
      <c r="LI25" s="696" cm="1">
        <f t="array" aca="1" ref="LI25" ca="1">INDIRECT(LI$203&amp;ROW())*LI$205</f>
        <v>3</v>
      </c>
      <c r="LJ25" s="696" cm="1">
        <f t="array" aca="1" ref="LJ25" ca="1">INDIRECT(LJ$203&amp;ROW())*LJ$205</f>
        <v>3</v>
      </c>
      <c r="LK25" s="696" cm="1">
        <f t="array" aca="1" ref="LK25" ca="1">INDIRECT(LK$203&amp;ROW())*LK$205</f>
        <v>3</v>
      </c>
      <c r="LL25" s="696" cm="1">
        <f t="array" aca="1" ref="LL25" ca="1">INDIRECT(LL$203&amp;ROW())*LL$205</f>
        <v>3</v>
      </c>
      <c r="LM25" s="696" cm="1">
        <f t="array" aca="1" ref="LM25" ca="1">INDIRECT(LM$203&amp;ROW())*LM$205</f>
        <v>6</v>
      </c>
      <c r="LN25" s="696" cm="1">
        <f t="array" aca="1" ref="LN25" ca="1">INDIRECT(LN$203&amp;ROW())*LN$205</f>
        <v>3</v>
      </c>
      <c r="LO25" s="696" cm="1">
        <f t="array" aca="1" ref="LO25" ca="1">INDIRECT(LO$203&amp;ROW())*LO$205</f>
        <v>6</v>
      </c>
      <c r="LP25" s="696" cm="1">
        <f t="array" aca="1" ref="LP25" ca="1">INDIRECT(LP$203&amp;ROW())*LP$205</f>
        <v>2</v>
      </c>
      <c r="LQ25" s="696" cm="1">
        <f t="array" aca="1" ref="LQ25" ca="1">IF(INDIRECT(LQ$203&amp;ROW())="-",0,INDIRECT(LQ$203&amp;ROW())*LQ$205)</f>
        <v>3.3546000000000005</v>
      </c>
      <c r="LR25" s="696" cm="1">
        <f t="array" aca="1" ref="LR25" ca="1">INDIRECT(LR$203&amp;ROW())*LR$205</f>
        <v>0</v>
      </c>
      <c r="LS25" s="696" cm="1">
        <f t="array" aca="1" ref="LS25" ca="1">IF(INDIRECT(LS$203&amp;ROW())="-",0,INDIRECT(LS$203&amp;ROW())*LS$205)</f>
        <v>2.1882000000000001</v>
      </c>
      <c r="LT25" s="696" cm="1">
        <f t="array" aca="1" ref="LT25" ca="1">INDIRECT(LT$203&amp;ROW())*LT$205</f>
        <v>2</v>
      </c>
      <c r="LU25" s="696" cm="1">
        <f t="array" aca="1" ref="LU25" ca="1">INDIRECT(LU$203&amp;ROW())*LU$205</f>
        <v>2</v>
      </c>
      <c r="LV25" s="696" cm="1">
        <f t="array" aca="1" ref="LV25" ca="1">INDIRECT(LV$203&amp;ROW())*LV$205</f>
        <v>3</v>
      </c>
      <c r="LW25" s="696" cm="1">
        <f t="array" aca="1" ref="LW25" ca="1">INDIRECT(LW$203&amp;ROW())*LW$205</f>
        <v>0</v>
      </c>
      <c r="LX25" s="696" cm="1">
        <f t="array" aca="1" ref="LX25" ca="1">INDIRECT(LX$203&amp;ROW())*LX$205</f>
        <v>2</v>
      </c>
      <c r="LY25" s="696" cm="1">
        <f t="array" aca="1" ref="LY25" ca="1">IF(INDIRECT(LY$203&amp;ROW())="-",0,INDIRECT(LY$203&amp;ROW())*LY$205)</f>
        <v>2.214</v>
      </c>
      <c r="LZ25" s="696" cm="1">
        <f t="array" aca="1" ref="LZ25" ca="1">INDIRECT(LZ$203&amp;ROW())*LZ$205</f>
        <v>0</v>
      </c>
      <c r="MA25" s="696" cm="1">
        <f t="array" aca="1" ref="MA25" ca="1">INDIRECT(MA$203&amp;ROW())*MA$205</f>
        <v>2</v>
      </c>
      <c r="MB25" s="696" cm="1">
        <f t="array" aca="1" ref="MB25" ca="1">INDIRECT(MB$203&amp;ROW())*MB$205</f>
        <v>0</v>
      </c>
      <c r="MC25" s="696" cm="1">
        <f t="array" aca="1" ref="MC25" ca="1">IF($MB25=0,0,INDIRECT(MC$203&amp;ROW())*MC$205)</f>
        <v>0</v>
      </c>
      <c r="MD25" s="696" cm="1">
        <f t="array" aca="1" ref="MD25" ca="1">IF($MB25=0,0,INDIRECT(MD$203&amp;ROW())*MD$205)</f>
        <v>0</v>
      </c>
      <c r="ME25" s="696" cm="1">
        <f t="array" aca="1" ref="ME25" ca="1">IF($MB25=0,0,INDIRECT(ME$203&amp;ROW())*ME$205)</f>
        <v>0</v>
      </c>
      <c r="MF25" s="696" cm="1">
        <f t="array" aca="1" ref="MF25" ca="1">IF($MB25=0,0,INDIRECT(MF$203&amp;ROW())*MF$205)</f>
        <v>0</v>
      </c>
      <c r="MG25" s="696" cm="1">
        <f t="array" aca="1" ref="MG25" ca="1">INDIRECT(MG$203&amp;ROW())*MG$205</f>
        <v>0</v>
      </c>
      <c r="MH25" s="696" cm="1">
        <f t="array" aca="1" ref="MH25" ca="1">IF($MG25=0,0,INDIRECT(MH$203&amp;ROW())*MH$205)</f>
        <v>0</v>
      </c>
      <c r="MI25" s="696" cm="1">
        <f t="array" aca="1" ref="MI25" ca="1">IF($MG25=0,0,INDIRECT(MI$203&amp;ROW())*MI$205)</f>
        <v>0</v>
      </c>
      <c r="MJ25" s="696" cm="1">
        <f t="array" aca="1" ref="MJ25" ca="1">INDIRECT(MJ$203&amp;ROW())*MJ$205</f>
        <v>0</v>
      </c>
      <c r="MK25" s="696" cm="1">
        <f t="array" aca="1" ref="MK25" ca="1">INDIRECT(MK$203&amp;ROW())*MK$205</f>
        <v>0</v>
      </c>
      <c r="ML25" s="696" cm="1">
        <f t="array" aca="1" ref="ML25" ca="1">INDIRECT(ML$203&amp;ROW())*ML$205</f>
        <v>0</v>
      </c>
      <c r="MM25" s="696" cm="1">
        <f t="array" aca="1" ref="MM25" ca="1">INDIRECT(MM$203&amp;ROW())*MM$205</f>
        <v>6</v>
      </c>
      <c r="MN25" s="696" cm="1">
        <f t="array" aca="1" ref="MN25" ca="1">INDIRECT(MN$203&amp;ROW())*MN$205</f>
        <v>0</v>
      </c>
      <c r="MO25" s="696" cm="1">
        <f t="array" aca="1" ref="MO25" ca="1">INDIRECT(MO$203&amp;ROW())*MO$205</f>
        <v>1</v>
      </c>
      <c r="MP25" s="696" cm="1">
        <f t="array" aca="1" ref="MP25" ca="1">INDIRECT(MP$203&amp;ROW())*MP$205</f>
        <v>1</v>
      </c>
      <c r="MQ25" s="696" cm="1">
        <f t="array" aca="1" ref="MQ25" ca="1">INDIRECT(MQ$203&amp;ROW())*MQ$205</f>
        <v>1</v>
      </c>
      <c r="MR25" s="696" cm="1">
        <f t="array" aca="1" ref="MR25" ca="1">INDIRECT(MR$203&amp;ROW())*MR$205</f>
        <v>2</v>
      </c>
      <c r="MS25" s="696" cm="1">
        <f t="array" aca="1" ref="MS25" ca="1">INDIRECT(MS$203&amp;ROW())*MS$205</f>
        <v>2</v>
      </c>
      <c r="MT25" s="696" cm="1">
        <f t="array" aca="1" ref="MT25" ca="1">INDIRECT(MT$203&amp;ROW())*MT$205</f>
        <v>1</v>
      </c>
      <c r="MU25" s="696" cm="1">
        <f t="array" aca="1" ref="MU25" ca="1">INDIRECT(MU$203&amp;ROW())*MU$205</f>
        <v>2</v>
      </c>
      <c r="MV25" s="696" cm="1">
        <f t="array" aca="1" ref="MV25" ca="1">IF(INDIRECT(MV$203&amp;ROW())="-",0,INDIRECT(MV$203&amp;ROW())*MV$205)</f>
        <v>4.1466000000000003</v>
      </c>
      <c r="MW25" s="696" cm="1">
        <f t="array" aca="1" ref="MW25" ca="1">INDIRECT(MW$203&amp;ROW())*MW$205</f>
        <v>0</v>
      </c>
      <c r="MX25" s="696" cm="1">
        <f t="array" aca="1" ref="MX25" ca="1">INDIRECT(MX$203&amp;ROW())*MX$205</f>
        <v>0</v>
      </c>
      <c r="MY25" s="696" cm="1">
        <f t="array" aca="1" ref="MY25" ca="1">INDIRECT(MY$203&amp;ROW())*MY$205</f>
        <v>0</v>
      </c>
      <c r="NA25" s="701">
        <f t="shared" si="16"/>
        <v>0.69656341463414639</v>
      </c>
      <c r="NB25" s="617">
        <f t="shared" si="17"/>
        <v>0.59747857142857141</v>
      </c>
      <c r="NC25" s="695">
        <f t="shared" si="18"/>
        <v>0.10530769230769231</v>
      </c>
      <c r="ND25" s="697">
        <f t="shared" si="19"/>
        <v>0.43300370370370372</v>
      </c>
      <c r="NE25" s="694">
        <f t="shared" si="20"/>
        <v>0.45808834551852845</v>
      </c>
      <c r="NF25" s="682" t="str">
        <f t="shared" si="21"/>
        <v>C</v>
      </c>
      <c r="NH25" s="606" t="s">
        <v>2273</v>
      </c>
      <c r="NI25" s="563" t="str">
        <f t="shared" si="22"/>
        <v>B</v>
      </c>
      <c r="NJ25" s="563" t="str">
        <f t="shared" si="23"/>
        <v>C</v>
      </c>
      <c r="NK25" s="563" t="str">
        <f t="shared" ca="1" si="24"/>
        <v>C</v>
      </c>
      <c r="NL25" s="563" t="str">
        <f t="shared" ca="1" si="25"/>
        <v>C</v>
      </c>
      <c r="NM25" s="563" t="str">
        <f t="shared" ca="1" si="26"/>
        <v>C</v>
      </c>
      <c r="NN25" s="563" t="str">
        <f t="shared" ca="1" si="55"/>
        <v>C</v>
      </c>
      <c r="NO25" s="563" t="str">
        <f t="shared" ca="1" si="56"/>
        <v>C</v>
      </c>
      <c r="NP25" s="606" t="str">
        <f t="shared" si="27"/>
        <v>-</v>
      </c>
      <c r="NQ25" s="682" t="str">
        <f t="shared" si="28"/>
        <v>-</v>
      </c>
      <c r="NR25" s="682" t="e">
        <f>IF(OR(AND(NI25="A",OR(NJ25="C",NJ25="D")),AND(NI25="A",OR(#REF!="C",#REF!="D")),AND(NI25="B",OR(NJ25="D",#REF!="D")),AND(OR(NI25="C",NI25="D"),OR(NJ25="A",NJ25="B")),AND(OR(NI25="C",NI25="D"),OR(#REF!="A",#REF!="B")),AND(OR(NJ25="A",#REF!="A",NJ25="B",#REF!="B"),OR(NP25="-",NQ25="-")),AND(OR(NJ25="C",#REF!="C",NJ25="D",#REF!="D"),NP25="Yes")),"Yes","-")</f>
        <v>#REF!</v>
      </c>
      <c r="NS25" s="607"/>
      <c r="NT25" s="619">
        <f t="shared" si="29"/>
        <v>0.5383</v>
      </c>
      <c r="NU25" s="619">
        <f t="shared" si="30"/>
        <v>0.45808834551852845</v>
      </c>
      <c r="NV25" s="619">
        <f t="shared" ca="1" si="31"/>
        <v>0.37246437032189927</v>
      </c>
      <c r="NW25" s="619">
        <f t="shared" ca="1" si="57"/>
        <v>0.43359814255295215</v>
      </c>
      <c r="NX25" s="619">
        <f t="shared" ca="1" si="58"/>
        <v>0.44846165096061341</v>
      </c>
      <c r="NY25" s="620">
        <f t="shared" ca="1" si="59"/>
        <v>0.42165205003775741</v>
      </c>
      <c r="NZ25" s="620">
        <f t="shared" ca="1" si="60"/>
        <v>0.48511160456481045</v>
      </c>
      <c r="OA25" s="705" t="s">
        <v>1188</v>
      </c>
      <c r="OB25" s="706" t="s">
        <v>1188</v>
      </c>
      <c r="OC25" s="494"/>
      <c r="OE25" s="606" t="s">
        <v>2273</v>
      </c>
      <c r="OF25" s="700" t="str">
        <f t="shared" ca="1" si="32"/>
        <v>C</v>
      </c>
      <c r="OG25" s="701">
        <f t="shared" ca="1" si="61"/>
        <v>0.43359814255295215</v>
      </c>
      <c r="OH25" s="705">
        <f t="shared" ca="1" si="33"/>
        <v>0.62600838481561816</v>
      </c>
      <c r="OI25" s="696">
        <f t="shared" ca="1" si="34"/>
        <v>0.60269771442910924</v>
      </c>
      <c r="OJ25" s="696">
        <f t="shared" ca="1" si="35"/>
        <v>0.11578413433411754</v>
      </c>
      <c r="OK25" s="697">
        <f t="shared" ca="1" si="36"/>
        <v>0.3899023366329637</v>
      </c>
      <c r="OL25" s="696" cm="1">
        <f t="array" aca="1" ref="OL25" ca="1">INDIRECT(OL$203&amp;ROW())*OL$205</f>
        <v>0</v>
      </c>
      <c r="OM25" s="696" cm="1">
        <f t="array" aca="1" ref="OM25" ca="1">INDIRECT(OM$203&amp;ROW())*OM$205</f>
        <v>0</v>
      </c>
      <c r="ON25" s="696" cm="1">
        <f t="array" aca="1" ref="ON25" ca="1">INDIRECT(ON$203&amp;ROW())*ON$205</f>
        <v>0</v>
      </c>
      <c r="OO25" s="696" cm="1">
        <f t="array" aca="1" ref="OO25" ca="1">INDIRECT(OO$203&amp;ROW())*OO$205</f>
        <v>1.0790999999999999</v>
      </c>
      <c r="OP25" s="696" cm="1">
        <f t="array" aca="1" ref="OP25" ca="1">INDIRECT(OP$203&amp;ROW())*OP$205</f>
        <v>1.5831</v>
      </c>
      <c r="OQ25" s="696" cm="1">
        <f t="array" aca="1" ref="OQ25" ca="1">INDIRECT(OQ$203&amp;ROW())*OQ$205</f>
        <v>1.5849</v>
      </c>
      <c r="OR25" s="696" cm="1">
        <f t="array" aca="1" ref="OR25" ca="1">INDIRECT(OR$203&amp;ROW())*OR$205</f>
        <v>1.4141999999999999</v>
      </c>
      <c r="OS25" s="696" cm="1">
        <f t="array" aca="1" ref="OS25" ca="1">INDIRECT(OS$203&amp;ROW())*OS$205</f>
        <v>1.5387</v>
      </c>
      <c r="OT25" s="696" cm="1">
        <f t="array" aca="1" ref="OT25" ca="1">INDIRECT(OT$203&amp;ROW())*OT$205</f>
        <v>1.4727000000000001</v>
      </c>
      <c r="OU25" s="696" cm="1">
        <f t="array" aca="1" ref="OU25" ca="1">INDIRECT(OU$203&amp;ROW())*OU$205</f>
        <v>1.9304999999999999</v>
      </c>
      <c r="OV25" s="696" cm="1">
        <f t="array" aca="1" ref="OV25" ca="1">INDIRECT(OV$203&amp;ROW())*OV$205</f>
        <v>1.2161999999999999</v>
      </c>
      <c r="OW25" s="696" cm="1">
        <f t="array" aca="1" ref="OW25" ca="1">INDIRECT(OW$203&amp;ROW())*OW$205</f>
        <v>1.5144000000000002</v>
      </c>
      <c r="OX25" s="696" cm="1">
        <f t="array" aca="1" ref="OX25" ca="1">INDIRECT(OX$203&amp;ROW())*OX$205</f>
        <v>0.69889999999999997</v>
      </c>
      <c r="OY25" s="696" cm="1">
        <f t="array" aca="1" ref="OY25" ca="1">IF(INDIRECT(OY$203&amp;ROW())="-",0,INDIRECT(OY$203&amp;ROW())*OY$205)</f>
        <v>0.39679327000000003</v>
      </c>
      <c r="OZ25" s="696" cm="1">
        <f t="array" aca="1" ref="OZ25" ca="1">INDIRECT(OZ$203&amp;ROW())*OZ$205</f>
        <v>0</v>
      </c>
      <c r="PA25" s="696" cm="1">
        <f t="array" aca="1" ref="PA25" ca="1">IF(INDIRECT(PA$203&amp;ROW())="-",0,INDIRECT(PA$203&amp;ROW())*PA$205)</f>
        <v>0.32217598000000003</v>
      </c>
      <c r="PB25" s="705" cm="1">
        <f t="array" aca="1" ref="PB25" ca="1">INDIRECT(PB$203&amp;ROW())*PB$205</f>
        <v>0.75419999999999998</v>
      </c>
      <c r="PC25" s="696" cm="1">
        <f t="array" aca="1" ref="PC25" ca="1">INDIRECT(PC$203&amp;ROW())*PC$205</f>
        <v>1.3946000000000001</v>
      </c>
      <c r="PD25" s="696" cm="1">
        <f t="array" aca="1" ref="PD25" ca="1">INDIRECT(PD$203&amp;ROW())*PD$205</f>
        <v>2.2025999999999999</v>
      </c>
      <c r="PE25" s="696" cm="1">
        <f t="array" aca="1" ref="PE25" ca="1">INDIRECT(PE$203&amp;ROW())*PE$205</f>
        <v>0</v>
      </c>
      <c r="PF25" s="696" cm="1">
        <f t="array" aca="1" ref="PF25" ca="1">INDIRECT(PF$203&amp;ROW())*PF$205</f>
        <v>1.3308</v>
      </c>
      <c r="PG25" s="696" cm="1">
        <f t="array" aca="1" ref="PG25" ca="1">IF(INDIRECT(PG$203&amp;ROW())="-",0,INDIRECT(PG$203&amp;ROW())*PG$205)</f>
        <v>0.32287500000000002</v>
      </c>
      <c r="PH25" s="696" cm="1">
        <f t="array" aca="1" ref="PH25" ca="1">INDIRECT(PH$203&amp;ROW())*PH$205</f>
        <v>0</v>
      </c>
      <c r="PI25" s="696" cm="1">
        <f t="array" aca="1" ref="PI25" ca="1">INDIRECT(PI$203&amp;ROW())*PI$205</f>
        <v>0.60729999999999995</v>
      </c>
      <c r="PJ25" s="696" cm="1">
        <f t="array" aca="1" ref="PJ25" ca="1">INDIRECT(PJ$203&amp;ROW())*PJ$205</f>
        <v>0</v>
      </c>
      <c r="PK25" s="696" cm="1">
        <f t="array" aca="1" ref="PK25" ca="1">IF($PJ25=0,0,INDIRECT(PK$203&amp;ROW())*PK$205)</f>
        <v>0</v>
      </c>
      <c r="PL25" s="696" cm="1">
        <f t="array" aca="1" ref="PL25" ca="1">IF($MPE25=0,0,INDIRECT(PL$203&amp;ROW())*PL$205)</f>
        <v>0</v>
      </c>
      <c r="PM25" s="696" cm="1">
        <f t="array" aca="1" ref="PM25" ca="1">IF($MPE25=0,0,INDIRECT(PM$203&amp;ROW())*PM$205)</f>
        <v>0</v>
      </c>
      <c r="PN25" s="696" cm="1">
        <f t="array" aca="1" ref="PN25" ca="1">IF($PJ25=0,0,INDIRECT(PN$203&amp;ROW())*PN$205)</f>
        <v>0</v>
      </c>
      <c r="PO25" s="696" cm="1">
        <f t="array" aca="1" ref="PO25" ca="1">INDIRECT(PO$203&amp;ROW())*PO$205</f>
        <v>0</v>
      </c>
      <c r="PP25" s="696" cm="1">
        <f t="array" aca="1" ref="PP25" ca="1">IF($PO25=0,0,INDIRECT(PP$203&amp;ROW())*PP$205)</f>
        <v>0</v>
      </c>
      <c r="PQ25" s="696" cm="1">
        <f t="array" aca="1" ref="PQ25" ca="1">IF($PO25=0,0,INDIRECT(PQ$203&amp;ROW())*PQ$205)</f>
        <v>0</v>
      </c>
      <c r="PR25" s="696" cm="1">
        <f t="array" aca="1" ref="PR25" ca="1">INDIRECT(PR$203&amp;ROW())*PR$205</f>
        <v>0</v>
      </c>
      <c r="PS25" s="696" cm="1">
        <f t="array" aca="1" ref="PS25" ca="1">INDIRECT(PS$203&amp;ROW())*PS$205</f>
        <v>0</v>
      </c>
      <c r="PT25" s="696" cm="1">
        <f t="array" aca="1" ref="PT25" ca="1">INDIRECT(PT$203&amp;ROW())*PT$205</f>
        <v>0</v>
      </c>
      <c r="PU25" s="696" cm="1">
        <f t="array" aca="1" ref="PU25" ca="1">INDIRECT(PU$203&amp;ROW())*PU$205</f>
        <v>1.7696999999999998</v>
      </c>
      <c r="PV25" s="696" cm="1">
        <f t="array" aca="1" ref="PV25" ca="1">INDIRECT(PV$203&amp;ROW())*PV$205</f>
        <v>0</v>
      </c>
      <c r="PW25" s="696" cm="1">
        <f t="array" aca="1" ref="PW25" ca="1">INDIRECT(PW$203&amp;ROW())*PW$205</f>
        <v>0.53290000000000004</v>
      </c>
      <c r="PX25" s="696" cm="1">
        <f t="array" aca="1" ref="PX25" ca="1">INDIRECT(PX$203&amp;ROW())*PX$205</f>
        <v>0.5857</v>
      </c>
      <c r="PY25" s="696" cm="1">
        <f t="array" aca="1" ref="PY25" ca="1">INDIRECT(PY$203&amp;ROW())*PY$205</f>
        <v>0.59330000000000005</v>
      </c>
      <c r="PZ25" s="696" cm="1">
        <f t="array" aca="1" ref="PZ25" ca="1">INDIRECT(PZ$203&amp;ROW())*PZ$205</f>
        <v>0.17430000000000001</v>
      </c>
      <c r="QA25" s="696" cm="1">
        <f t="array" aca="1" ref="QA25" ca="1">INDIRECT(QA$203&amp;ROW())*QA$205</f>
        <v>0.31659999999999999</v>
      </c>
      <c r="QB25" s="696" cm="1">
        <f t="array" aca="1" ref="QB25" ca="1">INDIRECT(QB$203&amp;ROW())*QB$205</f>
        <v>0.79830000000000001</v>
      </c>
      <c r="QC25" s="696" cm="1">
        <f t="array" aca="1" ref="QC25" ca="1">INDIRECT(QC$203&amp;ROW())*QC$205</f>
        <v>1.4259999999999999</v>
      </c>
      <c r="QD25" s="696" cm="1">
        <f t="array" aca="1" ref="QD25" ca="1">IF(INDIRECT(QD$203&amp;ROW())="-",0,INDIRECT(QD$203&amp;ROW())*QD$205)</f>
        <v>0.42440451000000001</v>
      </c>
      <c r="QE25" s="696" cm="1">
        <f t="array" aca="1" ref="QE25" ca="1">INDIRECT(QE$203&amp;ROW())*QE$205</f>
        <v>0</v>
      </c>
      <c r="QF25" s="696" cm="1">
        <f t="array" aca="1" ref="QF25" ca="1">INDIRECT(QF$203&amp;ROW())*QF$205</f>
        <v>0</v>
      </c>
      <c r="QG25" s="696" cm="1">
        <f t="array" aca="1" ref="QG25" ca="1">INDIRECT(QG$203&amp;ROW())*QG$205</f>
        <v>0</v>
      </c>
      <c r="QI25" s="606" t="s">
        <v>2273</v>
      </c>
      <c r="QJ25" s="700" t="str">
        <f t="shared" ca="1" si="37"/>
        <v>C</v>
      </c>
      <c r="QK25" s="701">
        <f t="shared" ca="1" si="62"/>
        <v>0.44846165096061341</v>
      </c>
      <c r="QL25" s="705">
        <f t="shared" ca="1" si="38"/>
        <v>0.76742437299684219</v>
      </c>
      <c r="QM25" s="696">
        <f t="shared" ca="1" si="39"/>
        <v>0.52542952580375069</v>
      </c>
      <c r="QN25" s="696">
        <f t="shared" ca="1" si="40"/>
        <v>3.9901210318690546E-2</v>
      </c>
      <c r="QO25" s="697">
        <f t="shared" ca="1" si="41"/>
        <v>0.46109149472317007</v>
      </c>
      <c r="QP25" s="696" cm="1">
        <f t="array" aca="1" ref="QP25" ca="1">INDIRECT(QP$203&amp;ROW())*QP$205</f>
        <v>0</v>
      </c>
      <c r="QQ25" s="696" cm="1">
        <f t="array" aca="1" ref="QQ25" ca="1">INDIRECT(QQ$203&amp;ROW())*QQ$205</f>
        <v>0</v>
      </c>
      <c r="QR25" s="696" cm="1">
        <f t="array" aca="1" ref="QR25" ca="1">INDIRECT(QR$203&amp;ROW())*QR$205</f>
        <v>0</v>
      </c>
      <c r="QS25" s="696" cm="1">
        <f t="array" aca="1" ref="QS25" ca="1">INDIRECT(QS$203&amp;ROW())*QS$205</f>
        <v>0.22471360933801068</v>
      </c>
      <c r="QT25" s="696" cm="1">
        <f t="array" aca="1" ref="QT25" ca="1">INDIRECT(QT$203&amp;ROW())*QT$205</f>
        <v>0.26232814414996541</v>
      </c>
      <c r="QU25" s="696" cm="1">
        <f t="array" aca="1" ref="QU25" ca="1">INDIRECT(QU$203&amp;ROW())*QU$205</f>
        <v>0.53329206883563263</v>
      </c>
      <c r="QV25" s="696" cm="1">
        <f t="array" aca="1" ref="QV25" ca="1">INDIRECT(QV$203&amp;ROW())*QV$205</f>
        <v>0.24117831443907087</v>
      </c>
      <c r="QW25" s="696" cm="1">
        <f t="array" aca="1" ref="QW25" ca="1">INDIRECT(QW$203&amp;ROW())*QW$205</f>
        <v>0.53099416374332975</v>
      </c>
      <c r="QX25" s="696" cm="1">
        <f t="array" aca="1" ref="QX25" ca="1">INDIRECT(QX$203&amp;ROW())*QX$205</f>
        <v>0.60640894423913805</v>
      </c>
      <c r="QY25" s="696" cm="1">
        <f t="array" aca="1" ref="QY25" ca="1">INDIRECT(QY$203&amp;ROW())*QY$205</f>
        <v>0.13540247513535897</v>
      </c>
      <c r="QZ25" s="696" cm="1">
        <f t="array" aca="1" ref="QZ25" ca="1">INDIRECT(QZ$203&amp;ROW())*QZ$205</f>
        <v>0.27613248380770827</v>
      </c>
      <c r="RA25" s="696" cm="1">
        <f t="array" aca="1" ref="RA25" ca="1">INDIRECT(RA$203&amp;ROW())*RA$205</f>
        <v>5.1272116233970627E-2</v>
      </c>
      <c r="RB25" s="696" cm="1">
        <f t="array" aca="1" ref="RB25" ca="1">INDIRECT(RB$203&amp;ROW())*RB$205</f>
        <v>5.7305712569462423E-2</v>
      </c>
      <c r="RC25" s="696" cm="1">
        <f t="array" aca="1" ref="RC25" ca="1">IF(INDIRECT(RC$203&amp;ROW())="-",0,INDIRECT(RC$203&amp;ROW())*RC$205)</f>
        <v>4.6913306746563986E-2</v>
      </c>
      <c r="RD25" s="696" cm="1">
        <f t="array" aca="1" ref="RD25" ca="1">INDIRECT(RD$203&amp;ROW())*RD$205</f>
        <v>0</v>
      </c>
      <c r="RE25" s="696" cm="1">
        <f t="array" aca="1" ref="RE25" ca="1">IF(INDIRECT(RE$203&amp;ROW())="-",0,INDIRECT(RE$203&amp;ROW())*RE$205)</f>
        <v>2.3081512790237735E-2</v>
      </c>
      <c r="RF25" s="705" cm="1">
        <f t="array" aca="1" ref="RF25" ca="1">INDIRECT(RF$203&amp;ROW())*RF$205</f>
        <v>5.3068994403248027E-2</v>
      </c>
      <c r="RG25" s="696" cm="1">
        <f t="array" aca="1" ref="RG25" ca="1">INDIRECT(RG$203&amp;ROW())*RG$205</f>
        <v>0.27650466908360405</v>
      </c>
      <c r="RH25" s="696" cm="1">
        <f t="array" aca="1" ref="RH25" ca="1">INDIRECT(RH$203&amp;ROW())*RH$205</f>
        <v>8.7581521170816884E-2</v>
      </c>
      <c r="RI25" s="696" cm="1">
        <f t="array" aca="1" ref="RI25" ca="1">INDIRECT(RI$203&amp;ROW())*RI$205</f>
        <v>0</v>
      </c>
      <c r="RJ25" s="696" cm="1">
        <f t="array" aca="1" ref="RJ25" ca="1">INDIRECT(RJ$203&amp;ROW())*RJ$205</f>
        <v>0.12226723336432462</v>
      </c>
      <c r="RK25" s="696" cm="1">
        <f t="array" aca="1" ref="RK25" ca="1">IF(INDIRECT(RK$203&amp;ROW())="-",0,INDIRECT(RK$203&amp;ROW())*RK$205)</f>
        <v>2.2295569983268846E-2</v>
      </c>
      <c r="RL25" s="696" cm="1">
        <f t="array" aca="1" ref="RL25" ca="1">INDIRECT(RL$203&amp;ROW())*RL$205</f>
        <v>0</v>
      </c>
      <c r="RM25" s="696" cm="1">
        <f t="array" aca="1" ref="RM25" ca="1">INDIRECT(RM$203&amp;ROW())*RM$205</f>
        <v>1.4993730364766381E-2</v>
      </c>
      <c r="RN25" s="696" cm="1">
        <f t="array" aca="1" ref="RN25" ca="1">INDIRECT(RN$203&amp;ROW())*RN$205</f>
        <v>0</v>
      </c>
      <c r="RO25" s="696" cm="1">
        <f t="array" aca="1" ref="RO25" ca="1">IF($RN25=0,0,INDIRECT(RO$203&amp;ROW())*RO$205)</f>
        <v>0</v>
      </c>
      <c r="RP25" s="696" cm="1">
        <f t="array" aca="1" ref="RP25" ca="1">IF($RN25=0,0,INDIRECT(RP$203&amp;ROW())*RP$205)</f>
        <v>0</v>
      </c>
      <c r="RQ25" s="696" cm="1">
        <f t="array" aca="1" ref="RQ25" ca="1">IF($RN25=0,0,INDIRECT(RQ$203&amp;ROW())*RQ$205)</f>
        <v>0</v>
      </c>
      <c r="RR25" s="696" cm="1">
        <f t="array" aca="1" ref="RR25" ca="1">IF($RN25=0,0,INDIRECT(RR$203&amp;ROW())*RR$205)</f>
        <v>0</v>
      </c>
      <c r="RS25" s="696" cm="1">
        <f t="array" aca="1" ref="RS25" ca="1">INDIRECT(RS$203&amp;ROW())*RS$205</f>
        <v>0</v>
      </c>
      <c r="RT25" s="696" cm="1">
        <f t="array" aca="1" ref="RT25" ca="1">IF($RS25=0,0,INDIRECT(RT$203&amp;ROW())*RT$205)</f>
        <v>0</v>
      </c>
      <c r="RU25" s="696" cm="1">
        <f t="array" aca="1" ref="RU25" ca="1">IF($RS25=0,0,INDIRECT(RU$203&amp;ROW())*RU$205)</f>
        <v>0</v>
      </c>
      <c r="RV25" s="696" cm="1">
        <f t="array" aca="1" ref="RV25" ca="1">INDIRECT(RV$203&amp;ROW())*RV$205</f>
        <v>0</v>
      </c>
      <c r="RW25" s="696" cm="1">
        <f t="array" aca="1" ref="RW25" ca="1">INDIRECT(RW$203&amp;ROW())*RW$205</f>
        <v>0</v>
      </c>
      <c r="RX25" s="696" cm="1">
        <f t="array" aca="1" ref="RX25" ca="1">INDIRECT(RX$203&amp;ROW())*RX$205</f>
        <v>0</v>
      </c>
      <c r="RY25" s="696" cm="1">
        <f t="array" aca="1" ref="RY25" ca="1">INDIRECT(RY$203&amp;ROW())*RY$205</f>
        <v>8.4396695370290389E-2</v>
      </c>
      <c r="RZ25" s="696" cm="1">
        <f t="array" aca="1" ref="RZ25" ca="1">INDIRECT(RZ$203&amp;ROW())*RZ$205</f>
        <v>0</v>
      </c>
      <c r="SA25" s="696" cm="1">
        <f t="array" aca="1" ref="SA25" ca="1">INDIRECT(SA$203&amp;ROW())*SA$205</f>
        <v>0.10229309289514574</v>
      </c>
      <c r="SB25" s="696" cm="1">
        <f t="array" aca="1" ref="SB25" ca="1">INDIRECT(SB$203&amp;ROW())*SB$205</f>
        <v>2.3562063251026374E-2</v>
      </c>
      <c r="SC25" s="696" cm="1">
        <f t="array" aca="1" ref="SC25" ca="1">INDIRECT(SC$203&amp;ROW())*SC$205</f>
        <v>2.7145803117995537E-2</v>
      </c>
      <c r="SD25" s="696" cm="1">
        <f t="array" aca="1" ref="SD25" ca="1">INDIRECT(SD$203&amp;ROW())*SD$205</f>
        <v>0.3072993885784252</v>
      </c>
      <c r="SE25" s="696" cm="1">
        <f t="array" aca="1" ref="SE25" ca="1">INDIRECT(SE$203&amp;ROW())*SE$205</f>
        <v>0.2585618210787391</v>
      </c>
      <c r="SF25" s="696" cm="1">
        <f t="array" aca="1" ref="SF25" ca="1">INDIRECT(SF$203&amp;ROW())*SF$205</f>
        <v>6.6118883241114992E-2</v>
      </c>
      <c r="SG25" s="696" cm="1">
        <f t="array" aca="1" ref="SG25" ca="1">INDIRECT(SG$203&amp;ROW())*SG$205</f>
        <v>7.4767843909269882E-2</v>
      </c>
      <c r="SH25" s="696" cm="1">
        <f t="array" aca="1" ref="SH25" ca="1">IF(INDIRECT(SH$203&amp;ROW())="-",0,INDIRECT(SH$203&amp;ROW())*SH$205)</f>
        <v>5.4375787841726954E-2</v>
      </c>
      <c r="SI25" s="696" cm="1">
        <f t="array" aca="1" ref="SI25" ca="1">INDIRECT(SI$203&amp;ROW())*SI$205</f>
        <v>0</v>
      </c>
      <c r="SJ25" s="696" cm="1">
        <f t="array" aca="1" ref="SJ25" ca="1">INDIRECT(SJ$203&amp;ROW())*SJ$205</f>
        <v>0</v>
      </c>
      <c r="SK25" s="696" cm="1">
        <f t="array" aca="1" ref="SK25" ca="1">INDIRECT(SK$203&amp;ROW())*SK$205</f>
        <v>0</v>
      </c>
      <c r="SN25" s="606" t="s">
        <v>2273</v>
      </c>
      <c r="SO25" s="707" cm="1">
        <f t="array" aca="1" ref="SO25" ca="1">INDIRECT(SO$203&amp;ROW())*SO$205</f>
        <v>0</v>
      </c>
      <c r="SP25" s="707" cm="1">
        <f t="array" aca="1" ref="SP25" ca="1">INDIRECT(SP$203&amp;ROW())*SP$205</f>
        <v>0</v>
      </c>
      <c r="SQ25" s="707" cm="1">
        <f t="array" aca="1" ref="SQ25" ca="1">INDIRECT(SQ$203&amp;ROW())*SQ$205</f>
        <v>0</v>
      </c>
      <c r="SR25" s="707" cm="1">
        <f t="array" aca="1" ref="SR25" ca="1">INDIRECT(SR$203&amp;ROW())*SR$205</f>
        <v>3</v>
      </c>
      <c r="SS25" s="707" cm="1">
        <f t="array" aca="1" ref="SS25" ca="1">INDIRECT(SS$203&amp;ROW())*SS$205</f>
        <v>3</v>
      </c>
      <c r="ST25" s="707" cm="1">
        <f t="array" aca="1" ref="ST25" ca="1">INDIRECT(ST$203&amp;ROW())*ST$205</f>
        <v>3</v>
      </c>
      <c r="SU25" s="707" cm="1">
        <f t="array" aca="1" ref="SU25" ca="1">INDIRECT(SU$203&amp;ROW())*SU$205</f>
        <v>3</v>
      </c>
      <c r="SV25" s="707" cm="1">
        <f t="array" aca="1" ref="SV25" ca="1">INDIRECT(SV$203&amp;ROW())*SV$205</f>
        <v>3</v>
      </c>
      <c r="SW25" s="707" cm="1">
        <f t="array" aca="1" ref="SW25" ca="1">INDIRECT(SW$203&amp;ROW())*SW$205</f>
        <v>3</v>
      </c>
      <c r="SX25" s="707" cm="1">
        <f t="array" aca="1" ref="SX25" ca="1">INDIRECT(SX$203&amp;ROW())*SX$205</f>
        <v>3</v>
      </c>
      <c r="SY25" s="707" cm="1">
        <f t="array" aca="1" ref="SY25" ca="1">INDIRECT(SY$203&amp;ROW())*SY$205</f>
        <v>3</v>
      </c>
      <c r="SZ25" s="707" cm="1">
        <f t="array" aca="1" ref="SZ25" ca="1">INDIRECT(SZ$203&amp;ROW())*SZ$205</f>
        <v>3</v>
      </c>
      <c r="TA25" s="707" cm="1">
        <f t="array" aca="1" ref="TA25" ca="1">INDIRECT(TA$203&amp;ROW())*TA$205</f>
        <v>1</v>
      </c>
      <c r="TB25" s="696" cm="1">
        <f t="array" aca="1" ref="TB25" ca="1">IF(INDIRECT(TB$203&amp;ROW())="-",0,INDIRECT(TB$203&amp;ROW())*TB$205)</f>
        <v>0.55910000000000004</v>
      </c>
      <c r="TC25" s="707" cm="1">
        <f t="array" aca="1" ref="TC25" ca="1">INDIRECT(TC$203&amp;ROW())*TC$205</f>
        <v>0</v>
      </c>
      <c r="TD25" s="696" cm="1">
        <f t="array" aca="1" ref="TD25" ca="1">IF(INDIRECT(TD$203&amp;ROW())="-",0,INDIRECT(TD$203&amp;ROW())*TD$205)</f>
        <v>0.36470000000000002</v>
      </c>
      <c r="TE25" s="732" cm="1">
        <f t="array" aca="1" ref="TE25" ca="1">INDIRECT(TE$203&amp;ROW())*TE$205</f>
        <v>1</v>
      </c>
      <c r="TF25" s="707" cm="1">
        <f t="array" aca="1" ref="TF25" ca="1">INDIRECT(TF$203&amp;ROW())*TF$205</f>
        <v>2</v>
      </c>
      <c r="TG25" s="707" cm="1">
        <f t="array" aca="1" ref="TG25" ca="1">INDIRECT(TG$203&amp;ROW())*TG$205</f>
        <v>3</v>
      </c>
      <c r="TH25" s="707" cm="1">
        <f t="array" aca="1" ref="TH25" ca="1">INDIRECT(TH$203&amp;ROW())*TH$205</f>
        <v>0</v>
      </c>
      <c r="TI25" s="707" cm="1">
        <f t="array" aca="1" ref="TI25" ca="1">INDIRECT(TI$203&amp;ROW())*TI$205</f>
        <v>2</v>
      </c>
      <c r="TJ25" s="696" cm="1">
        <f t="array" aca="1" ref="TJ25" ca="1">IF(INDIRECT(TJ$203&amp;ROW())="-",0,INDIRECT(TJ$203&amp;ROW())*TJ$205)</f>
        <v>0.36899999999999999</v>
      </c>
      <c r="TK25" s="707" cm="1">
        <f t="array" aca="1" ref="TK25" ca="1">INDIRECT(TK$203&amp;ROW())*TK$205</f>
        <v>0</v>
      </c>
      <c r="TL25" s="707" cm="1">
        <f t="array" aca="1" ref="TL25" ca="1">INDIRECT(TL$203&amp;ROW())*TL$205</f>
        <v>1</v>
      </c>
      <c r="TM25" s="707" cm="1">
        <f t="array" aca="1" ref="TM25" ca="1">INDIRECT(TM$203&amp;ROW())*TM$205</f>
        <v>0</v>
      </c>
      <c r="TN25" s="707" cm="1">
        <f t="array" aca="1" ref="TN25" ca="1">IF($TM25=0,0,INDIRECT(TN$203&amp;ROW())*TN$205)</f>
        <v>0</v>
      </c>
      <c r="TO25" s="707" cm="1">
        <f t="array" aca="1" ref="TO25" ca="1">IF($TM25=0,0,INDIRECT(TO$203&amp;ROW())*TO$205)</f>
        <v>0</v>
      </c>
      <c r="TP25" s="707" cm="1">
        <f t="array" aca="1" ref="TP25" ca="1">IF($TM25=0,0,INDIRECT(TP$203&amp;ROW())*TP$205)</f>
        <v>0</v>
      </c>
      <c r="TQ25" s="707" cm="1">
        <f t="array" aca="1" ref="TQ25" ca="1">IF($TM25=0,0,INDIRECT(TQ$203&amp;ROW())*TQ$205)</f>
        <v>0</v>
      </c>
      <c r="TR25" s="707" cm="1">
        <f t="array" aca="1" ref="TR25" ca="1">INDIRECT(TR$203&amp;ROW())*TR$205</f>
        <v>0</v>
      </c>
      <c r="TS25" s="707" cm="1">
        <f t="array" aca="1" ref="TS25" ca="1">IF($TR25=0,0,INDIRECT(TS$203&amp;ROW())*TS$205)</f>
        <v>0</v>
      </c>
      <c r="TT25" s="707" cm="1">
        <f t="array" aca="1" ref="TT25" ca="1">IF($TR25=0,0,INDIRECT(TT$203&amp;ROW())*TT$205)</f>
        <v>0</v>
      </c>
      <c r="TU25" s="707" cm="1">
        <f t="array" aca="1" ref="TU25" ca="1">INDIRECT(TU$203&amp;ROW())*TU$205</f>
        <v>0</v>
      </c>
      <c r="TV25" s="707" cm="1">
        <f t="array" aca="1" ref="TV25" ca="1">INDIRECT(TV$203&amp;ROW())*TV$205</f>
        <v>0</v>
      </c>
      <c r="TW25" s="707" cm="1">
        <f t="array" aca="1" ref="TW25" ca="1">INDIRECT(TW$203&amp;ROW())*TW$205</f>
        <v>0</v>
      </c>
      <c r="TX25" s="707" cm="1">
        <f t="array" aca="1" ref="TX25" ca="1">INDIRECT(TX$203&amp;ROW())*TX$205</f>
        <v>3</v>
      </c>
      <c r="TY25" s="707" cm="1">
        <f t="array" aca="1" ref="TY25" ca="1">INDIRECT(TY$203&amp;ROW())*TY$205</f>
        <v>0</v>
      </c>
      <c r="TZ25" s="707" cm="1">
        <f t="array" aca="1" ref="TZ25" ca="1">INDIRECT(TZ$203&amp;ROW())*TZ$205</f>
        <v>1</v>
      </c>
      <c r="UA25" s="707" cm="1">
        <f t="array" aca="1" ref="UA25" ca="1">INDIRECT(UA$203&amp;ROW())*UA$205</f>
        <v>1</v>
      </c>
      <c r="UB25" s="707" cm="1">
        <f t="array" aca="1" ref="UB25" ca="1">INDIRECT(UB$203&amp;ROW())*UB$205</f>
        <v>1</v>
      </c>
      <c r="UC25" s="707" cm="1">
        <f t="array" aca="1" ref="UC25" ca="1">INDIRECT(UC$203&amp;ROW())*UC$205</f>
        <v>1</v>
      </c>
      <c r="UD25" s="707" cm="1">
        <f t="array" aca="1" ref="UD25" ca="1">INDIRECT(UD$203&amp;ROW())*UD$205</f>
        <v>1</v>
      </c>
      <c r="UE25" s="707" cm="1">
        <f t="array" aca="1" ref="UE25" ca="1">INDIRECT(UE$203&amp;ROW())*UE$205</f>
        <v>1</v>
      </c>
      <c r="UF25" s="707" cm="1">
        <f t="array" aca="1" ref="UF25" ca="1">INDIRECT(UF$203&amp;ROW())*UF$205</f>
        <v>2</v>
      </c>
      <c r="UG25" s="696" cm="1">
        <f t="array" aca="1" ref="UG25" ca="1">IF(INDIRECT(UG$203&amp;ROW())="-",0,INDIRECT(UG$203&amp;ROW())*UG$205)</f>
        <v>0.69110000000000005</v>
      </c>
      <c r="UH25" s="707" cm="1">
        <f t="array" aca="1" ref="UH25" ca="1">INDIRECT(UH$203&amp;ROW())*UH$205</f>
        <v>0</v>
      </c>
      <c r="UI25" s="707" cm="1">
        <f t="array" aca="1" ref="UI25" ca="1">INDIRECT(UI$203&amp;ROW())*UI$205</f>
        <v>0</v>
      </c>
      <c r="UJ25" s="707" cm="1">
        <f t="array" aca="1" ref="UJ25" ca="1">INDIRECT(UJ$203&amp;ROW())*UJ$205</f>
        <v>0</v>
      </c>
      <c r="UM25" s="606" t="s">
        <v>2273</v>
      </c>
      <c r="UN25" s="616">
        <f t="shared" ca="1" si="83"/>
        <v>-0.97111609266078391</v>
      </c>
      <c r="UO25" s="616">
        <f t="shared" ca="1" si="83"/>
        <v>-0.6225347970107441</v>
      </c>
      <c r="UP25" s="616">
        <f t="shared" ca="1" si="83"/>
        <v>-0.88618201963763954</v>
      </c>
      <c r="UQ25" s="616">
        <f t="shared" ca="1" si="83"/>
        <v>0.29355872991449461</v>
      </c>
      <c r="UR25" s="616">
        <f t="shared" ca="1" si="83"/>
        <v>1.0502465449096676</v>
      </c>
      <c r="US25" s="616">
        <f t="shared" ca="1" si="83"/>
        <v>0.41305213694811815</v>
      </c>
      <c r="UT25" s="616">
        <f t="shared" ca="1" si="83"/>
        <v>0.30690415393182785</v>
      </c>
      <c r="UU25" s="616">
        <f t="shared" ca="1" si="83"/>
        <v>0.53359975015917405</v>
      </c>
      <c r="UV25" s="616">
        <f t="shared" ca="1" si="83"/>
        <v>0.44410973870643028</v>
      </c>
      <c r="UW25" s="616">
        <f t="shared" ca="1" si="83"/>
        <v>0.6421874155054268</v>
      </c>
      <c r="UX25" s="616">
        <f t="shared" ca="1" si="83"/>
        <v>0.28247365722383649</v>
      </c>
      <c r="UY25" s="616">
        <f t="shared" ca="1" si="83"/>
        <v>1.5108379627063613</v>
      </c>
      <c r="UZ25" s="616">
        <f t="shared" ca="1" si="83"/>
        <v>0.19681082295885013</v>
      </c>
      <c r="VA25" s="616">
        <f t="shared" ca="1" si="83"/>
        <v>4.9144823759860075E-2</v>
      </c>
      <c r="VB25" s="616">
        <f t="shared" ca="1" si="83"/>
        <v>-0.76400504167427041</v>
      </c>
      <c r="VC25" s="616">
        <f t="shared" ca="1" si="74"/>
        <v>-0.78943942024672231</v>
      </c>
      <c r="VD25" s="616">
        <f t="shared" ca="1" si="74"/>
        <v>-0.36208520652341147</v>
      </c>
      <c r="VE25" s="616">
        <f t="shared" ca="1" si="74"/>
        <v>3.9909080070471406E-2</v>
      </c>
      <c r="VF25" s="616">
        <f t="shared" ca="1" si="74"/>
        <v>0.95807256683723563</v>
      </c>
      <c r="VG25" s="616">
        <f t="shared" ca="1" si="74"/>
        <v>-0.89462372206681784</v>
      </c>
      <c r="VH25" s="616">
        <f t="shared" ca="1" si="74"/>
        <v>-0.12784420028857393</v>
      </c>
      <c r="VI25" s="616">
        <f t="shared" ca="1" si="74"/>
        <v>-0.76552268087551656</v>
      </c>
      <c r="VJ25" s="616">
        <f t="shared" ca="1" si="74"/>
        <v>-0.90132677458943244</v>
      </c>
      <c r="VK25" s="616">
        <f t="shared" ca="1" si="74"/>
        <v>-0.49937453713488217</v>
      </c>
      <c r="VL25" s="616">
        <f t="shared" ca="1" si="74"/>
        <v>-0.83864555511817418</v>
      </c>
      <c r="VM25" s="616">
        <f t="shared" ca="1" si="74"/>
        <v>-0.57201237404204519</v>
      </c>
      <c r="VN25" s="616">
        <f t="shared" ca="1" si="74"/>
        <v>-0.62639799545694341</v>
      </c>
      <c r="VO25" s="616">
        <f t="shared" ca="1" si="74"/>
        <v>-0.42150866262694142</v>
      </c>
      <c r="VP25" s="616">
        <f t="shared" ca="1" si="74"/>
        <v>-0.46221149066820022</v>
      </c>
      <c r="VQ25" s="616">
        <f t="shared" ca="1" si="74"/>
        <v>-0.77889442244162177</v>
      </c>
      <c r="VR25" s="616">
        <f t="shared" ca="1" si="74"/>
        <v>-0.64202286734458469</v>
      </c>
      <c r="VS25" s="616">
        <f t="shared" ca="1" si="75"/>
        <v>-0.40481357988865657</v>
      </c>
      <c r="VT25" s="616">
        <f t="shared" ca="1" si="75"/>
        <v>-0.3878135405833677</v>
      </c>
      <c r="VU25" s="616">
        <f t="shared" ca="1" si="75"/>
        <v>-0.82130507758946303</v>
      </c>
      <c r="VV25" s="616">
        <f t="shared" ca="1" si="75"/>
        <v>-0.64337789451099625</v>
      </c>
      <c r="VW25" s="616">
        <f t="shared" ca="1" si="75"/>
        <v>0.66845613582062358</v>
      </c>
      <c r="VX25" s="616">
        <f t="shared" ca="1" si="75"/>
        <v>-0.78524029103755877</v>
      </c>
      <c r="VY25" s="616">
        <f t="shared" ca="1" si="75"/>
        <v>-0.38600409364050642</v>
      </c>
      <c r="VZ25" s="616">
        <f t="shared" ca="1" si="75"/>
        <v>-0.43554396085655878</v>
      </c>
      <c r="WA25" s="616">
        <f t="shared" ca="1" si="75"/>
        <v>-0.11011120653528797</v>
      </c>
      <c r="WB25" s="616">
        <f t="shared" ca="1" si="75"/>
        <v>0.33435322352896929</v>
      </c>
      <c r="WC25" s="616">
        <f t="shared" ca="1" si="75"/>
        <v>0.47817673461028487</v>
      </c>
      <c r="WD25" s="616">
        <f t="shared" ca="1" si="75"/>
        <v>-0.51586207793649097</v>
      </c>
      <c r="WE25" s="616">
        <f t="shared" ca="1" si="75"/>
        <v>0.67426644196529939</v>
      </c>
      <c r="WF25" s="616">
        <f t="shared" ca="1" si="75"/>
        <v>1.5983197129042826E-2</v>
      </c>
      <c r="WG25" s="616">
        <f t="shared" ca="1" si="75"/>
        <v>-1.008197359876486</v>
      </c>
      <c r="WH25" s="616">
        <f t="shared" ca="1" si="75"/>
        <v>-1.0816125322340113</v>
      </c>
      <c r="WI25" s="627">
        <f t="shared" ca="1" si="76"/>
        <v>-0.9831420375936909</v>
      </c>
      <c r="WL25" s="606" t="s">
        <v>2273</v>
      </c>
      <c r="WM25" s="700" t="str">
        <f t="shared" ca="1" si="63"/>
        <v>C</v>
      </c>
      <c r="WN25" s="479">
        <f t="shared" ca="1" si="64"/>
        <v>0.42165205003775741</v>
      </c>
      <c r="WO25" s="495">
        <f t="shared" ca="1" si="45"/>
        <v>0.64532871815865789</v>
      </c>
      <c r="WP25" s="458">
        <f t="shared" ca="1" si="45"/>
        <v>0.55615099590682682</v>
      </c>
      <c r="WQ25" s="458">
        <f t="shared" ca="1" si="45"/>
        <v>0.10840502099686296</v>
      </c>
      <c r="WR25" s="459">
        <f t="shared" ca="1" si="45"/>
        <v>0.37672346508868204</v>
      </c>
      <c r="WS25" s="495">
        <f t="shared" ca="1" si="65"/>
        <v>7.9572386868419179E-2</v>
      </c>
      <c r="WT25" s="458">
        <f t="shared" ca="1" si="66"/>
        <v>-0.20501924322680393</v>
      </c>
      <c r="WU25" s="458">
        <f t="shared" ca="1" si="67"/>
        <v>-0.63457071551631761</v>
      </c>
      <c r="WV25" s="459">
        <f t="shared" ca="1" si="68"/>
        <v>-0.38746343230907088</v>
      </c>
      <c r="WW25" s="484">
        <f t="shared" ca="1" si="84"/>
        <v>-0.7262006140917342</v>
      </c>
      <c r="WX25" s="484">
        <f t="shared" ca="1" si="84"/>
        <v>-0.37545073607717977</v>
      </c>
      <c r="WY25" s="484">
        <f t="shared" ca="1" si="84"/>
        <v>-0.64522912849816527</v>
      </c>
      <c r="WZ25" s="484">
        <f t="shared" ca="1" si="84"/>
        <v>0.10559307515024371</v>
      </c>
      <c r="XA25" s="484">
        <f t="shared" ca="1" si="84"/>
        <v>0.5542151017488316</v>
      </c>
      <c r="XB25" s="484">
        <f t="shared" ca="1" si="84"/>
        <v>0.21821544394969081</v>
      </c>
      <c r="XC25" s="484">
        <f t="shared" ca="1" si="84"/>
        <v>0.14467461816346364</v>
      </c>
      <c r="XD25" s="484">
        <f t="shared" ca="1" si="84"/>
        <v>0.27368331185664035</v>
      </c>
      <c r="XE25" s="484">
        <f t="shared" ca="1" si="84"/>
        <v>0.21801347073098662</v>
      </c>
      <c r="XF25" s="484">
        <f t="shared" ca="1" si="84"/>
        <v>0.41324760187774212</v>
      </c>
      <c r="XG25" s="484">
        <f t="shared" ca="1" si="84"/>
        <v>0.1145148206385433</v>
      </c>
      <c r="XH25" s="484">
        <f t="shared" ca="1" si="84"/>
        <v>0.76267100357417117</v>
      </c>
      <c r="XI25" s="484">
        <f t="shared" ca="1" si="84"/>
        <v>0.13755108416594036</v>
      </c>
      <c r="XJ25" s="484">
        <f t="shared" ca="1" si="84"/>
        <v>3.4878081422372698E-2</v>
      </c>
      <c r="XK25" s="484">
        <f t="shared" ca="1" si="84"/>
        <v>-0.54267278110123429</v>
      </c>
      <c r="XL25" s="484">
        <f t="shared" ca="1" si="77"/>
        <v>-0.69739078384595443</v>
      </c>
      <c r="XM25" s="484">
        <f t="shared" ca="1" si="77"/>
        <v>-0.27308466275995691</v>
      </c>
      <c r="XN25" s="484">
        <f t="shared" ca="1" si="77"/>
        <v>2.7828601533139714E-2</v>
      </c>
      <c r="XO25" s="484">
        <f t="shared" ca="1" si="77"/>
        <v>0.70341687857189839</v>
      </c>
      <c r="XP25" s="484">
        <f t="shared" ca="1" si="77"/>
        <v>-0.57255918212276347</v>
      </c>
      <c r="XQ25" s="484">
        <f t="shared" ca="1" si="77"/>
        <v>-8.50675308720171E-2</v>
      </c>
      <c r="XR25" s="484">
        <f t="shared" ca="1" si="77"/>
        <v>-0.66983234576607698</v>
      </c>
      <c r="XS25" s="484">
        <f t="shared" ca="1" si="77"/>
        <v>-0.55611861992167977</v>
      </c>
      <c r="XT25" s="484">
        <f t="shared" ca="1" si="77"/>
        <v>-0.30327015640201394</v>
      </c>
      <c r="XU25" s="484">
        <f t="shared" ca="1" si="77"/>
        <v>-0.63720289277878872</v>
      </c>
      <c r="XV25" s="484">
        <f t="shared" ca="1" si="77"/>
        <v>-0.30179372854458303</v>
      </c>
      <c r="XW25" s="484">
        <f t="shared" ca="1" si="77"/>
        <v>-0.40427726626791127</v>
      </c>
      <c r="XX25" s="484">
        <f t="shared" ca="1" si="77"/>
        <v>-0.20379943838012618</v>
      </c>
      <c r="XY25" s="484">
        <f t="shared" ca="1" si="77"/>
        <v>-0.24303080179333969</v>
      </c>
      <c r="XZ25" s="484">
        <f t="shared" ca="1" si="77"/>
        <v>-0.56968338057380219</v>
      </c>
      <c r="YA25" s="484">
        <f t="shared" ca="1" si="77"/>
        <v>-0.43779539324227229</v>
      </c>
      <c r="YB25" s="484">
        <f t="shared" ca="1" si="78"/>
        <v>-0.21272953623148902</v>
      </c>
      <c r="YC25" s="484">
        <f t="shared" ca="1" si="78"/>
        <v>-0.17304240180829866</v>
      </c>
      <c r="YD25" s="484">
        <f t="shared" ca="1" si="78"/>
        <v>-0.6068623218308542</v>
      </c>
      <c r="YE25" s="484">
        <f t="shared" ca="1" si="78"/>
        <v>-0.46342509741627064</v>
      </c>
      <c r="YF25" s="484">
        <f t="shared" ca="1" si="78"/>
        <v>0.39432227452058582</v>
      </c>
      <c r="YG25" s="484">
        <f t="shared" ca="1" si="78"/>
        <v>-0.54699838673676349</v>
      </c>
      <c r="YH25" s="484">
        <f t="shared" ca="1" si="78"/>
        <v>-0.20570158150102588</v>
      </c>
      <c r="YI25" s="484">
        <f t="shared" ca="1" si="78"/>
        <v>-0.25509809787368648</v>
      </c>
      <c r="YJ25" s="484">
        <f t="shared" ca="1" si="78"/>
        <v>-6.5328978837386364E-2</v>
      </c>
      <c r="YK25" s="484">
        <f t="shared" ca="1" si="78"/>
        <v>5.8277766861099353E-2</v>
      </c>
      <c r="YL25" s="484">
        <f t="shared" ca="1" si="78"/>
        <v>0.15139075417761619</v>
      </c>
      <c r="YM25" s="484">
        <f t="shared" ca="1" si="78"/>
        <v>-0.41181269681670074</v>
      </c>
      <c r="YN25" s="484">
        <f t="shared" ca="1" si="78"/>
        <v>0.48075197312125845</v>
      </c>
      <c r="YO25" s="484">
        <f t="shared" ca="1" si="78"/>
        <v>9.8152813569451994E-3</v>
      </c>
      <c r="YP25" s="484">
        <f t="shared" ca="1" si="78"/>
        <v>-0.53716755334219179</v>
      </c>
      <c r="YQ25" s="484">
        <f t="shared" ca="1" si="78"/>
        <v>-0.78352011835031787</v>
      </c>
      <c r="YR25" s="484">
        <f t="shared" ca="1" si="79"/>
        <v>-0.73715989978774943</v>
      </c>
      <c r="YU25" s="606" t="s">
        <v>2273</v>
      </c>
      <c r="YV25" s="700" t="str">
        <f t="shared" ca="1" si="49"/>
        <v>C</v>
      </c>
      <c r="YW25" s="479">
        <f t="shared" ca="1" si="69"/>
        <v>0.48511160456481045</v>
      </c>
      <c r="YX25" s="495">
        <f t="shared" ca="1" si="50"/>
        <v>0.78194437591556742</v>
      </c>
      <c r="YY25" s="458">
        <f t="shared" ca="1" si="50"/>
        <v>0.52622963952325885</v>
      </c>
      <c r="YZ25" s="458">
        <f t="shared" ca="1" si="50"/>
        <v>4.6647445209295924E-2</v>
      </c>
      <c r="ZA25" s="459">
        <f t="shared" ca="1" si="50"/>
        <v>0.58562495761111943</v>
      </c>
      <c r="ZB25" s="495">
        <f t="shared" ca="1" si="70"/>
        <v>0.20941491112801719</v>
      </c>
      <c r="ZC25" s="458">
        <f t="shared" ca="1" si="71"/>
        <v>-0.3089793741686846</v>
      </c>
      <c r="ZD25" s="458">
        <f t="shared" ca="1" si="72"/>
        <v>-0.63003534279885132</v>
      </c>
      <c r="ZE25" s="459">
        <f t="shared" ca="1" si="73"/>
        <v>-0.19182275865794593</v>
      </c>
      <c r="ZF25" s="484">
        <f t="shared" ca="1" si="85"/>
        <v>-3.2485432480444082E-2</v>
      </c>
      <c r="ZG25" s="484">
        <f t="shared" ca="1" si="85"/>
        <v>-7.9385408814590788E-2</v>
      </c>
      <c r="ZH25" s="484">
        <f t="shared" ca="1" si="85"/>
        <v>-6.6861590023482048E-2</v>
      </c>
      <c r="ZI25" s="484">
        <f t="shared" ca="1" si="85"/>
        <v>2.1988880583922777E-2</v>
      </c>
      <c r="ZJ25" s="484">
        <f t="shared" ca="1" si="85"/>
        <v>9.1836409008688807E-2</v>
      </c>
      <c r="ZK25" s="484">
        <f t="shared" ca="1" si="85"/>
        <v>7.3425809550013654E-2</v>
      </c>
      <c r="ZL25" s="484">
        <f t="shared" ca="1" si="85"/>
        <v>2.4672875513209128E-2</v>
      </c>
      <c r="ZM25" s="484">
        <f t="shared" ca="1" si="85"/>
        <v>9.4446117703140112E-2</v>
      </c>
      <c r="ZN25" s="484">
        <f t="shared" ca="1" si="85"/>
        <v>8.9770705925095284E-2</v>
      </c>
      <c r="ZO25" s="484">
        <f t="shared" ca="1" si="85"/>
        <v>2.8984588520071332E-2</v>
      </c>
      <c r="ZP25" s="484">
        <f t="shared" ca="1" si="85"/>
        <v>2.6000050859821721E-2</v>
      </c>
      <c r="ZQ25" s="484">
        <f t="shared" ca="1" si="85"/>
        <v>2.5821286544858647E-2</v>
      </c>
      <c r="ZR25" s="484">
        <f t="shared" ca="1" si="85"/>
        <v>1.1278384451039222E-2</v>
      </c>
      <c r="ZS25" s="484">
        <f t="shared" ca="1" si="85"/>
        <v>4.1236741049045633E-3</v>
      </c>
      <c r="ZT25" s="484">
        <f t="shared" ca="1" si="85"/>
        <v>-2.7291061507312073E-2</v>
      </c>
      <c r="ZU25" s="484">
        <f t="shared" ca="1" si="80"/>
        <v>-4.9962862833952792E-2</v>
      </c>
      <c r="ZV25" s="484">
        <f t="shared" ca="1" si="80"/>
        <v>-1.9215497798489828E-2</v>
      </c>
      <c r="ZW25" s="484">
        <f t="shared" ca="1" si="80"/>
        <v>5.5175234891583769E-3</v>
      </c>
      <c r="ZX25" s="484">
        <f t="shared" ca="1" si="80"/>
        <v>2.7969817598544739E-2</v>
      </c>
      <c r="ZY25" s="484">
        <f t="shared" ca="1" si="80"/>
        <v>-9.6348193705378546E-2</v>
      </c>
      <c r="ZZ25" s="484">
        <f t="shared" ca="1" si="80"/>
        <v>-7.8155783354792625E-3</v>
      </c>
      <c r="AAA25" s="484">
        <f t="shared" ca="1" si="80"/>
        <v>-4.6254104350242992E-2</v>
      </c>
      <c r="AAB25" s="484">
        <f t="shared" ca="1" si="80"/>
        <v>-0.10150745433592355</v>
      </c>
      <c r="AAC25" s="484">
        <f t="shared" ca="1" si="80"/>
        <v>-7.4874871608304394E-3</v>
      </c>
      <c r="AAD25" s="484">
        <f t="shared" ca="1" si="80"/>
        <v>-7.8682240113631882E-2</v>
      </c>
      <c r="AAE25" s="484">
        <f t="shared" ca="1" si="80"/>
        <v>-4.0219644611828483E-2</v>
      </c>
      <c r="AAF25" s="484">
        <f t="shared" ca="1" si="80"/>
        <v>-6.120902348854227E-2</v>
      </c>
      <c r="AAG25" s="484">
        <f t="shared" ca="1" si="80"/>
        <v>-4.3018323338477257E-2</v>
      </c>
      <c r="AAH25" s="484">
        <f t="shared" ca="1" si="80"/>
        <v>-3.8008707897835295E-2</v>
      </c>
      <c r="AAI25" s="484">
        <f t="shared" ca="1" si="80"/>
        <v>-6.0338538063910964E-2</v>
      </c>
      <c r="AAJ25" s="484">
        <f t="shared" ca="1" si="80"/>
        <v>-5.2025335368730337E-2</v>
      </c>
      <c r="AAK25" s="484">
        <f t="shared" ca="1" si="81"/>
        <v>-3.3183772310049216E-2</v>
      </c>
      <c r="AAL25" s="484">
        <f t="shared" ca="1" si="81"/>
        <v>-1.741238539122681E-2</v>
      </c>
      <c r="AAM25" s="484">
        <f t="shared" ca="1" si="81"/>
        <v>-2.189532836791554E-2</v>
      </c>
      <c r="AAN25" s="484">
        <f t="shared" ca="1" si="81"/>
        <v>-6.1359063816095079E-2</v>
      </c>
      <c r="AAO25" s="484">
        <f t="shared" ca="1" si="81"/>
        <v>1.8805162954418208E-2</v>
      </c>
      <c r="AAP25" s="484">
        <f t="shared" ca="1" si="81"/>
        <v>-2.8906649957960041E-2</v>
      </c>
      <c r="AAQ25" s="484">
        <f t="shared" ca="1" si="81"/>
        <v>-3.9485552608674854E-2</v>
      </c>
      <c r="AAR25" s="484">
        <f t="shared" ca="1" si="81"/>
        <v>-1.0262314354304794E-2</v>
      </c>
      <c r="AAS25" s="484">
        <f t="shared" ca="1" si="81"/>
        <v>-2.9890571336918708E-3</v>
      </c>
      <c r="AAT25" s="484">
        <f t="shared" ca="1" si="81"/>
        <v>0.1027465411596778</v>
      </c>
      <c r="AAU25" s="484">
        <f t="shared" ca="1" si="81"/>
        <v>0.12363824729832018</v>
      </c>
      <c r="AAV25" s="484">
        <f t="shared" ca="1" si="81"/>
        <v>-3.4108224499601811E-2</v>
      </c>
      <c r="AAW25" s="484">
        <f t="shared" ca="1" si="81"/>
        <v>2.5206724043060142E-2</v>
      </c>
      <c r="AAX25" s="484">
        <f t="shared" ca="1" si="81"/>
        <v>1.257558871540055E-3</v>
      </c>
      <c r="AAY25" s="484">
        <f t="shared" ca="1" si="81"/>
        <v>-0.12312049482031152</v>
      </c>
      <c r="AAZ25" s="484">
        <f t="shared" ca="1" si="81"/>
        <v>-0.11856365915979221</v>
      </c>
      <c r="ABA25" s="484">
        <f t="shared" ca="1" si="82"/>
        <v>-0.10451532592333997</v>
      </c>
    </row>
    <row r="26" spans="1:729" ht="15" customHeight="1" x14ac:dyDescent="0.35">
      <c r="A26" s="498">
        <v>24</v>
      </c>
      <c r="B26" s="628"/>
      <c r="C26" s="606" t="s">
        <v>2317</v>
      </c>
      <c r="D26" s="629">
        <v>76</v>
      </c>
      <c r="E26" s="630" t="s">
        <v>2318</v>
      </c>
      <c r="F26" s="631" t="s">
        <v>1240</v>
      </c>
      <c r="G26" s="632">
        <v>212559.40900000001</v>
      </c>
      <c r="H26" s="504">
        <v>1926332.3147810791</v>
      </c>
      <c r="I26" s="505">
        <v>9130</v>
      </c>
      <c r="J26" s="506" t="s">
        <v>2319</v>
      </c>
      <c r="K26" s="507">
        <v>2</v>
      </c>
      <c r="L26" s="508" t="s">
        <v>2320</v>
      </c>
      <c r="M26" s="817">
        <v>54</v>
      </c>
      <c r="N26" s="818">
        <v>0.76770000000000005</v>
      </c>
      <c r="O26" s="819">
        <v>0.87060000000000004</v>
      </c>
      <c r="P26" s="820">
        <v>0.6522</v>
      </c>
      <c r="Q26" s="821">
        <v>0.78029999999999999</v>
      </c>
      <c r="R26" s="818">
        <v>0.90480000000000005</v>
      </c>
      <c r="S26" s="822">
        <v>0.73270000000000002</v>
      </c>
      <c r="T26" s="822">
        <v>0.92359999999999998</v>
      </c>
      <c r="U26" s="822">
        <v>0.73187999999999998</v>
      </c>
      <c r="V26" s="822">
        <v>0.59840000000000004</v>
      </c>
      <c r="W26" s="784" t="s">
        <v>2321</v>
      </c>
      <c r="X26" s="516" t="s">
        <v>2322</v>
      </c>
      <c r="Y26" s="517">
        <v>4</v>
      </c>
      <c r="Z26" s="517">
        <v>3</v>
      </c>
      <c r="AA26" s="519" t="s">
        <v>2323</v>
      </c>
      <c r="AB26" s="520">
        <v>2020</v>
      </c>
      <c r="AC26" s="576">
        <v>1</v>
      </c>
      <c r="AD26" s="521" t="s">
        <v>2324</v>
      </c>
      <c r="AE26" s="817">
        <v>1</v>
      </c>
      <c r="AF26" s="751" t="s">
        <v>2325</v>
      </c>
      <c r="AG26" s="578" t="s">
        <v>2326</v>
      </c>
      <c r="AH26" s="647">
        <v>2</v>
      </c>
      <c r="AI26" s="647">
        <v>7</v>
      </c>
      <c r="AJ26" s="647">
        <v>2020</v>
      </c>
      <c r="AK26" s="752" t="s">
        <v>2327</v>
      </c>
      <c r="AL26" s="750" t="s">
        <v>2328</v>
      </c>
      <c r="AM26" s="650">
        <v>1</v>
      </c>
      <c r="AN26" s="647">
        <v>1</v>
      </c>
      <c r="AO26" s="647">
        <v>1</v>
      </c>
      <c r="AP26" s="647">
        <v>1</v>
      </c>
      <c r="AQ26" s="647">
        <v>1</v>
      </c>
      <c r="AR26" s="647">
        <v>1</v>
      </c>
      <c r="AS26" s="647">
        <v>1</v>
      </c>
      <c r="AT26" s="647">
        <v>1</v>
      </c>
      <c r="AU26" s="648">
        <v>1</v>
      </c>
      <c r="AV26" s="785" t="s">
        <v>2329</v>
      </c>
      <c r="AW26" s="642" t="s">
        <v>2330</v>
      </c>
      <c r="AX26" s="643">
        <v>2</v>
      </c>
      <c r="AY26" s="802" t="s">
        <v>2331</v>
      </c>
      <c r="AZ26" s="645">
        <v>2</v>
      </c>
      <c r="BA26" s="709" t="s">
        <v>2332</v>
      </c>
      <c r="BB26" s="631" t="s">
        <v>2333</v>
      </c>
      <c r="BC26" s="646" t="s">
        <v>2334</v>
      </c>
      <c r="BD26" s="502" t="s">
        <v>1195</v>
      </c>
      <c r="BE26" s="502" t="s">
        <v>1317</v>
      </c>
      <c r="BF26" s="502">
        <v>3</v>
      </c>
      <c r="BG26" s="502">
        <v>1987</v>
      </c>
      <c r="BH26" s="502" t="s">
        <v>1197</v>
      </c>
      <c r="BI26" s="502">
        <v>1</v>
      </c>
      <c r="BJ26" s="534">
        <v>1</v>
      </c>
      <c r="BK26" s="502" t="s">
        <v>2335</v>
      </c>
      <c r="BL26" s="631" t="s">
        <v>1257</v>
      </c>
      <c r="BM26" s="641" t="s">
        <v>2336</v>
      </c>
      <c r="BN26" s="647">
        <v>1986</v>
      </c>
      <c r="BO26" s="557" t="s">
        <v>2337</v>
      </c>
      <c r="BP26" s="647">
        <v>1988</v>
      </c>
      <c r="BQ26" s="647">
        <v>3</v>
      </c>
      <c r="BR26" s="647">
        <v>4</v>
      </c>
      <c r="BS26" s="647" t="s">
        <v>1188</v>
      </c>
      <c r="BT26" s="647" t="s">
        <v>1188</v>
      </c>
      <c r="BU26" s="647" t="s">
        <v>1188</v>
      </c>
      <c r="BV26" s="648" t="s">
        <v>1188</v>
      </c>
      <c r="BW26" s="649" t="s">
        <v>2338</v>
      </c>
      <c r="BX26" s="650">
        <v>2007</v>
      </c>
      <c r="BY26" s="647" t="s">
        <v>2339</v>
      </c>
      <c r="BZ26" s="651" t="s">
        <v>2340</v>
      </c>
      <c r="CA26" s="647">
        <v>1</v>
      </c>
      <c r="CB26" s="647" t="s">
        <v>1262</v>
      </c>
      <c r="CC26" s="557" t="s">
        <v>2341</v>
      </c>
      <c r="CD26" s="652">
        <v>1997</v>
      </c>
      <c r="CE26" s="647">
        <v>3</v>
      </c>
      <c r="CF26" s="647">
        <v>3</v>
      </c>
      <c r="CG26" s="515" t="s">
        <v>2338</v>
      </c>
      <c r="CH26" s="647">
        <v>2007</v>
      </c>
      <c r="CI26" s="647">
        <v>1981</v>
      </c>
      <c r="CJ26" s="647">
        <v>3</v>
      </c>
      <c r="CK26" s="651" t="s">
        <v>2342</v>
      </c>
      <c r="CL26" s="651" t="s">
        <v>2343</v>
      </c>
      <c r="CM26" s="647">
        <v>2</v>
      </c>
      <c r="CN26" s="647" t="s">
        <v>1214</v>
      </c>
      <c r="CO26" s="709" t="s">
        <v>2344</v>
      </c>
      <c r="CP26" s="647">
        <v>1993</v>
      </c>
      <c r="CQ26" s="647">
        <v>3</v>
      </c>
      <c r="CR26" s="650">
        <v>3</v>
      </c>
      <c r="CS26" s="649" t="s">
        <v>2345</v>
      </c>
      <c r="CT26" s="647">
        <v>1997</v>
      </c>
      <c r="CU26" s="648">
        <v>3</v>
      </c>
      <c r="CV26" s="649" t="s">
        <v>2345</v>
      </c>
      <c r="CW26" s="665" t="s">
        <v>1188</v>
      </c>
      <c r="CX26" s="657">
        <v>1</v>
      </c>
      <c r="CY26" s="656" t="s">
        <v>2346</v>
      </c>
      <c r="CZ26" s="647">
        <v>2001</v>
      </c>
      <c r="DA26" s="657">
        <v>3</v>
      </c>
      <c r="DB26" s="723">
        <v>11474000</v>
      </c>
      <c r="DC26" s="753">
        <v>3</v>
      </c>
      <c r="DD26" s="659" t="s">
        <v>1493</v>
      </c>
      <c r="DE26" s="648">
        <v>2009</v>
      </c>
      <c r="DF26" s="708" t="s">
        <v>2347</v>
      </c>
      <c r="DG26" s="664" t="s">
        <v>2348</v>
      </c>
      <c r="DH26" s="666">
        <v>1</v>
      </c>
      <c r="DI26" s="710" t="s">
        <v>1262</v>
      </c>
      <c r="DJ26" s="578" t="s">
        <v>2349</v>
      </c>
      <c r="DK26" s="665">
        <v>1990</v>
      </c>
      <c r="DL26" s="665">
        <v>3</v>
      </c>
      <c r="DM26" s="655">
        <v>1</v>
      </c>
      <c r="DN26" s="790" t="s">
        <v>2350</v>
      </c>
      <c r="DO26" s="791" t="s">
        <v>2351</v>
      </c>
      <c r="DP26" s="666">
        <v>1</v>
      </c>
      <c r="DQ26" s="710" t="s">
        <v>1262</v>
      </c>
      <c r="DR26" s="578" t="s">
        <v>2352</v>
      </c>
      <c r="DS26" s="753">
        <v>1987</v>
      </c>
      <c r="DT26" s="753">
        <v>3</v>
      </c>
      <c r="DU26" s="657">
        <v>1</v>
      </c>
      <c r="DV26" s="651" t="s">
        <v>2353</v>
      </c>
      <c r="DW26" s="578" t="s">
        <v>2354</v>
      </c>
      <c r="DX26" s="647">
        <v>2001</v>
      </c>
      <c r="DY26" s="647">
        <v>3</v>
      </c>
      <c r="DZ26" s="650">
        <v>2</v>
      </c>
      <c r="EA26" s="743" t="s">
        <v>2354</v>
      </c>
      <c r="EB26" s="506" t="s">
        <v>2355</v>
      </c>
      <c r="EC26" s="647">
        <v>1</v>
      </c>
      <c r="ED26" s="668" t="s">
        <v>1262</v>
      </c>
      <c r="EE26" s="647">
        <v>2007</v>
      </c>
      <c r="EF26" s="647">
        <v>3</v>
      </c>
      <c r="EG26" s="650" t="s">
        <v>1505</v>
      </c>
      <c r="EH26" s="648" t="s">
        <v>1275</v>
      </c>
      <c r="EI26" s="551" t="s">
        <v>2356</v>
      </c>
      <c r="EJ26" s="651" t="s">
        <v>2357</v>
      </c>
      <c r="EK26" s="647">
        <v>2008</v>
      </c>
      <c r="EL26" s="554" t="s">
        <v>2358</v>
      </c>
      <c r="EM26" s="812">
        <v>43405</v>
      </c>
      <c r="EN26" s="651" t="s">
        <v>2359</v>
      </c>
      <c r="EO26" s="651" t="s">
        <v>2360</v>
      </c>
      <c r="EP26" s="556">
        <v>1</v>
      </c>
      <c r="EQ26" s="556" t="s">
        <v>1262</v>
      </c>
      <c r="ER26" s="557" t="s">
        <v>2361</v>
      </c>
      <c r="ES26" s="556">
        <v>2011</v>
      </c>
      <c r="ET26" s="556">
        <v>3</v>
      </c>
      <c r="EU26" s="671">
        <v>3</v>
      </c>
      <c r="EV26" s="672"/>
      <c r="EW26" s="673"/>
      <c r="EX26" s="674"/>
      <c r="EY26" s="631" t="s">
        <v>1455</v>
      </c>
      <c r="EZ26" s="631" t="s">
        <v>1188</v>
      </c>
      <c r="FA26" s="675"/>
      <c r="FB26" s="648">
        <v>0</v>
      </c>
      <c r="FC26" s="676"/>
      <c r="FD26" s="647"/>
      <c r="FE26" s="648"/>
      <c r="FF26" s="652" t="s">
        <v>1281</v>
      </c>
      <c r="FG26" s="563" t="s">
        <v>1282</v>
      </c>
      <c r="FH26" s="631" t="str">
        <f t="shared" si="0"/>
        <v>A</v>
      </c>
      <c r="FI26" s="677">
        <f t="shared" si="1"/>
        <v>3.7555555555555551</v>
      </c>
      <c r="FJ26" s="678">
        <f t="shared" si="2"/>
        <v>3.6</v>
      </c>
      <c r="FK26" s="679">
        <f t="shared" si="3"/>
        <v>4</v>
      </c>
      <c r="FL26" s="680">
        <f t="shared" si="4"/>
        <v>3.6666666666666665</v>
      </c>
      <c r="FM26" s="681">
        <v>2</v>
      </c>
      <c r="FN26" s="430">
        <v>2019</v>
      </c>
      <c r="FO26" s="686" t="s">
        <v>2362</v>
      </c>
      <c r="FP26" s="557" t="s">
        <v>2363</v>
      </c>
      <c r="FQ26" s="430">
        <v>2</v>
      </c>
      <c r="FR26" s="682" t="s">
        <v>1126</v>
      </c>
      <c r="FS26" s="369">
        <v>2</v>
      </c>
      <c r="FT26" s="574">
        <v>2019</v>
      </c>
      <c r="FU26" s="521" t="s">
        <v>2364</v>
      </c>
      <c r="FV26" s="369">
        <v>2</v>
      </c>
      <c r="FW26" s="574">
        <v>2019</v>
      </c>
      <c r="FX26" s="521" t="s">
        <v>2365</v>
      </c>
      <c r="FY26" s="369">
        <v>2</v>
      </c>
      <c r="FZ26" s="574">
        <v>2020</v>
      </c>
      <c r="GA26" s="470" t="s">
        <v>2366</v>
      </c>
      <c r="GB26" s="521" t="s">
        <v>2367</v>
      </c>
      <c r="GC26" s="369">
        <v>2</v>
      </c>
      <c r="GD26" s="574">
        <v>2019</v>
      </c>
      <c r="GE26" s="470" t="s">
        <v>2368</v>
      </c>
      <c r="GF26" s="521" t="s">
        <v>2369</v>
      </c>
      <c r="GG26" s="369">
        <v>3</v>
      </c>
      <c r="GH26" s="430">
        <v>2014</v>
      </c>
      <c r="GI26" s="686" t="s">
        <v>2370</v>
      </c>
      <c r="GJ26" s="572" t="s">
        <v>2371</v>
      </c>
      <c r="GK26" s="369">
        <v>2</v>
      </c>
      <c r="GL26" s="430">
        <v>2003</v>
      </c>
      <c r="GM26" s="686" t="s">
        <v>2372</v>
      </c>
      <c r="GN26" s="572" t="s">
        <v>2373</v>
      </c>
      <c r="GO26" s="713">
        <v>1</v>
      </c>
      <c r="GP26" s="730" t="s">
        <v>2374</v>
      </c>
      <c r="GQ26" s="776">
        <v>1</v>
      </c>
      <c r="GR26" s="776">
        <v>0</v>
      </c>
      <c r="GS26" s="776">
        <v>0</v>
      </c>
      <c r="GT26" s="777">
        <v>0</v>
      </c>
      <c r="GU26" s="827">
        <v>1</v>
      </c>
      <c r="GV26" s="730" t="s">
        <v>2375</v>
      </c>
      <c r="GW26" s="776">
        <v>1</v>
      </c>
      <c r="GX26" s="777">
        <v>1</v>
      </c>
      <c r="GY26" s="581">
        <v>1</v>
      </c>
      <c r="GZ26" s="572" t="s">
        <v>2376</v>
      </c>
      <c r="HA26" s="583" t="s">
        <v>1293</v>
      </c>
      <c r="HB26" s="584">
        <v>1</v>
      </c>
      <c r="HC26" s="585">
        <v>2</v>
      </c>
      <c r="HD26" s="586" t="s">
        <v>2377</v>
      </c>
      <c r="HE26" s="471" t="s">
        <v>2378</v>
      </c>
      <c r="HF26" s="587">
        <v>2011</v>
      </c>
      <c r="HG26" s="587">
        <v>2018</v>
      </c>
      <c r="HH26" s="588">
        <v>2</v>
      </c>
      <c r="HI26" s="586" t="s">
        <v>2379</v>
      </c>
      <c r="HJ26" s="578" t="s">
        <v>2380</v>
      </c>
      <c r="HK26" s="691">
        <v>2018</v>
      </c>
      <c r="HL26" s="692">
        <v>2</v>
      </c>
      <c r="HM26" s="591" t="s">
        <v>2381</v>
      </c>
      <c r="HN26" s="592">
        <v>2011</v>
      </c>
      <c r="HO26" s="681">
        <v>1</v>
      </c>
      <c r="HP26" s="574">
        <v>1</v>
      </c>
      <c r="HQ26" s="472">
        <f t="shared" si="5"/>
        <v>2</v>
      </c>
      <c r="HR26" s="593">
        <v>1</v>
      </c>
      <c r="HS26" s="574">
        <v>1</v>
      </c>
      <c r="HT26" s="574">
        <v>1</v>
      </c>
      <c r="HU26" s="574">
        <v>0</v>
      </c>
      <c r="HV26" s="574">
        <v>1</v>
      </c>
      <c r="HW26" s="574">
        <v>1</v>
      </c>
      <c r="HX26" s="574">
        <v>1</v>
      </c>
      <c r="HY26" s="574">
        <v>1</v>
      </c>
      <c r="HZ26" s="574">
        <v>1</v>
      </c>
      <c r="IA26" s="574">
        <v>1</v>
      </c>
      <c r="IB26" s="574">
        <v>1</v>
      </c>
      <c r="IC26" s="574">
        <v>0</v>
      </c>
      <c r="ID26" s="681">
        <v>1</v>
      </c>
      <c r="IE26" s="369">
        <v>0</v>
      </c>
      <c r="IF26" s="574">
        <v>0</v>
      </c>
      <c r="IG26" s="472">
        <f t="shared" si="6"/>
        <v>1</v>
      </c>
      <c r="IH26" s="609">
        <v>0.51509014989989865</v>
      </c>
      <c r="II26" s="694">
        <v>0.61088195195434536</v>
      </c>
      <c r="IJ26" s="695">
        <v>0.71163658479683622</v>
      </c>
      <c r="IK26" s="696">
        <v>0.61316224296027233</v>
      </c>
      <c r="IL26" s="696">
        <v>0.54238125329488807</v>
      </c>
      <c r="IM26" s="697">
        <v>0.57634772676538493</v>
      </c>
      <c r="IN26" s="599">
        <v>3</v>
      </c>
      <c r="IO26" s="600">
        <v>2</v>
      </c>
      <c r="IP26" s="601">
        <v>2</v>
      </c>
      <c r="IQ26" s="600">
        <v>31</v>
      </c>
      <c r="IR26" s="587">
        <v>44</v>
      </c>
      <c r="IS26" s="601">
        <v>75</v>
      </c>
      <c r="IT26" s="599">
        <v>2</v>
      </c>
      <c r="IU26" s="600">
        <v>18</v>
      </c>
      <c r="IV26" s="587">
        <v>26</v>
      </c>
      <c r="IW26" s="601">
        <v>20</v>
      </c>
      <c r="IX26" s="602">
        <v>64</v>
      </c>
      <c r="IY26" s="681">
        <v>1</v>
      </c>
      <c r="IZ26" s="603" t="s">
        <v>2382</v>
      </c>
      <c r="JA26" s="681">
        <v>2</v>
      </c>
      <c r="JB26" s="604" t="s">
        <v>2383</v>
      </c>
      <c r="JC26" s="681">
        <v>2</v>
      </c>
      <c r="JD26" s="430" t="s">
        <v>2384</v>
      </c>
      <c r="JE26" s="686" t="s">
        <v>2385</v>
      </c>
      <c r="JF26" s="557" t="s">
        <v>2323</v>
      </c>
      <c r="JG26" s="592">
        <v>2017</v>
      </c>
      <c r="JH26" s="681">
        <v>2</v>
      </c>
      <c r="JI26" s="430">
        <v>1</v>
      </c>
      <c r="JJ26" s="686" t="s">
        <v>2386</v>
      </c>
      <c r="JK26" s="557" t="s">
        <v>2323</v>
      </c>
      <c r="JL26" s="592">
        <v>2020</v>
      </c>
      <c r="JM26" s="369">
        <v>1</v>
      </c>
      <c r="JN26" s="430">
        <v>2</v>
      </c>
      <c r="JO26" s="430">
        <v>1</v>
      </c>
      <c r="JP26" s="686" t="s">
        <v>2387</v>
      </c>
      <c r="JQ26" s="557" t="s">
        <v>2388</v>
      </c>
      <c r="JR26" s="430">
        <v>1986</v>
      </c>
      <c r="JS26" s="369">
        <v>2</v>
      </c>
      <c r="JT26" s="430">
        <v>3</v>
      </c>
      <c r="JU26" s="686" t="s">
        <v>2389</v>
      </c>
      <c r="JV26" s="557" t="s">
        <v>2390</v>
      </c>
      <c r="JW26" s="592">
        <v>1996</v>
      </c>
      <c r="JX26" s="606">
        <v>3</v>
      </c>
      <c r="JY26" s="750" t="s">
        <v>2391</v>
      </c>
      <c r="JZ26" s="606">
        <v>2013</v>
      </c>
      <c r="KA26" s="606">
        <f t="shared" si="7"/>
        <v>9</v>
      </c>
      <c r="KB26" s="606">
        <v>4</v>
      </c>
      <c r="KC26" s="606">
        <v>1</v>
      </c>
      <c r="KD26" s="606">
        <v>2</v>
      </c>
      <c r="KE26" s="606">
        <v>2</v>
      </c>
      <c r="KF26" s="606">
        <f t="shared" si="8"/>
        <v>11</v>
      </c>
      <c r="KG26" s="606">
        <v>2</v>
      </c>
      <c r="KH26" s="606"/>
      <c r="KI26" s="606">
        <v>8</v>
      </c>
      <c r="KJ26" s="606">
        <v>1</v>
      </c>
      <c r="KK26" s="606">
        <v>1</v>
      </c>
      <c r="KL26" s="606">
        <v>1</v>
      </c>
      <c r="KM26" s="608">
        <f t="shared" si="9"/>
        <v>0.4626524090766907</v>
      </c>
      <c r="KN26" s="609">
        <v>-0.18673795461654663</v>
      </c>
      <c r="KO26" s="609">
        <v>43.75</v>
      </c>
      <c r="KP26" s="610">
        <v>11</v>
      </c>
      <c r="KQ26" s="608">
        <f t="shared" si="10"/>
        <v>0.4332003057003021</v>
      </c>
      <c r="KR26" s="609">
        <v>-0.33399847149848938</v>
      </c>
      <c r="KS26" s="609">
        <v>42.307693481445313</v>
      </c>
      <c r="KT26" s="610">
        <v>15</v>
      </c>
      <c r="KU26" s="610">
        <v>35</v>
      </c>
      <c r="KV26" s="563" t="s">
        <v>1538</v>
      </c>
      <c r="KW26" s="606" t="s">
        <v>2317</v>
      </c>
      <c r="KX26" s="700" t="str">
        <f t="shared" ca="1" si="11"/>
        <v>A</v>
      </c>
      <c r="KY26" s="701">
        <f t="shared" ca="1" si="12"/>
        <v>0.91757912637186023</v>
      </c>
      <c r="KZ26" s="702">
        <f t="shared" ca="1" si="13"/>
        <v>0.92839058823529419</v>
      </c>
      <c r="LA26" s="703">
        <f t="shared" ca="1" si="54"/>
        <v>0.9154095238095239</v>
      </c>
      <c r="LB26" s="703">
        <f t="shared" ca="1" si="14"/>
        <v>0.91370000000000007</v>
      </c>
      <c r="LC26" s="704">
        <f t="shared" ca="1" si="15"/>
        <v>0.912816393442623</v>
      </c>
      <c r="LD26" s="696" cm="1">
        <f t="array" aca="1" ref="LD26" ca="1">INDIRECT(LD$203&amp;ROW())*LD$205</f>
        <v>8</v>
      </c>
      <c r="LE26" s="696" cm="1">
        <f t="array" aca="1" ref="LE26" ca="1">INDIRECT(LE$203&amp;ROW())*LE$205</f>
        <v>8</v>
      </c>
      <c r="LF26" s="696" cm="1">
        <f t="array" aca="1" ref="LF26" ca="1">INDIRECT(LF$203&amp;ROW())*LF$205</f>
        <v>12</v>
      </c>
      <c r="LG26" s="696" cm="1">
        <f t="array" aca="1" ref="LG26" ca="1">INDIRECT(LG$203&amp;ROW())*LG$205</f>
        <v>3</v>
      </c>
      <c r="LH26" s="696" cm="1">
        <f t="array" aca="1" ref="LH26" ca="1">INDIRECT(LH$203&amp;ROW())*LH$205</f>
        <v>3</v>
      </c>
      <c r="LI26" s="696" cm="1">
        <f t="array" aca="1" ref="LI26" ca="1">INDIRECT(LI$203&amp;ROW())*LI$205</f>
        <v>3</v>
      </c>
      <c r="LJ26" s="696" cm="1">
        <f t="array" aca="1" ref="LJ26" ca="1">INDIRECT(LJ$203&amp;ROW())*LJ$205</f>
        <v>3</v>
      </c>
      <c r="LK26" s="696" cm="1">
        <f t="array" aca="1" ref="LK26" ca="1">INDIRECT(LK$203&amp;ROW())*LK$205</f>
        <v>3</v>
      </c>
      <c r="LL26" s="696" cm="1">
        <f t="array" aca="1" ref="LL26" ca="1">INDIRECT(LL$203&amp;ROW())*LL$205</f>
        <v>3</v>
      </c>
      <c r="LM26" s="696" cm="1">
        <f t="array" aca="1" ref="LM26" ca="1">INDIRECT(LM$203&amp;ROW())*LM$205</f>
        <v>6</v>
      </c>
      <c r="LN26" s="696" cm="1">
        <f t="array" aca="1" ref="LN26" ca="1">INDIRECT(LN$203&amp;ROW())*LN$205</f>
        <v>3</v>
      </c>
      <c r="LO26" s="696" cm="1">
        <f t="array" aca="1" ref="LO26" ca="1">INDIRECT(LO$203&amp;ROW())*LO$205</f>
        <v>6</v>
      </c>
      <c r="LP26" s="696" cm="1">
        <f t="array" aca="1" ref="LP26" ca="1">INDIRECT(LP$203&amp;ROW())*LP$205</f>
        <v>6</v>
      </c>
      <c r="LQ26" s="696" cm="1">
        <f t="array" aca="1" ref="LQ26" ca="1">IF(INDIRECT(LQ$203&amp;ROW())="-",0,INDIRECT(LQ$203&amp;ROW())*LQ$205)</f>
        <v>3.9131999999999998</v>
      </c>
      <c r="LR26" s="696" cm="1">
        <f t="array" aca="1" ref="LR26" ca="1">INDIRECT(LR$203&amp;ROW())*LR$205</f>
        <v>8</v>
      </c>
      <c r="LS26" s="696" cm="1">
        <f t="array" aca="1" ref="LS26" ca="1">IF(INDIRECT(LS$203&amp;ROW())="-",0,INDIRECT(LS$203&amp;ROW())*LS$205)</f>
        <v>5.2236000000000002</v>
      </c>
      <c r="LT26" s="696" cm="1">
        <f t="array" aca="1" ref="LT26" ca="1">INDIRECT(LT$203&amp;ROW())*LT$205</f>
        <v>4</v>
      </c>
      <c r="LU26" s="696" cm="1">
        <f t="array" aca="1" ref="LU26" ca="1">INDIRECT(LU$203&amp;ROW())*LU$205</f>
        <v>3</v>
      </c>
      <c r="LV26" s="696" cm="1">
        <f t="array" aca="1" ref="LV26" ca="1">INDIRECT(LV$203&amp;ROW())*LV$205</f>
        <v>3</v>
      </c>
      <c r="LW26" s="696" cm="1">
        <f t="array" aca="1" ref="LW26" ca="1">INDIRECT(LW$203&amp;ROW())*LW$205</f>
        <v>1</v>
      </c>
      <c r="LX26" s="696" cm="1">
        <f t="array" aca="1" ref="LX26" ca="1">INDIRECT(LX$203&amp;ROW())*LX$205</f>
        <v>3</v>
      </c>
      <c r="LY26" s="696" cm="1">
        <f t="array" aca="1" ref="LY26" ca="1">IF(INDIRECT(LY$203&amp;ROW())="-",0,INDIRECT(LY$203&amp;ROW())*LY$205)</f>
        <v>5.4288000000000007</v>
      </c>
      <c r="LZ26" s="696" cm="1">
        <f t="array" aca="1" ref="LZ26" ca="1">INDIRECT(LZ$203&amp;ROW())*LZ$205</f>
        <v>2</v>
      </c>
      <c r="MA26" s="696" cm="1">
        <f t="array" aca="1" ref="MA26" ca="1">INDIRECT(MA$203&amp;ROW())*MA$205</f>
        <v>4</v>
      </c>
      <c r="MB26" s="696" cm="1">
        <f t="array" aca="1" ref="MB26" ca="1">INDIRECT(MB$203&amp;ROW())*MB$205</f>
        <v>4</v>
      </c>
      <c r="MC26" s="696" cm="1">
        <f t="array" aca="1" ref="MC26" ca="1">IF($MB26=0,0,INDIRECT(MC$203&amp;ROW())*MC$205)</f>
        <v>0.5</v>
      </c>
      <c r="MD26" s="696" cm="1">
        <f t="array" aca="1" ref="MD26" ca="1">IF($MB26=0,0,INDIRECT(MD$203&amp;ROW())*MD$205)</f>
        <v>0</v>
      </c>
      <c r="ME26" s="696" cm="1">
        <f t="array" aca="1" ref="ME26" ca="1">IF($MB26=0,0,INDIRECT(ME$203&amp;ROW())*ME$205)</f>
        <v>0</v>
      </c>
      <c r="MF26" s="696" cm="1">
        <f t="array" aca="1" ref="MF26" ca="1">IF($MB26=0,0,INDIRECT(MF$203&amp;ROW())*MF$205)</f>
        <v>0</v>
      </c>
      <c r="MG26" s="696" cm="1">
        <f t="array" aca="1" ref="MG26" ca="1">INDIRECT(MG$203&amp;ROW())*MG$205</f>
        <v>4</v>
      </c>
      <c r="MH26" s="696" cm="1">
        <f t="array" aca="1" ref="MH26" ca="1">IF($MG26=0,0,INDIRECT(MH$203&amp;ROW())*MH$205)</f>
        <v>0.5</v>
      </c>
      <c r="MI26" s="696" cm="1">
        <f t="array" aca="1" ref="MI26" ca="1">IF($MG26=0,0,INDIRECT(MI$203&amp;ROW())*MI$205)</f>
        <v>0.5</v>
      </c>
      <c r="MJ26" s="696" cm="1">
        <f t="array" aca="1" ref="MJ26" ca="1">INDIRECT(MJ$203&amp;ROW())*MJ$205</f>
        <v>1</v>
      </c>
      <c r="MK26" s="696" cm="1">
        <f t="array" aca="1" ref="MK26" ca="1">INDIRECT(MK$203&amp;ROW())*MK$205</f>
        <v>4</v>
      </c>
      <c r="ML26" s="696" cm="1">
        <f t="array" aca="1" ref="ML26" ca="1">INDIRECT(ML$203&amp;ROW())*ML$205</f>
        <v>6</v>
      </c>
      <c r="MM26" s="696" cm="1">
        <f t="array" aca="1" ref="MM26" ca="1">INDIRECT(MM$203&amp;ROW())*MM$205</f>
        <v>6</v>
      </c>
      <c r="MN26" s="696" cm="1">
        <f t="array" aca="1" ref="MN26" ca="1">INDIRECT(MN$203&amp;ROW())*MN$205</f>
        <v>4</v>
      </c>
      <c r="MO26" s="696" cm="1">
        <f t="array" aca="1" ref="MO26" ca="1">INDIRECT(MO$203&amp;ROW())*MO$205</f>
        <v>2</v>
      </c>
      <c r="MP26" s="696" cm="1">
        <f t="array" aca="1" ref="MP26" ca="1">INDIRECT(MP$203&amp;ROW())*MP$205</f>
        <v>2</v>
      </c>
      <c r="MQ26" s="696" cm="1">
        <f t="array" aca="1" ref="MQ26" ca="1">INDIRECT(MQ$203&amp;ROW())*MQ$205</f>
        <v>2</v>
      </c>
      <c r="MR26" s="696" cm="1">
        <f t="array" aca="1" ref="MR26" ca="1">INDIRECT(MR$203&amp;ROW())*MR$205</f>
        <v>2</v>
      </c>
      <c r="MS26" s="696" cm="1">
        <f t="array" aca="1" ref="MS26" ca="1">INDIRECT(MS$203&amp;ROW())*MS$205</f>
        <v>2</v>
      </c>
      <c r="MT26" s="696" cm="1">
        <f t="array" aca="1" ref="MT26" ca="1">INDIRECT(MT$203&amp;ROW())*MT$205</f>
        <v>3</v>
      </c>
      <c r="MU26" s="696" cm="1">
        <f t="array" aca="1" ref="MU26" ca="1">INDIRECT(MU$203&amp;ROW())*MU$205</f>
        <v>2</v>
      </c>
      <c r="MV26" s="696" cm="1">
        <f t="array" aca="1" ref="MV26" ca="1">IF(INDIRECT(MV$203&amp;ROW())="-",0,INDIRECT(MV$203&amp;ROW())*MV$205)</f>
        <v>4.6818</v>
      </c>
      <c r="MW26" s="696" cm="1">
        <f t="array" aca="1" ref="MW26" ca="1">INDIRECT(MW$203&amp;ROW())*MW$205</f>
        <v>4</v>
      </c>
      <c r="MX26" s="696" cm="1">
        <f t="array" aca="1" ref="MX26" ca="1">INDIRECT(MX$203&amp;ROW())*MX$205</f>
        <v>4</v>
      </c>
      <c r="MY26" s="696" cm="1">
        <f t="array" aca="1" ref="MY26" ca="1">INDIRECT(MY$203&amp;ROW())*MY$205</f>
        <v>8</v>
      </c>
      <c r="NA26" s="701">
        <f t="shared" si="16"/>
        <v>0.96712682926829274</v>
      </c>
      <c r="NB26" s="617">
        <f t="shared" si="17"/>
        <v>0.91932857142857138</v>
      </c>
      <c r="NC26" s="695">
        <f t="shared" si="18"/>
        <v>0.76190769230769229</v>
      </c>
      <c r="ND26" s="697">
        <f t="shared" si="19"/>
        <v>0.95482592592592597</v>
      </c>
      <c r="NE26" s="694">
        <f t="shared" si="20"/>
        <v>0.90079725473262062</v>
      </c>
      <c r="NF26" s="682" t="str">
        <f t="shared" si="21"/>
        <v>A</v>
      </c>
      <c r="NH26" s="606" t="s">
        <v>2317</v>
      </c>
      <c r="NI26" s="563" t="str">
        <f t="shared" si="22"/>
        <v>A</v>
      </c>
      <c r="NJ26" s="563" t="str">
        <f t="shared" si="23"/>
        <v>A</v>
      </c>
      <c r="NK26" s="563" t="str">
        <f t="shared" ca="1" si="24"/>
        <v>A</v>
      </c>
      <c r="NL26" s="563" t="str">
        <f t="shared" ca="1" si="25"/>
        <v>A</v>
      </c>
      <c r="NM26" s="563" t="str">
        <f t="shared" ca="1" si="26"/>
        <v>A</v>
      </c>
      <c r="NN26" s="563" t="str">
        <f t="shared" ca="1" si="55"/>
        <v>A</v>
      </c>
      <c r="NO26" s="563" t="str">
        <f t="shared" ca="1" si="56"/>
        <v>A</v>
      </c>
      <c r="NP26" s="606" t="str">
        <f t="shared" si="27"/>
        <v>Yes</v>
      </c>
      <c r="NQ26" s="682" t="str">
        <f t="shared" si="28"/>
        <v>Yes</v>
      </c>
      <c r="NR26" s="682" t="e">
        <f>IF(OR(AND(NI26="A",OR(NJ26="C",NJ26="D")),AND(NI26="A",OR(#REF!="C",#REF!="D")),AND(NI26="B",OR(NJ26="D",#REF!="D")),AND(OR(NI26="C",NI26="D"),OR(NJ26="A",NJ26="B")),AND(OR(NI26="C",NI26="D"),OR(#REF!="A",#REF!="B")),AND(OR(NJ26="A",#REF!="A",NJ26="B",#REF!="B"),OR(NP26="-",NQ26="-")),AND(OR(NJ26="C",#REF!="C",NJ26="D",#REF!="D"),NP26="Yes")),"Yes","-")</f>
        <v>#REF!</v>
      </c>
      <c r="NS26" s="607"/>
      <c r="NT26" s="619">
        <f t="shared" si="29"/>
        <v>0.76770000000000005</v>
      </c>
      <c r="NU26" s="619">
        <f t="shared" si="30"/>
        <v>0.90079725473262062</v>
      </c>
      <c r="NV26" s="619">
        <f t="shared" ca="1" si="31"/>
        <v>0.91757912637186023</v>
      </c>
      <c r="NW26" s="619">
        <f t="shared" ca="1" si="57"/>
        <v>0.90552680033328325</v>
      </c>
      <c r="NX26" s="619">
        <f t="shared" ca="1" si="58"/>
        <v>0.87957746507955004</v>
      </c>
      <c r="NY26" s="620">
        <f t="shared" ca="1" si="59"/>
        <v>0.89744478191849897</v>
      </c>
      <c r="NZ26" s="620">
        <f t="shared" ca="1" si="60"/>
        <v>0.87813079094236546</v>
      </c>
      <c r="OA26" s="705">
        <v>0.51900000000000002</v>
      </c>
      <c r="OB26" s="706">
        <v>16</v>
      </c>
      <c r="OC26" s="494"/>
      <c r="OE26" s="606" t="s">
        <v>2317</v>
      </c>
      <c r="OF26" s="700" t="str">
        <f t="shared" ca="1" si="32"/>
        <v>A</v>
      </c>
      <c r="OG26" s="701">
        <f t="shared" ca="1" si="61"/>
        <v>0.90552680033328325</v>
      </c>
      <c r="OH26" s="705">
        <f t="shared" ca="1" si="33"/>
        <v>0.96312652234273299</v>
      </c>
      <c r="OI26" s="696">
        <f t="shared" ca="1" si="34"/>
        <v>0.92428487227101641</v>
      </c>
      <c r="OJ26" s="696">
        <f t="shared" ca="1" si="35"/>
        <v>0.78366132666143873</v>
      </c>
      <c r="OK26" s="697">
        <f t="shared" ca="1" si="36"/>
        <v>0.95103448005794466</v>
      </c>
      <c r="OL26" s="696" cm="1">
        <f t="array" aca="1" ref="OL26" ca="1">INDIRECT(OL$203&amp;ROW())*OL$205</f>
        <v>1.4956</v>
      </c>
      <c r="OM26" s="696" cm="1">
        <f t="array" aca="1" ref="OM26" ca="1">INDIRECT(OM$203&amp;ROW())*OM$205</f>
        <v>1.2061999999999999</v>
      </c>
      <c r="ON26" s="696" cm="1">
        <f t="array" aca="1" ref="ON26" ca="1">INDIRECT(ON$203&amp;ROW())*ON$205</f>
        <v>2.1842999999999999</v>
      </c>
      <c r="OO26" s="696" cm="1">
        <f t="array" aca="1" ref="OO26" ca="1">INDIRECT(OO$203&amp;ROW())*OO$205</f>
        <v>1.0790999999999999</v>
      </c>
      <c r="OP26" s="696" cm="1">
        <f t="array" aca="1" ref="OP26" ca="1">INDIRECT(OP$203&amp;ROW())*OP$205</f>
        <v>1.5831</v>
      </c>
      <c r="OQ26" s="696" cm="1">
        <f t="array" aca="1" ref="OQ26" ca="1">INDIRECT(OQ$203&amp;ROW())*OQ$205</f>
        <v>1.5849</v>
      </c>
      <c r="OR26" s="696" cm="1">
        <f t="array" aca="1" ref="OR26" ca="1">INDIRECT(OR$203&amp;ROW())*OR$205</f>
        <v>1.4141999999999999</v>
      </c>
      <c r="OS26" s="696" cm="1">
        <f t="array" aca="1" ref="OS26" ca="1">INDIRECT(OS$203&amp;ROW())*OS$205</f>
        <v>1.5387</v>
      </c>
      <c r="OT26" s="696" cm="1">
        <f t="array" aca="1" ref="OT26" ca="1">INDIRECT(OT$203&amp;ROW())*OT$205</f>
        <v>1.4727000000000001</v>
      </c>
      <c r="OU26" s="696" cm="1">
        <f t="array" aca="1" ref="OU26" ca="1">INDIRECT(OU$203&amp;ROW())*OU$205</f>
        <v>1.9304999999999999</v>
      </c>
      <c r="OV26" s="696" cm="1">
        <f t="array" aca="1" ref="OV26" ca="1">INDIRECT(OV$203&amp;ROW())*OV$205</f>
        <v>1.2161999999999999</v>
      </c>
      <c r="OW26" s="696" cm="1">
        <f t="array" aca="1" ref="OW26" ca="1">INDIRECT(OW$203&amp;ROW())*OW$205</f>
        <v>1.5144000000000002</v>
      </c>
      <c r="OX26" s="696" cm="1">
        <f t="array" aca="1" ref="OX26" ca="1">INDIRECT(OX$203&amp;ROW())*OX$205</f>
        <v>2.0966999999999998</v>
      </c>
      <c r="OY26" s="696" cm="1">
        <f t="array" aca="1" ref="OY26" ca="1">IF(INDIRECT(OY$203&amp;ROW())="-",0,INDIRECT(OY$203&amp;ROW())*OY$205)</f>
        <v>0.46286633999999999</v>
      </c>
      <c r="OZ26" s="696" cm="1">
        <f t="array" aca="1" ref="OZ26" ca="1">INDIRECT(OZ$203&amp;ROW())*OZ$205</f>
        <v>1.4206000000000001</v>
      </c>
      <c r="PA26" s="696" cm="1">
        <f t="array" aca="1" ref="PA26" ca="1">IF(INDIRECT(PA$203&amp;ROW())="-",0,INDIRECT(PA$203&amp;ROW())*PA$205)</f>
        <v>0.76908803999999997</v>
      </c>
      <c r="PB26" s="705" cm="1">
        <f t="array" aca="1" ref="PB26" ca="1">INDIRECT(PB$203&amp;ROW())*PB$205</f>
        <v>1.5084</v>
      </c>
      <c r="PC26" s="696" cm="1">
        <f t="array" aca="1" ref="PC26" ca="1">INDIRECT(PC$203&amp;ROW())*PC$205</f>
        <v>2.0918999999999999</v>
      </c>
      <c r="PD26" s="696" cm="1">
        <f t="array" aca="1" ref="PD26" ca="1">INDIRECT(PD$203&amp;ROW())*PD$205</f>
        <v>2.2025999999999999</v>
      </c>
      <c r="PE26" s="696" cm="1">
        <f t="array" aca="1" ref="PE26" ca="1">INDIRECT(PE$203&amp;ROW())*PE$205</f>
        <v>0.64</v>
      </c>
      <c r="PF26" s="696" cm="1">
        <f t="array" aca="1" ref="PF26" ca="1">INDIRECT(PF$203&amp;ROW())*PF$205</f>
        <v>1.9962</v>
      </c>
      <c r="PG26" s="696" cm="1">
        <f t="array" aca="1" ref="PG26" ca="1">IF(INDIRECT(PG$203&amp;ROW())="-",0,INDIRECT(PG$203&amp;ROW())*PG$205)</f>
        <v>0.79170000000000007</v>
      </c>
      <c r="PH26" s="696" cm="1">
        <f t="array" aca="1" ref="PH26" ca="1">INDIRECT(PH$203&amp;ROW())*PH$205</f>
        <v>0.61699999999999999</v>
      </c>
      <c r="PI26" s="696" cm="1">
        <f t="array" aca="1" ref="PI26" ca="1">INDIRECT(PI$203&amp;ROW())*PI$205</f>
        <v>1.2145999999999999</v>
      </c>
      <c r="PJ26" s="696" cm="1">
        <f t="array" aca="1" ref="PJ26" ca="1">INDIRECT(PJ$203&amp;ROW())*PJ$205</f>
        <v>0.75980000000000003</v>
      </c>
      <c r="PK26" s="696" cm="1">
        <f t="array" aca="1" ref="PK26" ca="1">IF($PJ26=0,0,INDIRECT(PK$203&amp;ROW())*PK$205)</f>
        <v>0.52759999999999996</v>
      </c>
      <c r="PL26" s="696" cm="1">
        <f t="array" aca="1" ref="PL26" ca="1">IF($MPE26=0,0,INDIRECT(PL$203&amp;ROW())*PL$205)</f>
        <v>0</v>
      </c>
      <c r="PM26" s="696" cm="1">
        <f t="array" aca="1" ref="PM26" ca="1">IF($MPE26=0,0,INDIRECT(PM$203&amp;ROW())*PM$205)</f>
        <v>0</v>
      </c>
      <c r="PN26" s="696" cm="1">
        <f t="array" aca="1" ref="PN26" ca="1">IF($PJ26=0,0,INDIRECT(PN$203&amp;ROW())*PN$205)</f>
        <v>0</v>
      </c>
      <c r="PO26" s="696" cm="1">
        <f t="array" aca="1" ref="PO26" ca="1">INDIRECT(PO$203&amp;ROW())*PO$205</f>
        <v>0.73140000000000005</v>
      </c>
      <c r="PP26" s="696" cm="1">
        <f t="array" aca="1" ref="PP26" ca="1">IF($PO26=0,0,INDIRECT(PP$203&amp;ROW())*PP$205)</f>
        <v>0.68189999999999995</v>
      </c>
      <c r="PQ26" s="696" cm="1">
        <f t="array" aca="1" ref="PQ26" ca="1">IF($PO26=0,0,INDIRECT(PQ$203&amp;ROW())*PQ$205)</f>
        <v>0.52549999999999997</v>
      </c>
      <c r="PR26" s="696" cm="1">
        <f t="array" aca="1" ref="PR26" ca="1">INDIRECT(PR$203&amp;ROW())*PR$205</f>
        <v>0.44619999999999999</v>
      </c>
      <c r="PS26" s="696" cm="1">
        <f t="array" aca="1" ref="PS26" ca="1">INDIRECT(PS$203&amp;ROW())*PS$205</f>
        <v>0.7389</v>
      </c>
      <c r="PT26" s="696" cm="1">
        <f t="array" aca="1" ref="PT26" ca="1">INDIRECT(PT$203&amp;ROW())*PT$205</f>
        <v>1.4406000000000001</v>
      </c>
      <c r="PU26" s="696" cm="1">
        <f t="array" aca="1" ref="PU26" ca="1">INDIRECT(PU$203&amp;ROW())*PU$205</f>
        <v>1.7696999999999998</v>
      </c>
      <c r="PV26" s="696" cm="1">
        <f t="array" aca="1" ref="PV26" ca="1">INDIRECT(PV$203&amp;ROW())*PV$205</f>
        <v>0.6966</v>
      </c>
      <c r="PW26" s="696" cm="1">
        <f t="array" aca="1" ref="PW26" ca="1">INDIRECT(PW$203&amp;ROW())*PW$205</f>
        <v>1.0658000000000001</v>
      </c>
      <c r="PX26" s="696" cm="1">
        <f t="array" aca="1" ref="PX26" ca="1">INDIRECT(PX$203&amp;ROW())*PX$205</f>
        <v>1.1714</v>
      </c>
      <c r="PY26" s="696" cm="1">
        <f t="array" aca="1" ref="PY26" ca="1">INDIRECT(PY$203&amp;ROW())*PY$205</f>
        <v>1.1866000000000001</v>
      </c>
      <c r="PZ26" s="696" cm="1">
        <f t="array" aca="1" ref="PZ26" ca="1">INDIRECT(PZ$203&amp;ROW())*PZ$205</f>
        <v>0.17430000000000001</v>
      </c>
      <c r="QA26" s="696" cm="1">
        <f t="array" aca="1" ref="QA26" ca="1">INDIRECT(QA$203&amp;ROW())*QA$205</f>
        <v>0.31659999999999999</v>
      </c>
      <c r="QB26" s="696" cm="1">
        <f t="array" aca="1" ref="QB26" ca="1">INDIRECT(QB$203&amp;ROW())*QB$205</f>
        <v>2.3948999999999998</v>
      </c>
      <c r="QC26" s="696" cm="1">
        <f t="array" aca="1" ref="QC26" ca="1">INDIRECT(QC$203&amp;ROW())*QC$205</f>
        <v>1.4259999999999999</v>
      </c>
      <c r="QD26" s="696" cm="1">
        <f t="array" aca="1" ref="QD26" ca="1">IF(INDIRECT(QD$203&amp;ROW())="-",0,INDIRECT(QD$203&amp;ROW())*QD$205)</f>
        <v>0.47918222999999999</v>
      </c>
      <c r="QE26" s="696" cm="1">
        <f t="array" aca="1" ref="QE26" ca="1">INDIRECT(QE$203&amp;ROW())*QE$205</f>
        <v>1.0656000000000001</v>
      </c>
      <c r="QF26" s="696" cm="1">
        <f t="array" aca="1" ref="QF26" ca="1">INDIRECT(QF$203&amp;ROW())*QF$205</f>
        <v>0.72440000000000004</v>
      </c>
      <c r="QG26" s="696" cm="1">
        <f t="array" aca="1" ref="QG26" ca="1">INDIRECT(QG$203&amp;ROW())*QG$205</f>
        <v>1.4996</v>
      </c>
      <c r="QI26" s="606" t="s">
        <v>2317</v>
      </c>
      <c r="QJ26" s="700" t="str">
        <f t="shared" ca="1" si="37"/>
        <v>A</v>
      </c>
      <c r="QK26" s="701">
        <f t="shared" ca="1" si="62"/>
        <v>0.87957746507955004</v>
      </c>
      <c r="QL26" s="705">
        <f t="shared" ca="1" si="38"/>
        <v>0.95945377011563493</v>
      </c>
      <c r="QM26" s="696">
        <f t="shared" ca="1" si="39"/>
        <v>0.89175153856840483</v>
      </c>
      <c r="QN26" s="696">
        <f t="shared" ca="1" si="40"/>
        <v>0.69208584686992758</v>
      </c>
      <c r="QO26" s="697">
        <f t="shared" ca="1" si="41"/>
        <v>0.9750187047642328</v>
      </c>
      <c r="QP26" s="696" cm="1">
        <f t="array" aca="1" ref="QP26" ca="1">INDIRECT(QP$203&amp;ROW())*QP$205</f>
        <v>6.6903293490763766E-2</v>
      </c>
      <c r="QQ26" s="696" cm="1">
        <f t="array" aca="1" ref="QQ26" ca="1">INDIRECT(QQ$203&amp;ROW())*QQ$205</f>
        <v>0.25503926590378434</v>
      </c>
      <c r="QR26" s="696" cm="1">
        <f t="array" aca="1" ref="QR26" ca="1">INDIRECT(QR$203&amp;ROW())*QR$205</f>
        <v>0.22634714497193864</v>
      </c>
      <c r="QS26" s="696" cm="1">
        <f t="array" aca="1" ref="QS26" ca="1">INDIRECT(QS$203&amp;ROW())*QS$205</f>
        <v>0.22471360933801068</v>
      </c>
      <c r="QT26" s="696" cm="1">
        <f t="array" aca="1" ref="QT26" ca="1">INDIRECT(QT$203&amp;ROW())*QT$205</f>
        <v>0.26232814414996541</v>
      </c>
      <c r="QU26" s="696" cm="1">
        <f t="array" aca="1" ref="QU26" ca="1">INDIRECT(QU$203&amp;ROW())*QU$205</f>
        <v>0.53329206883563263</v>
      </c>
      <c r="QV26" s="696" cm="1">
        <f t="array" aca="1" ref="QV26" ca="1">INDIRECT(QV$203&amp;ROW())*QV$205</f>
        <v>0.24117831443907087</v>
      </c>
      <c r="QW26" s="696" cm="1">
        <f t="array" aca="1" ref="QW26" ca="1">INDIRECT(QW$203&amp;ROW())*QW$205</f>
        <v>0.53099416374332975</v>
      </c>
      <c r="QX26" s="696" cm="1">
        <f t="array" aca="1" ref="QX26" ca="1">INDIRECT(QX$203&amp;ROW())*QX$205</f>
        <v>0.60640894423913805</v>
      </c>
      <c r="QY26" s="696" cm="1">
        <f t="array" aca="1" ref="QY26" ca="1">INDIRECT(QY$203&amp;ROW())*QY$205</f>
        <v>0.13540247513535897</v>
      </c>
      <c r="QZ26" s="696" cm="1">
        <f t="array" aca="1" ref="QZ26" ca="1">INDIRECT(QZ$203&amp;ROW())*QZ$205</f>
        <v>0.27613248380770827</v>
      </c>
      <c r="RA26" s="696" cm="1">
        <f t="array" aca="1" ref="RA26" ca="1">INDIRECT(RA$203&amp;ROW())*RA$205</f>
        <v>5.1272116233970627E-2</v>
      </c>
      <c r="RB26" s="696" cm="1">
        <f t="array" aca="1" ref="RB26" ca="1">INDIRECT(RB$203&amp;ROW())*RB$205</f>
        <v>0.17191713770838726</v>
      </c>
      <c r="RC26" s="696" cm="1">
        <f t="array" aca="1" ref="RC26" ca="1">IF(INDIRECT(RC$203&amp;ROW())="-",0,INDIRECT(RC$203&amp;ROW())*RC$205)</f>
        <v>5.4725198819726394E-2</v>
      </c>
      <c r="RD26" s="696" cm="1">
        <f t="array" aca="1" ref="RD26" ca="1">INDIRECT(RD$203&amp;ROW())*RD$205</f>
        <v>7.1442097940886296E-2</v>
      </c>
      <c r="RE26" s="696" cm="1">
        <f t="array" aca="1" ref="RE26" ca="1">IF(INDIRECT(RE$203&amp;ROW())="-",0,INDIRECT(RE$203&amp;ROW())*RE$205)</f>
        <v>5.5099437990625097E-2</v>
      </c>
      <c r="RF26" s="705" cm="1">
        <f t="array" aca="1" ref="RF26" ca="1">INDIRECT(RF$203&amp;ROW())*RF$205</f>
        <v>0.10613798880649605</v>
      </c>
      <c r="RG26" s="696" cm="1">
        <f t="array" aca="1" ref="RG26" ca="1">INDIRECT(RG$203&amp;ROW())*RG$205</f>
        <v>0.41475700362540607</v>
      </c>
      <c r="RH26" s="696" cm="1">
        <f t="array" aca="1" ref="RH26" ca="1">INDIRECT(RH$203&amp;ROW())*RH$205</f>
        <v>8.7581521170816884E-2</v>
      </c>
      <c r="RI26" s="696" cm="1">
        <f t="array" aca="1" ref="RI26" ca="1">INDIRECT(RI$203&amp;ROW())*RI$205</f>
        <v>0.10769689125031101</v>
      </c>
      <c r="RJ26" s="696" cm="1">
        <f t="array" aca="1" ref="RJ26" ca="1">INDIRECT(RJ$203&amp;ROW())*RJ$205</f>
        <v>0.18340085004648693</v>
      </c>
      <c r="RK26" s="696" cm="1">
        <f t="array" aca="1" ref="RK26" ca="1">IF(INDIRECT(RK$203&amp;ROW())="-",0,INDIRECT(RK$203&amp;ROW())*RK$205)</f>
        <v>5.4669462658161666E-2</v>
      </c>
      <c r="RL26" s="696" cm="1">
        <f t="array" aca="1" ref="RL26" ca="1">INDIRECT(RL$203&amp;ROW())*RL$205</f>
        <v>0.11262003659234653</v>
      </c>
      <c r="RM26" s="696" cm="1">
        <f t="array" aca="1" ref="RM26" ca="1">INDIRECT(RM$203&amp;ROW())*RM$205</f>
        <v>2.9987460729532761E-2</v>
      </c>
      <c r="RN26" s="696" cm="1">
        <f t="array" aca="1" ref="RN26" ca="1">INDIRECT(RN$203&amp;ROW())*RN$205</f>
        <v>9.3820613050938681E-2</v>
      </c>
      <c r="RO26" s="696" cm="1">
        <f t="array" aca="1" ref="RO26" ca="1">IF($RN26=0,0,INDIRECT(RO$203&amp;ROW())*RO$205)</f>
        <v>7.0312542939625605E-2</v>
      </c>
      <c r="RP26" s="696" cm="1">
        <f t="array" aca="1" ref="RP26" ca="1">IF($RN26=0,0,INDIRECT(RP$203&amp;ROW())*RP$205)</f>
        <v>0</v>
      </c>
      <c r="RQ26" s="696" cm="1">
        <f t="array" aca="1" ref="RQ26" ca="1">IF($RN26=0,0,INDIRECT(RQ$203&amp;ROW())*RQ$205)</f>
        <v>0</v>
      </c>
      <c r="RR26" s="696" cm="1">
        <f t="array" aca="1" ref="RR26" ca="1">IF($RN26=0,0,INDIRECT(RR$203&amp;ROW())*RR$205)</f>
        <v>0</v>
      </c>
      <c r="RS26" s="696" cm="1">
        <f t="array" aca="1" ref="RS26" ca="1">INDIRECT(RS$203&amp;ROW())*RS$205</f>
        <v>7.7466902221184339E-2</v>
      </c>
      <c r="RT26" s="696" cm="1">
        <f t="array" aca="1" ref="RT26" ca="1">IF($RS26=0,0,INDIRECT(RT$203&amp;ROW())*RT$205)</f>
        <v>8.1033461602244533E-2</v>
      </c>
      <c r="RU26" s="696" cm="1">
        <f t="array" aca="1" ref="RU26" ca="1">IF($RS26=0,0,INDIRECT(RU$203&amp;ROW())*RU$205)</f>
        <v>8.1972972149739559E-2</v>
      </c>
      <c r="RV26" s="696" cm="1">
        <f t="array" aca="1" ref="RV26" ca="1">INDIRECT(RV$203&amp;ROW())*RV$205</f>
        <v>4.4898858778974725E-2</v>
      </c>
      <c r="RW26" s="696" cm="1">
        <f t="array" aca="1" ref="RW26" ca="1">INDIRECT(RW$203&amp;ROW())*RW$205</f>
        <v>2.6659190312299668E-2</v>
      </c>
      <c r="RX26" s="696" cm="1">
        <f t="array" aca="1" ref="RX26" ca="1">INDIRECT(RX$203&amp;ROW())*RX$205</f>
        <v>0.19074035443114332</v>
      </c>
      <c r="RY26" s="696" cm="1">
        <f t="array" aca="1" ref="RY26" ca="1">INDIRECT(RY$203&amp;ROW())*RY$205</f>
        <v>8.4396695370290389E-2</v>
      </c>
      <c r="RZ26" s="696" cm="1">
        <f t="array" aca="1" ref="RZ26" ca="1">INDIRECT(RZ$203&amp;ROW())*RZ$205</f>
        <v>3.6812489486199085E-2</v>
      </c>
      <c r="SA26" s="696" cm="1">
        <f t="array" aca="1" ref="SA26" ca="1">INDIRECT(SA$203&amp;ROW())*SA$205</f>
        <v>0.20458618579029147</v>
      </c>
      <c r="SB26" s="696" cm="1">
        <f t="array" aca="1" ref="SB26" ca="1">INDIRECT(SB$203&amp;ROW())*SB$205</f>
        <v>4.7124126502052749E-2</v>
      </c>
      <c r="SC26" s="696" cm="1">
        <f t="array" aca="1" ref="SC26" ca="1">INDIRECT(SC$203&amp;ROW())*SC$205</f>
        <v>5.4291606235991073E-2</v>
      </c>
      <c r="SD26" s="696" cm="1">
        <f t="array" aca="1" ref="SD26" ca="1">INDIRECT(SD$203&amp;ROW())*SD$205</f>
        <v>0.3072993885784252</v>
      </c>
      <c r="SE26" s="696" cm="1">
        <f t="array" aca="1" ref="SE26" ca="1">INDIRECT(SE$203&amp;ROW())*SE$205</f>
        <v>0.2585618210787391</v>
      </c>
      <c r="SF26" s="696" cm="1">
        <f t="array" aca="1" ref="SF26" ca="1">INDIRECT(SF$203&amp;ROW())*SF$205</f>
        <v>0.19835664972334499</v>
      </c>
      <c r="SG26" s="696" cm="1">
        <f t="array" aca="1" ref="SG26" ca="1">INDIRECT(SG$203&amp;ROW())*SG$205</f>
        <v>7.4767843909269882E-2</v>
      </c>
      <c r="SH26" s="696" cm="1">
        <f t="array" aca="1" ref="SH26" ca="1">IF(INDIRECT(SH$203&amp;ROW())="-",0,INDIRECT(SH$203&amp;ROW())*SH$205)</f>
        <v>6.1394048984082676E-2</v>
      </c>
      <c r="SI26" s="696" cm="1">
        <f t="array" aca="1" ref="SI26" ca="1">INDIRECT(SI$203&amp;ROW())*SI$205</f>
        <v>0.24423887568083891</v>
      </c>
      <c r="SJ26" s="696" cm="1">
        <f t="array" aca="1" ref="SJ26" ca="1">INDIRECT(SJ$203&amp;ROW())*SJ$205</f>
        <v>0.10961749760323641</v>
      </c>
      <c r="SK26" s="696" cm="1">
        <f t="array" aca="1" ref="SK26" ca="1">INDIRECT(SK$203&amp;ROW())*SK$205</f>
        <v>0.21261490593800375</v>
      </c>
      <c r="SN26" s="606" t="s">
        <v>2317</v>
      </c>
      <c r="SO26" s="707" cm="1">
        <f t="array" aca="1" ref="SO26" ca="1">INDIRECT(SO$203&amp;ROW())*SO$205</f>
        <v>2</v>
      </c>
      <c r="SP26" s="707" cm="1">
        <f t="array" aca="1" ref="SP26" ca="1">INDIRECT(SP$203&amp;ROW())*SP$205</f>
        <v>2</v>
      </c>
      <c r="SQ26" s="707" cm="1">
        <f t="array" aca="1" ref="SQ26" ca="1">INDIRECT(SQ$203&amp;ROW())*SQ$205</f>
        <v>3</v>
      </c>
      <c r="SR26" s="707" cm="1">
        <f t="array" aca="1" ref="SR26" ca="1">INDIRECT(SR$203&amp;ROW())*SR$205</f>
        <v>3</v>
      </c>
      <c r="SS26" s="707" cm="1">
        <f t="array" aca="1" ref="SS26" ca="1">INDIRECT(SS$203&amp;ROW())*SS$205</f>
        <v>3</v>
      </c>
      <c r="ST26" s="707" cm="1">
        <f t="array" aca="1" ref="ST26" ca="1">INDIRECT(ST$203&amp;ROW())*ST$205</f>
        <v>3</v>
      </c>
      <c r="SU26" s="707" cm="1">
        <f t="array" aca="1" ref="SU26" ca="1">INDIRECT(SU$203&amp;ROW())*SU$205</f>
        <v>3</v>
      </c>
      <c r="SV26" s="707" cm="1">
        <f t="array" aca="1" ref="SV26" ca="1">INDIRECT(SV$203&amp;ROW())*SV$205</f>
        <v>3</v>
      </c>
      <c r="SW26" s="707" cm="1">
        <f t="array" aca="1" ref="SW26" ca="1">INDIRECT(SW$203&amp;ROW())*SW$205</f>
        <v>3</v>
      </c>
      <c r="SX26" s="707" cm="1">
        <f t="array" aca="1" ref="SX26" ca="1">INDIRECT(SX$203&amp;ROW())*SX$205</f>
        <v>3</v>
      </c>
      <c r="SY26" s="707" cm="1">
        <f t="array" aca="1" ref="SY26" ca="1">INDIRECT(SY$203&amp;ROW())*SY$205</f>
        <v>3</v>
      </c>
      <c r="SZ26" s="707" cm="1">
        <f t="array" aca="1" ref="SZ26" ca="1">INDIRECT(SZ$203&amp;ROW())*SZ$205</f>
        <v>3</v>
      </c>
      <c r="TA26" s="707" cm="1">
        <f t="array" aca="1" ref="TA26" ca="1">INDIRECT(TA$203&amp;ROW())*TA$205</f>
        <v>3</v>
      </c>
      <c r="TB26" s="696" cm="1">
        <f t="array" aca="1" ref="TB26" ca="1">IF(INDIRECT(TB$203&amp;ROW())="-",0,INDIRECT(TB$203&amp;ROW())*TB$205)</f>
        <v>0.6522</v>
      </c>
      <c r="TC26" s="707" cm="1">
        <f t="array" aca="1" ref="TC26" ca="1">INDIRECT(TC$203&amp;ROW())*TC$205</f>
        <v>2</v>
      </c>
      <c r="TD26" s="696" cm="1">
        <f t="array" aca="1" ref="TD26" ca="1">IF(INDIRECT(TD$203&amp;ROW())="-",0,INDIRECT(TD$203&amp;ROW())*TD$205)</f>
        <v>0.87060000000000004</v>
      </c>
      <c r="TE26" s="732" cm="1">
        <f t="array" aca="1" ref="TE26" ca="1">INDIRECT(TE$203&amp;ROW())*TE$205</f>
        <v>2</v>
      </c>
      <c r="TF26" s="707" cm="1">
        <f t="array" aca="1" ref="TF26" ca="1">INDIRECT(TF$203&amp;ROW())*TF$205</f>
        <v>3</v>
      </c>
      <c r="TG26" s="707" cm="1">
        <f t="array" aca="1" ref="TG26" ca="1">INDIRECT(TG$203&amp;ROW())*TG$205</f>
        <v>3</v>
      </c>
      <c r="TH26" s="707" cm="1">
        <f t="array" aca="1" ref="TH26" ca="1">INDIRECT(TH$203&amp;ROW())*TH$205</f>
        <v>1</v>
      </c>
      <c r="TI26" s="707" cm="1">
        <f t="array" aca="1" ref="TI26" ca="1">INDIRECT(TI$203&amp;ROW())*TI$205</f>
        <v>3</v>
      </c>
      <c r="TJ26" s="696" cm="1">
        <f t="array" aca="1" ref="TJ26" ca="1">IF(INDIRECT(TJ$203&amp;ROW())="-",0,INDIRECT(TJ$203&amp;ROW())*TJ$205)</f>
        <v>0.90480000000000005</v>
      </c>
      <c r="TK26" s="707" cm="1">
        <f t="array" aca="1" ref="TK26" ca="1">INDIRECT(TK$203&amp;ROW())*TK$205</f>
        <v>1</v>
      </c>
      <c r="TL26" s="707" cm="1">
        <f t="array" aca="1" ref="TL26" ca="1">INDIRECT(TL$203&amp;ROW())*TL$205</f>
        <v>2</v>
      </c>
      <c r="TM26" s="707" cm="1">
        <f t="array" aca="1" ref="TM26" ca="1">INDIRECT(TM$203&amp;ROW())*TM$205</f>
        <v>1</v>
      </c>
      <c r="TN26" s="707" cm="1">
        <f t="array" aca="1" ref="TN26" ca="1">IF($TM26=0,0,INDIRECT(TN$203&amp;ROW())*TN$205)</f>
        <v>1</v>
      </c>
      <c r="TO26" s="707" cm="1">
        <f t="array" aca="1" ref="TO26" ca="1">IF($TM26=0,0,INDIRECT(TO$203&amp;ROW())*TO$205)</f>
        <v>0</v>
      </c>
      <c r="TP26" s="707" cm="1">
        <f t="array" aca="1" ref="TP26" ca="1">IF($TM26=0,0,INDIRECT(TP$203&amp;ROW())*TP$205)</f>
        <v>0</v>
      </c>
      <c r="TQ26" s="707" cm="1">
        <f t="array" aca="1" ref="TQ26" ca="1">IF($TM26=0,0,INDIRECT(TQ$203&amp;ROW())*TQ$205)</f>
        <v>0</v>
      </c>
      <c r="TR26" s="707" cm="1">
        <f t="array" aca="1" ref="TR26" ca="1">INDIRECT(TR$203&amp;ROW())*TR$205</f>
        <v>1</v>
      </c>
      <c r="TS26" s="707" cm="1">
        <f t="array" aca="1" ref="TS26" ca="1">IF($TR26=0,0,INDIRECT(TS$203&amp;ROW())*TS$205)</f>
        <v>1</v>
      </c>
      <c r="TT26" s="707" cm="1">
        <f t="array" aca="1" ref="TT26" ca="1">IF($TR26=0,0,INDIRECT(TT$203&amp;ROW())*TT$205)</f>
        <v>1</v>
      </c>
      <c r="TU26" s="707" cm="1">
        <f t="array" aca="1" ref="TU26" ca="1">INDIRECT(TU$203&amp;ROW())*TU$205</f>
        <v>1</v>
      </c>
      <c r="TV26" s="707" cm="1">
        <f t="array" aca="1" ref="TV26" ca="1">INDIRECT(TV$203&amp;ROW())*TV$205</f>
        <v>1</v>
      </c>
      <c r="TW26" s="707" cm="1">
        <f t="array" aca="1" ref="TW26" ca="1">INDIRECT(TW$203&amp;ROW())*TW$205</f>
        <v>2</v>
      </c>
      <c r="TX26" s="707" cm="1">
        <f t="array" aca="1" ref="TX26" ca="1">INDIRECT(TX$203&amp;ROW())*TX$205</f>
        <v>3</v>
      </c>
      <c r="TY26" s="707" cm="1">
        <f t="array" aca="1" ref="TY26" ca="1">INDIRECT(TY$203&amp;ROW())*TY$205</f>
        <v>1</v>
      </c>
      <c r="TZ26" s="707" cm="1">
        <f t="array" aca="1" ref="TZ26" ca="1">INDIRECT(TZ$203&amp;ROW())*TZ$205</f>
        <v>2</v>
      </c>
      <c r="UA26" s="707" cm="1">
        <f t="array" aca="1" ref="UA26" ca="1">INDIRECT(UA$203&amp;ROW())*UA$205</f>
        <v>2</v>
      </c>
      <c r="UB26" s="707" cm="1">
        <f t="array" aca="1" ref="UB26" ca="1">INDIRECT(UB$203&amp;ROW())*UB$205</f>
        <v>2</v>
      </c>
      <c r="UC26" s="707" cm="1">
        <f t="array" aca="1" ref="UC26" ca="1">INDIRECT(UC$203&amp;ROW())*UC$205</f>
        <v>1</v>
      </c>
      <c r="UD26" s="707" cm="1">
        <f t="array" aca="1" ref="UD26" ca="1">INDIRECT(UD$203&amp;ROW())*UD$205</f>
        <v>1</v>
      </c>
      <c r="UE26" s="707" cm="1">
        <f t="array" aca="1" ref="UE26" ca="1">INDIRECT(UE$203&amp;ROW())*UE$205</f>
        <v>3</v>
      </c>
      <c r="UF26" s="707" cm="1">
        <f t="array" aca="1" ref="UF26" ca="1">INDIRECT(UF$203&amp;ROW())*UF$205</f>
        <v>2</v>
      </c>
      <c r="UG26" s="696" cm="1">
        <f t="array" aca="1" ref="UG26" ca="1">IF(INDIRECT(UG$203&amp;ROW())="-",0,INDIRECT(UG$203&amp;ROW())*UG$205)</f>
        <v>0.78029999999999999</v>
      </c>
      <c r="UH26" s="707" cm="1">
        <f t="array" aca="1" ref="UH26" ca="1">INDIRECT(UH$203&amp;ROW())*UH$205</f>
        <v>2</v>
      </c>
      <c r="UI26" s="707" cm="1">
        <f t="array" aca="1" ref="UI26" ca="1">INDIRECT(UI$203&amp;ROW())*UI$205</f>
        <v>1</v>
      </c>
      <c r="UJ26" s="707" cm="1">
        <f t="array" aca="1" ref="UJ26" ca="1">INDIRECT(UJ$203&amp;ROW())*UJ$205</f>
        <v>2</v>
      </c>
      <c r="UM26" s="606" t="s">
        <v>2317</v>
      </c>
      <c r="UN26" s="616">
        <f t="shared" ca="1" si="83"/>
        <v>1.3455222970601226</v>
      </c>
      <c r="UO26" s="616">
        <f t="shared" ca="1" si="83"/>
        <v>1.5785703781343867</v>
      </c>
      <c r="UP26" s="616">
        <f t="shared" ca="1" si="83"/>
        <v>2.2285642505680285</v>
      </c>
      <c r="UQ26" s="616">
        <f t="shared" ca="1" si="83"/>
        <v>0.29355872991449461</v>
      </c>
      <c r="UR26" s="616">
        <f t="shared" ca="1" si="83"/>
        <v>1.0502465449096676</v>
      </c>
      <c r="US26" s="616">
        <f t="shared" ca="1" si="83"/>
        <v>0.41305213694811815</v>
      </c>
      <c r="UT26" s="616">
        <f t="shared" ca="1" si="83"/>
        <v>0.30690415393182785</v>
      </c>
      <c r="UU26" s="616">
        <f t="shared" ca="1" si="83"/>
        <v>0.53359975015917405</v>
      </c>
      <c r="UV26" s="616">
        <f t="shared" ca="1" si="83"/>
        <v>0.44410973870643028</v>
      </c>
      <c r="UW26" s="616">
        <f t="shared" ca="1" si="83"/>
        <v>0.6421874155054268</v>
      </c>
      <c r="UX26" s="616">
        <f t="shared" ca="1" si="83"/>
        <v>0.28247365722383649</v>
      </c>
      <c r="UY26" s="616">
        <f t="shared" ca="1" si="83"/>
        <v>1.5108379627063613</v>
      </c>
      <c r="UZ26" s="616">
        <f t="shared" ca="1" si="83"/>
        <v>2.1951976406948668</v>
      </c>
      <c r="VA26" s="616">
        <f t="shared" ca="1" si="83"/>
        <v>0.4081078061843661</v>
      </c>
      <c r="VB26" s="616">
        <f t="shared" ca="1" si="83"/>
        <v>1.528010083348541</v>
      </c>
      <c r="VC26" s="616">
        <f t="shared" ca="1" si="74"/>
        <v>1.2351785655232306</v>
      </c>
      <c r="VD26" s="616">
        <f t="shared" ca="1" si="74"/>
        <v>0.85304819841956248</v>
      </c>
      <c r="VE26" s="616">
        <f t="shared" ca="1" si="74"/>
        <v>1.620308650861136</v>
      </c>
      <c r="VF26" s="616">
        <f t="shared" ca="1" si="74"/>
        <v>0.95807256683723563</v>
      </c>
      <c r="VG26" s="616">
        <f t="shared" ca="1" si="74"/>
        <v>0.19209711823520634</v>
      </c>
      <c r="VH26" s="616">
        <f t="shared" ca="1" si="74"/>
        <v>1.454227778282527</v>
      </c>
      <c r="VI26" s="616">
        <f t="shared" ca="1" si="74"/>
        <v>1.298488027786221</v>
      </c>
      <c r="VJ26" s="616">
        <f t="shared" ca="1" si="74"/>
        <v>1.1038721171937993</v>
      </c>
      <c r="VK26" s="616">
        <f t="shared" ca="1" si="74"/>
        <v>0.83678976492872159</v>
      </c>
      <c r="VL26" s="616">
        <f t="shared" ca="1" si="74"/>
        <v>1.1863766389476611</v>
      </c>
      <c r="VM26" s="616">
        <f t="shared" ca="1" si="74"/>
        <v>1.7393845659645861</v>
      </c>
      <c r="VN26" s="616">
        <f t="shared" ca="1" si="74"/>
        <v>-0.62639799545694341</v>
      </c>
      <c r="VO26" s="616">
        <f t="shared" ca="1" si="74"/>
        <v>-0.42150866262694142</v>
      </c>
      <c r="VP26" s="616">
        <f t="shared" ca="1" si="74"/>
        <v>-0.46221149066820022</v>
      </c>
      <c r="VQ26" s="616">
        <f t="shared" ca="1" si="74"/>
        <v>1.2773868528042598</v>
      </c>
      <c r="VR26" s="616">
        <f t="shared" ca="1" si="74"/>
        <v>1.5497103694524457</v>
      </c>
      <c r="VS26" s="616">
        <f t="shared" ca="1" si="75"/>
        <v>2.4577967350382721</v>
      </c>
      <c r="VT26" s="616">
        <f t="shared" ca="1" si="75"/>
        <v>2.5655357300130479</v>
      </c>
      <c r="VU26" s="616">
        <f t="shared" ca="1" si="75"/>
        <v>1.2114249894444582</v>
      </c>
      <c r="VV26" s="616">
        <f t="shared" ca="1" si="75"/>
        <v>1.6727825257285902</v>
      </c>
      <c r="VW26" s="616">
        <f t="shared" ca="1" si="75"/>
        <v>0.66845613582062358</v>
      </c>
      <c r="VX26" s="616">
        <f t="shared" ca="1" si="75"/>
        <v>0.76953548521680748</v>
      </c>
      <c r="VY26" s="616">
        <f t="shared" ca="1" si="75"/>
        <v>0.70583605694264007</v>
      </c>
      <c r="VZ26" s="616">
        <f t="shared" ca="1" si="75"/>
        <v>0.68442622420316401</v>
      </c>
      <c r="WA26" s="616">
        <f t="shared" ca="1" si="75"/>
        <v>0.92808016936885662</v>
      </c>
      <c r="WB26" s="616">
        <f t="shared" ca="1" si="75"/>
        <v>0.33435322352896929</v>
      </c>
      <c r="WC26" s="616">
        <f t="shared" ca="1" si="75"/>
        <v>0.47817673461028487</v>
      </c>
      <c r="WD26" s="616">
        <f t="shared" ca="1" si="75"/>
        <v>1.1315684290219801</v>
      </c>
      <c r="WE26" s="616">
        <f t="shared" ca="1" si="75"/>
        <v>0.67426644196529939</v>
      </c>
      <c r="WF26" s="616">
        <f t="shared" ca="1" si="75"/>
        <v>0.47473666244205692</v>
      </c>
      <c r="WG26" s="616">
        <f t="shared" ca="1" si="75"/>
        <v>1.1042161560551988</v>
      </c>
      <c r="WH26" s="616">
        <f t="shared" ca="1" si="75"/>
        <v>0.91987607881584121</v>
      </c>
      <c r="WI26" s="627">
        <f t="shared" ca="1" si="76"/>
        <v>1.0659329460226332</v>
      </c>
      <c r="WL26" s="606" t="s">
        <v>2317</v>
      </c>
      <c r="WM26" s="700" t="str">
        <f t="shared" ca="1" si="63"/>
        <v>A</v>
      </c>
      <c r="WN26" s="479">
        <f t="shared" ca="1" si="64"/>
        <v>0.89744478191849897</v>
      </c>
      <c r="WO26" s="495">
        <f t="shared" ca="1" si="45"/>
        <v>0.97809485799826967</v>
      </c>
      <c r="WP26" s="458">
        <f t="shared" ca="1" si="45"/>
        <v>0.92371302460467719</v>
      </c>
      <c r="WQ26" s="458">
        <f t="shared" ca="1" si="45"/>
        <v>0.76421368230349918</v>
      </c>
      <c r="WR26" s="459">
        <f t="shared" ca="1" si="45"/>
        <v>0.92375756276754961</v>
      </c>
      <c r="WS26" s="495">
        <f t="shared" ca="1" si="65"/>
        <v>1.0754835696449476</v>
      </c>
      <c r="WT26" s="458">
        <f t="shared" ca="1" si="66"/>
        <v>1.0648917856185507</v>
      </c>
      <c r="WU26" s="458">
        <f t="shared" ca="1" si="67"/>
        <v>1.0396412498332697</v>
      </c>
      <c r="WV26" s="459">
        <f t="shared" ca="1" si="68"/>
        <v>0.91370401480850594</v>
      </c>
      <c r="WW26" s="484">
        <f t="shared" ca="1" si="84"/>
        <v>1.0061815737415598</v>
      </c>
      <c r="WX26" s="484">
        <f t="shared" ca="1" si="84"/>
        <v>0.95203579505284863</v>
      </c>
      <c r="WY26" s="484">
        <f t="shared" ca="1" si="84"/>
        <v>1.6226176308385816</v>
      </c>
      <c r="WZ26" s="484">
        <f t="shared" ca="1" si="84"/>
        <v>0.10559307515024371</v>
      </c>
      <c r="XA26" s="484">
        <f t="shared" ca="1" si="84"/>
        <v>0.5542151017488316</v>
      </c>
      <c r="XB26" s="484">
        <f t="shared" ca="1" si="84"/>
        <v>0.21821544394969081</v>
      </c>
      <c r="XC26" s="484">
        <f t="shared" ca="1" si="84"/>
        <v>0.14467461816346364</v>
      </c>
      <c r="XD26" s="484">
        <f t="shared" ca="1" si="84"/>
        <v>0.27368331185664035</v>
      </c>
      <c r="XE26" s="484">
        <f t="shared" ca="1" si="84"/>
        <v>0.21801347073098662</v>
      </c>
      <c r="XF26" s="484">
        <f t="shared" ca="1" si="84"/>
        <v>0.41324760187774212</v>
      </c>
      <c r="XG26" s="484">
        <f t="shared" ca="1" si="84"/>
        <v>0.1145148206385433</v>
      </c>
      <c r="XH26" s="484">
        <f t="shared" ca="1" si="84"/>
        <v>0.76267100357417117</v>
      </c>
      <c r="XI26" s="484">
        <f t="shared" ca="1" si="84"/>
        <v>1.5342236310816424</v>
      </c>
      <c r="XJ26" s="484">
        <f t="shared" ca="1" si="84"/>
        <v>0.2896341100490446</v>
      </c>
      <c r="XK26" s="484">
        <f t="shared" ca="1" si="84"/>
        <v>1.0853455622024688</v>
      </c>
      <c r="XL26" s="484">
        <f t="shared" ca="1" si="77"/>
        <v>1.0911567447832218</v>
      </c>
      <c r="XM26" s="484">
        <f t="shared" ca="1" si="77"/>
        <v>0.64336895124803395</v>
      </c>
      <c r="XN26" s="484">
        <f t="shared" ca="1" si="77"/>
        <v>1.1298412222454701</v>
      </c>
      <c r="XO26" s="484">
        <f t="shared" ca="1" si="77"/>
        <v>0.70341687857189839</v>
      </c>
      <c r="XP26" s="484">
        <f t="shared" ca="1" si="77"/>
        <v>0.12294215567053206</v>
      </c>
      <c r="XQ26" s="484">
        <f t="shared" ca="1" si="77"/>
        <v>0.96764316366919345</v>
      </c>
      <c r="XR26" s="484">
        <f t="shared" ca="1" si="77"/>
        <v>1.1361770243129434</v>
      </c>
      <c r="XS26" s="484">
        <f t="shared" ca="1" si="77"/>
        <v>0.68108909630857417</v>
      </c>
      <c r="XT26" s="484">
        <f t="shared" ca="1" si="77"/>
        <v>0.50818242424121263</v>
      </c>
      <c r="XU26" s="484">
        <f t="shared" ca="1" si="77"/>
        <v>0.90140897027243294</v>
      </c>
      <c r="XV26" s="484">
        <f t="shared" ca="1" si="77"/>
        <v>0.91769929700291553</v>
      </c>
      <c r="XW26" s="484">
        <f t="shared" ca="1" si="77"/>
        <v>-0.40427726626791127</v>
      </c>
      <c r="XX26" s="484">
        <f t="shared" ca="1" si="77"/>
        <v>-0.20379943838012618</v>
      </c>
      <c r="XY26" s="484">
        <f t="shared" ca="1" si="77"/>
        <v>-0.24303080179333969</v>
      </c>
      <c r="XZ26" s="484">
        <f t="shared" ca="1" si="77"/>
        <v>0.93428074414103568</v>
      </c>
      <c r="YA26" s="484">
        <f t="shared" ca="1" si="77"/>
        <v>1.0567475009296226</v>
      </c>
      <c r="YB26" s="484">
        <f t="shared" ca="1" si="78"/>
        <v>1.291572184262612</v>
      </c>
      <c r="YC26" s="484">
        <f t="shared" ca="1" si="78"/>
        <v>1.144742042731822</v>
      </c>
      <c r="YD26" s="484">
        <f t="shared" ca="1" si="78"/>
        <v>0.89512192470051022</v>
      </c>
      <c r="YE26" s="484">
        <f t="shared" ca="1" si="78"/>
        <v>1.2049052532823037</v>
      </c>
      <c r="YF26" s="484">
        <f t="shared" ca="1" si="78"/>
        <v>0.39432227452058582</v>
      </c>
      <c r="YG26" s="484">
        <f t="shared" ca="1" si="78"/>
        <v>0.53605841900202811</v>
      </c>
      <c r="YH26" s="484">
        <f t="shared" ca="1" si="78"/>
        <v>0.3761400347447329</v>
      </c>
      <c r="YI26" s="484">
        <f t="shared" ca="1" si="78"/>
        <v>0.40086843951579315</v>
      </c>
      <c r="YJ26" s="484">
        <f t="shared" ca="1" si="78"/>
        <v>0.55062996448654267</v>
      </c>
      <c r="YK26" s="484">
        <f t="shared" ca="1" si="78"/>
        <v>5.8277766861099353E-2</v>
      </c>
      <c r="YL26" s="484">
        <f t="shared" ca="1" si="78"/>
        <v>0.15139075417761619</v>
      </c>
      <c r="YM26" s="484">
        <f t="shared" ca="1" si="78"/>
        <v>0.90333107688824665</v>
      </c>
      <c r="YN26" s="484">
        <f t="shared" ca="1" si="78"/>
        <v>0.48075197312125845</v>
      </c>
      <c r="YO26" s="484">
        <f t="shared" ca="1" si="78"/>
        <v>0.29153578440566713</v>
      </c>
      <c r="YP26" s="484">
        <f t="shared" ca="1" si="78"/>
        <v>0.58832636794620996</v>
      </c>
      <c r="YQ26" s="484">
        <f t="shared" ca="1" si="78"/>
        <v>0.66635823149419537</v>
      </c>
      <c r="YR26" s="484">
        <f t="shared" ca="1" si="79"/>
        <v>0.79923652292777037</v>
      </c>
      <c r="YU26" s="606" t="s">
        <v>2317</v>
      </c>
      <c r="YV26" s="700" t="str">
        <f t="shared" ca="1" si="49"/>
        <v>A</v>
      </c>
      <c r="YW26" s="479">
        <f t="shared" ca="1" si="69"/>
        <v>0.87813079094236546</v>
      </c>
      <c r="YX26" s="495">
        <f t="shared" ca="1" si="50"/>
        <v>0.96548197217801612</v>
      </c>
      <c r="YY26" s="458">
        <f t="shared" ca="1" si="50"/>
        <v>0.90838019309459772</v>
      </c>
      <c r="YZ26" s="458">
        <f t="shared" ca="1" si="50"/>
        <v>0.67519886617191183</v>
      </c>
      <c r="ZA26" s="459">
        <f t="shared" ca="1" si="50"/>
        <v>0.96346213232493594</v>
      </c>
      <c r="ZB26" s="495">
        <f t="shared" ca="1" si="70"/>
        <v>0.80893109786707584</v>
      </c>
      <c r="ZC26" s="458">
        <f t="shared" ca="1" si="71"/>
        <v>1.0715382502440216</v>
      </c>
      <c r="ZD26" s="458">
        <f t="shared" ca="1" si="72"/>
        <v>0.92207226582624702</v>
      </c>
      <c r="ZE26" s="459">
        <f t="shared" ca="1" si="73"/>
        <v>0.74698232251352492</v>
      </c>
      <c r="ZF26" s="484">
        <f t="shared" ca="1" si="85"/>
        <v>4.5009936569290004E-2</v>
      </c>
      <c r="ZG26" s="484">
        <f t="shared" ca="1" si="85"/>
        <v>0.20129871520842663</v>
      </c>
      <c r="ZH26" s="484">
        <f t="shared" ca="1" si="85"/>
        <v>0.16814305183420045</v>
      </c>
      <c r="ZI26" s="484">
        <f t="shared" ca="1" si="85"/>
        <v>2.1988880583922777E-2</v>
      </c>
      <c r="ZJ26" s="484">
        <f t="shared" ca="1" si="85"/>
        <v>9.1836409008688807E-2</v>
      </c>
      <c r="ZK26" s="484">
        <f t="shared" ca="1" si="85"/>
        <v>7.3425809550013654E-2</v>
      </c>
      <c r="ZL26" s="484">
        <f t="shared" ca="1" si="85"/>
        <v>2.4672875513209128E-2</v>
      </c>
      <c r="ZM26" s="484">
        <f t="shared" ca="1" si="85"/>
        <v>9.4446117703140112E-2</v>
      </c>
      <c r="ZN26" s="484">
        <f t="shared" ca="1" si="85"/>
        <v>8.9770705925095284E-2</v>
      </c>
      <c r="ZO26" s="484">
        <f t="shared" ca="1" si="85"/>
        <v>2.8984588520071332E-2</v>
      </c>
      <c r="ZP26" s="484">
        <f t="shared" ca="1" si="85"/>
        <v>2.6000050859821721E-2</v>
      </c>
      <c r="ZQ26" s="484">
        <f t="shared" ca="1" si="85"/>
        <v>2.5821286544858647E-2</v>
      </c>
      <c r="ZR26" s="484">
        <f t="shared" ca="1" si="85"/>
        <v>0.12579736503082209</v>
      </c>
      <c r="ZS26" s="484">
        <f t="shared" ca="1" si="85"/>
        <v>3.4243760860659E-2</v>
      </c>
      <c r="ZT26" s="484">
        <f t="shared" ca="1" si="85"/>
        <v>5.4582123014624152E-2</v>
      </c>
      <c r="ZU26" s="484">
        <f t="shared" ca="1" si="80"/>
        <v>7.8173265309437731E-2</v>
      </c>
      <c r="ZV26" s="484">
        <f t="shared" ca="1" si="80"/>
        <v>4.5270410067628573E-2</v>
      </c>
      <c r="ZW26" s="484">
        <f t="shared" ca="1" si="80"/>
        <v>0.22401145365982966</v>
      </c>
      <c r="ZX26" s="484">
        <f t="shared" ca="1" si="80"/>
        <v>2.7969817598544739E-2</v>
      </c>
      <c r="ZY26" s="484">
        <f t="shared" ca="1" si="80"/>
        <v>2.0688262452075154E-2</v>
      </c>
      <c r="ZZ26" s="484">
        <f t="shared" ca="1" si="80"/>
        <v>8.8902203566076518E-2</v>
      </c>
      <c r="AAA26" s="484">
        <f t="shared" ca="1" si="80"/>
        <v>7.8456722753236952E-2</v>
      </c>
      <c r="AAB26" s="484">
        <f t="shared" ca="1" si="80"/>
        <v>0.12431811823163672</v>
      </c>
      <c r="AAC26" s="484">
        <f t="shared" ca="1" si="80"/>
        <v>1.2546600107337495E-2</v>
      </c>
      <c r="AAD26" s="484">
        <f t="shared" ca="1" si="80"/>
        <v>0.1113065835753817</v>
      </c>
      <c r="AAE26" s="484">
        <f t="shared" ca="1" si="80"/>
        <v>0.12230055198290701</v>
      </c>
      <c r="AAF26" s="484">
        <f t="shared" ca="1" si="80"/>
        <v>-6.120902348854227E-2</v>
      </c>
      <c r="AAG26" s="484">
        <f t="shared" ca="1" si="80"/>
        <v>-4.3018323338477257E-2</v>
      </c>
      <c r="AAH26" s="484">
        <f t="shared" ca="1" si="80"/>
        <v>-3.8008707897835295E-2</v>
      </c>
      <c r="AAI26" s="484">
        <f t="shared" ca="1" si="80"/>
        <v>9.8955202424813982E-2</v>
      </c>
      <c r="AAJ26" s="484">
        <f t="shared" ca="1" si="80"/>
        <v>0.12557839571762494</v>
      </c>
      <c r="AAK26" s="484">
        <f t="shared" ca="1" si="81"/>
        <v>0.20147290331101309</v>
      </c>
      <c r="AAL26" s="484">
        <f t="shared" ca="1" si="81"/>
        <v>0.11518962643426967</v>
      </c>
      <c r="AAM26" s="484">
        <f t="shared" ca="1" si="81"/>
        <v>3.2295609342675426E-2</v>
      </c>
      <c r="AAN26" s="484">
        <f t="shared" ca="1" si="81"/>
        <v>0.1595335659218472</v>
      </c>
      <c r="AAO26" s="484">
        <f t="shared" ca="1" si="81"/>
        <v>1.8805162954418208E-2</v>
      </c>
      <c r="AAP26" s="484">
        <f t="shared" ca="1" si="81"/>
        <v>2.8328516958800835E-2</v>
      </c>
      <c r="AAQ26" s="484">
        <f t="shared" ca="1" si="81"/>
        <v>7.2202153341576855E-2</v>
      </c>
      <c r="AAR26" s="484">
        <f t="shared" ca="1" si="81"/>
        <v>1.612649398533611E-2</v>
      </c>
      <c r="AAS26" s="484">
        <f t="shared" ca="1" si="81"/>
        <v>2.5193481555402932E-2</v>
      </c>
      <c r="AAT26" s="484">
        <f t="shared" ca="1" si="81"/>
        <v>0.1027465411596778</v>
      </c>
      <c r="AAU26" s="484">
        <f t="shared" ca="1" si="81"/>
        <v>0.12363824729832018</v>
      </c>
      <c r="AAV26" s="484">
        <f t="shared" ca="1" si="81"/>
        <v>7.4818040837836219E-2</v>
      </c>
      <c r="AAW26" s="484">
        <f t="shared" ca="1" si="81"/>
        <v>2.5206724043060142E-2</v>
      </c>
      <c r="AAX26" s="484">
        <f t="shared" ca="1" si="81"/>
        <v>3.7352307969380452E-2</v>
      </c>
      <c r="AAY26" s="484">
        <f t="shared" ca="1" si="81"/>
        <v>0.13484625623176977</v>
      </c>
      <c r="AAZ26" s="484">
        <f t="shared" ca="1" si="81"/>
        <v>0.10083451386486998</v>
      </c>
      <c r="ABA26" s="484">
        <f t="shared" ca="1" si="82"/>
        <v>0.11331661652741069</v>
      </c>
    </row>
    <row r="27" spans="1:729" ht="15" customHeight="1" x14ac:dyDescent="0.35">
      <c r="A27" s="498">
        <v>25</v>
      </c>
      <c r="B27" s="628"/>
      <c r="C27" s="606" t="s">
        <v>2392</v>
      </c>
      <c r="D27" s="629">
        <v>96</v>
      </c>
      <c r="E27" s="630" t="s">
        <v>2393</v>
      </c>
      <c r="F27" s="631" t="s">
        <v>1351</v>
      </c>
      <c r="G27" s="632">
        <v>437.483</v>
      </c>
      <c r="H27" s="504">
        <v>13965.649007945192</v>
      </c>
      <c r="I27" s="505">
        <v>32230</v>
      </c>
      <c r="J27" s="506" t="s">
        <v>2394</v>
      </c>
      <c r="K27" s="507">
        <v>2</v>
      </c>
      <c r="L27" s="508" t="s">
        <v>2395</v>
      </c>
      <c r="M27" s="828">
        <v>60</v>
      </c>
      <c r="N27" s="829">
        <v>0.7389</v>
      </c>
      <c r="O27" s="830">
        <v>0.63529999999999998</v>
      </c>
      <c r="P27" s="831">
        <v>0.82089999999999996</v>
      </c>
      <c r="Q27" s="832">
        <v>0.76049999999999995</v>
      </c>
      <c r="R27" s="829">
        <v>0.54759999999999998</v>
      </c>
      <c r="S27" s="833">
        <v>0.69230000000000003</v>
      </c>
      <c r="T27" s="833">
        <v>0.72219999999999995</v>
      </c>
      <c r="U27" s="833">
        <v>0.50724999999999998</v>
      </c>
      <c r="V27" s="833">
        <v>0.36220000000000002</v>
      </c>
      <c r="W27" s="506" t="s">
        <v>2396</v>
      </c>
      <c r="X27" s="516" t="s">
        <v>1545</v>
      </c>
      <c r="Y27" s="517">
        <v>5</v>
      </c>
      <c r="Z27" s="834">
        <v>3</v>
      </c>
      <c r="AA27" s="519" t="s">
        <v>2397</v>
      </c>
      <c r="AB27" s="520">
        <v>2015</v>
      </c>
      <c r="AC27" s="576">
        <v>0</v>
      </c>
      <c r="AD27" s="575" t="s">
        <v>1188</v>
      </c>
      <c r="AE27" s="835">
        <v>0</v>
      </c>
      <c r="AF27" s="634" t="s">
        <v>1188</v>
      </c>
      <c r="AG27" s="635" t="s">
        <v>1188</v>
      </c>
      <c r="AH27" s="636" t="s">
        <v>1188</v>
      </c>
      <c r="AI27" s="636" t="s">
        <v>1188</v>
      </c>
      <c r="AJ27" s="636" t="s">
        <v>1188</v>
      </c>
      <c r="AK27" s="637" t="s">
        <v>1188</v>
      </c>
      <c r="AL27" s="638" t="s">
        <v>1188</v>
      </c>
      <c r="AM27" s="639" t="s">
        <v>1188</v>
      </c>
      <c r="AN27" s="636" t="s">
        <v>1188</v>
      </c>
      <c r="AO27" s="636" t="s">
        <v>1188</v>
      </c>
      <c r="AP27" s="636" t="s">
        <v>1188</v>
      </c>
      <c r="AQ27" s="636" t="s">
        <v>1188</v>
      </c>
      <c r="AR27" s="636" t="s">
        <v>1188</v>
      </c>
      <c r="AS27" s="636" t="s">
        <v>1188</v>
      </c>
      <c r="AT27" s="636" t="s">
        <v>1188</v>
      </c>
      <c r="AU27" s="640" t="s">
        <v>1188</v>
      </c>
      <c r="AV27" s="649" t="s">
        <v>2398</v>
      </c>
      <c r="AW27" s="642" t="s">
        <v>1190</v>
      </c>
      <c r="AX27" s="643">
        <v>0</v>
      </c>
      <c r="AY27" s="802" t="s">
        <v>1188</v>
      </c>
      <c r="AZ27" s="645">
        <v>2</v>
      </c>
      <c r="BA27" s="603" t="s">
        <v>2399</v>
      </c>
      <c r="BB27" s="631" t="s">
        <v>2400</v>
      </c>
      <c r="BC27" s="646" t="s">
        <v>2401</v>
      </c>
      <c r="BD27" s="631" t="s">
        <v>1195</v>
      </c>
      <c r="BE27" s="631" t="s">
        <v>1196</v>
      </c>
      <c r="BF27" s="631">
        <v>3</v>
      </c>
      <c r="BG27" s="631">
        <v>2002</v>
      </c>
      <c r="BH27" s="631" t="s">
        <v>1195</v>
      </c>
      <c r="BI27" s="631">
        <v>1</v>
      </c>
      <c r="BJ27" s="631">
        <v>1</v>
      </c>
      <c r="BK27" s="631" t="s">
        <v>1318</v>
      </c>
      <c r="BL27" s="631" t="s">
        <v>1257</v>
      </c>
      <c r="BM27" s="641" t="s">
        <v>2402</v>
      </c>
      <c r="BN27" s="647">
        <v>1984</v>
      </c>
      <c r="BO27" s="557" t="s">
        <v>2403</v>
      </c>
      <c r="BP27" s="647">
        <v>2009</v>
      </c>
      <c r="BQ27" s="647">
        <v>2</v>
      </c>
      <c r="BR27" s="647">
        <v>3</v>
      </c>
      <c r="BS27" s="647" t="s">
        <v>1188</v>
      </c>
      <c r="BT27" s="647" t="s">
        <v>1188</v>
      </c>
      <c r="BU27" s="647" t="s">
        <v>1188</v>
      </c>
      <c r="BV27" s="648" t="s">
        <v>1188</v>
      </c>
      <c r="BW27" s="551" t="s">
        <v>2404</v>
      </c>
      <c r="BX27" s="650">
        <v>1950</v>
      </c>
      <c r="BY27" s="647" t="s">
        <v>2405</v>
      </c>
      <c r="BZ27" s="651" t="s">
        <v>2406</v>
      </c>
      <c r="CA27" s="647">
        <v>2</v>
      </c>
      <c r="CB27" s="647" t="s">
        <v>1214</v>
      </c>
      <c r="CC27" s="557" t="s">
        <v>2407</v>
      </c>
      <c r="CD27" s="652">
        <v>2012</v>
      </c>
      <c r="CE27" s="647">
        <v>3</v>
      </c>
      <c r="CF27" s="647">
        <v>2</v>
      </c>
      <c r="CG27" s="709" t="s">
        <v>2408</v>
      </c>
      <c r="CH27" s="647">
        <v>1906</v>
      </c>
      <c r="CI27" s="647">
        <v>1996</v>
      </c>
      <c r="CJ27" s="647">
        <v>2</v>
      </c>
      <c r="CK27" s="651" t="s">
        <v>2409</v>
      </c>
      <c r="CL27" s="651" t="s">
        <v>2410</v>
      </c>
      <c r="CM27" s="647">
        <v>2</v>
      </c>
      <c r="CN27" s="647" t="s">
        <v>1262</v>
      </c>
      <c r="CO27" s="557" t="s">
        <v>2411</v>
      </c>
      <c r="CP27" s="647">
        <v>2007</v>
      </c>
      <c r="CQ27" s="647">
        <v>3</v>
      </c>
      <c r="CR27" s="650">
        <v>2</v>
      </c>
      <c r="CS27" s="649" t="s">
        <v>2412</v>
      </c>
      <c r="CT27" s="647">
        <v>2012</v>
      </c>
      <c r="CU27" s="648">
        <v>3</v>
      </c>
      <c r="CV27" s="709" t="s">
        <v>2413</v>
      </c>
      <c r="CW27" s="665" t="s">
        <v>1188</v>
      </c>
      <c r="CX27" s="655">
        <v>1</v>
      </c>
      <c r="CY27" s="709" t="s">
        <v>2414</v>
      </c>
      <c r="CZ27" s="647">
        <v>2000</v>
      </c>
      <c r="DA27" s="657">
        <v>2</v>
      </c>
      <c r="DB27" s="723">
        <v>75400</v>
      </c>
      <c r="DC27" s="753">
        <v>3</v>
      </c>
      <c r="DD27" s="659" t="s">
        <v>1493</v>
      </c>
      <c r="DE27" s="648">
        <v>2017</v>
      </c>
      <c r="DF27" s="708" t="s">
        <v>2415</v>
      </c>
      <c r="DG27" s="664" t="s">
        <v>2416</v>
      </c>
      <c r="DH27" s="666">
        <v>2</v>
      </c>
      <c r="DI27" s="710" t="s">
        <v>1214</v>
      </c>
      <c r="DJ27" s="578" t="s">
        <v>2417</v>
      </c>
      <c r="DK27" s="665">
        <v>2009</v>
      </c>
      <c r="DL27" s="665">
        <v>3</v>
      </c>
      <c r="DM27" s="655">
        <v>2</v>
      </c>
      <c r="DN27" s="751" t="s">
        <v>2400</v>
      </c>
      <c r="DO27" s="651" t="s">
        <v>2401</v>
      </c>
      <c r="DP27" s="825">
        <v>1</v>
      </c>
      <c r="DQ27" s="781" t="s">
        <v>1262</v>
      </c>
      <c r="DR27" s="578" t="s">
        <v>2418</v>
      </c>
      <c r="DS27" s="753">
        <v>2002</v>
      </c>
      <c r="DT27" s="753">
        <v>3</v>
      </c>
      <c r="DU27" s="657">
        <v>2</v>
      </c>
      <c r="DV27" s="651" t="s">
        <v>2419</v>
      </c>
      <c r="DW27" s="535" t="s">
        <v>2420</v>
      </c>
      <c r="DX27" s="647">
        <v>2000</v>
      </c>
      <c r="DY27" s="647">
        <v>3</v>
      </c>
      <c r="DZ27" s="650">
        <v>1</v>
      </c>
      <c r="EA27" s="709" t="s">
        <v>2421</v>
      </c>
      <c r="EB27" s="751" t="s">
        <v>1188</v>
      </c>
      <c r="EC27" s="647">
        <v>0</v>
      </c>
      <c r="ED27" s="668" t="s">
        <v>1188</v>
      </c>
      <c r="EE27" s="647" t="s">
        <v>1188</v>
      </c>
      <c r="EF27" s="647">
        <v>0</v>
      </c>
      <c r="EG27" s="650" t="s">
        <v>1188</v>
      </c>
      <c r="EH27" s="648" t="s">
        <v>1188</v>
      </c>
      <c r="EI27" s="551" t="s">
        <v>2422</v>
      </c>
      <c r="EJ27" s="651" t="s">
        <v>1190</v>
      </c>
      <c r="EK27" s="647" t="s">
        <v>1188</v>
      </c>
      <c r="EL27" s="647" t="s">
        <v>1188</v>
      </c>
      <c r="EM27" s="669" t="s">
        <v>1188</v>
      </c>
      <c r="EN27" s="647" t="s">
        <v>1188</v>
      </c>
      <c r="EO27" s="670" t="s">
        <v>1188</v>
      </c>
      <c r="EP27" s="556">
        <v>0</v>
      </c>
      <c r="EQ27" s="556" t="s">
        <v>1188</v>
      </c>
      <c r="ER27" s="651" t="s">
        <v>1188</v>
      </c>
      <c r="ES27" s="556" t="s">
        <v>1188</v>
      </c>
      <c r="ET27" s="556">
        <v>0</v>
      </c>
      <c r="EU27" s="671">
        <v>0</v>
      </c>
      <c r="EV27" s="672"/>
      <c r="EW27" s="673"/>
      <c r="EX27" s="674"/>
      <c r="EY27" s="631" t="s">
        <v>1188</v>
      </c>
      <c r="EZ27" s="631" t="s">
        <v>1188</v>
      </c>
      <c r="FA27" s="675">
        <v>45.3</v>
      </c>
      <c r="FB27" s="648">
        <v>1</v>
      </c>
      <c r="FC27" s="676"/>
      <c r="FD27" s="647"/>
      <c r="FE27" s="648" t="s">
        <v>1013</v>
      </c>
      <c r="FF27" s="652" t="s">
        <v>1379</v>
      </c>
      <c r="FG27" s="563" t="s">
        <v>1282</v>
      </c>
      <c r="FH27" s="631" t="str">
        <f t="shared" si="0"/>
        <v>D</v>
      </c>
      <c r="FI27" s="677">
        <f t="shared" si="1"/>
        <v>0.55555555555555547</v>
      </c>
      <c r="FJ27" s="678">
        <f t="shared" si="2"/>
        <v>0</v>
      </c>
      <c r="FK27" s="679">
        <f t="shared" si="3"/>
        <v>1</v>
      </c>
      <c r="FL27" s="680">
        <f t="shared" si="4"/>
        <v>0.66666666666666663</v>
      </c>
      <c r="FM27" s="681">
        <v>0</v>
      </c>
      <c r="FN27" s="574" t="s">
        <v>1188</v>
      </c>
      <c r="FO27" s="470" t="s">
        <v>1188</v>
      </c>
      <c r="FP27" s="470" t="s">
        <v>1188</v>
      </c>
      <c r="FQ27" s="430">
        <v>0</v>
      </c>
      <c r="FR27" s="682" t="s">
        <v>1188</v>
      </c>
      <c r="FS27" s="369">
        <v>0</v>
      </c>
      <c r="FT27" s="574" t="s">
        <v>1188</v>
      </c>
      <c r="FU27" s="575" t="s">
        <v>1188</v>
      </c>
      <c r="FV27" s="369">
        <v>0</v>
      </c>
      <c r="FW27" s="574" t="s">
        <v>1188</v>
      </c>
      <c r="FX27" s="575" t="s">
        <v>1188</v>
      </c>
      <c r="FY27" s="369">
        <v>2</v>
      </c>
      <c r="FZ27" s="574">
        <v>2016</v>
      </c>
      <c r="GA27" s="470" t="s">
        <v>2423</v>
      </c>
      <c r="GB27" s="521" t="s">
        <v>2424</v>
      </c>
      <c r="GC27" s="369">
        <v>0</v>
      </c>
      <c r="GD27" s="574" t="s">
        <v>1188</v>
      </c>
      <c r="GE27" s="470" t="s">
        <v>1188</v>
      </c>
      <c r="GF27" s="685" t="s">
        <v>1188</v>
      </c>
      <c r="GG27" s="734">
        <v>0</v>
      </c>
      <c r="GH27" s="574" t="s">
        <v>1188</v>
      </c>
      <c r="GI27" s="684" t="s">
        <v>1188</v>
      </c>
      <c r="GJ27" s="575" t="s">
        <v>1188</v>
      </c>
      <c r="GK27" s="369">
        <v>2</v>
      </c>
      <c r="GL27" s="430">
        <v>2004</v>
      </c>
      <c r="GM27" s="686" t="s">
        <v>2425</v>
      </c>
      <c r="GN27" s="572" t="s">
        <v>2426</v>
      </c>
      <c r="GO27" s="577">
        <v>0</v>
      </c>
      <c r="GP27" s="687" t="s">
        <v>1188</v>
      </c>
      <c r="GQ27" s="688" t="s">
        <v>1188</v>
      </c>
      <c r="GR27" s="688" t="s">
        <v>1188</v>
      </c>
      <c r="GS27" s="688" t="s">
        <v>1188</v>
      </c>
      <c r="GT27" s="689" t="s">
        <v>1188</v>
      </c>
      <c r="GU27" s="581">
        <v>0</v>
      </c>
      <c r="GV27" s="687" t="s">
        <v>1188</v>
      </c>
      <c r="GW27" s="688" t="s">
        <v>1188</v>
      </c>
      <c r="GX27" s="689" t="s">
        <v>1188</v>
      </c>
      <c r="GY27" s="581">
        <v>0</v>
      </c>
      <c r="GZ27" s="582" t="s">
        <v>1188</v>
      </c>
      <c r="HA27" s="583" t="s">
        <v>2427</v>
      </c>
      <c r="HB27" s="584">
        <v>3</v>
      </c>
      <c r="HC27" s="585">
        <v>0</v>
      </c>
      <c r="HD27" s="586" t="s">
        <v>1188</v>
      </c>
      <c r="HE27" s="690" t="s">
        <v>1188</v>
      </c>
      <c r="HF27" s="587" t="s">
        <v>1188</v>
      </c>
      <c r="HG27" s="587" t="s">
        <v>1188</v>
      </c>
      <c r="HH27" s="588">
        <v>0</v>
      </c>
      <c r="HI27" s="586" t="s">
        <v>1188</v>
      </c>
      <c r="HJ27" s="690" t="s">
        <v>1188</v>
      </c>
      <c r="HK27" s="691" t="s">
        <v>1188</v>
      </c>
      <c r="HL27" s="692">
        <v>0</v>
      </c>
      <c r="HM27" s="693" t="s">
        <v>1188</v>
      </c>
      <c r="HN27" s="592" t="s">
        <v>1188</v>
      </c>
      <c r="HO27" s="681" t="s">
        <v>1188</v>
      </c>
      <c r="HP27" s="574" t="s">
        <v>1188</v>
      </c>
      <c r="HQ27" s="472" t="str">
        <f t="shared" si="5"/>
        <v>-</v>
      </c>
      <c r="HR27" s="593" t="s">
        <v>1188</v>
      </c>
      <c r="HS27" s="574" t="s">
        <v>1188</v>
      </c>
      <c r="HT27" s="574" t="s">
        <v>1188</v>
      </c>
      <c r="HU27" s="574" t="s">
        <v>1188</v>
      </c>
      <c r="HV27" s="574" t="s">
        <v>1188</v>
      </c>
      <c r="HW27" s="574" t="s">
        <v>1188</v>
      </c>
      <c r="HX27" s="574" t="s">
        <v>1188</v>
      </c>
      <c r="HY27" s="574" t="s">
        <v>1188</v>
      </c>
      <c r="HZ27" s="574" t="s">
        <v>1188</v>
      </c>
      <c r="IA27" s="574" t="s">
        <v>1188</v>
      </c>
      <c r="IB27" s="574" t="s">
        <v>1188</v>
      </c>
      <c r="IC27" s="574" t="s">
        <v>1188</v>
      </c>
      <c r="ID27" s="681" t="s">
        <v>1188</v>
      </c>
      <c r="IE27" s="369" t="s">
        <v>1188</v>
      </c>
      <c r="IF27" s="574" t="s">
        <v>1188</v>
      </c>
      <c r="IG27" s="472" t="str">
        <f t="shared" si="6"/>
        <v>-</v>
      </c>
      <c r="IH27" s="609" t="s">
        <v>1188</v>
      </c>
      <c r="II27" s="694" t="s">
        <v>1188</v>
      </c>
      <c r="IJ27" s="695" t="s">
        <v>1188</v>
      </c>
      <c r="IK27" s="696" t="s">
        <v>1188</v>
      </c>
      <c r="IL27" s="696" t="s">
        <v>1188</v>
      </c>
      <c r="IM27" s="697" t="s">
        <v>1188</v>
      </c>
      <c r="IN27" s="599">
        <v>1</v>
      </c>
      <c r="IO27" s="600">
        <v>6</v>
      </c>
      <c r="IP27" s="601">
        <v>5</v>
      </c>
      <c r="IQ27" s="600">
        <v>7</v>
      </c>
      <c r="IR27" s="587">
        <v>22</v>
      </c>
      <c r="IS27" s="601">
        <v>29</v>
      </c>
      <c r="IT27" s="599" t="s">
        <v>1188</v>
      </c>
      <c r="IU27" s="600" t="s">
        <v>1188</v>
      </c>
      <c r="IV27" s="587" t="s">
        <v>1188</v>
      </c>
      <c r="IW27" s="601" t="s">
        <v>1188</v>
      </c>
      <c r="IX27" s="602" t="s">
        <v>1188</v>
      </c>
      <c r="IY27" s="681">
        <v>0</v>
      </c>
      <c r="IZ27" s="719" t="s">
        <v>1188</v>
      </c>
      <c r="JA27" s="681">
        <v>0</v>
      </c>
      <c r="JB27" s="720" t="s">
        <v>1188</v>
      </c>
      <c r="JC27" s="681">
        <v>0</v>
      </c>
      <c r="JD27" s="430" t="s">
        <v>1188</v>
      </c>
      <c r="JE27" s="470" t="s">
        <v>1188</v>
      </c>
      <c r="JF27" s="470" t="s">
        <v>1188</v>
      </c>
      <c r="JG27" s="472" t="s">
        <v>1188</v>
      </c>
      <c r="JH27" s="568">
        <v>2</v>
      </c>
      <c r="JI27" s="469">
        <v>3</v>
      </c>
      <c r="JJ27" s="470" t="s">
        <v>2428</v>
      </c>
      <c r="JK27" s="471" t="s">
        <v>2397</v>
      </c>
      <c r="JL27" s="472">
        <v>2015</v>
      </c>
      <c r="JM27" s="468">
        <v>1</v>
      </c>
      <c r="JN27" s="469">
        <v>2</v>
      </c>
      <c r="JO27" s="469">
        <v>1</v>
      </c>
      <c r="JP27" s="470" t="s">
        <v>2429</v>
      </c>
      <c r="JQ27" s="471" t="s">
        <v>2430</v>
      </c>
      <c r="JR27" s="472">
        <v>2013</v>
      </c>
      <c r="JS27" s="369">
        <v>0</v>
      </c>
      <c r="JT27" s="430" t="s">
        <v>1188</v>
      </c>
      <c r="JU27" s="470" t="s">
        <v>1188</v>
      </c>
      <c r="JV27" s="470" t="s">
        <v>1188</v>
      </c>
      <c r="JW27" s="472" t="s">
        <v>1188</v>
      </c>
      <c r="JX27" s="606">
        <v>0</v>
      </c>
      <c r="JY27" s="607" t="s">
        <v>1188</v>
      </c>
      <c r="JZ27" s="606" t="s">
        <v>1188</v>
      </c>
      <c r="KA27" s="606">
        <f t="shared" si="7"/>
        <v>0</v>
      </c>
      <c r="KB27" s="606"/>
      <c r="KC27" s="606"/>
      <c r="KD27" s="606"/>
      <c r="KE27" s="606"/>
      <c r="KF27" s="606">
        <f t="shared" si="8"/>
        <v>0</v>
      </c>
      <c r="KG27" s="606"/>
      <c r="KH27" s="606"/>
      <c r="KI27" s="606"/>
      <c r="KJ27" s="606"/>
      <c r="KK27" s="606">
        <v>1</v>
      </c>
      <c r="KL27" s="606">
        <v>1</v>
      </c>
      <c r="KM27" s="608">
        <f t="shared" si="9"/>
        <v>0.76366176605224612</v>
      </c>
      <c r="KN27" s="609">
        <v>1.3183088302612305</v>
      </c>
      <c r="KO27" s="609">
        <v>87.019233703613281</v>
      </c>
      <c r="KP27" s="610">
        <v>5</v>
      </c>
      <c r="KQ27" s="608">
        <f t="shared" si="10"/>
        <v>0.66037727594375606</v>
      </c>
      <c r="KR27" s="609">
        <v>0.80188637971878052</v>
      </c>
      <c r="KS27" s="609">
        <v>78.365386962890625</v>
      </c>
      <c r="KT27" s="610">
        <v>5</v>
      </c>
      <c r="KU27" s="610">
        <v>60</v>
      </c>
      <c r="KV27" s="563" t="s">
        <v>1237</v>
      </c>
      <c r="KW27" s="606" t="s">
        <v>2392</v>
      </c>
      <c r="KX27" s="700" t="str">
        <f t="shared" ca="1" si="11"/>
        <v>C</v>
      </c>
      <c r="KY27" s="701">
        <f t="shared" ca="1" si="12"/>
        <v>0.43698840956054552</v>
      </c>
      <c r="KZ27" s="702">
        <f t="shared" ca="1" si="13"/>
        <v>0.42265176470588228</v>
      </c>
      <c r="LA27" s="703">
        <f t="shared" ca="1" si="54"/>
        <v>0.75294285714285714</v>
      </c>
      <c r="LB27" s="703">
        <f t="shared" ca="1" si="14"/>
        <v>0.13689999999999999</v>
      </c>
      <c r="LC27" s="704">
        <f t="shared" ca="1" si="15"/>
        <v>0.43545901639344259</v>
      </c>
      <c r="LD27" s="696" cm="1">
        <f t="array" aca="1" ref="LD27" ca="1">INDIRECT(LD$203&amp;ROW())*LD$205</f>
        <v>8</v>
      </c>
      <c r="LE27" s="696" cm="1">
        <f t="array" aca="1" ref="LE27" ca="1">INDIRECT(LE$203&amp;ROW())*LE$205</f>
        <v>0</v>
      </c>
      <c r="LF27" s="696" cm="1">
        <f t="array" aca="1" ref="LF27" ca="1">INDIRECT(LF$203&amp;ROW())*LF$205</f>
        <v>0</v>
      </c>
      <c r="LG27" s="696" cm="1">
        <f t="array" aca="1" ref="LG27" ca="1">INDIRECT(LG$203&amp;ROW())*LG$205</f>
        <v>3</v>
      </c>
      <c r="LH27" s="696" cm="1">
        <f t="array" aca="1" ref="LH27" ca="1">INDIRECT(LH$203&amp;ROW())*LH$205</f>
        <v>2</v>
      </c>
      <c r="LI27" s="696" cm="1">
        <f t="array" aca="1" ref="LI27" ca="1">INDIRECT(LI$203&amp;ROW())*LI$205</f>
        <v>3</v>
      </c>
      <c r="LJ27" s="696" cm="1">
        <f t="array" aca="1" ref="LJ27" ca="1">INDIRECT(LJ$203&amp;ROW())*LJ$205</f>
        <v>3</v>
      </c>
      <c r="LK27" s="696" cm="1">
        <f t="array" aca="1" ref="LK27" ca="1">INDIRECT(LK$203&amp;ROW())*LK$205</f>
        <v>3</v>
      </c>
      <c r="LL27" s="696" cm="1">
        <f t="array" aca="1" ref="LL27" ca="1">INDIRECT(LL$203&amp;ROW())*LL$205</f>
        <v>3</v>
      </c>
      <c r="LM27" s="696" cm="1">
        <f t="array" aca="1" ref="LM27" ca="1">INDIRECT(LM$203&amp;ROW())*LM$205</f>
        <v>6</v>
      </c>
      <c r="LN27" s="696" cm="1">
        <f t="array" aca="1" ref="LN27" ca="1">INDIRECT(LN$203&amp;ROW())*LN$205</f>
        <v>0</v>
      </c>
      <c r="LO27" s="696" cm="1">
        <f t="array" aca="1" ref="LO27" ca="1">INDIRECT(LO$203&amp;ROW())*LO$205</f>
        <v>0</v>
      </c>
      <c r="LP27" s="696" cm="1">
        <f t="array" aca="1" ref="LP27" ca="1">INDIRECT(LP$203&amp;ROW())*LP$205</f>
        <v>0</v>
      </c>
      <c r="LQ27" s="696" cm="1">
        <f t="array" aca="1" ref="LQ27" ca="1">IF(INDIRECT(LQ$203&amp;ROW())="-",0,INDIRECT(LQ$203&amp;ROW())*LQ$205)</f>
        <v>4.9253999999999998</v>
      </c>
      <c r="LR27" s="696" cm="1">
        <f t="array" aca="1" ref="LR27" ca="1">INDIRECT(LR$203&amp;ROW())*LR$205</f>
        <v>0</v>
      </c>
      <c r="LS27" s="696" cm="1">
        <f t="array" aca="1" ref="LS27" ca="1">IF(INDIRECT(LS$203&amp;ROW())="-",0,INDIRECT(LS$203&amp;ROW())*LS$205)</f>
        <v>3.8117999999999999</v>
      </c>
      <c r="LT27" s="696" cm="1">
        <f t="array" aca="1" ref="LT27" ca="1">INDIRECT(LT$203&amp;ROW())*LT$205</f>
        <v>4</v>
      </c>
      <c r="LU27" s="696" cm="1">
        <f t="array" aca="1" ref="LU27" ca="1">INDIRECT(LU$203&amp;ROW())*LU$205</f>
        <v>2</v>
      </c>
      <c r="LV27" s="696" cm="1">
        <f t="array" aca="1" ref="LV27" ca="1">INDIRECT(LV$203&amp;ROW())*LV$205</f>
        <v>3</v>
      </c>
      <c r="LW27" s="696" cm="1">
        <f t="array" aca="1" ref="LW27" ca="1">INDIRECT(LW$203&amp;ROW())*LW$205</f>
        <v>1</v>
      </c>
      <c r="LX27" s="696" cm="1">
        <f t="array" aca="1" ref="LX27" ca="1">INDIRECT(LX$203&amp;ROW())*LX$205</f>
        <v>2</v>
      </c>
      <c r="LY27" s="696" cm="1">
        <f t="array" aca="1" ref="LY27" ca="1">IF(INDIRECT(LY$203&amp;ROW())="-",0,INDIRECT(LY$203&amp;ROW())*LY$205)</f>
        <v>3.2855999999999996</v>
      </c>
      <c r="LZ27" s="696" cm="1">
        <f t="array" aca="1" ref="LZ27" ca="1">INDIRECT(LZ$203&amp;ROW())*LZ$205</f>
        <v>0</v>
      </c>
      <c r="MA27" s="696" cm="1">
        <f t="array" aca="1" ref="MA27" ca="1">INDIRECT(MA$203&amp;ROW())*MA$205</f>
        <v>0</v>
      </c>
      <c r="MB27" s="696" cm="1">
        <f t="array" aca="1" ref="MB27" ca="1">INDIRECT(MB$203&amp;ROW())*MB$205</f>
        <v>0</v>
      </c>
      <c r="MC27" s="696" cm="1">
        <f t="array" aca="1" ref="MC27" ca="1">IF($MB27=0,0,INDIRECT(MC$203&amp;ROW())*MC$205)</f>
        <v>0</v>
      </c>
      <c r="MD27" s="696" cm="1">
        <f t="array" aca="1" ref="MD27" ca="1">IF($MB27=0,0,INDIRECT(MD$203&amp;ROW())*MD$205)</f>
        <v>0</v>
      </c>
      <c r="ME27" s="696" cm="1">
        <f t="array" aca="1" ref="ME27" ca="1">IF($MB27=0,0,INDIRECT(ME$203&amp;ROW())*ME$205)</f>
        <v>0</v>
      </c>
      <c r="MF27" s="696" cm="1">
        <f t="array" aca="1" ref="MF27" ca="1">IF($MB27=0,0,INDIRECT(MF$203&amp;ROW())*MF$205)</f>
        <v>0</v>
      </c>
      <c r="MG27" s="696" cm="1">
        <f t="array" aca="1" ref="MG27" ca="1">INDIRECT(MG$203&amp;ROW())*MG$205</f>
        <v>0</v>
      </c>
      <c r="MH27" s="696" cm="1">
        <f t="array" aca="1" ref="MH27" ca="1">IF($MG27=0,0,INDIRECT(MH$203&amp;ROW())*MH$205)</f>
        <v>0</v>
      </c>
      <c r="MI27" s="696" cm="1">
        <f t="array" aca="1" ref="MI27" ca="1">IF($MG27=0,0,INDIRECT(MI$203&amp;ROW())*MI$205)</f>
        <v>0</v>
      </c>
      <c r="MJ27" s="696" cm="1">
        <f t="array" aca="1" ref="MJ27" ca="1">INDIRECT(MJ$203&amp;ROW())*MJ$205</f>
        <v>0</v>
      </c>
      <c r="MK27" s="696" cm="1">
        <f t="array" aca="1" ref="MK27" ca="1">INDIRECT(MK$203&amp;ROW())*MK$205</f>
        <v>0</v>
      </c>
      <c r="ML27" s="696" cm="1">
        <f t="array" aca="1" ref="ML27" ca="1">INDIRECT(ML$203&amp;ROW())*ML$205</f>
        <v>0</v>
      </c>
      <c r="MM27" s="696" cm="1">
        <f t="array" aca="1" ref="MM27" ca="1">INDIRECT(MM$203&amp;ROW())*MM$205</f>
        <v>6</v>
      </c>
      <c r="MN27" s="696" cm="1">
        <f t="array" aca="1" ref="MN27" ca="1">INDIRECT(MN$203&amp;ROW())*MN$205</f>
        <v>0</v>
      </c>
      <c r="MO27" s="696" cm="1">
        <f t="array" aca="1" ref="MO27" ca="1">INDIRECT(MO$203&amp;ROW())*MO$205</f>
        <v>0</v>
      </c>
      <c r="MP27" s="696" cm="1">
        <f t="array" aca="1" ref="MP27" ca="1">INDIRECT(MP$203&amp;ROW())*MP$205</f>
        <v>0</v>
      </c>
      <c r="MQ27" s="696" cm="1">
        <f t="array" aca="1" ref="MQ27" ca="1">INDIRECT(MQ$203&amp;ROW())*MQ$205</f>
        <v>0</v>
      </c>
      <c r="MR27" s="696" cm="1">
        <f t="array" aca="1" ref="MR27" ca="1">INDIRECT(MR$203&amp;ROW())*MR$205</f>
        <v>2</v>
      </c>
      <c r="MS27" s="696" cm="1">
        <f t="array" aca="1" ref="MS27" ca="1">INDIRECT(MS$203&amp;ROW())*MS$205</f>
        <v>2</v>
      </c>
      <c r="MT27" s="696" cm="1">
        <f t="array" aca="1" ref="MT27" ca="1">INDIRECT(MT$203&amp;ROW())*MT$205</f>
        <v>2</v>
      </c>
      <c r="MU27" s="696" cm="1">
        <f t="array" aca="1" ref="MU27" ca="1">INDIRECT(MU$203&amp;ROW())*MU$205</f>
        <v>2</v>
      </c>
      <c r="MV27" s="696" cm="1">
        <f t="array" aca="1" ref="MV27" ca="1">IF(INDIRECT(MV$203&amp;ROW())="-",0,INDIRECT(MV$203&amp;ROW())*MV$205)</f>
        <v>4.5629999999999997</v>
      </c>
      <c r="MW27" s="696" cm="1">
        <f t="array" aca="1" ref="MW27" ca="1">INDIRECT(MW$203&amp;ROW())*MW$205</f>
        <v>4</v>
      </c>
      <c r="MX27" s="696" cm="1">
        <f t="array" aca="1" ref="MX27" ca="1">INDIRECT(MX$203&amp;ROW())*MX$205</f>
        <v>4</v>
      </c>
      <c r="MY27" s="696" cm="1">
        <f t="array" aca="1" ref="MY27" ca="1">INDIRECT(MY$203&amp;ROW())*MY$205</f>
        <v>0</v>
      </c>
      <c r="NA27" s="701">
        <f t="shared" si="16"/>
        <v>0.55660731707317079</v>
      </c>
      <c r="NB27" s="617">
        <f t="shared" si="17"/>
        <v>0.75966428571428579</v>
      </c>
      <c r="NC27" s="695">
        <f t="shared" si="18"/>
        <v>4.2123076923076923E-2</v>
      </c>
      <c r="ND27" s="697">
        <f t="shared" si="19"/>
        <v>0.47261111111111115</v>
      </c>
      <c r="NE27" s="694">
        <f t="shared" si="20"/>
        <v>0.45775144770541115</v>
      </c>
      <c r="NF27" s="682" t="str">
        <f t="shared" si="21"/>
        <v>C</v>
      </c>
      <c r="NH27" s="606" t="s">
        <v>2392</v>
      </c>
      <c r="NI27" s="563" t="str">
        <f t="shared" si="22"/>
        <v>B</v>
      </c>
      <c r="NJ27" s="563" t="str">
        <f t="shared" si="23"/>
        <v>C</v>
      </c>
      <c r="NK27" s="563" t="str">
        <f t="shared" ca="1" si="24"/>
        <v>C</v>
      </c>
      <c r="NL27" s="563" t="str">
        <f t="shared" ca="1" si="25"/>
        <v>C</v>
      </c>
      <c r="NM27" s="563" t="str">
        <f t="shared" ca="1" si="26"/>
        <v>C</v>
      </c>
      <c r="NN27" s="563" t="str">
        <f t="shared" ca="1" si="55"/>
        <v>C</v>
      </c>
      <c r="NO27" s="563" t="str">
        <f t="shared" ca="1" si="56"/>
        <v>B</v>
      </c>
      <c r="NP27" s="606" t="str">
        <f t="shared" si="27"/>
        <v>-</v>
      </c>
      <c r="NQ27" s="682" t="str">
        <f t="shared" si="28"/>
        <v>-</v>
      </c>
      <c r="NR27" s="682" t="e">
        <f>IF(OR(AND(NI27="A",OR(NJ27="C",NJ27="D")),AND(NI27="A",OR(#REF!="C",#REF!="D")),AND(NI27="B",OR(NJ27="D",#REF!="D")),AND(OR(NI27="C",NI27="D"),OR(NJ27="A",NJ27="B")),AND(OR(NI27="C",NI27="D"),OR(#REF!="A",#REF!="B")),AND(OR(NJ27="A",#REF!="A",NJ27="B",#REF!="B"),OR(NP27="-",NQ27="-")),AND(OR(NJ27="C",#REF!="C",NJ27="D",#REF!="D"),NP27="Yes")),"Yes","-")</f>
        <v>#REF!</v>
      </c>
      <c r="NS27" s="607"/>
      <c r="NT27" s="619">
        <f t="shared" si="29"/>
        <v>0.7389</v>
      </c>
      <c r="NU27" s="619">
        <f t="shared" si="30"/>
        <v>0.45775144770541115</v>
      </c>
      <c r="NV27" s="619">
        <f t="shared" ca="1" si="31"/>
        <v>0.43698840956054552</v>
      </c>
      <c r="NW27" s="619">
        <f t="shared" ca="1" si="57"/>
        <v>0.44939386945648485</v>
      </c>
      <c r="NX27" s="619">
        <f t="shared" ca="1" si="58"/>
        <v>0.49553690086644397</v>
      </c>
      <c r="NY27" s="620">
        <f t="shared" ca="1" si="59"/>
        <v>0.46575452860018934</v>
      </c>
      <c r="NZ27" s="620">
        <f t="shared" ca="1" si="60"/>
        <v>0.53214650057165935</v>
      </c>
      <c r="OA27" s="705" t="s">
        <v>1188</v>
      </c>
      <c r="OB27" s="706" t="s">
        <v>1188</v>
      </c>
      <c r="OC27" s="494"/>
      <c r="OE27" s="606" t="s">
        <v>2392</v>
      </c>
      <c r="OF27" s="700" t="str">
        <f t="shared" ca="1" si="32"/>
        <v>C</v>
      </c>
      <c r="OG27" s="701">
        <f t="shared" ca="1" si="61"/>
        <v>0.44939386945648485</v>
      </c>
      <c r="OH27" s="705">
        <f t="shared" ca="1" si="33"/>
        <v>0.52727517266811275</v>
      </c>
      <c r="OI27" s="696">
        <f t="shared" ca="1" si="34"/>
        <v>0.76663729184441665</v>
      </c>
      <c r="OJ27" s="696">
        <f t="shared" ca="1" si="35"/>
        <v>5.9642505943712114E-2</v>
      </c>
      <c r="OK27" s="697">
        <f t="shared" ca="1" si="36"/>
        <v>0.44402050736969795</v>
      </c>
      <c r="OL27" s="696" cm="1">
        <f t="array" aca="1" ref="OL27" ca="1">INDIRECT(OL$203&amp;ROW())*OL$205</f>
        <v>1.4956</v>
      </c>
      <c r="OM27" s="696" cm="1">
        <f t="array" aca="1" ref="OM27" ca="1">INDIRECT(OM$203&amp;ROW())*OM$205</f>
        <v>0</v>
      </c>
      <c r="ON27" s="696" cm="1">
        <f t="array" aca="1" ref="ON27" ca="1">INDIRECT(ON$203&amp;ROW())*ON$205</f>
        <v>0</v>
      </c>
      <c r="OO27" s="696" cm="1">
        <f t="array" aca="1" ref="OO27" ca="1">INDIRECT(OO$203&amp;ROW())*OO$205</f>
        <v>1.0790999999999999</v>
      </c>
      <c r="OP27" s="696" cm="1">
        <f t="array" aca="1" ref="OP27" ca="1">INDIRECT(OP$203&amp;ROW())*OP$205</f>
        <v>1.0553999999999999</v>
      </c>
      <c r="OQ27" s="696" cm="1">
        <f t="array" aca="1" ref="OQ27" ca="1">INDIRECT(OQ$203&amp;ROW())*OQ$205</f>
        <v>1.5849</v>
      </c>
      <c r="OR27" s="696" cm="1">
        <f t="array" aca="1" ref="OR27" ca="1">INDIRECT(OR$203&amp;ROW())*OR$205</f>
        <v>1.4141999999999999</v>
      </c>
      <c r="OS27" s="696" cm="1">
        <f t="array" aca="1" ref="OS27" ca="1">INDIRECT(OS$203&amp;ROW())*OS$205</f>
        <v>1.5387</v>
      </c>
      <c r="OT27" s="696" cm="1">
        <f t="array" aca="1" ref="OT27" ca="1">INDIRECT(OT$203&amp;ROW())*OT$205</f>
        <v>1.4727000000000001</v>
      </c>
      <c r="OU27" s="696" cm="1">
        <f t="array" aca="1" ref="OU27" ca="1">INDIRECT(OU$203&amp;ROW())*OU$205</f>
        <v>1.9304999999999999</v>
      </c>
      <c r="OV27" s="696" cm="1">
        <f t="array" aca="1" ref="OV27" ca="1">INDIRECT(OV$203&amp;ROW())*OV$205</f>
        <v>0</v>
      </c>
      <c r="OW27" s="696" cm="1">
        <f t="array" aca="1" ref="OW27" ca="1">INDIRECT(OW$203&amp;ROW())*OW$205</f>
        <v>0</v>
      </c>
      <c r="OX27" s="696" cm="1">
        <f t="array" aca="1" ref="OX27" ca="1">INDIRECT(OX$203&amp;ROW())*OX$205</f>
        <v>0</v>
      </c>
      <c r="OY27" s="696" cm="1">
        <f t="array" aca="1" ref="OY27" ca="1">IF(INDIRECT(OY$203&amp;ROW())="-",0,INDIRECT(OY$203&amp;ROW())*OY$205)</f>
        <v>0.58259273</v>
      </c>
      <c r="OZ27" s="696" cm="1">
        <f t="array" aca="1" ref="OZ27" ca="1">INDIRECT(OZ$203&amp;ROW())*OZ$205</f>
        <v>0</v>
      </c>
      <c r="PA27" s="696" cm="1">
        <f t="array" aca="1" ref="PA27" ca="1">IF(INDIRECT(PA$203&amp;ROW())="-",0,INDIRECT(PA$203&amp;ROW())*PA$205)</f>
        <v>0.56122401999999993</v>
      </c>
      <c r="PB27" s="705" cm="1">
        <f t="array" aca="1" ref="PB27" ca="1">INDIRECT(PB$203&amp;ROW())*PB$205</f>
        <v>1.5084</v>
      </c>
      <c r="PC27" s="696" cm="1">
        <f t="array" aca="1" ref="PC27" ca="1">INDIRECT(PC$203&amp;ROW())*PC$205</f>
        <v>1.3946000000000001</v>
      </c>
      <c r="PD27" s="696" cm="1">
        <f t="array" aca="1" ref="PD27" ca="1">INDIRECT(PD$203&amp;ROW())*PD$205</f>
        <v>2.2025999999999999</v>
      </c>
      <c r="PE27" s="696" cm="1">
        <f t="array" aca="1" ref="PE27" ca="1">INDIRECT(PE$203&amp;ROW())*PE$205</f>
        <v>0.64</v>
      </c>
      <c r="PF27" s="696" cm="1">
        <f t="array" aca="1" ref="PF27" ca="1">INDIRECT(PF$203&amp;ROW())*PF$205</f>
        <v>1.3308</v>
      </c>
      <c r="PG27" s="696" cm="1">
        <f t="array" aca="1" ref="PG27" ca="1">IF(INDIRECT(PG$203&amp;ROW())="-",0,INDIRECT(PG$203&amp;ROW())*PG$205)</f>
        <v>0.47914999999999996</v>
      </c>
      <c r="PH27" s="696" cm="1">
        <f t="array" aca="1" ref="PH27" ca="1">INDIRECT(PH$203&amp;ROW())*PH$205</f>
        <v>0</v>
      </c>
      <c r="PI27" s="696" cm="1">
        <f t="array" aca="1" ref="PI27" ca="1">INDIRECT(PI$203&amp;ROW())*PI$205</f>
        <v>0</v>
      </c>
      <c r="PJ27" s="696" cm="1">
        <f t="array" aca="1" ref="PJ27" ca="1">INDIRECT(PJ$203&amp;ROW())*PJ$205</f>
        <v>0</v>
      </c>
      <c r="PK27" s="696" cm="1">
        <f t="array" aca="1" ref="PK27" ca="1">IF($PJ27=0,0,INDIRECT(PK$203&amp;ROW())*PK$205)</f>
        <v>0</v>
      </c>
      <c r="PL27" s="696" cm="1">
        <f t="array" aca="1" ref="PL27" ca="1">IF($MPE27=0,0,INDIRECT(PL$203&amp;ROW())*PL$205)</f>
        <v>0</v>
      </c>
      <c r="PM27" s="696" cm="1">
        <f t="array" aca="1" ref="PM27" ca="1">IF($MPE27=0,0,INDIRECT(PM$203&amp;ROW())*PM$205)</f>
        <v>0</v>
      </c>
      <c r="PN27" s="696" cm="1">
        <f t="array" aca="1" ref="PN27" ca="1">IF($PJ27=0,0,INDIRECT(PN$203&amp;ROW())*PN$205)</f>
        <v>0</v>
      </c>
      <c r="PO27" s="696" cm="1">
        <f t="array" aca="1" ref="PO27" ca="1">INDIRECT(PO$203&amp;ROW())*PO$205</f>
        <v>0</v>
      </c>
      <c r="PP27" s="696" cm="1">
        <f t="array" aca="1" ref="PP27" ca="1">IF($PO27=0,0,INDIRECT(PP$203&amp;ROW())*PP$205)</f>
        <v>0</v>
      </c>
      <c r="PQ27" s="696" cm="1">
        <f t="array" aca="1" ref="PQ27" ca="1">IF($PO27=0,0,INDIRECT(PQ$203&amp;ROW())*PQ$205)</f>
        <v>0</v>
      </c>
      <c r="PR27" s="696" cm="1">
        <f t="array" aca="1" ref="PR27" ca="1">INDIRECT(PR$203&amp;ROW())*PR$205</f>
        <v>0</v>
      </c>
      <c r="PS27" s="696" cm="1">
        <f t="array" aca="1" ref="PS27" ca="1">INDIRECT(PS$203&amp;ROW())*PS$205</f>
        <v>0</v>
      </c>
      <c r="PT27" s="696" cm="1">
        <f t="array" aca="1" ref="PT27" ca="1">INDIRECT(PT$203&amp;ROW())*PT$205</f>
        <v>0</v>
      </c>
      <c r="PU27" s="696" cm="1">
        <f t="array" aca="1" ref="PU27" ca="1">INDIRECT(PU$203&amp;ROW())*PU$205</f>
        <v>1.7696999999999998</v>
      </c>
      <c r="PV27" s="696" cm="1">
        <f t="array" aca="1" ref="PV27" ca="1">INDIRECT(PV$203&amp;ROW())*PV$205</f>
        <v>0</v>
      </c>
      <c r="PW27" s="696" cm="1">
        <f t="array" aca="1" ref="PW27" ca="1">INDIRECT(PW$203&amp;ROW())*PW$205</f>
        <v>0</v>
      </c>
      <c r="PX27" s="696" cm="1">
        <f t="array" aca="1" ref="PX27" ca="1">INDIRECT(PX$203&amp;ROW())*PX$205</f>
        <v>0</v>
      </c>
      <c r="PY27" s="696" cm="1">
        <f t="array" aca="1" ref="PY27" ca="1">INDIRECT(PY$203&amp;ROW())*PY$205</f>
        <v>0</v>
      </c>
      <c r="PZ27" s="696" cm="1">
        <f t="array" aca="1" ref="PZ27" ca="1">INDIRECT(PZ$203&amp;ROW())*PZ$205</f>
        <v>0.17430000000000001</v>
      </c>
      <c r="QA27" s="696" cm="1">
        <f t="array" aca="1" ref="QA27" ca="1">INDIRECT(QA$203&amp;ROW())*QA$205</f>
        <v>0.31659999999999999</v>
      </c>
      <c r="QB27" s="696" cm="1">
        <f t="array" aca="1" ref="QB27" ca="1">INDIRECT(QB$203&amp;ROW())*QB$205</f>
        <v>1.5966</v>
      </c>
      <c r="QC27" s="696" cm="1">
        <f t="array" aca="1" ref="QC27" ca="1">INDIRECT(QC$203&amp;ROW())*QC$205</f>
        <v>1.4259999999999999</v>
      </c>
      <c r="QD27" s="696" cm="1">
        <f t="array" aca="1" ref="QD27" ca="1">IF(INDIRECT(QD$203&amp;ROW())="-",0,INDIRECT(QD$203&amp;ROW())*QD$205)</f>
        <v>0.46702304999999994</v>
      </c>
      <c r="QE27" s="696" cm="1">
        <f t="array" aca="1" ref="QE27" ca="1">INDIRECT(QE$203&amp;ROW())*QE$205</f>
        <v>1.0656000000000001</v>
      </c>
      <c r="QF27" s="696" cm="1">
        <f t="array" aca="1" ref="QF27" ca="1">INDIRECT(QF$203&amp;ROW())*QF$205</f>
        <v>0.72440000000000004</v>
      </c>
      <c r="QG27" s="696" cm="1">
        <f t="array" aca="1" ref="QG27" ca="1">INDIRECT(QG$203&amp;ROW())*QG$205</f>
        <v>0</v>
      </c>
      <c r="QI27" s="606" t="s">
        <v>2392</v>
      </c>
      <c r="QJ27" s="700" t="str">
        <f t="shared" ca="1" si="37"/>
        <v>C</v>
      </c>
      <c r="QK27" s="701">
        <f t="shared" ca="1" si="62"/>
        <v>0.49553690086644397</v>
      </c>
      <c r="QL27" s="705">
        <f t="shared" ca="1" si="38"/>
        <v>0.66825171020205243</v>
      </c>
      <c r="QM27" s="696">
        <f t="shared" ca="1" si="39"/>
        <v>0.69159664293645162</v>
      </c>
      <c r="QN27" s="696">
        <f t="shared" ca="1" si="40"/>
        <v>3.5404420255695686E-2</v>
      </c>
      <c r="QO27" s="697">
        <f t="shared" ca="1" si="41"/>
        <v>0.58689483007157583</v>
      </c>
      <c r="QP27" s="696" cm="1">
        <f t="array" aca="1" ref="QP27" ca="1">INDIRECT(QP$203&amp;ROW())*QP$205</f>
        <v>6.6903293490763766E-2</v>
      </c>
      <c r="QQ27" s="696" cm="1">
        <f t="array" aca="1" ref="QQ27" ca="1">INDIRECT(QQ$203&amp;ROW())*QQ$205</f>
        <v>0</v>
      </c>
      <c r="QR27" s="696" cm="1">
        <f t="array" aca="1" ref="QR27" ca="1">INDIRECT(QR$203&amp;ROW())*QR$205</f>
        <v>0</v>
      </c>
      <c r="QS27" s="696" cm="1">
        <f t="array" aca="1" ref="QS27" ca="1">INDIRECT(QS$203&amp;ROW())*QS$205</f>
        <v>0.22471360933801068</v>
      </c>
      <c r="QT27" s="696" cm="1">
        <f t="array" aca="1" ref="QT27" ca="1">INDIRECT(QT$203&amp;ROW())*QT$205</f>
        <v>0.17488542943331029</v>
      </c>
      <c r="QU27" s="696" cm="1">
        <f t="array" aca="1" ref="QU27" ca="1">INDIRECT(QU$203&amp;ROW())*QU$205</f>
        <v>0.53329206883563263</v>
      </c>
      <c r="QV27" s="696" cm="1">
        <f t="array" aca="1" ref="QV27" ca="1">INDIRECT(QV$203&amp;ROW())*QV$205</f>
        <v>0.24117831443907087</v>
      </c>
      <c r="QW27" s="696" cm="1">
        <f t="array" aca="1" ref="QW27" ca="1">INDIRECT(QW$203&amp;ROW())*QW$205</f>
        <v>0.53099416374332975</v>
      </c>
      <c r="QX27" s="696" cm="1">
        <f t="array" aca="1" ref="QX27" ca="1">INDIRECT(QX$203&amp;ROW())*QX$205</f>
        <v>0.60640894423913805</v>
      </c>
      <c r="QY27" s="696" cm="1">
        <f t="array" aca="1" ref="QY27" ca="1">INDIRECT(QY$203&amp;ROW())*QY$205</f>
        <v>0.13540247513535897</v>
      </c>
      <c r="QZ27" s="696" cm="1">
        <f t="array" aca="1" ref="QZ27" ca="1">INDIRECT(QZ$203&amp;ROW())*QZ$205</f>
        <v>0</v>
      </c>
      <c r="RA27" s="696" cm="1">
        <f t="array" aca="1" ref="RA27" ca="1">INDIRECT(RA$203&amp;ROW())*RA$205</f>
        <v>0</v>
      </c>
      <c r="RB27" s="696" cm="1">
        <f t="array" aca="1" ref="RB27" ca="1">INDIRECT(RB$203&amp;ROW())*RB$205</f>
        <v>0</v>
      </c>
      <c r="RC27" s="696" cm="1">
        <f t="array" aca="1" ref="RC27" ca="1">IF(INDIRECT(RC$203&amp;ROW())="-",0,INDIRECT(RC$203&amp;ROW())*RC$205)</f>
        <v>6.8880582200419191E-2</v>
      </c>
      <c r="RD27" s="696" cm="1">
        <f t="array" aca="1" ref="RD27" ca="1">INDIRECT(RD$203&amp;ROW())*RD$205</f>
        <v>0</v>
      </c>
      <c r="RE27" s="696" cm="1">
        <f t="array" aca="1" ref="RE27" ca="1">IF(INDIRECT(RE$203&amp;ROW())="-",0,INDIRECT(RE$203&amp;ROW())*RE$205)</f>
        <v>4.0207526941700114E-2</v>
      </c>
      <c r="RF27" s="705" cm="1">
        <f t="array" aca="1" ref="RF27" ca="1">INDIRECT(RF$203&amp;ROW())*RF$205</f>
        <v>0.10613798880649605</v>
      </c>
      <c r="RG27" s="696" cm="1">
        <f t="array" aca="1" ref="RG27" ca="1">INDIRECT(RG$203&amp;ROW())*RG$205</f>
        <v>0.27650466908360405</v>
      </c>
      <c r="RH27" s="696" cm="1">
        <f t="array" aca="1" ref="RH27" ca="1">INDIRECT(RH$203&amp;ROW())*RH$205</f>
        <v>8.7581521170816884E-2</v>
      </c>
      <c r="RI27" s="696" cm="1">
        <f t="array" aca="1" ref="RI27" ca="1">INDIRECT(RI$203&amp;ROW())*RI$205</f>
        <v>0.10769689125031101</v>
      </c>
      <c r="RJ27" s="696" cm="1">
        <f t="array" aca="1" ref="RJ27" ca="1">INDIRECT(RJ$203&amp;ROW())*RJ$205</f>
        <v>0.12226723336432462</v>
      </c>
      <c r="RK27" s="696" cm="1">
        <f t="array" aca="1" ref="RK27" ca="1">IF(INDIRECT(RK$203&amp;ROW())="-",0,INDIRECT(RK$203&amp;ROW())*RK$205)</f>
        <v>3.308686754156645E-2</v>
      </c>
      <c r="RL27" s="696" cm="1">
        <f t="array" aca="1" ref="RL27" ca="1">INDIRECT(RL$203&amp;ROW())*RL$205</f>
        <v>0</v>
      </c>
      <c r="RM27" s="696" cm="1">
        <f t="array" aca="1" ref="RM27" ca="1">INDIRECT(RM$203&amp;ROW())*RM$205</f>
        <v>0</v>
      </c>
      <c r="RN27" s="696" cm="1">
        <f t="array" aca="1" ref="RN27" ca="1">INDIRECT(RN$203&amp;ROW())*RN$205</f>
        <v>0</v>
      </c>
      <c r="RO27" s="696" cm="1">
        <f t="array" aca="1" ref="RO27" ca="1">IF($RN27=0,0,INDIRECT(RO$203&amp;ROW())*RO$205)</f>
        <v>0</v>
      </c>
      <c r="RP27" s="696" cm="1">
        <f t="array" aca="1" ref="RP27" ca="1">IF($RN27=0,0,INDIRECT(RP$203&amp;ROW())*RP$205)</f>
        <v>0</v>
      </c>
      <c r="RQ27" s="696" cm="1">
        <f t="array" aca="1" ref="RQ27" ca="1">IF($RN27=0,0,INDIRECT(RQ$203&amp;ROW())*RQ$205)</f>
        <v>0</v>
      </c>
      <c r="RR27" s="696" cm="1">
        <f t="array" aca="1" ref="RR27" ca="1">IF($RN27=0,0,INDIRECT(RR$203&amp;ROW())*RR$205)</f>
        <v>0</v>
      </c>
      <c r="RS27" s="696" cm="1">
        <f t="array" aca="1" ref="RS27" ca="1">INDIRECT(RS$203&amp;ROW())*RS$205</f>
        <v>0</v>
      </c>
      <c r="RT27" s="696" cm="1">
        <f t="array" aca="1" ref="RT27" ca="1">IF($RS27=0,0,INDIRECT(RT$203&amp;ROW())*RT$205)</f>
        <v>0</v>
      </c>
      <c r="RU27" s="696" cm="1">
        <f t="array" aca="1" ref="RU27" ca="1">IF($RS27=0,0,INDIRECT(RU$203&amp;ROW())*RU$205)</f>
        <v>0</v>
      </c>
      <c r="RV27" s="696" cm="1">
        <f t="array" aca="1" ref="RV27" ca="1">INDIRECT(RV$203&amp;ROW())*RV$205</f>
        <v>0</v>
      </c>
      <c r="RW27" s="696" cm="1">
        <f t="array" aca="1" ref="RW27" ca="1">INDIRECT(RW$203&amp;ROW())*RW$205</f>
        <v>0</v>
      </c>
      <c r="RX27" s="696" cm="1">
        <f t="array" aca="1" ref="RX27" ca="1">INDIRECT(RX$203&amp;ROW())*RX$205</f>
        <v>0</v>
      </c>
      <c r="RY27" s="696" cm="1">
        <f t="array" aca="1" ref="RY27" ca="1">INDIRECT(RY$203&amp;ROW())*RY$205</f>
        <v>8.4396695370290389E-2</v>
      </c>
      <c r="RZ27" s="696" cm="1">
        <f t="array" aca="1" ref="RZ27" ca="1">INDIRECT(RZ$203&amp;ROW())*RZ$205</f>
        <v>0</v>
      </c>
      <c r="SA27" s="696" cm="1">
        <f t="array" aca="1" ref="SA27" ca="1">INDIRECT(SA$203&amp;ROW())*SA$205</f>
        <v>0</v>
      </c>
      <c r="SB27" s="696" cm="1">
        <f t="array" aca="1" ref="SB27" ca="1">INDIRECT(SB$203&amp;ROW())*SB$205</f>
        <v>0</v>
      </c>
      <c r="SC27" s="696" cm="1">
        <f t="array" aca="1" ref="SC27" ca="1">INDIRECT(SC$203&amp;ROW())*SC$205</f>
        <v>0</v>
      </c>
      <c r="SD27" s="696" cm="1">
        <f t="array" aca="1" ref="SD27" ca="1">INDIRECT(SD$203&amp;ROW())*SD$205</f>
        <v>0.3072993885784252</v>
      </c>
      <c r="SE27" s="696" cm="1">
        <f t="array" aca="1" ref="SE27" ca="1">INDIRECT(SE$203&amp;ROW())*SE$205</f>
        <v>0.2585618210787391</v>
      </c>
      <c r="SF27" s="696" cm="1">
        <f t="array" aca="1" ref="SF27" ca="1">INDIRECT(SF$203&amp;ROW())*SF$205</f>
        <v>0.13223776648222998</v>
      </c>
      <c r="SG27" s="696" cm="1">
        <f t="array" aca="1" ref="SG27" ca="1">INDIRECT(SG$203&amp;ROW())*SG$205</f>
        <v>7.4767843909269882E-2</v>
      </c>
      <c r="SH27" s="696" cm="1">
        <f t="array" aca="1" ref="SH27" ca="1">IF(INDIRECT(SH$203&amp;ROW())="-",0,INDIRECT(SH$203&amp;ROW())*SH$205)</f>
        <v>5.983618384261806E-2</v>
      </c>
      <c r="SI27" s="696" cm="1">
        <f t="array" aca="1" ref="SI27" ca="1">INDIRECT(SI$203&amp;ROW())*SI$205</f>
        <v>0.24423887568083891</v>
      </c>
      <c r="SJ27" s="696" cm="1">
        <f t="array" aca="1" ref="SJ27" ca="1">INDIRECT(SJ$203&amp;ROW())*SJ$205</f>
        <v>0.10961749760323641</v>
      </c>
      <c r="SK27" s="696" cm="1">
        <f t="array" aca="1" ref="SK27" ca="1">INDIRECT(SK$203&amp;ROW())*SK$205</f>
        <v>0</v>
      </c>
      <c r="SN27" s="606" t="s">
        <v>2392</v>
      </c>
      <c r="SO27" s="707" cm="1">
        <f t="array" aca="1" ref="SO27" ca="1">INDIRECT(SO$203&amp;ROW())*SO$205</f>
        <v>2</v>
      </c>
      <c r="SP27" s="707" cm="1">
        <f t="array" aca="1" ref="SP27" ca="1">INDIRECT(SP$203&amp;ROW())*SP$205</f>
        <v>0</v>
      </c>
      <c r="SQ27" s="707" cm="1">
        <f t="array" aca="1" ref="SQ27" ca="1">INDIRECT(SQ$203&amp;ROW())*SQ$205</f>
        <v>0</v>
      </c>
      <c r="SR27" s="707" cm="1">
        <f t="array" aca="1" ref="SR27" ca="1">INDIRECT(SR$203&amp;ROW())*SR$205</f>
        <v>3</v>
      </c>
      <c r="SS27" s="707" cm="1">
        <f t="array" aca="1" ref="SS27" ca="1">INDIRECT(SS$203&amp;ROW())*SS$205</f>
        <v>2</v>
      </c>
      <c r="ST27" s="707" cm="1">
        <f t="array" aca="1" ref="ST27" ca="1">INDIRECT(ST$203&amp;ROW())*ST$205</f>
        <v>3</v>
      </c>
      <c r="SU27" s="707" cm="1">
        <f t="array" aca="1" ref="SU27" ca="1">INDIRECT(SU$203&amp;ROW())*SU$205</f>
        <v>3</v>
      </c>
      <c r="SV27" s="707" cm="1">
        <f t="array" aca="1" ref="SV27" ca="1">INDIRECT(SV$203&amp;ROW())*SV$205</f>
        <v>3</v>
      </c>
      <c r="SW27" s="707" cm="1">
        <f t="array" aca="1" ref="SW27" ca="1">INDIRECT(SW$203&amp;ROW())*SW$205</f>
        <v>3</v>
      </c>
      <c r="SX27" s="707" cm="1">
        <f t="array" aca="1" ref="SX27" ca="1">INDIRECT(SX$203&amp;ROW())*SX$205</f>
        <v>3</v>
      </c>
      <c r="SY27" s="707" cm="1">
        <f t="array" aca="1" ref="SY27" ca="1">INDIRECT(SY$203&amp;ROW())*SY$205</f>
        <v>0</v>
      </c>
      <c r="SZ27" s="707" cm="1">
        <f t="array" aca="1" ref="SZ27" ca="1">INDIRECT(SZ$203&amp;ROW())*SZ$205</f>
        <v>0</v>
      </c>
      <c r="TA27" s="707" cm="1">
        <f t="array" aca="1" ref="TA27" ca="1">INDIRECT(TA$203&amp;ROW())*TA$205</f>
        <v>0</v>
      </c>
      <c r="TB27" s="696" cm="1">
        <f t="array" aca="1" ref="TB27" ca="1">IF(INDIRECT(TB$203&amp;ROW())="-",0,INDIRECT(TB$203&amp;ROW())*TB$205)</f>
        <v>0.82089999999999996</v>
      </c>
      <c r="TC27" s="707" cm="1">
        <f t="array" aca="1" ref="TC27" ca="1">INDIRECT(TC$203&amp;ROW())*TC$205</f>
        <v>0</v>
      </c>
      <c r="TD27" s="696" cm="1">
        <f t="array" aca="1" ref="TD27" ca="1">IF(INDIRECT(TD$203&amp;ROW())="-",0,INDIRECT(TD$203&amp;ROW())*TD$205)</f>
        <v>0.63529999999999998</v>
      </c>
      <c r="TE27" s="732" cm="1">
        <f t="array" aca="1" ref="TE27" ca="1">INDIRECT(TE$203&amp;ROW())*TE$205</f>
        <v>2</v>
      </c>
      <c r="TF27" s="707" cm="1">
        <f t="array" aca="1" ref="TF27" ca="1">INDIRECT(TF$203&amp;ROW())*TF$205</f>
        <v>2</v>
      </c>
      <c r="TG27" s="707" cm="1">
        <f t="array" aca="1" ref="TG27" ca="1">INDIRECT(TG$203&amp;ROW())*TG$205</f>
        <v>3</v>
      </c>
      <c r="TH27" s="707" cm="1">
        <f t="array" aca="1" ref="TH27" ca="1">INDIRECT(TH$203&amp;ROW())*TH$205</f>
        <v>1</v>
      </c>
      <c r="TI27" s="707" cm="1">
        <f t="array" aca="1" ref="TI27" ca="1">INDIRECT(TI$203&amp;ROW())*TI$205</f>
        <v>2</v>
      </c>
      <c r="TJ27" s="696" cm="1">
        <f t="array" aca="1" ref="TJ27" ca="1">IF(INDIRECT(TJ$203&amp;ROW())="-",0,INDIRECT(TJ$203&amp;ROW())*TJ$205)</f>
        <v>0.54759999999999998</v>
      </c>
      <c r="TK27" s="707" cm="1">
        <f t="array" aca="1" ref="TK27" ca="1">INDIRECT(TK$203&amp;ROW())*TK$205</f>
        <v>0</v>
      </c>
      <c r="TL27" s="707" cm="1">
        <f t="array" aca="1" ref="TL27" ca="1">INDIRECT(TL$203&amp;ROW())*TL$205</f>
        <v>0</v>
      </c>
      <c r="TM27" s="707" cm="1">
        <f t="array" aca="1" ref="TM27" ca="1">INDIRECT(TM$203&amp;ROW())*TM$205</f>
        <v>0</v>
      </c>
      <c r="TN27" s="707" cm="1">
        <f t="array" aca="1" ref="TN27" ca="1">IF($TM27=0,0,INDIRECT(TN$203&amp;ROW())*TN$205)</f>
        <v>0</v>
      </c>
      <c r="TO27" s="707" cm="1">
        <f t="array" aca="1" ref="TO27" ca="1">IF($TM27=0,0,INDIRECT(TO$203&amp;ROW())*TO$205)</f>
        <v>0</v>
      </c>
      <c r="TP27" s="707" cm="1">
        <f t="array" aca="1" ref="TP27" ca="1">IF($TM27=0,0,INDIRECT(TP$203&amp;ROW())*TP$205)</f>
        <v>0</v>
      </c>
      <c r="TQ27" s="707" cm="1">
        <f t="array" aca="1" ref="TQ27" ca="1">IF($TM27=0,0,INDIRECT(TQ$203&amp;ROW())*TQ$205)</f>
        <v>0</v>
      </c>
      <c r="TR27" s="707" cm="1">
        <f t="array" aca="1" ref="TR27" ca="1">INDIRECT(TR$203&amp;ROW())*TR$205</f>
        <v>0</v>
      </c>
      <c r="TS27" s="707" cm="1">
        <f t="array" aca="1" ref="TS27" ca="1">IF($TR27=0,0,INDIRECT(TS$203&amp;ROW())*TS$205)</f>
        <v>0</v>
      </c>
      <c r="TT27" s="707" cm="1">
        <f t="array" aca="1" ref="TT27" ca="1">IF($TR27=0,0,INDIRECT(TT$203&amp;ROW())*TT$205)</f>
        <v>0</v>
      </c>
      <c r="TU27" s="707" cm="1">
        <f t="array" aca="1" ref="TU27" ca="1">INDIRECT(TU$203&amp;ROW())*TU$205</f>
        <v>0</v>
      </c>
      <c r="TV27" s="707" cm="1">
        <f t="array" aca="1" ref="TV27" ca="1">INDIRECT(TV$203&amp;ROW())*TV$205</f>
        <v>0</v>
      </c>
      <c r="TW27" s="707" cm="1">
        <f t="array" aca="1" ref="TW27" ca="1">INDIRECT(TW$203&amp;ROW())*TW$205</f>
        <v>0</v>
      </c>
      <c r="TX27" s="707" cm="1">
        <f t="array" aca="1" ref="TX27" ca="1">INDIRECT(TX$203&amp;ROW())*TX$205</f>
        <v>3</v>
      </c>
      <c r="TY27" s="707" cm="1">
        <f t="array" aca="1" ref="TY27" ca="1">INDIRECT(TY$203&amp;ROW())*TY$205</f>
        <v>0</v>
      </c>
      <c r="TZ27" s="707" cm="1">
        <f t="array" aca="1" ref="TZ27" ca="1">INDIRECT(TZ$203&amp;ROW())*TZ$205</f>
        <v>0</v>
      </c>
      <c r="UA27" s="707" cm="1">
        <f t="array" aca="1" ref="UA27" ca="1">INDIRECT(UA$203&amp;ROW())*UA$205</f>
        <v>0</v>
      </c>
      <c r="UB27" s="707" cm="1">
        <f t="array" aca="1" ref="UB27" ca="1">INDIRECT(UB$203&amp;ROW())*UB$205</f>
        <v>0</v>
      </c>
      <c r="UC27" s="707" cm="1">
        <f t="array" aca="1" ref="UC27" ca="1">INDIRECT(UC$203&amp;ROW())*UC$205</f>
        <v>1</v>
      </c>
      <c r="UD27" s="707" cm="1">
        <f t="array" aca="1" ref="UD27" ca="1">INDIRECT(UD$203&amp;ROW())*UD$205</f>
        <v>1</v>
      </c>
      <c r="UE27" s="707" cm="1">
        <f t="array" aca="1" ref="UE27" ca="1">INDIRECT(UE$203&amp;ROW())*UE$205</f>
        <v>2</v>
      </c>
      <c r="UF27" s="707" cm="1">
        <f t="array" aca="1" ref="UF27" ca="1">INDIRECT(UF$203&amp;ROW())*UF$205</f>
        <v>2</v>
      </c>
      <c r="UG27" s="696" cm="1">
        <f t="array" aca="1" ref="UG27" ca="1">IF(INDIRECT(UG$203&amp;ROW())="-",0,INDIRECT(UG$203&amp;ROW())*UG$205)</f>
        <v>0.76049999999999995</v>
      </c>
      <c r="UH27" s="707" cm="1">
        <f t="array" aca="1" ref="UH27" ca="1">INDIRECT(UH$203&amp;ROW())*UH$205</f>
        <v>2</v>
      </c>
      <c r="UI27" s="707" cm="1">
        <f t="array" aca="1" ref="UI27" ca="1">INDIRECT(UI$203&amp;ROW())*UI$205</f>
        <v>1</v>
      </c>
      <c r="UJ27" s="707" cm="1">
        <f t="array" aca="1" ref="UJ27" ca="1">INDIRECT(UJ$203&amp;ROW())*UJ$205</f>
        <v>0</v>
      </c>
      <c r="UM27" s="606" t="s">
        <v>2392</v>
      </c>
      <c r="UN27" s="616">
        <f t="shared" ca="1" si="83"/>
        <v>1.3455222970601226</v>
      </c>
      <c r="UO27" s="616">
        <f t="shared" ca="1" si="83"/>
        <v>-0.6225347970107441</v>
      </c>
      <c r="UP27" s="616">
        <f t="shared" ca="1" si="83"/>
        <v>-0.88618201963763954</v>
      </c>
      <c r="UQ27" s="616">
        <f t="shared" ca="1" si="83"/>
        <v>0.29355872991449461</v>
      </c>
      <c r="UR27" s="616">
        <f t="shared" ca="1" si="83"/>
        <v>0.12190361681987209</v>
      </c>
      <c r="US27" s="616">
        <f t="shared" ca="1" si="83"/>
        <v>0.41305213694811815</v>
      </c>
      <c r="UT27" s="616">
        <f t="shared" ca="1" si="83"/>
        <v>0.30690415393182785</v>
      </c>
      <c r="UU27" s="616">
        <f t="shared" ca="1" si="83"/>
        <v>0.53359975015917405</v>
      </c>
      <c r="UV27" s="616">
        <f t="shared" ca="1" si="83"/>
        <v>0.44410973870643028</v>
      </c>
      <c r="UW27" s="616">
        <f t="shared" ca="1" si="83"/>
        <v>0.6421874155054268</v>
      </c>
      <c r="UX27" s="616">
        <f t="shared" ca="1" si="83"/>
        <v>-3.7125109235132832</v>
      </c>
      <c r="UY27" s="616">
        <f t="shared" ca="1" si="83"/>
        <v>-0.67270887390575207</v>
      </c>
      <c r="UZ27" s="616">
        <f t="shared" ca="1" si="83"/>
        <v>-0.80238258590915801</v>
      </c>
      <c r="VA27" s="616">
        <f t="shared" ca="1" si="83"/>
        <v>1.0585595262167418</v>
      </c>
      <c r="VB27" s="616">
        <f t="shared" ca="1" si="83"/>
        <v>-0.76400504167427041</v>
      </c>
      <c r="VC27" s="616">
        <f t="shared" ca="1" si="74"/>
        <v>0.29350508844936207</v>
      </c>
      <c r="VD27" s="616">
        <f t="shared" ca="1" si="74"/>
        <v>0.85304819841956248</v>
      </c>
      <c r="VE27" s="616">
        <f t="shared" ca="1" si="74"/>
        <v>3.9909080070471406E-2</v>
      </c>
      <c r="VF27" s="616">
        <f t="shared" ca="1" si="74"/>
        <v>0.95807256683723563</v>
      </c>
      <c r="VG27" s="616">
        <f t="shared" ca="1" si="74"/>
        <v>0.19209711823520634</v>
      </c>
      <c r="VH27" s="616">
        <f t="shared" ca="1" si="74"/>
        <v>-0.12784420028857393</v>
      </c>
      <c r="VI27" s="616">
        <f t="shared" ca="1" si="74"/>
        <v>-7.7519111321604189E-2</v>
      </c>
      <c r="VJ27" s="616">
        <f t="shared" ca="1" si="74"/>
        <v>-0.90132677458943244</v>
      </c>
      <c r="VK27" s="616">
        <f t="shared" ca="1" si="74"/>
        <v>-1.8355388391984859</v>
      </c>
      <c r="VL27" s="616">
        <f t="shared" ca="1" si="74"/>
        <v>-0.83864555511817418</v>
      </c>
      <c r="VM27" s="616">
        <f t="shared" ca="1" si="74"/>
        <v>-0.57201237404204519</v>
      </c>
      <c r="VN27" s="616">
        <f t="shared" ca="1" si="74"/>
        <v>-0.62639799545694341</v>
      </c>
      <c r="VO27" s="616">
        <f t="shared" ca="1" si="74"/>
        <v>-0.42150866262694142</v>
      </c>
      <c r="VP27" s="616">
        <f t="shared" ca="1" si="74"/>
        <v>-0.46221149066820022</v>
      </c>
      <c r="VQ27" s="616">
        <f t="shared" ca="1" si="74"/>
        <v>-0.77889442244162177</v>
      </c>
      <c r="VR27" s="616">
        <f t="shared" ca="1" si="74"/>
        <v>-0.64202286734458469</v>
      </c>
      <c r="VS27" s="616">
        <f t="shared" ca="1" si="75"/>
        <v>-0.40481357988865657</v>
      </c>
      <c r="VT27" s="616">
        <f t="shared" ca="1" si="75"/>
        <v>-0.3878135405833677</v>
      </c>
      <c r="VU27" s="616">
        <f t="shared" ca="1" si="75"/>
        <v>-0.82130507758946303</v>
      </c>
      <c r="VV27" s="616">
        <f t="shared" ca="1" si="75"/>
        <v>-0.64337789451099625</v>
      </c>
      <c r="VW27" s="616">
        <f t="shared" ca="1" si="75"/>
        <v>0.66845613582062358</v>
      </c>
      <c r="VX27" s="616">
        <f t="shared" ca="1" si="75"/>
        <v>-0.78524029103755877</v>
      </c>
      <c r="VY27" s="616">
        <f t="shared" ca="1" si="75"/>
        <v>-1.477844244223653</v>
      </c>
      <c r="VZ27" s="616">
        <f t="shared" ca="1" si="75"/>
        <v>-1.5555141459162816</v>
      </c>
      <c r="WA27" s="616">
        <f t="shared" ca="1" si="75"/>
        <v>-1.1483025824394326</v>
      </c>
      <c r="WB27" s="616">
        <f t="shared" ca="1" si="75"/>
        <v>0.33435322352896929</v>
      </c>
      <c r="WC27" s="616">
        <f t="shared" ca="1" si="75"/>
        <v>0.47817673461028487</v>
      </c>
      <c r="WD27" s="616">
        <f t="shared" ca="1" si="75"/>
        <v>0.30785317554274461</v>
      </c>
      <c r="WE27" s="616">
        <f t="shared" ca="1" si="75"/>
        <v>0.67426644196529939</v>
      </c>
      <c r="WF27" s="616">
        <f t="shared" ca="1" si="75"/>
        <v>0.37290573628513202</v>
      </c>
      <c r="WG27" s="616">
        <f t="shared" ca="1" si="75"/>
        <v>1.1042161560551988</v>
      </c>
      <c r="WH27" s="616">
        <f t="shared" ca="1" si="75"/>
        <v>0.91987607881584121</v>
      </c>
      <c r="WI27" s="627">
        <f t="shared" ca="1" si="76"/>
        <v>-0.9831420375936909</v>
      </c>
      <c r="WL27" s="606" t="s">
        <v>2392</v>
      </c>
      <c r="WM27" s="700" t="str">
        <f t="shared" ca="1" si="63"/>
        <v>C</v>
      </c>
      <c r="WN27" s="479">
        <f t="shared" ca="1" si="64"/>
        <v>0.46575452860018934</v>
      </c>
      <c r="WO27" s="495">
        <f t="shared" ca="1" si="45"/>
        <v>0.58883337651276246</v>
      </c>
      <c r="WP27" s="458">
        <f t="shared" ca="1" si="45"/>
        <v>0.72610451380966978</v>
      </c>
      <c r="WQ27" s="458">
        <f t="shared" ca="1" si="45"/>
        <v>9.7357429461670489E-2</v>
      </c>
      <c r="WR27" s="459">
        <f t="shared" ca="1" si="45"/>
        <v>0.45072279461665454</v>
      </c>
      <c r="WS27" s="495">
        <f t="shared" ca="1" si="65"/>
        <v>-8.9508345164732814E-2</v>
      </c>
      <c r="WT27" s="458">
        <f t="shared" ca="1" si="66"/>
        <v>0.38216286462172899</v>
      </c>
      <c r="WU27" s="458">
        <f t="shared" ca="1" si="67"/>
        <v>-0.66277407882607098</v>
      </c>
      <c r="WV27" s="459">
        <f t="shared" ca="1" si="68"/>
        <v>-0.21144969002339706</v>
      </c>
      <c r="WW27" s="484">
        <f t="shared" ca="1" si="84"/>
        <v>1.0061815737415598</v>
      </c>
      <c r="WX27" s="484">
        <f t="shared" ca="1" si="84"/>
        <v>-0.37545073607717977</v>
      </c>
      <c r="WY27" s="484">
        <f t="shared" ca="1" si="84"/>
        <v>-0.64522912849816527</v>
      </c>
      <c r="WZ27" s="484">
        <f t="shared" ca="1" si="84"/>
        <v>0.10559307515024371</v>
      </c>
      <c r="XA27" s="484">
        <f t="shared" ca="1" si="84"/>
        <v>6.4328538595846502E-2</v>
      </c>
      <c r="XB27" s="484">
        <f t="shared" ca="1" si="84"/>
        <v>0.21821544394969081</v>
      </c>
      <c r="XC27" s="484">
        <f t="shared" ca="1" si="84"/>
        <v>0.14467461816346364</v>
      </c>
      <c r="XD27" s="484">
        <f t="shared" ca="1" si="84"/>
        <v>0.27368331185664035</v>
      </c>
      <c r="XE27" s="484">
        <f t="shared" ca="1" si="84"/>
        <v>0.21801347073098662</v>
      </c>
      <c r="XF27" s="484">
        <f t="shared" ca="1" si="84"/>
        <v>0.41324760187774212</v>
      </c>
      <c r="XG27" s="484">
        <f t="shared" ca="1" si="84"/>
        <v>-1.505051928392285</v>
      </c>
      <c r="XH27" s="484">
        <f t="shared" ca="1" si="84"/>
        <v>-0.33958343954762366</v>
      </c>
      <c r="XI27" s="484">
        <f t="shared" ca="1" si="84"/>
        <v>-0.56078518929191046</v>
      </c>
      <c r="XJ27" s="484">
        <f t="shared" ca="1" si="84"/>
        <v>0.75125969575602158</v>
      </c>
      <c r="XK27" s="484">
        <f t="shared" ca="1" si="84"/>
        <v>-0.54267278110123429</v>
      </c>
      <c r="XL27" s="484">
        <f t="shared" ca="1" si="77"/>
        <v>0.25928239513616647</v>
      </c>
      <c r="XM27" s="484">
        <f t="shared" ca="1" si="77"/>
        <v>0.64336895124803395</v>
      </c>
      <c r="XN27" s="484">
        <f t="shared" ca="1" si="77"/>
        <v>2.7828601533139714E-2</v>
      </c>
      <c r="XO27" s="484">
        <f t="shared" ca="1" si="77"/>
        <v>0.70341687857189839</v>
      </c>
      <c r="XP27" s="484">
        <f t="shared" ca="1" si="77"/>
        <v>0.12294215567053206</v>
      </c>
      <c r="XQ27" s="484">
        <f t="shared" ca="1" si="77"/>
        <v>-8.50675308720171E-2</v>
      </c>
      <c r="XR27" s="484">
        <f t="shared" ca="1" si="77"/>
        <v>-6.7829222406403669E-2</v>
      </c>
      <c r="XS27" s="484">
        <f t="shared" ca="1" si="77"/>
        <v>-0.55611861992167977</v>
      </c>
      <c r="XT27" s="484">
        <f t="shared" ca="1" si="77"/>
        <v>-1.1147227370452404</v>
      </c>
      <c r="XU27" s="484">
        <f t="shared" ca="1" si="77"/>
        <v>-0.63720289277878872</v>
      </c>
      <c r="XV27" s="484">
        <f t="shared" ca="1" si="77"/>
        <v>-0.30179372854458303</v>
      </c>
      <c r="XW27" s="484">
        <f t="shared" ca="1" si="77"/>
        <v>-0.40427726626791127</v>
      </c>
      <c r="XX27" s="484">
        <f t="shared" ca="1" si="77"/>
        <v>-0.20379943838012618</v>
      </c>
      <c r="XY27" s="484">
        <f t="shared" ca="1" si="77"/>
        <v>-0.24303080179333969</v>
      </c>
      <c r="XZ27" s="484">
        <f t="shared" ca="1" si="77"/>
        <v>-0.56968338057380219</v>
      </c>
      <c r="YA27" s="484">
        <f t="shared" ca="1" si="77"/>
        <v>-0.43779539324227229</v>
      </c>
      <c r="YB27" s="484">
        <f t="shared" ca="1" si="78"/>
        <v>-0.21272953623148902</v>
      </c>
      <c r="YC27" s="484">
        <f t="shared" ca="1" si="78"/>
        <v>-0.17304240180829866</v>
      </c>
      <c r="YD27" s="484">
        <f t="shared" ca="1" si="78"/>
        <v>-0.6068623218308542</v>
      </c>
      <c r="YE27" s="484">
        <f t="shared" ca="1" si="78"/>
        <v>-0.46342509741627064</v>
      </c>
      <c r="YF27" s="484">
        <f t="shared" ca="1" si="78"/>
        <v>0.39432227452058582</v>
      </c>
      <c r="YG27" s="484">
        <f t="shared" ca="1" si="78"/>
        <v>-0.54699838673676349</v>
      </c>
      <c r="YH27" s="484">
        <f t="shared" ca="1" si="78"/>
        <v>-0.78754319774678472</v>
      </c>
      <c r="YI27" s="484">
        <f t="shared" ca="1" si="78"/>
        <v>-0.91106463526316606</v>
      </c>
      <c r="YJ27" s="484">
        <f t="shared" ca="1" si="78"/>
        <v>-0.6812879221613154</v>
      </c>
      <c r="YK27" s="484">
        <f t="shared" ca="1" si="78"/>
        <v>5.8277766861099353E-2</v>
      </c>
      <c r="YL27" s="484">
        <f t="shared" ca="1" si="78"/>
        <v>0.15139075417761619</v>
      </c>
      <c r="YM27" s="484">
        <f t="shared" ca="1" si="78"/>
        <v>0.24575919003577301</v>
      </c>
      <c r="YN27" s="484">
        <f t="shared" ca="1" si="78"/>
        <v>0.48075197312125845</v>
      </c>
      <c r="YO27" s="484">
        <f t="shared" ca="1" si="78"/>
        <v>0.22900141265269958</v>
      </c>
      <c r="YP27" s="484">
        <f t="shared" ca="1" si="78"/>
        <v>0.58832636794620996</v>
      </c>
      <c r="YQ27" s="484">
        <f t="shared" ca="1" si="78"/>
        <v>0.66635823149419537</v>
      </c>
      <c r="YR27" s="484">
        <f t="shared" ca="1" si="79"/>
        <v>-0.73715989978774943</v>
      </c>
      <c r="YU27" s="606" t="s">
        <v>2392</v>
      </c>
      <c r="YV27" s="700" t="str">
        <f t="shared" ca="1" si="49"/>
        <v>B</v>
      </c>
      <c r="YW27" s="479">
        <f t="shared" ca="1" si="69"/>
        <v>0.53214650057165935</v>
      </c>
      <c r="YX27" s="495">
        <f t="shared" ca="1" si="50"/>
        <v>0.69657321908115188</v>
      </c>
      <c r="YY27" s="458">
        <f t="shared" ca="1" si="50"/>
        <v>0.67915884603399512</v>
      </c>
      <c r="YZ27" s="458">
        <f t="shared" ca="1" si="50"/>
        <v>5.6131934815202317E-2</v>
      </c>
      <c r="ZA27" s="459">
        <f t="shared" ca="1" si="50"/>
        <v>0.69672200235628801</v>
      </c>
      <c r="ZB27" s="495">
        <f t="shared" ca="1" si="70"/>
        <v>-6.9445613609837337E-2</v>
      </c>
      <c r="ZC27" s="458">
        <f t="shared" ca="1" si="71"/>
        <v>0.24347688398013465</v>
      </c>
      <c r="ZD27" s="458">
        <f t="shared" ca="1" si="72"/>
        <v>-0.60661490655402017</v>
      </c>
      <c r="ZE27" s="459">
        <f t="shared" ca="1" si="73"/>
        <v>8.4218025811969882E-2</v>
      </c>
      <c r="ZF27" s="484">
        <f t="shared" ca="1" si="85"/>
        <v>4.5009936569290004E-2</v>
      </c>
      <c r="ZG27" s="484">
        <f t="shared" ca="1" si="85"/>
        <v>-7.9385408814590788E-2</v>
      </c>
      <c r="ZH27" s="484">
        <f t="shared" ca="1" si="85"/>
        <v>-6.6861590023482048E-2</v>
      </c>
      <c r="ZI27" s="484">
        <f t="shared" ca="1" si="85"/>
        <v>2.1988880583922777E-2</v>
      </c>
      <c r="ZJ27" s="484">
        <f t="shared" ca="1" si="85"/>
        <v>1.0659583188508518E-2</v>
      </c>
      <c r="ZK27" s="484">
        <f t="shared" ca="1" si="85"/>
        <v>7.3425809550013654E-2</v>
      </c>
      <c r="ZL27" s="484">
        <f t="shared" ca="1" si="85"/>
        <v>2.4672875513209128E-2</v>
      </c>
      <c r="ZM27" s="484">
        <f t="shared" ca="1" si="85"/>
        <v>9.4446117703140112E-2</v>
      </c>
      <c r="ZN27" s="484">
        <f t="shared" ca="1" si="85"/>
        <v>8.9770705925095284E-2</v>
      </c>
      <c r="ZO27" s="484">
        <f t="shared" ca="1" si="85"/>
        <v>2.8984588520071332E-2</v>
      </c>
      <c r="ZP27" s="484">
        <f t="shared" ca="1" si="85"/>
        <v>-0.34171495415765724</v>
      </c>
      <c r="ZQ27" s="484">
        <f t="shared" ca="1" si="85"/>
        <v>-1.1497069191506403E-2</v>
      </c>
      <c r="ZR27" s="484">
        <f t="shared" ca="1" si="85"/>
        <v>-4.5981105838852197E-2</v>
      </c>
      <c r="ZS27" s="484">
        <f t="shared" ca="1" si="85"/>
        <v>8.8822263929356896E-2</v>
      </c>
      <c r="ZT27" s="484">
        <f t="shared" ca="1" si="85"/>
        <v>-2.7291061507312073E-2</v>
      </c>
      <c r="ZU27" s="484">
        <f t="shared" ca="1" si="80"/>
        <v>1.857565520439761E-2</v>
      </c>
      <c r="ZV27" s="484">
        <f t="shared" ca="1" si="80"/>
        <v>4.5270410067628573E-2</v>
      </c>
      <c r="ZW27" s="484">
        <f t="shared" ca="1" si="80"/>
        <v>5.5175234891583769E-3</v>
      </c>
      <c r="ZX27" s="484">
        <f t="shared" ca="1" si="80"/>
        <v>2.7969817598544739E-2</v>
      </c>
      <c r="ZY27" s="484">
        <f t="shared" ca="1" si="80"/>
        <v>2.0688262452075154E-2</v>
      </c>
      <c r="ZZ27" s="484">
        <f t="shared" ca="1" si="80"/>
        <v>-7.8155783354792625E-3</v>
      </c>
      <c r="AAA27" s="484">
        <f t="shared" ca="1" si="80"/>
        <v>-4.683828649083021E-3</v>
      </c>
      <c r="AAB27" s="484">
        <f t="shared" ca="1" si="80"/>
        <v>-0.10150745433592355</v>
      </c>
      <c r="AAC27" s="484">
        <f t="shared" ca="1" si="80"/>
        <v>-2.7521574428998372E-2</v>
      </c>
      <c r="AAD27" s="484">
        <f t="shared" ca="1" si="80"/>
        <v>-7.8682240113631882E-2</v>
      </c>
      <c r="AAE27" s="484">
        <f t="shared" ca="1" si="80"/>
        <v>-4.0219644611828483E-2</v>
      </c>
      <c r="AAF27" s="484">
        <f t="shared" ca="1" si="80"/>
        <v>-6.120902348854227E-2</v>
      </c>
      <c r="AAG27" s="484">
        <f t="shared" ca="1" si="80"/>
        <v>-4.3018323338477257E-2</v>
      </c>
      <c r="AAH27" s="484">
        <f t="shared" ca="1" si="80"/>
        <v>-3.8008707897835295E-2</v>
      </c>
      <c r="AAI27" s="484">
        <f t="shared" ca="1" si="80"/>
        <v>-6.0338538063910964E-2</v>
      </c>
      <c r="AAJ27" s="484">
        <f t="shared" ca="1" si="80"/>
        <v>-5.2025335368730337E-2</v>
      </c>
      <c r="AAK27" s="484">
        <f t="shared" ca="1" si="81"/>
        <v>-3.3183772310049216E-2</v>
      </c>
      <c r="AAL27" s="484">
        <f t="shared" ca="1" si="81"/>
        <v>-1.741238539122681E-2</v>
      </c>
      <c r="AAM27" s="484">
        <f t="shared" ca="1" si="81"/>
        <v>-2.189532836791554E-2</v>
      </c>
      <c r="AAN27" s="484">
        <f t="shared" ca="1" si="81"/>
        <v>-6.1359063816095079E-2</v>
      </c>
      <c r="AAO27" s="484">
        <f t="shared" ca="1" si="81"/>
        <v>1.8805162954418208E-2</v>
      </c>
      <c r="AAP27" s="484">
        <f t="shared" ca="1" si="81"/>
        <v>-2.8906649957960041E-2</v>
      </c>
      <c r="AAQ27" s="484">
        <f t="shared" ca="1" si="81"/>
        <v>-0.15117325855892658</v>
      </c>
      <c r="AAR27" s="484">
        <f t="shared" ca="1" si="81"/>
        <v>-3.6651122693945694E-2</v>
      </c>
      <c r="AAS27" s="484">
        <f t="shared" ca="1" si="81"/>
        <v>-3.1171595822786675E-2</v>
      </c>
      <c r="AAT27" s="484">
        <f t="shared" ca="1" si="81"/>
        <v>0.1027465411596778</v>
      </c>
      <c r="AAU27" s="484">
        <f t="shared" ca="1" si="81"/>
        <v>0.12363824729832018</v>
      </c>
      <c r="AAV27" s="484">
        <f t="shared" ca="1" si="81"/>
        <v>2.0354908169117208E-2</v>
      </c>
      <c r="AAW27" s="484">
        <f t="shared" ca="1" si="81"/>
        <v>2.5206724043060142E-2</v>
      </c>
      <c r="AAX27" s="484">
        <f t="shared" ca="1" si="81"/>
        <v>2.9340244828828414E-2</v>
      </c>
      <c r="AAY27" s="484">
        <f t="shared" ca="1" si="81"/>
        <v>0.13484625623176977</v>
      </c>
      <c r="AAZ27" s="484">
        <f t="shared" ca="1" si="81"/>
        <v>0.10083451386486998</v>
      </c>
      <c r="ABA27" s="484">
        <f t="shared" ca="1" si="82"/>
        <v>-0.10451532592333997</v>
      </c>
    </row>
    <row r="28" spans="1:729" ht="15" customHeight="1" x14ac:dyDescent="0.35">
      <c r="A28" s="498">
        <v>26</v>
      </c>
      <c r="B28" s="628"/>
      <c r="C28" s="606" t="s">
        <v>2431</v>
      </c>
      <c r="D28" s="629">
        <v>100</v>
      </c>
      <c r="E28" s="630" t="s">
        <v>2432</v>
      </c>
      <c r="F28" s="631" t="s">
        <v>1240</v>
      </c>
      <c r="G28" s="632">
        <v>6948.4449999999997</v>
      </c>
      <c r="H28" s="504">
        <v>65619.619145776072</v>
      </c>
      <c r="I28" s="505">
        <v>9410</v>
      </c>
      <c r="J28" s="506" t="s">
        <v>2433</v>
      </c>
      <c r="K28" s="507">
        <v>1</v>
      </c>
      <c r="L28" s="508" t="s">
        <v>2434</v>
      </c>
      <c r="M28" s="817">
        <v>44</v>
      </c>
      <c r="N28" s="818">
        <v>0.79800000000000004</v>
      </c>
      <c r="O28" s="819">
        <v>0.77059999999999995</v>
      </c>
      <c r="P28" s="820">
        <v>0.78259999999999996</v>
      </c>
      <c r="Q28" s="821">
        <v>0.84079999999999999</v>
      </c>
      <c r="R28" s="818">
        <v>0.89290000000000003</v>
      </c>
      <c r="S28" s="822">
        <v>0.7177</v>
      </c>
      <c r="T28" s="822">
        <v>0.76390000000000002</v>
      </c>
      <c r="U28" s="822">
        <v>0.56521999999999994</v>
      </c>
      <c r="V28" s="822">
        <v>0.23619999999999999</v>
      </c>
      <c r="W28" s="515" t="s">
        <v>2435</v>
      </c>
      <c r="X28" s="516" t="s">
        <v>2436</v>
      </c>
      <c r="Y28" s="517">
        <v>5</v>
      </c>
      <c r="Z28" s="517">
        <v>2</v>
      </c>
      <c r="AA28" s="519" t="s">
        <v>2437</v>
      </c>
      <c r="AB28" s="520">
        <v>2014</v>
      </c>
      <c r="AC28" s="576">
        <v>1</v>
      </c>
      <c r="AD28" s="521" t="s">
        <v>2437</v>
      </c>
      <c r="AE28" s="817">
        <v>0</v>
      </c>
      <c r="AF28" s="634" t="s">
        <v>1188</v>
      </c>
      <c r="AG28" s="635" t="s">
        <v>1188</v>
      </c>
      <c r="AH28" s="636" t="s">
        <v>1188</v>
      </c>
      <c r="AI28" s="636" t="s">
        <v>1188</v>
      </c>
      <c r="AJ28" s="636" t="s">
        <v>1188</v>
      </c>
      <c r="AK28" s="637" t="s">
        <v>1188</v>
      </c>
      <c r="AL28" s="638" t="s">
        <v>1188</v>
      </c>
      <c r="AM28" s="639" t="s">
        <v>1188</v>
      </c>
      <c r="AN28" s="636" t="s">
        <v>1188</v>
      </c>
      <c r="AO28" s="636" t="s">
        <v>1188</v>
      </c>
      <c r="AP28" s="636" t="s">
        <v>1188</v>
      </c>
      <c r="AQ28" s="636" t="s">
        <v>1188</v>
      </c>
      <c r="AR28" s="636" t="s">
        <v>1188</v>
      </c>
      <c r="AS28" s="636" t="s">
        <v>1188</v>
      </c>
      <c r="AT28" s="636" t="s">
        <v>1188</v>
      </c>
      <c r="AU28" s="640" t="s">
        <v>1188</v>
      </c>
      <c r="AV28" s="551" t="s">
        <v>2438</v>
      </c>
      <c r="AW28" s="642" t="s">
        <v>2439</v>
      </c>
      <c r="AX28" s="643">
        <v>2</v>
      </c>
      <c r="AY28" s="786" t="s">
        <v>2440</v>
      </c>
      <c r="AZ28" s="645">
        <v>2</v>
      </c>
      <c r="BA28" s="603" t="s">
        <v>2441</v>
      </c>
      <c r="BB28" s="631" t="s">
        <v>1143</v>
      </c>
      <c r="BC28" s="646" t="s">
        <v>747</v>
      </c>
      <c r="BD28" s="631" t="s">
        <v>1195</v>
      </c>
      <c r="BE28" s="631" t="s">
        <v>1196</v>
      </c>
      <c r="BF28" s="631">
        <v>3</v>
      </c>
      <c r="BG28" s="631">
        <v>2009</v>
      </c>
      <c r="BH28" s="631" t="s">
        <v>1195</v>
      </c>
      <c r="BI28" s="631">
        <v>1</v>
      </c>
      <c r="BJ28" s="631">
        <v>1</v>
      </c>
      <c r="BK28" s="631" t="s">
        <v>1262</v>
      </c>
      <c r="BL28" s="631" t="s">
        <v>1257</v>
      </c>
      <c r="BM28" s="551" t="s">
        <v>2442</v>
      </c>
      <c r="BN28" s="647">
        <v>1879</v>
      </c>
      <c r="BO28" s="557" t="s">
        <v>2443</v>
      </c>
      <c r="BP28" s="647">
        <v>2001</v>
      </c>
      <c r="BQ28" s="647">
        <v>3</v>
      </c>
      <c r="BR28" s="647">
        <v>4</v>
      </c>
      <c r="BS28" s="647" t="s">
        <v>1188</v>
      </c>
      <c r="BT28" s="647" t="s">
        <v>1188</v>
      </c>
      <c r="BU28" s="647" t="s">
        <v>1188</v>
      </c>
      <c r="BV28" s="648" t="s">
        <v>1188</v>
      </c>
      <c r="BW28" s="649" t="s">
        <v>2444</v>
      </c>
      <c r="BX28" s="650">
        <v>1991</v>
      </c>
      <c r="BY28" s="647" t="s">
        <v>2445</v>
      </c>
      <c r="BZ28" s="651" t="s">
        <v>2446</v>
      </c>
      <c r="CA28" s="647">
        <v>2</v>
      </c>
      <c r="CB28" s="647" t="s">
        <v>1214</v>
      </c>
      <c r="CC28" s="557" t="s">
        <v>2447</v>
      </c>
      <c r="CD28" s="652">
        <v>2008</v>
      </c>
      <c r="CE28" s="647">
        <v>3</v>
      </c>
      <c r="CF28" s="647">
        <v>2</v>
      </c>
      <c r="CG28" s="515" t="s">
        <v>2448</v>
      </c>
      <c r="CH28" s="647">
        <v>1879</v>
      </c>
      <c r="CI28" s="647">
        <v>1973</v>
      </c>
      <c r="CJ28" s="647">
        <v>3</v>
      </c>
      <c r="CK28" s="651" t="s">
        <v>2449</v>
      </c>
      <c r="CL28" s="651" t="s">
        <v>2450</v>
      </c>
      <c r="CM28" s="647">
        <v>2</v>
      </c>
      <c r="CN28" s="647" t="s">
        <v>1214</v>
      </c>
      <c r="CO28" s="709" t="s">
        <v>2451</v>
      </c>
      <c r="CP28" s="647">
        <v>2019</v>
      </c>
      <c r="CQ28" s="647">
        <v>3</v>
      </c>
      <c r="CR28" s="650">
        <v>2</v>
      </c>
      <c r="CS28" s="649" t="s">
        <v>2452</v>
      </c>
      <c r="CT28" s="647">
        <v>2008</v>
      </c>
      <c r="CU28" s="648">
        <v>3</v>
      </c>
      <c r="CV28" s="649" t="s">
        <v>2453</v>
      </c>
      <c r="CW28" s="665">
        <v>2009</v>
      </c>
      <c r="CX28" s="657">
        <v>2</v>
      </c>
      <c r="CY28" s="656" t="s">
        <v>2454</v>
      </c>
      <c r="CZ28" s="647">
        <v>2013</v>
      </c>
      <c r="DA28" s="657">
        <v>3</v>
      </c>
      <c r="DB28" s="723">
        <v>603200</v>
      </c>
      <c r="DC28" s="753">
        <v>3</v>
      </c>
      <c r="DD28" s="659" t="s">
        <v>1493</v>
      </c>
      <c r="DE28" s="648">
        <v>2009</v>
      </c>
      <c r="DF28" s="708" t="s">
        <v>2455</v>
      </c>
      <c r="DG28" s="664" t="s">
        <v>2456</v>
      </c>
      <c r="DH28" s="825">
        <v>1</v>
      </c>
      <c r="DI28" s="781" t="s">
        <v>1262</v>
      </c>
      <c r="DJ28" s="578" t="s">
        <v>2457</v>
      </c>
      <c r="DK28" s="665">
        <v>2006</v>
      </c>
      <c r="DL28" s="665">
        <v>3</v>
      </c>
      <c r="DM28" s="655">
        <v>2</v>
      </c>
      <c r="DN28" s="708" t="s">
        <v>2455</v>
      </c>
      <c r="DO28" s="664" t="s">
        <v>2456</v>
      </c>
      <c r="DP28" s="825">
        <v>1</v>
      </c>
      <c r="DQ28" s="781" t="s">
        <v>1262</v>
      </c>
      <c r="DR28" s="578" t="s">
        <v>2457</v>
      </c>
      <c r="DS28" s="665">
        <v>2006</v>
      </c>
      <c r="DT28" s="665">
        <v>3</v>
      </c>
      <c r="DU28" s="655">
        <v>2</v>
      </c>
      <c r="DV28" s="651" t="s">
        <v>2036</v>
      </c>
      <c r="DW28" s="578" t="s">
        <v>2458</v>
      </c>
      <c r="DX28" s="647">
        <v>2004</v>
      </c>
      <c r="DY28" s="647">
        <v>3</v>
      </c>
      <c r="DZ28" s="650">
        <v>2</v>
      </c>
      <c r="EA28" s="807" t="s">
        <v>1188</v>
      </c>
      <c r="EB28" s="506" t="s">
        <v>1190</v>
      </c>
      <c r="EC28" s="647">
        <v>1</v>
      </c>
      <c r="ED28" s="668" t="s">
        <v>1262</v>
      </c>
      <c r="EE28" s="647">
        <v>2002</v>
      </c>
      <c r="EF28" s="647">
        <v>3</v>
      </c>
      <c r="EG28" s="650" t="s">
        <v>1220</v>
      </c>
      <c r="EH28" s="648" t="s">
        <v>1221</v>
      </c>
      <c r="EI28" s="551" t="s">
        <v>2459</v>
      </c>
      <c r="EJ28" s="651" t="s">
        <v>1190</v>
      </c>
      <c r="EK28" s="647" t="s">
        <v>1188</v>
      </c>
      <c r="EL28" s="647" t="s">
        <v>1188</v>
      </c>
      <c r="EM28" s="669">
        <v>43282</v>
      </c>
      <c r="EN28" s="647" t="s">
        <v>1188</v>
      </c>
      <c r="EO28" s="670" t="s">
        <v>1188</v>
      </c>
      <c r="EP28" s="556">
        <v>0</v>
      </c>
      <c r="EQ28" s="556" t="s">
        <v>1188</v>
      </c>
      <c r="ER28" s="651" t="s">
        <v>1188</v>
      </c>
      <c r="ES28" s="556" t="s">
        <v>1188</v>
      </c>
      <c r="ET28" s="556">
        <v>0</v>
      </c>
      <c r="EU28" s="671">
        <v>0</v>
      </c>
      <c r="EV28" s="672"/>
      <c r="EW28" s="673"/>
      <c r="EX28" s="674"/>
      <c r="EY28" s="631" t="s">
        <v>1280</v>
      </c>
      <c r="EZ28" s="631" t="s">
        <v>1188</v>
      </c>
      <c r="FA28" s="675"/>
      <c r="FB28" s="648">
        <v>0</v>
      </c>
      <c r="FC28" s="676" t="s">
        <v>2460</v>
      </c>
      <c r="FD28" s="647"/>
      <c r="FE28" s="648"/>
      <c r="FF28" s="652" t="s">
        <v>1281</v>
      </c>
      <c r="FG28" s="563" t="s">
        <v>1282</v>
      </c>
      <c r="FH28" s="631" t="str">
        <f t="shared" si="0"/>
        <v>B</v>
      </c>
      <c r="FI28" s="677">
        <f t="shared" si="1"/>
        <v>2.1555555555555554</v>
      </c>
      <c r="FJ28" s="678">
        <f t="shared" si="2"/>
        <v>2.8000000000000003</v>
      </c>
      <c r="FK28" s="679">
        <f t="shared" si="3"/>
        <v>2</v>
      </c>
      <c r="FL28" s="680">
        <f t="shared" si="4"/>
        <v>1.6666666666666665</v>
      </c>
      <c r="FM28" s="681">
        <v>0</v>
      </c>
      <c r="FN28" s="574" t="s">
        <v>1188</v>
      </c>
      <c r="FO28" s="470" t="s">
        <v>1188</v>
      </c>
      <c r="FP28" s="470" t="s">
        <v>1188</v>
      </c>
      <c r="FQ28" s="430">
        <v>0</v>
      </c>
      <c r="FR28" s="682" t="s">
        <v>1188</v>
      </c>
      <c r="FS28" s="369">
        <v>0</v>
      </c>
      <c r="FT28" s="574" t="s">
        <v>1188</v>
      </c>
      <c r="FU28" s="575" t="s">
        <v>1188</v>
      </c>
      <c r="FV28" s="369">
        <v>2</v>
      </c>
      <c r="FW28" s="574">
        <v>2017</v>
      </c>
      <c r="FX28" s="521" t="s">
        <v>2461</v>
      </c>
      <c r="FY28" s="369">
        <v>2</v>
      </c>
      <c r="FZ28" s="574">
        <v>2011</v>
      </c>
      <c r="GA28" s="470" t="s">
        <v>2462</v>
      </c>
      <c r="GB28" s="521" t="s">
        <v>2463</v>
      </c>
      <c r="GC28" s="369">
        <v>1</v>
      </c>
      <c r="GD28" s="574">
        <v>2020</v>
      </c>
      <c r="GE28" s="470" t="s">
        <v>2464</v>
      </c>
      <c r="GF28" s="521" t="s">
        <v>2465</v>
      </c>
      <c r="GG28" s="369">
        <v>1</v>
      </c>
      <c r="GH28" s="430">
        <v>2020</v>
      </c>
      <c r="GI28" s="686" t="s">
        <v>2466</v>
      </c>
      <c r="GJ28" s="573" t="s">
        <v>2467</v>
      </c>
      <c r="GK28" s="369">
        <v>2</v>
      </c>
      <c r="GL28" s="430">
        <v>2010</v>
      </c>
      <c r="GM28" s="470" t="s">
        <v>2468</v>
      </c>
      <c r="GN28" s="572" t="s">
        <v>2469</v>
      </c>
      <c r="GO28" s="577">
        <v>0</v>
      </c>
      <c r="GP28" s="687" t="s">
        <v>1188</v>
      </c>
      <c r="GQ28" s="688" t="s">
        <v>1188</v>
      </c>
      <c r="GR28" s="688" t="s">
        <v>1188</v>
      </c>
      <c r="GS28" s="688" t="s">
        <v>1188</v>
      </c>
      <c r="GT28" s="689" t="s">
        <v>1188</v>
      </c>
      <c r="GU28" s="581">
        <v>0</v>
      </c>
      <c r="GV28" s="687" t="s">
        <v>1188</v>
      </c>
      <c r="GW28" s="688" t="s">
        <v>1188</v>
      </c>
      <c r="GX28" s="689" t="s">
        <v>1188</v>
      </c>
      <c r="GY28" s="581">
        <v>0</v>
      </c>
      <c r="GZ28" s="582" t="s">
        <v>1188</v>
      </c>
      <c r="HA28" s="583" t="s">
        <v>1293</v>
      </c>
      <c r="HB28" s="584">
        <v>1</v>
      </c>
      <c r="HC28" s="585">
        <v>2</v>
      </c>
      <c r="HD28" s="586" t="s">
        <v>2470</v>
      </c>
      <c r="HE28" s="718" t="s">
        <v>2471</v>
      </c>
      <c r="HF28" s="587">
        <v>2002</v>
      </c>
      <c r="HG28" s="587">
        <v>2016</v>
      </c>
      <c r="HH28" s="588">
        <v>2</v>
      </c>
      <c r="HI28" s="586" t="s">
        <v>2472</v>
      </c>
      <c r="HJ28" s="578" t="s">
        <v>2473</v>
      </c>
      <c r="HK28" s="691">
        <v>2013</v>
      </c>
      <c r="HL28" s="692">
        <v>2</v>
      </c>
      <c r="HM28" s="591" t="s">
        <v>2474</v>
      </c>
      <c r="HN28" s="592">
        <v>2000</v>
      </c>
      <c r="HO28" s="681" t="s">
        <v>1188</v>
      </c>
      <c r="HP28" s="574" t="s">
        <v>1188</v>
      </c>
      <c r="HQ28" s="472" t="str">
        <f t="shared" si="5"/>
        <v>-</v>
      </c>
      <c r="HR28" s="593" t="s">
        <v>1188</v>
      </c>
      <c r="HS28" s="574" t="s">
        <v>1188</v>
      </c>
      <c r="HT28" s="574" t="s">
        <v>1188</v>
      </c>
      <c r="HU28" s="574" t="s">
        <v>1188</v>
      </c>
      <c r="HV28" s="574" t="s">
        <v>1188</v>
      </c>
      <c r="HW28" s="574" t="s">
        <v>1188</v>
      </c>
      <c r="HX28" s="574" t="s">
        <v>1188</v>
      </c>
      <c r="HY28" s="574" t="s">
        <v>1188</v>
      </c>
      <c r="HZ28" s="574" t="s">
        <v>1188</v>
      </c>
      <c r="IA28" s="574" t="s">
        <v>1188</v>
      </c>
      <c r="IB28" s="574" t="s">
        <v>1188</v>
      </c>
      <c r="IC28" s="574" t="s">
        <v>1188</v>
      </c>
      <c r="ID28" s="681" t="s">
        <v>1188</v>
      </c>
      <c r="IE28" s="369" t="s">
        <v>1188</v>
      </c>
      <c r="IF28" s="574" t="s">
        <v>1188</v>
      </c>
      <c r="IG28" s="472" t="str">
        <f t="shared" si="6"/>
        <v>-</v>
      </c>
      <c r="IH28" s="609">
        <v>0.54699061749842204</v>
      </c>
      <c r="II28" s="694">
        <v>0.55927715064954897</v>
      </c>
      <c r="IJ28" s="695">
        <v>0.56258455728634182</v>
      </c>
      <c r="IK28" s="696">
        <v>0.46167282050773251</v>
      </c>
      <c r="IL28" s="696">
        <v>0.60068491052290762</v>
      </c>
      <c r="IM28" s="697">
        <v>0.61216631428121404</v>
      </c>
      <c r="IN28" s="599">
        <v>3</v>
      </c>
      <c r="IO28" s="600">
        <v>2</v>
      </c>
      <c r="IP28" s="601">
        <v>2</v>
      </c>
      <c r="IQ28" s="600">
        <v>34</v>
      </c>
      <c r="IR28" s="587">
        <v>46</v>
      </c>
      <c r="IS28" s="601">
        <v>80</v>
      </c>
      <c r="IT28" s="599" t="s">
        <v>1188</v>
      </c>
      <c r="IU28" s="600" t="s">
        <v>1188</v>
      </c>
      <c r="IV28" s="587" t="s">
        <v>1188</v>
      </c>
      <c r="IW28" s="601" t="s">
        <v>1188</v>
      </c>
      <c r="IX28" s="602" t="s">
        <v>1188</v>
      </c>
      <c r="IY28" s="681">
        <v>1</v>
      </c>
      <c r="IZ28" s="603" t="s">
        <v>2475</v>
      </c>
      <c r="JA28" s="681">
        <v>2</v>
      </c>
      <c r="JB28" s="603" t="s">
        <v>2476</v>
      </c>
      <c r="JC28" s="681">
        <v>1</v>
      </c>
      <c r="JD28" s="430">
        <v>1</v>
      </c>
      <c r="JE28" s="686" t="s">
        <v>2477</v>
      </c>
      <c r="JF28" s="557" t="s">
        <v>2478</v>
      </c>
      <c r="JG28" s="592">
        <v>2020</v>
      </c>
      <c r="JH28" s="681">
        <v>2</v>
      </c>
      <c r="JI28" s="430">
        <v>1</v>
      </c>
      <c r="JJ28" s="836" t="s">
        <v>2479</v>
      </c>
      <c r="JK28" s="798" t="s">
        <v>2480</v>
      </c>
      <c r="JL28" s="592">
        <v>2020</v>
      </c>
      <c r="JM28" s="369">
        <v>1</v>
      </c>
      <c r="JN28" s="430">
        <v>2</v>
      </c>
      <c r="JO28" s="430">
        <v>1</v>
      </c>
      <c r="JP28" s="686" t="s">
        <v>2481</v>
      </c>
      <c r="JQ28" s="557" t="s">
        <v>2482</v>
      </c>
      <c r="JR28" s="592">
        <v>2013</v>
      </c>
      <c r="JS28" s="369">
        <v>0</v>
      </c>
      <c r="JT28" s="430" t="s">
        <v>1188</v>
      </c>
      <c r="JU28" s="470" t="s">
        <v>1188</v>
      </c>
      <c r="JV28" s="470" t="s">
        <v>1188</v>
      </c>
      <c r="JW28" s="472" t="s">
        <v>1188</v>
      </c>
      <c r="JX28" s="606">
        <v>2</v>
      </c>
      <c r="JY28" s="750" t="s">
        <v>2483</v>
      </c>
      <c r="JZ28" s="606">
        <v>2016</v>
      </c>
      <c r="KA28" s="606">
        <f t="shared" si="7"/>
        <v>3</v>
      </c>
      <c r="KB28" s="606">
        <v>2</v>
      </c>
      <c r="KC28" s="606"/>
      <c r="KD28" s="606"/>
      <c r="KE28" s="606">
        <v>1</v>
      </c>
      <c r="KF28" s="606">
        <f t="shared" si="8"/>
        <v>0</v>
      </c>
      <c r="KG28" s="606"/>
      <c r="KH28" s="606"/>
      <c r="KI28" s="606"/>
      <c r="KJ28" s="606"/>
      <c r="KK28" s="606">
        <v>1</v>
      </c>
      <c r="KL28" s="606">
        <v>1</v>
      </c>
      <c r="KM28" s="608">
        <f t="shared" si="9"/>
        <v>0.56780005097389219</v>
      </c>
      <c r="KN28" s="609">
        <v>0.33900025486946106</v>
      </c>
      <c r="KO28" s="609">
        <v>65.384613037109375</v>
      </c>
      <c r="KP28" s="610">
        <v>9</v>
      </c>
      <c r="KQ28" s="608">
        <f t="shared" si="10"/>
        <v>0.46896195709705352</v>
      </c>
      <c r="KR28" s="609">
        <v>-0.15519021451473236</v>
      </c>
      <c r="KS28" s="609">
        <v>50.480770111083984</v>
      </c>
      <c r="KT28" s="610">
        <v>12</v>
      </c>
      <c r="KU28" s="610">
        <v>43</v>
      </c>
      <c r="KV28" s="563" t="s">
        <v>1538</v>
      </c>
      <c r="KW28" s="606" t="s">
        <v>2431</v>
      </c>
      <c r="KX28" s="700" t="str">
        <f t="shared" ca="1" si="11"/>
        <v>B</v>
      </c>
      <c r="KY28" s="701">
        <f t="shared" ca="1" si="12"/>
        <v>0.61583666649446667</v>
      </c>
      <c r="KZ28" s="702">
        <f t="shared" ca="1" si="13"/>
        <v>0.6552423529411765</v>
      </c>
      <c r="LA28" s="703">
        <f t="shared" ca="1" si="54"/>
        <v>0.74398095238095241</v>
      </c>
      <c r="LB28" s="703">
        <f t="shared" ca="1" si="14"/>
        <v>0.47322500000000001</v>
      </c>
      <c r="LC28" s="704">
        <f t="shared" ca="1" si="15"/>
        <v>0.59089836065573775</v>
      </c>
      <c r="LD28" s="696" cm="1">
        <f t="array" aca="1" ref="LD28" ca="1">INDIRECT(LD$203&amp;ROW())*LD$205</f>
        <v>8</v>
      </c>
      <c r="LE28" s="696" cm="1">
        <f t="array" aca="1" ref="LE28" ca="1">INDIRECT(LE$203&amp;ROW())*LE$205</f>
        <v>4</v>
      </c>
      <c r="LF28" s="696" cm="1">
        <f t="array" aca="1" ref="LF28" ca="1">INDIRECT(LF$203&amp;ROW())*LF$205</f>
        <v>4</v>
      </c>
      <c r="LG28" s="696" cm="1">
        <f t="array" aca="1" ref="LG28" ca="1">INDIRECT(LG$203&amp;ROW())*LG$205</f>
        <v>3</v>
      </c>
      <c r="LH28" s="696" cm="1">
        <f t="array" aca="1" ref="LH28" ca="1">INDIRECT(LH$203&amp;ROW())*LH$205</f>
        <v>3</v>
      </c>
      <c r="LI28" s="696" cm="1">
        <f t="array" aca="1" ref="LI28" ca="1">INDIRECT(LI$203&amp;ROW())*LI$205</f>
        <v>3</v>
      </c>
      <c r="LJ28" s="696" cm="1">
        <f t="array" aca="1" ref="LJ28" ca="1">INDIRECT(LJ$203&amp;ROW())*LJ$205</f>
        <v>3</v>
      </c>
      <c r="LK28" s="696" cm="1">
        <f t="array" aca="1" ref="LK28" ca="1">INDIRECT(LK$203&amp;ROW())*LK$205</f>
        <v>3</v>
      </c>
      <c r="LL28" s="696" cm="1">
        <f t="array" aca="1" ref="LL28" ca="1">INDIRECT(LL$203&amp;ROW())*LL$205</f>
        <v>3</v>
      </c>
      <c r="LM28" s="696" cm="1">
        <f t="array" aca="1" ref="LM28" ca="1">INDIRECT(LM$203&amp;ROW())*LM$205</f>
        <v>6</v>
      </c>
      <c r="LN28" s="696" cm="1">
        <f t="array" aca="1" ref="LN28" ca="1">INDIRECT(LN$203&amp;ROW())*LN$205</f>
        <v>3</v>
      </c>
      <c r="LO28" s="696" cm="1">
        <f t="array" aca="1" ref="LO28" ca="1">INDIRECT(LO$203&amp;ROW())*LO$205</f>
        <v>0</v>
      </c>
      <c r="LP28" s="696" cm="1">
        <f t="array" aca="1" ref="LP28" ca="1">INDIRECT(LP$203&amp;ROW())*LP$205</f>
        <v>4</v>
      </c>
      <c r="LQ28" s="696" cm="1">
        <f t="array" aca="1" ref="LQ28" ca="1">IF(INDIRECT(LQ$203&amp;ROW())="-",0,INDIRECT(LQ$203&amp;ROW())*LQ$205)</f>
        <v>4.6955999999999998</v>
      </c>
      <c r="LR28" s="696" cm="1">
        <f t="array" aca="1" ref="LR28" ca="1">INDIRECT(LR$203&amp;ROW())*LR$205</f>
        <v>4</v>
      </c>
      <c r="LS28" s="696" cm="1">
        <f t="array" aca="1" ref="LS28" ca="1">IF(INDIRECT(LS$203&amp;ROW())="-",0,INDIRECT(LS$203&amp;ROW())*LS$205)</f>
        <v>4.6235999999999997</v>
      </c>
      <c r="LT28" s="696" cm="1">
        <f t="array" aca="1" ref="LT28" ca="1">INDIRECT(LT$203&amp;ROW())*LT$205</f>
        <v>2</v>
      </c>
      <c r="LU28" s="696" cm="1">
        <f t="array" aca="1" ref="LU28" ca="1">INDIRECT(LU$203&amp;ROW())*LU$205</f>
        <v>2</v>
      </c>
      <c r="LV28" s="696" cm="1">
        <f t="array" aca="1" ref="LV28" ca="1">INDIRECT(LV$203&amp;ROW())*LV$205</f>
        <v>3</v>
      </c>
      <c r="LW28" s="696" cm="1">
        <f t="array" aca="1" ref="LW28" ca="1">INDIRECT(LW$203&amp;ROW())*LW$205</f>
        <v>2</v>
      </c>
      <c r="LX28" s="696" cm="1">
        <f t="array" aca="1" ref="LX28" ca="1">INDIRECT(LX$203&amp;ROW())*LX$205</f>
        <v>2</v>
      </c>
      <c r="LY28" s="696" cm="1">
        <f t="array" aca="1" ref="LY28" ca="1">IF(INDIRECT(LY$203&amp;ROW())="-",0,INDIRECT(LY$203&amp;ROW())*LY$205)</f>
        <v>5.3574000000000002</v>
      </c>
      <c r="LZ28" s="696" cm="1">
        <f t="array" aca="1" ref="LZ28" ca="1">INDIRECT(LZ$203&amp;ROW())*LZ$205</f>
        <v>2</v>
      </c>
      <c r="MA28" s="696" cm="1">
        <f t="array" aca="1" ref="MA28" ca="1">INDIRECT(MA$203&amp;ROW())*MA$205</f>
        <v>4</v>
      </c>
      <c r="MB28" s="696" cm="1">
        <f t="array" aca="1" ref="MB28" ca="1">INDIRECT(MB$203&amp;ROW())*MB$205</f>
        <v>0</v>
      </c>
      <c r="MC28" s="696" cm="1">
        <f t="array" aca="1" ref="MC28" ca="1">IF($MB28=0,0,INDIRECT(MC$203&amp;ROW())*MC$205)</f>
        <v>0</v>
      </c>
      <c r="MD28" s="696" cm="1">
        <f t="array" aca="1" ref="MD28" ca="1">IF($MB28=0,0,INDIRECT(MD$203&amp;ROW())*MD$205)</f>
        <v>0</v>
      </c>
      <c r="ME28" s="696" cm="1">
        <f t="array" aca="1" ref="ME28" ca="1">IF($MB28=0,0,INDIRECT(ME$203&amp;ROW())*ME$205)</f>
        <v>0</v>
      </c>
      <c r="MF28" s="696" cm="1">
        <f t="array" aca="1" ref="MF28" ca="1">IF($MB28=0,0,INDIRECT(MF$203&amp;ROW())*MF$205)</f>
        <v>0</v>
      </c>
      <c r="MG28" s="696" cm="1">
        <f t="array" aca="1" ref="MG28" ca="1">INDIRECT(MG$203&amp;ROW())*MG$205</f>
        <v>0</v>
      </c>
      <c r="MH28" s="696" cm="1">
        <f t="array" aca="1" ref="MH28" ca="1">IF($MG28=0,0,INDIRECT(MH$203&amp;ROW())*MH$205)</f>
        <v>0</v>
      </c>
      <c r="MI28" s="696" cm="1">
        <f t="array" aca="1" ref="MI28" ca="1">IF($MG28=0,0,INDIRECT(MI$203&amp;ROW())*MI$205)</f>
        <v>0</v>
      </c>
      <c r="MJ28" s="696" cm="1">
        <f t="array" aca="1" ref="MJ28" ca="1">INDIRECT(MJ$203&amp;ROW())*MJ$205</f>
        <v>0</v>
      </c>
      <c r="MK28" s="696" cm="1">
        <f t="array" aca="1" ref="MK28" ca="1">INDIRECT(MK$203&amp;ROW())*MK$205</f>
        <v>0</v>
      </c>
      <c r="ML28" s="696" cm="1">
        <f t="array" aca="1" ref="ML28" ca="1">INDIRECT(ML$203&amp;ROW())*ML$205</f>
        <v>0</v>
      </c>
      <c r="MM28" s="696" cm="1">
        <f t="array" aca="1" ref="MM28" ca="1">INDIRECT(MM$203&amp;ROW())*MM$205</f>
        <v>4</v>
      </c>
      <c r="MN28" s="696" cm="1">
        <f t="array" aca="1" ref="MN28" ca="1">INDIRECT(MN$203&amp;ROW())*MN$205</f>
        <v>4</v>
      </c>
      <c r="MO28" s="696" cm="1">
        <f t="array" aca="1" ref="MO28" ca="1">INDIRECT(MO$203&amp;ROW())*MO$205</f>
        <v>2</v>
      </c>
      <c r="MP28" s="696" cm="1">
        <f t="array" aca="1" ref="MP28" ca="1">INDIRECT(MP$203&amp;ROW())*MP$205</f>
        <v>2</v>
      </c>
      <c r="MQ28" s="696" cm="1">
        <f t="array" aca="1" ref="MQ28" ca="1">INDIRECT(MQ$203&amp;ROW())*MQ$205</f>
        <v>2</v>
      </c>
      <c r="MR28" s="696" cm="1">
        <f t="array" aca="1" ref="MR28" ca="1">INDIRECT(MR$203&amp;ROW())*MR$205</f>
        <v>2</v>
      </c>
      <c r="MS28" s="696" cm="1">
        <f t="array" aca="1" ref="MS28" ca="1">INDIRECT(MS$203&amp;ROW())*MS$205</f>
        <v>2</v>
      </c>
      <c r="MT28" s="696" cm="1">
        <f t="array" aca="1" ref="MT28" ca="1">INDIRECT(MT$203&amp;ROW())*MT$205</f>
        <v>3</v>
      </c>
      <c r="MU28" s="696" cm="1">
        <f t="array" aca="1" ref="MU28" ca="1">INDIRECT(MU$203&amp;ROW())*MU$205</f>
        <v>2</v>
      </c>
      <c r="MV28" s="696" cm="1">
        <f t="array" aca="1" ref="MV28" ca="1">IF(INDIRECT(MV$203&amp;ROW())="-",0,INDIRECT(MV$203&amp;ROW())*MV$205)</f>
        <v>5.0448000000000004</v>
      </c>
      <c r="MW28" s="696" cm="1">
        <f t="array" aca="1" ref="MW28" ca="1">INDIRECT(MW$203&amp;ROW())*MW$205</f>
        <v>4</v>
      </c>
      <c r="MX28" s="696" cm="1">
        <f t="array" aca="1" ref="MX28" ca="1">INDIRECT(MX$203&amp;ROW())*MX$205</f>
        <v>4</v>
      </c>
      <c r="MY28" s="696" cm="1">
        <f t="array" aca="1" ref="MY28" ca="1">INDIRECT(MY$203&amp;ROW())*MY$205</f>
        <v>0</v>
      </c>
      <c r="NA28" s="701">
        <f t="shared" si="16"/>
        <v>0.77518536585365849</v>
      </c>
      <c r="NB28" s="617">
        <f t="shared" si="17"/>
        <v>0.76932857142857147</v>
      </c>
      <c r="NC28" s="695">
        <f t="shared" si="18"/>
        <v>0.29945384615384618</v>
      </c>
      <c r="ND28" s="697">
        <f t="shared" si="19"/>
        <v>0.73484444444444452</v>
      </c>
      <c r="NE28" s="694">
        <f t="shared" si="20"/>
        <v>0.64470305697013019</v>
      </c>
      <c r="NF28" s="682" t="str">
        <f t="shared" si="21"/>
        <v>B</v>
      </c>
      <c r="NH28" s="606" t="s">
        <v>2431</v>
      </c>
      <c r="NI28" s="563" t="str">
        <f t="shared" si="22"/>
        <v>A</v>
      </c>
      <c r="NJ28" s="563" t="str">
        <f t="shared" si="23"/>
        <v>B</v>
      </c>
      <c r="NK28" s="563" t="str">
        <f t="shared" ca="1" si="24"/>
        <v>B</v>
      </c>
      <c r="NL28" s="563" t="str">
        <f t="shared" ca="1" si="25"/>
        <v>B</v>
      </c>
      <c r="NM28" s="563" t="str">
        <f t="shared" ca="1" si="26"/>
        <v>B</v>
      </c>
      <c r="NN28" s="563" t="str">
        <f t="shared" ca="1" si="55"/>
        <v>B</v>
      </c>
      <c r="NO28" s="563" t="str">
        <f t="shared" ca="1" si="56"/>
        <v>B</v>
      </c>
      <c r="NP28" s="606" t="str">
        <f t="shared" si="27"/>
        <v>-</v>
      </c>
      <c r="NQ28" s="682" t="str">
        <f t="shared" si="28"/>
        <v>Yes</v>
      </c>
      <c r="NR28" s="682" t="e">
        <f>IF(OR(AND(NI28="A",OR(NJ28="C",NJ28="D")),AND(NI28="A",OR(#REF!="C",#REF!="D")),AND(NI28="B",OR(NJ28="D",#REF!="D")),AND(OR(NI28="C",NI28="D"),OR(NJ28="A",NJ28="B")),AND(OR(NI28="C",NI28="D"),OR(#REF!="A",#REF!="B")),AND(OR(NJ28="A",#REF!="A",NJ28="B",#REF!="B"),OR(NP28="-",NQ28="-")),AND(OR(NJ28="C",#REF!="C",NJ28="D",#REF!="D"),NP28="Yes")),"Yes","-")</f>
        <v>#REF!</v>
      </c>
      <c r="NS28" s="607" t="s">
        <v>2484</v>
      </c>
      <c r="NT28" s="619">
        <f t="shared" si="29"/>
        <v>0.79800000000000004</v>
      </c>
      <c r="NU28" s="619">
        <f t="shared" si="30"/>
        <v>0.64470305697013019</v>
      </c>
      <c r="NV28" s="619">
        <f t="shared" ca="1" si="31"/>
        <v>0.61583666649446667</v>
      </c>
      <c r="NW28" s="619">
        <f t="shared" ca="1" si="57"/>
        <v>0.63630255456234497</v>
      </c>
      <c r="NX28" s="619">
        <f t="shared" ca="1" si="58"/>
        <v>0.64487841759009401</v>
      </c>
      <c r="NY28" s="620">
        <f t="shared" ca="1" si="59"/>
        <v>0.63683895626846732</v>
      </c>
      <c r="NZ28" s="620">
        <f t="shared" ca="1" si="60"/>
        <v>0.66060963440044063</v>
      </c>
      <c r="OA28" s="705" t="s">
        <v>1188</v>
      </c>
      <c r="OB28" s="706" t="s">
        <v>1188</v>
      </c>
      <c r="OC28" s="494"/>
      <c r="OE28" s="606" t="s">
        <v>2431</v>
      </c>
      <c r="OF28" s="700" t="str">
        <f t="shared" ca="1" si="32"/>
        <v>B</v>
      </c>
      <c r="OG28" s="701">
        <f t="shared" ca="1" si="61"/>
        <v>0.63630255456234497</v>
      </c>
      <c r="OH28" s="705">
        <f t="shared" ca="1" si="33"/>
        <v>0.75096361041214754</v>
      </c>
      <c r="OI28" s="696">
        <f t="shared" ca="1" si="34"/>
        <v>0.76717169786700135</v>
      </c>
      <c r="OJ28" s="696">
        <f t="shared" ca="1" si="35"/>
        <v>0.32524086037566752</v>
      </c>
      <c r="OK28" s="697">
        <f t="shared" ca="1" si="36"/>
        <v>0.70183404959456352</v>
      </c>
      <c r="OL28" s="696" cm="1">
        <f t="array" aca="1" ref="OL28" ca="1">INDIRECT(OL$203&amp;ROW())*OL$205</f>
        <v>1.4956</v>
      </c>
      <c r="OM28" s="696" cm="1">
        <f t="array" aca="1" ref="OM28" ca="1">INDIRECT(OM$203&amp;ROW())*OM$205</f>
        <v>0.60309999999999997</v>
      </c>
      <c r="ON28" s="696" cm="1">
        <f t="array" aca="1" ref="ON28" ca="1">INDIRECT(ON$203&amp;ROW())*ON$205</f>
        <v>0.72809999999999997</v>
      </c>
      <c r="OO28" s="696" cm="1">
        <f t="array" aca="1" ref="OO28" ca="1">INDIRECT(OO$203&amp;ROW())*OO$205</f>
        <v>1.0790999999999999</v>
      </c>
      <c r="OP28" s="696" cm="1">
        <f t="array" aca="1" ref="OP28" ca="1">INDIRECT(OP$203&amp;ROW())*OP$205</f>
        <v>1.5831</v>
      </c>
      <c r="OQ28" s="696" cm="1">
        <f t="array" aca="1" ref="OQ28" ca="1">INDIRECT(OQ$203&amp;ROW())*OQ$205</f>
        <v>1.5849</v>
      </c>
      <c r="OR28" s="696" cm="1">
        <f t="array" aca="1" ref="OR28" ca="1">INDIRECT(OR$203&amp;ROW())*OR$205</f>
        <v>1.4141999999999999</v>
      </c>
      <c r="OS28" s="696" cm="1">
        <f t="array" aca="1" ref="OS28" ca="1">INDIRECT(OS$203&amp;ROW())*OS$205</f>
        <v>1.5387</v>
      </c>
      <c r="OT28" s="696" cm="1">
        <f t="array" aca="1" ref="OT28" ca="1">INDIRECT(OT$203&amp;ROW())*OT$205</f>
        <v>1.4727000000000001</v>
      </c>
      <c r="OU28" s="696" cm="1">
        <f t="array" aca="1" ref="OU28" ca="1">INDIRECT(OU$203&amp;ROW())*OU$205</f>
        <v>1.9304999999999999</v>
      </c>
      <c r="OV28" s="696" cm="1">
        <f t="array" aca="1" ref="OV28" ca="1">INDIRECT(OV$203&amp;ROW())*OV$205</f>
        <v>1.2161999999999999</v>
      </c>
      <c r="OW28" s="696" cm="1">
        <f t="array" aca="1" ref="OW28" ca="1">INDIRECT(OW$203&amp;ROW())*OW$205</f>
        <v>0</v>
      </c>
      <c r="OX28" s="696" cm="1">
        <f t="array" aca="1" ref="OX28" ca="1">INDIRECT(OX$203&amp;ROW())*OX$205</f>
        <v>1.3977999999999999</v>
      </c>
      <c r="OY28" s="696" cm="1">
        <f t="array" aca="1" ref="OY28" ca="1">IF(INDIRECT(OY$203&amp;ROW())="-",0,INDIRECT(OY$203&amp;ROW())*OY$205)</f>
        <v>0.55541121999999998</v>
      </c>
      <c r="OZ28" s="696" cm="1">
        <f t="array" aca="1" ref="OZ28" ca="1">INDIRECT(OZ$203&amp;ROW())*OZ$205</f>
        <v>0.71030000000000004</v>
      </c>
      <c r="PA28" s="696" cm="1">
        <f t="array" aca="1" ref="PA28" ca="1">IF(INDIRECT(PA$203&amp;ROW())="-",0,INDIRECT(PA$203&amp;ROW())*PA$205)</f>
        <v>0.68074803999999989</v>
      </c>
      <c r="PB28" s="705" cm="1">
        <f t="array" aca="1" ref="PB28" ca="1">INDIRECT(PB$203&amp;ROW())*PB$205</f>
        <v>0.75419999999999998</v>
      </c>
      <c r="PC28" s="696" cm="1">
        <f t="array" aca="1" ref="PC28" ca="1">INDIRECT(PC$203&amp;ROW())*PC$205</f>
        <v>1.3946000000000001</v>
      </c>
      <c r="PD28" s="696" cm="1">
        <f t="array" aca="1" ref="PD28" ca="1">INDIRECT(PD$203&amp;ROW())*PD$205</f>
        <v>2.2025999999999999</v>
      </c>
      <c r="PE28" s="696" cm="1">
        <f t="array" aca="1" ref="PE28" ca="1">INDIRECT(PE$203&amp;ROW())*PE$205</f>
        <v>1.28</v>
      </c>
      <c r="PF28" s="696" cm="1">
        <f t="array" aca="1" ref="PF28" ca="1">INDIRECT(PF$203&amp;ROW())*PF$205</f>
        <v>1.3308</v>
      </c>
      <c r="PG28" s="696" cm="1">
        <f t="array" aca="1" ref="PG28" ca="1">IF(INDIRECT(PG$203&amp;ROW())="-",0,INDIRECT(PG$203&amp;ROW())*PG$205)</f>
        <v>0.78128750000000002</v>
      </c>
      <c r="PH28" s="696" cm="1">
        <f t="array" aca="1" ref="PH28" ca="1">INDIRECT(PH$203&amp;ROW())*PH$205</f>
        <v>0.61699999999999999</v>
      </c>
      <c r="PI28" s="696" cm="1">
        <f t="array" aca="1" ref="PI28" ca="1">INDIRECT(PI$203&amp;ROW())*PI$205</f>
        <v>1.2145999999999999</v>
      </c>
      <c r="PJ28" s="696" cm="1">
        <f t="array" aca="1" ref="PJ28" ca="1">INDIRECT(PJ$203&amp;ROW())*PJ$205</f>
        <v>0</v>
      </c>
      <c r="PK28" s="696" cm="1">
        <f t="array" aca="1" ref="PK28" ca="1">IF($PJ28=0,0,INDIRECT(PK$203&amp;ROW())*PK$205)</f>
        <v>0</v>
      </c>
      <c r="PL28" s="696" cm="1">
        <f t="array" aca="1" ref="PL28" ca="1">IF($MPE28=0,0,INDIRECT(PL$203&amp;ROW())*PL$205)</f>
        <v>0</v>
      </c>
      <c r="PM28" s="696" cm="1">
        <f t="array" aca="1" ref="PM28" ca="1">IF($MPE28=0,0,INDIRECT(PM$203&amp;ROW())*PM$205)</f>
        <v>0</v>
      </c>
      <c r="PN28" s="696" cm="1">
        <f t="array" aca="1" ref="PN28" ca="1">IF($PJ28=0,0,INDIRECT(PN$203&amp;ROW())*PN$205)</f>
        <v>0</v>
      </c>
      <c r="PO28" s="696" cm="1">
        <f t="array" aca="1" ref="PO28" ca="1">INDIRECT(PO$203&amp;ROW())*PO$205</f>
        <v>0</v>
      </c>
      <c r="PP28" s="696" cm="1">
        <f t="array" aca="1" ref="PP28" ca="1">IF($PO28=0,0,INDIRECT(PP$203&amp;ROW())*PP$205)</f>
        <v>0</v>
      </c>
      <c r="PQ28" s="696" cm="1">
        <f t="array" aca="1" ref="PQ28" ca="1">IF($PO28=0,0,INDIRECT(PQ$203&amp;ROW())*PQ$205)</f>
        <v>0</v>
      </c>
      <c r="PR28" s="696" cm="1">
        <f t="array" aca="1" ref="PR28" ca="1">INDIRECT(PR$203&amp;ROW())*PR$205</f>
        <v>0</v>
      </c>
      <c r="PS28" s="696" cm="1">
        <f t="array" aca="1" ref="PS28" ca="1">INDIRECT(PS$203&amp;ROW())*PS$205</f>
        <v>0</v>
      </c>
      <c r="PT28" s="696" cm="1">
        <f t="array" aca="1" ref="PT28" ca="1">INDIRECT(PT$203&amp;ROW())*PT$205</f>
        <v>0</v>
      </c>
      <c r="PU28" s="696" cm="1">
        <f t="array" aca="1" ref="PU28" ca="1">INDIRECT(PU$203&amp;ROW())*PU$205</f>
        <v>1.1798</v>
      </c>
      <c r="PV28" s="696" cm="1">
        <f t="array" aca="1" ref="PV28" ca="1">INDIRECT(PV$203&amp;ROW())*PV$205</f>
        <v>0.6966</v>
      </c>
      <c r="PW28" s="696" cm="1">
        <f t="array" aca="1" ref="PW28" ca="1">INDIRECT(PW$203&amp;ROW())*PW$205</f>
        <v>1.0658000000000001</v>
      </c>
      <c r="PX28" s="696" cm="1">
        <f t="array" aca="1" ref="PX28" ca="1">INDIRECT(PX$203&amp;ROW())*PX$205</f>
        <v>1.1714</v>
      </c>
      <c r="PY28" s="696" cm="1">
        <f t="array" aca="1" ref="PY28" ca="1">INDIRECT(PY$203&amp;ROW())*PY$205</f>
        <v>1.1866000000000001</v>
      </c>
      <c r="PZ28" s="696" cm="1">
        <f t="array" aca="1" ref="PZ28" ca="1">INDIRECT(PZ$203&amp;ROW())*PZ$205</f>
        <v>0.17430000000000001</v>
      </c>
      <c r="QA28" s="696" cm="1">
        <f t="array" aca="1" ref="QA28" ca="1">INDIRECT(QA$203&amp;ROW())*QA$205</f>
        <v>0.31659999999999999</v>
      </c>
      <c r="QB28" s="696" cm="1">
        <f t="array" aca="1" ref="QB28" ca="1">INDIRECT(QB$203&amp;ROW())*QB$205</f>
        <v>2.3948999999999998</v>
      </c>
      <c r="QC28" s="696" cm="1">
        <f t="array" aca="1" ref="QC28" ca="1">INDIRECT(QC$203&amp;ROW())*QC$205</f>
        <v>1.4259999999999999</v>
      </c>
      <c r="QD28" s="696" cm="1">
        <f t="array" aca="1" ref="QD28" ca="1">IF(INDIRECT(QD$203&amp;ROW())="-",0,INDIRECT(QD$203&amp;ROW())*QD$205)</f>
        <v>0.51633527999999995</v>
      </c>
      <c r="QE28" s="696" cm="1">
        <f t="array" aca="1" ref="QE28" ca="1">INDIRECT(QE$203&amp;ROW())*QE$205</f>
        <v>1.0656000000000001</v>
      </c>
      <c r="QF28" s="696" cm="1">
        <f t="array" aca="1" ref="QF28" ca="1">INDIRECT(QF$203&amp;ROW())*QF$205</f>
        <v>0.72440000000000004</v>
      </c>
      <c r="QG28" s="696" cm="1">
        <f t="array" aca="1" ref="QG28" ca="1">INDIRECT(QG$203&amp;ROW())*QG$205</f>
        <v>0</v>
      </c>
      <c r="QI28" s="606" t="s">
        <v>2431</v>
      </c>
      <c r="QJ28" s="700" t="str">
        <f t="shared" ca="1" si="37"/>
        <v>B</v>
      </c>
      <c r="QK28" s="701">
        <f t="shared" ca="1" si="62"/>
        <v>0.64487841759009401</v>
      </c>
      <c r="QL28" s="705">
        <f t="shared" ca="1" si="38"/>
        <v>0.85290880624501297</v>
      </c>
      <c r="QM28" s="696">
        <f t="shared" ca="1" si="39"/>
        <v>0.75062266011524947</v>
      </c>
      <c r="QN28" s="696">
        <f t="shared" ca="1" si="40"/>
        <v>0.2103257435348807</v>
      </c>
      <c r="QO28" s="697">
        <f t="shared" ca="1" si="41"/>
        <v>0.76565646046523306</v>
      </c>
      <c r="QP28" s="696" cm="1">
        <f t="array" aca="1" ref="QP28" ca="1">INDIRECT(QP$203&amp;ROW())*QP$205</f>
        <v>6.6903293490763766E-2</v>
      </c>
      <c r="QQ28" s="696" cm="1">
        <f t="array" aca="1" ref="QQ28" ca="1">INDIRECT(QQ$203&amp;ROW())*QQ$205</f>
        <v>0.12751963295189217</v>
      </c>
      <c r="QR28" s="696" cm="1">
        <f t="array" aca="1" ref="QR28" ca="1">INDIRECT(QR$203&amp;ROW())*QR$205</f>
        <v>7.5449048323979542E-2</v>
      </c>
      <c r="QS28" s="696" cm="1">
        <f t="array" aca="1" ref="QS28" ca="1">INDIRECT(QS$203&amp;ROW())*QS$205</f>
        <v>0.22471360933801068</v>
      </c>
      <c r="QT28" s="696" cm="1">
        <f t="array" aca="1" ref="QT28" ca="1">INDIRECT(QT$203&amp;ROW())*QT$205</f>
        <v>0.26232814414996541</v>
      </c>
      <c r="QU28" s="696" cm="1">
        <f t="array" aca="1" ref="QU28" ca="1">INDIRECT(QU$203&amp;ROW())*QU$205</f>
        <v>0.53329206883563263</v>
      </c>
      <c r="QV28" s="696" cm="1">
        <f t="array" aca="1" ref="QV28" ca="1">INDIRECT(QV$203&amp;ROW())*QV$205</f>
        <v>0.24117831443907087</v>
      </c>
      <c r="QW28" s="696" cm="1">
        <f t="array" aca="1" ref="QW28" ca="1">INDIRECT(QW$203&amp;ROW())*QW$205</f>
        <v>0.53099416374332975</v>
      </c>
      <c r="QX28" s="696" cm="1">
        <f t="array" aca="1" ref="QX28" ca="1">INDIRECT(QX$203&amp;ROW())*QX$205</f>
        <v>0.60640894423913805</v>
      </c>
      <c r="QY28" s="696" cm="1">
        <f t="array" aca="1" ref="QY28" ca="1">INDIRECT(QY$203&amp;ROW())*QY$205</f>
        <v>0.13540247513535897</v>
      </c>
      <c r="QZ28" s="696" cm="1">
        <f t="array" aca="1" ref="QZ28" ca="1">INDIRECT(QZ$203&amp;ROW())*QZ$205</f>
        <v>0.27613248380770827</v>
      </c>
      <c r="RA28" s="696" cm="1">
        <f t="array" aca="1" ref="RA28" ca="1">INDIRECT(RA$203&amp;ROW())*RA$205</f>
        <v>0</v>
      </c>
      <c r="RB28" s="696" cm="1">
        <f t="array" aca="1" ref="RB28" ca="1">INDIRECT(RB$203&amp;ROW())*RB$205</f>
        <v>0.11461142513892485</v>
      </c>
      <c r="RC28" s="696" cm="1">
        <f t="array" aca="1" ref="RC28" ca="1">IF(INDIRECT(RC$203&amp;ROW())="-",0,INDIRECT(RC$203&amp;ROW())*RC$205)</f>
        <v>6.5666882239064514E-2</v>
      </c>
      <c r="RD28" s="696" cm="1">
        <f t="array" aca="1" ref="RD28" ca="1">INDIRECT(RD$203&amp;ROW())*RD$205</f>
        <v>3.5721048970443148E-2</v>
      </c>
      <c r="RE28" s="696" cm="1">
        <f t="array" aca="1" ref="RE28" ca="1">IF(INDIRECT(RE$203&amp;ROW())="-",0,INDIRECT(RE$203&amp;ROW())*RE$205)</f>
        <v>4.8770534017431304E-2</v>
      </c>
      <c r="RF28" s="705" cm="1">
        <f t="array" aca="1" ref="RF28" ca="1">INDIRECT(RF$203&amp;ROW())*RF$205</f>
        <v>5.3068994403248027E-2</v>
      </c>
      <c r="RG28" s="696" cm="1">
        <f t="array" aca="1" ref="RG28" ca="1">INDIRECT(RG$203&amp;ROW())*RG$205</f>
        <v>0.27650466908360405</v>
      </c>
      <c r="RH28" s="696" cm="1">
        <f t="array" aca="1" ref="RH28" ca="1">INDIRECT(RH$203&amp;ROW())*RH$205</f>
        <v>8.7581521170816884E-2</v>
      </c>
      <c r="RI28" s="696" cm="1">
        <f t="array" aca="1" ref="RI28" ca="1">INDIRECT(RI$203&amp;ROW())*RI$205</f>
        <v>0.21539378250062202</v>
      </c>
      <c r="RJ28" s="696" cm="1">
        <f t="array" aca="1" ref="RJ28" ca="1">INDIRECT(RJ$203&amp;ROW())*RJ$205</f>
        <v>0.12226723336432462</v>
      </c>
      <c r="RK28" s="696" cm="1">
        <f t="array" aca="1" ref="RK28" ca="1">IF(INDIRECT(RK$203&amp;ROW())="-",0,INDIRECT(RK$203&amp;ROW())*RK$205)</f>
        <v>5.3950445631600959E-2</v>
      </c>
      <c r="RL28" s="696" cm="1">
        <f t="array" aca="1" ref="RL28" ca="1">INDIRECT(RL$203&amp;ROW())*RL$205</f>
        <v>0.11262003659234653</v>
      </c>
      <c r="RM28" s="696" cm="1">
        <f t="array" aca="1" ref="RM28" ca="1">INDIRECT(RM$203&amp;ROW())*RM$205</f>
        <v>2.9987460729532761E-2</v>
      </c>
      <c r="RN28" s="696" cm="1">
        <f t="array" aca="1" ref="RN28" ca="1">INDIRECT(RN$203&amp;ROW())*RN$205</f>
        <v>0</v>
      </c>
      <c r="RO28" s="696" cm="1">
        <f t="array" aca="1" ref="RO28" ca="1">IF($RN28=0,0,INDIRECT(RO$203&amp;ROW())*RO$205)</f>
        <v>0</v>
      </c>
      <c r="RP28" s="696" cm="1">
        <f t="array" aca="1" ref="RP28" ca="1">IF($RN28=0,0,INDIRECT(RP$203&amp;ROW())*RP$205)</f>
        <v>0</v>
      </c>
      <c r="RQ28" s="696" cm="1">
        <f t="array" aca="1" ref="RQ28" ca="1">IF($RN28=0,0,INDIRECT(RQ$203&amp;ROW())*RQ$205)</f>
        <v>0</v>
      </c>
      <c r="RR28" s="696" cm="1">
        <f t="array" aca="1" ref="RR28" ca="1">IF($RN28=0,0,INDIRECT(RR$203&amp;ROW())*RR$205)</f>
        <v>0</v>
      </c>
      <c r="RS28" s="696" cm="1">
        <f t="array" aca="1" ref="RS28" ca="1">INDIRECT(RS$203&amp;ROW())*RS$205</f>
        <v>0</v>
      </c>
      <c r="RT28" s="696" cm="1">
        <f t="array" aca="1" ref="RT28" ca="1">IF($RS28=0,0,INDIRECT(RT$203&amp;ROW())*RT$205)</f>
        <v>0</v>
      </c>
      <c r="RU28" s="696" cm="1">
        <f t="array" aca="1" ref="RU28" ca="1">IF($RS28=0,0,INDIRECT(RU$203&amp;ROW())*RU$205)</f>
        <v>0</v>
      </c>
      <c r="RV28" s="696" cm="1">
        <f t="array" aca="1" ref="RV28" ca="1">INDIRECT(RV$203&amp;ROW())*RV$205</f>
        <v>0</v>
      </c>
      <c r="RW28" s="696" cm="1">
        <f t="array" aca="1" ref="RW28" ca="1">INDIRECT(RW$203&amp;ROW())*RW$205</f>
        <v>0</v>
      </c>
      <c r="RX28" s="696" cm="1">
        <f t="array" aca="1" ref="RX28" ca="1">INDIRECT(RX$203&amp;ROW())*RX$205</f>
        <v>0</v>
      </c>
      <c r="RY28" s="696" cm="1">
        <f t="array" aca="1" ref="RY28" ca="1">INDIRECT(RY$203&amp;ROW())*RY$205</f>
        <v>5.6264463580193595E-2</v>
      </c>
      <c r="RZ28" s="696" cm="1">
        <f t="array" aca="1" ref="RZ28" ca="1">INDIRECT(RZ$203&amp;ROW())*RZ$205</f>
        <v>3.6812489486199085E-2</v>
      </c>
      <c r="SA28" s="696" cm="1">
        <f t="array" aca="1" ref="SA28" ca="1">INDIRECT(SA$203&amp;ROW())*SA$205</f>
        <v>0.20458618579029147</v>
      </c>
      <c r="SB28" s="696" cm="1">
        <f t="array" aca="1" ref="SB28" ca="1">INDIRECT(SB$203&amp;ROW())*SB$205</f>
        <v>4.7124126502052749E-2</v>
      </c>
      <c r="SC28" s="696" cm="1">
        <f t="array" aca="1" ref="SC28" ca="1">INDIRECT(SC$203&amp;ROW())*SC$205</f>
        <v>5.4291606235991073E-2</v>
      </c>
      <c r="SD28" s="696" cm="1">
        <f t="array" aca="1" ref="SD28" ca="1">INDIRECT(SD$203&amp;ROW())*SD$205</f>
        <v>0.3072993885784252</v>
      </c>
      <c r="SE28" s="696" cm="1">
        <f t="array" aca="1" ref="SE28" ca="1">INDIRECT(SE$203&amp;ROW())*SE$205</f>
        <v>0.2585618210787391</v>
      </c>
      <c r="SF28" s="696" cm="1">
        <f t="array" aca="1" ref="SF28" ca="1">INDIRECT(SF$203&amp;ROW())*SF$205</f>
        <v>0.19835664972334499</v>
      </c>
      <c r="SG28" s="696" cm="1">
        <f t="array" aca="1" ref="SG28" ca="1">INDIRECT(SG$203&amp;ROW())*SG$205</f>
        <v>7.4767843909269882E-2</v>
      </c>
      <c r="SH28" s="696" cm="1">
        <f t="array" aca="1" ref="SH28" ca="1">IF(INDIRECT(SH$203&amp;ROW())="-",0,INDIRECT(SH$203&amp;ROW())*SH$205)</f>
        <v>6.6154192471891207E-2</v>
      </c>
      <c r="SI28" s="696" cm="1">
        <f t="array" aca="1" ref="SI28" ca="1">INDIRECT(SI$203&amp;ROW())*SI$205</f>
        <v>0.24423887568083891</v>
      </c>
      <c r="SJ28" s="696" cm="1">
        <f t="array" aca="1" ref="SJ28" ca="1">INDIRECT(SJ$203&amp;ROW())*SJ$205</f>
        <v>0.10961749760323641</v>
      </c>
      <c r="SK28" s="696" cm="1">
        <f t="array" aca="1" ref="SK28" ca="1">INDIRECT(SK$203&amp;ROW())*SK$205</f>
        <v>0</v>
      </c>
      <c r="SN28" s="606" t="s">
        <v>2431</v>
      </c>
      <c r="SO28" s="707" cm="1">
        <f t="array" aca="1" ref="SO28" ca="1">INDIRECT(SO$203&amp;ROW())*SO$205</f>
        <v>2</v>
      </c>
      <c r="SP28" s="707" cm="1">
        <f t="array" aca="1" ref="SP28" ca="1">INDIRECT(SP$203&amp;ROW())*SP$205</f>
        <v>1</v>
      </c>
      <c r="SQ28" s="707" cm="1">
        <f t="array" aca="1" ref="SQ28" ca="1">INDIRECT(SQ$203&amp;ROW())*SQ$205</f>
        <v>1</v>
      </c>
      <c r="SR28" s="707" cm="1">
        <f t="array" aca="1" ref="SR28" ca="1">INDIRECT(SR$203&amp;ROW())*SR$205</f>
        <v>3</v>
      </c>
      <c r="SS28" s="707" cm="1">
        <f t="array" aca="1" ref="SS28" ca="1">INDIRECT(SS$203&amp;ROW())*SS$205</f>
        <v>3</v>
      </c>
      <c r="ST28" s="707" cm="1">
        <f t="array" aca="1" ref="ST28" ca="1">INDIRECT(ST$203&amp;ROW())*ST$205</f>
        <v>3</v>
      </c>
      <c r="SU28" s="707" cm="1">
        <f t="array" aca="1" ref="SU28" ca="1">INDIRECT(SU$203&amp;ROW())*SU$205</f>
        <v>3</v>
      </c>
      <c r="SV28" s="707" cm="1">
        <f t="array" aca="1" ref="SV28" ca="1">INDIRECT(SV$203&amp;ROW())*SV$205</f>
        <v>3</v>
      </c>
      <c r="SW28" s="707" cm="1">
        <f t="array" aca="1" ref="SW28" ca="1">INDIRECT(SW$203&amp;ROW())*SW$205</f>
        <v>3</v>
      </c>
      <c r="SX28" s="707" cm="1">
        <f t="array" aca="1" ref="SX28" ca="1">INDIRECT(SX$203&amp;ROW())*SX$205</f>
        <v>3</v>
      </c>
      <c r="SY28" s="707" cm="1">
        <f t="array" aca="1" ref="SY28" ca="1">INDIRECT(SY$203&amp;ROW())*SY$205</f>
        <v>3</v>
      </c>
      <c r="SZ28" s="707" cm="1">
        <f t="array" aca="1" ref="SZ28" ca="1">INDIRECT(SZ$203&amp;ROW())*SZ$205</f>
        <v>0</v>
      </c>
      <c r="TA28" s="707" cm="1">
        <f t="array" aca="1" ref="TA28" ca="1">INDIRECT(TA$203&amp;ROW())*TA$205</f>
        <v>2</v>
      </c>
      <c r="TB28" s="696" cm="1">
        <f t="array" aca="1" ref="TB28" ca="1">IF(INDIRECT(TB$203&amp;ROW())="-",0,INDIRECT(TB$203&amp;ROW())*TB$205)</f>
        <v>0.78259999999999996</v>
      </c>
      <c r="TC28" s="707" cm="1">
        <f t="array" aca="1" ref="TC28" ca="1">INDIRECT(TC$203&amp;ROW())*TC$205</f>
        <v>1</v>
      </c>
      <c r="TD28" s="696" cm="1">
        <f t="array" aca="1" ref="TD28" ca="1">IF(INDIRECT(TD$203&amp;ROW())="-",0,INDIRECT(TD$203&amp;ROW())*TD$205)</f>
        <v>0.77059999999999995</v>
      </c>
      <c r="TE28" s="732" cm="1">
        <f t="array" aca="1" ref="TE28" ca="1">INDIRECT(TE$203&amp;ROW())*TE$205</f>
        <v>1</v>
      </c>
      <c r="TF28" s="707" cm="1">
        <f t="array" aca="1" ref="TF28" ca="1">INDIRECT(TF$203&amp;ROW())*TF$205</f>
        <v>2</v>
      </c>
      <c r="TG28" s="707" cm="1">
        <f t="array" aca="1" ref="TG28" ca="1">INDIRECT(TG$203&amp;ROW())*TG$205</f>
        <v>3</v>
      </c>
      <c r="TH28" s="707" cm="1">
        <f t="array" aca="1" ref="TH28" ca="1">INDIRECT(TH$203&amp;ROW())*TH$205</f>
        <v>2</v>
      </c>
      <c r="TI28" s="707" cm="1">
        <f t="array" aca="1" ref="TI28" ca="1">INDIRECT(TI$203&amp;ROW())*TI$205</f>
        <v>2</v>
      </c>
      <c r="TJ28" s="696" cm="1">
        <f t="array" aca="1" ref="TJ28" ca="1">IF(INDIRECT(TJ$203&amp;ROW())="-",0,INDIRECT(TJ$203&amp;ROW())*TJ$205)</f>
        <v>0.89290000000000003</v>
      </c>
      <c r="TK28" s="707" cm="1">
        <f t="array" aca="1" ref="TK28" ca="1">INDIRECT(TK$203&amp;ROW())*TK$205</f>
        <v>1</v>
      </c>
      <c r="TL28" s="707" cm="1">
        <f t="array" aca="1" ref="TL28" ca="1">INDIRECT(TL$203&amp;ROW())*TL$205</f>
        <v>2</v>
      </c>
      <c r="TM28" s="707" cm="1">
        <f t="array" aca="1" ref="TM28" ca="1">INDIRECT(TM$203&amp;ROW())*TM$205</f>
        <v>0</v>
      </c>
      <c r="TN28" s="707" cm="1">
        <f t="array" aca="1" ref="TN28" ca="1">IF($TM28=0,0,INDIRECT(TN$203&amp;ROW())*TN$205)</f>
        <v>0</v>
      </c>
      <c r="TO28" s="707" cm="1">
        <f t="array" aca="1" ref="TO28" ca="1">IF($TM28=0,0,INDIRECT(TO$203&amp;ROW())*TO$205)</f>
        <v>0</v>
      </c>
      <c r="TP28" s="707" cm="1">
        <f t="array" aca="1" ref="TP28" ca="1">IF($TM28=0,0,INDIRECT(TP$203&amp;ROW())*TP$205)</f>
        <v>0</v>
      </c>
      <c r="TQ28" s="707" cm="1">
        <f t="array" aca="1" ref="TQ28" ca="1">IF($TM28=0,0,INDIRECT(TQ$203&amp;ROW())*TQ$205)</f>
        <v>0</v>
      </c>
      <c r="TR28" s="707" cm="1">
        <f t="array" aca="1" ref="TR28" ca="1">INDIRECT(TR$203&amp;ROW())*TR$205</f>
        <v>0</v>
      </c>
      <c r="TS28" s="707" cm="1">
        <f t="array" aca="1" ref="TS28" ca="1">IF($TR28=0,0,INDIRECT(TS$203&amp;ROW())*TS$205)</f>
        <v>0</v>
      </c>
      <c r="TT28" s="707" cm="1">
        <f t="array" aca="1" ref="TT28" ca="1">IF($TR28=0,0,INDIRECT(TT$203&amp;ROW())*TT$205)</f>
        <v>0</v>
      </c>
      <c r="TU28" s="707" cm="1">
        <f t="array" aca="1" ref="TU28" ca="1">INDIRECT(TU$203&amp;ROW())*TU$205</f>
        <v>0</v>
      </c>
      <c r="TV28" s="707" cm="1">
        <f t="array" aca="1" ref="TV28" ca="1">INDIRECT(TV$203&amp;ROW())*TV$205</f>
        <v>0</v>
      </c>
      <c r="TW28" s="707" cm="1">
        <f t="array" aca="1" ref="TW28" ca="1">INDIRECT(TW$203&amp;ROW())*TW$205</f>
        <v>0</v>
      </c>
      <c r="TX28" s="707" cm="1">
        <f t="array" aca="1" ref="TX28" ca="1">INDIRECT(TX$203&amp;ROW())*TX$205</f>
        <v>2</v>
      </c>
      <c r="TY28" s="707" cm="1">
        <f t="array" aca="1" ref="TY28" ca="1">INDIRECT(TY$203&amp;ROW())*TY$205</f>
        <v>1</v>
      </c>
      <c r="TZ28" s="707" cm="1">
        <f t="array" aca="1" ref="TZ28" ca="1">INDIRECT(TZ$203&amp;ROW())*TZ$205</f>
        <v>2</v>
      </c>
      <c r="UA28" s="707" cm="1">
        <f t="array" aca="1" ref="UA28" ca="1">INDIRECT(UA$203&amp;ROW())*UA$205</f>
        <v>2</v>
      </c>
      <c r="UB28" s="707" cm="1">
        <f t="array" aca="1" ref="UB28" ca="1">INDIRECT(UB$203&amp;ROW())*UB$205</f>
        <v>2</v>
      </c>
      <c r="UC28" s="707" cm="1">
        <f t="array" aca="1" ref="UC28" ca="1">INDIRECT(UC$203&amp;ROW())*UC$205</f>
        <v>1</v>
      </c>
      <c r="UD28" s="707" cm="1">
        <f t="array" aca="1" ref="UD28" ca="1">INDIRECT(UD$203&amp;ROW())*UD$205</f>
        <v>1</v>
      </c>
      <c r="UE28" s="707" cm="1">
        <f t="array" aca="1" ref="UE28" ca="1">INDIRECT(UE$203&amp;ROW())*UE$205</f>
        <v>3</v>
      </c>
      <c r="UF28" s="707" cm="1">
        <f t="array" aca="1" ref="UF28" ca="1">INDIRECT(UF$203&amp;ROW())*UF$205</f>
        <v>2</v>
      </c>
      <c r="UG28" s="696" cm="1">
        <f t="array" aca="1" ref="UG28" ca="1">IF(INDIRECT(UG$203&amp;ROW())="-",0,INDIRECT(UG$203&amp;ROW())*UG$205)</f>
        <v>0.84079999999999999</v>
      </c>
      <c r="UH28" s="707" cm="1">
        <f t="array" aca="1" ref="UH28" ca="1">INDIRECT(UH$203&amp;ROW())*UH$205</f>
        <v>2</v>
      </c>
      <c r="UI28" s="707" cm="1">
        <f t="array" aca="1" ref="UI28" ca="1">INDIRECT(UI$203&amp;ROW())*UI$205</f>
        <v>1</v>
      </c>
      <c r="UJ28" s="707" cm="1">
        <f t="array" aca="1" ref="UJ28" ca="1">INDIRECT(UJ$203&amp;ROW())*UJ$205</f>
        <v>0</v>
      </c>
      <c r="UM28" s="606" t="s">
        <v>2431</v>
      </c>
      <c r="UN28" s="616">
        <f t="shared" ca="1" si="83"/>
        <v>1.3455222970601226</v>
      </c>
      <c r="UO28" s="616">
        <f t="shared" ca="1" si="83"/>
        <v>0.47801779056182137</v>
      </c>
      <c r="UP28" s="616">
        <f t="shared" ca="1" si="83"/>
        <v>0.15206673709758317</v>
      </c>
      <c r="UQ28" s="616">
        <f t="shared" ca="1" si="83"/>
        <v>0.29355872991449461</v>
      </c>
      <c r="UR28" s="616">
        <f t="shared" ca="1" si="83"/>
        <v>1.0502465449096676</v>
      </c>
      <c r="US28" s="616">
        <f t="shared" ca="1" si="83"/>
        <v>0.41305213694811815</v>
      </c>
      <c r="UT28" s="616">
        <f t="shared" ca="1" si="83"/>
        <v>0.30690415393182785</v>
      </c>
      <c r="UU28" s="616">
        <f t="shared" ca="1" si="83"/>
        <v>0.53359975015917405</v>
      </c>
      <c r="UV28" s="616">
        <f t="shared" ca="1" si="83"/>
        <v>0.44410973870643028</v>
      </c>
      <c r="UW28" s="616">
        <f t="shared" ca="1" si="83"/>
        <v>0.6421874155054268</v>
      </c>
      <c r="UX28" s="616">
        <f t="shared" ca="1" si="83"/>
        <v>0.28247365722383649</v>
      </c>
      <c r="UY28" s="616">
        <f t="shared" ca="1" si="83"/>
        <v>-0.67270887390575207</v>
      </c>
      <c r="UZ28" s="616">
        <f t="shared" ca="1" si="83"/>
        <v>1.1960042318268584</v>
      </c>
      <c r="VA28" s="616">
        <f t="shared" ca="1" si="83"/>
        <v>0.91088732184661725</v>
      </c>
      <c r="VB28" s="616">
        <f t="shared" ca="1" si="83"/>
        <v>0.38200252083713526</v>
      </c>
      <c r="VC28" s="616">
        <f t="shared" ca="1" si="74"/>
        <v>0.83497734279740432</v>
      </c>
      <c r="VD28" s="616">
        <f t="shared" ca="1" si="74"/>
        <v>-0.36208520652341147</v>
      </c>
      <c r="VE28" s="616">
        <f t="shared" ca="1" si="74"/>
        <v>3.9909080070471406E-2</v>
      </c>
      <c r="VF28" s="616">
        <f t="shared" ca="1" si="74"/>
        <v>0.95807256683723563</v>
      </c>
      <c r="VG28" s="616">
        <f t="shared" ca="1" si="74"/>
        <v>1.2788179585372306</v>
      </c>
      <c r="VH28" s="616">
        <f t="shared" ca="1" si="74"/>
        <v>-0.12784420028857393</v>
      </c>
      <c r="VI28" s="616">
        <f t="shared" ca="1" si="74"/>
        <v>1.2526468045068728</v>
      </c>
      <c r="VJ28" s="616">
        <f t="shared" ca="1" si="74"/>
        <v>1.1038721171937993</v>
      </c>
      <c r="VK28" s="616">
        <f t="shared" ca="1" si="74"/>
        <v>0.83678976492872159</v>
      </c>
      <c r="VL28" s="616">
        <f t="shared" ca="1" si="74"/>
        <v>-0.83864555511817418</v>
      </c>
      <c r="VM28" s="616">
        <f t="shared" ca="1" si="74"/>
        <v>-0.57201237404204519</v>
      </c>
      <c r="VN28" s="616">
        <f t="shared" ca="1" si="74"/>
        <v>-0.62639799545694341</v>
      </c>
      <c r="VO28" s="616">
        <f t="shared" ca="1" si="74"/>
        <v>-0.42150866262694142</v>
      </c>
      <c r="VP28" s="616">
        <f t="shared" ca="1" si="74"/>
        <v>-0.46221149066820022</v>
      </c>
      <c r="VQ28" s="616">
        <f t="shared" ca="1" si="74"/>
        <v>-0.77889442244162177</v>
      </c>
      <c r="VR28" s="616">
        <f t="shared" ca="1" si="74"/>
        <v>-0.64202286734458469</v>
      </c>
      <c r="VS28" s="616">
        <f t="shared" ca="1" si="75"/>
        <v>-0.40481357988865657</v>
      </c>
      <c r="VT28" s="616">
        <f t="shared" ca="1" si="75"/>
        <v>-0.3878135405833677</v>
      </c>
      <c r="VU28" s="616">
        <f t="shared" ca="1" si="75"/>
        <v>-0.82130507758946303</v>
      </c>
      <c r="VV28" s="616">
        <f t="shared" ca="1" si="75"/>
        <v>-0.64337789451099625</v>
      </c>
      <c r="VW28" s="616">
        <f t="shared" ca="1" si="75"/>
        <v>-0.3119461967162912</v>
      </c>
      <c r="VX28" s="616">
        <f t="shared" ca="1" si="75"/>
        <v>0.76953548521680748</v>
      </c>
      <c r="VY28" s="616">
        <f t="shared" ca="1" si="75"/>
        <v>0.70583605694264007</v>
      </c>
      <c r="VZ28" s="616">
        <f t="shared" ca="1" si="75"/>
        <v>0.68442622420316401</v>
      </c>
      <c r="WA28" s="616">
        <f t="shared" ca="1" si="75"/>
        <v>0.92808016936885662</v>
      </c>
      <c r="WB28" s="616">
        <f t="shared" ca="1" si="75"/>
        <v>0.33435322352896929</v>
      </c>
      <c r="WC28" s="616">
        <f t="shared" ca="1" si="75"/>
        <v>0.47817673461028487</v>
      </c>
      <c r="WD28" s="616">
        <f t="shared" ca="1" si="75"/>
        <v>1.1315684290219801</v>
      </c>
      <c r="WE28" s="616">
        <f t="shared" ca="1" si="75"/>
        <v>0.67426644196529939</v>
      </c>
      <c r="WF28" s="616">
        <f t="shared" ca="1" si="75"/>
        <v>0.7858867145882158</v>
      </c>
      <c r="WG28" s="616">
        <f t="shared" ca="1" si="75"/>
        <v>1.1042161560551988</v>
      </c>
      <c r="WH28" s="616">
        <f t="shared" ca="1" si="75"/>
        <v>0.91987607881584121</v>
      </c>
      <c r="WI28" s="627">
        <f t="shared" ca="1" si="76"/>
        <v>-0.9831420375936909</v>
      </c>
      <c r="WL28" s="606" t="s">
        <v>2431</v>
      </c>
      <c r="WM28" s="700" t="str">
        <f t="shared" ca="1" si="63"/>
        <v>B</v>
      </c>
      <c r="WN28" s="479">
        <f t="shared" ca="1" si="64"/>
        <v>0.63683895626846732</v>
      </c>
      <c r="WO28" s="495">
        <f t="shared" ca="1" si="45"/>
        <v>0.80669208324286223</v>
      </c>
      <c r="WP28" s="458">
        <f t="shared" ca="1" si="45"/>
        <v>0.74313437070880162</v>
      </c>
      <c r="WQ28" s="458">
        <f t="shared" ca="1" si="45"/>
        <v>0.30960719076450982</v>
      </c>
      <c r="WR28" s="459">
        <f t="shared" ca="1" si="45"/>
        <v>0.68792218035769581</v>
      </c>
      <c r="WS28" s="495">
        <f t="shared" ca="1" si="65"/>
        <v>0.56250487469686039</v>
      </c>
      <c r="WT28" s="458">
        <f t="shared" ca="1" si="66"/>
        <v>0.44100028907626432</v>
      </c>
      <c r="WU28" s="458">
        <f t="shared" ca="1" si="67"/>
        <v>-0.12092229951622734</v>
      </c>
      <c r="WV28" s="459">
        <f t="shared" ca="1" si="68"/>
        <v>0.35274936175803406</v>
      </c>
      <c r="WW28" s="484">
        <f t="shared" ca="1" si="84"/>
        <v>1.0061815737415598</v>
      </c>
      <c r="WX28" s="484">
        <f t="shared" ca="1" si="84"/>
        <v>0.28829252948783446</v>
      </c>
      <c r="WY28" s="484">
        <f t="shared" ca="1" si="84"/>
        <v>0.1107197912807503</v>
      </c>
      <c r="WZ28" s="484">
        <f t="shared" ca="1" si="84"/>
        <v>0.10559307515024371</v>
      </c>
      <c r="XA28" s="484">
        <f t="shared" ca="1" si="84"/>
        <v>0.5542151017488316</v>
      </c>
      <c r="XB28" s="484">
        <f t="shared" ca="1" si="84"/>
        <v>0.21821544394969081</v>
      </c>
      <c r="XC28" s="484">
        <f t="shared" ca="1" si="84"/>
        <v>0.14467461816346364</v>
      </c>
      <c r="XD28" s="484">
        <f t="shared" ca="1" si="84"/>
        <v>0.27368331185664035</v>
      </c>
      <c r="XE28" s="484">
        <f t="shared" ca="1" si="84"/>
        <v>0.21801347073098662</v>
      </c>
      <c r="XF28" s="484">
        <f t="shared" ca="1" si="84"/>
        <v>0.41324760187774212</v>
      </c>
      <c r="XG28" s="484">
        <f t="shared" ca="1" si="84"/>
        <v>0.1145148206385433</v>
      </c>
      <c r="XH28" s="484">
        <f t="shared" ca="1" si="84"/>
        <v>-0.33958343954762366</v>
      </c>
      <c r="XI28" s="484">
        <f t="shared" ca="1" si="84"/>
        <v>0.83588735762379129</v>
      </c>
      <c r="XJ28" s="484">
        <f t="shared" ca="1" si="84"/>
        <v>0.64645673231454426</v>
      </c>
      <c r="XK28" s="484">
        <f t="shared" ca="1" si="84"/>
        <v>0.2713363905506172</v>
      </c>
      <c r="XL28" s="484">
        <f t="shared" ca="1" si="77"/>
        <v>0.73761898462722697</v>
      </c>
      <c r="XM28" s="484">
        <f t="shared" ca="1" si="77"/>
        <v>-0.27308466275995691</v>
      </c>
      <c r="XN28" s="484">
        <f t="shared" ca="1" si="77"/>
        <v>2.7828601533139714E-2</v>
      </c>
      <c r="XO28" s="484">
        <f t="shared" ca="1" si="77"/>
        <v>0.70341687857189839</v>
      </c>
      <c r="XP28" s="484">
        <f t="shared" ca="1" si="77"/>
        <v>0.81844349346382761</v>
      </c>
      <c r="XQ28" s="484">
        <f t="shared" ca="1" si="77"/>
        <v>-8.50675308720171E-2</v>
      </c>
      <c r="XR28" s="484">
        <f t="shared" ca="1" si="77"/>
        <v>1.0960659539435138</v>
      </c>
      <c r="XS28" s="484">
        <f t="shared" ca="1" si="77"/>
        <v>0.68108909630857417</v>
      </c>
      <c r="XT28" s="484">
        <f t="shared" ca="1" si="77"/>
        <v>0.50818242424121263</v>
      </c>
      <c r="XU28" s="484">
        <f t="shared" ca="1" si="77"/>
        <v>-0.63720289277878872</v>
      </c>
      <c r="XV28" s="484">
        <f t="shared" ca="1" si="77"/>
        <v>-0.30179372854458303</v>
      </c>
      <c r="XW28" s="484">
        <f t="shared" ca="1" si="77"/>
        <v>-0.40427726626791127</v>
      </c>
      <c r="XX28" s="484">
        <f t="shared" ca="1" si="77"/>
        <v>-0.20379943838012618</v>
      </c>
      <c r="XY28" s="484">
        <f t="shared" ca="1" si="77"/>
        <v>-0.24303080179333969</v>
      </c>
      <c r="XZ28" s="484">
        <f t="shared" ca="1" si="77"/>
        <v>-0.56968338057380219</v>
      </c>
      <c r="YA28" s="484">
        <f t="shared" ca="1" si="77"/>
        <v>-0.43779539324227229</v>
      </c>
      <c r="YB28" s="484">
        <f t="shared" ca="1" si="78"/>
        <v>-0.21272953623148902</v>
      </c>
      <c r="YC28" s="484">
        <f t="shared" ca="1" si="78"/>
        <v>-0.17304240180829866</v>
      </c>
      <c r="YD28" s="484">
        <f t="shared" ca="1" si="78"/>
        <v>-0.6068623218308542</v>
      </c>
      <c r="YE28" s="484">
        <f t="shared" ca="1" si="78"/>
        <v>-0.46342509741627064</v>
      </c>
      <c r="YF28" s="484">
        <f t="shared" ca="1" si="78"/>
        <v>-0.18401706144294017</v>
      </c>
      <c r="YG28" s="484">
        <f t="shared" ca="1" si="78"/>
        <v>0.53605841900202811</v>
      </c>
      <c r="YH28" s="484">
        <f t="shared" ca="1" si="78"/>
        <v>0.3761400347447329</v>
      </c>
      <c r="YI28" s="484">
        <f t="shared" ca="1" si="78"/>
        <v>0.40086843951579315</v>
      </c>
      <c r="YJ28" s="484">
        <f t="shared" ca="1" si="78"/>
        <v>0.55062996448654267</v>
      </c>
      <c r="YK28" s="484">
        <f t="shared" ca="1" si="78"/>
        <v>5.8277766861099353E-2</v>
      </c>
      <c r="YL28" s="484">
        <f t="shared" ca="1" si="78"/>
        <v>0.15139075417761619</v>
      </c>
      <c r="YM28" s="484">
        <f t="shared" ca="1" si="78"/>
        <v>0.90333107688824665</v>
      </c>
      <c r="YN28" s="484">
        <f t="shared" ca="1" si="78"/>
        <v>0.48075197312125845</v>
      </c>
      <c r="YO28" s="484">
        <f t="shared" ca="1" si="78"/>
        <v>0.48261303142862333</v>
      </c>
      <c r="YP28" s="484">
        <f t="shared" ca="1" si="78"/>
        <v>0.58832636794620996</v>
      </c>
      <c r="YQ28" s="484">
        <f t="shared" ca="1" si="78"/>
        <v>0.66635823149419537</v>
      </c>
      <c r="YR28" s="484">
        <f t="shared" ca="1" si="79"/>
        <v>-0.73715989978774943</v>
      </c>
      <c r="YU28" s="606" t="s">
        <v>2431</v>
      </c>
      <c r="YV28" s="700" t="str">
        <f t="shared" ca="1" si="49"/>
        <v>B</v>
      </c>
      <c r="YW28" s="479">
        <f t="shared" ca="1" si="69"/>
        <v>0.66060963440044063</v>
      </c>
      <c r="YX28" s="495">
        <f t="shared" ca="1" si="50"/>
        <v>0.87808152350332302</v>
      </c>
      <c r="YY28" s="458">
        <f t="shared" ca="1" si="50"/>
        <v>0.7322550525735031</v>
      </c>
      <c r="YZ28" s="458">
        <f t="shared" ca="1" si="50"/>
        <v>0.208626051736129</v>
      </c>
      <c r="ZA28" s="459">
        <f t="shared" ca="1" si="50"/>
        <v>0.8234759097888078</v>
      </c>
      <c r="ZB28" s="495">
        <f t="shared" ca="1" si="70"/>
        <v>0.52344199494884547</v>
      </c>
      <c r="ZC28" s="458">
        <f t="shared" ca="1" si="71"/>
        <v>0.4352867563778845</v>
      </c>
      <c r="ZD28" s="458">
        <f t="shared" ca="1" si="72"/>
        <v>-0.23005497645147893</v>
      </c>
      <c r="ZE28" s="459">
        <f t="shared" ca="1" si="73"/>
        <v>0.39916112913715029</v>
      </c>
      <c r="ZF28" s="484">
        <f t="shared" ca="1" si="85"/>
        <v>4.5009936569290004E-2</v>
      </c>
      <c r="ZG28" s="484">
        <f t="shared" ca="1" si="85"/>
        <v>6.0956653196917926E-2</v>
      </c>
      <c r="ZH28" s="484">
        <f t="shared" ca="1" si="85"/>
        <v>1.1473290595745445E-2</v>
      </c>
      <c r="ZI28" s="484">
        <f t="shared" ca="1" si="85"/>
        <v>2.1988880583922777E-2</v>
      </c>
      <c r="ZJ28" s="484">
        <f t="shared" ca="1" si="85"/>
        <v>9.1836409008688807E-2</v>
      </c>
      <c r="ZK28" s="484">
        <f t="shared" ca="1" si="85"/>
        <v>7.3425809550013654E-2</v>
      </c>
      <c r="ZL28" s="484">
        <f t="shared" ca="1" si="85"/>
        <v>2.4672875513209128E-2</v>
      </c>
      <c r="ZM28" s="484">
        <f t="shared" ca="1" si="85"/>
        <v>9.4446117703140112E-2</v>
      </c>
      <c r="ZN28" s="484">
        <f t="shared" ca="1" si="85"/>
        <v>8.9770705925095284E-2</v>
      </c>
      <c r="ZO28" s="484">
        <f t="shared" ca="1" si="85"/>
        <v>2.8984588520071332E-2</v>
      </c>
      <c r="ZP28" s="484">
        <f t="shared" ca="1" si="85"/>
        <v>2.6000050859821721E-2</v>
      </c>
      <c r="ZQ28" s="484">
        <f t="shared" ca="1" si="85"/>
        <v>-1.1497069191506403E-2</v>
      </c>
      <c r="ZR28" s="484">
        <f t="shared" ca="1" si="85"/>
        <v>6.8537874740930649E-2</v>
      </c>
      <c r="ZS28" s="484">
        <f t="shared" ca="1" si="85"/>
        <v>7.6431293760233415E-2</v>
      </c>
      <c r="ZT28" s="484">
        <f t="shared" ca="1" si="85"/>
        <v>1.3645530753656038E-2</v>
      </c>
      <c r="ZU28" s="484">
        <f t="shared" ca="1" si="80"/>
        <v>5.2844914223572813E-2</v>
      </c>
      <c r="ZV28" s="484">
        <f t="shared" ca="1" si="80"/>
        <v>-1.9215497798489828E-2</v>
      </c>
      <c r="ZW28" s="484">
        <f t="shared" ca="1" si="80"/>
        <v>5.5175234891583769E-3</v>
      </c>
      <c r="ZX28" s="484">
        <f t="shared" ca="1" si="80"/>
        <v>2.7969817598544739E-2</v>
      </c>
      <c r="ZY28" s="484">
        <f t="shared" ca="1" si="80"/>
        <v>0.13772471860952887</v>
      </c>
      <c r="ZZ28" s="484">
        <f t="shared" ca="1" si="80"/>
        <v>-7.8155783354792625E-3</v>
      </c>
      <c r="AAA28" s="484">
        <f t="shared" ca="1" si="80"/>
        <v>7.5686922748512395E-2</v>
      </c>
      <c r="AAB28" s="484">
        <f t="shared" ca="1" si="80"/>
        <v>0.12431811823163672</v>
      </c>
      <c r="AAC28" s="484">
        <f t="shared" ca="1" si="80"/>
        <v>1.2546600107337495E-2</v>
      </c>
      <c r="AAD28" s="484">
        <f t="shared" ca="1" si="80"/>
        <v>-7.8682240113631882E-2</v>
      </c>
      <c r="AAE28" s="484">
        <f t="shared" ca="1" si="80"/>
        <v>-4.0219644611828483E-2</v>
      </c>
      <c r="AAF28" s="484">
        <f t="shared" ca="1" si="80"/>
        <v>-6.120902348854227E-2</v>
      </c>
      <c r="AAG28" s="484">
        <f t="shared" ca="1" si="80"/>
        <v>-4.3018323338477257E-2</v>
      </c>
      <c r="AAH28" s="484">
        <f t="shared" ca="1" si="80"/>
        <v>-3.8008707897835295E-2</v>
      </c>
      <c r="AAI28" s="484">
        <f t="shared" ca="1" si="80"/>
        <v>-6.0338538063910964E-2</v>
      </c>
      <c r="AAJ28" s="484">
        <f t="shared" ca="1" si="80"/>
        <v>-5.2025335368730337E-2</v>
      </c>
      <c r="AAK28" s="484">
        <f t="shared" ca="1" si="81"/>
        <v>-3.3183772310049216E-2</v>
      </c>
      <c r="AAL28" s="484">
        <f t="shared" ca="1" si="81"/>
        <v>-1.741238539122681E-2</v>
      </c>
      <c r="AAM28" s="484">
        <f t="shared" ca="1" si="81"/>
        <v>-2.189532836791554E-2</v>
      </c>
      <c r="AAN28" s="484">
        <f t="shared" ca="1" si="81"/>
        <v>-6.1359063816095079E-2</v>
      </c>
      <c r="AAO28" s="484">
        <f t="shared" ca="1" si="81"/>
        <v>-8.7757427120618361E-3</v>
      </c>
      <c r="AAP28" s="484">
        <f t="shared" ca="1" si="81"/>
        <v>2.8328516958800835E-2</v>
      </c>
      <c r="AAQ28" s="484">
        <f t="shared" ca="1" si="81"/>
        <v>7.2202153341576855E-2</v>
      </c>
      <c r="AAR28" s="484">
        <f t="shared" ca="1" si="81"/>
        <v>1.612649398533611E-2</v>
      </c>
      <c r="AAS28" s="484">
        <f t="shared" ca="1" si="81"/>
        <v>2.5193481555402932E-2</v>
      </c>
      <c r="AAT28" s="484">
        <f t="shared" ca="1" si="81"/>
        <v>0.1027465411596778</v>
      </c>
      <c r="AAU28" s="484">
        <f t="shared" ca="1" si="81"/>
        <v>0.12363824729832018</v>
      </c>
      <c r="AAV28" s="484">
        <f t="shared" ca="1" si="81"/>
        <v>7.4818040837836219E-2</v>
      </c>
      <c r="AAW28" s="484">
        <f t="shared" ca="1" si="81"/>
        <v>2.5206724043060142E-2</v>
      </c>
      <c r="AAX28" s="484">
        <f t="shared" ca="1" si="81"/>
        <v>6.1833612009956074E-2</v>
      </c>
      <c r="AAY28" s="484">
        <f t="shared" ca="1" si="81"/>
        <v>0.13484625623176977</v>
      </c>
      <c r="AAZ28" s="484">
        <f t="shared" ca="1" si="81"/>
        <v>0.10083451386486998</v>
      </c>
      <c r="ABA28" s="484">
        <f t="shared" ca="1" si="82"/>
        <v>-0.10451532592333997</v>
      </c>
    </row>
    <row r="29" spans="1:729" ht="15" customHeight="1" x14ac:dyDescent="0.35">
      <c r="A29" s="498">
        <v>27</v>
      </c>
      <c r="B29" s="628"/>
      <c r="C29" s="606" t="s">
        <v>2485</v>
      </c>
      <c r="D29" s="629">
        <v>854</v>
      </c>
      <c r="E29" s="810" t="s">
        <v>2486</v>
      </c>
      <c r="F29" s="631" t="s">
        <v>1182</v>
      </c>
      <c r="G29" s="632">
        <v>20903.277999999998</v>
      </c>
      <c r="H29" s="504">
        <v>16109.429316235142</v>
      </c>
      <c r="I29" s="505">
        <v>790</v>
      </c>
      <c r="J29" s="506" t="s">
        <v>2487</v>
      </c>
      <c r="K29" s="507">
        <v>1</v>
      </c>
      <c r="L29" s="735" t="s">
        <v>2488</v>
      </c>
      <c r="M29" s="817">
        <v>164</v>
      </c>
      <c r="N29" s="818">
        <v>0.35580000000000001</v>
      </c>
      <c r="O29" s="819">
        <v>0.4647</v>
      </c>
      <c r="P29" s="820">
        <v>0.31169999999999998</v>
      </c>
      <c r="Q29" s="821">
        <v>0.29110000000000003</v>
      </c>
      <c r="R29" s="818">
        <v>0.51190000000000002</v>
      </c>
      <c r="S29" s="822">
        <v>0.30159999999999998</v>
      </c>
      <c r="T29" s="822">
        <v>0.53469999999999995</v>
      </c>
      <c r="U29" s="822">
        <v>0.18840999999999999</v>
      </c>
      <c r="V29" s="822">
        <v>0.29920000000000002</v>
      </c>
      <c r="W29" s="515" t="s">
        <v>2489</v>
      </c>
      <c r="X29" s="516" t="s">
        <v>2490</v>
      </c>
      <c r="Y29" s="517">
        <v>2</v>
      </c>
      <c r="Z29" s="517">
        <v>3</v>
      </c>
      <c r="AA29" s="519" t="s">
        <v>2491</v>
      </c>
      <c r="AB29" s="520">
        <v>2018</v>
      </c>
      <c r="AC29" s="576">
        <v>0</v>
      </c>
      <c r="AD29" s="575" t="s">
        <v>1188</v>
      </c>
      <c r="AE29" s="817">
        <v>0</v>
      </c>
      <c r="AF29" s="634" t="s">
        <v>1188</v>
      </c>
      <c r="AG29" s="635" t="s">
        <v>1188</v>
      </c>
      <c r="AH29" s="636" t="s">
        <v>1188</v>
      </c>
      <c r="AI29" s="636" t="s">
        <v>1188</v>
      </c>
      <c r="AJ29" s="636" t="s">
        <v>1188</v>
      </c>
      <c r="AK29" s="637" t="s">
        <v>1188</v>
      </c>
      <c r="AL29" s="638" t="s">
        <v>1188</v>
      </c>
      <c r="AM29" s="639" t="s">
        <v>1188</v>
      </c>
      <c r="AN29" s="636" t="s">
        <v>1188</v>
      </c>
      <c r="AO29" s="636" t="s">
        <v>1188</v>
      </c>
      <c r="AP29" s="636" t="s">
        <v>1188</v>
      </c>
      <c r="AQ29" s="636" t="s">
        <v>1188</v>
      </c>
      <c r="AR29" s="636" t="s">
        <v>1188</v>
      </c>
      <c r="AS29" s="636" t="s">
        <v>1188</v>
      </c>
      <c r="AT29" s="636" t="s">
        <v>1188</v>
      </c>
      <c r="AU29" s="640" t="s">
        <v>1188</v>
      </c>
      <c r="AV29" s="785" t="s">
        <v>2492</v>
      </c>
      <c r="AW29" s="642" t="s">
        <v>2493</v>
      </c>
      <c r="AX29" s="643">
        <v>2</v>
      </c>
      <c r="AY29" s="837" t="s">
        <v>2494</v>
      </c>
      <c r="AZ29" s="645">
        <v>2</v>
      </c>
      <c r="BA29" s="709" t="s">
        <v>2495</v>
      </c>
      <c r="BB29" s="631" t="s">
        <v>2496</v>
      </c>
      <c r="BC29" s="646" t="s">
        <v>2497</v>
      </c>
      <c r="BD29" s="502" t="s">
        <v>1195</v>
      </c>
      <c r="BE29" s="502" t="s">
        <v>1196</v>
      </c>
      <c r="BF29" s="502">
        <v>3</v>
      </c>
      <c r="BG29" s="502">
        <v>2000</v>
      </c>
      <c r="BH29" s="502" t="s">
        <v>1195</v>
      </c>
      <c r="BI29" s="502">
        <v>1</v>
      </c>
      <c r="BJ29" s="534">
        <v>2</v>
      </c>
      <c r="BK29" s="838" t="s">
        <v>2498</v>
      </c>
      <c r="BL29" s="631" t="s">
        <v>1199</v>
      </c>
      <c r="BM29" s="709" t="s">
        <v>2499</v>
      </c>
      <c r="BN29" s="647">
        <v>1960</v>
      </c>
      <c r="BO29" s="557" t="s">
        <v>2500</v>
      </c>
      <c r="BP29" s="647">
        <v>2003</v>
      </c>
      <c r="BQ29" s="647">
        <v>3</v>
      </c>
      <c r="BR29" s="647">
        <v>3</v>
      </c>
      <c r="BS29" s="647" t="s">
        <v>2501</v>
      </c>
      <c r="BT29" s="647" t="s">
        <v>1188</v>
      </c>
      <c r="BU29" s="647" t="s">
        <v>1188</v>
      </c>
      <c r="BV29" s="648" t="s">
        <v>1188</v>
      </c>
      <c r="BW29" s="649" t="s">
        <v>2492</v>
      </c>
      <c r="BX29" s="650">
        <v>1993</v>
      </c>
      <c r="BY29" s="647" t="s">
        <v>2502</v>
      </c>
      <c r="BZ29" s="651" t="s">
        <v>2446</v>
      </c>
      <c r="CA29" s="647">
        <v>2</v>
      </c>
      <c r="CB29" s="647" t="s">
        <v>1214</v>
      </c>
      <c r="CC29" s="557" t="s">
        <v>2503</v>
      </c>
      <c r="CD29" s="652">
        <v>2005</v>
      </c>
      <c r="CE29" s="647">
        <v>3</v>
      </c>
      <c r="CF29" s="647">
        <v>2</v>
      </c>
      <c r="CG29" s="515" t="s">
        <v>2504</v>
      </c>
      <c r="CH29" s="647">
        <v>1960</v>
      </c>
      <c r="CI29" s="647">
        <v>1966</v>
      </c>
      <c r="CJ29" s="647">
        <v>3</v>
      </c>
      <c r="CK29" s="651" t="s">
        <v>2111</v>
      </c>
      <c r="CL29" s="651" t="s">
        <v>1208</v>
      </c>
      <c r="CM29" s="647">
        <v>2</v>
      </c>
      <c r="CN29" s="647" t="s">
        <v>2112</v>
      </c>
      <c r="CO29" s="557" t="s">
        <v>2505</v>
      </c>
      <c r="CP29" s="647">
        <v>1991</v>
      </c>
      <c r="CQ29" s="647">
        <v>3</v>
      </c>
      <c r="CR29" s="650">
        <v>2</v>
      </c>
      <c r="CS29" s="653" t="s">
        <v>1188</v>
      </c>
      <c r="CT29" s="647" t="s">
        <v>1188</v>
      </c>
      <c r="CU29" s="648">
        <v>0</v>
      </c>
      <c r="CV29" s="653" t="s">
        <v>1188</v>
      </c>
      <c r="CW29" s="665" t="s">
        <v>1188</v>
      </c>
      <c r="CX29" s="655">
        <v>0</v>
      </c>
      <c r="CY29" s="656" t="s">
        <v>2506</v>
      </c>
      <c r="CZ29" s="647">
        <v>2011</v>
      </c>
      <c r="DA29" s="657">
        <v>2</v>
      </c>
      <c r="DB29" s="723">
        <v>76800</v>
      </c>
      <c r="DC29" s="753">
        <v>3</v>
      </c>
      <c r="DD29" s="659" t="s">
        <v>1493</v>
      </c>
      <c r="DE29" s="648">
        <v>2007</v>
      </c>
      <c r="DF29" s="708" t="s">
        <v>2507</v>
      </c>
      <c r="DG29" s="664" t="s">
        <v>2508</v>
      </c>
      <c r="DH29" s="825">
        <v>1</v>
      </c>
      <c r="DI29" s="781" t="s">
        <v>1262</v>
      </c>
      <c r="DJ29" s="578" t="s">
        <v>2509</v>
      </c>
      <c r="DK29" s="665">
        <v>2006</v>
      </c>
      <c r="DL29" s="665">
        <v>3</v>
      </c>
      <c r="DM29" s="655">
        <v>2</v>
      </c>
      <c r="DN29" s="708" t="s">
        <v>2507</v>
      </c>
      <c r="DO29" s="664" t="s">
        <v>2508</v>
      </c>
      <c r="DP29" s="825">
        <v>1</v>
      </c>
      <c r="DQ29" s="781" t="s">
        <v>1262</v>
      </c>
      <c r="DR29" s="578" t="s">
        <v>2509</v>
      </c>
      <c r="DS29" s="665">
        <v>2006</v>
      </c>
      <c r="DT29" s="665">
        <v>3</v>
      </c>
      <c r="DU29" s="655">
        <v>2</v>
      </c>
      <c r="DV29" s="651" t="s">
        <v>2510</v>
      </c>
      <c r="DW29" s="578" t="s">
        <v>2511</v>
      </c>
      <c r="DX29" s="647">
        <v>2008</v>
      </c>
      <c r="DY29" s="647">
        <v>3</v>
      </c>
      <c r="DZ29" s="650">
        <v>1</v>
      </c>
      <c r="EA29" s="743" t="s">
        <v>2512</v>
      </c>
      <c r="EB29" s="649" t="s">
        <v>2513</v>
      </c>
      <c r="EC29" s="647">
        <v>2</v>
      </c>
      <c r="ED29" s="668" t="s">
        <v>1274</v>
      </c>
      <c r="EE29" s="647">
        <v>1997</v>
      </c>
      <c r="EF29" s="647">
        <v>3</v>
      </c>
      <c r="EG29" s="650" t="s">
        <v>1220</v>
      </c>
      <c r="EH29" s="648" t="s">
        <v>1221</v>
      </c>
      <c r="EI29" s="551" t="s">
        <v>2514</v>
      </c>
      <c r="EJ29" s="651" t="s">
        <v>2515</v>
      </c>
      <c r="EK29" s="647" t="s">
        <v>1188</v>
      </c>
      <c r="EL29" s="647" t="s">
        <v>1188</v>
      </c>
      <c r="EM29" s="669">
        <v>42887</v>
      </c>
      <c r="EN29" s="647" t="s">
        <v>1188</v>
      </c>
      <c r="EO29" s="670" t="s">
        <v>1188</v>
      </c>
      <c r="EP29" s="556">
        <v>0</v>
      </c>
      <c r="EQ29" s="556" t="s">
        <v>1188</v>
      </c>
      <c r="ER29" s="651" t="s">
        <v>1188</v>
      </c>
      <c r="ES29" s="556" t="s">
        <v>1188</v>
      </c>
      <c r="ET29" s="556">
        <v>0</v>
      </c>
      <c r="EU29" s="671">
        <v>0</v>
      </c>
      <c r="EV29" s="839">
        <v>2008</v>
      </c>
      <c r="EW29" s="673"/>
      <c r="EX29" s="674"/>
      <c r="EY29" s="631" t="s">
        <v>1416</v>
      </c>
      <c r="EZ29" s="631">
        <v>1</v>
      </c>
      <c r="FA29" s="675"/>
      <c r="FB29" s="648">
        <v>0</v>
      </c>
      <c r="FC29" s="676"/>
      <c r="FD29" s="647"/>
      <c r="FE29" s="648"/>
      <c r="FF29" s="652" t="s">
        <v>1225</v>
      </c>
      <c r="FG29" s="563" t="s">
        <v>1226</v>
      </c>
      <c r="FH29" s="631" t="str">
        <f t="shared" si="0"/>
        <v>C</v>
      </c>
      <c r="FI29" s="677">
        <f t="shared" si="1"/>
        <v>1.5333333333333332</v>
      </c>
      <c r="FJ29" s="678">
        <f t="shared" si="2"/>
        <v>1.6</v>
      </c>
      <c r="FK29" s="679">
        <f t="shared" si="3"/>
        <v>2</v>
      </c>
      <c r="FL29" s="680">
        <f t="shared" si="4"/>
        <v>1</v>
      </c>
      <c r="FM29" s="681">
        <v>0</v>
      </c>
      <c r="FN29" s="574" t="s">
        <v>1188</v>
      </c>
      <c r="FO29" s="470" t="s">
        <v>1188</v>
      </c>
      <c r="FP29" s="470" t="s">
        <v>1188</v>
      </c>
      <c r="FQ29" s="430">
        <v>0</v>
      </c>
      <c r="FR29" s="682" t="s">
        <v>1188</v>
      </c>
      <c r="FS29" s="369">
        <v>0</v>
      </c>
      <c r="FT29" s="574" t="s">
        <v>1188</v>
      </c>
      <c r="FU29" s="575" t="s">
        <v>1188</v>
      </c>
      <c r="FV29" s="369">
        <v>0</v>
      </c>
      <c r="FW29" s="574" t="s">
        <v>1188</v>
      </c>
      <c r="FX29" s="575" t="s">
        <v>1188</v>
      </c>
      <c r="FY29" s="369">
        <v>2</v>
      </c>
      <c r="FZ29" s="574">
        <v>2019</v>
      </c>
      <c r="GA29" s="470" t="s">
        <v>1768</v>
      </c>
      <c r="GB29" s="521" t="s">
        <v>2516</v>
      </c>
      <c r="GC29" s="369">
        <v>0</v>
      </c>
      <c r="GD29" s="574" t="s">
        <v>1188</v>
      </c>
      <c r="GE29" s="470" t="s">
        <v>1188</v>
      </c>
      <c r="GF29" s="685" t="s">
        <v>1188</v>
      </c>
      <c r="GG29" s="734">
        <v>0</v>
      </c>
      <c r="GH29" s="574" t="s">
        <v>1188</v>
      </c>
      <c r="GI29" s="684" t="s">
        <v>1188</v>
      </c>
      <c r="GJ29" s="575" t="s">
        <v>1188</v>
      </c>
      <c r="GK29" s="369">
        <v>2</v>
      </c>
      <c r="GL29" s="683">
        <v>2012</v>
      </c>
      <c r="GM29" s="686" t="s">
        <v>2517</v>
      </c>
      <c r="GN29" s="573" t="s">
        <v>2518</v>
      </c>
      <c r="GO29" s="577">
        <v>0</v>
      </c>
      <c r="GP29" s="687" t="s">
        <v>1188</v>
      </c>
      <c r="GQ29" s="688" t="s">
        <v>1188</v>
      </c>
      <c r="GR29" s="688" t="s">
        <v>1188</v>
      </c>
      <c r="GS29" s="688" t="s">
        <v>1188</v>
      </c>
      <c r="GT29" s="689" t="s">
        <v>1188</v>
      </c>
      <c r="GU29" s="581">
        <v>0</v>
      </c>
      <c r="GV29" s="687" t="s">
        <v>1188</v>
      </c>
      <c r="GW29" s="688" t="s">
        <v>1188</v>
      </c>
      <c r="GX29" s="689" t="s">
        <v>1188</v>
      </c>
      <c r="GY29" s="581">
        <v>0</v>
      </c>
      <c r="GZ29" s="582" t="s">
        <v>1188</v>
      </c>
      <c r="HA29" s="583" t="s">
        <v>1293</v>
      </c>
      <c r="HB29" s="584">
        <v>1</v>
      </c>
      <c r="HC29" s="585">
        <v>2</v>
      </c>
      <c r="HD29" s="586" t="s">
        <v>2519</v>
      </c>
      <c r="HE29" s="471" t="s">
        <v>2520</v>
      </c>
      <c r="HF29" s="587">
        <v>2004</v>
      </c>
      <c r="HG29" s="587">
        <v>2004</v>
      </c>
      <c r="HH29" s="588">
        <v>2</v>
      </c>
      <c r="HI29" s="586" t="s">
        <v>2521</v>
      </c>
      <c r="HJ29" s="471" t="s">
        <v>2522</v>
      </c>
      <c r="HK29" s="691">
        <v>2004</v>
      </c>
      <c r="HL29" s="692">
        <v>2</v>
      </c>
      <c r="HM29" s="591" t="s">
        <v>2523</v>
      </c>
      <c r="HN29" s="592">
        <v>2015</v>
      </c>
      <c r="HO29" s="681">
        <v>1</v>
      </c>
      <c r="HP29" s="574">
        <v>1</v>
      </c>
      <c r="HQ29" s="472">
        <f t="shared" si="5"/>
        <v>2</v>
      </c>
      <c r="HR29" s="593">
        <v>1</v>
      </c>
      <c r="HS29" s="574">
        <v>1</v>
      </c>
      <c r="HT29" s="574">
        <v>0.25</v>
      </c>
      <c r="HU29" s="574">
        <v>0</v>
      </c>
      <c r="HV29" s="574">
        <v>1</v>
      </c>
      <c r="HW29" s="574">
        <v>1</v>
      </c>
      <c r="HX29" s="574">
        <v>1</v>
      </c>
      <c r="HY29" s="574">
        <v>0</v>
      </c>
      <c r="HZ29" s="574">
        <v>1</v>
      </c>
      <c r="IA29" s="574">
        <v>1</v>
      </c>
      <c r="IB29" s="574">
        <v>1</v>
      </c>
      <c r="IC29" s="574">
        <v>0.75</v>
      </c>
      <c r="ID29" s="681">
        <v>0</v>
      </c>
      <c r="IE29" s="369">
        <v>0</v>
      </c>
      <c r="IF29" s="574">
        <v>0</v>
      </c>
      <c r="IG29" s="472">
        <f t="shared" si="6"/>
        <v>0</v>
      </c>
      <c r="IH29" s="609">
        <v>0.50855326576087057</v>
      </c>
      <c r="II29" s="694">
        <v>0.47192736130721413</v>
      </c>
      <c r="IJ29" s="695">
        <v>0.3040295763889021</v>
      </c>
      <c r="IK29" s="696">
        <v>0.49263829025683536</v>
      </c>
      <c r="IL29" s="696">
        <v>0.59407397857385658</v>
      </c>
      <c r="IM29" s="697">
        <v>0.49696760000926243</v>
      </c>
      <c r="IN29" s="599">
        <v>2</v>
      </c>
      <c r="IO29" s="600">
        <v>4</v>
      </c>
      <c r="IP29" s="601">
        <v>4</v>
      </c>
      <c r="IQ29" s="600">
        <v>23</v>
      </c>
      <c r="IR29" s="587">
        <v>33</v>
      </c>
      <c r="IS29" s="601">
        <v>56</v>
      </c>
      <c r="IT29" s="599" t="s">
        <v>1188</v>
      </c>
      <c r="IU29" s="600" t="s">
        <v>1188</v>
      </c>
      <c r="IV29" s="587" t="s">
        <v>1188</v>
      </c>
      <c r="IW29" s="601" t="s">
        <v>1188</v>
      </c>
      <c r="IX29" s="602" t="s">
        <v>1188</v>
      </c>
      <c r="IY29" s="681">
        <v>1</v>
      </c>
      <c r="IZ29" s="603" t="s">
        <v>2524</v>
      </c>
      <c r="JA29" s="681">
        <v>2</v>
      </c>
      <c r="JB29" s="840" t="s">
        <v>2525</v>
      </c>
      <c r="JC29" s="681">
        <v>0</v>
      </c>
      <c r="JD29" s="430" t="s">
        <v>1188</v>
      </c>
      <c r="JE29" s="470" t="s">
        <v>1188</v>
      </c>
      <c r="JF29" s="470" t="s">
        <v>1188</v>
      </c>
      <c r="JG29" s="472" t="s">
        <v>1188</v>
      </c>
      <c r="JH29" s="568">
        <v>2</v>
      </c>
      <c r="JI29" s="469">
        <v>3</v>
      </c>
      <c r="JJ29" s="470" t="s">
        <v>2526</v>
      </c>
      <c r="JK29" s="535" t="s">
        <v>2491</v>
      </c>
      <c r="JL29" s="520">
        <v>2018</v>
      </c>
      <c r="JM29" s="468">
        <v>1</v>
      </c>
      <c r="JN29" s="469">
        <v>2</v>
      </c>
      <c r="JO29" s="469">
        <v>1</v>
      </c>
      <c r="JP29" s="470" t="s">
        <v>2527</v>
      </c>
      <c r="JQ29" s="471" t="s">
        <v>2528</v>
      </c>
      <c r="JR29" s="472">
        <v>2014</v>
      </c>
      <c r="JS29" s="369">
        <v>2</v>
      </c>
      <c r="JT29" s="430">
        <v>2</v>
      </c>
      <c r="JU29" s="470" t="s">
        <v>2529</v>
      </c>
      <c r="JV29" s="471" t="s">
        <v>2530</v>
      </c>
      <c r="JW29" s="472">
        <v>2019</v>
      </c>
      <c r="JX29" s="606">
        <v>0</v>
      </c>
      <c r="JY29" s="607" t="s">
        <v>1188</v>
      </c>
      <c r="JZ29" s="606" t="s">
        <v>1188</v>
      </c>
      <c r="KA29" s="606">
        <f t="shared" si="7"/>
        <v>0</v>
      </c>
      <c r="KB29" s="606"/>
      <c r="KC29" s="606"/>
      <c r="KD29" s="606"/>
      <c r="KE29" s="606"/>
      <c r="KF29" s="606">
        <f t="shared" si="8"/>
        <v>0</v>
      </c>
      <c r="KG29" s="606"/>
      <c r="KH29" s="606"/>
      <c r="KI29" s="606"/>
      <c r="KJ29" s="606"/>
      <c r="KK29" s="606">
        <v>1</v>
      </c>
      <c r="KL29" s="606">
        <v>1</v>
      </c>
      <c r="KM29" s="608">
        <f t="shared" si="9"/>
        <v>0.34829782247543334</v>
      </c>
      <c r="KN29" s="609">
        <v>-0.75851088762283325</v>
      </c>
      <c r="KO29" s="609">
        <v>22.115385055541992</v>
      </c>
      <c r="KP29" s="610">
        <v>12</v>
      </c>
      <c r="KQ29" s="608">
        <f t="shared" si="10"/>
        <v>0.46226876676082612</v>
      </c>
      <c r="KR29" s="609">
        <v>-0.18865616619586945</v>
      </c>
      <c r="KS29" s="609">
        <v>49.519229888916016</v>
      </c>
      <c r="KT29" s="610">
        <v>15</v>
      </c>
      <c r="KU29" s="610">
        <v>40</v>
      </c>
      <c r="KV29" s="563" t="s">
        <v>1237</v>
      </c>
      <c r="KW29" s="606" t="s">
        <v>2485</v>
      </c>
      <c r="KX29" s="700" t="str">
        <f t="shared" ca="1" si="11"/>
        <v>C</v>
      </c>
      <c r="KY29" s="701">
        <f t="shared" ca="1" si="12"/>
        <v>0.46225612360517976</v>
      </c>
      <c r="KZ29" s="702">
        <f t="shared" ca="1" si="13"/>
        <v>0.43376705882352939</v>
      </c>
      <c r="LA29" s="703">
        <f t="shared" ca="1" si="54"/>
        <v>0.41848571428571429</v>
      </c>
      <c r="LB29" s="703">
        <f t="shared" ca="1" si="14"/>
        <v>0.37797500000000001</v>
      </c>
      <c r="LC29" s="704">
        <f t="shared" ca="1" si="15"/>
        <v>0.61879672131147545</v>
      </c>
      <c r="LD29" s="696" cm="1">
        <f t="array" aca="1" ref="LD29" ca="1">INDIRECT(LD$203&amp;ROW())*LD$205</f>
        <v>8</v>
      </c>
      <c r="LE29" s="696" cm="1">
        <f t="array" aca="1" ref="LE29" ca="1">INDIRECT(LE$203&amp;ROW())*LE$205</f>
        <v>0</v>
      </c>
      <c r="LF29" s="696" cm="1">
        <f t="array" aca="1" ref="LF29" ca="1">INDIRECT(LF$203&amp;ROW())*LF$205</f>
        <v>0</v>
      </c>
      <c r="LG29" s="696" cm="1">
        <f t="array" aca="1" ref="LG29" ca="1">INDIRECT(LG$203&amp;ROW())*LG$205</f>
        <v>3</v>
      </c>
      <c r="LH29" s="696" cm="1">
        <f t="array" aca="1" ref="LH29" ca="1">INDIRECT(LH$203&amp;ROW())*LH$205</f>
        <v>3</v>
      </c>
      <c r="LI29" s="696" cm="1">
        <f t="array" aca="1" ref="LI29" ca="1">INDIRECT(LI$203&amp;ROW())*LI$205</f>
        <v>3</v>
      </c>
      <c r="LJ29" s="696" cm="1">
        <f t="array" aca="1" ref="LJ29" ca="1">INDIRECT(LJ$203&amp;ROW())*LJ$205</f>
        <v>3</v>
      </c>
      <c r="LK29" s="696" cm="1">
        <f t="array" aca="1" ref="LK29" ca="1">INDIRECT(LK$203&amp;ROW())*LK$205</f>
        <v>3</v>
      </c>
      <c r="LL29" s="696" cm="1">
        <f t="array" aca="1" ref="LL29" ca="1">INDIRECT(LL$203&amp;ROW())*LL$205</f>
        <v>3</v>
      </c>
      <c r="LM29" s="696" cm="1">
        <f t="array" aca="1" ref="LM29" ca="1">INDIRECT(LM$203&amp;ROW())*LM$205</f>
        <v>6</v>
      </c>
      <c r="LN29" s="696" cm="1">
        <f t="array" aca="1" ref="LN29" ca="1">INDIRECT(LN$203&amp;ROW())*LN$205</f>
        <v>3</v>
      </c>
      <c r="LO29" s="696" cm="1">
        <f t="array" aca="1" ref="LO29" ca="1">INDIRECT(LO$203&amp;ROW())*LO$205</f>
        <v>0</v>
      </c>
      <c r="LP29" s="696" cm="1">
        <f t="array" aca="1" ref="LP29" ca="1">INDIRECT(LP$203&amp;ROW())*LP$205</f>
        <v>0</v>
      </c>
      <c r="LQ29" s="696" cm="1">
        <f t="array" aca="1" ref="LQ29" ca="1">IF(INDIRECT(LQ$203&amp;ROW())="-",0,INDIRECT(LQ$203&amp;ROW())*LQ$205)</f>
        <v>1.8701999999999999</v>
      </c>
      <c r="LR29" s="696" cm="1">
        <f t="array" aca="1" ref="LR29" ca="1">INDIRECT(LR$203&amp;ROW())*LR$205</f>
        <v>0</v>
      </c>
      <c r="LS29" s="696" cm="1">
        <f t="array" aca="1" ref="LS29" ca="1">IF(INDIRECT(LS$203&amp;ROW())="-",0,INDIRECT(LS$203&amp;ROW())*LS$205)</f>
        <v>2.7881999999999998</v>
      </c>
      <c r="LT29" s="696" cm="1">
        <f t="array" aca="1" ref="LT29" ca="1">INDIRECT(LT$203&amp;ROW())*LT$205</f>
        <v>2</v>
      </c>
      <c r="LU29" s="696" cm="1">
        <f t="array" aca="1" ref="LU29" ca="1">INDIRECT(LU$203&amp;ROW())*LU$205</f>
        <v>2</v>
      </c>
      <c r="LV29" s="696" cm="1">
        <f t="array" aca="1" ref="LV29" ca="1">INDIRECT(LV$203&amp;ROW())*LV$205</f>
        <v>0</v>
      </c>
      <c r="LW29" s="696" cm="1">
        <f t="array" aca="1" ref="LW29" ca="1">INDIRECT(LW$203&amp;ROW())*LW$205</f>
        <v>0</v>
      </c>
      <c r="LX29" s="696" cm="1">
        <f t="array" aca="1" ref="LX29" ca="1">INDIRECT(LX$203&amp;ROW())*LX$205</f>
        <v>2</v>
      </c>
      <c r="LY29" s="696" cm="1">
        <f t="array" aca="1" ref="LY29" ca="1">IF(INDIRECT(LY$203&amp;ROW())="-",0,INDIRECT(LY$203&amp;ROW())*LY$205)</f>
        <v>3.0714000000000001</v>
      </c>
      <c r="LZ29" s="696" cm="1">
        <f t="array" aca="1" ref="LZ29" ca="1">INDIRECT(LZ$203&amp;ROW())*LZ$205</f>
        <v>2</v>
      </c>
      <c r="MA29" s="696" cm="1">
        <f t="array" aca="1" ref="MA29" ca="1">INDIRECT(MA$203&amp;ROW())*MA$205</f>
        <v>4</v>
      </c>
      <c r="MB29" s="696" cm="1">
        <f t="array" aca="1" ref="MB29" ca="1">INDIRECT(MB$203&amp;ROW())*MB$205</f>
        <v>0</v>
      </c>
      <c r="MC29" s="696" cm="1">
        <f t="array" aca="1" ref="MC29" ca="1">IF($MB29=0,0,INDIRECT(MC$203&amp;ROW())*MC$205)</f>
        <v>0</v>
      </c>
      <c r="MD29" s="696" cm="1">
        <f t="array" aca="1" ref="MD29" ca="1">IF($MB29=0,0,INDIRECT(MD$203&amp;ROW())*MD$205)</f>
        <v>0</v>
      </c>
      <c r="ME29" s="696" cm="1">
        <f t="array" aca="1" ref="ME29" ca="1">IF($MB29=0,0,INDIRECT(ME$203&amp;ROW())*ME$205)</f>
        <v>0</v>
      </c>
      <c r="MF29" s="696" cm="1">
        <f t="array" aca="1" ref="MF29" ca="1">IF($MB29=0,0,INDIRECT(MF$203&amp;ROW())*MF$205)</f>
        <v>0</v>
      </c>
      <c r="MG29" s="696" cm="1">
        <f t="array" aca="1" ref="MG29" ca="1">INDIRECT(MG$203&amp;ROW())*MG$205</f>
        <v>0</v>
      </c>
      <c r="MH29" s="696" cm="1">
        <f t="array" aca="1" ref="MH29" ca="1">IF($MG29=0,0,INDIRECT(MH$203&amp;ROW())*MH$205)</f>
        <v>0</v>
      </c>
      <c r="MI29" s="696" cm="1">
        <f t="array" aca="1" ref="MI29" ca="1">IF($MG29=0,0,INDIRECT(MI$203&amp;ROW())*MI$205)</f>
        <v>0</v>
      </c>
      <c r="MJ29" s="696" cm="1">
        <f t="array" aca="1" ref="MJ29" ca="1">INDIRECT(MJ$203&amp;ROW())*MJ$205</f>
        <v>0</v>
      </c>
      <c r="MK29" s="696" cm="1">
        <f t="array" aca="1" ref="MK29" ca="1">INDIRECT(MK$203&amp;ROW())*MK$205</f>
        <v>0</v>
      </c>
      <c r="ML29" s="696" cm="1">
        <f t="array" aca="1" ref="ML29" ca="1">INDIRECT(ML$203&amp;ROW())*ML$205</f>
        <v>0</v>
      </c>
      <c r="MM29" s="696" cm="1">
        <f t="array" aca="1" ref="MM29" ca="1">INDIRECT(MM$203&amp;ROW())*MM$205</f>
        <v>6</v>
      </c>
      <c r="MN29" s="696" cm="1">
        <f t="array" aca="1" ref="MN29" ca="1">INDIRECT(MN$203&amp;ROW())*MN$205</f>
        <v>0</v>
      </c>
      <c r="MO29" s="696" cm="1">
        <f t="array" aca="1" ref="MO29" ca="1">INDIRECT(MO$203&amp;ROW())*MO$205</f>
        <v>2</v>
      </c>
      <c r="MP29" s="696" cm="1">
        <f t="array" aca="1" ref="MP29" ca="1">INDIRECT(MP$203&amp;ROW())*MP$205</f>
        <v>2</v>
      </c>
      <c r="MQ29" s="696" cm="1">
        <f t="array" aca="1" ref="MQ29" ca="1">INDIRECT(MQ$203&amp;ROW())*MQ$205</f>
        <v>2</v>
      </c>
      <c r="MR29" s="696" cm="1">
        <f t="array" aca="1" ref="MR29" ca="1">INDIRECT(MR$203&amp;ROW())*MR$205</f>
        <v>2</v>
      </c>
      <c r="MS29" s="696" cm="1">
        <f t="array" aca="1" ref="MS29" ca="1">INDIRECT(MS$203&amp;ROW())*MS$205</f>
        <v>2</v>
      </c>
      <c r="MT29" s="696" cm="1">
        <f t="array" aca="1" ref="MT29" ca="1">INDIRECT(MT$203&amp;ROW())*MT$205</f>
        <v>2</v>
      </c>
      <c r="MU29" s="696" cm="1">
        <f t="array" aca="1" ref="MU29" ca="1">INDIRECT(MU$203&amp;ROW())*MU$205</f>
        <v>2</v>
      </c>
      <c r="MV29" s="696" cm="1">
        <f t="array" aca="1" ref="MV29" ca="1">IF(INDIRECT(MV$203&amp;ROW())="-",0,INDIRECT(MV$203&amp;ROW())*MV$205)</f>
        <v>1.7466000000000002</v>
      </c>
      <c r="MW29" s="696" cm="1">
        <f t="array" aca="1" ref="MW29" ca="1">INDIRECT(MW$203&amp;ROW())*MW$205</f>
        <v>4</v>
      </c>
      <c r="MX29" s="696" cm="1">
        <f t="array" aca="1" ref="MX29" ca="1">INDIRECT(MX$203&amp;ROW())*MX$205</f>
        <v>4</v>
      </c>
      <c r="MY29" s="696" cm="1">
        <f t="array" aca="1" ref="MY29" ca="1">INDIRECT(MY$203&amp;ROW())*MY$205</f>
        <v>8</v>
      </c>
      <c r="NA29" s="701">
        <f t="shared" si="16"/>
        <v>0.64174878048780482</v>
      </c>
      <c r="NB29" s="617">
        <f t="shared" si="17"/>
        <v>0.39033571428571434</v>
      </c>
      <c r="NC29" s="695">
        <f t="shared" si="18"/>
        <v>0.27014615384615381</v>
      </c>
      <c r="ND29" s="697">
        <f t="shared" si="19"/>
        <v>0.7515222222222222</v>
      </c>
      <c r="NE29" s="694">
        <f t="shared" si="20"/>
        <v>0.51343821771047382</v>
      </c>
      <c r="NF29" s="682" t="str">
        <f t="shared" si="21"/>
        <v>B</v>
      </c>
      <c r="NH29" s="606" t="s">
        <v>2485</v>
      </c>
      <c r="NI29" s="563" t="str">
        <f t="shared" si="22"/>
        <v>C</v>
      </c>
      <c r="NJ29" s="563" t="str">
        <f t="shared" si="23"/>
        <v>B</v>
      </c>
      <c r="NK29" s="563" t="str">
        <f t="shared" ca="1" si="24"/>
        <v>C</v>
      </c>
      <c r="NL29" s="563" t="str">
        <f t="shared" ca="1" si="25"/>
        <v>C</v>
      </c>
      <c r="NM29" s="563" t="str">
        <f t="shared" ca="1" si="26"/>
        <v>B</v>
      </c>
      <c r="NN29" s="563" t="str">
        <f t="shared" ca="1" si="55"/>
        <v>C</v>
      </c>
      <c r="NO29" s="563" t="str">
        <f t="shared" ca="1" si="56"/>
        <v>B</v>
      </c>
      <c r="NP29" s="606" t="str">
        <f t="shared" si="27"/>
        <v>-</v>
      </c>
      <c r="NQ29" s="682" t="str">
        <f t="shared" si="28"/>
        <v>-</v>
      </c>
      <c r="NR29" s="682" t="e">
        <f>IF(OR(AND(NI29="A",OR(NJ29="C",NJ29="D")),AND(NI29="A",OR(#REF!="C",#REF!="D")),AND(NI29="B",OR(NJ29="D",#REF!="D")),AND(OR(NI29="C",NI29="D"),OR(NJ29="A",NJ29="B")),AND(OR(NI29="C",NI29="D"),OR(#REF!="A",#REF!="B")),AND(OR(NJ29="A",#REF!="A",NJ29="B",#REF!="B"),OR(NP29="-",NQ29="-")),AND(OR(NJ29="C",#REF!="C",NJ29="D",#REF!="D"),NP29="Yes")),"Yes","-")</f>
        <v>#REF!</v>
      </c>
      <c r="NS29" s="607"/>
      <c r="NT29" s="619">
        <f t="shared" si="29"/>
        <v>0.35580000000000001</v>
      </c>
      <c r="NU29" s="619">
        <f t="shared" si="30"/>
        <v>0.51343821771047382</v>
      </c>
      <c r="NV29" s="619">
        <f t="shared" ca="1" si="31"/>
        <v>0.46225612360517976</v>
      </c>
      <c r="NW29" s="619">
        <f t="shared" ca="1" si="57"/>
        <v>0.49461094120978621</v>
      </c>
      <c r="NX29" s="619">
        <f t="shared" ca="1" si="58"/>
        <v>0.54895478839618528</v>
      </c>
      <c r="NY29" s="620">
        <f t="shared" ca="1" si="59"/>
        <v>0.48340262971806924</v>
      </c>
      <c r="NZ29" s="620">
        <f t="shared" ca="1" si="60"/>
        <v>0.55561154247982025</v>
      </c>
      <c r="OA29" s="705" t="s">
        <v>1188</v>
      </c>
      <c r="OB29" s="706" t="s">
        <v>1188</v>
      </c>
      <c r="OC29" s="494"/>
      <c r="OE29" s="606" t="s">
        <v>2485</v>
      </c>
      <c r="OF29" s="700" t="str">
        <f t="shared" ca="1" si="32"/>
        <v>C</v>
      </c>
      <c r="OG29" s="701">
        <f t="shared" ca="1" si="61"/>
        <v>0.49461094120978621</v>
      </c>
      <c r="OH29" s="705">
        <f t="shared" ca="1" si="33"/>
        <v>0.58725438134490249</v>
      </c>
      <c r="OI29" s="696">
        <f t="shared" ca="1" si="34"/>
        <v>0.39047588255959853</v>
      </c>
      <c r="OJ29" s="696">
        <f t="shared" ca="1" si="35"/>
        <v>0.28374379177713882</v>
      </c>
      <c r="OK29" s="697">
        <f t="shared" ca="1" si="36"/>
        <v>0.71696970915750491</v>
      </c>
      <c r="OL29" s="696" cm="1">
        <f t="array" aca="1" ref="OL29" ca="1">INDIRECT(OL$203&amp;ROW())*OL$205</f>
        <v>1.4956</v>
      </c>
      <c r="OM29" s="696" cm="1">
        <f t="array" aca="1" ref="OM29" ca="1">INDIRECT(OM$203&amp;ROW())*OM$205</f>
        <v>0</v>
      </c>
      <c r="ON29" s="696" cm="1">
        <f t="array" aca="1" ref="ON29" ca="1">INDIRECT(ON$203&amp;ROW())*ON$205</f>
        <v>0</v>
      </c>
      <c r="OO29" s="696" cm="1">
        <f t="array" aca="1" ref="OO29" ca="1">INDIRECT(OO$203&amp;ROW())*OO$205</f>
        <v>1.0790999999999999</v>
      </c>
      <c r="OP29" s="696" cm="1">
        <f t="array" aca="1" ref="OP29" ca="1">INDIRECT(OP$203&amp;ROW())*OP$205</f>
        <v>1.5831</v>
      </c>
      <c r="OQ29" s="696" cm="1">
        <f t="array" aca="1" ref="OQ29" ca="1">INDIRECT(OQ$203&amp;ROW())*OQ$205</f>
        <v>1.5849</v>
      </c>
      <c r="OR29" s="696" cm="1">
        <f t="array" aca="1" ref="OR29" ca="1">INDIRECT(OR$203&amp;ROW())*OR$205</f>
        <v>1.4141999999999999</v>
      </c>
      <c r="OS29" s="696" cm="1">
        <f t="array" aca="1" ref="OS29" ca="1">INDIRECT(OS$203&amp;ROW())*OS$205</f>
        <v>1.5387</v>
      </c>
      <c r="OT29" s="696" cm="1">
        <f t="array" aca="1" ref="OT29" ca="1">INDIRECT(OT$203&amp;ROW())*OT$205</f>
        <v>1.4727000000000001</v>
      </c>
      <c r="OU29" s="696" cm="1">
        <f t="array" aca="1" ref="OU29" ca="1">INDIRECT(OU$203&amp;ROW())*OU$205</f>
        <v>1.9304999999999999</v>
      </c>
      <c r="OV29" s="696" cm="1">
        <f t="array" aca="1" ref="OV29" ca="1">INDIRECT(OV$203&amp;ROW())*OV$205</f>
        <v>1.2161999999999999</v>
      </c>
      <c r="OW29" s="696" cm="1">
        <f t="array" aca="1" ref="OW29" ca="1">INDIRECT(OW$203&amp;ROW())*OW$205</f>
        <v>0</v>
      </c>
      <c r="OX29" s="696" cm="1">
        <f t="array" aca="1" ref="OX29" ca="1">INDIRECT(OX$203&amp;ROW())*OX$205</f>
        <v>0</v>
      </c>
      <c r="OY29" s="696" cm="1">
        <f t="array" aca="1" ref="OY29" ca="1">IF(INDIRECT(OY$203&amp;ROW())="-",0,INDIRECT(OY$203&amp;ROW())*OY$205)</f>
        <v>0.22121348999999998</v>
      </c>
      <c r="OZ29" s="696" cm="1">
        <f t="array" aca="1" ref="OZ29" ca="1">INDIRECT(OZ$203&amp;ROW())*OZ$205</f>
        <v>0</v>
      </c>
      <c r="PA29" s="696" cm="1">
        <f t="array" aca="1" ref="PA29" ca="1">IF(INDIRECT(PA$203&amp;ROW())="-",0,INDIRECT(PA$203&amp;ROW())*PA$205)</f>
        <v>0.41051598</v>
      </c>
      <c r="PB29" s="705" cm="1">
        <f t="array" aca="1" ref="PB29" ca="1">INDIRECT(PB$203&amp;ROW())*PB$205</f>
        <v>0.75419999999999998</v>
      </c>
      <c r="PC29" s="696" cm="1">
        <f t="array" aca="1" ref="PC29" ca="1">INDIRECT(PC$203&amp;ROW())*PC$205</f>
        <v>1.3946000000000001</v>
      </c>
      <c r="PD29" s="696" cm="1">
        <f t="array" aca="1" ref="PD29" ca="1">INDIRECT(PD$203&amp;ROW())*PD$205</f>
        <v>0</v>
      </c>
      <c r="PE29" s="696" cm="1">
        <f t="array" aca="1" ref="PE29" ca="1">INDIRECT(PE$203&amp;ROW())*PE$205</f>
        <v>0</v>
      </c>
      <c r="PF29" s="696" cm="1">
        <f t="array" aca="1" ref="PF29" ca="1">INDIRECT(PF$203&amp;ROW())*PF$205</f>
        <v>1.3308</v>
      </c>
      <c r="PG29" s="696" cm="1">
        <f t="array" aca="1" ref="PG29" ca="1">IF(INDIRECT(PG$203&amp;ROW())="-",0,INDIRECT(PG$203&amp;ROW())*PG$205)</f>
        <v>0.44791250000000005</v>
      </c>
      <c r="PH29" s="696" cm="1">
        <f t="array" aca="1" ref="PH29" ca="1">INDIRECT(PH$203&amp;ROW())*PH$205</f>
        <v>0.61699999999999999</v>
      </c>
      <c r="PI29" s="696" cm="1">
        <f t="array" aca="1" ref="PI29" ca="1">INDIRECT(PI$203&amp;ROW())*PI$205</f>
        <v>1.2145999999999999</v>
      </c>
      <c r="PJ29" s="696" cm="1">
        <f t="array" aca="1" ref="PJ29" ca="1">INDIRECT(PJ$203&amp;ROW())*PJ$205</f>
        <v>0</v>
      </c>
      <c r="PK29" s="696" cm="1">
        <f t="array" aca="1" ref="PK29" ca="1">IF($PJ29=0,0,INDIRECT(PK$203&amp;ROW())*PK$205)</f>
        <v>0</v>
      </c>
      <c r="PL29" s="696" cm="1">
        <f t="array" aca="1" ref="PL29" ca="1">IF($MPE29=0,0,INDIRECT(PL$203&amp;ROW())*PL$205)</f>
        <v>0</v>
      </c>
      <c r="PM29" s="696" cm="1">
        <f t="array" aca="1" ref="PM29" ca="1">IF($MPE29=0,0,INDIRECT(PM$203&amp;ROW())*PM$205)</f>
        <v>0</v>
      </c>
      <c r="PN29" s="696" cm="1">
        <f t="array" aca="1" ref="PN29" ca="1">IF($PJ29=0,0,INDIRECT(PN$203&amp;ROW())*PN$205)</f>
        <v>0</v>
      </c>
      <c r="PO29" s="696" cm="1">
        <f t="array" aca="1" ref="PO29" ca="1">INDIRECT(PO$203&amp;ROW())*PO$205</f>
        <v>0</v>
      </c>
      <c r="PP29" s="696" cm="1">
        <f t="array" aca="1" ref="PP29" ca="1">IF($PO29=0,0,INDIRECT(PP$203&amp;ROW())*PP$205)</f>
        <v>0</v>
      </c>
      <c r="PQ29" s="696" cm="1">
        <f t="array" aca="1" ref="PQ29" ca="1">IF($PO29=0,0,INDIRECT(PQ$203&amp;ROW())*PQ$205)</f>
        <v>0</v>
      </c>
      <c r="PR29" s="696" cm="1">
        <f t="array" aca="1" ref="PR29" ca="1">INDIRECT(PR$203&amp;ROW())*PR$205</f>
        <v>0</v>
      </c>
      <c r="PS29" s="696" cm="1">
        <f t="array" aca="1" ref="PS29" ca="1">INDIRECT(PS$203&amp;ROW())*PS$205</f>
        <v>0</v>
      </c>
      <c r="PT29" s="696" cm="1">
        <f t="array" aca="1" ref="PT29" ca="1">INDIRECT(PT$203&amp;ROW())*PT$205</f>
        <v>0</v>
      </c>
      <c r="PU29" s="696" cm="1">
        <f t="array" aca="1" ref="PU29" ca="1">INDIRECT(PU$203&amp;ROW())*PU$205</f>
        <v>1.7696999999999998</v>
      </c>
      <c r="PV29" s="696" cm="1">
        <f t="array" aca="1" ref="PV29" ca="1">INDIRECT(PV$203&amp;ROW())*PV$205</f>
        <v>0</v>
      </c>
      <c r="PW29" s="696" cm="1">
        <f t="array" aca="1" ref="PW29" ca="1">INDIRECT(PW$203&amp;ROW())*PW$205</f>
        <v>1.0658000000000001</v>
      </c>
      <c r="PX29" s="696" cm="1">
        <f t="array" aca="1" ref="PX29" ca="1">INDIRECT(PX$203&amp;ROW())*PX$205</f>
        <v>1.1714</v>
      </c>
      <c r="PY29" s="696" cm="1">
        <f t="array" aca="1" ref="PY29" ca="1">INDIRECT(PY$203&amp;ROW())*PY$205</f>
        <v>1.1866000000000001</v>
      </c>
      <c r="PZ29" s="696" cm="1">
        <f t="array" aca="1" ref="PZ29" ca="1">INDIRECT(PZ$203&amp;ROW())*PZ$205</f>
        <v>0.17430000000000001</v>
      </c>
      <c r="QA29" s="696" cm="1">
        <f t="array" aca="1" ref="QA29" ca="1">INDIRECT(QA$203&amp;ROW())*QA$205</f>
        <v>0.31659999999999999</v>
      </c>
      <c r="QB29" s="696" cm="1">
        <f t="array" aca="1" ref="QB29" ca="1">INDIRECT(QB$203&amp;ROW())*QB$205</f>
        <v>1.5966</v>
      </c>
      <c r="QC29" s="696" cm="1">
        <f t="array" aca="1" ref="QC29" ca="1">INDIRECT(QC$203&amp;ROW())*QC$205</f>
        <v>1.4259999999999999</v>
      </c>
      <c r="QD29" s="696" cm="1">
        <f t="array" aca="1" ref="QD29" ca="1">IF(INDIRECT(QD$203&amp;ROW())="-",0,INDIRECT(QD$203&amp;ROW())*QD$205)</f>
        <v>0.17876451000000002</v>
      </c>
      <c r="QE29" s="696" cm="1">
        <f t="array" aca="1" ref="QE29" ca="1">INDIRECT(QE$203&amp;ROW())*QE$205</f>
        <v>1.0656000000000001</v>
      </c>
      <c r="QF29" s="696" cm="1">
        <f t="array" aca="1" ref="QF29" ca="1">INDIRECT(QF$203&amp;ROW())*QF$205</f>
        <v>0.72440000000000004</v>
      </c>
      <c r="QG29" s="696" cm="1">
        <f t="array" aca="1" ref="QG29" ca="1">INDIRECT(QG$203&amp;ROW())*QG$205</f>
        <v>1.4996</v>
      </c>
      <c r="QI29" s="606" t="s">
        <v>2485</v>
      </c>
      <c r="QJ29" s="700" t="str">
        <f t="shared" ca="1" si="37"/>
        <v>B</v>
      </c>
      <c r="QK29" s="701">
        <f t="shared" ca="1" si="62"/>
        <v>0.54895478839618528</v>
      </c>
      <c r="QL29" s="705">
        <f t="shared" ca="1" si="38"/>
        <v>0.75126997052975431</v>
      </c>
      <c r="QM29" s="696">
        <f t="shared" ca="1" si="39"/>
        <v>0.4495322355167039</v>
      </c>
      <c r="QN29" s="696">
        <f t="shared" ca="1" si="40"/>
        <v>0.18569264616924874</v>
      </c>
      <c r="QO29" s="697">
        <f t="shared" ca="1" si="41"/>
        <v>0.80932430136903399</v>
      </c>
      <c r="QP29" s="696" cm="1">
        <f t="array" aca="1" ref="QP29" ca="1">INDIRECT(QP$203&amp;ROW())*QP$205</f>
        <v>6.6903293490763766E-2</v>
      </c>
      <c r="QQ29" s="696" cm="1">
        <f t="array" aca="1" ref="QQ29" ca="1">INDIRECT(QQ$203&amp;ROW())*QQ$205</f>
        <v>0</v>
      </c>
      <c r="QR29" s="696" cm="1">
        <f t="array" aca="1" ref="QR29" ca="1">INDIRECT(QR$203&amp;ROW())*QR$205</f>
        <v>0</v>
      </c>
      <c r="QS29" s="696" cm="1">
        <f t="array" aca="1" ref="QS29" ca="1">INDIRECT(QS$203&amp;ROW())*QS$205</f>
        <v>0.22471360933801068</v>
      </c>
      <c r="QT29" s="696" cm="1">
        <f t="array" aca="1" ref="QT29" ca="1">INDIRECT(QT$203&amp;ROW())*QT$205</f>
        <v>0.26232814414996541</v>
      </c>
      <c r="QU29" s="696" cm="1">
        <f t="array" aca="1" ref="QU29" ca="1">INDIRECT(QU$203&amp;ROW())*QU$205</f>
        <v>0.53329206883563263</v>
      </c>
      <c r="QV29" s="696" cm="1">
        <f t="array" aca="1" ref="QV29" ca="1">INDIRECT(QV$203&amp;ROW())*QV$205</f>
        <v>0.24117831443907087</v>
      </c>
      <c r="QW29" s="696" cm="1">
        <f t="array" aca="1" ref="QW29" ca="1">INDIRECT(QW$203&amp;ROW())*QW$205</f>
        <v>0.53099416374332975</v>
      </c>
      <c r="QX29" s="696" cm="1">
        <f t="array" aca="1" ref="QX29" ca="1">INDIRECT(QX$203&amp;ROW())*QX$205</f>
        <v>0.60640894423913805</v>
      </c>
      <c r="QY29" s="696" cm="1">
        <f t="array" aca="1" ref="QY29" ca="1">INDIRECT(QY$203&amp;ROW())*QY$205</f>
        <v>0.13540247513535897</v>
      </c>
      <c r="QZ29" s="696" cm="1">
        <f t="array" aca="1" ref="QZ29" ca="1">INDIRECT(QZ$203&amp;ROW())*QZ$205</f>
        <v>0.27613248380770827</v>
      </c>
      <c r="RA29" s="696" cm="1">
        <f t="array" aca="1" ref="RA29" ca="1">INDIRECT(RA$203&amp;ROW())*RA$205</f>
        <v>0</v>
      </c>
      <c r="RB29" s="696" cm="1">
        <f t="array" aca="1" ref="RB29" ca="1">INDIRECT(RB$203&amp;ROW())*RB$205</f>
        <v>0</v>
      </c>
      <c r="RC29" s="696" cm="1">
        <f t="array" aca="1" ref="RC29" ca="1">IF(INDIRECT(RC$203&amp;ROW())="-",0,INDIRECT(RC$203&amp;ROW())*RC$205)</f>
        <v>2.615431535128598E-2</v>
      </c>
      <c r="RD29" s="696" cm="1">
        <f t="array" aca="1" ref="RD29" ca="1">INDIRECT(RD$203&amp;ROW())*RD$205</f>
        <v>0</v>
      </c>
      <c r="RE29" s="696" cm="1">
        <f t="array" aca="1" ref="RE29" ca="1">IF(INDIRECT(RE$203&amp;ROW())="-",0,INDIRECT(RE$203&amp;ROW())*RE$205)</f>
        <v>2.9410416763431518E-2</v>
      </c>
      <c r="RF29" s="705" cm="1">
        <f t="array" aca="1" ref="RF29" ca="1">INDIRECT(RF$203&amp;ROW())*RF$205</f>
        <v>5.3068994403248027E-2</v>
      </c>
      <c r="RG29" s="696" cm="1">
        <f t="array" aca="1" ref="RG29" ca="1">INDIRECT(RG$203&amp;ROW())*RG$205</f>
        <v>0.27650466908360405</v>
      </c>
      <c r="RH29" s="696" cm="1">
        <f t="array" aca="1" ref="RH29" ca="1">INDIRECT(RH$203&amp;ROW())*RH$205</f>
        <v>0</v>
      </c>
      <c r="RI29" s="696" cm="1">
        <f t="array" aca="1" ref="RI29" ca="1">INDIRECT(RI$203&amp;ROW())*RI$205</f>
        <v>0</v>
      </c>
      <c r="RJ29" s="696" cm="1">
        <f t="array" aca="1" ref="RJ29" ca="1">INDIRECT(RJ$203&amp;ROW())*RJ$205</f>
        <v>0.12226723336432462</v>
      </c>
      <c r="RK29" s="696" cm="1">
        <f t="array" aca="1" ref="RK29" ca="1">IF(INDIRECT(RK$203&amp;ROW())="-",0,INDIRECT(RK$203&amp;ROW())*RK$205)</f>
        <v>3.0929816461884346E-2</v>
      </c>
      <c r="RL29" s="696" cm="1">
        <f t="array" aca="1" ref="RL29" ca="1">INDIRECT(RL$203&amp;ROW())*RL$205</f>
        <v>0.11262003659234653</v>
      </c>
      <c r="RM29" s="696" cm="1">
        <f t="array" aca="1" ref="RM29" ca="1">INDIRECT(RM$203&amp;ROW())*RM$205</f>
        <v>2.9987460729532761E-2</v>
      </c>
      <c r="RN29" s="696" cm="1">
        <f t="array" aca="1" ref="RN29" ca="1">INDIRECT(RN$203&amp;ROW())*RN$205</f>
        <v>0</v>
      </c>
      <c r="RO29" s="696" cm="1">
        <f t="array" aca="1" ref="RO29" ca="1">IF($RN29=0,0,INDIRECT(RO$203&amp;ROW())*RO$205)</f>
        <v>0</v>
      </c>
      <c r="RP29" s="696" cm="1">
        <f t="array" aca="1" ref="RP29" ca="1">IF($RN29=0,0,INDIRECT(RP$203&amp;ROW())*RP$205)</f>
        <v>0</v>
      </c>
      <c r="RQ29" s="696" cm="1">
        <f t="array" aca="1" ref="RQ29" ca="1">IF($RN29=0,0,INDIRECT(RQ$203&amp;ROW())*RQ$205)</f>
        <v>0</v>
      </c>
      <c r="RR29" s="696" cm="1">
        <f t="array" aca="1" ref="RR29" ca="1">IF($RN29=0,0,INDIRECT(RR$203&amp;ROW())*RR$205)</f>
        <v>0</v>
      </c>
      <c r="RS29" s="696" cm="1">
        <f t="array" aca="1" ref="RS29" ca="1">INDIRECT(RS$203&amp;ROW())*RS$205</f>
        <v>0</v>
      </c>
      <c r="RT29" s="696" cm="1">
        <f t="array" aca="1" ref="RT29" ca="1">IF($RS29=0,0,INDIRECT(RT$203&amp;ROW())*RT$205)</f>
        <v>0</v>
      </c>
      <c r="RU29" s="696" cm="1">
        <f t="array" aca="1" ref="RU29" ca="1">IF($RS29=0,0,INDIRECT(RU$203&amp;ROW())*RU$205)</f>
        <v>0</v>
      </c>
      <c r="RV29" s="696" cm="1">
        <f t="array" aca="1" ref="RV29" ca="1">INDIRECT(RV$203&amp;ROW())*RV$205</f>
        <v>0</v>
      </c>
      <c r="RW29" s="696" cm="1">
        <f t="array" aca="1" ref="RW29" ca="1">INDIRECT(RW$203&amp;ROW())*RW$205</f>
        <v>0</v>
      </c>
      <c r="RX29" s="696" cm="1">
        <f t="array" aca="1" ref="RX29" ca="1">INDIRECT(RX$203&amp;ROW())*RX$205</f>
        <v>0</v>
      </c>
      <c r="RY29" s="696" cm="1">
        <f t="array" aca="1" ref="RY29" ca="1">INDIRECT(RY$203&amp;ROW())*RY$205</f>
        <v>8.4396695370290389E-2</v>
      </c>
      <c r="RZ29" s="696" cm="1">
        <f t="array" aca="1" ref="RZ29" ca="1">INDIRECT(RZ$203&amp;ROW())*RZ$205</f>
        <v>0</v>
      </c>
      <c r="SA29" s="696" cm="1">
        <f t="array" aca="1" ref="SA29" ca="1">INDIRECT(SA$203&amp;ROW())*SA$205</f>
        <v>0.20458618579029147</v>
      </c>
      <c r="SB29" s="696" cm="1">
        <f t="array" aca="1" ref="SB29" ca="1">INDIRECT(SB$203&amp;ROW())*SB$205</f>
        <v>4.7124126502052749E-2</v>
      </c>
      <c r="SC29" s="696" cm="1">
        <f t="array" aca="1" ref="SC29" ca="1">INDIRECT(SC$203&amp;ROW())*SC$205</f>
        <v>5.4291606235991073E-2</v>
      </c>
      <c r="SD29" s="696" cm="1">
        <f t="array" aca="1" ref="SD29" ca="1">INDIRECT(SD$203&amp;ROW())*SD$205</f>
        <v>0.3072993885784252</v>
      </c>
      <c r="SE29" s="696" cm="1">
        <f t="array" aca="1" ref="SE29" ca="1">INDIRECT(SE$203&amp;ROW())*SE$205</f>
        <v>0.2585618210787391</v>
      </c>
      <c r="SF29" s="696" cm="1">
        <f t="array" aca="1" ref="SF29" ca="1">INDIRECT(SF$203&amp;ROW())*SF$205</f>
        <v>0.13223776648222998</v>
      </c>
      <c r="SG29" s="696" cm="1">
        <f t="array" aca="1" ref="SG29" ca="1">INDIRECT(SG$203&amp;ROW())*SG$205</f>
        <v>7.4767843909269882E-2</v>
      </c>
      <c r="SH29" s="696" cm="1">
        <f t="array" aca="1" ref="SH29" ca="1">IF(INDIRECT(SH$203&amp;ROW())="-",0,INDIRECT(SH$203&amp;ROW())*SH$205)</f>
        <v>2.2903764781835791E-2</v>
      </c>
      <c r="SI29" s="696" cm="1">
        <f t="array" aca="1" ref="SI29" ca="1">INDIRECT(SI$203&amp;ROW())*SI$205</f>
        <v>0.24423887568083891</v>
      </c>
      <c r="SJ29" s="696" cm="1">
        <f t="array" aca="1" ref="SJ29" ca="1">INDIRECT(SJ$203&amp;ROW())*SJ$205</f>
        <v>0.10961749760323641</v>
      </c>
      <c r="SK29" s="696" cm="1">
        <f t="array" aca="1" ref="SK29" ca="1">INDIRECT(SK$203&amp;ROW())*SK$205</f>
        <v>0.21261490593800375</v>
      </c>
      <c r="SN29" s="606" t="s">
        <v>2485</v>
      </c>
      <c r="SO29" s="707" cm="1">
        <f t="array" aca="1" ref="SO29" ca="1">INDIRECT(SO$203&amp;ROW())*SO$205</f>
        <v>2</v>
      </c>
      <c r="SP29" s="707" cm="1">
        <f t="array" aca="1" ref="SP29" ca="1">INDIRECT(SP$203&amp;ROW())*SP$205</f>
        <v>0</v>
      </c>
      <c r="SQ29" s="707" cm="1">
        <f t="array" aca="1" ref="SQ29" ca="1">INDIRECT(SQ$203&amp;ROW())*SQ$205</f>
        <v>0</v>
      </c>
      <c r="SR29" s="707" cm="1">
        <f t="array" aca="1" ref="SR29" ca="1">INDIRECT(SR$203&amp;ROW())*SR$205</f>
        <v>3</v>
      </c>
      <c r="SS29" s="707" cm="1">
        <f t="array" aca="1" ref="SS29" ca="1">INDIRECT(SS$203&amp;ROW())*SS$205</f>
        <v>3</v>
      </c>
      <c r="ST29" s="707" cm="1">
        <f t="array" aca="1" ref="ST29" ca="1">INDIRECT(ST$203&amp;ROW())*ST$205</f>
        <v>3</v>
      </c>
      <c r="SU29" s="707" cm="1">
        <f t="array" aca="1" ref="SU29" ca="1">INDIRECT(SU$203&amp;ROW())*SU$205</f>
        <v>3</v>
      </c>
      <c r="SV29" s="707" cm="1">
        <f t="array" aca="1" ref="SV29" ca="1">INDIRECT(SV$203&amp;ROW())*SV$205</f>
        <v>3</v>
      </c>
      <c r="SW29" s="707" cm="1">
        <f t="array" aca="1" ref="SW29" ca="1">INDIRECT(SW$203&amp;ROW())*SW$205</f>
        <v>3</v>
      </c>
      <c r="SX29" s="707" cm="1">
        <f t="array" aca="1" ref="SX29" ca="1">INDIRECT(SX$203&amp;ROW())*SX$205</f>
        <v>3</v>
      </c>
      <c r="SY29" s="707" cm="1">
        <f t="array" aca="1" ref="SY29" ca="1">INDIRECT(SY$203&amp;ROW())*SY$205</f>
        <v>3</v>
      </c>
      <c r="SZ29" s="707" cm="1">
        <f t="array" aca="1" ref="SZ29" ca="1">INDIRECT(SZ$203&amp;ROW())*SZ$205</f>
        <v>0</v>
      </c>
      <c r="TA29" s="707" cm="1">
        <f t="array" aca="1" ref="TA29" ca="1">INDIRECT(TA$203&amp;ROW())*TA$205</f>
        <v>0</v>
      </c>
      <c r="TB29" s="696" cm="1">
        <f t="array" aca="1" ref="TB29" ca="1">IF(INDIRECT(TB$203&amp;ROW())="-",0,INDIRECT(TB$203&amp;ROW())*TB$205)</f>
        <v>0.31169999999999998</v>
      </c>
      <c r="TC29" s="707" cm="1">
        <f t="array" aca="1" ref="TC29" ca="1">INDIRECT(TC$203&amp;ROW())*TC$205</f>
        <v>0</v>
      </c>
      <c r="TD29" s="696" cm="1">
        <f t="array" aca="1" ref="TD29" ca="1">IF(INDIRECT(TD$203&amp;ROW())="-",0,INDIRECT(TD$203&amp;ROW())*TD$205)</f>
        <v>0.4647</v>
      </c>
      <c r="TE29" s="732" cm="1">
        <f t="array" aca="1" ref="TE29" ca="1">INDIRECT(TE$203&amp;ROW())*TE$205</f>
        <v>1</v>
      </c>
      <c r="TF29" s="707" cm="1">
        <f t="array" aca="1" ref="TF29" ca="1">INDIRECT(TF$203&amp;ROW())*TF$205</f>
        <v>2</v>
      </c>
      <c r="TG29" s="707" cm="1">
        <f t="array" aca="1" ref="TG29" ca="1">INDIRECT(TG$203&amp;ROW())*TG$205</f>
        <v>0</v>
      </c>
      <c r="TH29" s="707" cm="1">
        <f t="array" aca="1" ref="TH29" ca="1">INDIRECT(TH$203&amp;ROW())*TH$205</f>
        <v>0</v>
      </c>
      <c r="TI29" s="707" cm="1">
        <f t="array" aca="1" ref="TI29" ca="1">INDIRECT(TI$203&amp;ROW())*TI$205</f>
        <v>2</v>
      </c>
      <c r="TJ29" s="696" cm="1">
        <f t="array" aca="1" ref="TJ29" ca="1">IF(INDIRECT(TJ$203&amp;ROW())="-",0,INDIRECT(TJ$203&amp;ROW())*TJ$205)</f>
        <v>0.51190000000000002</v>
      </c>
      <c r="TK29" s="707" cm="1">
        <f t="array" aca="1" ref="TK29" ca="1">INDIRECT(TK$203&amp;ROW())*TK$205</f>
        <v>1</v>
      </c>
      <c r="TL29" s="707" cm="1">
        <f t="array" aca="1" ref="TL29" ca="1">INDIRECT(TL$203&amp;ROW())*TL$205</f>
        <v>2</v>
      </c>
      <c r="TM29" s="707" cm="1">
        <f t="array" aca="1" ref="TM29" ca="1">INDIRECT(TM$203&amp;ROW())*TM$205</f>
        <v>0</v>
      </c>
      <c r="TN29" s="707" cm="1">
        <f t="array" aca="1" ref="TN29" ca="1">IF($TM29=0,0,INDIRECT(TN$203&amp;ROW())*TN$205)</f>
        <v>0</v>
      </c>
      <c r="TO29" s="707" cm="1">
        <f t="array" aca="1" ref="TO29" ca="1">IF($TM29=0,0,INDIRECT(TO$203&amp;ROW())*TO$205)</f>
        <v>0</v>
      </c>
      <c r="TP29" s="707" cm="1">
        <f t="array" aca="1" ref="TP29" ca="1">IF($TM29=0,0,INDIRECT(TP$203&amp;ROW())*TP$205)</f>
        <v>0</v>
      </c>
      <c r="TQ29" s="707" cm="1">
        <f t="array" aca="1" ref="TQ29" ca="1">IF($TM29=0,0,INDIRECT(TQ$203&amp;ROW())*TQ$205)</f>
        <v>0</v>
      </c>
      <c r="TR29" s="707" cm="1">
        <f t="array" aca="1" ref="TR29" ca="1">INDIRECT(TR$203&amp;ROW())*TR$205</f>
        <v>0</v>
      </c>
      <c r="TS29" s="707" cm="1">
        <f t="array" aca="1" ref="TS29" ca="1">IF($TR29=0,0,INDIRECT(TS$203&amp;ROW())*TS$205)</f>
        <v>0</v>
      </c>
      <c r="TT29" s="707" cm="1">
        <f t="array" aca="1" ref="TT29" ca="1">IF($TR29=0,0,INDIRECT(TT$203&amp;ROW())*TT$205)</f>
        <v>0</v>
      </c>
      <c r="TU29" s="707" cm="1">
        <f t="array" aca="1" ref="TU29" ca="1">INDIRECT(TU$203&amp;ROW())*TU$205</f>
        <v>0</v>
      </c>
      <c r="TV29" s="707" cm="1">
        <f t="array" aca="1" ref="TV29" ca="1">INDIRECT(TV$203&amp;ROW())*TV$205</f>
        <v>0</v>
      </c>
      <c r="TW29" s="707" cm="1">
        <f t="array" aca="1" ref="TW29" ca="1">INDIRECT(TW$203&amp;ROW())*TW$205</f>
        <v>0</v>
      </c>
      <c r="TX29" s="707" cm="1">
        <f t="array" aca="1" ref="TX29" ca="1">INDIRECT(TX$203&amp;ROW())*TX$205</f>
        <v>3</v>
      </c>
      <c r="TY29" s="707" cm="1">
        <f t="array" aca="1" ref="TY29" ca="1">INDIRECT(TY$203&amp;ROW())*TY$205</f>
        <v>0</v>
      </c>
      <c r="TZ29" s="707" cm="1">
        <f t="array" aca="1" ref="TZ29" ca="1">INDIRECT(TZ$203&amp;ROW())*TZ$205</f>
        <v>2</v>
      </c>
      <c r="UA29" s="707" cm="1">
        <f t="array" aca="1" ref="UA29" ca="1">INDIRECT(UA$203&amp;ROW())*UA$205</f>
        <v>2</v>
      </c>
      <c r="UB29" s="707" cm="1">
        <f t="array" aca="1" ref="UB29" ca="1">INDIRECT(UB$203&amp;ROW())*UB$205</f>
        <v>2</v>
      </c>
      <c r="UC29" s="707" cm="1">
        <f t="array" aca="1" ref="UC29" ca="1">INDIRECT(UC$203&amp;ROW())*UC$205</f>
        <v>1</v>
      </c>
      <c r="UD29" s="707" cm="1">
        <f t="array" aca="1" ref="UD29" ca="1">INDIRECT(UD$203&amp;ROW())*UD$205</f>
        <v>1</v>
      </c>
      <c r="UE29" s="707" cm="1">
        <f t="array" aca="1" ref="UE29" ca="1">INDIRECT(UE$203&amp;ROW())*UE$205</f>
        <v>2</v>
      </c>
      <c r="UF29" s="707" cm="1">
        <f t="array" aca="1" ref="UF29" ca="1">INDIRECT(UF$203&amp;ROW())*UF$205</f>
        <v>2</v>
      </c>
      <c r="UG29" s="696" cm="1">
        <f t="array" aca="1" ref="UG29" ca="1">IF(INDIRECT(UG$203&amp;ROW())="-",0,INDIRECT(UG$203&amp;ROW())*UG$205)</f>
        <v>0.29110000000000003</v>
      </c>
      <c r="UH29" s="707" cm="1">
        <f t="array" aca="1" ref="UH29" ca="1">INDIRECT(UH$203&amp;ROW())*UH$205</f>
        <v>2</v>
      </c>
      <c r="UI29" s="707" cm="1">
        <f t="array" aca="1" ref="UI29" ca="1">INDIRECT(UI$203&amp;ROW())*UI$205</f>
        <v>1</v>
      </c>
      <c r="UJ29" s="707" cm="1">
        <f t="array" aca="1" ref="UJ29" ca="1">INDIRECT(UJ$203&amp;ROW())*UJ$205</f>
        <v>2</v>
      </c>
      <c r="UM29" s="606" t="s">
        <v>2485</v>
      </c>
      <c r="UN29" s="616">
        <f t="shared" ca="1" si="83"/>
        <v>1.3455222970601226</v>
      </c>
      <c r="UO29" s="616">
        <f t="shared" ca="1" si="83"/>
        <v>-0.6225347970107441</v>
      </c>
      <c r="UP29" s="616">
        <f t="shared" ca="1" si="83"/>
        <v>-0.88618201963763954</v>
      </c>
      <c r="UQ29" s="616">
        <f t="shared" ca="1" si="83"/>
        <v>0.29355872991449461</v>
      </c>
      <c r="UR29" s="616">
        <f t="shared" ca="1" si="83"/>
        <v>1.0502465449096676</v>
      </c>
      <c r="US29" s="616">
        <f t="shared" ca="1" si="83"/>
        <v>0.41305213694811815</v>
      </c>
      <c r="UT29" s="616">
        <f t="shared" ca="1" si="83"/>
        <v>0.30690415393182785</v>
      </c>
      <c r="UU29" s="616">
        <f t="shared" ca="1" si="83"/>
        <v>0.53359975015917405</v>
      </c>
      <c r="UV29" s="616">
        <f t="shared" ca="1" si="83"/>
        <v>0.44410973870643028</v>
      </c>
      <c r="UW29" s="616">
        <f t="shared" ca="1" si="83"/>
        <v>0.6421874155054268</v>
      </c>
      <c r="UX29" s="616">
        <f t="shared" ca="1" si="83"/>
        <v>0.28247365722383649</v>
      </c>
      <c r="UY29" s="616">
        <f t="shared" ca="1" si="83"/>
        <v>-0.67270887390575207</v>
      </c>
      <c r="UZ29" s="616">
        <f t="shared" ca="1" si="83"/>
        <v>-0.80238258590915801</v>
      </c>
      <c r="VA29" s="616">
        <f t="shared" ca="1" si="83"/>
        <v>-0.90474821439076125</v>
      </c>
      <c r="VB29" s="616">
        <f t="shared" ca="1" si="83"/>
        <v>-0.76400504167427041</v>
      </c>
      <c r="VC29" s="616">
        <f t="shared" ca="1" si="74"/>
        <v>-0.38923819752089661</v>
      </c>
      <c r="VD29" s="616">
        <f t="shared" ca="1" si="74"/>
        <v>-0.36208520652341147</v>
      </c>
      <c r="VE29" s="616">
        <f t="shared" ca="1" si="74"/>
        <v>3.9909080070471406E-2</v>
      </c>
      <c r="VF29" s="616">
        <f t="shared" ca="1" si="74"/>
        <v>-1.7012503523278015</v>
      </c>
      <c r="VG29" s="616">
        <f t="shared" ca="1" si="74"/>
        <v>-0.89462372206681784</v>
      </c>
      <c r="VH29" s="616">
        <f t="shared" ca="1" si="74"/>
        <v>-0.12784420028857393</v>
      </c>
      <c r="VI29" s="616">
        <f t="shared" ca="1" si="74"/>
        <v>-0.21504278115964809</v>
      </c>
      <c r="VJ29" s="616">
        <f t="shared" ca="1" si="74"/>
        <v>1.1038721171937993</v>
      </c>
      <c r="VK29" s="616">
        <f t="shared" ca="1" si="74"/>
        <v>0.83678976492872159</v>
      </c>
      <c r="VL29" s="616">
        <f t="shared" ca="1" si="74"/>
        <v>-0.83864555511817418</v>
      </c>
      <c r="VM29" s="616">
        <f t="shared" ca="1" si="74"/>
        <v>-0.57201237404204519</v>
      </c>
      <c r="VN29" s="616">
        <f t="shared" ca="1" si="74"/>
        <v>-0.62639799545694341</v>
      </c>
      <c r="VO29" s="616">
        <f t="shared" ca="1" si="74"/>
        <v>-0.42150866262694142</v>
      </c>
      <c r="VP29" s="616">
        <f t="shared" ca="1" si="74"/>
        <v>-0.46221149066820022</v>
      </c>
      <c r="VQ29" s="616">
        <f t="shared" ca="1" si="74"/>
        <v>-0.77889442244162177</v>
      </c>
      <c r="VR29" s="616">
        <f t="shared" ca="1" si="74"/>
        <v>-0.64202286734458469</v>
      </c>
      <c r="VS29" s="616">
        <f t="shared" ca="1" si="75"/>
        <v>-0.40481357988865657</v>
      </c>
      <c r="VT29" s="616">
        <f t="shared" ca="1" si="75"/>
        <v>-0.3878135405833677</v>
      </c>
      <c r="VU29" s="616">
        <f t="shared" ca="1" si="75"/>
        <v>-0.82130507758946303</v>
      </c>
      <c r="VV29" s="616">
        <f t="shared" ca="1" si="75"/>
        <v>-0.64337789451099625</v>
      </c>
      <c r="VW29" s="616">
        <f t="shared" ca="1" si="75"/>
        <v>0.66845613582062358</v>
      </c>
      <c r="VX29" s="616">
        <f t="shared" ca="1" si="75"/>
        <v>-0.78524029103755877</v>
      </c>
      <c r="VY29" s="616">
        <f t="shared" ca="1" si="75"/>
        <v>0.70583605694264007</v>
      </c>
      <c r="VZ29" s="616">
        <f t="shared" ca="1" si="75"/>
        <v>0.68442622420316401</v>
      </c>
      <c r="WA29" s="616">
        <f t="shared" ca="1" si="75"/>
        <v>0.92808016936885662</v>
      </c>
      <c r="WB29" s="616">
        <f t="shared" ca="1" si="75"/>
        <v>0.33435322352896929</v>
      </c>
      <c r="WC29" s="616">
        <f t="shared" ca="1" si="75"/>
        <v>0.47817673461028487</v>
      </c>
      <c r="WD29" s="616">
        <f t="shared" ca="1" si="75"/>
        <v>0.30785317554274461</v>
      </c>
      <c r="WE29" s="616">
        <f t="shared" ca="1" si="75"/>
        <v>0.67426644196529939</v>
      </c>
      <c r="WF29" s="616">
        <f t="shared" ca="1" si="75"/>
        <v>-2.041207230283578</v>
      </c>
      <c r="WG29" s="616">
        <f t="shared" ca="1" si="75"/>
        <v>1.1042161560551988</v>
      </c>
      <c r="WH29" s="616">
        <f t="shared" ca="1" si="75"/>
        <v>0.91987607881584121</v>
      </c>
      <c r="WI29" s="627">
        <f t="shared" ca="1" si="76"/>
        <v>1.0659329460226332</v>
      </c>
      <c r="WL29" s="606" t="s">
        <v>2485</v>
      </c>
      <c r="WM29" s="700" t="str">
        <f t="shared" ca="1" si="63"/>
        <v>C</v>
      </c>
      <c r="WN29" s="479">
        <f t="shared" ca="1" si="64"/>
        <v>0.48340262971806924</v>
      </c>
      <c r="WO29" s="495">
        <f t="shared" ca="1" si="45"/>
        <v>0.61651866482040785</v>
      </c>
      <c r="WP29" s="458">
        <f t="shared" ca="1" si="45"/>
        <v>0.45035717297132211</v>
      </c>
      <c r="WQ29" s="458">
        <f t="shared" ca="1" si="45"/>
        <v>0.24186946135454551</v>
      </c>
      <c r="WR29" s="459">
        <f t="shared" ca="1" si="45"/>
        <v>0.62486521972600129</v>
      </c>
      <c r="WS29" s="495">
        <f t="shared" ca="1" si="65"/>
        <v>-6.6510922084506447E-3</v>
      </c>
      <c r="WT29" s="458">
        <f t="shared" ca="1" si="66"/>
        <v>-0.5705323594903714</v>
      </c>
      <c r="WU29" s="458">
        <f t="shared" ca="1" si="67"/>
        <v>-0.29384974585068357</v>
      </c>
      <c r="WV29" s="459">
        <f t="shared" ca="1" si="68"/>
        <v>0.20276298095238846</v>
      </c>
      <c r="WW29" s="484">
        <f t="shared" ca="1" si="84"/>
        <v>1.0061815737415598</v>
      </c>
      <c r="WX29" s="484">
        <f t="shared" ca="1" si="84"/>
        <v>-0.37545073607717977</v>
      </c>
      <c r="WY29" s="484">
        <f t="shared" ca="1" si="84"/>
        <v>-0.64522912849816527</v>
      </c>
      <c r="WZ29" s="484">
        <f t="shared" ca="1" si="84"/>
        <v>0.10559307515024371</v>
      </c>
      <c r="XA29" s="484">
        <f t="shared" ca="1" si="84"/>
        <v>0.5542151017488316</v>
      </c>
      <c r="XB29" s="484">
        <f t="shared" ca="1" si="84"/>
        <v>0.21821544394969081</v>
      </c>
      <c r="XC29" s="484">
        <f t="shared" ca="1" si="84"/>
        <v>0.14467461816346364</v>
      </c>
      <c r="XD29" s="484">
        <f t="shared" ca="1" si="84"/>
        <v>0.27368331185664035</v>
      </c>
      <c r="XE29" s="484">
        <f t="shared" ca="1" si="84"/>
        <v>0.21801347073098662</v>
      </c>
      <c r="XF29" s="484">
        <f t="shared" ca="1" si="84"/>
        <v>0.41324760187774212</v>
      </c>
      <c r="XG29" s="484">
        <f t="shared" ca="1" si="84"/>
        <v>0.1145148206385433</v>
      </c>
      <c r="XH29" s="484">
        <f t="shared" ca="1" si="84"/>
        <v>-0.33958343954762366</v>
      </c>
      <c r="XI29" s="484">
        <f t="shared" ca="1" si="84"/>
        <v>-0.56078518929191046</v>
      </c>
      <c r="XJ29" s="484">
        <f t="shared" ca="1" si="84"/>
        <v>-0.64209980775312325</v>
      </c>
      <c r="XK29" s="484">
        <f t="shared" ca="1" si="84"/>
        <v>-0.54267278110123429</v>
      </c>
      <c r="XL29" s="484">
        <f t="shared" ca="1" si="77"/>
        <v>-0.34385302368996007</v>
      </c>
      <c r="XM29" s="484">
        <f t="shared" ca="1" si="77"/>
        <v>-0.27308466275995691</v>
      </c>
      <c r="XN29" s="484">
        <f t="shared" ca="1" si="77"/>
        <v>2.7828601533139714E-2</v>
      </c>
      <c r="XO29" s="484">
        <f t="shared" ca="1" si="77"/>
        <v>-1.2490580086790719</v>
      </c>
      <c r="XP29" s="484">
        <f t="shared" ca="1" si="77"/>
        <v>-0.57255918212276347</v>
      </c>
      <c r="XQ29" s="484">
        <f t="shared" ca="1" si="77"/>
        <v>-8.50675308720171E-2</v>
      </c>
      <c r="XR29" s="484">
        <f t="shared" ca="1" si="77"/>
        <v>-0.18816243351469208</v>
      </c>
      <c r="XS29" s="484">
        <f t="shared" ca="1" si="77"/>
        <v>0.68108909630857417</v>
      </c>
      <c r="XT29" s="484">
        <f t="shared" ca="1" si="77"/>
        <v>0.50818242424121263</v>
      </c>
      <c r="XU29" s="484">
        <f t="shared" ca="1" si="77"/>
        <v>-0.63720289277878872</v>
      </c>
      <c r="XV29" s="484">
        <f t="shared" ca="1" si="77"/>
        <v>-0.30179372854458303</v>
      </c>
      <c r="XW29" s="484">
        <f t="shared" ca="1" si="77"/>
        <v>-0.40427726626791127</v>
      </c>
      <c r="XX29" s="484">
        <f t="shared" ca="1" si="77"/>
        <v>-0.20379943838012618</v>
      </c>
      <c r="XY29" s="484">
        <f t="shared" ca="1" si="77"/>
        <v>-0.24303080179333969</v>
      </c>
      <c r="XZ29" s="484">
        <f t="shared" ca="1" si="77"/>
        <v>-0.56968338057380219</v>
      </c>
      <c r="YA29" s="484">
        <f t="shared" ca="1" si="77"/>
        <v>-0.43779539324227229</v>
      </c>
      <c r="YB29" s="484">
        <f t="shared" ca="1" si="78"/>
        <v>-0.21272953623148902</v>
      </c>
      <c r="YC29" s="484">
        <f t="shared" ca="1" si="78"/>
        <v>-0.17304240180829866</v>
      </c>
      <c r="YD29" s="484">
        <f t="shared" ca="1" si="78"/>
        <v>-0.6068623218308542</v>
      </c>
      <c r="YE29" s="484">
        <f t="shared" ca="1" si="78"/>
        <v>-0.46342509741627064</v>
      </c>
      <c r="YF29" s="484">
        <f t="shared" ca="1" si="78"/>
        <v>0.39432227452058582</v>
      </c>
      <c r="YG29" s="484">
        <f t="shared" ca="1" si="78"/>
        <v>-0.54699838673676349</v>
      </c>
      <c r="YH29" s="484">
        <f t="shared" ca="1" si="78"/>
        <v>0.3761400347447329</v>
      </c>
      <c r="YI29" s="484">
        <f t="shared" ca="1" si="78"/>
        <v>0.40086843951579315</v>
      </c>
      <c r="YJ29" s="484">
        <f t="shared" ca="1" si="78"/>
        <v>0.55062996448654267</v>
      </c>
      <c r="YK29" s="484">
        <f t="shared" ca="1" si="78"/>
        <v>5.8277766861099353E-2</v>
      </c>
      <c r="YL29" s="484">
        <f t="shared" ca="1" si="78"/>
        <v>0.15139075417761619</v>
      </c>
      <c r="YM29" s="484">
        <f t="shared" ca="1" si="78"/>
        <v>0.24575919003577301</v>
      </c>
      <c r="YN29" s="484">
        <f t="shared" ca="1" si="78"/>
        <v>0.48075197312125845</v>
      </c>
      <c r="YO29" s="484">
        <f t="shared" ca="1" si="78"/>
        <v>-1.2535053601171451</v>
      </c>
      <c r="YP29" s="484">
        <f t="shared" ca="1" si="78"/>
        <v>0.58832636794620996</v>
      </c>
      <c r="YQ29" s="484">
        <f t="shared" ca="1" si="78"/>
        <v>0.66635823149419537</v>
      </c>
      <c r="YR29" s="484">
        <f t="shared" ca="1" si="79"/>
        <v>0.79923652292777037</v>
      </c>
      <c r="YU29" s="606" t="s">
        <v>2485</v>
      </c>
      <c r="YV29" s="700" t="str">
        <f t="shared" ca="1" si="49"/>
        <v>B</v>
      </c>
      <c r="YW29" s="479">
        <f t="shared" ca="1" si="69"/>
        <v>0.55561154247982025</v>
      </c>
      <c r="YX29" s="495">
        <f t="shared" ca="1" si="50"/>
        <v>0.76019779072000149</v>
      </c>
      <c r="YY29" s="458">
        <f t="shared" ca="1" si="50"/>
        <v>0.49424005338163285</v>
      </c>
      <c r="YZ29" s="458">
        <f t="shared" ca="1" si="50"/>
        <v>0.16957150979932822</v>
      </c>
      <c r="ZA29" s="459">
        <f t="shared" ca="1" si="50"/>
        <v>0.79843681601831817</v>
      </c>
      <c r="ZB29" s="495">
        <f t="shared" ca="1" si="70"/>
        <v>0.13838080097001498</v>
      </c>
      <c r="ZC29" s="458">
        <f t="shared" ca="1" si="71"/>
        <v>-0.42454164943813322</v>
      </c>
      <c r="ZD29" s="458">
        <f t="shared" ca="1" si="72"/>
        <v>-0.32649394654980873</v>
      </c>
      <c r="ZE29" s="459">
        <f t="shared" ca="1" si="73"/>
        <v>0.3369469532094661</v>
      </c>
      <c r="ZF29" s="484">
        <f t="shared" ca="1" si="85"/>
        <v>4.5009936569290004E-2</v>
      </c>
      <c r="ZG29" s="484">
        <f t="shared" ca="1" si="85"/>
        <v>-7.9385408814590788E-2</v>
      </c>
      <c r="ZH29" s="484">
        <f t="shared" ca="1" si="85"/>
        <v>-6.6861590023482048E-2</v>
      </c>
      <c r="ZI29" s="484">
        <f t="shared" ca="1" si="85"/>
        <v>2.1988880583922777E-2</v>
      </c>
      <c r="ZJ29" s="484">
        <f t="shared" ca="1" si="85"/>
        <v>9.1836409008688807E-2</v>
      </c>
      <c r="ZK29" s="484">
        <f t="shared" ca="1" si="85"/>
        <v>7.3425809550013654E-2</v>
      </c>
      <c r="ZL29" s="484">
        <f t="shared" ca="1" si="85"/>
        <v>2.4672875513209128E-2</v>
      </c>
      <c r="ZM29" s="484">
        <f t="shared" ca="1" si="85"/>
        <v>9.4446117703140112E-2</v>
      </c>
      <c r="ZN29" s="484">
        <f t="shared" ca="1" si="85"/>
        <v>8.9770705925095284E-2</v>
      </c>
      <c r="ZO29" s="484">
        <f t="shared" ca="1" si="85"/>
        <v>2.8984588520071332E-2</v>
      </c>
      <c r="ZP29" s="484">
        <f t="shared" ca="1" si="85"/>
        <v>2.6000050859821721E-2</v>
      </c>
      <c r="ZQ29" s="484">
        <f t="shared" ca="1" si="85"/>
        <v>-1.1497069191506403E-2</v>
      </c>
      <c r="ZR29" s="484">
        <f t="shared" ca="1" si="85"/>
        <v>-4.5981105838852197E-2</v>
      </c>
      <c r="ZS29" s="484">
        <f t="shared" ca="1" si="85"/>
        <v>-7.5916169755177634E-2</v>
      </c>
      <c r="ZT29" s="484">
        <f t="shared" ca="1" si="85"/>
        <v>-2.7291061507312073E-2</v>
      </c>
      <c r="ZU29" s="484">
        <f t="shared" ca="1" si="80"/>
        <v>-2.4634511748087898E-2</v>
      </c>
      <c r="ZV29" s="484">
        <f t="shared" ca="1" si="80"/>
        <v>-1.9215497798489828E-2</v>
      </c>
      <c r="ZW29" s="484">
        <f t="shared" ca="1" si="80"/>
        <v>5.5175234891583769E-3</v>
      </c>
      <c r="ZX29" s="484">
        <f t="shared" ca="1" si="80"/>
        <v>-4.9666031249752343E-2</v>
      </c>
      <c r="ZY29" s="484">
        <f t="shared" ca="1" si="80"/>
        <v>-9.6348193705378546E-2</v>
      </c>
      <c r="ZZ29" s="484">
        <f t="shared" ca="1" si="80"/>
        <v>-7.8155783354792625E-3</v>
      </c>
      <c r="AAA29" s="484">
        <f t="shared" ca="1" si="80"/>
        <v>-1.2993228663256643E-2</v>
      </c>
      <c r="AAB29" s="484">
        <f t="shared" ca="1" si="80"/>
        <v>0.12431811823163672</v>
      </c>
      <c r="AAC29" s="484">
        <f t="shared" ca="1" si="80"/>
        <v>1.2546600107337495E-2</v>
      </c>
      <c r="AAD29" s="484">
        <f t="shared" ca="1" si="80"/>
        <v>-7.8682240113631882E-2</v>
      </c>
      <c r="AAE29" s="484">
        <f t="shared" ca="1" si="80"/>
        <v>-4.0219644611828483E-2</v>
      </c>
      <c r="AAF29" s="484">
        <f t="shared" ca="1" si="80"/>
        <v>-6.120902348854227E-2</v>
      </c>
      <c r="AAG29" s="484">
        <f t="shared" ca="1" si="80"/>
        <v>-4.3018323338477257E-2</v>
      </c>
      <c r="AAH29" s="484">
        <f t="shared" ca="1" si="80"/>
        <v>-3.8008707897835295E-2</v>
      </c>
      <c r="AAI29" s="484">
        <f t="shared" ca="1" si="80"/>
        <v>-6.0338538063910964E-2</v>
      </c>
      <c r="AAJ29" s="484">
        <f t="shared" ca="1" si="80"/>
        <v>-5.2025335368730337E-2</v>
      </c>
      <c r="AAK29" s="484">
        <f t="shared" ca="1" si="81"/>
        <v>-3.3183772310049216E-2</v>
      </c>
      <c r="AAL29" s="484">
        <f t="shared" ca="1" si="81"/>
        <v>-1.741238539122681E-2</v>
      </c>
      <c r="AAM29" s="484">
        <f t="shared" ca="1" si="81"/>
        <v>-2.189532836791554E-2</v>
      </c>
      <c r="AAN29" s="484">
        <f t="shared" ca="1" si="81"/>
        <v>-6.1359063816095079E-2</v>
      </c>
      <c r="AAO29" s="484">
        <f t="shared" ca="1" si="81"/>
        <v>1.8805162954418208E-2</v>
      </c>
      <c r="AAP29" s="484">
        <f t="shared" ca="1" si="81"/>
        <v>-2.8906649957960041E-2</v>
      </c>
      <c r="AAQ29" s="484">
        <f t="shared" ca="1" si="81"/>
        <v>7.2202153341576855E-2</v>
      </c>
      <c r="AAR29" s="484">
        <f t="shared" ca="1" si="81"/>
        <v>1.612649398533611E-2</v>
      </c>
      <c r="AAS29" s="484">
        <f t="shared" ca="1" si="81"/>
        <v>2.5193481555402932E-2</v>
      </c>
      <c r="AAT29" s="484">
        <f t="shared" ca="1" si="81"/>
        <v>0.1027465411596778</v>
      </c>
      <c r="AAU29" s="484">
        <f t="shared" ca="1" si="81"/>
        <v>0.12363824729832018</v>
      </c>
      <c r="AAV29" s="484">
        <f t="shared" ca="1" si="81"/>
        <v>2.0354908169117208E-2</v>
      </c>
      <c r="AAW29" s="484">
        <f t="shared" ca="1" si="81"/>
        <v>2.5206724043060142E-2</v>
      </c>
      <c r="AAX29" s="484">
        <f t="shared" ca="1" si="81"/>
        <v>-0.16060230255375332</v>
      </c>
      <c r="AAY29" s="484">
        <f t="shared" ca="1" si="81"/>
        <v>0.13484625623176977</v>
      </c>
      <c r="AAZ29" s="484">
        <f t="shared" ca="1" si="81"/>
        <v>0.10083451386486998</v>
      </c>
      <c r="ABA29" s="484">
        <f t="shared" ca="1" si="82"/>
        <v>0.11331661652741069</v>
      </c>
    </row>
    <row r="30" spans="1:729" ht="15" customHeight="1" x14ac:dyDescent="0.35">
      <c r="A30" s="498">
        <v>28</v>
      </c>
      <c r="B30" s="628"/>
      <c r="C30" s="606" t="s">
        <v>2531</v>
      </c>
      <c r="D30" s="629">
        <v>108</v>
      </c>
      <c r="E30" s="630" t="s">
        <v>2532</v>
      </c>
      <c r="F30" s="631" t="s">
        <v>1182</v>
      </c>
      <c r="G30" s="632">
        <v>11890.781000000001</v>
      </c>
      <c r="H30" s="504">
        <v>3185.5346578429317</v>
      </c>
      <c r="I30" s="505">
        <v>280</v>
      </c>
      <c r="J30" s="633" t="s">
        <v>2533</v>
      </c>
      <c r="K30" s="507">
        <v>0</v>
      </c>
      <c r="L30" s="841" t="s">
        <v>1188</v>
      </c>
      <c r="M30" s="817">
        <v>168</v>
      </c>
      <c r="N30" s="818">
        <v>0.32269999999999999</v>
      </c>
      <c r="O30" s="819">
        <v>0.35289999999999999</v>
      </c>
      <c r="P30" s="820">
        <v>0.126</v>
      </c>
      <c r="Q30" s="821">
        <v>0.48909999999999998</v>
      </c>
      <c r="R30" s="818">
        <v>0.33329999999999999</v>
      </c>
      <c r="S30" s="822">
        <v>0.29849999999999999</v>
      </c>
      <c r="T30" s="822">
        <v>0.30559999999999998</v>
      </c>
      <c r="U30" s="822">
        <v>0.15217</v>
      </c>
      <c r="V30" s="822">
        <v>1.5699999999999999E-2</v>
      </c>
      <c r="W30" s="633" t="s">
        <v>2534</v>
      </c>
      <c r="X30" s="516" t="s">
        <v>2535</v>
      </c>
      <c r="Y30" s="517">
        <v>2</v>
      </c>
      <c r="Z30" s="517">
        <v>2</v>
      </c>
      <c r="AA30" s="519" t="s">
        <v>2536</v>
      </c>
      <c r="AB30" s="520">
        <v>2010</v>
      </c>
      <c r="AC30" s="576">
        <v>0</v>
      </c>
      <c r="AD30" s="575" t="s">
        <v>1188</v>
      </c>
      <c r="AE30" s="817">
        <v>0</v>
      </c>
      <c r="AF30" s="634" t="s">
        <v>1188</v>
      </c>
      <c r="AG30" s="635" t="s">
        <v>1188</v>
      </c>
      <c r="AH30" s="636" t="s">
        <v>1188</v>
      </c>
      <c r="AI30" s="636" t="s">
        <v>1188</v>
      </c>
      <c r="AJ30" s="636" t="s">
        <v>1188</v>
      </c>
      <c r="AK30" s="637" t="s">
        <v>1188</v>
      </c>
      <c r="AL30" s="638" t="s">
        <v>1188</v>
      </c>
      <c r="AM30" s="639" t="s">
        <v>1188</v>
      </c>
      <c r="AN30" s="636" t="s">
        <v>1188</v>
      </c>
      <c r="AO30" s="636" t="s">
        <v>1188</v>
      </c>
      <c r="AP30" s="636" t="s">
        <v>1188</v>
      </c>
      <c r="AQ30" s="636" t="s">
        <v>1188</v>
      </c>
      <c r="AR30" s="636" t="s">
        <v>1188</v>
      </c>
      <c r="AS30" s="636" t="s">
        <v>1188</v>
      </c>
      <c r="AT30" s="636" t="s">
        <v>1188</v>
      </c>
      <c r="AU30" s="640" t="s">
        <v>1188</v>
      </c>
      <c r="AV30" s="842" t="s">
        <v>2537</v>
      </c>
      <c r="AW30" s="642" t="s">
        <v>2538</v>
      </c>
      <c r="AX30" s="843">
        <v>2</v>
      </c>
      <c r="AY30" s="844" t="s">
        <v>2539</v>
      </c>
      <c r="AZ30" s="800">
        <v>2</v>
      </c>
      <c r="BA30" s="845" t="s">
        <v>2540</v>
      </c>
      <c r="BB30" s="631" t="s">
        <v>2541</v>
      </c>
      <c r="BC30" s="646" t="s">
        <v>2542</v>
      </c>
      <c r="BD30" s="631" t="s">
        <v>1195</v>
      </c>
      <c r="BE30" s="631" t="s">
        <v>1196</v>
      </c>
      <c r="BF30" s="631">
        <v>3</v>
      </c>
      <c r="BG30" s="631">
        <v>2004</v>
      </c>
      <c r="BH30" s="631" t="s">
        <v>1195</v>
      </c>
      <c r="BI30" s="631">
        <v>1</v>
      </c>
      <c r="BJ30" s="631">
        <v>1</v>
      </c>
      <c r="BK30" s="631" t="s">
        <v>2543</v>
      </c>
      <c r="BL30" s="631" t="s">
        <v>1257</v>
      </c>
      <c r="BM30" s="842" t="s">
        <v>2544</v>
      </c>
      <c r="BN30" s="647">
        <v>1997</v>
      </c>
      <c r="BO30" s="798" t="s">
        <v>2545</v>
      </c>
      <c r="BP30" s="647">
        <v>2012</v>
      </c>
      <c r="BQ30" s="647">
        <v>3</v>
      </c>
      <c r="BR30" s="647">
        <v>4</v>
      </c>
      <c r="BS30" s="647" t="s">
        <v>1188</v>
      </c>
      <c r="BT30" s="647" t="s">
        <v>1188</v>
      </c>
      <c r="BU30" s="647" t="s">
        <v>1188</v>
      </c>
      <c r="BV30" s="648" t="s">
        <v>1188</v>
      </c>
      <c r="BW30" s="846" t="s">
        <v>2546</v>
      </c>
      <c r="BX30" s="650">
        <v>2009</v>
      </c>
      <c r="BY30" s="647" t="s">
        <v>1203</v>
      </c>
      <c r="BZ30" s="651" t="s">
        <v>1204</v>
      </c>
      <c r="CA30" s="647">
        <v>2</v>
      </c>
      <c r="CB30" s="647" t="s">
        <v>1203</v>
      </c>
      <c r="CC30" s="798" t="s">
        <v>2547</v>
      </c>
      <c r="CD30" s="652">
        <v>2002</v>
      </c>
      <c r="CE30" s="647">
        <v>3</v>
      </c>
      <c r="CF30" s="647">
        <v>2</v>
      </c>
      <c r="CG30" s="633" t="s">
        <v>2546</v>
      </c>
      <c r="CH30" s="647">
        <v>2009</v>
      </c>
      <c r="CI30" s="647">
        <v>1964</v>
      </c>
      <c r="CJ30" s="647">
        <v>3</v>
      </c>
      <c r="CK30" s="651" t="s">
        <v>1207</v>
      </c>
      <c r="CL30" s="651" t="s">
        <v>1208</v>
      </c>
      <c r="CM30" s="647">
        <v>2</v>
      </c>
      <c r="CN30" s="647" t="s">
        <v>1209</v>
      </c>
      <c r="CO30" s="847" t="s">
        <v>2548</v>
      </c>
      <c r="CP30" s="647">
        <v>2013</v>
      </c>
      <c r="CQ30" s="647">
        <v>3</v>
      </c>
      <c r="CR30" s="650">
        <v>2</v>
      </c>
      <c r="CS30" s="848" t="s">
        <v>1188</v>
      </c>
      <c r="CT30" s="647" t="s">
        <v>1188</v>
      </c>
      <c r="CU30" s="648">
        <v>1</v>
      </c>
      <c r="CV30" s="849" t="s">
        <v>1188</v>
      </c>
      <c r="CW30" s="850" t="s">
        <v>1188</v>
      </c>
      <c r="CX30" s="851">
        <v>0</v>
      </c>
      <c r="CY30" s="852" t="s">
        <v>1188</v>
      </c>
      <c r="CZ30" s="850" t="s">
        <v>1188</v>
      </c>
      <c r="DA30" s="851">
        <v>0</v>
      </c>
      <c r="DB30" s="723">
        <v>125087</v>
      </c>
      <c r="DC30" s="753">
        <v>2</v>
      </c>
      <c r="DD30" s="853" t="s">
        <v>2549</v>
      </c>
      <c r="DE30" s="648">
        <v>2013</v>
      </c>
      <c r="DF30" s="854" t="s">
        <v>755</v>
      </c>
      <c r="DG30" s="855" t="s">
        <v>1213</v>
      </c>
      <c r="DH30" s="852">
        <v>1</v>
      </c>
      <c r="DI30" s="856" t="s">
        <v>2550</v>
      </c>
      <c r="DJ30" s="847" t="s">
        <v>2551</v>
      </c>
      <c r="DK30" s="850">
        <v>2016</v>
      </c>
      <c r="DL30" s="850">
        <v>3</v>
      </c>
      <c r="DM30" s="851">
        <v>2</v>
      </c>
      <c r="DN30" s="794" t="s">
        <v>755</v>
      </c>
      <c r="DO30" s="754" t="s">
        <v>1624</v>
      </c>
      <c r="DP30" s="852">
        <v>1</v>
      </c>
      <c r="DQ30" s="856" t="s">
        <v>2550</v>
      </c>
      <c r="DR30" s="730" t="s">
        <v>2552</v>
      </c>
      <c r="DS30" s="688">
        <v>2013</v>
      </c>
      <c r="DT30" s="753">
        <v>3</v>
      </c>
      <c r="DU30" s="657">
        <v>2</v>
      </c>
      <c r="DV30" s="651" t="s">
        <v>1217</v>
      </c>
      <c r="DW30" s="730" t="s">
        <v>2553</v>
      </c>
      <c r="DX30" s="647">
        <v>2016</v>
      </c>
      <c r="DY30" s="647">
        <v>2</v>
      </c>
      <c r="DZ30" s="650">
        <v>2</v>
      </c>
      <c r="EA30" s="847" t="s">
        <v>2554</v>
      </c>
      <c r="EB30" s="842" t="s">
        <v>1190</v>
      </c>
      <c r="EC30" s="647">
        <v>2</v>
      </c>
      <c r="ED30" s="668" t="s">
        <v>1504</v>
      </c>
      <c r="EE30" s="647">
        <v>1987</v>
      </c>
      <c r="EF30" s="647">
        <v>3</v>
      </c>
      <c r="EG30" s="650" t="s">
        <v>1220</v>
      </c>
      <c r="EH30" s="648">
        <v>4</v>
      </c>
      <c r="EI30" s="551" t="s">
        <v>2544</v>
      </c>
      <c r="EJ30" s="651" t="s">
        <v>2555</v>
      </c>
      <c r="EK30" s="647">
        <v>2012</v>
      </c>
      <c r="EL30" s="554" t="s">
        <v>2556</v>
      </c>
      <c r="EM30" s="669" t="s">
        <v>1188</v>
      </c>
      <c r="EN30" s="647" t="s">
        <v>1188</v>
      </c>
      <c r="EO30" s="670" t="s">
        <v>1188</v>
      </c>
      <c r="EP30" s="556">
        <v>0</v>
      </c>
      <c r="EQ30" s="556" t="s">
        <v>1188</v>
      </c>
      <c r="ER30" s="651" t="s">
        <v>1188</v>
      </c>
      <c r="ES30" s="556" t="s">
        <v>1188</v>
      </c>
      <c r="ET30" s="556">
        <v>0</v>
      </c>
      <c r="EU30" s="671">
        <v>0</v>
      </c>
      <c r="EV30" s="672">
        <v>2007</v>
      </c>
      <c r="EW30" s="673"/>
      <c r="EX30" s="674"/>
      <c r="EY30" s="631" t="s">
        <v>1416</v>
      </c>
      <c r="EZ30" s="631">
        <v>1</v>
      </c>
      <c r="FA30" s="675">
        <v>21.2</v>
      </c>
      <c r="FB30" s="648">
        <v>0</v>
      </c>
      <c r="FC30" s="676"/>
      <c r="FD30" s="647"/>
      <c r="FE30" s="648"/>
      <c r="FF30" s="652" t="s">
        <v>1225</v>
      </c>
      <c r="FG30" s="563" t="s">
        <v>1226</v>
      </c>
      <c r="FH30" s="631" t="str">
        <f t="shared" si="0"/>
        <v>D</v>
      </c>
      <c r="FI30" s="677">
        <f t="shared" si="1"/>
        <v>0.16666666666666666</v>
      </c>
      <c r="FJ30" s="678">
        <f t="shared" si="2"/>
        <v>0</v>
      </c>
      <c r="FK30" s="679">
        <f t="shared" si="3"/>
        <v>0.5</v>
      </c>
      <c r="FL30" s="680">
        <f t="shared" si="4"/>
        <v>0</v>
      </c>
      <c r="FM30" s="681">
        <v>0</v>
      </c>
      <c r="FN30" s="574" t="s">
        <v>1188</v>
      </c>
      <c r="FO30" s="470" t="s">
        <v>1188</v>
      </c>
      <c r="FP30" s="470" t="s">
        <v>1188</v>
      </c>
      <c r="FQ30" s="430">
        <v>0</v>
      </c>
      <c r="FR30" s="682" t="s">
        <v>1188</v>
      </c>
      <c r="FS30" s="369">
        <v>0</v>
      </c>
      <c r="FT30" s="574" t="s">
        <v>1188</v>
      </c>
      <c r="FU30" s="575" t="s">
        <v>1188</v>
      </c>
      <c r="FV30" s="369">
        <v>0</v>
      </c>
      <c r="FW30" s="574" t="s">
        <v>1188</v>
      </c>
      <c r="FX30" s="575" t="s">
        <v>1188</v>
      </c>
      <c r="FY30" s="369">
        <v>0</v>
      </c>
      <c r="FZ30" s="574" t="s">
        <v>1188</v>
      </c>
      <c r="GA30" s="470" t="s">
        <v>1188</v>
      </c>
      <c r="GB30" s="575" t="s">
        <v>1188</v>
      </c>
      <c r="GC30" s="369">
        <v>0</v>
      </c>
      <c r="GD30" s="574" t="s">
        <v>1188</v>
      </c>
      <c r="GE30" s="470" t="s">
        <v>1188</v>
      </c>
      <c r="GF30" s="685" t="s">
        <v>1188</v>
      </c>
      <c r="GG30" s="734">
        <v>0</v>
      </c>
      <c r="GH30" s="574" t="s">
        <v>1188</v>
      </c>
      <c r="GI30" s="684" t="s">
        <v>1188</v>
      </c>
      <c r="GJ30" s="575" t="s">
        <v>1188</v>
      </c>
      <c r="GK30" s="734">
        <v>1</v>
      </c>
      <c r="GL30" s="683" t="s">
        <v>1456</v>
      </c>
      <c r="GM30" s="684" t="s">
        <v>2557</v>
      </c>
      <c r="GN30" s="521" t="s">
        <v>2558</v>
      </c>
      <c r="GO30" s="577">
        <v>0</v>
      </c>
      <c r="GP30" s="687" t="s">
        <v>1188</v>
      </c>
      <c r="GQ30" s="688" t="s">
        <v>1188</v>
      </c>
      <c r="GR30" s="688" t="s">
        <v>1188</v>
      </c>
      <c r="GS30" s="688" t="s">
        <v>1188</v>
      </c>
      <c r="GT30" s="689" t="s">
        <v>1188</v>
      </c>
      <c r="GU30" s="581">
        <v>0</v>
      </c>
      <c r="GV30" s="687" t="s">
        <v>1188</v>
      </c>
      <c r="GW30" s="688" t="s">
        <v>1188</v>
      </c>
      <c r="GX30" s="689" t="s">
        <v>1188</v>
      </c>
      <c r="GY30" s="581">
        <v>0</v>
      </c>
      <c r="GZ30" s="582" t="s">
        <v>1188</v>
      </c>
      <c r="HA30" s="583" t="s">
        <v>1293</v>
      </c>
      <c r="HB30" s="584">
        <v>1</v>
      </c>
      <c r="HC30" s="585">
        <v>0</v>
      </c>
      <c r="HD30" s="586" t="s">
        <v>1188</v>
      </c>
      <c r="HE30" s="690" t="s">
        <v>1188</v>
      </c>
      <c r="HF30" s="587" t="s">
        <v>1188</v>
      </c>
      <c r="HG30" s="587" t="s">
        <v>1188</v>
      </c>
      <c r="HH30" s="588">
        <v>0</v>
      </c>
      <c r="HI30" s="787" t="s">
        <v>1188</v>
      </c>
      <c r="HJ30" s="808" t="s">
        <v>1188</v>
      </c>
      <c r="HK30" s="691" t="s">
        <v>1188</v>
      </c>
      <c r="HL30" s="692">
        <v>0</v>
      </c>
      <c r="HM30" s="857" t="s">
        <v>1188</v>
      </c>
      <c r="HN30" s="697" t="s">
        <v>1188</v>
      </c>
      <c r="HO30" s="681" t="s">
        <v>1188</v>
      </c>
      <c r="HP30" s="574" t="s">
        <v>1188</v>
      </c>
      <c r="HQ30" s="472" t="str">
        <f t="shared" si="5"/>
        <v>-</v>
      </c>
      <c r="HR30" s="593" t="s">
        <v>1188</v>
      </c>
      <c r="HS30" s="574" t="s">
        <v>1188</v>
      </c>
      <c r="HT30" s="574" t="s">
        <v>1188</v>
      </c>
      <c r="HU30" s="574" t="s">
        <v>1188</v>
      </c>
      <c r="HV30" s="574" t="s">
        <v>1188</v>
      </c>
      <c r="HW30" s="574" t="s">
        <v>1188</v>
      </c>
      <c r="HX30" s="574" t="s">
        <v>1188</v>
      </c>
      <c r="HY30" s="574" t="s">
        <v>1188</v>
      </c>
      <c r="HZ30" s="574" t="s">
        <v>1188</v>
      </c>
      <c r="IA30" s="574" t="s">
        <v>1188</v>
      </c>
      <c r="IB30" s="574" t="s">
        <v>1188</v>
      </c>
      <c r="IC30" s="574" t="s">
        <v>1188</v>
      </c>
      <c r="ID30" s="681" t="s">
        <v>1188</v>
      </c>
      <c r="IE30" s="369" t="s">
        <v>1188</v>
      </c>
      <c r="IF30" s="574" t="s">
        <v>1188</v>
      </c>
      <c r="IG30" s="472" t="str">
        <f t="shared" si="6"/>
        <v>-</v>
      </c>
      <c r="IH30" s="609" t="s">
        <v>1188</v>
      </c>
      <c r="II30" s="694" t="s">
        <v>1188</v>
      </c>
      <c r="IJ30" s="695" t="s">
        <v>1188</v>
      </c>
      <c r="IK30" s="696" t="s">
        <v>1188</v>
      </c>
      <c r="IL30" s="696" t="s">
        <v>1188</v>
      </c>
      <c r="IM30" s="697" t="s">
        <v>1188</v>
      </c>
      <c r="IN30" s="599">
        <v>1</v>
      </c>
      <c r="IO30" s="600">
        <v>7</v>
      </c>
      <c r="IP30" s="601">
        <v>6</v>
      </c>
      <c r="IQ30" s="600">
        <v>3</v>
      </c>
      <c r="IR30" s="587">
        <v>10</v>
      </c>
      <c r="IS30" s="601">
        <v>13</v>
      </c>
      <c r="IT30" s="599" t="s">
        <v>1188</v>
      </c>
      <c r="IU30" s="600" t="s">
        <v>1188</v>
      </c>
      <c r="IV30" s="587" t="s">
        <v>1188</v>
      </c>
      <c r="IW30" s="601" t="s">
        <v>1188</v>
      </c>
      <c r="IX30" s="602" t="s">
        <v>1188</v>
      </c>
      <c r="IY30" s="681">
        <v>0</v>
      </c>
      <c r="IZ30" s="698" t="s">
        <v>1188</v>
      </c>
      <c r="JA30" s="681">
        <v>1</v>
      </c>
      <c r="JB30" s="699" t="s">
        <v>2559</v>
      </c>
      <c r="JC30" s="681">
        <v>0</v>
      </c>
      <c r="JD30" s="430" t="s">
        <v>1188</v>
      </c>
      <c r="JE30" s="470" t="s">
        <v>1188</v>
      </c>
      <c r="JF30" s="470" t="s">
        <v>1188</v>
      </c>
      <c r="JG30" s="472" t="s">
        <v>1188</v>
      </c>
      <c r="JH30" s="568">
        <v>0</v>
      </c>
      <c r="JI30" s="469" t="s">
        <v>1188</v>
      </c>
      <c r="JJ30" s="470" t="s">
        <v>1188</v>
      </c>
      <c r="JK30" s="471" t="s">
        <v>1188</v>
      </c>
      <c r="JL30" s="472" t="s">
        <v>1188</v>
      </c>
      <c r="JM30" s="468">
        <v>1</v>
      </c>
      <c r="JN30" s="469">
        <v>2</v>
      </c>
      <c r="JO30" s="469">
        <v>1</v>
      </c>
      <c r="JP30" s="470" t="s">
        <v>2560</v>
      </c>
      <c r="JQ30" s="471" t="s">
        <v>2561</v>
      </c>
      <c r="JR30" s="472">
        <v>2007</v>
      </c>
      <c r="JS30" s="369">
        <v>0</v>
      </c>
      <c r="JT30" s="430" t="s">
        <v>1188</v>
      </c>
      <c r="JU30" s="470" t="s">
        <v>1188</v>
      </c>
      <c r="JV30" s="470" t="s">
        <v>1188</v>
      </c>
      <c r="JW30" s="472" t="s">
        <v>1188</v>
      </c>
      <c r="JX30" s="606">
        <v>0</v>
      </c>
      <c r="JY30" s="607" t="s">
        <v>1188</v>
      </c>
      <c r="JZ30" s="606" t="s">
        <v>1188</v>
      </c>
      <c r="KA30" s="606">
        <f t="shared" si="7"/>
        <v>0</v>
      </c>
      <c r="KB30" s="606"/>
      <c r="KC30" s="606"/>
      <c r="KD30" s="606"/>
      <c r="KE30" s="606"/>
      <c r="KF30" s="606">
        <f t="shared" si="8"/>
        <v>0</v>
      </c>
      <c r="KG30" s="606"/>
      <c r="KH30" s="606"/>
      <c r="KI30" s="606"/>
      <c r="KJ30" s="606"/>
      <c r="KK30" s="606">
        <v>1</v>
      </c>
      <c r="KL30" s="606">
        <v>0</v>
      </c>
      <c r="KM30" s="608">
        <f t="shared" si="9"/>
        <v>0.23473567962646485</v>
      </c>
      <c r="KN30" s="609">
        <v>-1.3263216018676758</v>
      </c>
      <c r="KO30" s="609">
        <v>10.09615421295166</v>
      </c>
      <c r="KP30" s="610">
        <v>9</v>
      </c>
      <c r="KQ30" s="608">
        <f t="shared" si="10"/>
        <v>0.20830605030059815</v>
      </c>
      <c r="KR30" s="609">
        <v>-1.4584697484970093</v>
      </c>
      <c r="KS30" s="609">
        <v>4.8076925277709961</v>
      </c>
      <c r="KT30" s="610">
        <v>10</v>
      </c>
      <c r="KU30" s="610">
        <v>19</v>
      </c>
      <c r="KV30" s="563" t="s">
        <v>1237</v>
      </c>
      <c r="KW30" s="606" t="s">
        <v>2531</v>
      </c>
      <c r="KX30" s="700" t="str">
        <f t="shared" ca="1" si="11"/>
        <v>C</v>
      </c>
      <c r="KY30" s="701">
        <f t="shared" ca="1" si="12"/>
        <v>0.25925749328419895</v>
      </c>
      <c r="KZ30" s="702">
        <f t="shared" ca="1" si="13"/>
        <v>0.30301176470588237</v>
      </c>
      <c r="LA30" s="703">
        <f t="shared" ca="1" si="54"/>
        <v>0.33892380952380952</v>
      </c>
      <c r="LB30" s="703">
        <f t="shared" ca="1" si="14"/>
        <v>0.16665833333333332</v>
      </c>
      <c r="LC30" s="704">
        <f t="shared" ca="1" si="15"/>
        <v>0.2284360655737705</v>
      </c>
      <c r="LD30" s="696" cm="1">
        <f t="array" aca="1" ref="LD30" ca="1">INDIRECT(LD$203&amp;ROW())*LD$205</f>
        <v>0</v>
      </c>
      <c r="LE30" s="696" cm="1">
        <f t="array" aca="1" ref="LE30" ca="1">INDIRECT(LE$203&amp;ROW())*LE$205</f>
        <v>0</v>
      </c>
      <c r="LF30" s="696" cm="1">
        <f t="array" aca="1" ref="LF30" ca="1">INDIRECT(LF$203&amp;ROW())*LF$205</f>
        <v>0</v>
      </c>
      <c r="LG30" s="696" cm="1">
        <f t="array" aca="1" ref="LG30" ca="1">INDIRECT(LG$203&amp;ROW())*LG$205</f>
        <v>3</v>
      </c>
      <c r="LH30" s="696" cm="1">
        <f t="array" aca="1" ref="LH30" ca="1">INDIRECT(LH$203&amp;ROW())*LH$205</f>
        <v>3</v>
      </c>
      <c r="LI30" s="696" cm="1">
        <f t="array" aca="1" ref="LI30" ca="1">INDIRECT(LI$203&amp;ROW())*LI$205</f>
        <v>3</v>
      </c>
      <c r="LJ30" s="696" cm="1">
        <f t="array" aca="1" ref="LJ30" ca="1">INDIRECT(LJ$203&amp;ROW())*LJ$205</f>
        <v>3</v>
      </c>
      <c r="LK30" s="696" cm="1">
        <f t="array" aca="1" ref="LK30" ca="1">INDIRECT(LK$203&amp;ROW())*LK$205</f>
        <v>3</v>
      </c>
      <c r="LL30" s="696" cm="1">
        <f t="array" aca="1" ref="LL30" ca="1">INDIRECT(LL$203&amp;ROW())*LL$205</f>
        <v>3</v>
      </c>
      <c r="LM30" s="696" cm="1">
        <f t="array" aca="1" ref="LM30" ca="1">INDIRECT(LM$203&amp;ROW())*LM$205</f>
        <v>4</v>
      </c>
      <c r="LN30" s="696" cm="1">
        <f t="array" aca="1" ref="LN30" ca="1">INDIRECT(LN$203&amp;ROW())*LN$205</f>
        <v>3</v>
      </c>
      <c r="LO30" s="696" cm="1">
        <f t="array" aca="1" ref="LO30" ca="1">INDIRECT(LO$203&amp;ROW())*LO$205</f>
        <v>0</v>
      </c>
      <c r="LP30" s="696" cm="1">
        <f t="array" aca="1" ref="LP30" ca="1">INDIRECT(LP$203&amp;ROW())*LP$205</f>
        <v>0</v>
      </c>
      <c r="LQ30" s="696" cm="1">
        <f t="array" aca="1" ref="LQ30" ca="1">IF(INDIRECT(LQ$203&amp;ROW())="-",0,INDIRECT(LQ$203&amp;ROW())*LQ$205)</f>
        <v>0.75600000000000001</v>
      </c>
      <c r="LR30" s="696" cm="1">
        <f t="array" aca="1" ref="LR30" ca="1">INDIRECT(LR$203&amp;ROW())*LR$205</f>
        <v>0</v>
      </c>
      <c r="LS30" s="696" cm="1">
        <f t="array" aca="1" ref="LS30" ca="1">IF(INDIRECT(LS$203&amp;ROW())="-",0,INDIRECT(LS$203&amp;ROW())*LS$205)</f>
        <v>2.1173999999999999</v>
      </c>
      <c r="LT30" s="696" cm="1">
        <f t="array" aca="1" ref="LT30" ca="1">INDIRECT(LT$203&amp;ROW())*LT$205</f>
        <v>0</v>
      </c>
      <c r="LU30" s="696" cm="1">
        <f t="array" aca="1" ref="LU30" ca="1">INDIRECT(LU$203&amp;ROW())*LU$205</f>
        <v>2</v>
      </c>
      <c r="LV30" s="696" cm="1">
        <f t="array" aca="1" ref="LV30" ca="1">INDIRECT(LV$203&amp;ROW())*LV$205</f>
        <v>1</v>
      </c>
      <c r="LW30" s="696" cm="1">
        <f t="array" aca="1" ref="LW30" ca="1">INDIRECT(LW$203&amp;ROW())*LW$205</f>
        <v>0</v>
      </c>
      <c r="LX30" s="696" cm="1">
        <f t="array" aca="1" ref="LX30" ca="1">INDIRECT(LX$203&amp;ROW())*LX$205</f>
        <v>2</v>
      </c>
      <c r="LY30" s="696" cm="1">
        <f t="array" aca="1" ref="LY30" ca="1">IF(INDIRECT(LY$203&amp;ROW())="-",0,INDIRECT(LY$203&amp;ROW())*LY$205)</f>
        <v>1.9998</v>
      </c>
      <c r="LZ30" s="696" cm="1">
        <f t="array" aca="1" ref="LZ30" ca="1">INDIRECT(LZ$203&amp;ROW())*LZ$205</f>
        <v>0</v>
      </c>
      <c r="MA30" s="696" cm="1">
        <f t="array" aca="1" ref="MA30" ca="1">INDIRECT(MA$203&amp;ROW())*MA$205</f>
        <v>2</v>
      </c>
      <c r="MB30" s="696" cm="1">
        <f t="array" aca="1" ref="MB30" ca="1">INDIRECT(MB$203&amp;ROW())*MB$205</f>
        <v>0</v>
      </c>
      <c r="MC30" s="696" cm="1">
        <f t="array" aca="1" ref="MC30" ca="1">IF($MB30=0,0,INDIRECT(MC$203&amp;ROW())*MC$205)</f>
        <v>0</v>
      </c>
      <c r="MD30" s="696" cm="1">
        <f t="array" aca="1" ref="MD30" ca="1">IF($MB30=0,0,INDIRECT(MD$203&amp;ROW())*MD$205)</f>
        <v>0</v>
      </c>
      <c r="ME30" s="696" cm="1">
        <f t="array" aca="1" ref="ME30" ca="1">IF($MB30=0,0,INDIRECT(ME$203&amp;ROW())*ME$205)</f>
        <v>0</v>
      </c>
      <c r="MF30" s="696" cm="1">
        <f t="array" aca="1" ref="MF30" ca="1">IF($MB30=0,0,INDIRECT(MF$203&amp;ROW())*MF$205)</f>
        <v>0</v>
      </c>
      <c r="MG30" s="696" cm="1">
        <f t="array" aca="1" ref="MG30" ca="1">INDIRECT(MG$203&amp;ROW())*MG$205</f>
        <v>0</v>
      </c>
      <c r="MH30" s="696" cm="1">
        <f t="array" aca="1" ref="MH30" ca="1">IF($MG30=0,0,INDIRECT(MH$203&amp;ROW())*MH$205)</f>
        <v>0</v>
      </c>
      <c r="MI30" s="696" cm="1">
        <f t="array" aca="1" ref="MI30" ca="1">IF($MG30=0,0,INDIRECT(MI$203&amp;ROW())*MI$205)</f>
        <v>0</v>
      </c>
      <c r="MJ30" s="696" cm="1">
        <f t="array" aca="1" ref="MJ30" ca="1">INDIRECT(MJ$203&amp;ROW())*MJ$205</f>
        <v>0</v>
      </c>
      <c r="MK30" s="696" cm="1">
        <f t="array" aca="1" ref="MK30" ca="1">INDIRECT(MK$203&amp;ROW())*MK$205</f>
        <v>0</v>
      </c>
      <c r="ML30" s="696" cm="1">
        <f t="array" aca="1" ref="ML30" ca="1">INDIRECT(ML$203&amp;ROW())*ML$205</f>
        <v>0</v>
      </c>
      <c r="MM30" s="696" cm="1">
        <f t="array" aca="1" ref="MM30" ca="1">INDIRECT(MM$203&amp;ROW())*MM$205</f>
        <v>4</v>
      </c>
      <c r="MN30" s="696" cm="1">
        <f t="array" aca="1" ref="MN30" ca="1">INDIRECT(MN$203&amp;ROW())*MN$205</f>
        <v>0</v>
      </c>
      <c r="MO30" s="696" cm="1">
        <f t="array" aca="1" ref="MO30" ca="1">INDIRECT(MO$203&amp;ROW())*MO$205</f>
        <v>0</v>
      </c>
      <c r="MP30" s="696" cm="1">
        <f t="array" aca="1" ref="MP30" ca="1">INDIRECT(MP$203&amp;ROW())*MP$205</f>
        <v>0</v>
      </c>
      <c r="MQ30" s="696" cm="1">
        <f t="array" aca="1" ref="MQ30" ca="1">INDIRECT(MQ$203&amp;ROW())*MQ$205</f>
        <v>0</v>
      </c>
      <c r="MR30" s="696" cm="1">
        <f t="array" aca="1" ref="MR30" ca="1">INDIRECT(MR$203&amp;ROW())*MR$205</f>
        <v>2</v>
      </c>
      <c r="MS30" s="696" cm="1">
        <f t="array" aca="1" ref="MS30" ca="1">INDIRECT(MS$203&amp;ROW())*MS$205</f>
        <v>0</v>
      </c>
      <c r="MT30" s="696" cm="1">
        <f t="array" aca="1" ref="MT30" ca="1">INDIRECT(MT$203&amp;ROW())*MT$205</f>
        <v>0</v>
      </c>
      <c r="MU30" s="696" cm="1">
        <f t="array" aca="1" ref="MU30" ca="1">INDIRECT(MU$203&amp;ROW())*MU$205</f>
        <v>1</v>
      </c>
      <c r="MV30" s="696" cm="1">
        <f t="array" aca="1" ref="MV30" ca="1">IF(INDIRECT(MV$203&amp;ROW())="-",0,INDIRECT(MV$203&amp;ROW())*MV$205)</f>
        <v>2.9345999999999997</v>
      </c>
      <c r="MW30" s="696" cm="1">
        <f t="array" aca="1" ref="MW30" ca="1">INDIRECT(MW$203&amp;ROW())*MW$205</f>
        <v>0</v>
      </c>
      <c r="MX30" s="696" cm="1">
        <f t="array" aca="1" ref="MX30" ca="1">INDIRECT(MX$203&amp;ROW())*MX$205</f>
        <v>4</v>
      </c>
      <c r="MY30" s="696" cm="1">
        <f t="array" aca="1" ref="MY30" ca="1">INDIRECT(MY$203&amp;ROW())*MY$205</f>
        <v>0</v>
      </c>
      <c r="NA30" s="701">
        <f t="shared" si="16"/>
        <v>0.56404878048780493</v>
      </c>
      <c r="NB30" s="617">
        <f t="shared" si="17"/>
        <v>0.38235000000000002</v>
      </c>
      <c r="NC30" s="695">
        <f t="shared" si="18"/>
        <v>0.10256153846153845</v>
      </c>
      <c r="ND30" s="697">
        <f t="shared" si="19"/>
        <v>0.20329999999999998</v>
      </c>
      <c r="NE30" s="694">
        <f t="shared" si="20"/>
        <v>0.31306507973733583</v>
      </c>
      <c r="NF30" s="682" t="str">
        <f t="shared" si="21"/>
        <v>C</v>
      </c>
      <c r="NH30" s="606" t="s">
        <v>2531</v>
      </c>
      <c r="NI30" s="563" t="str">
        <f t="shared" si="22"/>
        <v>C</v>
      </c>
      <c r="NJ30" s="563" t="str">
        <f t="shared" si="23"/>
        <v>C</v>
      </c>
      <c r="NK30" s="563" t="str">
        <f t="shared" ca="1" si="24"/>
        <v>C</v>
      </c>
      <c r="NL30" s="563" t="str">
        <f t="shared" ca="1" si="25"/>
        <v>C</v>
      </c>
      <c r="NM30" s="563" t="str">
        <f t="shared" ca="1" si="26"/>
        <v>C</v>
      </c>
      <c r="NN30" s="563" t="str">
        <f t="shared" ca="1" si="55"/>
        <v>C</v>
      </c>
      <c r="NO30" s="563" t="str">
        <f t="shared" ca="1" si="56"/>
        <v>C</v>
      </c>
      <c r="NP30" s="606" t="str">
        <f t="shared" si="27"/>
        <v>-</v>
      </c>
      <c r="NQ30" s="682" t="str">
        <f t="shared" si="28"/>
        <v>-</v>
      </c>
      <c r="NR30" s="682" t="e">
        <f>IF(OR(AND(NI30="A",OR(NJ30="C",NJ30="D")),AND(NI30="A",OR(#REF!="C",#REF!="D")),AND(NI30="B",OR(NJ30="D",#REF!="D")),AND(OR(NI30="C",NI30="D"),OR(NJ30="A",NJ30="B")),AND(OR(NI30="C",NI30="D"),OR(#REF!="A",#REF!="B")),AND(OR(NJ30="A",#REF!="A",NJ30="B",#REF!="B"),OR(NP30="-",NQ30="-")),AND(OR(NJ30="C",#REF!="C",NJ30="D",#REF!="D"),NP30="Yes")),"Yes","-")</f>
        <v>#REF!</v>
      </c>
      <c r="NS30" s="607"/>
      <c r="NT30" s="619">
        <f t="shared" si="29"/>
        <v>0.32269999999999999</v>
      </c>
      <c r="NU30" s="619">
        <f t="shared" si="30"/>
        <v>0.31306507973733583</v>
      </c>
      <c r="NV30" s="619">
        <f t="shared" ca="1" si="31"/>
        <v>0.25925749328419895</v>
      </c>
      <c r="NW30" s="619">
        <f t="shared" ca="1" si="57"/>
        <v>0.29031365950571519</v>
      </c>
      <c r="NX30" s="619">
        <f t="shared" ca="1" si="58"/>
        <v>0.35749988426960977</v>
      </c>
      <c r="NY30" s="620">
        <f t="shared" ca="1" si="59"/>
        <v>0.3025600394539299</v>
      </c>
      <c r="NZ30" s="620">
        <f t="shared" ca="1" si="60"/>
        <v>0.3928860004141056</v>
      </c>
      <c r="OA30" s="705" t="s">
        <v>1188</v>
      </c>
      <c r="OB30" s="706" t="s">
        <v>1188</v>
      </c>
      <c r="OC30" s="494"/>
      <c r="OE30" s="606" t="s">
        <v>2531</v>
      </c>
      <c r="OF30" s="700" t="str">
        <f t="shared" ca="1" si="32"/>
        <v>C</v>
      </c>
      <c r="OG30" s="701">
        <f t="shared" ca="1" si="61"/>
        <v>0.29031365950571519</v>
      </c>
      <c r="OH30" s="705">
        <f t="shared" ca="1" si="33"/>
        <v>0.48873415184381769</v>
      </c>
      <c r="OI30" s="696">
        <f t="shared" ca="1" si="34"/>
        <v>0.37855476637390223</v>
      </c>
      <c r="OJ30" s="696">
        <f t="shared" ca="1" si="35"/>
        <v>0.11189582633157823</v>
      </c>
      <c r="OK30" s="697">
        <f t="shared" ca="1" si="36"/>
        <v>0.1820698934735627</v>
      </c>
      <c r="OL30" s="696" cm="1">
        <f t="array" aca="1" ref="OL30" ca="1">INDIRECT(OL$203&amp;ROW())*OL$205</f>
        <v>0</v>
      </c>
      <c r="OM30" s="696" cm="1">
        <f t="array" aca="1" ref="OM30" ca="1">INDIRECT(OM$203&amp;ROW())*OM$205</f>
        <v>0</v>
      </c>
      <c r="ON30" s="696" cm="1">
        <f t="array" aca="1" ref="ON30" ca="1">INDIRECT(ON$203&amp;ROW())*ON$205</f>
        <v>0</v>
      </c>
      <c r="OO30" s="696" cm="1">
        <f t="array" aca="1" ref="OO30" ca="1">INDIRECT(OO$203&amp;ROW())*OO$205</f>
        <v>1.0790999999999999</v>
      </c>
      <c r="OP30" s="696" cm="1">
        <f t="array" aca="1" ref="OP30" ca="1">INDIRECT(OP$203&amp;ROW())*OP$205</f>
        <v>1.5831</v>
      </c>
      <c r="OQ30" s="696" cm="1">
        <f t="array" aca="1" ref="OQ30" ca="1">INDIRECT(OQ$203&amp;ROW())*OQ$205</f>
        <v>1.5849</v>
      </c>
      <c r="OR30" s="696" cm="1">
        <f t="array" aca="1" ref="OR30" ca="1">INDIRECT(OR$203&amp;ROW())*OR$205</f>
        <v>1.4141999999999999</v>
      </c>
      <c r="OS30" s="696" cm="1">
        <f t="array" aca="1" ref="OS30" ca="1">INDIRECT(OS$203&amp;ROW())*OS$205</f>
        <v>1.5387</v>
      </c>
      <c r="OT30" s="696" cm="1">
        <f t="array" aca="1" ref="OT30" ca="1">INDIRECT(OT$203&amp;ROW())*OT$205</f>
        <v>1.4727000000000001</v>
      </c>
      <c r="OU30" s="696" cm="1">
        <f t="array" aca="1" ref="OU30" ca="1">INDIRECT(OU$203&amp;ROW())*OU$205</f>
        <v>1.2869999999999999</v>
      </c>
      <c r="OV30" s="696" cm="1">
        <f t="array" aca="1" ref="OV30" ca="1">INDIRECT(OV$203&amp;ROW())*OV$205</f>
        <v>1.2161999999999999</v>
      </c>
      <c r="OW30" s="696" cm="1">
        <f t="array" aca="1" ref="OW30" ca="1">INDIRECT(OW$203&amp;ROW())*OW$205</f>
        <v>0</v>
      </c>
      <c r="OX30" s="696" cm="1">
        <f t="array" aca="1" ref="OX30" ca="1">INDIRECT(OX$203&amp;ROW())*OX$205</f>
        <v>0</v>
      </c>
      <c r="OY30" s="696" cm="1">
        <f t="array" aca="1" ref="OY30" ca="1">IF(INDIRECT(OY$203&amp;ROW())="-",0,INDIRECT(OY$203&amp;ROW())*OY$205)</f>
        <v>8.9422200000000007E-2</v>
      </c>
      <c r="OZ30" s="696" cm="1">
        <f t="array" aca="1" ref="OZ30" ca="1">INDIRECT(OZ$203&amp;ROW())*OZ$205</f>
        <v>0</v>
      </c>
      <c r="PA30" s="696" cm="1">
        <f t="array" aca="1" ref="PA30" ca="1">IF(INDIRECT(PA$203&amp;ROW())="-",0,INDIRECT(PA$203&amp;ROW())*PA$205)</f>
        <v>0.31175185999999999</v>
      </c>
      <c r="PB30" s="705" cm="1">
        <f t="array" aca="1" ref="PB30" ca="1">INDIRECT(PB$203&amp;ROW())*PB$205</f>
        <v>0</v>
      </c>
      <c r="PC30" s="696" cm="1">
        <f t="array" aca="1" ref="PC30" ca="1">INDIRECT(PC$203&amp;ROW())*PC$205</f>
        <v>1.3946000000000001</v>
      </c>
      <c r="PD30" s="696" cm="1">
        <f t="array" aca="1" ref="PD30" ca="1">INDIRECT(PD$203&amp;ROW())*PD$205</f>
        <v>0.73419999999999996</v>
      </c>
      <c r="PE30" s="696" cm="1">
        <f t="array" aca="1" ref="PE30" ca="1">INDIRECT(PE$203&amp;ROW())*PE$205</f>
        <v>0</v>
      </c>
      <c r="PF30" s="696" cm="1">
        <f t="array" aca="1" ref="PF30" ca="1">INDIRECT(PF$203&amp;ROW())*PF$205</f>
        <v>1.3308</v>
      </c>
      <c r="PG30" s="696" cm="1">
        <f t="array" aca="1" ref="PG30" ca="1">IF(INDIRECT(PG$203&amp;ROW())="-",0,INDIRECT(PG$203&amp;ROW())*PG$205)</f>
        <v>0.29163749999999999</v>
      </c>
      <c r="PH30" s="696" cm="1">
        <f t="array" aca="1" ref="PH30" ca="1">INDIRECT(PH$203&amp;ROW())*PH$205</f>
        <v>0</v>
      </c>
      <c r="PI30" s="696" cm="1">
        <f t="array" aca="1" ref="PI30" ca="1">INDIRECT(PI$203&amp;ROW())*PI$205</f>
        <v>0.60729999999999995</v>
      </c>
      <c r="PJ30" s="696" cm="1">
        <f t="array" aca="1" ref="PJ30" ca="1">INDIRECT(PJ$203&amp;ROW())*PJ$205</f>
        <v>0</v>
      </c>
      <c r="PK30" s="696" cm="1">
        <f t="array" aca="1" ref="PK30" ca="1">IF($PJ30=0,0,INDIRECT(PK$203&amp;ROW())*PK$205)</f>
        <v>0</v>
      </c>
      <c r="PL30" s="696" cm="1">
        <f t="array" aca="1" ref="PL30" ca="1">IF($MPE30=0,0,INDIRECT(PL$203&amp;ROW())*PL$205)</f>
        <v>0</v>
      </c>
      <c r="PM30" s="696" cm="1">
        <f t="array" aca="1" ref="PM30" ca="1">IF($MPE30=0,0,INDIRECT(PM$203&amp;ROW())*PM$205)</f>
        <v>0</v>
      </c>
      <c r="PN30" s="696" cm="1">
        <f t="array" aca="1" ref="PN30" ca="1">IF($PJ30=0,0,INDIRECT(PN$203&amp;ROW())*PN$205)</f>
        <v>0</v>
      </c>
      <c r="PO30" s="696" cm="1">
        <f t="array" aca="1" ref="PO30" ca="1">INDIRECT(PO$203&amp;ROW())*PO$205</f>
        <v>0</v>
      </c>
      <c r="PP30" s="696" cm="1">
        <f t="array" aca="1" ref="PP30" ca="1">IF($PO30=0,0,INDIRECT(PP$203&amp;ROW())*PP$205)</f>
        <v>0</v>
      </c>
      <c r="PQ30" s="696" cm="1">
        <f t="array" aca="1" ref="PQ30" ca="1">IF($PO30=0,0,INDIRECT(PQ$203&amp;ROW())*PQ$205)</f>
        <v>0</v>
      </c>
      <c r="PR30" s="696" cm="1">
        <f t="array" aca="1" ref="PR30" ca="1">INDIRECT(PR$203&amp;ROW())*PR$205</f>
        <v>0</v>
      </c>
      <c r="PS30" s="696" cm="1">
        <f t="array" aca="1" ref="PS30" ca="1">INDIRECT(PS$203&amp;ROW())*PS$205</f>
        <v>0</v>
      </c>
      <c r="PT30" s="696" cm="1">
        <f t="array" aca="1" ref="PT30" ca="1">INDIRECT(PT$203&amp;ROW())*PT$205</f>
        <v>0</v>
      </c>
      <c r="PU30" s="696" cm="1">
        <f t="array" aca="1" ref="PU30" ca="1">INDIRECT(PU$203&amp;ROW())*PU$205</f>
        <v>1.1798</v>
      </c>
      <c r="PV30" s="696" cm="1">
        <f t="array" aca="1" ref="PV30" ca="1">INDIRECT(PV$203&amp;ROW())*PV$205</f>
        <v>0</v>
      </c>
      <c r="PW30" s="696" cm="1">
        <f t="array" aca="1" ref="PW30" ca="1">INDIRECT(PW$203&amp;ROW())*PW$205</f>
        <v>0</v>
      </c>
      <c r="PX30" s="696" cm="1">
        <f t="array" aca="1" ref="PX30" ca="1">INDIRECT(PX$203&amp;ROW())*PX$205</f>
        <v>0</v>
      </c>
      <c r="PY30" s="696" cm="1">
        <f t="array" aca="1" ref="PY30" ca="1">INDIRECT(PY$203&amp;ROW())*PY$205</f>
        <v>0</v>
      </c>
      <c r="PZ30" s="696" cm="1">
        <f t="array" aca="1" ref="PZ30" ca="1">INDIRECT(PZ$203&amp;ROW())*PZ$205</f>
        <v>0.17430000000000001</v>
      </c>
      <c r="QA30" s="696" cm="1">
        <f t="array" aca="1" ref="QA30" ca="1">INDIRECT(QA$203&amp;ROW())*QA$205</f>
        <v>0</v>
      </c>
      <c r="QB30" s="696" cm="1">
        <f t="array" aca="1" ref="QB30" ca="1">INDIRECT(QB$203&amp;ROW())*QB$205</f>
        <v>0</v>
      </c>
      <c r="QC30" s="696" cm="1">
        <f t="array" aca="1" ref="QC30" ca="1">INDIRECT(QC$203&amp;ROW())*QC$205</f>
        <v>0.71299999999999997</v>
      </c>
      <c r="QD30" s="696" cm="1">
        <f t="array" aca="1" ref="QD30" ca="1">IF(INDIRECT(QD$203&amp;ROW())="-",0,INDIRECT(QD$203&amp;ROW())*QD$205)</f>
        <v>0.30035630999999996</v>
      </c>
      <c r="QE30" s="696" cm="1">
        <f t="array" aca="1" ref="QE30" ca="1">INDIRECT(QE$203&amp;ROW())*QE$205</f>
        <v>0</v>
      </c>
      <c r="QF30" s="696" cm="1">
        <f t="array" aca="1" ref="QF30" ca="1">INDIRECT(QF$203&amp;ROW())*QF$205</f>
        <v>0.72440000000000004</v>
      </c>
      <c r="QG30" s="696" cm="1">
        <f t="array" aca="1" ref="QG30" ca="1">INDIRECT(QG$203&amp;ROW())*QG$205</f>
        <v>0</v>
      </c>
      <c r="QI30" s="606" t="s">
        <v>2531</v>
      </c>
      <c r="QJ30" s="700" t="str">
        <f t="shared" ca="1" si="37"/>
        <v>C</v>
      </c>
      <c r="QK30" s="701">
        <f t="shared" ca="1" si="62"/>
        <v>0.35749988426960977</v>
      </c>
      <c r="QL30" s="705">
        <f t="shared" ca="1" si="38"/>
        <v>0.71824903854052369</v>
      </c>
      <c r="QM30" s="696">
        <f t="shared" ca="1" si="39"/>
        <v>0.42062132601046837</v>
      </c>
      <c r="QN30" s="696">
        <f t="shared" ca="1" si="40"/>
        <v>3.7593069699391184E-2</v>
      </c>
      <c r="QO30" s="697">
        <f t="shared" ca="1" si="41"/>
        <v>0.25353610282805578</v>
      </c>
      <c r="QP30" s="696" cm="1">
        <f t="array" aca="1" ref="QP30" ca="1">INDIRECT(QP$203&amp;ROW())*QP$205</f>
        <v>0</v>
      </c>
      <c r="QQ30" s="696" cm="1">
        <f t="array" aca="1" ref="QQ30" ca="1">INDIRECT(QQ$203&amp;ROW())*QQ$205</f>
        <v>0</v>
      </c>
      <c r="QR30" s="696" cm="1">
        <f t="array" aca="1" ref="QR30" ca="1">INDIRECT(QR$203&amp;ROW())*QR$205</f>
        <v>0</v>
      </c>
      <c r="QS30" s="696" cm="1">
        <f t="array" aca="1" ref="QS30" ca="1">INDIRECT(QS$203&amp;ROW())*QS$205</f>
        <v>0.22471360933801068</v>
      </c>
      <c r="QT30" s="696" cm="1">
        <f t="array" aca="1" ref="QT30" ca="1">INDIRECT(QT$203&amp;ROW())*QT$205</f>
        <v>0.26232814414996541</v>
      </c>
      <c r="QU30" s="696" cm="1">
        <f t="array" aca="1" ref="QU30" ca="1">INDIRECT(QU$203&amp;ROW())*QU$205</f>
        <v>0.53329206883563263</v>
      </c>
      <c r="QV30" s="696" cm="1">
        <f t="array" aca="1" ref="QV30" ca="1">INDIRECT(QV$203&amp;ROW())*QV$205</f>
        <v>0.24117831443907087</v>
      </c>
      <c r="QW30" s="696" cm="1">
        <f t="array" aca="1" ref="QW30" ca="1">INDIRECT(QW$203&amp;ROW())*QW$205</f>
        <v>0.53099416374332975</v>
      </c>
      <c r="QX30" s="696" cm="1">
        <f t="array" aca="1" ref="QX30" ca="1">INDIRECT(QX$203&amp;ROW())*QX$205</f>
        <v>0.60640894423913805</v>
      </c>
      <c r="QY30" s="696" cm="1">
        <f t="array" aca="1" ref="QY30" ca="1">INDIRECT(QY$203&amp;ROW())*QY$205</f>
        <v>9.0268316756905984E-2</v>
      </c>
      <c r="QZ30" s="696" cm="1">
        <f t="array" aca="1" ref="QZ30" ca="1">INDIRECT(QZ$203&amp;ROW())*QZ$205</f>
        <v>0.27613248380770827</v>
      </c>
      <c r="RA30" s="696" cm="1">
        <f t="array" aca="1" ref="RA30" ca="1">INDIRECT(RA$203&amp;ROW())*RA$205</f>
        <v>0</v>
      </c>
      <c r="RB30" s="696" cm="1">
        <f t="array" aca="1" ref="RB30" ca="1">INDIRECT(RB$203&amp;ROW())*RB$205</f>
        <v>0</v>
      </c>
      <c r="RC30" s="696" cm="1">
        <f t="array" aca="1" ref="RC30" ca="1">IF(INDIRECT(RC$203&amp;ROW())="-",0,INDIRECT(RC$203&amp;ROW())*RC$205)</f>
        <v>1.0572485512550637E-2</v>
      </c>
      <c r="RD30" s="696" cm="1">
        <f t="array" aca="1" ref="RD30" ca="1">INDIRECT(RD$203&amp;ROW())*RD$205</f>
        <v>0</v>
      </c>
      <c r="RE30" s="696" cm="1">
        <f t="array" aca="1" ref="RE30" ca="1">IF(INDIRECT(RE$203&amp;ROW())="-",0,INDIRECT(RE$203&amp;ROW())*RE$205)</f>
        <v>2.2334702121400866E-2</v>
      </c>
      <c r="RF30" s="705" cm="1">
        <f t="array" aca="1" ref="RF30" ca="1">INDIRECT(RF$203&amp;ROW())*RF$205</f>
        <v>0</v>
      </c>
      <c r="RG30" s="696" cm="1">
        <f t="array" aca="1" ref="RG30" ca="1">INDIRECT(RG$203&amp;ROW())*RG$205</f>
        <v>0.27650466908360405</v>
      </c>
      <c r="RH30" s="696" cm="1">
        <f t="array" aca="1" ref="RH30" ca="1">INDIRECT(RH$203&amp;ROW())*RH$205</f>
        <v>2.9193840390272292E-2</v>
      </c>
      <c r="RI30" s="696" cm="1">
        <f t="array" aca="1" ref="RI30" ca="1">INDIRECT(RI$203&amp;ROW())*RI$205</f>
        <v>0</v>
      </c>
      <c r="RJ30" s="696" cm="1">
        <f t="array" aca="1" ref="RJ30" ca="1">INDIRECT(RJ$203&amp;ROW())*RJ$205</f>
        <v>0.12226723336432462</v>
      </c>
      <c r="RK30" s="696" cm="1">
        <f t="array" aca="1" ref="RK30" ca="1">IF(INDIRECT(RK$203&amp;ROW())="-",0,INDIRECT(RK$203&amp;ROW())*RK$205)</f>
        <v>2.0138518903586738E-2</v>
      </c>
      <c r="RL30" s="696" cm="1">
        <f t="array" aca="1" ref="RL30" ca="1">INDIRECT(RL$203&amp;ROW())*RL$205</f>
        <v>0</v>
      </c>
      <c r="RM30" s="696" cm="1">
        <f t="array" aca="1" ref="RM30" ca="1">INDIRECT(RM$203&amp;ROW())*RM$205</f>
        <v>1.4993730364766381E-2</v>
      </c>
      <c r="RN30" s="696" cm="1">
        <f t="array" aca="1" ref="RN30" ca="1">INDIRECT(RN$203&amp;ROW())*RN$205</f>
        <v>0</v>
      </c>
      <c r="RO30" s="696" cm="1">
        <f t="array" aca="1" ref="RO30" ca="1">IF($RN30=0,0,INDIRECT(RO$203&amp;ROW())*RO$205)</f>
        <v>0</v>
      </c>
      <c r="RP30" s="696" cm="1">
        <f t="array" aca="1" ref="RP30" ca="1">IF($RN30=0,0,INDIRECT(RP$203&amp;ROW())*RP$205)</f>
        <v>0</v>
      </c>
      <c r="RQ30" s="696" cm="1">
        <f t="array" aca="1" ref="RQ30" ca="1">IF($RN30=0,0,INDIRECT(RQ$203&amp;ROW())*RQ$205)</f>
        <v>0</v>
      </c>
      <c r="RR30" s="696" cm="1">
        <f t="array" aca="1" ref="RR30" ca="1">IF($RN30=0,0,INDIRECT(RR$203&amp;ROW())*RR$205)</f>
        <v>0</v>
      </c>
      <c r="RS30" s="696" cm="1">
        <f t="array" aca="1" ref="RS30" ca="1">INDIRECT(RS$203&amp;ROW())*RS$205</f>
        <v>0</v>
      </c>
      <c r="RT30" s="696" cm="1">
        <f t="array" aca="1" ref="RT30" ca="1">IF($RS30=0,0,INDIRECT(RT$203&amp;ROW())*RT$205)</f>
        <v>0</v>
      </c>
      <c r="RU30" s="696" cm="1">
        <f t="array" aca="1" ref="RU30" ca="1">IF($RS30=0,0,INDIRECT(RU$203&amp;ROW())*RU$205)</f>
        <v>0</v>
      </c>
      <c r="RV30" s="696" cm="1">
        <f t="array" aca="1" ref="RV30" ca="1">INDIRECT(RV$203&amp;ROW())*RV$205</f>
        <v>0</v>
      </c>
      <c r="RW30" s="696" cm="1">
        <f t="array" aca="1" ref="RW30" ca="1">INDIRECT(RW$203&amp;ROW())*RW$205</f>
        <v>0</v>
      </c>
      <c r="RX30" s="696" cm="1">
        <f t="array" aca="1" ref="RX30" ca="1">INDIRECT(RX$203&amp;ROW())*RX$205</f>
        <v>0</v>
      </c>
      <c r="RY30" s="696" cm="1">
        <f t="array" aca="1" ref="RY30" ca="1">INDIRECT(RY$203&amp;ROW())*RY$205</f>
        <v>5.6264463580193595E-2</v>
      </c>
      <c r="RZ30" s="696" cm="1">
        <f t="array" aca="1" ref="RZ30" ca="1">INDIRECT(RZ$203&amp;ROW())*RZ$205</f>
        <v>0</v>
      </c>
      <c r="SA30" s="696" cm="1">
        <f t="array" aca="1" ref="SA30" ca="1">INDIRECT(SA$203&amp;ROW())*SA$205</f>
        <v>0</v>
      </c>
      <c r="SB30" s="696" cm="1">
        <f t="array" aca="1" ref="SB30" ca="1">INDIRECT(SB$203&amp;ROW())*SB$205</f>
        <v>0</v>
      </c>
      <c r="SC30" s="696" cm="1">
        <f t="array" aca="1" ref="SC30" ca="1">INDIRECT(SC$203&amp;ROW())*SC$205</f>
        <v>0</v>
      </c>
      <c r="SD30" s="696" cm="1">
        <f t="array" aca="1" ref="SD30" ca="1">INDIRECT(SD$203&amp;ROW())*SD$205</f>
        <v>0.3072993885784252</v>
      </c>
      <c r="SE30" s="696" cm="1">
        <f t="array" aca="1" ref="SE30" ca="1">INDIRECT(SE$203&amp;ROW())*SE$205</f>
        <v>0</v>
      </c>
      <c r="SF30" s="696" cm="1">
        <f t="array" aca="1" ref="SF30" ca="1">INDIRECT(SF$203&amp;ROW())*SF$205</f>
        <v>0</v>
      </c>
      <c r="SG30" s="696" cm="1">
        <f t="array" aca="1" ref="SG30" ca="1">INDIRECT(SG$203&amp;ROW())*SG$205</f>
        <v>3.7383921954634941E-2</v>
      </c>
      <c r="SH30" s="696" cm="1">
        <f t="array" aca="1" ref="SH30" ca="1">IF(INDIRECT(SH$203&amp;ROW())="-",0,INDIRECT(SH$203&amp;ROW())*SH$205)</f>
        <v>3.8482416196481913E-2</v>
      </c>
      <c r="SI30" s="696" cm="1">
        <f t="array" aca="1" ref="SI30" ca="1">INDIRECT(SI$203&amp;ROW())*SI$205</f>
        <v>0</v>
      </c>
      <c r="SJ30" s="696" cm="1">
        <f t="array" aca="1" ref="SJ30" ca="1">INDIRECT(SJ$203&amp;ROW())*SJ$205</f>
        <v>0.10961749760323641</v>
      </c>
      <c r="SK30" s="696" cm="1">
        <f t="array" aca="1" ref="SK30" ca="1">INDIRECT(SK$203&amp;ROW())*SK$205</f>
        <v>0</v>
      </c>
      <c r="SN30" s="606" t="s">
        <v>2531</v>
      </c>
      <c r="SO30" s="707" cm="1">
        <f t="array" aca="1" ref="SO30" ca="1">INDIRECT(SO$203&amp;ROW())*SO$205</f>
        <v>0</v>
      </c>
      <c r="SP30" s="707" cm="1">
        <f t="array" aca="1" ref="SP30" ca="1">INDIRECT(SP$203&amp;ROW())*SP$205</f>
        <v>0</v>
      </c>
      <c r="SQ30" s="707" cm="1">
        <f t="array" aca="1" ref="SQ30" ca="1">INDIRECT(SQ$203&amp;ROW())*SQ$205</f>
        <v>0</v>
      </c>
      <c r="SR30" s="707" cm="1">
        <f t="array" aca="1" ref="SR30" ca="1">INDIRECT(SR$203&amp;ROW())*SR$205</f>
        <v>3</v>
      </c>
      <c r="SS30" s="707" cm="1">
        <f t="array" aca="1" ref="SS30" ca="1">INDIRECT(SS$203&amp;ROW())*SS$205</f>
        <v>3</v>
      </c>
      <c r="ST30" s="707" cm="1">
        <f t="array" aca="1" ref="ST30" ca="1">INDIRECT(ST$203&amp;ROW())*ST$205</f>
        <v>3</v>
      </c>
      <c r="SU30" s="707" cm="1">
        <f t="array" aca="1" ref="SU30" ca="1">INDIRECT(SU$203&amp;ROW())*SU$205</f>
        <v>3</v>
      </c>
      <c r="SV30" s="707" cm="1">
        <f t="array" aca="1" ref="SV30" ca="1">INDIRECT(SV$203&amp;ROW())*SV$205</f>
        <v>3</v>
      </c>
      <c r="SW30" s="707" cm="1">
        <f t="array" aca="1" ref="SW30" ca="1">INDIRECT(SW$203&amp;ROW())*SW$205</f>
        <v>3</v>
      </c>
      <c r="SX30" s="707" cm="1">
        <f t="array" aca="1" ref="SX30" ca="1">INDIRECT(SX$203&amp;ROW())*SX$205</f>
        <v>2</v>
      </c>
      <c r="SY30" s="707" cm="1">
        <f t="array" aca="1" ref="SY30" ca="1">INDIRECT(SY$203&amp;ROW())*SY$205</f>
        <v>3</v>
      </c>
      <c r="SZ30" s="707" cm="1">
        <f t="array" aca="1" ref="SZ30" ca="1">INDIRECT(SZ$203&amp;ROW())*SZ$205</f>
        <v>0</v>
      </c>
      <c r="TA30" s="707" cm="1">
        <f t="array" aca="1" ref="TA30" ca="1">INDIRECT(TA$203&amp;ROW())*TA$205</f>
        <v>0</v>
      </c>
      <c r="TB30" s="696" cm="1">
        <f t="array" aca="1" ref="TB30" ca="1">IF(INDIRECT(TB$203&amp;ROW())="-",0,INDIRECT(TB$203&amp;ROW())*TB$205)</f>
        <v>0.126</v>
      </c>
      <c r="TC30" s="707" cm="1">
        <f t="array" aca="1" ref="TC30" ca="1">INDIRECT(TC$203&amp;ROW())*TC$205</f>
        <v>0</v>
      </c>
      <c r="TD30" s="696" cm="1">
        <f t="array" aca="1" ref="TD30" ca="1">IF(INDIRECT(TD$203&amp;ROW())="-",0,INDIRECT(TD$203&amp;ROW())*TD$205)</f>
        <v>0.35289999999999999</v>
      </c>
      <c r="TE30" s="732" cm="1">
        <f t="array" aca="1" ref="TE30" ca="1">INDIRECT(TE$203&amp;ROW())*TE$205</f>
        <v>0</v>
      </c>
      <c r="TF30" s="707" cm="1">
        <f t="array" aca="1" ref="TF30" ca="1">INDIRECT(TF$203&amp;ROW())*TF$205</f>
        <v>2</v>
      </c>
      <c r="TG30" s="707" cm="1">
        <f t="array" aca="1" ref="TG30" ca="1">INDIRECT(TG$203&amp;ROW())*TG$205</f>
        <v>1</v>
      </c>
      <c r="TH30" s="707" cm="1">
        <f t="array" aca="1" ref="TH30" ca="1">INDIRECT(TH$203&amp;ROW())*TH$205</f>
        <v>0</v>
      </c>
      <c r="TI30" s="707" cm="1">
        <f t="array" aca="1" ref="TI30" ca="1">INDIRECT(TI$203&amp;ROW())*TI$205</f>
        <v>2</v>
      </c>
      <c r="TJ30" s="696" cm="1">
        <f t="array" aca="1" ref="TJ30" ca="1">IF(INDIRECT(TJ$203&amp;ROW())="-",0,INDIRECT(TJ$203&amp;ROW())*TJ$205)</f>
        <v>0.33329999999999999</v>
      </c>
      <c r="TK30" s="707" cm="1">
        <f t="array" aca="1" ref="TK30" ca="1">INDIRECT(TK$203&amp;ROW())*TK$205</f>
        <v>0</v>
      </c>
      <c r="TL30" s="707" cm="1">
        <f t="array" aca="1" ref="TL30" ca="1">INDIRECT(TL$203&amp;ROW())*TL$205</f>
        <v>1</v>
      </c>
      <c r="TM30" s="707" cm="1">
        <f t="array" aca="1" ref="TM30" ca="1">INDIRECT(TM$203&amp;ROW())*TM$205</f>
        <v>0</v>
      </c>
      <c r="TN30" s="707" cm="1">
        <f t="array" aca="1" ref="TN30" ca="1">IF($TM30=0,0,INDIRECT(TN$203&amp;ROW())*TN$205)</f>
        <v>0</v>
      </c>
      <c r="TO30" s="707" cm="1">
        <f t="array" aca="1" ref="TO30" ca="1">IF($TM30=0,0,INDIRECT(TO$203&amp;ROW())*TO$205)</f>
        <v>0</v>
      </c>
      <c r="TP30" s="707" cm="1">
        <f t="array" aca="1" ref="TP30" ca="1">IF($TM30=0,0,INDIRECT(TP$203&amp;ROW())*TP$205)</f>
        <v>0</v>
      </c>
      <c r="TQ30" s="707" cm="1">
        <f t="array" aca="1" ref="TQ30" ca="1">IF($TM30=0,0,INDIRECT(TQ$203&amp;ROW())*TQ$205)</f>
        <v>0</v>
      </c>
      <c r="TR30" s="707" cm="1">
        <f t="array" aca="1" ref="TR30" ca="1">INDIRECT(TR$203&amp;ROW())*TR$205</f>
        <v>0</v>
      </c>
      <c r="TS30" s="707" cm="1">
        <f t="array" aca="1" ref="TS30" ca="1">IF($TR30=0,0,INDIRECT(TS$203&amp;ROW())*TS$205)</f>
        <v>0</v>
      </c>
      <c r="TT30" s="707" cm="1">
        <f t="array" aca="1" ref="TT30" ca="1">IF($TR30=0,0,INDIRECT(TT$203&amp;ROW())*TT$205)</f>
        <v>0</v>
      </c>
      <c r="TU30" s="707" cm="1">
        <f t="array" aca="1" ref="TU30" ca="1">INDIRECT(TU$203&amp;ROW())*TU$205</f>
        <v>0</v>
      </c>
      <c r="TV30" s="707" cm="1">
        <f t="array" aca="1" ref="TV30" ca="1">INDIRECT(TV$203&amp;ROW())*TV$205</f>
        <v>0</v>
      </c>
      <c r="TW30" s="707" cm="1">
        <f t="array" aca="1" ref="TW30" ca="1">INDIRECT(TW$203&amp;ROW())*TW$205</f>
        <v>0</v>
      </c>
      <c r="TX30" s="707" cm="1">
        <f t="array" aca="1" ref="TX30" ca="1">INDIRECT(TX$203&amp;ROW())*TX$205</f>
        <v>2</v>
      </c>
      <c r="TY30" s="707" cm="1">
        <f t="array" aca="1" ref="TY30" ca="1">INDIRECT(TY$203&amp;ROW())*TY$205</f>
        <v>0</v>
      </c>
      <c r="TZ30" s="707" cm="1">
        <f t="array" aca="1" ref="TZ30" ca="1">INDIRECT(TZ$203&amp;ROW())*TZ$205</f>
        <v>0</v>
      </c>
      <c r="UA30" s="707" cm="1">
        <f t="array" aca="1" ref="UA30" ca="1">INDIRECT(UA$203&amp;ROW())*UA$205</f>
        <v>0</v>
      </c>
      <c r="UB30" s="707" cm="1">
        <f t="array" aca="1" ref="UB30" ca="1">INDIRECT(UB$203&amp;ROW())*UB$205</f>
        <v>0</v>
      </c>
      <c r="UC30" s="707" cm="1">
        <f t="array" aca="1" ref="UC30" ca="1">INDIRECT(UC$203&amp;ROW())*UC$205</f>
        <v>1</v>
      </c>
      <c r="UD30" s="707" cm="1">
        <f t="array" aca="1" ref="UD30" ca="1">INDIRECT(UD$203&amp;ROW())*UD$205</f>
        <v>0</v>
      </c>
      <c r="UE30" s="707" cm="1">
        <f t="array" aca="1" ref="UE30" ca="1">INDIRECT(UE$203&amp;ROW())*UE$205</f>
        <v>0</v>
      </c>
      <c r="UF30" s="707" cm="1">
        <f t="array" aca="1" ref="UF30" ca="1">INDIRECT(UF$203&amp;ROW())*UF$205</f>
        <v>1</v>
      </c>
      <c r="UG30" s="696" cm="1">
        <f t="array" aca="1" ref="UG30" ca="1">IF(INDIRECT(UG$203&amp;ROW())="-",0,INDIRECT(UG$203&amp;ROW())*UG$205)</f>
        <v>0.48909999999999998</v>
      </c>
      <c r="UH30" s="707" cm="1">
        <f t="array" aca="1" ref="UH30" ca="1">INDIRECT(UH$203&amp;ROW())*UH$205</f>
        <v>0</v>
      </c>
      <c r="UI30" s="707" cm="1">
        <f t="array" aca="1" ref="UI30" ca="1">INDIRECT(UI$203&amp;ROW())*UI$205</f>
        <v>1</v>
      </c>
      <c r="UJ30" s="707" cm="1">
        <f t="array" aca="1" ref="UJ30" ca="1">INDIRECT(UJ$203&amp;ROW())*UJ$205</f>
        <v>0</v>
      </c>
      <c r="UM30" s="606" t="s">
        <v>2531</v>
      </c>
      <c r="UN30" s="616">
        <f t="shared" ca="1" si="83"/>
        <v>-0.97111609266078391</v>
      </c>
      <c r="UO30" s="616">
        <f t="shared" ca="1" si="83"/>
        <v>-0.6225347970107441</v>
      </c>
      <c r="UP30" s="616">
        <f t="shared" ca="1" si="83"/>
        <v>-0.88618201963763954</v>
      </c>
      <c r="UQ30" s="616">
        <f t="shared" ca="1" si="83"/>
        <v>0.29355872991449461</v>
      </c>
      <c r="UR30" s="616">
        <f t="shared" ca="1" si="83"/>
        <v>1.0502465449096676</v>
      </c>
      <c r="US30" s="616">
        <f t="shared" ca="1" si="83"/>
        <v>0.41305213694811815</v>
      </c>
      <c r="UT30" s="616">
        <f t="shared" ca="1" si="83"/>
        <v>0.30690415393182785</v>
      </c>
      <c r="UU30" s="616">
        <f t="shared" ca="1" si="83"/>
        <v>0.53359975015917405</v>
      </c>
      <c r="UV30" s="616">
        <f t="shared" ca="1" si="83"/>
        <v>0.44410973870643028</v>
      </c>
      <c r="UW30" s="616">
        <f t="shared" ca="1" si="83"/>
        <v>-0.27258314758863444</v>
      </c>
      <c r="UX30" s="616">
        <f t="shared" ca="1" si="83"/>
        <v>0.28247365722383649</v>
      </c>
      <c r="UY30" s="616">
        <f t="shared" ca="1" si="83"/>
        <v>-0.67270887390575207</v>
      </c>
      <c r="UZ30" s="616">
        <f t="shared" ca="1" si="83"/>
        <v>-0.80238258590915801</v>
      </c>
      <c r="VA30" s="616">
        <f t="shared" ca="1" si="83"/>
        <v>-1.6207463436735838</v>
      </c>
      <c r="VB30" s="616">
        <f t="shared" ca="1" si="83"/>
        <v>-0.76400504167427041</v>
      </c>
      <c r="VC30" s="616">
        <f t="shared" ca="1" si="74"/>
        <v>-0.83666316452836997</v>
      </c>
      <c r="VD30" s="616">
        <f t="shared" ca="1" si="74"/>
        <v>-1.5772186114663853</v>
      </c>
      <c r="VE30" s="616">
        <f t="shared" ca="1" si="74"/>
        <v>3.9909080070471406E-2</v>
      </c>
      <c r="VF30" s="616">
        <f t="shared" ca="1" si="74"/>
        <v>-0.81480937927278907</v>
      </c>
      <c r="VG30" s="616">
        <f t="shared" ca="1" si="74"/>
        <v>-0.89462372206681784</v>
      </c>
      <c r="VH30" s="616">
        <f t="shared" ca="1" si="74"/>
        <v>-0.12784420028857393</v>
      </c>
      <c r="VI30" s="616">
        <f t="shared" ca="1" si="74"/>
        <v>-0.90304635071356065</v>
      </c>
      <c r="VJ30" s="616">
        <f t="shared" ca="1" si="74"/>
        <v>-0.90132677458943244</v>
      </c>
      <c r="VK30" s="616">
        <f t="shared" ca="1" si="74"/>
        <v>-0.49937453713488217</v>
      </c>
      <c r="VL30" s="616">
        <f t="shared" ca="1" si="74"/>
        <v>-0.83864555511817418</v>
      </c>
      <c r="VM30" s="616">
        <f t="shared" ca="1" si="74"/>
        <v>-0.57201237404204519</v>
      </c>
      <c r="VN30" s="616">
        <f t="shared" ca="1" si="74"/>
        <v>-0.62639799545694341</v>
      </c>
      <c r="VO30" s="616">
        <f t="shared" ca="1" si="74"/>
        <v>-0.42150866262694142</v>
      </c>
      <c r="VP30" s="616">
        <f t="shared" ca="1" si="74"/>
        <v>-0.46221149066820022</v>
      </c>
      <c r="VQ30" s="616">
        <f t="shared" ca="1" si="74"/>
        <v>-0.77889442244162177</v>
      </c>
      <c r="VR30" s="616">
        <f t="shared" ca="1" si="74"/>
        <v>-0.64202286734458469</v>
      </c>
      <c r="VS30" s="616">
        <f t="shared" ca="1" si="75"/>
        <v>-0.40481357988865657</v>
      </c>
      <c r="VT30" s="616">
        <f t="shared" ca="1" si="75"/>
        <v>-0.3878135405833677</v>
      </c>
      <c r="VU30" s="616">
        <f t="shared" ca="1" si="75"/>
        <v>-0.82130507758946303</v>
      </c>
      <c r="VV30" s="616">
        <f t="shared" ca="1" si="75"/>
        <v>-0.64337789451099625</v>
      </c>
      <c r="VW30" s="616">
        <f t="shared" ca="1" si="75"/>
        <v>-0.3119461967162912</v>
      </c>
      <c r="VX30" s="616">
        <f t="shared" ca="1" si="75"/>
        <v>-0.78524029103755877</v>
      </c>
      <c r="VY30" s="616">
        <f t="shared" ca="1" si="75"/>
        <v>-1.477844244223653</v>
      </c>
      <c r="VZ30" s="616">
        <f t="shared" ca="1" si="75"/>
        <v>-1.5555141459162816</v>
      </c>
      <c r="WA30" s="616">
        <f t="shared" ca="1" si="75"/>
        <v>-1.1483025824394326</v>
      </c>
      <c r="WB30" s="616">
        <f t="shared" ca="1" si="75"/>
        <v>0.33435322352896929</v>
      </c>
      <c r="WC30" s="616">
        <f t="shared" ca="1" si="75"/>
        <v>-2.0807149803312397</v>
      </c>
      <c r="WD30" s="616">
        <f t="shared" ca="1" si="75"/>
        <v>-1.3395773314157267</v>
      </c>
      <c r="WE30" s="616">
        <f t="shared" ca="1" si="75"/>
        <v>-0.51774030365192614</v>
      </c>
      <c r="WF30" s="616">
        <f t="shared" ca="1" si="75"/>
        <v>-1.0228979687143309</v>
      </c>
      <c r="WG30" s="616">
        <f t="shared" ca="1" si="75"/>
        <v>-1.008197359876486</v>
      </c>
      <c r="WH30" s="616">
        <f t="shared" ca="1" si="75"/>
        <v>0.91987607881584121</v>
      </c>
      <c r="WI30" s="627">
        <f t="shared" ca="1" si="76"/>
        <v>-0.9831420375936909</v>
      </c>
      <c r="WL30" s="606" t="s">
        <v>2531</v>
      </c>
      <c r="WM30" s="700" t="str">
        <f t="shared" ca="1" si="63"/>
        <v>C</v>
      </c>
      <c r="WN30" s="479">
        <f t="shared" ca="1" si="64"/>
        <v>0.3025600394539299</v>
      </c>
      <c r="WO30" s="495">
        <f t="shared" ca="1" si="45"/>
        <v>0.50713817803551631</v>
      </c>
      <c r="WP30" s="458">
        <f t="shared" ca="1" si="45"/>
        <v>0.40662973074194575</v>
      </c>
      <c r="WQ30" s="458">
        <f t="shared" ca="1" si="45"/>
        <v>0.10205794241435451</v>
      </c>
      <c r="WR30" s="459">
        <f t="shared" ca="1" si="45"/>
        <v>0.1944143066239031</v>
      </c>
      <c r="WS30" s="495">
        <f t="shared" ca="1" si="65"/>
        <v>-0.33400786600496113</v>
      </c>
      <c r="WT30" s="458">
        <f t="shared" ca="1" si="66"/>
        <v>-0.72160879507052977</v>
      </c>
      <c r="WU30" s="458">
        <f t="shared" ca="1" si="67"/>
        <v>-0.65077415340119971</v>
      </c>
      <c r="WV30" s="459">
        <f t="shared" ca="1" si="68"/>
        <v>-0.82110137793677718</v>
      </c>
      <c r="WW30" s="484">
        <f t="shared" ca="1" si="84"/>
        <v>-0.7262006140917342</v>
      </c>
      <c r="WX30" s="484">
        <f t="shared" ca="1" si="84"/>
        <v>-0.37545073607717977</v>
      </c>
      <c r="WY30" s="484">
        <f t="shared" ca="1" si="84"/>
        <v>-0.64522912849816527</v>
      </c>
      <c r="WZ30" s="484">
        <f t="shared" ca="1" si="84"/>
        <v>0.10559307515024371</v>
      </c>
      <c r="XA30" s="484">
        <f t="shared" ca="1" si="84"/>
        <v>0.5542151017488316</v>
      </c>
      <c r="XB30" s="484">
        <f t="shared" ca="1" si="84"/>
        <v>0.21821544394969081</v>
      </c>
      <c r="XC30" s="484">
        <f t="shared" ca="1" si="84"/>
        <v>0.14467461816346364</v>
      </c>
      <c r="XD30" s="484">
        <f t="shared" ca="1" si="84"/>
        <v>0.27368331185664035</v>
      </c>
      <c r="XE30" s="484">
        <f t="shared" ca="1" si="84"/>
        <v>0.21801347073098662</v>
      </c>
      <c r="XF30" s="484">
        <f t="shared" ca="1" si="84"/>
        <v>-0.17540725547328626</v>
      </c>
      <c r="XG30" s="484">
        <f t="shared" ca="1" si="84"/>
        <v>0.1145148206385433</v>
      </c>
      <c r="XH30" s="484">
        <f t="shared" ca="1" si="84"/>
        <v>-0.33958343954762366</v>
      </c>
      <c r="XI30" s="484">
        <f t="shared" ca="1" si="84"/>
        <v>-0.56078518929191046</v>
      </c>
      <c r="XJ30" s="484">
        <f t="shared" ca="1" si="84"/>
        <v>-1.1502436801051426</v>
      </c>
      <c r="XK30" s="484">
        <f t="shared" ca="1" si="84"/>
        <v>-0.54267278110123429</v>
      </c>
      <c r="XL30" s="484">
        <f t="shared" ca="1" si="77"/>
        <v>-0.739108239544362</v>
      </c>
      <c r="XM30" s="484">
        <f t="shared" ca="1" si="77"/>
        <v>-1.1895382767679479</v>
      </c>
      <c r="XN30" s="484">
        <f t="shared" ca="1" si="77"/>
        <v>2.7828601533139714E-2</v>
      </c>
      <c r="XO30" s="484">
        <f t="shared" ca="1" si="77"/>
        <v>-0.59823304626208174</v>
      </c>
      <c r="XP30" s="484">
        <f t="shared" ca="1" si="77"/>
        <v>-0.57255918212276347</v>
      </c>
      <c r="XQ30" s="484">
        <f t="shared" ca="1" si="77"/>
        <v>-8.50675308720171E-2</v>
      </c>
      <c r="XR30" s="484">
        <f t="shared" ca="1" si="77"/>
        <v>-0.79016555687436552</v>
      </c>
      <c r="XS30" s="484">
        <f t="shared" ca="1" si="77"/>
        <v>-0.55611861992167977</v>
      </c>
      <c r="XT30" s="484">
        <f t="shared" ca="1" si="77"/>
        <v>-0.30327015640201394</v>
      </c>
      <c r="XU30" s="484">
        <f t="shared" ca="1" si="77"/>
        <v>-0.63720289277878872</v>
      </c>
      <c r="XV30" s="484">
        <f t="shared" ca="1" si="77"/>
        <v>-0.30179372854458303</v>
      </c>
      <c r="XW30" s="484">
        <f t="shared" ca="1" si="77"/>
        <v>-0.40427726626791127</v>
      </c>
      <c r="XX30" s="484">
        <f t="shared" ca="1" si="77"/>
        <v>-0.20379943838012618</v>
      </c>
      <c r="XY30" s="484">
        <f t="shared" ca="1" si="77"/>
        <v>-0.24303080179333969</v>
      </c>
      <c r="XZ30" s="484">
        <f t="shared" ca="1" si="77"/>
        <v>-0.56968338057380219</v>
      </c>
      <c r="YA30" s="484">
        <f t="shared" ca="1" si="77"/>
        <v>-0.43779539324227229</v>
      </c>
      <c r="YB30" s="484">
        <f t="shared" ca="1" si="78"/>
        <v>-0.21272953623148902</v>
      </c>
      <c r="YC30" s="484">
        <f t="shared" ca="1" si="78"/>
        <v>-0.17304240180829866</v>
      </c>
      <c r="YD30" s="484">
        <f t="shared" ca="1" si="78"/>
        <v>-0.6068623218308542</v>
      </c>
      <c r="YE30" s="484">
        <f t="shared" ca="1" si="78"/>
        <v>-0.46342509741627064</v>
      </c>
      <c r="YF30" s="484">
        <f t="shared" ca="1" si="78"/>
        <v>-0.18401706144294017</v>
      </c>
      <c r="YG30" s="484">
        <f t="shared" ca="1" si="78"/>
        <v>-0.54699838673676349</v>
      </c>
      <c r="YH30" s="484">
        <f t="shared" ca="1" si="78"/>
        <v>-0.78754319774678472</v>
      </c>
      <c r="YI30" s="484">
        <f t="shared" ca="1" si="78"/>
        <v>-0.91106463526316606</v>
      </c>
      <c r="YJ30" s="484">
        <f t="shared" ca="1" si="78"/>
        <v>-0.6812879221613154</v>
      </c>
      <c r="YK30" s="484">
        <f t="shared" ca="1" si="78"/>
        <v>5.8277766861099353E-2</v>
      </c>
      <c r="YL30" s="484">
        <f t="shared" ca="1" si="78"/>
        <v>-0.65875436277287047</v>
      </c>
      <c r="YM30" s="484">
        <f t="shared" ca="1" si="78"/>
        <v>-1.0693845836691747</v>
      </c>
      <c r="YN30" s="484">
        <f t="shared" ca="1" si="78"/>
        <v>-0.3691488365038233</v>
      </c>
      <c r="YO30" s="484">
        <f t="shared" ca="1" si="78"/>
        <v>-0.62816164258747065</v>
      </c>
      <c r="YP30" s="484">
        <f t="shared" ca="1" si="78"/>
        <v>-0.53716755334219179</v>
      </c>
      <c r="YQ30" s="484">
        <f t="shared" ca="1" si="78"/>
        <v>0.66635823149419537</v>
      </c>
      <c r="YR30" s="484">
        <f t="shared" ca="1" si="79"/>
        <v>-0.73715989978774943</v>
      </c>
      <c r="YU30" s="606" t="s">
        <v>2531</v>
      </c>
      <c r="YV30" s="700" t="str">
        <f t="shared" ca="1" si="49"/>
        <v>C</v>
      </c>
      <c r="YW30" s="479">
        <f t="shared" ca="1" si="69"/>
        <v>0.3928860004141056</v>
      </c>
      <c r="YX30" s="495">
        <f t="shared" ca="1" si="50"/>
        <v>0.72014911955924676</v>
      </c>
      <c r="YY30" s="458">
        <f t="shared" ca="1" si="50"/>
        <v>0.4533112464304927</v>
      </c>
      <c r="YZ30" s="458">
        <f t="shared" ca="1" si="50"/>
        <v>4.2988003878209807E-2</v>
      </c>
      <c r="ZA30" s="459">
        <f t="shared" ca="1" si="50"/>
        <v>0.35509563178847314</v>
      </c>
      <c r="ZB30" s="495">
        <f t="shared" ca="1" si="70"/>
        <v>7.5638615134823207E-3</v>
      </c>
      <c r="ZC30" s="458">
        <f t="shared" ca="1" si="71"/>
        <v>-0.57239683063358937</v>
      </c>
      <c r="ZD30" s="458">
        <f t="shared" ca="1" si="72"/>
        <v>-0.6390717502332619</v>
      </c>
      <c r="ZE30" s="459">
        <f t="shared" ca="1" si="73"/>
        <v>-0.76461473606265085</v>
      </c>
      <c r="ZF30" s="484">
        <f t="shared" ca="1" si="85"/>
        <v>-3.2485432480444082E-2</v>
      </c>
      <c r="ZG30" s="484">
        <f t="shared" ca="1" si="85"/>
        <v>-7.9385408814590788E-2</v>
      </c>
      <c r="ZH30" s="484">
        <f t="shared" ca="1" si="85"/>
        <v>-6.6861590023482048E-2</v>
      </c>
      <c r="ZI30" s="484">
        <f t="shared" ca="1" si="85"/>
        <v>2.1988880583922777E-2</v>
      </c>
      <c r="ZJ30" s="484">
        <f t="shared" ca="1" si="85"/>
        <v>9.1836409008688807E-2</v>
      </c>
      <c r="ZK30" s="484">
        <f t="shared" ca="1" si="85"/>
        <v>7.3425809550013654E-2</v>
      </c>
      <c r="ZL30" s="484">
        <f t="shared" ca="1" si="85"/>
        <v>2.4672875513209128E-2</v>
      </c>
      <c r="ZM30" s="484">
        <f t="shared" ca="1" si="85"/>
        <v>9.4446117703140112E-2</v>
      </c>
      <c r="ZN30" s="484">
        <f t="shared" ca="1" si="85"/>
        <v>8.9770705925095284E-2</v>
      </c>
      <c r="ZO30" s="484">
        <f t="shared" ca="1" si="85"/>
        <v>-1.2302810954562654E-2</v>
      </c>
      <c r="ZP30" s="484">
        <f t="shared" ca="1" si="85"/>
        <v>2.6000050859821721E-2</v>
      </c>
      <c r="ZQ30" s="484">
        <f t="shared" ca="1" si="85"/>
        <v>-1.1497069191506403E-2</v>
      </c>
      <c r="ZR30" s="484">
        <f t="shared" ca="1" si="85"/>
        <v>-4.5981105838852197E-2</v>
      </c>
      <c r="ZS30" s="484">
        <f t="shared" ca="1" si="85"/>
        <v>-0.13599458125403477</v>
      </c>
      <c r="ZT30" s="484">
        <f t="shared" ca="1" si="85"/>
        <v>-2.7291061507312073E-2</v>
      </c>
      <c r="ZU30" s="484">
        <f t="shared" ca="1" si="80"/>
        <v>-5.2951608262084858E-2</v>
      </c>
      <c r="ZV30" s="484">
        <f t="shared" ca="1" si="80"/>
        <v>-8.3701405664608222E-2</v>
      </c>
      <c r="ZW30" s="484">
        <f t="shared" ca="1" si="80"/>
        <v>5.5175234891583769E-3</v>
      </c>
      <c r="ZX30" s="484">
        <f t="shared" ca="1" si="80"/>
        <v>-2.3787414966986643E-2</v>
      </c>
      <c r="ZY30" s="484">
        <f t="shared" ca="1" si="80"/>
        <v>-9.6348193705378546E-2</v>
      </c>
      <c r="ZZ30" s="484">
        <f t="shared" ca="1" si="80"/>
        <v>-7.8155783354792625E-3</v>
      </c>
      <c r="AAA30" s="484">
        <f t="shared" ca="1" si="80"/>
        <v>-5.4563504364416628E-2</v>
      </c>
      <c r="AAB30" s="484">
        <f t="shared" ca="1" si="80"/>
        <v>-0.10150745433592355</v>
      </c>
      <c r="AAC30" s="484">
        <f t="shared" ca="1" si="80"/>
        <v>-7.4874871608304394E-3</v>
      </c>
      <c r="AAD30" s="484">
        <f t="shared" ca="1" si="80"/>
        <v>-7.8682240113631882E-2</v>
      </c>
      <c r="AAE30" s="484">
        <f t="shared" ca="1" si="80"/>
        <v>-4.0219644611828483E-2</v>
      </c>
      <c r="AAF30" s="484">
        <f t="shared" ca="1" si="80"/>
        <v>-6.120902348854227E-2</v>
      </c>
      <c r="AAG30" s="484">
        <f t="shared" ca="1" si="80"/>
        <v>-4.3018323338477257E-2</v>
      </c>
      <c r="AAH30" s="484">
        <f t="shared" ca="1" si="80"/>
        <v>-3.8008707897835295E-2</v>
      </c>
      <c r="AAI30" s="484">
        <f t="shared" ca="1" si="80"/>
        <v>-6.0338538063910964E-2</v>
      </c>
      <c r="AAJ30" s="484">
        <f t="shared" ca="1" si="80"/>
        <v>-5.2025335368730337E-2</v>
      </c>
      <c r="AAK30" s="484">
        <f t="shared" ca="1" si="81"/>
        <v>-3.3183772310049216E-2</v>
      </c>
      <c r="AAL30" s="484">
        <f t="shared" ca="1" si="81"/>
        <v>-1.741238539122681E-2</v>
      </c>
      <c r="AAM30" s="484">
        <f t="shared" ca="1" si="81"/>
        <v>-2.189532836791554E-2</v>
      </c>
      <c r="AAN30" s="484">
        <f t="shared" ca="1" si="81"/>
        <v>-6.1359063816095079E-2</v>
      </c>
      <c r="AAO30" s="484">
        <f t="shared" ca="1" si="81"/>
        <v>-8.7757427120618361E-3</v>
      </c>
      <c r="AAP30" s="484">
        <f t="shared" ca="1" si="81"/>
        <v>-2.8906649957960041E-2</v>
      </c>
      <c r="AAQ30" s="484">
        <f t="shared" ca="1" si="81"/>
        <v>-0.15117325855892658</v>
      </c>
      <c r="AAR30" s="484">
        <f t="shared" ca="1" si="81"/>
        <v>-3.6651122693945694E-2</v>
      </c>
      <c r="AAS30" s="484">
        <f t="shared" ca="1" si="81"/>
        <v>-3.1171595822786675E-2</v>
      </c>
      <c r="AAT30" s="484">
        <f t="shared" ca="1" si="81"/>
        <v>0.1027465411596778</v>
      </c>
      <c r="AAU30" s="484">
        <f t="shared" ca="1" si="81"/>
        <v>-0.53799345446025815</v>
      </c>
      <c r="AAV30" s="484">
        <f t="shared" ca="1" si="81"/>
        <v>-8.8571357168320833E-2</v>
      </c>
      <c r="AAW30" s="484">
        <f t="shared" ca="1" si="81"/>
        <v>-1.9355163104492604E-2</v>
      </c>
      <c r="AAX30" s="484">
        <f t="shared" ca="1" si="81"/>
        <v>-8.0481671148233111E-2</v>
      </c>
      <c r="AAY30" s="484">
        <f t="shared" ca="1" si="81"/>
        <v>-0.12312049482031152</v>
      </c>
      <c r="AAZ30" s="484">
        <f t="shared" ca="1" si="81"/>
        <v>0.10083451386486998</v>
      </c>
      <c r="ABA30" s="484">
        <f t="shared" ca="1" si="82"/>
        <v>-0.10451532592333997</v>
      </c>
    </row>
    <row r="31" spans="1:729" ht="15" customHeight="1" x14ac:dyDescent="0.35">
      <c r="A31" s="498">
        <v>29</v>
      </c>
      <c r="B31" s="628"/>
      <c r="C31" s="606" t="s">
        <v>2562</v>
      </c>
      <c r="D31" s="629">
        <v>116</v>
      </c>
      <c r="E31" s="630" t="s">
        <v>2563</v>
      </c>
      <c r="F31" s="631" t="s">
        <v>1306</v>
      </c>
      <c r="G31" s="632">
        <v>16718.971000000001</v>
      </c>
      <c r="H31" s="504">
        <v>24447.489559161048</v>
      </c>
      <c r="I31" s="505">
        <v>1480</v>
      </c>
      <c r="J31" s="506" t="s">
        <v>2564</v>
      </c>
      <c r="K31" s="507">
        <v>1</v>
      </c>
      <c r="L31" s="508" t="s">
        <v>2565</v>
      </c>
      <c r="M31" s="817">
        <v>124</v>
      </c>
      <c r="N31" s="818">
        <v>0.51129999999999998</v>
      </c>
      <c r="O31" s="819">
        <v>0.45290000000000002</v>
      </c>
      <c r="P31" s="820">
        <v>0.54659999999999997</v>
      </c>
      <c r="Q31" s="821">
        <v>0.53439999999999999</v>
      </c>
      <c r="R31" s="818">
        <v>0.41670000000000001</v>
      </c>
      <c r="S31" s="822">
        <v>0.37530000000000002</v>
      </c>
      <c r="T31" s="822">
        <v>0.25</v>
      </c>
      <c r="U31" s="822">
        <v>5.0720000000000001E-2</v>
      </c>
      <c r="V31" s="822">
        <v>0.17319999999999999</v>
      </c>
      <c r="W31" s="784" t="s">
        <v>2566</v>
      </c>
      <c r="X31" s="516" t="s">
        <v>2567</v>
      </c>
      <c r="Y31" s="517">
        <v>2</v>
      </c>
      <c r="Z31" s="517">
        <v>3</v>
      </c>
      <c r="AA31" s="519" t="s">
        <v>2568</v>
      </c>
      <c r="AB31" s="520">
        <v>2016</v>
      </c>
      <c r="AC31" s="576">
        <v>0</v>
      </c>
      <c r="AD31" s="575" t="s">
        <v>1188</v>
      </c>
      <c r="AE31" s="817">
        <v>1</v>
      </c>
      <c r="AF31" s="751" t="s">
        <v>2569</v>
      </c>
      <c r="AG31" s="578" t="s">
        <v>2570</v>
      </c>
      <c r="AH31" s="647">
        <v>2</v>
      </c>
      <c r="AI31" s="647">
        <v>7</v>
      </c>
      <c r="AJ31" s="647">
        <v>2020</v>
      </c>
      <c r="AK31" s="752" t="s">
        <v>1600</v>
      </c>
      <c r="AL31" s="765" t="s">
        <v>1188</v>
      </c>
      <c r="AM31" s="650">
        <v>1</v>
      </c>
      <c r="AN31" s="647" t="s">
        <v>1188</v>
      </c>
      <c r="AO31" s="647">
        <v>1</v>
      </c>
      <c r="AP31" s="647">
        <v>1</v>
      </c>
      <c r="AQ31" s="647">
        <v>1</v>
      </c>
      <c r="AR31" s="647">
        <v>1</v>
      </c>
      <c r="AS31" s="647">
        <v>1</v>
      </c>
      <c r="AT31" s="647">
        <v>1</v>
      </c>
      <c r="AU31" s="648">
        <v>1</v>
      </c>
      <c r="AV31" s="842" t="s">
        <v>2571</v>
      </c>
      <c r="AW31" s="642" t="s">
        <v>2572</v>
      </c>
      <c r="AX31" s="843">
        <v>1</v>
      </c>
      <c r="AY31" s="858" t="s">
        <v>2573</v>
      </c>
      <c r="AZ31" s="800">
        <v>2</v>
      </c>
      <c r="BA31" s="845" t="s">
        <v>2574</v>
      </c>
      <c r="BB31" s="631" t="s">
        <v>1143</v>
      </c>
      <c r="BC31" s="646" t="s">
        <v>747</v>
      </c>
      <c r="BD31" s="631" t="s">
        <v>1195</v>
      </c>
      <c r="BE31" s="631" t="s">
        <v>1196</v>
      </c>
      <c r="BF31" s="631">
        <v>3</v>
      </c>
      <c r="BG31" s="631">
        <v>2011</v>
      </c>
      <c r="BH31" s="631" t="s">
        <v>1197</v>
      </c>
      <c r="BI31" s="631">
        <v>2</v>
      </c>
      <c r="BJ31" s="631">
        <v>2</v>
      </c>
      <c r="BK31" s="631" t="s">
        <v>2575</v>
      </c>
      <c r="BL31" s="631" t="s">
        <v>1257</v>
      </c>
      <c r="BM31" s="859" t="s">
        <v>2576</v>
      </c>
      <c r="BN31" s="647">
        <v>1990</v>
      </c>
      <c r="BO31" s="798" t="s">
        <v>2577</v>
      </c>
      <c r="BP31" s="507">
        <v>2011</v>
      </c>
      <c r="BQ31" s="647">
        <v>2</v>
      </c>
      <c r="BR31" s="647">
        <v>4</v>
      </c>
      <c r="BS31" s="647" t="s">
        <v>1188</v>
      </c>
      <c r="BT31" s="647" t="s">
        <v>1188</v>
      </c>
      <c r="BU31" s="647" t="s">
        <v>1188</v>
      </c>
      <c r="BV31" s="648" t="s">
        <v>1188</v>
      </c>
      <c r="BW31" s="846" t="s">
        <v>2578</v>
      </c>
      <c r="BX31" s="650">
        <v>1993</v>
      </c>
      <c r="BY31" s="647" t="s">
        <v>2288</v>
      </c>
      <c r="BZ31" s="651" t="s">
        <v>1947</v>
      </c>
      <c r="CA31" s="647">
        <v>1</v>
      </c>
      <c r="CB31" s="647" t="s">
        <v>1262</v>
      </c>
      <c r="CC31" s="847" t="s">
        <v>2579</v>
      </c>
      <c r="CD31" s="652">
        <v>2013</v>
      </c>
      <c r="CE31" s="647">
        <v>3</v>
      </c>
      <c r="CF31" s="647">
        <v>1</v>
      </c>
      <c r="CG31" s="633" t="s">
        <v>2580</v>
      </c>
      <c r="CH31" s="647">
        <v>1993</v>
      </c>
      <c r="CI31" s="647">
        <v>2001</v>
      </c>
      <c r="CJ31" s="647">
        <v>3</v>
      </c>
      <c r="CK31" s="651" t="s">
        <v>1207</v>
      </c>
      <c r="CL31" s="651" t="s">
        <v>1208</v>
      </c>
      <c r="CM31" s="647">
        <v>2</v>
      </c>
      <c r="CN31" s="647" t="s">
        <v>1209</v>
      </c>
      <c r="CO31" s="798" t="s">
        <v>2113</v>
      </c>
      <c r="CP31" s="647">
        <v>2007</v>
      </c>
      <c r="CQ31" s="647">
        <v>3</v>
      </c>
      <c r="CR31" s="650">
        <v>2</v>
      </c>
      <c r="CS31" s="848" t="s">
        <v>1188</v>
      </c>
      <c r="CT31" s="647" t="s">
        <v>1188</v>
      </c>
      <c r="CU31" s="648">
        <v>1</v>
      </c>
      <c r="CV31" s="847" t="s">
        <v>2581</v>
      </c>
      <c r="CW31" s="850">
        <v>2017</v>
      </c>
      <c r="CX31" s="851">
        <v>2</v>
      </c>
      <c r="CY31" s="852" t="s">
        <v>1188</v>
      </c>
      <c r="CZ31" s="850" t="s">
        <v>1188</v>
      </c>
      <c r="DA31" s="851">
        <v>0</v>
      </c>
      <c r="DB31" s="723">
        <v>295800</v>
      </c>
      <c r="DC31" s="753">
        <v>2</v>
      </c>
      <c r="DD31" s="853" t="s">
        <v>2582</v>
      </c>
      <c r="DE31" s="648">
        <v>2004</v>
      </c>
      <c r="DF31" s="854" t="s">
        <v>755</v>
      </c>
      <c r="DG31" s="855" t="s">
        <v>1213</v>
      </c>
      <c r="DH31" s="852">
        <v>2</v>
      </c>
      <c r="DI31" s="856" t="s">
        <v>1214</v>
      </c>
      <c r="DJ31" s="845" t="s">
        <v>2583</v>
      </c>
      <c r="DK31" s="850" t="s">
        <v>1188</v>
      </c>
      <c r="DL31" s="850">
        <v>2</v>
      </c>
      <c r="DM31" s="851">
        <v>2</v>
      </c>
      <c r="DN31" s="794" t="s">
        <v>755</v>
      </c>
      <c r="DO31" s="754" t="s">
        <v>1624</v>
      </c>
      <c r="DP31" s="825">
        <v>2</v>
      </c>
      <c r="DQ31" s="796" t="s">
        <v>1214</v>
      </c>
      <c r="DR31" s="845" t="s">
        <v>2583</v>
      </c>
      <c r="DS31" s="850" t="s">
        <v>1188</v>
      </c>
      <c r="DT31" s="753">
        <v>2</v>
      </c>
      <c r="DU31" s="657">
        <v>2</v>
      </c>
      <c r="DV31" s="651" t="s">
        <v>1188</v>
      </c>
      <c r="DW31" s="860" t="s">
        <v>2584</v>
      </c>
      <c r="DX31" s="738">
        <v>2013</v>
      </c>
      <c r="DY31" s="647">
        <v>2</v>
      </c>
      <c r="DZ31" s="650">
        <v>1</v>
      </c>
      <c r="EA31" s="807" t="s">
        <v>1188</v>
      </c>
      <c r="EB31" s="846" t="s">
        <v>1190</v>
      </c>
      <c r="EC31" s="647">
        <v>2</v>
      </c>
      <c r="ED31" s="668" t="s">
        <v>1274</v>
      </c>
      <c r="EE31" s="647">
        <v>2007</v>
      </c>
      <c r="EF31" s="647">
        <v>3</v>
      </c>
      <c r="EG31" s="650" t="s">
        <v>1220</v>
      </c>
      <c r="EH31" s="648" t="s">
        <v>1903</v>
      </c>
      <c r="EI31" s="551" t="s">
        <v>2585</v>
      </c>
      <c r="EJ31" s="651" t="s">
        <v>2513</v>
      </c>
      <c r="EK31" s="647" t="s">
        <v>1188</v>
      </c>
      <c r="EL31" s="647" t="s">
        <v>1188</v>
      </c>
      <c r="EM31" s="669">
        <v>43647</v>
      </c>
      <c r="EN31" s="647" t="s">
        <v>1188</v>
      </c>
      <c r="EO31" s="670" t="s">
        <v>1188</v>
      </c>
      <c r="EP31" s="556">
        <v>0</v>
      </c>
      <c r="EQ31" s="556" t="s">
        <v>1188</v>
      </c>
      <c r="ER31" s="651" t="s">
        <v>1188</v>
      </c>
      <c r="ES31" s="556" t="s">
        <v>1188</v>
      </c>
      <c r="ET31" s="556">
        <v>0</v>
      </c>
      <c r="EU31" s="671">
        <v>0</v>
      </c>
      <c r="EV31" s="672"/>
      <c r="EW31" s="673"/>
      <c r="EX31" s="797" t="s">
        <v>1906</v>
      </c>
      <c r="EY31" s="631" t="s">
        <v>2586</v>
      </c>
      <c r="EZ31" s="631" t="s">
        <v>1188</v>
      </c>
      <c r="FA31" s="675"/>
      <c r="FB31" s="648">
        <v>0</v>
      </c>
      <c r="FC31" s="676"/>
      <c r="FD31" s="647"/>
      <c r="FE31" s="648"/>
      <c r="FF31" s="652" t="s">
        <v>1225</v>
      </c>
      <c r="FG31" s="563" t="s">
        <v>1282</v>
      </c>
      <c r="FH31" s="631" t="str">
        <f t="shared" si="0"/>
        <v>D</v>
      </c>
      <c r="FI31" s="677">
        <f t="shared" si="1"/>
        <v>0.77777777777777768</v>
      </c>
      <c r="FJ31" s="678">
        <f t="shared" si="2"/>
        <v>0</v>
      </c>
      <c r="FK31" s="679">
        <f t="shared" si="3"/>
        <v>1</v>
      </c>
      <c r="FL31" s="680">
        <f t="shared" si="4"/>
        <v>1.3333333333333333</v>
      </c>
      <c r="FM31" s="681">
        <v>0</v>
      </c>
      <c r="FN31" s="574" t="s">
        <v>1188</v>
      </c>
      <c r="FO31" s="470" t="s">
        <v>1188</v>
      </c>
      <c r="FP31" s="470" t="s">
        <v>1188</v>
      </c>
      <c r="FQ31" s="430">
        <v>0</v>
      </c>
      <c r="FR31" s="682" t="s">
        <v>1188</v>
      </c>
      <c r="FS31" s="369">
        <v>0</v>
      </c>
      <c r="FT31" s="574" t="s">
        <v>1188</v>
      </c>
      <c r="FU31" s="575" t="s">
        <v>1188</v>
      </c>
      <c r="FV31" s="369">
        <v>0</v>
      </c>
      <c r="FW31" s="574" t="s">
        <v>1188</v>
      </c>
      <c r="FX31" s="575" t="s">
        <v>1188</v>
      </c>
      <c r="FY31" s="369">
        <v>2</v>
      </c>
      <c r="FZ31" s="574">
        <v>2019</v>
      </c>
      <c r="GA31" s="470" t="s">
        <v>2587</v>
      </c>
      <c r="GB31" s="521" t="s">
        <v>2570</v>
      </c>
      <c r="GC31" s="369">
        <v>0</v>
      </c>
      <c r="GD31" s="574" t="s">
        <v>1188</v>
      </c>
      <c r="GE31" s="470" t="s">
        <v>1188</v>
      </c>
      <c r="GF31" s="685" t="s">
        <v>1188</v>
      </c>
      <c r="GG31" s="734">
        <v>0</v>
      </c>
      <c r="GH31" s="574" t="s">
        <v>1188</v>
      </c>
      <c r="GI31" s="684" t="s">
        <v>1188</v>
      </c>
      <c r="GJ31" s="575" t="s">
        <v>1188</v>
      </c>
      <c r="GK31" s="369">
        <v>2</v>
      </c>
      <c r="GL31" s="430">
        <v>2010</v>
      </c>
      <c r="GM31" s="686" t="s">
        <v>2588</v>
      </c>
      <c r="GN31" s="573" t="s">
        <v>2589</v>
      </c>
      <c r="GO31" s="577">
        <v>1</v>
      </c>
      <c r="GP31" s="861" t="s">
        <v>2590</v>
      </c>
      <c r="GQ31" s="688">
        <v>1</v>
      </c>
      <c r="GR31" s="776">
        <v>0</v>
      </c>
      <c r="GS31" s="776">
        <v>0</v>
      </c>
      <c r="GT31" s="777">
        <v>0</v>
      </c>
      <c r="GU31" s="581">
        <v>1</v>
      </c>
      <c r="GV31" s="861" t="s">
        <v>2590</v>
      </c>
      <c r="GW31" s="688">
        <v>0</v>
      </c>
      <c r="GX31" s="689">
        <v>0</v>
      </c>
      <c r="GY31" s="581">
        <v>0</v>
      </c>
      <c r="GZ31" s="582" t="s">
        <v>1188</v>
      </c>
      <c r="HA31" s="583" t="s">
        <v>1293</v>
      </c>
      <c r="HB31" s="584">
        <v>1</v>
      </c>
      <c r="HC31" s="585">
        <v>0</v>
      </c>
      <c r="HD31" s="586" t="s">
        <v>1188</v>
      </c>
      <c r="HE31" s="690" t="s">
        <v>1188</v>
      </c>
      <c r="HF31" s="587" t="s">
        <v>1188</v>
      </c>
      <c r="HG31" s="587" t="s">
        <v>1188</v>
      </c>
      <c r="HH31" s="588">
        <v>0</v>
      </c>
      <c r="HI31" s="586" t="s">
        <v>1188</v>
      </c>
      <c r="HJ31" s="690" t="s">
        <v>1188</v>
      </c>
      <c r="HK31" s="691" t="s">
        <v>1188</v>
      </c>
      <c r="HL31" s="692">
        <v>0</v>
      </c>
      <c r="HM31" s="693" t="s">
        <v>1188</v>
      </c>
      <c r="HN31" s="592" t="s">
        <v>1188</v>
      </c>
      <c r="HO31" s="681">
        <v>0</v>
      </c>
      <c r="HP31" s="574">
        <v>0</v>
      </c>
      <c r="HQ31" s="472">
        <f t="shared" si="5"/>
        <v>0</v>
      </c>
      <c r="HR31" s="593">
        <v>0.5</v>
      </c>
      <c r="HS31" s="574">
        <v>0</v>
      </c>
      <c r="HT31" s="574">
        <v>0</v>
      </c>
      <c r="HU31" s="574">
        <v>0</v>
      </c>
      <c r="HV31" s="574">
        <v>1</v>
      </c>
      <c r="HW31" s="574">
        <v>0</v>
      </c>
      <c r="HX31" s="574">
        <v>0</v>
      </c>
      <c r="HY31" s="574">
        <v>0</v>
      </c>
      <c r="HZ31" s="574">
        <v>0</v>
      </c>
      <c r="IA31" s="574">
        <v>0.5</v>
      </c>
      <c r="IB31" s="574">
        <v>0.5</v>
      </c>
      <c r="IC31" s="574">
        <v>0</v>
      </c>
      <c r="ID31" s="681">
        <v>0</v>
      </c>
      <c r="IE31" s="369">
        <v>0</v>
      </c>
      <c r="IF31" s="574">
        <v>0</v>
      </c>
      <c r="IG31" s="472">
        <f t="shared" si="6"/>
        <v>0</v>
      </c>
      <c r="IH31" s="609">
        <v>0.32555171349977247</v>
      </c>
      <c r="II31" s="694">
        <v>0.27115197232296806</v>
      </c>
      <c r="IJ31" s="695">
        <v>0.20605925413634518</v>
      </c>
      <c r="IK31" s="696">
        <v>0.25421310423018006</v>
      </c>
      <c r="IL31" s="696">
        <v>0.33650672734029841</v>
      </c>
      <c r="IM31" s="697">
        <v>0.2878288035850487</v>
      </c>
      <c r="IN31" s="599">
        <v>1</v>
      </c>
      <c r="IO31" s="600">
        <v>7</v>
      </c>
      <c r="IP31" s="601">
        <v>5</v>
      </c>
      <c r="IQ31" s="600">
        <v>5</v>
      </c>
      <c r="IR31" s="587">
        <v>20</v>
      </c>
      <c r="IS31" s="601">
        <v>25</v>
      </c>
      <c r="IT31" s="599">
        <v>2</v>
      </c>
      <c r="IU31" s="600">
        <v>12</v>
      </c>
      <c r="IV31" s="587">
        <v>18</v>
      </c>
      <c r="IW31" s="601">
        <v>13</v>
      </c>
      <c r="IX31" s="602">
        <v>43</v>
      </c>
      <c r="IY31" s="681">
        <v>0</v>
      </c>
      <c r="IZ31" s="862" t="s">
        <v>1188</v>
      </c>
      <c r="JA31" s="681">
        <v>1</v>
      </c>
      <c r="JB31" s="840" t="s">
        <v>2591</v>
      </c>
      <c r="JC31" s="681">
        <v>0</v>
      </c>
      <c r="JD31" s="430" t="s">
        <v>1188</v>
      </c>
      <c r="JE31" s="470" t="s">
        <v>1188</v>
      </c>
      <c r="JF31" s="470" t="s">
        <v>1188</v>
      </c>
      <c r="JG31" s="472" t="s">
        <v>1188</v>
      </c>
      <c r="JH31" s="568">
        <v>0</v>
      </c>
      <c r="JI31" s="469" t="s">
        <v>1188</v>
      </c>
      <c r="JJ31" s="470" t="s">
        <v>1188</v>
      </c>
      <c r="JK31" s="471" t="s">
        <v>1188</v>
      </c>
      <c r="JL31" s="472" t="s">
        <v>1188</v>
      </c>
      <c r="JM31" s="468">
        <v>0</v>
      </c>
      <c r="JN31" s="469" t="s">
        <v>1188</v>
      </c>
      <c r="JO31" s="469" t="s">
        <v>1188</v>
      </c>
      <c r="JP31" s="470" t="s">
        <v>1188</v>
      </c>
      <c r="JQ31" s="471" t="s">
        <v>1188</v>
      </c>
      <c r="JR31" s="472" t="s">
        <v>1188</v>
      </c>
      <c r="JS31" s="369">
        <v>0</v>
      </c>
      <c r="JT31" s="430" t="s">
        <v>1188</v>
      </c>
      <c r="JU31" s="470" t="s">
        <v>1188</v>
      </c>
      <c r="JV31" s="470" t="s">
        <v>1188</v>
      </c>
      <c r="JW31" s="472" t="s">
        <v>1188</v>
      </c>
      <c r="JX31" s="606">
        <v>2</v>
      </c>
      <c r="JY31" s="750" t="s">
        <v>2592</v>
      </c>
      <c r="JZ31" s="606">
        <v>2005</v>
      </c>
      <c r="KA31" s="606">
        <f t="shared" si="7"/>
        <v>3</v>
      </c>
      <c r="KB31" s="606"/>
      <c r="KC31" s="606"/>
      <c r="KD31" s="606">
        <v>3</v>
      </c>
      <c r="KE31" s="606"/>
      <c r="KF31" s="606">
        <f t="shared" si="8"/>
        <v>0</v>
      </c>
      <c r="KG31" s="606"/>
      <c r="KH31" s="606"/>
      <c r="KI31" s="606"/>
      <c r="KJ31" s="606"/>
      <c r="KK31" s="606">
        <v>1</v>
      </c>
      <c r="KL31" s="606">
        <v>1</v>
      </c>
      <c r="KM31" s="608">
        <f t="shared" si="9"/>
        <v>0.38416285514831544</v>
      </c>
      <c r="KN31" s="609">
        <v>-0.57918572425842285</v>
      </c>
      <c r="KO31" s="609">
        <v>31.730770111083984</v>
      </c>
      <c r="KP31" s="610">
        <v>9</v>
      </c>
      <c r="KQ31" s="608">
        <f t="shared" si="10"/>
        <v>0.23951983451843262</v>
      </c>
      <c r="KR31" s="609">
        <v>-1.3024008274078369</v>
      </c>
      <c r="KS31" s="609">
        <v>9.6153850555419922</v>
      </c>
      <c r="KT31" s="610">
        <v>12</v>
      </c>
      <c r="KU31" s="610">
        <v>20</v>
      </c>
      <c r="KV31" s="563" t="s">
        <v>1237</v>
      </c>
      <c r="KW31" s="606" t="s">
        <v>2562</v>
      </c>
      <c r="KX31" s="700" t="str">
        <f t="shared" ca="1" si="11"/>
        <v>C</v>
      </c>
      <c r="KY31" s="701">
        <f t="shared" ca="1" si="12"/>
        <v>0.45136748168939705</v>
      </c>
      <c r="KZ31" s="702">
        <f t="shared" ca="1" si="13"/>
        <v>0.43858352941176471</v>
      </c>
      <c r="LA31" s="703">
        <f t="shared" ca="1" si="54"/>
        <v>0.51035238095238089</v>
      </c>
      <c r="LB31" s="703">
        <f t="shared" ca="1" si="14"/>
        <v>0.54167500000000002</v>
      </c>
      <c r="LC31" s="704">
        <f t="shared" ca="1" si="15"/>
        <v>0.3148590163934426</v>
      </c>
      <c r="LD31" s="696" cm="1">
        <f t="array" aca="1" ref="LD31" ca="1">INDIRECT(LD$203&amp;ROW())*LD$205</f>
        <v>8</v>
      </c>
      <c r="LE31" s="696" cm="1">
        <f t="array" aca="1" ref="LE31" ca="1">INDIRECT(LE$203&amp;ROW())*LE$205</f>
        <v>0</v>
      </c>
      <c r="LF31" s="696" cm="1">
        <f t="array" aca="1" ref="LF31" ca="1">INDIRECT(LF$203&amp;ROW())*LF$205</f>
        <v>0</v>
      </c>
      <c r="LG31" s="696" cm="1">
        <f t="array" aca="1" ref="LG31" ca="1">INDIRECT(LG$203&amp;ROW())*LG$205</f>
        <v>3</v>
      </c>
      <c r="LH31" s="696" cm="1">
        <f t="array" aca="1" ref="LH31" ca="1">INDIRECT(LH$203&amp;ROW())*LH$205</f>
        <v>2</v>
      </c>
      <c r="LI31" s="696" cm="1">
        <f t="array" aca="1" ref="LI31" ca="1">INDIRECT(LI$203&amp;ROW())*LI$205</f>
        <v>3</v>
      </c>
      <c r="LJ31" s="696" cm="1">
        <f t="array" aca="1" ref="LJ31" ca="1">INDIRECT(LJ$203&amp;ROW())*LJ$205</f>
        <v>3</v>
      </c>
      <c r="LK31" s="696" cm="1">
        <f t="array" aca="1" ref="LK31" ca="1">INDIRECT(LK$203&amp;ROW())*LK$205</f>
        <v>2</v>
      </c>
      <c r="LL31" s="696" cm="1">
        <f t="array" aca="1" ref="LL31" ca="1">INDIRECT(LL$203&amp;ROW())*LL$205</f>
        <v>2</v>
      </c>
      <c r="LM31" s="696" cm="1">
        <f t="array" aca="1" ref="LM31" ca="1">INDIRECT(LM$203&amp;ROW())*LM$205</f>
        <v>4</v>
      </c>
      <c r="LN31" s="696" cm="1">
        <f t="array" aca="1" ref="LN31" ca="1">INDIRECT(LN$203&amp;ROW())*LN$205</f>
        <v>3</v>
      </c>
      <c r="LO31" s="696" cm="1">
        <f t="array" aca="1" ref="LO31" ca="1">INDIRECT(LO$203&amp;ROW())*LO$205</f>
        <v>0</v>
      </c>
      <c r="LP31" s="696" cm="1">
        <f t="array" aca="1" ref="LP31" ca="1">INDIRECT(LP$203&amp;ROW())*LP$205</f>
        <v>4</v>
      </c>
      <c r="LQ31" s="696" cm="1">
        <f t="array" aca="1" ref="LQ31" ca="1">IF(INDIRECT(LQ$203&amp;ROW())="-",0,INDIRECT(LQ$203&amp;ROW())*LQ$205)</f>
        <v>3.2795999999999998</v>
      </c>
      <c r="LR31" s="696" cm="1">
        <f t="array" aca="1" ref="LR31" ca="1">INDIRECT(LR$203&amp;ROW())*LR$205</f>
        <v>0</v>
      </c>
      <c r="LS31" s="696" cm="1">
        <f t="array" aca="1" ref="LS31" ca="1">IF(INDIRECT(LS$203&amp;ROW())="-",0,INDIRECT(LS$203&amp;ROW())*LS$205)</f>
        <v>2.7174</v>
      </c>
      <c r="LT31" s="696" cm="1">
        <f t="array" aca="1" ref="LT31" ca="1">INDIRECT(LT$203&amp;ROW())*LT$205</f>
        <v>2</v>
      </c>
      <c r="LU31" s="696" cm="1">
        <f t="array" aca="1" ref="LU31" ca="1">INDIRECT(LU$203&amp;ROW())*LU$205</f>
        <v>1</v>
      </c>
      <c r="LV31" s="696" cm="1">
        <f t="array" aca="1" ref="LV31" ca="1">INDIRECT(LV$203&amp;ROW())*LV$205</f>
        <v>1</v>
      </c>
      <c r="LW31" s="696" cm="1">
        <f t="array" aca="1" ref="LW31" ca="1">INDIRECT(LW$203&amp;ROW())*LW$205</f>
        <v>2</v>
      </c>
      <c r="LX31" s="696" cm="1">
        <f t="array" aca="1" ref="LX31" ca="1">INDIRECT(LX$203&amp;ROW())*LX$205</f>
        <v>2</v>
      </c>
      <c r="LY31" s="696" cm="1">
        <f t="array" aca="1" ref="LY31" ca="1">IF(INDIRECT(LY$203&amp;ROW())="-",0,INDIRECT(LY$203&amp;ROW())*LY$205)</f>
        <v>2.5002</v>
      </c>
      <c r="LZ31" s="696" cm="1">
        <f t="array" aca="1" ref="LZ31" ca="1">INDIRECT(LZ$203&amp;ROW())*LZ$205</f>
        <v>0</v>
      </c>
      <c r="MA31" s="696" cm="1">
        <f t="array" aca="1" ref="MA31" ca="1">INDIRECT(MA$203&amp;ROW())*MA$205</f>
        <v>2</v>
      </c>
      <c r="MB31" s="696" cm="1">
        <f t="array" aca="1" ref="MB31" ca="1">INDIRECT(MB$203&amp;ROW())*MB$205</f>
        <v>4</v>
      </c>
      <c r="MC31" s="696" cm="1">
        <f t="array" aca="1" ref="MC31" ca="1">IF($MB31=0,0,INDIRECT(MC$203&amp;ROW())*MC$205)</f>
        <v>0.5</v>
      </c>
      <c r="MD31" s="696" cm="1">
        <f t="array" aca="1" ref="MD31" ca="1">IF($MB31=0,0,INDIRECT(MD$203&amp;ROW())*MD$205)</f>
        <v>0</v>
      </c>
      <c r="ME31" s="696" cm="1">
        <f t="array" aca="1" ref="ME31" ca="1">IF($MB31=0,0,INDIRECT(ME$203&amp;ROW())*ME$205)</f>
        <v>0</v>
      </c>
      <c r="MF31" s="696" cm="1">
        <f t="array" aca="1" ref="MF31" ca="1">IF($MB31=0,0,INDIRECT(MF$203&amp;ROW())*MF$205)</f>
        <v>0</v>
      </c>
      <c r="MG31" s="696" cm="1">
        <f t="array" aca="1" ref="MG31" ca="1">INDIRECT(MG$203&amp;ROW())*MG$205</f>
        <v>4</v>
      </c>
      <c r="MH31" s="696" cm="1">
        <f t="array" aca="1" ref="MH31" ca="1">IF($MG31=0,0,INDIRECT(MH$203&amp;ROW())*MH$205)</f>
        <v>0</v>
      </c>
      <c r="MI31" s="696" cm="1">
        <f t="array" aca="1" ref="MI31" ca="1">IF($MG31=0,0,INDIRECT(MI$203&amp;ROW())*MI$205)</f>
        <v>0</v>
      </c>
      <c r="MJ31" s="696" cm="1">
        <f t="array" aca="1" ref="MJ31" ca="1">INDIRECT(MJ$203&amp;ROW())*MJ$205</f>
        <v>0</v>
      </c>
      <c r="MK31" s="696" cm="1">
        <f t="array" aca="1" ref="MK31" ca="1">INDIRECT(MK$203&amp;ROW())*MK$205</f>
        <v>4</v>
      </c>
      <c r="ML31" s="696" cm="1">
        <f t="array" aca="1" ref="ML31" ca="1">INDIRECT(ML$203&amp;ROW())*ML$205</f>
        <v>0</v>
      </c>
      <c r="MM31" s="696" cm="1">
        <f t="array" aca="1" ref="MM31" ca="1">INDIRECT(MM$203&amp;ROW())*MM$205</f>
        <v>6</v>
      </c>
      <c r="MN31" s="696" cm="1">
        <f t="array" aca="1" ref="MN31" ca="1">INDIRECT(MN$203&amp;ROW())*MN$205</f>
        <v>0</v>
      </c>
      <c r="MO31" s="696" cm="1">
        <f t="array" aca="1" ref="MO31" ca="1">INDIRECT(MO$203&amp;ROW())*MO$205</f>
        <v>0</v>
      </c>
      <c r="MP31" s="696" cm="1">
        <f t="array" aca="1" ref="MP31" ca="1">INDIRECT(MP$203&amp;ROW())*MP$205</f>
        <v>0</v>
      </c>
      <c r="MQ31" s="696" cm="1">
        <f t="array" aca="1" ref="MQ31" ca="1">INDIRECT(MQ$203&amp;ROW())*MQ$205</f>
        <v>0</v>
      </c>
      <c r="MR31" s="696" cm="1">
        <f t="array" aca="1" ref="MR31" ca="1">INDIRECT(MR$203&amp;ROW())*MR$205</f>
        <v>2</v>
      </c>
      <c r="MS31" s="696" cm="1">
        <f t="array" aca="1" ref="MS31" ca="1">INDIRECT(MS$203&amp;ROW())*MS$205</f>
        <v>2</v>
      </c>
      <c r="MT31" s="696" cm="1">
        <f t="array" aca="1" ref="MT31" ca="1">INDIRECT(MT$203&amp;ROW())*MT$205</f>
        <v>0</v>
      </c>
      <c r="MU31" s="696" cm="1">
        <f t="array" aca="1" ref="MU31" ca="1">INDIRECT(MU$203&amp;ROW())*MU$205</f>
        <v>2</v>
      </c>
      <c r="MV31" s="696" cm="1">
        <f t="array" aca="1" ref="MV31" ca="1">IF(INDIRECT(MV$203&amp;ROW())="-",0,INDIRECT(MV$203&amp;ROW())*MV$205)</f>
        <v>3.2063999999999999</v>
      </c>
      <c r="MW31" s="696" cm="1">
        <f t="array" aca="1" ref="MW31" ca="1">INDIRECT(MW$203&amp;ROW())*MW$205</f>
        <v>0</v>
      </c>
      <c r="MX31" s="696" cm="1">
        <f t="array" aca="1" ref="MX31" ca="1">INDIRECT(MX$203&amp;ROW())*MX$205</f>
        <v>0</v>
      </c>
      <c r="MY31" s="696" cm="1">
        <f t="array" aca="1" ref="MY31" ca="1">INDIRECT(MY$203&amp;ROW())*MY$205</f>
        <v>0</v>
      </c>
      <c r="NA31" s="701">
        <f t="shared" si="16"/>
        <v>0.59869756097560978</v>
      </c>
      <c r="NB31" s="617">
        <f t="shared" si="17"/>
        <v>0.53234999999999999</v>
      </c>
      <c r="NC31" s="695">
        <f t="shared" si="18"/>
        <v>0.33974615384615386</v>
      </c>
      <c r="ND31" s="697">
        <f t="shared" si="19"/>
        <v>0.31608888888888886</v>
      </c>
      <c r="NE31" s="694">
        <f t="shared" si="20"/>
        <v>0.44672065092766311</v>
      </c>
      <c r="NF31" s="682" t="str">
        <f t="shared" si="21"/>
        <v>C</v>
      </c>
      <c r="NH31" s="606" t="s">
        <v>2562</v>
      </c>
      <c r="NI31" s="563" t="str">
        <f t="shared" si="22"/>
        <v>B</v>
      </c>
      <c r="NJ31" s="563" t="str">
        <f t="shared" si="23"/>
        <v>C</v>
      </c>
      <c r="NK31" s="563" t="str">
        <f t="shared" ca="1" si="24"/>
        <v>C</v>
      </c>
      <c r="NL31" s="563" t="str">
        <f t="shared" ca="1" si="25"/>
        <v>C</v>
      </c>
      <c r="NM31" s="563" t="str">
        <f t="shared" ca="1" si="26"/>
        <v>C</v>
      </c>
      <c r="NN31" s="563" t="str">
        <f t="shared" ca="1" si="55"/>
        <v>C</v>
      </c>
      <c r="NO31" s="563" t="str">
        <f t="shared" ca="1" si="56"/>
        <v>C</v>
      </c>
      <c r="NP31" s="606" t="str">
        <f t="shared" si="27"/>
        <v>Yes</v>
      </c>
      <c r="NQ31" s="682" t="str">
        <f t="shared" si="28"/>
        <v>-</v>
      </c>
      <c r="NR31" s="682" t="e">
        <f>IF(OR(AND(NI31="A",OR(NJ31="C",NJ31="D")),AND(NI31="A",OR(#REF!="C",#REF!="D")),AND(NI31="B",OR(NJ31="D",#REF!="D")),AND(OR(NI31="C",NI31="D"),OR(NJ31="A",NJ31="B")),AND(OR(NI31="C",NI31="D"),OR(#REF!="A",#REF!="B")),AND(OR(NJ31="A",#REF!="A",NJ31="B",#REF!="B"),OR(NP31="-",NQ31="-")),AND(OR(NJ31="C",#REF!="C",NJ31="D",#REF!="D"),NP31="Yes")),"Yes","-")</f>
        <v>#REF!</v>
      </c>
      <c r="NS31" s="607" t="s">
        <v>2593</v>
      </c>
      <c r="NT31" s="619">
        <f t="shared" si="29"/>
        <v>0.51129999999999998</v>
      </c>
      <c r="NU31" s="619">
        <f t="shared" si="30"/>
        <v>0.44672065092766311</v>
      </c>
      <c r="NV31" s="619">
        <f t="shared" ca="1" si="31"/>
        <v>0.45136748168939705</v>
      </c>
      <c r="NW31" s="619">
        <f t="shared" ca="1" si="57"/>
        <v>0.43364606124353366</v>
      </c>
      <c r="NX31" s="619">
        <f t="shared" ca="1" si="58"/>
        <v>0.46745407198000005</v>
      </c>
      <c r="NY31" s="620">
        <f t="shared" ca="1" si="59"/>
        <v>0.44229239516902918</v>
      </c>
      <c r="NZ31" s="620">
        <f t="shared" ca="1" si="60"/>
        <v>0.49911318266343113</v>
      </c>
      <c r="OA31" s="705" t="s">
        <v>1188</v>
      </c>
      <c r="OB31" s="706" t="s">
        <v>1188</v>
      </c>
      <c r="OC31" s="494"/>
      <c r="OE31" s="606" t="s">
        <v>2562</v>
      </c>
      <c r="OF31" s="700" t="str">
        <f t="shared" ca="1" si="32"/>
        <v>C</v>
      </c>
      <c r="OG31" s="701">
        <f t="shared" ca="1" si="61"/>
        <v>0.43364606124353366</v>
      </c>
      <c r="OH31" s="705">
        <f t="shared" ca="1" si="33"/>
        <v>0.56076885119305853</v>
      </c>
      <c r="OI31" s="696">
        <f t="shared" ca="1" si="34"/>
        <v>0.52161524316185703</v>
      </c>
      <c r="OJ31" s="696">
        <f t="shared" ca="1" si="35"/>
        <v>0.37227087145400001</v>
      </c>
      <c r="OK31" s="697">
        <f t="shared" ca="1" si="36"/>
        <v>0.27992927916521904</v>
      </c>
      <c r="OL31" s="696" cm="1">
        <f t="array" aca="1" ref="OL31" ca="1">INDIRECT(OL$203&amp;ROW())*OL$205</f>
        <v>1.4956</v>
      </c>
      <c r="OM31" s="696" cm="1">
        <f t="array" aca="1" ref="OM31" ca="1">INDIRECT(OM$203&amp;ROW())*OM$205</f>
        <v>0</v>
      </c>
      <c r="ON31" s="696" cm="1">
        <f t="array" aca="1" ref="ON31" ca="1">INDIRECT(ON$203&amp;ROW())*ON$205</f>
        <v>0</v>
      </c>
      <c r="OO31" s="696" cm="1">
        <f t="array" aca="1" ref="OO31" ca="1">INDIRECT(OO$203&amp;ROW())*OO$205</f>
        <v>1.0790999999999999</v>
      </c>
      <c r="OP31" s="696" cm="1">
        <f t="array" aca="1" ref="OP31" ca="1">INDIRECT(OP$203&amp;ROW())*OP$205</f>
        <v>1.0553999999999999</v>
      </c>
      <c r="OQ31" s="696" cm="1">
        <f t="array" aca="1" ref="OQ31" ca="1">INDIRECT(OQ$203&amp;ROW())*OQ$205</f>
        <v>1.5849</v>
      </c>
      <c r="OR31" s="696" cm="1">
        <f t="array" aca="1" ref="OR31" ca="1">INDIRECT(OR$203&amp;ROW())*OR$205</f>
        <v>1.4141999999999999</v>
      </c>
      <c r="OS31" s="696" cm="1">
        <f t="array" aca="1" ref="OS31" ca="1">INDIRECT(OS$203&amp;ROW())*OS$205</f>
        <v>1.0258</v>
      </c>
      <c r="OT31" s="696" cm="1">
        <f t="array" aca="1" ref="OT31" ca="1">INDIRECT(OT$203&amp;ROW())*OT$205</f>
        <v>0.98180000000000001</v>
      </c>
      <c r="OU31" s="696" cm="1">
        <f t="array" aca="1" ref="OU31" ca="1">INDIRECT(OU$203&amp;ROW())*OU$205</f>
        <v>1.2869999999999999</v>
      </c>
      <c r="OV31" s="696" cm="1">
        <f t="array" aca="1" ref="OV31" ca="1">INDIRECT(OV$203&amp;ROW())*OV$205</f>
        <v>1.2161999999999999</v>
      </c>
      <c r="OW31" s="696" cm="1">
        <f t="array" aca="1" ref="OW31" ca="1">INDIRECT(OW$203&amp;ROW())*OW$205</f>
        <v>0</v>
      </c>
      <c r="OX31" s="696" cm="1">
        <f t="array" aca="1" ref="OX31" ca="1">INDIRECT(OX$203&amp;ROW())*OX$205</f>
        <v>1.3977999999999999</v>
      </c>
      <c r="OY31" s="696" cm="1">
        <f t="array" aca="1" ref="OY31" ca="1">IF(INDIRECT(OY$203&amp;ROW())="-",0,INDIRECT(OY$203&amp;ROW())*OY$205)</f>
        <v>0.38792201999999998</v>
      </c>
      <c r="OZ31" s="696" cm="1">
        <f t="array" aca="1" ref="OZ31" ca="1">INDIRECT(OZ$203&amp;ROW())*OZ$205</f>
        <v>0</v>
      </c>
      <c r="PA31" s="696" cm="1">
        <f t="array" aca="1" ref="PA31" ca="1">IF(INDIRECT(PA$203&amp;ROW())="-",0,INDIRECT(PA$203&amp;ROW())*PA$205)</f>
        <v>0.40009186000000002</v>
      </c>
      <c r="PB31" s="705" cm="1">
        <f t="array" aca="1" ref="PB31" ca="1">INDIRECT(PB$203&amp;ROW())*PB$205</f>
        <v>0.75419999999999998</v>
      </c>
      <c r="PC31" s="696" cm="1">
        <f t="array" aca="1" ref="PC31" ca="1">INDIRECT(PC$203&amp;ROW())*PC$205</f>
        <v>0.69730000000000003</v>
      </c>
      <c r="PD31" s="696" cm="1">
        <f t="array" aca="1" ref="PD31" ca="1">INDIRECT(PD$203&amp;ROW())*PD$205</f>
        <v>0.73419999999999996</v>
      </c>
      <c r="PE31" s="696" cm="1">
        <f t="array" aca="1" ref="PE31" ca="1">INDIRECT(PE$203&amp;ROW())*PE$205</f>
        <v>1.28</v>
      </c>
      <c r="PF31" s="696" cm="1">
        <f t="array" aca="1" ref="PF31" ca="1">INDIRECT(PF$203&amp;ROW())*PF$205</f>
        <v>1.3308</v>
      </c>
      <c r="PG31" s="696" cm="1">
        <f t="array" aca="1" ref="PG31" ca="1">IF(INDIRECT(PG$203&amp;ROW())="-",0,INDIRECT(PG$203&amp;ROW())*PG$205)</f>
        <v>0.36461250000000001</v>
      </c>
      <c r="PH31" s="696" cm="1">
        <f t="array" aca="1" ref="PH31" ca="1">INDIRECT(PH$203&amp;ROW())*PH$205</f>
        <v>0</v>
      </c>
      <c r="PI31" s="696" cm="1">
        <f t="array" aca="1" ref="PI31" ca="1">INDIRECT(PI$203&amp;ROW())*PI$205</f>
        <v>0.60729999999999995</v>
      </c>
      <c r="PJ31" s="696" cm="1">
        <f t="array" aca="1" ref="PJ31" ca="1">INDIRECT(PJ$203&amp;ROW())*PJ$205</f>
        <v>0.75980000000000003</v>
      </c>
      <c r="PK31" s="696" cm="1">
        <f t="array" aca="1" ref="PK31" ca="1">IF($PJ31=0,0,INDIRECT(PK$203&amp;ROW())*PK$205)</f>
        <v>0.52759999999999996</v>
      </c>
      <c r="PL31" s="696" cm="1">
        <f t="array" aca="1" ref="PL31" ca="1">IF($MPE31=0,0,INDIRECT(PL$203&amp;ROW())*PL$205)</f>
        <v>0</v>
      </c>
      <c r="PM31" s="696" cm="1">
        <f t="array" aca="1" ref="PM31" ca="1">IF($MPE31=0,0,INDIRECT(PM$203&amp;ROW())*PM$205)</f>
        <v>0</v>
      </c>
      <c r="PN31" s="696" cm="1">
        <f t="array" aca="1" ref="PN31" ca="1">IF($PJ31=0,0,INDIRECT(PN$203&amp;ROW())*PN$205)</f>
        <v>0</v>
      </c>
      <c r="PO31" s="696" cm="1">
        <f t="array" aca="1" ref="PO31" ca="1">INDIRECT(PO$203&amp;ROW())*PO$205</f>
        <v>0.73140000000000005</v>
      </c>
      <c r="PP31" s="696" cm="1">
        <f t="array" aca="1" ref="PP31" ca="1">IF($PO31=0,0,INDIRECT(PP$203&amp;ROW())*PP$205)</f>
        <v>0</v>
      </c>
      <c r="PQ31" s="696" cm="1">
        <f t="array" aca="1" ref="PQ31" ca="1">IF($PO31=0,0,INDIRECT(PQ$203&amp;ROW())*PQ$205)</f>
        <v>0</v>
      </c>
      <c r="PR31" s="696" cm="1">
        <f t="array" aca="1" ref="PR31" ca="1">INDIRECT(PR$203&amp;ROW())*PR$205</f>
        <v>0</v>
      </c>
      <c r="PS31" s="696" cm="1">
        <f t="array" aca="1" ref="PS31" ca="1">INDIRECT(PS$203&amp;ROW())*PS$205</f>
        <v>0.7389</v>
      </c>
      <c r="PT31" s="696" cm="1">
        <f t="array" aca="1" ref="PT31" ca="1">INDIRECT(PT$203&amp;ROW())*PT$205</f>
        <v>0</v>
      </c>
      <c r="PU31" s="696" cm="1">
        <f t="array" aca="1" ref="PU31" ca="1">INDIRECT(PU$203&amp;ROW())*PU$205</f>
        <v>1.7696999999999998</v>
      </c>
      <c r="PV31" s="696" cm="1">
        <f t="array" aca="1" ref="PV31" ca="1">INDIRECT(PV$203&amp;ROW())*PV$205</f>
        <v>0</v>
      </c>
      <c r="PW31" s="696" cm="1">
        <f t="array" aca="1" ref="PW31" ca="1">INDIRECT(PW$203&amp;ROW())*PW$205</f>
        <v>0</v>
      </c>
      <c r="PX31" s="696" cm="1">
        <f t="array" aca="1" ref="PX31" ca="1">INDIRECT(PX$203&amp;ROW())*PX$205</f>
        <v>0</v>
      </c>
      <c r="PY31" s="696" cm="1">
        <f t="array" aca="1" ref="PY31" ca="1">INDIRECT(PY$203&amp;ROW())*PY$205</f>
        <v>0</v>
      </c>
      <c r="PZ31" s="696" cm="1">
        <f t="array" aca="1" ref="PZ31" ca="1">INDIRECT(PZ$203&amp;ROW())*PZ$205</f>
        <v>0.17430000000000001</v>
      </c>
      <c r="QA31" s="696" cm="1">
        <f t="array" aca="1" ref="QA31" ca="1">INDIRECT(QA$203&amp;ROW())*QA$205</f>
        <v>0.31659999999999999</v>
      </c>
      <c r="QB31" s="696" cm="1">
        <f t="array" aca="1" ref="QB31" ca="1">INDIRECT(QB$203&amp;ROW())*QB$205</f>
        <v>0</v>
      </c>
      <c r="QC31" s="696" cm="1">
        <f t="array" aca="1" ref="QC31" ca="1">INDIRECT(QC$203&amp;ROW())*QC$205</f>
        <v>1.4259999999999999</v>
      </c>
      <c r="QD31" s="696" cm="1">
        <f t="array" aca="1" ref="QD31" ca="1">IF(INDIRECT(QD$203&amp;ROW())="-",0,INDIRECT(QD$203&amp;ROW())*QD$205)</f>
        <v>0.32817503999999997</v>
      </c>
      <c r="QE31" s="696" cm="1">
        <f t="array" aca="1" ref="QE31" ca="1">INDIRECT(QE$203&amp;ROW())*QE$205</f>
        <v>0</v>
      </c>
      <c r="QF31" s="696" cm="1">
        <f t="array" aca="1" ref="QF31" ca="1">INDIRECT(QF$203&amp;ROW())*QF$205</f>
        <v>0</v>
      </c>
      <c r="QG31" s="696" cm="1">
        <f t="array" aca="1" ref="QG31" ca="1">INDIRECT(QG$203&amp;ROW())*QG$205</f>
        <v>0</v>
      </c>
      <c r="QI31" s="606" t="s">
        <v>2562</v>
      </c>
      <c r="QJ31" s="700" t="str">
        <f t="shared" ca="1" si="37"/>
        <v>C</v>
      </c>
      <c r="QK31" s="701">
        <f t="shared" ca="1" si="62"/>
        <v>0.46745407198000005</v>
      </c>
      <c r="QL31" s="705">
        <f t="shared" ca="1" si="38"/>
        <v>0.65362203748944292</v>
      </c>
      <c r="QM31" s="696">
        <f t="shared" ca="1" si="39"/>
        <v>0.54816141963238962</v>
      </c>
      <c r="QN31" s="696">
        <f t="shared" ca="1" si="40"/>
        <v>0.30150800724319671</v>
      </c>
      <c r="QO31" s="697">
        <f t="shared" ca="1" si="41"/>
        <v>0.36652482355497074</v>
      </c>
      <c r="QP31" s="696" cm="1">
        <f t="array" aca="1" ref="QP31" ca="1">INDIRECT(QP$203&amp;ROW())*QP$205</f>
        <v>6.6903293490763766E-2</v>
      </c>
      <c r="QQ31" s="696" cm="1">
        <f t="array" aca="1" ref="QQ31" ca="1">INDIRECT(QQ$203&amp;ROW())*QQ$205</f>
        <v>0</v>
      </c>
      <c r="QR31" s="696" cm="1">
        <f t="array" aca="1" ref="QR31" ca="1">INDIRECT(QR$203&amp;ROW())*QR$205</f>
        <v>0</v>
      </c>
      <c r="QS31" s="696" cm="1">
        <f t="array" aca="1" ref="QS31" ca="1">INDIRECT(QS$203&amp;ROW())*QS$205</f>
        <v>0.22471360933801068</v>
      </c>
      <c r="QT31" s="696" cm="1">
        <f t="array" aca="1" ref="QT31" ca="1">INDIRECT(QT$203&amp;ROW())*QT$205</f>
        <v>0.17488542943331029</v>
      </c>
      <c r="QU31" s="696" cm="1">
        <f t="array" aca="1" ref="QU31" ca="1">INDIRECT(QU$203&amp;ROW())*QU$205</f>
        <v>0.53329206883563263</v>
      </c>
      <c r="QV31" s="696" cm="1">
        <f t="array" aca="1" ref="QV31" ca="1">INDIRECT(QV$203&amp;ROW())*QV$205</f>
        <v>0.24117831443907087</v>
      </c>
      <c r="QW31" s="696" cm="1">
        <f t="array" aca="1" ref="QW31" ca="1">INDIRECT(QW$203&amp;ROW())*QW$205</f>
        <v>0.35399610916221985</v>
      </c>
      <c r="QX31" s="696" cm="1">
        <f t="array" aca="1" ref="QX31" ca="1">INDIRECT(QX$203&amp;ROW())*QX$205</f>
        <v>0.40427262949275872</v>
      </c>
      <c r="QY31" s="696" cm="1">
        <f t="array" aca="1" ref="QY31" ca="1">INDIRECT(QY$203&amp;ROW())*QY$205</f>
        <v>9.0268316756905984E-2</v>
      </c>
      <c r="QZ31" s="696" cm="1">
        <f t="array" aca="1" ref="QZ31" ca="1">INDIRECT(QZ$203&amp;ROW())*QZ$205</f>
        <v>0.27613248380770827</v>
      </c>
      <c r="RA31" s="696" cm="1">
        <f t="array" aca="1" ref="RA31" ca="1">INDIRECT(RA$203&amp;ROW())*RA$205</f>
        <v>0</v>
      </c>
      <c r="RB31" s="696" cm="1">
        <f t="array" aca="1" ref="RB31" ca="1">INDIRECT(RB$203&amp;ROW())*RB$205</f>
        <v>0.11461142513892485</v>
      </c>
      <c r="RC31" s="696" cm="1">
        <f t="array" aca="1" ref="RC31" ca="1">IF(INDIRECT(RC$203&amp;ROW())="-",0,INDIRECT(RC$203&amp;ROW())*RC$205)</f>
        <v>4.5864449056826809E-2</v>
      </c>
      <c r="RD31" s="696" cm="1">
        <f t="array" aca="1" ref="RD31" ca="1">INDIRECT(RD$203&amp;ROW())*RD$205</f>
        <v>0</v>
      </c>
      <c r="RE31" s="696" cm="1">
        <f t="array" aca="1" ref="RE31" ca="1">IF(INDIRECT(RE$203&amp;ROW())="-",0,INDIRECT(RE$203&amp;ROW())*RE$205)</f>
        <v>2.8663606094594653E-2</v>
      </c>
      <c r="RF31" s="705" cm="1">
        <f t="array" aca="1" ref="RF31" ca="1">INDIRECT(RF$203&amp;ROW())*RF$205</f>
        <v>5.3068994403248027E-2</v>
      </c>
      <c r="RG31" s="696" cm="1">
        <f t="array" aca="1" ref="RG31" ca="1">INDIRECT(RG$203&amp;ROW())*RG$205</f>
        <v>0.13825233454180202</v>
      </c>
      <c r="RH31" s="696" cm="1">
        <f t="array" aca="1" ref="RH31" ca="1">INDIRECT(RH$203&amp;ROW())*RH$205</f>
        <v>2.9193840390272292E-2</v>
      </c>
      <c r="RI31" s="696" cm="1">
        <f t="array" aca="1" ref="RI31" ca="1">INDIRECT(RI$203&amp;ROW())*RI$205</f>
        <v>0.21539378250062202</v>
      </c>
      <c r="RJ31" s="696" cm="1">
        <f t="array" aca="1" ref="RJ31" ca="1">INDIRECT(RJ$203&amp;ROW())*RJ$205</f>
        <v>0.12226723336432462</v>
      </c>
      <c r="RK31" s="696" cm="1">
        <f t="array" aca="1" ref="RK31" ca="1">IF(INDIRECT(RK$203&amp;ROW())="-",0,INDIRECT(RK$203&amp;ROW())*RK$205)</f>
        <v>2.5177680249398725E-2</v>
      </c>
      <c r="RL31" s="696" cm="1">
        <f t="array" aca="1" ref="RL31" ca="1">INDIRECT(RL$203&amp;ROW())*RL$205</f>
        <v>0</v>
      </c>
      <c r="RM31" s="696" cm="1">
        <f t="array" aca="1" ref="RM31" ca="1">INDIRECT(RM$203&amp;ROW())*RM$205</f>
        <v>1.4993730364766381E-2</v>
      </c>
      <c r="RN31" s="696" cm="1">
        <f t="array" aca="1" ref="RN31" ca="1">INDIRECT(RN$203&amp;ROW())*RN$205</f>
        <v>9.3820613050938681E-2</v>
      </c>
      <c r="RO31" s="696" cm="1">
        <f t="array" aca="1" ref="RO31" ca="1">IF($RN31=0,0,INDIRECT(RO$203&amp;ROW())*RO$205)</f>
        <v>7.0312542939625605E-2</v>
      </c>
      <c r="RP31" s="696" cm="1">
        <f t="array" aca="1" ref="RP31" ca="1">IF($RN31=0,0,INDIRECT(RP$203&amp;ROW())*RP$205)</f>
        <v>0</v>
      </c>
      <c r="RQ31" s="696" cm="1">
        <f t="array" aca="1" ref="RQ31" ca="1">IF($RN31=0,0,INDIRECT(RQ$203&amp;ROW())*RQ$205)</f>
        <v>0</v>
      </c>
      <c r="RR31" s="696" cm="1">
        <f t="array" aca="1" ref="RR31" ca="1">IF($RN31=0,0,INDIRECT(RR$203&amp;ROW())*RR$205)</f>
        <v>0</v>
      </c>
      <c r="RS31" s="696" cm="1">
        <f t="array" aca="1" ref="RS31" ca="1">INDIRECT(RS$203&amp;ROW())*RS$205</f>
        <v>7.7466902221184339E-2</v>
      </c>
      <c r="RT31" s="696" cm="1">
        <f t="array" aca="1" ref="RT31" ca="1">IF($RS31=0,0,INDIRECT(RT$203&amp;ROW())*RT$205)</f>
        <v>0</v>
      </c>
      <c r="RU31" s="696" cm="1">
        <f t="array" aca="1" ref="RU31" ca="1">IF($RS31=0,0,INDIRECT(RU$203&amp;ROW())*RU$205)</f>
        <v>0</v>
      </c>
      <c r="RV31" s="696" cm="1">
        <f t="array" aca="1" ref="RV31" ca="1">INDIRECT(RV$203&amp;ROW())*RV$205</f>
        <v>0</v>
      </c>
      <c r="RW31" s="696" cm="1">
        <f t="array" aca="1" ref="RW31" ca="1">INDIRECT(RW$203&amp;ROW())*RW$205</f>
        <v>2.6659190312299668E-2</v>
      </c>
      <c r="RX31" s="696" cm="1">
        <f t="array" aca="1" ref="RX31" ca="1">INDIRECT(RX$203&amp;ROW())*RX$205</f>
        <v>0</v>
      </c>
      <c r="RY31" s="696" cm="1">
        <f t="array" aca="1" ref="RY31" ca="1">INDIRECT(RY$203&amp;ROW())*RY$205</f>
        <v>8.4396695370290389E-2</v>
      </c>
      <c r="RZ31" s="696" cm="1">
        <f t="array" aca="1" ref="RZ31" ca="1">INDIRECT(RZ$203&amp;ROW())*RZ$205</f>
        <v>0</v>
      </c>
      <c r="SA31" s="696" cm="1">
        <f t="array" aca="1" ref="SA31" ca="1">INDIRECT(SA$203&amp;ROW())*SA$205</f>
        <v>0</v>
      </c>
      <c r="SB31" s="696" cm="1">
        <f t="array" aca="1" ref="SB31" ca="1">INDIRECT(SB$203&amp;ROW())*SB$205</f>
        <v>0</v>
      </c>
      <c r="SC31" s="696" cm="1">
        <f t="array" aca="1" ref="SC31" ca="1">INDIRECT(SC$203&amp;ROW())*SC$205</f>
        <v>0</v>
      </c>
      <c r="SD31" s="696" cm="1">
        <f t="array" aca="1" ref="SD31" ca="1">INDIRECT(SD$203&amp;ROW())*SD$205</f>
        <v>0.3072993885784252</v>
      </c>
      <c r="SE31" s="696" cm="1">
        <f t="array" aca="1" ref="SE31" ca="1">INDIRECT(SE$203&amp;ROW())*SE$205</f>
        <v>0.2585618210787391</v>
      </c>
      <c r="SF31" s="696" cm="1">
        <f t="array" aca="1" ref="SF31" ca="1">INDIRECT(SF$203&amp;ROW())*SF$205</f>
        <v>0</v>
      </c>
      <c r="SG31" s="696" cm="1">
        <f t="array" aca="1" ref="SG31" ca="1">INDIRECT(SG$203&amp;ROW())*SG$205</f>
        <v>7.4767843909269882E-2</v>
      </c>
      <c r="SH31" s="696" cm="1">
        <f t="array" aca="1" ref="SH31" ca="1">IF(INDIRECT(SH$203&amp;ROW())="-",0,INDIRECT(SH$203&amp;ROW())*SH$205)</f>
        <v>4.2046622808014585E-2</v>
      </c>
      <c r="SI31" s="696" cm="1">
        <f t="array" aca="1" ref="SI31" ca="1">INDIRECT(SI$203&amp;ROW())*SI$205</f>
        <v>0</v>
      </c>
      <c r="SJ31" s="696" cm="1">
        <f t="array" aca="1" ref="SJ31" ca="1">INDIRECT(SJ$203&amp;ROW())*SJ$205</f>
        <v>0</v>
      </c>
      <c r="SK31" s="696" cm="1">
        <f t="array" aca="1" ref="SK31" ca="1">INDIRECT(SK$203&amp;ROW())*SK$205</f>
        <v>0</v>
      </c>
      <c r="SN31" s="606" t="s">
        <v>2562</v>
      </c>
      <c r="SO31" s="707" cm="1">
        <f t="array" aca="1" ref="SO31" ca="1">INDIRECT(SO$203&amp;ROW())*SO$205</f>
        <v>2</v>
      </c>
      <c r="SP31" s="707" cm="1">
        <f t="array" aca="1" ref="SP31" ca="1">INDIRECT(SP$203&amp;ROW())*SP$205</f>
        <v>0</v>
      </c>
      <c r="SQ31" s="707" cm="1">
        <f t="array" aca="1" ref="SQ31" ca="1">INDIRECT(SQ$203&amp;ROW())*SQ$205</f>
        <v>0</v>
      </c>
      <c r="SR31" s="707" cm="1">
        <f t="array" aca="1" ref="SR31" ca="1">INDIRECT(SR$203&amp;ROW())*SR$205</f>
        <v>3</v>
      </c>
      <c r="SS31" s="707" cm="1">
        <f t="array" aca="1" ref="SS31" ca="1">INDIRECT(SS$203&amp;ROW())*SS$205</f>
        <v>2</v>
      </c>
      <c r="ST31" s="707" cm="1">
        <f t="array" aca="1" ref="ST31" ca="1">INDIRECT(ST$203&amp;ROW())*ST$205</f>
        <v>3</v>
      </c>
      <c r="SU31" s="707" cm="1">
        <f t="array" aca="1" ref="SU31" ca="1">INDIRECT(SU$203&amp;ROW())*SU$205</f>
        <v>3</v>
      </c>
      <c r="SV31" s="707" cm="1">
        <f t="array" aca="1" ref="SV31" ca="1">INDIRECT(SV$203&amp;ROW())*SV$205</f>
        <v>2</v>
      </c>
      <c r="SW31" s="707" cm="1">
        <f t="array" aca="1" ref="SW31" ca="1">INDIRECT(SW$203&amp;ROW())*SW$205</f>
        <v>2</v>
      </c>
      <c r="SX31" s="707" cm="1">
        <f t="array" aca="1" ref="SX31" ca="1">INDIRECT(SX$203&amp;ROW())*SX$205</f>
        <v>2</v>
      </c>
      <c r="SY31" s="707" cm="1">
        <f t="array" aca="1" ref="SY31" ca="1">INDIRECT(SY$203&amp;ROW())*SY$205</f>
        <v>3</v>
      </c>
      <c r="SZ31" s="707" cm="1">
        <f t="array" aca="1" ref="SZ31" ca="1">INDIRECT(SZ$203&amp;ROW())*SZ$205</f>
        <v>0</v>
      </c>
      <c r="TA31" s="707" cm="1">
        <f t="array" aca="1" ref="TA31" ca="1">INDIRECT(TA$203&amp;ROW())*TA$205</f>
        <v>2</v>
      </c>
      <c r="TB31" s="696" cm="1">
        <f t="array" aca="1" ref="TB31" ca="1">IF(INDIRECT(TB$203&amp;ROW())="-",0,INDIRECT(TB$203&amp;ROW())*TB$205)</f>
        <v>0.54659999999999997</v>
      </c>
      <c r="TC31" s="707" cm="1">
        <f t="array" aca="1" ref="TC31" ca="1">INDIRECT(TC$203&amp;ROW())*TC$205</f>
        <v>0</v>
      </c>
      <c r="TD31" s="696" cm="1">
        <f t="array" aca="1" ref="TD31" ca="1">IF(INDIRECT(TD$203&amp;ROW())="-",0,INDIRECT(TD$203&amp;ROW())*TD$205)</f>
        <v>0.45290000000000002</v>
      </c>
      <c r="TE31" s="732" cm="1">
        <f t="array" aca="1" ref="TE31" ca="1">INDIRECT(TE$203&amp;ROW())*TE$205</f>
        <v>1</v>
      </c>
      <c r="TF31" s="707" cm="1">
        <f t="array" aca="1" ref="TF31" ca="1">INDIRECT(TF$203&amp;ROW())*TF$205</f>
        <v>1</v>
      </c>
      <c r="TG31" s="707" cm="1">
        <f t="array" aca="1" ref="TG31" ca="1">INDIRECT(TG$203&amp;ROW())*TG$205</f>
        <v>1</v>
      </c>
      <c r="TH31" s="707" cm="1">
        <f t="array" aca="1" ref="TH31" ca="1">INDIRECT(TH$203&amp;ROW())*TH$205</f>
        <v>2</v>
      </c>
      <c r="TI31" s="707" cm="1">
        <f t="array" aca="1" ref="TI31" ca="1">INDIRECT(TI$203&amp;ROW())*TI$205</f>
        <v>2</v>
      </c>
      <c r="TJ31" s="696" cm="1">
        <f t="array" aca="1" ref="TJ31" ca="1">IF(INDIRECT(TJ$203&amp;ROW())="-",0,INDIRECT(TJ$203&amp;ROW())*TJ$205)</f>
        <v>0.41670000000000001</v>
      </c>
      <c r="TK31" s="707" cm="1">
        <f t="array" aca="1" ref="TK31" ca="1">INDIRECT(TK$203&amp;ROW())*TK$205</f>
        <v>0</v>
      </c>
      <c r="TL31" s="707" cm="1">
        <f t="array" aca="1" ref="TL31" ca="1">INDIRECT(TL$203&amp;ROW())*TL$205</f>
        <v>1</v>
      </c>
      <c r="TM31" s="707" cm="1">
        <f t="array" aca="1" ref="TM31" ca="1">INDIRECT(TM$203&amp;ROW())*TM$205</f>
        <v>1</v>
      </c>
      <c r="TN31" s="707" cm="1">
        <f t="array" aca="1" ref="TN31" ca="1">IF($TM31=0,0,INDIRECT(TN$203&amp;ROW())*TN$205)</f>
        <v>1</v>
      </c>
      <c r="TO31" s="707" cm="1">
        <f t="array" aca="1" ref="TO31" ca="1">IF($TM31=0,0,INDIRECT(TO$203&amp;ROW())*TO$205)</f>
        <v>0</v>
      </c>
      <c r="TP31" s="707" cm="1">
        <f t="array" aca="1" ref="TP31" ca="1">IF($TM31=0,0,INDIRECT(TP$203&amp;ROW())*TP$205)</f>
        <v>0</v>
      </c>
      <c r="TQ31" s="707" cm="1">
        <f t="array" aca="1" ref="TQ31" ca="1">IF($TM31=0,0,INDIRECT(TQ$203&amp;ROW())*TQ$205)</f>
        <v>0</v>
      </c>
      <c r="TR31" s="707" cm="1">
        <f t="array" aca="1" ref="TR31" ca="1">INDIRECT(TR$203&amp;ROW())*TR$205</f>
        <v>1</v>
      </c>
      <c r="TS31" s="707" cm="1">
        <f t="array" aca="1" ref="TS31" ca="1">IF($TR31=0,0,INDIRECT(TS$203&amp;ROW())*TS$205)</f>
        <v>0</v>
      </c>
      <c r="TT31" s="707" cm="1">
        <f t="array" aca="1" ref="TT31" ca="1">IF($TR31=0,0,INDIRECT(TT$203&amp;ROW())*TT$205)</f>
        <v>0</v>
      </c>
      <c r="TU31" s="707" cm="1">
        <f t="array" aca="1" ref="TU31" ca="1">INDIRECT(TU$203&amp;ROW())*TU$205</f>
        <v>0</v>
      </c>
      <c r="TV31" s="707" cm="1">
        <f t="array" aca="1" ref="TV31" ca="1">INDIRECT(TV$203&amp;ROW())*TV$205</f>
        <v>1</v>
      </c>
      <c r="TW31" s="707" cm="1">
        <f t="array" aca="1" ref="TW31" ca="1">INDIRECT(TW$203&amp;ROW())*TW$205</f>
        <v>0</v>
      </c>
      <c r="TX31" s="707" cm="1">
        <f t="array" aca="1" ref="TX31" ca="1">INDIRECT(TX$203&amp;ROW())*TX$205</f>
        <v>3</v>
      </c>
      <c r="TY31" s="707" cm="1">
        <f t="array" aca="1" ref="TY31" ca="1">INDIRECT(TY$203&amp;ROW())*TY$205</f>
        <v>0</v>
      </c>
      <c r="TZ31" s="707" cm="1">
        <f t="array" aca="1" ref="TZ31" ca="1">INDIRECT(TZ$203&amp;ROW())*TZ$205</f>
        <v>0</v>
      </c>
      <c r="UA31" s="707" cm="1">
        <f t="array" aca="1" ref="UA31" ca="1">INDIRECT(UA$203&amp;ROW())*UA$205</f>
        <v>0</v>
      </c>
      <c r="UB31" s="707" cm="1">
        <f t="array" aca="1" ref="UB31" ca="1">INDIRECT(UB$203&amp;ROW())*UB$205</f>
        <v>0</v>
      </c>
      <c r="UC31" s="707" cm="1">
        <f t="array" aca="1" ref="UC31" ca="1">INDIRECT(UC$203&amp;ROW())*UC$205</f>
        <v>1</v>
      </c>
      <c r="UD31" s="707" cm="1">
        <f t="array" aca="1" ref="UD31" ca="1">INDIRECT(UD$203&amp;ROW())*UD$205</f>
        <v>1</v>
      </c>
      <c r="UE31" s="707" cm="1">
        <f t="array" aca="1" ref="UE31" ca="1">INDIRECT(UE$203&amp;ROW())*UE$205</f>
        <v>0</v>
      </c>
      <c r="UF31" s="707" cm="1">
        <f t="array" aca="1" ref="UF31" ca="1">INDIRECT(UF$203&amp;ROW())*UF$205</f>
        <v>2</v>
      </c>
      <c r="UG31" s="696" cm="1">
        <f t="array" aca="1" ref="UG31" ca="1">IF(INDIRECT(UG$203&amp;ROW())="-",0,INDIRECT(UG$203&amp;ROW())*UG$205)</f>
        <v>0.53439999999999999</v>
      </c>
      <c r="UH31" s="707" cm="1">
        <f t="array" aca="1" ref="UH31" ca="1">INDIRECT(UH$203&amp;ROW())*UH$205</f>
        <v>0</v>
      </c>
      <c r="UI31" s="707" cm="1">
        <f t="array" aca="1" ref="UI31" ca="1">INDIRECT(UI$203&amp;ROW())*UI$205</f>
        <v>0</v>
      </c>
      <c r="UJ31" s="707" cm="1">
        <f t="array" aca="1" ref="UJ31" ca="1">INDIRECT(UJ$203&amp;ROW())*UJ$205</f>
        <v>0</v>
      </c>
      <c r="UM31" s="606" t="s">
        <v>2562</v>
      </c>
      <c r="UN31" s="616">
        <f t="shared" ca="1" si="83"/>
        <v>1.3455222970601226</v>
      </c>
      <c r="UO31" s="616">
        <f t="shared" ca="1" si="83"/>
        <v>-0.6225347970107441</v>
      </c>
      <c r="UP31" s="616">
        <f t="shared" ca="1" si="83"/>
        <v>-0.88618201963763954</v>
      </c>
      <c r="UQ31" s="616">
        <f t="shared" ca="1" si="83"/>
        <v>0.29355872991449461</v>
      </c>
      <c r="UR31" s="616">
        <f t="shared" ca="1" si="83"/>
        <v>0.12190361681987209</v>
      </c>
      <c r="US31" s="616">
        <f t="shared" ca="1" si="83"/>
        <v>0.41305213694811815</v>
      </c>
      <c r="UT31" s="616">
        <f t="shared" ca="1" si="83"/>
        <v>0.30690415393182785</v>
      </c>
      <c r="UU31" s="616">
        <f t="shared" ca="1" si="83"/>
        <v>-0.54448954097874924</v>
      </c>
      <c r="UV31" s="616">
        <f t="shared" ca="1" si="83"/>
        <v>-0.69788673225296205</v>
      </c>
      <c r="UW31" s="616">
        <f t="shared" ca="1" si="83"/>
        <v>-0.27258314758863444</v>
      </c>
      <c r="UX31" s="616">
        <f t="shared" ca="1" si="83"/>
        <v>0.28247365722383649</v>
      </c>
      <c r="UY31" s="616">
        <f t="shared" ca="1" si="83"/>
        <v>-0.67270887390575207</v>
      </c>
      <c r="UZ31" s="616">
        <f t="shared" ca="1" si="83"/>
        <v>1.1960042318268584</v>
      </c>
      <c r="VA31" s="616">
        <f t="shared" ca="1" si="83"/>
        <v>9.4893460511946606E-4</v>
      </c>
      <c r="VB31" s="616">
        <f t="shared" ca="1" si="83"/>
        <v>-0.76400504167427041</v>
      </c>
      <c r="VC31" s="616">
        <f t="shared" ca="1" si="74"/>
        <v>-0.436461941802544</v>
      </c>
      <c r="VD31" s="616">
        <f t="shared" ca="1" si="74"/>
        <v>-0.36208520652341147</v>
      </c>
      <c r="VE31" s="616">
        <f t="shared" ca="1" si="74"/>
        <v>-1.5404904907201931</v>
      </c>
      <c r="VF31" s="616">
        <f t="shared" ca="1" si="74"/>
        <v>-0.81480937927278907</v>
      </c>
      <c r="VG31" s="616">
        <f t="shared" ca="1" si="74"/>
        <v>1.2788179585372306</v>
      </c>
      <c r="VH31" s="616">
        <f t="shared" ca="1" si="74"/>
        <v>-0.12784420028857393</v>
      </c>
      <c r="VI31" s="616">
        <f t="shared" ca="1" si="74"/>
        <v>-0.58177256739443239</v>
      </c>
      <c r="VJ31" s="616">
        <f t="shared" ca="1" si="74"/>
        <v>-0.90132677458943244</v>
      </c>
      <c r="VK31" s="616">
        <f t="shared" ca="1" si="74"/>
        <v>-0.49937453713488217</v>
      </c>
      <c r="VL31" s="616">
        <f t="shared" ca="1" si="74"/>
        <v>1.1863766389476611</v>
      </c>
      <c r="VM31" s="616">
        <f t="shared" ca="1" si="74"/>
        <v>1.7393845659645861</v>
      </c>
      <c r="VN31" s="616">
        <f t="shared" ca="1" si="74"/>
        <v>-0.62639799545694341</v>
      </c>
      <c r="VO31" s="616">
        <f t="shared" ca="1" si="74"/>
        <v>-0.42150866262694142</v>
      </c>
      <c r="VP31" s="616">
        <f t="shared" ca="1" si="74"/>
        <v>-0.46221149066820022</v>
      </c>
      <c r="VQ31" s="616">
        <f t="shared" ca="1" si="74"/>
        <v>1.2773868528042598</v>
      </c>
      <c r="VR31" s="616">
        <f t="shared" ca="1" si="74"/>
        <v>-0.64202286734458469</v>
      </c>
      <c r="VS31" s="616">
        <f t="shared" ca="1" si="75"/>
        <v>-0.40481357988865657</v>
      </c>
      <c r="VT31" s="616">
        <f t="shared" ca="1" si="75"/>
        <v>-0.3878135405833677</v>
      </c>
      <c r="VU31" s="616">
        <f t="shared" ca="1" si="75"/>
        <v>1.2114249894444582</v>
      </c>
      <c r="VV31" s="616">
        <f t="shared" ca="1" si="75"/>
        <v>-0.64337789451099625</v>
      </c>
      <c r="VW31" s="616">
        <f t="shared" ca="1" si="75"/>
        <v>0.66845613582062358</v>
      </c>
      <c r="VX31" s="616">
        <f t="shared" ca="1" si="75"/>
        <v>-0.78524029103755877</v>
      </c>
      <c r="VY31" s="616">
        <f t="shared" ca="1" si="75"/>
        <v>-1.477844244223653</v>
      </c>
      <c r="VZ31" s="616">
        <f t="shared" ca="1" si="75"/>
        <v>-1.5555141459162816</v>
      </c>
      <c r="WA31" s="616">
        <f t="shared" ca="1" si="75"/>
        <v>-1.1483025824394326</v>
      </c>
      <c r="WB31" s="616">
        <f t="shared" ca="1" si="75"/>
        <v>0.33435322352896929</v>
      </c>
      <c r="WC31" s="616">
        <f t="shared" ca="1" si="75"/>
        <v>0.47817673461028487</v>
      </c>
      <c r="WD31" s="616">
        <f t="shared" ca="1" si="75"/>
        <v>-1.3395773314157267</v>
      </c>
      <c r="WE31" s="616">
        <f t="shared" ca="1" si="75"/>
        <v>0.67426644196529939</v>
      </c>
      <c r="WF31" s="616">
        <f t="shared" ca="1" si="75"/>
        <v>-0.78992115280985165</v>
      </c>
      <c r="WG31" s="616">
        <f t="shared" ca="1" si="75"/>
        <v>-1.008197359876486</v>
      </c>
      <c r="WH31" s="616">
        <f t="shared" ca="1" si="75"/>
        <v>-1.0816125322340113</v>
      </c>
      <c r="WI31" s="627">
        <f t="shared" ca="1" si="76"/>
        <v>-0.9831420375936909</v>
      </c>
      <c r="WL31" s="606" t="s">
        <v>2562</v>
      </c>
      <c r="WM31" s="700" t="str">
        <f t="shared" ca="1" si="63"/>
        <v>C</v>
      </c>
      <c r="WN31" s="479">
        <f t="shared" ca="1" si="64"/>
        <v>0.44229239516902918</v>
      </c>
      <c r="WO31" s="495">
        <f t="shared" ca="1" si="45"/>
        <v>0.61061683901439945</v>
      </c>
      <c r="WP31" s="458">
        <f t="shared" ca="1" si="45"/>
        <v>0.50977988121913553</v>
      </c>
      <c r="WQ31" s="458">
        <f t="shared" ca="1" si="45"/>
        <v>0.34169206246786871</v>
      </c>
      <c r="WR31" s="459">
        <f t="shared" ca="1" si="45"/>
        <v>0.30708079797471294</v>
      </c>
      <c r="WS31" s="495">
        <f t="shared" ca="1" si="65"/>
        <v>-2.4314230416670687E-2</v>
      </c>
      <c r="WT31" s="458">
        <f t="shared" ca="1" si="66"/>
        <v>-0.36522945365133985</v>
      </c>
      <c r="WU31" s="458">
        <f t="shared" ca="1" si="67"/>
        <v>-3.9012926734470932E-2</v>
      </c>
      <c r="WV31" s="459">
        <f t="shared" ca="1" si="68"/>
        <v>-0.55311447995608298</v>
      </c>
      <c r="WW31" s="484">
        <f t="shared" ca="1" si="84"/>
        <v>1.0061815737415598</v>
      </c>
      <c r="WX31" s="484">
        <f t="shared" ca="1" si="84"/>
        <v>-0.37545073607717977</v>
      </c>
      <c r="WY31" s="484">
        <f t="shared" ca="1" si="84"/>
        <v>-0.64522912849816527</v>
      </c>
      <c r="WZ31" s="484">
        <f t="shared" ca="1" si="84"/>
        <v>0.10559307515024371</v>
      </c>
      <c r="XA31" s="484">
        <f t="shared" ca="1" si="84"/>
        <v>6.4328538595846502E-2</v>
      </c>
      <c r="XB31" s="484">
        <f t="shared" ca="1" si="84"/>
        <v>0.21821544394969081</v>
      </c>
      <c r="XC31" s="484">
        <f t="shared" ca="1" si="84"/>
        <v>0.14467461816346364</v>
      </c>
      <c r="XD31" s="484">
        <f t="shared" ca="1" si="84"/>
        <v>-0.2792686855680005</v>
      </c>
      <c r="XE31" s="484">
        <f t="shared" ca="1" si="84"/>
        <v>-0.34259259686297905</v>
      </c>
      <c r="XF31" s="484">
        <f t="shared" ca="1" si="84"/>
        <v>-0.17540725547328626</v>
      </c>
      <c r="XG31" s="484">
        <f t="shared" ca="1" si="84"/>
        <v>0.1145148206385433</v>
      </c>
      <c r="XH31" s="484">
        <f t="shared" ca="1" si="84"/>
        <v>-0.33958343954762366</v>
      </c>
      <c r="XI31" s="484">
        <f t="shared" ca="1" si="84"/>
        <v>0.83588735762379129</v>
      </c>
      <c r="XJ31" s="484">
        <f t="shared" ca="1" si="84"/>
        <v>6.7345888925328509E-4</v>
      </c>
      <c r="XK31" s="484">
        <f t="shared" ca="1" si="84"/>
        <v>-0.54267278110123429</v>
      </c>
      <c r="XL31" s="484">
        <f t="shared" ca="1" si="77"/>
        <v>-0.38557047938836736</v>
      </c>
      <c r="XM31" s="484">
        <f t="shared" ca="1" si="77"/>
        <v>-0.27308466275995691</v>
      </c>
      <c r="XN31" s="484">
        <f t="shared" ca="1" si="77"/>
        <v>-1.0741840191791907</v>
      </c>
      <c r="XO31" s="484">
        <f t="shared" ca="1" si="77"/>
        <v>-0.59823304626208174</v>
      </c>
      <c r="XP31" s="484">
        <f t="shared" ca="1" si="77"/>
        <v>0.81844349346382761</v>
      </c>
      <c r="XQ31" s="484">
        <f t="shared" ca="1" si="77"/>
        <v>-8.50675308720171E-2</v>
      </c>
      <c r="XR31" s="484">
        <f t="shared" ca="1" si="77"/>
        <v>-0.5090509964701283</v>
      </c>
      <c r="XS31" s="484">
        <f t="shared" ca="1" si="77"/>
        <v>-0.55611861992167977</v>
      </c>
      <c r="XT31" s="484">
        <f t="shared" ca="1" si="77"/>
        <v>-0.30327015640201394</v>
      </c>
      <c r="XU31" s="484">
        <f t="shared" ca="1" si="77"/>
        <v>0.90140897027243294</v>
      </c>
      <c r="XV31" s="484">
        <f t="shared" ca="1" si="77"/>
        <v>0.91769929700291553</v>
      </c>
      <c r="XW31" s="484">
        <f t="shared" ca="1" si="77"/>
        <v>-0.40427726626791127</v>
      </c>
      <c r="XX31" s="484">
        <f t="shared" ca="1" si="77"/>
        <v>-0.20379943838012618</v>
      </c>
      <c r="XY31" s="484">
        <f t="shared" ca="1" si="77"/>
        <v>-0.24303080179333969</v>
      </c>
      <c r="XZ31" s="484">
        <f t="shared" ca="1" si="77"/>
        <v>0.93428074414103568</v>
      </c>
      <c r="YA31" s="484">
        <f t="shared" ca="1" si="77"/>
        <v>-0.43779539324227229</v>
      </c>
      <c r="YB31" s="484">
        <f t="shared" ca="1" si="78"/>
        <v>-0.21272953623148902</v>
      </c>
      <c r="YC31" s="484">
        <f t="shared" ca="1" si="78"/>
        <v>-0.17304240180829866</v>
      </c>
      <c r="YD31" s="484">
        <f t="shared" ca="1" si="78"/>
        <v>0.89512192470051022</v>
      </c>
      <c r="YE31" s="484">
        <f t="shared" ca="1" si="78"/>
        <v>-0.46342509741627064</v>
      </c>
      <c r="YF31" s="484">
        <f t="shared" ca="1" si="78"/>
        <v>0.39432227452058582</v>
      </c>
      <c r="YG31" s="484">
        <f t="shared" ca="1" si="78"/>
        <v>-0.54699838673676349</v>
      </c>
      <c r="YH31" s="484">
        <f t="shared" ca="1" si="78"/>
        <v>-0.78754319774678472</v>
      </c>
      <c r="YI31" s="484">
        <f t="shared" ca="1" si="78"/>
        <v>-0.91106463526316606</v>
      </c>
      <c r="YJ31" s="484">
        <f t="shared" ca="1" si="78"/>
        <v>-0.6812879221613154</v>
      </c>
      <c r="YK31" s="484">
        <f t="shared" ca="1" si="78"/>
        <v>5.8277766861099353E-2</v>
      </c>
      <c r="YL31" s="484">
        <f t="shared" ca="1" si="78"/>
        <v>0.15139075417761619</v>
      </c>
      <c r="YM31" s="484">
        <f t="shared" ca="1" si="78"/>
        <v>-1.0693845836691747</v>
      </c>
      <c r="YN31" s="484">
        <f t="shared" ca="1" si="78"/>
        <v>0.48075197312125845</v>
      </c>
      <c r="YO31" s="484">
        <f t="shared" ca="1" si="78"/>
        <v>-0.4850905799405299</v>
      </c>
      <c r="YP31" s="484">
        <f t="shared" ca="1" si="78"/>
        <v>-0.53716755334219179</v>
      </c>
      <c r="YQ31" s="484">
        <f t="shared" ca="1" si="78"/>
        <v>-0.78352011835031787</v>
      </c>
      <c r="YR31" s="484">
        <f t="shared" ca="1" si="79"/>
        <v>-0.73715989978774943</v>
      </c>
      <c r="YU31" s="606" t="s">
        <v>2562</v>
      </c>
      <c r="YV31" s="700" t="str">
        <f t="shared" ca="1" si="49"/>
        <v>C</v>
      </c>
      <c r="YW31" s="479">
        <f t="shared" ca="1" si="69"/>
        <v>0.49911318266343113</v>
      </c>
      <c r="YX31" s="495">
        <f t="shared" ca="1" si="50"/>
        <v>0.68102166555935462</v>
      </c>
      <c r="YY31" s="458">
        <f t="shared" ca="1" si="50"/>
        <v>0.51776636871726567</v>
      </c>
      <c r="YZ31" s="458">
        <f t="shared" ca="1" si="50"/>
        <v>0.27693375121680175</v>
      </c>
      <c r="ZA31" s="459">
        <f t="shared" ca="1" si="50"/>
        <v>0.52073094516030261</v>
      </c>
      <c r="ZB31" s="495">
        <f t="shared" ca="1" si="70"/>
        <v>-0.12024396912455357</v>
      </c>
      <c r="ZC31" s="458">
        <f t="shared" ca="1" si="71"/>
        <v>-0.33955291226424034</v>
      </c>
      <c r="ZD31" s="458">
        <f t="shared" ca="1" si="72"/>
        <v>-6.1379993696273873E-2</v>
      </c>
      <c r="ZE31" s="459">
        <f t="shared" ca="1" si="73"/>
        <v>-0.35306371826594668</v>
      </c>
      <c r="ZF31" s="484">
        <f t="shared" ca="1" si="85"/>
        <v>4.5009936569290004E-2</v>
      </c>
      <c r="ZG31" s="484">
        <f t="shared" ca="1" si="85"/>
        <v>-7.9385408814590788E-2</v>
      </c>
      <c r="ZH31" s="484">
        <f t="shared" ca="1" si="85"/>
        <v>-6.6861590023482048E-2</v>
      </c>
      <c r="ZI31" s="484">
        <f t="shared" ca="1" si="85"/>
        <v>2.1988880583922777E-2</v>
      </c>
      <c r="ZJ31" s="484">
        <f t="shared" ca="1" si="85"/>
        <v>1.0659583188508518E-2</v>
      </c>
      <c r="ZK31" s="484">
        <f t="shared" ca="1" si="85"/>
        <v>7.3425809550013654E-2</v>
      </c>
      <c r="ZL31" s="484">
        <f t="shared" ca="1" si="85"/>
        <v>2.4672875513209128E-2</v>
      </c>
      <c r="ZM31" s="484">
        <f t="shared" ca="1" si="85"/>
        <v>-9.637358949300015E-2</v>
      </c>
      <c r="ZN31" s="484">
        <f t="shared" ca="1" si="85"/>
        <v>-0.14106825216800692</v>
      </c>
      <c r="ZO31" s="484">
        <f t="shared" ca="1" si="85"/>
        <v>-1.2302810954562654E-2</v>
      </c>
      <c r="ZP31" s="484">
        <f t="shared" ca="1" si="85"/>
        <v>2.6000050859821721E-2</v>
      </c>
      <c r="ZQ31" s="484">
        <f t="shared" ca="1" si="85"/>
        <v>-1.1497069191506403E-2</v>
      </c>
      <c r="ZR31" s="484">
        <f t="shared" ca="1" si="85"/>
        <v>6.8537874740930649E-2</v>
      </c>
      <c r="ZS31" s="484">
        <f t="shared" ca="1" si="85"/>
        <v>7.9623788610980276E-5</v>
      </c>
      <c r="ZT31" s="484">
        <f t="shared" ca="1" si="85"/>
        <v>-2.7291061507312073E-2</v>
      </c>
      <c r="ZU31" s="484">
        <f t="shared" ca="1" si="80"/>
        <v>-2.7623257176219954E-2</v>
      </c>
      <c r="ZV31" s="484">
        <f t="shared" ca="1" si="80"/>
        <v>-1.9215497798489828E-2</v>
      </c>
      <c r="ZW31" s="484">
        <f t="shared" ca="1" si="80"/>
        <v>-0.21297640668151291</v>
      </c>
      <c r="ZX31" s="484">
        <f t="shared" ca="1" si="80"/>
        <v>-2.3787414966986643E-2</v>
      </c>
      <c r="ZY31" s="484">
        <f t="shared" ca="1" si="80"/>
        <v>0.13772471860952887</v>
      </c>
      <c r="ZZ31" s="484">
        <f t="shared" ca="1" si="80"/>
        <v>-7.8155783354792625E-3</v>
      </c>
      <c r="AAA31" s="484">
        <f t="shared" ca="1" si="80"/>
        <v>-3.5151628701053005E-2</v>
      </c>
      <c r="AAB31" s="484">
        <f t="shared" ca="1" si="80"/>
        <v>-0.10150745433592355</v>
      </c>
      <c r="AAC31" s="484">
        <f t="shared" ca="1" si="80"/>
        <v>-7.4874871608304394E-3</v>
      </c>
      <c r="AAD31" s="484">
        <f t="shared" ca="1" si="80"/>
        <v>0.1113065835753817</v>
      </c>
      <c r="AAE31" s="484">
        <f t="shared" ca="1" si="80"/>
        <v>0.12230055198290701</v>
      </c>
      <c r="AAF31" s="484">
        <f t="shared" ca="1" si="80"/>
        <v>-6.120902348854227E-2</v>
      </c>
      <c r="AAG31" s="484">
        <f t="shared" ca="1" si="80"/>
        <v>-4.3018323338477257E-2</v>
      </c>
      <c r="AAH31" s="484">
        <f t="shared" ca="1" si="80"/>
        <v>-3.8008707897835295E-2</v>
      </c>
      <c r="AAI31" s="484">
        <f t="shared" ca="1" si="80"/>
        <v>9.8955202424813982E-2</v>
      </c>
      <c r="AAJ31" s="484">
        <f t="shared" ca="1" si="80"/>
        <v>-5.2025335368730337E-2</v>
      </c>
      <c r="AAK31" s="484">
        <f t="shared" ca="1" si="81"/>
        <v>-3.3183772310049216E-2</v>
      </c>
      <c r="AAL31" s="484">
        <f t="shared" ca="1" si="81"/>
        <v>-1.741238539122681E-2</v>
      </c>
      <c r="AAM31" s="484">
        <f t="shared" ca="1" si="81"/>
        <v>3.2295609342675426E-2</v>
      </c>
      <c r="AAN31" s="484">
        <f t="shared" ca="1" si="81"/>
        <v>-6.1359063816095079E-2</v>
      </c>
      <c r="AAO31" s="484">
        <f t="shared" ca="1" si="81"/>
        <v>1.8805162954418208E-2</v>
      </c>
      <c r="AAP31" s="484">
        <f t="shared" ca="1" si="81"/>
        <v>-2.8906649957960041E-2</v>
      </c>
      <c r="AAQ31" s="484">
        <f t="shared" ca="1" si="81"/>
        <v>-0.15117325855892658</v>
      </c>
      <c r="AAR31" s="484">
        <f t="shared" ca="1" si="81"/>
        <v>-3.6651122693945694E-2</v>
      </c>
      <c r="AAS31" s="484">
        <f t="shared" ca="1" si="81"/>
        <v>-3.1171595822786675E-2</v>
      </c>
      <c r="AAT31" s="484">
        <f t="shared" ca="1" si="81"/>
        <v>0.1027465411596778</v>
      </c>
      <c r="AAU31" s="484">
        <f t="shared" ca="1" si="81"/>
        <v>0.12363824729832018</v>
      </c>
      <c r="AAV31" s="484">
        <f t="shared" ca="1" si="81"/>
        <v>-8.8571357168320833E-2</v>
      </c>
      <c r="AAW31" s="484">
        <f t="shared" ca="1" si="81"/>
        <v>2.5206724043060142E-2</v>
      </c>
      <c r="AAX31" s="484">
        <f t="shared" ca="1" si="81"/>
        <v>-6.2151041841818647E-2</v>
      </c>
      <c r="AAY31" s="484">
        <f t="shared" ca="1" si="81"/>
        <v>-0.12312049482031152</v>
      </c>
      <c r="AAZ31" s="484">
        <f t="shared" ca="1" si="81"/>
        <v>-0.11856365915979221</v>
      </c>
      <c r="ABA31" s="484">
        <f t="shared" ca="1" si="82"/>
        <v>-0.10451532592333997</v>
      </c>
    </row>
    <row r="32" spans="1:729" ht="15" customHeight="1" x14ac:dyDescent="0.35">
      <c r="A32" s="498">
        <v>30</v>
      </c>
      <c r="B32" s="628"/>
      <c r="C32" s="606" t="s">
        <v>2594</v>
      </c>
      <c r="D32" s="629">
        <v>120</v>
      </c>
      <c r="E32" s="630" t="s">
        <v>2595</v>
      </c>
      <c r="F32" s="631" t="s">
        <v>1306</v>
      </c>
      <c r="G32" s="632">
        <v>26545.864000000001</v>
      </c>
      <c r="H32" s="504">
        <v>38858.716181110402</v>
      </c>
      <c r="I32" s="505">
        <v>1500</v>
      </c>
      <c r="J32" s="506" t="s">
        <v>2596</v>
      </c>
      <c r="K32" s="507">
        <v>0</v>
      </c>
      <c r="L32" s="841" t="s">
        <v>1188</v>
      </c>
      <c r="M32" s="817">
        <v>144</v>
      </c>
      <c r="N32" s="818">
        <v>0.4325</v>
      </c>
      <c r="O32" s="819">
        <v>0.47060000000000002</v>
      </c>
      <c r="P32" s="820">
        <v>0.22989999999999999</v>
      </c>
      <c r="Q32" s="821">
        <v>0.59709999999999996</v>
      </c>
      <c r="R32" s="818">
        <v>0.41670000000000001</v>
      </c>
      <c r="S32" s="822">
        <v>0.3997</v>
      </c>
      <c r="T32" s="822">
        <v>0.45829999999999999</v>
      </c>
      <c r="U32" s="822">
        <v>0.21739</v>
      </c>
      <c r="V32" s="822">
        <v>0.19689999999999999</v>
      </c>
      <c r="W32" s="515" t="s">
        <v>2597</v>
      </c>
      <c r="X32" s="516" t="s">
        <v>2598</v>
      </c>
      <c r="Y32" s="517">
        <v>2</v>
      </c>
      <c r="Z32" s="517">
        <v>3</v>
      </c>
      <c r="AA32" s="519" t="s">
        <v>2599</v>
      </c>
      <c r="AB32" s="520">
        <v>2016</v>
      </c>
      <c r="AC32" s="576">
        <v>0</v>
      </c>
      <c r="AD32" s="575" t="s">
        <v>1188</v>
      </c>
      <c r="AE32" s="817">
        <v>0</v>
      </c>
      <c r="AF32" s="634" t="s">
        <v>1188</v>
      </c>
      <c r="AG32" s="635" t="s">
        <v>1188</v>
      </c>
      <c r="AH32" s="636" t="s">
        <v>1188</v>
      </c>
      <c r="AI32" s="636" t="s">
        <v>1188</v>
      </c>
      <c r="AJ32" s="636" t="s">
        <v>1188</v>
      </c>
      <c r="AK32" s="637" t="s">
        <v>1188</v>
      </c>
      <c r="AL32" s="638" t="s">
        <v>1188</v>
      </c>
      <c r="AM32" s="639" t="s">
        <v>1188</v>
      </c>
      <c r="AN32" s="636" t="s">
        <v>1188</v>
      </c>
      <c r="AO32" s="636" t="s">
        <v>1188</v>
      </c>
      <c r="AP32" s="636" t="s">
        <v>1188</v>
      </c>
      <c r="AQ32" s="636" t="s">
        <v>1188</v>
      </c>
      <c r="AR32" s="636" t="s">
        <v>1188</v>
      </c>
      <c r="AS32" s="636" t="s">
        <v>1188</v>
      </c>
      <c r="AT32" s="636" t="s">
        <v>1188</v>
      </c>
      <c r="AU32" s="640" t="s">
        <v>1188</v>
      </c>
      <c r="AV32" s="847" t="s">
        <v>2600</v>
      </c>
      <c r="AW32" s="642" t="s">
        <v>1273</v>
      </c>
      <c r="AX32" s="843">
        <v>2</v>
      </c>
      <c r="AY32" s="847" t="s">
        <v>2601</v>
      </c>
      <c r="AZ32" s="800">
        <v>2</v>
      </c>
      <c r="BA32" s="847" t="s">
        <v>2602</v>
      </c>
      <c r="BB32" s="631" t="s">
        <v>2541</v>
      </c>
      <c r="BC32" s="646" t="s">
        <v>2542</v>
      </c>
      <c r="BD32" s="631" t="s">
        <v>1195</v>
      </c>
      <c r="BE32" s="631" t="s">
        <v>1196</v>
      </c>
      <c r="BF32" s="631">
        <v>3</v>
      </c>
      <c r="BG32" s="631">
        <v>2004</v>
      </c>
      <c r="BH32" s="631" t="s">
        <v>1195</v>
      </c>
      <c r="BI32" s="631">
        <v>1</v>
      </c>
      <c r="BJ32" s="631">
        <v>1</v>
      </c>
      <c r="BK32" s="631" t="s">
        <v>2543</v>
      </c>
      <c r="BL32" s="631" t="s">
        <v>1257</v>
      </c>
      <c r="BM32" s="859" t="s">
        <v>2603</v>
      </c>
      <c r="BN32" s="647">
        <v>2005</v>
      </c>
      <c r="BO32" s="798" t="s">
        <v>2604</v>
      </c>
      <c r="BP32" s="647">
        <v>2007</v>
      </c>
      <c r="BQ32" s="647">
        <v>3</v>
      </c>
      <c r="BR32" s="647">
        <v>4</v>
      </c>
      <c r="BS32" s="647" t="s">
        <v>1188</v>
      </c>
      <c r="BT32" s="798" t="s">
        <v>2605</v>
      </c>
      <c r="BU32" s="647" t="s">
        <v>1188</v>
      </c>
      <c r="BV32" s="648" t="s">
        <v>1188</v>
      </c>
      <c r="BW32" s="846" t="s">
        <v>2606</v>
      </c>
      <c r="BX32" s="650">
        <v>1983</v>
      </c>
      <c r="BY32" s="647" t="s">
        <v>2607</v>
      </c>
      <c r="BZ32" s="651" t="s">
        <v>2608</v>
      </c>
      <c r="CA32" s="647">
        <v>1</v>
      </c>
      <c r="CB32" s="647" t="s">
        <v>1262</v>
      </c>
      <c r="CC32" s="798" t="s">
        <v>2609</v>
      </c>
      <c r="CD32" s="652">
        <v>2008</v>
      </c>
      <c r="CE32" s="647">
        <v>3</v>
      </c>
      <c r="CF32" s="647">
        <v>2</v>
      </c>
      <c r="CG32" s="633" t="s">
        <v>2610</v>
      </c>
      <c r="CH32" s="647">
        <v>1960</v>
      </c>
      <c r="CI32" s="647">
        <v>1965</v>
      </c>
      <c r="CJ32" s="647">
        <v>3</v>
      </c>
      <c r="CK32" s="651" t="s">
        <v>2111</v>
      </c>
      <c r="CL32" s="651" t="s">
        <v>1208</v>
      </c>
      <c r="CM32" s="647">
        <v>2</v>
      </c>
      <c r="CN32" s="647" t="s">
        <v>2112</v>
      </c>
      <c r="CO32" s="798" t="s">
        <v>2113</v>
      </c>
      <c r="CP32" s="647">
        <v>2007</v>
      </c>
      <c r="CQ32" s="647">
        <v>3</v>
      </c>
      <c r="CR32" s="650">
        <v>2</v>
      </c>
      <c r="CS32" s="847" t="s">
        <v>2611</v>
      </c>
      <c r="CT32" s="647">
        <v>2012</v>
      </c>
      <c r="CU32" s="648">
        <v>3</v>
      </c>
      <c r="CV32" s="849" t="s">
        <v>1188</v>
      </c>
      <c r="CW32" s="850" t="s">
        <v>1188</v>
      </c>
      <c r="CX32" s="851">
        <v>0</v>
      </c>
      <c r="CY32" s="863" t="s">
        <v>2612</v>
      </c>
      <c r="CZ32" s="647">
        <v>2012</v>
      </c>
      <c r="DA32" s="657">
        <v>2</v>
      </c>
      <c r="DB32" s="723">
        <v>226076</v>
      </c>
      <c r="DC32" s="753">
        <v>2</v>
      </c>
      <c r="DD32" s="853" t="s">
        <v>2613</v>
      </c>
      <c r="DE32" s="648">
        <v>2016</v>
      </c>
      <c r="DF32" s="854" t="s">
        <v>2614</v>
      </c>
      <c r="DG32" s="855" t="s">
        <v>2615</v>
      </c>
      <c r="DH32" s="852">
        <v>2</v>
      </c>
      <c r="DI32" s="781" t="s">
        <v>1324</v>
      </c>
      <c r="DJ32" s="730" t="s">
        <v>2616</v>
      </c>
      <c r="DK32" s="850">
        <v>2002</v>
      </c>
      <c r="DL32" s="850">
        <v>2</v>
      </c>
      <c r="DM32" s="851">
        <v>2</v>
      </c>
      <c r="DN32" s="790" t="s">
        <v>2617</v>
      </c>
      <c r="DO32" s="791" t="s">
        <v>2618</v>
      </c>
      <c r="DP32" s="852">
        <v>2</v>
      </c>
      <c r="DQ32" s="781" t="s">
        <v>1324</v>
      </c>
      <c r="DR32" s="730" t="s">
        <v>2616</v>
      </c>
      <c r="DS32" s="753">
        <v>2002</v>
      </c>
      <c r="DT32" s="753">
        <v>2</v>
      </c>
      <c r="DU32" s="657">
        <v>2</v>
      </c>
      <c r="DV32" s="651" t="s">
        <v>2619</v>
      </c>
      <c r="DW32" s="730" t="s">
        <v>2620</v>
      </c>
      <c r="DX32" s="647">
        <v>2014</v>
      </c>
      <c r="DY32" s="647">
        <v>3</v>
      </c>
      <c r="DZ32" s="650">
        <v>1</v>
      </c>
      <c r="EA32" s="771" t="s">
        <v>2621</v>
      </c>
      <c r="EB32" s="506" t="s">
        <v>2622</v>
      </c>
      <c r="EC32" s="647">
        <v>2</v>
      </c>
      <c r="ED32" s="668" t="s">
        <v>1453</v>
      </c>
      <c r="EE32" s="647">
        <v>1995</v>
      </c>
      <c r="EF32" s="647">
        <v>3</v>
      </c>
      <c r="EG32" s="650" t="s">
        <v>2122</v>
      </c>
      <c r="EH32" s="648">
        <v>4</v>
      </c>
      <c r="EI32" s="551" t="s">
        <v>2623</v>
      </c>
      <c r="EJ32" s="651" t="s">
        <v>2515</v>
      </c>
      <c r="EK32" s="647" t="s">
        <v>1188</v>
      </c>
      <c r="EL32" s="647" t="s">
        <v>1188</v>
      </c>
      <c r="EM32" s="669">
        <v>42461</v>
      </c>
      <c r="EN32" s="647" t="s">
        <v>1188</v>
      </c>
      <c r="EO32" s="670" t="s">
        <v>1188</v>
      </c>
      <c r="EP32" s="556">
        <v>0</v>
      </c>
      <c r="EQ32" s="556" t="s">
        <v>1188</v>
      </c>
      <c r="ER32" s="651" t="s">
        <v>1188</v>
      </c>
      <c r="ES32" s="556" t="s">
        <v>1188</v>
      </c>
      <c r="ET32" s="556">
        <v>0</v>
      </c>
      <c r="EU32" s="671">
        <v>0</v>
      </c>
      <c r="EV32" s="672"/>
      <c r="EW32" s="864" t="s">
        <v>1005</v>
      </c>
      <c r="EX32" s="674"/>
      <c r="EY32" s="631" t="s">
        <v>1416</v>
      </c>
      <c r="EZ32" s="631">
        <v>1</v>
      </c>
      <c r="FA32" s="675"/>
      <c r="FB32" s="648">
        <v>0</v>
      </c>
      <c r="FC32" s="676"/>
      <c r="FD32" s="647"/>
      <c r="FE32" s="648"/>
      <c r="FF32" s="652" t="s">
        <v>2624</v>
      </c>
      <c r="FG32" s="563" t="s">
        <v>1226</v>
      </c>
      <c r="FH32" s="631" t="str">
        <f t="shared" si="0"/>
        <v>D</v>
      </c>
      <c r="FI32" s="677">
        <f t="shared" si="1"/>
        <v>0.46666666666666662</v>
      </c>
      <c r="FJ32" s="678">
        <f t="shared" si="2"/>
        <v>0.4</v>
      </c>
      <c r="FK32" s="679">
        <f t="shared" si="3"/>
        <v>1</v>
      </c>
      <c r="FL32" s="680">
        <f t="shared" si="4"/>
        <v>0</v>
      </c>
      <c r="FM32" s="681">
        <v>0</v>
      </c>
      <c r="FN32" s="574" t="s">
        <v>1188</v>
      </c>
      <c r="FO32" s="470" t="s">
        <v>1188</v>
      </c>
      <c r="FP32" s="470" t="s">
        <v>1188</v>
      </c>
      <c r="FQ32" s="430">
        <v>0</v>
      </c>
      <c r="FR32" s="682" t="s">
        <v>1188</v>
      </c>
      <c r="FS32" s="369">
        <v>0</v>
      </c>
      <c r="FT32" s="574" t="s">
        <v>1188</v>
      </c>
      <c r="FU32" s="575" t="s">
        <v>1188</v>
      </c>
      <c r="FV32" s="369">
        <v>0</v>
      </c>
      <c r="FW32" s="574" t="s">
        <v>1188</v>
      </c>
      <c r="FX32" s="575" t="s">
        <v>1188</v>
      </c>
      <c r="FY32" s="369">
        <v>0</v>
      </c>
      <c r="FZ32" s="574" t="s">
        <v>1188</v>
      </c>
      <c r="GA32" s="470" t="s">
        <v>1188</v>
      </c>
      <c r="GB32" s="575" t="s">
        <v>1188</v>
      </c>
      <c r="GC32" s="369">
        <v>0</v>
      </c>
      <c r="GD32" s="574" t="s">
        <v>1188</v>
      </c>
      <c r="GE32" s="470" t="s">
        <v>1188</v>
      </c>
      <c r="GF32" s="685" t="s">
        <v>1188</v>
      </c>
      <c r="GG32" s="734">
        <v>0</v>
      </c>
      <c r="GH32" s="574" t="s">
        <v>1188</v>
      </c>
      <c r="GI32" s="684" t="s">
        <v>1188</v>
      </c>
      <c r="GJ32" s="575" t="s">
        <v>1188</v>
      </c>
      <c r="GK32" s="369">
        <v>2</v>
      </c>
      <c r="GL32" s="683">
        <v>2010</v>
      </c>
      <c r="GM32" s="684" t="s">
        <v>2625</v>
      </c>
      <c r="GN32" s="572" t="s">
        <v>2626</v>
      </c>
      <c r="GO32" s="577">
        <v>0</v>
      </c>
      <c r="GP32" s="687" t="s">
        <v>1188</v>
      </c>
      <c r="GQ32" s="688" t="s">
        <v>1188</v>
      </c>
      <c r="GR32" s="688" t="s">
        <v>1188</v>
      </c>
      <c r="GS32" s="688" t="s">
        <v>1188</v>
      </c>
      <c r="GT32" s="689" t="s">
        <v>1188</v>
      </c>
      <c r="GU32" s="581">
        <v>0</v>
      </c>
      <c r="GV32" s="687" t="s">
        <v>1188</v>
      </c>
      <c r="GW32" s="688" t="s">
        <v>1188</v>
      </c>
      <c r="GX32" s="689" t="s">
        <v>1188</v>
      </c>
      <c r="GY32" s="581">
        <v>0</v>
      </c>
      <c r="GZ32" s="582" t="s">
        <v>1188</v>
      </c>
      <c r="HA32" s="583" t="s">
        <v>2310</v>
      </c>
      <c r="HB32" s="584">
        <v>2</v>
      </c>
      <c r="HC32" s="585">
        <v>0</v>
      </c>
      <c r="HD32" s="586" t="s">
        <v>1188</v>
      </c>
      <c r="HE32" s="690" t="s">
        <v>1188</v>
      </c>
      <c r="HF32" s="587" t="s">
        <v>1188</v>
      </c>
      <c r="HG32" s="587" t="s">
        <v>1188</v>
      </c>
      <c r="HH32" s="588">
        <v>0</v>
      </c>
      <c r="HI32" s="586" t="s">
        <v>1188</v>
      </c>
      <c r="HJ32" s="690" t="s">
        <v>1188</v>
      </c>
      <c r="HK32" s="691" t="s">
        <v>1188</v>
      </c>
      <c r="HL32" s="692">
        <v>1</v>
      </c>
      <c r="HM32" s="591" t="s">
        <v>2314</v>
      </c>
      <c r="HN32" s="592" t="s">
        <v>1188</v>
      </c>
      <c r="HO32" s="681">
        <v>0</v>
      </c>
      <c r="HP32" s="574">
        <v>0</v>
      </c>
      <c r="HQ32" s="472">
        <f t="shared" si="5"/>
        <v>0</v>
      </c>
      <c r="HR32" s="593">
        <v>0.5</v>
      </c>
      <c r="HS32" s="574">
        <v>0</v>
      </c>
      <c r="HT32" s="574">
        <v>0</v>
      </c>
      <c r="HU32" s="574">
        <v>0</v>
      </c>
      <c r="HV32" s="574">
        <v>0</v>
      </c>
      <c r="HW32" s="574">
        <v>0</v>
      </c>
      <c r="HX32" s="574">
        <v>0</v>
      </c>
      <c r="HY32" s="574">
        <v>0</v>
      </c>
      <c r="HZ32" s="574">
        <v>0</v>
      </c>
      <c r="IA32" s="574">
        <v>1</v>
      </c>
      <c r="IB32" s="574">
        <v>1</v>
      </c>
      <c r="IC32" s="574">
        <v>0</v>
      </c>
      <c r="ID32" s="681">
        <v>0</v>
      </c>
      <c r="IE32" s="369">
        <v>0</v>
      </c>
      <c r="IF32" s="574">
        <v>0</v>
      </c>
      <c r="IG32" s="472">
        <f t="shared" si="6"/>
        <v>0</v>
      </c>
      <c r="IH32" s="609">
        <v>0.35938210361450962</v>
      </c>
      <c r="II32" s="694">
        <v>0.33721949074323887</v>
      </c>
      <c r="IJ32" s="695">
        <v>0.20273263594375868</v>
      </c>
      <c r="IK32" s="696">
        <v>0.34957421763023555</v>
      </c>
      <c r="IL32" s="696">
        <v>0.38747296038178658</v>
      </c>
      <c r="IM32" s="697">
        <v>0.40909814901717456</v>
      </c>
      <c r="IN32" s="599">
        <v>1</v>
      </c>
      <c r="IO32" s="600">
        <v>6</v>
      </c>
      <c r="IP32" s="601">
        <v>6</v>
      </c>
      <c r="IQ32" s="600">
        <v>7</v>
      </c>
      <c r="IR32" s="587">
        <v>11</v>
      </c>
      <c r="IS32" s="601">
        <v>18</v>
      </c>
      <c r="IT32" s="599" t="s">
        <v>1188</v>
      </c>
      <c r="IU32" s="600" t="s">
        <v>1188</v>
      </c>
      <c r="IV32" s="587" t="s">
        <v>1188</v>
      </c>
      <c r="IW32" s="601" t="s">
        <v>1188</v>
      </c>
      <c r="IX32" s="602" t="s">
        <v>1188</v>
      </c>
      <c r="IY32" s="681">
        <v>0</v>
      </c>
      <c r="IZ32" s="698" t="s">
        <v>1188</v>
      </c>
      <c r="JA32" s="681">
        <v>1</v>
      </c>
      <c r="JB32" s="699" t="s">
        <v>2627</v>
      </c>
      <c r="JC32" s="681">
        <v>0</v>
      </c>
      <c r="JD32" s="430" t="s">
        <v>1188</v>
      </c>
      <c r="JE32" s="470" t="s">
        <v>1188</v>
      </c>
      <c r="JF32" s="470" t="s">
        <v>1188</v>
      </c>
      <c r="JG32" s="472" t="s">
        <v>1188</v>
      </c>
      <c r="JH32" s="568">
        <v>2</v>
      </c>
      <c r="JI32" s="469">
        <v>1</v>
      </c>
      <c r="JJ32" s="470" t="s">
        <v>2628</v>
      </c>
      <c r="JK32" s="471" t="s">
        <v>2599</v>
      </c>
      <c r="JL32" s="472">
        <v>2016</v>
      </c>
      <c r="JM32" s="468">
        <v>0</v>
      </c>
      <c r="JN32" s="469" t="s">
        <v>1188</v>
      </c>
      <c r="JO32" s="469" t="s">
        <v>1188</v>
      </c>
      <c r="JP32" s="470" t="s">
        <v>1188</v>
      </c>
      <c r="JQ32" s="471" t="s">
        <v>1188</v>
      </c>
      <c r="JR32" s="472" t="s">
        <v>1188</v>
      </c>
      <c r="JS32" s="369">
        <v>0</v>
      </c>
      <c r="JT32" s="430" t="s">
        <v>1188</v>
      </c>
      <c r="JU32" s="470" t="s">
        <v>1188</v>
      </c>
      <c r="JV32" s="470" t="s">
        <v>1188</v>
      </c>
      <c r="JW32" s="472" t="s">
        <v>1188</v>
      </c>
      <c r="JX32" s="606">
        <v>0</v>
      </c>
      <c r="JY32" s="607" t="s">
        <v>1188</v>
      </c>
      <c r="JZ32" s="606" t="s">
        <v>1188</v>
      </c>
      <c r="KA32" s="606">
        <f t="shared" si="7"/>
        <v>0</v>
      </c>
      <c r="KB32" s="606"/>
      <c r="KC32" s="606"/>
      <c r="KD32" s="606"/>
      <c r="KE32" s="606"/>
      <c r="KF32" s="606">
        <f t="shared" si="8"/>
        <v>0</v>
      </c>
      <c r="KG32" s="606"/>
      <c r="KH32" s="606"/>
      <c r="KI32" s="606"/>
      <c r="KJ32" s="606"/>
      <c r="KK32" s="606">
        <v>1</v>
      </c>
      <c r="KL32" s="606">
        <v>1</v>
      </c>
      <c r="KM32" s="608">
        <f t="shared" si="9"/>
        <v>0.33757069110870364</v>
      </c>
      <c r="KN32" s="609">
        <v>-0.81214654445648193</v>
      </c>
      <c r="KO32" s="609">
        <v>19.230770111083984</v>
      </c>
      <c r="KP32" s="610">
        <v>12</v>
      </c>
      <c r="KQ32" s="608">
        <f t="shared" si="10"/>
        <v>0.25826759338378907</v>
      </c>
      <c r="KR32" s="609">
        <v>-1.2086620330810547</v>
      </c>
      <c r="KS32" s="609">
        <v>11.057692527770996</v>
      </c>
      <c r="KT32" s="610">
        <v>15</v>
      </c>
      <c r="KU32" s="610">
        <v>25</v>
      </c>
      <c r="KV32" s="563" t="s">
        <v>1237</v>
      </c>
      <c r="KW32" s="606" t="s">
        <v>2594</v>
      </c>
      <c r="KX32" s="700" t="str">
        <f t="shared" ca="1" si="11"/>
        <v>C</v>
      </c>
      <c r="KY32" s="701">
        <f t="shared" ca="1" si="12"/>
        <v>0.33396281231344993</v>
      </c>
      <c r="KZ32" s="702">
        <f t="shared" ca="1" si="13"/>
        <v>0.31034588235294119</v>
      </c>
      <c r="LA32" s="703">
        <f t="shared" ca="1" si="54"/>
        <v>0.46779047619047615</v>
      </c>
      <c r="LB32" s="703">
        <f t="shared" ca="1" si="14"/>
        <v>0.1875083333333333</v>
      </c>
      <c r="LC32" s="704">
        <f t="shared" ca="1" si="15"/>
        <v>0.37020655737704916</v>
      </c>
      <c r="LD32" s="696" cm="1">
        <f t="array" aca="1" ref="LD32" ca="1">INDIRECT(LD$203&amp;ROW())*LD$205</f>
        <v>0</v>
      </c>
      <c r="LE32" s="696" cm="1">
        <f t="array" aca="1" ref="LE32" ca="1">INDIRECT(LE$203&amp;ROW())*LE$205</f>
        <v>0</v>
      </c>
      <c r="LF32" s="696" cm="1">
        <f t="array" aca="1" ref="LF32" ca="1">INDIRECT(LF$203&amp;ROW())*LF$205</f>
        <v>0</v>
      </c>
      <c r="LG32" s="696" cm="1">
        <f t="array" aca="1" ref="LG32" ca="1">INDIRECT(LG$203&amp;ROW())*LG$205</f>
        <v>3</v>
      </c>
      <c r="LH32" s="696" cm="1">
        <f t="array" aca="1" ref="LH32" ca="1">INDIRECT(LH$203&amp;ROW())*LH$205</f>
        <v>3</v>
      </c>
      <c r="LI32" s="696" cm="1">
        <f t="array" aca="1" ref="LI32" ca="1">INDIRECT(LI$203&amp;ROW())*LI$205</f>
        <v>3</v>
      </c>
      <c r="LJ32" s="696" cm="1">
        <f t="array" aca="1" ref="LJ32" ca="1">INDIRECT(LJ$203&amp;ROW())*LJ$205</f>
        <v>3</v>
      </c>
      <c r="LK32" s="696" cm="1">
        <f t="array" aca="1" ref="LK32" ca="1">INDIRECT(LK$203&amp;ROW())*LK$205</f>
        <v>2</v>
      </c>
      <c r="LL32" s="696" cm="1">
        <f t="array" aca="1" ref="LL32" ca="1">INDIRECT(LL$203&amp;ROW())*LL$205</f>
        <v>2</v>
      </c>
      <c r="LM32" s="696" cm="1">
        <f t="array" aca="1" ref="LM32" ca="1">INDIRECT(LM$203&amp;ROW())*LM$205</f>
        <v>6</v>
      </c>
      <c r="LN32" s="696" cm="1">
        <f t="array" aca="1" ref="LN32" ca="1">INDIRECT(LN$203&amp;ROW())*LN$205</f>
        <v>3</v>
      </c>
      <c r="LO32" s="696" cm="1">
        <f t="array" aca="1" ref="LO32" ca="1">INDIRECT(LO$203&amp;ROW())*LO$205</f>
        <v>0</v>
      </c>
      <c r="LP32" s="696" cm="1">
        <f t="array" aca="1" ref="LP32" ca="1">INDIRECT(LP$203&amp;ROW())*LP$205</f>
        <v>0</v>
      </c>
      <c r="LQ32" s="696" cm="1">
        <f t="array" aca="1" ref="LQ32" ca="1">IF(INDIRECT(LQ$203&amp;ROW())="-",0,INDIRECT(LQ$203&amp;ROW())*LQ$205)</f>
        <v>1.3794</v>
      </c>
      <c r="LR32" s="696" cm="1">
        <f t="array" aca="1" ref="LR32" ca="1">INDIRECT(LR$203&amp;ROW())*LR$205</f>
        <v>0</v>
      </c>
      <c r="LS32" s="696" cm="1">
        <f t="array" aca="1" ref="LS32" ca="1">IF(INDIRECT(LS$203&amp;ROW())="-",0,INDIRECT(LS$203&amp;ROW())*LS$205)</f>
        <v>2.8235999999999999</v>
      </c>
      <c r="LT32" s="696" cm="1">
        <f t="array" aca="1" ref="LT32" ca="1">INDIRECT(LT$203&amp;ROW())*LT$205</f>
        <v>0</v>
      </c>
      <c r="LU32" s="696" cm="1">
        <f t="array" aca="1" ref="LU32" ca="1">INDIRECT(LU$203&amp;ROW())*LU$205</f>
        <v>2</v>
      </c>
      <c r="LV32" s="696" cm="1">
        <f t="array" aca="1" ref="LV32" ca="1">INDIRECT(LV$203&amp;ROW())*LV$205</f>
        <v>3</v>
      </c>
      <c r="LW32" s="696" cm="1">
        <f t="array" aca="1" ref="LW32" ca="1">INDIRECT(LW$203&amp;ROW())*LW$205</f>
        <v>0</v>
      </c>
      <c r="LX32" s="696" cm="1">
        <f t="array" aca="1" ref="LX32" ca="1">INDIRECT(LX$203&amp;ROW())*LX$205</f>
        <v>2</v>
      </c>
      <c r="LY32" s="696" cm="1">
        <f t="array" aca="1" ref="LY32" ca="1">IF(INDIRECT(LY$203&amp;ROW())="-",0,INDIRECT(LY$203&amp;ROW())*LY$205)</f>
        <v>2.5002</v>
      </c>
      <c r="LZ32" s="696" cm="1">
        <f t="array" aca="1" ref="LZ32" ca="1">INDIRECT(LZ$203&amp;ROW())*LZ$205</f>
        <v>0</v>
      </c>
      <c r="MA32" s="696" cm="1">
        <f t="array" aca="1" ref="MA32" ca="1">INDIRECT(MA$203&amp;ROW())*MA$205</f>
        <v>2</v>
      </c>
      <c r="MB32" s="696" cm="1">
        <f t="array" aca="1" ref="MB32" ca="1">INDIRECT(MB$203&amp;ROW())*MB$205</f>
        <v>0</v>
      </c>
      <c r="MC32" s="696" cm="1">
        <f t="array" aca="1" ref="MC32" ca="1">IF($MB32=0,0,INDIRECT(MC$203&amp;ROW())*MC$205)</f>
        <v>0</v>
      </c>
      <c r="MD32" s="696" cm="1">
        <f t="array" aca="1" ref="MD32" ca="1">IF($MB32=0,0,INDIRECT(MD$203&amp;ROW())*MD$205)</f>
        <v>0</v>
      </c>
      <c r="ME32" s="696" cm="1">
        <f t="array" aca="1" ref="ME32" ca="1">IF($MB32=0,0,INDIRECT(ME$203&amp;ROW())*ME$205)</f>
        <v>0</v>
      </c>
      <c r="MF32" s="696" cm="1">
        <f t="array" aca="1" ref="MF32" ca="1">IF($MB32=0,0,INDIRECT(MF$203&amp;ROW())*MF$205)</f>
        <v>0</v>
      </c>
      <c r="MG32" s="696" cm="1">
        <f t="array" aca="1" ref="MG32" ca="1">INDIRECT(MG$203&amp;ROW())*MG$205</f>
        <v>0</v>
      </c>
      <c r="MH32" s="696" cm="1">
        <f t="array" aca="1" ref="MH32" ca="1">IF($MG32=0,0,INDIRECT(MH$203&amp;ROW())*MH$205)</f>
        <v>0</v>
      </c>
      <c r="MI32" s="696" cm="1">
        <f t="array" aca="1" ref="MI32" ca="1">IF($MG32=0,0,INDIRECT(MI$203&amp;ROW())*MI$205)</f>
        <v>0</v>
      </c>
      <c r="MJ32" s="696" cm="1">
        <f t="array" aca="1" ref="MJ32" ca="1">INDIRECT(MJ$203&amp;ROW())*MJ$205</f>
        <v>0</v>
      </c>
      <c r="MK32" s="696" cm="1">
        <f t="array" aca="1" ref="MK32" ca="1">INDIRECT(MK$203&amp;ROW())*MK$205</f>
        <v>0</v>
      </c>
      <c r="ML32" s="696" cm="1">
        <f t="array" aca="1" ref="ML32" ca="1">INDIRECT(ML$203&amp;ROW())*ML$205</f>
        <v>0</v>
      </c>
      <c r="MM32" s="696" cm="1">
        <f t="array" aca="1" ref="MM32" ca="1">INDIRECT(MM$203&amp;ROW())*MM$205</f>
        <v>6</v>
      </c>
      <c r="MN32" s="696" cm="1">
        <f t="array" aca="1" ref="MN32" ca="1">INDIRECT(MN$203&amp;ROW())*MN$205</f>
        <v>0</v>
      </c>
      <c r="MO32" s="696" cm="1">
        <f t="array" aca="1" ref="MO32" ca="1">INDIRECT(MO$203&amp;ROW())*MO$205</f>
        <v>1</v>
      </c>
      <c r="MP32" s="696" cm="1">
        <f t="array" aca="1" ref="MP32" ca="1">INDIRECT(MP$203&amp;ROW())*MP$205</f>
        <v>0</v>
      </c>
      <c r="MQ32" s="696" cm="1">
        <f t="array" aca="1" ref="MQ32" ca="1">INDIRECT(MQ$203&amp;ROW())*MQ$205</f>
        <v>0</v>
      </c>
      <c r="MR32" s="696" cm="1">
        <f t="array" aca="1" ref="MR32" ca="1">INDIRECT(MR$203&amp;ROW())*MR$205</f>
        <v>2</v>
      </c>
      <c r="MS32" s="696" cm="1">
        <f t="array" aca="1" ref="MS32" ca="1">INDIRECT(MS$203&amp;ROW())*MS$205</f>
        <v>2</v>
      </c>
      <c r="MT32" s="696" cm="1">
        <f t="array" aca="1" ref="MT32" ca="1">INDIRECT(MT$203&amp;ROW())*MT$205</f>
        <v>2</v>
      </c>
      <c r="MU32" s="696" cm="1">
        <f t="array" aca="1" ref="MU32" ca="1">INDIRECT(MU$203&amp;ROW())*MU$205</f>
        <v>2</v>
      </c>
      <c r="MV32" s="696" cm="1">
        <f t="array" aca="1" ref="MV32" ca="1">IF(INDIRECT(MV$203&amp;ROW())="-",0,INDIRECT(MV$203&amp;ROW())*MV$205)</f>
        <v>3.5825999999999998</v>
      </c>
      <c r="MW32" s="696" cm="1">
        <f t="array" aca="1" ref="MW32" ca="1">INDIRECT(MW$203&amp;ROW())*MW$205</f>
        <v>4</v>
      </c>
      <c r="MX32" s="696" cm="1">
        <f t="array" aca="1" ref="MX32" ca="1">INDIRECT(MX$203&amp;ROW())*MX$205</f>
        <v>0</v>
      </c>
      <c r="MY32" s="696" cm="1">
        <f t="array" aca="1" ref="MY32" ca="1">INDIRECT(MY$203&amp;ROW())*MY$205</f>
        <v>0</v>
      </c>
      <c r="NA32" s="701">
        <f t="shared" si="16"/>
        <v>0.54219268292682932</v>
      </c>
      <c r="NB32" s="617">
        <f t="shared" si="17"/>
        <v>0.53361428571428571</v>
      </c>
      <c r="NC32" s="695">
        <f t="shared" si="18"/>
        <v>0.10897692307692308</v>
      </c>
      <c r="ND32" s="697">
        <f t="shared" si="19"/>
        <v>0.46655925925925923</v>
      </c>
      <c r="NE32" s="694">
        <f t="shared" si="20"/>
        <v>0.41283578774432428</v>
      </c>
      <c r="NF32" s="682" t="str">
        <f t="shared" si="21"/>
        <v>C</v>
      </c>
      <c r="NH32" s="606" t="s">
        <v>2594</v>
      </c>
      <c r="NI32" s="563" t="str">
        <f t="shared" si="22"/>
        <v>C</v>
      </c>
      <c r="NJ32" s="563" t="str">
        <f t="shared" si="23"/>
        <v>C</v>
      </c>
      <c r="NK32" s="563" t="str">
        <f t="shared" ca="1" si="24"/>
        <v>C</v>
      </c>
      <c r="NL32" s="563" t="str">
        <f t="shared" ca="1" si="25"/>
        <v>C</v>
      </c>
      <c r="NM32" s="563" t="str">
        <f t="shared" ca="1" si="26"/>
        <v>C</v>
      </c>
      <c r="NN32" s="563" t="str">
        <f t="shared" ca="1" si="55"/>
        <v>C</v>
      </c>
      <c r="NO32" s="563" t="str">
        <f t="shared" ca="1" si="56"/>
        <v>C</v>
      </c>
      <c r="NP32" s="606" t="str">
        <f t="shared" si="27"/>
        <v>-</v>
      </c>
      <c r="NQ32" s="682" t="str">
        <f t="shared" si="28"/>
        <v>-</v>
      </c>
      <c r="NR32" s="682" t="e">
        <f>IF(OR(AND(NI32="A",OR(NJ32="C",NJ32="D")),AND(NI32="A",OR(#REF!="C",#REF!="D")),AND(NI32="B",OR(NJ32="D",#REF!="D")),AND(OR(NI32="C",NI32="D"),OR(NJ32="A",NJ32="B")),AND(OR(NI32="C",NI32="D"),OR(#REF!="A",#REF!="B")),AND(OR(NJ32="A",#REF!="A",NJ32="B",#REF!="B"),OR(NP32="-",NQ32="-")),AND(OR(NJ32="C",#REF!="C",NJ32="D",#REF!="D"),NP32="Yes")),"Yes","-")</f>
        <v>#REF!</v>
      </c>
      <c r="NS32" s="607"/>
      <c r="NT32" s="619">
        <f t="shared" si="29"/>
        <v>0.4325</v>
      </c>
      <c r="NU32" s="619">
        <f t="shared" si="30"/>
        <v>0.41283578774432428</v>
      </c>
      <c r="NV32" s="619">
        <f t="shared" ca="1" si="31"/>
        <v>0.33396281231344993</v>
      </c>
      <c r="NW32" s="619">
        <f t="shared" ca="1" si="57"/>
        <v>0.39012508797605139</v>
      </c>
      <c r="NX32" s="619">
        <f t="shared" ca="1" si="58"/>
        <v>0.43419091250928221</v>
      </c>
      <c r="NY32" s="620">
        <f t="shared" ca="1" si="59"/>
        <v>0.38041269584025306</v>
      </c>
      <c r="NZ32" s="620">
        <f t="shared" ca="1" si="60"/>
        <v>0.46122583403605666</v>
      </c>
      <c r="OA32" s="705" t="s">
        <v>1188</v>
      </c>
      <c r="OB32" s="706" t="s">
        <v>1188</v>
      </c>
      <c r="OC32" s="494"/>
      <c r="OE32" s="606" t="s">
        <v>2594</v>
      </c>
      <c r="OF32" s="700" t="str">
        <f t="shared" ca="1" si="32"/>
        <v>C</v>
      </c>
      <c r="OG32" s="701">
        <f t="shared" ca="1" si="61"/>
        <v>0.39012508797605139</v>
      </c>
      <c r="OH32" s="705">
        <f t="shared" ca="1" si="33"/>
        <v>0.47630195357917571</v>
      </c>
      <c r="OI32" s="696">
        <f t="shared" ca="1" si="34"/>
        <v>0.53638424491844428</v>
      </c>
      <c r="OJ32" s="696">
        <f t="shared" ca="1" si="35"/>
        <v>0.12097943662322466</v>
      </c>
      <c r="OK32" s="697">
        <f t="shared" ca="1" si="36"/>
        <v>0.42683471678336093</v>
      </c>
      <c r="OL32" s="696" cm="1">
        <f t="array" aca="1" ref="OL32" ca="1">INDIRECT(OL$203&amp;ROW())*OL$205</f>
        <v>0</v>
      </c>
      <c r="OM32" s="696" cm="1">
        <f t="array" aca="1" ref="OM32" ca="1">INDIRECT(OM$203&amp;ROW())*OM$205</f>
        <v>0</v>
      </c>
      <c r="ON32" s="696" cm="1">
        <f t="array" aca="1" ref="ON32" ca="1">INDIRECT(ON$203&amp;ROW())*ON$205</f>
        <v>0</v>
      </c>
      <c r="OO32" s="696" cm="1">
        <f t="array" aca="1" ref="OO32" ca="1">INDIRECT(OO$203&amp;ROW())*OO$205</f>
        <v>1.0790999999999999</v>
      </c>
      <c r="OP32" s="696" cm="1">
        <f t="array" aca="1" ref="OP32" ca="1">INDIRECT(OP$203&amp;ROW())*OP$205</f>
        <v>1.5831</v>
      </c>
      <c r="OQ32" s="696" cm="1">
        <f t="array" aca="1" ref="OQ32" ca="1">INDIRECT(OQ$203&amp;ROW())*OQ$205</f>
        <v>1.5849</v>
      </c>
      <c r="OR32" s="696" cm="1">
        <f t="array" aca="1" ref="OR32" ca="1">INDIRECT(OR$203&amp;ROW())*OR$205</f>
        <v>1.4141999999999999</v>
      </c>
      <c r="OS32" s="696" cm="1">
        <f t="array" aca="1" ref="OS32" ca="1">INDIRECT(OS$203&amp;ROW())*OS$205</f>
        <v>1.0258</v>
      </c>
      <c r="OT32" s="696" cm="1">
        <f t="array" aca="1" ref="OT32" ca="1">INDIRECT(OT$203&amp;ROW())*OT$205</f>
        <v>0.98180000000000001</v>
      </c>
      <c r="OU32" s="696" cm="1">
        <f t="array" aca="1" ref="OU32" ca="1">INDIRECT(OU$203&amp;ROW())*OU$205</f>
        <v>1.9304999999999999</v>
      </c>
      <c r="OV32" s="696" cm="1">
        <f t="array" aca="1" ref="OV32" ca="1">INDIRECT(OV$203&amp;ROW())*OV$205</f>
        <v>1.2161999999999999</v>
      </c>
      <c r="OW32" s="696" cm="1">
        <f t="array" aca="1" ref="OW32" ca="1">INDIRECT(OW$203&amp;ROW())*OW$205</f>
        <v>0</v>
      </c>
      <c r="OX32" s="696" cm="1">
        <f t="array" aca="1" ref="OX32" ca="1">INDIRECT(OX$203&amp;ROW())*OX$205</f>
        <v>0</v>
      </c>
      <c r="OY32" s="696" cm="1">
        <f t="array" aca="1" ref="OY32" ca="1">IF(INDIRECT(OY$203&amp;ROW())="-",0,INDIRECT(OY$203&amp;ROW())*OY$205)</f>
        <v>0.16316002999999998</v>
      </c>
      <c r="OZ32" s="696" cm="1">
        <f t="array" aca="1" ref="OZ32" ca="1">INDIRECT(OZ$203&amp;ROW())*OZ$205</f>
        <v>0</v>
      </c>
      <c r="PA32" s="696" cm="1">
        <f t="array" aca="1" ref="PA32" ca="1">IF(INDIRECT(PA$203&amp;ROW())="-",0,INDIRECT(PA$203&amp;ROW())*PA$205)</f>
        <v>0.41572804000000002</v>
      </c>
      <c r="PB32" s="705" cm="1">
        <f t="array" aca="1" ref="PB32" ca="1">INDIRECT(PB$203&amp;ROW())*PB$205</f>
        <v>0</v>
      </c>
      <c r="PC32" s="696" cm="1">
        <f t="array" aca="1" ref="PC32" ca="1">INDIRECT(PC$203&amp;ROW())*PC$205</f>
        <v>1.3946000000000001</v>
      </c>
      <c r="PD32" s="696" cm="1">
        <f t="array" aca="1" ref="PD32" ca="1">INDIRECT(PD$203&amp;ROW())*PD$205</f>
        <v>2.2025999999999999</v>
      </c>
      <c r="PE32" s="696" cm="1">
        <f t="array" aca="1" ref="PE32" ca="1">INDIRECT(PE$203&amp;ROW())*PE$205</f>
        <v>0</v>
      </c>
      <c r="PF32" s="696" cm="1">
        <f t="array" aca="1" ref="PF32" ca="1">INDIRECT(PF$203&amp;ROW())*PF$205</f>
        <v>1.3308</v>
      </c>
      <c r="PG32" s="696" cm="1">
        <f t="array" aca="1" ref="PG32" ca="1">IF(INDIRECT(PG$203&amp;ROW())="-",0,INDIRECT(PG$203&amp;ROW())*PG$205)</f>
        <v>0.36461250000000001</v>
      </c>
      <c r="PH32" s="696" cm="1">
        <f t="array" aca="1" ref="PH32" ca="1">INDIRECT(PH$203&amp;ROW())*PH$205</f>
        <v>0</v>
      </c>
      <c r="PI32" s="696" cm="1">
        <f t="array" aca="1" ref="PI32" ca="1">INDIRECT(PI$203&amp;ROW())*PI$205</f>
        <v>0.60729999999999995</v>
      </c>
      <c r="PJ32" s="696" cm="1">
        <f t="array" aca="1" ref="PJ32" ca="1">INDIRECT(PJ$203&amp;ROW())*PJ$205</f>
        <v>0</v>
      </c>
      <c r="PK32" s="696" cm="1">
        <f t="array" aca="1" ref="PK32" ca="1">IF($PJ32=0,0,INDIRECT(PK$203&amp;ROW())*PK$205)</f>
        <v>0</v>
      </c>
      <c r="PL32" s="696" cm="1">
        <f t="array" aca="1" ref="PL32" ca="1">IF($MPE32=0,0,INDIRECT(PL$203&amp;ROW())*PL$205)</f>
        <v>0</v>
      </c>
      <c r="PM32" s="696" cm="1">
        <f t="array" aca="1" ref="PM32" ca="1">IF($MPE32=0,0,INDIRECT(PM$203&amp;ROW())*PM$205)</f>
        <v>0</v>
      </c>
      <c r="PN32" s="696" cm="1">
        <f t="array" aca="1" ref="PN32" ca="1">IF($PJ32=0,0,INDIRECT(PN$203&amp;ROW())*PN$205)</f>
        <v>0</v>
      </c>
      <c r="PO32" s="696" cm="1">
        <f t="array" aca="1" ref="PO32" ca="1">INDIRECT(PO$203&amp;ROW())*PO$205</f>
        <v>0</v>
      </c>
      <c r="PP32" s="696" cm="1">
        <f t="array" aca="1" ref="PP32" ca="1">IF($PO32=0,0,INDIRECT(PP$203&amp;ROW())*PP$205)</f>
        <v>0</v>
      </c>
      <c r="PQ32" s="696" cm="1">
        <f t="array" aca="1" ref="PQ32" ca="1">IF($PO32=0,0,INDIRECT(PQ$203&amp;ROW())*PQ$205)</f>
        <v>0</v>
      </c>
      <c r="PR32" s="696" cm="1">
        <f t="array" aca="1" ref="PR32" ca="1">INDIRECT(PR$203&amp;ROW())*PR$205</f>
        <v>0</v>
      </c>
      <c r="PS32" s="696" cm="1">
        <f t="array" aca="1" ref="PS32" ca="1">INDIRECT(PS$203&amp;ROW())*PS$205</f>
        <v>0</v>
      </c>
      <c r="PT32" s="696" cm="1">
        <f t="array" aca="1" ref="PT32" ca="1">INDIRECT(PT$203&amp;ROW())*PT$205</f>
        <v>0</v>
      </c>
      <c r="PU32" s="696" cm="1">
        <f t="array" aca="1" ref="PU32" ca="1">INDIRECT(PU$203&amp;ROW())*PU$205</f>
        <v>1.7696999999999998</v>
      </c>
      <c r="PV32" s="696" cm="1">
        <f t="array" aca="1" ref="PV32" ca="1">INDIRECT(PV$203&amp;ROW())*PV$205</f>
        <v>0</v>
      </c>
      <c r="PW32" s="696" cm="1">
        <f t="array" aca="1" ref="PW32" ca="1">INDIRECT(PW$203&amp;ROW())*PW$205</f>
        <v>0.53290000000000004</v>
      </c>
      <c r="PX32" s="696" cm="1">
        <f t="array" aca="1" ref="PX32" ca="1">INDIRECT(PX$203&amp;ROW())*PX$205</f>
        <v>0</v>
      </c>
      <c r="PY32" s="696" cm="1">
        <f t="array" aca="1" ref="PY32" ca="1">INDIRECT(PY$203&amp;ROW())*PY$205</f>
        <v>0</v>
      </c>
      <c r="PZ32" s="696" cm="1">
        <f t="array" aca="1" ref="PZ32" ca="1">INDIRECT(PZ$203&amp;ROW())*PZ$205</f>
        <v>0.17430000000000001</v>
      </c>
      <c r="QA32" s="696" cm="1">
        <f t="array" aca="1" ref="QA32" ca="1">INDIRECT(QA$203&amp;ROW())*QA$205</f>
        <v>0.31659999999999999</v>
      </c>
      <c r="QB32" s="696" cm="1">
        <f t="array" aca="1" ref="QB32" ca="1">INDIRECT(QB$203&amp;ROW())*QB$205</f>
        <v>1.5966</v>
      </c>
      <c r="QC32" s="696" cm="1">
        <f t="array" aca="1" ref="QC32" ca="1">INDIRECT(QC$203&amp;ROW())*QC$205</f>
        <v>1.4259999999999999</v>
      </c>
      <c r="QD32" s="696" cm="1">
        <f t="array" aca="1" ref="QD32" ca="1">IF(INDIRECT(QD$203&amp;ROW())="-",0,INDIRECT(QD$203&amp;ROW())*QD$205)</f>
        <v>0.36667910999999997</v>
      </c>
      <c r="QE32" s="696" cm="1">
        <f t="array" aca="1" ref="QE32" ca="1">INDIRECT(QE$203&amp;ROW())*QE$205</f>
        <v>1.0656000000000001</v>
      </c>
      <c r="QF32" s="696" cm="1">
        <f t="array" aca="1" ref="QF32" ca="1">INDIRECT(QF$203&amp;ROW())*QF$205</f>
        <v>0</v>
      </c>
      <c r="QG32" s="696" cm="1">
        <f t="array" aca="1" ref="QG32" ca="1">INDIRECT(QG$203&amp;ROW())*QG$205</f>
        <v>0</v>
      </c>
      <c r="QI32" s="606" t="s">
        <v>2594</v>
      </c>
      <c r="QJ32" s="700" t="str">
        <f t="shared" ca="1" si="37"/>
        <v>C</v>
      </c>
      <c r="QK32" s="701">
        <f t="shared" ca="1" si="62"/>
        <v>0.43419091250928221</v>
      </c>
      <c r="QL32" s="705">
        <f t="shared" ca="1" si="38"/>
        <v>0.63408371375386219</v>
      </c>
      <c r="QM32" s="696">
        <f t="shared" ca="1" si="39"/>
        <v>0.48211885004062588</v>
      </c>
      <c r="QN32" s="696">
        <f t="shared" ca="1" si="40"/>
        <v>4.2985196524309044E-2</v>
      </c>
      <c r="QO32" s="697">
        <f t="shared" ca="1" si="41"/>
        <v>0.57757588971833151</v>
      </c>
      <c r="QP32" s="696" cm="1">
        <f t="array" aca="1" ref="QP32" ca="1">INDIRECT(QP$203&amp;ROW())*QP$205</f>
        <v>0</v>
      </c>
      <c r="QQ32" s="696" cm="1">
        <f t="array" aca="1" ref="QQ32" ca="1">INDIRECT(QQ$203&amp;ROW())*QQ$205</f>
        <v>0</v>
      </c>
      <c r="QR32" s="696" cm="1">
        <f t="array" aca="1" ref="QR32" ca="1">INDIRECT(QR$203&amp;ROW())*QR$205</f>
        <v>0</v>
      </c>
      <c r="QS32" s="696" cm="1">
        <f t="array" aca="1" ref="QS32" ca="1">INDIRECT(QS$203&amp;ROW())*QS$205</f>
        <v>0.22471360933801068</v>
      </c>
      <c r="QT32" s="696" cm="1">
        <f t="array" aca="1" ref="QT32" ca="1">INDIRECT(QT$203&amp;ROW())*QT$205</f>
        <v>0.26232814414996541</v>
      </c>
      <c r="QU32" s="696" cm="1">
        <f t="array" aca="1" ref="QU32" ca="1">INDIRECT(QU$203&amp;ROW())*QU$205</f>
        <v>0.53329206883563263</v>
      </c>
      <c r="QV32" s="696" cm="1">
        <f t="array" aca="1" ref="QV32" ca="1">INDIRECT(QV$203&amp;ROW())*QV$205</f>
        <v>0.24117831443907087</v>
      </c>
      <c r="QW32" s="696" cm="1">
        <f t="array" aca="1" ref="QW32" ca="1">INDIRECT(QW$203&amp;ROW())*QW$205</f>
        <v>0.35399610916221985</v>
      </c>
      <c r="QX32" s="696" cm="1">
        <f t="array" aca="1" ref="QX32" ca="1">INDIRECT(QX$203&amp;ROW())*QX$205</f>
        <v>0.40427262949275872</v>
      </c>
      <c r="QY32" s="696" cm="1">
        <f t="array" aca="1" ref="QY32" ca="1">INDIRECT(QY$203&amp;ROW())*QY$205</f>
        <v>0.13540247513535897</v>
      </c>
      <c r="QZ32" s="696" cm="1">
        <f t="array" aca="1" ref="QZ32" ca="1">INDIRECT(QZ$203&amp;ROW())*QZ$205</f>
        <v>0.27613248380770827</v>
      </c>
      <c r="RA32" s="696" cm="1">
        <f t="array" aca="1" ref="RA32" ca="1">INDIRECT(RA$203&amp;ROW())*RA$205</f>
        <v>0</v>
      </c>
      <c r="RB32" s="696" cm="1">
        <f t="array" aca="1" ref="RB32" ca="1">INDIRECT(RB$203&amp;ROW())*RB$205</f>
        <v>0</v>
      </c>
      <c r="RC32" s="696" cm="1">
        <f t="array" aca="1" ref="RC32" ca="1">IF(INDIRECT(RC$203&amp;ROW())="-",0,INDIRECT(RC$203&amp;ROW())*RC$205)</f>
        <v>1.9290590629645964E-2</v>
      </c>
      <c r="RD32" s="696" cm="1">
        <f t="array" aca="1" ref="RD32" ca="1">INDIRECT(RD$203&amp;ROW())*RD$205</f>
        <v>0</v>
      </c>
      <c r="RE32" s="696" cm="1">
        <f t="array" aca="1" ref="RE32" ca="1">IF(INDIRECT(RE$203&amp;ROW())="-",0,INDIRECT(RE$203&amp;ROW())*RE$205)</f>
        <v>2.9783822097849952E-2</v>
      </c>
      <c r="RF32" s="705" cm="1">
        <f t="array" aca="1" ref="RF32" ca="1">INDIRECT(RF$203&amp;ROW())*RF$205</f>
        <v>0</v>
      </c>
      <c r="RG32" s="696" cm="1">
        <f t="array" aca="1" ref="RG32" ca="1">INDIRECT(RG$203&amp;ROW())*RG$205</f>
        <v>0.27650466908360405</v>
      </c>
      <c r="RH32" s="696" cm="1">
        <f t="array" aca="1" ref="RH32" ca="1">INDIRECT(RH$203&amp;ROW())*RH$205</f>
        <v>8.7581521170816884E-2</v>
      </c>
      <c r="RI32" s="696" cm="1">
        <f t="array" aca="1" ref="RI32" ca="1">INDIRECT(RI$203&amp;ROW())*RI$205</f>
        <v>0</v>
      </c>
      <c r="RJ32" s="696" cm="1">
        <f t="array" aca="1" ref="RJ32" ca="1">INDIRECT(RJ$203&amp;ROW())*RJ$205</f>
        <v>0.12226723336432462</v>
      </c>
      <c r="RK32" s="696" cm="1">
        <f t="array" aca="1" ref="RK32" ca="1">IF(INDIRECT(RK$203&amp;ROW())="-",0,INDIRECT(RK$203&amp;ROW())*RK$205)</f>
        <v>2.5177680249398725E-2</v>
      </c>
      <c r="RL32" s="696" cm="1">
        <f t="array" aca="1" ref="RL32" ca="1">INDIRECT(RL$203&amp;ROW())*RL$205</f>
        <v>0</v>
      </c>
      <c r="RM32" s="696" cm="1">
        <f t="array" aca="1" ref="RM32" ca="1">INDIRECT(RM$203&amp;ROW())*RM$205</f>
        <v>1.4993730364766381E-2</v>
      </c>
      <c r="RN32" s="696" cm="1">
        <f t="array" aca="1" ref="RN32" ca="1">INDIRECT(RN$203&amp;ROW())*RN$205</f>
        <v>0</v>
      </c>
      <c r="RO32" s="696" cm="1">
        <f t="array" aca="1" ref="RO32" ca="1">IF($RN32=0,0,INDIRECT(RO$203&amp;ROW())*RO$205)</f>
        <v>0</v>
      </c>
      <c r="RP32" s="696" cm="1">
        <f t="array" aca="1" ref="RP32" ca="1">IF($RN32=0,0,INDIRECT(RP$203&amp;ROW())*RP$205)</f>
        <v>0</v>
      </c>
      <c r="RQ32" s="696" cm="1">
        <f t="array" aca="1" ref="RQ32" ca="1">IF($RN32=0,0,INDIRECT(RQ$203&amp;ROW())*RQ$205)</f>
        <v>0</v>
      </c>
      <c r="RR32" s="696" cm="1">
        <f t="array" aca="1" ref="RR32" ca="1">IF($RN32=0,0,INDIRECT(RR$203&amp;ROW())*RR$205)</f>
        <v>0</v>
      </c>
      <c r="RS32" s="696" cm="1">
        <f t="array" aca="1" ref="RS32" ca="1">INDIRECT(RS$203&amp;ROW())*RS$205</f>
        <v>0</v>
      </c>
      <c r="RT32" s="696" cm="1">
        <f t="array" aca="1" ref="RT32" ca="1">IF($RS32=0,0,INDIRECT(RT$203&amp;ROW())*RT$205)</f>
        <v>0</v>
      </c>
      <c r="RU32" s="696" cm="1">
        <f t="array" aca="1" ref="RU32" ca="1">IF($RS32=0,0,INDIRECT(RU$203&amp;ROW())*RU$205)</f>
        <v>0</v>
      </c>
      <c r="RV32" s="696" cm="1">
        <f t="array" aca="1" ref="RV32" ca="1">INDIRECT(RV$203&amp;ROW())*RV$205</f>
        <v>0</v>
      </c>
      <c r="RW32" s="696" cm="1">
        <f t="array" aca="1" ref="RW32" ca="1">INDIRECT(RW$203&amp;ROW())*RW$205</f>
        <v>0</v>
      </c>
      <c r="RX32" s="696" cm="1">
        <f t="array" aca="1" ref="RX32" ca="1">INDIRECT(RX$203&amp;ROW())*RX$205</f>
        <v>0</v>
      </c>
      <c r="RY32" s="696" cm="1">
        <f t="array" aca="1" ref="RY32" ca="1">INDIRECT(RY$203&amp;ROW())*RY$205</f>
        <v>8.4396695370290389E-2</v>
      </c>
      <c r="RZ32" s="696" cm="1">
        <f t="array" aca="1" ref="RZ32" ca="1">INDIRECT(RZ$203&amp;ROW())*RZ$205</f>
        <v>0</v>
      </c>
      <c r="SA32" s="696" cm="1">
        <f t="array" aca="1" ref="SA32" ca="1">INDIRECT(SA$203&amp;ROW())*SA$205</f>
        <v>0.10229309289514574</v>
      </c>
      <c r="SB32" s="696" cm="1">
        <f t="array" aca="1" ref="SB32" ca="1">INDIRECT(SB$203&amp;ROW())*SB$205</f>
        <v>0</v>
      </c>
      <c r="SC32" s="696" cm="1">
        <f t="array" aca="1" ref="SC32" ca="1">INDIRECT(SC$203&amp;ROW())*SC$205</f>
        <v>0</v>
      </c>
      <c r="SD32" s="696" cm="1">
        <f t="array" aca="1" ref="SD32" ca="1">INDIRECT(SD$203&amp;ROW())*SD$205</f>
        <v>0.3072993885784252</v>
      </c>
      <c r="SE32" s="696" cm="1">
        <f t="array" aca="1" ref="SE32" ca="1">INDIRECT(SE$203&amp;ROW())*SE$205</f>
        <v>0.2585618210787391</v>
      </c>
      <c r="SF32" s="696" cm="1">
        <f t="array" aca="1" ref="SF32" ca="1">INDIRECT(SF$203&amp;ROW())*SF$205</f>
        <v>0.13223776648222998</v>
      </c>
      <c r="SG32" s="696" cm="1">
        <f t="array" aca="1" ref="SG32" ca="1">INDIRECT(SG$203&amp;ROW())*SG$205</f>
        <v>7.4767843909269882E-2</v>
      </c>
      <c r="SH32" s="696" cm="1">
        <f t="array" aca="1" ref="SH32" ca="1">IF(INDIRECT(SH$203&amp;ROW())="-",0,INDIRECT(SH$203&amp;ROW())*SH$205)</f>
        <v>4.6979862422652521E-2</v>
      </c>
      <c r="SI32" s="696" cm="1">
        <f t="array" aca="1" ref="SI32" ca="1">INDIRECT(SI$203&amp;ROW())*SI$205</f>
        <v>0.24423887568083891</v>
      </c>
      <c r="SJ32" s="696" cm="1">
        <f t="array" aca="1" ref="SJ32" ca="1">INDIRECT(SJ$203&amp;ROW())*SJ$205</f>
        <v>0</v>
      </c>
      <c r="SK32" s="696" cm="1">
        <f t="array" aca="1" ref="SK32" ca="1">INDIRECT(SK$203&amp;ROW())*SK$205</f>
        <v>0</v>
      </c>
      <c r="SN32" s="606" t="s">
        <v>2594</v>
      </c>
      <c r="SO32" s="707" cm="1">
        <f t="array" aca="1" ref="SO32" ca="1">INDIRECT(SO$203&amp;ROW())*SO$205</f>
        <v>0</v>
      </c>
      <c r="SP32" s="707" cm="1">
        <f t="array" aca="1" ref="SP32" ca="1">INDIRECT(SP$203&amp;ROW())*SP$205</f>
        <v>0</v>
      </c>
      <c r="SQ32" s="707" cm="1">
        <f t="array" aca="1" ref="SQ32" ca="1">INDIRECT(SQ$203&amp;ROW())*SQ$205</f>
        <v>0</v>
      </c>
      <c r="SR32" s="707" cm="1">
        <f t="array" aca="1" ref="SR32" ca="1">INDIRECT(SR$203&amp;ROW())*SR$205</f>
        <v>3</v>
      </c>
      <c r="SS32" s="707" cm="1">
        <f t="array" aca="1" ref="SS32" ca="1">INDIRECT(SS$203&amp;ROW())*SS$205</f>
        <v>3</v>
      </c>
      <c r="ST32" s="707" cm="1">
        <f t="array" aca="1" ref="ST32" ca="1">INDIRECT(ST$203&amp;ROW())*ST$205</f>
        <v>3</v>
      </c>
      <c r="SU32" s="707" cm="1">
        <f t="array" aca="1" ref="SU32" ca="1">INDIRECT(SU$203&amp;ROW())*SU$205</f>
        <v>3</v>
      </c>
      <c r="SV32" s="707" cm="1">
        <f t="array" aca="1" ref="SV32" ca="1">INDIRECT(SV$203&amp;ROW())*SV$205</f>
        <v>2</v>
      </c>
      <c r="SW32" s="707" cm="1">
        <f t="array" aca="1" ref="SW32" ca="1">INDIRECT(SW$203&amp;ROW())*SW$205</f>
        <v>2</v>
      </c>
      <c r="SX32" s="707" cm="1">
        <f t="array" aca="1" ref="SX32" ca="1">INDIRECT(SX$203&amp;ROW())*SX$205</f>
        <v>3</v>
      </c>
      <c r="SY32" s="707" cm="1">
        <f t="array" aca="1" ref="SY32" ca="1">INDIRECT(SY$203&amp;ROW())*SY$205</f>
        <v>3</v>
      </c>
      <c r="SZ32" s="707" cm="1">
        <f t="array" aca="1" ref="SZ32" ca="1">INDIRECT(SZ$203&amp;ROW())*SZ$205</f>
        <v>0</v>
      </c>
      <c r="TA32" s="707" cm="1">
        <f t="array" aca="1" ref="TA32" ca="1">INDIRECT(TA$203&amp;ROW())*TA$205</f>
        <v>0</v>
      </c>
      <c r="TB32" s="696" cm="1">
        <f t="array" aca="1" ref="TB32" ca="1">IF(INDIRECT(TB$203&amp;ROW())="-",0,INDIRECT(TB$203&amp;ROW())*TB$205)</f>
        <v>0.22989999999999999</v>
      </c>
      <c r="TC32" s="707" cm="1">
        <f t="array" aca="1" ref="TC32" ca="1">INDIRECT(TC$203&amp;ROW())*TC$205</f>
        <v>0</v>
      </c>
      <c r="TD32" s="696" cm="1">
        <f t="array" aca="1" ref="TD32" ca="1">IF(INDIRECT(TD$203&amp;ROW())="-",0,INDIRECT(TD$203&amp;ROW())*TD$205)</f>
        <v>0.47060000000000002</v>
      </c>
      <c r="TE32" s="732" cm="1">
        <f t="array" aca="1" ref="TE32" ca="1">INDIRECT(TE$203&amp;ROW())*TE$205</f>
        <v>0</v>
      </c>
      <c r="TF32" s="707" cm="1">
        <f t="array" aca="1" ref="TF32" ca="1">INDIRECT(TF$203&amp;ROW())*TF$205</f>
        <v>2</v>
      </c>
      <c r="TG32" s="707" cm="1">
        <f t="array" aca="1" ref="TG32" ca="1">INDIRECT(TG$203&amp;ROW())*TG$205</f>
        <v>3</v>
      </c>
      <c r="TH32" s="707" cm="1">
        <f t="array" aca="1" ref="TH32" ca="1">INDIRECT(TH$203&amp;ROW())*TH$205</f>
        <v>0</v>
      </c>
      <c r="TI32" s="707" cm="1">
        <f t="array" aca="1" ref="TI32" ca="1">INDIRECT(TI$203&amp;ROW())*TI$205</f>
        <v>2</v>
      </c>
      <c r="TJ32" s="696" cm="1">
        <f t="array" aca="1" ref="TJ32" ca="1">IF(INDIRECT(TJ$203&amp;ROW())="-",0,INDIRECT(TJ$203&amp;ROW())*TJ$205)</f>
        <v>0.41670000000000001</v>
      </c>
      <c r="TK32" s="707" cm="1">
        <f t="array" aca="1" ref="TK32" ca="1">INDIRECT(TK$203&amp;ROW())*TK$205</f>
        <v>0</v>
      </c>
      <c r="TL32" s="707" cm="1">
        <f t="array" aca="1" ref="TL32" ca="1">INDIRECT(TL$203&amp;ROW())*TL$205</f>
        <v>1</v>
      </c>
      <c r="TM32" s="707" cm="1">
        <f t="array" aca="1" ref="TM32" ca="1">INDIRECT(TM$203&amp;ROW())*TM$205</f>
        <v>0</v>
      </c>
      <c r="TN32" s="707" cm="1">
        <f t="array" aca="1" ref="TN32" ca="1">IF($TM32=0,0,INDIRECT(TN$203&amp;ROW())*TN$205)</f>
        <v>0</v>
      </c>
      <c r="TO32" s="707" cm="1">
        <f t="array" aca="1" ref="TO32" ca="1">IF($TM32=0,0,INDIRECT(TO$203&amp;ROW())*TO$205)</f>
        <v>0</v>
      </c>
      <c r="TP32" s="707" cm="1">
        <f t="array" aca="1" ref="TP32" ca="1">IF($TM32=0,0,INDIRECT(TP$203&amp;ROW())*TP$205)</f>
        <v>0</v>
      </c>
      <c r="TQ32" s="707" cm="1">
        <f t="array" aca="1" ref="TQ32" ca="1">IF($TM32=0,0,INDIRECT(TQ$203&amp;ROW())*TQ$205)</f>
        <v>0</v>
      </c>
      <c r="TR32" s="707" cm="1">
        <f t="array" aca="1" ref="TR32" ca="1">INDIRECT(TR$203&amp;ROW())*TR$205</f>
        <v>0</v>
      </c>
      <c r="TS32" s="707" cm="1">
        <f t="array" aca="1" ref="TS32" ca="1">IF($TR32=0,0,INDIRECT(TS$203&amp;ROW())*TS$205)</f>
        <v>0</v>
      </c>
      <c r="TT32" s="707" cm="1">
        <f t="array" aca="1" ref="TT32" ca="1">IF($TR32=0,0,INDIRECT(TT$203&amp;ROW())*TT$205)</f>
        <v>0</v>
      </c>
      <c r="TU32" s="707" cm="1">
        <f t="array" aca="1" ref="TU32" ca="1">INDIRECT(TU$203&amp;ROW())*TU$205</f>
        <v>0</v>
      </c>
      <c r="TV32" s="707" cm="1">
        <f t="array" aca="1" ref="TV32" ca="1">INDIRECT(TV$203&amp;ROW())*TV$205</f>
        <v>0</v>
      </c>
      <c r="TW32" s="707" cm="1">
        <f t="array" aca="1" ref="TW32" ca="1">INDIRECT(TW$203&amp;ROW())*TW$205</f>
        <v>0</v>
      </c>
      <c r="TX32" s="707" cm="1">
        <f t="array" aca="1" ref="TX32" ca="1">INDIRECT(TX$203&amp;ROW())*TX$205</f>
        <v>3</v>
      </c>
      <c r="TY32" s="707" cm="1">
        <f t="array" aca="1" ref="TY32" ca="1">INDIRECT(TY$203&amp;ROW())*TY$205</f>
        <v>0</v>
      </c>
      <c r="TZ32" s="707" cm="1">
        <f t="array" aca="1" ref="TZ32" ca="1">INDIRECT(TZ$203&amp;ROW())*TZ$205</f>
        <v>1</v>
      </c>
      <c r="UA32" s="707" cm="1">
        <f t="array" aca="1" ref="UA32" ca="1">INDIRECT(UA$203&amp;ROW())*UA$205</f>
        <v>0</v>
      </c>
      <c r="UB32" s="707" cm="1">
        <f t="array" aca="1" ref="UB32" ca="1">INDIRECT(UB$203&amp;ROW())*UB$205</f>
        <v>0</v>
      </c>
      <c r="UC32" s="707" cm="1">
        <f t="array" aca="1" ref="UC32" ca="1">INDIRECT(UC$203&amp;ROW())*UC$205</f>
        <v>1</v>
      </c>
      <c r="UD32" s="707" cm="1">
        <f t="array" aca="1" ref="UD32" ca="1">INDIRECT(UD$203&amp;ROW())*UD$205</f>
        <v>1</v>
      </c>
      <c r="UE32" s="707" cm="1">
        <f t="array" aca="1" ref="UE32" ca="1">INDIRECT(UE$203&amp;ROW())*UE$205</f>
        <v>2</v>
      </c>
      <c r="UF32" s="707" cm="1">
        <f t="array" aca="1" ref="UF32" ca="1">INDIRECT(UF$203&amp;ROW())*UF$205</f>
        <v>2</v>
      </c>
      <c r="UG32" s="696" cm="1">
        <f t="array" aca="1" ref="UG32" ca="1">IF(INDIRECT(UG$203&amp;ROW())="-",0,INDIRECT(UG$203&amp;ROW())*UG$205)</f>
        <v>0.59709999999999996</v>
      </c>
      <c r="UH32" s="707" cm="1">
        <f t="array" aca="1" ref="UH32" ca="1">INDIRECT(UH$203&amp;ROW())*UH$205</f>
        <v>2</v>
      </c>
      <c r="UI32" s="707" cm="1">
        <f t="array" aca="1" ref="UI32" ca="1">INDIRECT(UI$203&amp;ROW())*UI$205</f>
        <v>0</v>
      </c>
      <c r="UJ32" s="707" cm="1">
        <f t="array" aca="1" ref="UJ32" ca="1">INDIRECT(UJ$203&amp;ROW())*UJ$205</f>
        <v>0</v>
      </c>
      <c r="UM32" s="606" t="s">
        <v>2594</v>
      </c>
      <c r="UN32" s="616">
        <f t="shared" ca="1" si="83"/>
        <v>-0.97111609266078391</v>
      </c>
      <c r="UO32" s="616">
        <f t="shared" ca="1" si="83"/>
        <v>-0.6225347970107441</v>
      </c>
      <c r="UP32" s="616">
        <f t="shared" ca="1" si="83"/>
        <v>-0.88618201963763954</v>
      </c>
      <c r="UQ32" s="616">
        <f t="shared" ca="1" si="83"/>
        <v>0.29355872991449461</v>
      </c>
      <c r="UR32" s="616">
        <f t="shared" ca="1" si="83"/>
        <v>1.0502465449096676</v>
      </c>
      <c r="US32" s="616">
        <f t="shared" ca="1" si="83"/>
        <v>0.41305213694811815</v>
      </c>
      <c r="UT32" s="616">
        <f t="shared" ca="1" si="83"/>
        <v>0.30690415393182785</v>
      </c>
      <c r="UU32" s="616">
        <f t="shared" ca="1" si="83"/>
        <v>-0.54448954097874924</v>
      </c>
      <c r="UV32" s="616">
        <f t="shared" ca="1" si="83"/>
        <v>-0.69788673225296205</v>
      </c>
      <c r="UW32" s="616">
        <f t="shared" ca="1" si="83"/>
        <v>0.6421874155054268</v>
      </c>
      <c r="UX32" s="616">
        <f t="shared" ca="1" si="83"/>
        <v>0.28247365722383649</v>
      </c>
      <c r="UY32" s="616">
        <f t="shared" ca="1" si="83"/>
        <v>-0.67270887390575207</v>
      </c>
      <c r="UZ32" s="616">
        <f t="shared" ca="1" si="83"/>
        <v>-0.80238258590915801</v>
      </c>
      <c r="VA32" s="616">
        <f t="shared" ca="1" si="83"/>
        <v>-1.2201421130193821</v>
      </c>
      <c r="VB32" s="616">
        <f t="shared" ca="1" si="83"/>
        <v>-0.76400504167427041</v>
      </c>
      <c r="VC32" s="616">
        <f t="shared" ca="1" si="74"/>
        <v>-0.36562632538007284</v>
      </c>
      <c r="VD32" s="616">
        <f t="shared" ca="1" si="74"/>
        <v>-1.5772186114663853</v>
      </c>
      <c r="VE32" s="616">
        <f t="shared" ca="1" si="74"/>
        <v>3.9909080070471406E-2</v>
      </c>
      <c r="VF32" s="616">
        <f t="shared" ca="1" si="74"/>
        <v>0.95807256683723563</v>
      </c>
      <c r="VG32" s="616">
        <f t="shared" ca="1" si="74"/>
        <v>-0.89462372206681784</v>
      </c>
      <c r="VH32" s="616">
        <f t="shared" ca="1" si="74"/>
        <v>-0.12784420028857393</v>
      </c>
      <c r="VI32" s="616">
        <f t="shared" ca="1" si="74"/>
        <v>-0.58177256739443239</v>
      </c>
      <c r="VJ32" s="616">
        <f t="shared" ca="1" si="74"/>
        <v>-0.90132677458943244</v>
      </c>
      <c r="VK32" s="616">
        <f t="shared" ca="1" si="74"/>
        <v>-0.49937453713488217</v>
      </c>
      <c r="VL32" s="616">
        <f t="shared" ca="1" si="74"/>
        <v>-0.83864555511817418</v>
      </c>
      <c r="VM32" s="616">
        <f t="shared" ca="1" si="74"/>
        <v>-0.57201237404204519</v>
      </c>
      <c r="VN32" s="616">
        <f t="shared" ca="1" si="74"/>
        <v>-0.62639799545694341</v>
      </c>
      <c r="VO32" s="616">
        <f t="shared" ca="1" si="74"/>
        <v>-0.42150866262694142</v>
      </c>
      <c r="VP32" s="616">
        <f t="shared" ca="1" si="74"/>
        <v>-0.46221149066820022</v>
      </c>
      <c r="VQ32" s="616">
        <f t="shared" ca="1" si="74"/>
        <v>-0.77889442244162177</v>
      </c>
      <c r="VR32" s="616">
        <f t="shared" ca="1" si="74"/>
        <v>-0.64202286734458469</v>
      </c>
      <c r="VS32" s="616">
        <f t="shared" ca="1" si="75"/>
        <v>-0.40481357988865657</v>
      </c>
      <c r="VT32" s="616">
        <f t="shared" ca="1" si="75"/>
        <v>-0.3878135405833677</v>
      </c>
      <c r="VU32" s="616">
        <f t="shared" ca="1" si="75"/>
        <v>-0.82130507758946303</v>
      </c>
      <c r="VV32" s="616">
        <f t="shared" ca="1" si="75"/>
        <v>-0.64337789451099625</v>
      </c>
      <c r="VW32" s="616">
        <f t="shared" ca="1" si="75"/>
        <v>0.66845613582062358</v>
      </c>
      <c r="VX32" s="616">
        <f t="shared" ca="1" si="75"/>
        <v>-0.78524029103755877</v>
      </c>
      <c r="VY32" s="616">
        <f t="shared" ca="1" si="75"/>
        <v>-0.38600409364050642</v>
      </c>
      <c r="VZ32" s="616">
        <f t="shared" ca="1" si="75"/>
        <v>-1.5555141459162816</v>
      </c>
      <c r="WA32" s="616">
        <f t="shared" ca="1" si="75"/>
        <v>-1.1483025824394326</v>
      </c>
      <c r="WB32" s="616">
        <f t="shared" ca="1" si="75"/>
        <v>0.33435322352896929</v>
      </c>
      <c r="WC32" s="616">
        <f t="shared" ca="1" si="75"/>
        <v>0.47817673461028487</v>
      </c>
      <c r="WD32" s="616">
        <f t="shared" ca="1" si="75"/>
        <v>0.30785317554274461</v>
      </c>
      <c r="WE32" s="616">
        <f t="shared" ca="1" si="75"/>
        <v>0.67426644196529939</v>
      </c>
      <c r="WF32" s="616">
        <f t="shared" ca="1" si="75"/>
        <v>-0.46745655331292346</v>
      </c>
      <c r="WG32" s="616">
        <f t="shared" ca="1" si="75"/>
        <v>1.1042161560551988</v>
      </c>
      <c r="WH32" s="616">
        <f t="shared" ca="1" si="75"/>
        <v>-1.0816125322340113</v>
      </c>
      <c r="WI32" s="627">
        <f t="shared" ca="1" si="76"/>
        <v>-0.9831420375936909</v>
      </c>
      <c r="WL32" s="606" t="s">
        <v>2594</v>
      </c>
      <c r="WM32" s="700" t="str">
        <f t="shared" ca="1" si="63"/>
        <v>C</v>
      </c>
      <c r="WN32" s="479">
        <f t="shared" ca="1" si="64"/>
        <v>0.38041269584025306</v>
      </c>
      <c r="WO32" s="495">
        <f t="shared" ca="1" si="45"/>
        <v>0.49783642896576319</v>
      </c>
      <c r="WP32" s="458">
        <f t="shared" ca="1" si="45"/>
        <v>0.5202857360179296</v>
      </c>
      <c r="WQ32" s="458">
        <f t="shared" ca="1" si="45"/>
        <v>0.11688557137181126</v>
      </c>
      <c r="WR32" s="459">
        <f t="shared" ca="1" si="45"/>
        <v>0.38664304700550789</v>
      </c>
      <c r="WS32" s="495">
        <f t="shared" ca="1" si="65"/>
        <v>-0.36184638323635149</v>
      </c>
      <c r="WT32" s="458">
        <f t="shared" ca="1" si="66"/>
        <v>-0.32893217636265776</v>
      </c>
      <c r="WU32" s="458">
        <f t="shared" ca="1" si="67"/>
        <v>-0.61292074388861795</v>
      </c>
      <c r="WV32" s="459">
        <f t="shared" ca="1" si="68"/>
        <v>-0.36386885724701151</v>
      </c>
      <c r="WW32" s="484">
        <f t="shared" ca="1" si="84"/>
        <v>-0.7262006140917342</v>
      </c>
      <c r="WX32" s="484">
        <f t="shared" ca="1" si="84"/>
        <v>-0.37545073607717977</v>
      </c>
      <c r="WY32" s="484">
        <f t="shared" ca="1" si="84"/>
        <v>-0.64522912849816527</v>
      </c>
      <c r="WZ32" s="484">
        <f t="shared" ca="1" si="84"/>
        <v>0.10559307515024371</v>
      </c>
      <c r="XA32" s="484">
        <f t="shared" ca="1" si="84"/>
        <v>0.5542151017488316</v>
      </c>
      <c r="XB32" s="484">
        <f t="shared" ca="1" si="84"/>
        <v>0.21821544394969081</v>
      </c>
      <c r="XC32" s="484">
        <f t="shared" ca="1" si="84"/>
        <v>0.14467461816346364</v>
      </c>
      <c r="XD32" s="484">
        <f t="shared" ca="1" si="84"/>
        <v>-0.2792686855680005</v>
      </c>
      <c r="XE32" s="484">
        <f t="shared" ca="1" si="84"/>
        <v>-0.34259259686297905</v>
      </c>
      <c r="XF32" s="484">
        <f t="shared" ca="1" si="84"/>
        <v>0.41324760187774212</v>
      </c>
      <c r="XG32" s="484">
        <f t="shared" ca="1" si="84"/>
        <v>0.1145148206385433</v>
      </c>
      <c r="XH32" s="484">
        <f t="shared" ca="1" si="84"/>
        <v>-0.33958343954762366</v>
      </c>
      <c r="XI32" s="484">
        <f t="shared" ca="1" si="84"/>
        <v>-0.56078518929191046</v>
      </c>
      <c r="XJ32" s="484">
        <f t="shared" ca="1" si="84"/>
        <v>-0.86593485760985545</v>
      </c>
      <c r="XK32" s="484">
        <f t="shared" ca="1" si="84"/>
        <v>-0.54267278110123429</v>
      </c>
      <c r="XL32" s="484">
        <f t="shared" ca="1" si="77"/>
        <v>-0.32299429584075634</v>
      </c>
      <c r="XM32" s="484">
        <f t="shared" ca="1" si="77"/>
        <v>-1.1895382767679479</v>
      </c>
      <c r="XN32" s="484">
        <f t="shared" ca="1" si="77"/>
        <v>2.7828601533139714E-2</v>
      </c>
      <c r="XO32" s="484">
        <f t="shared" ca="1" si="77"/>
        <v>0.70341687857189839</v>
      </c>
      <c r="XP32" s="484">
        <f t="shared" ca="1" si="77"/>
        <v>-0.57255918212276347</v>
      </c>
      <c r="XQ32" s="484">
        <f t="shared" ca="1" si="77"/>
        <v>-8.50675308720171E-2</v>
      </c>
      <c r="XR32" s="484">
        <f t="shared" ca="1" si="77"/>
        <v>-0.5090509964701283</v>
      </c>
      <c r="XS32" s="484">
        <f t="shared" ca="1" si="77"/>
        <v>-0.55611861992167977</v>
      </c>
      <c r="XT32" s="484">
        <f t="shared" ca="1" si="77"/>
        <v>-0.30327015640201394</v>
      </c>
      <c r="XU32" s="484">
        <f t="shared" ca="1" si="77"/>
        <v>-0.63720289277878872</v>
      </c>
      <c r="XV32" s="484">
        <f t="shared" ca="1" si="77"/>
        <v>-0.30179372854458303</v>
      </c>
      <c r="XW32" s="484">
        <f t="shared" ca="1" si="77"/>
        <v>-0.40427726626791127</v>
      </c>
      <c r="XX32" s="484">
        <f t="shared" ca="1" si="77"/>
        <v>-0.20379943838012618</v>
      </c>
      <c r="XY32" s="484">
        <f t="shared" ca="1" si="77"/>
        <v>-0.24303080179333969</v>
      </c>
      <c r="XZ32" s="484">
        <f t="shared" ca="1" si="77"/>
        <v>-0.56968338057380219</v>
      </c>
      <c r="YA32" s="484">
        <f t="shared" ca="1" si="77"/>
        <v>-0.43779539324227229</v>
      </c>
      <c r="YB32" s="484">
        <f t="shared" ca="1" si="78"/>
        <v>-0.21272953623148902</v>
      </c>
      <c r="YC32" s="484">
        <f t="shared" ca="1" si="78"/>
        <v>-0.17304240180829866</v>
      </c>
      <c r="YD32" s="484">
        <f t="shared" ca="1" si="78"/>
        <v>-0.6068623218308542</v>
      </c>
      <c r="YE32" s="484">
        <f t="shared" ca="1" si="78"/>
        <v>-0.46342509741627064</v>
      </c>
      <c r="YF32" s="484">
        <f t="shared" ca="1" si="78"/>
        <v>0.39432227452058582</v>
      </c>
      <c r="YG32" s="484">
        <f t="shared" ca="1" si="78"/>
        <v>-0.54699838673676349</v>
      </c>
      <c r="YH32" s="484">
        <f t="shared" ca="1" si="78"/>
        <v>-0.20570158150102588</v>
      </c>
      <c r="YI32" s="484">
        <f t="shared" ca="1" si="78"/>
        <v>-0.91106463526316606</v>
      </c>
      <c r="YJ32" s="484">
        <f t="shared" ca="1" si="78"/>
        <v>-0.6812879221613154</v>
      </c>
      <c r="YK32" s="484">
        <f t="shared" ca="1" si="78"/>
        <v>5.8277766861099353E-2</v>
      </c>
      <c r="YL32" s="484">
        <f t="shared" ca="1" si="78"/>
        <v>0.15139075417761619</v>
      </c>
      <c r="YM32" s="484">
        <f t="shared" ca="1" si="78"/>
        <v>0.24575919003577301</v>
      </c>
      <c r="YN32" s="484">
        <f t="shared" ca="1" si="78"/>
        <v>0.48075197312125845</v>
      </c>
      <c r="YO32" s="484">
        <f t="shared" ca="1" si="78"/>
        <v>-0.2870650693894663</v>
      </c>
      <c r="YP32" s="484">
        <f t="shared" ca="1" si="78"/>
        <v>0.58832636794620996</v>
      </c>
      <c r="YQ32" s="484">
        <f t="shared" ca="1" si="78"/>
        <v>-0.78352011835031787</v>
      </c>
      <c r="YR32" s="484">
        <f t="shared" ca="1" si="79"/>
        <v>-0.73715989978774943</v>
      </c>
      <c r="YU32" s="606" t="s">
        <v>2594</v>
      </c>
      <c r="YV32" s="700" t="str">
        <f t="shared" ca="1" si="49"/>
        <v>C</v>
      </c>
      <c r="YW32" s="479">
        <f t="shared" ca="1" si="69"/>
        <v>0.46122583403605666</v>
      </c>
      <c r="YX32" s="495">
        <f t="shared" ca="1" si="50"/>
        <v>0.64250699591268423</v>
      </c>
      <c r="YY32" s="458">
        <f t="shared" ca="1" si="50"/>
        <v>0.503196045438425</v>
      </c>
      <c r="YZ32" s="458">
        <f t="shared" ca="1" si="50"/>
        <v>5.1536950853352075E-2</v>
      </c>
      <c r="ZA32" s="459">
        <f t="shared" ca="1" si="50"/>
        <v>0.64766334393976521</v>
      </c>
      <c r="ZB32" s="495">
        <f t="shared" ca="1" si="70"/>
        <v>-0.24605017096163481</v>
      </c>
      <c r="ZC32" s="458">
        <f t="shared" ca="1" si="71"/>
        <v>-0.39218815743620766</v>
      </c>
      <c r="ZD32" s="458">
        <f t="shared" ca="1" si="72"/>
        <v>-0.61796148748732815</v>
      </c>
      <c r="ZE32" s="459">
        <f t="shared" ca="1" si="73"/>
        <v>-3.7677120772723775E-2</v>
      </c>
      <c r="ZF32" s="484">
        <f t="shared" ca="1" si="85"/>
        <v>-3.2485432480444082E-2</v>
      </c>
      <c r="ZG32" s="484">
        <f t="shared" ca="1" si="85"/>
        <v>-7.9385408814590788E-2</v>
      </c>
      <c r="ZH32" s="484">
        <f t="shared" ca="1" si="85"/>
        <v>-6.6861590023482048E-2</v>
      </c>
      <c r="ZI32" s="484">
        <f t="shared" ca="1" si="85"/>
        <v>2.1988880583922777E-2</v>
      </c>
      <c r="ZJ32" s="484">
        <f t="shared" ca="1" si="85"/>
        <v>9.1836409008688807E-2</v>
      </c>
      <c r="ZK32" s="484">
        <f t="shared" ca="1" si="85"/>
        <v>7.3425809550013654E-2</v>
      </c>
      <c r="ZL32" s="484">
        <f t="shared" ca="1" si="85"/>
        <v>2.4672875513209128E-2</v>
      </c>
      <c r="ZM32" s="484">
        <f t="shared" ca="1" si="85"/>
        <v>-9.637358949300015E-2</v>
      </c>
      <c r="ZN32" s="484">
        <f t="shared" ca="1" si="85"/>
        <v>-0.14106825216800692</v>
      </c>
      <c r="ZO32" s="484">
        <f t="shared" ca="1" si="85"/>
        <v>2.8984588520071332E-2</v>
      </c>
      <c r="ZP32" s="484">
        <f t="shared" ca="1" si="85"/>
        <v>2.6000050859821721E-2</v>
      </c>
      <c r="ZQ32" s="484">
        <f t="shared" ca="1" si="85"/>
        <v>-1.1497069191506403E-2</v>
      </c>
      <c r="ZR32" s="484">
        <f t="shared" ca="1" si="85"/>
        <v>-4.5981105838852197E-2</v>
      </c>
      <c r="ZS32" s="484">
        <f t="shared" ca="1" si="85"/>
        <v>-0.1023804350250027</v>
      </c>
      <c r="ZT32" s="484">
        <f t="shared" ca="1" si="85"/>
        <v>-2.7291061507312073E-2</v>
      </c>
      <c r="ZU32" s="484">
        <f t="shared" ca="1" si="80"/>
        <v>-2.3140139034021866E-2</v>
      </c>
      <c r="ZV32" s="484">
        <f t="shared" ca="1" si="80"/>
        <v>-8.3701405664608222E-2</v>
      </c>
      <c r="ZW32" s="484">
        <f t="shared" ca="1" si="80"/>
        <v>5.5175234891583769E-3</v>
      </c>
      <c r="ZX32" s="484">
        <f t="shared" ca="1" si="80"/>
        <v>2.7969817598544739E-2</v>
      </c>
      <c r="ZY32" s="484">
        <f t="shared" ca="1" si="80"/>
        <v>-9.6348193705378546E-2</v>
      </c>
      <c r="ZZ32" s="484">
        <f t="shared" ca="1" si="80"/>
        <v>-7.8155783354792625E-3</v>
      </c>
      <c r="AAA32" s="484">
        <f t="shared" ca="1" si="80"/>
        <v>-3.5151628701053005E-2</v>
      </c>
      <c r="AAB32" s="484">
        <f t="shared" ca="1" si="80"/>
        <v>-0.10150745433592355</v>
      </c>
      <c r="AAC32" s="484">
        <f t="shared" ca="1" si="80"/>
        <v>-7.4874871608304394E-3</v>
      </c>
      <c r="AAD32" s="484">
        <f t="shared" ca="1" si="80"/>
        <v>-7.8682240113631882E-2</v>
      </c>
      <c r="AAE32" s="484">
        <f t="shared" ca="1" si="80"/>
        <v>-4.0219644611828483E-2</v>
      </c>
      <c r="AAF32" s="484">
        <f t="shared" ca="1" si="80"/>
        <v>-6.120902348854227E-2</v>
      </c>
      <c r="AAG32" s="484">
        <f t="shared" ca="1" si="80"/>
        <v>-4.3018323338477257E-2</v>
      </c>
      <c r="AAH32" s="484">
        <f t="shared" ca="1" si="80"/>
        <v>-3.8008707897835295E-2</v>
      </c>
      <c r="AAI32" s="484">
        <f t="shared" ca="1" si="80"/>
        <v>-6.0338538063910964E-2</v>
      </c>
      <c r="AAJ32" s="484">
        <f t="shared" ca="1" si="80"/>
        <v>-5.2025335368730337E-2</v>
      </c>
      <c r="AAK32" s="484">
        <f t="shared" ca="1" si="81"/>
        <v>-3.3183772310049216E-2</v>
      </c>
      <c r="AAL32" s="484">
        <f t="shared" ca="1" si="81"/>
        <v>-1.741238539122681E-2</v>
      </c>
      <c r="AAM32" s="484">
        <f t="shared" ca="1" si="81"/>
        <v>-2.189532836791554E-2</v>
      </c>
      <c r="AAN32" s="484">
        <f t="shared" ca="1" si="81"/>
        <v>-6.1359063816095079E-2</v>
      </c>
      <c r="AAO32" s="484">
        <f t="shared" ca="1" si="81"/>
        <v>1.8805162954418208E-2</v>
      </c>
      <c r="AAP32" s="484">
        <f t="shared" ca="1" si="81"/>
        <v>-2.8906649957960041E-2</v>
      </c>
      <c r="AAQ32" s="484">
        <f t="shared" ca="1" si="81"/>
        <v>-3.9485552608674854E-2</v>
      </c>
      <c r="AAR32" s="484">
        <f t="shared" ca="1" si="81"/>
        <v>-3.6651122693945694E-2</v>
      </c>
      <c r="AAS32" s="484">
        <f t="shared" ca="1" si="81"/>
        <v>-3.1171595822786675E-2</v>
      </c>
      <c r="AAT32" s="484">
        <f t="shared" ca="1" si="81"/>
        <v>0.1027465411596778</v>
      </c>
      <c r="AAU32" s="484">
        <f t="shared" ca="1" si="81"/>
        <v>0.12363824729832018</v>
      </c>
      <c r="AAV32" s="484">
        <f t="shared" ca="1" si="81"/>
        <v>2.0354908169117208E-2</v>
      </c>
      <c r="AAW32" s="484">
        <f t="shared" ca="1" si="81"/>
        <v>2.5206724043060142E-2</v>
      </c>
      <c r="AAX32" s="484">
        <f t="shared" ca="1" si="81"/>
        <v>-3.6779508563403916E-2</v>
      </c>
      <c r="AAY32" s="484">
        <f t="shared" ca="1" si="81"/>
        <v>0.13484625623176977</v>
      </c>
      <c r="AAZ32" s="484">
        <f t="shared" ca="1" si="81"/>
        <v>-0.11856365915979221</v>
      </c>
      <c r="ABA32" s="484">
        <f t="shared" ca="1" si="82"/>
        <v>-0.10451532592333997</v>
      </c>
    </row>
    <row r="33" spans="1:729" ht="15" customHeight="1" x14ac:dyDescent="0.35">
      <c r="A33" s="498">
        <v>31</v>
      </c>
      <c r="B33" s="628"/>
      <c r="C33" s="606" t="s">
        <v>2629</v>
      </c>
      <c r="D33" s="629">
        <v>124</v>
      </c>
      <c r="E33" s="630" t="s">
        <v>2630</v>
      </c>
      <c r="F33" s="631" t="s">
        <v>1351</v>
      </c>
      <c r="G33" s="632">
        <v>37742.156999999999</v>
      </c>
      <c r="H33" s="504">
        <v>1742831.1733408384</v>
      </c>
      <c r="I33" s="505">
        <v>46370</v>
      </c>
      <c r="J33" s="506" t="s">
        <v>2631</v>
      </c>
      <c r="K33" s="507">
        <v>2</v>
      </c>
      <c r="L33" s="508" t="s">
        <v>2632</v>
      </c>
      <c r="M33" s="828">
        <v>28</v>
      </c>
      <c r="N33" s="829">
        <v>0.84199999999999997</v>
      </c>
      <c r="O33" s="830">
        <v>0.84119999999999995</v>
      </c>
      <c r="P33" s="831">
        <v>0.78180000000000005</v>
      </c>
      <c r="Q33" s="832">
        <v>0.90290000000000004</v>
      </c>
      <c r="R33" s="829">
        <v>0.9405</v>
      </c>
      <c r="S33" s="833">
        <v>0.82579999999999998</v>
      </c>
      <c r="T33" s="833">
        <v>0.93059999999999998</v>
      </c>
      <c r="U33" s="833">
        <v>0.95652000000000004</v>
      </c>
      <c r="V33" s="833">
        <v>0.91339999999999999</v>
      </c>
      <c r="W33" s="633" t="s">
        <v>2633</v>
      </c>
      <c r="X33" s="516" t="s">
        <v>2634</v>
      </c>
      <c r="Y33" s="517">
        <v>1</v>
      </c>
      <c r="Z33" s="834">
        <v>3</v>
      </c>
      <c r="AA33" s="865" t="s">
        <v>2635</v>
      </c>
      <c r="AB33" s="520">
        <v>2018</v>
      </c>
      <c r="AC33" s="369">
        <v>1</v>
      </c>
      <c r="AD33" s="573" t="s">
        <v>2636</v>
      </c>
      <c r="AE33" s="835">
        <v>1</v>
      </c>
      <c r="AF33" s="751" t="s">
        <v>2637</v>
      </c>
      <c r="AG33" s="730" t="s">
        <v>2638</v>
      </c>
      <c r="AH33" s="647">
        <v>1</v>
      </c>
      <c r="AI33" s="647">
        <v>2</v>
      </c>
      <c r="AJ33" s="647">
        <v>2019</v>
      </c>
      <c r="AK33" s="752" t="s">
        <v>2639</v>
      </c>
      <c r="AL33" s="765" t="s">
        <v>1188</v>
      </c>
      <c r="AM33" s="650">
        <v>1</v>
      </c>
      <c r="AN33" s="647">
        <v>1</v>
      </c>
      <c r="AO33" s="647" t="s">
        <v>1188</v>
      </c>
      <c r="AP33" s="647">
        <v>1</v>
      </c>
      <c r="AQ33" s="647">
        <v>1</v>
      </c>
      <c r="AR33" s="647">
        <v>1</v>
      </c>
      <c r="AS33" s="647">
        <v>1</v>
      </c>
      <c r="AT33" s="647">
        <v>1</v>
      </c>
      <c r="AU33" s="648">
        <v>1</v>
      </c>
      <c r="AV33" s="859" t="s">
        <v>2640</v>
      </c>
      <c r="AW33" s="642" t="s">
        <v>1631</v>
      </c>
      <c r="AX33" s="843">
        <v>2</v>
      </c>
      <c r="AY33" s="866" t="s">
        <v>2641</v>
      </c>
      <c r="AZ33" s="800">
        <v>1</v>
      </c>
      <c r="BA33" s="845" t="s">
        <v>2642</v>
      </c>
      <c r="BB33" s="631" t="s">
        <v>2643</v>
      </c>
      <c r="BC33" s="646" t="s">
        <v>2644</v>
      </c>
      <c r="BD33" s="631" t="s">
        <v>1607</v>
      </c>
      <c r="BE33" s="631" t="s">
        <v>1317</v>
      </c>
      <c r="BF33" s="631">
        <v>3</v>
      </c>
      <c r="BG33" s="631">
        <v>1994</v>
      </c>
      <c r="BH33" s="631" t="s">
        <v>1197</v>
      </c>
      <c r="BI33" s="631">
        <v>1</v>
      </c>
      <c r="BJ33" s="631">
        <v>2</v>
      </c>
      <c r="BK33" s="631" t="s">
        <v>1198</v>
      </c>
      <c r="BL33" s="631" t="s">
        <v>1257</v>
      </c>
      <c r="BM33" s="859" t="s">
        <v>2645</v>
      </c>
      <c r="BN33" s="647">
        <v>1869</v>
      </c>
      <c r="BO33" s="798" t="s">
        <v>2646</v>
      </c>
      <c r="BP33" s="647">
        <v>1985</v>
      </c>
      <c r="BQ33" s="647">
        <v>2</v>
      </c>
      <c r="BR33" s="647">
        <v>4</v>
      </c>
      <c r="BS33" s="647" t="s">
        <v>1188</v>
      </c>
      <c r="BT33" s="647" t="s">
        <v>1188</v>
      </c>
      <c r="BU33" s="647" t="s">
        <v>1188</v>
      </c>
      <c r="BV33" s="648" t="s">
        <v>1188</v>
      </c>
      <c r="BW33" s="846" t="s">
        <v>2647</v>
      </c>
      <c r="BX33" s="650">
        <v>2003</v>
      </c>
      <c r="BY33" s="647" t="s">
        <v>1611</v>
      </c>
      <c r="BZ33" s="651" t="s">
        <v>2648</v>
      </c>
      <c r="CA33" s="647">
        <v>2</v>
      </c>
      <c r="CB33" s="647" t="s">
        <v>1214</v>
      </c>
      <c r="CC33" s="798" t="s">
        <v>2649</v>
      </c>
      <c r="CD33" s="652">
        <v>2013</v>
      </c>
      <c r="CE33" s="647">
        <v>3</v>
      </c>
      <c r="CF33" s="647">
        <v>3</v>
      </c>
      <c r="CG33" s="633" t="s">
        <v>2650</v>
      </c>
      <c r="CH33" s="647">
        <v>2003</v>
      </c>
      <c r="CI33" s="647">
        <v>1971</v>
      </c>
      <c r="CJ33" s="647">
        <v>3</v>
      </c>
      <c r="CK33" s="867" t="s">
        <v>2651</v>
      </c>
      <c r="CL33" s="651" t="s">
        <v>2652</v>
      </c>
      <c r="CM33" s="647">
        <v>1</v>
      </c>
      <c r="CN33" s="647" t="s">
        <v>1262</v>
      </c>
      <c r="CO33" s="798" t="s">
        <v>2653</v>
      </c>
      <c r="CP33" s="647">
        <v>1999</v>
      </c>
      <c r="CQ33" s="647">
        <v>3</v>
      </c>
      <c r="CR33" s="650">
        <v>3</v>
      </c>
      <c r="CS33" s="846" t="s">
        <v>2654</v>
      </c>
      <c r="CT33" s="647">
        <v>1992</v>
      </c>
      <c r="CU33" s="648">
        <v>3</v>
      </c>
      <c r="CV33" s="846" t="s">
        <v>2655</v>
      </c>
      <c r="CW33" s="850" t="s">
        <v>1188</v>
      </c>
      <c r="CX33" s="657">
        <v>1</v>
      </c>
      <c r="CY33" s="863" t="s">
        <v>2656</v>
      </c>
      <c r="CZ33" s="850">
        <v>2000</v>
      </c>
      <c r="DA33" s="657">
        <v>3</v>
      </c>
      <c r="DB33" s="723">
        <v>1345600</v>
      </c>
      <c r="DC33" s="753">
        <v>2</v>
      </c>
      <c r="DD33" s="853" t="s">
        <v>1493</v>
      </c>
      <c r="DE33" s="648">
        <v>2018</v>
      </c>
      <c r="DF33" s="854" t="s">
        <v>2657</v>
      </c>
      <c r="DG33" s="855" t="s">
        <v>2658</v>
      </c>
      <c r="DH33" s="852">
        <v>2</v>
      </c>
      <c r="DI33" s="856" t="s">
        <v>1214</v>
      </c>
      <c r="DJ33" s="730" t="s">
        <v>2659</v>
      </c>
      <c r="DK33" s="850">
        <v>2006</v>
      </c>
      <c r="DL33" s="850">
        <v>3</v>
      </c>
      <c r="DM33" s="851">
        <v>2</v>
      </c>
      <c r="DN33" s="790" t="s">
        <v>2660</v>
      </c>
      <c r="DO33" s="791" t="s">
        <v>2660</v>
      </c>
      <c r="DP33" s="825">
        <v>2</v>
      </c>
      <c r="DQ33" s="642" t="s">
        <v>1214</v>
      </c>
      <c r="DR33" s="730" t="s">
        <v>2661</v>
      </c>
      <c r="DS33" s="753" t="s">
        <v>1188</v>
      </c>
      <c r="DT33" s="753">
        <v>2</v>
      </c>
      <c r="DU33" s="657">
        <v>1</v>
      </c>
      <c r="DV33" s="651" t="s">
        <v>2662</v>
      </c>
      <c r="DW33" s="730" t="s">
        <v>2663</v>
      </c>
      <c r="DX33" s="647">
        <v>2013</v>
      </c>
      <c r="DY33" s="647">
        <v>3</v>
      </c>
      <c r="DZ33" s="650">
        <v>2</v>
      </c>
      <c r="EA33" s="771" t="s">
        <v>2664</v>
      </c>
      <c r="EB33" s="506" t="s">
        <v>2665</v>
      </c>
      <c r="EC33" s="647">
        <v>2</v>
      </c>
      <c r="ED33" s="668" t="s">
        <v>1214</v>
      </c>
      <c r="EE33" s="647">
        <v>1994</v>
      </c>
      <c r="EF33" s="647">
        <v>3</v>
      </c>
      <c r="EG33" s="650" t="s">
        <v>1220</v>
      </c>
      <c r="EH33" s="648" t="s">
        <v>1221</v>
      </c>
      <c r="EI33" s="551" t="s">
        <v>2666</v>
      </c>
      <c r="EJ33" s="651" t="s">
        <v>2667</v>
      </c>
      <c r="EK33" s="647" t="s">
        <v>1188</v>
      </c>
      <c r="EL33" s="647" t="s">
        <v>1188</v>
      </c>
      <c r="EM33" s="669" t="s">
        <v>1188</v>
      </c>
      <c r="EN33" s="647" t="s">
        <v>2668</v>
      </c>
      <c r="EO33" s="651" t="s">
        <v>2669</v>
      </c>
      <c r="EP33" s="556">
        <v>1</v>
      </c>
      <c r="EQ33" s="556" t="s">
        <v>1262</v>
      </c>
      <c r="ER33" s="557" t="s">
        <v>2670</v>
      </c>
      <c r="ES33" s="556">
        <v>1996</v>
      </c>
      <c r="ET33" s="556">
        <v>3</v>
      </c>
      <c r="EU33" s="671">
        <v>1</v>
      </c>
      <c r="EV33" s="672"/>
      <c r="EW33" s="673"/>
      <c r="EX33" s="674"/>
      <c r="EY33" s="631" t="s">
        <v>1188</v>
      </c>
      <c r="EZ33" s="631" t="s">
        <v>1188</v>
      </c>
      <c r="FA33" s="675"/>
      <c r="FB33" s="648">
        <v>0</v>
      </c>
      <c r="FC33" s="676"/>
      <c r="FD33" s="647" t="s">
        <v>1012</v>
      </c>
      <c r="FE33" s="648" t="s">
        <v>1013</v>
      </c>
      <c r="FF33" s="652" t="s">
        <v>1379</v>
      </c>
      <c r="FG33" s="563" t="s">
        <v>1282</v>
      </c>
      <c r="FH33" s="631" t="str">
        <f t="shared" si="0"/>
        <v>A</v>
      </c>
      <c r="FI33" s="677">
        <f t="shared" si="1"/>
        <v>3.6444444444444444</v>
      </c>
      <c r="FJ33" s="678">
        <f t="shared" si="2"/>
        <v>3.6</v>
      </c>
      <c r="FK33" s="679">
        <f t="shared" si="3"/>
        <v>4</v>
      </c>
      <c r="FL33" s="680">
        <f t="shared" si="4"/>
        <v>3.333333333333333</v>
      </c>
      <c r="FM33" s="681">
        <v>2</v>
      </c>
      <c r="FN33" s="430">
        <v>2019</v>
      </c>
      <c r="FO33" s="686" t="s">
        <v>2671</v>
      </c>
      <c r="FP33" s="557" t="s">
        <v>2672</v>
      </c>
      <c r="FQ33" s="430">
        <v>2</v>
      </c>
      <c r="FR33" s="682" t="s">
        <v>1126</v>
      </c>
      <c r="FS33" s="369">
        <v>2</v>
      </c>
      <c r="FT33" s="430">
        <v>2019</v>
      </c>
      <c r="FU33" s="573" t="s">
        <v>2673</v>
      </c>
      <c r="FV33" s="369">
        <v>2</v>
      </c>
      <c r="FW33" s="430">
        <v>2019</v>
      </c>
      <c r="FX33" s="573" t="s">
        <v>2674</v>
      </c>
      <c r="FY33" s="369">
        <v>2</v>
      </c>
      <c r="FZ33" s="430">
        <v>2016</v>
      </c>
      <c r="GA33" s="686" t="s">
        <v>2675</v>
      </c>
      <c r="GB33" s="573" t="s">
        <v>2676</v>
      </c>
      <c r="GC33" s="369">
        <v>2</v>
      </c>
      <c r="GD33" s="430">
        <v>2020</v>
      </c>
      <c r="GE33" s="686" t="s">
        <v>2677</v>
      </c>
      <c r="GF33" s="573" t="s">
        <v>2678</v>
      </c>
      <c r="GG33" s="369">
        <v>2</v>
      </c>
      <c r="GH33" s="430">
        <v>2019</v>
      </c>
      <c r="GI33" s="686" t="s">
        <v>2220</v>
      </c>
      <c r="GJ33" s="572" t="s">
        <v>2679</v>
      </c>
      <c r="GK33" s="369">
        <v>2</v>
      </c>
      <c r="GL33" s="430">
        <v>2012</v>
      </c>
      <c r="GM33" s="686" t="s">
        <v>2680</v>
      </c>
      <c r="GN33" s="572" t="s">
        <v>2681</v>
      </c>
      <c r="GO33" s="676">
        <v>1</v>
      </c>
      <c r="GP33" s="730" t="s">
        <v>2682</v>
      </c>
      <c r="GQ33" s="647">
        <v>1</v>
      </c>
      <c r="GR33" s="647">
        <v>1</v>
      </c>
      <c r="GS33" s="647">
        <v>1</v>
      </c>
      <c r="GT33" s="648">
        <v>1</v>
      </c>
      <c r="GU33" s="770">
        <v>1</v>
      </c>
      <c r="GV33" s="730" t="s">
        <v>2682</v>
      </c>
      <c r="GW33" s="647">
        <v>1</v>
      </c>
      <c r="GX33" s="648">
        <v>1</v>
      </c>
      <c r="GY33" s="650">
        <v>1</v>
      </c>
      <c r="GZ33" s="573" t="s">
        <v>2682</v>
      </c>
      <c r="HA33" s="583" t="s">
        <v>1459</v>
      </c>
      <c r="HB33" s="584">
        <v>2</v>
      </c>
      <c r="HC33" s="585">
        <v>2</v>
      </c>
      <c r="HD33" s="586" t="s">
        <v>2683</v>
      </c>
      <c r="HE33" s="718" t="s">
        <v>2684</v>
      </c>
      <c r="HF33" s="587">
        <v>1983</v>
      </c>
      <c r="HG33" s="587">
        <v>2002</v>
      </c>
      <c r="HH33" s="588">
        <v>2</v>
      </c>
      <c r="HI33" s="586" t="s">
        <v>2685</v>
      </c>
      <c r="HJ33" s="471" t="s">
        <v>2686</v>
      </c>
      <c r="HK33" s="691">
        <v>1983</v>
      </c>
      <c r="HL33" s="692">
        <v>2</v>
      </c>
      <c r="HM33" s="591" t="s">
        <v>2687</v>
      </c>
      <c r="HN33" s="592">
        <v>1983</v>
      </c>
      <c r="HO33" s="681">
        <v>1</v>
      </c>
      <c r="HP33" s="574">
        <v>1</v>
      </c>
      <c r="HQ33" s="472">
        <f t="shared" si="5"/>
        <v>2</v>
      </c>
      <c r="HR33" s="593">
        <v>1</v>
      </c>
      <c r="HS33" s="574">
        <v>1</v>
      </c>
      <c r="HT33" s="574">
        <v>0.5</v>
      </c>
      <c r="HU33" s="574">
        <v>1</v>
      </c>
      <c r="HV33" s="574">
        <v>1</v>
      </c>
      <c r="HW33" s="574">
        <v>0.5</v>
      </c>
      <c r="HX33" s="574">
        <v>1</v>
      </c>
      <c r="HY33" s="574">
        <v>0</v>
      </c>
      <c r="HZ33" s="574">
        <v>0</v>
      </c>
      <c r="IA33" s="574">
        <v>1</v>
      </c>
      <c r="IB33" s="574">
        <v>1</v>
      </c>
      <c r="IC33" s="574">
        <v>0.75</v>
      </c>
      <c r="ID33" s="681">
        <v>1</v>
      </c>
      <c r="IE33" s="369">
        <v>0</v>
      </c>
      <c r="IF33" s="574">
        <v>1</v>
      </c>
      <c r="IG33" s="472">
        <f t="shared" si="6"/>
        <v>1</v>
      </c>
      <c r="IH33" s="609">
        <v>0.8073865050226301</v>
      </c>
      <c r="II33" s="694">
        <v>0.80670656131695939</v>
      </c>
      <c r="IJ33" s="695">
        <v>0.87763020016955795</v>
      </c>
      <c r="IK33" s="696">
        <v>0.66312844342731592</v>
      </c>
      <c r="IL33" s="696">
        <v>0.84329307453897984</v>
      </c>
      <c r="IM33" s="697">
        <v>0.84277452713198375</v>
      </c>
      <c r="IN33" s="599">
        <v>3</v>
      </c>
      <c r="IO33" s="600">
        <v>1</v>
      </c>
      <c r="IP33" s="601">
        <v>1</v>
      </c>
      <c r="IQ33" s="600">
        <v>40</v>
      </c>
      <c r="IR33" s="587">
        <v>58</v>
      </c>
      <c r="IS33" s="601">
        <v>98</v>
      </c>
      <c r="IT33" s="599">
        <v>3</v>
      </c>
      <c r="IU33" s="600">
        <v>23</v>
      </c>
      <c r="IV33" s="587">
        <v>33</v>
      </c>
      <c r="IW33" s="601">
        <v>31</v>
      </c>
      <c r="IX33" s="602">
        <v>87</v>
      </c>
      <c r="IY33" s="681">
        <v>1</v>
      </c>
      <c r="IZ33" s="603" t="s">
        <v>2688</v>
      </c>
      <c r="JA33" s="681">
        <v>2</v>
      </c>
      <c r="JB33" s="743" t="s">
        <v>2689</v>
      </c>
      <c r="JC33" s="681">
        <v>2</v>
      </c>
      <c r="JD33" s="430">
        <v>1</v>
      </c>
      <c r="JE33" s="686" t="s">
        <v>2690</v>
      </c>
      <c r="JF33" s="557" t="s">
        <v>2691</v>
      </c>
      <c r="JG33" s="592">
        <v>2017</v>
      </c>
      <c r="JH33" s="681">
        <v>2</v>
      </c>
      <c r="JI33" s="430">
        <v>1</v>
      </c>
      <c r="JJ33" s="686" t="s">
        <v>2692</v>
      </c>
      <c r="JK33" s="557" t="s">
        <v>2693</v>
      </c>
      <c r="JL33" s="592">
        <v>2018</v>
      </c>
      <c r="JM33" s="369">
        <v>1</v>
      </c>
      <c r="JN33" s="430">
        <v>3</v>
      </c>
      <c r="JO33" s="430">
        <v>1</v>
      </c>
      <c r="JP33" s="686" t="s">
        <v>2694</v>
      </c>
      <c r="JQ33" s="557" t="s">
        <v>2695</v>
      </c>
      <c r="JR33" s="592">
        <v>2018</v>
      </c>
      <c r="JS33" s="369">
        <v>2</v>
      </c>
      <c r="JT33" s="430">
        <v>3</v>
      </c>
      <c r="JU33" s="686" t="s">
        <v>2696</v>
      </c>
      <c r="JV33" s="557" t="s">
        <v>2697</v>
      </c>
      <c r="JW33" s="592">
        <v>2019</v>
      </c>
      <c r="JX33" s="606">
        <v>2</v>
      </c>
      <c r="JY33" s="750" t="s">
        <v>2698</v>
      </c>
      <c r="JZ33" s="606">
        <v>2004</v>
      </c>
      <c r="KA33" s="606">
        <f t="shared" si="7"/>
        <v>1</v>
      </c>
      <c r="KB33" s="606"/>
      <c r="KC33" s="606">
        <v>1</v>
      </c>
      <c r="KD33" s="606"/>
      <c r="KE33" s="606"/>
      <c r="KF33" s="606">
        <f t="shared" si="8"/>
        <v>1</v>
      </c>
      <c r="KG33" s="606"/>
      <c r="KH33" s="606">
        <v>1</v>
      </c>
      <c r="KI33" s="606"/>
      <c r="KJ33" s="606"/>
      <c r="KK33" s="606">
        <v>0</v>
      </c>
      <c r="KL33" s="606">
        <v>0</v>
      </c>
      <c r="KM33" s="608">
        <f t="shared" si="9"/>
        <v>0.84632863998413088</v>
      </c>
      <c r="KN33" s="609">
        <v>1.7316431999206543</v>
      </c>
      <c r="KO33" s="609">
        <v>95.192306518554688</v>
      </c>
      <c r="KP33" s="610">
        <v>7</v>
      </c>
      <c r="KQ33" s="608">
        <f t="shared" si="10"/>
        <v>0.85339472293853758</v>
      </c>
      <c r="KR33" s="609">
        <v>1.766973614692688</v>
      </c>
      <c r="KS33" s="609">
        <v>93.269233703613281</v>
      </c>
      <c r="KT33" s="610">
        <v>9</v>
      </c>
      <c r="KU33" s="610">
        <v>77</v>
      </c>
      <c r="KV33" s="563" t="s">
        <v>1538</v>
      </c>
      <c r="KW33" s="606" t="s">
        <v>2629</v>
      </c>
      <c r="KX33" s="700" t="str">
        <f t="shared" ca="1" si="11"/>
        <v>A</v>
      </c>
      <c r="KY33" s="701">
        <f t="shared" ca="1" si="12"/>
        <v>0.89871433490609354</v>
      </c>
      <c r="KZ33" s="702">
        <f t="shared" ca="1" si="13"/>
        <v>0.84342117647058823</v>
      </c>
      <c r="LA33" s="703">
        <f t="shared" ca="1" si="54"/>
        <v>0.90700952380952382</v>
      </c>
      <c r="LB33" s="703">
        <f t="shared" ca="1" si="14"/>
        <v>0.98512500000000003</v>
      </c>
      <c r="LC33" s="704">
        <f t="shared" ca="1" si="15"/>
        <v>0.85930163934426229</v>
      </c>
      <c r="LD33" s="696" cm="1">
        <f t="array" aca="1" ref="LD33" ca="1">INDIRECT(LD$203&amp;ROW())*LD$205</f>
        <v>8</v>
      </c>
      <c r="LE33" s="696" cm="1">
        <f t="array" aca="1" ref="LE33" ca="1">INDIRECT(LE$203&amp;ROW())*LE$205</f>
        <v>8</v>
      </c>
      <c r="LF33" s="696" cm="1">
        <f t="array" aca="1" ref="LF33" ca="1">INDIRECT(LF$203&amp;ROW())*LF$205</f>
        <v>8</v>
      </c>
      <c r="LG33" s="696" cm="1">
        <f t="array" aca="1" ref="LG33" ca="1">INDIRECT(LG$203&amp;ROW())*LG$205</f>
        <v>3</v>
      </c>
      <c r="LH33" s="696" cm="1">
        <f t="array" aca="1" ref="LH33" ca="1">INDIRECT(LH$203&amp;ROW())*LH$205</f>
        <v>2</v>
      </c>
      <c r="LI33" s="696" cm="1">
        <f t="array" aca="1" ref="LI33" ca="1">INDIRECT(LI$203&amp;ROW())*LI$205</f>
        <v>3</v>
      </c>
      <c r="LJ33" s="696" cm="1">
        <f t="array" aca="1" ref="LJ33" ca="1">INDIRECT(LJ$203&amp;ROW())*LJ$205</f>
        <v>3</v>
      </c>
      <c r="LK33" s="696" cm="1">
        <f t="array" aca="1" ref="LK33" ca="1">INDIRECT(LK$203&amp;ROW())*LK$205</f>
        <v>3</v>
      </c>
      <c r="LL33" s="696" cm="1">
        <f t="array" aca="1" ref="LL33" ca="1">INDIRECT(LL$203&amp;ROW())*LL$205</f>
        <v>2</v>
      </c>
      <c r="LM33" s="696" cm="1">
        <f t="array" aca="1" ref="LM33" ca="1">INDIRECT(LM$203&amp;ROW())*LM$205</f>
        <v>6</v>
      </c>
      <c r="LN33" s="696" cm="1">
        <f t="array" aca="1" ref="LN33" ca="1">INDIRECT(LN$203&amp;ROW())*LN$205</f>
        <v>3</v>
      </c>
      <c r="LO33" s="696" cm="1">
        <f t="array" aca="1" ref="LO33" ca="1">INDIRECT(LO$203&amp;ROW())*LO$205</f>
        <v>6</v>
      </c>
      <c r="LP33" s="696" cm="1">
        <f t="array" aca="1" ref="LP33" ca="1">INDIRECT(LP$203&amp;ROW())*LP$205</f>
        <v>4</v>
      </c>
      <c r="LQ33" s="696" cm="1">
        <f t="array" aca="1" ref="LQ33" ca="1">IF(INDIRECT(LQ$203&amp;ROW())="-",0,INDIRECT(LQ$203&amp;ROW())*LQ$205)</f>
        <v>4.6908000000000003</v>
      </c>
      <c r="LR33" s="696" cm="1">
        <f t="array" aca="1" ref="LR33" ca="1">INDIRECT(LR$203&amp;ROW())*LR$205</f>
        <v>8</v>
      </c>
      <c r="LS33" s="696" cm="1">
        <f t="array" aca="1" ref="LS33" ca="1">IF(INDIRECT(LS$203&amp;ROW())="-",0,INDIRECT(LS$203&amp;ROW())*LS$205)</f>
        <v>5.0472000000000001</v>
      </c>
      <c r="LT33" s="696" cm="1">
        <f t="array" aca="1" ref="LT33" ca="1">INDIRECT(LT$203&amp;ROW())*LT$205</f>
        <v>4</v>
      </c>
      <c r="LU33" s="696" cm="1">
        <f t="array" aca="1" ref="LU33" ca="1">INDIRECT(LU$203&amp;ROW())*LU$205</f>
        <v>3</v>
      </c>
      <c r="LV33" s="696" cm="1">
        <f t="array" aca="1" ref="LV33" ca="1">INDIRECT(LV$203&amp;ROW())*LV$205</f>
        <v>3</v>
      </c>
      <c r="LW33" s="696" cm="1">
        <f t="array" aca="1" ref="LW33" ca="1">INDIRECT(LW$203&amp;ROW())*LW$205</f>
        <v>1</v>
      </c>
      <c r="LX33" s="696" cm="1">
        <f t="array" aca="1" ref="LX33" ca="1">INDIRECT(LX$203&amp;ROW())*LX$205</f>
        <v>3</v>
      </c>
      <c r="LY33" s="696" cm="1">
        <f t="array" aca="1" ref="LY33" ca="1">IF(INDIRECT(LY$203&amp;ROW())="-",0,INDIRECT(LY$203&amp;ROW())*LY$205)</f>
        <v>5.6429999999999998</v>
      </c>
      <c r="LZ33" s="696" cm="1">
        <f t="array" aca="1" ref="LZ33" ca="1">INDIRECT(LZ$203&amp;ROW())*LZ$205</f>
        <v>2</v>
      </c>
      <c r="MA33" s="696" cm="1">
        <f t="array" aca="1" ref="MA33" ca="1">INDIRECT(MA$203&amp;ROW())*MA$205</f>
        <v>4</v>
      </c>
      <c r="MB33" s="696" cm="1">
        <f t="array" aca="1" ref="MB33" ca="1">INDIRECT(MB$203&amp;ROW())*MB$205</f>
        <v>4</v>
      </c>
      <c r="MC33" s="696" cm="1">
        <f t="array" aca="1" ref="MC33" ca="1">IF($MB33=0,0,INDIRECT(MC$203&amp;ROW())*MC$205)</f>
        <v>0.5</v>
      </c>
      <c r="MD33" s="696" cm="1">
        <f t="array" aca="1" ref="MD33" ca="1">IF($MB33=0,0,INDIRECT(MD$203&amp;ROW())*MD$205)</f>
        <v>0.5</v>
      </c>
      <c r="ME33" s="696" cm="1">
        <f t="array" aca="1" ref="ME33" ca="1">IF($MB33=0,0,INDIRECT(ME$203&amp;ROW())*ME$205)</f>
        <v>0.5</v>
      </c>
      <c r="MF33" s="696" cm="1">
        <f t="array" aca="1" ref="MF33" ca="1">IF($MB33=0,0,INDIRECT(MF$203&amp;ROW())*MF$205)</f>
        <v>0.5</v>
      </c>
      <c r="MG33" s="696" cm="1">
        <f t="array" aca="1" ref="MG33" ca="1">INDIRECT(MG$203&amp;ROW())*MG$205</f>
        <v>4</v>
      </c>
      <c r="MH33" s="696" cm="1">
        <f t="array" aca="1" ref="MH33" ca="1">IF($MG33=0,0,INDIRECT(MH$203&amp;ROW())*MH$205)</f>
        <v>0.5</v>
      </c>
      <c r="MI33" s="696" cm="1">
        <f t="array" aca="1" ref="MI33" ca="1">IF($MG33=0,0,INDIRECT(MI$203&amp;ROW())*MI$205)</f>
        <v>0.5</v>
      </c>
      <c r="MJ33" s="696" cm="1">
        <f t="array" aca="1" ref="MJ33" ca="1">INDIRECT(MJ$203&amp;ROW())*MJ$205</f>
        <v>1</v>
      </c>
      <c r="MK33" s="696" cm="1">
        <f t="array" aca="1" ref="MK33" ca="1">INDIRECT(MK$203&amp;ROW())*MK$205</f>
        <v>4</v>
      </c>
      <c r="ML33" s="696" cm="1">
        <f t="array" aca="1" ref="ML33" ca="1">INDIRECT(ML$203&amp;ROW())*ML$205</f>
        <v>6</v>
      </c>
      <c r="MM33" s="696" cm="1">
        <f t="array" aca="1" ref="MM33" ca="1">INDIRECT(MM$203&amp;ROW())*MM$205</f>
        <v>6</v>
      </c>
      <c r="MN33" s="696" cm="1">
        <f t="array" aca="1" ref="MN33" ca="1">INDIRECT(MN$203&amp;ROW())*MN$205</f>
        <v>4</v>
      </c>
      <c r="MO33" s="696" cm="1">
        <f t="array" aca="1" ref="MO33" ca="1">INDIRECT(MO$203&amp;ROW())*MO$205</f>
        <v>2</v>
      </c>
      <c r="MP33" s="696" cm="1">
        <f t="array" aca="1" ref="MP33" ca="1">INDIRECT(MP$203&amp;ROW())*MP$205</f>
        <v>2</v>
      </c>
      <c r="MQ33" s="696" cm="1">
        <f t="array" aca="1" ref="MQ33" ca="1">INDIRECT(MQ$203&amp;ROW())*MQ$205</f>
        <v>2</v>
      </c>
      <c r="MR33" s="696" cm="1">
        <f t="array" aca="1" ref="MR33" ca="1">INDIRECT(MR$203&amp;ROW())*MR$205</f>
        <v>0</v>
      </c>
      <c r="MS33" s="696" cm="1">
        <f t="array" aca="1" ref="MS33" ca="1">INDIRECT(MS$203&amp;ROW())*MS$205</f>
        <v>0</v>
      </c>
      <c r="MT33" s="696" cm="1">
        <f t="array" aca="1" ref="MT33" ca="1">INDIRECT(MT$203&amp;ROW())*MT$205</f>
        <v>3</v>
      </c>
      <c r="MU33" s="696" cm="1">
        <f t="array" aca="1" ref="MU33" ca="1">INDIRECT(MU$203&amp;ROW())*MU$205</f>
        <v>2</v>
      </c>
      <c r="MV33" s="696" cm="1">
        <f t="array" aca="1" ref="MV33" ca="1">IF(INDIRECT(MV$203&amp;ROW())="-",0,INDIRECT(MV$203&amp;ROW())*MV$205)</f>
        <v>5.4174000000000007</v>
      </c>
      <c r="MW33" s="696" cm="1">
        <f t="array" aca="1" ref="MW33" ca="1">INDIRECT(MW$203&amp;ROW())*MW$205</f>
        <v>4</v>
      </c>
      <c r="MX33" s="696" cm="1">
        <f t="array" aca="1" ref="MX33" ca="1">INDIRECT(MX$203&amp;ROW())*MX$205</f>
        <v>4</v>
      </c>
      <c r="MY33" s="696" cm="1">
        <f t="array" aca="1" ref="MY33" ca="1">INDIRECT(MY$203&amp;ROW())*MY$205</f>
        <v>8</v>
      </c>
      <c r="NA33" s="701">
        <f t="shared" si="16"/>
        <v>0.87272682926829259</v>
      </c>
      <c r="NB33" s="617">
        <f t="shared" si="17"/>
        <v>0.9172285714285715</v>
      </c>
      <c r="NC33" s="695">
        <f t="shared" si="18"/>
        <v>0.99542307692307697</v>
      </c>
      <c r="ND33" s="697">
        <f t="shared" si="19"/>
        <v>0.88529259259259252</v>
      </c>
      <c r="NE33" s="694">
        <f t="shared" si="20"/>
        <v>0.9176677675531334</v>
      </c>
      <c r="NF33" s="682" t="str">
        <f t="shared" si="21"/>
        <v>A</v>
      </c>
      <c r="NH33" s="606" t="s">
        <v>2629</v>
      </c>
      <c r="NI33" s="563" t="str">
        <f t="shared" si="22"/>
        <v>A</v>
      </c>
      <c r="NJ33" s="563" t="str">
        <f t="shared" si="23"/>
        <v>A</v>
      </c>
      <c r="NK33" s="563" t="str">
        <f t="shared" ca="1" si="24"/>
        <v>A</v>
      </c>
      <c r="NL33" s="563" t="str">
        <f t="shared" ca="1" si="25"/>
        <v>A</v>
      </c>
      <c r="NM33" s="563" t="str">
        <f t="shared" ca="1" si="26"/>
        <v>A</v>
      </c>
      <c r="NN33" s="563" t="str">
        <f t="shared" ca="1" si="55"/>
        <v>A</v>
      </c>
      <c r="NO33" s="563" t="str">
        <f t="shared" ca="1" si="56"/>
        <v>A</v>
      </c>
      <c r="NP33" s="606" t="str">
        <f t="shared" si="27"/>
        <v>Yes</v>
      </c>
      <c r="NQ33" s="682" t="str">
        <f t="shared" si="28"/>
        <v>Yes</v>
      </c>
      <c r="NR33" s="682" t="e">
        <f>IF(OR(AND(NI33="A",OR(NJ33="C",NJ33="D")),AND(NI33="A",OR(#REF!="C",#REF!="D")),AND(NI33="B",OR(NJ33="D",#REF!="D")),AND(OR(NI33="C",NI33="D"),OR(NJ33="A",NJ33="B")),AND(OR(NI33="C",NI33="D"),OR(#REF!="A",#REF!="B")),AND(OR(NJ33="A",#REF!="A",NJ33="B",#REF!="B"),OR(NP33="-",NQ33="-")),AND(OR(NJ33="C",#REF!="C",NJ33="D",#REF!="D"),NP33="Yes")),"Yes","-")</f>
        <v>#REF!</v>
      </c>
      <c r="NS33" s="607"/>
      <c r="NT33" s="619">
        <f t="shared" si="29"/>
        <v>0.84199999999999997</v>
      </c>
      <c r="NU33" s="619">
        <f t="shared" si="30"/>
        <v>0.9176677675531334</v>
      </c>
      <c r="NV33" s="619">
        <f t="shared" ca="1" si="31"/>
        <v>0.89871433490609354</v>
      </c>
      <c r="NW33" s="619">
        <f t="shared" ca="1" si="57"/>
        <v>0.89056357701012878</v>
      </c>
      <c r="NX33" s="619">
        <f t="shared" ca="1" si="58"/>
        <v>0.8643324932113241</v>
      </c>
      <c r="NY33" s="620">
        <f t="shared" ca="1" si="59"/>
        <v>0.919672541521251</v>
      </c>
      <c r="NZ33" s="620">
        <f t="shared" ca="1" si="60"/>
        <v>0.81900906613096547</v>
      </c>
      <c r="OA33" s="705">
        <v>0.629</v>
      </c>
      <c r="OB33" s="706">
        <v>6</v>
      </c>
      <c r="OC33" s="494"/>
      <c r="OE33" s="606" t="s">
        <v>2629</v>
      </c>
      <c r="OF33" s="700" t="str">
        <f t="shared" ca="1" si="32"/>
        <v>A</v>
      </c>
      <c r="OG33" s="701">
        <f t="shared" ca="1" si="61"/>
        <v>0.89056357701012878</v>
      </c>
      <c r="OH33" s="705">
        <f t="shared" ca="1" si="33"/>
        <v>0.86101706984815618</v>
      </c>
      <c r="OI33" s="696">
        <f t="shared" ca="1" si="34"/>
        <v>0.92167790012547068</v>
      </c>
      <c r="OJ33" s="696">
        <f t="shared" ca="1" si="35"/>
        <v>0.85299892950944156</v>
      </c>
      <c r="OK33" s="697">
        <f t="shared" ca="1" si="36"/>
        <v>0.92656040855744692</v>
      </c>
      <c r="OL33" s="696" cm="1">
        <f t="array" aca="1" ref="OL33" ca="1">INDIRECT(OL$203&amp;ROW())*OL$205</f>
        <v>1.4956</v>
      </c>
      <c r="OM33" s="696" cm="1">
        <f t="array" aca="1" ref="OM33" ca="1">INDIRECT(OM$203&amp;ROW())*OM$205</f>
        <v>1.2061999999999999</v>
      </c>
      <c r="ON33" s="696" cm="1">
        <f t="array" aca="1" ref="ON33" ca="1">INDIRECT(ON$203&amp;ROW())*ON$205</f>
        <v>1.4561999999999999</v>
      </c>
      <c r="OO33" s="696" cm="1">
        <f t="array" aca="1" ref="OO33" ca="1">INDIRECT(OO$203&amp;ROW())*OO$205</f>
        <v>1.0790999999999999</v>
      </c>
      <c r="OP33" s="696" cm="1">
        <f t="array" aca="1" ref="OP33" ca="1">INDIRECT(OP$203&amp;ROW())*OP$205</f>
        <v>1.0553999999999999</v>
      </c>
      <c r="OQ33" s="696" cm="1">
        <f t="array" aca="1" ref="OQ33" ca="1">INDIRECT(OQ$203&amp;ROW())*OQ$205</f>
        <v>1.5849</v>
      </c>
      <c r="OR33" s="696" cm="1">
        <f t="array" aca="1" ref="OR33" ca="1">INDIRECT(OR$203&amp;ROW())*OR$205</f>
        <v>1.4141999999999999</v>
      </c>
      <c r="OS33" s="696" cm="1">
        <f t="array" aca="1" ref="OS33" ca="1">INDIRECT(OS$203&amp;ROW())*OS$205</f>
        <v>1.5387</v>
      </c>
      <c r="OT33" s="696" cm="1">
        <f t="array" aca="1" ref="OT33" ca="1">INDIRECT(OT$203&amp;ROW())*OT$205</f>
        <v>0.98180000000000001</v>
      </c>
      <c r="OU33" s="696" cm="1">
        <f t="array" aca="1" ref="OU33" ca="1">INDIRECT(OU$203&amp;ROW())*OU$205</f>
        <v>1.9304999999999999</v>
      </c>
      <c r="OV33" s="696" cm="1">
        <f t="array" aca="1" ref="OV33" ca="1">INDIRECT(OV$203&amp;ROW())*OV$205</f>
        <v>1.2161999999999999</v>
      </c>
      <c r="OW33" s="696" cm="1">
        <f t="array" aca="1" ref="OW33" ca="1">INDIRECT(OW$203&amp;ROW())*OW$205</f>
        <v>1.5144000000000002</v>
      </c>
      <c r="OX33" s="696" cm="1">
        <f t="array" aca="1" ref="OX33" ca="1">INDIRECT(OX$203&amp;ROW())*OX$205</f>
        <v>1.3977999999999999</v>
      </c>
      <c r="OY33" s="696" cm="1">
        <f t="array" aca="1" ref="OY33" ca="1">IF(INDIRECT(OY$203&amp;ROW())="-",0,INDIRECT(OY$203&amp;ROW())*OY$205)</f>
        <v>0.55484346000000007</v>
      </c>
      <c r="OZ33" s="696" cm="1">
        <f t="array" aca="1" ref="OZ33" ca="1">INDIRECT(OZ$203&amp;ROW())*OZ$205</f>
        <v>1.4206000000000001</v>
      </c>
      <c r="PA33" s="696" cm="1">
        <f t="array" aca="1" ref="PA33" ca="1">IF(INDIRECT(PA$203&amp;ROW())="-",0,INDIRECT(PA$203&amp;ROW())*PA$205)</f>
        <v>0.74311607999999996</v>
      </c>
      <c r="PB33" s="705" cm="1">
        <f t="array" aca="1" ref="PB33" ca="1">INDIRECT(PB$203&amp;ROW())*PB$205</f>
        <v>1.5084</v>
      </c>
      <c r="PC33" s="696" cm="1">
        <f t="array" aca="1" ref="PC33" ca="1">INDIRECT(PC$203&amp;ROW())*PC$205</f>
        <v>2.0918999999999999</v>
      </c>
      <c r="PD33" s="696" cm="1">
        <f t="array" aca="1" ref="PD33" ca="1">INDIRECT(PD$203&amp;ROW())*PD$205</f>
        <v>2.2025999999999999</v>
      </c>
      <c r="PE33" s="696" cm="1">
        <f t="array" aca="1" ref="PE33" ca="1">INDIRECT(PE$203&amp;ROW())*PE$205</f>
        <v>0.64</v>
      </c>
      <c r="PF33" s="696" cm="1">
        <f t="array" aca="1" ref="PF33" ca="1">INDIRECT(PF$203&amp;ROW())*PF$205</f>
        <v>1.9962</v>
      </c>
      <c r="PG33" s="696" cm="1">
        <f t="array" aca="1" ref="PG33" ca="1">IF(INDIRECT(PG$203&amp;ROW())="-",0,INDIRECT(PG$203&amp;ROW())*PG$205)</f>
        <v>0.82293749999999999</v>
      </c>
      <c r="PH33" s="696" cm="1">
        <f t="array" aca="1" ref="PH33" ca="1">INDIRECT(PH$203&amp;ROW())*PH$205</f>
        <v>0.61699999999999999</v>
      </c>
      <c r="PI33" s="696" cm="1">
        <f t="array" aca="1" ref="PI33" ca="1">INDIRECT(PI$203&amp;ROW())*PI$205</f>
        <v>1.2145999999999999</v>
      </c>
      <c r="PJ33" s="696" cm="1">
        <f t="array" aca="1" ref="PJ33" ca="1">INDIRECT(PJ$203&amp;ROW())*PJ$205</f>
        <v>0.75980000000000003</v>
      </c>
      <c r="PK33" s="696" cm="1">
        <f t="array" aca="1" ref="PK33" ca="1">IF($PJ33=0,0,INDIRECT(PK$203&amp;ROW())*PK$205)</f>
        <v>0.52759999999999996</v>
      </c>
      <c r="PL33" s="696" cm="1">
        <f t="array" aca="1" ref="PL33" ca="1">IF($MPE33=0,0,INDIRECT(PL$203&amp;ROW())*PL$205)</f>
        <v>0</v>
      </c>
      <c r="PM33" s="696" cm="1">
        <f t="array" aca="1" ref="PM33" ca="1">IF($MPE33=0,0,INDIRECT(PM$203&amp;ROW())*PM$205)</f>
        <v>0</v>
      </c>
      <c r="PN33" s="696" cm="1">
        <f t="array" aca="1" ref="PN33" ca="1">IF($PJ33=0,0,INDIRECT(PN$203&amp;ROW())*PN$205)</f>
        <v>0.52580000000000005</v>
      </c>
      <c r="PO33" s="696" cm="1">
        <f t="array" aca="1" ref="PO33" ca="1">INDIRECT(PO$203&amp;ROW())*PO$205</f>
        <v>0.73140000000000005</v>
      </c>
      <c r="PP33" s="696" cm="1">
        <f t="array" aca="1" ref="PP33" ca="1">IF($PO33=0,0,INDIRECT(PP$203&amp;ROW())*PP$205)</f>
        <v>0.68189999999999995</v>
      </c>
      <c r="PQ33" s="696" cm="1">
        <f t="array" aca="1" ref="PQ33" ca="1">IF($PO33=0,0,INDIRECT(PQ$203&amp;ROW())*PQ$205)</f>
        <v>0.52549999999999997</v>
      </c>
      <c r="PR33" s="696" cm="1">
        <f t="array" aca="1" ref="PR33" ca="1">INDIRECT(PR$203&amp;ROW())*PR$205</f>
        <v>0.44619999999999999</v>
      </c>
      <c r="PS33" s="696" cm="1">
        <f t="array" aca="1" ref="PS33" ca="1">INDIRECT(PS$203&amp;ROW())*PS$205</f>
        <v>0.7389</v>
      </c>
      <c r="PT33" s="696" cm="1">
        <f t="array" aca="1" ref="PT33" ca="1">INDIRECT(PT$203&amp;ROW())*PT$205</f>
        <v>1.4406000000000001</v>
      </c>
      <c r="PU33" s="696" cm="1">
        <f t="array" aca="1" ref="PU33" ca="1">INDIRECT(PU$203&amp;ROW())*PU$205</f>
        <v>1.7696999999999998</v>
      </c>
      <c r="PV33" s="696" cm="1">
        <f t="array" aca="1" ref="PV33" ca="1">INDIRECT(PV$203&amp;ROW())*PV$205</f>
        <v>0.6966</v>
      </c>
      <c r="PW33" s="696" cm="1">
        <f t="array" aca="1" ref="PW33" ca="1">INDIRECT(PW$203&amp;ROW())*PW$205</f>
        <v>1.0658000000000001</v>
      </c>
      <c r="PX33" s="696" cm="1">
        <f t="array" aca="1" ref="PX33" ca="1">INDIRECT(PX$203&amp;ROW())*PX$205</f>
        <v>1.1714</v>
      </c>
      <c r="PY33" s="696" cm="1">
        <f t="array" aca="1" ref="PY33" ca="1">INDIRECT(PY$203&amp;ROW())*PY$205</f>
        <v>1.1866000000000001</v>
      </c>
      <c r="PZ33" s="696" cm="1">
        <f t="array" aca="1" ref="PZ33" ca="1">INDIRECT(PZ$203&amp;ROW())*PZ$205</f>
        <v>0</v>
      </c>
      <c r="QA33" s="696" cm="1">
        <f t="array" aca="1" ref="QA33" ca="1">INDIRECT(QA$203&amp;ROW())*QA$205</f>
        <v>0</v>
      </c>
      <c r="QB33" s="696" cm="1">
        <f t="array" aca="1" ref="QB33" ca="1">INDIRECT(QB$203&amp;ROW())*QB$205</f>
        <v>2.3948999999999998</v>
      </c>
      <c r="QC33" s="696" cm="1">
        <f t="array" aca="1" ref="QC33" ca="1">INDIRECT(QC$203&amp;ROW())*QC$205</f>
        <v>1.4259999999999999</v>
      </c>
      <c r="QD33" s="696" cm="1">
        <f t="array" aca="1" ref="QD33" ca="1">IF(INDIRECT(QD$203&amp;ROW())="-",0,INDIRECT(QD$203&amp;ROW())*QD$205)</f>
        <v>0.55447089000000005</v>
      </c>
      <c r="QE33" s="696" cm="1">
        <f t="array" aca="1" ref="QE33" ca="1">INDIRECT(QE$203&amp;ROW())*QE$205</f>
        <v>1.0656000000000001</v>
      </c>
      <c r="QF33" s="696" cm="1">
        <f t="array" aca="1" ref="QF33" ca="1">INDIRECT(QF$203&amp;ROW())*QF$205</f>
        <v>0.72440000000000004</v>
      </c>
      <c r="QG33" s="696" cm="1">
        <f t="array" aca="1" ref="QG33" ca="1">INDIRECT(QG$203&amp;ROW())*QG$205</f>
        <v>1.4996</v>
      </c>
      <c r="QI33" s="606" t="s">
        <v>2629</v>
      </c>
      <c r="QJ33" s="700" t="str">
        <f t="shared" ca="1" si="37"/>
        <v>A</v>
      </c>
      <c r="QK33" s="701">
        <f t="shared" ca="1" si="62"/>
        <v>0.8643324932113241</v>
      </c>
      <c r="QL33" s="705">
        <f t="shared" ca="1" si="38"/>
        <v>0.85299048968666313</v>
      </c>
      <c r="QM33" s="696">
        <f t="shared" ca="1" si="39"/>
        <v>0.89001347863244107</v>
      </c>
      <c r="QN33" s="696">
        <f t="shared" ca="1" si="40"/>
        <v>0.99615309896783444</v>
      </c>
      <c r="QO33" s="697">
        <f t="shared" ca="1" si="41"/>
        <v>0.71817290555835755</v>
      </c>
      <c r="QP33" s="696" cm="1">
        <f t="array" aca="1" ref="QP33" ca="1">INDIRECT(QP$203&amp;ROW())*QP$205</f>
        <v>6.6903293490763766E-2</v>
      </c>
      <c r="QQ33" s="696" cm="1">
        <f t="array" aca="1" ref="QQ33" ca="1">INDIRECT(QQ$203&amp;ROW())*QQ$205</f>
        <v>0.25503926590378434</v>
      </c>
      <c r="QR33" s="696" cm="1">
        <f t="array" aca="1" ref="QR33" ca="1">INDIRECT(QR$203&amp;ROW())*QR$205</f>
        <v>0.15089809664795908</v>
      </c>
      <c r="QS33" s="696" cm="1">
        <f t="array" aca="1" ref="QS33" ca="1">INDIRECT(QS$203&amp;ROW())*QS$205</f>
        <v>0.22471360933801068</v>
      </c>
      <c r="QT33" s="696" cm="1">
        <f t="array" aca="1" ref="QT33" ca="1">INDIRECT(QT$203&amp;ROW())*QT$205</f>
        <v>0.17488542943331029</v>
      </c>
      <c r="QU33" s="696" cm="1">
        <f t="array" aca="1" ref="QU33" ca="1">INDIRECT(QU$203&amp;ROW())*QU$205</f>
        <v>0.53329206883563263</v>
      </c>
      <c r="QV33" s="696" cm="1">
        <f t="array" aca="1" ref="QV33" ca="1">INDIRECT(QV$203&amp;ROW())*QV$205</f>
        <v>0.24117831443907087</v>
      </c>
      <c r="QW33" s="696" cm="1">
        <f t="array" aca="1" ref="QW33" ca="1">INDIRECT(QW$203&amp;ROW())*QW$205</f>
        <v>0.53099416374332975</v>
      </c>
      <c r="QX33" s="696" cm="1">
        <f t="array" aca="1" ref="QX33" ca="1">INDIRECT(QX$203&amp;ROW())*QX$205</f>
        <v>0.40427262949275872</v>
      </c>
      <c r="QY33" s="696" cm="1">
        <f t="array" aca="1" ref="QY33" ca="1">INDIRECT(QY$203&amp;ROW())*QY$205</f>
        <v>0.13540247513535897</v>
      </c>
      <c r="QZ33" s="696" cm="1">
        <f t="array" aca="1" ref="QZ33" ca="1">INDIRECT(QZ$203&amp;ROW())*QZ$205</f>
        <v>0.27613248380770827</v>
      </c>
      <c r="RA33" s="696" cm="1">
        <f t="array" aca="1" ref="RA33" ca="1">INDIRECT(RA$203&amp;ROW())*RA$205</f>
        <v>5.1272116233970627E-2</v>
      </c>
      <c r="RB33" s="696" cm="1">
        <f t="array" aca="1" ref="RB33" ca="1">INDIRECT(RB$203&amp;ROW())*RB$205</f>
        <v>0.11461142513892485</v>
      </c>
      <c r="RC33" s="696" cm="1">
        <f t="array" aca="1" ref="RC33" ca="1">IF(INDIRECT(RC$203&amp;ROW())="-",0,INDIRECT(RC$203&amp;ROW())*RC$205)</f>
        <v>6.5599755346921335E-2</v>
      </c>
      <c r="RD33" s="696" cm="1">
        <f t="array" aca="1" ref="RD33" ca="1">INDIRECT(RD$203&amp;ROW())*RD$205</f>
        <v>7.1442097940886296E-2</v>
      </c>
      <c r="RE33" s="696" cm="1">
        <f t="array" aca="1" ref="RE33" ca="1">IF(INDIRECT(RE$203&amp;ROW())="-",0,INDIRECT(RE$203&amp;ROW())*RE$205)</f>
        <v>5.3238740222506117E-2</v>
      </c>
      <c r="RF33" s="705" cm="1">
        <f t="array" aca="1" ref="RF33" ca="1">INDIRECT(RF$203&amp;ROW())*RF$205</f>
        <v>0.10613798880649605</v>
      </c>
      <c r="RG33" s="696" cm="1">
        <f t="array" aca="1" ref="RG33" ca="1">INDIRECT(RG$203&amp;ROW())*RG$205</f>
        <v>0.41475700362540607</v>
      </c>
      <c r="RH33" s="696" cm="1">
        <f t="array" aca="1" ref="RH33" ca="1">INDIRECT(RH$203&amp;ROW())*RH$205</f>
        <v>8.7581521170816884E-2</v>
      </c>
      <c r="RI33" s="696" cm="1">
        <f t="array" aca="1" ref="RI33" ca="1">INDIRECT(RI$203&amp;ROW())*RI$205</f>
        <v>0.10769689125031101</v>
      </c>
      <c r="RJ33" s="696" cm="1">
        <f t="array" aca="1" ref="RJ33" ca="1">INDIRECT(RJ$203&amp;ROW())*RJ$205</f>
        <v>0.18340085004648693</v>
      </c>
      <c r="RK33" s="696" cm="1">
        <f t="array" aca="1" ref="RK33" ca="1">IF(INDIRECT(RK$203&amp;ROW())="-",0,INDIRECT(RK$203&amp;ROW())*RK$205)</f>
        <v>5.6826513737843767E-2</v>
      </c>
      <c r="RL33" s="696" cm="1">
        <f t="array" aca="1" ref="RL33" ca="1">INDIRECT(RL$203&amp;ROW())*RL$205</f>
        <v>0.11262003659234653</v>
      </c>
      <c r="RM33" s="696" cm="1">
        <f t="array" aca="1" ref="RM33" ca="1">INDIRECT(RM$203&amp;ROW())*RM$205</f>
        <v>2.9987460729532761E-2</v>
      </c>
      <c r="RN33" s="696" cm="1">
        <f t="array" aca="1" ref="RN33" ca="1">INDIRECT(RN$203&amp;ROW())*RN$205</f>
        <v>9.3820613050938681E-2</v>
      </c>
      <c r="RO33" s="696" cm="1">
        <f t="array" aca="1" ref="RO33" ca="1">IF($RN33=0,0,INDIRECT(RO$203&amp;ROW())*RO$205)</f>
        <v>7.0312542939625605E-2</v>
      </c>
      <c r="RP33" s="696" cm="1">
        <f t="array" aca="1" ref="RP33" ca="1">IF($RN33=0,0,INDIRECT(RP$203&amp;ROW())*RP$205)</f>
        <v>9.7715867439664539E-2</v>
      </c>
      <c r="RQ33" s="696" cm="1">
        <f t="array" aca="1" ref="RQ33" ca="1">IF($RN33=0,0,INDIRECT(RQ$203&amp;ROW())*RQ$205)</f>
        <v>0.10205798160914871</v>
      </c>
      <c r="RR33" s="696" cm="1">
        <f t="array" aca="1" ref="RR33" ca="1">IF($RN33=0,0,INDIRECT(RR$203&amp;ROW())*RR$205)</f>
        <v>8.2232286875619773E-2</v>
      </c>
      <c r="RS33" s="696" cm="1">
        <f t="array" aca="1" ref="RS33" ca="1">INDIRECT(RS$203&amp;ROW())*RS$205</f>
        <v>7.7466902221184339E-2</v>
      </c>
      <c r="RT33" s="696" cm="1">
        <f t="array" aca="1" ref="RT33" ca="1">IF($RS33=0,0,INDIRECT(RT$203&amp;ROW())*RT$205)</f>
        <v>8.1033461602244533E-2</v>
      </c>
      <c r="RU33" s="696" cm="1">
        <f t="array" aca="1" ref="RU33" ca="1">IF($RS33=0,0,INDIRECT(RU$203&amp;ROW())*RU$205)</f>
        <v>8.1972972149739559E-2</v>
      </c>
      <c r="RV33" s="696" cm="1">
        <f t="array" aca="1" ref="RV33" ca="1">INDIRECT(RV$203&amp;ROW())*RV$205</f>
        <v>4.4898858778974725E-2</v>
      </c>
      <c r="RW33" s="696" cm="1">
        <f t="array" aca="1" ref="RW33" ca="1">INDIRECT(RW$203&amp;ROW())*RW$205</f>
        <v>2.6659190312299668E-2</v>
      </c>
      <c r="RX33" s="696" cm="1">
        <f t="array" aca="1" ref="RX33" ca="1">INDIRECT(RX$203&amp;ROW())*RX$205</f>
        <v>0.19074035443114332</v>
      </c>
      <c r="RY33" s="696" cm="1">
        <f t="array" aca="1" ref="RY33" ca="1">INDIRECT(RY$203&amp;ROW())*RY$205</f>
        <v>8.4396695370290389E-2</v>
      </c>
      <c r="RZ33" s="696" cm="1">
        <f t="array" aca="1" ref="RZ33" ca="1">INDIRECT(RZ$203&amp;ROW())*RZ$205</f>
        <v>3.6812489486199085E-2</v>
      </c>
      <c r="SA33" s="696" cm="1">
        <f t="array" aca="1" ref="SA33" ca="1">INDIRECT(SA$203&amp;ROW())*SA$205</f>
        <v>0.20458618579029147</v>
      </c>
      <c r="SB33" s="696" cm="1">
        <f t="array" aca="1" ref="SB33" ca="1">INDIRECT(SB$203&amp;ROW())*SB$205</f>
        <v>4.7124126502052749E-2</v>
      </c>
      <c r="SC33" s="696" cm="1">
        <f t="array" aca="1" ref="SC33" ca="1">INDIRECT(SC$203&amp;ROW())*SC$205</f>
        <v>5.4291606235991073E-2</v>
      </c>
      <c r="SD33" s="696" cm="1">
        <f t="array" aca="1" ref="SD33" ca="1">INDIRECT(SD$203&amp;ROW())*SD$205</f>
        <v>0</v>
      </c>
      <c r="SE33" s="696" cm="1">
        <f t="array" aca="1" ref="SE33" ca="1">INDIRECT(SE$203&amp;ROW())*SE$205</f>
        <v>0</v>
      </c>
      <c r="SF33" s="696" cm="1">
        <f t="array" aca="1" ref="SF33" ca="1">INDIRECT(SF$203&amp;ROW())*SF$205</f>
        <v>0.19835664972334499</v>
      </c>
      <c r="SG33" s="696" cm="1">
        <f t="array" aca="1" ref="SG33" ca="1">INDIRECT(SG$203&amp;ROW())*SG$205</f>
        <v>7.4767843909269882E-2</v>
      </c>
      <c r="SH33" s="696" cm="1">
        <f t="array" aca="1" ref="SH33" ca="1">IF(INDIRECT(SH$203&amp;ROW())="-",0,INDIRECT(SH$203&amp;ROW())*SH$205)</f>
        <v>7.1040224051939313E-2</v>
      </c>
      <c r="SI33" s="696" cm="1">
        <f t="array" aca="1" ref="SI33" ca="1">INDIRECT(SI$203&amp;ROW())*SI$205</f>
        <v>0.24423887568083891</v>
      </c>
      <c r="SJ33" s="696" cm="1">
        <f t="array" aca="1" ref="SJ33" ca="1">INDIRECT(SJ$203&amp;ROW())*SJ$205</f>
        <v>0.10961749760323641</v>
      </c>
      <c r="SK33" s="696" cm="1">
        <f t="array" aca="1" ref="SK33" ca="1">INDIRECT(SK$203&amp;ROW())*SK$205</f>
        <v>0.21261490593800375</v>
      </c>
      <c r="SN33" s="606" t="s">
        <v>2629</v>
      </c>
      <c r="SO33" s="707" cm="1">
        <f t="array" aca="1" ref="SO33" ca="1">INDIRECT(SO$203&amp;ROW())*SO$205</f>
        <v>2</v>
      </c>
      <c r="SP33" s="707" cm="1">
        <f t="array" aca="1" ref="SP33" ca="1">INDIRECT(SP$203&amp;ROW())*SP$205</f>
        <v>2</v>
      </c>
      <c r="SQ33" s="707" cm="1">
        <f t="array" aca="1" ref="SQ33" ca="1">INDIRECT(SQ$203&amp;ROW())*SQ$205</f>
        <v>2</v>
      </c>
      <c r="SR33" s="707" cm="1">
        <f t="array" aca="1" ref="SR33" ca="1">INDIRECT(SR$203&amp;ROW())*SR$205</f>
        <v>3</v>
      </c>
      <c r="SS33" s="707" cm="1">
        <f t="array" aca="1" ref="SS33" ca="1">INDIRECT(SS$203&amp;ROW())*SS$205</f>
        <v>2</v>
      </c>
      <c r="ST33" s="707" cm="1">
        <f t="array" aca="1" ref="ST33" ca="1">INDIRECT(ST$203&amp;ROW())*ST$205</f>
        <v>3</v>
      </c>
      <c r="SU33" s="707" cm="1">
        <f t="array" aca="1" ref="SU33" ca="1">INDIRECT(SU$203&amp;ROW())*SU$205</f>
        <v>3</v>
      </c>
      <c r="SV33" s="707" cm="1">
        <f t="array" aca="1" ref="SV33" ca="1">INDIRECT(SV$203&amp;ROW())*SV$205</f>
        <v>3</v>
      </c>
      <c r="SW33" s="707" cm="1">
        <f t="array" aca="1" ref="SW33" ca="1">INDIRECT(SW$203&amp;ROW())*SW$205</f>
        <v>2</v>
      </c>
      <c r="SX33" s="707" cm="1">
        <f t="array" aca="1" ref="SX33" ca="1">INDIRECT(SX$203&amp;ROW())*SX$205</f>
        <v>3</v>
      </c>
      <c r="SY33" s="707" cm="1">
        <f t="array" aca="1" ref="SY33" ca="1">INDIRECT(SY$203&amp;ROW())*SY$205</f>
        <v>3</v>
      </c>
      <c r="SZ33" s="707" cm="1">
        <f t="array" aca="1" ref="SZ33" ca="1">INDIRECT(SZ$203&amp;ROW())*SZ$205</f>
        <v>3</v>
      </c>
      <c r="TA33" s="707" cm="1">
        <f t="array" aca="1" ref="TA33" ca="1">INDIRECT(TA$203&amp;ROW())*TA$205</f>
        <v>2</v>
      </c>
      <c r="TB33" s="696" cm="1">
        <f t="array" aca="1" ref="TB33" ca="1">IF(INDIRECT(TB$203&amp;ROW())="-",0,INDIRECT(TB$203&amp;ROW())*TB$205)</f>
        <v>0.78180000000000005</v>
      </c>
      <c r="TC33" s="707" cm="1">
        <f t="array" aca="1" ref="TC33" ca="1">INDIRECT(TC$203&amp;ROW())*TC$205</f>
        <v>2</v>
      </c>
      <c r="TD33" s="696" cm="1">
        <f t="array" aca="1" ref="TD33" ca="1">IF(INDIRECT(TD$203&amp;ROW())="-",0,INDIRECT(TD$203&amp;ROW())*TD$205)</f>
        <v>0.84119999999999995</v>
      </c>
      <c r="TE33" s="732" cm="1">
        <f t="array" aca="1" ref="TE33" ca="1">INDIRECT(TE$203&amp;ROW())*TE$205</f>
        <v>2</v>
      </c>
      <c r="TF33" s="707" cm="1">
        <f t="array" aca="1" ref="TF33" ca="1">INDIRECT(TF$203&amp;ROW())*TF$205</f>
        <v>3</v>
      </c>
      <c r="TG33" s="707" cm="1">
        <f t="array" aca="1" ref="TG33" ca="1">INDIRECT(TG$203&amp;ROW())*TG$205</f>
        <v>3</v>
      </c>
      <c r="TH33" s="707" cm="1">
        <f t="array" aca="1" ref="TH33" ca="1">INDIRECT(TH$203&amp;ROW())*TH$205</f>
        <v>1</v>
      </c>
      <c r="TI33" s="707" cm="1">
        <f t="array" aca="1" ref="TI33" ca="1">INDIRECT(TI$203&amp;ROW())*TI$205</f>
        <v>3</v>
      </c>
      <c r="TJ33" s="696" cm="1">
        <f t="array" aca="1" ref="TJ33" ca="1">IF(INDIRECT(TJ$203&amp;ROW())="-",0,INDIRECT(TJ$203&amp;ROW())*TJ$205)</f>
        <v>0.9405</v>
      </c>
      <c r="TK33" s="707" cm="1">
        <f t="array" aca="1" ref="TK33" ca="1">INDIRECT(TK$203&amp;ROW())*TK$205</f>
        <v>1</v>
      </c>
      <c r="TL33" s="707" cm="1">
        <f t="array" aca="1" ref="TL33" ca="1">INDIRECT(TL$203&amp;ROW())*TL$205</f>
        <v>2</v>
      </c>
      <c r="TM33" s="707" cm="1">
        <f t="array" aca="1" ref="TM33" ca="1">INDIRECT(TM$203&amp;ROW())*TM$205</f>
        <v>1</v>
      </c>
      <c r="TN33" s="707" cm="1">
        <f t="array" aca="1" ref="TN33" ca="1">IF($TM33=0,0,INDIRECT(TN$203&amp;ROW())*TN$205)</f>
        <v>1</v>
      </c>
      <c r="TO33" s="707" cm="1">
        <f t="array" aca="1" ref="TO33" ca="1">IF($TM33=0,0,INDIRECT(TO$203&amp;ROW())*TO$205)</f>
        <v>1</v>
      </c>
      <c r="TP33" s="707" cm="1">
        <f t="array" aca="1" ref="TP33" ca="1">IF($TM33=0,0,INDIRECT(TP$203&amp;ROW())*TP$205)</f>
        <v>1</v>
      </c>
      <c r="TQ33" s="707" cm="1">
        <f t="array" aca="1" ref="TQ33" ca="1">IF($TM33=0,0,INDIRECT(TQ$203&amp;ROW())*TQ$205)</f>
        <v>1</v>
      </c>
      <c r="TR33" s="707" cm="1">
        <f t="array" aca="1" ref="TR33" ca="1">INDIRECT(TR$203&amp;ROW())*TR$205</f>
        <v>1</v>
      </c>
      <c r="TS33" s="707" cm="1">
        <f t="array" aca="1" ref="TS33" ca="1">IF($TR33=0,0,INDIRECT(TS$203&amp;ROW())*TS$205)</f>
        <v>1</v>
      </c>
      <c r="TT33" s="707" cm="1">
        <f t="array" aca="1" ref="TT33" ca="1">IF($TR33=0,0,INDIRECT(TT$203&amp;ROW())*TT$205)</f>
        <v>1</v>
      </c>
      <c r="TU33" s="707" cm="1">
        <f t="array" aca="1" ref="TU33" ca="1">INDIRECT(TU$203&amp;ROW())*TU$205</f>
        <v>1</v>
      </c>
      <c r="TV33" s="707" cm="1">
        <f t="array" aca="1" ref="TV33" ca="1">INDIRECT(TV$203&amp;ROW())*TV$205</f>
        <v>1</v>
      </c>
      <c r="TW33" s="707" cm="1">
        <f t="array" aca="1" ref="TW33" ca="1">INDIRECT(TW$203&amp;ROW())*TW$205</f>
        <v>2</v>
      </c>
      <c r="TX33" s="707" cm="1">
        <f t="array" aca="1" ref="TX33" ca="1">INDIRECT(TX$203&amp;ROW())*TX$205</f>
        <v>3</v>
      </c>
      <c r="TY33" s="707" cm="1">
        <f t="array" aca="1" ref="TY33" ca="1">INDIRECT(TY$203&amp;ROW())*TY$205</f>
        <v>1</v>
      </c>
      <c r="TZ33" s="707" cm="1">
        <f t="array" aca="1" ref="TZ33" ca="1">INDIRECT(TZ$203&amp;ROW())*TZ$205</f>
        <v>2</v>
      </c>
      <c r="UA33" s="707" cm="1">
        <f t="array" aca="1" ref="UA33" ca="1">INDIRECT(UA$203&amp;ROW())*UA$205</f>
        <v>2</v>
      </c>
      <c r="UB33" s="707" cm="1">
        <f t="array" aca="1" ref="UB33" ca="1">INDIRECT(UB$203&amp;ROW())*UB$205</f>
        <v>2</v>
      </c>
      <c r="UC33" s="707" cm="1">
        <f t="array" aca="1" ref="UC33" ca="1">INDIRECT(UC$203&amp;ROW())*UC$205</f>
        <v>0</v>
      </c>
      <c r="UD33" s="707" cm="1">
        <f t="array" aca="1" ref="UD33" ca="1">INDIRECT(UD$203&amp;ROW())*UD$205</f>
        <v>0</v>
      </c>
      <c r="UE33" s="707" cm="1">
        <f t="array" aca="1" ref="UE33" ca="1">INDIRECT(UE$203&amp;ROW())*UE$205</f>
        <v>3</v>
      </c>
      <c r="UF33" s="707" cm="1">
        <f t="array" aca="1" ref="UF33" ca="1">INDIRECT(UF$203&amp;ROW())*UF$205</f>
        <v>2</v>
      </c>
      <c r="UG33" s="696" cm="1">
        <f t="array" aca="1" ref="UG33" ca="1">IF(INDIRECT(UG$203&amp;ROW())="-",0,INDIRECT(UG$203&amp;ROW())*UG$205)</f>
        <v>0.90290000000000004</v>
      </c>
      <c r="UH33" s="707" cm="1">
        <f t="array" aca="1" ref="UH33" ca="1">INDIRECT(UH$203&amp;ROW())*UH$205</f>
        <v>2</v>
      </c>
      <c r="UI33" s="707" cm="1">
        <f t="array" aca="1" ref="UI33" ca="1">INDIRECT(UI$203&amp;ROW())*UI$205</f>
        <v>1</v>
      </c>
      <c r="UJ33" s="707" cm="1">
        <f t="array" aca="1" ref="UJ33" ca="1">INDIRECT(UJ$203&amp;ROW())*UJ$205</f>
        <v>2</v>
      </c>
      <c r="UM33" s="606" t="s">
        <v>2629</v>
      </c>
      <c r="UN33" s="616">
        <f t="shared" ca="1" si="83"/>
        <v>1.3455222970601226</v>
      </c>
      <c r="UO33" s="616">
        <f t="shared" ca="1" si="83"/>
        <v>1.5785703781343867</v>
      </c>
      <c r="UP33" s="616">
        <f t="shared" ca="1" si="83"/>
        <v>1.190315493832806</v>
      </c>
      <c r="UQ33" s="616">
        <f t="shared" ca="1" si="83"/>
        <v>0.29355872991449461</v>
      </c>
      <c r="UR33" s="616">
        <f t="shared" ca="1" si="83"/>
        <v>0.12190361681987209</v>
      </c>
      <c r="US33" s="616">
        <f t="shared" ca="1" si="83"/>
        <v>0.41305213694811815</v>
      </c>
      <c r="UT33" s="616">
        <f t="shared" ca="1" si="83"/>
        <v>0.30690415393182785</v>
      </c>
      <c r="UU33" s="616">
        <f t="shared" ca="1" si="83"/>
        <v>0.53359975015917405</v>
      </c>
      <c r="UV33" s="616">
        <f t="shared" ca="1" si="83"/>
        <v>-0.69788673225296205</v>
      </c>
      <c r="UW33" s="616">
        <f t="shared" ca="1" si="83"/>
        <v>0.6421874155054268</v>
      </c>
      <c r="UX33" s="616">
        <f t="shared" ca="1" si="83"/>
        <v>0.28247365722383649</v>
      </c>
      <c r="UY33" s="616">
        <f t="shared" ca="1" si="83"/>
        <v>1.5108379627063613</v>
      </c>
      <c r="UZ33" s="616">
        <f t="shared" ca="1" si="83"/>
        <v>1.1960042318268584</v>
      </c>
      <c r="VA33" s="616">
        <f t="shared" ca="1" si="83"/>
        <v>0.9078027849407142</v>
      </c>
      <c r="VB33" s="616">
        <f t="shared" ca="1" si="83"/>
        <v>1.528010083348541</v>
      </c>
      <c r="VC33" s="616">
        <f t="shared" ca="1" si="74"/>
        <v>1.1175194060418374</v>
      </c>
      <c r="VD33" s="616">
        <f t="shared" ca="1" si="74"/>
        <v>0.85304819841956248</v>
      </c>
      <c r="VE33" s="616">
        <f t="shared" ca="1" si="74"/>
        <v>1.620308650861136</v>
      </c>
      <c r="VF33" s="616">
        <f t="shared" ca="1" si="74"/>
        <v>0.95807256683723563</v>
      </c>
      <c r="VG33" s="616">
        <f t="shared" ca="1" si="74"/>
        <v>0.19209711823520634</v>
      </c>
      <c r="VH33" s="616">
        <f t="shared" ca="1" si="74"/>
        <v>1.454227778282527</v>
      </c>
      <c r="VI33" s="616">
        <f t="shared" ca="1" si="74"/>
        <v>1.4360116976242649</v>
      </c>
      <c r="VJ33" s="616">
        <f t="shared" ca="1" si="74"/>
        <v>1.1038721171937993</v>
      </c>
      <c r="VK33" s="616">
        <f t="shared" ca="1" si="74"/>
        <v>0.83678976492872159</v>
      </c>
      <c r="VL33" s="616">
        <f t="shared" ca="1" si="74"/>
        <v>1.1863766389476611</v>
      </c>
      <c r="VM33" s="616">
        <f t="shared" ca="1" si="74"/>
        <v>1.7393845659645861</v>
      </c>
      <c r="VN33" s="616">
        <f t="shared" ca="1" si="74"/>
        <v>1.5883663456229635</v>
      </c>
      <c r="VO33" s="616">
        <f t="shared" ca="1" si="74"/>
        <v>2.3604485107108717</v>
      </c>
      <c r="VP33" s="616">
        <f t="shared" ca="1" si="74"/>
        <v>2.1525849422547609</v>
      </c>
      <c r="VQ33" s="616">
        <f t="shared" ca="1" si="74"/>
        <v>1.2773868528042598</v>
      </c>
      <c r="VR33" s="616">
        <f t="shared" ca="1" si="74"/>
        <v>1.5497103694524457</v>
      </c>
      <c r="VS33" s="616">
        <f t="shared" ca="1" si="75"/>
        <v>2.4577967350382721</v>
      </c>
      <c r="VT33" s="616">
        <f t="shared" ca="1" si="75"/>
        <v>2.5655357300130479</v>
      </c>
      <c r="VU33" s="616">
        <f t="shared" ca="1" si="75"/>
        <v>1.2114249894444582</v>
      </c>
      <c r="VV33" s="616">
        <f t="shared" ca="1" si="75"/>
        <v>1.6727825257285902</v>
      </c>
      <c r="VW33" s="616">
        <f t="shared" ca="1" si="75"/>
        <v>0.66845613582062358</v>
      </c>
      <c r="VX33" s="616">
        <f t="shared" ca="1" si="75"/>
        <v>0.76953548521680748</v>
      </c>
      <c r="VY33" s="616">
        <f t="shared" ca="1" si="75"/>
        <v>0.70583605694264007</v>
      </c>
      <c r="VZ33" s="616">
        <f t="shared" ca="1" si="75"/>
        <v>0.68442622420316401</v>
      </c>
      <c r="WA33" s="616">
        <f t="shared" ca="1" si="75"/>
        <v>0.92808016936885662</v>
      </c>
      <c r="WB33" s="616">
        <f t="shared" ca="1" si="75"/>
        <v>-2.9757436894078269</v>
      </c>
      <c r="WC33" s="616">
        <f t="shared" ca="1" si="75"/>
        <v>-2.0807149803312397</v>
      </c>
      <c r="WD33" s="616">
        <f t="shared" ca="1" si="75"/>
        <v>1.1315684290219801</v>
      </c>
      <c r="WE33" s="616">
        <f t="shared" ca="1" si="75"/>
        <v>0.67426644196529939</v>
      </c>
      <c r="WF33" s="616">
        <f t="shared" ca="1" si="75"/>
        <v>1.1052655284440254</v>
      </c>
      <c r="WG33" s="616">
        <f t="shared" ca="1" si="75"/>
        <v>1.1042161560551988</v>
      </c>
      <c r="WH33" s="616">
        <f t="shared" ca="1" si="75"/>
        <v>0.91987607881584121</v>
      </c>
      <c r="WI33" s="627">
        <f t="shared" ca="1" si="76"/>
        <v>1.0659329460226332</v>
      </c>
      <c r="WL33" s="606" t="s">
        <v>2629</v>
      </c>
      <c r="WM33" s="700" t="str">
        <f t="shared" ca="1" si="63"/>
        <v>A</v>
      </c>
      <c r="WN33" s="479">
        <f t="shared" ca="1" si="64"/>
        <v>0.919672541521251</v>
      </c>
      <c r="WO33" s="495">
        <f t="shared" ca="1" si="45"/>
        <v>0.89496697159583105</v>
      </c>
      <c r="WP33" s="458">
        <f t="shared" ca="1" si="45"/>
        <v>0.91683581817413284</v>
      </c>
      <c r="WQ33" s="458">
        <f t="shared" ca="1" si="45"/>
        <v>0.98942153569581914</v>
      </c>
      <c r="WR33" s="459">
        <f t="shared" ca="1" si="45"/>
        <v>0.8774658406192215</v>
      </c>
      <c r="WS33" s="495">
        <f t="shared" ca="1" si="65"/>
        <v>0.82669626301372545</v>
      </c>
      <c r="WT33" s="458">
        <f t="shared" ca="1" si="66"/>
        <v>1.041131332655729</v>
      </c>
      <c r="WU33" s="458">
        <f t="shared" ca="1" si="67"/>
        <v>1.6145737035902699</v>
      </c>
      <c r="WV33" s="459">
        <f t="shared" ca="1" si="68"/>
        <v>0.80359518944278641</v>
      </c>
      <c r="WW33" s="484">
        <f t="shared" ca="1" si="84"/>
        <v>1.0061815737415598</v>
      </c>
      <c r="WX33" s="484">
        <f t="shared" ca="1" si="84"/>
        <v>0.95203579505284863</v>
      </c>
      <c r="WY33" s="484">
        <f t="shared" ca="1" si="84"/>
        <v>0.86666871105966603</v>
      </c>
      <c r="WZ33" s="484">
        <f t="shared" ca="1" si="84"/>
        <v>0.10559307515024371</v>
      </c>
      <c r="XA33" s="484">
        <f t="shared" ca="1" si="84"/>
        <v>6.4328538595846502E-2</v>
      </c>
      <c r="XB33" s="484">
        <f t="shared" ca="1" si="84"/>
        <v>0.21821544394969081</v>
      </c>
      <c r="XC33" s="484">
        <f t="shared" ca="1" si="84"/>
        <v>0.14467461816346364</v>
      </c>
      <c r="XD33" s="484">
        <f t="shared" ca="1" si="84"/>
        <v>0.27368331185664035</v>
      </c>
      <c r="XE33" s="484">
        <f t="shared" ca="1" si="84"/>
        <v>-0.34259259686297905</v>
      </c>
      <c r="XF33" s="484">
        <f t="shared" ca="1" si="84"/>
        <v>0.41324760187774212</v>
      </c>
      <c r="XG33" s="484">
        <f t="shared" ca="1" si="84"/>
        <v>0.1145148206385433</v>
      </c>
      <c r="XH33" s="484">
        <f t="shared" ca="1" si="84"/>
        <v>0.76267100357417117</v>
      </c>
      <c r="XI33" s="484">
        <f t="shared" ca="1" si="84"/>
        <v>0.83588735762379129</v>
      </c>
      <c r="XJ33" s="484">
        <f t="shared" ca="1" si="84"/>
        <v>0.64426763647242491</v>
      </c>
      <c r="XK33" s="484">
        <f t="shared" ca="1" si="84"/>
        <v>1.0853455622024688</v>
      </c>
      <c r="XL33" s="484">
        <f t="shared" ca="1" si="77"/>
        <v>0.98721664329735914</v>
      </c>
      <c r="XM33" s="484">
        <f t="shared" ca="1" si="77"/>
        <v>0.64336895124803395</v>
      </c>
      <c r="XN33" s="484">
        <f t="shared" ca="1" si="77"/>
        <v>1.1298412222454701</v>
      </c>
      <c r="XO33" s="484">
        <f t="shared" ca="1" si="77"/>
        <v>0.70341687857189839</v>
      </c>
      <c r="XP33" s="484">
        <f t="shared" ca="1" si="77"/>
        <v>0.12294215567053206</v>
      </c>
      <c r="XQ33" s="484">
        <f t="shared" ca="1" si="77"/>
        <v>0.96764316366919345</v>
      </c>
      <c r="XR33" s="484">
        <f t="shared" ca="1" si="77"/>
        <v>1.2565102354212319</v>
      </c>
      <c r="XS33" s="484">
        <f t="shared" ca="1" si="77"/>
        <v>0.68108909630857417</v>
      </c>
      <c r="XT33" s="484">
        <f t="shared" ca="1" si="77"/>
        <v>0.50818242424121263</v>
      </c>
      <c r="XU33" s="484">
        <f t="shared" ca="1" si="77"/>
        <v>0.90140897027243294</v>
      </c>
      <c r="XV33" s="484">
        <f t="shared" ca="1" si="77"/>
        <v>0.91769929700291553</v>
      </c>
      <c r="XW33" s="484">
        <f t="shared" ca="1" si="77"/>
        <v>1.0251316394650607</v>
      </c>
      <c r="XX33" s="484">
        <f t="shared" ca="1" si="77"/>
        <v>1.1412768549287065</v>
      </c>
      <c r="XY33" s="484">
        <f t="shared" ca="1" si="77"/>
        <v>1.1318291626375534</v>
      </c>
      <c r="XZ33" s="484">
        <f t="shared" ca="1" si="77"/>
        <v>0.93428074414103568</v>
      </c>
      <c r="YA33" s="484">
        <f t="shared" ca="1" si="77"/>
        <v>1.0567475009296226</v>
      </c>
      <c r="YB33" s="484">
        <f t="shared" ca="1" si="78"/>
        <v>1.291572184262612</v>
      </c>
      <c r="YC33" s="484">
        <f t="shared" ca="1" si="78"/>
        <v>1.144742042731822</v>
      </c>
      <c r="YD33" s="484">
        <f t="shared" ca="1" si="78"/>
        <v>0.89512192470051022</v>
      </c>
      <c r="YE33" s="484">
        <f t="shared" ca="1" si="78"/>
        <v>1.2049052532823037</v>
      </c>
      <c r="YF33" s="484">
        <f t="shared" ca="1" si="78"/>
        <v>0.39432227452058582</v>
      </c>
      <c r="YG33" s="484">
        <f t="shared" ca="1" si="78"/>
        <v>0.53605841900202811</v>
      </c>
      <c r="YH33" s="484">
        <f t="shared" ca="1" si="78"/>
        <v>0.3761400347447329</v>
      </c>
      <c r="YI33" s="484">
        <f t="shared" ca="1" si="78"/>
        <v>0.40086843951579315</v>
      </c>
      <c r="YJ33" s="484">
        <f t="shared" ca="1" si="78"/>
        <v>0.55062996448654267</v>
      </c>
      <c r="YK33" s="484">
        <f t="shared" ca="1" si="78"/>
        <v>-0.51867212506378424</v>
      </c>
      <c r="YL33" s="484">
        <f t="shared" ca="1" si="78"/>
        <v>-0.65875436277287047</v>
      </c>
      <c r="YM33" s="484">
        <f t="shared" ca="1" si="78"/>
        <v>0.90333107688824665</v>
      </c>
      <c r="YN33" s="484">
        <f t="shared" ca="1" si="78"/>
        <v>0.48075197312125845</v>
      </c>
      <c r="YO33" s="484">
        <f t="shared" ca="1" si="78"/>
        <v>0.6787435610174759</v>
      </c>
      <c r="YP33" s="484">
        <f t="shared" ca="1" si="78"/>
        <v>0.58832636794620996</v>
      </c>
      <c r="YQ33" s="484">
        <f t="shared" ca="1" si="78"/>
        <v>0.66635823149419537</v>
      </c>
      <c r="YR33" s="484">
        <f t="shared" ca="1" si="79"/>
        <v>0.79923652292777037</v>
      </c>
      <c r="YU33" s="606" t="s">
        <v>2629</v>
      </c>
      <c r="YV33" s="700" t="str">
        <f t="shared" ca="1" si="49"/>
        <v>A</v>
      </c>
      <c r="YW33" s="479">
        <f t="shared" ca="1" si="69"/>
        <v>0.81900906613096547</v>
      </c>
      <c r="YX33" s="495">
        <f t="shared" ca="1" si="50"/>
        <v>0.87464614838299104</v>
      </c>
      <c r="YY33" s="458">
        <f t="shared" ca="1" si="50"/>
        <v>0.90382613124796607</v>
      </c>
      <c r="YZ33" s="458">
        <f t="shared" ca="1" si="50"/>
        <v>0.99390093111485656</v>
      </c>
      <c r="ZA33" s="459">
        <f t="shared" ca="1" si="50"/>
        <v>0.50366305377804843</v>
      </c>
      <c r="ZB33" s="495">
        <f t="shared" ca="1" si="70"/>
        <v>0.51222051752895714</v>
      </c>
      <c r="ZC33" s="458">
        <f t="shared" ca="1" si="71"/>
        <v>1.0550867167235634</v>
      </c>
      <c r="ZD33" s="458">
        <f t="shared" ca="1" si="72"/>
        <v>1.7090562473832551</v>
      </c>
      <c r="ZE33" s="459">
        <f t="shared" ca="1" si="73"/>
        <v>-0.39547199417654089</v>
      </c>
      <c r="ZF33" s="484">
        <f t="shared" ca="1" si="85"/>
        <v>4.5009936569290004E-2</v>
      </c>
      <c r="ZG33" s="484">
        <f t="shared" ca="1" si="85"/>
        <v>0.20129871520842663</v>
      </c>
      <c r="ZH33" s="484">
        <f t="shared" ca="1" si="85"/>
        <v>8.9808171214972948E-2</v>
      </c>
      <c r="ZI33" s="484">
        <f t="shared" ca="1" si="85"/>
        <v>2.1988880583922777E-2</v>
      </c>
      <c r="ZJ33" s="484">
        <f t="shared" ca="1" si="85"/>
        <v>1.0659583188508518E-2</v>
      </c>
      <c r="ZK33" s="484">
        <f t="shared" ca="1" si="85"/>
        <v>7.3425809550013654E-2</v>
      </c>
      <c r="ZL33" s="484">
        <f t="shared" ca="1" si="85"/>
        <v>2.4672875513209128E-2</v>
      </c>
      <c r="ZM33" s="484">
        <f t="shared" ca="1" si="85"/>
        <v>9.4446117703140112E-2</v>
      </c>
      <c r="ZN33" s="484">
        <f t="shared" ca="1" si="85"/>
        <v>-0.14106825216800692</v>
      </c>
      <c r="ZO33" s="484">
        <f t="shared" ca="1" si="85"/>
        <v>2.8984588520071332E-2</v>
      </c>
      <c r="ZP33" s="484">
        <f t="shared" ca="1" si="85"/>
        <v>2.6000050859821721E-2</v>
      </c>
      <c r="ZQ33" s="484">
        <f t="shared" ca="1" si="85"/>
        <v>2.5821286544858647E-2</v>
      </c>
      <c r="ZR33" s="484">
        <f t="shared" ca="1" si="85"/>
        <v>6.8537874740930649E-2</v>
      </c>
      <c r="ZS33" s="484">
        <f t="shared" ca="1" si="85"/>
        <v>7.6172474539990653E-2</v>
      </c>
      <c r="ZT33" s="484">
        <f t="shared" ca="1" si="85"/>
        <v>5.4582123014624152E-2</v>
      </c>
      <c r="ZU33" s="484">
        <f t="shared" ca="1" si="80"/>
        <v>7.0726730090193438E-2</v>
      </c>
      <c r="ZV33" s="484">
        <f t="shared" ca="1" si="80"/>
        <v>4.5270410067628573E-2</v>
      </c>
      <c r="ZW33" s="484">
        <f t="shared" ca="1" si="80"/>
        <v>0.22401145365982966</v>
      </c>
      <c r="ZX33" s="484">
        <f t="shared" ca="1" si="80"/>
        <v>2.7969817598544739E-2</v>
      </c>
      <c r="ZY33" s="484">
        <f t="shared" ca="1" si="80"/>
        <v>2.0688262452075154E-2</v>
      </c>
      <c r="ZZ33" s="484">
        <f t="shared" ca="1" si="80"/>
        <v>8.8902203566076518E-2</v>
      </c>
      <c r="AAA33" s="484">
        <f t="shared" ca="1" si="80"/>
        <v>8.6766122767410581E-2</v>
      </c>
      <c r="AAB33" s="484">
        <f t="shared" ca="1" si="80"/>
        <v>0.12431811823163672</v>
      </c>
      <c r="AAC33" s="484">
        <f t="shared" ca="1" si="80"/>
        <v>1.2546600107337495E-2</v>
      </c>
      <c r="AAD33" s="484">
        <f t="shared" ca="1" si="80"/>
        <v>0.1113065835753817</v>
      </c>
      <c r="AAE33" s="484">
        <f t="shared" ca="1" si="80"/>
        <v>0.12230055198290701</v>
      </c>
      <c r="AAF33" s="484">
        <f t="shared" ca="1" si="80"/>
        <v>0.15520859527451789</v>
      </c>
      <c r="AAG33" s="484">
        <f t="shared" ca="1" si="80"/>
        <v>0.24090261069547261</v>
      </c>
      <c r="AAH33" s="484">
        <f t="shared" ca="1" si="80"/>
        <v>0.17701198249563294</v>
      </c>
      <c r="AAI33" s="484">
        <f t="shared" ca="1" si="80"/>
        <v>9.8955202424813982E-2</v>
      </c>
      <c r="AAJ33" s="484">
        <f t="shared" ca="1" si="80"/>
        <v>0.12557839571762494</v>
      </c>
      <c r="AAK33" s="484">
        <f t="shared" ca="1" si="81"/>
        <v>0.20147290331101309</v>
      </c>
      <c r="AAL33" s="484">
        <f t="shared" ca="1" si="81"/>
        <v>0.11518962643426967</v>
      </c>
      <c r="AAM33" s="484">
        <f t="shared" ca="1" si="81"/>
        <v>3.2295609342675426E-2</v>
      </c>
      <c r="AAN33" s="484">
        <f t="shared" ca="1" si="81"/>
        <v>0.1595335659218472</v>
      </c>
      <c r="AAO33" s="484">
        <f t="shared" ca="1" si="81"/>
        <v>1.8805162954418208E-2</v>
      </c>
      <c r="AAP33" s="484">
        <f t="shared" ca="1" si="81"/>
        <v>2.8328516958800835E-2</v>
      </c>
      <c r="AAQ33" s="484">
        <f t="shared" ca="1" si="81"/>
        <v>7.2202153341576855E-2</v>
      </c>
      <c r="AAR33" s="484">
        <f t="shared" ca="1" si="81"/>
        <v>1.612649398533611E-2</v>
      </c>
      <c r="AAS33" s="484">
        <f t="shared" ca="1" si="81"/>
        <v>2.5193481555402932E-2</v>
      </c>
      <c r="AAT33" s="484">
        <f t="shared" ca="1" si="81"/>
        <v>-0.91444421632113237</v>
      </c>
      <c r="AAU33" s="484">
        <f t="shared" ca="1" si="81"/>
        <v>-0.53799345446025815</v>
      </c>
      <c r="AAV33" s="484">
        <f t="shared" ca="1" si="81"/>
        <v>7.4818040837836219E-2</v>
      </c>
      <c r="AAW33" s="484">
        <f t="shared" ca="1" si="81"/>
        <v>2.5206724043060142E-2</v>
      </c>
      <c r="AAX33" s="484">
        <f t="shared" ca="1" si="81"/>
        <v>8.6962355496232879E-2</v>
      </c>
      <c r="AAY33" s="484">
        <f t="shared" ca="1" si="81"/>
        <v>0.13484625623176977</v>
      </c>
      <c r="AAZ33" s="484">
        <f t="shared" ca="1" si="81"/>
        <v>0.10083451386486998</v>
      </c>
      <c r="ABA33" s="484">
        <f t="shared" ca="1" si="82"/>
        <v>0.11331661652741069</v>
      </c>
    </row>
    <row r="34" spans="1:729" ht="15" customHeight="1" x14ac:dyDescent="0.35">
      <c r="A34" s="498">
        <v>32</v>
      </c>
      <c r="B34" s="628"/>
      <c r="C34" s="606" t="s">
        <v>2699</v>
      </c>
      <c r="D34" s="629">
        <v>132</v>
      </c>
      <c r="E34" s="868" t="s">
        <v>2700</v>
      </c>
      <c r="F34" s="631" t="s">
        <v>1306</v>
      </c>
      <c r="G34" s="632">
        <v>555.98800000000006</v>
      </c>
      <c r="H34" s="504">
        <v>1995.3385106885175</v>
      </c>
      <c r="I34" s="505">
        <v>3630</v>
      </c>
      <c r="J34" s="506" t="s">
        <v>2701</v>
      </c>
      <c r="K34" s="507">
        <v>2</v>
      </c>
      <c r="L34" s="508" t="s">
        <v>2702</v>
      </c>
      <c r="M34" s="828">
        <v>110</v>
      </c>
      <c r="N34" s="829">
        <v>0.56040000000000001</v>
      </c>
      <c r="O34" s="830">
        <v>0.5</v>
      </c>
      <c r="P34" s="831">
        <v>0.54759999999999998</v>
      </c>
      <c r="Q34" s="832">
        <v>0.63370000000000004</v>
      </c>
      <c r="R34" s="829">
        <v>0.41670000000000001</v>
      </c>
      <c r="S34" s="833">
        <v>0.498</v>
      </c>
      <c r="T34" s="833">
        <v>0.48609999999999998</v>
      </c>
      <c r="U34" s="833">
        <v>0.45651999999999998</v>
      </c>
      <c r="V34" s="833">
        <v>0.16539999999999999</v>
      </c>
      <c r="W34" s="633" t="s">
        <v>2703</v>
      </c>
      <c r="X34" s="516" t="s">
        <v>2704</v>
      </c>
      <c r="Y34" s="517">
        <v>1</v>
      </c>
      <c r="Z34" s="834">
        <v>3</v>
      </c>
      <c r="AA34" s="865" t="s">
        <v>2705</v>
      </c>
      <c r="AB34" s="520">
        <v>2019</v>
      </c>
      <c r="AC34" s="576">
        <v>0</v>
      </c>
      <c r="AD34" s="575" t="s">
        <v>1188</v>
      </c>
      <c r="AE34" s="835">
        <v>0</v>
      </c>
      <c r="AF34" s="634" t="s">
        <v>1188</v>
      </c>
      <c r="AG34" s="635" t="s">
        <v>1188</v>
      </c>
      <c r="AH34" s="636" t="s">
        <v>1188</v>
      </c>
      <c r="AI34" s="636" t="s">
        <v>1188</v>
      </c>
      <c r="AJ34" s="636" t="s">
        <v>1188</v>
      </c>
      <c r="AK34" s="637" t="s">
        <v>1188</v>
      </c>
      <c r="AL34" s="638" t="s">
        <v>1188</v>
      </c>
      <c r="AM34" s="639" t="s">
        <v>1188</v>
      </c>
      <c r="AN34" s="636" t="s">
        <v>1188</v>
      </c>
      <c r="AO34" s="636" t="s">
        <v>1188</v>
      </c>
      <c r="AP34" s="636" t="s">
        <v>1188</v>
      </c>
      <c r="AQ34" s="636" t="s">
        <v>1188</v>
      </c>
      <c r="AR34" s="636" t="s">
        <v>1188</v>
      </c>
      <c r="AS34" s="636" t="s">
        <v>1188</v>
      </c>
      <c r="AT34" s="636" t="s">
        <v>1188</v>
      </c>
      <c r="AU34" s="640" t="s">
        <v>1188</v>
      </c>
      <c r="AV34" s="847" t="s">
        <v>2706</v>
      </c>
      <c r="AW34" s="642" t="s">
        <v>2707</v>
      </c>
      <c r="AX34" s="843">
        <v>2</v>
      </c>
      <c r="AY34" s="847" t="s">
        <v>2708</v>
      </c>
      <c r="AZ34" s="800">
        <v>1</v>
      </c>
      <c r="BA34" s="845" t="s">
        <v>2709</v>
      </c>
      <c r="BB34" s="631" t="s">
        <v>2710</v>
      </c>
      <c r="BC34" s="646" t="s">
        <v>2711</v>
      </c>
      <c r="BD34" s="631" t="s">
        <v>1195</v>
      </c>
      <c r="BE34" s="631" t="s">
        <v>1196</v>
      </c>
      <c r="BF34" s="869">
        <v>3</v>
      </c>
      <c r="BG34" s="631">
        <v>2002</v>
      </c>
      <c r="BH34" s="631" t="s">
        <v>1195</v>
      </c>
      <c r="BI34" s="631">
        <v>1</v>
      </c>
      <c r="BJ34" s="631">
        <v>1</v>
      </c>
      <c r="BK34" s="631" t="s">
        <v>1318</v>
      </c>
      <c r="BL34" s="631" t="s">
        <v>1199</v>
      </c>
      <c r="BM34" s="847" t="s">
        <v>2712</v>
      </c>
      <c r="BN34" s="647">
        <v>1996</v>
      </c>
      <c r="BO34" s="847" t="s">
        <v>2713</v>
      </c>
      <c r="BP34" s="647">
        <v>1998</v>
      </c>
      <c r="BQ34" s="647">
        <v>2</v>
      </c>
      <c r="BR34" s="647">
        <v>3</v>
      </c>
      <c r="BS34" s="647" t="s">
        <v>1188</v>
      </c>
      <c r="BT34" s="647" t="s">
        <v>1188</v>
      </c>
      <c r="BU34" s="647" t="s">
        <v>1188</v>
      </c>
      <c r="BV34" s="648" t="s">
        <v>1188</v>
      </c>
      <c r="BW34" s="846" t="s">
        <v>2714</v>
      </c>
      <c r="BX34" s="650">
        <v>1975</v>
      </c>
      <c r="BY34" s="647" t="s">
        <v>2710</v>
      </c>
      <c r="BZ34" s="651" t="s">
        <v>2711</v>
      </c>
      <c r="CA34" s="647">
        <v>1</v>
      </c>
      <c r="CB34" s="647" t="s">
        <v>1262</v>
      </c>
      <c r="CC34" s="870" t="s">
        <v>2715</v>
      </c>
      <c r="CD34" s="652">
        <v>2002</v>
      </c>
      <c r="CE34" s="647">
        <v>3</v>
      </c>
      <c r="CF34" s="647">
        <v>2</v>
      </c>
      <c r="CG34" s="633" t="s">
        <v>2716</v>
      </c>
      <c r="CH34" s="647">
        <v>1960</v>
      </c>
      <c r="CI34" s="647">
        <v>1992</v>
      </c>
      <c r="CJ34" s="647">
        <v>3</v>
      </c>
      <c r="CK34" s="651" t="s">
        <v>2111</v>
      </c>
      <c r="CL34" s="651" t="s">
        <v>1208</v>
      </c>
      <c r="CM34" s="647">
        <v>2</v>
      </c>
      <c r="CN34" s="647" t="s">
        <v>2112</v>
      </c>
      <c r="CO34" s="798" t="s">
        <v>2113</v>
      </c>
      <c r="CP34" s="647">
        <v>2003</v>
      </c>
      <c r="CQ34" s="647">
        <v>3</v>
      </c>
      <c r="CR34" s="650">
        <v>2</v>
      </c>
      <c r="CS34" s="846" t="s">
        <v>2717</v>
      </c>
      <c r="CT34" s="647">
        <v>2013</v>
      </c>
      <c r="CU34" s="648">
        <v>2</v>
      </c>
      <c r="CV34" s="846" t="s">
        <v>2718</v>
      </c>
      <c r="CW34" s="647">
        <v>2013</v>
      </c>
      <c r="CX34" s="657">
        <v>2</v>
      </c>
      <c r="CY34" s="863" t="s">
        <v>2719</v>
      </c>
      <c r="CZ34" s="647">
        <v>2013</v>
      </c>
      <c r="DA34" s="657">
        <v>3</v>
      </c>
      <c r="DB34" s="723">
        <v>40600</v>
      </c>
      <c r="DC34" s="753">
        <v>3</v>
      </c>
      <c r="DD34" s="853" t="s">
        <v>1493</v>
      </c>
      <c r="DE34" s="648">
        <v>2018</v>
      </c>
      <c r="DF34" s="854" t="s">
        <v>2710</v>
      </c>
      <c r="DG34" s="855" t="s">
        <v>2720</v>
      </c>
      <c r="DH34" s="852">
        <v>1</v>
      </c>
      <c r="DI34" s="856" t="s">
        <v>1262</v>
      </c>
      <c r="DJ34" s="730" t="s">
        <v>2721</v>
      </c>
      <c r="DK34" s="850">
        <v>2002</v>
      </c>
      <c r="DL34" s="850">
        <v>3</v>
      </c>
      <c r="DM34" s="851">
        <v>2</v>
      </c>
      <c r="DN34" s="790" t="s">
        <v>2710</v>
      </c>
      <c r="DO34" s="791" t="s">
        <v>2720</v>
      </c>
      <c r="DP34" s="852">
        <v>1</v>
      </c>
      <c r="DQ34" s="856" t="s">
        <v>1262</v>
      </c>
      <c r="DR34" s="730" t="s">
        <v>2721</v>
      </c>
      <c r="DS34" s="753" t="s">
        <v>1188</v>
      </c>
      <c r="DT34" s="753">
        <v>3</v>
      </c>
      <c r="DU34" s="657">
        <v>2</v>
      </c>
      <c r="DV34" s="651" t="s">
        <v>2722</v>
      </c>
      <c r="DW34" s="798" t="s">
        <v>2723</v>
      </c>
      <c r="DX34" s="647">
        <v>2009</v>
      </c>
      <c r="DY34" s="647">
        <v>3</v>
      </c>
      <c r="DZ34" s="650">
        <v>1</v>
      </c>
      <c r="EA34" s="771" t="s">
        <v>2724</v>
      </c>
      <c r="EB34" s="846" t="s">
        <v>1190</v>
      </c>
      <c r="EC34" s="647">
        <v>2</v>
      </c>
      <c r="ED34" s="668" t="s">
        <v>1453</v>
      </c>
      <c r="EE34" s="647">
        <v>1997</v>
      </c>
      <c r="EF34" s="647">
        <v>3</v>
      </c>
      <c r="EG34" s="650" t="s">
        <v>1220</v>
      </c>
      <c r="EH34" s="648">
        <v>4</v>
      </c>
      <c r="EI34" s="551" t="s">
        <v>2725</v>
      </c>
      <c r="EJ34" s="651" t="s">
        <v>2726</v>
      </c>
      <c r="EK34" s="647">
        <v>2013</v>
      </c>
      <c r="EL34" s="647" t="s">
        <v>2727</v>
      </c>
      <c r="EM34" s="669" t="s">
        <v>1188</v>
      </c>
      <c r="EN34" s="647" t="s">
        <v>1188</v>
      </c>
      <c r="EO34" s="670" t="s">
        <v>1188</v>
      </c>
      <c r="EP34" s="556">
        <v>0</v>
      </c>
      <c r="EQ34" s="556" t="s">
        <v>1188</v>
      </c>
      <c r="ER34" s="651" t="s">
        <v>1188</v>
      </c>
      <c r="ES34" s="556" t="s">
        <v>1188</v>
      </c>
      <c r="ET34" s="556">
        <v>0</v>
      </c>
      <c r="EU34" s="671">
        <v>0</v>
      </c>
      <c r="EV34" s="672"/>
      <c r="EW34" s="673" t="s">
        <v>1005</v>
      </c>
      <c r="EX34" s="674"/>
      <c r="EY34" s="631" t="s">
        <v>1416</v>
      </c>
      <c r="EZ34" s="631" t="s">
        <v>1188</v>
      </c>
      <c r="FA34" s="675"/>
      <c r="FB34" s="648">
        <v>1</v>
      </c>
      <c r="FC34" s="676"/>
      <c r="FD34" s="647"/>
      <c r="FE34" s="648"/>
      <c r="FF34" s="652" t="s">
        <v>2624</v>
      </c>
      <c r="FG34" s="563" t="s">
        <v>1282</v>
      </c>
      <c r="FH34" s="631" t="str">
        <f t="shared" si="0"/>
        <v>C</v>
      </c>
      <c r="FI34" s="677">
        <f t="shared" si="1"/>
        <v>1.0999999999999999</v>
      </c>
      <c r="FJ34" s="678">
        <f t="shared" si="2"/>
        <v>0.8</v>
      </c>
      <c r="FK34" s="679">
        <f t="shared" si="3"/>
        <v>1.5</v>
      </c>
      <c r="FL34" s="680">
        <f t="shared" si="4"/>
        <v>1</v>
      </c>
      <c r="FM34" s="681">
        <v>0</v>
      </c>
      <c r="FN34" s="574" t="s">
        <v>1188</v>
      </c>
      <c r="FO34" s="470" t="s">
        <v>1188</v>
      </c>
      <c r="FP34" s="470" t="s">
        <v>1188</v>
      </c>
      <c r="FQ34" s="430">
        <v>0</v>
      </c>
      <c r="FR34" s="682" t="s">
        <v>1188</v>
      </c>
      <c r="FS34" s="369">
        <v>0</v>
      </c>
      <c r="FT34" s="574" t="s">
        <v>1188</v>
      </c>
      <c r="FU34" s="575" t="s">
        <v>1188</v>
      </c>
      <c r="FV34" s="369">
        <v>0</v>
      </c>
      <c r="FW34" s="574" t="s">
        <v>1188</v>
      </c>
      <c r="FX34" s="575" t="s">
        <v>1188</v>
      </c>
      <c r="FY34" s="369">
        <v>2</v>
      </c>
      <c r="FZ34" s="574">
        <v>2019</v>
      </c>
      <c r="GA34" s="470" t="s">
        <v>2728</v>
      </c>
      <c r="GB34" s="521" t="s">
        <v>2729</v>
      </c>
      <c r="GC34" s="369">
        <v>0</v>
      </c>
      <c r="GD34" s="574" t="s">
        <v>1188</v>
      </c>
      <c r="GE34" s="470" t="s">
        <v>1188</v>
      </c>
      <c r="GF34" s="685" t="s">
        <v>1188</v>
      </c>
      <c r="GG34" s="734">
        <v>0</v>
      </c>
      <c r="GH34" s="574" t="s">
        <v>1188</v>
      </c>
      <c r="GI34" s="684" t="s">
        <v>1188</v>
      </c>
      <c r="GJ34" s="575" t="s">
        <v>1188</v>
      </c>
      <c r="GK34" s="369">
        <v>1</v>
      </c>
      <c r="GL34" s="430" t="s">
        <v>1188</v>
      </c>
      <c r="GM34" s="686" t="s">
        <v>2730</v>
      </c>
      <c r="GN34" s="572" t="s">
        <v>2731</v>
      </c>
      <c r="GO34" s="871">
        <v>0</v>
      </c>
      <c r="GP34" s="687" t="s">
        <v>1188</v>
      </c>
      <c r="GQ34" s="872" t="s">
        <v>1188</v>
      </c>
      <c r="GR34" s="872" t="s">
        <v>1188</v>
      </c>
      <c r="GS34" s="872" t="s">
        <v>1188</v>
      </c>
      <c r="GT34" s="873" t="s">
        <v>1188</v>
      </c>
      <c r="GU34" s="581">
        <v>0</v>
      </c>
      <c r="GV34" s="687" t="s">
        <v>1188</v>
      </c>
      <c r="GW34" s="872" t="s">
        <v>1188</v>
      </c>
      <c r="GX34" s="873" t="s">
        <v>1188</v>
      </c>
      <c r="GY34" s="874">
        <v>0</v>
      </c>
      <c r="GZ34" s="582" t="s">
        <v>1188</v>
      </c>
      <c r="HA34" s="583" t="s">
        <v>1293</v>
      </c>
      <c r="HB34" s="584">
        <v>1</v>
      </c>
      <c r="HC34" s="585">
        <v>2</v>
      </c>
      <c r="HD34" s="586" t="s">
        <v>2732</v>
      </c>
      <c r="HE34" s="718" t="s">
        <v>2733</v>
      </c>
      <c r="HF34" s="587">
        <v>2001</v>
      </c>
      <c r="HG34" s="587">
        <v>2001</v>
      </c>
      <c r="HH34" s="588">
        <v>2</v>
      </c>
      <c r="HI34" s="586" t="s">
        <v>2734</v>
      </c>
      <c r="HJ34" s="557" t="s">
        <v>2735</v>
      </c>
      <c r="HK34" s="691">
        <v>2001</v>
      </c>
      <c r="HL34" s="692">
        <v>0</v>
      </c>
      <c r="HM34" s="693" t="s">
        <v>1188</v>
      </c>
      <c r="HN34" s="592" t="s">
        <v>1188</v>
      </c>
      <c r="HO34" s="681" t="s">
        <v>1188</v>
      </c>
      <c r="HP34" s="574" t="s">
        <v>1188</v>
      </c>
      <c r="HQ34" s="472" t="str">
        <f t="shared" si="5"/>
        <v>-</v>
      </c>
      <c r="HR34" s="593" t="s">
        <v>1188</v>
      </c>
      <c r="HS34" s="574" t="s">
        <v>1188</v>
      </c>
      <c r="HT34" s="574" t="s">
        <v>1188</v>
      </c>
      <c r="HU34" s="574" t="s">
        <v>1188</v>
      </c>
      <c r="HV34" s="574" t="s">
        <v>1188</v>
      </c>
      <c r="HW34" s="574" t="s">
        <v>1188</v>
      </c>
      <c r="HX34" s="574" t="s">
        <v>1188</v>
      </c>
      <c r="HY34" s="574" t="s">
        <v>1188</v>
      </c>
      <c r="HZ34" s="574" t="s">
        <v>1188</v>
      </c>
      <c r="IA34" s="574" t="s">
        <v>1188</v>
      </c>
      <c r="IB34" s="574" t="s">
        <v>1188</v>
      </c>
      <c r="IC34" s="574" t="s">
        <v>1188</v>
      </c>
      <c r="ID34" s="681" t="s">
        <v>1188</v>
      </c>
      <c r="IE34" s="369" t="s">
        <v>1188</v>
      </c>
      <c r="IF34" s="574" t="s">
        <v>1188</v>
      </c>
      <c r="IG34" s="472" t="str">
        <f t="shared" si="6"/>
        <v>-</v>
      </c>
      <c r="IH34" s="609" t="s">
        <v>1188</v>
      </c>
      <c r="II34" s="694" t="s">
        <v>1188</v>
      </c>
      <c r="IJ34" s="695" t="s">
        <v>1188</v>
      </c>
      <c r="IK34" s="696" t="s">
        <v>1188</v>
      </c>
      <c r="IL34" s="696" t="s">
        <v>1188</v>
      </c>
      <c r="IM34" s="697" t="s">
        <v>1188</v>
      </c>
      <c r="IN34" s="599">
        <v>3</v>
      </c>
      <c r="IO34" s="600">
        <v>1</v>
      </c>
      <c r="IP34" s="601">
        <v>1</v>
      </c>
      <c r="IQ34" s="600">
        <v>38</v>
      </c>
      <c r="IR34" s="587">
        <v>54</v>
      </c>
      <c r="IS34" s="601">
        <v>92</v>
      </c>
      <c r="IT34" s="599" t="s">
        <v>1188</v>
      </c>
      <c r="IU34" s="600" t="s">
        <v>1188</v>
      </c>
      <c r="IV34" s="587" t="s">
        <v>1188</v>
      </c>
      <c r="IW34" s="601" t="s">
        <v>1188</v>
      </c>
      <c r="IX34" s="602" t="s">
        <v>1188</v>
      </c>
      <c r="IY34" s="681">
        <v>1</v>
      </c>
      <c r="IZ34" s="603" t="s">
        <v>2736</v>
      </c>
      <c r="JA34" s="681">
        <v>1</v>
      </c>
      <c r="JB34" s="699" t="s">
        <v>2737</v>
      </c>
      <c r="JC34" s="681">
        <v>0</v>
      </c>
      <c r="JD34" s="430" t="s">
        <v>1188</v>
      </c>
      <c r="JE34" s="470" t="s">
        <v>1188</v>
      </c>
      <c r="JF34" s="470" t="s">
        <v>1188</v>
      </c>
      <c r="JG34" s="472" t="s">
        <v>1188</v>
      </c>
      <c r="JH34" s="568">
        <v>2</v>
      </c>
      <c r="JI34" s="469">
        <v>3</v>
      </c>
      <c r="JJ34" s="470" t="s">
        <v>2738</v>
      </c>
      <c r="JK34" s="471" t="s">
        <v>2705</v>
      </c>
      <c r="JL34" s="472">
        <v>2019</v>
      </c>
      <c r="JM34" s="468">
        <v>1</v>
      </c>
      <c r="JN34" s="469">
        <v>2</v>
      </c>
      <c r="JO34" s="469">
        <v>1</v>
      </c>
      <c r="JP34" s="470" t="s">
        <v>2739</v>
      </c>
      <c r="JQ34" s="471" t="s">
        <v>2740</v>
      </c>
      <c r="JR34" s="472">
        <v>2020</v>
      </c>
      <c r="JS34" s="369">
        <v>2</v>
      </c>
      <c r="JT34" s="430">
        <v>3</v>
      </c>
      <c r="JU34" s="470" t="s">
        <v>2741</v>
      </c>
      <c r="JV34" s="471" t="s">
        <v>2742</v>
      </c>
      <c r="JW34" s="472">
        <v>2018</v>
      </c>
      <c r="JX34" s="606">
        <v>0</v>
      </c>
      <c r="JY34" s="607" t="s">
        <v>1188</v>
      </c>
      <c r="JZ34" s="606" t="s">
        <v>1188</v>
      </c>
      <c r="KA34" s="606">
        <f t="shared" si="7"/>
        <v>0</v>
      </c>
      <c r="KB34" s="606"/>
      <c r="KC34" s="606"/>
      <c r="KD34" s="606"/>
      <c r="KE34" s="606"/>
      <c r="KF34" s="606">
        <f t="shared" si="8"/>
        <v>0</v>
      </c>
      <c r="KG34" s="606"/>
      <c r="KH34" s="606"/>
      <c r="KI34" s="606"/>
      <c r="KJ34" s="606"/>
      <c r="KK34" s="606">
        <v>1</v>
      </c>
      <c r="KL34" s="606">
        <v>1</v>
      </c>
      <c r="KM34" s="608">
        <f t="shared" si="9"/>
        <v>0.55860559344291683</v>
      </c>
      <c r="KN34" s="609">
        <v>0.29302796721458435</v>
      </c>
      <c r="KO34" s="609">
        <v>63.461540222167969</v>
      </c>
      <c r="KP34" s="610">
        <v>8</v>
      </c>
      <c r="KQ34" s="608">
        <f t="shared" si="10"/>
        <v>0.67417814731597903</v>
      </c>
      <c r="KR34" s="609">
        <v>0.87089073657989502</v>
      </c>
      <c r="KS34" s="609">
        <v>79.807693481445313</v>
      </c>
      <c r="KT34" s="610">
        <v>10</v>
      </c>
      <c r="KU34" s="610">
        <v>58</v>
      </c>
      <c r="KV34" s="563" t="s">
        <v>1237</v>
      </c>
      <c r="KW34" s="606" t="s">
        <v>2699</v>
      </c>
      <c r="KX34" s="700" t="str">
        <f t="shared" ca="1" si="11"/>
        <v>B</v>
      </c>
      <c r="KY34" s="701">
        <f t="shared" ca="1" si="12"/>
        <v>0.51087242383018783</v>
      </c>
      <c r="KZ34" s="702">
        <f t="shared" ca="1" si="13"/>
        <v>0.43865411764705886</v>
      </c>
      <c r="LA34" s="703">
        <f t="shared" ca="1" si="54"/>
        <v>0.7142857142857143</v>
      </c>
      <c r="LB34" s="703">
        <f t="shared" ca="1" si="14"/>
        <v>0.27084166666666665</v>
      </c>
      <c r="LC34" s="704">
        <f t="shared" ca="1" si="15"/>
        <v>0.6197081967213115</v>
      </c>
      <c r="LD34" s="696" cm="1">
        <f t="array" aca="1" ref="LD34" ca="1">INDIRECT(LD$203&amp;ROW())*LD$205</f>
        <v>8</v>
      </c>
      <c r="LE34" s="696" cm="1">
        <f t="array" aca="1" ref="LE34" ca="1">INDIRECT(LE$203&amp;ROW())*LE$205</f>
        <v>0</v>
      </c>
      <c r="LF34" s="696" cm="1">
        <f t="array" aca="1" ref="LF34" ca="1">INDIRECT(LF$203&amp;ROW())*LF$205</f>
        <v>0</v>
      </c>
      <c r="LG34" s="696" cm="1">
        <f t="array" aca="1" ref="LG34" ca="1">INDIRECT(LG$203&amp;ROW())*LG$205</f>
        <v>3</v>
      </c>
      <c r="LH34" s="696" cm="1">
        <f t="array" aca="1" ref="LH34" ca="1">INDIRECT(LH$203&amp;ROW())*LH$205</f>
        <v>2</v>
      </c>
      <c r="LI34" s="696" cm="1">
        <f t="array" aca="1" ref="LI34" ca="1">INDIRECT(LI$203&amp;ROW())*LI$205</f>
        <v>3</v>
      </c>
      <c r="LJ34" s="696" cm="1">
        <f t="array" aca="1" ref="LJ34" ca="1">INDIRECT(LJ$203&amp;ROW())*LJ$205</f>
        <v>3</v>
      </c>
      <c r="LK34" s="696" cm="1">
        <f t="array" aca="1" ref="LK34" ca="1">INDIRECT(LK$203&amp;ROW())*LK$205</f>
        <v>3</v>
      </c>
      <c r="LL34" s="696" cm="1">
        <f t="array" aca="1" ref="LL34" ca="1">INDIRECT(LL$203&amp;ROW())*LL$205</f>
        <v>3</v>
      </c>
      <c r="LM34" s="696" cm="1">
        <f t="array" aca="1" ref="LM34" ca="1">INDIRECT(LM$203&amp;ROW())*LM$205</f>
        <v>6</v>
      </c>
      <c r="LN34" s="696" cm="1">
        <f t="array" aca="1" ref="LN34" ca="1">INDIRECT(LN$203&amp;ROW())*LN$205</f>
        <v>3</v>
      </c>
      <c r="LO34" s="696" cm="1">
        <f t="array" aca="1" ref="LO34" ca="1">INDIRECT(LO$203&amp;ROW())*LO$205</f>
        <v>0</v>
      </c>
      <c r="LP34" s="696" cm="1">
        <f t="array" aca="1" ref="LP34" ca="1">INDIRECT(LP$203&amp;ROW())*LP$205</f>
        <v>0</v>
      </c>
      <c r="LQ34" s="696" cm="1">
        <f t="array" aca="1" ref="LQ34" ca="1">IF(INDIRECT(LQ$203&amp;ROW())="-",0,INDIRECT(LQ$203&amp;ROW())*LQ$205)</f>
        <v>3.2855999999999996</v>
      </c>
      <c r="LR34" s="696" cm="1">
        <f t="array" aca="1" ref="LR34" ca="1">INDIRECT(LR$203&amp;ROW())*LR$205</f>
        <v>0</v>
      </c>
      <c r="LS34" s="696" cm="1">
        <f t="array" aca="1" ref="LS34" ca="1">IF(INDIRECT(LS$203&amp;ROW())="-",0,INDIRECT(LS$203&amp;ROW())*LS$205)</f>
        <v>3</v>
      </c>
      <c r="LT34" s="696" cm="1">
        <f t="array" aca="1" ref="LT34" ca="1">INDIRECT(LT$203&amp;ROW())*LT$205</f>
        <v>4</v>
      </c>
      <c r="LU34" s="696" cm="1">
        <f t="array" aca="1" ref="LU34" ca="1">INDIRECT(LU$203&amp;ROW())*LU$205</f>
        <v>2</v>
      </c>
      <c r="LV34" s="696" cm="1">
        <f t="array" aca="1" ref="LV34" ca="1">INDIRECT(LV$203&amp;ROW())*LV$205</f>
        <v>2</v>
      </c>
      <c r="LW34" s="696" cm="1">
        <f t="array" aca="1" ref="LW34" ca="1">INDIRECT(LW$203&amp;ROW())*LW$205</f>
        <v>2</v>
      </c>
      <c r="LX34" s="696" cm="1">
        <f t="array" aca="1" ref="LX34" ca="1">INDIRECT(LX$203&amp;ROW())*LX$205</f>
        <v>2</v>
      </c>
      <c r="LY34" s="696" cm="1">
        <f t="array" aca="1" ref="LY34" ca="1">IF(INDIRECT(LY$203&amp;ROW())="-",0,INDIRECT(LY$203&amp;ROW())*LY$205)</f>
        <v>2.5002</v>
      </c>
      <c r="LZ34" s="696" cm="1">
        <f t="array" aca="1" ref="LZ34" ca="1">INDIRECT(LZ$203&amp;ROW())*LZ$205</f>
        <v>2</v>
      </c>
      <c r="MA34" s="696" cm="1">
        <f t="array" aca="1" ref="MA34" ca="1">INDIRECT(MA$203&amp;ROW())*MA$205</f>
        <v>2</v>
      </c>
      <c r="MB34" s="696" cm="1">
        <f t="array" aca="1" ref="MB34" ca="1">INDIRECT(MB$203&amp;ROW())*MB$205</f>
        <v>0</v>
      </c>
      <c r="MC34" s="696" cm="1">
        <f t="array" aca="1" ref="MC34" ca="1">IF($MB34=0,0,INDIRECT(MC$203&amp;ROW())*MC$205)</f>
        <v>0</v>
      </c>
      <c r="MD34" s="696" cm="1">
        <f t="array" aca="1" ref="MD34" ca="1">IF($MB34=0,0,INDIRECT(MD$203&amp;ROW())*MD$205)</f>
        <v>0</v>
      </c>
      <c r="ME34" s="696" cm="1">
        <f t="array" aca="1" ref="ME34" ca="1">IF($MB34=0,0,INDIRECT(ME$203&amp;ROW())*ME$205)</f>
        <v>0</v>
      </c>
      <c r="MF34" s="696" cm="1">
        <f t="array" aca="1" ref="MF34" ca="1">IF($MB34=0,0,INDIRECT(MF$203&amp;ROW())*MF$205)</f>
        <v>0</v>
      </c>
      <c r="MG34" s="696" cm="1">
        <f t="array" aca="1" ref="MG34" ca="1">INDIRECT(MG$203&amp;ROW())*MG$205</f>
        <v>0</v>
      </c>
      <c r="MH34" s="696" cm="1">
        <f t="array" aca="1" ref="MH34" ca="1">IF($MG34=0,0,INDIRECT(MH$203&amp;ROW())*MH$205)</f>
        <v>0</v>
      </c>
      <c r="MI34" s="696" cm="1">
        <f t="array" aca="1" ref="MI34" ca="1">IF($MG34=0,0,INDIRECT(MI$203&amp;ROW())*MI$205)</f>
        <v>0</v>
      </c>
      <c r="MJ34" s="696" cm="1">
        <f t="array" aca="1" ref="MJ34" ca="1">INDIRECT(MJ$203&amp;ROW())*MJ$205</f>
        <v>0</v>
      </c>
      <c r="MK34" s="696" cm="1">
        <f t="array" aca="1" ref="MK34" ca="1">INDIRECT(MK$203&amp;ROW())*MK$205</f>
        <v>0</v>
      </c>
      <c r="ML34" s="696" cm="1">
        <f t="array" aca="1" ref="ML34" ca="1">INDIRECT(ML$203&amp;ROW())*ML$205</f>
        <v>0</v>
      </c>
      <c r="MM34" s="696" cm="1">
        <f t="array" aca="1" ref="MM34" ca="1">INDIRECT(MM$203&amp;ROW())*MM$205</f>
        <v>6</v>
      </c>
      <c r="MN34" s="696" cm="1">
        <f t="array" aca="1" ref="MN34" ca="1">INDIRECT(MN$203&amp;ROW())*MN$205</f>
        <v>0</v>
      </c>
      <c r="MO34" s="696" cm="1">
        <f t="array" aca="1" ref="MO34" ca="1">INDIRECT(MO$203&amp;ROW())*MO$205</f>
        <v>0</v>
      </c>
      <c r="MP34" s="696" cm="1">
        <f t="array" aca="1" ref="MP34" ca="1">INDIRECT(MP$203&amp;ROW())*MP$205</f>
        <v>2</v>
      </c>
      <c r="MQ34" s="696" cm="1">
        <f t="array" aca="1" ref="MQ34" ca="1">INDIRECT(MQ$203&amp;ROW())*MQ$205</f>
        <v>2</v>
      </c>
      <c r="MR34" s="696" cm="1">
        <f t="array" aca="1" ref="MR34" ca="1">INDIRECT(MR$203&amp;ROW())*MR$205</f>
        <v>2</v>
      </c>
      <c r="MS34" s="696" cm="1">
        <f t="array" aca="1" ref="MS34" ca="1">INDIRECT(MS$203&amp;ROW())*MS$205</f>
        <v>2</v>
      </c>
      <c r="MT34" s="696" cm="1">
        <f t="array" aca="1" ref="MT34" ca="1">INDIRECT(MT$203&amp;ROW())*MT$205</f>
        <v>3</v>
      </c>
      <c r="MU34" s="696" cm="1">
        <f t="array" aca="1" ref="MU34" ca="1">INDIRECT(MU$203&amp;ROW())*MU$205</f>
        <v>1</v>
      </c>
      <c r="MV34" s="696" cm="1">
        <f t="array" aca="1" ref="MV34" ca="1">IF(INDIRECT(MV$203&amp;ROW())="-",0,INDIRECT(MV$203&amp;ROW())*MV$205)</f>
        <v>3.8022</v>
      </c>
      <c r="MW34" s="696" cm="1">
        <f t="array" aca="1" ref="MW34" ca="1">INDIRECT(MW$203&amp;ROW())*MW$205</f>
        <v>4</v>
      </c>
      <c r="MX34" s="696" cm="1">
        <f t="array" aca="1" ref="MX34" ca="1">INDIRECT(MX$203&amp;ROW())*MX$205</f>
        <v>4</v>
      </c>
      <c r="MY34" s="696" cm="1">
        <f t="array" aca="1" ref="MY34" ca="1">INDIRECT(MY$203&amp;ROW())*MY$205</f>
        <v>8</v>
      </c>
      <c r="NA34" s="701">
        <f t="shared" si="16"/>
        <v>0.62311219512195115</v>
      </c>
      <c r="NB34" s="617">
        <f t="shared" si="17"/>
        <v>0.75</v>
      </c>
      <c r="NC34" s="695">
        <f t="shared" si="18"/>
        <v>0.18590000000000001</v>
      </c>
      <c r="ND34" s="697">
        <f t="shared" si="19"/>
        <v>0.69013703703703699</v>
      </c>
      <c r="NE34" s="694">
        <f t="shared" si="20"/>
        <v>0.56228730803974702</v>
      </c>
      <c r="NF34" s="682" t="str">
        <f t="shared" si="21"/>
        <v>B</v>
      </c>
      <c r="NH34" s="606" t="s">
        <v>2699</v>
      </c>
      <c r="NI34" s="563" t="str">
        <f t="shared" si="22"/>
        <v>B</v>
      </c>
      <c r="NJ34" s="563" t="str">
        <f t="shared" si="23"/>
        <v>B</v>
      </c>
      <c r="NK34" s="563" t="str">
        <f t="shared" ca="1" si="24"/>
        <v>B</v>
      </c>
      <c r="NL34" s="563" t="str">
        <f t="shared" ca="1" si="25"/>
        <v>B</v>
      </c>
      <c r="NM34" s="563" t="str">
        <f t="shared" ca="1" si="26"/>
        <v>B</v>
      </c>
      <c r="NN34" s="563" t="str">
        <f t="shared" ca="1" si="55"/>
        <v>B</v>
      </c>
      <c r="NO34" s="563" t="str">
        <f t="shared" ca="1" si="56"/>
        <v>B</v>
      </c>
      <c r="NP34" s="606" t="str">
        <f t="shared" si="27"/>
        <v>-</v>
      </c>
      <c r="NQ34" s="682" t="str">
        <f t="shared" si="28"/>
        <v>-</v>
      </c>
      <c r="NR34" s="682" t="e">
        <f>IF(OR(AND(NI34="A",OR(NJ34="C",NJ34="D")),AND(NI34="A",OR(#REF!="C",#REF!="D")),AND(NI34="B",OR(NJ34="D",#REF!="D")),AND(OR(NI34="C",NI34="D"),OR(NJ34="A",NJ34="B")),AND(OR(NI34="C",NI34="D"),OR(#REF!="A",#REF!="B")),AND(OR(NJ34="A",#REF!="A",NJ34="B",#REF!="B"),OR(NP34="-",NQ34="-")),AND(OR(NJ34="C",#REF!="C",NJ34="D",#REF!="D"),NP34="Yes")),"Yes","-")</f>
        <v>#REF!</v>
      </c>
      <c r="NS34" s="607"/>
      <c r="NT34" s="619">
        <f t="shared" si="29"/>
        <v>0.56040000000000001</v>
      </c>
      <c r="NU34" s="619">
        <f t="shared" si="30"/>
        <v>0.56228730803974702</v>
      </c>
      <c r="NV34" s="619">
        <f t="shared" ca="1" si="31"/>
        <v>0.51087242383018783</v>
      </c>
      <c r="NW34" s="619">
        <f t="shared" ca="1" si="57"/>
        <v>0.54655240758729218</v>
      </c>
      <c r="NX34" s="619">
        <f t="shared" ca="1" si="58"/>
        <v>0.59868875062217886</v>
      </c>
      <c r="NY34" s="620">
        <f t="shared" ca="1" si="59"/>
        <v>0.52856766691412327</v>
      </c>
      <c r="NZ34" s="620">
        <f t="shared" ca="1" si="60"/>
        <v>0.60034131619392639</v>
      </c>
      <c r="OA34" s="705" t="s">
        <v>1188</v>
      </c>
      <c r="OB34" s="706" t="s">
        <v>1188</v>
      </c>
      <c r="OC34" s="494"/>
      <c r="OE34" s="606" t="s">
        <v>2699</v>
      </c>
      <c r="OF34" s="700" t="str">
        <f t="shared" ca="1" si="32"/>
        <v>B</v>
      </c>
      <c r="OG34" s="701">
        <f t="shared" ca="1" si="61"/>
        <v>0.54655240758729218</v>
      </c>
      <c r="OH34" s="705">
        <f t="shared" ca="1" si="33"/>
        <v>0.57162393579175697</v>
      </c>
      <c r="OI34" s="696">
        <f t="shared" ca="1" si="34"/>
        <v>0.74518444165621101</v>
      </c>
      <c r="OJ34" s="696">
        <f t="shared" ca="1" si="35"/>
        <v>0.19778091041487733</v>
      </c>
      <c r="OK34" s="697">
        <f t="shared" ca="1" si="36"/>
        <v>0.67162034248632352</v>
      </c>
      <c r="OL34" s="696" cm="1">
        <f t="array" aca="1" ref="OL34" ca="1">INDIRECT(OL$203&amp;ROW())*OL$205</f>
        <v>1.4956</v>
      </c>
      <c r="OM34" s="696" cm="1">
        <f t="array" aca="1" ref="OM34" ca="1">INDIRECT(OM$203&amp;ROW())*OM$205</f>
        <v>0</v>
      </c>
      <c r="ON34" s="696" cm="1">
        <f t="array" aca="1" ref="ON34" ca="1">INDIRECT(ON$203&amp;ROW())*ON$205</f>
        <v>0</v>
      </c>
      <c r="OO34" s="696" cm="1">
        <f t="array" aca="1" ref="OO34" ca="1">INDIRECT(OO$203&amp;ROW())*OO$205</f>
        <v>1.0790999999999999</v>
      </c>
      <c r="OP34" s="696" cm="1">
        <f t="array" aca="1" ref="OP34" ca="1">INDIRECT(OP$203&amp;ROW())*OP$205</f>
        <v>1.0553999999999999</v>
      </c>
      <c r="OQ34" s="696" cm="1">
        <f t="array" aca="1" ref="OQ34" ca="1">INDIRECT(OQ$203&amp;ROW())*OQ$205</f>
        <v>1.5849</v>
      </c>
      <c r="OR34" s="696" cm="1">
        <f t="array" aca="1" ref="OR34" ca="1">INDIRECT(OR$203&amp;ROW())*OR$205</f>
        <v>1.4141999999999999</v>
      </c>
      <c r="OS34" s="696" cm="1">
        <f t="array" aca="1" ref="OS34" ca="1">INDIRECT(OS$203&amp;ROW())*OS$205</f>
        <v>1.5387</v>
      </c>
      <c r="OT34" s="696" cm="1">
        <f t="array" aca="1" ref="OT34" ca="1">INDIRECT(OT$203&amp;ROW())*OT$205</f>
        <v>1.4727000000000001</v>
      </c>
      <c r="OU34" s="696" cm="1">
        <f t="array" aca="1" ref="OU34" ca="1">INDIRECT(OU$203&amp;ROW())*OU$205</f>
        <v>1.9304999999999999</v>
      </c>
      <c r="OV34" s="696" cm="1">
        <f t="array" aca="1" ref="OV34" ca="1">INDIRECT(OV$203&amp;ROW())*OV$205</f>
        <v>1.2161999999999999</v>
      </c>
      <c r="OW34" s="696" cm="1">
        <f t="array" aca="1" ref="OW34" ca="1">INDIRECT(OW$203&amp;ROW())*OW$205</f>
        <v>0</v>
      </c>
      <c r="OX34" s="696" cm="1">
        <f t="array" aca="1" ref="OX34" ca="1">INDIRECT(OX$203&amp;ROW())*OX$205</f>
        <v>0</v>
      </c>
      <c r="OY34" s="696" cm="1">
        <f t="array" aca="1" ref="OY34" ca="1">IF(INDIRECT(OY$203&amp;ROW())="-",0,INDIRECT(OY$203&amp;ROW())*OY$205)</f>
        <v>0.38863171999999996</v>
      </c>
      <c r="OZ34" s="696" cm="1">
        <f t="array" aca="1" ref="OZ34" ca="1">INDIRECT(OZ$203&amp;ROW())*OZ$205</f>
        <v>0</v>
      </c>
      <c r="PA34" s="696" cm="1">
        <f t="array" aca="1" ref="PA34" ca="1">IF(INDIRECT(PA$203&amp;ROW())="-",0,INDIRECT(PA$203&amp;ROW())*PA$205)</f>
        <v>0.44169999999999998</v>
      </c>
      <c r="PB34" s="705" cm="1">
        <f t="array" aca="1" ref="PB34" ca="1">INDIRECT(PB$203&amp;ROW())*PB$205</f>
        <v>1.5084</v>
      </c>
      <c r="PC34" s="696" cm="1">
        <f t="array" aca="1" ref="PC34" ca="1">INDIRECT(PC$203&amp;ROW())*PC$205</f>
        <v>1.3946000000000001</v>
      </c>
      <c r="PD34" s="696" cm="1">
        <f t="array" aca="1" ref="PD34" ca="1">INDIRECT(PD$203&amp;ROW())*PD$205</f>
        <v>1.4683999999999999</v>
      </c>
      <c r="PE34" s="696" cm="1">
        <f t="array" aca="1" ref="PE34" ca="1">INDIRECT(PE$203&amp;ROW())*PE$205</f>
        <v>1.28</v>
      </c>
      <c r="PF34" s="696" cm="1">
        <f t="array" aca="1" ref="PF34" ca="1">INDIRECT(PF$203&amp;ROW())*PF$205</f>
        <v>1.3308</v>
      </c>
      <c r="PG34" s="696" cm="1">
        <f t="array" aca="1" ref="PG34" ca="1">IF(INDIRECT(PG$203&amp;ROW())="-",0,INDIRECT(PG$203&amp;ROW())*PG$205)</f>
        <v>0.36461250000000001</v>
      </c>
      <c r="PH34" s="696" cm="1">
        <f t="array" aca="1" ref="PH34" ca="1">INDIRECT(PH$203&amp;ROW())*PH$205</f>
        <v>0.61699999999999999</v>
      </c>
      <c r="PI34" s="696" cm="1">
        <f t="array" aca="1" ref="PI34" ca="1">INDIRECT(PI$203&amp;ROW())*PI$205</f>
        <v>0.60729999999999995</v>
      </c>
      <c r="PJ34" s="696" cm="1">
        <f t="array" aca="1" ref="PJ34" ca="1">INDIRECT(PJ$203&amp;ROW())*PJ$205</f>
        <v>0</v>
      </c>
      <c r="PK34" s="696" cm="1">
        <f t="array" aca="1" ref="PK34" ca="1">IF($PJ34=0,0,INDIRECT(PK$203&amp;ROW())*PK$205)</f>
        <v>0</v>
      </c>
      <c r="PL34" s="696" cm="1">
        <f t="array" aca="1" ref="PL34" ca="1">IF($MPE34=0,0,INDIRECT(PL$203&amp;ROW())*PL$205)</f>
        <v>0</v>
      </c>
      <c r="PM34" s="696" cm="1">
        <f t="array" aca="1" ref="PM34" ca="1">IF($MPE34=0,0,INDIRECT(PM$203&amp;ROW())*PM$205)</f>
        <v>0</v>
      </c>
      <c r="PN34" s="696" cm="1">
        <f t="array" aca="1" ref="PN34" ca="1">IF($PJ34=0,0,INDIRECT(PN$203&amp;ROW())*PN$205)</f>
        <v>0</v>
      </c>
      <c r="PO34" s="696" cm="1">
        <f t="array" aca="1" ref="PO34" ca="1">INDIRECT(PO$203&amp;ROW())*PO$205</f>
        <v>0</v>
      </c>
      <c r="PP34" s="696" cm="1">
        <f t="array" aca="1" ref="PP34" ca="1">IF($PO34=0,0,INDIRECT(PP$203&amp;ROW())*PP$205)</f>
        <v>0</v>
      </c>
      <c r="PQ34" s="696" cm="1">
        <f t="array" aca="1" ref="PQ34" ca="1">IF($PO34=0,0,INDIRECT(PQ$203&amp;ROW())*PQ$205)</f>
        <v>0</v>
      </c>
      <c r="PR34" s="696" cm="1">
        <f t="array" aca="1" ref="PR34" ca="1">INDIRECT(PR$203&amp;ROW())*PR$205</f>
        <v>0</v>
      </c>
      <c r="PS34" s="696" cm="1">
        <f t="array" aca="1" ref="PS34" ca="1">INDIRECT(PS$203&amp;ROW())*PS$205</f>
        <v>0</v>
      </c>
      <c r="PT34" s="696" cm="1">
        <f t="array" aca="1" ref="PT34" ca="1">INDIRECT(PT$203&amp;ROW())*PT$205</f>
        <v>0</v>
      </c>
      <c r="PU34" s="696" cm="1">
        <f t="array" aca="1" ref="PU34" ca="1">INDIRECT(PU$203&amp;ROW())*PU$205</f>
        <v>1.7696999999999998</v>
      </c>
      <c r="PV34" s="696" cm="1">
        <f t="array" aca="1" ref="PV34" ca="1">INDIRECT(PV$203&amp;ROW())*PV$205</f>
        <v>0</v>
      </c>
      <c r="PW34" s="696" cm="1">
        <f t="array" aca="1" ref="PW34" ca="1">INDIRECT(PW$203&amp;ROW())*PW$205</f>
        <v>0</v>
      </c>
      <c r="PX34" s="696" cm="1">
        <f t="array" aca="1" ref="PX34" ca="1">INDIRECT(PX$203&amp;ROW())*PX$205</f>
        <v>1.1714</v>
      </c>
      <c r="PY34" s="696" cm="1">
        <f t="array" aca="1" ref="PY34" ca="1">INDIRECT(PY$203&amp;ROW())*PY$205</f>
        <v>1.1866000000000001</v>
      </c>
      <c r="PZ34" s="696" cm="1">
        <f t="array" aca="1" ref="PZ34" ca="1">INDIRECT(PZ$203&amp;ROW())*PZ$205</f>
        <v>0.17430000000000001</v>
      </c>
      <c r="QA34" s="696" cm="1">
        <f t="array" aca="1" ref="QA34" ca="1">INDIRECT(QA$203&amp;ROW())*QA$205</f>
        <v>0.31659999999999999</v>
      </c>
      <c r="QB34" s="696" cm="1">
        <f t="array" aca="1" ref="QB34" ca="1">INDIRECT(QB$203&amp;ROW())*QB$205</f>
        <v>2.3948999999999998</v>
      </c>
      <c r="QC34" s="696" cm="1">
        <f t="array" aca="1" ref="QC34" ca="1">INDIRECT(QC$203&amp;ROW())*QC$205</f>
        <v>0.71299999999999997</v>
      </c>
      <c r="QD34" s="696" cm="1">
        <f t="array" aca="1" ref="QD34" ca="1">IF(INDIRECT(QD$203&amp;ROW())="-",0,INDIRECT(QD$203&amp;ROW())*QD$205)</f>
        <v>0.38915516999999999</v>
      </c>
      <c r="QE34" s="696" cm="1">
        <f t="array" aca="1" ref="QE34" ca="1">INDIRECT(QE$203&amp;ROW())*QE$205</f>
        <v>1.0656000000000001</v>
      </c>
      <c r="QF34" s="696" cm="1">
        <f t="array" aca="1" ref="QF34" ca="1">INDIRECT(QF$203&amp;ROW())*QF$205</f>
        <v>0.72440000000000004</v>
      </c>
      <c r="QG34" s="696" cm="1">
        <f t="array" aca="1" ref="QG34" ca="1">INDIRECT(QG$203&amp;ROW())*QG$205</f>
        <v>1.4996</v>
      </c>
      <c r="QI34" s="606" t="s">
        <v>2699</v>
      </c>
      <c r="QJ34" s="700" t="str">
        <f t="shared" ca="1" si="37"/>
        <v>B</v>
      </c>
      <c r="QK34" s="701">
        <f t="shared" ca="1" si="62"/>
        <v>0.59868875062217886</v>
      </c>
      <c r="QL34" s="705">
        <f t="shared" ca="1" si="38"/>
        <v>0.7337661718838735</v>
      </c>
      <c r="QM34" s="696">
        <f t="shared" ca="1" si="39"/>
        <v>0.75692696691697725</v>
      </c>
      <c r="QN34" s="696">
        <f t="shared" ca="1" si="40"/>
        <v>0.16349364597840602</v>
      </c>
      <c r="QO34" s="697">
        <f t="shared" ca="1" si="41"/>
        <v>0.7405682177094588</v>
      </c>
      <c r="QP34" s="696" cm="1">
        <f t="array" aca="1" ref="QP34" ca="1">INDIRECT(QP$203&amp;ROW())*QP$205</f>
        <v>6.6903293490763766E-2</v>
      </c>
      <c r="QQ34" s="696" cm="1">
        <f t="array" aca="1" ref="QQ34" ca="1">INDIRECT(QQ$203&amp;ROW())*QQ$205</f>
        <v>0</v>
      </c>
      <c r="QR34" s="696" cm="1">
        <f t="array" aca="1" ref="QR34" ca="1">INDIRECT(QR$203&amp;ROW())*QR$205</f>
        <v>0</v>
      </c>
      <c r="QS34" s="696" cm="1">
        <f t="array" aca="1" ref="QS34" ca="1">INDIRECT(QS$203&amp;ROW())*QS$205</f>
        <v>0.22471360933801068</v>
      </c>
      <c r="QT34" s="696" cm="1">
        <f t="array" aca="1" ref="QT34" ca="1">INDIRECT(QT$203&amp;ROW())*QT$205</f>
        <v>0.17488542943331029</v>
      </c>
      <c r="QU34" s="696" cm="1">
        <f t="array" aca="1" ref="QU34" ca="1">INDIRECT(QU$203&amp;ROW())*QU$205</f>
        <v>0.53329206883563263</v>
      </c>
      <c r="QV34" s="696" cm="1">
        <f t="array" aca="1" ref="QV34" ca="1">INDIRECT(QV$203&amp;ROW())*QV$205</f>
        <v>0.24117831443907087</v>
      </c>
      <c r="QW34" s="696" cm="1">
        <f t="array" aca="1" ref="QW34" ca="1">INDIRECT(QW$203&amp;ROW())*QW$205</f>
        <v>0.53099416374332975</v>
      </c>
      <c r="QX34" s="696" cm="1">
        <f t="array" aca="1" ref="QX34" ca="1">INDIRECT(QX$203&amp;ROW())*QX$205</f>
        <v>0.60640894423913805</v>
      </c>
      <c r="QY34" s="696" cm="1">
        <f t="array" aca="1" ref="QY34" ca="1">INDIRECT(QY$203&amp;ROW())*QY$205</f>
        <v>0.13540247513535897</v>
      </c>
      <c r="QZ34" s="696" cm="1">
        <f t="array" aca="1" ref="QZ34" ca="1">INDIRECT(QZ$203&amp;ROW())*QZ$205</f>
        <v>0.27613248380770827</v>
      </c>
      <c r="RA34" s="696" cm="1">
        <f t="array" aca="1" ref="RA34" ca="1">INDIRECT(RA$203&amp;ROW())*RA$205</f>
        <v>0</v>
      </c>
      <c r="RB34" s="696" cm="1">
        <f t="array" aca="1" ref="RB34" ca="1">INDIRECT(RB$203&amp;ROW())*RB$205</f>
        <v>0</v>
      </c>
      <c r="RC34" s="696" cm="1">
        <f t="array" aca="1" ref="RC34" ca="1">IF(INDIRECT(RC$203&amp;ROW())="-",0,INDIRECT(RC$203&amp;ROW())*RC$205)</f>
        <v>4.5948357672005787E-2</v>
      </c>
      <c r="RD34" s="696" cm="1">
        <f t="array" aca="1" ref="RD34" ca="1">INDIRECT(RD$203&amp;ROW())*RD$205</f>
        <v>0</v>
      </c>
      <c r="RE34" s="696" cm="1">
        <f t="array" aca="1" ref="RE34" ca="1">IF(INDIRECT(RE$203&amp;ROW())="-",0,INDIRECT(RE$203&amp;ROW())*RE$205)</f>
        <v>3.1644519865968924E-2</v>
      </c>
      <c r="RF34" s="705" cm="1">
        <f t="array" aca="1" ref="RF34" ca="1">INDIRECT(RF$203&amp;ROW())*RF$205</f>
        <v>0.10613798880649605</v>
      </c>
      <c r="RG34" s="696" cm="1">
        <f t="array" aca="1" ref="RG34" ca="1">INDIRECT(RG$203&amp;ROW())*RG$205</f>
        <v>0.27650466908360405</v>
      </c>
      <c r="RH34" s="696" cm="1">
        <f t="array" aca="1" ref="RH34" ca="1">INDIRECT(RH$203&amp;ROW())*RH$205</f>
        <v>5.8387680780544585E-2</v>
      </c>
      <c r="RI34" s="696" cm="1">
        <f t="array" aca="1" ref="RI34" ca="1">INDIRECT(RI$203&amp;ROW())*RI$205</f>
        <v>0.21539378250062202</v>
      </c>
      <c r="RJ34" s="696" cm="1">
        <f t="array" aca="1" ref="RJ34" ca="1">INDIRECT(RJ$203&amp;ROW())*RJ$205</f>
        <v>0.12226723336432462</v>
      </c>
      <c r="RK34" s="696" cm="1">
        <f t="array" aca="1" ref="RK34" ca="1">IF(INDIRECT(RK$203&amp;ROW())="-",0,INDIRECT(RK$203&amp;ROW())*RK$205)</f>
        <v>2.5177680249398725E-2</v>
      </c>
      <c r="RL34" s="696" cm="1">
        <f t="array" aca="1" ref="RL34" ca="1">INDIRECT(RL$203&amp;ROW())*RL$205</f>
        <v>0.11262003659234653</v>
      </c>
      <c r="RM34" s="696" cm="1">
        <f t="array" aca="1" ref="RM34" ca="1">INDIRECT(RM$203&amp;ROW())*RM$205</f>
        <v>1.4993730364766381E-2</v>
      </c>
      <c r="RN34" s="696" cm="1">
        <f t="array" aca="1" ref="RN34" ca="1">INDIRECT(RN$203&amp;ROW())*RN$205</f>
        <v>0</v>
      </c>
      <c r="RO34" s="696" cm="1">
        <f t="array" aca="1" ref="RO34" ca="1">IF($RN34=0,0,INDIRECT(RO$203&amp;ROW())*RO$205)</f>
        <v>0</v>
      </c>
      <c r="RP34" s="696" cm="1">
        <f t="array" aca="1" ref="RP34" ca="1">IF($RN34=0,0,INDIRECT(RP$203&amp;ROW())*RP$205)</f>
        <v>0</v>
      </c>
      <c r="RQ34" s="696" cm="1">
        <f t="array" aca="1" ref="RQ34" ca="1">IF($RN34=0,0,INDIRECT(RQ$203&amp;ROW())*RQ$205)</f>
        <v>0</v>
      </c>
      <c r="RR34" s="696" cm="1">
        <f t="array" aca="1" ref="RR34" ca="1">IF($RN34=0,0,INDIRECT(RR$203&amp;ROW())*RR$205)</f>
        <v>0</v>
      </c>
      <c r="RS34" s="696" cm="1">
        <f t="array" aca="1" ref="RS34" ca="1">INDIRECT(RS$203&amp;ROW())*RS$205</f>
        <v>0</v>
      </c>
      <c r="RT34" s="696" cm="1">
        <f t="array" aca="1" ref="RT34" ca="1">IF($RS34=0,0,INDIRECT(RT$203&amp;ROW())*RT$205)</f>
        <v>0</v>
      </c>
      <c r="RU34" s="696" cm="1">
        <f t="array" aca="1" ref="RU34" ca="1">IF($RS34=0,0,INDIRECT(RU$203&amp;ROW())*RU$205)</f>
        <v>0</v>
      </c>
      <c r="RV34" s="696" cm="1">
        <f t="array" aca="1" ref="RV34" ca="1">INDIRECT(RV$203&amp;ROW())*RV$205</f>
        <v>0</v>
      </c>
      <c r="RW34" s="696" cm="1">
        <f t="array" aca="1" ref="RW34" ca="1">INDIRECT(RW$203&amp;ROW())*RW$205</f>
        <v>0</v>
      </c>
      <c r="RX34" s="696" cm="1">
        <f t="array" aca="1" ref="RX34" ca="1">INDIRECT(RX$203&amp;ROW())*RX$205</f>
        <v>0</v>
      </c>
      <c r="RY34" s="696" cm="1">
        <f t="array" aca="1" ref="RY34" ca="1">INDIRECT(RY$203&amp;ROW())*RY$205</f>
        <v>8.4396695370290389E-2</v>
      </c>
      <c r="RZ34" s="696" cm="1">
        <f t="array" aca="1" ref="RZ34" ca="1">INDIRECT(RZ$203&amp;ROW())*RZ$205</f>
        <v>0</v>
      </c>
      <c r="SA34" s="696" cm="1">
        <f t="array" aca="1" ref="SA34" ca="1">INDIRECT(SA$203&amp;ROW())*SA$205</f>
        <v>0</v>
      </c>
      <c r="SB34" s="696" cm="1">
        <f t="array" aca="1" ref="SB34" ca="1">INDIRECT(SB$203&amp;ROW())*SB$205</f>
        <v>4.7124126502052749E-2</v>
      </c>
      <c r="SC34" s="696" cm="1">
        <f t="array" aca="1" ref="SC34" ca="1">INDIRECT(SC$203&amp;ROW())*SC$205</f>
        <v>5.4291606235991073E-2</v>
      </c>
      <c r="SD34" s="696" cm="1">
        <f t="array" aca="1" ref="SD34" ca="1">INDIRECT(SD$203&amp;ROW())*SD$205</f>
        <v>0.3072993885784252</v>
      </c>
      <c r="SE34" s="696" cm="1">
        <f t="array" aca="1" ref="SE34" ca="1">INDIRECT(SE$203&amp;ROW())*SE$205</f>
        <v>0.2585618210787391</v>
      </c>
      <c r="SF34" s="696" cm="1">
        <f t="array" aca="1" ref="SF34" ca="1">INDIRECT(SF$203&amp;ROW())*SF$205</f>
        <v>0.19835664972334499</v>
      </c>
      <c r="SG34" s="696" cm="1">
        <f t="array" aca="1" ref="SG34" ca="1">INDIRECT(SG$203&amp;ROW())*SG$205</f>
        <v>3.7383921954634941E-2</v>
      </c>
      <c r="SH34" s="696" cm="1">
        <f t="array" aca="1" ref="SH34" ca="1">IF(INDIRECT(SH$203&amp;ROW())="-",0,INDIRECT(SH$203&amp;ROW())*SH$205)</f>
        <v>4.9859552532632571E-2</v>
      </c>
      <c r="SI34" s="696" cm="1">
        <f t="array" aca="1" ref="SI34" ca="1">INDIRECT(SI$203&amp;ROW())*SI$205</f>
        <v>0.24423887568083891</v>
      </c>
      <c r="SJ34" s="696" cm="1">
        <f t="array" aca="1" ref="SJ34" ca="1">INDIRECT(SJ$203&amp;ROW())*SJ$205</f>
        <v>0.10961749760323641</v>
      </c>
      <c r="SK34" s="696" cm="1">
        <f t="array" aca="1" ref="SK34" ca="1">INDIRECT(SK$203&amp;ROW())*SK$205</f>
        <v>0.21261490593800375</v>
      </c>
      <c r="SN34" s="606" t="s">
        <v>2699</v>
      </c>
      <c r="SO34" s="707" cm="1">
        <f t="array" aca="1" ref="SO34" ca="1">INDIRECT(SO$203&amp;ROW())*SO$205</f>
        <v>2</v>
      </c>
      <c r="SP34" s="707" cm="1">
        <f t="array" aca="1" ref="SP34" ca="1">INDIRECT(SP$203&amp;ROW())*SP$205</f>
        <v>0</v>
      </c>
      <c r="SQ34" s="707" cm="1">
        <f t="array" aca="1" ref="SQ34" ca="1">INDIRECT(SQ$203&amp;ROW())*SQ$205</f>
        <v>0</v>
      </c>
      <c r="SR34" s="707" cm="1">
        <f t="array" aca="1" ref="SR34" ca="1">INDIRECT(SR$203&amp;ROW())*SR$205</f>
        <v>3</v>
      </c>
      <c r="SS34" s="707" cm="1">
        <f t="array" aca="1" ref="SS34" ca="1">INDIRECT(SS$203&amp;ROW())*SS$205</f>
        <v>2</v>
      </c>
      <c r="ST34" s="707" cm="1">
        <f t="array" aca="1" ref="ST34" ca="1">INDIRECT(ST$203&amp;ROW())*ST$205</f>
        <v>3</v>
      </c>
      <c r="SU34" s="707" cm="1">
        <f t="array" aca="1" ref="SU34" ca="1">INDIRECT(SU$203&amp;ROW())*SU$205</f>
        <v>3</v>
      </c>
      <c r="SV34" s="707" cm="1">
        <f t="array" aca="1" ref="SV34" ca="1">INDIRECT(SV$203&amp;ROW())*SV$205</f>
        <v>3</v>
      </c>
      <c r="SW34" s="707" cm="1">
        <f t="array" aca="1" ref="SW34" ca="1">INDIRECT(SW$203&amp;ROW())*SW$205</f>
        <v>3</v>
      </c>
      <c r="SX34" s="707" cm="1">
        <f t="array" aca="1" ref="SX34" ca="1">INDIRECT(SX$203&amp;ROW())*SX$205</f>
        <v>3</v>
      </c>
      <c r="SY34" s="707" cm="1">
        <f t="array" aca="1" ref="SY34" ca="1">INDIRECT(SY$203&amp;ROW())*SY$205</f>
        <v>3</v>
      </c>
      <c r="SZ34" s="707" cm="1">
        <f t="array" aca="1" ref="SZ34" ca="1">INDIRECT(SZ$203&amp;ROW())*SZ$205</f>
        <v>0</v>
      </c>
      <c r="TA34" s="707" cm="1">
        <f t="array" aca="1" ref="TA34" ca="1">INDIRECT(TA$203&amp;ROW())*TA$205</f>
        <v>0</v>
      </c>
      <c r="TB34" s="696" cm="1">
        <f t="array" aca="1" ref="TB34" ca="1">IF(INDIRECT(TB$203&amp;ROW())="-",0,INDIRECT(TB$203&amp;ROW())*TB$205)</f>
        <v>0.54759999999999998</v>
      </c>
      <c r="TC34" s="707" cm="1">
        <f t="array" aca="1" ref="TC34" ca="1">INDIRECT(TC$203&amp;ROW())*TC$205</f>
        <v>0</v>
      </c>
      <c r="TD34" s="696" cm="1">
        <f t="array" aca="1" ref="TD34" ca="1">IF(INDIRECT(TD$203&amp;ROW())="-",0,INDIRECT(TD$203&amp;ROW())*TD$205)</f>
        <v>0.5</v>
      </c>
      <c r="TE34" s="732" cm="1">
        <f t="array" aca="1" ref="TE34" ca="1">INDIRECT(TE$203&amp;ROW())*TE$205</f>
        <v>2</v>
      </c>
      <c r="TF34" s="707" cm="1">
        <f t="array" aca="1" ref="TF34" ca="1">INDIRECT(TF$203&amp;ROW())*TF$205</f>
        <v>2</v>
      </c>
      <c r="TG34" s="707" cm="1">
        <f t="array" aca="1" ref="TG34" ca="1">INDIRECT(TG$203&amp;ROW())*TG$205</f>
        <v>2</v>
      </c>
      <c r="TH34" s="707" cm="1">
        <f t="array" aca="1" ref="TH34" ca="1">INDIRECT(TH$203&amp;ROW())*TH$205</f>
        <v>2</v>
      </c>
      <c r="TI34" s="707" cm="1">
        <f t="array" aca="1" ref="TI34" ca="1">INDIRECT(TI$203&amp;ROW())*TI$205</f>
        <v>2</v>
      </c>
      <c r="TJ34" s="696" cm="1">
        <f t="array" aca="1" ref="TJ34" ca="1">IF(INDIRECT(TJ$203&amp;ROW())="-",0,INDIRECT(TJ$203&amp;ROW())*TJ$205)</f>
        <v>0.41670000000000001</v>
      </c>
      <c r="TK34" s="707" cm="1">
        <f t="array" aca="1" ref="TK34" ca="1">INDIRECT(TK$203&amp;ROW())*TK$205</f>
        <v>1</v>
      </c>
      <c r="TL34" s="707" cm="1">
        <f t="array" aca="1" ref="TL34" ca="1">INDIRECT(TL$203&amp;ROW())*TL$205</f>
        <v>1</v>
      </c>
      <c r="TM34" s="707" cm="1">
        <f t="array" aca="1" ref="TM34" ca="1">INDIRECT(TM$203&amp;ROW())*TM$205</f>
        <v>0</v>
      </c>
      <c r="TN34" s="707" cm="1">
        <f t="array" aca="1" ref="TN34" ca="1">IF($TM34=0,0,INDIRECT(TN$203&amp;ROW())*TN$205)</f>
        <v>0</v>
      </c>
      <c r="TO34" s="707" cm="1">
        <f t="array" aca="1" ref="TO34" ca="1">IF($TM34=0,0,INDIRECT(TO$203&amp;ROW())*TO$205)</f>
        <v>0</v>
      </c>
      <c r="TP34" s="707" cm="1">
        <f t="array" aca="1" ref="TP34" ca="1">IF($TM34=0,0,INDIRECT(TP$203&amp;ROW())*TP$205)</f>
        <v>0</v>
      </c>
      <c r="TQ34" s="707" cm="1">
        <f t="array" aca="1" ref="TQ34" ca="1">IF($TM34=0,0,INDIRECT(TQ$203&amp;ROW())*TQ$205)</f>
        <v>0</v>
      </c>
      <c r="TR34" s="707" cm="1">
        <f t="array" aca="1" ref="TR34" ca="1">INDIRECT(TR$203&amp;ROW())*TR$205</f>
        <v>0</v>
      </c>
      <c r="TS34" s="707" cm="1">
        <f t="array" aca="1" ref="TS34" ca="1">IF($TR34=0,0,INDIRECT(TS$203&amp;ROW())*TS$205)</f>
        <v>0</v>
      </c>
      <c r="TT34" s="707" cm="1">
        <f t="array" aca="1" ref="TT34" ca="1">IF($TR34=0,0,INDIRECT(TT$203&amp;ROW())*TT$205)</f>
        <v>0</v>
      </c>
      <c r="TU34" s="707" cm="1">
        <f t="array" aca="1" ref="TU34" ca="1">INDIRECT(TU$203&amp;ROW())*TU$205</f>
        <v>0</v>
      </c>
      <c r="TV34" s="707" cm="1">
        <f t="array" aca="1" ref="TV34" ca="1">INDIRECT(TV$203&amp;ROW())*TV$205</f>
        <v>0</v>
      </c>
      <c r="TW34" s="707" cm="1">
        <f t="array" aca="1" ref="TW34" ca="1">INDIRECT(TW$203&amp;ROW())*TW$205</f>
        <v>0</v>
      </c>
      <c r="TX34" s="707" cm="1">
        <f t="array" aca="1" ref="TX34" ca="1">INDIRECT(TX$203&amp;ROW())*TX$205</f>
        <v>3</v>
      </c>
      <c r="TY34" s="707" cm="1">
        <f t="array" aca="1" ref="TY34" ca="1">INDIRECT(TY$203&amp;ROW())*TY$205</f>
        <v>0</v>
      </c>
      <c r="TZ34" s="707" cm="1">
        <f t="array" aca="1" ref="TZ34" ca="1">INDIRECT(TZ$203&amp;ROW())*TZ$205</f>
        <v>0</v>
      </c>
      <c r="UA34" s="707" cm="1">
        <f t="array" aca="1" ref="UA34" ca="1">INDIRECT(UA$203&amp;ROW())*UA$205</f>
        <v>2</v>
      </c>
      <c r="UB34" s="707" cm="1">
        <f t="array" aca="1" ref="UB34" ca="1">INDIRECT(UB$203&amp;ROW())*UB$205</f>
        <v>2</v>
      </c>
      <c r="UC34" s="707" cm="1">
        <f t="array" aca="1" ref="UC34" ca="1">INDIRECT(UC$203&amp;ROW())*UC$205</f>
        <v>1</v>
      </c>
      <c r="UD34" s="707" cm="1">
        <f t="array" aca="1" ref="UD34" ca="1">INDIRECT(UD$203&amp;ROW())*UD$205</f>
        <v>1</v>
      </c>
      <c r="UE34" s="707" cm="1">
        <f t="array" aca="1" ref="UE34" ca="1">INDIRECT(UE$203&amp;ROW())*UE$205</f>
        <v>3</v>
      </c>
      <c r="UF34" s="707" cm="1">
        <f t="array" aca="1" ref="UF34" ca="1">INDIRECT(UF$203&amp;ROW())*UF$205</f>
        <v>1</v>
      </c>
      <c r="UG34" s="696" cm="1">
        <f t="array" aca="1" ref="UG34" ca="1">IF(INDIRECT(UG$203&amp;ROW())="-",0,INDIRECT(UG$203&amp;ROW())*UG$205)</f>
        <v>0.63370000000000004</v>
      </c>
      <c r="UH34" s="707" cm="1">
        <f t="array" aca="1" ref="UH34" ca="1">INDIRECT(UH$203&amp;ROW())*UH$205</f>
        <v>2</v>
      </c>
      <c r="UI34" s="707" cm="1">
        <f t="array" aca="1" ref="UI34" ca="1">INDIRECT(UI$203&amp;ROW())*UI$205</f>
        <v>1</v>
      </c>
      <c r="UJ34" s="707" cm="1">
        <f t="array" aca="1" ref="UJ34" ca="1">INDIRECT(UJ$203&amp;ROW())*UJ$205</f>
        <v>2</v>
      </c>
      <c r="UM34" s="606" t="s">
        <v>2699</v>
      </c>
      <c r="UN34" s="616">
        <f t="shared" ca="1" si="83"/>
        <v>1.3455222970601226</v>
      </c>
      <c r="UO34" s="616">
        <f t="shared" ca="1" si="83"/>
        <v>-0.6225347970107441</v>
      </c>
      <c r="UP34" s="616">
        <f t="shared" ca="1" si="83"/>
        <v>-0.88618201963763954</v>
      </c>
      <c r="UQ34" s="616">
        <f t="shared" ca="1" si="83"/>
        <v>0.29355872991449461</v>
      </c>
      <c r="UR34" s="616">
        <f t="shared" ca="1" si="83"/>
        <v>0.12190361681987209</v>
      </c>
      <c r="US34" s="616">
        <f t="shared" ca="1" si="83"/>
        <v>0.41305213694811815</v>
      </c>
      <c r="UT34" s="616">
        <f t="shared" ca="1" si="83"/>
        <v>0.30690415393182785</v>
      </c>
      <c r="UU34" s="616">
        <f t="shared" ca="1" si="83"/>
        <v>0.53359975015917405</v>
      </c>
      <c r="UV34" s="616">
        <f t="shared" ca="1" si="83"/>
        <v>0.44410973870643028</v>
      </c>
      <c r="UW34" s="616">
        <f t="shared" ca="1" si="83"/>
        <v>0.6421874155054268</v>
      </c>
      <c r="UX34" s="616">
        <f t="shared" ca="1" si="83"/>
        <v>0.28247365722383649</v>
      </c>
      <c r="UY34" s="616">
        <f t="shared" ca="1" si="83"/>
        <v>-0.67270887390575207</v>
      </c>
      <c r="UZ34" s="616">
        <f t="shared" ca="1" si="83"/>
        <v>-0.80238258590915801</v>
      </c>
      <c r="VA34" s="616">
        <f t="shared" ca="1" si="83"/>
        <v>4.8046057374986975E-3</v>
      </c>
      <c r="VB34" s="616">
        <f t="shared" ca="1" si="83"/>
        <v>-0.76400504167427041</v>
      </c>
      <c r="VC34" s="616">
        <f t="shared" ca="1" si="74"/>
        <v>-0.24796716589868012</v>
      </c>
      <c r="VD34" s="616">
        <f t="shared" ca="1" si="74"/>
        <v>0.85304819841956248</v>
      </c>
      <c r="VE34" s="616">
        <f t="shared" ca="1" si="74"/>
        <v>3.9909080070471406E-2</v>
      </c>
      <c r="VF34" s="616">
        <f t="shared" ca="1" si="74"/>
        <v>7.1631593782223293E-2</v>
      </c>
      <c r="VG34" s="616">
        <f t="shared" ca="1" si="74"/>
        <v>1.2788179585372306</v>
      </c>
      <c r="VH34" s="616">
        <f t="shared" ca="1" si="74"/>
        <v>-0.12784420028857393</v>
      </c>
      <c r="VI34" s="616">
        <f t="shared" ca="1" si="74"/>
        <v>-0.58177256739443239</v>
      </c>
      <c r="VJ34" s="616">
        <f t="shared" ca="1" si="74"/>
        <v>1.1038721171937993</v>
      </c>
      <c r="VK34" s="616">
        <f t="shared" ca="1" si="74"/>
        <v>-0.49937453713488217</v>
      </c>
      <c r="VL34" s="616">
        <f t="shared" ca="1" si="74"/>
        <v>-0.83864555511817418</v>
      </c>
      <c r="VM34" s="616">
        <f t="shared" ca="1" si="74"/>
        <v>-0.57201237404204519</v>
      </c>
      <c r="VN34" s="616">
        <f t="shared" ca="1" si="74"/>
        <v>-0.62639799545694341</v>
      </c>
      <c r="VO34" s="616">
        <f t="shared" ca="1" si="74"/>
        <v>-0.42150866262694142</v>
      </c>
      <c r="VP34" s="616">
        <f t="shared" ca="1" si="74"/>
        <v>-0.46221149066820022</v>
      </c>
      <c r="VQ34" s="616">
        <f t="shared" ref="VQ34:WF50" ca="1" si="86">(TR34-VQ$203)/VQ$204</f>
        <v>-0.77889442244162177</v>
      </c>
      <c r="VR34" s="616">
        <f t="shared" ca="1" si="86"/>
        <v>-0.64202286734458469</v>
      </c>
      <c r="VS34" s="616">
        <f t="shared" ca="1" si="75"/>
        <v>-0.40481357988865657</v>
      </c>
      <c r="VT34" s="616">
        <f t="shared" ca="1" si="75"/>
        <v>-0.3878135405833677</v>
      </c>
      <c r="VU34" s="616">
        <f t="shared" ca="1" si="75"/>
        <v>-0.82130507758946303</v>
      </c>
      <c r="VV34" s="616">
        <f t="shared" ca="1" si="75"/>
        <v>-0.64337789451099625</v>
      </c>
      <c r="VW34" s="616">
        <f t="shared" ca="1" si="75"/>
        <v>0.66845613582062358</v>
      </c>
      <c r="VX34" s="616">
        <f t="shared" ca="1" si="75"/>
        <v>-0.78524029103755877</v>
      </c>
      <c r="VY34" s="616">
        <f t="shared" ca="1" si="75"/>
        <v>-1.477844244223653</v>
      </c>
      <c r="VZ34" s="616">
        <f t="shared" ca="1" si="75"/>
        <v>0.68442622420316401</v>
      </c>
      <c r="WA34" s="616">
        <f t="shared" ca="1" si="75"/>
        <v>0.92808016936885662</v>
      </c>
      <c r="WB34" s="616">
        <f t="shared" ca="1" si="75"/>
        <v>0.33435322352896929</v>
      </c>
      <c r="WC34" s="616">
        <f t="shared" ca="1" si="75"/>
        <v>0.47817673461028487</v>
      </c>
      <c r="WD34" s="616">
        <f t="shared" ca="1" si="75"/>
        <v>1.1315684290219801</v>
      </c>
      <c r="WE34" s="616">
        <f t="shared" ca="1" si="75"/>
        <v>-0.51774030365192614</v>
      </c>
      <c r="WF34" s="616">
        <f t="shared" ca="1" si="75"/>
        <v>-0.27922362920466826</v>
      </c>
      <c r="WG34" s="616">
        <f t="shared" ref="WG34:WH65" ca="1" si="87">(UH34-WG$203)/WG$204</f>
        <v>1.1042161560551988</v>
      </c>
      <c r="WH34" s="616">
        <f t="shared" ca="1" si="87"/>
        <v>0.91987607881584121</v>
      </c>
      <c r="WI34" s="627">
        <f t="shared" ca="1" si="76"/>
        <v>1.0659329460226332</v>
      </c>
      <c r="WL34" s="606" t="s">
        <v>2699</v>
      </c>
      <c r="WM34" s="700" t="str">
        <f t="shared" ca="1" si="63"/>
        <v>B</v>
      </c>
      <c r="WN34" s="479">
        <f t="shared" ca="1" si="64"/>
        <v>0.52856766691412327</v>
      </c>
      <c r="WO34" s="495">
        <f t="shared" ca="1" si="45"/>
        <v>0.62253529224997051</v>
      </c>
      <c r="WP34" s="458">
        <f t="shared" ca="1" si="45"/>
        <v>0.6974113456238864</v>
      </c>
      <c r="WQ34" s="458">
        <f t="shared" ca="1" si="45"/>
        <v>0.18214315508851772</v>
      </c>
      <c r="WR34" s="459">
        <f t="shared" ca="1" si="45"/>
        <v>0.61218087469411853</v>
      </c>
      <c r="WS34" s="495">
        <f t="shared" ca="1" si="65"/>
        <v>1.1355627293087214E-2</v>
      </c>
      <c r="WT34" s="458">
        <f t="shared" ca="1" si="66"/>
        <v>0.28302920040530311</v>
      </c>
      <c r="WU34" s="458">
        <f t="shared" ca="1" si="67"/>
        <v>-0.44632485405905681</v>
      </c>
      <c r="WV34" s="459">
        <f t="shared" ca="1" si="68"/>
        <v>0.17259218005803134</v>
      </c>
      <c r="WW34" s="484">
        <f t="shared" ca="1" si="84"/>
        <v>1.0061815737415598</v>
      </c>
      <c r="WX34" s="484">
        <f t="shared" ca="1" si="84"/>
        <v>-0.37545073607717977</v>
      </c>
      <c r="WY34" s="484">
        <f t="shared" ca="1" si="84"/>
        <v>-0.64522912849816527</v>
      </c>
      <c r="WZ34" s="484">
        <f t="shared" ca="1" si="84"/>
        <v>0.10559307515024371</v>
      </c>
      <c r="XA34" s="484">
        <f t="shared" ca="1" si="84"/>
        <v>6.4328538595846502E-2</v>
      </c>
      <c r="XB34" s="484">
        <f t="shared" ca="1" si="84"/>
        <v>0.21821544394969081</v>
      </c>
      <c r="XC34" s="484">
        <f t="shared" ca="1" si="84"/>
        <v>0.14467461816346364</v>
      </c>
      <c r="XD34" s="484">
        <f t="shared" ca="1" si="84"/>
        <v>0.27368331185664035</v>
      </c>
      <c r="XE34" s="484">
        <f t="shared" ca="1" si="84"/>
        <v>0.21801347073098662</v>
      </c>
      <c r="XF34" s="484">
        <f t="shared" ca="1" si="84"/>
        <v>0.41324760187774212</v>
      </c>
      <c r="XG34" s="484">
        <f t="shared" ca="1" si="84"/>
        <v>0.1145148206385433</v>
      </c>
      <c r="XH34" s="484">
        <f t="shared" ca="1" si="84"/>
        <v>-0.33958343954762366</v>
      </c>
      <c r="XI34" s="484">
        <f t="shared" ca="1" si="84"/>
        <v>-0.56078518929191046</v>
      </c>
      <c r="XJ34" s="484">
        <f t="shared" ca="1" si="84"/>
        <v>3.4098286919028256E-3</v>
      </c>
      <c r="XK34" s="484">
        <f t="shared" ca="1" si="84"/>
        <v>-0.54267278110123429</v>
      </c>
      <c r="XL34" s="484">
        <f t="shared" ca="1" si="77"/>
        <v>-0.21905419435489401</v>
      </c>
      <c r="XM34" s="484">
        <f t="shared" ca="1" si="77"/>
        <v>0.64336895124803395</v>
      </c>
      <c r="XN34" s="484">
        <f t="shared" ca="1" si="77"/>
        <v>2.7828601533139714E-2</v>
      </c>
      <c r="XO34" s="484">
        <f t="shared" ca="1" si="77"/>
        <v>5.2591916154908339E-2</v>
      </c>
      <c r="XP34" s="484">
        <f t="shared" ca="1" si="77"/>
        <v>0.81844349346382761</v>
      </c>
      <c r="XQ34" s="484">
        <f t="shared" ca="1" si="77"/>
        <v>-8.50675308720171E-2</v>
      </c>
      <c r="XR34" s="484">
        <f t="shared" ca="1" si="77"/>
        <v>-0.5090509964701283</v>
      </c>
      <c r="XS34" s="484">
        <f t="shared" ca="1" si="77"/>
        <v>0.68108909630857417</v>
      </c>
      <c r="XT34" s="484">
        <f t="shared" ca="1" si="77"/>
        <v>-0.30327015640201394</v>
      </c>
      <c r="XU34" s="484">
        <f t="shared" ca="1" si="77"/>
        <v>-0.63720289277878872</v>
      </c>
      <c r="XV34" s="484">
        <f t="shared" ca="1" si="77"/>
        <v>-0.30179372854458303</v>
      </c>
      <c r="XW34" s="484">
        <f t="shared" ca="1" si="77"/>
        <v>-0.40427726626791127</v>
      </c>
      <c r="XX34" s="484">
        <f t="shared" ca="1" si="77"/>
        <v>-0.20379943838012618</v>
      </c>
      <c r="XY34" s="484">
        <f t="shared" ca="1" si="77"/>
        <v>-0.24303080179333969</v>
      </c>
      <c r="XZ34" s="484">
        <f t="shared" ref="XZ34:YO50" ca="1" si="88">(VQ34*XZ$205)</f>
        <v>-0.56968338057380219</v>
      </c>
      <c r="YA34" s="484">
        <f t="shared" ca="1" si="88"/>
        <v>-0.43779539324227229</v>
      </c>
      <c r="YB34" s="484">
        <f t="shared" ca="1" si="78"/>
        <v>-0.21272953623148902</v>
      </c>
      <c r="YC34" s="484">
        <f t="shared" ca="1" si="78"/>
        <v>-0.17304240180829866</v>
      </c>
      <c r="YD34" s="484">
        <f t="shared" ca="1" si="78"/>
        <v>-0.6068623218308542</v>
      </c>
      <c r="YE34" s="484">
        <f t="shared" ca="1" si="78"/>
        <v>-0.46342509741627064</v>
      </c>
      <c r="YF34" s="484">
        <f t="shared" ca="1" si="78"/>
        <v>0.39432227452058582</v>
      </c>
      <c r="YG34" s="484">
        <f t="shared" ca="1" si="78"/>
        <v>-0.54699838673676349</v>
      </c>
      <c r="YH34" s="484">
        <f t="shared" ca="1" si="78"/>
        <v>-0.78754319774678472</v>
      </c>
      <c r="YI34" s="484">
        <f t="shared" ca="1" si="78"/>
        <v>0.40086843951579315</v>
      </c>
      <c r="YJ34" s="484">
        <f t="shared" ca="1" si="78"/>
        <v>0.55062996448654267</v>
      </c>
      <c r="YK34" s="484">
        <f t="shared" ca="1" si="78"/>
        <v>5.8277766861099353E-2</v>
      </c>
      <c r="YL34" s="484">
        <f t="shared" ca="1" si="78"/>
        <v>0.15139075417761619</v>
      </c>
      <c r="YM34" s="484">
        <f t="shared" ca="1" si="78"/>
        <v>0.90333107688824665</v>
      </c>
      <c r="YN34" s="484">
        <f t="shared" ca="1" si="78"/>
        <v>-0.3691488365038233</v>
      </c>
      <c r="YO34" s="484">
        <f t="shared" ca="1" si="78"/>
        <v>-0.17147123069458678</v>
      </c>
      <c r="YP34" s="484">
        <f t="shared" ref="YP34:YQ65" ca="1" si="89">(WG34*YP$205)</f>
        <v>0.58832636794620996</v>
      </c>
      <c r="YQ34" s="484">
        <f t="shared" ca="1" si="89"/>
        <v>0.66635823149419537</v>
      </c>
      <c r="YR34" s="484">
        <f t="shared" ca="1" si="79"/>
        <v>0.79923652292777037</v>
      </c>
      <c r="YU34" s="606" t="s">
        <v>2699</v>
      </c>
      <c r="YV34" s="700" t="str">
        <f t="shared" ca="1" si="49"/>
        <v>B</v>
      </c>
      <c r="YW34" s="479">
        <f t="shared" ca="1" si="69"/>
        <v>0.60034131619392639</v>
      </c>
      <c r="YX34" s="495">
        <f t="shared" ca="1" si="50"/>
        <v>0.75911014973170421</v>
      </c>
      <c r="YY34" s="458">
        <f t="shared" ca="1" si="50"/>
        <v>0.71395007550586853</v>
      </c>
      <c r="YZ34" s="458">
        <f t="shared" ca="1" si="50"/>
        <v>0.15099003199763347</v>
      </c>
      <c r="ZA34" s="459">
        <f t="shared" ca="1" si="50"/>
        <v>0.77731500754049909</v>
      </c>
      <c r="ZB34" s="495">
        <f t="shared" ca="1" si="70"/>
        <v>0.13482807721682435</v>
      </c>
      <c r="ZC34" s="458">
        <f t="shared" ca="1" si="71"/>
        <v>0.36916008661336591</v>
      </c>
      <c r="ZD34" s="458">
        <f t="shared" ca="1" si="72"/>
        <v>-0.37237794603443347</v>
      </c>
      <c r="ZE34" s="459">
        <f t="shared" ca="1" si="73"/>
        <v>0.28446598402604367</v>
      </c>
      <c r="ZF34" s="484">
        <f t="shared" ca="1" si="85"/>
        <v>4.5009936569290004E-2</v>
      </c>
      <c r="ZG34" s="484">
        <f t="shared" ca="1" si="85"/>
        <v>-7.9385408814590788E-2</v>
      </c>
      <c r="ZH34" s="484">
        <f t="shared" ca="1" si="85"/>
        <v>-6.6861590023482048E-2</v>
      </c>
      <c r="ZI34" s="484">
        <f t="shared" ca="1" si="85"/>
        <v>2.1988880583922777E-2</v>
      </c>
      <c r="ZJ34" s="484">
        <f t="shared" ca="1" si="85"/>
        <v>1.0659583188508518E-2</v>
      </c>
      <c r="ZK34" s="484">
        <f t="shared" ca="1" si="85"/>
        <v>7.3425809550013654E-2</v>
      </c>
      <c r="ZL34" s="484">
        <f t="shared" ca="1" si="85"/>
        <v>2.4672875513209128E-2</v>
      </c>
      <c r="ZM34" s="484">
        <f t="shared" ca="1" si="85"/>
        <v>9.4446117703140112E-2</v>
      </c>
      <c r="ZN34" s="484">
        <f t="shared" ca="1" si="85"/>
        <v>8.9770705925095284E-2</v>
      </c>
      <c r="ZO34" s="484">
        <f t="shared" ca="1" si="85"/>
        <v>2.8984588520071332E-2</v>
      </c>
      <c r="ZP34" s="484">
        <f t="shared" ca="1" si="85"/>
        <v>2.6000050859821721E-2</v>
      </c>
      <c r="ZQ34" s="484">
        <f t="shared" ca="1" si="85"/>
        <v>-1.1497069191506403E-2</v>
      </c>
      <c r="ZR34" s="484">
        <f t="shared" ca="1" si="85"/>
        <v>-4.5981105838852197E-2</v>
      </c>
      <c r="ZS34" s="484">
        <f t="shared" ca="1" si="85"/>
        <v>4.0314781391446547E-4</v>
      </c>
      <c r="ZT34" s="484">
        <f t="shared" ca="1" si="85"/>
        <v>-2.7291061507312073E-2</v>
      </c>
      <c r="ZU34" s="484">
        <f t="shared" ca="1" si="80"/>
        <v>-1.569360381477759E-2</v>
      </c>
      <c r="ZV34" s="484">
        <f t="shared" ca="1" si="80"/>
        <v>4.5270410067628573E-2</v>
      </c>
      <c r="ZW34" s="484">
        <f t="shared" ca="1" si="80"/>
        <v>5.5175234891583769E-3</v>
      </c>
      <c r="ZX34" s="484">
        <f t="shared" ca="1" si="80"/>
        <v>2.0912013157790479E-3</v>
      </c>
      <c r="ZY34" s="484">
        <f t="shared" ca="1" si="80"/>
        <v>0.13772471860952887</v>
      </c>
      <c r="ZZ34" s="484">
        <f t="shared" ca="1" si="80"/>
        <v>-7.8155783354792625E-3</v>
      </c>
      <c r="AAA34" s="484">
        <f t="shared" ca="1" si="80"/>
        <v>-3.5151628701053005E-2</v>
      </c>
      <c r="AAB34" s="484">
        <f t="shared" ca="1" si="80"/>
        <v>0.12431811823163672</v>
      </c>
      <c r="AAC34" s="484">
        <f t="shared" ca="1" si="80"/>
        <v>-7.4874871608304394E-3</v>
      </c>
      <c r="AAD34" s="484">
        <f t="shared" ca="1" si="80"/>
        <v>-7.8682240113631882E-2</v>
      </c>
      <c r="AAE34" s="484">
        <f t="shared" ca="1" si="80"/>
        <v>-4.0219644611828483E-2</v>
      </c>
      <c r="AAF34" s="484">
        <f t="shared" ca="1" si="80"/>
        <v>-6.120902348854227E-2</v>
      </c>
      <c r="AAG34" s="484">
        <f t="shared" ca="1" si="80"/>
        <v>-4.3018323338477257E-2</v>
      </c>
      <c r="AAH34" s="484">
        <f t="shared" ca="1" si="80"/>
        <v>-3.8008707897835295E-2</v>
      </c>
      <c r="AAI34" s="484">
        <f t="shared" ref="AAI34:AAX50" ca="1" si="90">(VQ34*AAI$205)</f>
        <v>-6.0338538063910964E-2</v>
      </c>
      <c r="AAJ34" s="484">
        <f t="shared" ca="1" si="90"/>
        <v>-5.2025335368730337E-2</v>
      </c>
      <c r="AAK34" s="484">
        <f t="shared" ca="1" si="81"/>
        <v>-3.3183772310049216E-2</v>
      </c>
      <c r="AAL34" s="484">
        <f t="shared" ca="1" si="81"/>
        <v>-1.741238539122681E-2</v>
      </c>
      <c r="AAM34" s="484">
        <f t="shared" ca="1" si="81"/>
        <v>-2.189532836791554E-2</v>
      </c>
      <c r="AAN34" s="484">
        <f t="shared" ca="1" si="81"/>
        <v>-6.1359063816095079E-2</v>
      </c>
      <c r="AAO34" s="484">
        <f t="shared" ca="1" si="81"/>
        <v>1.8805162954418208E-2</v>
      </c>
      <c r="AAP34" s="484">
        <f t="shared" ca="1" si="81"/>
        <v>-2.8906649957960041E-2</v>
      </c>
      <c r="AAQ34" s="484">
        <f t="shared" ca="1" si="81"/>
        <v>-0.15117325855892658</v>
      </c>
      <c r="AAR34" s="484">
        <f t="shared" ca="1" si="81"/>
        <v>1.612649398533611E-2</v>
      </c>
      <c r="AAS34" s="484">
        <f t="shared" ca="1" si="81"/>
        <v>2.5193481555402932E-2</v>
      </c>
      <c r="AAT34" s="484">
        <f t="shared" ca="1" si="81"/>
        <v>0.1027465411596778</v>
      </c>
      <c r="AAU34" s="484">
        <f t="shared" ca="1" si="81"/>
        <v>0.12363824729832018</v>
      </c>
      <c r="AAV34" s="484">
        <f t="shared" ca="1" si="81"/>
        <v>7.4818040837836219E-2</v>
      </c>
      <c r="AAW34" s="484">
        <f t="shared" ca="1" si="81"/>
        <v>-1.9355163104492604E-2</v>
      </c>
      <c r="AAX34" s="484">
        <f t="shared" ca="1" si="81"/>
        <v>-2.1969331242989543E-2</v>
      </c>
      <c r="AAY34" s="484">
        <f t="shared" ref="AAY34:AAZ65" ca="1" si="91">(WG34*AAY$205)</f>
        <v>0.13484625623176977</v>
      </c>
      <c r="AAZ34" s="484">
        <f t="shared" ca="1" si="91"/>
        <v>0.10083451386486998</v>
      </c>
      <c r="ABA34" s="484">
        <f t="shared" ca="1" si="82"/>
        <v>0.11331661652741069</v>
      </c>
    </row>
    <row r="35" spans="1:729" ht="15" customHeight="1" x14ac:dyDescent="0.35">
      <c r="A35" s="498">
        <v>33</v>
      </c>
      <c r="B35" s="628"/>
      <c r="C35" s="606" t="s">
        <v>2743</v>
      </c>
      <c r="D35" s="629">
        <v>140</v>
      </c>
      <c r="E35" s="630" t="s">
        <v>2744</v>
      </c>
      <c r="F35" s="631" t="s">
        <v>1182</v>
      </c>
      <c r="G35" s="632">
        <v>4829.7640000000001</v>
      </c>
      <c r="H35" s="504">
        <v>2449.5306134328621</v>
      </c>
      <c r="I35" s="505">
        <v>520</v>
      </c>
      <c r="J35" s="633" t="s">
        <v>2745</v>
      </c>
      <c r="K35" s="507">
        <v>0</v>
      </c>
      <c r="L35" s="841" t="s">
        <v>1188</v>
      </c>
      <c r="M35" s="817">
        <v>190</v>
      </c>
      <c r="N35" s="818">
        <v>0.1404</v>
      </c>
      <c r="O35" s="819">
        <v>0.12939999999999999</v>
      </c>
      <c r="P35" s="820">
        <v>3.7999999999999999E-2</v>
      </c>
      <c r="Q35" s="821">
        <v>0.25390000000000001</v>
      </c>
      <c r="R35" s="818">
        <v>0.1429</v>
      </c>
      <c r="S35" s="822">
        <v>0.15840000000000001</v>
      </c>
      <c r="T35" s="822">
        <v>0.20830000000000001</v>
      </c>
      <c r="U35" s="822">
        <v>0</v>
      </c>
      <c r="V35" s="822">
        <v>3.9399999999999998E-2</v>
      </c>
      <c r="W35" s="633" t="s">
        <v>1188</v>
      </c>
      <c r="X35" s="516" t="s">
        <v>1188</v>
      </c>
      <c r="Y35" s="517" t="s">
        <v>1188</v>
      </c>
      <c r="Z35" s="517">
        <v>0</v>
      </c>
      <c r="AA35" s="875" t="s">
        <v>1188</v>
      </c>
      <c r="AB35" s="520" t="s">
        <v>1188</v>
      </c>
      <c r="AC35" s="576">
        <v>0</v>
      </c>
      <c r="AD35" s="575" t="s">
        <v>1188</v>
      </c>
      <c r="AE35" s="817">
        <v>0</v>
      </c>
      <c r="AF35" s="634" t="s">
        <v>1188</v>
      </c>
      <c r="AG35" s="635" t="s">
        <v>1188</v>
      </c>
      <c r="AH35" s="636" t="s">
        <v>1188</v>
      </c>
      <c r="AI35" s="636" t="s">
        <v>1188</v>
      </c>
      <c r="AJ35" s="636" t="s">
        <v>1188</v>
      </c>
      <c r="AK35" s="637" t="s">
        <v>1188</v>
      </c>
      <c r="AL35" s="638" t="s">
        <v>1188</v>
      </c>
      <c r="AM35" s="639" t="s">
        <v>1188</v>
      </c>
      <c r="AN35" s="636" t="s">
        <v>1188</v>
      </c>
      <c r="AO35" s="636" t="s">
        <v>1188</v>
      </c>
      <c r="AP35" s="636" t="s">
        <v>1188</v>
      </c>
      <c r="AQ35" s="636" t="s">
        <v>1188</v>
      </c>
      <c r="AR35" s="636" t="s">
        <v>1188</v>
      </c>
      <c r="AS35" s="636" t="s">
        <v>1188</v>
      </c>
      <c r="AT35" s="636" t="s">
        <v>1188</v>
      </c>
      <c r="AU35" s="640" t="s">
        <v>1188</v>
      </c>
      <c r="AV35" s="847" t="s">
        <v>2746</v>
      </c>
      <c r="AW35" s="642" t="s">
        <v>1190</v>
      </c>
      <c r="AX35" s="843">
        <v>2</v>
      </c>
      <c r="AY35" s="847" t="s">
        <v>2747</v>
      </c>
      <c r="AZ35" s="800">
        <v>2</v>
      </c>
      <c r="BA35" s="847" t="s">
        <v>2747</v>
      </c>
      <c r="BB35" s="631" t="s">
        <v>2748</v>
      </c>
      <c r="BC35" s="646" t="s">
        <v>2749</v>
      </c>
      <c r="BD35" s="631" t="s">
        <v>1195</v>
      </c>
      <c r="BE35" s="631" t="s">
        <v>1196</v>
      </c>
      <c r="BF35" s="631">
        <v>3</v>
      </c>
      <c r="BG35" s="631">
        <v>2010</v>
      </c>
      <c r="BH35" s="631" t="s">
        <v>1195</v>
      </c>
      <c r="BI35" s="631">
        <v>1</v>
      </c>
      <c r="BJ35" s="631">
        <v>1</v>
      </c>
      <c r="BK35" s="631" t="s">
        <v>1262</v>
      </c>
      <c r="BL35" s="631" t="s">
        <v>1257</v>
      </c>
      <c r="BM35" s="847" t="s">
        <v>2750</v>
      </c>
      <c r="BN35" s="647">
        <v>2017</v>
      </c>
      <c r="BO35" s="847" t="s">
        <v>2750</v>
      </c>
      <c r="BP35" s="647">
        <v>2012</v>
      </c>
      <c r="BQ35" s="647">
        <v>2</v>
      </c>
      <c r="BR35" s="647">
        <v>2</v>
      </c>
      <c r="BS35" s="647" t="s">
        <v>1188</v>
      </c>
      <c r="BT35" s="647" t="s">
        <v>1188</v>
      </c>
      <c r="BU35" s="647" t="s">
        <v>1188</v>
      </c>
      <c r="BV35" s="648" t="s">
        <v>1188</v>
      </c>
      <c r="BW35" s="847" t="s">
        <v>2751</v>
      </c>
      <c r="BX35" s="650">
        <v>2004</v>
      </c>
      <c r="BY35" s="647" t="s">
        <v>2752</v>
      </c>
      <c r="BZ35" s="651" t="s">
        <v>1947</v>
      </c>
      <c r="CA35" s="647">
        <v>2</v>
      </c>
      <c r="CB35" s="647" t="s">
        <v>1214</v>
      </c>
      <c r="CC35" s="557" t="s">
        <v>2753</v>
      </c>
      <c r="CD35" s="652">
        <v>2008</v>
      </c>
      <c r="CE35" s="647">
        <v>3</v>
      </c>
      <c r="CF35" s="647">
        <v>2</v>
      </c>
      <c r="CG35" s="633" t="s">
        <v>2754</v>
      </c>
      <c r="CH35" s="647">
        <v>2004</v>
      </c>
      <c r="CI35" s="647">
        <v>1986</v>
      </c>
      <c r="CJ35" s="647">
        <v>1</v>
      </c>
      <c r="CK35" s="651" t="s">
        <v>2111</v>
      </c>
      <c r="CL35" s="651" t="s">
        <v>1208</v>
      </c>
      <c r="CM35" s="647">
        <v>2</v>
      </c>
      <c r="CN35" s="647" t="s">
        <v>2112</v>
      </c>
      <c r="CO35" s="798" t="s">
        <v>2113</v>
      </c>
      <c r="CP35" s="647">
        <v>2007</v>
      </c>
      <c r="CQ35" s="647">
        <v>3</v>
      </c>
      <c r="CR35" s="650">
        <v>2</v>
      </c>
      <c r="CS35" s="848" t="s">
        <v>1188</v>
      </c>
      <c r="CT35" s="647" t="s">
        <v>1188</v>
      </c>
      <c r="CU35" s="648">
        <v>0</v>
      </c>
      <c r="CV35" s="849" t="s">
        <v>1188</v>
      </c>
      <c r="CW35" s="647" t="s">
        <v>1188</v>
      </c>
      <c r="CX35" s="657">
        <v>0</v>
      </c>
      <c r="CY35" s="852" t="s">
        <v>1188</v>
      </c>
      <c r="CZ35" s="647" t="s">
        <v>1188</v>
      </c>
      <c r="DA35" s="657">
        <v>0</v>
      </c>
      <c r="DB35" s="723">
        <v>25000</v>
      </c>
      <c r="DC35" s="753">
        <v>1</v>
      </c>
      <c r="DD35" s="853" t="s">
        <v>2755</v>
      </c>
      <c r="DE35" s="648">
        <v>2010</v>
      </c>
      <c r="DF35" s="854" t="s">
        <v>1188</v>
      </c>
      <c r="DG35" s="855" t="s">
        <v>1188</v>
      </c>
      <c r="DH35" s="852">
        <v>0</v>
      </c>
      <c r="DI35" s="856" t="s">
        <v>1188</v>
      </c>
      <c r="DJ35" s="876" t="s">
        <v>2753</v>
      </c>
      <c r="DK35" s="850" t="s">
        <v>1188</v>
      </c>
      <c r="DL35" s="850">
        <v>1</v>
      </c>
      <c r="DM35" s="851">
        <v>0</v>
      </c>
      <c r="DN35" s="790" t="s">
        <v>1188</v>
      </c>
      <c r="DO35" s="791" t="s">
        <v>1188</v>
      </c>
      <c r="DP35" s="825">
        <v>0</v>
      </c>
      <c r="DQ35" s="642" t="s">
        <v>1188</v>
      </c>
      <c r="DR35" s="876" t="s">
        <v>2753</v>
      </c>
      <c r="DS35" s="753" t="s">
        <v>1188</v>
      </c>
      <c r="DT35" s="753">
        <v>1</v>
      </c>
      <c r="DU35" s="657">
        <v>0</v>
      </c>
      <c r="DV35" s="651" t="s">
        <v>1188</v>
      </c>
      <c r="DW35" s="847" t="s">
        <v>2756</v>
      </c>
      <c r="DX35" s="647" t="s">
        <v>1188</v>
      </c>
      <c r="DY35" s="647">
        <v>0</v>
      </c>
      <c r="DZ35" s="650">
        <v>0</v>
      </c>
      <c r="EA35" s="807" t="s">
        <v>1188</v>
      </c>
      <c r="EB35" s="842" t="s">
        <v>1190</v>
      </c>
      <c r="EC35" s="647">
        <v>2</v>
      </c>
      <c r="ED35" s="668" t="s">
        <v>1274</v>
      </c>
      <c r="EE35" s="647">
        <v>1995</v>
      </c>
      <c r="EF35" s="647">
        <v>3</v>
      </c>
      <c r="EG35" s="650" t="s">
        <v>1220</v>
      </c>
      <c r="EH35" s="648">
        <v>4</v>
      </c>
      <c r="EI35" s="551" t="s">
        <v>2757</v>
      </c>
      <c r="EJ35" s="651" t="s">
        <v>2758</v>
      </c>
      <c r="EK35" s="647" t="s">
        <v>1188</v>
      </c>
      <c r="EL35" s="647" t="s">
        <v>1188</v>
      </c>
      <c r="EM35" s="669" t="s">
        <v>1188</v>
      </c>
      <c r="EN35" s="647" t="s">
        <v>1188</v>
      </c>
      <c r="EO35" s="670" t="s">
        <v>1188</v>
      </c>
      <c r="EP35" s="556">
        <v>0</v>
      </c>
      <c r="EQ35" s="556" t="s">
        <v>1188</v>
      </c>
      <c r="ER35" s="651" t="s">
        <v>1188</v>
      </c>
      <c r="ES35" s="556" t="s">
        <v>1188</v>
      </c>
      <c r="ET35" s="556">
        <v>0</v>
      </c>
      <c r="EU35" s="671">
        <v>0</v>
      </c>
      <c r="EV35" s="672"/>
      <c r="EW35" s="864" t="s">
        <v>1005</v>
      </c>
      <c r="EX35" s="674"/>
      <c r="EY35" s="631" t="s">
        <v>1416</v>
      </c>
      <c r="EZ35" s="631">
        <v>1</v>
      </c>
      <c r="FA35" s="675"/>
      <c r="FB35" s="648">
        <v>0</v>
      </c>
      <c r="FC35" s="676"/>
      <c r="FD35" s="647"/>
      <c r="FE35" s="648"/>
      <c r="FF35" s="652" t="s">
        <v>1225</v>
      </c>
      <c r="FG35" s="563" t="s">
        <v>1226</v>
      </c>
      <c r="FH35" s="631" t="str">
        <f t="shared" si="0"/>
        <v>D</v>
      </c>
      <c r="FI35" s="677">
        <f t="shared" si="1"/>
        <v>0</v>
      </c>
      <c r="FJ35" s="678">
        <f t="shared" si="2"/>
        <v>0</v>
      </c>
      <c r="FK35" s="679">
        <f t="shared" si="3"/>
        <v>0</v>
      </c>
      <c r="FL35" s="680">
        <f t="shared" si="4"/>
        <v>0</v>
      </c>
      <c r="FM35" s="681">
        <v>0</v>
      </c>
      <c r="FN35" s="574" t="s">
        <v>1188</v>
      </c>
      <c r="FO35" s="470" t="s">
        <v>1188</v>
      </c>
      <c r="FP35" s="470" t="s">
        <v>1188</v>
      </c>
      <c r="FQ35" s="430">
        <v>0</v>
      </c>
      <c r="FR35" s="682" t="s">
        <v>1188</v>
      </c>
      <c r="FS35" s="369">
        <v>0</v>
      </c>
      <c r="FT35" s="574" t="s">
        <v>1188</v>
      </c>
      <c r="FU35" s="575" t="s">
        <v>1188</v>
      </c>
      <c r="FV35" s="369">
        <v>0</v>
      </c>
      <c r="FW35" s="574" t="s">
        <v>1188</v>
      </c>
      <c r="FX35" s="575" t="s">
        <v>1188</v>
      </c>
      <c r="FY35" s="369">
        <v>0</v>
      </c>
      <c r="FZ35" s="574" t="s">
        <v>1188</v>
      </c>
      <c r="GA35" s="470" t="s">
        <v>1188</v>
      </c>
      <c r="GB35" s="575" t="s">
        <v>1188</v>
      </c>
      <c r="GC35" s="369">
        <v>0</v>
      </c>
      <c r="GD35" s="574" t="s">
        <v>1188</v>
      </c>
      <c r="GE35" s="470" t="s">
        <v>1188</v>
      </c>
      <c r="GF35" s="685" t="s">
        <v>1188</v>
      </c>
      <c r="GG35" s="734">
        <v>0</v>
      </c>
      <c r="GH35" s="574" t="s">
        <v>1188</v>
      </c>
      <c r="GI35" s="684" t="s">
        <v>1188</v>
      </c>
      <c r="GJ35" s="575" t="s">
        <v>1188</v>
      </c>
      <c r="GK35" s="734">
        <v>0</v>
      </c>
      <c r="GL35" s="683" t="s">
        <v>1456</v>
      </c>
      <c r="GM35" s="684" t="s">
        <v>1456</v>
      </c>
      <c r="GN35" s="575" t="s">
        <v>1456</v>
      </c>
      <c r="GO35" s="871">
        <v>0</v>
      </c>
      <c r="GP35" s="687" t="s">
        <v>1188</v>
      </c>
      <c r="GQ35" s="872" t="s">
        <v>1188</v>
      </c>
      <c r="GR35" s="872" t="s">
        <v>1188</v>
      </c>
      <c r="GS35" s="872" t="s">
        <v>1188</v>
      </c>
      <c r="GT35" s="873" t="s">
        <v>1188</v>
      </c>
      <c r="GU35" s="581">
        <v>0</v>
      </c>
      <c r="GV35" s="687" t="s">
        <v>1188</v>
      </c>
      <c r="GW35" s="872" t="s">
        <v>1188</v>
      </c>
      <c r="GX35" s="873" t="s">
        <v>1188</v>
      </c>
      <c r="GY35" s="874">
        <v>0</v>
      </c>
      <c r="GZ35" s="582" t="s">
        <v>1188</v>
      </c>
      <c r="HA35" s="583" t="s">
        <v>1293</v>
      </c>
      <c r="HB35" s="584">
        <v>1</v>
      </c>
      <c r="HC35" s="585">
        <v>0</v>
      </c>
      <c r="HD35" s="586" t="s">
        <v>1188</v>
      </c>
      <c r="HE35" s="690" t="s">
        <v>1188</v>
      </c>
      <c r="HF35" s="587" t="s">
        <v>1188</v>
      </c>
      <c r="HG35" s="587" t="s">
        <v>1188</v>
      </c>
      <c r="HH35" s="588">
        <v>0</v>
      </c>
      <c r="HI35" s="586" t="s">
        <v>1188</v>
      </c>
      <c r="HJ35" s="690" t="s">
        <v>1188</v>
      </c>
      <c r="HK35" s="691" t="s">
        <v>1188</v>
      </c>
      <c r="HL35" s="692">
        <v>0</v>
      </c>
      <c r="HM35" s="693" t="s">
        <v>1188</v>
      </c>
      <c r="HN35" s="592" t="s">
        <v>1188</v>
      </c>
      <c r="HO35" s="681" t="s">
        <v>1188</v>
      </c>
      <c r="HP35" s="574" t="s">
        <v>1188</v>
      </c>
      <c r="HQ35" s="472" t="str">
        <f t="shared" si="5"/>
        <v>-</v>
      </c>
      <c r="HR35" s="593" t="s">
        <v>1188</v>
      </c>
      <c r="HS35" s="574" t="s">
        <v>1188</v>
      </c>
      <c r="HT35" s="574" t="s">
        <v>1188</v>
      </c>
      <c r="HU35" s="574" t="s">
        <v>1188</v>
      </c>
      <c r="HV35" s="574" t="s">
        <v>1188</v>
      </c>
      <c r="HW35" s="574" t="s">
        <v>1188</v>
      </c>
      <c r="HX35" s="574" t="s">
        <v>1188</v>
      </c>
      <c r="HY35" s="574" t="s">
        <v>1188</v>
      </c>
      <c r="HZ35" s="574" t="s">
        <v>1188</v>
      </c>
      <c r="IA35" s="574" t="s">
        <v>1188</v>
      </c>
      <c r="IB35" s="574" t="s">
        <v>1188</v>
      </c>
      <c r="IC35" s="574" t="s">
        <v>1188</v>
      </c>
      <c r="ID35" s="681" t="s">
        <v>1188</v>
      </c>
      <c r="IE35" s="369" t="s">
        <v>1188</v>
      </c>
      <c r="IF35" s="574" t="s">
        <v>1188</v>
      </c>
      <c r="IG35" s="472" t="str">
        <f t="shared" si="6"/>
        <v>-</v>
      </c>
      <c r="IH35" s="609" t="s">
        <v>1188</v>
      </c>
      <c r="II35" s="694" t="s">
        <v>1188</v>
      </c>
      <c r="IJ35" s="695" t="s">
        <v>1188</v>
      </c>
      <c r="IK35" s="696" t="s">
        <v>1188</v>
      </c>
      <c r="IL35" s="696" t="s">
        <v>1188</v>
      </c>
      <c r="IM35" s="697" t="s">
        <v>1188</v>
      </c>
      <c r="IN35" s="599">
        <v>1</v>
      </c>
      <c r="IO35" s="600">
        <v>7</v>
      </c>
      <c r="IP35" s="601">
        <v>7</v>
      </c>
      <c r="IQ35" s="600">
        <v>4</v>
      </c>
      <c r="IR35" s="587">
        <v>6</v>
      </c>
      <c r="IS35" s="601">
        <v>10</v>
      </c>
      <c r="IT35" s="599" t="s">
        <v>1188</v>
      </c>
      <c r="IU35" s="600" t="s">
        <v>1188</v>
      </c>
      <c r="IV35" s="587" t="s">
        <v>1188</v>
      </c>
      <c r="IW35" s="601" t="s">
        <v>1188</v>
      </c>
      <c r="IX35" s="602" t="s">
        <v>1188</v>
      </c>
      <c r="IY35" s="681">
        <v>0</v>
      </c>
      <c r="IZ35" s="698" t="s">
        <v>1188</v>
      </c>
      <c r="JA35" s="681">
        <v>1</v>
      </c>
      <c r="JB35" s="699" t="s">
        <v>2759</v>
      </c>
      <c r="JC35" s="681">
        <v>0</v>
      </c>
      <c r="JD35" s="430" t="s">
        <v>1188</v>
      </c>
      <c r="JE35" s="470" t="s">
        <v>1188</v>
      </c>
      <c r="JF35" s="470" t="s">
        <v>1188</v>
      </c>
      <c r="JG35" s="472" t="s">
        <v>1188</v>
      </c>
      <c r="JH35" s="568">
        <v>0</v>
      </c>
      <c r="JI35" s="469" t="s">
        <v>1188</v>
      </c>
      <c r="JJ35" s="470" t="s">
        <v>1188</v>
      </c>
      <c r="JK35" s="471" t="s">
        <v>1188</v>
      </c>
      <c r="JL35" s="472" t="s">
        <v>1188</v>
      </c>
      <c r="JM35" s="468">
        <v>0</v>
      </c>
      <c r="JN35" s="469" t="s">
        <v>1188</v>
      </c>
      <c r="JO35" s="469" t="s">
        <v>1188</v>
      </c>
      <c r="JP35" s="470" t="s">
        <v>1188</v>
      </c>
      <c r="JQ35" s="471" t="s">
        <v>1188</v>
      </c>
      <c r="JR35" s="472" t="s">
        <v>1188</v>
      </c>
      <c r="JS35" s="369">
        <v>0</v>
      </c>
      <c r="JT35" s="430" t="s">
        <v>1188</v>
      </c>
      <c r="JU35" s="470" t="s">
        <v>1188</v>
      </c>
      <c r="JV35" s="470" t="s">
        <v>1188</v>
      </c>
      <c r="JW35" s="472" t="s">
        <v>1188</v>
      </c>
      <c r="JX35" s="606">
        <v>0</v>
      </c>
      <c r="JY35" s="607" t="s">
        <v>1188</v>
      </c>
      <c r="JZ35" s="606" t="s">
        <v>1188</v>
      </c>
      <c r="KA35" s="606">
        <f t="shared" si="7"/>
        <v>0</v>
      </c>
      <c r="KB35" s="606"/>
      <c r="KC35" s="606"/>
      <c r="KD35" s="606"/>
      <c r="KE35" s="606"/>
      <c r="KF35" s="606">
        <f t="shared" si="8"/>
        <v>0</v>
      </c>
      <c r="KG35" s="606"/>
      <c r="KH35" s="606"/>
      <c r="KI35" s="606"/>
      <c r="KJ35" s="606"/>
      <c r="KK35" s="606">
        <v>1</v>
      </c>
      <c r="KL35" s="606">
        <v>0</v>
      </c>
      <c r="KM35" s="608">
        <f t="shared" si="9"/>
        <v>0.15055980682373046</v>
      </c>
      <c r="KN35" s="609">
        <v>-1.7472009658813477</v>
      </c>
      <c r="KO35" s="609">
        <v>2.884615421295166</v>
      </c>
      <c r="KP35" s="610">
        <v>9</v>
      </c>
      <c r="KQ35" s="608">
        <f t="shared" si="10"/>
        <v>0.25431201457977293</v>
      </c>
      <c r="KR35" s="609">
        <v>-1.2284399271011353</v>
      </c>
      <c r="KS35" s="609">
        <v>10.576923370361328</v>
      </c>
      <c r="KT35" s="610">
        <v>10</v>
      </c>
      <c r="KU35" s="610">
        <v>25</v>
      </c>
      <c r="KV35" s="563" t="s">
        <v>1237</v>
      </c>
      <c r="KW35" s="606" t="s">
        <v>2743</v>
      </c>
      <c r="KX35" s="700" t="str">
        <f t="shared" ca="1" si="11"/>
        <v>D</v>
      </c>
      <c r="KY35" s="701">
        <f t="shared" ca="1" si="12"/>
        <v>0.14879606379437021</v>
      </c>
      <c r="KZ35" s="702">
        <f t="shared" ca="1" si="13"/>
        <v>0.19091764705882355</v>
      </c>
      <c r="LA35" s="703">
        <f t="shared" ca="1" si="54"/>
        <v>0.22744761904761904</v>
      </c>
      <c r="LB35" s="703">
        <f t="shared" ref="LB35:LB75" ca="1" si="92">SUM(LY35:MJ35)/LB$209</f>
        <v>0.11905833333333334</v>
      </c>
      <c r="LC35" s="704">
        <f t="shared" ref="LC35:LC75" ca="1" si="93">SUM(MK35:MY35)/LC$209</f>
        <v>5.7760655737704919E-2</v>
      </c>
      <c r="LD35" s="696" cm="1">
        <f t="array" aca="1" ref="LD35" ca="1">INDIRECT(LD$203&amp;ROW())*LD$205</f>
        <v>0</v>
      </c>
      <c r="LE35" s="696" cm="1">
        <f t="array" aca="1" ref="LE35" ca="1">INDIRECT(LE$203&amp;ROW())*LE$205</f>
        <v>0</v>
      </c>
      <c r="LF35" s="696" cm="1">
        <f t="array" aca="1" ref="LF35" ca="1">INDIRECT(LF$203&amp;ROW())*LF$205</f>
        <v>0</v>
      </c>
      <c r="LG35" s="696" cm="1">
        <f t="array" aca="1" ref="LG35" ca="1">INDIRECT(LG$203&amp;ROW())*LG$205</f>
        <v>3</v>
      </c>
      <c r="LH35" s="696" cm="1">
        <f t="array" aca="1" ref="LH35" ca="1">INDIRECT(LH$203&amp;ROW())*LH$205</f>
        <v>2</v>
      </c>
      <c r="LI35" s="696" cm="1">
        <f t="array" aca="1" ref="LI35" ca="1">INDIRECT(LI$203&amp;ROW())*LI$205</f>
        <v>3</v>
      </c>
      <c r="LJ35" s="696" cm="1">
        <f t="array" aca="1" ref="LJ35" ca="1">INDIRECT(LJ$203&amp;ROW())*LJ$205</f>
        <v>3</v>
      </c>
      <c r="LK35" s="696" cm="1">
        <f t="array" aca="1" ref="LK35" ca="1">INDIRECT(LK$203&amp;ROW())*LK$205</f>
        <v>1</v>
      </c>
      <c r="LL35" s="696" cm="1">
        <f t="array" aca="1" ref="LL35" ca="1">INDIRECT(LL$203&amp;ROW())*LL$205</f>
        <v>1</v>
      </c>
      <c r="LM35" s="696" cm="1">
        <f t="array" aca="1" ref="LM35" ca="1">INDIRECT(LM$203&amp;ROW())*LM$205</f>
        <v>0</v>
      </c>
      <c r="LN35" s="696" cm="1">
        <f t="array" aca="1" ref="LN35" ca="1">INDIRECT(LN$203&amp;ROW())*LN$205</f>
        <v>3</v>
      </c>
      <c r="LO35" s="696" cm="1">
        <f t="array" aca="1" ref="LO35" ca="1">INDIRECT(LO$203&amp;ROW())*LO$205</f>
        <v>0</v>
      </c>
      <c r="LP35" s="696" cm="1">
        <f t="array" aca="1" ref="LP35" ca="1">INDIRECT(LP$203&amp;ROW())*LP$205</f>
        <v>0</v>
      </c>
      <c r="LQ35" s="696" cm="1">
        <f t="array" aca="1" ref="LQ35" ca="1">IF(INDIRECT(LQ$203&amp;ROW())="-",0,INDIRECT(LQ$203&amp;ROW())*LQ$205)</f>
        <v>0.22799999999999998</v>
      </c>
      <c r="LR35" s="696" cm="1">
        <f t="array" aca="1" ref="LR35" ca="1">INDIRECT(LR$203&amp;ROW())*LR$205</f>
        <v>0</v>
      </c>
      <c r="LS35" s="696" cm="1">
        <f t="array" aca="1" ref="LS35" ca="1">IF(INDIRECT(LS$203&amp;ROW())="-",0,INDIRECT(LS$203&amp;ROW())*LS$205)</f>
        <v>0.77639999999999998</v>
      </c>
      <c r="LT35" s="696" cm="1">
        <f t="array" aca="1" ref="LT35" ca="1">INDIRECT(LT$203&amp;ROW())*LT$205</f>
        <v>0</v>
      </c>
      <c r="LU35" s="696" cm="1">
        <f t="array" aca="1" ref="LU35" ca="1">INDIRECT(LU$203&amp;ROW())*LU$205</f>
        <v>2</v>
      </c>
      <c r="LV35" s="696" cm="1">
        <f t="array" aca="1" ref="LV35" ca="1">INDIRECT(LV$203&amp;ROW())*LV$205</f>
        <v>0</v>
      </c>
      <c r="LW35" s="696" cm="1">
        <f t="array" aca="1" ref="LW35" ca="1">INDIRECT(LW$203&amp;ROW())*LW$205</f>
        <v>0</v>
      </c>
      <c r="LX35" s="696" cm="1">
        <f t="array" aca="1" ref="LX35" ca="1">INDIRECT(LX$203&amp;ROW())*LX$205</f>
        <v>2</v>
      </c>
      <c r="LY35" s="696" cm="1">
        <f t="array" aca="1" ref="LY35" ca="1">IF(INDIRECT(LY$203&amp;ROW())="-",0,INDIRECT(LY$203&amp;ROW())*LY$205)</f>
        <v>0.85739999999999994</v>
      </c>
      <c r="LZ35" s="696" cm="1">
        <f t="array" aca="1" ref="LZ35" ca="1">INDIRECT(LZ$203&amp;ROW())*LZ$205</f>
        <v>0</v>
      </c>
      <c r="MA35" s="696" cm="1">
        <f t="array" aca="1" ref="MA35" ca="1">INDIRECT(MA$203&amp;ROW())*MA$205</f>
        <v>2</v>
      </c>
      <c r="MB35" s="696" cm="1">
        <f t="array" aca="1" ref="MB35" ca="1">INDIRECT(MB$203&amp;ROW())*MB$205</f>
        <v>0</v>
      </c>
      <c r="MC35" s="696" cm="1">
        <f t="array" aca="1" ref="MC35" ca="1">IF($MB35=0,0,INDIRECT(MC$203&amp;ROW())*MC$205)</f>
        <v>0</v>
      </c>
      <c r="MD35" s="696" cm="1">
        <f t="array" aca="1" ref="MD35" ca="1">IF($MB35=0,0,INDIRECT(MD$203&amp;ROW())*MD$205)</f>
        <v>0</v>
      </c>
      <c r="ME35" s="696" cm="1">
        <f t="array" aca="1" ref="ME35" ca="1">IF($MB35=0,0,INDIRECT(ME$203&amp;ROW())*ME$205)</f>
        <v>0</v>
      </c>
      <c r="MF35" s="696" cm="1">
        <f t="array" aca="1" ref="MF35" ca="1">IF($MB35=0,0,INDIRECT(MF$203&amp;ROW())*MF$205)</f>
        <v>0</v>
      </c>
      <c r="MG35" s="696" cm="1">
        <f t="array" aca="1" ref="MG35" ca="1">INDIRECT(MG$203&amp;ROW())*MG$205</f>
        <v>0</v>
      </c>
      <c r="MH35" s="696" cm="1">
        <f t="array" aca="1" ref="MH35" ca="1">IF($MG35=0,0,INDIRECT(MH$203&amp;ROW())*MH$205)</f>
        <v>0</v>
      </c>
      <c r="MI35" s="696" cm="1">
        <f t="array" aca="1" ref="MI35" ca="1">IF($MG35=0,0,INDIRECT(MI$203&amp;ROW())*MI$205)</f>
        <v>0</v>
      </c>
      <c r="MJ35" s="696" cm="1">
        <f t="array" aca="1" ref="MJ35" ca="1">INDIRECT(MJ$203&amp;ROW())*MJ$205</f>
        <v>0</v>
      </c>
      <c r="MK35" s="696" cm="1">
        <f t="array" aca="1" ref="MK35" ca="1">INDIRECT(MK$203&amp;ROW())*MK$205</f>
        <v>0</v>
      </c>
      <c r="ML35" s="696" cm="1">
        <f t="array" aca="1" ref="ML35" ca="1">INDIRECT(ML$203&amp;ROW())*ML$205</f>
        <v>0</v>
      </c>
      <c r="MM35" s="696" cm="1">
        <f t="array" aca="1" ref="MM35" ca="1">INDIRECT(MM$203&amp;ROW())*MM$205</f>
        <v>0</v>
      </c>
      <c r="MN35" s="696" cm="1">
        <f t="array" aca="1" ref="MN35" ca="1">INDIRECT(MN$203&amp;ROW())*MN$205</f>
        <v>0</v>
      </c>
      <c r="MO35" s="696" cm="1">
        <f t="array" aca="1" ref="MO35" ca="1">INDIRECT(MO$203&amp;ROW())*MO$205</f>
        <v>0</v>
      </c>
      <c r="MP35" s="696" cm="1">
        <f t="array" aca="1" ref="MP35" ca="1">INDIRECT(MP$203&amp;ROW())*MP$205</f>
        <v>0</v>
      </c>
      <c r="MQ35" s="696" cm="1">
        <f t="array" aca="1" ref="MQ35" ca="1">INDIRECT(MQ$203&amp;ROW())*MQ$205</f>
        <v>0</v>
      </c>
      <c r="MR35" s="696" cm="1">
        <f t="array" aca="1" ref="MR35" ca="1">INDIRECT(MR$203&amp;ROW())*MR$205</f>
        <v>2</v>
      </c>
      <c r="MS35" s="696" cm="1">
        <f t="array" aca="1" ref="MS35" ca="1">INDIRECT(MS$203&amp;ROW())*MS$205</f>
        <v>0</v>
      </c>
      <c r="MT35" s="696" cm="1">
        <f t="array" aca="1" ref="MT35" ca="1">INDIRECT(MT$203&amp;ROW())*MT$205</f>
        <v>0</v>
      </c>
      <c r="MU35" s="696" cm="1">
        <f t="array" aca="1" ref="MU35" ca="1">INDIRECT(MU$203&amp;ROW())*MU$205</f>
        <v>0</v>
      </c>
      <c r="MV35" s="696" cm="1">
        <f t="array" aca="1" ref="MV35" ca="1">IF(INDIRECT(MV$203&amp;ROW())="-",0,INDIRECT(MV$203&amp;ROW())*MV$205)</f>
        <v>1.5234000000000001</v>
      </c>
      <c r="MW35" s="696" cm="1">
        <f t="array" aca="1" ref="MW35" ca="1">INDIRECT(MW$203&amp;ROW())*MW$205</f>
        <v>0</v>
      </c>
      <c r="MX35" s="696" cm="1">
        <f t="array" aca="1" ref="MX35" ca="1">INDIRECT(MX$203&amp;ROW())*MX$205</f>
        <v>0</v>
      </c>
      <c r="MY35" s="696" cm="1">
        <f t="array" aca="1" ref="MY35" ca="1">INDIRECT(MY$203&amp;ROW())*MY$205</f>
        <v>0</v>
      </c>
      <c r="NA35" s="701">
        <f t="shared" si="16"/>
        <v>0.39117073170731709</v>
      </c>
      <c r="NB35" s="617">
        <f t="shared" si="17"/>
        <v>0.29495714285714286</v>
      </c>
      <c r="NC35" s="695">
        <f t="shared" si="18"/>
        <v>8.7915384615384617E-2</v>
      </c>
      <c r="ND35" s="697">
        <f t="shared" si="19"/>
        <v>4.6440740740740741E-2</v>
      </c>
      <c r="NE35" s="694">
        <f t="shared" si="20"/>
        <v>0.20512099998014632</v>
      </c>
      <c r="NF35" s="682" t="str">
        <f t="shared" si="21"/>
        <v>D</v>
      </c>
      <c r="NH35" s="606" t="s">
        <v>2743</v>
      </c>
      <c r="NI35" s="563" t="str">
        <f t="shared" si="22"/>
        <v>D</v>
      </c>
      <c r="NJ35" s="563" t="str">
        <f t="shared" si="23"/>
        <v>D</v>
      </c>
      <c r="NK35" s="563" t="str">
        <f t="shared" ca="1" si="24"/>
        <v>D</v>
      </c>
      <c r="NL35" s="563" t="str">
        <f t="shared" ca="1" si="25"/>
        <v>D</v>
      </c>
      <c r="NM35" s="563" t="str">
        <f t="shared" ca="1" si="26"/>
        <v>C</v>
      </c>
      <c r="NN35" s="563" t="str">
        <f t="shared" ca="1" si="55"/>
        <v>D</v>
      </c>
      <c r="NO35" s="563" t="str">
        <f t="shared" ca="1" si="56"/>
        <v>C</v>
      </c>
      <c r="NP35" s="606" t="str">
        <f t="shared" si="27"/>
        <v>-</v>
      </c>
      <c r="NQ35" s="682" t="str">
        <f t="shared" si="28"/>
        <v>-</v>
      </c>
      <c r="NR35" s="682" t="e">
        <f>IF(OR(AND(NI35="A",OR(NJ35="C",NJ35="D")),AND(NI35="A",OR(#REF!="C",#REF!="D")),AND(NI35="B",OR(NJ35="D",#REF!="D")),AND(OR(NI35="C",NI35="D"),OR(NJ35="A",NJ35="B")),AND(OR(NI35="C",NI35="D"),OR(#REF!="A",#REF!="B")),AND(OR(NJ35="A",#REF!="A",NJ35="B",#REF!="B"),OR(NP35="-",NQ35="-")),AND(OR(NJ35="C",#REF!="C",NJ35="D",#REF!="D"),NP35="Yes")),"Yes","-")</f>
        <v>#REF!</v>
      </c>
      <c r="NS35" s="607"/>
      <c r="NT35" s="619">
        <f t="shared" si="29"/>
        <v>0.1404</v>
      </c>
      <c r="NU35" s="619">
        <f t="shared" si="30"/>
        <v>0.20512099998014632</v>
      </c>
      <c r="NV35" s="619">
        <f t="shared" ca="1" si="31"/>
        <v>0.14879606379437021</v>
      </c>
      <c r="NW35" s="619">
        <f t="shared" ca="1" si="57"/>
        <v>0.17896053046718022</v>
      </c>
      <c r="NX35" s="619">
        <f t="shared" ca="1" si="58"/>
        <v>0.25767684356158177</v>
      </c>
      <c r="NY35" s="620">
        <f t="shared" ca="1" si="59"/>
        <v>0.18169055982770535</v>
      </c>
      <c r="NZ35" s="620">
        <f t="shared" ca="1" si="60"/>
        <v>0.28819758785794392</v>
      </c>
      <c r="OA35" s="705" t="s">
        <v>1188</v>
      </c>
      <c r="OB35" s="706" t="s">
        <v>1188</v>
      </c>
      <c r="OC35" s="494"/>
      <c r="OE35" s="606" t="s">
        <v>2743</v>
      </c>
      <c r="OF35" s="700" t="str">
        <f t="shared" ca="1" si="32"/>
        <v>D</v>
      </c>
      <c r="OG35" s="701">
        <f t="shared" ca="1" si="61"/>
        <v>0.17896053046718022</v>
      </c>
      <c r="OH35" s="705">
        <f t="shared" ca="1" si="33"/>
        <v>0.32019820390455533</v>
      </c>
      <c r="OI35" s="696">
        <f t="shared" ca="1" si="34"/>
        <v>0.28504009636135508</v>
      </c>
      <c r="OJ35" s="696">
        <f t="shared" ca="1" si="35"/>
        <v>9.1158183651368616E-2</v>
      </c>
      <c r="OK35" s="697">
        <f t="shared" ca="1" si="36"/>
        <v>1.9445637951441847E-2</v>
      </c>
      <c r="OL35" s="696" cm="1">
        <f t="array" aca="1" ref="OL35" ca="1">INDIRECT(OL$203&amp;ROW())*OL$205</f>
        <v>0</v>
      </c>
      <c r="OM35" s="696" cm="1">
        <f t="array" aca="1" ref="OM35" ca="1">INDIRECT(OM$203&amp;ROW())*OM$205</f>
        <v>0</v>
      </c>
      <c r="ON35" s="696" cm="1">
        <f t="array" aca="1" ref="ON35" ca="1">INDIRECT(ON$203&amp;ROW())*ON$205</f>
        <v>0</v>
      </c>
      <c r="OO35" s="696" cm="1">
        <f t="array" aca="1" ref="OO35" ca="1">INDIRECT(OO$203&amp;ROW())*OO$205</f>
        <v>1.0790999999999999</v>
      </c>
      <c r="OP35" s="696" cm="1">
        <f t="array" aca="1" ref="OP35" ca="1">INDIRECT(OP$203&amp;ROW())*OP$205</f>
        <v>1.0553999999999999</v>
      </c>
      <c r="OQ35" s="696" cm="1">
        <f t="array" aca="1" ref="OQ35" ca="1">INDIRECT(OQ$203&amp;ROW())*OQ$205</f>
        <v>1.5849</v>
      </c>
      <c r="OR35" s="696" cm="1">
        <f t="array" aca="1" ref="OR35" ca="1">INDIRECT(OR$203&amp;ROW())*OR$205</f>
        <v>1.4141999999999999</v>
      </c>
      <c r="OS35" s="696" cm="1">
        <f t="array" aca="1" ref="OS35" ca="1">INDIRECT(OS$203&amp;ROW())*OS$205</f>
        <v>0.51290000000000002</v>
      </c>
      <c r="OT35" s="696" cm="1">
        <f t="array" aca="1" ref="OT35" ca="1">INDIRECT(OT$203&amp;ROW())*OT$205</f>
        <v>0.4909</v>
      </c>
      <c r="OU35" s="696" cm="1">
        <f t="array" aca="1" ref="OU35" ca="1">INDIRECT(OU$203&amp;ROW())*OU$205</f>
        <v>0</v>
      </c>
      <c r="OV35" s="696" cm="1">
        <f t="array" aca="1" ref="OV35" ca="1">INDIRECT(OV$203&amp;ROW())*OV$205</f>
        <v>1.2161999999999999</v>
      </c>
      <c r="OW35" s="696" cm="1">
        <f t="array" aca="1" ref="OW35" ca="1">INDIRECT(OW$203&amp;ROW())*OW$205</f>
        <v>0</v>
      </c>
      <c r="OX35" s="696" cm="1">
        <f t="array" aca="1" ref="OX35" ca="1">INDIRECT(OX$203&amp;ROW())*OX$205</f>
        <v>0</v>
      </c>
      <c r="OY35" s="696" cm="1">
        <f t="array" aca="1" ref="OY35" ca="1">IF(INDIRECT(OY$203&amp;ROW())="-",0,INDIRECT(OY$203&amp;ROW())*OY$205)</f>
        <v>2.6968599999999999E-2</v>
      </c>
      <c r="OZ35" s="696" cm="1">
        <f t="array" aca="1" ref="OZ35" ca="1">INDIRECT(OZ$203&amp;ROW())*OZ$205</f>
        <v>0</v>
      </c>
      <c r="PA35" s="696" cm="1">
        <f t="array" aca="1" ref="PA35" ca="1">IF(INDIRECT(PA$203&amp;ROW())="-",0,INDIRECT(PA$203&amp;ROW())*PA$205)</f>
        <v>0.11431195999999999</v>
      </c>
      <c r="PB35" s="705" cm="1">
        <f t="array" aca="1" ref="PB35" ca="1">INDIRECT(PB$203&amp;ROW())*PB$205</f>
        <v>0</v>
      </c>
      <c r="PC35" s="696" cm="1">
        <f t="array" aca="1" ref="PC35" ca="1">INDIRECT(PC$203&amp;ROW())*PC$205</f>
        <v>1.3946000000000001</v>
      </c>
      <c r="PD35" s="696" cm="1">
        <f t="array" aca="1" ref="PD35" ca="1">INDIRECT(PD$203&amp;ROW())*PD$205</f>
        <v>0</v>
      </c>
      <c r="PE35" s="696" cm="1">
        <f t="array" aca="1" ref="PE35" ca="1">INDIRECT(PE$203&amp;ROW())*PE$205</f>
        <v>0</v>
      </c>
      <c r="PF35" s="696" cm="1">
        <f t="array" aca="1" ref="PF35" ca="1">INDIRECT(PF$203&amp;ROW())*PF$205</f>
        <v>1.3308</v>
      </c>
      <c r="PG35" s="696" cm="1">
        <f t="array" aca="1" ref="PG35" ca="1">IF(INDIRECT(PG$203&amp;ROW())="-",0,INDIRECT(PG$203&amp;ROW())*PG$205)</f>
        <v>0.1250375</v>
      </c>
      <c r="PH35" s="696" cm="1">
        <f t="array" aca="1" ref="PH35" ca="1">INDIRECT(PH$203&amp;ROW())*PH$205</f>
        <v>0</v>
      </c>
      <c r="PI35" s="696" cm="1">
        <f t="array" aca="1" ref="PI35" ca="1">INDIRECT(PI$203&amp;ROW())*PI$205</f>
        <v>0.60729999999999995</v>
      </c>
      <c r="PJ35" s="696" cm="1">
        <f t="array" aca="1" ref="PJ35" ca="1">INDIRECT(PJ$203&amp;ROW())*PJ$205</f>
        <v>0</v>
      </c>
      <c r="PK35" s="696" cm="1">
        <f t="array" aca="1" ref="PK35" ca="1">IF($PJ35=0,0,INDIRECT(PK$203&amp;ROW())*PK$205)</f>
        <v>0</v>
      </c>
      <c r="PL35" s="696" cm="1">
        <f t="array" aca="1" ref="PL35" ca="1">IF($MPE35=0,0,INDIRECT(PL$203&amp;ROW())*PL$205)</f>
        <v>0</v>
      </c>
      <c r="PM35" s="696" cm="1">
        <f t="array" aca="1" ref="PM35" ca="1">IF($MPE35=0,0,INDIRECT(PM$203&amp;ROW())*PM$205)</f>
        <v>0</v>
      </c>
      <c r="PN35" s="696" cm="1">
        <f t="array" aca="1" ref="PN35" ca="1">IF($PJ35=0,0,INDIRECT(PN$203&amp;ROW())*PN$205)</f>
        <v>0</v>
      </c>
      <c r="PO35" s="696" cm="1">
        <f t="array" aca="1" ref="PO35" ca="1">INDIRECT(PO$203&amp;ROW())*PO$205</f>
        <v>0</v>
      </c>
      <c r="PP35" s="696" cm="1">
        <f t="array" aca="1" ref="PP35" ca="1">IF($PO35=0,0,INDIRECT(PP$203&amp;ROW())*PP$205)</f>
        <v>0</v>
      </c>
      <c r="PQ35" s="696" cm="1">
        <f t="array" aca="1" ref="PQ35" ca="1">IF($PO35=0,0,INDIRECT(PQ$203&amp;ROW())*PQ$205)</f>
        <v>0</v>
      </c>
      <c r="PR35" s="696" cm="1">
        <f t="array" aca="1" ref="PR35" ca="1">INDIRECT(PR$203&amp;ROW())*PR$205</f>
        <v>0</v>
      </c>
      <c r="PS35" s="696" cm="1">
        <f t="array" aca="1" ref="PS35" ca="1">INDIRECT(PS$203&amp;ROW())*PS$205</f>
        <v>0</v>
      </c>
      <c r="PT35" s="696" cm="1">
        <f t="array" aca="1" ref="PT35" ca="1">INDIRECT(PT$203&amp;ROW())*PT$205</f>
        <v>0</v>
      </c>
      <c r="PU35" s="696" cm="1">
        <f t="array" aca="1" ref="PU35" ca="1">INDIRECT(PU$203&amp;ROW())*PU$205</f>
        <v>0</v>
      </c>
      <c r="PV35" s="696" cm="1">
        <f t="array" aca="1" ref="PV35" ca="1">INDIRECT(PV$203&amp;ROW())*PV$205</f>
        <v>0</v>
      </c>
      <c r="PW35" s="696" cm="1">
        <f t="array" aca="1" ref="PW35" ca="1">INDIRECT(PW$203&amp;ROW())*PW$205</f>
        <v>0</v>
      </c>
      <c r="PX35" s="696" cm="1">
        <f t="array" aca="1" ref="PX35" ca="1">INDIRECT(PX$203&amp;ROW())*PX$205</f>
        <v>0</v>
      </c>
      <c r="PY35" s="696" cm="1">
        <f t="array" aca="1" ref="PY35" ca="1">INDIRECT(PY$203&amp;ROW())*PY$205</f>
        <v>0</v>
      </c>
      <c r="PZ35" s="696" cm="1">
        <f t="array" aca="1" ref="PZ35" ca="1">INDIRECT(PZ$203&amp;ROW())*PZ$205</f>
        <v>0.17430000000000001</v>
      </c>
      <c r="QA35" s="696" cm="1">
        <f t="array" aca="1" ref="QA35" ca="1">INDIRECT(QA$203&amp;ROW())*QA$205</f>
        <v>0</v>
      </c>
      <c r="QB35" s="696" cm="1">
        <f t="array" aca="1" ref="QB35" ca="1">INDIRECT(QB$203&amp;ROW())*QB$205</f>
        <v>0</v>
      </c>
      <c r="QC35" s="696" cm="1">
        <f t="array" aca="1" ref="QC35" ca="1">INDIRECT(QC$203&amp;ROW())*QC$205</f>
        <v>0</v>
      </c>
      <c r="QD35" s="696" cm="1">
        <f t="array" aca="1" ref="QD35" ca="1">IF(INDIRECT(QD$203&amp;ROW())="-",0,INDIRECT(QD$203&amp;ROW())*QD$205)</f>
        <v>0.15591999000000001</v>
      </c>
      <c r="QE35" s="696" cm="1">
        <f t="array" aca="1" ref="QE35" ca="1">INDIRECT(QE$203&amp;ROW())*QE$205</f>
        <v>0</v>
      </c>
      <c r="QF35" s="696" cm="1">
        <f t="array" aca="1" ref="QF35" ca="1">INDIRECT(QF$203&amp;ROW())*QF$205</f>
        <v>0</v>
      </c>
      <c r="QG35" s="696" cm="1">
        <f t="array" aca="1" ref="QG35" ca="1">INDIRECT(QG$203&amp;ROW())*QG$205</f>
        <v>0</v>
      </c>
      <c r="QI35" s="606" t="s">
        <v>2743</v>
      </c>
      <c r="QJ35" s="700" t="str">
        <f t="shared" ca="1" si="37"/>
        <v>C</v>
      </c>
      <c r="QK35" s="701">
        <f t="shared" ca="1" si="62"/>
        <v>0.25767684356158177</v>
      </c>
      <c r="QL35" s="705">
        <f t="shared" ref="QL35:QL66" ca="1" si="94">SUM(QP35:RD35)/QL$202</f>
        <v>0.4741577923336342</v>
      </c>
      <c r="QM35" s="696">
        <f t="shared" ref="QM35:QM66" ca="1" si="95">SUM(RE35:RJ35)/QM$202</f>
        <v>0.38013883717714386</v>
      </c>
      <c r="QN35" s="696">
        <f t="shared" ca="1" si="40"/>
        <v>2.5282986396461194E-2</v>
      </c>
      <c r="QO35" s="697">
        <f t="shared" ca="1" si="41"/>
        <v>0.1511277583390877</v>
      </c>
      <c r="QP35" s="696" cm="1">
        <f t="array" aca="1" ref="QP35" ca="1">INDIRECT(QP$203&amp;ROW())*QP$205</f>
        <v>0</v>
      </c>
      <c r="QQ35" s="696" cm="1">
        <f t="array" aca="1" ref="QQ35" ca="1">INDIRECT(QQ$203&amp;ROW())*QQ$205</f>
        <v>0</v>
      </c>
      <c r="QR35" s="696" cm="1">
        <f t="array" aca="1" ref="QR35" ca="1">INDIRECT(QR$203&amp;ROW())*QR$205</f>
        <v>0</v>
      </c>
      <c r="QS35" s="696" cm="1">
        <f t="array" aca="1" ref="QS35" ca="1">INDIRECT(QS$203&amp;ROW())*QS$205</f>
        <v>0.22471360933801068</v>
      </c>
      <c r="QT35" s="696" cm="1">
        <f t="array" aca="1" ref="QT35" ca="1">INDIRECT(QT$203&amp;ROW())*QT$205</f>
        <v>0.17488542943331029</v>
      </c>
      <c r="QU35" s="696" cm="1">
        <f t="array" aca="1" ref="QU35" ca="1">INDIRECT(QU$203&amp;ROW())*QU$205</f>
        <v>0.53329206883563263</v>
      </c>
      <c r="QV35" s="696" cm="1">
        <f t="array" aca="1" ref="QV35" ca="1">INDIRECT(QV$203&amp;ROW())*QV$205</f>
        <v>0.24117831443907087</v>
      </c>
      <c r="QW35" s="696" cm="1">
        <f t="array" aca="1" ref="QW35" ca="1">INDIRECT(QW$203&amp;ROW())*QW$205</f>
        <v>0.17699805458110993</v>
      </c>
      <c r="QX35" s="696" cm="1">
        <f t="array" aca="1" ref="QX35" ca="1">INDIRECT(QX$203&amp;ROW())*QX$205</f>
        <v>0.20213631474637936</v>
      </c>
      <c r="QY35" s="696" cm="1">
        <f t="array" aca="1" ref="QY35" ca="1">INDIRECT(QY$203&amp;ROW())*QY$205</f>
        <v>0</v>
      </c>
      <c r="QZ35" s="696" cm="1">
        <f t="array" aca="1" ref="QZ35" ca="1">INDIRECT(QZ$203&amp;ROW())*QZ$205</f>
        <v>0.27613248380770827</v>
      </c>
      <c r="RA35" s="696" cm="1">
        <f t="array" aca="1" ref="RA35" ca="1">INDIRECT(RA$203&amp;ROW())*RA$205</f>
        <v>0</v>
      </c>
      <c r="RB35" s="696" cm="1">
        <f t="array" aca="1" ref="RB35" ca="1">INDIRECT(RB$203&amp;ROW())*RB$205</f>
        <v>0</v>
      </c>
      <c r="RC35" s="696" cm="1">
        <f t="array" aca="1" ref="RC35" ca="1">IF(INDIRECT(RC$203&amp;ROW())="-",0,INDIRECT(RC$203&amp;ROW())*RC$205)</f>
        <v>3.1885273768009858E-3</v>
      </c>
      <c r="RD35" s="696" cm="1">
        <f t="array" aca="1" ref="RD35" ca="1">INDIRECT(RD$203&amp;ROW())*RD$205</f>
        <v>0</v>
      </c>
      <c r="RE35" s="696" cm="1">
        <f t="array" aca="1" ref="RE35" ca="1">IF(INDIRECT(RE$203&amp;ROW())="-",0,INDIRECT(RE$203&amp;ROW())*RE$205)</f>
        <v>8.1896017413127572E-3</v>
      </c>
      <c r="RF35" s="705" cm="1">
        <f t="array" aca="1" ref="RF35" ca="1">INDIRECT(RF$203&amp;ROW())*RF$205</f>
        <v>0</v>
      </c>
      <c r="RG35" s="696" cm="1">
        <f t="array" aca="1" ref="RG35" ca="1">INDIRECT(RG$203&amp;ROW())*RG$205</f>
        <v>0.27650466908360405</v>
      </c>
      <c r="RH35" s="696" cm="1">
        <f t="array" aca="1" ref="RH35" ca="1">INDIRECT(RH$203&amp;ROW())*RH$205</f>
        <v>0</v>
      </c>
      <c r="RI35" s="696" cm="1">
        <f t="array" aca="1" ref="RI35" ca="1">INDIRECT(RI$203&amp;ROW())*RI$205</f>
        <v>0</v>
      </c>
      <c r="RJ35" s="696" cm="1">
        <f t="array" aca="1" ref="RJ35" ca="1">INDIRECT(RJ$203&amp;ROW())*RJ$205</f>
        <v>0.12226723336432462</v>
      </c>
      <c r="RK35" s="696" cm="1">
        <f t="array" aca="1" ref="RK35" ca="1">IF(INDIRECT(RK$203&amp;ROW())="-",0,INDIRECT(RK$203&amp;ROW())*RK$205)</f>
        <v>8.6342464786154961E-3</v>
      </c>
      <c r="RL35" s="696" cm="1">
        <f t="array" aca="1" ref="RL35" ca="1">INDIRECT(RL$203&amp;ROW())*RL$205</f>
        <v>0</v>
      </c>
      <c r="RM35" s="696" cm="1">
        <f t="array" aca="1" ref="RM35" ca="1">INDIRECT(RM$203&amp;ROW())*RM$205</f>
        <v>1.4993730364766381E-2</v>
      </c>
      <c r="RN35" s="696" cm="1">
        <f t="array" aca="1" ref="RN35" ca="1">INDIRECT(RN$203&amp;ROW())*RN$205</f>
        <v>0</v>
      </c>
      <c r="RO35" s="696" cm="1">
        <f t="array" aca="1" ref="RO35" ca="1">IF($RN35=0,0,INDIRECT(RO$203&amp;ROW())*RO$205)</f>
        <v>0</v>
      </c>
      <c r="RP35" s="696" cm="1">
        <f t="array" aca="1" ref="RP35" ca="1">IF($RN35=0,0,INDIRECT(RP$203&amp;ROW())*RP$205)</f>
        <v>0</v>
      </c>
      <c r="RQ35" s="696" cm="1">
        <f t="array" aca="1" ref="RQ35" ca="1">IF($RN35=0,0,INDIRECT(RQ$203&amp;ROW())*RQ$205)</f>
        <v>0</v>
      </c>
      <c r="RR35" s="696" cm="1">
        <f t="array" aca="1" ref="RR35" ca="1">IF($RN35=0,0,INDIRECT(RR$203&amp;ROW())*RR$205)</f>
        <v>0</v>
      </c>
      <c r="RS35" s="696" cm="1">
        <f t="array" aca="1" ref="RS35" ca="1">INDIRECT(RS$203&amp;ROW())*RS$205</f>
        <v>0</v>
      </c>
      <c r="RT35" s="696" cm="1">
        <f t="array" aca="1" ref="RT35" ca="1">IF($RS35=0,0,INDIRECT(RT$203&amp;ROW())*RT$205)</f>
        <v>0</v>
      </c>
      <c r="RU35" s="696" cm="1">
        <f t="array" aca="1" ref="RU35" ca="1">IF($RS35=0,0,INDIRECT(RU$203&amp;ROW())*RU$205)</f>
        <v>0</v>
      </c>
      <c r="RV35" s="696" cm="1">
        <f t="array" aca="1" ref="RV35" ca="1">INDIRECT(RV$203&amp;ROW())*RV$205</f>
        <v>0</v>
      </c>
      <c r="RW35" s="696" cm="1">
        <f t="array" aca="1" ref="RW35" ca="1">INDIRECT(RW$203&amp;ROW())*RW$205</f>
        <v>0</v>
      </c>
      <c r="RX35" s="696" cm="1">
        <f t="array" aca="1" ref="RX35" ca="1">INDIRECT(RX$203&amp;ROW())*RX$205</f>
        <v>0</v>
      </c>
      <c r="RY35" s="696" cm="1">
        <f t="array" aca="1" ref="RY35" ca="1">INDIRECT(RY$203&amp;ROW())*RY$205</f>
        <v>0</v>
      </c>
      <c r="RZ35" s="696" cm="1">
        <f t="array" aca="1" ref="RZ35" ca="1">INDIRECT(RZ$203&amp;ROW())*RZ$205</f>
        <v>0</v>
      </c>
      <c r="SA35" s="696" cm="1">
        <f t="array" aca="1" ref="SA35" ca="1">INDIRECT(SA$203&amp;ROW())*SA$205</f>
        <v>0</v>
      </c>
      <c r="SB35" s="696" cm="1">
        <f t="array" aca="1" ref="SB35" ca="1">INDIRECT(SB$203&amp;ROW())*SB$205</f>
        <v>0</v>
      </c>
      <c r="SC35" s="696" cm="1">
        <f t="array" aca="1" ref="SC35" ca="1">INDIRECT(SC$203&amp;ROW())*SC$205</f>
        <v>0</v>
      </c>
      <c r="SD35" s="696" cm="1">
        <f t="array" aca="1" ref="SD35" ca="1">INDIRECT(SD$203&amp;ROW())*SD$205</f>
        <v>0.3072993885784252</v>
      </c>
      <c r="SE35" s="696" cm="1">
        <f t="array" aca="1" ref="SE35" ca="1">INDIRECT(SE$203&amp;ROW())*SE$205</f>
        <v>0</v>
      </c>
      <c r="SF35" s="696" cm="1">
        <f t="array" aca="1" ref="SF35" ca="1">INDIRECT(SF$203&amp;ROW())*SF$205</f>
        <v>0</v>
      </c>
      <c r="SG35" s="696" cm="1">
        <f t="array" aca="1" ref="SG35" ca="1">INDIRECT(SG$203&amp;ROW())*SG$205</f>
        <v>0</v>
      </c>
      <c r="SH35" s="696" cm="1">
        <f t="array" aca="1" ref="SH35" ca="1">IF(INDIRECT(SH$203&amp;ROW())="-",0,INDIRECT(SH$203&amp;ROW())*SH$205)</f>
        <v>1.9976866637265913E-2</v>
      </c>
      <c r="SI35" s="696" cm="1">
        <f t="array" aca="1" ref="SI35" ca="1">INDIRECT(SI$203&amp;ROW())*SI$205</f>
        <v>0</v>
      </c>
      <c r="SJ35" s="696" cm="1">
        <f t="array" aca="1" ref="SJ35" ca="1">INDIRECT(SJ$203&amp;ROW())*SJ$205</f>
        <v>0</v>
      </c>
      <c r="SK35" s="696" cm="1">
        <f t="array" aca="1" ref="SK35" ca="1">INDIRECT(SK$203&amp;ROW())*SK$205</f>
        <v>0</v>
      </c>
      <c r="SN35" s="606" t="s">
        <v>2743</v>
      </c>
      <c r="SO35" s="707" cm="1">
        <f t="array" aca="1" ref="SO35" ca="1">INDIRECT(SO$203&amp;ROW())*SO$205</f>
        <v>0</v>
      </c>
      <c r="SP35" s="707" cm="1">
        <f t="array" aca="1" ref="SP35" ca="1">INDIRECT(SP$203&amp;ROW())*SP$205</f>
        <v>0</v>
      </c>
      <c r="SQ35" s="707" cm="1">
        <f t="array" aca="1" ref="SQ35" ca="1">INDIRECT(SQ$203&amp;ROW())*SQ$205</f>
        <v>0</v>
      </c>
      <c r="SR35" s="707" cm="1">
        <f t="array" aca="1" ref="SR35" ca="1">INDIRECT(SR$203&amp;ROW())*SR$205</f>
        <v>3</v>
      </c>
      <c r="SS35" s="707" cm="1">
        <f t="array" aca="1" ref="SS35" ca="1">INDIRECT(SS$203&amp;ROW())*SS$205</f>
        <v>2</v>
      </c>
      <c r="ST35" s="707" cm="1">
        <f t="array" aca="1" ref="ST35" ca="1">INDIRECT(ST$203&amp;ROW())*ST$205</f>
        <v>3</v>
      </c>
      <c r="SU35" s="707" cm="1">
        <f t="array" aca="1" ref="SU35" ca="1">INDIRECT(SU$203&amp;ROW())*SU$205</f>
        <v>3</v>
      </c>
      <c r="SV35" s="707" cm="1">
        <f t="array" aca="1" ref="SV35" ca="1">INDIRECT(SV$203&amp;ROW())*SV$205</f>
        <v>1</v>
      </c>
      <c r="SW35" s="707" cm="1">
        <f t="array" aca="1" ref="SW35" ca="1">INDIRECT(SW$203&amp;ROW())*SW$205</f>
        <v>1</v>
      </c>
      <c r="SX35" s="707" cm="1">
        <f t="array" aca="1" ref="SX35" ca="1">INDIRECT(SX$203&amp;ROW())*SX$205</f>
        <v>0</v>
      </c>
      <c r="SY35" s="707" cm="1">
        <f t="array" aca="1" ref="SY35" ca="1">INDIRECT(SY$203&amp;ROW())*SY$205</f>
        <v>3</v>
      </c>
      <c r="SZ35" s="707" cm="1">
        <f t="array" aca="1" ref="SZ35" ca="1">INDIRECT(SZ$203&amp;ROW())*SZ$205</f>
        <v>0</v>
      </c>
      <c r="TA35" s="707" cm="1">
        <f t="array" aca="1" ref="TA35" ca="1">INDIRECT(TA$203&amp;ROW())*TA$205</f>
        <v>0</v>
      </c>
      <c r="TB35" s="696" cm="1">
        <f t="array" aca="1" ref="TB35" ca="1">IF(INDIRECT(TB$203&amp;ROW())="-",0,INDIRECT(TB$203&amp;ROW())*TB$205)</f>
        <v>3.7999999999999999E-2</v>
      </c>
      <c r="TC35" s="707" cm="1">
        <f t="array" aca="1" ref="TC35" ca="1">INDIRECT(TC$203&amp;ROW())*TC$205</f>
        <v>0</v>
      </c>
      <c r="TD35" s="696" cm="1">
        <f t="array" aca="1" ref="TD35" ca="1">IF(INDIRECT(TD$203&amp;ROW())="-",0,INDIRECT(TD$203&amp;ROW())*TD$205)</f>
        <v>0.12939999999999999</v>
      </c>
      <c r="TE35" s="732" cm="1">
        <f t="array" aca="1" ref="TE35" ca="1">INDIRECT(TE$203&amp;ROW())*TE$205</f>
        <v>0</v>
      </c>
      <c r="TF35" s="707" cm="1">
        <f t="array" aca="1" ref="TF35" ca="1">INDIRECT(TF$203&amp;ROW())*TF$205</f>
        <v>2</v>
      </c>
      <c r="TG35" s="707" cm="1">
        <f t="array" aca="1" ref="TG35" ca="1">INDIRECT(TG$203&amp;ROW())*TG$205</f>
        <v>0</v>
      </c>
      <c r="TH35" s="707" cm="1">
        <f t="array" aca="1" ref="TH35" ca="1">INDIRECT(TH$203&amp;ROW())*TH$205</f>
        <v>0</v>
      </c>
      <c r="TI35" s="707" cm="1">
        <f t="array" aca="1" ref="TI35" ca="1">INDIRECT(TI$203&amp;ROW())*TI$205</f>
        <v>2</v>
      </c>
      <c r="TJ35" s="696" cm="1">
        <f t="array" aca="1" ref="TJ35" ca="1">IF(INDIRECT(TJ$203&amp;ROW())="-",0,INDIRECT(TJ$203&amp;ROW())*TJ$205)</f>
        <v>0.1429</v>
      </c>
      <c r="TK35" s="707" cm="1">
        <f t="array" aca="1" ref="TK35" ca="1">INDIRECT(TK$203&amp;ROW())*TK$205</f>
        <v>0</v>
      </c>
      <c r="TL35" s="707" cm="1">
        <f t="array" aca="1" ref="TL35" ca="1">INDIRECT(TL$203&amp;ROW())*TL$205</f>
        <v>1</v>
      </c>
      <c r="TM35" s="707" cm="1">
        <f t="array" aca="1" ref="TM35" ca="1">INDIRECT(TM$203&amp;ROW())*TM$205</f>
        <v>0</v>
      </c>
      <c r="TN35" s="707" cm="1">
        <f t="array" aca="1" ref="TN35" ca="1">IF($TM35=0,0,INDIRECT(TN$203&amp;ROW())*TN$205)</f>
        <v>0</v>
      </c>
      <c r="TO35" s="707" cm="1">
        <f t="array" aca="1" ref="TO35" ca="1">IF($TM35=0,0,INDIRECT(TO$203&amp;ROW())*TO$205)</f>
        <v>0</v>
      </c>
      <c r="TP35" s="707" cm="1">
        <f t="array" aca="1" ref="TP35" ca="1">IF($TM35=0,0,INDIRECT(TP$203&amp;ROW())*TP$205)</f>
        <v>0</v>
      </c>
      <c r="TQ35" s="707" cm="1">
        <f t="array" aca="1" ref="TQ35" ca="1">IF($TM35=0,0,INDIRECT(TQ$203&amp;ROW())*TQ$205)</f>
        <v>0</v>
      </c>
      <c r="TR35" s="707" cm="1">
        <f t="array" aca="1" ref="TR35" ca="1">INDIRECT(TR$203&amp;ROW())*TR$205</f>
        <v>0</v>
      </c>
      <c r="TS35" s="707" cm="1">
        <f t="array" aca="1" ref="TS35" ca="1">IF($TR35=0,0,INDIRECT(TS$203&amp;ROW())*TS$205)</f>
        <v>0</v>
      </c>
      <c r="TT35" s="707" cm="1">
        <f t="array" aca="1" ref="TT35" ca="1">IF($TR35=0,0,INDIRECT(TT$203&amp;ROW())*TT$205)</f>
        <v>0</v>
      </c>
      <c r="TU35" s="707" cm="1">
        <f t="array" aca="1" ref="TU35" ca="1">INDIRECT(TU$203&amp;ROW())*TU$205</f>
        <v>0</v>
      </c>
      <c r="TV35" s="707" cm="1">
        <f t="array" aca="1" ref="TV35" ca="1">INDIRECT(TV$203&amp;ROW())*TV$205</f>
        <v>0</v>
      </c>
      <c r="TW35" s="707" cm="1">
        <f t="array" aca="1" ref="TW35" ca="1">INDIRECT(TW$203&amp;ROW())*TW$205</f>
        <v>0</v>
      </c>
      <c r="TX35" s="707" cm="1">
        <f t="array" aca="1" ref="TX35" ca="1">INDIRECT(TX$203&amp;ROW())*TX$205</f>
        <v>0</v>
      </c>
      <c r="TY35" s="707" cm="1">
        <f t="array" aca="1" ref="TY35" ca="1">INDIRECT(TY$203&amp;ROW())*TY$205</f>
        <v>0</v>
      </c>
      <c r="TZ35" s="707" cm="1">
        <f t="array" aca="1" ref="TZ35" ca="1">INDIRECT(TZ$203&amp;ROW())*TZ$205</f>
        <v>0</v>
      </c>
      <c r="UA35" s="707" cm="1">
        <f t="array" aca="1" ref="UA35" ca="1">INDIRECT(UA$203&amp;ROW())*UA$205</f>
        <v>0</v>
      </c>
      <c r="UB35" s="707" cm="1">
        <f t="array" aca="1" ref="UB35" ca="1">INDIRECT(UB$203&amp;ROW())*UB$205</f>
        <v>0</v>
      </c>
      <c r="UC35" s="707" cm="1">
        <f t="array" aca="1" ref="UC35" ca="1">INDIRECT(UC$203&amp;ROW())*UC$205</f>
        <v>1</v>
      </c>
      <c r="UD35" s="707" cm="1">
        <f t="array" aca="1" ref="UD35" ca="1">INDIRECT(UD$203&amp;ROW())*UD$205</f>
        <v>0</v>
      </c>
      <c r="UE35" s="707" cm="1">
        <f t="array" aca="1" ref="UE35" ca="1">INDIRECT(UE$203&amp;ROW())*UE$205</f>
        <v>0</v>
      </c>
      <c r="UF35" s="707" cm="1">
        <f t="array" aca="1" ref="UF35" ca="1">INDIRECT(UF$203&amp;ROW())*UF$205</f>
        <v>0</v>
      </c>
      <c r="UG35" s="696" cm="1">
        <f t="array" aca="1" ref="UG35" ca="1">IF(INDIRECT(UG$203&amp;ROW())="-",0,INDIRECT(UG$203&amp;ROW())*UG$205)</f>
        <v>0.25390000000000001</v>
      </c>
      <c r="UH35" s="707" cm="1">
        <f t="array" aca="1" ref="UH35" ca="1">INDIRECT(UH$203&amp;ROW())*UH$205</f>
        <v>0</v>
      </c>
      <c r="UI35" s="707" cm="1">
        <f t="array" aca="1" ref="UI35" ca="1">INDIRECT(UI$203&amp;ROW())*UI$205</f>
        <v>0</v>
      </c>
      <c r="UJ35" s="707" cm="1">
        <f t="array" aca="1" ref="UJ35" ca="1">INDIRECT(UJ$203&amp;ROW())*UJ$205</f>
        <v>0</v>
      </c>
      <c r="UM35" s="606" t="s">
        <v>2743</v>
      </c>
      <c r="UN35" s="616">
        <f t="shared" ca="1" si="83"/>
        <v>-0.97111609266078391</v>
      </c>
      <c r="UO35" s="616">
        <f t="shared" ca="1" si="83"/>
        <v>-0.6225347970107441</v>
      </c>
      <c r="UP35" s="616">
        <f t="shared" ca="1" si="83"/>
        <v>-0.88618201963763954</v>
      </c>
      <c r="UQ35" s="616">
        <f t="shared" ca="1" si="83"/>
        <v>0.29355872991449461</v>
      </c>
      <c r="UR35" s="616">
        <f t="shared" ca="1" si="83"/>
        <v>0.12190361681987209</v>
      </c>
      <c r="US35" s="616">
        <f t="shared" ca="1" si="83"/>
        <v>0.41305213694811815</v>
      </c>
      <c r="UT35" s="616">
        <f t="shared" ca="1" si="83"/>
        <v>0.30690415393182785</v>
      </c>
      <c r="UU35" s="616">
        <f t="shared" ca="1" si="83"/>
        <v>-1.6225788321166725</v>
      </c>
      <c r="UV35" s="616">
        <f t="shared" ca="1" si="83"/>
        <v>-1.8398832032123544</v>
      </c>
      <c r="UW35" s="616">
        <f t="shared" ca="1" si="83"/>
        <v>-2.1021242737767571</v>
      </c>
      <c r="UX35" s="616">
        <f t="shared" ca="1" si="83"/>
        <v>0.28247365722383649</v>
      </c>
      <c r="UY35" s="616">
        <f t="shared" ca="1" si="83"/>
        <v>-0.67270887390575207</v>
      </c>
      <c r="UZ35" s="616">
        <f t="shared" ca="1" si="83"/>
        <v>-0.80238258590915801</v>
      </c>
      <c r="VA35" s="616">
        <f t="shared" ca="1" si="83"/>
        <v>-1.9600454033229557</v>
      </c>
      <c r="VB35" s="616">
        <f t="shared" ca="1" si="83"/>
        <v>-0.76400504167427041</v>
      </c>
      <c r="VC35" s="616">
        <f t="shared" ref="VC35:VR52" ca="1" si="96">(TD35-VC$203)/VC$204</f>
        <v>-1.7311128973205907</v>
      </c>
      <c r="VD35" s="616">
        <f t="shared" ca="1" si="96"/>
        <v>-1.5772186114663853</v>
      </c>
      <c r="VE35" s="616">
        <f t="shared" ca="1" si="96"/>
        <v>3.9909080070471406E-2</v>
      </c>
      <c r="VF35" s="616">
        <f t="shared" ca="1" si="96"/>
        <v>-1.7012503523278015</v>
      </c>
      <c r="VG35" s="616">
        <f t="shared" ca="1" si="96"/>
        <v>-0.89462372206681784</v>
      </c>
      <c r="VH35" s="616">
        <f t="shared" ca="1" si="96"/>
        <v>-0.12784420028857393</v>
      </c>
      <c r="VI35" s="616">
        <f t="shared" ca="1" si="96"/>
        <v>-1.6365059231831289</v>
      </c>
      <c r="VJ35" s="616">
        <f t="shared" ca="1" si="96"/>
        <v>-0.90132677458943244</v>
      </c>
      <c r="VK35" s="616">
        <f t="shared" ca="1" si="96"/>
        <v>-0.49937453713488217</v>
      </c>
      <c r="VL35" s="616">
        <f t="shared" ca="1" si="96"/>
        <v>-0.83864555511817418</v>
      </c>
      <c r="VM35" s="616">
        <f t="shared" ca="1" si="96"/>
        <v>-0.57201237404204519</v>
      </c>
      <c r="VN35" s="616">
        <f t="shared" ca="1" si="96"/>
        <v>-0.62639799545694341</v>
      </c>
      <c r="VO35" s="616">
        <f t="shared" ca="1" si="96"/>
        <v>-0.42150866262694142</v>
      </c>
      <c r="VP35" s="616">
        <f t="shared" ca="1" si="96"/>
        <v>-0.46221149066820022</v>
      </c>
      <c r="VQ35" s="616">
        <f t="shared" ca="1" si="86"/>
        <v>-0.77889442244162177</v>
      </c>
      <c r="VR35" s="616">
        <f t="shared" ca="1" si="86"/>
        <v>-0.64202286734458469</v>
      </c>
      <c r="VS35" s="616">
        <f t="shared" ca="1" si="86"/>
        <v>-0.40481357988865657</v>
      </c>
      <c r="VT35" s="616">
        <f t="shared" ca="1" si="86"/>
        <v>-0.3878135405833677</v>
      </c>
      <c r="VU35" s="616">
        <f t="shared" ca="1" si="86"/>
        <v>-0.82130507758946303</v>
      </c>
      <c r="VV35" s="616">
        <f t="shared" ca="1" si="86"/>
        <v>-0.64337789451099625</v>
      </c>
      <c r="VW35" s="616">
        <f t="shared" ca="1" si="86"/>
        <v>-2.2727508617901209</v>
      </c>
      <c r="VX35" s="616">
        <f t="shared" ca="1" si="86"/>
        <v>-0.78524029103755877</v>
      </c>
      <c r="VY35" s="616">
        <f t="shared" ca="1" si="86"/>
        <v>-1.477844244223653</v>
      </c>
      <c r="VZ35" s="616">
        <f t="shared" ca="1" si="86"/>
        <v>-1.5555141459162816</v>
      </c>
      <c r="WA35" s="616">
        <f t="shared" ca="1" si="86"/>
        <v>-1.1483025824394326</v>
      </c>
      <c r="WB35" s="616">
        <f t="shared" ca="1" si="86"/>
        <v>0.33435322352896929</v>
      </c>
      <c r="WC35" s="616">
        <f t="shared" ca="1" si="86"/>
        <v>-2.0807149803312397</v>
      </c>
      <c r="WD35" s="616">
        <f t="shared" ca="1" si="86"/>
        <v>-1.3395773314157267</v>
      </c>
      <c r="WE35" s="616">
        <f t="shared" ca="1" si="86"/>
        <v>-1.7097470492691516</v>
      </c>
      <c r="WF35" s="616">
        <f t="shared" ca="1" si="86"/>
        <v>-2.2325259400329518</v>
      </c>
      <c r="WG35" s="616">
        <f t="shared" ca="1" si="87"/>
        <v>-1.008197359876486</v>
      </c>
      <c r="WH35" s="616">
        <f t="shared" ca="1" si="87"/>
        <v>-1.0816125322340113</v>
      </c>
      <c r="WI35" s="627">
        <f t="shared" ca="1" si="76"/>
        <v>-0.9831420375936909</v>
      </c>
      <c r="WL35" s="606" t="s">
        <v>2743</v>
      </c>
      <c r="WM35" s="700" t="str">
        <f t="shared" ca="1" si="63"/>
        <v>D</v>
      </c>
      <c r="WN35" s="479">
        <f t="shared" ca="1" si="64"/>
        <v>0.18169055982770535</v>
      </c>
      <c r="WO35" s="495">
        <f t="shared" ref="WO35:WR66" ca="1" si="97">(WS35-WS$211)/WS$213</f>
        <v>0.3472683497628008</v>
      </c>
      <c r="WP35" s="458">
        <f t="shared" ca="1" si="97"/>
        <v>0.31128703290704451</v>
      </c>
      <c r="WQ35" s="458">
        <f t="shared" ca="1" si="97"/>
        <v>6.820685664097606E-2</v>
      </c>
      <c r="WR35" s="459">
        <f t="shared" ca="1" si="97"/>
        <v>0</v>
      </c>
      <c r="WS35" s="495">
        <f t="shared" ca="1" si="65"/>
        <v>-0.81247045790839334</v>
      </c>
      <c r="WT35" s="458">
        <f t="shared" ca="1" si="66"/>
        <v>-1.0510137228029879</v>
      </c>
      <c r="WU35" s="458">
        <f t="shared" ca="1" si="67"/>
        <v>-0.73719248878723753</v>
      </c>
      <c r="WV35" s="459">
        <f t="shared" ca="1" si="68"/>
        <v>-1.2835324550969058</v>
      </c>
      <c r="WW35" s="484">
        <f t="shared" ca="1" si="84"/>
        <v>-0.7262006140917342</v>
      </c>
      <c r="WX35" s="484">
        <f t="shared" ca="1" si="84"/>
        <v>-0.37545073607717977</v>
      </c>
      <c r="WY35" s="484">
        <f t="shared" ca="1" si="84"/>
        <v>-0.64522912849816527</v>
      </c>
      <c r="WZ35" s="484">
        <f t="shared" ca="1" si="84"/>
        <v>0.10559307515024371</v>
      </c>
      <c r="XA35" s="484">
        <f t="shared" ca="1" si="84"/>
        <v>6.4328538595846502E-2</v>
      </c>
      <c r="XB35" s="484">
        <f t="shared" ca="1" si="84"/>
        <v>0.21821544394969081</v>
      </c>
      <c r="XC35" s="484">
        <f t="shared" ca="1" si="84"/>
        <v>0.14467461816346364</v>
      </c>
      <c r="XD35" s="484">
        <f t="shared" ca="1" si="84"/>
        <v>-0.8322206829926414</v>
      </c>
      <c r="XE35" s="484">
        <f t="shared" ca="1" si="84"/>
        <v>-0.90319866445694474</v>
      </c>
      <c r="XF35" s="484">
        <f t="shared" ca="1" si="84"/>
        <v>-1.3527169701753432</v>
      </c>
      <c r="XG35" s="484">
        <f t="shared" ca="1" si="84"/>
        <v>0.1145148206385433</v>
      </c>
      <c r="XH35" s="484">
        <f t="shared" ca="1" si="84"/>
        <v>-0.33958343954762366</v>
      </c>
      <c r="XI35" s="484">
        <f t="shared" ca="1" si="84"/>
        <v>-0.56078518929191046</v>
      </c>
      <c r="XJ35" s="484">
        <f t="shared" ca="1" si="84"/>
        <v>-1.3910442227383017</v>
      </c>
      <c r="XK35" s="484">
        <f t="shared" ca="1" si="84"/>
        <v>-0.54267278110123429</v>
      </c>
      <c r="XL35" s="484">
        <f t="shared" ref="XL35:YA52" ca="1" si="98">(VC35*XL$205)</f>
        <v>-1.5292651334930099</v>
      </c>
      <c r="XM35" s="484">
        <f t="shared" ca="1" si="98"/>
        <v>-1.1895382767679479</v>
      </c>
      <c r="XN35" s="484">
        <f t="shared" ca="1" si="98"/>
        <v>2.7828601533139714E-2</v>
      </c>
      <c r="XO35" s="484">
        <f t="shared" ca="1" si="98"/>
        <v>-1.2490580086790719</v>
      </c>
      <c r="XP35" s="484">
        <f t="shared" ca="1" si="98"/>
        <v>-0.57255918212276347</v>
      </c>
      <c r="XQ35" s="484">
        <f t="shared" ca="1" si="98"/>
        <v>-8.50675308720171E-2</v>
      </c>
      <c r="XR35" s="484">
        <f t="shared" ca="1" si="98"/>
        <v>-1.4319426827852377</v>
      </c>
      <c r="XS35" s="484">
        <f t="shared" ca="1" si="98"/>
        <v>-0.55611861992167977</v>
      </c>
      <c r="XT35" s="484">
        <f t="shared" ca="1" si="98"/>
        <v>-0.30327015640201394</v>
      </c>
      <c r="XU35" s="484">
        <f t="shared" ca="1" si="98"/>
        <v>-0.63720289277878872</v>
      </c>
      <c r="XV35" s="484">
        <f t="shared" ca="1" si="98"/>
        <v>-0.30179372854458303</v>
      </c>
      <c r="XW35" s="484">
        <f t="shared" ca="1" si="98"/>
        <v>-0.40427726626791127</v>
      </c>
      <c r="XX35" s="484">
        <f t="shared" ca="1" si="98"/>
        <v>-0.20379943838012618</v>
      </c>
      <c r="XY35" s="484">
        <f t="shared" ca="1" si="98"/>
        <v>-0.24303080179333969</v>
      </c>
      <c r="XZ35" s="484">
        <f t="shared" ca="1" si="88"/>
        <v>-0.56968338057380219</v>
      </c>
      <c r="YA35" s="484">
        <f t="shared" ca="1" si="88"/>
        <v>-0.43779539324227229</v>
      </c>
      <c r="YB35" s="484">
        <f t="shared" ca="1" si="88"/>
        <v>-0.21272953623148902</v>
      </c>
      <c r="YC35" s="484">
        <f t="shared" ca="1" si="88"/>
        <v>-0.17304240180829866</v>
      </c>
      <c r="YD35" s="484">
        <f t="shared" ca="1" si="88"/>
        <v>-0.6068623218308542</v>
      </c>
      <c r="YE35" s="484">
        <f t="shared" ca="1" si="88"/>
        <v>-0.46342509741627064</v>
      </c>
      <c r="YF35" s="484">
        <f t="shared" ca="1" si="88"/>
        <v>-1.3406957333699923</v>
      </c>
      <c r="YG35" s="484">
        <f t="shared" ca="1" si="88"/>
        <v>-0.54699838673676349</v>
      </c>
      <c r="YH35" s="484">
        <f t="shared" ca="1" si="88"/>
        <v>-0.78754319774678472</v>
      </c>
      <c r="YI35" s="484">
        <f t="shared" ca="1" si="88"/>
        <v>-0.91106463526316606</v>
      </c>
      <c r="YJ35" s="484">
        <f t="shared" ca="1" si="88"/>
        <v>-0.6812879221613154</v>
      </c>
      <c r="YK35" s="484">
        <f t="shared" ca="1" si="88"/>
        <v>5.8277766861099353E-2</v>
      </c>
      <c r="YL35" s="484">
        <f t="shared" ca="1" si="88"/>
        <v>-0.65875436277287047</v>
      </c>
      <c r="YM35" s="484">
        <f t="shared" ca="1" si="88"/>
        <v>-1.0693845836691747</v>
      </c>
      <c r="YN35" s="484">
        <f t="shared" ca="1" si="88"/>
        <v>-1.2190496461289051</v>
      </c>
      <c r="YO35" s="484">
        <f t="shared" ca="1" si="88"/>
        <v>-1.3709941797742355</v>
      </c>
      <c r="YP35" s="484">
        <f t="shared" ca="1" si="89"/>
        <v>-0.53716755334219179</v>
      </c>
      <c r="YQ35" s="484">
        <f t="shared" ca="1" si="89"/>
        <v>-0.78352011835031787</v>
      </c>
      <c r="YR35" s="484">
        <f t="shared" ca="1" si="79"/>
        <v>-0.73715989978774943</v>
      </c>
      <c r="YU35" s="606" t="s">
        <v>2743</v>
      </c>
      <c r="YV35" s="700" t="str">
        <f t="shared" ca="1" si="49"/>
        <v>C</v>
      </c>
      <c r="YW35" s="479">
        <f t="shared" ca="1" si="69"/>
        <v>0.28819758785794392</v>
      </c>
      <c r="YX35" s="495">
        <f t="shared" ref="YX35:ZA66" ca="1" si="99">(ZB35-ZB$211)/ZB$213</f>
        <v>0.48828235190109026</v>
      </c>
      <c r="YY35" s="458">
        <f t="shared" ca="1" si="99"/>
        <v>0.40286455158476075</v>
      </c>
      <c r="YZ35" s="458">
        <f t="shared" ca="1" si="99"/>
        <v>2.3470983445750916E-2</v>
      </c>
      <c r="ZA35" s="459">
        <f t="shared" ca="1" si="99"/>
        <v>0.23817246450017363</v>
      </c>
      <c r="ZB35" s="495">
        <f t="shared" ca="1" si="70"/>
        <v>-0.74981709589622225</v>
      </c>
      <c r="ZC35" s="458">
        <f t="shared" ca="1" si="71"/>
        <v>-0.75463535070654775</v>
      </c>
      <c r="ZD35" s="458">
        <f t="shared" ca="1" si="72"/>
        <v>-0.68726592321678404</v>
      </c>
      <c r="ZE35" s="459">
        <f t="shared" ca="1" si="73"/>
        <v>-1.0551315800975414</v>
      </c>
      <c r="ZF35" s="484">
        <f t="shared" ca="1" si="85"/>
        <v>-3.2485432480444082E-2</v>
      </c>
      <c r="ZG35" s="484">
        <f t="shared" ca="1" si="85"/>
        <v>-7.9385408814590788E-2</v>
      </c>
      <c r="ZH35" s="484">
        <f t="shared" ca="1" si="85"/>
        <v>-6.6861590023482048E-2</v>
      </c>
      <c r="ZI35" s="484">
        <f t="shared" ca="1" si="85"/>
        <v>2.1988880583922777E-2</v>
      </c>
      <c r="ZJ35" s="484">
        <f t="shared" ca="1" si="85"/>
        <v>1.0659583188508518E-2</v>
      </c>
      <c r="ZK35" s="484">
        <f t="shared" ca="1" si="85"/>
        <v>7.3425809550013654E-2</v>
      </c>
      <c r="ZL35" s="484">
        <f t="shared" ca="1" si="85"/>
        <v>2.4672875513209128E-2</v>
      </c>
      <c r="ZM35" s="484">
        <f t="shared" ca="1" si="85"/>
        <v>-0.2871932966891404</v>
      </c>
      <c r="ZN35" s="484">
        <f t="shared" ca="1" si="85"/>
        <v>-0.37190721026110912</v>
      </c>
      <c r="ZO35" s="484">
        <f t="shared" ca="1" si="85"/>
        <v>-9.4877609903830637E-2</v>
      </c>
      <c r="ZP35" s="484">
        <f t="shared" ca="1" si="85"/>
        <v>2.6000050859821721E-2</v>
      </c>
      <c r="ZQ35" s="484">
        <f t="shared" ca="1" si="85"/>
        <v>-1.1497069191506403E-2</v>
      </c>
      <c r="ZR35" s="484">
        <f t="shared" ca="1" si="85"/>
        <v>-4.5981105838852197E-2</v>
      </c>
      <c r="ZS35" s="484">
        <f t="shared" ca="1" si="85"/>
        <v>-0.16446469548074144</v>
      </c>
      <c r="ZT35" s="484">
        <f t="shared" ca="1" si="85"/>
        <v>-2.7291061507312073E-2</v>
      </c>
      <c r="ZU35" s="484">
        <f t="shared" ref="ZU35:AAJ52" ca="1" si="100">(VC35*ZU$205)</f>
        <v>-0.10956047293899292</v>
      </c>
      <c r="ZV35" s="484">
        <f t="shared" ca="1" si="100"/>
        <v>-8.3701405664608222E-2</v>
      </c>
      <c r="ZW35" s="484">
        <f t="shared" ca="1" si="100"/>
        <v>5.5175234891583769E-3</v>
      </c>
      <c r="ZX35" s="484">
        <f t="shared" ca="1" si="100"/>
        <v>-4.9666031249752343E-2</v>
      </c>
      <c r="ZY35" s="484">
        <f t="shared" ca="1" si="100"/>
        <v>-9.6348193705378546E-2</v>
      </c>
      <c r="ZZ35" s="484">
        <f t="shared" ca="1" si="100"/>
        <v>-7.8155783354792625E-3</v>
      </c>
      <c r="AAA35" s="484">
        <f t="shared" ca="1" si="100"/>
        <v>-9.8880304440009337E-2</v>
      </c>
      <c r="AAB35" s="484">
        <f t="shared" ca="1" si="100"/>
        <v>-0.10150745433592355</v>
      </c>
      <c r="AAC35" s="484">
        <f t="shared" ca="1" si="100"/>
        <v>-7.4874871608304394E-3</v>
      </c>
      <c r="AAD35" s="484">
        <f t="shared" ca="1" si="100"/>
        <v>-7.8682240113631882E-2</v>
      </c>
      <c r="AAE35" s="484">
        <f t="shared" ca="1" si="100"/>
        <v>-4.0219644611828483E-2</v>
      </c>
      <c r="AAF35" s="484">
        <f t="shared" ca="1" si="100"/>
        <v>-6.120902348854227E-2</v>
      </c>
      <c r="AAG35" s="484">
        <f t="shared" ca="1" si="100"/>
        <v>-4.3018323338477257E-2</v>
      </c>
      <c r="AAH35" s="484">
        <f t="shared" ca="1" si="100"/>
        <v>-3.8008707897835295E-2</v>
      </c>
      <c r="AAI35" s="484">
        <f t="shared" ca="1" si="90"/>
        <v>-6.0338538063910964E-2</v>
      </c>
      <c r="AAJ35" s="484">
        <f t="shared" ca="1" si="90"/>
        <v>-5.2025335368730337E-2</v>
      </c>
      <c r="AAK35" s="484">
        <f t="shared" ca="1" si="90"/>
        <v>-3.3183772310049216E-2</v>
      </c>
      <c r="AAL35" s="484">
        <f t="shared" ca="1" si="90"/>
        <v>-1.741238539122681E-2</v>
      </c>
      <c r="AAM35" s="484">
        <f t="shared" ca="1" si="90"/>
        <v>-2.189532836791554E-2</v>
      </c>
      <c r="AAN35" s="484">
        <f t="shared" ca="1" si="90"/>
        <v>-6.1359063816095079E-2</v>
      </c>
      <c r="AAO35" s="484">
        <f t="shared" ca="1" si="90"/>
        <v>-6.3937554045021938E-2</v>
      </c>
      <c r="AAP35" s="484">
        <f t="shared" ca="1" si="90"/>
        <v>-2.8906649957960041E-2</v>
      </c>
      <c r="AAQ35" s="484">
        <f t="shared" ca="1" si="90"/>
        <v>-0.15117325855892658</v>
      </c>
      <c r="AAR35" s="484">
        <f t="shared" ca="1" si="90"/>
        <v>-3.6651122693945694E-2</v>
      </c>
      <c r="AAS35" s="484">
        <f t="shared" ca="1" si="90"/>
        <v>-3.1171595822786675E-2</v>
      </c>
      <c r="AAT35" s="484">
        <f t="shared" ca="1" si="90"/>
        <v>0.1027465411596778</v>
      </c>
      <c r="AAU35" s="484">
        <f t="shared" ca="1" si="90"/>
        <v>-0.53799345446025815</v>
      </c>
      <c r="AAV35" s="484">
        <f t="shared" ca="1" si="90"/>
        <v>-8.8571357168320833E-2</v>
      </c>
      <c r="AAW35" s="484">
        <f t="shared" ca="1" si="90"/>
        <v>-6.3917050252045346E-2</v>
      </c>
      <c r="AAX35" s="484">
        <f t="shared" ca="1" si="90"/>
        <v>-0.1756552696663056</v>
      </c>
      <c r="AAY35" s="484">
        <f t="shared" ca="1" si="91"/>
        <v>-0.12312049482031152</v>
      </c>
      <c r="AAZ35" s="484">
        <f t="shared" ca="1" si="91"/>
        <v>-0.11856365915979221</v>
      </c>
      <c r="ABA35" s="484">
        <f t="shared" ca="1" si="82"/>
        <v>-0.10451532592333997</v>
      </c>
    </row>
    <row r="36" spans="1:729" ht="15" customHeight="1" x14ac:dyDescent="0.35">
      <c r="A36" s="498">
        <v>34</v>
      </c>
      <c r="B36" s="628"/>
      <c r="C36" s="606" t="s">
        <v>2760</v>
      </c>
      <c r="D36" s="629">
        <v>148</v>
      </c>
      <c r="E36" s="630" t="s">
        <v>2761</v>
      </c>
      <c r="F36" s="631" t="s">
        <v>1182</v>
      </c>
      <c r="G36" s="632">
        <v>16425.859</v>
      </c>
      <c r="H36" s="504">
        <v>11171.839251204938</v>
      </c>
      <c r="I36" s="505">
        <v>700</v>
      </c>
      <c r="J36" s="506" t="s">
        <v>2762</v>
      </c>
      <c r="K36" s="507">
        <v>0</v>
      </c>
      <c r="L36" s="841" t="s">
        <v>1188</v>
      </c>
      <c r="M36" s="817">
        <v>189</v>
      </c>
      <c r="N36" s="818">
        <v>0.15570000000000001</v>
      </c>
      <c r="O36" s="819">
        <v>0.2</v>
      </c>
      <c r="P36" s="820">
        <v>8.8999999999999996E-2</v>
      </c>
      <c r="Q36" s="821">
        <v>0.1782</v>
      </c>
      <c r="R36" s="818">
        <v>0.26190000000000002</v>
      </c>
      <c r="S36" s="822">
        <v>0.12570000000000001</v>
      </c>
      <c r="T36" s="822">
        <v>0.14580000000000001</v>
      </c>
      <c r="U36" s="822">
        <v>0.13768</v>
      </c>
      <c r="V36" s="822">
        <v>4.7199999999999999E-2</v>
      </c>
      <c r="W36" s="633" t="s">
        <v>1188</v>
      </c>
      <c r="X36" s="516" t="s">
        <v>1188</v>
      </c>
      <c r="Y36" s="517" t="s">
        <v>1188</v>
      </c>
      <c r="Z36" s="517">
        <v>0</v>
      </c>
      <c r="AA36" s="875" t="s">
        <v>1188</v>
      </c>
      <c r="AB36" s="520" t="s">
        <v>1188</v>
      </c>
      <c r="AC36" s="576">
        <v>0</v>
      </c>
      <c r="AD36" s="575" t="s">
        <v>1188</v>
      </c>
      <c r="AE36" s="817">
        <v>0</v>
      </c>
      <c r="AF36" s="634" t="s">
        <v>1188</v>
      </c>
      <c r="AG36" s="635" t="s">
        <v>1188</v>
      </c>
      <c r="AH36" s="636" t="s">
        <v>1188</v>
      </c>
      <c r="AI36" s="636" t="s">
        <v>1188</v>
      </c>
      <c r="AJ36" s="636" t="s">
        <v>1188</v>
      </c>
      <c r="AK36" s="637" t="s">
        <v>1188</v>
      </c>
      <c r="AL36" s="638" t="s">
        <v>1188</v>
      </c>
      <c r="AM36" s="639" t="s">
        <v>1188</v>
      </c>
      <c r="AN36" s="636" t="s">
        <v>1188</v>
      </c>
      <c r="AO36" s="636" t="s">
        <v>1188</v>
      </c>
      <c r="AP36" s="636" t="s">
        <v>1188</v>
      </c>
      <c r="AQ36" s="636" t="s">
        <v>1188</v>
      </c>
      <c r="AR36" s="636" t="s">
        <v>1188</v>
      </c>
      <c r="AS36" s="636" t="s">
        <v>1188</v>
      </c>
      <c r="AT36" s="636" t="s">
        <v>1188</v>
      </c>
      <c r="AU36" s="640" t="s">
        <v>1188</v>
      </c>
      <c r="AV36" s="847" t="s">
        <v>2763</v>
      </c>
      <c r="AW36" s="642" t="s">
        <v>1190</v>
      </c>
      <c r="AX36" s="843">
        <v>1</v>
      </c>
      <c r="AY36" s="847" t="s">
        <v>2764</v>
      </c>
      <c r="AZ36" s="800">
        <v>1</v>
      </c>
      <c r="BA36" s="573" t="s">
        <v>2765</v>
      </c>
      <c r="BB36" s="631" t="s">
        <v>2496</v>
      </c>
      <c r="BC36" s="646" t="s">
        <v>2497</v>
      </c>
      <c r="BD36" s="502" t="s">
        <v>1195</v>
      </c>
      <c r="BE36" s="502" t="s">
        <v>1196</v>
      </c>
      <c r="BF36" s="502">
        <v>3</v>
      </c>
      <c r="BG36" s="502">
        <v>2000</v>
      </c>
      <c r="BH36" s="502" t="s">
        <v>1195</v>
      </c>
      <c r="BI36" s="502">
        <v>1</v>
      </c>
      <c r="BJ36" s="534">
        <v>2</v>
      </c>
      <c r="BK36" s="838" t="s">
        <v>2498</v>
      </c>
      <c r="BL36" s="631" t="s">
        <v>1199</v>
      </c>
      <c r="BM36" s="842" t="s">
        <v>2762</v>
      </c>
      <c r="BN36" s="647">
        <v>1996</v>
      </c>
      <c r="BO36" s="651" t="s">
        <v>1188</v>
      </c>
      <c r="BP36" s="647" t="s">
        <v>1188</v>
      </c>
      <c r="BQ36" s="647">
        <v>0</v>
      </c>
      <c r="BR36" s="647" t="s">
        <v>1188</v>
      </c>
      <c r="BS36" s="647" t="s">
        <v>1188</v>
      </c>
      <c r="BT36" s="647" t="s">
        <v>1188</v>
      </c>
      <c r="BU36" s="647" t="s">
        <v>1188</v>
      </c>
      <c r="BV36" s="648" t="s">
        <v>1188</v>
      </c>
      <c r="BW36" s="859" t="s">
        <v>2766</v>
      </c>
      <c r="BX36" s="650">
        <v>1969</v>
      </c>
      <c r="BY36" s="647" t="s">
        <v>2767</v>
      </c>
      <c r="BZ36" s="651" t="s">
        <v>2768</v>
      </c>
      <c r="CA36" s="647">
        <v>1</v>
      </c>
      <c r="CB36" s="647" t="s">
        <v>1262</v>
      </c>
      <c r="CC36" s="798" t="s">
        <v>2769</v>
      </c>
      <c r="CD36" s="652">
        <v>1996</v>
      </c>
      <c r="CE36" s="647">
        <v>3</v>
      </c>
      <c r="CF36" s="647">
        <v>2</v>
      </c>
      <c r="CG36" s="859" t="s">
        <v>2766</v>
      </c>
      <c r="CH36" s="647">
        <v>1969</v>
      </c>
      <c r="CI36" s="647">
        <v>2005</v>
      </c>
      <c r="CJ36" s="647">
        <v>1</v>
      </c>
      <c r="CK36" s="651" t="s">
        <v>2111</v>
      </c>
      <c r="CL36" s="651" t="s">
        <v>1208</v>
      </c>
      <c r="CM36" s="647">
        <v>2</v>
      </c>
      <c r="CN36" s="647" t="s">
        <v>2112</v>
      </c>
      <c r="CO36" s="798" t="s">
        <v>2113</v>
      </c>
      <c r="CP36" s="647">
        <v>2007</v>
      </c>
      <c r="CQ36" s="647">
        <v>3</v>
      </c>
      <c r="CR36" s="650">
        <v>2</v>
      </c>
      <c r="CS36" s="848" t="s">
        <v>1188</v>
      </c>
      <c r="CT36" s="647" t="s">
        <v>1188</v>
      </c>
      <c r="CU36" s="648">
        <v>0</v>
      </c>
      <c r="CV36" s="849" t="s">
        <v>1188</v>
      </c>
      <c r="CW36" s="647" t="s">
        <v>1188</v>
      </c>
      <c r="CX36" s="657">
        <v>0</v>
      </c>
      <c r="CY36" s="852" t="s">
        <v>1188</v>
      </c>
      <c r="CZ36" s="647" t="s">
        <v>1188</v>
      </c>
      <c r="DA36" s="657">
        <v>0</v>
      </c>
      <c r="DB36" s="723">
        <v>92000</v>
      </c>
      <c r="DC36" s="753">
        <v>2</v>
      </c>
      <c r="DD36" s="659" t="s">
        <v>2770</v>
      </c>
      <c r="DE36" s="648">
        <v>2019</v>
      </c>
      <c r="DF36" s="708" t="s">
        <v>2507</v>
      </c>
      <c r="DG36" s="664" t="s">
        <v>2771</v>
      </c>
      <c r="DH36" s="825">
        <v>1</v>
      </c>
      <c r="DI36" s="781" t="s">
        <v>1262</v>
      </c>
      <c r="DJ36" s="578" t="s">
        <v>2772</v>
      </c>
      <c r="DK36" s="665" t="s">
        <v>1188</v>
      </c>
      <c r="DL36" s="665">
        <v>2</v>
      </c>
      <c r="DM36" s="655">
        <v>2</v>
      </c>
      <c r="DN36" s="794" t="s">
        <v>2507</v>
      </c>
      <c r="DO36" s="754" t="s">
        <v>2771</v>
      </c>
      <c r="DP36" s="825">
        <v>1</v>
      </c>
      <c r="DQ36" s="781" t="s">
        <v>1262</v>
      </c>
      <c r="DR36" s="578" t="s">
        <v>2772</v>
      </c>
      <c r="DS36" s="665" t="s">
        <v>1188</v>
      </c>
      <c r="DT36" s="753">
        <v>2</v>
      </c>
      <c r="DU36" s="657">
        <v>2</v>
      </c>
      <c r="DV36" s="651" t="s">
        <v>2773</v>
      </c>
      <c r="DW36" s="535" t="s">
        <v>2774</v>
      </c>
      <c r="DX36" s="647">
        <v>2014</v>
      </c>
      <c r="DY36" s="647">
        <v>2</v>
      </c>
      <c r="DZ36" s="650">
        <v>1</v>
      </c>
      <c r="EA36" s="807" t="s">
        <v>1188</v>
      </c>
      <c r="EB36" s="785" t="s">
        <v>1190</v>
      </c>
      <c r="EC36" s="647">
        <v>2</v>
      </c>
      <c r="ED36" s="668" t="s">
        <v>1274</v>
      </c>
      <c r="EE36" s="647">
        <v>2000</v>
      </c>
      <c r="EF36" s="647">
        <v>3</v>
      </c>
      <c r="EG36" s="650" t="s">
        <v>1220</v>
      </c>
      <c r="EH36" s="648">
        <v>3</v>
      </c>
      <c r="EI36" s="551" t="s">
        <v>2775</v>
      </c>
      <c r="EJ36" s="651" t="s">
        <v>2515</v>
      </c>
      <c r="EK36" s="647" t="s">
        <v>1188</v>
      </c>
      <c r="EL36" s="647" t="s">
        <v>1188</v>
      </c>
      <c r="EM36" s="669" t="s">
        <v>1188</v>
      </c>
      <c r="EN36" s="647" t="s">
        <v>1188</v>
      </c>
      <c r="EO36" s="670" t="s">
        <v>1188</v>
      </c>
      <c r="EP36" s="556">
        <v>0</v>
      </c>
      <c r="EQ36" s="556" t="s">
        <v>1188</v>
      </c>
      <c r="ER36" s="651" t="s">
        <v>1188</v>
      </c>
      <c r="ES36" s="556" t="s">
        <v>1188</v>
      </c>
      <c r="ET36" s="556">
        <v>0</v>
      </c>
      <c r="EU36" s="671">
        <v>0</v>
      </c>
      <c r="EV36" s="839">
        <v>2014</v>
      </c>
      <c r="EW36" s="673"/>
      <c r="EX36" s="674"/>
      <c r="EY36" s="631" t="s">
        <v>1416</v>
      </c>
      <c r="EZ36" s="631">
        <v>1</v>
      </c>
      <c r="FA36" s="675">
        <v>21.7</v>
      </c>
      <c r="FB36" s="648">
        <v>0</v>
      </c>
      <c r="FC36" s="676"/>
      <c r="FD36" s="647"/>
      <c r="FE36" s="648"/>
      <c r="FF36" s="652" t="s">
        <v>1225</v>
      </c>
      <c r="FG36" s="563" t="s">
        <v>1226</v>
      </c>
      <c r="FH36" s="631" t="str">
        <f t="shared" si="0"/>
        <v>D</v>
      </c>
      <c r="FI36" s="677">
        <f t="shared" si="1"/>
        <v>0.6</v>
      </c>
      <c r="FJ36" s="678">
        <f t="shared" si="2"/>
        <v>0.8</v>
      </c>
      <c r="FK36" s="679">
        <f t="shared" si="3"/>
        <v>1</v>
      </c>
      <c r="FL36" s="680">
        <f t="shared" si="4"/>
        <v>0</v>
      </c>
      <c r="FM36" s="681">
        <v>0</v>
      </c>
      <c r="FN36" s="574" t="s">
        <v>1188</v>
      </c>
      <c r="FO36" s="470" t="s">
        <v>1188</v>
      </c>
      <c r="FP36" s="470" t="s">
        <v>1188</v>
      </c>
      <c r="FQ36" s="430">
        <v>0</v>
      </c>
      <c r="FR36" s="682" t="s">
        <v>1188</v>
      </c>
      <c r="FS36" s="369">
        <v>0</v>
      </c>
      <c r="FT36" s="574" t="s">
        <v>1188</v>
      </c>
      <c r="FU36" s="575" t="s">
        <v>1188</v>
      </c>
      <c r="FV36" s="369">
        <v>0</v>
      </c>
      <c r="FW36" s="574" t="s">
        <v>1188</v>
      </c>
      <c r="FX36" s="575" t="s">
        <v>1188</v>
      </c>
      <c r="FY36" s="369">
        <v>0</v>
      </c>
      <c r="FZ36" s="574" t="s">
        <v>1188</v>
      </c>
      <c r="GA36" s="470" t="s">
        <v>1188</v>
      </c>
      <c r="GB36" s="575" t="s">
        <v>1188</v>
      </c>
      <c r="GC36" s="369">
        <v>0</v>
      </c>
      <c r="GD36" s="574" t="s">
        <v>1188</v>
      </c>
      <c r="GE36" s="470" t="s">
        <v>1188</v>
      </c>
      <c r="GF36" s="685" t="s">
        <v>1188</v>
      </c>
      <c r="GG36" s="734">
        <v>0</v>
      </c>
      <c r="GH36" s="574" t="s">
        <v>1188</v>
      </c>
      <c r="GI36" s="684" t="s">
        <v>1188</v>
      </c>
      <c r="GJ36" s="575" t="s">
        <v>1188</v>
      </c>
      <c r="GK36" s="734">
        <v>0</v>
      </c>
      <c r="GL36" s="683" t="s">
        <v>1456</v>
      </c>
      <c r="GM36" s="684" t="s">
        <v>1456</v>
      </c>
      <c r="GN36" s="575" t="s">
        <v>1456</v>
      </c>
      <c r="GO36" s="871">
        <v>0</v>
      </c>
      <c r="GP36" s="687" t="s">
        <v>1188</v>
      </c>
      <c r="GQ36" s="872" t="s">
        <v>1188</v>
      </c>
      <c r="GR36" s="872" t="s">
        <v>1188</v>
      </c>
      <c r="GS36" s="872" t="s">
        <v>1188</v>
      </c>
      <c r="GT36" s="873" t="s">
        <v>1188</v>
      </c>
      <c r="GU36" s="581">
        <v>0</v>
      </c>
      <c r="GV36" s="687" t="s">
        <v>1188</v>
      </c>
      <c r="GW36" s="872" t="s">
        <v>1188</v>
      </c>
      <c r="GX36" s="873" t="s">
        <v>1188</v>
      </c>
      <c r="GY36" s="874">
        <v>0</v>
      </c>
      <c r="GZ36" s="582" t="s">
        <v>1188</v>
      </c>
      <c r="HA36" s="583" t="s">
        <v>1293</v>
      </c>
      <c r="HB36" s="584">
        <v>1</v>
      </c>
      <c r="HC36" s="585">
        <v>2</v>
      </c>
      <c r="HD36" s="586" t="s">
        <v>2776</v>
      </c>
      <c r="HE36" s="557" t="s">
        <v>2777</v>
      </c>
      <c r="HF36" s="587">
        <v>2015</v>
      </c>
      <c r="HG36" s="587">
        <v>2015</v>
      </c>
      <c r="HH36" s="588">
        <v>2</v>
      </c>
      <c r="HI36" s="586" t="s">
        <v>2778</v>
      </c>
      <c r="HJ36" s="557" t="s">
        <v>2779</v>
      </c>
      <c r="HK36" s="691">
        <v>2016</v>
      </c>
      <c r="HL36" s="692">
        <v>0</v>
      </c>
      <c r="HM36" s="693" t="s">
        <v>1188</v>
      </c>
      <c r="HN36" s="592" t="s">
        <v>1188</v>
      </c>
      <c r="HO36" s="681" t="s">
        <v>1188</v>
      </c>
      <c r="HP36" s="574" t="s">
        <v>1188</v>
      </c>
      <c r="HQ36" s="472" t="str">
        <f t="shared" si="5"/>
        <v>-</v>
      </c>
      <c r="HR36" s="593" t="s">
        <v>1188</v>
      </c>
      <c r="HS36" s="574" t="s">
        <v>1188</v>
      </c>
      <c r="HT36" s="574" t="s">
        <v>1188</v>
      </c>
      <c r="HU36" s="574" t="s">
        <v>1188</v>
      </c>
      <c r="HV36" s="574" t="s">
        <v>1188</v>
      </c>
      <c r="HW36" s="574" t="s">
        <v>1188</v>
      </c>
      <c r="HX36" s="574" t="s">
        <v>1188</v>
      </c>
      <c r="HY36" s="574" t="s">
        <v>1188</v>
      </c>
      <c r="HZ36" s="574" t="s">
        <v>1188</v>
      </c>
      <c r="IA36" s="574" t="s">
        <v>1188</v>
      </c>
      <c r="IB36" s="574" t="s">
        <v>1188</v>
      </c>
      <c r="IC36" s="574" t="s">
        <v>1188</v>
      </c>
      <c r="ID36" s="681" t="s">
        <v>1188</v>
      </c>
      <c r="IE36" s="369" t="s">
        <v>1188</v>
      </c>
      <c r="IF36" s="574" t="s">
        <v>1188</v>
      </c>
      <c r="IG36" s="472" t="str">
        <f t="shared" si="6"/>
        <v>-</v>
      </c>
      <c r="IH36" s="609" t="s">
        <v>1188</v>
      </c>
      <c r="II36" s="694" t="s">
        <v>1188</v>
      </c>
      <c r="IJ36" s="695" t="s">
        <v>1188</v>
      </c>
      <c r="IK36" s="696" t="s">
        <v>1188</v>
      </c>
      <c r="IL36" s="696" t="s">
        <v>1188</v>
      </c>
      <c r="IM36" s="697" t="s">
        <v>1188</v>
      </c>
      <c r="IN36" s="599">
        <v>1</v>
      </c>
      <c r="IO36" s="600">
        <v>7</v>
      </c>
      <c r="IP36" s="601">
        <v>6</v>
      </c>
      <c r="IQ36" s="600">
        <v>3</v>
      </c>
      <c r="IR36" s="587">
        <v>14</v>
      </c>
      <c r="IS36" s="601">
        <v>17</v>
      </c>
      <c r="IT36" s="599" t="s">
        <v>1188</v>
      </c>
      <c r="IU36" s="600" t="s">
        <v>1188</v>
      </c>
      <c r="IV36" s="587" t="s">
        <v>1188</v>
      </c>
      <c r="IW36" s="601" t="s">
        <v>1188</v>
      </c>
      <c r="IX36" s="602" t="s">
        <v>1188</v>
      </c>
      <c r="IY36" s="681">
        <v>0</v>
      </c>
      <c r="IZ36" s="719" t="s">
        <v>1188</v>
      </c>
      <c r="JA36" s="681">
        <v>0</v>
      </c>
      <c r="JB36" s="720" t="s">
        <v>1188</v>
      </c>
      <c r="JC36" s="681">
        <v>0</v>
      </c>
      <c r="JD36" s="430" t="s">
        <v>1188</v>
      </c>
      <c r="JE36" s="470" t="s">
        <v>1188</v>
      </c>
      <c r="JF36" s="470" t="s">
        <v>1188</v>
      </c>
      <c r="JG36" s="472" t="s">
        <v>1188</v>
      </c>
      <c r="JH36" s="568">
        <v>0</v>
      </c>
      <c r="JI36" s="469" t="s">
        <v>1188</v>
      </c>
      <c r="JJ36" s="470" t="s">
        <v>1188</v>
      </c>
      <c r="JK36" s="471" t="s">
        <v>1188</v>
      </c>
      <c r="JL36" s="472" t="s">
        <v>1188</v>
      </c>
      <c r="JM36" s="468">
        <v>0</v>
      </c>
      <c r="JN36" s="469" t="s">
        <v>1188</v>
      </c>
      <c r="JO36" s="469" t="s">
        <v>1188</v>
      </c>
      <c r="JP36" s="470" t="s">
        <v>1188</v>
      </c>
      <c r="JQ36" s="471" t="s">
        <v>1188</v>
      </c>
      <c r="JR36" s="472" t="s">
        <v>1188</v>
      </c>
      <c r="JS36" s="369">
        <v>0</v>
      </c>
      <c r="JT36" s="430" t="s">
        <v>1188</v>
      </c>
      <c r="JU36" s="470" t="s">
        <v>1188</v>
      </c>
      <c r="JV36" s="470" t="s">
        <v>1188</v>
      </c>
      <c r="JW36" s="472" t="s">
        <v>1188</v>
      </c>
      <c r="JX36" s="606">
        <v>0</v>
      </c>
      <c r="JY36" s="607" t="s">
        <v>1188</v>
      </c>
      <c r="JZ36" s="606" t="s">
        <v>1188</v>
      </c>
      <c r="KA36" s="606">
        <f t="shared" si="7"/>
        <v>0</v>
      </c>
      <c r="KB36" s="606"/>
      <c r="KC36" s="606"/>
      <c r="KD36" s="606"/>
      <c r="KE36" s="606"/>
      <c r="KF36" s="606">
        <f t="shared" si="8"/>
        <v>0</v>
      </c>
      <c r="KG36" s="606"/>
      <c r="KH36" s="606"/>
      <c r="KI36" s="606"/>
      <c r="KJ36" s="606"/>
      <c r="KK36" s="606">
        <v>1</v>
      </c>
      <c r="KL36" s="606">
        <v>1</v>
      </c>
      <c r="KM36" s="608">
        <f t="shared" si="9"/>
        <v>0.18631923198699951</v>
      </c>
      <c r="KN36" s="609">
        <v>-1.5684038400650024</v>
      </c>
      <c r="KO36" s="609">
        <v>5.769230842590332</v>
      </c>
      <c r="KP36" s="610">
        <v>10</v>
      </c>
      <c r="KQ36" s="608">
        <f t="shared" si="10"/>
        <v>0.21588666439056398</v>
      </c>
      <c r="KR36" s="609">
        <v>-1.4205666780471802</v>
      </c>
      <c r="KS36" s="609">
        <v>5.769230842590332</v>
      </c>
      <c r="KT36" s="610">
        <v>11</v>
      </c>
      <c r="KU36" s="610">
        <v>20</v>
      </c>
      <c r="KV36" s="563" t="s">
        <v>1237</v>
      </c>
      <c r="KW36" s="606" t="s">
        <v>2760</v>
      </c>
      <c r="KX36" s="700" t="str">
        <f t="shared" ca="1" si="11"/>
        <v>D</v>
      </c>
      <c r="KY36" s="701">
        <f t="shared" ca="1" si="12"/>
        <v>0.17583648201083713</v>
      </c>
      <c r="KZ36" s="702">
        <f t="shared" ca="1" si="13"/>
        <v>0.24157647058823528</v>
      </c>
      <c r="LA36" s="703">
        <f t="shared" ca="1" si="54"/>
        <v>0.24761904761904763</v>
      </c>
      <c r="LB36" s="703">
        <f t="shared" ca="1" si="92"/>
        <v>6.5475000000000005E-2</v>
      </c>
      <c r="LC36" s="704">
        <f t="shared" ca="1" si="93"/>
        <v>0.14867540983606559</v>
      </c>
      <c r="LD36" s="696" cm="1">
        <f t="array" aca="1" ref="LD36" ca="1">INDIRECT(LD$203&amp;ROW())*LD$205</f>
        <v>0</v>
      </c>
      <c r="LE36" s="696" cm="1">
        <f t="array" aca="1" ref="LE36" ca="1">INDIRECT(LE$203&amp;ROW())*LE$205</f>
        <v>0</v>
      </c>
      <c r="LF36" s="696" cm="1">
        <f t="array" aca="1" ref="LF36" ca="1">INDIRECT(LF$203&amp;ROW())*LF$205</f>
        <v>0</v>
      </c>
      <c r="LG36" s="696" cm="1">
        <f t="array" aca="1" ref="LG36" ca="1">INDIRECT(LG$203&amp;ROW())*LG$205</f>
        <v>3</v>
      </c>
      <c r="LH36" s="696" cm="1">
        <f t="array" aca="1" ref="LH36" ca="1">INDIRECT(LH$203&amp;ROW())*LH$205</f>
        <v>0</v>
      </c>
      <c r="LI36" s="696" cm="1">
        <f t="array" aca="1" ref="LI36" ca="1">INDIRECT(LI$203&amp;ROW())*LI$205</f>
        <v>3</v>
      </c>
      <c r="LJ36" s="696" cm="1">
        <f t="array" aca="1" ref="LJ36" ca="1">INDIRECT(LJ$203&amp;ROW())*LJ$205</f>
        <v>3</v>
      </c>
      <c r="LK36" s="696" cm="1">
        <f t="array" aca="1" ref="LK36" ca="1">INDIRECT(LK$203&amp;ROW())*LK$205</f>
        <v>2</v>
      </c>
      <c r="LL36" s="696" cm="1">
        <f t="array" aca="1" ref="LL36" ca="1">INDIRECT(LL$203&amp;ROW())*LL$205</f>
        <v>2</v>
      </c>
      <c r="LM36" s="696" cm="1">
        <f t="array" aca="1" ref="LM36" ca="1">INDIRECT(LM$203&amp;ROW())*LM$205</f>
        <v>4</v>
      </c>
      <c r="LN36" s="696" cm="1">
        <f t="array" aca="1" ref="LN36" ca="1">INDIRECT(LN$203&amp;ROW())*LN$205</f>
        <v>3</v>
      </c>
      <c r="LO36" s="696" cm="1">
        <f t="array" aca="1" ref="LO36" ca="1">INDIRECT(LO$203&amp;ROW())*LO$205</f>
        <v>0</v>
      </c>
      <c r="LP36" s="696" cm="1">
        <f t="array" aca="1" ref="LP36" ca="1">INDIRECT(LP$203&amp;ROW())*LP$205</f>
        <v>0</v>
      </c>
      <c r="LQ36" s="696" cm="1">
        <f t="array" aca="1" ref="LQ36" ca="1">IF(INDIRECT(LQ$203&amp;ROW())="-",0,INDIRECT(LQ$203&amp;ROW())*LQ$205)</f>
        <v>0.53400000000000003</v>
      </c>
      <c r="LR36" s="696" cm="1">
        <f t="array" aca="1" ref="LR36" ca="1">INDIRECT(LR$203&amp;ROW())*LR$205</f>
        <v>0</v>
      </c>
      <c r="LS36" s="696" cm="1">
        <f t="array" aca="1" ref="LS36" ca="1">IF(INDIRECT(LS$203&amp;ROW())="-",0,INDIRECT(LS$203&amp;ROW())*LS$205)</f>
        <v>1.2000000000000002</v>
      </c>
      <c r="LT36" s="696" cm="1">
        <f t="array" aca="1" ref="LT36" ca="1">INDIRECT(LT$203&amp;ROW())*LT$205</f>
        <v>0</v>
      </c>
      <c r="LU36" s="696" cm="1">
        <f t="array" aca="1" ref="LU36" ca="1">INDIRECT(LU$203&amp;ROW())*LU$205</f>
        <v>2</v>
      </c>
      <c r="LV36" s="696" cm="1">
        <f t="array" aca="1" ref="LV36" ca="1">INDIRECT(LV$203&amp;ROW())*LV$205</f>
        <v>0</v>
      </c>
      <c r="LW36" s="696" cm="1">
        <f t="array" aca="1" ref="LW36" ca="1">INDIRECT(LW$203&amp;ROW())*LW$205</f>
        <v>0</v>
      </c>
      <c r="LX36" s="696" cm="1">
        <f t="array" aca="1" ref="LX36" ca="1">INDIRECT(LX$203&amp;ROW())*LX$205</f>
        <v>2</v>
      </c>
      <c r="LY36" s="696" cm="1">
        <f t="array" aca="1" ref="LY36" ca="1">IF(INDIRECT(LY$203&amp;ROW())="-",0,INDIRECT(LY$203&amp;ROW())*LY$205)</f>
        <v>1.5714000000000001</v>
      </c>
      <c r="LZ36" s="696" cm="1">
        <f t="array" aca="1" ref="LZ36" ca="1">INDIRECT(LZ$203&amp;ROW())*LZ$205</f>
        <v>0</v>
      </c>
      <c r="MA36" s="696" cm="1">
        <f t="array" aca="1" ref="MA36" ca="1">INDIRECT(MA$203&amp;ROW())*MA$205</f>
        <v>0</v>
      </c>
      <c r="MB36" s="696" cm="1">
        <f t="array" aca="1" ref="MB36" ca="1">INDIRECT(MB$203&amp;ROW())*MB$205</f>
        <v>0</v>
      </c>
      <c r="MC36" s="696" cm="1">
        <f t="array" aca="1" ref="MC36" ca="1">IF($MB36=0,0,INDIRECT(MC$203&amp;ROW())*MC$205)</f>
        <v>0</v>
      </c>
      <c r="MD36" s="696" cm="1">
        <f t="array" aca="1" ref="MD36" ca="1">IF($MB36=0,0,INDIRECT(MD$203&amp;ROW())*MD$205)</f>
        <v>0</v>
      </c>
      <c r="ME36" s="696" cm="1">
        <f t="array" aca="1" ref="ME36" ca="1">IF($MB36=0,0,INDIRECT(ME$203&amp;ROW())*ME$205)</f>
        <v>0</v>
      </c>
      <c r="MF36" s="696" cm="1">
        <f t="array" aca="1" ref="MF36" ca="1">IF($MB36=0,0,INDIRECT(MF$203&amp;ROW())*MF$205)</f>
        <v>0</v>
      </c>
      <c r="MG36" s="696" cm="1">
        <f t="array" aca="1" ref="MG36" ca="1">INDIRECT(MG$203&amp;ROW())*MG$205</f>
        <v>0</v>
      </c>
      <c r="MH36" s="696" cm="1">
        <f t="array" aca="1" ref="MH36" ca="1">IF($MG36=0,0,INDIRECT(MH$203&amp;ROW())*MH$205)</f>
        <v>0</v>
      </c>
      <c r="MI36" s="696" cm="1">
        <f t="array" aca="1" ref="MI36" ca="1">IF($MG36=0,0,INDIRECT(MI$203&amp;ROW())*MI$205)</f>
        <v>0</v>
      </c>
      <c r="MJ36" s="696" cm="1">
        <f t="array" aca="1" ref="MJ36" ca="1">INDIRECT(MJ$203&amp;ROW())*MJ$205</f>
        <v>0</v>
      </c>
      <c r="MK36" s="696" cm="1">
        <f t="array" aca="1" ref="MK36" ca="1">INDIRECT(MK$203&amp;ROW())*MK$205</f>
        <v>0</v>
      </c>
      <c r="ML36" s="696" cm="1">
        <f t="array" aca="1" ref="ML36" ca="1">INDIRECT(ML$203&amp;ROW())*ML$205</f>
        <v>0</v>
      </c>
      <c r="MM36" s="696" cm="1">
        <f t="array" aca="1" ref="MM36" ca="1">INDIRECT(MM$203&amp;ROW())*MM$205</f>
        <v>0</v>
      </c>
      <c r="MN36" s="696" cm="1">
        <f t="array" aca="1" ref="MN36" ca="1">INDIRECT(MN$203&amp;ROW())*MN$205</f>
        <v>0</v>
      </c>
      <c r="MO36" s="696" cm="1">
        <f t="array" aca="1" ref="MO36" ca="1">INDIRECT(MO$203&amp;ROW())*MO$205</f>
        <v>0</v>
      </c>
      <c r="MP36" s="696" cm="1">
        <f t="array" aca="1" ref="MP36" ca="1">INDIRECT(MP$203&amp;ROW())*MP$205</f>
        <v>2</v>
      </c>
      <c r="MQ36" s="696" cm="1">
        <f t="array" aca="1" ref="MQ36" ca="1">INDIRECT(MQ$203&amp;ROW())*MQ$205</f>
        <v>2</v>
      </c>
      <c r="MR36" s="696" cm="1">
        <f t="array" aca="1" ref="MR36" ca="1">INDIRECT(MR$203&amp;ROW())*MR$205</f>
        <v>2</v>
      </c>
      <c r="MS36" s="696" cm="1">
        <f t="array" aca="1" ref="MS36" ca="1">INDIRECT(MS$203&amp;ROW())*MS$205</f>
        <v>2</v>
      </c>
      <c r="MT36" s="696" cm="1">
        <f t="array" aca="1" ref="MT36" ca="1">INDIRECT(MT$203&amp;ROW())*MT$205</f>
        <v>0</v>
      </c>
      <c r="MU36" s="696" cm="1">
        <f t="array" aca="1" ref="MU36" ca="1">INDIRECT(MU$203&amp;ROW())*MU$205</f>
        <v>0</v>
      </c>
      <c r="MV36" s="696" cm="1">
        <f t="array" aca="1" ref="MV36" ca="1">IF(INDIRECT(MV$203&amp;ROW())="-",0,INDIRECT(MV$203&amp;ROW())*MV$205)</f>
        <v>1.0691999999999999</v>
      </c>
      <c r="MW36" s="696" cm="1">
        <f t="array" aca="1" ref="MW36" ca="1">INDIRECT(MW$203&amp;ROW())*MW$205</f>
        <v>0</v>
      </c>
      <c r="MX36" s="696" cm="1">
        <f t="array" aca="1" ref="MX36" ca="1">INDIRECT(MX$203&amp;ROW())*MX$205</f>
        <v>0</v>
      </c>
      <c r="MY36" s="696" cm="1">
        <f t="array" aca="1" ref="MY36" ca="1">INDIRECT(MY$203&amp;ROW())*MY$205</f>
        <v>0</v>
      </c>
      <c r="NA36" s="701">
        <f t="shared" si="16"/>
        <v>0.44119512195121946</v>
      </c>
      <c r="NB36" s="617">
        <f t="shared" si="17"/>
        <v>0.3</v>
      </c>
      <c r="NC36" s="695">
        <f t="shared" si="18"/>
        <v>2.0146153846153848E-2</v>
      </c>
      <c r="ND36" s="697">
        <f t="shared" si="19"/>
        <v>0.22882222222222223</v>
      </c>
      <c r="NE36" s="694">
        <f t="shared" si="20"/>
        <v>0.24754087450489887</v>
      </c>
      <c r="NF36" s="682" t="str">
        <f t="shared" si="21"/>
        <v>D</v>
      </c>
      <c r="NH36" s="606" t="s">
        <v>2760</v>
      </c>
      <c r="NI36" s="563" t="str">
        <f t="shared" si="22"/>
        <v>D</v>
      </c>
      <c r="NJ36" s="563" t="str">
        <f t="shared" si="23"/>
        <v>D</v>
      </c>
      <c r="NK36" s="563" t="str">
        <f t="shared" ca="1" si="24"/>
        <v>D</v>
      </c>
      <c r="NL36" s="563" t="str">
        <f t="shared" ca="1" si="25"/>
        <v>D</v>
      </c>
      <c r="NM36" s="563" t="str">
        <f t="shared" ca="1" si="26"/>
        <v>C</v>
      </c>
      <c r="NN36" s="563" t="str">
        <f t="shared" ca="1" si="55"/>
        <v>D</v>
      </c>
      <c r="NO36" s="563" t="str">
        <f t="shared" ca="1" si="56"/>
        <v>C</v>
      </c>
      <c r="NP36" s="606" t="str">
        <f t="shared" si="27"/>
        <v>-</v>
      </c>
      <c r="NQ36" s="682" t="str">
        <f t="shared" si="28"/>
        <v>-</v>
      </c>
      <c r="NR36" s="682" t="e">
        <f>IF(OR(AND(NI36="A",OR(NJ36="C",NJ36="D")),AND(NI36="A",OR(#REF!="C",#REF!="D")),AND(NI36="B",OR(NJ36="D",#REF!="D")),AND(OR(NI36="C",NI36="D"),OR(NJ36="A",NJ36="B")),AND(OR(NI36="C",NI36="D"),OR(#REF!="A",#REF!="B")),AND(OR(NJ36="A",#REF!="A",NJ36="B",#REF!="B"),OR(NP36="-",NQ36="-")),AND(OR(NJ36="C",#REF!="C",NJ36="D",#REF!="D"),NP36="Yes")),"Yes","-")</f>
        <v>#REF!</v>
      </c>
      <c r="NS36" s="607"/>
      <c r="NT36" s="619">
        <f t="shared" si="29"/>
        <v>0.15570000000000001</v>
      </c>
      <c r="NU36" s="619">
        <f t="shared" si="30"/>
        <v>0.24754087450489887</v>
      </c>
      <c r="NV36" s="619">
        <f t="shared" ca="1" si="31"/>
        <v>0.17583648201083713</v>
      </c>
      <c r="NW36" s="619">
        <f t="shared" ca="1" si="57"/>
        <v>0.21734940589528473</v>
      </c>
      <c r="NX36" s="619">
        <f t="shared" ca="1" si="58"/>
        <v>0.31683031335303125</v>
      </c>
      <c r="NY36" s="620">
        <f t="shared" ca="1" si="59"/>
        <v>0.23048208293610847</v>
      </c>
      <c r="NZ36" s="620">
        <f t="shared" ca="1" si="60"/>
        <v>0.36405754989767269</v>
      </c>
      <c r="OA36" s="705" t="s">
        <v>1188</v>
      </c>
      <c r="OB36" s="706" t="s">
        <v>1188</v>
      </c>
      <c r="OC36" s="494"/>
      <c r="OE36" s="606" t="s">
        <v>2760</v>
      </c>
      <c r="OF36" s="700" t="str">
        <f t="shared" ca="1" si="32"/>
        <v>D</v>
      </c>
      <c r="OG36" s="701">
        <f t="shared" ca="1" si="61"/>
        <v>0.21734940589528473</v>
      </c>
      <c r="OH36" s="705">
        <f t="shared" ca="1" si="33"/>
        <v>0.37536500216919738</v>
      </c>
      <c r="OI36" s="696">
        <f t="shared" ca="1" si="34"/>
        <v>0.29130037641154333</v>
      </c>
      <c r="OJ36" s="696">
        <f t="shared" ca="1" si="35"/>
        <v>2.852515030434296E-2</v>
      </c>
      <c r="OK36" s="697">
        <f t="shared" ca="1" si="36"/>
        <v>0.17420709469605519</v>
      </c>
      <c r="OL36" s="696" cm="1">
        <f t="array" aca="1" ref="OL36" ca="1">INDIRECT(OL$203&amp;ROW())*OL$205</f>
        <v>0</v>
      </c>
      <c r="OM36" s="696" cm="1">
        <f t="array" aca="1" ref="OM36" ca="1">INDIRECT(OM$203&amp;ROW())*OM$205</f>
        <v>0</v>
      </c>
      <c r="ON36" s="696" cm="1">
        <f t="array" aca="1" ref="ON36" ca="1">INDIRECT(ON$203&amp;ROW())*ON$205</f>
        <v>0</v>
      </c>
      <c r="OO36" s="696" cm="1">
        <f t="array" aca="1" ref="OO36" ca="1">INDIRECT(OO$203&amp;ROW())*OO$205</f>
        <v>1.0790999999999999</v>
      </c>
      <c r="OP36" s="696" cm="1">
        <f t="array" aca="1" ref="OP36" ca="1">INDIRECT(OP$203&amp;ROW())*OP$205</f>
        <v>0</v>
      </c>
      <c r="OQ36" s="696" cm="1">
        <f t="array" aca="1" ref="OQ36" ca="1">INDIRECT(OQ$203&amp;ROW())*OQ$205</f>
        <v>1.5849</v>
      </c>
      <c r="OR36" s="696" cm="1">
        <f t="array" aca="1" ref="OR36" ca="1">INDIRECT(OR$203&amp;ROW())*OR$205</f>
        <v>1.4141999999999999</v>
      </c>
      <c r="OS36" s="696" cm="1">
        <f t="array" aca="1" ref="OS36" ca="1">INDIRECT(OS$203&amp;ROW())*OS$205</f>
        <v>1.0258</v>
      </c>
      <c r="OT36" s="696" cm="1">
        <f t="array" aca="1" ref="OT36" ca="1">INDIRECT(OT$203&amp;ROW())*OT$205</f>
        <v>0.98180000000000001</v>
      </c>
      <c r="OU36" s="696" cm="1">
        <f t="array" aca="1" ref="OU36" ca="1">INDIRECT(OU$203&amp;ROW())*OU$205</f>
        <v>1.2869999999999999</v>
      </c>
      <c r="OV36" s="696" cm="1">
        <f t="array" aca="1" ref="OV36" ca="1">INDIRECT(OV$203&amp;ROW())*OV$205</f>
        <v>1.2161999999999999</v>
      </c>
      <c r="OW36" s="696" cm="1">
        <f t="array" aca="1" ref="OW36" ca="1">INDIRECT(OW$203&amp;ROW())*OW$205</f>
        <v>0</v>
      </c>
      <c r="OX36" s="696" cm="1">
        <f t="array" aca="1" ref="OX36" ca="1">INDIRECT(OX$203&amp;ROW())*OX$205</f>
        <v>0</v>
      </c>
      <c r="OY36" s="696" cm="1">
        <f t="array" aca="1" ref="OY36" ca="1">IF(INDIRECT(OY$203&amp;ROW())="-",0,INDIRECT(OY$203&amp;ROW())*OY$205)</f>
        <v>6.3163299999999992E-2</v>
      </c>
      <c r="OZ36" s="696" cm="1">
        <f t="array" aca="1" ref="OZ36" ca="1">INDIRECT(OZ$203&amp;ROW())*OZ$205</f>
        <v>0</v>
      </c>
      <c r="PA36" s="696" cm="1">
        <f t="array" aca="1" ref="PA36" ca="1">IF(INDIRECT(PA$203&amp;ROW())="-",0,INDIRECT(PA$203&amp;ROW())*PA$205)</f>
        <v>0.17668</v>
      </c>
      <c r="PB36" s="705" cm="1">
        <f t="array" aca="1" ref="PB36" ca="1">INDIRECT(PB$203&amp;ROW())*PB$205</f>
        <v>0</v>
      </c>
      <c r="PC36" s="696" cm="1">
        <f t="array" aca="1" ref="PC36" ca="1">INDIRECT(PC$203&amp;ROW())*PC$205</f>
        <v>1.3946000000000001</v>
      </c>
      <c r="PD36" s="696" cm="1">
        <f t="array" aca="1" ref="PD36" ca="1">INDIRECT(PD$203&amp;ROW())*PD$205</f>
        <v>0</v>
      </c>
      <c r="PE36" s="696" cm="1">
        <f t="array" aca="1" ref="PE36" ca="1">INDIRECT(PE$203&amp;ROW())*PE$205</f>
        <v>0</v>
      </c>
      <c r="PF36" s="696" cm="1">
        <f t="array" aca="1" ref="PF36" ca="1">INDIRECT(PF$203&amp;ROW())*PF$205</f>
        <v>1.3308</v>
      </c>
      <c r="PG36" s="696" cm="1">
        <f t="array" aca="1" ref="PG36" ca="1">IF(INDIRECT(PG$203&amp;ROW())="-",0,INDIRECT(PG$203&amp;ROW())*PG$205)</f>
        <v>0.22916250000000002</v>
      </c>
      <c r="PH36" s="696" cm="1">
        <f t="array" aca="1" ref="PH36" ca="1">INDIRECT(PH$203&amp;ROW())*PH$205</f>
        <v>0</v>
      </c>
      <c r="PI36" s="696" cm="1">
        <f t="array" aca="1" ref="PI36" ca="1">INDIRECT(PI$203&amp;ROW())*PI$205</f>
        <v>0</v>
      </c>
      <c r="PJ36" s="696" cm="1">
        <f t="array" aca="1" ref="PJ36" ca="1">INDIRECT(PJ$203&amp;ROW())*PJ$205</f>
        <v>0</v>
      </c>
      <c r="PK36" s="696" cm="1">
        <f t="array" aca="1" ref="PK36" ca="1">IF($PJ36=0,0,INDIRECT(PK$203&amp;ROW())*PK$205)</f>
        <v>0</v>
      </c>
      <c r="PL36" s="696" cm="1">
        <f t="array" aca="1" ref="PL36" ca="1">IF($MPE36=0,0,INDIRECT(PL$203&amp;ROW())*PL$205)</f>
        <v>0</v>
      </c>
      <c r="PM36" s="696" cm="1">
        <f t="array" aca="1" ref="PM36" ca="1">IF($MPE36=0,0,INDIRECT(PM$203&amp;ROW())*PM$205)</f>
        <v>0</v>
      </c>
      <c r="PN36" s="696" cm="1">
        <f t="array" aca="1" ref="PN36" ca="1">IF($PJ36=0,0,INDIRECT(PN$203&amp;ROW())*PN$205)</f>
        <v>0</v>
      </c>
      <c r="PO36" s="696" cm="1">
        <f t="array" aca="1" ref="PO36" ca="1">INDIRECT(PO$203&amp;ROW())*PO$205</f>
        <v>0</v>
      </c>
      <c r="PP36" s="696" cm="1">
        <f t="array" aca="1" ref="PP36" ca="1">IF($PO36=0,0,INDIRECT(PP$203&amp;ROW())*PP$205)</f>
        <v>0</v>
      </c>
      <c r="PQ36" s="696" cm="1">
        <f t="array" aca="1" ref="PQ36" ca="1">IF($PO36=0,0,INDIRECT(PQ$203&amp;ROW())*PQ$205)</f>
        <v>0</v>
      </c>
      <c r="PR36" s="696" cm="1">
        <f t="array" aca="1" ref="PR36" ca="1">INDIRECT(PR$203&amp;ROW())*PR$205</f>
        <v>0</v>
      </c>
      <c r="PS36" s="696" cm="1">
        <f t="array" aca="1" ref="PS36" ca="1">INDIRECT(PS$203&amp;ROW())*PS$205</f>
        <v>0</v>
      </c>
      <c r="PT36" s="696" cm="1">
        <f t="array" aca="1" ref="PT36" ca="1">INDIRECT(PT$203&amp;ROW())*PT$205</f>
        <v>0</v>
      </c>
      <c r="PU36" s="696" cm="1">
        <f t="array" aca="1" ref="PU36" ca="1">INDIRECT(PU$203&amp;ROW())*PU$205</f>
        <v>0</v>
      </c>
      <c r="PV36" s="696" cm="1">
        <f t="array" aca="1" ref="PV36" ca="1">INDIRECT(PV$203&amp;ROW())*PV$205</f>
        <v>0</v>
      </c>
      <c r="PW36" s="696" cm="1">
        <f t="array" aca="1" ref="PW36" ca="1">INDIRECT(PW$203&amp;ROW())*PW$205</f>
        <v>0</v>
      </c>
      <c r="PX36" s="696" cm="1">
        <f t="array" aca="1" ref="PX36" ca="1">INDIRECT(PX$203&amp;ROW())*PX$205</f>
        <v>1.1714</v>
      </c>
      <c r="PY36" s="696" cm="1">
        <f t="array" aca="1" ref="PY36" ca="1">INDIRECT(PY$203&amp;ROW())*PY$205</f>
        <v>1.1866000000000001</v>
      </c>
      <c r="PZ36" s="696" cm="1">
        <f t="array" aca="1" ref="PZ36" ca="1">INDIRECT(PZ$203&amp;ROW())*PZ$205</f>
        <v>0.17430000000000001</v>
      </c>
      <c r="QA36" s="696" cm="1">
        <f t="array" aca="1" ref="QA36" ca="1">INDIRECT(QA$203&amp;ROW())*QA$205</f>
        <v>0.31659999999999999</v>
      </c>
      <c r="QB36" s="696" cm="1">
        <f t="array" aca="1" ref="QB36" ca="1">INDIRECT(QB$203&amp;ROW())*QB$205</f>
        <v>0</v>
      </c>
      <c r="QC36" s="696" cm="1">
        <f t="array" aca="1" ref="QC36" ca="1">INDIRECT(QC$203&amp;ROW())*QC$205</f>
        <v>0</v>
      </c>
      <c r="QD36" s="696" cm="1">
        <f t="array" aca="1" ref="QD36" ca="1">IF(INDIRECT(QD$203&amp;ROW())="-",0,INDIRECT(QD$203&amp;ROW())*QD$205)</f>
        <v>0.10943261999999999</v>
      </c>
      <c r="QE36" s="696" cm="1">
        <f t="array" aca="1" ref="QE36" ca="1">INDIRECT(QE$203&amp;ROW())*QE$205</f>
        <v>0</v>
      </c>
      <c r="QF36" s="696" cm="1">
        <f t="array" aca="1" ref="QF36" ca="1">INDIRECT(QF$203&amp;ROW())*QF$205</f>
        <v>0</v>
      </c>
      <c r="QG36" s="696" cm="1">
        <f t="array" aca="1" ref="QG36" ca="1">INDIRECT(QG$203&amp;ROW())*QG$205</f>
        <v>0</v>
      </c>
      <c r="QI36" s="606" t="s">
        <v>2760</v>
      </c>
      <c r="QJ36" s="700" t="str">
        <f t="shared" ca="1" si="37"/>
        <v>C</v>
      </c>
      <c r="QK36" s="701">
        <f t="shared" ca="1" si="62"/>
        <v>0.31683031335303125</v>
      </c>
      <c r="QL36" s="705">
        <f t="shared" ca="1" si="94"/>
        <v>0.55147010708667488</v>
      </c>
      <c r="QM36" s="696">
        <f t="shared" ca="1" si="95"/>
        <v>0.38431254573085266</v>
      </c>
      <c r="QN36" s="696">
        <f t="shared" ca="1" si="40"/>
        <v>1.6932829921414722E-2</v>
      </c>
      <c r="QO36" s="697">
        <f t="shared" ca="1" si="41"/>
        <v>0.31460577067318268</v>
      </c>
      <c r="QP36" s="696" cm="1">
        <f t="array" aca="1" ref="QP36" ca="1">INDIRECT(QP$203&amp;ROW())*QP$205</f>
        <v>0</v>
      </c>
      <c r="QQ36" s="696" cm="1">
        <f t="array" aca="1" ref="QQ36" ca="1">INDIRECT(QQ$203&amp;ROW())*QQ$205</f>
        <v>0</v>
      </c>
      <c r="QR36" s="696" cm="1">
        <f t="array" aca="1" ref="QR36" ca="1">INDIRECT(QR$203&amp;ROW())*QR$205</f>
        <v>0</v>
      </c>
      <c r="QS36" s="696" cm="1">
        <f t="array" aca="1" ref="QS36" ca="1">INDIRECT(QS$203&amp;ROW())*QS$205</f>
        <v>0.22471360933801068</v>
      </c>
      <c r="QT36" s="696" cm="1">
        <f t="array" aca="1" ref="QT36" ca="1">INDIRECT(QT$203&amp;ROW())*QT$205</f>
        <v>0</v>
      </c>
      <c r="QU36" s="696" cm="1">
        <f t="array" aca="1" ref="QU36" ca="1">INDIRECT(QU$203&amp;ROW())*QU$205</f>
        <v>0.53329206883563263</v>
      </c>
      <c r="QV36" s="696" cm="1">
        <f t="array" aca="1" ref="QV36" ca="1">INDIRECT(QV$203&amp;ROW())*QV$205</f>
        <v>0.24117831443907087</v>
      </c>
      <c r="QW36" s="696" cm="1">
        <f t="array" aca="1" ref="QW36" ca="1">INDIRECT(QW$203&amp;ROW())*QW$205</f>
        <v>0.35399610916221985</v>
      </c>
      <c r="QX36" s="696" cm="1">
        <f t="array" aca="1" ref="QX36" ca="1">INDIRECT(QX$203&amp;ROW())*QX$205</f>
        <v>0.40427262949275872</v>
      </c>
      <c r="QY36" s="696" cm="1">
        <f t="array" aca="1" ref="QY36" ca="1">INDIRECT(QY$203&amp;ROW())*QY$205</f>
        <v>9.0268316756905984E-2</v>
      </c>
      <c r="QZ36" s="696" cm="1">
        <f t="array" aca="1" ref="QZ36" ca="1">INDIRECT(QZ$203&amp;ROW())*QZ$205</f>
        <v>0.27613248380770827</v>
      </c>
      <c r="RA36" s="696" cm="1">
        <f t="array" aca="1" ref="RA36" ca="1">INDIRECT(RA$203&amp;ROW())*RA$205</f>
        <v>0</v>
      </c>
      <c r="RB36" s="696" cm="1">
        <f t="array" aca="1" ref="RB36" ca="1">INDIRECT(RB$203&amp;ROW())*RB$205</f>
        <v>0</v>
      </c>
      <c r="RC36" s="696" cm="1">
        <f t="array" aca="1" ref="RC36" ca="1">IF(INDIRECT(RC$203&amp;ROW())="-",0,INDIRECT(RC$203&amp;ROW())*RC$205)</f>
        <v>7.4678667509286249E-3</v>
      </c>
      <c r="RD36" s="696" cm="1">
        <f t="array" aca="1" ref="RD36" ca="1">INDIRECT(RD$203&amp;ROW())*RD$205</f>
        <v>0</v>
      </c>
      <c r="RE36" s="696" cm="1">
        <f t="array" aca="1" ref="RE36" ca="1">IF(INDIRECT(RE$203&amp;ROW())="-",0,INDIRECT(RE$203&amp;ROW())*RE$205)</f>
        <v>1.2657807946387571E-2</v>
      </c>
      <c r="RF36" s="705" cm="1">
        <f t="array" aca="1" ref="RF36" ca="1">INDIRECT(RF$203&amp;ROW())*RF$205</f>
        <v>0</v>
      </c>
      <c r="RG36" s="696" cm="1">
        <f t="array" aca="1" ref="RG36" ca="1">INDIRECT(RG$203&amp;ROW())*RG$205</f>
        <v>0.27650466908360405</v>
      </c>
      <c r="RH36" s="696" cm="1">
        <f t="array" aca="1" ref="RH36" ca="1">INDIRECT(RH$203&amp;ROW())*RH$205</f>
        <v>0</v>
      </c>
      <c r="RI36" s="696" cm="1">
        <f t="array" aca="1" ref="RI36" ca="1">INDIRECT(RI$203&amp;ROW())*RI$205</f>
        <v>0</v>
      </c>
      <c r="RJ36" s="696" cm="1">
        <f t="array" aca="1" ref="RJ36" ca="1">INDIRECT(RJ$203&amp;ROW())*RJ$205</f>
        <v>0.12226723336432462</v>
      </c>
      <c r="RK36" s="696" cm="1">
        <f t="array" aca="1" ref="RK36" ca="1">IF(INDIRECT(RK$203&amp;ROW())="-",0,INDIRECT(RK$203&amp;ROW())*RK$205)</f>
        <v>1.5824416744222525E-2</v>
      </c>
      <c r="RL36" s="696" cm="1">
        <f t="array" aca="1" ref="RL36" ca="1">INDIRECT(RL$203&amp;ROW())*RL$205</f>
        <v>0</v>
      </c>
      <c r="RM36" s="696" cm="1">
        <f t="array" aca="1" ref="RM36" ca="1">INDIRECT(RM$203&amp;ROW())*RM$205</f>
        <v>0</v>
      </c>
      <c r="RN36" s="696" cm="1">
        <f t="array" aca="1" ref="RN36" ca="1">INDIRECT(RN$203&amp;ROW())*RN$205</f>
        <v>0</v>
      </c>
      <c r="RO36" s="696" cm="1">
        <f t="array" aca="1" ref="RO36" ca="1">IF($RN36=0,0,INDIRECT(RO$203&amp;ROW())*RO$205)</f>
        <v>0</v>
      </c>
      <c r="RP36" s="696" cm="1">
        <f t="array" aca="1" ref="RP36" ca="1">IF($RN36=0,0,INDIRECT(RP$203&amp;ROW())*RP$205)</f>
        <v>0</v>
      </c>
      <c r="RQ36" s="696" cm="1">
        <f t="array" aca="1" ref="RQ36" ca="1">IF($RN36=0,0,INDIRECT(RQ$203&amp;ROW())*RQ$205)</f>
        <v>0</v>
      </c>
      <c r="RR36" s="696" cm="1">
        <f t="array" aca="1" ref="RR36" ca="1">IF($RN36=0,0,INDIRECT(RR$203&amp;ROW())*RR$205)</f>
        <v>0</v>
      </c>
      <c r="RS36" s="696" cm="1">
        <f t="array" aca="1" ref="RS36" ca="1">INDIRECT(RS$203&amp;ROW())*RS$205</f>
        <v>0</v>
      </c>
      <c r="RT36" s="696" cm="1">
        <f t="array" aca="1" ref="RT36" ca="1">IF($RS36=0,0,INDIRECT(RT$203&amp;ROW())*RT$205)</f>
        <v>0</v>
      </c>
      <c r="RU36" s="696" cm="1">
        <f t="array" aca="1" ref="RU36" ca="1">IF($RS36=0,0,INDIRECT(RU$203&amp;ROW())*RU$205)</f>
        <v>0</v>
      </c>
      <c r="RV36" s="696" cm="1">
        <f t="array" aca="1" ref="RV36" ca="1">INDIRECT(RV$203&amp;ROW())*RV$205</f>
        <v>0</v>
      </c>
      <c r="RW36" s="696" cm="1">
        <f t="array" aca="1" ref="RW36" ca="1">INDIRECT(RW$203&amp;ROW())*RW$205</f>
        <v>0</v>
      </c>
      <c r="RX36" s="696" cm="1">
        <f t="array" aca="1" ref="RX36" ca="1">INDIRECT(RX$203&amp;ROW())*RX$205</f>
        <v>0</v>
      </c>
      <c r="RY36" s="696" cm="1">
        <f t="array" aca="1" ref="RY36" ca="1">INDIRECT(RY$203&amp;ROW())*RY$205</f>
        <v>0</v>
      </c>
      <c r="RZ36" s="696" cm="1">
        <f t="array" aca="1" ref="RZ36" ca="1">INDIRECT(RZ$203&amp;ROW())*RZ$205</f>
        <v>0</v>
      </c>
      <c r="SA36" s="696" cm="1">
        <f t="array" aca="1" ref="SA36" ca="1">INDIRECT(SA$203&amp;ROW())*SA$205</f>
        <v>0</v>
      </c>
      <c r="SB36" s="696" cm="1">
        <f t="array" aca="1" ref="SB36" ca="1">INDIRECT(SB$203&amp;ROW())*SB$205</f>
        <v>4.7124126502052749E-2</v>
      </c>
      <c r="SC36" s="696" cm="1">
        <f t="array" aca="1" ref="SC36" ca="1">INDIRECT(SC$203&amp;ROW())*SC$205</f>
        <v>5.4291606235991073E-2</v>
      </c>
      <c r="SD36" s="696" cm="1">
        <f t="array" aca="1" ref="SD36" ca="1">INDIRECT(SD$203&amp;ROW())*SD$205</f>
        <v>0.3072993885784252</v>
      </c>
      <c r="SE36" s="696" cm="1">
        <f t="array" aca="1" ref="SE36" ca="1">INDIRECT(SE$203&amp;ROW())*SE$205</f>
        <v>0.2585618210787391</v>
      </c>
      <c r="SF36" s="696" cm="1">
        <f t="array" aca="1" ref="SF36" ca="1">INDIRECT(SF$203&amp;ROW())*SF$205</f>
        <v>0</v>
      </c>
      <c r="SG36" s="696" cm="1">
        <f t="array" aca="1" ref="SG36" ca="1">INDIRECT(SG$203&amp;ROW())*SG$205</f>
        <v>0</v>
      </c>
      <c r="SH36" s="696" cm="1">
        <f t="array" aca="1" ref="SH36" ca="1">IF(INDIRECT(SH$203&amp;ROW())="-",0,INDIRECT(SH$203&amp;ROW())*SH$205)</f>
        <v>1.4020786273181511E-2</v>
      </c>
      <c r="SI36" s="696" cm="1">
        <f t="array" aca="1" ref="SI36" ca="1">INDIRECT(SI$203&amp;ROW())*SI$205</f>
        <v>0</v>
      </c>
      <c r="SJ36" s="696" cm="1">
        <f t="array" aca="1" ref="SJ36" ca="1">INDIRECT(SJ$203&amp;ROW())*SJ$205</f>
        <v>0</v>
      </c>
      <c r="SK36" s="696" cm="1">
        <f t="array" aca="1" ref="SK36" ca="1">INDIRECT(SK$203&amp;ROW())*SK$205</f>
        <v>0</v>
      </c>
      <c r="SN36" s="606" t="s">
        <v>2760</v>
      </c>
      <c r="SO36" s="707" cm="1">
        <f t="array" aca="1" ref="SO36" ca="1">INDIRECT(SO$203&amp;ROW())*SO$205</f>
        <v>0</v>
      </c>
      <c r="SP36" s="707" cm="1">
        <f t="array" aca="1" ref="SP36" ca="1">INDIRECT(SP$203&amp;ROW())*SP$205</f>
        <v>0</v>
      </c>
      <c r="SQ36" s="707" cm="1">
        <f t="array" aca="1" ref="SQ36" ca="1">INDIRECT(SQ$203&amp;ROW())*SQ$205</f>
        <v>0</v>
      </c>
      <c r="SR36" s="707" cm="1">
        <f t="array" aca="1" ref="SR36" ca="1">INDIRECT(SR$203&amp;ROW())*SR$205</f>
        <v>3</v>
      </c>
      <c r="SS36" s="707" cm="1">
        <f t="array" aca="1" ref="SS36" ca="1">INDIRECT(SS$203&amp;ROW())*SS$205</f>
        <v>0</v>
      </c>
      <c r="ST36" s="707" cm="1">
        <f t="array" aca="1" ref="ST36" ca="1">INDIRECT(ST$203&amp;ROW())*ST$205</f>
        <v>3</v>
      </c>
      <c r="SU36" s="707" cm="1">
        <f t="array" aca="1" ref="SU36" ca="1">INDIRECT(SU$203&amp;ROW())*SU$205</f>
        <v>3</v>
      </c>
      <c r="SV36" s="707" cm="1">
        <f t="array" aca="1" ref="SV36" ca="1">INDIRECT(SV$203&amp;ROW())*SV$205</f>
        <v>2</v>
      </c>
      <c r="SW36" s="707" cm="1">
        <f t="array" aca="1" ref="SW36" ca="1">INDIRECT(SW$203&amp;ROW())*SW$205</f>
        <v>2</v>
      </c>
      <c r="SX36" s="707" cm="1">
        <f t="array" aca="1" ref="SX36" ca="1">INDIRECT(SX$203&amp;ROW())*SX$205</f>
        <v>2</v>
      </c>
      <c r="SY36" s="707" cm="1">
        <f t="array" aca="1" ref="SY36" ca="1">INDIRECT(SY$203&amp;ROW())*SY$205</f>
        <v>3</v>
      </c>
      <c r="SZ36" s="707" cm="1">
        <f t="array" aca="1" ref="SZ36" ca="1">INDIRECT(SZ$203&amp;ROW())*SZ$205</f>
        <v>0</v>
      </c>
      <c r="TA36" s="707" cm="1">
        <f t="array" aca="1" ref="TA36" ca="1">INDIRECT(TA$203&amp;ROW())*TA$205</f>
        <v>0</v>
      </c>
      <c r="TB36" s="696" cm="1">
        <f t="array" aca="1" ref="TB36" ca="1">IF(INDIRECT(TB$203&amp;ROW())="-",0,INDIRECT(TB$203&amp;ROW())*TB$205)</f>
        <v>8.8999999999999996E-2</v>
      </c>
      <c r="TC36" s="707" cm="1">
        <f t="array" aca="1" ref="TC36" ca="1">INDIRECT(TC$203&amp;ROW())*TC$205</f>
        <v>0</v>
      </c>
      <c r="TD36" s="696" cm="1">
        <f t="array" aca="1" ref="TD36" ca="1">IF(INDIRECT(TD$203&amp;ROW())="-",0,INDIRECT(TD$203&amp;ROW())*TD$205)</f>
        <v>0.2</v>
      </c>
      <c r="TE36" s="732" cm="1">
        <f t="array" aca="1" ref="TE36" ca="1">INDIRECT(TE$203&amp;ROW())*TE$205</f>
        <v>0</v>
      </c>
      <c r="TF36" s="707" cm="1">
        <f t="array" aca="1" ref="TF36" ca="1">INDIRECT(TF$203&amp;ROW())*TF$205</f>
        <v>2</v>
      </c>
      <c r="TG36" s="707" cm="1">
        <f t="array" aca="1" ref="TG36" ca="1">INDIRECT(TG$203&amp;ROW())*TG$205</f>
        <v>0</v>
      </c>
      <c r="TH36" s="707" cm="1">
        <f t="array" aca="1" ref="TH36" ca="1">INDIRECT(TH$203&amp;ROW())*TH$205</f>
        <v>0</v>
      </c>
      <c r="TI36" s="707" cm="1">
        <f t="array" aca="1" ref="TI36" ca="1">INDIRECT(TI$203&amp;ROW())*TI$205</f>
        <v>2</v>
      </c>
      <c r="TJ36" s="696" cm="1">
        <f t="array" aca="1" ref="TJ36" ca="1">IF(INDIRECT(TJ$203&amp;ROW())="-",0,INDIRECT(TJ$203&amp;ROW())*TJ$205)</f>
        <v>0.26190000000000002</v>
      </c>
      <c r="TK36" s="707" cm="1">
        <f t="array" aca="1" ref="TK36" ca="1">INDIRECT(TK$203&amp;ROW())*TK$205</f>
        <v>0</v>
      </c>
      <c r="TL36" s="707" cm="1">
        <f t="array" aca="1" ref="TL36" ca="1">INDIRECT(TL$203&amp;ROW())*TL$205</f>
        <v>0</v>
      </c>
      <c r="TM36" s="707" cm="1">
        <f t="array" aca="1" ref="TM36" ca="1">INDIRECT(TM$203&amp;ROW())*TM$205</f>
        <v>0</v>
      </c>
      <c r="TN36" s="707" cm="1">
        <f t="array" aca="1" ref="TN36" ca="1">IF($TM36=0,0,INDIRECT(TN$203&amp;ROW())*TN$205)</f>
        <v>0</v>
      </c>
      <c r="TO36" s="707" cm="1">
        <f t="array" aca="1" ref="TO36" ca="1">IF($TM36=0,0,INDIRECT(TO$203&amp;ROW())*TO$205)</f>
        <v>0</v>
      </c>
      <c r="TP36" s="707" cm="1">
        <f t="array" aca="1" ref="TP36" ca="1">IF($TM36=0,0,INDIRECT(TP$203&amp;ROW())*TP$205)</f>
        <v>0</v>
      </c>
      <c r="TQ36" s="707" cm="1">
        <f t="array" aca="1" ref="TQ36" ca="1">IF($TM36=0,0,INDIRECT(TQ$203&amp;ROW())*TQ$205)</f>
        <v>0</v>
      </c>
      <c r="TR36" s="707" cm="1">
        <f t="array" aca="1" ref="TR36" ca="1">INDIRECT(TR$203&amp;ROW())*TR$205</f>
        <v>0</v>
      </c>
      <c r="TS36" s="707" cm="1">
        <f t="array" aca="1" ref="TS36" ca="1">IF($TR36=0,0,INDIRECT(TS$203&amp;ROW())*TS$205)</f>
        <v>0</v>
      </c>
      <c r="TT36" s="707" cm="1">
        <f t="array" aca="1" ref="TT36" ca="1">IF($TR36=0,0,INDIRECT(TT$203&amp;ROW())*TT$205)</f>
        <v>0</v>
      </c>
      <c r="TU36" s="707" cm="1">
        <f t="array" aca="1" ref="TU36" ca="1">INDIRECT(TU$203&amp;ROW())*TU$205</f>
        <v>0</v>
      </c>
      <c r="TV36" s="707" cm="1">
        <f t="array" aca="1" ref="TV36" ca="1">INDIRECT(TV$203&amp;ROW())*TV$205</f>
        <v>0</v>
      </c>
      <c r="TW36" s="707" cm="1">
        <f t="array" aca="1" ref="TW36" ca="1">INDIRECT(TW$203&amp;ROW())*TW$205</f>
        <v>0</v>
      </c>
      <c r="TX36" s="707" cm="1">
        <f t="array" aca="1" ref="TX36" ca="1">INDIRECT(TX$203&amp;ROW())*TX$205</f>
        <v>0</v>
      </c>
      <c r="TY36" s="707" cm="1">
        <f t="array" aca="1" ref="TY36" ca="1">INDIRECT(TY$203&amp;ROW())*TY$205</f>
        <v>0</v>
      </c>
      <c r="TZ36" s="707" cm="1">
        <f t="array" aca="1" ref="TZ36" ca="1">INDIRECT(TZ$203&amp;ROW())*TZ$205</f>
        <v>0</v>
      </c>
      <c r="UA36" s="707" cm="1">
        <f t="array" aca="1" ref="UA36" ca="1">INDIRECT(UA$203&amp;ROW())*UA$205</f>
        <v>2</v>
      </c>
      <c r="UB36" s="707" cm="1">
        <f t="array" aca="1" ref="UB36" ca="1">INDIRECT(UB$203&amp;ROW())*UB$205</f>
        <v>2</v>
      </c>
      <c r="UC36" s="707" cm="1">
        <f t="array" aca="1" ref="UC36" ca="1">INDIRECT(UC$203&amp;ROW())*UC$205</f>
        <v>1</v>
      </c>
      <c r="UD36" s="707" cm="1">
        <f t="array" aca="1" ref="UD36" ca="1">INDIRECT(UD$203&amp;ROW())*UD$205</f>
        <v>1</v>
      </c>
      <c r="UE36" s="707" cm="1">
        <f t="array" aca="1" ref="UE36" ca="1">INDIRECT(UE$203&amp;ROW())*UE$205</f>
        <v>0</v>
      </c>
      <c r="UF36" s="707" cm="1">
        <f t="array" aca="1" ref="UF36" ca="1">INDIRECT(UF$203&amp;ROW())*UF$205</f>
        <v>0</v>
      </c>
      <c r="UG36" s="696" cm="1">
        <f t="array" aca="1" ref="UG36" ca="1">IF(INDIRECT(UG$203&amp;ROW())="-",0,INDIRECT(UG$203&amp;ROW())*UG$205)</f>
        <v>0.1782</v>
      </c>
      <c r="UH36" s="707" cm="1">
        <f t="array" aca="1" ref="UH36" ca="1">INDIRECT(UH$203&amp;ROW())*UH$205</f>
        <v>0</v>
      </c>
      <c r="UI36" s="707" cm="1">
        <f t="array" aca="1" ref="UI36" ca="1">INDIRECT(UI$203&amp;ROW())*UI$205</f>
        <v>0</v>
      </c>
      <c r="UJ36" s="707" cm="1">
        <f t="array" aca="1" ref="UJ36" ca="1">INDIRECT(UJ$203&amp;ROW())*UJ$205</f>
        <v>0</v>
      </c>
      <c r="UM36" s="606" t="s">
        <v>2760</v>
      </c>
      <c r="UN36" s="616">
        <f t="shared" ref="UN36:VB52" ca="1" si="101">(SO36-UN$203)/UN$204</f>
        <v>-0.97111609266078391</v>
      </c>
      <c r="UO36" s="616">
        <f t="shared" ca="1" si="101"/>
        <v>-0.6225347970107441</v>
      </c>
      <c r="UP36" s="616">
        <f t="shared" ca="1" si="101"/>
        <v>-0.88618201963763954</v>
      </c>
      <c r="UQ36" s="616">
        <f t="shared" ca="1" si="101"/>
        <v>0.29355872991449461</v>
      </c>
      <c r="UR36" s="616">
        <f t="shared" ca="1" si="101"/>
        <v>-1.7347822393597188</v>
      </c>
      <c r="US36" s="616">
        <f t="shared" ca="1" si="101"/>
        <v>0.41305213694811815</v>
      </c>
      <c r="UT36" s="616">
        <f t="shared" ca="1" si="101"/>
        <v>0.30690415393182785</v>
      </c>
      <c r="UU36" s="616">
        <f t="shared" ca="1" si="101"/>
        <v>-0.54448954097874924</v>
      </c>
      <c r="UV36" s="616">
        <f t="shared" ca="1" si="101"/>
        <v>-0.69788673225296205</v>
      </c>
      <c r="UW36" s="616">
        <f t="shared" ca="1" si="101"/>
        <v>-0.27258314758863444</v>
      </c>
      <c r="UX36" s="616">
        <f t="shared" ca="1" si="101"/>
        <v>0.28247365722383649</v>
      </c>
      <c r="UY36" s="616">
        <f t="shared" ca="1" si="101"/>
        <v>-0.67270887390575207</v>
      </c>
      <c r="UZ36" s="616">
        <f t="shared" ca="1" si="101"/>
        <v>-0.80238258590915801</v>
      </c>
      <c r="VA36" s="616">
        <f t="shared" ca="1" si="101"/>
        <v>-1.7634061755716155</v>
      </c>
      <c r="VB36" s="616">
        <f t="shared" ca="1" si="101"/>
        <v>-0.76400504167427041</v>
      </c>
      <c r="VC36" s="616">
        <f t="shared" ca="1" si="96"/>
        <v>-1.4485708340761576</v>
      </c>
      <c r="VD36" s="616">
        <f t="shared" ca="1" si="96"/>
        <v>-1.5772186114663853</v>
      </c>
      <c r="VE36" s="616">
        <f t="shared" ca="1" si="96"/>
        <v>3.9909080070471406E-2</v>
      </c>
      <c r="VF36" s="616">
        <f t="shared" ca="1" si="96"/>
        <v>-1.7012503523278015</v>
      </c>
      <c r="VG36" s="616">
        <f t="shared" ca="1" si="96"/>
        <v>-0.89462372206681784</v>
      </c>
      <c r="VH36" s="616">
        <f t="shared" ca="1" si="96"/>
        <v>-0.12784420028857393</v>
      </c>
      <c r="VI36" s="616">
        <f t="shared" ca="1" si="96"/>
        <v>-1.1780936903896486</v>
      </c>
      <c r="VJ36" s="616">
        <f t="shared" ca="1" si="96"/>
        <v>-0.90132677458943244</v>
      </c>
      <c r="VK36" s="616">
        <f t="shared" ca="1" si="96"/>
        <v>-1.8355388391984859</v>
      </c>
      <c r="VL36" s="616">
        <f t="shared" ca="1" si="96"/>
        <v>-0.83864555511817418</v>
      </c>
      <c r="VM36" s="616">
        <f t="shared" ca="1" si="96"/>
        <v>-0.57201237404204519</v>
      </c>
      <c r="VN36" s="616">
        <f t="shared" ca="1" si="96"/>
        <v>-0.62639799545694341</v>
      </c>
      <c r="VO36" s="616">
        <f t="shared" ca="1" si="96"/>
        <v>-0.42150866262694142</v>
      </c>
      <c r="VP36" s="616">
        <f t="shared" ca="1" si="96"/>
        <v>-0.46221149066820022</v>
      </c>
      <c r="VQ36" s="616">
        <f t="shared" ca="1" si="86"/>
        <v>-0.77889442244162177</v>
      </c>
      <c r="VR36" s="616">
        <f t="shared" ca="1" si="86"/>
        <v>-0.64202286734458469</v>
      </c>
      <c r="VS36" s="616">
        <f t="shared" ca="1" si="86"/>
        <v>-0.40481357988865657</v>
      </c>
      <c r="VT36" s="616">
        <f t="shared" ca="1" si="86"/>
        <v>-0.3878135405833677</v>
      </c>
      <c r="VU36" s="616">
        <f t="shared" ca="1" si="86"/>
        <v>-0.82130507758946303</v>
      </c>
      <c r="VV36" s="616">
        <f t="shared" ca="1" si="86"/>
        <v>-0.64337789451099625</v>
      </c>
      <c r="VW36" s="616">
        <f t="shared" ca="1" si="86"/>
        <v>-2.2727508617901209</v>
      </c>
      <c r="VX36" s="616">
        <f t="shared" ca="1" si="86"/>
        <v>-0.78524029103755877</v>
      </c>
      <c r="VY36" s="616">
        <f t="shared" ca="1" si="86"/>
        <v>-1.477844244223653</v>
      </c>
      <c r="VZ36" s="616">
        <f t="shared" ca="1" si="86"/>
        <v>0.68442622420316401</v>
      </c>
      <c r="WA36" s="616">
        <f t="shared" ca="1" si="86"/>
        <v>0.92808016936885662</v>
      </c>
      <c r="WB36" s="616">
        <f t="shared" ca="1" si="86"/>
        <v>0.33435322352896929</v>
      </c>
      <c r="WC36" s="616">
        <f t="shared" ca="1" si="86"/>
        <v>0.47817673461028487</v>
      </c>
      <c r="WD36" s="616">
        <f t="shared" ca="1" si="86"/>
        <v>-1.3395773314157267</v>
      </c>
      <c r="WE36" s="616">
        <f t="shared" ca="1" si="86"/>
        <v>-1.7097470492691516</v>
      </c>
      <c r="WF36" s="616">
        <f t="shared" ca="1" si="86"/>
        <v>-2.6218492284207899</v>
      </c>
      <c r="WG36" s="616">
        <f t="shared" ca="1" si="87"/>
        <v>-1.008197359876486</v>
      </c>
      <c r="WH36" s="616">
        <f t="shared" ca="1" si="87"/>
        <v>-1.0816125322340113</v>
      </c>
      <c r="WI36" s="627">
        <f t="shared" ca="1" si="76"/>
        <v>-0.9831420375936909</v>
      </c>
      <c r="WL36" s="606" t="s">
        <v>2760</v>
      </c>
      <c r="WM36" s="700" t="str">
        <f t="shared" ca="1" si="63"/>
        <v>D</v>
      </c>
      <c r="WN36" s="479">
        <f t="shared" ca="1" si="64"/>
        <v>0.23048208293610847</v>
      </c>
      <c r="WO36" s="495">
        <f t="shared" ca="1" si="97"/>
        <v>0.40335269167990995</v>
      </c>
      <c r="WP36" s="458">
        <f t="shared" ca="1" si="97"/>
        <v>0.32780168508379398</v>
      </c>
      <c r="WQ36" s="458">
        <f t="shared" ca="1" si="97"/>
        <v>4.6563021869999062E-2</v>
      </c>
      <c r="WR36" s="459">
        <f t="shared" ca="1" si="97"/>
        <v>0.14421093311073097</v>
      </c>
      <c r="WS36" s="495">
        <f t="shared" ca="1" si="65"/>
        <v>-0.64461977658356628</v>
      </c>
      <c r="WT36" s="458">
        <f t="shared" ca="1" si="66"/>
        <v>-0.99395630854532813</v>
      </c>
      <c r="WU36" s="458">
        <f t="shared" ca="1" si="67"/>
        <v>-0.79244696968631811</v>
      </c>
      <c r="WV36" s="459">
        <f t="shared" ca="1" si="68"/>
        <v>-0.94051440105178552</v>
      </c>
      <c r="WW36" s="484">
        <f t="shared" ref="WW36:XK52" ca="1" si="102">(UN36*WW$205)</f>
        <v>-0.7262006140917342</v>
      </c>
      <c r="WX36" s="484">
        <f t="shared" ca="1" si="102"/>
        <v>-0.37545073607717977</v>
      </c>
      <c r="WY36" s="484">
        <f t="shared" ca="1" si="102"/>
        <v>-0.64522912849816527</v>
      </c>
      <c r="WZ36" s="484">
        <f t="shared" ca="1" si="102"/>
        <v>0.10559307515024371</v>
      </c>
      <c r="XA36" s="484">
        <f t="shared" ca="1" si="102"/>
        <v>-0.91544458771012349</v>
      </c>
      <c r="XB36" s="484">
        <f t="shared" ca="1" si="102"/>
        <v>0.21821544394969081</v>
      </c>
      <c r="XC36" s="484">
        <f t="shared" ca="1" si="102"/>
        <v>0.14467461816346364</v>
      </c>
      <c r="XD36" s="484">
        <f t="shared" ca="1" si="102"/>
        <v>-0.2792686855680005</v>
      </c>
      <c r="XE36" s="484">
        <f t="shared" ca="1" si="102"/>
        <v>-0.34259259686297905</v>
      </c>
      <c r="XF36" s="484">
        <f t="shared" ca="1" si="102"/>
        <v>-0.17540725547328626</v>
      </c>
      <c r="XG36" s="484">
        <f t="shared" ca="1" si="102"/>
        <v>0.1145148206385433</v>
      </c>
      <c r="XH36" s="484">
        <f t="shared" ca="1" si="102"/>
        <v>-0.33958343954762366</v>
      </c>
      <c r="XI36" s="484">
        <f t="shared" ca="1" si="102"/>
        <v>-0.56078518929191046</v>
      </c>
      <c r="XJ36" s="484">
        <f t="shared" ca="1" si="102"/>
        <v>-1.2514893628031756</v>
      </c>
      <c r="XK36" s="484">
        <f t="shared" ca="1" si="102"/>
        <v>-0.54267278110123429</v>
      </c>
      <c r="XL36" s="484">
        <f t="shared" ca="1" si="98"/>
        <v>-1.2796674748228776</v>
      </c>
      <c r="XM36" s="484">
        <f t="shared" ca="1" si="98"/>
        <v>-1.1895382767679479</v>
      </c>
      <c r="XN36" s="484">
        <f t="shared" ca="1" si="98"/>
        <v>2.7828601533139714E-2</v>
      </c>
      <c r="XO36" s="484">
        <f t="shared" ca="1" si="98"/>
        <v>-1.2490580086790719</v>
      </c>
      <c r="XP36" s="484">
        <f t="shared" ca="1" si="98"/>
        <v>-0.57255918212276347</v>
      </c>
      <c r="XQ36" s="484">
        <f t="shared" ca="1" si="98"/>
        <v>-8.50675308720171E-2</v>
      </c>
      <c r="XR36" s="484">
        <f t="shared" ca="1" si="98"/>
        <v>-1.0308319790909426</v>
      </c>
      <c r="XS36" s="484">
        <f t="shared" ca="1" si="98"/>
        <v>-0.55611861992167977</v>
      </c>
      <c r="XT36" s="484">
        <f t="shared" ca="1" si="98"/>
        <v>-1.1147227370452404</v>
      </c>
      <c r="XU36" s="484">
        <f t="shared" ca="1" si="98"/>
        <v>-0.63720289277878872</v>
      </c>
      <c r="XV36" s="484">
        <f t="shared" ca="1" si="98"/>
        <v>-0.30179372854458303</v>
      </c>
      <c r="XW36" s="484">
        <f t="shared" ca="1" si="98"/>
        <v>-0.40427726626791127</v>
      </c>
      <c r="XX36" s="484">
        <f t="shared" ca="1" si="98"/>
        <v>-0.20379943838012618</v>
      </c>
      <c r="XY36" s="484">
        <f t="shared" ca="1" si="98"/>
        <v>-0.24303080179333969</v>
      </c>
      <c r="XZ36" s="484">
        <f t="shared" ca="1" si="88"/>
        <v>-0.56968338057380219</v>
      </c>
      <c r="YA36" s="484">
        <f t="shared" ca="1" si="88"/>
        <v>-0.43779539324227229</v>
      </c>
      <c r="YB36" s="484">
        <f t="shared" ca="1" si="88"/>
        <v>-0.21272953623148902</v>
      </c>
      <c r="YC36" s="484">
        <f t="shared" ca="1" si="88"/>
        <v>-0.17304240180829866</v>
      </c>
      <c r="YD36" s="484">
        <f t="shared" ca="1" si="88"/>
        <v>-0.6068623218308542</v>
      </c>
      <c r="YE36" s="484">
        <f t="shared" ca="1" si="88"/>
        <v>-0.46342509741627064</v>
      </c>
      <c r="YF36" s="484">
        <f t="shared" ca="1" si="88"/>
        <v>-1.3406957333699923</v>
      </c>
      <c r="YG36" s="484">
        <f t="shared" ca="1" si="88"/>
        <v>-0.54699838673676349</v>
      </c>
      <c r="YH36" s="484">
        <f t="shared" ca="1" si="88"/>
        <v>-0.78754319774678472</v>
      </c>
      <c r="YI36" s="484">
        <f t="shared" ca="1" si="88"/>
        <v>0.40086843951579315</v>
      </c>
      <c r="YJ36" s="484">
        <f t="shared" ca="1" si="88"/>
        <v>0.55062996448654267</v>
      </c>
      <c r="YK36" s="484">
        <f t="shared" ca="1" si="88"/>
        <v>5.8277766861099353E-2</v>
      </c>
      <c r="YL36" s="484">
        <f t="shared" ca="1" si="88"/>
        <v>0.15139075417761619</v>
      </c>
      <c r="YM36" s="484">
        <f t="shared" ca="1" si="88"/>
        <v>-1.0693845836691747</v>
      </c>
      <c r="YN36" s="484">
        <f t="shared" ca="1" si="88"/>
        <v>-1.2190496461289051</v>
      </c>
      <c r="YO36" s="484">
        <f t="shared" ca="1" si="88"/>
        <v>-1.6100776111732071</v>
      </c>
      <c r="YP36" s="484">
        <f t="shared" ca="1" si="89"/>
        <v>-0.53716755334219179</v>
      </c>
      <c r="YQ36" s="484">
        <f t="shared" ca="1" si="89"/>
        <v>-0.78352011835031787</v>
      </c>
      <c r="YR36" s="484">
        <f t="shared" ca="1" si="79"/>
        <v>-0.73715989978774943</v>
      </c>
      <c r="YU36" s="606" t="s">
        <v>2760</v>
      </c>
      <c r="YV36" s="700" t="str">
        <f t="shared" ca="1" si="49"/>
        <v>C</v>
      </c>
      <c r="YW36" s="479">
        <f t="shared" ca="1" si="69"/>
        <v>0.36405754989767269</v>
      </c>
      <c r="YX36" s="495">
        <f t="shared" ca="1" si="99"/>
        <v>0.56852684241480178</v>
      </c>
      <c r="YY36" s="458">
        <f t="shared" ca="1" si="99"/>
        <v>0.41380049601918928</v>
      </c>
      <c r="YZ36" s="458">
        <f t="shared" ca="1" si="99"/>
        <v>2.6846153630572498E-2</v>
      </c>
      <c r="ZA36" s="459">
        <f t="shared" ca="1" si="99"/>
        <v>0.44705670752612747</v>
      </c>
      <c r="ZB36" s="495">
        <f t="shared" ca="1" si="70"/>
        <v>-0.48770256492673475</v>
      </c>
      <c r="ZC36" s="458">
        <f t="shared" ca="1" si="71"/>
        <v>-0.71512928721864444</v>
      </c>
      <c r="ZD36" s="458">
        <f t="shared" ca="1" si="72"/>
        <v>-0.67893147809494614</v>
      </c>
      <c r="ZE36" s="459">
        <f t="shared" ca="1" si="73"/>
        <v>-0.53612074195554493</v>
      </c>
      <c r="ZF36" s="484">
        <f t="shared" ref="ZF36:ZT52" ca="1" si="103">(UN36*ZF$205)</f>
        <v>-3.2485432480444082E-2</v>
      </c>
      <c r="ZG36" s="484">
        <f t="shared" ca="1" si="103"/>
        <v>-7.9385408814590788E-2</v>
      </c>
      <c r="ZH36" s="484">
        <f t="shared" ca="1" si="103"/>
        <v>-6.6861590023482048E-2</v>
      </c>
      <c r="ZI36" s="484">
        <f t="shared" ca="1" si="103"/>
        <v>2.1988880583922777E-2</v>
      </c>
      <c r="ZJ36" s="484">
        <f t="shared" ca="1" si="103"/>
        <v>-0.15169406845185204</v>
      </c>
      <c r="ZK36" s="484">
        <f t="shared" ca="1" si="103"/>
        <v>7.3425809550013654E-2</v>
      </c>
      <c r="ZL36" s="484">
        <f t="shared" ca="1" si="103"/>
        <v>2.4672875513209128E-2</v>
      </c>
      <c r="ZM36" s="484">
        <f t="shared" ca="1" si="103"/>
        <v>-9.637358949300015E-2</v>
      </c>
      <c r="ZN36" s="484">
        <f t="shared" ca="1" si="103"/>
        <v>-0.14106825216800692</v>
      </c>
      <c r="ZO36" s="484">
        <f t="shared" ca="1" si="103"/>
        <v>-1.2302810954562654E-2</v>
      </c>
      <c r="ZP36" s="484">
        <f t="shared" ca="1" si="103"/>
        <v>2.6000050859821721E-2</v>
      </c>
      <c r="ZQ36" s="484">
        <f t="shared" ca="1" si="103"/>
        <v>-1.1497069191506403E-2</v>
      </c>
      <c r="ZR36" s="484">
        <f t="shared" ca="1" si="103"/>
        <v>-4.5981105838852197E-2</v>
      </c>
      <c r="ZS36" s="484">
        <f t="shared" ca="1" si="103"/>
        <v>-0.14796497019026375</v>
      </c>
      <c r="ZT36" s="484">
        <f t="shared" ca="1" si="103"/>
        <v>-2.7291061507312073E-2</v>
      </c>
      <c r="ZU36" s="484">
        <f t="shared" ca="1" si="100"/>
        <v>-9.1678657072372285E-2</v>
      </c>
      <c r="ZV36" s="484">
        <f t="shared" ca="1" si="100"/>
        <v>-8.3701405664608222E-2</v>
      </c>
      <c r="ZW36" s="484">
        <f t="shared" ca="1" si="100"/>
        <v>5.5175234891583769E-3</v>
      </c>
      <c r="ZX36" s="484">
        <f t="shared" ca="1" si="100"/>
        <v>-4.9666031249752343E-2</v>
      </c>
      <c r="ZY36" s="484">
        <f t="shared" ca="1" si="100"/>
        <v>-9.6348193705378546E-2</v>
      </c>
      <c r="ZZ36" s="484">
        <f t="shared" ca="1" si="100"/>
        <v>-7.8155783354792625E-3</v>
      </c>
      <c r="AAA36" s="484">
        <f t="shared" ca="1" si="100"/>
        <v>-7.1182304392763879E-2</v>
      </c>
      <c r="AAB36" s="484">
        <f t="shared" ca="1" si="100"/>
        <v>-0.10150745433592355</v>
      </c>
      <c r="AAC36" s="484">
        <f t="shared" ca="1" si="100"/>
        <v>-2.7521574428998372E-2</v>
      </c>
      <c r="AAD36" s="484">
        <f t="shared" ca="1" si="100"/>
        <v>-7.8682240113631882E-2</v>
      </c>
      <c r="AAE36" s="484">
        <f t="shared" ca="1" si="100"/>
        <v>-4.0219644611828483E-2</v>
      </c>
      <c r="AAF36" s="484">
        <f t="shared" ca="1" si="100"/>
        <v>-6.120902348854227E-2</v>
      </c>
      <c r="AAG36" s="484">
        <f t="shared" ca="1" si="100"/>
        <v>-4.3018323338477257E-2</v>
      </c>
      <c r="AAH36" s="484">
        <f t="shared" ca="1" si="100"/>
        <v>-3.8008707897835295E-2</v>
      </c>
      <c r="AAI36" s="484">
        <f t="shared" ca="1" si="90"/>
        <v>-6.0338538063910964E-2</v>
      </c>
      <c r="AAJ36" s="484">
        <f t="shared" ca="1" si="90"/>
        <v>-5.2025335368730337E-2</v>
      </c>
      <c r="AAK36" s="484">
        <f t="shared" ca="1" si="90"/>
        <v>-3.3183772310049216E-2</v>
      </c>
      <c r="AAL36" s="484">
        <f t="shared" ca="1" si="90"/>
        <v>-1.741238539122681E-2</v>
      </c>
      <c r="AAM36" s="484">
        <f t="shared" ca="1" si="90"/>
        <v>-2.189532836791554E-2</v>
      </c>
      <c r="AAN36" s="484">
        <f t="shared" ca="1" si="90"/>
        <v>-6.1359063816095079E-2</v>
      </c>
      <c r="AAO36" s="484">
        <f t="shared" ca="1" si="90"/>
        <v>-6.3937554045021938E-2</v>
      </c>
      <c r="AAP36" s="484">
        <f t="shared" ca="1" si="90"/>
        <v>-2.8906649957960041E-2</v>
      </c>
      <c r="AAQ36" s="484">
        <f t="shared" ca="1" si="90"/>
        <v>-0.15117325855892658</v>
      </c>
      <c r="AAR36" s="484">
        <f t="shared" ca="1" si="90"/>
        <v>1.612649398533611E-2</v>
      </c>
      <c r="AAS36" s="484">
        <f t="shared" ca="1" si="90"/>
        <v>2.5193481555402932E-2</v>
      </c>
      <c r="AAT36" s="484">
        <f t="shared" ca="1" si="90"/>
        <v>0.1027465411596778</v>
      </c>
      <c r="AAU36" s="484">
        <f t="shared" ca="1" si="90"/>
        <v>0.12363824729832018</v>
      </c>
      <c r="AAV36" s="484">
        <f t="shared" ca="1" si="90"/>
        <v>-8.8571357168320833E-2</v>
      </c>
      <c r="AAW36" s="484">
        <f t="shared" ca="1" si="90"/>
        <v>-6.3917050252045346E-2</v>
      </c>
      <c r="AAX36" s="484">
        <f t="shared" ca="1" si="90"/>
        <v>-0.20628724844104235</v>
      </c>
      <c r="AAY36" s="484">
        <f t="shared" ca="1" si="91"/>
        <v>-0.12312049482031152</v>
      </c>
      <c r="AAZ36" s="484">
        <f t="shared" ca="1" si="91"/>
        <v>-0.11856365915979221</v>
      </c>
      <c r="ABA36" s="484">
        <f t="shared" ca="1" si="82"/>
        <v>-0.10451532592333997</v>
      </c>
    </row>
    <row r="37" spans="1:729" ht="15" customHeight="1" x14ac:dyDescent="0.35">
      <c r="A37" s="498">
        <v>35</v>
      </c>
      <c r="B37" s="628"/>
      <c r="C37" s="606" t="s">
        <v>2780</v>
      </c>
      <c r="D37" s="629">
        <v>152</v>
      </c>
      <c r="E37" s="630" t="s">
        <v>2781</v>
      </c>
      <c r="F37" s="631" t="s">
        <v>1351</v>
      </c>
      <c r="G37" s="632">
        <v>19116.208999999999</v>
      </c>
      <c r="H37" s="504">
        <v>284503.96848949697</v>
      </c>
      <c r="I37" s="505">
        <v>15010</v>
      </c>
      <c r="J37" s="633" t="s">
        <v>2782</v>
      </c>
      <c r="K37" s="507">
        <v>2</v>
      </c>
      <c r="L37" s="508" t="s">
        <v>2783</v>
      </c>
      <c r="M37" s="828">
        <v>34</v>
      </c>
      <c r="N37" s="829">
        <v>0.82589999999999997</v>
      </c>
      <c r="O37" s="830">
        <v>0.85289999999999999</v>
      </c>
      <c r="P37" s="831">
        <v>0.76060000000000005</v>
      </c>
      <c r="Q37" s="832">
        <v>0.86429999999999996</v>
      </c>
      <c r="R37" s="829">
        <v>0.85709999999999997</v>
      </c>
      <c r="S37" s="833">
        <v>0.73499999999999999</v>
      </c>
      <c r="T37" s="833">
        <v>0.83330000000000004</v>
      </c>
      <c r="U37" s="833">
        <v>0.77536000000000005</v>
      </c>
      <c r="V37" s="833">
        <v>0.81889999999999996</v>
      </c>
      <c r="W37" s="784" t="s">
        <v>2784</v>
      </c>
      <c r="X37" s="516" t="s">
        <v>2785</v>
      </c>
      <c r="Y37" s="517">
        <v>5</v>
      </c>
      <c r="Z37" s="834">
        <v>3</v>
      </c>
      <c r="AA37" s="519" t="s">
        <v>2786</v>
      </c>
      <c r="AB37" s="520">
        <v>2019</v>
      </c>
      <c r="AC37" s="369">
        <v>1</v>
      </c>
      <c r="AD37" s="521" t="s">
        <v>2787</v>
      </c>
      <c r="AE37" s="835">
        <v>1</v>
      </c>
      <c r="AF37" s="751" t="s">
        <v>2788</v>
      </c>
      <c r="AG37" s="709" t="s">
        <v>2789</v>
      </c>
      <c r="AH37" s="647">
        <v>1</v>
      </c>
      <c r="AI37" s="647">
        <v>3</v>
      </c>
      <c r="AJ37" s="647">
        <v>2017</v>
      </c>
      <c r="AK37" s="752" t="s">
        <v>1249</v>
      </c>
      <c r="AL37" s="765" t="s">
        <v>1188</v>
      </c>
      <c r="AM37" s="650">
        <v>1</v>
      </c>
      <c r="AN37" s="647">
        <v>1</v>
      </c>
      <c r="AO37" s="647" t="s">
        <v>1188</v>
      </c>
      <c r="AP37" s="647">
        <v>1</v>
      </c>
      <c r="AQ37" s="647">
        <v>1</v>
      </c>
      <c r="AR37" s="647">
        <v>1</v>
      </c>
      <c r="AS37" s="647">
        <v>1</v>
      </c>
      <c r="AT37" s="647">
        <v>1</v>
      </c>
      <c r="AU37" s="648">
        <v>1</v>
      </c>
      <c r="AV37" s="859" t="s">
        <v>2790</v>
      </c>
      <c r="AW37" s="642" t="s">
        <v>1190</v>
      </c>
      <c r="AX37" s="843">
        <v>2</v>
      </c>
      <c r="AY37" s="877" t="s">
        <v>2791</v>
      </c>
      <c r="AZ37" s="800">
        <v>2</v>
      </c>
      <c r="BA37" s="845" t="s">
        <v>2792</v>
      </c>
      <c r="BB37" s="631" t="s">
        <v>2793</v>
      </c>
      <c r="BC37" s="646" t="s">
        <v>2794</v>
      </c>
      <c r="BD37" s="502" t="s">
        <v>1195</v>
      </c>
      <c r="BE37" s="502" t="s">
        <v>1317</v>
      </c>
      <c r="BF37" s="502">
        <v>3</v>
      </c>
      <c r="BG37" s="502">
        <v>2007</v>
      </c>
      <c r="BH37" s="502" t="s">
        <v>1195</v>
      </c>
      <c r="BI37" s="502">
        <v>1</v>
      </c>
      <c r="BJ37" s="534">
        <v>1</v>
      </c>
      <c r="BK37" s="502" t="s">
        <v>1318</v>
      </c>
      <c r="BL37" s="631" t="s">
        <v>1257</v>
      </c>
      <c r="BM37" s="859" t="s">
        <v>2795</v>
      </c>
      <c r="BN37" s="647">
        <v>1927</v>
      </c>
      <c r="BO37" s="798" t="s">
        <v>2796</v>
      </c>
      <c r="BP37" s="647">
        <v>1963</v>
      </c>
      <c r="BQ37" s="647">
        <v>2</v>
      </c>
      <c r="BR37" s="647">
        <v>3</v>
      </c>
      <c r="BS37" s="647" t="s">
        <v>1188</v>
      </c>
      <c r="BT37" s="647" t="s">
        <v>1188</v>
      </c>
      <c r="BU37" s="647" t="s">
        <v>1188</v>
      </c>
      <c r="BV37" s="648" t="s">
        <v>1188</v>
      </c>
      <c r="BW37" s="846" t="s">
        <v>2797</v>
      </c>
      <c r="BX37" s="650">
        <v>1902</v>
      </c>
      <c r="BY37" s="647" t="s">
        <v>2798</v>
      </c>
      <c r="BZ37" s="651" t="s">
        <v>2799</v>
      </c>
      <c r="CA37" s="647">
        <v>2</v>
      </c>
      <c r="CB37" s="647" t="s">
        <v>1214</v>
      </c>
      <c r="CC37" s="798" t="s">
        <v>2800</v>
      </c>
      <c r="CD37" s="652">
        <v>2000</v>
      </c>
      <c r="CE37" s="647">
        <v>3</v>
      </c>
      <c r="CF37" s="647">
        <v>3</v>
      </c>
      <c r="CG37" s="633" t="s">
        <v>2801</v>
      </c>
      <c r="CH37" s="647">
        <v>1844</v>
      </c>
      <c r="CI37" s="647">
        <v>1966</v>
      </c>
      <c r="CJ37" s="647">
        <v>3</v>
      </c>
      <c r="CK37" s="651" t="s">
        <v>2802</v>
      </c>
      <c r="CL37" s="651" t="s">
        <v>2803</v>
      </c>
      <c r="CM37" s="647">
        <v>2</v>
      </c>
      <c r="CN37" s="647" t="s">
        <v>1214</v>
      </c>
      <c r="CO37" s="847" t="s">
        <v>2804</v>
      </c>
      <c r="CP37" s="647">
        <v>2013</v>
      </c>
      <c r="CQ37" s="647">
        <v>3</v>
      </c>
      <c r="CR37" s="650">
        <v>3</v>
      </c>
      <c r="CS37" s="846" t="s">
        <v>2805</v>
      </c>
      <c r="CT37" s="647">
        <v>2000</v>
      </c>
      <c r="CU37" s="648">
        <v>3</v>
      </c>
      <c r="CV37" s="849" t="s">
        <v>1188</v>
      </c>
      <c r="CW37" s="647" t="s">
        <v>1188</v>
      </c>
      <c r="CX37" s="657">
        <v>0</v>
      </c>
      <c r="CY37" s="863" t="s">
        <v>2806</v>
      </c>
      <c r="CZ37" s="647">
        <v>2009</v>
      </c>
      <c r="DA37" s="657">
        <v>3</v>
      </c>
      <c r="DB37" s="723">
        <v>865400</v>
      </c>
      <c r="DC37" s="753">
        <v>3</v>
      </c>
      <c r="DD37" s="659" t="s">
        <v>1493</v>
      </c>
      <c r="DE37" s="648">
        <v>2016</v>
      </c>
      <c r="DF37" s="708" t="s">
        <v>2807</v>
      </c>
      <c r="DG37" s="664" t="s">
        <v>1213</v>
      </c>
      <c r="DH37" s="666">
        <v>1</v>
      </c>
      <c r="DI37" s="710" t="s">
        <v>1262</v>
      </c>
      <c r="DJ37" s="578" t="s">
        <v>2808</v>
      </c>
      <c r="DK37" s="665">
        <v>2011</v>
      </c>
      <c r="DL37" s="665">
        <v>3</v>
      </c>
      <c r="DM37" s="655">
        <v>2</v>
      </c>
      <c r="DN37" s="708" t="s">
        <v>2807</v>
      </c>
      <c r="DO37" s="664" t="s">
        <v>1213</v>
      </c>
      <c r="DP37" s="666">
        <v>1</v>
      </c>
      <c r="DQ37" s="710" t="s">
        <v>1262</v>
      </c>
      <c r="DR37" s="578" t="s">
        <v>2808</v>
      </c>
      <c r="DS37" s="665">
        <v>2011</v>
      </c>
      <c r="DT37" s="753">
        <v>3</v>
      </c>
      <c r="DU37" s="657">
        <v>2</v>
      </c>
      <c r="DV37" s="651" t="s">
        <v>2809</v>
      </c>
      <c r="DW37" s="578" t="s">
        <v>2810</v>
      </c>
      <c r="DX37" s="647">
        <v>1999</v>
      </c>
      <c r="DY37" s="647">
        <v>3</v>
      </c>
      <c r="DZ37" s="650">
        <v>2</v>
      </c>
      <c r="EA37" s="743" t="s">
        <v>2811</v>
      </c>
      <c r="EB37" s="506" t="s">
        <v>2812</v>
      </c>
      <c r="EC37" s="647">
        <v>2</v>
      </c>
      <c r="ED37" s="668" t="s">
        <v>1274</v>
      </c>
      <c r="EE37" s="647">
        <v>2003</v>
      </c>
      <c r="EF37" s="647">
        <v>3</v>
      </c>
      <c r="EG37" s="650" t="s">
        <v>2813</v>
      </c>
      <c r="EH37" s="648">
        <v>4</v>
      </c>
      <c r="EI37" s="551" t="s">
        <v>2814</v>
      </c>
      <c r="EJ37" s="651" t="s">
        <v>2815</v>
      </c>
      <c r="EK37" s="647">
        <v>2006</v>
      </c>
      <c r="EL37" s="647">
        <v>40618</v>
      </c>
      <c r="EM37" s="669" t="s">
        <v>1188</v>
      </c>
      <c r="EN37" s="647" t="s">
        <v>2816</v>
      </c>
      <c r="EO37" s="651" t="s">
        <v>2817</v>
      </c>
      <c r="EP37" s="556">
        <v>1</v>
      </c>
      <c r="EQ37" s="556" t="s">
        <v>1262</v>
      </c>
      <c r="ER37" s="557" t="s">
        <v>2818</v>
      </c>
      <c r="ES37" s="556">
        <v>2001</v>
      </c>
      <c r="ET37" s="556">
        <v>3</v>
      </c>
      <c r="EU37" s="671">
        <v>3</v>
      </c>
      <c r="EV37" s="672"/>
      <c r="EW37" s="673"/>
      <c r="EX37" s="674"/>
      <c r="EY37" s="631" t="s">
        <v>1455</v>
      </c>
      <c r="EZ37" s="631" t="s">
        <v>1188</v>
      </c>
      <c r="FA37" s="675"/>
      <c r="FB37" s="648">
        <v>0</v>
      </c>
      <c r="FC37" s="676"/>
      <c r="FD37" s="647" t="s">
        <v>1012</v>
      </c>
      <c r="FE37" s="648" t="s">
        <v>1013</v>
      </c>
      <c r="FF37" s="652" t="s">
        <v>1281</v>
      </c>
      <c r="FG37" s="563" t="s">
        <v>1282</v>
      </c>
      <c r="FH37" s="631" t="str">
        <f t="shared" si="0"/>
        <v>B</v>
      </c>
      <c r="FI37" s="677">
        <f t="shared" si="1"/>
        <v>2.9333333333333336</v>
      </c>
      <c r="FJ37" s="678">
        <f t="shared" si="2"/>
        <v>2.8000000000000003</v>
      </c>
      <c r="FK37" s="679">
        <f t="shared" si="3"/>
        <v>3</v>
      </c>
      <c r="FL37" s="680">
        <f t="shared" si="4"/>
        <v>3</v>
      </c>
      <c r="FM37" s="681">
        <v>2</v>
      </c>
      <c r="FN37" s="430">
        <v>2019</v>
      </c>
      <c r="FO37" s="686" t="s">
        <v>2819</v>
      </c>
      <c r="FP37" s="557" t="s">
        <v>2784</v>
      </c>
      <c r="FQ37" s="430">
        <v>1</v>
      </c>
      <c r="FR37" s="682" t="s">
        <v>1285</v>
      </c>
      <c r="FS37" s="369">
        <v>1</v>
      </c>
      <c r="FT37" s="574">
        <v>2019</v>
      </c>
      <c r="FU37" s="573" t="s">
        <v>2820</v>
      </c>
      <c r="FV37" s="369">
        <v>1</v>
      </c>
      <c r="FW37" s="574">
        <v>2019</v>
      </c>
      <c r="FX37" s="573" t="s">
        <v>2821</v>
      </c>
      <c r="FY37" s="369">
        <v>2</v>
      </c>
      <c r="FZ37" s="574">
        <v>2019</v>
      </c>
      <c r="GA37" s="470" t="s">
        <v>2822</v>
      </c>
      <c r="GB37" s="521" t="s">
        <v>2823</v>
      </c>
      <c r="GC37" s="369">
        <v>2</v>
      </c>
      <c r="GD37" s="574">
        <v>2019</v>
      </c>
      <c r="GE37" s="470" t="s">
        <v>2824</v>
      </c>
      <c r="GF37" s="521" t="s">
        <v>2825</v>
      </c>
      <c r="GG37" s="734">
        <v>2</v>
      </c>
      <c r="GH37" s="574">
        <v>2009</v>
      </c>
      <c r="GI37" s="684" t="s">
        <v>2826</v>
      </c>
      <c r="GJ37" s="521" t="s">
        <v>2827</v>
      </c>
      <c r="GK37" s="369">
        <v>2</v>
      </c>
      <c r="GL37" s="430">
        <v>2004</v>
      </c>
      <c r="GM37" s="686" t="s">
        <v>2828</v>
      </c>
      <c r="GN37" s="572" t="s">
        <v>2829</v>
      </c>
      <c r="GO37" s="878">
        <v>1</v>
      </c>
      <c r="GP37" s="730" t="s">
        <v>2830</v>
      </c>
      <c r="GQ37" s="879">
        <v>1</v>
      </c>
      <c r="GR37" s="776">
        <v>0</v>
      </c>
      <c r="GS37" s="776">
        <v>0</v>
      </c>
      <c r="GT37" s="777">
        <v>0</v>
      </c>
      <c r="GU37" s="715">
        <v>1</v>
      </c>
      <c r="GV37" s="730" t="s">
        <v>2831</v>
      </c>
      <c r="GW37" s="879">
        <v>1</v>
      </c>
      <c r="GX37" s="880">
        <v>0</v>
      </c>
      <c r="GY37" s="874">
        <v>0</v>
      </c>
      <c r="GZ37" s="582" t="s">
        <v>1188</v>
      </c>
      <c r="HA37" s="583" t="s">
        <v>1293</v>
      </c>
      <c r="HB37" s="584">
        <v>1</v>
      </c>
      <c r="HC37" s="585">
        <v>2</v>
      </c>
      <c r="HD37" s="586" t="s">
        <v>2832</v>
      </c>
      <c r="HE37" s="471" t="s">
        <v>2833</v>
      </c>
      <c r="HF37" s="587">
        <v>1999</v>
      </c>
      <c r="HG37" s="587">
        <v>2017</v>
      </c>
      <c r="HH37" s="588">
        <v>1</v>
      </c>
      <c r="HI37" s="586" t="s">
        <v>2834</v>
      </c>
      <c r="HJ37" s="557" t="s">
        <v>1188</v>
      </c>
      <c r="HK37" s="691" t="s">
        <v>1188</v>
      </c>
      <c r="HL37" s="692">
        <v>2</v>
      </c>
      <c r="HM37" s="591" t="s">
        <v>2835</v>
      </c>
      <c r="HN37" s="592">
        <v>2008</v>
      </c>
      <c r="HO37" s="681">
        <v>1</v>
      </c>
      <c r="HP37" s="574">
        <v>1</v>
      </c>
      <c r="HQ37" s="472">
        <f t="shared" si="5"/>
        <v>2</v>
      </c>
      <c r="HR37" s="593">
        <v>1</v>
      </c>
      <c r="HS37" s="574">
        <v>1</v>
      </c>
      <c r="HT37" s="574">
        <v>0</v>
      </c>
      <c r="HU37" s="574">
        <v>1</v>
      </c>
      <c r="HV37" s="574">
        <v>1</v>
      </c>
      <c r="HW37" s="574">
        <v>1</v>
      </c>
      <c r="HX37" s="574">
        <v>1</v>
      </c>
      <c r="HY37" s="574">
        <v>0</v>
      </c>
      <c r="HZ37" s="574">
        <v>0</v>
      </c>
      <c r="IA37" s="574">
        <v>1</v>
      </c>
      <c r="IB37" s="574">
        <v>1</v>
      </c>
      <c r="IC37" s="574">
        <v>0</v>
      </c>
      <c r="ID37" s="681">
        <v>1</v>
      </c>
      <c r="IE37" s="369">
        <v>0</v>
      </c>
      <c r="IF37" s="574">
        <v>1</v>
      </c>
      <c r="IG37" s="472">
        <f t="shared" si="6"/>
        <v>1</v>
      </c>
      <c r="IH37" s="609">
        <v>0.66963596780262846</v>
      </c>
      <c r="II37" s="694">
        <v>0.71310692625967054</v>
      </c>
      <c r="IJ37" s="695">
        <v>0.66257715113603255</v>
      </c>
      <c r="IK37" s="696">
        <v>0.74987451630741986</v>
      </c>
      <c r="IL37" s="696">
        <v>0.67360126947943655</v>
      </c>
      <c r="IM37" s="697">
        <v>0.76637476811579319</v>
      </c>
      <c r="IN37" s="599">
        <v>3</v>
      </c>
      <c r="IO37" s="600">
        <v>1</v>
      </c>
      <c r="IP37" s="601">
        <v>2</v>
      </c>
      <c r="IQ37" s="600">
        <v>38</v>
      </c>
      <c r="IR37" s="587">
        <v>52</v>
      </c>
      <c r="IS37" s="601">
        <v>90</v>
      </c>
      <c r="IT37" s="599" t="s">
        <v>1188</v>
      </c>
      <c r="IU37" s="600" t="s">
        <v>1188</v>
      </c>
      <c r="IV37" s="587" t="s">
        <v>1188</v>
      </c>
      <c r="IW37" s="601" t="s">
        <v>1188</v>
      </c>
      <c r="IX37" s="602" t="s">
        <v>1188</v>
      </c>
      <c r="IY37" s="681">
        <v>1</v>
      </c>
      <c r="IZ37" s="603" t="s">
        <v>2836</v>
      </c>
      <c r="JA37" s="681">
        <v>2</v>
      </c>
      <c r="JB37" s="603" t="s">
        <v>2837</v>
      </c>
      <c r="JC37" s="763">
        <v>1</v>
      </c>
      <c r="JD37" s="683">
        <v>1</v>
      </c>
      <c r="JE37" s="684" t="s">
        <v>2838</v>
      </c>
      <c r="JF37" s="471" t="s">
        <v>2839</v>
      </c>
      <c r="JG37" s="472">
        <v>2019</v>
      </c>
      <c r="JH37" s="763">
        <v>2</v>
      </c>
      <c r="JI37" s="683">
        <v>3</v>
      </c>
      <c r="JJ37" s="684" t="s">
        <v>1425</v>
      </c>
      <c r="JK37" s="535" t="s">
        <v>2786</v>
      </c>
      <c r="JL37" s="520">
        <v>2019</v>
      </c>
      <c r="JM37" s="734">
        <v>1</v>
      </c>
      <c r="JN37" s="683">
        <v>2</v>
      </c>
      <c r="JO37" s="683">
        <v>1</v>
      </c>
      <c r="JP37" s="684" t="s">
        <v>2840</v>
      </c>
      <c r="JQ37" s="471" t="s">
        <v>2841</v>
      </c>
      <c r="JR37" s="472">
        <v>2019</v>
      </c>
      <c r="JS37" s="734">
        <v>2</v>
      </c>
      <c r="JT37" s="683">
        <v>3</v>
      </c>
      <c r="JU37" s="684" t="s">
        <v>2842</v>
      </c>
      <c r="JV37" s="471" t="s">
        <v>2843</v>
      </c>
      <c r="JW37" s="472">
        <v>2017</v>
      </c>
      <c r="JX37" s="606">
        <v>2</v>
      </c>
      <c r="JY37" s="750" t="s">
        <v>2844</v>
      </c>
      <c r="JZ37" s="606">
        <v>2007</v>
      </c>
      <c r="KA37" s="606">
        <f t="shared" si="7"/>
        <v>3</v>
      </c>
      <c r="KB37" s="606"/>
      <c r="KC37" s="606">
        <v>2</v>
      </c>
      <c r="KD37" s="606"/>
      <c r="KE37" s="606">
        <v>1</v>
      </c>
      <c r="KF37" s="606">
        <f t="shared" si="8"/>
        <v>0</v>
      </c>
      <c r="KG37" s="606"/>
      <c r="KH37" s="606"/>
      <c r="KI37" s="606"/>
      <c r="KJ37" s="606"/>
      <c r="KK37" s="606">
        <v>1</v>
      </c>
      <c r="KL37" s="606">
        <v>1</v>
      </c>
      <c r="KM37" s="608">
        <f t="shared" si="9"/>
        <v>0.71208407878875735</v>
      </c>
      <c r="KN37" s="609">
        <v>1.0604203939437866</v>
      </c>
      <c r="KO37" s="609">
        <v>81.730766296386719</v>
      </c>
      <c r="KP37" s="610">
        <v>10</v>
      </c>
      <c r="KQ37" s="608">
        <f t="shared" si="10"/>
        <v>0.7176913738250732</v>
      </c>
      <c r="KR37" s="609">
        <v>1.0884568691253662</v>
      </c>
      <c r="KS37" s="609">
        <v>83.173080444335938</v>
      </c>
      <c r="KT37" s="610">
        <v>14</v>
      </c>
      <c r="KU37" s="610">
        <v>67</v>
      </c>
      <c r="KV37" s="563" t="s">
        <v>1237</v>
      </c>
      <c r="KW37" s="606" t="s">
        <v>2780</v>
      </c>
      <c r="KX37" s="700" t="str">
        <f t="shared" ca="1" si="11"/>
        <v>A</v>
      </c>
      <c r="KY37" s="701">
        <f t="shared" ca="1" si="12"/>
        <v>0.8533310418675667</v>
      </c>
      <c r="KZ37" s="702">
        <f t="shared" ca="1" si="13"/>
        <v>0.8066305882352941</v>
      </c>
      <c r="LA37" s="703">
        <f t="shared" ca="1" si="54"/>
        <v>0.86273333333333335</v>
      </c>
      <c r="LB37" s="703">
        <f t="shared" ca="1" si="92"/>
        <v>0.8392750000000001</v>
      </c>
      <c r="LC37" s="704">
        <f t="shared" ca="1" si="93"/>
        <v>0.90468524590163935</v>
      </c>
      <c r="LD37" s="696" cm="1">
        <f t="array" aca="1" ref="LD37" ca="1">INDIRECT(LD$203&amp;ROW())*LD$205</f>
        <v>8</v>
      </c>
      <c r="LE37" s="696" cm="1">
        <f t="array" aca="1" ref="LE37" ca="1">INDIRECT(LE$203&amp;ROW())*LE$205</f>
        <v>8</v>
      </c>
      <c r="LF37" s="696" cm="1">
        <f t="array" aca="1" ref="LF37" ca="1">INDIRECT(LF$203&amp;ROW())*LF$205</f>
        <v>8</v>
      </c>
      <c r="LG37" s="696" cm="1">
        <f t="array" aca="1" ref="LG37" ca="1">INDIRECT(LG$203&amp;ROW())*LG$205</f>
        <v>3</v>
      </c>
      <c r="LH37" s="696" cm="1">
        <f t="array" aca="1" ref="LH37" ca="1">INDIRECT(LH$203&amp;ROW())*LH$205</f>
        <v>2</v>
      </c>
      <c r="LI37" s="696" cm="1">
        <f t="array" aca="1" ref="LI37" ca="1">INDIRECT(LI$203&amp;ROW())*LI$205</f>
        <v>3</v>
      </c>
      <c r="LJ37" s="696" cm="1">
        <f t="array" aca="1" ref="LJ37" ca="1">INDIRECT(LJ$203&amp;ROW())*LJ$205</f>
        <v>3</v>
      </c>
      <c r="LK37" s="696" cm="1">
        <f t="array" aca="1" ref="LK37" ca="1">INDIRECT(LK$203&amp;ROW())*LK$205</f>
        <v>3</v>
      </c>
      <c r="LL37" s="696" cm="1">
        <f t="array" aca="1" ref="LL37" ca="1">INDIRECT(LL$203&amp;ROW())*LL$205</f>
        <v>3</v>
      </c>
      <c r="LM37" s="696" cm="1">
        <f t="array" aca="1" ref="LM37" ca="1">INDIRECT(LM$203&amp;ROW())*LM$205</f>
        <v>6</v>
      </c>
      <c r="LN37" s="696" cm="1">
        <f t="array" aca="1" ref="LN37" ca="1">INDIRECT(LN$203&amp;ROW())*LN$205</f>
        <v>3</v>
      </c>
      <c r="LO37" s="696" cm="1">
        <f t="array" aca="1" ref="LO37" ca="1">INDIRECT(LO$203&amp;ROW())*LO$205</f>
        <v>6</v>
      </c>
      <c r="LP37" s="696" cm="1">
        <f t="array" aca="1" ref="LP37" ca="1">INDIRECT(LP$203&amp;ROW())*LP$205</f>
        <v>4</v>
      </c>
      <c r="LQ37" s="696" cm="1">
        <f t="array" aca="1" ref="LQ37" ca="1">IF(INDIRECT(LQ$203&amp;ROW())="-",0,INDIRECT(LQ$203&amp;ROW())*LQ$205)</f>
        <v>4.5636000000000001</v>
      </c>
      <c r="LR37" s="696" cm="1">
        <f t="array" aca="1" ref="LR37" ca="1">INDIRECT(LR$203&amp;ROW())*LR$205</f>
        <v>4</v>
      </c>
      <c r="LS37" s="696" cm="1">
        <f t="array" aca="1" ref="LS37" ca="1">IF(INDIRECT(LS$203&amp;ROW())="-",0,INDIRECT(LS$203&amp;ROW())*LS$205)</f>
        <v>5.1173999999999999</v>
      </c>
      <c r="LT37" s="696" cm="1">
        <f t="array" aca="1" ref="LT37" ca="1">INDIRECT(LT$203&amp;ROW())*LT$205</f>
        <v>4</v>
      </c>
      <c r="LU37" s="696" cm="1">
        <f t="array" aca="1" ref="LU37" ca="1">INDIRECT(LU$203&amp;ROW())*LU$205</f>
        <v>3</v>
      </c>
      <c r="LV37" s="696" cm="1">
        <f t="array" aca="1" ref="LV37" ca="1">INDIRECT(LV$203&amp;ROW())*LV$205</f>
        <v>3</v>
      </c>
      <c r="LW37" s="696" cm="1">
        <f t="array" aca="1" ref="LW37" ca="1">INDIRECT(LW$203&amp;ROW())*LW$205</f>
        <v>0</v>
      </c>
      <c r="LX37" s="696" cm="1">
        <f t="array" aca="1" ref="LX37" ca="1">INDIRECT(LX$203&amp;ROW())*LX$205</f>
        <v>3</v>
      </c>
      <c r="LY37" s="696" cm="1">
        <f t="array" aca="1" ref="LY37" ca="1">IF(INDIRECT(LY$203&amp;ROW())="-",0,INDIRECT(LY$203&amp;ROW())*LY$205)</f>
        <v>5.1425999999999998</v>
      </c>
      <c r="LZ37" s="696" cm="1">
        <f t="array" aca="1" ref="LZ37" ca="1">INDIRECT(LZ$203&amp;ROW())*LZ$205</f>
        <v>2</v>
      </c>
      <c r="MA37" s="696" cm="1">
        <f t="array" aca="1" ref="MA37" ca="1">INDIRECT(MA$203&amp;ROW())*MA$205</f>
        <v>4</v>
      </c>
      <c r="MB37" s="696" cm="1">
        <f t="array" aca="1" ref="MB37" ca="1">INDIRECT(MB$203&amp;ROW())*MB$205</f>
        <v>4</v>
      </c>
      <c r="MC37" s="696" cm="1">
        <f t="array" aca="1" ref="MC37" ca="1">IF($MB37=0,0,INDIRECT(MC$203&amp;ROW())*MC$205)</f>
        <v>0.5</v>
      </c>
      <c r="MD37" s="696" cm="1">
        <f t="array" aca="1" ref="MD37" ca="1">IF($MB37=0,0,INDIRECT(MD$203&amp;ROW())*MD$205)</f>
        <v>0</v>
      </c>
      <c r="ME37" s="696" cm="1">
        <f t="array" aca="1" ref="ME37" ca="1">IF($MB37=0,0,INDIRECT(ME$203&amp;ROW())*ME$205)</f>
        <v>0</v>
      </c>
      <c r="MF37" s="696" cm="1">
        <f t="array" aca="1" ref="MF37" ca="1">IF($MB37=0,0,INDIRECT(MF$203&amp;ROW())*MF$205)</f>
        <v>0</v>
      </c>
      <c r="MG37" s="696" cm="1">
        <f t="array" aca="1" ref="MG37" ca="1">INDIRECT(MG$203&amp;ROW())*MG$205</f>
        <v>4</v>
      </c>
      <c r="MH37" s="696" cm="1">
        <f t="array" aca="1" ref="MH37" ca="1">IF($MG37=0,0,INDIRECT(MH$203&amp;ROW())*MH$205)</f>
        <v>0.5</v>
      </c>
      <c r="MI37" s="696" cm="1">
        <f t="array" aca="1" ref="MI37" ca="1">IF($MG37=0,0,INDIRECT(MI$203&amp;ROW())*MI$205)</f>
        <v>0</v>
      </c>
      <c r="MJ37" s="696" cm="1">
        <f t="array" aca="1" ref="MJ37" ca="1">INDIRECT(MJ$203&amp;ROW())*MJ$205</f>
        <v>0</v>
      </c>
      <c r="MK37" s="696" cm="1">
        <f t="array" aca="1" ref="MK37" ca="1">INDIRECT(MK$203&amp;ROW())*MK$205</f>
        <v>4</v>
      </c>
      <c r="ML37" s="696" cm="1">
        <f t="array" aca="1" ref="ML37" ca="1">INDIRECT(ML$203&amp;ROW())*ML$205</f>
        <v>6</v>
      </c>
      <c r="MM37" s="696" cm="1">
        <f t="array" aca="1" ref="MM37" ca="1">INDIRECT(MM$203&amp;ROW())*MM$205</f>
        <v>6</v>
      </c>
      <c r="MN37" s="696" cm="1">
        <f t="array" aca="1" ref="MN37" ca="1">INDIRECT(MN$203&amp;ROW())*MN$205</f>
        <v>4</v>
      </c>
      <c r="MO37" s="696" cm="1">
        <f t="array" aca="1" ref="MO37" ca="1">INDIRECT(MO$203&amp;ROW())*MO$205</f>
        <v>2</v>
      </c>
      <c r="MP37" s="696" cm="1">
        <f t="array" aca="1" ref="MP37" ca="1">INDIRECT(MP$203&amp;ROW())*MP$205</f>
        <v>2</v>
      </c>
      <c r="MQ37" s="696" cm="1">
        <f t="array" aca="1" ref="MQ37" ca="1">INDIRECT(MQ$203&amp;ROW())*MQ$205</f>
        <v>1</v>
      </c>
      <c r="MR37" s="696" cm="1">
        <f t="array" aca="1" ref="MR37" ca="1">INDIRECT(MR$203&amp;ROW())*MR$205</f>
        <v>2</v>
      </c>
      <c r="MS37" s="696" cm="1">
        <f t="array" aca="1" ref="MS37" ca="1">INDIRECT(MS$203&amp;ROW())*MS$205</f>
        <v>2</v>
      </c>
      <c r="MT37" s="696" cm="1">
        <f t="array" aca="1" ref="MT37" ca="1">INDIRECT(MT$203&amp;ROW())*MT$205</f>
        <v>3</v>
      </c>
      <c r="MU37" s="696" cm="1">
        <f t="array" aca="1" ref="MU37" ca="1">INDIRECT(MU$203&amp;ROW())*MU$205</f>
        <v>2</v>
      </c>
      <c r="MV37" s="696" cm="1">
        <f t="array" aca="1" ref="MV37" ca="1">IF(INDIRECT(MV$203&amp;ROW())="-",0,INDIRECT(MV$203&amp;ROW())*MV$205)</f>
        <v>5.1857999999999995</v>
      </c>
      <c r="MW37" s="696" cm="1">
        <f t="array" aca="1" ref="MW37" ca="1">INDIRECT(MW$203&amp;ROW())*MW$205</f>
        <v>4</v>
      </c>
      <c r="MX37" s="696" cm="1">
        <f t="array" aca="1" ref="MX37" ca="1">INDIRECT(MX$203&amp;ROW())*MX$205</f>
        <v>4</v>
      </c>
      <c r="MY37" s="696" cm="1">
        <f t="array" aca="1" ref="MY37" ca="1">INDIRECT(MY$203&amp;ROW())*MY$205</f>
        <v>8</v>
      </c>
      <c r="NA37" s="701">
        <f t="shared" si="16"/>
        <v>0.87220975609756091</v>
      </c>
      <c r="NB37" s="617">
        <f t="shared" si="17"/>
        <v>0.84663571428571427</v>
      </c>
      <c r="NC37" s="695">
        <f t="shared" si="18"/>
        <v>0.60439230769230767</v>
      </c>
      <c r="ND37" s="697">
        <f t="shared" si="19"/>
        <v>0.92090000000000005</v>
      </c>
      <c r="NE37" s="694">
        <f t="shared" si="20"/>
        <v>0.81103444451889573</v>
      </c>
      <c r="NF37" s="682" t="str">
        <f t="shared" si="21"/>
        <v>A</v>
      </c>
      <c r="NH37" s="606" t="s">
        <v>2780</v>
      </c>
      <c r="NI37" s="563" t="str">
        <f t="shared" si="22"/>
        <v>A</v>
      </c>
      <c r="NJ37" s="563" t="str">
        <f t="shared" si="23"/>
        <v>A</v>
      </c>
      <c r="NK37" s="563" t="str">
        <f t="shared" ca="1" si="24"/>
        <v>A</v>
      </c>
      <c r="NL37" s="563" t="str">
        <f t="shared" ca="1" si="25"/>
        <v>A</v>
      </c>
      <c r="NM37" s="563" t="str">
        <f t="shared" ca="1" si="26"/>
        <v>A</v>
      </c>
      <c r="NN37" s="563" t="str">
        <f t="shared" ca="1" si="55"/>
        <v>A</v>
      </c>
      <c r="NO37" s="563" t="str">
        <f t="shared" ca="1" si="56"/>
        <v>A</v>
      </c>
      <c r="NP37" s="606" t="str">
        <f t="shared" si="27"/>
        <v>Yes</v>
      </c>
      <c r="NQ37" s="682" t="str">
        <f t="shared" si="28"/>
        <v>Yes</v>
      </c>
      <c r="NR37" s="682" t="e">
        <f>IF(OR(AND(NI37="A",OR(NJ37="C",NJ37="D")),AND(NI37="A",OR(#REF!="C",#REF!="D")),AND(NI37="B",OR(NJ37="D",#REF!="D")),AND(OR(NI37="C",NI37="D"),OR(NJ37="A",NJ37="B")),AND(OR(NI37="C",NI37="D"),OR(#REF!="A",#REF!="B")),AND(OR(NJ37="A",#REF!="A",NJ37="B",#REF!="B"),OR(NP37="-",NQ37="-")),AND(OR(NJ37="C",#REF!="C",NJ37="D",#REF!="D"),NP37="Yes")),"Yes","-")</f>
        <v>#REF!</v>
      </c>
      <c r="NS37" s="607"/>
      <c r="NT37" s="619">
        <f t="shared" si="29"/>
        <v>0.82589999999999997</v>
      </c>
      <c r="NU37" s="619">
        <f t="shared" si="30"/>
        <v>0.81103444451889573</v>
      </c>
      <c r="NV37" s="619">
        <f t="shared" ca="1" si="31"/>
        <v>0.8533310418675667</v>
      </c>
      <c r="NW37" s="619">
        <f t="shared" ca="1" si="57"/>
        <v>0.8214919784082837</v>
      </c>
      <c r="NX37" s="619">
        <f t="shared" ca="1" si="58"/>
        <v>0.8011186787173743</v>
      </c>
      <c r="NY37" s="620">
        <f t="shared" ca="1" si="59"/>
        <v>0.81772118808060723</v>
      </c>
      <c r="NZ37" s="620">
        <f t="shared" ca="1" si="60"/>
        <v>0.80584119306040525</v>
      </c>
      <c r="OA37" s="705">
        <v>0.41099999999999998</v>
      </c>
      <c r="OB37" s="706">
        <v>24</v>
      </c>
      <c r="OC37" s="494"/>
      <c r="OE37" s="606" t="s">
        <v>2780</v>
      </c>
      <c r="OF37" s="700" t="str">
        <f t="shared" ca="1" si="32"/>
        <v>A</v>
      </c>
      <c r="OG37" s="701">
        <f t="shared" ca="1" si="61"/>
        <v>0.8214919784082837</v>
      </c>
      <c r="OH37" s="705">
        <f t="shared" ca="1" si="33"/>
        <v>0.85084589240780917</v>
      </c>
      <c r="OI37" s="696">
        <f t="shared" ca="1" si="34"/>
        <v>0.85847446524466753</v>
      </c>
      <c r="OJ37" s="696">
        <f t="shared" ca="1" si="35"/>
        <v>0.65751303882395407</v>
      </c>
      <c r="OK37" s="697">
        <f t="shared" ca="1" si="36"/>
        <v>0.91913451715670391</v>
      </c>
      <c r="OL37" s="696" cm="1">
        <f t="array" aca="1" ref="OL37" ca="1">INDIRECT(OL$203&amp;ROW())*OL$205</f>
        <v>1.4956</v>
      </c>
      <c r="OM37" s="696" cm="1">
        <f t="array" aca="1" ref="OM37" ca="1">INDIRECT(OM$203&amp;ROW())*OM$205</f>
        <v>1.2061999999999999</v>
      </c>
      <c r="ON37" s="696" cm="1">
        <f t="array" aca="1" ref="ON37" ca="1">INDIRECT(ON$203&amp;ROW())*ON$205</f>
        <v>1.4561999999999999</v>
      </c>
      <c r="OO37" s="696" cm="1">
        <f t="array" aca="1" ref="OO37" ca="1">INDIRECT(OO$203&amp;ROW())*OO$205</f>
        <v>1.0790999999999999</v>
      </c>
      <c r="OP37" s="696" cm="1">
        <f t="array" aca="1" ref="OP37" ca="1">INDIRECT(OP$203&amp;ROW())*OP$205</f>
        <v>1.0553999999999999</v>
      </c>
      <c r="OQ37" s="696" cm="1">
        <f t="array" aca="1" ref="OQ37" ca="1">INDIRECT(OQ$203&amp;ROW())*OQ$205</f>
        <v>1.5849</v>
      </c>
      <c r="OR37" s="696" cm="1">
        <f t="array" aca="1" ref="OR37" ca="1">INDIRECT(OR$203&amp;ROW())*OR$205</f>
        <v>1.4141999999999999</v>
      </c>
      <c r="OS37" s="696" cm="1">
        <f t="array" aca="1" ref="OS37" ca="1">INDIRECT(OS$203&amp;ROW())*OS$205</f>
        <v>1.5387</v>
      </c>
      <c r="OT37" s="696" cm="1">
        <f t="array" aca="1" ref="OT37" ca="1">INDIRECT(OT$203&amp;ROW())*OT$205</f>
        <v>1.4727000000000001</v>
      </c>
      <c r="OU37" s="696" cm="1">
        <f t="array" aca="1" ref="OU37" ca="1">INDIRECT(OU$203&amp;ROW())*OU$205</f>
        <v>1.9304999999999999</v>
      </c>
      <c r="OV37" s="696" cm="1">
        <f t="array" aca="1" ref="OV37" ca="1">INDIRECT(OV$203&amp;ROW())*OV$205</f>
        <v>1.2161999999999999</v>
      </c>
      <c r="OW37" s="696" cm="1">
        <f t="array" aca="1" ref="OW37" ca="1">INDIRECT(OW$203&amp;ROW())*OW$205</f>
        <v>1.5144000000000002</v>
      </c>
      <c r="OX37" s="696" cm="1">
        <f t="array" aca="1" ref="OX37" ca="1">INDIRECT(OX$203&amp;ROW())*OX$205</f>
        <v>1.3977999999999999</v>
      </c>
      <c r="OY37" s="696" cm="1">
        <f t="array" aca="1" ref="OY37" ca="1">IF(INDIRECT(OY$203&amp;ROW())="-",0,INDIRECT(OY$203&amp;ROW())*OY$205)</f>
        <v>0.53979781999999998</v>
      </c>
      <c r="OZ37" s="696" cm="1">
        <f t="array" aca="1" ref="OZ37" ca="1">INDIRECT(OZ$203&amp;ROW())*OZ$205</f>
        <v>0.71030000000000004</v>
      </c>
      <c r="PA37" s="696" cm="1">
        <f t="array" aca="1" ref="PA37" ca="1">IF(INDIRECT(PA$203&amp;ROW())="-",0,INDIRECT(PA$203&amp;ROW())*PA$205)</f>
        <v>0.75345185999999997</v>
      </c>
      <c r="PB37" s="705" cm="1">
        <f t="array" aca="1" ref="PB37" ca="1">INDIRECT(PB$203&amp;ROW())*PB$205</f>
        <v>1.5084</v>
      </c>
      <c r="PC37" s="696" cm="1">
        <f t="array" aca="1" ref="PC37" ca="1">INDIRECT(PC$203&amp;ROW())*PC$205</f>
        <v>2.0918999999999999</v>
      </c>
      <c r="PD37" s="696" cm="1">
        <f t="array" aca="1" ref="PD37" ca="1">INDIRECT(PD$203&amp;ROW())*PD$205</f>
        <v>2.2025999999999999</v>
      </c>
      <c r="PE37" s="696" cm="1">
        <f t="array" aca="1" ref="PE37" ca="1">INDIRECT(PE$203&amp;ROW())*PE$205</f>
        <v>0</v>
      </c>
      <c r="PF37" s="696" cm="1">
        <f t="array" aca="1" ref="PF37" ca="1">INDIRECT(PF$203&amp;ROW())*PF$205</f>
        <v>1.9962</v>
      </c>
      <c r="PG37" s="696" cm="1">
        <f t="array" aca="1" ref="PG37" ca="1">IF(INDIRECT(PG$203&amp;ROW())="-",0,INDIRECT(PG$203&amp;ROW())*PG$205)</f>
        <v>0.74996249999999998</v>
      </c>
      <c r="PH37" s="696" cm="1">
        <f t="array" aca="1" ref="PH37" ca="1">INDIRECT(PH$203&amp;ROW())*PH$205</f>
        <v>0.61699999999999999</v>
      </c>
      <c r="PI37" s="696" cm="1">
        <f t="array" aca="1" ref="PI37" ca="1">INDIRECT(PI$203&amp;ROW())*PI$205</f>
        <v>1.2145999999999999</v>
      </c>
      <c r="PJ37" s="696" cm="1">
        <f t="array" aca="1" ref="PJ37" ca="1">INDIRECT(PJ$203&amp;ROW())*PJ$205</f>
        <v>0.75980000000000003</v>
      </c>
      <c r="PK37" s="696" cm="1">
        <f t="array" aca="1" ref="PK37" ca="1">IF($PJ37=0,0,INDIRECT(PK$203&amp;ROW())*PK$205)</f>
        <v>0.52759999999999996</v>
      </c>
      <c r="PL37" s="696" cm="1">
        <f t="array" aca="1" ref="PL37" ca="1">IF($MPE37=0,0,INDIRECT(PL$203&amp;ROW())*PL$205)</f>
        <v>0</v>
      </c>
      <c r="PM37" s="696" cm="1">
        <f t="array" aca="1" ref="PM37" ca="1">IF($MPE37=0,0,INDIRECT(PM$203&amp;ROW())*PM$205)</f>
        <v>0</v>
      </c>
      <c r="PN37" s="696" cm="1">
        <f t="array" aca="1" ref="PN37" ca="1">IF($PJ37=0,0,INDIRECT(PN$203&amp;ROW())*PN$205)</f>
        <v>0</v>
      </c>
      <c r="PO37" s="696" cm="1">
        <f t="array" aca="1" ref="PO37" ca="1">INDIRECT(PO$203&amp;ROW())*PO$205</f>
        <v>0.73140000000000005</v>
      </c>
      <c r="PP37" s="696" cm="1">
        <f t="array" aca="1" ref="PP37" ca="1">IF($PO37=0,0,INDIRECT(PP$203&amp;ROW())*PP$205)</f>
        <v>0.68189999999999995</v>
      </c>
      <c r="PQ37" s="696" cm="1">
        <f t="array" aca="1" ref="PQ37" ca="1">IF($PO37=0,0,INDIRECT(PQ$203&amp;ROW())*PQ$205)</f>
        <v>0</v>
      </c>
      <c r="PR37" s="696" cm="1">
        <f t="array" aca="1" ref="PR37" ca="1">INDIRECT(PR$203&amp;ROW())*PR$205</f>
        <v>0</v>
      </c>
      <c r="PS37" s="696" cm="1">
        <f t="array" aca="1" ref="PS37" ca="1">INDIRECT(PS$203&amp;ROW())*PS$205</f>
        <v>0.7389</v>
      </c>
      <c r="PT37" s="696" cm="1">
        <f t="array" aca="1" ref="PT37" ca="1">INDIRECT(PT$203&amp;ROW())*PT$205</f>
        <v>1.4406000000000001</v>
      </c>
      <c r="PU37" s="696" cm="1">
        <f t="array" aca="1" ref="PU37" ca="1">INDIRECT(PU$203&amp;ROW())*PU$205</f>
        <v>1.7696999999999998</v>
      </c>
      <c r="PV37" s="696" cm="1">
        <f t="array" aca="1" ref="PV37" ca="1">INDIRECT(PV$203&amp;ROW())*PV$205</f>
        <v>0.6966</v>
      </c>
      <c r="PW37" s="696" cm="1">
        <f t="array" aca="1" ref="PW37" ca="1">INDIRECT(PW$203&amp;ROW())*PW$205</f>
        <v>1.0658000000000001</v>
      </c>
      <c r="PX37" s="696" cm="1">
        <f t="array" aca="1" ref="PX37" ca="1">INDIRECT(PX$203&amp;ROW())*PX$205</f>
        <v>1.1714</v>
      </c>
      <c r="PY37" s="696" cm="1">
        <f t="array" aca="1" ref="PY37" ca="1">INDIRECT(PY$203&amp;ROW())*PY$205</f>
        <v>0.59330000000000005</v>
      </c>
      <c r="PZ37" s="696" cm="1">
        <f t="array" aca="1" ref="PZ37" ca="1">INDIRECT(PZ$203&amp;ROW())*PZ$205</f>
        <v>0.17430000000000001</v>
      </c>
      <c r="QA37" s="696" cm="1">
        <f t="array" aca="1" ref="QA37" ca="1">INDIRECT(QA$203&amp;ROW())*QA$205</f>
        <v>0.31659999999999999</v>
      </c>
      <c r="QB37" s="696" cm="1">
        <f t="array" aca="1" ref="QB37" ca="1">INDIRECT(QB$203&amp;ROW())*QB$205</f>
        <v>2.3948999999999998</v>
      </c>
      <c r="QC37" s="696" cm="1">
        <f t="array" aca="1" ref="QC37" ca="1">INDIRECT(QC$203&amp;ROW())*QC$205</f>
        <v>1.4259999999999999</v>
      </c>
      <c r="QD37" s="696" cm="1">
        <f t="array" aca="1" ref="QD37" ca="1">IF(INDIRECT(QD$203&amp;ROW())="-",0,INDIRECT(QD$203&amp;ROW())*QD$205)</f>
        <v>0.53076662999999991</v>
      </c>
      <c r="QE37" s="696" cm="1">
        <f t="array" aca="1" ref="QE37" ca="1">INDIRECT(QE$203&amp;ROW())*QE$205</f>
        <v>1.0656000000000001</v>
      </c>
      <c r="QF37" s="696" cm="1">
        <f t="array" aca="1" ref="QF37" ca="1">INDIRECT(QF$203&amp;ROW())*QF$205</f>
        <v>0.72440000000000004</v>
      </c>
      <c r="QG37" s="696" cm="1">
        <f t="array" aca="1" ref="QG37" ca="1">INDIRECT(QG$203&amp;ROW())*QG$205</f>
        <v>1.4996</v>
      </c>
      <c r="QI37" s="606" t="s">
        <v>2780</v>
      </c>
      <c r="QJ37" s="700" t="str">
        <f t="shared" ca="1" si="37"/>
        <v>A</v>
      </c>
      <c r="QK37" s="701">
        <f t="shared" ca="1" si="62"/>
        <v>0.8011186787173743</v>
      </c>
      <c r="QL37" s="705">
        <f t="shared" ca="1" si="94"/>
        <v>0.89558944023776399</v>
      </c>
      <c r="QM37" s="696">
        <f t="shared" ca="1" si="95"/>
        <v>0.79010652253977365</v>
      </c>
      <c r="QN37" s="696">
        <f t="shared" ca="1" si="40"/>
        <v>0.55324335722886697</v>
      </c>
      <c r="QO37" s="697">
        <f t="shared" ca="1" si="41"/>
        <v>0.96553539486309248</v>
      </c>
      <c r="QP37" s="696" cm="1">
        <f t="array" aca="1" ref="QP37" ca="1">INDIRECT(QP$203&amp;ROW())*QP$205</f>
        <v>6.6903293490763766E-2</v>
      </c>
      <c r="QQ37" s="696" cm="1">
        <f t="array" aca="1" ref="QQ37" ca="1">INDIRECT(QQ$203&amp;ROW())*QQ$205</f>
        <v>0.25503926590378434</v>
      </c>
      <c r="QR37" s="696" cm="1">
        <f t="array" aca="1" ref="QR37" ca="1">INDIRECT(QR$203&amp;ROW())*QR$205</f>
        <v>0.15089809664795908</v>
      </c>
      <c r="QS37" s="696" cm="1">
        <f t="array" aca="1" ref="QS37" ca="1">INDIRECT(QS$203&amp;ROW())*QS$205</f>
        <v>0.22471360933801068</v>
      </c>
      <c r="QT37" s="696" cm="1">
        <f t="array" aca="1" ref="QT37" ca="1">INDIRECT(QT$203&amp;ROW())*QT$205</f>
        <v>0.17488542943331029</v>
      </c>
      <c r="QU37" s="696" cm="1">
        <f t="array" aca="1" ref="QU37" ca="1">INDIRECT(QU$203&amp;ROW())*QU$205</f>
        <v>0.53329206883563263</v>
      </c>
      <c r="QV37" s="696" cm="1">
        <f t="array" aca="1" ref="QV37" ca="1">INDIRECT(QV$203&amp;ROW())*QV$205</f>
        <v>0.24117831443907087</v>
      </c>
      <c r="QW37" s="696" cm="1">
        <f t="array" aca="1" ref="QW37" ca="1">INDIRECT(QW$203&amp;ROW())*QW$205</f>
        <v>0.53099416374332975</v>
      </c>
      <c r="QX37" s="696" cm="1">
        <f t="array" aca="1" ref="QX37" ca="1">INDIRECT(QX$203&amp;ROW())*QX$205</f>
        <v>0.60640894423913805</v>
      </c>
      <c r="QY37" s="696" cm="1">
        <f t="array" aca="1" ref="QY37" ca="1">INDIRECT(QY$203&amp;ROW())*QY$205</f>
        <v>0.13540247513535897</v>
      </c>
      <c r="QZ37" s="696" cm="1">
        <f t="array" aca="1" ref="QZ37" ca="1">INDIRECT(QZ$203&amp;ROW())*QZ$205</f>
        <v>0.27613248380770827</v>
      </c>
      <c r="RA37" s="696" cm="1">
        <f t="array" aca="1" ref="RA37" ca="1">INDIRECT(RA$203&amp;ROW())*RA$205</f>
        <v>5.1272116233970627E-2</v>
      </c>
      <c r="RB37" s="696" cm="1">
        <f t="array" aca="1" ref="RB37" ca="1">INDIRECT(RB$203&amp;ROW())*RB$205</f>
        <v>0.11461142513892485</v>
      </c>
      <c r="RC37" s="696" cm="1">
        <f t="array" aca="1" ref="RC37" ca="1">IF(INDIRECT(RC$203&amp;ROW())="-",0,INDIRECT(RC$203&amp;ROW())*RC$205)</f>
        <v>6.3820892705127114E-2</v>
      </c>
      <c r="RD37" s="696" cm="1">
        <f t="array" aca="1" ref="RD37" ca="1">INDIRECT(RD$203&amp;ROW())*RD$205</f>
        <v>3.5721048970443148E-2</v>
      </c>
      <c r="RE37" s="696" cm="1">
        <f t="array" aca="1" ref="RE37" ca="1">IF(INDIRECT(RE$203&amp;ROW())="-",0,INDIRECT(RE$203&amp;ROW())*RE$205)</f>
        <v>5.3979221987369791E-2</v>
      </c>
      <c r="RF37" s="705" cm="1">
        <f t="array" aca="1" ref="RF37" ca="1">INDIRECT(RF$203&amp;ROW())*RF$205</f>
        <v>0.10613798880649605</v>
      </c>
      <c r="RG37" s="696" cm="1">
        <f t="array" aca="1" ref="RG37" ca="1">INDIRECT(RG$203&amp;ROW())*RG$205</f>
        <v>0.41475700362540607</v>
      </c>
      <c r="RH37" s="696" cm="1">
        <f t="array" aca="1" ref="RH37" ca="1">INDIRECT(RH$203&amp;ROW())*RH$205</f>
        <v>8.7581521170816884E-2</v>
      </c>
      <c r="RI37" s="696" cm="1">
        <f t="array" aca="1" ref="RI37" ca="1">INDIRECT(RI$203&amp;ROW())*RI$205</f>
        <v>0</v>
      </c>
      <c r="RJ37" s="696" cm="1">
        <f t="array" aca="1" ref="RJ37" ca="1">INDIRECT(RJ$203&amp;ROW())*RJ$205</f>
        <v>0.18340085004648693</v>
      </c>
      <c r="RK37" s="696" cm="1">
        <f t="array" aca="1" ref="RK37" ca="1">IF(INDIRECT(RK$203&amp;ROW())="-",0,INDIRECT(RK$203&amp;ROW())*RK$205)</f>
        <v>5.1787352392031784E-2</v>
      </c>
      <c r="RL37" s="696" cm="1">
        <f t="array" aca="1" ref="RL37" ca="1">INDIRECT(RL$203&amp;ROW())*RL$205</f>
        <v>0.11262003659234653</v>
      </c>
      <c r="RM37" s="696" cm="1">
        <f t="array" aca="1" ref="RM37" ca="1">INDIRECT(RM$203&amp;ROW())*RM$205</f>
        <v>2.9987460729532761E-2</v>
      </c>
      <c r="RN37" s="696" cm="1">
        <f t="array" aca="1" ref="RN37" ca="1">INDIRECT(RN$203&amp;ROW())*RN$205</f>
        <v>9.3820613050938681E-2</v>
      </c>
      <c r="RO37" s="696" cm="1">
        <f t="array" aca="1" ref="RO37" ca="1">IF($RN37=0,0,INDIRECT(RO$203&amp;ROW())*RO$205)</f>
        <v>7.0312542939625605E-2</v>
      </c>
      <c r="RP37" s="696" cm="1">
        <f t="array" aca="1" ref="RP37" ca="1">IF($RN37=0,0,INDIRECT(RP$203&amp;ROW())*RP$205)</f>
        <v>0</v>
      </c>
      <c r="RQ37" s="696" cm="1">
        <f t="array" aca="1" ref="RQ37" ca="1">IF($RN37=0,0,INDIRECT(RQ$203&amp;ROW())*RQ$205)</f>
        <v>0</v>
      </c>
      <c r="RR37" s="696" cm="1">
        <f t="array" aca="1" ref="RR37" ca="1">IF($RN37=0,0,INDIRECT(RR$203&amp;ROW())*RR$205)</f>
        <v>0</v>
      </c>
      <c r="RS37" s="696" cm="1">
        <f t="array" aca="1" ref="RS37" ca="1">INDIRECT(RS$203&amp;ROW())*RS$205</f>
        <v>7.7466902221184339E-2</v>
      </c>
      <c r="RT37" s="696" cm="1">
        <f t="array" aca="1" ref="RT37" ca="1">IF($RS37=0,0,INDIRECT(RT$203&amp;ROW())*RT$205)</f>
        <v>8.1033461602244533E-2</v>
      </c>
      <c r="RU37" s="696" cm="1">
        <f t="array" aca="1" ref="RU37" ca="1">IF($RS37=0,0,INDIRECT(RU$203&amp;ROW())*RU$205)</f>
        <v>0</v>
      </c>
      <c r="RV37" s="696" cm="1">
        <f t="array" aca="1" ref="RV37" ca="1">INDIRECT(RV$203&amp;ROW())*RV$205</f>
        <v>0</v>
      </c>
      <c r="RW37" s="696" cm="1">
        <f t="array" aca="1" ref="RW37" ca="1">INDIRECT(RW$203&amp;ROW())*RW$205</f>
        <v>2.6659190312299668E-2</v>
      </c>
      <c r="RX37" s="696" cm="1">
        <f t="array" aca="1" ref="RX37" ca="1">INDIRECT(RX$203&amp;ROW())*RX$205</f>
        <v>0.19074035443114332</v>
      </c>
      <c r="RY37" s="696" cm="1">
        <f t="array" aca="1" ref="RY37" ca="1">INDIRECT(RY$203&amp;ROW())*RY$205</f>
        <v>8.4396695370290389E-2</v>
      </c>
      <c r="RZ37" s="696" cm="1">
        <f t="array" aca="1" ref="RZ37" ca="1">INDIRECT(RZ$203&amp;ROW())*RZ$205</f>
        <v>3.6812489486199085E-2</v>
      </c>
      <c r="SA37" s="696" cm="1">
        <f t="array" aca="1" ref="SA37" ca="1">INDIRECT(SA$203&amp;ROW())*SA$205</f>
        <v>0.20458618579029147</v>
      </c>
      <c r="SB37" s="696" cm="1">
        <f t="array" aca="1" ref="SB37" ca="1">INDIRECT(SB$203&amp;ROW())*SB$205</f>
        <v>4.7124126502052749E-2</v>
      </c>
      <c r="SC37" s="696" cm="1">
        <f t="array" aca="1" ref="SC37" ca="1">INDIRECT(SC$203&amp;ROW())*SC$205</f>
        <v>2.7145803117995537E-2</v>
      </c>
      <c r="SD37" s="696" cm="1">
        <f t="array" aca="1" ref="SD37" ca="1">INDIRECT(SD$203&amp;ROW())*SD$205</f>
        <v>0.3072993885784252</v>
      </c>
      <c r="SE37" s="696" cm="1">
        <f t="array" aca="1" ref="SE37" ca="1">INDIRECT(SE$203&amp;ROW())*SE$205</f>
        <v>0.2585618210787391</v>
      </c>
      <c r="SF37" s="696" cm="1">
        <f t="array" aca="1" ref="SF37" ca="1">INDIRECT(SF$203&amp;ROW())*SF$205</f>
        <v>0.19835664972334499</v>
      </c>
      <c r="SG37" s="696" cm="1">
        <f t="array" aca="1" ref="SG37" ca="1">INDIRECT(SG$203&amp;ROW())*SG$205</f>
        <v>7.4767843909269882E-2</v>
      </c>
      <c r="SH37" s="696" cm="1">
        <f t="array" aca="1" ref="SH37" ca="1">IF(INDIRECT(SH$203&amp;ROW())="-",0,INDIRECT(SH$203&amp;ROW())*SH$205)</f>
        <v>6.800317382665981E-2</v>
      </c>
      <c r="SI37" s="696" cm="1">
        <f t="array" aca="1" ref="SI37" ca="1">INDIRECT(SI$203&amp;ROW())*SI$205</f>
        <v>0.24423887568083891</v>
      </c>
      <c r="SJ37" s="696" cm="1">
        <f t="array" aca="1" ref="SJ37" ca="1">INDIRECT(SJ$203&amp;ROW())*SJ$205</f>
        <v>0.10961749760323641</v>
      </c>
      <c r="SK37" s="696" cm="1">
        <f t="array" aca="1" ref="SK37" ca="1">INDIRECT(SK$203&amp;ROW())*SK$205</f>
        <v>0.21261490593800375</v>
      </c>
      <c r="SN37" s="606" t="s">
        <v>2780</v>
      </c>
      <c r="SO37" s="707" cm="1">
        <f t="array" aca="1" ref="SO37" ca="1">INDIRECT(SO$203&amp;ROW())*SO$205</f>
        <v>2</v>
      </c>
      <c r="SP37" s="707" cm="1">
        <f t="array" aca="1" ref="SP37" ca="1">INDIRECT(SP$203&amp;ROW())*SP$205</f>
        <v>2</v>
      </c>
      <c r="SQ37" s="707" cm="1">
        <f t="array" aca="1" ref="SQ37" ca="1">INDIRECT(SQ$203&amp;ROW())*SQ$205</f>
        <v>2</v>
      </c>
      <c r="SR37" s="707" cm="1">
        <f t="array" aca="1" ref="SR37" ca="1">INDIRECT(SR$203&amp;ROW())*SR$205</f>
        <v>3</v>
      </c>
      <c r="SS37" s="707" cm="1">
        <f t="array" aca="1" ref="SS37" ca="1">INDIRECT(SS$203&amp;ROW())*SS$205</f>
        <v>2</v>
      </c>
      <c r="ST37" s="707" cm="1">
        <f t="array" aca="1" ref="ST37" ca="1">INDIRECT(ST$203&amp;ROW())*ST$205</f>
        <v>3</v>
      </c>
      <c r="SU37" s="707" cm="1">
        <f t="array" aca="1" ref="SU37" ca="1">INDIRECT(SU$203&amp;ROW())*SU$205</f>
        <v>3</v>
      </c>
      <c r="SV37" s="707" cm="1">
        <f t="array" aca="1" ref="SV37" ca="1">INDIRECT(SV$203&amp;ROW())*SV$205</f>
        <v>3</v>
      </c>
      <c r="SW37" s="707" cm="1">
        <f t="array" aca="1" ref="SW37" ca="1">INDIRECT(SW$203&amp;ROW())*SW$205</f>
        <v>3</v>
      </c>
      <c r="SX37" s="707" cm="1">
        <f t="array" aca="1" ref="SX37" ca="1">INDIRECT(SX$203&amp;ROW())*SX$205</f>
        <v>3</v>
      </c>
      <c r="SY37" s="707" cm="1">
        <f t="array" aca="1" ref="SY37" ca="1">INDIRECT(SY$203&amp;ROW())*SY$205</f>
        <v>3</v>
      </c>
      <c r="SZ37" s="707" cm="1">
        <f t="array" aca="1" ref="SZ37" ca="1">INDIRECT(SZ$203&amp;ROW())*SZ$205</f>
        <v>3</v>
      </c>
      <c r="TA37" s="707" cm="1">
        <f t="array" aca="1" ref="TA37" ca="1">INDIRECT(TA$203&amp;ROW())*TA$205</f>
        <v>2</v>
      </c>
      <c r="TB37" s="696" cm="1">
        <f t="array" aca="1" ref="TB37" ca="1">IF(INDIRECT(TB$203&amp;ROW())="-",0,INDIRECT(TB$203&amp;ROW())*TB$205)</f>
        <v>0.76060000000000005</v>
      </c>
      <c r="TC37" s="707" cm="1">
        <f t="array" aca="1" ref="TC37" ca="1">INDIRECT(TC$203&amp;ROW())*TC$205</f>
        <v>1</v>
      </c>
      <c r="TD37" s="696" cm="1">
        <f t="array" aca="1" ref="TD37" ca="1">IF(INDIRECT(TD$203&amp;ROW())="-",0,INDIRECT(TD$203&amp;ROW())*TD$205)</f>
        <v>0.85289999999999999</v>
      </c>
      <c r="TE37" s="732" cm="1">
        <f t="array" aca="1" ref="TE37" ca="1">INDIRECT(TE$203&amp;ROW())*TE$205</f>
        <v>2</v>
      </c>
      <c r="TF37" s="707" cm="1">
        <f t="array" aca="1" ref="TF37" ca="1">INDIRECT(TF$203&amp;ROW())*TF$205</f>
        <v>3</v>
      </c>
      <c r="TG37" s="707" cm="1">
        <f t="array" aca="1" ref="TG37" ca="1">INDIRECT(TG$203&amp;ROW())*TG$205</f>
        <v>3</v>
      </c>
      <c r="TH37" s="707" cm="1">
        <f t="array" aca="1" ref="TH37" ca="1">INDIRECT(TH$203&amp;ROW())*TH$205</f>
        <v>0</v>
      </c>
      <c r="TI37" s="707" cm="1">
        <f t="array" aca="1" ref="TI37" ca="1">INDIRECT(TI$203&amp;ROW())*TI$205</f>
        <v>3</v>
      </c>
      <c r="TJ37" s="696" cm="1">
        <f t="array" aca="1" ref="TJ37" ca="1">IF(INDIRECT(TJ$203&amp;ROW())="-",0,INDIRECT(TJ$203&amp;ROW())*TJ$205)</f>
        <v>0.85709999999999997</v>
      </c>
      <c r="TK37" s="707" cm="1">
        <f t="array" aca="1" ref="TK37" ca="1">INDIRECT(TK$203&amp;ROW())*TK$205</f>
        <v>1</v>
      </c>
      <c r="TL37" s="707" cm="1">
        <f t="array" aca="1" ref="TL37" ca="1">INDIRECT(TL$203&amp;ROW())*TL$205</f>
        <v>2</v>
      </c>
      <c r="TM37" s="707" cm="1">
        <f t="array" aca="1" ref="TM37" ca="1">INDIRECT(TM$203&amp;ROW())*TM$205</f>
        <v>1</v>
      </c>
      <c r="TN37" s="707" cm="1">
        <f t="array" aca="1" ref="TN37" ca="1">IF($TM37=0,0,INDIRECT(TN$203&amp;ROW())*TN$205)</f>
        <v>1</v>
      </c>
      <c r="TO37" s="707" cm="1">
        <f t="array" aca="1" ref="TO37" ca="1">IF($TM37=0,0,INDIRECT(TO$203&amp;ROW())*TO$205)</f>
        <v>0</v>
      </c>
      <c r="TP37" s="707" cm="1">
        <f t="array" aca="1" ref="TP37" ca="1">IF($TM37=0,0,INDIRECT(TP$203&amp;ROW())*TP$205)</f>
        <v>0</v>
      </c>
      <c r="TQ37" s="707" cm="1">
        <f t="array" aca="1" ref="TQ37" ca="1">IF($TM37=0,0,INDIRECT(TQ$203&amp;ROW())*TQ$205)</f>
        <v>0</v>
      </c>
      <c r="TR37" s="707" cm="1">
        <f t="array" aca="1" ref="TR37" ca="1">INDIRECT(TR$203&amp;ROW())*TR$205</f>
        <v>1</v>
      </c>
      <c r="TS37" s="707" cm="1">
        <f t="array" aca="1" ref="TS37" ca="1">IF($TR37=0,0,INDIRECT(TS$203&amp;ROW())*TS$205)</f>
        <v>1</v>
      </c>
      <c r="TT37" s="707" cm="1">
        <f t="array" aca="1" ref="TT37" ca="1">IF($TR37=0,0,INDIRECT(TT$203&amp;ROW())*TT$205)</f>
        <v>0</v>
      </c>
      <c r="TU37" s="707" cm="1">
        <f t="array" aca="1" ref="TU37" ca="1">INDIRECT(TU$203&amp;ROW())*TU$205</f>
        <v>0</v>
      </c>
      <c r="TV37" s="707" cm="1">
        <f t="array" aca="1" ref="TV37" ca="1">INDIRECT(TV$203&amp;ROW())*TV$205</f>
        <v>1</v>
      </c>
      <c r="TW37" s="707" cm="1">
        <f t="array" aca="1" ref="TW37" ca="1">INDIRECT(TW$203&amp;ROW())*TW$205</f>
        <v>2</v>
      </c>
      <c r="TX37" s="707" cm="1">
        <f t="array" aca="1" ref="TX37" ca="1">INDIRECT(TX$203&amp;ROW())*TX$205</f>
        <v>3</v>
      </c>
      <c r="TY37" s="707" cm="1">
        <f t="array" aca="1" ref="TY37" ca="1">INDIRECT(TY$203&amp;ROW())*TY$205</f>
        <v>1</v>
      </c>
      <c r="TZ37" s="707" cm="1">
        <f t="array" aca="1" ref="TZ37" ca="1">INDIRECT(TZ$203&amp;ROW())*TZ$205</f>
        <v>2</v>
      </c>
      <c r="UA37" s="707" cm="1">
        <f t="array" aca="1" ref="UA37" ca="1">INDIRECT(UA$203&amp;ROW())*UA$205</f>
        <v>2</v>
      </c>
      <c r="UB37" s="707" cm="1">
        <f t="array" aca="1" ref="UB37" ca="1">INDIRECT(UB$203&amp;ROW())*UB$205</f>
        <v>1</v>
      </c>
      <c r="UC37" s="707" cm="1">
        <f t="array" aca="1" ref="UC37" ca="1">INDIRECT(UC$203&amp;ROW())*UC$205</f>
        <v>1</v>
      </c>
      <c r="UD37" s="707" cm="1">
        <f t="array" aca="1" ref="UD37" ca="1">INDIRECT(UD$203&amp;ROW())*UD$205</f>
        <v>1</v>
      </c>
      <c r="UE37" s="707" cm="1">
        <f t="array" aca="1" ref="UE37" ca="1">INDIRECT(UE$203&amp;ROW())*UE$205</f>
        <v>3</v>
      </c>
      <c r="UF37" s="707" cm="1">
        <f t="array" aca="1" ref="UF37" ca="1">INDIRECT(UF$203&amp;ROW())*UF$205</f>
        <v>2</v>
      </c>
      <c r="UG37" s="696" cm="1">
        <f t="array" aca="1" ref="UG37" ca="1">IF(INDIRECT(UG$203&amp;ROW())="-",0,INDIRECT(UG$203&amp;ROW())*UG$205)</f>
        <v>0.86429999999999996</v>
      </c>
      <c r="UH37" s="707" cm="1">
        <f t="array" aca="1" ref="UH37" ca="1">INDIRECT(UH$203&amp;ROW())*UH$205</f>
        <v>2</v>
      </c>
      <c r="UI37" s="707" cm="1">
        <f t="array" aca="1" ref="UI37" ca="1">INDIRECT(UI$203&amp;ROW())*UI$205</f>
        <v>1</v>
      </c>
      <c r="UJ37" s="707" cm="1">
        <f t="array" aca="1" ref="UJ37" ca="1">INDIRECT(UJ$203&amp;ROW())*UJ$205</f>
        <v>2</v>
      </c>
      <c r="UM37" s="606" t="s">
        <v>2780</v>
      </c>
      <c r="UN37" s="616">
        <f t="shared" ca="1" si="101"/>
        <v>1.3455222970601226</v>
      </c>
      <c r="UO37" s="616">
        <f t="shared" ca="1" si="101"/>
        <v>1.5785703781343867</v>
      </c>
      <c r="UP37" s="616">
        <f t="shared" ca="1" si="101"/>
        <v>1.190315493832806</v>
      </c>
      <c r="UQ37" s="616">
        <f t="shared" ca="1" si="101"/>
        <v>0.29355872991449461</v>
      </c>
      <c r="UR37" s="616">
        <f t="shared" ca="1" si="101"/>
        <v>0.12190361681987209</v>
      </c>
      <c r="US37" s="616">
        <f t="shared" ca="1" si="101"/>
        <v>0.41305213694811815</v>
      </c>
      <c r="UT37" s="616">
        <f t="shared" ca="1" si="101"/>
        <v>0.30690415393182785</v>
      </c>
      <c r="UU37" s="616">
        <f t="shared" ca="1" si="101"/>
        <v>0.53359975015917405</v>
      </c>
      <c r="UV37" s="616">
        <f t="shared" ca="1" si="101"/>
        <v>0.44410973870643028</v>
      </c>
      <c r="UW37" s="616">
        <f t="shared" ca="1" si="101"/>
        <v>0.6421874155054268</v>
      </c>
      <c r="UX37" s="616">
        <f t="shared" ca="1" si="101"/>
        <v>0.28247365722383649</v>
      </c>
      <c r="UY37" s="616">
        <f t="shared" ca="1" si="101"/>
        <v>1.5108379627063613</v>
      </c>
      <c r="UZ37" s="616">
        <f t="shared" ca="1" si="101"/>
        <v>1.1960042318268584</v>
      </c>
      <c r="VA37" s="616">
        <f t="shared" ca="1" si="101"/>
        <v>0.82606255693427466</v>
      </c>
      <c r="VB37" s="616">
        <f t="shared" ca="1" si="101"/>
        <v>0.38200252083713526</v>
      </c>
      <c r="VC37" s="616">
        <f t="shared" ca="1" si="96"/>
        <v>1.1643429491007591</v>
      </c>
      <c r="VD37" s="616">
        <f t="shared" ca="1" si="96"/>
        <v>0.85304819841956248</v>
      </c>
      <c r="VE37" s="616">
        <f t="shared" ca="1" si="96"/>
        <v>1.620308650861136</v>
      </c>
      <c r="VF37" s="616">
        <f t="shared" ca="1" si="96"/>
        <v>0.95807256683723563</v>
      </c>
      <c r="VG37" s="616">
        <f t="shared" ca="1" si="96"/>
        <v>-0.89462372206681784</v>
      </c>
      <c r="VH37" s="616">
        <f t="shared" ca="1" si="96"/>
        <v>1.454227778282527</v>
      </c>
      <c r="VI37" s="616">
        <f t="shared" ca="1" si="96"/>
        <v>1.1147379143051366</v>
      </c>
      <c r="VJ37" s="616">
        <f t="shared" ca="1" si="96"/>
        <v>1.1038721171937993</v>
      </c>
      <c r="VK37" s="616">
        <f t="shared" ca="1" si="96"/>
        <v>0.83678976492872159</v>
      </c>
      <c r="VL37" s="616">
        <f t="shared" ca="1" si="96"/>
        <v>1.1863766389476611</v>
      </c>
      <c r="VM37" s="616">
        <f t="shared" ca="1" si="96"/>
        <v>1.7393845659645861</v>
      </c>
      <c r="VN37" s="616">
        <f t="shared" ca="1" si="96"/>
        <v>-0.62639799545694341</v>
      </c>
      <c r="VO37" s="616">
        <f t="shared" ca="1" si="96"/>
        <v>-0.42150866262694142</v>
      </c>
      <c r="VP37" s="616">
        <f t="shared" ca="1" si="96"/>
        <v>-0.46221149066820022</v>
      </c>
      <c r="VQ37" s="616">
        <f t="shared" ca="1" si="86"/>
        <v>1.2773868528042598</v>
      </c>
      <c r="VR37" s="616">
        <f t="shared" ca="1" si="86"/>
        <v>1.5497103694524457</v>
      </c>
      <c r="VS37" s="616">
        <f t="shared" ca="1" si="86"/>
        <v>-0.40481357988865657</v>
      </c>
      <c r="VT37" s="616">
        <f t="shared" ca="1" si="86"/>
        <v>-0.3878135405833677</v>
      </c>
      <c r="VU37" s="616">
        <f t="shared" ca="1" si="86"/>
        <v>1.2114249894444582</v>
      </c>
      <c r="VV37" s="616">
        <f t="shared" ca="1" si="86"/>
        <v>1.6727825257285902</v>
      </c>
      <c r="VW37" s="616">
        <f t="shared" ca="1" si="86"/>
        <v>0.66845613582062358</v>
      </c>
      <c r="VX37" s="616">
        <f t="shared" ca="1" si="86"/>
        <v>0.76953548521680748</v>
      </c>
      <c r="VY37" s="616">
        <f t="shared" ca="1" si="86"/>
        <v>0.70583605694264007</v>
      </c>
      <c r="VZ37" s="616">
        <f t="shared" ca="1" si="86"/>
        <v>0.68442622420316401</v>
      </c>
      <c r="WA37" s="616">
        <f t="shared" ca="1" si="86"/>
        <v>-0.11011120653528797</v>
      </c>
      <c r="WB37" s="616">
        <f t="shared" ca="1" si="86"/>
        <v>0.33435322352896929</v>
      </c>
      <c r="WC37" s="616">
        <f t="shared" ca="1" si="86"/>
        <v>0.47817673461028487</v>
      </c>
      <c r="WD37" s="616">
        <f t="shared" ca="1" si="86"/>
        <v>1.1315684290219801</v>
      </c>
      <c r="WE37" s="616">
        <f t="shared" ca="1" si="86"/>
        <v>0.67426644196529939</v>
      </c>
      <c r="WF37" s="616">
        <f t="shared" ca="1" si="86"/>
        <v>0.90674665219870709</v>
      </c>
      <c r="WG37" s="616">
        <f t="shared" ca="1" si="87"/>
        <v>1.1042161560551988</v>
      </c>
      <c r="WH37" s="616">
        <f t="shared" ca="1" si="87"/>
        <v>0.91987607881584121</v>
      </c>
      <c r="WI37" s="627">
        <f t="shared" ca="1" si="76"/>
        <v>1.0659329460226332</v>
      </c>
      <c r="WL37" s="606" t="s">
        <v>2780</v>
      </c>
      <c r="WM37" s="700" t="str">
        <f t="shared" ca="1" si="63"/>
        <v>A</v>
      </c>
      <c r="WN37" s="479">
        <f t="shared" ca="1" si="64"/>
        <v>0.81772118808060723</v>
      </c>
      <c r="WO37" s="495">
        <f t="shared" ca="1" si="97"/>
        <v>0.8829272217030224</v>
      </c>
      <c r="WP37" s="458">
        <f t="shared" ca="1" si="97"/>
        <v>0.87355475527370152</v>
      </c>
      <c r="WQ37" s="458">
        <f t="shared" ca="1" si="97"/>
        <v>0.60687977306685603</v>
      </c>
      <c r="WR37" s="459">
        <f t="shared" ca="1" si="97"/>
        <v>0.90752300227884897</v>
      </c>
      <c r="WS37" s="495">
        <f t="shared" ca="1" si="65"/>
        <v>0.79066338550443349</v>
      </c>
      <c r="WT37" s="458">
        <f t="shared" ca="1" si="66"/>
        <v>0.89159711849295753</v>
      </c>
      <c r="WU37" s="458">
        <f t="shared" ca="1" si="67"/>
        <v>0.63798398462668637</v>
      </c>
      <c r="WV37" s="459">
        <f t="shared" ca="1" si="68"/>
        <v>0.8750887224240097</v>
      </c>
      <c r="WW37" s="484">
        <f t="shared" ca="1" si="102"/>
        <v>1.0061815737415598</v>
      </c>
      <c r="WX37" s="484">
        <f t="shared" ca="1" si="102"/>
        <v>0.95203579505284863</v>
      </c>
      <c r="WY37" s="484">
        <f t="shared" ca="1" si="102"/>
        <v>0.86666871105966603</v>
      </c>
      <c r="WZ37" s="484">
        <f t="shared" ca="1" si="102"/>
        <v>0.10559307515024371</v>
      </c>
      <c r="XA37" s="484">
        <f t="shared" ca="1" si="102"/>
        <v>6.4328538595846502E-2</v>
      </c>
      <c r="XB37" s="484">
        <f t="shared" ca="1" si="102"/>
        <v>0.21821544394969081</v>
      </c>
      <c r="XC37" s="484">
        <f t="shared" ca="1" si="102"/>
        <v>0.14467461816346364</v>
      </c>
      <c r="XD37" s="484">
        <f t="shared" ca="1" si="102"/>
        <v>0.27368331185664035</v>
      </c>
      <c r="XE37" s="484">
        <f t="shared" ca="1" si="102"/>
        <v>0.21801347073098662</v>
      </c>
      <c r="XF37" s="484">
        <f t="shared" ca="1" si="102"/>
        <v>0.41324760187774212</v>
      </c>
      <c r="XG37" s="484">
        <f t="shared" ca="1" si="102"/>
        <v>0.1145148206385433</v>
      </c>
      <c r="XH37" s="484">
        <f t="shared" ca="1" si="102"/>
        <v>0.76267100357417117</v>
      </c>
      <c r="XI37" s="484">
        <f t="shared" ca="1" si="102"/>
        <v>0.83588735762379129</v>
      </c>
      <c r="XJ37" s="484">
        <f t="shared" ca="1" si="102"/>
        <v>0.58625659665625474</v>
      </c>
      <c r="XK37" s="484">
        <f t="shared" ca="1" si="102"/>
        <v>0.2713363905506172</v>
      </c>
      <c r="XL37" s="484">
        <f t="shared" ca="1" si="98"/>
        <v>1.0285805612356105</v>
      </c>
      <c r="XM37" s="484">
        <f t="shared" ca="1" si="98"/>
        <v>0.64336895124803395</v>
      </c>
      <c r="XN37" s="484">
        <f t="shared" ca="1" si="98"/>
        <v>1.1298412222454701</v>
      </c>
      <c r="XO37" s="484">
        <f t="shared" ca="1" si="98"/>
        <v>0.70341687857189839</v>
      </c>
      <c r="XP37" s="484">
        <f t="shared" ca="1" si="98"/>
        <v>-0.57255918212276347</v>
      </c>
      <c r="XQ37" s="484">
        <f t="shared" ca="1" si="98"/>
        <v>0.96764316366919345</v>
      </c>
      <c r="XR37" s="484">
        <f t="shared" ca="1" si="98"/>
        <v>0.97539567501699453</v>
      </c>
      <c r="XS37" s="484">
        <f t="shared" ca="1" si="98"/>
        <v>0.68108909630857417</v>
      </c>
      <c r="XT37" s="484">
        <f t="shared" ca="1" si="98"/>
        <v>0.50818242424121263</v>
      </c>
      <c r="XU37" s="484">
        <f t="shared" ca="1" si="98"/>
        <v>0.90140897027243294</v>
      </c>
      <c r="XV37" s="484">
        <f t="shared" ca="1" si="98"/>
        <v>0.91769929700291553</v>
      </c>
      <c r="XW37" s="484">
        <f t="shared" ca="1" si="98"/>
        <v>-0.40427726626791127</v>
      </c>
      <c r="XX37" s="484">
        <f t="shared" ca="1" si="98"/>
        <v>-0.20379943838012618</v>
      </c>
      <c r="XY37" s="484">
        <f t="shared" ca="1" si="98"/>
        <v>-0.24303080179333969</v>
      </c>
      <c r="XZ37" s="484">
        <f t="shared" ca="1" si="88"/>
        <v>0.93428074414103568</v>
      </c>
      <c r="YA37" s="484">
        <f t="shared" ca="1" si="88"/>
        <v>1.0567475009296226</v>
      </c>
      <c r="YB37" s="484">
        <f t="shared" ca="1" si="88"/>
        <v>-0.21272953623148902</v>
      </c>
      <c r="YC37" s="484">
        <f t="shared" ca="1" si="88"/>
        <v>-0.17304240180829866</v>
      </c>
      <c r="YD37" s="484">
        <f t="shared" ca="1" si="88"/>
        <v>0.89512192470051022</v>
      </c>
      <c r="YE37" s="484">
        <f t="shared" ca="1" si="88"/>
        <v>1.2049052532823037</v>
      </c>
      <c r="YF37" s="484">
        <f t="shared" ca="1" si="88"/>
        <v>0.39432227452058582</v>
      </c>
      <c r="YG37" s="484">
        <f t="shared" ca="1" si="88"/>
        <v>0.53605841900202811</v>
      </c>
      <c r="YH37" s="484">
        <f t="shared" ca="1" si="88"/>
        <v>0.3761400347447329</v>
      </c>
      <c r="YI37" s="484">
        <f t="shared" ca="1" si="88"/>
        <v>0.40086843951579315</v>
      </c>
      <c r="YJ37" s="484">
        <f t="shared" ca="1" si="88"/>
        <v>-6.5328978837386364E-2</v>
      </c>
      <c r="YK37" s="484">
        <f t="shared" ca="1" si="88"/>
        <v>5.8277766861099353E-2</v>
      </c>
      <c r="YL37" s="484">
        <f t="shared" ca="1" si="88"/>
        <v>0.15139075417761619</v>
      </c>
      <c r="YM37" s="484">
        <f t="shared" ca="1" si="88"/>
        <v>0.90333107688824665</v>
      </c>
      <c r="YN37" s="484">
        <f t="shared" ca="1" si="88"/>
        <v>0.48075197312125845</v>
      </c>
      <c r="YO37" s="484">
        <f t="shared" ca="1" si="88"/>
        <v>0.55683311911522604</v>
      </c>
      <c r="YP37" s="484">
        <f t="shared" ca="1" si="89"/>
        <v>0.58832636794620996</v>
      </c>
      <c r="YQ37" s="484">
        <f t="shared" ca="1" si="89"/>
        <v>0.66635823149419537</v>
      </c>
      <c r="YR37" s="484">
        <f t="shared" ca="1" si="79"/>
        <v>0.79923652292777037</v>
      </c>
      <c r="YU37" s="606" t="s">
        <v>2780</v>
      </c>
      <c r="YV37" s="700" t="str">
        <f t="shared" ca="1" si="49"/>
        <v>A</v>
      </c>
      <c r="YW37" s="479">
        <f t="shared" ca="1" si="69"/>
        <v>0.80584119306040525</v>
      </c>
      <c r="YX37" s="495">
        <f t="shared" ca="1" si="99"/>
        <v>0.91563131467847558</v>
      </c>
      <c r="YY37" s="458">
        <f t="shared" ca="1" si="99"/>
        <v>0.83406272320513997</v>
      </c>
      <c r="YZ37" s="458">
        <f t="shared" ca="1" si="99"/>
        <v>0.50856944937302972</v>
      </c>
      <c r="ZA37" s="459">
        <f t="shared" ca="1" si="99"/>
        <v>0.96510128498497572</v>
      </c>
      <c r="ZB37" s="495">
        <f t="shared" ca="1" si="70"/>
        <v>0.64609647052552732</v>
      </c>
      <c r="ZC37" s="458">
        <f t="shared" ca="1" si="71"/>
        <v>0.80306663342872697</v>
      </c>
      <c r="ZD37" s="458">
        <f t="shared" ca="1" si="72"/>
        <v>0.51060746436541327</v>
      </c>
      <c r="ZE37" s="459">
        <f t="shared" ca="1" si="73"/>
        <v>0.75105509499078738</v>
      </c>
      <c r="ZF37" s="484">
        <f t="shared" ca="1" si="103"/>
        <v>4.5009936569290004E-2</v>
      </c>
      <c r="ZG37" s="484">
        <f t="shared" ca="1" si="103"/>
        <v>0.20129871520842663</v>
      </c>
      <c r="ZH37" s="484">
        <f t="shared" ca="1" si="103"/>
        <v>8.9808171214972948E-2</v>
      </c>
      <c r="ZI37" s="484">
        <f t="shared" ca="1" si="103"/>
        <v>2.1988880583922777E-2</v>
      </c>
      <c r="ZJ37" s="484">
        <f t="shared" ca="1" si="103"/>
        <v>1.0659583188508518E-2</v>
      </c>
      <c r="ZK37" s="484">
        <f t="shared" ca="1" si="103"/>
        <v>7.3425809550013654E-2</v>
      </c>
      <c r="ZL37" s="484">
        <f t="shared" ca="1" si="103"/>
        <v>2.4672875513209128E-2</v>
      </c>
      <c r="ZM37" s="484">
        <f t="shared" ca="1" si="103"/>
        <v>9.4446117703140112E-2</v>
      </c>
      <c r="ZN37" s="484">
        <f t="shared" ca="1" si="103"/>
        <v>8.9770705925095284E-2</v>
      </c>
      <c r="ZO37" s="484">
        <f t="shared" ca="1" si="103"/>
        <v>2.8984588520071332E-2</v>
      </c>
      <c r="ZP37" s="484">
        <f t="shared" ca="1" si="103"/>
        <v>2.6000050859821721E-2</v>
      </c>
      <c r="ZQ37" s="484">
        <f t="shared" ca="1" si="103"/>
        <v>2.5821286544858647E-2</v>
      </c>
      <c r="ZR37" s="484">
        <f t="shared" ca="1" si="103"/>
        <v>6.8537874740930649E-2</v>
      </c>
      <c r="ZS37" s="484">
        <f t="shared" ca="1" si="103"/>
        <v>6.9313765203556782E-2</v>
      </c>
      <c r="ZT37" s="484">
        <f t="shared" ca="1" si="103"/>
        <v>1.3645530753656038E-2</v>
      </c>
      <c r="ZU37" s="484">
        <f t="shared" ca="1" si="100"/>
        <v>7.3690147167239636E-2</v>
      </c>
      <c r="ZV37" s="484">
        <f t="shared" ca="1" si="100"/>
        <v>4.5270410067628573E-2</v>
      </c>
      <c r="ZW37" s="484">
        <f t="shared" ca="1" si="100"/>
        <v>0.22401145365982966</v>
      </c>
      <c r="ZX37" s="484">
        <f t="shared" ca="1" si="100"/>
        <v>2.7969817598544739E-2</v>
      </c>
      <c r="ZY37" s="484">
        <f t="shared" ca="1" si="100"/>
        <v>-9.6348193705378546E-2</v>
      </c>
      <c r="ZZ37" s="484">
        <f t="shared" ca="1" si="100"/>
        <v>8.8902203566076518E-2</v>
      </c>
      <c r="AAA37" s="484">
        <f t="shared" ca="1" si="100"/>
        <v>6.7354247104046944E-2</v>
      </c>
      <c r="AAB37" s="484">
        <f t="shared" ca="1" si="100"/>
        <v>0.12431811823163672</v>
      </c>
      <c r="AAC37" s="484">
        <f t="shared" ca="1" si="100"/>
        <v>1.2546600107337495E-2</v>
      </c>
      <c r="AAD37" s="484">
        <f t="shared" ca="1" si="100"/>
        <v>0.1113065835753817</v>
      </c>
      <c r="AAE37" s="484">
        <f t="shared" ca="1" si="100"/>
        <v>0.12230055198290701</v>
      </c>
      <c r="AAF37" s="484">
        <f t="shared" ca="1" si="100"/>
        <v>-6.120902348854227E-2</v>
      </c>
      <c r="AAG37" s="484">
        <f t="shared" ca="1" si="100"/>
        <v>-4.3018323338477257E-2</v>
      </c>
      <c r="AAH37" s="484">
        <f t="shared" ca="1" si="100"/>
        <v>-3.8008707897835295E-2</v>
      </c>
      <c r="AAI37" s="484">
        <f t="shared" ca="1" si="90"/>
        <v>9.8955202424813982E-2</v>
      </c>
      <c r="AAJ37" s="484">
        <f t="shared" ca="1" si="90"/>
        <v>0.12557839571762494</v>
      </c>
      <c r="AAK37" s="484">
        <f t="shared" ca="1" si="90"/>
        <v>-3.3183772310049216E-2</v>
      </c>
      <c r="AAL37" s="484">
        <f t="shared" ca="1" si="90"/>
        <v>-1.741238539122681E-2</v>
      </c>
      <c r="AAM37" s="484">
        <f t="shared" ca="1" si="90"/>
        <v>3.2295609342675426E-2</v>
      </c>
      <c r="AAN37" s="484">
        <f t="shared" ca="1" si="90"/>
        <v>0.1595335659218472</v>
      </c>
      <c r="AAO37" s="484">
        <f t="shared" ca="1" si="90"/>
        <v>1.8805162954418208E-2</v>
      </c>
      <c r="AAP37" s="484">
        <f t="shared" ca="1" si="90"/>
        <v>2.8328516958800835E-2</v>
      </c>
      <c r="AAQ37" s="484">
        <f t="shared" ca="1" si="90"/>
        <v>7.2202153341576855E-2</v>
      </c>
      <c r="AAR37" s="484">
        <f t="shared" ca="1" si="90"/>
        <v>1.612649398533611E-2</v>
      </c>
      <c r="AAS37" s="484">
        <f t="shared" ca="1" si="90"/>
        <v>-2.9890571336918708E-3</v>
      </c>
      <c r="AAT37" s="484">
        <f t="shared" ca="1" si="90"/>
        <v>0.1027465411596778</v>
      </c>
      <c r="AAU37" s="484">
        <f t="shared" ca="1" si="90"/>
        <v>0.12363824729832018</v>
      </c>
      <c r="AAV37" s="484">
        <f t="shared" ca="1" si="90"/>
        <v>7.4818040837836219E-2</v>
      </c>
      <c r="AAW37" s="484">
        <f t="shared" ca="1" si="90"/>
        <v>2.5206724043060142E-2</v>
      </c>
      <c r="AAX37" s="484">
        <f t="shared" ca="1" si="90"/>
        <v>7.1342878868692047E-2</v>
      </c>
      <c r="AAY37" s="484">
        <f t="shared" ca="1" si="91"/>
        <v>0.13484625623176977</v>
      </c>
      <c r="AAZ37" s="484">
        <f t="shared" ca="1" si="91"/>
        <v>0.10083451386486998</v>
      </c>
      <c r="ABA37" s="484">
        <f t="shared" ca="1" si="82"/>
        <v>0.11331661652741069</v>
      </c>
    </row>
    <row r="38" spans="1:729" ht="15" customHeight="1" x14ac:dyDescent="0.35">
      <c r="A38" s="498">
        <v>36</v>
      </c>
      <c r="B38" s="628"/>
      <c r="C38" s="606" t="s">
        <v>2845</v>
      </c>
      <c r="D38" s="629">
        <v>156</v>
      </c>
      <c r="E38" s="630" t="s">
        <v>2846</v>
      </c>
      <c r="F38" s="631" t="s">
        <v>1240</v>
      </c>
      <c r="G38" s="632">
        <v>1439323.774</v>
      </c>
      <c r="H38" s="504">
        <v>14554340.648212494</v>
      </c>
      <c r="I38" s="505">
        <v>10410</v>
      </c>
      <c r="J38" s="506" t="s">
        <v>2847</v>
      </c>
      <c r="K38" s="507">
        <v>2</v>
      </c>
      <c r="L38" s="508" t="s">
        <v>2848</v>
      </c>
      <c r="M38" s="817">
        <v>45</v>
      </c>
      <c r="N38" s="818">
        <v>0.79479999999999995</v>
      </c>
      <c r="O38" s="819">
        <v>0.90590000000000004</v>
      </c>
      <c r="P38" s="820">
        <v>0.73880000000000001</v>
      </c>
      <c r="Q38" s="821">
        <v>0.73960000000000004</v>
      </c>
      <c r="R38" s="818">
        <v>0.96430000000000005</v>
      </c>
      <c r="S38" s="822">
        <v>0.68110000000000004</v>
      </c>
      <c r="T38" s="822">
        <v>0.86109999999999998</v>
      </c>
      <c r="U38" s="822">
        <v>0.76812000000000002</v>
      </c>
      <c r="V38" s="822">
        <v>0.60629999999999995</v>
      </c>
      <c r="W38" s="633" t="s">
        <v>2849</v>
      </c>
      <c r="X38" s="516" t="s">
        <v>2850</v>
      </c>
      <c r="Y38" s="517">
        <v>2</v>
      </c>
      <c r="Z38" s="517">
        <v>3</v>
      </c>
      <c r="AA38" s="519" t="s">
        <v>2851</v>
      </c>
      <c r="AB38" s="520">
        <v>2016</v>
      </c>
      <c r="AC38" s="369">
        <v>1</v>
      </c>
      <c r="AD38" s="521" t="s">
        <v>2852</v>
      </c>
      <c r="AE38" s="817">
        <v>1</v>
      </c>
      <c r="AF38" s="751" t="s">
        <v>2853</v>
      </c>
      <c r="AG38" s="578" t="s">
        <v>2854</v>
      </c>
      <c r="AH38" s="647">
        <v>1</v>
      </c>
      <c r="AI38" s="647">
        <v>3</v>
      </c>
      <c r="AJ38" s="647">
        <v>2014</v>
      </c>
      <c r="AK38" s="752" t="s">
        <v>2855</v>
      </c>
      <c r="AL38" s="765" t="s">
        <v>1188</v>
      </c>
      <c r="AM38" s="650">
        <v>1</v>
      </c>
      <c r="AN38" s="647">
        <v>1</v>
      </c>
      <c r="AO38" s="647">
        <v>1</v>
      </c>
      <c r="AP38" s="647">
        <v>1</v>
      </c>
      <c r="AQ38" s="647">
        <v>1</v>
      </c>
      <c r="AR38" s="647">
        <v>1</v>
      </c>
      <c r="AS38" s="647">
        <v>1</v>
      </c>
      <c r="AT38" s="647">
        <v>1</v>
      </c>
      <c r="AU38" s="648">
        <v>1</v>
      </c>
      <c r="AV38" s="859" t="s">
        <v>2856</v>
      </c>
      <c r="AW38" s="642" t="s">
        <v>2857</v>
      </c>
      <c r="AX38" s="843">
        <v>2</v>
      </c>
      <c r="AY38" s="844" t="s">
        <v>2858</v>
      </c>
      <c r="AZ38" s="800">
        <v>2</v>
      </c>
      <c r="BA38" s="845" t="s">
        <v>2859</v>
      </c>
      <c r="BB38" s="631" t="s">
        <v>2643</v>
      </c>
      <c r="BC38" s="646" t="s">
        <v>2644</v>
      </c>
      <c r="BD38" s="502" t="s">
        <v>1195</v>
      </c>
      <c r="BE38" s="502" t="s">
        <v>1317</v>
      </c>
      <c r="BF38" s="502">
        <v>3</v>
      </c>
      <c r="BG38" s="502">
        <v>2002</v>
      </c>
      <c r="BH38" s="502" t="s">
        <v>1195</v>
      </c>
      <c r="BI38" s="502">
        <v>1</v>
      </c>
      <c r="BJ38" s="534">
        <v>1</v>
      </c>
      <c r="BK38" s="838" t="s">
        <v>2860</v>
      </c>
      <c r="BL38" s="631" t="s">
        <v>1199</v>
      </c>
      <c r="BM38" s="859" t="s">
        <v>2861</v>
      </c>
      <c r="BN38" s="647">
        <v>2000</v>
      </c>
      <c r="BO38" s="798" t="s">
        <v>2862</v>
      </c>
      <c r="BP38" s="647">
        <v>2002</v>
      </c>
      <c r="BQ38" s="647">
        <v>2</v>
      </c>
      <c r="BR38" s="647">
        <v>4</v>
      </c>
      <c r="BS38" s="647" t="s">
        <v>1188</v>
      </c>
      <c r="BT38" s="798" t="s">
        <v>2863</v>
      </c>
      <c r="BU38" s="647" t="s">
        <v>1188</v>
      </c>
      <c r="BV38" s="648" t="s">
        <v>1188</v>
      </c>
      <c r="BW38" s="846" t="s">
        <v>2864</v>
      </c>
      <c r="BX38" s="650">
        <v>1958</v>
      </c>
      <c r="BY38" s="647" t="s">
        <v>2865</v>
      </c>
      <c r="BZ38" s="651" t="s">
        <v>2866</v>
      </c>
      <c r="CA38" s="647">
        <v>2</v>
      </c>
      <c r="CB38" s="647" t="s">
        <v>1214</v>
      </c>
      <c r="CC38" s="798" t="s">
        <v>2867</v>
      </c>
      <c r="CD38" s="652">
        <v>1994</v>
      </c>
      <c r="CE38" s="647">
        <v>3</v>
      </c>
      <c r="CF38" s="647">
        <v>3</v>
      </c>
      <c r="CG38" s="633" t="s">
        <v>2868</v>
      </c>
      <c r="CH38" s="647">
        <v>1958</v>
      </c>
      <c r="CI38" s="647">
        <v>1983</v>
      </c>
      <c r="CJ38" s="647">
        <v>3</v>
      </c>
      <c r="CK38" s="651" t="s">
        <v>2869</v>
      </c>
      <c r="CL38" s="651" t="s">
        <v>2870</v>
      </c>
      <c r="CM38" s="647">
        <v>2</v>
      </c>
      <c r="CN38" s="647" t="s">
        <v>1214</v>
      </c>
      <c r="CO38" s="798" t="s">
        <v>2871</v>
      </c>
      <c r="CP38" s="647">
        <v>1999</v>
      </c>
      <c r="CQ38" s="647">
        <v>3</v>
      </c>
      <c r="CR38" s="650">
        <v>3</v>
      </c>
      <c r="CS38" s="649" t="s">
        <v>2872</v>
      </c>
      <c r="CT38" s="647">
        <v>2001</v>
      </c>
      <c r="CU38" s="648">
        <v>3</v>
      </c>
      <c r="CV38" s="676" t="s">
        <v>1188</v>
      </c>
      <c r="CW38" s="647" t="s">
        <v>1188</v>
      </c>
      <c r="CX38" s="657">
        <v>0</v>
      </c>
      <c r="CY38" s="847" t="s">
        <v>2873</v>
      </c>
      <c r="CZ38" s="647">
        <v>2001</v>
      </c>
      <c r="DA38" s="657">
        <v>3</v>
      </c>
      <c r="DB38" s="723">
        <v>90581000</v>
      </c>
      <c r="DC38" s="753">
        <v>3</v>
      </c>
      <c r="DD38" s="659" t="s">
        <v>1493</v>
      </c>
      <c r="DE38" s="648">
        <v>1998</v>
      </c>
      <c r="DF38" s="708" t="s">
        <v>755</v>
      </c>
      <c r="DG38" s="664" t="s">
        <v>1213</v>
      </c>
      <c r="DH38" s="666">
        <v>1</v>
      </c>
      <c r="DI38" s="710" t="s">
        <v>1262</v>
      </c>
      <c r="DJ38" s="578" t="s">
        <v>2874</v>
      </c>
      <c r="DK38" s="665" t="s">
        <v>1188</v>
      </c>
      <c r="DL38" s="665">
        <v>3</v>
      </c>
      <c r="DM38" s="655">
        <v>1</v>
      </c>
      <c r="DN38" s="708" t="s">
        <v>755</v>
      </c>
      <c r="DO38" s="664" t="s">
        <v>1213</v>
      </c>
      <c r="DP38" s="666">
        <v>1</v>
      </c>
      <c r="DQ38" s="710" t="s">
        <v>1262</v>
      </c>
      <c r="DR38" s="578" t="s">
        <v>2874</v>
      </c>
      <c r="DS38" s="753" t="s">
        <v>1188</v>
      </c>
      <c r="DT38" s="753">
        <v>3</v>
      </c>
      <c r="DU38" s="657">
        <v>1</v>
      </c>
      <c r="DV38" s="651" t="s">
        <v>2875</v>
      </c>
      <c r="DW38" s="578" t="s">
        <v>2876</v>
      </c>
      <c r="DX38" s="647">
        <v>2000</v>
      </c>
      <c r="DY38" s="647">
        <v>3</v>
      </c>
      <c r="DZ38" s="650">
        <v>1</v>
      </c>
      <c r="EA38" s="743" t="s">
        <v>2877</v>
      </c>
      <c r="EB38" s="506" t="s">
        <v>2878</v>
      </c>
      <c r="EC38" s="647">
        <v>2</v>
      </c>
      <c r="ED38" s="668" t="s">
        <v>1453</v>
      </c>
      <c r="EE38" s="647">
        <v>2005</v>
      </c>
      <c r="EF38" s="647">
        <v>3</v>
      </c>
      <c r="EG38" s="650" t="s">
        <v>1220</v>
      </c>
      <c r="EH38" s="648">
        <v>4</v>
      </c>
      <c r="EI38" s="551" t="s">
        <v>2879</v>
      </c>
      <c r="EJ38" s="651" t="s">
        <v>2880</v>
      </c>
      <c r="EK38" s="647">
        <v>2018</v>
      </c>
      <c r="EL38" s="647" t="s">
        <v>2881</v>
      </c>
      <c r="EM38" s="669" t="s">
        <v>1188</v>
      </c>
      <c r="EN38" s="647" t="s">
        <v>2882</v>
      </c>
      <c r="EO38" s="471" t="s">
        <v>2883</v>
      </c>
      <c r="EP38" s="556">
        <v>1</v>
      </c>
      <c r="EQ38" s="556" t="s">
        <v>1262</v>
      </c>
      <c r="ER38" s="557" t="s">
        <v>2884</v>
      </c>
      <c r="ES38" s="556">
        <v>2008</v>
      </c>
      <c r="ET38" s="556">
        <v>3</v>
      </c>
      <c r="EU38" s="671">
        <v>1</v>
      </c>
      <c r="EV38" s="672"/>
      <c r="EW38" s="673"/>
      <c r="EX38" s="674"/>
      <c r="EY38" s="631" t="s">
        <v>2586</v>
      </c>
      <c r="EZ38" s="631" t="s">
        <v>1188</v>
      </c>
      <c r="FA38" s="675"/>
      <c r="FB38" s="648">
        <v>0</v>
      </c>
      <c r="FC38" s="676"/>
      <c r="FD38" s="647"/>
      <c r="FE38" s="648" t="s">
        <v>1013</v>
      </c>
      <c r="FF38" s="652" t="s">
        <v>1281</v>
      </c>
      <c r="FG38" s="563" t="s">
        <v>1282</v>
      </c>
      <c r="FH38" s="631" t="str">
        <f t="shared" si="0"/>
        <v>B</v>
      </c>
      <c r="FI38" s="677">
        <f t="shared" si="1"/>
        <v>2.4333333333333336</v>
      </c>
      <c r="FJ38" s="678">
        <f t="shared" si="2"/>
        <v>2.8000000000000003</v>
      </c>
      <c r="FK38" s="679">
        <f t="shared" si="3"/>
        <v>3.5</v>
      </c>
      <c r="FL38" s="680">
        <f t="shared" si="4"/>
        <v>1</v>
      </c>
      <c r="FM38" s="681">
        <v>2</v>
      </c>
      <c r="FN38" s="430">
        <v>1987</v>
      </c>
      <c r="FO38" s="686" t="s">
        <v>2885</v>
      </c>
      <c r="FP38" s="557" t="s">
        <v>2886</v>
      </c>
      <c r="FQ38" s="430">
        <v>1</v>
      </c>
      <c r="FR38" s="682" t="s">
        <v>1126</v>
      </c>
      <c r="FS38" s="369">
        <v>1</v>
      </c>
      <c r="FT38" s="430">
        <v>2020</v>
      </c>
      <c r="FU38" s="521" t="s">
        <v>2887</v>
      </c>
      <c r="FV38" s="369">
        <v>1</v>
      </c>
      <c r="FW38" s="430">
        <v>2020</v>
      </c>
      <c r="FX38" s="572" t="s">
        <v>2888</v>
      </c>
      <c r="FY38" s="369">
        <v>2</v>
      </c>
      <c r="FZ38" s="430">
        <v>2019</v>
      </c>
      <c r="GA38" s="686" t="s">
        <v>2889</v>
      </c>
      <c r="GB38" s="572" t="s">
        <v>2890</v>
      </c>
      <c r="GC38" s="369">
        <v>0</v>
      </c>
      <c r="GD38" s="574" t="s">
        <v>1188</v>
      </c>
      <c r="GE38" s="470" t="s">
        <v>1188</v>
      </c>
      <c r="GF38" s="685" t="s">
        <v>1188</v>
      </c>
      <c r="GG38" s="369">
        <v>1</v>
      </c>
      <c r="GH38" s="574">
        <v>2019</v>
      </c>
      <c r="GI38" s="470" t="s">
        <v>2891</v>
      </c>
      <c r="GJ38" s="521" t="s">
        <v>2852</v>
      </c>
      <c r="GK38" s="369">
        <v>2</v>
      </c>
      <c r="GL38" s="430">
        <v>2002</v>
      </c>
      <c r="GM38" s="686" t="s">
        <v>2892</v>
      </c>
      <c r="GN38" s="572" t="s">
        <v>2893</v>
      </c>
      <c r="GO38" s="577">
        <v>0</v>
      </c>
      <c r="GP38" s="687" t="s">
        <v>1188</v>
      </c>
      <c r="GQ38" s="688" t="s">
        <v>1188</v>
      </c>
      <c r="GR38" s="688" t="s">
        <v>1188</v>
      </c>
      <c r="GS38" s="688" t="s">
        <v>1188</v>
      </c>
      <c r="GT38" s="689" t="s">
        <v>1188</v>
      </c>
      <c r="GU38" s="581">
        <v>0</v>
      </c>
      <c r="GV38" s="687" t="s">
        <v>1188</v>
      </c>
      <c r="GW38" s="688" t="s">
        <v>1188</v>
      </c>
      <c r="GX38" s="689" t="s">
        <v>1188</v>
      </c>
      <c r="GY38" s="581">
        <v>0</v>
      </c>
      <c r="GZ38" s="582" t="s">
        <v>1188</v>
      </c>
      <c r="HA38" s="583" t="s">
        <v>1293</v>
      </c>
      <c r="HB38" s="584">
        <v>1</v>
      </c>
      <c r="HC38" s="585">
        <v>2</v>
      </c>
      <c r="HD38" s="586" t="s">
        <v>2894</v>
      </c>
      <c r="HE38" s="557" t="s">
        <v>2895</v>
      </c>
      <c r="HF38" s="587">
        <v>2012</v>
      </c>
      <c r="HG38" s="587">
        <v>2012</v>
      </c>
      <c r="HH38" s="588">
        <v>2</v>
      </c>
      <c r="HI38" s="586" t="s">
        <v>2896</v>
      </c>
      <c r="HJ38" s="557" t="s">
        <v>2897</v>
      </c>
      <c r="HK38" s="691">
        <v>2014</v>
      </c>
      <c r="HL38" s="692">
        <v>2</v>
      </c>
      <c r="HM38" s="591" t="s">
        <v>2898</v>
      </c>
      <c r="HN38" s="592">
        <v>2007</v>
      </c>
      <c r="HO38" s="681">
        <v>1</v>
      </c>
      <c r="HP38" s="574">
        <v>1</v>
      </c>
      <c r="HQ38" s="472">
        <f t="shared" si="5"/>
        <v>2</v>
      </c>
      <c r="HR38" s="593">
        <v>0.5</v>
      </c>
      <c r="HS38" s="574">
        <v>1</v>
      </c>
      <c r="HT38" s="574">
        <v>0.25</v>
      </c>
      <c r="HU38" s="574">
        <v>0</v>
      </c>
      <c r="HV38" s="574">
        <v>1</v>
      </c>
      <c r="HW38" s="574">
        <v>0.5</v>
      </c>
      <c r="HX38" s="574">
        <v>1</v>
      </c>
      <c r="HY38" s="574">
        <v>0</v>
      </c>
      <c r="HZ38" s="574">
        <v>0</v>
      </c>
      <c r="IA38" s="574">
        <v>1</v>
      </c>
      <c r="IB38" s="574">
        <v>1</v>
      </c>
      <c r="IC38" s="574">
        <v>0</v>
      </c>
      <c r="ID38" s="681">
        <v>1</v>
      </c>
      <c r="IE38" s="369">
        <v>0</v>
      </c>
      <c r="IF38" s="574">
        <v>1</v>
      </c>
      <c r="IG38" s="472">
        <f t="shared" si="6"/>
        <v>1</v>
      </c>
      <c r="IH38" s="609">
        <v>0.47872685247099145</v>
      </c>
      <c r="II38" s="694">
        <v>0.4266416839871997</v>
      </c>
      <c r="IJ38" s="695">
        <v>0.47105292344422856</v>
      </c>
      <c r="IK38" s="696">
        <v>0.55980747933303021</v>
      </c>
      <c r="IL38" s="696">
        <v>0.22435762796436812</v>
      </c>
      <c r="IM38" s="697">
        <v>0.45134870520717196</v>
      </c>
      <c r="IN38" s="599">
        <v>1</v>
      </c>
      <c r="IO38" s="600">
        <v>7</v>
      </c>
      <c r="IP38" s="601">
        <v>6</v>
      </c>
      <c r="IQ38" s="600">
        <v>-1</v>
      </c>
      <c r="IR38" s="587">
        <v>11</v>
      </c>
      <c r="IS38" s="601">
        <v>10</v>
      </c>
      <c r="IT38" s="599">
        <v>1</v>
      </c>
      <c r="IU38" s="600">
        <v>8</v>
      </c>
      <c r="IV38" s="587">
        <v>2</v>
      </c>
      <c r="IW38" s="601">
        <v>0</v>
      </c>
      <c r="IX38" s="602">
        <v>10</v>
      </c>
      <c r="IY38" s="681">
        <v>0</v>
      </c>
      <c r="IZ38" s="719" t="s">
        <v>1188</v>
      </c>
      <c r="JA38" s="681">
        <v>2</v>
      </c>
      <c r="JB38" s="603" t="s">
        <v>2899</v>
      </c>
      <c r="JC38" s="681">
        <v>2</v>
      </c>
      <c r="JD38" s="430">
        <v>1</v>
      </c>
      <c r="JE38" s="470" t="s">
        <v>2900</v>
      </c>
      <c r="JF38" s="471" t="s">
        <v>2901</v>
      </c>
      <c r="JG38" s="472">
        <v>2017</v>
      </c>
      <c r="JH38" s="681">
        <v>2</v>
      </c>
      <c r="JI38" s="430">
        <v>1</v>
      </c>
      <c r="JJ38" s="470" t="s">
        <v>2902</v>
      </c>
      <c r="JK38" s="471" t="s">
        <v>2851</v>
      </c>
      <c r="JL38" s="472">
        <v>2016</v>
      </c>
      <c r="JM38" s="369">
        <v>0</v>
      </c>
      <c r="JN38" s="430" t="s">
        <v>1188</v>
      </c>
      <c r="JO38" s="469" t="s">
        <v>1188</v>
      </c>
      <c r="JP38" s="470" t="s">
        <v>1188</v>
      </c>
      <c r="JQ38" s="471" t="s">
        <v>1188</v>
      </c>
      <c r="JR38" s="472" t="s">
        <v>1188</v>
      </c>
      <c r="JS38" s="369">
        <v>2</v>
      </c>
      <c r="JT38" s="430">
        <v>2</v>
      </c>
      <c r="JU38" s="470" t="s">
        <v>2903</v>
      </c>
      <c r="JV38" s="471" t="s">
        <v>2852</v>
      </c>
      <c r="JW38" s="472">
        <v>2018</v>
      </c>
      <c r="JX38" s="606">
        <v>2</v>
      </c>
      <c r="JY38" s="750" t="s">
        <v>2904</v>
      </c>
      <c r="JZ38" s="606">
        <v>2004</v>
      </c>
      <c r="KA38" s="606">
        <f t="shared" si="7"/>
        <v>5</v>
      </c>
      <c r="KB38" s="606">
        <v>2</v>
      </c>
      <c r="KC38" s="606">
        <v>3</v>
      </c>
      <c r="KD38" s="606"/>
      <c r="KE38" s="606"/>
      <c r="KF38" s="606">
        <f t="shared" si="8"/>
        <v>0</v>
      </c>
      <c r="KG38" s="606"/>
      <c r="KH38" s="606"/>
      <c r="KI38" s="606"/>
      <c r="KJ38" s="606"/>
      <c r="KK38" s="606">
        <v>1</v>
      </c>
      <c r="KL38" s="606">
        <v>1</v>
      </c>
      <c r="KM38" s="608">
        <f t="shared" si="9"/>
        <v>0.60365062952041626</v>
      </c>
      <c r="KN38" s="609">
        <v>0.5182531476020813</v>
      </c>
      <c r="KO38" s="609">
        <v>71.634613037109375</v>
      </c>
      <c r="KP38" s="610">
        <v>9</v>
      </c>
      <c r="KQ38" s="608">
        <f t="shared" si="10"/>
        <v>0.4353006362915039</v>
      </c>
      <c r="KR38" s="609">
        <v>-0.32349681854248047</v>
      </c>
      <c r="KS38" s="609">
        <v>43.269229888916016</v>
      </c>
      <c r="KT38" s="610">
        <v>11</v>
      </c>
      <c r="KU38" s="610">
        <v>41</v>
      </c>
      <c r="KV38" s="563" t="s">
        <v>1237</v>
      </c>
      <c r="KW38" s="606" t="s">
        <v>2845</v>
      </c>
      <c r="KX38" s="700" t="str">
        <f t="shared" ca="1" si="11"/>
        <v>B</v>
      </c>
      <c r="KY38" s="701">
        <f t="shared" ca="1" si="12"/>
        <v>0.70995782976305288</v>
      </c>
      <c r="KZ38" s="702">
        <f t="shared" ca="1" si="13"/>
        <v>0.71097411764705887</v>
      </c>
      <c r="LA38" s="703">
        <f t="shared" ca="1" si="54"/>
        <v>0.87787619047619059</v>
      </c>
      <c r="LB38" s="703">
        <f t="shared" ca="1" si="92"/>
        <v>0.40774166666666667</v>
      </c>
      <c r="LC38" s="704">
        <f t="shared" ca="1" si="93"/>
        <v>0.84323934426229519</v>
      </c>
      <c r="LD38" s="696" cm="1">
        <f t="array" aca="1" ref="LD38" ca="1">INDIRECT(LD$203&amp;ROW())*LD$205</f>
        <v>8</v>
      </c>
      <c r="LE38" s="696" cm="1">
        <f t="array" aca="1" ref="LE38" ca="1">INDIRECT(LE$203&amp;ROW())*LE$205</f>
        <v>0</v>
      </c>
      <c r="LF38" s="696" cm="1">
        <f t="array" aca="1" ref="LF38" ca="1">INDIRECT(LF$203&amp;ROW())*LF$205</f>
        <v>4</v>
      </c>
      <c r="LG38" s="696" cm="1">
        <f t="array" aca="1" ref="LG38" ca="1">INDIRECT(LG$203&amp;ROW())*LG$205</f>
        <v>3</v>
      </c>
      <c r="LH38" s="696" cm="1">
        <f t="array" aca="1" ref="LH38" ca="1">INDIRECT(LH$203&amp;ROW())*LH$205</f>
        <v>2</v>
      </c>
      <c r="LI38" s="696" cm="1">
        <f t="array" aca="1" ref="LI38" ca="1">INDIRECT(LI$203&amp;ROW())*LI$205</f>
        <v>3</v>
      </c>
      <c r="LJ38" s="696" cm="1">
        <f t="array" aca="1" ref="LJ38" ca="1">INDIRECT(LJ$203&amp;ROW())*LJ$205</f>
        <v>3</v>
      </c>
      <c r="LK38" s="696" cm="1">
        <f t="array" aca="1" ref="LK38" ca="1">INDIRECT(LK$203&amp;ROW())*LK$205</f>
        <v>3</v>
      </c>
      <c r="LL38" s="696" cm="1">
        <f t="array" aca="1" ref="LL38" ca="1">INDIRECT(LL$203&amp;ROW())*LL$205</f>
        <v>3</v>
      </c>
      <c r="LM38" s="696" cm="1">
        <f t="array" aca="1" ref="LM38" ca="1">INDIRECT(LM$203&amp;ROW())*LM$205</f>
        <v>6</v>
      </c>
      <c r="LN38" s="696" cm="1">
        <f t="array" aca="1" ref="LN38" ca="1">INDIRECT(LN$203&amp;ROW())*LN$205</f>
        <v>3</v>
      </c>
      <c r="LO38" s="696" cm="1">
        <f t="array" aca="1" ref="LO38" ca="1">INDIRECT(LO$203&amp;ROW())*LO$205</f>
        <v>6</v>
      </c>
      <c r="LP38" s="696" cm="1">
        <f t="array" aca="1" ref="LP38" ca="1">INDIRECT(LP$203&amp;ROW())*LP$205</f>
        <v>4</v>
      </c>
      <c r="LQ38" s="696" cm="1">
        <f t="array" aca="1" ref="LQ38" ca="1">IF(INDIRECT(LQ$203&amp;ROW())="-",0,INDIRECT(LQ$203&amp;ROW())*LQ$205)</f>
        <v>4.4328000000000003</v>
      </c>
      <c r="LR38" s="696" cm="1">
        <f t="array" aca="1" ref="LR38" ca="1">INDIRECT(LR$203&amp;ROW())*LR$205</f>
        <v>8</v>
      </c>
      <c r="LS38" s="696" cm="1">
        <f t="array" aca="1" ref="LS38" ca="1">IF(INDIRECT(LS$203&amp;ROW())="-",0,INDIRECT(LS$203&amp;ROW())*LS$205)</f>
        <v>5.4354000000000005</v>
      </c>
      <c r="LT38" s="696" cm="1">
        <f t="array" aca="1" ref="LT38" ca="1">INDIRECT(LT$203&amp;ROW())*LT$205</f>
        <v>4</v>
      </c>
      <c r="LU38" s="696" cm="1">
        <f t="array" aca="1" ref="LU38" ca="1">INDIRECT(LU$203&amp;ROW())*LU$205</f>
        <v>3</v>
      </c>
      <c r="LV38" s="696" cm="1">
        <f t="array" aca="1" ref="LV38" ca="1">INDIRECT(LV$203&amp;ROW())*LV$205</f>
        <v>3</v>
      </c>
      <c r="LW38" s="696" cm="1">
        <f t="array" aca="1" ref="LW38" ca="1">INDIRECT(LW$203&amp;ROW())*LW$205</f>
        <v>0</v>
      </c>
      <c r="LX38" s="696" cm="1">
        <f t="array" aca="1" ref="LX38" ca="1">INDIRECT(LX$203&amp;ROW())*LX$205</f>
        <v>3</v>
      </c>
      <c r="LY38" s="696" cm="1">
        <f t="array" aca="1" ref="LY38" ca="1">IF(INDIRECT(LY$203&amp;ROW())="-",0,INDIRECT(LY$203&amp;ROW())*LY$205)</f>
        <v>5.7858000000000001</v>
      </c>
      <c r="LZ38" s="696" cm="1">
        <f t="array" aca="1" ref="LZ38" ca="1">INDIRECT(LZ$203&amp;ROW())*LZ$205</f>
        <v>0</v>
      </c>
      <c r="MA38" s="696" cm="1">
        <f t="array" aca="1" ref="MA38" ca="1">INDIRECT(MA$203&amp;ROW())*MA$205</f>
        <v>4</v>
      </c>
      <c r="MB38" s="696" cm="1">
        <f t="array" aca="1" ref="MB38" ca="1">INDIRECT(MB$203&amp;ROW())*MB$205</f>
        <v>0</v>
      </c>
      <c r="MC38" s="696" cm="1">
        <f t="array" aca="1" ref="MC38" ca="1">IF($MB38=0,0,INDIRECT(MC$203&amp;ROW())*MC$205)</f>
        <v>0</v>
      </c>
      <c r="MD38" s="696" cm="1">
        <f t="array" aca="1" ref="MD38" ca="1">IF($MB38=0,0,INDIRECT(MD$203&amp;ROW())*MD$205)</f>
        <v>0</v>
      </c>
      <c r="ME38" s="696" cm="1">
        <f t="array" aca="1" ref="ME38" ca="1">IF($MB38=0,0,INDIRECT(ME$203&amp;ROW())*ME$205)</f>
        <v>0</v>
      </c>
      <c r="MF38" s="696" cm="1">
        <f t="array" aca="1" ref="MF38" ca="1">IF($MB38=0,0,INDIRECT(MF$203&amp;ROW())*MF$205)</f>
        <v>0</v>
      </c>
      <c r="MG38" s="696" cm="1">
        <f t="array" aca="1" ref="MG38" ca="1">INDIRECT(MG$203&amp;ROW())*MG$205</f>
        <v>0</v>
      </c>
      <c r="MH38" s="696" cm="1">
        <f t="array" aca="1" ref="MH38" ca="1">IF($MG38=0,0,INDIRECT(MH$203&amp;ROW())*MH$205)</f>
        <v>0</v>
      </c>
      <c r="MI38" s="696" cm="1">
        <f t="array" aca="1" ref="MI38" ca="1">IF($MG38=0,0,INDIRECT(MI$203&amp;ROW())*MI$205)</f>
        <v>0</v>
      </c>
      <c r="MJ38" s="696" cm="1">
        <f t="array" aca="1" ref="MJ38" ca="1">INDIRECT(MJ$203&amp;ROW())*MJ$205</f>
        <v>0</v>
      </c>
      <c r="MK38" s="696" cm="1">
        <f t="array" aca="1" ref="MK38" ca="1">INDIRECT(MK$203&amp;ROW())*MK$205</f>
        <v>4</v>
      </c>
      <c r="ML38" s="696" cm="1">
        <f t="array" aca="1" ref="ML38" ca="1">INDIRECT(ML$203&amp;ROW())*ML$205</f>
        <v>6</v>
      </c>
      <c r="MM38" s="696" cm="1">
        <f t="array" aca="1" ref="MM38" ca="1">INDIRECT(MM$203&amp;ROW())*MM$205</f>
        <v>6</v>
      </c>
      <c r="MN38" s="696" cm="1">
        <f t="array" aca="1" ref="MN38" ca="1">INDIRECT(MN$203&amp;ROW())*MN$205</f>
        <v>4</v>
      </c>
      <c r="MO38" s="696" cm="1">
        <f t="array" aca="1" ref="MO38" ca="1">INDIRECT(MO$203&amp;ROW())*MO$205</f>
        <v>2</v>
      </c>
      <c r="MP38" s="696" cm="1">
        <f t="array" aca="1" ref="MP38" ca="1">INDIRECT(MP$203&amp;ROW())*MP$205</f>
        <v>2</v>
      </c>
      <c r="MQ38" s="696" cm="1">
        <f t="array" aca="1" ref="MQ38" ca="1">INDIRECT(MQ$203&amp;ROW())*MQ$205</f>
        <v>2</v>
      </c>
      <c r="MR38" s="696" cm="1">
        <f t="array" aca="1" ref="MR38" ca="1">INDIRECT(MR$203&amp;ROW())*MR$205</f>
        <v>2</v>
      </c>
      <c r="MS38" s="696" cm="1">
        <f t="array" aca="1" ref="MS38" ca="1">INDIRECT(MS$203&amp;ROW())*MS$205</f>
        <v>2</v>
      </c>
      <c r="MT38" s="696" cm="1">
        <f t="array" aca="1" ref="MT38" ca="1">INDIRECT(MT$203&amp;ROW())*MT$205</f>
        <v>3</v>
      </c>
      <c r="MU38" s="696" cm="1">
        <f t="array" aca="1" ref="MU38" ca="1">INDIRECT(MU$203&amp;ROW())*MU$205</f>
        <v>2</v>
      </c>
      <c r="MV38" s="696" cm="1">
        <f t="array" aca="1" ref="MV38" ca="1">IF(INDIRECT(MV$203&amp;ROW())="-",0,INDIRECT(MV$203&amp;ROW())*MV$205)</f>
        <v>4.4375999999999998</v>
      </c>
      <c r="MW38" s="696" cm="1">
        <f t="array" aca="1" ref="MW38" ca="1">INDIRECT(MW$203&amp;ROW())*MW$205</f>
        <v>4</v>
      </c>
      <c r="MX38" s="696" cm="1">
        <f t="array" aca="1" ref="MX38" ca="1">INDIRECT(MX$203&amp;ROW())*MX$205</f>
        <v>0</v>
      </c>
      <c r="MY38" s="696" cm="1">
        <f t="array" aca="1" ref="MY38" ca="1">INDIRECT(MY$203&amp;ROW())*MY$205</f>
        <v>8</v>
      </c>
      <c r="NA38" s="701">
        <f t="shared" si="16"/>
        <v>0.82289756097560973</v>
      </c>
      <c r="NB38" s="617">
        <f t="shared" si="17"/>
        <v>0.85042142857142855</v>
      </c>
      <c r="NC38" s="695">
        <f t="shared" si="18"/>
        <v>0.22802307692307694</v>
      </c>
      <c r="ND38" s="697">
        <f t="shared" si="19"/>
        <v>0.91628148148148147</v>
      </c>
      <c r="NE38" s="694">
        <f t="shared" si="20"/>
        <v>0.70440588698789908</v>
      </c>
      <c r="NF38" s="682" t="str">
        <f t="shared" si="21"/>
        <v>B</v>
      </c>
      <c r="NH38" s="606" t="s">
        <v>2845</v>
      </c>
      <c r="NI38" s="563" t="str">
        <f t="shared" si="22"/>
        <v>A</v>
      </c>
      <c r="NJ38" s="563" t="str">
        <f t="shared" si="23"/>
        <v>B</v>
      </c>
      <c r="NK38" s="563" t="str">
        <f t="shared" ca="1" si="24"/>
        <v>B</v>
      </c>
      <c r="NL38" s="563" t="str">
        <f t="shared" ca="1" si="25"/>
        <v>B</v>
      </c>
      <c r="NM38" s="563" t="str">
        <f t="shared" ca="1" si="26"/>
        <v>B</v>
      </c>
      <c r="NN38" s="563" t="str">
        <f t="shared" ca="1" si="55"/>
        <v>B</v>
      </c>
      <c r="NO38" s="563" t="str">
        <f t="shared" ca="1" si="56"/>
        <v>B</v>
      </c>
      <c r="NP38" s="606" t="str">
        <f t="shared" si="27"/>
        <v>Yes</v>
      </c>
      <c r="NQ38" s="682" t="str">
        <f t="shared" si="28"/>
        <v>Yes</v>
      </c>
      <c r="NR38" s="682" t="e">
        <f>IF(OR(AND(NI38="A",OR(NJ38="C",NJ38="D")),AND(NI38="A",OR(#REF!="C",#REF!="D")),AND(NI38="B",OR(NJ38="D",#REF!="D")),AND(OR(NI38="C",NI38="D"),OR(NJ38="A",NJ38="B")),AND(OR(NI38="C",NI38="D"),OR(#REF!="A",#REF!="B")),AND(OR(NJ38="A",#REF!="A",NJ38="B",#REF!="B"),OR(NP38="-",NQ38="-")),AND(OR(NJ38="C",#REF!="C",NJ38="D",#REF!="D"),NP38="Yes")),"Yes","-")</f>
        <v>#REF!</v>
      </c>
      <c r="NS38" s="607"/>
      <c r="NT38" s="619">
        <f t="shared" si="29"/>
        <v>0.79479999999999995</v>
      </c>
      <c r="NU38" s="619">
        <f t="shared" si="30"/>
        <v>0.70440588698789908</v>
      </c>
      <c r="NV38" s="619">
        <f t="shared" ca="1" si="31"/>
        <v>0.70995782976305288</v>
      </c>
      <c r="NW38" s="619">
        <f t="shared" ca="1" si="57"/>
        <v>0.70584195555311524</v>
      </c>
      <c r="NX38" s="619">
        <f t="shared" ca="1" si="58"/>
        <v>0.65736029159654119</v>
      </c>
      <c r="NY38" s="620">
        <f t="shared" ca="1" si="59"/>
        <v>0.70630516682924482</v>
      </c>
      <c r="NZ38" s="620">
        <f t="shared" ca="1" si="60"/>
        <v>0.67462251068388956</v>
      </c>
      <c r="OA38" s="705" t="s">
        <v>1188</v>
      </c>
      <c r="OB38" s="706" t="s">
        <v>1188</v>
      </c>
      <c r="OC38" s="494"/>
      <c r="OE38" s="606" t="s">
        <v>2845</v>
      </c>
      <c r="OF38" s="700" t="str">
        <f t="shared" ca="1" si="32"/>
        <v>B</v>
      </c>
      <c r="OG38" s="701">
        <f t="shared" ca="1" si="61"/>
        <v>0.70584195555311524</v>
      </c>
      <c r="OH38" s="705">
        <f t="shared" ca="1" si="33"/>
        <v>0.79707272711496757</v>
      </c>
      <c r="OI38" s="696">
        <f t="shared" ca="1" si="34"/>
        <v>0.86317410890840673</v>
      </c>
      <c r="OJ38" s="696">
        <f t="shared" ca="1" si="35"/>
        <v>0.25621600258909344</v>
      </c>
      <c r="OK38" s="697">
        <f t="shared" ca="1" si="36"/>
        <v>0.90690498359999294</v>
      </c>
      <c r="OL38" s="696" cm="1">
        <f t="array" aca="1" ref="OL38" ca="1">INDIRECT(OL$203&amp;ROW())*OL$205</f>
        <v>1.4956</v>
      </c>
      <c r="OM38" s="696" cm="1">
        <f t="array" aca="1" ref="OM38" ca="1">INDIRECT(OM$203&amp;ROW())*OM$205</f>
        <v>0</v>
      </c>
      <c r="ON38" s="696" cm="1">
        <f t="array" aca="1" ref="ON38" ca="1">INDIRECT(ON$203&amp;ROW())*ON$205</f>
        <v>0.72809999999999997</v>
      </c>
      <c r="OO38" s="696" cm="1">
        <f t="array" aca="1" ref="OO38" ca="1">INDIRECT(OO$203&amp;ROW())*OO$205</f>
        <v>1.0790999999999999</v>
      </c>
      <c r="OP38" s="696" cm="1">
        <f t="array" aca="1" ref="OP38" ca="1">INDIRECT(OP$203&amp;ROW())*OP$205</f>
        <v>1.0553999999999999</v>
      </c>
      <c r="OQ38" s="696" cm="1">
        <f t="array" aca="1" ref="OQ38" ca="1">INDIRECT(OQ$203&amp;ROW())*OQ$205</f>
        <v>1.5849</v>
      </c>
      <c r="OR38" s="696" cm="1">
        <f t="array" aca="1" ref="OR38" ca="1">INDIRECT(OR$203&amp;ROW())*OR$205</f>
        <v>1.4141999999999999</v>
      </c>
      <c r="OS38" s="696" cm="1">
        <f t="array" aca="1" ref="OS38" ca="1">INDIRECT(OS$203&amp;ROW())*OS$205</f>
        <v>1.5387</v>
      </c>
      <c r="OT38" s="696" cm="1">
        <f t="array" aca="1" ref="OT38" ca="1">INDIRECT(OT$203&amp;ROW())*OT$205</f>
        <v>1.4727000000000001</v>
      </c>
      <c r="OU38" s="696" cm="1">
        <f t="array" aca="1" ref="OU38" ca="1">INDIRECT(OU$203&amp;ROW())*OU$205</f>
        <v>1.9304999999999999</v>
      </c>
      <c r="OV38" s="696" cm="1">
        <f t="array" aca="1" ref="OV38" ca="1">INDIRECT(OV$203&amp;ROW())*OV$205</f>
        <v>1.2161999999999999</v>
      </c>
      <c r="OW38" s="696" cm="1">
        <f t="array" aca="1" ref="OW38" ca="1">INDIRECT(OW$203&amp;ROW())*OW$205</f>
        <v>1.5144000000000002</v>
      </c>
      <c r="OX38" s="696" cm="1">
        <f t="array" aca="1" ref="OX38" ca="1">INDIRECT(OX$203&amp;ROW())*OX$205</f>
        <v>1.3977999999999999</v>
      </c>
      <c r="OY38" s="696" cm="1">
        <f t="array" aca="1" ref="OY38" ca="1">IF(INDIRECT(OY$203&amp;ROW())="-",0,INDIRECT(OY$203&amp;ROW())*OY$205)</f>
        <v>0.52432635999999999</v>
      </c>
      <c r="OZ38" s="696" cm="1">
        <f t="array" aca="1" ref="OZ38" ca="1">INDIRECT(OZ$203&amp;ROW())*OZ$205</f>
        <v>1.4206000000000001</v>
      </c>
      <c r="PA38" s="696" cm="1">
        <f t="array" aca="1" ref="PA38" ca="1">IF(INDIRECT(PA$203&amp;ROW())="-",0,INDIRECT(PA$203&amp;ROW())*PA$205)</f>
        <v>0.80027205999999995</v>
      </c>
      <c r="PB38" s="705" cm="1">
        <f t="array" aca="1" ref="PB38" ca="1">INDIRECT(PB$203&amp;ROW())*PB$205</f>
        <v>1.5084</v>
      </c>
      <c r="PC38" s="696" cm="1">
        <f t="array" aca="1" ref="PC38" ca="1">INDIRECT(PC$203&amp;ROW())*PC$205</f>
        <v>2.0918999999999999</v>
      </c>
      <c r="PD38" s="696" cm="1">
        <f t="array" aca="1" ref="PD38" ca="1">INDIRECT(PD$203&amp;ROW())*PD$205</f>
        <v>2.2025999999999999</v>
      </c>
      <c r="PE38" s="696" cm="1">
        <f t="array" aca="1" ref="PE38" ca="1">INDIRECT(PE$203&amp;ROW())*PE$205</f>
        <v>0</v>
      </c>
      <c r="PF38" s="696" cm="1">
        <f t="array" aca="1" ref="PF38" ca="1">INDIRECT(PF$203&amp;ROW())*PF$205</f>
        <v>1.9962</v>
      </c>
      <c r="PG38" s="696" cm="1">
        <f t="array" aca="1" ref="PG38" ca="1">IF(INDIRECT(PG$203&amp;ROW())="-",0,INDIRECT(PG$203&amp;ROW())*PG$205)</f>
        <v>0.84376250000000008</v>
      </c>
      <c r="PH38" s="696" cm="1">
        <f t="array" aca="1" ref="PH38" ca="1">INDIRECT(PH$203&amp;ROW())*PH$205</f>
        <v>0</v>
      </c>
      <c r="PI38" s="696" cm="1">
        <f t="array" aca="1" ref="PI38" ca="1">INDIRECT(PI$203&amp;ROW())*PI$205</f>
        <v>1.2145999999999999</v>
      </c>
      <c r="PJ38" s="696" cm="1">
        <f t="array" aca="1" ref="PJ38" ca="1">INDIRECT(PJ$203&amp;ROW())*PJ$205</f>
        <v>0</v>
      </c>
      <c r="PK38" s="696" cm="1">
        <f t="array" aca="1" ref="PK38" ca="1">IF($PJ38=0,0,INDIRECT(PK$203&amp;ROW())*PK$205)</f>
        <v>0</v>
      </c>
      <c r="PL38" s="696" cm="1">
        <f t="array" aca="1" ref="PL38" ca="1">IF($MPE38=0,0,INDIRECT(PL$203&amp;ROW())*PL$205)</f>
        <v>0</v>
      </c>
      <c r="PM38" s="696" cm="1">
        <f t="array" aca="1" ref="PM38" ca="1">IF($MPE38=0,0,INDIRECT(PM$203&amp;ROW())*PM$205)</f>
        <v>0</v>
      </c>
      <c r="PN38" s="696" cm="1">
        <f t="array" aca="1" ref="PN38" ca="1">IF($PJ38=0,0,INDIRECT(PN$203&amp;ROW())*PN$205)</f>
        <v>0</v>
      </c>
      <c r="PO38" s="696" cm="1">
        <f t="array" aca="1" ref="PO38" ca="1">INDIRECT(PO$203&amp;ROW())*PO$205</f>
        <v>0</v>
      </c>
      <c r="PP38" s="696" cm="1">
        <f t="array" aca="1" ref="PP38" ca="1">IF($PO38=0,0,INDIRECT(PP$203&amp;ROW())*PP$205)</f>
        <v>0</v>
      </c>
      <c r="PQ38" s="696" cm="1">
        <f t="array" aca="1" ref="PQ38" ca="1">IF($PO38=0,0,INDIRECT(PQ$203&amp;ROW())*PQ$205)</f>
        <v>0</v>
      </c>
      <c r="PR38" s="696" cm="1">
        <f t="array" aca="1" ref="PR38" ca="1">INDIRECT(PR$203&amp;ROW())*PR$205</f>
        <v>0</v>
      </c>
      <c r="PS38" s="696" cm="1">
        <f t="array" aca="1" ref="PS38" ca="1">INDIRECT(PS$203&amp;ROW())*PS$205</f>
        <v>0.7389</v>
      </c>
      <c r="PT38" s="696" cm="1">
        <f t="array" aca="1" ref="PT38" ca="1">INDIRECT(PT$203&amp;ROW())*PT$205</f>
        <v>1.4406000000000001</v>
      </c>
      <c r="PU38" s="696" cm="1">
        <f t="array" aca="1" ref="PU38" ca="1">INDIRECT(PU$203&amp;ROW())*PU$205</f>
        <v>1.7696999999999998</v>
      </c>
      <c r="PV38" s="696" cm="1">
        <f t="array" aca="1" ref="PV38" ca="1">INDIRECT(PV$203&amp;ROW())*PV$205</f>
        <v>0.6966</v>
      </c>
      <c r="PW38" s="696" cm="1">
        <f t="array" aca="1" ref="PW38" ca="1">INDIRECT(PW$203&amp;ROW())*PW$205</f>
        <v>1.0658000000000001</v>
      </c>
      <c r="PX38" s="696" cm="1">
        <f t="array" aca="1" ref="PX38" ca="1">INDIRECT(PX$203&amp;ROW())*PX$205</f>
        <v>1.1714</v>
      </c>
      <c r="PY38" s="696" cm="1">
        <f t="array" aca="1" ref="PY38" ca="1">INDIRECT(PY$203&amp;ROW())*PY$205</f>
        <v>1.1866000000000001</v>
      </c>
      <c r="PZ38" s="696" cm="1">
        <f t="array" aca="1" ref="PZ38" ca="1">INDIRECT(PZ$203&amp;ROW())*PZ$205</f>
        <v>0.17430000000000001</v>
      </c>
      <c r="QA38" s="696" cm="1">
        <f t="array" aca="1" ref="QA38" ca="1">INDIRECT(QA$203&amp;ROW())*QA$205</f>
        <v>0.31659999999999999</v>
      </c>
      <c r="QB38" s="696" cm="1">
        <f t="array" aca="1" ref="QB38" ca="1">INDIRECT(QB$203&amp;ROW())*QB$205</f>
        <v>2.3948999999999998</v>
      </c>
      <c r="QC38" s="696" cm="1">
        <f t="array" aca="1" ref="QC38" ca="1">INDIRECT(QC$203&amp;ROW())*QC$205</f>
        <v>1.4259999999999999</v>
      </c>
      <c r="QD38" s="696" cm="1">
        <f t="array" aca="1" ref="QD38" ca="1">IF(INDIRECT(QD$203&amp;ROW())="-",0,INDIRECT(QD$203&amp;ROW())*QD$205)</f>
        <v>0.45418836000000001</v>
      </c>
      <c r="QE38" s="696" cm="1">
        <f t="array" aca="1" ref="QE38" ca="1">INDIRECT(QE$203&amp;ROW())*QE$205</f>
        <v>1.0656000000000001</v>
      </c>
      <c r="QF38" s="696" cm="1">
        <f t="array" aca="1" ref="QF38" ca="1">INDIRECT(QF$203&amp;ROW())*QF$205</f>
        <v>0</v>
      </c>
      <c r="QG38" s="696" cm="1">
        <f t="array" aca="1" ref="QG38" ca="1">INDIRECT(QG$203&amp;ROW())*QG$205</f>
        <v>1.4996</v>
      </c>
      <c r="QI38" s="606" t="s">
        <v>2845</v>
      </c>
      <c r="QJ38" s="700" t="str">
        <f t="shared" ca="1" si="37"/>
        <v>B</v>
      </c>
      <c r="QK38" s="701">
        <f t="shared" ca="1" si="62"/>
        <v>0.65736029159654119</v>
      </c>
      <c r="QL38" s="705">
        <f t="shared" ca="1" si="94"/>
        <v>0.81884639769467826</v>
      </c>
      <c r="QM38" s="696">
        <f t="shared" ca="1" si="95"/>
        <v>0.79323975983930017</v>
      </c>
      <c r="QN38" s="696">
        <f t="shared" ca="1" si="40"/>
        <v>9.4433575319382457E-2</v>
      </c>
      <c r="QO38" s="697">
        <f t="shared" ca="1" si="41"/>
        <v>0.92292143353280398</v>
      </c>
      <c r="QP38" s="696" cm="1">
        <f t="array" aca="1" ref="QP38" ca="1">INDIRECT(QP$203&amp;ROW())*QP$205</f>
        <v>6.6903293490763766E-2</v>
      </c>
      <c r="QQ38" s="696" cm="1">
        <f t="array" aca="1" ref="QQ38" ca="1">INDIRECT(QQ$203&amp;ROW())*QQ$205</f>
        <v>0</v>
      </c>
      <c r="QR38" s="696" cm="1">
        <f t="array" aca="1" ref="QR38" ca="1">INDIRECT(QR$203&amp;ROW())*QR$205</f>
        <v>7.5449048323979542E-2</v>
      </c>
      <c r="QS38" s="696" cm="1">
        <f t="array" aca="1" ref="QS38" ca="1">INDIRECT(QS$203&amp;ROW())*QS$205</f>
        <v>0.22471360933801068</v>
      </c>
      <c r="QT38" s="696" cm="1">
        <f t="array" aca="1" ref="QT38" ca="1">INDIRECT(QT$203&amp;ROW())*QT$205</f>
        <v>0.17488542943331029</v>
      </c>
      <c r="QU38" s="696" cm="1">
        <f t="array" aca="1" ref="QU38" ca="1">INDIRECT(QU$203&amp;ROW())*QU$205</f>
        <v>0.53329206883563263</v>
      </c>
      <c r="QV38" s="696" cm="1">
        <f t="array" aca="1" ref="QV38" ca="1">INDIRECT(QV$203&amp;ROW())*QV$205</f>
        <v>0.24117831443907087</v>
      </c>
      <c r="QW38" s="696" cm="1">
        <f t="array" aca="1" ref="QW38" ca="1">INDIRECT(QW$203&amp;ROW())*QW$205</f>
        <v>0.53099416374332975</v>
      </c>
      <c r="QX38" s="696" cm="1">
        <f t="array" aca="1" ref="QX38" ca="1">INDIRECT(QX$203&amp;ROW())*QX$205</f>
        <v>0.60640894423913805</v>
      </c>
      <c r="QY38" s="696" cm="1">
        <f t="array" aca="1" ref="QY38" ca="1">INDIRECT(QY$203&amp;ROW())*QY$205</f>
        <v>0.13540247513535897</v>
      </c>
      <c r="QZ38" s="696" cm="1">
        <f t="array" aca="1" ref="QZ38" ca="1">INDIRECT(QZ$203&amp;ROW())*QZ$205</f>
        <v>0.27613248380770827</v>
      </c>
      <c r="RA38" s="696" cm="1">
        <f t="array" aca="1" ref="RA38" ca="1">INDIRECT(RA$203&amp;ROW())*RA$205</f>
        <v>5.1272116233970627E-2</v>
      </c>
      <c r="RB38" s="696" cm="1">
        <f t="array" aca="1" ref="RB38" ca="1">INDIRECT(RB$203&amp;ROW())*RB$205</f>
        <v>0.11461142513892485</v>
      </c>
      <c r="RC38" s="696" cm="1">
        <f t="array" aca="1" ref="RC38" ca="1">IF(INDIRECT(RC$203&amp;ROW())="-",0,INDIRECT(RC$203&amp;ROW())*RC$205)</f>
        <v>6.1991684894225484E-2</v>
      </c>
      <c r="RD38" s="696" cm="1">
        <f t="array" aca="1" ref="RD38" ca="1">INDIRECT(RD$203&amp;ROW())*RD$205</f>
        <v>7.1442097940886296E-2</v>
      </c>
      <c r="RE38" s="696" cm="1">
        <f t="array" aca="1" ref="RE38" ca="1">IF(INDIRECT(RE$203&amp;ROW())="-",0,INDIRECT(RE$203&amp;ROW())*RE$205)</f>
        <v>5.73335410931625E-2</v>
      </c>
      <c r="RF38" s="705" cm="1">
        <f t="array" aca="1" ref="RF38" ca="1">INDIRECT(RF$203&amp;ROW())*RF$205</f>
        <v>0.10613798880649605</v>
      </c>
      <c r="RG38" s="696" cm="1">
        <f t="array" aca="1" ref="RG38" ca="1">INDIRECT(RG$203&amp;ROW())*RG$205</f>
        <v>0.41475700362540607</v>
      </c>
      <c r="RH38" s="696" cm="1">
        <f t="array" aca="1" ref="RH38" ca="1">INDIRECT(RH$203&amp;ROW())*RH$205</f>
        <v>8.7581521170816884E-2</v>
      </c>
      <c r="RI38" s="696" cm="1">
        <f t="array" aca="1" ref="RI38" ca="1">INDIRECT(RI$203&amp;ROW())*RI$205</f>
        <v>0</v>
      </c>
      <c r="RJ38" s="696" cm="1">
        <f t="array" aca="1" ref="RJ38" ca="1">INDIRECT(RJ$203&amp;ROW())*RJ$205</f>
        <v>0.18340085004648693</v>
      </c>
      <c r="RK38" s="696" cm="1">
        <f t="array" aca="1" ref="RK38" ca="1">IF(INDIRECT(RK$203&amp;ROW())="-",0,INDIRECT(RK$203&amp;ROW())*RK$205)</f>
        <v>5.8264547790965175E-2</v>
      </c>
      <c r="RL38" s="696" cm="1">
        <f t="array" aca="1" ref="RL38" ca="1">INDIRECT(RL$203&amp;ROW())*RL$205</f>
        <v>0</v>
      </c>
      <c r="RM38" s="696" cm="1">
        <f t="array" aca="1" ref="RM38" ca="1">INDIRECT(RM$203&amp;ROW())*RM$205</f>
        <v>2.9987460729532761E-2</v>
      </c>
      <c r="RN38" s="696" cm="1">
        <f t="array" aca="1" ref="RN38" ca="1">INDIRECT(RN$203&amp;ROW())*RN$205</f>
        <v>0</v>
      </c>
      <c r="RO38" s="696" cm="1">
        <f t="array" aca="1" ref="RO38" ca="1">IF($RN38=0,0,INDIRECT(RO$203&amp;ROW())*RO$205)</f>
        <v>0</v>
      </c>
      <c r="RP38" s="696" cm="1">
        <f t="array" aca="1" ref="RP38" ca="1">IF($RN38=0,0,INDIRECT(RP$203&amp;ROW())*RP$205)</f>
        <v>0</v>
      </c>
      <c r="RQ38" s="696" cm="1">
        <f t="array" aca="1" ref="RQ38" ca="1">IF($RN38=0,0,INDIRECT(RQ$203&amp;ROW())*RQ$205)</f>
        <v>0</v>
      </c>
      <c r="RR38" s="696" cm="1">
        <f t="array" aca="1" ref="RR38" ca="1">IF($RN38=0,0,INDIRECT(RR$203&amp;ROW())*RR$205)</f>
        <v>0</v>
      </c>
      <c r="RS38" s="696" cm="1">
        <f t="array" aca="1" ref="RS38" ca="1">INDIRECT(RS$203&amp;ROW())*RS$205</f>
        <v>0</v>
      </c>
      <c r="RT38" s="696" cm="1">
        <f t="array" aca="1" ref="RT38" ca="1">IF($RS38=0,0,INDIRECT(RT$203&amp;ROW())*RT$205)</f>
        <v>0</v>
      </c>
      <c r="RU38" s="696" cm="1">
        <f t="array" aca="1" ref="RU38" ca="1">IF($RS38=0,0,INDIRECT(RU$203&amp;ROW())*RU$205)</f>
        <v>0</v>
      </c>
      <c r="RV38" s="696" cm="1">
        <f t="array" aca="1" ref="RV38" ca="1">INDIRECT(RV$203&amp;ROW())*RV$205</f>
        <v>0</v>
      </c>
      <c r="RW38" s="696" cm="1">
        <f t="array" aca="1" ref="RW38" ca="1">INDIRECT(RW$203&amp;ROW())*RW$205</f>
        <v>2.6659190312299668E-2</v>
      </c>
      <c r="RX38" s="696" cm="1">
        <f t="array" aca="1" ref="RX38" ca="1">INDIRECT(RX$203&amp;ROW())*RX$205</f>
        <v>0.19074035443114332</v>
      </c>
      <c r="RY38" s="696" cm="1">
        <f t="array" aca="1" ref="RY38" ca="1">INDIRECT(RY$203&amp;ROW())*RY$205</f>
        <v>8.4396695370290389E-2</v>
      </c>
      <c r="RZ38" s="696" cm="1">
        <f t="array" aca="1" ref="RZ38" ca="1">INDIRECT(RZ$203&amp;ROW())*RZ$205</f>
        <v>3.6812489486199085E-2</v>
      </c>
      <c r="SA38" s="696" cm="1">
        <f t="array" aca="1" ref="SA38" ca="1">INDIRECT(SA$203&amp;ROW())*SA$205</f>
        <v>0.20458618579029147</v>
      </c>
      <c r="SB38" s="696" cm="1">
        <f t="array" aca="1" ref="SB38" ca="1">INDIRECT(SB$203&amp;ROW())*SB$205</f>
        <v>4.7124126502052749E-2</v>
      </c>
      <c r="SC38" s="696" cm="1">
        <f t="array" aca="1" ref="SC38" ca="1">INDIRECT(SC$203&amp;ROW())*SC$205</f>
        <v>5.4291606235991073E-2</v>
      </c>
      <c r="SD38" s="696" cm="1">
        <f t="array" aca="1" ref="SD38" ca="1">INDIRECT(SD$203&amp;ROW())*SD$205</f>
        <v>0.3072993885784252</v>
      </c>
      <c r="SE38" s="696" cm="1">
        <f t="array" aca="1" ref="SE38" ca="1">INDIRECT(SE$203&amp;ROW())*SE$205</f>
        <v>0.2585618210787391</v>
      </c>
      <c r="SF38" s="696" cm="1">
        <f t="array" aca="1" ref="SF38" ca="1">INDIRECT(SF$203&amp;ROW())*SF$205</f>
        <v>0.19835664972334499</v>
      </c>
      <c r="SG38" s="696" cm="1">
        <f t="array" aca="1" ref="SG38" ca="1">INDIRECT(SG$203&amp;ROW())*SG$205</f>
        <v>7.4767843909269882E-2</v>
      </c>
      <c r="SH38" s="696" cm="1">
        <f t="array" aca="1" ref="SH38" ca="1">IF(INDIRECT(SH$203&amp;ROW())="-",0,INDIRECT(SH$203&amp;ROW())*SH$205)</f>
        <v>5.8191770637738754E-2</v>
      </c>
      <c r="SI38" s="696" cm="1">
        <f t="array" aca="1" ref="SI38" ca="1">INDIRECT(SI$203&amp;ROW())*SI$205</f>
        <v>0.24423887568083891</v>
      </c>
      <c r="SJ38" s="696" cm="1">
        <f t="array" aca="1" ref="SJ38" ca="1">INDIRECT(SJ$203&amp;ROW())*SJ$205</f>
        <v>0</v>
      </c>
      <c r="SK38" s="696" cm="1">
        <f t="array" aca="1" ref="SK38" ca="1">INDIRECT(SK$203&amp;ROW())*SK$205</f>
        <v>0.21261490593800375</v>
      </c>
      <c r="SN38" s="606" t="s">
        <v>2845</v>
      </c>
      <c r="SO38" s="707" cm="1">
        <f t="array" aca="1" ref="SO38" ca="1">INDIRECT(SO$203&amp;ROW())*SO$205</f>
        <v>2</v>
      </c>
      <c r="SP38" s="707" cm="1">
        <f t="array" aca="1" ref="SP38" ca="1">INDIRECT(SP$203&amp;ROW())*SP$205</f>
        <v>0</v>
      </c>
      <c r="SQ38" s="707" cm="1">
        <f t="array" aca="1" ref="SQ38" ca="1">INDIRECT(SQ$203&amp;ROW())*SQ$205</f>
        <v>1</v>
      </c>
      <c r="SR38" s="707" cm="1">
        <f t="array" aca="1" ref="SR38" ca="1">INDIRECT(SR$203&amp;ROW())*SR$205</f>
        <v>3</v>
      </c>
      <c r="SS38" s="707" cm="1">
        <f t="array" aca="1" ref="SS38" ca="1">INDIRECT(SS$203&amp;ROW())*SS$205</f>
        <v>2</v>
      </c>
      <c r="ST38" s="707" cm="1">
        <f t="array" aca="1" ref="ST38" ca="1">INDIRECT(ST$203&amp;ROW())*ST$205</f>
        <v>3</v>
      </c>
      <c r="SU38" s="707" cm="1">
        <f t="array" aca="1" ref="SU38" ca="1">INDIRECT(SU$203&amp;ROW())*SU$205</f>
        <v>3</v>
      </c>
      <c r="SV38" s="707" cm="1">
        <f t="array" aca="1" ref="SV38" ca="1">INDIRECT(SV$203&amp;ROW())*SV$205</f>
        <v>3</v>
      </c>
      <c r="SW38" s="707" cm="1">
        <f t="array" aca="1" ref="SW38" ca="1">INDIRECT(SW$203&amp;ROW())*SW$205</f>
        <v>3</v>
      </c>
      <c r="SX38" s="707" cm="1">
        <f t="array" aca="1" ref="SX38" ca="1">INDIRECT(SX$203&amp;ROW())*SX$205</f>
        <v>3</v>
      </c>
      <c r="SY38" s="707" cm="1">
        <f t="array" aca="1" ref="SY38" ca="1">INDIRECT(SY$203&amp;ROW())*SY$205</f>
        <v>3</v>
      </c>
      <c r="SZ38" s="707" cm="1">
        <f t="array" aca="1" ref="SZ38" ca="1">INDIRECT(SZ$203&amp;ROW())*SZ$205</f>
        <v>3</v>
      </c>
      <c r="TA38" s="707" cm="1">
        <f t="array" aca="1" ref="TA38" ca="1">INDIRECT(TA$203&amp;ROW())*TA$205</f>
        <v>2</v>
      </c>
      <c r="TB38" s="696" cm="1">
        <f t="array" aca="1" ref="TB38" ca="1">IF(INDIRECT(TB$203&amp;ROW())="-",0,INDIRECT(TB$203&amp;ROW())*TB$205)</f>
        <v>0.73880000000000001</v>
      </c>
      <c r="TC38" s="707" cm="1">
        <f t="array" aca="1" ref="TC38" ca="1">INDIRECT(TC$203&amp;ROW())*TC$205</f>
        <v>2</v>
      </c>
      <c r="TD38" s="696" cm="1">
        <f t="array" aca="1" ref="TD38" ca="1">IF(INDIRECT(TD$203&amp;ROW())="-",0,INDIRECT(TD$203&amp;ROW())*TD$205)</f>
        <v>0.90590000000000004</v>
      </c>
      <c r="TE38" s="732" cm="1">
        <f t="array" aca="1" ref="TE38" ca="1">INDIRECT(TE$203&amp;ROW())*TE$205</f>
        <v>2</v>
      </c>
      <c r="TF38" s="707" cm="1">
        <f t="array" aca="1" ref="TF38" ca="1">INDIRECT(TF$203&amp;ROW())*TF$205</f>
        <v>3</v>
      </c>
      <c r="TG38" s="707" cm="1">
        <f t="array" aca="1" ref="TG38" ca="1">INDIRECT(TG$203&amp;ROW())*TG$205</f>
        <v>3</v>
      </c>
      <c r="TH38" s="707" cm="1">
        <f t="array" aca="1" ref="TH38" ca="1">INDIRECT(TH$203&amp;ROW())*TH$205</f>
        <v>0</v>
      </c>
      <c r="TI38" s="707" cm="1">
        <f t="array" aca="1" ref="TI38" ca="1">INDIRECT(TI$203&amp;ROW())*TI$205</f>
        <v>3</v>
      </c>
      <c r="TJ38" s="696" cm="1">
        <f t="array" aca="1" ref="TJ38" ca="1">IF(INDIRECT(TJ$203&amp;ROW())="-",0,INDIRECT(TJ$203&amp;ROW())*TJ$205)</f>
        <v>0.96430000000000005</v>
      </c>
      <c r="TK38" s="707" cm="1">
        <f t="array" aca="1" ref="TK38" ca="1">INDIRECT(TK$203&amp;ROW())*TK$205</f>
        <v>0</v>
      </c>
      <c r="TL38" s="707" cm="1">
        <f t="array" aca="1" ref="TL38" ca="1">INDIRECT(TL$203&amp;ROW())*TL$205</f>
        <v>2</v>
      </c>
      <c r="TM38" s="707" cm="1">
        <f t="array" aca="1" ref="TM38" ca="1">INDIRECT(TM$203&amp;ROW())*TM$205</f>
        <v>0</v>
      </c>
      <c r="TN38" s="707" cm="1">
        <f t="array" aca="1" ref="TN38" ca="1">IF($TM38=0,0,INDIRECT(TN$203&amp;ROW())*TN$205)</f>
        <v>0</v>
      </c>
      <c r="TO38" s="707" cm="1">
        <f t="array" aca="1" ref="TO38" ca="1">IF($TM38=0,0,INDIRECT(TO$203&amp;ROW())*TO$205)</f>
        <v>0</v>
      </c>
      <c r="TP38" s="707" cm="1">
        <f t="array" aca="1" ref="TP38" ca="1">IF($TM38=0,0,INDIRECT(TP$203&amp;ROW())*TP$205)</f>
        <v>0</v>
      </c>
      <c r="TQ38" s="707" cm="1">
        <f t="array" aca="1" ref="TQ38" ca="1">IF($TM38=0,0,INDIRECT(TQ$203&amp;ROW())*TQ$205)</f>
        <v>0</v>
      </c>
      <c r="TR38" s="707" cm="1">
        <f t="array" aca="1" ref="TR38" ca="1">INDIRECT(TR$203&amp;ROW())*TR$205</f>
        <v>0</v>
      </c>
      <c r="TS38" s="707" cm="1">
        <f t="array" aca="1" ref="TS38" ca="1">IF($TR38=0,0,INDIRECT(TS$203&amp;ROW())*TS$205)</f>
        <v>0</v>
      </c>
      <c r="TT38" s="707" cm="1">
        <f t="array" aca="1" ref="TT38" ca="1">IF($TR38=0,0,INDIRECT(TT$203&amp;ROW())*TT$205)</f>
        <v>0</v>
      </c>
      <c r="TU38" s="707" cm="1">
        <f t="array" aca="1" ref="TU38" ca="1">INDIRECT(TU$203&amp;ROW())*TU$205</f>
        <v>0</v>
      </c>
      <c r="TV38" s="707" cm="1">
        <f t="array" aca="1" ref="TV38" ca="1">INDIRECT(TV$203&amp;ROW())*TV$205</f>
        <v>1</v>
      </c>
      <c r="TW38" s="707" cm="1">
        <f t="array" aca="1" ref="TW38" ca="1">INDIRECT(TW$203&amp;ROW())*TW$205</f>
        <v>2</v>
      </c>
      <c r="TX38" s="707" cm="1">
        <f t="array" aca="1" ref="TX38" ca="1">INDIRECT(TX$203&amp;ROW())*TX$205</f>
        <v>3</v>
      </c>
      <c r="TY38" s="707" cm="1">
        <f t="array" aca="1" ref="TY38" ca="1">INDIRECT(TY$203&amp;ROW())*TY$205</f>
        <v>1</v>
      </c>
      <c r="TZ38" s="707" cm="1">
        <f t="array" aca="1" ref="TZ38" ca="1">INDIRECT(TZ$203&amp;ROW())*TZ$205</f>
        <v>2</v>
      </c>
      <c r="UA38" s="707" cm="1">
        <f t="array" aca="1" ref="UA38" ca="1">INDIRECT(UA$203&amp;ROW())*UA$205</f>
        <v>2</v>
      </c>
      <c r="UB38" s="707" cm="1">
        <f t="array" aca="1" ref="UB38" ca="1">INDIRECT(UB$203&amp;ROW())*UB$205</f>
        <v>2</v>
      </c>
      <c r="UC38" s="707" cm="1">
        <f t="array" aca="1" ref="UC38" ca="1">INDIRECT(UC$203&amp;ROW())*UC$205</f>
        <v>1</v>
      </c>
      <c r="UD38" s="707" cm="1">
        <f t="array" aca="1" ref="UD38" ca="1">INDIRECT(UD$203&amp;ROW())*UD$205</f>
        <v>1</v>
      </c>
      <c r="UE38" s="707" cm="1">
        <f t="array" aca="1" ref="UE38" ca="1">INDIRECT(UE$203&amp;ROW())*UE$205</f>
        <v>3</v>
      </c>
      <c r="UF38" s="707" cm="1">
        <f t="array" aca="1" ref="UF38" ca="1">INDIRECT(UF$203&amp;ROW())*UF$205</f>
        <v>2</v>
      </c>
      <c r="UG38" s="696" cm="1">
        <f t="array" aca="1" ref="UG38" ca="1">IF(INDIRECT(UG$203&amp;ROW())="-",0,INDIRECT(UG$203&amp;ROW())*UG$205)</f>
        <v>0.73960000000000004</v>
      </c>
      <c r="UH38" s="707" cm="1">
        <f t="array" aca="1" ref="UH38" ca="1">INDIRECT(UH$203&amp;ROW())*UH$205</f>
        <v>2</v>
      </c>
      <c r="UI38" s="707" cm="1">
        <f t="array" aca="1" ref="UI38" ca="1">INDIRECT(UI$203&amp;ROW())*UI$205</f>
        <v>0</v>
      </c>
      <c r="UJ38" s="707" cm="1">
        <f t="array" aca="1" ref="UJ38" ca="1">INDIRECT(UJ$203&amp;ROW())*UJ$205</f>
        <v>2</v>
      </c>
      <c r="UM38" s="606" t="s">
        <v>2845</v>
      </c>
      <c r="UN38" s="616">
        <f t="shared" ca="1" si="101"/>
        <v>1.3455222970601226</v>
      </c>
      <c r="UO38" s="616">
        <f t="shared" ca="1" si="101"/>
        <v>-0.6225347970107441</v>
      </c>
      <c r="UP38" s="616">
        <f t="shared" ca="1" si="101"/>
        <v>0.15206673709758317</v>
      </c>
      <c r="UQ38" s="616">
        <f t="shared" ca="1" si="101"/>
        <v>0.29355872991449461</v>
      </c>
      <c r="UR38" s="616">
        <f t="shared" ca="1" si="101"/>
        <v>0.12190361681987209</v>
      </c>
      <c r="US38" s="616">
        <f t="shared" ca="1" si="101"/>
        <v>0.41305213694811815</v>
      </c>
      <c r="UT38" s="616">
        <f t="shared" ca="1" si="101"/>
        <v>0.30690415393182785</v>
      </c>
      <c r="UU38" s="616">
        <f t="shared" ca="1" si="101"/>
        <v>0.53359975015917405</v>
      </c>
      <c r="UV38" s="616">
        <f t="shared" ca="1" si="101"/>
        <v>0.44410973870643028</v>
      </c>
      <c r="UW38" s="616">
        <f t="shared" ca="1" si="101"/>
        <v>0.6421874155054268</v>
      </c>
      <c r="UX38" s="616">
        <f t="shared" ca="1" si="101"/>
        <v>0.28247365722383649</v>
      </c>
      <c r="UY38" s="616">
        <f t="shared" ca="1" si="101"/>
        <v>1.5108379627063613</v>
      </c>
      <c r="UZ38" s="616">
        <f t="shared" ca="1" si="101"/>
        <v>1.1960042318268584</v>
      </c>
      <c r="VA38" s="616">
        <f t="shared" ca="1" si="101"/>
        <v>0.74200892624840731</v>
      </c>
      <c r="VB38" s="616">
        <f t="shared" ca="1" si="101"/>
        <v>1.528010083348541</v>
      </c>
      <c r="VC38" s="616">
        <f t="shared" ca="1" si="96"/>
        <v>1.3764495971454469</v>
      </c>
      <c r="VD38" s="616">
        <f t="shared" ca="1" si="96"/>
        <v>0.85304819841956248</v>
      </c>
      <c r="VE38" s="616">
        <f t="shared" ca="1" si="96"/>
        <v>1.620308650861136</v>
      </c>
      <c r="VF38" s="616">
        <f t="shared" ca="1" si="96"/>
        <v>0.95807256683723563</v>
      </c>
      <c r="VG38" s="616">
        <f t="shared" ca="1" si="96"/>
        <v>-0.89462372206681784</v>
      </c>
      <c r="VH38" s="616">
        <f t="shared" ca="1" si="96"/>
        <v>1.454227778282527</v>
      </c>
      <c r="VI38" s="616">
        <f t="shared" ca="1" si="96"/>
        <v>1.527694144182961</v>
      </c>
      <c r="VJ38" s="616">
        <f t="shared" ca="1" si="96"/>
        <v>-0.90132677458943244</v>
      </c>
      <c r="VK38" s="616">
        <f t="shared" ca="1" si="96"/>
        <v>0.83678976492872159</v>
      </c>
      <c r="VL38" s="616">
        <f t="shared" ca="1" si="96"/>
        <v>-0.83864555511817418</v>
      </c>
      <c r="VM38" s="616">
        <f t="shared" ca="1" si="96"/>
        <v>-0.57201237404204519</v>
      </c>
      <c r="VN38" s="616">
        <f t="shared" ca="1" si="96"/>
        <v>-0.62639799545694341</v>
      </c>
      <c r="VO38" s="616">
        <f t="shared" ca="1" si="96"/>
        <v>-0.42150866262694142</v>
      </c>
      <c r="VP38" s="616">
        <f t="shared" ca="1" si="96"/>
        <v>-0.46221149066820022</v>
      </c>
      <c r="VQ38" s="616">
        <f t="shared" ca="1" si="86"/>
        <v>-0.77889442244162177</v>
      </c>
      <c r="VR38" s="616">
        <f t="shared" ca="1" si="86"/>
        <v>-0.64202286734458469</v>
      </c>
      <c r="VS38" s="616">
        <f t="shared" ca="1" si="86"/>
        <v>-0.40481357988865657</v>
      </c>
      <c r="VT38" s="616">
        <f t="shared" ca="1" si="86"/>
        <v>-0.3878135405833677</v>
      </c>
      <c r="VU38" s="616">
        <f t="shared" ca="1" si="86"/>
        <v>1.2114249894444582</v>
      </c>
      <c r="VV38" s="616">
        <f t="shared" ca="1" si="86"/>
        <v>1.6727825257285902</v>
      </c>
      <c r="VW38" s="616">
        <f t="shared" ca="1" si="86"/>
        <v>0.66845613582062358</v>
      </c>
      <c r="VX38" s="616">
        <f t="shared" ca="1" si="86"/>
        <v>0.76953548521680748</v>
      </c>
      <c r="VY38" s="616">
        <f t="shared" ca="1" si="86"/>
        <v>0.70583605694264007</v>
      </c>
      <c r="VZ38" s="616">
        <f t="shared" ca="1" si="86"/>
        <v>0.68442622420316401</v>
      </c>
      <c r="WA38" s="616">
        <f t="shared" ca="1" si="86"/>
        <v>0.92808016936885662</v>
      </c>
      <c r="WB38" s="616">
        <f t="shared" ca="1" si="86"/>
        <v>0.33435322352896929</v>
      </c>
      <c r="WC38" s="616">
        <f t="shared" ca="1" si="86"/>
        <v>0.47817673461028487</v>
      </c>
      <c r="WD38" s="616">
        <f t="shared" ca="1" si="86"/>
        <v>1.1315684290219801</v>
      </c>
      <c r="WE38" s="616">
        <f t="shared" ca="1" si="86"/>
        <v>0.67426644196529939</v>
      </c>
      <c r="WF38" s="616">
        <f t="shared" ca="1" si="86"/>
        <v>0.26541753645282301</v>
      </c>
      <c r="WG38" s="616">
        <f t="shared" ca="1" si="87"/>
        <v>1.1042161560551988</v>
      </c>
      <c r="WH38" s="616">
        <f t="shared" ca="1" si="87"/>
        <v>-1.0816125322340113</v>
      </c>
      <c r="WI38" s="627">
        <f t="shared" ca="1" si="76"/>
        <v>1.0659329460226332</v>
      </c>
      <c r="WL38" s="606" t="s">
        <v>2845</v>
      </c>
      <c r="WM38" s="700" t="str">
        <f t="shared" ca="1" si="63"/>
        <v>B</v>
      </c>
      <c r="WN38" s="479">
        <f t="shared" ca="1" si="64"/>
        <v>0.70630516682924482</v>
      </c>
      <c r="WO38" s="495">
        <f t="shared" ca="1" si="97"/>
        <v>0.83154297741090377</v>
      </c>
      <c r="WP38" s="458">
        <f t="shared" ca="1" si="97"/>
        <v>0.8859524403355673</v>
      </c>
      <c r="WQ38" s="458">
        <f t="shared" ca="1" si="97"/>
        <v>0.25704376421282027</v>
      </c>
      <c r="WR38" s="459">
        <f t="shared" ca="1" si="97"/>
        <v>0.85068148535768806</v>
      </c>
      <c r="WS38" s="495">
        <f t="shared" ca="1" si="65"/>
        <v>0.63687927894327023</v>
      </c>
      <c r="WT38" s="458">
        <f t="shared" ca="1" si="66"/>
        <v>0.9344305881198125</v>
      </c>
      <c r="WU38" s="458">
        <f t="shared" ca="1" si="67"/>
        <v>-0.25511131357602435</v>
      </c>
      <c r="WV38" s="459">
        <f t="shared" ca="1" si="68"/>
        <v>0.73988630674933742</v>
      </c>
      <c r="WW38" s="484">
        <f t="shared" ca="1" si="102"/>
        <v>1.0061815737415598</v>
      </c>
      <c r="WX38" s="484">
        <f t="shared" ca="1" si="102"/>
        <v>-0.37545073607717977</v>
      </c>
      <c r="WY38" s="484">
        <f t="shared" ca="1" si="102"/>
        <v>0.1107197912807503</v>
      </c>
      <c r="WZ38" s="484">
        <f t="shared" ca="1" si="102"/>
        <v>0.10559307515024371</v>
      </c>
      <c r="XA38" s="484">
        <f t="shared" ca="1" si="102"/>
        <v>6.4328538595846502E-2</v>
      </c>
      <c r="XB38" s="484">
        <f t="shared" ca="1" si="102"/>
        <v>0.21821544394969081</v>
      </c>
      <c r="XC38" s="484">
        <f t="shared" ca="1" si="102"/>
        <v>0.14467461816346364</v>
      </c>
      <c r="XD38" s="484">
        <f t="shared" ca="1" si="102"/>
        <v>0.27368331185664035</v>
      </c>
      <c r="XE38" s="484">
        <f t="shared" ca="1" si="102"/>
        <v>0.21801347073098662</v>
      </c>
      <c r="XF38" s="484">
        <f t="shared" ca="1" si="102"/>
        <v>0.41324760187774212</v>
      </c>
      <c r="XG38" s="484">
        <f t="shared" ca="1" si="102"/>
        <v>0.1145148206385433</v>
      </c>
      <c r="XH38" s="484">
        <f t="shared" ca="1" si="102"/>
        <v>0.76267100357417117</v>
      </c>
      <c r="XI38" s="484">
        <f t="shared" ca="1" si="102"/>
        <v>0.83588735762379129</v>
      </c>
      <c r="XJ38" s="484">
        <f t="shared" ca="1" si="102"/>
        <v>0.52660373495849466</v>
      </c>
      <c r="XK38" s="484">
        <f t="shared" ca="1" si="102"/>
        <v>1.0853455622024688</v>
      </c>
      <c r="XL38" s="484">
        <f t="shared" ca="1" si="98"/>
        <v>1.2159555741182877</v>
      </c>
      <c r="XM38" s="484">
        <f t="shared" ca="1" si="98"/>
        <v>0.64336895124803395</v>
      </c>
      <c r="XN38" s="484">
        <f t="shared" ca="1" si="98"/>
        <v>1.1298412222454701</v>
      </c>
      <c r="XO38" s="484">
        <f t="shared" ca="1" si="98"/>
        <v>0.70341687857189839</v>
      </c>
      <c r="XP38" s="484">
        <f t="shared" ca="1" si="98"/>
        <v>-0.57255918212276347</v>
      </c>
      <c r="XQ38" s="484">
        <f t="shared" ca="1" si="98"/>
        <v>0.96764316366919345</v>
      </c>
      <c r="XR38" s="484">
        <f t="shared" ca="1" si="98"/>
        <v>1.3367323761600909</v>
      </c>
      <c r="XS38" s="484">
        <f t="shared" ca="1" si="98"/>
        <v>-0.55611861992167977</v>
      </c>
      <c r="XT38" s="484">
        <f t="shared" ca="1" si="98"/>
        <v>0.50818242424121263</v>
      </c>
      <c r="XU38" s="484">
        <f t="shared" ca="1" si="98"/>
        <v>-0.63720289277878872</v>
      </c>
      <c r="XV38" s="484">
        <f t="shared" ca="1" si="98"/>
        <v>-0.30179372854458303</v>
      </c>
      <c r="XW38" s="484">
        <f t="shared" ca="1" si="98"/>
        <v>-0.40427726626791127</v>
      </c>
      <c r="XX38" s="484">
        <f t="shared" ca="1" si="98"/>
        <v>-0.20379943838012618</v>
      </c>
      <c r="XY38" s="484">
        <f t="shared" ca="1" si="98"/>
        <v>-0.24303080179333969</v>
      </c>
      <c r="XZ38" s="484">
        <f t="shared" ca="1" si="88"/>
        <v>-0.56968338057380219</v>
      </c>
      <c r="YA38" s="484">
        <f t="shared" ca="1" si="88"/>
        <v>-0.43779539324227229</v>
      </c>
      <c r="YB38" s="484">
        <f t="shared" ca="1" si="88"/>
        <v>-0.21272953623148902</v>
      </c>
      <c r="YC38" s="484">
        <f t="shared" ca="1" si="88"/>
        <v>-0.17304240180829866</v>
      </c>
      <c r="YD38" s="484">
        <f t="shared" ca="1" si="88"/>
        <v>0.89512192470051022</v>
      </c>
      <c r="YE38" s="484">
        <f t="shared" ca="1" si="88"/>
        <v>1.2049052532823037</v>
      </c>
      <c r="YF38" s="484">
        <f t="shared" ca="1" si="88"/>
        <v>0.39432227452058582</v>
      </c>
      <c r="YG38" s="484">
        <f t="shared" ca="1" si="88"/>
        <v>0.53605841900202811</v>
      </c>
      <c r="YH38" s="484">
        <f t="shared" ca="1" si="88"/>
        <v>0.3761400347447329</v>
      </c>
      <c r="YI38" s="484">
        <f t="shared" ca="1" si="88"/>
        <v>0.40086843951579315</v>
      </c>
      <c r="YJ38" s="484">
        <f t="shared" ca="1" si="88"/>
        <v>0.55062996448654267</v>
      </c>
      <c r="YK38" s="484">
        <f t="shared" ca="1" si="88"/>
        <v>5.8277766861099353E-2</v>
      </c>
      <c r="YL38" s="484">
        <f t="shared" ca="1" si="88"/>
        <v>0.15139075417761619</v>
      </c>
      <c r="YM38" s="484">
        <f t="shared" ca="1" si="88"/>
        <v>0.90333107688824665</v>
      </c>
      <c r="YN38" s="484">
        <f t="shared" ca="1" si="88"/>
        <v>0.48075197312125845</v>
      </c>
      <c r="YO38" s="484">
        <f t="shared" ca="1" si="88"/>
        <v>0.1629929091356786</v>
      </c>
      <c r="YP38" s="484">
        <f t="shared" ca="1" si="89"/>
        <v>0.58832636794620996</v>
      </c>
      <c r="YQ38" s="484">
        <f t="shared" ca="1" si="89"/>
        <v>-0.78352011835031787</v>
      </c>
      <c r="YR38" s="484">
        <f t="shared" ca="1" si="79"/>
        <v>0.79923652292777037</v>
      </c>
      <c r="YU38" s="606" t="s">
        <v>2845</v>
      </c>
      <c r="YV38" s="700" t="str">
        <f t="shared" ca="1" si="49"/>
        <v>B</v>
      </c>
      <c r="YW38" s="479">
        <f t="shared" ca="1" si="69"/>
        <v>0.67462251068388956</v>
      </c>
      <c r="YX38" s="495">
        <f t="shared" ca="1" si="99"/>
        <v>0.84283053055656709</v>
      </c>
      <c r="YY38" s="458">
        <f t="shared" ca="1" si="99"/>
        <v>0.84227242653410184</v>
      </c>
      <c r="YZ38" s="458">
        <f t="shared" ca="1" si="99"/>
        <v>0.11649185325401971</v>
      </c>
      <c r="ZA38" s="459">
        <f t="shared" ca="1" si="99"/>
        <v>0.89689523239086932</v>
      </c>
      <c r="ZB38" s="495">
        <f t="shared" ca="1" si="70"/>
        <v>0.40829642640830116</v>
      </c>
      <c r="ZC38" s="458">
        <f t="shared" ca="1" si="71"/>
        <v>0.83272415984315862</v>
      </c>
      <c r="ZD38" s="458">
        <f t="shared" ca="1" si="72"/>
        <v>-0.45756570303555272</v>
      </c>
      <c r="ZE38" s="459">
        <f t="shared" ca="1" si="73"/>
        <v>0.58158477013327359</v>
      </c>
      <c r="ZF38" s="484">
        <f t="shared" ca="1" si="103"/>
        <v>4.5009936569290004E-2</v>
      </c>
      <c r="ZG38" s="484">
        <f t="shared" ca="1" si="103"/>
        <v>-7.9385408814590788E-2</v>
      </c>
      <c r="ZH38" s="484">
        <f t="shared" ca="1" si="103"/>
        <v>1.1473290595745445E-2</v>
      </c>
      <c r="ZI38" s="484">
        <f t="shared" ca="1" si="103"/>
        <v>2.1988880583922777E-2</v>
      </c>
      <c r="ZJ38" s="484">
        <f t="shared" ca="1" si="103"/>
        <v>1.0659583188508518E-2</v>
      </c>
      <c r="ZK38" s="484">
        <f t="shared" ca="1" si="103"/>
        <v>7.3425809550013654E-2</v>
      </c>
      <c r="ZL38" s="484">
        <f t="shared" ca="1" si="103"/>
        <v>2.4672875513209128E-2</v>
      </c>
      <c r="ZM38" s="484">
        <f t="shared" ca="1" si="103"/>
        <v>9.4446117703140112E-2</v>
      </c>
      <c r="ZN38" s="484">
        <f t="shared" ca="1" si="103"/>
        <v>8.9770705925095284E-2</v>
      </c>
      <c r="ZO38" s="484">
        <f t="shared" ca="1" si="103"/>
        <v>2.8984588520071332E-2</v>
      </c>
      <c r="ZP38" s="484">
        <f t="shared" ca="1" si="103"/>
        <v>2.6000050859821721E-2</v>
      </c>
      <c r="ZQ38" s="484">
        <f t="shared" ca="1" si="103"/>
        <v>2.5821286544858647E-2</v>
      </c>
      <c r="ZR38" s="484">
        <f t="shared" ca="1" si="103"/>
        <v>6.8537874740930649E-2</v>
      </c>
      <c r="ZS38" s="484">
        <f t="shared" ca="1" si="103"/>
        <v>6.2260941451940797E-2</v>
      </c>
      <c r="ZT38" s="484">
        <f t="shared" ca="1" si="103"/>
        <v>5.4582123014624152E-2</v>
      </c>
      <c r="ZU38" s="484">
        <f t="shared" ca="1" si="100"/>
        <v>8.7114173242748033E-2</v>
      </c>
      <c r="ZV38" s="484">
        <f t="shared" ca="1" si="100"/>
        <v>4.5270410067628573E-2</v>
      </c>
      <c r="ZW38" s="484">
        <f t="shared" ca="1" si="100"/>
        <v>0.22401145365982966</v>
      </c>
      <c r="ZX38" s="484">
        <f t="shared" ca="1" si="100"/>
        <v>2.7969817598544739E-2</v>
      </c>
      <c r="ZY38" s="484">
        <f t="shared" ca="1" si="100"/>
        <v>-9.6348193705378546E-2</v>
      </c>
      <c r="ZZ38" s="484">
        <f t="shared" ca="1" si="100"/>
        <v>8.8902203566076518E-2</v>
      </c>
      <c r="AAA38" s="484">
        <f t="shared" ca="1" si="100"/>
        <v>9.2305722776859667E-2</v>
      </c>
      <c r="AAB38" s="484">
        <f t="shared" ca="1" si="100"/>
        <v>-0.10150745433592355</v>
      </c>
      <c r="AAC38" s="484">
        <f t="shared" ca="1" si="100"/>
        <v>1.2546600107337495E-2</v>
      </c>
      <c r="AAD38" s="484">
        <f t="shared" ca="1" si="100"/>
        <v>-7.8682240113631882E-2</v>
      </c>
      <c r="AAE38" s="484">
        <f t="shared" ca="1" si="100"/>
        <v>-4.0219644611828483E-2</v>
      </c>
      <c r="AAF38" s="484">
        <f t="shared" ca="1" si="100"/>
        <v>-6.120902348854227E-2</v>
      </c>
      <c r="AAG38" s="484">
        <f t="shared" ca="1" si="100"/>
        <v>-4.3018323338477257E-2</v>
      </c>
      <c r="AAH38" s="484">
        <f t="shared" ca="1" si="100"/>
        <v>-3.8008707897835295E-2</v>
      </c>
      <c r="AAI38" s="484">
        <f t="shared" ca="1" si="90"/>
        <v>-6.0338538063910964E-2</v>
      </c>
      <c r="AAJ38" s="484">
        <f t="shared" ca="1" si="90"/>
        <v>-5.2025335368730337E-2</v>
      </c>
      <c r="AAK38" s="484">
        <f t="shared" ca="1" si="90"/>
        <v>-3.3183772310049216E-2</v>
      </c>
      <c r="AAL38" s="484">
        <f t="shared" ca="1" si="90"/>
        <v>-1.741238539122681E-2</v>
      </c>
      <c r="AAM38" s="484">
        <f t="shared" ca="1" si="90"/>
        <v>3.2295609342675426E-2</v>
      </c>
      <c r="AAN38" s="484">
        <f t="shared" ca="1" si="90"/>
        <v>0.1595335659218472</v>
      </c>
      <c r="AAO38" s="484">
        <f t="shared" ca="1" si="90"/>
        <v>1.8805162954418208E-2</v>
      </c>
      <c r="AAP38" s="484">
        <f t="shared" ca="1" si="90"/>
        <v>2.8328516958800835E-2</v>
      </c>
      <c r="AAQ38" s="484">
        <f t="shared" ca="1" si="90"/>
        <v>7.2202153341576855E-2</v>
      </c>
      <c r="AAR38" s="484">
        <f t="shared" ca="1" si="90"/>
        <v>1.612649398533611E-2</v>
      </c>
      <c r="AAS38" s="484">
        <f t="shared" ca="1" si="90"/>
        <v>2.5193481555402932E-2</v>
      </c>
      <c r="AAT38" s="484">
        <f t="shared" ca="1" si="90"/>
        <v>0.1027465411596778</v>
      </c>
      <c r="AAU38" s="484">
        <f t="shared" ca="1" si="90"/>
        <v>0.12363824729832018</v>
      </c>
      <c r="AAV38" s="484">
        <f t="shared" ca="1" si="90"/>
        <v>7.4818040837836219E-2</v>
      </c>
      <c r="AAW38" s="484">
        <f t="shared" ca="1" si="90"/>
        <v>2.5206724043060142E-2</v>
      </c>
      <c r="AAX38" s="484">
        <f t="shared" ca="1" si="90"/>
        <v>2.0883067069356869E-2</v>
      </c>
      <c r="AAY38" s="484">
        <f t="shared" ca="1" si="91"/>
        <v>0.13484625623176977</v>
      </c>
      <c r="AAZ38" s="484">
        <f t="shared" ca="1" si="91"/>
        <v>-0.11856365915979221</v>
      </c>
      <c r="ABA38" s="484">
        <f t="shared" ca="1" si="82"/>
        <v>0.11331661652741069</v>
      </c>
    </row>
    <row r="39" spans="1:729" ht="15" customHeight="1" x14ac:dyDescent="0.35">
      <c r="A39" s="498">
        <v>37</v>
      </c>
      <c r="B39" s="628"/>
      <c r="C39" s="606" t="s">
        <v>2905</v>
      </c>
      <c r="D39" s="629">
        <v>170</v>
      </c>
      <c r="E39" s="630" t="s">
        <v>2906</v>
      </c>
      <c r="F39" s="631" t="s">
        <v>1240</v>
      </c>
      <c r="G39" s="632">
        <v>50882.883999999998</v>
      </c>
      <c r="H39" s="504">
        <v>327715.61704083288</v>
      </c>
      <c r="I39" s="505">
        <v>6510</v>
      </c>
      <c r="J39" s="633" t="s">
        <v>2907</v>
      </c>
      <c r="K39" s="507">
        <v>2</v>
      </c>
      <c r="L39" s="735" t="s">
        <v>2908</v>
      </c>
      <c r="M39" s="817">
        <v>67</v>
      </c>
      <c r="N39" s="818">
        <v>0.71640000000000004</v>
      </c>
      <c r="O39" s="819">
        <v>0.76470000000000005</v>
      </c>
      <c r="P39" s="820">
        <v>0.61219999999999997</v>
      </c>
      <c r="Q39" s="821">
        <v>0.77229999999999999</v>
      </c>
      <c r="R39" s="818">
        <v>0.86899999999999999</v>
      </c>
      <c r="S39" s="822">
        <v>0.68710000000000004</v>
      </c>
      <c r="T39" s="822">
        <v>0.88190000000000002</v>
      </c>
      <c r="U39" s="822">
        <v>0.78986000000000001</v>
      </c>
      <c r="V39" s="822">
        <v>0.78739999999999999</v>
      </c>
      <c r="W39" s="515" t="s">
        <v>2909</v>
      </c>
      <c r="X39" s="516" t="s">
        <v>2910</v>
      </c>
      <c r="Y39" s="517">
        <v>2</v>
      </c>
      <c r="Z39" s="517">
        <v>3</v>
      </c>
      <c r="AA39" s="519" t="s">
        <v>2911</v>
      </c>
      <c r="AB39" s="520">
        <v>2018</v>
      </c>
      <c r="AC39" s="576">
        <v>0</v>
      </c>
      <c r="AD39" s="575" t="s">
        <v>1188</v>
      </c>
      <c r="AE39" s="817">
        <v>1</v>
      </c>
      <c r="AF39" s="751" t="s">
        <v>2912</v>
      </c>
      <c r="AG39" s="578" t="s">
        <v>2913</v>
      </c>
      <c r="AH39" s="647">
        <v>1</v>
      </c>
      <c r="AI39" s="647">
        <v>2</v>
      </c>
      <c r="AJ39" s="647">
        <v>2017</v>
      </c>
      <c r="AK39" s="752" t="s">
        <v>1249</v>
      </c>
      <c r="AL39" s="750" t="s">
        <v>2914</v>
      </c>
      <c r="AM39" s="650">
        <v>1</v>
      </c>
      <c r="AN39" s="647" t="s">
        <v>1188</v>
      </c>
      <c r="AO39" s="647">
        <v>1</v>
      </c>
      <c r="AP39" s="647">
        <v>1</v>
      </c>
      <c r="AQ39" s="647">
        <v>1</v>
      </c>
      <c r="AR39" s="647">
        <v>1</v>
      </c>
      <c r="AS39" s="647">
        <v>1</v>
      </c>
      <c r="AT39" s="647">
        <v>1</v>
      </c>
      <c r="AU39" s="648">
        <v>1</v>
      </c>
      <c r="AV39" s="859" t="s">
        <v>2915</v>
      </c>
      <c r="AW39" s="642" t="s">
        <v>2916</v>
      </c>
      <c r="AX39" s="881">
        <v>2</v>
      </c>
      <c r="AY39" s="844" t="s">
        <v>2917</v>
      </c>
      <c r="AZ39" s="882">
        <v>2</v>
      </c>
      <c r="BA39" s="847" t="s">
        <v>2915</v>
      </c>
      <c r="BB39" s="631" t="s">
        <v>2918</v>
      </c>
      <c r="BC39" s="646" t="s">
        <v>1479</v>
      </c>
      <c r="BD39" s="631" t="s">
        <v>1195</v>
      </c>
      <c r="BE39" s="631" t="s">
        <v>1317</v>
      </c>
      <c r="BF39" s="502">
        <v>3</v>
      </c>
      <c r="BG39" s="631">
        <v>2009</v>
      </c>
      <c r="BH39" s="631" t="s">
        <v>1195</v>
      </c>
      <c r="BI39" s="631">
        <v>2</v>
      </c>
      <c r="BJ39" s="631">
        <v>1</v>
      </c>
      <c r="BK39" s="631" t="s">
        <v>2543</v>
      </c>
      <c r="BL39" s="631" t="s">
        <v>1257</v>
      </c>
      <c r="BM39" s="859" t="s">
        <v>2919</v>
      </c>
      <c r="BN39" s="647">
        <v>1923</v>
      </c>
      <c r="BO39" s="798" t="s">
        <v>2796</v>
      </c>
      <c r="BP39" s="647">
        <v>2000</v>
      </c>
      <c r="BQ39" s="647">
        <v>3</v>
      </c>
      <c r="BR39" s="647">
        <v>4</v>
      </c>
      <c r="BS39" s="647" t="s">
        <v>1188</v>
      </c>
      <c r="BT39" s="647" t="s">
        <v>1188</v>
      </c>
      <c r="BU39" s="647" t="s">
        <v>1188</v>
      </c>
      <c r="BV39" s="648" t="s">
        <v>1188</v>
      </c>
      <c r="BW39" s="846" t="s">
        <v>2920</v>
      </c>
      <c r="BX39" s="650">
        <v>1992</v>
      </c>
      <c r="BY39" s="647" t="s">
        <v>1611</v>
      </c>
      <c r="BZ39" s="651" t="s">
        <v>2921</v>
      </c>
      <c r="CA39" s="647">
        <v>2</v>
      </c>
      <c r="CB39" s="647" t="s">
        <v>1214</v>
      </c>
      <c r="CC39" s="798" t="s">
        <v>2922</v>
      </c>
      <c r="CD39" s="652">
        <v>2008</v>
      </c>
      <c r="CE39" s="647">
        <v>3</v>
      </c>
      <c r="CF39" s="647">
        <v>3</v>
      </c>
      <c r="CG39" s="633" t="s">
        <v>2920</v>
      </c>
      <c r="CH39" s="647">
        <v>1992</v>
      </c>
      <c r="CI39" s="647">
        <v>1993</v>
      </c>
      <c r="CJ39" s="647">
        <v>3</v>
      </c>
      <c r="CK39" s="651" t="s">
        <v>2923</v>
      </c>
      <c r="CL39" s="651" t="s">
        <v>2921</v>
      </c>
      <c r="CM39" s="647">
        <v>2</v>
      </c>
      <c r="CN39" s="647" t="s">
        <v>1214</v>
      </c>
      <c r="CO39" s="798" t="s">
        <v>2922</v>
      </c>
      <c r="CP39" s="647">
        <v>2008</v>
      </c>
      <c r="CQ39" s="647">
        <v>3</v>
      </c>
      <c r="CR39" s="650">
        <v>3</v>
      </c>
      <c r="CS39" s="846" t="s">
        <v>2922</v>
      </c>
      <c r="CT39" s="647">
        <v>2008</v>
      </c>
      <c r="CU39" s="648">
        <v>3</v>
      </c>
      <c r="CV39" s="846" t="s">
        <v>2924</v>
      </c>
      <c r="CW39" s="647" t="s">
        <v>1188</v>
      </c>
      <c r="CX39" s="657">
        <v>1</v>
      </c>
      <c r="CY39" s="863" t="s">
        <v>2925</v>
      </c>
      <c r="CZ39" s="647">
        <v>2012</v>
      </c>
      <c r="DA39" s="657">
        <v>3</v>
      </c>
      <c r="DB39" s="723">
        <v>844200</v>
      </c>
      <c r="DC39" s="753">
        <v>3</v>
      </c>
      <c r="DD39" s="659" t="s">
        <v>1493</v>
      </c>
      <c r="DE39" s="648">
        <v>2018</v>
      </c>
      <c r="DF39" s="708" t="s">
        <v>2926</v>
      </c>
      <c r="DG39" s="883" t="s">
        <v>2927</v>
      </c>
      <c r="DH39" s="666">
        <v>1</v>
      </c>
      <c r="DI39" s="710" t="s">
        <v>1262</v>
      </c>
      <c r="DJ39" s="578" t="s">
        <v>2928</v>
      </c>
      <c r="DK39" s="665">
        <v>2010</v>
      </c>
      <c r="DL39" s="665">
        <v>3</v>
      </c>
      <c r="DM39" s="655">
        <v>2</v>
      </c>
      <c r="DN39" s="708" t="s">
        <v>2926</v>
      </c>
      <c r="DO39" s="883" t="s">
        <v>2927</v>
      </c>
      <c r="DP39" s="666">
        <v>1</v>
      </c>
      <c r="DQ39" s="710" t="s">
        <v>1262</v>
      </c>
      <c r="DR39" s="578" t="s">
        <v>2928</v>
      </c>
      <c r="DS39" s="665">
        <v>2010</v>
      </c>
      <c r="DT39" s="665">
        <v>3</v>
      </c>
      <c r="DU39" s="655">
        <v>2</v>
      </c>
      <c r="DV39" s="651" t="s">
        <v>2929</v>
      </c>
      <c r="DW39" s="578" t="s">
        <v>2930</v>
      </c>
      <c r="DX39" s="647">
        <v>2011</v>
      </c>
      <c r="DY39" s="647">
        <v>3</v>
      </c>
      <c r="DZ39" s="650">
        <v>2</v>
      </c>
      <c r="EA39" s="743" t="s">
        <v>2931</v>
      </c>
      <c r="EB39" s="506" t="s">
        <v>2932</v>
      </c>
      <c r="EC39" s="647">
        <v>1</v>
      </c>
      <c r="ED39" s="668" t="s">
        <v>1262</v>
      </c>
      <c r="EE39" s="647">
        <v>2009</v>
      </c>
      <c r="EF39" s="647">
        <v>3</v>
      </c>
      <c r="EG39" s="650" t="s">
        <v>1220</v>
      </c>
      <c r="EH39" s="648">
        <v>4</v>
      </c>
      <c r="EI39" s="551" t="s">
        <v>2933</v>
      </c>
      <c r="EJ39" s="651" t="s">
        <v>2934</v>
      </c>
      <c r="EK39" s="647">
        <v>2018</v>
      </c>
      <c r="EL39" s="554" t="s">
        <v>2935</v>
      </c>
      <c r="EM39" s="669" t="s">
        <v>1188</v>
      </c>
      <c r="EN39" s="647" t="s">
        <v>2936</v>
      </c>
      <c r="EO39" s="651" t="s">
        <v>2937</v>
      </c>
      <c r="EP39" s="556">
        <v>1</v>
      </c>
      <c r="EQ39" s="556" t="s">
        <v>1262</v>
      </c>
      <c r="ER39" s="557" t="s">
        <v>2938</v>
      </c>
      <c r="ES39" s="556">
        <v>1989</v>
      </c>
      <c r="ET39" s="556">
        <v>3</v>
      </c>
      <c r="EU39" s="671">
        <v>3</v>
      </c>
      <c r="EV39" s="672"/>
      <c r="EW39" s="673"/>
      <c r="EX39" s="674"/>
      <c r="EY39" s="631" t="s">
        <v>1455</v>
      </c>
      <c r="EZ39" s="631" t="s">
        <v>1188</v>
      </c>
      <c r="FA39" s="675"/>
      <c r="FB39" s="648">
        <v>0</v>
      </c>
      <c r="FC39" s="676"/>
      <c r="FD39" s="647"/>
      <c r="FE39" s="648"/>
      <c r="FF39" s="652" t="s">
        <v>1281</v>
      </c>
      <c r="FG39" s="563" t="s">
        <v>1282</v>
      </c>
      <c r="FH39" s="631" t="str">
        <f t="shared" si="0"/>
        <v>B</v>
      </c>
      <c r="FI39" s="677">
        <f t="shared" si="1"/>
        <v>2.8000000000000003</v>
      </c>
      <c r="FJ39" s="678">
        <f t="shared" si="2"/>
        <v>2.4000000000000004</v>
      </c>
      <c r="FK39" s="679">
        <f t="shared" si="3"/>
        <v>3</v>
      </c>
      <c r="FL39" s="680">
        <f t="shared" si="4"/>
        <v>3</v>
      </c>
      <c r="FM39" s="681">
        <v>1</v>
      </c>
      <c r="FN39" s="574">
        <v>2017</v>
      </c>
      <c r="FO39" s="470" t="s">
        <v>2939</v>
      </c>
      <c r="FP39" s="471" t="s">
        <v>2909</v>
      </c>
      <c r="FQ39" s="430">
        <v>1</v>
      </c>
      <c r="FR39" s="682" t="s">
        <v>1285</v>
      </c>
      <c r="FS39" s="369">
        <v>0</v>
      </c>
      <c r="FT39" s="574" t="s">
        <v>1188</v>
      </c>
      <c r="FU39" s="575" t="s">
        <v>1188</v>
      </c>
      <c r="FV39" s="369">
        <v>2</v>
      </c>
      <c r="FW39" s="574">
        <v>2019</v>
      </c>
      <c r="FX39" s="521" t="s">
        <v>2940</v>
      </c>
      <c r="FY39" s="369">
        <v>1</v>
      </c>
      <c r="FZ39" s="430">
        <v>2019</v>
      </c>
      <c r="GA39" s="470" t="s">
        <v>2941</v>
      </c>
      <c r="GB39" s="521" t="s">
        <v>2942</v>
      </c>
      <c r="GC39" s="369">
        <v>2</v>
      </c>
      <c r="GD39" s="574">
        <v>2012</v>
      </c>
      <c r="GE39" s="470" t="s">
        <v>2943</v>
      </c>
      <c r="GF39" s="521" t="s">
        <v>2944</v>
      </c>
      <c r="GG39" s="734">
        <v>2</v>
      </c>
      <c r="GH39" s="574">
        <v>2019</v>
      </c>
      <c r="GI39" s="684" t="s">
        <v>2945</v>
      </c>
      <c r="GJ39" s="521" t="s">
        <v>2946</v>
      </c>
      <c r="GK39" s="369">
        <v>2</v>
      </c>
      <c r="GL39" s="430">
        <v>2010</v>
      </c>
      <c r="GM39" s="686" t="s">
        <v>2947</v>
      </c>
      <c r="GN39" s="573" t="s">
        <v>2948</v>
      </c>
      <c r="GO39" s="878">
        <v>1</v>
      </c>
      <c r="GP39" s="578" t="s">
        <v>2949</v>
      </c>
      <c r="GQ39" s="879">
        <v>1</v>
      </c>
      <c r="GR39" s="776">
        <v>1</v>
      </c>
      <c r="GS39" s="776">
        <v>0</v>
      </c>
      <c r="GT39" s="777">
        <v>1</v>
      </c>
      <c r="GU39" s="715">
        <v>1</v>
      </c>
      <c r="GV39" s="578" t="s">
        <v>2950</v>
      </c>
      <c r="GW39" s="879">
        <v>1</v>
      </c>
      <c r="GX39" s="880">
        <v>0</v>
      </c>
      <c r="GY39" s="884">
        <v>1</v>
      </c>
      <c r="GZ39" s="572" t="s">
        <v>2951</v>
      </c>
      <c r="HA39" s="583" t="s">
        <v>1293</v>
      </c>
      <c r="HB39" s="584">
        <v>1</v>
      </c>
      <c r="HC39" s="585">
        <v>2</v>
      </c>
      <c r="HD39" s="586" t="s">
        <v>2952</v>
      </c>
      <c r="HE39" s="718" t="s">
        <v>2953</v>
      </c>
      <c r="HF39" s="587">
        <v>2008</v>
      </c>
      <c r="HG39" s="587">
        <v>2012</v>
      </c>
      <c r="HH39" s="588">
        <v>2</v>
      </c>
      <c r="HI39" s="586" t="s">
        <v>2954</v>
      </c>
      <c r="HJ39" s="578" t="s">
        <v>2955</v>
      </c>
      <c r="HK39" s="691">
        <v>2016</v>
      </c>
      <c r="HL39" s="692">
        <v>2</v>
      </c>
      <c r="HM39" s="591" t="s">
        <v>2956</v>
      </c>
      <c r="HN39" s="592">
        <v>1985</v>
      </c>
      <c r="HO39" s="681">
        <v>1</v>
      </c>
      <c r="HP39" s="574">
        <v>0</v>
      </c>
      <c r="HQ39" s="472">
        <f t="shared" si="5"/>
        <v>1</v>
      </c>
      <c r="HR39" s="593">
        <v>1</v>
      </c>
      <c r="HS39" s="574">
        <v>1</v>
      </c>
      <c r="HT39" s="574">
        <v>0.5</v>
      </c>
      <c r="HU39" s="574">
        <v>1</v>
      </c>
      <c r="HV39" s="574">
        <v>1</v>
      </c>
      <c r="HW39" s="574">
        <v>1</v>
      </c>
      <c r="HX39" s="574">
        <v>1</v>
      </c>
      <c r="HY39" s="574">
        <v>0</v>
      </c>
      <c r="HZ39" s="574">
        <v>1</v>
      </c>
      <c r="IA39" s="574">
        <v>1</v>
      </c>
      <c r="IB39" s="574">
        <v>1</v>
      </c>
      <c r="IC39" s="574">
        <v>0</v>
      </c>
      <c r="ID39" s="681">
        <v>0</v>
      </c>
      <c r="IE39" s="369">
        <v>0</v>
      </c>
      <c r="IF39" s="574">
        <v>0</v>
      </c>
      <c r="IG39" s="472">
        <f t="shared" si="6"/>
        <v>0</v>
      </c>
      <c r="IH39" s="609">
        <v>0.50030806609042189</v>
      </c>
      <c r="II39" s="694">
        <v>0.63566879296729306</v>
      </c>
      <c r="IJ39" s="695">
        <v>0.66925149093524849</v>
      </c>
      <c r="IK39" s="696">
        <v>0.59597998524494522</v>
      </c>
      <c r="IL39" s="696">
        <v>0.56191645098339738</v>
      </c>
      <c r="IM39" s="697">
        <v>0.71552724470558138</v>
      </c>
      <c r="IN39" s="599">
        <v>2</v>
      </c>
      <c r="IO39" s="600">
        <v>3</v>
      </c>
      <c r="IP39" s="601">
        <v>3</v>
      </c>
      <c r="IQ39" s="600">
        <v>29</v>
      </c>
      <c r="IR39" s="587">
        <v>37</v>
      </c>
      <c r="IS39" s="601">
        <v>66</v>
      </c>
      <c r="IT39" s="599">
        <v>2</v>
      </c>
      <c r="IU39" s="600">
        <v>17</v>
      </c>
      <c r="IV39" s="587">
        <v>27</v>
      </c>
      <c r="IW39" s="601">
        <v>23</v>
      </c>
      <c r="IX39" s="602">
        <v>67</v>
      </c>
      <c r="IY39" s="681">
        <v>1</v>
      </c>
      <c r="IZ39" s="603" t="s">
        <v>2957</v>
      </c>
      <c r="JA39" s="681">
        <v>2</v>
      </c>
      <c r="JB39" s="603" t="s">
        <v>2958</v>
      </c>
      <c r="JC39" s="763">
        <v>2</v>
      </c>
      <c r="JD39" s="683">
        <v>1</v>
      </c>
      <c r="JE39" s="684" t="s">
        <v>2959</v>
      </c>
      <c r="JF39" s="471" t="s">
        <v>2960</v>
      </c>
      <c r="JG39" s="472">
        <v>2019</v>
      </c>
      <c r="JH39" s="763">
        <v>2</v>
      </c>
      <c r="JI39" s="683">
        <v>3</v>
      </c>
      <c r="JJ39" s="684" t="s">
        <v>2961</v>
      </c>
      <c r="JK39" s="471" t="s">
        <v>2911</v>
      </c>
      <c r="JL39" s="472">
        <v>2018</v>
      </c>
      <c r="JM39" s="734">
        <v>1</v>
      </c>
      <c r="JN39" s="683">
        <v>2</v>
      </c>
      <c r="JO39" s="683">
        <v>1</v>
      </c>
      <c r="JP39" s="684" t="s">
        <v>2962</v>
      </c>
      <c r="JQ39" s="471" t="s">
        <v>2963</v>
      </c>
      <c r="JR39" s="472">
        <v>2018</v>
      </c>
      <c r="JS39" s="734">
        <v>2</v>
      </c>
      <c r="JT39" s="683">
        <v>3</v>
      </c>
      <c r="JU39" s="684" t="s">
        <v>2964</v>
      </c>
      <c r="JV39" s="471" t="s">
        <v>2965</v>
      </c>
      <c r="JW39" s="472">
        <v>2018</v>
      </c>
      <c r="JX39" s="606">
        <v>2</v>
      </c>
      <c r="JY39" s="750" t="s">
        <v>2966</v>
      </c>
      <c r="JZ39" s="606">
        <v>2018</v>
      </c>
      <c r="KA39" s="606">
        <f t="shared" si="7"/>
        <v>1</v>
      </c>
      <c r="KB39" s="606"/>
      <c r="KC39" s="606">
        <v>1</v>
      </c>
      <c r="KD39" s="606"/>
      <c r="KE39" s="606"/>
      <c r="KF39" s="606">
        <f t="shared" si="8"/>
        <v>0</v>
      </c>
      <c r="KG39" s="606"/>
      <c r="KH39" s="606"/>
      <c r="KI39" s="606"/>
      <c r="KJ39" s="606"/>
      <c r="KK39" s="606">
        <v>1</v>
      </c>
      <c r="KL39" s="606">
        <v>1</v>
      </c>
      <c r="KM39" s="608">
        <f t="shared" si="9"/>
        <v>0.51424464434385297</v>
      </c>
      <c r="KN39" s="609">
        <v>7.1223221719264984E-2</v>
      </c>
      <c r="KO39" s="609">
        <v>55.769229888916016</v>
      </c>
      <c r="KP39" s="610">
        <v>11</v>
      </c>
      <c r="KQ39" s="608">
        <f t="shared" si="10"/>
        <v>0.45416658818721772</v>
      </c>
      <c r="KR39" s="609">
        <v>-0.22916705906391144</v>
      </c>
      <c r="KS39" s="609">
        <v>48.076923370361328</v>
      </c>
      <c r="KT39" s="610">
        <v>15</v>
      </c>
      <c r="KU39" s="610">
        <v>37</v>
      </c>
      <c r="KV39" s="563" t="s">
        <v>1237</v>
      </c>
      <c r="KW39" s="606" t="s">
        <v>2905</v>
      </c>
      <c r="KX39" s="700" t="str">
        <f t="shared" ca="1" si="11"/>
        <v>A</v>
      </c>
      <c r="KY39" s="701">
        <f t="shared" ca="1" si="12"/>
        <v>0.853982781030445</v>
      </c>
      <c r="KZ39" s="702">
        <f t="shared" ca="1" si="13"/>
        <v>0.80792000000000008</v>
      </c>
      <c r="LA39" s="703">
        <f t="shared" ca="1" si="54"/>
        <v>0.88515238095238102</v>
      </c>
      <c r="LB39" s="703">
        <f t="shared" ca="1" si="92"/>
        <v>0.92558333333333331</v>
      </c>
      <c r="LC39" s="704">
        <f t="shared" ca="1" si="93"/>
        <v>0.7972754098360656</v>
      </c>
      <c r="LD39" s="696" cm="1">
        <f t="array" aca="1" ref="LD39" ca="1">INDIRECT(LD$203&amp;ROW())*LD$205</f>
        <v>4</v>
      </c>
      <c r="LE39" s="696" cm="1">
        <f t="array" aca="1" ref="LE39" ca="1">INDIRECT(LE$203&amp;ROW())*LE$205</f>
        <v>8</v>
      </c>
      <c r="LF39" s="696" cm="1">
        <f t="array" aca="1" ref="LF39" ca="1">INDIRECT(LF$203&amp;ROW())*LF$205</f>
        <v>8</v>
      </c>
      <c r="LG39" s="696" cm="1">
        <f t="array" aca="1" ref="LG39" ca="1">INDIRECT(LG$203&amp;ROW())*LG$205</f>
        <v>3</v>
      </c>
      <c r="LH39" s="696" cm="1">
        <f t="array" aca="1" ref="LH39" ca="1">INDIRECT(LH$203&amp;ROW())*LH$205</f>
        <v>3</v>
      </c>
      <c r="LI39" s="696" cm="1">
        <f t="array" aca="1" ref="LI39" ca="1">INDIRECT(LI$203&amp;ROW())*LI$205</f>
        <v>3</v>
      </c>
      <c r="LJ39" s="696" cm="1">
        <f t="array" aca="1" ref="LJ39" ca="1">INDIRECT(LJ$203&amp;ROW())*LJ$205</f>
        <v>3</v>
      </c>
      <c r="LK39" s="696" cm="1">
        <f t="array" aca="1" ref="LK39" ca="1">INDIRECT(LK$203&amp;ROW())*LK$205</f>
        <v>3</v>
      </c>
      <c r="LL39" s="696" cm="1">
        <f t="array" aca="1" ref="LL39" ca="1">INDIRECT(LL$203&amp;ROW())*LL$205</f>
        <v>3</v>
      </c>
      <c r="LM39" s="696" cm="1">
        <f t="array" aca="1" ref="LM39" ca="1">INDIRECT(LM$203&amp;ROW())*LM$205</f>
        <v>6</v>
      </c>
      <c r="LN39" s="696" cm="1">
        <f t="array" aca="1" ref="LN39" ca="1">INDIRECT(LN$203&amp;ROW())*LN$205</f>
        <v>3</v>
      </c>
      <c r="LO39" s="696" cm="1">
        <f t="array" aca="1" ref="LO39" ca="1">INDIRECT(LO$203&amp;ROW())*LO$205</f>
        <v>6</v>
      </c>
      <c r="LP39" s="696" cm="1">
        <f t="array" aca="1" ref="LP39" ca="1">INDIRECT(LP$203&amp;ROW())*LP$205</f>
        <v>4</v>
      </c>
      <c r="LQ39" s="696" cm="1">
        <f t="array" aca="1" ref="LQ39" ca="1">IF(INDIRECT(LQ$203&amp;ROW())="-",0,INDIRECT(LQ$203&amp;ROW())*LQ$205)</f>
        <v>3.6731999999999996</v>
      </c>
      <c r="LR39" s="696" cm="1">
        <f t="array" aca="1" ref="LR39" ca="1">INDIRECT(LR$203&amp;ROW())*LR$205</f>
        <v>8</v>
      </c>
      <c r="LS39" s="696" cm="1">
        <f t="array" aca="1" ref="LS39" ca="1">IF(INDIRECT(LS$203&amp;ROW())="-",0,INDIRECT(LS$203&amp;ROW())*LS$205)</f>
        <v>4.5882000000000005</v>
      </c>
      <c r="LT39" s="696" cm="1">
        <f t="array" aca="1" ref="LT39" ca="1">INDIRECT(LT$203&amp;ROW())*LT$205</f>
        <v>4</v>
      </c>
      <c r="LU39" s="696" cm="1">
        <f t="array" aca="1" ref="LU39" ca="1">INDIRECT(LU$203&amp;ROW())*LU$205</f>
        <v>3</v>
      </c>
      <c r="LV39" s="696" cm="1">
        <f t="array" aca="1" ref="LV39" ca="1">INDIRECT(LV$203&amp;ROW())*LV$205</f>
        <v>3</v>
      </c>
      <c r="LW39" s="696" cm="1">
        <f t="array" aca="1" ref="LW39" ca="1">INDIRECT(LW$203&amp;ROW())*LW$205</f>
        <v>1</v>
      </c>
      <c r="LX39" s="696" cm="1">
        <f t="array" aca="1" ref="LX39" ca="1">INDIRECT(LX$203&amp;ROW())*LX$205</f>
        <v>3</v>
      </c>
      <c r="LY39" s="696" cm="1">
        <f t="array" aca="1" ref="LY39" ca="1">IF(INDIRECT(LY$203&amp;ROW())="-",0,INDIRECT(LY$203&amp;ROW())*LY$205)</f>
        <v>5.2140000000000004</v>
      </c>
      <c r="LZ39" s="696" cm="1">
        <f t="array" aca="1" ref="LZ39" ca="1">INDIRECT(LZ$203&amp;ROW())*LZ$205</f>
        <v>2</v>
      </c>
      <c r="MA39" s="696" cm="1">
        <f t="array" aca="1" ref="MA39" ca="1">INDIRECT(MA$203&amp;ROW())*MA$205</f>
        <v>4</v>
      </c>
      <c r="MB39" s="696" cm="1">
        <f t="array" aca="1" ref="MB39" ca="1">INDIRECT(MB$203&amp;ROW())*MB$205</f>
        <v>4</v>
      </c>
      <c r="MC39" s="696" cm="1">
        <f t="array" aca="1" ref="MC39" ca="1">IF($MB39=0,0,INDIRECT(MC$203&amp;ROW())*MC$205)</f>
        <v>0.5</v>
      </c>
      <c r="MD39" s="696" cm="1">
        <f t="array" aca="1" ref="MD39" ca="1">IF($MB39=0,0,INDIRECT(MD$203&amp;ROW())*MD$205)</f>
        <v>0.5</v>
      </c>
      <c r="ME39" s="696" cm="1">
        <f t="array" aca="1" ref="ME39" ca="1">IF($MB39=0,0,INDIRECT(ME$203&amp;ROW())*ME$205)</f>
        <v>0</v>
      </c>
      <c r="MF39" s="696" cm="1">
        <f t="array" aca="1" ref="MF39" ca="1">IF($MB39=0,0,INDIRECT(MF$203&amp;ROW())*MF$205)</f>
        <v>0.5</v>
      </c>
      <c r="MG39" s="696" cm="1">
        <f t="array" aca="1" ref="MG39" ca="1">INDIRECT(MG$203&amp;ROW())*MG$205</f>
        <v>4</v>
      </c>
      <c r="MH39" s="696" cm="1">
        <f t="array" aca="1" ref="MH39" ca="1">IF($MG39=0,0,INDIRECT(MH$203&amp;ROW())*MH$205)</f>
        <v>0.5</v>
      </c>
      <c r="MI39" s="696" cm="1">
        <f t="array" aca="1" ref="MI39" ca="1">IF($MG39=0,0,INDIRECT(MI$203&amp;ROW())*MI$205)</f>
        <v>0</v>
      </c>
      <c r="MJ39" s="696" cm="1">
        <f t="array" aca="1" ref="MJ39" ca="1">INDIRECT(MJ$203&amp;ROW())*MJ$205</f>
        <v>1</v>
      </c>
      <c r="MK39" s="696" cm="1">
        <f t="array" aca="1" ref="MK39" ca="1">INDIRECT(MK$203&amp;ROW())*MK$205</f>
        <v>4</v>
      </c>
      <c r="ML39" s="696" cm="1">
        <f t="array" aca="1" ref="ML39" ca="1">INDIRECT(ML$203&amp;ROW())*ML$205</f>
        <v>3</v>
      </c>
      <c r="MM39" s="696" cm="1">
        <f t="array" aca="1" ref="MM39" ca="1">INDIRECT(MM$203&amp;ROW())*MM$205</f>
        <v>6</v>
      </c>
      <c r="MN39" s="696" cm="1">
        <f t="array" aca="1" ref="MN39" ca="1">INDIRECT(MN$203&amp;ROW())*MN$205</f>
        <v>0</v>
      </c>
      <c r="MO39" s="696" cm="1">
        <f t="array" aca="1" ref="MO39" ca="1">INDIRECT(MO$203&amp;ROW())*MO$205</f>
        <v>2</v>
      </c>
      <c r="MP39" s="696" cm="1">
        <f t="array" aca="1" ref="MP39" ca="1">INDIRECT(MP$203&amp;ROW())*MP$205</f>
        <v>2</v>
      </c>
      <c r="MQ39" s="696" cm="1">
        <f t="array" aca="1" ref="MQ39" ca="1">INDIRECT(MQ$203&amp;ROW())*MQ$205</f>
        <v>2</v>
      </c>
      <c r="MR39" s="696" cm="1">
        <f t="array" aca="1" ref="MR39" ca="1">INDIRECT(MR$203&amp;ROW())*MR$205</f>
        <v>2</v>
      </c>
      <c r="MS39" s="696" cm="1">
        <f t="array" aca="1" ref="MS39" ca="1">INDIRECT(MS$203&amp;ROW())*MS$205</f>
        <v>2</v>
      </c>
      <c r="MT39" s="696" cm="1">
        <f t="array" aca="1" ref="MT39" ca="1">INDIRECT(MT$203&amp;ROW())*MT$205</f>
        <v>3</v>
      </c>
      <c r="MU39" s="696" cm="1">
        <f t="array" aca="1" ref="MU39" ca="1">INDIRECT(MU$203&amp;ROW())*MU$205</f>
        <v>2</v>
      </c>
      <c r="MV39" s="696" cm="1">
        <f t="array" aca="1" ref="MV39" ca="1">IF(INDIRECT(MV$203&amp;ROW())="-",0,INDIRECT(MV$203&amp;ROW())*MV$205)</f>
        <v>4.6337999999999999</v>
      </c>
      <c r="MW39" s="696" cm="1">
        <f t="array" aca="1" ref="MW39" ca="1">INDIRECT(MW$203&amp;ROW())*MW$205</f>
        <v>4</v>
      </c>
      <c r="MX39" s="696" cm="1">
        <f t="array" aca="1" ref="MX39" ca="1">INDIRECT(MX$203&amp;ROW())*MX$205</f>
        <v>4</v>
      </c>
      <c r="MY39" s="696" cm="1">
        <f t="array" aca="1" ref="MY39" ca="1">INDIRECT(MY$203&amp;ROW())*MY$205</f>
        <v>8</v>
      </c>
      <c r="NA39" s="701">
        <f t="shared" si="16"/>
        <v>0.89298048780487804</v>
      </c>
      <c r="NB39" s="617">
        <f t="shared" si="17"/>
        <v>0.91176428571428569</v>
      </c>
      <c r="NC39" s="695">
        <f t="shared" si="18"/>
        <v>0.83607692307692305</v>
      </c>
      <c r="ND39" s="697">
        <f t="shared" si="19"/>
        <v>0.88045555555555566</v>
      </c>
      <c r="NE39" s="694">
        <f t="shared" si="20"/>
        <v>0.88031931303791067</v>
      </c>
      <c r="NF39" s="682" t="str">
        <f t="shared" si="21"/>
        <v>A</v>
      </c>
      <c r="NH39" s="606" t="s">
        <v>2905</v>
      </c>
      <c r="NI39" s="563" t="str">
        <f t="shared" si="22"/>
        <v>B</v>
      </c>
      <c r="NJ39" s="563" t="str">
        <f t="shared" si="23"/>
        <v>A</v>
      </c>
      <c r="NK39" s="563" t="str">
        <f t="shared" ca="1" si="24"/>
        <v>A</v>
      </c>
      <c r="NL39" s="563" t="str">
        <f t="shared" ca="1" si="25"/>
        <v>A</v>
      </c>
      <c r="NM39" s="563" t="str">
        <f t="shared" ca="1" si="26"/>
        <v>A</v>
      </c>
      <c r="NN39" s="563" t="str">
        <f t="shared" ca="1" si="55"/>
        <v>A</v>
      </c>
      <c r="NO39" s="563" t="str">
        <f t="shared" ca="1" si="56"/>
        <v>A</v>
      </c>
      <c r="NP39" s="606" t="str">
        <f t="shared" si="27"/>
        <v>Yes</v>
      </c>
      <c r="NQ39" s="682" t="str">
        <f t="shared" si="28"/>
        <v>-</v>
      </c>
      <c r="NR39" s="682" t="e">
        <f>IF(OR(AND(NI39="A",OR(NJ39="C",NJ39="D")),AND(NI39="A",OR(#REF!="C",#REF!="D")),AND(NI39="B",OR(NJ39="D",#REF!="D")),AND(OR(NI39="C",NI39="D"),OR(NJ39="A",NJ39="B")),AND(OR(NI39="C",NI39="D"),OR(#REF!="A",#REF!="B")),AND(OR(NJ39="A",#REF!="A",NJ39="B",#REF!="B"),OR(NP39="-",NQ39="-")),AND(OR(NJ39="C",#REF!="C",NJ39="D",#REF!="D"),NP39="Yes")),"Yes","-")</f>
        <v>#REF!</v>
      </c>
      <c r="NS39" s="607" t="s">
        <v>2967</v>
      </c>
      <c r="NT39" s="619">
        <f t="shared" si="29"/>
        <v>0.71640000000000004</v>
      </c>
      <c r="NU39" s="619">
        <f t="shared" si="30"/>
        <v>0.88031931303791067</v>
      </c>
      <c r="NV39" s="619">
        <f t="shared" ca="1" si="31"/>
        <v>0.853982781030445</v>
      </c>
      <c r="NW39" s="619">
        <f t="shared" ca="1" si="57"/>
        <v>0.85738643875329656</v>
      </c>
      <c r="NX39" s="619">
        <f t="shared" ca="1" si="58"/>
        <v>0.87734241441081362</v>
      </c>
      <c r="NY39" s="620">
        <f t="shared" ca="1" si="59"/>
        <v>0.86083350691649196</v>
      </c>
      <c r="NZ39" s="620">
        <f t="shared" ca="1" si="60"/>
        <v>0.87223509841126212</v>
      </c>
      <c r="OA39" s="705">
        <v>0.72899999999999998</v>
      </c>
      <c r="OB39" s="706">
        <v>3</v>
      </c>
      <c r="OC39" s="494"/>
      <c r="OE39" s="606" t="s">
        <v>2905</v>
      </c>
      <c r="OF39" s="700" t="str">
        <f t="shared" ca="1" si="32"/>
        <v>A</v>
      </c>
      <c r="OG39" s="701">
        <f t="shared" ca="1" si="61"/>
        <v>0.85738643875329656</v>
      </c>
      <c r="OH39" s="705">
        <f t="shared" ca="1" si="33"/>
        <v>0.86754352885032526</v>
      </c>
      <c r="OI39" s="696">
        <f t="shared" ca="1" si="34"/>
        <v>0.91489445219573406</v>
      </c>
      <c r="OJ39" s="696">
        <f t="shared" ca="1" si="35"/>
        <v>0.77979946973374659</v>
      </c>
      <c r="OK39" s="697">
        <f t="shared" ca="1" si="36"/>
        <v>0.86730830423338046</v>
      </c>
      <c r="OL39" s="696" cm="1">
        <f t="array" aca="1" ref="OL39" ca="1">INDIRECT(OL$203&amp;ROW())*OL$205</f>
        <v>0.74780000000000002</v>
      </c>
      <c r="OM39" s="696" cm="1">
        <f t="array" aca="1" ref="OM39" ca="1">INDIRECT(OM$203&amp;ROW())*OM$205</f>
        <v>1.2061999999999999</v>
      </c>
      <c r="ON39" s="696" cm="1">
        <f t="array" aca="1" ref="ON39" ca="1">INDIRECT(ON$203&amp;ROW())*ON$205</f>
        <v>1.4561999999999999</v>
      </c>
      <c r="OO39" s="696" cm="1">
        <f t="array" aca="1" ref="OO39" ca="1">INDIRECT(OO$203&amp;ROW())*OO$205</f>
        <v>1.0790999999999999</v>
      </c>
      <c r="OP39" s="696" cm="1">
        <f t="array" aca="1" ref="OP39" ca="1">INDIRECT(OP$203&amp;ROW())*OP$205</f>
        <v>1.5831</v>
      </c>
      <c r="OQ39" s="696" cm="1">
        <f t="array" aca="1" ref="OQ39" ca="1">INDIRECT(OQ$203&amp;ROW())*OQ$205</f>
        <v>1.5849</v>
      </c>
      <c r="OR39" s="696" cm="1">
        <f t="array" aca="1" ref="OR39" ca="1">INDIRECT(OR$203&amp;ROW())*OR$205</f>
        <v>1.4141999999999999</v>
      </c>
      <c r="OS39" s="696" cm="1">
        <f t="array" aca="1" ref="OS39" ca="1">INDIRECT(OS$203&amp;ROW())*OS$205</f>
        <v>1.5387</v>
      </c>
      <c r="OT39" s="696" cm="1">
        <f t="array" aca="1" ref="OT39" ca="1">INDIRECT(OT$203&amp;ROW())*OT$205</f>
        <v>1.4727000000000001</v>
      </c>
      <c r="OU39" s="696" cm="1">
        <f t="array" aca="1" ref="OU39" ca="1">INDIRECT(OU$203&amp;ROW())*OU$205</f>
        <v>1.9304999999999999</v>
      </c>
      <c r="OV39" s="696" cm="1">
        <f t="array" aca="1" ref="OV39" ca="1">INDIRECT(OV$203&amp;ROW())*OV$205</f>
        <v>1.2161999999999999</v>
      </c>
      <c r="OW39" s="696" cm="1">
        <f t="array" aca="1" ref="OW39" ca="1">INDIRECT(OW$203&amp;ROW())*OW$205</f>
        <v>1.5144000000000002</v>
      </c>
      <c r="OX39" s="696" cm="1">
        <f t="array" aca="1" ref="OX39" ca="1">INDIRECT(OX$203&amp;ROW())*OX$205</f>
        <v>1.3977999999999999</v>
      </c>
      <c r="OY39" s="696" cm="1">
        <f t="array" aca="1" ref="OY39" ca="1">IF(INDIRECT(OY$203&amp;ROW())="-",0,INDIRECT(OY$203&amp;ROW())*OY$205)</f>
        <v>0.43447833999999996</v>
      </c>
      <c r="OZ39" s="696" cm="1">
        <f t="array" aca="1" ref="OZ39" ca="1">INDIRECT(OZ$203&amp;ROW())*OZ$205</f>
        <v>1.4206000000000001</v>
      </c>
      <c r="PA39" s="696" cm="1">
        <f t="array" aca="1" ref="PA39" ca="1">IF(INDIRECT(PA$203&amp;ROW())="-",0,INDIRECT(PA$203&amp;ROW())*PA$205)</f>
        <v>0.67553598000000004</v>
      </c>
      <c r="PB39" s="705" cm="1">
        <f t="array" aca="1" ref="PB39" ca="1">INDIRECT(PB$203&amp;ROW())*PB$205</f>
        <v>1.5084</v>
      </c>
      <c r="PC39" s="696" cm="1">
        <f t="array" aca="1" ref="PC39" ca="1">INDIRECT(PC$203&amp;ROW())*PC$205</f>
        <v>2.0918999999999999</v>
      </c>
      <c r="PD39" s="696" cm="1">
        <f t="array" aca="1" ref="PD39" ca="1">INDIRECT(PD$203&amp;ROW())*PD$205</f>
        <v>2.2025999999999999</v>
      </c>
      <c r="PE39" s="696" cm="1">
        <f t="array" aca="1" ref="PE39" ca="1">INDIRECT(PE$203&amp;ROW())*PE$205</f>
        <v>0.64</v>
      </c>
      <c r="PF39" s="696" cm="1">
        <f t="array" aca="1" ref="PF39" ca="1">INDIRECT(PF$203&amp;ROW())*PF$205</f>
        <v>1.9962</v>
      </c>
      <c r="PG39" s="696" cm="1">
        <f t="array" aca="1" ref="PG39" ca="1">IF(INDIRECT(PG$203&amp;ROW())="-",0,INDIRECT(PG$203&amp;ROW())*PG$205)</f>
        <v>0.76037500000000002</v>
      </c>
      <c r="PH39" s="696" cm="1">
        <f t="array" aca="1" ref="PH39" ca="1">INDIRECT(PH$203&amp;ROW())*PH$205</f>
        <v>0.61699999999999999</v>
      </c>
      <c r="PI39" s="696" cm="1">
        <f t="array" aca="1" ref="PI39" ca="1">INDIRECT(PI$203&amp;ROW())*PI$205</f>
        <v>1.2145999999999999</v>
      </c>
      <c r="PJ39" s="696" cm="1">
        <f t="array" aca="1" ref="PJ39" ca="1">INDIRECT(PJ$203&amp;ROW())*PJ$205</f>
        <v>0.75980000000000003</v>
      </c>
      <c r="PK39" s="696" cm="1">
        <f t="array" aca="1" ref="PK39" ca="1">IF($PJ39=0,0,INDIRECT(PK$203&amp;ROW())*PK$205)</f>
        <v>0.52759999999999996</v>
      </c>
      <c r="PL39" s="696" cm="1">
        <f t="array" aca="1" ref="PL39" ca="1">IF($MPE39=0,0,INDIRECT(PL$203&amp;ROW())*PL$205)</f>
        <v>0</v>
      </c>
      <c r="PM39" s="696" cm="1">
        <f t="array" aca="1" ref="PM39" ca="1">IF($MPE39=0,0,INDIRECT(PM$203&amp;ROW())*PM$205)</f>
        <v>0</v>
      </c>
      <c r="PN39" s="696" cm="1">
        <f t="array" aca="1" ref="PN39" ca="1">IF($PJ39=0,0,INDIRECT(PN$203&amp;ROW())*PN$205)</f>
        <v>0.52580000000000005</v>
      </c>
      <c r="PO39" s="696" cm="1">
        <f t="array" aca="1" ref="PO39" ca="1">INDIRECT(PO$203&amp;ROW())*PO$205</f>
        <v>0.73140000000000005</v>
      </c>
      <c r="PP39" s="696" cm="1">
        <f t="array" aca="1" ref="PP39" ca="1">IF($PO39=0,0,INDIRECT(PP$203&amp;ROW())*PP$205)</f>
        <v>0.68189999999999995</v>
      </c>
      <c r="PQ39" s="696" cm="1">
        <f t="array" aca="1" ref="PQ39" ca="1">IF($PO39=0,0,INDIRECT(PQ$203&amp;ROW())*PQ$205)</f>
        <v>0</v>
      </c>
      <c r="PR39" s="696" cm="1">
        <f t="array" aca="1" ref="PR39" ca="1">INDIRECT(PR$203&amp;ROW())*PR$205</f>
        <v>0.44619999999999999</v>
      </c>
      <c r="PS39" s="696" cm="1">
        <f t="array" aca="1" ref="PS39" ca="1">INDIRECT(PS$203&amp;ROW())*PS$205</f>
        <v>0.7389</v>
      </c>
      <c r="PT39" s="696" cm="1">
        <f t="array" aca="1" ref="PT39" ca="1">INDIRECT(PT$203&amp;ROW())*PT$205</f>
        <v>0.72030000000000005</v>
      </c>
      <c r="PU39" s="696" cm="1">
        <f t="array" aca="1" ref="PU39" ca="1">INDIRECT(PU$203&amp;ROW())*PU$205</f>
        <v>1.7696999999999998</v>
      </c>
      <c r="PV39" s="696" cm="1">
        <f t="array" aca="1" ref="PV39" ca="1">INDIRECT(PV$203&amp;ROW())*PV$205</f>
        <v>0</v>
      </c>
      <c r="PW39" s="696" cm="1">
        <f t="array" aca="1" ref="PW39" ca="1">INDIRECT(PW$203&amp;ROW())*PW$205</f>
        <v>1.0658000000000001</v>
      </c>
      <c r="PX39" s="696" cm="1">
        <f t="array" aca="1" ref="PX39" ca="1">INDIRECT(PX$203&amp;ROW())*PX$205</f>
        <v>1.1714</v>
      </c>
      <c r="PY39" s="696" cm="1">
        <f t="array" aca="1" ref="PY39" ca="1">INDIRECT(PY$203&amp;ROW())*PY$205</f>
        <v>1.1866000000000001</v>
      </c>
      <c r="PZ39" s="696" cm="1">
        <f t="array" aca="1" ref="PZ39" ca="1">INDIRECT(PZ$203&amp;ROW())*PZ$205</f>
        <v>0.17430000000000001</v>
      </c>
      <c r="QA39" s="696" cm="1">
        <f t="array" aca="1" ref="QA39" ca="1">INDIRECT(QA$203&amp;ROW())*QA$205</f>
        <v>0.31659999999999999</v>
      </c>
      <c r="QB39" s="696" cm="1">
        <f t="array" aca="1" ref="QB39" ca="1">INDIRECT(QB$203&amp;ROW())*QB$205</f>
        <v>2.3948999999999998</v>
      </c>
      <c r="QC39" s="696" cm="1">
        <f t="array" aca="1" ref="QC39" ca="1">INDIRECT(QC$203&amp;ROW())*QC$205</f>
        <v>1.4259999999999999</v>
      </c>
      <c r="QD39" s="696" cm="1">
        <f t="array" aca="1" ref="QD39" ca="1">IF(INDIRECT(QD$203&amp;ROW())="-",0,INDIRECT(QD$203&amp;ROW())*QD$205)</f>
        <v>0.47426942999999999</v>
      </c>
      <c r="QE39" s="696" cm="1">
        <f t="array" aca="1" ref="QE39" ca="1">INDIRECT(QE$203&amp;ROW())*QE$205</f>
        <v>1.0656000000000001</v>
      </c>
      <c r="QF39" s="696" cm="1">
        <f t="array" aca="1" ref="QF39" ca="1">INDIRECT(QF$203&amp;ROW())*QF$205</f>
        <v>0.72440000000000004</v>
      </c>
      <c r="QG39" s="696" cm="1">
        <f t="array" aca="1" ref="QG39" ca="1">INDIRECT(QG$203&amp;ROW())*QG$205</f>
        <v>1.4996</v>
      </c>
      <c r="QI39" s="606" t="s">
        <v>2905</v>
      </c>
      <c r="QJ39" s="700" t="str">
        <f t="shared" ca="1" si="37"/>
        <v>A</v>
      </c>
      <c r="QK39" s="701">
        <f t="shared" ca="1" si="62"/>
        <v>0.87734241441081362</v>
      </c>
      <c r="QL39" s="705">
        <f t="shared" ca="1" si="94"/>
        <v>0.91558014823900857</v>
      </c>
      <c r="QM39" s="696">
        <f t="shared" ca="1" si="95"/>
        <v>0.88549097573784163</v>
      </c>
      <c r="QN39" s="696">
        <f t="shared" ca="1" si="40"/>
        <v>0.79460904456006254</v>
      </c>
      <c r="QO39" s="697">
        <f t="shared" ca="1" si="41"/>
        <v>0.91368948910634185</v>
      </c>
      <c r="QP39" s="696" cm="1">
        <f t="array" aca="1" ref="QP39" ca="1">INDIRECT(QP$203&amp;ROW())*QP$205</f>
        <v>3.3451646745381883E-2</v>
      </c>
      <c r="QQ39" s="696" cm="1">
        <f t="array" aca="1" ref="QQ39" ca="1">INDIRECT(QQ$203&amp;ROW())*QQ$205</f>
        <v>0.25503926590378434</v>
      </c>
      <c r="QR39" s="696" cm="1">
        <f t="array" aca="1" ref="QR39" ca="1">INDIRECT(QR$203&amp;ROW())*QR$205</f>
        <v>0.15089809664795908</v>
      </c>
      <c r="QS39" s="696" cm="1">
        <f t="array" aca="1" ref="QS39" ca="1">INDIRECT(QS$203&amp;ROW())*QS$205</f>
        <v>0.22471360933801068</v>
      </c>
      <c r="QT39" s="696" cm="1">
        <f t="array" aca="1" ref="QT39" ca="1">INDIRECT(QT$203&amp;ROW())*QT$205</f>
        <v>0.26232814414996541</v>
      </c>
      <c r="QU39" s="696" cm="1">
        <f t="array" aca="1" ref="QU39" ca="1">INDIRECT(QU$203&amp;ROW())*QU$205</f>
        <v>0.53329206883563263</v>
      </c>
      <c r="QV39" s="696" cm="1">
        <f t="array" aca="1" ref="QV39" ca="1">INDIRECT(QV$203&amp;ROW())*QV$205</f>
        <v>0.24117831443907087</v>
      </c>
      <c r="QW39" s="696" cm="1">
        <f t="array" aca="1" ref="QW39" ca="1">INDIRECT(QW$203&amp;ROW())*QW$205</f>
        <v>0.53099416374332975</v>
      </c>
      <c r="QX39" s="696" cm="1">
        <f t="array" aca="1" ref="QX39" ca="1">INDIRECT(QX$203&amp;ROW())*QX$205</f>
        <v>0.60640894423913805</v>
      </c>
      <c r="QY39" s="696" cm="1">
        <f t="array" aca="1" ref="QY39" ca="1">INDIRECT(QY$203&amp;ROW())*QY$205</f>
        <v>0.13540247513535897</v>
      </c>
      <c r="QZ39" s="696" cm="1">
        <f t="array" aca="1" ref="QZ39" ca="1">INDIRECT(QZ$203&amp;ROW())*QZ$205</f>
        <v>0.27613248380770827</v>
      </c>
      <c r="RA39" s="696" cm="1">
        <f t="array" aca="1" ref="RA39" ca="1">INDIRECT(RA$203&amp;ROW())*RA$205</f>
        <v>5.1272116233970627E-2</v>
      </c>
      <c r="RB39" s="696" cm="1">
        <f t="array" aca="1" ref="RB39" ca="1">INDIRECT(RB$203&amp;ROW())*RB$205</f>
        <v>0.11461142513892485</v>
      </c>
      <c r="RC39" s="696" cm="1">
        <f t="array" aca="1" ref="RC39" ca="1">IF(INDIRECT(RC$203&amp;ROW())="-",0,INDIRECT(RC$203&amp;ROW())*RC$205)</f>
        <v>5.1368854212567462E-2</v>
      </c>
      <c r="RD39" s="696" cm="1">
        <f t="array" aca="1" ref="RD39" ca="1">INDIRECT(RD$203&amp;ROW())*RD$205</f>
        <v>7.1442097940886296E-2</v>
      </c>
      <c r="RE39" s="696" cm="1">
        <f t="array" aca="1" ref="RE39" ca="1">IF(INDIRECT(RE$203&amp;ROW())="-",0,INDIRECT(RE$203&amp;ROW())*RE$205)</f>
        <v>4.8397128683012873E-2</v>
      </c>
      <c r="RF39" s="705" cm="1">
        <f t="array" aca="1" ref="RF39" ca="1">INDIRECT(RF$203&amp;ROW())*RF$205</f>
        <v>0.10613798880649605</v>
      </c>
      <c r="RG39" s="696" cm="1">
        <f t="array" aca="1" ref="RG39" ca="1">INDIRECT(RG$203&amp;ROW())*RG$205</f>
        <v>0.41475700362540607</v>
      </c>
      <c r="RH39" s="696" cm="1">
        <f t="array" aca="1" ref="RH39" ca="1">INDIRECT(RH$203&amp;ROW())*RH$205</f>
        <v>8.7581521170816884E-2</v>
      </c>
      <c r="RI39" s="696" cm="1">
        <f t="array" aca="1" ref="RI39" ca="1">INDIRECT(RI$203&amp;ROW())*RI$205</f>
        <v>0.10769689125031101</v>
      </c>
      <c r="RJ39" s="696" cm="1">
        <f t="array" aca="1" ref="RJ39" ca="1">INDIRECT(RJ$203&amp;ROW())*RJ$205</f>
        <v>0.18340085004648693</v>
      </c>
      <c r="RK39" s="696" cm="1">
        <f t="array" aca="1" ref="RK39" ca="1">IF(INDIRECT(RK$203&amp;ROW())="-",0,INDIRECT(RK$203&amp;ROW())*RK$205)</f>
        <v>5.2506369418592491E-2</v>
      </c>
      <c r="RL39" s="696" cm="1">
        <f t="array" aca="1" ref="RL39" ca="1">INDIRECT(RL$203&amp;ROW())*RL$205</f>
        <v>0.11262003659234653</v>
      </c>
      <c r="RM39" s="696" cm="1">
        <f t="array" aca="1" ref="RM39" ca="1">INDIRECT(RM$203&amp;ROW())*RM$205</f>
        <v>2.9987460729532761E-2</v>
      </c>
      <c r="RN39" s="696" cm="1">
        <f t="array" aca="1" ref="RN39" ca="1">INDIRECT(RN$203&amp;ROW())*RN$205</f>
        <v>9.3820613050938681E-2</v>
      </c>
      <c r="RO39" s="696" cm="1">
        <f t="array" aca="1" ref="RO39" ca="1">IF($RN39=0,0,INDIRECT(RO$203&amp;ROW())*RO$205)</f>
        <v>7.0312542939625605E-2</v>
      </c>
      <c r="RP39" s="696" cm="1">
        <f t="array" aca="1" ref="RP39" ca="1">IF($RN39=0,0,INDIRECT(RP$203&amp;ROW())*RP$205)</f>
        <v>9.7715867439664539E-2</v>
      </c>
      <c r="RQ39" s="696" cm="1">
        <f t="array" aca="1" ref="RQ39" ca="1">IF($RN39=0,0,INDIRECT(RQ$203&amp;ROW())*RQ$205)</f>
        <v>0</v>
      </c>
      <c r="RR39" s="696" cm="1">
        <f t="array" aca="1" ref="RR39" ca="1">IF($RN39=0,0,INDIRECT(RR$203&amp;ROW())*RR$205)</f>
        <v>8.2232286875619773E-2</v>
      </c>
      <c r="RS39" s="696" cm="1">
        <f t="array" aca="1" ref="RS39" ca="1">INDIRECT(RS$203&amp;ROW())*RS$205</f>
        <v>7.7466902221184339E-2</v>
      </c>
      <c r="RT39" s="696" cm="1">
        <f t="array" aca="1" ref="RT39" ca="1">IF($RS39=0,0,INDIRECT(RT$203&amp;ROW())*RT$205)</f>
        <v>8.1033461602244533E-2</v>
      </c>
      <c r="RU39" s="696" cm="1">
        <f t="array" aca="1" ref="RU39" ca="1">IF($RS39=0,0,INDIRECT(RU$203&amp;ROW())*RU$205)</f>
        <v>0</v>
      </c>
      <c r="RV39" s="696" cm="1">
        <f t="array" aca="1" ref="RV39" ca="1">INDIRECT(RV$203&amp;ROW())*RV$205</f>
        <v>4.4898858778974725E-2</v>
      </c>
      <c r="RW39" s="696" cm="1">
        <f t="array" aca="1" ref="RW39" ca="1">INDIRECT(RW$203&amp;ROW())*RW$205</f>
        <v>2.6659190312299668E-2</v>
      </c>
      <c r="RX39" s="696" cm="1">
        <f t="array" aca="1" ref="RX39" ca="1">INDIRECT(RX$203&amp;ROW())*RX$205</f>
        <v>9.5370177215571658E-2</v>
      </c>
      <c r="RY39" s="696" cm="1">
        <f t="array" aca="1" ref="RY39" ca="1">INDIRECT(RY$203&amp;ROW())*RY$205</f>
        <v>8.4396695370290389E-2</v>
      </c>
      <c r="RZ39" s="696" cm="1">
        <f t="array" aca="1" ref="RZ39" ca="1">INDIRECT(RZ$203&amp;ROW())*RZ$205</f>
        <v>0</v>
      </c>
      <c r="SA39" s="696" cm="1">
        <f t="array" aca="1" ref="SA39" ca="1">INDIRECT(SA$203&amp;ROW())*SA$205</f>
        <v>0.20458618579029147</v>
      </c>
      <c r="SB39" s="696" cm="1">
        <f t="array" aca="1" ref="SB39" ca="1">INDIRECT(SB$203&amp;ROW())*SB$205</f>
        <v>4.7124126502052749E-2</v>
      </c>
      <c r="SC39" s="696" cm="1">
        <f t="array" aca="1" ref="SC39" ca="1">INDIRECT(SC$203&amp;ROW())*SC$205</f>
        <v>5.4291606235991073E-2</v>
      </c>
      <c r="SD39" s="696" cm="1">
        <f t="array" aca="1" ref="SD39" ca="1">INDIRECT(SD$203&amp;ROW())*SD$205</f>
        <v>0.3072993885784252</v>
      </c>
      <c r="SE39" s="696" cm="1">
        <f t="array" aca="1" ref="SE39" ca="1">INDIRECT(SE$203&amp;ROW())*SE$205</f>
        <v>0.2585618210787391</v>
      </c>
      <c r="SF39" s="696" cm="1">
        <f t="array" aca="1" ref="SF39" ca="1">INDIRECT(SF$203&amp;ROW())*SF$205</f>
        <v>0.19835664972334499</v>
      </c>
      <c r="SG39" s="696" cm="1">
        <f t="array" aca="1" ref="SG39" ca="1">INDIRECT(SG$203&amp;ROW())*SG$205</f>
        <v>7.4767843909269882E-2</v>
      </c>
      <c r="SH39" s="696" cm="1">
        <f t="array" aca="1" ref="SH39" ca="1">IF(INDIRECT(SH$203&amp;ROW())="-",0,INDIRECT(SH$203&amp;ROW())*SH$205)</f>
        <v>6.0764608522884851E-2</v>
      </c>
      <c r="SI39" s="696" cm="1">
        <f t="array" aca="1" ref="SI39" ca="1">INDIRECT(SI$203&amp;ROW())*SI$205</f>
        <v>0.24423887568083891</v>
      </c>
      <c r="SJ39" s="696" cm="1">
        <f t="array" aca="1" ref="SJ39" ca="1">INDIRECT(SJ$203&amp;ROW())*SJ$205</f>
        <v>0.10961749760323641</v>
      </c>
      <c r="SK39" s="696" cm="1">
        <f t="array" aca="1" ref="SK39" ca="1">INDIRECT(SK$203&amp;ROW())*SK$205</f>
        <v>0.21261490593800375</v>
      </c>
      <c r="SN39" s="606" t="s">
        <v>2905</v>
      </c>
      <c r="SO39" s="707" cm="1">
        <f t="array" aca="1" ref="SO39" ca="1">INDIRECT(SO$203&amp;ROW())*SO$205</f>
        <v>1</v>
      </c>
      <c r="SP39" s="707" cm="1">
        <f t="array" aca="1" ref="SP39" ca="1">INDIRECT(SP$203&amp;ROW())*SP$205</f>
        <v>2</v>
      </c>
      <c r="SQ39" s="707" cm="1">
        <f t="array" aca="1" ref="SQ39" ca="1">INDIRECT(SQ$203&amp;ROW())*SQ$205</f>
        <v>2</v>
      </c>
      <c r="SR39" s="707" cm="1">
        <f t="array" aca="1" ref="SR39" ca="1">INDIRECT(SR$203&amp;ROW())*SR$205</f>
        <v>3</v>
      </c>
      <c r="SS39" s="707" cm="1">
        <f t="array" aca="1" ref="SS39" ca="1">INDIRECT(SS$203&amp;ROW())*SS$205</f>
        <v>3</v>
      </c>
      <c r="ST39" s="707" cm="1">
        <f t="array" aca="1" ref="ST39" ca="1">INDIRECT(ST$203&amp;ROW())*ST$205</f>
        <v>3</v>
      </c>
      <c r="SU39" s="707" cm="1">
        <f t="array" aca="1" ref="SU39" ca="1">INDIRECT(SU$203&amp;ROW())*SU$205</f>
        <v>3</v>
      </c>
      <c r="SV39" s="707" cm="1">
        <f t="array" aca="1" ref="SV39" ca="1">INDIRECT(SV$203&amp;ROW())*SV$205</f>
        <v>3</v>
      </c>
      <c r="SW39" s="707" cm="1">
        <f t="array" aca="1" ref="SW39" ca="1">INDIRECT(SW$203&amp;ROW())*SW$205</f>
        <v>3</v>
      </c>
      <c r="SX39" s="707" cm="1">
        <f t="array" aca="1" ref="SX39" ca="1">INDIRECT(SX$203&amp;ROW())*SX$205</f>
        <v>3</v>
      </c>
      <c r="SY39" s="707" cm="1">
        <f t="array" aca="1" ref="SY39" ca="1">INDIRECT(SY$203&amp;ROW())*SY$205</f>
        <v>3</v>
      </c>
      <c r="SZ39" s="707" cm="1">
        <f t="array" aca="1" ref="SZ39" ca="1">INDIRECT(SZ$203&amp;ROW())*SZ$205</f>
        <v>3</v>
      </c>
      <c r="TA39" s="707" cm="1">
        <f t="array" aca="1" ref="TA39" ca="1">INDIRECT(TA$203&amp;ROW())*TA$205</f>
        <v>2</v>
      </c>
      <c r="TB39" s="696" cm="1">
        <f t="array" aca="1" ref="TB39" ca="1">IF(INDIRECT(TB$203&amp;ROW())="-",0,INDIRECT(TB$203&amp;ROW())*TB$205)</f>
        <v>0.61219999999999997</v>
      </c>
      <c r="TC39" s="707" cm="1">
        <f t="array" aca="1" ref="TC39" ca="1">INDIRECT(TC$203&amp;ROW())*TC$205</f>
        <v>2</v>
      </c>
      <c r="TD39" s="696" cm="1">
        <f t="array" aca="1" ref="TD39" ca="1">IF(INDIRECT(TD$203&amp;ROW())="-",0,INDIRECT(TD$203&amp;ROW())*TD$205)</f>
        <v>0.76470000000000005</v>
      </c>
      <c r="TE39" s="732" cm="1">
        <f t="array" aca="1" ref="TE39" ca="1">INDIRECT(TE$203&amp;ROW())*TE$205</f>
        <v>2</v>
      </c>
      <c r="TF39" s="707" cm="1">
        <f t="array" aca="1" ref="TF39" ca="1">INDIRECT(TF$203&amp;ROW())*TF$205</f>
        <v>3</v>
      </c>
      <c r="TG39" s="707" cm="1">
        <f t="array" aca="1" ref="TG39" ca="1">INDIRECT(TG$203&amp;ROW())*TG$205</f>
        <v>3</v>
      </c>
      <c r="TH39" s="707" cm="1">
        <f t="array" aca="1" ref="TH39" ca="1">INDIRECT(TH$203&amp;ROW())*TH$205</f>
        <v>1</v>
      </c>
      <c r="TI39" s="707" cm="1">
        <f t="array" aca="1" ref="TI39" ca="1">INDIRECT(TI$203&amp;ROW())*TI$205</f>
        <v>3</v>
      </c>
      <c r="TJ39" s="696" cm="1">
        <f t="array" aca="1" ref="TJ39" ca="1">IF(INDIRECT(TJ$203&amp;ROW())="-",0,INDIRECT(TJ$203&amp;ROW())*TJ$205)</f>
        <v>0.86899999999999999</v>
      </c>
      <c r="TK39" s="707" cm="1">
        <f t="array" aca="1" ref="TK39" ca="1">INDIRECT(TK$203&amp;ROW())*TK$205</f>
        <v>1</v>
      </c>
      <c r="TL39" s="707" cm="1">
        <f t="array" aca="1" ref="TL39" ca="1">INDIRECT(TL$203&amp;ROW())*TL$205</f>
        <v>2</v>
      </c>
      <c r="TM39" s="707" cm="1">
        <f t="array" aca="1" ref="TM39" ca="1">INDIRECT(TM$203&amp;ROW())*TM$205</f>
        <v>1</v>
      </c>
      <c r="TN39" s="707" cm="1">
        <f t="array" aca="1" ref="TN39" ca="1">IF($TM39=0,0,INDIRECT(TN$203&amp;ROW())*TN$205)</f>
        <v>1</v>
      </c>
      <c r="TO39" s="707" cm="1">
        <f t="array" aca="1" ref="TO39" ca="1">IF($TM39=0,0,INDIRECT(TO$203&amp;ROW())*TO$205)</f>
        <v>1</v>
      </c>
      <c r="TP39" s="707" cm="1">
        <f t="array" aca="1" ref="TP39" ca="1">IF($TM39=0,0,INDIRECT(TP$203&amp;ROW())*TP$205)</f>
        <v>0</v>
      </c>
      <c r="TQ39" s="707" cm="1">
        <f t="array" aca="1" ref="TQ39" ca="1">IF($TM39=0,0,INDIRECT(TQ$203&amp;ROW())*TQ$205)</f>
        <v>1</v>
      </c>
      <c r="TR39" s="707" cm="1">
        <f t="array" aca="1" ref="TR39" ca="1">INDIRECT(TR$203&amp;ROW())*TR$205</f>
        <v>1</v>
      </c>
      <c r="TS39" s="707" cm="1">
        <f t="array" aca="1" ref="TS39" ca="1">IF($TR39=0,0,INDIRECT(TS$203&amp;ROW())*TS$205)</f>
        <v>1</v>
      </c>
      <c r="TT39" s="707" cm="1">
        <f t="array" aca="1" ref="TT39" ca="1">IF($TR39=0,0,INDIRECT(TT$203&amp;ROW())*TT$205)</f>
        <v>0</v>
      </c>
      <c r="TU39" s="707" cm="1">
        <f t="array" aca="1" ref="TU39" ca="1">INDIRECT(TU$203&amp;ROW())*TU$205</f>
        <v>1</v>
      </c>
      <c r="TV39" s="707" cm="1">
        <f t="array" aca="1" ref="TV39" ca="1">INDIRECT(TV$203&amp;ROW())*TV$205</f>
        <v>1</v>
      </c>
      <c r="TW39" s="707" cm="1">
        <f t="array" aca="1" ref="TW39" ca="1">INDIRECT(TW$203&amp;ROW())*TW$205</f>
        <v>1</v>
      </c>
      <c r="TX39" s="707" cm="1">
        <f t="array" aca="1" ref="TX39" ca="1">INDIRECT(TX$203&amp;ROW())*TX$205</f>
        <v>3</v>
      </c>
      <c r="TY39" s="707" cm="1">
        <f t="array" aca="1" ref="TY39" ca="1">INDIRECT(TY$203&amp;ROW())*TY$205</f>
        <v>0</v>
      </c>
      <c r="TZ39" s="707" cm="1">
        <f t="array" aca="1" ref="TZ39" ca="1">INDIRECT(TZ$203&amp;ROW())*TZ$205</f>
        <v>2</v>
      </c>
      <c r="UA39" s="707" cm="1">
        <f t="array" aca="1" ref="UA39" ca="1">INDIRECT(UA$203&amp;ROW())*UA$205</f>
        <v>2</v>
      </c>
      <c r="UB39" s="707" cm="1">
        <f t="array" aca="1" ref="UB39" ca="1">INDIRECT(UB$203&amp;ROW())*UB$205</f>
        <v>2</v>
      </c>
      <c r="UC39" s="707" cm="1">
        <f t="array" aca="1" ref="UC39" ca="1">INDIRECT(UC$203&amp;ROW())*UC$205</f>
        <v>1</v>
      </c>
      <c r="UD39" s="707" cm="1">
        <f t="array" aca="1" ref="UD39" ca="1">INDIRECT(UD$203&amp;ROW())*UD$205</f>
        <v>1</v>
      </c>
      <c r="UE39" s="707" cm="1">
        <f t="array" aca="1" ref="UE39" ca="1">INDIRECT(UE$203&amp;ROW())*UE$205</f>
        <v>3</v>
      </c>
      <c r="UF39" s="707" cm="1">
        <f t="array" aca="1" ref="UF39" ca="1">INDIRECT(UF$203&amp;ROW())*UF$205</f>
        <v>2</v>
      </c>
      <c r="UG39" s="696" cm="1">
        <f t="array" aca="1" ref="UG39" ca="1">IF(INDIRECT(UG$203&amp;ROW())="-",0,INDIRECT(UG$203&amp;ROW())*UG$205)</f>
        <v>0.77229999999999999</v>
      </c>
      <c r="UH39" s="707" cm="1">
        <f t="array" aca="1" ref="UH39" ca="1">INDIRECT(UH$203&amp;ROW())*UH$205</f>
        <v>2</v>
      </c>
      <c r="UI39" s="707" cm="1">
        <f t="array" aca="1" ref="UI39" ca="1">INDIRECT(UI$203&amp;ROW())*UI$205</f>
        <v>1</v>
      </c>
      <c r="UJ39" s="707" cm="1">
        <f t="array" aca="1" ref="UJ39" ca="1">INDIRECT(UJ$203&amp;ROW())*UJ$205</f>
        <v>2</v>
      </c>
      <c r="UM39" s="606" t="s">
        <v>2905</v>
      </c>
      <c r="UN39" s="616">
        <f t="shared" ca="1" si="101"/>
        <v>0.18720310219966924</v>
      </c>
      <c r="UO39" s="616">
        <f t="shared" ca="1" si="101"/>
        <v>1.5785703781343867</v>
      </c>
      <c r="UP39" s="616">
        <f t="shared" ca="1" si="101"/>
        <v>1.190315493832806</v>
      </c>
      <c r="UQ39" s="616">
        <f t="shared" ca="1" si="101"/>
        <v>0.29355872991449461</v>
      </c>
      <c r="UR39" s="616">
        <f t="shared" ca="1" si="101"/>
        <v>1.0502465449096676</v>
      </c>
      <c r="US39" s="616">
        <f t="shared" ca="1" si="101"/>
        <v>0.41305213694811815</v>
      </c>
      <c r="UT39" s="616">
        <f t="shared" ca="1" si="101"/>
        <v>0.30690415393182785</v>
      </c>
      <c r="UU39" s="616">
        <f t="shared" ca="1" si="101"/>
        <v>0.53359975015917405</v>
      </c>
      <c r="UV39" s="616">
        <f t="shared" ca="1" si="101"/>
        <v>0.44410973870643028</v>
      </c>
      <c r="UW39" s="616">
        <f t="shared" ca="1" si="101"/>
        <v>0.6421874155054268</v>
      </c>
      <c r="UX39" s="616">
        <f t="shared" ca="1" si="101"/>
        <v>0.28247365722383649</v>
      </c>
      <c r="UY39" s="616">
        <f t="shared" ca="1" si="101"/>
        <v>1.5108379627063613</v>
      </c>
      <c r="UZ39" s="616">
        <f t="shared" ca="1" si="101"/>
        <v>1.1960042318268584</v>
      </c>
      <c r="VA39" s="616">
        <f t="shared" ca="1" si="101"/>
        <v>0.25388096088919682</v>
      </c>
      <c r="VB39" s="616">
        <f t="shared" ca="1" si="101"/>
        <v>1.528010083348541</v>
      </c>
      <c r="VC39" s="616">
        <f t="shared" ca="1" si="96"/>
        <v>0.81136547065658093</v>
      </c>
      <c r="VD39" s="616">
        <f t="shared" ca="1" si="96"/>
        <v>0.85304819841956248</v>
      </c>
      <c r="VE39" s="616">
        <f t="shared" ca="1" si="96"/>
        <v>1.620308650861136</v>
      </c>
      <c r="VF39" s="616">
        <f t="shared" ca="1" si="96"/>
        <v>0.95807256683723563</v>
      </c>
      <c r="VG39" s="616">
        <f t="shared" ca="1" si="96"/>
        <v>0.19209711823520634</v>
      </c>
      <c r="VH39" s="616">
        <f t="shared" ca="1" si="96"/>
        <v>1.454227778282527</v>
      </c>
      <c r="VI39" s="616">
        <f t="shared" ca="1" si="96"/>
        <v>1.1605791375844847</v>
      </c>
      <c r="VJ39" s="616">
        <f t="shared" ca="1" si="96"/>
        <v>1.1038721171937993</v>
      </c>
      <c r="VK39" s="616">
        <f t="shared" ca="1" si="96"/>
        <v>0.83678976492872159</v>
      </c>
      <c r="VL39" s="616">
        <f t="shared" ca="1" si="96"/>
        <v>1.1863766389476611</v>
      </c>
      <c r="VM39" s="616">
        <f t="shared" ca="1" si="96"/>
        <v>1.7393845659645861</v>
      </c>
      <c r="VN39" s="616">
        <f t="shared" ca="1" si="96"/>
        <v>1.5883663456229635</v>
      </c>
      <c r="VO39" s="616">
        <f t="shared" ca="1" si="96"/>
        <v>-0.42150866262694142</v>
      </c>
      <c r="VP39" s="616">
        <f t="shared" ca="1" si="96"/>
        <v>2.1525849422547609</v>
      </c>
      <c r="VQ39" s="616">
        <f t="shared" ca="1" si="86"/>
        <v>1.2773868528042598</v>
      </c>
      <c r="VR39" s="616">
        <f t="shared" ca="1" si="86"/>
        <v>1.5497103694524457</v>
      </c>
      <c r="VS39" s="616">
        <f t="shared" ca="1" si="86"/>
        <v>-0.40481357988865657</v>
      </c>
      <c r="VT39" s="616">
        <f t="shared" ca="1" si="86"/>
        <v>2.5655357300130479</v>
      </c>
      <c r="VU39" s="616">
        <f t="shared" ca="1" si="86"/>
        <v>1.2114249894444582</v>
      </c>
      <c r="VV39" s="616">
        <f t="shared" ca="1" si="86"/>
        <v>0.51470231560879698</v>
      </c>
      <c r="VW39" s="616">
        <f t="shared" ca="1" si="86"/>
        <v>0.66845613582062358</v>
      </c>
      <c r="VX39" s="616">
        <f t="shared" ca="1" si="86"/>
        <v>-0.78524029103755877</v>
      </c>
      <c r="VY39" s="616">
        <f t="shared" ca="1" si="86"/>
        <v>0.70583605694264007</v>
      </c>
      <c r="VZ39" s="616">
        <f t="shared" ca="1" si="86"/>
        <v>0.68442622420316401</v>
      </c>
      <c r="WA39" s="616">
        <f t="shared" ca="1" si="86"/>
        <v>0.92808016936885662</v>
      </c>
      <c r="WB39" s="616">
        <f t="shared" ca="1" si="86"/>
        <v>0.33435322352896929</v>
      </c>
      <c r="WC39" s="616">
        <f t="shared" ca="1" si="86"/>
        <v>0.47817673461028487</v>
      </c>
      <c r="WD39" s="616">
        <f t="shared" ca="1" si="86"/>
        <v>1.1315684290219801</v>
      </c>
      <c r="WE39" s="616">
        <f t="shared" ca="1" si="86"/>
        <v>0.67426644196529939</v>
      </c>
      <c r="WF39" s="616">
        <f t="shared" ca="1" si="86"/>
        <v>0.43359285389380448</v>
      </c>
      <c r="WG39" s="616">
        <f t="shared" ca="1" si="87"/>
        <v>1.1042161560551988</v>
      </c>
      <c r="WH39" s="616">
        <f t="shared" ca="1" si="87"/>
        <v>0.91987607881584121</v>
      </c>
      <c r="WI39" s="627">
        <f t="shared" ca="1" si="76"/>
        <v>1.0659329460226332</v>
      </c>
      <c r="WL39" s="606" t="s">
        <v>2905</v>
      </c>
      <c r="WM39" s="700" t="str">
        <f t="shared" ca="1" si="63"/>
        <v>A</v>
      </c>
      <c r="WN39" s="479">
        <f t="shared" ca="1" si="64"/>
        <v>0.86083350691649196</v>
      </c>
      <c r="WO39" s="495">
        <f t="shared" ca="1" si="97"/>
        <v>0.88414998418137092</v>
      </c>
      <c r="WP39" s="458">
        <f t="shared" ca="1" si="97"/>
        <v>0.89894104633955296</v>
      </c>
      <c r="WQ39" s="458">
        <f t="shared" ca="1" si="97"/>
        <v>0.82641670873132256</v>
      </c>
      <c r="WR39" s="459">
        <f t="shared" ca="1" si="97"/>
        <v>0.83382628841372164</v>
      </c>
      <c r="WS39" s="495">
        <f t="shared" ca="1" si="65"/>
        <v>0.79432290094267444</v>
      </c>
      <c r="WT39" s="458">
        <f t="shared" ca="1" si="66"/>
        <v>0.979305664232061</v>
      </c>
      <c r="WU39" s="458">
        <f t="shared" ca="1" si="67"/>
        <v>1.1984391695175374</v>
      </c>
      <c r="WV39" s="459">
        <f t="shared" ca="1" si="68"/>
        <v>0.6997947774071952</v>
      </c>
      <c r="WW39" s="484">
        <f t="shared" ca="1" si="102"/>
        <v>0.13999047982491267</v>
      </c>
      <c r="WX39" s="484">
        <f t="shared" ca="1" si="102"/>
        <v>0.95203579505284863</v>
      </c>
      <c r="WY39" s="484">
        <f t="shared" ca="1" si="102"/>
        <v>0.86666871105966603</v>
      </c>
      <c r="WZ39" s="484">
        <f t="shared" ca="1" si="102"/>
        <v>0.10559307515024371</v>
      </c>
      <c r="XA39" s="484">
        <f t="shared" ca="1" si="102"/>
        <v>0.5542151017488316</v>
      </c>
      <c r="XB39" s="484">
        <f t="shared" ca="1" si="102"/>
        <v>0.21821544394969081</v>
      </c>
      <c r="XC39" s="484">
        <f t="shared" ca="1" si="102"/>
        <v>0.14467461816346364</v>
      </c>
      <c r="XD39" s="484">
        <f t="shared" ca="1" si="102"/>
        <v>0.27368331185664035</v>
      </c>
      <c r="XE39" s="484">
        <f t="shared" ca="1" si="102"/>
        <v>0.21801347073098662</v>
      </c>
      <c r="XF39" s="484">
        <f t="shared" ca="1" si="102"/>
        <v>0.41324760187774212</v>
      </c>
      <c r="XG39" s="484">
        <f t="shared" ca="1" si="102"/>
        <v>0.1145148206385433</v>
      </c>
      <c r="XH39" s="484">
        <f t="shared" ca="1" si="102"/>
        <v>0.76267100357417117</v>
      </c>
      <c r="XI39" s="484">
        <f t="shared" ca="1" si="102"/>
        <v>0.83588735762379129</v>
      </c>
      <c r="XJ39" s="484">
        <f t="shared" ca="1" si="102"/>
        <v>0.18017931794306297</v>
      </c>
      <c r="XK39" s="484">
        <f t="shared" ca="1" si="102"/>
        <v>1.0853455622024688</v>
      </c>
      <c r="XL39" s="484">
        <f t="shared" ca="1" si="98"/>
        <v>0.71676025677802357</v>
      </c>
      <c r="XM39" s="484">
        <f t="shared" ca="1" si="98"/>
        <v>0.64336895124803395</v>
      </c>
      <c r="XN39" s="484">
        <f t="shared" ca="1" si="98"/>
        <v>1.1298412222454701</v>
      </c>
      <c r="XO39" s="484">
        <f t="shared" ca="1" si="98"/>
        <v>0.70341687857189839</v>
      </c>
      <c r="XP39" s="484">
        <f t="shared" ca="1" si="98"/>
        <v>0.12294215567053206</v>
      </c>
      <c r="XQ39" s="484">
        <f t="shared" ca="1" si="98"/>
        <v>0.96764316366919345</v>
      </c>
      <c r="XR39" s="484">
        <f t="shared" ca="1" si="98"/>
        <v>1.0155067453864242</v>
      </c>
      <c r="XS39" s="484">
        <f t="shared" ca="1" si="98"/>
        <v>0.68108909630857417</v>
      </c>
      <c r="XT39" s="484">
        <f t="shared" ca="1" si="98"/>
        <v>0.50818242424121263</v>
      </c>
      <c r="XU39" s="484">
        <f t="shared" ca="1" si="98"/>
        <v>0.90140897027243294</v>
      </c>
      <c r="XV39" s="484">
        <f t="shared" ca="1" si="98"/>
        <v>0.91769929700291553</v>
      </c>
      <c r="XW39" s="484">
        <f t="shared" ca="1" si="98"/>
        <v>1.0251316394650607</v>
      </c>
      <c r="XX39" s="484">
        <f t="shared" ca="1" si="98"/>
        <v>-0.20379943838012618</v>
      </c>
      <c r="XY39" s="484">
        <f t="shared" ca="1" si="98"/>
        <v>1.1318291626375534</v>
      </c>
      <c r="XZ39" s="484">
        <f t="shared" ca="1" si="88"/>
        <v>0.93428074414103568</v>
      </c>
      <c r="YA39" s="484">
        <f t="shared" ca="1" si="88"/>
        <v>1.0567475009296226</v>
      </c>
      <c r="YB39" s="484">
        <f t="shared" ca="1" si="88"/>
        <v>-0.21272953623148902</v>
      </c>
      <c r="YC39" s="484">
        <f t="shared" ca="1" si="88"/>
        <v>1.144742042731822</v>
      </c>
      <c r="YD39" s="484">
        <f t="shared" ca="1" si="88"/>
        <v>0.89512192470051022</v>
      </c>
      <c r="YE39" s="484">
        <f t="shared" ca="1" si="88"/>
        <v>0.3707400779330165</v>
      </c>
      <c r="YF39" s="484">
        <f t="shared" ca="1" si="88"/>
        <v>0.39432227452058582</v>
      </c>
      <c r="YG39" s="484">
        <f t="shared" ca="1" si="88"/>
        <v>-0.54699838673676349</v>
      </c>
      <c r="YH39" s="484">
        <f t="shared" ca="1" si="88"/>
        <v>0.3761400347447329</v>
      </c>
      <c r="YI39" s="484">
        <f t="shared" ca="1" si="88"/>
        <v>0.40086843951579315</v>
      </c>
      <c r="YJ39" s="484">
        <f t="shared" ca="1" si="88"/>
        <v>0.55062996448654267</v>
      </c>
      <c r="YK39" s="484">
        <f t="shared" ca="1" si="88"/>
        <v>5.8277766861099353E-2</v>
      </c>
      <c r="YL39" s="484">
        <f t="shared" ca="1" si="88"/>
        <v>0.15139075417761619</v>
      </c>
      <c r="YM39" s="484">
        <f t="shared" ca="1" si="88"/>
        <v>0.90333107688824665</v>
      </c>
      <c r="YN39" s="484">
        <f t="shared" ca="1" si="88"/>
        <v>0.48075197312125845</v>
      </c>
      <c r="YO39" s="484">
        <f t="shared" ca="1" si="88"/>
        <v>0.2662693715761853</v>
      </c>
      <c r="YP39" s="484">
        <f t="shared" ca="1" si="89"/>
        <v>0.58832636794620996</v>
      </c>
      <c r="YQ39" s="484">
        <f t="shared" ca="1" si="89"/>
        <v>0.66635823149419537</v>
      </c>
      <c r="YR39" s="484">
        <f t="shared" ca="1" si="79"/>
        <v>0.79923652292777037</v>
      </c>
      <c r="YU39" s="606" t="s">
        <v>2905</v>
      </c>
      <c r="YV39" s="700" t="str">
        <f t="shared" ca="1" si="49"/>
        <v>A</v>
      </c>
      <c r="YW39" s="479">
        <f t="shared" ca="1" si="69"/>
        <v>0.87223509841126212</v>
      </c>
      <c r="YX39" s="495">
        <f t="shared" ca="1" si="99"/>
        <v>0.92354757401139775</v>
      </c>
      <c r="YY39" s="458">
        <f t="shared" ca="1" si="99"/>
        <v>0.89197627644295485</v>
      </c>
      <c r="YZ39" s="458">
        <f t="shared" ca="1" si="99"/>
        <v>0.75819136913603891</v>
      </c>
      <c r="ZA39" s="459">
        <f t="shared" ca="1" si="99"/>
        <v>0.9152251740546572</v>
      </c>
      <c r="ZB39" s="495">
        <f t="shared" ca="1" si="70"/>
        <v>0.6719545274313431</v>
      </c>
      <c r="ZC39" s="458">
        <f t="shared" ca="1" si="71"/>
        <v>1.0122791550121666</v>
      </c>
      <c r="ZD39" s="458">
        <f t="shared" ca="1" si="72"/>
        <v>1.1270090315600469</v>
      </c>
      <c r="ZE39" s="459">
        <f t="shared" ca="1" si="73"/>
        <v>0.62712883917458673</v>
      </c>
      <c r="ZF39" s="484">
        <f t="shared" ca="1" si="103"/>
        <v>6.2622520444229578E-3</v>
      </c>
      <c r="ZG39" s="484">
        <f t="shared" ca="1" si="103"/>
        <v>0.20129871520842663</v>
      </c>
      <c r="ZH39" s="484">
        <f t="shared" ca="1" si="103"/>
        <v>8.9808171214972948E-2</v>
      </c>
      <c r="ZI39" s="484">
        <f t="shared" ca="1" si="103"/>
        <v>2.1988880583922777E-2</v>
      </c>
      <c r="ZJ39" s="484">
        <f t="shared" ca="1" si="103"/>
        <v>9.1836409008688807E-2</v>
      </c>
      <c r="ZK39" s="484">
        <f t="shared" ca="1" si="103"/>
        <v>7.3425809550013654E-2</v>
      </c>
      <c r="ZL39" s="484">
        <f t="shared" ca="1" si="103"/>
        <v>2.4672875513209128E-2</v>
      </c>
      <c r="ZM39" s="484">
        <f t="shared" ca="1" si="103"/>
        <v>9.4446117703140112E-2</v>
      </c>
      <c r="ZN39" s="484">
        <f t="shared" ca="1" si="103"/>
        <v>8.9770705925095284E-2</v>
      </c>
      <c r="ZO39" s="484">
        <f t="shared" ca="1" si="103"/>
        <v>2.8984588520071332E-2</v>
      </c>
      <c r="ZP39" s="484">
        <f t="shared" ca="1" si="103"/>
        <v>2.6000050859821721E-2</v>
      </c>
      <c r="ZQ39" s="484">
        <f t="shared" ca="1" si="103"/>
        <v>2.5821286544858647E-2</v>
      </c>
      <c r="ZR39" s="484">
        <f t="shared" ca="1" si="103"/>
        <v>6.8537874740930649E-2</v>
      </c>
      <c r="ZS39" s="484">
        <f t="shared" ca="1" si="103"/>
        <v>2.1302799848519589E-2</v>
      </c>
      <c r="ZT39" s="484">
        <f t="shared" ca="1" si="103"/>
        <v>5.4582123014624152E-2</v>
      </c>
      <c r="ZU39" s="484">
        <f t="shared" ca="1" si="100"/>
        <v>5.1350541509506804E-2</v>
      </c>
      <c r="ZV39" s="484">
        <f t="shared" ca="1" si="100"/>
        <v>4.5270410067628573E-2</v>
      </c>
      <c r="ZW39" s="484">
        <f t="shared" ca="1" si="100"/>
        <v>0.22401145365982966</v>
      </c>
      <c r="ZX39" s="484">
        <f t="shared" ca="1" si="100"/>
        <v>2.7969817598544739E-2</v>
      </c>
      <c r="ZY39" s="484">
        <f t="shared" ca="1" si="100"/>
        <v>2.0688262452075154E-2</v>
      </c>
      <c r="ZZ39" s="484">
        <f t="shared" ca="1" si="100"/>
        <v>8.8902203566076518E-2</v>
      </c>
      <c r="AAA39" s="484">
        <f t="shared" ca="1" si="100"/>
        <v>7.0124047108771501E-2</v>
      </c>
      <c r="AAB39" s="484">
        <f t="shared" ca="1" si="100"/>
        <v>0.12431811823163672</v>
      </c>
      <c r="AAC39" s="484">
        <f t="shared" ca="1" si="100"/>
        <v>1.2546600107337495E-2</v>
      </c>
      <c r="AAD39" s="484">
        <f t="shared" ca="1" si="100"/>
        <v>0.1113065835753817</v>
      </c>
      <c r="AAE39" s="484">
        <f t="shared" ca="1" si="100"/>
        <v>0.12230055198290701</v>
      </c>
      <c r="AAF39" s="484">
        <f t="shared" ca="1" si="100"/>
        <v>0.15520859527451789</v>
      </c>
      <c r="AAG39" s="484">
        <f t="shared" ca="1" si="100"/>
        <v>-4.3018323338477257E-2</v>
      </c>
      <c r="AAH39" s="484">
        <f t="shared" ca="1" si="100"/>
        <v>0.17701198249563294</v>
      </c>
      <c r="AAI39" s="484">
        <f t="shared" ca="1" si="90"/>
        <v>9.8955202424813982E-2</v>
      </c>
      <c r="AAJ39" s="484">
        <f t="shared" ca="1" si="90"/>
        <v>0.12557839571762494</v>
      </c>
      <c r="AAK39" s="484">
        <f t="shared" ca="1" si="90"/>
        <v>-3.3183772310049216E-2</v>
      </c>
      <c r="AAL39" s="484">
        <f t="shared" ca="1" si="90"/>
        <v>0.11518962643426967</v>
      </c>
      <c r="AAM39" s="484">
        <f t="shared" ca="1" si="90"/>
        <v>3.2295609342675426E-2</v>
      </c>
      <c r="AAN39" s="484">
        <f t="shared" ca="1" si="90"/>
        <v>4.9087251052876063E-2</v>
      </c>
      <c r="AAO39" s="484">
        <f t="shared" ca="1" si="90"/>
        <v>1.8805162954418208E-2</v>
      </c>
      <c r="AAP39" s="484">
        <f t="shared" ca="1" si="90"/>
        <v>-2.8906649957960041E-2</v>
      </c>
      <c r="AAQ39" s="484">
        <f t="shared" ca="1" si="90"/>
        <v>7.2202153341576855E-2</v>
      </c>
      <c r="AAR39" s="484">
        <f t="shared" ca="1" si="90"/>
        <v>1.612649398533611E-2</v>
      </c>
      <c r="AAS39" s="484">
        <f t="shared" ca="1" si="90"/>
        <v>2.5193481555402932E-2</v>
      </c>
      <c r="AAT39" s="484">
        <f t="shared" ca="1" si="90"/>
        <v>0.1027465411596778</v>
      </c>
      <c r="AAU39" s="484">
        <f t="shared" ca="1" si="90"/>
        <v>0.12363824729832018</v>
      </c>
      <c r="AAV39" s="484">
        <f t="shared" ca="1" si="90"/>
        <v>7.4818040837836219E-2</v>
      </c>
      <c r="AAW39" s="484">
        <f t="shared" ca="1" si="90"/>
        <v>2.5206724043060142E-2</v>
      </c>
      <c r="AAX39" s="484">
        <f t="shared" ca="1" si="90"/>
        <v>3.4115110740874581E-2</v>
      </c>
      <c r="AAY39" s="484">
        <f t="shared" ca="1" si="91"/>
        <v>0.13484625623176977</v>
      </c>
      <c r="AAZ39" s="484">
        <f t="shared" ca="1" si="91"/>
        <v>0.10083451386486998</v>
      </c>
      <c r="ABA39" s="484">
        <f t="shared" ca="1" si="82"/>
        <v>0.11331661652741069</v>
      </c>
    </row>
    <row r="40" spans="1:729" ht="15" customHeight="1" x14ac:dyDescent="0.35">
      <c r="A40" s="498">
        <v>38</v>
      </c>
      <c r="B40" s="628"/>
      <c r="C40" s="606" t="s">
        <v>2968</v>
      </c>
      <c r="D40" s="629">
        <v>174</v>
      </c>
      <c r="E40" s="630" t="s">
        <v>2969</v>
      </c>
      <c r="F40" s="631" t="s">
        <v>1306</v>
      </c>
      <c r="G40" s="632">
        <v>869.59500000000003</v>
      </c>
      <c r="H40" s="504">
        <v>1205.4005394608839</v>
      </c>
      <c r="I40" s="505">
        <v>1420</v>
      </c>
      <c r="J40" s="633" t="s">
        <v>2970</v>
      </c>
      <c r="K40" s="507">
        <v>0</v>
      </c>
      <c r="L40" s="841" t="s">
        <v>1188</v>
      </c>
      <c r="M40" s="817">
        <v>177</v>
      </c>
      <c r="N40" s="818">
        <v>0.27989999999999998</v>
      </c>
      <c r="O40" s="819">
        <v>0.1235</v>
      </c>
      <c r="P40" s="820">
        <v>0.25109999999999999</v>
      </c>
      <c r="Q40" s="821">
        <v>0.4652</v>
      </c>
      <c r="R40" s="818">
        <v>0.11899999999999999</v>
      </c>
      <c r="S40" s="822">
        <v>0.2336</v>
      </c>
      <c r="T40" s="822">
        <v>9.7199999999999995E-2</v>
      </c>
      <c r="U40" s="822">
        <v>5.0720000000000001E-2</v>
      </c>
      <c r="V40" s="822">
        <v>1.5699999999999999E-2</v>
      </c>
      <c r="W40" s="633" t="s">
        <v>1188</v>
      </c>
      <c r="X40" s="516" t="s">
        <v>1188</v>
      </c>
      <c r="Y40" s="517" t="s">
        <v>1188</v>
      </c>
      <c r="Z40" s="517">
        <v>0</v>
      </c>
      <c r="AA40" s="875" t="s">
        <v>1188</v>
      </c>
      <c r="AB40" s="520" t="s">
        <v>1188</v>
      </c>
      <c r="AC40" s="576">
        <v>0</v>
      </c>
      <c r="AD40" s="575" t="s">
        <v>1188</v>
      </c>
      <c r="AE40" s="817">
        <v>0</v>
      </c>
      <c r="AF40" s="634" t="s">
        <v>1188</v>
      </c>
      <c r="AG40" s="635" t="s">
        <v>1188</v>
      </c>
      <c r="AH40" s="636" t="s">
        <v>1188</v>
      </c>
      <c r="AI40" s="636" t="s">
        <v>1188</v>
      </c>
      <c r="AJ40" s="636" t="s">
        <v>1188</v>
      </c>
      <c r="AK40" s="637" t="s">
        <v>1188</v>
      </c>
      <c r="AL40" s="638" t="s">
        <v>1188</v>
      </c>
      <c r="AM40" s="639" t="s">
        <v>1188</v>
      </c>
      <c r="AN40" s="636" t="s">
        <v>1188</v>
      </c>
      <c r="AO40" s="636" t="s">
        <v>1188</v>
      </c>
      <c r="AP40" s="636" t="s">
        <v>1188</v>
      </c>
      <c r="AQ40" s="636" t="s">
        <v>1188</v>
      </c>
      <c r="AR40" s="636" t="s">
        <v>1188</v>
      </c>
      <c r="AS40" s="636" t="s">
        <v>1188</v>
      </c>
      <c r="AT40" s="636" t="s">
        <v>1188</v>
      </c>
      <c r="AU40" s="640" t="s">
        <v>1188</v>
      </c>
      <c r="AV40" s="847" t="s">
        <v>2970</v>
      </c>
      <c r="AW40" s="642" t="s">
        <v>2971</v>
      </c>
      <c r="AX40" s="843">
        <v>0</v>
      </c>
      <c r="AY40" s="885" t="s">
        <v>1188</v>
      </c>
      <c r="AZ40" s="800">
        <v>1</v>
      </c>
      <c r="BA40" s="845" t="s">
        <v>2972</v>
      </c>
      <c r="BB40" s="631" t="s">
        <v>2973</v>
      </c>
      <c r="BC40" s="646" t="s">
        <v>2974</v>
      </c>
      <c r="BD40" s="631" t="s">
        <v>1195</v>
      </c>
      <c r="BE40" s="631" t="s">
        <v>1317</v>
      </c>
      <c r="BF40" s="631">
        <v>1</v>
      </c>
      <c r="BG40" s="631">
        <v>2016</v>
      </c>
      <c r="BH40" s="502" t="s">
        <v>1195</v>
      </c>
      <c r="BI40" s="502">
        <v>1</v>
      </c>
      <c r="BJ40" s="534">
        <v>2</v>
      </c>
      <c r="BK40" s="502" t="s">
        <v>2975</v>
      </c>
      <c r="BL40" s="631" t="s">
        <v>1199</v>
      </c>
      <c r="BM40" s="859" t="s">
        <v>2976</v>
      </c>
      <c r="BN40" s="647">
        <v>1999</v>
      </c>
      <c r="BO40" s="651" t="s">
        <v>1188</v>
      </c>
      <c r="BP40" s="647" t="s">
        <v>1188</v>
      </c>
      <c r="BQ40" s="647">
        <v>0</v>
      </c>
      <c r="BR40" s="647" t="s">
        <v>1188</v>
      </c>
      <c r="BS40" s="647" t="s">
        <v>1188</v>
      </c>
      <c r="BT40" s="647" t="s">
        <v>1188</v>
      </c>
      <c r="BU40" s="647" t="s">
        <v>1188</v>
      </c>
      <c r="BV40" s="648" t="s">
        <v>1188</v>
      </c>
      <c r="BW40" s="859" t="s">
        <v>2977</v>
      </c>
      <c r="BX40" s="650">
        <v>2014</v>
      </c>
      <c r="BY40" s="647" t="s">
        <v>1188</v>
      </c>
      <c r="BZ40" s="651" t="s">
        <v>2109</v>
      </c>
      <c r="CA40" s="647">
        <v>0</v>
      </c>
      <c r="CB40" s="647" t="s">
        <v>1188</v>
      </c>
      <c r="CC40" s="798" t="s">
        <v>1188</v>
      </c>
      <c r="CD40" s="652" t="s">
        <v>1188</v>
      </c>
      <c r="CE40" s="647">
        <v>0</v>
      </c>
      <c r="CF40" s="647">
        <v>1</v>
      </c>
      <c r="CG40" s="633" t="s">
        <v>2978</v>
      </c>
      <c r="CH40" s="647">
        <v>1892</v>
      </c>
      <c r="CI40" s="647">
        <v>1993</v>
      </c>
      <c r="CJ40" s="647">
        <v>3</v>
      </c>
      <c r="CK40" s="651" t="s">
        <v>2111</v>
      </c>
      <c r="CL40" s="651" t="s">
        <v>1208</v>
      </c>
      <c r="CM40" s="647">
        <v>2</v>
      </c>
      <c r="CN40" s="647" t="s">
        <v>2112</v>
      </c>
      <c r="CO40" s="798" t="s">
        <v>2979</v>
      </c>
      <c r="CP40" s="647">
        <v>2008</v>
      </c>
      <c r="CQ40" s="647">
        <v>3</v>
      </c>
      <c r="CR40" s="650">
        <v>2</v>
      </c>
      <c r="CS40" s="848" t="s">
        <v>1188</v>
      </c>
      <c r="CT40" s="647" t="s">
        <v>1188</v>
      </c>
      <c r="CU40" s="648">
        <v>0</v>
      </c>
      <c r="CV40" s="849" t="s">
        <v>1188</v>
      </c>
      <c r="CW40" s="647" t="s">
        <v>1188</v>
      </c>
      <c r="CX40" s="657">
        <v>0</v>
      </c>
      <c r="CY40" s="852" t="s">
        <v>1188</v>
      </c>
      <c r="CZ40" s="647" t="s">
        <v>1188</v>
      </c>
      <c r="DA40" s="657">
        <v>0</v>
      </c>
      <c r="DB40" s="723">
        <v>13164</v>
      </c>
      <c r="DC40" s="753">
        <v>1</v>
      </c>
      <c r="DD40" s="659" t="s">
        <v>2980</v>
      </c>
      <c r="DE40" s="648">
        <v>2014</v>
      </c>
      <c r="DF40" s="708" t="s">
        <v>2981</v>
      </c>
      <c r="DG40" s="664" t="s">
        <v>2982</v>
      </c>
      <c r="DH40" s="666">
        <v>1</v>
      </c>
      <c r="DI40" s="710" t="s">
        <v>1262</v>
      </c>
      <c r="DJ40" s="578" t="s">
        <v>2983</v>
      </c>
      <c r="DK40" s="665" t="s">
        <v>1188</v>
      </c>
      <c r="DL40" s="665">
        <v>2</v>
      </c>
      <c r="DM40" s="655">
        <v>2</v>
      </c>
      <c r="DN40" s="790" t="s">
        <v>2984</v>
      </c>
      <c r="DO40" s="791" t="s">
        <v>2985</v>
      </c>
      <c r="DP40" s="663">
        <v>1</v>
      </c>
      <c r="DQ40" s="642" t="s">
        <v>1262</v>
      </c>
      <c r="DR40" s="578" t="s">
        <v>2986</v>
      </c>
      <c r="DS40" s="753">
        <v>2011</v>
      </c>
      <c r="DT40" s="753">
        <v>3</v>
      </c>
      <c r="DU40" s="657">
        <v>2</v>
      </c>
      <c r="DV40" s="651" t="s">
        <v>2987</v>
      </c>
      <c r="DW40" s="578" t="s">
        <v>2988</v>
      </c>
      <c r="DX40" s="647">
        <v>2012</v>
      </c>
      <c r="DY40" s="647">
        <v>3</v>
      </c>
      <c r="DZ40" s="650">
        <v>1</v>
      </c>
      <c r="EA40" s="743" t="s">
        <v>2989</v>
      </c>
      <c r="EB40" s="649" t="s">
        <v>2990</v>
      </c>
      <c r="EC40" s="647">
        <v>2</v>
      </c>
      <c r="ED40" s="668" t="s">
        <v>1453</v>
      </c>
      <c r="EE40" s="647">
        <v>2012</v>
      </c>
      <c r="EF40" s="647">
        <v>3</v>
      </c>
      <c r="EG40" s="650" t="s">
        <v>1220</v>
      </c>
      <c r="EH40" s="648">
        <v>3</v>
      </c>
      <c r="EI40" s="709" t="s">
        <v>2970</v>
      </c>
      <c r="EJ40" s="642" t="s">
        <v>2971</v>
      </c>
      <c r="EK40" s="650">
        <v>2013</v>
      </c>
      <c r="EL40" s="886" t="s">
        <v>2991</v>
      </c>
      <c r="EM40" s="669" t="s">
        <v>1188</v>
      </c>
      <c r="EN40" s="647" t="s">
        <v>1188</v>
      </c>
      <c r="EO40" s="670" t="s">
        <v>1188</v>
      </c>
      <c r="EP40" s="556">
        <v>0</v>
      </c>
      <c r="EQ40" s="556" t="s">
        <v>1188</v>
      </c>
      <c r="ER40" s="651" t="s">
        <v>1188</v>
      </c>
      <c r="ES40" s="556" t="s">
        <v>1188</v>
      </c>
      <c r="ET40" s="556">
        <v>0</v>
      </c>
      <c r="EU40" s="671">
        <v>0</v>
      </c>
      <c r="EV40" s="672"/>
      <c r="EW40" s="864" t="s">
        <v>1005</v>
      </c>
      <c r="EX40" s="674"/>
      <c r="EY40" s="631" t="s">
        <v>1416</v>
      </c>
      <c r="EZ40" s="631">
        <v>1</v>
      </c>
      <c r="FA40" s="675"/>
      <c r="FB40" s="648">
        <v>0</v>
      </c>
      <c r="FC40" s="676"/>
      <c r="FD40" s="647"/>
      <c r="FE40" s="648"/>
      <c r="FF40" s="652" t="s">
        <v>1225</v>
      </c>
      <c r="FG40" s="563" t="s">
        <v>1226</v>
      </c>
      <c r="FH40" s="631" t="str">
        <f t="shared" si="0"/>
        <v>D</v>
      </c>
      <c r="FI40" s="677">
        <f t="shared" si="1"/>
        <v>0</v>
      </c>
      <c r="FJ40" s="678">
        <f t="shared" si="2"/>
        <v>0</v>
      </c>
      <c r="FK40" s="679">
        <f t="shared" si="3"/>
        <v>0</v>
      </c>
      <c r="FL40" s="680">
        <f t="shared" si="4"/>
        <v>0</v>
      </c>
      <c r="FM40" s="681">
        <v>0</v>
      </c>
      <c r="FN40" s="574" t="s">
        <v>1188</v>
      </c>
      <c r="FO40" s="470" t="s">
        <v>1188</v>
      </c>
      <c r="FP40" s="470" t="s">
        <v>1188</v>
      </c>
      <c r="FQ40" s="430">
        <v>0</v>
      </c>
      <c r="FR40" s="682" t="s">
        <v>1188</v>
      </c>
      <c r="FS40" s="369">
        <v>0</v>
      </c>
      <c r="FT40" s="574" t="s">
        <v>1188</v>
      </c>
      <c r="FU40" s="575" t="s">
        <v>1188</v>
      </c>
      <c r="FV40" s="369">
        <v>0</v>
      </c>
      <c r="FW40" s="574" t="s">
        <v>1188</v>
      </c>
      <c r="FX40" s="575" t="s">
        <v>1188</v>
      </c>
      <c r="FY40" s="369">
        <v>0</v>
      </c>
      <c r="FZ40" s="574" t="s">
        <v>1188</v>
      </c>
      <c r="GA40" s="470" t="s">
        <v>1188</v>
      </c>
      <c r="GB40" s="575" t="s">
        <v>1188</v>
      </c>
      <c r="GC40" s="369">
        <v>0</v>
      </c>
      <c r="GD40" s="574" t="s">
        <v>1188</v>
      </c>
      <c r="GE40" s="470" t="s">
        <v>1188</v>
      </c>
      <c r="GF40" s="685" t="s">
        <v>1188</v>
      </c>
      <c r="GG40" s="734">
        <v>0</v>
      </c>
      <c r="GH40" s="574" t="s">
        <v>1188</v>
      </c>
      <c r="GI40" s="684" t="s">
        <v>1188</v>
      </c>
      <c r="GJ40" s="575" t="s">
        <v>1188</v>
      </c>
      <c r="GK40" s="734">
        <v>0</v>
      </c>
      <c r="GL40" s="683" t="s">
        <v>1456</v>
      </c>
      <c r="GM40" s="684" t="s">
        <v>1456</v>
      </c>
      <c r="GN40" s="575" t="s">
        <v>1456</v>
      </c>
      <c r="GO40" s="577">
        <v>0</v>
      </c>
      <c r="GP40" s="687" t="s">
        <v>1188</v>
      </c>
      <c r="GQ40" s="688" t="s">
        <v>1188</v>
      </c>
      <c r="GR40" s="688" t="s">
        <v>1188</v>
      </c>
      <c r="GS40" s="688" t="s">
        <v>1188</v>
      </c>
      <c r="GT40" s="689" t="s">
        <v>1188</v>
      </c>
      <c r="GU40" s="581">
        <v>0</v>
      </c>
      <c r="GV40" s="687" t="s">
        <v>1188</v>
      </c>
      <c r="GW40" s="688" t="s">
        <v>1188</v>
      </c>
      <c r="GX40" s="689" t="s">
        <v>1188</v>
      </c>
      <c r="GY40" s="581">
        <v>0</v>
      </c>
      <c r="GZ40" s="582" t="s">
        <v>1188</v>
      </c>
      <c r="HA40" s="583" t="s">
        <v>1230</v>
      </c>
      <c r="HB40" s="584">
        <v>3</v>
      </c>
      <c r="HC40" s="585">
        <v>0</v>
      </c>
      <c r="HD40" s="586" t="s">
        <v>1188</v>
      </c>
      <c r="HE40" s="690" t="s">
        <v>1188</v>
      </c>
      <c r="HF40" s="587" t="s">
        <v>1188</v>
      </c>
      <c r="HG40" s="587" t="s">
        <v>1188</v>
      </c>
      <c r="HH40" s="588">
        <v>0</v>
      </c>
      <c r="HI40" s="787" t="s">
        <v>1188</v>
      </c>
      <c r="HJ40" s="808" t="s">
        <v>1188</v>
      </c>
      <c r="HK40" s="691" t="s">
        <v>1188</v>
      </c>
      <c r="HL40" s="692">
        <v>0</v>
      </c>
      <c r="HM40" s="857" t="s">
        <v>1188</v>
      </c>
      <c r="HN40" s="697" t="s">
        <v>1188</v>
      </c>
      <c r="HO40" s="681" t="s">
        <v>1188</v>
      </c>
      <c r="HP40" s="574" t="s">
        <v>1188</v>
      </c>
      <c r="HQ40" s="472" t="str">
        <f t="shared" si="5"/>
        <v>-</v>
      </c>
      <c r="HR40" s="593" t="s">
        <v>1188</v>
      </c>
      <c r="HS40" s="574" t="s">
        <v>1188</v>
      </c>
      <c r="HT40" s="574" t="s">
        <v>1188</v>
      </c>
      <c r="HU40" s="574" t="s">
        <v>1188</v>
      </c>
      <c r="HV40" s="574" t="s">
        <v>1188</v>
      </c>
      <c r="HW40" s="574" t="s">
        <v>1188</v>
      </c>
      <c r="HX40" s="574" t="s">
        <v>1188</v>
      </c>
      <c r="HY40" s="574" t="s">
        <v>1188</v>
      </c>
      <c r="HZ40" s="574" t="s">
        <v>1188</v>
      </c>
      <c r="IA40" s="574" t="s">
        <v>1188</v>
      </c>
      <c r="IB40" s="574" t="s">
        <v>1188</v>
      </c>
      <c r="IC40" s="574" t="s">
        <v>1188</v>
      </c>
      <c r="ID40" s="681" t="s">
        <v>1188</v>
      </c>
      <c r="IE40" s="369" t="s">
        <v>1188</v>
      </c>
      <c r="IF40" s="574" t="s">
        <v>1188</v>
      </c>
      <c r="IG40" s="472" t="str">
        <f t="shared" si="6"/>
        <v>-</v>
      </c>
      <c r="IH40" s="609" t="s">
        <v>1188</v>
      </c>
      <c r="II40" s="694" t="s">
        <v>1188</v>
      </c>
      <c r="IJ40" s="695" t="s">
        <v>1188</v>
      </c>
      <c r="IK40" s="696" t="s">
        <v>1188</v>
      </c>
      <c r="IL40" s="696" t="s">
        <v>1188</v>
      </c>
      <c r="IM40" s="697" t="s">
        <v>1188</v>
      </c>
      <c r="IN40" s="599">
        <v>2</v>
      </c>
      <c r="IO40" s="600">
        <v>4</v>
      </c>
      <c r="IP40" s="601">
        <v>4</v>
      </c>
      <c r="IQ40" s="600">
        <v>18</v>
      </c>
      <c r="IR40" s="587">
        <v>26</v>
      </c>
      <c r="IS40" s="601">
        <v>44</v>
      </c>
      <c r="IT40" s="599" t="s">
        <v>1188</v>
      </c>
      <c r="IU40" s="600" t="s">
        <v>1188</v>
      </c>
      <c r="IV40" s="587" t="s">
        <v>1188</v>
      </c>
      <c r="IW40" s="601" t="s">
        <v>1188</v>
      </c>
      <c r="IX40" s="602" t="s">
        <v>1188</v>
      </c>
      <c r="IY40" s="681">
        <v>0</v>
      </c>
      <c r="IZ40" s="719" t="s">
        <v>1188</v>
      </c>
      <c r="JA40" s="681">
        <v>0</v>
      </c>
      <c r="JB40" s="720" t="s">
        <v>1188</v>
      </c>
      <c r="JC40" s="681">
        <v>0</v>
      </c>
      <c r="JD40" s="430" t="s">
        <v>1188</v>
      </c>
      <c r="JE40" s="470" t="s">
        <v>1188</v>
      </c>
      <c r="JF40" s="470" t="s">
        <v>1188</v>
      </c>
      <c r="JG40" s="472" t="s">
        <v>1188</v>
      </c>
      <c r="JH40" s="568">
        <v>0</v>
      </c>
      <c r="JI40" s="469" t="s">
        <v>1188</v>
      </c>
      <c r="JJ40" s="470" t="s">
        <v>1188</v>
      </c>
      <c r="JK40" s="471" t="s">
        <v>1188</v>
      </c>
      <c r="JL40" s="472" t="s">
        <v>1188</v>
      </c>
      <c r="JM40" s="468">
        <v>0</v>
      </c>
      <c r="JN40" s="469" t="s">
        <v>1188</v>
      </c>
      <c r="JO40" s="469" t="s">
        <v>1188</v>
      </c>
      <c r="JP40" s="470" t="s">
        <v>1188</v>
      </c>
      <c r="JQ40" s="471" t="s">
        <v>1188</v>
      </c>
      <c r="JR40" s="472" t="s">
        <v>1188</v>
      </c>
      <c r="JS40" s="369">
        <v>0</v>
      </c>
      <c r="JT40" s="430" t="s">
        <v>1188</v>
      </c>
      <c r="JU40" s="470" t="s">
        <v>1188</v>
      </c>
      <c r="JV40" s="470" t="s">
        <v>1188</v>
      </c>
      <c r="JW40" s="472" t="s">
        <v>1188</v>
      </c>
      <c r="JX40" s="606">
        <v>0</v>
      </c>
      <c r="JY40" s="607" t="s">
        <v>1188</v>
      </c>
      <c r="JZ40" s="606" t="s">
        <v>1188</v>
      </c>
      <c r="KA40" s="606">
        <f t="shared" si="7"/>
        <v>0</v>
      </c>
      <c r="KB40" s="606"/>
      <c r="KC40" s="606"/>
      <c r="KD40" s="606"/>
      <c r="KE40" s="606"/>
      <c r="KF40" s="606">
        <f t="shared" si="8"/>
        <v>0</v>
      </c>
      <c r="KG40" s="606"/>
      <c r="KH40" s="606"/>
      <c r="KI40" s="606"/>
      <c r="KJ40" s="606"/>
      <c r="KK40" s="606">
        <v>1</v>
      </c>
      <c r="KL40" s="606">
        <v>1</v>
      </c>
      <c r="KM40" s="608">
        <f t="shared" si="9"/>
        <v>0.1661604881286621</v>
      </c>
      <c r="KN40" s="609">
        <v>-1.6691975593566895</v>
      </c>
      <c r="KO40" s="609">
        <v>3.846153736114502</v>
      </c>
      <c r="KP40" s="610">
        <v>6</v>
      </c>
      <c r="KQ40" s="608">
        <f t="shared" si="10"/>
        <v>0.29593005180358889</v>
      </c>
      <c r="KR40" s="609">
        <v>-1.0203497409820557</v>
      </c>
      <c r="KS40" s="609">
        <v>15.384614944458008</v>
      </c>
      <c r="KT40" s="610">
        <v>7</v>
      </c>
      <c r="KU40" s="610">
        <v>25</v>
      </c>
      <c r="KV40" s="563" t="s">
        <v>1237</v>
      </c>
      <c r="KW40" s="606" t="s">
        <v>2968</v>
      </c>
      <c r="KX40" s="700" t="str">
        <f t="shared" ca="1" si="11"/>
        <v>D</v>
      </c>
      <c r="KY40" s="701">
        <f t="shared" ca="1" si="12"/>
        <v>0.13717835411213664</v>
      </c>
      <c r="KZ40" s="702">
        <f t="shared" ca="1" si="13"/>
        <v>0.22948941176470586</v>
      </c>
      <c r="LA40" s="703">
        <f t="shared" ca="1" si="54"/>
        <v>0.17814285714285716</v>
      </c>
      <c r="LB40" s="703">
        <f t="shared" ca="1" si="92"/>
        <v>2.9749999999999999E-2</v>
      </c>
      <c r="LC40" s="704">
        <f t="shared" ca="1" si="93"/>
        <v>0.11133114754098361</v>
      </c>
      <c r="LD40" s="696" cm="1">
        <f t="array" aca="1" ref="LD40" ca="1">INDIRECT(LD$203&amp;ROW())*LD$205</f>
        <v>0</v>
      </c>
      <c r="LE40" s="696" cm="1">
        <f t="array" aca="1" ref="LE40" ca="1">INDIRECT(LE$203&amp;ROW())*LE$205</f>
        <v>0</v>
      </c>
      <c r="LF40" s="696" cm="1">
        <f t="array" aca="1" ref="LF40" ca="1">INDIRECT(LF$203&amp;ROW())*LF$205</f>
        <v>0</v>
      </c>
      <c r="LG40" s="696" cm="1">
        <f t="array" aca="1" ref="LG40" ca="1">INDIRECT(LG$203&amp;ROW())*LG$205</f>
        <v>1</v>
      </c>
      <c r="LH40" s="696" cm="1">
        <f t="array" aca="1" ref="LH40" ca="1">INDIRECT(LH$203&amp;ROW())*LH$205</f>
        <v>0</v>
      </c>
      <c r="LI40" s="696" cm="1">
        <f t="array" aca="1" ref="LI40" ca="1">INDIRECT(LI$203&amp;ROW())*LI$205</f>
        <v>0</v>
      </c>
      <c r="LJ40" s="696" cm="1">
        <f t="array" aca="1" ref="LJ40" ca="1">INDIRECT(LJ$203&amp;ROW())*LJ$205</f>
        <v>3</v>
      </c>
      <c r="LK40" s="696" cm="1">
        <f t="array" aca="1" ref="LK40" ca="1">INDIRECT(LK$203&amp;ROW())*LK$205</f>
        <v>2</v>
      </c>
      <c r="LL40" s="696" cm="1">
        <f t="array" aca="1" ref="LL40" ca="1">INDIRECT(LL$203&amp;ROW())*LL$205</f>
        <v>3</v>
      </c>
      <c r="LM40" s="696" cm="1">
        <f t="array" aca="1" ref="LM40" ca="1">INDIRECT(LM$203&amp;ROW())*LM$205</f>
        <v>6</v>
      </c>
      <c r="LN40" s="696" cm="1">
        <f t="array" aca="1" ref="LN40" ca="1">INDIRECT(LN$203&amp;ROW())*LN$205</f>
        <v>3</v>
      </c>
      <c r="LO40" s="696" cm="1">
        <f t="array" aca="1" ref="LO40" ca="1">INDIRECT(LO$203&amp;ROW())*LO$205</f>
        <v>0</v>
      </c>
      <c r="LP40" s="696" cm="1">
        <f t="array" aca="1" ref="LP40" ca="1">INDIRECT(LP$203&amp;ROW())*LP$205</f>
        <v>0</v>
      </c>
      <c r="LQ40" s="696" cm="1">
        <f t="array" aca="1" ref="LQ40" ca="1">IF(INDIRECT(LQ$203&amp;ROW())="-",0,INDIRECT(LQ$203&amp;ROW())*LQ$205)</f>
        <v>1.5065999999999999</v>
      </c>
      <c r="LR40" s="696" cm="1">
        <f t="array" aca="1" ref="LR40" ca="1">INDIRECT(LR$203&amp;ROW())*LR$205</f>
        <v>0</v>
      </c>
      <c r="LS40" s="696" cm="1">
        <f t="array" aca="1" ref="LS40" ca="1">IF(INDIRECT(LS$203&amp;ROW())="-",0,INDIRECT(LS$203&amp;ROW())*LS$205)</f>
        <v>0.74099999999999999</v>
      </c>
      <c r="LT40" s="696" cm="1">
        <f t="array" aca="1" ref="LT40" ca="1">INDIRECT(LT$203&amp;ROW())*LT$205</f>
        <v>0</v>
      </c>
      <c r="LU40" s="696" cm="1">
        <f t="array" aca="1" ref="LU40" ca="1">INDIRECT(LU$203&amp;ROW())*LU$205</f>
        <v>1</v>
      </c>
      <c r="LV40" s="696" cm="1">
        <f t="array" aca="1" ref="LV40" ca="1">INDIRECT(LV$203&amp;ROW())*LV$205</f>
        <v>0</v>
      </c>
      <c r="LW40" s="696" cm="1">
        <f t="array" aca="1" ref="LW40" ca="1">INDIRECT(LW$203&amp;ROW())*LW$205</f>
        <v>0</v>
      </c>
      <c r="LX40" s="696" cm="1">
        <f t="array" aca="1" ref="LX40" ca="1">INDIRECT(LX$203&amp;ROW())*LX$205</f>
        <v>2</v>
      </c>
      <c r="LY40" s="696" cm="1">
        <f t="array" aca="1" ref="LY40" ca="1">IF(INDIRECT(LY$203&amp;ROW())="-",0,INDIRECT(LY$203&amp;ROW())*LY$205)</f>
        <v>0.71399999999999997</v>
      </c>
      <c r="LZ40" s="696" cm="1">
        <f t="array" aca="1" ref="LZ40" ca="1">INDIRECT(LZ$203&amp;ROW())*LZ$205</f>
        <v>0</v>
      </c>
      <c r="MA40" s="696" cm="1">
        <f t="array" aca="1" ref="MA40" ca="1">INDIRECT(MA$203&amp;ROW())*MA$205</f>
        <v>0</v>
      </c>
      <c r="MB40" s="696" cm="1">
        <f t="array" aca="1" ref="MB40" ca="1">INDIRECT(MB$203&amp;ROW())*MB$205</f>
        <v>0</v>
      </c>
      <c r="MC40" s="696" cm="1">
        <f t="array" aca="1" ref="MC40" ca="1">IF($MB40=0,0,INDIRECT(MC$203&amp;ROW())*MC$205)</f>
        <v>0</v>
      </c>
      <c r="MD40" s="696" cm="1">
        <f t="array" aca="1" ref="MD40" ca="1">IF($MB40=0,0,INDIRECT(MD$203&amp;ROW())*MD$205)</f>
        <v>0</v>
      </c>
      <c r="ME40" s="696" cm="1">
        <f t="array" aca="1" ref="ME40" ca="1">IF($MB40=0,0,INDIRECT(ME$203&amp;ROW())*ME$205)</f>
        <v>0</v>
      </c>
      <c r="MF40" s="696" cm="1">
        <f t="array" aca="1" ref="MF40" ca="1">IF($MB40=0,0,INDIRECT(MF$203&amp;ROW())*MF$205)</f>
        <v>0</v>
      </c>
      <c r="MG40" s="696" cm="1">
        <f t="array" aca="1" ref="MG40" ca="1">INDIRECT(MG$203&amp;ROW())*MG$205</f>
        <v>0</v>
      </c>
      <c r="MH40" s="696" cm="1">
        <f t="array" aca="1" ref="MH40" ca="1">IF($MG40=0,0,INDIRECT(MH$203&amp;ROW())*MH$205)</f>
        <v>0</v>
      </c>
      <c r="MI40" s="696" cm="1">
        <f t="array" aca="1" ref="MI40" ca="1">IF($MG40=0,0,INDIRECT(MI$203&amp;ROW())*MI$205)</f>
        <v>0</v>
      </c>
      <c r="MJ40" s="696" cm="1">
        <f t="array" aca="1" ref="MJ40" ca="1">INDIRECT(MJ$203&amp;ROW())*MJ$205</f>
        <v>0</v>
      </c>
      <c r="MK40" s="696" cm="1">
        <f t="array" aca="1" ref="MK40" ca="1">INDIRECT(MK$203&amp;ROW())*MK$205</f>
        <v>0</v>
      </c>
      <c r="ML40" s="696" cm="1">
        <f t="array" aca="1" ref="ML40" ca="1">INDIRECT(ML$203&amp;ROW())*ML$205</f>
        <v>0</v>
      </c>
      <c r="MM40" s="696" cm="1">
        <f t="array" aca="1" ref="MM40" ca="1">INDIRECT(MM$203&amp;ROW())*MM$205</f>
        <v>0</v>
      </c>
      <c r="MN40" s="696" cm="1">
        <f t="array" aca="1" ref="MN40" ca="1">INDIRECT(MN$203&amp;ROW())*MN$205</f>
        <v>0</v>
      </c>
      <c r="MO40" s="696" cm="1">
        <f t="array" aca="1" ref="MO40" ca="1">INDIRECT(MO$203&amp;ROW())*MO$205</f>
        <v>0</v>
      </c>
      <c r="MP40" s="696" cm="1">
        <f t="array" aca="1" ref="MP40" ca="1">INDIRECT(MP$203&amp;ROW())*MP$205</f>
        <v>0</v>
      </c>
      <c r="MQ40" s="696" cm="1">
        <f t="array" aca="1" ref="MQ40" ca="1">INDIRECT(MQ$203&amp;ROW())*MQ$205</f>
        <v>0</v>
      </c>
      <c r="MR40" s="696" cm="1">
        <f t="array" aca="1" ref="MR40" ca="1">INDIRECT(MR$203&amp;ROW())*MR$205</f>
        <v>2</v>
      </c>
      <c r="MS40" s="696" cm="1">
        <f t="array" aca="1" ref="MS40" ca="1">INDIRECT(MS$203&amp;ROW())*MS$205</f>
        <v>2</v>
      </c>
      <c r="MT40" s="696" cm="1">
        <f t="array" aca="1" ref="MT40" ca="1">INDIRECT(MT$203&amp;ROW())*MT$205</f>
        <v>0</v>
      </c>
      <c r="MU40" s="696" cm="1">
        <f t="array" aca="1" ref="MU40" ca="1">INDIRECT(MU$203&amp;ROW())*MU$205</f>
        <v>0</v>
      </c>
      <c r="MV40" s="696" cm="1">
        <f t="array" aca="1" ref="MV40" ca="1">IF(INDIRECT(MV$203&amp;ROW())="-",0,INDIRECT(MV$203&amp;ROW())*MV$205)</f>
        <v>2.7911999999999999</v>
      </c>
      <c r="MW40" s="696" cm="1">
        <f t="array" aca="1" ref="MW40" ca="1">INDIRECT(MW$203&amp;ROW())*MW$205</f>
        <v>0</v>
      </c>
      <c r="MX40" s="696" cm="1">
        <f t="array" aca="1" ref="MX40" ca="1">INDIRECT(MX$203&amp;ROW())*MX$205</f>
        <v>0</v>
      </c>
      <c r="MY40" s="696" cm="1">
        <f t="array" aca="1" ref="MY40" ca="1">INDIRECT(MY$203&amp;ROW())*MY$205</f>
        <v>0</v>
      </c>
      <c r="NA40" s="701">
        <f t="shared" si="16"/>
        <v>0.37197804878048779</v>
      </c>
      <c r="NB40" s="617">
        <f t="shared" si="17"/>
        <v>0.22310714285714286</v>
      </c>
      <c r="NC40" s="695">
        <f t="shared" si="18"/>
        <v>9.153846153846153E-3</v>
      </c>
      <c r="ND40" s="697">
        <f t="shared" si="19"/>
        <v>9.1303703703703692E-2</v>
      </c>
      <c r="NE40" s="694">
        <f t="shared" si="20"/>
        <v>0.17388568537379512</v>
      </c>
      <c r="NF40" s="682" t="str">
        <f t="shared" si="21"/>
        <v>D</v>
      </c>
      <c r="NH40" s="606" t="s">
        <v>2968</v>
      </c>
      <c r="NI40" s="563" t="str">
        <f t="shared" si="22"/>
        <v>C</v>
      </c>
      <c r="NJ40" s="563" t="str">
        <f t="shared" si="23"/>
        <v>D</v>
      </c>
      <c r="NK40" s="563" t="str">
        <f t="shared" ca="1" si="24"/>
        <v>D</v>
      </c>
      <c r="NL40" s="563" t="str">
        <f t="shared" ca="1" si="25"/>
        <v>D</v>
      </c>
      <c r="NM40" s="563" t="str">
        <f t="shared" ca="1" si="26"/>
        <v>D</v>
      </c>
      <c r="NN40" s="563" t="str">
        <f t="shared" ca="1" si="55"/>
        <v>D</v>
      </c>
      <c r="NO40" s="563" t="str">
        <f t="shared" ca="1" si="56"/>
        <v>C</v>
      </c>
      <c r="NP40" s="606" t="str">
        <f t="shared" si="27"/>
        <v>-</v>
      </c>
      <c r="NQ40" s="682" t="str">
        <f t="shared" si="28"/>
        <v>-</v>
      </c>
      <c r="NR40" s="682" t="e">
        <f>IF(OR(AND(NI40="A",OR(NJ40="C",NJ40="D")),AND(NI40="A",OR(#REF!="C",#REF!="D")),AND(NI40="B",OR(NJ40="D",#REF!="D")),AND(OR(NI40="C",NI40="D"),OR(NJ40="A",NJ40="B")),AND(OR(NI40="C",NI40="D"),OR(#REF!="A",#REF!="B")),AND(OR(NJ40="A",#REF!="A",NJ40="B",#REF!="B"),OR(NP40="-",NQ40="-")),AND(OR(NJ40="C",#REF!="C",NJ40="D",#REF!="D"),NP40="Yes")),"Yes","-")</f>
        <v>#REF!</v>
      </c>
      <c r="NS40" s="607"/>
      <c r="NT40" s="619">
        <f t="shared" si="29"/>
        <v>0.27989999999999998</v>
      </c>
      <c r="NU40" s="619">
        <f t="shared" si="30"/>
        <v>0.17388568537379512</v>
      </c>
      <c r="NV40" s="619">
        <f t="shared" ca="1" si="31"/>
        <v>0.13717835411213664</v>
      </c>
      <c r="NW40" s="619">
        <f t="shared" ca="1" si="57"/>
        <v>0.15070424022900558</v>
      </c>
      <c r="NX40" s="619">
        <f t="shared" ca="1" si="58"/>
        <v>0.24469146020520086</v>
      </c>
      <c r="NY40" s="620">
        <f t="shared" ca="1" si="59"/>
        <v>0.17034603976783746</v>
      </c>
      <c r="NZ40" s="620">
        <f t="shared" ca="1" si="60"/>
        <v>0.29814467504351283</v>
      </c>
      <c r="OA40" s="705" t="s">
        <v>1188</v>
      </c>
      <c r="OB40" s="706" t="s">
        <v>1188</v>
      </c>
      <c r="OC40" s="494"/>
      <c r="OE40" s="606" t="s">
        <v>2968</v>
      </c>
      <c r="OF40" s="700" t="str">
        <f t="shared" ca="1" si="32"/>
        <v>D</v>
      </c>
      <c r="OG40" s="701">
        <f t="shared" ca="1" si="61"/>
        <v>0.15070424022900558</v>
      </c>
      <c r="OH40" s="705">
        <f t="shared" ca="1" si="33"/>
        <v>0.32960111366594352</v>
      </c>
      <c r="OI40" s="696">
        <f t="shared" ca="1" si="34"/>
        <v>0.21452445671267256</v>
      </c>
      <c r="OJ40" s="696">
        <f t="shared" ca="1" si="35"/>
        <v>1.2961026675131011E-2</v>
      </c>
      <c r="OK40" s="697">
        <f t="shared" ca="1" si="36"/>
        <v>4.5730363862275268E-2</v>
      </c>
      <c r="OL40" s="696" cm="1">
        <f t="array" aca="1" ref="OL40" ca="1">INDIRECT(OL$203&amp;ROW())*OL$205</f>
        <v>0</v>
      </c>
      <c r="OM40" s="696" cm="1">
        <f t="array" aca="1" ref="OM40" ca="1">INDIRECT(OM$203&amp;ROW())*OM$205</f>
        <v>0</v>
      </c>
      <c r="ON40" s="696" cm="1">
        <f t="array" aca="1" ref="ON40" ca="1">INDIRECT(ON$203&amp;ROW())*ON$205</f>
        <v>0</v>
      </c>
      <c r="OO40" s="696" cm="1">
        <f t="array" aca="1" ref="OO40" ca="1">INDIRECT(OO$203&amp;ROW())*OO$205</f>
        <v>0.35970000000000002</v>
      </c>
      <c r="OP40" s="696" cm="1">
        <f t="array" aca="1" ref="OP40" ca="1">INDIRECT(OP$203&amp;ROW())*OP$205</f>
        <v>0</v>
      </c>
      <c r="OQ40" s="696" cm="1">
        <f t="array" aca="1" ref="OQ40" ca="1">INDIRECT(OQ$203&amp;ROW())*OQ$205</f>
        <v>0</v>
      </c>
      <c r="OR40" s="696" cm="1">
        <f t="array" aca="1" ref="OR40" ca="1">INDIRECT(OR$203&amp;ROW())*OR$205</f>
        <v>1.4141999999999999</v>
      </c>
      <c r="OS40" s="696" cm="1">
        <f t="array" aca="1" ref="OS40" ca="1">INDIRECT(OS$203&amp;ROW())*OS$205</f>
        <v>1.0258</v>
      </c>
      <c r="OT40" s="696" cm="1">
        <f t="array" aca="1" ref="OT40" ca="1">INDIRECT(OT$203&amp;ROW())*OT$205</f>
        <v>1.4727000000000001</v>
      </c>
      <c r="OU40" s="696" cm="1">
        <f t="array" aca="1" ref="OU40" ca="1">INDIRECT(OU$203&amp;ROW())*OU$205</f>
        <v>1.9304999999999999</v>
      </c>
      <c r="OV40" s="696" cm="1">
        <f t="array" aca="1" ref="OV40" ca="1">INDIRECT(OV$203&amp;ROW())*OV$205</f>
        <v>1.2161999999999999</v>
      </c>
      <c r="OW40" s="696" cm="1">
        <f t="array" aca="1" ref="OW40" ca="1">INDIRECT(OW$203&amp;ROW())*OW$205</f>
        <v>0</v>
      </c>
      <c r="OX40" s="696" cm="1">
        <f t="array" aca="1" ref="OX40" ca="1">INDIRECT(OX$203&amp;ROW())*OX$205</f>
        <v>0</v>
      </c>
      <c r="OY40" s="696" cm="1">
        <f t="array" aca="1" ref="OY40" ca="1">IF(INDIRECT(OY$203&amp;ROW())="-",0,INDIRECT(OY$203&amp;ROW())*OY$205)</f>
        <v>0.17820566999999998</v>
      </c>
      <c r="OZ40" s="696" cm="1">
        <f t="array" aca="1" ref="OZ40" ca="1">INDIRECT(OZ$203&amp;ROW())*OZ$205</f>
        <v>0</v>
      </c>
      <c r="PA40" s="696" cm="1">
        <f t="array" aca="1" ref="PA40" ca="1">IF(INDIRECT(PA$203&amp;ROW())="-",0,INDIRECT(PA$203&amp;ROW())*PA$205)</f>
        <v>0.1090999</v>
      </c>
      <c r="PB40" s="705" cm="1">
        <f t="array" aca="1" ref="PB40" ca="1">INDIRECT(PB$203&amp;ROW())*PB$205</f>
        <v>0</v>
      </c>
      <c r="PC40" s="696" cm="1">
        <f t="array" aca="1" ref="PC40" ca="1">INDIRECT(PC$203&amp;ROW())*PC$205</f>
        <v>0.69730000000000003</v>
      </c>
      <c r="PD40" s="696" cm="1">
        <f t="array" aca="1" ref="PD40" ca="1">INDIRECT(PD$203&amp;ROW())*PD$205</f>
        <v>0</v>
      </c>
      <c r="PE40" s="696" cm="1">
        <f t="array" aca="1" ref="PE40" ca="1">INDIRECT(PE$203&amp;ROW())*PE$205</f>
        <v>0</v>
      </c>
      <c r="PF40" s="696" cm="1">
        <f t="array" aca="1" ref="PF40" ca="1">INDIRECT(PF$203&amp;ROW())*PF$205</f>
        <v>1.3308</v>
      </c>
      <c r="PG40" s="696" cm="1">
        <f t="array" aca="1" ref="PG40" ca="1">IF(INDIRECT(PG$203&amp;ROW())="-",0,INDIRECT(PG$203&amp;ROW())*PG$205)</f>
        <v>0.104125</v>
      </c>
      <c r="PH40" s="696" cm="1">
        <f t="array" aca="1" ref="PH40" ca="1">INDIRECT(PH$203&amp;ROW())*PH$205</f>
        <v>0</v>
      </c>
      <c r="PI40" s="696" cm="1">
        <f t="array" aca="1" ref="PI40" ca="1">INDIRECT(PI$203&amp;ROW())*PI$205</f>
        <v>0</v>
      </c>
      <c r="PJ40" s="696" cm="1">
        <f t="array" aca="1" ref="PJ40" ca="1">INDIRECT(PJ$203&amp;ROW())*PJ$205</f>
        <v>0</v>
      </c>
      <c r="PK40" s="696" cm="1">
        <f t="array" aca="1" ref="PK40" ca="1">IF($PJ40=0,0,INDIRECT(PK$203&amp;ROW())*PK$205)</f>
        <v>0</v>
      </c>
      <c r="PL40" s="696" cm="1">
        <f t="array" aca="1" ref="PL40" ca="1">IF($MPE40=0,0,INDIRECT(PL$203&amp;ROW())*PL$205)</f>
        <v>0</v>
      </c>
      <c r="PM40" s="696" cm="1">
        <f t="array" aca="1" ref="PM40" ca="1">IF($MPE40=0,0,INDIRECT(PM$203&amp;ROW())*PM$205)</f>
        <v>0</v>
      </c>
      <c r="PN40" s="696" cm="1">
        <f t="array" aca="1" ref="PN40" ca="1">IF($PJ40=0,0,INDIRECT(PN$203&amp;ROW())*PN$205)</f>
        <v>0</v>
      </c>
      <c r="PO40" s="696" cm="1">
        <f t="array" aca="1" ref="PO40" ca="1">INDIRECT(PO$203&amp;ROW())*PO$205</f>
        <v>0</v>
      </c>
      <c r="PP40" s="696" cm="1">
        <f t="array" aca="1" ref="PP40" ca="1">IF($PO40=0,0,INDIRECT(PP$203&amp;ROW())*PP$205)</f>
        <v>0</v>
      </c>
      <c r="PQ40" s="696" cm="1">
        <f t="array" aca="1" ref="PQ40" ca="1">IF($PO40=0,0,INDIRECT(PQ$203&amp;ROW())*PQ$205)</f>
        <v>0</v>
      </c>
      <c r="PR40" s="696" cm="1">
        <f t="array" aca="1" ref="PR40" ca="1">INDIRECT(PR$203&amp;ROW())*PR$205</f>
        <v>0</v>
      </c>
      <c r="PS40" s="696" cm="1">
        <f t="array" aca="1" ref="PS40" ca="1">INDIRECT(PS$203&amp;ROW())*PS$205</f>
        <v>0</v>
      </c>
      <c r="PT40" s="696" cm="1">
        <f t="array" aca="1" ref="PT40" ca="1">INDIRECT(PT$203&amp;ROW())*PT$205</f>
        <v>0</v>
      </c>
      <c r="PU40" s="696" cm="1">
        <f t="array" aca="1" ref="PU40" ca="1">INDIRECT(PU$203&amp;ROW())*PU$205</f>
        <v>0</v>
      </c>
      <c r="PV40" s="696" cm="1">
        <f t="array" aca="1" ref="PV40" ca="1">INDIRECT(PV$203&amp;ROW())*PV$205</f>
        <v>0</v>
      </c>
      <c r="PW40" s="696" cm="1">
        <f t="array" aca="1" ref="PW40" ca="1">INDIRECT(PW$203&amp;ROW())*PW$205</f>
        <v>0</v>
      </c>
      <c r="PX40" s="696" cm="1">
        <f t="array" aca="1" ref="PX40" ca="1">INDIRECT(PX$203&amp;ROW())*PX$205</f>
        <v>0</v>
      </c>
      <c r="PY40" s="696" cm="1">
        <f t="array" aca="1" ref="PY40" ca="1">INDIRECT(PY$203&amp;ROW())*PY$205</f>
        <v>0</v>
      </c>
      <c r="PZ40" s="696" cm="1">
        <f t="array" aca="1" ref="PZ40" ca="1">INDIRECT(PZ$203&amp;ROW())*PZ$205</f>
        <v>0.17430000000000001</v>
      </c>
      <c r="QA40" s="696" cm="1">
        <f t="array" aca="1" ref="QA40" ca="1">INDIRECT(QA$203&amp;ROW())*QA$205</f>
        <v>0.31659999999999999</v>
      </c>
      <c r="QB40" s="696" cm="1">
        <f t="array" aca="1" ref="QB40" ca="1">INDIRECT(QB$203&amp;ROW())*QB$205</f>
        <v>0</v>
      </c>
      <c r="QC40" s="696" cm="1">
        <f t="array" aca="1" ref="QC40" ca="1">INDIRECT(QC$203&amp;ROW())*QC$205</f>
        <v>0</v>
      </c>
      <c r="QD40" s="696" cm="1">
        <f t="array" aca="1" ref="QD40" ca="1">IF(INDIRECT(QD$203&amp;ROW())="-",0,INDIRECT(QD$203&amp;ROW())*QD$205)</f>
        <v>0.28567932000000001</v>
      </c>
      <c r="QE40" s="696" cm="1">
        <f t="array" aca="1" ref="QE40" ca="1">INDIRECT(QE$203&amp;ROW())*QE$205</f>
        <v>0</v>
      </c>
      <c r="QF40" s="696" cm="1">
        <f t="array" aca="1" ref="QF40" ca="1">INDIRECT(QF$203&amp;ROW())*QF$205</f>
        <v>0</v>
      </c>
      <c r="QG40" s="696" cm="1">
        <f t="array" aca="1" ref="QG40" ca="1">INDIRECT(QG$203&amp;ROW())*QG$205</f>
        <v>0</v>
      </c>
      <c r="QI40" s="606" t="s">
        <v>2968</v>
      </c>
      <c r="QJ40" s="700" t="str">
        <f t="shared" ca="1" si="37"/>
        <v>D</v>
      </c>
      <c r="QK40" s="701">
        <f t="shared" ca="1" si="62"/>
        <v>0.24469146020520086</v>
      </c>
      <c r="QL40" s="705">
        <f t="shared" ca="1" si="94"/>
        <v>0.44222017544060144</v>
      </c>
      <c r="QM40" s="696">
        <f t="shared" ca="1" si="95"/>
        <v>0.25064986336289585</v>
      </c>
      <c r="QN40" s="696">
        <f t="shared" ca="1" si="40"/>
        <v>7.6938020643312396E-3</v>
      </c>
      <c r="QO40" s="697">
        <f t="shared" ca="1" si="41"/>
        <v>0.2782019999529749</v>
      </c>
      <c r="QP40" s="696" cm="1">
        <f t="array" aca="1" ref="QP40" ca="1">INDIRECT(QP$203&amp;ROW())*QP$205</f>
        <v>0</v>
      </c>
      <c r="QQ40" s="696" cm="1">
        <f t="array" aca="1" ref="QQ40" ca="1">INDIRECT(QQ$203&amp;ROW())*QQ$205</f>
        <v>0</v>
      </c>
      <c r="QR40" s="696" cm="1">
        <f t="array" aca="1" ref="QR40" ca="1">INDIRECT(QR$203&amp;ROW())*QR$205</f>
        <v>0</v>
      </c>
      <c r="QS40" s="696" cm="1">
        <f t="array" aca="1" ref="QS40" ca="1">INDIRECT(QS$203&amp;ROW())*QS$205</f>
        <v>7.4904536446003561E-2</v>
      </c>
      <c r="QT40" s="696" cm="1">
        <f t="array" aca="1" ref="QT40" ca="1">INDIRECT(QT$203&amp;ROW())*QT$205</f>
        <v>0</v>
      </c>
      <c r="QU40" s="696" cm="1">
        <f t="array" aca="1" ref="QU40" ca="1">INDIRECT(QU$203&amp;ROW())*QU$205</f>
        <v>0</v>
      </c>
      <c r="QV40" s="696" cm="1">
        <f t="array" aca="1" ref="QV40" ca="1">INDIRECT(QV$203&amp;ROW())*QV$205</f>
        <v>0.24117831443907087</v>
      </c>
      <c r="QW40" s="696" cm="1">
        <f t="array" aca="1" ref="QW40" ca="1">INDIRECT(QW$203&amp;ROW())*QW$205</f>
        <v>0.35399610916221985</v>
      </c>
      <c r="QX40" s="696" cm="1">
        <f t="array" aca="1" ref="QX40" ca="1">INDIRECT(QX$203&amp;ROW())*QX$205</f>
        <v>0.60640894423913805</v>
      </c>
      <c r="QY40" s="696" cm="1">
        <f t="array" aca="1" ref="QY40" ca="1">INDIRECT(QY$203&amp;ROW())*QY$205</f>
        <v>0.13540247513535897</v>
      </c>
      <c r="QZ40" s="696" cm="1">
        <f t="array" aca="1" ref="QZ40" ca="1">INDIRECT(QZ$203&amp;ROW())*QZ$205</f>
        <v>0.27613248380770827</v>
      </c>
      <c r="RA40" s="696" cm="1">
        <f t="array" aca="1" ref="RA40" ca="1">INDIRECT(RA$203&amp;ROW())*RA$205</f>
        <v>0</v>
      </c>
      <c r="RB40" s="696" cm="1">
        <f t="array" aca="1" ref="RB40" ca="1">INDIRECT(RB$203&amp;ROW())*RB$205</f>
        <v>0</v>
      </c>
      <c r="RC40" s="696" cm="1">
        <f t="array" aca="1" ref="RC40" ca="1">IF(INDIRECT(RC$203&amp;ROW())="-",0,INDIRECT(RC$203&amp;ROW())*RC$205)</f>
        <v>2.1069453271440199E-2</v>
      </c>
      <c r="RD40" s="696" cm="1">
        <f t="array" aca="1" ref="RD40" ca="1">INDIRECT(RD$203&amp;ROW())*RD$205</f>
        <v>0</v>
      </c>
      <c r="RE40" s="696" cm="1">
        <f t="array" aca="1" ref="RE40" ca="1">IF(INDIRECT(RE$203&amp;ROW())="-",0,INDIRECT(RE$203&amp;ROW())*RE$205)</f>
        <v>7.8161964068943247E-3</v>
      </c>
      <c r="RF40" s="705" cm="1">
        <f t="array" aca="1" ref="RF40" ca="1">INDIRECT(RF$203&amp;ROW())*RF$205</f>
        <v>0</v>
      </c>
      <c r="RG40" s="696" cm="1">
        <f t="array" aca="1" ref="RG40" ca="1">INDIRECT(RG$203&amp;ROW())*RG$205</f>
        <v>0.13825233454180202</v>
      </c>
      <c r="RH40" s="696" cm="1">
        <f t="array" aca="1" ref="RH40" ca="1">INDIRECT(RH$203&amp;ROW())*RH$205</f>
        <v>0</v>
      </c>
      <c r="RI40" s="696" cm="1">
        <f t="array" aca="1" ref="RI40" ca="1">INDIRECT(RI$203&amp;ROW())*RI$205</f>
        <v>0</v>
      </c>
      <c r="RJ40" s="696" cm="1">
        <f t="array" aca="1" ref="RJ40" ca="1">INDIRECT(RJ$203&amp;ROW())*RJ$205</f>
        <v>0.12226723336432462</v>
      </c>
      <c r="RK40" s="696" cm="1">
        <f t="array" aca="1" ref="RK40" ca="1">IF(INDIRECT(RK$203&amp;ROW())="-",0,INDIRECT(RK$203&amp;ROW())*RK$205)</f>
        <v>7.190170265607026E-3</v>
      </c>
      <c r="RL40" s="696" cm="1">
        <f t="array" aca="1" ref="RL40" ca="1">INDIRECT(RL$203&amp;ROW())*RL$205</f>
        <v>0</v>
      </c>
      <c r="RM40" s="696" cm="1">
        <f t="array" aca="1" ref="RM40" ca="1">INDIRECT(RM$203&amp;ROW())*RM$205</f>
        <v>0</v>
      </c>
      <c r="RN40" s="696" cm="1">
        <f t="array" aca="1" ref="RN40" ca="1">INDIRECT(RN$203&amp;ROW())*RN$205</f>
        <v>0</v>
      </c>
      <c r="RO40" s="696" cm="1">
        <f t="array" aca="1" ref="RO40" ca="1">IF($RN40=0,0,INDIRECT(RO$203&amp;ROW())*RO$205)</f>
        <v>0</v>
      </c>
      <c r="RP40" s="696" cm="1">
        <f t="array" aca="1" ref="RP40" ca="1">IF($RN40=0,0,INDIRECT(RP$203&amp;ROW())*RP$205)</f>
        <v>0</v>
      </c>
      <c r="RQ40" s="696" cm="1">
        <f t="array" aca="1" ref="RQ40" ca="1">IF($RN40=0,0,INDIRECT(RQ$203&amp;ROW())*RQ$205)</f>
        <v>0</v>
      </c>
      <c r="RR40" s="696" cm="1">
        <f t="array" aca="1" ref="RR40" ca="1">IF($RN40=0,0,INDIRECT(RR$203&amp;ROW())*RR$205)</f>
        <v>0</v>
      </c>
      <c r="RS40" s="696" cm="1">
        <f t="array" aca="1" ref="RS40" ca="1">INDIRECT(RS$203&amp;ROW())*RS$205</f>
        <v>0</v>
      </c>
      <c r="RT40" s="696" cm="1">
        <f t="array" aca="1" ref="RT40" ca="1">IF($RS40=0,0,INDIRECT(RT$203&amp;ROW())*RT$205)</f>
        <v>0</v>
      </c>
      <c r="RU40" s="696" cm="1">
        <f t="array" aca="1" ref="RU40" ca="1">IF($RS40=0,0,INDIRECT(RU$203&amp;ROW())*RU$205)</f>
        <v>0</v>
      </c>
      <c r="RV40" s="696" cm="1">
        <f t="array" aca="1" ref="RV40" ca="1">INDIRECT(RV$203&amp;ROW())*RV$205</f>
        <v>0</v>
      </c>
      <c r="RW40" s="696" cm="1">
        <f t="array" aca="1" ref="RW40" ca="1">INDIRECT(RW$203&amp;ROW())*RW$205</f>
        <v>0</v>
      </c>
      <c r="RX40" s="696" cm="1">
        <f t="array" aca="1" ref="RX40" ca="1">INDIRECT(RX$203&amp;ROW())*RX$205</f>
        <v>0</v>
      </c>
      <c r="RY40" s="696" cm="1">
        <f t="array" aca="1" ref="RY40" ca="1">INDIRECT(RY$203&amp;ROW())*RY$205</f>
        <v>0</v>
      </c>
      <c r="RZ40" s="696" cm="1">
        <f t="array" aca="1" ref="RZ40" ca="1">INDIRECT(RZ$203&amp;ROW())*RZ$205</f>
        <v>0</v>
      </c>
      <c r="SA40" s="696" cm="1">
        <f t="array" aca="1" ref="SA40" ca="1">INDIRECT(SA$203&amp;ROW())*SA$205</f>
        <v>0</v>
      </c>
      <c r="SB40" s="696" cm="1">
        <f t="array" aca="1" ref="SB40" ca="1">INDIRECT(SB$203&amp;ROW())*SB$205</f>
        <v>0</v>
      </c>
      <c r="SC40" s="696" cm="1">
        <f t="array" aca="1" ref="SC40" ca="1">INDIRECT(SC$203&amp;ROW())*SC$205</f>
        <v>0</v>
      </c>
      <c r="SD40" s="696" cm="1">
        <f t="array" aca="1" ref="SD40" ca="1">INDIRECT(SD$203&amp;ROW())*SD$205</f>
        <v>0.3072993885784252</v>
      </c>
      <c r="SE40" s="696" cm="1">
        <f t="array" aca="1" ref="SE40" ca="1">INDIRECT(SE$203&amp;ROW())*SE$205</f>
        <v>0.2585618210787391</v>
      </c>
      <c r="SF40" s="696" cm="1">
        <f t="array" aca="1" ref="SF40" ca="1">INDIRECT(SF$203&amp;ROW())*SF$205</f>
        <v>0</v>
      </c>
      <c r="SG40" s="696" cm="1">
        <f t="array" aca="1" ref="SG40" ca="1">INDIRECT(SG$203&amp;ROW())*SG$205</f>
        <v>0</v>
      </c>
      <c r="SH40" s="696" cm="1">
        <f t="array" aca="1" ref="SH40" ca="1">IF(INDIRECT(SH$203&amp;ROW())="-",0,INDIRECT(SH$203&amp;ROW())*SH$205)</f>
        <v>3.6601962818653418E-2</v>
      </c>
      <c r="SI40" s="696" cm="1">
        <f t="array" aca="1" ref="SI40" ca="1">INDIRECT(SI$203&amp;ROW())*SI$205</f>
        <v>0</v>
      </c>
      <c r="SJ40" s="696" cm="1">
        <f t="array" aca="1" ref="SJ40" ca="1">INDIRECT(SJ$203&amp;ROW())*SJ$205</f>
        <v>0</v>
      </c>
      <c r="SK40" s="696" cm="1">
        <f t="array" aca="1" ref="SK40" ca="1">INDIRECT(SK$203&amp;ROW())*SK$205</f>
        <v>0</v>
      </c>
      <c r="SN40" s="606" t="s">
        <v>2968</v>
      </c>
      <c r="SO40" s="707" cm="1">
        <f t="array" aca="1" ref="SO40" ca="1">INDIRECT(SO$203&amp;ROW())*SO$205</f>
        <v>0</v>
      </c>
      <c r="SP40" s="707" cm="1">
        <f t="array" aca="1" ref="SP40" ca="1">INDIRECT(SP$203&amp;ROW())*SP$205</f>
        <v>0</v>
      </c>
      <c r="SQ40" s="707" cm="1">
        <f t="array" aca="1" ref="SQ40" ca="1">INDIRECT(SQ$203&amp;ROW())*SQ$205</f>
        <v>0</v>
      </c>
      <c r="SR40" s="707" cm="1">
        <f t="array" aca="1" ref="SR40" ca="1">INDIRECT(SR$203&amp;ROW())*SR$205</f>
        <v>1</v>
      </c>
      <c r="SS40" s="707" cm="1">
        <f t="array" aca="1" ref="SS40" ca="1">INDIRECT(SS$203&amp;ROW())*SS$205</f>
        <v>0</v>
      </c>
      <c r="ST40" s="707" cm="1">
        <f t="array" aca="1" ref="ST40" ca="1">INDIRECT(ST$203&amp;ROW())*ST$205</f>
        <v>0</v>
      </c>
      <c r="SU40" s="707" cm="1">
        <f t="array" aca="1" ref="SU40" ca="1">INDIRECT(SU$203&amp;ROW())*SU$205</f>
        <v>3</v>
      </c>
      <c r="SV40" s="707" cm="1">
        <f t="array" aca="1" ref="SV40" ca="1">INDIRECT(SV$203&amp;ROW())*SV$205</f>
        <v>2</v>
      </c>
      <c r="SW40" s="707" cm="1">
        <f t="array" aca="1" ref="SW40" ca="1">INDIRECT(SW$203&amp;ROW())*SW$205</f>
        <v>3</v>
      </c>
      <c r="SX40" s="707" cm="1">
        <f t="array" aca="1" ref="SX40" ca="1">INDIRECT(SX$203&amp;ROW())*SX$205</f>
        <v>3</v>
      </c>
      <c r="SY40" s="707" cm="1">
        <f t="array" aca="1" ref="SY40" ca="1">INDIRECT(SY$203&amp;ROW())*SY$205</f>
        <v>3</v>
      </c>
      <c r="SZ40" s="707" cm="1">
        <f t="array" aca="1" ref="SZ40" ca="1">INDIRECT(SZ$203&amp;ROW())*SZ$205</f>
        <v>0</v>
      </c>
      <c r="TA40" s="707" cm="1">
        <f t="array" aca="1" ref="TA40" ca="1">INDIRECT(TA$203&amp;ROW())*TA$205</f>
        <v>0</v>
      </c>
      <c r="TB40" s="696" cm="1">
        <f t="array" aca="1" ref="TB40" ca="1">IF(INDIRECT(TB$203&amp;ROW())="-",0,INDIRECT(TB$203&amp;ROW())*TB$205)</f>
        <v>0.25109999999999999</v>
      </c>
      <c r="TC40" s="707" cm="1">
        <f t="array" aca="1" ref="TC40" ca="1">INDIRECT(TC$203&amp;ROW())*TC$205</f>
        <v>0</v>
      </c>
      <c r="TD40" s="696" cm="1">
        <f t="array" aca="1" ref="TD40" ca="1">IF(INDIRECT(TD$203&amp;ROW())="-",0,INDIRECT(TD$203&amp;ROW())*TD$205)</f>
        <v>0.1235</v>
      </c>
      <c r="TE40" s="732" cm="1">
        <f t="array" aca="1" ref="TE40" ca="1">INDIRECT(TE$203&amp;ROW())*TE$205</f>
        <v>0</v>
      </c>
      <c r="TF40" s="707" cm="1">
        <f t="array" aca="1" ref="TF40" ca="1">INDIRECT(TF$203&amp;ROW())*TF$205</f>
        <v>1</v>
      </c>
      <c r="TG40" s="707" cm="1">
        <f t="array" aca="1" ref="TG40" ca="1">INDIRECT(TG$203&amp;ROW())*TG$205</f>
        <v>0</v>
      </c>
      <c r="TH40" s="707" cm="1">
        <f t="array" aca="1" ref="TH40" ca="1">INDIRECT(TH$203&amp;ROW())*TH$205</f>
        <v>0</v>
      </c>
      <c r="TI40" s="707" cm="1">
        <f t="array" aca="1" ref="TI40" ca="1">INDIRECT(TI$203&amp;ROW())*TI$205</f>
        <v>2</v>
      </c>
      <c r="TJ40" s="696" cm="1">
        <f t="array" aca="1" ref="TJ40" ca="1">IF(INDIRECT(TJ$203&amp;ROW())="-",0,INDIRECT(TJ$203&amp;ROW())*TJ$205)</f>
        <v>0.11899999999999999</v>
      </c>
      <c r="TK40" s="707" cm="1">
        <f t="array" aca="1" ref="TK40" ca="1">INDIRECT(TK$203&amp;ROW())*TK$205</f>
        <v>0</v>
      </c>
      <c r="TL40" s="707" cm="1">
        <f t="array" aca="1" ref="TL40" ca="1">INDIRECT(TL$203&amp;ROW())*TL$205</f>
        <v>0</v>
      </c>
      <c r="TM40" s="707" cm="1">
        <f t="array" aca="1" ref="TM40" ca="1">INDIRECT(TM$203&amp;ROW())*TM$205</f>
        <v>0</v>
      </c>
      <c r="TN40" s="707" cm="1">
        <f t="array" aca="1" ref="TN40" ca="1">IF($TM40=0,0,INDIRECT(TN$203&amp;ROW())*TN$205)</f>
        <v>0</v>
      </c>
      <c r="TO40" s="707" cm="1">
        <f t="array" aca="1" ref="TO40" ca="1">IF($TM40=0,0,INDIRECT(TO$203&amp;ROW())*TO$205)</f>
        <v>0</v>
      </c>
      <c r="TP40" s="707" cm="1">
        <f t="array" aca="1" ref="TP40" ca="1">IF($TM40=0,0,INDIRECT(TP$203&amp;ROW())*TP$205)</f>
        <v>0</v>
      </c>
      <c r="TQ40" s="707" cm="1">
        <f t="array" aca="1" ref="TQ40" ca="1">IF($TM40=0,0,INDIRECT(TQ$203&amp;ROW())*TQ$205)</f>
        <v>0</v>
      </c>
      <c r="TR40" s="707" cm="1">
        <f t="array" aca="1" ref="TR40" ca="1">INDIRECT(TR$203&amp;ROW())*TR$205</f>
        <v>0</v>
      </c>
      <c r="TS40" s="707" cm="1">
        <f t="array" aca="1" ref="TS40" ca="1">IF($TR40=0,0,INDIRECT(TS$203&amp;ROW())*TS$205)</f>
        <v>0</v>
      </c>
      <c r="TT40" s="707" cm="1">
        <f t="array" aca="1" ref="TT40" ca="1">IF($TR40=0,0,INDIRECT(TT$203&amp;ROW())*TT$205)</f>
        <v>0</v>
      </c>
      <c r="TU40" s="707" cm="1">
        <f t="array" aca="1" ref="TU40" ca="1">INDIRECT(TU$203&amp;ROW())*TU$205</f>
        <v>0</v>
      </c>
      <c r="TV40" s="707" cm="1">
        <f t="array" aca="1" ref="TV40" ca="1">INDIRECT(TV$203&amp;ROW())*TV$205</f>
        <v>0</v>
      </c>
      <c r="TW40" s="707" cm="1">
        <f t="array" aca="1" ref="TW40" ca="1">INDIRECT(TW$203&amp;ROW())*TW$205</f>
        <v>0</v>
      </c>
      <c r="TX40" s="707" cm="1">
        <f t="array" aca="1" ref="TX40" ca="1">INDIRECT(TX$203&amp;ROW())*TX$205</f>
        <v>0</v>
      </c>
      <c r="TY40" s="707" cm="1">
        <f t="array" aca="1" ref="TY40" ca="1">INDIRECT(TY$203&amp;ROW())*TY$205</f>
        <v>0</v>
      </c>
      <c r="TZ40" s="707" cm="1">
        <f t="array" aca="1" ref="TZ40" ca="1">INDIRECT(TZ$203&amp;ROW())*TZ$205</f>
        <v>0</v>
      </c>
      <c r="UA40" s="707" cm="1">
        <f t="array" aca="1" ref="UA40" ca="1">INDIRECT(UA$203&amp;ROW())*UA$205</f>
        <v>0</v>
      </c>
      <c r="UB40" s="707" cm="1">
        <f t="array" aca="1" ref="UB40" ca="1">INDIRECT(UB$203&amp;ROW())*UB$205</f>
        <v>0</v>
      </c>
      <c r="UC40" s="707" cm="1">
        <f t="array" aca="1" ref="UC40" ca="1">INDIRECT(UC$203&amp;ROW())*UC$205</f>
        <v>1</v>
      </c>
      <c r="UD40" s="707" cm="1">
        <f t="array" aca="1" ref="UD40" ca="1">INDIRECT(UD$203&amp;ROW())*UD$205</f>
        <v>1</v>
      </c>
      <c r="UE40" s="707" cm="1">
        <f t="array" aca="1" ref="UE40" ca="1">INDIRECT(UE$203&amp;ROW())*UE$205</f>
        <v>0</v>
      </c>
      <c r="UF40" s="707" cm="1">
        <f t="array" aca="1" ref="UF40" ca="1">INDIRECT(UF$203&amp;ROW())*UF$205</f>
        <v>0</v>
      </c>
      <c r="UG40" s="696" cm="1">
        <f t="array" aca="1" ref="UG40" ca="1">IF(INDIRECT(UG$203&amp;ROW())="-",0,INDIRECT(UG$203&amp;ROW())*UG$205)</f>
        <v>0.4652</v>
      </c>
      <c r="UH40" s="707" cm="1">
        <f t="array" aca="1" ref="UH40" ca="1">INDIRECT(UH$203&amp;ROW())*UH$205</f>
        <v>0</v>
      </c>
      <c r="UI40" s="707" cm="1">
        <f t="array" aca="1" ref="UI40" ca="1">INDIRECT(UI$203&amp;ROW())*UI$205</f>
        <v>0</v>
      </c>
      <c r="UJ40" s="707" cm="1">
        <f t="array" aca="1" ref="UJ40" ca="1">INDIRECT(UJ$203&amp;ROW())*UJ$205</f>
        <v>0</v>
      </c>
      <c r="UM40" s="606" t="s">
        <v>2968</v>
      </c>
      <c r="UN40" s="616">
        <f t="shared" ca="1" si="101"/>
        <v>-0.97111609266078391</v>
      </c>
      <c r="UO40" s="616">
        <f t="shared" ca="1" si="101"/>
        <v>-0.6225347970107441</v>
      </c>
      <c r="UP40" s="616">
        <f t="shared" ca="1" si="101"/>
        <v>-0.88618201963763954</v>
      </c>
      <c r="UQ40" s="616">
        <f t="shared" ca="1" si="101"/>
        <v>-3.2291460290594443</v>
      </c>
      <c r="UR40" s="616">
        <f t="shared" ca="1" si="101"/>
        <v>-1.7347822393597188</v>
      </c>
      <c r="US40" s="616">
        <f t="shared" ca="1" si="101"/>
        <v>-2.5790572453345928</v>
      </c>
      <c r="UT40" s="616">
        <f t="shared" ca="1" si="101"/>
        <v>0.30690415393182785</v>
      </c>
      <c r="UU40" s="616">
        <f t="shared" ca="1" si="101"/>
        <v>-0.54448954097874924</v>
      </c>
      <c r="UV40" s="616">
        <f t="shared" ca="1" si="101"/>
        <v>0.44410973870643028</v>
      </c>
      <c r="UW40" s="616">
        <f t="shared" ca="1" si="101"/>
        <v>0.6421874155054268</v>
      </c>
      <c r="UX40" s="616">
        <f t="shared" ca="1" si="101"/>
        <v>0.28247365722383649</v>
      </c>
      <c r="UY40" s="616">
        <f t="shared" ca="1" si="101"/>
        <v>-0.67270887390575207</v>
      </c>
      <c r="UZ40" s="616">
        <f t="shared" ca="1" si="101"/>
        <v>-0.80238258590915801</v>
      </c>
      <c r="VA40" s="616">
        <f t="shared" ca="1" si="101"/>
        <v>-1.1384018850129425</v>
      </c>
      <c r="VB40" s="616">
        <f t="shared" ca="1" si="101"/>
        <v>-0.76400504167427041</v>
      </c>
      <c r="VC40" s="616">
        <f t="shared" ca="1" si="96"/>
        <v>-1.7547247694614143</v>
      </c>
      <c r="VD40" s="616">
        <f t="shared" ca="1" si="96"/>
        <v>-1.5772186114663853</v>
      </c>
      <c r="VE40" s="616">
        <f t="shared" ca="1" si="96"/>
        <v>-1.5404904907201931</v>
      </c>
      <c r="VF40" s="616">
        <f t="shared" ca="1" si="96"/>
        <v>-1.7012503523278015</v>
      </c>
      <c r="VG40" s="616">
        <f t="shared" ca="1" si="96"/>
        <v>-0.89462372206681784</v>
      </c>
      <c r="VH40" s="616">
        <f t="shared" ca="1" si="96"/>
        <v>-0.12784420028857393</v>
      </c>
      <c r="VI40" s="616">
        <f t="shared" ca="1" si="96"/>
        <v>-1.7285735901055173</v>
      </c>
      <c r="VJ40" s="616">
        <f t="shared" ca="1" si="96"/>
        <v>-0.90132677458943244</v>
      </c>
      <c r="VK40" s="616">
        <f t="shared" ca="1" si="96"/>
        <v>-1.8355388391984859</v>
      </c>
      <c r="VL40" s="616">
        <f t="shared" ca="1" si="96"/>
        <v>-0.83864555511817418</v>
      </c>
      <c r="VM40" s="616">
        <f t="shared" ca="1" si="96"/>
        <v>-0.57201237404204519</v>
      </c>
      <c r="VN40" s="616">
        <f t="shared" ca="1" si="96"/>
        <v>-0.62639799545694341</v>
      </c>
      <c r="VO40" s="616">
        <f t="shared" ca="1" si="96"/>
        <v>-0.42150866262694142</v>
      </c>
      <c r="VP40" s="616">
        <f t="shared" ca="1" si="96"/>
        <v>-0.46221149066820022</v>
      </c>
      <c r="VQ40" s="616">
        <f t="shared" ca="1" si="86"/>
        <v>-0.77889442244162177</v>
      </c>
      <c r="VR40" s="616">
        <f t="shared" ca="1" si="86"/>
        <v>-0.64202286734458469</v>
      </c>
      <c r="VS40" s="616">
        <f t="shared" ca="1" si="86"/>
        <v>-0.40481357988865657</v>
      </c>
      <c r="VT40" s="616">
        <f t="shared" ca="1" si="86"/>
        <v>-0.3878135405833677</v>
      </c>
      <c r="VU40" s="616">
        <f t="shared" ca="1" si="86"/>
        <v>-0.82130507758946303</v>
      </c>
      <c r="VV40" s="616">
        <f t="shared" ca="1" si="86"/>
        <v>-0.64337789451099625</v>
      </c>
      <c r="VW40" s="616">
        <f t="shared" ca="1" si="86"/>
        <v>-2.2727508617901209</v>
      </c>
      <c r="VX40" s="616">
        <f t="shared" ca="1" si="86"/>
        <v>-0.78524029103755877</v>
      </c>
      <c r="VY40" s="616">
        <f t="shared" ca="1" si="86"/>
        <v>-1.477844244223653</v>
      </c>
      <c r="VZ40" s="616">
        <f t="shared" ca="1" si="86"/>
        <v>-1.5555141459162816</v>
      </c>
      <c r="WA40" s="616">
        <f t="shared" ca="1" si="86"/>
        <v>-1.1483025824394326</v>
      </c>
      <c r="WB40" s="616">
        <f t="shared" ca="1" si="86"/>
        <v>0.33435322352896929</v>
      </c>
      <c r="WC40" s="616">
        <f t="shared" ca="1" si="86"/>
        <v>0.47817673461028487</v>
      </c>
      <c r="WD40" s="616">
        <f t="shared" ca="1" si="86"/>
        <v>-1.3395773314157267</v>
      </c>
      <c r="WE40" s="616">
        <f t="shared" ca="1" si="86"/>
        <v>-1.7097470492691516</v>
      </c>
      <c r="WF40" s="616">
        <f t="shared" ca="1" si="86"/>
        <v>-1.1458150967522349</v>
      </c>
      <c r="WG40" s="616">
        <f t="shared" ca="1" si="87"/>
        <v>-1.008197359876486</v>
      </c>
      <c r="WH40" s="616">
        <f t="shared" ca="1" si="87"/>
        <v>-1.0816125322340113</v>
      </c>
      <c r="WI40" s="627">
        <f t="shared" ca="1" si="76"/>
        <v>-0.9831420375936909</v>
      </c>
      <c r="WL40" s="606" t="s">
        <v>2968</v>
      </c>
      <c r="WM40" s="700" t="str">
        <f t="shared" ca="1" si="63"/>
        <v>D</v>
      </c>
      <c r="WN40" s="479">
        <f t="shared" ca="1" si="64"/>
        <v>0.17034603976783746</v>
      </c>
      <c r="WO40" s="495">
        <f t="shared" ca="1" si="97"/>
        <v>0.35483161740600055</v>
      </c>
      <c r="WP40" s="458">
        <f t="shared" ca="1" si="97"/>
        <v>0.23699214625011961</v>
      </c>
      <c r="WQ40" s="458">
        <f t="shared" ca="1" si="97"/>
        <v>2.1156928608361519E-2</v>
      </c>
      <c r="WR40" s="459">
        <f t="shared" ca="1" si="97"/>
        <v>6.8403466806868277E-2</v>
      </c>
      <c r="WS40" s="495">
        <f t="shared" ca="1" si="65"/>
        <v>-0.78983491323481247</v>
      </c>
      <c r="WT40" s="458">
        <f t="shared" ca="1" si="66"/>
        <v>-1.3076993665477665</v>
      </c>
      <c r="WU40" s="458">
        <f t="shared" ca="1" si="67"/>
        <v>-0.85730610900703674</v>
      </c>
      <c r="WV40" s="459">
        <f t="shared" ca="1" si="68"/>
        <v>-1.120828951500437</v>
      </c>
      <c r="WW40" s="484">
        <f t="shared" ca="1" si="102"/>
        <v>-0.7262006140917342</v>
      </c>
      <c r="WX40" s="484">
        <f t="shared" ca="1" si="102"/>
        <v>-0.37545073607717977</v>
      </c>
      <c r="WY40" s="484">
        <f t="shared" ca="1" si="102"/>
        <v>-0.64522912849816527</v>
      </c>
      <c r="WZ40" s="484">
        <f t="shared" ca="1" si="102"/>
        <v>-1.1615238266526822</v>
      </c>
      <c r="XA40" s="484">
        <f t="shared" ca="1" si="102"/>
        <v>-0.91544458771012349</v>
      </c>
      <c r="XB40" s="484">
        <f t="shared" ca="1" si="102"/>
        <v>-1.3625159427102653</v>
      </c>
      <c r="XC40" s="484">
        <f t="shared" ca="1" si="102"/>
        <v>0.14467461816346364</v>
      </c>
      <c r="XD40" s="484">
        <f t="shared" ca="1" si="102"/>
        <v>-0.2792686855680005</v>
      </c>
      <c r="XE40" s="484">
        <f t="shared" ca="1" si="102"/>
        <v>0.21801347073098662</v>
      </c>
      <c r="XF40" s="484">
        <f t="shared" ca="1" si="102"/>
        <v>0.41324760187774212</v>
      </c>
      <c r="XG40" s="484">
        <f t="shared" ca="1" si="102"/>
        <v>0.1145148206385433</v>
      </c>
      <c r="XH40" s="484">
        <f t="shared" ca="1" si="102"/>
        <v>-0.33958343954762366</v>
      </c>
      <c r="XI40" s="484">
        <f t="shared" ca="1" si="102"/>
        <v>-0.56078518929191046</v>
      </c>
      <c r="XJ40" s="484">
        <f t="shared" ca="1" si="102"/>
        <v>-0.80792381779368527</v>
      </c>
      <c r="XK40" s="484">
        <f t="shared" ca="1" si="102"/>
        <v>-0.54267278110123429</v>
      </c>
      <c r="XL40" s="484">
        <f t="shared" ca="1" si="98"/>
        <v>-1.5501238613422132</v>
      </c>
      <c r="XM40" s="484">
        <f t="shared" ca="1" si="98"/>
        <v>-1.1895382767679479</v>
      </c>
      <c r="XN40" s="484">
        <f t="shared" ca="1" si="98"/>
        <v>-1.0741840191791907</v>
      </c>
      <c r="XO40" s="484">
        <f t="shared" ca="1" si="98"/>
        <v>-1.2490580086790719</v>
      </c>
      <c r="XP40" s="484">
        <f t="shared" ca="1" si="98"/>
        <v>-0.57255918212276347</v>
      </c>
      <c r="XQ40" s="484">
        <f t="shared" ca="1" si="98"/>
        <v>-8.50675308720171E-2</v>
      </c>
      <c r="XR40" s="484">
        <f t="shared" ca="1" si="98"/>
        <v>-1.5125018913423276</v>
      </c>
      <c r="XS40" s="484">
        <f t="shared" ca="1" si="98"/>
        <v>-0.55611861992167977</v>
      </c>
      <c r="XT40" s="484">
        <f t="shared" ca="1" si="98"/>
        <v>-1.1147227370452404</v>
      </c>
      <c r="XU40" s="484">
        <f t="shared" ca="1" si="98"/>
        <v>-0.63720289277878872</v>
      </c>
      <c r="XV40" s="484">
        <f t="shared" ca="1" si="98"/>
        <v>-0.30179372854458303</v>
      </c>
      <c r="XW40" s="484">
        <f t="shared" ca="1" si="98"/>
        <v>-0.40427726626791127</v>
      </c>
      <c r="XX40" s="484">
        <f t="shared" ca="1" si="98"/>
        <v>-0.20379943838012618</v>
      </c>
      <c r="XY40" s="484">
        <f t="shared" ca="1" si="98"/>
        <v>-0.24303080179333969</v>
      </c>
      <c r="XZ40" s="484">
        <f t="shared" ca="1" si="88"/>
        <v>-0.56968338057380219</v>
      </c>
      <c r="YA40" s="484">
        <f t="shared" ca="1" si="88"/>
        <v>-0.43779539324227229</v>
      </c>
      <c r="YB40" s="484">
        <f t="shared" ca="1" si="88"/>
        <v>-0.21272953623148902</v>
      </c>
      <c r="YC40" s="484">
        <f t="shared" ca="1" si="88"/>
        <v>-0.17304240180829866</v>
      </c>
      <c r="YD40" s="484">
        <f t="shared" ca="1" si="88"/>
        <v>-0.6068623218308542</v>
      </c>
      <c r="YE40" s="484">
        <f t="shared" ca="1" si="88"/>
        <v>-0.46342509741627064</v>
      </c>
      <c r="YF40" s="484">
        <f t="shared" ca="1" si="88"/>
        <v>-1.3406957333699923</v>
      </c>
      <c r="YG40" s="484">
        <f t="shared" ca="1" si="88"/>
        <v>-0.54699838673676349</v>
      </c>
      <c r="YH40" s="484">
        <f t="shared" ca="1" si="88"/>
        <v>-0.78754319774678472</v>
      </c>
      <c r="YI40" s="484">
        <f t="shared" ca="1" si="88"/>
        <v>-0.91106463526316606</v>
      </c>
      <c r="YJ40" s="484">
        <f t="shared" ca="1" si="88"/>
        <v>-0.6812879221613154</v>
      </c>
      <c r="YK40" s="484">
        <f t="shared" ca="1" si="88"/>
        <v>5.8277766861099353E-2</v>
      </c>
      <c r="YL40" s="484">
        <f t="shared" ca="1" si="88"/>
        <v>0.15139075417761619</v>
      </c>
      <c r="YM40" s="484">
        <f t="shared" ca="1" si="88"/>
        <v>-1.0693845836691747</v>
      </c>
      <c r="YN40" s="484">
        <f t="shared" ca="1" si="88"/>
        <v>-1.2190496461289051</v>
      </c>
      <c r="YO40" s="484">
        <f t="shared" ca="1" si="88"/>
        <v>-0.70364505091554741</v>
      </c>
      <c r="YP40" s="484">
        <f t="shared" ca="1" si="89"/>
        <v>-0.53716755334219179</v>
      </c>
      <c r="YQ40" s="484">
        <f t="shared" ca="1" si="89"/>
        <v>-0.78352011835031787</v>
      </c>
      <c r="YR40" s="484">
        <f t="shared" ca="1" si="79"/>
        <v>-0.73715989978774943</v>
      </c>
      <c r="YU40" s="606" t="s">
        <v>2968</v>
      </c>
      <c r="YV40" s="700" t="str">
        <f t="shared" ca="1" si="49"/>
        <v>C</v>
      </c>
      <c r="YW40" s="479">
        <f t="shared" ca="1" si="69"/>
        <v>0.29814467504351283</v>
      </c>
      <c r="YX40" s="495">
        <f t="shared" ca="1" si="99"/>
        <v>0.46302386061696665</v>
      </c>
      <c r="YY40" s="458">
        <f t="shared" ca="1" si="99"/>
        <v>0.26832676892799362</v>
      </c>
      <c r="YZ40" s="458">
        <f t="shared" ca="1" si="99"/>
        <v>1.2198137770286834E-2</v>
      </c>
      <c r="ZA40" s="459">
        <f t="shared" ca="1" si="99"/>
        <v>0.44902993285880405</v>
      </c>
      <c r="ZB40" s="495">
        <f t="shared" ca="1" si="70"/>
        <v>-0.83232266797414167</v>
      </c>
      <c r="ZC40" s="458">
        <f t="shared" ca="1" si="71"/>
        <v>-1.240652650358061</v>
      </c>
      <c r="ZD40" s="458">
        <f t="shared" ca="1" si="72"/>
        <v>-0.71510241989823053</v>
      </c>
      <c r="ZE40" s="459">
        <f t="shared" ca="1" si="73"/>
        <v>-0.53121790525077606</v>
      </c>
      <c r="ZF40" s="484">
        <f t="shared" ca="1" si="103"/>
        <v>-3.2485432480444082E-2</v>
      </c>
      <c r="ZG40" s="484">
        <f t="shared" ca="1" si="103"/>
        <v>-7.9385408814590788E-2</v>
      </c>
      <c r="ZH40" s="484">
        <f t="shared" ca="1" si="103"/>
        <v>-6.6861590023482048E-2</v>
      </c>
      <c r="ZI40" s="484">
        <f t="shared" ca="1" si="103"/>
        <v>-0.24187768642315083</v>
      </c>
      <c r="ZJ40" s="484">
        <f t="shared" ca="1" si="103"/>
        <v>-0.15169406845185204</v>
      </c>
      <c r="ZK40" s="484">
        <f t="shared" ca="1" si="103"/>
        <v>-0.45846359133667092</v>
      </c>
      <c r="ZL40" s="484">
        <f t="shared" ca="1" si="103"/>
        <v>2.4672875513209128E-2</v>
      </c>
      <c r="ZM40" s="484">
        <f t="shared" ca="1" si="103"/>
        <v>-9.637358949300015E-2</v>
      </c>
      <c r="ZN40" s="484">
        <f t="shared" ca="1" si="103"/>
        <v>8.9770705925095284E-2</v>
      </c>
      <c r="ZO40" s="484">
        <f t="shared" ca="1" si="103"/>
        <v>2.8984588520071332E-2</v>
      </c>
      <c r="ZP40" s="484">
        <f t="shared" ca="1" si="103"/>
        <v>2.6000050859821721E-2</v>
      </c>
      <c r="ZQ40" s="484">
        <f t="shared" ca="1" si="103"/>
        <v>-1.1497069191506403E-2</v>
      </c>
      <c r="ZR40" s="484">
        <f t="shared" ca="1" si="103"/>
        <v>-4.5981105838852197E-2</v>
      </c>
      <c r="ZS40" s="484">
        <f t="shared" ca="1" si="103"/>
        <v>-9.5521725688568815E-2</v>
      </c>
      <c r="ZT40" s="484">
        <f t="shared" ca="1" si="103"/>
        <v>-2.7291061507312073E-2</v>
      </c>
      <c r="ZU40" s="484">
        <f t="shared" ca="1" si="100"/>
        <v>-0.11105484565305894</v>
      </c>
      <c r="ZV40" s="484">
        <f t="shared" ca="1" si="100"/>
        <v>-8.3701405664608222E-2</v>
      </c>
      <c r="ZW40" s="484">
        <f t="shared" ca="1" si="100"/>
        <v>-0.21297640668151291</v>
      </c>
      <c r="ZX40" s="484">
        <f t="shared" ca="1" si="100"/>
        <v>-4.9666031249752343E-2</v>
      </c>
      <c r="ZY40" s="484">
        <f t="shared" ca="1" si="100"/>
        <v>-9.6348193705378546E-2</v>
      </c>
      <c r="ZZ40" s="484">
        <f t="shared" ca="1" si="100"/>
        <v>-7.8155783354792625E-3</v>
      </c>
      <c r="AAA40" s="484">
        <f t="shared" ca="1" si="100"/>
        <v>-0.10444318007975024</v>
      </c>
      <c r="AAB40" s="484">
        <f t="shared" ca="1" si="100"/>
        <v>-0.10150745433592355</v>
      </c>
      <c r="AAC40" s="484">
        <f t="shared" ca="1" si="100"/>
        <v>-2.7521574428998372E-2</v>
      </c>
      <c r="AAD40" s="484">
        <f t="shared" ca="1" si="100"/>
        <v>-7.8682240113631882E-2</v>
      </c>
      <c r="AAE40" s="484">
        <f t="shared" ca="1" si="100"/>
        <v>-4.0219644611828483E-2</v>
      </c>
      <c r="AAF40" s="484">
        <f t="shared" ca="1" si="100"/>
        <v>-6.120902348854227E-2</v>
      </c>
      <c r="AAG40" s="484">
        <f t="shared" ca="1" si="100"/>
        <v>-4.3018323338477257E-2</v>
      </c>
      <c r="AAH40" s="484">
        <f t="shared" ca="1" si="100"/>
        <v>-3.8008707897835295E-2</v>
      </c>
      <c r="AAI40" s="484">
        <f t="shared" ca="1" si="90"/>
        <v>-6.0338538063910964E-2</v>
      </c>
      <c r="AAJ40" s="484">
        <f t="shared" ca="1" si="90"/>
        <v>-5.2025335368730337E-2</v>
      </c>
      <c r="AAK40" s="484">
        <f t="shared" ca="1" si="90"/>
        <v>-3.3183772310049216E-2</v>
      </c>
      <c r="AAL40" s="484">
        <f t="shared" ca="1" si="90"/>
        <v>-1.741238539122681E-2</v>
      </c>
      <c r="AAM40" s="484">
        <f t="shared" ca="1" si="90"/>
        <v>-2.189532836791554E-2</v>
      </c>
      <c r="AAN40" s="484">
        <f t="shared" ca="1" si="90"/>
        <v>-6.1359063816095079E-2</v>
      </c>
      <c r="AAO40" s="484">
        <f t="shared" ca="1" si="90"/>
        <v>-6.3937554045021938E-2</v>
      </c>
      <c r="AAP40" s="484">
        <f t="shared" ca="1" si="90"/>
        <v>-2.8906649957960041E-2</v>
      </c>
      <c r="AAQ40" s="484">
        <f t="shared" ca="1" si="90"/>
        <v>-0.15117325855892658</v>
      </c>
      <c r="AAR40" s="484">
        <f t="shared" ca="1" si="90"/>
        <v>-3.6651122693945694E-2</v>
      </c>
      <c r="AAS40" s="484">
        <f t="shared" ca="1" si="90"/>
        <v>-3.1171595822786675E-2</v>
      </c>
      <c r="AAT40" s="484">
        <f t="shared" ca="1" si="90"/>
        <v>0.1027465411596778</v>
      </c>
      <c r="AAU40" s="484">
        <f t="shared" ca="1" si="90"/>
        <v>0.12363824729832018</v>
      </c>
      <c r="AAV40" s="484">
        <f t="shared" ca="1" si="90"/>
        <v>-8.8571357168320833E-2</v>
      </c>
      <c r="AAW40" s="484">
        <f t="shared" ca="1" si="90"/>
        <v>-6.3917050252045346E-2</v>
      </c>
      <c r="AAX40" s="484">
        <f t="shared" ca="1" si="90"/>
        <v>-9.0152797868394391E-2</v>
      </c>
      <c r="AAY40" s="484">
        <f t="shared" ca="1" si="91"/>
        <v>-0.12312049482031152</v>
      </c>
      <c r="AAZ40" s="484">
        <f t="shared" ca="1" si="91"/>
        <v>-0.11856365915979221</v>
      </c>
      <c r="ABA40" s="484">
        <f t="shared" ca="1" si="82"/>
        <v>-0.10451532592333997</v>
      </c>
    </row>
    <row r="41" spans="1:729" ht="15" customHeight="1" x14ac:dyDescent="0.35">
      <c r="A41" s="498">
        <v>39</v>
      </c>
      <c r="B41" s="628"/>
      <c r="C41" s="606" t="s">
        <v>2992</v>
      </c>
      <c r="D41" s="629">
        <v>178</v>
      </c>
      <c r="E41" s="810" t="s">
        <v>2993</v>
      </c>
      <c r="F41" s="631" t="s">
        <v>1306</v>
      </c>
      <c r="G41" s="632">
        <v>5518.0919999999996</v>
      </c>
      <c r="H41" s="504">
        <v>9426.5819693600843</v>
      </c>
      <c r="I41" s="505">
        <v>1750</v>
      </c>
      <c r="J41" s="633" t="s">
        <v>2994</v>
      </c>
      <c r="K41" s="507">
        <v>0</v>
      </c>
      <c r="L41" s="841" t="s">
        <v>1188</v>
      </c>
      <c r="M41" s="817">
        <v>160</v>
      </c>
      <c r="N41" s="818">
        <v>0.37859999999999999</v>
      </c>
      <c r="O41" s="819">
        <v>0.31759999999999999</v>
      </c>
      <c r="P41" s="820">
        <v>0.2361</v>
      </c>
      <c r="Q41" s="821">
        <v>0.58220000000000005</v>
      </c>
      <c r="R41" s="818">
        <v>0.27379999999999999</v>
      </c>
      <c r="S41" s="822">
        <v>0.3024</v>
      </c>
      <c r="T41" s="822">
        <v>0.16669999999999999</v>
      </c>
      <c r="U41" s="822">
        <v>4.3479999999999998E-2</v>
      </c>
      <c r="V41" s="822">
        <v>0.1024</v>
      </c>
      <c r="W41" s="784" t="s">
        <v>2995</v>
      </c>
      <c r="X41" s="516" t="s">
        <v>2996</v>
      </c>
      <c r="Y41" s="517">
        <v>2</v>
      </c>
      <c r="Z41" s="517">
        <v>3</v>
      </c>
      <c r="AA41" s="519" t="s">
        <v>2997</v>
      </c>
      <c r="AB41" s="520">
        <v>2019</v>
      </c>
      <c r="AC41" s="576">
        <v>0</v>
      </c>
      <c r="AD41" s="575" t="s">
        <v>1188</v>
      </c>
      <c r="AE41" s="817">
        <v>0</v>
      </c>
      <c r="AF41" s="634" t="s">
        <v>1188</v>
      </c>
      <c r="AG41" s="635" t="s">
        <v>1188</v>
      </c>
      <c r="AH41" s="636" t="s">
        <v>1188</v>
      </c>
      <c r="AI41" s="636" t="s">
        <v>1188</v>
      </c>
      <c r="AJ41" s="636" t="s">
        <v>1188</v>
      </c>
      <c r="AK41" s="637" t="s">
        <v>1188</v>
      </c>
      <c r="AL41" s="638" t="s">
        <v>1188</v>
      </c>
      <c r="AM41" s="639" t="s">
        <v>1188</v>
      </c>
      <c r="AN41" s="636" t="s">
        <v>1188</v>
      </c>
      <c r="AO41" s="636" t="s">
        <v>1188</v>
      </c>
      <c r="AP41" s="636" t="s">
        <v>1188</v>
      </c>
      <c r="AQ41" s="636" t="s">
        <v>1188</v>
      </c>
      <c r="AR41" s="636" t="s">
        <v>1188</v>
      </c>
      <c r="AS41" s="636" t="s">
        <v>1188</v>
      </c>
      <c r="AT41" s="636" t="s">
        <v>1188</v>
      </c>
      <c r="AU41" s="640" t="s">
        <v>1188</v>
      </c>
      <c r="AV41" s="847" t="s">
        <v>2998</v>
      </c>
      <c r="AW41" s="642" t="s">
        <v>2999</v>
      </c>
      <c r="AX41" s="843">
        <v>2</v>
      </c>
      <c r="AY41" s="847" t="s">
        <v>3000</v>
      </c>
      <c r="AZ41" s="800">
        <v>1</v>
      </c>
      <c r="BA41" s="845" t="s">
        <v>3001</v>
      </c>
      <c r="BB41" s="631" t="s">
        <v>3002</v>
      </c>
      <c r="BC41" s="646" t="s">
        <v>3003</v>
      </c>
      <c r="BD41" s="631" t="s">
        <v>1195</v>
      </c>
      <c r="BE41" s="631" t="s">
        <v>1196</v>
      </c>
      <c r="BF41" s="631">
        <v>3</v>
      </c>
      <c r="BG41" s="631">
        <v>2000</v>
      </c>
      <c r="BH41" s="631" t="s">
        <v>1195</v>
      </c>
      <c r="BI41" s="631">
        <v>1</v>
      </c>
      <c r="BJ41" s="631">
        <v>1</v>
      </c>
      <c r="BK41" s="631" t="s">
        <v>2335</v>
      </c>
      <c r="BL41" s="631" t="s">
        <v>1257</v>
      </c>
      <c r="BM41" s="859" t="s">
        <v>3004</v>
      </c>
      <c r="BN41" s="647">
        <v>1997</v>
      </c>
      <c r="BO41" s="651" t="s">
        <v>1188</v>
      </c>
      <c r="BP41" s="647" t="s">
        <v>1188</v>
      </c>
      <c r="BQ41" s="647">
        <v>0</v>
      </c>
      <c r="BR41" s="647" t="s">
        <v>1188</v>
      </c>
      <c r="BS41" s="647" t="s">
        <v>1188</v>
      </c>
      <c r="BT41" s="647" t="s">
        <v>1188</v>
      </c>
      <c r="BU41" s="647" t="s">
        <v>1188</v>
      </c>
      <c r="BV41" s="648" t="s">
        <v>1188</v>
      </c>
      <c r="BW41" s="847" t="s">
        <v>3005</v>
      </c>
      <c r="BX41" s="650">
        <v>2002</v>
      </c>
      <c r="BY41" s="647" t="s">
        <v>1188</v>
      </c>
      <c r="BZ41" s="651" t="s">
        <v>2109</v>
      </c>
      <c r="CA41" s="647">
        <v>0</v>
      </c>
      <c r="CB41" s="647" t="s">
        <v>1188</v>
      </c>
      <c r="CC41" s="798" t="s">
        <v>1188</v>
      </c>
      <c r="CD41" s="652" t="s">
        <v>1188</v>
      </c>
      <c r="CE41" s="647">
        <v>0</v>
      </c>
      <c r="CF41" s="647">
        <v>1</v>
      </c>
      <c r="CG41" s="847" t="s">
        <v>3006</v>
      </c>
      <c r="CH41" s="647">
        <v>1954</v>
      </c>
      <c r="CI41" s="647">
        <v>1975</v>
      </c>
      <c r="CJ41" s="647">
        <v>3</v>
      </c>
      <c r="CK41" s="651" t="s">
        <v>2111</v>
      </c>
      <c r="CL41" s="651" t="s">
        <v>1208</v>
      </c>
      <c r="CM41" s="647">
        <v>2</v>
      </c>
      <c r="CN41" s="647" t="s">
        <v>2112</v>
      </c>
      <c r="CO41" s="847" t="s">
        <v>3006</v>
      </c>
      <c r="CP41" s="647">
        <v>2005</v>
      </c>
      <c r="CQ41" s="647">
        <v>3</v>
      </c>
      <c r="CR41" s="650">
        <v>2</v>
      </c>
      <c r="CS41" s="848" t="s">
        <v>1188</v>
      </c>
      <c r="CT41" s="647" t="s">
        <v>1188</v>
      </c>
      <c r="CU41" s="648">
        <v>0</v>
      </c>
      <c r="CV41" s="847" t="s">
        <v>3007</v>
      </c>
      <c r="CW41" s="647" t="s">
        <v>1188</v>
      </c>
      <c r="CX41" s="657">
        <v>2</v>
      </c>
      <c r="CY41" s="852" t="s">
        <v>1188</v>
      </c>
      <c r="CZ41" s="647" t="s">
        <v>1188</v>
      </c>
      <c r="DA41" s="657">
        <v>0</v>
      </c>
      <c r="DB41" s="723">
        <v>79400</v>
      </c>
      <c r="DC41" s="753">
        <v>1</v>
      </c>
      <c r="DD41" s="659" t="s">
        <v>1493</v>
      </c>
      <c r="DE41" s="648">
        <v>2000</v>
      </c>
      <c r="DF41" s="708" t="s">
        <v>3008</v>
      </c>
      <c r="DG41" s="664" t="s">
        <v>3009</v>
      </c>
      <c r="DH41" s="666">
        <v>1</v>
      </c>
      <c r="DI41" s="710" t="s">
        <v>1262</v>
      </c>
      <c r="DJ41" s="656" t="s">
        <v>3010</v>
      </c>
      <c r="DK41" s="665" t="s">
        <v>1188</v>
      </c>
      <c r="DL41" s="665">
        <v>3</v>
      </c>
      <c r="DM41" s="655">
        <v>1</v>
      </c>
      <c r="DN41" s="790" t="s">
        <v>3011</v>
      </c>
      <c r="DO41" s="791" t="s">
        <v>3012</v>
      </c>
      <c r="DP41" s="663">
        <v>1</v>
      </c>
      <c r="DQ41" s="642" t="s">
        <v>1262</v>
      </c>
      <c r="DR41" s="578" t="s">
        <v>3013</v>
      </c>
      <c r="DS41" s="753">
        <v>2002</v>
      </c>
      <c r="DT41" s="753">
        <v>3</v>
      </c>
      <c r="DU41" s="657">
        <v>2</v>
      </c>
      <c r="DV41" s="651" t="s">
        <v>2619</v>
      </c>
      <c r="DW41" s="709" t="s">
        <v>3014</v>
      </c>
      <c r="DX41" s="647">
        <v>2012</v>
      </c>
      <c r="DY41" s="647">
        <v>3</v>
      </c>
      <c r="DZ41" s="650">
        <v>1</v>
      </c>
      <c r="EA41" s="743" t="s">
        <v>3015</v>
      </c>
      <c r="EB41" s="649" t="s">
        <v>3016</v>
      </c>
      <c r="EC41" s="647">
        <v>2</v>
      </c>
      <c r="ED41" s="668" t="s">
        <v>1504</v>
      </c>
      <c r="EE41" s="647">
        <v>2003</v>
      </c>
      <c r="EF41" s="647">
        <v>3</v>
      </c>
      <c r="EG41" s="650" t="s">
        <v>1505</v>
      </c>
      <c r="EH41" s="648" t="s">
        <v>1903</v>
      </c>
      <c r="EI41" s="785" t="s">
        <v>3017</v>
      </c>
      <c r="EJ41" s="642" t="s">
        <v>3018</v>
      </c>
      <c r="EK41" s="650">
        <v>2011</v>
      </c>
      <c r="EL41" s="887" t="s">
        <v>3019</v>
      </c>
      <c r="EM41" s="669" t="s">
        <v>1188</v>
      </c>
      <c r="EN41" s="647" t="s">
        <v>1188</v>
      </c>
      <c r="EO41" s="670" t="s">
        <v>1188</v>
      </c>
      <c r="EP41" s="556">
        <v>0</v>
      </c>
      <c r="EQ41" s="556" t="s">
        <v>1188</v>
      </c>
      <c r="ER41" s="651" t="s">
        <v>1188</v>
      </c>
      <c r="ES41" s="556" t="s">
        <v>1188</v>
      </c>
      <c r="ET41" s="556">
        <v>0</v>
      </c>
      <c r="EU41" s="671">
        <v>0</v>
      </c>
      <c r="EV41" s="672"/>
      <c r="EW41" s="673"/>
      <c r="EX41" s="674"/>
      <c r="EY41" s="631" t="s">
        <v>1416</v>
      </c>
      <c r="EZ41" s="631">
        <v>1</v>
      </c>
      <c r="FA41" s="675">
        <v>60.2</v>
      </c>
      <c r="FB41" s="648">
        <v>0</v>
      </c>
      <c r="FC41" s="676"/>
      <c r="FD41" s="647"/>
      <c r="FE41" s="648"/>
      <c r="FF41" s="652" t="s">
        <v>2624</v>
      </c>
      <c r="FG41" s="563" t="s">
        <v>1226</v>
      </c>
      <c r="FH41" s="631" t="str">
        <f t="shared" si="0"/>
        <v>D</v>
      </c>
      <c r="FI41" s="677">
        <f t="shared" si="1"/>
        <v>0.33333333333333331</v>
      </c>
      <c r="FJ41" s="678">
        <f t="shared" si="2"/>
        <v>0</v>
      </c>
      <c r="FK41" s="679">
        <f t="shared" si="3"/>
        <v>1</v>
      </c>
      <c r="FL41" s="680">
        <f t="shared" si="4"/>
        <v>0</v>
      </c>
      <c r="FM41" s="681">
        <v>0</v>
      </c>
      <c r="FN41" s="574" t="s">
        <v>1188</v>
      </c>
      <c r="FO41" s="470" t="s">
        <v>1188</v>
      </c>
      <c r="FP41" s="470" t="s">
        <v>1188</v>
      </c>
      <c r="FQ41" s="430">
        <v>0</v>
      </c>
      <c r="FR41" s="682" t="s">
        <v>1188</v>
      </c>
      <c r="FS41" s="369">
        <v>0</v>
      </c>
      <c r="FT41" s="574" t="s">
        <v>1188</v>
      </c>
      <c r="FU41" s="575" t="s">
        <v>1188</v>
      </c>
      <c r="FV41" s="369">
        <v>0</v>
      </c>
      <c r="FW41" s="574" t="s">
        <v>1188</v>
      </c>
      <c r="FX41" s="575" t="s">
        <v>1188</v>
      </c>
      <c r="FY41" s="369">
        <v>0</v>
      </c>
      <c r="FZ41" s="574" t="s">
        <v>1188</v>
      </c>
      <c r="GA41" s="470" t="s">
        <v>1188</v>
      </c>
      <c r="GB41" s="575" t="s">
        <v>1188</v>
      </c>
      <c r="GC41" s="369">
        <v>0</v>
      </c>
      <c r="GD41" s="574" t="s">
        <v>1188</v>
      </c>
      <c r="GE41" s="470" t="s">
        <v>1188</v>
      </c>
      <c r="GF41" s="685" t="s">
        <v>1188</v>
      </c>
      <c r="GG41" s="734">
        <v>0</v>
      </c>
      <c r="GH41" s="574" t="s">
        <v>1188</v>
      </c>
      <c r="GI41" s="684" t="s">
        <v>1188</v>
      </c>
      <c r="GJ41" s="575" t="s">
        <v>1188</v>
      </c>
      <c r="GK41" s="734">
        <v>2</v>
      </c>
      <c r="GL41" s="683">
        <v>2019</v>
      </c>
      <c r="GM41" s="684" t="s">
        <v>3020</v>
      </c>
      <c r="GN41" s="521" t="s">
        <v>3021</v>
      </c>
      <c r="GO41" s="871">
        <v>0</v>
      </c>
      <c r="GP41" s="687" t="s">
        <v>1188</v>
      </c>
      <c r="GQ41" s="872" t="s">
        <v>1188</v>
      </c>
      <c r="GR41" s="872" t="s">
        <v>1188</v>
      </c>
      <c r="GS41" s="872" t="s">
        <v>1188</v>
      </c>
      <c r="GT41" s="873" t="s">
        <v>1188</v>
      </c>
      <c r="GU41" s="581">
        <v>0</v>
      </c>
      <c r="GV41" s="687" t="s">
        <v>1188</v>
      </c>
      <c r="GW41" s="872" t="s">
        <v>1188</v>
      </c>
      <c r="GX41" s="873" t="s">
        <v>1188</v>
      </c>
      <c r="GY41" s="874">
        <v>0</v>
      </c>
      <c r="GZ41" s="582" t="s">
        <v>1188</v>
      </c>
      <c r="HA41" s="583" t="s">
        <v>1293</v>
      </c>
      <c r="HB41" s="584">
        <v>1</v>
      </c>
      <c r="HC41" s="585">
        <v>0</v>
      </c>
      <c r="HD41" s="586" t="s">
        <v>1188</v>
      </c>
      <c r="HE41" s="690" t="s">
        <v>1188</v>
      </c>
      <c r="HF41" s="587" t="s">
        <v>1188</v>
      </c>
      <c r="HG41" s="587" t="s">
        <v>1188</v>
      </c>
      <c r="HH41" s="588">
        <v>0</v>
      </c>
      <c r="HI41" s="586" t="s">
        <v>1188</v>
      </c>
      <c r="HJ41" s="690" t="s">
        <v>1188</v>
      </c>
      <c r="HK41" s="691" t="s">
        <v>1188</v>
      </c>
      <c r="HL41" s="692">
        <v>0</v>
      </c>
      <c r="HM41" s="693" t="s">
        <v>1188</v>
      </c>
      <c r="HN41" s="592" t="s">
        <v>1188</v>
      </c>
      <c r="HO41" s="681" t="s">
        <v>1188</v>
      </c>
      <c r="HP41" s="574" t="s">
        <v>1188</v>
      </c>
      <c r="HQ41" s="472" t="str">
        <f t="shared" si="5"/>
        <v>-</v>
      </c>
      <c r="HR41" s="593" t="s">
        <v>1188</v>
      </c>
      <c r="HS41" s="574" t="s">
        <v>1188</v>
      </c>
      <c r="HT41" s="574" t="s">
        <v>1188</v>
      </c>
      <c r="HU41" s="574" t="s">
        <v>1188</v>
      </c>
      <c r="HV41" s="574" t="s">
        <v>1188</v>
      </c>
      <c r="HW41" s="574" t="s">
        <v>1188</v>
      </c>
      <c r="HX41" s="574" t="s">
        <v>1188</v>
      </c>
      <c r="HY41" s="574" t="s">
        <v>1188</v>
      </c>
      <c r="HZ41" s="574" t="s">
        <v>1188</v>
      </c>
      <c r="IA41" s="574" t="s">
        <v>1188</v>
      </c>
      <c r="IB41" s="574" t="s">
        <v>1188</v>
      </c>
      <c r="IC41" s="574" t="s">
        <v>1188</v>
      </c>
      <c r="ID41" s="681" t="s">
        <v>1188</v>
      </c>
      <c r="IE41" s="369" t="s">
        <v>1188</v>
      </c>
      <c r="IF41" s="574" t="s">
        <v>1188</v>
      </c>
      <c r="IG41" s="472" t="str">
        <f t="shared" si="6"/>
        <v>-</v>
      </c>
      <c r="IH41" s="609" t="s">
        <v>1188</v>
      </c>
      <c r="II41" s="694" t="s">
        <v>1188</v>
      </c>
      <c r="IJ41" s="695" t="s">
        <v>1188</v>
      </c>
      <c r="IK41" s="696" t="s">
        <v>1188</v>
      </c>
      <c r="IL41" s="696" t="s">
        <v>1188</v>
      </c>
      <c r="IM41" s="697" t="s">
        <v>1188</v>
      </c>
      <c r="IN41" s="599">
        <v>1</v>
      </c>
      <c r="IO41" s="600">
        <v>7</v>
      </c>
      <c r="IP41" s="601">
        <v>5</v>
      </c>
      <c r="IQ41" s="600">
        <v>2</v>
      </c>
      <c r="IR41" s="587">
        <v>19</v>
      </c>
      <c r="IS41" s="601">
        <v>21</v>
      </c>
      <c r="IT41" s="599" t="s">
        <v>1188</v>
      </c>
      <c r="IU41" s="600" t="s">
        <v>1188</v>
      </c>
      <c r="IV41" s="587" t="s">
        <v>1188</v>
      </c>
      <c r="IW41" s="601" t="s">
        <v>1188</v>
      </c>
      <c r="IX41" s="602" t="s">
        <v>1188</v>
      </c>
      <c r="IY41" s="681">
        <v>0</v>
      </c>
      <c r="IZ41" s="719" t="s">
        <v>1188</v>
      </c>
      <c r="JA41" s="681">
        <v>0</v>
      </c>
      <c r="JB41" s="720" t="s">
        <v>1188</v>
      </c>
      <c r="JC41" s="681">
        <v>0</v>
      </c>
      <c r="JD41" s="430" t="s">
        <v>1188</v>
      </c>
      <c r="JE41" s="470" t="s">
        <v>1188</v>
      </c>
      <c r="JF41" s="470" t="s">
        <v>1188</v>
      </c>
      <c r="JG41" s="472" t="s">
        <v>1188</v>
      </c>
      <c r="JH41" s="568">
        <v>2</v>
      </c>
      <c r="JI41" s="469">
        <v>1</v>
      </c>
      <c r="JJ41" s="470" t="s">
        <v>3022</v>
      </c>
      <c r="JK41" s="535" t="s">
        <v>2997</v>
      </c>
      <c r="JL41" s="520">
        <v>2019</v>
      </c>
      <c r="JM41" s="468">
        <v>0</v>
      </c>
      <c r="JN41" s="469" t="s">
        <v>1188</v>
      </c>
      <c r="JO41" s="469" t="s">
        <v>1188</v>
      </c>
      <c r="JP41" s="470" t="s">
        <v>1188</v>
      </c>
      <c r="JQ41" s="471" t="s">
        <v>1188</v>
      </c>
      <c r="JR41" s="472" t="s">
        <v>1188</v>
      </c>
      <c r="JS41" s="369">
        <v>0</v>
      </c>
      <c r="JT41" s="430" t="s">
        <v>1188</v>
      </c>
      <c r="JU41" s="470" t="s">
        <v>1188</v>
      </c>
      <c r="JV41" s="470" t="s">
        <v>1188</v>
      </c>
      <c r="JW41" s="472" t="s">
        <v>1188</v>
      </c>
      <c r="JX41" s="606">
        <v>0</v>
      </c>
      <c r="JY41" s="607" t="s">
        <v>1188</v>
      </c>
      <c r="JZ41" s="606" t="s">
        <v>1188</v>
      </c>
      <c r="KA41" s="606">
        <f t="shared" si="7"/>
        <v>0</v>
      </c>
      <c r="KB41" s="606"/>
      <c r="KC41" s="606"/>
      <c r="KD41" s="606"/>
      <c r="KE41" s="606"/>
      <c r="KF41" s="606">
        <f t="shared" si="8"/>
        <v>0</v>
      </c>
      <c r="KG41" s="606"/>
      <c r="KH41" s="606"/>
      <c r="KI41" s="606"/>
      <c r="KJ41" s="606"/>
      <c r="KK41" s="606">
        <v>1</v>
      </c>
      <c r="KL41" s="606">
        <v>1</v>
      </c>
      <c r="KM41" s="608">
        <f t="shared" si="9"/>
        <v>0.22245867252349855</v>
      </c>
      <c r="KN41" s="609">
        <v>-1.3877066373825073</v>
      </c>
      <c r="KO41" s="609">
        <v>8.1730766296386719</v>
      </c>
      <c r="KP41" s="610">
        <v>10</v>
      </c>
      <c r="KQ41" s="608">
        <f t="shared" si="10"/>
        <v>0.21809060573577882</v>
      </c>
      <c r="KR41" s="609">
        <v>-1.409546971321106</v>
      </c>
      <c r="KS41" s="609">
        <v>6.25</v>
      </c>
      <c r="KT41" s="610">
        <v>11</v>
      </c>
      <c r="KU41" s="610">
        <v>19</v>
      </c>
      <c r="KV41" s="563" t="s">
        <v>1237</v>
      </c>
      <c r="KW41" s="606" t="s">
        <v>2992</v>
      </c>
      <c r="KX41" s="700" t="str">
        <f t="shared" ca="1" si="11"/>
        <v>D</v>
      </c>
      <c r="KY41" s="701">
        <f t="shared" ca="1" si="12"/>
        <v>0.24514336421453825</v>
      </c>
      <c r="KZ41" s="702">
        <f t="shared" ca="1" si="13"/>
        <v>0.26372470588235292</v>
      </c>
      <c r="LA41" s="703">
        <f t="shared" ca="1" si="54"/>
        <v>0.32883809523809521</v>
      </c>
      <c r="LB41" s="703">
        <f t="shared" ca="1" si="92"/>
        <v>6.8449999999999997E-2</v>
      </c>
      <c r="LC41" s="704">
        <f t="shared" ca="1" si="93"/>
        <v>0.31956065573770492</v>
      </c>
      <c r="LD41" s="696" cm="1">
        <f t="array" aca="1" ref="LD41" ca="1">INDIRECT(LD$203&amp;ROW())*LD$205</f>
        <v>0</v>
      </c>
      <c r="LE41" s="696" cm="1">
        <f t="array" aca="1" ref="LE41" ca="1">INDIRECT(LE$203&amp;ROW())*LE$205</f>
        <v>0</v>
      </c>
      <c r="LF41" s="696" cm="1">
        <f t="array" aca="1" ref="LF41" ca="1">INDIRECT(LF$203&amp;ROW())*LF$205</f>
        <v>0</v>
      </c>
      <c r="LG41" s="696" cm="1">
        <f t="array" aca="1" ref="LG41" ca="1">INDIRECT(LG$203&amp;ROW())*LG$205</f>
        <v>3</v>
      </c>
      <c r="LH41" s="696" cm="1">
        <f t="array" aca="1" ref="LH41" ca="1">INDIRECT(LH$203&amp;ROW())*LH$205</f>
        <v>0</v>
      </c>
      <c r="LI41" s="696" cm="1">
        <f t="array" aca="1" ref="LI41" ca="1">INDIRECT(LI$203&amp;ROW())*LI$205</f>
        <v>0</v>
      </c>
      <c r="LJ41" s="696" cm="1">
        <f t="array" aca="1" ref="LJ41" ca="1">INDIRECT(LJ$203&amp;ROW())*LJ$205</f>
        <v>3</v>
      </c>
      <c r="LK41" s="696" cm="1">
        <f t="array" aca="1" ref="LK41" ca="1">INDIRECT(LK$203&amp;ROW())*LK$205</f>
        <v>3</v>
      </c>
      <c r="LL41" s="696" cm="1">
        <f t="array" aca="1" ref="LL41" ca="1">INDIRECT(LL$203&amp;ROW())*LL$205</f>
        <v>3</v>
      </c>
      <c r="LM41" s="696" cm="1">
        <f t="array" aca="1" ref="LM41" ca="1">INDIRECT(LM$203&amp;ROW())*LM$205</f>
        <v>6</v>
      </c>
      <c r="LN41" s="696" cm="1">
        <f t="array" aca="1" ref="LN41" ca="1">INDIRECT(LN$203&amp;ROW())*LN$205</f>
        <v>3</v>
      </c>
      <c r="LO41" s="696" cm="1">
        <f t="array" aca="1" ref="LO41" ca="1">INDIRECT(LO$203&amp;ROW())*LO$205</f>
        <v>0</v>
      </c>
      <c r="LP41" s="696" cm="1">
        <f t="array" aca="1" ref="LP41" ca="1">INDIRECT(LP$203&amp;ROW())*LP$205</f>
        <v>0</v>
      </c>
      <c r="LQ41" s="696" cm="1">
        <f t="array" aca="1" ref="LQ41" ca="1">IF(INDIRECT(LQ$203&amp;ROW())="-",0,INDIRECT(LQ$203&amp;ROW())*LQ$205)</f>
        <v>1.4166000000000001</v>
      </c>
      <c r="LR41" s="696" cm="1">
        <f t="array" aca="1" ref="LR41" ca="1">INDIRECT(LR$203&amp;ROW())*LR$205</f>
        <v>0</v>
      </c>
      <c r="LS41" s="696" cm="1">
        <f t="array" aca="1" ref="LS41" ca="1">IF(INDIRECT(LS$203&amp;ROW())="-",0,INDIRECT(LS$203&amp;ROW())*LS$205)</f>
        <v>1.9056</v>
      </c>
      <c r="LT41" s="696" cm="1">
        <f t="array" aca="1" ref="LT41" ca="1">INDIRECT(LT$203&amp;ROW())*LT$205</f>
        <v>0</v>
      </c>
      <c r="LU41" s="696" cm="1">
        <f t="array" aca="1" ref="LU41" ca="1">INDIRECT(LU$203&amp;ROW())*LU$205</f>
        <v>1</v>
      </c>
      <c r="LV41" s="696" cm="1">
        <f t="array" aca="1" ref="LV41" ca="1">INDIRECT(LV$203&amp;ROW())*LV$205</f>
        <v>0</v>
      </c>
      <c r="LW41" s="696" cm="1">
        <f t="array" aca="1" ref="LW41" ca="1">INDIRECT(LW$203&amp;ROW())*LW$205</f>
        <v>2</v>
      </c>
      <c r="LX41" s="696" cm="1">
        <f t="array" aca="1" ref="LX41" ca="1">INDIRECT(LX$203&amp;ROW())*LX$205</f>
        <v>2</v>
      </c>
      <c r="LY41" s="696" cm="1">
        <f t="array" aca="1" ref="LY41" ca="1">IF(INDIRECT(LY$203&amp;ROW())="-",0,INDIRECT(LY$203&amp;ROW())*LY$205)</f>
        <v>1.6427999999999998</v>
      </c>
      <c r="LZ41" s="696" cm="1">
        <f t="array" aca="1" ref="LZ41" ca="1">INDIRECT(LZ$203&amp;ROW())*LZ$205</f>
        <v>0</v>
      </c>
      <c r="MA41" s="696" cm="1">
        <f t="array" aca="1" ref="MA41" ca="1">INDIRECT(MA$203&amp;ROW())*MA$205</f>
        <v>0</v>
      </c>
      <c r="MB41" s="696" cm="1">
        <f t="array" aca="1" ref="MB41" ca="1">INDIRECT(MB$203&amp;ROW())*MB$205</f>
        <v>0</v>
      </c>
      <c r="MC41" s="696" cm="1">
        <f t="array" aca="1" ref="MC41" ca="1">IF($MB41=0,0,INDIRECT(MC$203&amp;ROW())*MC$205)</f>
        <v>0</v>
      </c>
      <c r="MD41" s="696" cm="1">
        <f t="array" aca="1" ref="MD41" ca="1">IF($MB41=0,0,INDIRECT(MD$203&amp;ROW())*MD$205)</f>
        <v>0</v>
      </c>
      <c r="ME41" s="696" cm="1">
        <f t="array" aca="1" ref="ME41" ca="1">IF($MB41=0,0,INDIRECT(ME$203&amp;ROW())*ME$205)</f>
        <v>0</v>
      </c>
      <c r="MF41" s="696" cm="1">
        <f t="array" aca="1" ref="MF41" ca="1">IF($MB41=0,0,INDIRECT(MF$203&amp;ROW())*MF$205)</f>
        <v>0</v>
      </c>
      <c r="MG41" s="696" cm="1">
        <f t="array" aca="1" ref="MG41" ca="1">INDIRECT(MG$203&amp;ROW())*MG$205</f>
        <v>0</v>
      </c>
      <c r="MH41" s="696" cm="1">
        <f t="array" aca="1" ref="MH41" ca="1">IF($MG41=0,0,INDIRECT(MH$203&amp;ROW())*MH$205)</f>
        <v>0</v>
      </c>
      <c r="MI41" s="696" cm="1">
        <f t="array" aca="1" ref="MI41" ca="1">IF($MG41=0,0,INDIRECT(MI$203&amp;ROW())*MI$205)</f>
        <v>0</v>
      </c>
      <c r="MJ41" s="696" cm="1">
        <f t="array" aca="1" ref="MJ41" ca="1">INDIRECT(MJ$203&amp;ROW())*MJ$205</f>
        <v>0</v>
      </c>
      <c r="MK41" s="696" cm="1">
        <f t="array" aca="1" ref="MK41" ca="1">INDIRECT(MK$203&amp;ROW())*MK$205</f>
        <v>0</v>
      </c>
      <c r="ML41" s="696" cm="1">
        <f t="array" aca="1" ref="ML41" ca="1">INDIRECT(ML$203&amp;ROW())*ML$205</f>
        <v>0</v>
      </c>
      <c r="MM41" s="696" cm="1">
        <f t="array" aca="1" ref="MM41" ca="1">INDIRECT(MM$203&amp;ROW())*MM$205</f>
        <v>6</v>
      </c>
      <c r="MN41" s="696" cm="1">
        <f t="array" aca="1" ref="MN41" ca="1">INDIRECT(MN$203&amp;ROW())*MN$205</f>
        <v>0</v>
      </c>
      <c r="MO41" s="696" cm="1">
        <f t="array" aca="1" ref="MO41" ca="1">INDIRECT(MO$203&amp;ROW())*MO$205</f>
        <v>0</v>
      </c>
      <c r="MP41" s="696" cm="1">
        <f t="array" aca="1" ref="MP41" ca="1">INDIRECT(MP$203&amp;ROW())*MP$205</f>
        <v>0</v>
      </c>
      <c r="MQ41" s="696" cm="1">
        <f t="array" aca="1" ref="MQ41" ca="1">INDIRECT(MQ$203&amp;ROW())*MQ$205</f>
        <v>0</v>
      </c>
      <c r="MR41" s="696" cm="1">
        <f t="array" aca="1" ref="MR41" ca="1">INDIRECT(MR$203&amp;ROW())*MR$205</f>
        <v>2</v>
      </c>
      <c r="MS41" s="696" cm="1">
        <f t="array" aca="1" ref="MS41" ca="1">INDIRECT(MS$203&amp;ROW())*MS$205</f>
        <v>2</v>
      </c>
      <c r="MT41" s="696" cm="1">
        <f t="array" aca="1" ref="MT41" ca="1">INDIRECT(MT$203&amp;ROW())*MT$205</f>
        <v>0</v>
      </c>
      <c r="MU41" s="696" cm="1">
        <f t="array" aca="1" ref="MU41" ca="1">INDIRECT(MU$203&amp;ROW())*MU$205</f>
        <v>2</v>
      </c>
      <c r="MV41" s="696" cm="1">
        <f t="array" aca="1" ref="MV41" ca="1">IF(INDIRECT(MV$203&amp;ROW())="-",0,INDIRECT(MV$203&amp;ROW())*MV$205)</f>
        <v>3.4932000000000003</v>
      </c>
      <c r="MW41" s="696" cm="1">
        <f t="array" aca="1" ref="MW41" ca="1">INDIRECT(MW$203&amp;ROW())*MW$205</f>
        <v>4</v>
      </c>
      <c r="MX41" s="696" cm="1">
        <f t="array" aca="1" ref="MX41" ca="1">INDIRECT(MX$203&amp;ROW())*MX$205</f>
        <v>0</v>
      </c>
      <c r="MY41" s="696" cm="1">
        <f t="array" aca="1" ref="MY41" ca="1">INDIRECT(MY$203&amp;ROW())*MY$205</f>
        <v>0</v>
      </c>
      <c r="NA41" s="701">
        <f t="shared" si="16"/>
        <v>0.44478292682926829</v>
      </c>
      <c r="NB41" s="617">
        <f t="shared" si="17"/>
        <v>0.37982857142857146</v>
      </c>
      <c r="NC41" s="695">
        <f t="shared" si="18"/>
        <v>2.1061538461538461E-2</v>
      </c>
      <c r="ND41" s="697">
        <f t="shared" si="19"/>
        <v>0.35489629629629632</v>
      </c>
      <c r="NE41" s="694">
        <f t="shared" si="20"/>
        <v>0.30014233325391865</v>
      </c>
      <c r="NF41" s="682" t="str">
        <f t="shared" si="21"/>
        <v>C</v>
      </c>
      <c r="NH41" s="606" t="s">
        <v>2992</v>
      </c>
      <c r="NI41" s="563" t="str">
        <f t="shared" si="22"/>
        <v>C</v>
      </c>
      <c r="NJ41" s="563" t="str">
        <f t="shared" si="23"/>
        <v>C</v>
      </c>
      <c r="NK41" s="563" t="str">
        <f t="shared" ca="1" si="24"/>
        <v>D</v>
      </c>
      <c r="NL41" s="563" t="str">
        <f t="shared" ca="1" si="25"/>
        <v>C</v>
      </c>
      <c r="NM41" s="563" t="str">
        <f t="shared" ca="1" si="26"/>
        <v>C</v>
      </c>
      <c r="NN41" s="563" t="str">
        <f t="shared" ca="1" si="55"/>
        <v>C</v>
      </c>
      <c r="NO41" s="563" t="str">
        <f t="shared" ca="1" si="56"/>
        <v>C</v>
      </c>
      <c r="NP41" s="606" t="str">
        <f t="shared" si="27"/>
        <v>-</v>
      </c>
      <c r="NQ41" s="682" t="str">
        <f t="shared" si="28"/>
        <v>-</v>
      </c>
      <c r="NR41" s="682" t="e">
        <f>IF(OR(AND(NI41="A",OR(NJ41="C",NJ41="D")),AND(NI41="A",OR(#REF!="C",#REF!="D")),AND(NI41="B",OR(NJ41="D",#REF!="D")),AND(OR(NI41="C",NI41="D"),OR(NJ41="A",NJ41="B")),AND(OR(NI41="C",NI41="D"),OR(#REF!="A",#REF!="B")),AND(OR(NJ41="A",#REF!="A",NJ41="B",#REF!="B"),OR(NP41="-",NQ41="-")),AND(OR(NJ41="C",#REF!="C",NJ41="D",#REF!="D"),NP41="Yes")),"Yes","-")</f>
        <v>#REF!</v>
      </c>
      <c r="NS41" s="607"/>
      <c r="NT41" s="619">
        <f t="shared" si="29"/>
        <v>0.37859999999999999</v>
      </c>
      <c r="NU41" s="619">
        <f t="shared" si="30"/>
        <v>0.30014233325391865</v>
      </c>
      <c r="NV41" s="619">
        <f t="shared" ca="1" si="31"/>
        <v>0.24514336421453825</v>
      </c>
      <c r="NW41" s="619">
        <f t="shared" ca="1" si="57"/>
        <v>0.26838409076759795</v>
      </c>
      <c r="NX41" s="619">
        <f t="shared" ca="1" si="58"/>
        <v>0.36905318179731594</v>
      </c>
      <c r="NY41" s="620">
        <f t="shared" ca="1" si="59"/>
        <v>0.28584035633278493</v>
      </c>
      <c r="NZ41" s="620">
        <f t="shared" ca="1" si="60"/>
        <v>0.40426393450510423</v>
      </c>
      <c r="OA41" s="705" t="s">
        <v>1188</v>
      </c>
      <c r="OB41" s="706" t="s">
        <v>1188</v>
      </c>
      <c r="OC41" s="494"/>
      <c r="OE41" s="606" t="s">
        <v>2992</v>
      </c>
      <c r="OF41" s="700" t="str">
        <f t="shared" ca="1" si="32"/>
        <v>C</v>
      </c>
      <c r="OG41" s="701">
        <f t="shared" ca="1" si="61"/>
        <v>0.26838409076759795</v>
      </c>
      <c r="OH41" s="705">
        <f t="shared" ca="1" si="33"/>
        <v>0.38260130889370936</v>
      </c>
      <c r="OI41" s="696">
        <f t="shared" ca="1" si="34"/>
        <v>0.36021760000000008</v>
      </c>
      <c r="OJ41" s="696">
        <f t="shared" ca="1" si="35"/>
        <v>2.9821252971856057E-2</v>
      </c>
      <c r="OK41" s="697">
        <f t="shared" ca="1" si="36"/>
        <v>0.30089620120482641</v>
      </c>
      <c r="OL41" s="696" cm="1">
        <f t="array" aca="1" ref="OL41" ca="1">INDIRECT(OL$203&amp;ROW())*OL$205</f>
        <v>0</v>
      </c>
      <c r="OM41" s="696" cm="1">
        <f t="array" aca="1" ref="OM41" ca="1">INDIRECT(OM$203&amp;ROW())*OM$205</f>
        <v>0</v>
      </c>
      <c r="ON41" s="696" cm="1">
        <f t="array" aca="1" ref="ON41" ca="1">INDIRECT(ON$203&amp;ROW())*ON$205</f>
        <v>0</v>
      </c>
      <c r="OO41" s="696" cm="1">
        <f t="array" aca="1" ref="OO41" ca="1">INDIRECT(OO$203&amp;ROW())*OO$205</f>
        <v>1.0790999999999999</v>
      </c>
      <c r="OP41" s="696" cm="1">
        <f t="array" aca="1" ref="OP41" ca="1">INDIRECT(OP$203&amp;ROW())*OP$205</f>
        <v>0</v>
      </c>
      <c r="OQ41" s="696" cm="1">
        <f t="array" aca="1" ref="OQ41" ca="1">INDIRECT(OQ$203&amp;ROW())*OQ$205</f>
        <v>0</v>
      </c>
      <c r="OR41" s="696" cm="1">
        <f t="array" aca="1" ref="OR41" ca="1">INDIRECT(OR$203&amp;ROW())*OR$205</f>
        <v>1.4141999999999999</v>
      </c>
      <c r="OS41" s="696" cm="1">
        <f t="array" aca="1" ref="OS41" ca="1">INDIRECT(OS$203&amp;ROW())*OS$205</f>
        <v>1.5387</v>
      </c>
      <c r="OT41" s="696" cm="1">
        <f t="array" aca="1" ref="OT41" ca="1">INDIRECT(OT$203&amp;ROW())*OT$205</f>
        <v>1.4727000000000001</v>
      </c>
      <c r="OU41" s="696" cm="1">
        <f t="array" aca="1" ref="OU41" ca="1">INDIRECT(OU$203&amp;ROW())*OU$205</f>
        <v>1.9304999999999999</v>
      </c>
      <c r="OV41" s="696" cm="1">
        <f t="array" aca="1" ref="OV41" ca="1">INDIRECT(OV$203&amp;ROW())*OV$205</f>
        <v>1.2161999999999999</v>
      </c>
      <c r="OW41" s="696" cm="1">
        <f t="array" aca="1" ref="OW41" ca="1">INDIRECT(OW$203&amp;ROW())*OW$205</f>
        <v>0</v>
      </c>
      <c r="OX41" s="696" cm="1">
        <f t="array" aca="1" ref="OX41" ca="1">INDIRECT(OX$203&amp;ROW())*OX$205</f>
        <v>0</v>
      </c>
      <c r="OY41" s="696" cm="1">
        <f t="array" aca="1" ref="OY41" ca="1">IF(INDIRECT(OY$203&amp;ROW())="-",0,INDIRECT(OY$203&amp;ROW())*OY$205)</f>
        <v>0.16756017000000001</v>
      </c>
      <c r="OZ41" s="696" cm="1">
        <f t="array" aca="1" ref="OZ41" ca="1">INDIRECT(OZ$203&amp;ROW())*OZ$205</f>
        <v>0</v>
      </c>
      <c r="PA41" s="696" cm="1">
        <f t="array" aca="1" ref="PA41" ca="1">IF(INDIRECT(PA$203&amp;ROW())="-",0,INDIRECT(PA$203&amp;ROW())*PA$205)</f>
        <v>0.28056783999999996</v>
      </c>
      <c r="PB41" s="705" cm="1">
        <f t="array" aca="1" ref="PB41" ca="1">INDIRECT(PB$203&amp;ROW())*PB$205</f>
        <v>0</v>
      </c>
      <c r="PC41" s="696" cm="1">
        <f t="array" aca="1" ref="PC41" ca="1">INDIRECT(PC$203&amp;ROW())*PC$205</f>
        <v>0.69730000000000003</v>
      </c>
      <c r="PD41" s="696" cm="1">
        <f t="array" aca="1" ref="PD41" ca="1">INDIRECT(PD$203&amp;ROW())*PD$205</f>
        <v>0</v>
      </c>
      <c r="PE41" s="696" cm="1">
        <f t="array" aca="1" ref="PE41" ca="1">INDIRECT(PE$203&amp;ROW())*PE$205</f>
        <v>1.28</v>
      </c>
      <c r="PF41" s="696" cm="1">
        <f t="array" aca="1" ref="PF41" ca="1">INDIRECT(PF$203&amp;ROW())*PF$205</f>
        <v>1.3308</v>
      </c>
      <c r="PG41" s="696" cm="1">
        <f t="array" aca="1" ref="PG41" ca="1">IF(INDIRECT(PG$203&amp;ROW())="-",0,INDIRECT(PG$203&amp;ROW())*PG$205)</f>
        <v>0.23957499999999998</v>
      </c>
      <c r="PH41" s="696" cm="1">
        <f t="array" aca="1" ref="PH41" ca="1">INDIRECT(PH$203&amp;ROW())*PH$205</f>
        <v>0</v>
      </c>
      <c r="PI41" s="696" cm="1">
        <f t="array" aca="1" ref="PI41" ca="1">INDIRECT(PI$203&amp;ROW())*PI$205</f>
        <v>0</v>
      </c>
      <c r="PJ41" s="696" cm="1">
        <f t="array" aca="1" ref="PJ41" ca="1">INDIRECT(PJ$203&amp;ROW())*PJ$205</f>
        <v>0</v>
      </c>
      <c r="PK41" s="696" cm="1">
        <f t="array" aca="1" ref="PK41" ca="1">IF($PJ41=0,0,INDIRECT(PK$203&amp;ROW())*PK$205)</f>
        <v>0</v>
      </c>
      <c r="PL41" s="696" cm="1">
        <f t="array" aca="1" ref="PL41" ca="1">IF($MPE41=0,0,INDIRECT(PL$203&amp;ROW())*PL$205)</f>
        <v>0</v>
      </c>
      <c r="PM41" s="696" cm="1">
        <f t="array" aca="1" ref="PM41" ca="1">IF($MPE41=0,0,INDIRECT(PM$203&amp;ROW())*PM$205)</f>
        <v>0</v>
      </c>
      <c r="PN41" s="696" cm="1">
        <f t="array" aca="1" ref="PN41" ca="1">IF($PJ41=0,0,INDIRECT(PN$203&amp;ROW())*PN$205)</f>
        <v>0</v>
      </c>
      <c r="PO41" s="696" cm="1">
        <f t="array" aca="1" ref="PO41" ca="1">INDIRECT(PO$203&amp;ROW())*PO$205</f>
        <v>0</v>
      </c>
      <c r="PP41" s="696" cm="1">
        <f t="array" aca="1" ref="PP41" ca="1">IF($PO41=0,0,INDIRECT(PP$203&amp;ROW())*PP$205)</f>
        <v>0</v>
      </c>
      <c r="PQ41" s="696" cm="1">
        <f t="array" aca="1" ref="PQ41" ca="1">IF($PO41=0,0,INDIRECT(PQ$203&amp;ROW())*PQ$205)</f>
        <v>0</v>
      </c>
      <c r="PR41" s="696" cm="1">
        <f t="array" aca="1" ref="PR41" ca="1">INDIRECT(PR$203&amp;ROW())*PR$205</f>
        <v>0</v>
      </c>
      <c r="PS41" s="696" cm="1">
        <f t="array" aca="1" ref="PS41" ca="1">INDIRECT(PS$203&amp;ROW())*PS$205</f>
        <v>0</v>
      </c>
      <c r="PT41" s="696" cm="1">
        <f t="array" aca="1" ref="PT41" ca="1">INDIRECT(PT$203&amp;ROW())*PT$205</f>
        <v>0</v>
      </c>
      <c r="PU41" s="696" cm="1">
        <f t="array" aca="1" ref="PU41" ca="1">INDIRECT(PU$203&amp;ROW())*PU$205</f>
        <v>1.7696999999999998</v>
      </c>
      <c r="PV41" s="696" cm="1">
        <f t="array" aca="1" ref="PV41" ca="1">INDIRECT(PV$203&amp;ROW())*PV$205</f>
        <v>0</v>
      </c>
      <c r="PW41" s="696" cm="1">
        <f t="array" aca="1" ref="PW41" ca="1">INDIRECT(PW$203&amp;ROW())*PW$205</f>
        <v>0</v>
      </c>
      <c r="PX41" s="696" cm="1">
        <f t="array" aca="1" ref="PX41" ca="1">INDIRECT(PX$203&amp;ROW())*PX$205</f>
        <v>0</v>
      </c>
      <c r="PY41" s="696" cm="1">
        <f t="array" aca="1" ref="PY41" ca="1">INDIRECT(PY$203&amp;ROW())*PY$205</f>
        <v>0</v>
      </c>
      <c r="PZ41" s="696" cm="1">
        <f t="array" aca="1" ref="PZ41" ca="1">INDIRECT(PZ$203&amp;ROW())*PZ$205</f>
        <v>0.17430000000000001</v>
      </c>
      <c r="QA41" s="696" cm="1">
        <f t="array" aca="1" ref="QA41" ca="1">INDIRECT(QA$203&amp;ROW())*QA$205</f>
        <v>0.31659999999999999</v>
      </c>
      <c r="QB41" s="696" cm="1">
        <f t="array" aca="1" ref="QB41" ca="1">INDIRECT(QB$203&amp;ROW())*QB$205</f>
        <v>0</v>
      </c>
      <c r="QC41" s="696" cm="1">
        <f t="array" aca="1" ref="QC41" ca="1">INDIRECT(QC$203&amp;ROW())*QC$205</f>
        <v>1.4259999999999999</v>
      </c>
      <c r="QD41" s="696" cm="1">
        <f t="array" aca="1" ref="QD41" ca="1">IF(INDIRECT(QD$203&amp;ROW())="-",0,INDIRECT(QD$203&amp;ROW())*QD$205)</f>
        <v>0.35752902000000003</v>
      </c>
      <c r="QE41" s="696" cm="1">
        <f t="array" aca="1" ref="QE41" ca="1">INDIRECT(QE$203&amp;ROW())*QE$205</f>
        <v>1.0656000000000001</v>
      </c>
      <c r="QF41" s="696" cm="1">
        <f t="array" aca="1" ref="QF41" ca="1">INDIRECT(QF$203&amp;ROW())*QF$205</f>
        <v>0</v>
      </c>
      <c r="QG41" s="696" cm="1">
        <f t="array" aca="1" ref="QG41" ca="1">INDIRECT(QG$203&amp;ROW())*QG$205</f>
        <v>0</v>
      </c>
      <c r="QI41" s="606" t="s">
        <v>2992</v>
      </c>
      <c r="QJ41" s="700" t="str">
        <f t="shared" ca="1" si="37"/>
        <v>C</v>
      </c>
      <c r="QK41" s="701">
        <f t="shared" ca="1" si="62"/>
        <v>0.36905318179731594</v>
      </c>
      <c r="QL41" s="705">
        <f t="shared" ca="1" si="94"/>
        <v>0.52645442810125354</v>
      </c>
      <c r="QM41" s="696">
        <f t="shared" ca="1" si="95"/>
        <v>0.46332187201326824</v>
      </c>
      <c r="QN41" s="696">
        <f t="shared" ca="1" si="40"/>
        <v>1.7702210127847843E-2</v>
      </c>
      <c r="QO41" s="697">
        <f t="shared" ca="1" si="41"/>
        <v>0.4687342169468941</v>
      </c>
      <c r="QP41" s="696" cm="1">
        <f t="array" aca="1" ref="QP41" ca="1">INDIRECT(QP$203&amp;ROW())*QP$205</f>
        <v>0</v>
      </c>
      <c r="QQ41" s="696" cm="1">
        <f t="array" aca="1" ref="QQ41" ca="1">INDIRECT(QQ$203&amp;ROW())*QQ$205</f>
        <v>0</v>
      </c>
      <c r="QR41" s="696" cm="1">
        <f t="array" aca="1" ref="QR41" ca="1">INDIRECT(QR$203&amp;ROW())*QR$205</f>
        <v>0</v>
      </c>
      <c r="QS41" s="696" cm="1">
        <f t="array" aca="1" ref="QS41" ca="1">INDIRECT(QS$203&amp;ROW())*QS$205</f>
        <v>0.22471360933801068</v>
      </c>
      <c r="QT41" s="696" cm="1">
        <f t="array" aca="1" ref="QT41" ca="1">INDIRECT(QT$203&amp;ROW())*QT$205</f>
        <v>0</v>
      </c>
      <c r="QU41" s="696" cm="1">
        <f t="array" aca="1" ref="QU41" ca="1">INDIRECT(QU$203&amp;ROW())*QU$205</f>
        <v>0</v>
      </c>
      <c r="QV41" s="696" cm="1">
        <f t="array" aca="1" ref="QV41" ca="1">INDIRECT(QV$203&amp;ROW())*QV$205</f>
        <v>0.24117831443907087</v>
      </c>
      <c r="QW41" s="696" cm="1">
        <f t="array" aca="1" ref="QW41" ca="1">INDIRECT(QW$203&amp;ROW())*QW$205</f>
        <v>0.53099416374332975</v>
      </c>
      <c r="QX41" s="696" cm="1">
        <f t="array" aca="1" ref="QX41" ca="1">INDIRECT(QX$203&amp;ROW())*QX$205</f>
        <v>0.60640894423913805</v>
      </c>
      <c r="QY41" s="696" cm="1">
        <f t="array" aca="1" ref="QY41" ca="1">INDIRECT(QY$203&amp;ROW())*QY$205</f>
        <v>0.13540247513535897</v>
      </c>
      <c r="QZ41" s="696" cm="1">
        <f t="array" aca="1" ref="QZ41" ca="1">INDIRECT(QZ$203&amp;ROW())*QZ$205</f>
        <v>0.27613248380770827</v>
      </c>
      <c r="RA41" s="696" cm="1">
        <f t="array" aca="1" ref="RA41" ca="1">INDIRECT(RA$203&amp;ROW())*RA$205</f>
        <v>0</v>
      </c>
      <c r="RB41" s="696" cm="1">
        <f t="array" aca="1" ref="RB41" ca="1">INDIRECT(RB$203&amp;ROW())*RB$205</f>
        <v>0</v>
      </c>
      <c r="RC41" s="696" cm="1">
        <f t="array" aca="1" ref="RC41" ca="1">IF(INDIRECT(RC$203&amp;ROW())="-",0,INDIRECT(RC$203&amp;ROW())*RC$205)</f>
        <v>1.9810824043755601E-2</v>
      </c>
      <c r="RD41" s="696" cm="1">
        <f t="array" aca="1" ref="RD41" ca="1">INDIRECT(RD$203&amp;ROW())*RD$205</f>
        <v>0</v>
      </c>
      <c r="RE41" s="696" cm="1">
        <f t="array" aca="1" ref="RE41" ca="1">IF(INDIRECT(RE$203&amp;ROW())="-",0,INDIRECT(RE$203&amp;ROW())*RE$205)</f>
        <v>2.010059901886346E-2</v>
      </c>
      <c r="RF41" s="705" cm="1">
        <f t="array" aca="1" ref="RF41" ca="1">INDIRECT(RF$203&amp;ROW())*RF$205</f>
        <v>0</v>
      </c>
      <c r="RG41" s="696" cm="1">
        <f t="array" aca="1" ref="RG41" ca="1">INDIRECT(RG$203&amp;ROW())*RG$205</f>
        <v>0.13825233454180202</v>
      </c>
      <c r="RH41" s="696" cm="1">
        <f t="array" aca="1" ref="RH41" ca="1">INDIRECT(RH$203&amp;ROW())*RH$205</f>
        <v>0</v>
      </c>
      <c r="RI41" s="696" cm="1">
        <f t="array" aca="1" ref="RI41" ca="1">INDIRECT(RI$203&amp;ROW())*RI$205</f>
        <v>0.21539378250062202</v>
      </c>
      <c r="RJ41" s="696" cm="1">
        <f t="array" aca="1" ref="RJ41" ca="1">INDIRECT(RJ$203&amp;ROW())*RJ$205</f>
        <v>0.12226723336432462</v>
      </c>
      <c r="RK41" s="696" cm="1">
        <f t="array" aca="1" ref="RK41" ca="1">IF(INDIRECT(RK$203&amp;ROW())="-",0,INDIRECT(RK$203&amp;ROW())*RK$205)</f>
        <v>1.6543433770783225E-2</v>
      </c>
      <c r="RL41" s="696" cm="1">
        <f t="array" aca="1" ref="RL41" ca="1">INDIRECT(RL$203&amp;ROW())*RL$205</f>
        <v>0</v>
      </c>
      <c r="RM41" s="696" cm="1">
        <f t="array" aca="1" ref="RM41" ca="1">INDIRECT(RM$203&amp;ROW())*RM$205</f>
        <v>0</v>
      </c>
      <c r="RN41" s="696" cm="1">
        <f t="array" aca="1" ref="RN41" ca="1">INDIRECT(RN$203&amp;ROW())*RN$205</f>
        <v>0</v>
      </c>
      <c r="RO41" s="696" cm="1">
        <f t="array" aca="1" ref="RO41" ca="1">IF($RN41=0,0,INDIRECT(RO$203&amp;ROW())*RO$205)</f>
        <v>0</v>
      </c>
      <c r="RP41" s="696" cm="1">
        <f t="array" aca="1" ref="RP41" ca="1">IF($RN41=0,0,INDIRECT(RP$203&amp;ROW())*RP$205)</f>
        <v>0</v>
      </c>
      <c r="RQ41" s="696" cm="1">
        <f t="array" aca="1" ref="RQ41" ca="1">IF($RN41=0,0,INDIRECT(RQ$203&amp;ROW())*RQ$205)</f>
        <v>0</v>
      </c>
      <c r="RR41" s="696" cm="1">
        <f t="array" aca="1" ref="RR41" ca="1">IF($RN41=0,0,INDIRECT(RR$203&amp;ROW())*RR$205)</f>
        <v>0</v>
      </c>
      <c r="RS41" s="696" cm="1">
        <f t="array" aca="1" ref="RS41" ca="1">INDIRECT(RS$203&amp;ROW())*RS$205</f>
        <v>0</v>
      </c>
      <c r="RT41" s="696" cm="1">
        <f t="array" aca="1" ref="RT41" ca="1">IF($RS41=0,0,INDIRECT(RT$203&amp;ROW())*RT$205)</f>
        <v>0</v>
      </c>
      <c r="RU41" s="696" cm="1">
        <f t="array" aca="1" ref="RU41" ca="1">IF($RS41=0,0,INDIRECT(RU$203&amp;ROW())*RU$205)</f>
        <v>0</v>
      </c>
      <c r="RV41" s="696" cm="1">
        <f t="array" aca="1" ref="RV41" ca="1">INDIRECT(RV$203&amp;ROW())*RV$205</f>
        <v>0</v>
      </c>
      <c r="RW41" s="696" cm="1">
        <f t="array" aca="1" ref="RW41" ca="1">INDIRECT(RW$203&amp;ROW())*RW$205</f>
        <v>0</v>
      </c>
      <c r="RX41" s="696" cm="1">
        <f t="array" aca="1" ref="RX41" ca="1">INDIRECT(RX$203&amp;ROW())*RX$205</f>
        <v>0</v>
      </c>
      <c r="RY41" s="696" cm="1">
        <f t="array" aca="1" ref="RY41" ca="1">INDIRECT(RY$203&amp;ROW())*RY$205</f>
        <v>8.4396695370290389E-2</v>
      </c>
      <c r="RZ41" s="696" cm="1">
        <f t="array" aca="1" ref="RZ41" ca="1">INDIRECT(RZ$203&amp;ROW())*RZ$205</f>
        <v>0</v>
      </c>
      <c r="SA41" s="696" cm="1">
        <f t="array" aca="1" ref="SA41" ca="1">INDIRECT(SA$203&amp;ROW())*SA$205</f>
        <v>0</v>
      </c>
      <c r="SB41" s="696" cm="1">
        <f t="array" aca="1" ref="SB41" ca="1">INDIRECT(SB$203&amp;ROW())*SB$205</f>
        <v>0</v>
      </c>
      <c r="SC41" s="696" cm="1">
        <f t="array" aca="1" ref="SC41" ca="1">INDIRECT(SC$203&amp;ROW())*SC$205</f>
        <v>0</v>
      </c>
      <c r="SD41" s="696" cm="1">
        <f t="array" aca="1" ref="SD41" ca="1">INDIRECT(SD$203&amp;ROW())*SD$205</f>
        <v>0.3072993885784252</v>
      </c>
      <c r="SE41" s="696" cm="1">
        <f t="array" aca="1" ref="SE41" ca="1">INDIRECT(SE$203&amp;ROW())*SE$205</f>
        <v>0.2585618210787391</v>
      </c>
      <c r="SF41" s="696" cm="1">
        <f t="array" aca="1" ref="SF41" ca="1">INDIRECT(SF$203&amp;ROW())*SF$205</f>
        <v>0</v>
      </c>
      <c r="SG41" s="696" cm="1">
        <f t="array" aca="1" ref="SG41" ca="1">INDIRECT(SG$203&amp;ROW())*SG$205</f>
        <v>7.4767843909269882E-2</v>
      </c>
      <c r="SH41" s="696" cm="1">
        <f t="array" aca="1" ref="SH41" ca="1">IF(INDIRECT(SH$203&amp;ROW())="-",0,INDIRECT(SH$203&amp;ROW())*SH$205)</f>
        <v>4.5807529563671581E-2</v>
      </c>
      <c r="SI41" s="696" cm="1">
        <f t="array" aca="1" ref="SI41" ca="1">INDIRECT(SI$203&amp;ROW())*SI$205</f>
        <v>0.24423887568083891</v>
      </c>
      <c r="SJ41" s="696" cm="1">
        <f t="array" aca="1" ref="SJ41" ca="1">INDIRECT(SJ$203&amp;ROW())*SJ$205</f>
        <v>0</v>
      </c>
      <c r="SK41" s="696" cm="1">
        <f t="array" aca="1" ref="SK41" ca="1">INDIRECT(SK$203&amp;ROW())*SK$205</f>
        <v>0</v>
      </c>
      <c r="SN41" s="606" t="s">
        <v>2992</v>
      </c>
      <c r="SO41" s="707" cm="1">
        <f t="array" aca="1" ref="SO41" ca="1">INDIRECT(SO$203&amp;ROW())*SO$205</f>
        <v>0</v>
      </c>
      <c r="SP41" s="707" cm="1">
        <f t="array" aca="1" ref="SP41" ca="1">INDIRECT(SP$203&amp;ROW())*SP$205</f>
        <v>0</v>
      </c>
      <c r="SQ41" s="707" cm="1">
        <f t="array" aca="1" ref="SQ41" ca="1">INDIRECT(SQ$203&amp;ROW())*SQ$205</f>
        <v>0</v>
      </c>
      <c r="SR41" s="707" cm="1">
        <f t="array" aca="1" ref="SR41" ca="1">INDIRECT(SR$203&amp;ROW())*SR$205</f>
        <v>3</v>
      </c>
      <c r="SS41" s="707" cm="1">
        <f t="array" aca="1" ref="SS41" ca="1">INDIRECT(SS$203&amp;ROW())*SS$205</f>
        <v>0</v>
      </c>
      <c r="ST41" s="707" cm="1">
        <f t="array" aca="1" ref="ST41" ca="1">INDIRECT(ST$203&amp;ROW())*ST$205</f>
        <v>0</v>
      </c>
      <c r="SU41" s="707" cm="1">
        <f t="array" aca="1" ref="SU41" ca="1">INDIRECT(SU$203&amp;ROW())*SU$205</f>
        <v>3</v>
      </c>
      <c r="SV41" s="707" cm="1">
        <f t="array" aca="1" ref="SV41" ca="1">INDIRECT(SV$203&amp;ROW())*SV$205</f>
        <v>3</v>
      </c>
      <c r="SW41" s="707" cm="1">
        <f t="array" aca="1" ref="SW41" ca="1">INDIRECT(SW$203&amp;ROW())*SW$205</f>
        <v>3</v>
      </c>
      <c r="SX41" s="707" cm="1">
        <f t="array" aca="1" ref="SX41" ca="1">INDIRECT(SX$203&amp;ROW())*SX$205</f>
        <v>3</v>
      </c>
      <c r="SY41" s="707" cm="1">
        <f t="array" aca="1" ref="SY41" ca="1">INDIRECT(SY$203&amp;ROW())*SY$205</f>
        <v>3</v>
      </c>
      <c r="SZ41" s="707" cm="1">
        <f t="array" aca="1" ref="SZ41" ca="1">INDIRECT(SZ$203&amp;ROW())*SZ$205</f>
        <v>0</v>
      </c>
      <c r="TA41" s="707" cm="1">
        <f t="array" aca="1" ref="TA41" ca="1">INDIRECT(TA$203&amp;ROW())*TA$205</f>
        <v>0</v>
      </c>
      <c r="TB41" s="696" cm="1">
        <f t="array" aca="1" ref="TB41" ca="1">IF(INDIRECT(TB$203&amp;ROW())="-",0,INDIRECT(TB$203&amp;ROW())*TB$205)</f>
        <v>0.2361</v>
      </c>
      <c r="TC41" s="707" cm="1">
        <f t="array" aca="1" ref="TC41" ca="1">INDIRECT(TC$203&amp;ROW())*TC$205</f>
        <v>0</v>
      </c>
      <c r="TD41" s="696" cm="1">
        <f t="array" aca="1" ref="TD41" ca="1">IF(INDIRECT(TD$203&amp;ROW())="-",0,INDIRECT(TD$203&amp;ROW())*TD$205)</f>
        <v>0.31759999999999999</v>
      </c>
      <c r="TE41" s="732" cm="1">
        <f t="array" aca="1" ref="TE41" ca="1">INDIRECT(TE$203&amp;ROW())*TE$205</f>
        <v>0</v>
      </c>
      <c r="TF41" s="707" cm="1">
        <f t="array" aca="1" ref="TF41" ca="1">INDIRECT(TF$203&amp;ROW())*TF$205</f>
        <v>1</v>
      </c>
      <c r="TG41" s="707" cm="1">
        <f t="array" aca="1" ref="TG41" ca="1">INDIRECT(TG$203&amp;ROW())*TG$205</f>
        <v>0</v>
      </c>
      <c r="TH41" s="707" cm="1">
        <f t="array" aca="1" ref="TH41" ca="1">INDIRECT(TH$203&amp;ROW())*TH$205</f>
        <v>2</v>
      </c>
      <c r="TI41" s="707" cm="1">
        <f t="array" aca="1" ref="TI41" ca="1">INDIRECT(TI$203&amp;ROW())*TI$205</f>
        <v>2</v>
      </c>
      <c r="TJ41" s="696" cm="1">
        <f t="array" aca="1" ref="TJ41" ca="1">IF(INDIRECT(TJ$203&amp;ROW())="-",0,INDIRECT(TJ$203&amp;ROW())*TJ$205)</f>
        <v>0.27379999999999999</v>
      </c>
      <c r="TK41" s="707" cm="1">
        <f t="array" aca="1" ref="TK41" ca="1">INDIRECT(TK$203&amp;ROW())*TK$205</f>
        <v>0</v>
      </c>
      <c r="TL41" s="707" cm="1">
        <f t="array" aca="1" ref="TL41" ca="1">INDIRECT(TL$203&amp;ROW())*TL$205</f>
        <v>0</v>
      </c>
      <c r="TM41" s="707" cm="1">
        <f t="array" aca="1" ref="TM41" ca="1">INDIRECT(TM$203&amp;ROW())*TM$205</f>
        <v>0</v>
      </c>
      <c r="TN41" s="707" cm="1">
        <f t="array" aca="1" ref="TN41" ca="1">IF($TM41=0,0,INDIRECT(TN$203&amp;ROW())*TN$205)</f>
        <v>0</v>
      </c>
      <c r="TO41" s="707" cm="1">
        <f t="array" aca="1" ref="TO41" ca="1">IF($TM41=0,0,INDIRECT(TO$203&amp;ROW())*TO$205)</f>
        <v>0</v>
      </c>
      <c r="TP41" s="707" cm="1">
        <f t="array" aca="1" ref="TP41" ca="1">IF($TM41=0,0,INDIRECT(TP$203&amp;ROW())*TP$205)</f>
        <v>0</v>
      </c>
      <c r="TQ41" s="707" cm="1">
        <f t="array" aca="1" ref="TQ41" ca="1">IF($TM41=0,0,INDIRECT(TQ$203&amp;ROW())*TQ$205)</f>
        <v>0</v>
      </c>
      <c r="TR41" s="707" cm="1">
        <f t="array" aca="1" ref="TR41" ca="1">INDIRECT(TR$203&amp;ROW())*TR$205</f>
        <v>0</v>
      </c>
      <c r="TS41" s="707" cm="1">
        <f t="array" aca="1" ref="TS41" ca="1">IF($TR41=0,0,INDIRECT(TS$203&amp;ROW())*TS$205)</f>
        <v>0</v>
      </c>
      <c r="TT41" s="707" cm="1">
        <f t="array" aca="1" ref="TT41" ca="1">IF($TR41=0,0,INDIRECT(TT$203&amp;ROW())*TT$205)</f>
        <v>0</v>
      </c>
      <c r="TU41" s="707" cm="1">
        <f t="array" aca="1" ref="TU41" ca="1">INDIRECT(TU$203&amp;ROW())*TU$205</f>
        <v>0</v>
      </c>
      <c r="TV41" s="707" cm="1">
        <f t="array" aca="1" ref="TV41" ca="1">INDIRECT(TV$203&amp;ROW())*TV$205</f>
        <v>0</v>
      </c>
      <c r="TW41" s="707" cm="1">
        <f t="array" aca="1" ref="TW41" ca="1">INDIRECT(TW$203&amp;ROW())*TW$205</f>
        <v>0</v>
      </c>
      <c r="TX41" s="707" cm="1">
        <f t="array" aca="1" ref="TX41" ca="1">INDIRECT(TX$203&amp;ROW())*TX$205</f>
        <v>3</v>
      </c>
      <c r="TY41" s="707" cm="1">
        <f t="array" aca="1" ref="TY41" ca="1">INDIRECT(TY$203&amp;ROW())*TY$205</f>
        <v>0</v>
      </c>
      <c r="TZ41" s="707" cm="1">
        <f t="array" aca="1" ref="TZ41" ca="1">INDIRECT(TZ$203&amp;ROW())*TZ$205</f>
        <v>0</v>
      </c>
      <c r="UA41" s="707" cm="1">
        <f t="array" aca="1" ref="UA41" ca="1">INDIRECT(UA$203&amp;ROW())*UA$205</f>
        <v>0</v>
      </c>
      <c r="UB41" s="707" cm="1">
        <f t="array" aca="1" ref="UB41" ca="1">INDIRECT(UB$203&amp;ROW())*UB$205</f>
        <v>0</v>
      </c>
      <c r="UC41" s="707" cm="1">
        <f t="array" aca="1" ref="UC41" ca="1">INDIRECT(UC$203&amp;ROW())*UC$205</f>
        <v>1</v>
      </c>
      <c r="UD41" s="707" cm="1">
        <f t="array" aca="1" ref="UD41" ca="1">INDIRECT(UD$203&amp;ROW())*UD$205</f>
        <v>1</v>
      </c>
      <c r="UE41" s="707" cm="1">
        <f t="array" aca="1" ref="UE41" ca="1">INDIRECT(UE$203&amp;ROW())*UE$205</f>
        <v>0</v>
      </c>
      <c r="UF41" s="707" cm="1">
        <f t="array" aca="1" ref="UF41" ca="1">INDIRECT(UF$203&amp;ROW())*UF$205</f>
        <v>2</v>
      </c>
      <c r="UG41" s="696" cm="1">
        <f t="array" aca="1" ref="UG41" ca="1">IF(INDIRECT(UG$203&amp;ROW())="-",0,INDIRECT(UG$203&amp;ROW())*UG$205)</f>
        <v>0.58220000000000005</v>
      </c>
      <c r="UH41" s="707" cm="1">
        <f t="array" aca="1" ref="UH41" ca="1">INDIRECT(UH$203&amp;ROW())*UH$205</f>
        <v>2</v>
      </c>
      <c r="UI41" s="707" cm="1">
        <f t="array" aca="1" ref="UI41" ca="1">INDIRECT(UI$203&amp;ROW())*UI$205</f>
        <v>0</v>
      </c>
      <c r="UJ41" s="707" cm="1">
        <f t="array" aca="1" ref="UJ41" ca="1">INDIRECT(UJ$203&amp;ROW())*UJ$205</f>
        <v>0</v>
      </c>
      <c r="UM41" s="606" t="s">
        <v>2992</v>
      </c>
      <c r="UN41" s="616">
        <f t="shared" ca="1" si="101"/>
        <v>-0.97111609266078391</v>
      </c>
      <c r="UO41" s="616">
        <f t="shared" ca="1" si="101"/>
        <v>-0.6225347970107441</v>
      </c>
      <c r="UP41" s="616">
        <f t="shared" ca="1" si="101"/>
        <v>-0.88618201963763954</v>
      </c>
      <c r="UQ41" s="616">
        <f t="shared" ca="1" si="101"/>
        <v>0.29355872991449461</v>
      </c>
      <c r="UR41" s="616">
        <f t="shared" ca="1" si="101"/>
        <v>-1.7347822393597188</v>
      </c>
      <c r="US41" s="616">
        <f t="shared" ca="1" si="101"/>
        <v>-2.5790572453345928</v>
      </c>
      <c r="UT41" s="616">
        <f t="shared" ca="1" si="101"/>
        <v>0.30690415393182785</v>
      </c>
      <c r="UU41" s="616">
        <f t="shared" ca="1" si="101"/>
        <v>0.53359975015917405</v>
      </c>
      <c r="UV41" s="616">
        <f t="shared" ca="1" si="101"/>
        <v>0.44410973870643028</v>
      </c>
      <c r="UW41" s="616">
        <f t="shared" ca="1" si="101"/>
        <v>0.6421874155054268</v>
      </c>
      <c r="UX41" s="616">
        <f t="shared" ca="1" si="101"/>
        <v>0.28247365722383649</v>
      </c>
      <c r="UY41" s="616">
        <f t="shared" ca="1" si="101"/>
        <v>-0.67270887390575207</v>
      </c>
      <c r="UZ41" s="616">
        <f t="shared" ca="1" si="101"/>
        <v>-0.80238258590915801</v>
      </c>
      <c r="VA41" s="616">
        <f t="shared" ca="1" si="101"/>
        <v>-1.1962369519986309</v>
      </c>
      <c r="VB41" s="616">
        <f t="shared" ca="1" si="101"/>
        <v>-0.76400504167427041</v>
      </c>
      <c r="VC41" s="616">
        <f t="shared" ca="1" si="96"/>
        <v>-0.97793419615058641</v>
      </c>
      <c r="VD41" s="616">
        <f t="shared" ca="1" si="96"/>
        <v>-1.5772186114663853</v>
      </c>
      <c r="VE41" s="616">
        <f t="shared" ca="1" si="96"/>
        <v>-1.5404904907201931</v>
      </c>
      <c r="VF41" s="616">
        <f t="shared" ca="1" si="96"/>
        <v>-1.7012503523278015</v>
      </c>
      <c r="VG41" s="616">
        <f t="shared" ca="1" si="96"/>
        <v>1.2788179585372306</v>
      </c>
      <c r="VH41" s="616">
        <f t="shared" ca="1" si="96"/>
        <v>-0.12784420028857393</v>
      </c>
      <c r="VI41" s="616">
        <f t="shared" ca="1" si="96"/>
        <v>-1.1322524671103007</v>
      </c>
      <c r="VJ41" s="616">
        <f t="shared" ca="1" si="96"/>
        <v>-0.90132677458943244</v>
      </c>
      <c r="VK41" s="616">
        <f t="shared" ca="1" si="96"/>
        <v>-1.8355388391984859</v>
      </c>
      <c r="VL41" s="616">
        <f t="shared" ca="1" si="96"/>
        <v>-0.83864555511817418</v>
      </c>
      <c r="VM41" s="616">
        <f t="shared" ca="1" si="96"/>
        <v>-0.57201237404204519</v>
      </c>
      <c r="VN41" s="616">
        <f t="shared" ca="1" si="96"/>
        <v>-0.62639799545694341</v>
      </c>
      <c r="VO41" s="616">
        <f t="shared" ca="1" si="96"/>
        <v>-0.42150866262694142</v>
      </c>
      <c r="VP41" s="616">
        <f t="shared" ca="1" si="96"/>
        <v>-0.46221149066820022</v>
      </c>
      <c r="VQ41" s="616">
        <f t="shared" ca="1" si="86"/>
        <v>-0.77889442244162177</v>
      </c>
      <c r="VR41" s="616">
        <f t="shared" ca="1" si="86"/>
        <v>-0.64202286734458469</v>
      </c>
      <c r="VS41" s="616">
        <f t="shared" ca="1" si="86"/>
        <v>-0.40481357988865657</v>
      </c>
      <c r="VT41" s="616">
        <f t="shared" ca="1" si="86"/>
        <v>-0.3878135405833677</v>
      </c>
      <c r="VU41" s="616">
        <f t="shared" ca="1" si="86"/>
        <v>-0.82130507758946303</v>
      </c>
      <c r="VV41" s="616">
        <f t="shared" ca="1" si="86"/>
        <v>-0.64337789451099625</v>
      </c>
      <c r="VW41" s="616">
        <f t="shared" ca="1" si="86"/>
        <v>0.66845613582062358</v>
      </c>
      <c r="VX41" s="616">
        <f t="shared" ca="1" si="86"/>
        <v>-0.78524029103755877</v>
      </c>
      <c r="VY41" s="616">
        <f t="shared" ca="1" si="86"/>
        <v>-1.477844244223653</v>
      </c>
      <c r="VZ41" s="616">
        <f t="shared" ca="1" si="86"/>
        <v>-1.5555141459162816</v>
      </c>
      <c r="WA41" s="616">
        <f t="shared" ca="1" si="86"/>
        <v>-1.1483025824394326</v>
      </c>
      <c r="WB41" s="616">
        <f t="shared" ca="1" si="86"/>
        <v>0.33435322352896929</v>
      </c>
      <c r="WC41" s="616">
        <f t="shared" ca="1" si="86"/>
        <v>0.47817673461028487</v>
      </c>
      <c r="WD41" s="616">
        <f t="shared" ca="1" si="86"/>
        <v>-1.3395773314157267</v>
      </c>
      <c r="WE41" s="616">
        <f t="shared" ca="1" si="86"/>
        <v>0.67426644196529939</v>
      </c>
      <c r="WF41" s="616">
        <f t="shared" ca="1" si="86"/>
        <v>-0.54408689673404309</v>
      </c>
      <c r="WG41" s="616">
        <f t="shared" ca="1" si="87"/>
        <v>1.1042161560551988</v>
      </c>
      <c r="WH41" s="616">
        <f t="shared" ca="1" si="87"/>
        <v>-1.0816125322340113</v>
      </c>
      <c r="WI41" s="627">
        <f t="shared" ca="1" si="76"/>
        <v>-0.9831420375936909</v>
      </c>
      <c r="WL41" s="606" t="s">
        <v>2992</v>
      </c>
      <c r="WM41" s="700" t="str">
        <f t="shared" ca="1" si="63"/>
        <v>C</v>
      </c>
      <c r="WN41" s="479">
        <f t="shared" ca="1" si="64"/>
        <v>0.28584035633278493</v>
      </c>
      <c r="WO41" s="495">
        <f t="shared" ca="1" si="97"/>
        <v>0.42361139711462492</v>
      </c>
      <c r="WP41" s="458">
        <f t="shared" ca="1" si="97"/>
        <v>0.37443156452184612</v>
      </c>
      <c r="WQ41" s="458">
        <f t="shared" ca="1" si="97"/>
        <v>4.8678714730835244E-2</v>
      </c>
      <c r="WR41" s="459">
        <f t="shared" ca="1" si="97"/>
        <v>0.29663974896383333</v>
      </c>
      <c r="WS41" s="495">
        <f t="shared" ca="1" si="65"/>
        <v>-0.58398899455528452</v>
      </c>
      <c r="WT41" s="458">
        <f t="shared" ca="1" si="66"/>
        <v>-0.83285207701767716</v>
      </c>
      <c r="WU41" s="458">
        <f t="shared" ca="1" si="67"/>
        <v>-0.78704582372469067</v>
      </c>
      <c r="WV41" s="459">
        <f t="shared" ca="1" si="68"/>
        <v>-0.57794940915768289</v>
      </c>
      <c r="WW41" s="484">
        <f t="shared" ca="1" si="102"/>
        <v>-0.7262006140917342</v>
      </c>
      <c r="WX41" s="484">
        <f t="shared" ca="1" si="102"/>
        <v>-0.37545073607717977</v>
      </c>
      <c r="WY41" s="484">
        <f t="shared" ca="1" si="102"/>
        <v>-0.64522912849816527</v>
      </c>
      <c r="WZ41" s="484">
        <f t="shared" ca="1" si="102"/>
        <v>0.10559307515024371</v>
      </c>
      <c r="XA41" s="484">
        <f t="shared" ca="1" si="102"/>
        <v>-0.91544458771012349</v>
      </c>
      <c r="XB41" s="484">
        <f t="shared" ca="1" si="102"/>
        <v>-1.3625159427102653</v>
      </c>
      <c r="XC41" s="484">
        <f t="shared" ca="1" si="102"/>
        <v>0.14467461816346364</v>
      </c>
      <c r="XD41" s="484">
        <f t="shared" ca="1" si="102"/>
        <v>0.27368331185664035</v>
      </c>
      <c r="XE41" s="484">
        <f t="shared" ca="1" si="102"/>
        <v>0.21801347073098662</v>
      </c>
      <c r="XF41" s="484">
        <f t="shared" ca="1" si="102"/>
        <v>0.41324760187774212</v>
      </c>
      <c r="XG41" s="484">
        <f t="shared" ca="1" si="102"/>
        <v>0.1145148206385433</v>
      </c>
      <c r="XH41" s="484">
        <f t="shared" ca="1" si="102"/>
        <v>-0.33958343954762366</v>
      </c>
      <c r="XI41" s="484">
        <f t="shared" ca="1" si="102"/>
        <v>-0.56078518929191046</v>
      </c>
      <c r="XJ41" s="484">
        <f t="shared" ca="1" si="102"/>
        <v>-0.84896936483342833</v>
      </c>
      <c r="XK41" s="484">
        <f t="shared" ca="1" si="102"/>
        <v>-0.54267278110123429</v>
      </c>
      <c r="XL41" s="484">
        <f t="shared" ca="1" si="98"/>
        <v>-0.86390706887942803</v>
      </c>
      <c r="XM41" s="484">
        <f t="shared" ca="1" si="98"/>
        <v>-1.1895382767679479</v>
      </c>
      <c r="XN41" s="484">
        <f t="shared" ca="1" si="98"/>
        <v>-1.0741840191791907</v>
      </c>
      <c r="XO41" s="484">
        <f t="shared" ca="1" si="98"/>
        <v>-1.2490580086790719</v>
      </c>
      <c r="XP41" s="484">
        <f t="shared" ca="1" si="98"/>
        <v>0.81844349346382761</v>
      </c>
      <c r="XQ41" s="484">
        <f t="shared" ca="1" si="98"/>
        <v>-8.50675308720171E-2</v>
      </c>
      <c r="XR41" s="484">
        <f t="shared" ca="1" si="98"/>
        <v>-0.99072090872151308</v>
      </c>
      <c r="XS41" s="484">
        <f t="shared" ca="1" si="98"/>
        <v>-0.55611861992167977</v>
      </c>
      <c r="XT41" s="484">
        <f t="shared" ca="1" si="98"/>
        <v>-1.1147227370452404</v>
      </c>
      <c r="XU41" s="484">
        <f t="shared" ca="1" si="98"/>
        <v>-0.63720289277878872</v>
      </c>
      <c r="XV41" s="484">
        <f t="shared" ca="1" si="98"/>
        <v>-0.30179372854458303</v>
      </c>
      <c r="XW41" s="484">
        <f t="shared" ca="1" si="98"/>
        <v>-0.40427726626791127</v>
      </c>
      <c r="XX41" s="484">
        <f t="shared" ca="1" si="98"/>
        <v>-0.20379943838012618</v>
      </c>
      <c r="XY41" s="484">
        <f t="shared" ca="1" si="98"/>
        <v>-0.24303080179333969</v>
      </c>
      <c r="XZ41" s="484">
        <f t="shared" ca="1" si="88"/>
        <v>-0.56968338057380219</v>
      </c>
      <c r="YA41" s="484">
        <f t="shared" ca="1" si="88"/>
        <v>-0.43779539324227229</v>
      </c>
      <c r="YB41" s="484">
        <f t="shared" ca="1" si="88"/>
        <v>-0.21272953623148902</v>
      </c>
      <c r="YC41" s="484">
        <f t="shared" ca="1" si="88"/>
        <v>-0.17304240180829866</v>
      </c>
      <c r="YD41" s="484">
        <f t="shared" ca="1" si="88"/>
        <v>-0.6068623218308542</v>
      </c>
      <c r="YE41" s="484">
        <f t="shared" ca="1" si="88"/>
        <v>-0.46342509741627064</v>
      </c>
      <c r="YF41" s="484">
        <f t="shared" ca="1" si="88"/>
        <v>0.39432227452058582</v>
      </c>
      <c r="YG41" s="484">
        <f t="shared" ca="1" si="88"/>
        <v>-0.54699838673676349</v>
      </c>
      <c r="YH41" s="484">
        <f t="shared" ca="1" si="88"/>
        <v>-0.78754319774678472</v>
      </c>
      <c r="YI41" s="484">
        <f t="shared" ca="1" si="88"/>
        <v>-0.91106463526316606</v>
      </c>
      <c r="YJ41" s="484">
        <f t="shared" ca="1" si="88"/>
        <v>-0.6812879221613154</v>
      </c>
      <c r="YK41" s="484">
        <f t="shared" ca="1" si="88"/>
        <v>5.8277766861099353E-2</v>
      </c>
      <c r="YL41" s="484">
        <f t="shared" ca="1" si="88"/>
        <v>0.15139075417761619</v>
      </c>
      <c r="YM41" s="484">
        <f t="shared" ca="1" si="88"/>
        <v>-1.0693845836691747</v>
      </c>
      <c r="YN41" s="484">
        <f t="shared" ca="1" si="88"/>
        <v>0.48075197312125845</v>
      </c>
      <c r="YO41" s="484">
        <f t="shared" ca="1" si="88"/>
        <v>-0.33412376328437587</v>
      </c>
      <c r="YP41" s="484">
        <f t="shared" ca="1" si="89"/>
        <v>0.58832636794620996</v>
      </c>
      <c r="YQ41" s="484">
        <f t="shared" ca="1" si="89"/>
        <v>-0.78352011835031787</v>
      </c>
      <c r="YR41" s="484">
        <f t="shared" ca="1" si="79"/>
        <v>-0.73715989978774943</v>
      </c>
      <c r="YU41" s="606" t="s">
        <v>2992</v>
      </c>
      <c r="YV41" s="700" t="str">
        <f t="shared" ca="1" si="49"/>
        <v>C</v>
      </c>
      <c r="YW41" s="479">
        <f t="shared" ca="1" si="69"/>
        <v>0.40426393450510423</v>
      </c>
      <c r="YX41" s="495">
        <f t="shared" ca="1" si="99"/>
        <v>0.56374571912759674</v>
      </c>
      <c r="YY41" s="458">
        <f t="shared" ca="1" si="99"/>
        <v>0.44154434867495224</v>
      </c>
      <c r="YZ41" s="458">
        <f t="shared" ca="1" si="99"/>
        <v>2.8065967407601158E-2</v>
      </c>
      <c r="ZA41" s="459">
        <f t="shared" ca="1" si="99"/>
        <v>0.58369970281026684</v>
      </c>
      <c r="ZB41" s="495">
        <f t="shared" ca="1" si="70"/>
        <v>-0.50331986001964746</v>
      </c>
      <c r="ZC41" s="458">
        <f t="shared" ca="1" si="71"/>
        <v>-0.61490471027520155</v>
      </c>
      <c r="ZD41" s="458">
        <f t="shared" ca="1" si="72"/>
        <v>-0.67591934228347605</v>
      </c>
      <c r="ZE41" s="459">
        <f t="shared" ca="1" si="73"/>
        <v>-0.19660640386426856</v>
      </c>
      <c r="ZF41" s="484">
        <f t="shared" ca="1" si="103"/>
        <v>-3.2485432480444082E-2</v>
      </c>
      <c r="ZG41" s="484">
        <f t="shared" ca="1" si="103"/>
        <v>-7.9385408814590788E-2</v>
      </c>
      <c r="ZH41" s="484">
        <f t="shared" ca="1" si="103"/>
        <v>-6.6861590023482048E-2</v>
      </c>
      <c r="ZI41" s="484">
        <f t="shared" ca="1" si="103"/>
        <v>2.1988880583922777E-2</v>
      </c>
      <c r="ZJ41" s="484">
        <f t="shared" ca="1" si="103"/>
        <v>-0.15169406845185204</v>
      </c>
      <c r="ZK41" s="484">
        <f t="shared" ca="1" si="103"/>
        <v>-0.45846359133667092</v>
      </c>
      <c r="ZL41" s="484">
        <f t="shared" ca="1" si="103"/>
        <v>2.4672875513209128E-2</v>
      </c>
      <c r="ZM41" s="484">
        <f t="shared" ca="1" si="103"/>
        <v>9.4446117703140112E-2</v>
      </c>
      <c r="ZN41" s="484">
        <f t="shared" ca="1" si="103"/>
        <v>8.9770705925095284E-2</v>
      </c>
      <c r="ZO41" s="484">
        <f t="shared" ca="1" si="103"/>
        <v>2.8984588520071332E-2</v>
      </c>
      <c r="ZP41" s="484">
        <f t="shared" ca="1" si="103"/>
        <v>2.6000050859821721E-2</v>
      </c>
      <c r="ZQ41" s="484">
        <f t="shared" ca="1" si="103"/>
        <v>-1.1497069191506403E-2</v>
      </c>
      <c r="ZR41" s="484">
        <f t="shared" ca="1" si="103"/>
        <v>-4.5981105838852197E-2</v>
      </c>
      <c r="ZS41" s="484">
        <f t="shared" ca="1" si="103"/>
        <v>-0.10037458606812109</v>
      </c>
      <c r="ZT41" s="484">
        <f t="shared" ca="1" si="103"/>
        <v>-2.7291061507312073E-2</v>
      </c>
      <c r="ZU41" s="484">
        <f t="shared" ca="1" si="100"/>
        <v>-6.1892516195395167E-2</v>
      </c>
      <c r="ZV41" s="484">
        <f t="shared" ca="1" si="100"/>
        <v>-8.3701405664608222E-2</v>
      </c>
      <c r="ZW41" s="484">
        <f t="shared" ca="1" si="100"/>
        <v>-0.21297640668151291</v>
      </c>
      <c r="ZX41" s="484">
        <f t="shared" ca="1" si="100"/>
        <v>-4.9666031249752343E-2</v>
      </c>
      <c r="ZY41" s="484">
        <f t="shared" ca="1" si="100"/>
        <v>0.13772471860952887</v>
      </c>
      <c r="ZZ41" s="484">
        <f t="shared" ca="1" si="100"/>
        <v>-7.8155783354792625E-3</v>
      </c>
      <c r="AAA41" s="484">
        <f t="shared" ca="1" si="100"/>
        <v>-6.841250438803935E-2</v>
      </c>
      <c r="AAB41" s="484">
        <f t="shared" ca="1" si="100"/>
        <v>-0.10150745433592355</v>
      </c>
      <c r="AAC41" s="484">
        <f t="shared" ca="1" si="100"/>
        <v>-2.7521574428998372E-2</v>
      </c>
      <c r="AAD41" s="484">
        <f t="shared" ca="1" si="100"/>
        <v>-7.8682240113631882E-2</v>
      </c>
      <c r="AAE41" s="484">
        <f t="shared" ca="1" si="100"/>
        <v>-4.0219644611828483E-2</v>
      </c>
      <c r="AAF41" s="484">
        <f t="shared" ca="1" si="100"/>
        <v>-6.120902348854227E-2</v>
      </c>
      <c r="AAG41" s="484">
        <f t="shared" ca="1" si="100"/>
        <v>-4.3018323338477257E-2</v>
      </c>
      <c r="AAH41" s="484">
        <f t="shared" ca="1" si="100"/>
        <v>-3.8008707897835295E-2</v>
      </c>
      <c r="AAI41" s="484">
        <f t="shared" ca="1" si="90"/>
        <v>-6.0338538063910964E-2</v>
      </c>
      <c r="AAJ41" s="484">
        <f t="shared" ca="1" si="90"/>
        <v>-5.2025335368730337E-2</v>
      </c>
      <c r="AAK41" s="484">
        <f t="shared" ca="1" si="90"/>
        <v>-3.3183772310049216E-2</v>
      </c>
      <c r="AAL41" s="484">
        <f t="shared" ca="1" si="90"/>
        <v>-1.741238539122681E-2</v>
      </c>
      <c r="AAM41" s="484">
        <f t="shared" ca="1" si="90"/>
        <v>-2.189532836791554E-2</v>
      </c>
      <c r="AAN41" s="484">
        <f t="shared" ca="1" si="90"/>
        <v>-6.1359063816095079E-2</v>
      </c>
      <c r="AAO41" s="484">
        <f t="shared" ca="1" si="90"/>
        <v>1.8805162954418208E-2</v>
      </c>
      <c r="AAP41" s="484">
        <f t="shared" ca="1" si="90"/>
        <v>-2.8906649957960041E-2</v>
      </c>
      <c r="AAQ41" s="484">
        <f t="shared" ca="1" si="90"/>
        <v>-0.15117325855892658</v>
      </c>
      <c r="AAR41" s="484">
        <f t="shared" ca="1" si="90"/>
        <v>-3.6651122693945694E-2</v>
      </c>
      <c r="AAS41" s="484">
        <f t="shared" ca="1" si="90"/>
        <v>-3.1171595822786675E-2</v>
      </c>
      <c r="AAT41" s="484">
        <f t="shared" ca="1" si="90"/>
        <v>0.1027465411596778</v>
      </c>
      <c r="AAU41" s="484">
        <f t="shared" ca="1" si="90"/>
        <v>0.12363824729832018</v>
      </c>
      <c r="AAV41" s="484">
        <f t="shared" ca="1" si="90"/>
        <v>-8.8571357168320833E-2</v>
      </c>
      <c r="AAW41" s="484">
        <f t="shared" ca="1" si="90"/>
        <v>2.5206724043060142E-2</v>
      </c>
      <c r="AAX41" s="484">
        <f t="shared" ca="1" si="90"/>
        <v>-4.2808788401496059E-2</v>
      </c>
      <c r="AAY41" s="484">
        <f t="shared" ca="1" si="91"/>
        <v>0.13484625623176977</v>
      </c>
      <c r="AAZ41" s="484">
        <f t="shared" ca="1" si="91"/>
        <v>-0.11856365915979221</v>
      </c>
      <c r="ABA41" s="484">
        <f t="shared" ca="1" si="82"/>
        <v>-0.10451532592333997</v>
      </c>
    </row>
    <row r="42" spans="1:729" ht="15" customHeight="1" x14ac:dyDescent="0.35">
      <c r="A42" s="498">
        <v>40</v>
      </c>
      <c r="B42" s="628"/>
      <c r="C42" s="606" t="s">
        <v>3023</v>
      </c>
      <c r="D42" s="629">
        <v>180</v>
      </c>
      <c r="E42" s="810" t="s">
        <v>3024</v>
      </c>
      <c r="F42" s="631" t="s">
        <v>1182</v>
      </c>
      <c r="G42" s="632">
        <v>89561.403999999995</v>
      </c>
      <c r="H42" s="504">
        <v>45292.218631199263</v>
      </c>
      <c r="I42" s="505">
        <v>520</v>
      </c>
      <c r="J42" s="633" t="s">
        <v>3025</v>
      </c>
      <c r="K42" s="507">
        <v>0</v>
      </c>
      <c r="L42" s="841" t="s">
        <v>1188</v>
      </c>
      <c r="M42" s="817">
        <v>184</v>
      </c>
      <c r="N42" s="818">
        <v>0.25800000000000001</v>
      </c>
      <c r="O42" s="819">
        <v>0.12939999999999999</v>
      </c>
      <c r="P42" s="820">
        <v>0.1144</v>
      </c>
      <c r="Q42" s="821">
        <v>0.53029999999999999</v>
      </c>
      <c r="R42" s="818">
        <v>0.2024</v>
      </c>
      <c r="S42" s="822">
        <v>0.26119999999999999</v>
      </c>
      <c r="T42" s="822">
        <v>0.20830000000000001</v>
      </c>
      <c r="U42" s="822">
        <v>8.6959999999999996E-2</v>
      </c>
      <c r="V42" s="822">
        <v>4.7199999999999999E-2</v>
      </c>
      <c r="W42" s="515" t="s">
        <v>3026</v>
      </c>
      <c r="X42" s="516" t="s">
        <v>3027</v>
      </c>
      <c r="Y42" s="517">
        <v>5</v>
      </c>
      <c r="Z42" s="517">
        <v>3</v>
      </c>
      <c r="AA42" s="519" t="s">
        <v>3028</v>
      </c>
      <c r="AB42" s="520">
        <v>2019</v>
      </c>
      <c r="AC42" s="576">
        <v>0</v>
      </c>
      <c r="AD42" s="575" t="s">
        <v>1188</v>
      </c>
      <c r="AE42" s="817">
        <v>0</v>
      </c>
      <c r="AF42" s="634" t="s">
        <v>1188</v>
      </c>
      <c r="AG42" s="635" t="s">
        <v>1188</v>
      </c>
      <c r="AH42" s="636" t="s">
        <v>1188</v>
      </c>
      <c r="AI42" s="636" t="s">
        <v>1188</v>
      </c>
      <c r="AJ42" s="636" t="s">
        <v>1188</v>
      </c>
      <c r="AK42" s="637" t="s">
        <v>1188</v>
      </c>
      <c r="AL42" s="638" t="s">
        <v>1188</v>
      </c>
      <c r="AM42" s="639" t="s">
        <v>1188</v>
      </c>
      <c r="AN42" s="636" t="s">
        <v>1188</v>
      </c>
      <c r="AO42" s="636" t="s">
        <v>1188</v>
      </c>
      <c r="AP42" s="636" t="s">
        <v>1188</v>
      </c>
      <c r="AQ42" s="636" t="s">
        <v>1188</v>
      </c>
      <c r="AR42" s="636" t="s">
        <v>1188</v>
      </c>
      <c r="AS42" s="636" t="s">
        <v>1188</v>
      </c>
      <c r="AT42" s="636" t="s">
        <v>1188</v>
      </c>
      <c r="AU42" s="640" t="s">
        <v>1188</v>
      </c>
      <c r="AV42" s="842" t="s">
        <v>3029</v>
      </c>
      <c r="AW42" s="642" t="s">
        <v>1190</v>
      </c>
      <c r="AX42" s="843">
        <v>2</v>
      </c>
      <c r="AY42" s="844" t="s">
        <v>3030</v>
      </c>
      <c r="AZ42" s="800">
        <v>1</v>
      </c>
      <c r="BA42" s="845" t="s">
        <v>3031</v>
      </c>
      <c r="BB42" s="631" t="s">
        <v>1143</v>
      </c>
      <c r="BC42" s="646" t="s">
        <v>747</v>
      </c>
      <c r="BD42" s="502" t="s">
        <v>1195</v>
      </c>
      <c r="BE42" s="502" t="s">
        <v>1196</v>
      </c>
      <c r="BF42" s="502">
        <v>3</v>
      </c>
      <c r="BG42" s="502">
        <v>2003</v>
      </c>
      <c r="BH42" s="502" t="s">
        <v>1197</v>
      </c>
      <c r="BI42" s="502">
        <v>1</v>
      </c>
      <c r="BJ42" s="534">
        <v>2</v>
      </c>
      <c r="BK42" s="502" t="s">
        <v>3032</v>
      </c>
      <c r="BL42" s="631" t="s">
        <v>1257</v>
      </c>
      <c r="BM42" s="842" t="s">
        <v>3033</v>
      </c>
      <c r="BN42" s="647">
        <v>2001</v>
      </c>
      <c r="BO42" s="651" t="s">
        <v>1188</v>
      </c>
      <c r="BP42" s="647" t="s">
        <v>1188</v>
      </c>
      <c r="BQ42" s="647">
        <v>0</v>
      </c>
      <c r="BR42" s="647" t="s">
        <v>1188</v>
      </c>
      <c r="BS42" s="647" t="s">
        <v>1188</v>
      </c>
      <c r="BT42" s="647" t="s">
        <v>1188</v>
      </c>
      <c r="BU42" s="647" t="s">
        <v>1188</v>
      </c>
      <c r="BV42" s="648" t="s">
        <v>1188</v>
      </c>
      <c r="BW42" s="846" t="s">
        <v>3034</v>
      </c>
      <c r="BX42" s="650">
        <v>1988</v>
      </c>
      <c r="BY42" s="647" t="s">
        <v>2288</v>
      </c>
      <c r="BZ42" s="651" t="s">
        <v>3035</v>
      </c>
      <c r="CA42" s="647">
        <v>1</v>
      </c>
      <c r="CB42" s="647" t="s">
        <v>1262</v>
      </c>
      <c r="CC42" s="798" t="s">
        <v>3036</v>
      </c>
      <c r="CD42" s="652">
        <v>1999</v>
      </c>
      <c r="CE42" s="647">
        <v>3</v>
      </c>
      <c r="CF42" s="647">
        <v>2</v>
      </c>
      <c r="CG42" s="633" t="s">
        <v>3037</v>
      </c>
      <c r="CH42" s="647">
        <v>1960</v>
      </c>
      <c r="CI42" s="647">
        <v>1972</v>
      </c>
      <c r="CJ42" s="647">
        <v>3</v>
      </c>
      <c r="CK42" s="651" t="s">
        <v>1207</v>
      </c>
      <c r="CL42" s="651" t="s">
        <v>1208</v>
      </c>
      <c r="CM42" s="647">
        <v>2</v>
      </c>
      <c r="CN42" s="647" t="s">
        <v>1209</v>
      </c>
      <c r="CO42" s="798" t="s">
        <v>3038</v>
      </c>
      <c r="CP42" s="647">
        <v>2011</v>
      </c>
      <c r="CQ42" s="647">
        <v>3</v>
      </c>
      <c r="CR42" s="650">
        <v>2</v>
      </c>
      <c r="CS42" s="848" t="s">
        <v>1188</v>
      </c>
      <c r="CT42" s="647" t="s">
        <v>1188</v>
      </c>
      <c r="CU42" s="648">
        <v>1</v>
      </c>
      <c r="CV42" s="849" t="s">
        <v>1188</v>
      </c>
      <c r="CW42" s="647" t="s">
        <v>1188</v>
      </c>
      <c r="CX42" s="657">
        <v>0</v>
      </c>
      <c r="CY42" s="852" t="s">
        <v>1188</v>
      </c>
      <c r="CZ42" s="647" t="s">
        <v>1188</v>
      </c>
      <c r="DA42" s="657">
        <v>0</v>
      </c>
      <c r="DB42" s="723">
        <v>603936</v>
      </c>
      <c r="DC42" s="753">
        <v>1</v>
      </c>
      <c r="DD42" s="659" t="s">
        <v>3039</v>
      </c>
      <c r="DE42" s="648">
        <v>2007</v>
      </c>
      <c r="DF42" s="708" t="s">
        <v>755</v>
      </c>
      <c r="DG42" s="664" t="s">
        <v>1213</v>
      </c>
      <c r="DH42" s="666">
        <v>1</v>
      </c>
      <c r="DI42" s="710" t="s">
        <v>1262</v>
      </c>
      <c r="DJ42" s="578" t="s">
        <v>3040</v>
      </c>
      <c r="DK42" s="665" t="s">
        <v>1188</v>
      </c>
      <c r="DL42" s="665">
        <v>2</v>
      </c>
      <c r="DM42" s="655">
        <v>2</v>
      </c>
      <c r="DN42" s="794" t="s">
        <v>3041</v>
      </c>
      <c r="DO42" s="754" t="s">
        <v>1624</v>
      </c>
      <c r="DP42" s="663">
        <v>1</v>
      </c>
      <c r="DQ42" s="710" t="s">
        <v>1262</v>
      </c>
      <c r="DR42" s="578" t="s">
        <v>3039</v>
      </c>
      <c r="DS42" s="665" t="s">
        <v>1188</v>
      </c>
      <c r="DT42" s="753">
        <v>2</v>
      </c>
      <c r="DU42" s="657">
        <v>2</v>
      </c>
      <c r="DV42" s="536" t="s">
        <v>3042</v>
      </c>
      <c r="DW42" s="535" t="s">
        <v>3043</v>
      </c>
      <c r="DX42" s="507">
        <v>2013</v>
      </c>
      <c r="DY42" s="647">
        <v>3</v>
      </c>
      <c r="DZ42" s="650">
        <v>1</v>
      </c>
      <c r="EA42" s="743" t="s">
        <v>3044</v>
      </c>
      <c r="EB42" s="649" t="s">
        <v>3045</v>
      </c>
      <c r="EC42" s="647">
        <v>2</v>
      </c>
      <c r="ED42" s="668" t="s">
        <v>1504</v>
      </c>
      <c r="EE42" s="647">
        <v>2005</v>
      </c>
      <c r="EF42" s="647">
        <v>3</v>
      </c>
      <c r="EG42" s="650" t="s">
        <v>1505</v>
      </c>
      <c r="EH42" s="648" t="s">
        <v>1275</v>
      </c>
      <c r="EI42" s="785" t="s">
        <v>3029</v>
      </c>
      <c r="EJ42" s="642" t="s">
        <v>1190</v>
      </c>
      <c r="EK42" s="650" t="s">
        <v>1188</v>
      </c>
      <c r="EL42" s="886" t="s">
        <v>1188</v>
      </c>
      <c r="EM42" s="669" t="s">
        <v>1188</v>
      </c>
      <c r="EN42" s="647" t="s">
        <v>1188</v>
      </c>
      <c r="EO42" s="670" t="s">
        <v>1188</v>
      </c>
      <c r="EP42" s="556">
        <v>0</v>
      </c>
      <c r="EQ42" s="556" t="s">
        <v>1188</v>
      </c>
      <c r="ER42" s="651" t="s">
        <v>1188</v>
      </c>
      <c r="ES42" s="556" t="s">
        <v>1188</v>
      </c>
      <c r="ET42" s="556">
        <v>0</v>
      </c>
      <c r="EU42" s="671">
        <v>0</v>
      </c>
      <c r="EV42" s="839">
        <v>2008</v>
      </c>
      <c r="EW42" s="673"/>
      <c r="EX42" s="674"/>
      <c r="EY42" s="631" t="s">
        <v>1416</v>
      </c>
      <c r="EZ42" s="631">
        <v>1</v>
      </c>
      <c r="FA42" s="675">
        <v>34.799999999999997</v>
      </c>
      <c r="FB42" s="648">
        <v>0</v>
      </c>
      <c r="FC42" s="676"/>
      <c r="FD42" s="647"/>
      <c r="FE42" s="648"/>
      <c r="FF42" s="652" t="s">
        <v>1225</v>
      </c>
      <c r="FG42" s="563" t="s">
        <v>1226</v>
      </c>
      <c r="FH42" s="631" t="str">
        <f t="shared" si="0"/>
        <v>D</v>
      </c>
      <c r="FI42" s="677">
        <f t="shared" si="1"/>
        <v>0</v>
      </c>
      <c r="FJ42" s="678">
        <f t="shared" si="2"/>
        <v>0</v>
      </c>
      <c r="FK42" s="679">
        <f t="shared" si="3"/>
        <v>0</v>
      </c>
      <c r="FL42" s="680">
        <f t="shared" si="4"/>
        <v>0</v>
      </c>
      <c r="FM42" s="681">
        <v>0</v>
      </c>
      <c r="FN42" s="574" t="s">
        <v>1188</v>
      </c>
      <c r="FO42" s="470" t="s">
        <v>1188</v>
      </c>
      <c r="FP42" s="470" t="s">
        <v>1188</v>
      </c>
      <c r="FQ42" s="430">
        <v>0</v>
      </c>
      <c r="FR42" s="682" t="s">
        <v>1188</v>
      </c>
      <c r="FS42" s="369">
        <v>0</v>
      </c>
      <c r="FT42" s="574" t="s">
        <v>1188</v>
      </c>
      <c r="FU42" s="575" t="s">
        <v>1188</v>
      </c>
      <c r="FV42" s="369">
        <v>0</v>
      </c>
      <c r="FW42" s="574" t="s">
        <v>1188</v>
      </c>
      <c r="FX42" s="575" t="s">
        <v>1188</v>
      </c>
      <c r="FY42" s="369">
        <v>0</v>
      </c>
      <c r="FZ42" s="574" t="s">
        <v>1188</v>
      </c>
      <c r="GA42" s="470" t="s">
        <v>1188</v>
      </c>
      <c r="GB42" s="575" t="s">
        <v>1188</v>
      </c>
      <c r="GC42" s="369">
        <v>0</v>
      </c>
      <c r="GD42" s="574" t="s">
        <v>1188</v>
      </c>
      <c r="GE42" s="470" t="s">
        <v>1188</v>
      </c>
      <c r="GF42" s="685" t="s">
        <v>1188</v>
      </c>
      <c r="GG42" s="734">
        <v>0</v>
      </c>
      <c r="GH42" s="574" t="s">
        <v>1188</v>
      </c>
      <c r="GI42" s="684" t="s">
        <v>1188</v>
      </c>
      <c r="GJ42" s="575" t="s">
        <v>1188</v>
      </c>
      <c r="GK42" s="734">
        <v>0</v>
      </c>
      <c r="GL42" s="683" t="s">
        <v>1456</v>
      </c>
      <c r="GM42" s="684" t="s">
        <v>1456</v>
      </c>
      <c r="GN42" s="575" t="s">
        <v>1456</v>
      </c>
      <c r="GO42" s="871">
        <v>0</v>
      </c>
      <c r="GP42" s="687" t="s">
        <v>1188</v>
      </c>
      <c r="GQ42" s="872" t="s">
        <v>1188</v>
      </c>
      <c r="GR42" s="872" t="s">
        <v>1188</v>
      </c>
      <c r="GS42" s="872" t="s">
        <v>1188</v>
      </c>
      <c r="GT42" s="873" t="s">
        <v>1188</v>
      </c>
      <c r="GU42" s="581">
        <v>0</v>
      </c>
      <c r="GV42" s="687" t="s">
        <v>1188</v>
      </c>
      <c r="GW42" s="872" t="s">
        <v>1188</v>
      </c>
      <c r="GX42" s="873" t="s">
        <v>1188</v>
      </c>
      <c r="GY42" s="874">
        <v>0</v>
      </c>
      <c r="GZ42" s="582" t="s">
        <v>1188</v>
      </c>
      <c r="HA42" s="583" t="s">
        <v>1293</v>
      </c>
      <c r="HB42" s="584">
        <v>1</v>
      </c>
      <c r="HC42" s="585">
        <v>0</v>
      </c>
      <c r="HD42" s="586" t="s">
        <v>1188</v>
      </c>
      <c r="HE42" s="690" t="s">
        <v>1188</v>
      </c>
      <c r="HF42" s="587" t="s">
        <v>1188</v>
      </c>
      <c r="HG42" s="587" t="s">
        <v>1188</v>
      </c>
      <c r="HH42" s="588">
        <v>0</v>
      </c>
      <c r="HI42" s="586" t="s">
        <v>1188</v>
      </c>
      <c r="HJ42" s="690" t="s">
        <v>1188</v>
      </c>
      <c r="HK42" s="691" t="s">
        <v>1188</v>
      </c>
      <c r="HL42" s="692">
        <v>0</v>
      </c>
      <c r="HM42" s="693" t="s">
        <v>1188</v>
      </c>
      <c r="HN42" s="592" t="s">
        <v>1188</v>
      </c>
      <c r="HO42" s="681">
        <v>0</v>
      </c>
      <c r="HP42" s="574">
        <v>0</v>
      </c>
      <c r="HQ42" s="472">
        <f t="shared" si="5"/>
        <v>0</v>
      </c>
      <c r="HR42" s="593">
        <v>0.25</v>
      </c>
      <c r="HS42" s="574">
        <v>0</v>
      </c>
      <c r="HT42" s="574">
        <v>0</v>
      </c>
      <c r="HU42" s="574">
        <v>0</v>
      </c>
      <c r="HV42" s="574">
        <v>1</v>
      </c>
      <c r="HW42" s="574">
        <v>0</v>
      </c>
      <c r="HX42" s="574">
        <v>0</v>
      </c>
      <c r="HY42" s="574">
        <v>0</v>
      </c>
      <c r="HZ42" s="574">
        <v>0</v>
      </c>
      <c r="IA42" s="574">
        <v>0</v>
      </c>
      <c r="IB42" s="574">
        <v>0</v>
      </c>
      <c r="IC42" s="574">
        <v>0</v>
      </c>
      <c r="ID42" s="681">
        <v>0</v>
      </c>
      <c r="IE42" s="369">
        <v>0</v>
      </c>
      <c r="IF42" s="574">
        <v>0</v>
      </c>
      <c r="IG42" s="472">
        <f t="shared" si="6"/>
        <v>0</v>
      </c>
      <c r="IH42" s="609">
        <v>0.3421232951774103</v>
      </c>
      <c r="II42" s="694">
        <v>0.34067257310825755</v>
      </c>
      <c r="IJ42" s="695">
        <v>0.18814801718292223</v>
      </c>
      <c r="IK42" s="696">
        <v>0.33556171465199636</v>
      </c>
      <c r="IL42" s="696">
        <v>0.41373005932307128</v>
      </c>
      <c r="IM42" s="697">
        <v>0.42525050127504027</v>
      </c>
      <c r="IN42" s="599">
        <v>1</v>
      </c>
      <c r="IO42" s="600">
        <v>7</v>
      </c>
      <c r="IP42" s="601">
        <v>6</v>
      </c>
      <c r="IQ42" s="600">
        <v>3</v>
      </c>
      <c r="IR42" s="587">
        <v>12</v>
      </c>
      <c r="IS42" s="601">
        <v>15</v>
      </c>
      <c r="IT42" s="599" t="s">
        <v>1188</v>
      </c>
      <c r="IU42" s="600" t="s">
        <v>1188</v>
      </c>
      <c r="IV42" s="587" t="s">
        <v>1188</v>
      </c>
      <c r="IW42" s="601" t="s">
        <v>1188</v>
      </c>
      <c r="IX42" s="602" t="s">
        <v>1188</v>
      </c>
      <c r="IY42" s="681">
        <v>0</v>
      </c>
      <c r="IZ42" s="719" t="s">
        <v>1188</v>
      </c>
      <c r="JA42" s="681">
        <v>1</v>
      </c>
      <c r="JB42" s="699" t="s">
        <v>3046</v>
      </c>
      <c r="JC42" s="681">
        <v>0</v>
      </c>
      <c r="JD42" s="430" t="s">
        <v>1188</v>
      </c>
      <c r="JE42" s="470" t="s">
        <v>1188</v>
      </c>
      <c r="JF42" s="470" t="s">
        <v>1188</v>
      </c>
      <c r="JG42" s="472" t="s">
        <v>1188</v>
      </c>
      <c r="JH42" s="568">
        <v>2</v>
      </c>
      <c r="JI42" s="469">
        <v>1</v>
      </c>
      <c r="JJ42" s="470" t="s">
        <v>3047</v>
      </c>
      <c r="JK42" s="535" t="s">
        <v>3028</v>
      </c>
      <c r="JL42" s="520">
        <v>2019</v>
      </c>
      <c r="JM42" s="468">
        <v>0</v>
      </c>
      <c r="JN42" s="469" t="s">
        <v>1188</v>
      </c>
      <c r="JO42" s="469" t="s">
        <v>1188</v>
      </c>
      <c r="JP42" s="470" t="s">
        <v>1188</v>
      </c>
      <c r="JQ42" s="471" t="s">
        <v>1188</v>
      </c>
      <c r="JR42" s="472" t="s">
        <v>1188</v>
      </c>
      <c r="JS42" s="369">
        <v>0</v>
      </c>
      <c r="JT42" s="430" t="s">
        <v>1188</v>
      </c>
      <c r="JU42" s="470" t="s">
        <v>1188</v>
      </c>
      <c r="JV42" s="470" t="s">
        <v>1188</v>
      </c>
      <c r="JW42" s="472" t="s">
        <v>1188</v>
      </c>
      <c r="JX42" s="606">
        <v>0</v>
      </c>
      <c r="JY42" s="607" t="s">
        <v>1188</v>
      </c>
      <c r="JZ42" s="606" t="s">
        <v>1188</v>
      </c>
      <c r="KA42" s="606">
        <f t="shared" si="7"/>
        <v>0</v>
      </c>
      <c r="KB42" s="606"/>
      <c r="KC42" s="606"/>
      <c r="KD42" s="606"/>
      <c r="KE42" s="606"/>
      <c r="KF42" s="606">
        <f t="shared" si="8"/>
        <v>0</v>
      </c>
      <c r="KG42" s="606"/>
      <c r="KH42" s="606"/>
      <c r="KI42" s="606"/>
      <c r="KJ42" s="606"/>
      <c r="KK42" s="606">
        <v>1</v>
      </c>
      <c r="KL42" s="606">
        <v>0</v>
      </c>
      <c r="KM42" s="608">
        <f t="shared" si="9"/>
        <v>0.1745142936706543</v>
      </c>
      <c r="KN42" s="609">
        <v>-1.6274285316467285</v>
      </c>
      <c r="KO42" s="609">
        <v>4.8076925277709961</v>
      </c>
      <c r="KP42" s="610">
        <v>10</v>
      </c>
      <c r="KQ42" s="608">
        <f t="shared" si="10"/>
        <v>0.19221372604370118</v>
      </c>
      <c r="KR42" s="609">
        <v>-1.5389313697814941</v>
      </c>
      <c r="KS42" s="609">
        <v>3.365384578704834</v>
      </c>
      <c r="KT42" s="610">
        <v>12</v>
      </c>
      <c r="KU42" s="610">
        <v>18</v>
      </c>
      <c r="KV42" s="563" t="s">
        <v>1237</v>
      </c>
      <c r="KW42" s="606" t="s">
        <v>3023</v>
      </c>
      <c r="KX42" s="700" t="str">
        <f t="shared" ca="1" si="11"/>
        <v>D</v>
      </c>
      <c r="KY42" s="701">
        <f t="shared" ca="1" si="12"/>
        <v>0.23119519768563163</v>
      </c>
      <c r="KZ42" s="702">
        <f t="shared" ca="1" si="13"/>
        <v>0.26689882352941174</v>
      </c>
      <c r="LA42" s="703">
        <f t="shared" ca="1" si="54"/>
        <v>0.27506666666666668</v>
      </c>
      <c r="LB42" s="703">
        <f t="shared" ca="1" si="92"/>
        <v>0.13393333333333332</v>
      </c>
      <c r="LC42" s="704">
        <f t="shared" ca="1" si="93"/>
        <v>0.24888196721311473</v>
      </c>
      <c r="LD42" s="696" cm="1">
        <f t="array" aca="1" ref="LD42" ca="1">INDIRECT(LD$203&amp;ROW())*LD$205</f>
        <v>0</v>
      </c>
      <c r="LE42" s="696" cm="1">
        <f t="array" aca="1" ref="LE42" ca="1">INDIRECT(LE$203&amp;ROW())*LE$205</f>
        <v>0</v>
      </c>
      <c r="LF42" s="696" cm="1">
        <f t="array" aca="1" ref="LF42" ca="1">INDIRECT(LF$203&amp;ROW())*LF$205</f>
        <v>0</v>
      </c>
      <c r="LG42" s="696" cm="1">
        <f t="array" aca="1" ref="LG42" ca="1">INDIRECT(LG$203&amp;ROW())*LG$205</f>
        <v>3</v>
      </c>
      <c r="LH42" s="696" cm="1">
        <f t="array" aca="1" ref="LH42" ca="1">INDIRECT(LH$203&amp;ROW())*LH$205</f>
        <v>0</v>
      </c>
      <c r="LI42" s="696" cm="1">
        <f t="array" aca="1" ref="LI42" ca="1">INDIRECT(LI$203&amp;ROW())*LI$205</f>
        <v>3</v>
      </c>
      <c r="LJ42" s="696" cm="1">
        <f t="array" aca="1" ref="LJ42" ca="1">INDIRECT(LJ$203&amp;ROW())*LJ$205</f>
        <v>3</v>
      </c>
      <c r="LK42" s="696" cm="1">
        <f t="array" aca="1" ref="LK42" ca="1">INDIRECT(LK$203&amp;ROW())*LK$205</f>
        <v>2</v>
      </c>
      <c r="LL42" s="696" cm="1">
        <f t="array" aca="1" ref="LL42" ca="1">INDIRECT(LL$203&amp;ROW())*LL$205</f>
        <v>2</v>
      </c>
      <c r="LM42" s="696" cm="1">
        <f t="array" aca="1" ref="LM42" ca="1">INDIRECT(LM$203&amp;ROW())*LM$205</f>
        <v>6</v>
      </c>
      <c r="LN42" s="696" cm="1">
        <f t="array" aca="1" ref="LN42" ca="1">INDIRECT(LN$203&amp;ROW())*LN$205</f>
        <v>3</v>
      </c>
      <c r="LO42" s="696" cm="1">
        <f t="array" aca="1" ref="LO42" ca="1">INDIRECT(LO$203&amp;ROW())*LO$205</f>
        <v>0</v>
      </c>
      <c r="LP42" s="696" cm="1">
        <f t="array" aca="1" ref="LP42" ca="1">INDIRECT(LP$203&amp;ROW())*LP$205</f>
        <v>0</v>
      </c>
      <c r="LQ42" s="696" cm="1">
        <f t="array" aca="1" ref="LQ42" ca="1">IF(INDIRECT(LQ$203&amp;ROW())="-",0,INDIRECT(LQ$203&amp;ROW())*LQ$205)</f>
        <v>0.68640000000000001</v>
      </c>
      <c r="LR42" s="696" cm="1">
        <f t="array" aca="1" ref="LR42" ca="1">INDIRECT(LR$203&amp;ROW())*LR$205</f>
        <v>0</v>
      </c>
      <c r="LS42" s="696" cm="1">
        <f t="array" aca="1" ref="LS42" ca="1">IF(INDIRECT(LS$203&amp;ROW())="-",0,INDIRECT(LS$203&amp;ROW())*LS$205)</f>
        <v>0.77639999999999998</v>
      </c>
      <c r="LT42" s="696" cm="1">
        <f t="array" aca="1" ref="LT42" ca="1">INDIRECT(LT$203&amp;ROW())*LT$205</f>
        <v>0</v>
      </c>
      <c r="LU42" s="696" cm="1">
        <f t="array" aca="1" ref="LU42" ca="1">INDIRECT(LU$203&amp;ROW())*LU$205</f>
        <v>2</v>
      </c>
      <c r="LV42" s="696" cm="1">
        <f t="array" aca="1" ref="LV42" ca="1">INDIRECT(LV$203&amp;ROW())*LV$205</f>
        <v>1</v>
      </c>
      <c r="LW42" s="696" cm="1">
        <f t="array" aca="1" ref="LW42" ca="1">INDIRECT(LW$203&amp;ROW())*LW$205</f>
        <v>0</v>
      </c>
      <c r="LX42" s="696" cm="1">
        <f t="array" aca="1" ref="LX42" ca="1">INDIRECT(LX$203&amp;ROW())*LX$205</f>
        <v>2</v>
      </c>
      <c r="LY42" s="696" cm="1">
        <f t="array" aca="1" ref="LY42" ca="1">IF(INDIRECT(LY$203&amp;ROW())="-",0,INDIRECT(LY$203&amp;ROW())*LY$205)</f>
        <v>1.2143999999999999</v>
      </c>
      <c r="LZ42" s="696" cm="1">
        <f t="array" aca="1" ref="LZ42" ca="1">INDIRECT(LZ$203&amp;ROW())*LZ$205</f>
        <v>0</v>
      </c>
      <c r="MA42" s="696" cm="1">
        <f t="array" aca="1" ref="MA42" ca="1">INDIRECT(MA$203&amp;ROW())*MA$205</f>
        <v>2</v>
      </c>
      <c r="MB42" s="696" cm="1">
        <f t="array" aca="1" ref="MB42" ca="1">INDIRECT(MB$203&amp;ROW())*MB$205</f>
        <v>0</v>
      </c>
      <c r="MC42" s="696" cm="1">
        <f t="array" aca="1" ref="MC42" ca="1">IF($MB42=0,0,INDIRECT(MC$203&amp;ROW())*MC$205)</f>
        <v>0</v>
      </c>
      <c r="MD42" s="696" cm="1">
        <f t="array" aca="1" ref="MD42" ca="1">IF($MB42=0,0,INDIRECT(MD$203&amp;ROW())*MD$205)</f>
        <v>0</v>
      </c>
      <c r="ME42" s="696" cm="1">
        <f t="array" aca="1" ref="ME42" ca="1">IF($MB42=0,0,INDIRECT(ME$203&amp;ROW())*ME$205)</f>
        <v>0</v>
      </c>
      <c r="MF42" s="696" cm="1">
        <f t="array" aca="1" ref="MF42" ca="1">IF($MB42=0,0,INDIRECT(MF$203&amp;ROW())*MF$205)</f>
        <v>0</v>
      </c>
      <c r="MG42" s="696" cm="1">
        <f t="array" aca="1" ref="MG42" ca="1">INDIRECT(MG$203&amp;ROW())*MG$205</f>
        <v>0</v>
      </c>
      <c r="MH42" s="696" cm="1">
        <f t="array" aca="1" ref="MH42" ca="1">IF($MG42=0,0,INDIRECT(MH$203&amp;ROW())*MH$205)</f>
        <v>0</v>
      </c>
      <c r="MI42" s="696" cm="1">
        <f t="array" aca="1" ref="MI42" ca="1">IF($MG42=0,0,INDIRECT(MI$203&amp;ROW())*MI$205)</f>
        <v>0</v>
      </c>
      <c r="MJ42" s="696" cm="1">
        <f t="array" aca="1" ref="MJ42" ca="1">INDIRECT(MJ$203&amp;ROW())*MJ$205</f>
        <v>0</v>
      </c>
      <c r="MK42" s="696" cm="1">
        <f t="array" aca="1" ref="MK42" ca="1">INDIRECT(MK$203&amp;ROW())*MK$205</f>
        <v>0</v>
      </c>
      <c r="ML42" s="696" cm="1">
        <f t="array" aca="1" ref="ML42" ca="1">INDIRECT(ML$203&amp;ROW())*ML$205</f>
        <v>0</v>
      </c>
      <c r="MM42" s="696" cm="1">
        <f t="array" aca="1" ref="MM42" ca="1">INDIRECT(MM$203&amp;ROW())*MM$205</f>
        <v>6</v>
      </c>
      <c r="MN42" s="696" cm="1">
        <f t="array" aca="1" ref="MN42" ca="1">INDIRECT(MN$203&amp;ROW())*MN$205</f>
        <v>0</v>
      </c>
      <c r="MO42" s="696" cm="1">
        <f t="array" aca="1" ref="MO42" ca="1">INDIRECT(MO$203&amp;ROW())*MO$205</f>
        <v>0</v>
      </c>
      <c r="MP42" s="696" cm="1">
        <f t="array" aca="1" ref="MP42" ca="1">INDIRECT(MP$203&amp;ROW())*MP$205</f>
        <v>0</v>
      </c>
      <c r="MQ42" s="696" cm="1">
        <f t="array" aca="1" ref="MQ42" ca="1">INDIRECT(MQ$203&amp;ROW())*MQ$205</f>
        <v>0</v>
      </c>
      <c r="MR42" s="696" cm="1">
        <f t="array" aca="1" ref="MR42" ca="1">INDIRECT(MR$203&amp;ROW())*MR$205</f>
        <v>2</v>
      </c>
      <c r="MS42" s="696" cm="1">
        <f t="array" aca="1" ref="MS42" ca="1">INDIRECT(MS$203&amp;ROW())*MS$205</f>
        <v>0</v>
      </c>
      <c r="MT42" s="696" cm="1">
        <f t="array" aca="1" ref="MT42" ca="1">INDIRECT(MT$203&amp;ROW())*MT$205</f>
        <v>0</v>
      </c>
      <c r="MU42" s="696" cm="1">
        <f t="array" aca="1" ref="MU42" ca="1">INDIRECT(MU$203&amp;ROW())*MU$205</f>
        <v>0</v>
      </c>
      <c r="MV42" s="696" cm="1">
        <f t="array" aca="1" ref="MV42" ca="1">IF(INDIRECT(MV$203&amp;ROW())="-",0,INDIRECT(MV$203&amp;ROW())*MV$205)</f>
        <v>3.1818</v>
      </c>
      <c r="MW42" s="696" cm="1">
        <f t="array" aca="1" ref="MW42" ca="1">INDIRECT(MW$203&amp;ROW())*MW$205</f>
        <v>4</v>
      </c>
      <c r="MX42" s="696" cm="1">
        <f t="array" aca="1" ref="MX42" ca="1">INDIRECT(MX$203&amp;ROW())*MX$205</f>
        <v>0</v>
      </c>
      <c r="MY42" s="696" cm="1">
        <f t="array" aca="1" ref="MY42" ca="1">INDIRECT(MY$203&amp;ROW())*MY$205</f>
        <v>0</v>
      </c>
      <c r="NA42" s="701">
        <f t="shared" si="16"/>
        <v>0.46620487804878047</v>
      </c>
      <c r="NB42" s="617">
        <f t="shared" si="17"/>
        <v>0.36638571428571431</v>
      </c>
      <c r="NC42" s="695">
        <f t="shared" si="18"/>
        <v>9.2492307692307679E-2</v>
      </c>
      <c r="ND42" s="697">
        <f t="shared" si="19"/>
        <v>0.24186296296296297</v>
      </c>
      <c r="NE42" s="694">
        <f t="shared" si="20"/>
        <v>0.29173646574744133</v>
      </c>
      <c r="NF42" s="682" t="str">
        <f t="shared" si="21"/>
        <v>C</v>
      </c>
      <c r="NH42" s="606" t="s">
        <v>3023</v>
      </c>
      <c r="NI42" s="563" t="str">
        <f t="shared" si="22"/>
        <v>C</v>
      </c>
      <c r="NJ42" s="563" t="str">
        <f t="shared" si="23"/>
        <v>C</v>
      </c>
      <c r="NK42" s="563" t="str">
        <f t="shared" ca="1" si="24"/>
        <v>D</v>
      </c>
      <c r="NL42" s="563" t="str">
        <f t="shared" ca="1" si="25"/>
        <v>C</v>
      </c>
      <c r="NM42" s="563" t="str">
        <f t="shared" ca="1" si="26"/>
        <v>C</v>
      </c>
      <c r="NN42" s="563" t="str">
        <f t="shared" ca="1" si="55"/>
        <v>C</v>
      </c>
      <c r="NO42" s="563" t="str">
        <f t="shared" ca="1" si="56"/>
        <v>C</v>
      </c>
      <c r="NP42" s="606" t="str">
        <f t="shared" si="27"/>
        <v>-</v>
      </c>
      <c r="NQ42" s="682" t="str">
        <f t="shared" si="28"/>
        <v>-</v>
      </c>
      <c r="NR42" s="682" t="e">
        <f>IF(OR(AND(NI42="A",OR(NJ42="C",NJ42="D")),AND(NI42="A",OR(#REF!="C",#REF!="D")),AND(NI42="B",OR(NJ42="D",#REF!="D")),AND(OR(NI42="C",NI42="D"),OR(NJ42="A",NJ42="B")),AND(OR(NI42="C",NI42="D"),OR(#REF!="A",#REF!="B")),AND(OR(NJ42="A",#REF!="A",NJ42="B",#REF!="B"),OR(NP42="-",NQ42="-")),AND(OR(NJ42="C",#REF!="C",NJ42="D",#REF!="D"),NP42="Yes")),"Yes","-")</f>
        <v>#REF!</v>
      </c>
      <c r="NS42" s="607"/>
      <c r="NT42" s="619">
        <f t="shared" si="29"/>
        <v>0.25800000000000001</v>
      </c>
      <c r="NU42" s="619">
        <f t="shared" si="30"/>
        <v>0.29173646574744133</v>
      </c>
      <c r="NV42" s="619">
        <f t="shared" ca="1" si="31"/>
        <v>0.23119519768563163</v>
      </c>
      <c r="NW42" s="619">
        <f t="shared" ca="1" si="57"/>
        <v>0.26421070168706268</v>
      </c>
      <c r="NX42" s="619">
        <f t="shared" ca="1" si="58"/>
        <v>0.32829093503752482</v>
      </c>
      <c r="NY42" s="620">
        <f t="shared" ca="1" si="59"/>
        <v>0.25869511263547179</v>
      </c>
      <c r="NZ42" s="620">
        <f t="shared" ca="1" si="60"/>
        <v>0.34844144527746646</v>
      </c>
      <c r="OA42" s="705" t="s">
        <v>1188</v>
      </c>
      <c r="OB42" s="706" t="s">
        <v>1188</v>
      </c>
      <c r="OC42" s="494"/>
      <c r="OE42" s="606" t="s">
        <v>3023</v>
      </c>
      <c r="OF42" s="700" t="str">
        <f t="shared" ca="1" si="32"/>
        <v>C</v>
      </c>
      <c r="OG42" s="701">
        <f t="shared" ca="1" si="61"/>
        <v>0.26421070168706268</v>
      </c>
      <c r="OH42" s="705">
        <f t="shared" ca="1" si="33"/>
        <v>0.40406462819956612</v>
      </c>
      <c r="OI42" s="696">
        <f t="shared" ca="1" si="34"/>
        <v>0.3587364577164367</v>
      </c>
      <c r="OJ42" s="696">
        <f t="shared" ca="1" si="35"/>
        <v>9.7638696988934112E-2</v>
      </c>
      <c r="OK42" s="697">
        <f t="shared" ca="1" si="36"/>
        <v>0.19640302384331368</v>
      </c>
      <c r="OL42" s="696" cm="1">
        <f t="array" aca="1" ref="OL42" ca="1">INDIRECT(OL$203&amp;ROW())*OL$205</f>
        <v>0</v>
      </c>
      <c r="OM42" s="696" cm="1">
        <f t="array" aca="1" ref="OM42" ca="1">INDIRECT(OM$203&amp;ROW())*OM$205</f>
        <v>0</v>
      </c>
      <c r="ON42" s="696" cm="1">
        <f t="array" aca="1" ref="ON42" ca="1">INDIRECT(ON$203&amp;ROW())*ON$205</f>
        <v>0</v>
      </c>
      <c r="OO42" s="696" cm="1">
        <f t="array" aca="1" ref="OO42" ca="1">INDIRECT(OO$203&amp;ROW())*OO$205</f>
        <v>1.0790999999999999</v>
      </c>
      <c r="OP42" s="696" cm="1">
        <f t="array" aca="1" ref="OP42" ca="1">INDIRECT(OP$203&amp;ROW())*OP$205</f>
        <v>0</v>
      </c>
      <c r="OQ42" s="696" cm="1">
        <f t="array" aca="1" ref="OQ42" ca="1">INDIRECT(OQ$203&amp;ROW())*OQ$205</f>
        <v>1.5849</v>
      </c>
      <c r="OR42" s="696" cm="1">
        <f t="array" aca="1" ref="OR42" ca="1">INDIRECT(OR$203&amp;ROW())*OR$205</f>
        <v>1.4141999999999999</v>
      </c>
      <c r="OS42" s="696" cm="1">
        <f t="array" aca="1" ref="OS42" ca="1">INDIRECT(OS$203&amp;ROW())*OS$205</f>
        <v>1.0258</v>
      </c>
      <c r="OT42" s="696" cm="1">
        <f t="array" aca="1" ref="OT42" ca="1">INDIRECT(OT$203&amp;ROW())*OT$205</f>
        <v>0.98180000000000001</v>
      </c>
      <c r="OU42" s="696" cm="1">
        <f t="array" aca="1" ref="OU42" ca="1">INDIRECT(OU$203&amp;ROW())*OU$205</f>
        <v>1.9304999999999999</v>
      </c>
      <c r="OV42" s="696" cm="1">
        <f t="array" aca="1" ref="OV42" ca="1">INDIRECT(OV$203&amp;ROW())*OV$205</f>
        <v>1.2161999999999999</v>
      </c>
      <c r="OW42" s="696" cm="1">
        <f t="array" aca="1" ref="OW42" ca="1">INDIRECT(OW$203&amp;ROW())*OW$205</f>
        <v>0</v>
      </c>
      <c r="OX42" s="696" cm="1">
        <f t="array" aca="1" ref="OX42" ca="1">INDIRECT(OX$203&amp;ROW())*OX$205</f>
        <v>0</v>
      </c>
      <c r="OY42" s="696" cm="1">
        <f t="array" aca="1" ref="OY42" ca="1">IF(INDIRECT(OY$203&amp;ROW())="-",0,INDIRECT(OY$203&amp;ROW())*OY$205)</f>
        <v>8.118968E-2</v>
      </c>
      <c r="OZ42" s="696" cm="1">
        <f t="array" aca="1" ref="OZ42" ca="1">INDIRECT(OZ$203&amp;ROW())*OZ$205</f>
        <v>0</v>
      </c>
      <c r="PA42" s="696" cm="1">
        <f t="array" aca="1" ref="PA42" ca="1">IF(INDIRECT(PA$203&amp;ROW())="-",0,INDIRECT(PA$203&amp;ROW())*PA$205)</f>
        <v>0.11431195999999999</v>
      </c>
      <c r="PB42" s="705" cm="1">
        <f t="array" aca="1" ref="PB42" ca="1">INDIRECT(PB$203&amp;ROW())*PB$205</f>
        <v>0</v>
      </c>
      <c r="PC42" s="696" cm="1">
        <f t="array" aca="1" ref="PC42" ca="1">INDIRECT(PC$203&amp;ROW())*PC$205</f>
        <v>1.3946000000000001</v>
      </c>
      <c r="PD42" s="696" cm="1">
        <f t="array" aca="1" ref="PD42" ca="1">INDIRECT(PD$203&amp;ROW())*PD$205</f>
        <v>0.73419999999999996</v>
      </c>
      <c r="PE42" s="696" cm="1">
        <f t="array" aca="1" ref="PE42" ca="1">INDIRECT(PE$203&amp;ROW())*PE$205</f>
        <v>0</v>
      </c>
      <c r="PF42" s="696" cm="1">
        <f t="array" aca="1" ref="PF42" ca="1">INDIRECT(PF$203&amp;ROW())*PF$205</f>
        <v>1.3308</v>
      </c>
      <c r="PG42" s="696" cm="1">
        <f t="array" aca="1" ref="PG42" ca="1">IF(INDIRECT(PG$203&amp;ROW())="-",0,INDIRECT(PG$203&amp;ROW())*PG$205)</f>
        <v>0.17710000000000001</v>
      </c>
      <c r="PH42" s="696" cm="1">
        <f t="array" aca="1" ref="PH42" ca="1">INDIRECT(PH$203&amp;ROW())*PH$205</f>
        <v>0</v>
      </c>
      <c r="PI42" s="696" cm="1">
        <f t="array" aca="1" ref="PI42" ca="1">INDIRECT(PI$203&amp;ROW())*PI$205</f>
        <v>0.60729999999999995</v>
      </c>
      <c r="PJ42" s="696" cm="1">
        <f t="array" aca="1" ref="PJ42" ca="1">INDIRECT(PJ$203&amp;ROW())*PJ$205</f>
        <v>0</v>
      </c>
      <c r="PK42" s="696" cm="1">
        <f t="array" aca="1" ref="PK42" ca="1">IF($PJ42=0,0,INDIRECT(PK$203&amp;ROW())*PK$205)</f>
        <v>0</v>
      </c>
      <c r="PL42" s="696" cm="1">
        <f t="array" aca="1" ref="PL42" ca="1">IF($MPE42=0,0,INDIRECT(PL$203&amp;ROW())*PL$205)</f>
        <v>0</v>
      </c>
      <c r="PM42" s="696" cm="1">
        <f t="array" aca="1" ref="PM42" ca="1">IF($MPE42=0,0,INDIRECT(PM$203&amp;ROW())*PM$205)</f>
        <v>0</v>
      </c>
      <c r="PN42" s="696" cm="1">
        <f t="array" aca="1" ref="PN42" ca="1">IF($PJ42=0,0,INDIRECT(PN$203&amp;ROW())*PN$205)</f>
        <v>0</v>
      </c>
      <c r="PO42" s="696" cm="1">
        <f t="array" aca="1" ref="PO42" ca="1">INDIRECT(PO$203&amp;ROW())*PO$205</f>
        <v>0</v>
      </c>
      <c r="PP42" s="696" cm="1">
        <f t="array" aca="1" ref="PP42" ca="1">IF($PO42=0,0,INDIRECT(PP$203&amp;ROW())*PP$205)</f>
        <v>0</v>
      </c>
      <c r="PQ42" s="696" cm="1">
        <f t="array" aca="1" ref="PQ42" ca="1">IF($PO42=0,0,INDIRECT(PQ$203&amp;ROW())*PQ$205)</f>
        <v>0</v>
      </c>
      <c r="PR42" s="696" cm="1">
        <f t="array" aca="1" ref="PR42" ca="1">INDIRECT(PR$203&amp;ROW())*PR$205</f>
        <v>0</v>
      </c>
      <c r="PS42" s="696" cm="1">
        <f t="array" aca="1" ref="PS42" ca="1">INDIRECT(PS$203&amp;ROW())*PS$205</f>
        <v>0</v>
      </c>
      <c r="PT42" s="696" cm="1">
        <f t="array" aca="1" ref="PT42" ca="1">INDIRECT(PT$203&amp;ROW())*PT$205</f>
        <v>0</v>
      </c>
      <c r="PU42" s="696" cm="1">
        <f t="array" aca="1" ref="PU42" ca="1">INDIRECT(PU$203&amp;ROW())*PU$205</f>
        <v>1.7696999999999998</v>
      </c>
      <c r="PV42" s="696" cm="1">
        <f t="array" aca="1" ref="PV42" ca="1">INDIRECT(PV$203&amp;ROW())*PV$205</f>
        <v>0</v>
      </c>
      <c r="PW42" s="696" cm="1">
        <f t="array" aca="1" ref="PW42" ca="1">INDIRECT(PW$203&amp;ROW())*PW$205</f>
        <v>0</v>
      </c>
      <c r="PX42" s="696" cm="1">
        <f t="array" aca="1" ref="PX42" ca="1">INDIRECT(PX$203&amp;ROW())*PX$205</f>
        <v>0</v>
      </c>
      <c r="PY42" s="696" cm="1">
        <f t="array" aca="1" ref="PY42" ca="1">INDIRECT(PY$203&amp;ROW())*PY$205</f>
        <v>0</v>
      </c>
      <c r="PZ42" s="696" cm="1">
        <f t="array" aca="1" ref="PZ42" ca="1">INDIRECT(PZ$203&amp;ROW())*PZ$205</f>
        <v>0.17430000000000001</v>
      </c>
      <c r="QA42" s="696" cm="1">
        <f t="array" aca="1" ref="QA42" ca="1">INDIRECT(QA$203&amp;ROW())*QA$205</f>
        <v>0</v>
      </c>
      <c r="QB42" s="696" cm="1">
        <f t="array" aca="1" ref="QB42" ca="1">INDIRECT(QB$203&amp;ROW())*QB$205</f>
        <v>0</v>
      </c>
      <c r="QC42" s="696" cm="1">
        <f t="array" aca="1" ref="QC42" ca="1">INDIRECT(QC$203&amp;ROW())*QC$205</f>
        <v>0</v>
      </c>
      <c r="QD42" s="696" cm="1">
        <f t="array" aca="1" ref="QD42" ca="1">IF(INDIRECT(QD$203&amp;ROW())="-",0,INDIRECT(QD$203&amp;ROW())*QD$205)</f>
        <v>0.32565722999999996</v>
      </c>
      <c r="QE42" s="696" cm="1">
        <f t="array" aca="1" ref="QE42" ca="1">INDIRECT(QE$203&amp;ROW())*QE$205</f>
        <v>1.0656000000000001</v>
      </c>
      <c r="QF42" s="696" cm="1">
        <f t="array" aca="1" ref="QF42" ca="1">INDIRECT(QF$203&amp;ROW())*QF$205</f>
        <v>0</v>
      </c>
      <c r="QG42" s="696" cm="1">
        <f t="array" aca="1" ref="QG42" ca="1">INDIRECT(QG$203&amp;ROW())*QG$205</f>
        <v>0</v>
      </c>
      <c r="QI42" s="606" t="s">
        <v>3023</v>
      </c>
      <c r="QJ42" s="700" t="str">
        <f t="shared" ca="1" si="37"/>
        <v>C</v>
      </c>
      <c r="QK42" s="701">
        <f t="shared" ca="1" si="62"/>
        <v>0.32829093503752482</v>
      </c>
      <c r="QL42" s="705">
        <f t="shared" ca="1" si="94"/>
        <v>0.56369983261456313</v>
      </c>
      <c r="QM42" s="696">
        <f t="shared" ca="1" si="95"/>
        <v>0.40740852343605033</v>
      </c>
      <c r="QN42" s="696">
        <f t="shared" ca="1" si="40"/>
        <v>2.9129887428626815E-2</v>
      </c>
      <c r="QO42" s="697">
        <f t="shared" ca="1" si="41"/>
        <v>0.31292549667085912</v>
      </c>
      <c r="QP42" s="696" cm="1">
        <f t="array" aca="1" ref="QP42" ca="1">INDIRECT(QP$203&amp;ROW())*QP$205</f>
        <v>0</v>
      </c>
      <c r="QQ42" s="696" cm="1">
        <f t="array" aca="1" ref="QQ42" ca="1">INDIRECT(QQ$203&amp;ROW())*QQ$205</f>
        <v>0</v>
      </c>
      <c r="QR42" s="696" cm="1">
        <f t="array" aca="1" ref="QR42" ca="1">INDIRECT(QR$203&amp;ROW())*QR$205</f>
        <v>0</v>
      </c>
      <c r="QS42" s="696" cm="1">
        <f t="array" aca="1" ref="QS42" ca="1">INDIRECT(QS$203&amp;ROW())*QS$205</f>
        <v>0.22471360933801068</v>
      </c>
      <c r="QT42" s="696" cm="1">
        <f t="array" aca="1" ref="QT42" ca="1">INDIRECT(QT$203&amp;ROW())*QT$205</f>
        <v>0</v>
      </c>
      <c r="QU42" s="696" cm="1">
        <f t="array" aca="1" ref="QU42" ca="1">INDIRECT(QU$203&amp;ROW())*QU$205</f>
        <v>0.53329206883563263</v>
      </c>
      <c r="QV42" s="696" cm="1">
        <f t="array" aca="1" ref="QV42" ca="1">INDIRECT(QV$203&amp;ROW())*QV$205</f>
        <v>0.24117831443907087</v>
      </c>
      <c r="QW42" s="696" cm="1">
        <f t="array" aca="1" ref="QW42" ca="1">INDIRECT(QW$203&amp;ROW())*QW$205</f>
        <v>0.35399610916221985</v>
      </c>
      <c r="QX42" s="696" cm="1">
        <f t="array" aca="1" ref="QX42" ca="1">INDIRECT(QX$203&amp;ROW())*QX$205</f>
        <v>0.40427262949275872</v>
      </c>
      <c r="QY42" s="696" cm="1">
        <f t="array" aca="1" ref="QY42" ca="1">INDIRECT(QY$203&amp;ROW())*QY$205</f>
        <v>0.13540247513535897</v>
      </c>
      <c r="QZ42" s="696" cm="1">
        <f t="array" aca="1" ref="QZ42" ca="1">INDIRECT(QZ$203&amp;ROW())*QZ$205</f>
        <v>0.27613248380770827</v>
      </c>
      <c r="RA42" s="696" cm="1">
        <f t="array" aca="1" ref="RA42" ca="1">INDIRECT(RA$203&amp;ROW())*RA$205</f>
        <v>0</v>
      </c>
      <c r="RB42" s="696" cm="1">
        <f t="array" aca="1" ref="RB42" ca="1">INDIRECT(RB$203&amp;ROW())*RB$205</f>
        <v>0</v>
      </c>
      <c r="RC42" s="696" cm="1">
        <f t="array" aca="1" ref="RC42" ca="1">IF(INDIRECT(RC$203&amp;ROW())="-",0,INDIRECT(RC$203&amp;ROW())*RC$205)</f>
        <v>9.5991455764745468E-3</v>
      </c>
      <c r="RD42" s="696" cm="1">
        <f t="array" aca="1" ref="RD42" ca="1">INDIRECT(RD$203&amp;ROW())*RD$205</f>
        <v>0</v>
      </c>
      <c r="RE42" s="696" cm="1">
        <f t="array" aca="1" ref="RE42" ca="1">IF(INDIRECT(RE$203&amp;ROW())="-",0,INDIRECT(RE$203&amp;ROW())*RE$205)</f>
        <v>8.1896017413127572E-3</v>
      </c>
      <c r="RF42" s="705" cm="1">
        <f t="array" aca="1" ref="RF42" ca="1">INDIRECT(RF$203&amp;ROW())*RF$205</f>
        <v>0</v>
      </c>
      <c r="RG42" s="696" cm="1">
        <f t="array" aca="1" ref="RG42" ca="1">INDIRECT(RG$203&amp;ROW())*RG$205</f>
        <v>0.27650466908360405</v>
      </c>
      <c r="RH42" s="696" cm="1">
        <f t="array" aca="1" ref="RH42" ca="1">INDIRECT(RH$203&amp;ROW())*RH$205</f>
        <v>2.9193840390272292E-2</v>
      </c>
      <c r="RI42" s="696" cm="1">
        <f t="array" aca="1" ref="RI42" ca="1">INDIRECT(RI$203&amp;ROW())*RI$205</f>
        <v>0</v>
      </c>
      <c r="RJ42" s="696" cm="1">
        <f t="array" aca="1" ref="RJ42" ca="1">INDIRECT(RJ$203&amp;ROW())*RJ$205</f>
        <v>0.12226723336432462</v>
      </c>
      <c r="RK42" s="696" cm="1">
        <f t="array" aca="1" ref="RK42" ca="1">IF(INDIRECT(RK$203&amp;ROW())="-",0,INDIRECT(RK$203&amp;ROW())*RK$205)</f>
        <v>1.222933161141901E-2</v>
      </c>
      <c r="RL42" s="696" cm="1">
        <f t="array" aca="1" ref="RL42" ca="1">INDIRECT(RL$203&amp;ROW())*RL$205</f>
        <v>0</v>
      </c>
      <c r="RM42" s="696" cm="1">
        <f t="array" aca="1" ref="RM42" ca="1">INDIRECT(RM$203&amp;ROW())*RM$205</f>
        <v>1.4993730364766381E-2</v>
      </c>
      <c r="RN42" s="696" cm="1">
        <f t="array" aca="1" ref="RN42" ca="1">INDIRECT(RN$203&amp;ROW())*RN$205</f>
        <v>0</v>
      </c>
      <c r="RO42" s="696" cm="1">
        <f t="array" aca="1" ref="RO42" ca="1">IF($RN42=0,0,INDIRECT(RO$203&amp;ROW())*RO$205)</f>
        <v>0</v>
      </c>
      <c r="RP42" s="696" cm="1">
        <f t="array" aca="1" ref="RP42" ca="1">IF($RN42=0,0,INDIRECT(RP$203&amp;ROW())*RP$205)</f>
        <v>0</v>
      </c>
      <c r="RQ42" s="696" cm="1">
        <f t="array" aca="1" ref="RQ42" ca="1">IF($RN42=0,0,INDIRECT(RQ$203&amp;ROW())*RQ$205)</f>
        <v>0</v>
      </c>
      <c r="RR42" s="696" cm="1">
        <f t="array" aca="1" ref="RR42" ca="1">IF($RN42=0,0,INDIRECT(RR$203&amp;ROW())*RR$205)</f>
        <v>0</v>
      </c>
      <c r="RS42" s="696" cm="1">
        <f t="array" aca="1" ref="RS42" ca="1">INDIRECT(RS$203&amp;ROW())*RS$205</f>
        <v>0</v>
      </c>
      <c r="RT42" s="696" cm="1">
        <f t="array" aca="1" ref="RT42" ca="1">IF($RS42=0,0,INDIRECT(RT$203&amp;ROW())*RT$205)</f>
        <v>0</v>
      </c>
      <c r="RU42" s="696" cm="1">
        <f t="array" aca="1" ref="RU42" ca="1">IF($RS42=0,0,INDIRECT(RU$203&amp;ROW())*RU$205)</f>
        <v>0</v>
      </c>
      <c r="RV42" s="696" cm="1">
        <f t="array" aca="1" ref="RV42" ca="1">INDIRECT(RV$203&amp;ROW())*RV$205</f>
        <v>0</v>
      </c>
      <c r="RW42" s="696" cm="1">
        <f t="array" aca="1" ref="RW42" ca="1">INDIRECT(RW$203&amp;ROW())*RW$205</f>
        <v>0</v>
      </c>
      <c r="RX42" s="696" cm="1">
        <f t="array" aca="1" ref="RX42" ca="1">INDIRECT(RX$203&amp;ROW())*RX$205</f>
        <v>0</v>
      </c>
      <c r="RY42" s="696" cm="1">
        <f t="array" aca="1" ref="RY42" ca="1">INDIRECT(RY$203&amp;ROW())*RY$205</f>
        <v>8.4396695370290389E-2</v>
      </c>
      <c r="RZ42" s="696" cm="1">
        <f t="array" aca="1" ref="RZ42" ca="1">INDIRECT(RZ$203&amp;ROW())*RZ$205</f>
        <v>0</v>
      </c>
      <c r="SA42" s="696" cm="1">
        <f t="array" aca="1" ref="SA42" ca="1">INDIRECT(SA$203&amp;ROW())*SA$205</f>
        <v>0</v>
      </c>
      <c r="SB42" s="696" cm="1">
        <f t="array" aca="1" ref="SB42" ca="1">INDIRECT(SB$203&amp;ROW())*SB$205</f>
        <v>0</v>
      </c>
      <c r="SC42" s="696" cm="1">
        <f t="array" aca="1" ref="SC42" ca="1">INDIRECT(SC$203&amp;ROW())*SC$205</f>
        <v>0</v>
      </c>
      <c r="SD42" s="696" cm="1">
        <f t="array" aca="1" ref="SD42" ca="1">INDIRECT(SD$203&amp;ROW())*SD$205</f>
        <v>0.3072993885784252</v>
      </c>
      <c r="SE42" s="696" cm="1">
        <f t="array" aca="1" ref="SE42" ca="1">INDIRECT(SE$203&amp;ROW())*SE$205</f>
        <v>0</v>
      </c>
      <c r="SF42" s="696" cm="1">
        <f t="array" aca="1" ref="SF42" ca="1">INDIRECT(SF$203&amp;ROW())*SF$205</f>
        <v>0</v>
      </c>
      <c r="SG42" s="696" cm="1">
        <f t="array" aca="1" ref="SG42" ca="1">INDIRECT(SG$203&amp;ROW())*SG$205</f>
        <v>0</v>
      </c>
      <c r="SH42" s="696" cm="1">
        <f t="array" aca="1" ref="SH42" ca="1">IF(INDIRECT(SH$203&amp;ROW())="-",0,INDIRECT(SH$203&amp;ROW())*SH$205)</f>
        <v>4.1724034571650699E-2</v>
      </c>
      <c r="SI42" s="696" cm="1">
        <f t="array" aca="1" ref="SI42" ca="1">INDIRECT(SI$203&amp;ROW())*SI$205</f>
        <v>0.24423887568083891</v>
      </c>
      <c r="SJ42" s="696" cm="1">
        <f t="array" aca="1" ref="SJ42" ca="1">INDIRECT(SJ$203&amp;ROW())*SJ$205</f>
        <v>0</v>
      </c>
      <c r="SK42" s="696" cm="1">
        <f t="array" aca="1" ref="SK42" ca="1">INDIRECT(SK$203&amp;ROW())*SK$205</f>
        <v>0</v>
      </c>
      <c r="SN42" s="606" t="s">
        <v>3023</v>
      </c>
      <c r="SO42" s="707" cm="1">
        <f t="array" aca="1" ref="SO42" ca="1">INDIRECT(SO$203&amp;ROW())*SO$205</f>
        <v>0</v>
      </c>
      <c r="SP42" s="707" cm="1">
        <f t="array" aca="1" ref="SP42" ca="1">INDIRECT(SP$203&amp;ROW())*SP$205</f>
        <v>0</v>
      </c>
      <c r="SQ42" s="707" cm="1">
        <f t="array" aca="1" ref="SQ42" ca="1">INDIRECT(SQ$203&amp;ROW())*SQ$205</f>
        <v>0</v>
      </c>
      <c r="SR42" s="707" cm="1">
        <f t="array" aca="1" ref="SR42" ca="1">INDIRECT(SR$203&amp;ROW())*SR$205</f>
        <v>3</v>
      </c>
      <c r="SS42" s="707" cm="1">
        <f t="array" aca="1" ref="SS42" ca="1">INDIRECT(SS$203&amp;ROW())*SS$205</f>
        <v>0</v>
      </c>
      <c r="ST42" s="707" cm="1">
        <f t="array" aca="1" ref="ST42" ca="1">INDIRECT(ST$203&amp;ROW())*ST$205</f>
        <v>3</v>
      </c>
      <c r="SU42" s="707" cm="1">
        <f t="array" aca="1" ref="SU42" ca="1">INDIRECT(SU$203&amp;ROW())*SU$205</f>
        <v>3</v>
      </c>
      <c r="SV42" s="707" cm="1">
        <f t="array" aca="1" ref="SV42" ca="1">INDIRECT(SV$203&amp;ROW())*SV$205</f>
        <v>2</v>
      </c>
      <c r="SW42" s="707" cm="1">
        <f t="array" aca="1" ref="SW42" ca="1">INDIRECT(SW$203&amp;ROW())*SW$205</f>
        <v>2</v>
      </c>
      <c r="SX42" s="707" cm="1">
        <f t="array" aca="1" ref="SX42" ca="1">INDIRECT(SX$203&amp;ROW())*SX$205</f>
        <v>3</v>
      </c>
      <c r="SY42" s="707" cm="1">
        <f t="array" aca="1" ref="SY42" ca="1">INDIRECT(SY$203&amp;ROW())*SY$205</f>
        <v>3</v>
      </c>
      <c r="SZ42" s="707" cm="1">
        <f t="array" aca="1" ref="SZ42" ca="1">INDIRECT(SZ$203&amp;ROW())*SZ$205</f>
        <v>0</v>
      </c>
      <c r="TA42" s="707" cm="1">
        <f t="array" aca="1" ref="TA42" ca="1">INDIRECT(TA$203&amp;ROW())*TA$205</f>
        <v>0</v>
      </c>
      <c r="TB42" s="696" cm="1">
        <f t="array" aca="1" ref="TB42" ca="1">IF(INDIRECT(TB$203&amp;ROW())="-",0,INDIRECT(TB$203&amp;ROW())*TB$205)</f>
        <v>0.1144</v>
      </c>
      <c r="TC42" s="707" cm="1">
        <f t="array" aca="1" ref="TC42" ca="1">INDIRECT(TC$203&amp;ROW())*TC$205</f>
        <v>0</v>
      </c>
      <c r="TD42" s="696" cm="1">
        <f t="array" aca="1" ref="TD42" ca="1">IF(INDIRECT(TD$203&amp;ROW())="-",0,INDIRECT(TD$203&amp;ROW())*TD$205)</f>
        <v>0.12939999999999999</v>
      </c>
      <c r="TE42" s="732" cm="1">
        <f t="array" aca="1" ref="TE42" ca="1">INDIRECT(TE$203&amp;ROW())*TE$205</f>
        <v>0</v>
      </c>
      <c r="TF42" s="707" cm="1">
        <f t="array" aca="1" ref="TF42" ca="1">INDIRECT(TF$203&amp;ROW())*TF$205</f>
        <v>2</v>
      </c>
      <c r="TG42" s="707" cm="1">
        <f t="array" aca="1" ref="TG42" ca="1">INDIRECT(TG$203&amp;ROW())*TG$205</f>
        <v>1</v>
      </c>
      <c r="TH42" s="707" cm="1">
        <f t="array" aca="1" ref="TH42" ca="1">INDIRECT(TH$203&amp;ROW())*TH$205</f>
        <v>0</v>
      </c>
      <c r="TI42" s="707" cm="1">
        <f t="array" aca="1" ref="TI42" ca="1">INDIRECT(TI$203&amp;ROW())*TI$205</f>
        <v>2</v>
      </c>
      <c r="TJ42" s="696" cm="1">
        <f t="array" aca="1" ref="TJ42" ca="1">IF(INDIRECT(TJ$203&amp;ROW())="-",0,INDIRECT(TJ$203&amp;ROW())*TJ$205)</f>
        <v>0.2024</v>
      </c>
      <c r="TK42" s="707" cm="1">
        <f t="array" aca="1" ref="TK42" ca="1">INDIRECT(TK$203&amp;ROW())*TK$205</f>
        <v>0</v>
      </c>
      <c r="TL42" s="707" cm="1">
        <f t="array" aca="1" ref="TL42" ca="1">INDIRECT(TL$203&amp;ROW())*TL$205</f>
        <v>1</v>
      </c>
      <c r="TM42" s="707" cm="1">
        <f t="array" aca="1" ref="TM42" ca="1">INDIRECT(TM$203&amp;ROW())*TM$205</f>
        <v>0</v>
      </c>
      <c r="TN42" s="707" cm="1">
        <f t="array" aca="1" ref="TN42" ca="1">IF($TM42=0,0,INDIRECT(TN$203&amp;ROW())*TN$205)</f>
        <v>0</v>
      </c>
      <c r="TO42" s="707" cm="1">
        <f t="array" aca="1" ref="TO42" ca="1">IF($TM42=0,0,INDIRECT(TO$203&amp;ROW())*TO$205)</f>
        <v>0</v>
      </c>
      <c r="TP42" s="707" cm="1">
        <f t="array" aca="1" ref="TP42" ca="1">IF($TM42=0,0,INDIRECT(TP$203&amp;ROW())*TP$205)</f>
        <v>0</v>
      </c>
      <c r="TQ42" s="707" cm="1">
        <f t="array" aca="1" ref="TQ42" ca="1">IF($TM42=0,0,INDIRECT(TQ$203&amp;ROW())*TQ$205)</f>
        <v>0</v>
      </c>
      <c r="TR42" s="707" cm="1">
        <f t="array" aca="1" ref="TR42" ca="1">INDIRECT(TR$203&amp;ROW())*TR$205</f>
        <v>0</v>
      </c>
      <c r="TS42" s="707" cm="1">
        <f t="array" aca="1" ref="TS42" ca="1">IF($TR42=0,0,INDIRECT(TS$203&amp;ROW())*TS$205)</f>
        <v>0</v>
      </c>
      <c r="TT42" s="707" cm="1">
        <f t="array" aca="1" ref="TT42" ca="1">IF($TR42=0,0,INDIRECT(TT$203&amp;ROW())*TT$205)</f>
        <v>0</v>
      </c>
      <c r="TU42" s="707" cm="1">
        <f t="array" aca="1" ref="TU42" ca="1">INDIRECT(TU$203&amp;ROW())*TU$205</f>
        <v>0</v>
      </c>
      <c r="TV42" s="707" cm="1">
        <f t="array" aca="1" ref="TV42" ca="1">INDIRECT(TV$203&amp;ROW())*TV$205</f>
        <v>0</v>
      </c>
      <c r="TW42" s="707" cm="1">
        <f t="array" aca="1" ref="TW42" ca="1">INDIRECT(TW$203&amp;ROW())*TW$205</f>
        <v>0</v>
      </c>
      <c r="TX42" s="707" cm="1">
        <f t="array" aca="1" ref="TX42" ca="1">INDIRECT(TX$203&amp;ROW())*TX$205</f>
        <v>3</v>
      </c>
      <c r="TY42" s="707" cm="1">
        <f t="array" aca="1" ref="TY42" ca="1">INDIRECT(TY$203&amp;ROW())*TY$205</f>
        <v>0</v>
      </c>
      <c r="TZ42" s="707" cm="1">
        <f t="array" aca="1" ref="TZ42" ca="1">INDIRECT(TZ$203&amp;ROW())*TZ$205</f>
        <v>0</v>
      </c>
      <c r="UA42" s="707" cm="1">
        <f t="array" aca="1" ref="UA42" ca="1">INDIRECT(UA$203&amp;ROW())*UA$205</f>
        <v>0</v>
      </c>
      <c r="UB42" s="707" cm="1">
        <f t="array" aca="1" ref="UB42" ca="1">INDIRECT(UB$203&amp;ROW())*UB$205</f>
        <v>0</v>
      </c>
      <c r="UC42" s="707" cm="1">
        <f t="array" aca="1" ref="UC42" ca="1">INDIRECT(UC$203&amp;ROW())*UC$205</f>
        <v>1</v>
      </c>
      <c r="UD42" s="707" cm="1">
        <f t="array" aca="1" ref="UD42" ca="1">INDIRECT(UD$203&amp;ROW())*UD$205</f>
        <v>0</v>
      </c>
      <c r="UE42" s="707" cm="1">
        <f t="array" aca="1" ref="UE42" ca="1">INDIRECT(UE$203&amp;ROW())*UE$205</f>
        <v>0</v>
      </c>
      <c r="UF42" s="707" cm="1">
        <f t="array" aca="1" ref="UF42" ca="1">INDIRECT(UF$203&amp;ROW())*UF$205</f>
        <v>0</v>
      </c>
      <c r="UG42" s="696" cm="1">
        <f t="array" aca="1" ref="UG42" ca="1">IF(INDIRECT(UG$203&amp;ROW())="-",0,INDIRECT(UG$203&amp;ROW())*UG$205)</f>
        <v>0.53029999999999999</v>
      </c>
      <c r="UH42" s="707" cm="1">
        <f t="array" aca="1" ref="UH42" ca="1">INDIRECT(UH$203&amp;ROW())*UH$205</f>
        <v>2</v>
      </c>
      <c r="UI42" s="707" cm="1">
        <f t="array" aca="1" ref="UI42" ca="1">INDIRECT(UI$203&amp;ROW())*UI$205</f>
        <v>0</v>
      </c>
      <c r="UJ42" s="707" cm="1">
        <f t="array" aca="1" ref="UJ42" ca="1">INDIRECT(UJ$203&amp;ROW())*UJ$205</f>
        <v>0</v>
      </c>
      <c r="UM42" s="606" t="s">
        <v>3023</v>
      </c>
      <c r="UN42" s="616">
        <f t="shared" ca="1" si="101"/>
        <v>-0.97111609266078391</v>
      </c>
      <c r="UO42" s="616">
        <f t="shared" ca="1" si="101"/>
        <v>-0.6225347970107441</v>
      </c>
      <c r="UP42" s="616">
        <f t="shared" ca="1" si="101"/>
        <v>-0.88618201963763954</v>
      </c>
      <c r="UQ42" s="616">
        <f t="shared" ca="1" si="101"/>
        <v>0.29355872991449461</v>
      </c>
      <c r="UR42" s="616">
        <f t="shared" ca="1" si="101"/>
        <v>-1.7347822393597188</v>
      </c>
      <c r="US42" s="616">
        <f t="shared" ca="1" si="101"/>
        <v>0.41305213694811815</v>
      </c>
      <c r="UT42" s="616">
        <f t="shared" ca="1" si="101"/>
        <v>0.30690415393182785</v>
      </c>
      <c r="UU42" s="616">
        <f t="shared" ca="1" si="101"/>
        <v>-0.54448954097874924</v>
      </c>
      <c r="UV42" s="616">
        <f t="shared" ca="1" si="101"/>
        <v>-0.69788673225296205</v>
      </c>
      <c r="UW42" s="616">
        <f t="shared" ca="1" si="101"/>
        <v>0.6421874155054268</v>
      </c>
      <c r="UX42" s="616">
        <f t="shared" ca="1" si="101"/>
        <v>0.28247365722383649</v>
      </c>
      <c r="UY42" s="616">
        <f t="shared" ca="1" si="101"/>
        <v>-0.67270887390575207</v>
      </c>
      <c r="UZ42" s="616">
        <f t="shared" ca="1" si="101"/>
        <v>-0.80238258590915801</v>
      </c>
      <c r="VA42" s="616">
        <f t="shared" ca="1" si="101"/>
        <v>-1.6654721288091829</v>
      </c>
      <c r="VB42" s="616">
        <f t="shared" ca="1" si="101"/>
        <v>-0.76400504167427041</v>
      </c>
      <c r="VC42" s="616">
        <f t="shared" ca="1" si="96"/>
        <v>-1.7311128973205907</v>
      </c>
      <c r="VD42" s="616">
        <f t="shared" ca="1" si="96"/>
        <v>-1.5772186114663853</v>
      </c>
      <c r="VE42" s="616">
        <f t="shared" ca="1" si="96"/>
        <v>3.9909080070471406E-2</v>
      </c>
      <c r="VF42" s="616">
        <f t="shared" ca="1" si="96"/>
        <v>-0.81480937927278907</v>
      </c>
      <c r="VG42" s="616">
        <f t="shared" ca="1" si="96"/>
        <v>-0.89462372206681784</v>
      </c>
      <c r="VH42" s="616">
        <f t="shared" ca="1" si="96"/>
        <v>-0.12784420028857393</v>
      </c>
      <c r="VI42" s="616">
        <f t="shared" ca="1" si="96"/>
        <v>-1.4072998067863889</v>
      </c>
      <c r="VJ42" s="616">
        <f t="shared" ca="1" si="96"/>
        <v>-0.90132677458943244</v>
      </c>
      <c r="VK42" s="616">
        <f t="shared" ca="1" si="96"/>
        <v>-0.49937453713488217</v>
      </c>
      <c r="VL42" s="616">
        <f t="shared" ca="1" si="96"/>
        <v>-0.83864555511817418</v>
      </c>
      <c r="VM42" s="616">
        <f t="shared" ca="1" si="96"/>
        <v>-0.57201237404204519</v>
      </c>
      <c r="VN42" s="616">
        <f t="shared" ca="1" si="96"/>
        <v>-0.62639799545694341</v>
      </c>
      <c r="VO42" s="616">
        <f t="shared" ca="1" si="96"/>
        <v>-0.42150866262694142</v>
      </c>
      <c r="VP42" s="616">
        <f t="shared" ca="1" si="96"/>
        <v>-0.46221149066820022</v>
      </c>
      <c r="VQ42" s="616">
        <f t="shared" ca="1" si="86"/>
        <v>-0.77889442244162177</v>
      </c>
      <c r="VR42" s="616">
        <f t="shared" ca="1" si="86"/>
        <v>-0.64202286734458469</v>
      </c>
      <c r="VS42" s="616">
        <f t="shared" ca="1" si="86"/>
        <v>-0.40481357988865657</v>
      </c>
      <c r="VT42" s="616">
        <f t="shared" ca="1" si="86"/>
        <v>-0.3878135405833677</v>
      </c>
      <c r="VU42" s="616">
        <f t="shared" ca="1" si="86"/>
        <v>-0.82130507758946303</v>
      </c>
      <c r="VV42" s="616">
        <f t="shared" ca="1" si="86"/>
        <v>-0.64337789451099625</v>
      </c>
      <c r="VW42" s="616">
        <f t="shared" ca="1" si="86"/>
        <v>0.66845613582062358</v>
      </c>
      <c r="VX42" s="616">
        <f t="shared" ca="1" si="86"/>
        <v>-0.78524029103755877</v>
      </c>
      <c r="VY42" s="616">
        <f t="shared" ca="1" si="86"/>
        <v>-1.477844244223653</v>
      </c>
      <c r="VZ42" s="616">
        <f t="shared" ca="1" si="86"/>
        <v>-1.5555141459162816</v>
      </c>
      <c r="WA42" s="616">
        <f t="shared" ca="1" si="86"/>
        <v>-1.1483025824394326</v>
      </c>
      <c r="WB42" s="616">
        <f t="shared" ca="1" si="86"/>
        <v>0.33435322352896929</v>
      </c>
      <c r="WC42" s="616">
        <f t="shared" ca="1" si="86"/>
        <v>-2.0807149803312397</v>
      </c>
      <c r="WD42" s="616">
        <f t="shared" ca="1" si="86"/>
        <v>-1.3395773314157267</v>
      </c>
      <c r="WE42" s="616">
        <f t="shared" ca="1" si="86"/>
        <v>-1.7097470492691516</v>
      </c>
      <c r="WF42" s="616">
        <f t="shared" ca="1" si="86"/>
        <v>-0.81100735469083096</v>
      </c>
      <c r="WG42" s="616">
        <f t="shared" ca="1" si="87"/>
        <v>1.1042161560551988</v>
      </c>
      <c r="WH42" s="616">
        <f t="shared" ca="1" si="87"/>
        <v>-1.0816125322340113</v>
      </c>
      <c r="WI42" s="627">
        <f t="shared" ca="1" si="76"/>
        <v>-0.9831420375936909</v>
      </c>
      <c r="WL42" s="606" t="s">
        <v>3023</v>
      </c>
      <c r="WM42" s="700" t="str">
        <f t="shared" ca="1" si="63"/>
        <v>C</v>
      </c>
      <c r="WN42" s="479">
        <f t="shared" ca="1" si="64"/>
        <v>0.25869511263547179</v>
      </c>
      <c r="WO42" s="495">
        <f t="shared" ca="1" si="97"/>
        <v>0.42879811763675624</v>
      </c>
      <c r="WP42" s="458">
        <f t="shared" ca="1" si="97"/>
        <v>0.35434892675464408</v>
      </c>
      <c r="WQ42" s="458">
        <f t="shared" ca="1" si="97"/>
        <v>7.8785320945156848E-2</v>
      </c>
      <c r="WR42" s="459">
        <f t="shared" ca="1" si="97"/>
        <v>0.17284808520532993</v>
      </c>
      <c r="WS42" s="495">
        <f t="shared" ca="1" si="65"/>
        <v>-0.56846604209258256</v>
      </c>
      <c r="WT42" s="458">
        <f t="shared" ca="1" si="66"/>
        <v>-0.90223672830830504</v>
      </c>
      <c r="WU42" s="458">
        <f t="shared" ca="1" si="67"/>
        <v>-0.71018675897910066</v>
      </c>
      <c r="WV42" s="459">
        <f t="shared" ca="1" si="68"/>
        <v>-0.87239848242486051</v>
      </c>
      <c r="WW42" s="484">
        <f t="shared" ca="1" si="102"/>
        <v>-0.7262006140917342</v>
      </c>
      <c r="WX42" s="484">
        <f t="shared" ca="1" si="102"/>
        <v>-0.37545073607717977</v>
      </c>
      <c r="WY42" s="484">
        <f t="shared" ca="1" si="102"/>
        <v>-0.64522912849816527</v>
      </c>
      <c r="WZ42" s="484">
        <f t="shared" ca="1" si="102"/>
        <v>0.10559307515024371</v>
      </c>
      <c r="XA42" s="484">
        <f t="shared" ca="1" si="102"/>
        <v>-0.91544458771012349</v>
      </c>
      <c r="XB42" s="484">
        <f t="shared" ca="1" si="102"/>
        <v>0.21821544394969081</v>
      </c>
      <c r="XC42" s="484">
        <f t="shared" ca="1" si="102"/>
        <v>0.14467461816346364</v>
      </c>
      <c r="XD42" s="484">
        <f t="shared" ca="1" si="102"/>
        <v>-0.2792686855680005</v>
      </c>
      <c r="XE42" s="484">
        <f t="shared" ca="1" si="102"/>
        <v>-0.34259259686297905</v>
      </c>
      <c r="XF42" s="484">
        <f t="shared" ca="1" si="102"/>
        <v>0.41324760187774212</v>
      </c>
      <c r="XG42" s="484">
        <f t="shared" ca="1" si="102"/>
        <v>0.1145148206385433</v>
      </c>
      <c r="XH42" s="484">
        <f t="shared" ca="1" si="102"/>
        <v>-0.33958343954762366</v>
      </c>
      <c r="XI42" s="484">
        <f t="shared" ca="1" si="102"/>
        <v>-0.56078518929191046</v>
      </c>
      <c r="XJ42" s="484">
        <f t="shared" ca="1" si="102"/>
        <v>-1.1819855698158772</v>
      </c>
      <c r="XK42" s="484">
        <f t="shared" ca="1" si="102"/>
        <v>-0.54267278110123429</v>
      </c>
      <c r="XL42" s="484">
        <f t="shared" ca="1" si="98"/>
        <v>-1.5292651334930099</v>
      </c>
      <c r="XM42" s="484">
        <f t="shared" ca="1" si="98"/>
        <v>-1.1895382767679479</v>
      </c>
      <c r="XN42" s="484">
        <f t="shared" ca="1" si="98"/>
        <v>2.7828601533139714E-2</v>
      </c>
      <c r="XO42" s="484">
        <f t="shared" ca="1" si="98"/>
        <v>-0.59823304626208174</v>
      </c>
      <c r="XP42" s="484">
        <f t="shared" ca="1" si="98"/>
        <v>-0.57255918212276347</v>
      </c>
      <c r="XQ42" s="484">
        <f t="shared" ca="1" si="98"/>
        <v>-8.50675308720171E-2</v>
      </c>
      <c r="XR42" s="484">
        <f t="shared" ca="1" si="98"/>
        <v>-1.2313873309380903</v>
      </c>
      <c r="XS42" s="484">
        <f t="shared" ca="1" si="98"/>
        <v>-0.55611861992167977</v>
      </c>
      <c r="XT42" s="484">
        <f t="shared" ca="1" si="98"/>
        <v>-0.30327015640201394</v>
      </c>
      <c r="XU42" s="484">
        <f t="shared" ca="1" si="98"/>
        <v>-0.63720289277878872</v>
      </c>
      <c r="XV42" s="484">
        <f t="shared" ca="1" si="98"/>
        <v>-0.30179372854458303</v>
      </c>
      <c r="XW42" s="484">
        <f t="shared" ca="1" si="98"/>
        <v>-0.40427726626791127</v>
      </c>
      <c r="XX42" s="484">
        <f t="shared" ca="1" si="98"/>
        <v>-0.20379943838012618</v>
      </c>
      <c r="XY42" s="484">
        <f t="shared" ca="1" si="98"/>
        <v>-0.24303080179333969</v>
      </c>
      <c r="XZ42" s="484">
        <f t="shared" ca="1" si="88"/>
        <v>-0.56968338057380219</v>
      </c>
      <c r="YA42" s="484">
        <f t="shared" ca="1" si="88"/>
        <v>-0.43779539324227229</v>
      </c>
      <c r="YB42" s="484">
        <f t="shared" ca="1" si="88"/>
        <v>-0.21272953623148902</v>
      </c>
      <c r="YC42" s="484">
        <f t="shared" ca="1" si="88"/>
        <v>-0.17304240180829866</v>
      </c>
      <c r="YD42" s="484">
        <f t="shared" ca="1" si="88"/>
        <v>-0.6068623218308542</v>
      </c>
      <c r="YE42" s="484">
        <f t="shared" ca="1" si="88"/>
        <v>-0.46342509741627064</v>
      </c>
      <c r="YF42" s="484">
        <f t="shared" ca="1" si="88"/>
        <v>0.39432227452058582</v>
      </c>
      <c r="YG42" s="484">
        <f t="shared" ca="1" si="88"/>
        <v>-0.54699838673676349</v>
      </c>
      <c r="YH42" s="484">
        <f t="shared" ca="1" si="88"/>
        <v>-0.78754319774678472</v>
      </c>
      <c r="YI42" s="484">
        <f t="shared" ca="1" si="88"/>
        <v>-0.91106463526316606</v>
      </c>
      <c r="YJ42" s="484">
        <f t="shared" ca="1" si="88"/>
        <v>-0.6812879221613154</v>
      </c>
      <c r="YK42" s="484">
        <f t="shared" ca="1" si="88"/>
        <v>5.8277766861099353E-2</v>
      </c>
      <c r="YL42" s="484">
        <f t="shared" ca="1" si="88"/>
        <v>-0.65875436277287047</v>
      </c>
      <c r="YM42" s="484">
        <f t="shared" ca="1" si="88"/>
        <v>-1.0693845836691747</v>
      </c>
      <c r="YN42" s="484">
        <f t="shared" ca="1" si="88"/>
        <v>-1.2190496461289051</v>
      </c>
      <c r="YO42" s="484">
        <f t="shared" ca="1" si="88"/>
        <v>-0.49803961651563927</v>
      </c>
      <c r="YP42" s="484">
        <f t="shared" ca="1" si="89"/>
        <v>0.58832636794620996</v>
      </c>
      <c r="YQ42" s="484">
        <f t="shared" ca="1" si="89"/>
        <v>-0.78352011835031787</v>
      </c>
      <c r="YR42" s="484">
        <f t="shared" ca="1" si="79"/>
        <v>-0.73715989978774943</v>
      </c>
      <c r="YU42" s="606" t="s">
        <v>3023</v>
      </c>
      <c r="YV42" s="700" t="str">
        <f t="shared" ca="1" si="49"/>
        <v>C</v>
      </c>
      <c r="YW42" s="479">
        <f t="shared" ca="1" si="69"/>
        <v>0.34844144527746646</v>
      </c>
      <c r="YX42" s="495">
        <f t="shared" ca="1" si="99"/>
        <v>0.57961144920234098</v>
      </c>
      <c r="YY42" s="458">
        <f t="shared" ca="1" si="99"/>
        <v>0.41869108239232289</v>
      </c>
      <c r="YZ42" s="458">
        <f t="shared" ca="1" si="99"/>
        <v>2.9570052330894311E-2</v>
      </c>
      <c r="ZA42" s="459">
        <f t="shared" ca="1" si="99"/>
        <v>0.36589319718430746</v>
      </c>
      <c r="ZB42" s="495">
        <f t="shared" ca="1" si="70"/>
        <v>-0.45149526283662333</v>
      </c>
      <c r="ZC42" s="458">
        <f t="shared" ca="1" si="71"/>
        <v>-0.69746205994727761</v>
      </c>
      <c r="ZD42" s="458">
        <f t="shared" ca="1" si="72"/>
        <v>-0.67220524415943339</v>
      </c>
      <c r="ZE42" s="459">
        <f t="shared" ca="1" si="73"/>
        <v>-0.73778622384553416</v>
      </c>
      <c r="ZF42" s="484">
        <f t="shared" ca="1" si="103"/>
        <v>-3.2485432480444082E-2</v>
      </c>
      <c r="ZG42" s="484">
        <f t="shared" ca="1" si="103"/>
        <v>-7.9385408814590788E-2</v>
      </c>
      <c r="ZH42" s="484">
        <f t="shared" ca="1" si="103"/>
        <v>-6.6861590023482048E-2</v>
      </c>
      <c r="ZI42" s="484">
        <f t="shared" ca="1" si="103"/>
        <v>2.1988880583922777E-2</v>
      </c>
      <c r="ZJ42" s="484">
        <f t="shared" ca="1" si="103"/>
        <v>-0.15169406845185204</v>
      </c>
      <c r="ZK42" s="484">
        <f t="shared" ca="1" si="103"/>
        <v>7.3425809550013654E-2</v>
      </c>
      <c r="ZL42" s="484">
        <f t="shared" ca="1" si="103"/>
        <v>2.4672875513209128E-2</v>
      </c>
      <c r="ZM42" s="484">
        <f t="shared" ca="1" si="103"/>
        <v>-9.637358949300015E-2</v>
      </c>
      <c r="ZN42" s="484">
        <f t="shared" ca="1" si="103"/>
        <v>-0.14106825216800692</v>
      </c>
      <c r="ZO42" s="484">
        <f t="shared" ca="1" si="103"/>
        <v>2.8984588520071332E-2</v>
      </c>
      <c r="ZP42" s="484">
        <f t="shared" ca="1" si="103"/>
        <v>2.6000050859821721E-2</v>
      </c>
      <c r="ZQ42" s="484">
        <f t="shared" ca="1" si="103"/>
        <v>-1.1497069191506403E-2</v>
      </c>
      <c r="ZR42" s="484">
        <f t="shared" ca="1" si="103"/>
        <v>-4.5981105838852197E-2</v>
      </c>
      <c r="ZS42" s="484">
        <f t="shared" ca="1" si="103"/>
        <v>-0.13974745994755522</v>
      </c>
      <c r="ZT42" s="484">
        <f t="shared" ca="1" si="103"/>
        <v>-2.7291061507312073E-2</v>
      </c>
      <c r="ZU42" s="484">
        <f t="shared" ca="1" si="100"/>
        <v>-0.10956047293899292</v>
      </c>
      <c r="ZV42" s="484">
        <f t="shared" ca="1" si="100"/>
        <v>-8.3701405664608222E-2</v>
      </c>
      <c r="ZW42" s="484">
        <f t="shared" ca="1" si="100"/>
        <v>5.5175234891583769E-3</v>
      </c>
      <c r="ZX42" s="484">
        <f t="shared" ca="1" si="100"/>
        <v>-2.3787414966986643E-2</v>
      </c>
      <c r="ZY42" s="484">
        <f t="shared" ca="1" si="100"/>
        <v>-9.6348193705378546E-2</v>
      </c>
      <c r="ZZ42" s="484">
        <f t="shared" ca="1" si="100"/>
        <v>-7.8155783354792625E-3</v>
      </c>
      <c r="AAA42" s="484">
        <f t="shared" ca="1" si="100"/>
        <v>-8.5031304416386622E-2</v>
      </c>
      <c r="AAB42" s="484">
        <f t="shared" ca="1" si="100"/>
        <v>-0.10150745433592355</v>
      </c>
      <c r="AAC42" s="484">
        <f t="shared" ca="1" si="100"/>
        <v>-7.4874871608304394E-3</v>
      </c>
      <c r="AAD42" s="484">
        <f t="shared" ca="1" si="100"/>
        <v>-7.8682240113631882E-2</v>
      </c>
      <c r="AAE42" s="484">
        <f t="shared" ca="1" si="100"/>
        <v>-4.0219644611828483E-2</v>
      </c>
      <c r="AAF42" s="484">
        <f t="shared" ca="1" si="100"/>
        <v>-6.120902348854227E-2</v>
      </c>
      <c r="AAG42" s="484">
        <f t="shared" ca="1" si="100"/>
        <v>-4.3018323338477257E-2</v>
      </c>
      <c r="AAH42" s="484">
        <f t="shared" ca="1" si="100"/>
        <v>-3.8008707897835295E-2</v>
      </c>
      <c r="AAI42" s="484">
        <f t="shared" ca="1" si="90"/>
        <v>-6.0338538063910964E-2</v>
      </c>
      <c r="AAJ42" s="484">
        <f t="shared" ca="1" si="90"/>
        <v>-5.2025335368730337E-2</v>
      </c>
      <c r="AAK42" s="484">
        <f t="shared" ca="1" si="90"/>
        <v>-3.3183772310049216E-2</v>
      </c>
      <c r="AAL42" s="484">
        <f t="shared" ca="1" si="90"/>
        <v>-1.741238539122681E-2</v>
      </c>
      <c r="AAM42" s="484">
        <f t="shared" ca="1" si="90"/>
        <v>-2.189532836791554E-2</v>
      </c>
      <c r="AAN42" s="484">
        <f t="shared" ca="1" si="90"/>
        <v>-6.1359063816095079E-2</v>
      </c>
      <c r="AAO42" s="484">
        <f t="shared" ca="1" si="90"/>
        <v>1.8805162954418208E-2</v>
      </c>
      <c r="AAP42" s="484">
        <f t="shared" ca="1" si="90"/>
        <v>-2.8906649957960041E-2</v>
      </c>
      <c r="AAQ42" s="484">
        <f t="shared" ca="1" si="90"/>
        <v>-0.15117325855892658</v>
      </c>
      <c r="AAR42" s="484">
        <f t="shared" ca="1" si="90"/>
        <v>-3.6651122693945694E-2</v>
      </c>
      <c r="AAS42" s="484">
        <f t="shared" ca="1" si="90"/>
        <v>-3.1171595822786675E-2</v>
      </c>
      <c r="AAT42" s="484">
        <f t="shared" ca="1" si="90"/>
        <v>0.1027465411596778</v>
      </c>
      <c r="AAU42" s="484">
        <f t="shared" ca="1" si="90"/>
        <v>-0.53799345446025815</v>
      </c>
      <c r="AAV42" s="484">
        <f t="shared" ca="1" si="90"/>
        <v>-8.8571357168320833E-2</v>
      </c>
      <c r="AAW42" s="484">
        <f t="shared" ca="1" si="90"/>
        <v>-6.3917050252045346E-2</v>
      </c>
      <c r="AAX42" s="484">
        <f t="shared" ca="1" si="90"/>
        <v>-6.3810105421427898E-2</v>
      </c>
      <c r="AAY42" s="484">
        <f t="shared" ca="1" si="91"/>
        <v>0.13484625623176977</v>
      </c>
      <c r="AAZ42" s="484">
        <f t="shared" ca="1" si="91"/>
        <v>-0.11856365915979221</v>
      </c>
      <c r="ABA42" s="484">
        <f t="shared" ca="1" si="82"/>
        <v>-0.10451532592333997</v>
      </c>
    </row>
    <row r="43" spans="1:729" ht="15" customHeight="1" x14ac:dyDescent="0.35">
      <c r="A43" s="498">
        <v>41</v>
      </c>
      <c r="B43" s="628"/>
      <c r="C43" s="606" t="s">
        <v>3048</v>
      </c>
      <c r="D43" s="629">
        <v>188</v>
      </c>
      <c r="E43" s="888" t="s">
        <v>3049</v>
      </c>
      <c r="F43" s="631" t="s">
        <v>1240</v>
      </c>
      <c r="G43" s="632">
        <v>5094.1139999999996</v>
      </c>
      <c r="H43" s="504">
        <v>59061.441837963212</v>
      </c>
      <c r="I43" s="505">
        <v>11700</v>
      </c>
      <c r="J43" s="506" t="s">
        <v>3050</v>
      </c>
      <c r="K43" s="507">
        <v>2</v>
      </c>
      <c r="L43" s="508" t="s">
        <v>3050</v>
      </c>
      <c r="M43" s="817">
        <v>56</v>
      </c>
      <c r="N43" s="818">
        <v>0.75760000000000005</v>
      </c>
      <c r="O43" s="819">
        <v>0.68240000000000001</v>
      </c>
      <c r="P43" s="820">
        <v>0.74750000000000005</v>
      </c>
      <c r="Q43" s="821">
        <v>0.84279999999999999</v>
      </c>
      <c r="R43" s="818">
        <v>0.65480000000000005</v>
      </c>
      <c r="S43" s="822">
        <v>0.70040000000000002</v>
      </c>
      <c r="T43" s="822">
        <v>0.67359999999999998</v>
      </c>
      <c r="U43" s="822">
        <v>0.63768000000000002</v>
      </c>
      <c r="V43" s="822">
        <v>0.61419999999999997</v>
      </c>
      <c r="W43" s="784" t="s">
        <v>3051</v>
      </c>
      <c r="X43" s="516" t="s">
        <v>3052</v>
      </c>
      <c r="Y43" s="517">
        <v>2</v>
      </c>
      <c r="Z43" s="517">
        <v>3</v>
      </c>
      <c r="AA43" s="519" t="s">
        <v>3053</v>
      </c>
      <c r="AB43" s="520">
        <v>2018</v>
      </c>
      <c r="AC43" s="576">
        <v>1</v>
      </c>
      <c r="AD43" s="521" t="s">
        <v>3053</v>
      </c>
      <c r="AE43" s="817">
        <v>0</v>
      </c>
      <c r="AF43" s="634" t="s">
        <v>1188</v>
      </c>
      <c r="AG43" s="635" t="s">
        <v>1188</v>
      </c>
      <c r="AH43" s="636" t="s">
        <v>1188</v>
      </c>
      <c r="AI43" s="636" t="s">
        <v>1188</v>
      </c>
      <c r="AJ43" s="636" t="s">
        <v>1188</v>
      </c>
      <c r="AK43" s="637" t="s">
        <v>1188</v>
      </c>
      <c r="AL43" s="750" t="s">
        <v>3054</v>
      </c>
      <c r="AM43" s="639" t="s">
        <v>1188</v>
      </c>
      <c r="AN43" s="636" t="s">
        <v>1188</v>
      </c>
      <c r="AO43" s="636" t="s">
        <v>1188</v>
      </c>
      <c r="AP43" s="636" t="s">
        <v>1188</v>
      </c>
      <c r="AQ43" s="636" t="s">
        <v>1188</v>
      </c>
      <c r="AR43" s="636" t="s">
        <v>1188</v>
      </c>
      <c r="AS43" s="636" t="s">
        <v>1188</v>
      </c>
      <c r="AT43" s="636" t="s">
        <v>1188</v>
      </c>
      <c r="AU43" s="640" t="s">
        <v>1188</v>
      </c>
      <c r="AV43" s="842" t="s">
        <v>3055</v>
      </c>
      <c r="AW43" s="642" t="s">
        <v>1190</v>
      </c>
      <c r="AX43" s="843">
        <v>2</v>
      </c>
      <c r="AY43" s="877" t="s">
        <v>3056</v>
      </c>
      <c r="AZ43" s="800">
        <v>2</v>
      </c>
      <c r="BA43" s="845" t="s">
        <v>3057</v>
      </c>
      <c r="BB43" s="631" t="s">
        <v>3058</v>
      </c>
      <c r="BC43" s="646" t="s">
        <v>3059</v>
      </c>
      <c r="BD43" s="631" t="s">
        <v>1195</v>
      </c>
      <c r="BE43" s="631" t="s">
        <v>1317</v>
      </c>
      <c r="BF43" s="631">
        <v>3</v>
      </c>
      <c r="BG43" s="631">
        <v>2007</v>
      </c>
      <c r="BH43" s="631" t="s">
        <v>1197</v>
      </c>
      <c r="BI43" s="631">
        <v>1</v>
      </c>
      <c r="BJ43" s="631">
        <v>2</v>
      </c>
      <c r="BK43" s="631" t="s">
        <v>3060</v>
      </c>
      <c r="BL43" s="631" t="s">
        <v>1257</v>
      </c>
      <c r="BM43" s="859" t="s">
        <v>3061</v>
      </c>
      <c r="BN43" s="647">
        <v>1962</v>
      </c>
      <c r="BO43" s="798" t="s">
        <v>2796</v>
      </c>
      <c r="BP43" s="647">
        <v>2002</v>
      </c>
      <c r="BQ43" s="647">
        <v>2</v>
      </c>
      <c r="BR43" s="647">
        <v>4</v>
      </c>
      <c r="BS43" s="647" t="s">
        <v>1188</v>
      </c>
      <c r="BT43" s="647" t="s">
        <v>1188</v>
      </c>
      <c r="BU43" s="647" t="s">
        <v>1188</v>
      </c>
      <c r="BV43" s="648" t="s">
        <v>1188</v>
      </c>
      <c r="BW43" s="846" t="s">
        <v>3055</v>
      </c>
      <c r="BX43" s="650">
        <v>1917</v>
      </c>
      <c r="BY43" s="647" t="s">
        <v>1611</v>
      </c>
      <c r="BZ43" s="651" t="s">
        <v>1612</v>
      </c>
      <c r="CA43" s="647">
        <v>2</v>
      </c>
      <c r="CB43" s="647" t="s">
        <v>3062</v>
      </c>
      <c r="CC43" s="798" t="s">
        <v>3063</v>
      </c>
      <c r="CD43" s="652">
        <v>2007</v>
      </c>
      <c r="CE43" s="647">
        <v>3</v>
      </c>
      <c r="CF43" s="647">
        <v>2</v>
      </c>
      <c r="CG43" s="633" t="s">
        <v>3055</v>
      </c>
      <c r="CH43" s="647">
        <v>1915</v>
      </c>
      <c r="CI43" s="647">
        <v>2001</v>
      </c>
      <c r="CJ43" s="647">
        <v>3</v>
      </c>
      <c r="CK43" s="651" t="s">
        <v>3064</v>
      </c>
      <c r="CL43" s="651" t="s">
        <v>3065</v>
      </c>
      <c r="CM43" s="647">
        <v>2</v>
      </c>
      <c r="CN43" s="647" t="s">
        <v>1214</v>
      </c>
      <c r="CO43" s="847" t="s">
        <v>3066</v>
      </c>
      <c r="CP43" s="647">
        <v>2006</v>
      </c>
      <c r="CQ43" s="647">
        <v>3</v>
      </c>
      <c r="CR43" s="650">
        <v>2</v>
      </c>
      <c r="CS43" s="846" t="s">
        <v>3067</v>
      </c>
      <c r="CT43" s="647">
        <v>2008</v>
      </c>
      <c r="CU43" s="648">
        <v>3</v>
      </c>
      <c r="CV43" s="849" t="s">
        <v>1188</v>
      </c>
      <c r="CW43" s="647" t="s">
        <v>1188</v>
      </c>
      <c r="CX43" s="851">
        <v>0</v>
      </c>
      <c r="CY43" s="863" t="s">
        <v>3068</v>
      </c>
      <c r="CZ43" s="647">
        <v>2014</v>
      </c>
      <c r="DA43" s="657">
        <v>3</v>
      </c>
      <c r="DB43" s="723">
        <v>268400</v>
      </c>
      <c r="DC43" s="753">
        <v>3</v>
      </c>
      <c r="DD43" s="659" t="s">
        <v>1493</v>
      </c>
      <c r="DE43" s="648">
        <v>2018</v>
      </c>
      <c r="DF43" s="708" t="s">
        <v>3069</v>
      </c>
      <c r="DG43" s="664" t="s">
        <v>3070</v>
      </c>
      <c r="DH43" s="666">
        <v>1</v>
      </c>
      <c r="DI43" s="710" t="s">
        <v>1262</v>
      </c>
      <c r="DJ43" s="578" t="s">
        <v>3071</v>
      </c>
      <c r="DK43" s="665">
        <v>2005</v>
      </c>
      <c r="DL43" s="665">
        <v>3</v>
      </c>
      <c r="DM43" s="655">
        <v>2</v>
      </c>
      <c r="DN43" s="794" t="s">
        <v>3069</v>
      </c>
      <c r="DO43" s="754" t="s">
        <v>3070</v>
      </c>
      <c r="DP43" s="663">
        <v>1</v>
      </c>
      <c r="DQ43" s="710" t="s">
        <v>1262</v>
      </c>
      <c r="DR43" s="578" t="s">
        <v>3071</v>
      </c>
      <c r="DS43" s="753">
        <v>2005</v>
      </c>
      <c r="DT43" s="753">
        <v>3</v>
      </c>
      <c r="DU43" s="657">
        <v>2</v>
      </c>
      <c r="DV43" s="536" t="s">
        <v>3072</v>
      </c>
      <c r="DW43" s="535" t="s">
        <v>3073</v>
      </c>
      <c r="DX43" s="507">
        <v>2010</v>
      </c>
      <c r="DY43" s="647">
        <v>3</v>
      </c>
      <c r="DZ43" s="650">
        <v>2</v>
      </c>
      <c r="EA43" s="743" t="s">
        <v>3074</v>
      </c>
      <c r="EB43" s="506" t="s">
        <v>3075</v>
      </c>
      <c r="EC43" s="647">
        <v>2</v>
      </c>
      <c r="ED43" s="668" t="s">
        <v>1274</v>
      </c>
      <c r="EE43" s="647">
        <v>1988</v>
      </c>
      <c r="EF43" s="647">
        <v>3</v>
      </c>
      <c r="EG43" s="650" t="s">
        <v>1220</v>
      </c>
      <c r="EH43" s="648" t="s">
        <v>1903</v>
      </c>
      <c r="EI43" s="551" t="s">
        <v>3076</v>
      </c>
      <c r="EJ43" s="651" t="s">
        <v>3077</v>
      </c>
      <c r="EK43" s="647" t="s">
        <v>1188</v>
      </c>
      <c r="EL43" s="647" t="s">
        <v>1188</v>
      </c>
      <c r="EM43" s="669" t="s">
        <v>1188</v>
      </c>
      <c r="EN43" s="647" t="s">
        <v>3078</v>
      </c>
      <c r="EO43" s="651" t="s">
        <v>3079</v>
      </c>
      <c r="EP43" s="556">
        <v>2</v>
      </c>
      <c r="EQ43" s="556" t="s">
        <v>1262</v>
      </c>
      <c r="ER43" s="557" t="s">
        <v>3076</v>
      </c>
      <c r="ES43" s="556">
        <v>2009</v>
      </c>
      <c r="ET43" s="556">
        <v>3</v>
      </c>
      <c r="EU43" s="671">
        <v>3</v>
      </c>
      <c r="EV43" s="672"/>
      <c r="EW43" s="673"/>
      <c r="EX43" s="674"/>
      <c r="EY43" s="631" t="s">
        <v>1455</v>
      </c>
      <c r="EZ43" s="631" t="s">
        <v>1188</v>
      </c>
      <c r="FA43" s="675"/>
      <c r="FB43" s="648">
        <v>0</v>
      </c>
      <c r="FC43" s="676"/>
      <c r="FD43" s="647"/>
      <c r="FE43" s="648"/>
      <c r="FF43" s="652" t="s">
        <v>1281</v>
      </c>
      <c r="FG43" s="563" t="s">
        <v>1282</v>
      </c>
      <c r="FH43" s="631" t="str">
        <f t="shared" si="0"/>
        <v>C</v>
      </c>
      <c r="FI43" s="677">
        <f t="shared" si="1"/>
        <v>1.1777777777777778</v>
      </c>
      <c r="FJ43" s="678">
        <f t="shared" si="2"/>
        <v>1.2000000000000002</v>
      </c>
      <c r="FK43" s="679">
        <f t="shared" si="3"/>
        <v>2</v>
      </c>
      <c r="FL43" s="680">
        <f t="shared" si="4"/>
        <v>0.33333333333333331</v>
      </c>
      <c r="FM43" s="681">
        <v>0</v>
      </c>
      <c r="FN43" s="574" t="s">
        <v>1188</v>
      </c>
      <c r="FO43" s="470" t="s">
        <v>1188</v>
      </c>
      <c r="FP43" s="470" t="s">
        <v>1188</v>
      </c>
      <c r="FQ43" s="430">
        <v>0</v>
      </c>
      <c r="FR43" s="682" t="s">
        <v>1188</v>
      </c>
      <c r="FS43" s="369">
        <v>0</v>
      </c>
      <c r="FT43" s="574" t="s">
        <v>1188</v>
      </c>
      <c r="FU43" s="575" t="s">
        <v>1188</v>
      </c>
      <c r="FV43" s="369">
        <v>0</v>
      </c>
      <c r="FW43" s="574" t="s">
        <v>1188</v>
      </c>
      <c r="FX43" s="575" t="s">
        <v>1188</v>
      </c>
      <c r="FY43" s="369">
        <v>0</v>
      </c>
      <c r="FZ43" s="574" t="s">
        <v>1188</v>
      </c>
      <c r="GA43" s="470" t="s">
        <v>1188</v>
      </c>
      <c r="GB43" s="575" t="s">
        <v>1188</v>
      </c>
      <c r="GC43" s="369">
        <v>0</v>
      </c>
      <c r="GD43" s="574" t="s">
        <v>1188</v>
      </c>
      <c r="GE43" s="470" t="s">
        <v>1188</v>
      </c>
      <c r="GF43" s="685" t="s">
        <v>1188</v>
      </c>
      <c r="GG43" s="734">
        <v>0</v>
      </c>
      <c r="GH43" s="574" t="s">
        <v>1188</v>
      </c>
      <c r="GI43" s="684" t="s">
        <v>1188</v>
      </c>
      <c r="GJ43" s="575" t="s">
        <v>1188</v>
      </c>
      <c r="GK43" s="369">
        <v>2</v>
      </c>
      <c r="GL43" s="430">
        <v>2017</v>
      </c>
      <c r="GM43" s="686" t="s">
        <v>3080</v>
      </c>
      <c r="GN43" s="572" t="s">
        <v>3081</v>
      </c>
      <c r="GO43" s="871">
        <v>0</v>
      </c>
      <c r="GP43" s="687" t="s">
        <v>1188</v>
      </c>
      <c r="GQ43" s="872" t="s">
        <v>1188</v>
      </c>
      <c r="GR43" s="872" t="s">
        <v>1188</v>
      </c>
      <c r="GS43" s="872" t="s">
        <v>1188</v>
      </c>
      <c r="GT43" s="873" t="s">
        <v>1188</v>
      </c>
      <c r="GU43" s="581">
        <v>0</v>
      </c>
      <c r="GV43" s="687" t="s">
        <v>1188</v>
      </c>
      <c r="GW43" s="872" t="s">
        <v>1188</v>
      </c>
      <c r="GX43" s="873" t="s">
        <v>1188</v>
      </c>
      <c r="GY43" s="874">
        <v>0</v>
      </c>
      <c r="GZ43" s="582" t="s">
        <v>1188</v>
      </c>
      <c r="HA43" s="583" t="s">
        <v>1293</v>
      </c>
      <c r="HB43" s="584">
        <v>1</v>
      </c>
      <c r="HC43" s="585">
        <v>2</v>
      </c>
      <c r="HD43" s="586" t="s">
        <v>3082</v>
      </c>
      <c r="HE43" s="718" t="s">
        <v>3083</v>
      </c>
      <c r="HF43" s="587">
        <v>2011</v>
      </c>
      <c r="HG43" s="587">
        <v>2011</v>
      </c>
      <c r="HH43" s="588">
        <v>2</v>
      </c>
      <c r="HI43" s="889" t="s">
        <v>3084</v>
      </c>
      <c r="HJ43" s="578" t="s">
        <v>3085</v>
      </c>
      <c r="HK43" s="691">
        <v>2011</v>
      </c>
      <c r="HL43" s="692">
        <v>0</v>
      </c>
      <c r="HM43" s="693" t="s">
        <v>1188</v>
      </c>
      <c r="HN43" s="592" t="s">
        <v>1188</v>
      </c>
      <c r="HO43" s="681" t="s">
        <v>1188</v>
      </c>
      <c r="HP43" s="574" t="s">
        <v>1188</v>
      </c>
      <c r="HQ43" s="472" t="str">
        <f t="shared" si="5"/>
        <v>-</v>
      </c>
      <c r="HR43" s="593" t="s">
        <v>1188</v>
      </c>
      <c r="HS43" s="574" t="s">
        <v>1188</v>
      </c>
      <c r="HT43" s="574" t="s">
        <v>1188</v>
      </c>
      <c r="HU43" s="574" t="s">
        <v>1188</v>
      </c>
      <c r="HV43" s="574" t="s">
        <v>1188</v>
      </c>
      <c r="HW43" s="574" t="s">
        <v>1188</v>
      </c>
      <c r="HX43" s="574" t="s">
        <v>1188</v>
      </c>
      <c r="HY43" s="574" t="s">
        <v>1188</v>
      </c>
      <c r="HZ43" s="574" t="s">
        <v>1188</v>
      </c>
      <c r="IA43" s="574" t="s">
        <v>1188</v>
      </c>
      <c r="IB43" s="574" t="s">
        <v>1188</v>
      </c>
      <c r="IC43" s="574" t="s">
        <v>1188</v>
      </c>
      <c r="ID43" s="681" t="s">
        <v>1188</v>
      </c>
      <c r="IE43" s="369" t="s">
        <v>1188</v>
      </c>
      <c r="IF43" s="574" t="s">
        <v>1188</v>
      </c>
      <c r="IG43" s="472" t="str">
        <f t="shared" si="6"/>
        <v>-</v>
      </c>
      <c r="IH43" s="609">
        <v>0.68241458883550232</v>
      </c>
      <c r="II43" s="694">
        <v>0.70393772416535183</v>
      </c>
      <c r="IJ43" s="695">
        <v>0.47193067146301415</v>
      </c>
      <c r="IK43" s="696">
        <v>0.76196139793892415</v>
      </c>
      <c r="IL43" s="696">
        <v>0.78289887627051702</v>
      </c>
      <c r="IM43" s="697">
        <v>0.79895995098895189</v>
      </c>
      <c r="IN43" s="599">
        <v>3</v>
      </c>
      <c r="IO43" s="600">
        <v>1</v>
      </c>
      <c r="IP43" s="601">
        <v>1</v>
      </c>
      <c r="IQ43" s="600">
        <v>38</v>
      </c>
      <c r="IR43" s="587">
        <v>53</v>
      </c>
      <c r="IS43" s="601">
        <v>91</v>
      </c>
      <c r="IT43" s="599" t="s">
        <v>1188</v>
      </c>
      <c r="IU43" s="600" t="s">
        <v>1188</v>
      </c>
      <c r="IV43" s="587" t="s">
        <v>1188</v>
      </c>
      <c r="IW43" s="601" t="s">
        <v>1188</v>
      </c>
      <c r="IX43" s="602" t="s">
        <v>1188</v>
      </c>
      <c r="IY43" s="681">
        <v>1</v>
      </c>
      <c r="IZ43" s="603" t="s">
        <v>3086</v>
      </c>
      <c r="JA43" s="681">
        <v>1</v>
      </c>
      <c r="JB43" s="603" t="s">
        <v>3087</v>
      </c>
      <c r="JC43" s="763">
        <v>1</v>
      </c>
      <c r="JD43" s="683">
        <v>1</v>
      </c>
      <c r="JE43" s="684" t="s">
        <v>3088</v>
      </c>
      <c r="JF43" s="471" t="s">
        <v>3053</v>
      </c>
      <c r="JG43" s="472">
        <v>2018</v>
      </c>
      <c r="JH43" s="763">
        <v>2</v>
      </c>
      <c r="JI43" s="683">
        <v>2</v>
      </c>
      <c r="JJ43" s="684" t="s">
        <v>3089</v>
      </c>
      <c r="JK43" s="471" t="s">
        <v>3090</v>
      </c>
      <c r="JL43" s="472">
        <v>2020</v>
      </c>
      <c r="JM43" s="734">
        <v>1</v>
      </c>
      <c r="JN43" s="683">
        <v>2</v>
      </c>
      <c r="JO43" s="683">
        <v>1</v>
      </c>
      <c r="JP43" s="684" t="s">
        <v>3091</v>
      </c>
      <c r="JQ43" s="471" t="s">
        <v>3092</v>
      </c>
      <c r="JR43" s="472">
        <v>2015</v>
      </c>
      <c r="JS43" s="734">
        <v>1</v>
      </c>
      <c r="JT43" s="683">
        <v>2</v>
      </c>
      <c r="JU43" s="684" t="s">
        <v>3093</v>
      </c>
      <c r="JV43" s="471" t="s">
        <v>3094</v>
      </c>
      <c r="JW43" s="472">
        <v>2018</v>
      </c>
      <c r="JX43" s="606">
        <v>2</v>
      </c>
      <c r="JY43" s="750" t="s">
        <v>3095</v>
      </c>
      <c r="JZ43" s="606">
        <v>2018</v>
      </c>
      <c r="KA43" s="606">
        <f t="shared" si="7"/>
        <v>3</v>
      </c>
      <c r="KB43" s="606"/>
      <c r="KC43" s="606">
        <v>1</v>
      </c>
      <c r="KD43" s="606">
        <v>2</v>
      </c>
      <c r="KE43" s="606"/>
      <c r="KF43" s="606">
        <f t="shared" si="8"/>
        <v>0</v>
      </c>
      <c r="KG43" s="606"/>
      <c r="KH43" s="606"/>
      <c r="KI43" s="606"/>
      <c r="KJ43" s="606"/>
      <c r="KK43" s="606">
        <v>1</v>
      </c>
      <c r="KL43" s="606">
        <v>1</v>
      </c>
      <c r="KM43" s="608">
        <f t="shared" si="9"/>
        <v>0.58463173508644106</v>
      </c>
      <c r="KN43" s="609">
        <v>0.4231586754322052</v>
      </c>
      <c r="KO43" s="609">
        <v>67.788459777832031</v>
      </c>
      <c r="KP43" s="610">
        <v>9</v>
      </c>
      <c r="KQ43" s="608">
        <f t="shared" si="10"/>
        <v>0.64447420835494995</v>
      </c>
      <c r="KR43" s="609">
        <v>0.72237104177474976</v>
      </c>
      <c r="KS43" s="609">
        <v>75.961540222167969</v>
      </c>
      <c r="KT43" s="610">
        <v>13</v>
      </c>
      <c r="KU43" s="610">
        <v>56</v>
      </c>
      <c r="KV43" s="563" t="s">
        <v>1237</v>
      </c>
      <c r="KW43" s="606" t="s">
        <v>3048</v>
      </c>
      <c r="KX43" s="700" t="str">
        <f t="shared" ca="1" si="11"/>
        <v>B</v>
      </c>
      <c r="KY43" s="701">
        <f t="shared" ca="1" si="12"/>
        <v>0.55729235317077652</v>
      </c>
      <c r="KZ43" s="702">
        <f t="shared" ca="1" si="13"/>
        <v>0.52335294117647058</v>
      </c>
      <c r="LA43" s="703">
        <f t="shared" ca="1" si="54"/>
        <v>0.71878095238095241</v>
      </c>
      <c r="LB43" s="703">
        <f t="shared" ca="1" si="92"/>
        <v>0.3303666666666667</v>
      </c>
      <c r="LC43" s="704">
        <f t="shared" ca="1" si="93"/>
        <v>0.65666885245901629</v>
      </c>
      <c r="LD43" s="696" cm="1">
        <f t="array" aca="1" ref="LD43" ca="1">INDIRECT(LD$203&amp;ROW())*LD$205</f>
        <v>0</v>
      </c>
      <c r="LE43" s="696" cm="1">
        <f t="array" aca="1" ref="LE43" ca="1">INDIRECT(LE$203&amp;ROW())*LE$205</f>
        <v>0</v>
      </c>
      <c r="LF43" s="696" cm="1">
        <f t="array" aca="1" ref="LF43" ca="1">INDIRECT(LF$203&amp;ROW())*LF$205</f>
        <v>0</v>
      </c>
      <c r="LG43" s="696" cm="1">
        <f t="array" aca="1" ref="LG43" ca="1">INDIRECT(LG$203&amp;ROW())*LG$205</f>
        <v>3</v>
      </c>
      <c r="LH43" s="696" cm="1">
        <f t="array" aca="1" ref="LH43" ca="1">INDIRECT(LH$203&amp;ROW())*LH$205</f>
        <v>2</v>
      </c>
      <c r="LI43" s="696" cm="1">
        <f t="array" aca="1" ref="LI43" ca="1">INDIRECT(LI$203&amp;ROW())*LI$205</f>
        <v>3</v>
      </c>
      <c r="LJ43" s="696" cm="1">
        <f t="array" aca="1" ref="LJ43" ca="1">INDIRECT(LJ$203&amp;ROW())*LJ$205</f>
        <v>3</v>
      </c>
      <c r="LK43" s="696" cm="1">
        <f t="array" aca="1" ref="LK43" ca="1">INDIRECT(LK$203&amp;ROW())*LK$205</f>
        <v>3</v>
      </c>
      <c r="LL43" s="696" cm="1">
        <f t="array" aca="1" ref="LL43" ca="1">INDIRECT(LL$203&amp;ROW())*LL$205</f>
        <v>3</v>
      </c>
      <c r="LM43" s="696" cm="1">
        <f t="array" aca="1" ref="LM43" ca="1">INDIRECT(LM$203&amp;ROW())*LM$205</f>
        <v>6</v>
      </c>
      <c r="LN43" s="696" cm="1">
        <f t="array" aca="1" ref="LN43" ca="1">INDIRECT(LN$203&amp;ROW())*LN$205</f>
        <v>3</v>
      </c>
      <c r="LO43" s="696" cm="1">
        <f t="array" aca="1" ref="LO43" ca="1">INDIRECT(LO$203&amp;ROW())*LO$205</f>
        <v>6</v>
      </c>
      <c r="LP43" s="696" cm="1">
        <f t="array" aca="1" ref="LP43" ca="1">INDIRECT(LP$203&amp;ROW())*LP$205</f>
        <v>4</v>
      </c>
      <c r="LQ43" s="696" cm="1">
        <f t="array" aca="1" ref="LQ43" ca="1">IF(INDIRECT(LQ$203&amp;ROW())="-",0,INDIRECT(LQ$203&amp;ROW())*LQ$205)</f>
        <v>4.4850000000000003</v>
      </c>
      <c r="LR43" s="696" cm="1">
        <f t="array" aca="1" ref="LR43" ca="1">INDIRECT(LR$203&amp;ROW())*LR$205</f>
        <v>4</v>
      </c>
      <c r="LS43" s="696" cm="1">
        <f t="array" aca="1" ref="LS43" ca="1">IF(INDIRECT(LS$203&amp;ROW())="-",0,INDIRECT(LS$203&amp;ROW())*LS$205)</f>
        <v>4.0944000000000003</v>
      </c>
      <c r="LT43" s="696" cm="1">
        <f t="array" aca="1" ref="LT43" ca="1">INDIRECT(LT$203&amp;ROW())*LT$205</f>
        <v>4</v>
      </c>
      <c r="LU43" s="696" cm="1">
        <f t="array" aca="1" ref="LU43" ca="1">INDIRECT(LU$203&amp;ROW())*LU$205</f>
        <v>2</v>
      </c>
      <c r="LV43" s="696" cm="1">
        <f t="array" aca="1" ref="LV43" ca="1">INDIRECT(LV$203&amp;ROW())*LV$205</f>
        <v>3</v>
      </c>
      <c r="LW43" s="696" cm="1">
        <f t="array" aca="1" ref="LW43" ca="1">INDIRECT(LW$203&amp;ROW())*LW$205</f>
        <v>0</v>
      </c>
      <c r="LX43" s="696" cm="1">
        <f t="array" aca="1" ref="LX43" ca="1">INDIRECT(LX$203&amp;ROW())*LX$205</f>
        <v>2</v>
      </c>
      <c r="LY43" s="696" cm="1">
        <f t="array" aca="1" ref="LY43" ca="1">IF(INDIRECT(LY$203&amp;ROW())="-",0,INDIRECT(LY$203&amp;ROW())*LY$205)</f>
        <v>3.9288000000000003</v>
      </c>
      <c r="LZ43" s="696" cm="1">
        <f t="array" aca="1" ref="LZ43" ca="1">INDIRECT(LZ$203&amp;ROW())*LZ$205</f>
        <v>2</v>
      </c>
      <c r="MA43" s="696" cm="1">
        <f t="array" aca="1" ref="MA43" ca="1">INDIRECT(MA$203&amp;ROW())*MA$205</f>
        <v>2</v>
      </c>
      <c r="MB43" s="696" cm="1">
        <f t="array" aca="1" ref="MB43" ca="1">INDIRECT(MB$203&amp;ROW())*MB$205</f>
        <v>0</v>
      </c>
      <c r="MC43" s="696" cm="1">
        <f t="array" aca="1" ref="MC43" ca="1">IF($MB43=0,0,INDIRECT(MC$203&amp;ROW())*MC$205)</f>
        <v>0</v>
      </c>
      <c r="MD43" s="696" cm="1">
        <f t="array" aca="1" ref="MD43" ca="1">IF($MB43=0,0,INDIRECT(MD$203&amp;ROW())*MD$205)</f>
        <v>0</v>
      </c>
      <c r="ME43" s="696" cm="1">
        <f t="array" aca="1" ref="ME43" ca="1">IF($MB43=0,0,INDIRECT(ME$203&amp;ROW())*ME$205)</f>
        <v>0</v>
      </c>
      <c r="MF43" s="696" cm="1">
        <f t="array" aca="1" ref="MF43" ca="1">IF($MB43=0,0,INDIRECT(MF$203&amp;ROW())*MF$205)</f>
        <v>0</v>
      </c>
      <c r="MG43" s="696" cm="1">
        <f t="array" aca="1" ref="MG43" ca="1">INDIRECT(MG$203&amp;ROW())*MG$205</f>
        <v>0</v>
      </c>
      <c r="MH43" s="696" cm="1">
        <f t="array" aca="1" ref="MH43" ca="1">IF($MG43=0,0,INDIRECT(MH$203&amp;ROW())*MH$205)</f>
        <v>0</v>
      </c>
      <c r="MI43" s="696" cm="1">
        <f t="array" aca="1" ref="MI43" ca="1">IF($MG43=0,0,INDIRECT(MI$203&amp;ROW())*MI$205)</f>
        <v>0</v>
      </c>
      <c r="MJ43" s="696" cm="1">
        <f t="array" aca="1" ref="MJ43" ca="1">INDIRECT(MJ$203&amp;ROW())*MJ$205</f>
        <v>0</v>
      </c>
      <c r="MK43" s="696" cm="1">
        <f t="array" aca="1" ref="MK43" ca="1">INDIRECT(MK$203&amp;ROW())*MK$205</f>
        <v>0</v>
      </c>
      <c r="ML43" s="696" cm="1">
        <f t="array" aca="1" ref="ML43" ca="1">INDIRECT(ML$203&amp;ROW())*ML$205</f>
        <v>0</v>
      </c>
      <c r="MM43" s="696" cm="1">
        <f t="array" aca="1" ref="MM43" ca="1">INDIRECT(MM$203&amp;ROW())*MM$205</f>
        <v>6</v>
      </c>
      <c r="MN43" s="696" cm="1">
        <f t="array" aca="1" ref="MN43" ca="1">INDIRECT(MN$203&amp;ROW())*MN$205</f>
        <v>4</v>
      </c>
      <c r="MO43" s="696" cm="1">
        <f t="array" aca="1" ref="MO43" ca="1">INDIRECT(MO$203&amp;ROW())*MO$205</f>
        <v>0</v>
      </c>
      <c r="MP43" s="696" cm="1">
        <f t="array" aca="1" ref="MP43" ca="1">INDIRECT(MP$203&amp;ROW())*MP$205</f>
        <v>2</v>
      </c>
      <c r="MQ43" s="696" cm="1">
        <f t="array" aca="1" ref="MQ43" ca="1">INDIRECT(MQ$203&amp;ROW())*MQ$205</f>
        <v>2</v>
      </c>
      <c r="MR43" s="696" cm="1">
        <f t="array" aca="1" ref="MR43" ca="1">INDIRECT(MR$203&amp;ROW())*MR$205</f>
        <v>2</v>
      </c>
      <c r="MS43" s="696" cm="1">
        <f t="array" aca="1" ref="MS43" ca="1">INDIRECT(MS$203&amp;ROW())*MS$205</f>
        <v>2</v>
      </c>
      <c r="MT43" s="696" cm="1">
        <f t="array" aca="1" ref="MT43" ca="1">INDIRECT(MT$203&amp;ROW())*MT$205</f>
        <v>3</v>
      </c>
      <c r="MU43" s="696" cm="1">
        <f t="array" aca="1" ref="MU43" ca="1">INDIRECT(MU$203&amp;ROW())*MU$205</f>
        <v>2</v>
      </c>
      <c r="MV43" s="696" cm="1">
        <f t="array" aca="1" ref="MV43" ca="1">IF(INDIRECT(MV$203&amp;ROW())="-",0,INDIRECT(MV$203&amp;ROW())*MV$205)</f>
        <v>5.0568</v>
      </c>
      <c r="MW43" s="696" cm="1">
        <f t="array" aca="1" ref="MW43" ca="1">INDIRECT(MW$203&amp;ROW())*MW$205</f>
        <v>4</v>
      </c>
      <c r="MX43" s="696" cm="1">
        <f t="array" aca="1" ref="MX43" ca="1">INDIRECT(MX$203&amp;ROW())*MX$205</f>
        <v>4</v>
      </c>
      <c r="MY43" s="696" cm="1">
        <f t="array" aca="1" ref="MY43" ca="1">INDIRECT(MY$203&amp;ROW())*MY$205</f>
        <v>4</v>
      </c>
      <c r="NA43" s="701">
        <f t="shared" si="16"/>
        <v>0.7255487804878048</v>
      </c>
      <c r="NB43" s="617">
        <f t="shared" si="17"/>
        <v>0.69159999999999999</v>
      </c>
      <c r="NC43" s="695">
        <f t="shared" si="18"/>
        <v>0.2042153846153846</v>
      </c>
      <c r="ND43" s="697">
        <f t="shared" si="19"/>
        <v>0.73491851851851853</v>
      </c>
      <c r="NE43" s="694">
        <f t="shared" si="20"/>
        <v>0.58907067090542697</v>
      </c>
      <c r="NF43" s="682" t="str">
        <f t="shared" si="21"/>
        <v>B</v>
      </c>
      <c r="NH43" s="606" t="s">
        <v>3048</v>
      </c>
      <c r="NI43" s="563" t="str">
        <f t="shared" si="22"/>
        <v>A</v>
      </c>
      <c r="NJ43" s="563" t="str">
        <f t="shared" si="23"/>
        <v>B</v>
      </c>
      <c r="NK43" s="563" t="str">
        <f t="shared" ca="1" si="24"/>
        <v>B</v>
      </c>
      <c r="NL43" s="563" t="str">
        <f t="shared" ca="1" si="25"/>
        <v>B</v>
      </c>
      <c r="NM43" s="563" t="str">
        <f t="shared" ca="1" si="26"/>
        <v>B</v>
      </c>
      <c r="NN43" s="563" t="str">
        <f t="shared" ca="1" si="55"/>
        <v>B</v>
      </c>
      <c r="NO43" s="563" t="str">
        <f t="shared" ca="1" si="56"/>
        <v>B</v>
      </c>
      <c r="NP43" s="606" t="str">
        <f t="shared" si="27"/>
        <v>-</v>
      </c>
      <c r="NQ43" s="682" t="str">
        <f t="shared" si="28"/>
        <v>Yes</v>
      </c>
      <c r="NR43" s="682" t="e">
        <f>IF(OR(AND(NI43="A",OR(NJ43="C",NJ43="D")),AND(NI43="A",OR(#REF!="C",#REF!="D")),AND(NI43="B",OR(NJ43="D",#REF!="D")),AND(OR(NI43="C",NI43="D"),OR(NJ43="A",NJ43="B")),AND(OR(NI43="C",NI43="D"),OR(#REF!="A",#REF!="B")),AND(OR(NJ43="A",#REF!="A",NJ43="B",#REF!="B"),OR(NP43="-",NQ43="-")),AND(OR(NJ43="C",#REF!="C",NJ43="D",#REF!="D"),NP43="Yes")),"Yes","-")</f>
        <v>#REF!</v>
      </c>
      <c r="NS43" s="607" t="s">
        <v>3096</v>
      </c>
      <c r="NT43" s="619">
        <f t="shared" si="29"/>
        <v>0.75760000000000005</v>
      </c>
      <c r="NU43" s="619">
        <f t="shared" si="30"/>
        <v>0.58907067090542697</v>
      </c>
      <c r="NV43" s="619">
        <f t="shared" ca="1" si="31"/>
        <v>0.55729235317077652</v>
      </c>
      <c r="NW43" s="619">
        <f t="shared" ca="1" si="57"/>
        <v>0.57959357866164574</v>
      </c>
      <c r="NX43" s="619">
        <f t="shared" ca="1" si="58"/>
        <v>0.56974175356763346</v>
      </c>
      <c r="NY43" s="620">
        <f t="shared" ca="1" si="59"/>
        <v>0.57926224753601341</v>
      </c>
      <c r="NZ43" s="620">
        <f t="shared" ca="1" si="60"/>
        <v>0.59721590184843198</v>
      </c>
      <c r="OA43" s="705" t="s">
        <v>1188</v>
      </c>
      <c r="OB43" s="706" t="s">
        <v>1188</v>
      </c>
      <c r="OC43" s="494"/>
      <c r="OE43" s="606" t="s">
        <v>3048</v>
      </c>
      <c r="OF43" s="700" t="str">
        <f t="shared" ca="1" si="32"/>
        <v>B</v>
      </c>
      <c r="OG43" s="701">
        <f t="shared" ca="1" si="61"/>
        <v>0.57959357866164574</v>
      </c>
      <c r="OH43" s="705">
        <f t="shared" ca="1" si="33"/>
        <v>0.67005209327548809</v>
      </c>
      <c r="OI43" s="696">
        <f t="shared" ca="1" si="34"/>
        <v>0.70657286424090349</v>
      </c>
      <c r="OJ43" s="696">
        <f t="shared" ca="1" si="35"/>
        <v>0.22371385538419408</v>
      </c>
      <c r="OK43" s="697">
        <f t="shared" ca="1" si="36"/>
        <v>0.71803550174599706</v>
      </c>
      <c r="OL43" s="696" cm="1">
        <f t="array" aca="1" ref="OL43" ca="1">INDIRECT(OL$203&amp;ROW())*OL$205</f>
        <v>0</v>
      </c>
      <c r="OM43" s="696" cm="1">
        <f t="array" aca="1" ref="OM43" ca="1">INDIRECT(OM$203&amp;ROW())*OM$205</f>
        <v>0</v>
      </c>
      <c r="ON43" s="696" cm="1">
        <f t="array" aca="1" ref="ON43" ca="1">INDIRECT(ON$203&amp;ROW())*ON$205</f>
        <v>0</v>
      </c>
      <c r="OO43" s="696" cm="1">
        <f t="array" aca="1" ref="OO43" ca="1">INDIRECT(OO$203&amp;ROW())*OO$205</f>
        <v>1.0790999999999999</v>
      </c>
      <c r="OP43" s="696" cm="1">
        <f t="array" aca="1" ref="OP43" ca="1">INDIRECT(OP$203&amp;ROW())*OP$205</f>
        <v>1.0553999999999999</v>
      </c>
      <c r="OQ43" s="696" cm="1">
        <f t="array" aca="1" ref="OQ43" ca="1">INDIRECT(OQ$203&amp;ROW())*OQ$205</f>
        <v>1.5849</v>
      </c>
      <c r="OR43" s="696" cm="1">
        <f t="array" aca="1" ref="OR43" ca="1">INDIRECT(OR$203&amp;ROW())*OR$205</f>
        <v>1.4141999999999999</v>
      </c>
      <c r="OS43" s="696" cm="1">
        <f t="array" aca="1" ref="OS43" ca="1">INDIRECT(OS$203&amp;ROW())*OS$205</f>
        <v>1.5387</v>
      </c>
      <c r="OT43" s="696" cm="1">
        <f t="array" aca="1" ref="OT43" ca="1">INDIRECT(OT$203&amp;ROW())*OT$205</f>
        <v>1.4727000000000001</v>
      </c>
      <c r="OU43" s="696" cm="1">
        <f t="array" aca="1" ref="OU43" ca="1">INDIRECT(OU$203&amp;ROW())*OU$205</f>
        <v>1.9304999999999999</v>
      </c>
      <c r="OV43" s="696" cm="1">
        <f t="array" aca="1" ref="OV43" ca="1">INDIRECT(OV$203&amp;ROW())*OV$205</f>
        <v>1.2161999999999999</v>
      </c>
      <c r="OW43" s="696" cm="1">
        <f t="array" aca="1" ref="OW43" ca="1">INDIRECT(OW$203&amp;ROW())*OW$205</f>
        <v>1.5144000000000002</v>
      </c>
      <c r="OX43" s="696" cm="1">
        <f t="array" aca="1" ref="OX43" ca="1">INDIRECT(OX$203&amp;ROW())*OX$205</f>
        <v>1.3977999999999999</v>
      </c>
      <c r="OY43" s="696" cm="1">
        <f t="array" aca="1" ref="OY43" ca="1">IF(INDIRECT(OY$203&amp;ROW())="-",0,INDIRECT(OY$203&amp;ROW())*OY$205)</f>
        <v>0.53050075000000008</v>
      </c>
      <c r="OZ43" s="696" cm="1">
        <f t="array" aca="1" ref="OZ43" ca="1">INDIRECT(OZ$203&amp;ROW())*OZ$205</f>
        <v>0.71030000000000004</v>
      </c>
      <c r="PA43" s="696" cm="1">
        <f t="array" aca="1" ref="PA43" ca="1">IF(INDIRECT(PA$203&amp;ROW())="-",0,INDIRECT(PA$203&amp;ROW())*PA$205)</f>
        <v>0.60283215999999995</v>
      </c>
      <c r="PB43" s="705" cm="1">
        <f t="array" aca="1" ref="PB43" ca="1">INDIRECT(PB$203&amp;ROW())*PB$205</f>
        <v>1.5084</v>
      </c>
      <c r="PC43" s="696" cm="1">
        <f t="array" aca="1" ref="PC43" ca="1">INDIRECT(PC$203&amp;ROW())*PC$205</f>
        <v>1.3946000000000001</v>
      </c>
      <c r="PD43" s="696" cm="1">
        <f t="array" aca="1" ref="PD43" ca="1">INDIRECT(PD$203&amp;ROW())*PD$205</f>
        <v>2.2025999999999999</v>
      </c>
      <c r="PE43" s="696" cm="1">
        <f t="array" aca="1" ref="PE43" ca="1">INDIRECT(PE$203&amp;ROW())*PE$205</f>
        <v>0</v>
      </c>
      <c r="PF43" s="696" cm="1">
        <f t="array" aca="1" ref="PF43" ca="1">INDIRECT(PF$203&amp;ROW())*PF$205</f>
        <v>1.3308</v>
      </c>
      <c r="PG43" s="696" cm="1">
        <f t="array" aca="1" ref="PG43" ca="1">IF(INDIRECT(PG$203&amp;ROW())="-",0,INDIRECT(PG$203&amp;ROW())*PG$205)</f>
        <v>0.57295000000000007</v>
      </c>
      <c r="PH43" s="696" cm="1">
        <f t="array" aca="1" ref="PH43" ca="1">INDIRECT(PH$203&amp;ROW())*PH$205</f>
        <v>0.61699999999999999</v>
      </c>
      <c r="PI43" s="696" cm="1">
        <f t="array" aca="1" ref="PI43" ca="1">INDIRECT(PI$203&amp;ROW())*PI$205</f>
        <v>0.60729999999999995</v>
      </c>
      <c r="PJ43" s="696" cm="1">
        <f t="array" aca="1" ref="PJ43" ca="1">INDIRECT(PJ$203&amp;ROW())*PJ$205</f>
        <v>0</v>
      </c>
      <c r="PK43" s="696" cm="1">
        <f t="array" aca="1" ref="PK43" ca="1">IF($PJ43=0,0,INDIRECT(PK$203&amp;ROW())*PK$205)</f>
        <v>0</v>
      </c>
      <c r="PL43" s="696" cm="1">
        <f t="array" aca="1" ref="PL43" ca="1">IF($MPE43=0,0,INDIRECT(PL$203&amp;ROW())*PL$205)</f>
        <v>0</v>
      </c>
      <c r="PM43" s="696" cm="1">
        <f t="array" aca="1" ref="PM43" ca="1">IF($MPE43=0,0,INDIRECT(PM$203&amp;ROW())*PM$205)</f>
        <v>0</v>
      </c>
      <c r="PN43" s="696" cm="1">
        <f t="array" aca="1" ref="PN43" ca="1">IF($PJ43=0,0,INDIRECT(PN$203&amp;ROW())*PN$205)</f>
        <v>0</v>
      </c>
      <c r="PO43" s="696" cm="1">
        <f t="array" aca="1" ref="PO43" ca="1">INDIRECT(PO$203&amp;ROW())*PO$205</f>
        <v>0</v>
      </c>
      <c r="PP43" s="696" cm="1">
        <f t="array" aca="1" ref="PP43" ca="1">IF($PO43=0,0,INDIRECT(PP$203&amp;ROW())*PP$205)</f>
        <v>0</v>
      </c>
      <c r="PQ43" s="696" cm="1">
        <f t="array" aca="1" ref="PQ43" ca="1">IF($PO43=0,0,INDIRECT(PQ$203&amp;ROW())*PQ$205)</f>
        <v>0</v>
      </c>
      <c r="PR43" s="696" cm="1">
        <f t="array" aca="1" ref="PR43" ca="1">INDIRECT(PR$203&amp;ROW())*PR$205</f>
        <v>0</v>
      </c>
      <c r="PS43" s="696" cm="1">
        <f t="array" aca="1" ref="PS43" ca="1">INDIRECT(PS$203&amp;ROW())*PS$205</f>
        <v>0</v>
      </c>
      <c r="PT43" s="696" cm="1">
        <f t="array" aca="1" ref="PT43" ca="1">INDIRECT(PT$203&amp;ROW())*PT$205</f>
        <v>0</v>
      </c>
      <c r="PU43" s="696" cm="1">
        <f t="array" aca="1" ref="PU43" ca="1">INDIRECT(PU$203&amp;ROW())*PU$205</f>
        <v>1.7696999999999998</v>
      </c>
      <c r="PV43" s="696" cm="1">
        <f t="array" aca="1" ref="PV43" ca="1">INDIRECT(PV$203&amp;ROW())*PV$205</f>
        <v>0.6966</v>
      </c>
      <c r="PW43" s="696" cm="1">
        <f t="array" aca="1" ref="PW43" ca="1">INDIRECT(PW$203&amp;ROW())*PW$205</f>
        <v>0</v>
      </c>
      <c r="PX43" s="696" cm="1">
        <f t="array" aca="1" ref="PX43" ca="1">INDIRECT(PX$203&amp;ROW())*PX$205</f>
        <v>1.1714</v>
      </c>
      <c r="PY43" s="696" cm="1">
        <f t="array" aca="1" ref="PY43" ca="1">INDIRECT(PY$203&amp;ROW())*PY$205</f>
        <v>1.1866000000000001</v>
      </c>
      <c r="PZ43" s="696" cm="1">
        <f t="array" aca="1" ref="PZ43" ca="1">INDIRECT(PZ$203&amp;ROW())*PZ$205</f>
        <v>0.17430000000000001</v>
      </c>
      <c r="QA43" s="696" cm="1">
        <f t="array" aca="1" ref="QA43" ca="1">INDIRECT(QA$203&amp;ROW())*QA$205</f>
        <v>0.31659999999999999</v>
      </c>
      <c r="QB43" s="696" cm="1">
        <f t="array" aca="1" ref="QB43" ca="1">INDIRECT(QB$203&amp;ROW())*QB$205</f>
        <v>2.3948999999999998</v>
      </c>
      <c r="QC43" s="696" cm="1">
        <f t="array" aca="1" ref="QC43" ca="1">INDIRECT(QC$203&amp;ROW())*QC$205</f>
        <v>1.4259999999999999</v>
      </c>
      <c r="QD43" s="696" cm="1">
        <f t="array" aca="1" ref="QD43" ca="1">IF(INDIRECT(QD$203&amp;ROW())="-",0,INDIRECT(QD$203&amp;ROW())*QD$205)</f>
        <v>0.51756347999999996</v>
      </c>
      <c r="QE43" s="696" cm="1">
        <f t="array" aca="1" ref="QE43" ca="1">INDIRECT(QE$203&amp;ROW())*QE$205</f>
        <v>1.0656000000000001</v>
      </c>
      <c r="QF43" s="696" cm="1">
        <f t="array" aca="1" ref="QF43" ca="1">INDIRECT(QF$203&amp;ROW())*QF$205</f>
        <v>0.72440000000000004</v>
      </c>
      <c r="QG43" s="696" cm="1">
        <f t="array" aca="1" ref="QG43" ca="1">INDIRECT(QG$203&amp;ROW())*QG$205</f>
        <v>0.74980000000000002</v>
      </c>
      <c r="QI43" s="606" t="s">
        <v>3048</v>
      </c>
      <c r="QJ43" s="700" t="str">
        <f t="shared" ca="1" si="37"/>
        <v>B</v>
      </c>
      <c r="QK43" s="701">
        <f t="shared" ca="1" si="62"/>
        <v>0.56974175356763346</v>
      </c>
      <c r="QL43" s="705">
        <f t="shared" ca="1" si="94"/>
        <v>0.77295957084560685</v>
      </c>
      <c r="QM43" s="696">
        <f t="shared" ca="1" si="95"/>
        <v>0.59378245288912834</v>
      </c>
      <c r="QN43" s="696">
        <f t="shared" ca="1" si="40"/>
        <v>0.17888771548695453</v>
      </c>
      <c r="QO43" s="697">
        <f t="shared" ca="1" si="41"/>
        <v>0.73333727504884394</v>
      </c>
      <c r="QP43" s="696" cm="1">
        <f t="array" aca="1" ref="QP43" ca="1">INDIRECT(QP$203&amp;ROW())*QP$205</f>
        <v>0</v>
      </c>
      <c r="QQ43" s="696" cm="1">
        <f t="array" aca="1" ref="QQ43" ca="1">INDIRECT(QQ$203&amp;ROW())*QQ$205</f>
        <v>0</v>
      </c>
      <c r="QR43" s="696" cm="1">
        <f t="array" aca="1" ref="QR43" ca="1">INDIRECT(QR$203&amp;ROW())*QR$205</f>
        <v>0</v>
      </c>
      <c r="QS43" s="696" cm="1">
        <f t="array" aca="1" ref="QS43" ca="1">INDIRECT(QS$203&amp;ROW())*QS$205</f>
        <v>0.22471360933801068</v>
      </c>
      <c r="QT43" s="696" cm="1">
        <f t="array" aca="1" ref="QT43" ca="1">INDIRECT(QT$203&amp;ROW())*QT$205</f>
        <v>0.17488542943331029</v>
      </c>
      <c r="QU43" s="696" cm="1">
        <f t="array" aca="1" ref="QU43" ca="1">INDIRECT(QU$203&amp;ROW())*QU$205</f>
        <v>0.53329206883563263</v>
      </c>
      <c r="QV43" s="696" cm="1">
        <f t="array" aca="1" ref="QV43" ca="1">INDIRECT(QV$203&amp;ROW())*QV$205</f>
        <v>0.24117831443907087</v>
      </c>
      <c r="QW43" s="696" cm="1">
        <f t="array" aca="1" ref="QW43" ca="1">INDIRECT(QW$203&amp;ROW())*QW$205</f>
        <v>0.53099416374332975</v>
      </c>
      <c r="QX43" s="696" cm="1">
        <f t="array" aca="1" ref="QX43" ca="1">INDIRECT(QX$203&amp;ROW())*QX$205</f>
        <v>0.60640894423913805</v>
      </c>
      <c r="QY43" s="696" cm="1">
        <f t="array" aca="1" ref="QY43" ca="1">INDIRECT(QY$203&amp;ROW())*QY$205</f>
        <v>0.13540247513535897</v>
      </c>
      <c r="QZ43" s="696" cm="1">
        <f t="array" aca="1" ref="QZ43" ca="1">INDIRECT(QZ$203&amp;ROW())*QZ$205</f>
        <v>0.27613248380770827</v>
      </c>
      <c r="RA43" s="696" cm="1">
        <f t="array" aca="1" ref="RA43" ca="1">INDIRECT(RA$203&amp;ROW())*RA$205</f>
        <v>5.1272116233970627E-2</v>
      </c>
      <c r="RB43" s="696" cm="1">
        <f t="array" aca="1" ref="RB43" ca="1">INDIRECT(RB$203&amp;ROW())*RB$205</f>
        <v>0.11461142513892485</v>
      </c>
      <c r="RC43" s="696" cm="1">
        <f t="array" aca="1" ref="RC43" ca="1">IF(INDIRECT(RC$203&amp;ROW())="-",0,INDIRECT(RC$203&amp;ROW())*RC$205)</f>
        <v>6.2721689846282555E-2</v>
      </c>
      <c r="RD43" s="696" cm="1">
        <f t="array" aca="1" ref="RD43" ca="1">INDIRECT(RD$203&amp;ROW())*RD$205</f>
        <v>3.5721048970443148E-2</v>
      </c>
      <c r="RE43" s="696" cm="1">
        <f t="array" aca="1" ref="RE43" ca="1">IF(INDIRECT(RE$203&amp;ROW())="-",0,INDIRECT(RE$203&amp;ROW())*RE$205)</f>
        <v>4.3188440713074386E-2</v>
      </c>
      <c r="RF43" s="705" cm="1">
        <f t="array" aca="1" ref="RF43" ca="1">INDIRECT(RF$203&amp;ROW())*RF$205</f>
        <v>0.10613798880649605</v>
      </c>
      <c r="RG43" s="696" cm="1">
        <f t="array" aca="1" ref="RG43" ca="1">INDIRECT(RG$203&amp;ROW())*RG$205</f>
        <v>0.27650466908360405</v>
      </c>
      <c r="RH43" s="696" cm="1">
        <f t="array" aca="1" ref="RH43" ca="1">INDIRECT(RH$203&amp;ROW())*RH$205</f>
        <v>8.7581521170816884E-2</v>
      </c>
      <c r="RI43" s="696" cm="1">
        <f t="array" aca="1" ref="RI43" ca="1">INDIRECT(RI$203&amp;ROW())*RI$205</f>
        <v>0</v>
      </c>
      <c r="RJ43" s="696" cm="1">
        <f t="array" aca="1" ref="RJ43" ca="1">INDIRECT(RJ$203&amp;ROW())*RJ$205</f>
        <v>0.12226723336432462</v>
      </c>
      <c r="RK43" s="696" cm="1">
        <f t="array" aca="1" ref="RK43" ca="1">IF(INDIRECT(RK$203&amp;ROW())="-",0,INDIRECT(RK$203&amp;ROW())*RK$205)</f>
        <v>3.9564062940499842E-2</v>
      </c>
      <c r="RL43" s="696" cm="1">
        <f t="array" aca="1" ref="RL43" ca="1">INDIRECT(RL$203&amp;ROW())*RL$205</f>
        <v>0.11262003659234653</v>
      </c>
      <c r="RM43" s="696" cm="1">
        <f t="array" aca="1" ref="RM43" ca="1">INDIRECT(RM$203&amp;ROW())*RM$205</f>
        <v>1.4993730364766381E-2</v>
      </c>
      <c r="RN43" s="696" cm="1">
        <f t="array" aca="1" ref="RN43" ca="1">INDIRECT(RN$203&amp;ROW())*RN$205</f>
        <v>0</v>
      </c>
      <c r="RO43" s="696" cm="1">
        <f t="array" aca="1" ref="RO43" ca="1">IF($RN43=0,0,INDIRECT(RO$203&amp;ROW())*RO$205)</f>
        <v>0</v>
      </c>
      <c r="RP43" s="696" cm="1">
        <f t="array" aca="1" ref="RP43" ca="1">IF($RN43=0,0,INDIRECT(RP$203&amp;ROW())*RP$205)</f>
        <v>0</v>
      </c>
      <c r="RQ43" s="696" cm="1">
        <f t="array" aca="1" ref="RQ43" ca="1">IF($RN43=0,0,INDIRECT(RQ$203&amp;ROW())*RQ$205)</f>
        <v>0</v>
      </c>
      <c r="RR43" s="696" cm="1">
        <f t="array" aca="1" ref="RR43" ca="1">IF($RN43=0,0,INDIRECT(RR$203&amp;ROW())*RR$205)</f>
        <v>0</v>
      </c>
      <c r="RS43" s="696" cm="1">
        <f t="array" aca="1" ref="RS43" ca="1">INDIRECT(RS$203&amp;ROW())*RS$205</f>
        <v>0</v>
      </c>
      <c r="RT43" s="696" cm="1">
        <f t="array" aca="1" ref="RT43" ca="1">IF($RS43=0,0,INDIRECT(RT$203&amp;ROW())*RT$205)</f>
        <v>0</v>
      </c>
      <c r="RU43" s="696" cm="1">
        <f t="array" aca="1" ref="RU43" ca="1">IF($RS43=0,0,INDIRECT(RU$203&amp;ROW())*RU$205)</f>
        <v>0</v>
      </c>
      <c r="RV43" s="696" cm="1">
        <f t="array" aca="1" ref="RV43" ca="1">INDIRECT(RV$203&amp;ROW())*RV$205</f>
        <v>0</v>
      </c>
      <c r="RW43" s="696" cm="1">
        <f t="array" aca="1" ref="RW43" ca="1">INDIRECT(RW$203&amp;ROW())*RW$205</f>
        <v>0</v>
      </c>
      <c r="RX43" s="696" cm="1">
        <f t="array" aca="1" ref="RX43" ca="1">INDIRECT(RX$203&amp;ROW())*RX$205</f>
        <v>0</v>
      </c>
      <c r="RY43" s="696" cm="1">
        <f t="array" aca="1" ref="RY43" ca="1">INDIRECT(RY$203&amp;ROW())*RY$205</f>
        <v>8.4396695370290389E-2</v>
      </c>
      <c r="RZ43" s="696" cm="1">
        <f t="array" aca="1" ref="RZ43" ca="1">INDIRECT(RZ$203&amp;ROW())*RZ$205</f>
        <v>3.6812489486199085E-2</v>
      </c>
      <c r="SA43" s="696" cm="1">
        <f t="array" aca="1" ref="SA43" ca="1">INDIRECT(SA$203&amp;ROW())*SA$205</f>
        <v>0</v>
      </c>
      <c r="SB43" s="696" cm="1">
        <f t="array" aca="1" ref="SB43" ca="1">INDIRECT(SB$203&amp;ROW())*SB$205</f>
        <v>4.7124126502052749E-2</v>
      </c>
      <c r="SC43" s="696" cm="1">
        <f t="array" aca="1" ref="SC43" ca="1">INDIRECT(SC$203&amp;ROW())*SC$205</f>
        <v>5.4291606235991073E-2</v>
      </c>
      <c r="SD43" s="696" cm="1">
        <f t="array" aca="1" ref="SD43" ca="1">INDIRECT(SD$203&amp;ROW())*SD$205</f>
        <v>0.3072993885784252</v>
      </c>
      <c r="SE43" s="696" cm="1">
        <f t="array" aca="1" ref="SE43" ca="1">INDIRECT(SE$203&amp;ROW())*SE$205</f>
        <v>0.2585618210787391</v>
      </c>
      <c r="SF43" s="696" cm="1">
        <f t="array" aca="1" ref="SF43" ca="1">INDIRECT(SF$203&amp;ROW())*SF$205</f>
        <v>0.19835664972334499</v>
      </c>
      <c r="SG43" s="696" cm="1">
        <f t="array" aca="1" ref="SG43" ca="1">INDIRECT(SG$203&amp;ROW())*SG$205</f>
        <v>7.4767843909269882E-2</v>
      </c>
      <c r="SH43" s="696" cm="1">
        <f t="array" aca="1" ref="SH43" ca="1">IF(INDIRECT(SH$203&amp;ROW())="-",0,INDIRECT(SH$203&amp;ROW())*SH$205)</f>
        <v>6.6311552587190667E-2</v>
      </c>
      <c r="SI43" s="696" cm="1">
        <f t="array" aca="1" ref="SI43" ca="1">INDIRECT(SI$203&amp;ROW())*SI$205</f>
        <v>0.24423887568083891</v>
      </c>
      <c r="SJ43" s="696" cm="1">
        <f t="array" aca="1" ref="SJ43" ca="1">INDIRECT(SJ$203&amp;ROW())*SJ$205</f>
        <v>0.10961749760323641</v>
      </c>
      <c r="SK43" s="696" cm="1">
        <f t="array" aca="1" ref="SK43" ca="1">INDIRECT(SK$203&amp;ROW())*SK$205</f>
        <v>0.10630745296900188</v>
      </c>
      <c r="SN43" s="606" t="s">
        <v>3048</v>
      </c>
      <c r="SO43" s="707" cm="1">
        <f t="array" aca="1" ref="SO43" ca="1">INDIRECT(SO$203&amp;ROW())*SO$205</f>
        <v>0</v>
      </c>
      <c r="SP43" s="707" cm="1">
        <f t="array" aca="1" ref="SP43" ca="1">INDIRECT(SP$203&amp;ROW())*SP$205</f>
        <v>0</v>
      </c>
      <c r="SQ43" s="707" cm="1">
        <f t="array" aca="1" ref="SQ43" ca="1">INDIRECT(SQ$203&amp;ROW())*SQ$205</f>
        <v>0</v>
      </c>
      <c r="SR43" s="707" cm="1">
        <f t="array" aca="1" ref="SR43" ca="1">INDIRECT(SR$203&amp;ROW())*SR$205</f>
        <v>3</v>
      </c>
      <c r="SS43" s="707" cm="1">
        <f t="array" aca="1" ref="SS43" ca="1">INDIRECT(SS$203&amp;ROW())*SS$205</f>
        <v>2</v>
      </c>
      <c r="ST43" s="707" cm="1">
        <f t="array" aca="1" ref="ST43" ca="1">INDIRECT(ST$203&amp;ROW())*ST$205</f>
        <v>3</v>
      </c>
      <c r="SU43" s="707" cm="1">
        <f t="array" aca="1" ref="SU43" ca="1">INDIRECT(SU$203&amp;ROW())*SU$205</f>
        <v>3</v>
      </c>
      <c r="SV43" s="707" cm="1">
        <f t="array" aca="1" ref="SV43" ca="1">INDIRECT(SV$203&amp;ROW())*SV$205</f>
        <v>3</v>
      </c>
      <c r="SW43" s="707" cm="1">
        <f t="array" aca="1" ref="SW43" ca="1">INDIRECT(SW$203&amp;ROW())*SW$205</f>
        <v>3</v>
      </c>
      <c r="SX43" s="707" cm="1">
        <f t="array" aca="1" ref="SX43" ca="1">INDIRECT(SX$203&amp;ROW())*SX$205</f>
        <v>3</v>
      </c>
      <c r="SY43" s="707" cm="1">
        <f t="array" aca="1" ref="SY43" ca="1">INDIRECT(SY$203&amp;ROW())*SY$205</f>
        <v>3</v>
      </c>
      <c r="SZ43" s="707" cm="1">
        <f t="array" aca="1" ref="SZ43" ca="1">INDIRECT(SZ$203&amp;ROW())*SZ$205</f>
        <v>3</v>
      </c>
      <c r="TA43" s="707" cm="1">
        <f t="array" aca="1" ref="TA43" ca="1">INDIRECT(TA$203&amp;ROW())*TA$205</f>
        <v>2</v>
      </c>
      <c r="TB43" s="696" cm="1">
        <f t="array" aca="1" ref="TB43" ca="1">IF(INDIRECT(TB$203&amp;ROW())="-",0,INDIRECT(TB$203&amp;ROW())*TB$205)</f>
        <v>0.74750000000000005</v>
      </c>
      <c r="TC43" s="707" cm="1">
        <f t="array" aca="1" ref="TC43" ca="1">INDIRECT(TC$203&amp;ROW())*TC$205</f>
        <v>1</v>
      </c>
      <c r="TD43" s="696" cm="1">
        <f t="array" aca="1" ref="TD43" ca="1">IF(INDIRECT(TD$203&amp;ROW())="-",0,INDIRECT(TD$203&amp;ROW())*TD$205)</f>
        <v>0.68240000000000001</v>
      </c>
      <c r="TE43" s="732" cm="1">
        <f t="array" aca="1" ref="TE43" ca="1">INDIRECT(TE$203&amp;ROW())*TE$205</f>
        <v>2</v>
      </c>
      <c r="TF43" s="707" cm="1">
        <f t="array" aca="1" ref="TF43" ca="1">INDIRECT(TF$203&amp;ROW())*TF$205</f>
        <v>2</v>
      </c>
      <c r="TG43" s="707" cm="1">
        <f t="array" aca="1" ref="TG43" ca="1">INDIRECT(TG$203&amp;ROW())*TG$205</f>
        <v>3</v>
      </c>
      <c r="TH43" s="707" cm="1">
        <f t="array" aca="1" ref="TH43" ca="1">INDIRECT(TH$203&amp;ROW())*TH$205</f>
        <v>0</v>
      </c>
      <c r="TI43" s="707" cm="1">
        <f t="array" aca="1" ref="TI43" ca="1">INDIRECT(TI$203&amp;ROW())*TI$205</f>
        <v>2</v>
      </c>
      <c r="TJ43" s="696" cm="1">
        <f t="array" aca="1" ref="TJ43" ca="1">IF(INDIRECT(TJ$203&amp;ROW())="-",0,INDIRECT(TJ$203&amp;ROW())*TJ$205)</f>
        <v>0.65480000000000005</v>
      </c>
      <c r="TK43" s="707" cm="1">
        <f t="array" aca="1" ref="TK43" ca="1">INDIRECT(TK$203&amp;ROW())*TK$205</f>
        <v>1</v>
      </c>
      <c r="TL43" s="707" cm="1">
        <f t="array" aca="1" ref="TL43" ca="1">INDIRECT(TL$203&amp;ROW())*TL$205</f>
        <v>1</v>
      </c>
      <c r="TM43" s="707" cm="1">
        <f t="array" aca="1" ref="TM43" ca="1">INDIRECT(TM$203&amp;ROW())*TM$205</f>
        <v>0</v>
      </c>
      <c r="TN43" s="707" cm="1">
        <f t="array" aca="1" ref="TN43" ca="1">IF($TM43=0,0,INDIRECT(TN$203&amp;ROW())*TN$205)</f>
        <v>0</v>
      </c>
      <c r="TO43" s="707" cm="1">
        <f t="array" aca="1" ref="TO43" ca="1">IF($TM43=0,0,INDIRECT(TO$203&amp;ROW())*TO$205)</f>
        <v>0</v>
      </c>
      <c r="TP43" s="707" cm="1">
        <f t="array" aca="1" ref="TP43" ca="1">IF($TM43=0,0,INDIRECT(TP$203&amp;ROW())*TP$205)</f>
        <v>0</v>
      </c>
      <c r="TQ43" s="707" cm="1">
        <f t="array" aca="1" ref="TQ43" ca="1">IF($TM43=0,0,INDIRECT(TQ$203&amp;ROW())*TQ$205)</f>
        <v>0</v>
      </c>
      <c r="TR43" s="707" cm="1">
        <f t="array" aca="1" ref="TR43" ca="1">INDIRECT(TR$203&amp;ROW())*TR$205</f>
        <v>0</v>
      </c>
      <c r="TS43" s="707" cm="1">
        <f t="array" aca="1" ref="TS43" ca="1">IF($TR43=0,0,INDIRECT(TS$203&amp;ROW())*TS$205)</f>
        <v>0</v>
      </c>
      <c r="TT43" s="707" cm="1">
        <f t="array" aca="1" ref="TT43" ca="1">IF($TR43=0,0,INDIRECT(TT$203&amp;ROW())*TT$205)</f>
        <v>0</v>
      </c>
      <c r="TU43" s="707" cm="1">
        <f t="array" aca="1" ref="TU43" ca="1">INDIRECT(TU$203&amp;ROW())*TU$205</f>
        <v>0</v>
      </c>
      <c r="TV43" s="707" cm="1">
        <f t="array" aca="1" ref="TV43" ca="1">INDIRECT(TV$203&amp;ROW())*TV$205</f>
        <v>0</v>
      </c>
      <c r="TW43" s="707" cm="1">
        <f t="array" aca="1" ref="TW43" ca="1">INDIRECT(TW$203&amp;ROW())*TW$205</f>
        <v>0</v>
      </c>
      <c r="TX43" s="707" cm="1">
        <f t="array" aca="1" ref="TX43" ca="1">INDIRECT(TX$203&amp;ROW())*TX$205</f>
        <v>3</v>
      </c>
      <c r="TY43" s="707" cm="1">
        <f t="array" aca="1" ref="TY43" ca="1">INDIRECT(TY$203&amp;ROW())*TY$205</f>
        <v>1</v>
      </c>
      <c r="TZ43" s="707" cm="1">
        <f t="array" aca="1" ref="TZ43" ca="1">INDIRECT(TZ$203&amp;ROW())*TZ$205</f>
        <v>0</v>
      </c>
      <c r="UA43" s="707" cm="1">
        <f t="array" aca="1" ref="UA43" ca="1">INDIRECT(UA$203&amp;ROW())*UA$205</f>
        <v>2</v>
      </c>
      <c r="UB43" s="707" cm="1">
        <f t="array" aca="1" ref="UB43" ca="1">INDIRECT(UB$203&amp;ROW())*UB$205</f>
        <v>2</v>
      </c>
      <c r="UC43" s="707" cm="1">
        <f t="array" aca="1" ref="UC43" ca="1">INDIRECT(UC$203&amp;ROW())*UC$205</f>
        <v>1</v>
      </c>
      <c r="UD43" s="707" cm="1">
        <f t="array" aca="1" ref="UD43" ca="1">INDIRECT(UD$203&amp;ROW())*UD$205</f>
        <v>1</v>
      </c>
      <c r="UE43" s="707" cm="1">
        <f t="array" aca="1" ref="UE43" ca="1">INDIRECT(UE$203&amp;ROW())*UE$205</f>
        <v>3</v>
      </c>
      <c r="UF43" s="707" cm="1">
        <f t="array" aca="1" ref="UF43" ca="1">INDIRECT(UF$203&amp;ROW())*UF$205</f>
        <v>2</v>
      </c>
      <c r="UG43" s="696" cm="1">
        <f t="array" aca="1" ref="UG43" ca="1">IF(INDIRECT(UG$203&amp;ROW())="-",0,INDIRECT(UG$203&amp;ROW())*UG$205)</f>
        <v>0.84279999999999999</v>
      </c>
      <c r="UH43" s="707" cm="1">
        <f t="array" aca="1" ref="UH43" ca="1">INDIRECT(UH$203&amp;ROW())*UH$205</f>
        <v>2</v>
      </c>
      <c r="UI43" s="707" cm="1">
        <f t="array" aca="1" ref="UI43" ca="1">INDIRECT(UI$203&amp;ROW())*UI$205</f>
        <v>1</v>
      </c>
      <c r="UJ43" s="707" cm="1">
        <f t="array" aca="1" ref="UJ43" ca="1">INDIRECT(UJ$203&amp;ROW())*UJ$205</f>
        <v>1</v>
      </c>
      <c r="UM43" s="606" t="s">
        <v>3048</v>
      </c>
      <c r="UN43" s="616">
        <f t="shared" ca="1" si="101"/>
        <v>-0.97111609266078391</v>
      </c>
      <c r="UO43" s="616">
        <f t="shared" ca="1" si="101"/>
        <v>-0.6225347970107441</v>
      </c>
      <c r="UP43" s="616">
        <f t="shared" ca="1" si="101"/>
        <v>-0.88618201963763954</v>
      </c>
      <c r="UQ43" s="616">
        <f t="shared" ca="1" si="101"/>
        <v>0.29355872991449461</v>
      </c>
      <c r="UR43" s="616">
        <f t="shared" ca="1" si="101"/>
        <v>0.12190361681987209</v>
      </c>
      <c r="US43" s="616">
        <f t="shared" ca="1" si="101"/>
        <v>0.41305213694811815</v>
      </c>
      <c r="UT43" s="616">
        <f t="shared" ca="1" si="101"/>
        <v>0.30690415393182785</v>
      </c>
      <c r="UU43" s="616">
        <f t="shared" ca="1" si="101"/>
        <v>0.53359975015917405</v>
      </c>
      <c r="UV43" s="616">
        <f t="shared" ca="1" si="101"/>
        <v>0.44410973870643028</v>
      </c>
      <c r="UW43" s="616">
        <f t="shared" ca="1" si="101"/>
        <v>0.6421874155054268</v>
      </c>
      <c r="UX43" s="616">
        <f t="shared" ca="1" si="101"/>
        <v>0.28247365722383649</v>
      </c>
      <c r="UY43" s="616">
        <f t="shared" ca="1" si="101"/>
        <v>1.5108379627063613</v>
      </c>
      <c r="UZ43" s="616">
        <f t="shared" ca="1" si="101"/>
        <v>1.1960042318268584</v>
      </c>
      <c r="VA43" s="616">
        <f t="shared" ca="1" si="101"/>
        <v>0.77555326510010669</v>
      </c>
      <c r="VB43" s="616">
        <f t="shared" ca="1" si="101"/>
        <v>0.38200252083713526</v>
      </c>
      <c r="VC43" s="616">
        <f t="shared" ca="1" si="96"/>
        <v>0.48199986435322617</v>
      </c>
      <c r="VD43" s="616">
        <f t="shared" ca="1" si="96"/>
        <v>0.85304819841956248</v>
      </c>
      <c r="VE43" s="616">
        <f t="shared" ca="1" si="96"/>
        <v>3.9909080070471406E-2</v>
      </c>
      <c r="VF43" s="616">
        <f t="shared" ca="1" si="96"/>
        <v>0.95807256683723563</v>
      </c>
      <c r="VG43" s="616">
        <f t="shared" ca="1" si="96"/>
        <v>-0.89462372206681784</v>
      </c>
      <c r="VH43" s="616">
        <f t="shared" ca="1" si="96"/>
        <v>-0.12784420028857393</v>
      </c>
      <c r="VI43" s="616">
        <f t="shared" ca="1" si="96"/>
        <v>0.33543711855622033</v>
      </c>
      <c r="VJ43" s="616">
        <f t="shared" ca="1" si="96"/>
        <v>1.1038721171937993</v>
      </c>
      <c r="VK43" s="616">
        <f t="shared" ca="1" si="96"/>
        <v>-0.49937453713488217</v>
      </c>
      <c r="VL43" s="616">
        <f t="shared" ca="1" si="96"/>
        <v>-0.83864555511817418</v>
      </c>
      <c r="VM43" s="616">
        <f t="shared" ca="1" si="96"/>
        <v>-0.57201237404204519</v>
      </c>
      <c r="VN43" s="616">
        <f t="shared" ca="1" si="96"/>
        <v>-0.62639799545694341</v>
      </c>
      <c r="VO43" s="616">
        <f t="shared" ca="1" si="96"/>
        <v>-0.42150866262694142</v>
      </c>
      <c r="VP43" s="616">
        <f t="shared" ca="1" si="96"/>
        <v>-0.46221149066820022</v>
      </c>
      <c r="VQ43" s="616">
        <f t="shared" ca="1" si="86"/>
        <v>-0.77889442244162177</v>
      </c>
      <c r="VR43" s="616">
        <f t="shared" ca="1" si="86"/>
        <v>-0.64202286734458469</v>
      </c>
      <c r="VS43" s="616">
        <f t="shared" ca="1" si="86"/>
        <v>-0.40481357988865657</v>
      </c>
      <c r="VT43" s="616">
        <f t="shared" ca="1" si="86"/>
        <v>-0.3878135405833677</v>
      </c>
      <c r="VU43" s="616">
        <f t="shared" ca="1" si="86"/>
        <v>-0.82130507758946303</v>
      </c>
      <c r="VV43" s="616">
        <f t="shared" ca="1" si="86"/>
        <v>-0.64337789451099625</v>
      </c>
      <c r="VW43" s="616">
        <f t="shared" ca="1" si="86"/>
        <v>0.66845613582062358</v>
      </c>
      <c r="VX43" s="616">
        <f t="shared" ca="1" si="86"/>
        <v>0.76953548521680748</v>
      </c>
      <c r="VY43" s="616">
        <f t="shared" ca="1" si="86"/>
        <v>-1.477844244223653</v>
      </c>
      <c r="VZ43" s="616">
        <f t="shared" ca="1" si="86"/>
        <v>0.68442622420316401</v>
      </c>
      <c r="WA43" s="616">
        <f t="shared" ca="1" si="86"/>
        <v>0.92808016936885662</v>
      </c>
      <c r="WB43" s="616">
        <f t="shared" ca="1" si="86"/>
        <v>0.33435322352896929</v>
      </c>
      <c r="WC43" s="616">
        <f t="shared" ca="1" si="86"/>
        <v>0.47817673461028487</v>
      </c>
      <c r="WD43" s="616">
        <f t="shared" ca="1" si="86"/>
        <v>1.1315684290219801</v>
      </c>
      <c r="WE43" s="616">
        <f t="shared" ca="1" si="86"/>
        <v>0.67426644196529939</v>
      </c>
      <c r="WF43" s="616">
        <f t="shared" ca="1" si="86"/>
        <v>0.79617266672527887</v>
      </c>
      <c r="WG43" s="616">
        <f t="shared" ca="1" si="87"/>
        <v>1.1042161560551988</v>
      </c>
      <c r="WH43" s="616">
        <f t="shared" ca="1" si="87"/>
        <v>0.91987607881584121</v>
      </c>
      <c r="WI43" s="627">
        <f t="shared" ca="1" si="76"/>
        <v>4.1395454214471238E-2</v>
      </c>
      <c r="WL43" s="606" t="s">
        <v>3048</v>
      </c>
      <c r="WM43" s="700" t="str">
        <f t="shared" ca="1" si="63"/>
        <v>B</v>
      </c>
      <c r="WN43" s="479">
        <f t="shared" ca="1" si="64"/>
        <v>0.57926224753601341</v>
      </c>
      <c r="WO43" s="495">
        <f t="shared" ca="1" si="97"/>
        <v>0.70478981449316802</v>
      </c>
      <c r="WP43" s="458">
        <f t="shared" ca="1" si="97"/>
        <v>0.69110416885622061</v>
      </c>
      <c r="WQ43" s="458">
        <f t="shared" ca="1" si="97"/>
        <v>0.22447479123684452</v>
      </c>
      <c r="WR43" s="459">
        <f t="shared" ca="1" si="97"/>
        <v>0.69668021555782034</v>
      </c>
      <c r="WS43" s="495">
        <f t="shared" ca="1" si="65"/>
        <v>0.25752910688877101</v>
      </c>
      <c r="WT43" s="458">
        <f t="shared" ca="1" si="66"/>
        <v>0.26123817545500777</v>
      </c>
      <c r="WU43" s="458">
        <f t="shared" ca="1" si="67"/>
        <v>-0.33825654704531916</v>
      </c>
      <c r="WV43" s="459">
        <f t="shared" ca="1" si="68"/>
        <v>0.37358109848425491</v>
      </c>
      <c r="WW43" s="484">
        <f t="shared" ca="1" si="102"/>
        <v>-0.7262006140917342</v>
      </c>
      <c r="WX43" s="484">
        <f t="shared" ca="1" si="102"/>
        <v>-0.37545073607717977</v>
      </c>
      <c r="WY43" s="484">
        <f t="shared" ca="1" si="102"/>
        <v>-0.64522912849816527</v>
      </c>
      <c r="WZ43" s="484">
        <f t="shared" ca="1" si="102"/>
        <v>0.10559307515024371</v>
      </c>
      <c r="XA43" s="484">
        <f t="shared" ca="1" si="102"/>
        <v>6.4328538595846502E-2</v>
      </c>
      <c r="XB43" s="484">
        <f t="shared" ca="1" si="102"/>
        <v>0.21821544394969081</v>
      </c>
      <c r="XC43" s="484">
        <f t="shared" ca="1" si="102"/>
        <v>0.14467461816346364</v>
      </c>
      <c r="XD43" s="484">
        <f t="shared" ca="1" si="102"/>
        <v>0.27368331185664035</v>
      </c>
      <c r="XE43" s="484">
        <f t="shared" ca="1" si="102"/>
        <v>0.21801347073098662</v>
      </c>
      <c r="XF43" s="484">
        <f t="shared" ca="1" si="102"/>
        <v>0.41324760187774212</v>
      </c>
      <c r="XG43" s="484">
        <f t="shared" ca="1" si="102"/>
        <v>0.1145148206385433</v>
      </c>
      <c r="XH43" s="484">
        <f t="shared" ca="1" si="102"/>
        <v>0.76267100357417117</v>
      </c>
      <c r="XI43" s="484">
        <f t="shared" ca="1" si="102"/>
        <v>0.83588735762379129</v>
      </c>
      <c r="XJ43" s="484">
        <f t="shared" ca="1" si="102"/>
        <v>0.55041015224154577</v>
      </c>
      <c r="XK43" s="484">
        <f t="shared" ca="1" si="102"/>
        <v>0.2713363905506172</v>
      </c>
      <c r="XL43" s="484">
        <f t="shared" ca="1" si="98"/>
        <v>0.42579868016963995</v>
      </c>
      <c r="XM43" s="484">
        <f t="shared" ca="1" si="98"/>
        <v>0.64336895124803395</v>
      </c>
      <c r="XN43" s="484">
        <f t="shared" ca="1" si="98"/>
        <v>2.7828601533139714E-2</v>
      </c>
      <c r="XO43" s="484">
        <f t="shared" ca="1" si="98"/>
        <v>0.70341687857189839</v>
      </c>
      <c r="XP43" s="484">
        <f t="shared" ca="1" si="98"/>
        <v>-0.57255918212276347</v>
      </c>
      <c r="XQ43" s="484">
        <f t="shared" ca="1" si="98"/>
        <v>-8.50675308720171E-2</v>
      </c>
      <c r="XR43" s="484">
        <f t="shared" ca="1" si="98"/>
        <v>0.29350747873669281</v>
      </c>
      <c r="XS43" s="484">
        <f t="shared" ca="1" si="98"/>
        <v>0.68108909630857417</v>
      </c>
      <c r="XT43" s="484">
        <f t="shared" ca="1" si="98"/>
        <v>-0.30327015640201394</v>
      </c>
      <c r="XU43" s="484">
        <f t="shared" ca="1" si="98"/>
        <v>-0.63720289277878872</v>
      </c>
      <c r="XV43" s="484">
        <f t="shared" ca="1" si="98"/>
        <v>-0.30179372854458303</v>
      </c>
      <c r="XW43" s="484">
        <f t="shared" ca="1" si="98"/>
        <v>-0.40427726626791127</v>
      </c>
      <c r="XX43" s="484">
        <f t="shared" ca="1" si="98"/>
        <v>-0.20379943838012618</v>
      </c>
      <c r="XY43" s="484">
        <f t="shared" ca="1" si="98"/>
        <v>-0.24303080179333969</v>
      </c>
      <c r="XZ43" s="484">
        <f t="shared" ca="1" si="88"/>
        <v>-0.56968338057380219</v>
      </c>
      <c r="YA43" s="484">
        <f t="shared" ca="1" si="88"/>
        <v>-0.43779539324227229</v>
      </c>
      <c r="YB43" s="484">
        <f t="shared" ca="1" si="88"/>
        <v>-0.21272953623148902</v>
      </c>
      <c r="YC43" s="484">
        <f t="shared" ca="1" si="88"/>
        <v>-0.17304240180829866</v>
      </c>
      <c r="YD43" s="484">
        <f t="shared" ca="1" si="88"/>
        <v>-0.6068623218308542</v>
      </c>
      <c r="YE43" s="484">
        <f t="shared" ca="1" si="88"/>
        <v>-0.46342509741627064</v>
      </c>
      <c r="YF43" s="484">
        <f t="shared" ca="1" si="88"/>
        <v>0.39432227452058582</v>
      </c>
      <c r="YG43" s="484">
        <f t="shared" ca="1" si="88"/>
        <v>0.53605841900202811</v>
      </c>
      <c r="YH43" s="484">
        <f t="shared" ca="1" si="88"/>
        <v>-0.78754319774678472</v>
      </c>
      <c r="YI43" s="484">
        <f t="shared" ca="1" si="88"/>
        <v>0.40086843951579315</v>
      </c>
      <c r="YJ43" s="484">
        <f t="shared" ca="1" si="88"/>
        <v>0.55062996448654267</v>
      </c>
      <c r="YK43" s="484">
        <f t="shared" ca="1" si="88"/>
        <v>5.8277766861099353E-2</v>
      </c>
      <c r="YL43" s="484">
        <f t="shared" ca="1" si="88"/>
        <v>0.15139075417761619</v>
      </c>
      <c r="YM43" s="484">
        <f t="shared" ca="1" si="88"/>
        <v>0.90333107688824665</v>
      </c>
      <c r="YN43" s="484">
        <f t="shared" ca="1" si="88"/>
        <v>0.48075197312125845</v>
      </c>
      <c r="YO43" s="484">
        <f t="shared" ca="1" si="88"/>
        <v>0.48892963463599376</v>
      </c>
      <c r="YP43" s="484">
        <f t="shared" ca="1" si="89"/>
        <v>0.58832636794620996</v>
      </c>
      <c r="YQ43" s="484">
        <f t="shared" ca="1" si="89"/>
        <v>0.66635823149419537</v>
      </c>
      <c r="YR43" s="484">
        <f t="shared" ca="1" si="79"/>
        <v>3.1038311570010534E-2</v>
      </c>
      <c r="YU43" s="606" t="s">
        <v>3048</v>
      </c>
      <c r="YV43" s="700" t="str">
        <f t="shared" ca="1" si="49"/>
        <v>B</v>
      </c>
      <c r="YW43" s="479">
        <f t="shared" ca="1" si="69"/>
        <v>0.59721590184843198</v>
      </c>
      <c r="YX43" s="495">
        <f t="shared" ca="1" si="99"/>
        <v>0.79940284438533582</v>
      </c>
      <c r="YY43" s="458">
        <f t="shared" ca="1" si="99"/>
        <v>0.6148789002146644</v>
      </c>
      <c r="YZ43" s="458">
        <f t="shared" ca="1" si="99"/>
        <v>0.17539655807414858</v>
      </c>
      <c r="ZA43" s="459">
        <f t="shared" ca="1" si="99"/>
        <v>0.79918530471957927</v>
      </c>
      <c r="ZB43" s="495">
        <f t="shared" ca="1" si="70"/>
        <v>0.26644210695296899</v>
      </c>
      <c r="ZC43" s="458">
        <f t="shared" ca="1" si="71"/>
        <v>1.1265790026258342E-2</v>
      </c>
      <c r="ZD43" s="458">
        <f t="shared" ca="1" si="72"/>
        <v>-0.31210991773938795</v>
      </c>
      <c r="ZE43" s="459">
        <f t="shared" ca="1" si="73"/>
        <v>0.33880670932392354</v>
      </c>
      <c r="ZF43" s="484">
        <f t="shared" ca="1" si="103"/>
        <v>-3.2485432480444082E-2</v>
      </c>
      <c r="ZG43" s="484">
        <f t="shared" ca="1" si="103"/>
        <v>-7.9385408814590788E-2</v>
      </c>
      <c r="ZH43" s="484">
        <f t="shared" ca="1" si="103"/>
        <v>-6.6861590023482048E-2</v>
      </c>
      <c r="ZI43" s="484">
        <f t="shared" ca="1" si="103"/>
        <v>2.1988880583922777E-2</v>
      </c>
      <c r="ZJ43" s="484">
        <f t="shared" ca="1" si="103"/>
        <v>1.0659583188508518E-2</v>
      </c>
      <c r="ZK43" s="484">
        <f t="shared" ca="1" si="103"/>
        <v>7.3425809550013654E-2</v>
      </c>
      <c r="ZL43" s="484">
        <f t="shared" ca="1" si="103"/>
        <v>2.4672875513209128E-2</v>
      </c>
      <c r="ZM43" s="484">
        <f t="shared" ca="1" si="103"/>
        <v>9.4446117703140112E-2</v>
      </c>
      <c r="ZN43" s="484">
        <f t="shared" ca="1" si="103"/>
        <v>8.9770705925095284E-2</v>
      </c>
      <c r="ZO43" s="484">
        <f t="shared" ca="1" si="103"/>
        <v>2.8984588520071332E-2</v>
      </c>
      <c r="ZP43" s="484">
        <f t="shared" ca="1" si="103"/>
        <v>2.6000050859821721E-2</v>
      </c>
      <c r="ZQ43" s="484">
        <f t="shared" ca="1" si="103"/>
        <v>2.5821286544858647E-2</v>
      </c>
      <c r="ZR43" s="484">
        <f t="shared" ca="1" si="103"/>
        <v>6.8537874740930649E-2</v>
      </c>
      <c r="ZS43" s="484">
        <f t="shared" ca="1" si="103"/>
        <v>6.5075600472081122E-2</v>
      </c>
      <c r="ZT43" s="484">
        <f t="shared" ca="1" si="103"/>
        <v>1.3645530753656038E-2</v>
      </c>
      <c r="ZU43" s="484">
        <f t="shared" ca="1" si="100"/>
        <v>3.0505308565839984E-2</v>
      </c>
      <c r="ZV43" s="484">
        <f t="shared" ca="1" si="100"/>
        <v>4.5270410067628573E-2</v>
      </c>
      <c r="ZW43" s="484">
        <f t="shared" ca="1" si="100"/>
        <v>5.5175234891583769E-3</v>
      </c>
      <c r="ZX43" s="484">
        <f t="shared" ca="1" si="100"/>
        <v>2.7969817598544739E-2</v>
      </c>
      <c r="ZY43" s="484">
        <f t="shared" ca="1" si="100"/>
        <v>-9.6348193705378546E-2</v>
      </c>
      <c r="ZZ43" s="484">
        <f t="shared" ca="1" si="100"/>
        <v>-7.8155783354792625E-3</v>
      </c>
      <c r="AAA43" s="484">
        <f t="shared" ca="1" si="100"/>
        <v>2.0267647023729702E-2</v>
      </c>
      <c r="AAB43" s="484">
        <f t="shared" ca="1" si="100"/>
        <v>0.12431811823163672</v>
      </c>
      <c r="AAC43" s="484">
        <f t="shared" ca="1" si="100"/>
        <v>-7.4874871608304394E-3</v>
      </c>
      <c r="AAD43" s="484">
        <f t="shared" ca="1" si="100"/>
        <v>-7.8682240113631882E-2</v>
      </c>
      <c r="AAE43" s="484">
        <f t="shared" ca="1" si="100"/>
        <v>-4.0219644611828483E-2</v>
      </c>
      <c r="AAF43" s="484">
        <f t="shared" ca="1" si="100"/>
        <v>-6.120902348854227E-2</v>
      </c>
      <c r="AAG43" s="484">
        <f t="shared" ca="1" si="100"/>
        <v>-4.3018323338477257E-2</v>
      </c>
      <c r="AAH43" s="484">
        <f t="shared" ca="1" si="100"/>
        <v>-3.8008707897835295E-2</v>
      </c>
      <c r="AAI43" s="484">
        <f t="shared" ca="1" si="90"/>
        <v>-6.0338538063910964E-2</v>
      </c>
      <c r="AAJ43" s="484">
        <f t="shared" ca="1" si="90"/>
        <v>-5.2025335368730337E-2</v>
      </c>
      <c r="AAK43" s="484">
        <f t="shared" ca="1" si="90"/>
        <v>-3.3183772310049216E-2</v>
      </c>
      <c r="AAL43" s="484">
        <f t="shared" ca="1" si="90"/>
        <v>-1.741238539122681E-2</v>
      </c>
      <c r="AAM43" s="484">
        <f t="shared" ca="1" si="90"/>
        <v>-2.189532836791554E-2</v>
      </c>
      <c r="AAN43" s="484">
        <f t="shared" ca="1" si="90"/>
        <v>-6.1359063816095079E-2</v>
      </c>
      <c r="AAO43" s="484">
        <f t="shared" ca="1" si="90"/>
        <v>1.8805162954418208E-2</v>
      </c>
      <c r="AAP43" s="484">
        <f t="shared" ca="1" si="90"/>
        <v>2.8328516958800835E-2</v>
      </c>
      <c r="AAQ43" s="484">
        <f t="shared" ca="1" si="90"/>
        <v>-0.15117325855892658</v>
      </c>
      <c r="AAR43" s="484">
        <f t="shared" ca="1" si="90"/>
        <v>1.612649398533611E-2</v>
      </c>
      <c r="AAS43" s="484">
        <f t="shared" ca="1" si="90"/>
        <v>2.5193481555402932E-2</v>
      </c>
      <c r="AAT43" s="484">
        <f t="shared" ca="1" si="90"/>
        <v>0.1027465411596778</v>
      </c>
      <c r="AAU43" s="484">
        <f t="shared" ca="1" si="90"/>
        <v>0.12363824729832018</v>
      </c>
      <c r="AAV43" s="484">
        <f t="shared" ca="1" si="90"/>
        <v>7.4818040837836219E-2</v>
      </c>
      <c r="AAW43" s="484">
        <f t="shared" ca="1" si="90"/>
        <v>2.5206724043060142E-2</v>
      </c>
      <c r="AAX43" s="484">
        <f t="shared" ca="1" si="90"/>
        <v>6.2642911317082536E-2</v>
      </c>
      <c r="AAY43" s="484">
        <f t="shared" ca="1" si="91"/>
        <v>0.13484625623176977</v>
      </c>
      <c r="AAZ43" s="484">
        <f t="shared" ca="1" si="91"/>
        <v>0.10083451386486998</v>
      </c>
      <c r="ABA43" s="484">
        <f t="shared" ca="1" si="82"/>
        <v>4.4006453020353714E-3</v>
      </c>
    </row>
    <row r="44" spans="1:729" ht="15" customHeight="1" x14ac:dyDescent="0.35">
      <c r="A44" s="498">
        <v>42</v>
      </c>
      <c r="B44" s="628"/>
      <c r="C44" s="606" t="s">
        <v>3097</v>
      </c>
      <c r="D44" s="629">
        <v>384</v>
      </c>
      <c r="E44" s="810" t="s">
        <v>3098</v>
      </c>
      <c r="F44" s="631" t="s">
        <v>1306</v>
      </c>
      <c r="G44" s="632">
        <v>26378.275000000001</v>
      </c>
      <c r="H44" s="504">
        <v>58917.438110534182</v>
      </c>
      <c r="I44" s="505">
        <v>2290</v>
      </c>
      <c r="J44" s="633" t="s">
        <v>3099</v>
      </c>
      <c r="K44" s="507">
        <v>1</v>
      </c>
      <c r="L44" s="721" t="s">
        <v>3100</v>
      </c>
      <c r="M44" s="817">
        <v>139</v>
      </c>
      <c r="N44" s="818">
        <v>0.44569999999999999</v>
      </c>
      <c r="O44" s="819">
        <v>0.45290000000000002</v>
      </c>
      <c r="P44" s="820">
        <v>0.50339999999999996</v>
      </c>
      <c r="Q44" s="821">
        <v>0.38080000000000003</v>
      </c>
      <c r="R44" s="818">
        <v>0.40479999999999999</v>
      </c>
      <c r="S44" s="822">
        <v>0.27760000000000001</v>
      </c>
      <c r="T44" s="822">
        <v>0.22220000000000001</v>
      </c>
      <c r="U44" s="822">
        <v>0.18840999999999999</v>
      </c>
      <c r="V44" s="822">
        <v>0.17319999999999999</v>
      </c>
      <c r="W44" s="784" t="s">
        <v>3101</v>
      </c>
      <c r="X44" s="516" t="s">
        <v>3102</v>
      </c>
      <c r="Y44" s="517">
        <v>2</v>
      </c>
      <c r="Z44" s="517">
        <v>1</v>
      </c>
      <c r="AA44" s="519" t="s">
        <v>3103</v>
      </c>
      <c r="AB44" s="520">
        <v>2013</v>
      </c>
      <c r="AC44" s="576">
        <v>0</v>
      </c>
      <c r="AD44" s="575" t="s">
        <v>1188</v>
      </c>
      <c r="AE44" s="817">
        <v>0</v>
      </c>
      <c r="AF44" s="634" t="s">
        <v>1188</v>
      </c>
      <c r="AG44" s="635" t="s">
        <v>1188</v>
      </c>
      <c r="AH44" s="636" t="s">
        <v>1188</v>
      </c>
      <c r="AI44" s="636" t="s">
        <v>1188</v>
      </c>
      <c r="AJ44" s="636" t="s">
        <v>1188</v>
      </c>
      <c r="AK44" s="637" t="s">
        <v>1188</v>
      </c>
      <c r="AL44" s="638" t="s">
        <v>1188</v>
      </c>
      <c r="AM44" s="639" t="s">
        <v>1188</v>
      </c>
      <c r="AN44" s="636" t="s">
        <v>1188</v>
      </c>
      <c r="AO44" s="636" t="s">
        <v>1188</v>
      </c>
      <c r="AP44" s="636" t="s">
        <v>1188</v>
      </c>
      <c r="AQ44" s="636" t="s">
        <v>1188</v>
      </c>
      <c r="AR44" s="636" t="s">
        <v>1188</v>
      </c>
      <c r="AS44" s="636" t="s">
        <v>1188</v>
      </c>
      <c r="AT44" s="636" t="s">
        <v>1188</v>
      </c>
      <c r="AU44" s="640" t="s">
        <v>1188</v>
      </c>
      <c r="AV44" s="842" t="s">
        <v>3104</v>
      </c>
      <c r="AW44" s="642" t="s">
        <v>3105</v>
      </c>
      <c r="AX44" s="843">
        <v>2</v>
      </c>
      <c r="AY44" s="847" t="s">
        <v>3106</v>
      </c>
      <c r="AZ44" s="800">
        <v>2</v>
      </c>
      <c r="BA44" s="845" t="s">
        <v>2102</v>
      </c>
      <c r="BB44" s="631" t="s">
        <v>3107</v>
      </c>
      <c r="BC44" s="646" t="s">
        <v>3108</v>
      </c>
      <c r="BD44" s="631" t="s">
        <v>1195</v>
      </c>
      <c r="BE44" s="631" t="s">
        <v>1196</v>
      </c>
      <c r="BF44" s="631">
        <v>3</v>
      </c>
      <c r="BG44" s="631">
        <v>1999</v>
      </c>
      <c r="BH44" s="631" t="s">
        <v>1195</v>
      </c>
      <c r="BI44" s="631">
        <v>1</v>
      </c>
      <c r="BJ44" s="631">
        <v>1</v>
      </c>
      <c r="BK44" s="631" t="s">
        <v>1262</v>
      </c>
      <c r="BL44" s="631" t="s">
        <v>1199</v>
      </c>
      <c r="BM44" s="859" t="s">
        <v>3109</v>
      </c>
      <c r="BN44" s="647">
        <v>1962</v>
      </c>
      <c r="BO44" s="798" t="s">
        <v>3110</v>
      </c>
      <c r="BP44" s="647">
        <v>2015</v>
      </c>
      <c r="BQ44" s="647">
        <v>1</v>
      </c>
      <c r="BR44" s="647" t="s">
        <v>1188</v>
      </c>
      <c r="BS44" s="647" t="s">
        <v>1188</v>
      </c>
      <c r="BT44" s="647" t="s">
        <v>1188</v>
      </c>
      <c r="BU44" s="647" t="s">
        <v>1188</v>
      </c>
      <c r="BV44" s="648" t="s">
        <v>1188</v>
      </c>
      <c r="BW44" s="847" t="s">
        <v>3111</v>
      </c>
      <c r="BX44" s="650">
        <v>1959</v>
      </c>
      <c r="BY44" s="647" t="s">
        <v>3112</v>
      </c>
      <c r="BZ44" s="651" t="s">
        <v>2109</v>
      </c>
      <c r="CA44" s="647">
        <v>2</v>
      </c>
      <c r="CB44" s="647" t="s">
        <v>1214</v>
      </c>
      <c r="CC44" s="847" t="s">
        <v>3111</v>
      </c>
      <c r="CD44" s="652" t="s">
        <v>1188</v>
      </c>
      <c r="CE44" s="647">
        <v>3</v>
      </c>
      <c r="CF44" s="647">
        <v>2</v>
      </c>
      <c r="CG44" s="633" t="s">
        <v>3113</v>
      </c>
      <c r="CH44" s="647">
        <v>1964</v>
      </c>
      <c r="CI44" s="647">
        <v>1963</v>
      </c>
      <c r="CJ44" s="647">
        <v>1</v>
      </c>
      <c r="CK44" s="651" t="s">
        <v>1207</v>
      </c>
      <c r="CL44" s="651" t="s">
        <v>1208</v>
      </c>
      <c r="CM44" s="647">
        <v>2</v>
      </c>
      <c r="CN44" s="647" t="s">
        <v>1209</v>
      </c>
      <c r="CO44" s="798" t="s">
        <v>3114</v>
      </c>
      <c r="CP44" s="647">
        <v>2007</v>
      </c>
      <c r="CQ44" s="647">
        <v>3</v>
      </c>
      <c r="CR44" s="650">
        <v>2</v>
      </c>
      <c r="CS44" s="847" t="s">
        <v>3115</v>
      </c>
      <c r="CT44" s="647">
        <v>2013</v>
      </c>
      <c r="CU44" s="648">
        <v>2</v>
      </c>
      <c r="CV44" s="849" t="s">
        <v>1188</v>
      </c>
      <c r="CW44" s="647" t="s">
        <v>1188</v>
      </c>
      <c r="CX44" s="657">
        <v>0</v>
      </c>
      <c r="CY44" s="863" t="s">
        <v>3116</v>
      </c>
      <c r="CZ44" s="647">
        <v>2013</v>
      </c>
      <c r="DA44" s="657">
        <v>1</v>
      </c>
      <c r="DB44" s="723">
        <v>70000</v>
      </c>
      <c r="DC44" s="753">
        <v>1</v>
      </c>
      <c r="DD44" s="659" t="s">
        <v>3117</v>
      </c>
      <c r="DE44" s="648">
        <v>2017</v>
      </c>
      <c r="DF44" s="794" t="s">
        <v>2115</v>
      </c>
      <c r="DG44" s="754" t="s">
        <v>3118</v>
      </c>
      <c r="DH44" s="663">
        <v>1</v>
      </c>
      <c r="DI44" s="642" t="s">
        <v>1262</v>
      </c>
      <c r="DJ44" s="578" t="s">
        <v>3119</v>
      </c>
      <c r="DK44" s="665">
        <v>2012</v>
      </c>
      <c r="DL44" s="665">
        <v>3</v>
      </c>
      <c r="DM44" s="655">
        <v>2</v>
      </c>
      <c r="DN44" s="794" t="s">
        <v>2115</v>
      </c>
      <c r="DO44" s="754" t="s">
        <v>3118</v>
      </c>
      <c r="DP44" s="663">
        <v>1</v>
      </c>
      <c r="DQ44" s="710" t="s">
        <v>1262</v>
      </c>
      <c r="DR44" s="578" t="s">
        <v>3120</v>
      </c>
      <c r="DS44" s="753">
        <v>2012</v>
      </c>
      <c r="DT44" s="753">
        <v>3</v>
      </c>
      <c r="DU44" s="657">
        <v>2</v>
      </c>
      <c r="DV44" s="651" t="s">
        <v>3121</v>
      </c>
      <c r="DW44" s="578" t="s">
        <v>3122</v>
      </c>
      <c r="DX44" s="647">
        <v>2006</v>
      </c>
      <c r="DY44" s="647">
        <v>3</v>
      </c>
      <c r="DZ44" s="650">
        <v>1</v>
      </c>
      <c r="EA44" s="743" t="s">
        <v>3123</v>
      </c>
      <c r="EB44" s="785" t="s">
        <v>1190</v>
      </c>
      <c r="EC44" s="647">
        <v>2</v>
      </c>
      <c r="ED44" s="668" t="s">
        <v>1274</v>
      </c>
      <c r="EE44" s="647">
        <v>1998</v>
      </c>
      <c r="EF44" s="647">
        <v>3</v>
      </c>
      <c r="EG44" s="650" t="s">
        <v>1220</v>
      </c>
      <c r="EH44" s="648">
        <v>4</v>
      </c>
      <c r="EI44" s="551" t="s">
        <v>3124</v>
      </c>
      <c r="EJ44" s="651" t="s">
        <v>2515</v>
      </c>
      <c r="EK44" s="647" t="s">
        <v>1188</v>
      </c>
      <c r="EL44" s="647" t="s">
        <v>1188</v>
      </c>
      <c r="EM44" s="669">
        <v>42736</v>
      </c>
      <c r="EN44" s="647" t="s">
        <v>1188</v>
      </c>
      <c r="EO44" s="670" t="s">
        <v>1188</v>
      </c>
      <c r="EP44" s="556">
        <v>0</v>
      </c>
      <c r="EQ44" s="556" t="s">
        <v>1188</v>
      </c>
      <c r="ER44" s="651" t="s">
        <v>1188</v>
      </c>
      <c r="ES44" s="556" t="s">
        <v>1188</v>
      </c>
      <c r="ET44" s="556">
        <v>0</v>
      </c>
      <c r="EU44" s="671">
        <v>0</v>
      </c>
      <c r="EV44" s="839">
        <v>2014</v>
      </c>
      <c r="EW44" s="673"/>
      <c r="EX44" s="674"/>
      <c r="EY44" s="631" t="s">
        <v>1416</v>
      </c>
      <c r="EZ44" s="727" t="s">
        <v>1188</v>
      </c>
      <c r="FA44" s="675"/>
      <c r="FB44" s="648">
        <v>0</v>
      </c>
      <c r="FC44" s="676"/>
      <c r="FD44" s="647"/>
      <c r="FE44" s="648"/>
      <c r="FF44" s="652" t="s">
        <v>1225</v>
      </c>
      <c r="FG44" s="563" t="s">
        <v>1226</v>
      </c>
      <c r="FH44" s="631" t="str">
        <f t="shared" si="0"/>
        <v>C</v>
      </c>
      <c r="FI44" s="677">
        <f t="shared" si="1"/>
        <v>1.5333333333333332</v>
      </c>
      <c r="FJ44" s="678">
        <f t="shared" si="2"/>
        <v>1.6</v>
      </c>
      <c r="FK44" s="679">
        <f t="shared" si="3"/>
        <v>2</v>
      </c>
      <c r="FL44" s="680">
        <f t="shared" si="4"/>
        <v>1</v>
      </c>
      <c r="FM44" s="681">
        <v>0</v>
      </c>
      <c r="FN44" s="574" t="s">
        <v>1188</v>
      </c>
      <c r="FO44" s="470" t="s">
        <v>1188</v>
      </c>
      <c r="FP44" s="470" t="s">
        <v>1188</v>
      </c>
      <c r="FQ44" s="430">
        <v>0</v>
      </c>
      <c r="FR44" s="682" t="s">
        <v>1188</v>
      </c>
      <c r="FS44" s="369">
        <v>0</v>
      </c>
      <c r="FT44" s="574" t="s">
        <v>1188</v>
      </c>
      <c r="FU44" s="575" t="s">
        <v>1188</v>
      </c>
      <c r="FV44" s="369">
        <v>0</v>
      </c>
      <c r="FW44" s="574" t="s">
        <v>1188</v>
      </c>
      <c r="FX44" s="575" t="s">
        <v>1188</v>
      </c>
      <c r="FY44" s="369">
        <v>0</v>
      </c>
      <c r="FZ44" s="574" t="s">
        <v>1188</v>
      </c>
      <c r="GA44" s="470" t="s">
        <v>1188</v>
      </c>
      <c r="GB44" s="575" t="s">
        <v>1188</v>
      </c>
      <c r="GC44" s="369">
        <v>0</v>
      </c>
      <c r="GD44" s="574" t="s">
        <v>1188</v>
      </c>
      <c r="GE44" s="470" t="s">
        <v>1188</v>
      </c>
      <c r="GF44" s="685" t="s">
        <v>1188</v>
      </c>
      <c r="GG44" s="734">
        <v>0</v>
      </c>
      <c r="GH44" s="574" t="s">
        <v>1188</v>
      </c>
      <c r="GI44" s="684" t="s">
        <v>1188</v>
      </c>
      <c r="GJ44" s="575" t="s">
        <v>1188</v>
      </c>
      <c r="GK44" s="369">
        <v>2</v>
      </c>
      <c r="GL44" s="683">
        <v>2016</v>
      </c>
      <c r="GM44" s="684" t="s">
        <v>3125</v>
      </c>
      <c r="GN44" s="572" t="s">
        <v>3126</v>
      </c>
      <c r="GO44" s="581">
        <v>1</v>
      </c>
      <c r="GP44" s="729" t="s">
        <v>3127</v>
      </c>
      <c r="GQ44" s="872">
        <v>1</v>
      </c>
      <c r="GR44" s="872">
        <v>0</v>
      </c>
      <c r="GS44" s="872">
        <v>0</v>
      </c>
      <c r="GT44" s="873">
        <v>1</v>
      </c>
      <c r="GU44" s="581">
        <v>1</v>
      </c>
      <c r="GV44" s="729" t="s">
        <v>3127</v>
      </c>
      <c r="GW44" s="872">
        <v>0</v>
      </c>
      <c r="GX44" s="873">
        <v>0</v>
      </c>
      <c r="GY44" s="874">
        <v>0</v>
      </c>
      <c r="GZ44" s="582" t="s">
        <v>1188</v>
      </c>
      <c r="HA44" s="583" t="s">
        <v>1293</v>
      </c>
      <c r="HB44" s="584">
        <v>1</v>
      </c>
      <c r="HC44" s="585">
        <v>2</v>
      </c>
      <c r="HD44" s="586" t="s">
        <v>3128</v>
      </c>
      <c r="HE44" s="718" t="s">
        <v>3129</v>
      </c>
      <c r="HF44" s="587">
        <v>2013</v>
      </c>
      <c r="HG44" s="587">
        <v>2013</v>
      </c>
      <c r="HH44" s="588">
        <v>2</v>
      </c>
      <c r="HI44" s="586" t="s">
        <v>3130</v>
      </c>
      <c r="HJ44" s="578" t="s">
        <v>3131</v>
      </c>
      <c r="HK44" s="691">
        <v>2012</v>
      </c>
      <c r="HL44" s="692">
        <v>2</v>
      </c>
      <c r="HM44" s="591" t="s">
        <v>3132</v>
      </c>
      <c r="HN44" s="592">
        <v>2013</v>
      </c>
      <c r="HO44" s="681">
        <v>0</v>
      </c>
      <c r="HP44" s="574">
        <v>0</v>
      </c>
      <c r="HQ44" s="472">
        <f t="shared" si="5"/>
        <v>0</v>
      </c>
      <c r="HR44" s="593">
        <v>1</v>
      </c>
      <c r="HS44" s="574">
        <v>1</v>
      </c>
      <c r="HT44" s="574">
        <v>0</v>
      </c>
      <c r="HU44" s="574">
        <v>0</v>
      </c>
      <c r="HV44" s="574">
        <v>1</v>
      </c>
      <c r="HW44" s="574">
        <v>1</v>
      </c>
      <c r="HX44" s="574">
        <v>0</v>
      </c>
      <c r="HY44" s="574">
        <v>0</v>
      </c>
      <c r="HZ44" s="574">
        <v>1</v>
      </c>
      <c r="IA44" s="574">
        <v>0.5</v>
      </c>
      <c r="IB44" s="574">
        <v>0.5</v>
      </c>
      <c r="IC44" s="574">
        <v>0.25</v>
      </c>
      <c r="ID44" s="681">
        <v>1</v>
      </c>
      <c r="IE44" s="369">
        <v>0</v>
      </c>
      <c r="IF44" s="574">
        <v>1</v>
      </c>
      <c r="IG44" s="472">
        <f t="shared" si="6"/>
        <v>1</v>
      </c>
      <c r="IH44" s="609">
        <v>0.46267028072943067</v>
      </c>
      <c r="II44" s="694">
        <v>0.38139877210344098</v>
      </c>
      <c r="IJ44" s="695">
        <v>0.19110338752793238</v>
      </c>
      <c r="IK44" s="696">
        <v>0.46440200320474567</v>
      </c>
      <c r="IL44" s="696">
        <v>0.4530907393519355</v>
      </c>
      <c r="IM44" s="697">
        <v>0.4169989583291504</v>
      </c>
      <c r="IN44" s="599">
        <v>2</v>
      </c>
      <c r="IO44" s="600">
        <v>4</v>
      </c>
      <c r="IP44" s="601">
        <v>4</v>
      </c>
      <c r="IQ44" s="600">
        <v>19</v>
      </c>
      <c r="IR44" s="587">
        <v>32</v>
      </c>
      <c r="IS44" s="601">
        <v>51</v>
      </c>
      <c r="IT44" s="599" t="s">
        <v>1188</v>
      </c>
      <c r="IU44" s="600" t="s">
        <v>1188</v>
      </c>
      <c r="IV44" s="587" t="s">
        <v>1188</v>
      </c>
      <c r="IW44" s="601" t="s">
        <v>1188</v>
      </c>
      <c r="IX44" s="602" t="s">
        <v>1188</v>
      </c>
      <c r="IY44" s="681">
        <v>1</v>
      </c>
      <c r="IZ44" s="699" t="s">
        <v>3133</v>
      </c>
      <c r="JA44" s="681">
        <v>1</v>
      </c>
      <c r="JB44" s="699" t="s">
        <v>3134</v>
      </c>
      <c r="JC44" s="681">
        <v>0</v>
      </c>
      <c r="JD44" s="430" t="s">
        <v>1188</v>
      </c>
      <c r="JE44" s="470" t="s">
        <v>1188</v>
      </c>
      <c r="JF44" s="470" t="s">
        <v>1188</v>
      </c>
      <c r="JG44" s="472" t="s">
        <v>1188</v>
      </c>
      <c r="JH44" s="763">
        <v>1</v>
      </c>
      <c r="JI44" s="683">
        <v>2</v>
      </c>
      <c r="JJ44" s="684" t="s">
        <v>3135</v>
      </c>
      <c r="JK44" s="471" t="s">
        <v>3136</v>
      </c>
      <c r="JL44" s="472">
        <v>2020</v>
      </c>
      <c r="JM44" s="734">
        <v>1</v>
      </c>
      <c r="JN44" s="683">
        <v>2</v>
      </c>
      <c r="JO44" s="683">
        <v>1</v>
      </c>
      <c r="JP44" s="684" t="s">
        <v>3137</v>
      </c>
      <c r="JQ44" s="471" t="s">
        <v>3138</v>
      </c>
      <c r="JR44" s="472">
        <v>1999</v>
      </c>
      <c r="JS44" s="734">
        <v>1</v>
      </c>
      <c r="JT44" s="683">
        <v>3</v>
      </c>
      <c r="JU44" s="684" t="s">
        <v>3139</v>
      </c>
      <c r="JV44" s="471" t="s">
        <v>3140</v>
      </c>
      <c r="JW44" s="472">
        <v>2018</v>
      </c>
      <c r="JX44" s="606">
        <v>0</v>
      </c>
      <c r="JY44" s="607" t="s">
        <v>1188</v>
      </c>
      <c r="JZ44" s="606" t="s">
        <v>1188</v>
      </c>
      <c r="KA44" s="606">
        <f t="shared" si="7"/>
        <v>0</v>
      </c>
      <c r="KB44" s="606"/>
      <c r="KC44" s="606"/>
      <c r="KD44" s="606"/>
      <c r="KE44" s="606"/>
      <c r="KF44" s="606">
        <f t="shared" si="8"/>
        <v>0</v>
      </c>
      <c r="KG44" s="606"/>
      <c r="KH44" s="606"/>
      <c r="KI44" s="606"/>
      <c r="KJ44" s="606"/>
      <c r="KK44" s="606">
        <v>1</v>
      </c>
      <c r="KL44" s="606">
        <v>1</v>
      </c>
      <c r="KM44" s="608">
        <f t="shared" si="9"/>
        <v>0.40348240733146667</v>
      </c>
      <c r="KN44" s="609">
        <v>-0.48258796334266663</v>
      </c>
      <c r="KO44" s="609">
        <v>35.096153259277344</v>
      </c>
      <c r="KP44" s="610">
        <v>12</v>
      </c>
      <c r="KQ44" s="608">
        <f t="shared" si="10"/>
        <v>0.39498554468154906</v>
      </c>
      <c r="KR44" s="609">
        <v>-0.52507227659225464</v>
      </c>
      <c r="KS44" s="609">
        <v>33.653846740722656</v>
      </c>
      <c r="KT44" s="610">
        <v>15</v>
      </c>
      <c r="KU44" s="610">
        <v>35</v>
      </c>
      <c r="KV44" s="563" t="s">
        <v>1237</v>
      </c>
      <c r="KW44" s="606" t="s">
        <v>3097</v>
      </c>
      <c r="KX44" s="700" t="str">
        <f t="shared" ca="1" si="11"/>
        <v>C</v>
      </c>
      <c r="KY44" s="701">
        <f t="shared" ca="1" si="12"/>
        <v>0.48254065390090456</v>
      </c>
      <c r="KZ44" s="702">
        <f t="shared" ca="1" si="13"/>
        <v>0.32965176470588231</v>
      </c>
      <c r="LA44" s="703">
        <f t="shared" ca="1" si="54"/>
        <v>0.51035238095238089</v>
      </c>
      <c r="LB44" s="703">
        <f t="shared" ca="1" si="92"/>
        <v>0.64286666666666659</v>
      </c>
      <c r="LC44" s="704">
        <f t="shared" ca="1" si="93"/>
        <v>0.44729180327868856</v>
      </c>
      <c r="LD44" s="696" cm="1">
        <f t="array" aca="1" ref="LD44" ca="1">INDIRECT(LD$203&amp;ROW())*LD$205</f>
        <v>0</v>
      </c>
      <c r="LE44" s="696" cm="1">
        <f t="array" aca="1" ref="LE44" ca="1">INDIRECT(LE$203&amp;ROW())*LE$205</f>
        <v>0</v>
      </c>
      <c r="LF44" s="696" cm="1">
        <f t="array" aca="1" ref="LF44" ca="1">INDIRECT(LF$203&amp;ROW())*LF$205</f>
        <v>0</v>
      </c>
      <c r="LG44" s="696" cm="1">
        <f t="array" aca="1" ref="LG44" ca="1">INDIRECT(LG$203&amp;ROW())*LG$205</f>
        <v>3</v>
      </c>
      <c r="LH44" s="696" cm="1">
        <f t="array" aca="1" ref="LH44" ca="1">INDIRECT(LH$203&amp;ROW())*LH$205</f>
        <v>1</v>
      </c>
      <c r="LI44" s="696" cm="1">
        <f t="array" aca="1" ref="LI44" ca="1">INDIRECT(LI$203&amp;ROW())*LI$205</f>
        <v>3</v>
      </c>
      <c r="LJ44" s="696" cm="1">
        <f t="array" aca="1" ref="LJ44" ca="1">INDIRECT(LJ$203&amp;ROW())*LJ$205</f>
        <v>3</v>
      </c>
      <c r="LK44" s="696" cm="1">
        <f t="array" aca="1" ref="LK44" ca="1">INDIRECT(LK$203&amp;ROW())*LK$205</f>
        <v>3</v>
      </c>
      <c r="LL44" s="696" cm="1">
        <f t="array" aca="1" ref="LL44" ca="1">INDIRECT(LL$203&amp;ROW())*LL$205</f>
        <v>3</v>
      </c>
      <c r="LM44" s="696" cm="1">
        <f t="array" aca="1" ref="LM44" ca="1">INDIRECT(LM$203&amp;ROW())*LM$205</f>
        <v>6</v>
      </c>
      <c r="LN44" s="696" cm="1">
        <f t="array" aca="1" ref="LN44" ca="1">INDIRECT(LN$203&amp;ROW())*LN$205</f>
        <v>3</v>
      </c>
      <c r="LO44" s="696" cm="1">
        <f t="array" aca="1" ref="LO44" ca="1">INDIRECT(LO$203&amp;ROW())*LO$205</f>
        <v>0</v>
      </c>
      <c r="LP44" s="696" cm="1">
        <f t="array" aca="1" ref="LP44" ca="1">INDIRECT(LP$203&amp;ROW())*LP$205</f>
        <v>0</v>
      </c>
      <c r="LQ44" s="696" cm="1">
        <f t="array" aca="1" ref="LQ44" ca="1">IF(INDIRECT(LQ$203&amp;ROW())="-",0,INDIRECT(LQ$203&amp;ROW())*LQ$205)</f>
        <v>3.0203999999999995</v>
      </c>
      <c r="LR44" s="696" cm="1">
        <f t="array" aca="1" ref="LR44" ca="1">INDIRECT(LR$203&amp;ROW())*LR$205</f>
        <v>0</v>
      </c>
      <c r="LS44" s="696" cm="1">
        <f t="array" aca="1" ref="LS44" ca="1">IF(INDIRECT(LS$203&amp;ROW())="-",0,INDIRECT(LS$203&amp;ROW())*LS$205)</f>
        <v>2.7174</v>
      </c>
      <c r="LT44" s="696" cm="1">
        <f t="array" aca="1" ref="LT44" ca="1">INDIRECT(LT$203&amp;ROW())*LT$205</f>
        <v>2</v>
      </c>
      <c r="LU44" s="696" cm="1">
        <f t="array" aca="1" ref="LU44" ca="1">INDIRECT(LU$203&amp;ROW())*LU$205</f>
        <v>2</v>
      </c>
      <c r="LV44" s="696" cm="1">
        <f t="array" aca="1" ref="LV44" ca="1">INDIRECT(LV$203&amp;ROW())*LV$205</f>
        <v>2</v>
      </c>
      <c r="LW44" s="696" cm="1">
        <f t="array" aca="1" ref="LW44" ca="1">INDIRECT(LW$203&amp;ROW())*LW$205</f>
        <v>0</v>
      </c>
      <c r="LX44" s="696" cm="1">
        <f t="array" aca="1" ref="LX44" ca="1">INDIRECT(LX$203&amp;ROW())*LX$205</f>
        <v>2</v>
      </c>
      <c r="LY44" s="696" cm="1">
        <f t="array" aca="1" ref="LY44" ca="1">IF(INDIRECT(LY$203&amp;ROW())="-",0,INDIRECT(LY$203&amp;ROW())*LY$205)</f>
        <v>2.4287999999999998</v>
      </c>
      <c r="LZ44" s="696" cm="1">
        <f t="array" aca="1" ref="LZ44" ca="1">INDIRECT(LZ$203&amp;ROW())*LZ$205</f>
        <v>2</v>
      </c>
      <c r="MA44" s="696" cm="1">
        <f t="array" aca="1" ref="MA44" ca="1">INDIRECT(MA$203&amp;ROW())*MA$205</f>
        <v>2</v>
      </c>
      <c r="MB44" s="696" cm="1">
        <f t="array" aca="1" ref="MB44" ca="1">INDIRECT(MB$203&amp;ROW())*MB$205</f>
        <v>4</v>
      </c>
      <c r="MC44" s="696" cm="1">
        <f t="array" aca="1" ref="MC44" ca="1">IF($MB44=0,0,INDIRECT(MC$203&amp;ROW())*MC$205)</f>
        <v>0.5</v>
      </c>
      <c r="MD44" s="696" cm="1">
        <f t="array" aca="1" ref="MD44" ca="1">IF($MB44=0,0,INDIRECT(MD$203&amp;ROW())*MD$205)</f>
        <v>0</v>
      </c>
      <c r="ME44" s="696" cm="1">
        <f t="array" aca="1" ref="ME44" ca="1">IF($MB44=0,0,INDIRECT(ME$203&amp;ROW())*ME$205)</f>
        <v>0</v>
      </c>
      <c r="MF44" s="696" cm="1">
        <f t="array" aca="1" ref="MF44" ca="1">IF($MB44=0,0,INDIRECT(MF$203&amp;ROW())*MF$205)</f>
        <v>0.5</v>
      </c>
      <c r="MG44" s="696" cm="1">
        <f t="array" aca="1" ref="MG44" ca="1">INDIRECT(MG$203&amp;ROW())*MG$205</f>
        <v>4</v>
      </c>
      <c r="MH44" s="696" cm="1">
        <f t="array" aca="1" ref="MH44" ca="1">IF($MG44=0,0,INDIRECT(MH$203&amp;ROW())*MH$205)</f>
        <v>0</v>
      </c>
      <c r="MI44" s="696" cm="1">
        <f t="array" aca="1" ref="MI44" ca="1">IF($MG44=0,0,INDIRECT(MI$203&amp;ROW())*MI$205)</f>
        <v>0</v>
      </c>
      <c r="MJ44" s="696" cm="1">
        <f t="array" aca="1" ref="MJ44" ca="1">INDIRECT(MJ$203&amp;ROW())*MJ$205</f>
        <v>0</v>
      </c>
      <c r="MK44" s="696" cm="1">
        <f t="array" aca="1" ref="MK44" ca="1">INDIRECT(MK$203&amp;ROW())*MK$205</f>
        <v>0</v>
      </c>
      <c r="ML44" s="696" cm="1">
        <f t="array" aca="1" ref="ML44" ca="1">INDIRECT(ML$203&amp;ROW())*ML$205</f>
        <v>0</v>
      </c>
      <c r="MM44" s="696" cm="1">
        <f t="array" aca="1" ref="MM44" ca="1">INDIRECT(MM$203&amp;ROW())*MM$205</f>
        <v>2</v>
      </c>
      <c r="MN44" s="696" cm="1">
        <f t="array" aca="1" ref="MN44" ca="1">INDIRECT(MN$203&amp;ROW())*MN$205</f>
        <v>0</v>
      </c>
      <c r="MO44" s="696" cm="1">
        <f t="array" aca="1" ref="MO44" ca="1">INDIRECT(MO$203&amp;ROW())*MO$205</f>
        <v>2</v>
      </c>
      <c r="MP44" s="696" cm="1">
        <f t="array" aca="1" ref="MP44" ca="1">INDIRECT(MP$203&amp;ROW())*MP$205</f>
        <v>2</v>
      </c>
      <c r="MQ44" s="696" cm="1">
        <f t="array" aca="1" ref="MQ44" ca="1">INDIRECT(MQ$203&amp;ROW())*MQ$205</f>
        <v>2</v>
      </c>
      <c r="MR44" s="696" cm="1">
        <f t="array" aca="1" ref="MR44" ca="1">INDIRECT(MR$203&amp;ROW())*MR$205</f>
        <v>2</v>
      </c>
      <c r="MS44" s="696" cm="1">
        <f t="array" aca="1" ref="MS44" ca="1">INDIRECT(MS$203&amp;ROW())*MS$205</f>
        <v>2</v>
      </c>
      <c r="MT44" s="696" cm="1">
        <f t="array" aca="1" ref="MT44" ca="1">INDIRECT(MT$203&amp;ROW())*MT$205</f>
        <v>1</v>
      </c>
      <c r="MU44" s="696" cm="1">
        <f t="array" aca="1" ref="MU44" ca="1">INDIRECT(MU$203&amp;ROW())*MU$205</f>
        <v>2</v>
      </c>
      <c r="MV44" s="696" cm="1">
        <f t="array" aca="1" ref="MV44" ca="1">IF(INDIRECT(MV$203&amp;ROW())="-",0,INDIRECT(MV$203&amp;ROW())*MV$205)</f>
        <v>2.2848000000000002</v>
      </c>
      <c r="MW44" s="696" cm="1">
        <f t="array" aca="1" ref="MW44" ca="1">INDIRECT(MW$203&amp;ROW())*MW$205</f>
        <v>2</v>
      </c>
      <c r="MX44" s="696" cm="1">
        <f t="array" aca="1" ref="MX44" ca="1">INDIRECT(MX$203&amp;ROW())*MX$205</f>
        <v>4</v>
      </c>
      <c r="MY44" s="696" cm="1">
        <f t="array" aca="1" ref="MY44" ca="1">INDIRECT(MY$203&amp;ROW())*MY$205</f>
        <v>4</v>
      </c>
      <c r="NA44" s="701">
        <f t="shared" si="16"/>
        <v>0.54886341463414634</v>
      </c>
      <c r="NB44" s="617">
        <f t="shared" si="17"/>
        <v>0.53234999999999999</v>
      </c>
      <c r="NC44" s="695">
        <f t="shared" si="18"/>
        <v>0.49267692307692307</v>
      </c>
      <c r="ND44" s="697">
        <f t="shared" si="19"/>
        <v>0.56965925925925931</v>
      </c>
      <c r="NE44" s="694">
        <f t="shared" si="20"/>
        <v>0.53588739924258211</v>
      </c>
      <c r="NF44" s="682" t="str">
        <f t="shared" si="21"/>
        <v>B</v>
      </c>
      <c r="NH44" s="606" t="s">
        <v>3097</v>
      </c>
      <c r="NI44" s="563" t="str">
        <f t="shared" si="22"/>
        <v>C</v>
      </c>
      <c r="NJ44" s="563" t="str">
        <f t="shared" si="23"/>
        <v>B</v>
      </c>
      <c r="NK44" s="563" t="str">
        <f t="shared" ca="1" si="24"/>
        <v>C</v>
      </c>
      <c r="NL44" s="563" t="str">
        <f t="shared" ca="1" si="25"/>
        <v>B</v>
      </c>
      <c r="NM44" s="563" t="str">
        <f t="shared" ca="1" si="26"/>
        <v>B</v>
      </c>
      <c r="NN44" s="563" t="str">
        <f t="shared" ca="1" si="55"/>
        <v>B</v>
      </c>
      <c r="NO44" s="563" t="str">
        <f t="shared" ca="1" si="56"/>
        <v>B</v>
      </c>
      <c r="NP44" s="606" t="str">
        <f t="shared" si="27"/>
        <v>-</v>
      </c>
      <c r="NQ44" s="682" t="str">
        <f t="shared" si="28"/>
        <v>-</v>
      </c>
      <c r="NR44" s="682" t="e">
        <f>IF(OR(AND(NI44="A",OR(NJ44="C",NJ44="D")),AND(NI44="A",OR(#REF!="C",#REF!="D")),AND(NI44="B",OR(NJ44="D",#REF!="D")),AND(OR(NI44="C",NI44="D"),OR(NJ44="A",NJ44="B")),AND(OR(NI44="C",NI44="D"),OR(#REF!="A",#REF!="B")),AND(OR(NJ44="A",#REF!="A",NJ44="B",#REF!="B"),OR(NP44="-",NQ44="-")),AND(OR(NJ44="C",#REF!="C",NJ44="D",#REF!="D"),NP44="Yes")),"Yes","-")</f>
        <v>#REF!</v>
      </c>
      <c r="NS44" s="607"/>
      <c r="NT44" s="619">
        <f t="shared" si="29"/>
        <v>0.44569999999999999</v>
      </c>
      <c r="NU44" s="619">
        <f t="shared" si="30"/>
        <v>0.53588739924258211</v>
      </c>
      <c r="NV44" s="619">
        <f t="shared" ca="1" si="31"/>
        <v>0.48254065390090456</v>
      </c>
      <c r="NW44" s="619">
        <f t="shared" ca="1" si="57"/>
        <v>0.51518325110069496</v>
      </c>
      <c r="NX44" s="619">
        <f t="shared" ca="1" si="58"/>
        <v>0.58901791637710588</v>
      </c>
      <c r="NY44" s="620">
        <f t="shared" ca="1" si="59"/>
        <v>0.50884599253367591</v>
      </c>
      <c r="NZ44" s="620">
        <f t="shared" ca="1" si="60"/>
        <v>0.60622720578802147</v>
      </c>
      <c r="OA44" s="705" t="s">
        <v>1188</v>
      </c>
      <c r="OB44" s="706" t="s">
        <v>1188</v>
      </c>
      <c r="OC44" s="494"/>
      <c r="OE44" s="606" t="s">
        <v>3097</v>
      </c>
      <c r="OF44" s="700" t="str">
        <f t="shared" ca="1" si="32"/>
        <v>B</v>
      </c>
      <c r="OG44" s="701">
        <f t="shared" ca="1" si="61"/>
        <v>0.51518325110069496</v>
      </c>
      <c r="OH44" s="705">
        <f t="shared" ca="1" si="33"/>
        <v>0.48248429414316707</v>
      </c>
      <c r="OI44" s="696">
        <f t="shared" ca="1" si="34"/>
        <v>0.53682226951066514</v>
      </c>
      <c r="OJ44" s="696">
        <f t="shared" ca="1" si="35"/>
        <v>0.51322553742360311</v>
      </c>
      <c r="OK44" s="697">
        <f t="shared" ca="1" si="36"/>
        <v>0.52820090332534431</v>
      </c>
      <c r="OL44" s="696" cm="1">
        <f t="array" aca="1" ref="OL44" ca="1">INDIRECT(OL$203&amp;ROW())*OL$205</f>
        <v>0</v>
      </c>
      <c r="OM44" s="696" cm="1">
        <f t="array" aca="1" ref="OM44" ca="1">INDIRECT(OM$203&amp;ROW())*OM$205</f>
        <v>0</v>
      </c>
      <c r="ON44" s="696" cm="1">
        <f t="array" aca="1" ref="ON44" ca="1">INDIRECT(ON$203&amp;ROW())*ON$205</f>
        <v>0</v>
      </c>
      <c r="OO44" s="696" cm="1">
        <f t="array" aca="1" ref="OO44" ca="1">INDIRECT(OO$203&amp;ROW())*OO$205</f>
        <v>1.0790999999999999</v>
      </c>
      <c r="OP44" s="696" cm="1">
        <f t="array" aca="1" ref="OP44" ca="1">INDIRECT(OP$203&amp;ROW())*OP$205</f>
        <v>0.52769999999999995</v>
      </c>
      <c r="OQ44" s="696" cm="1">
        <f t="array" aca="1" ref="OQ44" ca="1">INDIRECT(OQ$203&amp;ROW())*OQ$205</f>
        <v>1.5849</v>
      </c>
      <c r="OR44" s="696" cm="1">
        <f t="array" aca="1" ref="OR44" ca="1">INDIRECT(OR$203&amp;ROW())*OR$205</f>
        <v>1.4141999999999999</v>
      </c>
      <c r="OS44" s="696" cm="1">
        <f t="array" aca="1" ref="OS44" ca="1">INDIRECT(OS$203&amp;ROW())*OS$205</f>
        <v>1.5387</v>
      </c>
      <c r="OT44" s="696" cm="1">
        <f t="array" aca="1" ref="OT44" ca="1">INDIRECT(OT$203&amp;ROW())*OT$205</f>
        <v>1.4727000000000001</v>
      </c>
      <c r="OU44" s="696" cm="1">
        <f t="array" aca="1" ref="OU44" ca="1">INDIRECT(OU$203&amp;ROW())*OU$205</f>
        <v>1.9304999999999999</v>
      </c>
      <c r="OV44" s="696" cm="1">
        <f t="array" aca="1" ref="OV44" ca="1">INDIRECT(OV$203&amp;ROW())*OV$205</f>
        <v>1.2161999999999999</v>
      </c>
      <c r="OW44" s="696" cm="1">
        <f t="array" aca="1" ref="OW44" ca="1">INDIRECT(OW$203&amp;ROW())*OW$205</f>
        <v>0</v>
      </c>
      <c r="OX44" s="696" cm="1">
        <f t="array" aca="1" ref="OX44" ca="1">INDIRECT(OX$203&amp;ROW())*OX$205</f>
        <v>0</v>
      </c>
      <c r="OY44" s="696" cm="1">
        <f t="array" aca="1" ref="OY44" ca="1">IF(INDIRECT(OY$203&amp;ROW())="-",0,INDIRECT(OY$203&amp;ROW())*OY$205)</f>
        <v>0.35726297999999995</v>
      </c>
      <c r="OZ44" s="696" cm="1">
        <f t="array" aca="1" ref="OZ44" ca="1">INDIRECT(OZ$203&amp;ROW())*OZ$205</f>
        <v>0</v>
      </c>
      <c r="PA44" s="696" cm="1">
        <f t="array" aca="1" ref="PA44" ca="1">IF(INDIRECT(PA$203&amp;ROW())="-",0,INDIRECT(PA$203&amp;ROW())*PA$205)</f>
        <v>0.40009186000000002</v>
      </c>
      <c r="PB44" s="705" cm="1">
        <f t="array" aca="1" ref="PB44" ca="1">INDIRECT(PB$203&amp;ROW())*PB$205</f>
        <v>0.75419999999999998</v>
      </c>
      <c r="PC44" s="696" cm="1">
        <f t="array" aca="1" ref="PC44" ca="1">INDIRECT(PC$203&amp;ROW())*PC$205</f>
        <v>1.3946000000000001</v>
      </c>
      <c r="PD44" s="696" cm="1">
        <f t="array" aca="1" ref="PD44" ca="1">INDIRECT(PD$203&amp;ROW())*PD$205</f>
        <v>1.4683999999999999</v>
      </c>
      <c r="PE44" s="696" cm="1">
        <f t="array" aca="1" ref="PE44" ca="1">INDIRECT(PE$203&amp;ROW())*PE$205</f>
        <v>0</v>
      </c>
      <c r="PF44" s="696" cm="1">
        <f t="array" aca="1" ref="PF44" ca="1">INDIRECT(PF$203&amp;ROW())*PF$205</f>
        <v>1.3308</v>
      </c>
      <c r="PG44" s="696" cm="1">
        <f t="array" aca="1" ref="PG44" ca="1">IF(INDIRECT(PG$203&amp;ROW())="-",0,INDIRECT(PG$203&amp;ROW())*PG$205)</f>
        <v>0.35420000000000001</v>
      </c>
      <c r="PH44" s="696" cm="1">
        <f t="array" aca="1" ref="PH44" ca="1">INDIRECT(PH$203&amp;ROW())*PH$205</f>
        <v>0.61699999999999999</v>
      </c>
      <c r="PI44" s="696" cm="1">
        <f t="array" aca="1" ref="PI44" ca="1">INDIRECT(PI$203&amp;ROW())*PI$205</f>
        <v>0.60729999999999995</v>
      </c>
      <c r="PJ44" s="696" cm="1">
        <f t="array" aca="1" ref="PJ44" ca="1">INDIRECT(PJ$203&amp;ROW())*PJ$205</f>
        <v>0.75980000000000003</v>
      </c>
      <c r="PK44" s="696" cm="1">
        <f t="array" aca="1" ref="PK44" ca="1">IF($PJ44=0,0,INDIRECT(PK$203&amp;ROW())*PK$205)</f>
        <v>0.52759999999999996</v>
      </c>
      <c r="PL44" s="696" cm="1">
        <f t="array" aca="1" ref="PL44" ca="1">IF($MPE44=0,0,INDIRECT(PL$203&amp;ROW())*PL$205)</f>
        <v>0</v>
      </c>
      <c r="PM44" s="696" cm="1">
        <f t="array" aca="1" ref="PM44" ca="1">IF($MPE44=0,0,INDIRECT(PM$203&amp;ROW())*PM$205)</f>
        <v>0</v>
      </c>
      <c r="PN44" s="696" cm="1">
        <f t="array" aca="1" ref="PN44" ca="1">IF($PJ44=0,0,INDIRECT(PN$203&amp;ROW())*PN$205)</f>
        <v>0.52580000000000005</v>
      </c>
      <c r="PO44" s="696" cm="1">
        <f t="array" aca="1" ref="PO44" ca="1">INDIRECT(PO$203&amp;ROW())*PO$205</f>
        <v>0.73140000000000005</v>
      </c>
      <c r="PP44" s="696" cm="1">
        <f t="array" aca="1" ref="PP44" ca="1">IF($PO44=0,0,INDIRECT(PP$203&amp;ROW())*PP$205)</f>
        <v>0</v>
      </c>
      <c r="PQ44" s="696" cm="1">
        <f t="array" aca="1" ref="PQ44" ca="1">IF($PO44=0,0,INDIRECT(PQ$203&amp;ROW())*PQ$205)</f>
        <v>0</v>
      </c>
      <c r="PR44" s="696" cm="1">
        <f t="array" aca="1" ref="PR44" ca="1">INDIRECT(PR$203&amp;ROW())*PR$205</f>
        <v>0</v>
      </c>
      <c r="PS44" s="696" cm="1">
        <f t="array" aca="1" ref="PS44" ca="1">INDIRECT(PS$203&amp;ROW())*PS$205</f>
        <v>0</v>
      </c>
      <c r="PT44" s="696" cm="1">
        <f t="array" aca="1" ref="PT44" ca="1">INDIRECT(PT$203&amp;ROW())*PT$205</f>
        <v>0</v>
      </c>
      <c r="PU44" s="696" cm="1">
        <f t="array" aca="1" ref="PU44" ca="1">INDIRECT(PU$203&amp;ROW())*PU$205</f>
        <v>0.58989999999999998</v>
      </c>
      <c r="PV44" s="696" cm="1">
        <f t="array" aca="1" ref="PV44" ca="1">INDIRECT(PV$203&amp;ROW())*PV$205</f>
        <v>0</v>
      </c>
      <c r="PW44" s="696" cm="1">
        <f t="array" aca="1" ref="PW44" ca="1">INDIRECT(PW$203&amp;ROW())*PW$205</f>
        <v>1.0658000000000001</v>
      </c>
      <c r="PX44" s="696" cm="1">
        <f t="array" aca="1" ref="PX44" ca="1">INDIRECT(PX$203&amp;ROW())*PX$205</f>
        <v>1.1714</v>
      </c>
      <c r="PY44" s="696" cm="1">
        <f t="array" aca="1" ref="PY44" ca="1">INDIRECT(PY$203&amp;ROW())*PY$205</f>
        <v>1.1866000000000001</v>
      </c>
      <c r="PZ44" s="696" cm="1">
        <f t="array" aca="1" ref="PZ44" ca="1">INDIRECT(PZ$203&amp;ROW())*PZ$205</f>
        <v>0.17430000000000001</v>
      </c>
      <c r="QA44" s="696" cm="1">
        <f t="array" aca="1" ref="QA44" ca="1">INDIRECT(QA$203&amp;ROW())*QA$205</f>
        <v>0.31659999999999999</v>
      </c>
      <c r="QB44" s="696" cm="1">
        <f t="array" aca="1" ref="QB44" ca="1">INDIRECT(QB$203&amp;ROW())*QB$205</f>
        <v>0.79830000000000001</v>
      </c>
      <c r="QC44" s="696" cm="1">
        <f t="array" aca="1" ref="QC44" ca="1">INDIRECT(QC$203&amp;ROW())*QC$205</f>
        <v>1.4259999999999999</v>
      </c>
      <c r="QD44" s="696" cm="1">
        <f t="array" aca="1" ref="QD44" ca="1">IF(INDIRECT(QD$203&amp;ROW())="-",0,INDIRECT(QD$203&amp;ROW())*QD$205)</f>
        <v>0.23384928000000002</v>
      </c>
      <c r="QE44" s="696" cm="1">
        <f t="array" aca="1" ref="QE44" ca="1">INDIRECT(QE$203&amp;ROW())*QE$205</f>
        <v>0.53280000000000005</v>
      </c>
      <c r="QF44" s="696" cm="1">
        <f t="array" aca="1" ref="QF44" ca="1">INDIRECT(QF$203&amp;ROW())*QF$205</f>
        <v>0.72440000000000004</v>
      </c>
      <c r="QG44" s="696" cm="1">
        <f t="array" aca="1" ref="QG44" ca="1">INDIRECT(QG$203&amp;ROW())*QG$205</f>
        <v>0.74980000000000002</v>
      </c>
      <c r="QI44" s="606" t="s">
        <v>3097</v>
      </c>
      <c r="QJ44" s="700" t="str">
        <f t="shared" ca="1" si="37"/>
        <v>B</v>
      </c>
      <c r="QK44" s="701">
        <f t="shared" ca="1" si="62"/>
        <v>0.58901791637710588</v>
      </c>
      <c r="QL44" s="705">
        <f t="shared" ca="1" si="94"/>
        <v>0.69287019043170572</v>
      </c>
      <c r="QM44" s="696">
        <f t="shared" ca="1" si="95"/>
        <v>0.5033740193527354</v>
      </c>
      <c r="QN44" s="696">
        <f t="shared" ca="1" si="40"/>
        <v>0.50923928184163447</v>
      </c>
      <c r="QO44" s="697">
        <f t="shared" ca="1" si="41"/>
        <v>0.65058817388234813</v>
      </c>
      <c r="QP44" s="696" cm="1">
        <f t="array" aca="1" ref="QP44" ca="1">INDIRECT(QP$203&amp;ROW())*QP$205</f>
        <v>0</v>
      </c>
      <c r="QQ44" s="696" cm="1">
        <f t="array" aca="1" ref="QQ44" ca="1">INDIRECT(QQ$203&amp;ROW())*QQ$205</f>
        <v>0</v>
      </c>
      <c r="QR44" s="696" cm="1">
        <f t="array" aca="1" ref="QR44" ca="1">INDIRECT(QR$203&amp;ROW())*QR$205</f>
        <v>0</v>
      </c>
      <c r="QS44" s="696" cm="1">
        <f t="array" aca="1" ref="QS44" ca="1">INDIRECT(QS$203&amp;ROW())*QS$205</f>
        <v>0.22471360933801068</v>
      </c>
      <c r="QT44" s="696" cm="1">
        <f t="array" aca="1" ref="QT44" ca="1">INDIRECT(QT$203&amp;ROW())*QT$205</f>
        <v>8.7442714716655143E-2</v>
      </c>
      <c r="QU44" s="696" cm="1">
        <f t="array" aca="1" ref="QU44" ca="1">INDIRECT(QU$203&amp;ROW())*QU$205</f>
        <v>0.53329206883563263</v>
      </c>
      <c r="QV44" s="696" cm="1">
        <f t="array" aca="1" ref="QV44" ca="1">INDIRECT(QV$203&amp;ROW())*QV$205</f>
        <v>0.24117831443907087</v>
      </c>
      <c r="QW44" s="696" cm="1">
        <f t="array" aca="1" ref="QW44" ca="1">INDIRECT(QW$203&amp;ROW())*QW$205</f>
        <v>0.53099416374332975</v>
      </c>
      <c r="QX44" s="696" cm="1">
        <f t="array" aca="1" ref="QX44" ca="1">INDIRECT(QX$203&amp;ROW())*QX$205</f>
        <v>0.60640894423913805</v>
      </c>
      <c r="QY44" s="696" cm="1">
        <f t="array" aca="1" ref="QY44" ca="1">INDIRECT(QY$203&amp;ROW())*QY$205</f>
        <v>0.13540247513535897</v>
      </c>
      <c r="QZ44" s="696" cm="1">
        <f t="array" aca="1" ref="QZ44" ca="1">INDIRECT(QZ$203&amp;ROW())*QZ$205</f>
        <v>0.27613248380770827</v>
      </c>
      <c r="RA44" s="696" cm="1">
        <f t="array" aca="1" ref="RA44" ca="1">INDIRECT(RA$203&amp;ROW())*RA$205</f>
        <v>0</v>
      </c>
      <c r="RB44" s="696" cm="1">
        <f t="array" aca="1" ref="RB44" ca="1">INDIRECT(RB$203&amp;ROW())*RB$205</f>
        <v>0</v>
      </c>
      <c r="RC44" s="696" cm="1">
        <f t="array" aca="1" ref="RC44" ca="1">IF(INDIRECT(RC$203&amp;ROW())="-",0,INDIRECT(RC$203&amp;ROW())*RC$205)</f>
        <v>4.2239596881095166E-2</v>
      </c>
      <c r="RD44" s="696" cm="1">
        <f t="array" aca="1" ref="RD44" ca="1">INDIRECT(RD$203&amp;ROW())*RD$205</f>
        <v>0</v>
      </c>
      <c r="RE44" s="696" cm="1">
        <f t="array" aca="1" ref="RE44" ca="1">IF(INDIRECT(RE$203&amp;ROW())="-",0,INDIRECT(RE$203&amp;ROW())*RE$205)</f>
        <v>2.8663606094594653E-2</v>
      </c>
      <c r="RF44" s="705" cm="1">
        <f t="array" aca="1" ref="RF44" ca="1">INDIRECT(RF$203&amp;ROW())*RF$205</f>
        <v>5.3068994403248027E-2</v>
      </c>
      <c r="RG44" s="696" cm="1">
        <f t="array" aca="1" ref="RG44" ca="1">INDIRECT(RG$203&amp;ROW())*RG$205</f>
        <v>0.27650466908360405</v>
      </c>
      <c r="RH44" s="696" cm="1">
        <f t="array" aca="1" ref="RH44" ca="1">INDIRECT(RH$203&amp;ROW())*RH$205</f>
        <v>5.8387680780544585E-2</v>
      </c>
      <c r="RI44" s="696" cm="1">
        <f t="array" aca="1" ref="RI44" ca="1">INDIRECT(RI$203&amp;ROW())*RI$205</f>
        <v>0</v>
      </c>
      <c r="RJ44" s="696" cm="1">
        <f t="array" aca="1" ref="RJ44" ca="1">INDIRECT(RJ$203&amp;ROW())*RJ$205</f>
        <v>0.12226723336432462</v>
      </c>
      <c r="RK44" s="696" cm="1">
        <f t="array" aca="1" ref="RK44" ca="1">IF(INDIRECT(RK$203&amp;ROW())="-",0,INDIRECT(RK$203&amp;ROW())*RK$205)</f>
        <v>2.4458663222838021E-2</v>
      </c>
      <c r="RL44" s="696" cm="1">
        <f t="array" aca="1" ref="RL44" ca="1">INDIRECT(RL$203&amp;ROW())*RL$205</f>
        <v>0.11262003659234653</v>
      </c>
      <c r="RM44" s="696" cm="1">
        <f t="array" aca="1" ref="RM44" ca="1">INDIRECT(RM$203&amp;ROW())*RM$205</f>
        <v>1.4993730364766381E-2</v>
      </c>
      <c r="RN44" s="696" cm="1">
        <f t="array" aca="1" ref="RN44" ca="1">INDIRECT(RN$203&amp;ROW())*RN$205</f>
        <v>9.3820613050938681E-2</v>
      </c>
      <c r="RO44" s="696" cm="1">
        <f t="array" aca="1" ref="RO44" ca="1">IF($RN44=0,0,INDIRECT(RO$203&amp;ROW())*RO$205)</f>
        <v>7.0312542939625605E-2</v>
      </c>
      <c r="RP44" s="696" cm="1">
        <f t="array" aca="1" ref="RP44" ca="1">IF($RN44=0,0,INDIRECT(RP$203&amp;ROW())*RP$205)</f>
        <v>0</v>
      </c>
      <c r="RQ44" s="696" cm="1">
        <f t="array" aca="1" ref="RQ44" ca="1">IF($RN44=0,0,INDIRECT(RQ$203&amp;ROW())*RQ$205)</f>
        <v>0</v>
      </c>
      <c r="RR44" s="696" cm="1">
        <f t="array" aca="1" ref="RR44" ca="1">IF($RN44=0,0,INDIRECT(RR$203&amp;ROW())*RR$205)</f>
        <v>8.2232286875619773E-2</v>
      </c>
      <c r="RS44" s="696" cm="1">
        <f t="array" aca="1" ref="RS44" ca="1">INDIRECT(RS$203&amp;ROW())*RS$205</f>
        <v>7.7466902221184339E-2</v>
      </c>
      <c r="RT44" s="696" cm="1">
        <f t="array" aca="1" ref="RT44" ca="1">IF($RS44=0,0,INDIRECT(RT$203&amp;ROW())*RT$205)</f>
        <v>0</v>
      </c>
      <c r="RU44" s="696" cm="1">
        <f t="array" aca="1" ref="RU44" ca="1">IF($RS44=0,0,INDIRECT(RU$203&amp;ROW())*RU$205)</f>
        <v>0</v>
      </c>
      <c r="RV44" s="696" cm="1">
        <f t="array" aca="1" ref="RV44" ca="1">INDIRECT(RV$203&amp;ROW())*RV$205</f>
        <v>0</v>
      </c>
      <c r="RW44" s="696" cm="1">
        <f t="array" aca="1" ref="RW44" ca="1">INDIRECT(RW$203&amp;ROW())*RW$205</f>
        <v>0</v>
      </c>
      <c r="RX44" s="696" cm="1">
        <f t="array" aca="1" ref="RX44" ca="1">INDIRECT(RX$203&amp;ROW())*RX$205</f>
        <v>0</v>
      </c>
      <c r="RY44" s="696" cm="1">
        <f t="array" aca="1" ref="RY44" ca="1">INDIRECT(RY$203&amp;ROW())*RY$205</f>
        <v>2.8132231790096798E-2</v>
      </c>
      <c r="RZ44" s="696" cm="1">
        <f t="array" aca="1" ref="RZ44" ca="1">INDIRECT(RZ$203&amp;ROW())*RZ$205</f>
        <v>0</v>
      </c>
      <c r="SA44" s="696" cm="1">
        <f t="array" aca="1" ref="SA44" ca="1">INDIRECT(SA$203&amp;ROW())*SA$205</f>
        <v>0.20458618579029147</v>
      </c>
      <c r="SB44" s="696" cm="1">
        <f t="array" aca="1" ref="SB44" ca="1">INDIRECT(SB$203&amp;ROW())*SB$205</f>
        <v>4.7124126502052749E-2</v>
      </c>
      <c r="SC44" s="696" cm="1">
        <f t="array" aca="1" ref="SC44" ca="1">INDIRECT(SC$203&amp;ROW())*SC$205</f>
        <v>5.4291606235991073E-2</v>
      </c>
      <c r="SD44" s="696" cm="1">
        <f t="array" aca="1" ref="SD44" ca="1">INDIRECT(SD$203&amp;ROW())*SD$205</f>
        <v>0.3072993885784252</v>
      </c>
      <c r="SE44" s="696" cm="1">
        <f t="array" aca="1" ref="SE44" ca="1">INDIRECT(SE$203&amp;ROW())*SE$205</f>
        <v>0.2585618210787391</v>
      </c>
      <c r="SF44" s="696" cm="1">
        <f t="array" aca="1" ref="SF44" ca="1">INDIRECT(SF$203&amp;ROW())*SF$205</f>
        <v>6.6118883241114992E-2</v>
      </c>
      <c r="SG44" s="696" cm="1">
        <f t="array" aca="1" ref="SG44" ca="1">INDIRECT(SG$203&amp;ROW())*SG$205</f>
        <v>7.4767843909269882E-2</v>
      </c>
      <c r="SH44" s="696" cm="1">
        <f t="array" aca="1" ref="SH44" ca="1">IF(INDIRECT(SH$203&amp;ROW())="-",0,INDIRECT(SH$203&amp;ROW())*SH$205)</f>
        <v>2.9961365953016385E-2</v>
      </c>
      <c r="SI44" s="696" cm="1">
        <f t="array" aca="1" ref="SI44" ca="1">INDIRECT(SI$203&amp;ROW())*SI$205</f>
        <v>0.12211943784041945</v>
      </c>
      <c r="SJ44" s="696" cm="1">
        <f t="array" aca="1" ref="SJ44" ca="1">INDIRECT(SJ$203&amp;ROW())*SJ$205</f>
        <v>0.10961749760323641</v>
      </c>
      <c r="SK44" s="696" cm="1">
        <f t="array" aca="1" ref="SK44" ca="1">INDIRECT(SK$203&amp;ROW())*SK$205</f>
        <v>0.10630745296900188</v>
      </c>
      <c r="SN44" s="606" t="s">
        <v>3097</v>
      </c>
      <c r="SO44" s="707" cm="1">
        <f t="array" aca="1" ref="SO44" ca="1">INDIRECT(SO$203&amp;ROW())*SO$205</f>
        <v>0</v>
      </c>
      <c r="SP44" s="707" cm="1">
        <f t="array" aca="1" ref="SP44" ca="1">INDIRECT(SP$203&amp;ROW())*SP$205</f>
        <v>0</v>
      </c>
      <c r="SQ44" s="707" cm="1">
        <f t="array" aca="1" ref="SQ44" ca="1">INDIRECT(SQ$203&amp;ROW())*SQ$205</f>
        <v>0</v>
      </c>
      <c r="SR44" s="707" cm="1">
        <f t="array" aca="1" ref="SR44" ca="1">INDIRECT(SR$203&amp;ROW())*SR$205</f>
        <v>3</v>
      </c>
      <c r="SS44" s="707" cm="1">
        <f t="array" aca="1" ref="SS44" ca="1">INDIRECT(SS$203&amp;ROW())*SS$205</f>
        <v>1</v>
      </c>
      <c r="ST44" s="707" cm="1">
        <f t="array" aca="1" ref="ST44" ca="1">INDIRECT(ST$203&amp;ROW())*ST$205</f>
        <v>3</v>
      </c>
      <c r="SU44" s="707" cm="1">
        <f t="array" aca="1" ref="SU44" ca="1">INDIRECT(SU$203&amp;ROW())*SU$205</f>
        <v>3</v>
      </c>
      <c r="SV44" s="707" cm="1">
        <f t="array" aca="1" ref="SV44" ca="1">INDIRECT(SV$203&amp;ROW())*SV$205</f>
        <v>3</v>
      </c>
      <c r="SW44" s="707" cm="1">
        <f t="array" aca="1" ref="SW44" ca="1">INDIRECT(SW$203&amp;ROW())*SW$205</f>
        <v>3</v>
      </c>
      <c r="SX44" s="707" cm="1">
        <f t="array" aca="1" ref="SX44" ca="1">INDIRECT(SX$203&amp;ROW())*SX$205</f>
        <v>3</v>
      </c>
      <c r="SY44" s="707" cm="1">
        <f t="array" aca="1" ref="SY44" ca="1">INDIRECT(SY$203&amp;ROW())*SY$205</f>
        <v>3</v>
      </c>
      <c r="SZ44" s="707" cm="1">
        <f t="array" aca="1" ref="SZ44" ca="1">INDIRECT(SZ$203&amp;ROW())*SZ$205</f>
        <v>0</v>
      </c>
      <c r="TA44" s="707" cm="1">
        <f t="array" aca="1" ref="TA44" ca="1">INDIRECT(TA$203&amp;ROW())*TA$205</f>
        <v>0</v>
      </c>
      <c r="TB44" s="696" cm="1">
        <f t="array" aca="1" ref="TB44" ca="1">IF(INDIRECT(TB$203&amp;ROW())="-",0,INDIRECT(TB$203&amp;ROW())*TB$205)</f>
        <v>0.50339999999999996</v>
      </c>
      <c r="TC44" s="707" cm="1">
        <f t="array" aca="1" ref="TC44" ca="1">INDIRECT(TC$203&amp;ROW())*TC$205</f>
        <v>0</v>
      </c>
      <c r="TD44" s="696" cm="1">
        <f t="array" aca="1" ref="TD44" ca="1">IF(INDIRECT(TD$203&amp;ROW())="-",0,INDIRECT(TD$203&amp;ROW())*TD$205)</f>
        <v>0.45290000000000002</v>
      </c>
      <c r="TE44" s="732" cm="1">
        <f t="array" aca="1" ref="TE44" ca="1">INDIRECT(TE$203&amp;ROW())*TE$205</f>
        <v>1</v>
      </c>
      <c r="TF44" s="707" cm="1">
        <f t="array" aca="1" ref="TF44" ca="1">INDIRECT(TF$203&amp;ROW())*TF$205</f>
        <v>2</v>
      </c>
      <c r="TG44" s="707" cm="1">
        <f t="array" aca="1" ref="TG44" ca="1">INDIRECT(TG$203&amp;ROW())*TG$205</f>
        <v>2</v>
      </c>
      <c r="TH44" s="707" cm="1">
        <f t="array" aca="1" ref="TH44" ca="1">INDIRECT(TH$203&amp;ROW())*TH$205</f>
        <v>0</v>
      </c>
      <c r="TI44" s="707" cm="1">
        <f t="array" aca="1" ref="TI44" ca="1">INDIRECT(TI$203&amp;ROW())*TI$205</f>
        <v>2</v>
      </c>
      <c r="TJ44" s="696" cm="1">
        <f t="array" aca="1" ref="TJ44" ca="1">IF(INDIRECT(TJ$203&amp;ROW())="-",0,INDIRECT(TJ$203&amp;ROW())*TJ$205)</f>
        <v>0.40479999999999999</v>
      </c>
      <c r="TK44" s="707" cm="1">
        <f t="array" aca="1" ref="TK44" ca="1">INDIRECT(TK$203&amp;ROW())*TK$205</f>
        <v>1</v>
      </c>
      <c r="TL44" s="707" cm="1">
        <f t="array" aca="1" ref="TL44" ca="1">INDIRECT(TL$203&amp;ROW())*TL$205</f>
        <v>1</v>
      </c>
      <c r="TM44" s="707" cm="1">
        <f t="array" aca="1" ref="TM44" ca="1">INDIRECT(TM$203&amp;ROW())*TM$205</f>
        <v>1</v>
      </c>
      <c r="TN44" s="707" cm="1">
        <f t="array" aca="1" ref="TN44" ca="1">IF($TM44=0,0,INDIRECT(TN$203&amp;ROW())*TN$205)</f>
        <v>1</v>
      </c>
      <c r="TO44" s="707" cm="1">
        <f t="array" aca="1" ref="TO44" ca="1">IF($TM44=0,0,INDIRECT(TO$203&amp;ROW())*TO$205)</f>
        <v>0</v>
      </c>
      <c r="TP44" s="707" cm="1">
        <f t="array" aca="1" ref="TP44" ca="1">IF($TM44=0,0,INDIRECT(TP$203&amp;ROW())*TP$205)</f>
        <v>0</v>
      </c>
      <c r="TQ44" s="707" cm="1">
        <f t="array" aca="1" ref="TQ44" ca="1">IF($TM44=0,0,INDIRECT(TQ$203&amp;ROW())*TQ$205)</f>
        <v>1</v>
      </c>
      <c r="TR44" s="707" cm="1">
        <f t="array" aca="1" ref="TR44" ca="1">INDIRECT(TR$203&amp;ROW())*TR$205</f>
        <v>1</v>
      </c>
      <c r="TS44" s="707" cm="1">
        <f t="array" aca="1" ref="TS44" ca="1">IF($TR44=0,0,INDIRECT(TS$203&amp;ROW())*TS$205)</f>
        <v>0</v>
      </c>
      <c r="TT44" s="707" cm="1">
        <f t="array" aca="1" ref="TT44" ca="1">IF($TR44=0,0,INDIRECT(TT$203&amp;ROW())*TT$205)</f>
        <v>0</v>
      </c>
      <c r="TU44" s="707" cm="1">
        <f t="array" aca="1" ref="TU44" ca="1">INDIRECT(TU$203&amp;ROW())*TU$205</f>
        <v>0</v>
      </c>
      <c r="TV44" s="707" cm="1">
        <f t="array" aca="1" ref="TV44" ca="1">INDIRECT(TV$203&amp;ROW())*TV$205</f>
        <v>0</v>
      </c>
      <c r="TW44" s="707" cm="1">
        <f t="array" aca="1" ref="TW44" ca="1">INDIRECT(TW$203&amp;ROW())*TW$205</f>
        <v>0</v>
      </c>
      <c r="TX44" s="707" cm="1">
        <f t="array" aca="1" ref="TX44" ca="1">INDIRECT(TX$203&amp;ROW())*TX$205</f>
        <v>1</v>
      </c>
      <c r="TY44" s="707" cm="1">
        <f t="array" aca="1" ref="TY44" ca="1">INDIRECT(TY$203&amp;ROW())*TY$205</f>
        <v>0</v>
      </c>
      <c r="TZ44" s="707" cm="1">
        <f t="array" aca="1" ref="TZ44" ca="1">INDIRECT(TZ$203&amp;ROW())*TZ$205</f>
        <v>2</v>
      </c>
      <c r="UA44" s="707" cm="1">
        <f t="array" aca="1" ref="UA44" ca="1">INDIRECT(UA$203&amp;ROW())*UA$205</f>
        <v>2</v>
      </c>
      <c r="UB44" s="707" cm="1">
        <f t="array" aca="1" ref="UB44" ca="1">INDIRECT(UB$203&amp;ROW())*UB$205</f>
        <v>2</v>
      </c>
      <c r="UC44" s="707" cm="1">
        <f t="array" aca="1" ref="UC44" ca="1">INDIRECT(UC$203&amp;ROW())*UC$205</f>
        <v>1</v>
      </c>
      <c r="UD44" s="707" cm="1">
        <f t="array" aca="1" ref="UD44" ca="1">INDIRECT(UD$203&amp;ROW())*UD$205</f>
        <v>1</v>
      </c>
      <c r="UE44" s="707" cm="1">
        <f t="array" aca="1" ref="UE44" ca="1">INDIRECT(UE$203&amp;ROW())*UE$205</f>
        <v>1</v>
      </c>
      <c r="UF44" s="707" cm="1">
        <f t="array" aca="1" ref="UF44" ca="1">INDIRECT(UF$203&amp;ROW())*UF$205</f>
        <v>2</v>
      </c>
      <c r="UG44" s="696" cm="1">
        <f t="array" aca="1" ref="UG44" ca="1">IF(INDIRECT(UG$203&amp;ROW())="-",0,INDIRECT(UG$203&amp;ROW())*UG$205)</f>
        <v>0.38080000000000003</v>
      </c>
      <c r="UH44" s="707" cm="1">
        <f t="array" aca="1" ref="UH44" ca="1">INDIRECT(UH$203&amp;ROW())*UH$205</f>
        <v>1</v>
      </c>
      <c r="UI44" s="707" cm="1">
        <f t="array" aca="1" ref="UI44" ca="1">INDIRECT(UI$203&amp;ROW())*UI$205</f>
        <v>1</v>
      </c>
      <c r="UJ44" s="707" cm="1">
        <f t="array" aca="1" ref="UJ44" ca="1">INDIRECT(UJ$203&amp;ROW())*UJ$205</f>
        <v>1</v>
      </c>
      <c r="UM44" s="606" t="s">
        <v>3097</v>
      </c>
      <c r="UN44" s="616">
        <f t="shared" ca="1" si="101"/>
        <v>-0.97111609266078391</v>
      </c>
      <c r="UO44" s="616">
        <f t="shared" ca="1" si="101"/>
        <v>-0.6225347970107441</v>
      </c>
      <c r="UP44" s="616">
        <f t="shared" ca="1" si="101"/>
        <v>-0.88618201963763954</v>
      </c>
      <c r="UQ44" s="616">
        <f t="shared" ca="1" si="101"/>
        <v>0.29355872991449461</v>
      </c>
      <c r="UR44" s="616">
        <f t="shared" ca="1" si="101"/>
        <v>-0.80643931126992341</v>
      </c>
      <c r="US44" s="616">
        <f t="shared" ca="1" si="101"/>
        <v>0.41305213694811815</v>
      </c>
      <c r="UT44" s="616">
        <f t="shared" ca="1" si="101"/>
        <v>0.30690415393182785</v>
      </c>
      <c r="UU44" s="616">
        <f t="shared" ca="1" si="101"/>
        <v>0.53359975015917405</v>
      </c>
      <c r="UV44" s="616">
        <f t="shared" ca="1" si="101"/>
        <v>0.44410973870643028</v>
      </c>
      <c r="UW44" s="616">
        <f t="shared" ca="1" si="101"/>
        <v>0.6421874155054268</v>
      </c>
      <c r="UX44" s="616">
        <f t="shared" ca="1" si="101"/>
        <v>0.28247365722383649</v>
      </c>
      <c r="UY44" s="616">
        <f t="shared" ca="1" si="101"/>
        <v>-0.67270887390575207</v>
      </c>
      <c r="UZ44" s="616">
        <f t="shared" ca="1" si="101"/>
        <v>-0.80238258590915801</v>
      </c>
      <c r="VA44" s="616">
        <f t="shared" ca="1" si="101"/>
        <v>-0.16561605831366324</v>
      </c>
      <c r="VB44" s="616">
        <f t="shared" ca="1" si="101"/>
        <v>-0.76400504167427041</v>
      </c>
      <c r="VC44" s="616">
        <f t="shared" ca="1" si="96"/>
        <v>-0.436461941802544</v>
      </c>
      <c r="VD44" s="616">
        <f t="shared" ca="1" si="96"/>
        <v>-0.36208520652341147</v>
      </c>
      <c r="VE44" s="616">
        <f t="shared" ca="1" si="96"/>
        <v>3.9909080070471406E-2</v>
      </c>
      <c r="VF44" s="616">
        <f t="shared" ca="1" si="96"/>
        <v>7.1631593782223293E-2</v>
      </c>
      <c r="VG44" s="616">
        <f t="shared" ca="1" si="96"/>
        <v>-0.89462372206681784</v>
      </c>
      <c r="VH44" s="616">
        <f t="shared" ca="1" si="96"/>
        <v>-0.12784420028857393</v>
      </c>
      <c r="VI44" s="616">
        <f t="shared" ca="1" si="96"/>
        <v>-0.62761379067378043</v>
      </c>
      <c r="VJ44" s="616">
        <f t="shared" ca="1" si="96"/>
        <v>1.1038721171937993</v>
      </c>
      <c r="VK44" s="616">
        <f t="shared" ca="1" si="96"/>
        <v>-0.49937453713488217</v>
      </c>
      <c r="VL44" s="616">
        <f t="shared" ca="1" si="96"/>
        <v>1.1863766389476611</v>
      </c>
      <c r="VM44" s="616">
        <f t="shared" ca="1" si="96"/>
        <v>1.7393845659645861</v>
      </c>
      <c r="VN44" s="616">
        <f t="shared" ca="1" si="96"/>
        <v>-0.62639799545694341</v>
      </c>
      <c r="VO44" s="616">
        <f t="shared" ca="1" si="96"/>
        <v>-0.42150866262694142</v>
      </c>
      <c r="VP44" s="616">
        <f t="shared" ca="1" si="96"/>
        <v>2.1525849422547609</v>
      </c>
      <c r="VQ44" s="616">
        <f t="shared" ca="1" si="86"/>
        <v>1.2773868528042598</v>
      </c>
      <c r="VR44" s="616">
        <f t="shared" ca="1" si="86"/>
        <v>-0.64202286734458469</v>
      </c>
      <c r="VS44" s="616">
        <f t="shared" ca="1" si="86"/>
        <v>-0.40481357988865657</v>
      </c>
      <c r="VT44" s="616">
        <f t="shared" ca="1" si="86"/>
        <v>-0.3878135405833677</v>
      </c>
      <c r="VU44" s="616">
        <f t="shared" ca="1" si="86"/>
        <v>-0.82130507758946303</v>
      </c>
      <c r="VV44" s="616">
        <f t="shared" ca="1" si="86"/>
        <v>-0.64337789451099625</v>
      </c>
      <c r="VW44" s="616">
        <f t="shared" ca="1" si="86"/>
        <v>-1.292348529253206</v>
      </c>
      <c r="VX44" s="616">
        <f t="shared" ca="1" si="86"/>
        <v>-0.78524029103755877</v>
      </c>
      <c r="VY44" s="616">
        <f t="shared" ca="1" si="86"/>
        <v>0.70583605694264007</v>
      </c>
      <c r="VZ44" s="616">
        <f t="shared" ca="1" si="86"/>
        <v>0.68442622420316401</v>
      </c>
      <c r="WA44" s="616">
        <f t="shared" ca="1" si="86"/>
        <v>0.92808016936885662</v>
      </c>
      <c r="WB44" s="616">
        <f t="shared" ca="1" si="86"/>
        <v>0.33435322352896929</v>
      </c>
      <c r="WC44" s="616">
        <f t="shared" ca="1" si="86"/>
        <v>0.47817673461028487</v>
      </c>
      <c r="WD44" s="616">
        <f t="shared" ca="1" si="86"/>
        <v>-0.51586207793649097</v>
      </c>
      <c r="WE44" s="616">
        <f t="shared" ca="1" si="86"/>
        <v>0.67426644196529939</v>
      </c>
      <c r="WF44" s="616">
        <f t="shared" ca="1" si="86"/>
        <v>-1.5798822769362977</v>
      </c>
      <c r="WG44" s="616">
        <f t="shared" ca="1" si="87"/>
        <v>4.8009398089356427E-2</v>
      </c>
      <c r="WH44" s="616">
        <f t="shared" ca="1" si="87"/>
        <v>0.91987607881584121</v>
      </c>
      <c r="WI44" s="627">
        <f t="shared" ca="1" si="76"/>
        <v>4.1395454214471238E-2</v>
      </c>
      <c r="WL44" s="606" t="s">
        <v>3097</v>
      </c>
      <c r="WM44" s="700" t="str">
        <f t="shared" ca="1" si="63"/>
        <v>B</v>
      </c>
      <c r="WN44" s="479">
        <f t="shared" ca="1" si="64"/>
        <v>0.50884599253367591</v>
      </c>
      <c r="WO44" s="495">
        <f t="shared" ca="1" si="97"/>
        <v>0.53194294534881559</v>
      </c>
      <c r="WP44" s="458">
        <f t="shared" ca="1" si="97"/>
        <v>0.53372072135086046</v>
      </c>
      <c r="WQ44" s="458">
        <f t="shared" ca="1" si="97"/>
        <v>0.47735212311092096</v>
      </c>
      <c r="WR44" s="459">
        <f t="shared" ca="1" si="97"/>
        <v>0.49236818032410651</v>
      </c>
      <c r="WS44" s="495">
        <f t="shared" ca="1" si="65"/>
        <v>-0.25977151141254062</v>
      </c>
      <c r="WT44" s="458">
        <f t="shared" ca="1" si="66"/>
        <v>-0.2825148788330224</v>
      </c>
      <c r="WU44" s="458">
        <f t="shared" ca="1" si="67"/>
        <v>0.30731323537526151</v>
      </c>
      <c r="WV44" s="459">
        <f t="shared" ca="1" si="68"/>
        <v>-0.11239257377576872</v>
      </c>
      <c r="WW44" s="484">
        <f t="shared" ca="1" si="102"/>
        <v>-0.7262006140917342</v>
      </c>
      <c r="WX44" s="484">
        <f t="shared" ca="1" si="102"/>
        <v>-0.37545073607717977</v>
      </c>
      <c r="WY44" s="484">
        <f t="shared" ca="1" si="102"/>
        <v>-0.64522912849816527</v>
      </c>
      <c r="WZ44" s="484">
        <f t="shared" ca="1" si="102"/>
        <v>0.10559307515024371</v>
      </c>
      <c r="XA44" s="484">
        <f t="shared" ca="1" si="102"/>
        <v>-0.42555802455713854</v>
      </c>
      <c r="XB44" s="484">
        <f t="shared" ca="1" si="102"/>
        <v>0.21821544394969081</v>
      </c>
      <c r="XC44" s="484">
        <f t="shared" ca="1" si="102"/>
        <v>0.14467461816346364</v>
      </c>
      <c r="XD44" s="484">
        <f t="shared" ca="1" si="102"/>
        <v>0.27368331185664035</v>
      </c>
      <c r="XE44" s="484">
        <f t="shared" ca="1" si="102"/>
        <v>0.21801347073098662</v>
      </c>
      <c r="XF44" s="484">
        <f t="shared" ca="1" si="102"/>
        <v>0.41324760187774212</v>
      </c>
      <c r="XG44" s="484">
        <f t="shared" ca="1" si="102"/>
        <v>0.1145148206385433</v>
      </c>
      <c r="XH44" s="484">
        <f t="shared" ca="1" si="102"/>
        <v>-0.33958343954762366</v>
      </c>
      <c r="XI44" s="484">
        <f t="shared" ca="1" si="102"/>
        <v>-0.56078518929191046</v>
      </c>
      <c r="XJ44" s="484">
        <f t="shared" ca="1" si="102"/>
        <v>-0.1175377165852068</v>
      </c>
      <c r="XK44" s="484">
        <f t="shared" ca="1" si="102"/>
        <v>-0.54267278110123429</v>
      </c>
      <c r="XL44" s="484">
        <f t="shared" ca="1" si="98"/>
        <v>-0.38557047938836736</v>
      </c>
      <c r="XM44" s="484">
        <f t="shared" ca="1" si="98"/>
        <v>-0.27308466275995691</v>
      </c>
      <c r="XN44" s="484">
        <f t="shared" ca="1" si="98"/>
        <v>2.7828601533139714E-2</v>
      </c>
      <c r="XO44" s="484">
        <f t="shared" ca="1" si="98"/>
        <v>5.2591916154908339E-2</v>
      </c>
      <c r="XP44" s="484">
        <f t="shared" ca="1" si="98"/>
        <v>-0.57255918212276347</v>
      </c>
      <c r="XQ44" s="484">
        <f t="shared" ca="1" si="98"/>
        <v>-8.50675308720171E-2</v>
      </c>
      <c r="XR44" s="484">
        <f t="shared" ca="1" si="98"/>
        <v>-0.54916206683955782</v>
      </c>
      <c r="XS44" s="484">
        <f t="shared" ca="1" si="98"/>
        <v>0.68108909630857417</v>
      </c>
      <c r="XT44" s="484">
        <f t="shared" ca="1" si="98"/>
        <v>-0.30327015640201394</v>
      </c>
      <c r="XU44" s="484">
        <f t="shared" ca="1" si="98"/>
        <v>0.90140897027243294</v>
      </c>
      <c r="XV44" s="484">
        <f t="shared" ca="1" si="98"/>
        <v>0.91769929700291553</v>
      </c>
      <c r="XW44" s="484">
        <f t="shared" ca="1" si="98"/>
        <v>-0.40427726626791127</v>
      </c>
      <c r="XX44" s="484">
        <f t="shared" ca="1" si="98"/>
        <v>-0.20379943838012618</v>
      </c>
      <c r="XY44" s="484">
        <f t="shared" ca="1" si="98"/>
        <v>1.1318291626375534</v>
      </c>
      <c r="XZ44" s="484">
        <f t="shared" ca="1" si="88"/>
        <v>0.93428074414103568</v>
      </c>
      <c r="YA44" s="484">
        <f t="shared" ca="1" si="88"/>
        <v>-0.43779539324227229</v>
      </c>
      <c r="YB44" s="484">
        <f t="shared" ca="1" si="88"/>
        <v>-0.21272953623148902</v>
      </c>
      <c r="YC44" s="484">
        <f t="shared" ca="1" si="88"/>
        <v>-0.17304240180829866</v>
      </c>
      <c r="YD44" s="484">
        <f t="shared" ca="1" si="88"/>
        <v>-0.6068623218308542</v>
      </c>
      <c r="YE44" s="484">
        <f t="shared" ca="1" si="88"/>
        <v>-0.46342509741627064</v>
      </c>
      <c r="YF44" s="484">
        <f t="shared" ca="1" si="88"/>
        <v>-0.76235639740646621</v>
      </c>
      <c r="YG44" s="484">
        <f t="shared" ca="1" si="88"/>
        <v>-0.54699838673676349</v>
      </c>
      <c r="YH44" s="484">
        <f t="shared" ca="1" si="88"/>
        <v>0.3761400347447329</v>
      </c>
      <c r="YI44" s="484">
        <f t="shared" ca="1" si="88"/>
        <v>0.40086843951579315</v>
      </c>
      <c r="YJ44" s="484">
        <f t="shared" ca="1" si="88"/>
        <v>0.55062996448654267</v>
      </c>
      <c r="YK44" s="484">
        <f t="shared" ca="1" si="88"/>
        <v>5.8277766861099353E-2</v>
      </c>
      <c r="YL44" s="484">
        <f t="shared" ca="1" si="88"/>
        <v>0.15139075417761619</v>
      </c>
      <c r="YM44" s="484">
        <f t="shared" ca="1" si="88"/>
        <v>-0.41181269681670074</v>
      </c>
      <c r="YN44" s="484">
        <f t="shared" ca="1" si="88"/>
        <v>0.48075197312125845</v>
      </c>
      <c r="YO44" s="484">
        <f t="shared" ca="1" si="88"/>
        <v>-0.97020570626658043</v>
      </c>
      <c r="YP44" s="484">
        <f t="shared" ca="1" si="89"/>
        <v>2.5579407302009107E-2</v>
      </c>
      <c r="YQ44" s="484">
        <f t="shared" ca="1" si="89"/>
        <v>0.66635823149419537</v>
      </c>
      <c r="YR44" s="484">
        <f t="shared" ca="1" si="79"/>
        <v>3.1038311570010534E-2</v>
      </c>
      <c r="YU44" s="606" t="s">
        <v>3097</v>
      </c>
      <c r="YV44" s="700" t="str">
        <f t="shared" ca="1" si="49"/>
        <v>B</v>
      </c>
      <c r="YW44" s="479">
        <f t="shared" ca="1" si="69"/>
        <v>0.60622720578802147</v>
      </c>
      <c r="YX44" s="495">
        <f t="shared" ca="1" si="99"/>
        <v>0.72038013007876134</v>
      </c>
      <c r="YY44" s="458">
        <f t="shared" ca="1" si="99"/>
        <v>0.5240652942555919</v>
      </c>
      <c r="YZ44" s="458">
        <f t="shared" ca="1" si="99"/>
        <v>0.46986165359047477</v>
      </c>
      <c r="ZA44" s="459">
        <f t="shared" ca="1" si="99"/>
        <v>0.71060174522725805</v>
      </c>
      <c r="ZB44" s="495">
        <f t="shared" ca="1" si="70"/>
        <v>8.3184455800515145E-3</v>
      </c>
      <c r="ZC44" s="458">
        <f t="shared" ca="1" si="71"/>
        <v>-0.3167980643665797</v>
      </c>
      <c r="ZD44" s="458">
        <f t="shared" ca="1" si="72"/>
        <v>0.41502472865987522</v>
      </c>
      <c r="ZE44" s="459">
        <f t="shared" ca="1" si="73"/>
        <v>0.11870476773324785</v>
      </c>
      <c r="ZF44" s="484">
        <f t="shared" ca="1" si="103"/>
        <v>-3.2485432480444082E-2</v>
      </c>
      <c r="ZG44" s="484">
        <f t="shared" ca="1" si="103"/>
        <v>-7.9385408814590788E-2</v>
      </c>
      <c r="ZH44" s="484">
        <f t="shared" ca="1" si="103"/>
        <v>-6.6861590023482048E-2</v>
      </c>
      <c r="ZI44" s="484">
        <f t="shared" ca="1" si="103"/>
        <v>2.1988880583922777E-2</v>
      </c>
      <c r="ZJ44" s="484">
        <f t="shared" ca="1" si="103"/>
        <v>-7.0517242631671764E-2</v>
      </c>
      <c r="ZK44" s="484">
        <f t="shared" ca="1" si="103"/>
        <v>7.3425809550013654E-2</v>
      </c>
      <c r="ZL44" s="484">
        <f t="shared" ca="1" si="103"/>
        <v>2.4672875513209128E-2</v>
      </c>
      <c r="ZM44" s="484">
        <f t="shared" ca="1" si="103"/>
        <v>9.4446117703140112E-2</v>
      </c>
      <c r="ZN44" s="484">
        <f t="shared" ca="1" si="103"/>
        <v>8.9770705925095284E-2</v>
      </c>
      <c r="ZO44" s="484">
        <f t="shared" ca="1" si="103"/>
        <v>2.8984588520071332E-2</v>
      </c>
      <c r="ZP44" s="484">
        <f t="shared" ca="1" si="103"/>
        <v>2.6000050859821721E-2</v>
      </c>
      <c r="ZQ44" s="484">
        <f t="shared" ca="1" si="103"/>
        <v>-1.1497069191506403E-2</v>
      </c>
      <c r="ZR44" s="484">
        <f t="shared" ca="1" si="103"/>
        <v>-4.5981105838852197E-2</v>
      </c>
      <c r="ZS44" s="484">
        <f t="shared" ca="1" si="103"/>
        <v>-1.3896614104499574E-2</v>
      </c>
      <c r="ZT44" s="484">
        <f t="shared" ca="1" si="103"/>
        <v>-2.7291061507312073E-2</v>
      </c>
      <c r="ZU44" s="484">
        <f t="shared" ca="1" si="100"/>
        <v>-2.7623257176219954E-2</v>
      </c>
      <c r="ZV44" s="484">
        <f t="shared" ca="1" si="100"/>
        <v>-1.9215497798489828E-2</v>
      </c>
      <c r="ZW44" s="484">
        <f t="shared" ca="1" si="100"/>
        <v>5.5175234891583769E-3</v>
      </c>
      <c r="ZX44" s="484">
        <f t="shared" ca="1" si="100"/>
        <v>2.0912013157790479E-3</v>
      </c>
      <c r="ZY44" s="484">
        <f t="shared" ca="1" si="100"/>
        <v>-9.6348193705378546E-2</v>
      </c>
      <c r="ZZ44" s="484">
        <f t="shared" ca="1" si="100"/>
        <v>-7.8155783354792625E-3</v>
      </c>
      <c r="AAA44" s="484">
        <f t="shared" ca="1" si="100"/>
        <v>-3.7921428705777555E-2</v>
      </c>
      <c r="AAB44" s="484">
        <f t="shared" ca="1" si="100"/>
        <v>0.12431811823163672</v>
      </c>
      <c r="AAC44" s="484">
        <f t="shared" ca="1" si="100"/>
        <v>-7.4874871608304394E-3</v>
      </c>
      <c r="AAD44" s="484">
        <f t="shared" ca="1" si="100"/>
        <v>0.1113065835753817</v>
      </c>
      <c r="AAE44" s="484">
        <f t="shared" ca="1" si="100"/>
        <v>0.12230055198290701</v>
      </c>
      <c r="AAF44" s="484">
        <f t="shared" ca="1" si="100"/>
        <v>-6.120902348854227E-2</v>
      </c>
      <c r="AAG44" s="484">
        <f t="shared" ca="1" si="100"/>
        <v>-4.3018323338477257E-2</v>
      </c>
      <c r="AAH44" s="484">
        <f t="shared" ca="1" si="100"/>
        <v>0.17701198249563294</v>
      </c>
      <c r="AAI44" s="484">
        <f t="shared" ca="1" si="90"/>
        <v>9.8955202424813982E-2</v>
      </c>
      <c r="AAJ44" s="484">
        <f t="shared" ca="1" si="90"/>
        <v>-5.2025335368730337E-2</v>
      </c>
      <c r="AAK44" s="484">
        <f t="shared" ca="1" si="90"/>
        <v>-3.3183772310049216E-2</v>
      </c>
      <c r="AAL44" s="484">
        <f t="shared" ca="1" si="90"/>
        <v>-1.741238539122681E-2</v>
      </c>
      <c r="AAM44" s="484">
        <f t="shared" ca="1" si="90"/>
        <v>-2.189532836791554E-2</v>
      </c>
      <c r="AAN44" s="484">
        <f t="shared" ca="1" si="90"/>
        <v>-6.1359063816095079E-2</v>
      </c>
      <c r="AAO44" s="484">
        <f t="shared" ca="1" si="90"/>
        <v>-3.6356648378541884E-2</v>
      </c>
      <c r="AAP44" s="484">
        <f t="shared" ca="1" si="90"/>
        <v>-2.8906649957960041E-2</v>
      </c>
      <c r="AAQ44" s="484">
        <f t="shared" ca="1" si="90"/>
        <v>7.2202153341576855E-2</v>
      </c>
      <c r="AAR44" s="484">
        <f t="shared" ca="1" si="90"/>
        <v>1.612649398533611E-2</v>
      </c>
      <c r="AAS44" s="484">
        <f t="shared" ca="1" si="90"/>
        <v>2.5193481555402932E-2</v>
      </c>
      <c r="AAT44" s="484">
        <f t="shared" ca="1" si="90"/>
        <v>0.1027465411596778</v>
      </c>
      <c r="AAU44" s="484">
        <f t="shared" ca="1" si="90"/>
        <v>0.12363824729832018</v>
      </c>
      <c r="AAV44" s="484">
        <f t="shared" ca="1" si="90"/>
        <v>-3.4108224499601811E-2</v>
      </c>
      <c r="AAW44" s="484">
        <f t="shared" ca="1" si="90"/>
        <v>2.5206724043060142E-2</v>
      </c>
      <c r="AAX44" s="484">
        <f t="shared" ca="1" si="90"/>
        <v>-0.12430522862913128</v>
      </c>
      <c r="AAY44" s="484">
        <f t="shared" ca="1" si="91"/>
        <v>5.8628807057291149E-3</v>
      </c>
      <c r="AAZ44" s="484">
        <f t="shared" ca="1" si="91"/>
        <v>0.10083451386486998</v>
      </c>
      <c r="ABA44" s="484">
        <f t="shared" ca="1" si="82"/>
        <v>4.4006453020353714E-3</v>
      </c>
    </row>
    <row r="45" spans="1:729" ht="15" customHeight="1" x14ac:dyDescent="0.35">
      <c r="A45" s="498">
        <v>43</v>
      </c>
      <c r="B45" s="628"/>
      <c r="C45" s="606" t="s">
        <v>3141</v>
      </c>
      <c r="D45" s="629">
        <v>191</v>
      </c>
      <c r="E45" s="630" t="s">
        <v>3142</v>
      </c>
      <c r="F45" s="631" t="s">
        <v>1351</v>
      </c>
      <c r="G45" s="632">
        <v>4105.268</v>
      </c>
      <c r="H45" s="504">
        <v>60640.71575286083</v>
      </c>
      <c r="I45" s="505">
        <v>14910</v>
      </c>
      <c r="J45" s="506" t="s">
        <v>3143</v>
      </c>
      <c r="K45" s="507">
        <v>2</v>
      </c>
      <c r="L45" s="508" t="s">
        <v>3144</v>
      </c>
      <c r="M45" s="817">
        <v>51</v>
      </c>
      <c r="N45" s="818">
        <v>0.77449999999999997</v>
      </c>
      <c r="O45" s="819">
        <v>0.75290000000000001</v>
      </c>
      <c r="P45" s="820">
        <v>0.72929999999999995</v>
      </c>
      <c r="Q45" s="821">
        <v>0.84140000000000004</v>
      </c>
      <c r="R45" s="818">
        <v>0.89290000000000003</v>
      </c>
      <c r="S45" s="822">
        <v>0.70179999999999998</v>
      </c>
      <c r="T45" s="822">
        <v>0.68059999999999998</v>
      </c>
      <c r="U45" s="822">
        <v>0.74638000000000004</v>
      </c>
      <c r="V45" s="822">
        <v>0.46460000000000001</v>
      </c>
      <c r="W45" s="506" t="s">
        <v>3145</v>
      </c>
      <c r="X45" s="516" t="s">
        <v>3146</v>
      </c>
      <c r="Y45" s="517">
        <v>6</v>
      </c>
      <c r="Z45" s="517">
        <v>3</v>
      </c>
      <c r="AA45" s="519" t="s">
        <v>3147</v>
      </c>
      <c r="AB45" s="520">
        <v>2020</v>
      </c>
      <c r="AC45" s="576">
        <v>1</v>
      </c>
      <c r="AD45" s="521" t="s">
        <v>3147</v>
      </c>
      <c r="AE45" s="817">
        <v>1</v>
      </c>
      <c r="AF45" s="634" t="s">
        <v>3148</v>
      </c>
      <c r="AG45" s="736" t="s">
        <v>3149</v>
      </c>
      <c r="AH45" s="636">
        <v>1</v>
      </c>
      <c r="AI45" s="636">
        <v>6</v>
      </c>
      <c r="AJ45" s="636">
        <v>2019</v>
      </c>
      <c r="AK45" s="637" t="s">
        <v>1249</v>
      </c>
      <c r="AL45" s="638" t="s">
        <v>1188</v>
      </c>
      <c r="AM45" s="639">
        <v>1</v>
      </c>
      <c r="AN45" s="636" t="s">
        <v>1188</v>
      </c>
      <c r="AO45" s="636">
        <v>1</v>
      </c>
      <c r="AP45" s="636">
        <v>1</v>
      </c>
      <c r="AQ45" s="636">
        <v>1</v>
      </c>
      <c r="AR45" s="636">
        <v>1</v>
      </c>
      <c r="AS45" s="636">
        <v>1</v>
      </c>
      <c r="AT45" s="636">
        <v>1</v>
      </c>
      <c r="AU45" s="640">
        <v>1</v>
      </c>
      <c r="AV45" s="842" t="s">
        <v>3150</v>
      </c>
      <c r="AW45" s="642" t="s">
        <v>1190</v>
      </c>
      <c r="AX45" s="843">
        <v>2</v>
      </c>
      <c r="AY45" s="877" t="s">
        <v>3151</v>
      </c>
      <c r="AZ45" s="800">
        <v>1</v>
      </c>
      <c r="BA45" s="845" t="s">
        <v>3152</v>
      </c>
      <c r="BB45" s="631" t="s">
        <v>3153</v>
      </c>
      <c r="BC45" s="646" t="s">
        <v>3154</v>
      </c>
      <c r="BD45" s="631" t="s">
        <v>1607</v>
      </c>
      <c r="BE45" s="631" t="s">
        <v>1317</v>
      </c>
      <c r="BF45" s="631">
        <v>3</v>
      </c>
      <c r="BG45" s="631">
        <v>2011</v>
      </c>
      <c r="BH45" s="631" t="s">
        <v>1197</v>
      </c>
      <c r="BI45" s="631">
        <v>1</v>
      </c>
      <c r="BJ45" s="631">
        <v>2</v>
      </c>
      <c r="BK45" s="631" t="s">
        <v>1324</v>
      </c>
      <c r="BL45" s="631" t="s">
        <v>1257</v>
      </c>
      <c r="BM45" s="859" t="s">
        <v>3155</v>
      </c>
      <c r="BN45" s="647">
        <v>1990</v>
      </c>
      <c r="BO45" s="798" t="s">
        <v>3156</v>
      </c>
      <c r="BP45" s="647">
        <v>2007</v>
      </c>
      <c r="BQ45" s="647">
        <v>2</v>
      </c>
      <c r="BR45" s="647">
        <v>4</v>
      </c>
      <c r="BS45" s="647" t="s">
        <v>1188</v>
      </c>
      <c r="BT45" s="647" t="s">
        <v>1188</v>
      </c>
      <c r="BU45" s="647" t="s">
        <v>1188</v>
      </c>
      <c r="BV45" s="648" t="s">
        <v>1188</v>
      </c>
      <c r="BW45" s="859" t="s">
        <v>3157</v>
      </c>
      <c r="BX45" s="650">
        <v>1990</v>
      </c>
      <c r="BY45" s="647" t="s">
        <v>3158</v>
      </c>
      <c r="BZ45" s="651" t="s">
        <v>3159</v>
      </c>
      <c r="CA45" s="647">
        <v>2</v>
      </c>
      <c r="CB45" s="647" t="s">
        <v>3062</v>
      </c>
      <c r="CC45" s="798" t="s">
        <v>3160</v>
      </c>
      <c r="CD45" s="652">
        <v>2005</v>
      </c>
      <c r="CE45" s="647">
        <v>3</v>
      </c>
      <c r="CF45" s="647">
        <v>2</v>
      </c>
      <c r="CG45" s="633" t="s">
        <v>3161</v>
      </c>
      <c r="CH45" s="647">
        <v>1990</v>
      </c>
      <c r="CI45" s="647">
        <v>1993</v>
      </c>
      <c r="CJ45" s="647">
        <v>3</v>
      </c>
      <c r="CK45" s="651" t="s">
        <v>3162</v>
      </c>
      <c r="CL45" s="651" t="s">
        <v>3163</v>
      </c>
      <c r="CM45" s="647">
        <v>2</v>
      </c>
      <c r="CN45" s="647" t="s">
        <v>1214</v>
      </c>
      <c r="CO45" s="798" t="s">
        <v>3164</v>
      </c>
      <c r="CP45" s="647">
        <v>2010</v>
      </c>
      <c r="CQ45" s="647">
        <v>3</v>
      </c>
      <c r="CR45" s="650">
        <v>2</v>
      </c>
      <c r="CS45" s="846" t="s">
        <v>3165</v>
      </c>
      <c r="CT45" s="647">
        <v>2006</v>
      </c>
      <c r="CU45" s="648">
        <v>2</v>
      </c>
      <c r="CV45" s="847" t="s">
        <v>3165</v>
      </c>
      <c r="CW45" s="647">
        <v>2019</v>
      </c>
      <c r="CX45" s="657">
        <v>2</v>
      </c>
      <c r="CY45" s="863" t="s">
        <v>3166</v>
      </c>
      <c r="CZ45" s="647">
        <v>2010</v>
      </c>
      <c r="DA45" s="657">
        <v>3</v>
      </c>
      <c r="DB45" s="723">
        <v>493100</v>
      </c>
      <c r="DC45" s="753">
        <v>3</v>
      </c>
      <c r="DD45" s="659" t="s">
        <v>1493</v>
      </c>
      <c r="DE45" s="648">
        <v>2014</v>
      </c>
      <c r="DF45" s="790" t="s">
        <v>3167</v>
      </c>
      <c r="DG45" s="791" t="s">
        <v>3168</v>
      </c>
      <c r="DH45" s="663">
        <v>1</v>
      </c>
      <c r="DI45" s="642" t="s">
        <v>1262</v>
      </c>
      <c r="DJ45" s="656" t="s">
        <v>3169</v>
      </c>
      <c r="DK45" s="753">
        <v>2008</v>
      </c>
      <c r="DL45" s="753">
        <v>3</v>
      </c>
      <c r="DM45" s="655">
        <v>2</v>
      </c>
      <c r="DN45" s="790" t="s">
        <v>3170</v>
      </c>
      <c r="DO45" s="791" t="s">
        <v>3171</v>
      </c>
      <c r="DP45" s="663">
        <v>2</v>
      </c>
      <c r="DQ45" s="642" t="s">
        <v>1214</v>
      </c>
      <c r="DR45" s="578" t="s">
        <v>3172</v>
      </c>
      <c r="DS45" s="753">
        <v>2016</v>
      </c>
      <c r="DT45" s="753">
        <v>2</v>
      </c>
      <c r="DU45" s="657">
        <v>2</v>
      </c>
      <c r="DV45" s="651" t="s">
        <v>2036</v>
      </c>
      <c r="DW45" s="578" t="s">
        <v>3173</v>
      </c>
      <c r="DX45" s="647">
        <v>2012</v>
      </c>
      <c r="DY45" s="647">
        <v>2</v>
      </c>
      <c r="DZ45" s="650">
        <v>1</v>
      </c>
      <c r="EA45" s="807" t="s">
        <v>1188</v>
      </c>
      <c r="EB45" s="506" t="s">
        <v>1190</v>
      </c>
      <c r="EC45" s="647">
        <v>2</v>
      </c>
      <c r="ED45" s="668" t="s">
        <v>1214</v>
      </c>
      <c r="EE45" s="647">
        <v>2003</v>
      </c>
      <c r="EF45" s="647">
        <v>3</v>
      </c>
      <c r="EG45" s="650" t="s">
        <v>1505</v>
      </c>
      <c r="EH45" s="648" t="s">
        <v>1221</v>
      </c>
      <c r="EI45" s="551" t="s">
        <v>3174</v>
      </c>
      <c r="EJ45" s="651" t="s">
        <v>3175</v>
      </c>
      <c r="EK45" s="647">
        <v>2016</v>
      </c>
      <c r="EL45" s="647" t="s">
        <v>3176</v>
      </c>
      <c r="EM45" s="669" t="s">
        <v>1188</v>
      </c>
      <c r="EN45" s="647" t="s">
        <v>3177</v>
      </c>
      <c r="EO45" s="651" t="s">
        <v>3178</v>
      </c>
      <c r="EP45" s="556">
        <v>1</v>
      </c>
      <c r="EQ45" s="556" t="s">
        <v>1262</v>
      </c>
      <c r="ER45" s="557" t="s">
        <v>3179</v>
      </c>
      <c r="ES45" s="556">
        <v>2019</v>
      </c>
      <c r="ET45" s="556">
        <v>3</v>
      </c>
      <c r="EU45" s="671">
        <v>1</v>
      </c>
      <c r="EV45" s="672"/>
      <c r="EW45" s="673"/>
      <c r="EX45" s="674"/>
      <c r="EY45" s="631" t="s">
        <v>1280</v>
      </c>
      <c r="EZ45" s="631" t="s">
        <v>1188</v>
      </c>
      <c r="FA45" s="675"/>
      <c r="FB45" s="648">
        <v>0</v>
      </c>
      <c r="FC45" s="676" t="s">
        <v>2460</v>
      </c>
      <c r="FD45" s="647"/>
      <c r="FE45" s="648"/>
      <c r="FF45" s="652" t="s">
        <v>1281</v>
      </c>
      <c r="FG45" s="563" t="s">
        <v>1282</v>
      </c>
      <c r="FH45" s="631" t="str">
        <f t="shared" si="0"/>
        <v>A</v>
      </c>
      <c r="FI45" s="677">
        <f t="shared" si="1"/>
        <v>3.1999999999999997</v>
      </c>
      <c r="FJ45" s="678">
        <f t="shared" si="2"/>
        <v>3.6</v>
      </c>
      <c r="FK45" s="679">
        <f t="shared" si="3"/>
        <v>4</v>
      </c>
      <c r="FL45" s="680">
        <f t="shared" si="4"/>
        <v>2</v>
      </c>
      <c r="FM45" s="681">
        <v>2</v>
      </c>
      <c r="FN45" s="430">
        <v>2016</v>
      </c>
      <c r="FO45" s="686" t="s">
        <v>3180</v>
      </c>
      <c r="FP45" s="557" t="s">
        <v>3181</v>
      </c>
      <c r="FQ45" s="430">
        <v>2</v>
      </c>
      <c r="FR45" s="682" t="s">
        <v>1285</v>
      </c>
      <c r="FS45" s="369">
        <v>2</v>
      </c>
      <c r="FT45" s="430">
        <v>2018</v>
      </c>
      <c r="FU45" s="572" t="s">
        <v>3182</v>
      </c>
      <c r="FV45" s="369">
        <v>2</v>
      </c>
      <c r="FW45" s="430">
        <v>2018</v>
      </c>
      <c r="FX45" s="572" t="s">
        <v>3183</v>
      </c>
      <c r="FY45" s="369">
        <v>1</v>
      </c>
      <c r="FZ45" s="430">
        <v>2019</v>
      </c>
      <c r="GA45" s="686" t="s">
        <v>3184</v>
      </c>
      <c r="GB45" s="572" t="s">
        <v>3185</v>
      </c>
      <c r="GC45" s="369">
        <v>0</v>
      </c>
      <c r="GD45" s="574" t="s">
        <v>1188</v>
      </c>
      <c r="GE45" s="470" t="s">
        <v>1188</v>
      </c>
      <c r="GF45" s="685" t="s">
        <v>1188</v>
      </c>
      <c r="GG45" s="734">
        <v>2</v>
      </c>
      <c r="GH45" s="574">
        <v>2010</v>
      </c>
      <c r="GI45" s="684" t="s">
        <v>3186</v>
      </c>
      <c r="GJ45" s="521" t="s">
        <v>3187</v>
      </c>
      <c r="GK45" s="369">
        <v>2</v>
      </c>
      <c r="GL45" s="430">
        <v>2007</v>
      </c>
      <c r="GM45" s="686" t="s">
        <v>3188</v>
      </c>
      <c r="GN45" s="572" t="s">
        <v>3189</v>
      </c>
      <c r="GO45" s="871">
        <v>1</v>
      </c>
      <c r="GP45" s="730" t="s">
        <v>3190</v>
      </c>
      <c r="GQ45" s="890">
        <v>1</v>
      </c>
      <c r="GR45" s="776">
        <v>0</v>
      </c>
      <c r="GS45" s="776">
        <v>0</v>
      </c>
      <c r="GT45" s="777">
        <v>0</v>
      </c>
      <c r="GU45" s="581">
        <v>1</v>
      </c>
      <c r="GV45" s="730" t="s">
        <v>3190</v>
      </c>
      <c r="GW45" s="890">
        <v>1</v>
      </c>
      <c r="GX45" s="891">
        <v>0</v>
      </c>
      <c r="GY45" s="874">
        <v>0</v>
      </c>
      <c r="GZ45" s="582" t="s">
        <v>1188</v>
      </c>
      <c r="HA45" s="583" t="s">
        <v>1293</v>
      </c>
      <c r="HB45" s="584">
        <v>1</v>
      </c>
      <c r="HC45" s="585">
        <v>2</v>
      </c>
      <c r="HD45" s="586" t="s">
        <v>3191</v>
      </c>
      <c r="HE45" s="718" t="s">
        <v>3192</v>
      </c>
      <c r="HF45" s="587">
        <v>2003</v>
      </c>
      <c r="HG45" s="587">
        <v>2003</v>
      </c>
      <c r="HH45" s="588">
        <v>2</v>
      </c>
      <c r="HI45" s="586" t="s">
        <v>3193</v>
      </c>
      <c r="HJ45" s="471" t="s">
        <v>3194</v>
      </c>
      <c r="HK45" s="691">
        <v>2018</v>
      </c>
      <c r="HL45" s="692">
        <v>2</v>
      </c>
      <c r="HM45" s="591" t="s">
        <v>3195</v>
      </c>
      <c r="HN45" s="592">
        <v>2003</v>
      </c>
      <c r="HO45" s="681" t="s">
        <v>1188</v>
      </c>
      <c r="HP45" s="574" t="s">
        <v>1188</v>
      </c>
      <c r="HQ45" s="472" t="str">
        <f t="shared" si="5"/>
        <v>-</v>
      </c>
      <c r="HR45" s="593" t="s">
        <v>1188</v>
      </c>
      <c r="HS45" s="574" t="s">
        <v>1188</v>
      </c>
      <c r="HT45" s="574" t="s">
        <v>1188</v>
      </c>
      <c r="HU45" s="574" t="s">
        <v>1188</v>
      </c>
      <c r="HV45" s="574" t="s">
        <v>1188</v>
      </c>
      <c r="HW45" s="574" t="s">
        <v>1188</v>
      </c>
      <c r="HX45" s="574" t="s">
        <v>1188</v>
      </c>
      <c r="HY45" s="574" t="s">
        <v>1188</v>
      </c>
      <c r="HZ45" s="574" t="s">
        <v>1188</v>
      </c>
      <c r="IA45" s="574" t="s">
        <v>1188</v>
      </c>
      <c r="IB45" s="574" t="s">
        <v>1188</v>
      </c>
      <c r="IC45" s="574" t="s">
        <v>1188</v>
      </c>
      <c r="ID45" s="681" t="s">
        <v>1188</v>
      </c>
      <c r="IE45" s="369" t="s">
        <v>1188</v>
      </c>
      <c r="IF45" s="574" t="s">
        <v>1188</v>
      </c>
      <c r="IG45" s="472" t="str">
        <f t="shared" si="6"/>
        <v>-</v>
      </c>
      <c r="IH45" s="609">
        <v>0.61428832274982281</v>
      </c>
      <c r="II45" s="694">
        <v>0.60944754905757392</v>
      </c>
      <c r="IJ45" s="695">
        <v>0.54264299102785629</v>
      </c>
      <c r="IK45" s="696">
        <v>0.6057690174511523</v>
      </c>
      <c r="IL45" s="696">
        <v>0.63446666016576447</v>
      </c>
      <c r="IM45" s="697">
        <v>0.6549115275855224</v>
      </c>
      <c r="IN45" s="599">
        <v>3</v>
      </c>
      <c r="IO45" s="600">
        <v>1</v>
      </c>
      <c r="IP45" s="601">
        <v>2</v>
      </c>
      <c r="IQ45" s="600">
        <v>36</v>
      </c>
      <c r="IR45" s="587">
        <v>49</v>
      </c>
      <c r="IS45" s="601">
        <v>85</v>
      </c>
      <c r="IT45" s="599" t="s">
        <v>1188</v>
      </c>
      <c r="IU45" s="600" t="s">
        <v>1188</v>
      </c>
      <c r="IV45" s="587" t="s">
        <v>1188</v>
      </c>
      <c r="IW45" s="601" t="s">
        <v>1188</v>
      </c>
      <c r="IX45" s="602" t="s">
        <v>1188</v>
      </c>
      <c r="IY45" s="681">
        <v>1</v>
      </c>
      <c r="IZ45" s="603" t="s">
        <v>3196</v>
      </c>
      <c r="JA45" s="681">
        <v>2</v>
      </c>
      <c r="JB45" s="743" t="s">
        <v>3197</v>
      </c>
      <c r="JC45" s="763">
        <v>1</v>
      </c>
      <c r="JD45" s="683">
        <v>1</v>
      </c>
      <c r="JE45" s="684" t="s">
        <v>3198</v>
      </c>
      <c r="JF45" s="471" t="s">
        <v>3199</v>
      </c>
      <c r="JG45" s="472">
        <v>2020</v>
      </c>
      <c r="JH45" s="763">
        <v>2</v>
      </c>
      <c r="JI45" s="683">
        <v>3</v>
      </c>
      <c r="JJ45" s="684" t="s">
        <v>3200</v>
      </c>
      <c r="JK45" s="471" t="s">
        <v>3201</v>
      </c>
      <c r="JL45" s="472">
        <v>2020</v>
      </c>
      <c r="JM45" s="734">
        <v>1</v>
      </c>
      <c r="JN45" s="683">
        <v>2</v>
      </c>
      <c r="JO45" s="683">
        <v>1</v>
      </c>
      <c r="JP45" s="684" t="s">
        <v>3202</v>
      </c>
      <c r="JQ45" s="471" t="s">
        <v>3203</v>
      </c>
      <c r="JR45" s="472">
        <v>2018</v>
      </c>
      <c r="JS45" s="369">
        <v>0</v>
      </c>
      <c r="JT45" s="430" t="s">
        <v>1188</v>
      </c>
      <c r="JU45" s="470" t="s">
        <v>1188</v>
      </c>
      <c r="JV45" s="470" t="s">
        <v>1188</v>
      </c>
      <c r="JW45" s="472" t="s">
        <v>1188</v>
      </c>
      <c r="JX45" s="606">
        <v>2</v>
      </c>
      <c r="JY45" s="750" t="s">
        <v>3204</v>
      </c>
      <c r="JZ45" s="606">
        <v>2006</v>
      </c>
      <c r="KA45" s="606">
        <f t="shared" si="7"/>
        <v>1</v>
      </c>
      <c r="KB45" s="606"/>
      <c r="KC45" s="606"/>
      <c r="KD45" s="606">
        <v>1</v>
      </c>
      <c r="KE45" s="606"/>
      <c r="KF45" s="606">
        <f t="shared" si="8"/>
        <v>0</v>
      </c>
      <c r="KG45" s="606"/>
      <c r="KH45" s="606"/>
      <c r="KI45" s="606"/>
      <c r="KJ45" s="606"/>
      <c r="KK45" s="606">
        <v>1</v>
      </c>
      <c r="KL45" s="606">
        <v>1</v>
      </c>
      <c r="KM45" s="608">
        <f t="shared" si="9"/>
        <v>0.58199490904808049</v>
      </c>
      <c r="KN45" s="609">
        <v>0.40997454524040222</v>
      </c>
      <c r="KO45" s="609">
        <v>67.307693481445313</v>
      </c>
      <c r="KP45" s="610">
        <v>9</v>
      </c>
      <c r="KQ45" s="608">
        <f t="shared" si="10"/>
        <v>0.52510818541049953</v>
      </c>
      <c r="KR45" s="609">
        <v>0.12554092705249786</v>
      </c>
      <c r="KS45" s="609">
        <v>60.096153259277344</v>
      </c>
      <c r="KT45" s="610">
        <v>12</v>
      </c>
      <c r="KU45" s="610">
        <v>47</v>
      </c>
      <c r="KV45" s="563" t="s">
        <v>1538</v>
      </c>
      <c r="KW45" s="606" t="s">
        <v>3141</v>
      </c>
      <c r="KX45" s="700" t="str">
        <f t="shared" ca="1" si="11"/>
        <v>A</v>
      </c>
      <c r="KY45" s="701">
        <f t="shared" ca="1" si="12"/>
        <v>0.7625992834756854</v>
      </c>
      <c r="KZ45" s="702">
        <f t="shared" ca="1" si="13"/>
        <v>0.62795058823529415</v>
      </c>
      <c r="LA45" s="703">
        <f t="shared" ca="1" si="54"/>
        <v>0.78654285714285721</v>
      </c>
      <c r="LB45" s="703">
        <f t="shared" ca="1" si="92"/>
        <v>0.8482249999999999</v>
      </c>
      <c r="LC45" s="704">
        <f t="shared" ca="1" si="93"/>
        <v>0.78767868852459022</v>
      </c>
      <c r="LD45" s="696" cm="1">
        <f t="array" aca="1" ref="LD45" ca="1">INDIRECT(LD$203&amp;ROW())*LD$205</f>
        <v>4</v>
      </c>
      <c r="LE45" s="696" cm="1">
        <f t="array" aca="1" ref="LE45" ca="1">INDIRECT(LE$203&amp;ROW())*LE$205</f>
        <v>0</v>
      </c>
      <c r="LF45" s="696" cm="1">
        <f t="array" aca="1" ref="LF45" ca="1">INDIRECT(LF$203&amp;ROW())*LF$205</f>
        <v>8</v>
      </c>
      <c r="LG45" s="696" cm="1">
        <f t="array" aca="1" ref="LG45" ca="1">INDIRECT(LG$203&amp;ROW())*LG$205</f>
        <v>3</v>
      </c>
      <c r="LH45" s="696" cm="1">
        <f t="array" aca="1" ref="LH45" ca="1">INDIRECT(LH$203&amp;ROW())*LH$205</f>
        <v>2</v>
      </c>
      <c r="LI45" s="696" cm="1">
        <f t="array" aca="1" ref="LI45" ca="1">INDIRECT(LI$203&amp;ROW())*LI$205</f>
        <v>3</v>
      </c>
      <c r="LJ45" s="696" cm="1">
        <f t="array" aca="1" ref="LJ45" ca="1">INDIRECT(LJ$203&amp;ROW())*LJ$205</f>
        <v>3</v>
      </c>
      <c r="LK45" s="696" cm="1">
        <f t="array" aca="1" ref="LK45" ca="1">INDIRECT(LK$203&amp;ROW())*LK$205</f>
        <v>3</v>
      </c>
      <c r="LL45" s="696" cm="1">
        <f t="array" aca="1" ref="LL45" ca="1">INDIRECT(LL$203&amp;ROW())*LL$205</f>
        <v>2</v>
      </c>
      <c r="LM45" s="696" cm="1">
        <f t="array" aca="1" ref="LM45" ca="1">INDIRECT(LM$203&amp;ROW())*LM$205</f>
        <v>4</v>
      </c>
      <c r="LN45" s="696" cm="1">
        <f t="array" aca="1" ref="LN45" ca="1">INDIRECT(LN$203&amp;ROW())*LN$205</f>
        <v>3</v>
      </c>
      <c r="LO45" s="696" cm="1">
        <f t="array" aca="1" ref="LO45" ca="1">INDIRECT(LO$203&amp;ROW())*LO$205</f>
        <v>6</v>
      </c>
      <c r="LP45" s="696" cm="1">
        <f t="array" aca="1" ref="LP45" ca="1">INDIRECT(LP$203&amp;ROW())*LP$205</f>
        <v>4</v>
      </c>
      <c r="LQ45" s="696" cm="1">
        <f t="array" aca="1" ref="LQ45" ca="1">IF(INDIRECT(LQ$203&amp;ROW())="-",0,INDIRECT(LQ$203&amp;ROW())*LQ$205)</f>
        <v>4.3757999999999999</v>
      </c>
      <c r="LR45" s="696" cm="1">
        <f t="array" aca="1" ref="LR45" ca="1">INDIRECT(LR$203&amp;ROW())*LR$205</f>
        <v>4</v>
      </c>
      <c r="LS45" s="696" cm="1">
        <f t="array" aca="1" ref="LS45" ca="1">IF(INDIRECT(LS$203&amp;ROW())="-",0,INDIRECT(LS$203&amp;ROW())*LS$205)</f>
        <v>4.5174000000000003</v>
      </c>
      <c r="LT45" s="696" cm="1">
        <f t="array" aca="1" ref="LT45" ca="1">INDIRECT(LT$203&amp;ROW())*LT$205</f>
        <v>4</v>
      </c>
      <c r="LU45" s="696" cm="1">
        <f t="array" aca="1" ref="LU45" ca="1">INDIRECT(LU$203&amp;ROW())*LU$205</f>
        <v>2</v>
      </c>
      <c r="LV45" s="696" cm="1">
        <f t="array" aca="1" ref="LV45" ca="1">INDIRECT(LV$203&amp;ROW())*LV$205</f>
        <v>2</v>
      </c>
      <c r="LW45" s="696" cm="1">
        <f t="array" aca="1" ref="LW45" ca="1">INDIRECT(LW$203&amp;ROW())*LW$205</f>
        <v>2</v>
      </c>
      <c r="LX45" s="696" cm="1">
        <f t="array" aca="1" ref="LX45" ca="1">INDIRECT(LX$203&amp;ROW())*LX$205</f>
        <v>2</v>
      </c>
      <c r="LY45" s="696" cm="1">
        <f t="array" aca="1" ref="LY45" ca="1">IF(INDIRECT(LY$203&amp;ROW())="-",0,INDIRECT(LY$203&amp;ROW())*LY$205)</f>
        <v>5.3574000000000002</v>
      </c>
      <c r="LZ45" s="696" cm="1">
        <f t="array" aca="1" ref="LZ45" ca="1">INDIRECT(LZ$203&amp;ROW())*LZ$205</f>
        <v>2</v>
      </c>
      <c r="MA45" s="696" cm="1">
        <f t="array" aca="1" ref="MA45" ca="1">INDIRECT(MA$203&amp;ROW())*MA$205</f>
        <v>4</v>
      </c>
      <c r="MB45" s="696" cm="1">
        <f t="array" aca="1" ref="MB45" ca="1">INDIRECT(MB$203&amp;ROW())*MB$205</f>
        <v>4</v>
      </c>
      <c r="MC45" s="696" cm="1">
        <f t="array" aca="1" ref="MC45" ca="1">IF($MB45=0,0,INDIRECT(MC$203&amp;ROW())*MC$205)</f>
        <v>0.5</v>
      </c>
      <c r="MD45" s="696" cm="1">
        <f t="array" aca="1" ref="MD45" ca="1">IF($MB45=0,0,INDIRECT(MD$203&amp;ROW())*MD$205)</f>
        <v>0</v>
      </c>
      <c r="ME45" s="696" cm="1">
        <f t="array" aca="1" ref="ME45" ca="1">IF($MB45=0,0,INDIRECT(ME$203&amp;ROW())*ME$205)</f>
        <v>0</v>
      </c>
      <c r="MF45" s="696" cm="1">
        <f t="array" aca="1" ref="MF45" ca="1">IF($MB45=0,0,INDIRECT(MF$203&amp;ROW())*MF$205)</f>
        <v>0</v>
      </c>
      <c r="MG45" s="696" cm="1">
        <f t="array" aca="1" ref="MG45" ca="1">INDIRECT(MG$203&amp;ROW())*MG$205</f>
        <v>4</v>
      </c>
      <c r="MH45" s="696" cm="1">
        <f t="array" aca="1" ref="MH45" ca="1">IF($MG45=0,0,INDIRECT(MH$203&amp;ROW())*MH$205)</f>
        <v>0.5</v>
      </c>
      <c r="MI45" s="696" cm="1">
        <f t="array" aca="1" ref="MI45" ca="1">IF($MG45=0,0,INDIRECT(MI$203&amp;ROW())*MI$205)</f>
        <v>0</v>
      </c>
      <c r="MJ45" s="696" cm="1">
        <f t="array" aca="1" ref="MJ45" ca="1">INDIRECT(MJ$203&amp;ROW())*MJ$205</f>
        <v>0</v>
      </c>
      <c r="MK45" s="696" cm="1">
        <f t="array" aca="1" ref="MK45" ca="1">INDIRECT(MK$203&amp;ROW())*MK$205</f>
        <v>4</v>
      </c>
      <c r="ML45" s="696" cm="1">
        <f t="array" aca="1" ref="ML45" ca="1">INDIRECT(ML$203&amp;ROW())*ML$205</f>
        <v>6</v>
      </c>
      <c r="MM45" s="696" cm="1">
        <f t="array" aca="1" ref="MM45" ca="1">INDIRECT(MM$203&amp;ROW())*MM$205</f>
        <v>6</v>
      </c>
      <c r="MN45" s="696" cm="1">
        <f t="array" aca="1" ref="MN45" ca="1">INDIRECT(MN$203&amp;ROW())*MN$205</f>
        <v>4</v>
      </c>
      <c r="MO45" s="696" cm="1">
        <f t="array" aca="1" ref="MO45" ca="1">INDIRECT(MO$203&amp;ROW())*MO$205</f>
        <v>2</v>
      </c>
      <c r="MP45" s="696" cm="1">
        <f t="array" aca="1" ref="MP45" ca="1">INDIRECT(MP$203&amp;ROW())*MP$205</f>
        <v>2</v>
      </c>
      <c r="MQ45" s="696" cm="1">
        <f t="array" aca="1" ref="MQ45" ca="1">INDIRECT(MQ$203&amp;ROW())*MQ$205</f>
        <v>2</v>
      </c>
      <c r="MR45" s="696" cm="1">
        <f t="array" aca="1" ref="MR45" ca="1">INDIRECT(MR$203&amp;ROW())*MR$205</f>
        <v>2</v>
      </c>
      <c r="MS45" s="696" cm="1">
        <f t="array" aca="1" ref="MS45" ca="1">INDIRECT(MS$203&amp;ROW())*MS$205</f>
        <v>2</v>
      </c>
      <c r="MT45" s="696" cm="1">
        <f t="array" aca="1" ref="MT45" ca="1">INDIRECT(MT$203&amp;ROW())*MT$205</f>
        <v>3</v>
      </c>
      <c r="MU45" s="696" cm="1">
        <f t="array" aca="1" ref="MU45" ca="1">INDIRECT(MU$203&amp;ROW())*MU$205</f>
        <v>2</v>
      </c>
      <c r="MV45" s="696" cm="1">
        <f t="array" aca="1" ref="MV45" ca="1">IF(INDIRECT(MV$203&amp;ROW())="-",0,INDIRECT(MV$203&amp;ROW())*MV$205)</f>
        <v>5.0484</v>
      </c>
      <c r="MW45" s="696" cm="1">
        <f t="array" aca="1" ref="MW45" ca="1">INDIRECT(MW$203&amp;ROW())*MW$205</f>
        <v>4</v>
      </c>
      <c r="MX45" s="696" cm="1">
        <f t="array" aca="1" ref="MX45" ca="1">INDIRECT(MX$203&amp;ROW())*MX$205</f>
        <v>4</v>
      </c>
      <c r="MY45" s="696" cm="1">
        <f t="array" aca="1" ref="MY45" ca="1">INDIRECT(MY$203&amp;ROW())*MY$205</f>
        <v>0</v>
      </c>
      <c r="NA45" s="701">
        <f t="shared" si="16"/>
        <v>0.74949512195121948</v>
      </c>
      <c r="NB45" s="617">
        <f t="shared" si="17"/>
        <v>0.76806428571428575</v>
      </c>
      <c r="NC45" s="695">
        <f t="shared" si="18"/>
        <v>0.60714615384615389</v>
      </c>
      <c r="ND45" s="697">
        <f t="shared" si="19"/>
        <v>0.88301481481481481</v>
      </c>
      <c r="NE45" s="694">
        <f t="shared" si="20"/>
        <v>0.75193009408161848</v>
      </c>
      <c r="NF45" s="682" t="str">
        <f t="shared" si="21"/>
        <v>A</v>
      </c>
      <c r="NH45" s="606" t="s">
        <v>3141</v>
      </c>
      <c r="NI45" s="563" t="str">
        <f t="shared" si="22"/>
        <v>A</v>
      </c>
      <c r="NJ45" s="563" t="str">
        <f t="shared" si="23"/>
        <v>A</v>
      </c>
      <c r="NK45" s="563" t="str">
        <f t="shared" ca="1" si="24"/>
        <v>A</v>
      </c>
      <c r="NL45" s="563" t="str">
        <f t="shared" ca="1" si="25"/>
        <v>A</v>
      </c>
      <c r="NM45" s="563" t="str">
        <f t="shared" ca="1" si="26"/>
        <v>B</v>
      </c>
      <c r="NN45" s="563" t="str">
        <f t="shared" ca="1" si="55"/>
        <v>B</v>
      </c>
      <c r="NO45" s="563" t="str">
        <f t="shared" ca="1" si="56"/>
        <v>B</v>
      </c>
      <c r="NP45" s="606" t="str">
        <f t="shared" si="27"/>
        <v>Yes</v>
      </c>
      <c r="NQ45" s="682" t="str">
        <f t="shared" si="28"/>
        <v>Yes</v>
      </c>
      <c r="NR45" s="682" t="e">
        <f>IF(OR(AND(NI45="A",OR(NJ45="C",NJ45="D")),AND(NI45="A",OR(#REF!="C",#REF!="D")),AND(NI45="B",OR(NJ45="D",#REF!="D")),AND(OR(NI45="C",NI45="D"),OR(NJ45="A",NJ45="B")),AND(OR(NI45="C",NI45="D"),OR(#REF!="A",#REF!="B")),AND(OR(NJ45="A",#REF!="A",NJ45="B",#REF!="B"),OR(NP45="-",NQ45="-")),AND(OR(NJ45="C",#REF!="C",NJ45="D",#REF!="D"),NP45="Yes")),"Yes","-")</f>
        <v>#REF!</v>
      </c>
      <c r="NS45" t="s">
        <v>3205</v>
      </c>
      <c r="NT45" s="619">
        <f t="shared" si="29"/>
        <v>0.77449999999999997</v>
      </c>
      <c r="NU45" s="619">
        <f t="shared" si="30"/>
        <v>0.75193009408161848</v>
      </c>
      <c r="NV45" s="619">
        <f t="shared" ca="1" si="31"/>
        <v>0.7625992834756854</v>
      </c>
      <c r="NW45" s="619">
        <f t="shared" ca="1" si="57"/>
        <v>0.75246358404674674</v>
      </c>
      <c r="NX45" s="619">
        <f t="shared" ca="1" si="58"/>
        <v>0.7406945698916837</v>
      </c>
      <c r="NY45" s="620">
        <f t="shared" ca="1" si="59"/>
        <v>0.74543697315465096</v>
      </c>
      <c r="NZ45" s="620">
        <f t="shared" ca="1" si="60"/>
        <v>0.738808738384511</v>
      </c>
      <c r="OA45" s="705" t="s">
        <v>1188</v>
      </c>
      <c r="OB45" s="706" t="s">
        <v>1188</v>
      </c>
      <c r="OC45" s="494"/>
      <c r="OE45" s="606" t="s">
        <v>3141</v>
      </c>
      <c r="OF45" s="700" t="str">
        <f t="shared" ca="1" si="32"/>
        <v>A</v>
      </c>
      <c r="OG45" s="701">
        <f t="shared" ca="1" si="61"/>
        <v>0.75246358404674674</v>
      </c>
      <c r="OH45" s="705">
        <f t="shared" ca="1" si="33"/>
        <v>0.71589519349240782</v>
      </c>
      <c r="OI45" s="696">
        <f t="shared" ca="1" si="34"/>
        <v>0.76760972245922221</v>
      </c>
      <c r="OJ45" s="696">
        <f t="shared" ca="1" si="35"/>
        <v>0.66141223844554808</v>
      </c>
      <c r="OK45" s="697">
        <f t="shared" ca="1" si="36"/>
        <v>0.86493718178980894</v>
      </c>
      <c r="OL45" s="696" cm="1">
        <f t="array" aca="1" ref="OL45" ca="1">INDIRECT(OL$203&amp;ROW())*OL$205</f>
        <v>0.74780000000000002</v>
      </c>
      <c r="OM45" s="696" cm="1">
        <f t="array" aca="1" ref="OM45" ca="1">INDIRECT(OM$203&amp;ROW())*OM$205</f>
        <v>0</v>
      </c>
      <c r="ON45" s="696" cm="1">
        <f t="array" aca="1" ref="ON45" ca="1">INDIRECT(ON$203&amp;ROW())*ON$205</f>
        <v>1.4561999999999999</v>
      </c>
      <c r="OO45" s="696" cm="1">
        <f t="array" aca="1" ref="OO45" ca="1">INDIRECT(OO$203&amp;ROW())*OO$205</f>
        <v>1.0790999999999999</v>
      </c>
      <c r="OP45" s="696" cm="1">
        <f t="array" aca="1" ref="OP45" ca="1">INDIRECT(OP$203&amp;ROW())*OP$205</f>
        <v>1.0553999999999999</v>
      </c>
      <c r="OQ45" s="696" cm="1">
        <f t="array" aca="1" ref="OQ45" ca="1">INDIRECT(OQ$203&amp;ROW())*OQ$205</f>
        <v>1.5849</v>
      </c>
      <c r="OR45" s="696" cm="1">
        <f t="array" aca="1" ref="OR45" ca="1">INDIRECT(OR$203&amp;ROW())*OR$205</f>
        <v>1.4141999999999999</v>
      </c>
      <c r="OS45" s="696" cm="1">
        <f t="array" aca="1" ref="OS45" ca="1">INDIRECT(OS$203&amp;ROW())*OS$205</f>
        <v>1.5387</v>
      </c>
      <c r="OT45" s="696" cm="1">
        <f t="array" aca="1" ref="OT45" ca="1">INDIRECT(OT$203&amp;ROW())*OT$205</f>
        <v>0.98180000000000001</v>
      </c>
      <c r="OU45" s="696" cm="1">
        <f t="array" aca="1" ref="OU45" ca="1">INDIRECT(OU$203&amp;ROW())*OU$205</f>
        <v>1.2869999999999999</v>
      </c>
      <c r="OV45" s="696" cm="1">
        <f t="array" aca="1" ref="OV45" ca="1">INDIRECT(OV$203&amp;ROW())*OV$205</f>
        <v>1.2161999999999999</v>
      </c>
      <c r="OW45" s="696" cm="1">
        <f t="array" aca="1" ref="OW45" ca="1">INDIRECT(OW$203&amp;ROW())*OW$205</f>
        <v>1.5144000000000002</v>
      </c>
      <c r="OX45" s="696" cm="1">
        <f t="array" aca="1" ref="OX45" ca="1">INDIRECT(OX$203&amp;ROW())*OX$205</f>
        <v>1.3977999999999999</v>
      </c>
      <c r="OY45" s="696" cm="1">
        <f t="array" aca="1" ref="OY45" ca="1">IF(INDIRECT(OY$203&amp;ROW())="-",0,INDIRECT(OY$203&amp;ROW())*OY$205)</f>
        <v>0.51758420999999999</v>
      </c>
      <c r="OZ45" s="696" cm="1">
        <f t="array" aca="1" ref="OZ45" ca="1">INDIRECT(OZ$203&amp;ROW())*OZ$205</f>
        <v>0.71030000000000004</v>
      </c>
      <c r="PA45" s="696" cm="1">
        <f t="array" aca="1" ref="PA45" ca="1">IF(INDIRECT(PA$203&amp;ROW())="-",0,INDIRECT(PA$203&amp;ROW())*PA$205)</f>
        <v>0.66511186</v>
      </c>
      <c r="PB45" s="705" cm="1">
        <f t="array" aca="1" ref="PB45" ca="1">INDIRECT(PB$203&amp;ROW())*PB$205</f>
        <v>1.5084</v>
      </c>
      <c r="PC45" s="696" cm="1">
        <f t="array" aca="1" ref="PC45" ca="1">INDIRECT(PC$203&amp;ROW())*PC$205</f>
        <v>1.3946000000000001</v>
      </c>
      <c r="PD45" s="696" cm="1">
        <f t="array" aca="1" ref="PD45" ca="1">INDIRECT(PD$203&amp;ROW())*PD$205</f>
        <v>1.4683999999999999</v>
      </c>
      <c r="PE45" s="696" cm="1">
        <f t="array" aca="1" ref="PE45" ca="1">INDIRECT(PE$203&amp;ROW())*PE$205</f>
        <v>1.28</v>
      </c>
      <c r="PF45" s="696" cm="1">
        <f t="array" aca="1" ref="PF45" ca="1">INDIRECT(PF$203&amp;ROW())*PF$205</f>
        <v>1.3308</v>
      </c>
      <c r="PG45" s="696" cm="1">
        <f t="array" aca="1" ref="PG45" ca="1">IF(INDIRECT(PG$203&amp;ROW())="-",0,INDIRECT(PG$203&amp;ROW())*PG$205)</f>
        <v>0.78128750000000002</v>
      </c>
      <c r="PH45" s="696" cm="1">
        <f t="array" aca="1" ref="PH45" ca="1">INDIRECT(PH$203&amp;ROW())*PH$205</f>
        <v>0.61699999999999999</v>
      </c>
      <c r="PI45" s="696" cm="1">
        <f t="array" aca="1" ref="PI45" ca="1">INDIRECT(PI$203&amp;ROW())*PI$205</f>
        <v>1.2145999999999999</v>
      </c>
      <c r="PJ45" s="696" cm="1">
        <f t="array" aca="1" ref="PJ45" ca="1">INDIRECT(PJ$203&amp;ROW())*PJ$205</f>
        <v>0.75980000000000003</v>
      </c>
      <c r="PK45" s="696" cm="1">
        <f t="array" aca="1" ref="PK45" ca="1">IF($PJ45=0,0,INDIRECT(PK$203&amp;ROW())*PK$205)</f>
        <v>0.52759999999999996</v>
      </c>
      <c r="PL45" s="696" cm="1">
        <f t="array" aca="1" ref="PL45" ca="1">IF($MPE45=0,0,INDIRECT(PL$203&amp;ROW())*PL$205)</f>
        <v>0</v>
      </c>
      <c r="PM45" s="696" cm="1">
        <f t="array" aca="1" ref="PM45" ca="1">IF($MPE45=0,0,INDIRECT(PM$203&amp;ROW())*PM$205)</f>
        <v>0</v>
      </c>
      <c r="PN45" s="696" cm="1">
        <f t="array" aca="1" ref="PN45" ca="1">IF($PJ45=0,0,INDIRECT(PN$203&amp;ROW())*PN$205)</f>
        <v>0</v>
      </c>
      <c r="PO45" s="696" cm="1">
        <f t="array" aca="1" ref="PO45" ca="1">INDIRECT(PO$203&amp;ROW())*PO$205</f>
        <v>0.73140000000000005</v>
      </c>
      <c r="PP45" s="696" cm="1">
        <f t="array" aca="1" ref="PP45" ca="1">IF($PO45=0,0,INDIRECT(PP$203&amp;ROW())*PP$205)</f>
        <v>0.68189999999999995</v>
      </c>
      <c r="PQ45" s="696" cm="1">
        <f t="array" aca="1" ref="PQ45" ca="1">IF($PO45=0,0,INDIRECT(PQ$203&amp;ROW())*PQ$205)</f>
        <v>0</v>
      </c>
      <c r="PR45" s="696" cm="1">
        <f t="array" aca="1" ref="PR45" ca="1">INDIRECT(PR$203&amp;ROW())*PR$205</f>
        <v>0</v>
      </c>
      <c r="PS45" s="696" cm="1">
        <f t="array" aca="1" ref="PS45" ca="1">INDIRECT(PS$203&amp;ROW())*PS$205</f>
        <v>0.7389</v>
      </c>
      <c r="PT45" s="696" cm="1">
        <f t="array" aca="1" ref="PT45" ca="1">INDIRECT(PT$203&amp;ROW())*PT$205</f>
        <v>1.4406000000000001</v>
      </c>
      <c r="PU45" s="696" cm="1">
        <f t="array" aca="1" ref="PU45" ca="1">INDIRECT(PU$203&amp;ROW())*PU$205</f>
        <v>1.7696999999999998</v>
      </c>
      <c r="PV45" s="696" cm="1">
        <f t="array" aca="1" ref="PV45" ca="1">INDIRECT(PV$203&amp;ROW())*PV$205</f>
        <v>0.6966</v>
      </c>
      <c r="PW45" s="696" cm="1">
        <f t="array" aca="1" ref="PW45" ca="1">INDIRECT(PW$203&amp;ROW())*PW$205</f>
        <v>1.0658000000000001</v>
      </c>
      <c r="PX45" s="696" cm="1">
        <f t="array" aca="1" ref="PX45" ca="1">INDIRECT(PX$203&amp;ROW())*PX$205</f>
        <v>1.1714</v>
      </c>
      <c r="PY45" s="696" cm="1">
        <f t="array" aca="1" ref="PY45" ca="1">INDIRECT(PY$203&amp;ROW())*PY$205</f>
        <v>1.1866000000000001</v>
      </c>
      <c r="PZ45" s="696" cm="1">
        <f t="array" aca="1" ref="PZ45" ca="1">INDIRECT(PZ$203&amp;ROW())*PZ$205</f>
        <v>0.17430000000000001</v>
      </c>
      <c r="QA45" s="696" cm="1">
        <f t="array" aca="1" ref="QA45" ca="1">INDIRECT(QA$203&amp;ROW())*QA$205</f>
        <v>0.31659999999999999</v>
      </c>
      <c r="QB45" s="696" cm="1">
        <f t="array" aca="1" ref="QB45" ca="1">INDIRECT(QB$203&amp;ROW())*QB$205</f>
        <v>2.3948999999999998</v>
      </c>
      <c r="QC45" s="696" cm="1">
        <f t="array" aca="1" ref="QC45" ca="1">INDIRECT(QC$203&amp;ROW())*QC$205</f>
        <v>1.4259999999999999</v>
      </c>
      <c r="QD45" s="696" cm="1">
        <f t="array" aca="1" ref="QD45" ca="1">IF(INDIRECT(QD$203&amp;ROW())="-",0,INDIRECT(QD$203&amp;ROW())*QD$205)</f>
        <v>0.51670373999999997</v>
      </c>
      <c r="QE45" s="696" cm="1">
        <f t="array" aca="1" ref="QE45" ca="1">INDIRECT(QE$203&amp;ROW())*QE$205</f>
        <v>1.0656000000000001</v>
      </c>
      <c r="QF45" s="696" cm="1">
        <f t="array" aca="1" ref="QF45" ca="1">INDIRECT(QF$203&amp;ROW())*QF$205</f>
        <v>0.72440000000000004</v>
      </c>
      <c r="QG45" s="696" cm="1">
        <f t="array" aca="1" ref="QG45" ca="1">INDIRECT(QG$203&amp;ROW())*QG$205</f>
        <v>0</v>
      </c>
      <c r="QI45" s="606" t="s">
        <v>3141</v>
      </c>
      <c r="QJ45" s="700" t="str">
        <f t="shared" ca="1" si="37"/>
        <v>B</v>
      </c>
      <c r="QK45" s="701">
        <f t="shared" ca="1" si="62"/>
        <v>0.7406945698916837</v>
      </c>
      <c r="QL45" s="705">
        <f t="shared" ca="1" si="94"/>
        <v>0.75628396674423071</v>
      </c>
      <c r="QM45" s="696">
        <f t="shared" ca="1" si="95"/>
        <v>0.77187782942735916</v>
      </c>
      <c r="QN45" s="696">
        <f t="shared" ca="1" si="40"/>
        <v>0.55555796322805229</v>
      </c>
      <c r="QO45" s="697">
        <f t="shared" ca="1" si="41"/>
        <v>0.87905852016709274</v>
      </c>
      <c r="QP45" s="696" cm="1">
        <f t="array" aca="1" ref="QP45" ca="1">INDIRECT(QP$203&amp;ROW())*QP$205</f>
        <v>3.3451646745381883E-2</v>
      </c>
      <c r="QQ45" s="696" cm="1">
        <f t="array" aca="1" ref="QQ45" ca="1">INDIRECT(QQ$203&amp;ROW())*QQ$205</f>
        <v>0</v>
      </c>
      <c r="QR45" s="696" cm="1">
        <f t="array" aca="1" ref="QR45" ca="1">INDIRECT(QR$203&amp;ROW())*QR$205</f>
        <v>0.15089809664795908</v>
      </c>
      <c r="QS45" s="696" cm="1">
        <f t="array" aca="1" ref="QS45" ca="1">INDIRECT(QS$203&amp;ROW())*QS$205</f>
        <v>0.22471360933801068</v>
      </c>
      <c r="QT45" s="696" cm="1">
        <f t="array" aca="1" ref="QT45" ca="1">INDIRECT(QT$203&amp;ROW())*QT$205</f>
        <v>0.17488542943331029</v>
      </c>
      <c r="QU45" s="696" cm="1">
        <f t="array" aca="1" ref="QU45" ca="1">INDIRECT(QU$203&amp;ROW())*QU$205</f>
        <v>0.53329206883563263</v>
      </c>
      <c r="QV45" s="696" cm="1">
        <f t="array" aca="1" ref="QV45" ca="1">INDIRECT(QV$203&amp;ROW())*QV$205</f>
        <v>0.24117831443907087</v>
      </c>
      <c r="QW45" s="696" cm="1">
        <f t="array" aca="1" ref="QW45" ca="1">INDIRECT(QW$203&amp;ROW())*QW$205</f>
        <v>0.53099416374332975</v>
      </c>
      <c r="QX45" s="696" cm="1">
        <f t="array" aca="1" ref="QX45" ca="1">INDIRECT(QX$203&amp;ROW())*QX$205</f>
        <v>0.40427262949275872</v>
      </c>
      <c r="QY45" s="696" cm="1">
        <f t="array" aca="1" ref="QY45" ca="1">INDIRECT(QY$203&amp;ROW())*QY$205</f>
        <v>9.0268316756905984E-2</v>
      </c>
      <c r="QZ45" s="696" cm="1">
        <f t="array" aca="1" ref="QZ45" ca="1">INDIRECT(QZ$203&amp;ROW())*QZ$205</f>
        <v>0.27613248380770827</v>
      </c>
      <c r="RA45" s="696" cm="1">
        <f t="array" aca="1" ref="RA45" ca="1">INDIRECT(RA$203&amp;ROW())*RA$205</f>
        <v>5.1272116233970627E-2</v>
      </c>
      <c r="RB45" s="696" cm="1">
        <f t="array" aca="1" ref="RB45" ca="1">INDIRECT(RB$203&amp;ROW())*RB$205</f>
        <v>0.11461142513892485</v>
      </c>
      <c r="RC45" s="696" cm="1">
        <f t="array" aca="1" ref="RC45" ca="1">IF(INDIRECT(RC$203&amp;ROW())="-",0,INDIRECT(RC$203&amp;ROW())*RC$205)</f>
        <v>6.1194553050025233E-2</v>
      </c>
      <c r="RD45" s="696" cm="1">
        <f t="array" aca="1" ref="RD45" ca="1">INDIRECT(RD$203&amp;ROW())*RD$205</f>
        <v>3.5721048970443148E-2</v>
      </c>
      <c r="RE45" s="696" cm="1">
        <f t="array" aca="1" ref="RE45" ca="1">IF(INDIRECT(RE$203&amp;ROW())="-",0,INDIRECT(RE$203&amp;ROW())*RE$205)</f>
        <v>4.7650318014176005E-2</v>
      </c>
      <c r="RF45" s="705" cm="1">
        <f t="array" aca="1" ref="RF45" ca="1">INDIRECT(RF$203&amp;ROW())*RF$205</f>
        <v>0.10613798880649605</v>
      </c>
      <c r="RG45" s="696" cm="1">
        <f t="array" aca="1" ref="RG45" ca="1">INDIRECT(RG$203&amp;ROW())*RG$205</f>
        <v>0.27650466908360405</v>
      </c>
      <c r="RH45" s="696" cm="1">
        <f t="array" aca="1" ref="RH45" ca="1">INDIRECT(RH$203&amp;ROW())*RH$205</f>
        <v>5.8387680780544585E-2</v>
      </c>
      <c r="RI45" s="696" cm="1">
        <f t="array" aca="1" ref="RI45" ca="1">INDIRECT(RI$203&amp;ROW())*RI$205</f>
        <v>0.21539378250062202</v>
      </c>
      <c r="RJ45" s="696" cm="1">
        <f t="array" aca="1" ref="RJ45" ca="1">INDIRECT(RJ$203&amp;ROW())*RJ$205</f>
        <v>0.12226723336432462</v>
      </c>
      <c r="RK45" s="696" cm="1">
        <f t="array" aca="1" ref="RK45" ca="1">IF(INDIRECT(RK$203&amp;ROW())="-",0,INDIRECT(RK$203&amp;ROW())*RK$205)</f>
        <v>5.3950445631600959E-2</v>
      </c>
      <c r="RL45" s="696" cm="1">
        <f t="array" aca="1" ref="RL45" ca="1">INDIRECT(RL$203&amp;ROW())*RL$205</f>
        <v>0.11262003659234653</v>
      </c>
      <c r="RM45" s="696" cm="1">
        <f t="array" aca="1" ref="RM45" ca="1">INDIRECT(RM$203&amp;ROW())*RM$205</f>
        <v>2.9987460729532761E-2</v>
      </c>
      <c r="RN45" s="696" cm="1">
        <f t="array" aca="1" ref="RN45" ca="1">INDIRECT(RN$203&amp;ROW())*RN$205</f>
        <v>9.3820613050938681E-2</v>
      </c>
      <c r="RO45" s="696" cm="1">
        <f t="array" aca="1" ref="RO45" ca="1">IF($RN45=0,0,INDIRECT(RO$203&amp;ROW())*RO$205)</f>
        <v>7.0312542939625605E-2</v>
      </c>
      <c r="RP45" s="696" cm="1">
        <f t="array" aca="1" ref="RP45" ca="1">IF($RN45=0,0,INDIRECT(RP$203&amp;ROW())*RP$205)</f>
        <v>0</v>
      </c>
      <c r="RQ45" s="696" cm="1">
        <f t="array" aca="1" ref="RQ45" ca="1">IF($RN45=0,0,INDIRECT(RQ$203&amp;ROW())*RQ$205)</f>
        <v>0</v>
      </c>
      <c r="RR45" s="696" cm="1">
        <f t="array" aca="1" ref="RR45" ca="1">IF($RN45=0,0,INDIRECT(RR$203&amp;ROW())*RR$205)</f>
        <v>0</v>
      </c>
      <c r="RS45" s="696" cm="1">
        <f t="array" aca="1" ref="RS45" ca="1">INDIRECT(RS$203&amp;ROW())*RS$205</f>
        <v>7.7466902221184339E-2</v>
      </c>
      <c r="RT45" s="696" cm="1">
        <f t="array" aca="1" ref="RT45" ca="1">IF($RS45=0,0,INDIRECT(RT$203&amp;ROW())*RT$205)</f>
        <v>8.1033461602244533E-2</v>
      </c>
      <c r="RU45" s="696" cm="1">
        <f t="array" aca="1" ref="RU45" ca="1">IF($RS45=0,0,INDIRECT(RU$203&amp;ROW())*RU$205)</f>
        <v>0</v>
      </c>
      <c r="RV45" s="696" cm="1">
        <f t="array" aca="1" ref="RV45" ca="1">INDIRECT(RV$203&amp;ROW())*RV$205</f>
        <v>0</v>
      </c>
      <c r="RW45" s="696" cm="1">
        <f t="array" aca="1" ref="RW45" ca="1">INDIRECT(RW$203&amp;ROW())*RW$205</f>
        <v>2.6659190312299668E-2</v>
      </c>
      <c r="RX45" s="696" cm="1">
        <f t="array" aca="1" ref="RX45" ca="1">INDIRECT(RX$203&amp;ROW())*RX$205</f>
        <v>0.19074035443114332</v>
      </c>
      <c r="RY45" s="696" cm="1">
        <f t="array" aca="1" ref="RY45" ca="1">INDIRECT(RY$203&amp;ROW())*RY$205</f>
        <v>8.4396695370290389E-2</v>
      </c>
      <c r="RZ45" s="696" cm="1">
        <f t="array" aca="1" ref="RZ45" ca="1">INDIRECT(RZ$203&amp;ROW())*RZ$205</f>
        <v>3.6812489486199085E-2</v>
      </c>
      <c r="SA45" s="696" cm="1">
        <f t="array" aca="1" ref="SA45" ca="1">INDIRECT(SA$203&amp;ROW())*SA$205</f>
        <v>0.20458618579029147</v>
      </c>
      <c r="SB45" s="696" cm="1">
        <f t="array" aca="1" ref="SB45" ca="1">INDIRECT(SB$203&amp;ROW())*SB$205</f>
        <v>4.7124126502052749E-2</v>
      </c>
      <c r="SC45" s="696" cm="1">
        <f t="array" aca="1" ref="SC45" ca="1">INDIRECT(SC$203&amp;ROW())*SC$205</f>
        <v>5.4291606235991073E-2</v>
      </c>
      <c r="SD45" s="696" cm="1">
        <f t="array" aca="1" ref="SD45" ca="1">INDIRECT(SD$203&amp;ROW())*SD$205</f>
        <v>0.3072993885784252</v>
      </c>
      <c r="SE45" s="696" cm="1">
        <f t="array" aca="1" ref="SE45" ca="1">INDIRECT(SE$203&amp;ROW())*SE$205</f>
        <v>0.2585618210787391</v>
      </c>
      <c r="SF45" s="696" cm="1">
        <f t="array" aca="1" ref="SF45" ca="1">INDIRECT(SF$203&amp;ROW())*SF$205</f>
        <v>0.19835664972334499</v>
      </c>
      <c r="SG45" s="696" cm="1">
        <f t="array" aca="1" ref="SG45" ca="1">INDIRECT(SG$203&amp;ROW())*SG$205</f>
        <v>7.4767843909269882E-2</v>
      </c>
      <c r="SH45" s="696" cm="1">
        <f t="array" aca="1" ref="SH45" ca="1">IF(INDIRECT(SH$203&amp;ROW())="-",0,INDIRECT(SH$203&amp;ROW())*SH$205)</f>
        <v>6.6201400506481059E-2</v>
      </c>
      <c r="SI45" s="696" cm="1">
        <f t="array" aca="1" ref="SI45" ca="1">INDIRECT(SI$203&amp;ROW())*SI$205</f>
        <v>0.24423887568083891</v>
      </c>
      <c r="SJ45" s="696" cm="1">
        <f t="array" aca="1" ref="SJ45" ca="1">INDIRECT(SJ$203&amp;ROW())*SJ$205</f>
        <v>0.10961749760323641</v>
      </c>
      <c r="SK45" s="696" cm="1">
        <f t="array" aca="1" ref="SK45" ca="1">INDIRECT(SK$203&amp;ROW())*SK$205</f>
        <v>0</v>
      </c>
      <c r="SN45" s="606" t="s">
        <v>3141</v>
      </c>
      <c r="SO45" s="707" cm="1">
        <f t="array" aca="1" ref="SO45" ca="1">INDIRECT(SO$203&amp;ROW())*SO$205</f>
        <v>1</v>
      </c>
      <c r="SP45" s="707" cm="1">
        <f t="array" aca="1" ref="SP45" ca="1">INDIRECT(SP$203&amp;ROW())*SP$205</f>
        <v>0</v>
      </c>
      <c r="SQ45" s="707" cm="1">
        <f t="array" aca="1" ref="SQ45" ca="1">INDIRECT(SQ$203&amp;ROW())*SQ$205</f>
        <v>2</v>
      </c>
      <c r="SR45" s="707" cm="1">
        <f t="array" aca="1" ref="SR45" ca="1">INDIRECT(SR$203&amp;ROW())*SR$205</f>
        <v>3</v>
      </c>
      <c r="SS45" s="707" cm="1">
        <f t="array" aca="1" ref="SS45" ca="1">INDIRECT(SS$203&amp;ROW())*SS$205</f>
        <v>2</v>
      </c>
      <c r="ST45" s="707" cm="1">
        <f t="array" aca="1" ref="ST45" ca="1">INDIRECT(ST$203&amp;ROW())*ST$205</f>
        <v>3</v>
      </c>
      <c r="SU45" s="707" cm="1">
        <f t="array" aca="1" ref="SU45" ca="1">INDIRECT(SU$203&amp;ROW())*SU$205</f>
        <v>3</v>
      </c>
      <c r="SV45" s="707" cm="1">
        <f t="array" aca="1" ref="SV45" ca="1">INDIRECT(SV$203&amp;ROW())*SV$205</f>
        <v>3</v>
      </c>
      <c r="SW45" s="707" cm="1">
        <f t="array" aca="1" ref="SW45" ca="1">INDIRECT(SW$203&amp;ROW())*SW$205</f>
        <v>2</v>
      </c>
      <c r="SX45" s="707" cm="1">
        <f t="array" aca="1" ref="SX45" ca="1">INDIRECT(SX$203&amp;ROW())*SX$205</f>
        <v>2</v>
      </c>
      <c r="SY45" s="707" cm="1">
        <f t="array" aca="1" ref="SY45" ca="1">INDIRECT(SY$203&amp;ROW())*SY$205</f>
        <v>3</v>
      </c>
      <c r="SZ45" s="707" cm="1">
        <f t="array" aca="1" ref="SZ45" ca="1">INDIRECT(SZ$203&amp;ROW())*SZ$205</f>
        <v>3</v>
      </c>
      <c r="TA45" s="707" cm="1">
        <f t="array" aca="1" ref="TA45" ca="1">INDIRECT(TA$203&amp;ROW())*TA$205</f>
        <v>2</v>
      </c>
      <c r="TB45" s="696" cm="1">
        <f t="array" aca="1" ref="TB45" ca="1">IF(INDIRECT(TB$203&amp;ROW())="-",0,INDIRECT(TB$203&amp;ROW())*TB$205)</f>
        <v>0.72929999999999995</v>
      </c>
      <c r="TC45" s="707" cm="1">
        <f t="array" aca="1" ref="TC45" ca="1">INDIRECT(TC$203&amp;ROW())*TC$205</f>
        <v>1</v>
      </c>
      <c r="TD45" s="696" cm="1">
        <f t="array" aca="1" ref="TD45" ca="1">IF(INDIRECT(TD$203&amp;ROW())="-",0,INDIRECT(TD$203&amp;ROW())*TD$205)</f>
        <v>0.75290000000000001</v>
      </c>
      <c r="TE45" s="732" cm="1">
        <f t="array" aca="1" ref="TE45" ca="1">INDIRECT(TE$203&amp;ROW())*TE$205</f>
        <v>2</v>
      </c>
      <c r="TF45" s="707" cm="1">
        <f t="array" aca="1" ref="TF45" ca="1">INDIRECT(TF$203&amp;ROW())*TF$205</f>
        <v>2</v>
      </c>
      <c r="TG45" s="707" cm="1">
        <f t="array" aca="1" ref="TG45" ca="1">INDIRECT(TG$203&amp;ROW())*TG$205</f>
        <v>2</v>
      </c>
      <c r="TH45" s="707" cm="1">
        <f t="array" aca="1" ref="TH45" ca="1">INDIRECT(TH$203&amp;ROW())*TH$205</f>
        <v>2</v>
      </c>
      <c r="TI45" s="707" cm="1">
        <f t="array" aca="1" ref="TI45" ca="1">INDIRECT(TI$203&amp;ROW())*TI$205</f>
        <v>2</v>
      </c>
      <c r="TJ45" s="696" cm="1">
        <f t="array" aca="1" ref="TJ45" ca="1">IF(INDIRECT(TJ$203&amp;ROW())="-",0,INDIRECT(TJ$203&amp;ROW())*TJ$205)</f>
        <v>0.89290000000000003</v>
      </c>
      <c r="TK45" s="707" cm="1">
        <f t="array" aca="1" ref="TK45" ca="1">INDIRECT(TK$203&amp;ROW())*TK$205</f>
        <v>1</v>
      </c>
      <c r="TL45" s="707" cm="1">
        <f t="array" aca="1" ref="TL45" ca="1">INDIRECT(TL$203&amp;ROW())*TL$205</f>
        <v>2</v>
      </c>
      <c r="TM45" s="707" cm="1">
        <f t="array" aca="1" ref="TM45" ca="1">INDIRECT(TM$203&amp;ROW())*TM$205</f>
        <v>1</v>
      </c>
      <c r="TN45" s="707" cm="1">
        <f t="array" aca="1" ref="TN45" ca="1">IF($TM45=0,0,INDIRECT(TN$203&amp;ROW())*TN$205)</f>
        <v>1</v>
      </c>
      <c r="TO45" s="707" cm="1">
        <f t="array" aca="1" ref="TO45" ca="1">IF($TM45=0,0,INDIRECT(TO$203&amp;ROW())*TO$205)</f>
        <v>0</v>
      </c>
      <c r="TP45" s="707" cm="1">
        <f t="array" aca="1" ref="TP45" ca="1">IF($TM45=0,0,INDIRECT(TP$203&amp;ROW())*TP$205)</f>
        <v>0</v>
      </c>
      <c r="TQ45" s="707" cm="1">
        <f t="array" aca="1" ref="TQ45" ca="1">IF($TM45=0,0,INDIRECT(TQ$203&amp;ROW())*TQ$205)</f>
        <v>0</v>
      </c>
      <c r="TR45" s="707" cm="1">
        <f t="array" aca="1" ref="TR45" ca="1">INDIRECT(TR$203&amp;ROW())*TR$205</f>
        <v>1</v>
      </c>
      <c r="TS45" s="707" cm="1">
        <f t="array" aca="1" ref="TS45" ca="1">IF($TR45=0,0,INDIRECT(TS$203&amp;ROW())*TS$205)</f>
        <v>1</v>
      </c>
      <c r="TT45" s="707" cm="1">
        <f t="array" aca="1" ref="TT45" ca="1">IF($TR45=0,0,INDIRECT(TT$203&amp;ROW())*TT$205)</f>
        <v>0</v>
      </c>
      <c r="TU45" s="707" cm="1">
        <f t="array" aca="1" ref="TU45" ca="1">INDIRECT(TU$203&amp;ROW())*TU$205</f>
        <v>0</v>
      </c>
      <c r="TV45" s="707" cm="1">
        <f t="array" aca="1" ref="TV45" ca="1">INDIRECT(TV$203&amp;ROW())*TV$205</f>
        <v>1</v>
      </c>
      <c r="TW45" s="707" cm="1">
        <f t="array" aca="1" ref="TW45" ca="1">INDIRECT(TW$203&amp;ROW())*TW$205</f>
        <v>2</v>
      </c>
      <c r="TX45" s="707" cm="1">
        <f t="array" aca="1" ref="TX45" ca="1">INDIRECT(TX$203&amp;ROW())*TX$205</f>
        <v>3</v>
      </c>
      <c r="TY45" s="707" cm="1">
        <f t="array" aca="1" ref="TY45" ca="1">INDIRECT(TY$203&amp;ROW())*TY$205</f>
        <v>1</v>
      </c>
      <c r="TZ45" s="707" cm="1">
        <f t="array" aca="1" ref="TZ45" ca="1">INDIRECT(TZ$203&amp;ROW())*TZ$205</f>
        <v>2</v>
      </c>
      <c r="UA45" s="707" cm="1">
        <f t="array" aca="1" ref="UA45" ca="1">INDIRECT(UA$203&amp;ROW())*UA$205</f>
        <v>2</v>
      </c>
      <c r="UB45" s="707" cm="1">
        <f t="array" aca="1" ref="UB45" ca="1">INDIRECT(UB$203&amp;ROW())*UB$205</f>
        <v>2</v>
      </c>
      <c r="UC45" s="707" cm="1">
        <f t="array" aca="1" ref="UC45" ca="1">INDIRECT(UC$203&amp;ROW())*UC$205</f>
        <v>1</v>
      </c>
      <c r="UD45" s="707" cm="1">
        <f t="array" aca="1" ref="UD45" ca="1">INDIRECT(UD$203&amp;ROW())*UD$205</f>
        <v>1</v>
      </c>
      <c r="UE45" s="707" cm="1">
        <f t="array" aca="1" ref="UE45" ca="1">INDIRECT(UE$203&amp;ROW())*UE$205</f>
        <v>3</v>
      </c>
      <c r="UF45" s="707" cm="1">
        <f t="array" aca="1" ref="UF45" ca="1">INDIRECT(UF$203&amp;ROW())*UF$205</f>
        <v>2</v>
      </c>
      <c r="UG45" s="696" cm="1">
        <f t="array" aca="1" ref="UG45" ca="1">IF(INDIRECT(UG$203&amp;ROW())="-",0,INDIRECT(UG$203&amp;ROW())*UG$205)</f>
        <v>0.84140000000000004</v>
      </c>
      <c r="UH45" s="707" cm="1">
        <f t="array" aca="1" ref="UH45" ca="1">INDIRECT(UH$203&amp;ROW())*UH$205</f>
        <v>2</v>
      </c>
      <c r="UI45" s="707" cm="1">
        <f t="array" aca="1" ref="UI45" ca="1">INDIRECT(UI$203&amp;ROW())*UI$205</f>
        <v>1</v>
      </c>
      <c r="UJ45" s="707" cm="1">
        <f t="array" aca="1" ref="UJ45" ca="1">INDIRECT(UJ$203&amp;ROW())*UJ$205</f>
        <v>0</v>
      </c>
      <c r="UM45" s="606" t="s">
        <v>3141</v>
      </c>
      <c r="UN45" s="616">
        <f t="shared" ca="1" si="101"/>
        <v>0.18720310219966924</v>
      </c>
      <c r="UO45" s="616">
        <f t="shared" ca="1" si="101"/>
        <v>-0.6225347970107441</v>
      </c>
      <c r="UP45" s="616">
        <f t="shared" ca="1" si="101"/>
        <v>1.190315493832806</v>
      </c>
      <c r="UQ45" s="616">
        <f t="shared" ca="1" si="101"/>
        <v>0.29355872991449461</v>
      </c>
      <c r="UR45" s="616">
        <f t="shared" ca="1" si="101"/>
        <v>0.12190361681987209</v>
      </c>
      <c r="US45" s="616">
        <f t="shared" ca="1" si="101"/>
        <v>0.41305213694811815</v>
      </c>
      <c r="UT45" s="616">
        <f t="shared" ca="1" si="101"/>
        <v>0.30690415393182785</v>
      </c>
      <c r="UU45" s="616">
        <f t="shared" ca="1" si="101"/>
        <v>0.53359975015917405</v>
      </c>
      <c r="UV45" s="616">
        <f t="shared" ca="1" si="101"/>
        <v>-0.69788673225296205</v>
      </c>
      <c r="UW45" s="616">
        <f t="shared" ca="1" si="101"/>
        <v>-0.27258314758863444</v>
      </c>
      <c r="UX45" s="616">
        <f t="shared" ca="1" si="101"/>
        <v>0.28247365722383649</v>
      </c>
      <c r="UY45" s="616">
        <f t="shared" ca="1" si="101"/>
        <v>1.5108379627063613</v>
      </c>
      <c r="UZ45" s="616">
        <f t="shared" ca="1" si="101"/>
        <v>1.1960042318268584</v>
      </c>
      <c r="VA45" s="616">
        <f t="shared" ca="1" si="101"/>
        <v>0.70538005049080432</v>
      </c>
      <c r="VB45" s="616">
        <f t="shared" ca="1" si="101"/>
        <v>0.38200252083713526</v>
      </c>
      <c r="VC45" s="616">
        <f t="shared" ca="1" si="96"/>
        <v>0.76414172637493338</v>
      </c>
      <c r="VD45" s="616">
        <f t="shared" ca="1" si="96"/>
        <v>0.85304819841956248</v>
      </c>
      <c r="VE45" s="616">
        <f t="shared" ca="1" si="96"/>
        <v>3.9909080070471406E-2</v>
      </c>
      <c r="VF45" s="616">
        <f t="shared" ca="1" si="96"/>
        <v>7.1631593782223293E-2</v>
      </c>
      <c r="VG45" s="616">
        <f t="shared" ca="1" si="96"/>
        <v>1.2788179585372306</v>
      </c>
      <c r="VH45" s="616">
        <f t="shared" ca="1" si="96"/>
        <v>-0.12784420028857393</v>
      </c>
      <c r="VI45" s="616">
        <f t="shared" ca="1" si="96"/>
        <v>1.2526468045068728</v>
      </c>
      <c r="VJ45" s="616">
        <f t="shared" ca="1" si="96"/>
        <v>1.1038721171937993</v>
      </c>
      <c r="VK45" s="616">
        <f t="shared" ca="1" si="96"/>
        <v>0.83678976492872159</v>
      </c>
      <c r="VL45" s="616">
        <f t="shared" ca="1" si="96"/>
        <v>1.1863766389476611</v>
      </c>
      <c r="VM45" s="616">
        <f t="shared" ca="1" si="96"/>
        <v>1.7393845659645861</v>
      </c>
      <c r="VN45" s="616">
        <f t="shared" ca="1" si="96"/>
        <v>-0.62639799545694341</v>
      </c>
      <c r="VO45" s="616">
        <f t="shared" ca="1" si="96"/>
        <v>-0.42150866262694142</v>
      </c>
      <c r="VP45" s="616">
        <f t="shared" ca="1" si="96"/>
        <v>-0.46221149066820022</v>
      </c>
      <c r="VQ45" s="616">
        <f t="shared" ca="1" si="86"/>
        <v>1.2773868528042598</v>
      </c>
      <c r="VR45" s="616">
        <f t="shared" ca="1" si="86"/>
        <v>1.5497103694524457</v>
      </c>
      <c r="VS45" s="616">
        <f t="shared" ca="1" si="86"/>
        <v>-0.40481357988865657</v>
      </c>
      <c r="VT45" s="616">
        <f t="shared" ca="1" si="86"/>
        <v>-0.3878135405833677</v>
      </c>
      <c r="VU45" s="616">
        <f t="shared" ca="1" si="86"/>
        <v>1.2114249894444582</v>
      </c>
      <c r="VV45" s="616">
        <f t="shared" ca="1" si="86"/>
        <v>1.6727825257285902</v>
      </c>
      <c r="VW45" s="616">
        <f t="shared" ca="1" si="86"/>
        <v>0.66845613582062358</v>
      </c>
      <c r="VX45" s="616">
        <f t="shared" ca="1" si="86"/>
        <v>0.76953548521680748</v>
      </c>
      <c r="VY45" s="616">
        <f t="shared" ca="1" si="86"/>
        <v>0.70583605694264007</v>
      </c>
      <c r="VZ45" s="616">
        <f t="shared" ca="1" si="86"/>
        <v>0.68442622420316401</v>
      </c>
      <c r="WA45" s="616">
        <f t="shared" ca="1" si="86"/>
        <v>0.92808016936885662</v>
      </c>
      <c r="WB45" s="616">
        <f t="shared" ca="1" si="86"/>
        <v>0.33435322352896929</v>
      </c>
      <c r="WC45" s="616">
        <f t="shared" ca="1" si="86"/>
        <v>0.47817673461028487</v>
      </c>
      <c r="WD45" s="616">
        <f t="shared" ca="1" si="86"/>
        <v>1.1315684290219801</v>
      </c>
      <c r="WE45" s="616">
        <f t="shared" ca="1" si="86"/>
        <v>0.67426644196529939</v>
      </c>
      <c r="WF45" s="616">
        <f t="shared" ca="1" si="86"/>
        <v>0.78897250022933496</v>
      </c>
      <c r="WG45" s="616">
        <f t="shared" ca="1" si="87"/>
        <v>1.1042161560551988</v>
      </c>
      <c r="WH45" s="616">
        <f t="shared" ca="1" si="87"/>
        <v>0.91987607881584121</v>
      </c>
      <c r="WI45" s="627">
        <f t="shared" ca="1" si="76"/>
        <v>-0.9831420375936909</v>
      </c>
      <c r="WL45" s="606" t="s">
        <v>3141</v>
      </c>
      <c r="WM45" s="700" t="str">
        <f t="shared" ca="1" si="63"/>
        <v>B</v>
      </c>
      <c r="WN45" s="479">
        <f t="shared" ca="1" si="64"/>
        <v>0.74543697315465096</v>
      </c>
      <c r="WO45" s="495">
        <f t="shared" ca="1" si="97"/>
        <v>0.75037277652915046</v>
      </c>
      <c r="WP45" s="458">
        <f t="shared" ca="1" si="97"/>
        <v>0.75656935604173237</v>
      </c>
      <c r="WQ45" s="458">
        <f t="shared" ca="1" si="97"/>
        <v>0.61324463058096823</v>
      </c>
      <c r="WR45" s="459">
        <f t="shared" ca="1" si="97"/>
        <v>0.86156112946675278</v>
      </c>
      <c r="WS45" s="495">
        <f t="shared" ca="1" si="65"/>
        <v>0.39395098460022748</v>
      </c>
      <c r="WT45" s="458">
        <f t="shared" ca="1" si="66"/>
        <v>0.48741758660589979</v>
      </c>
      <c r="WU45" s="458">
        <f t="shared" ca="1" si="67"/>
        <v>0.6542328102927587</v>
      </c>
      <c r="WV45" s="459">
        <f t="shared" ca="1" si="68"/>
        <v>0.76576447195148156</v>
      </c>
      <c r="WW45" s="484">
        <f t="shared" ca="1" si="102"/>
        <v>0.13999047982491267</v>
      </c>
      <c r="WX45" s="484">
        <f t="shared" ca="1" si="102"/>
        <v>-0.37545073607717977</v>
      </c>
      <c r="WY45" s="484">
        <f t="shared" ca="1" si="102"/>
        <v>0.86666871105966603</v>
      </c>
      <c r="WZ45" s="484">
        <f t="shared" ca="1" si="102"/>
        <v>0.10559307515024371</v>
      </c>
      <c r="XA45" s="484">
        <f t="shared" ca="1" si="102"/>
        <v>6.4328538595846502E-2</v>
      </c>
      <c r="XB45" s="484">
        <f t="shared" ca="1" si="102"/>
        <v>0.21821544394969081</v>
      </c>
      <c r="XC45" s="484">
        <f t="shared" ca="1" si="102"/>
        <v>0.14467461816346364</v>
      </c>
      <c r="XD45" s="484">
        <f t="shared" ca="1" si="102"/>
        <v>0.27368331185664035</v>
      </c>
      <c r="XE45" s="484">
        <f t="shared" ca="1" si="102"/>
        <v>-0.34259259686297905</v>
      </c>
      <c r="XF45" s="484">
        <f t="shared" ca="1" si="102"/>
        <v>-0.17540725547328626</v>
      </c>
      <c r="XG45" s="484">
        <f t="shared" ca="1" si="102"/>
        <v>0.1145148206385433</v>
      </c>
      <c r="XH45" s="484">
        <f t="shared" ca="1" si="102"/>
        <v>0.76267100357417117</v>
      </c>
      <c r="XI45" s="484">
        <f t="shared" ca="1" si="102"/>
        <v>0.83588735762379129</v>
      </c>
      <c r="XJ45" s="484">
        <f t="shared" ca="1" si="102"/>
        <v>0.50060822183332387</v>
      </c>
      <c r="XK45" s="484">
        <f t="shared" ca="1" si="102"/>
        <v>0.2713363905506172</v>
      </c>
      <c r="XL45" s="484">
        <f t="shared" ca="1" si="98"/>
        <v>0.67504280107961612</v>
      </c>
      <c r="XM45" s="484">
        <f t="shared" ca="1" si="98"/>
        <v>0.64336895124803395</v>
      </c>
      <c r="XN45" s="484">
        <f t="shared" ca="1" si="98"/>
        <v>2.7828601533139714E-2</v>
      </c>
      <c r="XO45" s="484">
        <f t="shared" ca="1" si="98"/>
        <v>5.2591916154908339E-2</v>
      </c>
      <c r="XP45" s="484">
        <f t="shared" ca="1" si="98"/>
        <v>0.81844349346382761</v>
      </c>
      <c r="XQ45" s="484">
        <f t="shared" ca="1" si="98"/>
        <v>-8.50675308720171E-2</v>
      </c>
      <c r="XR45" s="484">
        <f t="shared" ca="1" si="98"/>
        <v>1.0960659539435138</v>
      </c>
      <c r="XS45" s="484">
        <f t="shared" ca="1" si="98"/>
        <v>0.68108909630857417</v>
      </c>
      <c r="XT45" s="484">
        <f t="shared" ca="1" si="98"/>
        <v>0.50818242424121263</v>
      </c>
      <c r="XU45" s="484">
        <f t="shared" ca="1" si="98"/>
        <v>0.90140897027243294</v>
      </c>
      <c r="XV45" s="484">
        <f t="shared" ca="1" si="98"/>
        <v>0.91769929700291553</v>
      </c>
      <c r="XW45" s="484">
        <f t="shared" ca="1" si="98"/>
        <v>-0.40427726626791127</v>
      </c>
      <c r="XX45" s="484">
        <f t="shared" ca="1" si="98"/>
        <v>-0.20379943838012618</v>
      </c>
      <c r="XY45" s="484">
        <f t="shared" ca="1" si="98"/>
        <v>-0.24303080179333969</v>
      </c>
      <c r="XZ45" s="484">
        <f t="shared" ca="1" si="88"/>
        <v>0.93428074414103568</v>
      </c>
      <c r="YA45" s="484">
        <f t="shared" ca="1" si="88"/>
        <v>1.0567475009296226</v>
      </c>
      <c r="YB45" s="484">
        <f t="shared" ca="1" si="88"/>
        <v>-0.21272953623148902</v>
      </c>
      <c r="YC45" s="484">
        <f t="shared" ca="1" si="88"/>
        <v>-0.17304240180829866</v>
      </c>
      <c r="YD45" s="484">
        <f t="shared" ca="1" si="88"/>
        <v>0.89512192470051022</v>
      </c>
      <c r="YE45" s="484">
        <f t="shared" ca="1" si="88"/>
        <v>1.2049052532823037</v>
      </c>
      <c r="YF45" s="484">
        <f t="shared" ca="1" si="88"/>
        <v>0.39432227452058582</v>
      </c>
      <c r="YG45" s="484">
        <f t="shared" ca="1" si="88"/>
        <v>0.53605841900202811</v>
      </c>
      <c r="YH45" s="484">
        <f t="shared" ca="1" si="88"/>
        <v>0.3761400347447329</v>
      </c>
      <c r="YI45" s="484">
        <f t="shared" ca="1" si="88"/>
        <v>0.40086843951579315</v>
      </c>
      <c r="YJ45" s="484">
        <f t="shared" ca="1" si="88"/>
        <v>0.55062996448654267</v>
      </c>
      <c r="YK45" s="484">
        <f t="shared" ca="1" si="88"/>
        <v>5.8277766861099353E-2</v>
      </c>
      <c r="YL45" s="484">
        <f t="shared" ca="1" si="88"/>
        <v>0.15139075417761619</v>
      </c>
      <c r="YM45" s="484">
        <f t="shared" ca="1" si="88"/>
        <v>0.90333107688824665</v>
      </c>
      <c r="YN45" s="484">
        <f t="shared" ca="1" si="88"/>
        <v>0.48075197312125845</v>
      </c>
      <c r="YO45" s="484">
        <f t="shared" ca="1" si="88"/>
        <v>0.48450801239083457</v>
      </c>
      <c r="YP45" s="484">
        <f t="shared" ca="1" si="89"/>
        <v>0.58832636794620996</v>
      </c>
      <c r="YQ45" s="484">
        <f t="shared" ca="1" si="89"/>
        <v>0.66635823149419537</v>
      </c>
      <c r="YR45" s="484">
        <f t="shared" ca="1" si="79"/>
        <v>-0.73715989978774943</v>
      </c>
      <c r="YU45" s="606" t="s">
        <v>3141</v>
      </c>
      <c r="YV45" s="700" t="str">
        <f t="shared" ca="1" si="49"/>
        <v>B</v>
      </c>
      <c r="YW45" s="479">
        <f t="shared" ca="1" si="69"/>
        <v>0.738808738384511</v>
      </c>
      <c r="YX45" s="495">
        <f t="shared" ca="1" si="99"/>
        <v>0.78090860177539156</v>
      </c>
      <c r="YY45" s="458">
        <f t="shared" ca="1" si="99"/>
        <v>0.7531243013906701</v>
      </c>
      <c r="YZ45" s="458">
        <f t="shared" ca="1" si="99"/>
        <v>0.51223914124005732</v>
      </c>
      <c r="ZA45" s="459">
        <f t="shared" ca="1" si="99"/>
        <v>0.90896290913192501</v>
      </c>
      <c r="ZB45" s="495">
        <f t="shared" ca="1" si="70"/>
        <v>0.20603160778588783</v>
      </c>
      <c r="ZC45" s="458">
        <f t="shared" ca="1" si="71"/>
        <v>0.51067684944751246</v>
      </c>
      <c r="ZD45" s="458">
        <f t="shared" ca="1" si="72"/>
        <v>0.51966918386546634</v>
      </c>
      <c r="ZE45" s="459">
        <f t="shared" ca="1" si="73"/>
        <v>0.61156910465784442</v>
      </c>
      <c r="ZF45" s="484">
        <f t="shared" ca="1" si="103"/>
        <v>6.2622520444229578E-3</v>
      </c>
      <c r="ZG45" s="484">
        <f t="shared" ca="1" si="103"/>
        <v>-7.9385408814590788E-2</v>
      </c>
      <c r="ZH45" s="484">
        <f t="shared" ca="1" si="103"/>
        <v>8.9808171214972948E-2</v>
      </c>
      <c r="ZI45" s="484">
        <f t="shared" ca="1" si="103"/>
        <v>2.1988880583922777E-2</v>
      </c>
      <c r="ZJ45" s="484">
        <f t="shared" ca="1" si="103"/>
        <v>1.0659583188508518E-2</v>
      </c>
      <c r="ZK45" s="484">
        <f t="shared" ca="1" si="103"/>
        <v>7.3425809550013654E-2</v>
      </c>
      <c r="ZL45" s="484">
        <f t="shared" ca="1" si="103"/>
        <v>2.4672875513209128E-2</v>
      </c>
      <c r="ZM45" s="484">
        <f t="shared" ca="1" si="103"/>
        <v>9.4446117703140112E-2</v>
      </c>
      <c r="ZN45" s="484">
        <f t="shared" ca="1" si="103"/>
        <v>-0.14106825216800692</v>
      </c>
      <c r="ZO45" s="484">
        <f t="shared" ca="1" si="103"/>
        <v>-1.2302810954562654E-2</v>
      </c>
      <c r="ZP45" s="484">
        <f t="shared" ca="1" si="103"/>
        <v>2.6000050859821721E-2</v>
      </c>
      <c r="ZQ45" s="484">
        <f t="shared" ca="1" si="103"/>
        <v>2.5821286544858647E-2</v>
      </c>
      <c r="ZR45" s="484">
        <f t="shared" ca="1" si="103"/>
        <v>6.8537874740930649E-2</v>
      </c>
      <c r="ZS45" s="484">
        <f t="shared" ca="1" si="103"/>
        <v>5.9187463211557663E-2</v>
      </c>
      <c r="ZT45" s="484">
        <f t="shared" ca="1" si="103"/>
        <v>1.3645530753656038E-2</v>
      </c>
      <c r="ZU45" s="484">
        <f t="shared" ca="1" si="100"/>
        <v>4.8361796081374739E-2</v>
      </c>
      <c r="ZV45" s="484">
        <f t="shared" ca="1" si="100"/>
        <v>4.5270410067628573E-2</v>
      </c>
      <c r="ZW45" s="484">
        <f t="shared" ca="1" si="100"/>
        <v>5.5175234891583769E-3</v>
      </c>
      <c r="ZX45" s="484">
        <f t="shared" ca="1" si="100"/>
        <v>2.0912013157790479E-3</v>
      </c>
      <c r="ZY45" s="484">
        <f t="shared" ca="1" si="100"/>
        <v>0.13772471860952887</v>
      </c>
      <c r="ZZ45" s="484">
        <f t="shared" ca="1" si="100"/>
        <v>-7.8155783354792625E-3</v>
      </c>
      <c r="AAA45" s="484">
        <f t="shared" ca="1" si="100"/>
        <v>7.5686922748512395E-2</v>
      </c>
      <c r="AAB45" s="484">
        <f t="shared" ca="1" si="100"/>
        <v>0.12431811823163672</v>
      </c>
      <c r="AAC45" s="484">
        <f t="shared" ca="1" si="100"/>
        <v>1.2546600107337495E-2</v>
      </c>
      <c r="AAD45" s="484">
        <f t="shared" ca="1" si="100"/>
        <v>0.1113065835753817</v>
      </c>
      <c r="AAE45" s="484">
        <f t="shared" ca="1" si="100"/>
        <v>0.12230055198290701</v>
      </c>
      <c r="AAF45" s="484">
        <f t="shared" ca="1" si="100"/>
        <v>-6.120902348854227E-2</v>
      </c>
      <c r="AAG45" s="484">
        <f t="shared" ca="1" si="100"/>
        <v>-4.3018323338477257E-2</v>
      </c>
      <c r="AAH45" s="484">
        <f t="shared" ca="1" si="100"/>
        <v>-3.8008707897835295E-2</v>
      </c>
      <c r="AAI45" s="484">
        <f t="shared" ca="1" si="90"/>
        <v>9.8955202424813982E-2</v>
      </c>
      <c r="AAJ45" s="484">
        <f t="shared" ca="1" si="90"/>
        <v>0.12557839571762494</v>
      </c>
      <c r="AAK45" s="484">
        <f t="shared" ca="1" si="90"/>
        <v>-3.3183772310049216E-2</v>
      </c>
      <c r="AAL45" s="484">
        <f t="shared" ca="1" si="90"/>
        <v>-1.741238539122681E-2</v>
      </c>
      <c r="AAM45" s="484">
        <f t="shared" ca="1" si="90"/>
        <v>3.2295609342675426E-2</v>
      </c>
      <c r="AAN45" s="484">
        <f t="shared" ca="1" si="90"/>
        <v>0.1595335659218472</v>
      </c>
      <c r="AAO45" s="484">
        <f t="shared" ca="1" si="90"/>
        <v>1.8805162954418208E-2</v>
      </c>
      <c r="AAP45" s="484">
        <f t="shared" ca="1" si="90"/>
        <v>2.8328516958800835E-2</v>
      </c>
      <c r="AAQ45" s="484">
        <f t="shared" ca="1" si="90"/>
        <v>7.2202153341576855E-2</v>
      </c>
      <c r="AAR45" s="484">
        <f t="shared" ca="1" si="90"/>
        <v>1.612649398533611E-2</v>
      </c>
      <c r="AAS45" s="484">
        <f t="shared" ca="1" si="90"/>
        <v>2.5193481555402932E-2</v>
      </c>
      <c r="AAT45" s="484">
        <f t="shared" ca="1" si="90"/>
        <v>0.1027465411596778</v>
      </c>
      <c r="AAU45" s="484">
        <f t="shared" ca="1" si="90"/>
        <v>0.12363824729832018</v>
      </c>
      <c r="AAV45" s="484">
        <f t="shared" ca="1" si="90"/>
        <v>7.4818040837836219E-2</v>
      </c>
      <c r="AAW45" s="484">
        <f t="shared" ca="1" si="90"/>
        <v>2.5206724043060142E-2</v>
      </c>
      <c r="AAX45" s="484">
        <f t="shared" ca="1" si="90"/>
        <v>6.2076401802094026E-2</v>
      </c>
      <c r="AAY45" s="484">
        <f t="shared" ca="1" si="91"/>
        <v>0.13484625623176977</v>
      </c>
      <c r="AAZ45" s="484">
        <f t="shared" ca="1" si="91"/>
        <v>0.10083451386486998</v>
      </c>
      <c r="ABA45" s="484">
        <f t="shared" ca="1" si="82"/>
        <v>-0.10451532592333997</v>
      </c>
    </row>
    <row r="46" spans="1:729" ht="15" customHeight="1" x14ac:dyDescent="0.35">
      <c r="A46" s="498">
        <v>44</v>
      </c>
      <c r="B46" s="628"/>
      <c r="C46" s="606" t="s">
        <v>3206</v>
      </c>
      <c r="D46" s="629">
        <v>192</v>
      </c>
      <c r="E46" s="630" t="s">
        <v>3207</v>
      </c>
      <c r="F46" s="631" t="s">
        <v>1240</v>
      </c>
      <c r="G46" s="632">
        <v>11326.616</v>
      </c>
      <c r="H46" s="504">
        <v>84811.579544956694</v>
      </c>
      <c r="I46" s="505">
        <v>7480</v>
      </c>
      <c r="J46" s="633" t="s">
        <v>3208</v>
      </c>
      <c r="K46" s="507">
        <v>2</v>
      </c>
      <c r="L46" s="721" t="s">
        <v>3208</v>
      </c>
      <c r="M46" s="817">
        <v>140</v>
      </c>
      <c r="N46" s="818">
        <v>0.44390000000000002</v>
      </c>
      <c r="O46" s="819">
        <v>0.25879999999999997</v>
      </c>
      <c r="P46" s="820">
        <v>0.25140000000000001</v>
      </c>
      <c r="Q46" s="821">
        <v>0.82150000000000001</v>
      </c>
      <c r="R46" s="818">
        <v>0.35709999999999997</v>
      </c>
      <c r="S46" s="822">
        <v>0.41010000000000002</v>
      </c>
      <c r="T46" s="822">
        <v>0.29859999999999998</v>
      </c>
      <c r="U46" s="822">
        <v>0.19564999999999999</v>
      </c>
      <c r="V46" s="822">
        <v>0.2283</v>
      </c>
      <c r="W46" s="892" t="s">
        <v>3209</v>
      </c>
      <c r="X46" s="516" t="s">
        <v>3210</v>
      </c>
      <c r="Y46" s="517">
        <v>2</v>
      </c>
      <c r="Z46" s="517">
        <v>3</v>
      </c>
      <c r="AA46" s="519" t="s">
        <v>3211</v>
      </c>
      <c r="AB46" s="520">
        <v>2018</v>
      </c>
      <c r="AC46" s="576">
        <v>0</v>
      </c>
      <c r="AD46" s="575" t="s">
        <v>1188</v>
      </c>
      <c r="AE46" s="817">
        <v>0</v>
      </c>
      <c r="AF46" s="634" t="s">
        <v>1188</v>
      </c>
      <c r="AG46" s="635" t="s">
        <v>1188</v>
      </c>
      <c r="AH46" s="636" t="s">
        <v>1188</v>
      </c>
      <c r="AI46" s="636" t="s">
        <v>1188</v>
      </c>
      <c r="AJ46" s="636" t="s">
        <v>1188</v>
      </c>
      <c r="AK46" s="637" t="s">
        <v>1188</v>
      </c>
      <c r="AL46" s="638" t="s">
        <v>1188</v>
      </c>
      <c r="AM46" s="639" t="s">
        <v>1188</v>
      </c>
      <c r="AN46" s="636" t="s">
        <v>1188</v>
      </c>
      <c r="AO46" s="636" t="s">
        <v>1188</v>
      </c>
      <c r="AP46" s="636" t="s">
        <v>1188</v>
      </c>
      <c r="AQ46" s="636" t="s">
        <v>1188</v>
      </c>
      <c r="AR46" s="636" t="s">
        <v>1188</v>
      </c>
      <c r="AS46" s="636" t="s">
        <v>1188</v>
      </c>
      <c r="AT46" s="636" t="s">
        <v>1188</v>
      </c>
      <c r="AU46" s="640" t="s">
        <v>1188</v>
      </c>
      <c r="AV46" s="847" t="s">
        <v>3212</v>
      </c>
      <c r="AW46" s="642" t="s">
        <v>1190</v>
      </c>
      <c r="AX46" s="843">
        <v>2</v>
      </c>
      <c r="AY46" s="847" t="s">
        <v>3213</v>
      </c>
      <c r="AZ46" s="800">
        <v>1</v>
      </c>
      <c r="BA46" s="847" t="s">
        <v>3214</v>
      </c>
      <c r="BB46" s="631" t="s">
        <v>1143</v>
      </c>
      <c r="BC46" s="646" t="s">
        <v>747</v>
      </c>
      <c r="BD46" s="631" t="s">
        <v>1195</v>
      </c>
      <c r="BE46" s="893" t="s">
        <v>1317</v>
      </c>
      <c r="BF46" s="893">
        <v>3</v>
      </c>
      <c r="BG46" s="893">
        <v>2002</v>
      </c>
      <c r="BH46" s="893" t="s">
        <v>1197</v>
      </c>
      <c r="BI46" s="893">
        <v>1</v>
      </c>
      <c r="BJ46" s="534">
        <v>1</v>
      </c>
      <c r="BK46" s="502" t="s">
        <v>1262</v>
      </c>
      <c r="BL46" s="893" t="s">
        <v>1257</v>
      </c>
      <c r="BM46" s="859" t="s">
        <v>3215</v>
      </c>
      <c r="BN46" s="647">
        <v>1983</v>
      </c>
      <c r="BO46" s="651" t="s">
        <v>1188</v>
      </c>
      <c r="BP46" s="647" t="s">
        <v>1188</v>
      </c>
      <c r="BQ46" s="647">
        <v>0</v>
      </c>
      <c r="BR46" s="647" t="s">
        <v>1188</v>
      </c>
      <c r="BS46" s="647" t="s">
        <v>1188</v>
      </c>
      <c r="BT46" s="647" t="s">
        <v>1188</v>
      </c>
      <c r="BU46" s="647" t="s">
        <v>1188</v>
      </c>
      <c r="BV46" s="648" t="s">
        <v>1188</v>
      </c>
      <c r="BW46" s="847" t="s">
        <v>3216</v>
      </c>
      <c r="BX46" s="650">
        <v>1995</v>
      </c>
      <c r="BY46" s="647" t="s">
        <v>3217</v>
      </c>
      <c r="BZ46" s="651" t="s">
        <v>3218</v>
      </c>
      <c r="CA46" s="647">
        <v>1</v>
      </c>
      <c r="CB46" s="647" t="s">
        <v>1262</v>
      </c>
      <c r="CC46" s="798" t="s">
        <v>3219</v>
      </c>
      <c r="CD46" s="652">
        <v>1995</v>
      </c>
      <c r="CE46" s="647">
        <v>3</v>
      </c>
      <c r="CF46" s="647">
        <v>2</v>
      </c>
      <c r="CG46" s="633" t="s">
        <v>3220</v>
      </c>
      <c r="CH46" s="647">
        <v>1996</v>
      </c>
      <c r="CI46" s="647">
        <v>1988</v>
      </c>
      <c r="CJ46" s="647">
        <v>2</v>
      </c>
      <c r="CK46" s="651" t="s">
        <v>3221</v>
      </c>
      <c r="CL46" s="651" t="s">
        <v>3222</v>
      </c>
      <c r="CM46" s="647">
        <v>1</v>
      </c>
      <c r="CN46" s="647" t="s">
        <v>1262</v>
      </c>
      <c r="CO46" s="798" t="s">
        <v>3223</v>
      </c>
      <c r="CP46" s="647">
        <v>2001</v>
      </c>
      <c r="CQ46" s="647">
        <v>3</v>
      </c>
      <c r="CR46" s="650">
        <v>2</v>
      </c>
      <c r="CS46" s="848" t="s">
        <v>1188</v>
      </c>
      <c r="CT46" s="647" t="s">
        <v>1188</v>
      </c>
      <c r="CU46" s="648">
        <v>0</v>
      </c>
      <c r="CV46" s="849" t="s">
        <v>1188</v>
      </c>
      <c r="CW46" s="647" t="s">
        <v>1188</v>
      </c>
      <c r="CX46" s="657">
        <v>0</v>
      </c>
      <c r="CY46" s="852" t="s">
        <v>1188</v>
      </c>
      <c r="CZ46" s="647" t="s">
        <v>1188</v>
      </c>
      <c r="DA46" s="657">
        <v>0</v>
      </c>
      <c r="DB46" s="723">
        <v>4112300</v>
      </c>
      <c r="DC46" s="753">
        <v>3</v>
      </c>
      <c r="DD46" s="659" t="s">
        <v>1493</v>
      </c>
      <c r="DE46" s="648">
        <v>2008</v>
      </c>
      <c r="DF46" s="708" t="s">
        <v>1188</v>
      </c>
      <c r="DG46" s="664" t="s">
        <v>1188</v>
      </c>
      <c r="DH46" s="666">
        <v>0</v>
      </c>
      <c r="DI46" s="710" t="s">
        <v>1188</v>
      </c>
      <c r="DJ46" s="656" t="s">
        <v>3215</v>
      </c>
      <c r="DK46" s="665" t="s">
        <v>1188</v>
      </c>
      <c r="DL46" s="665">
        <v>0</v>
      </c>
      <c r="DM46" s="655">
        <v>0</v>
      </c>
      <c r="DN46" s="708" t="s">
        <v>1188</v>
      </c>
      <c r="DO46" s="664" t="s">
        <v>1188</v>
      </c>
      <c r="DP46" s="666">
        <v>0</v>
      </c>
      <c r="DQ46" s="710" t="s">
        <v>1188</v>
      </c>
      <c r="DR46" s="656" t="s">
        <v>3215</v>
      </c>
      <c r="DS46" s="665" t="s">
        <v>1188</v>
      </c>
      <c r="DT46" s="665">
        <v>0</v>
      </c>
      <c r="DU46" s="655">
        <v>0</v>
      </c>
      <c r="DV46" s="536" t="s">
        <v>1188</v>
      </c>
      <c r="DW46" s="507" t="s">
        <v>1188</v>
      </c>
      <c r="DX46" s="507" t="s">
        <v>1188</v>
      </c>
      <c r="DY46" s="647">
        <v>0</v>
      </c>
      <c r="DZ46" s="650">
        <v>0</v>
      </c>
      <c r="EA46" s="807" t="s">
        <v>1188</v>
      </c>
      <c r="EB46" s="649" t="s">
        <v>1190</v>
      </c>
      <c r="EC46" s="647">
        <v>1</v>
      </c>
      <c r="ED46" s="668" t="s">
        <v>1262</v>
      </c>
      <c r="EE46" s="647">
        <v>2002</v>
      </c>
      <c r="EF46" s="647">
        <v>3</v>
      </c>
      <c r="EG46" s="650" t="s">
        <v>1220</v>
      </c>
      <c r="EH46" s="648" t="s">
        <v>1221</v>
      </c>
      <c r="EI46" s="551" t="s">
        <v>3224</v>
      </c>
      <c r="EJ46" s="651" t="s">
        <v>3225</v>
      </c>
      <c r="EK46" s="647" t="s">
        <v>1188</v>
      </c>
      <c r="EL46" s="647" t="s">
        <v>1188</v>
      </c>
      <c r="EM46" s="669" t="s">
        <v>1188</v>
      </c>
      <c r="EN46" s="647" t="s">
        <v>1188</v>
      </c>
      <c r="EO46" s="670" t="s">
        <v>1188</v>
      </c>
      <c r="EP46" s="556">
        <v>0</v>
      </c>
      <c r="EQ46" s="556" t="s">
        <v>1188</v>
      </c>
      <c r="ER46" s="651" t="s">
        <v>1188</v>
      </c>
      <c r="ES46" s="556" t="s">
        <v>1188</v>
      </c>
      <c r="ET46" s="556">
        <v>0</v>
      </c>
      <c r="EU46" s="671">
        <v>0</v>
      </c>
      <c r="EV46" s="672"/>
      <c r="EW46" s="673"/>
      <c r="EX46" s="674"/>
      <c r="EY46" s="631" t="s">
        <v>1188</v>
      </c>
      <c r="EZ46" s="631" t="s">
        <v>1188</v>
      </c>
      <c r="FA46" s="675"/>
      <c r="FB46" s="648">
        <v>0</v>
      </c>
      <c r="FC46" s="676"/>
      <c r="FD46" s="647"/>
      <c r="FE46" s="648"/>
      <c r="FF46" s="652" t="s">
        <v>1379</v>
      </c>
      <c r="FG46" s="563" t="s">
        <v>1282</v>
      </c>
      <c r="FH46" s="631" t="str">
        <f t="shared" si="0"/>
        <v>D</v>
      </c>
      <c r="FI46" s="677">
        <f t="shared" si="1"/>
        <v>0.8222222222222223</v>
      </c>
      <c r="FJ46" s="678">
        <f t="shared" si="2"/>
        <v>0.8</v>
      </c>
      <c r="FK46" s="679">
        <f t="shared" si="3"/>
        <v>1</v>
      </c>
      <c r="FL46" s="680">
        <f t="shared" si="4"/>
        <v>0.66666666666666663</v>
      </c>
      <c r="FM46" s="681">
        <v>0</v>
      </c>
      <c r="FN46" s="574" t="s">
        <v>1188</v>
      </c>
      <c r="FO46" s="470" t="s">
        <v>1188</v>
      </c>
      <c r="FP46" s="470" t="s">
        <v>1188</v>
      </c>
      <c r="FQ46" s="430">
        <v>0</v>
      </c>
      <c r="FR46" s="682" t="s">
        <v>1188</v>
      </c>
      <c r="FS46" s="369">
        <v>0</v>
      </c>
      <c r="FT46" s="574" t="s">
        <v>1188</v>
      </c>
      <c r="FU46" s="575" t="s">
        <v>1188</v>
      </c>
      <c r="FV46" s="369">
        <v>0</v>
      </c>
      <c r="FW46" s="574" t="s">
        <v>1188</v>
      </c>
      <c r="FX46" s="575" t="s">
        <v>1188</v>
      </c>
      <c r="FY46" s="369">
        <v>0</v>
      </c>
      <c r="FZ46" s="574" t="s">
        <v>1188</v>
      </c>
      <c r="GA46" s="470" t="s">
        <v>1188</v>
      </c>
      <c r="GB46" s="575" t="s">
        <v>1188</v>
      </c>
      <c r="GC46" s="369">
        <v>0</v>
      </c>
      <c r="GD46" s="574" t="s">
        <v>1188</v>
      </c>
      <c r="GE46" s="470" t="s">
        <v>1188</v>
      </c>
      <c r="GF46" s="685" t="s">
        <v>1188</v>
      </c>
      <c r="GG46" s="734">
        <v>0</v>
      </c>
      <c r="GH46" s="574" t="s">
        <v>1188</v>
      </c>
      <c r="GI46" s="684" t="s">
        <v>1188</v>
      </c>
      <c r="GJ46" s="575" t="s">
        <v>1188</v>
      </c>
      <c r="GK46" s="369">
        <v>2</v>
      </c>
      <c r="GL46" s="430">
        <v>2007</v>
      </c>
      <c r="GM46" s="686" t="s">
        <v>3226</v>
      </c>
      <c r="GN46" s="572" t="s">
        <v>3227</v>
      </c>
      <c r="GO46" s="871">
        <v>1</v>
      </c>
      <c r="GP46" s="730" t="s">
        <v>3228</v>
      </c>
      <c r="GQ46" s="890">
        <v>0</v>
      </c>
      <c r="GR46" s="890">
        <v>1</v>
      </c>
      <c r="GS46" s="890">
        <v>1</v>
      </c>
      <c r="GT46" s="891">
        <v>1</v>
      </c>
      <c r="GU46" s="581">
        <v>1</v>
      </c>
      <c r="GV46" s="730" t="s">
        <v>3228</v>
      </c>
      <c r="GW46" s="890">
        <v>1</v>
      </c>
      <c r="GX46" s="891">
        <v>0</v>
      </c>
      <c r="GY46" s="874">
        <v>0</v>
      </c>
      <c r="GZ46" s="582" t="s">
        <v>1188</v>
      </c>
      <c r="HA46" s="583" t="s">
        <v>1293</v>
      </c>
      <c r="HB46" s="584">
        <v>1</v>
      </c>
      <c r="HC46" s="585">
        <v>2</v>
      </c>
      <c r="HD46" s="889" t="s">
        <v>3229</v>
      </c>
      <c r="HE46" s="557" t="s">
        <v>3230</v>
      </c>
      <c r="HF46" s="587">
        <v>2016</v>
      </c>
      <c r="HG46" s="587">
        <v>2016</v>
      </c>
      <c r="HH46" s="588">
        <v>0</v>
      </c>
      <c r="HI46" s="586" t="s">
        <v>1188</v>
      </c>
      <c r="HJ46" s="690" t="s">
        <v>1188</v>
      </c>
      <c r="HK46" s="691" t="s">
        <v>1188</v>
      </c>
      <c r="HL46" s="692">
        <v>0</v>
      </c>
      <c r="HM46" s="693" t="s">
        <v>1188</v>
      </c>
      <c r="HN46" s="592" t="s">
        <v>1188</v>
      </c>
      <c r="HO46" s="681" t="s">
        <v>1188</v>
      </c>
      <c r="HP46" s="574" t="s">
        <v>1188</v>
      </c>
      <c r="HQ46" s="472" t="str">
        <f t="shared" si="5"/>
        <v>-</v>
      </c>
      <c r="HR46" s="593" t="s">
        <v>1188</v>
      </c>
      <c r="HS46" s="574" t="s">
        <v>1188</v>
      </c>
      <c r="HT46" s="574" t="s">
        <v>1188</v>
      </c>
      <c r="HU46" s="574" t="s">
        <v>1188</v>
      </c>
      <c r="HV46" s="574" t="s">
        <v>1188</v>
      </c>
      <c r="HW46" s="574" t="s">
        <v>1188</v>
      </c>
      <c r="HX46" s="574" t="s">
        <v>1188</v>
      </c>
      <c r="HY46" s="574" t="s">
        <v>1188</v>
      </c>
      <c r="HZ46" s="574" t="s">
        <v>1188</v>
      </c>
      <c r="IA46" s="574" t="s">
        <v>1188</v>
      </c>
      <c r="IB46" s="574" t="s">
        <v>1188</v>
      </c>
      <c r="IC46" s="574" t="s">
        <v>1188</v>
      </c>
      <c r="ID46" s="681" t="s">
        <v>1188</v>
      </c>
      <c r="IE46" s="369" t="s">
        <v>1188</v>
      </c>
      <c r="IF46" s="574" t="s">
        <v>1188</v>
      </c>
      <c r="IG46" s="472" t="str">
        <f t="shared" si="6"/>
        <v>-</v>
      </c>
      <c r="IH46" s="609" t="s">
        <v>1188</v>
      </c>
      <c r="II46" s="694" t="s">
        <v>1188</v>
      </c>
      <c r="IJ46" s="695" t="s">
        <v>1188</v>
      </c>
      <c r="IK46" s="696" t="s">
        <v>1188</v>
      </c>
      <c r="IL46" s="696" t="s">
        <v>1188</v>
      </c>
      <c r="IM46" s="697" t="s">
        <v>1188</v>
      </c>
      <c r="IN46" s="599">
        <v>1</v>
      </c>
      <c r="IO46" s="600">
        <v>7</v>
      </c>
      <c r="IP46" s="601">
        <v>6</v>
      </c>
      <c r="IQ46" s="600">
        <v>1</v>
      </c>
      <c r="IR46" s="587">
        <v>13</v>
      </c>
      <c r="IS46" s="601">
        <v>14</v>
      </c>
      <c r="IT46" s="599">
        <v>1</v>
      </c>
      <c r="IU46" s="600">
        <v>5</v>
      </c>
      <c r="IV46" s="587">
        <v>10</v>
      </c>
      <c r="IW46" s="601">
        <v>7</v>
      </c>
      <c r="IX46" s="602">
        <v>22</v>
      </c>
      <c r="IY46" s="681">
        <v>0</v>
      </c>
      <c r="IZ46" s="719" t="s">
        <v>1188</v>
      </c>
      <c r="JA46" s="681">
        <v>0</v>
      </c>
      <c r="JB46" s="720" t="s">
        <v>1188</v>
      </c>
      <c r="JC46" s="763">
        <v>2</v>
      </c>
      <c r="JD46" s="683" t="s">
        <v>3231</v>
      </c>
      <c r="JE46" s="684" t="s">
        <v>3232</v>
      </c>
      <c r="JF46" s="471" t="s">
        <v>3233</v>
      </c>
      <c r="JG46" s="472">
        <v>2020</v>
      </c>
      <c r="JH46" s="763">
        <v>1</v>
      </c>
      <c r="JI46" s="683">
        <v>1</v>
      </c>
      <c r="JJ46" s="684" t="s">
        <v>3234</v>
      </c>
      <c r="JK46" s="471" t="s">
        <v>3235</v>
      </c>
      <c r="JL46" s="472">
        <v>2017</v>
      </c>
      <c r="JM46" s="576">
        <v>1</v>
      </c>
      <c r="JN46" s="574">
        <v>2</v>
      </c>
      <c r="JO46" s="574">
        <v>1</v>
      </c>
      <c r="JP46" s="470" t="s">
        <v>3236</v>
      </c>
      <c r="JQ46" s="471" t="s">
        <v>3237</v>
      </c>
      <c r="JR46" s="472">
        <v>2018</v>
      </c>
      <c r="JS46" s="576">
        <v>2</v>
      </c>
      <c r="JT46" s="574">
        <v>2</v>
      </c>
      <c r="JU46" s="470" t="s">
        <v>3238</v>
      </c>
      <c r="JV46" s="471" t="s">
        <v>3239</v>
      </c>
      <c r="JW46" s="472">
        <v>2019</v>
      </c>
      <c r="JX46" s="606">
        <v>2</v>
      </c>
      <c r="JY46" s="750" t="s">
        <v>3240</v>
      </c>
      <c r="JZ46" s="606">
        <v>2007</v>
      </c>
      <c r="KA46" s="606">
        <f t="shared" si="7"/>
        <v>2</v>
      </c>
      <c r="KB46" s="606">
        <v>1</v>
      </c>
      <c r="KC46" s="606"/>
      <c r="KD46" s="606">
        <v>1</v>
      </c>
      <c r="KE46" s="606"/>
      <c r="KF46" s="606">
        <f t="shared" si="8"/>
        <v>0</v>
      </c>
      <c r="KG46" s="606"/>
      <c r="KH46" s="606"/>
      <c r="KI46" s="606"/>
      <c r="KJ46" s="606"/>
      <c r="KK46" s="606">
        <v>1</v>
      </c>
      <c r="KL46" s="606">
        <v>1</v>
      </c>
      <c r="KM46" s="608">
        <f t="shared" si="9"/>
        <v>0.4654911607503891</v>
      </c>
      <c r="KN46" s="609">
        <v>-0.1725441962480545</v>
      </c>
      <c r="KO46" s="609">
        <v>44.711540222167969</v>
      </c>
      <c r="KP46" s="610">
        <v>6</v>
      </c>
      <c r="KQ46" s="608">
        <f t="shared" si="10"/>
        <v>0.5086480975151062</v>
      </c>
      <c r="KR46" s="609">
        <v>4.3240487575531006E-2</v>
      </c>
      <c r="KS46" s="609">
        <v>58.653846740722656</v>
      </c>
      <c r="KT46" s="610">
        <v>7</v>
      </c>
      <c r="KU46" s="610">
        <v>48</v>
      </c>
      <c r="KV46" s="563" t="s">
        <v>1237</v>
      </c>
      <c r="KW46" s="606" t="s">
        <v>3206</v>
      </c>
      <c r="KX46" s="700" t="str">
        <f t="shared" ca="1" si="11"/>
        <v>C</v>
      </c>
      <c r="KY46" s="701">
        <f t="shared" ca="1" si="12"/>
        <v>0.45018885010561605</v>
      </c>
      <c r="KZ46" s="702">
        <f t="shared" ca="1" si="13"/>
        <v>0.30009882352941181</v>
      </c>
      <c r="LA46" s="703">
        <f t="shared" ca="1" si="54"/>
        <v>0.45489523809523807</v>
      </c>
      <c r="LB46" s="703">
        <f t="shared" ca="1" si="92"/>
        <v>0.50594166666666662</v>
      </c>
      <c r="LC46" s="704">
        <f t="shared" ca="1" si="93"/>
        <v>0.53981967213114757</v>
      </c>
      <c r="LD46" s="696" cm="1">
        <f t="array" aca="1" ref="LD46" ca="1">INDIRECT(LD$203&amp;ROW())*LD$205</f>
        <v>0</v>
      </c>
      <c r="LE46" s="696" cm="1">
        <f t="array" aca="1" ref="LE46" ca="1">INDIRECT(LE$203&amp;ROW())*LE$205</f>
        <v>0</v>
      </c>
      <c r="LF46" s="696" cm="1">
        <f t="array" aca="1" ref="LF46" ca="1">INDIRECT(LF$203&amp;ROW())*LF$205</f>
        <v>0</v>
      </c>
      <c r="LG46" s="696" cm="1">
        <f t="array" aca="1" ref="LG46" ca="1">INDIRECT(LG$203&amp;ROW())*LG$205</f>
        <v>3</v>
      </c>
      <c r="LH46" s="696" cm="1">
        <f t="array" aca="1" ref="LH46" ca="1">INDIRECT(LH$203&amp;ROW())*LH$205</f>
        <v>0</v>
      </c>
      <c r="LI46" s="696" cm="1">
        <f t="array" aca="1" ref="LI46" ca="1">INDIRECT(LI$203&amp;ROW())*LI$205</f>
        <v>3</v>
      </c>
      <c r="LJ46" s="696" cm="1">
        <f t="array" aca="1" ref="LJ46" ca="1">INDIRECT(LJ$203&amp;ROW())*LJ$205</f>
        <v>3</v>
      </c>
      <c r="LK46" s="696" cm="1">
        <f t="array" aca="1" ref="LK46" ca="1">INDIRECT(LK$203&amp;ROW())*LK$205</f>
        <v>0</v>
      </c>
      <c r="LL46" s="696" cm="1">
        <f t="array" aca="1" ref="LL46" ca="1">INDIRECT(LL$203&amp;ROW())*LL$205</f>
        <v>0</v>
      </c>
      <c r="LM46" s="696" cm="1">
        <f t="array" aca="1" ref="LM46" ca="1">INDIRECT(LM$203&amp;ROW())*LM$205</f>
        <v>0</v>
      </c>
      <c r="LN46" s="696" cm="1">
        <f t="array" aca="1" ref="LN46" ca="1">INDIRECT(LN$203&amp;ROW())*LN$205</f>
        <v>3</v>
      </c>
      <c r="LO46" s="696" cm="1">
        <f t="array" aca="1" ref="LO46" ca="1">INDIRECT(LO$203&amp;ROW())*LO$205</f>
        <v>0</v>
      </c>
      <c r="LP46" s="696" cm="1">
        <f t="array" aca="1" ref="LP46" ca="1">INDIRECT(LP$203&amp;ROW())*LP$205</f>
        <v>4</v>
      </c>
      <c r="LQ46" s="696" cm="1">
        <f t="array" aca="1" ref="LQ46" ca="1">IF(INDIRECT(LQ$203&amp;ROW())="-",0,INDIRECT(LQ$203&amp;ROW())*LQ$205)</f>
        <v>1.5084</v>
      </c>
      <c r="LR46" s="696" cm="1">
        <f t="array" aca="1" ref="LR46" ca="1">INDIRECT(LR$203&amp;ROW())*LR$205</f>
        <v>8</v>
      </c>
      <c r="LS46" s="696" cm="1">
        <f t="array" aca="1" ref="LS46" ca="1">IF(INDIRECT(LS$203&amp;ROW())="-",0,INDIRECT(LS$203&amp;ROW())*LS$205)</f>
        <v>1.5528</v>
      </c>
      <c r="LT46" s="696" cm="1">
        <f t="array" aca="1" ref="LT46" ca="1">INDIRECT(LT$203&amp;ROW())*LT$205</f>
        <v>4</v>
      </c>
      <c r="LU46" s="696" cm="1">
        <f t="array" aca="1" ref="LU46" ca="1">INDIRECT(LU$203&amp;ROW())*LU$205</f>
        <v>2</v>
      </c>
      <c r="LV46" s="696" cm="1">
        <f t="array" aca="1" ref="LV46" ca="1">INDIRECT(LV$203&amp;ROW())*LV$205</f>
        <v>0</v>
      </c>
      <c r="LW46" s="696" cm="1">
        <f t="array" aca="1" ref="LW46" ca="1">INDIRECT(LW$203&amp;ROW())*LW$205</f>
        <v>0</v>
      </c>
      <c r="LX46" s="696" cm="1">
        <f t="array" aca="1" ref="LX46" ca="1">INDIRECT(LX$203&amp;ROW())*LX$205</f>
        <v>2</v>
      </c>
      <c r="LY46" s="696" cm="1">
        <f t="array" aca="1" ref="LY46" ca="1">IF(INDIRECT(LY$203&amp;ROW())="-",0,INDIRECT(LY$203&amp;ROW())*LY$205)</f>
        <v>2.1425999999999998</v>
      </c>
      <c r="LZ46" s="696" cm="1">
        <f t="array" aca="1" ref="LZ46" ca="1">INDIRECT(LZ$203&amp;ROW())*LZ$205</f>
        <v>0</v>
      </c>
      <c r="MA46" s="696" cm="1">
        <f t="array" aca="1" ref="MA46" ca="1">INDIRECT(MA$203&amp;ROW())*MA$205</f>
        <v>0</v>
      </c>
      <c r="MB46" s="696" cm="1">
        <f t="array" aca="1" ref="MB46" ca="1">INDIRECT(MB$203&amp;ROW())*MB$205</f>
        <v>4</v>
      </c>
      <c r="MC46" s="696" cm="1">
        <f t="array" aca="1" ref="MC46" ca="1">IF($MB46=0,0,INDIRECT(MC$203&amp;ROW())*MC$205)</f>
        <v>0</v>
      </c>
      <c r="MD46" s="696" cm="1">
        <f t="array" aca="1" ref="MD46" ca="1">IF($MB46=0,0,INDIRECT(MD$203&amp;ROW())*MD$205)</f>
        <v>0.5</v>
      </c>
      <c r="ME46" s="696" cm="1">
        <f t="array" aca="1" ref="ME46" ca="1">IF($MB46=0,0,INDIRECT(ME$203&amp;ROW())*ME$205)</f>
        <v>0.5</v>
      </c>
      <c r="MF46" s="696" cm="1">
        <f t="array" aca="1" ref="MF46" ca="1">IF($MB46=0,0,INDIRECT(MF$203&amp;ROW())*MF$205)</f>
        <v>0.5</v>
      </c>
      <c r="MG46" s="696" cm="1">
        <f t="array" aca="1" ref="MG46" ca="1">INDIRECT(MG$203&amp;ROW())*MG$205</f>
        <v>4</v>
      </c>
      <c r="MH46" s="696" cm="1">
        <f t="array" aca="1" ref="MH46" ca="1">IF($MG46=0,0,INDIRECT(MH$203&amp;ROW())*MH$205)</f>
        <v>0.5</v>
      </c>
      <c r="MI46" s="696" cm="1">
        <f t="array" aca="1" ref="MI46" ca="1">IF($MG46=0,0,INDIRECT(MI$203&amp;ROW())*MI$205)</f>
        <v>0</v>
      </c>
      <c r="MJ46" s="696" cm="1">
        <f t="array" aca="1" ref="MJ46" ca="1">INDIRECT(MJ$203&amp;ROW())*MJ$205</f>
        <v>0</v>
      </c>
      <c r="MK46" s="696" cm="1">
        <f t="array" aca="1" ref="MK46" ca="1">INDIRECT(MK$203&amp;ROW())*MK$205</f>
        <v>0</v>
      </c>
      <c r="ML46" s="696" cm="1">
        <f t="array" aca="1" ref="ML46" ca="1">INDIRECT(ML$203&amp;ROW())*ML$205</f>
        <v>0</v>
      </c>
      <c r="MM46" s="696" cm="1">
        <f t="array" aca="1" ref="MM46" ca="1">INDIRECT(MM$203&amp;ROW())*MM$205</f>
        <v>6</v>
      </c>
      <c r="MN46" s="696" cm="1">
        <f t="array" aca="1" ref="MN46" ca="1">INDIRECT(MN$203&amp;ROW())*MN$205</f>
        <v>0</v>
      </c>
      <c r="MO46" s="696" cm="1">
        <f t="array" aca="1" ref="MO46" ca="1">INDIRECT(MO$203&amp;ROW())*MO$205</f>
        <v>0</v>
      </c>
      <c r="MP46" s="696" cm="1">
        <f t="array" aca="1" ref="MP46" ca="1">INDIRECT(MP$203&amp;ROW())*MP$205</f>
        <v>2</v>
      </c>
      <c r="MQ46" s="696" cm="1">
        <f t="array" aca="1" ref="MQ46" ca="1">INDIRECT(MQ$203&amp;ROW())*MQ$205</f>
        <v>0</v>
      </c>
      <c r="MR46" s="696" cm="1">
        <f t="array" aca="1" ref="MR46" ca="1">INDIRECT(MR$203&amp;ROW())*MR$205</f>
        <v>2</v>
      </c>
      <c r="MS46" s="696" cm="1">
        <f t="array" aca="1" ref="MS46" ca="1">INDIRECT(MS$203&amp;ROW())*MS$205</f>
        <v>2</v>
      </c>
      <c r="MT46" s="696" cm="1">
        <f t="array" aca="1" ref="MT46" ca="1">INDIRECT(MT$203&amp;ROW())*MT$205</f>
        <v>0</v>
      </c>
      <c r="MU46" s="696" cm="1">
        <f t="array" aca="1" ref="MU46" ca="1">INDIRECT(MU$203&amp;ROW())*MU$205</f>
        <v>2</v>
      </c>
      <c r="MV46" s="696" cm="1">
        <f t="array" aca="1" ref="MV46" ca="1">IF(INDIRECT(MV$203&amp;ROW())="-",0,INDIRECT(MV$203&amp;ROW())*MV$205)</f>
        <v>4.9290000000000003</v>
      </c>
      <c r="MW46" s="696" cm="1">
        <f t="array" aca="1" ref="MW46" ca="1">INDIRECT(MW$203&amp;ROW())*MW$205</f>
        <v>2</v>
      </c>
      <c r="MX46" s="696" cm="1">
        <f t="array" aca="1" ref="MX46" ca="1">INDIRECT(MX$203&amp;ROW())*MX$205</f>
        <v>4</v>
      </c>
      <c r="MY46" s="696" cm="1">
        <f t="array" aca="1" ref="MY46" ca="1">INDIRECT(MY$203&amp;ROW())*MY$205</f>
        <v>8</v>
      </c>
      <c r="NA46" s="701">
        <f t="shared" si="16"/>
        <v>0.39637560975609759</v>
      </c>
      <c r="NB46" s="617">
        <f t="shared" si="17"/>
        <v>0.44705714285714288</v>
      </c>
      <c r="NC46" s="695">
        <f t="shared" si="18"/>
        <v>0.48900769230769231</v>
      </c>
      <c r="ND46" s="697">
        <f t="shared" si="19"/>
        <v>0.51190740740740737</v>
      </c>
      <c r="NE46" s="694">
        <f t="shared" si="20"/>
        <v>0.46108696308208508</v>
      </c>
      <c r="NF46" s="682" t="str">
        <f t="shared" si="21"/>
        <v>C</v>
      </c>
      <c r="NH46" s="606" t="s">
        <v>3206</v>
      </c>
      <c r="NI46" s="563" t="str">
        <f t="shared" si="22"/>
        <v>C</v>
      </c>
      <c r="NJ46" s="563" t="str">
        <f t="shared" si="23"/>
        <v>C</v>
      </c>
      <c r="NK46" s="563" t="str">
        <f t="shared" ca="1" si="24"/>
        <v>C</v>
      </c>
      <c r="NL46" s="563" t="str">
        <f t="shared" ca="1" si="25"/>
        <v>C</v>
      </c>
      <c r="NM46" s="563" t="str">
        <f t="shared" ca="1" si="26"/>
        <v>B</v>
      </c>
      <c r="NN46" s="563" t="str">
        <f t="shared" ca="1" si="55"/>
        <v>C</v>
      </c>
      <c r="NO46" s="563" t="str">
        <f t="shared" ca="1" si="56"/>
        <v>B</v>
      </c>
      <c r="NP46" s="606" t="str">
        <f t="shared" si="27"/>
        <v>-</v>
      </c>
      <c r="NQ46" s="682" t="str">
        <f t="shared" si="28"/>
        <v>-</v>
      </c>
      <c r="NR46" s="682" t="e">
        <f>IF(OR(AND(NI46="A",OR(NJ46="C",NJ46="D")),AND(NI46="A",OR(#REF!="C",#REF!="D")),AND(NI46="B",OR(NJ46="D",#REF!="D")),AND(OR(NI46="C",NI46="D"),OR(NJ46="A",NJ46="B")),AND(OR(NI46="C",NI46="D"),OR(#REF!="A",#REF!="B")),AND(OR(NJ46="A",#REF!="A",NJ46="B",#REF!="B"),OR(NP46="-",NQ46="-")),AND(OR(NJ46="C",#REF!="C",NJ46="D",#REF!="D"),NP46="Yes")),"Yes","-")</f>
        <v>#REF!</v>
      </c>
      <c r="NS46" s="607"/>
      <c r="NT46" s="619">
        <f t="shared" si="29"/>
        <v>0.44390000000000002</v>
      </c>
      <c r="NU46" s="619">
        <f t="shared" si="30"/>
        <v>0.46108696308208508</v>
      </c>
      <c r="NV46" s="619">
        <f t="shared" ca="1" si="31"/>
        <v>0.45018885010561605</v>
      </c>
      <c r="NW46" s="619">
        <f t="shared" ca="1" si="57"/>
        <v>0.41514719037187453</v>
      </c>
      <c r="NX46" s="619">
        <f t="shared" ca="1" si="58"/>
        <v>0.51423758605027903</v>
      </c>
      <c r="NY46" s="620">
        <f t="shared" ca="1" si="59"/>
        <v>0.47372922740306911</v>
      </c>
      <c r="NZ46" s="620">
        <f t="shared" ca="1" si="60"/>
        <v>0.55383417146535374</v>
      </c>
      <c r="OA46" s="705" t="s">
        <v>1188</v>
      </c>
      <c r="OB46" s="706" t="s">
        <v>1188</v>
      </c>
      <c r="OC46" s="494"/>
      <c r="OE46" s="606" t="s">
        <v>3206</v>
      </c>
      <c r="OF46" s="700" t="str">
        <f t="shared" ca="1" si="32"/>
        <v>C</v>
      </c>
      <c r="OG46" s="701">
        <f t="shared" ca="1" si="61"/>
        <v>0.41514719037187453</v>
      </c>
      <c r="OH46" s="705">
        <f t="shared" ca="1" si="33"/>
        <v>0.35970579522776569</v>
      </c>
      <c r="OI46" s="696">
        <f t="shared" ca="1" si="34"/>
        <v>0.44792209987452952</v>
      </c>
      <c r="OJ46" s="696">
        <f t="shared" ca="1" si="35"/>
        <v>0.37484129355091672</v>
      </c>
      <c r="OK46" s="697">
        <f t="shared" ca="1" si="36"/>
        <v>0.4781195728342863</v>
      </c>
      <c r="OL46" s="696" cm="1">
        <f t="array" aca="1" ref="OL46" ca="1">INDIRECT(OL$203&amp;ROW())*OL$205</f>
        <v>0</v>
      </c>
      <c r="OM46" s="696" cm="1">
        <f t="array" aca="1" ref="OM46" ca="1">INDIRECT(OM$203&amp;ROW())*OM$205</f>
        <v>0</v>
      </c>
      <c r="ON46" s="696" cm="1">
        <f t="array" aca="1" ref="ON46" ca="1">INDIRECT(ON$203&amp;ROW())*ON$205</f>
        <v>0</v>
      </c>
      <c r="OO46" s="696" cm="1">
        <f t="array" aca="1" ref="OO46" ca="1">INDIRECT(OO$203&amp;ROW())*OO$205</f>
        <v>1.0790999999999999</v>
      </c>
      <c r="OP46" s="696" cm="1">
        <f t="array" aca="1" ref="OP46" ca="1">INDIRECT(OP$203&amp;ROW())*OP$205</f>
        <v>0</v>
      </c>
      <c r="OQ46" s="696" cm="1">
        <f t="array" aca="1" ref="OQ46" ca="1">INDIRECT(OQ$203&amp;ROW())*OQ$205</f>
        <v>1.5849</v>
      </c>
      <c r="OR46" s="696" cm="1">
        <f t="array" aca="1" ref="OR46" ca="1">INDIRECT(OR$203&amp;ROW())*OR$205</f>
        <v>1.4141999999999999</v>
      </c>
      <c r="OS46" s="696" cm="1">
        <f t="array" aca="1" ref="OS46" ca="1">INDIRECT(OS$203&amp;ROW())*OS$205</f>
        <v>0</v>
      </c>
      <c r="OT46" s="696" cm="1">
        <f t="array" aca="1" ref="OT46" ca="1">INDIRECT(OT$203&amp;ROW())*OT$205</f>
        <v>0</v>
      </c>
      <c r="OU46" s="696" cm="1">
        <f t="array" aca="1" ref="OU46" ca="1">INDIRECT(OU$203&amp;ROW())*OU$205</f>
        <v>0</v>
      </c>
      <c r="OV46" s="696" cm="1">
        <f t="array" aca="1" ref="OV46" ca="1">INDIRECT(OV$203&amp;ROW())*OV$205</f>
        <v>1.2161999999999999</v>
      </c>
      <c r="OW46" s="696" cm="1">
        <f t="array" aca="1" ref="OW46" ca="1">INDIRECT(OW$203&amp;ROW())*OW$205</f>
        <v>0</v>
      </c>
      <c r="OX46" s="696" cm="1">
        <f t="array" aca="1" ref="OX46" ca="1">INDIRECT(OX$203&amp;ROW())*OX$205</f>
        <v>1.3977999999999999</v>
      </c>
      <c r="OY46" s="696" cm="1">
        <f t="array" aca="1" ref="OY46" ca="1">IF(INDIRECT(OY$203&amp;ROW())="-",0,INDIRECT(OY$203&amp;ROW())*OY$205)</f>
        <v>0.17841858000000002</v>
      </c>
      <c r="OZ46" s="696" cm="1">
        <f t="array" aca="1" ref="OZ46" ca="1">INDIRECT(OZ$203&amp;ROW())*OZ$205</f>
        <v>1.4206000000000001</v>
      </c>
      <c r="PA46" s="696" cm="1">
        <f t="array" aca="1" ref="PA46" ca="1">IF(INDIRECT(PA$203&amp;ROW())="-",0,INDIRECT(PA$203&amp;ROW())*PA$205)</f>
        <v>0.22862391999999998</v>
      </c>
      <c r="PB46" s="705" cm="1">
        <f t="array" aca="1" ref="PB46" ca="1">INDIRECT(PB$203&amp;ROW())*PB$205</f>
        <v>1.5084</v>
      </c>
      <c r="PC46" s="696" cm="1">
        <f t="array" aca="1" ref="PC46" ca="1">INDIRECT(PC$203&amp;ROW())*PC$205</f>
        <v>1.3946000000000001</v>
      </c>
      <c r="PD46" s="696" cm="1">
        <f t="array" aca="1" ref="PD46" ca="1">INDIRECT(PD$203&amp;ROW())*PD$205</f>
        <v>0</v>
      </c>
      <c r="PE46" s="696" cm="1">
        <f t="array" aca="1" ref="PE46" ca="1">INDIRECT(PE$203&amp;ROW())*PE$205</f>
        <v>0</v>
      </c>
      <c r="PF46" s="696" cm="1">
        <f t="array" aca="1" ref="PF46" ca="1">INDIRECT(PF$203&amp;ROW())*PF$205</f>
        <v>1.3308</v>
      </c>
      <c r="PG46" s="696" cm="1">
        <f t="array" aca="1" ref="PG46" ca="1">IF(INDIRECT(PG$203&amp;ROW())="-",0,INDIRECT(PG$203&amp;ROW())*PG$205)</f>
        <v>0.31246249999999998</v>
      </c>
      <c r="PH46" s="696" cm="1">
        <f t="array" aca="1" ref="PH46" ca="1">INDIRECT(PH$203&amp;ROW())*PH$205</f>
        <v>0</v>
      </c>
      <c r="PI46" s="696" cm="1">
        <f t="array" aca="1" ref="PI46" ca="1">INDIRECT(PI$203&amp;ROW())*PI$205</f>
        <v>0</v>
      </c>
      <c r="PJ46" s="696" cm="1">
        <f t="array" aca="1" ref="PJ46" ca="1">INDIRECT(PJ$203&amp;ROW())*PJ$205</f>
        <v>0.75980000000000003</v>
      </c>
      <c r="PK46" s="696" cm="1">
        <f t="array" aca="1" ref="PK46" ca="1">IF($PJ46=0,0,INDIRECT(PK$203&amp;ROW())*PK$205)</f>
        <v>0</v>
      </c>
      <c r="PL46" s="696" cm="1">
        <f t="array" aca="1" ref="PL46" ca="1">IF($MPE46=0,0,INDIRECT(PL$203&amp;ROW())*PL$205)</f>
        <v>0</v>
      </c>
      <c r="PM46" s="696" cm="1">
        <f t="array" aca="1" ref="PM46" ca="1">IF($MPE46=0,0,INDIRECT(PM$203&amp;ROW())*PM$205)</f>
        <v>0</v>
      </c>
      <c r="PN46" s="696" cm="1">
        <f t="array" aca="1" ref="PN46" ca="1">IF($PJ46=0,0,INDIRECT(PN$203&amp;ROW())*PN$205)</f>
        <v>0.52580000000000005</v>
      </c>
      <c r="PO46" s="696" cm="1">
        <f t="array" aca="1" ref="PO46" ca="1">INDIRECT(PO$203&amp;ROW())*PO$205</f>
        <v>0.73140000000000005</v>
      </c>
      <c r="PP46" s="696" cm="1">
        <f t="array" aca="1" ref="PP46" ca="1">IF($PO46=0,0,INDIRECT(PP$203&amp;ROW())*PP$205)</f>
        <v>0.68189999999999995</v>
      </c>
      <c r="PQ46" s="696" cm="1">
        <f t="array" aca="1" ref="PQ46" ca="1">IF($PO46=0,0,INDIRECT(PQ$203&amp;ROW())*PQ$205)</f>
        <v>0</v>
      </c>
      <c r="PR46" s="696" cm="1">
        <f t="array" aca="1" ref="PR46" ca="1">INDIRECT(PR$203&amp;ROW())*PR$205</f>
        <v>0</v>
      </c>
      <c r="PS46" s="696" cm="1">
        <f t="array" aca="1" ref="PS46" ca="1">INDIRECT(PS$203&amp;ROW())*PS$205</f>
        <v>0</v>
      </c>
      <c r="PT46" s="696" cm="1">
        <f t="array" aca="1" ref="PT46" ca="1">INDIRECT(PT$203&amp;ROW())*PT$205</f>
        <v>0</v>
      </c>
      <c r="PU46" s="696" cm="1">
        <f t="array" aca="1" ref="PU46" ca="1">INDIRECT(PU$203&amp;ROW())*PU$205</f>
        <v>1.7696999999999998</v>
      </c>
      <c r="PV46" s="696" cm="1">
        <f t="array" aca="1" ref="PV46" ca="1">INDIRECT(PV$203&amp;ROW())*PV$205</f>
        <v>0</v>
      </c>
      <c r="PW46" s="696" cm="1">
        <f t="array" aca="1" ref="PW46" ca="1">INDIRECT(PW$203&amp;ROW())*PW$205</f>
        <v>0</v>
      </c>
      <c r="PX46" s="696" cm="1">
        <f t="array" aca="1" ref="PX46" ca="1">INDIRECT(PX$203&amp;ROW())*PX$205</f>
        <v>1.1714</v>
      </c>
      <c r="PY46" s="696" cm="1">
        <f t="array" aca="1" ref="PY46" ca="1">INDIRECT(PY$203&amp;ROW())*PY$205</f>
        <v>0</v>
      </c>
      <c r="PZ46" s="696" cm="1">
        <f t="array" aca="1" ref="PZ46" ca="1">INDIRECT(PZ$203&amp;ROW())*PZ$205</f>
        <v>0.17430000000000001</v>
      </c>
      <c r="QA46" s="696" cm="1">
        <f t="array" aca="1" ref="QA46" ca="1">INDIRECT(QA$203&amp;ROW())*QA$205</f>
        <v>0.31659999999999999</v>
      </c>
      <c r="QB46" s="696" cm="1">
        <f t="array" aca="1" ref="QB46" ca="1">INDIRECT(QB$203&amp;ROW())*QB$205</f>
        <v>0</v>
      </c>
      <c r="QC46" s="696" cm="1">
        <f t="array" aca="1" ref="QC46" ca="1">INDIRECT(QC$203&amp;ROW())*QC$205</f>
        <v>1.4259999999999999</v>
      </c>
      <c r="QD46" s="696" cm="1">
        <f t="array" aca="1" ref="QD46" ca="1">IF(INDIRECT(QD$203&amp;ROW())="-",0,INDIRECT(QD$203&amp;ROW())*QD$205)</f>
        <v>0.50448314999999999</v>
      </c>
      <c r="QE46" s="696" cm="1">
        <f t="array" aca="1" ref="QE46" ca="1">INDIRECT(QE$203&amp;ROW())*QE$205</f>
        <v>0.53280000000000005</v>
      </c>
      <c r="QF46" s="696" cm="1">
        <f t="array" aca="1" ref="QF46" ca="1">INDIRECT(QF$203&amp;ROW())*QF$205</f>
        <v>0.72440000000000004</v>
      </c>
      <c r="QG46" s="696" cm="1">
        <f t="array" aca="1" ref="QG46" ca="1">INDIRECT(QG$203&amp;ROW())*QG$205</f>
        <v>1.4996</v>
      </c>
      <c r="QI46" s="606" t="s">
        <v>3206</v>
      </c>
      <c r="QJ46" s="700" t="str">
        <f t="shared" ca="1" si="37"/>
        <v>B</v>
      </c>
      <c r="QK46" s="701">
        <f t="shared" ca="1" si="62"/>
        <v>0.51423758605027903</v>
      </c>
      <c r="QL46" s="705">
        <f t="shared" ca="1" si="94"/>
        <v>0.38358124975465935</v>
      </c>
      <c r="QM46" s="696">
        <f t="shared" ca="1" si="95"/>
        <v>0.4869311427901562</v>
      </c>
      <c r="QN46" s="696">
        <f t="shared" ca="1" si="40"/>
        <v>0.59484165369732767</v>
      </c>
      <c r="QO46" s="697">
        <f t="shared" ca="1" si="41"/>
        <v>0.59159629795897306</v>
      </c>
      <c r="QP46" s="696" cm="1">
        <f t="array" aca="1" ref="QP46" ca="1">INDIRECT(QP$203&amp;ROW())*QP$205</f>
        <v>0</v>
      </c>
      <c r="QQ46" s="696" cm="1">
        <f t="array" aca="1" ref="QQ46" ca="1">INDIRECT(QQ$203&amp;ROW())*QQ$205</f>
        <v>0</v>
      </c>
      <c r="QR46" s="696" cm="1">
        <f t="array" aca="1" ref="QR46" ca="1">INDIRECT(QR$203&amp;ROW())*QR$205</f>
        <v>0</v>
      </c>
      <c r="QS46" s="696" cm="1">
        <f t="array" aca="1" ref="QS46" ca="1">INDIRECT(QS$203&amp;ROW())*QS$205</f>
        <v>0.22471360933801068</v>
      </c>
      <c r="QT46" s="696" cm="1">
        <f t="array" aca="1" ref="QT46" ca="1">INDIRECT(QT$203&amp;ROW())*QT$205</f>
        <v>0</v>
      </c>
      <c r="QU46" s="696" cm="1">
        <f t="array" aca="1" ref="QU46" ca="1">INDIRECT(QU$203&amp;ROW())*QU$205</f>
        <v>0.53329206883563263</v>
      </c>
      <c r="QV46" s="696" cm="1">
        <f t="array" aca="1" ref="QV46" ca="1">INDIRECT(QV$203&amp;ROW())*QV$205</f>
        <v>0.24117831443907087</v>
      </c>
      <c r="QW46" s="696" cm="1">
        <f t="array" aca="1" ref="QW46" ca="1">INDIRECT(QW$203&amp;ROW())*QW$205</f>
        <v>0</v>
      </c>
      <c r="QX46" s="696" cm="1">
        <f t="array" aca="1" ref="QX46" ca="1">INDIRECT(QX$203&amp;ROW())*QX$205</f>
        <v>0</v>
      </c>
      <c r="QY46" s="696" cm="1">
        <f t="array" aca="1" ref="QY46" ca="1">INDIRECT(QY$203&amp;ROW())*QY$205</f>
        <v>0</v>
      </c>
      <c r="QZ46" s="696" cm="1">
        <f t="array" aca="1" ref="QZ46" ca="1">INDIRECT(QZ$203&amp;ROW())*QZ$205</f>
        <v>0.27613248380770827</v>
      </c>
      <c r="RA46" s="696" cm="1">
        <f t="array" aca="1" ref="RA46" ca="1">INDIRECT(RA$203&amp;ROW())*RA$205</f>
        <v>0</v>
      </c>
      <c r="RB46" s="696" cm="1">
        <f t="array" aca="1" ref="RB46" ca="1">INDIRECT(RB$203&amp;ROW())*RB$205</f>
        <v>0.11461142513892485</v>
      </c>
      <c r="RC46" s="696" cm="1">
        <f t="array" aca="1" ref="RC46" ca="1">IF(INDIRECT(RC$203&amp;ROW())="-",0,INDIRECT(RC$203&amp;ROW())*RC$205)</f>
        <v>2.1094625855993893E-2</v>
      </c>
      <c r="RD46" s="696" cm="1">
        <f t="array" aca="1" ref="RD46" ca="1">INDIRECT(RD$203&amp;ROW())*RD$205</f>
        <v>7.1442097940886296E-2</v>
      </c>
      <c r="RE46" s="696" cm="1">
        <f t="array" aca="1" ref="RE46" ca="1">IF(INDIRECT(RE$203&amp;ROW())="-",0,INDIRECT(RE$203&amp;ROW())*RE$205)</f>
        <v>1.6379203482625514E-2</v>
      </c>
      <c r="RF46" s="705" cm="1">
        <f t="array" aca="1" ref="RF46" ca="1">INDIRECT(RF$203&amp;ROW())*RF$205</f>
        <v>0.10613798880649605</v>
      </c>
      <c r="RG46" s="696" cm="1">
        <f t="array" aca="1" ref="RG46" ca="1">INDIRECT(RG$203&amp;ROW())*RG$205</f>
        <v>0.27650466908360405</v>
      </c>
      <c r="RH46" s="696" cm="1">
        <f t="array" aca="1" ref="RH46" ca="1">INDIRECT(RH$203&amp;ROW())*RH$205</f>
        <v>0</v>
      </c>
      <c r="RI46" s="696" cm="1">
        <f t="array" aca="1" ref="RI46" ca="1">INDIRECT(RI$203&amp;ROW())*RI$205</f>
        <v>0</v>
      </c>
      <c r="RJ46" s="696" cm="1">
        <f t="array" aca="1" ref="RJ46" ca="1">INDIRECT(RJ$203&amp;ROW())*RJ$205</f>
        <v>0.12226723336432462</v>
      </c>
      <c r="RK46" s="696" cm="1">
        <f t="array" aca="1" ref="RK46" ca="1">IF(INDIRECT(RK$203&amp;ROW())="-",0,INDIRECT(RK$203&amp;ROW())*RK$205)</f>
        <v>2.1576552956708142E-2</v>
      </c>
      <c r="RL46" s="696" cm="1">
        <f t="array" aca="1" ref="RL46" ca="1">INDIRECT(RL$203&amp;ROW())*RL$205</f>
        <v>0</v>
      </c>
      <c r="RM46" s="696" cm="1">
        <f t="array" aca="1" ref="RM46" ca="1">INDIRECT(RM$203&amp;ROW())*RM$205</f>
        <v>0</v>
      </c>
      <c r="RN46" s="696" cm="1">
        <f t="array" aca="1" ref="RN46" ca="1">INDIRECT(RN$203&amp;ROW())*RN$205</f>
        <v>9.3820613050938681E-2</v>
      </c>
      <c r="RO46" s="696" cm="1">
        <f t="array" aca="1" ref="RO46" ca="1">IF($RN46=0,0,INDIRECT(RO$203&amp;ROW())*RO$205)</f>
        <v>0</v>
      </c>
      <c r="RP46" s="696" cm="1">
        <f t="array" aca="1" ref="RP46" ca="1">IF($RN46=0,0,INDIRECT(RP$203&amp;ROW())*RP$205)</f>
        <v>9.7715867439664539E-2</v>
      </c>
      <c r="RQ46" s="696" cm="1">
        <f t="array" aca="1" ref="RQ46" ca="1">IF($RN46=0,0,INDIRECT(RQ$203&amp;ROW())*RQ$205)</f>
        <v>0.10205798160914871</v>
      </c>
      <c r="RR46" s="696" cm="1">
        <f t="array" aca="1" ref="RR46" ca="1">IF($RN46=0,0,INDIRECT(RR$203&amp;ROW())*RR$205)</f>
        <v>8.2232286875619773E-2</v>
      </c>
      <c r="RS46" s="696" cm="1">
        <f t="array" aca="1" ref="RS46" ca="1">INDIRECT(RS$203&amp;ROW())*RS$205</f>
        <v>7.7466902221184339E-2</v>
      </c>
      <c r="RT46" s="696" cm="1">
        <f t="array" aca="1" ref="RT46" ca="1">IF($RS46=0,0,INDIRECT(RT$203&amp;ROW())*RT$205)</f>
        <v>8.1033461602244533E-2</v>
      </c>
      <c r="RU46" s="696" cm="1">
        <f t="array" aca="1" ref="RU46" ca="1">IF($RS46=0,0,INDIRECT(RU$203&amp;ROW())*RU$205)</f>
        <v>0</v>
      </c>
      <c r="RV46" s="696" cm="1">
        <f t="array" aca="1" ref="RV46" ca="1">INDIRECT(RV$203&amp;ROW())*RV$205</f>
        <v>0</v>
      </c>
      <c r="RW46" s="696" cm="1">
        <f t="array" aca="1" ref="RW46" ca="1">INDIRECT(RW$203&amp;ROW())*RW$205</f>
        <v>0</v>
      </c>
      <c r="RX46" s="696" cm="1">
        <f t="array" aca="1" ref="RX46" ca="1">INDIRECT(RX$203&amp;ROW())*RX$205</f>
        <v>0</v>
      </c>
      <c r="RY46" s="696" cm="1">
        <f t="array" aca="1" ref="RY46" ca="1">INDIRECT(RY$203&amp;ROW())*RY$205</f>
        <v>8.4396695370290389E-2</v>
      </c>
      <c r="RZ46" s="696" cm="1">
        <f t="array" aca="1" ref="RZ46" ca="1">INDIRECT(RZ$203&amp;ROW())*RZ$205</f>
        <v>0</v>
      </c>
      <c r="SA46" s="696" cm="1">
        <f t="array" aca="1" ref="SA46" ca="1">INDIRECT(SA$203&amp;ROW())*SA$205</f>
        <v>0</v>
      </c>
      <c r="SB46" s="696" cm="1">
        <f t="array" aca="1" ref="SB46" ca="1">INDIRECT(SB$203&amp;ROW())*SB$205</f>
        <v>4.7124126502052749E-2</v>
      </c>
      <c r="SC46" s="696" cm="1">
        <f t="array" aca="1" ref="SC46" ca="1">INDIRECT(SC$203&amp;ROW())*SC$205</f>
        <v>0</v>
      </c>
      <c r="SD46" s="696" cm="1">
        <f t="array" aca="1" ref="SD46" ca="1">INDIRECT(SD$203&amp;ROW())*SD$205</f>
        <v>0.3072993885784252</v>
      </c>
      <c r="SE46" s="696" cm="1">
        <f t="array" aca="1" ref="SE46" ca="1">INDIRECT(SE$203&amp;ROW())*SE$205</f>
        <v>0.2585618210787391</v>
      </c>
      <c r="SF46" s="696" cm="1">
        <f t="array" aca="1" ref="SF46" ca="1">INDIRECT(SF$203&amp;ROW())*SF$205</f>
        <v>0</v>
      </c>
      <c r="SG46" s="696" cm="1">
        <f t="array" aca="1" ref="SG46" ca="1">INDIRECT(SG$203&amp;ROW())*SG$205</f>
        <v>7.4767843909269882E-2</v>
      </c>
      <c r="SH46" s="696" cm="1">
        <f t="array" aca="1" ref="SH46" ca="1">IF(INDIRECT(SH$203&amp;ROW())="-",0,INDIRECT(SH$203&amp;ROW())*SH$205)</f>
        <v>6.463566735925147E-2</v>
      </c>
      <c r="SI46" s="696" cm="1">
        <f t="array" aca="1" ref="SI46" ca="1">INDIRECT(SI$203&amp;ROW())*SI$205</f>
        <v>0.12211943784041945</v>
      </c>
      <c r="SJ46" s="696" cm="1">
        <f t="array" aca="1" ref="SJ46" ca="1">INDIRECT(SJ$203&amp;ROW())*SJ$205</f>
        <v>0.10961749760323641</v>
      </c>
      <c r="SK46" s="696" cm="1">
        <f t="array" aca="1" ref="SK46" ca="1">INDIRECT(SK$203&amp;ROW())*SK$205</f>
        <v>0.21261490593800375</v>
      </c>
      <c r="SN46" s="606" t="s">
        <v>3206</v>
      </c>
      <c r="SO46" s="707" cm="1">
        <f t="array" aca="1" ref="SO46" ca="1">INDIRECT(SO$203&amp;ROW())*SO$205</f>
        <v>0</v>
      </c>
      <c r="SP46" s="707" cm="1">
        <f t="array" aca="1" ref="SP46" ca="1">INDIRECT(SP$203&amp;ROW())*SP$205</f>
        <v>0</v>
      </c>
      <c r="SQ46" s="707" cm="1">
        <f t="array" aca="1" ref="SQ46" ca="1">INDIRECT(SQ$203&amp;ROW())*SQ$205</f>
        <v>0</v>
      </c>
      <c r="SR46" s="707" cm="1">
        <f t="array" aca="1" ref="SR46" ca="1">INDIRECT(SR$203&amp;ROW())*SR$205</f>
        <v>3</v>
      </c>
      <c r="SS46" s="707" cm="1">
        <f t="array" aca="1" ref="SS46" ca="1">INDIRECT(SS$203&amp;ROW())*SS$205</f>
        <v>0</v>
      </c>
      <c r="ST46" s="707" cm="1">
        <f t="array" aca="1" ref="ST46" ca="1">INDIRECT(ST$203&amp;ROW())*ST$205</f>
        <v>3</v>
      </c>
      <c r="SU46" s="707" cm="1">
        <f t="array" aca="1" ref="SU46" ca="1">INDIRECT(SU$203&amp;ROW())*SU$205</f>
        <v>3</v>
      </c>
      <c r="SV46" s="707" cm="1">
        <f t="array" aca="1" ref="SV46" ca="1">INDIRECT(SV$203&amp;ROW())*SV$205</f>
        <v>0</v>
      </c>
      <c r="SW46" s="707" cm="1">
        <f t="array" aca="1" ref="SW46" ca="1">INDIRECT(SW$203&amp;ROW())*SW$205</f>
        <v>0</v>
      </c>
      <c r="SX46" s="707" cm="1">
        <f t="array" aca="1" ref="SX46" ca="1">INDIRECT(SX$203&amp;ROW())*SX$205</f>
        <v>0</v>
      </c>
      <c r="SY46" s="707" cm="1">
        <f t="array" aca="1" ref="SY46" ca="1">INDIRECT(SY$203&amp;ROW())*SY$205</f>
        <v>3</v>
      </c>
      <c r="SZ46" s="707" cm="1">
        <f t="array" aca="1" ref="SZ46" ca="1">INDIRECT(SZ$203&amp;ROW())*SZ$205</f>
        <v>0</v>
      </c>
      <c r="TA46" s="707" cm="1">
        <f t="array" aca="1" ref="TA46" ca="1">INDIRECT(TA$203&amp;ROW())*TA$205</f>
        <v>2</v>
      </c>
      <c r="TB46" s="696" cm="1">
        <f t="array" aca="1" ref="TB46" ca="1">IF(INDIRECT(TB$203&amp;ROW())="-",0,INDIRECT(TB$203&amp;ROW())*TB$205)</f>
        <v>0.25140000000000001</v>
      </c>
      <c r="TC46" s="707" cm="1">
        <f t="array" aca="1" ref="TC46" ca="1">INDIRECT(TC$203&amp;ROW())*TC$205</f>
        <v>2</v>
      </c>
      <c r="TD46" s="696" cm="1">
        <f t="array" aca="1" ref="TD46" ca="1">IF(INDIRECT(TD$203&amp;ROW())="-",0,INDIRECT(TD$203&amp;ROW())*TD$205)</f>
        <v>0.25879999999999997</v>
      </c>
      <c r="TE46" s="732" cm="1">
        <f t="array" aca="1" ref="TE46" ca="1">INDIRECT(TE$203&amp;ROW())*TE$205</f>
        <v>2</v>
      </c>
      <c r="TF46" s="707" cm="1">
        <f t="array" aca="1" ref="TF46" ca="1">INDIRECT(TF$203&amp;ROW())*TF$205</f>
        <v>2</v>
      </c>
      <c r="TG46" s="707" cm="1">
        <f t="array" aca="1" ref="TG46" ca="1">INDIRECT(TG$203&amp;ROW())*TG$205</f>
        <v>0</v>
      </c>
      <c r="TH46" s="707" cm="1">
        <f t="array" aca="1" ref="TH46" ca="1">INDIRECT(TH$203&amp;ROW())*TH$205</f>
        <v>0</v>
      </c>
      <c r="TI46" s="707" cm="1">
        <f t="array" aca="1" ref="TI46" ca="1">INDIRECT(TI$203&amp;ROW())*TI$205</f>
        <v>2</v>
      </c>
      <c r="TJ46" s="696" cm="1">
        <f t="array" aca="1" ref="TJ46" ca="1">IF(INDIRECT(TJ$203&amp;ROW())="-",0,INDIRECT(TJ$203&amp;ROW())*TJ$205)</f>
        <v>0.35709999999999997</v>
      </c>
      <c r="TK46" s="707" cm="1">
        <f t="array" aca="1" ref="TK46" ca="1">INDIRECT(TK$203&amp;ROW())*TK$205</f>
        <v>0</v>
      </c>
      <c r="TL46" s="707" cm="1">
        <f t="array" aca="1" ref="TL46" ca="1">INDIRECT(TL$203&amp;ROW())*TL$205</f>
        <v>0</v>
      </c>
      <c r="TM46" s="707" cm="1">
        <f t="array" aca="1" ref="TM46" ca="1">INDIRECT(TM$203&amp;ROW())*TM$205</f>
        <v>1</v>
      </c>
      <c r="TN46" s="707" cm="1">
        <f t="array" aca="1" ref="TN46" ca="1">IF($TM46=0,0,INDIRECT(TN$203&amp;ROW())*TN$205)</f>
        <v>0</v>
      </c>
      <c r="TO46" s="707" cm="1">
        <f t="array" aca="1" ref="TO46" ca="1">IF($TM46=0,0,INDIRECT(TO$203&amp;ROW())*TO$205)</f>
        <v>1</v>
      </c>
      <c r="TP46" s="707" cm="1">
        <f t="array" aca="1" ref="TP46" ca="1">IF($TM46=0,0,INDIRECT(TP$203&amp;ROW())*TP$205)</f>
        <v>1</v>
      </c>
      <c r="TQ46" s="707" cm="1">
        <f t="array" aca="1" ref="TQ46" ca="1">IF($TM46=0,0,INDIRECT(TQ$203&amp;ROW())*TQ$205)</f>
        <v>1</v>
      </c>
      <c r="TR46" s="707" cm="1">
        <f t="array" aca="1" ref="TR46" ca="1">INDIRECT(TR$203&amp;ROW())*TR$205</f>
        <v>1</v>
      </c>
      <c r="TS46" s="707" cm="1">
        <f t="array" aca="1" ref="TS46" ca="1">IF($TR46=0,0,INDIRECT(TS$203&amp;ROW())*TS$205)</f>
        <v>1</v>
      </c>
      <c r="TT46" s="707" cm="1">
        <f t="array" aca="1" ref="TT46" ca="1">IF($TR46=0,0,INDIRECT(TT$203&amp;ROW())*TT$205)</f>
        <v>0</v>
      </c>
      <c r="TU46" s="707" cm="1">
        <f t="array" aca="1" ref="TU46" ca="1">INDIRECT(TU$203&amp;ROW())*TU$205</f>
        <v>0</v>
      </c>
      <c r="TV46" s="707" cm="1">
        <f t="array" aca="1" ref="TV46" ca="1">INDIRECT(TV$203&amp;ROW())*TV$205</f>
        <v>0</v>
      </c>
      <c r="TW46" s="707" cm="1">
        <f t="array" aca="1" ref="TW46" ca="1">INDIRECT(TW$203&amp;ROW())*TW$205</f>
        <v>0</v>
      </c>
      <c r="TX46" s="707" cm="1">
        <f t="array" aca="1" ref="TX46" ca="1">INDIRECT(TX$203&amp;ROW())*TX$205</f>
        <v>3</v>
      </c>
      <c r="TY46" s="707" cm="1">
        <f t="array" aca="1" ref="TY46" ca="1">INDIRECT(TY$203&amp;ROW())*TY$205</f>
        <v>0</v>
      </c>
      <c r="TZ46" s="707" cm="1">
        <f t="array" aca="1" ref="TZ46" ca="1">INDIRECT(TZ$203&amp;ROW())*TZ$205</f>
        <v>0</v>
      </c>
      <c r="UA46" s="707" cm="1">
        <f t="array" aca="1" ref="UA46" ca="1">INDIRECT(UA$203&amp;ROW())*UA$205</f>
        <v>2</v>
      </c>
      <c r="UB46" s="707" cm="1">
        <f t="array" aca="1" ref="UB46" ca="1">INDIRECT(UB$203&amp;ROW())*UB$205</f>
        <v>0</v>
      </c>
      <c r="UC46" s="707" cm="1">
        <f t="array" aca="1" ref="UC46" ca="1">INDIRECT(UC$203&amp;ROW())*UC$205</f>
        <v>1</v>
      </c>
      <c r="UD46" s="707" cm="1">
        <f t="array" aca="1" ref="UD46" ca="1">INDIRECT(UD$203&amp;ROW())*UD$205</f>
        <v>1</v>
      </c>
      <c r="UE46" s="707" cm="1">
        <f t="array" aca="1" ref="UE46" ca="1">INDIRECT(UE$203&amp;ROW())*UE$205</f>
        <v>0</v>
      </c>
      <c r="UF46" s="707" cm="1">
        <f t="array" aca="1" ref="UF46" ca="1">INDIRECT(UF$203&amp;ROW())*UF$205</f>
        <v>2</v>
      </c>
      <c r="UG46" s="696" cm="1">
        <f t="array" aca="1" ref="UG46" ca="1">IF(INDIRECT(UG$203&amp;ROW())="-",0,INDIRECT(UG$203&amp;ROW())*UG$205)</f>
        <v>0.82150000000000001</v>
      </c>
      <c r="UH46" s="707" cm="1">
        <f t="array" aca="1" ref="UH46" ca="1">INDIRECT(UH$203&amp;ROW())*UH$205</f>
        <v>1</v>
      </c>
      <c r="UI46" s="707" cm="1">
        <f t="array" aca="1" ref="UI46" ca="1">INDIRECT(UI$203&amp;ROW())*UI$205</f>
        <v>1</v>
      </c>
      <c r="UJ46" s="707" cm="1">
        <f t="array" aca="1" ref="UJ46" ca="1">INDIRECT(UJ$203&amp;ROW())*UJ$205</f>
        <v>2</v>
      </c>
      <c r="UM46" s="606" t="s">
        <v>3206</v>
      </c>
      <c r="UN46" s="616">
        <f t="shared" ca="1" si="101"/>
        <v>-0.97111609266078391</v>
      </c>
      <c r="UO46" s="616">
        <f t="shared" ca="1" si="101"/>
        <v>-0.6225347970107441</v>
      </c>
      <c r="UP46" s="616">
        <f t="shared" ca="1" si="101"/>
        <v>-0.88618201963763954</v>
      </c>
      <c r="UQ46" s="616">
        <f t="shared" ca="1" si="101"/>
        <v>0.29355872991449461</v>
      </c>
      <c r="UR46" s="616">
        <f t="shared" ca="1" si="101"/>
        <v>-1.7347822393597188</v>
      </c>
      <c r="US46" s="616">
        <f t="shared" ca="1" si="101"/>
        <v>0.41305213694811815</v>
      </c>
      <c r="UT46" s="616">
        <f t="shared" ca="1" si="101"/>
        <v>0.30690415393182785</v>
      </c>
      <c r="UU46" s="616">
        <f t="shared" ca="1" si="101"/>
        <v>-2.7006681232545957</v>
      </c>
      <c r="UV46" s="616">
        <f t="shared" ca="1" si="101"/>
        <v>-2.9818796741717466</v>
      </c>
      <c r="UW46" s="616">
        <f t="shared" ca="1" si="101"/>
        <v>-2.1021242737767571</v>
      </c>
      <c r="UX46" s="616">
        <f t="shared" ca="1" si="101"/>
        <v>0.28247365722383649</v>
      </c>
      <c r="UY46" s="616">
        <f t="shared" ca="1" si="101"/>
        <v>-0.67270887390575207</v>
      </c>
      <c r="UZ46" s="616">
        <f t="shared" ca="1" si="101"/>
        <v>1.1960042318268584</v>
      </c>
      <c r="VA46" s="616">
        <f t="shared" ca="1" si="101"/>
        <v>-1.1372451836732287</v>
      </c>
      <c r="VB46" s="616">
        <f t="shared" ca="1" si="101"/>
        <v>1.528010083348541</v>
      </c>
      <c r="VC46" s="616">
        <f t="shared" ca="1" si="96"/>
        <v>-1.2132525151133722</v>
      </c>
      <c r="VD46" s="616">
        <f t="shared" ca="1" si="96"/>
        <v>0.85304819841956248</v>
      </c>
      <c r="VE46" s="616">
        <f t="shared" ca="1" si="96"/>
        <v>3.9909080070471406E-2</v>
      </c>
      <c r="VF46" s="616">
        <f t="shared" ca="1" si="96"/>
        <v>-1.7012503523278015</v>
      </c>
      <c r="VG46" s="616">
        <f t="shared" ca="1" si="96"/>
        <v>-0.89462372206681784</v>
      </c>
      <c r="VH46" s="616">
        <f t="shared" ca="1" si="96"/>
        <v>-0.12784420028857393</v>
      </c>
      <c r="VI46" s="616">
        <f t="shared" ca="1" si="96"/>
        <v>-0.8113639041548647</v>
      </c>
      <c r="VJ46" s="616">
        <f t="shared" ca="1" si="96"/>
        <v>-0.90132677458943244</v>
      </c>
      <c r="VK46" s="616">
        <f t="shared" ca="1" si="96"/>
        <v>-1.8355388391984859</v>
      </c>
      <c r="VL46" s="616">
        <f t="shared" ca="1" si="96"/>
        <v>1.1863766389476611</v>
      </c>
      <c r="VM46" s="616">
        <f t="shared" ca="1" si="96"/>
        <v>-0.57201237404204519</v>
      </c>
      <c r="VN46" s="616">
        <f t="shared" ca="1" si="96"/>
        <v>1.5883663456229635</v>
      </c>
      <c r="VO46" s="616">
        <f t="shared" ca="1" si="96"/>
        <v>2.3604485107108717</v>
      </c>
      <c r="VP46" s="616">
        <f t="shared" ca="1" si="96"/>
        <v>2.1525849422547609</v>
      </c>
      <c r="VQ46" s="616">
        <f t="shared" ca="1" si="86"/>
        <v>1.2773868528042598</v>
      </c>
      <c r="VR46" s="616">
        <f t="shared" ca="1" si="86"/>
        <v>1.5497103694524457</v>
      </c>
      <c r="VS46" s="616">
        <f t="shared" ca="1" si="86"/>
        <v>-0.40481357988865657</v>
      </c>
      <c r="VT46" s="616">
        <f t="shared" ca="1" si="86"/>
        <v>-0.3878135405833677</v>
      </c>
      <c r="VU46" s="616">
        <f t="shared" ca="1" si="86"/>
        <v>-0.82130507758946303</v>
      </c>
      <c r="VV46" s="616">
        <f t="shared" ca="1" si="86"/>
        <v>-0.64337789451099625</v>
      </c>
      <c r="VW46" s="616">
        <f t="shared" ca="1" si="86"/>
        <v>0.66845613582062358</v>
      </c>
      <c r="VX46" s="616">
        <f t="shared" ca="1" si="86"/>
        <v>-0.78524029103755877</v>
      </c>
      <c r="VY46" s="616">
        <f t="shared" ca="1" si="86"/>
        <v>-1.477844244223653</v>
      </c>
      <c r="VZ46" s="616">
        <f t="shared" ca="1" si="86"/>
        <v>0.68442622420316401</v>
      </c>
      <c r="WA46" s="616">
        <f t="shared" ca="1" si="86"/>
        <v>-1.1483025824394326</v>
      </c>
      <c r="WB46" s="616">
        <f t="shared" ca="1" si="86"/>
        <v>0.33435322352896929</v>
      </c>
      <c r="WC46" s="616">
        <f t="shared" ca="1" si="86"/>
        <v>0.47817673461028487</v>
      </c>
      <c r="WD46" s="616">
        <f t="shared" ca="1" si="86"/>
        <v>-1.3395773314157267</v>
      </c>
      <c r="WE46" s="616">
        <f t="shared" ca="1" si="86"/>
        <v>0.67426644196529939</v>
      </c>
      <c r="WF46" s="616">
        <f t="shared" ca="1" si="86"/>
        <v>0.68662727646555699</v>
      </c>
      <c r="WG46" s="616">
        <f t="shared" ca="1" si="87"/>
        <v>4.8009398089356427E-2</v>
      </c>
      <c r="WH46" s="616">
        <f t="shared" ca="1" si="87"/>
        <v>0.91987607881584121</v>
      </c>
      <c r="WI46" s="627">
        <f t="shared" ca="1" si="76"/>
        <v>1.0659329460226332</v>
      </c>
      <c r="WL46" s="606" t="s">
        <v>3206</v>
      </c>
      <c r="WM46" s="700" t="str">
        <f t="shared" ca="1" si="63"/>
        <v>C</v>
      </c>
      <c r="WN46" s="479">
        <f t="shared" ca="1" si="64"/>
        <v>0.47372922740306911</v>
      </c>
      <c r="WO46" s="495">
        <f t="shared" ca="1" si="97"/>
        <v>0.4058522181873882</v>
      </c>
      <c r="WP46" s="458">
        <f t="shared" ca="1" si="97"/>
        <v>0.46283057425292545</v>
      </c>
      <c r="WQ46" s="458">
        <f t="shared" ca="1" si="97"/>
        <v>0.52166357224269888</v>
      </c>
      <c r="WR46" s="459">
        <f t="shared" ca="1" si="97"/>
        <v>0.5045705449292639</v>
      </c>
      <c r="WS46" s="495">
        <f t="shared" ca="1" si="65"/>
        <v>-0.63713912845739651</v>
      </c>
      <c r="WT46" s="458">
        <f t="shared" ca="1" si="66"/>
        <v>-0.52743729357499869</v>
      </c>
      <c r="WU46" s="458">
        <f t="shared" ca="1" si="67"/>
        <v>0.42043580101901512</v>
      </c>
      <c r="WV46" s="459">
        <f t="shared" ca="1" si="68"/>
        <v>-8.3368204601232995E-2</v>
      </c>
      <c r="WW46" s="484">
        <f t="shared" ca="1" si="102"/>
        <v>-0.7262006140917342</v>
      </c>
      <c r="WX46" s="484">
        <f t="shared" ca="1" si="102"/>
        <v>-0.37545073607717977</v>
      </c>
      <c r="WY46" s="484">
        <f t="shared" ca="1" si="102"/>
        <v>-0.64522912849816527</v>
      </c>
      <c r="WZ46" s="484">
        <f t="shared" ca="1" si="102"/>
        <v>0.10559307515024371</v>
      </c>
      <c r="XA46" s="484">
        <f t="shared" ca="1" si="102"/>
        <v>-0.91544458771012349</v>
      </c>
      <c r="XB46" s="484">
        <f t="shared" ca="1" si="102"/>
        <v>0.21821544394969081</v>
      </c>
      <c r="XC46" s="484">
        <f t="shared" ca="1" si="102"/>
        <v>0.14467461816346364</v>
      </c>
      <c r="XD46" s="484">
        <f t="shared" ca="1" si="102"/>
        <v>-1.3851726804172821</v>
      </c>
      <c r="XE46" s="484">
        <f t="shared" ca="1" si="102"/>
        <v>-1.4638047320509104</v>
      </c>
      <c r="XF46" s="484">
        <f t="shared" ca="1" si="102"/>
        <v>-1.3527169701753432</v>
      </c>
      <c r="XG46" s="484">
        <f t="shared" ca="1" si="102"/>
        <v>0.1145148206385433</v>
      </c>
      <c r="XH46" s="484">
        <f t="shared" ca="1" si="102"/>
        <v>-0.33958343954762366</v>
      </c>
      <c r="XI46" s="484">
        <f t="shared" ca="1" si="102"/>
        <v>0.83588735762379129</v>
      </c>
      <c r="XJ46" s="484">
        <f t="shared" ca="1" si="102"/>
        <v>-0.80710290685289043</v>
      </c>
      <c r="XK46" s="484">
        <f t="shared" ca="1" si="102"/>
        <v>1.0853455622024688</v>
      </c>
      <c r="XL46" s="484">
        <f t="shared" ca="1" si="98"/>
        <v>-1.071787271851153</v>
      </c>
      <c r="XM46" s="484">
        <f t="shared" ca="1" si="98"/>
        <v>0.64336895124803395</v>
      </c>
      <c r="XN46" s="484">
        <f t="shared" ca="1" si="98"/>
        <v>2.7828601533139714E-2</v>
      </c>
      <c r="XO46" s="484">
        <f t="shared" ca="1" si="98"/>
        <v>-1.2490580086790719</v>
      </c>
      <c r="XP46" s="484">
        <f t="shared" ca="1" si="98"/>
        <v>-0.57255918212276347</v>
      </c>
      <c r="XQ46" s="484">
        <f t="shared" ca="1" si="98"/>
        <v>-8.50675308720171E-2</v>
      </c>
      <c r="XR46" s="484">
        <f t="shared" ca="1" si="98"/>
        <v>-0.7099434161355066</v>
      </c>
      <c r="XS46" s="484">
        <f t="shared" ca="1" si="98"/>
        <v>-0.55611861992167977</v>
      </c>
      <c r="XT46" s="484">
        <f t="shared" ca="1" si="98"/>
        <v>-1.1147227370452404</v>
      </c>
      <c r="XU46" s="484">
        <f t="shared" ca="1" si="98"/>
        <v>0.90140897027243294</v>
      </c>
      <c r="XV46" s="484">
        <f t="shared" ca="1" si="98"/>
        <v>-0.30179372854458303</v>
      </c>
      <c r="XW46" s="484">
        <f t="shared" ca="1" si="98"/>
        <v>1.0251316394650607</v>
      </c>
      <c r="XX46" s="484">
        <f t="shared" ca="1" si="98"/>
        <v>1.1412768549287065</v>
      </c>
      <c r="XY46" s="484">
        <f t="shared" ca="1" si="98"/>
        <v>1.1318291626375534</v>
      </c>
      <c r="XZ46" s="484">
        <f t="shared" ca="1" si="88"/>
        <v>0.93428074414103568</v>
      </c>
      <c r="YA46" s="484">
        <f t="shared" ca="1" si="88"/>
        <v>1.0567475009296226</v>
      </c>
      <c r="YB46" s="484">
        <f t="shared" ca="1" si="88"/>
        <v>-0.21272953623148902</v>
      </c>
      <c r="YC46" s="484">
        <f t="shared" ca="1" si="88"/>
        <v>-0.17304240180829866</v>
      </c>
      <c r="YD46" s="484">
        <f t="shared" ca="1" si="88"/>
        <v>-0.6068623218308542</v>
      </c>
      <c r="YE46" s="484">
        <f t="shared" ca="1" si="88"/>
        <v>-0.46342509741627064</v>
      </c>
      <c r="YF46" s="484">
        <f t="shared" ca="1" si="88"/>
        <v>0.39432227452058582</v>
      </c>
      <c r="YG46" s="484">
        <f t="shared" ca="1" si="88"/>
        <v>-0.54699838673676349</v>
      </c>
      <c r="YH46" s="484">
        <f t="shared" ca="1" si="88"/>
        <v>-0.78754319774678472</v>
      </c>
      <c r="YI46" s="484">
        <f t="shared" ca="1" si="88"/>
        <v>0.40086843951579315</v>
      </c>
      <c r="YJ46" s="484">
        <f t="shared" ca="1" si="88"/>
        <v>-0.6812879221613154</v>
      </c>
      <c r="YK46" s="484">
        <f t="shared" ca="1" si="88"/>
        <v>5.8277766861099353E-2</v>
      </c>
      <c r="YL46" s="484">
        <f t="shared" ca="1" si="88"/>
        <v>0.15139075417761619</v>
      </c>
      <c r="YM46" s="484">
        <f t="shared" ca="1" si="88"/>
        <v>-1.0693845836691747</v>
      </c>
      <c r="YN46" s="484">
        <f t="shared" ca="1" si="88"/>
        <v>0.48075197312125845</v>
      </c>
      <c r="YO46" s="484">
        <f t="shared" ca="1" si="88"/>
        <v>0.42165781047749851</v>
      </c>
      <c r="YP46" s="484">
        <f t="shared" ca="1" si="89"/>
        <v>2.5579407302009107E-2</v>
      </c>
      <c r="YQ46" s="484">
        <f t="shared" ca="1" si="89"/>
        <v>0.66635823149419537</v>
      </c>
      <c r="YR46" s="484">
        <f t="shared" ca="1" si="79"/>
        <v>0.79923652292777037</v>
      </c>
      <c r="YU46" s="606" t="s">
        <v>3206</v>
      </c>
      <c r="YV46" s="700" t="str">
        <f t="shared" ca="1" si="49"/>
        <v>B</v>
      </c>
      <c r="YW46" s="479">
        <f t="shared" ca="1" si="69"/>
        <v>0.55383417146535374</v>
      </c>
      <c r="YX46" s="495">
        <f t="shared" ca="1" si="99"/>
        <v>0.4169493177796732</v>
      </c>
      <c r="YY46" s="458">
        <f t="shared" ca="1" si="99"/>
        <v>0.50178364118540641</v>
      </c>
      <c r="YZ46" s="458">
        <f t="shared" ca="1" si="99"/>
        <v>0.58368684294803319</v>
      </c>
      <c r="ZA46" s="459">
        <f t="shared" ca="1" si="99"/>
        <v>0.7129168839483021</v>
      </c>
      <c r="ZB46" s="495">
        <f t="shared" ca="1" si="70"/>
        <v>-0.98282280958033874</v>
      </c>
      <c r="ZC46" s="458">
        <f t="shared" ca="1" si="71"/>
        <v>-0.39729046317897182</v>
      </c>
      <c r="ZD46" s="458">
        <f t="shared" ca="1" si="72"/>
        <v>0.69609790193262588</v>
      </c>
      <c r="ZE46" s="459">
        <f t="shared" ca="1" si="73"/>
        <v>0.12445715034774084</v>
      </c>
      <c r="ZF46" s="484">
        <f t="shared" ca="1" si="103"/>
        <v>-3.2485432480444082E-2</v>
      </c>
      <c r="ZG46" s="484">
        <f t="shared" ca="1" si="103"/>
        <v>-7.9385408814590788E-2</v>
      </c>
      <c r="ZH46" s="484">
        <f t="shared" ca="1" si="103"/>
        <v>-6.6861590023482048E-2</v>
      </c>
      <c r="ZI46" s="484">
        <f t="shared" ca="1" si="103"/>
        <v>2.1988880583922777E-2</v>
      </c>
      <c r="ZJ46" s="484">
        <f t="shared" ca="1" si="103"/>
        <v>-0.15169406845185204</v>
      </c>
      <c r="ZK46" s="484">
        <f t="shared" ca="1" si="103"/>
        <v>7.3425809550013654E-2</v>
      </c>
      <c r="ZL46" s="484">
        <f t="shared" ca="1" si="103"/>
        <v>2.4672875513209128E-2</v>
      </c>
      <c r="ZM46" s="484">
        <f t="shared" ca="1" si="103"/>
        <v>-0.47801300388528062</v>
      </c>
      <c r="ZN46" s="484">
        <f t="shared" ca="1" si="103"/>
        <v>-0.60274616835421135</v>
      </c>
      <c r="ZO46" s="484">
        <f t="shared" ca="1" si="103"/>
        <v>-9.4877609903830637E-2</v>
      </c>
      <c r="ZP46" s="484">
        <f t="shared" ca="1" si="103"/>
        <v>2.6000050859821721E-2</v>
      </c>
      <c r="ZQ46" s="484">
        <f t="shared" ca="1" si="103"/>
        <v>-1.1497069191506403E-2</v>
      </c>
      <c r="ZR46" s="484">
        <f t="shared" ca="1" si="103"/>
        <v>6.8537874740930649E-2</v>
      </c>
      <c r="ZS46" s="484">
        <f t="shared" ca="1" si="103"/>
        <v>-9.5424668480977776E-2</v>
      </c>
      <c r="ZT46" s="484">
        <f t="shared" ca="1" si="103"/>
        <v>5.4582123014624152E-2</v>
      </c>
      <c r="ZU46" s="484">
        <f t="shared" ca="1" si="100"/>
        <v>-7.678558663388374E-2</v>
      </c>
      <c r="ZV46" s="484">
        <f t="shared" ca="1" si="100"/>
        <v>4.5270410067628573E-2</v>
      </c>
      <c r="ZW46" s="484">
        <f t="shared" ca="1" si="100"/>
        <v>5.5175234891583769E-3</v>
      </c>
      <c r="ZX46" s="484">
        <f t="shared" ca="1" si="100"/>
        <v>-4.9666031249752343E-2</v>
      </c>
      <c r="ZY46" s="484">
        <f t="shared" ca="1" si="100"/>
        <v>-9.6348193705378546E-2</v>
      </c>
      <c r="ZZ46" s="484">
        <f t="shared" ca="1" si="100"/>
        <v>-7.8155783354792625E-3</v>
      </c>
      <c r="AAA46" s="484">
        <f t="shared" ca="1" si="100"/>
        <v>-4.9023904354967542E-2</v>
      </c>
      <c r="AAB46" s="484">
        <f t="shared" ca="1" si="100"/>
        <v>-0.10150745433592355</v>
      </c>
      <c r="AAC46" s="484">
        <f t="shared" ca="1" si="100"/>
        <v>-2.7521574428998372E-2</v>
      </c>
      <c r="AAD46" s="484">
        <f t="shared" ca="1" si="100"/>
        <v>0.1113065835753817</v>
      </c>
      <c r="AAE46" s="484">
        <f t="shared" ca="1" si="100"/>
        <v>-4.0219644611828483E-2</v>
      </c>
      <c r="AAF46" s="484">
        <f t="shared" ca="1" si="100"/>
        <v>0.15520859527451789</v>
      </c>
      <c r="AAG46" s="484">
        <f t="shared" ca="1" si="100"/>
        <v>0.24090261069547261</v>
      </c>
      <c r="AAH46" s="484">
        <f t="shared" ca="1" si="100"/>
        <v>0.17701198249563294</v>
      </c>
      <c r="AAI46" s="484">
        <f t="shared" ca="1" si="90"/>
        <v>9.8955202424813982E-2</v>
      </c>
      <c r="AAJ46" s="484">
        <f t="shared" ca="1" si="90"/>
        <v>0.12557839571762494</v>
      </c>
      <c r="AAK46" s="484">
        <f t="shared" ca="1" si="90"/>
        <v>-3.3183772310049216E-2</v>
      </c>
      <c r="AAL46" s="484">
        <f t="shared" ca="1" si="90"/>
        <v>-1.741238539122681E-2</v>
      </c>
      <c r="AAM46" s="484">
        <f t="shared" ca="1" si="90"/>
        <v>-2.189532836791554E-2</v>
      </c>
      <c r="AAN46" s="484">
        <f t="shared" ca="1" si="90"/>
        <v>-6.1359063816095079E-2</v>
      </c>
      <c r="AAO46" s="484">
        <f t="shared" ca="1" si="90"/>
        <v>1.8805162954418208E-2</v>
      </c>
      <c r="AAP46" s="484">
        <f t="shared" ca="1" si="90"/>
        <v>-2.8906649957960041E-2</v>
      </c>
      <c r="AAQ46" s="484">
        <f t="shared" ca="1" si="90"/>
        <v>-0.15117325855892658</v>
      </c>
      <c r="AAR46" s="484">
        <f t="shared" ca="1" si="90"/>
        <v>1.612649398533611E-2</v>
      </c>
      <c r="AAS46" s="484">
        <f t="shared" ca="1" si="90"/>
        <v>-3.1171595822786675E-2</v>
      </c>
      <c r="AAT46" s="484">
        <f t="shared" ca="1" si="90"/>
        <v>0.1027465411596778</v>
      </c>
      <c r="AAU46" s="484">
        <f t="shared" ca="1" si="90"/>
        <v>0.12363824729832018</v>
      </c>
      <c r="AAV46" s="484">
        <f t="shared" ca="1" si="90"/>
        <v>-8.8571357168320833E-2</v>
      </c>
      <c r="AAW46" s="484">
        <f t="shared" ca="1" si="90"/>
        <v>2.5206724043060142E-2</v>
      </c>
      <c r="AAX46" s="484">
        <f t="shared" ca="1" si="90"/>
        <v>5.4023873696185679E-2</v>
      </c>
      <c r="AAY46" s="484">
        <f t="shared" ca="1" si="91"/>
        <v>5.8628807057291149E-3</v>
      </c>
      <c r="AAZ46" s="484">
        <f t="shared" ca="1" si="91"/>
        <v>0.10083451386486998</v>
      </c>
      <c r="ABA46" s="484">
        <f t="shared" ca="1" si="82"/>
        <v>0.11331661652741069</v>
      </c>
    </row>
    <row r="47" spans="1:729" ht="15" customHeight="1" x14ac:dyDescent="0.35">
      <c r="A47" s="498">
        <v>45</v>
      </c>
      <c r="B47" s="628"/>
      <c r="C47" s="606" t="s">
        <v>3241</v>
      </c>
      <c r="D47" s="629">
        <v>196</v>
      </c>
      <c r="E47" s="630" t="s">
        <v>3242</v>
      </c>
      <c r="F47" s="631" t="s">
        <v>1351</v>
      </c>
      <c r="G47" s="632">
        <v>1207.3610000000001</v>
      </c>
      <c r="H47" s="504">
        <v>24434.235662515039</v>
      </c>
      <c r="I47" s="505">
        <v>27710</v>
      </c>
      <c r="J47" s="506" t="s">
        <v>3243</v>
      </c>
      <c r="K47" s="507">
        <v>2</v>
      </c>
      <c r="L47" s="508" t="s">
        <v>3243</v>
      </c>
      <c r="M47" s="817">
        <v>18</v>
      </c>
      <c r="N47" s="818">
        <v>0.87309999999999999</v>
      </c>
      <c r="O47" s="819">
        <v>0.87060000000000004</v>
      </c>
      <c r="P47" s="820">
        <v>0.90569999999999995</v>
      </c>
      <c r="Q47" s="821">
        <v>0.84289999999999998</v>
      </c>
      <c r="R47" s="818">
        <v>0.95240000000000002</v>
      </c>
      <c r="S47" s="822">
        <v>0.77359999999999995</v>
      </c>
      <c r="T47" s="822">
        <v>0.78469999999999995</v>
      </c>
      <c r="U47" s="822">
        <v>0.53622999999999998</v>
      </c>
      <c r="V47" s="822">
        <v>0.47239999999999999</v>
      </c>
      <c r="W47" s="515" t="s">
        <v>3244</v>
      </c>
      <c r="X47" s="516" t="s">
        <v>3245</v>
      </c>
      <c r="Y47" s="517">
        <v>2</v>
      </c>
      <c r="Z47" s="517">
        <v>2</v>
      </c>
      <c r="AA47" s="519" t="s">
        <v>3246</v>
      </c>
      <c r="AB47" s="520">
        <v>2012</v>
      </c>
      <c r="AC47" s="576">
        <v>0</v>
      </c>
      <c r="AD47" s="575" t="s">
        <v>1188</v>
      </c>
      <c r="AE47" s="817">
        <v>0</v>
      </c>
      <c r="AF47" s="634" t="s">
        <v>1188</v>
      </c>
      <c r="AG47" s="635" t="s">
        <v>1188</v>
      </c>
      <c r="AH47" s="636" t="s">
        <v>1188</v>
      </c>
      <c r="AI47" s="636" t="s">
        <v>1188</v>
      </c>
      <c r="AJ47" s="636" t="s">
        <v>1188</v>
      </c>
      <c r="AK47" s="637" t="s">
        <v>1188</v>
      </c>
      <c r="AL47" s="638" t="s">
        <v>1188</v>
      </c>
      <c r="AM47" s="639" t="s">
        <v>1188</v>
      </c>
      <c r="AN47" s="636" t="s">
        <v>1188</v>
      </c>
      <c r="AO47" s="636" t="s">
        <v>1188</v>
      </c>
      <c r="AP47" s="636" t="s">
        <v>1188</v>
      </c>
      <c r="AQ47" s="636" t="s">
        <v>1188</v>
      </c>
      <c r="AR47" s="636" t="s">
        <v>1188</v>
      </c>
      <c r="AS47" s="636" t="s">
        <v>1188</v>
      </c>
      <c r="AT47" s="636" t="s">
        <v>1188</v>
      </c>
      <c r="AU47" s="640" t="s">
        <v>1188</v>
      </c>
      <c r="AV47" s="842" t="s">
        <v>3247</v>
      </c>
      <c r="AW47" s="642" t="s">
        <v>1190</v>
      </c>
      <c r="AX47" s="843">
        <v>2</v>
      </c>
      <c r="AY47" s="877" t="s">
        <v>3248</v>
      </c>
      <c r="AZ47" s="800">
        <v>1</v>
      </c>
      <c r="BA47" s="845" t="s">
        <v>3249</v>
      </c>
      <c r="BB47" s="631" t="s">
        <v>3250</v>
      </c>
      <c r="BC47" s="646" t="s">
        <v>3251</v>
      </c>
      <c r="BD47" s="631" t="s">
        <v>1195</v>
      </c>
      <c r="BE47" s="631" t="s">
        <v>1317</v>
      </c>
      <c r="BF47" s="631">
        <v>3</v>
      </c>
      <c r="BG47" s="631">
        <v>2003</v>
      </c>
      <c r="BH47" s="631" t="s">
        <v>1195</v>
      </c>
      <c r="BI47" s="631">
        <v>1</v>
      </c>
      <c r="BJ47" s="631">
        <v>2</v>
      </c>
      <c r="BK47" s="631" t="s">
        <v>1324</v>
      </c>
      <c r="BL47" s="631" t="s">
        <v>1257</v>
      </c>
      <c r="BM47" s="859" t="s">
        <v>3252</v>
      </c>
      <c r="BN47" s="647">
        <v>2004</v>
      </c>
      <c r="BO47" s="651" t="s">
        <v>1188</v>
      </c>
      <c r="BP47" s="647" t="s">
        <v>1188</v>
      </c>
      <c r="BQ47" s="647">
        <v>0</v>
      </c>
      <c r="BR47" s="647" t="s">
        <v>1188</v>
      </c>
      <c r="BS47" s="647" t="s">
        <v>1188</v>
      </c>
      <c r="BT47" s="647" t="s">
        <v>1188</v>
      </c>
      <c r="BU47" s="647" t="s">
        <v>1188</v>
      </c>
      <c r="BV47" s="648" t="s">
        <v>1188</v>
      </c>
      <c r="BW47" s="846" t="s">
        <v>3253</v>
      </c>
      <c r="BX47" s="650">
        <v>1960</v>
      </c>
      <c r="BY47" s="647" t="s">
        <v>3254</v>
      </c>
      <c r="BZ47" s="651" t="s">
        <v>1947</v>
      </c>
      <c r="CA47" s="647">
        <v>2</v>
      </c>
      <c r="CB47" s="647" t="s">
        <v>1214</v>
      </c>
      <c r="CC47" s="798" t="s">
        <v>3255</v>
      </c>
      <c r="CD47" s="652">
        <v>2003</v>
      </c>
      <c r="CE47" s="647">
        <v>3</v>
      </c>
      <c r="CF47" s="647">
        <v>2</v>
      </c>
      <c r="CG47" s="633" t="s">
        <v>3256</v>
      </c>
      <c r="CH47" s="647">
        <v>1960</v>
      </c>
      <c r="CI47" s="647">
        <v>1967</v>
      </c>
      <c r="CJ47" s="647">
        <v>3</v>
      </c>
      <c r="CK47" s="651" t="s">
        <v>3257</v>
      </c>
      <c r="CL47" s="651" t="s">
        <v>3258</v>
      </c>
      <c r="CM47" s="647">
        <v>2</v>
      </c>
      <c r="CN47" s="647" t="s">
        <v>1214</v>
      </c>
      <c r="CO47" s="798" t="s">
        <v>3259</v>
      </c>
      <c r="CP47" s="647">
        <v>2008</v>
      </c>
      <c r="CQ47" s="647">
        <v>3</v>
      </c>
      <c r="CR47" s="650">
        <v>2</v>
      </c>
      <c r="CS47" s="846" t="s">
        <v>3255</v>
      </c>
      <c r="CT47" s="647">
        <v>2004</v>
      </c>
      <c r="CU47" s="648">
        <v>3</v>
      </c>
      <c r="CV47" s="859" t="s">
        <v>3260</v>
      </c>
      <c r="CW47" s="647">
        <v>2006</v>
      </c>
      <c r="CX47" s="657">
        <v>1</v>
      </c>
      <c r="CY47" s="863" t="s">
        <v>3261</v>
      </c>
      <c r="CZ47" s="647">
        <v>2013</v>
      </c>
      <c r="DA47" s="657">
        <v>2</v>
      </c>
      <c r="DB47" s="723">
        <v>67700</v>
      </c>
      <c r="DC47" s="753">
        <v>3</v>
      </c>
      <c r="DD47" s="659" t="s">
        <v>1493</v>
      </c>
      <c r="DE47" s="648">
        <v>2018</v>
      </c>
      <c r="DF47" s="708" t="s">
        <v>755</v>
      </c>
      <c r="DG47" s="664" t="s">
        <v>3262</v>
      </c>
      <c r="DH47" s="666">
        <v>2</v>
      </c>
      <c r="DI47" s="710" t="s">
        <v>1214</v>
      </c>
      <c r="DJ47" s="578" t="s">
        <v>3263</v>
      </c>
      <c r="DK47" s="665" t="s">
        <v>1188</v>
      </c>
      <c r="DL47" s="665">
        <v>2</v>
      </c>
      <c r="DM47" s="655">
        <v>2</v>
      </c>
      <c r="DN47" s="708" t="s">
        <v>755</v>
      </c>
      <c r="DO47" s="664" t="s">
        <v>3262</v>
      </c>
      <c r="DP47" s="666">
        <v>2</v>
      </c>
      <c r="DQ47" s="710" t="s">
        <v>1214</v>
      </c>
      <c r="DR47" s="578" t="s">
        <v>3263</v>
      </c>
      <c r="DS47" s="665" t="s">
        <v>1188</v>
      </c>
      <c r="DT47" s="665">
        <v>2</v>
      </c>
      <c r="DU47" s="655">
        <v>2</v>
      </c>
      <c r="DV47" s="651" t="s">
        <v>3264</v>
      </c>
      <c r="DW47" s="578" t="s">
        <v>3265</v>
      </c>
      <c r="DX47" s="647">
        <v>2009</v>
      </c>
      <c r="DY47" s="647">
        <v>3</v>
      </c>
      <c r="DZ47" s="650">
        <v>2</v>
      </c>
      <c r="EA47" s="743" t="s">
        <v>3266</v>
      </c>
      <c r="EB47" s="506" t="s">
        <v>3267</v>
      </c>
      <c r="EC47" s="647">
        <v>2</v>
      </c>
      <c r="ED47" s="668" t="s">
        <v>1453</v>
      </c>
      <c r="EE47" s="647">
        <v>2012</v>
      </c>
      <c r="EF47" s="647">
        <v>3</v>
      </c>
      <c r="EG47" s="650" t="s">
        <v>1220</v>
      </c>
      <c r="EH47" s="648">
        <v>4</v>
      </c>
      <c r="EI47" s="551" t="s">
        <v>3268</v>
      </c>
      <c r="EJ47" s="651" t="s">
        <v>3269</v>
      </c>
      <c r="EK47" s="647">
        <v>2018</v>
      </c>
      <c r="EL47" s="647" t="s">
        <v>3270</v>
      </c>
      <c r="EM47" s="669" t="s">
        <v>1188</v>
      </c>
      <c r="EN47" s="647" t="s">
        <v>1188</v>
      </c>
      <c r="EO47" s="670" t="s">
        <v>1188</v>
      </c>
      <c r="EP47" s="556">
        <v>0</v>
      </c>
      <c r="EQ47" s="556" t="s">
        <v>1188</v>
      </c>
      <c r="ER47" s="651" t="s">
        <v>1188</v>
      </c>
      <c r="ES47" s="556" t="s">
        <v>1188</v>
      </c>
      <c r="ET47" s="556">
        <v>0</v>
      </c>
      <c r="EU47" s="671">
        <v>0</v>
      </c>
      <c r="EV47" s="672"/>
      <c r="EW47" s="673"/>
      <c r="EX47" s="674"/>
      <c r="EY47" s="631" t="s">
        <v>1188</v>
      </c>
      <c r="EZ47" s="631" t="s">
        <v>1188</v>
      </c>
      <c r="FA47" s="675"/>
      <c r="FB47" s="648">
        <v>0</v>
      </c>
      <c r="FC47" s="676" t="s">
        <v>1700</v>
      </c>
      <c r="FD47" s="647"/>
      <c r="FE47" s="648"/>
      <c r="FF47" s="652" t="s">
        <v>1379</v>
      </c>
      <c r="FG47" s="563" t="s">
        <v>1701</v>
      </c>
      <c r="FH47" s="631" t="str">
        <f t="shared" si="0"/>
        <v>B</v>
      </c>
      <c r="FI47" s="677">
        <f t="shared" si="1"/>
        <v>2.2222222222222219</v>
      </c>
      <c r="FJ47" s="678">
        <f t="shared" si="2"/>
        <v>2</v>
      </c>
      <c r="FK47" s="679">
        <f t="shared" si="3"/>
        <v>3</v>
      </c>
      <c r="FL47" s="680">
        <f t="shared" si="4"/>
        <v>1.6666666666666665</v>
      </c>
      <c r="FM47" s="681">
        <v>1</v>
      </c>
      <c r="FN47" s="574">
        <v>2019</v>
      </c>
      <c r="FO47" s="470" t="s">
        <v>3271</v>
      </c>
      <c r="FP47" s="471" t="s">
        <v>3272</v>
      </c>
      <c r="FQ47" s="430">
        <v>1</v>
      </c>
      <c r="FR47" s="682" t="s">
        <v>1285</v>
      </c>
      <c r="FS47" s="369">
        <v>1</v>
      </c>
      <c r="FT47" s="574">
        <v>2019</v>
      </c>
      <c r="FU47" s="521" t="s">
        <v>3273</v>
      </c>
      <c r="FV47" s="369">
        <v>0</v>
      </c>
      <c r="FW47" s="574" t="s">
        <v>1188</v>
      </c>
      <c r="FX47" s="575" t="s">
        <v>1188</v>
      </c>
      <c r="FY47" s="369">
        <v>1</v>
      </c>
      <c r="FZ47" s="574">
        <v>2019</v>
      </c>
      <c r="GA47" s="470" t="s">
        <v>3274</v>
      </c>
      <c r="GB47" s="521" t="s">
        <v>3275</v>
      </c>
      <c r="GC47" s="369">
        <v>0</v>
      </c>
      <c r="GD47" s="574" t="s">
        <v>1188</v>
      </c>
      <c r="GE47" s="470" t="s">
        <v>1188</v>
      </c>
      <c r="GF47" s="685" t="s">
        <v>1188</v>
      </c>
      <c r="GG47" s="734">
        <v>2</v>
      </c>
      <c r="GH47" s="574">
        <v>2017</v>
      </c>
      <c r="GI47" s="684" t="s">
        <v>2177</v>
      </c>
      <c r="GJ47" s="521" t="s">
        <v>3276</v>
      </c>
      <c r="GK47" s="734">
        <v>2</v>
      </c>
      <c r="GL47" s="574">
        <v>2018</v>
      </c>
      <c r="GM47" s="684" t="s">
        <v>3277</v>
      </c>
      <c r="GN47" s="573" t="s">
        <v>3278</v>
      </c>
      <c r="GO47" s="871">
        <v>1</v>
      </c>
      <c r="GP47" s="730" t="s">
        <v>3279</v>
      </c>
      <c r="GQ47" s="890">
        <v>1</v>
      </c>
      <c r="GR47" s="890">
        <v>1</v>
      </c>
      <c r="GS47" s="890">
        <v>1</v>
      </c>
      <c r="GT47" s="891">
        <v>1</v>
      </c>
      <c r="GU47" s="581">
        <v>1</v>
      </c>
      <c r="GV47" s="730" t="s">
        <v>3280</v>
      </c>
      <c r="GW47" s="890">
        <v>0</v>
      </c>
      <c r="GX47" s="891">
        <v>0</v>
      </c>
      <c r="GY47" s="874">
        <v>0</v>
      </c>
      <c r="GZ47" s="582" t="s">
        <v>1188</v>
      </c>
      <c r="HA47" s="583" t="s">
        <v>1459</v>
      </c>
      <c r="HB47" s="584">
        <v>2</v>
      </c>
      <c r="HC47" s="585">
        <v>2</v>
      </c>
      <c r="HD47" s="586" t="s">
        <v>3281</v>
      </c>
      <c r="HE47" s="471" t="s">
        <v>3282</v>
      </c>
      <c r="HF47" s="587">
        <v>2001</v>
      </c>
      <c r="HG47" s="587">
        <v>2018</v>
      </c>
      <c r="HH47" s="588">
        <v>2</v>
      </c>
      <c r="HI47" s="586" t="s">
        <v>3283</v>
      </c>
      <c r="HJ47" s="471" t="s">
        <v>3284</v>
      </c>
      <c r="HK47" s="691">
        <v>2016</v>
      </c>
      <c r="HL47" s="692">
        <v>2</v>
      </c>
      <c r="HM47" s="591" t="s">
        <v>3285</v>
      </c>
      <c r="HN47" s="592">
        <v>2017</v>
      </c>
      <c r="HO47" s="681" t="s">
        <v>1188</v>
      </c>
      <c r="HP47" s="574" t="s">
        <v>1188</v>
      </c>
      <c r="HQ47" s="472" t="str">
        <f t="shared" si="5"/>
        <v>-</v>
      </c>
      <c r="HR47" s="593" t="s">
        <v>1188</v>
      </c>
      <c r="HS47" s="574" t="s">
        <v>1188</v>
      </c>
      <c r="HT47" s="574" t="s">
        <v>1188</v>
      </c>
      <c r="HU47" s="574" t="s">
        <v>1188</v>
      </c>
      <c r="HV47" s="574" t="s">
        <v>1188</v>
      </c>
      <c r="HW47" s="574" t="s">
        <v>1188</v>
      </c>
      <c r="HX47" s="574" t="s">
        <v>1188</v>
      </c>
      <c r="HY47" s="574" t="s">
        <v>1188</v>
      </c>
      <c r="HZ47" s="574" t="s">
        <v>1188</v>
      </c>
      <c r="IA47" s="574" t="s">
        <v>1188</v>
      </c>
      <c r="IB47" s="574" t="s">
        <v>1188</v>
      </c>
      <c r="IC47" s="574" t="s">
        <v>1188</v>
      </c>
      <c r="ID47" s="681" t="s">
        <v>1188</v>
      </c>
      <c r="IE47" s="369" t="s">
        <v>1188</v>
      </c>
      <c r="IF47" s="574" t="s">
        <v>1188</v>
      </c>
      <c r="IG47" s="472" t="str">
        <f t="shared" si="6"/>
        <v>-</v>
      </c>
      <c r="IH47" s="609" t="s">
        <v>1188</v>
      </c>
      <c r="II47" s="694" t="s">
        <v>1188</v>
      </c>
      <c r="IJ47" s="695" t="s">
        <v>1188</v>
      </c>
      <c r="IK47" s="696" t="s">
        <v>1188</v>
      </c>
      <c r="IL47" s="696" t="s">
        <v>1188</v>
      </c>
      <c r="IM47" s="697" t="s">
        <v>1188</v>
      </c>
      <c r="IN47" s="599">
        <v>3</v>
      </c>
      <c r="IO47" s="600">
        <v>1</v>
      </c>
      <c r="IP47" s="601">
        <v>1</v>
      </c>
      <c r="IQ47" s="600">
        <v>38</v>
      </c>
      <c r="IR47" s="587">
        <v>56</v>
      </c>
      <c r="IS47" s="601">
        <v>94</v>
      </c>
      <c r="IT47" s="599" t="s">
        <v>1188</v>
      </c>
      <c r="IU47" s="600" t="s">
        <v>1188</v>
      </c>
      <c r="IV47" s="587" t="s">
        <v>1188</v>
      </c>
      <c r="IW47" s="601" t="s">
        <v>1188</v>
      </c>
      <c r="IX47" s="602" t="s">
        <v>1188</v>
      </c>
      <c r="IY47" s="681">
        <v>0</v>
      </c>
      <c r="IZ47" s="719" t="s">
        <v>1188</v>
      </c>
      <c r="JA47" s="681">
        <v>2</v>
      </c>
      <c r="JB47" s="845" t="s">
        <v>3286</v>
      </c>
      <c r="JC47" s="763">
        <v>2</v>
      </c>
      <c r="JD47" s="683" t="s">
        <v>1866</v>
      </c>
      <c r="JE47" s="684" t="s">
        <v>3287</v>
      </c>
      <c r="JF47" s="471" t="s">
        <v>3288</v>
      </c>
      <c r="JG47" s="472">
        <v>2020</v>
      </c>
      <c r="JH47" s="763">
        <v>1</v>
      </c>
      <c r="JI47" s="683">
        <v>3</v>
      </c>
      <c r="JJ47" s="684" t="s">
        <v>3289</v>
      </c>
      <c r="JK47" s="471" t="s">
        <v>3246</v>
      </c>
      <c r="JL47" s="472">
        <v>2012</v>
      </c>
      <c r="JM47" s="734">
        <v>1</v>
      </c>
      <c r="JN47" s="683">
        <v>2</v>
      </c>
      <c r="JO47" s="683">
        <v>1</v>
      </c>
      <c r="JP47" s="684" t="s">
        <v>3290</v>
      </c>
      <c r="JQ47" s="471" t="s">
        <v>3291</v>
      </c>
      <c r="JR47" s="472">
        <v>2015</v>
      </c>
      <c r="JS47" s="369">
        <v>0</v>
      </c>
      <c r="JT47" s="430" t="s">
        <v>1188</v>
      </c>
      <c r="JU47" s="470" t="s">
        <v>1188</v>
      </c>
      <c r="JV47" s="470" t="s">
        <v>1188</v>
      </c>
      <c r="JW47" s="472" t="s">
        <v>1188</v>
      </c>
      <c r="JX47" s="606">
        <v>0</v>
      </c>
      <c r="JY47" s="607" t="s">
        <v>1188</v>
      </c>
      <c r="JZ47" s="606" t="s">
        <v>1188</v>
      </c>
      <c r="KA47" s="606">
        <f t="shared" si="7"/>
        <v>0</v>
      </c>
      <c r="KB47" s="606"/>
      <c r="KC47" s="606"/>
      <c r="KD47" s="606"/>
      <c r="KE47" s="606"/>
      <c r="KF47" s="606">
        <f t="shared" si="8"/>
        <v>0</v>
      </c>
      <c r="KG47" s="606"/>
      <c r="KH47" s="606"/>
      <c r="KI47" s="606"/>
      <c r="KJ47" s="606"/>
      <c r="KK47" s="606">
        <v>1</v>
      </c>
      <c r="KL47" s="606">
        <v>1</v>
      </c>
      <c r="KM47" s="608">
        <f t="shared" si="9"/>
        <v>0.69849808216094966</v>
      </c>
      <c r="KN47" s="609">
        <v>0.99249041080474854</v>
      </c>
      <c r="KO47" s="609">
        <v>78.846153259277344</v>
      </c>
      <c r="KP47" s="610">
        <v>7</v>
      </c>
      <c r="KQ47" s="608">
        <f t="shared" si="10"/>
        <v>0.62097544670104976</v>
      </c>
      <c r="KR47" s="609">
        <v>0.60487723350524902</v>
      </c>
      <c r="KS47" s="609">
        <v>71.634613037109375</v>
      </c>
      <c r="KT47" s="610">
        <v>8</v>
      </c>
      <c r="KU47" s="610">
        <v>58</v>
      </c>
      <c r="KV47" s="563" t="s">
        <v>1237</v>
      </c>
      <c r="KW47" s="606" t="s">
        <v>3241</v>
      </c>
      <c r="KX47" s="700" t="str">
        <f t="shared" ca="1" si="11"/>
        <v>B</v>
      </c>
      <c r="KY47" s="701">
        <f t="shared" ca="1" si="12"/>
        <v>0.68129633030261294</v>
      </c>
      <c r="KZ47" s="702">
        <f t="shared" ca="1" si="13"/>
        <v>0.55804941176470579</v>
      </c>
      <c r="LA47" s="703">
        <f t="shared" ca="1" si="54"/>
        <v>0.82017142857142866</v>
      </c>
      <c r="LB47" s="703">
        <f t="shared" ca="1" si="92"/>
        <v>0.82143333333333335</v>
      </c>
      <c r="LC47" s="704">
        <f t="shared" ca="1" si="93"/>
        <v>0.52553114754098362</v>
      </c>
      <c r="LD47" s="696" cm="1">
        <f t="array" aca="1" ref="LD47" ca="1">INDIRECT(LD$203&amp;ROW())*LD$205</f>
        <v>4</v>
      </c>
      <c r="LE47" s="696" cm="1">
        <f t="array" aca="1" ref="LE47" ca="1">INDIRECT(LE$203&amp;ROW())*LE$205</f>
        <v>0</v>
      </c>
      <c r="LF47" s="696" cm="1">
        <f t="array" aca="1" ref="LF47" ca="1">INDIRECT(LF$203&amp;ROW())*LF$205</f>
        <v>8</v>
      </c>
      <c r="LG47" s="696" cm="1">
        <f t="array" aca="1" ref="LG47" ca="1">INDIRECT(LG$203&amp;ROW())*LG$205</f>
        <v>3</v>
      </c>
      <c r="LH47" s="696" cm="1">
        <f t="array" aca="1" ref="LH47" ca="1">INDIRECT(LH$203&amp;ROW())*LH$205</f>
        <v>0</v>
      </c>
      <c r="LI47" s="696" cm="1">
        <f t="array" aca="1" ref="LI47" ca="1">INDIRECT(LI$203&amp;ROW())*LI$205</f>
        <v>3</v>
      </c>
      <c r="LJ47" s="696" cm="1">
        <f t="array" aca="1" ref="LJ47" ca="1">INDIRECT(LJ$203&amp;ROW())*LJ$205</f>
        <v>3</v>
      </c>
      <c r="LK47" s="696" cm="1">
        <f t="array" aca="1" ref="LK47" ca="1">INDIRECT(LK$203&amp;ROW())*LK$205</f>
        <v>2</v>
      </c>
      <c r="LL47" s="696" cm="1">
        <f t="array" aca="1" ref="LL47" ca="1">INDIRECT(LL$203&amp;ROW())*LL$205</f>
        <v>2</v>
      </c>
      <c r="LM47" s="696" cm="1">
        <f t="array" aca="1" ref="LM47" ca="1">INDIRECT(LM$203&amp;ROW())*LM$205</f>
        <v>6</v>
      </c>
      <c r="LN47" s="696" cm="1">
        <f t="array" aca="1" ref="LN47" ca="1">INDIRECT(LN$203&amp;ROW())*LN$205</f>
        <v>3</v>
      </c>
      <c r="LO47" s="696" cm="1">
        <f t="array" aca="1" ref="LO47" ca="1">INDIRECT(LO$203&amp;ROW())*LO$205</f>
        <v>0</v>
      </c>
      <c r="LP47" s="696" cm="1">
        <f t="array" aca="1" ref="LP47" ca="1">INDIRECT(LP$203&amp;ROW())*LP$205</f>
        <v>0</v>
      </c>
      <c r="LQ47" s="696" cm="1">
        <f t="array" aca="1" ref="LQ47" ca="1">IF(INDIRECT(LQ$203&amp;ROW())="-",0,INDIRECT(LQ$203&amp;ROW())*LQ$205)</f>
        <v>5.4341999999999997</v>
      </c>
      <c r="LR47" s="696" cm="1">
        <f t="array" aca="1" ref="LR47" ca="1">INDIRECT(LR$203&amp;ROW())*LR$205</f>
        <v>8</v>
      </c>
      <c r="LS47" s="696" cm="1">
        <f t="array" aca="1" ref="LS47" ca="1">IF(INDIRECT(LS$203&amp;ROW())="-",0,INDIRECT(LS$203&amp;ROW())*LS$205)</f>
        <v>5.2236000000000002</v>
      </c>
      <c r="LT47" s="696" cm="1">
        <f t="array" aca="1" ref="LT47" ca="1">INDIRECT(LT$203&amp;ROW())*LT$205</f>
        <v>4</v>
      </c>
      <c r="LU47" s="696" cm="1">
        <f t="array" aca="1" ref="LU47" ca="1">INDIRECT(LU$203&amp;ROW())*LU$205</f>
        <v>2</v>
      </c>
      <c r="LV47" s="696" cm="1">
        <f t="array" aca="1" ref="LV47" ca="1">INDIRECT(LV$203&amp;ROW())*LV$205</f>
        <v>3</v>
      </c>
      <c r="LW47" s="696" cm="1">
        <f t="array" aca="1" ref="LW47" ca="1">INDIRECT(LW$203&amp;ROW())*LW$205</f>
        <v>1</v>
      </c>
      <c r="LX47" s="696" cm="1">
        <f t="array" aca="1" ref="LX47" ca="1">INDIRECT(LX$203&amp;ROW())*LX$205</f>
        <v>2</v>
      </c>
      <c r="LY47" s="696" cm="1">
        <f t="array" aca="1" ref="LY47" ca="1">IF(INDIRECT(LY$203&amp;ROW())="-",0,INDIRECT(LY$203&amp;ROW())*LY$205)</f>
        <v>5.7144000000000004</v>
      </c>
      <c r="LZ47" s="696" cm="1">
        <f t="array" aca="1" ref="LZ47" ca="1">INDIRECT(LZ$203&amp;ROW())*LZ$205</f>
        <v>0</v>
      </c>
      <c r="MA47" s="696" cm="1">
        <f t="array" aca="1" ref="MA47" ca="1">INDIRECT(MA$203&amp;ROW())*MA$205</f>
        <v>4</v>
      </c>
      <c r="MB47" s="696" cm="1">
        <f t="array" aca="1" ref="MB47" ca="1">INDIRECT(MB$203&amp;ROW())*MB$205</f>
        <v>4</v>
      </c>
      <c r="MC47" s="696" cm="1">
        <f t="array" aca="1" ref="MC47" ca="1">IF($MB47=0,0,INDIRECT(MC$203&amp;ROW())*MC$205)</f>
        <v>0.5</v>
      </c>
      <c r="MD47" s="696" cm="1">
        <f t="array" aca="1" ref="MD47" ca="1">IF($MB47=0,0,INDIRECT(MD$203&amp;ROW())*MD$205)</f>
        <v>0.5</v>
      </c>
      <c r="ME47" s="696" cm="1">
        <f t="array" aca="1" ref="ME47" ca="1">IF($MB47=0,0,INDIRECT(ME$203&amp;ROW())*ME$205)</f>
        <v>0.5</v>
      </c>
      <c r="MF47" s="696" cm="1">
        <f t="array" aca="1" ref="MF47" ca="1">IF($MB47=0,0,INDIRECT(MF$203&amp;ROW())*MF$205)</f>
        <v>0.5</v>
      </c>
      <c r="MG47" s="696" cm="1">
        <f t="array" aca="1" ref="MG47" ca="1">INDIRECT(MG$203&amp;ROW())*MG$205</f>
        <v>4</v>
      </c>
      <c r="MH47" s="696" cm="1">
        <f t="array" aca="1" ref="MH47" ca="1">IF($MG47=0,0,INDIRECT(MH$203&amp;ROW())*MH$205)</f>
        <v>0</v>
      </c>
      <c r="MI47" s="696" cm="1">
        <f t="array" aca="1" ref="MI47" ca="1">IF($MG47=0,0,INDIRECT(MI$203&amp;ROW())*MI$205)</f>
        <v>0</v>
      </c>
      <c r="MJ47" s="696" cm="1">
        <f t="array" aca="1" ref="MJ47" ca="1">INDIRECT(MJ$203&amp;ROW())*MJ$205</f>
        <v>0</v>
      </c>
      <c r="MK47" s="696" cm="1">
        <f t="array" aca="1" ref="MK47" ca="1">INDIRECT(MK$203&amp;ROW())*MK$205</f>
        <v>0</v>
      </c>
      <c r="ML47" s="696" cm="1">
        <f t="array" aca="1" ref="ML47" ca="1">INDIRECT(ML$203&amp;ROW())*ML$205</f>
        <v>3</v>
      </c>
      <c r="MM47" s="696" cm="1">
        <f t="array" aca="1" ref="MM47" ca="1">INDIRECT(MM$203&amp;ROW())*MM$205</f>
        <v>4</v>
      </c>
      <c r="MN47" s="696" cm="1">
        <f t="array" aca="1" ref="MN47" ca="1">INDIRECT(MN$203&amp;ROW())*MN$205</f>
        <v>0</v>
      </c>
      <c r="MO47" s="696" cm="1">
        <f t="array" aca="1" ref="MO47" ca="1">INDIRECT(MO$203&amp;ROW())*MO$205</f>
        <v>2</v>
      </c>
      <c r="MP47" s="696" cm="1">
        <f t="array" aca="1" ref="MP47" ca="1">INDIRECT(MP$203&amp;ROW())*MP$205</f>
        <v>2</v>
      </c>
      <c r="MQ47" s="696" cm="1">
        <f t="array" aca="1" ref="MQ47" ca="1">INDIRECT(MQ$203&amp;ROW())*MQ$205</f>
        <v>2</v>
      </c>
      <c r="MR47" s="696" cm="1">
        <f t="array" aca="1" ref="MR47" ca="1">INDIRECT(MR$203&amp;ROW())*MR$205</f>
        <v>2</v>
      </c>
      <c r="MS47" s="696" cm="1">
        <f t="array" aca="1" ref="MS47" ca="1">INDIRECT(MS$203&amp;ROW())*MS$205</f>
        <v>2</v>
      </c>
      <c r="MT47" s="696" cm="1">
        <f t="array" aca="1" ref="MT47" ca="1">INDIRECT(MT$203&amp;ROW())*MT$205</f>
        <v>2</v>
      </c>
      <c r="MU47" s="696" cm="1">
        <f t="array" aca="1" ref="MU47" ca="1">INDIRECT(MU$203&amp;ROW())*MU$205</f>
        <v>2</v>
      </c>
      <c r="MV47" s="696" cm="1">
        <f t="array" aca="1" ref="MV47" ca="1">IF(INDIRECT(MV$203&amp;ROW())="-",0,INDIRECT(MV$203&amp;ROW())*MV$205)</f>
        <v>5.0573999999999995</v>
      </c>
      <c r="MW47" s="696" cm="1">
        <f t="array" aca="1" ref="MW47" ca="1">INDIRECT(MW$203&amp;ROW())*MW$205</f>
        <v>2</v>
      </c>
      <c r="MX47" s="696" cm="1">
        <f t="array" aca="1" ref="MX47" ca="1">INDIRECT(MX$203&amp;ROW())*MX$205</f>
        <v>4</v>
      </c>
      <c r="MY47" s="696" cm="1">
        <f t="array" aca="1" ref="MY47" ca="1">INDIRECT(MY$203&amp;ROW())*MY$205</f>
        <v>0</v>
      </c>
      <c r="NA47" s="701">
        <f t="shared" si="16"/>
        <v>0.60745609756097563</v>
      </c>
      <c r="NB47" s="617">
        <f t="shared" si="17"/>
        <v>0.77647142857142859</v>
      </c>
      <c r="NC47" s="695">
        <f t="shared" si="18"/>
        <v>0.68864615384615391</v>
      </c>
      <c r="ND47" s="697">
        <f t="shared" si="19"/>
        <v>0.66084814814814818</v>
      </c>
      <c r="NE47" s="694">
        <f t="shared" si="20"/>
        <v>0.68335545703167655</v>
      </c>
      <c r="NF47" s="682" t="str">
        <f t="shared" si="21"/>
        <v>B</v>
      </c>
      <c r="NH47" s="606" t="s">
        <v>3241</v>
      </c>
      <c r="NI47" s="563" t="str">
        <f t="shared" si="22"/>
        <v>A</v>
      </c>
      <c r="NJ47" s="563" t="str">
        <f t="shared" si="23"/>
        <v>B</v>
      </c>
      <c r="NK47" s="563" t="str">
        <f t="shared" ca="1" si="24"/>
        <v>B</v>
      </c>
      <c r="NL47" s="563" t="str">
        <f t="shared" ca="1" si="25"/>
        <v>B</v>
      </c>
      <c r="NM47" s="563" t="str">
        <f t="shared" ca="1" si="26"/>
        <v>B</v>
      </c>
      <c r="NN47" s="563" t="str">
        <f t="shared" ca="1" si="55"/>
        <v>B</v>
      </c>
      <c r="NO47" s="563" t="str">
        <f t="shared" ca="1" si="56"/>
        <v>B</v>
      </c>
      <c r="NP47" s="606" t="str">
        <f t="shared" si="27"/>
        <v>-</v>
      </c>
      <c r="NQ47" s="682" t="str">
        <f t="shared" si="28"/>
        <v>-</v>
      </c>
      <c r="NR47" s="682" t="e">
        <f>IF(OR(AND(NI47="A",OR(NJ47="C",NJ47="D")),AND(NI47="A",OR(#REF!="C",#REF!="D")),AND(NI47="B",OR(NJ47="D",#REF!="D")),AND(OR(NI47="C",NI47="D"),OR(NJ47="A",NJ47="B")),AND(OR(NI47="C",NI47="D"),OR(#REF!="A",#REF!="B")),AND(OR(NJ47="A",#REF!="A",NJ47="B",#REF!="B"),OR(NP47="-",NQ47="-")),AND(OR(NJ47="C",#REF!="C",NJ47="D",#REF!="D"),NP47="Yes")),"Yes","-")</f>
        <v>#REF!</v>
      </c>
      <c r="NS47" s="607" t="s">
        <v>3292</v>
      </c>
      <c r="NT47" s="619">
        <f t="shared" si="29"/>
        <v>0.87309999999999999</v>
      </c>
      <c r="NU47" s="619">
        <f t="shared" si="30"/>
        <v>0.68335545703167655</v>
      </c>
      <c r="NV47" s="619">
        <f t="shared" ca="1" si="31"/>
        <v>0.68129633030261294</v>
      </c>
      <c r="NW47" s="619">
        <f t="shared" ca="1" si="57"/>
        <v>0.64244042122359257</v>
      </c>
      <c r="NX47" s="619">
        <f t="shared" ca="1" si="58"/>
        <v>0.67809187200294407</v>
      </c>
      <c r="NY47" s="620">
        <f t="shared" ca="1" si="59"/>
        <v>0.69183599771492732</v>
      </c>
      <c r="NZ47" s="620">
        <f t="shared" ca="1" si="60"/>
        <v>0.71432498842044878</v>
      </c>
      <c r="OA47" s="705" t="s">
        <v>1188</v>
      </c>
      <c r="OB47" s="706" t="s">
        <v>1188</v>
      </c>
      <c r="OC47" s="494"/>
      <c r="OE47" s="606" t="s">
        <v>3241</v>
      </c>
      <c r="OF47" s="700" t="str">
        <f t="shared" ca="1" si="32"/>
        <v>B</v>
      </c>
      <c r="OG47" s="701">
        <f t="shared" ca="1" si="61"/>
        <v>0.64244042122359257</v>
      </c>
      <c r="OH47" s="705">
        <f t="shared" ca="1" si="33"/>
        <v>0.58567788676789589</v>
      </c>
      <c r="OI47" s="696">
        <f t="shared" ca="1" si="34"/>
        <v>0.78750193626097875</v>
      </c>
      <c r="OJ47" s="696">
        <f t="shared" ca="1" si="35"/>
        <v>0.57166062959781927</v>
      </c>
      <c r="OK47" s="697">
        <f t="shared" ca="1" si="36"/>
        <v>0.62492123226767637</v>
      </c>
      <c r="OL47" s="696" cm="1">
        <f t="array" aca="1" ref="OL47" ca="1">INDIRECT(OL$203&amp;ROW())*OL$205</f>
        <v>0.74780000000000002</v>
      </c>
      <c r="OM47" s="696" cm="1">
        <f t="array" aca="1" ref="OM47" ca="1">INDIRECT(OM$203&amp;ROW())*OM$205</f>
        <v>0</v>
      </c>
      <c r="ON47" s="696" cm="1">
        <f t="array" aca="1" ref="ON47" ca="1">INDIRECT(ON$203&amp;ROW())*ON$205</f>
        <v>1.4561999999999999</v>
      </c>
      <c r="OO47" s="696" cm="1">
        <f t="array" aca="1" ref="OO47" ca="1">INDIRECT(OO$203&amp;ROW())*OO$205</f>
        <v>1.0790999999999999</v>
      </c>
      <c r="OP47" s="696" cm="1">
        <f t="array" aca="1" ref="OP47" ca="1">INDIRECT(OP$203&amp;ROW())*OP$205</f>
        <v>0</v>
      </c>
      <c r="OQ47" s="696" cm="1">
        <f t="array" aca="1" ref="OQ47" ca="1">INDIRECT(OQ$203&amp;ROW())*OQ$205</f>
        <v>1.5849</v>
      </c>
      <c r="OR47" s="696" cm="1">
        <f t="array" aca="1" ref="OR47" ca="1">INDIRECT(OR$203&amp;ROW())*OR$205</f>
        <v>1.4141999999999999</v>
      </c>
      <c r="OS47" s="696" cm="1">
        <f t="array" aca="1" ref="OS47" ca="1">INDIRECT(OS$203&amp;ROW())*OS$205</f>
        <v>1.0258</v>
      </c>
      <c r="OT47" s="696" cm="1">
        <f t="array" aca="1" ref="OT47" ca="1">INDIRECT(OT$203&amp;ROW())*OT$205</f>
        <v>0.98180000000000001</v>
      </c>
      <c r="OU47" s="696" cm="1">
        <f t="array" aca="1" ref="OU47" ca="1">INDIRECT(OU$203&amp;ROW())*OU$205</f>
        <v>1.9304999999999999</v>
      </c>
      <c r="OV47" s="696" cm="1">
        <f t="array" aca="1" ref="OV47" ca="1">INDIRECT(OV$203&amp;ROW())*OV$205</f>
        <v>1.2161999999999999</v>
      </c>
      <c r="OW47" s="696" cm="1">
        <f t="array" aca="1" ref="OW47" ca="1">INDIRECT(OW$203&amp;ROW())*OW$205</f>
        <v>0</v>
      </c>
      <c r="OX47" s="696" cm="1">
        <f t="array" aca="1" ref="OX47" ca="1">INDIRECT(OX$203&amp;ROW())*OX$205</f>
        <v>0</v>
      </c>
      <c r="OY47" s="696" cm="1">
        <f t="array" aca="1" ref="OY47" ca="1">IF(INDIRECT(OY$203&amp;ROW())="-",0,INDIRECT(OY$203&amp;ROW())*OY$205)</f>
        <v>0.64277529</v>
      </c>
      <c r="OZ47" s="696" cm="1">
        <f t="array" aca="1" ref="OZ47" ca="1">INDIRECT(OZ$203&amp;ROW())*OZ$205</f>
        <v>1.4206000000000001</v>
      </c>
      <c r="PA47" s="696" cm="1">
        <f t="array" aca="1" ref="PA47" ca="1">IF(INDIRECT(PA$203&amp;ROW())="-",0,INDIRECT(PA$203&amp;ROW())*PA$205)</f>
        <v>0.76908803999999997</v>
      </c>
      <c r="PB47" s="705" cm="1">
        <f t="array" aca="1" ref="PB47" ca="1">INDIRECT(PB$203&amp;ROW())*PB$205</f>
        <v>1.5084</v>
      </c>
      <c r="PC47" s="696" cm="1">
        <f t="array" aca="1" ref="PC47" ca="1">INDIRECT(PC$203&amp;ROW())*PC$205</f>
        <v>1.3946000000000001</v>
      </c>
      <c r="PD47" s="696" cm="1">
        <f t="array" aca="1" ref="PD47" ca="1">INDIRECT(PD$203&amp;ROW())*PD$205</f>
        <v>2.2025999999999999</v>
      </c>
      <c r="PE47" s="696" cm="1">
        <f t="array" aca="1" ref="PE47" ca="1">INDIRECT(PE$203&amp;ROW())*PE$205</f>
        <v>0.64</v>
      </c>
      <c r="PF47" s="696" cm="1">
        <f t="array" aca="1" ref="PF47" ca="1">INDIRECT(PF$203&amp;ROW())*PF$205</f>
        <v>1.3308</v>
      </c>
      <c r="PG47" s="696" cm="1">
        <f t="array" aca="1" ref="PG47" ca="1">IF(INDIRECT(PG$203&amp;ROW())="-",0,INDIRECT(PG$203&amp;ROW())*PG$205)</f>
        <v>0.83335000000000004</v>
      </c>
      <c r="PH47" s="696" cm="1">
        <f t="array" aca="1" ref="PH47" ca="1">INDIRECT(PH$203&amp;ROW())*PH$205</f>
        <v>0</v>
      </c>
      <c r="PI47" s="696" cm="1">
        <f t="array" aca="1" ref="PI47" ca="1">INDIRECT(PI$203&amp;ROW())*PI$205</f>
        <v>1.2145999999999999</v>
      </c>
      <c r="PJ47" s="696" cm="1">
        <f t="array" aca="1" ref="PJ47" ca="1">INDIRECT(PJ$203&amp;ROW())*PJ$205</f>
        <v>0.75980000000000003</v>
      </c>
      <c r="PK47" s="696" cm="1">
        <f t="array" aca="1" ref="PK47" ca="1">IF($PJ47=0,0,INDIRECT(PK$203&amp;ROW())*PK$205)</f>
        <v>0.52759999999999996</v>
      </c>
      <c r="PL47" s="696" cm="1">
        <f t="array" aca="1" ref="PL47" ca="1">IF($MPE47=0,0,INDIRECT(PL$203&amp;ROW())*PL$205)</f>
        <v>0</v>
      </c>
      <c r="PM47" s="696" cm="1">
        <f t="array" aca="1" ref="PM47" ca="1">IF($MPE47=0,0,INDIRECT(PM$203&amp;ROW())*PM$205)</f>
        <v>0</v>
      </c>
      <c r="PN47" s="696" cm="1">
        <f t="array" aca="1" ref="PN47" ca="1">IF($PJ47=0,0,INDIRECT(PN$203&amp;ROW())*PN$205)</f>
        <v>0.52580000000000005</v>
      </c>
      <c r="PO47" s="696" cm="1">
        <f t="array" aca="1" ref="PO47" ca="1">INDIRECT(PO$203&amp;ROW())*PO$205</f>
        <v>0.73140000000000005</v>
      </c>
      <c r="PP47" s="696" cm="1">
        <f t="array" aca="1" ref="PP47" ca="1">IF($PO47=0,0,INDIRECT(PP$203&amp;ROW())*PP$205)</f>
        <v>0</v>
      </c>
      <c r="PQ47" s="696" cm="1">
        <f t="array" aca="1" ref="PQ47" ca="1">IF($PO47=0,0,INDIRECT(PQ$203&amp;ROW())*PQ$205)</f>
        <v>0</v>
      </c>
      <c r="PR47" s="696" cm="1">
        <f t="array" aca="1" ref="PR47" ca="1">INDIRECT(PR$203&amp;ROW())*PR$205</f>
        <v>0</v>
      </c>
      <c r="PS47" s="696" cm="1">
        <f t="array" aca="1" ref="PS47" ca="1">INDIRECT(PS$203&amp;ROW())*PS$205</f>
        <v>0</v>
      </c>
      <c r="PT47" s="696" cm="1">
        <f t="array" aca="1" ref="PT47" ca="1">INDIRECT(PT$203&amp;ROW())*PT$205</f>
        <v>0.72030000000000005</v>
      </c>
      <c r="PU47" s="696" cm="1">
        <f t="array" aca="1" ref="PU47" ca="1">INDIRECT(PU$203&amp;ROW())*PU$205</f>
        <v>1.1798</v>
      </c>
      <c r="PV47" s="696" cm="1">
        <f t="array" aca="1" ref="PV47" ca="1">INDIRECT(PV$203&amp;ROW())*PV$205</f>
        <v>0</v>
      </c>
      <c r="PW47" s="696" cm="1">
        <f t="array" aca="1" ref="PW47" ca="1">INDIRECT(PW$203&amp;ROW())*PW$205</f>
        <v>1.0658000000000001</v>
      </c>
      <c r="PX47" s="696" cm="1">
        <f t="array" aca="1" ref="PX47" ca="1">INDIRECT(PX$203&amp;ROW())*PX$205</f>
        <v>1.1714</v>
      </c>
      <c r="PY47" s="696" cm="1">
        <f t="array" aca="1" ref="PY47" ca="1">INDIRECT(PY$203&amp;ROW())*PY$205</f>
        <v>1.1866000000000001</v>
      </c>
      <c r="PZ47" s="696" cm="1">
        <f t="array" aca="1" ref="PZ47" ca="1">INDIRECT(PZ$203&amp;ROW())*PZ$205</f>
        <v>0.17430000000000001</v>
      </c>
      <c r="QA47" s="696" cm="1">
        <f t="array" aca="1" ref="QA47" ca="1">INDIRECT(QA$203&amp;ROW())*QA$205</f>
        <v>0.31659999999999999</v>
      </c>
      <c r="QB47" s="696" cm="1">
        <f t="array" aca="1" ref="QB47" ca="1">INDIRECT(QB$203&amp;ROW())*QB$205</f>
        <v>1.5966</v>
      </c>
      <c r="QC47" s="696" cm="1">
        <f t="array" aca="1" ref="QC47" ca="1">INDIRECT(QC$203&amp;ROW())*QC$205</f>
        <v>1.4259999999999999</v>
      </c>
      <c r="QD47" s="696" cm="1">
        <f t="array" aca="1" ref="QD47" ca="1">IF(INDIRECT(QD$203&amp;ROW())="-",0,INDIRECT(QD$203&amp;ROW())*QD$205)</f>
        <v>0.51762489</v>
      </c>
      <c r="QE47" s="696" cm="1">
        <f t="array" aca="1" ref="QE47" ca="1">INDIRECT(QE$203&amp;ROW())*QE$205</f>
        <v>0.53280000000000005</v>
      </c>
      <c r="QF47" s="696" cm="1">
        <f t="array" aca="1" ref="QF47" ca="1">INDIRECT(QF$203&amp;ROW())*QF$205</f>
        <v>0.72440000000000004</v>
      </c>
      <c r="QG47" s="696" cm="1">
        <f t="array" aca="1" ref="QG47" ca="1">INDIRECT(QG$203&amp;ROW())*QG$205</f>
        <v>0</v>
      </c>
      <c r="QI47" s="606" t="s">
        <v>3241</v>
      </c>
      <c r="QJ47" s="700" t="str">
        <f t="shared" ca="1" si="37"/>
        <v>B</v>
      </c>
      <c r="QK47" s="701">
        <f t="shared" ca="1" si="62"/>
        <v>0.67809187200294407</v>
      </c>
      <c r="QL47" s="705">
        <f t="shared" ca="1" si="94"/>
        <v>0.64706475952802722</v>
      </c>
      <c r="QM47" s="696">
        <f t="shared" ca="1" si="95"/>
        <v>0.70550703419265104</v>
      </c>
      <c r="QN47" s="696">
        <f t="shared" ca="1" si="40"/>
        <v>0.6539461173104445</v>
      </c>
      <c r="QO47" s="697">
        <f t="shared" ca="1" si="41"/>
        <v>0.70584957698065376</v>
      </c>
      <c r="QP47" s="696" cm="1">
        <f t="array" aca="1" ref="QP47" ca="1">INDIRECT(QP$203&amp;ROW())*QP$205</f>
        <v>3.3451646745381883E-2</v>
      </c>
      <c r="QQ47" s="696" cm="1">
        <f t="array" aca="1" ref="QQ47" ca="1">INDIRECT(QQ$203&amp;ROW())*QQ$205</f>
        <v>0</v>
      </c>
      <c r="QR47" s="696" cm="1">
        <f t="array" aca="1" ref="QR47" ca="1">INDIRECT(QR$203&amp;ROW())*QR$205</f>
        <v>0.15089809664795908</v>
      </c>
      <c r="QS47" s="696" cm="1">
        <f t="array" aca="1" ref="QS47" ca="1">INDIRECT(QS$203&amp;ROW())*QS$205</f>
        <v>0.22471360933801068</v>
      </c>
      <c r="QT47" s="696" cm="1">
        <f t="array" aca="1" ref="QT47" ca="1">INDIRECT(QT$203&amp;ROW())*QT$205</f>
        <v>0</v>
      </c>
      <c r="QU47" s="696" cm="1">
        <f t="array" aca="1" ref="QU47" ca="1">INDIRECT(QU$203&amp;ROW())*QU$205</f>
        <v>0.53329206883563263</v>
      </c>
      <c r="QV47" s="696" cm="1">
        <f t="array" aca="1" ref="QV47" ca="1">INDIRECT(QV$203&amp;ROW())*QV$205</f>
        <v>0.24117831443907087</v>
      </c>
      <c r="QW47" s="696" cm="1">
        <f t="array" aca="1" ref="QW47" ca="1">INDIRECT(QW$203&amp;ROW())*QW$205</f>
        <v>0.35399610916221985</v>
      </c>
      <c r="QX47" s="696" cm="1">
        <f t="array" aca="1" ref="QX47" ca="1">INDIRECT(QX$203&amp;ROW())*QX$205</f>
        <v>0.40427262949275872</v>
      </c>
      <c r="QY47" s="696" cm="1">
        <f t="array" aca="1" ref="QY47" ca="1">INDIRECT(QY$203&amp;ROW())*QY$205</f>
        <v>0.13540247513535897</v>
      </c>
      <c r="QZ47" s="696" cm="1">
        <f t="array" aca="1" ref="QZ47" ca="1">INDIRECT(QZ$203&amp;ROW())*QZ$205</f>
        <v>0.27613248380770827</v>
      </c>
      <c r="RA47" s="696" cm="1">
        <f t="array" aca="1" ref="RA47" ca="1">INDIRECT(RA$203&amp;ROW())*RA$205</f>
        <v>0</v>
      </c>
      <c r="RB47" s="696" cm="1">
        <f t="array" aca="1" ref="RB47" ca="1">INDIRECT(RB$203&amp;ROW())*RB$205</f>
        <v>0</v>
      </c>
      <c r="RC47" s="696" cm="1">
        <f t="array" aca="1" ref="RC47" ca="1">IF(INDIRECT(RC$203&amp;ROW())="-",0,INDIRECT(RC$203&amp;ROW())*RC$205)</f>
        <v>7.5996032767596131E-2</v>
      </c>
      <c r="RD47" s="696" cm="1">
        <f t="array" aca="1" ref="RD47" ca="1">INDIRECT(RD$203&amp;ROW())*RD$205</f>
        <v>7.1442097940886296E-2</v>
      </c>
      <c r="RE47" s="696" cm="1">
        <f t="array" aca="1" ref="RE47" ca="1">IF(INDIRECT(RE$203&amp;ROW())="-",0,INDIRECT(RE$203&amp;ROW())*RE$205)</f>
        <v>5.5099437990625097E-2</v>
      </c>
      <c r="RF47" s="705" cm="1">
        <f t="array" aca="1" ref="RF47" ca="1">INDIRECT(RF$203&amp;ROW())*RF$205</f>
        <v>0.10613798880649605</v>
      </c>
      <c r="RG47" s="696" cm="1">
        <f t="array" aca="1" ref="RG47" ca="1">INDIRECT(RG$203&amp;ROW())*RG$205</f>
        <v>0.27650466908360405</v>
      </c>
      <c r="RH47" s="696" cm="1">
        <f t="array" aca="1" ref="RH47" ca="1">INDIRECT(RH$203&amp;ROW())*RH$205</f>
        <v>8.7581521170816884E-2</v>
      </c>
      <c r="RI47" s="696" cm="1">
        <f t="array" aca="1" ref="RI47" ca="1">INDIRECT(RI$203&amp;ROW())*RI$205</f>
        <v>0.10769689125031101</v>
      </c>
      <c r="RJ47" s="696" cm="1">
        <f t="array" aca="1" ref="RJ47" ca="1">INDIRECT(RJ$203&amp;ROW())*RJ$205</f>
        <v>0.12226723336432462</v>
      </c>
      <c r="RK47" s="696" cm="1">
        <f t="array" aca="1" ref="RK47" ca="1">IF(INDIRECT(RK$203&amp;ROW())="-",0,INDIRECT(RK$203&amp;ROW())*RK$205)</f>
        <v>5.7545530764404475E-2</v>
      </c>
      <c r="RL47" s="696" cm="1">
        <f t="array" aca="1" ref="RL47" ca="1">INDIRECT(RL$203&amp;ROW())*RL$205</f>
        <v>0</v>
      </c>
      <c r="RM47" s="696" cm="1">
        <f t="array" aca="1" ref="RM47" ca="1">INDIRECT(RM$203&amp;ROW())*RM$205</f>
        <v>2.9987460729532761E-2</v>
      </c>
      <c r="RN47" s="696" cm="1">
        <f t="array" aca="1" ref="RN47" ca="1">INDIRECT(RN$203&amp;ROW())*RN$205</f>
        <v>9.3820613050938681E-2</v>
      </c>
      <c r="RO47" s="696" cm="1">
        <f t="array" aca="1" ref="RO47" ca="1">IF($RN47=0,0,INDIRECT(RO$203&amp;ROW())*RO$205)</f>
        <v>7.0312542939625605E-2</v>
      </c>
      <c r="RP47" s="696" cm="1">
        <f t="array" aca="1" ref="RP47" ca="1">IF($RN47=0,0,INDIRECT(RP$203&amp;ROW())*RP$205)</f>
        <v>9.7715867439664539E-2</v>
      </c>
      <c r="RQ47" s="696" cm="1">
        <f t="array" aca="1" ref="RQ47" ca="1">IF($RN47=0,0,INDIRECT(RQ$203&amp;ROW())*RQ$205)</f>
        <v>0.10205798160914871</v>
      </c>
      <c r="RR47" s="696" cm="1">
        <f t="array" aca="1" ref="RR47" ca="1">IF($RN47=0,0,INDIRECT(RR$203&amp;ROW())*RR$205)</f>
        <v>8.2232286875619773E-2</v>
      </c>
      <c r="RS47" s="696" cm="1">
        <f t="array" aca="1" ref="RS47" ca="1">INDIRECT(RS$203&amp;ROW())*RS$205</f>
        <v>7.7466902221184339E-2</v>
      </c>
      <c r="RT47" s="696" cm="1">
        <f t="array" aca="1" ref="RT47" ca="1">IF($RS47=0,0,INDIRECT(RT$203&amp;ROW())*RT$205)</f>
        <v>0</v>
      </c>
      <c r="RU47" s="696" cm="1">
        <f t="array" aca="1" ref="RU47" ca="1">IF($RS47=0,0,INDIRECT(RU$203&amp;ROW())*RU$205)</f>
        <v>0</v>
      </c>
      <c r="RV47" s="696" cm="1">
        <f t="array" aca="1" ref="RV47" ca="1">INDIRECT(RV$203&amp;ROW())*RV$205</f>
        <v>0</v>
      </c>
      <c r="RW47" s="696" cm="1">
        <f t="array" aca="1" ref="RW47" ca="1">INDIRECT(RW$203&amp;ROW())*RW$205</f>
        <v>0</v>
      </c>
      <c r="RX47" s="696" cm="1">
        <f t="array" aca="1" ref="RX47" ca="1">INDIRECT(RX$203&amp;ROW())*RX$205</f>
        <v>9.5370177215571658E-2</v>
      </c>
      <c r="RY47" s="696" cm="1">
        <f t="array" aca="1" ref="RY47" ca="1">INDIRECT(RY$203&amp;ROW())*RY$205</f>
        <v>5.6264463580193595E-2</v>
      </c>
      <c r="RZ47" s="696" cm="1">
        <f t="array" aca="1" ref="RZ47" ca="1">INDIRECT(RZ$203&amp;ROW())*RZ$205</f>
        <v>0</v>
      </c>
      <c r="SA47" s="696" cm="1">
        <f t="array" aca="1" ref="SA47" ca="1">INDIRECT(SA$203&amp;ROW())*SA$205</f>
        <v>0.20458618579029147</v>
      </c>
      <c r="SB47" s="696" cm="1">
        <f t="array" aca="1" ref="SB47" ca="1">INDIRECT(SB$203&amp;ROW())*SB$205</f>
        <v>4.7124126502052749E-2</v>
      </c>
      <c r="SC47" s="696" cm="1">
        <f t="array" aca="1" ref="SC47" ca="1">INDIRECT(SC$203&amp;ROW())*SC$205</f>
        <v>5.4291606235991073E-2</v>
      </c>
      <c r="SD47" s="696" cm="1">
        <f t="array" aca="1" ref="SD47" ca="1">INDIRECT(SD$203&amp;ROW())*SD$205</f>
        <v>0.3072993885784252</v>
      </c>
      <c r="SE47" s="696" cm="1">
        <f t="array" aca="1" ref="SE47" ca="1">INDIRECT(SE$203&amp;ROW())*SE$205</f>
        <v>0.2585618210787391</v>
      </c>
      <c r="SF47" s="696" cm="1">
        <f t="array" aca="1" ref="SF47" ca="1">INDIRECT(SF$203&amp;ROW())*SF$205</f>
        <v>0.13223776648222998</v>
      </c>
      <c r="SG47" s="696" cm="1">
        <f t="array" aca="1" ref="SG47" ca="1">INDIRECT(SG$203&amp;ROW())*SG$205</f>
        <v>7.4767843909269882E-2</v>
      </c>
      <c r="SH47" s="696" cm="1">
        <f t="array" aca="1" ref="SH47" ca="1">IF(INDIRECT(SH$203&amp;ROW())="-",0,INDIRECT(SH$203&amp;ROW())*SH$205)</f>
        <v>6.6319420592955647E-2</v>
      </c>
      <c r="SI47" s="696" cm="1">
        <f t="array" aca="1" ref="SI47" ca="1">INDIRECT(SI$203&amp;ROW())*SI$205</f>
        <v>0.12211943784041945</v>
      </c>
      <c r="SJ47" s="696" cm="1">
        <f t="array" aca="1" ref="SJ47" ca="1">INDIRECT(SJ$203&amp;ROW())*SJ$205</f>
        <v>0.10961749760323641</v>
      </c>
      <c r="SK47" s="696" cm="1">
        <f t="array" aca="1" ref="SK47" ca="1">INDIRECT(SK$203&amp;ROW())*SK$205</f>
        <v>0</v>
      </c>
      <c r="SN47" s="606" t="s">
        <v>3241</v>
      </c>
      <c r="SO47" s="707" cm="1">
        <f t="array" aca="1" ref="SO47" ca="1">INDIRECT(SO$203&amp;ROW())*SO$205</f>
        <v>1</v>
      </c>
      <c r="SP47" s="707" cm="1">
        <f t="array" aca="1" ref="SP47" ca="1">INDIRECT(SP$203&amp;ROW())*SP$205</f>
        <v>0</v>
      </c>
      <c r="SQ47" s="707" cm="1">
        <f t="array" aca="1" ref="SQ47" ca="1">INDIRECT(SQ$203&amp;ROW())*SQ$205</f>
        <v>2</v>
      </c>
      <c r="SR47" s="707" cm="1">
        <f t="array" aca="1" ref="SR47" ca="1">INDIRECT(SR$203&amp;ROW())*SR$205</f>
        <v>3</v>
      </c>
      <c r="SS47" s="707" cm="1">
        <f t="array" aca="1" ref="SS47" ca="1">INDIRECT(SS$203&amp;ROW())*SS$205</f>
        <v>0</v>
      </c>
      <c r="ST47" s="707" cm="1">
        <f t="array" aca="1" ref="ST47" ca="1">INDIRECT(ST$203&amp;ROW())*ST$205</f>
        <v>3</v>
      </c>
      <c r="SU47" s="707" cm="1">
        <f t="array" aca="1" ref="SU47" ca="1">INDIRECT(SU$203&amp;ROW())*SU$205</f>
        <v>3</v>
      </c>
      <c r="SV47" s="707" cm="1">
        <f t="array" aca="1" ref="SV47" ca="1">INDIRECT(SV$203&amp;ROW())*SV$205</f>
        <v>2</v>
      </c>
      <c r="SW47" s="707" cm="1">
        <f t="array" aca="1" ref="SW47" ca="1">INDIRECT(SW$203&amp;ROW())*SW$205</f>
        <v>2</v>
      </c>
      <c r="SX47" s="707" cm="1">
        <f t="array" aca="1" ref="SX47" ca="1">INDIRECT(SX$203&amp;ROW())*SX$205</f>
        <v>3</v>
      </c>
      <c r="SY47" s="707" cm="1">
        <f t="array" aca="1" ref="SY47" ca="1">INDIRECT(SY$203&amp;ROW())*SY$205</f>
        <v>3</v>
      </c>
      <c r="SZ47" s="707" cm="1">
        <f t="array" aca="1" ref="SZ47" ca="1">INDIRECT(SZ$203&amp;ROW())*SZ$205</f>
        <v>0</v>
      </c>
      <c r="TA47" s="707" cm="1">
        <f t="array" aca="1" ref="TA47" ca="1">INDIRECT(TA$203&amp;ROW())*TA$205</f>
        <v>0</v>
      </c>
      <c r="TB47" s="696" cm="1">
        <f t="array" aca="1" ref="TB47" ca="1">IF(INDIRECT(TB$203&amp;ROW())="-",0,INDIRECT(TB$203&amp;ROW())*TB$205)</f>
        <v>0.90569999999999995</v>
      </c>
      <c r="TC47" s="707" cm="1">
        <f t="array" aca="1" ref="TC47" ca="1">INDIRECT(TC$203&amp;ROW())*TC$205</f>
        <v>2</v>
      </c>
      <c r="TD47" s="696" cm="1">
        <f t="array" aca="1" ref="TD47" ca="1">IF(INDIRECT(TD$203&amp;ROW())="-",0,INDIRECT(TD$203&amp;ROW())*TD$205)</f>
        <v>0.87060000000000004</v>
      </c>
      <c r="TE47" s="732" cm="1">
        <f t="array" aca="1" ref="TE47" ca="1">INDIRECT(TE$203&amp;ROW())*TE$205</f>
        <v>2</v>
      </c>
      <c r="TF47" s="707" cm="1">
        <f t="array" aca="1" ref="TF47" ca="1">INDIRECT(TF$203&amp;ROW())*TF$205</f>
        <v>2</v>
      </c>
      <c r="TG47" s="707" cm="1">
        <f t="array" aca="1" ref="TG47" ca="1">INDIRECT(TG$203&amp;ROW())*TG$205</f>
        <v>3</v>
      </c>
      <c r="TH47" s="707" cm="1">
        <f t="array" aca="1" ref="TH47" ca="1">INDIRECT(TH$203&amp;ROW())*TH$205</f>
        <v>1</v>
      </c>
      <c r="TI47" s="707" cm="1">
        <f t="array" aca="1" ref="TI47" ca="1">INDIRECT(TI$203&amp;ROW())*TI$205</f>
        <v>2</v>
      </c>
      <c r="TJ47" s="696" cm="1">
        <f t="array" aca="1" ref="TJ47" ca="1">IF(INDIRECT(TJ$203&amp;ROW())="-",0,INDIRECT(TJ$203&amp;ROW())*TJ$205)</f>
        <v>0.95240000000000002</v>
      </c>
      <c r="TK47" s="707" cm="1">
        <f t="array" aca="1" ref="TK47" ca="1">INDIRECT(TK$203&amp;ROW())*TK$205</f>
        <v>0</v>
      </c>
      <c r="TL47" s="707" cm="1">
        <f t="array" aca="1" ref="TL47" ca="1">INDIRECT(TL$203&amp;ROW())*TL$205</f>
        <v>2</v>
      </c>
      <c r="TM47" s="707" cm="1">
        <f t="array" aca="1" ref="TM47" ca="1">INDIRECT(TM$203&amp;ROW())*TM$205</f>
        <v>1</v>
      </c>
      <c r="TN47" s="707" cm="1">
        <f t="array" aca="1" ref="TN47" ca="1">IF($TM47=0,0,INDIRECT(TN$203&amp;ROW())*TN$205)</f>
        <v>1</v>
      </c>
      <c r="TO47" s="707" cm="1">
        <f t="array" aca="1" ref="TO47" ca="1">IF($TM47=0,0,INDIRECT(TO$203&amp;ROW())*TO$205)</f>
        <v>1</v>
      </c>
      <c r="TP47" s="707" cm="1">
        <f t="array" aca="1" ref="TP47" ca="1">IF($TM47=0,0,INDIRECT(TP$203&amp;ROW())*TP$205)</f>
        <v>1</v>
      </c>
      <c r="TQ47" s="707" cm="1">
        <f t="array" aca="1" ref="TQ47" ca="1">IF($TM47=0,0,INDIRECT(TQ$203&amp;ROW())*TQ$205)</f>
        <v>1</v>
      </c>
      <c r="TR47" s="707" cm="1">
        <f t="array" aca="1" ref="TR47" ca="1">INDIRECT(TR$203&amp;ROW())*TR$205</f>
        <v>1</v>
      </c>
      <c r="TS47" s="707" cm="1">
        <f t="array" aca="1" ref="TS47" ca="1">IF($TR47=0,0,INDIRECT(TS$203&amp;ROW())*TS$205)</f>
        <v>0</v>
      </c>
      <c r="TT47" s="707" cm="1">
        <f t="array" aca="1" ref="TT47" ca="1">IF($TR47=0,0,INDIRECT(TT$203&amp;ROW())*TT$205)</f>
        <v>0</v>
      </c>
      <c r="TU47" s="707" cm="1">
        <f t="array" aca="1" ref="TU47" ca="1">INDIRECT(TU$203&amp;ROW())*TU$205</f>
        <v>0</v>
      </c>
      <c r="TV47" s="707" cm="1">
        <f t="array" aca="1" ref="TV47" ca="1">INDIRECT(TV$203&amp;ROW())*TV$205</f>
        <v>0</v>
      </c>
      <c r="TW47" s="707" cm="1">
        <f t="array" aca="1" ref="TW47" ca="1">INDIRECT(TW$203&amp;ROW())*TW$205</f>
        <v>1</v>
      </c>
      <c r="TX47" s="707" cm="1">
        <f t="array" aca="1" ref="TX47" ca="1">INDIRECT(TX$203&amp;ROW())*TX$205</f>
        <v>2</v>
      </c>
      <c r="TY47" s="707" cm="1">
        <f t="array" aca="1" ref="TY47" ca="1">INDIRECT(TY$203&amp;ROW())*TY$205</f>
        <v>0</v>
      </c>
      <c r="TZ47" s="707" cm="1">
        <f t="array" aca="1" ref="TZ47" ca="1">INDIRECT(TZ$203&amp;ROW())*TZ$205</f>
        <v>2</v>
      </c>
      <c r="UA47" s="707" cm="1">
        <f t="array" aca="1" ref="UA47" ca="1">INDIRECT(UA$203&amp;ROW())*UA$205</f>
        <v>2</v>
      </c>
      <c r="UB47" s="707" cm="1">
        <f t="array" aca="1" ref="UB47" ca="1">INDIRECT(UB$203&amp;ROW())*UB$205</f>
        <v>2</v>
      </c>
      <c r="UC47" s="707" cm="1">
        <f t="array" aca="1" ref="UC47" ca="1">INDIRECT(UC$203&amp;ROW())*UC$205</f>
        <v>1</v>
      </c>
      <c r="UD47" s="707" cm="1">
        <f t="array" aca="1" ref="UD47" ca="1">INDIRECT(UD$203&amp;ROW())*UD$205</f>
        <v>1</v>
      </c>
      <c r="UE47" s="707" cm="1">
        <f t="array" aca="1" ref="UE47" ca="1">INDIRECT(UE$203&amp;ROW())*UE$205</f>
        <v>2</v>
      </c>
      <c r="UF47" s="707" cm="1">
        <f t="array" aca="1" ref="UF47" ca="1">INDIRECT(UF$203&amp;ROW())*UF$205</f>
        <v>2</v>
      </c>
      <c r="UG47" s="696" cm="1">
        <f t="array" aca="1" ref="UG47" ca="1">IF(INDIRECT(UG$203&amp;ROW())="-",0,INDIRECT(UG$203&amp;ROW())*UG$205)</f>
        <v>0.84289999999999998</v>
      </c>
      <c r="UH47" s="707" cm="1">
        <f t="array" aca="1" ref="UH47" ca="1">INDIRECT(UH$203&amp;ROW())*UH$205</f>
        <v>1</v>
      </c>
      <c r="UI47" s="707" cm="1">
        <f t="array" aca="1" ref="UI47" ca="1">INDIRECT(UI$203&amp;ROW())*UI$205</f>
        <v>1</v>
      </c>
      <c r="UJ47" s="707" cm="1">
        <f t="array" aca="1" ref="UJ47" ca="1">INDIRECT(UJ$203&amp;ROW())*UJ$205</f>
        <v>0</v>
      </c>
      <c r="UM47" s="606" t="s">
        <v>3241</v>
      </c>
      <c r="UN47" s="616">
        <f t="shared" ca="1" si="101"/>
        <v>0.18720310219966924</v>
      </c>
      <c r="UO47" s="616">
        <f t="shared" ca="1" si="101"/>
        <v>-0.6225347970107441</v>
      </c>
      <c r="UP47" s="616">
        <f t="shared" ca="1" si="101"/>
        <v>1.190315493832806</v>
      </c>
      <c r="UQ47" s="616">
        <f t="shared" ca="1" si="101"/>
        <v>0.29355872991449461</v>
      </c>
      <c r="UR47" s="616">
        <f t="shared" ca="1" si="101"/>
        <v>-1.7347822393597188</v>
      </c>
      <c r="US47" s="616">
        <f t="shared" ca="1" si="101"/>
        <v>0.41305213694811815</v>
      </c>
      <c r="UT47" s="616">
        <f t="shared" ca="1" si="101"/>
        <v>0.30690415393182785</v>
      </c>
      <c r="UU47" s="616">
        <f t="shared" ca="1" si="101"/>
        <v>-0.54448954097874924</v>
      </c>
      <c r="UV47" s="616">
        <f t="shared" ca="1" si="101"/>
        <v>-0.69788673225296205</v>
      </c>
      <c r="UW47" s="616">
        <f t="shared" ca="1" si="101"/>
        <v>0.6421874155054268</v>
      </c>
      <c r="UX47" s="616">
        <f t="shared" ca="1" si="101"/>
        <v>0.28247365722383649</v>
      </c>
      <c r="UY47" s="616">
        <f t="shared" ca="1" si="101"/>
        <v>-0.67270887390575207</v>
      </c>
      <c r="UZ47" s="616">
        <f t="shared" ca="1" si="101"/>
        <v>-0.80238258590915801</v>
      </c>
      <c r="VA47" s="616">
        <f t="shared" ca="1" si="101"/>
        <v>1.3855204382425002</v>
      </c>
      <c r="VB47" s="616">
        <f t="shared" ca="1" si="101"/>
        <v>1.528010083348541</v>
      </c>
      <c r="VC47" s="616">
        <f t="shared" ca="1" si="96"/>
        <v>1.2351785655232306</v>
      </c>
      <c r="VD47" s="616">
        <f t="shared" ca="1" si="96"/>
        <v>0.85304819841956248</v>
      </c>
      <c r="VE47" s="616">
        <f t="shared" ca="1" si="96"/>
        <v>3.9909080070471406E-2</v>
      </c>
      <c r="VF47" s="616">
        <f t="shared" ca="1" si="96"/>
        <v>0.95807256683723563</v>
      </c>
      <c r="VG47" s="616">
        <f t="shared" ca="1" si="96"/>
        <v>0.19209711823520634</v>
      </c>
      <c r="VH47" s="616">
        <f t="shared" ca="1" si="96"/>
        <v>-0.12784420028857393</v>
      </c>
      <c r="VI47" s="616">
        <f t="shared" ca="1" si="96"/>
        <v>1.4818529209036129</v>
      </c>
      <c r="VJ47" s="616">
        <f t="shared" ca="1" si="96"/>
        <v>-0.90132677458943244</v>
      </c>
      <c r="VK47" s="616">
        <f t="shared" ca="1" si="96"/>
        <v>0.83678976492872159</v>
      </c>
      <c r="VL47" s="616">
        <f t="shared" ca="1" si="96"/>
        <v>1.1863766389476611</v>
      </c>
      <c r="VM47" s="616">
        <f t="shared" ca="1" si="96"/>
        <v>1.7393845659645861</v>
      </c>
      <c r="VN47" s="616">
        <f t="shared" ca="1" si="96"/>
        <v>1.5883663456229635</v>
      </c>
      <c r="VO47" s="616">
        <f t="shared" ca="1" si="96"/>
        <v>2.3604485107108717</v>
      </c>
      <c r="VP47" s="616">
        <f t="shared" ca="1" si="96"/>
        <v>2.1525849422547609</v>
      </c>
      <c r="VQ47" s="616">
        <f t="shared" ca="1" si="86"/>
        <v>1.2773868528042598</v>
      </c>
      <c r="VR47" s="616">
        <f t="shared" ca="1" si="86"/>
        <v>-0.64202286734458469</v>
      </c>
      <c r="VS47" s="616">
        <f t="shared" ca="1" si="86"/>
        <v>-0.40481357988865657</v>
      </c>
      <c r="VT47" s="616">
        <f t="shared" ca="1" si="86"/>
        <v>-0.3878135405833677</v>
      </c>
      <c r="VU47" s="616">
        <f t="shared" ca="1" si="86"/>
        <v>-0.82130507758946303</v>
      </c>
      <c r="VV47" s="616">
        <f t="shared" ca="1" si="86"/>
        <v>0.51470231560879698</v>
      </c>
      <c r="VW47" s="616">
        <f t="shared" ca="1" si="86"/>
        <v>-0.3119461967162912</v>
      </c>
      <c r="VX47" s="616">
        <f t="shared" ca="1" si="86"/>
        <v>-0.78524029103755877</v>
      </c>
      <c r="VY47" s="616">
        <f t="shared" ca="1" si="86"/>
        <v>0.70583605694264007</v>
      </c>
      <c r="VZ47" s="616">
        <f t="shared" ca="1" si="86"/>
        <v>0.68442622420316401</v>
      </c>
      <c r="WA47" s="616">
        <f t="shared" ca="1" si="86"/>
        <v>0.92808016936885662</v>
      </c>
      <c r="WB47" s="616">
        <f t="shared" ca="1" si="86"/>
        <v>0.33435322352896929</v>
      </c>
      <c r="WC47" s="616">
        <f t="shared" ca="1" si="86"/>
        <v>0.47817673461028487</v>
      </c>
      <c r="WD47" s="616">
        <f t="shared" ca="1" si="86"/>
        <v>0.30785317554274461</v>
      </c>
      <c r="WE47" s="616">
        <f t="shared" ca="1" si="86"/>
        <v>0.67426644196529939</v>
      </c>
      <c r="WF47" s="616">
        <f t="shared" ca="1" si="86"/>
        <v>0.79668696433213204</v>
      </c>
      <c r="WG47" s="616">
        <f t="shared" ca="1" si="87"/>
        <v>4.8009398089356427E-2</v>
      </c>
      <c r="WH47" s="616">
        <f t="shared" ca="1" si="87"/>
        <v>0.91987607881584121</v>
      </c>
      <c r="WI47" s="627">
        <f t="shared" ca="1" si="76"/>
        <v>-0.9831420375936909</v>
      </c>
      <c r="WL47" s="606" t="s">
        <v>3241</v>
      </c>
      <c r="WM47" s="700" t="str">
        <f t="shared" ca="1" si="63"/>
        <v>B</v>
      </c>
      <c r="WN47" s="479">
        <f t="shared" ca="1" si="64"/>
        <v>0.69183599771492732</v>
      </c>
      <c r="WO47" s="495">
        <f t="shared" ca="1" si="97"/>
        <v>0.66739380841821216</v>
      </c>
      <c r="WP47" s="458">
        <f t="shared" ca="1" si="97"/>
        <v>0.78114555711263212</v>
      </c>
      <c r="WQ47" s="458">
        <f t="shared" ca="1" si="97"/>
        <v>0.69859533725785317</v>
      </c>
      <c r="WR47" s="459">
        <f t="shared" ca="1" si="97"/>
        <v>0.62020928807101217</v>
      </c>
      <c r="WS47" s="495">
        <f t="shared" ca="1" si="65"/>
        <v>0.14560936451601</v>
      </c>
      <c r="WT47" s="458">
        <f t="shared" ca="1" si="66"/>
        <v>0.57232730619152106</v>
      </c>
      <c r="WU47" s="458">
        <f t="shared" ca="1" si="67"/>
        <v>0.87212437348861338</v>
      </c>
      <c r="WV47" s="459">
        <f t="shared" ca="1" si="68"/>
        <v>0.19168844879583427</v>
      </c>
      <c r="WW47" s="484">
        <f t="shared" ca="1" si="102"/>
        <v>0.13999047982491267</v>
      </c>
      <c r="WX47" s="484">
        <f t="shared" ca="1" si="102"/>
        <v>-0.37545073607717977</v>
      </c>
      <c r="WY47" s="484">
        <f t="shared" ca="1" si="102"/>
        <v>0.86666871105966603</v>
      </c>
      <c r="WZ47" s="484">
        <f t="shared" ca="1" si="102"/>
        <v>0.10559307515024371</v>
      </c>
      <c r="XA47" s="484">
        <f t="shared" ca="1" si="102"/>
        <v>-0.91544458771012349</v>
      </c>
      <c r="XB47" s="484">
        <f t="shared" ca="1" si="102"/>
        <v>0.21821544394969081</v>
      </c>
      <c r="XC47" s="484">
        <f t="shared" ca="1" si="102"/>
        <v>0.14467461816346364</v>
      </c>
      <c r="XD47" s="484">
        <f t="shared" ca="1" si="102"/>
        <v>-0.2792686855680005</v>
      </c>
      <c r="XE47" s="484">
        <f t="shared" ca="1" si="102"/>
        <v>-0.34259259686297905</v>
      </c>
      <c r="XF47" s="484">
        <f t="shared" ca="1" si="102"/>
        <v>0.41324760187774212</v>
      </c>
      <c r="XG47" s="484">
        <f t="shared" ca="1" si="102"/>
        <v>0.1145148206385433</v>
      </c>
      <c r="XH47" s="484">
        <f t="shared" ca="1" si="102"/>
        <v>-0.33958343954762366</v>
      </c>
      <c r="XI47" s="484">
        <f t="shared" ca="1" si="102"/>
        <v>-0.56078518929191046</v>
      </c>
      <c r="XJ47" s="484">
        <f t="shared" ca="1" si="102"/>
        <v>0.98330385502070239</v>
      </c>
      <c r="XK47" s="484">
        <f t="shared" ca="1" si="102"/>
        <v>1.0853455622024688</v>
      </c>
      <c r="XL47" s="484">
        <f t="shared" ca="1" si="98"/>
        <v>1.0911567447832218</v>
      </c>
      <c r="XM47" s="484">
        <f t="shared" ca="1" si="98"/>
        <v>0.64336895124803395</v>
      </c>
      <c r="XN47" s="484">
        <f t="shared" ca="1" si="98"/>
        <v>2.7828601533139714E-2</v>
      </c>
      <c r="XO47" s="484">
        <f t="shared" ca="1" si="98"/>
        <v>0.70341687857189839</v>
      </c>
      <c r="XP47" s="484">
        <f t="shared" ca="1" si="98"/>
        <v>0.12294215567053206</v>
      </c>
      <c r="XQ47" s="484">
        <f t="shared" ca="1" si="98"/>
        <v>-8.50675308720171E-2</v>
      </c>
      <c r="XR47" s="484">
        <f t="shared" ca="1" si="98"/>
        <v>1.2966213057906613</v>
      </c>
      <c r="XS47" s="484">
        <f t="shared" ca="1" si="98"/>
        <v>-0.55611861992167977</v>
      </c>
      <c r="XT47" s="484">
        <f t="shared" ca="1" si="98"/>
        <v>0.50818242424121263</v>
      </c>
      <c r="XU47" s="484">
        <f t="shared" ca="1" si="98"/>
        <v>0.90140897027243294</v>
      </c>
      <c r="XV47" s="484">
        <f t="shared" ca="1" si="98"/>
        <v>0.91769929700291553</v>
      </c>
      <c r="XW47" s="484">
        <f t="shared" ca="1" si="98"/>
        <v>1.0251316394650607</v>
      </c>
      <c r="XX47" s="484">
        <f t="shared" ca="1" si="98"/>
        <v>1.1412768549287065</v>
      </c>
      <c r="XY47" s="484">
        <f t="shared" ca="1" si="98"/>
        <v>1.1318291626375534</v>
      </c>
      <c r="XZ47" s="484">
        <f t="shared" ca="1" si="88"/>
        <v>0.93428074414103568</v>
      </c>
      <c r="YA47" s="484">
        <f t="shared" ca="1" si="88"/>
        <v>-0.43779539324227229</v>
      </c>
      <c r="YB47" s="484">
        <f t="shared" ca="1" si="88"/>
        <v>-0.21272953623148902</v>
      </c>
      <c r="YC47" s="484">
        <f t="shared" ca="1" si="88"/>
        <v>-0.17304240180829866</v>
      </c>
      <c r="YD47" s="484">
        <f t="shared" ca="1" si="88"/>
        <v>-0.6068623218308542</v>
      </c>
      <c r="YE47" s="484">
        <f t="shared" ca="1" si="88"/>
        <v>0.3707400779330165</v>
      </c>
      <c r="YF47" s="484">
        <f t="shared" ca="1" si="88"/>
        <v>-0.18401706144294017</v>
      </c>
      <c r="YG47" s="484">
        <f t="shared" ca="1" si="88"/>
        <v>-0.54699838673676349</v>
      </c>
      <c r="YH47" s="484">
        <f t="shared" ca="1" si="88"/>
        <v>0.3761400347447329</v>
      </c>
      <c r="YI47" s="484">
        <f t="shared" ca="1" si="88"/>
        <v>0.40086843951579315</v>
      </c>
      <c r="YJ47" s="484">
        <f t="shared" ca="1" si="88"/>
        <v>0.55062996448654267</v>
      </c>
      <c r="YK47" s="484">
        <f t="shared" ca="1" si="88"/>
        <v>5.8277766861099353E-2</v>
      </c>
      <c r="YL47" s="484">
        <f t="shared" ca="1" si="88"/>
        <v>0.15139075417761619</v>
      </c>
      <c r="YM47" s="484">
        <f t="shared" ca="1" si="88"/>
        <v>0.24575919003577301</v>
      </c>
      <c r="YN47" s="484">
        <f t="shared" ca="1" si="88"/>
        <v>0.48075197312125845</v>
      </c>
      <c r="YO47" s="484">
        <f t="shared" ca="1" si="88"/>
        <v>0.48924546479636227</v>
      </c>
      <c r="YP47" s="484">
        <f t="shared" ca="1" si="89"/>
        <v>2.5579407302009107E-2</v>
      </c>
      <c r="YQ47" s="484">
        <f t="shared" ca="1" si="89"/>
        <v>0.66635823149419537</v>
      </c>
      <c r="YR47" s="484">
        <f t="shared" ca="1" si="79"/>
        <v>-0.73715989978774943</v>
      </c>
      <c r="YU47" s="606" t="s">
        <v>3241</v>
      </c>
      <c r="YV47" s="700" t="str">
        <f t="shared" ca="1" si="49"/>
        <v>B</v>
      </c>
      <c r="YW47" s="479">
        <f t="shared" ca="1" si="69"/>
        <v>0.71432498842044878</v>
      </c>
      <c r="YX47" s="495">
        <f t="shared" ca="1" si="99"/>
        <v>0.69902117105220585</v>
      </c>
      <c r="YY47" s="458">
        <f t="shared" ca="1" si="99"/>
        <v>0.7156068308133301</v>
      </c>
      <c r="YZ47" s="458">
        <f t="shared" ca="1" si="99"/>
        <v>0.65571146345229936</v>
      </c>
      <c r="ZA47" s="459">
        <f t="shared" ca="1" si="99"/>
        <v>0.7869604883639596</v>
      </c>
      <c r="ZB47" s="495">
        <f t="shared" ca="1" si="70"/>
        <v>-6.1449503489118075E-2</v>
      </c>
      <c r="ZC47" s="458">
        <f t="shared" ca="1" si="71"/>
        <v>0.37514510974080961</v>
      </c>
      <c r="ZD47" s="458">
        <f t="shared" ca="1" si="72"/>
        <v>0.87395122906662914</v>
      </c>
      <c r="ZE47" s="459">
        <f t="shared" ca="1" si="73"/>
        <v>0.30843193288818344</v>
      </c>
      <c r="ZF47" s="484">
        <f t="shared" ca="1" si="103"/>
        <v>6.2622520444229578E-3</v>
      </c>
      <c r="ZG47" s="484">
        <f t="shared" ca="1" si="103"/>
        <v>-7.9385408814590788E-2</v>
      </c>
      <c r="ZH47" s="484">
        <f t="shared" ca="1" si="103"/>
        <v>8.9808171214972948E-2</v>
      </c>
      <c r="ZI47" s="484">
        <f t="shared" ca="1" si="103"/>
        <v>2.1988880583922777E-2</v>
      </c>
      <c r="ZJ47" s="484">
        <f t="shared" ca="1" si="103"/>
        <v>-0.15169406845185204</v>
      </c>
      <c r="ZK47" s="484">
        <f t="shared" ca="1" si="103"/>
        <v>7.3425809550013654E-2</v>
      </c>
      <c r="ZL47" s="484">
        <f t="shared" ca="1" si="103"/>
        <v>2.4672875513209128E-2</v>
      </c>
      <c r="ZM47" s="484">
        <f t="shared" ca="1" si="103"/>
        <v>-9.637358949300015E-2</v>
      </c>
      <c r="ZN47" s="484">
        <f t="shared" ca="1" si="103"/>
        <v>-0.14106825216800692</v>
      </c>
      <c r="ZO47" s="484">
        <f t="shared" ca="1" si="103"/>
        <v>2.8984588520071332E-2</v>
      </c>
      <c r="ZP47" s="484">
        <f t="shared" ca="1" si="103"/>
        <v>2.6000050859821721E-2</v>
      </c>
      <c r="ZQ47" s="484">
        <f t="shared" ca="1" si="103"/>
        <v>-1.1497069191506403E-2</v>
      </c>
      <c r="ZR47" s="484">
        <f t="shared" ca="1" si="103"/>
        <v>-4.5981105838852197E-2</v>
      </c>
      <c r="ZS47" s="484">
        <f t="shared" ca="1" si="103"/>
        <v>0.11625710127509241</v>
      </c>
      <c r="ZT47" s="484">
        <f t="shared" ca="1" si="103"/>
        <v>5.4582123014624152E-2</v>
      </c>
      <c r="ZU47" s="484">
        <f t="shared" ca="1" si="100"/>
        <v>7.8173265309437731E-2</v>
      </c>
      <c r="ZV47" s="484">
        <f t="shared" ca="1" si="100"/>
        <v>4.5270410067628573E-2</v>
      </c>
      <c r="ZW47" s="484">
        <f t="shared" ca="1" si="100"/>
        <v>5.5175234891583769E-3</v>
      </c>
      <c r="ZX47" s="484">
        <f t="shared" ca="1" si="100"/>
        <v>2.7969817598544739E-2</v>
      </c>
      <c r="ZY47" s="484">
        <f t="shared" ca="1" si="100"/>
        <v>2.0688262452075154E-2</v>
      </c>
      <c r="ZZ47" s="484">
        <f t="shared" ca="1" si="100"/>
        <v>-7.8155783354792625E-3</v>
      </c>
      <c r="AAA47" s="484">
        <f t="shared" ca="1" si="100"/>
        <v>8.953592277213511E-2</v>
      </c>
      <c r="AAB47" s="484">
        <f t="shared" ca="1" si="100"/>
        <v>-0.10150745433592355</v>
      </c>
      <c r="AAC47" s="484">
        <f t="shared" ca="1" si="100"/>
        <v>1.2546600107337495E-2</v>
      </c>
      <c r="AAD47" s="484">
        <f t="shared" ca="1" si="100"/>
        <v>0.1113065835753817</v>
      </c>
      <c r="AAE47" s="484">
        <f t="shared" ca="1" si="100"/>
        <v>0.12230055198290701</v>
      </c>
      <c r="AAF47" s="484">
        <f t="shared" ca="1" si="100"/>
        <v>0.15520859527451789</v>
      </c>
      <c r="AAG47" s="484">
        <f t="shared" ca="1" si="100"/>
        <v>0.24090261069547261</v>
      </c>
      <c r="AAH47" s="484">
        <f t="shared" ca="1" si="100"/>
        <v>0.17701198249563294</v>
      </c>
      <c r="AAI47" s="484">
        <f t="shared" ca="1" si="90"/>
        <v>9.8955202424813982E-2</v>
      </c>
      <c r="AAJ47" s="484">
        <f t="shared" ca="1" si="90"/>
        <v>-5.2025335368730337E-2</v>
      </c>
      <c r="AAK47" s="484">
        <f t="shared" ca="1" si="90"/>
        <v>-3.3183772310049216E-2</v>
      </c>
      <c r="AAL47" s="484">
        <f t="shared" ca="1" si="90"/>
        <v>-1.741238539122681E-2</v>
      </c>
      <c r="AAM47" s="484">
        <f t="shared" ca="1" si="90"/>
        <v>-2.189532836791554E-2</v>
      </c>
      <c r="AAN47" s="484">
        <f t="shared" ca="1" si="90"/>
        <v>4.9087251052876063E-2</v>
      </c>
      <c r="AAO47" s="484">
        <f t="shared" ca="1" si="90"/>
        <v>-8.7757427120618361E-3</v>
      </c>
      <c r="AAP47" s="484">
        <f t="shared" ca="1" si="90"/>
        <v>-2.8906649957960041E-2</v>
      </c>
      <c r="AAQ47" s="484">
        <f t="shared" ca="1" si="90"/>
        <v>7.2202153341576855E-2</v>
      </c>
      <c r="AAR47" s="484">
        <f t="shared" ca="1" si="90"/>
        <v>1.612649398533611E-2</v>
      </c>
      <c r="AAS47" s="484">
        <f t="shared" ca="1" si="90"/>
        <v>2.5193481555402932E-2</v>
      </c>
      <c r="AAT47" s="484">
        <f t="shared" ca="1" si="90"/>
        <v>0.1027465411596778</v>
      </c>
      <c r="AAU47" s="484">
        <f t="shared" ca="1" si="90"/>
        <v>0.12363824729832018</v>
      </c>
      <c r="AAV47" s="484">
        <f t="shared" ca="1" si="90"/>
        <v>2.0354908169117208E-2</v>
      </c>
      <c r="AAW47" s="484">
        <f t="shared" ca="1" si="90"/>
        <v>2.5206724043060142E-2</v>
      </c>
      <c r="AAX47" s="484">
        <f t="shared" ca="1" si="90"/>
        <v>6.2683376282438863E-2</v>
      </c>
      <c r="AAY47" s="484">
        <f t="shared" ca="1" si="91"/>
        <v>5.8628807057291149E-3</v>
      </c>
      <c r="AAZ47" s="484">
        <f t="shared" ca="1" si="91"/>
        <v>0.10083451386486998</v>
      </c>
      <c r="ABA47" s="484">
        <f t="shared" ca="1" si="82"/>
        <v>-0.10451532592333997</v>
      </c>
    </row>
    <row r="48" spans="1:729" ht="15" customHeight="1" x14ac:dyDescent="0.35">
      <c r="A48" s="498">
        <v>46</v>
      </c>
      <c r="B48" s="628"/>
      <c r="C48" s="606" t="s">
        <v>3293</v>
      </c>
      <c r="D48" s="629">
        <v>203</v>
      </c>
      <c r="E48" s="630" t="s">
        <v>3294</v>
      </c>
      <c r="F48" s="631" t="s">
        <v>1351</v>
      </c>
      <c r="G48" s="632">
        <v>10708.982</v>
      </c>
      <c r="H48" s="504">
        <v>234718.17041919217</v>
      </c>
      <c r="I48" s="505">
        <v>22000</v>
      </c>
      <c r="J48" s="633" t="s">
        <v>3295</v>
      </c>
      <c r="K48" s="507">
        <v>2</v>
      </c>
      <c r="L48" s="508" t="s">
        <v>3296</v>
      </c>
      <c r="M48" s="828">
        <v>39</v>
      </c>
      <c r="N48" s="829">
        <v>0.8135</v>
      </c>
      <c r="O48" s="830">
        <v>0.72350000000000003</v>
      </c>
      <c r="P48" s="831">
        <v>0.81399999999999995</v>
      </c>
      <c r="Q48" s="832">
        <v>0.90300000000000002</v>
      </c>
      <c r="R48" s="829">
        <v>0.72619999999999996</v>
      </c>
      <c r="S48" s="833">
        <v>0.70840000000000003</v>
      </c>
      <c r="T48" s="833">
        <v>0.65280000000000005</v>
      </c>
      <c r="U48" s="833">
        <v>0.47826000000000002</v>
      </c>
      <c r="V48" s="833">
        <v>0.37009999999999998</v>
      </c>
      <c r="W48" s="633" t="s">
        <v>3297</v>
      </c>
      <c r="X48" s="516" t="s">
        <v>3298</v>
      </c>
      <c r="Y48" s="517">
        <v>3</v>
      </c>
      <c r="Z48" s="834">
        <v>3</v>
      </c>
      <c r="AA48" s="519" t="s">
        <v>3299</v>
      </c>
      <c r="AB48" s="520">
        <v>2019</v>
      </c>
      <c r="AC48" s="576">
        <v>1</v>
      </c>
      <c r="AD48" s="521" t="s">
        <v>3300</v>
      </c>
      <c r="AE48" s="835">
        <v>1</v>
      </c>
      <c r="AF48" s="634" t="s">
        <v>3301</v>
      </c>
      <c r="AG48" s="736" t="s">
        <v>3302</v>
      </c>
      <c r="AH48" s="636">
        <v>1</v>
      </c>
      <c r="AI48" s="636">
        <v>2</v>
      </c>
      <c r="AJ48" s="636">
        <v>2018</v>
      </c>
      <c r="AK48" s="637" t="s">
        <v>1600</v>
      </c>
      <c r="AL48" s="750" t="s">
        <v>3303</v>
      </c>
      <c r="AM48" s="639">
        <v>1</v>
      </c>
      <c r="AN48" s="636" t="s">
        <v>1188</v>
      </c>
      <c r="AO48" s="636" t="s">
        <v>1188</v>
      </c>
      <c r="AP48" s="636">
        <v>1</v>
      </c>
      <c r="AQ48" s="636">
        <v>1</v>
      </c>
      <c r="AR48" s="636">
        <v>1</v>
      </c>
      <c r="AS48" s="636">
        <v>1</v>
      </c>
      <c r="AT48" s="636">
        <v>1</v>
      </c>
      <c r="AU48" s="640">
        <v>1</v>
      </c>
      <c r="AV48" s="842" t="s">
        <v>3304</v>
      </c>
      <c r="AW48" s="642" t="s">
        <v>3305</v>
      </c>
      <c r="AX48" s="843">
        <v>2</v>
      </c>
      <c r="AY48" s="866" t="s">
        <v>3306</v>
      </c>
      <c r="AZ48" s="800">
        <v>2</v>
      </c>
      <c r="BA48" s="845" t="s">
        <v>3307</v>
      </c>
      <c r="BB48" s="631" t="s">
        <v>3308</v>
      </c>
      <c r="BC48" s="646" t="s">
        <v>3309</v>
      </c>
      <c r="BD48" s="631" t="s">
        <v>1607</v>
      </c>
      <c r="BE48" s="631" t="s">
        <v>1317</v>
      </c>
      <c r="BF48" s="631">
        <v>3</v>
      </c>
      <c r="BG48" s="631">
        <v>2011</v>
      </c>
      <c r="BH48" s="631" t="s">
        <v>1197</v>
      </c>
      <c r="BI48" s="631">
        <v>1</v>
      </c>
      <c r="BJ48" s="631">
        <v>2</v>
      </c>
      <c r="BK48" s="631" t="s">
        <v>1324</v>
      </c>
      <c r="BL48" s="631" t="s">
        <v>1257</v>
      </c>
      <c r="BM48" s="859" t="s">
        <v>3310</v>
      </c>
      <c r="BN48" s="647">
        <v>2005</v>
      </c>
      <c r="BO48" s="798" t="s">
        <v>3311</v>
      </c>
      <c r="BP48" s="647">
        <v>2011</v>
      </c>
      <c r="BQ48" s="647">
        <v>2</v>
      </c>
      <c r="BR48" s="647">
        <v>4</v>
      </c>
      <c r="BS48" s="647" t="s">
        <v>1188</v>
      </c>
      <c r="BT48" s="647" t="s">
        <v>1188</v>
      </c>
      <c r="BU48" s="647" t="s">
        <v>1188</v>
      </c>
      <c r="BV48" s="648" t="s">
        <v>1188</v>
      </c>
      <c r="BW48" s="846" t="s">
        <v>3312</v>
      </c>
      <c r="BX48" s="650">
        <v>1992</v>
      </c>
      <c r="BY48" s="647" t="s">
        <v>1611</v>
      </c>
      <c r="BZ48" s="651" t="s">
        <v>2799</v>
      </c>
      <c r="CA48" s="647">
        <v>1</v>
      </c>
      <c r="CB48" s="647" t="s">
        <v>3313</v>
      </c>
      <c r="CC48" s="798" t="s">
        <v>3314</v>
      </c>
      <c r="CD48" s="652">
        <v>2010</v>
      </c>
      <c r="CE48" s="647">
        <v>3</v>
      </c>
      <c r="CF48" s="647">
        <v>2</v>
      </c>
      <c r="CG48" s="633" t="s">
        <v>3315</v>
      </c>
      <c r="CH48" s="647">
        <v>1992</v>
      </c>
      <c r="CI48" s="647">
        <v>1993</v>
      </c>
      <c r="CJ48" s="647">
        <v>3</v>
      </c>
      <c r="CK48" s="651" t="s">
        <v>3316</v>
      </c>
      <c r="CL48" s="651" t="s">
        <v>3317</v>
      </c>
      <c r="CM48" s="647">
        <v>2</v>
      </c>
      <c r="CN48" s="647" t="s">
        <v>1214</v>
      </c>
      <c r="CO48" s="798" t="s">
        <v>3318</v>
      </c>
      <c r="CP48" s="647">
        <v>2010</v>
      </c>
      <c r="CQ48" s="647">
        <v>3</v>
      </c>
      <c r="CR48" s="650">
        <v>2</v>
      </c>
      <c r="CS48" s="846" t="s">
        <v>3319</v>
      </c>
      <c r="CT48" s="647">
        <v>2004</v>
      </c>
      <c r="CU48" s="648">
        <v>2</v>
      </c>
      <c r="CV48" s="846" t="s">
        <v>3320</v>
      </c>
      <c r="CW48" s="647">
        <v>2006</v>
      </c>
      <c r="CX48" s="657">
        <v>1</v>
      </c>
      <c r="CY48" s="863" t="s">
        <v>3321</v>
      </c>
      <c r="CZ48" s="647">
        <v>2010</v>
      </c>
      <c r="DA48" s="657">
        <v>3</v>
      </c>
      <c r="DB48" s="723">
        <v>1032600</v>
      </c>
      <c r="DC48" s="753">
        <v>3</v>
      </c>
      <c r="DD48" s="659" t="s">
        <v>1493</v>
      </c>
      <c r="DE48" s="648">
        <v>2017</v>
      </c>
      <c r="DF48" s="708" t="s">
        <v>3322</v>
      </c>
      <c r="DG48" s="664" t="s">
        <v>3323</v>
      </c>
      <c r="DH48" s="666">
        <v>1</v>
      </c>
      <c r="DI48" s="710" t="s">
        <v>1262</v>
      </c>
      <c r="DJ48" s="709" t="s">
        <v>3324</v>
      </c>
      <c r="DK48" s="665">
        <v>2015</v>
      </c>
      <c r="DL48" s="665">
        <v>2</v>
      </c>
      <c r="DM48" s="655">
        <v>2</v>
      </c>
      <c r="DN48" s="790" t="s">
        <v>3325</v>
      </c>
      <c r="DO48" s="791" t="s">
        <v>3326</v>
      </c>
      <c r="DP48" s="663">
        <v>1</v>
      </c>
      <c r="DQ48" s="642" t="s">
        <v>1262</v>
      </c>
      <c r="DR48" s="578" t="s">
        <v>3327</v>
      </c>
      <c r="DS48" s="753">
        <v>2006</v>
      </c>
      <c r="DT48" s="753">
        <v>3</v>
      </c>
      <c r="DU48" s="657">
        <v>2</v>
      </c>
      <c r="DV48" s="651" t="s">
        <v>3328</v>
      </c>
      <c r="DW48" s="578" t="s">
        <v>3329</v>
      </c>
      <c r="DX48" s="647">
        <v>2002</v>
      </c>
      <c r="DY48" s="647">
        <v>3</v>
      </c>
      <c r="DZ48" s="650">
        <v>2</v>
      </c>
      <c r="EA48" s="743" t="s">
        <v>3330</v>
      </c>
      <c r="EB48" s="506" t="s">
        <v>3331</v>
      </c>
      <c r="EC48" s="647">
        <v>2</v>
      </c>
      <c r="ED48" s="668" t="s">
        <v>1214</v>
      </c>
      <c r="EE48" s="647">
        <v>2003</v>
      </c>
      <c r="EF48" s="647">
        <v>3</v>
      </c>
      <c r="EG48" s="650" t="s">
        <v>1505</v>
      </c>
      <c r="EH48" s="648" t="s">
        <v>1221</v>
      </c>
      <c r="EI48" s="551" t="s">
        <v>3332</v>
      </c>
      <c r="EJ48" s="651" t="s">
        <v>3333</v>
      </c>
      <c r="EK48" s="647" t="s">
        <v>1188</v>
      </c>
      <c r="EL48" s="647" t="s">
        <v>1188</v>
      </c>
      <c r="EM48" s="669" t="s">
        <v>1188</v>
      </c>
      <c r="EN48" s="647" t="s">
        <v>1188</v>
      </c>
      <c r="EO48" s="670" t="s">
        <v>1188</v>
      </c>
      <c r="EP48" s="556">
        <v>0</v>
      </c>
      <c r="EQ48" s="556" t="s">
        <v>1188</v>
      </c>
      <c r="ER48" s="651" t="s">
        <v>1188</v>
      </c>
      <c r="ES48" s="556" t="s">
        <v>1188</v>
      </c>
      <c r="ET48" s="556">
        <v>0</v>
      </c>
      <c r="EU48" s="671">
        <v>0</v>
      </c>
      <c r="EV48" s="672"/>
      <c r="EW48" s="673"/>
      <c r="EX48" s="674"/>
      <c r="EY48" s="631" t="s">
        <v>1280</v>
      </c>
      <c r="EZ48" s="631" t="s">
        <v>1188</v>
      </c>
      <c r="FA48" s="675"/>
      <c r="FB48" s="648">
        <v>0</v>
      </c>
      <c r="FC48" s="676" t="s">
        <v>2460</v>
      </c>
      <c r="FD48" s="647" t="s">
        <v>1012</v>
      </c>
      <c r="FE48" s="648"/>
      <c r="FF48" s="652" t="s">
        <v>1379</v>
      </c>
      <c r="FG48" s="563" t="s">
        <v>1282</v>
      </c>
      <c r="FH48" s="631" t="str">
        <f t="shared" si="0"/>
        <v>A</v>
      </c>
      <c r="FI48" s="677">
        <f t="shared" si="1"/>
        <v>3.3111111111111113</v>
      </c>
      <c r="FJ48" s="678">
        <f t="shared" si="2"/>
        <v>3.6</v>
      </c>
      <c r="FK48" s="679">
        <f t="shared" si="3"/>
        <v>4</v>
      </c>
      <c r="FL48" s="680">
        <f t="shared" si="4"/>
        <v>2.333333333333333</v>
      </c>
      <c r="FM48" s="681">
        <v>2</v>
      </c>
      <c r="FN48" s="574">
        <v>2020</v>
      </c>
      <c r="FO48" s="470" t="s">
        <v>3334</v>
      </c>
      <c r="FP48" s="471" t="s">
        <v>3335</v>
      </c>
      <c r="FQ48" s="430">
        <v>2</v>
      </c>
      <c r="FR48" s="682" t="s">
        <v>1285</v>
      </c>
      <c r="FS48" s="369">
        <v>2</v>
      </c>
      <c r="FT48" s="574">
        <v>2020</v>
      </c>
      <c r="FU48" s="521" t="s">
        <v>3336</v>
      </c>
      <c r="FV48" s="369">
        <v>2</v>
      </c>
      <c r="FW48" s="574">
        <v>2020</v>
      </c>
      <c r="FX48" s="521" t="s">
        <v>3337</v>
      </c>
      <c r="FY48" s="369">
        <v>2</v>
      </c>
      <c r="FZ48" s="574">
        <v>2018</v>
      </c>
      <c r="GA48" s="470" t="s">
        <v>3338</v>
      </c>
      <c r="GB48" s="521" t="s">
        <v>3339</v>
      </c>
      <c r="GC48" s="369">
        <v>2</v>
      </c>
      <c r="GD48" s="574">
        <v>2018</v>
      </c>
      <c r="GE48" s="470" t="s">
        <v>3340</v>
      </c>
      <c r="GF48" s="521" t="s">
        <v>3341</v>
      </c>
      <c r="GG48" s="734">
        <v>2</v>
      </c>
      <c r="GH48" s="574">
        <v>2016</v>
      </c>
      <c r="GI48" s="684" t="s">
        <v>3342</v>
      </c>
      <c r="GJ48" s="572" t="s">
        <v>3343</v>
      </c>
      <c r="GK48" s="369">
        <v>2</v>
      </c>
      <c r="GL48" s="430">
        <v>2015</v>
      </c>
      <c r="GM48" s="686" t="s">
        <v>3344</v>
      </c>
      <c r="GN48" s="572" t="s">
        <v>3345</v>
      </c>
      <c r="GO48" s="871">
        <v>0</v>
      </c>
      <c r="GP48" s="687" t="s">
        <v>1188</v>
      </c>
      <c r="GQ48" s="872" t="s">
        <v>1188</v>
      </c>
      <c r="GR48" s="872" t="s">
        <v>1188</v>
      </c>
      <c r="GS48" s="872" t="s">
        <v>1188</v>
      </c>
      <c r="GT48" s="873" t="s">
        <v>1188</v>
      </c>
      <c r="GU48" s="581">
        <v>0</v>
      </c>
      <c r="GV48" s="687" t="s">
        <v>1188</v>
      </c>
      <c r="GW48" s="872" t="s">
        <v>1188</v>
      </c>
      <c r="GX48" s="873" t="s">
        <v>1188</v>
      </c>
      <c r="GY48" s="874">
        <v>0</v>
      </c>
      <c r="GZ48" s="582" t="s">
        <v>1188</v>
      </c>
      <c r="HA48" s="583" t="s">
        <v>1293</v>
      </c>
      <c r="HB48" s="584">
        <v>1</v>
      </c>
      <c r="HC48" s="585">
        <v>2</v>
      </c>
      <c r="HD48" s="586" t="s">
        <v>3346</v>
      </c>
      <c r="HE48" s="471" t="s">
        <v>3347</v>
      </c>
      <c r="HF48" s="587">
        <v>1992</v>
      </c>
      <c r="HG48" s="587">
        <v>2000</v>
      </c>
      <c r="HH48" s="588">
        <v>2</v>
      </c>
      <c r="HI48" s="586" t="s">
        <v>2472</v>
      </c>
      <c r="HJ48" s="471" t="s">
        <v>3348</v>
      </c>
      <c r="HK48" s="691">
        <v>2004</v>
      </c>
      <c r="HL48" s="692">
        <v>2</v>
      </c>
      <c r="HM48" s="591" t="s">
        <v>3349</v>
      </c>
      <c r="HN48" s="592">
        <v>1999</v>
      </c>
      <c r="HO48" s="681" t="s">
        <v>1188</v>
      </c>
      <c r="HP48" s="574" t="s">
        <v>1188</v>
      </c>
      <c r="HQ48" s="472" t="str">
        <f t="shared" si="5"/>
        <v>-</v>
      </c>
      <c r="HR48" s="593" t="s">
        <v>1188</v>
      </c>
      <c r="HS48" s="574" t="s">
        <v>1188</v>
      </c>
      <c r="HT48" s="574" t="s">
        <v>1188</v>
      </c>
      <c r="HU48" s="574" t="s">
        <v>1188</v>
      </c>
      <c r="HV48" s="574" t="s">
        <v>1188</v>
      </c>
      <c r="HW48" s="574" t="s">
        <v>1188</v>
      </c>
      <c r="HX48" s="574" t="s">
        <v>1188</v>
      </c>
      <c r="HY48" s="574" t="s">
        <v>1188</v>
      </c>
      <c r="HZ48" s="574" t="s">
        <v>1188</v>
      </c>
      <c r="IA48" s="574" t="s">
        <v>1188</v>
      </c>
      <c r="IB48" s="574" t="s">
        <v>1188</v>
      </c>
      <c r="IC48" s="574" t="s">
        <v>1188</v>
      </c>
      <c r="ID48" s="681" t="s">
        <v>1188</v>
      </c>
      <c r="IE48" s="369" t="s">
        <v>1188</v>
      </c>
      <c r="IF48" s="574" t="s">
        <v>1188</v>
      </c>
      <c r="IG48" s="472" t="str">
        <f t="shared" si="6"/>
        <v>-</v>
      </c>
      <c r="IH48" s="609">
        <v>0.73134395460106016</v>
      </c>
      <c r="II48" s="694">
        <v>0.67215719066668</v>
      </c>
      <c r="IJ48" s="695">
        <v>0.67911442061274996</v>
      </c>
      <c r="IK48" s="696">
        <v>0.63039764242579333</v>
      </c>
      <c r="IL48" s="696">
        <v>0.70808573050265144</v>
      </c>
      <c r="IM48" s="697">
        <v>0.67103096912552507</v>
      </c>
      <c r="IN48" s="599">
        <v>3</v>
      </c>
      <c r="IO48" s="600">
        <v>1</v>
      </c>
      <c r="IP48" s="601">
        <v>1</v>
      </c>
      <c r="IQ48" s="600">
        <v>36</v>
      </c>
      <c r="IR48" s="587">
        <v>55</v>
      </c>
      <c r="IS48" s="601">
        <v>91</v>
      </c>
      <c r="IT48" s="599" t="s">
        <v>1188</v>
      </c>
      <c r="IU48" s="600" t="s">
        <v>1188</v>
      </c>
      <c r="IV48" s="587" t="s">
        <v>1188</v>
      </c>
      <c r="IW48" s="601" t="s">
        <v>1188</v>
      </c>
      <c r="IX48" s="602" t="s">
        <v>1188</v>
      </c>
      <c r="IY48" s="681">
        <v>1</v>
      </c>
      <c r="IZ48" s="603" t="s">
        <v>3350</v>
      </c>
      <c r="JA48" s="681">
        <v>2</v>
      </c>
      <c r="JB48" s="845" t="s">
        <v>3351</v>
      </c>
      <c r="JC48" s="763">
        <v>2</v>
      </c>
      <c r="JD48" s="683">
        <v>1</v>
      </c>
      <c r="JE48" s="684" t="s">
        <v>3352</v>
      </c>
      <c r="JF48" s="557" t="s">
        <v>3353</v>
      </c>
      <c r="JG48" s="472">
        <v>2019</v>
      </c>
      <c r="JH48" s="763">
        <v>2</v>
      </c>
      <c r="JI48" s="683">
        <v>3</v>
      </c>
      <c r="JJ48" s="684" t="s">
        <v>3354</v>
      </c>
      <c r="JK48" s="557" t="s">
        <v>3300</v>
      </c>
      <c r="JL48" s="472">
        <v>2018</v>
      </c>
      <c r="JM48" s="734">
        <v>1</v>
      </c>
      <c r="JN48" s="683">
        <v>2</v>
      </c>
      <c r="JO48" s="683">
        <v>1</v>
      </c>
      <c r="JP48" s="684" t="s">
        <v>3355</v>
      </c>
      <c r="JQ48" s="557" t="s">
        <v>3356</v>
      </c>
      <c r="JR48" s="472">
        <v>2016</v>
      </c>
      <c r="JS48" s="734">
        <v>1</v>
      </c>
      <c r="JT48" s="683">
        <v>2</v>
      </c>
      <c r="JU48" s="684" t="s">
        <v>3357</v>
      </c>
      <c r="JV48" s="557" t="s">
        <v>3358</v>
      </c>
      <c r="JW48" s="472">
        <v>2019</v>
      </c>
      <c r="JX48" s="606">
        <v>2</v>
      </c>
      <c r="JY48" s="750" t="s">
        <v>3300</v>
      </c>
      <c r="JZ48" s="606">
        <v>2018</v>
      </c>
      <c r="KA48" s="606">
        <f t="shared" si="7"/>
        <v>1</v>
      </c>
      <c r="KB48" s="606"/>
      <c r="KC48" s="606">
        <v>1</v>
      </c>
      <c r="KD48" s="606"/>
      <c r="KE48" s="606"/>
      <c r="KF48" s="606">
        <f t="shared" si="8"/>
        <v>0</v>
      </c>
      <c r="KG48" s="606"/>
      <c r="KH48" s="606"/>
      <c r="KI48" s="606"/>
      <c r="KJ48" s="606"/>
      <c r="KK48" s="606">
        <v>1</v>
      </c>
      <c r="KL48" s="606">
        <v>1</v>
      </c>
      <c r="KM48" s="608">
        <f t="shared" si="9"/>
        <v>0.67712763547897337</v>
      </c>
      <c r="KN48" s="609">
        <v>0.88563817739486694</v>
      </c>
      <c r="KO48" s="609">
        <v>78.365386962890625</v>
      </c>
      <c r="KP48" s="610">
        <v>8</v>
      </c>
      <c r="KQ48" s="608">
        <f t="shared" si="10"/>
        <v>0.60124554634094241</v>
      </c>
      <c r="KR48" s="609">
        <v>0.50622773170471191</v>
      </c>
      <c r="KS48" s="609">
        <v>68.75</v>
      </c>
      <c r="KT48" s="610">
        <v>11</v>
      </c>
      <c r="KU48" s="610">
        <v>56</v>
      </c>
      <c r="KV48" s="563" t="s">
        <v>1538</v>
      </c>
      <c r="KW48" s="606" t="s">
        <v>3293</v>
      </c>
      <c r="KX48" s="700" t="str">
        <f t="shared" ca="1" si="11"/>
        <v>B</v>
      </c>
      <c r="KY48" s="701">
        <f t="shared" ca="1" si="12"/>
        <v>0.69912279182164672</v>
      </c>
      <c r="KZ48" s="702">
        <f t="shared" ca="1" si="13"/>
        <v>0.7751058823529412</v>
      </c>
      <c r="LA48" s="703">
        <f t="shared" ca="1" si="54"/>
        <v>0.73052380952380958</v>
      </c>
      <c r="LB48" s="703">
        <f t="shared" ca="1" si="92"/>
        <v>0.43154999999999993</v>
      </c>
      <c r="LC48" s="704">
        <f t="shared" ca="1" si="93"/>
        <v>0.8593114754098361</v>
      </c>
      <c r="LD48" s="696" cm="1">
        <f t="array" aca="1" ref="LD48" ca="1">INDIRECT(LD$203&amp;ROW())*LD$205</f>
        <v>8</v>
      </c>
      <c r="LE48" s="696" cm="1">
        <f t="array" aca="1" ref="LE48" ca="1">INDIRECT(LE$203&amp;ROW())*LE$205</f>
        <v>8</v>
      </c>
      <c r="LF48" s="696" cm="1">
        <f t="array" aca="1" ref="LF48" ca="1">INDIRECT(LF$203&amp;ROW())*LF$205</f>
        <v>8</v>
      </c>
      <c r="LG48" s="696" cm="1">
        <f t="array" aca="1" ref="LG48" ca="1">INDIRECT(LG$203&amp;ROW())*LG$205</f>
        <v>3</v>
      </c>
      <c r="LH48" s="696" cm="1">
        <f t="array" aca="1" ref="LH48" ca="1">INDIRECT(LH$203&amp;ROW())*LH$205</f>
        <v>2</v>
      </c>
      <c r="LI48" s="696" cm="1">
        <f t="array" aca="1" ref="LI48" ca="1">INDIRECT(LI$203&amp;ROW())*LI$205</f>
        <v>3</v>
      </c>
      <c r="LJ48" s="696" cm="1">
        <f t="array" aca="1" ref="LJ48" ca="1">INDIRECT(LJ$203&amp;ROW())*LJ$205</f>
        <v>3</v>
      </c>
      <c r="LK48" s="696" cm="1">
        <f t="array" aca="1" ref="LK48" ca="1">INDIRECT(LK$203&amp;ROW())*LK$205</f>
        <v>2</v>
      </c>
      <c r="LL48" s="696" cm="1">
        <f t="array" aca="1" ref="LL48" ca="1">INDIRECT(LL$203&amp;ROW())*LL$205</f>
        <v>3</v>
      </c>
      <c r="LM48" s="696" cm="1">
        <f t="array" aca="1" ref="LM48" ca="1">INDIRECT(LM$203&amp;ROW())*LM$205</f>
        <v>6</v>
      </c>
      <c r="LN48" s="696" cm="1">
        <f t="array" aca="1" ref="LN48" ca="1">INDIRECT(LN$203&amp;ROW())*LN$205</f>
        <v>3</v>
      </c>
      <c r="LO48" s="696" cm="1">
        <f t="array" aca="1" ref="LO48" ca="1">INDIRECT(LO$203&amp;ROW())*LO$205</f>
        <v>0</v>
      </c>
      <c r="LP48" s="696" cm="1">
        <f t="array" aca="1" ref="LP48" ca="1">INDIRECT(LP$203&amp;ROW())*LP$205</f>
        <v>4</v>
      </c>
      <c r="LQ48" s="696" cm="1">
        <f t="array" aca="1" ref="LQ48" ca="1">IF(INDIRECT(LQ$203&amp;ROW())="-",0,INDIRECT(LQ$203&amp;ROW())*LQ$205)</f>
        <v>4.8839999999999995</v>
      </c>
      <c r="LR48" s="696" cm="1">
        <f t="array" aca="1" ref="LR48" ca="1">INDIRECT(LR$203&amp;ROW())*LR$205</f>
        <v>8</v>
      </c>
      <c r="LS48" s="696" cm="1">
        <f t="array" aca="1" ref="LS48" ca="1">IF(INDIRECT(LS$203&amp;ROW())="-",0,INDIRECT(LS$203&amp;ROW())*LS$205)</f>
        <v>4.3410000000000002</v>
      </c>
      <c r="LT48" s="696" cm="1">
        <f t="array" aca="1" ref="LT48" ca="1">INDIRECT(LT$203&amp;ROW())*LT$205</f>
        <v>4</v>
      </c>
      <c r="LU48" s="696" cm="1">
        <f t="array" aca="1" ref="LU48" ca="1">INDIRECT(LU$203&amp;ROW())*LU$205</f>
        <v>2</v>
      </c>
      <c r="LV48" s="696" cm="1">
        <f t="array" aca="1" ref="LV48" ca="1">INDIRECT(LV$203&amp;ROW())*LV$205</f>
        <v>2</v>
      </c>
      <c r="LW48" s="696" cm="1">
        <f t="array" aca="1" ref="LW48" ca="1">INDIRECT(LW$203&amp;ROW())*LW$205</f>
        <v>1</v>
      </c>
      <c r="LX48" s="696" cm="1">
        <f t="array" aca="1" ref="LX48" ca="1">INDIRECT(LX$203&amp;ROW())*LX$205</f>
        <v>2</v>
      </c>
      <c r="LY48" s="696" cm="1">
        <f t="array" aca="1" ref="LY48" ca="1">IF(INDIRECT(LY$203&amp;ROW())="-",0,INDIRECT(LY$203&amp;ROW())*LY$205)</f>
        <v>4.3571999999999997</v>
      </c>
      <c r="LZ48" s="696" cm="1">
        <f t="array" aca="1" ref="LZ48" ca="1">INDIRECT(LZ$203&amp;ROW())*LZ$205</f>
        <v>2</v>
      </c>
      <c r="MA48" s="696" cm="1">
        <f t="array" aca="1" ref="MA48" ca="1">INDIRECT(MA$203&amp;ROW())*MA$205</f>
        <v>4</v>
      </c>
      <c r="MB48" s="696" cm="1">
        <f t="array" aca="1" ref="MB48" ca="1">INDIRECT(MB$203&amp;ROW())*MB$205</f>
        <v>0</v>
      </c>
      <c r="MC48" s="696" cm="1">
        <f t="array" aca="1" ref="MC48" ca="1">IF($MB48=0,0,INDIRECT(MC$203&amp;ROW())*MC$205)</f>
        <v>0</v>
      </c>
      <c r="MD48" s="696" cm="1">
        <f t="array" aca="1" ref="MD48" ca="1">IF($MB48=0,0,INDIRECT(MD$203&amp;ROW())*MD$205)</f>
        <v>0</v>
      </c>
      <c r="ME48" s="696" cm="1">
        <f t="array" aca="1" ref="ME48" ca="1">IF($MB48=0,0,INDIRECT(ME$203&amp;ROW())*ME$205)</f>
        <v>0</v>
      </c>
      <c r="MF48" s="696" cm="1">
        <f t="array" aca="1" ref="MF48" ca="1">IF($MB48=0,0,INDIRECT(MF$203&amp;ROW())*MF$205)</f>
        <v>0</v>
      </c>
      <c r="MG48" s="696" cm="1">
        <f t="array" aca="1" ref="MG48" ca="1">INDIRECT(MG$203&amp;ROW())*MG$205</f>
        <v>0</v>
      </c>
      <c r="MH48" s="696" cm="1">
        <f t="array" aca="1" ref="MH48" ca="1">IF($MG48=0,0,INDIRECT(MH$203&amp;ROW())*MH$205)</f>
        <v>0</v>
      </c>
      <c r="MI48" s="696" cm="1">
        <f t="array" aca="1" ref="MI48" ca="1">IF($MG48=0,0,INDIRECT(MI$203&amp;ROW())*MI$205)</f>
        <v>0</v>
      </c>
      <c r="MJ48" s="696" cm="1">
        <f t="array" aca="1" ref="MJ48" ca="1">INDIRECT(MJ$203&amp;ROW())*MJ$205</f>
        <v>0</v>
      </c>
      <c r="MK48" s="696" cm="1">
        <f t="array" aca="1" ref="MK48" ca="1">INDIRECT(MK$203&amp;ROW())*MK$205</f>
        <v>4</v>
      </c>
      <c r="ML48" s="696" cm="1">
        <f t="array" aca="1" ref="ML48" ca="1">INDIRECT(ML$203&amp;ROW())*ML$205</f>
        <v>6</v>
      </c>
      <c r="MM48" s="696" cm="1">
        <f t="array" aca="1" ref="MM48" ca="1">INDIRECT(MM$203&amp;ROW())*MM$205</f>
        <v>6</v>
      </c>
      <c r="MN48" s="696" cm="1">
        <f t="array" aca="1" ref="MN48" ca="1">INDIRECT(MN$203&amp;ROW())*MN$205</f>
        <v>4</v>
      </c>
      <c r="MO48" s="696" cm="1">
        <f t="array" aca="1" ref="MO48" ca="1">INDIRECT(MO$203&amp;ROW())*MO$205</f>
        <v>2</v>
      </c>
      <c r="MP48" s="696" cm="1">
        <f t="array" aca="1" ref="MP48" ca="1">INDIRECT(MP$203&amp;ROW())*MP$205</f>
        <v>2</v>
      </c>
      <c r="MQ48" s="696" cm="1">
        <f t="array" aca="1" ref="MQ48" ca="1">INDIRECT(MQ$203&amp;ROW())*MQ$205</f>
        <v>2</v>
      </c>
      <c r="MR48" s="696" cm="1">
        <f t="array" aca="1" ref="MR48" ca="1">INDIRECT(MR$203&amp;ROW())*MR$205</f>
        <v>2</v>
      </c>
      <c r="MS48" s="696" cm="1">
        <f t="array" aca="1" ref="MS48" ca="1">INDIRECT(MS$203&amp;ROW())*MS$205</f>
        <v>2</v>
      </c>
      <c r="MT48" s="696" cm="1">
        <f t="array" aca="1" ref="MT48" ca="1">INDIRECT(MT$203&amp;ROW())*MT$205</f>
        <v>3</v>
      </c>
      <c r="MU48" s="696" cm="1">
        <f t="array" aca="1" ref="MU48" ca="1">INDIRECT(MU$203&amp;ROW())*MU$205</f>
        <v>2</v>
      </c>
      <c r="MV48" s="696" cm="1">
        <f t="array" aca="1" ref="MV48" ca="1">IF(INDIRECT(MV$203&amp;ROW())="-",0,INDIRECT(MV$203&amp;ROW())*MV$205)</f>
        <v>5.4180000000000001</v>
      </c>
      <c r="MW48" s="696" cm="1">
        <f t="array" aca="1" ref="MW48" ca="1">INDIRECT(MW$203&amp;ROW())*MW$205</f>
        <v>4</v>
      </c>
      <c r="MX48" s="696" cm="1">
        <f t="array" aca="1" ref="MX48" ca="1">INDIRECT(MX$203&amp;ROW())*MX$205</f>
        <v>4</v>
      </c>
      <c r="MY48" s="696" cm="1">
        <f t="array" aca="1" ref="MY48" ca="1">INDIRECT(MY$203&amp;ROW())*MY$205</f>
        <v>4</v>
      </c>
      <c r="NA48" s="701">
        <f t="shared" si="16"/>
        <v>0.80034146341463419</v>
      </c>
      <c r="NB48" s="617">
        <f t="shared" si="17"/>
        <v>0.69453571428571426</v>
      </c>
      <c r="NC48" s="695">
        <f t="shared" si="18"/>
        <v>0.28663076923076924</v>
      </c>
      <c r="ND48" s="697">
        <f t="shared" si="19"/>
        <v>0.92233333333333334</v>
      </c>
      <c r="NE48" s="694">
        <f t="shared" si="20"/>
        <v>0.67596032006611273</v>
      </c>
      <c r="NF48" s="682" t="str">
        <f t="shared" si="21"/>
        <v>B</v>
      </c>
      <c r="NH48" s="606" t="s">
        <v>3293</v>
      </c>
      <c r="NI48" s="563" t="str">
        <f t="shared" si="22"/>
        <v>A</v>
      </c>
      <c r="NJ48" s="563" t="str">
        <f t="shared" si="23"/>
        <v>B</v>
      </c>
      <c r="NK48" s="563" t="str">
        <f t="shared" ca="1" si="24"/>
        <v>B</v>
      </c>
      <c r="NL48" s="563" t="str">
        <f t="shared" ca="1" si="25"/>
        <v>B</v>
      </c>
      <c r="NM48" s="563" t="str">
        <f t="shared" ca="1" si="26"/>
        <v>B</v>
      </c>
      <c r="NN48" s="563" t="str">
        <f t="shared" ca="1" si="55"/>
        <v>B</v>
      </c>
      <c r="NO48" s="563" t="str">
        <f t="shared" ca="1" si="56"/>
        <v>B</v>
      </c>
      <c r="NP48" s="606" t="str">
        <f t="shared" si="27"/>
        <v>Yes</v>
      </c>
      <c r="NQ48" s="682" t="str">
        <f t="shared" si="28"/>
        <v>Yes</v>
      </c>
      <c r="NR48" s="682" t="e">
        <f>IF(OR(AND(NI48="A",OR(NJ48="C",NJ48="D")),AND(NI48="A",OR(#REF!="C",#REF!="D")),AND(NI48="B",OR(NJ48="D",#REF!="D")),AND(OR(NI48="C",NI48="D"),OR(NJ48="A",NJ48="B")),AND(OR(NI48="C",NI48="D"),OR(#REF!="A",#REF!="B")),AND(OR(NJ48="A",#REF!="A",NJ48="B",#REF!="B"),OR(NP48="-",NQ48="-")),AND(OR(NJ48="C",#REF!="C",NJ48="D",#REF!="D"),NP48="Yes")),"Yes","-")</f>
        <v>#REF!</v>
      </c>
      <c r="NS48" s="607"/>
      <c r="NT48" s="619">
        <f t="shared" si="29"/>
        <v>0.8135</v>
      </c>
      <c r="NU48" s="619">
        <f t="shared" si="30"/>
        <v>0.67596032006611273</v>
      </c>
      <c r="NV48" s="619">
        <f t="shared" ca="1" si="31"/>
        <v>0.69912279182164672</v>
      </c>
      <c r="NW48" s="619">
        <f t="shared" ca="1" si="57"/>
        <v>0.67862949416461438</v>
      </c>
      <c r="NX48" s="619">
        <f t="shared" ca="1" si="58"/>
        <v>0.66160082493001271</v>
      </c>
      <c r="NY48" s="620">
        <f t="shared" ca="1" si="59"/>
        <v>0.68645799788288897</v>
      </c>
      <c r="NZ48" s="620">
        <f t="shared" ca="1" si="60"/>
        <v>0.67321312898419028</v>
      </c>
      <c r="OA48" s="705">
        <v>0.434</v>
      </c>
      <c r="OB48" s="706">
        <v>22</v>
      </c>
      <c r="OC48" s="494"/>
      <c r="OE48" s="606" t="s">
        <v>3293</v>
      </c>
      <c r="OF48" s="700" t="str">
        <f t="shared" ca="1" si="32"/>
        <v>B</v>
      </c>
      <c r="OG48" s="701">
        <f t="shared" ca="1" si="61"/>
        <v>0.67862949416461438</v>
      </c>
      <c r="OH48" s="705">
        <f t="shared" ca="1" si="33"/>
        <v>0.79535339696312357</v>
      </c>
      <c r="OI48" s="696">
        <f t="shared" ca="1" si="34"/>
        <v>0.70076184692597243</v>
      </c>
      <c r="OJ48" s="696">
        <f t="shared" ca="1" si="35"/>
        <v>0.30708453141142933</v>
      </c>
      <c r="OK48" s="697">
        <f t="shared" ca="1" si="36"/>
        <v>0.91131820135793229</v>
      </c>
      <c r="OL48" s="696" cm="1">
        <f t="array" aca="1" ref="OL48" ca="1">INDIRECT(OL$203&amp;ROW())*OL$205</f>
        <v>1.4956</v>
      </c>
      <c r="OM48" s="696" cm="1">
        <f t="array" aca="1" ref="OM48" ca="1">INDIRECT(OM$203&amp;ROW())*OM$205</f>
        <v>1.2061999999999999</v>
      </c>
      <c r="ON48" s="696" cm="1">
        <f t="array" aca="1" ref="ON48" ca="1">INDIRECT(ON$203&amp;ROW())*ON$205</f>
        <v>1.4561999999999999</v>
      </c>
      <c r="OO48" s="696" cm="1">
        <f t="array" aca="1" ref="OO48" ca="1">INDIRECT(OO$203&amp;ROW())*OO$205</f>
        <v>1.0790999999999999</v>
      </c>
      <c r="OP48" s="696" cm="1">
        <f t="array" aca="1" ref="OP48" ca="1">INDIRECT(OP$203&amp;ROW())*OP$205</f>
        <v>1.0553999999999999</v>
      </c>
      <c r="OQ48" s="696" cm="1">
        <f t="array" aca="1" ref="OQ48" ca="1">INDIRECT(OQ$203&amp;ROW())*OQ$205</f>
        <v>1.5849</v>
      </c>
      <c r="OR48" s="696" cm="1">
        <f t="array" aca="1" ref="OR48" ca="1">INDIRECT(OR$203&amp;ROW())*OR$205</f>
        <v>1.4141999999999999</v>
      </c>
      <c r="OS48" s="696" cm="1">
        <f t="array" aca="1" ref="OS48" ca="1">INDIRECT(OS$203&amp;ROW())*OS$205</f>
        <v>1.0258</v>
      </c>
      <c r="OT48" s="696" cm="1">
        <f t="array" aca="1" ref="OT48" ca="1">INDIRECT(OT$203&amp;ROW())*OT$205</f>
        <v>1.4727000000000001</v>
      </c>
      <c r="OU48" s="696" cm="1">
        <f t="array" aca="1" ref="OU48" ca="1">INDIRECT(OU$203&amp;ROW())*OU$205</f>
        <v>1.9304999999999999</v>
      </c>
      <c r="OV48" s="696" cm="1">
        <f t="array" aca="1" ref="OV48" ca="1">INDIRECT(OV$203&amp;ROW())*OV$205</f>
        <v>1.2161999999999999</v>
      </c>
      <c r="OW48" s="696" cm="1">
        <f t="array" aca="1" ref="OW48" ca="1">INDIRECT(OW$203&amp;ROW())*OW$205</f>
        <v>0</v>
      </c>
      <c r="OX48" s="696" cm="1">
        <f t="array" aca="1" ref="OX48" ca="1">INDIRECT(OX$203&amp;ROW())*OX$205</f>
        <v>1.3977999999999999</v>
      </c>
      <c r="OY48" s="696" cm="1">
        <f t="array" aca="1" ref="OY48" ca="1">IF(INDIRECT(OY$203&amp;ROW())="-",0,INDIRECT(OY$203&amp;ROW())*OY$205)</f>
        <v>0.57769579999999998</v>
      </c>
      <c r="OZ48" s="696" cm="1">
        <f t="array" aca="1" ref="OZ48" ca="1">INDIRECT(OZ$203&amp;ROW())*OZ$205</f>
        <v>1.4206000000000001</v>
      </c>
      <c r="PA48" s="696" cm="1">
        <f t="array" aca="1" ref="PA48" ca="1">IF(INDIRECT(PA$203&amp;ROW())="-",0,INDIRECT(PA$203&amp;ROW())*PA$205)</f>
        <v>0.63913989999999998</v>
      </c>
      <c r="PB48" s="705" cm="1">
        <f t="array" aca="1" ref="PB48" ca="1">INDIRECT(PB$203&amp;ROW())*PB$205</f>
        <v>1.5084</v>
      </c>
      <c r="PC48" s="696" cm="1">
        <f t="array" aca="1" ref="PC48" ca="1">INDIRECT(PC$203&amp;ROW())*PC$205</f>
        <v>1.3946000000000001</v>
      </c>
      <c r="PD48" s="696" cm="1">
        <f t="array" aca="1" ref="PD48" ca="1">INDIRECT(PD$203&amp;ROW())*PD$205</f>
        <v>1.4683999999999999</v>
      </c>
      <c r="PE48" s="696" cm="1">
        <f t="array" aca="1" ref="PE48" ca="1">INDIRECT(PE$203&amp;ROW())*PE$205</f>
        <v>0.64</v>
      </c>
      <c r="PF48" s="696" cm="1">
        <f t="array" aca="1" ref="PF48" ca="1">INDIRECT(PF$203&amp;ROW())*PF$205</f>
        <v>1.3308</v>
      </c>
      <c r="PG48" s="696" cm="1">
        <f t="array" aca="1" ref="PG48" ca="1">IF(INDIRECT(PG$203&amp;ROW())="-",0,INDIRECT(PG$203&amp;ROW())*PG$205)</f>
        <v>0.63542499999999991</v>
      </c>
      <c r="PH48" s="696" cm="1">
        <f t="array" aca="1" ref="PH48" ca="1">INDIRECT(PH$203&amp;ROW())*PH$205</f>
        <v>0.61699999999999999</v>
      </c>
      <c r="PI48" s="696" cm="1">
        <f t="array" aca="1" ref="PI48" ca="1">INDIRECT(PI$203&amp;ROW())*PI$205</f>
        <v>1.2145999999999999</v>
      </c>
      <c r="PJ48" s="696" cm="1">
        <f t="array" aca="1" ref="PJ48" ca="1">INDIRECT(PJ$203&amp;ROW())*PJ$205</f>
        <v>0</v>
      </c>
      <c r="PK48" s="696" cm="1">
        <f t="array" aca="1" ref="PK48" ca="1">IF($PJ48=0,0,INDIRECT(PK$203&amp;ROW())*PK$205)</f>
        <v>0</v>
      </c>
      <c r="PL48" s="696" cm="1">
        <f t="array" aca="1" ref="PL48" ca="1">IF($MPE48=0,0,INDIRECT(PL$203&amp;ROW())*PL$205)</f>
        <v>0</v>
      </c>
      <c r="PM48" s="696" cm="1">
        <f t="array" aca="1" ref="PM48" ca="1">IF($MPE48=0,0,INDIRECT(PM$203&amp;ROW())*PM$205)</f>
        <v>0</v>
      </c>
      <c r="PN48" s="696" cm="1">
        <f t="array" aca="1" ref="PN48" ca="1">IF($PJ48=0,0,INDIRECT(PN$203&amp;ROW())*PN$205)</f>
        <v>0</v>
      </c>
      <c r="PO48" s="696" cm="1">
        <f t="array" aca="1" ref="PO48" ca="1">INDIRECT(PO$203&amp;ROW())*PO$205</f>
        <v>0</v>
      </c>
      <c r="PP48" s="696" cm="1">
        <f t="array" aca="1" ref="PP48" ca="1">IF($PO48=0,0,INDIRECT(PP$203&amp;ROW())*PP$205)</f>
        <v>0</v>
      </c>
      <c r="PQ48" s="696" cm="1">
        <f t="array" aca="1" ref="PQ48" ca="1">IF($PO48=0,0,INDIRECT(PQ$203&amp;ROW())*PQ$205)</f>
        <v>0</v>
      </c>
      <c r="PR48" s="696" cm="1">
        <f t="array" aca="1" ref="PR48" ca="1">INDIRECT(PR$203&amp;ROW())*PR$205</f>
        <v>0</v>
      </c>
      <c r="PS48" s="696" cm="1">
        <f t="array" aca="1" ref="PS48" ca="1">INDIRECT(PS$203&amp;ROW())*PS$205</f>
        <v>0.7389</v>
      </c>
      <c r="PT48" s="696" cm="1">
        <f t="array" aca="1" ref="PT48" ca="1">INDIRECT(PT$203&amp;ROW())*PT$205</f>
        <v>1.4406000000000001</v>
      </c>
      <c r="PU48" s="696" cm="1">
        <f t="array" aca="1" ref="PU48" ca="1">INDIRECT(PU$203&amp;ROW())*PU$205</f>
        <v>1.7696999999999998</v>
      </c>
      <c r="PV48" s="696" cm="1">
        <f t="array" aca="1" ref="PV48" ca="1">INDIRECT(PV$203&amp;ROW())*PV$205</f>
        <v>0.6966</v>
      </c>
      <c r="PW48" s="696" cm="1">
        <f t="array" aca="1" ref="PW48" ca="1">INDIRECT(PW$203&amp;ROW())*PW$205</f>
        <v>1.0658000000000001</v>
      </c>
      <c r="PX48" s="696" cm="1">
        <f t="array" aca="1" ref="PX48" ca="1">INDIRECT(PX$203&amp;ROW())*PX$205</f>
        <v>1.1714</v>
      </c>
      <c r="PY48" s="696" cm="1">
        <f t="array" aca="1" ref="PY48" ca="1">INDIRECT(PY$203&amp;ROW())*PY$205</f>
        <v>1.1866000000000001</v>
      </c>
      <c r="PZ48" s="696" cm="1">
        <f t="array" aca="1" ref="PZ48" ca="1">INDIRECT(PZ$203&amp;ROW())*PZ$205</f>
        <v>0.17430000000000001</v>
      </c>
      <c r="QA48" s="696" cm="1">
        <f t="array" aca="1" ref="QA48" ca="1">INDIRECT(QA$203&amp;ROW())*QA$205</f>
        <v>0.31659999999999999</v>
      </c>
      <c r="QB48" s="696" cm="1">
        <f t="array" aca="1" ref="QB48" ca="1">INDIRECT(QB$203&amp;ROW())*QB$205</f>
        <v>2.3948999999999998</v>
      </c>
      <c r="QC48" s="696" cm="1">
        <f t="array" aca="1" ref="QC48" ca="1">INDIRECT(QC$203&amp;ROW())*QC$205</f>
        <v>1.4259999999999999</v>
      </c>
      <c r="QD48" s="696" cm="1">
        <f t="array" aca="1" ref="QD48" ca="1">IF(INDIRECT(QD$203&amp;ROW())="-",0,INDIRECT(QD$203&amp;ROW())*QD$205)</f>
        <v>0.55453229999999998</v>
      </c>
      <c r="QE48" s="696" cm="1">
        <f t="array" aca="1" ref="QE48" ca="1">INDIRECT(QE$203&amp;ROW())*QE$205</f>
        <v>1.0656000000000001</v>
      </c>
      <c r="QF48" s="696" cm="1">
        <f t="array" aca="1" ref="QF48" ca="1">INDIRECT(QF$203&amp;ROW())*QF$205</f>
        <v>0.72440000000000004</v>
      </c>
      <c r="QG48" s="696" cm="1">
        <f t="array" aca="1" ref="QG48" ca="1">INDIRECT(QG$203&amp;ROW())*QG$205</f>
        <v>0.74980000000000002</v>
      </c>
      <c r="QI48" s="606" t="s">
        <v>3293</v>
      </c>
      <c r="QJ48" s="700" t="str">
        <f t="shared" ca="1" si="37"/>
        <v>B</v>
      </c>
      <c r="QK48" s="701">
        <f t="shared" ca="1" si="62"/>
        <v>0.66160082493001271</v>
      </c>
      <c r="QL48" s="705">
        <f t="shared" ca="1" si="94"/>
        <v>0.84692756233143629</v>
      </c>
      <c r="QM48" s="696">
        <f t="shared" ca="1" si="95"/>
        <v>0.66954113648543634</v>
      </c>
      <c r="QN48" s="696">
        <f t="shared" ca="1" si="40"/>
        <v>0.19954795526493097</v>
      </c>
      <c r="QO48" s="697">
        <f t="shared" ca="1" si="41"/>
        <v>0.93038664563824747</v>
      </c>
      <c r="QP48" s="696" cm="1">
        <f t="array" aca="1" ref="QP48" ca="1">INDIRECT(QP$203&amp;ROW())*QP$205</f>
        <v>6.6903293490763766E-2</v>
      </c>
      <c r="QQ48" s="696" cm="1">
        <f t="array" aca="1" ref="QQ48" ca="1">INDIRECT(QQ$203&amp;ROW())*QQ$205</f>
        <v>0.25503926590378434</v>
      </c>
      <c r="QR48" s="696" cm="1">
        <f t="array" aca="1" ref="QR48" ca="1">INDIRECT(QR$203&amp;ROW())*QR$205</f>
        <v>0.15089809664795908</v>
      </c>
      <c r="QS48" s="696" cm="1">
        <f t="array" aca="1" ref="QS48" ca="1">INDIRECT(QS$203&amp;ROW())*QS$205</f>
        <v>0.22471360933801068</v>
      </c>
      <c r="QT48" s="696" cm="1">
        <f t="array" aca="1" ref="QT48" ca="1">INDIRECT(QT$203&amp;ROW())*QT$205</f>
        <v>0.17488542943331029</v>
      </c>
      <c r="QU48" s="696" cm="1">
        <f t="array" aca="1" ref="QU48" ca="1">INDIRECT(QU$203&amp;ROW())*QU$205</f>
        <v>0.53329206883563263</v>
      </c>
      <c r="QV48" s="696" cm="1">
        <f t="array" aca="1" ref="QV48" ca="1">INDIRECT(QV$203&amp;ROW())*QV$205</f>
        <v>0.24117831443907087</v>
      </c>
      <c r="QW48" s="696" cm="1">
        <f t="array" aca="1" ref="QW48" ca="1">INDIRECT(QW$203&amp;ROW())*QW$205</f>
        <v>0.35399610916221985</v>
      </c>
      <c r="QX48" s="696" cm="1">
        <f t="array" aca="1" ref="QX48" ca="1">INDIRECT(QX$203&amp;ROW())*QX$205</f>
        <v>0.60640894423913805</v>
      </c>
      <c r="QY48" s="696" cm="1">
        <f t="array" aca="1" ref="QY48" ca="1">INDIRECT(QY$203&amp;ROW())*QY$205</f>
        <v>0.13540247513535897</v>
      </c>
      <c r="QZ48" s="696" cm="1">
        <f t="array" aca="1" ref="QZ48" ca="1">INDIRECT(QZ$203&amp;ROW())*QZ$205</f>
        <v>0.27613248380770827</v>
      </c>
      <c r="RA48" s="696" cm="1">
        <f t="array" aca="1" ref="RA48" ca="1">INDIRECT(RA$203&amp;ROW())*RA$205</f>
        <v>0</v>
      </c>
      <c r="RB48" s="696" cm="1">
        <f t="array" aca="1" ref="RB48" ca="1">INDIRECT(RB$203&amp;ROW())*RB$205</f>
        <v>0.11461142513892485</v>
      </c>
      <c r="RC48" s="696" cm="1">
        <f t="array" aca="1" ref="RC48" ca="1">IF(INDIRECT(RC$203&amp;ROW())="-",0,INDIRECT(RC$203&amp;ROW())*RC$205)</f>
        <v>6.8301612755684277E-2</v>
      </c>
      <c r="RD48" s="696" cm="1">
        <f t="array" aca="1" ref="RD48" ca="1">INDIRECT(RD$203&amp;ROW())*RD$205</f>
        <v>7.1442097940886296E-2</v>
      </c>
      <c r="RE48" s="696" cm="1">
        <f t="array" aca="1" ref="RE48" ca="1">IF(INDIRECT(RE$203&amp;ROW())="-",0,INDIRECT(RE$203&amp;ROW())*RE$205)</f>
        <v>4.5789620246057039E-2</v>
      </c>
      <c r="RF48" s="705" cm="1">
        <f t="array" aca="1" ref="RF48" ca="1">INDIRECT(RF$203&amp;ROW())*RF$205</f>
        <v>0.10613798880649605</v>
      </c>
      <c r="RG48" s="696" cm="1">
        <f t="array" aca="1" ref="RG48" ca="1">INDIRECT(RG$203&amp;ROW())*RG$205</f>
        <v>0.27650466908360405</v>
      </c>
      <c r="RH48" s="696" cm="1">
        <f t="array" aca="1" ref="RH48" ca="1">INDIRECT(RH$203&amp;ROW())*RH$205</f>
        <v>5.8387680780544585E-2</v>
      </c>
      <c r="RI48" s="696" cm="1">
        <f t="array" aca="1" ref="RI48" ca="1">INDIRECT(RI$203&amp;ROW())*RI$205</f>
        <v>0.10769689125031101</v>
      </c>
      <c r="RJ48" s="696" cm="1">
        <f t="array" aca="1" ref="RJ48" ca="1">INDIRECT(RJ$203&amp;ROW())*RJ$205</f>
        <v>0.12226723336432462</v>
      </c>
      <c r="RK48" s="696" cm="1">
        <f t="array" aca="1" ref="RK48" ca="1">IF(INDIRECT(RK$203&amp;ROW())="-",0,INDIRECT(RK$203&amp;ROW())*RK$205)</f>
        <v>4.3878165099864051E-2</v>
      </c>
      <c r="RL48" s="696" cm="1">
        <f t="array" aca="1" ref="RL48" ca="1">INDIRECT(RL$203&amp;ROW())*RL$205</f>
        <v>0.11262003659234653</v>
      </c>
      <c r="RM48" s="696" cm="1">
        <f t="array" aca="1" ref="RM48" ca="1">INDIRECT(RM$203&amp;ROW())*RM$205</f>
        <v>2.9987460729532761E-2</v>
      </c>
      <c r="RN48" s="696" cm="1">
        <f t="array" aca="1" ref="RN48" ca="1">INDIRECT(RN$203&amp;ROW())*RN$205</f>
        <v>0</v>
      </c>
      <c r="RO48" s="696" cm="1">
        <f t="array" aca="1" ref="RO48" ca="1">IF($RN48=0,0,INDIRECT(RO$203&amp;ROW())*RO$205)</f>
        <v>0</v>
      </c>
      <c r="RP48" s="696" cm="1">
        <f t="array" aca="1" ref="RP48" ca="1">IF($RN48=0,0,INDIRECT(RP$203&amp;ROW())*RP$205)</f>
        <v>0</v>
      </c>
      <c r="RQ48" s="696" cm="1">
        <f t="array" aca="1" ref="RQ48" ca="1">IF($RN48=0,0,INDIRECT(RQ$203&amp;ROW())*RQ$205)</f>
        <v>0</v>
      </c>
      <c r="RR48" s="696" cm="1">
        <f t="array" aca="1" ref="RR48" ca="1">IF($RN48=0,0,INDIRECT(RR$203&amp;ROW())*RR$205)</f>
        <v>0</v>
      </c>
      <c r="RS48" s="696" cm="1">
        <f t="array" aca="1" ref="RS48" ca="1">INDIRECT(RS$203&amp;ROW())*RS$205</f>
        <v>0</v>
      </c>
      <c r="RT48" s="696" cm="1">
        <f t="array" aca="1" ref="RT48" ca="1">IF($RS48=0,0,INDIRECT(RT$203&amp;ROW())*RT$205)</f>
        <v>0</v>
      </c>
      <c r="RU48" s="696" cm="1">
        <f t="array" aca="1" ref="RU48" ca="1">IF($RS48=0,0,INDIRECT(RU$203&amp;ROW())*RU$205)</f>
        <v>0</v>
      </c>
      <c r="RV48" s="696" cm="1">
        <f t="array" aca="1" ref="RV48" ca="1">INDIRECT(RV$203&amp;ROW())*RV$205</f>
        <v>0</v>
      </c>
      <c r="RW48" s="696" cm="1">
        <f t="array" aca="1" ref="RW48" ca="1">INDIRECT(RW$203&amp;ROW())*RW$205</f>
        <v>2.6659190312299668E-2</v>
      </c>
      <c r="RX48" s="696" cm="1">
        <f t="array" aca="1" ref="RX48" ca="1">INDIRECT(RX$203&amp;ROW())*RX$205</f>
        <v>0.19074035443114332</v>
      </c>
      <c r="RY48" s="696" cm="1">
        <f t="array" aca="1" ref="RY48" ca="1">INDIRECT(RY$203&amp;ROW())*RY$205</f>
        <v>8.4396695370290389E-2</v>
      </c>
      <c r="RZ48" s="696" cm="1">
        <f t="array" aca="1" ref="RZ48" ca="1">INDIRECT(RZ$203&amp;ROW())*RZ$205</f>
        <v>3.6812489486199085E-2</v>
      </c>
      <c r="SA48" s="696" cm="1">
        <f t="array" aca="1" ref="SA48" ca="1">INDIRECT(SA$203&amp;ROW())*SA$205</f>
        <v>0.20458618579029147</v>
      </c>
      <c r="SB48" s="696" cm="1">
        <f t="array" aca="1" ref="SB48" ca="1">INDIRECT(SB$203&amp;ROW())*SB$205</f>
        <v>4.7124126502052749E-2</v>
      </c>
      <c r="SC48" s="696" cm="1">
        <f t="array" aca="1" ref="SC48" ca="1">INDIRECT(SC$203&amp;ROW())*SC$205</f>
        <v>5.4291606235991073E-2</v>
      </c>
      <c r="SD48" s="696" cm="1">
        <f t="array" aca="1" ref="SD48" ca="1">INDIRECT(SD$203&amp;ROW())*SD$205</f>
        <v>0.3072993885784252</v>
      </c>
      <c r="SE48" s="696" cm="1">
        <f t="array" aca="1" ref="SE48" ca="1">INDIRECT(SE$203&amp;ROW())*SE$205</f>
        <v>0.2585618210787391</v>
      </c>
      <c r="SF48" s="696" cm="1">
        <f t="array" aca="1" ref="SF48" ca="1">INDIRECT(SF$203&amp;ROW())*SF$205</f>
        <v>0.19835664972334499</v>
      </c>
      <c r="SG48" s="696" cm="1">
        <f t="array" aca="1" ref="SG48" ca="1">INDIRECT(SG$203&amp;ROW())*SG$205</f>
        <v>7.4767843909269882E-2</v>
      </c>
      <c r="SH48" s="696" cm="1">
        <f t="array" aca="1" ref="SH48" ca="1">IF(INDIRECT(SH$203&amp;ROW())="-",0,INDIRECT(SH$203&amp;ROW())*SH$205)</f>
        <v>7.1048092057704293E-2</v>
      </c>
      <c r="SI48" s="696" cm="1">
        <f t="array" aca="1" ref="SI48" ca="1">INDIRECT(SI$203&amp;ROW())*SI$205</f>
        <v>0.24423887568083891</v>
      </c>
      <c r="SJ48" s="696" cm="1">
        <f t="array" aca="1" ref="SJ48" ca="1">INDIRECT(SJ$203&amp;ROW())*SJ$205</f>
        <v>0.10961749760323641</v>
      </c>
      <c r="SK48" s="696" cm="1">
        <f t="array" aca="1" ref="SK48" ca="1">INDIRECT(SK$203&amp;ROW())*SK$205</f>
        <v>0.10630745296900188</v>
      </c>
      <c r="SN48" s="606" t="s">
        <v>3293</v>
      </c>
      <c r="SO48" s="707" cm="1">
        <f t="array" aca="1" ref="SO48" ca="1">INDIRECT(SO$203&amp;ROW())*SO$205</f>
        <v>2</v>
      </c>
      <c r="SP48" s="707" cm="1">
        <f t="array" aca="1" ref="SP48" ca="1">INDIRECT(SP$203&amp;ROW())*SP$205</f>
        <v>2</v>
      </c>
      <c r="SQ48" s="707" cm="1">
        <f t="array" aca="1" ref="SQ48" ca="1">INDIRECT(SQ$203&amp;ROW())*SQ$205</f>
        <v>2</v>
      </c>
      <c r="SR48" s="707" cm="1">
        <f t="array" aca="1" ref="SR48" ca="1">INDIRECT(SR$203&amp;ROW())*SR$205</f>
        <v>3</v>
      </c>
      <c r="SS48" s="707" cm="1">
        <f t="array" aca="1" ref="SS48" ca="1">INDIRECT(SS$203&amp;ROW())*SS$205</f>
        <v>2</v>
      </c>
      <c r="ST48" s="707" cm="1">
        <f t="array" aca="1" ref="ST48" ca="1">INDIRECT(ST$203&amp;ROW())*ST$205</f>
        <v>3</v>
      </c>
      <c r="SU48" s="707" cm="1">
        <f t="array" aca="1" ref="SU48" ca="1">INDIRECT(SU$203&amp;ROW())*SU$205</f>
        <v>3</v>
      </c>
      <c r="SV48" s="707" cm="1">
        <f t="array" aca="1" ref="SV48" ca="1">INDIRECT(SV$203&amp;ROW())*SV$205</f>
        <v>2</v>
      </c>
      <c r="SW48" s="707" cm="1">
        <f t="array" aca="1" ref="SW48" ca="1">INDIRECT(SW$203&amp;ROW())*SW$205</f>
        <v>3</v>
      </c>
      <c r="SX48" s="707" cm="1">
        <f t="array" aca="1" ref="SX48" ca="1">INDIRECT(SX$203&amp;ROW())*SX$205</f>
        <v>3</v>
      </c>
      <c r="SY48" s="707" cm="1">
        <f t="array" aca="1" ref="SY48" ca="1">INDIRECT(SY$203&amp;ROW())*SY$205</f>
        <v>3</v>
      </c>
      <c r="SZ48" s="707" cm="1">
        <f t="array" aca="1" ref="SZ48" ca="1">INDIRECT(SZ$203&amp;ROW())*SZ$205</f>
        <v>0</v>
      </c>
      <c r="TA48" s="707" cm="1">
        <f t="array" aca="1" ref="TA48" ca="1">INDIRECT(TA$203&amp;ROW())*TA$205</f>
        <v>2</v>
      </c>
      <c r="TB48" s="696" cm="1">
        <f t="array" aca="1" ref="TB48" ca="1">IF(INDIRECT(TB$203&amp;ROW())="-",0,INDIRECT(TB$203&amp;ROW())*TB$205)</f>
        <v>0.81399999999999995</v>
      </c>
      <c r="TC48" s="707" cm="1">
        <f t="array" aca="1" ref="TC48" ca="1">INDIRECT(TC$203&amp;ROW())*TC$205</f>
        <v>2</v>
      </c>
      <c r="TD48" s="696" cm="1">
        <f t="array" aca="1" ref="TD48" ca="1">IF(INDIRECT(TD$203&amp;ROW())="-",0,INDIRECT(TD$203&amp;ROW())*TD$205)</f>
        <v>0.72350000000000003</v>
      </c>
      <c r="TE48" s="732" cm="1">
        <f t="array" aca="1" ref="TE48" ca="1">INDIRECT(TE$203&amp;ROW())*TE$205</f>
        <v>2</v>
      </c>
      <c r="TF48" s="707" cm="1">
        <f t="array" aca="1" ref="TF48" ca="1">INDIRECT(TF$203&amp;ROW())*TF$205</f>
        <v>2</v>
      </c>
      <c r="TG48" s="707" cm="1">
        <f t="array" aca="1" ref="TG48" ca="1">INDIRECT(TG$203&amp;ROW())*TG$205</f>
        <v>2</v>
      </c>
      <c r="TH48" s="707" cm="1">
        <f t="array" aca="1" ref="TH48" ca="1">INDIRECT(TH$203&amp;ROW())*TH$205</f>
        <v>1</v>
      </c>
      <c r="TI48" s="707" cm="1">
        <f t="array" aca="1" ref="TI48" ca="1">INDIRECT(TI$203&amp;ROW())*TI$205</f>
        <v>2</v>
      </c>
      <c r="TJ48" s="696" cm="1">
        <f t="array" aca="1" ref="TJ48" ca="1">IF(INDIRECT(TJ$203&amp;ROW())="-",0,INDIRECT(TJ$203&amp;ROW())*TJ$205)</f>
        <v>0.72619999999999996</v>
      </c>
      <c r="TK48" s="707" cm="1">
        <f t="array" aca="1" ref="TK48" ca="1">INDIRECT(TK$203&amp;ROW())*TK$205</f>
        <v>1</v>
      </c>
      <c r="TL48" s="707" cm="1">
        <f t="array" aca="1" ref="TL48" ca="1">INDIRECT(TL$203&amp;ROW())*TL$205</f>
        <v>2</v>
      </c>
      <c r="TM48" s="707" cm="1">
        <f t="array" aca="1" ref="TM48" ca="1">INDIRECT(TM$203&amp;ROW())*TM$205</f>
        <v>0</v>
      </c>
      <c r="TN48" s="707" cm="1">
        <f t="array" aca="1" ref="TN48" ca="1">IF($TM48=0,0,INDIRECT(TN$203&amp;ROW())*TN$205)</f>
        <v>0</v>
      </c>
      <c r="TO48" s="707" cm="1">
        <f t="array" aca="1" ref="TO48" ca="1">IF($TM48=0,0,INDIRECT(TO$203&amp;ROW())*TO$205)</f>
        <v>0</v>
      </c>
      <c r="TP48" s="707" cm="1">
        <f t="array" aca="1" ref="TP48" ca="1">IF($TM48=0,0,INDIRECT(TP$203&amp;ROW())*TP$205)</f>
        <v>0</v>
      </c>
      <c r="TQ48" s="707" cm="1">
        <f t="array" aca="1" ref="TQ48" ca="1">IF($TM48=0,0,INDIRECT(TQ$203&amp;ROW())*TQ$205)</f>
        <v>0</v>
      </c>
      <c r="TR48" s="707" cm="1">
        <f t="array" aca="1" ref="TR48" ca="1">INDIRECT(TR$203&amp;ROW())*TR$205</f>
        <v>0</v>
      </c>
      <c r="TS48" s="707" cm="1">
        <f t="array" aca="1" ref="TS48" ca="1">IF($TR48=0,0,INDIRECT(TS$203&amp;ROW())*TS$205)</f>
        <v>0</v>
      </c>
      <c r="TT48" s="707" cm="1">
        <f t="array" aca="1" ref="TT48" ca="1">IF($TR48=0,0,INDIRECT(TT$203&amp;ROW())*TT$205)</f>
        <v>0</v>
      </c>
      <c r="TU48" s="707" cm="1">
        <f t="array" aca="1" ref="TU48" ca="1">INDIRECT(TU$203&amp;ROW())*TU$205</f>
        <v>0</v>
      </c>
      <c r="TV48" s="707" cm="1">
        <f t="array" aca="1" ref="TV48" ca="1">INDIRECT(TV$203&amp;ROW())*TV$205</f>
        <v>1</v>
      </c>
      <c r="TW48" s="707" cm="1">
        <f t="array" aca="1" ref="TW48" ca="1">INDIRECT(TW$203&amp;ROW())*TW$205</f>
        <v>2</v>
      </c>
      <c r="TX48" s="707" cm="1">
        <f t="array" aca="1" ref="TX48" ca="1">INDIRECT(TX$203&amp;ROW())*TX$205</f>
        <v>3</v>
      </c>
      <c r="TY48" s="707" cm="1">
        <f t="array" aca="1" ref="TY48" ca="1">INDIRECT(TY$203&amp;ROW())*TY$205</f>
        <v>1</v>
      </c>
      <c r="TZ48" s="707" cm="1">
        <f t="array" aca="1" ref="TZ48" ca="1">INDIRECT(TZ$203&amp;ROW())*TZ$205</f>
        <v>2</v>
      </c>
      <c r="UA48" s="707" cm="1">
        <f t="array" aca="1" ref="UA48" ca="1">INDIRECT(UA$203&amp;ROW())*UA$205</f>
        <v>2</v>
      </c>
      <c r="UB48" s="707" cm="1">
        <f t="array" aca="1" ref="UB48" ca="1">INDIRECT(UB$203&amp;ROW())*UB$205</f>
        <v>2</v>
      </c>
      <c r="UC48" s="707" cm="1">
        <f t="array" aca="1" ref="UC48" ca="1">INDIRECT(UC$203&amp;ROW())*UC$205</f>
        <v>1</v>
      </c>
      <c r="UD48" s="707" cm="1">
        <f t="array" aca="1" ref="UD48" ca="1">INDIRECT(UD$203&amp;ROW())*UD$205</f>
        <v>1</v>
      </c>
      <c r="UE48" s="707" cm="1">
        <f t="array" aca="1" ref="UE48" ca="1">INDIRECT(UE$203&amp;ROW())*UE$205</f>
        <v>3</v>
      </c>
      <c r="UF48" s="707" cm="1">
        <f t="array" aca="1" ref="UF48" ca="1">INDIRECT(UF$203&amp;ROW())*UF$205</f>
        <v>2</v>
      </c>
      <c r="UG48" s="696" cm="1">
        <f t="array" aca="1" ref="UG48" ca="1">IF(INDIRECT(UG$203&amp;ROW())="-",0,INDIRECT(UG$203&amp;ROW())*UG$205)</f>
        <v>0.90300000000000002</v>
      </c>
      <c r="UH48" s="707" cm="1">
        <f t="array" aca="1" ref="UH48" ca="1">INDIRECT(UH$203&amp;ROW())*UH$205</f>
        <v>2</v>
      </c>
      <c r="UI48" s="707" cm="1">
        <f t="array" aca="1" ref="UI48" ca="1">INDIRECT(UI$203&amp;ROW())*UI$205</f>
        <v>1</v>
      </c>
      <c r="UJ48" s="707" cm="1">
        <f t="array" aca="1" ref="UJ48" ca="1">INDIRECT(UJ$203&amp;ROW())*UJ$205</f>
        <v>1</v>
      </c>
      <c r="UM48" s="606" t="s">
        <v>3293</v>
      </c>
      <c r="UN48" s="616">
        <f t="shared" ca="1" si="101"/>
        <v>1.3455222970601226</v>
      </c>
      <c r="UO48" s="616">
        <f t="shared" ca="1" si="101"/>
        <v>1.5785703781343867</v>
      </c>
      <c r="UP48" s="616">
        <f t="shared" ca="1" si="101"/>
        <v>1.190315493832806</v>
      </c>
      <c r="UQ48" s="616">
        <f t="shared" ca="1" si="101"/>
        <v>0.29355872991449461</v>
      </c>
      <c r="UR48" s="616">
        <f t="shared" ca="1" si="101"/>
        <v>0.12190361681987209</v>
      </c>
      <c r="US48" s="616">
        <f t="shared" ca="1" si="101"/>
        <v>0.41305213694811815</v>
      </c>
      <c r="UT48" s="616">
        <f t="shared" ca="1" si="101"/>
        <v>0.30690415393182785</v>
      </c>
      <c r="UU48" s="616">
        <f t="shared" ca="1" si="101"/>
        <v>-0.54448954097874924</v>
      </c>
      <c r="UV48" s="616">
        <f t="shared" ca="1" si="101"/>
        <v>0.44410973870643028</v>
      </c>
      <c r="UW48" s="616">
        <f t="shared" ca="1" si="101"/>
        <v>0.6421874155054268</v>
      </c>
      <c r="UX48" s="616">
        <f t="shared" ca="1" si="101"/>
        <v>0.28247365722383649</v>
      </c>
      <c r="UY48" s="616">
        <f t="shared" ca="1" si="101"/>
        <v>-0.67270887390575207</v>
      </c>
      <c r="UZ48" s="616">
        <f t="shared" ca="1" si="101"/>
        <v>1.1960042318268584</v>
      </c>
      <c r="VA48" s="616">
        <f t="shared" ca="1" si="101"/>
        <v>1.0319553954033249</v>
      </c>
      <c r="VB48" s="616">
        <f t="shared" ca="1" si="101"/>
        <v>1.528010083348541</v>
      </c>
      <c r="VC48" s="616">
        <f t="shared" ca="1" si="96"/>
        <v>0.64648256689354067</v>
      </c>
      <c r="VD48" s="616">
        <f t="shared" ca="1" si="96"/>
        <v>0.85304819841956248</v>
      </c>
      <c r="VE48" s="616">
        <f t="shared" ca="1" si="96"/>
        <v>3.9909080070471406E-2</v>
      </c>
      <c r="VF48" s="616">
        <f t="shared" ca="1" si="96"/>
        <v>7.1631593782223293E-2</v>
      </c>
      <c r="VG48" s="616">
        <f t="shared" ca="1" si="96"/>
        <v>0.19209711823520634</v>
      </c>
      <c r="VH48" s="616">
        <f t="shared" ca="1" si="96"/>
        <v>-0.12784420028857393</v>
      </c>
      <c r="VI48" s="616">
        <f t="shared" ca="1" si="96"/>
        <v>0.61048445823230812</v>
      </c>
      <c r="VJ48" s="616">
        <f t="shared" ca="1" si="96"/>
        <v>1.1038721171937993</v>
      </c>
      <c r="VK48" s="616">
        <f t="shared" ca="1" si="96"/>
        <v>0.83678976492872159</v>
      </c>
      <c r="VL48" s="616">
        <f t="shared" ca="1" si="96"/>
        <v>-0.83864555511817418</v>
      </c>
      <c r="VM48" s="616">
        <f t="shared" ca="1" si="96"/>
        <v>-0.57201237404204519</v>
      </c>
      <c r="VN48" s="616">
        <f t="shared" ca="1" si="96"/>
        <v>-0.62639799545694341</v>
      </c>
      <c r="VO48" s="616">
        <f t="shared" ca="1" si="96"/>
        <v>-0.42150866262694142</v>
      </c>
      <c r="VP48" s="616">
        <f t="shared" ca="1" si="96"/>
        <v>-0.46221149066820022</v>
      </c>
      <c r="VQ48" s="616">
        <f t="shared" ca="1" si="86"/>
        <v>-0.77889442244162177</v>
      </c>
      <c r="VR48" s="616">
        <f t="shared" ca="1" si="86"/>
        <v>-0.64202286734458469</v>
      </c>
      <c r="VS48" s="616">
        <f t="shared" ca="1" si="86"/>
        <v>-0.40481357988865657</v>
      </c>
      <c r="VT48" s="616">
        <f t="shared" ca="1" si="86"/>
        <v>-0.3878135405833677</v>
      </c>
      <c r="VU48" s="616">
        <f t="shared" ca="1" si="86"/>
        <v>1.2114249894444582</v>
      </c>
      <c r="VV48" s="616">
        <f t="shared" ca="1" si="86"/>
        <v>1.6727825257285902</v>
      </c>
      <c r="VW48" s="616">
        <f t="shared" ca="1" si="86"/>
        <v>0.66845613582062358</v>
      </c>
      <c r="VX48" s="616">
        <f t="shared" ca="1" si="86"/>
        <v>0.76953548521680748</v>
      </c>
      <c r="VY48" s="616">
        <f t="shared" ca="1" si="86"/>
        <v>0.70583605694264007</v>
      </c>
      <c r="VZ48" s="616">
        <f t="shared" ca="1" si="86"/>
        <v>0.68442622420316401</v>
      </c>
      <c r="WA48" s="616">
        <f t="shared" ca="1" si="86"/>
        <v>0.92808016936885662</v>
      </c>
      <c r="WB48" s="616">
        <f t="shared" ca="1" si="86"/>
        <v>0.33435322352896929</v>
      </c>
      <c r="WC48" s="616">
        <f t="shared" ca="1" si="86"/>
        <v>0.47817673461028487</v>
      </c>
      <c r="WD48" s="616">
        <f t="shared" ca="1" si="86"/>
        <v>1.1315684290219801</v>
      </c>
      <c r="WE48" s="616">
        <f t="shared" ca="1" si="86"/>
        <v>0.67426644196529939</v>
      </c>
      <c r="WF48" s="616">
        <f t="shared" ca="1" si="86"/>
        <v>1.1057798260508784</v>
      </c>
      <c r="WG48" s="616">
        <f t="shared" ca="1" si="87"/>
        <v>1.1042161560551988</v>
      </c>
      <c r="WH48" s="616">
        <f t="shared" ca="1" si="87"/>
        <v>0.91987607881584121</v>
      </c>
      <c r="WI48" s="627">
        <f t="shared" ca="1" si="76"/>
        <v>4.1395454214471238E-2</v>
      </c>
      <c r="WL48" s="606" t="s">
        <v>3293</v>
      </c>
      <c r="WM48" s="700" t="str">
        <f t="shared" ca="1" si="63"/>
        <v>B</v>
      </c>
      <c r="WN48" s="479">
        <f t="shared" ca="1" si="64"/>
        <v>0.68645799788288897</v>
      </c>
      <c r="WO48" s="495">
        <f t="shared" ca="1" si="97"/>
        <v>0.8560545481800349</v>
      </c>
      <c r="WP48" s="458">
        <f t="shared" ca="1" si="97"/>
        <v>0.70367423925370343</v>
      </c>
      <c r="WQ48" s="458">
        <f t="shared" ca="1" si="97"/>
        <v>0.27996971178119995</v>
      </c>
      <c r="WR48" s="459">
        <f t="shared" ca="1" si="97"/>
        <v>0.90613349231661744</v>
      </c>
      <c r="WS48" s="495">
        <f t="shared" ca="1" si="65"/>
        <v>0.7102381472709246</v>
      </c>
      <c r="WT48" s="458">
        <f t="shared" ca="1" si="66"/>
        <v>0.30466722901551052</v>
      </c>
      <c r="WU48" s="458">
        <f t="shared" ca="1" si="67"/>
        <v>-0.19658373076020069</v>
      </c>
      <c r="WV48" s="459">
        <f t="shared" ca="1" si="68"/>
        <v>0.871783653986827</v>
      </c>
      <c r="WW48" s="484">
        <f t="shared" ca="1" si="102"/>
        <v>1.0061815737415598</v>
      </c>
      <c r="WX48" s="484">
        <f t="shared" ca="1" si="102"/>
        <v>0.95203579505284863</v>
      </c>
      <c r="WY48" s="484">
        <f t="shared" ca="1" si="102"/>
        <v>0.86666871105966603</v>
      </c>
      <c r="WZ48" s="484">
        <f t="shared" ca="1" si="102"/>
        <v>0.10559307515024371</v>
      </c>
      <c r="XA48" s="484">
        <f t="shared" ca="1" si="102"/>
        <v>6.4328538595846502E-2</v>
      </c>
      <c r="XB48" s="484">
        <f t="shared" ca="1" si="102"/>
        <v>0.21821544394969081</v>
      </c>
      <c r="XC48" s="484">
        <f t="shared" ca="1" si="102"/>
        <v>0.14467461816346364</v>
      </c>
      <c r="XD48" s="484">
        <f t="shared" ca="1" si="102"/>
        <v>-0.2792686855680005</v>
      </c>
      <c r="XE48" s="484">
        <f t="shared" ca="1" si="102"/>
        <v>0.21801347073098662</v>
      </c>
      <c r="XF48" s="484">
        <f t="shared" ca="1" si="102"/>
        <v>0.41324760187774212</v>
      </c>
      <c r="XG48" s="484">
        <f t="shared" ca="1" si="102"/>
        <v>0.1145148206385433</v>
      </c>
      <c r="XH48" s="484">
        <f t="shared" ca="1" si="102"/>
        <v>-0.33958343954762366</v>
      </c>
      <c r="XI48" s="484">
        <f t="shared" ca="1" si="102"/>
        <v>0.83588735762379129</v>
      </c>
      <c r="XJ48" s="484">
        <f t="shared" ca="1" si="102"/>
        <v>0.73237874411773973</v>
      </c>
      <c r="XK48" s="484">
        <f t="shared" ca="1" si="102"/>
        <v>1.0853455622024688</v>
      </c>
      <c r="XL48" s="484">
        <f t="shared" ca="1" si="98"/>
        <v>0.57110269959375382</v>
      </c>
      <c r="XM48" s="484">
        <f t="shared" ca="1" si="98"/>
        <v>0.64336895124803395</v>
      </c>
      <c r="XN48" s="484">
        <f t="shared" ca="1" si="98"/>
        <v>2.7828601533139714E-2</v>
      </c>
      <c r="XO48" s="484">
        <f t="shared" ca="1" si="98"/>
        <v>5.2591916154908339E-2</v>
      </c>
      <c r="XP48" s="484">
        <f t="shared" ca="1" si="98"/>
        <v>0.12294215567053206</v>
      </c>
      <c r="XQ48" s="484">
        <f t="shared" ca="1" si="98"/>
        <v>-8.50675308720171E-2</v>
      </c>
      <c r="XR48" s="484">
        <f t="shared" ca="1" si="98"/>
        <v>0.53417390095326955</v>
      </c>
      <c r="XS48" s="484">
        <f t="shared" ca="1" si="98"/>
        <v>0.68108909630857417</v>
      </c>
      <c r="XT48" s="484">
        <f t="shared" ca="1" si="98"/>
        <v>0.50818242424121263</v>
      </c>
      <c r="XU48" s="484">
        <f t="shared" ca="1" si="98"/>
        <v>-0.63720289277878872</v>
      </c>
      <c r="XV48" s="484">
        <f t="shared" ca="1" si="98"/>
        <v>-0.30179372854458303</v>
      </c>
      <c r="XW48" s="484">
        <f t="shared" ca="1" si="98"/>
        <v>-0.40427726626791127</v>
      </c>
      <c r="XX48" s="484">
        <f t="shared" ca="1" si="98"/>
        <v>-0.20379943838012618</v>
      </c>
      <c r="XY48" s="484">
        <f t="shared" ca="1" si="98"/>
        <v>-0.24303080179333969</v>
      </c>
      <c r="XZ48" s="484">
        <f t="shared" ca="1" si="88"/>
        <v>-0.56968338057380219</v>
      </c>
      <c r="YA48" s="484">
        <f t="shared" ca="1" si="88"/>
        <v>-0.43779539324227229</v>
      </c>
      <c r="YB48" s="484">
        <f t="shared" ca="1" si="88"/>
        <v>-0.21272953623148902</v>
      </c>
      <c r="YC48" s="484">
        <f t="shared" ca="1" si="88"/>
        <v>-0.17304240180829866</v>
      </c>
      <c r="YD48" s="484">
        <f t="shared" ca="1" si="88"/>
        <v>0.89512192470051022</v>
      </c>
      <c r="YE48" s="484">
        <f t="shared" ca="1" si="88"/>
        <v>1.2049052532823037</v>
      </c>
      <c r="YF48" s="484">
        <f t="shared" ca="1" si="88"/>
        <v>0.39432227452058582</v>
      </c>
      <c r="YG48" s="484">
        <f t="shared" ca="1" si="88"/>
        <v>0.53605841900202811</v>
      </c>
      <c r="YH48" s="484">
        <f t="shared" ca="1" si="88"/>
        <v>0.3761400347447329</v>
      </c>
      <c r="YI48" s="484">
        <f t="shared" ca="1" si="88"/>
        <v>0.40086843951579315</v>
      </c>
      <c r="YJ48" s="484">
        <f t="shared" ca="1" si="88"/>
        <v>0.55062996448654267</v>
      </c>
      <c r="YK48" s="484">
        <f t="shared" ca="1" si="88"/>
        <v>5.8277766861099353E-2</v>
      </c>
      <c r="YL48" s="484">
        <f t="shared" ca="1" si="88"/>
        <v>0.15139075417761619</v>
      </c>
      <c r="YM48" s="484">
        <f t="shared" ca="1" si="88"/>
        <v>0.90333107688824665</v>
      </c>
      <c r="YN48" s="484">
        <f t="shared" ca="1" si="88"/>
        <v>0.48075197312125845</v>
      </c>
      <c r="YO48" s="484">
        <f t="shared" ca="1" si="88"/>
        <v>0.67905939117784442</v>
      </c>
      <c r="YP48" s="484">
        <f t="shared" ca="1" si="89"/>
        <v>0.58832636794620996</v>
      </c>
      <c r="YQ48" s="484">
        <f t="shared" ca="1" si="89"/>
        <v>0.66635823149419537</v>
      </c>
      <c r="YR48" s="484">
        <f t="shared" ca="1" si="79"/>
        <v>3.1038311570010534E-2</v>
      </c>
      <c r="YU48" s="606" t="s">
        <v>3293</v>
      </c>
      <c r="YV48" s="700" t="str">
        <f t="shared" ca="1" si="49"/>
        <v>B</v>
      </c>
      <c r="YW48" s="479">
        <f t="shared" ca="1" si="69"/>
        <v>0.67321312898419028</v>
      </c>
      <c r="YX48" s="495">
        <f t="shared" ca="1" si="99"/>
        <v>0.87758347238578505</v>
      </c>
      <c r="YY48" s="458">
        <f t="shared" ca="1" si="99"/>
        <v>0.67699450076632817</v>
      </c>
      <c r="YZ48" s="458">
        <f t="shared" ca="1" si="99"/>
        <v>0.19153840832178598</v>
      </c>
      <c r="ZA48" s="459">
        <f t="shared" ca="1" si="99"/>
        <v>0.94673613446286176</v>
      </c>
      <c r="ZB48" s="495">
        <f t="shared" ca="1" si="70"/>
        <v>0.52181513640395893</v>
      </c>
      <c r="ZC48" s="458">
        <f t="shared" ca="1" si="71"/>
        <v>0.23565819378223954</v>
      </c>
      <c r="ZD48" s="458">
        <f t="shared" ca="1" si="72"/>
        <v>-0.27225018987770355</v>
      </c>
      <c r="ZE48" s="459">
        <f t="shared" ca="1" si="73"/>
        <v>0.70542354314653488</v>
      </c>
      <c r="ZF48" s="484">
        <f t="shared" ca="1" si="103"/>
        <v>4.5009936569290004E-2</v>
      </c>
      <c r="ZG48" s="484">
        <f t="shared" ca="1" si="103"/>
        <v>0.20129871520842663</v>
      </c>
      <c r="ZH48" s="484">
        <f t="shared" ca="1" si="103"/>
        <v>8.9808171214972948E-2</v>
      </c>
      <c r="ZI48" s="484">
        <f t="shared" ca="1" si="103"/>
        <v>2.1988880583922777E-2</v>
      </c>
      <c r="ZJ48" s="484">
        <f t="shared" ca="1" si="103"/>
        <v>1.0659583188508518E-2</v>
      </c>
      <c r="ZK48" s="484">
        <f t="shared" ca="1" si="103"/>
        <v>7.3425809550013654E-2</v>
      </c>
      <c r="ZL48" s="484">
        <f t="shared" ca="1" si="103"/>
        <v>2.4672875513209128E-2</v>
      </c>
      <c r="ZM48" s="484">
        <f t="shared" ca="1" si="103"/>
        <v>-9.637358949300015E-2</v>
      </c>
      <c r="ZN48" s="484">
        <f t="shared" ca="1" si="103"/>
        <v>8.9770705925095284E-2</v>
      </c>
      <c r="ZO48" s="484">
        <f t="shared" ca="1" si="103"/>
        <v>2.8984588520071332E-2</v>
      </c>
      <c r="ZP48" s="484">
        <f t="shared" ca="1" si="103"/>
        <v>2.6000050859821721E-2</v>
      </c>
      <c r="ZQ48" s="484">
        <f t="shared" ca="1" si="103"/>
        <v>-1.1497069191506403E-2</v>
      </c>
      <c r="ZR48" s="484">
        <f t="shared" ca="1" si="103"/>
        <v>6.8537874740930649E-2</v>
      </c>
      <c r="ZS48" s="484">
        <f t="shared" ca="1" si="103"/>
        <v>8.6589948154762841E-2</v>
      </c>
      <c r="ZT48" s="484">
        <f t="shared" ca="1" si="103"/>
        <v>5.4582123014624152E-2</v>
      </c>
      <c r="ZU48" s="484">
        <f t="shared" ca="1" si="100"/>
        <v>4.0915260862130466E-2</v>
      </c>
      <c r="ZV48" s="484">
        <f t="shared" ca="1" si="100"/>
        <v>4.5270410067628573E-2</v>
      </c>
      <c r="ZW48" s="484">
        <f t="shared" ca="1" si="100"/>
        <v>5.5175234891583769E-3</v>
      </c>
      <c r="ZX48" s="484">
        <f t="shared" ca="1" si="100"/>
        <v>2.0912013157790479E-3</v>
      </c>
      <c r="ZY48" s="484">
        <f t="shared" ca="1" si="100"/>
        <v>2.0688262452075154E-2</v>
      </c>
      <c r="ZZ48" s="484">
        <f t="shared" ca="1" si="100"/>
        <v>-7.8155783354792625E-3</v>
      </c>
      <c r="AAA48" s="484">
        <f t="shared" ca="1" si="100"/>
        <v>3.688644705207695E-2</v>
      </c>
      <c r="AAB48" s="484">
        <f t="shared" ca="1" si="100"/>
        <v>0.12431811823163672</v>
      </c>
      <c r="AAC48" s="484">
        <f t="shared" ca="1" si="100"/>
        <v>1.2546600107337495E-2</v>
      </c>
      <c r="AAD48" s="484">
        <f t="shared" ca="1" si="100"/>
        <v>-7.8682240113631882E-2</v>
      </c>
      <c r="AAE48" s="484">
        <f t="shared" ca="1" si="100"/>
        <v>-4.0219644611828483E-2</v>
      </c>
      <c r="AAF48" s="484">
        <f t="shared" ca="1" si="100"/>
        <v>-6.120902348854227E-2</v>
      </c>
      <c r="AAG48" s="484">
        <f t="shared" ca="1" si="100"/>
        <v>-4.3018323338477257E-2</v>
      </c>
      <c r="AAH48" s="484">
        <f t="shared" ca="1" si="100"/>
        <v>-3.8008707897835295E-2</v>
      </c>
      <c r="AAI48" s="484">
        <f t="shared" ca="1" si="90"/>
        <v>-6.0338538063910964E-2</v>
      </c>
      <c r="AAJ48" s="484">
        <f t="shared" ca="1" si="90"/>
        <v>-5.2025335368730337E-2</v>
      </c>
      <c r="AAK48" s="484">
        <f t="shared" ca="1" si="90"/>
        <v>-3.3183772310049216E-2</v>
      </c>
      <c r="AAL48" s="484">
        <f t="shared" ca="1" si="90"/>
        <v>-1.741238539122681E-2</v>
      </c>
      <c r="AAM48" s="484">
        <f t="shared" ca="1" si="90"/>
        <v>3.2295609342675426E-2</v>
      </c>
      <c r="AAN48" s="484">
        <f t="shared" ca="1" si="90"/>
        <v>0.1595335659218472</v>
      </c>
      <c r="AAO48" s="484">
        <f t="shared" ca="1" si="90"/>
        <v>1.8805162954418208E-2</v>
      </c>
      <c r="AAP48" s="484">
        <f t="shared" ca="1" si="90"/>
        <v>2.8328516958800835E-2</v>
      </c>
      <c r="AAQ48" s="484">
        <f t="shared" ca="1" si="90"/>
        <v>7.2202153341576855E-2</v>
      </c>
      <c r="AAR48" s="484">
        <f t="shared" ca="1" si="90"/>
        <v>1.612649398533611E-2</v>
      </c>
      <c r="AAS48" s="484">
        <f t="shared" ca="1" si="90"/>
        <v>2.5193481555402932E-2</v>
      </c>
      <c r="AAT48" s="484">
        <f t="shared" ca="1" si="90"/>
        <v>0.1027465411596778</v>
      </c>
      <c r="AAU48" s="484">
        <f t="shared" ca="1" si="90"/>
        <v>0.12363824729832018</v>
      </c>
      <c r="AAV48" s="484">
        <f t="shared" ca="1" si="90"/>
        <v>7.4818040837836219E-2</v>
      </c>
      <c r="AAW48" s="484">
        <f t="shared" ca="1" si="90"/>
        <v>2.5206724043060142E-2</v>
      </c>
      <c r="AAX48" s="484">
        <f t="shared" ca="1" si="90"/>
        <v>8.7002820461589192E-2</v>
      </c>
      <c r="AAY48" s="484">
        <f t="shared" ca="1" si="91"/>
        <v>0.13484625623176977</v>
      </c>
      <c r="AAZ48" s="484">
        <f t="shared" ca="1" si="91"/>
        <v>0.10083451386486998</v>
      </c>
      <c r="ABA48" s="484">
        <f t="shared" ca="1" si="82"/>
        <v>4.4006453020353714E-3</v>
      </c>
    </row>
    <row r="49" spans="1:729" ht="15" customHeight="1" x14ac:dyDescent="0.35">
      <c r="A49" s="498">
        <v>47</v>
      </c>
      <c r="B49" s="628"/>
      <c r="C49" s="606" t="s">
        <v>3359</v>
      </c>
      <c r="D49" s="629">
        <v>208</v>
      </c>
      <c r="E49" s="630" t="s">
        <v>3360</v>
      </c>
      <c r="F49" s="631" t="s">
        <v>1351</v>
      </c>
      <c r="G49" s="632">
        <v>5792.2030000000004</v>
      </c>
      <c r="H49" s="504">
        <v>367945.47419224307</v>
      </c>
      <c r="I49" s="505">
        <v>63240</v>
      </c>
      <c r="J49" s="633" t="s">
        <v>3361</v>
      </c>
      <c r="K49" s="507">
        <v>2</v>
      </c>
      <c r="L49" s="508" t="s">
        <v>3362</v>
      </c>
      <c r="M49" s="828">
        <v>1</v>
      </c>
      <c r="N49" s="829">
        <v>0.9758</v>
      </c>
      <c r="O49" s="830">
        <v>0.97060000000000002</v>
      </c>
      <c r="P49" s="831">
        <v>0.99790000000000001</v>
      </c>
      <c r="Q49" s="832">
        <v>0.95879999999999999</v>
      </c>
      <c r="R49" s="829">
        <v>0.96430000000000005</v>
      </c>
      <c r="S49" s="833">
        <v>0.91500000000000004</v>
      </c>
      <c r="T49" s="833">
        <v>1</v>
      </c>
      <c r="U49" s="833">
        <v>0.77536000000000005</v>
      </c>
      <c r="V49" s="833">
        <v>0.66139999999999999</v>
      </c>
      <c r="W49" s="633" t="s">
        <v>3363</v>
      </c>
      <c r="X49" s="516" t="s">
        <v>3364</v>
      </c>
      <c r="Y49" s="517">
        <v>1</v>
      </c>
      <c r="Z49" s="834">
        <v>3</v>
      </c>
      <c r="AA49" s="519" t="s">
        <v>3365</v>
      </c>
      <c r="AB49" s="520">
        <v>2020</v>
      </c>
      <c r="AC49" s="369">
        <v>2</v>
      </c>
      <c r="AD49" s="521" t="s">
        <v>3366</v>
      </c>
      <c r="AE49" s="835">
        <v>1</v>
      </c>
      <c r="AF49" s="751" t="s">
        <v>3367</v>
      </c>
      <c r="AG49" s="578" t="s">
        <v>3368</v>
      </c>
      <c r="AH49" s="647">
        <v>2</v>
      </c>
      <c r="AI49" s="647">
        <v>7</v>
      </c>
      <c r="AJ49" s="647">
        <v>2019</v>
      </c>
      <c r="AK49" s="752" t="s">
        <v>1249</v>
      </c>
      <c r="AL49" s="765" t="s">
        <v>1188</v>
      </c>
      <c r="AM49" s="650">
        <v>1</v>
      </c>
      <c r="AN49" s="647">
        <v>1</v>
      </c>
      <c r="AO49" s="647">
        <v>1</v>
      </c>
      <c r="AP49" s="647">
        <v>1</v>
      </c>
      <c r="AQ49" s="647">
        <v>1</v>
      </c>
      <c r="AR49" s="647">
        <v>1</v>
      </c>
      <c r="AS49" s="647">
        <v>1</v>
      </c>
      <c r="AT49" s="647">
        <v>1</v>
      </c>
      <c r="AU49" s="648">
        <v>1</v>
      </c>
      <c r="AV49" s="842" t="s">
        <v>3369</v>
      </c>
      <c r="AW49" s="642" t="s">
        <v>1190</v>
      </c>
      <c r="AX49" s="843">
        <v>2</v>
      </c>
      <c r="AY49" s="877" t="s">
        <v>3370</v>
      </c>
      <c r="AZ49" s="800">
        <v>2</v>
      </c>
      <c r="BA49" s="845" t="s">
        <v>3371</v>
      </c>
      <c r="BB49" s="631" t="s">
        <v>1143</v>
      </c>
      <c r="BC49" s="646" t="s">
        <v>747</v>
      </c>
      <c r="BD49" s="631" t="s">
        <v>1607</v>
      </c>
      <c r="BE49" s="631" t="s">
        <v>1317</v>
      </c>
      <c r="BF49" s="631">
        <v>3</v>
      </c>
      <c r="BG49" s="631">
        <v>1998</v>
      </c>
      <c r="BH49" s="631" t="s">
        <v>1197</v>
      </c>
      <c r="BI49" s="631">
        <v>1</v>
      </c>
      <c r="BJ49" s="631">
        <v>2</v>
      </c>
      <c r="BK49" s="631" t="s">
        <v>3032</v>
      </c>
      <c r="BL49" s="631" t="s">
        <v>1257</v>
      </c>
      <c r="BM49" s="859" t="s">
        <v>3372</v>
      </c>
      <c r="BN49" s="647">
        <v>1721</v>
      </c>
      <c r="BO49" s="798" t="s">
        <v>3373</v>
      </c>
      <c r="BP49" s="647">
        <v>2002</v>
      </c>
      <c r="BQ49" s="647">
        <v>2</v>
      </c>
      <c r="BR49" s="647">
        <v>4</v>
      </c>
      <c r="BS49" s="647" t="s">
        <v>1188</v>
      </c>
      <c r="BT49" s="647" t="s">
        <v>1188</v>
      </c>
      <c r="BU49" s="647" t="s">
        <v>1188</v>
      </c>
      <c r="BV49" s="648" t="s">
        <v>1188</v>
      </c>
      <c r="BW49" s="846" t="s">
        <v>3374</v>
      </c>
      <c r="BX49" s="650">
        <v>1902</v>
      </c>
      <c r="BY49" s="647" t="s">
        <v>3375</v>
      </c>
      <c r="BZ49" s="651" t="s">
        <v>2799</v>
      </c>
      <c r="CA49" s="647">
        <v>1</v>
      </c>
      <c r="CB49" s="647" t="s">
        <v>3313</v>
      </c>
      <c r="CC49" s="798" t="s">
        <v>3376</v>
      </c>
      <c r="CD49" s="652">
        <v>1995</v>
      </c>
      <c r="CE49" s="647">
        <v>3</v>
      </c>
      <c r="CF49" s="647">
        <v>3</v>
      </c>
      <c r="CG49" s="633" t="s">
        <v>3377</v>
      </c>
      <c r="CH49" s="647">
        <v>1902</v>
      </c>
      <c r="CI49" s="647">
        <v>1952</v>
      </c>
      <c r="CJ49" s="647">
        <v>3</v>
      </c>
      <c r="CK49" s="651" t="s">
        <v>3378</v>
      </c>
      <c r="CL49" s="651" t="s">
        <v>3379</v>
      </c>
      <c r="CM49" s="647">
        <v>2</v>
      </c>
      <c r="CN49" s="647" t="s">
        <v>1214</v>
      </c>
      <c r="CO49" s="798" t="s">
        <v>3380</v>
      </c>
      <c r="CP49" s="647">
        <v>2008</v>
      </c>
      <c r="CQ49" s="647">
        <v>3</v>
      </c>
      <c r="CR49" s="650">
        <v>3</v>
      </c>
      <c r="CS49" s="846" t="s">
        <v>3381</v>
      </c>
      <c r="CT49" s="647">
        <v>1995</v>
      </c>
      <c r="CU49" s="648">
        <v>3</v>
      </c>
      <c r="CV49" s="859" t="s">
        <v>3382</v>
      </c>
      <c r="CW49" s="647" t="s">
        <v>1188</v>
      </c>
      <c r="CX49" s="657">
        <v>1</v>
      </c>
      <c r="CY49" s="863" t="s">
        <v>3383</v>
      </c>
      <c r="CZ49" s="647">
        <v>2003</v>
      </c>
      <c r="DA49" s="657">
        <v>3</v>
      </c>
      <c r="DB49" s="723">
        <v>871800</v>
      </c>
      <c r="DC49" s="753">
        <v>3</v>
      </c>
      <c r="DD49" s="659" t="s">
        <v>1493</v>
      </c>
      <c r="DE49" s="648">
        <v>2017</v>
      </c>
      <c r="DF49" s="708" t="s">
        <v>3384</v>
      </c>
      <c r="DG49" s="664" t="s">
        <v>3385</v>
      </c>
      <c r="DH49" s="666">
        <v>1</v>
      </c>
      <c r="DI49" s="710" t="s">
        <v>1262</v>
      </c>
      <c r="DJ49" s="578" t="s">
        <v>3386</v>
      </c>
      <c r="DK49" s="665">
        <v>2011</v>
      </c>
      <c r="DL49" s="665">
        <v>3</v>
      </c>
      <c r="DM49" s="655">
        <v>2</v>
      </c>
      <c r="DN49" s="790" t="s">
        <v>3387</v>
      </c>
      <c r="DO49" s="791" t="s">
        <v>3388</v>
      </c>
      <c r="DP49" s="663">
        <v>1</v>
      </c>
      <c r="DQ49" s="642" t="s">
        <v>1262</v>
      </c>
      <c r="DR49" s="578" t="s">
        <v>3389</v>
      </c>
      <c r="DS49" s="753">
        <v>1999</v>
      </c>
      <c r="DT49" s="753">
        <v>3</v>
      </c>
      <c r="DU49" s="657">
        <v>2</v>
      </c>
      <c r="DV49" s="651" t="s">
        <v>3390</v>
      </c>
      <c r="DW49" s="535" t="s">
        <v>3391</v>
      </c>
      <c r="DX49" s="647">
        <v>2003</v>
      </c>
      <c r="DY49" s="647">
        <v>3</v>
      </c>
      <c r="DZ49" s="650">
        <v>2</v>
      </c>
      <c r="EA49" s="743" t="s">
        <v>3392</v>
      </c>
      <c r="EB49" s="506" t="s">
        <v>3393</v>
      </c>
      <c r="EC49" s="647">
        <v>2</v>
      </c>
      <c r="ED49" s="668" t="s">
        <v>1214</v>
      </c>
      <c r="EE49" s="647">
        <v>1998</v>
      </c>
      <c r="EF49" s="647">
        <v>3</v>
      </c>
      <c r="EG49" s="650" t="s">
        <v>1505</v>
      </c>
      <c r="EH49" s="648" t="s">
        <v>1221</v>
      </c>
      <c r="EI49" s="861" t="s">
        <v>3394</v>
      </c>
      <c r="EJ49" s="651" t="s">
        <v>3395</v>
      </c>
      <c r="EK49" s="647" t="s">
        <v>1188</v>
      </c>
      <c r="EL49" s="647" t="s">
        <v>1188</v>
      </c>
      <c r="EM49" s="669" t="s">
        <v>1188</v>
      </c>
      <c r="EN49" s="647" t="s">
        <v>3396</v>
      </c>
      <c r="EO49" s="651" t="s">
        <v>3397</v>
      </c>
      <c r="EP49" s="556">
        <v>1</v>
      </c>
      <c r="EQ49" s="556" t="s">
        <v>1262</v>
      </c>
      <c r="ER49" s="557" t="s">
        <v>3398</v>
      </c>
      <c r="ES49" s="556">
        <v>2019</v>
      </c>
      <c r="ET49" s="556">
        <v>3</v>
      </c>
      <c r="EU49" s="671">
        <v>2</v>
      </c>
      <c r="EV49" s="672"/>
      <c r="EW49" s="673"/>
      <c r="EX49" s="674"/>
      <c r="EY49" s="631" t="s">
        <v>1188</v>
      </c>
      <c r="EZ49" s="631" t="s">
        <v>1188</v>
      </c>
      <c r="FA49" s="675"/>
      <c r="FB49" s="648">
        <v>0</v>
      </c>
      <c r="FC49" s="676" t="s">
        <v>2460</v>
      </c>
      <c r="FD49" s="647" t="s">
        <v>1012</v>
      </c>
      <c r="FE49" s="648"/>
      <c r="FF49" s="652" t="s">
        <v>1379</v>
      </c>
      <c r="FG49" s="563" t="s">
        <v>1282</v>
      </c>
      <c r="FH49" s="631" t="str">
        <f t="shared" si="0"/>
        <v>A</v>
      </c>
      <c r="FI49" s="677">
        <f t="shared" si="1"/>
        <v>3.5</v>
      </c>
      <c r="FJ49" s="678">
        <f t="shared" si="2"/>
        <v>4</v>
      </c>
      <c r="FK49" s="679">
        <f t="shared" si="3"/>
        <v>3.5</v>
      </c>
      <c r="FL49" s="680">
        <f t="shared" si="4"/>
        <v>3</v>
      </c>
      <c r="FM49" s="681">
        <v>2</v>
      </c>
      <c r="FN49" s="430">
        <v>2011</v>
      </c>
      <c r="FO49" s="686" t="s">
        <v>3399</v>
      </c>
      <c r="FP49" s="798" t="s">
        <v>3400</v>
      </c>
      <c r="FQ49" s="430">
        <v>1</v>
      </c>
      <c r="FR49" s="682" t="s">
        <v>1285</v>
      </c>
      <c r="FS49" s="369">
        <v>2</v>
      </c>
      <c r="FT49" s="430">
        <v>2018</v>
      </c>
      <c r="FU49" s="572" t="s">
        <v>3401</v>
      </c>
      <c r="FV49" s="369">
        <v>2</v>
      </c>
      <c r="FW49" s="574">
        <v>2018</v>
      </c>
      <c r="FX49" s="521" t="s">
        <v>3402</v>
      </c>
      <c r="FY49" s="576">
        <v>2</v>
      </c>
      <c r="FZ49" s="574">
        <v>2018</v>
      </c>
      <c r="GA49" s="470" t="s">
        <v>3403</v>
      </c>
      <c r="GB49" s="521" t="s">
        <v>3404</v>
      </c>
      <c r="GC49" s="369">
        <v>2</v>
      </c>
      <c r="GD49" s="430">
        <v>2018</v>
      </c>
      <c r="GE49" s="686" t="s">
        <v>3405</v>
      </c>
      <c r="GF49" s="572" t="s">
        <v>3406</v>
      </c>
      <c r="GG49" s="734">
        <v>2</v>
      </c>
      <c r="GH49" s="574">
        <v>2018</v>
      </c>
      <c r="GI49" s="684" t="s">
        <v>3407</v>
      </c>
      <c r="GJ49" s="521" t="s">
        <v>3406</v>
      </c>
      <c r="GK49" s="369">
        <v>2</v>
      </c>
      <c r="GL49" s="430">
        <v>2018</v>
      </c>
      <c r="GM49" s="686" t="s">
        <v>3408</v>
      </c>
      <c r="GN49" s="572" t="s">
        <v>3409</v>
      </c>
      <c r="GO49" s="871">
        <v>1</v>
      </c>
      <c r="GP49" s="578" t="s">
        <v>3410</v>
      </c>
      <c r="GQ49" s="890">
        <v>1</v>
      </c>
      <c r="GR49" s="890">
        <v>1</v>
      </c>
      <c r="GS49" s="890">
        <v>0</v>
      </c>
      <c r="GT49" s="891">
        <v>0</v>
      </c>
      <c r="GU49" s="581">
        <v>1</v>
      </c>
      <c r="GV49" s="578" t="s">
        <v>3410</v>
      </c>
      <c r="GW49" s="890">
        <v>1</v>
      </c>
      <c r="GX49" s="891">
        <v>1</v>
      </c>
      <c r="GY49" s="874">
        <v>0</v>
      </c>
      <c r="GZ49" s="582" t="s">
        <v>1188</v>
      </c>
      <c r="HA49" s="583" t="s">
        <v>1293</v>
      </c>
      <c r="HB49" s="584">
        <v>1</v>
      </c>
      <c r="HC49" s="585">
        <v>2</v>
      </c>
      <c r="HD49" s="586" t="s">
        <v>3411</v>
      </c>
      <c r="HE49" s="471" t="s">
        <v>3412</v>
      </c>
      <c r="HF49" s="587">
        <v>1978</v>
      </c>
      <c r="HG49" s="587">
        <v>2018</v>
      </c>
      <c r="HH49" s="588">
        <v>2</v>
      </c>
      <c r="HI49" s="586" t="s">
        <v>3413</v>
      </c>
      <c r="HJ49" s="578" t="s">
        <v>3414</v>
      </c>
      <c r="HK49" s="691">
        <v>1979</v>
      </c>
      <c r="HL49" s="692">
        <v>2</v>
      </c>
      <c r="HM49" s="591" t="s">
        <v>3415</v>
      </c>
      <c r="HN49" s="592">
        <v>1970</v>
      </c>
      <c r="HO49" s="681" t="s">
        <v>1188</v>
      </c>
      <c r="HP49" s="574" t="s">
        <v>1188</v>
      </c>
      <c r="HQ49" s="472" t="str">
        <f t="shared" si="5"/>
        <v>-</v>
      </c>
      <c r="HR49" s="593" t="s">
        <v>1188</v>
      </c>
      <c r="HS49" s="574" t="s">
        <v>1188</v>
      </c>
      <c r="HT49" s="574" t="s">
        <v>1188</v>
      </c>
      <c r="HU49" s="574" t="s">
        <v>1188</v>
      </c>
      <c r="HV49" s="574" t="s">
        <v>1188</v>
      </c>
      <c r="HW49" s="574" t="s">
        <v>1188</v>
      </c>
      <c r="HX49" s="574" t="s">
        <v>1188</v>
      </c>
      <c r="HY49" s="574" t="s">
        <v>1188</v>
      </c>
      <c r="HZ49" s="574" t="s">
        <v>1188</v>
      </c>
      <c r="IA49" s="574" t="s">
        <v>1188</v>
      </c>
      <c r="IB49" s="574" t="s">
        <v>1188</v>
      </c>
      <c r="IC49" s="574" t="s">
        <v>1188</v>
      </c>
      <c r="ID49" s="681" t="s">
        <v>1188</v>
      </c>
      <c r="IE49" s="369" t="s">
        <v>1188</v>
      </c>
      <c r="IF49" s="574" t="s">
        <v>1188</v>
      </c>
      <c r="IG49" s="472" t="str">
        <f t="shared" si="6"/>
        <v>-</v>
      </c>
      <c r="IH49" s="609">
        <v>0.89946605164451798</v>
      </c>
      <c r="II49" s="694">
        <v>0.87702028703278856</v>
      </c>
      <c r="IJ49" s="695">
        <v>0.85615012424672476</v>
      </c>
      <c r="IK49" s="696">
        <v>0.84072472175387492</v>
      </c>
      <c r="IL49" s="696">
        <v>0.9423115871306823</v>
      </c>
      <c r="IM49" s="697">
        <v>0.86889471499987214</v>
      </c>
      <c r="IN49" s="599">
        <v>3</v>
      </c>
      <c r="IO49" s="600">
        <v>1</v>
      </c>
      <c r="IP49" s="601">
        <v>1</v>
      </c>
      <c r="IQ49" s="600">
        <v>40</v>
      </c>
      <c r="IR49" s="587">
        <v>57</v>
      </c>
      <c r="IS49" s="601">
        <v>97</v>
      </c>
      <c r="IT49" s="599" t="s">
        <v>1188</v>
      </c>
      <c r="IU49" s="600" t="s">
        <v>1188</v>
      </c>
      <c r="IV49" s="587" t="s">
        <v>1188</v>
      </c>
      <c r="IW49" s="601" t="s">
        <v>1188</v>
      </c>
      <c r="IX49" s="602" t="s">
        <v>1188</v>
      </c>
      <c r="IY49" s="681">
        <v>1</v>
      </c>
      <c r="IZ49" s="603" t="s">
        <v>3416</v>
      </c>
      <c r="JA49" s="681">
        <v>2</v>
      </c>
      <c r="JB49" s="603" t="s">
        <v>3417</v>
      </c>
      <c r="JC49" s="763">
        <v>2</v>
      </c>
      <c r="JD49" s="683" t="s">
        <v>2855</v>
      </c>
      <c r="JE49" s="684" t="s">
        <v>3418</v>
      </c>
      <c r="JF49" s="471" t="s">
        <v>3419</v>
      </c>
      <c r="JG49" s="472">
        <v>2019</v>
      </c>
      <c r="JH49" s="763">
        <v>2</v>
      </c>
      <c r="JI49" s="683">
        <v>1</v>
      </c>
      <c r="JJ49" s="684" t="s">
        <v>3420</v>
      </c>
      <c r="JK49" s="471" t="s">
        <v>3421</v>
      </c>
      <c r="JL49" s="472">
        <v>2017</v>
      </c>
      <c r="JM49" s="734">
        <v>1</v>
      </c>
      <c r="JN49" s="683">
        <v>2</v>
      </c>
      <c r="JO49" s="683">
        <v>1</v>
      </c>
      <c r="JP49" s="684" t="s">
        <v>3422</v>
      </c>
      <c r="JQ49" s="471" t="s">
        <v>3423</v>
      </c>
      <c r="JR49" s="472">
        <v>2018</v>
      </c>
      <c r="JS49" s="734">
        <v>2</v>
      </c>
      <c r="JT49" s="683">
        <v>3</v>
      </c>
      <c r="JU49" s="684" t="s">
        <v>3424</v>
      </c>
      <c r="JV49" s="471" t="s">
        <v>3425</v>
      </c>
      <c r="JW49" s="472">
        <v>2018</v>
      </c>
      <c r="JX49" s="606">
        <v>2</v>
      </c>
      <c r="JY49" s="750" t="s">
        <v>3426</v>
      </c>
      <c r="JZ49" s="606">
        <v>2017</v>
      </c>
      <c r="KA49" s="606">
        <f t="shared" si="7"/>
        <v>5</v>
      </c>
      <c r="KB49" s="606">
        <v>1</v>
      </c>
      <c r="KC49" s="606">
        <v>3</v>
      </c>
      <c r="KD49" s="606"/>
      <c r="KE49" s="606">
        <v>1</v>
      </c>
      <c r="KF49" s="606">
        <f t="shared" si="8"/>
        <v>1</v>
      </c>
      <c r="KG49" s="606">
        <v>1</v>
      </c>
      <c r="KH49" s="606"/>
      <c r="KI49" s="606"/>
      <c r="KJ49" s="606"/>
      <c r="KK49" s="606">
        <v>1</v>
      </c>
      <c r="KL49" s="606">
        <v>1</v>
      </c>
      <c r="KM49" s="608">
        <f t="shared" si="9"/>
        <v>0.88757972717285161</v>
      </c>
      <c r="KN49" s="609">
        <v>1.9378986358642578</v>
      </c>
      <c r="KO49" s="609">
        <v>99.038459777832031</v>
      </c>
      <c r="KP49" s="610">
        <v>7</v>
      </c>
      <c r="KQ49" s="608">
        <f t="shared" si="10"/>
        <v>0.92147364616394045</v>
      </c>
      <c r="KR49" s="609">
        <v>2.1073682308197021</v>
      </c>
      <c r="KS49" s="609">
        <v>97.596153259277344</v>
      </c>
      <c r="KT49" s="610">
        <v>9</v>
      </c>
      <c r="KU49" s="610">
        <v>87</v>
      </c>
      <c r="KV49" s="563" t="s">
        <v>1538</v>
      </c>
      <c r="KW49" s="606" t="s">
        <v>3359</v>
      </c>
      <c r="KX49" s="700" t="str">
        <f t="shared" ca="1" si="11"/>
        <v>A</v>
      </c>
      <c r="KY49" s="701">
        <f t="shared" ca="1" si="12"/>
        <v>0.92952754000780635</v>
      </c>
      <c r="KZ49" s="702">
        <f t="shared" ca="1" si="13"/>
        <v>0.87043999999999988</v>
      </c>
      <c r="LA49" s="703">
        <f t="shared" ca="1" si="54"/>
        <v>0.94398095238095237</v>
      </c>
      <c r="LB49" s="703">
        <f t="shared" ca="1" si="92"/>
        <v>0.90774166666666678</v>
      </c>
      <c r="LC49" s="704">
        <f t="shared" ca="1" si="93"/>
        <v>0.99594754098360661</v>
      </c>
      <c r="LD49" s="696" cm="1">
        <f t="array" aca="1" ref="LD49" ca="1">INDIRECT(LD$203&amp;ROW())*LD$205</f>
        <v>8</v>
      </c>
      <c r="LE49" s="696" cm="1">
        <f t="array" aca="1" ref="LE49" ca="1">INDIRECT(LE$203&amp;ROW())*LE$205</f>
        <v>8</v>
      </c>
      <c r="LF49" s="696" cm="1">
        <f t="array" aca="1" ref="LF49" ca="1">INDIRECT(LF$203&amp;ROW())*LF$205</f>
        <v>8</v>
      </c>
      <c r="LG49" s="696" cm="1">
        <f t="array" aca="1" ref="LG49" ca="1">INDIRECT(LG$203&amp;ROW())*LG$205</f>
        <v>3</v>
      </c>
      <c r="LH49" s="696" cm="1">
        <f t="array" aca="1" ref="LH49" ca="1">INDIRECT(LH$203&amp;ROW())*LH$205</f>
        <v>2</v>
      </c>
      <c r="LI49" s="696" cm="1">
        <f t="array" aca="1" ref="LI49" ca="1">INDIRECT(LI$203&amp;ROW())*LI$205</f>
        <v>3</v>
      </c>
      <c r="LJ49" s="696" cm="1">
        <f t="array" aca="1" ref="LJ49" ca="1">INDIRECT(LJ$203&amp;ROW())*LJ$205</f>
        <v>3</v>
      </c>
      <c r="LK49" s="696" cm="1">
        <f t="array" aca="1" ref="LK49" ca="1">INDIRECT(LK$203&amp;ROW())*LK$205</f>
        <v>3</v>
      </c>
      <c r="LL49" s="696" cm="1">
        <f t="array" aca="1" ref="LL49" ca="1">INDIRECT(LL$203&amp;ROW())*LL$205</f>
        <v>3</v>
      </c>
      <c r="LM49" s="696" cm="1">
        <f t="array" aca="1" ref="LM49" ca="1">INDIRECT(LM$203&amp;ROW())*LM$205</f>
        <v>6</v>
      </c>
      <c r="LN49" s="696" cm="1">
        <f t="array" aca="1" ref="LN49" ca="1">INDIRECT(LN$203&amp;ROW())*LN$205</f>
        <v>3</v>
      </c>
      <c r="LO49" s="696" cm="1">
        <f t="array" aca="1" ref="LO49" ca="1">INDIRECT(LO$203&amp;ROW())*LO$205</f>
        <v>6</v>
      </c>
      <c r="LP49" s="696" cm="1">
        <f t="array" aca="1" ref="LP49" ca="1">INDIRECT(LP$203&amp;ROW())*LP$205</f>
        <v>4</v>
      </c>
      <c r="LQ49" s="696" cm="1">
        <f t="array" aca="1" ref="LQ49" ca="1">IF(INDIRECT(LQ$203&amp;ROW())="-",0,INDIRECT(LQ$203&amp;ROW())*LQ$205)</f>
        <v>5.9874000000000001</v>
      </c>
      <c r="LR49" s="696" cm="1">
        <f t="array" aca="1" ref="LR49" ca="1">INDIRECT(LR$203&amp;ROW())*LR$205</f>
        <v>8</v>
      </c>
      <c r="LS49" s="696" cm="1">
        <f t="array" aca="1" ref="LS49" ca="1">IF(INDIRECT(LS$203&amp;ROW())="-",0,INDIRECT(LS$203&amp;ROW())*LS$205)</f>
        <v>5.8235999999999999</v>
      </c>
      <c r="LT49" s="696" cm="1">
        <f t="array" aca="1" ref="LT49" ca="1">INDIRECT(LT$203&amp;ROW())*LT$205</f>
        <v>4</v>
      </c>
      <c r="LU49" s="696" cm="1">
        <f t="array" aca="1" ref="LU49" ca="1">INDIRECT(LU$203&amp;ROW())*LU$205</f>
        <v>3</v>
      </c>
      <c r="LV49" s="696" cm="1">
        <f t="array" aca="1" ref="LV49" ca="1">INDIRECT(LV$203&amp;ROW())*LV$205</f>
        <v>3</v>
      </c>
      <c r="LW49" s="696" cm="1">
        <f t="array" aca="1" ref="LW49" ca="1">INDIRECT(LW$203&amp;ROW())*LW$205</f>
        <v>1</v>
      </c>
      <c r="LX49" s="696" cm="1">
        <f t="array" aca="1" ref="LX49" ca="1">INDIRECT(LX$203&amp;ROW())*LX$205</f>
        <v>3</v>
      </c>
      <c r="LY49" s="696" cm="1">
        <f t="array" aca="1" ref="LY49" ca="1">IF(INDIRECT(LY$203&amp;ROW())="-",0,INDIRECT(LY$203&amp;ROW())*LY$205)</f>
        <v>5.7858000000000001</v>
      </c>
      <c r="LZ49" s="696" cm="1">
        <f t="array" aca="1" ref="LZ49" ca="1">INDIRECT(LZ$203&amp;ROW())*LZ$205</f>
        <v>2</v>
      </c>
      <c r="MA49" s="696" cm="1">
        <f t="array" aca="1" ref="MA49" ca="1">INDIRECT(MA$203&amp;ROW())*MA$205</f>
        <v>4</v>
      </c>
      <c r="MB49" s="696" cm="1">
        <f t="array" aca="1" ref="MB49" ca="1">INDIRECT(MB$203&amp;ROW())*MB$205</f>
        <v>4</v>
      </c>
      <c r="MC49" s="696" cm="1">
        <f t="array" aca="1" ref="MC49" ca="1">IF($MB49=0,0,INDIRECT(MC$203&amp;ROW())*MC$205)</f>
        <v>0.5</v>
      </c>
      <c r="MD49" s="696" cm="1">
        <f t="array" aca="1" ref="MD49" ca="1">IF($MB49=0,0,INDIRECT(MD$203&amp;ROW())*MD$205)</f>
        <v>0.5</v>
      </c>
      <c r="ME49" s="696" cm="1">
        <f t="array" aca="1" ref="ME49" ca="1">IF($MB49=0,0,INDIRECT(ME$203&amp;ROW())*ME$205)</f>
        <v>0</v>
      </c>
      <c r="MF49" s="696" cm="1">
        <f t="array" aca="1" ref="MF49" ca="1">IF($MB49=0,0,INDIRECT(MF$203&amp;ROW())*MF$205)</f>
        <v>0</v>
      </c>
      <c r="MG49" s="696" cm="1">
        <f t="array" aca="1" ref="MG49" ca="1">INDIRECT(MG$203&amp;ROW())*MG$205</f>
        <v>4</v>
      </c>
      <c r="MH49" s="696" cm="1">
        <f t="array" aca="1" ref="MH49" ca="1">IF($MG49=0,0,INDIRECT(MH$203&amp;ROW())*MH$205)</f>
        <v>0.5</v>
      </c>
      <c r="MI49" s="696" cm="1">
        <f t="array" aca="1" ref="MI49" ca="1">IF($MG49=0,0,INDIRECT(MI$203&amp;ROW())*MI$205)</f>
        <v>0.5</v>
      </c>
      <c r="MJ49" s="696" cm="1">
        <f t="array" aca="1" ref="MJ49" ca="1">INDIRECT(MJ$203&amp;ROW())*MJ$205</f>
        <v>0</v>
      </c>
      <c r="MK49" s="696" cm="1">
        <f t="array" aca="1" ref="MK49" ca="1">INDIRECT(MK$203&amp;ROW())*MK$205</f>
        <v>4</v>
      </c>
      <c r="ML49" s="696" cm="1">
        <f t="array" aca="1" ref="ML49" ca="1">INDIRECT(ML$203&amp;ROW())*ML$205</f>
        <v>6</v>
      </c>
      <c r="MM49" s="696" cm="1">
        <f t="array" aca="1" ref="MM49" ca="1">INDIRECT(MM$203&amp;ROW())*MM$205</f>
        <v>6</v>
      </c>
      <c r="MN49" s="696" cm="1">
        <f t="array" aca="1" ref="MN49" ca="1">INDIRECT(MN$203&amp;ROW())*MN$205</f>
        <v>8</v>
      </c>
      <c r="MO49" s="696" cm="1">
        <f t="array" aca="1" ref="MO49" ca="1">INDIRECT(MO$203&amp;ROW())*MO$205</f>
        <v>2</v>
      </c>
      <c r="MP49" s="696" cm="1">
        <f t="array" aca="1" ref="MP49" ca="1">INDIRECT(MP$203&amp;ROW())*MP$205</f>
        <v>2</v>
      </c>
      <c r="MQ49" s="696" cm="1">
        <f t="array" aca="1" ref="MQ49" ca="1">INDIRECT(MQ$203&amp;ROW())*MQ$205</f>
        <v>2</v>
      </c>
      <c r="MR49" s="696" cm="1">
        <f t="array" aca="1" ref="MR49" ca="1">INDIRECT(MR$203&amp;ROW())*MR$205</f>
        <v>2</v>
      </c>
      <c r="MS49" s="696" cm="1">
        <f t="array" aca="1" ref="MS49" ca="1">INDIRECT(MS$203&amp;ROW())*MS$205</f>
        <v>2</v>
      </c>
      <c r="MT49" s="696" cm="1">
        <f t="array" aca="1" ref="MT49" ca="1">INDIRECT(MT$203&amp;ROW())*MT$205</f>
        <v>3</v>
      </c>
      <c r="MU49" s="696" cm="1">
        <f t="array" aca="1" ref="MU49" ca="1">INDIRECT(MU$203&amp;ROW())*MU$205</f>
        <v>2</v>
      </c>
      <c r="MV49" s="696" cm="1">
        <f t="array" aca="1" ref="MV49" ca="1">IF(INDIRECT(MV$203&amp;ROW())="-",0,INDIRECT(MV$203&amp;ROW())*MV$205)</f>
        <v>5.7527999999999997</v>
      </c>
      <c r="MW49" s="696" cm="1">
        <f t="array" aca="1" ref="MW49" ca="1">INDIRECT(MW$203&amp;ROW())*MW$205</f>
        <v>4</v>
      </c>
      <c r="MX49" s="696" cm="1">
        <f t="array" aca="1" ref="MX49" ca="1">INDIRECT(MX$203&amp;ROW())*MX$205</f>
        <v>4</v>
      </c>
      <c r="MY49" s="696" cm="1">
        <f t="array" aca="1" ref="MY49" ca="1">INDIRECT(MY$203&amp;ROW())*MY$205</f>
        <v>8</v>
      </c>
      <c r="NA49" s="701">
        <f t="shared" si="16"/>
        <v>0.90238780487804882</v>
      </c>
      <c r="NB49" s="617">
        <f t="shared" si="17"/>
        <v>0.92647142857142861</v>
      </c>
      <c r="NC49" s="695">
        <f t="shared" si="18"/>
        <v>0.76648461538461532</v>
      </c>
      <c r="ND49" s="697">
        <f t="shared" si="19"/>
        <v>0.99847407407407407</v>
      </c>
      <c r="NE49" s="694">
        <f t="shared" si="20"/>
        <v>0.89845448072704182</v>
      </c>
      <c r="NF49" s="682" t="str">
        <f t="shared" si="21"/>
        <v>A</v>
      </c>
      <c r="NH49" s="606" t="s">
        <v>3359</v>
      </c>
      <c r="NI49" s="563" t="str">
        <f t="shared" si="22"/>
        <v>A</v>
      </c>
      <c r="NJ49" s="563" t="str">
        <f t="shared" si="23"/>
        <v>A</v>
      </c>
      <c r="NK49" s="563" t="str">
        <f t="shared" ca="1" si="24"/>
        <v>A</v>
      </c>
      <c r="NL49" s="563" t="str">
        <f t="shared" ca="1" si="25"/>
        <v>A</v>
      </c>
      <c r="NM49" s="563" t="str">
        <f t="shared" ca="1" si="26"/>
        <v>A</v>
      </c>
      <c r="NN49" s="563" t="str">
        <f t="shared" ca="1" si="55"/>
        <v>A</v>
      </c>
      <c r="NO49" s="563" t="str">
        <f t="shared" ca="1" si="56"/>
        <v>A</v>
      </c>
      <c r="NP49" s="606" t="str">
        <f t="shared" si="27"/>
        <v>Yes</v>
      </c>
      <c r="NQ49" s="682" t="str">
        <f t="shared" si="28"/>
        <v>Yes</v>
      </c>
      <c r="NR49" s="682" t="e">
        <f>IF(OR(AND(NI49="A",OR(NJ49="C",NJ49="D")),AND(NI49="A",OR(#REF!="C",#REF!="D")),AND(NI49="B",OR(NJ49="D",#REF!="D")),AND(OR(NI49="C",NI49="D"),OR(NJ49="A",NJ49="B")),AND(OR(NI49="C",NI49="D"),OR(#REF!="A",#REF!="B")),AND(OR(NJ49="A",#REF!="A",NJ49="B",#REF!="B"),OR(NP49="-",NQ49="-")),AND(OR(NJ49="C",#REF!="C",NJ49="D",#REF!="D"),NP49="Yes")),"Yes","-")</f>
        <v>#REF!</v>
      </c>
      <c r="NS49" s="607"/>
      <c r="NT49" s="619">
        <f t="shared" si="29"/>
        <v>0.9758</v>
      </c>
      <c r="NU49" s="619">
        <f t="shared" si="30"/>
        <v>0.89845448072704182</v>
      </c>
      <c r="NV49" s="619">
        <f t="shared" ca="1" si="31"/>
        <v>0.92952754000780635</v>
      </c>
      <c r="NW49" s="619">
        <f t="shared" ca="1" si="57"/>
        <v>0.88880772941434683</v>
      </c>
      <c r="NX49" s="619">
        <f t="shared" ca="1" si="58"/>
        <v>0.88964995777571398</v>
      </c>
      <c r="NY49" s="620">
        <f t="shared" ca="1" si="59"/>
        <v>0.91682183282000684</v>
      </c>
      <c r="NZ49" s="620">
        <f t="shared" ca="1" si="60"/>
        <v>0.89601693857935483</v>
      </c>
      <c r="OA49" s="705">
        <v>0.65200000000000002</v>
      </c>
      <c r="OB49" s="706">
        <v>4</v>
      </c>
      <c r="OC49" s="494"/>
      <c r="OE49" s="606" t="s">
        <v>3359</v>
      </c>
      <c r="OF49" s="700" t="str">
        <f t="shared" ca="1" si="32"/>
        <v>A</v>
      </c>
      <c r="OG49" s="701">
        <f t="shared" ca="1" si="61"/>
        <v>0.88880772941434683</v>
      </c>
      <c r="OH49" s="705">
        <f t="shared" ca="1" si="33"/>
        <v>0.88896787982646419</v>
      </c>
      <c r="OI49" s="696">
        <f t="shared" ca="1" si="34"/>
        <v>0.93315212446675033</v>
      </c>
      <c r="OJ49" s="696">
        <f t="shared" ca="1" si="35"/>
        <v>0.73460080660218829</v>
      </c>
      <c r="OK49" s="697">
        <f t="shared" ca="1" si="36"/>
        <v>0.99851010676198482</v>
      </c>
      <c r="OL49" s="696" cm="1">
        <f t="array" aca="1" ref="OL49" ca="1">INDIRECT(OL$203&amp;ROW())*OL$205</f>
        <v>1.4956</v>
      </c>
      <c r="OM49" s="696" cm="1">
        <f t="array" aca="1" ref="OM49" ca="1">INDIRECT(OM$203&amp;ROW())*OM$205</f>
        <v>1.2061999999999999</v>
      </c>
      <c r="ON49" s="696" cm="1">
        <f t="array" aca="1" ref="ON49" ca="1">INDIRECT(ON$203&amp;ROW())*ON$205</f>
        <v>1.4561999999999999</v>
      </c>
      <c r="OO49" s="696" cm="1">
        <f t="array" aca="1" ref="OO49" ca="1">INDIRECT(OO$203&amp;ROW())*OO$205</f>
        <v>1.0790999999999999</v>
      </c>
      <c r="OP49" s="696" cm="1">
        <f t="array" aca="1" ref="OP49" ca="1">INDIRECT(OP$203&amp;ROW())*OP$205</f>
        <v>1.0553999999999999</v>
      </c>
      <c r="OQ49" s="696" cm="1">
        <f t="array" aca="1" ref="OQ49" ca="1">INDIRECT(OQ$203&amp;ROW())*OQ$205</f>
        <v>1.5849</v>
      </c>
      <c r="OR49" s="696" cm="1">
        <f t="array" aca="1" ref="OR49" ca="1">INDIRECT(OR$203&amp;ROW())*OR$205</f>
        <v>1.4141999999999999</v>
      </c>
      <c r="OS49" s="696" cm="1">
        <f t="array" aca="1" ref="OS49" ca="1">INDIRECT(OS$203&amp;ROW())*OS$205</f>
        <v>1.5387</v>
      </c>
      <c r="OT49" s="696" cm="1">
        <f t="array" aca="1" ref="OT49" ca="1">INDIRECT(OT$203&amp;ROW())*OT$205</f>
        <v>1.4727000000000001</v>
      </c>
      <c r="OU49" s="696" cm="1">
        <f t="array" aca="1" ref="OU49" ca="1">INDIRECT(OU$203&amp;ROW())*OU$205</f>
        <v>1.9304999999999999</v>
      </c>
      <c r="OV49" s="696" cm="1">
        <f t="array" aca="1" ref="OV49" ca="1">INDIRECT(OV$203&amp;ROW())*OV$205</f>
        <v>1.2161999999999999</v>
      </c>
      <c r="OW49" s="696" cm="1">
        <f t="array" aca="1" ref="OW49" ca="1">INDIRECT(OW$203&amp;ROW())*OW$205</f>
        <v>1.5144000000000002</v>
      </c>
      <c r="OX49" s="696" cm="1">
        <f t="array" aca="1" ref="OX49" ca="1">INDIRECT(OX$203&amp;ROW())*OX$205</f>
        <v>1.3977999999999999</v>
      </c>
      <c r="OY49" s="696" cm="1">
        <f t="array" aca="1" ref="OY49" ca="1">IF(INDIRECT(OY$203&amp;ROW())="-",0,INDIRECT(OY$203&amp;ROW())*OY$205)</f>
        <v>0.70820963000000003</v>
      </c>
      <c r="OZ49" s="696" cm="1">
        <f t="array" aca="1" ref="OZ49" ca="1">INDIRECT(OZ$203&amp;ROW())*OZ$205</f>
        <v>1.4206000000000001</v>
      </c>
      <c r="PA49" s="696" cm="1">
        <f t="array" aca="1" ref="PA49" ca="1">IF(INDIRECT(PA$203&amp;ROW())="-",0,INDIRECT(PA$203&amp;ROW())*PA$205)</f>
        <v>0.85742803999999995</v>
      </c>
      <c r="PB49" s="705" cm="1">
        <f t="array" aca="1" ref="PB49" ca="1">INDIRECT(PB$203&amp;ROW())*PB$205</f>
        <v>1.5084</v>
      </c>
      <c r="PC49" s="696" cm="1">
        <f t="array" aca="1" ref="PC49" ca="1">INDIRECT(PC$203&amp;ROW())*PC$205</f>
        <v>2.0918999999999999</v>
      </c>
      <c r="PD49" s="696" cm="1">
        <f t="array" aca="1" ref="PD49" ca="1">INDIRECT(PD$203&amp;ROW())*PD$205</f>
        <v>2.2025999999999999</v>
      </c>
      <c r="PE49" s="696" cm="1">
        <f t="array" aca="1" ref="PE49" ca="1">INDIRECT(PE$203&amp;ROW())*PE$205</f>
        <v>0.64</v>
      </c>
      <c r="PF49" s="696" cm="1">
        <f t="array" aca="1" ref="PF49" ca="1">INDIRECT(PF$203&amp;ROW())*PF$205</f>
        <v>1.9962</v>
      </c>
      <c r="PG49" s="696" cm="1">
        <f t="array" aca="1" ref="PG49" ca="1">IF(INDIRECT(PG$203&amp;ROW())="-",0,INDIRECT(PG$203&amp;ROW())*PG$205)</f>
        <v>0.84376250000000008</v>
      </c>
      <c r="PH49" s="696" cm="1">
        <f t="array" aca="1" ref="PH49" ca="1">INDIRECT(PH$203&amp;ROW())*PH$205</f>
        <v>0.61699999999999999</v>
      </c>
      <c r="PI49" s="696" cm="1">
        <f t="array" aca="1" ref="PI49" ca="1">INDIRECT(PI$203&amp;ROW())*PI$205</f>
        <v>1.2145999999999999</v>
      </c>
      <c r="PJ49" s="696" cm="1">
        <f t="array" aca="1" ref="PJ49" ca="1">INDIRECT(PJ$203&amp;ROW())*PJ$205</f>
        <v>0.75980000000000003</v>
      </c>
      <c r="PK49" s="696" cm="1">
        <f t="array" aca="1" ref="PK49" ca="1">IF($PJ49=0,0,INDIRECT(PK$203&amp;ROW())*PK$205)</f>
        <v>0.52759999999999996</v>
      </c>
      <c r="PL49" s="696" cm="1">
        <f t="array" aca="1" ref="PL49" ca="1">IF($MPE49=0,0,INDIRECT(PL$203&amp;ROW())*PL$205)</f>
        <v>0</v>
      </c>
      <c r="PM49" s="696" cm="1">
        <f t="array" aca="1" ref="PM49" ca="1">IF($MPE49=0,0,INDIRECT(PM$203&amp;ROW())*PM$205)</f>
        <v>0</v>
      </c>
      <c r="PN49" s="696" cm="1">
        <f t="array" aca="1" ref="PN49" ca="1">IF($PJ49=0,0,INDIRECT(PN$203&amp;ROW())*PN$205)</f>
        <v>0</v>
      </c>
      <c r="PO49" s="696" cm="1">
        <f t="array" aca="1" ref="PO49" ca="1">INDIRECT(PO$203&amp;ROW())*PO$205</f>
        <v>0.73140000000000005</v>
      </c>
      <c r="PP49" s="696" cm="1">
        <f t="array" aca="1" ref="PP49" ca="1">IF($PO49=0,0,INDIRECT(PP$203&amp;ROW())*PP$205)</f>
        <v>0.68189999999999995</v>
      </c>
      <c r="PQ49" s="696" cm="1">
        <f t="array" aca="1" ref="PQ49" ca="1">IF($PO49=0,0,INDIRECT(PQ$203&amp;ROW())*PQ$205)</f>
        <v>0.52549999999999997</v>
      </c>
      <c r="PR49" s="696" cm="1">
        <f t="array" aca="1" ref="PR49" ca="1">INDIRECT(PR$203&amp;ROW())*PR$205</f>
        <v>0</v>
      </c>
      <c r="PS49" s="696" cm="1">
        <f t="array" aca="1" ref="PS49" ca="1">INDIRECT(PS$203&amp;ROW())*PS$205</f>
        <v>0.7389</v>
      </c>
      <c r="PT49" s="696" cm="1">
        <f t="array" aca="1" ref="PT49" ca="1">INDIRECT(PT$203&amp;ROW())*PT$205</f>
        <v>1.4406000000000001</v>
      </c>
      <c r="PU49" s="696" cm="1">
        <f t="array" aca="1" ref="PU49" ca="1">INDIRECT(PU$203&amp;ROW())*PU$205</f>
        <v>1.7696999999999998</v>
      </c>
      <c r="PV49" s="696" cm="1">
        <f t="array" aca="1" ref="PV49" ca="1">INDIRECT(PV$203&amp;ROW())*PV$205</f>
        <v>1.3932</v>
      </c>
      <c r="PW49" s="696" cm="1">
        <f t="array" aca="1" ref="PW49" ca="1">INDIRECT(PW$203&amp;ROW())*PW$205</f>
        <v>1.0658000000000001</v>
      </c>
      <c r="PX49" s="696" cm="1">
        <f t="array" aca="1" ref="PX49" ca="1">INDIRECT(PX$203&amp;ROW())*PX$205</f>
        <v>1.1714</v>
      </c>
      <c r="PY49" s="696" cm="1">
        <f t="array" aca="1" ref="PY49" ca="1">INDIRECT(PY$203&amp;ROW())*PY$205</f>
        <v>1.1866000000000001</v>
      </c>
      <c r="PZ49" s="696" cm="1">
        <f t="array" aca="1" ref="PZ49" ca="1">INDIRECT(PZ$203&amp;ROW())*PZ$205</f>
        <v>0.17430000000000001</v>
      </c>
      <c r="QA49" s="696" cm="1">
        <f t="array" aca="1" ref="QA49" ca="1">INDIRECT(QA$203&amp;ROW())*QA$205</f>
        <v>0.31659999999999999</v>
      </c>
      <c r="QB49" s="696" cm="1">
        <f t="array" aca="1" ref="QB49" ca="1">INDIRECT(QB$203&amp;ROW())*QB$205</f>
        <v>2.3948999999999998</v>
      </c>
      <c r="QC49" s="696" cm="1">
        <f t="array" aca="1" ref="QC49" ca="1">INDIRECT(QC$203&amp;ROW())*QC$205</f>
        <v>1.4259999999999999</v>
      </c>
      <c r="QD49" s="696" cm="1">
        <f t="array" aca="1" ref="QD49" ca="1">IF(INDIRECT(QD$203&amp;ROW())="-",0,INDIRECT(QD$203&amp;ROW())*QD$205)</f>
        <v>0.58879907999999992</v>
      </c>
      <c r="QE49" s="696" cm="1">
        <f t="array" aca="1" ref="QE49" ca="1">INDIRECT(QE$203&amp;ROW())*QE$205</f>
        <v>1.0656000000000001</v>
      </c>
      <c r="QF49" s="696" cm="1">
        <f t="array" aca="1" ref="QF49" ca="1">INDIRECT(QF$203&amp;ROW())*QF$205</f>
        <v>0.72440000000000004</v>
      </c>
      <c r="QG49" s="696" cm="1">
        <f t="array" aca="1" ref="QG49" ca="1">INDIRECT(QG$203&amp;ROW())*QG$205</f>
        <v>1.4996</v>
      </c>
      <c r="QI49" s="606" t="s">
        <v>3359</v>
      </c>
      <c r="QJ49" s="700" t="str">
        <f t="shared" ca="1" si="37"/>
        <v>A</v>
      </c>
      <c r="QK49" s="701">
        <f t="shared" ca="1" si="62"/>
        <v>0.88964995777571398</v>
      </c>
      <c r="QL49" s="705">
        <f t="shared" ca="1" si="94"/>
        <v>0.90998412312785071</v>
      </c>
      <c r="QM49" s="696">
        <f t="shared" ca="1" si="95"/>
        <v>0.89766330705807729</v>
      </c>
      <c r="QN49" s="696">
        <f t="shared" ca="1" si="40"/>
        <v>0.75244929692029772</v>
      </c>
      <c r="QO49" s="697">
        <f t="shared" ca="1" si="41"/>
        <v>0.99850310399663056</v>
      </c>
      <c r="QP49" s="696" cm="1">
        <f t="array" aca="1" ref="QP49" ca="1">INDIRECT(QP$203&amp;ROW())*QP$205</f>
        <v>6.6903293490763766E-2</v>
      </c>
      <c r="QQ49" s="696" cm="1">
        <f t="array" aca="1" ref="QQ49" ca="1">INDIRECT(QQ$203&amp;ROW())*QQ$205</f>
        <v>0.25503926590378434</v>
      </c>
      <c r="QR49" s="696" cm="1">
        <f t="array" aca="1" ref="QR49" ca="1">INDIRECT(QR$203&amp;ROW())*QR$205</f>
        <v>0.15089809664795908</v>
      </c>
      <c r="QS49" s="696" cm="1">
        <f t="array" aca="1" ref="QS49" ca="1">INDIRECT(QS$203&amp;ROW())*QS$205</f>
        <v>0.22471360933801068</v>
      </c>
      <c r="QT49" s="696" cm="1">
        <f t="array" aca="1" ref="QT49" ca="1">INDIRECT(QT$203&amp;ROW())*QT$205</f>
        <v>0.17488542943331029</v>
      </c>
      <c r="QU49" s="696" cm="1">
        <f t="array" aca="1" ref="QU49" ca="1">INDIRECT(QU$203&amp;ROW())*QU$205</f>
        <v>0.53329206883563263</v>
      </c>
      <c r="QV49" s="696" cm="1">
        <f t="array" aca="1" ref="QV49" ca="1">INDIRECT(QV$203&amp;ROW())*QV$205</f>
        <v>0.24117831443907087</v>
      </c>
      <c r="QW49" s="696" cm="1">
        <f t="array" aca="1" ref="QW49" ca="1">INDIRECT(QW$203&amp;ROW())*QW$205</f>
        <v>0.53099416374332975</v>
      </c>
      <c r="QX49" s="696" cm="1">
        <f t="array" aca="1" ref="QX49" ca="1">INDIRECT(QX$203&amp;ROW())*QX$205</f>
        <v>0.60640894423913805</v>
      </c>
      <c r="QY49" s="696" cm="1">
        <f t="array" aca="1" ref="QY49" ca="1">INDIRECT(QY$203&amp;ROW())*QY$205</f>
        <v>0.13540247513535897</v>
      </c>
      <c r="QZ49" s="696" cm="1">
        <f t="array" aca="1" ref="QZ49" ca="1">INDIRECT(QZ$203&amp;ROW())*QZ$205</f>
        <v>0.27613248380770827</v>
      </c>
      <c r="RA49" s="696" cm="1">
        <f t="array" aca="1" ref="RA49" ca="1">INDIRECT(RA$203&amp;ROW())*RA$205</f>
        <v>5.1272116233970627E-2</v>
      </c>
      <c r="RB49" s="696" cm="1">
        <f t="array" aca="1" ref="RB49" ca="1">INDIRECT(RB$203&amp;ROW())*RB$205</f>
        <v>0.11461142513892485</v>
      </c>
      <c r="RC49" s="696" cm="1">
        <f t="array" aca="1" ref="RC49" ca="1">IF(INDIRECT(RC$203&amp;ROW())="-",0,INDIRECT(RC$203&amp;ROW())*RC$205)</f>
        <v>8.3732407087097477E-2</v>
      </c>
      <c r="RD49" s="696" cm="1">
        <f t="array" aca="1" ref="RD49" ca="1">INDIRECT(RD$203&amp;ROW())*RD$205</f>
        <v>7.1442097940886296E-2</v>
      </c>
      <c r="RE49" s="696" cm="1">
        <f t="array" aca="1" ref="RE49" ca="1">IF(INDIRECT(RE$203&amp;ROW())="-",0,INDIRECT(RE$203&amp;ROW())*RE$205)</f>
        <v>6.1428341963818876E-2</v>
      </c>
      <c r="RF49" s="705" cm="1">
        <f t="array" aca="1" ref="RF49" ca="1">INDIRECT(RF$203&amp;ROW())*RF$205</f>
        <v>0.10613798880649605</v>
      </c>
      <c r="RG49" s="696" cm="1">
        <f t="array" aca="1" ref="RG49" ca="1">INDIRECT(RG$203&amp;ROW())*RG$205</f>
        <v>0.41475700362540607</v>
      </c>
      <c r="RH49" s="696" cm="1">
        <f t="array" aca="1" ref="RH49" ca="1">INDIRECT(RH$203&amp;ROW())*RH$205</f>
        <v>8.7581521170816884E-2</v>
      </c>
      <c r="RI49" s="696" cm="1">
        <f t="array" aca="1" ref="RI49" ca="1">INDIRECT(RI$203&amp;ROW())*RI$205</f>
        <v>0.10769689125031101</v>
      </c>
      <c r="RJ49" s="696" cm="1">
        <f t="array" aca="1" ref="RJ49" ca="1">INDIRECT(RJ$203&amp;ROW())*RJ$205</f>
        <v>0.18340085004648693</v>
      </c>
      <c r="RK49" s="696" cm="1">
        <f t="array" aca="1" ref="RK49" ca="1">IF(INDIRECT(RK$203&amp;ROW())="-",0,INDIRECT(RK$203&amp;ROW())*RK$205)</f>
        <v>5.8264547790965175E-2</v>
      </c>
      <c r="RL49" s="696" cm="1">
        <f t="array" aca="1" ref="RL49" ca="1">INDIRECT(RL$203&amp;ROW())*RL$205</f>
        <v>0.11262003659234653</v>
      </c>
      <c r="RM49" s="696" cm="1">
        <f t="array" aca="1" ref="RM49" ca="1">INDIRECT(RM$203&amp;ROW())*RM$205</f>
        <v>2.9987460729532761E-2</v>
      </c>
      <c r="RN49" s="696" cm="1">
        <f t="array" aca="1" ref="RN49" ca="1">INDIRECT(RN$203&amp;ROW())*RN$205</f>
        <v>9.3820613050938681E-2</v>
      </c>
      <c r="RO49" s="696" cm="1">
        <f t="array" aca="1" ref="RO49" ca="1">IF($RN49=0,0,INDIRECT(RO$203&amp;ROW())*RO$205)</f>
        <v>7.0312542939625605E-2</v>
      </c>
      <c r="RP49" s="696" cm="1">
        <f t="array" aca="1" ref="RP49" ca="1">IF($RN49=0,0,INDIRECT(RP$203&amp;ROW())*RP$205)</f>
        <v>9.7715867439664539E-2</v>
      </c>
      <c r="RQ49" s="696" cm="1">
        <f t="array" aca="1" ref="RQ49" ca="1">IF($RN49=0,0,INDIRECT(RQ$203&amp;ROW())*RQ$205)</f>
        <v>0</v>
      </c>
      <c r="RR49" s="696" cm="1">
        <f t="array" aca="1" ref="RR49" ca="1">IF($RN49=0,0,INDIRECT(RR$203&amp;ROW())*RR$205)</f>
        <v>0</v>
      </c>
      <c r="RS49" s="696" cm="1">
        <f t="array" aca="1" ref="RS49" ca="1">INDIRECT(RS$203&amp;ROW())*RS$205</f>
        <v>7.7466902221184339E-2</v>
      </c>
      <c r="RT49" s="696" cm="1">
        <f t="array" aca="1" ref="RT49" ca="1">IF($RS49=0,0,INDIRECT(RT$203&amp;ROW())*RT$205)</f>
        <v>8.1033461602244533E-2</v>
      </c>
      <c r="RU49" s="696" cm="1">
        <f t="array" aca="1" ref="RU49" ca="1">IF($RS49=0,0,INDIRECT(RU$203&amp;ROW())*RU$205)</f>
        <v>8.1972972149739559E-2</v>
      </c>
      <c r="RV49" s="696" cm="1">
        <f t="array" aca="1" ref="RV49" ca="1">INDIRECT(RV$203&amp;ROW())*RV$205</f>
        <v>0</v>
      </c>
      <c r="RW49" s="696" cm="1">
        <f t="array" aca="1" ref="RW49" ca="1">INDIRECT(RW$203&amp;ROW())*RW$205</f>
        <v>2.6659190312299668E-2</v>
      </c>
      <c r="RX49" s="696" cm="1">
        <f t="array" aca="1" ref="RX49" ca="1">INDIRECT(RX$203&amp;ROW())*RX$205</f>
        <v>0.19074035443114332</v>
      </c>
      <c r="RY49" s="696" cm="1">
        <f t="array" aca="1" ref="RY49" ca="1">INDIRECT(RY$203&amp;ROW())*RY$205</f>
        <v>8.4396695370290389E-2</v>
      </c>
      <c r="RZ49" s="696" cm="1">
        <f t="array" aca="1" ref="RZ49" ca="1">INDIRECT(RZ$203&amp;ROW())*RZ$205</f>
        <v>7.362497897239817E-2</v>
      </c>
      <c r="SA49" s="696" cm="1">
        <f t="array" aca="1" ref="SA49" ca="1">INDIRECT(SA$203&amp;ROW())*SA$205</f>
        <v>0.20458618579029147</v>
      </c>
      <c r="SB49" s="696" cm="1">
        <f t="array" aca="1" ref="SB49" ca="1">INDIRECT(SB$203&amp;ROW())*SB$205</f>
        <v>4.7124126502052749E-2</v>
      </c>
      <c r="SC49" s="696" cm="1">
        <f t="array" aca="1" ref="SC49" ca="1">INDIRECT(SC$203&amp;ROW())*SC$205</f>
        <v>5.4291606235991073E-2</v>
      </c>
      <c r="SD49" s="696" cm="1">
        <f t="array" aca="1" ref="SD49" ca="1">INDIRECT(SD$203&amp;ROW())*SD$205</f>
        <v>0.3072993885784252</v>
      </c>
      <c r="SE49" s="696" cm="1">
        <f t="array" aca="1" ref="SE49" ca="1">INDIRECT(SE$203&amp;ROW())*SE$205</f>
        <v>0.2585618210787391</v>
      </c>
      <c r="SF49" s="696" cm="1">
        <f t="array" aca="1" ref="SF49" ca="1">INDIRECT(SF$203&amp;ROW())*SF$205</f>
        <v>0.19835664972334499</v>
      </c>
      <c r="SG49" s="696" cm="1">
        <f t="array" aca="1" ref="SG49" ca="1">INDIRECT(SG$203&amp;ROW())*SG$205</f>
        <v>7.4767843909269882E-2</v>
      </c>
      <c r="SH49" s="696" cm="1">
        <f t="array" aca="1" ref="SH49" ca="1">IF(INDIRECT(SH$203&amp;ROW())="-",0,INDIRECT(SH$203&amp;ROW())*SH$205)</f>
        <v>7.5438439274559108E-2</v>
      </c>
      <c r="SI49" s="696" cm="1">
        <f t="array" aca="1" ref="SI49" ca="1">INDIRECT(SI$203&amp;ROW())*SI$205</f>
        <v>0.24423887568083891</v>
      </c>
      <c r="SJ49" s="696" cm="1">
        <f t="array" aca="1" ref="SJ49" ca="1">INDIRECT(SJ$203&amp;ROW())*SJ$205</f>
        <v>0.10961749760323641</v>
      </c>
      <c r="SK49" s="696" cm="1">
        <f t="array" aca="1" ref="SK49" ca="1">INDIRECT(SK$203&amp;ROW())*SK$205</f>
        <v>0.21261490593800375</v>
      </c>
      <c r="SN49" s="606" t="s">
        <v>3359</v>
      </c>
      <c r="SO49" s="707" cm="1">
        <f t="array" aca="1" ref="SO49" ca="1">INDIRECT(SO$203&amp;ROW())*SO$205</f>
        <v>2</v>
      </c>
      <c r="SP49" s="707" cm="1">
        <f t="array" aca="1" ref="SP49" ca="1">INDIRECT(SP$203&amp;ROW())*SP$205</f>
        <v>2</v>
      </c>
      <c r="SQ49" s="707" cm="1">
        <f t="array" aca="1" ref="SQ49" ca="1">INDIRECT(SQ$203&amp;ROW())*SQ$205</f>
        <v>2</v>
      </c>
      <c r="SR49" s="707" cm="1">
        <f t="array" aca="1" ref="SR49" ca="1">INDIRECT(SR$203&amp;ROW())*SR$205</f>
        <v>3</v>
      </c>
      <c r="SS49" s="707" cm="1">
        <f t="array" aca="1" ref="SS49" ca="1">INDIRECT(SS$203&amp;ROW())*SS$205</f>
        <v>2</v>
      </c>
      <c r="ST49" s="707" cm="1">
        <f t="array" aca="1" ref="ST49" ca="1">INDIRECT(ST$203&amp;ROW())*ST$205</f>
        <v>3</v>
      </c>
      <c r="SU49" s="707" cm="1">
        <f t="array" aca="1" ref="SU49" ca="1">INDIRECT(SU$203&amp;ROW())*SU$205</f>
        <v>3</v>
      </c>
      <c r="SV49" s="707" cm="1">
        <f t="array" aca="1" ref="SV49" ca="1">INDIRECT(SV$203&amp;ROW())*SV$205</f>
        <v>3</v>
      </c>
      <c r="SW49" s="707" cm="1">
        <f t="array" aca="1" ref="SW49" ca="1">INDIRECT(SW$203&amp;ROW())*SW$205</f>
        <v>3</v>
      </c>
      <c r="SX49" s="707" cm="1">
        <f t="array" aca="1" ref="SX49" ca="1">INDIRECT(SX$203&amp;ROW())*SX$205</f>
        <v>3</v>
      </c>
      <c r="SY49" s="707" cm="1">
        <f t="array" aca="1" ref="SY49" ca="1">INDIRECT(SY$203&amp;ROW())*SY$205</f>
        <v>3</v>
      </c>
      <c r="SZ49" s="707" cm="1">
        <f t="array" aca="1" ref="SZ49" ca="1">INDIRECT(SZ$203&amp;ROW())*SZ$205</f>
        <v>3</v>
      </c>
      <c r="TA49" s="707" cm="1">
        <f t="array" aca="1" ref="TA49" ca="1">INDIRECT(TA$203&amp;ROW())*TA$205</f>
        <v>2</v>
      </c>
      <c r="TB49" s="696" cm="1">
        <f t="array" aca="1" ref="TB49" ca="1">IF(INDIRECT(TB$203&amp;ROW())="-",0,INDIRECT(TB$203&amp;ROW())*TB$205)</f>
        <v>0.99790000000000001</v>
      </c>
      <c r="TC49" s="707" cm="1">
        <f t="array" aca="1" ref="TC49" ca="1">INDIRECT(TC$203&amp;ROW())*TC$205</f>
        <v>2</v>
      </c>
      <c r="TD49" s="696" cm="1">
        <f t="array" aca="1" ref="TD49" ca="1">IF(INDIRECT(TD$203&amp;ROW())="-",0,INDIRECT(TD$203&amp;ROW())*TD$205)</f>
        <v>0.97060000000000002</v>
      </c>
      <c r="TE49" s="732" cm="1">
        <f t="array" aca="1" ref="TE49" ca="1">INDIRECT(TE$203&amp;ROW())*TE$205</f>
        <v>2</v>
      </c>
      <c r="TF49" s="707" cm="1">
        <f t="array" aca="1" ref="TF49" ca="1">INDIRECT(TF$203&amp;ROW())*TF$205</f>
        <v>3</v>
      </c>
      <c r="TG49" s="707" cm="1">
        <f t="array" aca="1" ref="TG49" ca="1">INDIRECT(TG$203&amp;ROW())*TG$205</f>
        <v>3</v>
      </c>
      <c r="TH49" s="707" cm="1">
        <f t="array" aca="1" ref="TH49" ca="1">INDIRECT(TH$203&amp;ROW())*TH$205</f>
        <v>1</v>
      </c>
      <c r="TI49" s="707" cm="1">
        <f t="array" aca="1" ref="TI49" ca="1">INDIRECT(TI$203&amp;ROW())*TI$205</f>
        <v>3</v>
      </c>
      <c r="TJ49" s="696" cm="1">
        <f t="array" aca="1" ref="TJ49" ca="1">IF(INDIRECT(TJ$203&amp;ROW())="-",0,INDIRECT(TJ$203&amp;ROW())*TJ$205)</f>
        <v>0.96430000000000005</v>
      </c>
      <c r="TK49" s="707" cm="1">
        <f t="array" aca="1" ref="TK49" ca="1">INDIRECT(TK$203&amp;ROW())*TK$205</f>
        <v>1</v>
      </c>
      <c r="TL49" s="707" cm="1">
        <f t="array" aca="1" ref="TL49" ca="1">INDIRECT(TL$203&amp;ROW())*TL$205</f>
        <v>2</v>
      </c>
      <c r="TM49" s="707" cm="1">
        <f t="array" aca="1" ref="TM49" ca="1">INDIRECT(TM$203&amp;ROW())*TM$205</f>
        <v>1</v>
      </c>
      <c r="TN49" s="707" cm="1">
        <f t="array" aca="1" ref="TN49" ca="1">IF($TM49=0,0,INDIRECT(TN$203&amp;ROW())*TN$205)</f>
        <v>1</v>
      </c>
      <c r="TO49" s="707" cm="1">
        <f t="array" aca="1" ref="TO49" ca="1">IF($TM49=0,0,INDIRECT(TO$203&amp;ROW())*TO$205)</f>
        <v>1</v>
      </c>
      <c r="TP49" s="707" cm="1">
        <f t="array" aca="1" ref="TP49" ca="1">IF($TM49=0,0,INDIRECT(TP$203&amp;ROW())*TP$205)</f>
        <v>0</v>
      </c>
      <c r="TQ49" s="707" cm="1">
        <f t="array" aca="1" ref="TQ49" ca="1">IF($TM49=0,0,INDIRECT(TQ$203&amp;ROW())*TQ$205)</f>
        <v>0</v>
      </c>
      <c r="TR49" s="707" cm="1">
        <f t="array" aca="1" ref="TR49" ca="1">INDIRECT(TR$203&amp;ROW())*TR$205</f>
        <v>1</v>
      </c>
      <c r="TS49" s="707" cm="1">
        <f t="array" aca="1" ref="TS49" ca="1">IF($TR49=0,0,INDIRECT(TS$203&amp;ROW())*TS$205)</f>
        <v>1</v>
      </c>
      <c r="TT49" s="707" cm="1">
        <f t="array" aca="1" ref="TT49" ca="1">IF($TR49=0,0,INDIRECT(TT$203&amp;ROW())*TT$205)</f>
        <v>1</v>
      </c>
      <c r="TU49" s="707" cm="1">
        <f t="array" aca="1" ref="TU49" ca="1">INDIRECT(TU$203&amp;ROW())*TU$205</f>
        <v>0</v>
      </c>
      <c r="TV49" s="707" cm="1">
        <f t="array" aca="1" ref="TV49" ca="1">INDIRECT(TV$203&amp;ROW())*TV$205</f>
        <v>1</v>
      </c>
      <c r="TW49" s="707" cm="1">
        <f t="array" aca="1" ref="TW49" ca="1">INDIRECT(TW$203&amp;ROW())*TW$205</f>
        <v>2</v>
      </c>
      <c r="TX49" s="707" cm="1">
        <f t="array" aca="1" ref="TX49" ca="1">INDIRECT(TX$203&amp;ROW())*TX$205</f>
        <v>3</v>
      </c>
      <c r="TY49" s="707" cm="1">
        <f t="array" aca="1" ref="TY49" ca="1">INDIRECT(TY$203&amp;ROW())*TY$205</f>
        <v>2</v>
      </c>
      <c r="TZ49" s="707" cm="1">
        <f t="array" aca="1" ref="TZ49" ca="1">INDIRECT(TZ$203&amp;ROW())*TZ$205</f>
        <v>2</v>
      </c>
      <c r="UA49" s="707" cm="1">
        <f t="array" aca="1" ref="UA49" ca="1">INDIRECT(UA$203&amp;ROW())*UA$205</f>
        <v>2</v>
      </c>
      <c r="UB49" s="707" cm="1">
        <f t="array" aca="1" ref="UB49" ca="1">INDIRECT(UB$203&amp;ROW())*UB$205</f>
        <v>2</v>
      </c>
      <c r="UC49" s="707" cm="1">
        <f t="array" aca="1" ref="UC49" ca="1">INDIRECT(UC$203&amp;ROW())*UC$205</f>
        <v>1</v>
      </c>
      <c r="UD49" s="707" cm="1">
        <f t="array" aca="1" ref="UD49" ca="1">INDIRECT(UD$203&amp;ROW())*UD$205</f>
        <v>1</v>
      </c>
      <c r="UE49" s="707" cm="1">
        <f t="array" aca="1" ref="UE49" ca="1">INDIRECT(UE$203&amp;ROW())*UE$205</f>
        <v>3</v>
      </c>
      <c r="UF49" s="707" cm="1">
        <f t="array" aca="1" ref="UF49" ca="1">INDIRECT(UF$203&amp;ROW())*UF$205</f>
        <v>2</v>
      </c>
      <c r="UG49" s="696" cm="1">
        <f t="array" aca="1" ref="UG49" ca="1">IF(INDIRECT(UG$203&amp;ROW())="-",0,INDIRECT(UG$203&amp;ROW())*UG$205)</f>
        <v>0.95879999999999999</v>
      </c>
      <c r="UH49" s="707" cm="1">
        <f t="array" aca="1" ref="UH49" ca="1">INDIRECT(UH$203&amp;ROW())*UH$205</f>
        <v>2</v>
      </c>
      <c r="UI49" s="707" cm="1">
        <f t="array" aca="1" ref="UI49" ca="1">INDIRECT(UI$203&amp;ROW())*UI$205</f>
        <v>1</v>
      </c>
      <c r="UJ49" s="707" cm="1">
        <f t="array" aca="1" ref="UJ49" ca="1">INDIRECT(UJ$203&amp;ROW())*UJ$205</f>
        <v>2</v>
      </c>
      <c r="UM49" s="606" t="s">
        <v>3359</v>
      </c>
      <c r="UN49" s="616">
        <f t="shared" ca="1" si="101"/>
        <v>1.3455222970601226</v>
      </c>
      <c r="UO49" s="616">
        <f t="shared" ca="1" si="101"/>
        <v>1.5785703781343867</v>
      </c>
      <c r="UP49" s="616">
        <f t="shared" ca="1" si="101"/>
        <v>1.190315493832806</v>
      </c>
      <c r="UQ49" s="616">
        <f t="shared" ca="1" si="101"/>
        <v>0.29355872991449461</v>
      </c>
      <c r="UR49" s="616">
        <f t="shared" ca="1" si="101"/>
        <v>0.12190361681987209</v>
      </c>
      <c r="US49" s="616">
        <f t="shared" ca="1" si="101"/>
        <v>0.41305213694811815</v>
      </c>
      <c r="UT49" s="616">
        <f t="shared" ca="1" si="101"/>
        <v>0.30690415393182785</v>
      </c>
      <c r="UU49" s="616">
        <f t="shared" ca="1" si="101"/>
        <v>0.53359975015917405</v>
      </c>
      <c r="UV49" s="616">
        <f t="shared" ca="1" si="101"/>
        <v>0.44410973870643028</v>
      </c>
      <c r="UW49" s="616">
        <f t="shared" ca="1" si="101"/>
        <v>0.6421874155054268</v>
      </c>
      <c r="UX49" s="616">
        <f t="shared" ca="1" si="101"/>
        <v>0.28247365722383649</v>
      </c>
      <c r="UY49" s="616">
        <f t="shared" ca="1" si="101"/>
        <v>1.5108379627063613</v>
      </c>
      <c r="UZ49" s="616">
        <f t="shared" ca="1" si="101"/>
        <v>1.1960042318268584</v>
      </c>
      <c r="VA49" s="616">
        <f t="shared" ca="1" si="101"/>
        <v>1.7410133166478654</v>
      </c>
      <c r="VB49" s="616">
        <f t="shared" ca="1" si="101"/>
        <v>1.528010083348541</v>
      </c>
      <c r="VC49" s="616">
        <f t="shared" ca="1" si="96"/>
        <v>1.6353797882490562</v>
      </c>
      <c r="VD49" s="616">
        <f t="shared" ca="1" si="96"/>
        <v>0.85304819841956248</v>
      </c>
      <c r="VE49" s="616">
        <f t="shared" ca="1" si="96"/>
        <v>1.620308650861136</v>
      </c>
      <c r="VF49" s="616">
        <f t="shared" ca="1" si="96"/>
        <v>0.95807256683723563</v>
      </c>
      <c r="VG49" s="616">
        <f t="shared" ca="1" si="96"/>
        <v>0.19209711823520634</v>
      </c>
      <c r="VH49" s="616">
        <f t="shared" ca="1" si="96"/>
        <v>1.454227778282527</v>
      </c>
      <c r="VI49" s="616">
        <f t="shared" ca="1" si="96"/>
        <v>1.527694144182961</v>
      </c>
      <c r="VJ49" s="616">
        <f t="shared" ca="1" si="96"/>
        <v>1.1038721171937993</v>
      </c>
      <c r="VK49" s="616">
        <f t="shared" ca="1" si="96"/>
        <v>0.83678976492872159</v>
      </c>
      <c r="VL49" s="616">
        <f t="shared" ca="1" si="96"/>
        <v>1.1863766389476611</v>
      </c>
      <c r="VM49" s="616">
        <f t="shared" ca="1" si="96"/>
        <v>1.7393845659645861</v>
      </c>
      <c r="VN49" s="616">
        <f t="shared" ca="1" si="96"/>
        <v>1.5883663456229635</v>
      </c>
      <c r="VO49" s="616">
        <f t="shared" ca="1" si="96"/>
        <v>-0.42150866262694142</v>
      </c>
      <c r="VP49" s="616">
        <f t="shared" ca="1" si="96"/>
        <v>-0.46221149066820022</v>
      </c>
      <c r="VQ49" s="616">
        <f t="shared" ca="1" si="86"/>
        <v>1.2773868528042598</v>
      </c>
      <c r="VR49" s="616">
        <f t="shared" ca="1" si="86"/>
        <v>1.5497103694524457</v>
      </c>
      <c r="VS49" s="616">
        <f t="shared" ca="1" si="86"/>
        <v>2.4577967350382721</v>
      </c>
      <c r="VT49" s="616">
        <f t="shared" ca="1" si="86"/>
        <v>-0.3878135405833677</v>
      </c>
      <c r="VU49" s="616">
        <f t="shared" ca="1" si="86"/>
        <v>1.2114249894444582</v>
      </c>
      <c r="VV49" s="616">
        <f t="shared" ca="1" si="86"/>
        <v>1.6727825257285902</v>
      </c>
      <c r="VW49" s="616">
        <f t="shared" ca="1" si="86"/>
        <v>0.66845613582062358</v>
      </c>
      <c r="VX49" s="616">
        <f t="shared" ca="1" si="86"/>
        <v>2.3243112614711734</v>
      </c>
      <c r="VY49" s="616">
        <f t="shared" ca="1" si="86"/>
        <v>0.70583605694264007</v>
      </c>
      <c r="VZ49" s="616">
        <f t="shared" ca="1" si="86"/>
        <v>0.68442622420316401</v>
      </c>
      <c r="WA49" s="616">
        <f t="shared" ca="1" si="86"/>
        <v>0.92808016936885662</v>
      </c>
      <c r="WB49" s="616">
        <f t="shared" ca="1" si="86"/>
        <v>0.33435322352896929</v>
      </c>
      <c r="WC49" s="616">
        <f t="shared" ca="1" si="86"/>
        <v>0.47817673461028487</v>
      </c>
      <c r="WD49" s="616">
        <f t="shared" ca="1" si="86"/>
        <v>1.1315684290219801</v>
      </c>
      <c r="WE49" s="616">
        <f t="shared" ca="1" si="86"/>
        <v>0.67426644196529939</v>
      </c>
      <c r="WF49" s="616">
        <f t="shared" ca="1" si="86"/>
        <v>1.3927578906749389</v>
      </c>
      <c r="WG49" s="616">
        <f t="shared" ca="1" si="87"/>
        <v>1.1042161560551988</v>
      </c>
      <c r="WH49" s="616">
        <f t="shared" ca="1" si="87"/>
        <v>0.91987607881584121</v>
      </c>
      <c r="WI49" s="627">
        <f t="shared" ca="1" si="76"/>
        <v>1.0659329460226332</v>
      </c>
      <c r="WL49" s="606" t="s">
        <v>3359</v>
      </c>
      <c r="WM49" s="700" t="str">
        <f t="shared" ca="1" si="63"/>
        <v>A</v>
      </c>
      <c r="WN49" s="479">
        <f t="shared" ca="1" si="64"/>
        <v>0.91682183282000684</v>
      </c>
      <c r="WO49" s="495">
        <f t="shared" ca="1" si="97"/>
        <v>0.93950257337271181</v>
      </c>
      <c r="WP49" s="458">
        <f t="shared" ca="1" si="97"/>
        <v>0.94710488321197084</v>
      </c>
      <c r="WQ49" s="458">
        <f t="shared" ca="1" si="97"/>
        <v>0.78067987469534494</v>
      </c>
      <c r="WR49" s="459">
        <f t="shared" ca="1" si="97"/>
        <v>1</v>
      </c>
      <c r="WS49" s="495">
        <f t="shared" ca="1" si="65"/>
        <v>0.95998357362367992</v>
      </c>
      <c r="WT49" s="458">
        <f t="shared" ca="1" si="66"/>
        <v>1.1457096528390316</v>
      </c>
      <c r="WU49" s="458">
        <f t="shared" ca="1" si="67"/>
        <v>1.0816777430251256</v>
      </c>
      <c r="WV49" s="459">
        <f t="shared" ca="1" si="68"/>
        <v>1.0950531808599551</v>
      </c>
      <c r="WW49" s="484">
        <f t="shared" ca="1" si="102"/>
        <v>1.0061815737415598</v>
      </c>
      <c r="WX49" s="484">
        <f t="shared" ca="1" si="102"/>
        <v>0.95203579505284863</v>
      </c>
      <c r="WY49" s="484">
        <f t="shared" ca="1" si="102"/>
        <v>0.86666871105966603</v>
      </c>
      <c r="WZ49" s="484">
        <f t="shared" ca="1" si="102"/>
        <v>0.10559307515024371</v>
      </c>
      <c r="XA49" s="484">
        <f t="shared" ca="1" si="102"/>
        <v>6.4328538595846502E-2</v>
      </c>
      <c r="XB49" s="484">
        <f t="shared" ca="1" si="102"/>
        <v>0.21821544394969081</v>
      </c>
      <c r="XC49" s="484">
        <f t="shared" ca="1" si="102"/>
        <v>0.14467461816346364</v>
      </c>
      <c r="XD49" s="484">
        <f t="shared" ca="1" si="102"/>
        <v>0.27368331185664035</v>
      </c>
      <c r="XE49" s="484">
        <f t="shared" ca="1" si="102"/>
        <v>0.21801347073098662</v>
      </c>
      <c r="XF49" s="484">
        <f t="shared" ca="1" si="102"/>
        <v>0.41324760187774212</v>
      </c>
      <c r="XG49" s="484">
        <f t="shared" ca="1" si="102"/>
        <v>0.1145148206385433</v>
      </c>
      <c r="XH49" s="484">
        <f t="shared" ca="1" si="102"/>
        <v>0.76267100357417117</v>
      </c>
      <c r="XI49" s="484">
        <f t="shared" ca="1" si="102"/>
        <v>0.83588735762379129</v>
      </c>
      <c r="XJ49" s="484">
        <f t="shared" ca="1" si="102"/>
        <v>1.2355971508249901</v>
      </c>
      <c r="XK49" s="484">
        <f t="shared" ca="1" si="102"/>
        <v>1.0853455622024688</v>
      </c>
      <c r="XL49" s="484">
        <f t="shared" ca="1" si="98"/>
        <v>1.4446945049392161</v>
      </c>
      <c r="XM49" s="484">
        <f t="shared" ca="1" si="98"/>
        <v>0.64336895124803395</v>
      </c>
      <c r="XN49" s="484">
        <f t="shared" ca="1" si="98"/>
        <v>1.1298412222454701</v>
      </c>
      <c r="XO49" s="484">
        <f t="shared" ca="1" si="98"/>
        <v>0.70341687857189839</v>
      </c>
      <c r="XP49" s="484">
        <f t="shared" ca="1" si="98"/>
        <v>0.12294215567053206</v>
      </c>
      <c r="XQ49" s="484">
        <f t="shared" ca="1" si="98"/>
        <v>0.96764316366919345</v>
      </c>
      <c r="XR49" s="484">
        <f t="shared" ca="1" si="98"/>
        <v>1.3367323761600909</v>
      </c>
      <c r="XS49" s="484">
        <f t="shared" ca="1" si="98"/>
        <v>0.68108909630857417</v>
      </c>
      <c r="XT49" s="484">
        <f t="shared" ca="1" si="98"/>
        <v>0.50818242424121263</v>
      </c>
      <c r="XU49" s="484">
        <f t="shared" ca="1" si="98"/>
        <v>0.90140897027243294</v>
      </c>
      <c r="XV49" s="484">
        <f t="shared" ca="1" si="98"/>
        <v>0.91769929700291553</v>
      </c>
      <c r="XW49" s="484">
        <f t="shared" ca="1" si="98"/>
        <v>1.0251316394650607</v>
      </c>
      <c r="XX49" s="484">
        <f t="shared" ca="1" si="98"/>
        <v>-0.20379943838012618</v>
      </c>
      <c r="XY49" s="484">
        <f t="shared" ca="1" si="98"/>
        <v>-0.24303080179333969</v>
      </c>
      <c r="XZ49" s="484">
        <f t="shared" ca="1" si="88"/>
        <v>0.93428074414103568</v>
      </c>
      <c r="YA49" s="484">
        <f t="shared" ca="1" si="88"/>
        <v>1.0567475009296226</v>
      </c>
      <c r="YB49" s="484">
        <f t="shared" ca="1" si="88"/>
        <v>1.291572184262612</v>
      </c>
      <c r="YC49" s="484">
        <f t="shared" ca="1" si="88"/>
        <v>-0.17304240180829866</v>
      </c>
      <c r="YD49" s="484">
        <f t="shared" ca="1" si="88"/>
        <v>0.89512192470051022</v>
      </c>
      <c r="YE49" s="484">
        <f t="shared" ca="1" si="88"/>
        <v>1.2049052532823037</v>
      </c>
      <c r="YF49" s="484">
        <f t="shared" ca="1" si="88"/>
        <v>0.39432227452058582</v>
      </c>
      <c r="YG49" s="484">
        <f t="shared" ca="1" si="88"/>
        <v>1.6191152247408194</v>
      </c>
      <c r="YH49" s="484">
        <f t="shared" ca="1" si="88"/>
        <v>0.3761400347447329</v>
      </c>
      <c r="YI49" s="484">
        <f t="shared" ca="1" si="88"/>
        <v>0.40086843951579315</v>
      </c>
      <c r="YJ49" s="484">
        <f t="shared" ca="1" si="88"/>
        <v>0.55062996448654267</v>
      </c>
      <c r="YK49" s="484">
        <f t="shared" ca="1" si="88"/>
        <v>5.8277766861099353E-2</v>
      </c>
      <c r="YL49" s="484">
        <f t="shared" ca="1" si="88"/>
        <v>0.15139075417761619</v>
      </c>
      <c r="YM49" s="484">
        <f t="shared" ca="1" si="88"/>
        <v>0.90333107688824665</v>
      </c>
      <c r="YN49" s="484">
        <f t="shared" ca="1" si="88"/>
        <v>0.48075197312125845</v>
      </c>
      <c r="YO49" s="484">
        <f t="shared" ca="1" si="88"/>
        <v>0.85529262066348</v>
      </c>
      <c r="YP49" s="484">
        <f t="shared" ca="1" si="89"/>
        <v>0.58832636794620996</v>
      </c>
      <c r="YQ49" s="484">
        <f t="shared" ca="1" si="89"/>
        <v>0.66635823149419537</v>
      </c>
      <c r="YR49" s="484">
        <f t="shared" ca="1" si="79"/>
        <v>0.79923652292777037</v>
      </c>
      <c r="YU49" s="606" t="s">
        <v>3359</v>
      </c>
      <c r="YV49" s="700" t="str">
        <f t="shared" ca="1" si="49"/>
        <v>A</v>
      </c>
      <c r="YW49" s="479">
        <f t="shared" ca="1" si="69"/>
        <v>0.89601693857935483</v>
      </c>
      <c r="YX49" s="495">
        <f t="shared" ca="1" si="99"/>
        <v>0.94198741254191265</v>
      </c>
      <c r="YY49" s="458">
        <f t="shared" ca="1" si="99"/>
        <v>0.92387019937565817</v>
      </c>
      <c r="YZ49" s="458">
        <f t="shared" ca="1" si="99"/>
        <v>0.71821014239984815</v>
      </c>
      <c r="ZA49" s="459">
        <f t="shared" ca="1" si="99"/>
        <v>1</v>
      </c>
      <c r="ZB49" s="495">
        <f t="shared" ca="1" si="70"/>
        <v>0.73218731845084772</v>
      </c>
      <c r="ZC49" s="458">
        <f t="shared" ca="1" si="71"/>
        <v>1.1274958472523833</v>
      </c>
      <c r="ZD49" s="458">
        <f t="shared" ca="1" si="72"/>
        <v>1.028281760966385</v>
      </c>
      <c r="ZE49" s="459">
        <f t="shared" ca="1" si="73"/>
        <v>0.83776729054771082</v>
      </c>
      <c r="ZF49" s="484">
        <f t="shared" ca="1" si="103"/>
        <v>4.5009936569290004E-2</v>
      </c>
      <c r="ZG49" s="484">
        <f t="shared" ca="1" si="103"/>
        <v>0.20129871520842663</v>
      </c>
      <c r="ZH49" s="484">
        <f t="shared" ca="1" si="103"/>
        <v>8.9808171214972948E-2</v>
      </c>
      <c r="ZI49" s="484">
        <f t="shared" ca="1" si="103"/>
        <v>2.1988880583922777E-2</v>
      </c>
      <c r="ZJ49" s="484">
        <f t="shared" ca="1" si="103"/>
        <v>1.0659583188508518E-2</v>
      </c>
      <c r="ZK49" s="484">
        <f t="shared" ca="1" si="103"/>
        <v>7.3425809550013654E-2</v>
      </c>
      <c r="ZL49" s="484">
        <f t="shared" ca="1" si="103"/>
        <v>2.4672875513209128E-2</v>
      </c>
      <c r="ZM49" s="484">
        <f t="shared" ca="1" si="103"/>
        <v>9.4446117703140112E-2</v>
      </c>
      <c r="ZN49" s="484">
        <f t="shared" ca="1" si="103"/>
        <v>8.9770705925095284E-2</v>
      </c>
      <c r="ZO49" s="484">
        <f t="shared" ca="1" si="103"/>
        <v>2.8984588520071332E-2</v>
      </c>
      <c r="ZP49" s="484">
        <f t="shared" ca="1" si="103"/>
        <v>2.6000050859821721E-2</v>
      </c>
      <c r="ZQ49" s="484">
        <f t="shared" ca="1" si="103"/>
        <v>2.5821286544858647E-2</v>
      </c>
      <c r="ZR49" s="484">
        <f t="shared" ca="1" si="103"/>
        <v>6.8537874740930649E-2</v>
      </c>
      <c r="ZS49" s="484">
        <f t="shared" ca="1" si="103"/>
        <v>0.14608601640807375</v>
      </c>
      <c r="ZT49" s="484">
        <f t="shared" ca="1" si="103"/>
        <v>5.4582123014624152E-2</v>
      </c>
      <c r="ZU49" s="484">
        <f t="shared" ca="1" si="100"/>
        <v>0.10350161639530263</v>
      </c>
      <c r="ZV49" s="484">
        <f t="shared" ca="1" si="100"/>
        <v>4.5270410067628573E-2</v>
      </c>
      <c r="ZW49" s="484">
        <f t="shared" ca="1" si="100"/>
        <v>0.22401145365982966</v>
      </c>
      <c r="ZX49" s="484">
        <f t="shared" ca="1" si="100"/>
        <v>2.7969817598544739E-2</v>
      </c>
      <c r="ZY49" s="484">
        <f t="shared" ca="1" si="100"/>
        <v>2.0688262452075154E-2</v>
      </c>
      <c r="ZZ49" s="484">
        <f t="shared" ca="1" si="100"/>
        <v>8.8902203566076518E-2</v>
      </c>
      <c r="AAA49" s="484">
        <f t="shared" ca="1" si="100"/>
        <v>9.2305722776859667E-2</v>
      </c>
      <c r="AAB49" s="484">
        <f t="shared" ca="1" si="100"/>
        <v>0.12431811823163672</v>
      </c>
      <c r="AAC49" s="484">
        <f t="shared" ca="1" si="100"/>
        <v>1.2546600107337495E-2</v>
      </c>
      <c r="AAD49" s="484">
        <f t="shared" ca="1" si="100"/>
        <v>0.1113065835753817</v>
      </c>
      <c r="AAE49" s="484">
        <f t="shared" ca="1" si="100"/>
        <v>0.12230055198290701</v>
      </c>
      <c r="AAF49" s="484">
        <f t="shared" ca="1" si="100"/>
        <v>0.15520859527451789</v>
      </c>
      <c r="AAG49" s="484">
        <f t="shared" ca="1" si="100"/>
        <v>-4.3018323338477257E-2</v>
      </c>
      <c r="AAH49" s="484">
        <f t="shared" ca="1" si="100"/>
        <v>-3.8008707897835295E-2</v>
      </c>
      <c r="AAI49" s="484">
        <f t="shared" ca="1" si="90"/>
        <v>9.8955202424813982E-2</v>
      </c>
      <c r="AAJ49" s="484">
        <f t="shared" ca="1" si="90"/>
        <v>0.12557839571762494</v>
      </c>
      <c r="AAK49" s="484">
        <f t="shared" ca="1" si="90"/>
        <v>0.20147290331101309</v>
      </c>
      <c r="AAL49" s="484">
        <f t="shared" ca="1" si="90"/>
        <v>-1.741238539122681E-2</v>
      </c>
      <c r="AAM49" s="484">
        <f t="shared" ca="1" si="90"/>
        <v>3.2295609342675426E-2</v>
      </c>
      <c r="AAN49" s="484">
        <f t="shared" ca="1" si="90"/>
        <v>0.1595335659218472</v>
      </c>
      <c r="AAO49" s="484">
        <f t="shared" ca="1" si="90"/>
        <v>1.8805162954418208E-2</v>
      </c>
      <c r="AAP49" s="484">
        <f t="shared" ca="1" si="90"/>
        <v>8.5563683875561708E-2</v>
      </c>
      <c r="AAQ49" s="484">
        <f t="shared" ca="1" si="90"/>
        <v>7.2202153341576855E-2</v>
      </c>
      <c r="AAR49" s="484">
        <f t="shared" ca="1" si="90"/>
        <v>1.612649398533611E-2</v>
      </c>
      <c r="AAS49" s="484">
        <f t="shared" ca="1" si="90"/>
        <v>2.5193481555402932E-2</v>
      </c>
      <c r="AAT49" s="484">
        <f t="shared" ca="1" si="90"/>
        <v>0.1027465411596778</v>
      </c>
      <c r="AAU49" s="484">
        <f t="shared" ca="1" si="90"/>
        <v>0.12363824729832018</v>
      </c>
      <c r="AAV49" s="484">
        <f t="shared" ca="1" si="90"/>
        <v>7.4818040837836219E-2</v>
      </c>
      <c r="AAW49" s="484">
        <f t="shared" ca="1" si="90"/>
        <v>2.5206724043060142E-2</v>
      </c>
      <c r="AAX49" s="484">
        <f t="shared" ca="1" si="90"/>
        <v>0.10958227113041762</v>
      </c>
      <c r="AAY49" s="484">
        <f t="shared" ca="1" si="91"/>
        <v>0.13484625623176977</v>
      </c>
      <c r="AAZ49" s="484">
        <f t="shared" ca="1" si="91"/>
        <v>0.10083451386486998</v>
      </c>
      <c r="ABA49" s="484">
        <f t="shared" ca="1" si="82"/>
        <v>0.11331661652741069</v>
      </c>
    </row>
    <row r="50" spans="1:729" ht="15" customHeight="1" x14ac:dyDescent="0.35">
      <c r="A50" s="498">
        <v>48</v>
      </c>
      <c r="B50" s="628"/>
      <c r="C50" s="606" t="s">
        <v>3427</v>
      </c>
      <c r="D50" s="629">
        <v>262</v>
      </c>
      <c r="E50" s="630" t="s">
        <v>3428</v>
      </c>
      <c r="F50" s="631" t="s">
        <v>1306</v>
      </c>
      <c r="G50" s="632">
        <v>988.00199999999995</v>
      </c>
      <c r="H50" s="504">
        <v>3443.2552480547661</v>
      </c>
      <c r="I50" s="505">
        <v>3540</v>
      </c>
      <c r="J50" s="633" t="s">
        <v>3429</v>
      </c>
      <c r="K50" s="507">
        <v>0</v>
      </c>
      <c r="L50" s="841" t="s">
        <v>1188</v>
      </c>
      <c r="M50" s="817">
        <v>179</v>
      </c>
      <c r="N50" s="818">
        <v>0.27279999999999999</v>
      </c>
      <c r="O50" s="819">
        <v>0.2235</v>
      </c>
      <c r="P50" s="820">
        <v>0.25309999999999999</v>
      </c>
      <c r="Q50" s="821">
        <v>0.34179999999999999</v>
      </c>
      <c r="R50" s="818">
        <v>0.21429999999999999</v>
      </c>
      <c r="S50" s="822">
        <v>0.24010000000000001</v>
      </c>
      <c r="T50" s="822">
        <v>0.29170000000000001</v>
      </c>
      <c r="U50" s="822">
        <v>2.1739999999999999E-2</v>
      </c>
      <c r="V50" s="822">
        <v>6.3E-2</v>
      </c>
      <c r="W50" s="515" t="s">
        <v>3430</v>
      </c>
      <c r="X50" s="516" t="s">
        <v>3431</v>
      </c>
      <c r="Y50" s="517">
        <v>5</v>
      </c>
      <c r="Z50" s="517">
        <v>1</v>
      </c>
      <c r="AA50" s="519" t="s">
        <v>3432</v>
      </c>
      <c r="AB50" s="520">
        <v>2019</v>
      </c>
      <c r="AC50" s="576">
        <v>0</v>
      </c>
      <c r="AD50" s="575" t="s">
        <v>1188</v>
      </c>
      <c r="AE50" s="817">
        <v>0</v>
      </c>
      <c r="AF50" s="634" t="s">
        <v>1188</v>
      </c>
      <c r="AG50" s="635" t="s">
        <v>1188</v>
      </c>
      <c r="AH50" s="636" t="s">
        <v>1188</v>
      </c>
      <c r="AI50" s="636" t="s">
        <v>1188</v>
      </c>
      <c r="AJ50" s="636" t="s">
        <v>1188</v>
      </c>
      <c r="AK50" s="637" t="s">
        <v>1188</v>
      </c>
      <c r="AL50" s="638" t="s">
        <v>1188</v>
      </c>
      <c r="AM50" s="639" t="s">
        <v>1188</v>
      </c>
      <c r="AN50" s="636" t="s">
        <v>1188</v>
      </c>
      <c r="AO50" s="636" t="s">
        <v>1188</v>
      </c>
      <c r="AP50" s="636" t="s">
        <v>1188</v>
      </c>
      <c r="AQ50" s="636" t="s">
        <v>1188</v>
      </c>
      <c r="AR50" s="636" t="s">
        <v>1188</v>
      </c>
      <c r="AS50" s="636" t="s">
        <v>1188</v>
      </c>
      <c r="AT50" s="636" t="s">
        <v>1188</v>
      </c>
      <c r="AU50" s="640" t="s">
        <v>1188</v>
      </c>
      <c r="AV50" s="842" t="s">
        <v>3433</v>
      </c>
      <c r="AW50" s="642" t="s">
        <v>1190</v>
      </c>
      <c r="AX50" s="843">
        <v>2</v>
      </c>
      <c r="AY50" s="866" t="s">
        <v>3434</v>
      </c>
      <c r="AZ50" s="800">
        <v>1</v>
      </c>
      <c r="BA50" s="847" t="s">
        <v>3435</v>
      </c>
      <c r="BB50" s="893" t="s">
        <v>1554</v>
      </c>
      <c r="BC50" s="894" t="s">
        <v>1555</v>
      </c>
      <c r="BD50" s="631" t="s">
        <v>1195</v>
      </c>
      <c r="BE50" s="893" t="s">
        <v>1196</v>
      </c>
      <c r="BF50" s="893">
        <v>3</v>
      </c>
      <c r="BG50" s="893">
        <v>2001</v>
      </c>
      <c r="BH50" s="893" t="s">
        <v>1195</v>
      </c>
      <c r="BI50" s="893">
        <v>1</v>
      </c>
      <c r="BJ50" s="534">
        <v>1</v>
      </c>
      <c r="BK50" s="502" t="s">
        <v>1262</v>
      </c>
      <c r="BL50" s="893" t="s">
        <v>1199</v>
      </c>
      <c r="BM50" s="859" t="s">
        <v>3436</v>
      </c>
      <c r="BN50" s="647">
        <v>1998</v>
      </c>
      <c r="BO50" s="651" t="s">
        <v>1188</v>
      </c>
      <c r="BP50" s="647">
        <v>2016</v>
      </c>
      <c r="BQ50" s="647">
        <v>1</v>
      </c>
      <c r="BR50" s="647" t="s">
        <v>1188</v>
      </c>
      <c r="BS50" s="647" t="s">
        <v>1188</v>
      </c>
      <c r="BT50" s="647" t="s">
        <v>1188</v>
      </c>
      <c r="BU50" s="647" t="s">
        <v>1188</v>
      </c>
      <c r="BV50" s="648" t="s">
        <v>1188</v>
      </c>
      <c r="BW50" s="846" t="s">
        <v>3437</v>
      </c>
      <c r="BX50" s="650">
        <v>1977</v>
      </c>
      <c r="BY50" s="647" t="s">
        <v>3438</v>
      </c>
      <c r="BZ50" s="651" t="s">
        <v>1947</v>
      </c>
      <c r="CA50" s="647">
        <v>1</v>
      </c>
      <c r="CB50" s="647" t="s">
        <v>1262</v>
      </c>
      <c r="CC50" s="895" t="s">
        <v>3435</v>
      </c>
      <c r="CD50" s="738">
        <v>2001</v>
      </c>
      <c r="CE50" s="647">
        <v>3</v>
      </c>
      <c r="CF50" s="647">
        <v>2</v>
      </c>
      <c r="CG50" s="633" t="s">
        <v>3439</v>
      </c>
      <c r="CH50" s="647">
        <v>1977</v>
      </c>
      <c r="CI50" s="647">
        <v>2008</v>
      </c>
      <c r="CJ50" s="647">
        <v>2</v>
      </c>
      <c r="CK50" s="651" t="s">
        <v>1207</v>
      </c>
      <c r="CL50" s="651" t="s">
        <v>1208</v>
      </c>
      <c r="CM50" s="647">
        <v>2</v>
      </c>
      <c r="CN50" s="647" t="s">
        <v>1209</v>
      </c>
      <c r="CO50" s="798" t="s">
        <v>2113</v>
      </c>
      <c r="CP50" s="647">
        <v>2012</v>
      </c>
      <c r="CQ50" s="647">
        <v>3</v>
      </c>
      <c r="CR50" s="650">
        <v>2</v>
      </c>
      <c r="CS50" s="676" t="s">
        <v>1188</v>
      </c>
      <c r="CT50" s="647" t="s">
        <v>1188</v>
      </c>
      <c r="CU50" s="648">
        <v>1</v>
      </c>
      <c r="CV50" s="849" t="s">
        <v>1188</v>
      </c>
      <c r="CW50" s="647" t="s">
        <v>1188</v>
      </c>
      <c r="CX50" s="657">
        <v>0</v>
      </c>
      <c r="CY50" s="852" t="s">
        <v>1188</v>
      </c>
      <c r="CZ50" s="647" t="s">
        <v>1188</v>
      </c>
      <c r="DA50" s="657">
        <v>0</v>
      </c>
      <c r="DB50" s="723">
        <v>70700</v>
      </c>
      <c r="DC50" s="753">
        <v>1</v>
      </c>
      <c r="DD50" s="659" t="s">
        <v>3440</v>
      </c>
      <c r="DE50" s="648">
        <v>2006</v>
      </c>
      <c r="DF50" s="708" t="s">
        <v>3441</v>
      </c>
      <c r="DG50" s="664" t="s">
        <v>3442</v>
      </c>
      <c r="DH50" s="666">
        <v>1</v>
      </c>
      <c r="DI50" s="710" t="s">
        <v>1262</v>
      </c>
      <c r="DJ50" s="578" t="s">
        <v>3443</v>
      </c>
      <c r="DK50" s="665">
        <v>2008</v>
      </c>
      <c r="DL50" s="665">
        <v>3</v>
      </c>
      <c r="DM50" s="655">
        <v>2</v>
      </c>
      <c r="DN50" s="708" t="s">
        <v>1497</v>
      </c>
      <c r="DO50" s="664" t="s">
        <v>756</v>
      </c>
      <c r="DP50" s="666">
        <v>1</v>
      </c>
      <c r="DQ50" s="710" t="s">
        <v>1262</v>
      </c>
      <c r="DR50" s="578" t="s">
        <v>3444</v>
      </c>
      <c r="DS50" s="665">
        <v>2006</v>
      </c>
      <c r="DT50" s="665">
        <v>3</v>
      </c>
      <c r="DU50" s="655">
        <v>2</v>
      </c>
      <c r="DV50" s="651" t="s">
        <v>1188</v>
      </c>
      <c r="DW50" s="507" t="s">
        <v>1188</v>
      </c>
      <c r="DX50" s="647" t="s">
        <v>1188</v>
      </c>
      <c r="DY50" s="647">
        <v>0</v>
      </c>
      <c r="DZ50" s="650">
        <v>0</v>
      </c>
      <c r="EA50" s="807" t="s">
        <v>1188</v>
      </c>
      <c r="EB50" s="785" t="s">
        <v>1190</v>
      </c>
      <c r="EC50" s="647">
        <v>2</v>
      </c>
      <c r="ED50" s="668" t="s">
        <v>1274</v>
      </c>
      <c r="EE50" s="647">
        <v>1986</v>
      </c>
      <c r="EF50" s="647">
        <v>3</v>
      </c>
      <c r="EG50" s="650" t="s">
        <v>1220</v>
      </c>
      <c r="EH50" s="648">
        <v>3</v>
      </c>
      <c r="EI50" s="551" t="s">
        <v>3445</v>
      </c>
      <c r="EJ50" s="651" t="s">
        <v>2513</v>
      </c>
      <c r="EK50" s="647" t="s">
        <v>1188</v>
      </c>
      <c r="EL50" s="647" t="s">
        <v>1188</v>
      </c>
      <c r="EM50" s="669" t="s">
        <v>1188</v>
      </c>
      <c r="EN50" s="647" t="s">
        <v>1188</v>
      </c>
      <c r="EO50" s="670" t="s">
        <v>1188</v>
      </c>
      <c r="EP50" s="556">
        <v>0</v>
      </c>
      <c r="EQ50" s="556" t="s">
        <v>1188</v>
      </c>
      <c r="ER50" s="651" t="s">
        <v>1188</v>
      </c>
      <c r="ES50" s="556" t="s">
        <v>1188</v>
      </c>
      <c r="ET50" s="556">
        <v>0</v>
      </c>
      <c r="EU50" s="671">
        <v>0</v>
      </c>
      <c r="EV50" s="672"/>
      <c r="EW50" s="673"/>
      <c r="EX50" s="674"/>
      <c r="EY50" s="631" t="s">
        <v>1343</v>
      </c>
      <c r="EZ50" s="727" t="s">
        <v>1188</v>
      </c>
      <c r="FA50" s="675"/>
      <c r="FB50" s="648">
        <v>0</v>
      </c>
      <c r="FC50" s="676"/>
      <c r="FD50" s="647"/>
      <c r="FE50" s="648"/>
      <c r="FF50" s="652" t="s">
        <v>1225</v>
      </c>
      <c r="FG50" s="563" t="s">
        <v>1282</v>
      </c>
      <c r="FH50" s="631" t="str">
        <f t="shared" si="0"/>
        <v>D</v>
      </c>
      <c r="FI50" s="677">
        <f t="shared" si="1"/>
        <v>0</v>
      </c>
      <c r="FJ50" s="678">
        <f t="shared" si="2"/>
        <v>0</v>
      </c>
      <c r="FK50" s="679">
        <f t="shared" si="3"/>
        <v>0</v>
      </c>
      <c r="FL50" s="680">
        <f t="shared" si="4"/>
        <v>0</v>
      </c>
      <c r="FM50" s="681">
        <v>0</v>
      </c>
      <c r="FN50" s="574" t="s">
        <v>1188</v>
      </c>
      <c r="FO50" s="470" t="s">
        <v>1188</v>
      </c>
      <c r="FP50" s="470" t="s">
        <v>1188</v>
      </c>
      <c r="FQ50" s="430">
        <v>0</v>
      </c>
      <c r="FR50" s="682" t="s">
        <v>1188</v>
      </c>
      <c r="FS50" s="369">
        <v>0</v>
      </c>
      <c r="FT50" s="574" t="s">
        <v>1188</v>
      </c>
      <c r="FU50" s="575" t="s">
        <v>1188</v>
      </c>
      <c r="FV50" s="369">
        <v>0</v>
      </c>
      <c r="FW50" s="574" t="s">
        <v>1188</v>
      </c>
      <c r="FX50" s="575" t="s">
        <v>1188</v>
      </c>
      <c r="FY50" s="369">
        <v>0</v>
      </c>
      <c r="FZ50" s="574" t="s">
        <v>1188</v>
      </c>
      <c r="GA50" s="470" t="s">
        <v>1188</v>
      </c>
      <c r="GB50" s="575" t="s">
        <v>1188</v>
      </c>
      <c r="GC50" s="369">
        <v>0</v>
      </c>
      <c r="GD50" s="574" t="s">
        <v>1188</v>
      </c>
      <c r="GE50" s="470" t="s">
        <v>1188</v>
      </c>
      <c r="GF50" s="685" t="s">
        <v>1188</v>
      </c>
      <c r="GG50" s="734">
        <v>0</v>
      </c>
      <c r="GH50" s="574" t="s">
        <v>1188</v>
      </c>
      <c r="GI50" s="684" t="s">
        <v>1188</v>
      </c>
      <c r="GJ50" s="575" t="s">
        <v>1188</v>
      </c>
      <c r="GK50" s="734">
        <v>0</v>
      </c>
      <c r="GL50" s="683" t="s">
        <v>1456</v>
      </c>
      <c r="GM50" s="684" t="s">
        <v>1456</v>
      </c>
      <c r="GN50" s="575" t="s">
        <v>1456</v>
      </c>
      <c r="GO50" s="871">
        <v>0</v>
      </c>
      <c r="GP50" s="687" t="s">
        <v>1188</v>
      </c>
      <c r="GQ50" s="872" t="s">
        <v>1188</v>
      </c>
      <c r="GR50" s="872" t="s">
        <v>1188</v>
      </c>
      <c r="GS50" s="872" t="s">
        <v>1188</v>
      </c>
      <c r="GT50" s="873" t="s">
        <v>1188</v>
      </c>
      <c r="GU50" s="581">
        <v>0</v>
      </c>
      <c r="GV50" s="687" t="s">
        <v>1188</v>
      </c>
      <c r="GW50" s="872" t="s">
        <v>1188</v>
      </c>
      <c r="GX50" s="873" t="s">
        <v>1188</v>
      </c>
      <c r="GY50" s="874">
        <v>0</v>
      </c>
      <c r="GZ50" s="582" t="s">
        <v>1188</v>
      </c>
      <c r="HA50" s="583" t="s">
        <v>1230</v>
      </c>
      <c r="HB50" s="584">
        <v>3</v>
      </c>
      <c r="HC50" s="585">
        <v>0</v>
      </c>
      <c r="HD50" s="586" t="s">
        <v>1188</v>
      </c>
      <c r="HE50" s="690" t="s">
        <v>1188</v>
      </c>
      <c r="HF50" s="587" t="s">
        <v>1188</v>
      </c>
      <c r="HG50" s="587" t="s">
        <v>1188</v>
      </c>
      <c r="HH50" s="588">
        <v>0</v>
      </c>
      <c r="HI50" s="586" t="s">
        <v>1188</v>
      </c>
      <c r="HJ50" s="690" t="s">
        <v>1188</v>
      </c>
      <c r="HK50" s="691" t="s">
        <v>1188</v>
      </c>
      <c r="HL50" s="692">
        <v>0</v>
      </c>
      <c r="HM50" s="693" t="s">
        <v>1188</v>
      </c>
      <c r="HN50" s="592" t="s">
        <v>1188</v>
      </c>
      <c r="HO50" s="681" t="s">
        <v>1188</v>
      </c>
      <c r="HP50" s="574" t="s">
        <v>1188</v>
      </c>
      <c r="HQ50" s="472" t="str">
        <f t="shared" si="5"/>
        <v>-</v>
      </c>
      <c r="HR50" s="593" t="s">
        <v>1188</v>
      </c>
      <c r="HS50" s="574" t="s">
        <v>1188</v>
      </c>
      <c r="HT50" s="574" t="s">
        <v>1188</v>
      </c>
      <c r="HU50" s="574" t="s">
        <v>1188</v>
      </c>
      <c r="HV50" s="574" t="s">
        <v>1188</v>
      </c>
      <c r="HW50" s="574" t="s">
        <v>1188</v>
      </c>
      <c r="HX50" s="574" t="s">
        <v>1188</v>
      </c>
      <c r="HY50" s="574" t="s">
        <v>1188</v>
      </c>
      <c r="HZ50" s="574" t="s">
        <v>1188</v>
      </c>
      <c r="IA50" s="574" t="s">
        <v>1188</v>
      </c>
      <c r="IB50" s="574" t="s">
        <v>1188</v>
      </c>
      <c r="IC50" s="574" t="s">
        <v>1188</v>
      </c>
      <c r="ID50" s="681" t="s">
        <v>1188</v>
      </c>
      <c r="IE50" s="369" t="s">
        <v>1188</v>
      </c>
      <c r="IF50" s="574" t="s">
        <v>1188</v>
      </c>
      <c r="IG50" s="472" t="str">
        <f t="shared" si="6"/>
        <v>-</v>
      </c>
      <c r="IH50" s="609" t="s">
        <v>1188</v>
      </c>
      <c r="II50" s="694" t="s">
        <v>1188</v>
      </c>
      <c r="IJ50" s="695" t="s">
        <v>1188</v>
      </c>
      <c r="IK50" s="696" t="s">
        <v>1188</v>
      </c>
      <c r="IL50" s="696" t="s">
        <v>1188</v>
      </c>
      <c r="IM50" s="697" t="s">
        <v>1188</v>
      </c>
      <c r="IN50" s="599">
        <v>1</v>
      </c>
      <c r="IO50" s="600">
        <v>7</v>
      </c>
      <c r="IP50" s="601">
        <v>5</v>
      </c>
      <c r="IQ50" s="600">
        <v>5</v>
      </c>
      <c r="IR50" s="587">
        <v>19</v>
      </c>
      <c r="IS50" s="601">
        <v>24</v>
      </c>
      <c r="IT50" s="599" t="s">
        <v>1188</v>
      </c>
      <c r="IU50" s="600" t="s">
        <v>1188</v>
      </c>
      <c r="IV50" s="587" t="s">
        <v>1188</v>
      </c>
      <c r="IW50" s="601" t="s">
        <v>1188</v>
      </c>
      <c r="IX50" s="602" t="s">
        <v>1188</v>
      </c>
      <c r="IY50" s="681">
        <v>0</v>
      </c>
      <c r="IZ50" s="719" t="s">
        <v>1188</v>
      </c>
      <c r="JA50" s="681">
        <v>1</v>
      </c>
      <c r="JB50" s="699" t="s">
        <v>3446</v>
      </c>
      <c r="JC50" s="763">
        <v>0</v>
      </c>
      <c r="JD50" s="683" t="s">
        <v>1188</v>
      </c>
      <c r="JE50" s="684" t="s">
        <v>1188</v>
      </c>
      <c r="JF50" s="470" t="s">
        <v>1188</v>
      </c>
      <c r="JG50" s="472" t="s">
        <v>1188</v>
      </c>
      <c r="JH50" s="763">
        <v>1</v>
      </c>
      <c r="JI50" s="683">
        <v>3</v>
      </c>
      <c r="JJ50" s="684" t="s">
        <v>3447</v>
      </c>
      <c r="JK50" s="535" t="s">
        <v>3432</v>
      </c>
      <c r="JL50" s="520">
        <v>2019</v>
      </c>
      <c r="JM50" s="734">
        <v>0</v>
      </c>
      <c r="JN50" s="683" t="s">
        <v>1188</v>
      </c>
      <c r="JO50" s="683" t="s">
        <v>1188</v>
      </c>
      <c r="JP50" s="684" t="s">
        <v>1188</v>
      </c>
      <c r="JQ50" s="684" t="s">
        <v>1188</v>
      </c>
      <c r="JR50" s="764" t="s">
        <v>1188</v>
      </c>
      <c r="JS50" s="734">
        <v>0</v>
      </c>
      <c r="JT50" s="683" t="s">
        <v>1188</v>
      </c>
      <c r="JU50" s="684" t="s">
        <v>1188</v>
      </c>
      <c r="JV50" s="684" t="s">
        <v>1188</v>
      </c>
      <c r="JW50" s="764" t="s">
        <v>1188</v>
      </c>
      <c r="JX50" s="606">
        <v>0</v>
      </c>
      <c r="JY50" s="607" t="s">
        <v>1188</v>
      </c>
      <c r="JZ50" s="606" t="s">
        <v>1188</v>
      </c>
      <c r="KA50" s="606">
        <f t="shared" si="7"/>
        <v>0</v>
      </c>
      <c r="KB50" s="606"/>
      <c r="KC50" s="606"/>
      <c r="KD50" s="606"/>
      <c r="KE50" s="606"/>
      <c r="KF50" s="606">
        <f t="shared" si="8"/>
        <v>0</v>
      </c>
      <c r="KG50" s="606"/>
      <c r="KH50" s="606"/>
      <c r="KI50" s="606"/>
      <c r="KJ50" s="606"/>
      <c r="KK50" s="606">
        <v>1</v>
      </c>
      <c r="KL50" s="606">
        <v>1</v>
      </c>
      <c r="KM50" s="608">
        <f t="shared" si="9"/>
        <v>0.3573314666748047</v>
      </c>
      <c r="KN50" s="609">
        <v>-0.71334266662597656</v>
      </c>
      <c r="KO50" s="609">
        <v>24.038461685180664</v>
      </c>
      <c r="KP50" s="610">
        <v>7</v>
      </c>
      <c r="KQ50" s="608">
        <f t="shared" si="10"/>
        <v>0.32886801958084105</v>
      </c>
      <c r="KR50" s="609">
        <v>-0.85565990209579468</v>
      </c>
      <c r="KS50" s="609">
        <v>20.673076629638672</v>
      </c>
      <c r="KT50" s="610">
        <v>8</v>
      </c>
      <c r="KU50" s="610">
        <v>30</v>
      </c>
      <c r="KV50" s="563" t="s">
        <v>1237</v>
      </c>
      <c r="KW50" s="606" t="s">
        <v>3427</v>
      </c>
      <c r="KX50" s="700" t="str">
        <f t="shared" ca="1" si="11"/>
        <v>D</v>
      </c>
      <c r="KY50" s="701">
        <f t="shared" ca="1" si="12"/>
        <v>0.21125580537952884</v>
      </c>
      <c r="KZ50" s="702">
        <f t="shared" ca="1" si="13"/>
        <v>0.24139529411764704</v>
      </c>
      <c r="LA50" s="703">
        <f t="shared" ca="1" si="54"/>
        <v>0.30195238095238097</v>
      </c>
      <c r="LB50" s="703">
        <f t="shared" ca="1" si="92"/>
        <v>0.13690833333333333</v>
      </c>
      <c r="LC50" s="704">
        <f t="shared" ca="1" si="93"/>
        <v>0.16476721311475409</v>
      </c>
      <c r="LD50" s="696" cm="1">
        <f t="array" aca="1" ref="LD50" ca="1">INDIRECT(LD$203&amp;ROW())*LD$205</f>
        <v>0</v>
      </c>
      <c r="LE50" s="696" cm="1">
        <f t="array" aca="1" ref="LE50" ca="1">INDIRECT(LE$203&amp;ROW())*LE$205</f>
        <v>0</v>
      </c>
      <c r="LF50" s="696" cm="1">
        <f t="array" aca="1" ref="LF50" ca="1">INDIRECT(LF$203&amp;ROW())*LF$205</f>
        <v>0</v>
      </c>
      <c r="LG50" s="696" cm="1">
        <f t="array" aca="1" ref="LG50" ca="1">INDIRECT(LG$203&amp;ROW())*LG$205</f>
        <v>3</v>
      </c>
      <c r="LH50" s="696" cm="1">
        <f t="array" aca="1" ref="LH50" ca="1">INDIRECT(LH$203&amp;ROW())*LH$205</f>
        <v>1</v>
      </c>
      <c r="LI50" s="696" cm="1">
        <f t="array" aca="1" ref="LI50" ca="1">INDIRECT(LI$203&amp;ROW())*LI$205</f>
        <v>3</v>
      </c>
      <c r="LJ50" s="696" cm="1">
        <f t="array" aca="1" ref="LJ50" ca="1">INDIRECT(LJ$203&amp;ROW())*LJ$205</f>
        <v>3</v>
      </c>
      <c r="LK50" s="696" cm="1">
        <f t="array" aca="1" ref="LK50" ca="1">INDIRECT(LK$203&amp;ROW())*LK$205</f>
        <v>3</v>
      </c>
      <c r="LL50" s="696" cm="1">
        <f t="array" aca="1" ref="LL50" ca="1">INDIRECT(LL$203&amp;ROW())*LL$205</f>
        <v>3</v>
      </c>
      <c r="LM50" s="696" cm="1">
        <f t="array" aca="1" ref="LM50" ca="1">INDIRECT(LM$203&amp;ROW())*LM$205</f>
        <v>0</v>
      </c>
      <c r="LN50" s="696" cm="1">
        <f t="array" aca="1" ref="LN50" ca="1">INDIRECT(LN$203&amp;ROW())*LN$205</f>
        <v>3</v>
      </c>
      <c r="LO50" s="696" cm="1">
        <f t="array" aca="1" ref="LO50" ca="1">INDIRECT(LO$203&amp;ROW())*LO$205</f>
        <v>0</v>
      </c>
      <c r="LP50" s="696" cm="1">
        <f t="array" aca="1" ref="LP50" ca="1">INDIRECT(LP$203&amp;ROW())*LP$205</f>
        <v>0</v>
      </c>
      <c r="LQ50" s="696" cm="1">
        <f t="array" aca="1" ref="LQ50" ca="1">IF(INDIRECT(LQ$203&amp;ROW())="-",0,INDIRECT(LQ$203&amp;ROW())*LQ$205)</f>
        <v>1.5185999999999999</v>
      </c>
      <c r="LR50" s="696" cm="1">
        <f t="array" aca="1" ref="LR50" ca="1">INDIRECT(LR$203&amp;ROW())*LR$205</f>
        <v>0</v>
      </c>
      <c r="LS50" s="696" cm="1">
        <f t="array" aca="1" ref="LS50" ca="1">IF(INDIRECT(LS$203&amp;ROW())="-",0,INDIRECT(LS$203&amp;ROW())*LS$205)</f>
        <v>1.341</v>
      </c>
      <c r="LT50" s="696" cm="1">
        <f t="array" aca="1" ref="LT50" ca="1">INDIRECT(LT$203&amp;ROW())*LT$205</f>
        <v>0</v>
      </c>
      <c r="LU50" s="696" cm="1">
        <f t="array" aca="1" ref="LU50" ca="1">INDIRECT(LU$203&amp;ROW())*LU$205</f>
        <v>2</v>
      </c>
      <c r="LV50" s="696" cm="1">
        <f t="array" aca="1" ref="LV50" ca="1">INDIRECT(LV$203&amp;ROW())*LV$205</f>
        <v>1</v>
      </c>
      <c r="LW50" s="696" cm="1">
        <f t="array" aca="1" ref="LW50" ca="1">INDIRECT(LW$203&amp;ROW())*LW$205</f>
        <v>0</v>
      </c>
      <c r="LX50" s="696" cm="1">
        <f t="array" aca="1" ref="LX50" ca="1">INDIRECT(LX$203&amp;ROW())*LX$205</f>
        <v>2</v>
      </c>
      <c r="LY50" s="696" cm="1">
        <f t="array" aca="1" ref="LY50" ca="1">IF(INDIRECT(LY$203&amp;ROW())="-",0,INDIRECT(LY$203&amp;ROW())*LY$205)</f>
        <v>1.2858000000000001</v>
      </c>
      <c r="LZ50" s="696" cm="1">
        <f t="array" aca="1" ref="LZ50" ca="1">INDIRECT(LZ$203&amp;ROW())*LZ$205</f>
        <v>0</v>
      </c>
      <c r="MA50" s="696" cm="1">
        <f t="array" aca="1" ref="MA50" ca="1">INDIRECT(MA$203&amp;ROW())*MA$205</f>
        <v>2</v>
      </c>
      <c r="MB50" s="696" cm="1">
        <f t="array" aca="1" ref="MB50" ca="1">INDIRECT(MB$203&amp;ROW())*MB$205</f>
        <v>0</v>
      </c>
      <c r="MC50" s="696" cm="1">
        <f t="array" aca="1" ref="MC50" ca="1">IF($MB50=0,0,INDIRECT(MC$203&amp;ROW())*MC$205)</f>
        <v>0</v>
      </c>
      <c r="MD50" s="696" cm="1">
        <f t="array" aca="1" ref="MD50" ca="1">IF($MB50=0,0,INDIRECT(MD$203&amp;ROW())*MD$205)</f>
        <v>0</v>
      </c>
      <c r="ME50" s="696" cm="1">
        <f t="array" aca="1" ref="ME50" ca="1">IF($MB50=0,0,INDIRECT(ME$203&amp;ROW())*ME$205)</f>
        <v>0</v>
      </c>
      <c r="MF50" s="696" cm="1">
        <f t="array" aca="1" ref="MF50" ca="1">IF($MB50=0,0,INDIRECT(MF$203&amp;ROW())*MF$205)</f>
        <v>0</v>
      </c>
      <c r="MG50" s="696" cm="1">
        <f t="array" aca="1" ref="MG50" ca="1">INDIRECT(MG$203&amp;ROW())*MG$205</f>
        <v>0</v>
      </c>
      <c r="MH50" s="696" cm="1">
        <f t="array" aca="1" ref="MH50" ca="1">IF($MG50=0,0,INDIRECT(MH$203&amp;ROW())*MH$205)</f>
        <v>0</v>
      </c>
      <c r="MI50" s="696" cm="1">
        <f t="array" aca="1" ref="MI50" ca="1">IF($MG50=0,0,INDIRECT(MI$203&amp;ROW())*MI$205)</f>
        <v>0</v>
      </c>
      <c r="MJ50" s="696" cm="1">
        <f t="array" aca="1" ref="MJ50" ca="1">INDIRECT(MJ$203&amp;ROW())*MJ$205</f>
        <v>0</v>
      </c>
      <c r="MK50" s="696" cm="1">
        <f t="array" aca="1" ref="MK50" ca="1">INDIRECT(MK$203&amp;ROW())*MK$205</f>
        <v>0</v>
      </c>
      <c r="ML50" s="696" cm="1">
        <f t="array" aca="1" ref="ML50" ca="1">INDIRECT(ML$203&amp;ROW())*ML$205</f>
        <v>0</v>
      </c>
      <c r="MM50" s="696" cm="1">
        <f t="array" aca="1" ref="MM50" ca="1">INDIRECT(MM$203&amp;ROW())*MM$205</f>
        <v>2</v>
      </c>
      <c r="MN50" s="696" cm="1">
        <f t="array" aca="1" ref="MN50" ca="1">INDIRECT(MN$203&amp;ROW())*MN$205</f>
        <v>0</v>
      </c>
      <c r="MO50" s="696" cm="1">
        <f t="array" aca="1" ref="MO50" ca="1">INDIRECT(MO$203&amp;ROW())*MO$205</f>
        <v>0</v>
      </c>
      <c r="MP50" s="696" cm="1">
        <f t="array" aca="1" ref="MP50" ca="1">INDIRECT(MP$203&amp;ROW())*MP$205</f>
        <v>0</v>
      </c>
      <c r="MQ50" s="696" cm="1">
        <f t="array" aca="1" ref="MQ50" ca="1">INDIRECT(MQ$203&amp;ROW())*MQ$205</f>
        <v>0</v>
      </c>
      <c r="MR50" s="696" cm="1">
        <f t="array" aca="1" ref="MR50" ca="1">INDIRECT(MR$203&amp;ROW())*MR$205</f>
        <v>2</v>
      </c>
      <c r="MS50" s="696" cm="1">
        <f t="array" aca="1" ref="MS50" ca="1">INDIRECT(MS$203&amp;ROW())*MS$205</f>
        <v>2</v>
      </c>
      <c r="MT50" s="696" cm="1">
        <f t="array" aca="1" ref="MT50" ca="1">INDIRECT(MT$203&amp;ROW())*MT$205</f>
        <v>0</v>
      </c>
      <c r="MU50" s="696" cm="1">
        <f t="array" aca="1" ref="MU50" ca="1">INDIRECT(MU$203&amp;ROW())*MU$205</f>
        <v>0</v>
      </c>
      <c r="MV50" s="696" cm="1">
        <f t="array" aca="1" ref="MV50" ca="1">IF(INDIRECT(MV$203&amp;ROW())="-",0,INDIRECT(MV$203&amp;ROW())*MV$205)</f>
        <v>2.0507999999999997</v>
      </c>
      <c r="MW50" s="696" cm="1">
        <f t="array" aca="1" ref="MW50" ca="1">INDIRECT(MW$203&amp;ROW())*MW$205</f>
        <v>2</v>
      </c>
      <c r="MX50" s="696" cm="1">
        <f t="array" aca="1" ref="MX50" ca="1">INDIRECT(MX$203&amp;ROW())*MX$205</f>
        <v>0</v>
      </c>
      <c r="MY50" s="696" cm="1">
        <f t="array" aca="1" ref="MY50" ca="1">INDIRECT(MY$203&amp;ROW())*MY$205</f>
        <v>0</v>
      </c>
      <c r="NA50" s="701">
        <f t="shared" si="16"/>
        <v>0.4695878048780488</v>
      </c>
      <c r="NB50" s="617">
        <f t="shared" si="17"/>
        <v>0.3731071428571428</v>
      </c>
      <c r="NC50" s="695">
        <f t="shared" si="18"/>
        <v>9.3407692307692303E-2</v>
      </c>
      <c r="ND50" s="697">
        <f t="shared" si="19"/>
        <v>0.1608074074074074</v>
      </c>
      <c r="NE50" s="694">
        <f t="shared" si="20"/>
        <v>0.27422751186257283</v>
      </c>
      <c r="NF50" s="682" t="str">
        <f t="shared" si="21"/>
        <v>C</v>
      </c>
      <c r="NH50" s="606" t="s">
        <v>3427</v>
      </c>
      <c r="NI50" s="563" t="str">
        <f t="shared" si="22"/>
        <v>C</v>
      </c>
      <c r="NJ50" s="563" t="str">
        <f t="shared" si="23"/>
        <v>C</v>
      </c>
      <c r="NK50" s="563" t="str">
        <f t="shared" ca="1" si="24"/>
        <v>D</v>
      </c>
      <c r="NL50" s="563" t="str">
        <f t="shared" ca="1" si="25"/>
        <v>D</v>
      </c>
      <c r="NM50" s="563" t="str">
        <f t="shared" ca="1" si="26"/>
        <v>C</v>
      </c>
      <c r="NN50" s="563" t="str">
        <f t="shared" ca="1" si="55"/>
        <v>D</v>
      </c>
      <c r="NO50" s="563" t="str">
        <f t="shared" ca="1" si="56"/>
        <v>C</v>
      </c>
      <c r="NP50" s="606" t="str">
        <f t="shared" si="27"/>
        <v>-</v>
      </c>
      <c r="NQ50" s="682" t="str">
        <f t="shared" si="28"/>
        <v>-</v>
      </c>
      <c r="NR50" s="682" t="e">
        <f>IF(OR(AND(NI50="A",OR(NJ50="C",NJ50="D")),AND(NI50="A",OR(#REF!="C",#REF!="D")),AND(NI50="B",OR(NJ50="D",#REF!="D")),AND(OR(NI50="C",NI50="D"),OR(NJ50="A",NJ50="B")),AND(OR(NI50="C",NI50="D"),OR(#REF!="A",#REF!="B")),AND(OR(NJ50="A",#REF!="A",NJ50="B",#REF!="B"),OR(NP50="-",NQ50="-")),AND(OR(NJ50="C",#REF!="C",NJ50="D",#REF!="D"),NP50="Yes")),"Yes","-")</f>
        <v>#REF!</v>
      </c>
      <c r="NS50" s="607"/>
      <c r="NT50" s="619">
        <f t="shared" si="29"/>
        <v>0.27279999999999999</v>
      </c>
      <c r="NU50" s="619">
        <f t="shared" si="30"/>
        <v>0.27422751186257283</v>
      </c>
      <c r="NV50" s="619">
        <f t="shared" ca="1" si="31"/>
        <v>0.21125580537952884</v>
      </c>
      <c r="NW50" s="619">
        <f t="shared" ca="1" si="57"/>
        <v>0.241105137900153</v>
      </c>
      <c r="NX50" s="619">
        <f t="shared" ca="1" si="58"/>
        <v>0.35959320790899885</v>
      </c>
      <c r="NY50" s="620">
        <f t="shared" ca="1" si="59"/>
        <v>0.24940966882412624</v>
      </c>
      <c r="NZ50" s="620">
        <f t="shared" ca="1" si="60"/>
        <v>0.40442373084944794</v>
      </c>
      <c r="OA50" s="705" t="s">
        <v>1188</v>
      </c>
      <c r="OB50" s="706" t="s">
        <v>1188</v>
      </c>
      <c r="OC50" s="494"/>
      <c r="OE50" s="606" t="s">
        <v>3427</v>
      </c>
      <c r="OF50" s="700" t="str">
        <f t="shared" ca="1" si="32"/>
        <v>D</v>
      </c>
      <c r="OG50" s="701">
        <f t="shared" ca="1" si="61"/>
        <v>0.241105137900153</v>
      </c>
      <c r="OH50" s="705">
        <f t="shared" ca="1" si="33"/>
        <v>0.39102494880694144</v>
      </c>
      <c r="OI50" s="696">
        <f t="shared" ca="1" si="34"/>
        <v>0.36708054203262241</v>
      </c>
      <c r="OJ50" s="696">
        <f t="shared" ca="1" si="35"/>
        <v>9.8934799656447206E-2</v>
      </c>
      <c r="OK50" s="697">
        <f t="shared" ca="1" si="36"/>
        <v>0.10738026110460083</v>
      </c>
      <c r="OL50" s="696" cm="1">
        <f t="array" aca="1" ref="OL50" ca="1">INDIRECT(OL$203&amp;ROW())*OL$205</f>
        <v>0</v>
      </c>
      <c r="OM50" s="696" cm="1">
        <f t="array" aca="1" ref="OM50" ca="1">INDIRECT(OM$203&amp;ROW())*OM$205</f>
        <v>0</v>
      </c>
      <c r="ON50" s="696" cm="1">
        <f t="array" aca="1" ref="ON50" ca="1">INDIRECT(ON$203&amp;ROW())*ON$205</f>
        <v>0</v>
      </c>
      <c r="OO50" s="696" cm="1">
        <f t="array" aca="1" ref="OO50" ca="1">INDIRECT(OO$203&amp;ROW())*OO$205</f>
        <v>1.0790999999999999</v>
      </c>
      <c r="OP50" s="696" cm="1">
        <f t="array" aca="1" ref="OP50" ca="1">INDIRECT(OP$203&amp;ROW())*OP$205</f>
        <v>0.52769999999999995</v>
      </c>
      <c r="OQ50" s="696" cm="1">
        <f t="array" aca="1" ref="OQ50" ca="1">INDIRECT(OQ$203&amp;ROW())*OQ$205</f>
        <v>1.5849</v>
      </c>
      <c r="OR50" s="696" cm="1">
        <f t="array" aca="1" ref="OR50" ca="1">INDIRECT(OR$203&amp;ROW())*OR$205</f>
        <v>1.4141999999999999</v>
      </c>
      <c r="OS50" s="696" cm="1">
        <f t="array" aca="1" ref="OS50" ca="1">INDIRECT(OS$203&amp;ROW())*OS$205</f>
        <v>1.5387</v>
      </c>
      <c r="OT50" s="696" cm="1">
        <f t="array" aca="1" ref="OT50" ca="1">INDIRECT(OT$203&amp;ROW())*OT$205</f>
        <v>1.4727000000000001</v>
      </c>
      <c r="OU50" s="696" cm="1">
        <f t="array" aca="1" ref="OU50" ca="1">INDIRECT(OU$203&amp;ROW())*OU$205</f>
        <v>0</v>
      </c>
      <c r="OV50" s="696" cm="1">
        <f t="array" aca="1" ref="OV50" ca="1">INDIRECT(OV$203&amp;ROW())*OV$205</f>
        <v>1.2161999999999999</v>
      </c>
      <c r="OW50" s="696" cm="1">
        <f t="array" aca="1" ref="OW50" ca="1">INDIRECT(OW$203&amp;ROW())*OW$205</f>
        <v>0</v>
      </c>
      <c r="OX50" s="696" cm="1">
        <f t="array" aca="1" ref="OX50" ca="1">INDIRECT(OX$203&amp;ROW())*OX$205</f>
        <v>0</v>
      </c>
      <c r="OY50" s="696" cm="1">
        <f t="array" aca="1" ref="OY50" ca="1">IF(INDIRECT(OY$203&amp;ROW())="-",0,INDIRECT(OY$203&amp;ROW())*OY$205)</f>
        <v>0.17962507</v>
      </c>
      <c r="OZ50" s="696" cm="1">
        <f t="array" aca="1" ref="OZ50" ca="1">INDIRECT(OZ$203&amp;ROW())*OZ$205</f>
        <v>0</v>
      </c>
      <c r="PA50" s="696" cm="1">
        <f t="array" aca="1" ref="PA50" ca="1">IF(INDIRECT(PA$203&amp;ROW())="-",0,INDIRECT(PA$203&amp;ROW())*PA$205)</f>
        <v>0.1974399</v>
      </c>
      <c r="PB50" s="705" cm="1">
        <f t="array" aca="1" ref="PB50" ca="1">INDIRECT(PB$203&amp;ROW())*PB$205</f>
        <v>0</v>
      </c>
      <c r="PC50" s="696" cm="1">
        <f t="array" aca="1" ref="PC50" ca="1">INDIRECT(PC$203&amp;ROW())*PC$205</f>
        <v>1.3946000000000001</v>
      </c>
      <c r="PD50" s="696" cm="1">
        <f t="array" aca="1" ref="PD50" ca="1">INDIRECT(PD$203&amp;ROW())*PD$205</f>
        <v>0.73419999999999996</v>
      </c>
      <c r="PE50" s="696" cm="1">
        <f t="array" aca="1" ref="PE50" ca="1">INDIRECT(PE$203&amp;ROW())*PE$205</f>
        <v>0</v>
      </c>
      <c r="PF50" s="696" cm="1">
        <f t="array" aca="1" ref="PF50" ca="1">INDIRECT(PF$203&amp;ROW())*PF$205</f>
        <v>1.3308</v>
      </c>
      <c r="PG50" s="696" cm="1">
        <f t="array" aca="1" ref="PG50" ca="1">IF(INDIRECT(PG$203&amp;ROW())="-",0,INDIRECT(PG$203&amp;ROW())*PG$205)</f>
        <v>0.1875125</v>
      </c>
      <c r="PH50" s="696" cm="1">
        <f t="array" aca="1" ref="PH50" ca="1">INDIRECT(PH$203&amp;ROW())*PH$205</f>
        <v>0</v>
      </c>
      <c r="PI50" s="696" cm="1">
        <f t="array" aca="1" ref="PI50" ca="1">INDIRECT(PI$203&amp;ROW())*PI$205</f>
        <v>0.60729999999999995</v>
      </c>
      <c r="PJ50" s="696" cm="1">
        <f t="array" aca="1" ref="PJ50" ca="1">INDIRECT(PJ$203&amp;ROW())*PJ$205</f>
        <v>0</v>
      </c>
      <c r="PK50" s="696" cm="1">
        <f t="array" aca="1" ref="PK50" ca="1">IF($PJ50=0,0,INDIRECT(PK$203&amp;ROW())*PK$205)</f>
        <v>0</v>
      </c>
      <c r="PL50" s="696" cm="1">
        <f t="array" aca="1" ref="PL50" ca="1">IF($MPE50=0,0,INDIRECT(PL$203&amp;ROW())*PL$205)</f>
        <v>0</v>
      </c>
      <c r="PM50" s="696" cm="1">
        <f t="array" aca="1" ref="PM50" ca="1">IF($MPE50=0,0,INDIRECT(PM$203&amp;ROW())*PM$205)</f>
        <v>0</v>
      </c>
      <c r="PN50" s="696" cm="1">
        <f t="array" aca="1" ref="PN50" ca="1">IF($PJ50=0,0,INDIRECT(PN$203&amp;ROW())*PN$205)</f>
        <v>0</v>
      </c>
      <c r="PO50" s="696" cm="1">
        <f t="array" aca="1" ref="PO50" ca="1">INDIRECT(PO$203&amp;ROW())*PO$205</f>
        <v>0</v>
      </c>
      <c r="PP50" s="696" cm="1">
        <f t="array" aca="1" ref="PP50" ca="1">IF($PO50=0,0,INDIRECT(PP$203&amp;ROW())*PP$205)</f>
        <v>0</v>
      </c>
      <c r="PQ50" s="696" cm="1">
        <f t="array" aca="1" ref="PQ50" ca="1">IF($PO50=0,0,INDIRECT(PQ$203&amp;ROW())*PQ$205)</f>
        <v>0</v>
      </c>
      <c r="PR50" s="696" cm="1">
        <f t="array" aca="1" ref="PR50" ca="1">INDIRECT(PR$203&amp;ROW())*PR$205</f>
        <v>0</v>
      </c>
      <c r="PS50" s="696" cm="1">
        <f t="array" aca="1" ref="PS50" ca="1">INDIRECT(PS$203&amp;ROW())*PS$205</f>
        <v>0</v>
      </c>
      <c r="PT50" s="696" cm="1">
        <f t="array" aca="1" ref="PT50" ca="1">INDIRECT(PT$203&amp;ROW())*PT$205</f>
        <v>0</v>
      </c>
      <c r="PU50" s="696" cm="1">
        <f t="array" aca="1" ref="PU50" ca="1">INDIRECT(PU$203&amp;ROW())*PU$205</f>
        <v>0.58989999999999998</v>
      </c>
      <c r="PV50" s="696" cm="1">
        <f t="array" aca="1" ref="PV50" ca="1">INDIRECT(PV$203&amp;ROW())*PV$205</f>
        <v>0</v>
      </c>
      <c r="PW50" s="696" cm="1">
        <f t="array" aca="1" ref="PW50" ca="1">INDIRECT(PW$203&amp;ROW())*PW$205</f>
        <v>0</v>
      </c>
      <c r="PX50" s="696" cm="1">
        <f t="array" aca="1" ref="PX50" ca="1">INDIRECT(PX$203&amp;ROW())*PX$205</f>
        <v>0</v>
      </c>
      <c r="PY50" s="696" cm="1">
        <f t="array" aca="1" ref="PY50" ca="1">INDIRECT(PY$203&amp;ROW())*PY$205</f>
        <v>0</v>
      </c>
      <c r="PZ50" s="696" cm="1">
        <f t="array" aca="1" ref="PZ50" ca="1">INDIRECT(PZ$203&amp;ROW())*PZ$205</f>
        <v>0.17430000000000001</v>
      </c>
      <c r="QA50" s="696" cm="1">
        <f t="array" aca="1" ref="QA50" ca="1">INDIRECT(QA$203&amp;ROW())*QA$205</f>
        <v>0.31659999999999999</v>
      </c>
      <c r="QB50" s="696" cm="1">
        <f t="array" aca="1" ref="QB50" ca="1">INDIRECT(QB$203&amp;ROW())*QB$205</f>
        <v>0</v>
      </c>
      <c r="QC50" s="696" cm="1">
        <f t="array" aca="1" ref="QC50" ca="1">INDIRECT(QC$203&amp;ROW())*QC$205</f>
        <v>0</v>
      </c>
      <c r="QD50" s="696" cm="1">
        <f t="array" aca="1" ref="QD50" ca="1">IF(INDIRECT(QD$203&amp;ROW())="-",0,INDIRECT(QD$203&amp;ROW())*QD$205)</f>
        <v>0.20989938</v>
      </c>
      <c r="QE50" s="696" cm="1">
        <f t="array" aca="1" ref="QE50" ca="1">INDIRECT(QE$203&amp;ROW())*QE$205</f>
        <v>0.53280000000000005</v>
      </c>
      <c r="QF50" s="696" cm="1">
        <f t="array" aca="1" ref="QF50" ca="1">INDIRECT(QF$203&amp;ROW())*QF$205</f>
        <v>0</v>
      </c>
      <c r="QG50" s="696" cm="1">
        <f t="array" aca="1" ref="QG50" ca="1">INDIRECT(QG$203&amp;ROW())*QG$205</f>
        <v>0</v>
      </c>
      <c r="QI50" s="606" t="s">
        <v>3427</v>
      </c>
      <c r="QJ50" s="700" t="str">
        <f t="shared" ca="1" si="37"/>
        <v>C</v>
      </c>
      <c r="QK50" s="701">
        <f t="shared" ca="1" si="62"/>
        <v>0.35959320790899885</v>
      </c>
      <c r="QL50" s="705">
        <f t="shared" ca="1" si="94"/>
        <v>0.65240113086260798</v>
      </c>
      <c r="QM50" s="696">
        <f t="shared" ca="1" si="95"/>
        <v>0.41297149758483209</v>
      </c>
      <c r="QN50" s="696">
        <f t="shared" ca="1" si="40"/>
        <v>2.9899267635059939E-2</v>
      </c>
      <c r="QO50" s="697">
        <f t="shared" ca="1" si="41"/>
        <v>0.34310093555349541</v>
      </c>
      <c r="QP50" s="696" cm="1">
        <f t="array" aca="1" ref="QP50" ca="1">INDIRECT(QP$203&amp;ROW())*QP$205</f>
        <v>0</v>
      </c>
      <c r="QQ50" s="696" cm="1">
        <f t="array" aca="1" ref="QQ50" ca="1">INDIRECT(QQ$203&amp;ROW())*QQ$205</f>
        <v>0</v>
      </c>
      <c r="QR50" s="696" cm="1">
        <f t="array" aca="1" ref="QR50" ca="1">INDIRECT(QR$203&amp;ROW())*QR$205</f>
        <v>0</v>
      </c>
      <c r="QS50" s="696" cm="1">
        <f t="array" aca="1" ref="QS50" ca="1">INDIRECT(QS$203&amp;ROW())*QS$205</f>
        <v>0.22471360933801068</v>
      </c>
      <c r="QT50" s="696" cm="1">
        <f t="array" aca="1" ref="QT50" ca="1">INDIRECT(QT$203&amp;ROW())*QT$205</f>
        <v>8.7442714716655143E-2</v>
      </c>
      <c r="QU50" s="696" cm="1">
        <f t="array" aca="1" ref="QU50" ca="1">INDIRECT(QU$203&amp;ROW())*QU$205</f>
        <v>0.53329206883563263</v>
      </c>
      <c r="QV50" s="696" cm="1">
        <f t="array" aca="1" ref="QV50" ca="1">INDIRECT(QV$203&amp;ROW())*QV$205</f>
        <v>0.24117831443907087</v>
      </c>
      <c r="QW50" s="696" cm="1">
        <f t="array" aca="1" ref="QW50" ca="1">INDIRECT(QW$203&amp;ROW())*QW$205</f>
        <v>0.53099416374332975</v>
      </c>
      <c r="QX50" s="696" cm="1">
        <f t="array" aca="1" ref="QX50" ca="1">INDIRECT(QX$203&amp;ROW())*QX$205</f>
        <v>0.60640894423913805</v>
      </c>
      <c r="QY50" s="696" cm="1">
        <f t="array" aca="1" ref="QY50" ca="1">INDIRECT(QY$203&amp;ROW())*QY$205</f>
        <v>0</v>
      </c>
      <c r="QZ50" s="696" cm="1">
        <f t="array" aca="1" ref="QZ50" ca="1">INDIRECT(QZ$203&amp;ROW())*QZ$205</f>
        <v>0.27613248380770827</v>
      </c>
      <c r="RA50" s="696" cm="1">
        <f t="array" aca="1" ref="RA50" ca="1">INDIRECT(RA$203&amp;ROW())*RA$205</f>
        <v>0</v>
      </c>
      <c r="RB50" s="696" cm="1">
        <f t="array" aca="1" ref="RB50" ca="1">INDIRECT(RB$203&amp;ROW())*RB$205</f>
        <v>0</v>
      </c>
      <c r="RC50" s="696" cm="1">
        <f t="array" aca="1" ref="RC50" ca="1">IF(INDIRECT(RC$203&amp;ROW())="-",0,INDIRECT(RC$203&amp;ROW())*RC$205)</f>
        <v>2.1237270501798144E-2</v>
      </c>
      <c r="RD50" s="696" cm="1">
        <f t="array" aca="1" ref="RD50" ca="1">INDIRECT(RD$203&amp;ROW())*RD$205</f>
        <v>0</v>
      </c>
      <c r="RE50" s="696" cm="1">
        <f t="array" aca="1" ref="RE50" ca="1">IF(INDIRECT(RE$203&amp;ROW())="-",0,INDIRECT(RE$203&amp;ROW())*RE$205)</f>
        <v>1.4145100380088109E-2</v>
      </c>
      <c r="RF50" s="705" cm="1">
        <f t="array" aca="1" ref="RF50" ca="1">INDIRECT(RF$203&amp;ROW())*RF$205</f>
        <v>0</v>
      </c>
      <c r="RG50" s="696" cm="1">
        <f t="array" aca="1" ref="RG50" ca="1">INDIRECT(RG$203&amp;ROW())*RG$205</f>
        <v>0.27650466908360405</v>
      </c>
      <c r="RH50" s="696" cm="1">
        <f t="array" aca="1" ref="RH50" ca="1">INDIRECT(RH$203&amp;ROW())*RH$205</f>
        <v>2.9193840390272292E-2</v>
      </c>
      <c r="RI50" s="696" cm="1">
        <f t="array" aca="1" ref="RI50" ca="1">INDIRECT(RI$203&amp;ROW())*RI$205</f>
        <v>0</v>
      </c>
      <c r="RJ50" s="696" cm="1">
        <f t="array" aca="1" ref="RJ50" ca="1">INDIRECT(RJ$203&amp;ROW())*RJ$205</f>
        <v>0.12226723336432462</v>
      </c>
      <c r="RK50" s="696" cm="1">
        <f t="array" aca="1" ref="RK50" ca="1">IF(INDIRECT(RK$203&amp;ROW())="-",0,INDIRECT(RK$203&amp;ROW())*RK$205)</f>
        <v>1.2948348637979713E-2</v>
      </c>
      <c r="RL50" s="696" cm="1">
        <f t="array" aca="1" ref="RL50" ca="1">INDIRECT(RL$203&amp;ROW())*RL$205</f>
        <v>0</v>
      </c>
      <c r="RM50" s="696" cm="1">
        <f t="array" aca="1" ref="RM50" ca="1">INDIRECT(RM$203&amp;ROW())*RM$205</f>
        <v>1.4993730364766381E-2</v>
      </c>
      <c r="RN50" s="696" cm="1">
        <f t="array" aca="1" ref="RN50" ca="1">INDIRECT(RN$203&amp;ROW())*RN$205</f>
        <v>0</v>
      </c>
      <c r="RO50" s="696" cm="1">
        <f t="array" aca="1" ref="RO50" ca="1">IF($RN50=0,0,INDIRECT(RO$203&amp;ROW())*RO$205)</f>
        <v>0</v>
      </c>
      <c r="RP50" s="696" cm="1">
        <f t="array" aca="1" ref="RP50" ca="1">IF($RN50=0,0,INDIRECT(RP$203&amp;ROW())*RP$205)</f>
        <v>0</v>
      </c>
      <c r="RQ50" s="696" cm="1">
        <f t="array" aca="1" ref="RQ50" ca="1">IF($RN50=0,0,INDIRECT(RQ$203&amp;ROW())*RQ$205)</f>
        <v>0</v>
      </c>
      <c r="RR50" s="696" cm="1">
        <f t="array" aca="1" ref="RR50" ca="1">IF($RN50=0,0,INDIRECT(RR$203&amp;ROW())*RR$205)</f>
        <v>0</v>
      </c>
      <c r="RS50" s="696" cm="1">
        <f t="array" aca="1" ref="RS50" ca="1">INDIRECT(RS$203&amp;ROW())*RS$205</f>
        <v>0</v>
      </c>
      <c r="RT50" s="696" cm="1">
        <f t="array" aca="1" ref="RT50" ca="1">IF($RS50=0,0,INDIRECT(RT$203&amp;ROW())*RT$205)</f>
        <v>0</v>
      </c>
      <c r="RU50" s="696" cm="1">
        <f t="array" aca="1" ref="RU50" ca="1">IF($RS50=0,0,INDIRECT(RU$203&amp;ROW())*RU$205)</f>
        <v>0</v>
      </c>
      <c r="RV50" s="696" cm="1">
        <f t="array" aca="1" ref="RV50" ca="1">INDIRECT(RV$203&amp;ROW())*RV$205</f>
        <v>0</v>
      </c>
      <c r="RW50" s="696" cm="1">
        <f t="array" aca="1" ref="RW50" ca="1">INDIRECT(RW$203&amp;ROW())*RW$205</f>
        <v>0</v>
      </c>
      <c r="RX50" s="696" cm="1">
        <f t="array" aca="1" ref="RX50" ca="1">INDIRECT(RX$203&amp;ROW())*RX$205</f>
        <v>0</v>
      </c>
      <c r="RY50" s="696" cm="1">
        <f t="array" aca="1" ref="RY50" ca="1">INDIRECT(RY$203&amp;ROW())*RY$205</f>
        <v>2.8132231790096798E-2</v>
      </c>
      <c r="RZ50" s="696" cm="1">
        <f t="array" aca="1" ref="RZ50" ca="1">INDIRECT(RZ$203&amp;ROW())*RZ$205</f>
        <v>0</v>
      </c>
      <c r="SA50" s="696" cm="1">
        <f t="array" aca="1" ref="SA50" ca="1">INDIRECT(SA$203&amp;ROW())*SA$205</f>
        <v>0</v>
      </c>
      <c r="SB50" s="696" cm="1">
        <f t="array" aca="1" ref="SB50" ca="1">INDIRECT(SB$203&amp;ROW())*SB$205</f>
        <v>0</v>
      </c>
      <c r="SC50" s="696" cm="1">
        <f t="array" aca="1" ref="SC50" ca="1">INDIRECT(SC$203&amp;ROW())*SC$205</f>
        <v>0</v>
      </c>
      <c r="SD50" s="696" cm="1">
        <f t="array" aca="1" ref="SD50" ca="1">INDIRECT(SD$203&amp;ROW())*SD$205</f>
        <v>0.3072993885784252</v>
      </c>
      <c r="SE50" s="696" cm="1">
        <f t="array" aca="1" ref="SE50" ca="1">INDIRECT(SE$203&amp;ROW())*SE$205</f>
        <v>0.2585618210787391</v>
      </c>
      <c r="SF50" s="696" cm="1">
        <f t="array" aca="1" ref="SF50" ca="1">INDIRECT(SF$203&amp;ROW())*SF$205</f>
        <v>0</v>
      </c>
      <c r="SG50" s="696" cm="1">
        <f t="array" aca="1" ref="SG50" ca="1">INDIRECT(SG$203&amp;ROW())*SG$205</f>
        <v>0</v>
      </c>
      <c r="SH50" s="696" cm="1">
        <f t="array" aca="1" ref="SH50" ca="1">IF(INDIRECT(SH$203&amp;ROW())="-",0,INDIRECT(SH$203&amp;ROW())*SH$205)</f>
        <v>2.6892843704676993E-2</v>
      </c>
      <c r="SI50" s="696" cm="1">
        <f t="array" aca="1" ref="SI50" ca="1">INDIRECT(SI$203&amp;ROW())*SI$205</f>
        <v>0.12211943784041945</v>
      </c>
      <c r="SJ50" s="696" cm="1">
        <f t="array" aca="1" ref="SJ50" ca="1">INDIRECT(SJ$203&amp;ROW())*SJ$205</f>
        <v>0</v>
      </c>
      <c r="SK50" s="696" cm="1">
        <f t="array" aca="1" ref="SK50" ca="1">INDIRECT(SK$203&amp;ROW())*SK$205</f>
        <v>0</v>
      </c>
      <c r="SN50" s="606" t="s">
        <v>3427</v>
      </c>
      <c r="SO50" s="707" cm="1">
        <f t="array" aca="1" ref="SO50" ca="1">INDIRECT(SO$203&amp;ROW())*SO$205</f>
        <v>0</v>
      </c>
      <c r="SP50" s="707" cm="1">
        <f t="array" aca="1" ref="SP50" ca="1">INDIRECT(SP$203&amp;ROW())*SP$205</f>
        <v>0</v>
      </c>
      <c r="SQ50" s="707" cm="1">
        <f t="array" aca="1" ref="SQ50" ca="1">INDIRECT(SQ$203&amp;ROW())*SQ$205</f>
        <v>0</v>
      </c>
      <c r="SR50" s="707" cm="1">
        <f t="array" aca="1" ref="SR50" ca="1">INDIRECT(SR$203&amp;ROW())*SR$205</f>
        <v>3</v>
      </c>
      <c r="SS50" s="707" cm="1">
        <f t="array" aca="1" ref="SS50" ca="1">INDIRECT(SS$203&amp;ROW())*SS$205</f>
        <v>1</v>
      </c>
      <c r="ST50" s="707" cm="1">
        <f t="array" aca="1" ref="ST50" ca="1">INDIRECT(ST$203&amp;ROW())*ST$205</f>
        <v>3</v>
      </c>
      <c r="SU50" s="707" cm="1">
        <f t="array" aca="1" ref="SU50" ca="1">INDIRECT(SU$203&amp;ROW())*SU$205</f>
        <v>3</v>
      </c>
      <c r="SV50" s="707" cm="1">
        <f t="array" aca="1" ref="SV50" ca="1">INDIRECT(SV$203&amp;ROW())*SV$205</f>
        <v>3</v>
      </c>
      <c r="SW50" s="707" cm="1">
        <f t="array" aca="1" ref="SW50" ca="1">INDIRECT(SW$203&amp;ROW())*SW$205</f>
        <v>3</v>
      </c>
      <c r="SX50" s="707" cm="1">
        <f t="array" aca="1" ref="SX50" ca="1">INDIRECT(SX$203&amp;ROW())*SX$205</f>
        <v>0</v>
      </c>
      <c r="SY50" s="707" cm="1">
        <f t="array" aca="1" ref="SY50" ca="1">INDIRECT(SY$203&amp;ROW())*SY$205</f>
        <v>3</v>
      </c>
      <c r="SZ50" s="707" cm="1">
        <f t="array" aca="1" ref="SZ50" ca="1">INDIRECT(SZ$203&amp;ROW())*SZ$205</f>
        <v>0</v>
      </c>
      <c r="TA50" s="707" cm="1">
        <f t="array" aca="1" ref="TA50" ca="1">INDIRECT(TA$203&amp;ROW())*TA$205</f>
        <v>0</v>
      </c>
      <c r="TB50" s="696" cm="1">
        <f t="array" aca="1" ref="TB50" ca="1">IF(INDIRECT(TB$203&amp;ROW())="-",0,INDIRECT(TB$203&amp;ROW())*TB$205)</f>
        <v>0.25309999999999999</v>
      </c>
      <c r="TC50" s="707" cm="1">
        <f t="array" aca="1" ref="TC50" ca="1">INDIRECT(TC$203&amp;ROW())*TC$205</f>
        <v>0</v>
      </c>
      <c r="TD50" s="696" cm="1">
        <f t="array" aca="1" ref="TD50" ca="1">IF(INDIRECT(TD$203&amp;ROW())="-",0,INDIRECT(TD$203&amp;ROW())*TD$205)</f>
        <v>0.2235</v>
      </c>
      <c r="TE50" s="732" cm="1">
        <f t="array" aca="1" ref="TE50" ca="1">INDIRECT(TE$203&amp;ROW())*TE$205</f>
        <v>0</v>
      </c>
      <c r="TF50" s="707" cm="1">
        <f t="array" aca="1" ref="TF50" ca="1">INDIRECT(TF$203&amp;ROW())*TF$205</f>
        <v>2</v>
      </c>
      <c r="TG50" s="707" cm="1">
        <f t="array" aca="1" ref="TG50" ca="1">INDIRECT(TG$203&amp;ROW())*TG$205</f>
        <v>1</v>
      </c>
      <c r="TH50" s="707" cm="1">
        <f t="array" aca="1" ref="TH50" ca="1">INDIRECT(TH$203&amp;ROW())*TH$205</f>
        <v>0</v>
      </c>
      <c r="TI50" s="707" cm="1">
        <f t="array" aca="1" ref="TI50" ca="1">INDIRECT(TI$203&amp;ROW())*TI$205</f>
        <v>2</v>
      </c>
      <c r="TJ50" s="696" cm="1">
        <f t="array" aca="1" ref="TJ50" ca="1">IF(INDIRECT(TJ$203&amp;ROW())="-",0,INDIRECT(TJ$203&amp;ROW())*TJ$205)</f>
        <v>0.21429999999999999</v>
      </c>
      <c r="TK50" s="707" cm="1">
        <f t="array" aca="1" ref="TK50" ca="1">INDIRECT(TK$203&amp;ROW())*TK$205</f>
        <v>0</v>
      </c>
      <c r="TL50" s="707" cm="1">
        <f t="array" aca="1" ref="TL50" ca="1">INDIRECT(TL$203&amp;ROW())*TL$205</f>
        <v>1</v>
      </c>
      <c r="TM50" s="707" cm="1">
        <f t="array" aca="1" ref="TM50" ca="1">INDIRECT(TM$203&amp;ROW())*TM$205</f>
        <v>0</v>
      </c>
      <c r="TN50" s="707" cm="1">
        <f t="array" aca="1" ref="TN50" ca="1">IF($TM50=0,0,INDIRECT(TN$203&amp;ROW())*TN$205)</f>
        <v>0</v>
      </c>
      <c r="TO50" s="707" cm="1">
        <f t="array" aca="1" ref="TO50" ca="1">IF($TM50=0,0,INDIRECT(TO$203&amp;ROW())*TO$205)</f>
        <v>0</v>
      </c>
      <c r="TP50" s="707" cm="1">
        <f t="array" aca="1" ref="TP50" ca="1">IF($TM50=0,0,INDIRECT(TP$203&amp;ROW())*TP$205)</f>
        <v>0</v>
      </c>
      <c r="TQ50" s="707" cm="1">
        <f t="array" aca="1" ref="TQ50" ca="1">IF($TM50=0,0,INDIRECT(TQ$203&amp;ROW())*TQ$205)</f>
        <v>0</v>
      </c>
      <c r="TR50" s="707" cm="1">
        <f t="array" aca="1" ref="TR50" ca="1">INDIRECT(TR$203&amp;ROW())*TR$205</f>
        <v>0</v>
      </c>
      <c r="TS50" s="707" cm="1">
        <f t="array" aca="1" ref="TS50" ca="1">IF($TR50=0,0,INDIRECT(TS$203&amp;ROW())*TS$205)</f>
        <v>0</v>
      </c>
      <c r="TT50" s="707" cm="1">
        <f t="array" aca="1" ref="TT50" ca="1">IF($TR50=0,0,INDIRECT(TT$203&amp;ROW())*TT$205)</f>
        <v>0</v>
      </c>
      <c r="TU50" s="707" cm="1">
        <f t="array" aca="1" ref="TU50" ca="1">INDIRECT(TU$203&amp;ROW())*TU$205</f>
        <v>0</v>
      </c>
      <c r="TV50" s="707" cm="1">
        <f t="array" aca="1" ref="TV50" ca="1">INDIRECT(TV$203&amp;ROW())*TV$205</f>
        <v>0</v>
      </c>
      <c r="TW50" s="707" cm="1">
        <f t="array" aca="1" ref="TW50" ca="1">INDIRECT(TW$203&amp;ROW())*TW$205</f>
        <v>0</v>
      </c>
      <c r="TX50" s="707" cm="1">
        <f t="array" aca="1" ref="TX50" ca="1">INDIRECT(TX$203&amp;ROW())*TX$205</f>
        <v>1</v>
      </c>
      <c r="TY50" s="707" cm="1">
        <f t="array" aca="1" ref="TY50" ca="1">INDIRECT(TY$203&amp;ROW())*TY$205</f>
        <v>0</v>
      </c>
      <c r="TZ50" s="707" cm="1">
        <f t="array" aca="1" ref="TZ50" ca="1">INDIRECT(TZ$203&amp;ROW())*TZ$205</f>
        <v>0</v>
      </c>
      <c r="UA50" s="707" cm="1">
        <f t="array" aca="1" ref="UA50" ca="1">INDIRECT(UA$203&amp;ROW())*UA$205</f>
        <v>0</v>
      </c>
      <c r="UB50" s="707" cm="1">
        <f t="array" aca="1" ref="UB50" ca="1">INDIRECT(UB$203&amp;ROW())*UB$205</f>
        <v>0</v>
      </c>
      <c r="UC50" s="707" cm="1">
        <f t="array" aca="1" ref="UC50" ca="1">INDIRECT(UC$203&amp;ROW())*UC$205</f>
        <v>1</v>
      </c>
      <c r="UD50" s="707" cm="1">
        <f t="array" aca="1" ref="UD50" ca="1">INDIRECT(UD$203&amp;ROW())*UD$205</f>
        <v>1</v>
      </c>
      <c r="UE50" s="707" cm="1">
        <f t="array" aca="1" ref="UE50" ca="1">INDIRECT(UE$203&amp;ROW())*UE$205</f>
        <v>0</v>
      </c>
      <c r="UF50" s="707" cm="1">
        <f t="array" aca="1" ref="UF50" ca="1">INDIRECT(UF$203&amp;ROW())*UF$205</f>
        <v>0</v>
      </c>
      <c r="UG50" s="696" cm="1">
        <f t="array" aca="1" ref="UG50" ca="1">IF(INDIRECT(UG$203&amp;ROW())="-",0,INDIRECT(UG$203&amp;ROW())*UG$205)</f>
        <v>0.34179999999999999</v>
      </c>
      <c r="UH50" s="707" cm="1">
        <f t="array" aca="1" ref="UH50" ca="1">INDIRECT(UH$203&amp;ROW())*UH$205</f>
        <v>1</v>
      </c>
      <c r="UI50" s="707" cm="1">
        <f t="array" aca="1" ref="UI50" ca="1">INDIRECT(UI$203&amp;ROW())*UI$205</f>
        <v>0</v>
      </c>
      <c r="UJ50" s="707" cm="1">
        <f t="array" aca="1" ref="UJ50" ca="1">INDIRECT(UJ$203&amp;ROW())*UJ$205</f>
        <v>0</v>
      </c>
      <c r="UM50" s="606" t="s">
        <v>3427</v>
      </c>
      <c r="UN50" s="616">
        <f t="shared" ca="1" si="101"/>
        <v>-0.97111609266078391</v>
      </c>
      <c r="UO50" s="616">
        <f t="shared" ca="1" si="101"/>
        <v>-0.6225347970107441</v>
      </c>
      <c r="UP50" s="616">
        <f t="shared" ca="1" si="101"/>
        <v>-0.88618201963763954</v>
      </c>
      <c r="UQ50" s="616">
        <f t="shared" ca="1" si="101"/>
        <v>0.29355872991449461</v>
      </c>
      <c r="UR50" s="616">
        <f t="shared" ca="1" si="101"/>
        <v>-0.80643931126992341</v>
      </c>
      <c r="US50" s="616">
        <f t="shared" ca="1" si="101"/>
        <v>0.41305213694811815</v>
      </c>
      <c r="UT50" s="616">
        <f t="shared" ca="1" si="101"/>
        <v>0.30690415393182785</v>
      </c>
      <c r="UU50" s="616">
        <f t="shared" ca="1" si="101"/>
        <v>0.53359975015917405</v>
      </c>
      <c r="UV50" s="616">
        <f t="shared" ca="1" si="101"/>
        <v>0.44410973870643028</v>
      </c>
      <c r="UW50" s="616">
        <f t="shared" ca="1" si="101"/>
        <v>-2.1021242737767571</v>
      </c>
      <c r="UX50" s="616">
        <f t="shared" ca="1" si="101"/>
        <v>0.28247365722383649</v>
      </c>
      <c r="UY50" s="616">
        <f t="shared" ca="1" si="101"/>
        <v>-0.67270887390575207</v>
      </c>
      <c r="UZ50" s="616">
        <f t="shared" ca="1" si="101"/>
        <v>-0.80238258590915801</v>
      </c>
      <c r="VA50" s="616">
        <f t="shared" ca="1" si="101"/>
        <v>-1.1306905427481839</v>
      </c>
      <c r="VB50" s="616">
        <f t="shared" ca="1" si="101"/>
        <v>-0.76400504167427041</v>
      </c>
      <c r="VC50" s="616">
        <f t="shared" ca="1" si="96"/>
        <v>-1.3545235467355883</v>
      </c>
      <c r="VD50" s="616">
        <f t="shared" ca="1" si="96"/>
        <v>-1.5772186114663853</v>
      </c>
      <c r="VE50" s="616">
        <f t="shared" ca="1" si="96"/>
        <v>3.9909080070471406E-2</v>
      </c>
      <c r="VF50" s="616">
        <f t="shared" ca="1" si="96"/>
        <v>-0.81480937927278907</v>
      </c>
      <c r="VG50" s="616">
        <f t="shared" ca="1" si="96"/>
        <v>-0.89462372206681784</v>
      </c>
      <c r="VH50" s="616">
        <f t="shared" ca="1" si="96"/>
        <v>-0.12784420028857393</v>
      </c>
      <c r="VI50" s="616">
        <f t="shared" ca="1" si="96"/>
        <v>-1.361458583507041</v>
      </c>
      <c r="VJ50" s="616">
        <f t="shared" ca="1" si="96"/>
        <v>-0.90132677458943244</v>
      </c>
      <c r="VK50" s="616">
        <f t="shared" ca="1" si="96"/>
        <v>-0.49937453713488217</v>
      </c>
      <c r="VL50" s="616">
        <f t="shared" ca="1" si="96"/>
        <v>-0.83864555511817418</v>
      </c>
      <c r="VM50" s="616">
        <f t="shared" ca="1" si="96"/>
        <v>-0.57201237404204519</v>
      </c>
      <c r="VN50" s="616">
        <f t="shared" ca="1" si="96"/>
        <v>-0.62639799545694341</v>
      </c>
      <c r="VO50" s="616">
        <f t="shared" ca="1" si="96"/>
        <v>-0.42150866262694142</v>
      </c>
      <c r="VP50" s="616">
        <f t="shared" ca="1" si="96"/>
        <v>-0.46221149066820022</v>
      </c>
      <c r="VQ50" s="616">
        <f t="shared" ca="1" si="86"/>
        <v>-0.77889442244162177</v>
      </c>
      <c r="VR50" s="616">
        <f t="shared" ca="1" si="86"/>
        <v>-0.64202286734458469</v>
      </c>
      <c r="VS50" s="616">
        <f t="shared" ca="1" si="86"/>
        <v>-0.40481357988865657</v>
      </c>
      <c r="VT50" s="616">
        <f t="shared" ca="1" si="86"/>
        <v>-0.3878135405833677</v>
      </c>
      <c r="VU50" s="616">
        <f t="shared" ca="1" si="86"/>
        <v>-0.82130507758946303</v>
      </c>
      <c r="VV50" s="616">
        <f t="shared" ca="1" si="86"/>
        <v>-0.64337789451099625</v>
      </c>
      <c r="VW50" s="616">
        <f t="shared" ca="1" si="86"/>
        <v>-1.292348529253206</v>
      </c>
      <c r="VX50" s="616">
        <f t="shared" ca="1" si="86"/>
        <v>-0.78524029103755877</v>
      </c>
      <c r="VY50" s="616">
        <f t="shared" ca="1" si="86"/>
        <v>-1.477844244223653</v>
      </c>
      <c r="VZ50" s="616">
        <f t="shared" ca="1" si="86"/>
        <v>-1.5555141459162816</v>
      </c>
      <c r="WA50" s="616">
        <f t="shared" ca="1" si="86"/>
        <v>-1.1483025824394326</v>
      </c>
      <c r="WB50" s="616">
        <f t="shared" ca="1" si="86"/>
        <v>0.33435322352896929</v>
      </c>
      <c r="WC50" s="616">
        <f t="shared" ca="1" si="86"/>
        <v>0.47817673461028487</v>
      </c>
      <c r="WD50" s="616">
        <f t="shared" ref="WD50:WH81" ca="1" si="104">(UE50-WD$203)/WD$204</f>
        <v>-1.3395773314157267</v>
      </c>
      <c r="WE50" s="616">
        <f t="shared" ca="1" si="104"/>
        <v>-1.7097470492691516</v>
      </c>
      <c r="WF50" s="616">
        <f t="shared" ca="1" si="104"/>
        <v>-1.7804583436090284</v>
      </c>
      <c r="WG50" s="616">
        <f t="shared" ca="1" si="87"/>
        <v>4.8009398089356427E-2</v>
      </c>
      <c r="WH50" s="616">
        <f t="shared" ca="1" si="87"/>
        <v>-1.0816125322340113</v>
      </c>
      <c r="WI50" s="627">
        <f t="shared" ca="1" si="76"/>
        <v>-0.9831420375936909</v>
      </c>
      <c r="WL50" s="606" t="s">
        <v>3427</v>
      </c>
      <c r="WM50" s="700" t="str">
        <f t="shared" ca="1" si="63"/>
        <v>D</v>
      </c>
      <c r="WN50" s="479">
        <f t="shared" ca="1" si="64"/>
        <v>0.24940966882412624</v>
      </c>
      <c r="WO50" s="495">
        <f t="shared" ca="1" si="97"/>
        <v>0.43718823391554512</v>
      </c>
      <c r="WP50" s="458">
        <f t="shared" ca="1" si="97"/>
        <v>0.37636066570410753</v>
      </c>
      <c r="WQ50" s="458">
        <f t="shared" ca="1" si="97"/>
        <v>8.0901013805992988E-2</v>
      </c>
      <c r="WR50" s="459">
        <f t="shared" ca="1" si="97"/>
        <v>0.10318876187085921</v>
      </c>
      <c r="WS50" s="495">
        <f t="shared" ca="1" si="65"/>
        <v>-0.54335588325590367</v>
      </c>
      <c r="WT50" s="458">
        <f t="shared" ca="1" si="66"/>
        <v>-0.82618711525383215</v>
      </c>
      <c r="WU50" s="458">
        <f t="shared" ca="1" si="67"/>
        <v>-0.70478561301747333</v>
      </c>
      <c r="WV50" s="459">
        <f t="shared" ca="1" si="68"/>
        <v>-1.0380891483187071</v>
      </c>
      <c r="WW50" s="484">
        <f t="shared" ca="1" si="102"/>
        <v>-0.7262006140917342</v>
      </c>
      <c r="WX50" s="484">
        <f t="shared" ca="1" si="102"/>
        <v>-0.37545073607717977</v>
      </c>
      <c r="WY50" s="484">
        <f t="shared" ca="1" si="102"/>
        <v>-0.64522912849816527</v>
      </c>
      <c r="WZ50" s="484">
        <f t="shared" ca="1" si="102"/>
        <v>0.10559307515024371</v>
      </c>
      <c r="XA50" s="484">
        <f t="shared" ca="1" si="102"/>
        <v>-0.42555802455713854</v>
      </c>
      <c r="XB50" s="484">
        <f t="shared" ca="1" si="102"/>
        <v>0.21821544394969081</v>
      </c>
      <c r="XC50" s="484">
        <f t="shared" ca="1" si="102"/>
        <v>0.14467461816346364</v>
      </c>
      <c r="XD50" s="484">
        <f t="shared" ca="1" si="102"/>
        <v>0.27368331185664035</v>
      </c>
      <c r="XE50" s="484">
        <f t="shared" ca="1" si="102"/>
        <v>0.21801347073098662</v>
      </c>
      <c r="XF50" s="484">
        <f t="shared" ca="1" si="102"/>
        <v>-1.3527169701753432</v>
      </c>
      <c r="XG50" s="484">
        <f t="shared" ca="1" si="102"/>
        <v>0.1145148206385433</v>
      </c>
      <c r="XH50" s="484">
        <f t="shared" ca="1" si="102"/>
        <v>-0.33958343954762366</v>
      </c>
      <c r="XI50" s="484">
        <f t="shared" ca="1" si="102"/>
        <v>-0.56078518929191046</v>
      </c>
      <c r="XJ50" s="484">
        <f t="shared" ca="1" si="102"/>
        <v>-0.80245107818838612</v>
      </c>
      <c r="XK50" s="484">
        <f t="shared" ca="1" si="102"/>
        <v>-0.54267278110123429</v>
      </c>
      <c r="XL50" s="484">
        <f t="shared" ca="1" si="98"/>
        <v>-1.1965861011862187</v>
      </c>
      <c r="XM50" s="484">
        <f t="shared" ca="1" si="98"/>
        <v>-1.1895382767679479</v>
      </c>
      <c r="XN50" s="484">
        <f t="shared" ca="1" si="98"/>
        <v>2.7828601533139714E-2</v>
      </c>
      <c r="XO50" s="484">
        <f t="shared" ca="1" si="98"/>
        <v>-0.59823304626208174</v>
      </c>
      <c r="XP50" s="484">
        <f t="shared" ca="1" si="98"/>
        <v>-0.57255918212276347</v>
      </c>
      <c r="XQ50" s="484">
        <f t="shared" ca="1" si="98"/>
        <v>-8.50675308720171E-2</v>
      </c>
      <c r="XR50" s="484">
        <f t="shared" ca="1" si="98"/>
        <v>-1.1912762605686609</v>
      </c>
      <c r="XS50" s="484">
        <f t="shared" ca="1" si="98"/>
        <v>-0.55611861992167977</v>
      </c>
      <c r="XT50" s="484">
        <f t="shared" ca="1" si="98"/>
        <v>-0.30327015640201394</v>
      </c>
      <c r="XU50" s="484">
        <f t="shared" ca="1" si="98"/>
        <v>-0.63720289277878872</v>
      </c>
      <c r="XV50" s="484">
        <f t="shared" ca="1" si="98"/>
        <v>-0.30179372854458303</v>
      </c>
      <c r="XW50" s="484">
        <f t="shared" ca="1" si="98"/>
        <v>-0.40427726626791127</v>
      </c>
      <c r="XX50" s="484">
        <f t="shared" ca="1" si="98"/>
        <v>-0.20379943838012618</v>
      </c>
      <c r="XY50" s="484">
        <f t="shared" ca="1" si="98"/>
        <v>-0.24303080179333969</v>
      </c>
      <c r="XZ50" s="484">
        <f t="shared" ca="1" si="88"/>
        <v>-0.56968338057380219</v>
      </c>
      <c r="YA50" s="484">
        <f t="shared" ca="1" si="88"/>
        <v>-0.43779539324227229</v>
      </c>
      <c r="YB50" s="484">
        <f t="shared" ca="1" si="88"/>
        <v>-0.21272953623148902</v>
      </c>
      <c r="YC50" s="484">
        <f t="shared" ca="1" si="88"/>
        <v>-0.17304240180829866</v>
      </c>
      <c r="YD50" s="484">
        <f t="shared" ca="1" si="88"/>
        <v>-0.6068623218308542</v>
      </c>
      <c r="YE50" s="484">
        <f t="shared" ca="1" si="88"/>
        <v>-0.46342509741627064</v>
      </c>
      <c r="YF50" s="484">
        <f t="shared" ca="1" si="88"/>
        <v>-0.76235639740646621</v>
      </c>
      <c r="YG50" s="484">
        <f t="shared" ca="1" si="88"/>
        <v>-0.54699838673676349</v>
      </c>
      <c r="YH50" s="484">
        <f t="shared" ca="1" si="88"/>
        <v>-0.78754319774678472</v>
      </c>
      <c r="YI50" s="484">
        <f t="shared" ca="1" si="88"/>
        <v>-0.91106463526316606</v>
      </c>
      <c r="YJ50" s="484">
        <f t="shared" ca="1" si="88"/>
        <v>-0.6812879221613154</v>
      </c>
      <c r="YK50" s="484">
        <f t="shared" ca="1" si="88"/>
        <v>5.8277766861099353E-2</v>
      </c>
      <c r="YL50" s="484">
        <f t="shared" ca="1" si="88"/>
        <v>0.15139075417761619</v>
      </c>
      <c r="YM50" s="484">
        <f t="shared" ref="YM50:YQ81" ca="1" si="105">(WD50*YM$205)</f>
        <v>-1.0693845836691747</v>
      </c>
      <c r="YN50" s="484">
        <f t="shared" ca="1" si="105"/>
        <v>-1.2190496461289051</v>
      </c>
      <c r="YO50" s="484">
        <f t="shared" ca="1" si="105"/>
        <v>-1.0933794688103042</v>
      </c>
      <c r="YP50" s="484">
        <f t="shared" ca="1" si="89"/>
        <v>2.5579407302009107E-2</v>
      </c>
      <c r="YQ50" s="484">
        <f t="shared" ca="1" si="89"/>
        <v>-0.78352011835031787</v>
      </c>
      <c r="YR50" s="484">
        <f t="shared" ca="1" si="79"/>
        <v>-0.73715989978774943</v>
      </c>
      <c r="YU50" s="606" t="s">
        <v>3427</v>
      </c>
      <c r="YV50" s="700" t="str">
        <f t="shared" ca="1" si="49"/>
        <v>C</v>
      </c>
      <c r="YW50" s="479">
        <f t="shared" ca="1" si="69"/>
        <v>0.40442373084944794</v>
      </c>
      <c r="YX50" s="495">
        <f t="shared" ca="1" si="99"/>
        <v>0.67451450238611088</v>
      </c>
      <c r="YY50" s="458">
        <f t="shared" ca="1" si="99"/>
        <v>0.43326717830280065</v>
      </c>
      <c r="YZ50" s="458">
        <f t="shared" ca="1" si="99"/>
        <v>3.0789866107923017E-2</v>
      </c>
      <c r="ZA50" s="459">
        <f t="shared" ca="1" si="99"/>
        <v>0.47912337660095705</v>
      </c>
      <c r="ZB50" s="495">
        <f t="shared" ca="1" si="70"/>
        <v>-0.14149928537340223</v>
      </c>
      <c r="ZC50" s="458">
        <f t="shared" ca="1" si="71"/>
        <v>-0.64480596116240929</v>
      </c>
      <c r="ZD50" s="458">
        <f t="shared" ca="1" si="72"/>
        <v>-0.66919310834796319</v>
      </c>
      <c r="ZE50" s="459">
        <f t="shared" ca="1" si="73"/>
        <v>-0.45644527887678388</v>
      </c>
      <c r="ZF50" s="484">
        <f t="shared" ca="1" si="103"/>
        <v>-3.2485432480444082E-2</v>
      </c>
      <c r="ZG50" s="484">
        <f t="shared" ca="1" si="103"/>
        <v>-7.9385408814590788E-2</v>
      </c>
      <c r="ZH50" s="484">
        <f t="shared" ca="1" si="103"/>
        <v>-6.6861590023482048E-2</v>
      </c>
      <c r="ZI50" s="484">
        <f t="shared" ca="1" si="103"/>
        <v>2.1988880583922777E-2</v>
      </c>
      <c r="ZJ50" s="484">
        <f t="shared" ca="1" si="103"/>
        <v>-7.0517242631671764E-2</v>
      </c>
      <c r="ZK50" s="484">
        <f t="shared" ca="1" si="103"/>
        <v>7.3425809550013654E-2</v>
      </c>
      <c r="ZL50" s="484">
        <f t="shared" ca="1" si="103"/>
        <v>2.4672875513209128E-2</v>
      </c>
      <c r="ZM50" s="484">
        <f t="shared" ca="1" si="103"/>
        <v>9.4446117703140112E-2</v>
      </c>
      <c r="ZN50" s="484">
        <f t="shared" ca="1" si="103"/>
        <v>8.9770705925095284E-2</v>
      </c>
      <c r="ZO50" s="484">
        <f t="shared" ca="1" si="103"/>
        <v>-9.4877609903830637E-2</v>
      </c>
      <c r="ZP50" s="484">
        <f t="shared" ca="1" si="103"/>
        <v>2.6000050859821721E-2</v>
      </c>
      <c r="ZQ50" s="484">
        <f t="shared" ca="1" si="103"/>
        <v>-1.1497069191506403E-2</v>
      </c>
      <c r="ZR50" s="484">
        <f t="shared" ca="1" si="103"/>
        <v>-4.5981105838852197E-2</v>
      </c>
      <c r="ZS50" s="484">
        <f t="shared" ca="1" si="103"/>
        <v>-9.4874677637961841E-2</v>
      </c>
      <c r="ZT50" s="484">
        <f t="shared" ca="1" si="103"/>
        <v>-2.7291061507312073E-2</v>
      </c>
      <c r="ZU50" s="484">
        <f t="shared" ca="1" si="100"/>
        <v>-8.5726494567194014E-2</v>
      </c>
      <c r="ZV50" s="484">
        <f t="shared" ca="1" si="100"/>
        <v>-8.3701405664608222E-2</v>
      </c>
      <c r="ZW50" s="484">
        <f t="shared" ca="1" si="100"/>
        <v>5.5175234891583769E-3</v>
      </c>
      <c r="ZX50" s="484">
        <f t="shared" ca="1" si="100"/>
        <v>-2.3787414966986643E-2</v>
      </c>
      <c r="ZY50" s="484">
        <f t="shared" ca="1" si="100"/>
        <v>-9.6348193705378546E-2</v>
      </c>
      <c r="ZZ50" s="484">
        <f t="shared" ca="1" si="100"/>
        <v>-7.8155783354792625E-3</v>
      </c>
      <c r="AAA50" s="484">
        <f t="shared" ca="1" si="100"/>
        <v>-8.2261504411662079E-2</v>
      </c>
      <c r="AAB50" s="484">
        <f t="shared" ca="1" si="100"/>
        <v>-0.10150745433592355</v>
      </c>
      <c r="AAC50" s="484">
        <f t="shared" ca="1" si="100"/>
        <v>-7.4874871608304394E-3</v>
      </c>
      <c r="AAD50" s="484">
        <f t="shared" ca="1" si="100"/>
        <v>-7.8682240113631882E-2</v>
      </c>
      <c r="AAE50" s="484">
        <f t="shared" ca="1" si="100"/>
        <v>-4.0219644611828483E-2</v>
      </c>
      <c r="AAF50" s="484">
        <f t="shared" ca="1" si="100"/>
        <v>-6.120902348854227E-2</v>
      </c>
      <c r="AAG50" s="484">
        <f t="shared" ca="1" si="100"/>
        <v>-4.3018323338477257E-2</v>
      </c>
      <c r="AAH50" s="484">
        <f t="shared" ca="1" si="100"/>
        <v>-3.8008707897835295E-2</v>
      </c>
      <c r="AAI50" s="484">
        <f t="shared" ca="1" si="90"/>
        <v>-6.0338538063910964E-2</v>
      </c>
      <c r="AAJ50" s="484">
        <f t="shared" ca="1" si="90"/>
        <v>-5.2025335368730337E-2</v>
      </c>
      <c r="AAK50" s="484">
        <f t="shared" ca="1" si="90"/>
        <v>-3.3183772310049216E-2</v>
      </c>
      <c r="AAL50" s="484">
        <f t="shared" ca="1" si="90"/>
        <v>-1.741238539122681E-2</v>
      </c>
      <c r="AAM50" s="484">
        <f t="shared" ca="1" si="90"/>
        <v>-2.189532836791554E-2</v>
      </c>
      <c r="AAN50" s="484">
        <f t="shared" ca="1" si="90"/>
        <v>-6.1359063816095079E-2</v>
      </c>
      <c r="AAO50" s="484">
        <f t="shared" ca="1" si="90"/>
        <v>-3.6356648378541884E-2</v>
      </c>
      <c r="AAP50" s="484">
        <f t="shared" ca="1" si="90"/>
        <v>-2.8906649957960041E-2</v>
      </c>
      <c r="AAQ50" s="484">
        <f t="shared" ca="1" si="90"/>
        <v>-0.15117325855892658</v>
      </c>
      <c r="AAR50" s="484">
        <f t="shared" ca="1" si="90"/>
        <v>-3.6651122693945694E-2</v>
      </c>
      <c r="AAS50" s="484">
        <f t="shared" ca="1" si="90"/>
        <v>-3.1171595822786675E-2</v>
      </c>
      <c r="AAT50" s="484">
        <f t="shared" ca="1" si="90"/>
        <v>0.1027465411596778</v>
      </c>
      <c r="AAU50" s="484">
        <f t="shared" ca="1" si="90"/>
        <v>0.12363824729832018</v>
      </c>
      <c r="AAV50" s="484">
        <f t="shared" ref="AAV50:AAZ81" ca="1" si="106">(WD50*AAV$205)</f>
        <v>-8.8571357168320833E-2</v>
      </c>
      <c r="AAW50" s="484">
        <f t="shared" ca="1" si="106"/>
        <v>-6.3917050252045346E-2</v>
      </c>
      <c r="AAX50" s="484">
        <f t="shared" ca="1" si="106"/>
        <v>-0.14008656511809739</v>
      </c>
      <c r="AAY50" s="484">
        <f t="shared" ca="1" si="91"/>
        <v>5.8628807057291149E-3</v>
      </c>
      <c r="AAZ50" s="484">
        <f t="shared" ca="1" si="91"/>
        <v>-0.11856365915979221</v>
      </c>
      <c r="ABA50" s="484">
        <f t="shared" ca="1" si="82"/>
        <v>-0.10451532592333997</v>
      </c>
    </row>
    <row r="51" spans="1:729" ht="15" customHeight="1" x14ac:dyDescent="0.35">
      <c r="A51" s="498">
        <v>49</v>
      </c>
      <c r="B51" s="628"/>
      <c r="C51" s="606" t="s">
        <v>3448</v>
      </c>
      <c r="D51" s="629">
        <v>212</v>
      </c>
      <c r="E51" s="630" t="s">
        <v>3449</v>
      </c>
      <c r="F51" s="631" t="s">
        <v>1240</v>
      </c>
      <c r="G51" s="632">
        <v>71.991</v>
      </c>
      <c r="H51" s="504">
        <v>580.83651253541677</v>
      </c>
      <c r="I51" s="505">
        <v>8090</v>
      </c>
      <c r="J51" s="633" t="s">
        <v>3450</v>
      </c>
      <c r="K51" s="507">
        <v>1</v>
      </c>
      <c r="L51" s="721" t="s">
        <v>3451</v>
      </c>
      <c r="M51" s="817">
        <v>99</v>
      </c>
      <c r="N51" s="818">
        <v>0.60129999999999995</v>
      </c>
      <c r="O51" s="819">
        <v>0.4471</v>
      </c>
      <c r="P51" s="820">
        <v>0.68710000000000004</v>
      </c>
      <c r="Q51" s="821">
        <v>0.66979999999999995</v>
      </c>
      <c r="R51" s="818">
        <v>0.35709999999999997</v>
      </c>
      <c r="S51" s="822">
        <v>0.57940000000000003</v>
      </c>
      <c r="T51" s="822">
        <v>0.61109999999999998</v>
      </c>
      <c r="U51" s="822">
        <v>0.30435000000000001</v>
      </c>
      <c r="V51" s="822">
        <v>0.189</v>
      </c>
      <c r="W51" s="784" t="s">
        <v>3452</v>
      </c>
      <c r="X51" s="516" t="s">
        <v>3453</v>
      </c>
      <c r="Y51" s="517">
        <v>3</v>
      </c>
      <c r="Z51" s="517">
        <v>1</v>
      </c>
      <c r="AA51" s="578" t="s">
        <v>3454</v>
      </c>
      <c r="AB51" s="520">
        <v>2018</v>
      </c>
      <c r="AC51" s="576">
        <v>0</v>
      </c>
      <c r="AD51" s="575" t="s">
        <v>1188</v>
      </c>
      <c r="AE51" s="817">
        <v>0</v>
      </c>
      <c r="AF51" s="634" t="s">
        <v>1188</v>
      </c>
      <c r="AG51" s="635" t="s">
        <v>1188</v>
      </c>
      <c r="AH51" s="636" t="s">
        <v>1188</v>
      </c>
      <c r="AI51" s="636" t="s">
        <v>1188</v>
      </c>
      <c r="AJ51" s="636" t="s">
        <v>1188</v>
      </c>
      <c r="AK51" s="637" t="s">
        <v>1188</v>
      </c>
      <c r="AL51" s="638" t="s">
        <v>1188</v>
      </c>
      <c r="AM51" s="639" t="s">
        <v>1188</v>
      </c>
      <c r="AN51" s="636" t="s">
        <v>1188</v>
      </c>
      <c r="AO51" s="636" t="s">
        <v>1188</v>
      </c>
      <c r="AP51" s="636" t="s">
        <v>1188</v>
      </c>
      <c r="AQ51" s="636" t="s">
        <v>1188</v>
      </c>
      <c r="AR51" s="636" t="s">
        <v>1188</v>
      </c>
      <c r="AS51" s="636" t="s">
        <v>1188</v>
      </c>
      <c r="AT51" s="636" t="s">
        <v>1188</v>
      </c>
      <c r="AU51" s="640" t="s">
        <v>1188</v>
      </c>
      <c r="AV51" s="846" t="s">
        <v>3455</v>
      </c>
      <c r="AW51" s="642" t="s">
        <v>3456</v>
      </c>
      <c r="AX51" s="843">
        <v>1</v>
      </c>
      <c r="AY51" s="877" t="s">
        <v>3457</v>
      </c>
      <c r="AZ51" s="800">
        <v>1</v>
      </c>
      <c r="BA51" s="845" t="s">
        <v>3458</v>
      </c>
      <c r="BB51" s="631" t="s">
        <v>3459</v>
      </c>
      <c r="BC51" s="646" t="s">
        <v>3460</v>
      </c>
      <c r="BD51" s="502" t="s">
        <v>1195</v>
      </c>
      <c r="BE51" s="502" t="s">
        <v>1317</v>
      </c>
      <c r="BF51" s="502">
        <v>3</v>
      </c>
      <c r="BG51" s="502">
        <v>2012</v>
      </c>
      <c r="BH51" s="502" t="s">
        <v>1197</v>
      </c>
      <c r="BI51" s="502">
        <v>2</v>
      </c>
      <c r="BJ51" s="534">
        <v>2</v>
      </c>
      <c r="BK51" s="502" t="s">
        <v>1942</v>
      </c>
      <c r="BL51" s="631" t="s">
        <v>1257</v>
      </c>
      <c r="BM51" s="859" t="s">
        <v>3461</v>
      </c>
      <c r="BN51" s="647">
        <v>1978</v>
      </c>
      <c r="BO51" s="798" t="s">
        <v>3462</v>
      </c>
      <c r="BP51" s="647">
        <v>1994</v>
      </c>
      <c r="BQ51" s="647">
        <v>2</v>
      </c>
      <c r="BR51" s="647">
        <v>4</v>
      </c>
      <c r="BS51" s="647" t="s">
        <v>1188</v>
      </c>
      <c r="BT51" s="647" t="s">
        <v>1188</v>
      </c>
      <c r="BU51" s="647" t="s">
        <v>1188</v>
      </c>
      <c r="BV51" s="648" t="s">
        <v>1188</v>
      </c>
      <c r="BW51" s="846" t="s">
        <v>3463</v>
      </c>
      <c r="BX51" s="650">
        <v>1990</v>
      </c>
      <c r="BY51" s="647" t="s">
        <v>1203</v>
      </c>
      <c r="BZ51" s="651" t="s">
        <v>1204</v>
      </c>
      <c r="CA51" s="647">
        <v>2</v>
      </c>
      <c r="CB51" s="647" t="s">
        <v>1203</v>
      </c>
      <c r="CC51" s="798" t="s">
        <v>3464</v>
      </c>
      <c r="CD51" s="652">
        <v>1996</v>
      </c>
      <c r="CE51" s="647">
        <v>3</v>
      </c>
      <c r="CF51" s="647">
        <v>2</v>
      </c>
      <c r="CG51" s="633" t="s">
        <v>3465</v>
      </c>
      <c r="CH51" s="647">
        <v>1990</v>
      </c>
      <c r="CI51" s="647" t="s">
        <v>1188</v>
      </c>
      <c r="CJ51" s="647" t="s">
        <v>1188</v>
      </c>
      <c r="CK51" s="651" t="s">
        <v>1207</v>
      </c>
      <c r="CL51" s="651" t="s">
        <v>1208</v>
      </c>
      <c r="CM51" s="647">
        <v>2</v>
      </c>
      <c r="CN51" s="647" t="s">
        <v>1209</v>
      </c>
      <c r="CO51" s="798" t="s">
        <v>3466</v>
      </c>
      <c r="CP51" s="647">
        <v>1991</v>
      </c>
      <c r="CQ51" s="647">
        <v>3</v>
      </c>
      <c r="CR51" s="650">
        <v>2</v>
      </c>
      <c r="CS51" s="846" t="s">
        <v>3467</v>
      </c>
      <c r="CT51" s="647">
        <v>2013</v>
      </c>
      <c r="CU51" s="648">
        <v>3</v>
      </c>
      <c r="CV51" s="849" t="s">
        <v>1188</v>
      </c>
      <c r="CW51" s="647" t="s">
        <v>1188</v>
      </c>
      <c r="CX51" s="657">
        <v>0</v>
      </c>
      <c r="CY51" s="852" t="s">
        <v>1188</v>
      </c>
      <c r="CZ51" s="647">
        <v>2005</v>
      </c>
      <c r="DA51" s="657">
        <v>1</v>
      </c>
      <c r="DB51" s="723">
        <v>4759</v>
      </c>
      <c r="DC51" s="753">
        <v>3</v>
      </c>
      <c r="DD51" s="659" t="s">
        <v>1493</v>
      </c>
      <c r="DE51" s="648">
        <v>2005</v>
      </c>
      <c r="DF51" s="708" t="s">
        <v>3468</v>
      </c>
      <c r="DG51" s="664" t="s">
        <v>3469</v>
      </c>
      <c r="DH51" s="666">
        <v>1</v>
      </c>
      <c r="DI51" s="710" t="s">
        <v>1262</v>
      </c>
      <c r="DJ51" s="578" t="s">
        <v>3470</v>
      </c>
      <c r="DK51" s="665">
        <v>2012</v>
      </c>
      <c r="DL51" s="665">
        <v>3</v>
      </c>
      <c r="DM51" s="655">
        <v>2</v>
      </c>
      <c r="DN51" s="708" t="s">
        <v>3459</v>
      </c>
      <c r="DO51" s="664" t="s">
        <v>3460</v>
      </c>
      <c r="DP51" s="666">
        <v>2</v>
      </c>
      <c r="DQ51" s="710" t="s">
        <v>1942</v>
      </c>
      <c r="DR51" s="578" t="s">
        <v>3470</v>
      </c>
      <c r="DS51" s="665">
        <v>2012</v>
      </c>
      <c r="DT51" s="753">
        <v>3</v>
      </c>
      <c r="DU51" s="657">
        <v>2</v>
      </c>
      <c r="DV51" s="536" t="s">
        <v>3471</v>
      </c>
      <c r="DW51" s="535" t="s">
        <v>3472</v>
      </c>
      <c r="DX51" s="507">
        <v>2012</v>
      </c>
      <c r="DY51" s="647">
        <v>1</v>
      </c>
      <c r="DZ51" s="650">
        <v>0</v>
      </c>
      <c r="EA51" s="807" t="s">
        <v>1188</v>
      </c>
      <c r="EB51" s="649" t="s">
        <v>1190</v>
      </c>
      <c r="EC51" s="647">
        <v>2</v>
      </c>
      <c r="ED51" s="668" t="s">
        <v>1453</v>
      </c>
      <c r="EE51" s="647">
        <v>1988</v>
      </c>
      <c r="EF51" s="647">
        <v>3</v>
      </c>
      <c r="EG51" s="650" t="s">
        <v>1220</v>
      </c>
      <c r="EH51" s="648">
        <v>4</v>
      </c>
      <c r="EI51" s="551" t="s">
        <v>3473</v>
      </c>
      <c r="EJ51" s="651" t="s">
        <v>3474</v>
      </c>
      <c r="EK51" s="647" t="s">
        <v>1188</v>
      </c>
      <c r="EL51" s="647" t="s">
        <v>1188</v>
      </c>
      <c r="EM51" s="669" t="s">
        <v>1188</v>
      </c>
      <c r="EN51" s="647" t="s">
        <v>1188</v>
      </c>
      <c r="EO51" s="670" t="s">
        <v>1188</v>
      </c>
      <c r="EP51" s="556">
        <v>0</v>
      </c>
      <c r="EQ51" s="556" t="s">
        <v>1188</v>
      </c>
      <c r="ER51" s="651" t="s">
        <v>1188</v>
      </c>
      <c r="ES51" s="556" t="s">
        <v>1188</v>
      </c>
      <c r="ET51" s="556">
        <v>0</v>
      </c>
      <c r="EU51" s="671">
        <v>0</v>
      </c>
      <c r="EV51" s="672"/>
      <c r="EW51" s="673"/>
      <c r="EX51" s="674"/>
      <c r="EY51" s="631" t="s">
        <v>1455</v>
      </c>
      <c r="EZ51" s="631" t="s">
        <v>1188</v>
      </c>
      <c r="FA51" s="675"/>
      <c r="FB51" s="648">
        <v>1</v>
      </c>
      <c r="FC51" s="676"/>
      <c r="FD51" s="647"/>
      <c r="FE51" s="648"/>
      <c r="FF51" s="652" t="s">
        <v>2624</v>
      </c>
      <c r="FG51" s="563" t="s">
        <v>1282</v>
      </c>
      <c r="FH51" s="631" t="str">
        <f t="shared" si="0"/>
        <v>D</v>
      </c>
      <c r="FI51" s="677">
        <f t="shared" si="1"/>
        <v>0.56666666666666676</v>
      </c>
      <c r="FJ51" s="678">
        <f t="shared" si="2"/>
        <v>1.2000000000000002</v>
      </c>
      <c r="FK51" s="679">
        <f t="shared" si="3"/>
        <v>0.5</v>
      </c>
      <c r="FL51" s="680">
        <f t="shared" si="4"/>
        <v>0</v>
      </c>
      <c r="FM51" s="681">
        <v>0</v>
      </c>
      <c r="FN51" s="574" t="s">
        <v>1188</v>
      </c>
      <c r="FO51" s="470" t="s">
        <v>1188</v>
      </c>
      <c r="FP51" s="470" t="s">
        <v>1188</v>
      </c>
      <c r="FQ51" s="430">
        <v>0</v>
      </c>
      <c r="FR51" s="682" t="s">
        <v>1188</v>
      </c>
      <c r="FS51" s="369">
        <v>0</v>
      </c>
      <c r="FT51" s="574" t="s">
        <v>1188</v>
      </c>
      <c r="FU51" s="575" t="s">
        <v>1188</v>
      </c>
      <c r="FV51" s="369">
        <v>0</v>
      </c>
      <c r="FW51" s="574" t="s">
        <v>1188</v>
      </c>
      <c r="FX51" s="575" t="s">
        <v>1188</v>
      </c>
      <c r="FY51" s="369">
        <v>0</v>
      </c>
      <c r="FZ51" s="574" t="s">
        <v>1188</v>
      </c>
      <c r="GA51" s="470" t="s">
        <v>1188</v>
      </c>
      <c r="GB51" s="575" t="s">
        <v>1188</v>
      </c>
      <c r="GC51" s="369">
        <v>0</v>
      </c>
      <c r="GD51" s="574" t="s">
        <v>1188</v>
      </c>
      <c r="GE51" s="470" t="s">
        <v>1188</v>
      </c>
      <c r="GF51" s="685" t="s">
        <v>1188</v>
      </c>
      <c r="GG51" s="734">
        <v>0</v>
      </c>
      <c r="GH51" s="574" t="s">
        <v>1188</v>
      </c>
      <c r="GI51" s="684" t="s">
        <v>1188</v>
      </c>
      <c r="GJ51" s="575" t="s">
        <v>1188</v>
      </c>
      <c r="GK51" s="369">
        <v>1</v>
      </c>
      <c r="GL51" s="683" t="s">
        <v>1456</v>
      </c>
      <c r="GM51" s="686" t="s">
        <v>3475</v>
      </c>
      <c r="GN51" s="573" t="s">
        <v>3476</v>
      </c>
      <c r="GO51" s="871">
        <v>0</v>
      </c>
      <c r="GP51" s="687" t="s">
        <v>1188</v>
      </c>
      <c r="GQ51" s="872" t="s">
        <v>1188</v>
      </c>
      <c r="GR51" s="872" t="s">
        <v>1188</v>
      </c>
      <c r="GS51" s="872" t="s">
        <v>1188</v>
      </c>
      <c r="GT51" s="873" t="s">
        <v>1188</v>
      </c>
      <c r="GU51" s="581">
        <v>0</v>
      </c>
      <c r="GV51" s="687" t="s">
        <v>1188</v>
      </c>
      <c r="GW51" s="872" t="s">
        <v>1188</v>
      </c>
      <c r="GX51" s="873" t="s">
        <v>1188</v>
      </c>
      <c r="GY51" s="874">
        <v>0</v>
      </c>
      <c r="GZ51" s="582" t="s">
        <v>1188</v>
      </c>
      <c r="HA51" s="583" t="s">
        <v>1459</v>
      </c>
      <c r="HB51" s="584">
        <v>2</v>
      </c>
      <c r="HC51" s="585">
        <v>2</v>
      </c>
      <c r="HD51" s="586" t="s">
        <v>3477</v>
      </c>
      <c r="HE51" s="471" t="s">
        <v>3478</v>
      </c>
      <c r="HF51" s="587">
        <v>2007</v>
      </c>
      <c r="HG51" s="587">
        <v>2007</v>
      </c>
      <c r="HH51" s="588">
        <v>0</v>
      </c>
      <c r="HI51" s="586" t="s">
        <v>1188</v>
      </c>
      <c r="HJ51" s="690" t="s">
        <v>1188</v>
      </c>
      <c r="HK51" s="691" t="s">
        <v>1188</v>
      </c>
      <c r="HL51" s="692">
        <v>1</v>
      </c>
      <c r="HM51" s="591" t="s">
        <v>3479</v>
      </c>
      <c r="HN51" s="592" t="s">
        <v>1188</v>
      </c>
      <c r="HO51" s="681" t="s">
        <v>1188</v>
      </c>
      <c r="HP51" s="574" t="s">
        <v>1188</v>
      </c>
      <c r="HQ51" s="472" t="str">
        <f t="shared" si="5"/>
        <v>-</v>
      </c>
      <c r="HR51" s="593" t="s">
        <v>1188</v>
      </c>
      <c r="HS51" s="574" t="s">
        <v>1188</v>
      </c>
      <c r="HT51" s="574" t="s">
        <v>1188</v>
      </c>
      <c r="HU51" s="574" t="s">
        <v>1188</v>
      </c>
      <c r="HV51" s="574" t="s">
        <v>1188</v>
      </c>
      <c r="HW51" s="574" t="s">
        <v>1188</v>
      </c>
      <c r="HX51" s="574" t="s">
        <v>1188</v>
      </c>
      <c r="HY51" s="574" t="s">
        <v>1188</v>
      </c>
      <c r="HZ51" s="574" t="s">
        <v>1188</v>
      </c>
      <c r="IA51" s="574" t="s">
        <v>1188</v>
      </c>
      <c r="IB51" s="574" t="s">
        <v>1188</v>
      </c>
      <c r="IC51" s="574" t="s">
        <v>1188</v>
      </c>
      <c r="ID51" s="681" t="s">
        <v>1188</v>
      </c>
      <c r="IE51" s="369" t="s">
        <v>1188</v>
      </c>
      <c r="IF51" s="574" t="s">
        <v>1188</v>
      </c>
      <c r="IG51" s="472" t="str">
        <f t="shared" si="6"/>
        <v>-</v>
      </c>
      <c r="IH51" s="609">
        <v>0.58286858264848462</v>
      </c>
      <c r="II51" s="694">
        <v>0.50350308876077199</v>
      </c>
      <c r="IJ51" s="695">
        <v>0.38089077545338856</v>
      </c>
      <c r="IK51" s="696">
        <v>0.53097125038898585</v>
      </c>
      <c r="IL51" s="696">
        <v>0.57710174691163019</v>
      </c>
      <c r="IM51" s="697">
        <v>0.52504858228908347</v>
      </c>
      <c r="IN51" s="599">
        <v>3</v>
      </c>
      <c r="IO51" s="600">
        <v>1</v>
      </c>
      <c r="IP51" s="601">
        <v>1</v>
      </c>
      <c r="IQ51" s="600">
        <v>37</v>
      </c>
      <c r="IR51" s="587">
        <v>56</v>
      </c>
      <c r="IS51" s="601">
        <v>93</v>
      </c>
      <c r="IT51" s="599" t="s">
        <v>1188</v>
      </c>
      <c r="IU51" s="600" t="s">
        <v>1188</v>
      </c>
      <c r="IV51" s="587" t="s">
        <v>1188</v>
      </c>
      <c r="IW51" s="601" t="s">
        <v>1188</v>
      </c>
      <c r="IX51" s="602" t="s">
        <v>1188</v>
      </c>
      <c r="IY51" s="681">
        <v>0</v>
      </c>
      <c r="IZ51" s="719" t="s">
        <v>1188</v>
      </c>
      <c r="JA51" s="681">
        <v>0</v>
      </c>
      <c r="JB51" s="720" t="s">
        <v>1188</v>
      </c>
      <c r="JC51" s="763">
        <v>0</v>
      </c>
      <c r="JD51" s="683" t="s">
        <v>1188</v>
      </c>
      <c r="JE51" s="684" t="s">
        <v>1188</v>
      </c>
      <c r="JF51" s="470" t="s">
        <v>1188</v>
      </c>
      <c r="JG51" s="472" t="s">
        <v>1188</v>
      </c>
      <c r="JH51" s="763">
        <v>0</v>
      </c>
      <c r="JI51" s="683" t="s">
        <v>1188</v>
      </c>
      <c r="JJ51" s="684" t="s">
        <v>1188</v>
      </c>
      <c r="JK51" s="684" t="s">
        <v>1188</v>
      </c>
      <c r="JL51" s="764" t="s">
        <v>1188</v>
      </c>
      <c r="JM51" s="734">
        <v>0</v>
      </c>
      <c r="JN51" s="683" t="s">
        <v>1188</v>
      </c>
      <c r="JO51" s="683" t="s">
        <v>1188</v>
      </c>
      <c r="JP51" s="684" t="s">
        <v>1188</v>
      </c>
      <c r="JQ51" s="684" t="s">
        <v>1188</v>
      </c>
      <c r="JR51" s="764" t="s">
        <v>1188</v>
      </c>
      <c r="JS51" s="734">
        <v>0</v>
      </c>
      <c r="JT51" s="683" t="s">
        <v>1188</v>
      </c>
      <c r="JU51" s="684" t="s">
        <v>1188</v>
      </c>
      <c r="JV51" s="684" t="s">
        <v>1188</v>
      </c>
      <c r="JW51" s="764" t="s">
        <v>1188</v>
      </c>
      <c r="JX51" s="606">
        <v>0</v>
      </c>
      <c r="JY51" s="607" t="s">
        <v>1188</v>
      </c>
      <c r="JZ51" s="606" t="s">
        <v>1188</v>
      </c>
      <c r="KA51" s="606">
        <f t="shared" si="7"/>
        <v>0</v>
      </c>
      <c r="KB51" s="606"/>
      <c r="KC51" s="606"/>
      <c r="KD51" s="606"/>
      <c r="KE51" s="606"/>
      <c r="KF51" s="606">
        <f t="shared" si="8"/>
        <v>0</v>
      </c>
      <c r="KG51" s="606"/>
      <c r="KH51" s="606"/>
      <c r="KI51" s="606"/>
      <c r="KJ51" s="606"/>
      <c r="KK51" s="606">
        <v>1</v>
      </c>
      <c r="KL51" s="606">
        <v>1</v>
      </c>
      <c r="KM51" s="608">
        <f t="shared" si="9"/>
        <v>0.44774708747863767</v>
      </c>
      <c r="KN51" s="609">
        <v>-0.26126456260681152</v>
      </c>
      <c r="KO51" s="609">
        <v>40.865383148193359</v>
      </c>
      <c r="KP51" s="610">
        <v>2</v>
      </c>
      <c r="KQ51" s="608">
        <f t="shared" si="10"/>
        <v>0.60525904893875127</v>
      </c>
      <c r="KR51" s="609">
        <v>0.5262952446937561</v>
      </c>
      <c r="KS51" s="609">
        <v>69.711540222167969</v>
      </c>
      <c r="KT51" s="610">
        <v>3</v>
      </c>
      <c r="KU51" s="610">
        <v>55</v>
      </c>
      <c r="KV51" s="563" t="s">
        <v>1237</v>
      </c>
      <c r="KW51" s="606" t="s">
        <v>3448</v>
      </c>
      <c r="KX51" s="700" t="str">
        <f t="shared" ca="1" si="11"/>
        <v>C</v>
      </c>
      <c r="KY51" s="701">
        <f t="shared" ca="1" si="12"/>
        <v>0.29978095691555312</v>
      </c>
      <c r="KZ51" s="702">
        <f t="shared" ca="1" si="13"/>
        <v>0.30732470588235294</v>
      </c>
      <c r="LA51" s="703">
        <f t="shared" ca="1" si="54"/>
        <v>0.55631428571428576</v>
      </c>
      <c r="LB51" s="703">
        <f t="shared" ca="1" si="92"/>
        <v>8.9274999999999993E-2</v>
      </c>
      <c r="LC51" s="704">
        <f t="shared" ca="1" si="93"/>
        <v>0.24620983606557376</v>
      </c>
      <c r="LD51" s="696" cm="1">
        <f t="array" aca="1" ref="LD51" ca="1">INDIRECT(LD$203&amp;ROW())*LD$205</f>
        <v>0</v>
      </c>
      <c r="LE51" s="696" cm="1">
        <f t="array" aca="1" ref="LE51" ca="1">INDIRECT(LE$203&amp;ROW())*LE$205</f>
        <v>0</v>
      </c>
      <c r="LF51" s="696" cm="1">
        <f t="array" aca="1" ref="LF51" ca="1">INDIRECT(LF$203&amp;ROW())*LF$205</f>
        <v>0</v>
      </c>
      <c r="LG51" s="696" cm="1">
        <f t="array" aca="1" ref="LG51" ca="1">INDIRECT(LG$203&amp;ROW())*LG$205</f>
        <v>3</v>
      </c>
      <c r="LH51" s="696" cm="1">
        <f t="array" aca="1" ref="LH51" ca="1">INDIRECT(LH$203&amp;ROW())*LH$205</f>
        <v>2</v>
      </c>
      <c r="LI51" s="696" cm="1">
        <f t="array" aca="1" ref="LI51" ca="1">INDIRECT(LI$203&amp;ROW())*LI$205</f>
        <v>3</v>
      </c>
      <c r="LJ51" s="696" cm="1">
        <f t="array" aca="1" ref="LJ51" ca="1">INDIRECT(LJ$203&amp;ROW())*LJ$205</f>
        <v>3</v>
      </c>
      <c r="LK51" s="696" cm="1">
        <f t="array" aca="1" ref="LK51" ca="1">INDIRECT(LK$203&amp;ROW())*LK$205</f>
        <v>3</v>
      </c>
      <c r="LL51" s="696" cm="1">
        <f t="array" aca="1" ref="LL51" ca="1">INDIRECT(LL$203&amp;ROW())*LL$205</f>
        <v>3</v>
      </c>
      <c r="LM51" s="696" cm="1">
        <f t="array" aca="1" ref="LM51" ca="1">INDIRECT(LM$203&amp;ROW())*LM$205</f>
        <v>2</v>
      </c>
      <c r="LN51" s="696" cm="1">
        <f t="array" aca="1" ref="LN51" ca="1">INDIRECT(LN$203&amp;ROW())*LN$205</f>
        <v>3</v>
      </c>
      <c r="LO51" s="696" cm="1">
        <f t="array" aca="1" ref="LO51" ca="1">INDIRECT(LO$203&amp;ROW())*LO$205</f>
        <v>0</v>
      </c>
      <c r="LP51" s="696" cm="1">
        <f t="array" aca="1" ref="LP51" ca="1">INDIRECT(LP$203&amp;ROW())*LP$205</f>
        <v>0</v>
      </c>
      <c r="LQ51" s="696" cm="1">
        <f t="array" aca="1" ref="LQ51" ca="1">IF(INDIRECT(LQ$203&amp;ROW())="-",0,INDIRECT(LQ$203&amp;ROW())*LQ$205)</f>
        <v>4.1226000000000003</v>
      </c>
      <c r="LR51" s="696" cm="1">
        <f t="array" aca="1" ref="LR51" ca="1">INDIRECT(LR$203&amp;ROW())*LR$205</f>
        <v>0</v>
      </c>
      <c r="LS51" s="696" cm="1">
        <f t="array" aca="1" ref="LS51" ca="1">IF(INDIRECT(LS$203&amp;ROW())="-",0,INDIRECT(LS$203&amp;ROW())*LS$205)</f>
        <v>2.6825999999999999</v>
      </c>
      <c r="LT51" s="696" cm="1">
        <f t="array" aca="1" ref="LT51" ca="1">INDIRECT(LT$203&amp;ROW())*LT$205</f>
        <v>2</v>
      </c>
      <c r="LU51" s="696" cm="1">
        <f t="array" aca="1" ref="LU51" ca="1">INDIRECT(LU$203&amp;ROW())*LU$205</f>
        <v>2</v>
      </c>
      <c r="LV51" s="696" cm="1">
        <f t="array" aca="1" ref="LV51" ca="1">INDIRECT(LV$203&amp;ROW())*LV$205</f>
        <v>3</v>
      </c>
      <c r="LW51" s="696" cm="1">
        <f t="array" aca="1" ref="LW51" ca="1">INDIRECT(LW$203&amp;ROW())*LW$205</f>
        <v>0</v>
      </c>
      <c r="LX51" s="696" cm="1">
        <f t="array" aca="1" ref="LX51" ca="1">INDIRECT(LX$203&amp;ROW())*LX$205</f>
        <v>2</v>
      </c>
      <c r="LY51" s="696" cm="1">
        <f t="array" aca="1" ref="LY51" ca="1">IF(INDIRECT(LY$203&amp;ROW())="-",0,INDIRECT(LY$203&amp;ROW())*LY$205)</f>
        <v>2.1425999999999998</v>
      </c>
      <c r="LZ51" s="696" cm="1">
        <f t="array" aca="1" ref="LZ51" ca="1">INDIRECT(LZ$203&amp;ROW())*LZ$205</f>
        <v>0</v>
      </c>
      <c r="MA51" s="696" cm="1">
        <f t="array" aca="1" ref="MA51" ca="1">INDIRECT(MA$203&amp;ROW())*MA$205</f>
        <v>0</v>
      </c>
      <c r="MB51" s="696" cm="1">
        <f t="array" aca="1" ref="MB51" ca="1">INDIRECT(MB$203&amp;ROW())*MB$205</f>
        <v>0</v>
      </c>
      <c r="MC51" s="696" cm="1">
        <f t="array" aca="1" ref="MC51" ca="1">IF($MB51=0,0,INDIRECT(MC$203&amp;ROW())*MC$205)</f>
        <v>0</v>
      </c>
      <c r="MD51" s="696" cm="1">
        <f t="array" aca="1" ref="MD51" ca="1">IF($MB51=0,0,INDIRECT(MD$203&amp;ROW())*MD$205)</f>
        <v>0</v>
      </c>
      <c r="ME51" s="696" cm="1">
        <f t="array" aca="1" ref="ME51" ca="1">IF($MB51=0,0,INDIRECT(ME$203&amp;ROW())*ME$205)</f>
        <v>0</v>
      </c>
      <c r="MF51" s="696" cm="1">
        <f t="array" aca="1" ref="MF51" ca="1">IF($MB51=0,0,INDIRECT(MF$203&amp;ROW())*MF$205)</f>
        <v>0</v>
      </c>
      <c r="MG51" s="696" cm="1">
        <f t="array" aca="1" ref="MG51" ca="1">INDIRECT(MG$203&amp;ROW())*MG$205</f>
        <v>0</v>
      </c>
      <c r="MH51" s="696" cm="1">
        <f t="array" aca="1" ref="MH51" ca="1">IF($MG51=0,0,INDIRECT(MH$203&amp;ROW())*MH$205)</f>
        <v>0</v>
      </c>
      <c r="MI51" s="696" cm="1">
        <f t="array" aca="1" ref="MI51" ca="1">IF($MG51=0,0,INDIRECT(MI$203&amp;ROW())*MI$205)</f>
        <v>0</v>
      </c>
      <c r="MJ51" s="696" cm="1">
        <f t="array" aca="1" ref="MJ51" ca="1">INDIRECT(MJ$203&amp;ROW())*MJ$205</f>
        <v>0</v>
      </c>
      <c r="MK51" s="696" cm="1">
        <f t="array" aca="1" ref="MK51" ca="1">INDIRECT(MK$203&amp;ROW())*MK$205</f>
        <v>0</v>
      </c>
      <c r="ML51" s="696" cm="1">
        <f t="array" aca="1" ref="ML51" ca="1">INDIRECT(ML$203&amp;ROW())*ML$205</f>
        <v>0</v>
      </c>
      <c r="MM51" s="696" cm="1">
        <f t="array" aca="1" ref="MM51" ca="1">INDIRECT(MM$203&amp;ROW())*MM$205</f>
        <v>2</v>
      </c>
      <c r="MN51" s="696" cm="1">
        <f t="array" aca="1" ref="MN51" ca="1">INDIRECT(MN$203&amp;ROW())*MN$205</f>
        <v>0</v>
      </c>
      <c r="MO51" s="696" cm="1">
        <f t="array" aca="1" ref="MO51" ca="1">INDIRECT(MO$203&amp;ROW())*MO$205</f>
        <v>1</v>
      </c>
      <c r="MP51" s="696" cm="1">
        <f t="array" aca="1" ref="MP51" ca="1">INDIRECT(MP$203&amp;ROW())*MP$205</f>
        <v>2</v>
      </c>
      <c r="MQ51" s="696" cm="1">
        <f t="array" aca="1" ref="MQ51" ca="1">INDIRECT(MQ$203&amp;ROW())*MQ$205</f>
        <v>0</v>
      </c>
      <c r="MR51" s="696" cm="1">
        <f t="array" aca="1" ref="MR51" ca="1">INDIRECT(MR$203&amp;ROW())*MR$205</f>
        <v>2</v>
      </c>
      <c r="MS51" s="696" cm="1">
        <f t="array" aca="1" ref="MS51" ca="1">INDIRECT(MS$203&amp;ROW())*MS$205</f>
        <v>2</v>
      </c>
      <c r="MT51" s="696" cm="1">
        <f t="array" aca="1" ref="MT51" ca="1">INDIRECT(MT$203&amp;ROW())*MT$205</f>
        <v>1</v>
      </c>
      <c r="MU51" s="696" cm="1">
        <f t="array" aca="1" ref="MU51" ca="1">INDIRECT(MU$203&amp;ROW())*MU$205</f>
        <v>1</v>
      </c>
      <c r="MV51" s="696" cm="1">
        <f t="array" aca="1" ref="MV51" ca="1">IF(INDIRECT(MV$203&amp;ROW())="-",0,INDIRECT(MV$203&amp;ROW())*MV$205)</f>
        <v>4.0187999999999997</v>
      </c>
      <c r="MW51" s="696" cm="1">
        <f t="array" aca="1" ref="MW51" ca="1">INDIRECT(MW$203&amp;ROW())*MW$205</f>
        <v>0</v>
      </c>
      <c r="MX51" s="696" cm="1">
        <f t="array" aca="1" ref="MX51" ca="1">INDIRECT(MX$203&amp;ROW())*MX$205</f>
        <v>0</v>
      </c>
      <c r="MY51" s="696" cm="1">
        <f t="array" aca="1" ref="MY51" ca="1">INDIRECT(MY$203&amp;ROW())*MY$205</f>
        <v>0</v>
      </c>
      <c r="NA51" s="701">
        <f t="shared" si="16"/>
        <v>0.52895365853658538</v>
      </c>
      <c r="NB51" s="617">
        <f t="shared" si="17"/>
        <v>0.60336428571428569</v>
      </c>
      <c r="NC51" s="695">
        <f t="shared" si="18"/>
        <v>2.7469230769230767E-2</v>
      </c>
      <c r="ND51" s="697">
        <f t="shared" si="19"/>
        <v>0.32110370370370372</v>
      </c>
      <c r="NE51" s="694">
        <f t="shared" si="20"/>
        <v>0.37022271968095138</v>
      </c>
      <c r="NF51" s="682" t="str">
        <f t="shared" si="21"/>
        <v>C</v>
      </c>
      <c r="NH51" s="606" t="s">
        <v>3448</v>
      </c>
      <c r="NI51" s="563" t="str">
        <f t="shared" si="22"/>
        <v>B</v>
      </c>
      <c r="NJ51" s="563" t="str">
        <f t="shared" si="23"/>
        <v>C</v>
      </c>
      <c r="NK51" s="563" t="str">
        <f t="shared" ca="1" si="24"/>
        <v>C</v>
      </c>
      <c r="NL51" s="563" t="str">
        <f t="shared" ca="1" si="25"/>
        <v>C</v>
      </c>
      <c r="NM51" s="563" t="str">
        <f t="shared" ca="1" si="26"/>
        <v>C</v>
      </c>
      <c r="NN51" s="563" t="str">
        <f t="shared" ca="1" si="55"/>
        <v>C</v>
      </c>
      <c r="NO51" s="563" t="str">
        <f t="shared" ca="1" si="56"/>
        <v>C</v>
      </c>
      <c r="NP51" s="606" t="str">
        <f t="shared" si="27"/>
        <v>-</v>
      </c>
      <c r="NQ51" s="682" t="str">
        <f t="shared" si="28"/>
        <v>-</v>
      </c>
      <c r="NR51" s="682" t="e">
        <f>IF(OR(AND(NI51="A",OR(NJ51="C",NJ51="D")),AND(NI51="A",OR(#REF!="C",#REF!="D")),AND(NI51="B",OR(NJ51="D",#REF!="D")),AND(OR(NI51="C",NI51="D"),OR(NJ51="A",NJ51="B")),AND(OR(NI51="C",NI51="D"),OR(#REF!="A",#REF!="B")),AND(OR(NJ51="A",#REF!="A",NJ51="B",#REF!="B"),OR(NP51="-",NQ51="-")),AND(OR(NJ51="C",#REF!="C",NJ51="D",#REF!="D"),NP51="Yes")),"Yes","-")</f>
        <v>#REF!</v>
      </c>
      <c r="NS51" s="607"/>
      <c r="NT51" s="619">
        <f t="shared" si="29"/>
        <v>0.60129999999999995</v>
      </c>
      <c r="NU51" s="619">
        <f t="shared" si="30"/>
        <v>0.37022271968095138</v>
      </c>
      <c r="NV51" s="619">
        <f t="shared" ca="1" si="31"/>
        <v>0.29978095691555312</v>
      </c>
      <c r="NW51" s="619">
        <f t="shared" ca="1" si="57"/>
        <v>0.34533014655450905</v>
      </c>
      <c r="NX51" s="619">
        <f t="shared" ca="1" si="58"/>
        <v>0.41623360006963428</v>
      </c>
      <c r="NY51" s="620">
        <f t="shared" ca="1" si="59"/>
        <v>0.36156932975765077</v>
      </c>
      <c r="NZ51" s="620">
        <f t="shared" ca="1" si="60"/>
        <v>0.46587861726642099</v>
      </c>
      <c r="OA51" s="705" t="s">
        <v>1188</v>
      </c>
      <c r="OB51" s="706" t="s">
        <v>1188</v>
      </c>
      <c r="OC51" s="494"/>
      <c r="OE51" s="606" t="s">
        <v>3448</v>
      </c>
      <c r="OF51" s="700" t="str">
        <f t="shared" ca="1" si="32"/>
        <v>C</v>
      </c>
      <c r="OG51" s="701">
        <f t="shared" ca="1" si="61"/>
        <v>0.34533014655450905</v>
      </c>
      <c r="OH51" s="705">
        <f t="shared" ca="1" si="33"/>
        <v>0.45519890976138827</v>
      </c>
      <c r="OI51" s="696">
        <f t="shared" ca="1" si="34"/>
        <v>0.61000433023839407</v>
      </c>
      <c r="OJ51" s="696">
        <f t="shared" ca="1" si="35"/>
        <v>3.8893971644447765E-2</v>
      </c>
      <c r="OK51" s="697">
        <f t="shared" ca="1" si="36"/>
        <v>0.27722337457380597</v>
      </c>
      <c r="OL51" s="696" cm="1">
        <f t="array" aca="1" ref="OL51" ca="1">INDIRECT(OL$203&amp;ROW())*OL$205</f>
        <v>0</v>
      </c>
      <c r="OM51" s="696" cm="1">
        <f t="array" aca="1" ref="OM51" ca="1">INDIRECT(OM$203&amp;ROW())*OM$205</f>
        <v>0</v>
      </c>
      <c r="ON51" s="696" cm="1">
        <f t="array" aca="1" ref="ON51" ca="1">INDIRECT(ON$203&amp;ROW())*ON$205</f>
        <v>0</v>
      </c>
      <c r="OO51" s="696" cm="1">
        <f t="array" aca="1" ref="OO51" ca="1">INDIRECT(OO$203&amp;ROW())*OO$205</f>
        <v>1.0790999999999999</v>
      </c>
      <c r="OP51" s="696" cm="1">
        <f t="array" aca="1" ref="OP51" ca="1">INDIRECT(OP$203&amp;ROW())*OP$205</f>
        <v>1.0553999999999999</v>
      </c>
      <c r="OQ51" s="696" cm="1">
        <f t="array" aca="1" ref="OQ51" ca="1">INDIRECT(OQ$203&amp;ROW())*OQ$205</f>
        <v>1.5849</v>
      </c>
      <c r="OR51" s="696" cm="1">
        <f t="array" aca="1" ref="OR51" ca="1">INDIRECT(OR$203&amp;ROW())*OR$205</f>
        <v>1.4141999999999999</v>
      </c>
      <c r="OS51" s="696" cm="1">
        <f t="array" aca="1" ref="OS51" ca="1">INDIRECT(OS$203&amp;ROW())*OS$205</f>
        <v>1.5387</v>
      </c>
      <c r="OT51" s="696" cm="1">
        <f t="array" aca="1" ref="OT51" ca="1">INDIRECT(OT$203&amp;ROW())*OT$205</f>
        <v>1.4727000000000001</v>
      </c>
      <c r="OU51" s="696" cm="1">
        <f t="array" aca="1" ref="OU51" ca="1">INDIRECT(OU$203&amp;ROW())*OU$205</f>
        <v>0.64349999999999996</v>
      </c>
      <c r="OV51" s="696" cm="1">
        <f t="array" aca="1" ref="OV51" ca="1">INDIRECT(OV$203&amp;ROW())*OV$205</f>
        <v>1.2161999999999999</v>
      </c>
      <c r="OW51" s="696" cm="1">
        <f t="array" aca="1" ref="OW51" ca="1">INDIRECT(OW$203&amp;ROW())*OW$205</f>
        <v>0</v>
      </c>
      <c r="OX51" s="696" cm="1">
        <f t="array" aca="1" ref="OX51" ca="1">INDIRECT(OX$203&amp;ROW())*OX$205</f>
        <v>0</v>
      </c>
      <c r="OY51" s="696" cm="1">
        <f t="array" aca="1" ref="OY51" ca="1">IF(INDIRECT(OY$203&amp;ROW())="-",0,INDIRECT(OY$203&amp;ROW())*OY$205)</f>
        <v>0.48763487000000005</v>
      </c>
      <c r="OZ51" s="696" cm="1">
        <f t="array" aca="1" ref="OZ51" ca="1">INDIRECT(OZ$203&amp;ROW())*OZ$205</f>
        <v>0</v>
      </c>
      <c r="PA51" s="696" cm="1">
        <f t="array" aca="1" ref="PA51" ca="1">IF(INDIRECT(PA$203&amp;ROW())="-",0,INDIRECT(PA$203&amp;ROW())*PA$205)</f>
        <v>0.39496813999999997</v>
      </c>
      <c r="PB51" s="705" cm="1">
        <f t="array" aca="1" ref="PB51" ca="1">INDIRECT(PB$203&amp;ROW())*PB$205</f>
        <v>0.75419999999999998</v>
      </c>
      <c r="PC51" s="696" cm="1">
        <f t="array" aca="1" ref="PC51" ca="1">INDIRECT(PC$203&amp;ROW())*PC$205</f>
        <v>1.3946000000000001</v>
      </c>
      <c r="PD51" s="696" cm="1">
        <f t="array" aca="1" ref="PD51" ca="1">INDIRECT(PD$203&amp;ROW())*PD$205</f>
        <v>2.2025999999999999</v>
      </c>
      <c r="PE51" s="696" cm="1">
        <f t="array" aca="1" ref="PE51" ca="1">INDIRECT(PE$203&amp;ROW())*PE$205</f>
        <v>0</v>
      </c>
      <c r="PF51" s="696" cm="1">
        <f t="array" aca="1" ref="PF51" ca="1">INDIRECT(PF$203&amp;ROW())*PF$205</f>
        <v>1.3308</v>
      </c>
      <c r="PG51" s="696" cm="1">
        <f t="array" aca="1" ref="PG51" ca="1">IF(INDIRECT(PG$203&amp;ROW())="-",0,INDIRECT(PG$203&amp;ROW())*PG$205)</f>
        <v>0.31246249999999998</v>
      </c>
      <c r="PH51" s="696" cm="1">
        <f t="array" aca="1" ref="PH51" ca="1">INDIRECT(PH$203&amp;ROW())*PH$205</f>
        <v>0</v>
      </c>
      <c r="PI51" s="696" cm="1">
        <f t="array" aca="1" ref="PI51" ca="1">INDIRECT(PI$203&amp;ROW())*PI$205</f>
        <v>0</v>
      </c>
      <c r="PJ51" s="696" cm="1">
        <f t="array" aca="1" ref="PJ51" ca="1">INDIRECT(PJ$203&amp;ROW())*PJ$205</f>
        <v>0</v>
      </c>
      <c r="PK51" s="696" cm="1">
        <f t="array" aca="1" ref="PK51" ca="1">IF($PJ51=0,0,INDIRECT(PK$203&amp;ROW())*PK$205)</f>
        <v>0</v>
      </c>
      <c r="PL51" s="696" cm="1">
        <f t="array" aca="1" ref="PL51" ca="1">IF($MPE51=0,0,INDIRECT(PL$203&amp;ROW())*PL$205)</f>
        <v>0</v>
      </c>
      <c r="PM51" s="696" cm="1">
        <f t="array" aca="1" ref="PM51" ca="1">IF($MPE51=0,0,INDIRECT(PM$203&amp;ROW())*PM$205)</f>
        <v>0</v>
      </c>
      <c r="PN51" s="696" cm="1">
        <f t="array" aca="1" ref="PN51" ca="1">IF($PJ51=0,0,INDIRECT(PN$203&amp;ROW())*PN$205)</f>
        <v>0</v>
      </c>
      <c r="PO51" s="696" cm="1">
        <f t="array" aca="1" ref="PO51" ca="1">INDIRECT(PO$203&amp;ROW())*PO$205</f>
        <v>0</v>
      </c>
      <c r="PP51" s="696" cm="1">
        <f t="array" aca="1" ref="PP51" ca="1">IF($PO51=0,0,INDIRECT(PP$203&amp;ROW())*PP$205)</f>
        <v>0</v>
      </c>
      <c r="PQ51" s="696" cm="1">
        <f t="array" aca="1" ref="PQ51" ca="1">IF($PO51=0,0,INDIRECT(PQ$203&amp;ROW())*PQ$205)</f>
        <v>0</v>
      </c>
      <c r="PR51" s="696" cm="1">
        <f t="array" aca="1" ref="PR51" ca="1">INDIRECT(PR$203&amp;ROW())*PR$205</f>
        <v>0</v>
      </c>
      <c r="PS51" s="696" cm="1">
        <f t="array" aca="1" ref="PS51" ca="1">INDIRECT(PS$203&amp;ROW())*PS$205</f>
        <v>0</v>
      </c>
      <c r="PT51" s="696" cm="1">
        <f t="array" aca="1" ref="PT51" ca="1">INDIRECT(PT$203&amp;ROW())*PT$205</f>
        <v>0</v>
      </c>
      <c r="PU51" s="696" cm="1">
        <f t="array" aca="1" ref="PU51" ca="1">INDIRECT(PU$203&amp;ROW())*PU$205</f>
        <v>0.58989999999999998</v>
      </c>
      <c r="PV51" s="696" cm="1">
        <f t="array" aca="1" ref="PV51" ca="1">INDIRECT(PV$203&amp;ROW())*PV$205</f>
        <v>0</v>
      </c>
      <c r="PW51" s="696" cm="1">
        <f t="array" aca="1" ref="PW51" ca="1">INDIRECT(PW$203&amp;ROW())*PW$205</f>
        <v>0.53290000000000004</v>
      </c>
      <c r="PX51" s="696" cm="1">
        <f t="array" aca="1" ref="PX51" ca="1">INDIRECT(PX$203&amp;ROW())*PX$205</f>
        <v>1.1714</v>
      </c>
      <c r="PY51" s="696" cm="1">
        <f t="array" aca="1" ref="PY51" ca="1">INDIRECT(PY$203&amp;ROW())*PY$205</f>
        <v>0</v>
      </c>
      <c r="PZ51" s="696" cm="1">
        <f t="array" aca="1" ref="PZ51" ca="1">INDIRECT(PZ$203&amp;ROW())*PZ$205</f>
        <v>0.17430000000000001</v>
      </c>
      <c r="QA51" s="696" cm="1">
        <f t="array" aca="1" ref="QA51" ca="1">INDIRECT(QA$203&amp;ROW())*QA$205</f>
        <v>0.31659999999999999</v>
      </c>
      <c r="QB51" s="696" cm="1">
        <f t="array" aca="1" ref="QB51" ca="1">INDIRECT(QB$203&amp;ROW())*QB$205</f>
        <v>0.79830000000000001</v>
      </c>
      <c r="QC51" s="696" cm="1">
        <f t="array" aca="1" ref="QC51" ca="1">INDIRECT(QC$203&amp;ROW())*QC$205</f>
        <v>0.71299999999999997</v>
      </c>
      <c r="QD51" s="696" cm="1">
        <f t="array" aca="1" ref="QD51" ca="1">IF(INDIRECT(QD$203&amp;ROW())="-",0,INDIRECT(QD$203&amp;ROW())*QD$205)</f>
        <v>0.41132417999999998</v>
      </c>
      <c r="QE51" s="696" cm="1">
        <f t="array" aca="1" ref="QE51" ca="1">INDIRECT(QE$203&amp;ROW())*QE$205</f>
        <v>0</v>
      </c>
      <c r="QF51" s="696" cm="1">
        <f t="array" aca="1" ref="QF51" ca="1">INDIRECT(QF$203&amp;ROW())*QF$205</f>
        <v>0</v>
      </c>
      <c r="QG51" s="696" cm="1">
        <f t="array" aca="1" ref="QG51" ca="1">INDIRECT(QG$203&amp;ROW())*QG$205</f>
        <v>0</v>
      </c>
      <c r="QI51" s="606" t="s">
        <v>3448</v>
      </c>
      <c r="QJ51" s="700" t="str">
        <f t="shared" ca="1" si="37"/>
        <v>C</v>
      </c>
      <c r="QK51" s="701">
        <f t="shared" ca="1" si="62"/>
        <v>0.41623360006963428</v>
      </c>
      <c r="QL51" s="705">
        <f t="shared" ca="1" si="94"/>
        <v>0.69612738670847107</v>
      </c>
      <c r="QM51" s="696">
        <f t="shared" ca="1" si="95"/>
        <v>0.53030082303924087</v>
      </c>
      <c r="QN51" s="696">
        <f t="shared" ca="1" si="40"/>
        <v>2.3087871572879712E-2</v>
      </c>
      <c r="QO51" s="697">
        <f t="shared" ca="1" si="41"/>
        <v>0.4154183189579454</v>
      </c>
      <c r="QP51" s="696" cm="1">
        <f t="array" aca="1" ref="QP51" ca="1">INDIRECT(QP$203&amp;ROW())*QP$205</f>
        <v>0</v>
      </c>
      <c r="QQ51" s="696" cm="1">
        <f t="array" aca="1" ref="QQ51" ca="1">INDIRECT(QQ$203&amp;ROW())*QQ$205</f>
        <v>0</v>
      </c>
      <c r="QR51" s="696" cm="1">
        <f t="array" aca="1" ref="QR51" ca="1">INDIRECT(QR$203&amp;ROW())*QR$205</f>
        <v>0</v>
      </c>
      <c r="QS51" s="696" cm="1">
        <f t="array" aca="1" ref="QS51" ca="1">INDIRECT(QS$203&amp;ROW())*QS$205</f>
        <v>0.22471360933801068</v>
      </c>
      <c r="QT51" s="696" cm="1">
        <f t="array" aca="1" ref="QT51" ca="1">INDIRECT(QT$203&amp;ROW())*QT$205</f>
        <v>0.17488542943331029</v>
      </c>
      <c r="QU51" s="696" cm="1">
        <f t="array" aca="1" ref="QU51" ca="1">INDIRECT(QU$203&amp;ROW())*QU$205</f>
        <v>0.53329206883563263</v>
      </c>
      <c r="QV51" s="696" cm="1">
        <f t="array" aca="1" ref="QV51" ca="1">INDIRECT(QV$203&amp;ROW())*QV$205</f>
        <v>0.24117831443907087</v>
      </c>
      <c r="QW51" s="696" cm="1">
        <f t="array" aca="1" ref="QW51" ca="1">INDIRECT(QW$203&amp;ROW())*QW$205</f>
        <v>0.53099416374332975</v>
      </c>
      <c r="QX51" s="696" cm="1">
        <f t="array" aca="1" ref="QX51" ca="1">INDIRECT(QX$203&amp;ROW())*QX$205</f>
        <v>0.60640894423913805</v>
      </c>
      <c r="QY51" s="696" cm="1">
        <f t="array" aca="1" ref="QY51" ca="1">INDIRECT(QY$203&amp;ROW())*QY$205</f>
        <v>4.5134158378452992E-2</v>
      </c>
      <c r="QZ51" s="696" cm="1">
        <f t="array" aca="1" ref="QZ51" ca="1">INDIRECT(QZ$203&amp;ROW())*QZ$205</f>
        <v>0.27613248380770827</v>
      </c>
      <c r="RA51" s="696" cm="1">
        <f t="array" aca="1" ref="RA51" ca="1">INDIRECT(RA$203&amp;ROW())*RA$205</f>
        <v>0</v>
      </c>
      <c r="RB51" s="696" cm="1">
        <f t="array" aca="1" ref="RB51" ca="1">INDIRECT(RB$203&amp;ROW())*RB$205</f>
        <v>0</v>
      </c>
      <c r="RC51" s="696" cm="1">
        <f t="array" aca="1" ref="RC51" ca="1">IF(INDIRECT(RC$203&amp;ROW())="-",0,INDIRECT(RC$203&amp;ROW())*RC$205)</f>
        <v>5.7653609489472568E-2</v>
      </c>
      <c r="RD51" s="696" cm="1">
        <f t="array" aca="1" ref="RD51" ca="1">INDIRECT(RD$203&amp;ROW())*RD$205</f>
        <v>0</v>
      </c>
      <c r="RE51" s="696" cm="1">
        <f t="array" aca="1" ref="RE51" ca="1">IF(INDIRECT(RE$203&amp;ROW())="-",0,INDIRECT(RE$203&amp;ROW())*RE$205)</f>
        <v>2.8296529664149413E-2</v>
      </c>
      <c r="RF51" s="705" cm="1">
        <f t="array" aca="1" ref="RF51" ca="1">INDIRECT(RF$203&amp;ROW())*RF$205</f>
        <v>5.3068994403248027E-2</v>
      </c>
      <c r="RG51" s="696" cm="1">
        <f t="array" aca="1" ref="RG51" ca="1">INDIRECT(RG$203&amp;ROW())*RG$205</f>
        <v>0.27650466908360405</v>
      </c>
      <c r="RH51" s="696" cm="1">
        <f t="array" aca="1" ref="RH51" ca="1">INDIRECT(RH$203&amp;ROW())*RH$205</f>
        <v>8.7581521170816884E-2</v>
      </c>
      <c r="RI51" s="696" cm="1">
        <f t="array" aca="1" ref="RI51" ca="1">INDIRECT(RI$203&amp;ROW())*RI$205</f>
        <v>0</v>
      </c>
      <c r="RJ51" s="696" cm="1">
        <f t="array" aca="1" ref="RJ51" ca="1">INDIRECT(RJ$203&amp;ROW())*RJ$205</f>
        <v>0.12226723336432462</v>
      </c>
      <c r="RK51" s="696" cm="1">
        <f t="array" aca="1" ref="RK51" ca="1">IF(INDIRECT(RK$203&amp;ROW())="-",0,INDIRECT(RK$203&amp;ROW())*RK$205)</f>
        <v>2.1576552956708142E-2</v>
      </c>
      <c r="RL51" s="696" cm="1">
        <f t="array" aca="1" ref="RL51" ca="1">INDIRECT(RL$203&amp;ROW())*RL$205</f>
        <v>0</v>
      </c>
      <c r="RM51" s="696" cm="1">
        <f t="array" aca="1" ref="RM51" ca="1">INDIRECT(RM$203&amp;ROW())*RM$205</f>
        <v>0</v>
      </c>
      <c r="RN51" s="696" cm="1">
        <f t="array" aca="1" ref="RN51" ca="1">INDIRECT(RN$203&amp;ROW())*RN$205</f>
        <v>0</v>
      </c>
      <c r="RO51" s="696" cm="1">
        <f t="array" aca="1" ref="RO51" ca="1">IF($RN51=0,0,INDIRECT(RO$203&amp;ROW())*RO$205)</f>
        <v>0</v>
      </c>
      <c r="RP51" s="696" cm="1">
        <f t="array" aca="1" ref="RP51" ca="1">IF($RN51=0,0,INDIRECT(RP$203&amp;ROW())*RP$205)</f>
        <v>0</v>
      </c>
      <c r="RQ51" s="696" cm="1">
        <f t="array" aca="1" ref="RQ51" ca="1">IF($RN51=0,0,INDIRECT(RQ$203&amp;ROW())*RQ$205)</f>
        <v>0</v>
      </c>
      <c r="RR51" s="696" cm="1">
        <f t="array" aca="1" ref="RR51" ca="1">IF($RN51=0,0,INDIRECT(RR$203&amp;ROW())*RR$205)</f>
        <v>0</v>
      </c>
      <c r="RS51" s="696" cm="1">
        <f t="array" aca="1" ref="RS51" ca="1">INDIRECT(RS$203&amp;ROW())*RS$205</f>
        <v>0</v>
      </c>
      <c r="RT51" s="696" cm="1">
        <f t="array" aca="1" ref="RT51" ca="1">IF($RS51=0,0,INDIRECT(RT$203&amp;ROW())*RT$205)</f>
        <v>0</v>
      </c>
      <c r="RU51" s="696" cm="1">
        <f t="array" aca="1" ref="RU51" ca="1">IF($RS51=0,0,INDIRECT(RU$203&amp;ROW())*RU$205)</f>
        <v>0</v>
      </c>
      <c r="RV51" s="696" cm="1">
        <f t="array" aca="1" ref="RV51" ca="1">INDIRECT(RV$203&amp;ROW())*RV$205</f>
        <v>0</v>
      </c>
      <c r="RW51" s="696" cm="1">
        <f t="array" aca="1" ref="RW51" ca="1">INDIRECT(RW$203&amp;ROW())*RW$205</f>
        <v>0</v>
      </c>
      <c r="RX51" s="696" cm="1">
        <f t="array" aca="1" ref="RX51" ca="1">INDIRECT(RX$203&amp;ROW())*RX$205</f>
        <v>0</v>
      </c>
      <c r="RY51" s="696" cm="1">
        <f t="array" aca="1" ref="RY51" ca="1">INDIRECT(RY$203&amp;ROW())*RY$205</f>
        <v>2.8132231790096798E-2</v>
      </c>
      <c r="RZ51" s="696" cm="1">
        <f t="array" aca="1" ref="RZ51" ca="1">INDIRECT(RZ$203&amp;ROW())*RZ$205</f>
        <v>0</v>
      </c>
      <c r="SA51" s="696" cm="1">
        <f t="array" aca="1" ref="SA51" ca="1">INDIRECT(SA$203&amp;ROW())*SA$205</f>
        <v>0.10229309289514574</v>
      </c>
      <c r="SB51" s="696" cm="1">
        <f t="array" aca="1" ref="SB51" ca="1">INDIRECT(SB$203&amp;ROW())*SB$205</f>
        <v>4.7124126502052749E-2</v>
      </c>
      <c r="SC51" s="696" cm="1">
        <f t="array" aca="1" ref="SC51" ca="1">INDIRECT(SC$203&amp;ROW())*SC$205</f>
        <v>0</v>
      </c>
      <c r="SD51" s="696" cm="1">
        <f t="array" aca="1" ref="SD51" ca="1">INDIRECT(SD$203&amp;ROW())*SD$205</f>
        <v>0.3072993885784252</v>
      </c>
      <c r="SE51" s="696" cm="1">
        <f t="array" aca="1" ref="SE51" ca="1">INDIRECT(SE$203&amp;ROW())*SE$205</f>
        <v>0.2585618210787391</v>
      </c>
      <c r="SF51" s="696" cm="1">
        <f t="array" aca="1" ref="SF51" ca="1">INDIRECT(SF$203&amp;ROW())*SF$205</f>
        <v>6.6118883241114992E-2</v>
      </c>
      <c r="SG51" s="696" cm="1">
        <f t="array" aca="1" ref="SG51" ca="1">INDIRECT(SG$203&amp;ROW())*SG$205</f>
        <v>3.7383921954634941E-2</v>
      </c>
      <c r="SH51" s="696" cm="1">
        <f t="array" aca="1" ref="SH51" ca="1">IF(INDIRECT(SH$203&amp;ROW())="-",0,INDIRECT(SH$203&amp;ROW())*SH$205)</f>
        <v>5.2699902613787743E-2</v>
      </c>
      <c r="SI51" s="696" cm="1">
        <f t="array" aca="1" ref="SI51" ca="1">INDIRECT(SI$203&amp;ROW())*SI$205</f>
        <v>0</v>
      </c>
      <c r="SJ51" s="696" cm="1">
        <f t="array" aca="1" ref="SJ51" ca="1">INDIRECT(SJ$203&amp;ROW())*SJ$205</f>
        <v>0</v>
      </c>
      <c r="SK51" s="696" cm="1">
        <f t="array" aca="1" ref="SK51" ca="1">INDIRECT(SK$203&amp;ROW())*SK$205</f>
        <v>0</v>
      </c>
      <c r="SN51" s="606" t="s">
        <v>3448</v>
      </c>
      <c r="SO51" s="707" cm="1">
        <f t="array" aca="1" ref="SO51" ca="1">INDIRECT(SO$203&amp;ROW())*SO$205</f>
        <v>0</v>
      </c>
      <c r="SP51" s="707" cm="1">
        <f t="array" aca="1" ref="SP51" ca="1">INDIRECT(SP$203&amp;ROW())*SP$205</f>
        <v>0</v>
      </c>
      <c r="SQ51" s="707" cm="1">
        <f t="array" aca="1" ref="SQ51" ca="1">INDIRECT(SQ$203&amp;ROW())*SQ$205</f>
        <v>0</v>
      </c>
      <c r="SR51" s="707" cm="1">
        <f t="array" aca="1" ref="SR51" ca="1">INDIRECT(SR$203&amp;ROW())*SR$205</f>
        <v>3</v>
      </c>
      <c r="SS51" s="707" cm="1">
        <f t="array" aca="1" ref="SS51" ca="1">INDIRECT(SS$203&amp;ROW())*SS$205</f>
        <v>2</v>
      </c>
      <c r="ST51" s="707" cm="1">
        <f t="array" aca="1" ref="ST51" ca="1">INDIRECT(ST$203&amp;ROW())*ST$205</f>
        <v>3</v>
      </c>
      <c r="SU51" s="707" cm="1">
        <f t="array" aca="1" ref="SU51" ca="1">INDIRECT(SU$203&amp;ROW())*SU$205</f>
        <v>3</v>
      </c>
      <c r="SV51" s="707" cm="1">
        <f t="array" aca="1" ref="SV51" ca="1">INDIRECT(SV$203&amp;ROW())*SV$205</f>
        <v>3</v>
      </c>
      <c r="SW51" s="707" cm="1">
        <f t="array" aca="1" ref="SW51" ca="1">INDIRECT(SW$203&amp;ROW())*SW$205</f>
        <v>3</v>
      </c>
      <c r="SX51" s="707" cm="1">
        <f t="array" aca="1" ref="SX51" ca="1">INDIRECT(SX$203&amp;ROW())*SX$205</f>
        <v>1</v>
      </c>
      <c r="SY51" s="707" cm="1">
        <f t="array" aca="1" ref="SY51" ca="1">INDIRECT(SY$203&amp;ROW())*SY$205</f>
        <v>3</v>
      </c>
      <c r="SZ51" s="707" cm="1">
        <f t="array" aca="1" ref="SZ51" ca="1">INDIRECT(SZ$203&amp;ROW())*SZ$205</f>
        <v>0</v>
      </c>
      <c r="TA51" s="707" cm="1">
        <f t="array" aca="1" ref="TA51" ca="1">INDIRECT(TA$203&amp;ROW())*TA$205</f>
        <v>0</v>
      </c>
      <c r="TB51" s="696" cm="1">
        <f t="array" aca="1" ref="TB51" ca="1">IF(INDIRECT(TB$203&amp;ROW())="-",0,INDIRECT(TB$203&amp;ROW())*TB$205)</f>
        <v>0.68710000000000004</v>
      </c>
      <c r="TC51" s="707" cm="1">
        <f t="array" aca="1" ref="TC51" ca="1">INDIRECT(TC$203&amp;ROW())*TC$205</f>
        <v>0</v>
      </c>
      <c r="TD51" s="696" cm="1">
        <f t="array" aca="1" ref="TD51" ca="1">IF(INDIRECT(TD$203&amp;ROW())="-",0,INDIRECT(TD$203&amp;ROW())*TD$205)</f>
        <v>0.4471</v>
      </c>
      <c r="TE51" s="732" cm="1">
        <f t="array" aca="1" ref="TE51" ca="1">INDIRECT(TE$203&amp;ROW())*TE$205</f>
        <v>1</v>
      </c>
      <c r="TF51" s="707" cm="1">
        <f t="array" aca="1" ref="TF51" ca="1">INDIRECT(TF$203&amp;ROW())*TF$205</f>
        <v>2</v>
      </c>
      <c r="TG51" s="707" cm="1">
        <f t="array" aca="1" ref="TG51" ca="1">INDIRECT(TG$203&amp;ROW())*TG$205</f>
        <v>3</v>
      </c>
      <c r="TH51" s="707" cm="1">
        <f t="array" aca="1" ref="TH51" ca="1">INDIRECT(TH$203&amp;ROW())*TH$205</f>
        <v>0</v>
      </c>
      <c r="TI51" s="707" cm="1">
        <f t="array" aca="1" ref="TI51" ca="1">INDIRECT(TI$203&amp;ROW())*TI$205</f>
        <v>2</v>
      </c>
      <c r="TJ51" s="696" cm="1">
        <f t="array" aca="1" ref="TJ51" ca="1">IF(INDIRECT(TJ$203&amp;ROW())="-",0,INDIRECT(TJ$203&amp;ROW())*TJ$205)</f>
        <v>0.35709999999999997</v>
      </c>
      <c r="TK51" s="707" cm="1">
        <f t="array" aca="1" ref="TK51" ca="1">INDIRECT(TK$203&amp;ROW())*TK$205</f>
        <v>0</v>
      </c>
      <c r="TL51" s="707" cm="1">
        <f t="array" aca="1" ref="TL51" ca="1">INDIRECT(TL$203&amp;ROW())*TL$205</f>
        <v>0</v>
      </c>
      <c r="TM51" s="707" cm="1">
        <f t="array" aca="1" ref="TM51" ca="1">INDIRECT(TM$203&amp;ROW())*TM$205</f>
        <v>0</v>
      </c>
      <c r="TN51" s="707" cm="1">
        <f t="array" aca="1" ref="TN51" ca="1">IF($TM51=0,0,INDIRECT(TN$203&amp;ROW())*TN$205)</f>
        <v>0</v>
      </c>
      <c r="TO51" s="707" cm="1">
        <f t="array" aca="1" ref="TO51" ca="1">IF($TM51=0,0,INDIRECT(TO$203&amp;ROW())*TO$205)</f>
        <v>0</v>
      </c>
      <c r="TP51" s="707" cm="1">
        <f t="array" aca="1" ref="TP51" ca="1">IF($TM51=0,0,INDIRECT(TP$203&amp;ROW())*TP$205)</f>
        <v>0</v>
      </c>
      <c r="TQ51" s="707" cm="1">
        <f t="array" aca="1" ref="TQ51" ca="1">IF($TM51=0,0,INDIRECT(TQ$203&amp;ROW())*TQ$205)</f>
        <v>0</v>
      </c>
      <c r="TR51" s="707" cm="1">
        <f t="array" aca="1" ref="TR51" ca="1">INDIRECT(TR$203&amp;ROW())*TR$205</f>
        <v>0</v>
      </c>
      <c r="TS51" s="707" cm="1">
        <f t="array" aca="1" ref="TS51" ca="1">IF($TR51=0,0,INDIRECT(TS$203&amp;ROW())*TS$205)</f>
        <v>0</v>
      </c>
      <c r="TT51" s="707" cm="1">
        <f t="array" aca="1" ref="TT51" ca="1">IF($TR51=0,0,INDIRECT(TT$203&amp;ROW())*TT$205)</f>
        <v>0</v>
      </c>
      <c r="TU51" s="707" cm="1">
        <f t="array" aca="1" ref="TU51" ca="1">INDIRECT(TU$203&amp;ROW())*TU$205</f>
        <v>0</v>
      </c>
      <c r="TV51" s="707" cm="1">
        <f t="array" aca="1" ref="TV51" ca="1">INDIRECT(TV$203&amp;ROW())*TV$205</f>
        <v>0</v>
      </c>
      <c r="TW51" s="707" cm="1">
        <f t="array" aca="1" ref="TW51" ca="1">INDIRECT(TW$203&amp;ROW())*TW$205</f>
        <v>0</v>
      </c>
      <c r="TX51" s="707" cm="1">
        <f t="array" aca="1" ref="TX51" ca="1">INDIRECT(TX$203&amp;ROW())*TX$205</f>
        <v>1</v>
      </c>
      <c r="TY51" s="707" cm="1">
        <f t="array" aca="1" ref="TY51" ca="1">INDIRECT(TY$203&amp;ROW())*TY$205</f>
        <v>0</v>
      </c>
      <c r="TZ51" s="707" cm="1">
        <f t="array" aca="1" ref="TZ51" ca="1">INDIRECT(TZ$203&amp;ROW())*TZ$205</f>
        <v>1</v>
      </c>
      <c r="UA51" s="707" cm="1">
        <f t="array" aca="1" ref="UA51" ca="1">INDIRECT(UA$203&amp;ROW())*UA$205</f>
        <v>2</v>
      </c>
      <c r="UB51" s="707" cm="1">
        <f t="array" aca="1" ref="UB51" ca="1">INDIRECT(UB$203&amp;ROW())*UB$205</f>
        <v>0</v>
      </c>
      <c r="UC51" s="707" cm="1">
        <f t="array" aca="1" ref="UC51" ca="1">INDIRECT(UC$203&amp;ROW())*UC$205</f>
        <v>1</v>
      </c>
      <c r="UD51" s="707" cm="1">
        <f t="array" aca="1" ref="UD51" ca="1">INDIRECT(UD$203&amp;ROW())*UD$205</f>
        <v>1</v>
      </c>
      <c r="UE51" s="707" cm="1">
        <f t="array" aca="1" ref="UE51" ca="1">INDIRECT(UE$203&amp;ROW())*UE$205</f>
        <v>1</v>
      </c>
      <c r="UF51" s="707" cm="1">
        <f t="array" aca="1" ref="UF51" ca="1">INDIRECT(UF$203&amp;ROW())*UF$205</f>
        <v>1</v>
      </c>
      <c r="UG51" s="696" cm="1">
        <f t="array" aca="1" ref="UG51" ca="1">IF(INDIRECT(UG$203&amp;ROW())="-",0,INDIRECT(UG$203&amp;ROW())*UG$205)</f>
        <v>0.66979999999999995</v>
      </c>
      <c r="UH51" s="707" cm="1">
        <f t="array" aca="1" ref="UH51" ca="1">INDIRECT(UH$203&amp;ROW())*UH$205</f>
        <v>0</v>
      </c>
      <c r="UI51" s="707" cm="1">
        <f t="array" aca="1" ref="UI51" ca="1">INDIRECT(UI$203&amp;ROW())*UI$205</f>
        <v>0</v>
      </c>
      <c r="UJ51" s="707" cm="1">
        <f t="array" aca="1" ref="UJ51" ca="1">INDIRECT(UJ$203&amp;ROW())*UJ$205</f>
        <v>0</v>
      </c>
      <c r="UM51" s="606" t="s">
        <v>3448</v>
      </c>
      <c r="UN51" s="616">
        <f t="shared" ca="1" si="101"/>
        <v>-0.97111609266078391</v>
      </c>
      <c r="UO51" s="616">
        <f t="shared" ca="1" si="101"/>
        <v>-0.6225347970107441</v>
      </c>
      <c r="UP51" s="616">
        <f t="shared" ca="1" si="101"/>
        <v>-0.88618201963763954</v>
      </c>
      <c r="UQ51" s="616">
        <f t="shared" ca="1" si="101"/>
        <v>0.29355872991449461</v>
      </c>
      <c r="UR51" s="616">
        <f t="shared" ca="1" si="101"/>
        <v>0.12190361681987209</v>
      </c>
      <c r="US51" s="616">
        <f t="shared" ca="1" si="101"/>
        <v>0.41305213694811815</v>
      </c>
      <c r="UT51" s="616">
        <f t="shared" ca="1" si="101"/>
        <v>0.30690415393182785</v>
      </c>
      <c r="UU51" s="616">
        <f t="shared" ca="1" si="101"/>
        <v>0.53359975015917405</v>
      </c>
      <c r="UV51" s="616">
        <f t="shared" ca="1" si="101"/>
        <v>0.44410973870643028</v>
      </c>
      <c r="UW51" s="616">
        <f t="shared" ca="1" si="101"/>
        <v>-1.1873537106826957</v>
      </c>
      <c r="UX51" s="616">
        <f t="shared" ca="1" si="101"/>
        <v>0.28247365722383649</v>
      </c>
      <c r="UY51" s="616">
        <f t="shared" ca="1" si="101"/>
        <v>-0.67270887390575207</v>
      </c>
      <c r="UZ51" s="616">
        <f t="shared" ca="1" si="101"/>
        <v>-0.80238258590915801</v>
      </c>
      <c r="VA51" s="616">
        <f t="shared" ca="1" si="101"/>
        <v>0.54267072870440136</v>
      </c>
      <c r="VB51" s="616">
        <f t="shared" ca="1" si="101"/>
        <v>-0.76400504167427041</v>
      </c>
      <c r="VC51" s="616">
        <f t="shared" ca="1" si="96"/>
        <v>-0.459673612720642</v>
      </c>
      <c r="VD51" s="616">
        <f t="shared" ca="1" si="96"/>
        <v>-0.36208520652341147</v>
      </c>
      <c r="VE51" s="616">
        <f t="shared" ca="1" si="96"/>
        <v>3.9909080070471406E-2</v>
      </c>
      <c r="VF51" s="616">
        <f t="shared" ca="1" si="96"/>
        <v>0.95807256683723563</v>
      </c>
      <c r="VG51" s="616">
        <f t="shared" ca="1" si="96"/>
        <v>-0.89462372206681784</v>
      </c>
      <c r="VH51" s="616">
        <f t="shared" ca="1" si="96"/>
        <v>-0.12784420028857393</v>
      </c>
      <c r="VI51" s="616">
        <f t="shared" ca="1" si="96"/>
        <v>-0.8113639041548647</v>
      </c>
      <c r="VJ51" s="616">
        <f t="shared" ca="1" si="96"/>
        <v>-0.90132677458943244</v>
      </c>
      <c r="VK51" s="616">
        <f t="shared" ca="1" si="96"/>
        <v>-1.8355388391984859</v>
      </c>
      <c r="VL51" s="616">
        <f t="shared" ca="1" si="96"/>
        <v>-0.83864555511817418</v>
      </c>
      <c r="VM51" s="616">
        <f t="shared" ca="1" si="96"/>
        <v>-0.57201237404204519</v>
      </c>
      <c r="VN51" s="616">
        <f t="shared" ca="1" si="96"/>
        <v>-0.62639799545694341</v>
      </c>
      <c r="VO51" s="616">
        <f t="shared" ca="1" si="96"/>
        <v>-0.42150866262694142</v>
      </c>
      <c r="VP51" s="616">
        <f t="shared" ca="1" si="96"/>
        <v>-0.46221149066820022</v>
      </c>
      <c r="VQ51" s="616">
        <f t="shared" ca="1" si="96"/>
        <v>-0.77889442244162177</v>
      </c>
      <c r="VR51" s="616">
        <f t="shared" ca="1" si="96"/>
        <v>-0.64202286734458469</v>
      </c>
      <c r="VS51" s="616">
        <f t="shared" ref="VS51:WC74" ca="1" si="107">(TT51-VS$203)/VS$204</f>
        <v>-0.40481357988865657</v>
      </c>
      <c r="VT51" s="616">
        <f t="shared" ca="1" si="107"/>
        <v>-0.3878135405833677</v>
      </c>
      <c r="VU51" s="616">
        <f t="shared" ca="1" si="107"/>
        <v>-0.82130507758946303</v>
      </c>
      <c r="VV51" s="616">
        <f t="shared" ca="1" si="107"/>
        <v>-0.64337789451099625</v>
      </c>
      <c r="VW51" s="616">
        <f t="shared" ca="1" si="107"/>
        <v>-1.292348529253206</v>
      </c>
      <c r="VX51" s="616">
        <f t="shared" ca="1" si="107"/>
        <v>-0.78524029103755877</v>
      </c>
      <c r="VY51" s="616">
        <f t="shared" ca="1" si="107"/>
        <v>-0.38600409364050642</v>
      </c>
      <c r="VZ51" s="616">
        <f t="shared" ca="1" si="107"/>
        <v>0.68442622420316401</v>
      </c>
      <c r="WA51" s="616">
        <f t="shared" ca="1" si="107"/>
        <v>-1.1483025824394326</v>
      </c>
      <c r="WB51" s="616">
        <f t="shared" ca="1" si="107"/>
        <v>0.33435322352896929</v>
      </c>
      <c r="WC51" s="616">
        <f t="shared" ca="1" si="107"/>
        <v>0.47817673461028487</v>
      </c>
      <c r="WD51" s="616">
        <f t="shared" ca="1" si="104"/>
        <v>-0.51586207793649097</v>
      </c>
      <c r="WE51" s="616">
        <f t="shared" ca="1" si="104"/>
        <v>-0.51774030365192614</v>
      </c>
      <c r="WF51" s="616">
        <f t="shared" ca="1" si="104"/>
        <v>-9.3562193130679719E-2</v>
      </c>
      <c r="WG51" s="616">
        <f t="shared" ca="1" si="87"/>
        <v>-1.008197359876486</v>
      </c>
      <c r="WH51" s="616">
        <f t="shared" ca="1" si="87"/>
        <v>-1.0816125322340113</v>
      </c>
      <c r="WI51" s="627">
        <f t="shared" ca="1" si="76"/>
        <v>-0.9831420375936909</v>
      </c>
      <c r="WL51" s="606" t="s">
        <v>3448</v>
      </c>
      <c r="WM51" s="700" t="str">
        <f t="shared" ca="1" si="63"/>
        <v>C</v>
      </c>
      <c r="WN51" s="479">
        <f t="shared" ca="1" si="64"/>
        <v>0.36156932975765077</v>
      </c>
      <c r="WO51" s="495">
        <f t="shared" ca="1" si="97"/>
        <v>0.52480014807281461</v>
      </c>
      <c r="WP51" s="458">
        <f t="shared" ca="1" si="97"/>
        <v>0.57542588739923684</v>
      </c>
      <c r="WQ51" s="458">
        <f t="shared" ca="1" si="97"/>
        <v>6.3488564756688307E-2</v>
      </c>
      <c r="WR51" s="459">
        <f t="shared" ca="1" si="97"/>
        <v>0.2825627188018634</v>
      </c>
      <c r="WS51" s="495">
        <f t="shared" ca="1" si="65"/>
        <v>-0.28114866140413464</v>
      </c>
      <c r="WT51" s="458">
        <f t="shared" ca="1" si="66"/>
        <v>-0.13842532063712756</v>
      </c>
      <c r="WU51" s="458">
        <f t="shared" ca="1" si="67"/>
        <v>-0.74923780199329915</v>
      </c>
      <c r="WV51" s="459">
        <f t="shared" ca="1" si="68"/>
        <v>-0.61143283089787592</v>
      </c>
      <c r="WW51" s="484">
        <f t="shared" ca="1" si="102"/>
        <v>-0.7262006140917342</v>
      </c>
      <c r="WX51" s="484">
        <f t="shared" ca="1" si="102"/>
        <v>-0.37545073607717977</v>
      </c>
      <c r="WY51" s="484">
        <f t="shared" ca="1" si="102"/>
        <v>-0.64522912849816527</v>
      </c>
      <c r="WZ51" s="484">
        <f t="shared" ca="1" si="102"/>
        <v>0.10559307515024371</v>
      </c>
      <c r="XA51" s="484">
        <f t="shared" ca="1" si="102"/>
        <v>6.4328538595846502E-2</v>
      </c>
      <c r="XB51" s="484">
        <f t="shared" ca="1" si="102"/>
        <v>0.21821544394969081</v>
      </c>
      <c r="XC51" s="484">
        <f t="shared" ca="1" si="102"/>
        <v>0.14467461816346364</v>
      </c>
      <c r="XD51" s="484">
        <f t="shared" ca="1" si="102"/>
        <v>0.27368331185664035</v>
      </c>
      <c r="XE51" s="484">
        <f t="shared" ca="1" si="102"/>
        <v>0.21801347073098662</v>
      </c>
      <c r="XF51" s="484">
        <f t="shared" ca="1" si="102"/>
        <v>-0.76406211282431458</v>
      </c>
      <c r="XG51" s="484">
        <f t="shared" ca="1" si="102"/>
        <v>0.1145148206385433</v>
      </c>
      <c r="XH51" s="484">
        <f t="shared" ca="1" si="102"/>
        <v>-0.33958343954762366</v>
      </c>
      <c r="XI51" s="484">
        <f t="shared" ca="1" si="102"/>
        <v>-0.56078518929191046</v>
      </c>
      <c r="XJ51" s="484">
        <f t="shared" ca="1" si="102"/>
        <v>0.38513341616151364</v>
      </c>
      <c r="XK51" s="484">
        <f t="shared" ca="1" si="102"/>
        <v>-0.54267278110123429</v>
      </c>
      <c r="XL51" s="484">
        <f t="shared" ca="1" si="98"/>
        <v>-0.40607566947741514</v>
      </c>
      <c r="XM51" s="484">
        <f t="shared" ca="1" si="98"/>
        <v>-0.27308466275995691</v>
      </c>
      <c r="XN51" s="484">
        <f t="shared" ca="1" si="98"/>
        <v>2.7828601533139714E-2</v>
      </c>
      <c r="XO51" s="484">
        <f t="shared" ca="1" si="98"/>
        <v>0.70341687857189839</v>
      </c>
      <c r="XP51" s="484">
        <f t="shared" ca="1" si="98"/>
        <v>-0.57255918212276347</v>
      </c>
      <c r="XQ51" s="484">
        <f t="shared" ca="1" si="98"/>
        <v>-8.50675308720171E-2</v>
      </c>
      <c r="XR51" s="484">
        <f t="shared" ca="1" si="98"/>
        <v>-0.7099434161355066</v>
      </c>
      <c r="XS51" s="484">
        <f t="shared" ca="1" si="98"/>
        <v>-0.55611861992167977</v>
      </c>
      <c r="XT51" s="484">
        <f t="shared" ca="1" si="98"/>
        <v>-1.1147227370452404</v>
      </c>
      <c r="XU51" s="484">
        <f t="shared" ca="1" si="98"/>
        <v>-0.63720289277878872</v>
      </c>
      <c r="XV51" s="484">
        <f t="shared" ca="1" si="98"/>
        <v>-0.30179372854458303</v>
      </c>
      <c r="XW51" s="484">
        <f t="shared" ca="1" si="98"/>
        <v>-0.40427726626791127</v>
      </c>
      <c r="XX51" s="484">
        <f t="shared" ca="1" si="98"/>
        <v>-0.20379943838012618</v>
      </c>
      <c r="XY51" s="484">
        <f t="shared" ca="1" si="98"/>
        <v>-0.24303080179333969</v>
      </c>
      <c r="XZ51" s="484">
        <f t="shared" ca="1" si="98"/>
        <v>-0.56968338057380219</v>
      </c>
      <c r="YA51" s="484">
        <f t="shared" ca="1" si="98"/>
        <v>-0.43779539324227229</v>
      </c>
      <c r="YB51" s="484">
        <f t="shared" ref="YB51:YL74" ca="1" si="108">(VS51*YB$205)</f>
        <v>-0.21272953623148902</v>
      </c>
      <c r="YC51" s="484">
        <f t="shared" ca="1" si="108"/>
        <v>-0.17304240180829866</v>
      </c>
      <c r="YD51" s="484">
        <f t="shared" ca="1" si="108"/>
        <v>-0.6068623218308542</v>
      </c>
      <c r="YE51" s="484">
        <f t="shared" ca="1" si="108"/>
        <v>-0.46342509741627064</v>
      </c>
      <c r="YF51" s="484">
        <f t="shared" ca="1" si="108"/>
        <v>-0.76235639740646621</v>
      </c>
      <c r="YG51" s="484">
        <f t="shared" ca="1" si="108"/>
        <v>-0.54699838673676349</v>
      </c>
      <c r="YH51" s="484">
        <f t="shared" ca="1" si="108"/>
        <v>-0.20570158150102588</v>
      </c>
      <c r="YI51" s="484">
        <f t="shared" ca="1" si="108"/>
        <v>0.40086843951579315</v>
      </c>
      <c r="YJ51" s="484">
        <f t="shared" ca="1" si="108"/>
        <v>-0.6812879221613154</v>
      </c>
      <c r="YK51" s="484">
        <f t="shared" ca="1" si="108"/>
        <v>5.8277766861099353E-2</v>
      </c>
      <c r="YL51" s="484">
        <f t="shared" ca="1" si="108"/>
        <v>0.15139075417761619</v>
      </c>
      <c r="YM51" s="484">
        <f t="shared" ca="1" si="105"/>
        <v>-0.41181269681670074</v>
      </c>
      <c r="YN51" s="484">
        <f t="shared" ca="1" si="105"/>
        <v>-0.3691488365038233</v>
      </c>
      <c r="YO51" s="484">
        <f t="shared" ca="1" si="105"/>
        <v>-5.7456542801550416E-2</v>
      </c>
      <c r="YP51" s="484">
        <f t="shared" ca="1" si="89"/>
        <v>-0.53716755334219179</v>
      </c>
      <c r="YQ51" s="484">
        <f t="shared" ca="1" si="89"/>
        <v>-0.78352011835031787</v>
      </c>
      <c r="YR51" s="484">
        <f t="shared" ca="1" si="79"/>
        <v>-0.73715989978774943</v>
      </c>
      <c r="YU51" s="606" t="s">
        <v>3448</v>
      </c>
      <c r="YV51" s="700" t="str">
        <f t="shared" ca="1" si="49"/>
        <v>C</v>
      </c>
      <c r="YW51" s="479">
        <f t="shared" ca="1" si="69"/>
        <v>0.46587861726642099</v>
      </c>
      <c r="YX51" s="495">
        <f t="shared" ca="1" si="99"/>
        <v>0.73337434248938094</v>
      </c>
      <c r="YY51" s="458">
        <f t="shared" ca="1" si="99"/>
        <v>0.5389934046988526</v>
      </c>
      <c r="YZ51" s="458">
        <f t="shared" ca="1" si="99"/>
        <v>3.6604663846801923E-2</v>
      </c>
      <c r="ZA51" s="459">
        <f t="shared" ca="1" si="99"/>
        <v>0.55454205803064871</v>
      </c>
      <c r="ZB51" s="495">
        <f t="shared" ca="1" si="70"/>
        <v>5.076337693325747E-2</v>
      </c>
      <c r="ZC51" s="458">
        <f t="shared" ca="1" si="71"/>
        <v>-0.26287031423379459</v>
      </c>
      <c r="ZD51" s="458">
        <f t="shared" ca="1" si="72"/>
        <v>-0.65483439160318513</v>
      </c>
      <c r="ZE51" s="459">
        <f t="shared" ca="1" si="73"/>
        <v>-0.26905386776146589</v>
      </c>
      <c r="ZF51" s="484">
        <f t="shared" ca="1" si="103"/>
        <v>-3.2485432480444082E-2</v>
      </c>
      <c r="ZG51" s="484">
        <f t="shared" ca="1" si="103"/>
        <v>-7.9385408814590788E-2</v>
      </c>
      <c r="ZH51" s="484">
        <f t="shared" ca="1" si="103"/>
        <v>-6.6861590023482048E-2</v>
      </c>
      <c r="ZI51" s="484">
        <f t="shared" ca="1" si="103"/>
        <v>2.1988880583922777E-2</v>
      </c>
      <c r="ZJ51" s="484">
        <f t="shared" ca="1" si="103"/>
        <v>1.0659583188508518E-2</v>
      </c>
      <c r="ZK51" s="484">
        <f t="shared" ca="1" si="103"/>
        <v>7.3425809550013654E-2</v>
      </c>
      <c r="ZL51" s="484">
        <f t="shared" ca="1" si="103"/>
        <v>2.4672875513209128E-2</v>
      </c>
      <c r="ZM51" s="484">
        <f t="shared" ca="1" si="103"/>
        <v>9.4446117703140112E-2</v>
      </c>
      <c r="ZN51" s="484">
        <f t="shared" ca="1" si="103"/>
        <v>8.9770705925095284E-2</v>
      </c>
      <c r="ZO51" s="484">
        <f t="shared" ca="1" si="103"/>
        <v>-5.3590210429196636E-2</v>
      </c>
      <c r="ZP51" s="484">
        <f t="shared" ca="1" si="103"/>
        <v>2.6000050859821721E-2</v>
      </c>
      <c r="ZQ51" s="484">
        <f t="shared" ca="1" si="103"/>
        <v>-1.1497069191506403E-2</v>
      </c>
      <c r="ZR51" s="484">
        <f t="shared" ca="1" si="103"/>
        <v>-4.5981105838852197E-2</v>
      </c>
      <c r="ZS51" s="484">
        <f t="shared" ca="1" si="103"/>
        <v>4.5534749343750638E-2</v>
      </c>
      <c r="ZT51" s="484">
        <f t="shared" ca="1" si="103"/>
        <v>-2.7291061507312073E-2</v>
      </c>
      <c r="ZU51" s="484">
        <f t="shared" ca="1" si="100"/>
        <v>-2.9092301539200123E-2</v>
      </c>
      <c r="ZV51" s="484">
        <f t="shared" ca="1" si="100"/>
        <v>-1.9215497798489828E-2</v>
      </c>
      <c r="ZW51" s="484">
        <f t="shared" ca="1" si="100"/>
        <v>5.5175234891583769E-3</v>
      </c>
      <c r="ZX51" s="484">
        <f t="shared" ca="1" si="100"/>
        <v>2.7969817598544739E-2</v>
      </c>
      <c r="ZY51" s="484">
        <f t="shared" ca="1" si="100"/>
        <v>-9.6348193705378546E-2</v>
      </c>
      <c r="ZZ51" s="484">
        <f t="shared" ca="1" si="100"/>
        <v>-7.8155783354792625E-3</v>
      </c>
      <c r="AAA51" s="484">
        <f t="shared" ca="1" si="100"/>
        <v>-4.9023904354967542E-2</v>
      </c>
      <c r="AAB51" s="484">
        <f t="shared" ca="1" si="100"/>
        <v>-0.10150745433592355</v>
      </c>
      <c r="AAC51" s="484">
        <f t="shared" ca="1" si="100"/>
        <v>-2.7521574428998372E-2</v>
      </c>
      <c r="AAD51" s="484">
        <f t="shared" ca="1" si="100"/>
        <v>-7.8682240113631882E-2</v>
      </c>
      <c r="AAE51" s="484">
        <f t="shared" ca="1" si="100"/>
        <v>-4.0219644611828483E-2</v>
      </c>
      <c r="AAF51" s="484">
        <f t="shared" ca="1" si="100"/>
        <v>-6.120902348854227E-2</v>
      </c>
      <c r="AAG51" s="484">
        <f t="shared" ca="1" si="100"/>
        <v>-4.3018323338477257E-2</v>
      </c>
      <c r="AAH51" s="484">
        <f t="shared" ca="1" si="100"/>
        <v>-3.8008707897835295E-2</v>
      </c>
      <c r="AAI51" s="484">
        <f t="shared" ca="1" si="100"/>
        <v>-6.0338538063910964E-2</v>
      </c>
      <c r="AAJ51" s="484">
        <f t="shared" ca="1" si="100"/>
        <v>-5.2025335368730337E-2</v>
      </c>
      <c r="AAK51" s="484">
        <f t="shared" ref="AAK51:AAU74" ca="1" si="109">(VS51*AAK$205)</f>
        <v>-3.3183772310049216E-2</v>
      </c>
      <c r="AAL51" s="484">
        <f t="shared" ca="1" si="109"/>
        <v>-1.741238539122681E-2</v>
      </c>
      <c r="AAM51" s="484">
        <f t="shared" ca="1" si="109"/>
        <v>-2.189532836791554E-2</v>
      </c>
      <c r="AAN51" s="484">
        <f t="shared" ca="1" si="109"/>
        <v>-6.1359063816095079E-2</v>
      </c>
      <c r="AAO51" s="484">
        <f t="shared" ca="1" si="109"/>
        <v>-3.6356648378541884E-2</v>
      </c>
      <c r="AAP51" s="484">
        <f t="shared" ca="1" si="109"/>
        <v>-2.8906649957960041E-2</v>
      </c>
      <c r="AAQ51" s="484">
        <f t="shared" ca="1" si="109"/>
        <v>-3.9485552608674854E-2</v>
      </c>
      <c r="AAR51" s="484">
        <f t="shared" ca="1" si="109"/>
        <v>1.612649398533611E-2</v>
      </c>
      <c r="AAS51" s="484">
        <f t="shared" ca="1" si="109"/>
        <v>-3.1171595822786675E-2</v>
      </c>
      <c r="AAT51" s="484">
        <f t="shared" ca="1" si="109"/>
        <v>0.1027465411596778</v>
      </c>
      <c r="AAU51" s="484">
        <f t="shared" ca="1" si="109"/>
        <v>0.12363824729832018</v>
      </c>
      <c r="AAV51" s="484">
        <f t="shared" ca="1" si="106"/>
        <v>-3.4108224499601811E-2</v>
      </c>
      <c r="AAW51" s="484">
        <f t="shared" ca="1" si="106"/>
        <v>-1.9355163104492604E-2</v>
      </c>
      <c r="AAX51" s="484">
        <f t="shared" ca="1" si="106"/>
        <v>-7.3614787493568555E-3</v>
      </c>
      <c r="AAY51" s="484">
        <f t="shared" ca="1" si="91"/>
        <v>-0.12312049482031152</v>
      </c>
      <c r="AAZ51" s="484">
        <f t="shared" ca="1" si="91"/>
        <v>-0.11856365915979221</v>
      </c>
      <c r="ABA51" s="484">
        <f t="shared" ca="1" si="82"/>
        <v>-0.10451532592333997</v>
      </c>
    </row>
    <row r="52" spans="1:729" ht="15" customHeight="1" x14ac:dyDescent="0.35">
      <c r="A52" s="498">
        <v>50</v>
      </c>
      <c r="B52" s="628"/>
      <c r="C52" s="606" t="s">
        <v>3480</v>
      </c>
      <c r="D52" s="629">
        <v>214</v>
      </c>
      <c r="E52" s="630" t="s">
        <v>3481</v>
      </c>
      <c r="F52" s="631" t="s">
        <v>1240</v>
      </c>
      <c r="G52" s="632">
        <v>10847.904</v>
      </c>
      <c r="H52" s="504">
        <v>86879.924376381663</v>
      </c>
      <c r="I52" s="505">
        <v>8090</v>
      </c>
      <c r="J52" s="515" t="s">
        <v>3482</v>
      </c>
      <c r="K52" s="507">
        <v>2</v>
      </c>
      <c r="L52" s="532" t="s">
        <v>3483</v>
      </c>
      <c r="M52" s="828">
        <v>82</v>
      </c>
      <c r="N52" s="829">
        <v>0.67820000000000003</v>
      </c>
      <c r="O52" s="830">
        <v>0.76470000000000005</v>
      </c>
      <c r="P52" s="831">
        <v>0.52790000000000004</v>
      </c>
      <c r="Q52" s="832">
        <v>0.7419</v>
      </c>
      <c r="R52" s="829">
        <v>0.77380000000000004</v>
      </c>
      <c r="S52" s="833">
        <v>0.5726</v>
      </c>
      <c r="T52" s="833">
        <v>0.65969999999999995</v>
      </c>
      <c r="U52" s="833">
        <v>0.50724999999999998</v>
      </c>
      <c r="V52" s="833">
        <v>0.38579999999999998</v>
      </c>
      <c r="W52" s="784" t="s">
        <v>3484</v>
      </c>
      <c r="X52" s="516" t="s">
        <v>3485</v>
      </c>
      <c r="Y52" s="517">
        <v>2</v>
      </c>
      <c r="Z52" s="834">
        <v>3</v>
      </c>
      <c r="AA52" s="519" t="s">
        <v>3486</v>
      </c>
      <c r="AB52" s="520">
        <v>2016</v>
      </c>
      <c r="AC52" s="576">
        <v>1</v>
      </c>
      <c r="AD52" s="521" t="s">
        <v>3487</v>
      </c>
      <c r="AE52" s="835">
        <v>1</v>
      </c>
      <c r="AF52" s="628" t="s">
        <v>3488</v>
      </c>
      <c r="AG52" s="736" t="s">
        <v>3482</v>
      </c>
      <c r="AH52" s="636">
        <v>1</v>
      </c>
      <c r="AI52" s="636">
        <v>2</v>
      </c>
      <c r="AJ52" s="636">
        <v>2016</v>
      </c>
      <c r="AK52" s="637" t="s">
        <v>1249</v>
      </c>
      <c r="AL52" s="638" t="s">
        <v>1188</v>
      </c>
      <c r="AM52" s="639">
        <v>1</v>
      </c>
      <c r="AN52" s="636" t="s">
        <v>1188</v>
      </c>
      <c r="AO52" s="636">
        <v>1</v>
      </c>
      <c r="AP52" s="636">
        <v>1</v>
      </c>
      <c r="AQ52" s="636">
        <v>1</v>
      </c>
      <c r="AR52" s="636" t="s">
        <v>1188</v>
      </c>
      <c r="AS52" s="636">
        <v>1</v>
      </c>
      <c r="AT52" s="636">
        <v>1</v>
      </c>
      <c r="AU52" s="640">
        <v>1</v>
      </c>
      <c r="AV52" s="842" t="s">
        <v>3489</v>
      </c>
      <c r="AW52" s="642" t="s">
        <v>1190</v>
      </c>
      <c r="AX52" s="843">
        <v>2</v>
      </c>
      <c r="AY52" s="866" t="s">
        <v>3490</v>
      </c>
      <c r="AZ52" s="800">
        <v>2</v>
      </c>
      <c r="BA52" s="845" t="s">
        <v>3491</v>
      </c>
      <c r="BB52" s="631" t="s">
        <v>3492</v>
      </c>
      <c r="BC52" s="646" t="s">
        <v>3493</v>
      </c>
      <c r="BD52" s="631" t="s">
        <v>1195</v>
      </c>
      <c r="BE52" s="631" t="s">
        <v>1317</v>
      </c>
      <c r="BF52" s="631">
        <v>3</v>
      </c>
      <c r="BG52" s="631">
        <v>2004</v>
      </c>
      <c r="BH52" s="631" t="s">
        <v>1197</v>
      </c>
      <c r="BI52" s="631">
        <v>1</v>
      </c>
      <c r="BJ52" s="631">
        <v>1</v>
      </c>
      <c r="BK52" s="631" t="s">
        <v>1318</v>
      </c>
      <c r="BL52" s="631" t="s">
        <v>1257</v>
      </c>
      <c r="BM52" s="859" t="s">
        <v>3494</v>
      </c>
      <c r="BN52" s="647">
        <v>1934</v>
      </c>
      <c r="BO52" s="798" t="s">
        <v>3495</v>
      </c>
      <c r="BP52" s="647">
        <v>2012</v>
      </c>
      <c r="BQ52" s="647">
        <v>3</v>
      </c>
      <c r="BR52" s="647">
        <v>4</v>
      </c>
      <c r="BS52" s="647" t="s">
        <v>1188</v>
      </c>
      <c r="BT52" s="647" t="s">
        <v>1188</v>
      </c>
      <c r="BU52" s="647" t="s">
        <v>1188</v>
      </c>
      <c r="BV52" s="648" t="s">
        <v>1188</v>
      </c>
      <c r="BW52" s="859" t="s">
        <v>3496</v>
      </c>
      <c r="BX52" s="650">
        <v>1935</v>
      </c>
      <c r="BY52" s="647" t="s">
        <v>1611</v>
      </c>
      <c r="BZ52" s="651" t="s">
        <v>3497</v>
      </c>
      <c r="CA52" s="647">
        <v>1</v>
      </c>
      <c r="CB52" s="647" t="s">
        <v>1262</v>
      </c>
      <c r="CC52" s="798" t="s">
        <v>3498</v>
      </c>
      <c r="CD52" s="652">
        <v>2011</v>
      </c>
      <c r="CE52" s="647">
        <v>3</v>
      </c>
      <c r="CF52" s="647">
        <v>2</v>
      </c>
      <c r="CG52" s="633" t="s">
        <v>3499</v>
      </c>
      <c r="CH52" s="647">
        <v>1959</v>
      </c>
      <c r="CI52" s="647">
        <v>2004</v>
      </c>
      <c r="CJ52" s="647">
        <v>3</v>
      </c>
      <c r="CK52" s="651" t="s">
        <v>3500</v>
      </c>
      <c r="CL52" s="651" t="s">
        <v>3501</v>
      </c>
      <c r="CM52" s="647">
        <v>2</v>
      </c>
      <c r="CN52" s="647" t="s">
        <v>1214</v>
      </c>
      <c r="CO52" s="798" t="s">
        <v>3502</v>
      </c>
      <c r="CP52" s="647">
        <v>2010</v>
      </c>
      <c r="CQ52" s="647">
        <v>3</v>
      </c>
      <c r="CR52" s="650">
        <v>2</v>
      </c>
      <c r="CS52" s="846" t="s">
        <v>3498</v>
      </c>
      <c r="CT52" s="647">
        <v>2006</v>
      </c>
      <c r="CU52" s="648">
        <v>3</v>
      </c>
      <c r="CV52" s="849" t="s">
        <v>1188</v>
      </c>
      <c r="CW52" s="647" t="s">
        <v>1188</v>
      </c>
      <c r="CX52" s="657">
        <v>0</v>
      </c>
      <c r="CY52" s="863" t="s">
        <v>3503</v>
      </c>
      <c r="CZ52" s="647">
        <v>2006</v>
      </c>
      <c r="DA52" s="657">
        <v>2</v>
      </c>
      <c r="DB52" s="723">
        <v>353700</v>
      </c>
      <c r="DC52" s="753">
        <v>3</v>
      </c>
      <c r="DD52" s="659" t="s">
        <v>1493</v>
      </c>
      <c r="DE52" s="648">
        <v>2010</v>
      </c>
      <c r="DF52" s="708" t="s">
        <v>3504</v>
      </c>
      <c r="DG52" s="664" t="s">
        <v>3505</v>
      </c>
      <c r="DH52" s="666">
        <v>1</v>
      </c>
      <c r="DI52" s="710" t="s">
        <v>1262</v>
      </c>
      <c r="DJ52" s="578" t="s">
        <v>3506</v>
      </c>
      <c r="DK52" s="665">
        <v>2012</v>
      </c>
      <c r="DL52" s="665">
        <v>3</v>
      </c>
      <c r="DM52" s="655">
        <v>2</v>
      </c>
      <c r="DN52" s="708" t="s">
        <v>3504</v>
      </c>
      <c r="DO52" s="664" t="s">
        <v>3505</v>
      </c>
      <c r="DP52" s="666">
        <v>1</v>
      </c>
      <c r="DQ52" s="710" t="s">
        <v>1262</v>
      </c>
      <c r="DR52" s="578" t="s">
        <v>3506</v>
      </c>
      <c r="DS52" s="665">
        <v>2012</v>
      </c>
      <c r="DT52" s="665">
        <v>3</v>
      </c>
      <c r="DU52" s="655">
        <v>2</v>
      </c>
      <c r="DV52" s="651" t="s">
        <v>3507</v>
      </c>
      <c r="DW52" s="578" t="s">
        <v>3508</v>
      </c>
      <c r="DX52" s="647">
        <v>2012</v>
      </c>
      <c r="DY52" s="647">
        <v>3</v>
      </c>
      <c r="DZ52" s="650">
        <v>1</v>
      </c>
      <c r="EA52" s="743" t="s">
        <v>3509</v>
      </c>
      <c r="EB52" s="785" t="s">
        <v>1190</v>
      </c>
      <c r="EC52" s="647">
        <v>2</v>
      </c>
      <c r="ED52" s="668" t="s">
        <v>1504</v>
      </c>
      <c r="EE52" s="647">
        <v>1996</v>
      </c>
      <c r="EF52" s="647">
        <v>3</v>
      </c>
      <c r="EG52" s="650" t="s">
        <v>1220</v>
      </c>
      <c r="EH52" s="648" t="s">
        <v>1221</v>
      </c>
      <c r="EI52" s="551" t="s">
        <v>3510</v>
      </c>
      <c r="EJ52" s="651" t="s">
        <v>3511</v>
      </c>
      <c r="EK52" s="647" t="s">
        <v>1188</v>
      </c>
      <c r="EL52" s="647" t="s">
        <v>1188</v>
      </c>
      <c r="EM52" s="669" t="s">
        <v>1188</v>
      </c>
      <c r="EN52" s="647" t="s">
        <v>3512</v>
      </c>
      <c r="EO52" s="651" t="s">
        <v>3513</v>
      </c>
      <c r="EP52" s="556">
        <v>1</v>
      </c>
      <c r="EQ52" s="556" t="s">
        <v>1262</v>
      </c>
      <c r="ER52" s="557" t="s">
        <v>3514</v>
      </c>
      <c r="ES52" s="556">
        <v>2013</v>
      </c>
      <c r="ET52" s="556">
        <v>3</v>
      </c>
      <c r="EU52" s="671">
        <v>3</v>
      </c>
      <c r="EV52" s="672"/>
      <c r="EW52" s="673"/>
      <c r="EX52" s="674"/>
      <c r="EY52" s="631" t="s">
        <v>1455</v>
      </c>
      <c r="EZ52" s="631" t="s">
        <v>1188</v>
      </c>
      <c r="FA52" s="675"/>
      <c r="FB52" s="648">
        <v>0</v>
      </c>
      <c r="FC52" s="676"/>
      <c r="FD52" s="647"/>
      <c r="FE52" s="648"/>
      <c r="FF52" s="652" t="s">
        <v>1281</v>
      </c>
      <c r="FG52" s="563" t="s">
        <v>1282</v>
      </c>
      <c r="FH52" s="631" t="str">
        <f t="shared" si="0"/>
        <v>C</v>
      </c>
      <c r="FI52" s="677">
        <f t="shared" si="1"/>
        <v>1.3888888888888886</v>
      </c>
      <c r="FJ52" s="678">
        <f t="shared" si="2"/>
        <v>2</v>
      </c>
      <c r="FK52" s="679">
        <f t="shared" si="3"/>
        <v>0.5</v>
      </c>
      <c r="FL52" s="680">
        <f t="shared" si="4"/>
        <v>1.6666666666666665</v>
      </c>
      <c r="FM52" s="681">
        <v>0</v>
      </c>
      <c r="FN52" s="574" t="s">
        <v>1188</v>
      </c>
      <c r="FO52" s="470" t="s">
        <v>1188</v>
      </c>
      <c r="FP52" s="470" t="s">
        <v>1188</v>
      </c>
      <c r="FQ52" s="430">
        <v>0</v>
      </c>
      <c r="FR52" s="682" t="s">
        <v>1188</v>
      </c>
      <c r="FS52" s="369">
        <v>0</v>
      </c>
      <c r="FT52" s="574" t="s">
        <v>1188</v>
      </c>
      <c r="FU52" s="575" t="s">
        <v>1188</v>
      </c>
      <c r="FV52" s="369">
        <v>0</v>
      </c>
      <c r="FW52" s="574" t="s">
        <v>1188</v>
      </c>
      <c r="FX52" s="575" t="s">
        <v>1188</v>
      </c>
      <c r="FY52" s="369">
        <v>2</v>
      </c>
      <c r="FZ52" s="574">
        <v>2018</v>
      </c>
      <c r="GA52" s="470" t="s">
        <v>3515</v>
      </c>
      <c r="GB52" s="573" t="s">
        <v>3516</v>
      </c>
      <c r="GC52" s="369">
        <v>0</v>
      </c>
      <c r="GD52" s="574" t="s">
        <v>1188</v>
      </c>
      <c r="GE52" s="470" t="s">
        <v>1188</v>
      </c>
      <c r="GF52" s="685" t="s">
        <v>1188</v>
      </c>
      <c r="GG52" s="734">
        <v>0</v>
      </c>
      <c r="GH52" s="574" t="s">
        <v>1188</v>
      </c>
      <c r="GI52" s="684" t="s">
        <v>1188</v>
      </c>
      <c r="GJ52" s="575" t="s">
        <v>1188</v>
      </c>
      <c r="GK52" s="369">
        <v>1</v>
      </c>
      <c r="GL52" s="430" t="s">
        <v>1188</v>
      </c>
      <c r="GM52" s="686" t="s">
        <v>3517</v>
      </c>
      <c r="GN52" s="572" t="s">
        <v>3518</v>
      </c>
      <c r="GO52" s="871">
        <v>1</v>
      </c>
      <c r="GP52" s="729" t="s">
        <v>3519</v>
      </c>
      <c r="GQ52" s="872">
        <v>1</v>
      </c>
      <c r="GR52" s="872">
        <v>1</v>
      </c>
      <c r="GS52" s="872">
        <v>0</v>
      </c>
      <c r="GT52" s="873">
        <v>0</v>
      </c>
      <c r="GU52" s="581">
        <v>1</v>
      </c>
      <c r="GV52" s="729" t="s">
        <v>3520</v>
      </c>
      <c r="GW52" s="872">
        <v>0</v>
      </c>
      <c r="GX52" s="873">
        <v>0</v>
      </c>
      <c r="GY52" s="874">
        <v>0</v>
      </c>
      <c r="GZ52" s="582" t="s">
        <v>1188</v>
      </c>
      <c r="HA52" s="583" t="s">
        <v>1293</v>
      </c>
      <c r="HB52" s="584">
        <v>1</v>
      </c>
      <c r="HC52" s="585">
        <v>2</v>
      </c>
      <c r="HD52" s="586" t="s">
        <v>3521</v>
      </c>
      <c r="HE52" s="718" t="s">
        <v>3522</v>
      </c>
      <c r="HF52" s="587">
        <v>2013</v>
      </c>
      <c r="HG52" s="587">
        <v>2014</v>
      </c>
      <c r="HH52" s="588">
        <v>0</v>
      </c>
      <c r="HI52" s="586" t="s">
        <v>1188</v>
      </c>
      <c r="HJ52" s="690" t="s">
        <v>1188</v>
      </c>
      <c r="HK52" s="691" t="s">
        <v>1188</v>
      </c>
      <c r="HL52" s="692">
        <v>2</v>
      </c>
      <c r="HM52" s="591" t="s">
        <v>3523</v>
      </c>
      <c r="HN52" s="592">
        <v>2004</v>
      </c>
      <c r="HO52" s="681">
        <v>1</v>
      </c>
      <c r="HP52" s="574">
        <v>1</v>
      </c>
      <c r="HQ52" s="472">
        <f t="shared" si="5"/>
        <v>2</v>
      </c>
      <c r="HR52" s="593">
        <v>1</v>
      </c>
      <c r="HS52" s="574">
        <v>1</v>
      </c>
      <c r="HT52" s="574">
        <v>0.5</v>
      </c>
      <c r="HU52" s="574">
        <v>0</v>
      </c>
      <c r="HV52" s="574">
        <v>1</v>
      </c>
      <c r="HW52" s="574">
        <v>1</v>
      </c>
      <c r="HX52" s="574">
        <v>1</v>
      </c>
      <c r="HY52" s="574">
        <v>0</v>
      </c>
      <c r="HZ52" s="574">
        <v>0</v>
      </c>
      <c r="IA52" s="574">
        <v>1</v>
      </c>
      <c r="IB52" s="574">
        <v>1</v>
      </c>
      <c r="IC52" s="574">
        <v>0.5</v>
      </c>
      <c r="ID52" s="681">
        <v>1</v>
      </c>
      <c r="IE52" s="369">
        <v>1</v>
      </c>
      <c r="IF52" s="574">
        <v>1</v>
      </c>
      <c r="IG52" s="472">
        <f t="shared" si="6"/>
        <v>2</v>
      </c>
      <c r="IH52" s="609">
        <v>0.47799291638573582</v>
      </c>
      <c r="II52" s="694">
        <v>0.52943497719501931</v>
      </c>
      <c r="IJ52" s="695">
        <v>0.35139460586576265</v>
      </c>
      <c r="IK52" s="696">
        <v>0.54610060921093562</v>
      </c>
      <c r="IL52" s="696">
        <v>0.58701851221464318</v>
      </c>
      <c r="IM52" s="697">
        <v>0.63322618148873555</v>
      </c>
      <c r="IN52" s="599">
        <v>2</v>
      </c>
      <c r="IO52" s="600">
        <v>3</v>
      </c>
      <c r="IP52" s="601">
        <v>3</v>
      </c>
      <c r="IQ52" s="600">
        <v>26</v>
      </c>
      <c r="IR52" s="587">
        <v>41</v>
      </c>
      <c r="IS52" s="601">
        <v>67</v>
      </c>
      <c r="IT52" s="599" t="s">
        <v>1188</v>
      </c>
      <c r="IU52" s="600" t="s">
        <v>1188</v>
      </c>
      <c r="IV52" s="587" t="s">
        <v>1188</v>
      </c>
      <c r="IW52" s="601" t="s">
        <v>1188</v>
      </c>
      <c r="IX52" s="602" t="s">
        <v>1188</v>
      </c>
      <c r="IY52" s="681">
        <v>1</v>
      </c>
      <c r="IZ52" s="603" t="s">
        <v>3524</v>
      </c>
      <c r="JA52" s="681">
        <v>1</v>
      </c>
      <c r="JB52" s="603" t="s">
        <v>3525</v>
      </c>
      <c r="JC52" s="763">
        <v>0</v>
      </c>
      <c r="JD52" s="683" t="s">
        <v>1188</v>
      </c>
      <c r="JE52" s="684" t="s">
        <v>1188</v>
      </c>
      <c r="JF52" s="470" t="s">
        <v>1188</v>
      </c>
      <c r="JG52" s="472" t="s">
        <v>1188</v>
      </c>
      <c r="JH52" s="763">
        <v>2</v>
      </c>
      <c r="JI52" s="683">
        <v>3</v>
      </c>
      <c r="JJ52" s="684" t="s">
        <v>3526</v>
      </c>
      <c r="JK52" s="471" t="s">
        <v>3527</v>
      </c>
      <c r="JL52" s="764">
        <v>2018</v>
      </c>
      <c r="JM52" s="734">
        <v>1</v>
      </c>
      <c r="JN52" s="683">
        <v>2</v>
      </c>
      <c r="JO52" s="683">
        <v>1</v>
      </c>
      <c r="JP52" s="684" t="s">
        <v>3528</v>
      </c>
      <c r="JQ52" s="471" t="s">
        <v>3529</v>
      </c>
      <c r="JR52" s="764">
        <v>1994</v>
      </c>
      <c r="JS52" s="734">
        <v>2</v>
      </c>
      <c r="JT52" s="683">
        <v>2</v>
      </c>
      <c r="JU52" s="684" t="s">
        <v>3530</v>
      </c>
      <c r="JV52" s="471" t="s">
        <v>3531</v>
      </c>
      <c r="JW52" s="764">
        <v>2015</v>
      </c>
      <c r="JX52" s="606">
        <v>2</v>
      </c>
      <c r="JY52" s="750" t="s">
        <v>3532</v>
      </c>
      <c r="JZ52" s="606">
        <v>2016</v>
      </c>
      <c r="KA52" s="606">
        <f t="shared" si="7"/>
        <v>1</v>
      </c>
      <c r="KB52" s="606"/>
      <c r="KC52" s="606">
        <v>1</v>
      </c>
      <c r="KD52" s="606"/>
      <c r="KE52" s="606"/>
      <c r="KF52" s="606">
        <f t="shared" si="8"/>
        <v>0</v>
      </c>
      <c r="KG52" s="606"/>
      <c r="KH52" s="606"/>
      <c r="KI52" s="606"/>
      <c r="KJ52" s="606"/>
      <c r="KK52" s="606">
        <v>1</v>
      </c>
      <c r="KL52" s="606">
        <v>1</v>
      </c>
      <c r="KM52" s="608">
        <f t="shared" si="9"/>
        <v>0.42850440144538882</v>
      </c>
      <c r="KN52" s="609">
        <v>-0.35747799277305603</v>
      </c>
      <c r="KO52" s="609">
        <v>38.942306518554688</v>
      </c>
      <c r="KP52" s="610">
        <v>10</v>
      </c>
      <c r="KQ52" s="608">
        <f t="shared" si="10"/>
        <v>0.34735660552978515</v>
      </c>
      <c r="KR52" s="609">
        <v>-0.76321697235107422</v>
      </c>
      <c r="KS52" s="609">
        <v>25</v>
      </c>
      <c r="KT52" s="610">
        <v>14</v>
      </c>
      <c r="KU52" s="610">
        <v>28</v>
      </c>
      <c r="KV52" s="563" t="s">
        <v>1237</v>
      </c>
      <c r="KW52" s="606" t="s">
        <v>3480</v>
      </c>
      <c r="KX52" s="700" t="str">
        <f t="shared" ca="1" si="11"/>
        <v>B</v>
      </c>
      <c r="KY52" s="701">
        <f t="shared" ca="1" si="12"/>
        <v>0.69729802922808481</v>
      </c>
      <c r="KZ52" s="702">
        <f t="shared" ca="1" si="13"/>
        <v>0.56667529411764705</v>
      </c>
      <c r="LA52" s="703">
        <f t="shared" ca="1" si="54"/>
        <v>0.74229523809523812</v>
      </c>
      <c r="LB52" s="703">
        <f t="shared" ca="1" si="92"/>
        <v>0.73511666666666675</v>
      </c>
      <c r="LC52" s="704">
        <f t="shared" ca="1" si="93"/>
        <v>0.74510491803278689</v>
      </c>
      <c r="LD52" s="696" cm="1">
        <f t="array" aca="1" ref="LD52" ca="1">INDIRECT(LD$203&amp;ROW())*LD$205</f>
        <v>8</v>
      </c>
      <c r="LE52" s="696" cm="1">
        <f t="array" aca="1" ref="LE52" ca="1">INDIRECT(LE$203&amp;ROW())*LE$205</f>
        <v>0</v>
      </c>
      <c r="LF52" s="696" cm="1">
        <f t="array" aca="1" ref="LF52" ca="1">INDIRECT(LF$203&amp;ROW())*LF$205</f>
        <v>0</v>
      </c>
      <c r="LG52" s="696" cm="1">
        <f t="array" aca="1" ref="LG52" ca="1">INDIRECT(LG$203&amp;ROW())*LG$205</f>
        <v>3</v>
      </c>
      <c r="LH52" s="696" cm="1">
        <f t="array" aca="1" ref="LH52" ca="1">INDIRECT(LH$203&amp;ROW())*LH$205</f>
        <v>3</v>
      </c>
      <c r="LI52" s="696" cm="1">
        <f t="array" aca="1" ref="LI52" ca="1">INDIRECT(LI$203&amp;ROW())*LI$205</f>
        <v>3</v>
      </c>
      <c r="LJ52" s="696" cm="1">
        <f t="array" aca="1" ref="LJ52" ca="1">INDIRECT(LJ$203&amp;ROW())*LJ$205</f>
        <v>3</v>
      </c>
      <c r="LK52" s="696" cm="1">
        <f t="array" aca="1" ref="LK52" ca="1">INDIRECT(LK$203&amp;ROW())*LK$205</f>
        <v>3</v>
      </c>
      <c r="LL52" s="696" cm="1">
        <f t="array" aca="1" ref="LL52" ca="1">INDIRECT(LL$203&amp;ROW())*LL$205</f>
        <v>3</v>
      </c>
      <c r="LM52" s="696" cm="1">
        <f t="array" aca="1" ref="LM52" ca="1">INDIRECT(LM$203&amp;ROW())*LM$205</f>
        <v>6</v>
      </c>
      <c r="LN52" s="696" cm="1">
        <f t="array" aca="1" ref="LN52" ca="1">INDIRECT(LN$203&amp;ROW())*LN$205</f>
        <v>3</v>
      </c>
      <c r="LO52" s="696" cm="1">
        <f t="array" aca="1" ref="LO52" ca="1">INDIRECT(LO$203&amp;ROW())*LO$205</f>
        <v>6</v>
      </c>
      <c r="LP52" s="696" cm="1">
        <f t="array" aca="1" ref="LP52" ca="1">INDIRECT(LP$203&amp;ROW())*LP$205</f>
        <v>4</v>
      </c>
      <c r="LQ52" s="696" cm="1">
        <f t="array" aca="1" ref="LQ52" ca="1">IF(INDIRECT(LQ$203&amp;ROW())="-",0,INDIRECT(LQ$203&amp;ROW())*LQ$205)</f>
        <v>3.1674000000000002</v>
      </c>
      <c r="LR52" s="696" cm="1">
        <f t="array" aca="1" ref="LR52" ca="1">INDIRECT(LR$203&amp;ROW())*LR$205</f>
        <v>0</v>
      </c>
      <c r="LS52" s="696" cm="1">
        <f t="array" aca="1" ref="LS52" ca="1">IF(INDIRECT(LS$203&amp;ROW())="-",0,INDIRECT(LS$203&amp;ROW())*LS$205)</f>
        <v>4.5882000000000005</v>
      </c>
      <c r="LT52" s="696" cm="1">
        <f t="array" aca="1" ref="LT52" ca="1">INDIRECT(LT$203&amp;ROW())*LT$205</f>
        <v>4</v>
      </c>
      <c r="LU52" s="696" cm="1">
        <f t="array" aca="1" ref="LU52" ca="1">INDIRECT(LU$203&amp;ROW())*LU$205</f>
        <v>2</v>
      </c>
      <c r="LV52" s="696" cm="1">
        <f t="array" aca="1" ref="LV52" ca="1">INDIRECT(LV$203&amp;ROW())*LV$205</f>
        <v>3</v>
      </c>
      <c r="LW52" s="696" cm="1">
        <f t="array" aca="1" ref="LW52" ca="1">INDIRECT(LW$203&amp;ROW())*LW$205</f>
        <v>0</v>
      </c>
      <c r="LX52" s="696" cm="1">
        <f t="array" aca="1" ref="LX52" ca="1">INDIRECT(LX$203&amp;ROW())*LX$205</f>
        <v>2</v>
      </c>
      <c r="LY52" s="696" cm="1">
        <f t="array" aca="1" ref="LY52" ca="1">IF(INDIRECT(LY$203&amp;ROW())="-",0,INDIRECT(LY$203&amp;ROW())*LY$205)</f>
        <v>4.6428000000000003</v>
      </c>
      <c r="LZ52" s="696" cm="1">
        <f t="array" aca="1" ref="LZ52" ca="1">INDIRECT(LZ$203&amp;ROW())*LZ$205</f>
        <v>2</v>
      </c>
      <c r="MA52" s="696" cm="1">
        <f t="array" aca="1" ref="MA52" ca="1">INDIRECT(MA$203&amp;ROW())*MA$205</f>
        <v>2</v>
      </c>
      <c r="MB52" s="696" cm="1">
        <f t="array" aca="1" ref="MB52" ca="1">INDIRECT(MB$203&amp;ROW())*MB$205</f>
        <v>4</v>
      </c>
      <c r="MC52" s="696" cm="1">
        <f t="array" aca="1" ref="MC52" ca="1">IF($MB52=0,0,INDIRECT(MC$203&amp;ROW())*MC$205)</f>
        <v>0.5</v>
      </c>
      <c r="MD52" s="696" cm="1">
        <f t="array" aca="1" ref="MD52" ca="1">IF($MB52=0,0,INDIRECT(MD$203&amp;ROW())*MD$205)</f>
        <v>0.5</v>
      </c>
      <c r="ME52" s="696" cm="1">
        <f t="array" aca="1" ref="ME52" ca="1">IF($MB52=0,0,INDIRECT(ME$203&amp;ROW())*ME$205)</f>
        <v>0</v>
      </c>
      <c r="MF52" s="696" cm="1">
        <f t="array" aca="1" ref="MF52" ca="1">IF($MB52=0,0,INDIRECT(MF$203&amp;ROW())*MF$205)</f>
        <v>0</v>
      </c>
      <c r="MG52" s="696" cm="1">
        <f t="array" aca="1" ref="MG52" ca="1">INDIRECT(MG$203&amp;ROW())*MG$205</f>
        <v>4</v>
      </c>
      <c r="MH52" s="696" cm="1">
        <f t="array" aca="1" ref="MH52" ca="1">IF($MG52=0,0,INDIRECT(MH$203&amp;ROW())*MH$205)</f>
        <v>0</v>
      </c>
      <c r="MI52" s="696" cm="1">
        <f t="array" aca="1" ref="MI52" ca="1">IF($MG52=0,0,INDIRECT(MI$203&amp;ROW())*MI$205)</f>
        <v>0</v>
      </c>
      <c r="MJ52" s="696" cm="1">
        <f t="array" aca="1" ref="MJ52" ca="1">INDIRECT(MJ$203&amp;ROW())*MJ$205</f>
        <v>0</v>
      </c>
      <c r="MK52" s="696" cm="1">
        <f t="array" aca="1" ref="MK52" ca="1">INDIRECT(MK$203&amp;ROW())*MK$205</f>
        <v>4</v>
      </c>
      <c r="ML52" s="696" cm="1">
        <f t="array" aca="1" ref="ML52" ca="1">INDIRECT(ML$203&amp;ROW())*ML$205</f>
        <v>0</v>
      </c>
      <c r="MM52" s="696" cm="1">
        <f t="array" aca="1" ref="MM52" ca="1">INDIRECT(MM$203&amp;ROW())*MM$205</f>
        <v>6</v>
      </c>
      <c r="MN52" s="696" cm="1">
        <f t="array" aca="1" ref="MN52" ca="1">INDIRECT(MN$203&amp;ROW())*MN$205</f>
        <v>4</v>
      </c>
      <c r="MO52" s="696" cm="1">
        <f t="array" aca="1" ref="MO52" ca="1">INDIRECT(MO$203&amp;ROW())*MO$205</f>
        <v>2</v>
      </c>
      <c r="MP52" s="696" cm="1">
        <f t="array" aca="1" ref="MP52" ca="1">INDIRECT(MP$203&amp;ROW())*MP$205</f>
        <v>2</v>
      </c>
      <c r="MQ52" s="696" cm="1">
        <f t="array" aca="1" ref="MQ52" ca="1">INDIRECT(MQ$203&amp;ROW())*MQ$205</f>
        <v>0</v>
      </c>
      <c r="MR52" s="696" cm="1">
        <f t="array" aca="1" ref="MR52" ca="1">INDIRECT(MR$203&amp;ROW())*MR$205</f>
        <v>2</v>
      </c>
      <c r="MS52" s="696" cm="1">
        <f t="array" aca="1" ref="MS52" ca="1">INDIRECT(MS$203&amp;ROW())*MS$205</f>
        <v>2</v>
      </c>
      <c r="MT52" s="696" cm="1">
        <f t="array" aca="1" ref="MT52" ca="1">INDIRECT(MT$203&amp;ROW())*MT$205</f>
        <v>2</v>
      </c>
      <c r="MU52" s="696" cm="1">
        <f t="array" aca="1" ref="MU52" ca="1">INDIRECT(MU$203&amp;ROW())*MU$205</f>
        <v>1</v>
      </c>
      <c r="MV52" s="696" cm="1">
        <f t="array" aca="1" ref="MV52" ca="1">IF(INDIRECT(MV$203&amp;ROW())="-",0,INDIRECT(MV$203&amp;ROW())*MV$205)</f>
        <v>4.4513999999999996</v>
      </c>
      <c r="MW52" s="696" cm="1">
        <f t="array" aca="1" ref="MW52" ca="1">INDIRECT(MW$203&amp;ROW())*MW$205</f>
        <v>4</v>
      </c>
      <c r="MX52" s="696" cm="1">
        <f t="array" aca="1" ref="MX52" ca="1">INDIRECT(MX$203&amp;ROW())*MX$205</f>
        <v>4</v>
      </c>
      <c r="MY52" s="696" cm="1">
        <f t="array" aca="1" ref="MY52" ca="1">INDIRECT(MY$203&amp;ROW())*MY$205</f>
        <v>8</v>
      </c>
      <c r="NA52" s="701">
        <f t="shared" si="16"/>
        <v>0.76897317073170735</v>
      </c>
      <c r="NB52" s="617">
        <f t="shared" si="17"/>
        <v>0.69747857142857139</v>
      </c>
      <c r="NC52" s="695">
        <f t="shared" si="18"/>
        <v>0.52106153846153846</v>
      </c>
      <c r="ND52" s="697">
        <f t="shared" si="19"/>
        <v>0.73118148148148154</v>
      </c>
      <c r="NE52" s="694">
        <f t="shared" si="20"/>
        <v>0.67967369052582471</v>
      </c>
      <c r="NF52" s="682" t="str">
        <f t="shared" si="21"/>
        <v>B</v>
      </c>
      <c r="NH52" s="606" t="s">
        <v>3480</v>
      </c>
      <c r="NI52" s="563" t="str">
        <f t="shared" si="22"/>
        <v>B</v>
      </c>
      <c r="NJ52" s="563" t="str">
        <f t="shared" si="23"/>
        <v>B</v>
      </c>
      <c r="NK52" s="563" t="str">
        <f t="shared" ca="1" si="24"/>
        <v>B</v>
      </c>
      <c r="NL52" s="563" t="str">
        <f t="shared" ca="1" si="25"/>
        <v>B</v>
      </c>
      <c r="NM52" s="563" t="str">
        <f t="shared" ca="1" si="26"/>
        <v>B</v>
      </c>
      <c r="NN52" s="563" t="str">
        <f t="shared" ca="1" si="55"/>
        <v>B</v>
      </c>
      <c r="NO52" s="563" t="str">
        <f t="shared" ca="1" si="56"/>
        <v>B</v>
      </c>
      <c r="NP52" s="606" t="str">
        <f t="shared" si="27"/>
        <v>Yes</v>
      </c>
      <c r="NQ52" s="682" t="str">
        <f t="shared" si="28"/>
        <v>Yes</v>
      </c>
      <c r="NR52" s="682" t="e">
        <f>IF(OR(AND(NI52="A",OR(NJ52="C",NJ52="D")),AND(NI52="A",OR(#REF!="C",#REF!="D")),AND(NI52="B",OR(NJ52="D",#REF!="D")),AND(OR(NI52="C",NI52="D"),OR(NJ52="A",NJ52="B")),AND(OR(NI52="C",NI52="D"),OR(#REF!="A",#REF!="B")),AND(OR(NJ52="A",#REF!="A",NJ52="B",#REF!="B"),OR(NP52="-",NQ52="-")),AND(OR(NJ52="C",#REF!="C",NJ52="D",#REF!="D"),NP52="Yes")),"Yes","-")</f>
        <v>#REF!</v>
      </c>
      <c r="NS52" s="607" t="s">
        <v>3533</v>
      </c>
      <c r="NT52" s="619">
        <f t="shared" si="29"/>
        <v>0.67820000000000003</v>
      </c>
      <c r="NU52" s="619">
        <f t="shared" si="30"/>
        <v>0.67967369052582471</v>
      </c>
      <c r="NV52" s="619">
        <f t="shared" ca="1" si="31"/>
        <v>0.69729802922808481</v>
      </c>
      <c r="NW52" s="619">
        <f t="shared" ca="1" si="57"/>
        <v>0.65700826966941195</v>
      </c>
      <c r="NX52" s="619">
        <f t="shared" ca="1" si="58"/>
        <v>0.68996929198561718</v>
      </c>
      <c r="NY52" s="620">
        <f t="shared" ca="1" si="59"/>
        <v>0.67656782899371359</v>
      </c>
      <c r="NZ52" s="620">
        <f t="shared" ca="1" si="60"/>
        <v>0.69966682178063011</v>
      </c>
      <c r="OA52" s="705" t="s">
        <v>1188</v>
      </c>
      <c r="OB52" s="706" t="s">
        <v>1188</v>
      </c>
      <c r="OC52" s="494"/>
      <c r="OE52" s="606" t="s">
        <v>3480</v>
      </c>
      <c r="OF52" s="700" t="str">
        <f t="shared" ca="1" si="32"/>
        <v>B</v>
      </c>
      <c r="OG52" s="701">
        <f t="shared" ca="1" si="61"/>
        <v>0.65700826966941195</v>
      </c>
      <c r="OH52" s="705">
        <f t="shared" ca="1" si="33"/>
        <v>0.72025382342733191</v>
      </c>
      <c r="OI52" s="696">
        <f t="shared" ca="1" si="34"/>
        <v>0.71387061279799258</v>
      </c>
      <c r="OJ52" s="696">
        <f t="shared" ca="1" si="35"/>
        <v>0.4879663168901005</v>
      </c>
      <c r="OK52" s="697">
        <f t="shared" ca="1" si="36"/>
        <v>0.70594232556222269</v>
      </c>
      <c r="OL52" s="696" cm="1">
        <f t="array" aca="1" ref="OL52" ca="1">INDIRECT(OL$203&amp;ROW())*OL$205</f>
        <v>1.4956</v>
      </c>
      <c r="OM52" s="696" cm="1">
        <f t="array" aca="1" ref="OM52" ca="1">INDIRECT(OM$203&amp;ROW())*OM$205</f>
        <v>0</v>
      </c>
      <c r="ON52" s="696" cm="1">
        <f t="array" aca="1" ref="ON52" ca="1">INDIRECT(ON$203&amp;ROW())*ON$205</f>
        <v>0</v>
      </c>
      <c r="OO52" s="696" cm="1">
        <f t="array" aca="1" ref="OO52" ca="1">INDIRECT(OO$203&amp;ROW())*OO$205</f>
        <v>1.0790999999999999</v>
      </c>
      <c r="OP52" s="696" cm="1">
        <f t="array" aca="1" ref="OP52" ca="1">INDIRECT(OP$203&amp;ROW())*OP$205</f>
        <v>1.5831</v>
      </c>
      <c r="OQ52" s="696" cm="1">
        <f t="array" aca="1" ref="OQ52" ca="1">INDIRECT(OQ$203&amp;ROW())*OQ$205</f>
        <v>1.5849</v>
      </c>
      <c r="OR52" s="696" cm="1">
        <f t="array" aca="1" ref="OR52" ca="1">INDIRECT(OR$203&amp;ROW())*OR$205</f>
        <v>1.4141999999999999</v>
      </c>
      <c r="OS52" s="696" cm="1">
        <f t="array" aca="1" ref="OS52" ca="1">INDIRECT(OS$203&amp;ROW())*OS$205</f>
        <v>1.5387</v>
      </c>
      <c r="OT52" s="696" cm="1">
        <f t="array" aca="1" ref="OT52" ca="1">INDIRECT(OT$203&amp;ROW())*OT$205</f>
        <v>1.4727000000000001</v>
      </c>
      <c r="OU52" s="696" cm="1">
        <f t="array" aca="1" ref="OU52" ca="1">INDIRECT(OU$203&amp;ROW())*OU$205</f>
        <v>1.9304999999999999</v>
      </c>
      <c r="OV52" s="696" cm="1">
        <f t="array" aca="1" ref="OV52" ca="1">INDIRECT(OV$203&amp;ROW())*OV$205</f>
        <v>1.2161999999999999</v>
      </c>
      <c r="OW52" s="696" cm="1">
        <f t="array" aca="1" ref="OW52" ca="1">INDIRECT(OW$203&amp;ROW())*OW$205</f>
        <v>1.5144000000000002</v>
      </c>
      <c r="OX52" s="696" cm="1">
        <f t="array" aca="1" ref="OX52" ca="1">INDIRECT(OX$203&amp;ROW())*OX$205</f>
        <v>1.3977999999999999</v>
      </c>
      <c r="OY52" s="696" cm="1">
        <f t="array" aca="1" ref="OY52" ca="1">IF(INDIRECT(OY$203&amp;ROW())="-",0,INDIRECT(OY$203&amp;ROW())*OY$205)</f>
        <v>0.37465063000000004</v>
      </c>
      <c r="OZ52" s="696" cm="1">
        <f t="array" aca="1" ref="OZ52" ca="1">INDIRECT(OZ$203&amp;ROW())*OZ$205</f>
        <v>0</v>
      </c>
      <c r="PA52" s="696" cm="1">
        <f t="array" aca="1" ref="PA52" ca="1">IF(INDIRECT(PA$203&amp;ROW())="-",0,INDIRECT(PA$203&amp;ROW())*PA$205)</f>
        <v>0.67553598000000004</v>
      </c>
      <c r="PB52" s="705" cm="1">
        <f t="array" aca="1" ref="PB52" ca="1">INDIRECT(PB$203&amp;ROW())*PB$205</f>
        <v>1.5084</v>
      </c>
      <c r="PC52" s="696" cm="1">
        <f t="array" aca="1" ref="PC52" ca="1">INDIRECT(PC$203&amp;ROW())*PC$205</f>
        <v>1.3946000000000001</v>
      </c>
      <c r="PD52" s="696" cm="1">
        <f t="array" aca="1" ref="PD52" ca="1">INDIRECT(PD$203&amp;ROW())*PD$205</f>
        <v>2.2025999999999999</v>
      </c>
      <c r="PE52" s="696" cm="1">
        <f t="array" aca="1" ref="PE52" ca="1">INDIRECT(PE$203&amp;ROW())*PE$205</f>
        <v>0</v>
      </c>
      <c r="PF52" s="696" cm="1">
        <f t="array" aca="1" ref="PF52" ca="1">INDIRECT(PF$203&amp;ROW())*PF$205</f>
        <v>1.3308</v>
      </c>
      <c r="PG52" s="696" cm="1">
        <f t="array" aca="1" ref="PG52" ca="1">IF(INDIRECT(PG$203&amp;ROW())="-",0,INDIRECT(PG$203&amp;ROW())*PG$205)</f>
        <v>0.67707500000000009</v>
      </c>
      <c r="PH52" s="696" cm="1">
        <f t="array" aca="1" ref="PH52" ca="1">INDIRECT(PH$203&amp;ROW())*PH$205</f>
        <v>0.61699999999999999</v>
      </c>
      <c r="PI52" s="696" cm="1">
        <f t="array" aca="1" ref="PI52" ca="1">INDIRECT(PI$203&amp;ROW())*PI$205</f>
        <v>0.60729999999999995</v>
      </c>
      <c r="PJ52" s="696" cm="1">
        <f t="array" aca="1" ref="PJ52" ca="1">INDIRECT(PJ$203&amp;ROW())*PJ$205</f>
        <v>0.75980000000000003</v>
      </c>
      <c r="PK52" s="696" cm="1">
        <f t="array" aca="1" ref="PK52" ca="1">IF($PJ52=0,0,INDIRECT(PK$203&amp;ROW())*PK$205)</f>
        <v>0.52759999999999996</v>
      </c>
      <c r="PL52" s="696" cm="1">
        <f t="array" aca="1" ref="PL52" ca="1">IF($MPE52=0,0,INDIRECT(PL$203&amp;ROW())*PL$205)</f>
        <v>0</v>
      </c>
      <c r="PM52" s="696" cm="1">
        <f t="array" aca="1" ref="PM52" ca="1">IF($MPE52=0,0,INDIRECT(PM$203&amp;ROW())*PM$205)</f>
        <v>0</v>
      </c>
      <c r="PN52" s="696" cm="1">
        <f t="array" aca="1" ref="PN52" ca="1">IF($PJ52=0,0,INDIRECT(PN$203&amp;ROW())*PN$205)</f>
        <v>0</v>
      </c>
      <c r="PO52" s="696" cm="1">
        <f t="array" aca="1" ref="PO52" ca="1">INDIRECT(PO$203&amp;ROW())*PO$205</f>
        <v>0.73140000000000005</v>
      </c>
      <c r="PP52" s="696" cm="1">
        <f t="array" aca="1" ref="PP52" ca="1">IF($PO52=0,0,INDIRECT(PP$203&amp;ROW())*PP$205)</f>
        <v>0</v>
      </c>
      <c r="PQ52" s="696" cm="1">
        <f t="array" aca="1" ref="PQ52" ca="1">IF($PO52=0,0,INDIRECT(PQ$203&amp;ROW())*PQ$205)</f>
        <v>0</v>
      </c>
      <c r="PR52" s="696" cm="1">
        <f t="array" aca="1" ref="PR52" ca="1">INDIRECT(PR$203&amp;ROW())*PR$205</f>
        <v>0</v>
      </c>
      <c r="PS52" s="696" cm="1">
        <f t="array" aca="1" ref="PS52" ca="1">INDIRECT(PS$203&amp;ROW())*PS$205</f>
        <v>0.7389</v>
      </c>
      <c r="PT52" s="696" cm="1">
        <f t="array" aca="1" ref="PT52" ca="1">INDIRECT(PT$203&amp;ROW())*PT$205</f>
        <v>0</v>
      </c>
      <c r="PU52" s="696" cm="1">
        <f t="array" aca="1" ref="PU52" ca="1">INDIRECT(PU$203&amp;ROW())*PU$205</f>
        <v>1.7696999999999998</v>
      </c>
      <c r="PV52" s="696" cm="1">
        <f t="array" aca="1" ref="PV52" ca="1">INDIRECT(PV$203&amp;ROW())*PV$205</f>
        <v>0.6966</v>
      </c>
      <c r="PW52" s="696" cm="1">
        <f t="array" aca="1" ref="PW52" ca="1">INDIRECT(PW$203&amp;ROW())*PW$205</f>
        <v>1.0658000000000001</v>
      </c>
      <c r="PX52" s="696" cm="1">
        <f t="array" aca="1" ref="PX52" ca="1">INDIRECT(PX$203&amp;ROW())*PX$205</f>
        <v>1.1714</v>
      </c>
      <c r="PY52" s="696" cm="1">
        <f t="array" aca="1" ref="PY52" ca="1">INDIRECT(PY$203&amp;ROW())*PY$205</f>
        <v>0</v>
      </c>
      <c r="PZ52" s="696" cm="1">
        <f t="array" aca="1" ref="PZ52" ca="1">INDIRECT(PZ$203&amp;ROW())*PZ$205</f>
        <v>0.17430000000000001</v>
      </c>
      <c r="QA52" s="696" cm="1">
        <f t="array" aca="1" ref="QA52" ca="1">INDIRECT(QA$203&amp;ROW())*QA$205</f>
        <v>0.31659999999999999</v>
      </c>
      <c r="QB52" s="696" cm="1">
        <f t="array" aca="1" ref="QB52" ca="1">INDIRECT(QB$203&amp;ROW())*QB$205</f>
        <v>1.5966</v>
      </c>
      <c r="QC52" s="696" cm="1">
        <f t="array" aca="1" ref="QC52" ca="1">INDIRECT(QC$203&amp;ROW())*QC$205</f>
        <v>0.71299999999999997</v>
      </c>
      <c r="QD52" s="696" cm="1">
        <f t="array" aca="1" ref="QD52" ca="1">IF(INDIRECT(QD$203&amp;ROW())="-",0,INDIRECT(QD$203&amp;ROW())*QD$205)</f>
        <v>0.45560078999999998</v>
      </c>
      <c r="QE52" s="696" cm="1">
        <f t="array" aca="1" ref="QE52" ca="1">INDIRECT(QE$203&amp;ROW())*QE$205</f>
        <v>1.0656000000000001</v>
      </c>
      <c r="QF52" s="696" cm="1">
        <f t="array" aca="1" ref="QF52" ca="1">INDIRECT(QF$203&amp;ROW())*QF$205</f>
        <v>0.72440000000000004</v>
      </c>
      <c r="QG52" s="696" cm="1">
        <f t="array" aca="1" ref="QG52" ca="1">INDIRECT(QG$203&amp;ROW())*QG$205</f>
        <v>1.4996</v>
      </c>
      <c r="QI52" s="606" t="s">
        <v>3480</v>
      </c>
      <c r="QJ52" s="700" t="str">
        <f t="shared" ca="1" si="37"/>
        <v>B</v>
      </c>
      <c r="QK52" s="701">
        <f t="shared" ca="1" si="62"/>
        <v>0.68996929198561718</v>
      </c>
      <c r="QL52" s="705">
        <f t="shared" ca="1" si="94"/>
        <v>0.79888552822954928</v>
      </c>
      <c r="QM52" s="696">
        <f t="shared" ca="1" si="95"/>
        <v>0.59864783835612889</v>
      </c>
      <c r="QN52" s="696">
        <f t="shared" ca="1" si="40"/>
        <v>0.54966465366626993</v>
      </c>
      <c r="QO52" s="697">
        <f t="shared" ca="1" si="41"/>
        <v>0.81267914769052074</v>
      </c>
      <c r="QP52" s="696" cm="1">
        <f t="array" aca="1" ref="QP52" ca="1">INDIRECT(QP$203&amp;ROW())*QP$205</f>
        <v>6.6903293490763766E-2</v>
      </c>
      <c r="QQ52" s="696" cm="1">
        <f t="array" aca="1" ref="QQ52" ca="1">INDIRECT(QQ$203&amp;ROW())*QQ$205</f>
        <v>0</v>
      </c>
      <c r="QR52" s="696" cm="1">
        <f t="array" aca="1" ref="QR52" ca="1">INDIRECT(QR$203&amp;ROW())*QR$205</f>
        <v>0</v>
      </c>
      <c r="QS52" s="696" cm="1">
        <f t="array" aca="1" ref="QS52" ca="1">INDIRECT(QS$203&amp;ROW())*QS$205</f>
        <v>0.22471360933801068</v>
      </c>
      <c r="QT52" s="696" cm="1">
        <f t="array" aca="1" ref="QT52" ca="1">INDIRECT(QT$203&amp;ROW())*QT$205</f>
        <v>0.26232814414996541</v>
      </c>
      <c r="QU52" s="696" cm="1">
        <f t="array" aca="1" ref="QU52" ca="1">INDIRECT(QU$203&amp;ROW())*QU$205</f>
        <v>0.53329206883563263</v>
      </c>
      <c r="QV52" s="696" cm="1">
        <f t="array" aca="1" ref="QV52" ca="1">INDIRECT(QV$203&amp;ROW())*QV$205</f>
        <v>0.24117831443907087</v>
      </c>
      <c r="QW52" s="696" cm="1">
        <f t="array" aca="1" ref="QW52" ca="1">INDIRECT(QW$203&amp;ROW())*QW$205</f>
        <v>0.53099416374332975</v>
      </c>
      <c r="QX52" s="696" cm="1">
        <f t="array" aca="1" ref="QX52" ca="1">INDIRECT(QX$203&amp;ROW())*QX$205</f>
        <v>0.60640894423913805</v>
      </c>
      <c r="QY52" s="696" cm="1">
        <f t="array" aca="1" ref="QY52" ca="1">INDIRECT(QY$203&amp;ROW())*QY$205</f>
        <v>0.13540247513535897</v>
      </c>
      <c r="QZ52" s="696" cm="1">
        <f t="array" aca="1" ref="QZ52" ca="1">INDIRECT(QZ$203&amp;ROW())*QZ$205</f>
        <v>0.27613248380770827</v>
      </c>
      <c r="RA52" s="696" cm="1">
        <f t="array" aca="1" ref="RA52" ca="1">INDIRECT(RA$203&amp;ROW())*RA$205</f>
        <v>5.1272116233970627E-2</v>
      </c>
      <c r="RB52" s="696" cm="1">
        <f t="array" aca="1" ref="RB52" ca="1">INDIRECT(RB$203&amp;ROW())*RB$205</f>
        <v>0.11461142513892485</v>
      </c>
      <c r="RC52" s="696" cm="1">
        <f t="array" aca="1" ref="RC52" ca="1">IF(INDIRECT(RC$203&amp;ROW())="-",0,INDIRECT(RC$203&amp;ROW())*RC$205)</f>
        <v>4.4295357952980015E-2</v>
      </c>
      <c r="RD52" s="696" cm="1">
        <f t="array" aca="1" ref="RD52" ca="1">INDIRECT(RD$203&amp;ROW())*RD$205</f>
        <v>0</v>
      </c>
      <c r="RE52" s="696" cm="1">
        <f t="array" aca="1" ref="RE52" ca="1">IF(INDIRECT(RE$203&amp;ROW())="-",0,INDIRECT(RE$203&amp;ROW())*RE$205)</f>
        <v>4.8397128683012873E-2</v>
      </c>
      <c r="RF52" s="705" cm="1">
        <f t="array" aca="1" ref="RF52" ca="1">INDIRECT(RF$203&amp;ROW())*RF$205</f>
        <v>0.10613798880649605</v>
      </c>
      <c r="RG52" s="696" cm="1">
        <f t="array" aca="1" ref="RG52" ca="1">INDIRECT(RG$203&amp;ROW())*RG$205</f>
        <v>0.27650466908360405</v>
      </c>
      <c r="RH52" s="696" cm="1">
        <f t="array" aca="1" ref="RH52" ca="1">INDIRECT(RH$203&amp;ROW())*RH$205</f>
        <v>8.7581521170816884E-2</v>
      </c>
      <c r="RI52" s="696" cm="1">
        <f t="array" aca="1" ref="RI52" ca="1">INDIRECT(RI$203&amp;ROW())*RI$205</f>
        <v>0</v>
      </c>
      <c r="RJ52" s="696" cm="1">
        <f t="array" aca="1" ref="RJ52" ca="1">INDIRECT(RJ$203&amp;ROW())*RJ$205</f>
        <v>0.12226723336432462</v>
      </c>
      <c r="RK52" s="696" cm="1">
        <f t="array" aca="1" ref="RK52" ca="1">IF(INDIRECT(RK$203&amp;ROW())="-",0,INDIRECT(RK$203&amp;ROW())*RK$205)</f>
        <v>4.6754233206106874E-2</v>
      </c>
      <c r="RL52" s="696" cm="1">
        <f t="array" aca="1" ref="RL52" ca="1">INDIRECT(RL$203&amp;ROW())*RL$205</f>
        <v>0.11262003659234653</v>
      </c>
      <c r="RM52" s="696" cm="1">
        <f t="array" aca="1" ref="RM52" ca="1">INDIRECT(RM$203&amp;ROW())*RM$205</f>
        <v>1.4993730364766381E-2</v>
      </c>
      <c r="RN52" s="696" cm="1">
        <f t="array" aca="1" ref="RN52" ca="1">INDIRECT(RN$203&amp;ROW())*RN$205</f>
        <v>9.3820613050938681E-2</v>
      </c>
      <c r="RO52" s="696" cm="1">
        <f t="array" aca="1" ref="RO52" ca="1">IF($RN52=0,0,INDIRECT(RO$203&amp;ROW())*RO$205)</f>
        <v>7.0312542939625605E-2</v>
      </c>
      <c r="RP52" s="696" cm="1">
        <f t="array" aca="1" ref="RP52" ca="1">IF($RN52=0,0,INDIRECT(RP$203&amp;ROW())*RP$205)</f>
        <v>9.7715867439664539E-2</v>
      </c>
      <c r="RQ52" s="696" cm="1">
        <f t="array" aca="1" ref="RQ52" ca="1">IF($RN52=0,0,INDIRECT(RQ$203&amp;ROW())*RQ$205)</f>
        <v>0</v>
      </c>
      <c r="RR52" s="696" cm="1">
        <f t="array" aca="1" ref="RR52" ca="1">IF($RN52=0,0,INDIRECT(RR$203&amp;ROW())*RR$205)</f>
        <v>0</v>
      </c>
      <c r="RS52" s="696" cm="1">
        <f t="array" aca="1" ref="RS52" ca="1">INDIRECT(RS$203&amp;ROW())*RS$205</f>
        <v>7.7466902221184339E-2</v>
      </c>
      <c r="RT52" s="696" cm="1">
        <f t="array" aca="1" ref="RT52" ca="1">IF($RS52=0,0,INDIRECT(RT$203&amp;ROW())*RT$205)</f>
        <v>0</v>
      </c>
      <c r="RU52" s="696" cm="1">
        <f t="array" aca="1" ref="RU52" ca="1">IF($RS52=0,0,INDIRECT(RU$203&amp;ROW())*RU$205)</f>
        <v>0</v>
      </c>
      <c r="RV52" s="696" cm="1">
        <f t="array" aca="1" ref="RV52" ca="1">INDIRECT(RV$203&amp;ROW())*RV$205</f>
        <v>0</v>
      </c>
      <c r="RW52" s="696" cm="1">
        <f t="array" aca="1" ref="RW52" ca="1">INDIRECT(RW$203&amp;ROW())*RW$205</f>
        <v>2.6659190312299668E-2</v>
      </c>
      <c r="RX52" s="696" cm="1">
        <f t="array" aca="1" ref="RX52" ca="1">INDIRECT(RX$203&amp;ROW())*RX$205</f>
        <v>0</v>
      </c>
      <c r="RY52" s="696" cm="1">
        <f t="array" aca="1" ref="RY52" ca="1">INDIRECT(RY$203&amp;ROW())*RY$205</f>
        <v>8.4396695370290389E-2</v>
      </c>
      <c r="RZ52" s="696" cm="1">
        <f t="array" aca="1" ref="RZ52" ca="1">INDIRECT(RZ$203&amp;ROW())*RZ$205</f>
        <v>3.6812489486199085E-2</v>
      </c>
      <c r="SA52" s="696" cm="1">
        <f t="array" aca="1" ref="SA52" ca="1">INDIRECT(SA$203&amp;ROW())*SA$205</f>
        <v>0.20458618579029147</v>
      </c>
      <c r="SB52" s="696" cm="1">
        <f t="array" aca="1" ref="SB52" ca="1">INDIRECT(SB$203&amp;ROW())*SB$205</f>
        <v>4.7124126502052749E-2</v>
      </c>
      <c r="SC52" s="696" cm="1">
        <f t="array" aca="1" ref="SC52" ca="1">INDIRECT(SC$203&amp;ROW())*SC$205</f>
        <v>0</v>
      </c>
      <c r="SD52" s="696" cm="1">
        <f t="array" aca="1" ref="SD52" ca="1">INDIRECT(SD$203&amp;ROW())*SD$205</f>
        <v>0.3072993885784252</v>
      </c>
      <c r="SE52" s="696" cm="1">
        <f t="array" aca="1" ref="SE52" ca="1">INDIRECT(SE$203&amp;ROW())*SE$205</f>
        <v>0.2585618210787391</v>
      </c>
      <c r="SF52" s="696" cm="1">
        <f t="array" aca="1" ref="SF52" ca="1">INDIRECT(SF$203&amp;ROW())*SF$205</f>
        <v>0.13223776648222998</v>
      </c>
      <c r="SG52" s="696" cm="1">
        <f t="array" aca="1" ref="SG52" ca="1">INDIRECT(SG$203&amp;ROW())*SG$205</f>
        <v>3.7383921954634941E-2</v>
      </c>
      <c r="SH52" s="696" cm="1">
        <f t="array" aca="1" ref="SH52" ca="1">IF(INDIRECT(SH$203&amp;ROW())="-",0,INDIRECT(SH$203&amp;ROW())*SH$205)</f>
        <v>5.8372734770333126E-2</v>
      </c>
      <c r="SI52" s="696" cm="1">
        <f t="array" aca="1" ref="SI52" ca="1">INDIRECT(SI$203&amp;ROW())*SI$205</f>
        <v>0.24423887568083891</v>
      </c>
      <c r="SJ52" s="696" cm="1">
        <f t="array" aca="1" ref="SJ52" ca="1">INDIRECT(SJ$203&amp;ROW())*SJ$205</f>
        <v>0.10961749760323641</v>
      </c>
      <c r="SK52" s="696" cm="1">
        <f t="array" aca="1" ref="SK52" ca="1">INDIRECT(SK$203&amp;ROW())*SK$205</f>
        <v>0.21261490593800375</v>
      </c>
      <c r="SN52" s="606" t="s">
        <v>3480</v>
      </c>
      <c r="SO52" s="707" cm="1">
        <f t="array" aca="1" ref="SO52" ca="1">INDIRECT(SO$203&amp;ROW())*SO$205</f>
        <v>2</v>
      </c>
      <c r="SP52" s="707" cm="1">
        <f t="array" aca="1" ref="SP52" ca="1">INDIRECT(SP$203&amp;ROW())*SP$205</f>
        <v>0</v>
      </c>
      <c r="SQ52" s="707" cm="1">
        <f t="array" aca="1" ref="SQ52" ca="1">INDIRECT(SQ$203&amp;ROW())*SQ$205</f>
        <v>0</v>
      </c>
      <c r="SR52" s="707" cm="1">
        <f t="array" aca="1" ref="SR52" ca="1">INDIRECT(SR$203&amp;ROW())*SR$205</f>
        <v>3</v>
      </c>
      <c r="SS52" s="707" cm="1">
        <f t="array" aca="1" ref="SS52" ca="1">INDIRECT(SS$203&amp;ROW())*SS$205</f>
        <v>3</v>
      </c>
      <c r="ST52" s="707" cm="1">
        <f t="array" aca="1" ref="ST52" ca="1">INDIRECT(ST$203&amp;ROW())*ST$205</f>
        <v>3</v>
      </c>
      <c r="SU52" s="707" cm="1">
        <f t="array" aca="1" ref="SU52" ca="1">INDIRECT(SU$203&amp;ROW())*SU$205</f>
        <v>3</v>
      </c>
      <c r="SV52" s="707" cm="1">
        <f t="array" aca="1" ref="SV52" ca="1">INDIRECT(SV$203&amp;ROW())*SV$205</f>
        <v>3</v>
      </c>
      <c r="SW52" s="707" cm="1">
        <f t="array" aca="1" ref="SW52" ca="1">INDIRECT(SW$203&amp;ROW())*SW$205</f>
        <v>3</v>
      </c>
      <c r="SX52" s="707" cm="1">
        <f t="array" aca="1" ref="SX52" ca="1">INDIRECT(SX$203&amp;ROW())*SX$205</f>
        <v>3</v>
      </c>
      <c r="SY52" s="707" cm="1">
        <f t="array" aca="1" ref="SY52" ca="1">INDIRECT(SY$203&amp;ROW())*SY$205</f>
        <v>3</v>
      </c>
      <c r="SZ52" s="707" cm="1">
        <f t="array" aca="1" ref="SZ52" ca="1">INDIRECT(SZ$203&amp;ROW())*SZ$205</f>
        <v>3</v>
      </c>
      <c r="TA52" s="707" cm="1">
        <f t="array" aca="1" ref="TA52" ca="1">INDIRECT(TA$203&amp;ROW())*TA$205</f>
        <v>2</v>
      </c>
      <c r="TB52" s="696" cm="1">
        <f t="array" aca="1" ref="TB52" ca="1">IF(INDIRECT(TB$203&amp;ROW())="-",0,INDIRECT(TB$203&amp;ROW())*TB$205)</f>
        <v>0.52790000000000004</v>
      </c>
      <c r="TC52" s="707" cm="1">
        <f t="array" aca="1" ref="TC52" ca="1">INDIRECT(TC$203&amp;ROW())*TC$205</f>
        <v>0</v>
      </c>
      <c r="TD52" s="696" cm="1">
        <f t="array" aca="1" ref="TD52" ca="1">IF(INDIRECT(TD$203&amp;ROW())="-",0,INDIRECT(TD$203&amp;ROW())*TD$205)</f>
        <v>0.76470000000000005</v>
      </c>
      <c r="TE52" s="732" cm="1">
        <f t="array" aca="1" ref="TE52" ca="1">INDIRECT(TE$203&amp;ROW())*TE$205</f>
        <v>2</v>
      </c>
      <c r="TF52" s="707" cm="1">
        <f t="array" aca="1" ref="TF52" ca="1">INDIRECT(TF$203&amp;ROW())*TF$205</f>
        <v>2</v>
      </c>
      <c r="TG52" s="707" cm="1">
        <f t="array" aca="1" ref="TG52" ca="1">INDIRECT(TG$203&amp;ROW())*TG$205</f>
        <v>3</v>
      </c>
      <c r="TH52" s="707" cm="1">
        <f t="array" aca="1" ref="TH52" ca="1">INDIRECT(TH$203&amp;ROW())*TH$205</f>
        <v>0</v>
      </c>
      <c r="TI52" s="707" cm="1">
        <f t="array" aca="1" ref="TI52" ca="1">INDIRECT(TI$203&amp;ROW())*TI$205</f>
        <v>2</v>
      </c>
      <c r="TJ52" s="696" cm="1">
        <f t="array" aca="1" ref="TJ52" ca="1">IF(INDIRECT(TJ$203&amp;ROW())="-",0,INDIRECT(TJ$203&amp;ROW())*TJ$205)</f>
        <v>0.77380000000000004</v>
      </c>
      <c r="TK52" s="707" cm="1">
        <f t="array" aca="1" ref="TK52" ca="1">INDIRECT(TK$203&amp;ROW())*TK$205</f>
        <v>1</v>
      </c>
      <c r="TL52" s="707" cm="1">
        <f t="array" aca="1" ref="TL52" ca="1">INDIRECT(TL$203&amp;ROW())*TL$205</f>
        <v>1</v>
      </c>
      <c r="TM52" s="707" cm="1">
        <f t="array" aca="1" ref="TM52" ca="1">INDIRECT(TM$203&amp;ROW())*TM$205</f>
        <v>1</v>
      </c>
      <c r="TN52" s="707" cm="1">
        <f t="array" aca="1" ref="TN52" ca="1">IF($TM52=0,0,INDIRECT(TN$203&amp;ROW())*TN$205)</f>
        <v>1</v>
      </c>
      <c r="TO52" s="707" cm="1">
        <f t="array" aca="1" ref="TO52" ca="1">IF($TM52=0,0,INDIRECT(TO$203&amp;ROW())*TO$205)</f>
        <v>1</v>
      </c>
      <c r="TP52" s="707" cm="1">
        <f t="array" aca="1" ref="TP52" ca="1">IF($TM52=0,0,INDIRECT(TP$203&amp;ROW())*TP$205)</f>
        <v>0</v>
      </c>
      <c r="TQ52" s="707" cm="1">
        <f t="array" aca="1" ref="TQ52" ca="1">IF($TM52=0,0,INDIRECT(TQ$203&amp;ROW())*TQ$205)</f>
        <v>0</v>
      </c>
      <c r="TR52" s="707" cm="1">
        <f t="array" aca="1" ref="TR52" ca="1">INDIRECT(TR$203&amp;ROW())*TR$205</f>
        <v>1</v>
      </c>
      <c r="TS52" s="707" cm="1">
        <f t="array" aca="1" ref="TS52" ca="1">IF($TR52=0,0,INDIRECT(TS$203&amp;ROW())*TS$205)</f>
        <v>0</v>
      </c>
      <c r="TT52" s="707" cm="1">
        <f t="array" aca="1" ref="TT52" ca="1">IF($TR52=0,0,INDIRECT(TT$203&amp;ROW())*TT$205)</f>
        <v>0</v>
      </c>
      <c r="TU52" s="707" cm="1">
        <f t="array" aca="1" ref="TU52" ca="1">INDIRECT(TU$203&amp;ROW())*TU$205</f>
        <v>0</v>
      </c>
      <c r="TV52" s="707" cm="1">
        <f t="array" aca="1" ref="TV52" ca="1">INDIRECT(TV$203&amp;ROW())*TV$205</f>
        <v>1</v>
      </c>
      <c r="TW52" s="707" cm="1">
        <f t="array" aca="1" ref="TW52" ca="1">INDIRECT(TW$203&amp;ROW())*TW$205</f>
        <v>0</v>
      </c>
      <c r="TX52" s="707" cm="1">
        <f t="array" aca="1" ref="TX52" ca="1">INDIRECT(TX$203&amp;ROW())*TX$205</f>
        <v>3</v>
      </c>
      <c r="TY52" s="707" cm="1">
        <f t="array" aca="1" ref="TY52" ca="1">INDIRECT(TY$203&amp;ROW())*TY$205</f>
        <v>1</v>
      </c>
      <c r="TZ52" s="707" cm="1">
        <f t="array" aca="1" ref="TZ52" ca="1">INDIRECT(TZ$203&amp;ROW())*TZ$205</f>
        <v>2</v>
      </c>
      <c r="UA52" s="707" cm="1">
        <f t="array" aca="1" ref="UA52" ca="1">INDIRECT(UA$203&amp;ROW())*UA$205</f>
        <v>2</v>
      </c>
      <c r="UB52" s="707" cm="1">
        <f t="array" aca="1" ref="UB52" ca="1">INDIRECT(UB$203&amp;ROW())*UB$205</f>
        <v>0</v>
      </c>
      <c r="UC52" s="707" cm="1">
        <f t="array" aca="1" ref="UC52" ca="1">INDIRECT(UC$203&amp;ROW())*UC$205</f>
        <v>1</v>
      </c>
      <c r="UD52" s="707" cm="1">
        <f t="array" aca="1" ref="UD52" ca="1">INDIRECT(UD$203&amp;ROW())*UD$205</f>
        <v>1</v>
      </c>
      <c r="UE52" s="707" cm="1">
        <f t="array" aca="1" ref="UE52" ca="1">INDIRECT(UE$203&amp;ROW())*UE$205</f>
        <v>2</v>
      </c>
      <c r="UF52" s="707" cm="1">
        <f t="array" aca="1" ref="UF52" ca="1">INDIRECT(UF$203&amp;ROW())*UF$205</f>
        <v>1</v>
      </c>
      <c r="UG52" s="696" cm="1">
        <f t="array" aca="1" ref="UG52" ca="1">IF(INDIRECT(UG$203&amp;ROW())="-",0,INDIRECT(UG$203&amp;ROW())*UG$205)</f>
        <v>0.7419</v>
      </c>
      <c r="UH52" s="707" cm="1">
        <f t="array" aca="1" ref="UH52" ca="1">INDIRECT(UH$203&amp;ROW())*UH$205</f>
        <v>2</v>
      </c>
      <c r="UI52" s="707" cm="1">
        <f t="array" aca="1" ref="UI52" ca="1">INDIRECT(UI$203&amp;ROW())*UI$205</f>
        <v>1</v>
      </c>
      <c r="UJ52" s="707" cm="1">
        <f t="array" aca="1" ref="UJ52" ca="1">INDIRECT(UJ$203&amp;ROW())*UJ$205</f>
        <v>2</v>
      </c>
      <c r="UM52" s="606" t="s">
        <v>3480</v>
      </c>
      <c r="UN52" s="616">
        <f t="shared" ca="1" si="101"/>
        <v>1.3455222970601226</v>
      </c>
      <c r="UO52" s="616">
        <f t="shared" ca="1" si="101"/>
        <v>-0.6225347970107441</v>
      </c>
      <c r="UP52" s="616">
        <f t="shared" ca="1" si="101"/>
        <v>-0.88618201963763954</v>
      </c>
      <c r="UQ52" s="616">
        <f t="shared" ca="1" si="101"/>
        <v>0.29355872991449461</v>
      </c>
      <c r="UR52" s="616">
        <f t="shared" ca="1" si="101"/>
        <v>1.0502465449096676</v>
      </c>
      <c r="US52" s="616">
        <f t="shared" ca="1" si="101"/>
        <v>0.41305213694811815</v>
      </c>
      <c r="UT52" s="616">
        <f t="shared" ca="1" si="101"/>
        <v>0.30690415393182785</v>
      </c>
      <c r="UU52" s="616">
        <f t="shared" ca="1" si="101"/>
        <v>0.53359975015917405</v>
      </c>
      <c r="UV52" s="616">
        <f t="shared" ca="1" si="101"/>
        <v>0.44410973870643028</v>
      </c>
      <c r="UW52" s="616">
        <f t="shared" ca="1" si="101"/>
        <v>0.6421874155054268</v>
      </c>
      <c r="UX52" s="616">
        <f t="shared" ca="1" si="101"/>
        <v>0.28247365722383649</v>
      </c>
      <c r="UY52" s="616">
        <f t="shared" ca="1" si="101"/>
        <v>1.5108379627063613</v>
      </c>
      <c r="UZ52" s="616">
        <f t="shared" ca="1" si="101"/>
        <v>1.1960042318268584</v>
      </c>
      <c r="VA52" s="616">
        <f t="shared" ca="1" si="101"/>
        <v>-7.1152115570371863E-2</v>
      </c>
      <c r="VB52" s="616">
        <f t="shared" ca="1" si="101"/>
        <v>-0.76400504167427041</v>
      </c>
      <c r="VC52" s="616">
        <f t="shared" ca="1" si="96"/>
        <v>0.81136547065658093</v>
      </c>
      <c r="VD52" s="616">
        <f t="shared" ca="1" si="96"/>
        <v>0.85304819841956248</v>
      </c>
      <c r="VE52" s="616">
        <f t="shared" ca="1" si="96"/>
        <v>3.9909080070471406E-2</v>
      </c>
      <c r="VF52" s="616">
        <f t="shared" ca="1" si="96"/>
        <v>0.95807256683723563</v>
      </c>
      <c r="VG52" s="616">
        <f t="shared" ca="1" si="96"/>
        <v>-0.89462372206681784</v>
      </c>
      <c r="VH52" s="616">
        <f t="shared" ca="1" si="96"/>
        <v>-0.12784420028857393</v>
      </c>
      <c r="VI52" s="616">
        <f t="shared" ca="1" si="96"/>
        <v>0.79384935134970058</v>
      </c>
      <c r="VJ52" s="616">
        <f t="shared" ca="1" si="96"/>
        <v>1.1038721171937993</v>
      </c>
      <c r="VK52" s="616">
        <f t="shared" ca="1" si="96"/>
        <v>-0.49937453713488217</v>
      </c>
      <c r="VL52" s="616">
        <f t="shared" ca="1" si="96"/>
        <v>1.1863766389476611</v>
      </c>
      <c r="VM52" s="616">
        <f t="shared" ca="1" si="96"/>
        <v>1.7393845659645861</v>
      </c>
      <c r="VN52" s="616">
        <f t="shared" ca="1" si="96"/>
        <v>1.5883663456229635</v>
      </c>
      <c r="VO52" s="616">
        <f t="shared" ca="1" si="96"/>
        <v>-0.42150866262694142</v>
      </c>
      <c r="VP52" s="616">
        <f t="shared" ca="1" si="96"/>
        <v>-0.46221149066820022</v>
      </c>
      <c r="VQ52" s="616">
        <f t="shared" ca="1" si="96"/>
        <v>1.2773868528042598</v>
      </c>
      <c r="VR52" s="616">
        <f t="shared" ref="VR52:VT83" ca="1" si="110">(TS52-VR$203)/VR$204</f>
        <v>-0.64202286734458469</v>
      </c>
      <c r="VS52" s="616">
        <f t="shared" ca="1" si="107"/>
        <v>-0.40481357988865657</v>
      </c>
      <c r="VT52" s="616">
        <f t="shared" ca="1" si="107"/>
        <v>-0.3878135405833677</v>
      </c>
      <c r="VU52" s="616">
        <f t="shared" ca="1" si="107"/>
        <v>1.2114249894444582</v>
      </c>
      <c r="VV52" s="616">
        <f t="shared" ca="1" si="107"/>
        <v>-0.64337789451099625</v>
      </c>
      <c r="VW52" s="616">
        <f t="shared" ca="1" si="107"/>
        <v>0.66845613582062358</v>
      </c>
      <c r="VX52" s="616">
        <f t="shared" ca="1" si="107"/>
        <v>0.76953548521680748</v>
      </c>
      <c r="VY52" s="616">
        <f t="shared" ca="1" si="107"/>
        <v>0.70583605694264007</v>
      </c>
      <c r="VZ52" s="616">
        <f t="shared" ca="1" si="107"/>
        <v>0.68442622420316401</v>
      </c>
      <c r="WA52" s="616">
        <f t="shared" ca="1" si="107"/>
        <v>-1.1483025824394326</v>
      </c>
      <c r="WB52" s="616">
        <f t="shared" ca="1" si="107"/>
        <v>0.33435322352896929</v>
      </c>
      <c r="WC52" s="616">
        <f t="shared" ca="1" si="107"/>
        <v>0.47817673461028487</v>
      </c>
      <c r="WD52" s="616">
        <f t="shared" ca="1" si="104"/>
        <v>0.30785317554274461</v>
      </c>
      <c r="WE52" s="616">
        <f t="shared" ca="1" si="104"/>
        <v>-0.51774030365192614</v>
      </c>
      <c r="WF52" s="616">
        <f t="shared" ca="1" si="104"/>
        <v>0.27724638141044544</v>
      </c>
      <c r="WG52" s="616">
        <f t="shared" ca="1" si="87"/>
        <v>1.1042161560551988</v>
      </c>
      <c r="WH52" s="616">
        <f t="shared" ca="1" si="87"/>
        <v>0.91987607881584121</v>
      </c>
      <c r="WI52" s="627">
        <f t="shared" ca="1" si="76"/>
        <v>1.0659329460226332</v>
      </c>
      <c r="WL52" s="606" t="s">
        <v>3480</v>
      </c>
      <c r="WM52" s="700" t="str">
        <f t="shared" ca="1" si="63"/>
        <v>B</v>
      </c>
      <c r="WN52" s="479">
        <f t="shared" ca="1" si="64"/>
        <v>0.67656782899371359</v>
      </c>
      <c r="WO52" s="495">
        <f t="shared" ca="1" si="97"/>
        <v>0.73600331466769831</v>
      </c>
      <c r="WP52" s="458">
        <f t="shared" ca="1" si="97"/>
        <v>0.7103556684900233</v>
      </c>
      <c r="WQ52" s="458">
        <f t="shared" ca="1" si="97"/>
        <v>0.54583361149332033</v>
      </c>
      <c r="WR52" s="459">
        <f t="shared" ca="1" si="97"/>
        <v>0.71407872132381223</v>
      </c>
      <c r="WS52" s="495">
        <f t="shared" ca="1" si="65"/>
        <v>0.3509456843458249</v>
      </c>
      <c r="WT52" s="458">
        <f t="shared" ca="1" si="66"/>
        <v>0.32775128017746363</v>
      </c>
      <c r="WU52" s="458">
        <f t="shared" ca="1" si="67"/>
        <v>0.48213942176067376</v>
      </c>
      <c r="WV52" s="459">
        <f t="shared" ca="1" si="68"/>
        <v>0.41496493438635595</v>
      </c>
      <c r="WW52" s="484">
        <f t="shared" ca="1" si="102"/>
        <v>1.0061815737415598</v>
      </c>
      <c r="WX52" s="484">
        <f t="shared" ca="1" si="102"/>
        <v>-0.37545073607717977</v>
      </c>
      <c r="WY52" s="484">
        <f t="shared" ca="1" si="102"/>
        <v>-0.64522912849816527</v>
      </c>
      <c r="WZ52" s="484">
        <f t="shared" ca="1" si="102"/>
        <v>0.10559307515024371</v>
      </c>
      <c r="XA52" s="484">
        <f t="shared" ca="1" si="102"/>
        <v>0.5542151017488316</v>
      </c>
      <c r="XB52" s="484">
        <f t="shared" ca="1" si="102"/>
        <v>0.21821544394969081</v>
      </c>
      <c r="XC52" s="484">
        <f t="shared" ca="1" si="102"/>
        <v>0.14467461816346364</v>
      </c>
      <c r="XD52" s="484">
        <f t="shared" ca="1" si="102"/>
        <v>0.27368331185664035</v>
      </c>
      <c r="XE52" s="484">
        <f t="shared" ca="1" si="102"/>
        <v>0.21801347073098662</v>
      </c>
      <c r="XF52" s="484">
        <f t="shared" ca="1" si="102"/>
        <v>0.41324760187774212</v>
      </c>
      <c r="XG52" s="484">
        <f t="shared" ca="1" si="102"/>
        <v>0.1145148206385433</v>
      </c>
      <c r="XH52" s="484">
        <f t="shared" ca="1" si="102"/>
        <v>0.76267100357417117</v>
      </c>
      <c r="XI52" s="484">
        <f t="shared" ca="1" si="102"/>
        <v>0.83588735762379129</v>
      </c>
      <c r="XJ52" s="484">
        <f t="shared" ca="1" si="102"/>
        <v>-5.0496656420292912E-2</v>
      </c>
      <c r="XK52" s="484">
        <f t="shared" ca="1" si="102"/>
        <v>-0.54267278110123429</v>
      </c>
      <c r="XL52" s="484">
        <f t="shared" ca="1" si="98"/>
        <v>0.71676025677802357</v>
      </c>
      <c r="XM52" s="484">
        <f t="shared" ca="1" si="98"/>
        <v>0.64336895124803395</v>
      </c>
      <c r="XN52" s="484">
        <f t="shared" ca="1" si="98"/>
        <v>2.7828601533139714E-2</v>
      </c>
      <c r="XO52" s="484">
        <f t="shared" ca="1" si="98"/>
        <v>0.70341687857189839</v>
      </c>
      <c r="XP52" s="484">
        <f t="shared" ca="1" si="98"/>
        <v>-0.57255918212276347</v>
      </c>
      <c r="XQ52" s="484">
        <f t="shared" ca="1" si="98"/>
        <v>-8.50675308720171E-2</v>
      </c>
      <c r="XR52" s="484">
        <f t="shared" ca="1" si="98"/>
        <v>0.69461818243098805</v>
      </c>
      <c r="XS52" s="484">
        <f t="shared" ca="1" si="98"/>
        <v>0.68108909630857417</v>
      </c>
      <c r="XT52" s="484">
        <f t="shared" ca="1" si="98"/>
        <v>-0.30327015640201394</v>
      </c>
      <c r="XU52" s="484">
        <f t="shared" ca="1" si="98"/>
        <v>0.90140897027243294</v>
      </c>
      <c r="XV52" s="484">
        <f t="shared" ca="1" si="98"/>
        <v>0.91769929700291553</v>
      </c>
      <c r="XW52" s="484">
        <f t="shared" ca="1" si="98"/>
        <v>1.0251316394650607</v>
      </c>
      <c r="XX52" s="484">
        <f t="shared" ca="1" si="98"/>
        <v>-0.20379943838012618</v>
      </c>
      <c r="XY52" s="484">
        <f t="shared" ca="1" si="98"/>
        <v>-0.24303080179333969</v>
      </c>
      <c r="XZ52" s="484">
        <f t="shared" ca="1" si="98"/>
        <v>0.93428074414103568</v>
      </c>
      <c r="YA52" s="484">
        <f t="shared" ref="YA52:YC83" ca="1" si="111">(VR52*YA$205)</f>
        <v>-0.43779539324227229</v>
      </c>
      <c r="YB52" s="484">
        <f t="shared" ca="1" si="108"/>
        <v>-0.21272953623148902</v>
      </c>
      <c r="YC52" s="484">
        <f t="shared" ca="1" si="108"/>
        <v>-0.17304240180829866</v>
      </c>
      <c r="YD52" s="484">
        <f t="shared" ca="1" si="108"/>
        <v>0.89512192470051022</v>
      </c>
      <c r="YE52" s="484">
        <f t="shared" ca="1" si="108"/>
        <v>-0.46342509741627064</v>
      </c>
      <c r="YF52" s="484">
        <f t="shared" ca="1" si="108"/>
        <v>0.39432227452058582</v>
      </c>
      <c r="YG52" s="484">
        <f t="shared" ca="1" si="108"/>
        <v>0.53605841900202811</v>
      </c>
      <c r="YH52" s="484">
        <f t="shared" ca="1" si="108"/>
        <v>0.3761400347447329</v>
      </c>
      <c r="YI52" s="484">
        <f t="shared" ca="1" si="108"/>
        <v>0.40086843951579315</v>
      </c>
      <c r="YJ52" s="484">
        <f t="shared" ca="1" si="108"/>
        <v>-0.6812879221613154</v>
      </c>
      <c r="YK52" s="484">
        <f t="shared" ca="1" si="108"/>
        <v>5.8277766861099353E-2</v>
      </c>
      <c r="YL52" s="484">
        <f t="shared" ca="1" si="108"/>
        <v>0.15139075417761619</v>
      </c>
      <c r="YM52" s="484">
        <f t="shared" ca="1" si="105"/>
        <v>0.24575919003577301</v>
      </c>
      <c r="YN52" s="484">
        <f t="shared" ca="1" si="105"/>
        <v>-0.3691488365038233</v>
      </c>
      <c r="YO52" s="484">
        <f t="shared" ca="1" si="105"/>
        <v>0.17025700282415454</v>
      </c>
      <c r="YP52" s="484">
        <f t="shared" ca="1" si="89"/>
        <v>0.58832636794620996</v>
      </c>
      <c r="YQ52" s="484">
        <f t="shared" ca="1" si="89"/>
        <v>0.66635823149419537</v>
      </c>
      <c r="YR52" s="484">
        <f t="shared" ca="1" si="79"/>
        <v>0.79923652292777037</v>
      </c>
      <c r="YU52" s="606" t="s">
        <v>3480</v>
      </c>
      <c r="YV52" s="700" t="str">
        <f t="shared" ca="1" si="49"/>
        <v>B</v>
      </c>
      <c r="YW52" s="479">
        <f t="shared" ca="1" si="69"/>
        <v>0.69966682178063011</v>
      </c>
      <c r="YX52" s="495">
        <f t="shared" ca="1" si="99"/>
        <v>0.80985710566797242</v>
      </c>
      <c r="YY52" s="458">
        <f t="shared" ca="1" si="99"/>
        <v>0.62762717538397694</v>
      </c>
      <c r="YZ52" s="458">
        <f t="shared" ca="1" si="99"/>
        <v>0.50830133536906175</v>
      </c>
      <c r="ZA52" s="459">
        <f t="shared" ca="1" si="99"/>
        <v>0.85288167070150922</v>
      </c>
      <c r="ZB52" s="495">
        <f t="shared" ca="1" si="70"/>
        <v>0.30059041763683569</v>
      </c>
      <c r="ZC52" s="458">
        <f t="shared" ca="1" si="71"/>
        <v>5.7318892364139999E-2</v>
      </c>
      <c r="ZD52" s="458">
        <f t="shared" ca="1" si="72"/>
        <v>0.50994539954198093</v>
      </c>
      <c r="ZE52" s="459">
        <f t="shared" ca="1" si="73"/>
        <v>0.47222508262840551</v>
      </c>
      <c r="ZF52" s="484">
        <f t="shared" ca="1" si="103"/>
        <v>4.5009936569290004E-2</v>
      </c>
      <c r="ZG52" s="484">
        <f t="shared" ca="1" si="103"/>
        <v>-7.9385408814590788E-2</v>
      </c>
      <c r="ZH52" s="484">
        <f t="shared" ca="1" si="103"/>
        <v>-6.6861590023482048E-2</v>
      </c>
      <c r="ZI52" s="484">
        <f t="shared" ca="1" si="103"/>
        <v>2.1988880583922777E-2</v>
      </c>
      <c r="ZJ52" s="484">
        <f t="shared" ca="1" si="103"/>
        <v>9.1836409008688807E-2</v>
      </c>
      <c r="ZK52" s="484">
        <f t="shared" ca="1" si="103"/>
        <v>7.3425809550013654E-2</v>
      </c>
      <c r="ZL52" s="484">
        <f t="shared" ca="1" si="103"/>
        <v>2.4672875513209128E-2</v>
      </c>
      <c r="ZM52" s="484">
        <f t="shared" ca="1" si="103"/>
        <v>9.4446117703140112E-2</v>
      </c>
      <c r="ZN52" s="484">
        <f t="shared" ca="1" si="103"/>
        <v>8.9770705925095284E-2</v>
      </c>
      <c r="ZO52" s="484">
        <f t="shared" ca="1" si="103"/>
        <v>2.8984588520071332E-2</v>
      </c>
      <c r="ZP52" s="484">
        <f t="shared" ca="1" si="103"/>
        <v>2.6000050859821721E-2</v>
      </c>
      <c r="ZQ52" s="484">
        <f t="shared" ca="1" si="103"/>
        <v>2.5821286544858647E-2</v>
      </c>
      <c r="ZR52" s="484">
        <f t="shared" ca="1" si="103"/>
        <v>6.8537874740930649E-2</v>
      </c>
      <c r="ZS52" s="484">
        <f t="shared" ca="1" si="103"/>
        <v>-5.970275484564168E-3</v>
      </c>
      <c r="ZT52" s="484">
        <f t="shared" ca="1" si="103"/>
        <v>-2.7291061507312073E-2</v>
      </c>
      <c r="ZU52" s="484">
        <f t="shared" ca="1" si="100"/>
        <v>5.1350541509506804E-2</v>
      </c>
      <c r="ZV52" s="484">
        <f t="shared" ca="1" si="100"/>
        <v>4.5270410067628573E-2</v>
      </c>
      <c r="ZW52" s="484">
        <f t="shared" ca="1" si="100"/>
        <v>5.5175234891583769E-3</v>
      </c>
      <c r="ZX52" s="484">
        <f t="shared" ca="1" si="100"/>
        <v>2.7969817598544739E-2</v>
      </c>
      <c r="ZY52" s="484">
        <f t="shared" ca="1" si="100"/>
        <v>-9.6348193705378546E-2</v>
      </c>
      <c r="ZZ52" s="484">
        <f t="shared" ca="1" si="100"/>
        <v>-7.8155783354792625E-3</v>
      </c>
      <c r="AAA52" s="484">
        <f t="shared" ca="1" si="100"/>
        <v>4.796564707097515E-2</v>
      </c>
      <c r="AAB52" s="484">
        <f t="shared" ca="1" si="100"/>
        <v>0.12431811823163672</v>
      </c>
      <c r="AAC52" s="484">
        <f t="shared" ca="1" si="100"/>
        <v>-7.4874871608304394E-3</v>
      </c>
      <c r="AAD52" s="484">
        <f t="shared" ca="1" si="100"/>
        <v>0.1113065835753817</v>
      </c>
      <c r="AAE52" s="484">
        <f t="shared" ca="1" si="100"/>
        <v>0.12230055198290701</v>
      </c>
      <c r="AAF52" s="484">
        <f t="shared" ca="1" si="100"/>
        <v>0.15520859527451789</v>
      </c>
      <c r="AAG52" s="484">
        <f t="shared" ca="1" si="100"/>
        <v>-4.3018323338477257E-2</v>
      </c>
      <c r="AAH52" s="484">
        <f t="shared" ca="1" si="100"/>
        <v>-3.8008707897835295E-2</v>
      </c>
      <c r="AAI52" s="484">
        <f t="shared" ca="1" si="100"/>
        <v>9.8955202424813982E-2</v>
      </c>
      <c r="AAJ52" s="484">
        <f t="shared" ref="AAJ52:AAL83" ca="1" si="112">(VR52*AAJ$205)</f>
        <v>-5.2025335368730337E-2</v>
      </c>
      <c r="AAK52" s="484">
        <f t="shared" ca="1" si="109"/>
        <v>-3.3183772310049216E-2</v>
      </c>
      <c r="AAL52" s="484">
        <f t="shared" ca="1" si="109"/>
        <v>-1.741238539122681E-2</v>
      </c>
      <c r="AAM52" s="484">
        <f t="shared" ca="1" si="109"/>
        <v>3.2295609342675426E-2</v>
      </c>
      <c r="AAN52" s="484">
        <f t="shared" ca="1" si="109"/>
        <v>-6.1359063816095079E-2</v>
      </c>
      <c r="AAO52" s="484">
        <f t="shared" ca="1" si="109"/>
        <v>1.8805162954418208E-2</v>
      </c>
      <c r="AAP52" s="484">
        <f t="shared" ca="1" si="109"/>
        <v>2.8328516958800835E-2</v>
      </c>
      <c r="AAQ52" s="484">
        <f t="shared" ca="1" si="109"/>
        <v>7.2202153341576855E-2</v>
      </c>
      <c r="AAR52" s="484">
        <f t="shared" ca="1" si="109"/>
        <v>1.612649398533611E-2</v>
      </c>
      <c r="AAS52" s="484">
        <f t="shared" ca="1" si="109"/>
        <v>-3.1171595822786675E-2</v>
      </c>
      <c r="AAT52" s="484">
        <f t="shared" ca="1" si="109"/>
        <v>0.1027465411596778</v>
      </c>
      <c r="AAU52" s="484">
        <f t="shared" ca="1" si="109"/>
        <v>0.12363824729832018</v>
      </c>
      <c r="AAV52" s="484">
        <f t="shared" ca="1" si="106"/>
        <v>2.0354908169117208E-2</v>
      </c>
      <c r="AAW52" s="484">
        <f t="shared" ca="1" si="106"/>
        <v>-1.9355163104492604E-2</v>
      </c>
      <c r="AAX52" s="484">
        <f t="shared" ca="1" si="106"/>
        <v>2.1813761272552294E-2</v>
      </c>
      <c r="AAY52" s="484">
        <f t="shared" ca="1" si="91"/>
        <v>0.13484625623176977</v>
      </c>
      <c r="AAZ52" s="484">
        <f t="shared" ca="1" si="91"/>
        <v>0.10083451386486998</v>
      </c>
      <c r="ABA52" s="484">
        <f t="shared" ca="1" si="82"/>
        <v>0.11331661652741069</v>
      </c>
    </row>
    <row r="53" spans="1:729" ht="15" customHeight="1" x14ac:dyDescent="0.35">
      <c r="A53" s="498">
        <v>51</v>
      </c>
      <c r="B53" s="628"/>
      <c r="C53" s="606" t="s">
        <v>3534</v>
      </c>
      <c r="D53" s="629">
        <v>218</v>
      </c>
      <c r="E53" s="630" t="s">
        <v>3535</v>
      </c>
      <c r="F53" s="631" t="s">
        <v>1240</v>
      </c>
      <c r="G53" s="632">
        <v>17643.060000000001</v>
      </c>
      <c r="H53" s="504">
        <v>105642.90719688361</v>
      </c>
      <c r="I53" s="505">
        <v>6080</v>
      </c>
      <c r="J53" s="633" t="s">
        <v>3536</v>
      </c>
      <c r="K53" s="507">
        <v>2</v>
      </c>
      <c r="L53" s="603" t="s">
        <v>3537</v>
      </c>
      <c r="M53" s="828">
        <v>74</v>
      </c>
      <c r="N53" s="829">
        <v>0.70150000000000001</v>
      </c>
      <c r="O53" s="830">
        <v>0.81179999999999997</v>
      </c>
      <c r="P53" s="831">
        <v>0.51329999999999998</v>
      </c>
      <c r="Q53" s="832">
        <v>0.77929999999999999</v>
      </c>
      <c r="R53" s="829">
        <v>0.79759999999999998</v>
      </c>
      <c r="S53" s="833">
        <v>0.6129</v>
      </c>
      <c r="T53" s="833">
        <v>0.72919999999999996</v>
      </c>
      <c r="U53" s="833">
        <v>0.63043000000000005</v>
      </c>
      <c r="V53" s="833">
        <v>0.4803</v>
      </c>
      <c r="W53" s="633" t="s">
        <v>3538</v>
      </c>
      <c r="X53" s="516" t="s">
        <v>3539</v>
      </c>
      <c r="Y53" s="517">
        <v>2</v>
      </c>
      <c r="Z53" s="834">
        <v>3</v>
      </c>
      <c r="AA53" s="519" t="s">
        <v>3540</v>
      </c>
      <c r="AB53" s="520">
        <v>2018</v>
      </c>
      <c r="AC53" s="576">
        <v>0</v>
      </c>
      <c r="AD53" s="575" t="s">
        <v>1188</v>
      </c>
      <c r="AE53" s="835">
        <v>1</v>
      </c>
      <c r="AF53" s="634" t="s">
        <v>3541</v>
      </c>
      <c r="AG53" s="736" t="s">
        <v>3542</v>
      </c>
      <c r="AH53" s="636">
        <v>1</v>
      </c>
      <c r="AI53" s="636">
        <v>2</v>
      </c>
      <c r="AJ53" s="636">
        <v>2018</v>
      </c>
      <c r="AK53" s="637" t="s">
        <v>1473</v>
      </c>
      <c r="AL53" s="638" t="s">
        <v>1188</v>
      </c>
      <c r="AM53" s="639">
        <v>1</v>
      </c>
      <c r="AN53" s="636" t="s">
        <v>1188</v>
      </c>
      <c r="AO53" s="636">
        <v>1</v>
      </c>
      <c r="AP53" s="636">
        <v>1</v>
      </c>
      <c r="AQ53" s="636">
        <v>1</v>
      </c>
      <c r="AR53" s="636" t="s">
        <v>1188</v>
      </c>
      <c r="AS53" s="636">
        <v>1</v>
      </c>
      <c r="AT53" s="636">
        <v>1</v>
      </c>
      <c r="AU53" s="640">
        <v>1</v>
      </c>
      <c r="AV53" s="847" t="s">
        <v>3543</v>
      </c>
      <c r="AW53" s="642" t="s">
        <v>2513</v>
      </c>
      <c r="AX53" s="843">
        <v>2</v>
      </c>
      <c r="AY53" s="847" t="s">
        <v>3544</v>
      </c>
      <c r="AZ53" s="800">
        <v>2</v>
      </c>
      <c r="BA53" s="847" t="s">
        <v>3545</v>
      </c>
      <c r="BB53" s="631" t="s">
        <v>3492</v>
      </c>
      <c r="BC53" s="646" t="s">
        <v>3493</v>
      </c>
      <c r="BD53" s="502" t="s">
        <v>1195</v>
      </c>
      <c r="BE53" s="502" t="s">
        <v>1317</v>
      </c>
      <c r="BF53" s="502">
        <v>3</v>
      </c>
      <c r="BG53" s="502">
        <v>2008</v>
      </c>
      <c r="BH53" s="502" t="s">
        <v>1197</v>
      </c>
      <c r="BI53" s="502">
        <v>2</v>
      </c>
      <c r="BJ53" s="534">
        <v>1</v>
      </c>
      <c r="BK53" s="502" t="s">
        <v>1318</v>
      </c>
      <c r="BL53" s="631" t="s">
        <v>1257</v>
      </c>
      <c r="BM53" s="859" t="s">
        <v>3546</v>
      </c>
      <c r="BN53" s="647">
        <v>1944</v>
      </c>
      <c r="BO53" s="798" t="s">
        <v>2796</v>
      </c>
      <c r="BP53" s="647">
        <v>2008</v>
      </c>
      <c r="BQ53" s="647">
        <v>2</v>
      </c>
      <c r="BR53" s="647">
        <v>4</v>
      </c>
      <c r="BS53" s="647" t="s">
        <v>1188</v>
      </c>
      <c r="BT53" s="647" t="s">
        <v>1188</v>
      </c>
      <c r="BU53" s="647" t="s">
        <v>1188</v>
      </c>
      <c r="BV53" s="648" t="s">
        <v>1188</v>
      </c>
      <c r="BW53" s="846" t="s">
        <v>3547</v>
      </c>
      <c r="BX53" s="650">
        <v>1997</v>
      </c>
      <c r="BY53" s="647" t="s">
        <v>1611</v>
      </c>
      <c r="BZ53" s="651" t="s">
        <v>3548</v>
      </c>
      <c r="CA53" s="647">
        <v>1</v>
      </c>
      <c r="CB53" s="647" t="s">
        <v>1262</v>
      </c>
      <c r="CC53" s="847" t="s">
        <v>3549</v>
      </c>
      <c r="CD53" s="652">
        <v>2013</v>
      </c>
      <c r="CE53" s="647">
        <v>3</v>
      </c>
      <c r="CF53" s="647">
        <v>2</v>
      </c>
      <c r="CG53" s="633" t="s">
        <v>3550</v>
      </c>
      <c r="CH53" s="647">
        <v>1975</v>
      </c>
      <c r="CI53" s="647">
        <v>1997</v>
      </c>
      <c r="CJ53" s="647">
        <v>2</v>
      </c>
      <c r="CK53" s="651" t="s">
        <v>3551</v>
      </c>
      <c r="CL53" s="651" t="s">
        <v>3548</v>
      </c>
      <c r="CM53" s="647">
        <v>2</v>
      </c>
      <c r="CN53" s="647" t="s">
        <v>1214</v>
      </c>
      <c r="CO53" s="798" t="s">
        <v>3552</v>
      </c>
      <c r="CP53" s="647">
        <v>2013</v>
      </c>
      <c r="CQ53" s="647">
        <v>3</v>
      </c>
      <c r="CR53" s="650">
        <v>2</v>
      </c>
      <c r="CS53" s="847" t="s">
        <v>3553</v>
      </c>
      <c r="CT53" s="647">
        <v>2013</v>
      </c>
      <c r="CU53" s="648">
        <v>3</v>
      </c>
      <c r="CV53" s="849" t="s">
        <v>1188</v>
      </c>
      <c r="CW53" s="647" t="s">
        <v>1188</v>
      </c>
      <c r="CX53" s="657">
        <v>0</v>
      </c>
      <c r="CY53" s="863" t="s">
        <v>3554</v>
      </c>
      <c r="CZ53" s="647">
        <v>2008</v>
      </c>
      <c r="DA53" s="657">
        <v>2</v>
      </c>
      <c r="DB53" s="723">
        <v>669000</v>
      </c>
      <c r="DC53" s="753">
        <v>3</v>
      </c>
      <c r="DD53" s="659" t="s">
        <v>1493</v>
      </c>
      <c r="DE53" s="648">
        <v>2016</v>
      </c>
      <c r="DF53" s="708" t="s">
        <v>3492</v>
      </c>
      <c r="DG53" s="664" t="s">
        <v>3555</v>
      </c>
      <c r="DH53" s="663">
        <v>1</v>
      </c>
      <c r="DI53" s="642" t="s">
        <v>1262</v>
      </c>
      <c r="DJ53" s="578" t="s">
        <v>3556</v>
      </c>
      <c r="DK53" s="665">
        <v>2002</v>
      </c>
      <c r="DL53" s="665">
        <v>3</v>
      </c>
      <c r="DM53" s="655">
        <v>2</v>
      </c>
      <c r="DN53" s="790" t="s">
        <v>3492</v>
      </c>
      <c r="DO53" s="791" t="s">
        <v>3555</v>
      </c>
      <c r="DP53" s="663">
        <v>1</v>
      </c>
      <c r="DQ53" s="642" t="s">
        <v>1262</v>
      </c>
      <c r="DR53" s="578" t="s">
        <v>3556</v>
      </c>
      <c r="DS53" s="753">
        <v>2002</v>
      </c>
      <c r="DT53" s="753">
        <v>3</v>
      </c>
      <c r="DU53" s="657">
        <v>2</v>
      </c>
      <c r="DV53" s="651" t="s">
        <v>3557</v>
      </c>
      <c r="DW53" s="578" t="s">
        <v>3558</v>
      </c>
      <c r="DX53" s="647">
        <v>2013</v>
      </c>
      <c r="DY53" s="647">
        <v>3</v>
      </c>
      <c r="DZ53" s="650">
        <v>2</v>
      </c>
      <c r="EA53" s="743" t="s">
        <v>3559</v>
      </c>
      <c r="EB53" s="539" t="s">
        <v>3560</v>
      </c>
      <c r="EC53" s="647">
        <v>2</v>
      </c>
      <c r="ED53" s="668" t="s">
        <v>1274</v>
      </c>
      <c r="EE53" s="647">
        <v>1995</v>
      </c>
      <c r="EF53" s="647">
        <v>3</v>
      </c>
      <c r="EG53" s="650" t="s">
        <v>1220</v>
      </c>
      <c r="EH53" s="648">
        <v>4</v>
      </c>
      <c r="EI53" s="551" t="s">
        <v>3561</v>
      </c>
      <c r="EJ53" s="651" t="s">
        <v>3562</v>
      </c>
      <c r="EK53" s="647" t="s">
        <v>1188</v>
      </c>
      <c r="EL53" s="647" t="s">
        <v>1188</v>
      </c>
      <c r="EM53" s="669" t="s">
        <v>1188</v>
      </c>
      <c r="EN53" s="647" t="s">
        <v>3563</v>
      </c>
      <c r="EO53" s="651" t="s">
        <v>3564</v>
      </c>
      <c r="EP53" s="556">
        <v>1</v>
      </c>
      <c r="EQ53" s="556" t="s">
        <v>1262</v>
      </c>
      <c r="ER53" s="557" t="s">
        <v>3565</v>
      </c>
      <c r="ES53" s="556">
        <v>2009</v>
      </c>
      <c r="ET53" s="556">
        <v>3</v>
      </c>
      <c r="EU53" s="671">
        <v>3</v>
      </c>
      <c r="EV53" s="672"/>
      <c r="EW53" s="673"/>
      <c r="EX53" s="674"/>
      <c r="EY53" s="631" t="s">
        <v>1455</v>
      </c>
      <c r="EZ53" s="631" t="s">
        <v>1188</v>
      </c>
      <c r="FA53" s="675"/>
      <c r="FB53" s="648">
        <v>0</v>
      </c>
      <c r="FC53" s="676"/>
      <c r="FD53" s="647"/>
      <c r="FE53" s="648"/>
      <c r="FF53" s="652" t="s">
        <v>1281</v>
      </c>
      <c r="FG53" s="563" t="s">
        <v>1282</v>
      </c>
      <c r="FH53" s="631" t="str">
        <f t="shared" si="0"/>
        <v>C</v>
      </c>
      <c r="FI53" s="677">
        <f t="shared" si="1"/>
        <v>1.5333333333333332</v>
      </c>
      <c r="FJ53" s="678">
        <f t="shared" si="2"/>
        <v>1.6</v>
      </c>
      <c r="FK53" s="679">
        <f t="shared" si="3"/>
        <v>1</v>
      </c>
      <c r="FL53" s="680">
        <f t="shared" si="4"/>
        <v>2</v>
      </c>
      <c r="FM53" s="681">
        <v>0</v>
      </c>
      <c r="FN53" s="574" t="s">
        <v>1188</v>
      </c>
      <c r="FO53" s="470" t="s">
        <v>1188</v>
      </c>
      <c r="FP53" s="470" t="s">
        <v>1188</v>
      </c>
      <c r="FQ53" s="430">
        <v>0</v>
      </c>
      <c r="FR53" s="682" t="s">
        <v>1188</v>
      </c>
      <c r="FS53" s="369">
        <v>0</v>
      </c>
      <c r="FT53" s="574" t="s">
        <v>1188</v>
      </c>
      <c r="FU53" s="575" t="s">
        <v>1188</v>
      </c>
      <c r="FV53" s="369">
        <v>0</v>
      </c>
      <c r="FW53" s="574" t="s">
        <v>1188</v>
      </c>
      <c r="FX53" s="575" t="s">
        <v>1188</v>
      </c>
      <c r="FY53" s="369">
        <v>1</v>
      </c>
      <c r="FZ53" s="574">
        <v>2019</v>
      </c>
      <c r="GA53" s="470" t="s">
        <v>2941</v>
      </c>
      <c r="GB53" s="521" t="s">
        <v>3566</v>
      </c>
      <c r="GC53" s="369">
        <v>0</v>
      </c>
      <c r="GD53" s="574" t="s">
        <v>1188</v>
      </c>
      <c r="GE53" s="470" t="s">
        <v>1188</v>
      </c>
      <c r="GF53" s="685" t="s">
        <v>1188</v>
      </c>
      <c r="GG53" s="734">
        <v>2</v>
      </c>
      <c r="GH53" s="574">
        <v>2012</v>
      </c>
      <c r="GI53" s="684" t="s">
        <v>3567</v>
      </c>
      <c r="GJ53" s="521" t="s">
        <v>3568</v>
      </c>
      <c r="GK53" s="369">
        <v>2</v>
      </c>
      <c r="GL53" s="430">
        <v>2013</v>
      </c>
      <c r="GM53" s="686" t="s">
        <v>3569</v>
      </c>
      <c r="GN53" s="572" t="s">
        <v>3570</v>
      </c>
      <c r="GO53" s="878">
        <v>1</v>
      </c>
      <c r="GP53" s="578" t="s">
        <v>3571</v>
      </c>
      <c r="GQ53" s="879">
        <v>1</v>
      </c>
      <c r="GR53" s="879">
        <v>1</v>
      </c>
      <c r="GS53" s="879">
        <v>1</v>
      </c>
      <c r="GT53" s="880">
        <v>1</v>
      </c>
      <c r="GU53" s="715">
        <v>1</v>
      </c>
      <c r="GV53" s="578" t="s">
        <v>3571</v>
      </c>
      <c r="GW53" s="879">
        <v>1</v>
      </c>
      <c r="GX53" s="880">
        <v>1</v>
      </c>
      <c r="GY53" s="874">
        <v>0</v>
      </c>
      <c r="GZ53" s="582" t="s">
        <v>1188</v>
      </c>
      <c r="HA53" s="583" t="s">
        <v>1293</v>
      </c>
      <c r="HB53" s="584">
        <v>1</v>
      </c>
      <c r="HC53" s="585">
        <v>2</v>
      </c>
      <c r="HD53" s="586" t="s">
        <v>3572</v>
      </c>
      <c r="HE53" s="557" t="s">
        <v>3573</v>
      </c>
      <c r="HF53" s="587">
        <v>2010</v>
      </c>
      <c r="HG53" s="587">
        <v>2010</v>
      </c>
      <c r="HH53" s="588">
        <v>0</v>
      </c>
      <c r="HI53" s="586" t="s">
        <v>1188</v>
      </c>
      <c r="HJ53" s="690" t="s">
        <v>1188</v>
      </c>
      <c r="HK53" s="691" t="s">
        <v>1188</v>
      </c>
      <c r="HL53" s="692">
        <v>2</v>
      </c>
      <c r="HM53" s="591" t="s">
        <v>3574</v>
      </c>
      <c r="HN53" s="592">
        <v>2004</v>
      </c>
      <c r="HO53" s="681" t="s">
        <v>1188</v>
      </c>
      <c r="HP53" s="574" t="s">
        <v>1188</v>
      </c>
      <c r="HQ53" s="472" t="str">
        <f t="shared" si="5"/>
        <v>-</v>
      </c>
      <c r="HR53" s="593" t="s">
        <v>1188</v>
      </c>
      <c r="HS53" s="574" t="s">
        <v>1188</v>
      </c>
      <c r="HT53" s="574" t="s">
        <v>1188</v>
      </c>
      <c r="HU53" s="574" t="s">
        <v>1188</v>
      </c>
      <c r="HV53" s="574" t="s">
        <v>1188</v>
      </c>
      <c r="HW53" s="574" t="s">
        <v>1188</v>
      </c>
      <c r="HX53" s="574" t="s">
        <v>1188</v>
      </c>
      <c r="HY53" s="574" t="s">
        <v>1188</v>
      </c>
      <c r="HZ53" s="574" t="s">
        <v>1188</v>
      </c>
      <c r="IA53" s="574" t="s">
        <v>1188</v>
      </c>
      <c r="IB53" s="574" t="s">
        <v>1188</v>
      </c>
      <c r="IC53" s="574" t="s">
        <v>1188</v>
      </c>
      <c r="ID53" s="681" t="s">
        <v>1188</v>
      </c>
      <c r="IE53" s="369" t="s">
        <v>1188</v>
      </c>
      <c r="IF53" s="574" t="s">
        <v>1188</v>
      </c>
      <c r="IG53" s="472" t="str">
        <f t="shared" si="6"/>
        <v>-</v>
      </c>
      <c r="IH53" s="609">
        <v>0.48512085943354188</v>
      </c>
      <c r="II53" s="694">
        <v>0.50067709692727513</v>
      </c>
      <c r="IJ53" s="695">
        <v>0.38311576041822204</v>
      </c>
      <c r="IK53" s="696">
        <v>0.47662067009808207</v>
      </c>
      <c r="IL53" s="696">
        <v>0.52170352521348085</v>
      </c>
      <c r="IM53" s="697">
        <v>0.62126843197931558</v>
      </c>
      <c r="IN53" s="599">
        <v>2</v>
      </c>
      <c r="IO53" s="600">
        <v>3</v>
      </c>
      <c r="IP53" s="601">
        <v>3</v>
      </c>
      <c r="IQ53" s="600">
        <v>27</v>
      </c>
      <c r="IR53" s="587">
        <v>38</v>
      </c>
      <c r="IS53" s="601">
        <v>65</v>
      </c>
      <c r="IT53" s="599">
        <v>2</v>
      </c>
      <c r="IU53" s="600">
        <v>16</v>
      </c>
      <c r="IV53" s="587">
        <v>24</v>
      </c>
      <c r="IW53" s="601">
        <v>21</v>
      </c>
      <c r="IX53" s="602">
        <v>61</v>
      </c>
      <c r="IY53" s="681">
        <v>1</v>
      </c>
      <c r="IZ53" s="603" t="s">
        <v>3575</v>
      </c>
      <c r="JA53" s="681">
        <v>2</v>
      </c>
      <c r="JB53" s="603" t="s">
        <v>3576</v>
      </c>
      <c r="JC53" s="763">
        <v>0</v>
      </c>
      <c r="JD53" s="683" t="s">
        <v>1188</v>
      </c>
      <c r="JE53" s="684" t="s">
        <v>1188</v>
      </c>
      <c r="JF53" s="470" t="s">
        <v>1188</v>
      </c>
      <c r="JG53" s="472" t="s">
        <v>1188</v>
      </c>
      <c r="JH53" s="763">
        <v>2</v>
      </c>
      <c r="JI53" s="683">
        <v>3</v>
      </c>
      <c r="JJ53" s="684" t="s">
        <v>3577</v>
      </c>
      <c r="JK53" s="471" t="s">
        <v>3540</v>
      </c>
      <c r="JL53" s="764">
        <v>2018</v>
      </c>
      <c r="JM53" s="734">
        <v>1</v>
      </c>
      <c r="JN53" s="683">
        <v>2</v>
      </c>
      <c r="JO53" s="683">
        <v>1</v>
      </c>
      <c r="JP53" s="684" t="s">
        <v>3578</v>
      </c>
      <c r="JQ53" s="471" t="s">
        <v>3579</v>
      </c>
      <c r="JR53" s="764">
        <v>2019</v>
      </c>
      <c r="JS53" s="734">
        <v>1</v>
      </c>
      <c r="JT53" s="683">
        <v>3</v>
      </c>
      <c r="JU53" s="684" t="s">
        <v>3580</v>
      </c>
      <c r="JV53" s="471" t="s">
        <v>3581</v>
      </c>
      <c r="JW53" s="764">
        <v>2020</v>
      </c>
      <c r="JX53" s="606">
        <v>2</v>
      </c>
      <c r="JY53" s="750" t="s">
        <v>3582</v>
      </c>
      <c r="JZ53" s="606">
        <v>2008</v>
      </c>
      <c r="KA53" s="606">
        <f t="shared" si="7"/>
        <v>1</v>
      </c>
      <c r="KB53" s="606"/>
      <c r="KC53" s="606"/>
      <c r="KD53" s="606"/>
      <c r="KE53" s="606">
        <v>1</v>
      </c>
      <c r="KF53" s="606">
        <f t="shared" si="8"/>
        <v>0</v>
      </c>
      <c r="KG53" s="606"/>
      <c r="KH53" s="606"/>
      <c r="KI53" s="606"/>
      <c r="KJ53" s="606"/>
      <c r="KK53" s="606">
        <v>1</v>
      </c>
      <c r="KL53" s="606">
        <v>1</v>
      </c>
      <c r="KM53" s="608">
        <f t="shared" si="9"/>
        <v>0.42028316259384157</v>
      </c>
      <c r="KN53" s="609">
        <v>-0.39858418703079224</v>
      </c>
      <c r="KO53" s="609">
        <v>37.019229888916016</v>
      </c>
      <c r="KP53" s="610">
        <v>10</v>
      </c>
      <c r="KQ53" s="608">
        <f t="shared" si="10"/>
        <v>0.40071781873703005</v>
      </c>
      <c r="KR53" s="609">
        <v>-0.49641090631484985</v>
      </c>
      <c r="KS53" s="609">
        <v>34.615383148193359</v>
      </c>
      <c r="KT53" s="610">
        <v>13</v>
      </c>
      <c r="KU53" s="610">
        <v>38</v>
      </c>
      <c r="KV53" s="563" t="s">
        <v>1237</v>
      </c>
      <c r="KW53" s="606" t="s">
        <v>3534</v>
      </c>
      <c r="KX53" s="700" t="str">
        <f t="shared" ca="1" si="11"/>
        <v>B</v>
      </c>
      <c r="KY53" s="701">
        <f t="shared" ca="1" si="12"/>
        <v>0.72461351150296172</v>
      </c>
      <c r="KZ53" s="702">
        <f t="shared" ca="1" si="13"/>
        <v>0.60093882352941175</v>
      </c>
      <c r="LA53" s="703">
        <f t="shared" ca="1" si="54"/>
        <v>0.75575238095238095</v>
      </c>
      <c r="LB53" s="703">
        <f t="shared" ca="1" si="92"/>
        <v>0.90773333333333328</v>
      </c>
      <c r="LC53" s="704">
        <f t="shared" ca="1" si="93"/>
        <v>0.63402950819672121</v>
      </c>
      <c r="LD53" s="696" cm="1">
        <f t="array" aca="1" ref="LD53" ca="1">INDIRECT(LD$203&amp;ROW())*LD$205</f>
        <v>4</v>
      </c>
      <c r="LE53" s="696" cm="1">
        <f t="array" aca="1" ref="LE53" ca="1">INDIRECT(LE$203&amp;ROW())*LE$205</f>
        <v>0</v>
      </c>
      <c r="LF53" s="696" cm="1">
        <f t="array" aca="1" ref="LF53" ca="1">INDIRECT(LF$203&amp;ROW())*LF$205</f>
        <v>8</v>
      </c>
      <c r="LG53" s="696" cm="1">
        <f t="array" aca="1" ref="LG53" ca="1">INDIRECT(LG$203&amp;ROW())*LG$205</f>
        <v>3</v>
      </c>
      <c r="LH53" s="696" cm="1">
        <f t="array" aca="1" ref="LH53" ca="1">INDIRECT(LH$203&amp;ROW())*LH$205</f>
        <v>2</v>
      </c>
      <c r="LI53" s="696" cm="1">
        <f t="array" aca="1" ref="LI53" ca="1">INDIRECT(LI$203&amp;ROW())*LI$205</f>
        <v>3</v>
      </c>
      <c r="LJ53" s="696" cm="1">
        <f t="array" aca="1" ref="LJ53" ca="1">INDIRECT(LJ$203&amp;ROW())*LJ$205</f>
        <v>3</v>
      </c>
      <c r="LK53" s="696" cm="1">
        <f t="array" aca="1" ref="LK53" ca="1">INDIRECT(LK$203&amp;ROW())*LK$205</f>
        <v>3</v>
      </c>
      <c r="LL53" s="696" cm="1">
        <f t="array" aca="1" ref="LL53" ca="1">INDIRECT(LL$203&amp;ROW())*LL$205</f>
        <v>3</v>
      </c>
      <c r="LM53" s="696" cm="1">
        <f t="array" aca="1" ref="LM53" ca="1">INDIRECT(LM$203&amp;ROW())*LM$205</f>
        <v>6</v>
      </c>
      <c r="LN53" s="696" cm="1">
        <f t="array" aca="1" ref="LN53" ca="1">INDIRECT(LN$203&amp;ROW())*LN$205</f>
        <v>3</v>
      </c>
      <c r="LO53" s="696" cm="1">
        <f t="array" aca="1" ref="LO53" ca="1">INDIRECT(LO$203&amp;ROW())*LO$205</f>
        <v>6</v>
      </c>
      <c r="LP53" s="696" cm="1">
        <f t="array" aca="1" ref="LP53" ca="1">INDIRECT(LP$203&amp;ROW())*LP$205</f>
        <v>4</v>
      </c>
      <c r="LQ53" s="696" cm="1">
        <f t="array" aca="1" ref="LQ53" ca="1">IF(INDIRECT(LQ$203&amp;ROW())="-",0,INDIRECT(LQ$203&amp;ROW())*LQ$205)</f>
        <v>3.0797999999999996</v>
      </c>
      <c r="LR53" s="696" cm="1">
        <f t="array" aca="1" ref="LR53" ca="1">INDIRECT(LR$203&amp;ROW())*LR$205</f>
        <v>0</v>
      </c>
      <c r="LS53" s="696" cm="1">
        <f t="array" aca="1" ref="LS53" ca="1">IF(INDIRECT(LS$203&amp;ROW())="-",0,INDIRECT(LS$203&amp;ROW())*LS$205)</f>
        <v>4.8708</v>
      </c>
      <c r="LT53" s="696" cm="1">
        <f t="array" aca="1" ref="LT53" ca="1">INDIRECT(LT$203&amp;ROW())*LT$205</f>
        <v>4</v>
      </c>
      <c r="LU53" s="696" cm="1">
        <f t="array" aca="1" ref="LU53" ca="1">INDIRECT(LU$203&amp;ROW())*LU$205</f>
        <v>2</v>
      </c>
      <c r="LV53" s="696" cm="1">
        <f t="array" aca="1" ref="LV53" ca="1">INDIRECT(LV$203&amp;ROW())*LV$205</f>
        <v>3</v>
      </c>
      <c r="LW53" s="696" cm="1">
        <f t="array" aca="1" ref="LW53" ca="1">INDIRECT(LW$203&amp;ROW())*LW$205</f>
        <v>0</v>
      </c>
      <c r="LX53" s="696" cm="1">
        <f t="array" aca="1" ref="LX53" ca="1">INDIRECT(LX$203&amp;ROW())*LX$205</f>
        <v>2</v>
      </c>
      <c r="LY53" s="696" cm="1">
        <f t="array" aca="1" ref="LY53" ca="1">IF(INDIRECT(LY$203&amp;ROW())="-",0,INDIRECT(LY$203&amp;ROW())*LY$205)</f>
        <v>4.7855999999999996</v>
      </c>
      <c r="LZ53" s="696" cm="1">
        <f t="array" aca="1" ref="LZ53" ca="1">INDIRECT(LZ$203&amp;ROW())*LZ$205</f>
        <v>2</v>
      </c>
      <c r="MA53" s="696" cm="1">
        <f t="array" aca="1" ref="MA53" ca="1">INDIRECT(MA$203&amp;ROW())*MA$205</f>
        <v>4</v>
      </c>
      <c r="MB53" s="696" cm="1">
        <f t="array" aca="1" ref="MB53" ca="1">INDIRECT(MB$203&amp;ROW())*MB$205</f>
        <v>4</v>
      </c>
      <c r="MC53" s="696" cm="1">
        <f t="array" aca="1" ref="MC53" ca="1">IF($MB53=0,0,INDIRECT(MC$203&amp;ROW())*MC$205)</f>
        <v>0.5</v>
      </c>
      <c r="MD53" s="696" cm="1">
        <f t="array" aca="1" ref="MD53" ca="1">IF($MB53=0,0,INDIRECT(MD$203&amp;ROW())*MD$205)</f>
        <v>0.5</v>
      </c>
      <c r="ME53" s="696" cm="1">
        <f t="array" aca="1" ref="ME53" ca="1">IF($MB53=0,0,INDIRECT(ME$203&amp;ROW())*ME$205)</f>
        <v>0.5</v>
      </c>
      <c r="MF53" s="696" cm="1">
        <f t="array" aca="1" ref="MF53" ca="1">IF($MB53=0,0,INDIRECT(MF$203&amp;ROW())*MF$205)</f>
        <v>0.5</v>
      </c>
      <c r="MG53" s="696" cm="1">
        <f t="array" aca="1" ref="MG53" ca="1">INDIRECT(MG$203&amp;ROW())*MG$205</f>
        <v>4</v>
      </c>
      <c r="MH53" s="696" cm="1">
        <f t="array" aca="1" ref="MH53" ca="1">IF($MG53=0,0,INDIRECT(MH$203&amp;ROW())*MH$205)</f>
        <v>0.5</v>
      </c>
      <c r="MI53" s="696" cm="1">
        <f t="array" aca="1" ref="MI53" ca="1">IF($MG53=0,0,INDIRECT(MI$203&amp;ROW())*MI$205)</f>
        <v>0.5</v>
      </c>
      <c r="MJ53" s="696" cm="1">
        <f t="array" aca="1" ref="MJ53" ca="1">INDIRECT(MJ$203&amp;ROW())*MJ$205</f>
        <v>0</v>
      </c>
      <c r="MK53" s="696" cm="1">
        <f t="array" aca="1" ref="MK53" ca="1">INDIRECT(MK$203&amp;ROW())*MK$205</f>
        <v>4</v>
      </c>
      <c r="ML53" s="696" cm="1">
        <f t="array" aca="1" ref="ML53" ca="1">INDIRECT(ML$203&amp;ROW())*ML$205</f>
        <v>0</v>
      </c>
      <c r="MM53" s="696" cm="1">
        <f t="array" aca="1" ref="MM53" ca="1">INDIRECT(MM$203&amp;ROW())*MM$205</f>
        <v>6</v>
      </c>
      <c r="MN53" s="696" cm="1">
        <f t="array" aca="1" ref="MN53" ca="1">INDIRECT(MN$203&amp;ROW())*MN$205</f>
        <v>0</v>
      </c>
      <c r="MO53" s="696" cm="1">
        <f t="array" aca="1" ref="MO53" ca="1">INDIRECT(MO$203&amp;ROW())*MO$205</f>
        <v>2</v>
      </c>
      <c r="MP53" s="696" cm="1">
        <f t="array" aca="1" ref="MP53" ca="1">INDIRECT(MP$203&amp;ROW())*MP$205</f>
        <v>2</v>
      </c>
      <c r="MQ53" s="696" cm="1">
        <f t="array" aca="1" ref="MQ53" ca="1">INDIRECT(MQ$203&amp;ROW())*MQ$205</f>
        <v>0</v>
      </c>
      <c r="MR53" s="696" cm="1">
        <f t="array" aca="1" ref="MR53" ca="1">INDIRECT(MR$203&amp;ROW())*MR$205</f>
        <v>2</v>
      </c>
      <c r="MS53" s="696" cm="1">
        <f t="array" aca="1" ref="MS53" ca="1">INDIRECT(MS$203&amp;ROW())*MS$205</f>
        <v>2</v>
      </c>
      <c r="MT53" s="696" cm="1">
        <f t="array" aca="1" ref="MT53" ca="1">INDIRECT(MT$203&amp;ROW())*MT$205</f>
        <v>2</v>
      </c>
      <c r="MU53" s="696" cm="1">
        <f t="array" aca="1" ref="MU53" ca="1">INDIRECT(MU$203&amp;ROW())*MU$205</f>
        <v>2</v>
      </c>
      <c r="MV53" s="696" cm="1">
        <f t="array" aca="1" ref="MV53" ca="1">IF(INDIRECT(MV$203&amp;ROW())="-",0,INDIRECT(MV$203&amp;ROW())*MV$205)</f>
        <v>4.6757999999999997</v>
      </c>
      <c r="MW53" s="696" cm="1">
        <f t="array" aca="1" ref="MW53" ca="1">INDIRECT(MW$203&amp;ROW())*MW$205</f>
        <v>4</v>
      </c>
      <c r="MX53" s="696" cm="1">
        <f t="array" aca="1" ref="MX53" ca="1">INDIRECT(MX$203&amp;ROW())*MX$205</f>
        <v>4</v>
      </c>
      <c r="MY53" s="696" cm="1">
        <f t="array" aca="1" ref="MY53" ca="1">INDIRECT(MY$203&amp;ROW())*MY$205</f>
        <v>4</v>
      </c>
      <c r="NA53" s="701">
        <f t="shared" si="16"/>
        <v>0.76861707317073169</v>
      </c>
      <c r="NB53" s="617">
        <f t="shared" si="17"/>
        <v>0.7008428571428571</v>
      </c>
      <c r="NC53" s="695">
        <f t="shared" si="18"/>
        <v>0.90750769230769224</v>
      </c>
      <c r="ND53" s="697">
        <f t="shared" si="19"/>
        <v>0.69552962962962961</v>
      </c>
      <c r="NE53" s="694">
        <f t="shared" si="20"/>
        <v>0.76812431306272777</v>
      </c>
      <c r="NF53" s="682" t="str">
        <f t="shared" si="21"/>
        <v>A</v>
      </c>
      <c r="NH53" s="606" t="s">
        <v>3534</v>
      </c>
      <c r="NI53" s="563" t="str">
        <f t="shared" si="22"/>
        <v>B</v>
      </c>
      <c r="NJ53" s="563" t="str">
        <f t="shared" si="23"/>
        <v>A</v>
      </c>
      <c r="NK53" s="563" t="str">
        <f t="shared" ca="1" si="24"/>
        <v>B</v>
      </c>
      <c r="NL53" s="563" t="str">
        <f t="shared" ca="1" si="25"/>
        <v>B</v>
      </c>
      <c r="NM53" s="563" t="str">
        <f t="shared" ca="1" si="26"/>
        <v>A</v>
      </c>
      <c r="NN53" s="563" t="str">
        <f t="shared" ca="1" si="55"/>
        <v>A</v>
      </c>
      <c r="NO53" s="563" t="str">
        <f t="shared" ca="1" si="56"/>
        <v>A</v>
      </c>
      <c r="NP53" s="606" t="str">
        <f t="shared" si="27"/>
        <v>Yes</v>
      </c>
      <c r="NQ53" s="682" t="str">
        <f t="shared" si="28"/>
        <v>-</v>
      </c>
      <c r="NR53" s="682" t="e">
        <f>IF(OR(AND(NI53="A",OR(NJ53="C",NJ53="D")),AND(NI53="A",OR(#REF!="C",#REF!="D")),AND(NI53="B",OR(NJ53="D",#REF!="D")),AND(OR(NI53="C",NI53="D"),OR(NJ53="A",NJ53="B")),AND(OR(NI53="C",NI53="D"),OR(#REF!="A",#REF!="B")),AND(OR(NJ53="A",#REF!="A",NJ53="B",#REF!="B"),OR(NP53="-",NQ53="-")),AND(OR(NJ53="C",#REF!="C",NJ53="D",#REF!="D"),NP53="Yes")),"Yes","-")</f>
        <v>#REF!</v>
      </c>
      <c r="NS53" s="607" t="s">
        <v>3583</v>
      </c>
      <c r="NT53" s="619">
        <f t="shared" si="29"/>
        <v>0.70150000000000001</v>
      </c>
      <c r="NU53" s="619">
        <f t="shared" si="30"/>
        <v>0.76812431306272777</v>
      </c>
      <c r="NV53" s="619">
        <f t="shared" ca="1" si="31"/>
        <v>0.72461351150296172</v>
      </c>
      <c r="NW53" s="619">
        <f t="shared" ca="1" si="57"/>
        <v>0.72292294266051693</v>
      </c>
      <c r="NX53" s="619">
        <f t="shared" ca="1" si="58"/>
        <v>0.77796156617071799</v>
      </c>
      <c r="NY53" s="620">
        <f t="shared" ca="1" si="59"/>
        <v>0.75738792481215278</v>
      </c>
      <c r="NZ53" s="620">
        <f t="shared" ca="1" si="60"/>
        <v>0.79891074883329116</v>
      </c>
      <c r="OA53" s="705" t="s">
        <v>1188</v>
      </c>
      <c r="OB53" s="706" t="s">
        <v>1188</v>
      </c>
      <c r="OC53" s="494"/>
      <c r="OE53" s="606" t="s">
        <v>3534</v>
      </c>
      <c r="OF53" s="700" t="str">
        <f t="shared" ca="1" si="32"/>
        <v>B</v>
      </c>
      <c r="OG53" s="701">
        <f t="shared" ca="1" si="61"/>
        <v>0.72292294266051693</v>
      </c>
      <c r="OH53" s="705">
        <f t="shared" ca="1" si="33"/>
        <v>0.72764377483731024</v>
      </c>
      <c r="OI53" s="696">
        <f t="shared" ca="1" si="34"/>
        <v>0.71804708858218325</v>
      </c>
      <c r="OJ53" s="696">
        <f t="shared" ca="1" si="35"/>
        <v>0.78189377248341363</v>
      </c>
      <c r="OK53" s="697">
        <f t="shared" ca="1" si="36"/>
        <v>0.66410713473916028</v>
      </c>
      <c r="OL53" s="696" cm="1">
        <f t="array" aca="1" ref="OL53" ca="1">INDIRECT(OL$203&amp;ROW())*OL$205</f>
        <v>0.74780000000000002</v>
      </c>
      <c r="OM53" s="696" cm="1">
        <f t="array" aca="1" ref="OM53" ca="1">INDIRECT(OM$203&amp;ROW())*OM$205</f>
        <v>0</v>
      </c>
      <c r="ON53" s="696" cm="1">
        <f t="array" aca="1" ref="ON53" ca="1">INDIRECT(ON$203&amp;ROW())*ON$205</f>
        <v>1.4561999999999999</v>
      </c>
      <c r="OO53" s="696" cm="1">
        <f t="array" aca="1" ref="OO53" ca="1">INDIRECT(OO$203&amp;ROW())*OO$205</f>
        <v>1.0790999999999999</v>
      </c>
      <c r="OP53" s="696" cm="1">
        <f t="array" aca="1" ref="OP53" ca="1">INDIRECT(OP$203&amp;ROW())*OP$205</f>
        <v>1.0553999999999999</v>
      </c>
      <c r="OQ53" s="696" cm="1">
        <f t="array" aca="1" ref="OQ53" ca="1">INDIRECT(OQ$203&amp;ROW())*OQ$205</f>
        <v>1.5849</v>
      </c>
      <c r="OR53" s="696" cm="1">
        <f t="array" aca="1" ref="OR53" ca="1">INDIRECT(OR$203&amp;ROW())*OR$205</f>
        <v>1.4141999999999999</v>
      </c>
      <c r="OS53" s="696" cm="1">
        <f t="array" aca="1" ref="OS53" ca="1">INDIRECT(OS$203&amp;ROW())*OS$205</f>
        <v>1.5387</v>
      </c>
      <c r="OT53" s="696" cm="1">
        <f t="array" aca="1" ref="OT53" ca="1">INDIRECT(OT$203&amp;ROW())*OT$205</f>
        <v>1.4727000000000001</v>
      </c>
      <c r="OU53" s="696" cm="1">
        <f t="array" aca="1" ref="OU53" ca="1">INDIRECT(OU$203&amp;ROW())*OU$205</f>
        <v>1.9304999999999999</v>
      </c>
      <c r="OV53" s="696" cm="1">
        <f t="array" aca="1" ref="OV53" ca="1">INDIRECT(OV$203&amp;ROW())*OV$205</f>
        <v>1.2161999999999999</v>
      </c>
      <c r="OW53" s="696" cm="1">
        <f t="array" aca="1" ref="OW53" ca="1">INDIRECT(OW$203&amp;ROW())*OW$205</f>
        <v>1.5144000000000002</v>
      </c>
      <c r="OX53" s="696" cm="1">
        <f t="array" aca="1" ref="OX53" ca="1">INDIRECT(OX$203&amp;ROW())*OX$205</f>
        <v>1.3977999999999999</v>
      </c>
      <c r="OY53" s="696" cm="1">
        <f t="array" aca="1" ref="OY53" ca="1">IF(INDIRECT(OY$203&amp;ROW())="-",0,INDIRECT(OY$203&amp;ROW())*OY$205)</f>
        <v>0.36428900999999997</v>
      </c>
      <c r="OZ53" s="696" cm="1">
        <f t="array" aca="1" ref="OZ53" ca="1">INDIRECT(OZ$203&amp;ROW())*OZ$205</f>
        <v>0</v>
      </c>
      <c r="PA53" s="696" cm="1">
        <f t="array" aca="1" ref="PA53" ca="1">IF(INDIRECT(PA$203&amp;ROW())="-",0,INDIRECT(PA$203&amp;ROW())*PA$205)</f>
        <v>0.71714411999999994</v>
      </c>
      <c r="PB53" s="705" cm="1">
        <f t="array" aca="1" ref="PB53" ca="1">INDIRECT(PB$203&amp;ROW())*PB$205</f>
        <v>1.5084</v>
      </c>
      <c r="PC53" s="696" cm="1">
        <f t="array" aca="1" ref="PC53" ca="1">INDIRECT(PC$203&amp;ROW())*PC$205</f>
        <v>1.3946000000000001</v>
      </c>
      <c r="PD53" s="696" cm="1">
        <f t="array" aca="1" ref="PD53" ca="1">INDIRECT(PD$203&amp;ROW())*PD$205</f>
        <v>2.2025999999999999</v>
      </c>
      <c r="PE53" s="696" cm="1">
        <f t="array" aca="1" ref="PE53" ca="1">INDIRECT(PE$203&amp;ROW())*PE$205</f>
        <v>0</v>
      </c>
      <c r="PF53" s="696" cm="1">
        <f t="array" aca="1" ref="PF53" ca="1">INDIRECT(PF$203&amp;ROW())*PF$205</f>
        <v>1.3308</v>
      </c>
      <c r="PG53" s="696" cm="1">
        <f t="array" aca="1" ref="PG53" ca="1">IF(INDIRECT(PG$203&amp;ROW())="-",0,INDIRECT(PG$203&amp;ROW())*PG$205)</f>
        <v>0.69789999999999996</v>
      </c>
      <c r="PH53" s="696" cm="1">
        <f t="array" aca="1" ref="PH53" ca="1">INDIRECT(PH$203&amp;ROW())*PH$205</f>
        <v>0.61699999999999999</v>
      </c>
      <c r="PI53" s="696" cm="1">
        <f t="array" aca="1" ref="PI53" ca="1">INDIRECT(PI$203&amp;ROW())*PI$205</f>
        <v>1.2145999999999999</v>
      </c>
      <c r="PJ53" s="696" cm="1">
        <f t="array" aca="1" ref="PJ53" ca="1">INDIRECT(PJ$203&amp;ROW())*PJ$205</f>
        <v>0.75980000000000003</v>
      </c>
      <c r="PK53" s="696" cm="1">
        <f t="array" aca="1" ref="PK53" ca="1">IF($PJ53=0,0,INDIRECT(PK$203&amp;ROW())*PK$205)</f>
        <v>0.52759999999999996</v>
      </c>
      <c r="PL53" s="696" cm="1">
        <f t="array" aca="1" ref="PL53" ca="1">IF($MPE53=0,0,INDIRECT(PL$203&amp;ROW())*PL$205)</f>
        <v>0</v>
      </c>
      <c r="PM53" s="696" cm="1">
        <f t="array" aca="1" ref="PM53" ca="1">IF($MPE53=0,0,INDIRECT(PM$203&amp;ROW())*PM$205)</f>
        <v>0</v>
      </c>
      <c r="PN53" s="696" cm="1">
        <f t="array" aca="1" ref="PN53" ca="1">IF($PJ53=0,0,INDIRECT(PN$203&amp;ROW())*PN$205)</f>
        <v>0.52580000000000005</v>
      </c>
      <c r="PO53" s="696" cm="1">
        <f t="array" aca="1" ref="PO53" ca="1">INDIRECT(PO$203&amp;ROW())*PO$205</f>
        <v>0.73140000000000005</v>
      </c>
      <c r="PP53" s="696" cm="1">
        <f t="array" aca="1" ref="PP53" ca="1">IF($PO53=0,0,INDIRECT(PP$203&amp;ROW())*PP$205)</f>
        <v>0.68189999999999995</v>
      </c>
      <c r="PQ53" s="696" cm="1">
        <f t="array" aca="1" ref="PQ53" ca="1">IF($PO53=0,0,INDIRECT(PQ$203&amp;ROW())*PQ$205)</f>
        <v>0.52549999999999997</v>
      </c>
      <c r="PR53" s="696" cm="1">
        <f t="array" aca="1" ref="PR53" ca="1">INDIRECT(PR$203&amp;ROW())*PR$205</f>
        <v>0</v>
      </c>
      <c r="PS53" s="696" cm="1">
        <f t="array" aca="1" ref="PS53" ca="1">INDIRECT(PS$203&amp;ROW())*PS$205</f>
        <v>0.7389</v>
      </c>
      <c r="PT53" s="696" cm="1">
        <f t="array" aca="1" ref="PT53" ca="1">INDIRECT(PT$203&amp;ROW())*PT$205</f>
        <v>0</v>
      </c>
      <c r="PU53" s="696" cm="1">
        <f t="array" aca="1" ref="PU53" ca="1">INDIRECT(PU$203&amp;ROW())*PU$205</f>
        <v>1.7696999999999998</v>
      </c>
      <c r="PV53" s="696" cm="1">
        <f t="array" aca="1" ref="PV53" ca="1">INDIRECT(PV$203&amp;ROW())*PV$205</f>
        <v>0</v>
      </c>
      <c r="PW53" s="696" cm="1">
        <f t="array" aca="1" ref="PW53" ca="1">INDIRECT(PW$203&amp;ROW())*PW$205</f>
        <v>1.0658000000000001</v>
      </c>
      <c r="PX53" s="696" cm="1">
        <f t="array" aca="1" ref="PX53" ca="1">INDIRECT(PX$203&amp;ROW())*PX$205</f>
        <v>1.1714</v>
      </c>
      <c r="PY53" s="696" cm="1">
        <f t="array" aca="1" ref="PY53" ca="1">INDIRECT(PY$203&amp;ROW())*PY$205</f>
        <v>0</v>
      </c>
      <c r="PZ53" s="696" cm="1">
        <f t="array" aca="1" ref="PZ53" ca="1">INDIRECT(PZ$203&amp;ROW())*PZ$205</f>
        <v>0.17430000000000001</v>
      </c>
      <c r="QA53" s="696" cm="1">
        <f t="array" aca="1" ref="QA53" ca="1">INDIRECT(QA$203&amp;ROW())*QA$205</f>
        <v>0.31659999999999999</v>
      </c>
      <c r="QB53" s="696" cm="1">
        <f t="array" aca="1" ref="QB53" ca="1">INDIRECT(QB$203&amp;ROW())*QB$205</f>
        <v>1.5966</v>
      </c>
      <c r="QC53" s="696" cm="1">
        <f t="array" aca="1" ref="QC53" ca="1">INDIRECT(QC$203&amp;ROW())*QC$205</f>
        <v>1.4259999999999999</v>
      </c>
      <c r="QD53" s="696" cm="1">
        <f t="array" aca="1" ref="QD53" ca="1">IF(INDIRECT(QD$203&amp;ROW())="-",0,INDIRECT(QD$203&amp;ROW())*QD$205)</f>
        <v>0.47856812999999998</v>
      </c>
      <c r="QE53" s="696" cm="1">
        <f t="array" aca="1" ref="QE53" ca="1">INDIRECT(QE$203&amp;ROW())*QE$205</f>
        <v>1.0656000000000001</v>
      </c>
      <c r="QF53" s="696" cm="1">
        <f t="array" aca="1" ref="QF53" ca="1">INDIRECT(QF$203&amp;ROW())*QF$205</f>
        <v>0.72440000000000004</v>
      </c>
      <c r="QG53" s="696" cm="1">
        <f t="array" aca="1" ref="QG53" ca="1">INDIRECT(QG$203&amp;ROW())*QG$205</f>
        <v>0.74980000000000002</v>
      </c>
      <c r="QI53" s="606" t="s">
        <v>3534</v>
      </c>
      <c r="QJ53" s="700" t="str">
        <f t="shared" ca="1" si="37"/>
        <v>A</v>
      </c>
      <c r="QK53" s="701">
        <f t="shared" ca="1" si="62"/>
        <v>0.77796156617071799</v>
      </c>
      <c r="QL53" s="705">
        <f t="shared" ca="1" si="94"/>
        <v>0.80633188329770356</v>
      </c>
      <c r="QM53" s="696">
        <f t="shared" ca="1" si="95"/>
        <v>0.60143228131476456</v>
      </c>
      <c r="QN53" s="696">
        <f t="shared" ca="1" si="40"/>
        <v>0.93887029473285888</v>
      </c>
      <c r="QO53" s="697">
        <f t="shared" ca="1" si="41"/>
        <v>0.76521180533754518</v>
      </c>
      <c r="QP53" s="696" cm="1">
        <f t="array" aca="1" ref="QP53" ca="1">INDIRECT(QP$203&amp;ROW())*QP$205</f>
        <v>3.3451646745381883E-2</v>
      </c>
      <c r="QQ53" s="696" cm="1">
        <f t="array" aca="1" ref="QQ53" ca="1">INDIRECT(QQ$203&amp;ROW())*QQ$205</f>
        <v>0</v>
      </c>
      <c r="QR53" s="696" cm="1">
        <f t="array" aca="1" ref="QR53" ca="1">INDIRECT(QR$203&amp;ROW())*QR$205</f>
        <v>0.15089809664795908</v>
      </c>
      <c r="QS53" s="696" cm="1">
        <f t="array" aca="1" ref="QS53" ca="1">INDIRECT(QS$203&amp;ROW())*QS$205</f>
        <v>0.22471360933801068</v>
      </c>
      <c r="QT53" s="696" cm="1">
        <f t="array" aca="1" ref="QT53" ca="1">INDIRECT(QT$203&amp;ROW())*QT$205</f>
        <v>0.17488542943331029</v>
      </c>
      <c r="QU53" s="696" cm="1">
        <f t="array" aca="1" ref="QU53" ca="1">INDIRECT(QU$203&amp;ROW())*QU$205</f>
        <v>0.53329206883563263</v>
      </c>
      <c r="QV53" s="696" cm="1">
        <f t="array" aca="1" ref="QV53" ca="1">INDIRECT(QV$203&amp;ROW())*QV$205</f>
        <v>0.24117831443907087</v>
      </c>
      <c r="QW53" s="696" cm="1">
        <f t="array" aca="1" ref="QW53" ca="1">INDIRECT(QW$203&amp;ROW())*QW$205</f>
        <v>0.53099416374332975</v>
      </c>
      <c r="QX53" s="696" cm="1">
        <f t="array" aca="1" ref="QX53" ca="1">INDIRECT(QX$203&amp;ROW())*QX$205</f>
        <v>0.60640894423913805</v>
      </c>
      <c r="QY53" s="696" cm="1">
        <f t="array" aca="1" ref="QY53" ca="1">INDIRECT(QY$203&amp;ROW())*QY$205</f>
        <v>0.13540247513535897</v>
      </c>
      <c r="QZ53" s="696" cm="1">
        <f t="array" aca="1" ref="QZ53" ca="1">INDIRECT(QZ$203&amp;ROW())*QZ$205</f>
        <v>0.27613248380770827</v>
      </c>
      <c r="RA53" s="696" cm="1">
        <f t="array" aca="1" ref="RA53" ca="1">INDIRECT(RA$203&amp;ROW())*RA$205</f>
        <v>5.1272116233970627E-2</v>
      </c>
      <c r="RB53" s="696" cm="1">
        <f t="array" aca="1" ref="RB53" ca="1">INDIRECT(RB$203&amp;ROW())*RB$205</f>
        <v>0.11461142513892485</v>
      </c>
      <c r="RC53" s="696" cm="1">
        <f t="array" aca="1" ref="RC53" ca="1">IF(INDIRECT(RC$203&amp;ROW())="-",0,INDIRECT(RC$203&amp;ROW())*RC$205)</f>
        <v>4.3070292171367E-2</v>
      </c>
      <c r="RD53" s="696" cm="1">
        <f t="array" aca="1" ref="RD53" ca="1">INDIRECT(RD$203&amp;ROW())*RD$205</f>
        <v>0</v>
      </c>
      <c r="RE53" s="696" cm="1">
        <f t="array" aca="1" ref="RE53" ca="1">IF(INDIRECT(RE$203&amp;ROW())="-",0,INDIRECT(RE$203&amp;ROW())*RE$205)</f>
        <v>5.1378042454387145E-2</v>
      </c>
      <c r="RF53" s="705" cm="1">
        <f t="array" aca="1" ref="RF53" ca="1">INDIRECT(RF$203&amp;ROW())*RF$205</f>
        <v>0.10613798880649605</v>
      </c>
      <c r="RG53" s="696" cm="1">
        <f t="array" aca="1" ref="RG53" ca="1">INDIRECT(RG$203&amp;ROW())*RG$205</f>
        <v>0.27650466908360405</v>
      </c>
      <c r="RH53" s="696" cm="1">
        <f t="array" aca="1" ref="RH53" ca="1">INDIRECT(RH$203&amp;ROW())*RH$205</f>
        <v>8.7581521170816884E-2</v>
      </c>
      <c r="RI53" s="696" cm="1">
        <f t="array" aca="1" ref="RI53" ca="1">INDIRECT(RI$203&amp;ROW())*RI$205</f>
        <v>0</v>
      </c>
      <c r="RJ53" s="696" cm="1">
        <f t="array" aca="1" ref="RJ53" ca="1">INDIRECT(RJ$203&amp;ROW())*RJ$205</f>
        <v>0.12226723336432462</v>
      </c>
      <c r="RK53" s="696" cm="1">
        <f t="array" aca="1" ref="RK53" ca="1">IF(INDIRECT(RK$203&amp;ROW())="-",0,INDIRECT(RK$203&amp;ROW())*RK$205)</f>
        <v>4.8192267259228275E-2</v>
      </c>
      <c r="RL53" s="696" cm="1">
        <f t="array" aca="1" ref="RL53" ca="1">INDIRECT(RL$203&amp;ROW())*RL$205</f>
        <v>0.11262003659234653</v>
      </c>
      <c r="RM53" s="696" cm="1">
        <f t="array" aca="1" ref="RM53" ca="1">INDIRECT(RM$203&amp;ROW())*RM$205</f>
        <v>2.9987460729532761E-2</v>
      </c>
      <c r="RN53" s="696" cm="1">
        <f t="array" aca="1" ref="RN53" ca="1">INDIRECT(RN$203&amp;ROW())*RN$205</f>
        <v>9.3820613050938681E-2</v>
      </c>
      <c r="RO53" s="696" cm="1">
        <f t="array" aca="1" ref="RO53" ca="1">IF($RN53=0,0,INDIRECT(RO$203&amp;ROW())*RO$205)</f>
        <v>7.0312542939625605E-2</v>
      </c>
      <c r="RP53" s="696" cm="1">
        <f t="array" aca="1" ref="RP53" ca="1">IF($RN53=0,0,INDIRECT(RP$203&amp;ROW())*RP$205)</f>
        <v>9.7715867439664539E-2</v>
      </c>
      <c r="RQ53" s="696" cm="1">
        <f t="array" aca="1" ref="RQ53" ca="1">IF($RN53=0,0,INDIRECT(RQ$203&amp;ROW())*RQ$205)</f>
        <v>0.10205798160914871</v>
      </c>
      <c r="RR53" s="696" cm="1">
        <f t="array" aca="1" ref="RR53" ca="1">IF($RN53=0,0,INDIRECT(RR$203&amp;ROW())*RR$205)</f>
        <v>8.2232286875619773E-2</v>
      </c>
      <c r="RS53" s="696" cm="1">
        <f t="array" aca="1" ref="RS53" ca="1">INDIRECT(RS$203&amp;ROW())*RS$205</f>
        <v>7.7466902221184339E-2</v>
      </c>
      <c r="RT53" s="696" cm="1">
        <f t="array" aca="1" ref="RT53" ca="1">IF($RS53=0,0,INDIRECT(RT$203&amp;ROW())*RT$205)</f>
        <v>8.1033461602244533E-2</v>
      </c>
      <c r="RU53" s="696" cm="1">
        <f t="array" aca="1" ref="RU53" ca="1">IF($RS53=0,0,INDIRECT(RU$203&amp;ROW())*RU$205)</f>
        <v>8.1972972149739559E-2</v>
      </c>
      <c r="RV53" s="696" cm="1">
        <f t="array" aca="1" ref="RV53" ca="1">INDIRECT(RV$203&amp;ROW())*RV$205</f>
        <v>0</v>
      </c>
      <c r="RW53" s="696" cm="1">
        <f t="array" aca="1" ref="RW53" ca="1">INDIRECT(RW$203&amp;ROW())*RW$205</f>
        <v>2.6659190312299668E-2</v>
      </c>
      <c r="RX53" s="696" cm="1">
        <f t="array" aca="1" ref="RX53" ca="1">INDIRECT(RX$203&amp;ROW())*RX$205</f>
        <v>0</v>
      </c>
      <c r="RY53" s="696" cm="1">
        <f t="array" aca="1" ref="RY53" ca="1">INDIRECT(RY$203&amp;ROW())*RY$205</f>
        <v>8.4396695370290389E-2</v>
      </c>
      <c r="RZ53" s="696" cm="1">
        <f t="array" aca="1" ref="RZ53" ca="1">INDIRECT(RZ$203&amp;ROW())*RZ$205</f>
        <v>0</v>
      </c>
      <c r="SA53" s="696" cm="1">
        <f t="array" aca="1" ref="SA53" ca="1">INDIRECT(SA$203&amp;ROW())*SA$205</f>
        <v>0.20458618579029147</v>
      </c>
      <c r="SB53" s="696" cm="1">
        <f t="array" aca="1" ref="SB53" ca="1">INDIRECT(SB$203&amp;ROW())*SB$205</f>
        <v>4.7124126502052749E-2</v>
      </c>
      <c r="SC53" s="696" cm="1">
        <f t="array" aca="1" ref="SC53" ca="1">INDIRECT(SC$203&amp;ROW())*SC$205</f>
        <v>0</v>
      </c>
      <c r="SD53" s="696" cm="1">
        <f t="array" aca="1" ref="SD53" ca="1">INDIRECT(SD$203&amp;ROW())*SD$205</f>
        <v>0.3072993885784252</v>
      </c>
      <c r="SE53" s="696" cm="1">
        <f t="array" aca="1" ref="SE53" ca="1">INDIRECT(SE$203&amp;ROW())*SE$205</f>
        <v>0.2585618210787391</v>
      </c>
      <c r="SF53" s="696" cm="1">
        <f t="array" aca="1" ref="SF53" ca="1">INDIRECT(SF$203&amp;ROW())*SF$205</f>
        <v>0.13223776648222998</v>
      </c>
      <c r="SG53" s="696" cm="1">
        <f t="array" aca="1" ref="SG53" ca="1">INDIRECT(SG$203&amp;ROW())*SG$205</f>
        <v>7.4767843909269882E-2</v>
      </c>
      <c r="SH53" s="696" cm="1">
        <f t="array" aca="1" ref="SH53" ca="1">IF(INDIRECT(SH$203&amp;ROW())="-",0,INDIRECT(SH$203&amp;ROW())*SH$205)</f>
        <v>6.1315368926432946E-2</v>
      </c>
      <c r="SI53" s="696" cm="1">
        <f t="array" aca="1" ref="SI53" ca="1">INDIRECT(SI$203&amp;ROW())*SI$205</f>
        <v>0.24423887568083891</v>
      </c>
      <c r="SJ53" s="696" cm="1">
        <f t="array" aca="1" ref="SJ53" ca="1">INDIRECT(SJ$203&amp;ROW())*SJ$205</f>
        <v>0.10961749760323641</v>
      </c>
      <c r="SK53" s="696" cm="1">
        <f t="array" aca="1" ref="SK53" ca="1">INDIRECT(SK$203&amp;ROW())*SK$205</f>
        <v>0.10630745296900188</v>
      </c>
      <c r="SN53" s="606" t="s">
        <v>3534</v>
      </c>
      <c r="SO53" s="707" cm="1">
        <f t="array" aca="1" ref="SO53" ca="1">INDIRECT(SO$203&amp;ROW())*SO$205</f>
        <v>1</v>
      </c>
      <c r="SP53" s="707" cm="1">
        <f t="array" aca="1" ref="SP53" ca="1">INDIRECT(SP$203&amp;ROW())*SP$205</f>
        <v>0</v>
      </c>
      <c r="SQ53" s="707" cm="1">
        <f t="array" aca="1" ref="SQ53" ca="1">INDIRECT(SQ$203&amp;ROW())*SQ$205</f>
        <v>2</v>
      </c>
      <c r="SR53" s="707" cm="1">
        <f t="array" aca="1" ref="SR53" ca="1">INDIRECT(SR$203&amp;ROW())*SR$205</f>
        <v>3</v>
      </c>
      <c r="SS53" s="707" cm="1">
        <f t="array" aca="1" ref="SS53" ca="1">INDIRECT(SS$203&amp;ROW())*SS$205</f>
        <v>2</v>
      </c>
      <c r="ST53" s="707" cm="1">
        <f t="array" aca="1" ref="ST53" ca="1">INDIRECT(ST$203&amp;ROW())*ST$205</f>
        <v>3</v>
      </c>
      <c r="SU53" s="707" cm="1">
        <f t="array" aca="1" ref="SU53" ca="1">INDIRECT(SU$203&amp;ROW())*SU$205</f>
        <v>3</v>
      </c>
      <c r="SV53" s="707" cm="1">
        <f t="array" aca="1" ref="SV53" ca="1">INDIRECT(SV$203&amp;ROW())*SV$205</f>
        <v>3</v>
      </c>
      <c r="SW53" s="707" cm="1">
        <f t="array" aca="1" ref="SW53" ca="1">INDIRECT(SW$203&amp;ROW())*SW$205</f>
        <v>3</v>
      </c>
      <c r="SX53" s="707" cm="1">
        <f t="array" aca="1" ref="SX53" ca="1">INDIRECT(SX$203&amp;ROW())*SX$205</f>
        <v>3</v>
      </c>
      <c r="SY53" s="707" cm="1">
        <f t="array" aca="1" ref="SY53" ca="1">INDIRECT(SY$203&amp;ROW())*SY$205</f>
        <v>3</v>
      </c>
      <c r="SZ53" s="707" cm="1">
        <f t="array" aca="1" ref="SZ53" ca="1">INDIRECT(SZ$203&amp;ROW())*SZ$205</f>
        <v>3</v>
      </c>
      <c r="TA53" s="707" cm="1">
        <f t="array" aca="1" ref="TA53" ca="1">INDIRECT(TA$203&amp;ROW())*TA$205</f>
        <v>2</v>
      </c>
      <c r="TB53" s="696" cm="1">
        <f t="array" aca="1" ref="TB53" ca="1">IF(INDIRECT(TB$203&amp;ROW())="-",0,INDIRECT(TB$203&amp;ROW())*TB$205)</f>
        <v>0.51329999999999998</v>
      </c>
      <c r="TC53" s="707" cm="1">
        <f t="array" aca="1" ref="TC53" ca="1">INDIRECT(TC$203&amp;ROW())*TC$205</f>
        <v>0</v>
      </c>
      <c r="TD53" s="696" cm="1">
        <f t="array" aca="1" ref="TD53" ca="1">IF(INDIRECT(TD$203&amp;ROW())="-",0,INDIRECT(TD$203&amp;ROW())*TD$205)</f>
        <v>0.81179999999999997</v>
      </c>
      <c r="TE53" s="732" cm="1">
        <f t="array" aca="1" ref="TE53" ca="1">INDIRECT(TE$203&amp;ROW())*TE$205</f>
        <v>2</v>
      </c>
      <c r="TF53" s="707" cm="1">
        <f t="array" aca="1" ref="TF53" ca="1">INDIRECT(TF$203&amp;ROW())*TF$205</f>
        <v>2</v>
      </c>
      <c r="TG53" s="707" cm="1">
        <f t="array" aca="1" ref="TG53" ca="1">INDIRECT(TG$203&amp;ROW())*TG$205</f>
        <v>3</v>
      </c>
      <c r="TH53" s="707" cm="1">
        <f t="array" aca="1" ref="TH53" ca="1">INDIRECT(TH$203&amp;ROW())*TH$205</f>
        <v>0</v>
      </c>
      <c r="TI53" s="707" cm="1">
        <f t="array" aca="1" ref="TI53" ca="1">INDIRECT(TI$203&amp;ROW())*TI$205</f>
        <v>2</v>
      </c>
      <c r="TJ53" s="696" cm="1">
        <f t="array" aca="1" ref="TJ53" ca="1">IF(INDIRECT(TJ$203&amp;ROW())="-",0,INDIRECT(TJ$203&amp;ROW())*TJ$205)</f>
        <v>0.79759999999999998</v>
      </c>
      <c r="TK53" s="707" cm="1">
        <f t="array" aca="1" ref="TK53" ca="1">INDIRECT(TK$203&amp;ROW())*TK$205</f>
        <v>1</v>
      </c>
      <c r="TL53" s="707" cm="1">
        <f t="array" aca="1" ref="TL53" ca="1">INDIRECT(TL$203&amp;ROW())*TL$205</f>
        <v>2</v>
      </c>
      <c r="TM53" s="707" cm="1">
        <f t="array" aca="1" ref="TM53" ca="1">INDIRECT(TM$203&amp;ROW())*TM$205</f>
        <v>1</v>
      </c>
      <c r="TN53" s="707" cm="1">
        <f t="array" aca="1" ref="TN53" ca="1">IF($TM53=0,0,INDIRECT(TN$203&amp;ROW())*TN$205)</f>
        <v>1</v>
      </c>
      <c r="TO53" s="707" cm="1">
        <f t="array" aca="1" ref="TO53" ca="1">IF($TM53=0,0,INDIRECT(TO$203&amp;ROW())*TO$205)</f>
        <v>1</v>
      </c>
      <c r="TP53" s="707" cm="1">
        <f t="array" aca="1" ref="TP53" ca="1">IF($TM53=0,0,INDIRECT(TP$203&amp;ROW())*TP$205)</f>
        <v>1</v>
      </c>
      <c r="TQ53" s="707" cm="1">
        <f t="array" aca="1" ref="TQ53" ca="1">IF($TM53=0,0,INDIRECT(TQ$203&amp;ROW())*TQ$205)</f>
        <v>1</v>
      </c>
      <c r="TR53" s="707" cm="1">
        <f t="array" aca="1" ref="TR53" ca="1">INDIRECT(TR$203&amp;ROW())*TR$205</f>
        <v>1</v>
      </c>
      <c r="TS53" s="707" cm="1">
        <f t="array" aca="1" ref="TS53" ca="1">IF($TR53=0,0,INDIRECT(TS$203&amp;ROW())*TS$205)</f>
        <v>1</v>
      </c>
      <c r="TT53" s="707" cm="1">
        <f t="array" aca="1" ref="TT53" ca="1">IF($TR53=0,0,INDIRECT(TT$203&amp;ROW())*TT$205)</f>
        <v>1</v>
      </c>
      <c r="TU53" s="707" cm="1">
        <f t="array" aca="1" ref="TU53" ca="1">INDIRECT(TU$203&amp;ROW())*TU$205</f>
        <v>0</v>
      </c>
      <c r="TV53" s="707" cm="1">
        <f t="array" aca="1" ref="TV53" ca="1">INDIRECT(TV$203&amp;ROW())*TV$205</f>
        <v>1</v>
      </c>
      <c r="TW53" s="707" cm="1">
        <f t="array" aca="1" ref="TW53" ca="1">INDIRECT(TW$203&amp;ROW())*TW$205</f>
        <v>0</v>
      </c>
      <c r="TX53" s="707" cm="1">
        <f t="array" aca="1" ref="TX53" ca="1">INDIRECT(TX$203&amp;ROW())*TX$205</f>
        <v>3</v>
      </c>
      <c r="TY53" s="707" cm="1">
        <f t="array" aca="1" ref="TY53" ca="1">INDIRECT(TY$203&amp;ROW())*TY$205</f>
        <v>0</v>
      </c>
      <c r="TZ53" s="707" cm="1">
        <f t="array" aca="1" ref="TZ53" ca="1">INDIRECT(TZ$203&amp;ROW())*TZ$205</f>
        <v>2</v>
      </c>
      <c r="UA53" s="707" cm="1">
        <f t="array" aca="1" ref="UA53" ca="1">INDIRECT(UA$203&amp;ROW())*UA$205</f>
        <v>2</v>
      </c>
      <c r="UB53" s="707" cm="1">
        <f t="array" aca="1" ref="UB53" ca="1">INDIRECT(UB$203&amp;ROW())*UB$205</f>
        <v>0</v>
      </c>
      <c r="UC53" s="707" cm="1">
        <f t="array" aca="1" ref="UC53" ca="1">INDIRECT(UC$203&amp;ROW())*UC$205</f>
        <v>1</v>
      </c>
      <c r="UD53" s="707" cm="1">
        <f t="array" aca="1" ref="UD53" ca="1">INDIRECT(UD$203&amp;ROW())*UD$205</f>
        <v>1</v>
      </c>
      <c r="UE53" s="707" cm="1">
        <f t="array" aca="1" ref="UE53" ca="1">INDIRECT(UE$203&amp;ROW())*UE$205</f>
        <v>2</v>
      </c>
      <c r="UF53" s="707" cm="1">
        <f t="array" aca="1" ref="UF53" ca="1">INDIRECT(UF$203&amp;ROW())*UF$205</f>
        <v>2</v>
      </c>
      <c r="UG53" s="696" cm="1">
        <f t="array" aca="1" ref="UG53" ca="1">IF(INDIRECT(UG$203&amp;ROW())="-",0,INDIRECT(UG$203&amp;ROW())*UG$205)</f>
        <v>0.77929999999999999</v>
      </c>
      <c r="UH53" s="707" cm="1">
        <f t="array" aca="1" ref="UH53" ca="1">INDIRECT(UH$203&amp;ROW())*UH$205</f>
        <v>2</v>
      </c>
      <c r="UI53" s="707" cm="1">
        <f t="array" aca="1" ref="UI53" ca="1">INDIRECT(UI$203&amp;ROW())*UI$205</f>
        <v>1</v>
      </c>
      <c r="UJ53" s="707" cm="1">
        <f t="array" aca="1" ref="UJ53" ca="1">INDIRECT(UJ$203&amp;ROW())*UJ$205</f>
        <v>1</v>
      </c>
      <c r="UM53" s="606" t="s">
        <v>3534</v>
      </c>
      <c r="UN53" s="616">
        <f t="shared" ref="UN53:VC68" ca="1" si="113">(SO53-UN$203)/UN$204</f>
        <v>0.18720310219966924</v>
      </c>
      <c r="UO53" s="616">
        <f t="shared" ca="1" si="113"/>
        <v>-0.6225347970107441</v>
      </c>
      <c r="UP53" s="616">
        <f t="shared" ca="1" si="113"/>
        <v>1.190315493832806</v>
      </c>
      <c r="UQ53" s="616">
        <f t="shared" ca="1" si="113"/>
        <v>0.29355872991449461</v>
      </c>
      <c r="UR53" s="616">
        <f t="shared" ca="1" si="113"/>
        <v>0.12190361681987209</v>
      </c>
      <c r="US53" s="616">
        <f t="shared" ca="1" si="113"/>
        <v>0.41305213694811815</v>
      </c>
      <c r="UT53" s="616">
        <f t="shared" ca="1" si="113"/>
        <v>0.30690415393182785</v>
      </c>
      <c r="UU53" s="616">
        <f t="shared" ca="1" si="113"/>
        <v>0.53359975015917405</v>
      </c>
      <c r="UV53" s="616">
        <f t="shared" ca="1" si="113"/>
        <v>0.44410973870643028</v>
      </c>
      <c r="UW53" s="616">
        <f t="shared" ca="1" si="113"/>
        <v>0.6421874155054268</v>
      </c>
      <c r="UX53" s="616">
        <f t="shared" ca="1" si="113"/>
        <v>0.28247365722383649</v>
      </c>
      <c r="UY53" s="616">
        <f t="shared" ca="1" si="113"/>
        <v>1.5108379627063613</v>
      </c>
      <c r="UZ53" s="616">
        <f t="shared" ca="1" si="113"/>
        <v>1.1960042318268584</v>
      </c>
      <c r="VA53" s="616">
        <f t="shared" ca="1" si="113"/>
        <v>-0.12744491410310882</v>
      </c>
      <c r="VB53" s="616">
        <f t="shared" ca="1" si="113"/>
        <v>-0.76400504167427041</v>
      </c>
      <c r="VC53" s="616">
        <f t="shared" ca="1" si="113"/>
        <v>0.99986024656044459</v>
      </c>
      <c r="VD53" s="616">
        <f t="shared" ref="VD53:VQ68" ca="1" si="114">(TE53-VD$203)/VD$204</f>
        <v>0.85304819841956248</v>
      </c>
      <c r="VE53" s="616">
        <f t="shared" ca="1" si="114"/>
        <v>3.9909080070471406E-2</v>
      </c>
      <c r="VF53" s="616">
        <f t="shared" ca="1" si="114"/>
        <v>0.95807256683723563</v>
      </c>
      <c r="VG53" s="616">
        <f t="shared" ca="1" si="114"/>
        <v>-0.89462372206681784</v>
      </c>
      <c r="VH53" s="616">
        <f t="shared" ca="1" si="114"/>
        <v>-0.12784420028857393</v>
      </c>
      <c r="VI53" s="616">
        <f t="shared" ca="1" si="114"/>
        <v>0.88553179790839642</v>
      </c>
      <c r="VJ53" s="616">
        <f t="shared" ca="1" si="114"/>
        <v>1.1038721171937993</v>
      </c>
      <c r="VK53" s="616">
        <f t="shared" ca="1" si="114"/>
        <v>0.83678976492872159</v>
      </c>
      <c r="VL53" s="616">
        <f t="shared" ca="1" si="114"/>
        <v>1.1863766389476611</v>
      </c>
      <c r="VM53" s="616">
        <f t="shared" ca="1" si="114"/>
        <v>1.7393845659645861</v>
      </c>
      <c r="VN53" s="616">
        <f t="shared" ca="1" si="114"/>
        <v>1.5883663456229635</v>
      </c>
      <c r="VO53" s="616">
        <f t="shared" ca="1" si="114"/>
        <v>2.3604485107108717</v>
      </c>
      <c r="VP53" s="616">
        <f t="shared" ca="1" si="114"/>
        <v>2.1525849422547609</v>
      </c>
      <c r="VQ53" s="616">
        <f t="shared" ca="1" si="114"/>
        <v>1.2773868528042598</v>
      </c>
      <c r="VR53" s="616">
        <f t="shared" ca="1" si="110"/>
        <v>1.5497103694524457</v>
      </c>
      <c r="VS53" s="616">
        <f t="shared" ca="1" si="107"/>
        <v>2.4577967350382721</v>
      </c>
      <c r="VT53" s="616">
        <f t="shared" ca="1" si="107"/>
        <v>-0.3878135405833677</v>
      </c>
      <c r="VU53" s="616">
        <f t="shared" ca="1" si="107"/>
        <v>1.2114249894444582</v>
      </c>
      <c r="VV53" s="616">
        <f t="shared" ca="1" si="107"/>
        <v>-0.64337789451099625</v>
      </c>
      <c r="VW53" s="616">
        <f t="shared" ca="1" si="107"/>
        <v>0.66845613582062358</v>
      </c>
      <c r="VX53" s="616">
        <f t="shared" ca="1" si="107"/>
        <v>-0.78524029103755877</v>
      </c>
      <c r="VY53" s="616">
        <f t="shared" ca="1" si="107"/>
        <v>0.70583605694264007</v>
      </c>
      <c r="VZ53" s="616">
        <f t="shared" ca="1" si="107"/>
        <v>0.68442622420316401</v>
      </c>
      <c r="WA53" s="616">
        <f t="shared" ca="1" si="107"/>
        <v>-1.1483025824394326</v>
      </c>
      <c r="WB53" s="616">
        <f t="shared" ca="1" si="107"/>
        <v>0.33435322352896929</v>
      </c>
      <c r="WC53" s="616">
        <f t="shared" ca="1" si="107"/>
        <v>0.47817673461028487</v>
      </c>
      <c r="WD53" s="616">
        <f t="shared" ca="1" si="104"/>
        <v>0.30785317554274461</v>
      </c>
      <c r="WE53" s="616">
        <f t="shared" ca="1" si="104"/>
        <v>0.67426644196529939</v>
      </c>
      <c r="WF53" s="616">
        <f t="shared" ca="1" si="104"/>
        <v>0.46959368637352539</v>
      </c>
      <c r="WG53" s="616">
        <f t="shared" ca="1" si="87"/>
        <v>1.1042161560551988</v>
      </c>
      <c r="WH53" s="616">
        <f t="shared" ca="1" si="87"/>
        <v>0.91987607881584121</v>
      </c>
      <c r="WI53" s="627">
        <f t="shared" ca="1" si="76"/>
        <v>4.1395454214471238E-2</v>
      </c>
      <c r="WL53" s="606" t="s">
        <v>3534</v>
      </c>
      <c r="WM53" s="700" t="str">
        <f t="shared" ca="1" si="63"/>
        <v>A</v>
      </c>
      <c r="WN53" s="479">
        <f t="shared" ca="1" si="64"/>
        <v>0.75738792481215278</v>
      </c>
      <c r="WO53" s="495">
        <f t="shared" ca="1" si="97"/>
        <v>0.7404829955540525</v>
      </c>
      <c r="WP53" s="458">
        <f t="shared" ca="1" si="97"/>
        <v>0.72137323389405872</v>
      </c>
      <c r="WQ53" s="458">
        <f t="shared" ca="1" si="97"/>
        <v>0.89450776996978998</v>
      </c>
      <c r="WR53" s="459">
        <f t="shared" ca="1" si="97"/>
        <v>0.67318769983070992</v>
      </c>
      <c r="WS53" s="495">
        <f t="shared" ca="1" si="65"/>
        <v>0.36435259014501681</v>
      </c>
      <c r="WT53" s="458">
        <f t="shared" ca="1" si="66"/>
        <v>0.36581649563831031</v>
      </c>
      <c r="WU53" s="458">
        <f t="shared" ca="1" si="67"/>
        <v>1.3722686356176983</v>
      </c>
      <c r="WV53" s="459">
        <f t="shared" ca="1" si="68"/>
        <v>0.31770213802325953</v>
      </c>
      <c r="WW53" s="484">
        <f t="shared" ref="WW53:XL68" ca="1" si="115">(UN53*WW$205)</f>
        <v>0.13999047982491267</v>
      </c>
      <c r="WX53" s="484">
        <f t="shared" ca="1" si="115"/>
        <v>-0.37545073607717977</v>
      </c>
      <c r="WY53" s="484">
        <f t="shared" ca="1" si="115"/>
        <v>0.86666871105966603</v>
      </c>
      <c r="WZ53" s="484">
        <f t="shared" ca="1" si="115"/>
        <v>0.10559307515024371</v>
      </c>
      <c r="XA53" s="484">
        <f t="shared" ca="1" si="115"/>
        <v>6.4328538595846502E-2</v>
      </c>
      <c r="XB53" s="484">
        <f t="shared" ca="1" si="115"/>
        <v>0.21821544394969081</v>
      </c>
      <c r="XC53" s="484">
        <f t="shared" ca="1" si="115"/>
        <v>0.14467461816346364</v>
      </c>
      <c r="XD53" s="484">
        <f t="shared" ca="1" si="115"/>
        <v>0.27368331185664035</v>
      </c>
      <c r="XE53" s="484">
        <f t="shared" ca="1" si="115"/>
        <v>0.21801347073098662</v>
      </c>
      <c r="XF53" s="484">
        <f t="shared" ca="1" si="115"/>
        <v>0.41324760187774212</v>
      </c>
      <c r="XG53" s="484">
        <f t="shared" ca="1" si="115"/>
        <v>0.1145148206385433</v>
      </c>
      <c r="XH53" s="484">
        <f t="shared" ca="1" si="115"/>
        <v>0.76267100357417117</v>
      </c>
      <c r="XI53" s="484">
        <f t="shared" ca="1" si="115"/>
        <v>0.83588735762379129</v>
      </c>
      <c r="XJ53" s="484">
        <f t="shared" ca="1" si="115"/>
        <v>-9.0447655538976324E-2</v>
      </c>
      <c r="XK53" s="484">
        <f t="shared" ca="1" si="115"/>
        <v>-0.54267278110123429</v>
      </c>
      <c r="XL53" s="484">
        <f t="shared" ca="1" si="115"/>
        <v>0.88327654181149673</v>
      </c>
      <c r="XM53" s="484">
        <f t="shared" ref="XM53:XZ71" ca="1" si="116">(VD53*XM$205)</f>
        <v>0.64336895124803395</v>
      </c>
      <c r="XN53" s="484">
        <f t="shared" ca="1" si="116"/>
        <v>2.7828601533139714E-2</v>
      </c>
      <c r="XO53" s="484">
        <f t="shared" ca="1" si="116"/>
        <v>0.70341687857189839</v>
      </c>
      <c r="XP53" s="484">
        <f t="shared" ca="1" si="116"/>
        <v>-0.57255918212276347</v>
      </c>
      <c r="XQ53" s="484">
        <f t="shared" ca="1" si="116"/>
        <v>-8.50675308720171E-2</v>
      </c>
      <c r="XR53" s="484">
        <f t="shared" ca="1" si="116"/>
        <v>0.77484032316984686</v>
      </c>
      <c r="XS53" s="484">
        <f t="shared" ca="1" si="116"/>
        <v>0.68108909630857417</v>
      </c>
      <c r="XT53" s="484">
        <f t="shared" ca="1" si="116"/>
        <v>0.50818242424121263</v>
      </c>
      <c r="XU53" s="484">
        <f t="shared" ca="1" si="116"/>
        <v>0.90140897027243294</v>
      </c>
      <c r="XV53" s="484">
        <f t="shared" ca="1" si="116"/>
        <v>0.91769929700291553</v>
      </c>
      <c r="XW53" s="484">
        <f t="shared" ca="1" si="116"/>
        <v>1.0251316394650607</v>
      </c>
      <c r="XX53" s="484">
        <f t="shared" ca="1" si="116"/>
        <v>1.1412768549287065</v>
      </c>
      <c r="XY53" s="484">
        <f t="shared" ca="1" si="116"/>
        <v>1.1318291626375534</v>
      </c>
      <c r="XZ53" s="484">
        <f t="shared" ca="1" si="116"/>
        <v>0.93428074414103568</v>
      </c>
      <c r="YA53" s="484">
        <f t="shared" ca="1" si="111"/>
        <v>1.0567475009296226</v>
      </c>
      <c r="YB53" s="484">
        <f t="shared" ca="1" si="108"/>
        <v>1.291572184262612</v>
      </c>
      <c r="YC53" s="484">
        <f t="shared" ca="1" si="108"/>
        <v>-0.17304240180829866</v>
      </c>
      <c r="YD53" s="484">
        <f t="shared" ca="1" si="108"/>
        <v>0.89512192470051022</v>
      </c>
      <c r="YE53" s="484">
        <f t="shared" ca="1" si="108"/>
        <v>-0.46342509741627064</v>
      </c>
      <c r="YF53" s="484">
        <f t="shared" ca="1" si="108"/>
        <v>0.39432227452058582</v>
      </c>
      <c r="YG53" s="484">
        <f t="shared" ca="1" si="108"/>
        <v>-0.54699838673676349</v>
      </c>
      <c r="YH53" s="484">
        <f t="shared" ca="1" si="108"/>
        <v>0.3761400347447329</v>
      </c>
      <c r="YI53" s="484">
        <f t="shared" ca="1" si="108"/>
        <v>0.40086843951579315</v>
      </c>
      <c r="YJ53" s="484">
        <f t="shared" ca="1" si="108"/>
        <v>-0.6812879221613154</v>
      </c>
      <c r="YK53" s="484">
        <f t="shared" ca="1" si="108"/>
        <v>5.8277766861099353E-2</v>
      </c>
      <c r="YL53" s="484">
        <f t="shared" ca="1" si="108"/>
        <v>0.15139075417761619</v>
      </c>
      <c r="YM53" s="484">
        <f t="shared" ca="1" si="105"/>
        <v>0.24575919003577301</v>
      </c>
      <c r="YN53" s="484">
        <f t="shared" ca="1" si="105"/>
        <v>0.48075197312125845</v>
      </c>
      <c r="YO53" s="484">
        <f t="shared" ca="1" si="105"/>
        <v>0.28837748280198194</v>
      </c>
      <c r="YP53" s="484">
        <f t="shared" ca="1" si="89"/>
        <v>0.58832636794620996</v>
      </c>
      <c r="YQ53" s="484">
        <f t="shared" ca="1" si="89"/>
        <v>0.66635823149419537</v>
      </c>
      <c r="YR53" s="484">
        <f t="shared" ca="1" si="79"/>
        <v>3.1038311570010534E-2</v>
      </c>
      <c r="YU53" s="606" t="s">
        <v>3534</v>
      </c>
      <c r="YV53" s="700" t="str">
        <f t="shared" ca="1" si="49"/>
        <v>A</v>
      </c>
      <c r="YW53" s="479">
        <f t="shared" ca="1" si="69"/>
        <v>0.79891074883329116</v>
      </c>
      <c r="YX53" s="495">
        <f t="shared" ca="1" si="99"/>
        <v>0.81702708264662172</v>
      </c>
      <c r="YY53" s="458">
        <f t="shared" ca="1" si="99"/>
        <v>0.6349229683423564</v>
      </c>
      <c r="YZ53" s="458">
        <f t="shared" ca="1" si="99"/>
        <v>0.92085528343618717</v>
      </c>
      <c r="ZA53" s="459">
        <f t="shared" ca="1" si="99"/>
        <v>0.82283766090799948</v>
      </c>
      <c r="ZB53" s="495">
        <f t="shared" ca="1" si="70"/>
        <v>0.32401078133768751</v>
      </c>
      <c r="ZC53" s="458">
        <f t="shared" ca="1" si="71"/>
        <v>8.3674920555078316E-2</v>
      </c>
      <c r="ZD53" s="458">
        <f t="shared" ca="1" si="72"/>
        <v>1.5286816562871448</v>
      </c>
      <c r="ZE53" s="459">
        <f t="shared" ca="1" si="73"/>
        <v>0.39757528387772428</v>
      </c>
      <c r="ZF53" s="484">
        <f t="shared" ref="ZF53:ZU68" ca="1" si="117">(UN53*ZF$205)</f>
        <v>6.2622520444229578E-3</v>
      </c>
      <c r="ZG53" s="484">
        <f t="shared" ca="1" si="117"/>
        <v>-7.9385408814590788E-2</v>
      </c>
      <c r="ZH53" s="484">
        <f t="shared" ca="1" si="117"/>
        <v>8.9808171214972948E-2</v>
      </c>
      <c r="ZI53" s="484">
        <f t="shared" ca="1" si="117"/>
        <v>2.1988880583922777E-2</v>
      </c>
      <c r="ZJ53" s="484">
        <f t="shared" ca="1" si="117"/>
        <v>1.0659583188508518E-2</v>
      </c>
      <c r="ZK53" s="484">
        <f t="shared" ca="1" si="117"/>
        <v>7.3425809550013654E-2</v>
      </c>
      <c r="ZL53" s="484">
        <f t="shared" ca="1" si="117"/>
        <v>2.4672875513209128E-2</v>
      </c>
      <c r="ZM53" s="484">
        <f t="shared" ca="1" si="117"/>
        <v>9.4446117703140112E-2</v>
      </c>
      <c r="ZN53" s="484">
        <f t="shared" ca="1" si="117"/>
        <v>8.9770705925095284E-2</v>
      </c>
      <c r="ZO53" s="484">
        <f t="shared" ca="1" si="117"/>
        <v>2.8984588520071332E-2</v>
      </c>
      <c r="ZP53" s="484">
        <f t="shared" ca="1" si="117"/>
        <v>2.6000050859821721E-2</v>
      </c>
      <c r="ZQ53" s="484">
        <f t="shared" ca="1" si="117"/>
        <v>2.5821286544858647E-2</v>
      </c>
      <c r="ZR53" s="484">
        <f t="shared" ca="1" si="117"/>
        <v>6.8537874740930649E-2</v>
      </c>
      <c r="ZS53" s="484">
        <f t="shared" ca="1" si="117"/>
        <v>-1.0693726253995067E-2</v>
      </c>
      <c r="ZT53" s="484">
        <f t="shared" ca="1" si="117"/>
        <v>-2.7291061507312073E-2</v>
      </c>
      <c r="ZU53" s="484">
        <f t="shared" ca="1" si="117"/>
        <v>6.3280194870949158E-2</v>
      </c>
      <c r="ZV53" s="484">
        <f t="shared" ref="ZV53:AAI71" ca="1" si="118">(VD53*ZV$205)</f>
        <v>4.5270410067628573E-2</v>
      </c>
      <c r="ZW53" s="484">
        <f t="shared" ca="1" si="118"/>
        <v>5.5175234891583769E-3</v>
      </c>
      <c r="ZX53" s="484">
        <f t="shared" ca="1" si="118"/>
        <v>2.7969817598544739E-2</v>
      </c>
      <c r="ZY53" s="484">
        <f t="shared" ca="1" si="118"/>
        <v>-9.6348193705378546E-2</v>
      </c>
      <c r="ZZ53" s="484">
        <f t="shared" ca="1" si="118"/>
        <v>-7.8155783354792625E-3</v>
      </c>
      <c r="AAA53" s="484">
        <f t="shared" ca="1" si="118"/>
        <v>5.3505247080424222E-2</v>
      </c>
      <c r="AAB53" s="484">
        <f t="shared" ca="1" si="118"/>
        <v>0.12431811823163672</v>
      </c>
      <c r="AAC53" s="484">
        <f t="shared" ca="1" si="118"/>
        <v>1.2546600107337495E-2</v>
      </c>
      <c r="AAD53" s="484">
        <f t="shared" ca="1" si="118"/>
        <v>0.1113065835753817</v>
      </c>
      <c r="AAE53" s="484">
        <f t="shared" ca="1" si="118"/>
        <v>0.12230055198290701</v>
      </c>
      <c r="AAF53" s="484">
        <f t="shared" ca="1" si="118"/>
        <v>0.15520859527451789</v>
      </c>
      <c r="AAG53" s="484">
        <f t="shared" ca="1" si="118"/>
        <v>0.24090261069547261</v>
      </c>
      <c r="AAH53" s="484">
        <f t="shared" ca="1" si="118"/>
        <v>0.17701198249563294</v>
      </c>
      <c r="AAI53" s="484">
        <f t="shared" ca="1" si="118"/>
        <v>9.8955202424813982E-2</v>
      </c>
      <c r="AAJ53" s="484">
        <f t="shared" ca="1" si="112"/>
        <v>0.12557839571762494</v>
      </c>
      <c r="AAK53" s="484">
        <f t="shared" ca="1" si="109"/>
        <v>0.20147290331101309</v>
      </c>
      <c r="AAL53" s="484">
        <f t="shared" ca="1" si="109"/>
        <v>-1.741238539122681E-2</v>
      </c>
      <c r="AAM53" s="484">
        <f t="shared" ca="1" si="109"/>
        <v>3.2295609342675426E-2</v>
      </c>
      <c r="AAN53" s="484">
        <f t="shared" ca="1" si="109"/>
        <v>-6.1359063816095079E-2</v>
      </c>
      <c r="AAO53" s="484">
        <f t="shared" ca="1" si="109"/>
        <v>1.8805162954418208E-2</v>
      </c>
      <c r="AAP53" s="484">
        <f t="shared" ca="1" si="109"/>
        <v>-2.8906649957960041E-2</v>
      </c>
      <c r="AAQ53" s="484">
        <f t="shared" ca="1" si="109"/>
        <v>7.2202153341576855E-2</v>
      </c>
      <c r="AAR53" s="484">
        <f t="shared" ca="1" si="109"/>
        <v>1.612649398533611E-2</v>
      </c>
      <c r="AAS53" s="484">
        <f t="shared" ca="1" si="109"/>
        <v>-3.1171595822786675E-2</v>
      </c>
      <c r="AAT53" s="484">
        <f t="shared" ca="1" si="109"/>
        <v>0.1027465411596778</v>
      </c>
      <c r="AAU53" s="484">
        <f t="shared" ca="1" si="109"/>
        <v>0.12363824729832018</v>
      </c>
      <c r="AAV53" s="484">
        <f t="shared" ca="1" si="106"/>
        <v>2.0354908169117208E-2</v>
      </c>
      <c r="AAW53" s="484">
        <f t="shared" ca="1" si="106"/>
        <v>2.5206724043060142E-2</v>
      </c>
      <c r="AAX53" s="484">
        <f t="shared" ca="1" si="106"/>
        <v>3.6947658315817221E-2</v>
      </c>
      <c r="AAY53" s="484">
        <f t="shared" ca="1" si="91"/>
        <v>0.13484625623176977</v>
      </c>
      <c r="AAZ53" s="484">
        <f t="shared" ca="1" si="91"/>
        <v>0.10083451386486998</v>
      </c>
      <c r="ABA53" s="484">
        <f t="shared" ca="1" si="82"/>
        <v>4.4006453020353714E-3</v>
      </c>
    </row>
    <row r="54" spans="1:729" ht="15" customHeight="1" x14ac:dyDescent="0.35">
      <c r="A54" s="498">
        <v>52</v>
      </c>
      <c r="B54" s="628"/>
      <c r="C54" s="606" t="s">
        <v>3584</v>
      </c>
      <c r="D54" s="629">
        <v>818</v>
      </c>
      <c r="E54" s="630" t="s">
        <v>3585</v>
      </c>
      <c r="F54" s="631" t="s">
        <v>1306</v>
      </c>
      <c r="G54" s="632">
        <v>102334.40300000001</v>
      </c>
      <c r="H54" s="504">
        <v>270172.25629028701</v>
      </c>
      <c r="I54" s="505">
        <v>2690</v>
      </c>
      <c r="J54" s="633" t="s">
        <v>3586</v>
      </c>
      <c r="K54" s="507">
        <v>2</v>
      </c>
      <c r="L54" s="721" t="s">
        <v>3586</v>
      </c>
      <c r="M54" s="817">
        <v>111</v>
      </c>
      <c r="N54" s="818">
        <v>0.55269999999999997</v>
      </c>
      <c r="O54" s="819">
        <v>0.5706</v>
      </c>
      <c r="P54" s="820">
        <v>0.46829999999999999</v>
      </c>
      <c r="Q54" s="821">
        <v>0.61919999999999997</v>
      </c>
      <c r="R54" s="818">
        <v>0.51190000000000002</v>
      </c>
      <c r="S54" s="822">
        <v>0.48799999999999999</v>
      </c>
      <c r="T54" s="822">
        <v>0.53469999999999995</v>
      </c>
      <c r="U54" s="822">
        <v>0.47100999999999998</v>
      </c>
      <c r="V54" s="822">
        <v>0.59060000000000001</v>
      </c>
      <c r="W54" s="515" t="s">
        <v>3587</v>
      </c>
      <c r="X54" s="516" t="s">
        <v>3588</v>
      </c>
      <c r="Y54" s="517">
        <v>2</v>
      </c>
      <c r="Z54" s="517">
        <v>2</v>
      </c>
      <c r="AA54" s="519" t="s">
        <v>3589</v>
      </c>
      <c r="AB54" s="520">
        <v>2012</v>
      </c>
      <c r="AC54" s="576">
        <v>0</v>
      </c>
      <c r="AD54" s="575" t="s">
        <v>1188</v>
      </c>
      <c r="AE54" s="817">
        <v>1</v>
      </c>
      <c r="AF54" s="634" t="s">
        <v>2824</v>
      </c>
      <c r="AG54" s="736" t="s">
        <v>3590</v>
      </c>
      <c r="AH54" s="636">
        <v>1</v>
      </c>
      <c r="AI54" s="636">
        <v>3</v>
      </c>
      <c r="AJ54" s="636">
        <v>2018</v>
      </c>
      <c r="AK54" s="637" t="s">
        <v>1473</v>
      </c>
      <c r="AL54" s="638" t="s">
        <v>1188</v>
      </c>
      <c r="AM54" s="639">
        <v>1</v>
      </c>
      <c r="AN54" s="636" t="s">
        <v>1188</v>
      </c>
      <c r="AO54" s="636">
        <v>1</v>
      </c>
      <c r="AP54" s="636">
        <v>1</v>
      </c>
      <c r="AQ54" s="636">
        <v>1</v>
      </c>
      <c r="AR54" s="636" t="s">
        <v>1188</v>
      </c>
      <c r="AS54" s="636">
        <v>1</v>
      </c>
      <c r="AT54" s="636" t="s">
        <v>1188</v>
      </c>
      <c r="AU54" s="640">
        <v>1</v>
      </c>
      <c r="AV54" s="842" t="s">
        <v>3591</v>
      </c>
      <c r="AW54" s="642" t="s">
        <v>1190</v>
      </c>
      <c r="AX54" s="843">
        <v>2</v>
      </c>
      <c r="AY54" s="877" t="s">
        <v>3592</v>
      </c>
      <c r="AZ54" s="800">
        <v>2</v>
      </c>
      <c r="BA54" s="845" t="s">
        <v>3593</v>
      </c>
      <c r="BB54" s="631" t="s">
        <v>2643</v>
      </c>
      <c r="BC54" s="646" t="s">
        <v>2644</v>
      </c>
      <c r="BD54" s="631" t="s">
        <v>1195</v>
      </c>
      <c r="BE54" s="631" t="s">
        <v>1317</v>
      </c>
      <c r="BF54" s="631">
        <v>3</v>
      </c>
      <c r="BG54" s="631">
        <v>2017</v>
      </c>
      <c r="BH54" s="631" t="s">
        <v>1195</v>
      </c>
      <c r="BI54" s="631">
        <v>1</v>
      </c>
      <c r="BJ54" s="631">
        <v>2</v>
      </c>
      <c r="BK54" s="631" t="s">
        <v>1256</v>
      </c>
      <c r="BL54" s="631" t="s">
        <v>1257</v>
      </c>
      <c r="BM54" s="859" t="s">
        <v>3594</v>
      </c>
      <c r="BN54" s="647">
        <v>1958</v>
      </c>
      <c r="BO54" s="798" t="s">
        <v>3595</v>
      </c>
      <c r="BP54" s="647">
        <v>2006</v>
      </c>
      <c r="BQ54" s="647">
        <v>3</v>
      </c>
      <c r="BR54" s="647">
        <v>4</v>
      </c>
      <c r="BS54" s="647" t="s">
        <v>1188</v>
      </c>
      <c r="BT54" s="798" t="s">
        <v>3595</v>
      </c>
      <c r="BU54" s="896">
        <v>0.1</v>
      </c>
      <c r="BV54" s="648">
        <v>2017</v>
      </c>
      <c r="BW54" s="846" t="s">
        <v>3596</v>
      </c>
      <c r="BX54" s="650">
        <v>2006</v>
      </c>
      <c r="BY54" s="647" t="s">
        <v>3597</v>
      </c>
      <c r="BZ54" s="651" t="s">
        <v>3598</v>
      </c>
      <c r="CA54" s="647">
        <v>2</v>
      </c>
      <c r="CB54" s="647" t="s">
        <v>1214</v>
      </c>
      <c r="CC54" s="557" t="s">
        <v>3599</v>
      </c>
      <c r="CD54" s="652">
        <v>2011</v>
      </c>
      <c r="CE54" s="647">
        <v>3</v>
      </c>
      <c r="CF54" s="647">
        <v>2</v>
      </c>
      <c r="CG54" s="633" t="s">
        <v>3600</v>
      </c>
      <c r="CH54" s="647">
        <v>1953</v>
      </c>
      <c r="CI54" s="647">
        <v>1956</v>
      </c>
      <c r="CJ54" s="647">
        <v>3</v>
      </c>
      <c r="CK54" s="867" t="s">
        <v>3601</v>
      </c>
      <c r="CL54" s="651" t="s">
        <v>3602</v>
      </c>
      <c r="CM54" s="647">
        <v>2</v>
      </c>
      <c r="CN54" s="647" t="s">
        <v>1214</v>
      </c>
      <c r="CO54" s="557" t="s">
        <v>3603</v>
      </c>
      <c r="CP54" s="647">
        <v>2012</v>
      </c>
      <c r="CQ54" s="647">
        <v>3</v>
      </c>
      <c r="CR54" s="650">
        <v>2</v>
      </c>
      <c r="CS54" s="846" t="s">
        <v>3604</v>
      </c>
      <c r="CT54" s="647">
        <v>2005</v>
      </c>
      <c r="CU54" s="648">
        <v>2</v>
      </c>
      <c r="CV54" s="676" t="s">
        <v>1188</v>
      </c>
      <c r="CW54" s="647" t="s">
        <v>1188</v>
      </c>
      <c r="CX54" s="657">
        <v>0</v>
      </c>
      <c r="CY54" s="847" t="s">
        <v>3605</v>
      </c>
      <c r="CZ54" s="647">
        <v>2009</v>
      </c>
      <c r="DA54" s="657">
        <v>2</v>
      </c>
      <c r="DB54" s="723">
        <v>6259000</v>
      </c>
      <c r="DC54" s="753">
        <v>3</v>
      </c>
      <c r="DD54" s="659" t="s">
        <v>1493</v>
      </c>
      <c r="DE54" s="648">
        <v>2014</v>
      </c>
      <c r="DF54" s="708" t="s">
        <v>755</v>
      </c>
      <c r="DG54" s="664" t="s">
        <v>3262</v>
      </c>
      <c r="DH54" s="666">
        <v>1</v>
      </c>
      <c r="DI54" s="710" t="s">
        <v>1262</v>
      </c>
      <c r="DJ54" s="578" t="s">
        <v>3606</v>
      </c>
      <c r="DK54" s="665">
        <v>2005</v>
      </c>
      <c r="DL54" s="665">
        <v>3</v>
      </c>
      <c r="DM54" s="655">
        <v>2</v>
      </c>
      <c r="DN54" s="708" t="s">
        <v>755</v>
      </c>
      <c r="DO54" s="664" t="s">
        <v>3262</v>
      </c>
      <c r="DP54" s="666">
        <v>1</v>
      </c>
      <c r="DQ54" s="710" t="s">
        <v>1262</v>
      </c>
      <c r="DR54" s="578" t="s">
        <v>3607</v>
      </c>
      <c r="DS54" s="665">
        <v>2005</v>
      </c>
      <c r="DT54" s="665">
        <v>3</v>
      </c>
      <c r="DU54" s="655">
        <v>2</v>
      </c>
      <c r="DV54" s="651" t="s">
        <v>3608</v>
      </c>
      <c r="DW54" s="578" t="s">
        <v>3609</v>
      </c>
      <c r="DX54" s="647">
        <v>2007</v>
      </c>
      <c r="DY54" s="647">
        <v>3</v>
      </c>
      <c r="DZ54" s="650">
        <v>2</v>
      </c>
      <c r="EA54" s="743" t="s">
        <v>3610</v>
      </c>
      <c r="EB54" s="506" t="s">
        <v>1190</v>
      </c>
      <c r="EC54" s="647">
        <v>2</v>
      </c>
      <c r="ED54" s="668" t="s">
        <v>1504</v>
      </c>
      <c r="EE54" s="647">
        <v>1986</v>
      </c>
      <c r="EF54" s="647">
        <v>3</v>
      </c>
      <c r="EG54" s="650" t="s">
        <v>1220</v>
      </c>
      <c r="EH54" s="648" t="s">
        <v>1903</v>
      </c>
      <c r="EI54" s="551" t="s">
        <v>3611</v>
      </c>
      <c r="EJ54" s="651" t="s">
        <v>1190</v>
      </c>
      <c r="EK54" s="647" t="s">
        <v>1188</v>
      </c>
      <c r="EL54" s="647" t="s">
        <v>1188</v>
      </c>
      <c r="EM54" s="669" t="s">
        <v>1188</v>
      </c>
      <c r="EN54" s="647" t="s">
        <v>1188</v>
      </c>
      <c r="EO54" s="670" t="s">
        <v>1188</v>
      </c>
      <c r="EP54" s="556">
        <v>0</v>
      </c>
      <c r="EQ54" s="556" t="s">
        <v>1188</v>
      </c>
      <c r="ER54" s="651" t="s">
        <v>1188</v>
      </c>
      <c r="ES54" s="556" t="s">
        <v>1188</v>
      </c>
      <c r="ET54" s="556">
        <v>0</v>
      </c>
      <c r="EU54" s="671">
        <v>0</v>
      </c>
      <c r="EV54" s="839">
        <v>2019</v>
      </c>
      <c r="EW54" s="673"/>
      <c r="EX54" s="797" t="s">
        <v>1906</v>
      </c>
      <c r="EY54" s="631" t="s">
        <v>1343</v>
      </c>
      <c r="EZ54" s="727" t="s">
        <v>1188</v>
      </c>
      <c r="FA54" s="675"/>
      <c r="FB54" s="648">
        <v>0</v>
      </c>
      <c r="FC54" s="676"/>
      <c r="FD54" s="647"/>
      <c r="FE54" s="648"/>
      <c r="FF54" s="652" t="s">
        <v>1281</v>
      </c>
      <c r="FG54" s="563" t="s">
        <v>1282</v>
      </c>
      <c r="FH54" s="631" t="str">
        <f t="shared" si="0"/>
        <v>B</v>
      </c>
      <c r="FI54" s="677">
        <f t="shared" si="1"/>
        <v>2.2555555555555551</v>
      </c>
      <c r="FJ54" s="678">
        <f t="shared" si="2"/>
        <v>1.6</v>
      </c>
      <c r="FK54" s="679">
        <f t="shared" si="3"/>
        <v>2.5</v>
      </c>
      <c r="FL54" s="680">
        <f t="shared" si="4"/>
        <v>2.6666666666666665</v>
      </c>
      <c r="FM54" s="681">
        <v>1</v>
      </c>
      <c r="FN54" s="574">
        <v>2015</v>
      </c>
      <c r="FO54" s="470" t="s">
        <v>3612</v>
      </c>
      <c r="FP54" s="471" t="s">
        <v>3613</v>
      </c>
      <c r="FQ54" s="430">
        <v>1</v>
      </c>
      <c r="FR54" s="682" t="s">
        <v>1285</v>
      </c>
      <c r="FS54" s="369">
        <v>1</v>
      </c>
      <c r="FT54" s="574">
        <v>2018</v>
      </c>
      <c r="FU54" s="521" t="s">
        <v>3614</v>
      </c>
      <c r="FV54" s="369">
        <v>1</v>
      </c>
      <c r="FW54" s="574">
        <v>2018</v>
      </c>
      <c r="FX54" s="521" t="s">
        <v>3614</v>
      </c>
      <c r="FY54" s="369">
        <v>1</v>
      </c>
      <c r="FZ54" s="574">
        <v>2014</v>
      </c>
      <c r="GA54" s="470" t="s">
        <v>3615</v>
      </c>
      <c r="GB54" s="521" t="s">
        <v>3616</v>
      </c>
      <c r="GC54" s="369">
        <v>2</v>
      </c>
      <c r="GD54" s="574">
        <v>2006</v>
      </c>
      <c r="GE54" s="470" t="s">
        <v>3617</v>
      </c>
      <c r="GF54" s="521" t="s">
        <v>3614</v>
      </c>
      <c r="GG54" s="734">
        <v>2</v>
      </c>
      <c r="GH54" s="574">
        <v>2005</v>
      </c>
      <c r="GI54" s="684" t="s">
        <v>3618</v>
      </c>
      <c r="GJ54" s="521" t="s">
        <v>3614</v>
      </c>
      <c r="GK54" s="369">
        <v>2</v>
      </c>
      <c r="GL54" s="430">
        <v>2009</v>
      </c>
      <c r="GM54" s="686" t="s">
        <v>3619</v>
      </c>
      <c r="GN54" s="572" t="s">
        <v>3620</v>
      </c>
      <c r="GO54" s="871">
        <v>1</v>
      </c>
      <c r="GP54" s="729" t="s">
        <v>3621</v>
      </c>
      <c r="GQ54" s="872">
        <v>0</v>
      </c>
      <c r="GR54" s="872">
        <v>0</v>
      </c>
      <c r="GS54" s="872">
        <v>0</v>
      </c>
      <c r="GT54" s="873">
        <v>0</v>
      </c>
      <c r="GU54" s="581">
        <v>1</v>
      </c>
      <c r="GV54" s="729" t="s">
        <v>3622</v>
      </c>
      <c r="GW54" s="872">
        <v>0</v>
      </c>
      <c r="GX54" s="873">
        <v>0</v>
      </c>
      <c r="GY54" s="874">
        <v>0</v>
      </c>
      <c r="GZ54" s="582" t="s">
        <v>1188</v>
      </c>
      <c r="HA54" s="583" t="s">
        <v>1293</v>
      </c>
      <c r="HB54" s="584">
        <v>1</v>
      </c>
      <c r="HC54" s="585">
        <v>2</v>
      </c>
      <c r="HD54" s="586" t="s">
        <v>3623</v>
      </c>
      <c r="HE54" s="557" t="s">
        <v>3624</v>
      </c>
      <c r="HF54" s="587">
        <v>2020</v>
      </c>
      <c r="HG54" s="587">
        <v>2020</v>
      </c>
      <c r="HH54" s="588">
        <v>1</v>
      </c>
      <c r="HI54" s="586" t="s">
        <v>3625</v>
      </c>
      <c r="HJ54" s="690" t="s">
        <v>1188</v>
      </c>
      <c r="HK54" s="691" t="s">
        <v>1188</v>
      </c>
      <c r="HL54" s="692">
        <v>0</v>
      </c>
      <c r="HM54" s="693" t="s">
        <v>1188</v>
      </c>
      <c r="HN54" s="592" t="s">
        <v>1188</v>
      </c>
      <c r="HO54" s="681">
        <v>1</v>
      </c>
      <c r="HP54" s="574">
        <v>0</v>
      </c>
      <c r="HQ54" s="472">
        <f t="shared" si="5"/>
        <v>1</v>
      </c>
      <c r="HR54" s="593">
        <v>0.5</v>
      </c>
      <c r="HS54" s="574">
        <v>0</v>
      </c>
      <c r="HT54" s="574">
        <v>0</v>
      </c>
      <c r="HU54" s="574">
        <v>0</v>
      </c>
      <c r="HV54" s="574">
        <v>1</v>
      </c>
      <c r="HW54" s="574">
        <v>0.5</v>
      </c>
      <c r="HX54" s="574">
        <v>0</v>
      </c>
      <c r="HY54" s="574">
        <v>0</v>
      </c>
      <c r="HZ54" s="574">
        <v>0</v>
      </c>
      <c r="IA54" s="574">
        <v>1</v>
      </c>
      <c r="IB54" s="574">
        <v>1</v>
      </c>
      <c r="IC54" s="574">
        <v>0.5</v>
      </c>
      <c r="ID54" s="681">
        <v>1</v>
      </c>
      <c r="IE54" s="369">
        <v>1</v>
      </c>
      <c r="IF54" s="574">
        <v>1</v>
      </c>
      <c r="IG54" s="472">
        <f t="shared" si="6"/>
        <v>2</v>
      </c>
      <c r="IH54" s="609">
        <v>0.35810525343505833</v>
      </c>
      <c r="II54" s="694">
        <v>0.22297067525174091</v>
      </c>
      <c r="IJ54" s="695">
        <v>0.32974681599393779</v>
      </c>
      <c r="IK54" s="696">
        <v>0.10792053687786241</v>
      </c>
      <c r="IL54" s="696">
        <v>0.16040504533947811</v>
      </c>
      <c r="IM54" s="697">
        <v>0.29381030279568526</v>
      </c>
      <c r="IN54" s="599">
        <v>1</v>
      </c>
      <c r="IO54" s="600">
        <v>6</v>
      </c>
      <c r="IP54" s="601">
        <v>6</v>
      </c>
      <c r="IQ54" s="600">
        <v>7</v>
      </c>
      <c r="IR54" s="587">
        <v>14</v>
      </c>
      <c r="IS54" s="601">
        <v>21</v>
      </c>
      <c r="IT54" s="599">
        <v>1</v>
      </c>
      <c r="IU54" s="600">
        <v>10</v>
      </c>
      <c r="IV54" s="587">
        <v>11</v>
      </c>
      <c r="IW54" s="601">
        <v>5</v>
      </c>
      <c r="IX54" s="602">
        <v>26</v>
      </c>
      <c r="IY54" s="681">
        <v>1</v>
      </c>
      <c r="IZ54" s="840" t="s">
        <v>3626</v>
      </c>
      <c r="JA54" s="681">
        <v>0</v>
      </c>
      <c r="JB54" s="840" t="s">
        <v>1188</v>
      </c>
      <c r="JC54" s="763">
        <v>2</v>
      </c>
      <c r="JD54" s="683">
        <v>1</v>
      </c>
      <c r="JE54" s="684" t="s">
        <v>3627</v>
      </c>
      <c r="JF54" s="471" t="s">
        <v>3628</v>
      </c>
      <c r="JG54" s="472">
        <v>2019</v>
      </c>
      <c r="JH54" s="763">
        <v>2</v>
      </c>
      <c r="JI54" s="683">
        <v>3</v>
      </c>
      <c r="JJ54" s="684" t="s">
        <v>3629</v>
      </c>
      <c r="JK54" s="519" t="s">
        <v>3589</v>
      </c>
      <c r="JL54" s="520">
        <v>2012</v>
      </c>
      <c r="JM54" s="734">
        <v>1</v>
      </c>
      <c r="JN54" s="683">
        <v>2</v>
      </c>
      <c r="JO54" s="683">
        <v>1</v>
      </c>
      <c r="JP54" s="684" t="s">
        <v>3630</v>
      </c>
      <c r="JQ54" s="471" t="s">
        <v>3631</v>
      </c>
      <c r="JR54" s="472">
        <v>2016</v>
      </c>
      <c r="JS54" s="734">
        <v>2</v>
      </c>
      <c r="JT54" s="683">
        <v>3</v>
      </c>
      <c r="JU54" s="684" t="s">
        <v>3632</v>
      </c>
      <c r="JV54" s="471" t="s">
        <v>3633</v>
      </c>
      <c r="JW54" s="472">
        <v>2010</v>
      </c>
      <c r="JX54" s="606">
        <v>2</v>
      </c>
      <c r="JY54" s="750" t="s">
        <v>3634</v>
      </c>
      <c r="JZ54" s="606">
        <v>2014</v>
      </c>
      <c r="KA54" s="606">
        <f t="shared" si="7"/>
        <v>1</v>
      </c>
      <c r="KB54" s="606"/>
      <c r="KC54" s="606">
        <v>1</v>
      </c>
      <c r="KD54" s="606"/>
      <c r="KE54" s="606"/>
      <c r="KF54" s="606">
        <f t="shared" si="8"/>
        <v>0</v>
      </c>
      <c r="KG54" s="606"/>
      <c r="KH54" s="606"/>
      <c r="KI54" s="606"/>
      <c r="KJ54" s="606"/>
      <c r="KK54" s="606">
        <v>1</v>
      </c>
      <c r="KL54" s="606">
        <v>1</v>
      </c>
      <c r="KM54" s="608">
        <f t="shared" si="9"/>
        <v>0.41529246568679812</v>
      </c>
      <c r="KN54" s="609">
        <v>-0.42353767156600952</v>
      </c>
      <c r="KO54" s="609">
        <v>36.538459777832031</v>
      </c>
      <c r="KP54" s="610">
        <v>12</v>
      </c>
      <c r="KQ54" s="608">
        <f t="shared" si="10"/>
        <v>0.36595739126205445</v>
      </c>
      <c r="KR54" s="609">
        <v>-0.67021304368972778</v>
      </c>
      <c r="KS54" s="609">
        <v>27.884614944458008</v>
      </c>
      <c r="KT54" s="610">
        <v>13</v>
      </c>
      <c r="KU54" s="610">
        <v>35</v>
      </c>
      <c r="KV54" s="563" t="s">
        <v>1237</v>
      </c>
      <c r="KW54" s="606" t="s">
        <v>3584</v>
      </c>
      <c r="KX54" s="700" t="str">
        <f t="shared" ca="1" si="11"/>
        <v>B</v>
      </c>
      <c r="KY54" s="701">
        <f t="shared" ca="1" si="12"/>
        <v>0.64872264240942279</v>
      </c>
      <c r="KZ54" s="702">
        <f t="shared" ca="1" si="13"/>
        <v>0.72717411764705886</v>
      </c>
      <c r="LA54" s="703">
        <f t="shared" ca="1" si="54"/>
        <v>0.63921904761904769</v>
      </c>
      <c r="LB54" s="703">
        <f t="shared" ca="1" si="92"/>
        <v>0.54464166666666669</v>
      </c>
      <c r="LC54" s="704">
        <f t="shared" ca="1" si="93"/>
        <v>0.68385573770491792</v>
      </c>
      <c r="LD54" s="696" cm="1">
        <f t="array" aca="1" ref="LD54" ca="1">INDIRECT(LD$203&amp;ROW())*LD$205</f>
        <v>4</v>
      </c>
      <c r="LE54" s="696" cm="1">
        <f t="array" aca="1" ref="LE54" ca="1">INDIRECT(LE$203&amp;ROW())*LE$205</f>
        <v>8</v>
      </c>
      <c r="LF54" s="696" cm="1">
        <f t="array" aca="1" ref="LF54" ca="1">INDIRECT(LF$203&amp;ROW())*LF$205</f>
        <v>8</v>
      </c>
      <c r="LG54" s="696" cm="1">
        <f t="array" aca="1" ref="LG54" ca="1">INDIRECT(LG$203&amp;ROW())*LG$205</f>
        <v>3</v>
      </c>
      <c r="LH54" s="696" cm="1">
        <f t="array" aca="1" ref="LH54" ca="1">INDIRECT(LH$203&amp;ROW())*LH$205</f>
        <v>3</v>
      </c>
      <c r="LI54" s="696" cm="1">
        <f t="array" aca="1" ref="LI54" ca="1">INDIRECT(LI$203&amp;ROW())*LI$205</f>
        <v>3</v>
      </c>
      <c r="LJ54" s="696" cm="1">
        <f t="array" aca="1" ref="LJ54" ca="1">INDIRECT(LJ$203&amp;ROW())*LJ$205</f>
        <v>3</v>
      </c>
      <c r="LK54" s="696" cm="1">
        <f t="array" aca="1" ref="LK54" ca="1">INDIRECT(LK$203&amp;ROW())*LK$205</f>
        <v>3</v>
      </c>
      <c r="LL54" s="696" cm="1">
        <f t="array" aca="1" ref="LL54" ca="1">INDIRECT(LL$203&amp;ROW())*LL$205</f>
        <v>3</v>
      </c>
      <c r="LM54" s="696" cm="1">
        <f t="array" aca="1" ref="LM54" ca="1">INDIRECT(LM$203&amp;ROW())*LM$205</f>
        <v>6</v>
      </c>
      <c r="LN54" s="696" cm="1">
        <f t="array" aca="1" ref="LN54" ca="1">INDIRECT(LN$203&amp;ROW())*LN$205</f>
        <v>3</v>
      </c>
      <c r="LO54" s="696" cm="1">
        <f t="array" aca="1" ref="LO54" ca="1">INDIRECT(LO$203&amp;ROW())*LO$205</f>
        <v>0</v>
      </c>
      <c r="LP54" s="696" cm="1">
        <f t="array" aca="1" ref="LP54" ca="1">INDIRECT(LP$203&amp;ROW())*LP$205</f>
        <v>4</v>
      </c>
      <c r="LQ54" s="696" cm="1">
        <f t="array" aca="1" ref="LQ54" ca="1">IF(INDIRECT(LQ$203&amp;ROW())="-",0,INDIRECT(LQ$203&amp;ROW())*LQ$205)</f>
        <v>2.8098000000000001</v>
      </c>
      <c r="LR54" s="696" cm="1">
        <f t="array" aca="1" ref="LR54" ca="1">INDIRECT(LR$203&amp;ROW())*LR$205</f>
        <v>8</v>
      </c>
      <c r="LS54" s="696" cm="1">
        <f t="array" aca="1" ref="LS54" ca="1">IF(INDIRECT(LS$203&amp;ROW())="-",0,INDIRECT(LS$203&amp;ROW())*LS$205)</f>
        <v>3.4236</v>
      </c>
      <c r="LT54" s="696" cm="1">
        <f t="array" aca="1" ref="LT54" ca="1">INDIRECT(LT$203&amp;ROW())*LT$205</f>
        <v>4</v>
      </c>
      <c r="LU54" s="696" cm="1">
        <f t="array" aca="1" ref="LU54" ca="1">INDIRECT(LU$203&amp;ROW())*LU$205</f>
        <v>2</v>
      </c>
      <c r="LV54" s="696" cm="1">
        <f t="array" aca="1" ref="LV54" ca="1">INDIRECT(LV$203&amp;ROW())*LV$205</f>
        <v>2</v>
      </c>
      <c r="LW54" s="696" cm="1">
        <f t="array" aca="1" ref="LW54" ca="1">INDIRECT(LW$203&amp;ROW())*LW$205</f>
        <v>0</v>
      </c>
      <c r="LX54" s="696" cm="1">
        <f t="array" aca="1" ref="LX54" ca="1">INDIRECT(LX$203&amp;ROW())*LX$205</f>
        <v>2</v>
      </c>
      <c r="LY54" s="696" cm="1">
        <f t="array" aca="1" ref="LY54" ca="1">IF(INDIRECT(LY$203&amp;ROW())="-",0,INDIRECT(LY$203&amp;ROW())*LY$205)</f>
        <v>3.0714000000000001</v>
      </c>
      <c r="LZ54" s="696" cm="1">
        <f t="array" aca="1" ref="LZ54" ca="1">INDIRECT(LZ$203&amp;ROW())*LZ$205</f>
        <v>2</v>
      </c>
      <c r="MA54" s="696" cm="1">
        <f t="array" aca="1" ref="MA54" ca="1">INDIRECT(MA$203&amp;ROW())*MA$205</f>
        <v>0</v>
      </c>
      <c r="MB54" s="696" cm="1">
        <f t="array" aca="1" ref="MB54" ca="1">INDIRECT(MB$203&amp;ROW())*MB$205</f>
        <v>4</v>
      </c>
      <c r="MC54" s="696" cm="1">
        <f t="array" aca="1" ref="MC54" ca="1">IF($MB54=0,0,INDIRECT(MC$203&amp;ROW())*MC$205)</f>
        <v>0</v>
      </c>
      <c r="MD54" s="696" cm="1">
        <f t="array" aca="1" ref="MD54" ca="1">IF($MB54=0,0,INDIRECT(MD$203&amp;ROW())*MD$205)</f>
        <v>0</v>
      </c>
      <c r="ME54" s="696" cm="1">
        <f t="array" aca="1" ref="ME54" ca="1">IF($MB54=0,0,INDIRECT(ME$203&amp;ROW())*ME$205)</f>
        <v>0</v>
      </c>
      <c r="MF54" s="696" cm="1">
        <f t="array" aca="1" ref="MF54" ca="1">IF($MB54=0,0,INDIRECT(MF$203&amp;ROW())*MF$205)</f>
        <v>0</v>
      </c>
      <c r="MG54" s="696" cm="1">
        <f t="array" aca="1" ref="MG54" ca="1">INDIRECT(MG$203&amp;ROW())*MG$205</f>
        <v>4</v>
      </c>
      <c r="MH54" s="696" cm="1">
        <f t="array" aca="1" ref="MH54" ca="1">IF($MG54=0,0,INDIRECT(MH$203&amp;ROW())*MH$205)</f>
        <v>0</v>
      </c>
      <c r="MI54" s="696" cm="1">
        <f t="array" aca="1" ref="MI54" ca="1">IF($MG54=0,0,INDIRECT(MI$203&amp;ROW())*MI$205)</f>
        <v>0</v>
      </c>
      <c r="MJ54" s="696" cm="1">
        <f t="array" aca="1" ref="MJ54" ca="1">INDIRECT(MJ$203&amp;ROW())*MJ$205</f>
        <v>0</v>
      </c>
      <c r="MK54" s="696" cm="1">
        <f t="array" aca="1" ref="MK54" ca="1">INDIRECT(MK$203&amp;ROW())*MK$205</f>
        <v>4</v>
      </c>
      <c r="ML54" s="696" cm="1">
        <f t="array" aca="1" ref="ML54" ca="1">INDIRECT(ML$203&amp;ROW())*ML$205</f>
        <v>3</v>
      </c>
      <c r="MM54" s="696" cm="1">
        <f t="array" aca="1" ref="MM54" ca="1">INDIRECT(MM$203&amp;ROW())*MM$205</f>
        <v>4</v>
      </c>
      <c r="MN54" s="696" cm="1">
        <f t="array" aca="1" ref="MN54" ca="1">INDIRECT(MN$203&amp;ROW())*MN$205</f>
        <v>0</v>
      </c>
      <c r="MO54" s="696" cm="1">
        <f t="array" aca="1" ref="MO54" ca="1">INDIRECT(MO$203&amp;ROW())*MO$205</f>
        <v>0</v>
      </c>
      <c r="MP54" s="696" cm="1">
        <f t="array" aca="1" ref="MP54" ca="1">INDIRECT(MP$203&amp;ROW())*MP$205</f>
        <v>2</v>
      </c>
      <c r="MQ54" s="696" cm="1">
        <f t="array" aca="1" ref="MQ54" ca="1">INDIRECT(MQ$203&amp;ROW())*MQ$205</f>
        <v>1</v>
      </c>
      <c r="MR54" s="696" cm="1">
        <f t="array" aca="1" ref="MR54" ca="1">INDIRECT(MR$203&amp;ROW())*MR$205</f>
        <v>2</v>
      </c>
      <c r="MS54" s="696" cm="1">
        <f t="array" aca="1" ref="MS54" ca="1">INDIRECT(MS$203&amp;ROW())*MS$205</f>
        <v>2</v>
      </c>
      <c r="MT54" s="696" cm="1">
        <f t="array" aca="1" ref="MT54" ca="1">INDIRECT(MT$203&amp;ROW())*MT$205</f>
        <v>2</v>
      </c>
      <c r="MU54" s="696" cm="1">
        <f t="array" aca="1" ref="MU54" ca="1">INDIRECT(MU$203&amp;ROW())*MU$205</f>
        <v>2</v>
      </c>
      <c r="MV54" s="696" cm="1">
        <f t="array" aca="1" ref="MV54" ca="1">IF(INDIRECT(MV$203&amp;ROW())="-",0,INDIRECT(MV$203&amp;ROW())*MV$205)</f>
        <v>3.7151999999999998</v>
      </c>
      <c r="MW54" s="696" cm="1">
        <f t="array" aca="1" ref="MW54" ca="1">INDIRECT(MW$203&amp;ROW())*MW$205</f>
        <v>4</v>
      </c>
      <c r="MX54" s="696" cm="1">
        <f t="array" aca="1" ref="MX54" ca="1">INDIRECT(MX$203&amp;ROW())*MX$205</f>
        <v>4</v>
      </c>
      <c r="MY54" s="696" cm="1">
        <f t="array" aca="1" ref="MY54" ca="1">INDIRECT(MY$203&amp;ROW())*MY$205</f>
        <v>8</v>
      </c>
      <c r="NA54" s="701">
        <f t="shared" si="16"/>
        <v>0.81630000000000003</v>
      </c>
      <c r="NB54" s="617">
        <f t="shared" si="17"/>
        <v>0.61218571428571422</v>
      </c>
      <c r="NC54" s="695">
        <f t="shared" si="18"/>
        <v>0.27014615384615381</v>
      </c>
      <c r="ND54" s="697">
        <f t="shared" si="19"/>
        <v>0.68959999999999999</v>
      </c>
      <c r="NE54" s="694">
        <f t="shared" si="20"/>
        <v>0.59705796703296699</v>
      </c>
      <c r="NF54" s="682" t="str">
        <f t="shared" si="21"/>
        <v>B</v>
      </c>
      <c r="NH54" s="606" t="s">
        <v>3584</v>
      </c>
      <c r="NI54" s="563" t="str">
        <f t="shared" si="22"/>
        <v>B</v>
      </c>
      <c r="NJ54" s="563" t="str">
        <f t="shared" si="23"/>
        <v>B</v>
      </c>
      <c r="NK54" s="563" t="str">
        <f t="shared" ca="1" si="24"/>
        <v>B</v>
      </c>
      <c r="NL54" s="563" t="str">
        <f t="shared" ca="1" si="25"/>
        <v>B</v>
      </c>
      <c r="NM54" s="563" t="str">
        <f t="shared" ca="1" si="26"/>
        <v>B</v>
      </c>
      <c r="NN54" s="563" t="str">
        <f t="shared" ca="1" si="55"/>
        <v>B</v>
      </c>
      <c r="NO54" s="563" t="str">
        <f t="shared" ca="1" si="56"/>
        <v>B</v>
      </c>
      <c r="NP54" s="606" t="str">
        <f t="shared" si="27"/>
        <v>Yes</v>
      </c>
      <c r="NQ54" s="682" t="str">
        <f t="shared" si="28"/>
        <v>-</v>
      </c>
      <c r="NR54" s="682" t="e">
        <f>IF(OR(AND(NI54="A",OR(NJ54="C",NJ54="D")),AND(NI54="A",OR(#REF!="C",#REF!="D")),AND(NI54="B",OR(NJ54="D",#REF!="D")),AND(OR(NI54="C",NI54="D"),OR(NJ54="A",NJ54="B")),AND(OR(NI54="C",NI54="D"),OR(#REF!="A",#REF!="B")),AND(OR(NJ54="A",#REF!="A",NJ54="B",#REF!="B"),OR(NP54="-",NQ54="-")),AND(OR(NJ54="C",#REF!="C",NJ54="D",#REF!="D"),NP54="Yes")),"Yes","-")</f>
        <v>#REF!</v>
      </c>
      <c r="NS54" s="607" t="s">
        <v>3635</v>
      </c>
      <c r="NT54" s="619">
        <f t="shared" si="29"/>
        <v>0.55269999999999997</v>
      </c>
      <c r="NU54" s="619">
        <f t="shared" si="30"/>
        <v>0.59705796703296699</v>
      </c>
      <c r="NV54" s="619">
        <f t="shared" ca="1" si="31"/>
        <v>0.64872264240942279</v>
      </c>
      <c r="NW54" s="619">
        <f t="shared" ca="1" si="57"/>
        <v>0.60521866232003341</v>
      </c>
      <c r="NX54" s="619">
        <f t="shared" ca="1" si="58"/>
        <v>0.63839482030748784</v>
      </c>
      <c r="NY54" s="620">
        <f t="shared" ca="1" si="59"/>
        <v>0.60919554186544067</v>
      </c>
      <c r="NZ54" s="620">
        <f t="shared" ca="1" si="60"/>
        <v>0.64896055301657685</v>
      </c>
      <c r="OA54" s="705" t="s">
        <v>1188</v>
      </c>
      <c r="OB54" s="706" t="s">
        <v>1188</v>
      </c>
      <c r="OC54" s="494"/>
      <c r="OE54" s="606" t="s">
        <v>3584</v>
      </c>
      <c r="OF54" s="700" t="str">
        <f t="shared" ca="1" si="32"/>
        <v>B</v>
      </c>
      <c r="OG54" s="701">
        <f t="shared" ca="1" si="61"/>
        <v>0.60521866232003341</v>
      </c>
      <c r="OH54" s="705">
        <f t="shared" ca="1" si="33"/>
        <v>0.79741225639913238</v>
      </c>
      <c r="OI54" s="696">
        <f t="shared" ca="1" si="34"/>
        <v>0.62296291493099121</v>
      </c>
      <c r="OJ54" s="696">
        <f t="shared" ca="1" si="35"/>
        <v>0.31817375555472577</v>
      </c>
      <c r="OK54" s="697">
        <f t="shared" ca="1" si="36"/>
        <v>0.68232572239528433</v>
      </c>
      <c r="OL54" s="696" cm="1">
        <f t="array" aca="1" ref="OL54" ca="1">INDIRECT(OL$203&amp;ROW())*OL$205</f>
        <v>0.74780000000000002</v>
      </c>
      <c r="OM54" s="696" cm="1">
        <f t="array" aca="1" ref="OM54" ca="1">INDIRECT(OM$203&amp;ROW())*OM$205</f>
        <v>1.2061999999999999</v>
      </c>
      <c r="ON54" s="696" cm="1">
        <f t="array" aca="1" ref="ON54" ca="1">INDIRECT(ON$203&amp;ROW())*ON$205</f>
        <v>1.4561999999999999</v>
      </c>
      <c r="OO54" s="696" cm="1">
        <f t="array" aca="1" ref="OO54" ca="1">INDIRECT(OO$203&amp;ROW())*OO$205</f>
        <v>1.0790999999999999</v>
      </c>
      <c r="OP54" s="696" cm="1">
        <f t="array" aca="1" ref="OP54" ca="1">INDIRECT(OP$203&amp;ROW())*OP$205</f>
        <v>1.5831</v>
      </c>
      <c r="OQ54" s="696" cm="1">
        <f t="array" aca="1" ref="OQ54" ca="1">INDIRECT(OQ$203&amp;ROW())*OQ$205</f>
        <v>1.5849</v>
      </c>
      <c r="OR54" s="696" cm="1">
        <f t="array" aca="1" ref="OR54" ca="1">INDIRECT(OR$203&amp;ROW())*OR$205</f>
        <v>1.4141999999999999</v>
      </c>
      <c r="OS54" s="696" cm="1">
        <f t="array" aca="1" ref="OS54" ca="1">INDIRECT(OS$203&amp;ROW())*OS$205</f>
        <v>1.5387</v>
      </c>
      <c r="OT54" s="696" cm="1">
        <f t="array" aca="1" ref="OT54" ca="1">INDIRECT(OT$203&amp;ROW())*OT$205</f>
        <v>1.4727000000000001</v>
      </c>
      <c r="OU54" s="696" cm="1">
        <f t="array" aca="1" ref="OU54" ca="1">INDIRECT(OU$203&amp;ROW())*OU$205</f>
        <v>1.9304999999999999</v>
      </c>
      <c r="OV54" s="696" cm="1">
        <f t="array" aca="1" ref="OV54" ca="1">INDIRECT(OV$203&amp;ROW())*OV$205</f>
        <v>1.2161999999999999</v>
      </c>
      <c r="OW54" s="696" cm="1">
        <f t="array" aca="1" ref="OW54" ca="1">INDIRECT(OW$203&amp;ROW())*OW$205</f>
        <v>0</v>
      </c>
      <c r="OX54" s="696" cm="1">
        <f t="array" aca="1" ref="OX54" ca="1">INDIRECT(OX$203&amp;ROW())*OX$205</f>
        <v>1.3977999999999999</v>
      </c>
      <c r="OY54" s="696" cm="1">
        <f t="array" aca="1" ref="OY54" ca="1">IF(INDIRECT(OY$203&amp;ROW())="-",0,INDIRECT(OY$203&amp;ROW())*OY$205)</f>
        <v>0.33235250999999999</v>
      </c>
      <c r="OZ54" s="696" cm="1">
        <f t="array" aca="1" ref="OZ54" ca="1">INDIRECT(OZ$203&amp;ROW())*OZ$205</f>
        <v>1.4206000000000001</v>
      </c>
      <c r="PA54" s="696" cm="1">
        <f t="array" aca="1" ref="PA54" ca="1">IF(INDIRECT(PA$203&amp;ROW())="-",0,INDIRECT(PA$203&amp;ROW())*PA$205)</f>
        <v>0.50406803999999994</v>
      </c>
      <c r="PB54" s="705" cm="1">
        <f t="array" aca="1" ref="PB54" ca="1">INDIRECT(PB$203&amp;ROW())*PB$205</f>
        <v>1.5084</v>
      </c>
      <c r="PC54" s="696" cm="1">
        <f t="array" aca="1" ref="PC54" ca="1">INDIRECT(PC$203&amp;ROW())*PC$205</f>
        <v>1.3946000000000001</v>
      </c>
      <c r="PD54" s="696" cm="1">
        <f t="array" aca="1" ref="PD54" ca="1">INDIRECT(PD$203&amp;ROW())*PD$205</f>
        <v>1.4683999999999999</v>
      </c>
      <c r="PE54" s="696" cm="1">
        <f t="array" aca="1" ref="PE54" ca="1">INDIRECT(PE$203&amp;ROW())*PE$205</f>
        <v>0</v>
      </c>
      <c r="PF54" s="696" cm="1">
        <f t="array" aca="1" ref="PF54" ca="1">INDIRECT(PF$203&amp;ROW())*PF$205</f>
        <v>1.3308</v>
      </c>
      <c r="PG54" s="696" cm="1">
        <f t="array" aca="1" ref="PG54" ca="1">IF(INDIRECT(PG$203&amp;ROW())="-",0,INDIRECT(PG$203&amp;ROW())*PG$205)</f>
        <v>0.44791250000000005</v>
      </c>
      <c r="PH54" s="696" cm="1">
        <f t="array" aca="1" ref="PH54" ca="1">INDIRECT(PH$203&amp;ROW())*PH$205</f>
        <v>0.61699999999999999</v>
      </c>
      <c r="PI54" s="696" cm="1">
        <f t="array" aca="1" ref="PI54" ca="1">INDIRECT(PI$203&amp;ROW())*PI$205</f>
        <v>0</v>
      </c>
      <c r="PJ54" s="696" cm="1">
        <f t="array" aca="1" ref="PJ54" ca="1">INDIRECT(PJ$203&amp;ROW())*PJ$205</f>
        <v>0.75980000000000003</v>
      </c>
      <c r="PK54" s="696" cm="1">
        <f t="array" aca="1" ref="PK54" ca="1">IF($PJ54=0,0,INDIRECT(PK$203&amp;ROW())*PK$205)</f>
        <v>0</v>
      </c>
      <c r="PL54" s="696" cm="1">
        <f t="array" aca="1" ref="PL54" ca="1">IF($MPE54=0,0,INDIRECT(PL$203&amp;ROW())*PL$205)</f>
        <v>0</v>
      </c>
      <c r="PM54" s="696" cm="1">
        <f t="array" aca="1" ref="PM54" ca="1">IF($MPE54=0,0,INDIRECT(PM$203&amp;ROW())*PM$205)</f>
        <v>0</v>
      </c>
      <c r="PN54" s="696" cm="1">
        <f t="array" aca="1" ref="PN54" ca="1">IF($PJ54=0,0,INDIRECT(PN$203&amp;ROW())*PN$205)</f>
        <v>0</v>
      </c>
      <c r="PO54" s="696" cm="1">
        <f t="array" aca="1" ref="PO54" ca="1">INDIRECT(PO$203&amp;ROW())*PO$205</f>
        <v>0.73140000000000005</v>
      </c>
      <c r="PP54" s="696" cm="1">
        <f t="array" aca="1" ref="PP54" ca="1">IF($PO54=0,0,INDIRECT(PP$203&amp;ROW())*PP$205)</f>
        <v>0</v>
      </c>
      <c r="PQ54" s="696" cm="1">
        <f t="array" aca="1" ref="PQ54" ca="1">IF($PO54=0,0,INDIRECT(PQ$203&amp;ROW())*PQ$205)</f>
        <v>0</v>
      </c>
      <c r="PR54" s="696" cm="1">
        <f t="array" aca="1" ref="PR54" ca="1">INDIRECT(PR$203&amp;ROW())*PR$205</f>
        <v>0</v>
      </c>
      <c r="PS54" s="696" cm="1">
        <f t="array" aca="1" ref="PS54" ca="1">INDIRECT(PS$203&amp;ROW())*PS$205</f>
        <v>0.7389</v>
      </c>
      <c r="PT54" s="696" cm="1">
        <f t="array" aca="1" ref="PT54" ca="1">INDIRECT(PT$203&amp;ROW())*PT$205</f>
        <v>0.72030000000000005</v>
      </c>
      <c r="PU54" s="696" cm="1">
        <f t="array" aca="1" ref="PU54" ca="1">INDIRECT(PU$203&amp;ROW())*PU$205</f>
        <v>1.1798</v>
      </c>
      <c r="PV54" s="696" cm="1">
        <f t="array" aca="1" ref="PV54" ca="1">INDIRECT(PV$203&amp;ROW())*PV$205</f>
        <v>0</v>
      </c>
      <c r="PW54" s="696" cm="1">
        <f t="array" aca="1" ref="PW54" ca="1">INDIRECT(PW$203&amp;ROW())*PW$205</f>
        <v>0</v>
      </c>
      <c r="PX54" s="696" cm="1">
        <f t="array" aca="1" ref="PX54" ca="1">INDIRECT(PX$203&amp;ROW())*PX$205</f>
        <v>1.1714</v>
      </c>
      <c r="PY54" s="696" cm="1">
        <f t="array" aca="1" ref="PY54" ca="1">INDIRECT(PY$203&amp;ROW())*PY$205</f>
        <v>0.59330000000000005</v>
      </c>
      <c r="PZ54" s="696" cm="1">
        <f t="array" aca="1" ref="PZ54" ca="1">INDIRECT(PZ$203&amp;ROW())*PZ$205</f>
        <v>0.17430000000000001</v>
      </c>
      <c r="QA54" s="696" cm="1">
        <f t="array" aca="1" ref="QA54" ca="1">INDIRECT(QA$203&amp;ROW())*QA$205</f>
        <v>0.31659999999999999</v>
      </c>
      <c r="QB54" s="696" cm="1">
        <f t="array" aca="1" ref="QB54" ca="1">INDIRECT(QB$203&amp;ROW())*QB$205</f>
        <v>1.5966</v>
      </c>
      <c r="QC54" s="696" cm="1">
        <f t="array" aca="1" ref="QC54" ca="1">INDIRECT(QC$203&amp;ROW())*QC$205</f>
        <v>1.4259999999999999</v>
      </c>
      <c r="QD54" s="696" cm="1">
        <f t="array" aca="1" ref="QD54" ca="1">IF(INDIRECT(QD$203&amp;ROW())="-",0,INDIRECT(QD$203&amp;ROW())*QD$205)</f>
        <v>0.38025071999999999</v>
      </c>
      <c r="QE54" s="696" cm="1">
        <f t="array" aca="1" ref="QE54" ca="1">INDIRECT(QE$203&amp;ROW())*QE$205</f>
        <v>1.0656000000000001</v>
      </c>
      <c r="QF54" s="696" cm="1">
        <f t="array" aca="1" ref="QF54" ca="1">INDIRECT(QF$203&amp;ROW())*QF$205</f>
        <v>0.72440000000000004</v>
      </c>
      <c r="QG54" s="696" cm="1">
        <f t="array" aca="1" ref="QG54" ca="1">INDIRECT(QG$203&amp;ROW())*QG$205</f>
        <v>1.4996</v>
      </c>
      <c r="QI54" s="606" t="s">
        <v>3584</v>
      </c>
      <c r="QJ54" s="700" t="str">
        <f t="shared" ca="1" si="37"/>
        <v>B</v>
      </c>
      <c r="QK54" s="701">
        <f t="shared" ca="1" si="62"/>
        <v>0.63839482030748784</v>
      </c>
      <c r="QL54" s="705">
        <f t="shared" ca="1" si="94"/>
        <v>0.89918950085200389</v>
      </c>
      <c r="QM54" s="696">
        <f t="shared" ca="1" si="95"/>
        <v>0.55990340945876804</v>
      </c>
      <c r="QN54" s="696">
        <f t="shared" ca="1" si="40"/>
        <v>0.33688999076204984</v>
      </c>
      <c r="QO54" s="697">
        <f t="shared" ca="1" si="41"/>
        <v>0.75759638015712982</v>
      </c>
      <c r="QP54" s="696" cm="1">
        <f t="array" aca="1" ref="QP54" ca="1">INDIRECT(QP$203&amp;ROW())*QP$205</f>
        <v>3.3451646745381883E-2</v>
      </c>
      <c r="QQ54" s="696" cm="1">
        <f t="array" aca="1" ref="QQ54" ca="1">INDIRECT(QQ$203&amp;ROW())*QQ$205</f>
        <v>0.25503926590378434</v>
      </c>
      <c r="QR54" s="696" cm="1">
        <f t="array" aca="1" ref="QR54" ca="1">INDIRECT(QR$203&amp;ROW())*QR$205</f>
        <v>0.15089809664795908</v>
      </c>
      <c r="QS54" s="696" cm="1">
        <f t="array" aca="1" ref="QS54" ca="1">INDIRECT(QS$203&amp;ROW())*QS$205</f>
        <v>0.22471360933801068</v>
      </c>
      <c r="QT54" s="696" cm="1">
        <f t="array" aca="1" ref="QT54" ca="1">INDIRECT(QT$203&amp;ROW())*QT$205</f>
        <v>0.26232814414996541</v>
      </c>
      <c r="QU54" s="696" cm="1">
        <f t="array" aca="1" ref="QU54" ca="1">INDIRECT(QU$203&amp;ROW())*QU$205</f>
        <v>0.53329206883563263</v>
      </c>
      <c r="QV54" s="696" cm="1">
        <f t="array" aca="1" ref="QV54" ca="1">INDIRECT(QV$203&amp;ROW())*QV$205</f>
        <v>0.24117831443907087</v>
      </c>
      <c r="QW54" s="696" cm="1">
        <f t="array" aca="1" ref="QW54" ca="1">INDIRECT(QW$203&amp;ROW())*QW$205</f>
        <v>0.53099416374332975</v>
      </c>
      <c r="QX54" s="696" cm="1">
        <f t="array" aca="1" ref="QX54" ca="1">INDIRECT(QX$203&amp;ROW())*QX$205</f>
        <v>0.60640894423913805</v>
      </c>
      <c r="QY54" s="696" cm="1">
        <f t="array" aca="1" ref="QY54" ca="1">INDIRECT(QY$203&amp;ROW())*QY$205</f>
        <v>0.13540247513535897</v>
      </c>
      <c r="QZ54" s="696" cm="1">
        <f t="array" aca="1" ref="QZ54" ca="1">INDIRECT(QZ$203&amp;ROW())*QZ$205</f>
        <v>0.27613248380770827</v>
      </c>
      <c r="RA54" s="696" cm="1">
        <f t="array" aca="1" ref="RA54" ca="1">INDIRECT(RA$203&amp;ROW())*RA$205</f>
        <v>0</v>
      </c>
      <c r="RB54" s="696" cm="1">
        <f t="array" aca="1" ref="RB54" ca="1">INDIRECT(RB$203&amp;ROW())*RB$205</f>
        <v>0.11461142513892485</v>
      </c>
      <c r="RC54" s="696" cm="1">
        <f t="array" aca="1" ref="RC54" ca="1">IF(INDIRECT(RC$203&amp;ROW())="-",0,INDIRECT(RC$203&amp;ROW())*RC$205)</f>
        <v>3.92944044883132E-2</v>
      </c>
      <c r="RD54" s="696" cm="1">
        <f t="array" aca="1" ref="RD54" ca="1">INDIRECT(RD$203&amp;ROW())*RD$205</f>
        <v>7.1442097940886296E-2</v>
      </c>
      <c r="RE54" s="696" cm="1">
        <f t="array" aca="1" ref="RE54" ca="1">IF(INDIRECT(RE$203&amp;ROW())="-",0,INDIRECT(RE$203&amp;ROW())*RE$205)</f>
        <v>3.6112726071043738E-2</v>
      </c>
      <c r="RF54" s="705" cm="1">
        <f t="array" aca="1" ref="RF54" ca="1">INDIRECT(RF$203&amp;ROW())*RF$205</f>
        <v>0.10613798880649605</v>
      </c>
      <c r="RG54" s="696" cm="1">
        <f t="array" aca="1" ref="RG54" ca="1">INDIRECT(RG$203&amp;ROW())*RG$205</f>
        <v>0.27650466908360405</v>
      </c>
      <c r="RH54" s="696" cm="1">
        <f t="array" aca="1" ref="RH54" ca="1">INDIRECT(RH$203&amp;ROW())*RH$205</f>
        <v>5.8387680780544585E-2</v>
      </c>
      <c r="RI54" s="696" cm="1">
        <f t="array" aca="1" ref="RI54" ca="1">INDIRECT(RI$203&amp;ROW())*RI$205</f>
        <v>0</v>
      </c>
      <c r="RJ54" s="696" cm="1">
        <f t="array" aca="1" ref="RJ54" ca="1">INDIRECT(RJ$203&amp;ROW())*RJ$205</f>
        <v>0.12226723336432462</v>
      </c>
      <c r="RK54" s="696" cm="1">
        <f t="array" aca="1" ref="RK54" ca="1">IF(INDIRECT(RK$203&amp;ROW())="-",0,INDIRECT(RK$203&amp;ROW())*RK$205)</f>
        <v>3.0929816461884346E-2</v>
      </c>
      <c r="RL54" s="696" cm="1">
        <f t="array" aca="1" ref="RL54" ca="1">INDIRECT(RL$203&amp;ROW())*RL$205</f>
        <v>0.11262003659234653</v>
      </c>
      <c r="RM54" s="696" cm="1">
        <f t="array" aca="1" ref="RM54" ca="1">INDIRECT(RM$203&amp;ROW())*RM$205</f>
        <v>0</v>
      </c>
      <c r="RN54" s="696" cm="1">
        <f t="array" aca="1" ref="RN54" ca="1">INDIRECT(RN$203&amp;ROW())*RN$205</f>
        <v>9.3820613050938681E-2</v>
      </c>
      <c r="RO54" s="696" cm="1">
        <f t="array" aca="1" ref="RO54" ca="1">IF($RN54=0,0,INDIRECT(RO$203&amp;ROW())*RO$205)</f>
        <v>0</v>
      </c>
      <c r="RP54" s="696" cm="1">
        <f t="array" aca="1" ref="RP54" ca="1">IF($RN54=0,0,INDIRECT(RP$203&amp;ROW())*RP$205)</f>
        <v>0</v>
      </c>
      <c r="RQ54" s="696" cm="1">
        <f t="array" aca="1" ref="RQ54" ca="1">IF($RN54=0,0,INDIRECT(RQ$203&amp;ROW())*RQ$205)</f>
        <v>0</v>
      </c>
      <c r="RR54" s="696" cm="1">
        <f t="array" aca="1" ref="RR54" ca="1">IF($RN54=0,0,INDIRECT(RR$203&amp;ROW())*RR$205)</f>
        <v>0</v>
      </c>
      <c r="RS54" s="696" cm="1">
        <f t="array" aca="1" ref="RS54" ca="1">INDIRECT(RS$203&amp;ROW())*RS$205</f>
        <v>7.7466902221184339E-2</v>
      </c>
      <c r="RT54" s="696" cm="1">
        <f t="array" aca="1" ref="RT54" ca="1">IF($RS54=0,0,INDIRECT(RT$203&amp;ROW())*RT$205)</f>
        <v>0</v>
      </c>
      <c r="RU54" s="696" cm="1">
        <f t="array" aca="1" ref="RU54" ca="1">IF($RS54=0,0,INDIRECT(RU$203&amp;ROW())*RU$205)</f>
        <v>0</v>
      </c>
      <c r="RV54" s="696" cm="1">
        <f t="array" aca="1" ref="RV54" ca="1">INDIRECT(RV$203&amp;ROW())*RV$205</f>
        <v>0</v>
      </c>
      <c r="RW54" s="696" cm="1">
        <f t="array" aca="1" ref="RW54" ca="1">INDIRECT(RW$203&amp;ROW())*RW$205</f>
        <v>2.6659190312299668E-2</v>
      </c>
      <c r="RX54" s="696" cm="1">
        <f t="array" aca="1" ref="RX54" ca="1">INDIRECT(RX$203&amp;ROW())*RX$205</f>
        <v>9.5370177215571658E-2</v>
      </c>
      <c r="RY54" s="696" cm="1">
        <f t="array" aca="1" ref="RY54" ca="1">INDIRECT(RY$203&amp;ROW())*RY$205</f>
        <v>5.6264463580193595E-2</v>
      </c>
      <c r="RZ54" s="696" cm="1">
        <f t="array" aca="1" ref="RZ54" ca="1">INDIRECT(RZ$203&amp;ROW())*RZ$205</f>
        <v>0</v>
      </c>
      <c r="SA54" s="696" cm="1">
        <f t="array" aca="1" ref="SA54" ca="1">INDIRECT(SA$203&amp;ROW())*SA$205</f>
        <v>0</v>
      </c>
      <c r="SB54" s="696" cm="1">
        <f t="array" aca="1" ref="SB54" ca="1">INDIRECT(SB$203&amp;ROW())*SB$205</f>
        <v>4.7124126502052749E-2</v>
      </c>
      <c r="SC54" s="696" cm="1">
        <f t="array" aca="1" ref="SC54" ca="1">INDIRECT(SC$203&amp;ROW())*SC$205</f>
        <v>2.7145803117995537E-2</v>
      </c>
      <c r="SD54" s="696" cm="1">
        <f t="array" aca="1" ref="SD54" ca="1">INDIRECT(SD$203&amp;ROW())*SD$205</f>
        <v>0.3072993885784252</v>
      </c>
      <c r="SE54" s="696" cm="1">
        <f t="array" aca="1" ref="SE54" ca="1">INDIRECT(SE$203&amp;ROW())*SE$205</f>
        <v>0.2585618210787391</v>
      </c>
      <c r="SF54" s="696" cm="1">
        <f t="array" aca="1" ref="SF54" ca="1">INDIRECT(SF$203&amp;ROW())*SF$205</f>
        <v>0.13223776648222998</v>
      </c>
      <c r="SG54" s="696" cm="1">
        <f t="array" aca="1" ref="SG54" ca="1">INDIRECT(SG$203&amp;ROW())*SG$205</f>
        <v>7.4767843909269882E-2</v>
      </c>
      <c r="SH54" s="696" cm="1">
        <f t="array" aca="1" ref="SH54" ca="1">IF(INDIRECT(SH$203&amp;ROW())="-",0,INDIRECT(SH$203&amp;ROW())*SH$205)</f>
        <v>4.8718691696711509E-2</v>
      </c>
      <c r="SI54" s="696" cm="1">
        <f t="array" aca="1" ref="SI54" ca="1">INDIRECT(SI$203&amp;ROW())*SI$205</f>
        <v>0.24423887568083891</v>
      </c>
      <c r="SJ54" s="696" cm="1">
        <f t="array" aca="1" ref="SJ54" ca="1">INDIRECT(SJ$203&amp;ROW())*SJ$205</f>
        <v>0.10961749760323641</v>
      </c>
      <c r="SK54" s="696" cm="1">
        <f t="array" aca="1" ref="SK54" ca="1">INDIRECT(SK$203&amp;ROW())*SK$205</f>
        <v>0.21261490593800375</v>
      </c>
      <c r="SN54" s="606" t="s">
        <v>3584</v>
      </c>
      <c r="SO54" s="707" cm="1">
        <f t="array" aca="1" ref="SO54" ca="1">INDIRECT(SO$203&amp;ROW())*SO$205</f>
        <v>1</v>
      </c>
      <c r="SP54" s="707" cm="1">
        <f t="array" aca="1" ref="SP54" ca="1">INDIRECT(SP$203&amp;ROW())*SP$205</f>
        <v>2</v>
      </c>
      <c r="SQ54" s="707" cm="1">
        <f t="array" aca="1" ref="SQ54" ca="1">INDIRECT(SQ$203&amp;ROW())*SQ$205</f>
        <v>2</v>
      </c>
      <c r="SR54" s="707" cm="1">
        <f t="array" aca="1" ref="SR54" ca="1">INDIRECT(SR$203&amp;ROW())*SR$205</f>
        <v>3</v>
      </c>
      <c r="SS54" s="707" cm="1">
        <f t="array" aca="1" ref="SS54" ca="1">INDIRECT(SS$203&amp;ROW())*SS$205</f>
        <v>3</v>
      </c>
      <c r="ST54" s="707" cm="1">
        <f t="array" aca="1" ref="ST54" ca="1">INDIRECT(ST$203&amp;ROW())*ST$205</f>
        <v>3</v>
      </c>
      <c r="SU54" s="707" cm="1">
        <f t="array" aca="1" ref="SU54" ca="1">INDIRECT(SU$203&amp;ROW())*SU$205</f>
        <v>3</v>
      </c>
      <c r="SV54" s="707" cm="1">
        <f t="array" aca="1" ref="SV54" ca="1">INDIRECT(SV$203&amp;ROW())*SV$205</f>
        <v>3</v>
      </c>
      <c r="SW54" s="707" cm="1">
        <f t="array" aca="1" ref="SW54" ca="1">INDIRECT(SW$203&amp;ROW())*SW$205</f>
        <v>3</v>
      </c>
      <c r="SX54" s="707" cm="1">
        <f t="array" aca="1" ref="SX54" ca="1">INDIRECT(SX$203&amp;ROW())*SX$205</f>
        <v>3</v>
      </c>
      <c r="SY54" s="707" cm="1">
        <f t="array" aca="1" ref="SY54" ca="1">INDIRECT(SY$203&amp;ROW())*SY$205</f>
        <v>3</v>
      </c>
      <c r="SZ54" s="707" cm="1">
        <f t="array" aca="1" ref="SZ54" ca="1">INDIRECT(SZ$203&amp;ROW())*SZ$205</f>
        <v>0</v>
      </c>
      <c r="TA54" s="707" cm="1">
        <f t="array" aca="1" ref="TA54" ca="1">INDIRECT(TA$203&amp;ROW())*TA$205</f>
        <v>2</v>
      </c>
      <c r="TB54" s="696" cm="1">
        <f t="array" aca="1" ref="TB54" ca="1">IF(INDIRECT(TB$203&amp;ROW())="-",0,INDIRECT(TB$203&amp;ROW())*TB$205)</f>
        <v>0.46829999999999999</v>
      </c>
      <c r="TC54" s="707" cm="1">
        <f t="array" aca="1" ref="TC54" ca="1">INDIRECT(TC$203&amp;ROW())*TC$205</f>
        <v>2</v>
      </c>
      <c r="TD54" s="696" cm="1">
        <f t="array" aca="1" ref="TD54" ca="1">IF(INDIRECT(TD$203&amp;ROW())="-",0,INDIRECT(TD$203&amp;ROW())*TD$205)</f>
        <v>0.5706</v>
      </c>
      <c r="TE54" s="732" cm="1">
        <f t="array" aca="1" ref="TE54" ca="1">INDIRECT(TE$203&amp;ROW())*TE$205</f>
        <v>2</v>
      </c>
      <c r="TF54" s="707" cm="1">
        <f t="array" aca="1" ref="TF54" ca="1">INDIRECT(TF$203&amp;ROW())*TF$205</f>
        <v>2</v>
      </c>
      <c r="TG54" s="707" cm="1">
        <f t="array" aca="1" ref="TG54" ca="1">INDIRECT(TG$203&amp;ROW())*TG$205</f>
        <v>2</v>
      </c>
      <c r="TH54" s="707" cm="1">
        <f t="array" aca="1" ref="TH54" ca="1">INDIRECT(TH$203&amp;ROW())*TH$205</f>
        <v>0</v>
      </c>
      <c r="TI54" s="707" cm="1">
        <f t="array" aca="1" ref="TI54" ca="1">INDIRECT(TI$203&amp;ROW())*TI$205</f>
        <v>2</v>
      </c>
      <c r="TJ54" s="696" cm="1">
        <f t="array" aca="1" ref="TJ54" ca="1">IF(INDIRECT(TJ$203&amp;ROW())="-",0,INDIRECT(TJ$203&amp;ROW())*TJ$205)</f>
        <v>0.51190000000000002</v>
      </c>
      <c r="TK54" s="707" cm="1">
        <f t="array" aca="1" ref="TK54" ca="1">INDIRECT(TK$203&amp;ROW())*TK$205</f>
        <v>1</v>
      </c>
      <c r="TL54" s="707" cm="1">
        <f t="array" aca="1" ref="TL54" ca="1">INDIRECT(TL$203&amp;ROW())*TL$205</f>
        <v>0</v>
      </c>
      <c r="TM54" s="707" cm="1">
        <f t="array" aca="1" ref="TM54" ca="1">INDIRECT(TM$203&amp;ROW())*TM$205</f>
        <v>1</v>
      </c>
      <c r="TN54" s="707" cm="1">
        <f t="array" aca="1" ref="TN54" ca="1">IF($TM54=0,0,INDIRECT(TN$203&amp;ROW())*TN$205)</f>
        <v>0</v>
      </c>
      <c r="TO54" s="707" cm="1">
        <f t="array" aca="1" ref="TO54" ca="1">IF($TM54=0,0,INDIRECT(TO$203&amp;ROW())*TO$205)</f>
        <v>0</v>
      </c>
      <c r="TP54" s="707" cm="1">
        <f t="array" aca="1" ref="TP54" ca="1">IF($TM54=0,0,INDIRECT(TP$203&amp;ROW())*TP$205)</f>
        <v>0</v>
      </c>
      <c r="TQ54" s="707" cm="1">
        <f t="array" aca="1" ref="TQ54" ca="1">IF($TM54=0,0,INDIRECT(TQ$203&amp;ROW())*TQ$205)</f>
        <v>0</v>
      </c>
      <c r="TR54" s="707" cm="1">
        <f t="array" aca="1" ref="TR54" ca="1">INDIRECT(TR$203&amp;ROW())*TR$205</f>
        <v>1</v>
      </c>
      <c r="TS54" s="707" cm="1">
        <f t="array" aca="1" ref="TS54" ca="1">IF($TR54=0,0,INDIRECT(TS$203&amp;ROW())*TS$205)</f>
        <v>0</v>
      </c>
      <c r="TT54" s="707" cm="1">
        <f t="array" aca="1" ref="TT54" ca="1">IF($TR54=0,0,INDIRECT(TT$203&amp;ROW())*TT$205)</f>
        <v>0</v>
      </c>
      <c r="TU54" s="707" cm="1">
        <f t="array" aca="1" ref="TU54" ca="1">INDIRECT(TU$203&amp;ROW())*TU$205</f>
        <v>0</v>
      </c>
      <c r="TV54" s="707" cm="1">
        <f t="array" aca="1" ref="TV54" ca="1">INDIRECT(TV$203&amp;ROW())*TV$205</f>
        <v>1</v>
      </c>
      <c r="TW54" s="707" cm="1">
        <f t="array" aca="1" ref="TW54" ca="1">INDIRECT(TW$203&amp;ROW())*TW$205</f>
        <v>1</v>
      </c>
      <c r="TX54" s="707" cm="1">
        <f t="array" aca="1" ref="TX54" ca="1">INDIRECT(TX$203&amp;ROW())*TX$205</f>
        <v>2</v>
      </c>
      <c r="TY54" s="707" cm="1">
        <f t="array" aca="1" ref="TY54" ca="1">INDIRECT(TY$203&amp;ROW())*TY$205</f>
        <v>0</v>
      </c>
      <c r="TZ54" s="707" cm="1">
        <f t="array" aca="1" ref="TZ54" ca="1">INDIRECT(TZ$203&amp;ROW())*TZ$205</f>
        <v>0</v>
      </c>
      <c r="UA54" s="707" cm="1">
        <f t="array" aca="1" ref="UA54" ca="1">INDIRECT(UA$203&amp;ROW())*UA$205</f>
        <v>2</v>
      </c>
      <c r="UB54" s="707" cm="1">
        <f t="array" aca="1" ref="UB54" ca="1">INDIRECT(UB$203&amp;ROW())*UB$205</f>
        <v>1</v>
      </c>
      <c r="UC54" s="707" cm="1">
        <f t="array" aca="1" ref="UC54" ca="1">INDIRECT(UC$203&amp;ROW())*UC$205</f>
        <v>1</v>
      </c>
      <c r="UD54" s="707" cm="1">
        <f t="array" aca="1" ref="UD54" ca="1">INDIRECT(UD$203&amp;ROW())*UD$205</f>
        <v>1</v>
      </c>
      <c r="UE54" s="707" cm="1">
        <f t="array" aca="1" ref="UE54" ca="1">INDIRECT(UE$203&amp;ROW())*UE$205</f>
        <v>2</v>
      </c>
      <c r="UF54" s="707" cm="1">
        <f t="array" aca="1" ref="UF54" ca="1">INDIRECT(UF$203&amp;ROW())*UF$205</f>
        <v>2</v>
      </c>
      <c r="UG54" s="696" cm="1">
        <f t="array" aca="1" ref="UG54" ca="1">IF(INDIRECT(UG$203&amp;ROW())="-",0,INDIRECT(UG$203&amp;ROW())*UG$205)</f>
        <v>0.61919999999999997</v>
      </c>
      <c r="UH54" s="707" cm="1">
        <f t="array" aca="1" ref="UH54" ca="1">INDIRECT(UH$203&amp;ROW())*UH$205</f>
        <v>2</v>
      </c>
      <c r="UI54" s="707" cm="1">
        <f t="array" aca="1" ref="UI54" ca="1">INDIRECT(UI$203&amp;ROW())*UI$205</f>
        <v>1</v>
      </c>
      <c r="UJ54" s="707" cm="1">
        <f t="array" aca="1" ref="UJ54" ca="1">INDIRECT(UJ$203&amp;ROW())*UJ$205</f>
        <v>2</v>
      </c>
      <c r="UM54" s="606" t="s">
        <v>3584</v>
      </c>
      <c r="UN54" s="616">
        <f t="shared" ca="1" si="113"/>
        <v>0.18720310219966924</v>
      </c>
      <c r="UO54" s="616">
        <f t="shared" ca="1" si="113"/>
        <v>1.5785703781343867</v>
      </c>
      <c r="UP54" s="616">
        <f t="shared" ca="1" si="113"/>
        <v>1.190315493832806</v>
      </c>
      <c r="UQ54" s="616">
        <f t="shared" ca="1" si="113"/>
        <v>0.29355872991449461</v>
      </c>
      <c r="UR54" s="616">
        <f t="shared" ca="1" si="113"/>
        <v>1.0502465449096676</v>
      </c>
      <c r="US54" s="616">
        <f t="shared" ca="1" si="113"/>
        <v>0.41305213694811815</v>
      </c>
      <c r="UT54" s="616">
        <f t="shared" ca="1" si="113"/>
        <v>0.30690415393182785</v>
      </c>
      <c r="UU54" s="616">
        <f t="shared" ca="1" si="113"/>
        <v>0.53359975015917405</v>
      </c>
      <c r="UV54" s="616">
        <f t="shared" ca="1" si="113"/>
        <v>0.44410973870643028</v>
      </c>
      <c r="UW54" s="616">
        <f t="shared" ca="1" si="113"/>
        <v>0.6421874155054268</v>
      </c>
      <c r="UX54" s="616">
        <f t="shared" ca="1" si="113"/>
        <v>0.28247365722383649</v>
      </c>
      <c r="UY54" s="616">
        <f t="shared" ca="1" si="113"/>
        <v>-0.67270887390575207</v>
      </c>
      <c r="UZ54" s="616">
        <f t="shared" ca="1" si="113"/>
        <v>1.1960042318268584</v>
      </c>
      <c r="VA54" s="616">
        <f t="shared" ca="1" si="113"/>
        <v>-0.30095011506017405</v>
      </c>
      <c r="VB54" s="616">
        <f t="shared" ca="1" si="113"/>
        <v>1.528010083348541</v>
      </c>
      <c r="VC54" s="616">
        <f t="shared" ca="1" si="113"/>
        <v>3.4574897345752878E-2</v>
      </c>
      <c r="VD54" s="616">
        <f t="shared" ca="1" si="114"/>
        <v>0.85304819841956248</v>
      </c>
      <c r="VE54" s="616">
        <f t="shared" ca="1" si="114"/>
        <v>3.9909080070471406E-2</v>
      </c>
      <c r="VF54" s="616">
        <f t="shared" ca="1" si="114"/>
        <v>7.1631593782223293E-2</v>
      </c>
      <c r="VG54" s="616">
        <f t="shared" ca="1" si="114"/>
        <v>-0.89462372206681784</v>
      </c>
      <c r="VH54" s="616">
        <f t="shared" ca="1" si="114"/>
        <v>-0.12784420028857393</v>
      </c>
      <c r="VI54" s="616">
        <f t="shared" ca="1" si="114"/>
        <v>-0.21504278115964809</v>
      </c>
      <c r="VJ54" s="616">
        <f t="shared" ca="1" si="114"/>
        <v>1.1038721171937993</v>
      </c>
      <c r="VK54" s="616">
        <f t="shared" ca="1" si="114"/>
        <v>-1.8355388391984859</v>
      </c>
      <c r="VL54" s="616">
        <f t="shared" ca="1" si="114"/>
        <v>1.1863766389476611</v>
      </c>
      <c r="VM54" s="616">
        <f t="shared" ca="1" si="114"/>
        <v>-0.57201237404204519</v>
      </c>
      <c r="VN54" s="616">
        <f t="shared" ca="1" si="114"/>
        <v>-0.62639799545694341</v>
      </c>
      <c r="VO54" s="616">
        <f t="shared" ca="1" si="114"/>
        <v>-0.42150866262694142</v>
      </c>
      <c r="VP54" s="616">
        <f t="shared" ca="1" si="114"/>
        <v>-0.46221149066820022</v>
      </c>
      <c r="VQ54" s="616">
        <f t="shared" ca="1" si="114"/>
        <v>1.2773868528042598</v>
      </c>
      <c r="VR54" s="616">
        <f t="shared" ca="1" si="110"/>
        <v>-0.64202286734458469</v>
      </c>
      <c r="VS54" s="616">
        <f t="shared" ca="1" si="107"/>
        <v>-0.40481357988865657</v>
      </c>
      <c r="VT54" s="616">
        <f t="shared" ca="1" si="107"/>
        <v>-0.3878135405833677</v>
      </c>
      <c r="VU54" s="616">
        <f t="shared" ca="1" si="107"/>
        <v>1.2114249894444582</v>
      </c>
      <c r="VV54" s="616">
        <f t="shared" ca="1" si="107"/>
        <v>0.51470231560879698</v>
      </c>
      <c r="VW54" s="616">
        <f t="shared" ca="1" si="107"/>
        <v>-0.3119461967162912</v>
      </c>
      <c r="VX54" s="616">
        <f t="shared" ca="1" si="107"/>
        <v>-0.78524029103755877</v>
      </c>
      <c r="VY54" s="616">
        <f t="shared" ca="1" si="107"/>
        <v>-1.477844244223653</v>
      </c>
      <c r="VZ54" s="616">
        <f t="shared" ca="1" si="107"/>
        <v>0.68442622420316401</v>
      </c>
      <c r="WA54" s="616">
        <f t="shared" ca="1" si="107"/>
        <v>-0.11011120653528797</v>
      </c>
      <c r="WB54" s="616">
        <f t="shared" ca="1" si="107"/>
        <v>0.33435322352896929</v>
      </c>
      <c r="WC54" s="616">
        <f t="shared" ca="1" si="107"/>
        <v>0.47817673461028487</v>
      </c>
      <c r="WD54" s="616">
        <f t="shared" ca="1" si="104"/>
        <v>0.30785317554274461</v>
      </c>
      <c r="WE54" s="616">
        <f t="shared" ca="1" si="104"/>
        <v>0.67426644196529939</v>
      </c>
      <c r="WF54" s="616">
        <f t="shared" ca="1" si="104"/>
        <v>-0.35379678219837613</v>
      </c>
      <c r="WG54" s="616">
        <f t="shared" ca="1" si="87"/>
        <v>1.1042161560551988</v>
      </c>
      <c r="WH54" s="616">
        <f t="shared" ca="1" si="87"/>
        <v>0.91987607881584121</v>
      </c>
      <c r="WI54" s="627">
        <f t="shared" ca="1" si="76"/>
        <v>1.0659329460226332</v>
      </c>
      <c r="WL54" s="606" t="s">
        <v>3584</v>
      </c>
      <c r="WM54" s="700" t="str">
        <f t="shared" ca="1" si="63"/>
        <v>B</v>
      </c>
      <c r="WN54" s="479">
        <f t="shared" ca="1" si="64"/>
        <v>0.60919554186544067</v>
      </c>
      <c r="WO54" s="495">
        <f t="shared" ca="1" si="97"/>
        <v>0.82631162454220342</v>
      </c>
      <c r="WP54" s="458">
        <f t="shared" ca="1" si="97"/>
        <v>0.62189017708566663</v>
      </c>
      <c r="WQ54" s="458">
        <f t="shared" ca="1" si="97"/>
        <v>0.31675121855166682</v>
      </c>
      <c r="WR54" s="459">
        <f t="shared" ca="1" si="97"/>
        <v>0.67182914728222576</v>
      </c>
      <c r="WS54" s="495">
        <f t="shared" ca="1" si="65"/>
        <v>0.6212227496296211</v>
      </c>
      <c r="WT54" s="458">
        <f t="shared" ca="1" si="66"/>
        <v>2.2106805407827074E-2</v>
      </c>
      <c r="WU54" s="458">
        <f t="shared" ca="1" si="67"/>
        <v>-0.10268433239603439</v>
      </c>
      <c r="WV54" s="459">
        <f t="shared" ca="1" si="68"/>
        <v>0.31447070444574271</v>
      </c>
      <c r="WW54" s="484">
        <f t="shared" ca="1" si="115"/>
        <v>0.13999047982491267</v>
      </c>
      <c r="WX54" s="484">
        <f t="shared" ca="1" si="115"/>
        <v>0.95203579505284863</v>
      </c>
      <c r="WY54" s="484">
        <f t="shared" ca="1" si="115"/>
        <v>0.86666871105966603</v>
      </c>
      <c r="WZ54" s="484">
        <f t="shared" ca="1" si="115"/>
        <v>0.10559307515024371</v>
      </c>
      <c r="XA54" s="484">
        <f t="shared" ca="1" si="115"/>
        <v>0.5542151017488316</v>
      </c>
      <c r="XB54" s="484">
        <f t="shared" ca="1" si="115"/>
        <v>0.21821544394969081</v>
      </c>
      <c r="XC54" s="484">
        <f t="shared" ca="1" si="115"/>
        <v>0.14467461816346364</v>
      </c>
      <c r="XD54" s="484">
        <f t="shared" ca="1" si="115"/>
        <v>0.27368331185664035</v>
      </c>
      <c r="XE54" s="484">
        <f t="shared" ca="1" si="115"/>
        <v>0.21801347073098662</v>
      </c>
      <c r="XF54" s="484">
        <f t="shared" ca="1" si="115"/>
        <v>0.41324760187774212</v>
      </c>
      <c r="XG54" s="484">
        <f t="shared" ca="1" si="115"/>
        <v>0.1145148206385433</v>
      </c>
      <c r="XH54" s="484">
        <f t="shared" ca="1" si="115"/>
        <v>-0.33958343954762366</v>
      </c>
      <c r="XI54" s="484">
        <f t="shared" ca="1" si="115"/>
        <v>0.83588735762379129</v>
      </c>
      <c r="XJ54" s="484">
        <f t="shared" ca="1" si="115"/>
        <v>-0.21358429665820552</v>
      </c>
      <c r="XK54" s="484">
        <f t="shared" ca="1" si="115"/>
        <v>1.0853455622024688</v>
      </c>
      <c r="XL54" s="484">
        <f t="shared" ca="1" si="115"/>
        <v>3.0543464315238092E-2</v>
      </c>
      <c r="XM54" s="484">
        <f t="shared" ca="1" si="116"/>
        <v>0.64336895124803395</v>
      </c>
      <c r="XN54" s="484">
        <f t="shared" ca="1" si="116"/>
        <v>2.7828601533139714E-2</v>
      </c>
      <c r="XO54" s="484">
        <f t="shared" ca="1" si="116"/>
        <v>5.2591916154908339E-2</v>
      </c>
      <c r="XP54" s="484">
        <f t="shared" ca="1" si="116"/>
        <v>-0.57255918212276347</v>
      </c>
      <c r="XQ54" s="484">
        <f t="shared" ca="1" si="116"/>
        <v>-8.50675308720171E-2</v>
      </c>
      <c r="XR54" s="484">
        <f t="shared" ca="1" si="116"/>
        <v>-0.18816243351469208</v>
      </c>
      <c r="XS54" s="484">
        <f t="shared" ca="1" si="116"/>
        <v>0.68108909630857417</v>
      </c>
      <c r="XT54" s="484">
        <f t="shared" ca="1" si="116"/>
        <v>-1.1147227370452404</v>
      </c>
      <c r="XU54" s="484">
        <f t="shared" ca="1" si="116"/>
        <v>0.90140897027243294</v>
      </c>
      <c r="XV54" s="484">
        <f t="shared" ca="1" si="116"/>
        <v>-0.30179372854458303</v>
      </c>
      <c r="XW54" s="484">
        <f t="shared" ca="1" si="116"/>
        <v>-0.40427726626791127</v>
      </c>
      <c r="XX54" s="484">
        <f t="shared" ca="1" si="116"/>
        <v>-0.20379943838012618</v>
      </c>
      <c r="XY54" s="484">
        <f t="shared" ca="1" si="116"/>
        <v>-0.24303080179333969</v>
      </c>
      <c r="XZ54" s="484">
        <f t="shared" ca="1" si="116"/>
        <v>0.93428074414103568</v>
      </c>
      <c r="YA54" s="484">
        <f t="shared" ca="1" si="111"/>
        <v>-0.43779539324227229</v>
      </c>
      <c r="YB54" s="484">
        <f t="shared" ca="1" si="108"/>
        <v>-0.21272953623148902</v>
      </c>
      <c r="YC54" s="484">
        <f t="shared" ca="1" si="108"/>
        <v>-0.17304240180829866</v>
      </c>
      <c r="YD54" s="484">
        <f t="shared" ca="1" si="108"/>
        <v>0.89512192470051022</v>
      </c>
      <c r="YE54" s="484">
        <f t="shared" ca="1" si="108"/>
        <v>0.3707400779330165</v>
      </c>
      <c r="YF54" s="484">
        <f t="shared" ca="1" si="108"/>
        <v>-0.18401706144294017</v>
      </c>
      <c r="YG54" s="484">
        <f t="shared" ca="1" si="108"/>
        <v>-0.54699838673676349</v>
      </c>
      <c r="YH54" s="484">
        <f t="shared" ca="1" si="108"/>
        <v>-0.78754319774678472</v>
      </c>
      <c r="YI54" s="484">
        <f t="shared" ca="1" si="108"/>
        <v>0.40086843951579315</v>
      </c>
      <c r="YJ54" s="484">
        <f t="shared" ca="1" si="108"/>
        <v>-6.5328978837386364E-2</v>
      </c>
      <c r="YK54" s="484">
        <f t="shared" ca="1" si="108"/>
        <v>5.8277766861099353E-2</v>
      </c>
      <c r="YL54" s="484">
        <f t="shared" ca="1" si="108"/>
        <v>0.15139075417761619</v>
      </c>
      <c r="YM54" s="484">
        <f t="shared" ca="1" si="105"/>
        <v>0.24575919003577301</v>
      </c>
      <c r="YN54" s="484">
        <f t="shared" ca="1" si="105"/>
        <v>0.48075197312125845</v>
      </c>
      <c r="YO54" s="484">
        <f t="shared" ca="1" si="105"/>
        <v>-0.21726660394802277</v>
      </c>
      <c r="YP54" s="484">
        <f t="shared" ca="1" si="89"/>
        <v>0.58832636794620996</v>
      </c>
      <c r="YQ54" s="484">
        <f t="shared" ca="1" si="89"/>
        <v>0.66635823149419537</v>
      </c>
      <c r="YR54" s="484">
        <f t="shared" ca="1" si="79"/>
        <v>0.79923652292777037</v>
      </c>
      <c r="YU54" s="606" t="s">
        <v>3584</v>
      </c>
      <c r="YV54" s="700" t="str">
        <f t="shared" ca="1" si="49"/>
        <v>B</v>
      </c>
      <c r="YW54" s="479">
        <f t="shared" ca="1" si="69"/>
        <v>0.64896055301657685</v>
      </c>
      <c r="YX54" s="495">
        <f t="shared" ca="1" si="99"/>
        <v>0.90476753053038672</v>
      </c>
      <c r="YY54" s="458">
        <f t="shared" ca="1" si="99"/>
        <v>0.58173454238487676</v>
      </c>
      <c r="YZ54" s="458">
        <f t="shared" ca="1" si="99"/>
        <v>0.30574884097729166</v>
      </c>
      <c r="ZA54" s="459">
        <f t="shared" ca="1" si="99"/>
        <v>0.80359129817375241</v>
      </c>
      <c r="ZB54" s="495">
        <f t="shared" ca="1" si="70"/>
        <v>0.61061047431194959</v>
      </c>
      <c r="ZC54" s="458">
        <f t="shared" ca="1" si="71"/>
        <v>-0.10846809418836002</v>
      </c>
      <c r="ZD54" s="458">
        <f t="shared" ca="1" si="72"/>
        <v>9.7742803517861954E-3</v>
      </c>
      <c r="ZE54" s="459">
        <f t="shared" ca="1" si="73"/>
        <v>0.34975420025177872</v>
      </c>
      <c r="ZF54" s="484">
        <f t="shared" ca="1" si="117"/>
        <v>6.2622520444229578E-3</v>
      </c>
      <c r="ZG54" s="484">
        <f t="shared" ca="1" si="117"/>
        <v>0.20129871520842663</v>
      </c>
      <c r="ZH54" s="484">
        <f t="shared" ca="1" si="117"/>
        <v>8.9808171214972948E-2</v>
      </c>
      <c r="ZI54" s="484">
        <f t="shared" ca="1" si="117"/>
        <v>2.1988880583922777E-2</v>
      </c>
      <c r="ZJ54" s="484">
        <f t="shared" ca="1" si="117"/>
        <v>9.1836409008688807E-2</v>
      </c>
      <c r="ZK54" s="484">
        <f t="shared" ca="1" si="117"/>
        <v>7.3425809550013654E-2</v>
      </c>
      <c r="ZL54" s="484">
        <f t="shared" ca="1" si="117"/>
        <v>2.4672875513209128E-2</v>
      </c>
      <c r="ZM54" s="484">
        <f t="shared" ca="1" si="117"/>
        <v>9.4446117703140112E-2</v>
      </c>
      <c r="ZN54" s="484">
        <f t="shared" ca="1" si="117"/>
        <v>8.9770705925095284E-2</v>
      </c>
      <c r="ZO54" s="484">
        <f t="shared" ca="1" si="117"/>
        <v>2.8984588520071332E-2</v>
      </c>
      <c r="ZP54" s="484">
        <f t="shared" ca="1" si="117"/>
        <v>2.6000050859821721E-2</v>
      </c>
      <c r="ZQ54" s="484">
        <f t="shared" ca="1" si="117"/>
        <v>-1.1497069191506403E-2</v>
      </c>
      <c r="ZR54" s="484">
        <f t="shared" ca="1" si="117"/>
        <v>6.8537874740930649E-2</v>
      </c>
      <c r="ZS54" s="484">
        <f t="shared" ca="1" si="117"/>
        <v>-2.5252307392651885E-2</v>
      </c>
      <c r="ZT54" s="484">
        <f t="shared" ca="1" si="117"/>
        <v>5.4582123014624152E-2</v>
      </c>
      <c r="ZU54" s="484">
        <f t="shared" ca="1" si="117"/>
        <v>2.1882120518430265E-3</v>
      </c>
      <c r="ZV54" s="484">
        <f t="shared" ca="1" si="118"/>
        <v>4.5270410067628573E-2</v>
      </c>
      <c r="ZW54" s="484">
        <f t="shared" ca="1" si="118"/>
        <v>5.5175234891583769E-3</v>
      </c>
      <c r="ZX54" s="484">
        <f t="shared" ca="1" si="118"/>
        <v>2.0912013157790479E-3</v>
      </c>
      <c r="ZY54" s="484">
        <f t="shared" ca="1" si="118"/>
        <v>-9.6348193705378546E-2</v>
      </c>
      <c r="ZZ54" s="484">
        <f t="shared" ca="1" si="118"/>
        <v>-7.8155783354792625E-3</v>
      </c>
      <c r="AAA54" s="484">
        <f t="shared" ca="1" si="118"/>
        <v>-1.2993228663256643E-2</v>
      </c>
      <c r="AAB54" s="484">
        <f t="shared" ca="1" si="118"/>
        <v>0.12431811823163672</v>
      </c>
      <c r="AAC54" s="484">
        <f t="shared" ca="1" si="118"/>
        <v>-2.7521574428998372E-2</v>
      </c>
      <c r="AAD54" s="484">
        <f t="shared" ca="1" si="118"/>
        <v>0.1113065835753817</v>
      </c>
      <c r="AAE54" s="484">
        <f t="shared" ca="1" si="118"/>
        <v>-4.0219644611828483E-2</v>
      </c>
      <c r="AAF54" s="484">
        <f t="shared" ca="1" si="118"/>
        <v>-6.120902348854227E-2</v>
      </c>
      <c r="AAG54" s="484">
        <f t="shared" ca="1" si="118"/>
        <v>-4.3018323338477257E-2</v>
      </c>
      <c r="AAH54" s="484">
        <f t="shared" ca="1" si="118"/>
        <v>-3.8008707897835295E-2</v>
      </c>
      <c r="AAI54" s="484">
        <f t="shared" ca="1" si="118"/>
        <v>9.8955202424813982E-2</v>
      </c>
      <c r="AAJ54" s="484">
        <f t="shared" ca="1" si="112"/>
        <v>-5.2025335368730337E-2</v>
      </c>
      <c r="AAK54" s="484">
        <f t="shared" ca="1" si="109"/>
        <v>-3.3183772310049216E-2</v>
      </c>
      <c r="AAL54" s="484">
        <f t="shared" ca="1" si="109"/>
        <v>-1.741238539122681E-2</v>
      </c>
      <c r="AAM54" s="484">
        <f t="shared" ca="1" si="109"/>
        <v>3.2295609342675426E-2</v>
      </c>
      <c r="AAN54" s="484">
        <f t="shared" ca="1" si="109"/>
        <v>4.9087251052876063E-2</v>
      </c>
      <c r="AAO54" s="484">
        <f t="shared" ca="1" si="109"/>
        <v>-8.7757427120618361E-3</v>
      </c>
      <c r="AAP54" s="484">
        <f t="shared" ca="1" si="109"/>
        <v>-2.8906649957960041E-2</v>
      </c>
      <c r="AAQ54" s="484">
        <f t="shared" ca="1" si="109"/>
        <v>-0.15117325855892658</v>
      </c>
      <c r="AAR54" s="484">
        <f t="shared" ca="1" si="109"/>
        <v>1.612649398533611E-2</v>
      </c>
      <c r="AAS54" s="484">
        <f t="shared" ca="1" si="109"/>
        <v>-2.9890571336918708E-3</v>
      </c>
      <c r="AAT54" s="484">
        <f t="shared" ca="1" si="109"/>
        <v>0.1027465411596778</v>
      </c>
      <c r="AAU54" s="484">
        <f t="shared" ca="1" si="109"/>
        <v>0.12363824729832018</v>
      </c>
      <c r="AAV54" s="484">
        <f t="shared" ca="1" si="106"/>
        <v>2.0354908169117208E-2</v>
      </c>
      <c r="AAW54" s="484">
        <f t="shared" ca="1" si="106"/>
        <v>2.5206724043060142E-2</v>
      </c>
      <c r="AAX54" s="484">
        <f t="shared" ca="1" si="106"/>
        <v>-2.7836751219656456E-2</v>
      </c>
      <c r="AAY54" s="484">
        <f t="shared" ca="1" si="91"/>
        <v>0.13484625623176977</v>
      </c>
      <c r="AAZ54" s="484">
        <f t="shared" ca="1" si="91"/>
        <v>0.10083451386486998</v>
      </c>
      <c r="ABA54" s="484">
        <f t="shared" ca="1" si="82"/>
        <v>0.11331661652741069</v>
      </c>
    </row>
    <row r="55" spans="1:729" ht="15" customHeight="1" x14ac:dyDescent="0.35">
      <c r="A55" s="498">
        <v>53</v>
      </c>
      <c r="B55" s="628"/>
      <c r="C55" s="606" t="s">
        <v>3636</v>
      </c>
      <c r="D55" s="629">
        <v>222</v>
      </c>
      <c r="E55" s="630" t="s">
        <v>3637</v>
      </c>
      <c r="F55" s="631" t="s">
        <v>1306</v>
      </c>
      <c r="G55" s="632">
        <v>6486.201</v>
      </c>
      <c r="H55" s="504">
        <v>25807.942165844481</v>
      </c>
      <c r="I55" s="505">
        <v>4000</v>
      </c>
      <c r="J55" s="633" t="s">
        <v>3638</v>
      </c>
      <c r="K55" s="507">
        <v>2</v>
      </c>
      <c r="L55" s="508" t="s">
        <v>3639</v>
      </c>
      <c r="M55" s="828">
        <v>107</v>
      </c>
      <c r="N55" s="829">
        <v>0.56969999999999998</v>
      </c>
      <c r="O55" s="830">
        <v>0.57650000000000001</v>
      </c>
      <c r="P55" s="831">
        <v>0.50849999999999995</v>
      </c>
      <c r="Q55" s="832">
        <v>0.62419999999999998</v>
      </c>
      <c r="R55" s="829">
        <v>0.67859999999999998</v>
      </c>
      <c r="S55" s="833">
        <v>0.54690000000000005</v>
      </c>
      <c r="T55" s="833">
        <v>0.625</v>
      </c>
      <c r="U55" s="833">
        <v>0.48551</v>
      </c>
      <c r="V55" s="833">
        <v>0.53539999999999999</v>
      </c>
      <c r="W55" s="784" t="s">
        <v>3640</v>
      </c>
      <c r="X55" s="516" t="s">
        <v>1190</v>
      </c>
      <c r="Y55" s="517">
        <v>2</v>
      </c>
      <c r="Z55" s="834">
        <v>3</v>
      </c>
      <c r="AA55" s="519" t="s">
        <v>3641</v>
      </c>
      <c r="AB55" s="520">
        <v>2020</v>
      </c>
      <c r="AC55" s="576">
        <v>1</v>
      </c>
      <c r="AD55" s="521" t="s">
        <v>3641</v>
      </c>
      <c r="AE55" s="835">
        <v>1</v>
      </c>
      <c r="AF55" s="628" t="s">
        <v>3488</v>
      </c>
      <c r="AG55" s="578" t="s">
        <v>3642</v>
      </c>
      <c r="AH55" s="647">
        <v>1</v>
      </c>
      <c r="AI55" s="647">
        <v>2</v>
      </c>
      <c r="AJ55" s="647">
        <v>2019</v>
      </c>
      <c r="AK55" s="780" t="s">
        <v>1600</v>
      </c>
      <c r="AL55" s="765" t="s">
        <v>1188</v>
      </c>
      <c r="AM55" s="650">
        <v>1</v>
      </c>
      <c r="AN55" s="647">
        <v>1</v>
      </c>
      <c r="AO55" s="647">
        <v>1</v>
      </c>
      <c r="AP55" s="647">
        <v>1</v>
      </c>
      <c r="AQ55" s="647">
        <v>1</v>
      </c>
      <c r="AR55" s="647">
        <v>1</v>
      </c>
      <c r="AS55" s="647">
        <v>1</v>
      </c>
      <c r="AT55" s="647">
        <v>1</v>
      </c>
      <c r="AU55" s="648">
        <v>1</v>
      </c>
      <c r="AV55" s="842" t="s">
        <v>3643</v>
      </c>
      <c r="AW55" s="642" t="s">
        <v>1190</v>
      </c>
      <c r="AX55" s="843">
        <v>2</v>
      </c>
      <c r="AY55" s="897" t="s">
        <v>3644</v>
      </c>
      <c r="AZ55" s="800">
        <v>1</v>
      </c>
      <c r="BA55" s="845" t="s">
        <v>3645</v>
      </c>
      <c r="BB55" s="631" t="s">
        <v>3646</v>
      </c>
      <c r="BC55" s="646" t="s">
        <v>3647</v>
      </c>
      <c r="BD55" s="502" t="s">
        <v>1195</v>
      </c>
      <c r="BE55" s="502" t="s">
        <v>1317</v>
      </c>
      <c r="BF55" s="502">
        <v>3</v>
      </c>
      <c r="BG55" s="502">
        <v>2001</v>
      </c>
      <c r="BH55" s="502" t="s">
        <v>1197</v>
      </c>
      <c r="BI55" s="502">
        <v>2</v>
      </c>
      <c r="BJ55" s="534">
        <v>1</v>
      </c>
      <c r="BK55" s="502" t="s">
        <v>3648</v>
      </c>
      <c r="BL55" s="631" t="s">
        <v>1199</v>
      </c>
      <c r="BM55" s="859" t="s">
        <v>3649</v>
      </c>
      <c r="BN55" s="647">
        <v>1948</v>
      </c>
      <c r="BO55" s="798" t="s">
        <v>2796</v>
      </c>
      <c r="BP55" s="647">
        <v>1995</v>
      </c>
      <c r="BQ55" s="647">
        <v>3</v>
      </c>
      <c r="BR55" s="647">
        <v>2</v>
      </c>
      <c r="BS55" s="647" t="s">
        <v>1188</v>
      </c>
      <c r="BT55" s="647" t="s">
        <v>1188</v>
      </c>
      <c r="BU55" s="647" t="s">
        <v>1188</v>
      </c>
      <c r="BV55" s="648" t="s">
        <v>1188</v>
      </c>
      <c r="BW55" s="846" t="s">
        <v>3650</v>
      </c>
      <c r="BX55" s="650">
        <v>1990</v>
      </c>
      <c r="BY55" s="647" t="s">
        <v>1611</v>
      </c>
      <c r="BZ55" s="651" t="s">
        <v>3548</v>
      </c>
      <c r="CA55" s="647">
        <v>1</v>
      </c>
      <c r="CB55" s="647" t="s">
        <v>3313</v>
      </c>
      <c r="CC55" s="798" t="s">
        <v>3651</v>
      </c>
      <c r="CD55" s="652">
        <v>2013</v>
      </c>
      <c r="CE55" s="647">
        <v>3</v>
      </c>
      <c r="CF55" s="647">
        <v>2</v>
      </c>
      <c r="CG55" s="633" t="s">
        <v>3652</v>
      </c>
      <c r="CH55" s="647">
        <v>1936</v>
      </c>
      <c r="CI55" s="647">
        <v>2005</v>
      </c>
      <c r="CJ55" s="647">
        <v>3</v>
      </c>
      <c r="CK55" s="651" t="s">
        <v>3653</v>
      </c>
      <c r="CL55" s="651" t="s">
        <v>3654</v>
      </c>
      <c r="CM55" s="647">
        <v>2</v>
      </c>
      <c r="CN55" s="647" t="s">
        <v>2112</v>
      </c>
      <c r="CO55" s="798" t="s">
        <v>3655</v>
      </c>
      <c r="CP55" s="647">
        <v>2011</v>
      </c>
      <c r="CQ55" s="647">
        <v>3</v>
      </c>
      <c r="CR55" s="650">
        <v>2</v>
      </c>
      <c r="CS55" s="846" t="s">
        <v>3639</v>
      </c>
      <c r="CT55" s="647">
        <v>2004</v>
      </c>
      <c r="CU55" s="648">
        <v>3</v>
      </c>
      <c r="CV55" s="847" t="s">
        <v>3656</v>
      </c>
      <c r="CW55" s="647">
        <v>2013</v>
      </c>
      <c r="CX55" s="657">
        <v>2</v>
      </c>
      <c r="CY55" s="863" t="s">
        <v>3657</v>
      </c>
      <c r="CZ55" s="647">
        <v>2012</v>
      </c>
      <c r="DA55" s="657">
        <v>2</v>
      </c>
      <c r="DB55" s="723">
        <v>217500</v>
      </c>
      <c r="DC55" s="753">
        <v>3</v>
      </c>
      <c r="DD55" s="659" t="s">
        <v>1493</v>
      </c>
      <c r="DE55" s="648">
        <v>2000</v>
      </c>
      <c r="DF55" s="708" t="s">
        <v>1333</v>
      </c>
      <c r="DG55" s="664" t="s">
        <v>3658</v>
      </c>
      <c r="DH55" s="666">
        <v>1</v>
      </c>
      <c r="DI55" s="710" t="s">
        <v>1262</v>
      </c>
      <c r="DJ55" s="578" t="s">
        <v>3659</v>
      </c>
      <c r="DK55" s="665">
        <v>1994</v>
      </c>
      <c r="DL55" s="665">
        <v>3</v>
      </c>
      <c r="DM55" s="655">
        <v>2</v>
      </c>
      <c r="DN55" s="794" t="s">
        <v>1333</v>
      </c>
      <c r="DO55" s="664" t="s">
        <v>3658</v>
      </c>
      <c r="DP55" s="666">
        <v>1</v>
      </c>
      <c r="DQ55" s="710" t="s">
        <v>1262</v>
      </c>
      <c r="DR55" s="578" t="s">
        <v>3659</v>
      </c>
      <c r="DS55" s="665">
        <v>1994</v>
      </c>
      <c r="DT55" s="753">
        <v>3</v>
      </c>
      <c r="DU55" s="657">
        <v>2</v>
      </c>
      <c r="DV55" s="651" t="s">
        <v>3660</v>
      </c>
      <c r="DW55" s="578" t="s">
        <v>3661</v>
      </c>
      <c r="DX55" s="647">
        <v>2004</v>
      </c>
      <c r="DY55" s="647">
        <v>3</v>
      </c>
      <c r="DZ55" s="650">
        <v>2</v>
      </c>
      <c r="EA55" s="743" t="s">
        <v>3662</v>
      </c>
      <c r="EB55" s="785" t="s">
        <v>1190</v>
      </c>
      <c r="EC55" s="647">
        <v>2</v>
      </c>
      <c r="ED55" s="668" t="s">
        <v>1504</v>
      </c>
      <c r="EE55" s="647">
        <v>1988</v>
      </c>
      <c r="EF55" s="647">
        <v>3</v>
      </c>
      <c r="EG55" s="650" t="s">
        <v>1220</v>
      </c>
      <c r="EH55" s="648">
        <v>4</v>
      </c>
      <c r="EI55" s="551" t="s">
        <v>3663</v>
      </c>
      <c r="EJ55" s="651" t="s">
        <v>3664</v>
      </c>
      <c r="EK55" s="647">
        <v>2004</v>
      </c>
      <c r="EL55" s="554" t="s">
        <v>3665</v>
      </c>
      <c r="EM55" s="669">
        <v>43739</v>
      </c>
      <c r="EN55" s="647" t="s">
        <v>3666</v>
      </c>
      <c r="EO55" s="867" t="s">
        <v>3667</v>
      </c>
      <c r="EP55" s="556">
        <v>1</v>
      </c>
      <c r="EQ55" s="556" t="s">
        <v>1262</v>
      </c>
      <c r="ER55" s="557" t="s">
        <v>3668</v>
      </c>
      <c r="ES55" s="556">
        <v>2009</v>
      </c>
      <c r="ET55" s="556">
        <v>3</v>
      </c>
      <c r="EU55" s="671">
        <v>2</v>
      </c>
      <c r="EV55" s="672"/>
      <c r="EW55" s="673"/>
      <c r="EX55" s="674"/>
      <c r="EY55" s="631" t="s">
        <v>1455</v>
      </c>
      <c r="EZ55" s="631" t="s">
        <v>1188</v>
      </c>
      <c r="FA55" s="675"/>
      <c r="FB55" s="648">
        <v>0</v>
      </c>
      <c r="FC55" s="676"/>
      <c r="FD55" s="647"/>
      <c r="FE55" s="648"/>
      <c r="FF55" s="652" t="s">
        <v>1281</v>
      </c>
      <c r="FG55" s="563" t="s">
        <v>1282</v>
      </c>
      <c r="FH55" s="631" t="str">
        <f t="shared" si="0"/>
        <v>C</v>
      </c>
      <c r="FI55" s="677">
        <f t="shared" si="1"/>
        <v>1.2</v>
      </c>
      <c r="FJ55" s="678">
        <f t="shared" si="2"/>
        <v>1.6</v>
      </c>
      <c r="FK55" s="679">
        <f t="shared" si="3"/>
        <v>1</v>
      </c>
      <c r="FL55" s="680">
        <f t="shared" si="4"/>
        <v>1</v>
      </c>
      <c r="FM55" s="681">
        <v>0</v>
      </c>
      <c r="FN55" s="574" t="s">
        <v>1188</v>
      </c>
      <c r="FO55" s="470" t="s">
        <v>1188</v>
      </c>
      <c r="FP55" s="470" t="s">
        <v>1188</v>
      </c>
      <c r="FQ55" s="430">
        <v>0</v>
      </c>
      <c r="FR55" s="682" t="s">
        <v>1188</v>
      </c>
      <c r="FS55" s="369">
        <v>0</v>
      </c>
      <c r="FT55" s="574" t="s">
        <v>1188</v>
      </c>
      <c r="FU55" s="575" t="s">
        <v>1188</v>
      </c>
      <c r="FV55" s="369">
        <v>0</v>
      </c>
      <c r="FW55" s="574" t="s">
        <v>1188</v>
      </c>
      <c r="FX55" s="575" t="s">
        <v>1188</v>
      </c>
      <c r="FY55" s="369">
        <v>0</v>
      </c>
      <c r="FZ55" s="574" t="s">
        <v>1188</v>
      </c>
      <c r="GA55" s="470" t="s">
        <v>1188</v>
      </c>
      <c r="GB55" s="575" t="s">
        <v>1188</v>
      </c>
      <c r="GC55" s="369">
        <v>0</v>
      </c>
      <c r="GD55" s="574" t="s">
        <v>1188</v>
      </c>
      <c r="GE55" s="470" t="s">
        <v>1188</v>
      </c>
      <c r="GF55" s="685" t="s">
        <v>1188</v>
      </c>
      <c r="GG55" s="734">
        <v>0</v>
      </c>
      <c r="GH55" s="574" t="s">
        <v>1188</v>
      </c>
      <c r="GI55" s="684" t="s">
        <v>1188</v>
      </c>
      <c r="GJ55" s="575" t="s">
        <v>1188</v>
      </c>
      <c r="GK55" s="369">
        <v>2</v>
      </c>
      <c r="GL55" s="430">
        <v>2019</v>
      </c>
      <c r="GM55" s="686" t="s">
        <v>3669</v>
      </c>
      <c r="GN55" s="572" t="s">
        <v>3670</v>
      </c>
      <c r="GO55" s="878">
        <v>1</v>
      </c>
      <c r="GP55" s="730" t="s">
        <v>3671</v>
      </c>
      <c r="GQ55" s="879">
        <v>1</v>
      </c>
      <c r="GR55" s="879">
        <v>1</v>
      </c>
      <c r="GS55" s="879">
        <v>1</v>
      </c>
      <c r="GT55" s="880">
        <v>1</v>
      </c>
      <c r="GU55" s="715">
        <v>1</v>
      </c>
      <c r="GV55" s="730" t="s">
        <v>3671</v>
      </c>
      <c r="GW55" s="879">
        <v>1</v>
      </c>
      <c r="GX55" s="880">
        <v>1</v>
      </c>
      <c r="GY55" s="874">
        <v>0</v>
      </c>
      <c r="GZ55" s="582" t="s">
        <v>1188</v>
      </c>
      <c r="HA55" s="583" t="s">
        <v>1293</v>
      </c>
      <c r="HB55" s="584">
        <v>1</v>
      </c>
      <c r="HC55" s="585">
        <v>1</v>
      </c>
      <c r="HD55" s="586" t="s">
        <v>3672</v>
      </c>
      <c r="HE55" s="557" t="s">
        <v>3673</v>
      </c>
      <c r="HF55" s="587" t="s">
        <v>1188</v>
      </c>
      <c r="HG55" s="587" t="s">
        <v>1188</v>
      </c>
      <c r="HH55" s="588">
        <v>0</v>
      </c>
      <c r="HI55" s="586" t="s">
        <v>1188</v>
      </c>
      <c r="HJ55" s="690" t="s">
        <v>1188</v>
      </c>
      <c r="HK55" s="691" t="s">
        <v>1188</v>
      </c>
      <c r="HL55" s="692">
        <v>2</v>
      </c>
      <c r="HM55" s="591" t="s">
        <v>3674</v>
      </c>
      <c r="HN55" s="592">
        <v>2011</v>
      </c>
      <c r="HO55" s="681" t="s">
        <v>1188</v>
      </c>
      <c r="HP55" s="574" t="s">
        <v>1188</v>
      </c>
      <c r="HQ55" s="472" t="str">
        <f t="shared" si="5"/>
        <v>-</v>
      </c>
      <c r="HR55" s="593" t="s">
        <v>1188</v>
      </c>
      <c r="HS55" s="574" t="s">
        <v>1188</v>
      </c>
      <c r="HT55" s="574" t="s">
        <v>1188</v>
      </c>
      <c r="HU55" s="574" t="s">
        <v>1188</v>
      </c>
      <c r="HV55" s="574" t="s">
        <v>1188</v>
      </c>
      <c r="HW55" s="574" t="s">
        <v>1188</v>
      </c>
      <c r="HX55" s="574" t="s">
        <v>1188</v>
      </c>
      <c r="HY55" s="574" t="s">
        <v>1188</v>
      </c>
      <c r="HZ55" s="574" t="s">
        <v>1188</v>
      </c>
      <c r="IA55" s="574" t="s">
        <v>1188</v>
      </c>
      <c r="IB55" s="574" t="s">
        <v>1188</v>
      </c>
      <c r="IC55" s="574" t="s">
        <v>1188</v>
      </c>
      <c r="ID55" s="681" t="s">
        <v>1188</v>
      </c>
      <c r="IE55" s="369" t="s">
        <v>1188</v>
      </c>
      <c r="IF55" s="574" t="s">
        <v>1188</v>
      </c>
      <c r="IG55" s="472" t="str">
        <f t="shared" si="6"/>
        <v>-</v>
      </c>
      <c r="IH55" s="609">
        <v>0.49359211107267797</v>
      </c>
      <c r="II55" s="694">
        <v>0.53371490159855173</v>
      </c>
      <c r="IJ55" s="695">
        <v>0.41683249109845877</v>
      </c>
      <c r="IK55" s="696">
        <v>0.59095445836214311</v>
      </c>
      <c r="IL55" s="696">
        <v>0.51209735515847177</v>
      </c>
      <c r="IM55" s="697">
        <v>0.61497530177513315</v>
      </c>
      <c r="IN55" s="599">
        <v>2</v>
      </c>
      <c r="IO55" s="600">
        <v>2</v>
      </c>
      <c r="IP55" s="601">
        <v>4</v>
      </c>
      <c r="IQ55" s="600">
        <v>32</v>
      </c>
      <c r="IR55" s="587">
        <v>34</v>
      </c>
      <c r="IS55" s="601">
        <v>66</v>
      </c>
      <c r="IT55" s="599" t="s">
        <v>1188</v>
      </c>
      <c r="IU55" s="600" t="s">
        <v>1188</v>
      </c>
      <c r="IV55" s="587" t="s">
        <v>1188</v>
      </c>
      <c r="IW55" s="601" t="s">
        <v>1188</v>
      </c>
      <c r="IX55" s="602" t="s">
        <v>1188</v>
      </c>
      <c r="IY55" s="681">
        <v>1</v>
      </c>
      <c r="IZ55" s="603" t="s">
        <v>3675</v>
      </c>
      <c r="JA55" s="681">
        <v>1</v>
      </c>
      <c r="JB55" s="603" t="s">
        <v>3676</v>
      </c>
      <c r="JC55" s="763">
        <v>2</v>
      </c>
      <c r="JD55" s="683" t="s">
        <v>3231</v>
      </c>
      <c r="JE55" s="684" t="s">
        <v>3677</v>
      </c>
      <c r="JF55" s="471" t="s">
        <v>3641</v>
      </c>
      <c r="JG55" s="472">
        <v>2020</v>
      </c>
      <c r="JH55" s="763">
        <v>2</v>
      </c>
      <c r="JI55" s="683">
        <v>3</v>
      </c>
      <c r="JJ55" s="684" t="s">
        <v>3677</v>
      </c>
      <c r="JK55" s="471" t="s">
        <v>3641</v>
      </c>
      <c r="JL55" s="472">
        <v>2020</v>
      </c>
      <c r="JM55" s="734">
        <v>1</v>
      </c>
      <c r="JN55" s="683">
        <v>2</v>
      </c>
      <c r="JO55" s="683">
        <v>1</v>
      </c>
      <c r="JP55" s="684" t="s">
        <v>3678</v>
      </c>
      <c r="JQ55" s="471" t="s">
        <v>3679</v>
      </c>
      <c r="JR55" s="472">
        <v>2017</v>
      </c>
      <c r="JS55" s="734">
        <v>2</v>
      </c>
      <c r="JT55" s="683">
        <v>3</v>
      </c>
      <c r="JU55" s="684" t="s">
        <v>3680</v>
      </c>
      <c r="JV55" s="471" t="s">
        <v>3681</v>
      </c>
      <c r="JW55" s="472">
        <v>2019</v>
      </c>
      <c r="JX55" s="606">
        <v>2</v>
      </c>
      <c r="JY55" s="750" t="s">
        <v>3682</v>
      </c>
      <c r="JZ55" s="606">
        <v>2019</v>
      </c>
      <c r="KA55" s="606">
        <f t="shared" si="7"/>
        <v>1</v>
      </c>
      <c r="KB55" s="606"/>
      <c r="KC55" s="606">
        <v>1</v>
      </c>
      <c r="KD55" s="606"/>
      <c r="KE55" s="606"/>
      <c r="KF55" s="606">
        <f t="shared" si="8"/>
        <v>0</v>
      </c>
      <c r="KG55" s="606"/>
      <c r="KH55" s="606"/>
      <c r="KI55" s="606"/>
      <c r="KJ55" s="606"/>
      <c r="KK55" s="606">
        <v>1</v>
      </c>
      <c r="KL55" s="606">
        <v>1</v>
      </c>
      <c r="KM55" s="608">
        <f t="shared" si="9"/>
        <v>0.4069119393825531</v>
      </c>
      <c r="KN55" s="609">
        <v>-0.4654403030872345</v>
      </c>
      <c r="KO55" s="609">
        <v>35.576923370361328</v>
      </c>
      <c r="KP55" s="610">
        <v>10</v>
      </c>
      <c r="KQ55" s="608">
        <f t="shared" si="10"/>
        <v>0.38948702812194824</v>
      </c>
      <c r="KR55" s="609">
        <v>-0.55256485939025879</v>
      </c>
      <c r="KS55" s="609">
        <v>32.692306518554688</v>
      </c>
      <c r="KT55" s="610">
        <v>14</v>
      </c>
      <c r="KU55" s="610">
        <v>34</v>
      </c>
      <c r="KV55" s="563" t="s">
        <v>1237</v>
      </c>
      <c r="KW55" s="606" t="s">
        <v>3636</v>
      </c>
      <c r="KX55" s="700" t="str">
        <f t="shared" ca="1" si="11"/>
        <v>B</v>
      </c>
      <c r="KY55" s="701">
        <f t="shared" ca="1" si="12"/>
        <v>0.71931141399182619</v>
      </c>
      <c r="KZ55" s="702">
        <f t="shared" ca="1" si="13"/>
        <v>0.56530588235294121</v>
      </c>
      <c r="LA55" s="703">
        <f t="shared" ca="1" si="54"/>
        <v>0.78376190476190477</v>
      </c>
      <c r="LB55" s="703">
        <f t="shared" ca="1" si="92"/>
        <v>0.79464999999999997</v>
      </c>
      <c r="LC55" s="704">
        <f t="shared" ca="1" si="93"/>
        <v>0.73352786885245902</v>
      </c>
      <c r="LD55" s="696" cm="1">
        <f t="array" aca="1" ref="LD55" ca="1">INDIRECT(LD$203&amp;ROW())*LD$205</f>
        <v>0</v>
      </c>
      <c r="LE55" s="696" cm="1">
        <f t="array" aca="1" ref="LE55" ca="1">INDIRECT(LE$203&amp;ROW())*LE$205</f>
        <v>0</v>
      </c>
      <c r="LF55" s="696" cm="1">
        <f t="array" aca="1" ref="LF55" ca="1">INDIRECT(LF$203&amp;ROW())*LF$205</f>
        <v>0</v>
      </c>
      <c r="LG55" s="696" cm="1">
        <f t="array" aca="1" ref="LG55" ca="1">INDIRECT(LG$203&amp;ROW())*LG$205</f>
        <v>3</v>
      </c>
      <c r="LH55" s="696" cm="1">
        <f t="array" aca="1" ref="LH55" ca="1">INDIRECT(LH$203&amp;ROW())*LH$205</f>
        <v>3</v>
      </c>
      <c r="LI55" s="696" cm="1">
        <f t="array" aca="1" ref="LI55" ca="1">INDIRECT(LI$203&amp;ROW())*LI$205</f>
        <v>3</v>
      </c>
      <c r="LJ55" s="696" cm="1">
        <f t="array" aca="1" ref="LJ55" ca="1">INDIRECT(LJ$203&amp;ROW())*LJ$205</f>
        <v>3</v>
      </c>
      <c r="LK55" s="696" cm="1">
        <f t="array" aca="1" ref="LK55" ca="1">INDIRECT(LK$203&amp;ROW())*LK$205</f>
        <v>3</v>
      </c>
      <c r="LL55" s="696" cm="1">
        <f t="array" aca="1" ref="LL55" ca="1">INDIRECT(LL$203&amp;ROW())*LL$205</f>
        <v>3</v>
      </c>
      <c r="LM55" s="696" cm="1">
        <f t="array" aca="1" ref="LM55" ca="1">INDIRECT(LM$203&amp;ROW())*LM$205</f>
        <v>6</v>
      </c>
      <c r="LN55" s="696" cm="1">
        <f t="array" aca="1" ref="LN55" ca="1">INDIRECT(LN$203&amp;ROW())*LN$205</f>
        <v>3</v>
      </c>
      <c r="LO55" s="696" cm="1">
        <f t="array" aca="1" ref="LO55" ca="1">INDIRECT(LO$203&amp;ROW())*LO$205</f>
        <v>6</v>
      </c>
      <c r="LP55" s="696" cm="1">
        <f t="array" aca="1" ref="LP55" ca="1">INDIRECT(LP$203&amp;ROW())*LP$205</f>
        <v>4</v>
      </c>
      <c r="LQ55" s="696" cm="1">
        <f t="array" aca="1" ref="LQ55" ca="1">IF(INDIRECT(LQ$203&amp;ROW())="-",0,INDIRECT(LQ$203&amp;ROW())*LQ$205)</f>
        <v>3.0509999999999997</v>
      </c>
      <c r="LR55" s="696" cm="1">
        <f t="array" aca="1" ref="LR55" ca="1">INDIRECT(LR$203&amp;ROW())*LR$205</f>
        <v>8</v>
      </c>
      <c r="LS55" s="696" cm="1">
        <f t="array" aca="1" ref="LS55" ca="1">IF(INDIRECT(LS$203&amp;ROW())="-",0,INDIRECT(LS$203&amp;ROW())*LS$205)</f>
        <v>3.4590000000000001</v>
      </c>
      <c r="LT55" s="696" cm="1">
        <f t="array" aca="1" ref="LT55" ca="1">INDIRECT(LT$203&amp;ROW())*LT$205</f>
        <v>4</v>
      </c>
      <c r="LU55" s="696" cm="1">
        <f t="array" aca="1" ref="LU55" ca="1">INDIRECT(LU$203&amp;ROW())*LU$205</f>
        <v>2</v>
      </c>
      <c r="LV55" s="696" cm="1">
        <f t="array" aca="1" ref="LV55" ca="1">INDIRECT(LV$203&amp;ROW())*LV$205</f>
        <v>3</v>
      </c>
      <c r="LW55" s="696" cm="1">
        <f t="array" aca="1" ref="LW55" ca="1">INDIRECT(LW$203&amp;ROW())*LW$205</f>
        <v>2</v>
      </c>
      <c r="LX55" s="696" cm="1">
        <f t="array" aca="1" ref="LX55" ca="1">INDIRECT(LX$203&amp;ROW())*LX$205</f>
        <v>2</v>
      </c>
      <c r="LY55" s="696" cm="1">
        <f t="array" aca="1" ref="LY55" ca="1">IF(INDIRECT(LY$203&amp;ROW())="-",0,INDIRECT(LY$203&amp;ROW())*LY$205)</f>
        <v>4.0716000000000001</v>
      </c>
      <c r="LZ55" s="696" cm="1">
        <f t="array" aca="1" ref="LZ55" ca="1">INDIRECT(LZ$203&amp;ROW())*LZ$205</f>
        <v>2</v>
      </c>
      <c r="MA55" s="696" cm="1">
        <f t="array" aca="1" ref="MA55" ca="1">INDIRECT(MA$203&amp;ROW())*MA$205</f>
        <v>2</v>
      </c>
      <c r="MB55" s="696" cm="1">
        <f t="array" aca="1" ref="MB55" ca="1">INDIRECT(MB$203&amp;ROW())*MB$205</f>
        <v>4</v>
      </c>
      <c r="MC55" s="696" cm="1">
        <f t="array" aca="1" ref="MC55" ca="1">IF($MB55=0,0,INDIRECT(MC$203&amp;ROW())*MC$205)</f>
        <v>0.5</v>
      </c>
      <c r="MD55" s="696" cm="1">
        <f t="array" aca="1" ref="MD55" ca="1">IF($MB55=0,0,INDIRECT(MD$203&amp;ROW())*MD$205)</f>
        <v>0.5</v>
      </c>
      <c r="ME55" s="696" cm="1">
        <f t="array" aca="1" ref="ME55" ca="1">IF($MB55=0,0,INDIRECT(ME$203&amp;ROW())*ME$205)</f>
        <v>0.5</v>
      </c>
      <c r="MF55" s="696" cm="1">
        <f t="array" aca="1" ref="MF55" ca="1">IF($MB55=0,0,INDIRECT(MF$203&amp;ROW())*MF$205)</f>
        <v>0.5</v>
      </c>
      <c r="MG55" s="696" cm="1">
        <f t="array" aca="1" ref="MG55" ca="1">INDIRECT(MG$203&amp;ROW())*MG$205</f>
        <v>4</v>
      </c>
      <c r="MH55" s="696" cm="1">
        <f t="array" aca="1" ref="MH55" ca="1">IF($MG55=0,0,INDIRECT(MH$203&amp;ROW())*MH$205)</f>
        <v>0.5</v>
      </c>
      <c r="MI55" s="696" cm="1">
        <f t="array" aca="1" ref="MI55" ca="1">IF($MG55=0,0,INDIRECT(MI$203&amp;ROW())*MI$205)</f>
        <v>0.5</v>
      </c>
      <c r="MJ55" s="696" cm="1">
        <f t="array" aca="1" ref="MJ55" ca="1">INDIRECT(MJ$203&amp;ROW())*MJ$205</f>
        <v>0</v>
      </c>
      <c r="MK55" s="696" cm="1">
        <f t="array" aca="1" ref="MK55" ca="1">INDIRECT(MK$203&amp;ROW())*MK$205</f>
        <v>4</v>
      </c>
      <c r="ML55" s="696" cm="1">
        <f t="array" aca="1" ref="ML55" ca="1">INDIRECT(ML$203&amp;ROW())*ML$205</f>
        <v>0</v>
      </c>
      <c r="MM55" s="696" cm="1">
        <f t="array" aca="1" ref="MM55" ca="1">INDIRECT(MM$203&amp;ROW())*MM$205</f>
        <v>6</v>
      </c>
      <c r="MN55" s="696" cm="1">
        <f t="array" aca="1" ref="MN55" ca="1">INDIRECT(MN$203&amp;ROW())*MN$205</f>
        <v>4</v>
      </c>
      <c r="MO55" s="696" cm="1">
        <f t="array" aca="1" ref="MO55" ca="1">INDIRECT(MO$203&amp;ROW())*MO$205</f>
        <v>2</v>
      </c>
      <c r="MP55" s="696" cm="1">
        <f t="array" aca="1" ref="MP55" ca="1">INDIRECT(MP$203&amp;ROW())*MP$205</f>
        <v>1</v>
      </c>
      <c r="MQ55" s="696" cm="1">
        <f t="array" aca="1" ref="MQ55" ca="1">INDIRECT(MQ$203&amp;ROW())*MQ$205</f>
        <v>0</v>
      </c>
      <c r="MR55" s="696" cm="1">
        <f t="array" aca="1" ref="MR55" ca="1">INDIRECT(MR$203&amp;ROW())*MR$205</f>
        <v>2</v>
      </c>
      <c r="MS55" s="696" cm="1">
        <f t="array" aca="1" ref="MS55" ca="1">INDIRECT(MS$203&amp;ROW())*MS$205</f>
        <v>2</v>
      </c>
      <c r="MT55" s="696" cm="1">
        <f t="array" aca="1" ref="MT55" ca="1">INDIRECT(MT$203&amp;ROW())*MT$205</f>
        <v>2</v>
      </c>
      <c r="MU55" s="696" cm="1">
        <f t="array" aca="1" ref="MU55" ca="1">INDIRECT(MU$203&amp;ROW())*MU$205</f>
        <v>2</v>
      </c>
      <c r="MV55" s="696" cm="1">
        <f t="array" aca="1" ref="MV55" ca="1">IF(INDIRECT(MV$203&amp;ROW())="-",0,INDIRECT(MV$203&amp;ROW())*MV$205)</f>
        <v>3.7451999999999996</v>
      </c>
      <c r="MW55" s="696" cm="1">
        <f t="array" aca="1" ref="MW55" ca="1">INDIRECT(MW$203&amp;ROW())*MW$205</f>
        <v>4</v>
      </c>
      <c r="MX55" s="696" cm="1">
        <f t="array" aca="1" ref="MX55" ca="1">INDIRECT(MX$203&amp;ROW())*MX$205</f>
        <v>4</v>
      </c>
      <c r="MY55" s="696" cm="1">
        <f t="array" aca="1" ref="MY55" ca="1">INDIRECT(MY$203&amp;ROW())*MY$205</f>
        <v>8</v>
      </c>
      <c r="NA55" s="701">
        <f t="shared" si="16"/>
        <v>0.76850000000000007</v>
      </c>
      <c r="NB55" s="617">
        <f t="shared" si="17"/>
        <v>0.8268928571428571</v>
      </c>
      <c r="NC55" s="695">
        <f t="shared" si="18"/>
        <v>0.82143076923076919</v>
      </c>
      <c r="ND55" s="697">
        <f t="shared" si="19"/>
        <v>0.72682222222222226</v>
      </c>
      <c r="NE55" s="694">
        <f t="shared" si="20"/>
        <v>0.78591146214896213</v>
      </c>
      <c r="NF55" s="682" t="str">
        <f t="shared" si="21"/>
        <v>A</v>
      </c>
      <c r="NH55" s="606" t="s">
        <v>3636</v>
      </c>
      <c r="NI55" s="563" t="str">
        <f t="shared" si="22"/>
        <v>B</v>
      </c>
      <c r="NJ55" s="563" t="str">
        <f t="shared" si="23"/>
        <v>A</v>
      </c>
      <c r="NK55" s="563" t="str">
        <f t="shared" ca="1" si="24"/>
        <v>B</v>
      </c>
      <c r="NL55" s="563" t="str">
        <f t="shared" ca="1" si="25"/>
        <v>B</v>
      </c>
      <c r="NM55" s="563" t="str">
        <f t="shared" ca="1" si="26"/>
        <v>A</v>
      </c>
      <c r="NN55" s="563" t="str">
        <f t="shared" ca="1" si="55"/>
        <v>A</v>
      </c>
      <c r="NO55" s="563" t="str">
        <f t="shared" ca="1" si="56"/>
        <v>A</v>
      </c>
      <c r="NP55" s="606" t="str">
        <f t="shared" si="27"/>
        <v>Yes</v>
      </c>
      <c r="NQ55" s="682" t="str">
        <f t="shared" si="28"/>
        <v>Yes</v>
      </c>
      <c r="NR55" s="682" t="e">
        <f>IF(OR(AND(NI55="A",OR(NJ55="C",NJ55="D")),AND(NI55="A",OR(#REF!="C",#REF!="D")),AND(NI55="B",OR(NJ55="D",#REF!="D")),AND(OR(NI55="C",NI55="D"),OR(NJ55="A",NJ55="B")),AND(OR(NI55="C",NI55="D"),OR(#REF!="A",#REF!="B")),AND(OR(NJ55="A",#REF!="A",NJ55="B",#REF!="B"),OR(NP55="-",NQ55="-")),AND(OR(NJ55="C",#REF!="C",NJ55="D",#REF!="D"),NP55="Yes")),"Yes","-")</f>
        <v>#REF!</v>
      </c>
      <c r="NS55" s="607" t="s">
        <v>3683</v>
      </c>
      <c r="NT55" s="619">
        <f t="shared" si="29"/>
        <v>0.56969999999999998</v>
      </c>
      <c r="NU55" s="619">
        <f t="shared" si="30"/>
        <v>0.78591146214896213</v>
      </c>
      <c r="NV55" s="619">
        <f t="shared" ca="1" si="31"/>
        <v>0.71931141399182619</v>
      </c>
      <c r="NW55" s="619">
        <f t="shared" ca="1" si="57"/>
        <v>0.73614698881159069</v>
      </c>
      <c r="NX55" s="619">
        <f t="shared" ca="1" si="58"/>
        <v>0.8295689552513017</v>
      </c>
      <c r="NY55" s="620">
        <f t="shared" ca="1" si="59"/>
        <v>0.75617034817399287</v>
      </c>
      <c r="NZ55" s="620">
        <f t="shared" ca="1" si="60"/>
        <v>0.8238654256458533</v>
      </c>
      <c r="OA55" s="705" t="s">
        <v>1188</v>
      </c>
      <c r="OB55" s="706" t="s">
        <v>1188</v>
      </c>
      <c r="OC55" s="494"/>
      <c r="OE55" s="606" t="s">
        <v>3636</v>
      </c>
      <c r="OF55" s="700" t="str">
        <f t="shared" ca="1" si="32"/>
        <v>B</v>
      </c>
      <c r="OG55" s="701">
        <f t="shared" ca="1" si="61"/>
        <v>0.73614698881159069</v>
      </c>
      <c r="OH55" s="705">
        <f t="shared" ca="1" si="33"/>
        <v>0.71640270932754868</v>
      </c>
      <c r="OI55" s="696">
        <f t="shared" ca="1" si="34"/>
        <v>0.82566425094102902</v>
      </c>
      <c r="OJ55" s="696">
        <f t="shared" ca="1" si="35"/>
        <v>0.6933386857861259</v>
      </c>
      <c r="OK55" s="697">
        <f t="shared" ca="1" si="36"/>
        <v>0.70918230919165925</v>
      </c>
      <c r="OL55" s="696" cm="1">
        <f t="array" aca="1" ref="OL55" ca="1">INDIRECT(OL$203&amp;ROW())*OL$205</f>
        <v>0</v>
      </c>
      <c r="OM55" s="696" cm="1">
        <f t="array" aca="1" ref="OM55" ca="1">INDIRECT(OM$203&amp;ROW())*OM$205</f>
        <v>0</v>
      </c>
      <c r="ON55" s="696" cm="1">
        <f t="array" aca="1" ref="ON55" ca="1">INDIRECT(ON$203&amp;ROW())*ON$205</f>
        <v>0</v>
      </c>
      <c r="OO55" s="696" cm="1">
        <f t="array" aca="1" ref="OO55" ca="1">INDIRECT(OO$203&amp;ROW())*OO$205</f>
        <v>1.0790999999999999</v>
      </c>
      <c r="OP55" s="696" cm="1">
        <f t="array" aca="1" ref="OP55" ca="1">INDIRECT(OP$203&amp;ROW())*OP$205</f>
        <v>1.5831</v>
      </c>
      <c r="OQ55" s="696" cm="1">
        <f t="array" aca="1" ref="OQ55" ca="1">INDIRECT(OQ$203&amp;ROW())*OQ$205</f>
        <v>1.5849</v>
      </c>
      <c r="OR55" s="696" cm="1">
        <f t="array" aca="1" ref="OR55" ca="1">INDIRECT(OR$203&amp;ROW())*OR$205</f>
        <v>1.4141999999999999</v>
      </c>
      <c r="OS55" s="696" cm="1">
        <f t="array" aca="1" ref="OS55" ca="1">INDIRECT(OS$203&amp;ROW())*OS$205</f>
        <v>1.5387</v>
      </c>
      <c r="OT55" s="696" cm="1">
        <f t="array" aca="1" ref="OT55" ca="1">INDIRECT(OT$203&amp;ROW())*OT$205</f>
        <v>1.4727000000000001</v>
      </c>
      <c r="OU55" s="696" cm="1">
        <f t="array" aca="1" ref="OU55" ca="1">INDIRECT(OU$203&amp;ROW())*OU$205</f>
        <v>1.9304999999999999</v>
      </c>
      <c r="OV55" s="696" cm="1">
        <f t="array" aca="1" ref="OV55" ca="1">INDIRECT(OV$203&amp;ROW())*OV$205</f>
        <v>1.2161999999999999</v>
      </c>
      <c r="OW55" s="696" cm="1">
        <f t="array" aca="1" ref="OW55" ca="1">INDIRECT(OW$203&amp;ROW())*OW$205</f>
        <v>1.5144000000000002</v>
      </c>
      <c r="OX55" s="696" cm="1">
        <f t="array" aca="1" ref="OX55" ca="1">INDIRECT(OX$203&amp;ROW())*OX$205</f>
        <v>1.3977999999999999</v>
      </c>
      <c r="OY55" s="696" cm="1">
        <f t="array" aca="1" ref="OY55" ca="1">IF(INDIRECT(OY$203&amp;ROW())="-",0,INDIRECT(OY$203&amp;ROW())*OY$205)</f>
        <v>0.36088244999999997</v>
      </c>
      <c r="OZ55" s="696" cm="1">
        <f t="array" aca="1" ref="OZ55" ca="1">INDIRECT(OZ$203&amp;ROW())*OZ$205</f>
        <v>1.4206000000000001</v>
      </c>
      <c r="PA55" s="696" cm="1">
        <f t="array" aca="1" ref="PA55" ca="1">IF(INDIRECT(PA$203&amp;ROW())="-",0,INDIRECT(PA$203&amp;ROW())*PA$205)</f>
        <v>0.50928010000000001</v>
      </c>
      <c r="PB55" s="705" cm="1">
        <f t="array" aca="1" ref="PB55" ca="1">INDIRECT(PB$203&amp;ROW())*PB$205</f>
        <v>1.5084</v>
      </c>
      <c r="PC55" s="696" cm="1">
        <f t="array" aca="1" ref="PC55" ca="1">INDIRECT(PC$203&amp;ROW())*PC$205</f>
        <v>1.3946000000000001</v>
      </c>
      <c r="PD55" s="696" cm="1">
        <f t="array" aca="1" ref="PD55" ca="1">INDIRECT(PD$203&amp;ROW())*PD$205</f>
        <v>2.2025999999999999</v>
      </c>
      <c r="PE55" s="696" cm="1">
        <f t="array" aca="1" ref="PE55" ca="1">INDIRECT(PE$203&amp;ROW())*PE$205</f>
        <v>1.28</v>
      </c>
      <c r="PF55" s="696" cm="1">
        <f t="array" aca="1" ref="PF55" ca="1">INDIRECT(PF$203&amp;ROW())*PF$205</f>
        <v>1.3308</v>
      </c>
      <c r="PG55" s="696" cm="1">
        <f t="array" aca="1" ref="PG55" ca="1">IF(INDIRECT(PG$203&amp;ROW())="-",0,INDIRECT(PG$203&amp;ROW())*PG$205)</f>
        <v>0.59377499999999994</v>
      </c>
      <c r="PH55" s="696" cm="1">
        <f t="array" aca="1" ref="PH55" ca="1">INDIRECT(PH$203&amp;ROW())*PH$205</f>
        <v>0.61699999999999999</v>
      </c>
      <c r="PI55" s="696" cm="1">
        <f t="array" aca="1" ref="PI55" ca="1">INDIRECT(PI$203&amp;ROW())*PI$205</f>
        <v>0.60729999999999995</v>
      </c>
      <c r="PJ55" s="696" cm="1">
        <f t="array" aca="1" ref="PJ55" ca="1">INDIRECT(PJ$203&amp;ROW())*PJ$205</f>
        <v>0.75980000000000003</v>
      </c>
      <c r="PK55" s="696" cm="1">
        <f t="array" aca="1" ref="PK55" ca="1">IF($PJ55=0,0,INDIRECT(PK$203&amp;ROW())*PK$205)</f>
        <v>0.52759999999999996</v>
      </c>
      <c r="PL55" s="696" cm="1">
        <f t="array" aca="1" ref="PL55" ca="1">IF($MPE55=0,0,INDIRECT(PL$203&amp;ROW())*PL$205)</f>
        <v>0</v>
      </c>
      <c r="PM55" s="696" cm="1">
        <f t="array" aca="1" ref="PM55" ca="1">IF($MPE55=0,0,INDIRECT(PM$203&amp;ROW())*PM$205)</f>
        <v>0</v>
      </c>
      <c r="PN55" s="696" cm="1">
        <f t="array" aca="1" ref="PN55" ca="1">IF($PJ55=0,0,INDIRECT(PN$203&amp;ROW())*PN$205)</f>
        <v>0.52580000000000005</v>
      </c>
      <c r="PO55" s="696" cm="1">
        <f t="array" aca="1" ref="PO55" ca="1">INDIRECT(PO$203&amp;ROW())*PO$205</f>
        <v>0.73140000000000005</v>
      </c>
      <c r="PP55" s="696" cm="1">
        <f t="array" aca="1" ref="PP55" ca="1">IF($PO55=0,0,INDIRECT(PP$203&amp;ROW())*PP$205)</f>
        <v>0.68189999999999995</v>
      </c>
      <c r="PQ55" s="696" cm="1">
        <f t="array" aca="1" ref="PQ55" ca="1">IF($PO55=0,0,INDIRECT(PQ$203&amp;ROW())*PQ$205)</f>
        <v>0.52549999999999997</v>
      </c>
      <c r="PR55" s="696" cm="1">
        <f t="array" aca="1" ref="PR55" ca="1">INDIRECT(PR$203&amp;ROW())*PR$205</f>
        <v>0</v>
      </c>
      <c r="PS55" s="696" cm="1">
        <f t="array" aca="1" ref="PS55" ca="1">INDIRECT(PS$203&amp;ROW())*PS$205</f>
        <v>0.7389</v>
      </c>
      <c r="PT55" s="696" cm="1">
        <f t="array" aca="1" ref="PT55" ca="1">INDIRECT(PT$203&amp;ROW())*PT$205</f>
        <v>0</v>
      </c>
      <c r="PU55" s="696" cm="1">
        <f t="array" aca="1" ref="PU55" ca="1">INDIRECT(PU$203&amp;ROW())*PU$205</f>
        <v>1.7696999999999998</v>
      </c>
      <c r="PV55" s="696" cm="1">
        <f t="array" aca="1" ref="PV55" ca="1">INDIRECT(PV$203&amp;ROW())*PV$205</f>
        <v>0.6966</v>
      </c>
      <c r="PW55" s="696" cm="1">
        <f t="array" aca="1" ref="PW55" ca="1">INDIRECT(PW$203&amp;ROW())*PW$205</f>
        <v>1.0658000000000001</v>
      </c>
      <c r="PX55" s="696" cm="1">
        <f t="array" aca="1" ref="PX55" ca="1">INDIRECT(PX$203&amp;ROW())*PX$205</f>
        <v>0.5857</v>
      </c>
      <c r="PY55" s="696" cm="1">
        <f t="array" aca="1" ref="PY55" ca="1">INDIRECT(PY$203&amp;ROW())*PY$205</f>
        <v>0</v>
      </c>
      <c r="PZ55" s="696" cm="1">
        <f t="array" aca="1" ref="PZ55" ca="1">INDIRECT(PZ$203&amp;ROW())*PZ$205</f>
        <v>0.17430000000000001</v>
      </c>
      <c r="QA55" s="696" cm="1">
        <f t="array" aca="1" ref="QA55" ca="1">INDIRECT(QA$203&amp;ROW())*QA$205</f>
        <v>0.31659999999999999</v>
      </c>
      <c r="QB55" s="696" cm="1">
        <f t="array" aca="1" ref="QB55" ca="1">INDIRECT(QB$203&amp;ROW())*QB$205</f>
        <v>1.5966</v>
      </c>
      <c r="QC55" s="696" cm="1">
        <f t="array" aca="1" ref="QC55" ca="1">INDIRECT(QC$203&amp;ROW())*QC$205</f>
        <v>1.4259999999999999</v>
      </c>
      <c r="QD55" s="696" cm="1">
        <f t="array" aca="1" ref="QD55" ca="1">IF(INDIRECT(QD$203&amp;ROW())="-",0,INDIRECT(QD$203&amp;ROW())*QD$205)</f>
        <v>0.38332121999999996</v>
      </c>
      <c r="QE55" s="696" cm="1">
        <f t="array" aca="1" ref="QE55" ca="1">INDIRECT(QE$203&amp;ROW())*QE$205</f>
        <v>1.0656000000000001</v>
      </c>
      <c r="QF55" s="696" cm="1">
        <f t="array" aca="1" ref="QF55" ca="1">INDIRECT(QF$203&amp;ROW())*QF$205</f>
        <v>0.72440000000000004</v>
      </c>
      <c r="QG55" s="696" cm="1">
        <f t="array" aca="1" ref="QG55" ca="1">INDIRECT(QG$203&amp;ROW())*QG$205</f>
        <v>1.4996</v>
      </c>
      <c r="QI55" s="606" t="s">
        <v>3636</v>
      </c>
      <c r="QJ55" s="700" t="str">
        <f t="shared" ca="1" si="37"/>
        <v>A</v>
      </c>
      <c r="QK55" s="701">
        <f t="shared" ca="1" si="62"/>
        <v>0.8295689552513017</v>
      </c>
      <c r="QL55" s="705">
        <f t="shared" ca="1" si="94"/>
        <v>0.79963873090140136</v>
      </c>
      <c r="QM55" s="696">
        <f t="shared" ca="1" si="95"/>
        <v>0.78871915607048315</v>
      </c>
      <c r="QN55" s="696">
        <f t="shared" ca="1" si="40"/>
        <v>0.91513253412914997</v>
      </c>
      <c r="QO55" s="697">
        <f t="shared" ca="1" si="41"/>
        <v>0.81478539990417187</v>
      </c>
      <c r="QP55" s="696" cm="1">
        <f t="array" aca="1" ref="QP55" ca="1">INDIRECT(QP$203&amp;ROW())*QP$205</f>
        <v>0</v>
      </c>
      <c r="QQ55" s="696" cm="1">
        <f t="array" aca="1" ref="QQ55" ca="1">INDIRECT(QQ$203&amp;ROW())*QQ$205</f>
        <v>0</v>
      </c>
      <c r="QR55" s="696" cm="1">
        <f t="array" aca="1" ref="QR55" ca="1">INDIRECT(QR$203&amp;ROW())*QR$205</f>
        <v>0</v>
      </c>
      <c r="QS55" s="696" cm="1">
        <f t="array" aca="1" ref="QS55" ca="1">INDIRECT(QS$203&amp;ROW())*QS$205</f>
        <v>0.22471360933801068</v>
      </c>
      <c r="QT55" s="696" cm="1">
        <f t="array" aca="1" ref="QT55" ca="1">INDIRECT(QT$203&amp;ROW())*QT$205</f>
        <v>0.26232814414996541</v>
      </c>
      <c r="QU55" s="696" cm="1">
        <f t="array" aca="1" ref="QU55" ca="1">INDIRECT(QU$203&amp;ROW())*QU$205</f>
        <v>0.53329206883563263</v>
      </c>
      <c r="QV55" s="696" cm="1">
        <f t="array" aca="1" ref="QV55" ca="1">INDIRECT(QV$203&amp;ROW())*QV$205</f>
        <v>0.24117831443907087</v>
      </c>
      <c r="QW55" s="696" cm="1">
        <f t="array" aca="1" ref="QW55" ca="1">INDIRECT(QW$203&amp;ROW())*QW$205</f>
        <v>0.53099416374332975</v>
      </c>
      <c r="QX55" s="696" cm="1">
        <f t="array" aca="1" ref="QX55" ca="1">INDIRECT(QX$203&amp;ROW())*QX$205</f>
        <v>0.60640894423913805</v>
      </c>
      <c r="QY55" s="696" cm="1">
        <f t="array" aca="1" ref="QY55" ca="1">INDIRECT(QY$203&amp;ROW())*QY$205</f>
        <v>0.13540247513535897</v>
      </c>
      <c r="QZ55" s="696" cm="1">
        <f t="array" aca="1" ref="QZ55" ca="1">INDIRECT(QZ$203&amp;ROW())*QZ$205</f>
        <v>0.27613248380770827</v>
      </c>
      <c r="RA55" s="696" cm="1">
        <f t="array" aca="1" ref="RA55" ca="1">INDIRECT(RA$203&amp;ROW())*RA$205</f>
        <v>5.1272116233970627E-2</v>
      </c>
      <c r="RB55" s="696" cm="1">
        <f t="array" aca="1" ref="RB55" ca="1">INDIRECT(RB$203&amp;ROW())*RB$205</f>
        <v>0.11461142513892485</v>
      </c>
      <c r="RC55" s="696" cm="1">
        <f t="array" aca="1" ref="RC55" ca="1">IF(INDIRECT(RC$203&amp;ROW())="-",0,INDIRECT(RC$203&amp;ROW())*RC$205)</f>
        <v>4.2667530818507923E-2</v>
      </c>
      <c r="RD55" s="696" cm="1">
        <f t="array" aca="1" ref="RD55" ca="1">INDIRECT(RD$203&amp;ROW())*RD$205</f>
        <v>7.1442097940886296E-2</v>
      </c>
      <c r="RE55" s="696" cm="1">
        <f t="array" aca="1" ref="RE55" ca="1">IF(INDIRECT(RE$203&amp;ROW())="-",0,INDIRECT(RE$203&amp;ROW())*RE$205)</f>
        <v>3.6486131405462169E-2</v>
      </c>
      <c r="RF55" s="705" cm="1">
        <f t="array" aca="1" ref="RF55" ca="1">INDIRECT(RF$203&amp;ROW())*RF$205</f>
        <v>0.10613798880649605</v>
      </c>
      <c r="RG55" s="696" cm="1">
        <f t="array" aca="1" ref="RG55" ca="1">INDIRECT(RG$203&amp;ROW())*RG$205</f>
        <v>0.27650466908360405</v>
      </c>
      <c r="RH55" s="696" cm="1">
        <f t="array" aca="1" ref="RH55" ca="1">INDIRECT(RH$203&amp;ROW())*RH$205</f>
        <v>8.7581521170816884E-2</v>
      </c>
      <c r="RI55" s="696" cm="1">
        <f t="array" aca="1" ref="RI55" ca="1">INDIRECT(RI$203&amp;ROW())*RI$205</f>
        <v>0.21539378250062202</v>
      </c>
      <c r="RJ55" s="696" cm="1">
        <f t="array" aca="1" ref="RJ55" ca="1">INDIRECT(RJ$203&amp;ROW())*RJ$205</f>
        <v>0.12226723336432462</v>
      </c>
      <c r="RK55" s="696" cm="1">
        <f t="array" aca="1" ref="RK55" ca="1">IF(INDIRECT(RK$203&amp;ROW())="-",0,INDIRECT(RK$203&amp;ROW())*RK$205)</f>
        <v>4.1002096993621243E-2</v>
      </c>
      <c r="RL55" s="696" cm="1">
        <f t="array" aca="1" ref="RL55" ca="1">INDIRECT(RL$203&amp;ROW())*RL$205</f>
        <v>0.11262003659234653</v>
      </c>
      <c r="RM55" s="696" cm="1">
        <f t="array" aca="1" ref="RM55" ca="1">INDIRECT(RM$203&amp;ROW())*RM$205</f>
        <v>1.4993730364766381E-2</v>
      </c>
      <c r="RN55" s="696" cm="1">
        <f t="array" aca="1" ref="RN55" ca="1">INDIRECT(RN$203&amp;ROW())*RN$205</f>
        <v>9.3820613050938681E-2</v>
      </c>
      <c r="RO55" s="696" cm="1">
        <f t="array" aca="1" ref="RO55" ca="1">IF($RN55=0,0,INDIRECT(RO$203&amp;ROW())*RO$205)</f>
        <v>7.0312542939625605E-2</v>
      </c>
      <c r="RP55" s="696" cm="1">
        <f t="array" aca="1" ref="RP55" ca="1">IF($RN55=0,0,INDIRECT(RP$203&amp;ROW())*RP$205)</f>
        <v>9.7715867439664539E-2</v>
      </c>
      <c r="RQ55" s="696" cm="1">
        <f t="array" aca="1" ref="RQ55" ca="1">IF($RN55=0,0,INDIRECT(RQ$203&amp;ROW())*RQ$205)</f>
        <v>0.10205798160914871</v>
      </c>
      <c r="RR55" s="696" cm="1">
        <f t="array" aca="1" ref="RR55" ca="1">IF($RN55=0,0,INDIRECT(RR$203&amp;ROW())*RR$205)</f>
        <v>8.2232286875619773E-2</v>
      </c>
      <c r="RS55" s="696" cm="1">
        <f t="array" aca="1" ref="RS55" ca="1">INDIRECT(RS$203&amp;ROW())*RS$205</f>
        <v>7.7466902221184339E-2</v>
      </c>
      <c r="RT55" s="696" cm="1">
        <f t="array" aca="1" ref="RT55" ca="1">IF($RS55=0,0,INDIRECT(RT$203&amp;ROW())*RT$205)</f>
        <v>8.1033461602244533E-2</v>
      </c>
      <c r="RU55" s="696" cm="1">
        <f t="array" aca="1" ref="RU55" ca="1">IF($RS55=0,0,INDIRECT(RU$203&amp;ROW())*RU$205)</f>
        <v>8.1972972149739559E-2</v>
      </c>
      <c r="RV55" s="696" cm="1">
        <f t="array" aca="1" ref="RV55" ca="1">INDIRECT(RV$203&amp;ROW())*RV$205</f>
        <v>0</v>
      </c>
      <c r="RW55" s="696" cm="1">
        <f t="array" aca="1" ref="RW55" ca="1">INDIRECT(RW$203&amp;ROW())*RW$205</f>
        <v>2.6659190312299668E-2</v>
      </c>
      <c r="RX55" s="696" cm="1">
        <f t="array" aca="1" ref="RX55" ca="1">INDIRECT(RX$203&amp;ROW())*RX$205</f>
        <v>0</v>
      </c>
      <c r="RY55" s="696" cm="1">
        <f t="array" aca="1" ref="RY55" ca="1">INDIRECT(RY$203&amp;ROW())*RY$205</f>
        <v>8.4396695370290389E-2</v>
      </c>
      <c r="RZ55" s="696" cm="1">
        <f t="array" aca="1" ref="RZ55" ca="1">INDIRECT(RZ$203&amp;ROW())*RZ$205</f>
        <v>3.6812489486199085E-2</v>
      </c>
      <c r="SA55" s="696" cm="1">
        <f t="array" aca="1" ref="SA55" ca="1">INDIRECT(SA$203&amp;ROW())*SA$205</f>
        <v>0.20458618579029147</v>
      </c>
      <c r="SB55" s="696" cm="1">
        <f t="array" aca="1" ref="SB55" ca="1">INDIRECT(SB$203&amp;ROW())*SB$205</f>
        <v>2.3562063251026374E-2</v>
      </c>
      <c r="SC55" s="696" cm="1">
        <f t="array" aca="1" ref="SC55" ca="1">INDIRECT(SC$203&amp;ROW())*SC$205</f>
        <v>0</v>
      </c>
      <c r="SD55" s="696" cm="1">
        <f t="array" aca="1" ref="SD55" ca="1">INDIRECT(SD$203&amp;ROW())*SD$205</f>
        <v>0.3072993885784252</v>
      </c>
      <c r="SE55" s="696" cm="1">
        <f t="array" aca="1" ref="SE55" ca="1">INDIRECT(SE$203&amp;ROW())*SE$205</f>
        <v>0.2585618210787391</v>
      </c>
      <c r="SF55" s="696" cm="1">
        <f t="array" aca="1" ref="SF55" ca="1">INDIRECT(SF$203&amp;ROW())*SF$205</f>
        <v>0.13223776648222998</v>
      </c>
      <c r="SG55" s="696" cm="1">
        <f t="array" aca="1" ref="SG55" ca="1">INDIRECT(SG$203&amp;ROW())*SG$205</f>
        <v>7.4767843909269882E-2</v>
      </c>
      <c r="SH55" s="696" cm="1">
        <f t="array" aca="1" ref="SH55" ca="1">IF(INDIRECT(SH$203&amp;ROW())="-",0,INDIRECT(SH$203&amp;ROW())*SH$205)</f>
        <v>4.9112091984960152E-2</v>
      </c>
      <c r="SI55" s="696" cm="1">
        <f t="array" aca="1" ref="SI55" ca="1">INDIRECT(SI$203&amp;ROW())*SI$205</f>
        <v>0.24423887568083891</v>
      </c>
      <c r="SJ55" s="696" cm="1">
        <f t="array" aca="1" ref="SJ55" ca="1">INDIRECT(SJ$203&amp;ROW())*SJ$205</f>
        <v>0.10961749760323641</v>
      </c>
      <c r="SK55" s="696" cm="1">
        <f t="array" aca="1" ref="SK55" ca="1">INDIRECT(SK$203&amp;ROW())*SK$205</f>
        <v>0.21261490593800375</v>
      </c>
      <c r="SN55" s="606" t="s">
        <v>3636</v>
      </c>
      <c r="SO55" s="707" cm="1">
        <f t="array" aca="1" ref="SO55" ca="1">INDIRECT(SO$203&amp;ROW())*SO$205</f>
        <v>0</v>
      </c>
      <c r="SP55" s="707" cm="1">
        <f t="array" aca="1" ref="SP55" ca="1">INDIRECT(SP$203&amp;ROW())*SP$205</f>
        <v>0</v>
      </c>
      <c r="SQ55" s="707" cm="1">
        <f t="array" aca="1" ref="SQ55" ca="1">INDIRECT(SQ$203&amp;ROW())*SQ$205</f>
        <v>0</v>
      </c>
      <c r="SR55" s="707" cm="1">
        <f t="array" aca="1" ref="SR55" ca="1">INDIRECT(SR$203&amp;ROW())*SR$205</f>
        <v>3</v>
      </c>
      <c r="SS55" s="707" cm="1">
        <f t="array" aca="1" ref="SS55" ca="1">INDIRECT(SS$203&amp;ROW())*SS$205</f>
        <v>3</v>
      </c>
      <c r="ST55" s="707" cm="1">
        <f t="array" aca="1" ref="ST55" ca="1">INDIRECT(ST$203&amp;ROW())*ST$205</f>
        <v>3</v>
      </c>
      <c r="SU55" s="707" cm="1">
        <f t="array" aca="1" ref="SU55" ca="1">INDIRECT(SU$203&amp;ROW())*SU$205</f>
        <v>3</v>
      </c>
      <c r="SV55" s="707" cm="1">
        <f t="array" aca="1" ref="SV55" ca="1">INDIRECT(SV$203&amp;ROW())*SV$205</f>
        <v>3</v>
      </c>
      <c r="SW55" s="707" cm="1">
        <f t="array" aca="1" ref="SW55" ca="1">INDIRECT(SW$203&amp;ROW())*SW$205</f>
        <v>3</v>
      </c>
      <c r="SX55" s="707" cm="1">
        <f t="array" aca="1" ref="SX55" ca="1">INDIRECT(SX$203&amp;ROW())*SX$205</f>
        <v>3</v>
      </c>
      <c r="SY55" s="707" cm="1">
        <f t="array" aca="1" ref="SY55" ca="1">INDIRECT(SY$203&amp;ROW())*SY$205</f>
        <v>3</v>
      </c>
      <c r="SZ55" s="707" cm="1">
        <f t="array" aca="1" ref="SZ55" ca="1">INDIRECT(SZ$203&amp;ROW())*SZ$205</f>
        <v>3</v>
      </c>
      <c r="TA55" s="707" cm="1">
        <f t="array" aca="1" ref="TA55" ca="1">INDIRECT(TA$203&amp;ROW())*TA$205</f>
        <v>2</v>
      </c>
      <c r="TB55" s="696" cm="1">
        <f t="array" aca="1" ref="TB55" ca="1">IF(INDIRECT(TB$203&amp;ROW())="-",0,INDIRECT(TB$203&amp;ROW())*TB$205)</f>
        <v>0.50849999999999995</v>
      </c>
      <c r="TC55" s="707" cm="1">
        <f t="array" aca="1" ref="TC55" ca="1">INDIRECT(TC$203&amp;ROW())*TC$205</f>
        <v>2</v>
      </c>
      <c r="TD55" s="696" cm="1">
        <f t="array" aca="1" ref="TD55" ca="1">IF(INDIRECT(TD$203&amp;ROW())="-",0,INDIRECT(TD$203&amp;ROW())*TD$205)</f>
        <v>0.57650000000000001</v>
      </c>
      <c r="TE55" s="732" cm="1">
        <f t="array" aca="1" ref="TE55" ca="1">INDIRECT(TE$203&amp;ROW())*TE$205</f>
        <v>2</v>
      </c>
      <c r="TF55" s="707" cm="1">
        <f t="array" aca="1" ref="TF55" ca="1">INDIRECT(TF$203&amp;ROW())*TF$205</f>
        <v>2</v>
      </c>
      <c r="TG55" s="707" cm="1">
        <f t="array" aca="1" ref="TG55" ca="1">INDIRECT(TG$203&amp;ROW())*TG$205</f>
        <v>3</v>
      </c>
      <c r="TH55" s="707" cm="1">
        <f t="array" aca="1" ref="TH55" ca="1">INDIRECT(TH$203&amp;ROW())*TH$205</f>
        <v>2</v>
      </c>
      <c r="TI55" s="707" cm="1">
        <f t="array" aca="1" ref="TI55" ca="1">INDIRECT(TI$203&amp;ROW())*TI$205</f>
        <v>2</v>
      </c>
      <c r="TJ55" s="696" cm="1">
        <f t="array" aca="1" ref="TJ55" ca="1">IF(INDIRECT(TJ$203&amp;ROW())="-",0,INDIRECT(TJ$203&amp;ROW())*TJ$205)</f>
        <v>0.67859999999999998</v>
      </c>
      <c r="TK55" s="707" cm="1">
        <f t="array" aca="1" ref="TK55" ca="1">INDIRECT(TK$203&amp;ROW())*TK$205</f>
        <v>1</v>
      </c>
      <c r="TL55" s="707" cm="1">
        <f t="array" aca="1" ref="TL55" ca="1">INDIRECT(TL$203&amp;ROW())*TL$205</f>
        <v>1</v>
      </c>
      <c r="TM55" s="707" cm="1">
        <f t="array" aca="1" ref="TM55" ca="1">INDIRECT(TM$203&amp;ROW())*TM$205</f>
        <v>1</v>
      </c>
      <c r="TN55" s="707" cm="1">
        <f t="array" aca="1" ref="TN55" ca="1">IF($TM55=0,0,INDIRECT(TN$203&amp;ROW())*TN$205)</f>
        <v>1</v>
      </c>
      <c r="TO55" s="707" cm="1">
        <f t="array" aca="1" ref="TO55" ca="1">IF($TM55=0,0,INDIRECT(TO$203&amp;ROW())*TO$205)</f>
        <v>1</v>
      </c>
      <c r="TP55" s="707" cm="1">
        <f t="array" aca="1" ref="TP55" ca="1">IF($TM55=0,0,INDIRECT(TP$203&amp;ROW())*TP$205)</f>
        <v>1</v>
      </c>
      <c r="TQ55" s="707" cm="1">
        <f t="array" aca="1" ref="TQ55" ca="1">IF($TM55=0,0,INDIRECT(TQ$203&amp;ROW())*TQ$205)</f>
        <v>1</v>
      </c>
      <c r="TR55" s="707" cm="1">
        <f t="array" aca="1" ref="TR55" ca="1">INDIRECT(TR$203&amp;ROW())*TR$205</f>
        <v>1</v>
      </c>
      <c r="TS55" s="707" cm="1">
        <f t="array" aca="1" ref="TS55" ca="1">IF($TR55=0,0,INDIRECT(TS$203&amp;ROW())*TS$205)</f>
        <v>1</v>
      </c>
      <c r="TT55" s="707" cm="1">
        <f t="array" aca="1" ref="TT55" ca="1">IF($TR55=0,0,INDIRECT(TT$203&amp;ROW())*TT$205)</f>
        <v>1</v>
      </c>
      <c r="TU55" s="707" cm="1">
        <f t="array" aca="1" ref="TU55" ca="1">INDIRECT(TU$203&amp;ROW())*TU$205</f>
        <v>0</v>
      </c>
      <c r="TV55" s="707" cm="1">
        <f t="array" aca="1" ref="TV55" ca="1">INDIRECT(TV$203&amp;ROW())*TV$205</f>
        <v>1</v>
      </c>
      <c r="TW55" s="707" cm="1">
        <f t="array" aca="1" ref="TW55" ca="1">INDIRECT(TW$203&amp;ROW())*TW$205</f>
        <v>0</v>
      </c>
      <c r="TX55" s="707" cm="1">
        <f t="array" aca="1" ref="TX55" ca="1">INDIRECT(TX$203&amp;ROW())*TX$205</f>
        <v>3</v>
      </c>
      <c r="TY55" s="707" cm="1">
        <f t="array" aca="1" ref="TY55" ca="1">INDIRECT(TY$203&amp;ROW())*TY$205</f>
        <v>1</v>
      </c>
      <c r="TZ55" s="707" cm="1">
        <f t="array" aca="1" ref="TZ55" ca="1">INDIRECT(TZ$203&amp;ROW())*TZ$205</f>
        <v>2</v>
      </c>
      <c r="UA55" s="707" cm="1">
        <f t="array" aca="1" ref="UA55" ca="1">INDIRECT(UA$203&amp;ROW())*UA$205</f>
        <v>1</v>
      </c>
      <c r="UB55" s="707" cm="1">
        <f t="array" aca="1" ref="UB55" ca="1">INDIRECT(UB$203&amp;ROW())*UB$205</f>
        <v>0</v>
      </c>
      <c r="UC55" s="707" cm="1">
        <f t="array" aca="1" ref="UC55" ca="1">INDIRECT(UC$203&amp;ROW())*UC$205</f>
        <v>1</v>
      </c>
      <c r="UD55" s="707" cm="1">
        <f t="array" aca="1" ref="UD55" ca="1">INDIRECT(UD$203&amp;ROW())*UD$205</f>
        <v>1</v>
      </c>
      <c r="UE55" s="707" cm="1">
        <f t="array" aca="1" ref="UE55" ca="1">INDIRECT(UE$203&amp;ROW())*UE$205</f>
        <v>2</v>
      </c>
      <c r="UF55" s="707" cm="1">
        <f t="array" aca="1" ref="UF55" ca="1">INDIRECT(UF$203&amp;ROW())*UF$205</f>
        <v>2</v>
      </c>
      <c r="UG55" s="696" cm="1">
        <f t="array" aca="1" ref="UG55" ca="1">IF(INDIRECT(UG$203&amp;ROW())="-",0,INDIRECT(UG$203&amp;ROW())*UG$205)</f>
        <v>0.62419999999999998</v>
      </c>
      <c r="UH55" s="707" cm="1">
        <f t="array" aca="1" ref="UH55" ca="1">INDIRECT(UH$203&amp;ROW())*UH$205</f>
        <v>2</v>
      </c>
      <c r="UI55" s="707" cm="1">
        <f t="array" aca="1" ref="UI55" ca="1">INDIRECT(UI$203&amp;ROW())*UI$205</f>
        <v>1</v>
      </c>
      <c r="UJ55" s="707" cm="1">
        <f t="array" aca="1" ref="UJ55" ca="1">INDIRECT(UJ$203&amp;ROW())*UJ$205</f>
        <v>2</v>
      </c>
      <c r="UM55" s="606" t="s">
        <v>3636</v>
      </c>
      <c r="UN55" s="616">
        <f t="shared" ca="1" si="113"/>
        <v>-0.97111609266078391</v>
      </c>
      <c r="UO55" s="616">
        <f t="shared" ca="1" si="113"/>
        <v>-0.6225347970107441</v>
      </c>
      <c r="UP55" s="616">
        <f t="shared" ca="1" si="113"/>
        <v>-0.88618201963763954</v>
      </c>
      <c r="UQ55" s="616">
        <f t="shared" ca="1" si="113"/>
        <v>0.29355872991449461</v>
      </c>
      <c r="UR55" s="616">
        <f t="shared" ca="1" si="113"/>
        <v>1.0502465449096676</v>
      </c>
      <c r="US55" s="616">
        <f t="shared" ca="1" si="113"/>
        <v>0.41305213694811815</v>
      </c>
      <c r="UT55" s="616">
        <f t="shared" ca="1" si="113"/>
        <v>0.30690415393182785</v>
      </c>
      <c r="UU55" s="616">
        <f t="shared" ca="1" si="113"/>
        <v>0.53359975015917405</v>
      </c>
      <c r="UV55" s="616">
        <f t="shared" ca="1" si="113"/>
        <v>0.44410973870643028</v>
      </c>
      <c r="UW55" s="616">
        <f t="shared" ca="1" si="113"/>
        <v>0.6421874155054268</v>
      </c>
      <c r="UX55" s="616">
        <f t="shared" ca="1" si="113"/>
        <v>0.28247365722383649</v>
      </c>
      <c r="UY55" s="616">
        <f t="shared" ca="1" si="113"/>
        <v>1.5108379627063613</v>
      </c>
      <c r="UZ55" s="616">
        <f t="shared" ca="1" si="113"/>
        <v>1.1960042318268584</v>
      </c>
      <c r="VA55" s="616">
        <f t="shared" ca="1" si="113"/>
        <v>-0.14595213553852923</v>
      </c>
      <c r="VB55" s="616">
        <f t="shared" ca="1" si="113"/>
        <v>1.528010083348541</v>
      </c>
      <c r="VC55" s="616">
        <f t="shared" ca="1" si="113"/>
        <v>5.8186769486576667E-2</v>
      </c>
      <c r="VD55" s="616">
        <f t="shared" ca="1" si="114"/>
        <v>0.85304819841956248</v>
      </c>
      <c r="VE55" s="616">
        <f t="shared" ca="1" si="114"/>
        <v>3.9909080070471406E-2</v>
      </c>
      <c r="VF55" s="616">
        <f t="shared" ca="1" si="114"/>
        <v>0.95807256683723563</v>
      </c>
      <c r="VG55" s="616">
        <f t="shared" ca="1" si="114"/>
        <v>1.2788179585372306</v>
      </c>
      <c r="VH55" s="616">
        <f t="shared" ca="1" si="114"/>
        <v>-0.12784420028857393</v>
      </c>
      <c r="VI55" s="616">
        <f t="shared" ca="1" si="114"/>
        <v>0.42711956511491617</v>
      </c>
      <c r="VJ55" s="616">
        <f t="shared" ca="1" si="114"/>
        <v>1.1038721171937993</v>
      </c>
      <c r="VK55" s="616">
        <f t="shared" ca="1" si="114"/>
        <v>-0.49937453713488217</v>
      </c>
      <c r="VL55" s="616">
        <f t="shared" ca="1" si="114"/>
        <v>1.1863766389476611</v>
      </c>
      <c r="VM55" s="616">
        <f t="shared" ca="1" si="114"/>
        <v>1.7393845659645861</v>
      </c>
      <c r="VN55" s="616">
        <f t="shared" ca="1" si="114"/>
        <v>1.5883663456229635</v>
      </c>
      <c r="VO55" s="616">
        <f t="shared" ca="1" si="114"/>
        <v>2.3604485107108717</v>
      </c>
      <c r="VP55" s="616">
        <f t="shared" ca="1" si="114"/>
        <v>2.1525849422547609</v>
      </c>
      <c r="VQ55" s="616">
        <f t="shared" ca="1" si="114"/>
        <v>1.2773868528042598</v>
      </c>
      <c r="VR55" s="616">
        <f t="shared" ca="1" si="110"/>
        <v>1.5497103694524457</v>
      </c>
      <c r="VS55" s="616">
        <f t="shared" ca="1" si="107"/>
        <v>2.4577967350382721</v>
      </c>
      <c r="VT55" s="616">
        <f t="shared" ca="1" si="107"/>
        <v>-0.3878135405833677</v>
      </c>
      <c r="VU55" s="616">
        <f t="shared" ca="1" si="107"/>
        <v>1.2114249894444582</v>
      </c>
      <c r="VV55" s="616">
        <f t="shared" ca="1" si="107"/>
        <v>-0.64337789451099625</v>
      </c>
      <c r="VW55" s="616">
        <f t="shared" ca="1" si="107"/>
        <v>0.66845613582062358</v>
      </c>
      <c r="VX55" s="616">
        <f t="shared" ca="1" si="107"/>
        <v>0.76953548521680748</v>
      </c>
      <c r="VY55" s="616">
        <f t="shared" ca="1" si="107"/>
        <v>0.70583605694264007</v>
      </c>
      <c r="VZ55" s="616">
        <f t="shared" ca="1" si="107"/>
        <v>-0.43554396085655878</v>
      </c>
      <c r="WA55" s="616">
        <f t="shared" ca="1" si="107"/>
        <v>-1.1483025824394326</v>
      </c>
      <c r="WB55" s="616">
        <f t="shared" ca="1" si="107"/>
        <v>0.33435322352896929</v>
      </c>
      <c r="WC55" s="616">
        <f t="shared" ca="1" si="107"/>
        <v>0.47817673461028487</v>
      </c>
      <c r="WD55" s="616">
        <f t="shared" ca="1" si="104"/>
        <v>0.30785317554274461</v>
      </c>
      <c r="WE55" s="616">
        <f t="shared" ca="1" si="104"/>
        <v>0.67426644196529939</v>
      </c>
      <c r="WF55" s="616">
        <f t="shared" ca="1" si="104"/>
        <v>-0.32808190185571834</v>
      </c>
      <c r="WG55" s="616">
        <f t="shared" ca="1" si="87"/>
        <v>1.1042161560551988</v>
      </c>
      <c r="WH55" s="616">
        <f t="shared" ca="1" si="87"/>
        <v>0.91987607881584121</v>
      </c>
      <c r="WI55" s="627">
        <f t="shared" ca="1" si="76"/>
        <v>1.0659329460226332</v>
      </c>
      <c r="WL55" s="606" t="s">
        <v>3636</v>
      </c>
      <c r="WM55" s="700" t="str">
        <f t="shared" ca="1" si="63"/>
        <v>A</v>
      </c>
      <c r="WN55" s="479">
        <f t="shared" ca="1" si="64"/>
        <v>0.75617034817399287</v>
      </c>
      <c r="WO55" s="495">
        <f t="shared" ca="1" si="97"/>
        <v>0.72991607791491075</v>
      </c>
      <c r="WP55" s="458">
        <f t="shared" ca="1" si="97"/>
        <v>0.75836801130606568</v>
      </c>
      <c r="WQ55" s="458">
        <f t="shared" ca="1" si="97"/>
        <v>0.8305500779820898</v>
      </c>
      <c r="WR55" s="459">
        <f t="shared" ca="1" si="97"/>
        <v>0.70584722549290502</v>
      </c>
      <c r="WS55" s="495">
        <f t="shared" ca="1" si="65"/>
        <v>0.33272764342005207</v>
      </c>
      <c r="WT55" s="458">
        <f t="shared" ca="1" si="66"/>
        <v>0.49363186332365389</v>
      </c>
      <c r="WU55" s="458">
        <f t="shared" ca="1" si="67"/>
        <v>1.2089912354860703</v>
      </c>
      <c r="WV55" s="459">
        <f t="shared" ca="1" si="68"/>
        <v>0.39538561664052141</v>
      </c>
      <c r="WW55" s="484">
        <f t="shared" ca="1" si="115"/>
        <v>-0.7262006140917342</v>
      </c>
      <c r="WX55" s="484">
        <f t="shared" ca="1" si="115"/>
        <v>-0.37545073607717977</v>
      </c>
      <c r="WY55" s="484">
        <f t="shared" ca="1" si="115"/>
        <v>-0.64522912849816527</v>
      </c>
      <c r="WZ55" s="484">
        <f t="shared" ca="1" si="115"/>
        <v>0.10559307515024371</v>
      </c>
      <c r="XA55" s="484">
        <f t="shared" ca="1" si="115"/>
        <v>0.5542151017488316</v>
      </c>
      <c r="XB55" s="484">
        <f t="shared" ca="1" si="115"/>
        <v>0.21821544394969081</v>
      </c>
      <c r="XC55" s="484">
        <f t="shared" ca="1" si="115"/>
        <v>0.14467461816346364</v>
      </c>
      <c r="XD55" s="484">
        <f t="shared" ca="1" si="115"/>
        <v>0.27368331185664035</v>
      </c>
      <c r="XE55" s="484">
        <f t="shared" ca="1" si="115"/>
        <v>0.21801347073098662</v>
      </c>
      <c r="XF55" s="484">
        <f t="shared" ca="1" si="115"/>
        <v>0.41324760187774212</v>
      </c>
      <c r="XG55" s="484">
        <f t="shared" ca="1" si="115"/>
        <v>0.1145148206385433</v>
      </c>
      <c r="XH55" s="484">
        <f t="shared" ca="1" si="115"/>
        <v>0.76267100357417117</v>
      </c>
      <c r="XI55" s="484">
        <f t="shared" ca="1" si="115"/>
        <v>0.83588735762379129</v>
      </c>
      <c r="XJ55" s="484">
        <f t="shared" ca="1" si="115"/>
        <v>-0.10358223059169419</v>
      </c>
      <c r="XK55" s="484">
        <f t="shared" ca="1" si="115"/>
        <v>1.0853455622024688</v>
      </c>
      <c r="XL55" s="484">
        <f t="shared" ca="1" si="115"/>
        <v>5.1402192164441828E-2</v>
      </c>
      <c r="XM55" s="484">
        <f t="shared" ca="1" si="116"/>
        <v>0.64336895124803395</v>
      </c>
      <c r="XN55" s="484">
        <f t="shared" ca="1" si="116"/>
        <v>2.7828601533139714E-2</v>
      </c>
      <c r="XO55" s="484">
        <f t="shared" ca="1" si="116"/>
        <v>0.70341687857189839</v>
      </c>
      <c r="XP55" s="484">
        <f t="shared" ca="1" si="116"/>
        <v>0.81844349346382761</v>
      </c>
      <c r="XQ55" s="484">
        <f t="shared" ca="1" si="116"/>
        <v>-8.50675308720171E-2</v>
      </c>
      <c r="XR55" s="484">
        <f t="shared" ca="1" si="116"/>
        <v>0.37372961947555167</v>
      </c>
      <c r="XS55" s="484">
        <f t="shared" ca="1" si="116"/>
        <v>0.68108909630857417</v>
      </c>
      <c r="XT55" s="484">
        <f t="shared" ca="1" si="116"/>
        <v>-0.30327015640201394</v>
      </c>
      <c r="XU55" s="484">
        <f t="shared" ca="1" si="116"/>
        <v>0.90140897027243294</v>
      </c>
      <c r="XV55" s="484">
        <f t="shared" ca="1" si="116"/>
        <v>0.91769929700291553</v>
      </c>
      <c r="XW55" s="484">
        <f t="shared" ca="1" si="116"/>
        <v>1.0251316394650607</v>
      </c>
      <c r="XX55" s="484">
        <f t="shared" ca="1" si="116"/>
        <v>1.1412768549287065</v>
      </c>
      <c r="XY55" s="484">
        <f t="shared" ca="1" si="116"/>
        <v>1.1318291626375534</v>
      </c>
      <c r="XZ55" s="484">
        <f t="shared" ca="1" si="116"/>
        <v>0.93428074414103568</v>
      </c>
      <c r="YA55" s="484">
        <f t="shared" ca="1" si="111"/>
        <v>1.0567475009296226</v>
      </c>
      <c r="YB55" s="484">
        <f t="shared" ca="1" si="108"/>
        <v>1.291572184262612</v>
      </c>
      <c r="YC55" s="484">
        <f t="shared" ca="1" si="108"/>
        <v>-0.17304240180829866</v>
      </c>
      <c r="YD55" s="484">
        <f t="shared" ca="1" si="108"/>
        <v>0.89512192470051022</v>
      </c>
      <c r="YE55" s="484">
        <f t="shared" ca="1" si="108"/>
        <v>-0.46342509741627064</v>
      </c>
      <c r="YF55" s="484">
        <f t="shared" ca="1" si="108"/>
        <v>0.39432227452058582</v>
      </c>
      <c r="YG55" s="484">
        <f t="shared" ca="1" si="108"/>
        <v>0.53605841900202811</v>
      </c>
      <c r="YH55" s="484">
        <f t="shared" ca="1" si="108"/>
        <v>0.3761400347447329</v>
      </c>
      <c r="YI55" s="484">
        <f t="shared" ca="1" si="108"/>
        <v>-0.25509809787368648</v>
      </c>
      <c r="YJ55" s="484">
        <f t="shared" ca="1" si="108"/>
        <v>-0.6812879221613154</v>
      </c>
      <c r="YK55" s="484">
        <f t="shared" ca="1" si="108"/>
        <v>5.8277766861099353E-2</v>
      </c>
      <c r="YL55" s="484">
        <f t="shared" ca="1" si="108"/>
        <v>0.15139075417761619</v>
      </c>
      <c r="YM55" s="484">
        <f t="shared" ca="1" si="105"/>
        <v>0.24575919003577301</v>
      </c>
      <c r="YN55" s="484">
        <f t="shared" ca="1" si="105"/>
        <v>0.48075197312125845</v>
      </c>
      <c r="YO55" s="484">
        <f t="shared" ca="1" si="105"/>
        <v>-0.20147509592959661</v>
      </c>
      <c r="YP55" s="484">
        <f t="shared" ca="1" si="89"/>
        <v>0.58832636794620996</v>
      </c>
      <c r="YQ55" s="484">
        <f t="shared" ca="1" si="89"/>
        <v>0.66635823149419537</v>
      </c>
      <c r="YR55" s="484">
        <f t="shared" ca="1" si="79"/>
        <v>0.79923652292777037</v>
      </c>
      <c r="YU55" s="606" t="s">
        <v>3636</v>
      </c>
      <c r="YV55" s="700" t="str">
        <f t="shared" ca="1" si="49"/>
        <v>A</v>
      </c>
      <c r="YW55" s="479">
        <f t="shared" ca="1" si="69"/>
        <v>0.8238654256458533</v>
      </c>
      <c r="YX55" s="495">
        <f t="shared" ca="1" si="99"/>
        <v>0.8094320026389088</v>
      </c>
      <c r="YY55" s="458">
        <f t="shared" ca="1" si="99"/>
        <v>0.74162646111844188</v>
      </c>
      <c r="YZ55" s="458">
        <f t="shared" ca="1" si="99"/>
        <v>0.89983417808043487</v>
      </c>
      <c r="ZA55" s="459">
        <f t="shared" ca="1" si="99"/>
        <v>0.84456906074562799</v>
      </c>
      <c r="ZB55" s="495">
        <f t="shared" ca="1" si="70"/>
        <v>0.29920184029821212</v>
      </c>
      <c r="ZC55" s="458">
        <f t="shared" ca="1" si="71"/>
        <v>0.46914093908403265</v>
      </c>
      <c r="ZD55" s="458">
        <f t="shared" ca="1" si="72"/>
        <v>1.4767733851795797</v>
      </c>
      <c r="ZE55" s="459">
        <f t="shared" ca="1" si="73"/>
        <v>0.45157089350503832</v>
      </c>
      <c r="ZF55" s="484">
        <f t="shared" ca="1" si="117"/>
        <v>-3.2485432480444082E-2</v>
      </c>
      <c r="ZG55" s="484">
        <f t="shared" ca="1" si="117"/>
        <v>-7.9385408814590788E-2</v>
      </c>
      <c r="ZH55" s="484">
        <f t="shared" ca="1" si="117"/>
        <v>-6.6861590023482048E-2</v>
      </c>
      <c r="ZI55" s="484">
        <f t="shared" ca="1" si="117"/>
        <v>2.1988880583922777E-2</v>
      </c>
      <c r="ZJ55" s="484">
        <f t="shared" ca="1" si="117"/>
        <v>9.1836409008688807E-2</v>
      </c>
      <c r="ZK55" s="484">
        <f t="shared" ca="1" si="117"/>
        <v>7.3425809550013654E-2</v>
      </c>
      <c r="ZL55" s="484">
        <f t="shared" ca="1" si="117"/>
        <v>2.4672875513209128E-2</v>
      </c>
      <c r="ZM55" s="484">
        <f t="shared" ca="1" si="117"/>
        <v>9.4446117703140112E-2</v>
      </c>
      <c r="ZN55" s="484">
        <f t="shared" ca="1" si="117"/>
        <v>8.9770705925095284E-2</v>
      </c>
      <c r="ZO55" s="484">
        <f t="shared" ca="1" si="117"/>
        <v>2.8984588520071332E-2</v>
      </c>
      <c r="ZP55" s="484">
        <f t="shared" ca="1" si="117"/>
        <v>2.6000050859821721E-2</v>
      </c>
      <c r="ZQ55" s="484">
        <f t="shared" ca="1" si="117"/>
        <v>2.5821286544858647E-2</v>
      </c>
      <c r="ZR55" s="484">
        <f t="shared" ca="1" si="117"/>
        <v>6.8537874740930649E-2</v>
      </c>
      <c r="ZS55" s="484">
        <f t="shared" ca="1" si="117"/>
        <v>-1.2246641575451805E-2</v>
      </c>
      <c r="ZT55" s="484">
        <f t="shared" ca="1" si="117"/>
        <v>5.4582123014624152E-2</v>
      </c>
      <c r="ZU55" s="484">
        <f t="shared" ca="1" si="117"/>
        <v>3.6825847659090597E-3</v>
      </c>
      <c r="ZV55" s="484">
        <f t="shared" ca="1" si="118"/>
        <v>4.5270410067628573E-2</v>
      </c>
      <c r="ZW55" s="484">
        <f t="shared" ca="1" si="118"/>
        <v>5.5175234891583769E-3</v>
      </c>
      <c r="ZX55" s="484">
        <f t="shared" ca="1" si="118"/>
        <v>2.7969817598544739E-2</v>
      </c>
      <c r="ZY55" s="484">
        <f t="shared" ca="1" si="118"/>
        <v>0.13772471860952887</v>
      </c>
      <c r="ZZ55" s="484">
        <f t="shared" ca="1" si="118"/>
        <v>-7.8155783354792625E-3</v>
      </c>
      <c r="AAA55" s="484">
        <f t="shared" ca="1" si="118"/>
        <v>2.5807247033178778E-2</v>
      </c>
      <c r="AAB55" s="484">
        <f t="shared" ca="1" si="118"/>
        <v>0.12431811823163672</v>
      </c>
      <c r="AAC55" s="484">
        <f t="shared" ca="1" si="118"/>
        <v>-7.4874871608304394E-3</v>
      </c>
      <c r="AAD55" s="484">
        <f t="shared" ca="1" si="118"/>
        <v>0.1113065835753817</v>
      </c>
      <c r="AAE55" s="484">
        <f t="shared" ca="1" si="118"/>
        <v>0.12230055198290701</v>
      </c>
      <c r="AAF55" s="484">
        <f t="shared" ca="1" si="118"/>
        <v>0.15520859527451789</v>
      </c>
      <c r="AAG55" s="484">
        <f t="shared" ca="1" si="118"/>
        <v>0.24090261069547261</v>
      </c>
      <c r="AAH55" s="484">
        <f t="shared" ca="1" si="118"/>
        <v>0.17701198249563294</v>
      </c>
      <c r="AAI55" s="484">
        <f t="shared" ca="1" si="118"/>
        <v>9.8955202424813982E-2</v>
      </c>
      <c r="AAJ55" s="484">
        <f t="shared" ca="1" si="112"/>
        <v>0.12557839571762494</v>
      </c>
      <c r="AAK55" s="484">
        <f t="shared" ca="1" si="109"/>
        <v>0.20147290331101309</v>
      </c>
      <c r="AAL55" s="484">
        <f t="shared" ca="1" si="109"/>
        <v>-1.741238539122681E-2</v>
      </c>
      <c r="AAM55" s="484">
        <f t="shared" ca="1" si="109"/>
        <v>3.2295609342675426E-2</v>
      </c>
      <c r="AAN55" s="484">
        <f t="shared" ca="1" si="109"/>
        <v>-6.1359063816095079E-2</v>
      </c>
      <c r="AAO55" s="484">
        <f t="shared" ca="1" si="109"/>
        <v>1.8805162954418208E-2</v>
      </c>
      <c r="AAP55" s="484">
        <f t="shared" ca="1" si="109"/>
        <v>2.8328516958800835E-2</v>
      </c>
      <c r="AAQ55" s="484">
        <f t="shared" ca="1" si="109"/>
        <v>7.2202153341576855E-2</v>
      </c>
      <c r="AAR55" s="484">
        <f t="shared" ca="1" si="109"/>
        <v>-1.0262314354304794E-2</v>
      </c>
      <c r="AAS55" s="484">
        <f t="shared" ca="1" si="109"/>
        <v>-3.1171595822786675E-2</v>
      </c>
      <c r="AAT55" s="484">
        <f t="shared" ca="1" si="109"/>
        <v>0.1027465411596778</v>
      </c>
      <c r="AAU55" s="484">
        <f t="shared" ca="1" si="109"/>
        <v>0.12363824729832018</v>
      </c>
      <c r="AAV55" s="484">
        <f t="shared" ca="1" si="106"/>
        <v>2.0354908169117208E-2</v>
      </c>
      <c r="AAW55" s="484">
        <f t="shared" ca="1" si="106"/>
        <v>2.5206724043060142E-2</v>
      </c>
      <c r="AAX55" s="484">
        <f t="shared" ca="1" si="106"/>
        <v>-2.5813502951840289E-2</v>
      </c>
      <c r="AAY55" s="484">
        <f t="shared" ca="1" si="91"/>
        <v>0.13484625623176977</v>
      </c>
      <c r="AAZ55" s="484">
        <f t="shared" ca="1" si="91"/>
        <v>0.10083451386486998</v>
      </c>
      <c r="ABA55" s="484">
        <f t="shared" ca="1" si="82"/>
        <v>0.11331661652741069</v>
      </c>
    </row>
    <row r="56" spans="1:729" ht="15" customHeight="1" x14ac:dyDescent="0.35">
      <c r="A56" s="498">
        <v>54</v>
      </c>
      <c r="B56" s="628"/>
      <c r="C56" s="606" t="s">
        <v>3684</v>
      </c>
      <c r="D56" s="629">
        <v>226</v>
      </c>
      <c r="E56" s="630" t="s">
        <v>3685</v>
      </c>
      <c r="F56" s="631" t="s">
        <v>1240</v>
      </c>
      <c r="G56" s="632">
        <v>1402.9849999999999</v>
      </c>
      <c r="H56" s="504">
        <v>8765.711321809702</v>
      </c>
      <c r="I56" s="505">
        <v>6460</v>
      </c>
      <c r="J56" s="506" t="s">
        <v>3686</v>
      </c>
      <c r="K56" s="507">
        <v>0</v>
      </c>
      <c r="L56" s="841" t="s">
        <v>1188</v>
      </c>
      <c r="M56" s="817">
        <v>185</v>
      </c>
      <c r="N56" s="818">
        <v>0.25069999999999998</v>
      </c>
      <c r="O56" s="819">
        <v>6.4699999999999994E-2</v>
      </c>
      <c r="P56" s="820">
        <v>0.13270000000000001</v>
      </c>
      <c r="Q56" s="821">
        <v>0.55469999999999997</v>
      </c>
      <c r="R56" s="818">
        <v>7.1400000000000005E-2</v>
      </c>
      <c r="S56" s="833">
        <v>0.54690000000000005</v>
      </c>
      <c r="T56" s="822">
        <v>4.8599999999999997E-2</v>
      </c>
      <c r="U56" s="822">
        <v>7.9710000000000003E-2</v>
      </c>
      <c r="V56" s="822">
        <v>3.15E-2</v>
      </c>
      <c r="W56" s="633" t="s">
        <v>1188</v>
      </c>
      <c r="X56" s="516" t="s">
        <v>1188</v>
      </c>
      <c r="Y56" s="517" t="s">
        <v>1188</v>
      </c>
      <c r="Z56" s="517">
        <v>0</v>
      </c>
      <c r="AA56" s="875" t="s">
        <v>1188</v>
      </c>
      <c r="AB56" s="520" t="s">
        <v>1188</v>
      </c>
      <c r="AC56" s="576">
        <v>0</v>
      </c>
      <c r="AD56" s="575" t="s">
        <v>1188</v>
      </c>
      <c r="AE56" s="817">
        <v>0</v>
      </c>
      <c r="AF56" s="634" t="s">
        <v>1188</v>
      </c>
      <c r="AG56" s="635" t="s">
        <v>1188</v>
      </c>
      <c r="AH56" s="636" t="s">
        <v>1188</v>
      </c>
      <c r="AI56" s="636" t="s">
        <v>1188</v>
      </c>
      <c r="AJ56" s="636" t="s">
        <v>1188</v>
      </c>
      <c r="AK56" s="637" t="s">
        <v>1188</v>
      </c>
      <c r="AL56" s="638" t="s">
        <v>1188</v>
      </c>
      <c r="AM56" s="639" t="s">
        <v>1188</v>
      </c>
      <c r="AN56" s="636" t="s">
        <v>1188</v>
      </c>
      <c r="AO56" s="636" t="s">
        <v>1188</v>
      </c>
      <c r="AP56" s="636" t="s">
        <v>1188</v>
      </c>
      <c r="AQ56" s="636" t="s">
        <v>1188</v>
      </c>
      <c r="AR56" s="636" t="s">
        <v>1188</v>
      </c>
      <c r="AS56" s="636" t="s">
        <v>1188</v>
      </c>
      <c r="AT56" s="636" t="s">
        <v>1188</v>
      </c>
      <c r="AU56" s="640" t="s">
        <v>1188</v>
      </c>
      <c r="AV56" s="847" t="s">
        <v>3687</v>
      </c>
      <c r="AW56" s="642" t="s">
        <v>3688</v>
      </c>
      <c r="AX56" s="843">
        <v>0</v>
      </c>
      <c r="AY56" s="885" t="s">
        <v>1188</v>
      </c>
      <c r="AZ56" s="800">
        <v>0</v>
      </c>
      <c r="BA56" s="847" t="s">
        <v>1188</v>
      </c>
      <c r="BB56" s="893" t="s">
        <v>1188</v>
      </c>
      <c r="BC56" s="894" t="s">
        <v>1188</v>
      </c>
      <c r="BD56" s="631" t="s">
        <v>1195</v>
      </c>
      <c r="BE56" s="893" t="s">
        <v>1188</v>
      </c>
      <c r="BF56" s="893">
        <v>0</v>
      </c>
      <c r="BG56" s="893" t="s">
        <v>1188</v>
      </c>
      <c r="BH56" s="893" t="s">
        <v>1188</v>
      </c>
      <c r="BI56" s="893" t="s">
        <v>1188</v>
      </c>
      <c r="BJ56" s="534">
        <v>0</v>
      </c>
      <c r="BK56" s="502" t="s">
        <v>1188</v>
      </c>
      <c r="BL56" s="893" t="s">
        <v>1188</v>
      </c>
      <c r="BM56" s="782" t="s">
        <v>1188</v>
      </c>
      <c r="BN56" s="647" t="s">
        <v>1188</v>
      </c>
      <c r="BO56" s="651" t="s">
        <v>1188</v>
      </c>
      <c r="BP56" s="647" t="s">
        <v>1188</v>
      </c>
      <c r="BQ56" s="647">
        <v>0</v>
      </c>
      <c r="BR56" s="647" t="s">
        <v>1188</v>
      </c>
      <c r="BS56" s="647" t="s">
        <v>1188</v>
      </c>
      <c r="BT56" s="647" t="s">
        <v>1188</v>
      </c>
      <c r="BU56" s="647" t="s">
        <v>1188</v>
      </c>
      <c r="BV56" s="648" t="s">
        <v>1188</v>
      </c>
      <c r="BW56" s="848" t="s">
        <v>1188</v>
      </c>
      <c r="BX56" s="650" t="s">
        <v>1188</v>
      </c>
      <c r="BY56" s="647" t="s">
        <v>1188</v>
      </c>
      <c r="BZ56" s="651" t="s">
        <v>1188</v>
      </c>
      <c r="CA56" s="647">
        <v>0</v>
      </c>
      <c r="CB56" s="647" t="s">
        <v>1188</v>
      </c>
      <c r="CC56" s="651" t="s">
        <v>1188</v>
      </c>
      <c r="CD56" s="652" t="s">
        <v>1188</v>
      </c>
      <c r="CE56" s="647">
        <v>0</v>
      </c>
      <c r="CF56" s="647">
        <v>0</v>
      </c>
      <c r="CG56" s="523" t="s">
        <v>1188</v>
      </c>
      <c r="CH56" s="647" t="s">
        <v>1188</v>
      </c>
      <c r="CI56" s="647" t="s">
        <v>1188</v>
      </c>
      <c r="CJ56" s="647" t="s">
        <v>1188</v>
      </c>
      <c r="CK56" s="651" t="s">
        <v>1188</v>
      </c>
      <c r="CL56" s="651" t="s">
        <v>1188</v>
      </c>
      <c r="CM56" s="647">
        <v>0</v>
      </c>
      <c r="CN56" s="647" t="s">
        <v>1188</v>
      </c>
      <c r="CO56" s="651" t="s">
        <v>1188</v>
      </c>
      <c r="CP56" s="647" t="s">
        <v>1188</v>
      </c>
      <c r="CQ56" s="647">
        <v>0</v>
      </c>
      <c r="CR56" s="650">
        <v>0</v>
      </c>
      <c r="CS56" s="848" t="s">
        <v>1188</v>
      </c>
      <c r="CT56" s="647" t="s">
        <v>1188</v>
      </c>
      <c r="CU56" s="648">
        <v>0</v>
      </c>
      <c r="CV56" s="676" t="s">
        <v>1188</v>
      </c>
      <c r="CW56" s="647" t="s">
        <v>1188</v>
      </c>
      <c r="CX56" s="657">
        <v>0</v>
      </c>
      <c r="CY56" s="852" t="s">
        <v>1188</v>
      </c>
      <c r="CZ56" s="647" t="s">
        <v>1188</v>
      </c>
      <c r="DA56" s="657">
        <v>0</v>
      </c>
      <c r="DB56" s="723">
        <v>10580</v>
      </c>
      <c r="DC56" s="753">
        <v>1</v>
      </c>
      <c r="DD56" s="659" t="s">
        <v>3689</v>
      </c>
      <c r="DE56" s="648">
        <v>2016</v>
      </c>
      <c r="DF56" s="708" t="s">
        <v>1188</v>
      </c>
      <c r="DG56" s="664" t="s">
        <v>1188</v>
      </c>
      <c r="DH56" s="666">
        <v>0</v>
      </c>
      <c r="DI56" s="710" t="s">
        <v>1188</v>
      </c>
      <c r="DJ56" s="898" t="s">
        <v>3690</v>
      </c>
      <c r="DK56" s="665" t="s">
        <v>1188</v>
      </c>
      <c r="DL56" s="665">
        <v>0</v>
      </c>
      <c r="DM56" s="655">
        <v>0</v>
      </c>
      <c r="DN56" s="782" t="s">
        <v>1188</v>
      </c>
      <c r="DO56" s="664" t="s">
        <v>1188</v>
      </c>
      <c r="DP56" s="665">
        <v>0</v>
      </c>
      <c r="DQ56" s="899" t="s">
        <v>1188</v>
      </c>
      <c r="DR56" s="898" t="s">
        <v>3690</v>
      </c>
      <c r="DS56" s="578" t="s">
        <v>1188</v>
      </c>
      <c r="DT56" s="665">
        <v>0</v>
      </c>
      <c r="DU56" s="655">
        <v>0</v>
      </c>
      <c r="DV56" s="536" t="s">
        <v>1188</v>
      </c>
      <c r="DW56" s="507" t="s">
        <v>1188</v>
      </c>
      <c r="DX56" s="647" t="s">
        <v>1188</v>
      </c>
      <c r="DY56" s="647">
        <v>0</v>
      </c>
      <c r="DZ56" s="650">
        <v>0</v>
      </c>
      <c r="EA56" s="807" t="s">
        <v>1188</v>
      </c>
      <c r="EB56" s="751" t="s">
        <v>1188</v>
      </c>
      <c r="EC56" s="647">
        <v>0</v>
      </c>
      <c r="ED56" s="668" t="s">
        <v>1188</v>
      </c>
      <c r="EE56" s="647" t="s">
        <v>1188</v>
      </c>
      <c r="EF56" s="647">
        <v>0</v>
      </c>
      <c r="EG56" s="650" t="s">
        <v>1188</v>
      </c>
      <c r="EH56" s="648" t="s">
        <v>1188</v>
      </c>
      <c r="EI56" s="551" t="s">
        <v>3691</v>
      </c>
      <c r="EJ56" s="651" t="s">
        <v>3018</v>
      </c>
      <c r="EK56" s="647">
        <v>2009</v>
      </c>
      <c r="EL56" s="554" t="s">
        <v>1277</v>
      </c>
      <c r="EM56" s="669" t="s">
        <v>1188</v>
      </c>
      <c r="EN56" s="647" t="s">
        <v>1188</v>
      </c>
      <c r="EO56" s="670" t="s">
        <v>1188</v>
      </c>
      <c r="EP56" s="556">
        <v>0</v>
      </c>
      <c r="EQ56" s="556" t="s">
        <v>1188</v>
      </c>
      <c r="ER56" s="651" t="s">
        <v>1188</v>
      </c>
      <c r="ES56" s="556" t="s">
        <v>1188</v>
      </c>
      <c r="ET56" s="556">
        <v>0</v>
      </c>
      <c r="EU56" s="671">
        <v>0</v>
      </c>
      <c r="EV56" s="672"/>
      <c r="EW56" s="673"/>
      <c r="EX56" s="674"/>
      <c r="EY56" s="631" t="s">
        <v>1416</v>
      </c>
      <c r="EZ56" s="631" t="s">
        <v>1188</v>
      </c>
      <c r="FA56" s="675">
        <v>55.5</v>
      </c>
      <c r="FB56" s="648">
        <v>0</v>
      </c>
      <c r="FC56" s="676"/>
      <c r="FD56" s="647"/>
      <c r="FE56" s="648"/>
      <c r="FF56" s="652" t="s">
        <v>1281</v>
      </c>
      <c r="FG56" s="563" t="s">
        <v>1282</v>
      </c>
      <c r="FH56" s="631" t="str">
        <f t="shared" si="0"/>
        <v>D</v>
      </c>
      <c r="FI56" s="677">
        <f t="shared" si="1"/>
        <v>0.26666666666666666</v>
      </c>
      <c r="FJ56" s="678">
        <f t="shared" si="2"/>
        <v>0.8</v>
      </c>
      <c r="FK56" s="679">
        <f t="shared" si="3"/>
        <v>0</v>
      </c>
      <c r="FL56" s="680">
        <f t="shared" si="4"/>
        <v>0</v>
      </c>
      <c r="FM56" s="681">
        <v>0</v>
      </c>
      <c r="FN56" s="574" t="s">
        <v>1188</v>
      </c>
      <c r="FO56" s="470" t="s">
        <v>1188</v>
      </c>
      <c r="FP56" s="470" t="s">
        <v>1188</v>
      </c>
      <c r="FQ56" s="430">
        <v>0</v>
      </c>
      <c r="FR56" s="682" t="s">
        <v>1188</v>
      </c>
      <c r="FS56" s="369">
        <v>0</v>
      </c>
      <c r="FT56" s="574" t="s">
        <v>1188</v>
      </c>
      <c r="FU56" s="575" t="s">
        <v>1188</v>
      </c>
      <c r="FV56" s="369">
        <v>0</v>
      </c>
      <c r="FW56" s="574" t="s">
        <v>1188</v>
      </c>
      <c r="FX56" s="575" t="s">
        <v>1188</v>
      </c>
      <c r="FY56" s="369">
        <v>0</v>
      </c>
      <c r="FZ56" s="574" t="s">
        <v>1188</v>
      </c>
      <c r="GA56" s="470" t="s">
        <v>1188</v>
      </c>
      <c r="GB56" s="575" t="s">
        <v>1188</v>
      </c>
      <c r="GC56" s="369">
        <v>0</v>
      </c>
      <c r="GD56" s="574" t="s">
        <v>1188</v>
      </c>
      <c r="GE56" s="470" t="s">
        <v>1188</v>
      </c>
      <c r="GF56" s="685" t="s">
        <v>1188</v>
      </c>
      <c r="GG56" s="734">
        <v>0</v>
      </c>
      <c r="GH56" s="574" t="s">
        <v>1188</v>
      </c>
      <c r="GI56" s="684" t="s">
        <v>1188</v>
      </c>
      <c r="GJ56" s="575" t="s">
        <v>1188</v>
      </c>
      <c r="GK56" s="734">
        <v>0</v>
      </c>
      <c r="GL56" s="683" t="s">
        <v>1456</v>
      </c>
      <c r="GM56" s="684" t="s">
        <v>1456</v>
      </c>
      <c r="GN56" s="575" t="s">
        <v>1456</v>
      </c>
      <c r="GO56" s="577">
        <v>0</v>
      </c>
      <c r="GP56" s="687" t="s">
        <v>1188</v>
      </c>
      <c r="GQ56" s="688" t="s">
        <v>1188</v>
      </c>
      <c r="GR56" s="688" t="s">
        <v>1188</v>
      </c>
      <c r="GS56" s="688" t="s">
        <v>1188</v>
      </c>
      <c r="GT56" s="689" t="s">
        <v>1188</v>
      </c>
      <c r="GU56" s="581">
        <v>0</v>
      </c>
      <c r="GV56" s="687" t="s">
        <v>1188</v>
      </c>
      <c r="GW56" s="688" t="s">
        <v>1188</v>
      </c>
      <c r="GX56" s="689" t="s">
        <v>1188</v>
      </c>
      <c r="GY56" s="581">
        <v>0</v>
      </c>
      <c r="GZ56" s="582" t="s">
        <v>1188</v>
      </c>
      <c r="HA56" s="583" t="s">
        <v>1293</v>
      </c>
      <c r="HB56" s="584">
        <v>1</v>
      </c>
      <c r="HC56" s="585">
        <v>2</v>
      </c>
      <c r="HD56" s="586" t="s">
        <v>3692</v>
      </c>
      <c r="HE56" s="557" t="s">
        <v>3693</v>
      </c>
      <c r="HF56" s="587">
        <v>2016</v>
      </c>
      <c r="HG56" s="587">
        <v>2016</v>
      </c>
      <c r="HH56" s="588">
        <v>0</v>
      </c>
      <c r="HI56" s="586" t="s">
        <v>1188</v>
      </c>
      <c r="HJ56" s="808" t="s">
        <v>1188</v>
      </c>
      <c r="HK56" s="691" t="s">
        <v>1188</v>
      </c>
      <c r="HL56" s="692">
        <v>0</v>
      </c>
      <c r="HM56" s="857" t="s">
        <v>1188</v>
      </c>
      <c r="HN56" s="697" t="s">
        <v>1188</v>
      </c>
      <c r="HO56" s="681" t="s">
        <v>1188</v>
      </c>
      <c r="HP56" s="574" t="s">
        <v>1188</v>
      </c>
      <c r="HQ56" s="472" t="str">
        <f t="shared" si="5"/>
        <v>-</v>
      </c>
      <c r="HR56" s="593" t="s">
        <v>1188</v>
      </c>
      <c r="HS56" s="574" t="s">
        <v>1188</v>
      </c>
      <c r="HT56" s="574" t="s">
        <v>1188</v>
      </c>
      <c r="HU56" s="574" t="s">
        <v>1188</v>
      </c>
      <c r="HV56" s="574" t="s">
        <v>1188</v>
      </c>
      <c r="HW56" s="574" t="s">
        <v>1188</v>
      </c>
      <c r="HX56" s="574" t="s">
        <v>1188</v>
      </c>
      <c r="HY56" s="574" t="s">
        <v>1188</v>
      </c>
      <c r="HZ56" s="574" t="s">
        <v>1188</v>
      </c>
      <c r="IA56" s="574" t="s">
        <v>1188</v>
      </c>
      <c r="IB56" s="574" t="s">
        <v>1188</v>
      </c>
      <c r="IC56" s="574" t="s">
        <v>1188</v>
      </c>
      <c r="ID56" s="681" t="s">
        <v>1188</v>
      </c>
      <c r="IE56" s="369" t="s">
        <v>1188</v>
      </c>
      <c r="IF56" s="574" t="s">
        <v>1188</v>
      </c>
      <c r="IG56" s="472" t="str">
        <f t="shared" si="6"/>
        <v>-</v>
      </c>
      <c r="IH56" s="609" t="s">
        <v>1188</v>
      </c>
      <c r="II56" s="694" t="s">
        <v>1188</v>
      </c>
      <c r="IJ56" s="695" t="s">
        <v>1188</v>
      </c>
      <c r="IK56" s="696" t="s">
        <v>1188</v>
      </c>
      <c r="IL56" s="696" t="s">
        <v>1188</v>
      </c>
      <c r="IM56" s="697" t="s">
        <v>1188</v>
      </c>
      <c r="IN56" s="599">
        <v>1</v>
      </c>
      <c r="IO56" s="600">
        <v>7</v>
      </c>
      <c r="IP56" s="601">
        <v>7</v>
      </c>
      <c r="IQ56" s="600">
        <v>0</v>
      </c>
      <c r="IR56" s="587">
        <v>6</v>
      </c>
      <c r="IS56" s="601">
        <v>6</v>
      </c>
      <c r="IT56" s="599" t="s">
        <v>1188</v>
      </c>
      <c r="IU56" s="600" t="s">
        <v>1188</v>
      </c>
      <c r="IV56" s="587" t="s">
        <v>1188</v>
      </c>
      <c r="IW56" s="601" t="s">
        <v>1188</v>
      </c>
      <c r="IX56" s="602" t="s">
        <v>1188</v>
      </c>
      <c r="IY56" s="681">
        <v>0</v>
      </c>
      <c r="IZ56" s="719" t="s">
        <v>1188</v>
      </c>
      <c r="JA56" s="681">
        <v>1</v>
      </c>
      <c r="JB56" s="699" t="s">
        <v>3694</v>
      </c>
      <c r="JC56" s="763">
        <v>0</v>
      </c>
      <c r="JD56" s="683" t="s">
        <v>1188</v>
      </c>
      <c r="JE56" s="684" t="s">
        <v>1188</v>
      </c>
      <c r="JF56" s="470" t="s">
        <v>1188</v>
      </c>
      <c r="JG56" s="472" t="s">
        <v>1188</v>
      </c>
      <c r="JH56" s="763">
        <v>0</v>
      </c>
      <c r="JI56" s="683" t="s">
        <v>1188</v>
      </c>
      <c r="JJ56" s="684" t="s">
        <v>1188</v>
      </c>
      <c r="JK56" s="684" t="s">
        <v>1188</v>
      </c>
      <c r="JL56" s="764" t="s">
        <v>1188</v>
      </c>
      <c r="JM56" s="734">
        <v>0</v>
      </c>
      <c r="JN56" s="683" t="s">
        <v>1188</v>
      </c>
      <c r="JO56" s="683" t="s">
        <v>1188</v>
      </c>
      <c r="JP56" s="684" t="s">
        <v>1188</v>
      </c>
      <c r="JQ56" s="684" t="s">
        <v>1188</v>
      </c>
      <c r="JR56" s="764" t="s">
        <v>1188</v>
      </c>
      <c r="JS56" s="734">
        <v>0</v>
      </c>
      <c r="JT56" s="683" t="s">
        <v>1188</v>
      </c>
      <c r="JU56" s="684" t="s">
        <v>1188</v>
      </c>
      <c r="JV56" s="684" t="s">
        <v>1188</v>
      </c>
      <c r="JW56" s="764" t="s">
        <v>1188</v>
      </c>
      <c r="JX56" s="606">
        <v>0</v>
      </c>
      <c r="JY56" s="607" t="s">
        <v>1188</v>
      </c>
      <c r="JZ56" s="606" t="s">
        <v>1188</v>
      </c>
      <c r="KA56" s="606">
        <f t="shared" si="7"/>
        <v>0</v>
      </c>
      <c r="KB56" s="606"/>
      <c r="KC56" s="606"/>
      <c r="KD56" s="606"/>
      <c r="KE56" s="606"/>
      <c r="KF56" s="606">
        <f t="shared" si="8"/>
        <v>0</v>
      </c>
      <c r="KG56" s="606"/>
      <c r="KH56" s="606"/>
      <c r="KI56" s="606"/>
      <c r="KJ56" s="606"/>
      <c r="KK56" s="606">
        <v>0</v>
      </c>
      <c r="KL56" s="606">
        <v>0</v>
      </c>
      <c r="KM56" s="608">
        <f t="shared" si="9"/>
        <v>0.2315976619720459</v>
      </c>
      <c r="KN56" s="609">
        <v>-1.3420116901397705</v>
      </c>
      <c r="KO56" s="609">
        <v>9.1346149444580078</v>
      </c>
      <c r="KP56" s="610">
        <v>6</v>
      </c>
      <c r="KQ56" s="608">
        <f t="shared" si="10"/>
        <v>0.15542287826538087</v>
      </c>
      <c r="KR56" s="609">
        <v>-1.7228856086730957</v>
      </c>
      <c r="KS56" s="609">
        <v>0.48076921701431274</v>
      </c>
      <c r="KT56" s="610">
        <v>7</v>
      </c>
      <c r="KU56" s="610">
        <v>16</v>
      </c>
      <c r="KV56" s="563" t="s">
        <v>1237</v>
      </c>
      <c r="KW56" s="606" t="s">
        <v>3684</v>
      </c>
      <c r="KX56" s="700" t="str">
        <f t="shared" ca="1" si="11"/>
        <v>D</v>
      </c>
      <c r="KY56" s="701">
        <f t="shared" ca="1" si="12"/>
        <v>5.40959118565459E-2</v>
      </c>
      <c r="KZ56" s="702">
        <f t="shared" ca="1" si="13"/>
        <v>9.3670588235294124E-3</v>
      </c>
      <c r="LA56" s="703">
        <f t="shared" ca="1" si="54"/>
        <v>1.8485714285714286E-2</v>
      </c>
      <c r="LB56" s="703">
        <f t="shared" ca="1" si="92"/>
        <v>0.10118333333333333</v>
      </c>
      <c r="LC56" s="704">
        <f t="shared" ca="1" si="93"/>
        <v>8.7347540983606559E-2</v>
      </c>
      <c r="LD56" s="696" cm="1">
        <f t="array" aca="1" ref="LD56" ca="1">INDIRECT(LD$203&amp;ROW())*LD$205</f>
        <v>0</v>
      </c>
      <c r="LE56" s="696" cm="1">
        <f t="array" aca="1" ref="LE56" ca="1">INDIRECT(LE$203&amp;ROW())*LE$205</f>
        <v>0</v>
      </c>
      <c r="LF56" s="696" cm="1">
        <f t="array" aca="1" ref="LF56" ca="1">INDIRECT(LF$203&amp;ROW())*LF$205</f>
        <v>0</v>
      </c>
      <c r="LG56" s="696" cm="1">
        <f t="array" aca="1" ref="LG56" ca="1">INDIRECT(LG$203&amp;ROW())*LG$205</f>
        <v>0</v>
      </c>
      <c r="LH56" s="696" cm="1">
        <f t="array" aca="1" ref="LH56" ca="1">INDIRECT(LH$203&amp;ROW())*LH$205</f>
        <v>0</v>
      </c>
      <c r="LI56" s="696" cm="1">
        <f t="array" aca="1" ref="LI56" ca="1">INDIRECT(LI$203&amp;ROW())*LI$205</f>
        <v>0</v>
      </c>
      <c r="LJ56" s="696" cm="1">
        <f t="array" aca="1" ref="LJ56" ca="1">INDIRECT(LJ$203&amp;ROW())*LJ$205</f>
        <v>0</v>
      </c>
      <c r="LK56" s="696" cm="1">
        <f t="array" aca="1" ref="LK56" ca="1">INDIRECT(LK$203&amp;ROW())*LK$205</f>
        <v>0</v>
      </c>
      <c r="LL56" s="696" cm="1">
        <f t="array" aca="1" ref="LL56" ca="1">INDIRECT(LL$203&amp;ROW())*LL$205</f>
        <v>0</v>
      </c>
      <c r="LM56" s="696" cm="1">
        <f t="array" aca="1" ref="LM56" ca="1">INDIRECT(LM$203&amp;ROW())*LM$205</f>
        <v>0</v>
      </c>
      <c r="LN56" s="696" cm="1">
        <f t="array" aca="1" ref="LN56" ca="1">INDIRECT(LN$203&amp;ROW())*LN$205</f>
        <v>0</v>
      </c>
      <c r="LO56" s="696" cm="1">
        <f t="array" aca="1" ref="LO56" ca="1">INDIRECT(LO$203&amp;ROW())*LO$205</f>
        <v>0</v>
      </c>
      <c r="LP56" s="696" cm="1">
        <f t="array" aca="1" ref="LP56" ca="1">INDIRECT(LP$203&amp;ROW())*LP$205</f>
        <v>0</v>
      </c>
      <c r="LQ56" s="696" cm="1">
        <f t="array" aca="1" ref="LQ56" ca="1">IF(INDIRECT(LQ$203&amp;ROW())="-",0,INDIRECT(LQ$203&amp;ROW())*LQ$205)</f>
        <v>0.79620000000000002</v>
      </c>
      <c r="LR56" s="696" cm="1">
        <f t="array" aca="1" ref="LR56" ca="1">INDIRECT(LR$203&amp;ROW())*LR$205</f>
        <v>0</v>
      </c>
      <c r="LS56" s="696" cm="1">
        <f t="array" aca="1" ref="LS56" ca="1">IF(INDIRECT(LS$203&amp;ROW())="-",0,INDIRECT(LS$203&amp;ROW())*LS$205)</f>
        <v>0.38819999999999999</v>
      </c>
      <c r="LT56" s="696" cm="1">
        <f t="array" aca="1" ref="LT56" ca="1">INDIRECT(LT$203&amp;ROW())*LT$205</f>
        <v>0</v>
      </c>
      <c r="LU56" s="696" cm="1">
        <f t="array" aca="1" ref="LU56" ca="1">INDIRECT(LU$203&amp;ROW())*LU$205</f>
        <v>0</v>
      </c>
      <c r="LV56" s="696" cm="1">
        <f t="array" aca="1" ref="LV56" ca="1">INDIRECT(LV$203&amp;ROW())*LV$205</f>
        <v>0</v>
      </c>
      <c r="LW56" s="696" cm="1">
        <f t="array" aca="1" ref="LW56" ca="1">INDIRECT(LW$203&amp;ROW())*LW$205</f>
        <v>0</v>
      </c>
      <c r="LX56" s="696" cm="1">
        <f t="array" aca="1" ref="LX56" ca="1">INDIRECT(LX$203&amp;ROW())*LX$205</f>
        <v>0</v>
      </c>
      <c r="LY56" s="696" cm="1">
        <f t="array" aca="1" ref="LY56" ca="1">IF(INDIRECT(LY$203&amp;ROW())="-",0,INDIRECT(LY$203&amp;ROW())*LY$205)</f>
        <v>0.4284</v>
      </c>
      <c r="LZ56" s="696" cm="1">
        <f t="array" aca="1" ref="LZ56" ca="1">INDIRECT(LZ$203&amp;ROW())*LZ$205</f>
        <v>0</v>
      </c>
      <c r="MA56" s="696" cm="1">
        <f t="array" aca="1" ref="MA56" ca="1">INDIRECT(MA$203&amp;ROW())*MA$205</f>
        <v>2</v>
      </c>
      <c r="MB56" s="696" cm="1">
        <f t="array" aca="1" ref="MB56" ca="1">INDIRECT(MB$203&amp;ROW())*MB$205</f>
        <v>0</v>
      </c>
      <c r="MC56" s="696" cm="1">
        <f t="array" aca="1" ref="MC56" ca="1">IF($MB56=0,0,INDIRECT(MC$203&amp;ROW())*MC$205)</f>
        <v>0</v>
      </c>
      <c r="MD56" s="696" cm="1">
        <f t="array" aca="1" ref="MD56" ca="1">IF($MB56=0,0,INDIRECT(MD$203&amp;ROW())*MD$205)</f>
        <v>0</v>
      </c>
      <c r="ME56" s="696" cm="1">
        <f t="array" aca="1" ref="ME56" ca="1">IF($MB56=0,0,INDIRECT(ME$203&amp;ROW())*ME$205)</f>
        <v>0</v>
      </c>
      <c r="MF56" s="696" cm="1">
        <f t="array" aca="1" ref="MF56" ca="1">IF($MB56=0,0,INDIRECT(MF$203&amp;ROW())*MF$205)</f>
        <v>0</v>
      </c>
      <c r="MG56" s="696" cm="1">
        <f t="array" aca="1" ref="MG56" ca="1">INDIRECT(MG$203&amp;ROW())*MG$205</f>
        <v>0</v>
      </c>
      <c r="MH56" s="696" cm="1">
        <f t="array" aca="1" ref="MH56" ca="1">IF($MG56=0,0,INDIRECT(MH$203&amp;ROW())*MH$205)</f>
        <v>0</v>
      </c>
      <c r="MI56" s="696" cm="1">
        <f t="array" aca="1" ref="MI56" ca="1">IF($MG56=0,0,INDIRECT(MI$203&amp;ROW())*MI$205)</f>
        <v>0</v>
      </c>
      <c r="MJ56" s="696" cm="1">
        <f t="array" aca="1" ref="MJ56" ca="1">INDIRECT(MJ$203&amp;ROW())*MJ$205</f>
        <v>0</v>
      </c>
      <c r="MK56" s="696" cm="1">
        <f t="array" aca="1" ref="MK56" ca="1">INDIRECT(MK$203&amp;ROW())*MK$205</f>
        <v>0</v>
      </c>
      <c r="ML56" s="696" cm="1">
        <f t="array" aca="1" ref="ML56" ca="1">INDIRECT(ML$203&amp;ROW())*ML$205</f>
        <v>0</v>
      </c>
      <c r="MM56" s="696" cm="1">
        <f t="array" aca="1" ref="MM56" ca="1">INDIRECT(MM$203&amp;ROW())*MM$205</f>
        <v>0</v>
      </c>
      <c r="MN56" s="696" cm="1">
        <f t="array" aca="1" ref="MN56" ca="1">INDIRECT(MN$203&amp;ROW())*MN$205</f>
        <v>0</v>
      </c>
      <c r="MO56" s="696" cm="1">
        <f t="array" aca="1" ref="MO56" ca="1">INDIRECT(MO$203&amp;ROW())*MO$205</f>
        <v>0</v>
      </c>
      <c r="MP56" s="696" cm="1">
        <f t="array" aca="1" ref="MP56" ca="1">INDIRECT(MP$203&amp;ROW())*MP$205</f>
        <v>2</v>
      </c>
      <c r="MQ56" s="696" cm="1">
        <f t="array" aca="1" ref="MQ56" ca="1">INDIRECT(MQ$203&amp;ROW())*MQ$205</f>
        <v>0</v>
      </c>
      <c r="MR56" s="696" cm="1">
        <f t="array" aca="1" ref="MR56" ca="1">INDIRECT(MR$203&amp;ROW())*MR$205</f>
        <v>0</v>
      </c>
      <c r="MS56" s="696" cm="1">
        <f t="array" aca="1" ref="MS56" ca="1">INDIRECT(MS$203&amp;ROW())*MS$205</f>
        <v>0</v>
      </c>
      <c r="MT56" s="696" cm="1">
        <f t="array" aca="1" ref="MT56" ca="1">INDIRECT(MT$203&amp;ROW())*MT$205</f>
        <v>0</v>
      </c>
      <c r="MU56" s="696" cm="1">
        <f t="array" aca="1" ref="MU56" ca="1">INDIRECT(MU$203&amp;ROW())*MU$205</f>
        <v>0</v>
      </c>
      <c r="MV56" s="696" cm="1">
        <f t="array" aca="1" ref="MV56" ca="1">IF(INDIRECT(MV$203&amp;ROW())="-",0,INDIRECT(MV$203&amp;ROW())*MV$205)</f>
        <v>3.3281999999999998</v>
      </c>
      <c r="MW56" s="696" cm="1">
        <f t="array" aca="1" ref="MW56" ca="1">INDIRECT(MW$203&amp;ROW())*MW$205</f>
        <v>0</v>
      </c>
      <c r="MX56" s="696" cm="1">
        <f t="array" aca="1" ref="MX56" ca="1">INDIRECT(MX$203&amp;ROW())*MX$205</f>
        <v>0</v>
      </c>
      <c r="MY56" s="696" cm="1">
        <f t="array" aca="1" ref="MY56" ca="1">INDIRECT(MY$203&amp;ROW())*MY$205</f>
        <v>0</v>
      </c>
      <c r="NA56" s="701">
        <f t="shared" si="16"/>
        <v>3.2365853658536587E-3</v>
      </c>
      <c r="NB56" s="617">
        <f t="shared" si="17"/>
        <v>4.6214285714285706E-3</v>
      </c>
      <c r="NC56" s="695">
        <f t="shared" si="18"/>
        <v>8.2415384615384613E-2</v>
      </c>
      <c r="ND56" s="697">
        <f t="shared" si="19"/>
        <v>9.4618518518518518E-2</v>
      </c>
      <c r="NE56" s="694">
        <f t="shared" si="20"/>
        <v>4.6222979267796338E-2</v>
      </c>
      <c r="NF56" s="682" t="str">
        <f t="shared" si="21"/>
        <v>D</v>
      </c>
      <c r="NH56" s="606" t="s">
        <v>3684</v>
      </c>
      <c r="NI56" s="563" t="str">
        <f t="shared" si="22"/>
        <v>C</v>
      </c>
      <c r="NJ56" s="563" t="str">
        <f t="shared" si="23"/>
        <v>D</v>
      </c>
      <c r="NK56" s="563" t="str">
        <f t="shared" ca="1" si="24"/>
        <v>D</v>
      </c>
      <c r="NL56" s="563" t="str">
        <f t="shared" ca="1" si="25"/>
        <v>D</v>
      </c>
      <c r="NM56" s="563" t="str">
        <f t="shared" ca="1" si="26"/>
        <v>D</v>
      </c>
      <c r="NN56" s="563" t="str">
        <f t="shared" ca="1" si="55"/>
        <v>D</v>
      </c>
      <c r="NO56" s="563" t="str">
        <f t="shared" ca="1" si="56"/>
        <v>D</v>
      </c>
      <c r="NP56" s="606" t="str">
        <f t="shared" si="27"/>
        <v>-</v>
      </c>
      <c r="NQ56" s="682" t="str">
        <f t="shared" si="28"/>
        <v>-</v>
      </c>
      <c r="NR56" s="682" t="e">
        <f>IF(OR(AND(NI56="A",OR(NJ56="C",NJ56="D")),AND(NI56="A",OR(#REF!="C",#REF!="D")),AND(NI56="B",OR(NJ56="D",#REF!="D")),AND(OR(NI56="C",NI56="D"),OR(NJ56="A",NJ56="B")),AND(OR(NI56="C",NI56="D"),OR(#REF!="A",#REF!="B")),AND(OR(NJ56="A",#REF!="A",NJ56="B",#REF!="B"),OR(NP56="-",NQ56="-")),AND(OR(NJ56="C",#REF!="C",NJ56="D",#REF!="D"),NP56="Yes")),"Yes","-")</f>
        <v>#REF!</v>
      </c>
      <c r="NS56" s="607"/>
      <c r="NT56" s="619">
        <f t="shared" si="29"/>
        <v>0.25069999999999998</v>
      </c>
      <c r="NU56" s="619">
        <f t="shared" si="30"/>
        <v>4.6222979267796338E-2</v>
      </c>
      <c r="NV56" s="619">
        <f t="shared" ca="1" si="31"/>
        <v>5.40959118565459E-2</v>
      </c>
      <c r="NW56" s="619">
        <f t="shared" ca="1" si="57"/>
        <v>4.5558254743831045E-2</v>
      </c>
      <c r="NX56" s="619">
        <f t="shared" ca="1" si="58"/>
        <v>1.7320127311564369E-2</v>
      </c>
      <c r="NY56" s="620">
        <f t="shared" ca="1" si="59"/>
        <v>3.9304480226628927E-2</v>
      </c>
      <c r="NZ56" s="620">
        <f t="shared" ca="1" si="60"/>
        <v>8.1190594639505148E-3</v>
      </c>
      <c r="OA56" s="705" t="s">
        <v>1188</v>
      </c>
      <c r="OB56" s="706" t="s">
        <v>1188</v>
      </c>
      <c r="OC56" s="494"/>
      <c r="OE56" s="606" t="s">
        <v>3684</v>
      </c>
      <c r="OF56" s="700" t="str">
        <f t="shared" ca="1" si="32"/>
        <v>D</v>
      </c>
      <c r="OG56" s="701">
        <f t="shared" ca="1" si="61"/>
        <v>4.5558254743831045E-2</v>
      </c>
      <c r="OH56" s="705">
        <f t="shared" ca="1" si="33"/>
        <v>4.0857783080260309E-3</v>
      </c>
      <c r="OI56" s="696">
        <f t="shared" ca="1" si="34"/>
        <v>5.7371121706398997E-3</v>
      </c>
      <c r="OJ56" s="696">
        <f t="shared" ca="1" si="35"/>
        <v>8.3370676027235274E-2</v>
      </c>
      <c r="OK56" s="697">
        <f t="shared" ca="1" si="36"/>
        <v>8.9039452469422978E-2</v>
      </c>
      <c r="OL56" s="696" cm="1">
        <f t="array" aca="1" ref="OL56" ca="1">INDIRECT(OL$203&amp;ROW())*OL$205</f>
        <v>0</v>
      </c>
      <c r="OM56" s="696" cm="1">
        <f t="array" aca="1" ref="OM56" ca="1">INDIRECT(OM$203&amp;ROW())*OM$205</f>
        <v>0</v>
      </c>
      <c r="ON56" s="696" cm="1">
        <f t="array" aca="1" ref="ON56" ca="1">INDIRECT(ON$203&amp;ROW())*ON$205</f>
        <v>0</v>
      </c>
      <c r="OO56" s="696" cm="1">
        <f t="array" aca="1" ref="OO56" ca="1">INDIRECT(OO$203&amp;ROW())*OO$205</f>
        <v>0</v>
      </c>
      <c r="OP56" s="696" cm="1">
        <f t="array" aca="1" ref="OP56" ca="1">INDIRECT(OP$203&amp;ROW())*OP$205</f>
        <v>0</v>
      </c>
      <c r="OQ56" s="696" cm="1">
        <f t="array" aca="1" ref="OQ56" ca="1">INDIRECT(OQ$203&amp;ROW())*OQ$205</f>
        <v>0</v>
      </c>
      <c r="OR56" s="696" cm="1">
        <f t="array" aca="1" ref="OR56" ca="1">INDIRECT(OR$203&amp;ROW())*OR$205</f>
        <v>0</v>
      </c>
      <c r="OS56" s="696" cm="1">
        <f t="array" aca="1" ref="OS56" ca="1">INDIRECT(OS$203&amp;ROW())*OS$205</f>
        <v>0</v>
      </c>
      <c r="OT56" s="696" cm="1">
        <f t="array" aca="1" ref="OT56" ca="1">INDIRECT(OT$203&amp;ROW())*OT$205</f>
        <v>0</v>
      </c>
      <c r="OU56" s="696" cm="1">
        <f t="array" aca="1" ref="OU56" ca="1">INDIRECT(OU$203&amp;ROW())*OU$205</f>
        <v>0</v>
      </c>
      <c r="OV56" s="696" cm="1">
        <f t="array" aca="1" ref="OV56" ca="1">INDIRECT(OV$203&amp;ROW())*OV$205</f>
        <v>0</v>
      </c>
      <c r="OW56" s="696" cm="1">
        <f t="array" aca="1" ref="OW56" ca="1">INDIRECT(OW$203&amp;ROW())*OW$205</f>
        <v>0</v>
      </c>
      <c r="OX56" s="696" cm="1">
        <f t="array" aca="1" ref="OX56" ca="1">INDIRECT(OX$203&amp;ROW())*OX$205</f>
        <v>0</v>
      </c>
      <c r="OY56" s="696" cm="1">
        <f t="array" aca="1" ref="OY56" ca="1">IF(INDIRECT(OY$203&amp;ROW())="-",0,INDIRECT(OY$203&amp;ROW())*OY$205)</f>
        <v>9.4177190000000008E-2</v>
      </c>
      <c r="OZ56" s="696" cm="1">
        <f t="array" aca="1" ref="OZ56" ca="1">INDIRECT(OZ$203&amp;ROW())*OZ$205</f>
        <v>0</v>
      </c>
      <c r="PA56" s="696" cm="1">
        <f t="array" aca="1" ref="PA56" ca="1">IF(INDIRECT(PA$203&amp;ROW())="-",0,INDIRECT(PA$203&amp;ROW())*PA$205)</f>
        <v>5.7155979999999995E-2</v>
      </c>
      <c r="PB56" s="705" cm="1">
        <f t="array" aca="1" ref="PB56" ca="1">INDIRECT(PB$203&amp;ROW())*PB$205</f>
        <v>0</v>
      </c>
      <c r="PC56" s="696" cm="1">
        <f t="array" aca="1" ref="PC56" ca="1">INDIRECT(PC$203&amp;ROW())*PC$205</f>
        <v>0</v>
      </c>
      <c r="PD56" s="696" cm="1">
        <f t="array" aca="1" ref="PD56" ca="1">INDIRECT(PD$203&amp;ROW())*PD$205</f>
        <v>0</v>
      </c>
      <c r="PE56" s="696" cm="1">
        <f t="array" aca="1" ref="PE56" ca="1">INDIRECT(PE$203&amp;ROW())*PE$205</f>
        <v>0</v>
      </c>
      <c r="PF56" s="696" cm="1">
        <f t="array" aca="1" ref="PF56" ca="1">INDIRECT(PF$203&amp;ROW())*PF$205</f>
        <v>0</v>
      </c>
      <c r="PG56" s="696" cm="1">
        <f t="array" aca="1" ref="PG56" ca="1">IF(INDIRECT(PG$203&amp;ROW())="-",0,INDIRECT(PG$203&amp;ROW())*PG$205)</f>
        <v>6.2475000000000003E-2</v>
      </c>
      <c r="PH56" s="696" cm="1">
        <f t="array" aca="1" ref="PH56" ca="1">INDIRECT(PH$203&amp;ROW())*PH$205</f>
        <v>0</v>
      </c>
      <c r="PI56" s="696" cm="1">
        <f t="array" aca="1" ref="PI56" ca="1">INDIRECT(PI$203&amp;ROW())*PI$205</f>
        <v>0.60729999999999995</v>
      </c>
      <c r="PJ56" s="696" cm="1">
        <f t="array" aca="1" ref="PJ56" ca="1">INDIRECT(PJ$203&amp;ROW())*PJ$205</f>
        <v>0</v>
      </c>
      <c r="PK56" s="696" cm="1">
        <f t="array" aca="1" ref="PK56" ca="1">IF($PJ56=0,0,INDIRECT(PK$203&amp;ROW())*PK$205)</f>
        <v>0</v>
      </c>
      <c r="PL56" s="696" cm="1">
        <f t="array" aca="1" ref="PL56" ca="1">IF($MPE56=0,0,INDIRECT(PL$203&amp;ROW())*PL$205)</f>
        <v>0</v>
      </c>
      <c r="PM56" s="696" cm="1">
        <f t="array" aca="1" ref="PM56" ca="1">IF($MPE56=0,0,INDIRECT(PM$203&amp;ROW())*PM$205)</f>
        <v>0</v>
      </c>
      <c r="PN56" s="696" cm="1">
        <f t="array" aca="1" ref="PN56" ca="1">IF($PJ56=0,0,INDIRECT(PN$203&amp;ROW())*PN$205)</f>
        <v>0</v>
      </c>
      <c r="PO56" s="696" cm="1">
        <f t="array" aca="1" ref="PO56" ca="1">INDIRECT(PO$203&amp;ROW())*PO$205</f>
        <v>0</v>
      </c>
      <c r="PP56" s="696" cm="1">
        <f t="array" aca="1" ref="PP56" ca="1">IF($PO56=0,0,INDIRECT(PP$203&amp;ROW())*PP$205)</f>
        <v>0</v>
      </c>
      <c r="PQ56" s="696" cm="1">
        <f t="array" aca="1" ref="PQ56" ca="1">IF($PO56=0,0,INDIRECT(PQ$203&amp;ROW())*PQ$205)</f>
        <v>0</v>
      </c>
      <c r="PR56" s="696" cm="1">
        <f t="array" aca="1" ref="PR56" ca="1">INDIRECT(PR$203&amp;ROW())*PR$205</f>
        <v>0</v>
      </c>
      <c r="PS56" s="696" cm="1">
        <f t="array" aca="1" ref="PS56" ca="1">INDIRECT(PS$203&amp;ROW())*PS$205</f>
        <v>0</v>
      </c>
      <c r="PT56" s="696" cm="1">
        <f t="array" aca="1" ref="PT56" ca="1">INDIRECT(PT$203&amp;ROW())*PT$205</f>
        <v>0</v>
      </c>
      <c r="PU56" s="696" cm="1">
        <f t="array" aca="1" ref="PU56" ca="1">INDIRECT(PU$203&amp;ROW())*PU$205</f>
        <v>0</v>
      </c>
      <c r="PV56" s="696" cm="1">
        <f t="array" aca="1" ref="PV56" ca="1">INDIRECT(PV$203&amp;ROW())*PV$205</f>
        <v>0</v>
      </c>
      <c r="PW56" s="696" cm="1">
        <f t="array" aca="1" ref="PW56" ca="1">INDIRECT(PW$203&amp;ROW())*PW$205</f>
        <v>0</v>
      </c>
      <c r="PX56" s="696" cm="1">
        <f t="array" aca="1" ref="PX56" ca="1">INDIRECT(PX$203&amp;ROW())*PX$205</f>
        <v>1.1714</v>
      </c>
      <c r="PY56" s="696" cm="1">
        <f t="array" aca="1" ref="PY56" ca="1">INDIRECT(PY$203&amp;ROW())*PY$205</f>
        <v>0</v>
      </c>
      <c r="PZ56" s="696" cm="1">
        <f t="array" aca="1" ref="PZ56" ca="1">INDIRECT(PZ$203&amp;ROW())*PZ$205</f>
        <v>0</v>
      </c>
      <c r="QA56" s="696" cm="1">
        <f t="array" aca="1" ref="QA56" ca="1">INDIRECT(QA$203&amp;ROW())*QA$205</f>
        <v>0</v>
      </c>
      <c r="QB56" s="696" cm="1">
        <f t="array" aca="1" ref="QB56" ca="1">INDIRECT(QB$203&amp;ROW())*QB$205</f>
        <v>0</v>
      </c>
      <c r="QC56" s="696" cm="1">
        <f t="array" aca="1" ref="QC56" ca="1">INDIRECT(QC$203&amp;ROW())*QC$205</f>
        <v>0</v>
      </c>
      <c r="QD56" s="696" cm="1">
        <f t="array" aca="1" ref="QD56" ca="1">IF(INDIRECT(QD$203&amp;ROW())="-",0,INDIRECT(QD$203&amp;ROW())*QD$205)</f>
        <v>0.34064127</v>
      </c>
      <c r="QE56" s="696" cm="1">
        <f t="array" aca="1" ref="QE56" ca="1">INDIRECT(QE$203&amp;ROW())*QE$205</f>
        <v>0</v>
      </c>
      <c r="QF56" s="696" cm="1">
        <f t="array" aca="1" ref="QF56" ca="1">INDIRECT(QF$203&amp;ROW())*QF$205</f>
        <v>0</v>
      </c>
      <c r="QG56" s="696" cm="1">
        <f t="array" aca="1" ref="QG56" ca="1">INDIRECT(QG$203&amp;ROW())*QG$205</f>
        <v>0</v>
      </c>
      <c r="QI56" s="606" t="s">
        <v>3684</v>
      </c>
      <c r="QJ56" s="700" t="str">
        <f t="shared" ca="1" si="37"/>
        <v>D</v>
      </c>
      <c r="QK56" s="701">
        <f t="shared" ca="1" si="62"/>
        <v>1.7320127311564369E-2</v>
      </c>
      <c r="QL56" s="705">
        <f t="shared" ca="1" si="94"/>
        <v>2.8810480882651549E-3</v>
      </c>
      <c r="QM56" s="696">
        <f t="shared" ca="1" si="95"/>
        <v>3.8249142128181242E-3</v>
      </c>
      <c r="QN56" s="696">
        <f t="shared" ca="1" si="40"/>
        <v>2.0660239777976458E-2</v>
      </c>
      <c r="QO56" s="697">
        <f t="shared" ca="1" si="41"/>
        <v>4.1914307167197733E-2</v>
      </c>
      <c r="QP56" s="696" cm="1">
        <f t="array" aca="1" ref="QP56" ca="1">INDIRECT(QP$203&amp;ROW())*QP$205</f>
        <v>0</v>
      </c>
      <c r="QQ56" s="696" cm="1">
        <f t="array" aca="1" ref="QQ56" ca="1">INDIRECT(QQ$203&amp;ROW())*QQ$205</f>
        <v>0</v>
      </c>
      <c r="QR56" s="696" cm="1">
        <f t="array" aca="1" ref="QR56" ca="1">INDIRECT(QR$203&amp;ROW())*QR$205</f>
        <v>0</v>
      </c>
      <c r="QS56" s="696" cm="1">
        <f t="array" aca="1" ref="QS56" ca="1">INDIRECT(QS$203&amp;ROW())*QS$205</f>
        <v>0</v>
      </c>
      <c r="QT56" s="696" cm="1">
        <f t="array" aca="1" ref="QT56" ca="1">INDIRECT(QT$203&amp;ROW())*QT$205</f>
        <v>0</v>
      </c>
      <c r="QU56" s="696" cm="1">
        <f t="array" aca="1" ref="QU56" ca="1">INDIRECT(QU$203&amp;ROW())*QU$205</f>
        <v>0</v>
      </c>
      <c r="QV56" s="696" cm="1">
        <f t="array" aca="1" ref="QV56" ca="1">INDIRECT(QV$203&amp;ROW())*QV$205</f>
        <v>0</v>
      </c>
      <c r="QW56" s="696" cm="1">
        <f t="array" aca="1" ref="QW56" ca="1">INDIRECT(QW$203&amp;ROW())*QW$205</f>
        <v>0</v>
      </c>
      <c r="QX56" s="696" cm="1">
        <f t="array" aca="1" ref="QX56" ca="1">INDIRECT(QX$203&amp;ROW())*QX$205</f>
        <v>0</v>
      </c>
      <c r="QY56" s="696" cm="1">
        <f t="array" aca="1" ref="QY56" ca="1">INDIRECT(QY$203&amp;ROW())*QY$205</f>
        <v>0</v>
      </c>
      <c r="QZ56" s="696" cm="1">
        <f t="array" aca="1" ref="QZ56" ca="1">INDIRECT(QZ$203&amp;ROW())*QZ$205</f>
        <v>0</v>
      </c>
      <c r="RA56" s="696" cm="1">
        <f t="array" aca="1" ref="RA56" ca="1">INDIRECT(RA$203&amp;ROW())*RA$205</f>
        <v>0</v>
      </c>
      <c r="RB56" s="696" cm="1">
        <f t="array" aca="1" ref="RB56" ca="1">INDIRECT(RB$203&amp;ROW())*RB$205</f>
        <v>0</v>
      </c>
      <c r="RC56" s="696" cm="1">
        <f t="array" aca="1" ref="RC56" ca="1">IF(INDIRECT(RC$203&amp;ROW())="-",0,INDIRECT(RC$203&amp;ROW())*RC$205)</f>
        <v>1.113467323424976E-2</v>
      </c>
      <c r="RD56" s="696" cm="1">
        <f t="array" aca="1" ref="RD56" ca="1">INDIRECT(RD$203&amp;ROW())*RD$205</f>
        <v>0</v>
      </c>
      <c r="RE56" s="696" cm="1">
        <f t="array" aca="1" ref="RE56" ca="1">IF(INDIRECT(RE$203&amp;ROW())="-",0,INDIRECT(RE$203&amp;ROW())*RE$205)</f>
        <v>4.0948008706563786E-3</v>
      </c>
      <c r="RF56" s="705" cm="1">
        <f t="array" aca="1" ref="RF56" ca="1">INDIRECT(RF$203&amp;ROW())*RF$205</f>
        <v>0</v>
      </c>
      <c r="RG56" s="696" cm="1">
        <f t="array" aca="1" ref="RG56" ca="1">INDIRECT(RG$203&amp;ROW())*RG$205</f>
        <v>0</v>
      </c>
      <c r="RH56" s="696" cm="1">
        <f t="array" aca="1" ref="RH56" ca="1">INDIRECT(RH$203&amp;ROW())*RH$205</f>
        <v>0</v>
      </c>
      <c r="RI56" s="696" cm="1">
        <f t="array" aca="1" ref="RI56" ca="1">INDIRECT(RI$203&amp;ROW())*RI$205</f>
        <v>0</v>
      </c>
      <c r="RJ56" s="696" cm="1">
        <f t="array" aca="1" ref="RJ56" ca="1">INDIRECT(RJ$203&amp;ROW())*RJ$205</f>
        <v>0</v>
      </c>
      <c r="RK56" s="696" cm="1">
        <f t="array" aca="1" ref="RK56" ca="1">IF(INDIRECT(RK$203&amp;ROW())="-",0,INDIRECT(RK$203&amp;ROW())*RK$205)</f>
        <v>4.3141021593642165E-3</v>
      </c>
      <c r="RL56" s="696" cm="1">
        <f t="array" aca="1" ref="RL56" ca="1">INDIRECT(RL$203&amp;ROW())*RL$205</f>
        <v>0</v>
      </c>
      <c r="RM56" s="696" cm="1">
        <f t="array" aca="1" ref="RM56" ca="1">INDIRECT(RM$203&amp;ROW())*RM$205</f>
        <v>1.4993730364766381E-2</v>
      </c>
      <c r="RN56" s="696" cm="1">
        <f t="array" aca="1" ref="RN56" ca="1">INDIRECT(RN$203&amp;ROW())*RN$205</f>
        <v>0</v>
      </c>
      <c r="RO56" s="696" cm="1">
        <f t="array" aca="1" ref="RO56" ca="1">IF($RN56=0,0,INDIRECT(RO$203&amp;ROW())*RO$205)</f>
        <v>0</v>
      </c>
      <c r="RP56" s="696" cm="1">
        <f t="array" aca="1" ref="RP56" ca="1">IF($RN56=0,0,INDIRECT(RP$203&amp;ROW())*RP$205)</f>
        <v>0</v>
      </c>
      <c r="RQ56" s="696" cm="1">
        <f t="array" aca="1" ref="RQ56" ca="1">IF($RN56=0,0,INDIRECT(RQ$203&amp;ROW())*RQ$205)</f>
        <v>0</v>
      </c>
      <c r="RR56" s="696" cm="1">
        <f t="array" aca="1" ref="RR56" ca="1">IF($RN56=0,0,INDIRECT(RR$203&amp;ROW())*RR$205)</f>
        <v>0</v>
      </c>
      <c r="RS56" s="696" cm="1">
        <f t="array" aca="1" ref="RS56" ca="1">INDIRECT(RS$203&amp;ROW())*RS$205</f>
        <v>0</v>
      </c>
      <c r="RT56" s="696" cm="1">
        <f t="array" aca="1" ref="RT56" ca="1">IF($RS56=0,0,INDIRECT(RT$203&amp;ROW())*RT$205)</f>
        <v>0</v>
      </c>
      <c r="RU56" s="696" cm="1">
        <f t="array" aca="1" ref="RU56" ca="1">IF($RS56=0,0,INDIRECT(RU$203&amp;ROW())*RU$205)</f>
        <v>0</v>
      </c>
      <c r="RV56" s="696" cm="1">
        <f t="array" aca="1" ref="RV56" ca="1">INDIRECT(RV$203&amp;ROW())*RV$205</f>
        <v>0</v>
      </c>
      <c r="RW56" s="696" cm="1">
        <f t="array" aca="1" ref="RW56" ca="1">INDIRECT(RW$203&amp;ROW())*RW$205</f>
        <v>0</v>
      </c>
      <c r="RX56" s="696" cm="1">
        <f t="array" aca="1" ref="RX56" ca="1">INDIRECT(RX$203&amp;ROW())*RX$205</f>
        <v>0</v>
      </c>
      <c r="RY56" s="696" cm="1">
        <f t="array" aca="1" ref="RY56" ca="1">INDIRECT(RY$203&amp;ROW())*RY$205</f>
        <v>0</v>
      </c>
      <c r="RZ56" s="696" cm="1">
        <f t="array" aca="1" ref="RZ56" ca="1">INDIRECT(RZ$203&amp;ROW())*RZ$205</f>
        <v>0</v>
      </c>
      <c r="SA56" s="696" cm="1">
        <f t="array" aca="1" ref="SA56" ca="1">INDIRECT(SA$203&amp;ROW())*SA$205</f>
        <v>0</v>
      </c>
      <c r="SB56" s="696" cm="1">
        <f t="array" aca="1" ref="SB56" ca="1">INDIRECT(SB$203&amp;ROW())*SB$205</f>
        <v>4.7124126502052749E-2</v>
      </c>
      <c r="SC56" s="696" cm="1">
        <f t="array" aca="1" ref="SC56" ca="1">INDIRECT(SC$203&amp;ROW())*SC$205</f>
        <v>0</v>
      </c>
      <c r="SD56" s="696" cm="1">
        <f t="array" aca="1" ref="SD56" ca="1">INDIRECT(SD$203&amp;ROW())*SD$205</f>
        <v>0</v>
      </c>
      <c r="SE56" s="696" cm="1">
        <f t="array" aca="1" ref="SE56" ca="1">INDIRECT(SE$203&amp;ROW())*SE$205</f>
        <v>0</v>
      </c>
      <c r="SF56" s="696" cm="1">
        <f t="array" aca="1" ref="SF56" ca="1">INDIRECT(SF$203&amp;ROW())*SF$205</f>
        <v>0</v>
      </c>
      <c r="SG56" s="696" cm="1">
        <f t="array" aca="1" ref="SG56" ca="1">INDIRECT(SG$203&amp;ROW())*SG$205</f>
        <v>0</v>
      </c>
      <c r="SH56" s="696" cm="1">
        <f t="array" aca="1" ref="SH56" ca="1">IF(INDIRECT(SH$203&amp;ROW())="-",0,INDIRECT(SH$203&amp;ROW())*SH$205)</f>
        <v>4.3643827978304059E-2</v>
      </c>
      <c r="SI56" s="696" cm="1">
        <f t="array" aca="1" ref="SI56" ca="1">INDIRECT(SI$203&amp;ROW())*SI$205</f>
        <v>0</v>
      </c>
      <c r="SJ56" s="696" cm="1">
        <f t="array" aca="1" ref="SJ56" ca="1">INDIRECT(SJ$203&amp;ROW())*SJ$205</f>
        <v>0</v>
      </c>
      <c r="SK56" s="696" cm="1">
        <f t="array" aca="1" ref="SK56" ca="1">INDIRECT(SK$203&amp;ROW())*SK$205</f>
        <v>0</v>
      </c>
      <c r="SN56" s="606" t="s">
        <v>3684</v>
      </c>
      <c r="SO56" s="707" cm="1">
        <f t="array" aca="1" ref="SO56" ca="1">INDIRECT(SO$203&amp;ROW())*SO$205</f>
        <v>0</v>
      </c>
      <c r="SP56" s="707" cm="1">
        <f t="array" aca="1" ref="SP56" ca="1">INDIRECT(SP$203&amp;ROW())*SP$205</f>
        <v>0</v>
      </c>
      <c r="SQ56" s="707" cm="1">
        <f t="array" aca="1" ref="SQ56" ca="1">INDIRECT(SQ$203&amp;ROW())*SQ$205</f>
        <v>0</v>
      </c>
      <c r="SR56" s="707" cm="1">
        <f t="array" aca="1" ref="SR56" ca="1">INDIRECT(SR$203&amp;ROW())*SR$205</f>
        <v>0</v>
      </c>
      <c r="SS56" s="707" cm="1">
        <f t="array" aca="1" ref="SS56" ca="1">INDIRECT(SS$203&amp;ROW())*SS$205</f>
        <v>0</v>
      </c>
      <c r="ST56" s="707" cm="1">
        <f t="array" aca="1" ref="ST56" ca="1">INDIRECT(ST$203&amp;ROW())*ST$205</f>
        <v>0</v>
      </c>
      <c r="SU56" s="707" cm="1">
        <f t="array" aca="1" ref="SU56" ca="1">INDIRECT(SU$203&amp;ROW())*SU$205</f>
        <v>0</v>
      </c>
      <c r="SV56" s="707" cm="1">
        <f t="array" aca="1" ref="SV56" ca="1">INDIRECT(SV$203&amp;ROW())*SV$205</f>
        <v>0</v>
      </c>
      <c r="SW56" s="707" cm="1">
        <f t="array" aca="1" ref="SW56" ca="1">INDIRECT(SW$203&amp;ROW())*SW$205</f>
        <v>0</v>
      </c>
      <c r="SX56" s="707" cm="1">
        <f t="array" aca="1" ref="SX56" ca="1">INDIRECT(SX$203&amp;ROW())*SX$205</f>
        <v>0</v>
      </c>
      <c r="SY56" s="707" cm="1">
        <f t="array" aca="1" ref="SY56" ca="1">INDIRECT(SY$203&amp;ROW())*SY$205</f>
        <v>0</v>
      </c>
      <c r="SZ56" s="707" cm="1">
        <f t="array" aca="1" ref="SZ56" ca="1">INDIRECT(SZ$203&amp;ROW())*SZ$205</f>
        <v>0</v>
      </c>
      <c r="TA56" s="707" cm="1">
        <f t="array" aca="1" ref="TA56" ca="1">INDIRECT(TA$203&amp;ROW())*TA$205</f>
        <v>0</v>
      </c>
      <c r="TB56" s="696" cm="1">
        <f t="array" aca="1" ref="TB56" ca="1">IF(INDIRECT(TB$203&amp;ROW())="-",0,INDIRECT(TB$203&amp;ROW())*TB$205)</f>
        <v>0.13270000000000001</v>
      </c>
      <c r="TC56" s="707" cm="1">
        <f t="array" aca="1" ref="TC56" ca="1">INDIRECT(TC$203&amp;ROW())*TC$205</f>
        <v>0</v>
      </c>
      <c r="TD56" s="696" cm="1">
        <f t="array" aca="1" ref="TD56" ca="1">IF(INDIRECT(TD$203&amp;ROW())="-",0,INDIRECT(TD$203&amp;ROW())*TD$205)</f>
        <v>6.4699999999999994E-2</v>
      </c>
      <c r="TE56" s="732" cm="1">
        <f t="array" aca="1" ref="TE56" ca="1">INDIRECT(TE$203&amp;ROW())*TE$205</f>
        <v>0</v>
      </c>
      <c r="TF56" s="707" cm="1">
        <f t="array" aca="1" ref="TF56" ca="1">INDIRECT(TF$203&amp;ROW())*TF$205</f>
        <v>0</v>
      </c>
      <c r="TG56" s="707" cm="1">
        <f t="array" aca="1" ref="TG56" ca="1">INDIRECT(TG$203&amp;ROW())*TG$205</f>
        <v>0</v>
      </c>
      <c r="TH56" s="707" cm="1">
        <f t="array" aca="1" ref="TH56" ca="1">INDIRECT(TH$203&amp;ROW())*TH$205</f>
        <v>0</v>
      </c>
      <c r="TI56" s="707" cm="1">
        <f t="array" aca="1" ref="TI56" ca="1">INDIRECT(TI$203&amp;ROW())*TI$205</f>
        <v>0</v>
      </c>
      <c r="TJ56" s="696" cm="1">
        <f t="array" aca="1" ref="TJ56" ca="1">IF(INDIRECT(TJ$203&amp;ROW())="-",0,INDIRECT(TJ$203&amp;ROW())*TJ$205)</f>
        <v>7.1400000000000005E-2</v>
      </c>
      <c r="TK56" s="707" cm="1">
        <f t="array" aca="1" ref="TK56" ca="1">INDIRECT(TK$203&amp;ROW())*TK$205</f>
        <v>0</v>
      </c>
      <c r="TL56" s="707" cm="1">
        <f t="array" aca="1" ref="TL56" ca="1">INDIRECT(TL$203&amp;ROW())*TL$205</f>
        <v>1</v>
      </c>
      <c r="TM56" s="707" cm="1">
        <f t="array" aca="1" ref="TM56" ca="1">INDIRECT(TM$203&amp;ROW())*TM$205</f>
        <v>0</v>
      </c>
      <c r="TN56" s="707" cm="1">
        <f t="array" aca="1" ref="TN56" ca="1">IF($TM56=0,0,INDIRECT(TN$203&amp;ROW())*TN$205)</f>
        <v>0</v>
      </c>
      <c r="TO56" s="707" cm="1">
        <f t="array" aca="1" ref="TO56" ca="1">IF($TM56=0,0,INDIRECT(TO$203&amp;ROW())*TO$205)</f>
        <v>0</v>
      </c>
      <c r="TP56" s="707" cm="1">
        <f t="array" aca="1" ref="TP56" ca="1">IF($TM56=0,0,INDIRECT(TP$203&amp;ROW())*TP$205)</f>
        <v>0</v>
      </c>
      <c r="TQ56" s="707" cm="1">
        <f t="array" aca="1" ref="TQ56" ca="1">IF($TM56=0,0,INDIRECT(TQ$203&amp;ROW())*TQ$205)</f>
        <v>0</v>
      </c>
      <c r="TR56" s="707" cm="1">
        <f t="array" aca="1" ref="TR56" ca="1">INDIRECT(TR$203&amp;ROW())*TR$205</f>
        <v>0</v>
      </c>
      <c r="TS56" s="707" cm="1">
        <f t="array" aca="1" ref="TS56" ca="1">IF($TR56=0,0,INDIRECT(TS$203&amp;ROW())*TS$205)</f>
        <v>0</v>
      </c>
      <c r="TT56" s="707" cm="1">
        <f t="array" aca="1" ref="TT56" ca="1">IF($TR56=0,0,INDIRECT(TT$203&amp;ROW())*TT$205)</f>
        <v>0</v>
      </c>
      <c r="TU56" s="707" cm="1">
        <f t="array" aca="1" ref="TU56" ca="1">INDIRECT(TU$203&amp;ROW())*TU$205</f>
        <v>0</v>
      </c>
      <c r="TV56" s="707" cm="1">
        <f t="array" aca="1" ref="TV56" ca="1">INDIRECT(TV$203&amp;ROW())*TV$205</f>
        <v>0</v>
      </c>
      <c r="TW56" s="707" cm="1">
        <f t="array" aca="1" ref="TW56" ca="1">INDIRECT(TW$203&amp;ROW())*TW$205</f>
        <v>0</v>
      </c>
      <c r="TX56" s="707" cm="1">
        <f t="array" aca="1" ref="TX56" ca="1">INDIRECT(TX$203&amp;ROW())*TX$205</f>
        <v>0</v>
      </c>
      <c r="TY56" s="707" cm="1">
        <f t="array" aca="1" ref="TY56" ca="1">INDIRECT(TY$203&amp;ROW())*TY$205</f>
        <v>0</v>
      </c>
      <c r="TZ56" s="707" cm="1">
        <f t="array" aca="1" ref="TZ56" ca="1">INDIRECT(TZ$203&amp;ROW())*TZ$205</f>
        <v>0</v>
      </c>
      <c r="UA56" s="707" cm="1">
        <f t="array" aca="1" ref="UA56" ca="1">INDIRECT(UA$203&amp;ROW())*UA$205</f>
        <v>2</v>
      </c>
      <c r="UB56" s="707" cm="1">
        <f t="array" aca="1" ref="UB56" ca="1">INDIRECT(UB$203&amp;ROW())*UB$205</f>
        <v>0</v>
      </c>
      <c r="UC56" s="707" cm="1">
        <f t="array" aca="1" ref="UC56" ca="1">INDIRECT(UC$203&amp;ROW())*UC$205</f>
        <v>0</v>
      </c>
      <c r="UD56" s="707" cm="1">
        <f t="array" aca="1" ref="UD56" ca="1">INDIRECT(UD$203&amp;ROW())*UD$205</f>
        <v>0</v>
      </c>
      <c r="UE56" s="707" cm="1">
        <f t="array" aca="1" ref="UE56" ca="1">INDIRECT(UE$203&amp;ROW())*UE$205</f>
        <v>0</v>
      </c>
      <c r="UF56" s="707" cm="1">
        <f t="array" aca="1" ref="UF56" ca="1">INDIRECT(UF$203&amp;ROW())*UF$205</f>
        <v>0</v>
      </c>
      <c r="UG56" s="696" cm="1">
        <f t="array" aca="1" ref="UG56" ca="1">IF(INDIRECT(UG$203&amp;ROW())="-",0,INDIRECT(UG$203&amp;ROW())*UG$205)</f>
        <v>0.55469999999999997</v>
      </c>
      <c r="UH56" s="707" cm="1">
        <f t="array" aca="1" ref="UH56" ca="1">INDIRECT(UH$203&amp;ROW())*UH$205</f>
        <v>0</v>
      </c>
      <c r="UI56" s="707" cm="1">
        <f t="array" aca="1" ref="UI56" ca="1">INDIRECT(UI$203&amp;ROW())*UI$205</f>
        <v>0</v>
      </c>
      <c r="UJ56" s="707" cm="1">
        <f t="array" aca="1" ref="UJ56" ca="1">INDIRECT(UJ$203&amp;ROW())*UJ$205</f>
        <v>0</v>
      </c>
      <c r="UM56" s="606" t="s">
        <v>3684</v>
      </c>
      <c r="UN56" s="616">
        <f t="shared" ca="1" si="113"/>
        <v>-0.97111609266078391</v>
      </c>
      <c r="UO56" s="616">
        <f t="shared" ca="1" si="113"/>
        <v>-0.6225347970107441</v>
      </c>
      <c r="UP56" s="616">
        <f t="shared" ca="1" si="113"/>
        <v>-0.88618201963763954</v>
      </c>
      <c r="UQ56" s="616">
        <f t="shared" ca="1" si="113"/>
        <v>-4.9904984085464132</v>
      </c>
      <c r="UR56" s="616">
        <f t="shared" ca="1" si="113"/>
        <v>-1.7347822393597188</v>
      </c>
      <c r="US56" s="616">
        <f t="shared" ca="1" si="113"/>
        <v>-2.5790572453345928</v>
      </c>
      <c r="UT56" s="616">
        <f t="shared" ca="1" si="113"/>
        <v>-3.3391171947782863</v>
      </c>
      <c r="UU56" s="616">
        <f t="shared" ca="1" si="113"/>
        <v>-2.7006681232545957</v>
      </c>
      <c r="UV56" s="616">
        <f t="shared" ca="1" si="113"/>
        <v>-2.9818796741717466</v>
      </c>
      <c r="UW56" s="616">
        <f t="shared" ca="1" si="113"/>
        <v>-2.1021242737767571</v>
      </c>
      <c r="UX56" s="616">
        <f t="shared" ca="1" si="113"/>
        <v>-3.7125109235132832</v>
      </c>
      <c r="UY56" s="616">
        <f t="shared" ca="1" si="113"/>
        <v>-0.67270887390575207</v>
      </c>
      <c r="UZ56" s="616">
        <f t="shared" ca="1" si="113"/>
        <v>-0.80238258590915801</v>
      </c>
      <c r="VA56" s="616">
        <f t="shared" ca="1" si="113"/>
        <v>-1.5949133470866428</v>
      </c>
      <c r="VB56" s="616">
        <f t="shared" ca="1" si="113"/>
        <v>-0.76400504167427041</v>
      </c>
      <c r="VC56" s="616">
        <f t="shared" ca="1" si="113"/>
        <v>-1.9900430884242</v>
      </c>
      <c r="VD56" s="616">
        <f t="shared" ca="1" si="114"/>
        <v>-1.5772186114663853</v>
      </c>
      <c r="VE56" s="616">
        <f t="shared" ca="1" si="114"/>
        <v>-3.1208900615108575</v>
      </c>
      <c r="VF56" s="616">
        <f t="shared" ca="1" si="114"/>
        <v>-1.7012503523278015</v>
      </c>
      <c r="VG56" s="616">
        <f t="shared" ca="1" si="114"/>
        <v>-0.89462372206681784</v>
      </c>
      <c r="VH56" s="616">
        <f t="shared" ca="1" si="114"/>
        <v>-3.2919881574307759</v>
      </c>
      <c r="VI56" s="616">
        <f t="shared" ca="1" si="114"/>
        <v>-1.9119384832229092</v>
      </c>
      <c r="VJ56" s="616">
        <f t="shared" ca="1" si="114"/>
        <v>-0.90132677458943244</v>
      </c>
      <c r="VK56" s="616">
        <f t="shared" ca="1" si="114"/>
        <v>-0.49937453713488217</v>
      </c>
      <c r="VL56" s="616">
        <f t="shared" ca="1" si="114"/>
        <v>-0.83864555511817418</v>
      </c>
      <c r="VM56" s="616">
        <f t="shared" ca="1" si="114"/>
        <v>-0.57201237404204519</v>
      </c>
      <c r="VN56" s="616">
        <f t="shared" ca="1" si="114"/>
        <v>-0.62639799545694341</v>
      </c>
      <c r="VO56" s="616">
        <f t="shared" ca="1" si="114"/>
        <v>-0.42150866262694142</v>
      </c>
      <c r="VP56" s="616">
        <f t="shared" ca="1" si="114"/>
        <v>-0.46221149066820022</v>
      </c>
      <c r="VQ56" s="616">
        <f t="shared" ca="1" si="114"/>
        <v>-0.77889442244162177</v>
      </c>
      <c r="VR56" s="616">
        <f t="shared" ca="1" si="110"/>
        <v>-0.64202286734458469</v>
      </c>
      <c r="VS56" s="616">
        <f t="shared" ca="1" si="107"/>
        <v>-0.40481357988865657</v>
      </c>
      <c r="VT56" s="616">
        <f t="shared" ca="1" si="107"/>
        <v>-0.3878135405833677</v>
      </c>
      <c r="VU56" s="616">
        <f t="shared" ca="1" si="107"/>
        <v>-0.82130507758946303</v>
      </c>
      <c r="VV56" s="616">
        <f t="shared" ca="1" si="107"/>
        <v>-0.64337789451099625</v>
      </c>
      <c r="VW56" s="616">
        <f t="shared" ca="1" si="107"/>
        <v>-2.2727508617901209</v>
      </c>
      <c r="VX56" s="616">
        <f t="shared" ca="1" si="107"/>
        <v>-0.78524029103755877</v>
      </c>
      <c r="VY56" s="616">
        <f t="shared" ca="1" si="107"/>
        <v>-1.477844244223653</v>
      </c>
      <c r="VZ56" s="616">
        <f t="shared" ca="1" si="107"/>
        <v>0.68442622420316401</v>
      </c>
      <c r="WA56" s="616">
        <f t="shared" ca="1" si="107"/>
        <v>-1.1483025824394326</v>
      </c>
      <c r="WB56" s="616">
        <f t="shared" ca="1" si="107"/>
        <v>-2.9757436894078269</v>
      </c>
      <c r="WC56" s="616">
        <f t="shared" ca="1" si="107"/>
        <v>-2.0807149803312397</v>
      </c>
      <c r="WD56" s="616">
        <f t="shared" ca="1" si="104"/>
        <v>-1.3395773314157267</v>
      </c>
      <c r="WE56" s="616">
        <f t="shared" ca="1" si="104"/>
        <v>-1.7097470492691516</v>
      </c>
      <c r="WF56" s="616">
        <f t="shared" ca="1" si="104"/>
        <v>-0.68551873861866119</v>
      </c>
      <c r="WG56" s="616">
        <f t="shared" ca="1" si="87"/>
        <v>-1.008197359876486</v>
      </c>
      <c r="WH56" s="616">
        <f t="shared" ca="1" si="87"/>
        <v>-1.0816125322340113</v>
      </c>
      <c r="WI56" s="627">
        <f t="shared" ca="1" si="76"/>
        <v>-0.9831420375936909</v>
      </c>
      <c r="WL56" s="606" t="s">
        <v>3684</v>
      </c>
      <c r="WM56" s="700" t="str">
        <f t="shared" ca="1" si="63"/>
        <v>D</v>
      </c>
      <c r="WN56" s="479">
        <f t="shared" ca="1" si="64"/>
        <v>3.9304480226628927E-2</v>
      </c>
      <c r="WO56" s="495">
        <f t="shared" ca="1" si="97"/>
        <v>1.2695071955932049E-2</v>
      </c>
      <c r="WP56" s="458">
        <f t="shared" ca="1" si="97"/>
        <v>1.1017565404035486E-2</v>
      </c>
      <c r="WQ56" s="458">
        <f t="shared" ca="1" si="97"/>
        <v>5.5494920544355439E-2</v>
      </c>
      <c r="WR56" s="459">
        <f t="shared" ca="1" si="97"/>
        <v>7.8010363002192717E-2</v>
      </c>
      <c r="WS56" s="495">
        <f t="shared" ca="1" si="65"/>
        <v>-1.8137900903285022</v>
      </c>
      <c r="WT56" s="458">
        <f t="shared" ca="1" si="66"/>
        <v>-2.0884318417486978</v>
      </c>
      <c r="WU56" s="458">
        <f t="shared" ca="1" si="67"/>
        <v>-0.76964475233819196</v>
      </c>
      <c r="WV56" s="459">
        <f t="shared" ca="1" si="68"/>
        <v>-1.0979781262041097</v>
      </c>
      <c r="WW56" s="484">
        <f t="shared" ca="1" si="115"/>
        <v>-0.7262006140917342</v>
      </c>
      <c r="WX56" s="484">
        <f t="shared" ca="1" si="115"/>
        <v>-0.37545073607717977</v>
      </c>
      <c r="WY56" s="484">
        <f t="shared" ca="1" si="115"/>
        <v>-0.64522912849816527</v>
      </c>
      <c r="WZ56" s="484">
        <f t="shared" ca="1" si="115"/>
        <v>-1.7950822775541448</v>
      </c>
      <c r="XA56" s="484">
        <f t="shared" ca="1" si="115"/>
        <v>-0.91544458771012349</v>
      </c>
      <c r="XB56" s="484">
        <f t="shared" ca="1" si="115"/>
        <v>-1.3625159427102653</v>
      </c>
      <c r="XC56" s="484">
        <f t="shared" ca="1" si="115"/>
        <v>-1.574059845618484</v>
      </c>
      <c r="XD56" s="484">
        <f t="shared" ca="1" si="115"/>
        <v>-1.3851726804172821</v>
      </c>
      <c r="XE56" s="484">
        <f t="shared" ca="1" si="115"/>
        <v>-1.4638047320509104</v>
      </c>
      <c r="XF56" s="484">
        <f t="shared" ca="1" si="115"/>
        <v>-1.3527169701753432</v>
      </c>
      <c r="XG56" s="484">
        <f t="shared" ca="1" si="115"/>
        <v>-1.505051928392285</v>
      </c>
      <c r="XH56" s="484">
        <f t="shared" ca="1" si="115"/>
        <v>-0.33958343954762366</v>
      </c>
      <c r="XI56" s="484">
        <f t="shared" ca="1" si="115"/>
        <v>-0.56078518929191046</v>
      </c>
      <c r="XJ56" s="484">
        <f t="shared" ca="1" si="115"/>
        <v>-1.1319100024273905</v>
      </c>
      <c r="XK56" s="484">
        <f t="shared" ca="1" si="115"/>
        <v>-0.54267278110123429</v>
      </c>
      <c r="XL56" s="484">
        <f t="shared" ca="1" si="115"/>
        <v>-1.7580040643139381</v>
      </c>
      <c r="XM56" s="484">
        <f t="shared" ca="1" si="116"/>
        <v>-1.1895382767679479</v>
      </c>
      <c r="XN56" s="484">
        <f t="shared" ca="1" si="116"/>
        <v>-2.1761966398915211</v>
      </c>
      <c r="XO56" s="484">
        <f t="shared" ca="1" si="116"/>
        <v>-1.2490580086790719</v>
      </c>
      <c r="XP56" s="484">
        <f t="shared" ca="1" si="116"/>
        <v>-0.57255918212276347</v>
      </c>
      <c r="XQ56" s="484">
        <f t="shared" ca="1" si="116"/>
        <v>-2.1904889199544382</v>
      </c>
      <c r="XR56" s="484">
        <f t="shared" ca="1" si="116"/>
        <v>-1.6729461728200454</v>
      </c>
      <c r="XS56" s="484">
        <f t="shared" ca="1" si="116"/>
        <v>-0.55611861992167977</v>
      </c>
      <c r="XT56" s="484">
        <f t="shared" ca="1" si="116"/>
        <v>-0.30327015640201394</v>
      </c>
      <c r="XU56" s="484">
        <f t="shared" ca="1" si="116"/>
        <v>-0.63720289277878872</v>
      </c>
      <c r="XV56" s="484">
        <f t="shared" ca="1" si="116"/>
        <v>-0.30179372854458303</v>
      </c>
      <c r="XW56" s="484">
        <f t="shared" ca="1" si="116"/>
        <v>-0.40427726626791127</v>
      </c>
      <c r="XX56" s="484">
        <f t="shared" ca="1" si="116"/>
        <v>-0.20379943838012618</v>
      </c>
      <c r="XY56" s="484">
        <f t="shared" ca="1" si="116"/>
        <v>-0.24303080179333969</v>
      </c>
      <c r="XZ56" s="484">
        <f t="shared" ca="1" si="116"/>
        <v>-0.56968338057380219</v>
      </c>
      <c r="YA56" s="484">
        <f t="shared" ca="1" si="111"/>
        <v>-0.43779539324227229</v>
      </c>
      <c r="YB56" s="484">
        <f t="shared" ca="1" si="108"/>
        <v>-0.21272953623148902</v>
      </c>
      <c r="YC56" s="484">
        <f t="shared" ca="1" si="108"/>
        <v>-0.17304240180829866</v>
      </c>
      <c r="YD56" s="484">
        <f t="shared" ca="1" si="108"/>
        <v>-0.6068623218308542</v>
      </c>
      <c r="YE56" s="484">
        <f t="shared" ca="1" si="108"/>
        <v>-0.46342509741627064</v>
      </c>
      <c r="YF56" s="484">
        <f t="shared" ca="1" si="108"/>
        <v>-1.3406957333699923</v>
      </c>
      <c r="YG56" s="484">
        <f t="shared" ca="1" si="108"/>
        <v>-0.54699838673676349</v>
      </c>
      <c r="YH56" s="484">
        <f t="shared" ca="1" si="108"/>
        <v>-0.78754319774678472</v>
      </c>
      <c r="YI56" s="484">
        <f t="shared" ca="1" si="108"/>
        <v>0.40086843951579315</v>
      </c>
      <c r="YJ56" s="484">
        <f t="shared" ca="1" si="108"/>
        <v>-0.6812879221613154</v>
      </c>
      <c r="YK56" s="484">
        <f t="shared" ca="1" si="108"/>
        <v>-0.51867212506378424</v>
      </c>
      <c r="YL56" s="484">
        <f t="shared" ca="1" si="108"/>
        <v>-0.65875436277287047</v>
      </c>
      <c r="YM56" s="484">
        <f t="shared" ca="1" si="105"/>
        <v>-1.0693845836691747</v>
      </c>
      <c r="YN56" s="484">
        <f t="shared" ca="1" si="105"/>
        <v>-1.2190496461289051</v>
      </c>
      <c r="YO56" s="484">
        <f t="shared" ca="1" si="105"/>
        <v>-0.42097705738571983</v>
      </c>
      <c r="YP56" s="484">
        <f t="shared" ca="1" si="89"/>
        <v>-0.53716755334219179</v>
      </c>
      <c r="YQ56" s="484">
        <f t="shared" ca="1" si="89"/>
        <v>-0.78352011835031787</v>
      </c>
      <c r="YR56" s="484">
        <f t="shared" ca="1" si="79"/>
        <v>-0.73715989978774943</v>
      </c>
      <c r="YU56" s="606" t="s">
        <v>3684</v>
      </c>
      <c r="YV56" s="700" t="str">
        <f t="shared" ca="1" si="49"/>
        <v>D</v>
      </c>
      <c r="YW56" s="479">
        <f t="shared" ca="1" si="69"/>
        <v>8.1190594639505148E-3</v>
      </c>
      <c r="YX56" s="495">
        <f t="shared" ca="1" si="99"/>
        <v>8.6928022952553093E-3</v>
      </c>
      <c r="YY56" s="458">
        <f t="shared" ca="1" si="99"/>
        <v>7.295792958379281E-3</v>
      </c>
      <c r="YZ56" s="458">
        <f t="shared" ca="1" si="99"/>
        <v>1.6141850247637399E-2</v>
      </c>
      <c r="ZA56" s="459">
        <f t="shared" ca="1" si="99"/>
        <v>3.4579235453006702E-4</v>
      </c>
      <c r="ZB56" s="495">
        <f t="shared" ca="1" si="70"/>
        <v>-2.3163718717823167</v>
      </c>
      <c r="ZC56" s="458">
        <f t="shared" ca="1" si="71"/>
        <v>-2.1836261969773818</v>
      </c>
      <c r="ZD56" s="458">
        <f t="shared" ca="1" si="72"/>
        <v>-0.70536405015124748</v>
      </c>
      <c r="ZE56" s="459">
        <f t="shared" ca="1" si="73"/>
        <v>-1.646055139743424</v>
      </c>
      <c r="ZF56" s="484">
        <f t="shared" ca="1" si="117"/>
        <v>-3.2485432480444082E-2</v>
      </c>
      <c r="ZG56" s="484">
        <f t="shared" ca="1" si="117"/>
        <v>-7.9385408814590788E-2</v>
      </c>
      <c r="ZH56" s="484">
        <f t="shared" ca="1" si="117"/>
        <v>-6.6861590023482048E-2</v>
      </c>
      <c r="ZI56" s="484">
        <f t="shared" ca="1" si="117"/>
        <v>-0.37381096992668761</v>
      </c>
      <c r="ZJ56" s="484">
        <f t="shared" ca="1" si="117"/>
        <v>-0.15169406845185204</v>
      </c>
      <c r="ZK56" s="484">
        <f t="shared" ca="1" si="117"/>
        <v>-0.45846359133667092</v>
      </c>
      <c r="ZL56" s="484">
        <f t="shared" ca="1" si="117"/>
        <v>-0.26844088558371526</v>
      </c>
      <c r="ZM56" s="484">
        <f t="shared" ca="1" si="117"/>
        <v>-0.47801300388528062</v>
      </c>
      <c r="ZN56" s="484">
        <f t="shared" ca="1" si="117"/>
        <v>-0.60274616835421135</v>
      </c>
      <c r="ZO56" s="484">
        <f t="shared" ca="1" si="117"/>
        <v>-9.4877609903830637E-2</v>
      </c>
      <c r="ZP56" s="484">
        <f t="shared" ca="1" si="117"/>
        <v>-0.34171495415765724</v>
      </c>
      <c r="ZQ56" s="484">
        <f t="shared" ca="1" si="117"/>
        <v>-1.1497069191506403E-2</v>
      </c>
      <c r="ZR56" s="484">
        <f t="shared" ca="1" si="117"/>
        <v>-4.5981105838852197E-2</v>
      </c>
      <c r="ZS56" s="484">
        <f t="shared" ca="1" si="117"/>
        <v>-0.13382697028450141</v>
      </c>
      <c r="ZT56" s="484">
        <f t="shared" ca="1" si="117"/>
        <v>-2.7291061507312073E-2</v>
      </c>
      <c r="ZU56" s="484">
        <f t="shared" ca="1" si="117"/>
        <v>-0.12594791609154748</v>
      </c>
      <c r="ZV56" s="484">
        <f t="shared" ca="1" si="118"/>
        <v>-8.3701405664608222E-2</v>
      </c>
      <c r="ZW56" s="484">
        <f t="shared" ca="1" si="118"/>
        <v>-0.43147033685218417</v>
      </c>
      <c r="ZX56" s="484">
        <f t="shared" ca="1" si="118"/>
        <v>-4.9666031249752343E-2</v>
      </c>
      <c r="ZY56" s="484">
        <f t="shared" ca="1" si="118"/>
        <v>-9.6348193705378546E-2</v>
      </c>
      <c r="ZZ56" s="484">
        <f t="shared" ca="1" si="118"/>
        <v>-0.20125114213859083</v>
      </c>
      <c r="AAA56" s="484">
        <f t="shared" ca="1" si="118"/>
        <v>-0.1155223800986484</v>
      </c>
      <c r="AAB56" s="484">
        <f t="shared" ca="1" si="118"/>
        <v>-0.10150745433592355</v>
      </c>
      <c r="AAC56" s="484">
        <f t="shared" ca="1" si="118"/>
        <v>-7.4874871608304394E-3</v>
      </c>
      <c r="AAD56" s="484">
        <f t="shared" ca="1" si="118"/>
        <v>-7.8682240113631882E-2</v>
      </c>
      <c r="AAE56" s="484">
        <f t="shared" ca="1" si="118"/>
        <v>-4.0219644611828483E-2</v>
      </c>
      <c r="AAF56" s="484">
        <f t="shared" ca="1" si="118"/>
        <v>-6.120902348854227E-2</v>
      </c>
      <c r="AAG56" s="484">
        <f t="shared" ca="1" si="118"/>
        <v>-4.3018323338477257E-2</v>
      </c>
      <c r="AAH56" s="484">
        <f t="shared" ca="1" si="118"/>
        <v>-3.8008707897835295E-2</v>
      </c>
      <c r="AAI56" s="484">
        <f t="shared" ca="1" si="118"/>
        <v>-6.0338538063910964E-2</v>
      </c>
      <c r="AAJ56" s="484">
        <f t="shared" ca="1" si="112"/>
        <v>-5.2025335368730337E-2</v>
      </c>
      <c r="AAK56" s="484">
        <f t="shared" ca="1" si="109"/>
        <v>-3.3183772310049216E-2</v>
      </c>
      <c r="AAL56" s="484">
        <f t="shared" ca="1" si="109"/>
        <v>-1.741238539122681E-2</v>
      </c>
      <c r="AAM56" s="484">
        <f t="shared" ca="1" si="109"/>
        <v>-2.189532836791554E-2</v>
      </c>
      <c r="AAN56" s="484">
        <f t="shared" ca="1" si="109"/>
        <v>-6.1359063816095079E-2</v>
      </c>
      <c r="AAO56" s="484">
        <f t="shared" ca="1" si="109"/>
        <v>-6.3937554045021938E-2</v>
      </c>
      <c r="AAP56" s="484">
        <f t="shared" ca="1" si="109"/>
        <v>-2.8906649957960041E-2</v>
      </c>
      <c r="AAQ56" s="484">
        <f t="shared" ca="1" si="109"/>
        <v>-0.15117325855892658</v>
      </c>
      <c r="AAR56" s="484">
        <f t="shared" ca="1" si="109"/>
        <v>1.612649398533611E-2</v>
      </c>
      <c r="AAS56" s="484">
        <f t="shared" ca="1" si="109"/>
        <v>-3.1171595822786675E-2</v>
      </c>
      <c r="AAT56" s="484">
        <f t="shared" ca="1" si="109"/>
        <v>-0.91444421632113237</v>
      </c>
      <c r="AAU56" s="484">
        <f t="shared" ca="1" si="109"/>
        <v>-0.53799345446025815</v>
      </c>
      <c r="AAV56" s="484">
        <f t="shared" ca="1" si="106"/>
        <v>-8.8571357168320833E-2</v>
      </c>
      <c r="AAW56" s="484">
        <f t="shared" ca="1" si="106"/>
        <v>-6.3917050252045346E-2</v>
      </c>
      <c r="AAX56" s="484">
        <f t="shared" ca="1" si="106"/>
        <v>-5.3936653874485013E-2</v>
      </c>
      <c r="AAY56" s="484">
        <f t="shared" ca="1" si="91"/>
        <v>-0.12312049482031152</v>
      </c>
      <c r="AAZ56" s="484">
        <f t="shared" ca="1" si="91"/>
        <v>-0.11856365915979221</v>
      </c>
      <c r="ABA56" s="484">
        <f t="shared" ca="1" si="82"/>
        <v>-0.10451532592333997</v>
      </c>
    </row>
    <row r="57" spans="1:729" ht="15" customHeight="1" x14ac:dyDescent="0.35">
      <c r="A57" s="498">
        <v>55</v>
      </c>
      <c r="B57" s="628"/>
      <c r="C57" s="606" t="s">
        <v>3695</v>
      </c>
      <c r="D57" s="629">
        <v>232</v>
      </c>
      <c r="E57" s="630" t="s">
        <v>3696</v>
      </c>
      <c r="F57" s="631" t="s">
        <v>1182</v>
      </c>
      <c r="G57" s="632">
        <v>3546.4270000000001</v>
      </c>
      <c r="H57" s="504">
        <v>1940.9389916320902</v>
      </c>
      <c r="I57" s="505">
        <v>600</v>
      </c>
      <c r="J57" s="633" t="s">
        <v>3697</v>
      </c>
      <c r="K57" s="507">
        <v>0</v>
      </c>
      <c r="L57" s="841" t="s">
        <v>1188</v>
      </c>
      <c r="M57" s="817">
        <v>192</v>
      </c>
      <c r="N57" s="818">
        <v>0.12920000000000001</v>
      </c>
      <c r="O57" s="819">
        <v>1.18E-2</v>
      </c>
      <c r="P57" s="820">
        <v>0</v>
      </c>
      <c r="Q57" s="821">
        <v>0.37590000000000001</v>
      </c>
      <c r="R57" s="818">
        <v>0</v>
      </c>
      <c r="S57" s="822">
        <v>0.13370000000000001</v>
      </c>
      <c r="T57" s="822">
        <v>8.3299999999999999E-2</v>
      </c>
      <c r="U57" s="822">
        <v>2.1739999999999999E-2</v>
      </c>
      <c r="V57" s="822">
        <v>0</v>
      </c>
      <c r="W57" s="633" t="s">
        <v>1188</v>
      </c>
      <c r="X57" s="516" t="s">
        <v>1188</v>
      </c>
      <c r="Y57" s="517" t="s">
        <v>1188</v>
      </c>
      <c r="Z57" s="517">
        <v>0</v>
      </c>
      <c r="AA57" s="875" t="s">
        <v>1188</v>
      </c>
      <c r="AB57" s="520" t="s">
        <v>1188</v>
      </c>
      <c r="AC57" s="576">
        <v>0</v>
      </c>
      <c r="AD57" s="575" t="s">
        <v>1188</v>
      </c>
      <c r="AE57" s="817">
        <v>0</v>
      </c>
      <c r="AF57" s="634" t="s">
        <v>1188</v>
      </c>
      <c r="AG57" s="635" t="s">
        <v>1188</v>
      </c>
      <c r="AH57" s="636" t="s">
        <v>1188</v>
      </c>
      <c r="AI57" s="636" t="s">
        <v>1188</v>
      </c>
      <c r="AJ57" s="636" t="s">
        <v>1188</v>
      </c>
      <c r="AK57" s="637" t="s">
        <v>1188</v>
      </c>
      <c r="AL57" s="638" t="s">
        <v>1188</v>
      </c>
      <c r="AM57" s="639" t="s">
        <v>1188</v>
      </c>
      <c r="AN57" s="636" t="s">
        <v>1188</v>
      </c>
      <c r="AO57" s="636" t="s">
        <v>1188</v>
      </c>
      <c r="AP57" s="636" t="s">
        <v>1188</v>
      </c>
      <c r="AQ57" s="636" t="s">
        <v>1188</v>
      </c>
      <c r="AR57" s="636" t="s">
        <v>1188</v>
      </c>
      <c r="AS57" s="636" t="s">
        <v>1188</v>
      </c>
      <c r="AT57" s="636" t="s">
        <v>1188</v>
      </c>
      <c r="AU57" s="640" t="s">
        <v>1188</v>
      </c>
      <c r="AV57" s="847" t="s">
        <v>3697</v>
      </c>
      <c r="AW57" s="642" t="s">
        <v>1190</v>
      </c>
      <c r="AX57" s="843">
        <v>0</v>
      </c>
      <c r="AY57" s="885" t="s">
        <v>1188</v>
      </c>
      <c r="AZ57" s="800">
        <v>1</v>
      </c>
      <c r="BA57" s="847" t="s">
        <v>3698</v>
      </c>
      <c r="BB57" s="893" t="s">
        <v>1188</v>
      </c>
      <c r="BC57" s="894" t="s">
        <v>1188</v>
      </c>
      <c r="BD57" s="631" t="s">
        <v>1195</v>
      </c>
      <c r="BE57" s="893" t="s">
        <v>1188</v>
      </c>
      <c r="BF57" s="893">
        <v>0</v>
      </c>
      <c r="BG57" s="893" t="s">
        <v>1188</v>
      </c>
      <c r="BH57" s="893" t="s">
        <v>1188</v>
      </c>
      <c r="BI57" s="893" t="s">
        <v>1188</v>
      </c>
      <c r="BJ57" s="534">
        <v>0</v>
      </c>
      <c r="BK57" s="502" t="s">
        <v>1188</v>
      </c>
      <c r="BL57" s="893" t="s">
        <v>1188</v>
      </c>
      <c r="BM57" s="782" t="s">
        <v>1188</v>
      </c>
      <c r="BN57" s="647" t="s">
        <v>1188</v>
      </c>
      <c r="BO57" s="798" t="s">
        <v>3699</v>
      </c>
      <c r="BP57" s="647" t="s">
        <v>1188</v>
      </c>
      <c r="BQ57" s="647">
        <v>0</v>
      </c>
      <c r="BR57" s="647" t="s">
        <v>1188</v>
      </c>
      <c r="BS57" s="647" t="s">
        <v>1188</v>
      </c>
      <c r="BT57" s="647" t="s">
        <v>1188</v>
      </c>
      <c r="BU57" s="647" t="s">
        <v>1188</v>
      </c>
      <c r="BV57" s="648" t="s">
        <v>1188</v>
      </c>
      <c r="BW57" s="859" t="s">
        <v>3700</v>
      </c>
      <c r="BX57" s="650">
        <v>1993</v>
      </c>
      <c r="BY57" s="647" t="s">
        <v>1188</v>
      </c>
      <c r="BZ57" s="651" t="s">
        <v>1188</v>
      </c>
      <c r="CA57" s="647">
        <v>0</v>
      </c>
      <c r="CB57" s="647" t="s">
        <v>1188</v>
      </c>
      <c r="CC57" s="651" t="s">
        <v>1188</v>
      </c>
      <c r="CD57" s="652" t="s">
        <v>1188</v>
      </c>
      <c r="CE57" s="647">
        <v>0</v>
      </c>
      <c r="CF57" s="647">
        <v>0</v>
      </c>
      <c r="CG57" s="523" t="s">
        <v>1188</v>
      </c>
      <c r="CH57" s="647" t="s">
        <v>1188</v>
      </c>
      <c r="CI57" s="647">
        <v>1995</v>
      </c>
      <c r="CJ57" s="647">
        <v>0</v>
      </c>
      <c r="CK57" s="651" t="s">
        <v>2111</v>
      </c>
      <c r="CL57" s="651" t="s">
        <v>1208</v>
      </c>
      <c r="CM57" s="647">
        <v>2</v>
      </c>
      <c r="CN57" s="647" t="s">
        <v>2112</v>
      </c>
      <c r="CO57" s="798" t="s">
        <v>2113</v>
      </c>
      <c r="CP57" s="647">
        <v>2007</v>
      </c>
      <c r="CQ57" s="647">
        <v>3</v>
      </c>
      <c r="CR57" s="650">
        <v>2</v>
      </c>
      <c r="CS57" s="848" t="s">
        <v>1188</v>
      </c>
      <c r="CT57" s="647" t="s">
        <v>1188</v>
      </c>
      <c r="CU57" s="648">
        <v>0</v>
      </c>
      <c r="CV57" s="676" t="s">
        <v>1188</v>
      </c>
      <c r="CW57" s="647" t="s">
        <v>1188</v>
      </c>
      <c r="CX57" s="657">
        <v>0</v>
      </c>
      <c r="CY57" s="650" t="s">
        <v>1188</v>
      </c>
      <c r="CZ57" s="647" t="s">
        <v>1188</v>
      </c>
      <c r="DA57" s="657">
        <v>0</v>
      </c>
      <c r="DB57" s="723">
        <v>18500</v>
      </c>
      <c r="DC57" s="753">
        <v>1</v>
      </c>
      <c r="DD57" s="659" t="s">
        <v>3701</v>
      </c>
      <c r="DE57" s="648">
        <v>2014</v>
      </c>
      <c r="DF57" s="708" t="s">
        <v>1188</v>
      </c>
      <c r="DG57" s="664" t="s">
        <v>1188</v>
      </c>
      <c r="DH57" s="666">
        <v>0</v>
      </c>
      <c r="DI57" s="710" t="s">
        <v>1188</v>
      </c>
      <c r="DJ57" s="557" t="s">
        <v>3702</v>
      </c>
      <c r="DK57" s="665" t="s">
        <v>1188</v>
      </c>
      <c r="DL57" s="666">
        <v>0</v>
      </c>
      <c r="DM57" s="655">
        <v>0</v>
      </c>
      <c r="DN57" s="782" t="s">
        <v>1188</v>
      </c>
      <c r="DO57" s="664" t="s">
        <v>1188</v>
      </c>
      <c r="DP57" s="665">
        <v>0</v>
      </c>
      <c r="DQ57" s="552" t="s">
        <v>1188</v>
      </c>
      <c r="DR57" s="557" t="s">
        <v>3702</v>
      </c>
      <c r="DS57" s="656" t="s">
        <v>1188</v>
      </c>
      <c r="DT57" s="665">
        <v>0</v>
      </c>
      <c r="DU57" s="655">
        <v>0</v>
      </c>
      <c r="DV57" s="536" t="s">
        <v>1188</v>
      </c>
      <c r="DW57" s="507" t="s">
        <v>1188</v>
      </c>
      <c r="DX57" s="507" t="s">
        <v>1188</v>
      </c>
      <c r="DY57" s="647">
        <v>0</v>
      </c>
      <c r="DZ57" s="650">
        <v>0</v>
      </c>
      <c r="EA57" s="807" t="s">
        <v>1188</v>
      </c>
      <c r="EB57" s="751" t="s">
        <v>1188</v>
      </c>
      <c r="EC57" s="647">
        <v>0</v>
      </c>
      <c r="ED57" s="668" t="s">
        <v>1188</v>
      </c>
      <c r="EE57" s="647" t="s">
        <v>1188</v>
      </c>
      <c r="EF57" s="647">
        <v>0</v>
      </c>
      <c r="EG57" s="650" t="s">
        <v>1188</v>
      </c>
      <c r="EH57" s="648" t="s">
        <v>1188</v>
      </c>
      <c r="EI57" s="847" t="s">
        <v>3697</v>
      </c>
      <c r="EJ57" s="642" t="s">
        <v>1190</v>
      </c>
      <c r="EK57" s="650" t="s">
        <v>1188</v>
      </c>
      <c r="EL57" s="886" t="s">
        <v>1188</v>
      </c>
      <c r="EM57" s="669" t="s">
        <v>1188</v>
      </c>
      <c r="EN57" s="647" t="s">
        <v>1188</v>
      </c>
      <c r="EO57" s="670" t="s">
        <v>1188</v>
      </c>
      <c r="EP57" s="556">
        <v>0</v>
      </c>
      <c r="EQ57" s="556" t="s">
        <v>1188</v>
      </c>
      <c r="ER57" s="651" t="s">
        <v>1188</v>
      </c>
      <c r="ES57" s="556" t="s">
        <v>1188</v>
      </c>
      <c r="ET57" s="556">
        <v>0</v>
      </c>
      <c r="EU57" s="671">
        <v>0</v>
      </c>
      <c r="EV57" s="672"/>
      <c r="EW57" s="673"/>
      <c r="EX57" s="674"/>
      <c r="EY57" s="631" t="s">
        <v>1416</v>
      </c>
      <c r="EZ57" s="631">
        <v>1</v>
      </c>
      <c r="FA57" s="675"/>
      <c r="FB57" s="648">
        <v>0</v>
      </c>
      <c r="FC57" s="676"/>
      <c r="FD57" s="647"/>
      <c r="FE57" s="648"/>
      <c r="FF57" s="652" t="s">
        <v>1225</v>
      </c>
      <c r="FG57" s="563" t="s">
        <v>1226</v>
      </c>
      <c r="FH57" s="631" t="str">
        <f t="shared" si="0"/>
        <v>D</v>
      </c>
      <c r="FI57" s="677">
        <f t="shared" si="1"/>
        <v>0</v>
      </c>
      <c r="FJ57" s="678">
        <f t="shared" si="2"/>
        <v>0</v>
      </c>
      <c r="FK57" s="679">
        <f t="shared" si="3"/>
        <v>0</v>
      </c>
      <c r="FL57" s="680">
        <f t="shared" si="4"/>
        <v>0</v>
      </c>
      <c r="FM57" s="681">
        <v>0</v>
      </c>
      <c r="FN57" s="574" t="s">
        <v>1188</v>
      </c>
      <c r="FO57" s="470" t="s">
        <v>1188</v>
      </c>
      <c r="FP57" s="470" t="s">
        <v>1188</v>
      </c>
      <c r="FQ57" s="430">
        <v>0</v>
      </c>
      <c r="FR57" s="682" t="s">
        <v>1188</v>
      </c>
      <c r="FS57" s="369">
        <v>0</v>
      </c>
      <c r="FT57" s="574" t="s">
        <v>1188</v>
      </c>
      <c r="FU57" s="575" t="s">
        <v>1188</v>
      </c>
      <c r="FV57" s="369">
        <v>0</v>
      </c>
      <c r="FW57" s="574" t="s">
        <v>1188</v>
      </c>
      <c r="FX57" s="575" t="s">
        <v>1188</v>
      </c>
      <c r="FY57" s="369">
        <v>0</v>
      </c>
      <c r="FZ57" s="574" t="s">
        <v>1188</v>
      </c>
      <c r="GA57" s="470" t="s">
        <v>1188</v>
      </c>
      <c r="GB57" s="575" t="s">
        <v>1188</v>
      </c>
      <c r="GC57" s="369">
        <v>0</v>
      </c>
      <c r="GD57" s="574" t="s">
        <v>1188</v>
      </c>
      <c r="GE57" s="470" t="s">
        <v>1188</v>
      </c>
      <c r="GF57" s="685" t="s">
        <v>1188</v>
      </c>
      <c r="GG57" s="734">
        <v>0</v>
      </c>
      <c r="GH57" s="574" t="s">
        <v>1188</v>
      </c>
      <c r="GI57" s="684" t="s">
        <v>1188</v>
      </c>
      <c r="GJ57" s="575" t="s">
        <v>1188</v>
      </c>
      <c r="GK57" s="734">
        <v>0</v>
      </c>
      <c r="GL57" s="683" t="s">
        <v>1456</v>
      </c>
      <c r="GM57" s="684" t="s">
        <v>1456</v>
      </c>
      <c r="GN57" s="575" t="s">
        <v>1456</v>
      </c>
      <c r="GO57" s="577">
        <v>0</v>
      </c>
      <c r="GP57" s="687" t="s">
        <v>1188</v>
      </c>
      <c r="GQ57" s="688" t="s">
        <v>1188</v>
      </c>
      <c r="GR57" s="688" t="s">
        <v>1188</v>
      </c>
      <c r="GS57" s="688" t="s">
        <v>1188</v>
      </c>
      <c r="GT57" s="689" t="s">
        <v>1188</v>
      </c>
      <c r="GU57" s="581">
        <v>0</v>
      </c>
      <c r="GV57" s="687" t="s">
        <v>1188</v>
      </c>
      <c r="GW57" s="688" t="s">
        <v>1188</v>
      </c>
      <c r="GX57" s="689" t="s">
        <v>1188</v>
      </c>
      <c r="GY57" s="581">
        <v>0</v>
      </c>
      <c r="GZ57" s="582" t="s">
        <v>1188</v>
      </c>
      <c r="HA57" s="583" t="s">
        <v>1230</v>
      </c>
      <c r="HB57" s="584">
        <v>3</v>
      </c>
      <c r="HC57" s="585">
        <v>0</v>
      </c>
      <c r="HD57" s="586" t="s">
        <v>1188</v>
      </c>
      <c r="HE57" s="690" t="s">
        <v>1188</v>
      </c>
      <c r="HF57" s="587" t="s">
        <v>1188</v>
      </c>
      <c r="HG57" s="587" t="s">
        <v>1188</v>
      </c>
      <c r="HH57" s="588">
        <v>0</v>
      </c>
      <c r="HI57" s="586" t="s">
        <v>1188</v>
      </c>
      <c r="HJ57" s="690" t="s">
        <v>1188</v>
      </c>
      <c r="HK57" s="691" t="s">
        <v>1188</v>
      </c>
      <c r="HL57" s="692">
        <v>0</v>
      </c>
      <c r="HM57" s="693" t="s">
        <v>1188</v>
      </c>
      <c r="HN57" s="592" t="s">
        <v>1188</v>
      </c>
      <c r="HO57" s="681" t="s">
        <v>1188</v>
      </c>
      <c r="HP57" s="574" t="s">
        <v>1188</v>
      </c>
      <c r="HQ57" s="472" t="str">
        <f t="shared" si="5"/>
        <v>-</v>
      </c>
      <c r="HR57" s="593" t="s">
        <v>1188</v>
      </c>
      <c r="HS57" s="574" t="s">
        <v>1188</v>
      </c>
      <c r="HT57" s="574" t="s">
        <v>1188</v>
      </c>
      <c r="HU57" s="574" t="s">
        <v>1188</v>
      </c>
      <c r="HV57" s="574" t="s">
        <v>1188</v>
      </c>
      <c r="HW57" s="574" t="s">
        <v>1188</v>
      </c>
      <c r="HX57" s="574" t="s">
        <v>1188</v>
      </c>
      <c r="HY57" s="574" t="s">
        <v>1188</v>
      </c>
      <c r="HZ57" s="574" t="s">
        <v>1188</v>
      </c>
      <c r="IA57" s="574" t="s">
        <v>1188</v>
      </c>
      <c r="IB57" s="574" t="s">
        <v>1188</v>
      </c>
      <c r="IC57" s="574" t="s">
        <v>1188</v>
      </c>
      <c r="ID57" s="681" t="s">
        <v>1188</v>
      </c>
      <c r="IE57" s="369" t="s">
        <v>1188</v>
      </c>
      <c r="IF57" s="574" t="s">
        <v>1188</v>
      </c>
      <c r="IG57" s="472" t="str">
        <f t="shared" si="6"/>
        <v>-</v>
      </c>
      <c r="IH57" s="609" t="s">
        <v>1188</v>
      </c>
      <c r="II57" s="694" t="s">
        <v>1188</v>
      </c>
      <c r="IJ57" s="695" t="s">
        <v>1188</v>
      </c>
      <c r="IK57" s="696" t="s">
        <v>1188</v>
      </c>
      <c r="IL57" s="696" t="s">
        <v>1188</v>
      </c>
      <c r="IM57" s="697" t="s">
        <v>1188</v>
      </c>
      <c r="IN57" s="599">
        <v>1</v>
      </c>
      <c r="IO57" s="600">
        <v>7</v>
      </c>
      <c r="IP57" s="601">
        <v>7</v>
      </c>
      <c r="IQ57" s="600">
        <v>1</v>
      </c>
      <c r="IR57" s="587">
        <v>1</v>
      </c>
      <c r="IS57" s="601">
        <v>2</v>
      </c>
      <c r="IT57" s="599" t="s">
        <v>1188</v>
      </c>
      <c r="IU57" s="600" t="s">
        <v>1188</v>
      </c>
      <c r="IV57" s="587" t="s">
        <v>1188</v>
      </c>
      <c r="IW57" s="601" t="s">
        <v>1188</v>
      </c>
      <c r="IX57" s="602" t="s">
        <v>1188</v>
      </c>
      <c r="IY57" s="681">
        <v>0</v>
      </c>
      <c r="IZ57" s="719" t="s">
        <v>1188</v>
      </c>
      <c r="JA57" s="681">
        <v>0</v>
      </c>
      <c r="JB57" s="720" t="s">
        <v>1188</v>
      </c>
      <c r="JC57" s="763">
        <v>0</v>
      </c>
      <c r="JD57" s="683" t="s">
        <v>1188</v>
      </c>
      <c r="JE57" s="684" t="s">
        <v>1188</v>
      </c>
      <c r="JF57" s="470" t="s">
        <v>1188</v>
      </c>
      <c r="JG57" s="472" t="s">
        <v>1188</v>
      </c>
      <c r="JH57" s="763">
        <v>0</v>
      </c>
      <c r="JI57" s="683" t="s">
        <v>1188</v>
      </c>
      <c r="JJ57" s="684" t="s">
        <v>1188</v>
      </c>
      <c r="JK57" s="684" t="s">
        <v>1188</v>
      </c>
      <c r="JL57" s="764" t="s">
        <v>1188</v>
      </c>
      <c r="JM57" s="734">
        <v>0</v>
      </c>
      <c r="JN57" s="683" t="s">
        <v>1188</v>
      </c>
      <c r="JO57" s="683" t="s">
        <v>1188</v>
      </c>
      <c r="JP57" s="684" t="s">
        <v>1188</v>
      </c>
      <c r="JQ57" s="684" t="s">
        <v>1188</v>
      </c>
      <c r="JR57" s="764" t="s">
        <v>1188</v>
      </c>
      <c r="JS57" s="734">
        <v>0</v>
      </c>
      <c r="JT57" s="683" t="s">
        <v>1188</v>
      </c>
      <c r="JU57" s="684" t="s">
        <v>1188</v>
      </c>
      <c r="JV57" s="684" t="s">
        <v>1188</v>
      </c>
      <c r="JW57" s="764" t="s">
        <v>1188</v>
      </c>
      <c r="JX57" s="606">
        <v>0</v>
      </c>
      <c r="JY57" s="607" t="s">
        <v>1188</v>
      </c>
      <c r="JZ57" s="606" t="s">
        <v>1188</v>
      </c>
      <c r="KA57" s="606">
        <f t="shared" si="7"/>
        <v>0</v>
      </c>
      <c r="KB57" s="606"/>
      <c r="KC57" s="606"/>
      <c r="KD57" s="606"/>
      <c r="KE57" s="606"/>
      <c r="KF57" s="606">
        <f t="shared" si="8"/>
        <v>0</v>
      </c>
      <c r="KG57" s="606"/>
      <c r="KH57" s="606"/>
      <c r="KI57" s="606"/>
      <c r="KJ57" s="606"/>
      <c r="KK57" s="606">
        <v>1</v>
      </c>
      <c r="KL57" s="606">
        <v>1</v>
      </c>
      <c r="KM57" s="608">
        <f t="shared" si="9"/>
        <v>0.14852626323699952</v>
      </c>
      <c r="KN57" s="609">
        <v>-1.7573686838150024</v>
      </c>
      <c r="KO57" s="609">
        <v>2.403846263885498</v>
      </c>
      <c r="KP57" s="610">
        <v>8</v>
      </c>
      <c r="KQ57" s="608">
        <f t="shared" si="10"/>
        <v>0.22104668617248535</v>
      </c>
      <c r="KR57" s="609">
        <v>-1.3947665691375732</v>
      </c>
      <c r="KS57" s="609">
        <v>7.2115383148193359</v>
      </c>
      <c r="KT57" s="610">
        <v>9</v>
      </c>
      <c r="KU57" s="610">
        <v>23</v>
      </c>
      <c r="KV57" s="563" t="s">
        <v>1237</v>
      </c>
      <c r="KW57" s="606" t="s">
        <v>3695</v>
      </c>
      <c r="KX57" s="700" t="str">
        <f t="shared" ca="1" si="11"/>
        <v>D</v>
      </c>
      <c r="KY57" s="701">
        <f t="shared" ca="1" si="12"/>
        <v>5.9112795610047293E-2</v>
      </c>
      <c r="KZ57" s="702">
        <f t="shared" ca="1" si="13"/>
        <v>3.5294117647058823E-2</v>
      </c>
      <c r="LA57" s="703">
        <f t="shared" ca="1" si="54"/>
        <v>9.8609523809523814E-2</v>
      </c>
      <c r="LB57" s="703">
        <f t="shared" ca="1" si="92"/>
        <v>0</v>
      </c>
      <c r="LC57" s="704">
        <f t="shared" ca="1" si="93"/>
        <v>0.10254754098360655</v>
      </c>
      <c r="LD57" s="696" cm="1">
        <f t="array" aca="1" ref="LD57" ca="1">INDIRECT(LD$203&amp;ROW())*LD$205</f>
        <v>0</v>
      </c>
      <c r="LE57" s="696" cm="1">
        <f t="array" aca="1" ref="LE57" ca="1">INDIRECT(LE$203&amp;ROW())*LE$205</f>
        <v>0</v>
      </c>
      <c r="LF57" s="696" cm="1">
        <f t="array" aca="1" ref="LF57" ca="1">INDIRECT(LF$203&amp;ROW())*LF$205</f>
        <v>0</v>
      </c>
      <c r="LG57" s="696" cm="1">
        <f t="array" aca="1" ref="LG57" ca="1">INDIRECT(LG$203&amp;ROW())*LG$205</f>
        <v>0</v>
      </c>
      <c r="LH57" s="696" cm="1">
        <f t="array" aca="1" ref="LH57" ca="1">INDIRECT(LH$203&amp;ROW())*LH$205</f>
        <v>0</v>
      </c>
      <c r="LI57" s="696" cm="1">
        <f t="array" aca="1" ref="LI57" ca="1">INDIRECT(LI$203&amp;ROW())*LI$205</f>
        <v>0</v>
      </c>
      <c r="LJ57" s="696" cm="1">
        <f t="array" aca="1" ref="LJ57" ca="1">INDIRECT(LJ$203&amp;ROW())*LJ$205</f>
        <v>3</v>
      </c>
      <c r="LK57" s="696" cm="1">
        <f t="array" aca="1" ref="LK57" ca="1">INDIRECT(LK$203&amp;ROW())*LK$205</f>
        <v>0</v>
      </c>
      <c r="LL57" s="696" cm="1">
        <f t="array" aca="1" ref="LL57" ca="1">INDIRECT(LL$203&amp;ROW())*LL$205</f>
        <v>0</v>
      </c>
      <c r="LM57" s="696" cm="1">
        <f t="array" aca="1" ref="LM57" ca="1">INDIRECT(LM$203&amp;ROW())*LM$205</f>
        <v>0</v>
      </c>
      <c r="LN57" s="696" cm="1">
        <f t="array" aca="1" ref="LN57" ca="1">INDIRECT(LN$203&amp;ROW())*LN$205</f>
        <v>0</v>
      </c>
      <c r="LO57" s="696" cm="1">
        <f t="array" aca="1" ref="LO57" ca="1">INDIRECT(LO$203&amp;ROW())*LO$205</f>
        <v>0</v>
      </c>
      <c r="LP57" s="696" cm="1">
        <f t="array" aca="1" ref="LP57" ca="1">INDIRECT(LP$203&amp;ROW())*LP$205</f>
        <v>0</v>
      </c>
      <c r="LQ57" s="696" cm="1">
        <f t="array" aca="1" ref="LQ57" ca="1">IF(INDIRECT(LQ$203&amp;ROW())="-",0,INDIRECT(LQ$203&amp;ROW())*LQ$205)</f>
        <v>0</v>
      </c>
      <c r="LR57" s="696" cm="1">
        <f t="array" aca="1" ref="LR57" ca="1">INDIRECT(LR$203&amp;ROW())*LR$205</f>
        <v>0</v>
      </c>
      <c r="LS57" s="696" cm="1">
        <f t="array" aca="1" ref="LS57" ca="1">IF(INDIRECT(LS$203&amp;ROW())="-",0,INDIRECT(LS$203&amp;ROW())*LS$205)</f>
        <v>7.0800000000000002E-2</v>
      </c>
      <c r="LT57" s="696" cm="1">
        <f t="array" aca="1" ref="LT57" ca="1">INDIRECT(LT$203&amp;ROW())*LT$205</f>
        <v>0</v>
      </c>
      <c r="LU57" s="696" cm="1">
        <f t="array" aca="1" ref="LU57" ca="1">INDIRECT(LU$203&amp;ROW())*LU$205</f>
        <v>0</v>
      </c>
      <c r="LV57" s="696" cm="1">
        <f t="array" aca="1" ref="LV57" ca="1">INDIRECT(LV$203&amp;ROW())*LV$205</f>
        <v>0</v>
      </c>
      <c r="LW57" s="696" cm="1">
        <f t="array" aca="1" ref="LW57" ca="1">INDIRECT(LW$203&amp;ROW())*LW$205</f>
        <v>0</v>
      </c>
      <c r="LX57" s="696" cm="1">
        <f t="array" aca="1" ref="LX57" ca="1">INDIRECT(LX$203&amp;ROW())*LX$205</f>
        <v>2</v>
      </c>
      <c r="LY57" s="696" cm="1">
        <f t="array" aca="1" ref="LY57" ca="1">IF(INDIRECT(LY$203&amp;ROW())="-",0,INDIRECT(LY$203&amp;ROW())*LY$205)</f>
        <v>0</v>
      </c>
      <c r="LZ57" s="696" cm="1">
        <f t="array" aca="1" ref="LZ57" ca="1">INDIRECT(LZ$203&amp;ROW())*LZ$205</f>
        <v>0</v>
      </c>
      <c r="MA57" s="696" cm="1">
        <f t="array" aca="1" ref="MA57" ca="1">INDIRECT(MA$203&amp;ROW())*MA$205</f>
        <v>0</v>
      </c>
      <c r="MB57" s="696" cm="1">
        <f t="array" aca="1" ref="MB57" ca="1">INDIRECT(MB$203&amp;ROW())*MB$205</f>
        <v>0</v>
      </c>
      <c r="MC57" s="696" cm="1">
        <f t="array" aca="1" ref="MC57" ca="1">IF($MB57=0,0,INDIRECT(MC$203&amp;ROW())*MC$205)</f>
        <v>0</v>
      </c>
      <c r="MD57" s="696" cm="1">
        <f t="array" aca="1" ref="MD57" ca="1">IF($MB57=0,0,INDIRECT(MD$203&amp;ROW())*MD$205)</f>
        <v>0</v>
      </c>
      <c r="ME57" s="696" cm="1">
        <f t="array" aca="1" ref="ME57" ca="1">IF($MB57=0,0,INDIRECT(ME$203&amp;ROW())*ME$205)</f>
        <v>0</v>
      </c>
      <c r="MF57" s="696" cm="1">
        <f t="array" aca="1" ref="MF57" ca="1">IF($MB57=0,0,INDIRECT(MF$203&amp;ROW())*MF$205)</f>
        <v>0</v>
      </c>
      <c r="MG57" s="696" cm="1">
        <f t="array" aca="1" ref="MG57" ca="1">INDIRECT(MG$203&amp;ROW())*MG$205</f>
        <v>0</v>
      </c>
      <c r="MH57" s="696" cm="1">
        <f t="array" aca="1" ref="MH57" ca="1">IF($MG57=0,0,INDIRECT(MH$203&amp;ROW())*MH$205)</f>
        <v>0</v>
      </c>
      <c r="MI57" s="696" cm="1">
        <f t="array" aca="1" ref="MI57" ca="1">IF($MG57=0,0,INDIRECT(MI$203&amp;ROW())*MI$205)</f>
        <v>0</v>
      </c>
      <c r="MJ57" s="696" cm="1">
        <f t="array" aca="1" ref="MJ57" ca="1">INDIRECT(MJ$203&amp;ROW())*MJ$205</f>
        <v>0</v>
      </c>
      <c r="MK57" s="696" cm="1">
        <f t="array" aca="1" ref="MK57" ca="1">INDIRECT(MK$203&amp;ROW())*MK$205</f>
        <v>0</v>
      </c>
      <c r="ML57" s="696" cm="1">
        <f t="array" aca="1" ref="ML57" ca="1">INDIRECT(ML$203&amp;ROW())*ML$205</f>
        <v>0</v>
      </c>
      <c r="MM57" s="696" cm="1">
        <f t="array" aca="1" ref="MM57" ca="1">INDIRECT(MM$203&amp;ROW())*MM$205</f>
        <v>0</v>
      </c>
      <c r="MN57" s="696" cm="1">
        <f t="array" aca="1" ref="MN57" ca="1">INDIRECT(MN$203&amp;ROW())*MN$205</f>
        <v>0</v>
      </c>
      <c r="MO57" s="696" cm="1">
        <f t="array" aca="1" ref="MO57" ca="1">INDIRECT(MO$203&amp;ROW())*MO$205</f>
        <v>0</v>
      </c>
      <c r="MP57" s="696" cm="1">
        <f t="array" aca="1" ref="MP57" ca="1">INDIRECT(MP$203&amp;ROW())*MP$205</f>
        <v>0</v>
      </c>
      <c r="MQ57" s="696" cm="1">
        <f t="array" aca="1" ref="MQ57" ca="1">INDIRECT(MQ$203&amp;ROW())*MQ$205</f>
        <v>0</v>
      </c>
      <c r="MR57" s="696" cm="1">
        <f t="array" aca="1" ref="MR57" ca="1">INDIRECT(MR$203&amp;ROW())*MR$205</f>
        <v>2</v>
      </c>
      <c r="MS57" s="696" cm="1">
        <f t="array" aca="1" ref="MS57" ca="1">INDIRECT(MS$203&amp;ROW())*MS$205</f>
        <v>2</v>
      </c>
      <c r="MT57" s="696" cm="1">
        <f t="array" aca="1" ref="MT57" ca="1">INDIRECT(MT$203&amp;ROW())*MT$205</f>
        <v>0</v>
      </c>
      <c r="MU57" s="696" cm="1">
        <f t="array" aca="1" ref="MU57" ca="1">INDIRECT(MU$203&amp;ROW())*MU$205</f>
        <v>0</v>
      </c>
      <c r="MV57" s="696" cm="1">
        <f t="array" aca="1" ref="MV57" ca="1">IF(INDIRECT(MV$203&amp;ROW())="-",0,INDIRECT(MV$203&amp;ROW())*MV$205)</f>
        <v>2.2553999999999998</v>
      </c>
      <c r="MW57" s="696" cm="1">
        <f t="array" aca="1" ref="MW57" ca="1">INDIRECT(MW$203&amp;ROW())*MW$205</f>
        <v>0</v>
      </c>
      <c r="MX57" s="696" cm="1">
        <f t="array" aca="1" ref="MX57" ca="1">INDIRECT(MX$203&amp;ROW())*MX$205</f>
        <v>0</v>
      </c>
      <c r="MY57" s="696" cm="1">
        <f t="array" aca="1" ref="MY57" ca="1">INDIRECT(MY$203&amp;ROW())*MY$205</f>
        <v>0</v>
      </c>
      <c r="NA57" s="701">
        <f t="shared" si="16"/>
        <v>7.3170731707317069E-2</v>
      </c>
      <c r="NB57" s="617">
        <f t="shared" si="17"/>
        <v>0.14369999999999999</v>
      </c>
      <c r="NC57" s="695">
        <f t="shared" si="18"/>
        <v>0</v>
      </c>
      <c r="ND57" s="697">
        <f t="shared" si="19"/>
        <v>8.7996296296296295E-2</v>
      </c>
      <c r="NE57" s="694">
        <f t="shared" si="20"/>
        <v>7.6216757000903343E-2</v>
      </c>
      <c r="NF57" s="682" t="str">
        <f t="shared" si="21"/>
        <v>D</v>
      </c>
      <c r="NH57" s="606" t="s">
        <v>3695</v>
      </c>
      <c r="NI57" s="563" t="str">
        <f t="shared" si="22"/>
        <v>D</v>
      </c>
      <c r="NJ57" s="563" t="str">
        <f t="shared" si="23"/>
        <v>D</v>
      </c>
      <c r="NK57" s="563" t="str">
        <f t="shared" ca="1" si="24"/>
        <v>D</v>
      </c>
      <c r="NL57" s="563" t="str">
        <f t="shared" ca="1" si="25"/>
        <v>D</v>
      </c>
      <c r="NM57" s="563" t="str">
        <f t="shared" ca="1" si="26"/>
        <v>D</v>
      </c>
      <c r="NN57" s="563" t="str">
        <f t="shared" ca="1" si="55"/>
        <v>D</v>
      </c>
      <c r="NO57" s="563" t="str">
        <f t="shared" ca="1" si="56"/>
        <v>D</v>
      </c>
      <c r="NP57" s="606" t="str">
        <f t="shared" si="27"/>
        <v>-</v>
      </c>
      <c r="NQ57" s="682" t="str">
        <f t="shared" si="28"/>
        <v>-</v>
      </c>
      <c r="NR57" s="682" t="e">
        <f>IF(OR(AND(NI57="A",OR(NJ57="C",NJ57="D")),AND(NI57="A",OR(#REF!="C",#REF!="D")),AND(NI57="B",OR(NJ57="D",#REF!="D")),AND(OR(NI57="C",NI57="D"),OR(NJ57="A",NJ57="B")),AND(OR(NI57="C",NI57="D"),OR(#REF!="A",#REF!="B")),AND(OR(NJ57="A",#REF!="A",NJ57="B",#REF!="B"),OR(NP57="-",NQ57="-")),AND(OR(NJ57="C",#REF!="C",NJ57="D",#REF!="D"),NP57="Yes")),"Yes","-")</f>
        <v>#REF!</v>
      </c>
      <c r="NS57" s="607"/>
      <c r="NT57" s="619">
        <f t="shared" si="29"/>
        <v>0.12920000000000001</v>
      </c>
      <c r="NU57" s="619">
        <f t="shared" si="30"/>
        <v>7.6216757000903343E-2</v>
      </c>
      <c r="NV57" s="619">
        <f t="shared" ca="1" si="31"/>
        <v>5.9112795610047293E-2</v>
      </c>
      <c r="NW57" s="619">
        <f t="shared" ca="1" si="57"/>
        <v>5.9620474961985817E-2</v>
      </c>
      <c r="NX57" s="619">
        <f t="shared" ca="1" si="58"/>
        <v>0.11306689715594531</v>
      </c>
      <c r="NY57" s="620">
        <f t="shared" ca="1" si="59"/>
        <v>6.4600019178867346E-2</v>
      </c>
      <c r="NZ57" s="620">
        <f t="shared" ca="1" si="60"/>
        <v>0.15523581075762907</v>
      </c>
      <c r="OA57" s="705" t="s">
        <v>1188</v>
      </c>
      <c r="OB57" s="706" t="s">
        <v>1188</v>
      </c>
      <c r="OC57" s="494"/>
      <c r="OE57" s="606" t="s">
        <v>3695</v>
      </c>
      <c r="OF57" s="700" t="str">
        <f t="shared" ca="1" si="32"/>
        <v>D</v>
      </c>
      <c r="OG57" s="701">
        <f t="shared" ca="1" si="61"/>
        <v>5.9620474961985817E-2</v>
      </c>
      <c r="OH57" s="705">
        <f t="shared" ca="1" si="33"/>
        <v>6.1353579175704984E-2</v>
      </c>
      <c r="OI57" s="696">
        <f t="shared" ca="1" si="34"/>
        <v>0.1346272642409034</v>
      </c>
      <c r="OJ57" s="696">
        <f t="shared" ca="1" si="35"/>
        <v>0</v>
      </c>
      <c r="OK57" s="697">
        <f t="shared" ca="1" si="36"/>
        <v>4.2501056431334908E-2</v>
      </c>
      <c r="OL57" s="696" cm="1">
        <f t="array" aca="1" ref="OL57" ca="1">INDIRECT(OL$203&amp;ROW())*OL$205</f>
        <v>0</v>
      </c>
      <c r="OM57" s="696" cm="1">
        <f t="array" aca="1" ref="OM57" ca="1">INDIRECT(OM$203&amp;ROW())*OM$205</f>
        <v>0</v>
      </c>
      <c r="ON57" s="696" cm="1">
        <f t="array" aca="1" ref="ON57" ca="1">INDIRECT(ON$203&amp;ROW())*ON$205</f>
        <v>0</v>
      </c>
      <c r="OO57" s="696" cm="1">
        <f t="array" aca="1" ref="OO57" ca="1">INDIRECT(OO$203&amp;ROW())*OO$205</f>
        <v>0</v>
      </c>
      <c r="OP57" s="696" cm="1">
        <f t="array" aca="1" ref="OP57" ca="1">INDIRECT(OP$203&amp;ROW())*OP$205</f>
        <v>0</v>
      </c>
      <c r="OQ57" s="696" cm="1">
        <f t="array" aca="1" ref="OQ57" ca="1">INDIRECT(OQ$203&amp;ROW())*OQ$205</f>
        <v>0</v>
      </c>
      <c r="OR57" s="696" cm="1">
        <f t="array" aca="1" ref="OR57" ca="1">INDIRECT(OR$203&amp;ROW())*OR$205</f>
        <v>1.4141999999999999</v>
      </c>
      <c r="OS57" s="696" cm="1">
        <f t="array" aca="1" ref="OS57" ca="1">INDIRECT(OS$203&amp;ROW())*OS$205</f>
        <v>0</v>
      </c>
      <c r="OT57" s="696" cm="1">
        <f t="array" aca="1" ref="OT57" ca="1">INDIRECT(OT$203&amp;ROW())*OT$205</f>
        <v>0</v>
      </c>
      <c r="OU57" s="696" cm="1">
        <f t="array" aca="1" ref="OU57" ca="1">INDIRECT(OU$203&amp;ROW())*OU$205</f>
        <v>0</v>
      </c>
      <c r="OV57" s="696" cm="1">
        <f t="array" aca="1" ref="OV57" ca="1">INDIRECT(OV$203&amp;ROW())*OV$205</f>
        <v>0</v>
      </c>
      <c r="OW57" s="696" cm="1">
        <f t="array" aca="1" ref="OW57" ca="1">INDIRECT(OW$203&amp;ROW())*OW$205</f>
        <v>0</v>
      </c>
      <c r="OX57" s="696" cm="1">
        <f t="array" aca="1" ref="OX57" ca="1">INDIRECT(OX$203&amp;ROW())*OX$205</f>
        <v>0</v>
      </c>
      <c r="OY57" s="696" cm="1">
        <f t="array" aca="1" ref="OY57" ca="1">IF(INDIRECT(OY$203&amp;ROW())="-",0,INDIRECT(OY$203&amp;ROW())*OY$205)</f>
        <v>0</v>
      </c>
      <c r="OZ57" s="696" cm="1">
        <f t="array" aca="1" ref="OZ57" ca="1">INDIRECT(OZ$203&amp;ROW())*OZ$205</f>
        <v>0</v>
      </c>
      <c r="PA57" s="696" cm="1">
        <f t="array" aca="1" ref="PA57" ca="1">IF(INDIRECT(PA$203&amp;ROW())="-",0,INDIRECT(PA$203&amp;ROW())*PA$205)</f>
        <v>1.0424119999999999E-2</v>
      </c>
      <c r="PB57" s="705" cm="1">
        <f t="array" aca="1" ref="PB57" ca="1">INDIRECT(PB$203&amp;ROW())*PB$205</f>
        <v>0</v>
      </c>
      <c r="PC57" s="696" cm="1">
        <f t="array" aca="1" ref="PC57" ca="1">INDIRECT(PC$203&amp;ROW())*PC$205</f>
        <v>0</v>
      </c>
      <c r="PD57" s="696" cm="1">
        <f t="array" aca="1" ref="PD57" ca="1">INDIRECT(PD$203&amp;ROW())*PD$205</f>
        <v>0</v>
      </c>
      <c r="PE57" s="696" cm="1">
        <f t="array" aca="1" ref="PE57" ca="1">INDIRECT(PE$203&amp;ROW())*PE$205</f>
        <v>0</v>
      </c>
      <c r="PF57" s="696" cm="1">
        <f t="array" aca="1" ref="PF57" ca="1">INDIRECT(PF$203&amp;ROW())*PF$205</f>
        <v>1.3308</v>
      </c>
      <c r="PG57" s="696" cm="1">
        <f t="array" aca="1" ref="PG57" ca="1">IF(INDIRECT(PG$203&amp;ROW())="-",0,INDIRECT(PG$203&amp;ROW())*PG$205)</f>
        <v>0</v>
      </c>
      <c r="PH57" s="696" cm="1">
        <f t="array" aca="1" ref="PH57" ca="1">INDIRECT(PH$203&amp;ROW())*PH$205</f>
        <v>0</v>
      </c>
      <c r="PI57" s="696" cm="1">
        <f t="array" aca="1" ref="PI57" ca="1">INDIRECT(PI$203&amp;ROW())*PI$205</f>
        <v>0</v>
      </c>
      <c r="PJ57" s="696" cm="1">
        <f t="array" aca="1" ref="PJ57" ca="1">INDIRECT(PJ$203&amp;ROW())*PJ$205</f>
        <v>0</v>
      </c>
      <c r="PK57" s="696" cm="1">
        <f t="array" aca="1" ref="PK57" ca="1">IF($PJ57=0,0,INDIRECT(PK$203&amp;ROW())*PK$205)</f>
        <v>0</v>
      </c>
      <c r="PL57" s="696" cm="1">
        <f t="array" aca="1" ref="PL57" ca="1">IF($MPE57=0,0,INDIRECT(PL$203&amp;ROW())*PL$205)</f>
        <v>0</v>
      </c>
      <c r="PM57" s="696" cm="1">
        <f t="array" aca="1" ref="PM57" ca="1">IF($MPE57=0,0,INDIRECT(PM$203&amp;ROW())*PM$205)</f>
        <v>0</v>
      </c>
      <c r="PN57" s="696" cm="1">
        <f t="array" aca="1" ref="PN57" ca="1">IF($PJ57=0,0,INDIRECT(PN$203&amp;ROW())*PN$205)</f>
        <v>0</v>
      </c>
      <c r="PO57" s="696" cm="1">
        <f t="array" aca="1" ref="PO57" ca="1">INDIRECT(PO$203&amp;ROW())*PO$205</f>
        <v>0</v>
      </c>
      <c r="PP57" s="696" cm="1">
        <f t="array" aca="1" ref="PP57" ca="1">IF($PO57=0,0,INDIRECT(PP$203&amp;ROW())*PP$205)</f>
        <v>0</v>
      </c>
      <c r="PQ57" s="696" cm="1">
        <f t="array" aca="1" ref="PQ57" ca="1">IF($PO57=0,0,INDIRECT(PQ$203&amp;ROW())*PQ$205)</f>
        <v>0</v>
      </c>
      <c r="PR57" s="696" cm="1">
        <f t="array" aca="1" ref="PR57" ca="1">INDIRECT(PR$203&amp;ROW())*PR$205</f>
        <v>0</v>
      </c>
      <c r="PS57" s="696" cm="1">
        <f t="array" aca="1" ref="PS57" ca="1">INDIRECT(PS$203&amp;ROW())*PS$205</f>
        <v>0</v>
      </c>
      <c r="PT57" s="696" cm="1">
        <f t="array" aca="1" ref="PT57" ca="1">INDIRECT(PT$203&amp;ROW())*PT$205</f>
        <v>0</v>
      </c>
      <c r="PU57" s="696" cm="1">
        <f t="array" aca="1" ref="PU57" ca="1">INDIRECT(PU$203&amp;ROW())*PU$205</f>
        <v>0</v>
      </c>
      <c r="PV57" s="696" cm="1">
        <f t="array" aca="1" ref="PV57" ca="1">INDIRECT(PV$203&amp;ROW())*PV$205</f>
        <v>0</v>
      </c>
      <c r="PW57" s="696" cm="1">
        <f t="array" aca="1" ref="PW57" ca="1">INDIRECT(PW$203&amp;ROW())*PW$205</f>
        <v>0</v>
      </c>
      <c r="PX57" s="696" cm="1">
        <f t="array" aca="1" ref="PX57" ca="1">INDIRECT(PX$203&amp;ROW())*PX$205</f>
        <v>0</v>
      </c>
      <c r="PY57" s="696" cm="1">
        <f t="array" aca="1" ref="PY57" ca="1">INDIRECT(PY$203&amp;ROW())*PY$205</f>
        <v>0</v>
      </c>
      <c r="PZ57" s="696" cm="1">
        <f t="array" aca="1" ref="PZ57" ca="1">INDIRECT(PZ$203&amp;ROW())*PZ$205</f>
        <v>0.17430000000000001</v>
      </c>
      <c r="QA57" s="696" cm="1">
        <f t="array" aca="1" ref="QA57" ca="1">INDIRECT(QA$203&amp;ROW())*QA$205</f>
        <v>0.31659999999999999</v>
      </c>
      <c r="QB57" s="696" cm="1">
        <f t="array" aca="1" ref="QB57" ca="1">INDIRECT(QB$203&amp;ROW())*QB$205</f>
        <v>0</v>
      </c>
      <c r="QC57" s="696" cm="1">
        <f t="array" aca="1" ref="QC57" ca="1">INDIRECT(QC$203&amp;ROW())*QC$205</f>
        <v>0</v>
      </c>
      <c r="QD57" s="696" cm="1">
        <f t="array" aca="1" ref="QD57" ca="1">IF(INDIRECT(QD$203&amp;ROW())="-",0,INDIRECT(QD$203&amp;ROW())*QD$205)</f>
        <v>0.23084019</v>
      </c>
      <c r="QE57" s="696" cm="1">
        <f t="array" aca="1" ref="QE57" ca="1">INDIRECT(QE$203&amp;ROW())*QE$205</f>
        <v>0</v>
      </c>
      <c r="QF57" s="696" cm="1">
        <f t="array" aca="1" ref="QF57" ca="1">INDIRECT(QF$203&amp;ROW())*QF$205</f>
        <v>0</v>
      </c>
      <c r="QG57" s="696" cm="1">
        <f t="array" aca="1" ref="QG57" ca="1">INDIRECT(QG$203&amp;ROW())*QG$205</f>
        <v>0</v>
      </c>
      <c r="QI57" s="606" t="s">
        <v>3695</v>
      </c>
      <c r="QJ57" s="700" t="str">
        <f t="shared" ca="1" si="37"/>
        <v>D</v>
      </c>
      <c r="QK57" s="701">
        <f t="shared" ca="1" si="62"/>
        <v>0.11306689715594531</v>
      </c>
      <c r="QL57" s="705">
        <f t="shared" ca="1" si="94"/>
        <v>6.2403835939107866E-2</v>
      </c>
      <c r="QM57" s="696">
        <f t="shared" ca="1" si="95"/>
        <v>0.11490623848657429</v>
      </c>
      <c r="QN57" s="696">
        <f t="shared" ca="1" si="40"/>
        <v>0</v>
      </c>
      <c r="QO57" s="697">
        <f t="shared" ca="1" si="41"/>
        <v>0.27495751419809911</v>
      </c>
      <c r="QP57" s="696" cm="1">
        <f t="array" aca="1" ref="QP57" ca="1">INDIRECT(QP$203&amp;ROW())*QP$205</f>
        <v>0</v>
      </c>
      <c r="QQ57" s="696" cm="1">
        <f t="array" aca="1" ref="QQ57" ca="1">INDIRECT(QQ$203&amp;ROW())*QQ$205</f>
        <v>0</v>
      </c>
      <c r="QR57" s="696" cm="1">
        <f t="array" aca="1" ref="QR57" ca="1">INDIRECT(QR$203&amp;ROW())*QR$205</f>
        <v>0</v>
      </c>
      <c r="QS57" s="696" cm="1">
        <f t="array" aca="1" ref="QS57" ca="1">INDIRECT(QS$203&amp;ROW())*QS$205</f>
        <v>0</v>
      </c>
      <c r="QT57" s="696" cm="1">
        <f t="array" aca="1" ref="QT57" ca="1">INDIRECT(QT$203&amp;ROW())*QT$205</f>
        <v>0</v>
      </c>
      <c r="QU57" s="696" cm="1">
        <f t="array" aca="1" ref="QU57" ca="1">INDIRECT(QU$203&amp;ROW())*QU$205</f>
        <v>0</v>
      </c>
      <c r="QV57" s="696" cm="1">
        <f t="array" aca="1" ref="QV57" ca="1">INDIRECT(QV$203&amp;ROW())*QV$205</f>
        <v>0.24117831443907087</v>
      </c>
      <c r="QW57" s="696" cm="1">
        <f t="array" aca="1" ref="QW57" ca="1">INDIRECT(QW$203&amp;ROW())*QW$205</f>
        <v>0</v>
      </c>
      <c r="QX57" s="696" cm="1">
        <f t="array" aca="1" ref="QX57" ca="1">INDIRECT(QX$203&amp;ROW())*QX$205</f>
        <v>0</v>
      </c>
      <c r="QY57" s="696" cm="1">
        <f t="array" aca="1" ref="QY57" ca="1">INDIRECT(QY$203&amp;ROW())*QY$205</f>
        <v>0</v>
      </c>
      <c r="QZ57" s="696" cm="1">
        <f t="array" aca="1" ref="QZ57" ca="1">INDIRECT(QZ$203&amp;ROW())*QZ$205</f>
        <v>0</v>
      </c>
      <c r="RA57" s="696" cm="1">
        <f t="array" aca="1" ref="RA57" ca="1">INDIRECT(RA$203&amp;ROW())*RA$205</f>
        <v>0</v>
      </c>
      <c r="RB57" s="696" cm="1">
        <f t="array" aca="1" ref="RB57" ca="1">INDIRECT(RB$203&amp;ROW())*RB$205</f>
        <v>0</v>
      </c>
      <c r="RC57" s="696" cm="1">
        <f t="array" aca="1" ref="RC57" ca="1">IF(INDIRECT(RC$203&amp;ROW())="-",0,INDIRECT(RC$203&amp;ROW())*RC$205)</f>
        <v>0</v>
      </c>
      <c r="RD57" s="696" cm="1">
        <f t="array" aca="1" ref="RD57" ca="1">INDIRECT(RD$203&amp;ROW())*RD$205</f>
        <v>0</v>
      </c>
      <c r="RE57" s="696" cm="1">
        <f t="array" aca="1" ref="RE57" ca="1">IF(INDIRECT(RE$203&amp;ROW())="-",0,INDIRECT(RE$203&amp;ROW())*RE$205)</f>
        <v>7.4681066883686663E-4</v>
      </c>
      <c r="RF57" s="705" cm="1">
        <f t="array" aca="1" ref="RF57" ca="1">INDIRECT(RF$203&amp;ROW())*RF$205</f>
        <v>0</v>
      </c>
      <c r="RG57" s="696" cm="1">
        <f t="array" aca="1" ref="RG57" ca="1">INDIRECT(RG$203&amp;ROW())*RG$205</f>
        <v>0</v>
      </c>
      <c r="RH57" s="696" cm="1">
        <f t="array" aca="1" ref="RH57" ca="1">INDIRECT(RH$203&amp;ROW())*RH$205</f>
        <v>0</v>
      </c>
      <c r="RI57" s="696" cm="1">
        <f t="array" aca="1" ref="RI57" ca="1">INDIRECT(RI$203&amp;ROW())*RI$205</f>
        <v>0</v>
      </c>
      <c r="RJ57" s="696" cm="1">
        <f t="array" aca="1" ref="RJ57" ca="1">INDIRECT(RJ$203&amp;ROW())*RJ$205</f>
        <v>0.12226723336432462</v>
      </c>
      <c r="RK57" s="696" cm="1">
        <f t="array" aca="1" ref="RK57" ca="1">IF(INDIRECT(RK$203&amp;ROW())="-",0,INDIRECT(RK$203&amp;ROW())*RK$205)</f>
        <v>0</v>
      </c>
      <c r="RL57" s="696" cm="1">
        <f t="array" aca="1" ref="RL57" ca="1">INDIRECT(RL$203&amp;ROW())*RL$205</f>
        <v>0</v>
      </c>
      <c r="RM57" s="696" cm="1">
        <f t="array" aca="1" ref="RM57" ca="1">INDIRECT(RM$203&amp;ROW())*RM$205</f>
        <v>0</v>
      </c>
      <c r="RN57" s="696" cm="1">
        <f t="array" aca="1" ref="RN57" ca="1">INDIRECT(RN$203&amp;ROW())*RN$205</f>
        <v>0</v>
      </c>
      <c r="RO57" s="696" cm="1">
        <f t="array" aca="1" ref="RO57" ca="1">IF($RN57=0,0,INDIRECT(RO$203&amp;ROW())*RO$205)</f>
        <v>0</v>
      </c>
      <c r="RP57" s="696" cm="1">
        <f t="array" aca="1" ref="RP57" ca="1">IF($RN57=0,0,INDIRECT(RP$203&amp;ROW())*RP$205)</f>
        <v>0</v>
      </c>
      <c r="RQ57" s="696" cm="1">
        <f t="array" aca="1" ref="RQ57" ca="1">IF($RN57=0,0,INDIRECT(RQ$203&amp;ROW())*RQ$205)</f>
        <v>0</v>
      </c>
      <c r="RR57" s="696" cm="1">
        <f t="array" aca="1" ref="RR57" ca="1">IF($RN57=0,0,INDIRECT(RR$203&amp;ROW())*RR$205)</f>
        <v>0</v>
      </c>
      <c r="RS57" s="696" cm="1">
        <f t="array" aca="1" ref="RS57" ca="1">INDIRECT(RS$203&amp;ROW())*RS$205</f>
        <v>0</v>
      </c>
      <c r="RT57" s="696" cm="1">
        <f t="array" aca="1" ref="RT57" ca="1">IF($RS57=0,0,INDIRECT(RT$203&amp;ROW())*RT$205)</f>
        <v>0</v>
      </c>
      <c r="RU57" s="696" cm="1">
        <f t="array" aca="1" ref="RU57" ca="1">IF($RS57=0,0,INDIRECT(RU$203&amp;ROW())*RU$205)</f>
        <v>0</v>
      </c>
      <c r="RV57" s="696" cm="1">
        <f t="array" aca="1" ref="RV57" ca="1">INDIRECT(RV$203&amp;ROW())*RV$205</f>
        <v>0</v>
      </c>
      <c r="RW57" s="696" cm="1">
        <f t="array" aca="1" ref="RW57" ca="1">INDIRECT(RW$203&amp;ROW())*RW$205</f>
        <v>0</v>
      </c>
      <c r="RX57" s="696" cm="1">
        <f t="array" aca="1" ref="RX57" ca="1">INDIRECT(RX$203&amp;ROW())*RX$205</f>
        <v>0</v>
      </c>
      <c r="RY57" s="696" cm="1">
        <f t="array" aca="1" ref="RY57" ca="1">INDIRECT(RY$203&amp;ROW())*RY$205</f>
        <v>0</v>
      </c>
      <c r="RZ57" s="696" cm="1">
        <f t="array" aca="1" ref="RZ57" ca="1">INDIRECT(RZ$203&amp;ROW())*RZ$205</f>
        <v>0</v>
      </c>
      <c r="SA57" s="696" cm="1">
        <f t="array" aca="1" ref="SA57" ca="1">INDIRECT(SA$203&amp;ROW())*SA$205</f>
        <v>0</v>
      </c>
      <c r="SB57" s="696" cm="1">
        <f t="array" aca="1" ref="SB57" ca="1">INDIRECT(SB$203&amp;ROW())*SB$205</f>
        <v>0</v>
      </c>
      <c r="SC57" s="696" cm="1">
        <f t="array" aca="1" ref="SC57" ca="1">INDIRECT(SC$203&amp;ROW())*SC$205</f>
        <v>0</v>
      </c>
      <c r="SD57" s="696" cm="1">
        <f t="array" aca="1" ref="SD57" ca="1">INDIRECT(SD$203&amp;ROW())*SD$205</f>
        <v>0.3072993885784252</v>
      </c>
      <c r="SE57" s="696" cm="1">
        <f t="array" aca="1" ref="SE57" ca="1">INDIRECT(SE$203&amp;ROW())*SE$205</f>
        <v>0.2585618210787391</v>
      </c>
      <c r="SF57" s="696" cm="1">
        <f t="array" aca="1" ref="SF57" ca="1">INDIRECT(SF$203&amp;ROW())*SF$205</f>
        <v>0</v>
      </c>
      <c r="SG57" s="696" cm="1">
        <f t="array" aca="1" ref="SG57" ca="1">INDIRECT(SG$203&amp;ROW())*SG$205</f>
        <v>0</v>
      </c>
      <c r="SH57" s="696" cm="1">
        <f t="array" aca="1" ref="SH57" ca="1">IF(INDIRECT(SH$203&amp;ROW())="-",0,INDIRECT(SH$203&amp;ROW())*SH$205)</f>
        <v>2.9575833670532715E-2</v>
      </c>
      <c r="SI57" s="696" cm="1">
        <f t="array" aca="1" ref="SI57" ca="1">INDIRECT(SI$203&amp;ROW())*SI$205</f>
        <v>0</v>
      </c>
      <c r="SJ57" s="696" cm="1">
        <f t="array" aca="1" ref="SJ57" ca="1">INDIRECT(SJ$203&amp;ROW())*SJ$205</f>
        <v>0</v>
      </c>
      <c r="SK57" s="696" cm="1">
        <f t="array" aca="1" ref="SK57" ca="1">INDIRECT(SK$203&amp;ROW())*SK$205</f>
        <v>0</v>
      </c>
      <c r="SN57" s="606" t="s">
        <v>3695</v>
      </c>
      <c r="SO57" s="707" cm="1">
        <f t="array" aca="1" ref="SO57" ca="1">INDIRECT(SO$203&amp;ROW())*SO$205</f>
        <v>0</v>
      </c>
      <c r="SP57" s="707" cm="1">
        <f t="array" aca="1" ref="SP57" ca="1">INDIRECT(SP$203&amp;ROW())*SP$205</f>
        <v>0</v>
      </c>
      <c r="SQ57" s="707" cm="1">
        <f t="array" aca="1" ref="SQ57" ca="1">INDIRECT(SQ$203&amp;ROW())*SQ$205</f>
        <v>0</v>
      </c>
      <c r="SR57" s="707" cm="1">
        <f t="array" aca="1" ref="SR57" ca="1">INDIRECT(SR$203&amp;ROW())*SR$205</f>
        <v>0</v>
      </c>
      <c r="SS57" s="707" cm="1">
        <f t="array" aca="1" ref="SS57" ca="1">INDIRECT(SS$203&amp;ROW())*SS$205</f>
        <v>0</v>
      </c>
      <c r="ST57" s="707" cm="1">
        <f t="array" aca="1" ref="ST57" ca="1">INDIRECT(ST$203&amp;ROW())*ST$205</f>
        <v>0</v>
      </c>
      <c r="SU57" s="707" cm="1">
        <f t="array" aca="1" ref="SU57" ca="1">INDIRECT(SU$203&amp;ROW())*SU$205</f>
        <v>3</v>
      </c>
      <c r="SV57" s="707" cm="1">
        <f t="array" aca="1" ref="SV57" ca="1">INDIRECT(SV$203&amp;ROW())*SV$205</f>
        <v>0</v>
      </c>
      <c r="SW57" s="707" cm="1">
        <f t="array" aca="1" ref="SW57" ca="1">INDIRECT(SW$203&amp;ROW())*SW$205</f>
        <v>0</v>
      </c>
      <c r="SX57" s="707" cm="1">
        <f t="array" aca="1" ref="SX57" ca="1">INDIRECT(SX$203&amp;ROW())*SX$205</f>
        <v>0</v>
      </c>
      <c r="SY57" s="707" cm="1">
        <f t="array" aca="1" ref="SY57" ca="1">INDIRECT(SY$203&amp;ROW())*SY$205</f>
        <v>0</v>
      </c>
      <c r="SZ57" s="707" cm="1">
        <f t="array" aca="1" ref="SZ57" ca="1">INDIRECT(SZ$203&amp;ROW())*SZ$205</f>
        <v>0</v>
      </c>
      <c r="TA57" s="707" cm="1">
        <f t="array" aca="1" ref="TA57" ca="1">INDIRECT(TA$203&amp;ROW())*TA$205</f>
        <v>0</v>
      </c>
      <c r="TB57" s="696" cm="1">
        <f t="array" aca="1" ref="TB57" ca="1">IF(INDIRECT(TB$203&amp;ROW())="-",0,INDIRECT(TB$203&amp;ROW())*TB$205)</f>
        <v>0</v>
      </c>
      <c r="TC57" s="707" cm="1">
        <f t="array" aca="1" ref="TC57" ca="1">INDIRECT(TC$203&amp;ROW())*TC$205</f>
        <v>0</v>
      </c>
      <c r="TD57" s="696" cm="1">
        <f t="array" aca="1" ref="TD57" ca="1">IF(INDIRECT(TD$203&amp;ROW())="-",0,INDIRECT(TD$203&amp;ROW())*TD$205)</f>
        <v>1.18E-2</v>
      </c>
      <c r="TE57" s="732" cm="1">
        <f t="array" aca="1" ref="TE57" ca="1">INDIRECT(TE$203&amp;ROW())*TE$205</f>
        <v>0</v>
      </c>
      <c r="TF57" s="707" cm="1">
        <f t="array" aca="1" ref="TF57" ca="1">INDIRECT(TF$203&amp;ROW())*TF$205</f>
        <v>0</v>
      </c>
      <c r="TG57" s="707" cm="1">
        <f t="array" aca="1" ref="TG57" ca="1">INDIRECT(TG$203&amp;ROW())*TG$205</f>
        <v>0</v>
      </c>
      <c r="TH57" s="707" cm="1">
        <f t="array" aca="1" ref="TH57" ca="1">INDIRECT(TH$203&amp;ROW())*TH$205</f>
        <v>0</v>
      </c>
      <c r="TI57" s="707" cm="1">
        <f t="array" aca="1" ref="TI57" ca="1">INDIRECT(TI$203&amp;ROW())*TI$205</f>
        <v>2</v>
      </c>
      <c r="TJ57" s="696" cm="1">
        <f t="array" aca="1" ref="TJ57" ca="1">IF(INDIRECT(TJ$203&amp;ROW())="-",0,INDIRECT(TJ$203&amp;ROW())*TJ$205)</f>
        <v>0</v>
      </c>
      <c r="TK57" s="707" cm="1">
        <f t="array" aca="1" ref="TK57" ca="1">INDIRECT(TK$203&amp;ROW())*TK$205</f>
        <v>0</v>
      </c>
      <c r="TL57" s="707" cm="1">
        <f t="array" aca="1" ref="TL57" ca="1">INDIRECT(TL$203&amp;ROW())*TL$205</f>
        <v>0</v>
      </c>
      <c r="TM57" s="707" cm="1">
        <f t="array" aca="1" ref="TM57" ca="1">INDIRECT(TM$203&amp;ROW())*TM$205</f>
        <v>0</v>
      </c>
      <c r="TN57" s="707" cm="1">
        <f t="array" aca="1" ref="TN57" ca="1">IF($TM57=0,0,INDIRECT(TN$203&amp;ROW())*TN$205)</f>
        <v>0</v>
      </c>
      <c r="TO57" s="707" cm="1">
        <f t="array" aca="1" ref="TO57" ca="1">IF($TM57=0,0,INDIRECT(TO$203&amp;ROW())*TO$205)</f>
        <v>0</v>
      </c>
      <c r="TP57" s="707" cm="1">
        <f t="array" aca="1" ref="TP57" ca="1">IF($TM57=0,0,INDIRECT(TP$203&amp;ROW())*TP$205)</f>
        <v>0</v>
      </c>
      <c r="TQ57" s="707" cm="1">
        <f t="array" aca="1" ref="TQ57" ca="1">IF($TM57=0,0,INDIRECT(TQ$203&amp;ROW())*TQ$205)</f>
        <v>0</v>
      </c>
      <c r="TR57" s="707" cm="1">
        <f t="array" aca="1" ref="TR57" ca="1">INDIRECT(TR$203&amp;ROW())*TR$205</f>
        <v>0</v>
      </c>
      <c r="TS57" s="707" cm="1">
        <f t="array" aca="1" ref="TS57" ca="1">IF($TR57=0,0,INDIRECT(TS$203&amp;ROW())*TS$205)</f>
        <v>0</v>
      </c>
      <c r="TT57" s="707" cm="1">
        <f t="array" aca="1" ref="TT57" ca="1">IF($TR57=0,0,INDIRECT(TT$203&amp;ROW())*TT$205)</f>
        <v>0</v>
      </c>
      <c r="TU57" s="707" cm="1">
        <f t="array" aca="1" ref="TU57" ca="1">INDIRECT(TU$203&amp;ROW())*TU$205</f>
        <v>0</v>
      </c>
      <c r="TV57" s="707" cm="1">
        <f t="array" aca="1" ref="TV57" ca="1">INDIRECT(TV$203&amp;ROW())*TV$205</f>
        <v>0</v>
      </c>
      <c r="TW57" s="707" cm="1">
        <f t="array" aca="1" ref="TW57" ca="1">INDIRECT(TW$203&amp;ROW())*TW$205</f>
        <v>0</v>
      </c>
      <c r="TX57" s="707" cm="1">
        <f t="array" aca="1" ref="TX57" ca="1">INDIRECT(TX$203&amp;ROW())*TX$205</f>
        <v>0</v>
      </c>
      <c r="TY57" s="707" cm="1">
        <f t="array" aca="1" ref="TY57" ca="1">INDIRECT(TY$203&amp;ROW())*TY$205</f>
        <v>0</v>
      </c>
      <c r="TZ57" s="707" cm="1">
        <f t="array" aca="1" ref="TZ57" ca="1">INDIRECT(TZ$203&amp;ROW())*TZ$205</f>
        <v>0</v>
      </c>
      <c r="UA57" s="707" cm="1">
        <f t="array" aca="1" ref="UA57" ca="1">INDIRECT(UA$203&amp;ROW())*UA$205</f>
        <v>0</v>
      </c>
      <c r="UB57" s="707" cm="1">
        <f t="array" aca="1" ref="UB57" ca="1">INDIRECT(UB$203&amp;ROW())*UB$205</f>
        <v>0</v>
      </c>
      <c r="UC57" s="707" cm="1">
        <f t="array" aca="1" ref="UC57" ca="1">INDIRECT(UC$203&amp;ROW())*UC$205</f>
        <v>1</v>
      </c>
      <c r="UD57" s="707" cm="1">
        <f t="array" aca="1" ref="UD57" ca="1">INDIRECT(UD$203&amp;ROW())*UD$205</f>
        <v>1</v>
      </c>
      <c r="UE57" s="707" cm="1">
        <f t="array" aca="1" ref="UE57" ca="1">INDIRECT(UE$203&amp;ROW())*UE$205</f>
        <v>0</v>
      </c>
      <c r="UF57" s="707" cm="1">
        <f t="array" aca="1" ref="UF57" ca="1">INDIRECT(UF$203&amp;ROW())*UF$205</f>
        <v>0</v>
      </c>
      <c r="UG57" s="696" cm="1">
        <f t="array" aca="1" ref="UG57" ca="1">IF(INDIRECT(UG$203&amp;ROW())="-",0,INDIRECT(UG$203&amp;ROW())*UG$205)</f>
        <v>0.37590000000000001</v>
      </c>
      <c r="UH57" s="707" cm="1">
        <f t="array" aca="1" ref="UH57" ca="1">INDIRECT(UH$203&amp;ROW())*UH$205</f>
        <v>0</v>
      </c>
      <c r="UI57" s="707" cm="1">
        <f t="array" aca="1" ref="UI57" ca="1">INDIRECT(UI$203&amp;ROW())*UI$205</f>
        <v>0</v>
      </c>
      <c r="UJ57" s="707" cm="1">
        <f t="array" aca="1" ref="UJ57" ca="1">INDIRECT(UJ$203&amp;ROW())*UJ$205</f>
        <v>0</v>
      </c>
      <c r="UM57" s="606" t="s">
        <v>3695</v>
      </c>
      <c r="UN57" s="616">
        <f t="shared" ca="1" si="113"/>
        <v>-0.97111609266078391</v>
      </c>
      <c r="UO57" s="616">
        <f t="shared" ca="1" si="113"/>
        <v>-0.6225347970107441</v>
      </c>
      <c r="UP57" s="616">
        <f t="shared" ca="1" si="113"/>
        <v>-0.88618201963763954</v>
      </c>
      <c r="UQ57" s="616">
        <f t="shared" ca="1" si="113"/>
        <v>-4.9904984085464132</v>
      </c>
      <c r="UR57" s="616">
        <f t="shared" ca="1" si="113"/>
        <v>-1.7347822393597188</v>
      </c>
      <c r="US57" s="616">
        <f t="shared" ca="1" si="113"/>
        <v>-2.5790572453345928</v>
      </c>
      <c r="UT57" s="616">
        <f t="shared" ca="1" si="113"/>
        <v>0.30690415393182785</v>
      </c>
      <c r="UU57" s="616">
        <f t="shared" ca="1" si="113"/>
        <v>-2.7006681232545957</v>
      </c>
      <c r="UV57" s="616">
        <f t="shared" ca="1" si="113"/>
        <v>-2.9818796741717466</v>
      </c>
      <c r="UW57" s="616">
        <f t="shared" ca="1" si="113"/>
        <v>-2.1021242737767571</v>
      </c>
      <c r="UX57" s="616">
        <f t="shared" ca="1" si="113"/>
        <v>-3.7125109235132832</v>
      </c>
      <c r="UY57" s="616">
        <f t="shared" ca="1" si="113"/>
        <v>-0.67270887390575207</v>
      </c>
      <c r="UZ57" s="616">
        <f t="shared" ca="1" si="113"/>
        <v>-0.80238258590915801</v>
      </c>
      <c r="VA57" s="616">
        <f t="shared" ca="1" si="113"/>
        <v>-2.1065609063533666</v>
      </c>
      <c r="VB57" s="616">
        <f t="shared" ca="1" si="113"/>
        <v>-0.76400504167427041</v>
      </c>
      <c r="VC57" s="616">
        <f t="shared" ca="1" si="113"/>
        <v>-2.2017495352461616</v>
      </c>
      <c r="VD57" s="616">
        <f t="shared" ca="1" si="114"/>
        <v>-1.5772186114663853</v>
      </c>
      <c r="VE57" s="616">
        <f t="shared" ca="1" si="114"/>
        <v>-3.1208900615108575</v>
      </c>
      <c r="VF57" s="616">
        <f t="shared" ca="1" si="114"/>
        <v>-1.7012503523278015</v>
      </c>
      <c r="VG57" s="616">
        <f t="shared" ca="1" si="114"/>
        <v>-0.89462372206681784</v>
      </c>
      <c r="VH57" s="616">
        <f t="shared" ca="1" si="114"/>
        <v>-0.12784420028857393</v>
      </c>
      <c r="VI57" s="616">
        <f t="shared" ca="1" si="114"/>
        <v>-2.1869858228989973</v>
      </c>
      <c r="VJ57" s="616">
        <f t="shared" ca="1" si="114"/>
        <v>-0.90132677458943244</v>
      </c>
      <c r="VK57" s="616">
        <f t="shared" ca="1" si="114"/>
        <v>-1.8355388391984859</v>
      </c>
      <c r="VL57" s="616">
        <f t="shared" ca="1" si="114"/>
        <v>-0.83864555511817418</v>
      </c>
      <c r="VM57" s="616">
        <f t="shared" ca="1" si="114"/>
        <v>-0.57201237404204519</v>
      </c>
      <c r="VN57" s="616">
        <f t="shared" ca="1" si="114"/>
        <v>-0.62639799545694341</v>
      </c>
      <c r="VO57" s="616">
        <f t="shared" ca="1" si="114"/>
        <v>-0.42150866262694142</v>
      </c>
      <c r="VP57" s="616">
        <f t="shared" ca="1" si="114"/>
        <v>-0.46221149066820022</v>
      </c>
      <c r="VQ57" s="616">
        <f t="shared" ca="1" si="114"/>
        <v>-0.77889442244162177</v>
      </c>
      <c r="VR57" s="616">
        <f t="shared" ca="1" si="110"/>
        <v>-0.64202286734458469</v>
      </c>
      <c r="VS57" s="616">
        <f t="shared" ca="1" si="107"/>
        <v>-0.40481357988865657</v>
      </c>
      <c r="VT57" s="616">
        <f t="shared" ca="1" si="107"/>
        <v>-0.3878135405833677</v>
      </c>
      <c r="VU57" s="616">
        <f t="shared" ca="1" si="107"/>
        <v>-0.82130507758946303</v>
      </c>
      <c r="VV57" s="616">
        <f t="shared" ca="1" si="107"/>
        <v>-0.64337789451099625</v>
      </c>
      <c r="VW57" s="616">
        <f t="shared" ca="1" si="107"/>
        <v>-2.2727508617901209</v>
      </c>
      <c r="VX57" s="616">
        <f t="shared" ca="1" si="107"/>
        <v>-0.78524029103755877</v>
      </c>
      <c r="VY57" s="616">
        <f t="shared" ca="1" si="107"/>
        <v>-1.477844244223653</v>
      </c>
      <c r="VZ57" s="616">
        <f t="shared" ca="1" si="107"/>
        <v>-1.5555141459162816</v>
      </c>
      <c r="WA57" s="616">
        <f t="shared" ca="1" si="107"/>
        <v>-1.1483025824394326</v>
      </c>
      <c r="WB57" s="616">
        <f t="shared" ca="1" si="107"/>
        <v>0.33435322352896929</v>
      </c>
      <c r="WC57" s="616">
        <f t="shared" ca="1" si="107"/>
        <v>0.47817673461028487</v>
      </c>
      <c r="WD57" s="616">
        <f t="shared" ca="1" si="104"/>
        <v>-1.3395773314157267</v>
      </c>
      <c r="WE57" s="616">
        <f t="shared" ca="1" si="104"/>
        <v>-1.7097470492691516</v>
      </c>
      <c r="WF57" s="616">
        <f t="shared" ca="1" si="104"/>
        <v>-1.6050828596721023</v>
      </c>
      <c r="WG57" s="616">
        <f t="shared" ca="1" si="87"/>
        <v>-1.008197359876486</v>
      </c>
      <c r="WH57" s="616">
        <f t="shared" ca="1" si="87"/>
        <v>-1.0816125322340113</v>
      </c>
      <c r="WI57" s="627">
        <f t="shared" ca="1" si="76"/>
        <v>-0.9831420375936909</v>
      </c>
      <c r="WL57" s="606" t="s">
        <v>3695</v>
      </c>
      <c r="WM57" s="700" t="str">
        <f t="shared" ca="1" si="63"/>
        <v>D</v>
      </c>
      <c r="WN57" s="479">
        <f t="shared" ca="1" si="64"/>
        <v>6.4600019178867346E-2</v>
      </c>
      <c r="WO57" s="495">
        <f t="shared" ca="1" si="97"/>
        <v>6.5105356750271931E-2</v>
      </c>
      <c r="WP57" s="458">
        <f t="shared" ca="1" si="97"/>
        <v>0.13794867318667792</v>
      </c>
      <c r="WQ57" s="458">
        <f t="shared" ca="1" si="97"/>
        <v>0</v>
      </c>
      <c r="WR57" s="459">
        <f t="shared" ca="1" si="97"/>
        <v>5.5346046778519516E-2</v>
      </c>
      <c r="WS57" s="495">
        <f t="shared" ca="1" si="65"/>
        <v>-1.6569352229903067</v>
      </c>
      <c r="WT57" s="458">
        <f t="shared" ca="1" si="66"/>
        <v>-1.6498903138118139</v>
      </c>
      <c r="WU57" s="458">
        <f t="shared" ca="1" si="67"/>
        <v>-0.91131756862331037</v>
      </c>
      <c r="WV57" s="459">
        <f t="shared" ca="1" si="68"/>
        <v>-1.1518871432225228</v>
      </c>
      <c r="WW57" s="484">
        <f t="shared" ca="1" si="115"/>
        <v>-0.7262006140917342</v>
      </c>
      <c r="WX57" s="484">
        <f t="shared" ca="1" si="115"/>
        <v>-0.37545073607717977</v>
      </c>
      <c r="WY57" s="484">
        <f t="shared" ca="1" si="115"/>
        <v>-0.64522912849816527</v>
      </c>
      <c r="WZ57" s="484">
        <f t="shared" ca="1" si="115"/>
        <v>-1.7950822775541448</v>
      </c>
      <c r="XA57" s="484">
        <f t="shared" ca="1" si="115"/>
        <v>-0.91544458771012349</v>
      </c>
      <c r="XB57" s="484">
        <f t="shared" ca="1" si="115"/>
        <v>-1.3625159427102653</v>
      </c>
      <c r="XC57" s="484">
        <f t="shared" ca="1" si="115"/>
        <v>0.14467461816346364</v>
      </c>
      <c r="XD57" s="484">
        <f t="shared" ca="1" si="115"/>
        <v>-1.3851726804172821</v>
      </c>
      <c r="XE57" s="484">
        <f t="shared" ca="1" si="115"/>
        <v>-1.4638047320509104</v>
      </c>
      <c r="XF57" s="484">
        <f t="shared" ca="1" si="115"/>
        <v>-1.3527169701753432</v>
      </c>
      <c r="XG57" s="484">
        <f t="shared" ca="1" si="115"/>
        <v>-1.505051928392285</v>
      </c>
      <c r="XH57" s="484">
        <f t="shared" ca="1" si="115"/>
        <v>-0.33958343954762366</v>
      </c>
      <c r="XI57" s="484">
        <f t="shared" ca="1" si="115"/>
        <v>-0.56078518929191046</v>
      </c>
      <c r="XJ57" s="484">
        <f t="shared" ca="1" si="115"/>
        <v>-1.4950262752389842</v>
      </c>
      <c r="XK57" s="484">
        <f t="shared" ca="1" si="115"/>
        <v>-0.54267278110123429</v>
      </c>
      <c r="XL57" s="484">
        <f t="shared" ca="1" si="115"/>
        <v>-1.9450255394364591</v>
      </c>
      <c r="XM57" s="484">
        <f t="shared" ca="1" si="116"/>
        <v>-1.1895382767679479</v>
      </c>
      <c r="XN57" s="484">
        <f t="shared" ca="1" si="116"/>
        <v>-2.1761966398915211</v>
      </c>
      <c r="XO57" s="484">
        <f t="shared" ca="1" si="116"/>
        <v>-1.2490580086790719</v>
      </c>
      <c r="XP57" s="484">
        <f t="shared" ca="1" si="116"/>
        <v>-0.57255918212276347</v>
      </c>
      <c r="XQ57" s="484">
        <f t="shared" ca="1" si="116"/>
        <v>-8.50675308720171E-2</v>
      </c>
      <c r="XR57" s="484">
        <f t="shared" ca="1" si="116"/>
        <v>-1.9136125950366227</v>
      </c>
      <c r="XS57" s="484">
        <f t="shared" ca="1" si="116"/>
        <v>-0.55611861992167977</v>
      </c>
      <c r="XT57" s="484">
        <f t="shared" ca="1" si="116"/>
        <v>-1.1147227370452404</v>
      </c>
      <c r="XU57" s="484">
        <f t="shared" ca="1" si="116"/>
        <v>-0.63720289277878872</v>
      </c>
      <c r="XV57" s="484">
        <f t="shared" ca="1" si="116"/>
        <v>-0.30179372854458303</v>
      </c>
      <c r="XW57" s="484">
        <f t="shared" ca="1" si="116"/>
        <v>-0.40427726626791127</v>
      </c>
      <c r="XX57" s="484">
        <f t="shared" ca="1" si="116"/>
        <v>-0.20379943838012618</v>
      </c>
      <c r="XY57" s="484">
        <f t="shared" ca="1" si="116"/>
        <v>-0.24303080179333969</v>
      </c>
      <c r="XZ57" s="484">
        <f t="shared" ca="1" si="116"/>
        <v>-0.56968338057380219</v>
      </c>
      <c r="YA57" s="484">
        <f t="shared" ca="1" si="111"/>
        <v>-0.43779539324227229</v>
      </c>
      <c r="YB57" s="484">
        <f t="shared" ca="1" si="108"/>
        <v>-0.21272953623148902</v>
      </c>
      <c r="YC57" s="484">
        <f t="shared" ca="1" si="108"/>
        <v>-0.17304240180829866</v>
      </c>
      <c r="YD57" s="484">
        <f t="shared" ca="1" si="108"/>
        <v>-0.6068623218308542</v>
      </c>
      <c r="YE57" s="484">
        <f t="shared" ca="1" si="108"/>
        <v>-0.46342509741627064</v>
      </c>
      <c r="YF57" s="484">
        <f t="shared" ca="1" si="108"/>
        <v>-1.3406957333699923</v>
      </c>
      <c r="YG57" s="484">
        <f t="shared" ca="1" si="108"/>
        <v>-0.54699838673676349</v>
      </c>
      <c r="YH57" s="484">
        <f t="shared" ca="1" si="108"/>
        <v>-0.78754319774678472</v>
      </c>
      <c r="YI57" s="484">
        <f t="shared" ca="1" si="108"/>
        <v>-0.91106463526316606</v>
      </c>
      <c r="YJ57" s="484">
        <f t="shared" ca="1" si="108"/>
        <v>-0.6812879221613154</v>
      </c>
      <c r="YK57" s="484">
        <f t="shared" ca="1" si="108"/>
        <v>5.8277766861099353E-2</v>
      </c>
      <c r="YL57" s="484">
        <f t="shared" ca="1" si="108"/>
        <v>0.15139075417761619</v>
      </c>
      <c r="YM57" s="484">
        <f t="shared" ca="1" si="105"/>
        <v>-1.0693845836691747</v>
      </c>
      <c r="YN57" s="484">
        <f t="shared" ca="1" si="105"/>
        <v>-1.2190496461289051</v>
      </c>
      <c r="YO57" s="484">
        <f t="shared" ca="1" si="105"/>
        <v>-0.98568138412463802</v>
      </c>
      <c r="YP57" s="484">
        <f t="shared" ca="1" si="89"/>
        <v>-0.53716755334219179</v>
      </c>
      <c r="YQ57" s="484">
        <f t="shared" ca="1" si="89"/>
        <v>-0.78352011835031787</v>
      </c>
      <c r="YR57" s="484">
        <f t="shared" ca="1" si="79"/>
        <v>-0.73715989978774943</v>
      </c>
      <c r="YU57" s="606" t="s">
        <v>3695</v>
      </c>
      <c r="YV57" s="700" t="str">
        <f t="shared" ca="1" si="49"/>
        <v>D</v>
      </c>
      <c r="YW57" s="479">
        <f t="shared" ca="1" si="69"/>
        <v>0.15523581075762907</v>
      </c>
      <c r="YX57" s="495">
        <f t="shared" ca="1" si="99"/>
        <v>6.4710891690554037E-2</v>
      </c>
      <c r="YY57" s="458">
        <f t="shared" ca="1" si="99"/>
        <v>0.11740055962586483</v>
      </c>
      <c r="YZ57" s="458">
        <f t="shared" ca="1" si="99"/>
        <v>0</v>
      </c>
      <c r="ZA57" s="459">
        <f t="shared" ca="1" si="99"/>
        <v>0.43883179171409742</v>
      </c>
      <c r="ZB57" s="495">
        <f t="shared" ca="1" si="70"/>
        <v>-2.133391643063105</v>
      </c>
      <c r="ZC57" s="458">
        <f t="shared" ca="1" si="71"/>
        <v>-1.7858730876444204</v>
      </c>
      <c r="ZD57" s="458">
        <f t="shared" ca="1" si="72"/>
        <v>-0.74522377801293194</v>
      </c>
      <c r="ZE57" s="459">
        <f t="shared" ca="1" si="73"/>
        <v>-0.55655703905201226</v>
      </c>
      <c r="ZF57" s="484">
        <f t="shared" ca="1" si="117"/>
        <v>-3.2485432480444082E-2</v>
      </c>
      <c r="ZG57" s="484">
        <f t="shared" ca="1" si="117"/>
        <v>-7.9385408814590788E-2</v>
      </c>
      <c r="ZH57" s="484">
        <f t="shared" ca="1" si="117"/>
        <v>-6.6861590023482048E-2</v>
      </c>
      <c r="ZI57" s="484">
        <f t="shared" ca="1" si="117"/>
        <v>-0.37381096992668761</v>
      </c>
      <c r="ZJ57" s="484">
        <f t="shared" ca="1" si="117"/>
        <v>-0.15169406845185204</v>
      </c>
      <c r="ZK57" s="484">
        <f t="shared" ca="1" si="117"/>
        <v>-0.45846359133667092</v>
      </c>
      <c r="ZL57" s="484">
        <f t="shared" ca="1" si="117"/>
        <v>2.4672875513209128E-2</v>
      </c>
      <c r="ZM57" s="484">
        <f t="shared" ca="1" si="117"/>
        <v>-0.47801300388528062</v>
      </c>
      <c r="ZN57" s="484">
        <f t="shared" ca="1" si="117"/>
        <v>-0.60274616835421135</v>
      </c>
      <c r="ZO57" s="484">
        <f t="shared" ca="1" si="117"/>
        <v>-9.4877609903830637E-2</v>
      </c>
      <c r="ZP57" s="484">
        <f t="shared" ca="1" si="117"/>
        <v>-0.34171495415765724</v>
      </c>
      <c r="ZQ57" s="484">
        <f t="shared" ca="1" si="117"/>
        <v>-1.1497069191506403E-2</v>
      </c>
      <c r="ZR57" s="484">
        <f t="shared" ca="1" si="117"/>
        <v>-4.5981105838852197E-2</v>
      </c>
      <c r="ZS57" s="484">
        <f t="shared" ca="1" si="117"/>
        <v>-0.17675860844227387</v>
      </c>
      <c r="ZT57" s="484">
        <f t="shared" ca="1" si="117"/>
        <v>-2.7291061507312073E-2</v>
      </c>
      <c r="ZU57" s="484">
        <f t="shared" ca="1" si="117"/>
        <v>-0.13934661381597002</v>
      </c>
      <c r="ZV57" s="484">
        <f t="shared" ca="1" si="118"/>
        <v>-8.3701405664608222E-2</v>
      </c>
      <c r="ZW57" s="484">
        <f t="shared" ca="1" si="118"/>
        <v>-0.43147033685218417</v>
      </c>
      <c r="ZX57" s="484">
        <f t="shared" ca="1" si="118"/>
        <v>-4.9666031249752343E-2</v>
      </c>
      <c r="ZY57" s="484">
        <f t="shared" ca="1" si="118"/>
        <v>-9.6348193705378546E-2</v>
      </c>
      <c r="ZZ57" s="484">
        <f t="shared" ca="1" si="118"/>
        <v>-7.8155783354792625E-3</v>
      </c>
      <c r="AAA57" s="484">
        <f t="shared" ca="1" si="118"/>
        <v>-0.13214118012699569</v>
      </c>
      <c r="AAB57" s="484">
        <f t="shared" ca="1" si="118"/>
        <v>-0.10150745433592355</v>
      </c>
      <c r="AAC57" s="484">
        <f t="shared" ca="1" si="118"/>
        <v>-2.7521574428998372E-2</v>
      </c>
      <c r="AAD57" s="484">
        <f t="shared" ca="1" si="118"/>
        <v>-7.8682240113631882E-2</v>
      </c>
      <c r="AAE57" s="484">
        <f t="shared" ca="1" si="118"/>
        <v>-4.0219644611828483E-2</v>
      </c>
      <c r="AAF57" s="484">
        <f t="shared" ca="1" si="118"/>
        <v>-6.120902348854227E-2</v>
      </c>
      <c r="AAG57" s="484">
        <f t="shared" ca="1" si="118"/>
        <v>-4.3018323338477257E-2</v>
      </c>
      <c r="AAH57" s="484">
        <f t="shared" ca="1" si="118"/>
        <v>-3.8008707897835295E-2</v>
      </c>
      <c r="AAI57" s="484">
        <f t="shared" ca="1" si="118"/>
        <v>-6.0338538063910964E-2</v>
      </c>
      <c r="AAJ57" s="484">
        <f t="shared" ca="1" si="112"/>
        <v>-5.2025335368730337E-2</v>
      </c>
      <c r="AAK57" s="484">
        <f t="shared" ca="1" si="109"/>
        <v>-3.3183772310049216E-2</v>
      </c>
      <c r="AAL57" s="484">
        <f t="shared" ca="1" si="109"/>
        <v>-1.741238539122681E-2</v>
      </c>
      <c r="AAM57" s="484">
        <f t="shared" ca="1" si="109"/>
        <v>-2.189532836791554E-2</v>
      </c>
      <c r="AAN57" s="484">
        <f t="shared" ca="1" si="109"/>
        <v>-6.1359063816095079E-2</v>
      </c>
      <c r="AAO57" s="484">
        <f t="shared" ca="1" si="109"/>
        <v>-6.3937554045021938E-2</v>
      </c>
      <c r="AAP57" s="484">
        <f t="shared" ca="1" si="109"/>
        <v>-2.8906649957960041E-2</v>
      </c>
      <c r="AAQ57" s="484">
        <f t="shared" ca="1" si="109"/>
        <v>-0.15117325855892658</v>
      </c>
      <c r="AAR57" s="484">
        <f t="shared" ca="1" si="109"/>
        <v>-3.6651122693945694E-2</v>
      </c>
      <c r="AAS57" s="484">
        <f t="shared" ca="1" si="109"/>
        <v>-3.1171595822786675E-2</v>
      </c>
      <c r="AAT57" s="484">
        <f t="shared" ca="1" si="109"/>
        <v>0.1027465411596778</v>
      </c>
      <c r="AAU57" s="484">
        <f t="shared" ca="1" si="109"/>
        <v>0.12363824729832018</v>
      </c>
      <c r="AAV57" s="484">
        <f t="shared" ca="1" si="106"/>
        <v>-8.8571357168320833E-2</v>
      </c>
      <c r="AAW57" s="484">
        <f t="shared" ca="1" si="106"/>
        <v>-6.3917050252045346E-2</v>
      </c>
      <c r="AAX57" s="484">
        <f t="shared" ca="1" si="106"/>
        <v>-0.12628801193159112</v>
      </c>
      <c r="AAY57" s="484">
        <f t="shared" ca="1" si="91"/>
        <v>-0.12312049482031152</v>
      </c>
      <c r="AAZ57" s="484">
        <f t="shared" ca="1" si="91"/>
        <v>-0.11856365915979221</v>
      </c>
      <c r="ABA57" s="484">
        <f t="shared" ca="1" si="82"/>
        <v>-0.10451532592333997</v>
      </c>
    </row>
    <row r="58" spans="1:729" ht="15" customHeight="1" x14ac:dyDescent="0.35">
      <c r="A58" s="498">
        <v>56</v>
      </c>
      <c r="B58" s="628"/>
      <c r="C58" s="606" t="s">
        <v>3703</v>
      </c>
      <c r="D58" s="629">
        <v>233</v>
      </c>
      <c r="E58" s="630" t="s">
        <v>3704</v>
      </c>
      <c r="F58" s="631" t="s">
        <v>1351</v>
      </c>
      <c r="G58" s="632">
        <v>1326.539</v>
      </c>
      <c r="H58" s="504">
        <v>30802.163728925578</v>
      </c>
      <c r="I58" s="505">
        <v>23220</v>
      </c>
      <c r="J58" s="633" t="s">
        <v>3705</v>
      </c>
      <c r="K58" s="507">
        <v>2</v>
      </c>
      <c r="L58" s="735" t="s">
        <v>3706</v>
      </c>
      <c r="M58" s="817">
        <v>3</v>
      </c>
      <c r="N58" s="818">
        <v>0.94730000000000003</v>
      </c>
      <c r="O58" s="819">
        <v>0.99409999999999998</v>
      </c>
      <c r="P58" s="820">
        <v>0.92120000000000002</v>
      </c>
      <c r="Q58" s="821">
        <v>0.92659999999999998</v>
      </c>
      <c r="R58" s="818">
        <v>1</v>
      </c>
      <c r="S58" s="822">
        <v>0.84860000000000002</v>
      </c>
      <c r="T58" s="822">
        <v>0.90280000000000005</v>
      </c>
      <c r="U58" s="822">
        <v>0.89129999999999998</v>
      </c>
      <c r="V58" s="822">
        <v>0.77170000000000005</v>
      </c>
      <c r="W58" s="784" t="s">
        <v>3707</v>
      </c>
      <c r="X58" s="516" t="s">
        <v>3708</v>
      </c>
      <c r="Y58" s="517">
        <v>1</v>
      </c>
      <c r="Z58" s="517">
        <v>3</v>
      </c>
      <c r="AA58" s="519" t="s">
        <v>3709</v>
      </c>
      <c r="AB58" s="520">
        <v>2020</v>
      </c>
      <c r="AC58" s="576">
        <v>2</v>
      </c>
      <c r="AD58" s="521" t="s">
        <v>3710</v>
      </c>
      <c r="AE58" s="817">
        <v>1</v>
      </c>
      <c r="AF58" s="751" t="s">
        <v>3711</v>
      </c>
      <c r="AG58" s="578" t="s">
        <v>3712</v>
      </c>
      <c r="AH58" s="647">
        <v>1</v>
      </c>
      <c r="AI58" s="647">
        <v>1</v>
      </c>
      <c r="AJ58" s="647">
        <v>2005</v>
      </c>
      <c r="AK58" s="752" t="s">
        <v>1249</v>
      </c>
      <c r="AL58" s="765" t="s">
        <v>1188</v>
      </c>
      <c r="AM58" s="650">
        <v>1</v>
      </c>
      <c r="AN58" s="647">
        <v>1</v>
      </c>
      <c r="AO58" s="647">
        <v>1</v>
      </c>
      <c r="AP58" s="647">
        <v>1</v>
      </c>
      <c r="AQ58" s="647">
        <v>1</v>
      </c>
      <c r="AR58" s="647">
        <v>1</v>
      </c>
      <c r="AS58" s="647">
        <v>1</v>
      </c>
      <c r="AT58" s="647">
        <v>1</v>
      </c>
      <c r="AU58" s="648">
        <v>1</v>
      </c>
      <c r="AV58" s="842" t="s">
        <v>3713</v>
      </c>
      <c r="AW58" s="642" t="s">
        <v>3714</v>
      </c>
      <c r="AX58" s="843">
        <v>2</v>
      </c>
      <c r="AY58" s="897" t="s">
        <v>3715</v>
      </c>
      <c r="AZ58" s="800">
        <v>1</v>
      </c>
      <c r="BA58" s="845" t="s">
        <v>3716</v>
      </c>
      <c r="BB58" s="631" t="s">
        <v>1143</v>
      </c>
      <c r="BC58" s="646" t="s">
        <v>747</v>
      </c>
      <c r="BD58" s="631" t="s">
        <v>1195</v>
      </c>
      <c r="BE58" s="631" t="s">
        <v>1317</v>
      </c>
      <c r="BF58" s="631">
        <v>3</v>
      </c>
      <c r="BG58" s="631">
        <v>2001</v>
      </c>
      <c r="BH58" s="631" t="s">
        <v>1197</v>
      </c>
      <c r="BI58" s="631">
        <v>1</v>
      </c>
      <c r="BJ58" s="631">
        <v>2</v>
      </c>
      <c r="BK58" s="631" t="s">
        <v>1324</v>
      </c>
      <c r="BL58" s="631" t="s">
        <v>1257</v>
      </c>
      <c r="BM58" s="859" t="s">
        <v>3717</v>
      </c>
      <c r="BN58" s="647">
        <v>1918</v>
      </c>
      <c r="BO58" s="798" t="s">
        <v>3718</v>
      </c>
      <c r="BP58" s="647">
        <v>1997</v>
      </c>
      <c r="BQ58" s="647">
        <v>3</v>
      </c>
      <c r="BR58" s="647">
        <v>4</v>
      </c>
      <c r="BS58" s="647" t="s">
        <v>1188</v>
      </c>
      <c r="BT58" s="647" t="s">
        <v>1188</v>
      </c>
      <c r="BU58" s="647" t="s">
        <v>1188</v>
      </c>
      <c r="BV58" s="648" t="s">
        <v>1188</v>
      </c>
      <c r="BW58" s="846" t="s">
        <v>3719</v>
      </c>
      <c r="BX58" s="650">
        <v>1995</v>
      </c>
      <c r="BY58" s="647" t="s">
        <v>1611</v>
      </c>
      <c r="BZ58" s="651" t="s">
        <v>2921</v>
      </c>
      <c r="CA58" s="647">
        <v>2</v>
      </c>
      <c r="CB58" s="647" t="s">
        <v>1214</v>
      </c>
      <c r="CC58" s="798" t="s">
        <v>3720</v>
      </c>
      <c r="CD58" s="652">
        <v>2000</v>
      </c>
      <c r="CE58" s="647">
        <v>3</v>
      </c>
      <c r="CF58" s="647">
        <v>3</v>
      </c>
      <c r="CG58" s="633" t="s">
        <v>3719</v>
      </c>
      <c r="CH58" s="647">
        <v>1995</v>
      </c>
      <c r="CI58" s="647">
        <v>1992</v>
      </c>
      <c r="CJ58" s="647">
        <v>3</v>
      </c>
      <c r="CK58" s="651" t="s">
        <v>3721</v>
      </c>
      <c r="CL58" s="651" t="s">
        <v>3722</v>
      </c>
      <c r="CM58" s="647">
        <v>2</v>
      </c>
      <c r="CN58" s="647" t="s">
        <v>1214</v>
      </c>
      <c r="CO58" s="798" t="s">
        <v>3723</v>
      </c>
      <c r="CP58" s="647">
        <v>2006</v>
      </c>
      <c r="CQ58" s="647">
        <v>3</v>
      </c>
      <c r="CR58" s="650">
        <v>3</v>
      </c>
      <c r="CS58" s="846" t="s">
        <v>3720</v>
      </c>
      <c r="CT58" s="647">
        <v>2000</v>
      </c>
      <c r="CU58" s="648">
        <v>3</v>
      </c>
      <c r="CV58" s="846" t="s">
        <v>3724</v>
      </c>
      <c r="CW58" s="647">
        <v>2000</v>
      </c>
      <c r="CX58" s="657">
        <v>2</v>
      </c>
      <c r="CY58" s="863" t="s">
        <v>3725</v>
      </c>
      <c r="CZ58" s="647">
        <v>2003</v>
      </c>
      <c r="DA58" s="657">
        <v>3</v>
      </c>
      <c r="DB58" s="723">
        <v>157000</v>
      </c>
      <c r="DC58" s="753">
        <v>3</v>
      </c>
      <c r="DD58" s="659" t="s">
        <v>1493</v>
      </c>
      <c r="DE58" s="648">
        <v>2017</v>
      </c>
      <c r="DF58" s="708" t="s">
        <v>3726</v>
      </c>
      <c r="DG58" s="664" t="s">
        <v>3727</v>
      </c>
      <c r="DH58" s="666">
        <v>2</v>
      </c>
      <c r="DI58" s="710" t="s">
        <v>1324</v>
      </c>
      <c r="DJ58" s="578" t="s">
        <v>3728</v>
      </c>
      <c r="DK58" s="665">
        <v>2014</v>
      </c>
      <c r="DL58" s="753">
        <v>3</v>
      </c>
      <c r="DM58" s="655">
        <v>1</v>
      </c>
      <c r="DN58" s="790" t="s">
        <v>1497</v>
      </c>
      <c r="DO58" s="791" t="s">
        <v>756</v>
      </c>
      <c r="DP58" s="825">
        <v>2</v>
      </c>
      <c r="DQ58" s="900" t="s">
        <v>1324</v>
      </c>
      <c r="DR58" s="578" t="s">
        <v>3728</v>
      </c>
      <c r="DS58" s="770">
        <v>2014</v>
      </c>
      <c r="DT58" s="753">
        <v>3</v>
      </c>
      <c r="DU58" s="655">
        <v>1</v>
      </c>
      <c r="DV58" s="651" t="s">
        <v>3729</v>
      </c>
      <c r="DW58" s="578" t="s">
        <v>3730</v>
      </c>
      <c r="DX58" s="647">
        <v>2011</v>
      </c>
      <c r="DY58" s="647">
        <v>3</v>
      </c>
      <c r="DZ58" s="650">
        <v>2</v>
      </c>
      <c r="EA58" s="743" t="s">
        <v>3731</v>
      </c>
      <c r="EB58" s="506" t="s">
        <v>1190</v>
      </c>
      <c r="EC58" s="647">
        <v>2</v>
      </c>
      <c r="ED58" s="668" t="s">
        <v>1214</v>
      </c>
      <c r="EE58" s="647">
        <v>2001</v>
      </c>
      <c r="EF58" s="647">
        <v>3</v>
      </c>
      <c r="EG58" s="650" t="s">
        <v>1220</v>
      </c>
      <c r="EH58" s="648" t="s">
        <v>1221</v>
      </c>
      <c r="EI58" s="551" t="s">
        <v>3732</v>
      </c>
      <c r="EJ58" s="651" t="s">
        <v>1190</v>
      </c>
      <c r="EK58" s="647" t="s">
        <v>1188</v>
      </c>
      <c r="EL58" s="647" t="s">
        <v>1188</v>
      </c>
      <c r="EM58" s="812">
        <v>43617</v>
      </c>
      <c r="EN58" s="647" t="s">
        <v>3733</v>
      </c>
      <c r="EO58" s="651" t="s">
        <v>3734</v>
      </c>
      <c r="EP58" s="556">
        <v>1</v>
      </c>
      <c r="EQ58" s="556" t="s">
        <v>1262</v>
      </c>
      <c r="ER58" s="557" t="s">
        <v>3735</v>
      </c>
      <c r="ES58" s="556">
        <v>2004</v>
      </c>
      <c r="ET58" s="556">
        <v>3</v>
      </c>
      <c r="EU58" s="671">
        <v>1</v>
      </c>
      <c r="EV58" s="672"/>
      <c r="EW58" s="673"/>
      <c r="EX58" s="674"/>
      <c r="EY58" s="631" t="s">
        <v>1280</v>
      </c>
      <c r="EZ58" s="631" t="s">
        <v>1188</v>
      </c>
      <c r="FA58" s="675"/>
      <c r="FB58" s="648">
        <v>0</v>
      </c>
      <c r="FC58" s="676" t="s">
        <v>1700</v>
      </c>
      <c r="FD58" s="647" t="s">
        <v>1012</v>
      </c>
      <c r="FE58" s="648"/>
      <c r="FF58" s="652" t="s">
        <v>1379</v>
      </c>
      <c r="FG58" s="563" t="s">
        <v>1701</v>
      </c>
      <c r="FH58" s="631" t="str">
        <f t="shared" si="0"/>
        <v>A</v>
      </c>
      <c r="FI58" s="677">
        <f t="shared" si="1"/>
        <v>3.7777777777777772</v>
      </c>
      <c r="FJ58" s="678">
        <f t="shared" si="2"/>
        <v>4</v>
      </c>
      <c r="FK58" s="679">
        <f t="shared" si="3"/>
        <v>4</v>
      </c>
      <c r="FL58" s="680">
        <f t="shared" si="4"/>
        <v>3.333333333333333</v>
      </c>
      <c r="FM58" s="681">
        <v>2</v>
      </c>
      <c r="FN58" s="430">
        <v>2011</v>
      </c>
      <c r="FO58" s="686" t="s">
        <v>3736</v>
      </c>
      <c r="FP58" s="557" t="s">
        <v>3737</v>
      </c>
      <c r="FQ58" s="430">
        <v>2</v>
      </c>
      <c r="FR58" s="682" t="s">
        <v>1285</v>
      </c>
      <c r="FS58" s="369">
        <v>2</v>
      </c>
      <c r="FT58" s="574">
        <v>2015</v>
      </c>
      <c r="FU58" s="521" t="s">
        <v>3738</v>
      </c>
      <c r="FV58" s="369">
        <v>2</v>
      </c>
      <c r="FW58" s="574">
        <v>2015</v>
      </c>
      <c r="FX58" s="573" t="s">
        <v>3739</v>
      </c>
      <c r="FY58" s="369">
        <v>2</v>
      </c>
      <c r="FZ58" s="430">
        <v>2011</v>
      </c>
      <c r="GA58" s="686" t="s">
        <v>2941</v>
      </c>
      <c r="GB58" s="573" t="s">
        <v>3740</v>
      </c>
      <c r="GC58" s="369">
        <v>2</v>
      </c>
      <c r="GD58" s="574">
        <v>2017</v>
      </c>
      <c r="GE58" s="470" t="s">
        <v>3741</v>
      </c>
      <c r="GF58" s="521" t="s">
        <v>3742</v>
      </c>
      <c r="GG58" s="369">
        <v>2</v>
      </c>
      <c r="GH58" s="430">
        <v>2001</v>
      </c>
      <c r="GI58" s="686" t="s">
        <v>3743</v>
      </c>
      <c r="GJ58" s="573" t="s">
        <v>3744</v>
      </c>
      <c r="GK58" s="369">
        <v>2</v>
      </c>
      <c r="GL58" s="430">
        <v>2006</v>
      </c>
      <c r="GM58" s="686" t="s">
        <v>3745</v>
      </c>
      <c r="GN58" s="572" t="s">
        <v>3746</v>
      </c>
      <c r="GO58" s="871">
        <v>1</v>
      </c>
      <c r="GP58" s="578" t="s">
        <v>3747</v>
      </c>
      <c r="GQ58" s="890">
        <v>1</v>
      </c>
      <c r="GR58" s="890">
        <v>1</v>
      </c>
      <c r="GS58" s="890">
        <v>1</v>
      </c>
      <c r="GT58" s="891">
        <v>1</v>
      </c>
      <c r="GU58" s="581">
        <v>1</v>
      </c>
      <c r="GV58" s="730" t="s">
        <v>3748</v>
      </c>
      <c r="GW58" s="890">
        <v>1</v>
      </c>
      <c r="GX58" s="891">
        <v>1</v>
      </c>
      <c r="GY58" s="874">
        <v>1</v>
      </c>
      <c r="GZ58" s="572" t="s">
        <v>3749</v>
      </c>
      <c r="HA58" s="583" t="s">
        <v>1293</v>
      </c>
      <c r="HB58" s="584">
        <v>1</v>
      </c>
      <c r="HC58" s="585">
        <v>2</v>
      </c>
      <c r="HD58" s="586" t="s">
        <v>3750</v>
      </c>
      <c r="HE58" s="471" t="s">
        <v>3751</v>
      </c>
      <c r="HF58" s="587">
        <v>2003</v>
      </c>
      <c r="HG58" s="587">
        <v>2007</v>
      </c>
      <c r="HH58" s="588">
        <v>2</v>
      </c>
      <c r="HI58" s="586" t="s">
        <v>3752</v>
      </c>
      <c r="HJ58" s="718" t="s">
        <v>3753</v>
      </c>
      <c r="HK58" s="691">
        <v>2005</v>
      </c>
      <c r="HL58" s="692">
        <v>2</v>
      </c>
      <c r="HM58" s="591" t="s">
        <v>3754</v>
      </c>
      <c r="HN58" s="592">
        <v>2000</v>
      </c>
      <c r="HO58" s="681">
        <v>1</v>
      </c>
      <c r="HP58" s="574">
        <v>1</v>
      </c>
      <c r="HQ58" s="472">
        <f t="shared" si="5"/>
        <v>2</v>
      </c>
      <c r="HR58" s="593">
        <v>1</v>
      </c>
      <c r="HS58" s="574">
        <v>1</v>
      </c>
      <c r="HT58" s="574">
        <v>0.75</v>
      </c>
      <c r="HU58" s="574">
        <v>0</v>
      </c>
      <c r="HV58" s="574">
        <v>1</v>
      </c>
      <c r="HW58" s="574">
        <v>1</v>
      </c>
      <c r="HX58" s="574">
        <v>1</v>
      </c>
      <c r="HY58" s="574">
        <v>1</v>
      </c>
      <c r="HZ58" s="574">
        <v>1</v>
      </c>
      <c r="IA58" s="574">
        <v>1</v>
      </c>
      <c r="IB58" s="574">
        <v>1</v>
      </c>
      <c r="IC58" s="574">
        <v>0</v>
      </c>
      <c r="ID58" s="681">
        <v>1</v>
      </c>
      <c r="IE58" s="369">
        <v>1</v>
      </c>
      <c r="IF58" s="574">
        <v>1</v>
      </c>
      <c r="IG58" s="472">
        <f t="shared" si="6"/>
        <v>2</v>
      </c>
      <c r="IH58" s="609">
        <v>0.80712825746343231</v>
      </c>
      <c r="II58" s="694">
        <v>0.80875096152177073</v>
      </c>
      <c r="IJ58" s="695">
        <v>0.87695981093752362</v>
      </c>
      <c r="IK58" s="696">
        <v>0.75381870113707217</v>
      </c>
      <c r="IL58" s="696">
        <v>0.79678174146988689</v>
      </c>
      <c r="IM58" s="697">
        <v>0.8074435925425999</v>
      </c>
      <c r="IN58" s="599">
        <v>3</v>
      </c>
      <c r="IO58" s="600">
        <v>1</v>
      </c>
      <c r="IP58" s="601">
        <v>1</v>
      </c>
      <c r="IQ58" s="600">
        <v>38</v>
      </c>
      <c r="IR58" s="587">
        <v>56</v>
      </c>
      <c r="IS58" s="601">
        <v>94</v>
      </c>
      <c r="IT58" s="599">
        <v>3</v>
      </c>
      <c r="IU58" s="600">
        <v>25</v>
      </c>
      <c r="IV58" s="587">
        <v>32</v>
      </c>
      <c r="IW58" s="601">
        <v>37</v>
      </c>
      <c r="IX58" s="602">
        <v>94</v>
      </c>
      <c r="IY58" s="681">
        <v>1</v>
      </c>
      <c r="IZ58" s="603" t="s">
        <v>3755</v>
      </c>
      <c r="JA58" s="681">
        <v>2</v>
      </c>
      <c r="JB58" s="603" t="s">
        <v>3756</v>
      </c>
      <c r="JC58" s="681">
        <v>2</v>
      </c>
      <c r="JD58" s="430">
        <v>1</v>
      </c>
      <c r="JE58" s="686" t="s">
        <v>3757</v>
      </c>
      <c r="JF58" s="557" t="s">
        <v>3758</v>
      </c>
      <c r="JG58" s="592">
        <v>2019</v>
      </c>
      <c r="JH58" s="763">
        <v>2</v>
      </c>
      <c r="JI58" s="683">
        <v>3</v>
      </c>
      <c r="JJ58" s="684" t="s">
        <v>3759</v>
      </c>
      <c r="JK58" s="471" t="s">
        <v>3760</v>
      </c>
      <c r="JL58" s="764">
        <v>2018</v>
      </c>
      <c r="JM58" s="369">
        <v>1</v>
      </c>
      <c r="JN58" s="430">
        <v>2</v>
      </c>
      <c r="JO58" s="430">
        <v>1</v>
      </c>
      <c r="JP58" s="686" t="s">
        <v>3761</v>
      </c>
      <c r="JQ58" s="798" t="s">
        <v>3762</v>
      </c>
      <c r="JR58" s="592">
        <v>2012</v>
      </c>
      <c r="JS58" s="369">
        <v>2</v>
      </c>
      <c r="JT58" s="430">
        <v>3</v>
      </c>
      <c r="JU58" s="686" t="s">
        <v>3763</v>
      </c>
      <c r="JV58" s="798" t="s">
        <v>3764</v>
      </c>
      <c r="JW58" s="592">
        <v>2002</v>
      </c>
      <c r="JX58" s="606">
        <v>2</v>
      </c>
      <c r="JY58" s="750" t="s">
        <v>3765</v>
      </c>
      <c r="JZ58" s="606">
        <v>2012</v>
      </c>
      <c r="KA58" s="606">
        <f t="shared" si="7"/>
        <v>4</v>
      </c>
      <c r="KB58" s="606"/>
      <c r="KC58" s="606">
        <v>2</v>
      </c>
      <c r="KD58" s="606">
        <v>1</v>
      </c>
      <c r="KE58" s="606">
        <v>1</v>
      </c>
      <c r="KF58" s="606">
        <f t="shared" si="8"/>
        <v>0</v>
      </c>
      <c r="KG58" s="606"/>
      <c r="KH58" s="606"/>
      <c r="KI58" s="606"/>
      <c r="KJ58" s="606"/>
      <c r="KK58" s="606">
        <v>1</v>
      </c>
      <c r="KL58" s="606">
        <v>1</v>
      </c>
      <c r="KM58" s="608">
        <f t="shared" si="9"/>
        <v>0.7349493026733398</v>
      </c>
      <c r="KN58" s="609">
        <v>1.1747465133666992</v>
      </c>
      <c r="KO58" s="609">
        <v>85.576919555664063</v>
      </c>
      <c r="KP58" s="610">
        <v>8</v>
      </c>
      <c r="KQ58" s="608">
        <f t="shared" si="10"/>
        <v>0.80846586227416994</v>
      </c>
      <c r="KR58" s="609">
        <v>1.5423293113708496</v>
      </c>
      <c r="KS58" s="609">
        <v>90.384613037109375</v>
      </c>
      <c r="KT58" s="610">
        <v>11</v>
      </c>
      <c r="KU58" s="610">
        <v>74</v>
      </c>
      <c r="KV58" s="563" t="s">
        <v>1538</v>
      </c>
      <c r="KW58" s="606" t="s">
        <v>3703</v>
      </c>
      <c r="KX58" s="700" t="str">
        <f t="shared" ca="1" si="11"/>
        <v>A</v>
      </c>
      <c r="KY58" s="701">
        <f t="shared" ca="1" si="12"/>
        <v>0.96697130045460811</v>
      </c>
      <c r="KZ58" s="702">
        <f t="shared" ca="1" si="13"/>
        <v>0.87679058823529399</v>
      </c>
      <c r="LA58" s="703">
        <f t="shared" ca="1" si="54"/>
        <v>0.99831428571428571</v>
      </c>
      <c r="LB58" s="703">
        <f t="shared" ca="1" si="92"/>
        <v>1</v>
      </c>
      <c r="LC58" s="704">
        <f t="shared" ca="1" si="93"/>
        <v>0.99278032786885251</v>
      </c>
      <c r="LD58" s="696" cm="1">
        <f t="array" aca="1" ref="LD58" ca="1">INDIRECT(LD$203&amp;ROW())*LD$205</f>
        <v>8</v>
      </c>
      <c r="LE58" s="696" cm="1">
        <f t="array" aca="1" ref="LE58" ca="1">INDIRECT(LE$203&amp;ROW())*LE$205</f>
        <v>8</v>
      </c>
      <c r="LF58" s="696" cm="1">
        <f t="array" aca="1" ref="LF58" ca="1">INDIRECT(LF$203&amp;ROW())*LF$205</f>
        <v>8</v>
      </c>
      <c r="LG58" s="696" cm="1">
        <f t="array" aca="1" ref="LG58" ca="1">INDIRECT(LG$203&amp;ROW())*LG$205</f>
        <v>3</v>
      </c>
      <c r="LH58" s="696" cm="1">
        <f t="array" aca="1" ref="LH58" ca="1">INDIRECT(LH$203&amp;ROW())*LH$205</f>
        <v>3</v>
      </c>
      <c r="LI58" s="696" cm="1">
        <f t="array" aca="1" ref="LI58" ca="1">INDIRECT(LI$203&amp;ROW())*LI$205</f>
        <v>3</v>
      </c>
      <c r="LJ58" s="696" cm="1">
        <f t="array" aca="1" ref="LJ58" ca="1">INDIRECT(LJ$203&amp;ROW())*LJ$205</f>
        <v>3</v>
      </c>
      <c r="LK58" s="696" cm="1">
        <f t="array" aca="1" ref="LK58" ca="1">INDIRECT(LK$203&amp;ROW())*LK$205</f>
        <v>3</v>
      </c>
      <c r="LL58" s="696" cm="1">
        <f t="array" aca="1" ref="LL58" ca="1">INDIRECT(LL$203&amp;ROW())*LL$205</f>
        <v>3</v>
      </c>
      <c r="LM58" s="696" cm="1">
        <f t="array" aca="1" ref="LM58" ca="1">INDIRECT(LM$203&amp;ROW())*LM$205</f>
        <v>6</v>
      </c>
      <c r="LN58" s="696" cm="1">
        <f t="array" aca="1" ref="LN58" ca="1">INDIRECT(LN$203&amp;ROW())*LN$205</f>
        <v>3</v>
      </c>
      <c r="LO58" s="696" cm="1">
        <f t="array" aca="1" ref="LO58" ca="1">INDIRECT(LO$203&amp;ROW())*LO$205</f>
        <v>6</v>
      </c>
      <c r="LP58" s="696" cm="1">
        <f t="array" aca="1" ref="LP58" ca="1">INDIRECT(LP$203&amp;ROW())*LP$205</f>
        <v>4</v>
      </c>
      <c r="LQ58" s="696" cm="1">
        <f t="array" aca="1" ref="LQ58" ca="1">IF(INDIRECT(LQ$203&amp;ROW())="-",0,INDIRECT(LQ$203&amp;ROW())*LQ$205)</f>
        <v>5.5272000000000006</v>
      </c>
      <c r="LR58" s="696" cm="1">
        <f t="array" aca="1" ref="LR58" ca="1">INDIRECT(LR$203&amp;ROW())*LR$205</f>
        <v>8</v>
      </c>
      <c r="LS58" s="696" cm="1">
        <f t="array" aca="1" ref="LS58" ca="1">IF(INDIRECT(LS$203&amp;ROW())="-",0,INDIRECT(LS$203&amp;ROW())*LS$205)</f>
        <v>5.9645999999999999</v>
      </c>
      <c r="LT58" s="696" cm="1">
        <f t="array" aca="1" ref="LT58" ca="1">INDIRECT(LT$203&amp;ROW())*LT$205</f>
        <v>4</v>
      </c>
      <c r="LU58" s="696" cm="1">
        <f t="array" aca="1" ref="LU58" ca="1">INDIRECT(LU$203&amp;ROW())*LU$205</f>
        <v>3</v>
      </c>
      <c r="LV58" s="696" cm="1">
        <f t="array" aca="1" ref="LV58" ca="1">INDIRECT(LV$203&amp;ROW())*LV$205</f>
        <v>3</v>
      </c>
      <c r="LW58" s="696" cm="1">
        <f t="array" aca="1" ref="LW58" ca="1">INDIRECT(LW$203&amp;ROW())*LW$205</f>
        <v>2</v>
      </c>
      <c r="LX58" s="696" cm="1">
        <f t="array" aca="1" ref="LX58" ca="1">INDIRECT(LX$203&amp;ROW())*LX$205</f>
        <v>3</v>
      </c>
      <c r="LY58" s="696" cm="1">
        <f t="array" aca="1" ref="LY58" ca="1">IF(INDIRECT(LY$203&amp;ROW())="-",0,INDIRECT(LY$203&amp;ROW())*LY$205)</f>
        <v>6</v>
      </c>
      <c r="LZ58" s="696" cm="1">
        <f t="array" aca="1" ref="LZ58" ca="1">INDIRECT(LZ$203&amp;ROW())*LZ$205</f>
        <v>2</v>
      </c>
      <c r="MA58" s="696" cm="1">
        <f t="array" aca="1" ref="MA58" ca="1">INDIRECT(MA$203&amp;ROW())*MA$205</f>
        <v>4</v>
      </c>
      <c r="MB58" s="696" cm="1">
        <f t="array" aca="1" ref="MB58" ca="1">INDIRECT(MB$203&amp;ROW())*MB$205</f>
        <v>4</v>
      </c>
      <c r="MC58" s="696" cm="1">
        <f t="array" aca="1" ref="MC58" ca="1">IF($MB58=0,0,INDIRECT(MC$203&amp;ROW())*MC$205)</f>
        <v>0.5</v>
      </c>
      <c r="MD58" s="696" cm="1">
        <f t="array" aca="1" ref="MD58" ca="1">IF($MB58=0,0,INDIRECT(MD$203&amp;ROW())*MD$205)</f>
        <v>0.5</v>
      </c>
      <c r="ME58" s="696" cm="1">
        <f t="array" aca="1" ref="ME58" ca="1">IF($MB58=0,0,INDIRECT(ME$203&amp;ROW())*ME$205)</f>
        <v>0.5</v>
      </c>
      <c r="MF58" s="696" cm="1">
        <f t="array" aca="1" ref="MF58" ca="1">IF($MB58=0,0,INDIRECT(MF$203&amp;ROW())*MF$205)</f>
        <v>0.5</v>
      </c>
      <c r="MG58" s="696" cm="1">
        <f t="array" aca="1" ref="MG58" ca="1">INDIRECT(MG$203&amp;ROW())*MG$205</f>
        <v>4</v>
      </c>
      <c r="MH58" s="696" cm="1">
        <f t="array" aca="1" ref="MH58" ca="1">IF($MG58=0,0,INDIRECT(MH$203&amp;ROW())*MH$205)</f>
        <v>0.5</v>
      </c>
      <c r="MI58" s="696" cm="1">
        <f t="array" aca="1" ref="MI58" ca="1">IF($MG58=0,0,INDIRECT(MI$203&amp;ROW())*MI$205)</f>
        <v>0.5</v>
      </c>
      <c r="MJ58" s="696" cm="1">
        <f t="array" aca="1" ref="MJ58" ca="1">INDIRECT(MJ$203&amp;ROW())*MJ$205</f>
        <v>1</v>
      </c>
      <c r="MK58" s="696" cm="1">
        <f t="array" aca="1" ref="MK58" ca="1">INDIRECT(MK$203&amp;ROW())*MK$205</f>
        <v>4</v>
      </c>
      <c r="ML58" s="696" cm="1">
        <f t="array" aca="1" ref="ML58" ca="1">INDIRECT(ML$203&amp;ROW())*ML$205</f>
        <v>6</v>
      </c>
      <c r="MM58" s="696" cm="1">
        <f t="array" aca="1" ref="MM58" ca="1">INDIRECT(MM$203&amp;ROW())*MM$205</f>
        <v>6</v>
      </c>
      <c r="MN58" s="696" cm="1">
        <f t="array" aca="1" ref="MN58" ca="1">INDIRECT(MN$203&amp;ROW())*MN$205</f>
        <v>8</v>
      </c>
      <c r="MO58" s="696" cm="1">
        <f t="array" aca="1" ref="MO58" ca="1">INDIRECT(MO$203&amp;ROW())*MO$205</f>
        <v>2</v>
      </c>
      <c r="MP58" s="696" cm="1">
        <f t="array" aca="1" ref="MP58" ca="1">INDIRECT(MP$203&amp;ROW())*MP$205</f>
        <v>2</v>
      </c>
      <c r="MQ58" s="696" cm="1">
        <f t="array" aca="1" ref="MQ58" ca="1">INDIRECT(MQ$203&amp;ROW())*MQ$205</f>
        <v>2</v>
      </c>
      <c r="MR58" s="696" cm="1">
        <f t="array" aca="1" ref="MR58" ca="1">INDIRECT(MR$203&amp;ROW())*MR$205</f>
        <v>2</v>
      </c>
      <c r="MS58" s="696" cm="1">
        <f t="array" aca="1" ref="MS58" ca="1">INDIRECT(MS$203&amp;ROW())*MS$205</f>
        <v>2</v>
      </c>
      <c r="MT58" s="696" cm="1">
        <f t="array" aca="1" ref="MT58" ca="1">INDIRECT(MT$203&amp;ROW())*MT$205</f>
        <v>3</v>
      </c>
      <c r="MU58" s="696" cm="1">
        <f t="array" aca="1" ref="MU58" ca="1">INDIRECT(MU$203&amp;ROW())*MU$205</f>
        <v>2</v>
      </c>
      <c r="MV58" s="696" cm="1">
        <f t="array" aca="1" ref="MV58" ca="1">IF(INDIRECT(MV$203&amp;ROW())="-",0,INDIRECT(MV$203&amp;ROW())*MV$205)</f>
        <v>5.5595999999999997</v>
      </c>
      <c r="MW58" s="696" cm="1">
        <f t="array" aca="1" ref="MW58" ca="1">INDIRECT(MW$203&amp;ROW())*MW$205</f>
        <v>4</v>
      </c>
      <c r="MX58" s="696" cm="1">
        <f t="array" aca="1" ref="MX58" ca="1">INDIRECT(MX$203&amp;ROW())*MX$205</f>
        <v>4</v>
      </c>
      <c r="MY58" s="696" cm="1">
        <f t="array" aca="1" ref="MY58" ca="1">INDIRECT(MY$203&amp;ROW())*MY$205</f>
        <v>8</v>
      </c>
      <c r="NA58" s="701">
        <f t="shared" si="16"/>
        <v>0.92490731707317075</v>
      </c>
      <c r="NB58" s="617">
        <f t="shared" si="17"/>
        <v>0.99957857142857143</v>
      </c>
      <c r="NC58" s="695">
        <f t="shared" si="18"/>
        <v>1</v>
      </c>
      <c r="ND58" s="697">
        <f t="shared" si="19"/>
        <v>0.99728148148148155</v>
      </c>
      <c r="NE58" s="694">
        <f t="shared" si="20"/>
        <v>0.9804418424958059</v>
      </c>
      <c r="NF58" s="682" t="str">
        <f t="shared" si="21"/>
        <v>A</v>
      </c>
      <c r="NH58" s="606" t="s">
        <v>3703</v>
      </c>
      <c r="NI58" s="563" t="str">
        <f t="shared" si="22"/>
        <v>A</v>
      </c>
      <c r="NJ58" s="563" t="str">
        <f t="shared" si="23"/>
        <v>A</v>
      </c>
      <c r="NK58" s="563" t="str">
        <f t="shared" ca="1" si="24"/>
        <v>A</v>
      </c>
      <c r="NL58" s="563" t="str">
        <f t="shared" ca="1" si="25"/>
        <v>A</v>
      </c>
      <c r="NM58" s="563" t="str">
        <f t="shared" ca="1" si="26"/>
        <v>A</v>
      </c>
      <c r="NN58" s="563" t="str">
        <f t="shared" ca="1" si="55"/>
        <v>A</v>
      </c>
      <c r="NO58" s="563" t="str">
        <f t="shared" ca="1" si="56"/>
        <v>A</v>
      </c>
      <c r="NP58" s="606" t="str">
        <f t="shared" si="27"/>
        <v>Yes</v>
      </c>
      <c r="NQ58" s="682" t="str">
        <f t="shared" si="28"/>
        <v>Yes</v>
      </c>
      <c r="NR58" s="682" t="e">
        <f>IF(OR(AND(NI58="A",OR(NJ58="C",NJ58="D")),AND(NI58="A",OR(#REF!="C",#REF!="D")),AND(NI58="B",OR(NJ58="D",#REF!="D")),AND(OR(NI58="C",NI58="D"),OR(NJ58="A",NJ58="B")),AND(OR(NI58="C",NI58="D"),OR(#REF!="A",#REF!="B")),AND(OR(NJ58="A",#REF!="A",NJ58="B",#REF!="B"),OR(NP58="-",NQ58="-")),AND(OR(NJ58="C",#REF!="C",NJ58="D",#REF!="D"),NP58="Yes")),"Yes","-")</f>
        <v>#REF!</v>
      </c>
      <c r="NS58" s="607"/>
      <c r="NT58" s="619">
        <f t="shared" si="29"/>
        <v>0.94730000000000003</v>
      </c>
      <c r="NU58" s="619">
        <f t="shared" si="30"/>
        <v>0.9804418424958059</v>
      </c>
      <c r="NV58" s="619">
        <f t="shared" ca="1" si="31"/>
        <v>0.96697130045460811</v>
      </c>
      <c r="NW58" s="619">
        <f t="shared" ca="1" si="57"/>
        <v>0.94145049459306396</v>
      </c>
      <c r="NX58" s="619">
        <f t="shared" ca="1" si="58"/>
        <v>0.9819821791344755</v>
      </c>
      <c r="NY58" s="620">
        <f t="shared" ca="1" si="59"/>
        <v>0.98605992011127674</v>
      </c>
      <c r="NZ58" s="620">
        <f t="shared" ca="1" si="60"/>
        <v>0.98750408123633016</v>
      </c>
      <c r="OA58" s="705">
        <v>0.47799999999999998</v>
      </c>
      <c r="OB58" s="706">
        <v>18</v>
      </c>
      <c r="OC58" s="494"/>
      <c r="OE58" s="606" t="s">
        <v>3703</v>
      </c>
      <c r="OF58" s="700" t="str">
        <f t="shared" ca="1" si="32"/>
        <v>A</v>
      </c>
      <c r="OG58" s="701">
        <f t="shared" ca="1" si="61"/>
        <v>0.94145049459306396</v>
      </c>
      <c r="OH58" s="705">
        <f t="shared" ca="1" si="33"/>
        <v>0.90950002776572658</v>
      </c>
      <c r="OI58" s="696">
        <f t="shared" ca="1" si="34"/>
        <v>0.99947683212045191</v>
      </c>
      <c r="OJ58" s="696">
        <f t="shared" ca="1" si="35"/>
        <v>0.85947944284700695</v>
      </c>
      <c r="OK58" s="697">
        <f t="shared" ca="1" si="36"/>
        <v>0.99734567563907017</v>
      </c>
      <c r="OL58" s="696" cm="1">
        <f t="array" aca="1" ref="OL58" ca="1">INDIRECT(OL$203&amp;ROW())*OL$205</f>
        <v>1.4956</v>
      </c>
      <c r="OM58" s="696" cm="1">
        <f t="array" aca="1" ref="OM58" ca="1">INDIRECT(OM$203&amp;ROW())*OM$205</f>
        <v>1.2061999999999999</v>
      </c>
      <c r="ON58" s="696" cm="1">
        <f t="array" aca="1" ref="ON58" ca="1">INDIRECT(ON$203&amp;ROW())*ON$205</f>
        <v>1.4561999999999999</v>
      </c>
      <c r="OO58" s="696" cm="1">
        <f t="array" aca="1" ref="OO58" ca="1">INDIRECT(OO$203&amp;ROW())*OO$205</f>
        <v>1.0790999999999999</v>
      </c>
      <c r="OP58" s="696" cm="1">
        <f t="array" aca="1" ref="OP58" ca="1">INDIRECT(OP$203&amp;ROW())*OP$205</f>
        <v>1.5831</v>
      </c>
      <c r="OQ58" s="696" cm="1">
        <f t="array" aca="1" ref="OQ58" ca="1">INDIRECT(OQ$203&amp;ROW())*OQ$205</f>
        <v>1.5849</v>
      </c>
      <c r="OR58" s="696" cm="1">
        <f t="array" aca="1" ref="OR58" ca="1">INDIRECT(OR$203&amp;ROW())*OR$205</f>
        <v>1.4141999999999999</v>
      </c>
      <c r="OS58" s="696" cm="1">
        <f t="array" aca="1" ref="OS58" ca="1">INDIRECT(OS$203&amp;ROW())*OS$205</f>
        <v>1.5387</v>
      </c>
      <c r="OT58" s="696" cm="1">
        <f t="array" aca="1" ref="OT58" ca="1">INDIRECT(OT$203&amp;ROW())*OT$205</f>
        <v>1.4727000000000001</v>
      </c>
      <c r="OU58" s="696" cm="1">
        <f t="array" aca="1" ref="OU58" ca="1">INDIRECT(OU$203&amp;ROW())*OU$205</f>
        <v>1.9304999999999999</v>
      </c>
      <c r="OV58" s="696" cm="1">
        <f t="array" aca="1" ref="OV58" ca="1">INDIRECT(OV$203&amp;ROW())*OV$205</f>
        <v>1.2161999999999999</v>
      </c>
      <c r="OW58" s="696" cm="1">
        <f t="array" aca="1" ref="OW58" ca="1">INDIRECT(OW$203&amp;ROW())*OW$205</f>
        <v>1.5144000000000002</v>
      </c>
      <c r="OX58" s="696" cm="1">
        <f t="array" aca="1" ref="OX58" ca="1">INDIRECT(OX$203&amp;ROW())*OX$205</f>
        <v>1.3977999999999999</v>
      </c>
      <c r="OY58" s="696" cm="1">
        <f t="array" aca="1" ref="OY58" ca="1">IF(INDIRECT(OY$203&amp;ROW())="-",0,INDIRECT(OY$203&amp;ROW())*OY$205)</f>
        <v>0.65377563999999999</v>
      </c>
      <c r="OZ58" s="696" cm="1">
        <f t="array" aca="1" ref="OZ58" ca="1">INDIRECT(OZ$203&amp;ROW())*OZ$205</f>
        <v>1.4206000000000001</v>
      </c>
      <c r="PA58" s="696" cm="1">
        <f t="array" aca="1" ref="PA58" ca="1">IF(INDIRECT(PA$203&amp;ROW())="-",0,INDIRECT(PA$203&amp;ROW())*PA$205)</f>
        <v>0.87818794</v>
      </c>
      <c r="PB58" s="705" cm="1">
        <f t="array" aca="1" ref="PB58" ca="1">INDIRECT(PB$203&amp;ROW())*PB$205</f>
        <v>1.5084</v>
      </c>
      <c r="PC58" s="696" cm="1">
        <f t="array" aca="1" ref="PC58" ca="1">INDIRECT(PC$203&amp;ROW())*PC$205</f>
        <v>2.0918999999999999</v>
      </c>
      <c r="PD58" s="696" cm="1">
        <f t="array" aca="1" ref="PD58" ca="1">INDIRECT(PD$203&amp;ROW())*PD$205</f>
        <v>2.2025999999999999</v>
      </c>
      <c r="PE58" s="696" cm="1">
        <f t="array" aca="1" ref="PE58" ca="1">INDIRECT(PE$203&amp;ROW())*PE$205</f>
        <v>1.28</v>
      </c>
      <c r="PF58" s="696" cm="1">
        <f t="array" aca="1" ref="PF58" ca="1">INDIRECT(PF$203&amp;ROW())*PF$205</f>
        <v>1.9962</v>
      </c>
      <c r="PG58" s="696" cm="1">
        <f t="array" aca="1" ref="PG58" ca="1">IF(INDIRECT(PG$203&amp;ROW())="-",0,INDIRECT(PG$203&amp;ROW())*PG$205)</f>
        <v>0.875</v>
      </c>
      <c r="PH58" s="696" cm="1">
        <f t="array" aca="1" ref="PH58" ca="1">INDIRECT(PH$203&amp;ROW())*PH$205</f>
        <v>0.61699999999999999</v>
      </c>
      <c r="PI58" s="696" cm="1">
        <f t="array" aca="1" ref="PI58" ca="1">INDIRECT(PI$203&amp;ROW())*PI$205</f>
        <v>1.2145999999999999</v>
      </c>
      <c r="PJ58" s="696" cm="1">
        <f t="array" aca="1" ref="PJ58" ca="1">INDIRECT(PJ$203&amp;ROW())*PJ$205</f>
        <v>0.75980000000000003</v>
      </c>
      <c r="PK58" s="696" cm="1">
        <f t="array" aca="1" ref="PK58" ca="1">IF($PJ58=0,0,INDIRECT(PK$203&amp;ROW())*PK$205)</f>
        <v>0.52759999999999996</v>
      </c>
      <c r="PL58" s="696" cm="1">
        <f t="array" aca="1" ref="PL58" ca="1">IF($MPE58=0,0,INDIRECT(PL$203&amp;ROW())*PL$205)</f>
        <v>0</v>
      </c>
      <c r="PM58" s="696" cm="1">
        <f t="array" aca="1" ref="PM58" ca="1">IF($MPE58=0,0,INDIRECT(PM$203&amp;ROW())*PM$205)</f>
        <v>0</v>
      </c>
      <c r="PN58" s="696" cm="1">
        <f t="array" aca="1" ref="PN58" ca="1">IF($PJ58=0,0,INDIRECT(PN$203&amp;ROW())*PN$205)</f>
        <v>0.52580000000000005</v>
      </c>
      <c r="PO58" s="696" cm="1">
        <f t="array" aca="1" ref="PO58" ca="1">INDIRECT(PO$203&amp;ROW())*PO$205</f>
        <v>0.73140000000000005</v>
      </c>
      <c r="PP58" s="696" cm="1">
        <f t="array" aca="1" ref="PP58" ca="1">IF($PO58=0,0,INDIRECT(PP$203&amp;ROW())*PP$205)</f>
        <v>0.68189999999999995</v>
      </c>
      <c r="PQ58" s="696" cm="1">
        <f t="array" aca="1" ref="PQ58" ca="1">IF($PO58=0,0,INDIRECT(PQ$203&amp;ROW())*PQ$205)</f>
        <v>0.52549999999999997</v>
      </c>
      <c r="PR58" s="696" cm="1">
        <f t="array" aca="1" ref="PR58" ca="1">INDIRECT(PR$203&amp;ROW())*PR$205</f>
        <v>0.44619999999999999</v>
      </c>
      <c r="PS58" s="696" cm="1">
        <f t="array" aca="1" ref="PS58" ca="1">INDIRECT(PS$203&amp;ROW())*PS$205</f>
        <v>0.7389</v>
      </c>
      <c r="PT58" s="696" cm="1">
        <f t="array" aca="1" ref="PT58" ca="1">INDIRECT(PT$203&amp;ROW())*PT$205</f>
        <v>1.4406000000000001</v>
      </c>
      <c r="PU58" s="696" cm="1">
        <f t="array" aca="1" ref="PU58" ca="1">INDIRECT(PU$203&amp;ROW())*PU$205</f>
        <v>1.7696999999999998</v>
      </c>
      <c r="PV58" s="696" cm="1">
        <f t="array" aca="1" ref="PV58" ca="1">INDIRECT(PV$203&amp;ROW())*PV$205</f>
        <v>1.3932</v>
      </c>
      <c r="PW58" s="696" cm="1">
        <f t="array" aca="1" ref="PW58" ca="1">INDIRECT(PW$203&amp;ROW())*PW$205</f>
        <v>1.0658000000000001</v>
      </c>
      <c r="PX58" s="696" cm="1">
        <f t="array" aca="1" ref="PX58" ca="1">INDIRECT(PX$203&amp;ROW())*PX$205</f>
        <v>1.1714</v>
      </c>
      <c r="PY58" s="696" cm="1">
        <f t="array" aca="1" ref="PY58" ca="1">INDIRECT(PY$203&amp;ROW())*PY$205</f>
        <v>1.1866000000000001</v>
      </c>
      <c r="PZ58" s="696" cm="1">
        <f t="array" aca="1" ref="PZ58" ca="1">INDIRECT(PZ$203&amp;ROW())*PZ$205</f>
        <v>0.17430000000000001</v>
      </c>
      <c r="QA58" s="696" cm="1">
        <f t="array" aca="1" ref="QA58" ca="1">INDIRECT(QA$203&amp;ROW())*QA$205</f>
        <v>0.31659999999999999</v>
      </c>
      <c r="QB58" s="696" cm="1">
        <f t="array" aca="1" ref="QB58" ca="1">INDIRECT(QB$203&amp;ROW())*QB$205</f>
        <v>2.3948999999999998</v>
      </c>
      <c r="QC58" s="696" cm="1">
        <f t="array" aca="1" ref="QC58" ca="1">INDIRECT(QC$203&amp;ROW())*QC$205</f>
        <v>1.4259999999999999</v>
      </c>
      <c r="QD58" s="696" cm="1">
        <f t="array" aca="1" ref="QD58" ca="1">IF(INDIRECT(QD$203&amp;ROW())="-",0,INDIRECT(QD$203&amp;ROW())*QD$205)</f>
        <v>0.56902505999999997</v>
      </c>
      <c r="QE58" s="696" cm="1">
        <f t="array" aca="1" ref="QE58" ca="1">INDIRECT(QE$203&amp;ROW())*QE$205</f>
        <v>1.0656000000000001</v>
      </c>
      <c r="QF58" s="696" cm="1">
        <f t="array" aca="1" ref="QF58" ca="1">INDIRECT(QF$203&amp;ROW())*QF$205</f>
        <v>0.72440000000000004</v>
      </c>
      <c r="QG58" s="696" cm="1">
        <f t="array" aca="1" ref="QG58" ca="1">INDIRECT(QG$203&amp;ROW())*QG$205</f>
        <v>1.4996</v>
      </c>
      <c r="QI58" s="606" t="s">
        <v>3703</v>
      </c>
      <c r="QJ58" s="700" t="str">
        <f t="shared" ca="1" si="37"/>
        <v>A</v>
      </c>
      <c r="QK58" s="701">
        <f t="shared" ca="1" si="62"/>
        <v>0.9819821791344755</v>
      </c>
      <c r="QL58" s="705">
        <f t="shared" ca="1" si="94"/>
        <v>0.93094431104013542</v>
      </c>
      <c r="QM58" s="696">
        <f t="shared" ca="1" si="95"/>
        <v>0.99965120565910937</v>
      </c>
      <c r="QN58" s="696">
        <f t="shared" ca="1" si="40"/>
        <v>1</v>
      </c>
      <c r="QO58" s="697">
        <f t="shared" ca="1" si="41"/>
        <v>0.99733319983865754</v>
      </c>
      <c r="QP58" s="696" cm="1">
        <f t="array" aca="1" ref="QP58" ca="1">INDIRECT(QP$203&amp;ROW())*QP$205</f>
        <v>6.6903293490763766E-2</v>
      </c>
      <c r="QQ58" s="696" cm="1">
        <f t="array" aca="1" ref="QQ58" ca="1">INDIRECT(QQ$203&amp;ROW())*QQ$205</f>
        <v>0.25503926590378434</v>
      </c>
      <c r="QR58" s="696" cm="1">
        <f t="array" aca="1" ref="QR58" ca="1">INDIRECT(QR$203&amp;ROW())*QR$205</f>
        <v>0.15089809664795908</v>
      </c>
      <c r="QS58" s="696" cm="1">
        <f t="array" aca="1" ref="QS58" ca="1">INDIRECT(QS$203&amp;ROW())*QS$205</f>
        <v>0.22471360933801068</v>
      </c>
      <c r="QT58" s="696" cm="1">
        <f t="array" aca="1" ref="QT58" ca="1">INDIRECT(QT$203&amp;ROW())*QT$205</f>
        <v>0.26232814414996541</v>
      </c>
      <c r="QU58" s="696" cm="1">
        <f t="array" aca="1" ref="QU58" ca="1">INDIRECT(QU$203&amp;ROW())*QU$205</f>
        <v>0.53329206883563263</v>
      </c>
      <c r="QV58" s="696" cm="1">
        <f t="array" aca="1" ref="QV58" ca="1">INDIRECT(QV$203&amp;ROW())*QV$205</f>
        <v>0.24117831443907087</v>
      </c>
      <c r="QW58" s="696" cm="1">
        <f t="array" aca="1" ref="QW58" ca="1">INDIRECT(QW$203&amp;ROW())*QW$205</f>
        <v>0.53099416374332975</v>
      </c>
      <c r="QX58" s="696" cm="1">
        <f t="array" aca="1" ref="QX58" ca="1">INDIRECT(QX$203&amp;ROW())*QX$205</f>
        <v>0.60640894423913805</v>
      </c>
      <c r="QY58" s="696" cm="1">
        <f t="array" aca="1" ref="QY58" ca="1">INDIRECT(QY$203&amp;ROW())*QY$205</f>
        <v>0.13540247513535897</v>
      </c>
      <c r="QZ58" s="696" cm="1">
        <f t="array" aca="1" ref="QZ58" ca="1">INDIRECT(QZ$203&amp;ROW())*QZ$205</f>
        <v>0.27613248380770827</v>
      </c>
      <c r="RA58" s="696" cm="1">
        <f t="array" aca="1" ref="RA58" ca="1">INDIRECT(RA$203&amp;ROW())*RA$205</f>
        <v>5.1272116233970627E-2</v>
      </c>
      <c r="RB58" s="696" cm="1">
        <f t="array" aca="1" ref="RB58" ca="1">INDIRECT(RB$203&amp;ROW())*RB$205</f>
        <v>0.11461142513892485</v>
      </c>
      <c r="RC58" s="696" cm="1">
        <f t="array" aca="1" ref="RC58" ca="1">IF(INDIRECT(RC$203&amp;ROW())="-",0,INDIRECT(RC$203&amp;ROW())*RC$205)</f>
        <v>7.7296616302870214E-2</v>
      </c>
      <c r="RD58" s="696" cm="1">
        <f t="array" aca="1" ref="RD58" ca="1">INDIRECT(RD$203&amp;ROW())*RD$205</f>
        <v>7.1442097940886296E-2</v>
      </c>
      <c r="RE58" s="696" cm="1">
        <f t="array" aca="1" ref="RE58" ca="1">IF(INDIRECT(RE$203&amp;ROW())="-",0,INDIRECT(RE$203&amp;ROW())*RE$205)</f>
        <v>6.2915634397519418E-2</v>
      </c>
      <c r="RF58" s="705" cm="1">
        <f t="array" aca="1" ref="RF58" ca="1">INDIRECT(RF$203&amp;ROW())*RF$205</f>
        <v>0.10613798880649605</v>
      </c>
      <c r="RG58" s="696" cm="1">
        <f t="array" aca="1" ref="RG58" ca="1">INDIRECT(RG$203&amp;ROW())*RG$205</f>
        <v>0.41475700362540607</v>
      </c>
      <c r="RH58" s="696" cm="1">
        <f t="array" aca="1" ref="RH58" ca="1">INDIRECT(RH$203&amp;ROW())*RH$205</f>
        <v>8.7581521170816884E-2</v>
      </c>
      <c r="RI58" s="696" cm="1">
        <f t="array" aca="1" ref="RI58" ca="1">INDIRECT(RI$203&amp;ROW())*RI$205</f>
        <v>0.21539378250062202</v>
      </c>
      <c r="RJ58" s="696" cm="1">
        <f t="array" aca="1" ref="RJ58" ca="1">INDIRECT(RJ$203&amp;ROW())*RJ$205</f>
        <v>0.18340085004648693</v>
      </c>
      <c r="RK58" s="696" cm="1">
        <f t="array" aca="1" ref="RK58" ca="1">IF(INDIRECT(RK$203&amp;ROW())="-",0,INDIRECT(RK$203&amp;ROW())*RK$205)</f>
        <v>6.0421598870647283E-2</v>
      </c>
      <c r="RL58" s="696" cm="1">
        <f t="array" aca="1" ref="RL58" ca="1">INDIRECT(RL$203&amp;ROW())*RL$205</f>
        <v>0.11262003659234653</v>
      </c>
      <c r="RM58" s="696" cm="1">
        <f t="array" aca="1" ref="RM58" ca="1">INDIRECT(RM$203&amp;ROW())*RM$205</f>
        <v>2.9987460729532761E-2</v>
      </c>
      <c r="RN58" s="696" cm="1">
        <f t="array" aca="1" ref="RN58" ca="1">INDIRECT(RN$203&amp;ROW())*RN$205</f>
        <v>9.3820613050938681E-2</v>
      </c>
      <c r="RO58" s="696" cm="1">
        <f t="array" aca="1" ref="RO58" ca="1">IF($RN58=0,0,INDIRECT(RO$203&amp;ROW())*RO$205)</f>
        <v>7.0312542939625605E-2</v>
      </c>
      <c r="RP58" s="696" cm="1">
        <f t="array" aca="1" ref="RP58" ca="1">IF($RN58=0,0,INDIRECT(RP$203&amp;ROW())*RP$205)</f>
        <v>9.7715867439664539E-2</v>
      </c>
      <c r="RQ58" s="696" cm="1">
        <f t="array" aca="1" ref="RQ58" ca="1">IF($RN58=0,0,INDIRECT(RQ$203&amp;ROW())*RQ$205)</f>
        <v>0.10205798160914871</v>
      </c>
      <c r="RR58" s="696" cm="1">
        <f t="array" aca="1" ref="RR58" ca="1">IF($RN58=0,0,INDIRECT(RR$203&amp;ROW())*RR$205)</f>
        <v>8.2232286875619773E-2</v>
      </c>
      <c r="RS58" s="696" cm="1">
        <f t="array" aca="1" ref="RS58" ca="1">INDIRECT(RS$203&amp;ROW())*RS$205</f>
        <v>7.7466902221184339E-2</v>
      </c>
      <c r="RT58" s="696" cm="1">
        <f t="array" aca="1" ref="RT58" ca="1">IF($RS58=0,0,INDIRECT(RT$203&amp;ROW())*RT$205)</f>
        <v>8.1033461602244533E-2</v>
      </c>
      <c r="RU58" s="696" cm="1">
        <f t="array" aca="1" ref="RU58" ca="1">IF($RS58=0,0,INDIRECT(RU$203&amp;ROW())*RU$205)</f>
        <v>8.1972972149739559E-2</v>
      </c>
      <c r="RV58" s="696" cm="1">
        <f t="array" aca="1" ref="RV58" ca="1">INDIRECT(RV$203&amp;ROW())*RV$205</f>
        <v>4.4898858778974725E-2</v>
      </c>
      <c r="RW58" s="696" cm="1">
        <f t="array" aca="1" ref="RW58" ca="1">INDIRECT(RW$203&amp;ROW())*RW$205</f>
        <v>2.6659190312299668E-2</v>
      </c>
      <c r="RX58" s="696" cm="1">
        <f t="array" aca="1" ref="RX58" ca="1">INDIRECT(RX$203&amp;ROW())*RX$205</f>
        <v>0.19074035443114332</v>
      </c>
      <c r="RY58" s="696" cm="1">
        <f t="array" aca="1" ref="RY58" ca="1">INDIRECT(RY$203&amp;ROW())*RY$205</f>
        <v>8.4396695370290389E-2</v>
      </c>
      <c r="RZ58" s="696" cm="1">
        <f t="array" aca="1" ref="RZ58" ca="1">INDIRECT(RZ$203&amp;ROW())*RZ$205</f>
        <v>7.362497897239817E-2</v>
      </c>
      <c r="SA58" s="696" cm="1">
        <f t="array" aca="1" ref="SA58" ca="1">INDIRECT(SA$203&amp;ROW())*SA$205</f>
        <v>0.20458618579029147</v>
      </c>
      <c r="SB58" s="696" cm="1">
        <f t="array" aca="1" ref="SB58" ca="1">INDIRECT(SB$203&amp;ROW())*SB$205</f>
        <v>4.7124126502052749E-2</v>
      </c>
      <c r="SC58" s="696" cm="1">
        <f t="array" aca="1" ref="SC58" ca="1">INDIRECT(SC$203&amp;ROW())*SC$205</f>
        <v>5.4291606235991073E-2</v>
      </c>
      <c r="SD58" s="696" cm="1">
        <f t="array" aca="1" ref="SD58" ca="1">INDIRECT(SD$203&amp;ROW())*SD$205</f>
        <v>0.3072993885784252</v>
      </c>
      <c r="SE58" s="696" cm="1">
        <f t="array" aca="1" ref="SE58" ca="1">INDIRECT(SE$203&amp;ROW())*SE$205</f>
        <v>0.2585618210787391</v>
      </c>
      <c r="SF58" s="696" cm="1">
        <f t="array" aca="1" ref="SF58" ca="1">INDIRECT(SF$203&amp;ROW())*SF$205</f>
        <v>0.19835664972334499</v>
      </c>
      <c r="SG58" s="696" cm="1">
        <f t="array" aca="1" ref="SG58" ca="1">INDIRECT(SG$203&amp;ROW())*SG$205</f>
        <v>7.4767843909269882E-2</v>
      </c>
      <c r="SH58" s="696" cm="1">
        <f t="array" aca="1" ref="SH58" ca="1">IF(INDIRECT(SH$203&amp;ROW())="-",0,INDIRECT(SH$203&amp;ROW())*SH$205)</f>
        <v>7.2904941418237862E-2</v>
      </c>
      <c r="SI58" s="696" cm="1">
        <f t="array" aca="1" ref="SI58" ca="1">INDIRECT(SI$203&amp;ROW())*SI$205</f>
        <v>0.24423887568083891</v>
      </c>
      <c r="SJ58" s="696" cm="1">
        <f t="array" aca="1" ref="SJ58" ca="1">INDIRECT(SJ$203&amp;ROW())*SJ$205</f>
        <v>0.10961749760323641</v>
      </c>
      <c r="SK58" s="696" cm="1">
        <f t="array" aca="1" ref="SK58" ca="1">INDIRECT(SK$203&amp;ROW())*SK$205</f>
        <v>0.21261490593800375</v>
      </c>
      <c r="SN58" s="606" t="s">
        <v>3703</v>
      </c>
      <c r="SO58" s="707" cm="1">
        <f t="array" aca="1" ref="SO58" ca="1">INDIRECT(SO$203&amp;ROW())*SO$205</f>
        <v>2</v>
      </c>
      <c r="SP58" s="707" cm="1">
        <f t="array" aca="1" ref="SP58" ca="1">INDIRECT(SP$203&amp;ROW())*SP$205</f>
        <v>2</v>
      </c>
      <c r="SQ58" s="707" cm="1">
        <f t="array" aca="1" ref="SQ58" ca="1">INDIRECT(SQ$203&amp;ROW())*SQ$205</f>
        <v>2</v>
      </c>
      <c r="SR58" s="707" cm="1">
        <f t="array" aca="1" ref="SR58" ca="1">INDIRECT(SR$203&amp;ROW())*SR$205</f>
        <v>3</v>
      </c>
      <c r="SS58" s="707" cm="1">
        <f t="array" aca="1" ref="SS58" ca="1">INDIRECT(SS$203&amp;ROW())*SS$205</f>
        <v>3</v>
      </c>
      <c r="ST58" s="707" cm="1">
        <f t="array" aca="1" ref="ST58" ca="1">INDIRECT(ST$203&amp;ROW())*ST$205</f>
        <v>3</v>
      </c>
      <c r="SU58" s="707" cm="1">
        <f t="array" aca="1" ref="SU58" ca="1">INDIRECT(SU$203&amp;ROW())*SU$205</f>
        <v>3</v>
      </c>
      <c r="SV58" s="707" cm="1">
        <f t="array" aca="1" ref="SV58" ca="1">INDIRECT(SV$203&amp;ROW())*SV$205</f>
        <v>3</v>
      </c>
      <c r="SW58" s="707" cm="1">
        <f t="array" aca="1" ref="SW58" ca="1">INDIRECT(SW$203&amp;ROW())*SW$205</f>
        <v>3</v>
      </c>
      <c r="SX58" s="707" cm="1">
        <f t="array" aca="1" ref="SX58" ca="1">INDIRECT(SX$203&amp;ROW())*SX$205</f>
        <v>3</v>
      </c>
      <c r="SY58" s="707" cm="1">
        <f t="array" aca="1" ref="SY58" ca="1">INDIRECT(SY$203&amp;ROW())*SY$205</f>
        <v>3</v>
      </c>
      <c r="SZ58" s="707" cm="1">
        <f t="array" aca="1" ref="SZ58" ca="1">INDIRECT(SZ$203&amp;ROW())*SZ$205</f>
        <v>3</v>
      </c>
      <c r="TA58" s="707" cm="1">
        <f t="array" aca="1" ref="TA58" ca="1">INDIRECT(TA$203&amp;ROW())*TA$205</f>
        <v>2</v>
      </c>
      <c r="TB58" s="696" cm="1">
        <f t="array" aca="1" ref="TB58" ca="1">IF(INDIRECT(TB$203&amp;ROW())="-",0,INDIRECT(TB$203&amp;ROW())*TB$205)</f>
        <v>0.92120000000000002</v>
      </c>
      <c r="TC58" s="707" cm="1">
        <f t="array" aca="1" ref="TC58" ca="1">INDIRECT(TC$203&amp;ROW())*TC$205</f>
        <v>2</v>
      </c>
      <c r="TD58" s="696" cm="1">
        <f t="array" aca="1" ref="TD58" ca="1">IF(INDIRECT(TD$203&amp;ROW())="-",0,INDIRECT(TD$203&amp;ROW())*TD$205)</f>
        <v>0.99409999999999998</v>
      </c>
      <c r="TE58" s="732" cm="1">
        <f t="array" aca="1" ref="TE58" ca="1">INDIRECT(TE$203&amp;ROW())*TE$205</f>
        <v>2</v>
      </c>
      <c r="TF58" s="707" cm="1">
        <f t="array" aca="1" ref="TF58" ca="1">INDIRECT(TF$203&amp;ROW())*TF$205</f>
        <v>3</v>
      </c>
      <c r="TG58" s="707" cm="1">
        <f t="array" aca="1" ref="TG58" ca="1">INDIRECT(TG$203&amp;ROW())*TG$205</f>
        <v>3</v>
      </c>
      <c r="TH58" s="707" cm="1">
        <f t="array" aca="1" ref="TH58" ca="1">INDIRECT(TH$203&amp;ROW())*TH$205</f>
        <v>2</v>
      </c>
      <c r="TI58" s="707" cm="1">
        <f t="array" aca="1" ref="TI58" ca="1">INDIRECT(TI$203&amp;ROW())*TI$205</f>
        <v>3</v>
      </c>
      <c r="TJ58" s="696" cm="1">
        <f t="array" aca="1" ref="TJ58" ca="1">IF(INDIRECT(TJ$203&amp;ROW())="-",0,INDIRECT(TJ$203&amp;ROW())*TJ$205)</f>
        <v>1</v>
      </c>
      <c r="TK58" s="707" cm="1">
        <f t="array" aca="1" ref="TK58" ca="1">INDIRECT(TK$203&amp;ROW())*TK$205</f>
        <v>1</v>
      </c>
      <c r="TL58" s="707" cm="1">
        <f t="array" aca="1" ref="TL58" ca="1">INDIRECT(TL$203&amp;ROW())*TL$205</f>
        <v>2</v>
      </c>
      <c r="TM58" s="707" cm="1">
        <f t="array" aca="1" ref="TM58" ca="1">INDIRECT(TM$203&amp;ROW())*TM$205</f>
        <v>1</v>
      </c>
      <c r="TN58" s="707" cm="1">
        <f t="array" aca="1" ref="TN58" ca="1">IF($TM58=0,0,INDIRECT(TN$203&amp;ROW())*TN$205)</f>
        <v>1</v>
      </c>
      <c r="TO58" s="707" cm="1">
        <f t="array" aca="1" ref="TO58" ca="1">IF($TM58=0,0,INDIRECT(TO$203&amp;ROW())*TO$205)</f>
        <v>1</v>
      </c>
      <c r="TP58" s="707" cm="1">
        <f t="array" aca="1" ref="TP58" ca="1">IF($TM58=0,0,INDIRECT(TP$203&amp;ROW())*TP$205)</f>
        <v>1</v>
      </c>
      <c r="TQ58" s="707" cm="1">
        <f t="array" aca="1" ref="TQ58" ca="1">IF($TM58=0,0,INDIRECT(TQ$203&amp;ROW())*TQ$205)</f>
        <v>1</v>
      </c>
      <c r="TR58" s="707" cm="1">
        <f t="array" aca="1" ref="TR58" ca="1">INDIRECT(TR$203&amp;ROW())*TR$205</f>
        <v>1</v>
      </c>
      <c r="TS58" s="707" cm="1">
        <f t="array" aca="1" ref="TS58" ca="1">IF($TR58=0,0,INDIRECT(TS$203&amp;ROW())*TS$205)</f>
        <v>1</v>
      </c>
      <c r="TT58" s="707" cm="1">
        <f t="array" aca="1" ref="TT58" ca="1">IF($TR58=0,0,INDIRECT(TT$203&amp;ROW())*TT$205)</f>
        <v>1</v>
      </c>
      <c r="TU58" s="707" cm="1">
        <f t="array" aca="1" ref="TU58" ca="1">INDIRECT(TU$203&amp;ROW())*TU$205</f>
        <v>1</v>
      </c>
      <c r="TV58" s="707" cm="1">
        <f t="array" aca="1" ref="TV58" ca="1">INDIRECT(TV$203&amp;ROW())*TV$205</f>
        <v>1</v>
      </c>
      <c r="TW58" s="707" cm="1">
        <f t="array" aca="1" ref="TW58" ca="1">INDIRECT(TW$203&amp;ROW())*TW$205</f>
        <v>2</v>
      </c>
      <c r="TX58" s="707" cm="1">
        <f t="array" aca="1" ref="TX58" ca="1">INDIRECT(TX$203&amp;ROW())*TX$205</f>
        <v>3</v>
      </c>
      <c r="TY58" s="707" cm="1">
        <f t="array" aca="1" ref="TY58" ca="1">INDIRECT(TY$203&amp;ROW())*TY$205</f>
        <v>2</v>
      </c>
      <c r="TZ58" s="707" cm="1">
        <f t="array" aca="1" ref="TZ58" ca="1">INDIRECT(TZ$203&amp;ROW())*TZ$205</f>
        <v>2</v>
      </c>
      <c r="UA58" s="707" cm="1">
        <f t="array" aca="1" ref="UA58" ca="1">INDIRECT(UA$203&amp;ROW())*UA$205</f>
        <v>2</v>
      </c>
      <c r="UB58" s="707" cm="1">
        <f t="array" aca="1" ref="UB58" ca="1">INDIRECT(UB$203&amp;ROW())*UB$205</f>
        <v>2</v>
      </c>
      <c r="UC58" s="707" cm="1">
        <f t="array" aca="1" ref="UC58" ca="1">INDIRECT(UC$203&amp;ROW())*UC$205</f>
        <v>1</v>
      </c>
      <c r="UD58" s="707" cm="1">
        <f t="array" aca="1" ref="UD58" ca="1">INDIRECT(UD$203&amp;ROW())*UD$205</f>
        <v>1</v>
      </c>
      <c r="UE58" s="707" cm="1">
        <f t="array" aca="1" ref="UE58" ca="1">INDIRECT(UE$203&amp;ROW())*UE$205</f>
        <v>3</v>
      </c>
      <c r="UF58" s="707" cm="1">
        <f t="array" aca="1" ref="UF58" ca="1">INDIRECT(UF$203&amp;ROW())*UF$205</f>
        <v>2</v>
      </c>
      <c r="UG58" s="696" cm="1">
        <f t="array" aca="1" ref="UG58" ca="1">IF(INDIRECT(UG$203&amp;ROW())="-",0,INDIRECT(UG$203&amp;ROW())*UG$205)</f>
        <v>0.92659999999999998</v>
      </c>
      <c r="UH58" s="707" cm="1">
        <f t="array" aca="1" ref="UH58" ca="1">INDIRECT(UH$203&amp;ROW())*UH$205</f>
        <v>2</v>
      </c>
      <c r="UI58" s="707" cm="1">
        <f t="array" aca="1" ref="UI58" ca="1">INDIRECT(UI$203&amp;ROW())*UI$205</f>
        <v>1</v>
      </c>
      <c r="UJ58" s="707" cm="1">
        <f t="array" aca="1" ref="UJ58" ca="1">INDIRECT(UJ$203&amp;ROW())*UJ$205</f>
        <v>2</v>
      </c>
      <c r="UM58" s="606" t="s">
        <v>3703</v>
      </c>
      <c r="UN58" s="616">
        <f t="shared" ca="1" si="113"/>
        <v>1.3455222970601226</v>
      </c>
      <c r="UO58" s="616">
        <f t="shared" ca="1" si="113"/>
        <v>1.5785703781343867</v>
      </c>
      <c r="UP58" s="616">
        <f t="shared" ca="1" si="113"/>
        <v>1.190315493832806</v>
      </c>
      <c r="UQ58" s="616">
        <f t="shared" ca="1" si="113"/>
        <v>0.29355872991449461</v>
      </c>
      <c r="UR58" s="616">
        <f t="shared" ca="1" si="113"/>
        <v>1.0502465449096676</v>
      </c>
      <c r="US58" s="616">
        <f t="shared" ca="1" si="113"/>
        <v>0.41305213694811815</v>
      </c>
      <c r="UT58" s="616">
        <f t="shared" ca="1" si="113"/>
        <v>0.30690415393182785</v>
      </c>
      <c r="UU58" s="616">
        <f t="shared" ca="1" si="113"/>
        <v>0.53359975015917405</v>
      </c>
      <c r="UV58" s="616">
        <f t="shared" ca="1" si="113"/>
        <v>0.44410973870643028</v>
      </c>
      <c r="UW58" s="616">
        <f t="shared" ca="1" si="113"/>
        <v>0.6421874155054268</v>
      </c>
      <c r="UX58" s="616">
        <f t="shared" ca="1" si="113"/>
        <v>0.28247365722383649</v>
      </c>
      <c r="UY58" s="616">
        <f t="shared" ca="1" si="113"/>
        <v>1.5108379627063613</v>
      </c>
      <c r="UZ58" s="616">
        <f t="shared" ca="1" si="113"/>
        <v>1.1960042318268584</v>
      </c>
      <c r="VA58" s="616">
        <f t="shared" ca="1" si="113"/>
        <v>1.4452833407943786</v>
      </c>
      <c r="VB58" s="616">
        <f t="shared" ca="1" si="113"/>
        <v>1.528010083348541</v>
      </c>
      <c r="VC58" s="616">
        <f t="shared" ca="1" si="113"/>
        <v>1.7294270755896251</v>
      </c>
      <c r="VD58" s="616">
        <f t="shared" ca="1" si="114"/>
        <v>0.85304819841956248</v>
      </c>
      <c r="VE58" s="616">
        <f t="shared" ca="1" si="114"/>
        <v>1.620308650861136</v>
      </c>
      <c r="VF58" s="616">
        <f t="shared" ca="1" si="114"/>
        <v>0.95807256683723563</v>
      </c>
      <c r="VG58" s="616">
        <f t="shared" ca="1" si="114"/>
        <v>1.2788179585372306</v>
      </c>
      <c r="VH58" s="616">
        <f t="shared" ca="1" si="114"/>
        <v>1.454227778282527</v>
      </c>
      <c r="VI58" s="616">
        <f t="shared" ca="1" si="114"/>
        <v>1.665217814021005</v>
      </c>
      <c r="VJ58" s="616">
        <f t="shared" ca="1" si="114"/>
        <v>1.1038721171937993</v>
      </c>
      <c r="VK58" s="616">
        <f t="shared" ca="1" si="114"/>
        <v>0.83678976492872159</v>
      </c>
      <c r="VL58" s="616">
        <f t="shared" ca="1" si="114"/>
        <v>1.1863766389476611</v>
      </c>
      <c r="VM58" s="616">
        <f t="shared" ca="1" si="114"/>
        <v>1.7393845659645861</v>
      </c>
      <c r="VN58" s="616">
        <f t="shared" ca="1" si="114"/>
        <v>1.5883663456229635</v>
      </c>
      <c r="VO58" s="616">
        <f t="shared" ca="1" si="114"/>
        <v>2.3604485107108717</v>
      </c>
      <c r="VP58" s="616">
        <f t="shared" ca="1" si="114"/>
        <v>2.1525849422547609</v>
      </c>
      <c r="VQ58" s="616">
        <f t="shared" ca="1" si="114"/>
        <v>1.2773868528042598</v>
      </c>
      <c r="VR58" s="616">
        <f t="shared" ca="1" si="110"/>
        <v>1.5497103694524457</v>
      </c>
      <c r="VS58" s="616">
        <f t="shared" ca="1" si="107"/>
        <v>2.4577967350382721</v>
      </c>
      <c r="VT58" s="616">
        <f t="shared" ca="1" si="107"/>
        <v>2.5655357300130479</v>
      </c>
      <c r="VU58" s="616">
        <f t="shared" ca="1" si="107"/>
        <v>1.2114249894444582</v>
      </c>
      <c r="VV58" s="616">
        <f t="shared" ca="1" si="107"/>
        <v>1.6727825257285902</v>
      </c>
      <c r="VW58" s="616">
        <f t="shared" ca="1" si="107"/>
        <v>0.66845613582062358</v>
      </c>
      <c r="VX58" s="616">
        <f t="shared" ca="1" si="107"/>
        <v>2.3243112614711734</v>
      </c>
      <c r="VY58" s="616">
        <f t="shared" ca="1" si="107"/>
        <v>0.70583605694264007</v>
      </c>
      <c r="VZ58" s="616">
        <f t="shared" ca="1" si="107"/>
        <v>0.68442622420316401</v>
      </c>
      <c r="WA58" s="616">
        <f t="shared" ca="1" si="107"/>
        <v>0.92808016936885662</v>
      </c>
      <c r="WB58" s="616">
        <f t="shared" ca="1" si="107"/>
        <v>0.33435322352896929</v>
      </c>
      <c r="WC58" s="616">
        <f t="shared" ca="1" si="107"/>
        <v>0.47817673461028487</v>
      </c>
      <c r="WD58" s="616">
        <f t="shared" ca="1" si="104"/>
        <v>1.1315684290219801</v>
      </c>
      <c r="WE58" s="616">
        <f t="shared" ca="1" si="104"/>
        <v>0.67426644196529939</v>
      </c>
      <c r="WF58" s="616">
        <f t="shared" ca="1" si="104"/>
        <v>1.2271540612682228</v>
      </c>
      <c r="WG58" s="616">
        <f t="shared" ca="1" si="87"/>
        <v>1.1042161560551988</v>
      </c>
      <c r="WH58" s="616">
        <f t="shared" ca="1" si="87"/>
        <v>0.91987607881584121</v>
      </c>
      <c r="WI58" s="627">
        <f t="shared" ca="1" si="76"/>
        <v>1.0659329460226332</v>
      </c>
      <c r="WL58" s="606" t="s">
        <v>3703</v>
      </c>
      <c r="WM58" s="700" t="str">
        <f t="shared" ca="1" si="63"/>
        <v>A</v>
      </c>
      <c r="WN58" s="479">
        <f t="shared" ca="1" si="64"/>
        <v>0.98605992011127674</v>
      </c>
      <c r="WO58" s="495">
        <f t="shared" ca="1" si="97"/>
        <v>0.95032807473801917</v>
      </c>
      <c r="WP58" s="458">
        <f t="shared" ca="1" si="97"/>
        <v>0.99861988034216964</v>
      </c>
      <c r="WQ58" s="458">
        <f t="shared" ca="1" si="97"/>
        <v>1</v>
      </c>
      <c r="WR58" s="459">
        <f t="shared" ca="1" si="97"/>
        <v>0.99529172536491806</v>
      </c>
      <c r="WS58" s="495">
        <f t="shared" ca="1" si="65"/>
        <v>0.99238241646889414</v>
      </c>
      <c r="WT58" s="458">
        <f t="shared" ca="1" si="66"/>
        <v>1.3236917562634125</v>
      </c>
      <c r="WU58" s="458">
        <f t="shared" ca="1" si="67"/>
        <v>1.6415794333984068</v>
      </c>
      <c r="WV58" s="459">
        <f t="shared" ca="1" si="68"/>
        <v>1.0838541464428086</v>
      </c>
      <c r="WW58" s="484">
        <f t="shared" ca="1" si="115"/>
        <v>1.0061815737415598</v>
      </c>
      <c r="WX58" s="484">
        <f t="shared" ca="1" si="115"/>
        <v>0.95203579505284863</v>
      </c>
      <c r="WY58" s="484">
        <f t="shared" ca="1" si="115"/>
        <v>0.86666871105966603</v>
      </c>
      <c r="WZ58" s="484">
        <f t="shared" ca="1" si="115"/>
        <v>0.10559307515024371</v>
      </c>
      <c r="XA58" s="484">
        <f t="shared" ca="1" si="115"/>
        <v>0.5542151017488316</v>
      </c>
      <c r="XB58" s="484">
        <f t="shared" ca="1" si="115"/>
        <v>0.21821544394969081</v>
      </c>
      <c r="XC58" s="484">
        <f t="shared" ca="1" si="115"/>
        <v>0.14467461816346364</v>
      </c>
      <c r="XD58" s="484">
        <f t="shared" ca="1" si="115"/>
        <v>0.27368331185664035</v>
      </c>
      <c r="XE58" s="484">
        <f t="shared" ca="1" si="115"/>
        <v>0.21801347073098662</v>
      </c>
      <c r="XF58" s="484">
        <f t="shared" ca="1" si="115"/>
        <v>0.41324760187774212</v>
      </c>
      <c r="XG58" s="484">
        <f t="shared" ca="1" si="115"/>
        <v>0.1145148206385433</v>
      </c>
      <c r="XH58" s="484">
        <f t="shared" ca="1" si="115"/>
        <v>0.76267100357417117</v>
      </c>
      <c r="XI58" s="484">
        <f t="shared" ca="1" si="115"/>
        <v>0.83588735762379129</v>
      </c>
      <c r="XJ58" s="484">
        <f t="shared" ca="1" si="115"/>
        <v>1.0257175869617705</v>
      </c>
      <c r="XK58" s="484">
        <f t="shared" ca="1" si="115"/>
        <v>1.0853455622024688</v>
      </c>
      <c r="XL58" s="484">
        <f t="shared" ca="1" si="115"/>
        <v>1.5277758785758746</v>
      </c>
      <c r="XM58" s="484">
        <f t="shared" ca="1" si="116"/>
        <v>0.64336895124803395</v>
      </c>
      <c r="XN58" s="484">
        <f t="shared" ca="1" si="116"/>
        <v>1.1298412222454701</v>
      </c>
      <c r="XO58" s="484">
        <f t="shared" ca="1" si="116"/>
        <v>0.70341687857189839</v>
      </c>
      <c r="XP58" s="484">
        <f t="shared" ca="1" si="116"/>
        <v>0.81844349346382761</v>
      </c>
      <c r="XQ58" s="484">
        <f t="shared" ca="1" si="116"/>
        <v>0.96764316366919345</v>
      </c>
      <c r="XR58" s="484">
        <f t="shared" ca="1" si="116"/>
        <v>1.4570655872683793</v>
      </c>
      <c r="XS58" s="484">
        <f t="shared" ca="1" si="116"/>
        <v>0.68108909630857417</v>
      </c>
      <c r="XT58" s="484">
        <f t="shared" ca="1" si="116"/>
        <v>0.50818242424121263</v>
      </c>
      <c r="XU58" s="484">
        <f t="shared" ca="1" si="116"/>
        <v>0.90140897027243294</v>
      </c>
      <c r="XV58" s="484">
        <f t="shared" ca="1" si="116"/>
        <v>0.91769929700291553</v>
      </c>
      <c r="XW58" s="484">
        <f t="shared" ca="1" si="116"/>
        <v>1.0251316394650607</v>
      </c>
      <c r="XX58" s="484">
        <f t="shared" ca="1" si="116"/>
        <v>1.1412768549287065</v>
      </c>
      <c r="XY58" s="484">
        <f t="shared" ca="1" si="116"/>
        <v>1.1318291626375534</v>
      </c>
      <c r="XZ58" s="484">
        <f t="shared" ca="1" si="116"/>
        <v>0.93428074414103568</v>
      </c>
      <c r="YA58" s="484">
        <f t="shared" ca="1" si="111"/>
        <v>1.0567475009296226</v>
      </c>
      <c r="YB58" s="484">
        <f t="shared" ca="1" si="108"/>
        <v>1.291572184262612</v>
      </c>
      <c r="YC58" s="484">
        <f t="shared" ca="1" si="108"/>
        <v>1.144742042731822</v>
      </c>
      <c r="YD58" s="484">
        <f t="shared" ca="1" si="108"/>
        <v>0.89512192470051022</v>
      </c>
      <c r="YE58" s="484">
        <f t="shared" ca="1" si="108"/>
        <v>1.2049052532823037</v>
      </c>
      <c r="YF58" s="484">
        <f t="shared" ca="1" si="108"/>
        <v>0.39432227452058582</v>
      </c>
      <c r="YG58" s="484">
        <f t="shared" ca="1" si="108"/>
        <v>1.6191152247408194</v>
      </c>
      <c r="YH58" s="484">
        <f t="shared" ca="1" si="108"/>
        <v>0.3761400347447329</v>
      </c>
      <c r="YI58" s="484">
        <f t="shared" ca="1" si="108"/>
        <v>0.40086843951579315</v>
      </c>
      <c r="YJ58" s="484">
        <f t="shared" ca="1" si="108"/>
        <v>0.55062996448654267</v>
      </c>
      <c r="YK58" s="484">
        <f t="shared" ca="1" si="108"/>
        <v>5.8277766861099353E-2</v>
      </c>
      <c r="YL58" s="484">
        <f t="shared" ca="1" si="108"/>
        <v>0.15139075417761619</v>
      </c>
      <c r="YM58" s="484">
        <f t="shared" ca="1" si="105"/>
        <v>0.90333107688824665</v>
      </c>
      <c r="YN58" s="484">
        <f t="shared" ca="1" si="105"/>
        <v>0.48075197312125845</v>
      </c>
      <c r="YO58" s="484">
        <f t="shared" ca="1" si="105"/>
        <v>0.75359530902481564</v>
      </c>
      <c r="YP58" s="484">
        <f t="shared" ca="1" si="89"/>
        <v>0.58832636794620996</v>
      </c>
      <c r="YQ58" s="484">
        <f t="shared" ca="1" si="89"/>
        <v>0.66635823149419537</v>
      </c>
      <c r="YR58" s="484">
        <f t="shared" ca="1" si="79"/>
        <v>0.79923652292777037</v>
      </c>
      <c r="YU58" s="606" t="s">
        <v>3703</v>
      </c>
      <c r="YV58" s="700" t="str">
        <f t="shared" ca="1" si="49"/>
        <v>A</v>
      </c>
      <c r="YW58" s="479">
        <f t="shared" ca="1" si="69"/>
        <v>0.98750408123633016</v>
      </c>
      <c r="YX58" s="495">
        <f t="shared" ca="1" si="99"/>
        <v>0.95460750457524868</v>
      </c>
      <c r="YY58" s="458">
        <f t="shared" ca="1" si="99"/>
        <v>0.99908608962941747</v>
      </c>
      <c r="YZ58" s="458">
        <f t="shared" ca="1" si="99"/>
        <v>1</v>
      </c>
      <c r="ZA58" s="459">
        <f t="shared" ca="1" si="99"/>
        <v>0.99632273074065447</v>
      </c>
      <c r="ZB58" s="495">
        <f t="shared" ca="1" si="70"/>
        <v>0.77341020469428901</v>
      </c>
      <c r="ZC58" s="458">
        <f t="shared" ca="1" si="71"/>
        <v>1.3992130046941629</v>
      </c>
      <c r="ZD58" s="458">
        <f t="shared" ca="1" si="72"/>
        <v>1.7241169264406062</v>
      </c>
      <c r="ZE58" s="459">
        <f t="shared" ca="1" si="73"/>
        <v>0.82863044722856394</v>
      </c>
      <c r="ZF58" s="484">
        <f t="shared" ca="1" si="117"/>
        <v>4.5009936569290004E-2</v>
      </c>
      <c r="ZG58" s="484">
        <f t="shared" ca="1" si="117"/>
        <v>0.20129871520842663</v>
      </c>
      <c r="ZH58" s="484">
        <f t="shared" ca="1" si="117"/>
        <v>8.9808171214972948E-2</v>
      </c>
      <c r="ZI58" s="484">
        <f t="shared" ca="1" si="117"/>
        <v>2.1988880583922777E-2</v>
      </c>
      <c r="ZJ58" s="484">
        <f t="shared" ca="1" si="117"/>
        <v>9.1836409008688807E-2</v>
      </c>
      <c r="ZK58" s="484">
        <f t="shared" ca="1" si="117"/>
        <v>7.3425809550013654E-2</v>
      </c>
      <c r="ZL58" s="484">
        <f t="shared" ca="1" si="117"/>
        <v>2.4672875513209128E-2</v>
      </c>
      <c r="ZM58" s="484">
        <f t="shared" ca="1" si="117"/>
        <v>9.4446117703140112E-2</v>
      </c>
      <c r="ZN58" s="484">
        <f t="shared" ca="1" si="117"/>
        <v>8.9770705925095284E-2</v>
      </c>
      <c r="ZO58" s="484">
        <f t="shared" ca="1" si="117"/>
        <v>2.8984588520071332E-2</v>
      </c>
      <c r="ZP58" s="484">
        <f t="shared" ca="1" si="117"/>
        <v>2.6000050859821721E-2</v>
      </c>
      <c r="ZQ58" s="484">
        <f t="shared" ca="1" si="117"/>
        <v>2.5821286544858647E-2</v>
      </c>
      <c r="ZR58" s="484">
        <f t="shared" ca="1" si="117"/>
        <v>6.8537874740930649E-2</v>
      </c>
      <c r="ZS58" s="484">
        <f t="shared" ca="1" si="117"/>
        <v>0.12127172366729645</v>
      </c>
      <c r="ZT58" s="484">
        <f t="shared" ca="1" si="117"/>
        <v>5.4582123014624152E-2</v>
      </c>
      <c r="ZU58" s="484">
        <f t="shared" ca="1" si="117"/>
        <v>0.10945377890048086</v>
      </c>
      <c r="ZV58" s="484">
        <f t="shared" ca="1" si="118"/>
        <v>4.5270410067628573E-2</v>
      </c>
      <c r="ZW58" s="484">
        <f t="shared" ca="1" si="118"/>
        <v>0.22401145365982966</v>
      </c>
      <c r="ZX58" s="484">
        <f t="shared" ca="1" si="118"/>
        <v>2.7969817598544739E-2</v>
      </c>
      <c r="ZY58" s="484">
        <f t="shared" ca="1" si="118"/>
        <v>0.13772471860952887</v>
      </c>
      <c r="ZZ58" s="484">
        <f t="shared" ca="1" si="118"/>
        <v>8.8902203566076518E-2</v>
      </c>
      <c r="AAA58" s="484">
        <f t="shared" ca="1" si="118"/>
        <v>0.1006151227910333</v>
      </c>
      <c r="AAB58" s="484">
        <f t="shared" ca="1" si="118"/>
        <v>0.12431811823163672</v>
      </c>
      <c r="AAC58" s="484">
        <f t="shared" ca="1" si="118"/>
        <v>1.2546600107337495E-2</v>
      </c>
      <c r="AAD58" s="484">
        <f t="shared" ca="1" si="118"/>
        <v>0.1113065835753817</v>
      </c>
      <c r="AAE58" s="484">
        <f t="shared" ca="1" si="118"/>
        <v>0.12230055198290701</v>
      </c>
      <c r="AAF58" s="484">
        <f t="shared" ca="1" si="118"/>
        <v>0.15520859527451789</v>
      </c>
      <c r="AAG58" s="484">
        <f t="shared" ca="1" si="118"/>
        <v>0.24090261069547261</v>
      </c>
      <c r="AAH58" s="484">
        <f t="shared" ca="1" si="118"/>
        <v>0.17701198249563294</v>
      </c>
      <c r="AAI58" s="484">
        <f t="shared" ca="1" si="118"/>
        <v>9.8955202424813982E-2</v>
      </c>
      <c r="AAJ58" s="484">
        <f t="shared" ca="1" si="112"/>
        <v>0.12557839571762494</v>
      </c>
      <c r="AAK58" s="484">
        <f t="shared" ca="1" si="109"/>
        <v>0.20147290331101309</v>
      </c>
      <c r="AAL58" s="484">
        <f t="shared" ca="1" si="109"/>
        <v>0.11518962643426967</v>
      </c>
      <c r="AAM58" s="484">
        <f t="shared" ca="1" si="109"/>
        <v>3.2295609342675426E-2</v>
      </c>
      <c r="AAN58" s="484">
        <f t="shared" ca="1" si="109"/>
        <v>0.1595335659218472</v>
      </c>
      <c r="AAO58" s="484">
        <f t="shared" ca="1" si="109"/>
        <v>1.8805162954418208E-2</v>
      </c>
      <c r="AAP58" s="484">
        <f t="shared" ca="1" si="109"/>
        <v>8.5563683875561708E-2</v>
      </c>
      <c r="AAQ58" s="484">
        <f t="shared" ca="1" si="109"/>
        <v>7.2202153341576855E-2</v>
      </c>
      <c r="AAR58" s="484">
        <f t="shared" ca="1" si="109"/>
        <v>1.612649398533611E-2</v>
      </c>
      <c r="AAS58" s="484">
        <f t="shared" ca="1" si="109"/>
        <v>2.5193481555402932E-2</v>
      </c>
      <c r="AAT58" s="484">
        <f t="shared" ca="1" si="109"/>
        <v>0.1027465411596778</v>
      </c>
      <c r="AAU58" s="484">
        <f t="shared" ca="1" si="109"/>
        <v>0.12363824729832018</v>
      </c>
      <c r="AAV58" s="484">
        <f t="shared" ca="1" si="106"/>
        <v>7.4818040837836219E-2</v>
      </c>
      <c r="AAW58" s="484">
        <f t="shared" ca="1" si="106"/>
        <v>2.5206724043060142E-2</v>
      </c>
      <c r="AAX58" s="484">
        <f t="shared" ca="1" si="106"/>
        <v>9.6552552285681492E-2</v>
      </c>
      <c r="AAY58" s="484">
        <f t="shared" ca="1" si="91"/>
        <v>0.13484625623176977</v>
      </c>
      <c r="AAZ58" s="484">
        <f t="shared" ca="1" si="91"/>
        <v>0.10083451386486998</v>
      </c>
      <c r="ABA58" s="484">
        <f t="shared" ca="1" si="82"/>
        <v>0.11331661652741069</v>
      </c>
    </row>
    <row r="59" spans="1:729" ht="15" customHeight="1" x14ac:dyDescent="0.35">
      <c r="A59" s="498">
        <v>57</v>
      </c>
      <c r="B59" s="628"/>
      <c r="C59" s="606" t="s">
        <v>3766</v>
      </c>
      <c r="D59" s="629">
        <v>231</v>
      </c>
      <c r="E59" s="630" t="s">
        <v>3767</v>
      </c>
      <c r="F59" s="631" t="s">
        <v>1182</v>
      </c>
      <c r="G59" s="632">
        <v>114963.583</v>
      </c>
      <c r="H59" s="504">
        <v>95110.873612475843</v>
      </c>
      <c r="I59" s="505">
        <v>850</v>
      </c>
      <c r="J59" s="506" t="s">
        <v>3768</v>
      </c>
      <c r="K59" s="507">
        <v>2</v>
      </c>
      <c r="L59" s="508" t="s">
        <v>3769</v>
      </c>
      <c r="M59" s="817">
        <v>178</v>
      </c>
      <c r="N59" s="818">
        <v>0.27400000000000002</v>
      </c>
      <c r="O59" s="819">
        <v>0.36470000000000002</v>
      </c>
      <c r="P59" s="820">
        <v>0.11940000000000001</v>
      </c>
      <c r="Q59" s="821">
        <v>0.33779999999999999</v>
      </c>
      <c r="R59" s="818">
        <v>0.33329999999999999</v>
      </c>
      <c r="S59" s="822">
        <v>0.3463</v>
      </c>
      <c r="T59" s="822">
        <v>0.63190000000000002</v>
      </c>
      <c r="U59" s="822">
        <v>0.52898999999999996</v>
      </c>
      <c r="V59" s="822">
        <v>0.45669999999999999</v>
      </c>
      <c r="W59" s="633" t="s">
        <v>3770</v>
      </c>
      <c r="X59" s="516" t="s">
        <v>3771</v>
      </c>
      <c r="Y59" s="517">
        <v>2</v>
      </c>
      <c r="Z59" s="517">
        <v>2</v>
      </c>
      <c r="AA59" s="865" t="s">
        <v>3772</v>
      </c>
      <c r="AB59" s="520">
        <v>2010</v>
      </c>
      <c r="AC59" s="576">
        <v>0</v>
      </c>
      <c r="AD59" s="575" t="s">
        <v>1188</v>
      </c>
      <c r="AE59" s="817">
        <v>0</v>
      </c>
      <c r="AF59" s="634" t="s">
        <v>1188</v>
      </c>
      <c r="AG59" s="635" t="s">
        <v>1188</v>
      </c>
      <c r="AH59" s="636" t="s">
        <v>1188</v>
      </c>
      <c r="AI59" s="636" t="s">
        <v>1188</v>
      </c>
      <c r="AJ59" s="636" t="s">
        <v>1188</v>
      </c>
      <c r="AK59" s="637" t="s">
        <v>1188</v>
      </c>
      <c r="AL59" s="638" t="s">
        <v>1188</v>
      </c>
      <c r="AM59" s="639" t="s">
        <v>1188</v>
      </c>
      <c r="AN59" s="636" t="s">
        <v>1188</v>
      </c>
      <c r="AO59" s="636" t="s">
        <v>1188</v>
      </c>
      <c r="AP59" s="636" t="s">
        <v>1188</v>
      </c>
      <c r="AQ59" s="636" t="s">
        <v>1188</v>
      </c>
      <c r="AR59" s="636" t="s">
        <v>1188</v>
      </c>
      <c r="AS59" s="636" t="s">
        <v>1188</v>
      </c>
      <c r="AT59" s="636" t="s">
        <v>1188</v>
      </c>
      <c r="AU59" s="640" t="s">
        <v>1188</v>
      </c>
      <c r="AV59" s="842" t="s">
        <v>3773</v>
      </c>
      <c r="AW59" s="642" t="s">
        <v>2280</v>
      </c>
      <c r="AX59" s="843">
        <v>2</v>
      </c>
      <c r="AY59" s="897" t="s">
        <v>3774</v>
      </c>
      <c r="AZ59" s="800">
        <v>1</v>
      </c>
      <c r="BA59" s="847" t="s">
        <v>3775</v>
      </c>
      <c r="BB59" s="631" t="s">
        <v>3776</v>
      </c>
      <c r="BC59" s="646" t="s">
        <v>3777</v>
      </c>
      <c r="BD59" s="631" t="s">
        <v>1195</v>
      </c>
      <c r="BE59" s="631" t="s">
        <v>1317</v>
      </c>
      <c r="BF59" s="631">
        <v>3</v>
      </c>
      <c r="BG59" s="631">
        <v>2007</v>
      </c>
      <c r="BH59" s="631" t="s">
        <v>1195</v>
      </c>
      <c r="BI59" s="631">
        <v>1</v>
      </c>
      <c r="BJ59" s="631">
        <v>1</v>
      </c>
      <c r="BK59" s="631" t="s">
        <v>1318</v>
      </c>
      <c r="BL59" s="631" t="s">
        <v>1199</v>
      </c>
      <c r="BM59" s="859" t="s">
        <v>3778</v>
      </c>
      <c r="BN59" s="647">
        <v>1905</v>
      </c>
      <c r="BO59" s="798" t="s">
        <v>3779</v>
      </c>
      <c r="BP59" s="647">
        <v>2015</v>
      </c>
      <c r="BQ59" s="647">
        <v>1</v>
      </c>
      <c r="BR59" s="647" t="s">
        <v>1188</v>
      </c>
      <c r="BS59" s="647" t="s">
        <v>1188</v>
      </c>
      <c r="BT59" s="647" t="s">
        <v>1188</v>
      </c>
      <c r="BU59" s="647" t="s">
        <v>1188</v>
      </c>
      <c r="BV59" s="648" t="s">
        <v>1188</v>
      </c>
      <c r="BW59" s="846" t="s">
        <v>3780</v>
      </c>
      <c r="BX59" s="650">
        <v>2008</v>
      </c>
      <c r="BY59" s="647" t="s">
        <v>1203</v>
      </c>
      <c r="BZ59" s="651" t="s">
        <v>1204</v>
      </c>
      <c r="CA59" s="647">
        <v>2</v>
      </c>
      <c r="CB59" s="647" t="s">
        <v>1203</v>
      </c>
      <c r="CC59" s="798" t="s">
        <v>3781</v>
      </c>
      <c r="CD59" s="652">
        <v>2003</v>
      </c>
      <c r="CE59" s="647">
        <v>3</v>
      </c>
      <c r="CF59" s="647">
        <v>2</v>
      </c>
      <c r="CG59" s="633" t="s">
        <v>3780</v>
      </c>
      <c r="CH59" s="647">
        <v>2008</v>
      </c>
      <c r="CI59" s="647">
        <v>1973</v>
      </c>
      <c r="CJ59" s="647">
        <v>3</v>
      </c>
      <c r="CK59" s="651" t="s">
        <v>2111</v>
      </c>
      <c r="CL59" s="651" t="s">
        <v>1208</v>
      </c>
      <c r="CM59" s="647">
        <v>2</v>
      </c>
      <c r="CN59" s="647" t="s">
        <v>2112</v>
      </c>
      <c r="CO59" s="798" t="s">
        <v>2113</v>
      </c>
      <c r="CP59" s="647">
        <v>2005</v>
      </c>
      <c r="CQ59" s="647">
        <v>3</v>
      </c>
      <c r="CR59" s="650">
        <v>2</v>
      </c>
      <c r="CS59" s="847" t="s">
        <v>3782</v>
      </c>
      <c r="CT59" s="647">
        <v>2013</v>
      </c>
      <c r="CU59" s="648">
        <v>2</v>
      </c>
      <c r="CV59" s="676" t="s">
        <v>1188</v>
      </c>
      <c r="CW59" s="647" t="s">
        <v>1188</v>
      </c>
      <c r="CX59" s="657">
        <v>0</v>
      </c>
      <c r="CY59" s="852" t="s">
        <v>1188</v>
      </c>
      <c r="CZ59" s="850" t="s">
        <v>1188</v>
      </c>
      <c r="DA59" s="851">
        <v>0</v>
      </c>
      <c r="DB59" s="723">
        <v>611723</v>
      </c>
      <c r="DC59" s="753">
        <v>3</v>
      </c>
      <c r="DD59" s="659" t="s">
        <v>1493</v>
      </c>
      <c r="DE59" s="648">
        <v>2004</v>
      </c>
      <c r="DF59" s="708" t="s">
        <v>3468</v>
      </c>
      <c r="DG59" s="664" t="s">
        <v>3262</v>
      </c>
      <c r="DH59" s="666">
        <v>1</v>
      </c>
      <c r="DI59" s="710" t="s">
        <v>1262</v>
      </c>
      <c r="DJ59" s="578" t="s">
        <v>3783</v>
      </c>
      <c r="DK59" s="665" t="s">
        <v>1188</v>
      </c>
      <c r="DL59" s="666">
        <v>3</v>
      </c>
      <c r="DM59" s="655">
        <v>1</v>
      </c>
      <c r="DN59" s="751" t="s">
        <v>3784</v>
      </c>
      <c r="DO59" s="651" t="s">
        <v>3785</v>
      </c>
      <c r="DP59" s="825">
        <v>1</v>
      </c>
      <c r="DQ59" s="900" t="s">
        <v>1262</v>
      </c>
      <c r="DR59" s="578" t="s">
        <v>3786</v>
      </c>
      <c r="DS59" s="770">
        <v>2007</v>
      </c>
      <c r="DT59" s="753">
        <v>3</v>
      </c>
      <c r="DU59" s="657">
        <v>2</v>
      </c>
      <c r="DV59" s="651" t="s">
        <v>3787</v>
      </c>
      <c r="DW59" s="578" t="s">
        <v>3788</v>
      </c>
      <c r="DX59" s="647">
        <v>2010</v>
      </c>
      <c r="DY59" s="647">
        <v>3</v>
      </c>
      <c r="DZ59" s="650">
        <v>1</v>
      </c>
      <c r="EA59" s="743" t="s">
        <v>3788</v>
      </c>
      <c r="EB59" s="506" t="s">
        <v>3789</v>
      </c>
      <c r="EC59" s="647">
        <v>2</v>
      </c>
      <c r="ED59" s="668" t="s">
        <v>3790</v>
      </c>
      <c r="EE59" s="647">
        <v>2015</v>
      </c>
      <c r="EF59" s="647">
        <v>3</v>
      </c>
      <c r="EG59" s="650" t="s">
        <v>1505</v>
      </c>
      <c r="EH59" s="648">
        <v>4</v>
      </c>
      <c r="EI59" s="551" t="s">
        <v>3778</v>
      </c>
      <c r="EJ59" s="651" t="s">
        <v>2280</v>
      </c>
      <c r="EK59" s="647" t="s">
        <v>1188</v>
      </c>
      <c r="EL59" s="647" t="s">
        <v>1188</v>
      </c>
      <c r="EM59" s="669" t="s">
        <v>1188</v>
      </c>
      <c r="EN59" s="647" t="s">
        <v>1188</v>
      </c>
      <c r="EO59" s="670" t="s">
        <v>1188</v>
      </c>
      <c r="EP59" s="556">
        <v>0</v>
      </c>
      <c r="EQ59" s="556" t="s">
        <v>1188</v>
      </c>
      <c r="ER59" s="651" t="s">
        <v>1188</v>
      </c>
      <c r="ES59" s="556" t="s">
        <v>1188</v>
      </c>
      <c r="ET59" s="556">
        <v>0</v>
      </c>
      <c r="EU59" s="671">
        <v>0</v>
      </c>
      <c r="EV59" s="839">
        <v>2006</v>
      </c>
      <c r="EW59" s="673"/>
      <c r="EX59" s="674"/>
      <c r="EY59" s="631" t="s">
        <v>1416</v>
      </c>
      <c r="EZ59" s="631" t="s">
        <v>1188</v>
      </c>
      <c r="FA59" s="675"/>
      <c r="FB59" s="648">
        <v>0</v>
      </c>
      <c r="FC59" s="676"/>
      <c r="FD59" s="647"/>
      <c r="FE59" s="648"/>
      <c r="FF59" s="652" t="s">
        <v>1225</v>
      </c>
      <c r="FG59" s="563" t="s">
        <v>1226</v>
      </c>
      <c r="FH59" s="631" t="str">
        <f t="shared" si="0"/>
        <v>C</v>
      </c>
      <c r="FI59" s="677">
        <f t="shared" si="1"/>
        <v>1.1333333333333335</v>
      </c>
      <c r="FJ59" s="678">
        <f t="shared" si="2"/>
        <v>2.4000000000000004</v>
      </c>
      <c r="FK59" s="679">
        <f t="shared" si="3"/>
        <v>1</v>
      </c>
      <c r="FL59" s="680">
        <f t="shared" si="4"/>
        <v>0</v>
      </c>
      <c r="FM59" s="681">
        <v>0</v>
      </c>
      <c r="FN59" s="574" t="s">
        <v>1188</v>
      </c>
      <c r="FO59" s="470" t="s">
        <v>1188</v>
      </c>
      <c r="FP59" s="470" t="s">
        <v>1188</v>
      </c>
      <c r="FQ59" s="430">
        <v>0</v>
      </c>
      <c r="FR59" s="682" t="s">
        <v>1188</v>
      </c>
      <c r="FS59" s="369">
        <v>2</v>
      </c>
      <c r="FT59" s="574">
        <v>2018</v>
      </c>
      <c r="FU59" s="521" t="s">
        <v>3791</v>
      </c>
      <c r="FV59" s="369">
        <v>0</v>
      </c>
      <c r="FW59" s="574" t="s">
        <v>1188</v>
      </c>
      <c r="FX59" s="575" t="s">
        <v>1188</v>
      </c>
      <c r="FY59" s="369">
        <v>0</v>
      </c>
      <c r="FZ59" s="574" t="s">
        <v>1188</v>
      </c>
      <c r="GA59" s="470" t="s">
        <v>1188</v>
      </c>
      <c r="GB59" s="575" t="s">
        <v>1188</v>
      </c>
      <c r="GC59" s="369">
        <v>0</v>
      </c>
      <c r="GD59" s="574" t="s">
        <v>1188</v>
      </c>
      <c r="GE59" s="470" t="s">
        <v>1188</v>
      </c>
      <c r="GF59" s="685" t="s">
        <v>1188</v>
      </c>
      <c r="GG59" s="734">
        <v>0</v>
      </c>
      <c r="GH59" s="574" t="s">
        <v>1188</v>
      </c>
      <c r="GI59" s="684" t="s">
        <v>1188</v>
      </c>
      <c r="GJ59" s="575" t="s">
        <v>1188</v>
      </c>
      <c r="GK59" s="369">
        <v>2</v>
      </c>
      <c r="GL59" s="430">
        <v>2016</v>
      </c>
      <c r="GM59" s="686" t="s">
        <v>3792</v>
      </c>
      <c r="GN59" s="572" t="s">
        <v>3793</v>
      </c>
      <c r="GO59" s="871">
        <v>0</v>
      </c>
      <c r="GP59" s="687" t="s">
        <v>1188</v>
      </c>
      <c r="GQ59" s="872" t="s">
        <v>1188</v>
      </c>
      <c r="GR59" s="872" t="s">
        <v>1188</v>
      </c>
      <c r="GS59" s="872" t="s">
        <v>1188</v>
      </c>
      <c r="GT59" s="873" t="s">
        <v>1188</v>
      </c>
      <c r="GU59" s="581">
        <v>0</v>
      </c>
      <c r="GV59" s="687" t="s">
        <v>1188</v>
      </c>
      <c r="GW59" s="872" t="s">
        <v>1188</v>
      </c>
      <c r="GX59" s="873" t="s">
        <v>1188</v>
      </c>
      <c r="GY59" s="874">
        <v>0</v>
      </c>
      <c r="GZ59" s="582" t="s">
        <v>1188</v>
      </c>
      <c r="HA59" s="583" t="s">
        <v>1293</v>
      </c>
      <c r="HB59" s="584">
        <v>1</v>
      </c>
      <c r="HC59" s="585">
        <v>2</v>
      </c>
      <c r="HD59" s="586" t="s">
        <v>3794</v>
      </c>
      <c r="HE59" s="557" t="s">
        <v>3795</v>
      </c>
      <c r="HF59" s="587">
        <v>2008</v>
      </c>
      <c r="HG59" s="587">
        <v>2008</v>
      </c>
      <c r="HH59" s="588">
        <v>0</v>
      </c>
      <c r="HI59" s="586" t="s">
        <v>1188</v>
      </c>
      <c r="HJ59" s="690" t="s">
        <v>1188</v>
      </c>
      <c r="HK59" s="691" t="s">
        <v>1188</v>
      </c>
      <c r="HL59" s="692">
        <v>2</v>
      </c>
      <c r="HM59" s="591" t="s">
        <v>3796</v>
      </c>
      <c r="HN59" s="592">
        <v>2008</v>
      </c>
      <c r="HO59" s="681">
        <v>0</v>
      </c>
      <c r="HP59" s="574">
        <v>0</v>
      </c>
      <c r="HQ59" s="472">
        <f t="shared" si="5"/>
        <v>0</v>
      </c>
      <c r="HR59" s="593">
        <v>0.5</v>
      </c>
      <c r="HS59" s="574">
        <v>1</v>
      </c>
      <c r="HT59" s="574">
        <v>0</v>
      </c>
      <c r="HU59" s="574">
        <v>0</v>
      </c>
      <c r="HV59" s="574">
        <v>0</v>
      </c>
      <c r="HW59" s="574">
        <v>0</v>
      </c>
      <c r="HX59" s="574">
        <v>0</v>
      </c>
      <c r="HY59" s="574">
        <v>0</v>
      </c>
      <c r="HZ59" s="574">
        <v>0</v>
      </c>
      <c r="IA59" s="574">
        <v>0.5</v>
      </c>
      <c r="IB59" s="574">
        <v>0.5</v>
      </c>
      <c r="IC59" s="574">
        <v>0</v>
      </c>
      <c r="ID59" s="681">
        <v>0</v>
      </c>
      <c r="IE59" s="369">
        <v>0</v>
      </c>
      <c r="IF59" s="574">
        <v>0</v>
      </c>
      <c r="IG59" s="472">
        <f t="shared" si="6"/>
        <v>0</v>
      </c>
      <c r="IH59" s="609">
        <v>0.41128521183795846</v>
      </c>
      <c r="II59" s="694">
        <v>0.32498769589972226</v>
      </c>
      <c r="IJ59" s="695">
        <v>0.23218753317960084</v>
      </c>
      <c r="IK59" s="696">
        <v>0.37395974236261492</v>
      </c>
      <c r="IL59" s="696">
        <v>0.29405376869820488</v>
      </c>
      <c r="IM59" s="697">
        <v>0.39974973935846841</v>
      </c>
      <c r="IN59" s="599">
        <v>1</v>
      </c>
      <c r="IO59" s="600">
        <v>6</v>
      </c>
      <c r="IP59" s="601">
        <v>6</v>
      </c>
      <c r="IQ59" s="600">
        <v>10</v>
      </c>
      <c r="IR59" s="587">
        <v>14</v>
      </c>
      <c r="IS59" s="601">
        <v>24</v>
      </c>
      <c r="IT59" s="599">
        <v>1</v>
      </c>
      <c r="IU59" s="600">
        <v>3</v>
      </c>
      <c r="IV59" s="587">
        <v>12</v>
      </c>
      <c r="IW59" s="601">
        <v>13</v>
      </c>
      <c r="IX59" s="602">
        <v>28</v>
      </c>
      <c r="IY59" s="681">
        <v>0</v>
      </c>
      <c r="IZ59" s="719" t="s">
        <v>1188</v>
      </c>
      <c r="JA59" s="681">
        <v>1</v>
      </c>
      <c r="JB59" s="743" t="s">
        <v>3797</v>
      </c>
      <c r="JC59" s="763">
        <v>0</v>
      </c>
      <c r="JD59" s="683" t="s">
        <v>1188</v>
      </c>
      <c r="JE59" s="684" t="s">
        <v>1188</v>
      </c>
      <c r="JF59" s="470" t="s">
        <v>1188</v>
      </c>
      <c r="JG59" s="472" t="s">
        <v>1188</v>
      </c>
      <c r="JH59" s="763">
        <v>0</v>
      </c>
      <c r="JI59" s="683" t="s">
        <v>1188</v>
      </c>
      <c r="JJ59" s="684" t="s">
        <v>1188</v>
      </c>
      <c r="JK59" s="684" t="s">
        <v>1188</v>
      </c>
      <c r="JL59" s="764" t="s">
        <v>1188</v>
      </c>
      <c r="JM59" s="734">
        <v>1</v>
      </c>
      <c r="JN59" s="683">
        <v>2</v>
      </c>
      <c r="JO59" s="683">
        <v>1</v>
      </c>
      <c r="JP59" s="684" t="s">
        <v>3798</v>
      </c>
      <c r="JQ59" s="471" t="s">
        <v>3799</v>
      </c>
      <c r="JR59" s="764">
        <v>2019</v>
      </c>
      <c r="JS59" s="734">
        <v>0</v>
      </c>
      <c r="JT59" s="683" t="s">
        <v>1188</v>
      </c>
      <c r="JU59" s="684" t="s">
        <v>1188</v>
      </c>
      <c r="JV59" s="684" t="s">
        <v>1188</v>
      </c>
      <c r="JW59" s="764" t="s">
        <v>1188</v>
      </c>
      <c r="JX59" s="606">
        <v>0</v>
      </c>
      <c r="JY59" s="607" t="s">
        <v>1188</v>
      </c>
      <c r="JZ59" s="606" t="s">
        <v>1188</v>
      </c>
      <c r="KA59" s="606">
        <f t="shared" si="7"/>
        <v>0</v>
      </c>
      <c r="KB59" s="606"/>
      <c r="KC59" s="606"/>
      <c r="KD59" s="606"/>
      <c r="KE59" s="606"/>
      <c r="KF59" s="606">
        <f t="shared" si="8"/>
        <v>0</v>
      </c>
      <c r="KG59" s="606"/>
      <c r="KH59" s="606"/>
      <c r="KI59" s="606"/>
      <c r="KJ59" s="606"/>
      <c r="KK59" s="606">
        <v>1</v>
      </c>
      <c r="KL59" s="606">
        <v>0</v>
      </c>
      <c r="KM59" s="608">
        <f t="shared" si="9"/>
        <v>0.37308454513549805</v>
      </c>
      <c r="KN59" s="609">
        <v>-0.63457727432250977</v>
      </c>
      <c r="KO59" s="609">
        <v>28.365385055541992</v>
      </c>
      <c r="KP59" s="610">
        <v>11</v>
      </c>
      <c r="KQ59" s="608">
        <f t="shared" si="10"/>
        <v>0.41870698928833006</v>
      </c>
      <c r="KR59" s="609">
        <v>-0.40646505355834961</v>
      </c>
      <c r="KS59" s="609">
        <v>39.903846740722656</v>
      </c>
      <c r="KT59" s="610">
        <v>13</v>
      </c>
      <c r="KU59" s="610">
        <v>37</v>
      </c>
      <c r="KV59" s="563" t="s">
        <v>1237</v>
      </c>
      <c r="KW59" s="606" t="s">
        <v>3766</v>
      </c>
      <c r="KX59" s="700" t="str">
        <f t="shared" ca="1" si="11"/>
        <v>C</v>
      </c>
      <c r="KY59" s="701">
        <f t="shared" ca="1" si="12"/>
        <v>0.33627900083804013</v>
      </c>
      <c r="KZ59" s="702">
        <f t="shared" ca="1" si="13"/>
        <v>0.30254588235294116</v>
      </c>
      <c r="LA59" s="703">
        <f t="shared" ca="1" si="54"/>
        <v>0.58039047619047623</v>
      </c>
      <c r="LB59" s="703">
        <f t="shared" ca="1" si="92"/>
        <v>0.16665833333333332</v>
      </c>
      <c r="LC59" s="704">
        <f t="shared" ca="1" si="93"/>
        <v>0.29552131147540989</v>
      </c>
      <c r="LD59" s="696" cm="1">
        <f t="array" aca="1" ref="LD59" ca="1">INDIRECT(LD$203&amp;ROW())*LD$205</f>
        <v>0</v>
      </c>
      <c r="LE59" s="696" cm="1">
        <f t="array" aca="1" ref="LE59" ca="1">INDIRECT(LE$203&amp;ROW())*LE$205</f>
        <v>0</v>
      </c>
      <c r="LF59" s="696" cm="1">
        <f t="array" aca="1" ref="LF59" ca="1">INDIRECT(LF$203&amp;ROW())*LF$205</f>
        <v>0</v>
      </c>
      <c r="LG59" s="696" cm="1">
        <f t="array" aca="1" ref="LG59" ca="1">INDIRECT(LG$203&amp;ROW())*LG$205</f>
        <v>3</v>
      </c>
      <c r="LH59" s="696" cm="1">
        <f t="array" aca="1" ref="LH59" ca="1">INDIRECT(LH$203&amp;ROW())*LH$205</f>
        <v>1</v>
      </c>
      <c r="LI59" s="696" cm="1">
        <f t="array" aca="1" ref="LI59" ca="1">INDIRECT(LI$203&amp;ROW())*LI$205</f>
        <v>3</v>
      </c>
      <c r="LJ59" s="696" cm="1">
        <f t="array" aca="1" ref="LJ59" ca="1">INDIRECT(LJ$203&amp;ROW())*LJ$205</f>
        <v>3</v>
      </c>
      <c r="LK59" s="696" cm="1">
        <f t="array" aca="1" ref="LK59" ca="1">INDIRECT(LK$203&amp;ROW())*LK$205</f>
        <v>3</v>
      </c>
      <c r="LL59" s="696" cm="1">
        <f t="array" aca="1" ref="LL59" ca="1">INDIRECT(LL$203&amp;ROW())*LL$205</f>
        <v>3</v>
      </c>
      <c r="LM59" s="696" cm="1">
        <f t="array" aca="1" ref="LM59" ca="1">INDIRECT(LM$203&amp;ROW())*LM$205</f>
        <v>6</v>
      </c>
      <c r="LN59" s="696" cm="1">
        <f t="array" aca="1" ref="LN59" ca="1">INDIRECT(LN$203&amp;ROW())*LN$205</f>
        <v>3</v>
      </c>
      <c r="LO59" s="696" cm="1">
        <f t="array" aca="1" ref="LO59" ca="1">INDIRECT(LO$203&amp;ROW())*LO$205</f>
        <v>0</v>
      </c>
      <c r="LP59" s="696" cm="1">
        <f t="array" aca="1" ref="LP59" ca="1">INDIRECT(LP$203&amp;ROW())*LP$205</f>
        <v>0</v>
      </c>
      <c r="LQ59" s="696" cm="1">
        <f t="array" aca="1" ref="LQ59" ca="1">IF(INDIRECT(LQ$203&amp;ROW())="-",0,INDIRECT(LQ$203&amp;ROW())*LQ$205)</f>
        <v>0.71640000000000004</v>
      </c>
      <c r="LR59" s="696" cm="1">
        <f t="array" aca="1" ref="LR59" ca="1">INDIRECT(LR$203&amp;ROW())*LR$205</f>
        <v>0</v>
      </c>
      <c r="LS59" s="696" cm="1">
        <f t="array" aca="1" ref="LS59" ca="1">IF(INDIRECT(LS$203&amp;ROW())="-",0,INDIRECT(LS$203&amp;ROW())*LS$205)</f>
        <v>2.1882000000000001</v>
      </c>
      <c r="LT59" s="696" cm="1">
        <f t="array" aca="1" ref="LT59" ca="1">INDIRECT(LT$203&amp;ROW())*LT$205</f>
        <v>4</v>
      </c>
      <c r="LU59" s="696" cm="1">
        <f t="array" aca="1" ref="LU59" ca="1">INDIRECT(LU$203&amp;ROW())*LU$205</f>
        <v>2</v>
      </c>
      <c r="LV59" s="696" cm="1">
        <f t="array" aca="1" ref="LV59" ca="1">INDIRECT(LV$203&amp;ROW())*LV$205</f>
        <v>2</v>
      </c>
      <c r="LW59" s="696" cm="1">
        <f t="array" aca="1" ref="LW59" ca="1">INDIRECT(LW$203&amp;ROW())*LW$205</f>
        <v>0</v>
      </c>
      <c r="LX59" s="696" cm="1">
        <f t="array" aca="1" ref="LX59" ca="1">INDIRECT(LX$203&amp;ROW())*LX$205</f>
        <v>2</v>
      </c>
      <c r="LY59" s="696" cm="1">
        <f t="array" aca="1" ref="LY59" ca="1">IF(INDIRECT(LY$203&amp;ROW())="-",0,INDIRECT(LY$203&amp;ROW())*LY$205)</f>
        <v>1.9998</v>
      </c>
      <c r="LZ59" s="696" cm="1">
        <f t="array" aca="1" ref="LZ59" ca="1">INDIRECT(LZ$203&amp;ROW())*LZ$205</f>
        <v>0</v>
      </c>
      <c r="MA59" s="696" cm="1">
        <f t="array" aca="1" ref="MA59" ca="1">INDIRECT(MA$203&amp;ROW())*MA$205</f>
        <v>2</v>
      </c>
      <c r="MB59" s="696" cm="1">
        <f t="array" aca="1" ref="MB59" ca="1">INDIRECT(MB$203&amp;ROW())*MB$205</f>
        <v>0</v>
      </c>
      <c r="MC59" s="696" cm="1">
        <f t="array" aca="1" ref="MC59" ca="1">IF($MB59=0,0,INDIRECT(MC$203&amp;ROW())*MC$205)</f>
        <v>0</v>
      </c>
      <c r="MD59" s="696" cm="1">
        <f t="array" aca="1" ref="MD59" ca="1">IF($MB59=0,0,INDIRECT(MD$203&amp;ROW())*MD$205)</f>
        <v>0</v>
      </c>
      <c r="ME59" s="696" cm="1">
        <f t="array" aca="1" ref="ME59" ca="1">IF($MB59=0,0,INDIRECT(ME$203&amp;ROW())*ME$205)</f>
        <v>0</v>
      </c>
      <c r="MF59" s="696" cm="1">
        <f t="array" aca="1" ref="MF59" ca="1">IF($MB59=0,0,INDIRECT(MF$203&amp;ROW())*MF$205)</f>
        <v>0</v>
      </c>
      <c r="MG59" s="696" cm="1">
        <f t="array" aca="1" ref="MG59" ca="1">INDIRECT(MG$203&amp;ROW())*MG$205</f>
        <v>0</v>
      </c>
      <c r="MH59" s="696" cm="1">
        <f t="array" aca="1" ref="MH59" ca="1">IF($MG59=0,0,INDIRECT(MH$203&amp;ROW())*MH$205)</f>
        <v>0</v>
      </c>
      <c r="MI59" s="696" cm="1">
        <f t="array" aca="1" ref="MI59" ca="1">IF($MG59=0,0,INDIRECT(MI$203&amp;ROW())*MI$205)</f>
        <v>0</v>
      </c>
      <c r="MJ59" s="696" cm="1">
        <f t="array" aca="1" ref="MJ59" ca="1">INDIRECT(MJ$203&amp;ROW())*MJ$205</f>
        <v>0</v>
      </c>
      <c r="MK59" s="696" cm="1">
        <f t="array" aca="1" ref="MK59" ca="1">INDIRECT(MK$203&amp;ROW())*MK$205</f>
        <v>0</v>
      </c>
      <c r="ML59" s="696" cm="1">
        <f t="array" aca="1" ref="ML59" ca="1">INDIRECT(ML$203&amp;ROW())*ML$205</f>
        <v>0</v>
      </c>
      <c r="MM59" s="696" cm="1">
        <f t="array" aca="1" ref="MM59" ca="1">INDIRECT(MM$203&amp;ROW())*MM$205</f>
        <v>4</v>
      </c>
      <c r="MN59" s="696" cm="1">
        <f t="array" aca="1" ref="MN59" ca="1">INDIRECT(MN$203&amp;ROW())*MN$205</f>
        <v>0</v>
      </c>
      <c r="MO59" s="696" cm="1">
        <f t="array" aca="1" ref="MO59" ca="1">INDIRECT(MO$203&amp;ROW())*MO$205</f>
        <v>2</v>
      </c>
      <c r="MP59" s="696" cm="1">
        <f t="array" aca="1" ref="MP59" ca="1">INDIRECT(MP$203&amp;ROW())*MP$205</f>
        <v>2</v>
      </c>
      <c r="MQ59" s="696" cm="1">
        <f t="array" aca="1" ref="MQ59" ca="1">INDIRECT(MQ$203&amp;ROW())*MQ$205</f>
        <v>0</v>
      </c>
      <c r="MR59" s="696" cm="1">
        <f t="array" aca="1" ref="MR59" ca="1">INDIRECT(MR$203&amp;ROW())*MR$205</f>
        <v>2</v>
      </c>
      <c r="MS59" s="696" cm="1">
        <f t="array" aca="1" ref="MS59" ca="1">INDIRECT(MS$203&amp;ROW())*MS$205</f>
        <v>0</v>
      </c>
      <c r="MT59" s="696" cm="1">
        <f t="array" aca="1" ref="MT59" ca="1">INDIRECT(MT$203&amp;ROW())*MT$205</f>
        <v>0</v>
      </c>
      <c r="MU59" s="696" cm="1">
        <f t="array" aca="1" ref="MU59" ca="1">INDIRECT(MU$203&amp;ROW())*MU$205</f>
        <v>2</v>
      </c>
      <c r="MV59" s="696" cm="1">
        <f t="array" aca="1" ref="MV59" ca="1">IF(INDIRECT(MV$203&amp;ROW())="-",0,INDIRECT(MV$203&amp;ROW())*MV$205)</f>
        <v>2.0267999999999997</v>
      </c>
      <c r="MW59" s="696" cm="1">
        <f t="array" aca="1" ref="MW59" ca="1">INDIRECT(MW$203&amp;ROW())*MW$205</f>
        <v>0</v>
      </c>
      <c r="MX59" s="696" cm="1">
        <f t="array" aca="1" ref="MX59" ca="1">INDIRECT(MX$203&amp;ROW())*MX$205</f>
        <v>4</v>
      </c>
      <c r="MY59" s="696" cm="1">
        <f t="array" aca="1" ref="MY59" ca="1">INDIRECT(MY$203&amp;ROW())*MY$205</f>
        <v>0</v>
      </c>
      <c r="NA59" s="701">
        <f t="shared" si="16"/>
        <v>0.53949756097560975</v>
      </c>
      <c r="NB59" s="617">
        <f t="shared" si="17"/>
        <v>0.59747857142857141</v>
      </c>
      <c r="NC59" s="695">
        <f t="shared" si="18"/>
        <v>0.10256153846153845</v>
      </c>
      <c r="ND59" s="697">
        <f t="shared" si="19"/>
        <v>0.38288148148148149</v>
      </c>
      <c r="NE59" s="694">
        <f t="shared" si="20"/>
        <v>0.40560478808680023</v>
      </c>
      <c r="NF59" s="682" t="str">
        <f t="shared" si="21"/>
        <v>C</v>
      </c>
      <c r="NH59" s="606" t="s">
        <v>3766</v>
      </c>
      <c r="NI59" s="563" t="str">
        <f t="shared" si="22"/>
        <v>C</v>
      </c>
      <c r="NJ59" s="563" t="str">
        <f t="shared" si="23"/>
        <v>C</v>
      </c>
      <c r="NK59" s="563" t="str">
        <f t="shared" ca="1" si="24"/>
        <v>C</v>
      </c>
      <c r="NL59" s="563" t="str">
        <f t="shared" ca="1" si="25"/>
        <v>C</v>
      </c>
      <c r="NM59" s="563" t="str">
        <f t="shared" ca="1" si="26"/>
        <v>C</v>
      </c>
      <c r="NN59" s="563" t="str">
        <f t="shared" ca="1" si="55"/>
        <v>C</v>
      </c>
      <c r="NO59" s="563" t="str">
        <f t="shared" ca="1" si="56"/>
        <v>C</v>
      </c>
      <c r="NP59" s="606" t="str">
        <f t="shared" si="27"/>
        <v>-</v>
      </c>
      <c r="NQ59" s="682" t="str">
        <f t="shared" si="28"/>
        <v>-</v>
      </c>
      <c r="NR59" s="682" t="e">
        <f>IF(OR(AND(NI59="A",OR(NJ59="C",NJ59="D")),AND(NI59="A",OR(#REF!="C",#REF!="D")),AND(NI59="B",OR(NJ59="D",#REF!="D")),AND(OR(NI59="C",NI59="D"),OR(NJ59="A",NJ59="B")),AND(OR(NI59="C",NI59="D"),OR(#REF!="A",#REF!="B")),AND(OR(NJ59="A",#REF!="A",NJ59="B",#REF!="B"),OR(NP59="-",NQ59="-")),AND(OR(NJ59="C",#REF!="C",NJ59="D",#REF!="D"),NP59="Yes")),"Yes","-")</f>
        <v>#REF!</v>
      </c>
      <c r="NS59" s="607"/>
      <c r="NT59" s="619">
        <f t="shared" si="29"/>
        <v>0.27400000000000002</v>
      </c>
      <c r="NU59" s="619">
        <f t="shared" si="30"/>
        <v>0.40560478808680023</v>
      </c>
      <c r="NV59" s="619">
        <f t="shared" ca="1" si="31"/>
        <v>0.33627900083804013</v>
      </c>
      <c r="NW59" s="619">
        <f t="shared" ca="1" si="57"/>
        <v>0.38439721621268119</v>
      </c>
      <c r="NX59" s="619">
        <f t="shared" ca="1" si="58"/>
        <v>0.4128481521176407</v>
      </c>
      <c r="NY59" s="620">
        <f t="shared" ca="1" si="59"/>
        <v>0.37333888464606968</v>
      </c>
      <c r="NZ59" s="620">
        <f t="shared" ca="1" si="60"/>
        <v>0.42843038139227285</v>
      </c>
      <c r="OA59" s="705" t="s">
        <v>1188</v>
      </c>
      <c r="OB59" s="706" t="s">
        <v>1188</v>
      </c>
      <c r="OC59" s="494"/>
      <c r="OE59" s="606" t="s">
        <v>3766</v>
      </c>
      <c r="OF59" s="700" t="str">
        <f t="shared" ca="1" si="32"/>
        <v>C</v>
      </c>
      <c r="OG59" s="701">
        <f t="shared" ca="1" si="61"/>
        <v>0.38439721621268119</v>
      </c>
      <c r="OH59" s="705">
        <f t="shared" ca="1" si="33"/>
        <v>0.47066109240780918</v>
      </c>
      <c r="OI59" s="696">
        <f t="shared" ca="1" si="34"/>
        <v>0.60470524265997505</v>
      </c>
      <c r="OJ59" s="696">
        <f t="shared" ca="1" si="35"/>
        <v>0.11189582633157823</v>
      </c>
      <c r="OK59" s="697">
        <f t="shared" ca="1" si="36"/>
        <v>0.3503267034513623</v>
      </c>
      <c r="OL59" s="696" cm="1">
        <f t="array" aca="1" ref="OL59" ca="1">INDIRECT(OL$203&amp;ROW())*OL$205</f>
        <v>0</v>
      </c>
      <c r="OM59" s="696" cm="1">
        <f t="array" aca="1" ref="OM59" ca="1">INDIRECT(OM$203&amp;ROW())*OM$205</f>
        <v>0</v>
      </c>
      <c r="ON59" s="696" cm="1">
        <f t="array" aca="1" ref="ON59" ca="1">INDIRECT(ON$203&amp;ROW())*ON$205</f>
        <v>0</v>
      </c>
      <c r="OO59" s="696" cm="1">
        <f t="array" aca="1" ref="OO59" ca="1">INDIRECT(OO$203&amp;ROW())*OO$205</f>
        <v>1.0790999999999999</v>
      </c>
      <c r="OP59" s="696" cm="1">
        <f t="array" aca="1" ref="OP59" ca="1">INDIRECT(OP$203&amp;ROW())*OP$205</f>
        <v>0.52769999999999995</v>
      </c>
      <c r="OQ59" s="696" cm="1">
        <f t="array" aca="1" ref="OQ59" ca="1">INDIRECT(OQ$203&amp;ROW())*OQ$205</f>
        <v>1.5849</v>
      </c>
      <c r="OR59" s="696" cm="1">
        <f t="array" aca="1" ref="OR59" ca="1">INDIRECT(OR$203&amp;ROW())*OR$205</f>
        <v>1.4141999999999999</v>
      </c>
      <c r="OS59" s="696" cm="1">
        <f t="array" aca="1" ref="OS59" ca="1">INDIRECT(OS$203&amp;ROW())*OS$205</f>
        <v>1.5387</v>
      </c>
      <c r="OT59" s="696" cm="1">
        <f t="array" aca="1" ref="OT59" ca="1">INDIRECT(OT$203&amp;ROW())*OT$205</f>
        <v>1.4727000000000001</v>
      </c>
      <c r="OU59" s="696" cm="1">
        <f t="array" aca="1" ref="OU59" ca="1">INDIRECT(OU$203&amp;ROW())*OU$205</f>
        <v>1.9304999999999999</v>
      </c>
      <c r="OV59" s="696" cm="1">
        <f t="array" aca="1" ref="OV59" ca="1">INDIRECT(OV$203&amp;ROW())*OV$205</f>
        <v>1.2161999999999999</v>
      </c>
      <c r="OW59" s="696" cm="1">
        <f t="array" aca="1" ref="OW59" ca="1">INDIRECT(OW$203&amp;ROW())*OW$205</f>
        <v>0</v>
      </c>
      <c r="OX59" s="696" cm="1">
        <f t="array" aca="1" ref="OX59" ca="1">INDIRECT(OX$203&amp;ROW())*OX$205</f>
        <v>0</v>
      </c>
      <c r="OY59" s="696" cm="1">
        <f t="array" aca="1" ref="OY59" ca="1">IF(INDIRECT(OY$203&amp;ROW())="-",0,INDIRECT(OY$203&amp;ROW())*OY$205)</f>
        <v>8.473818000000001E-2</v>
      </c>
      <c r="OZ59" s="696" cm="1">
        <f t="array" aca="1" ref="OZ59" ca="1">INDIRECT(OZ$203&amp;ROW())*OZ$205</f>
        <v>0</v>
      </c>
      <c r="PA59" s="696" cm="1">
        <f t="array" aca="1" ref="PA59" ca="1">IF(INDIRECT(PA$203&amp;ROW())="-",0,INDIRECT(PA$203&amp;ROW())*PA$205)</f>
        <v>0.32217598000000003</v>
      </c>
      <c r="PB59" s="705" cm="1">
        <f t="array" aca="1" ref="PB59" ca="1">INDIRECT(PB$203&amp;ROW())*PB$205</f>
        <v>1.5084</v>
      </c>
      <c r="PC59" s="696" cm="1">
        <f t="array" aca="1" ref="PC59" ca="1">INDIRECT(PC$203&amp;ROW())*PC$205</f>
        <v>1.3946000000000001</v>
      </c>
      <c r="PD59" s="696" cm="1">
        <f t="array" aca="1" ref="PD59" ca="1">INDIRECT(PD$203&amp;ROW())*PD$205</f>
        <v>1.4683999999999999</v>
      </c>
      <c r="PE59" s="696" cm="1">
        <f t="array" aca="1" ref="PE59" ca="1">INDIRECT(PE$203&amp;ROW())*PE$205</f>
        <v>0</v>
      </c>
      <c r="PF59" s="696" cm="1">
        <f t="array" aca="1" ref="PF59" ca="1">INDIRECT(PF$203&amp;ROW())*PF$205</f>
        <v>1.3308</v>
      </c>
      <c r="PG59" s="696" cm="1">
        <f t="array" aca="1" ref="PG59" ca="1">IF(INDIRECT(PG$203&amp;ROW())="-",0,INDIRECT(PG$203&amp;ROW())*PG$205)</f>
        <v>0.29163749999999999</v>
      </c>
      <c r="PH59" s="696" cm="1">
        <f t="array" aca="1" ref="PH59" ca="1">INDIRECT(PH$203&amp;ROW())*PH$205</f>
        <v>0</v>
      </c>
      <c r="PI59" s="696" cm="1">
        <f t="array" aca="1" ref="PI59" ca="1">INDIRECT(PI$203&amp;ROW())*PI$205</f>
        <v>0.60729999999999995</v>
      </c>
      <c r="PJ59" s="696" cm="1">
        <f t="array" aca="1" ref="PJ59" ca="1">INDIRECT(PJ$203&amp;ROW())*PJ$205</f>
        <v>0</v>
      </c>
      <c r="PK59" s="696" cm="1">
        <f t="array" aca="1" ref="PK59" ca="1">IF($PJ59=0,0,INDIRECT(PK$203&amp;ROW())*PK$205)</f>
        <v>0</v>
      </c>
      <c r="PL59" s="696" cm="1">
        <f t="array" aca="1" ref="PL59" ca="1">IF($MPE59=0,0,INDIRECT(PL$203&amp;ROW())*PL$205)</f>
        <v>0</v>
      </c>
      <c r="PM59" s="696" cm="1">
        <f t="array" aca="1" ref="PM59" ca="1">IF($MPE59=0,0,INDIRECT(PM$203&amp;ROW())*PM$205)</f>
        <v>0</v>
      </c>
      <c r="PN59" s="696" cm="1">
        <f t="array" aca="1" ref="PN59" ca="1">IF($PJ59=0,0,INDIRECT(PN$203&amp;ROW())*PN$205)</f>
        <v>0</v>
      </c>
      <c r="PO59" s="696" cm="1">
        <f t="array" aca="1" ref="PO59" ca="1">INDIRECT(PO$203&amp;ROW())*PO$205</f>
        <v>0</v>
      </c>
      <c r="PP59" s="696" cm="1">
        <f t="array" aca="1" ref="PP59" ca="1">IF($PO59=0,0,INDIRECT(PP$203&amp;ROW())*PP$205)</f>
        <v>0</v>
      </c>
      <c r="PQ59" s="696" cm="1">
        <f t="array" aca="1" ref="PQ59" ca="1">IF($PO59=0,0,INDIRECT(PQ$203&amp;ROW())*PQ$205)</f>
        <v>0</v>
      </c>
      <c r="PR59" s="696" cm="1">
        <f t="array" aca="1" ref="PR59" ca="1">INDIRECT(PR$203&amp;ROW())*PR$205</f>
        <v>0</v>
      </c>
      <c r="PS59" s="696" cm="1">
        <f t="array" aca="1" ref="PS59" ca="1">INDIRECT(PS$203&amp;ROW())*PS$205</f>
        <v>0</v>
      </c>
      <c r="PT59" s="696" cm="1">
        <f t="array" aca="1" ref="PT59" ca="1">INDIRECT(PT$203&amp;ROW())*PT$205</f>
        <v>0</v>
      </c>
      <c r="PU59" s="696" cm="1">
        <f t="array" aca="1" ref="PU59" ca="1">INDIRECT(PU$203&amp;ROW())*PU$205</f>
        <v>1.1798</v>
      </c>
      <c r="PV59" s="696" cm="1">
        <f t="array" aca="1" ref="PV59" ca="1">INDIRECT(PV$203&amp;ROW())*PV$205</f>
        <v>0</v>
      </c>
      <c r="PW59" s="696" cm="1">
        <f t="array" aca="1" ref="PW59" ca="1">INDIRECT(PW$203&amp;ROW())*PW$205</f>
        <v>1.0658000000000001</v>
      </c>
      <c r="PX59" s="696" cm="1">
        <f t="array" aca="1" ref="PX59" ca="1">INDIRECT(PX$203&amp;ROW())*PX$205</f>
        <v>1.1714</v>
      </c>
      <c r="PY59" s="696" cm="1">
        <f t="array" aca="1" ref="PY59" ca="1">INDIRECT(PY$203&amp;ROW())*PY$205</f>
        <v>0</v>
      </c>
      <c r="PZ59" s="696" cm="1">
        <f t="array" aca="1" ref="PZ59" ca="1">INDIRECT(PZ$203&amp;ROW())*PZ$205</f>
        <v>0.17430000000000001</v>
      </c>
      <c r="QA59" s="696" cm="1">
        <f t="array" aca="1" ref="QA59" ca="1">INDIRECT(QA$203&amp;ROW())*QA$205</f>
        <v>0</v>
      </c>
      <c r="QB59" s="696" cm="1">
        <f t="array" aca="1" ref="QB59" ca="1">INDIRECT(QB$203&amp;ROW())*QB$205</f>
        <v>0</v>
      </c>
      <c r="QC59" s="696" cm="1">
        <f t="array" aca="1" ref="QC59" ca="1">INDIRECT(QC$203&amp;ROW())*QC$205</f>
        <v>1.4259999999999999</v>
      </c>
      <c r="QD59" s="696" cm="1">
        <f t="array" aca="1" ref="QD59" ca="1">IF(INDIRECT(QD$203&amp;ROW())="-",0,INDIRECT(QD$203&amp;ROW())*QD$205)</f>
        <v>0.20744298</v>
      </c>
      <c r="QE59" s="696" cm="1">
        <f t="array" aca="1" ref="QE59" ca="1">INDIRECT(QE$203&amp;ROW())*QE$205</f>
        <v>0</v>
      </c>
      <c r="QF59" s="696" cm="1">
        <f t="array" aca="1" ref="QF59" ca="1">INDIRECT(QF$203&amp;ROW())*QF$205</f>
        <v>0.72440000000000004</v>
      </c>
      <c r="QG59" s="696" cm="1">
        <f t="array" aca="1" ref="QG59" ca="1">INDIRECT(QG$203&amp;ROW())*QG$205</f>
        <v>0</v>
      </c>
      <c r="QI59" s="606" t="s">
        <v>3766</v>
      </c>
      <c r="QJ59" s="700" t="str">
        <f t="shared" ca="1" si="37"/>
        <v>C</v>
      </c>
      <c r="QK59" s="701">
        <f t="shared" ca="1" si="62"/>
        <v>0.4128481521176407</v>
      </c>
      <c r="QL59" s="705">
        <f t="shared" ca="1" si="94"/>
        <v>0.68453317109565581</v>
      </c>
      <c r="QM59" s="696">
        <f t="shared" ca="1" si="95"/>
        <v>0.54773107813853228</v>
      </c>
      <c r="QN59" s="696">
        <f t="shared" ca="1" si="40"/>
        <v>3.7593069699391184E-2</v>
      </c>
      <c r="QO59" s="697">
        <f t="shared" ca="1" si="41"/>
        <v>0.3815352895369834</v>
      </c>
      <c r="QP59" s="696" cm="1">
        <f t="array" aca="1" ref="QP59" ca="1">INDIRECT(QP$203&amp;ROW())*QP$205</f>
        <v>0</v>
      </c>
      <c r="QQ59" s="696" cm="1">
        <f t="array" aca="1" ref="QQ59" ca="1">INDIRECT(QQ$203&amp;ROW())*QQ$205</f>
        <v>0</v>
      </c>
      <c r="QR59" s="696" cm="1">
        <f t="array" aca="1" ref="QR59" ca="1">INDIRECT(QR$203&amp;ROW())*QR$205</f>
        <v>0</v>
      </c>
      <c r="QS59" s="696" cm="1">
        <f t="array" aca="1" ref="QS59" ca="1">INDIRECT(QS$203&amp;ROW())*QS$205</f>
        <v>0.22471360933801068</v>
      </c>
      <c r="QT59" s="696" cm="1">
        <f t="array" aca="1" ref="QT59" ca="1">INDIRECT(QT$203&amp;ROW())*QT$205</f>
        <v>8.7442714716655143E-2</v>
      </c>
      <c r="QU59" s="696" cm="1">
        <f t="array" aca="1" ref="QU59" ca="1">INDIRECT(QU$203&amp;ROW())*QU$205</f>
        <v>0.53329206883563263</v>
      </c>
      <c r="QV59" s="696" cm="1">
        <f t="array" aca="1" ref="QV59" ca="1">INDIRECT(QV$203&amp;ROW())*QV$205</f>
        <v>0.24117831443907087</v>
      </c>
      <c r="QW59" s="696" cm="1">
        <f t="array" aca="1" ref="QW59" ca="1">INDIRECT(QW$203&amp;ROW())*QW$205</f>
        <v>0.53099416374332975</v>
      </c>
      <c r="QX59" s="696" cm="1">
        <f t="array" aca="1" ref="QX59" ca="1">INDIRECT(QX$203&amp;ROW())*QX$205</f>
        <v>0.60640894423913805</v>
      </c>
      <c r="QY59" s="696" cm="1">
        <f t="array" aca="1" ref="QY59" ca="1">INDIRECT(QY$203&amp;ROW())*QY$205</f>
        <v>0.13540247513535897</v>
      </c>
      <c r="QZ59" s="696" cm="1">
        <f t="array" aca="1" ref="QZ59" ca="1">INDIRECT(QZ$203&amp;ROW())*QZ$205</f>
        <v>0.27613248380770827</v>
      </c>
      <c r="RA59" s="696" cm="1">
        <f t="array" aca="1" ref="RA59" ca="1">INDIRECT(RA$203&amp;ROW())*RA$205</f>
        <v>0</v>
      </c>
      <c r="RB59" s="696" cm="1">
        <f t="array" aca="1" ref="RB59" ca="1">INDIRECT(RB$203&amp;ROW())*RB$205</f>
        <v>0</v>
      </c>
      <c r="RC59" s="696" cm="1">
        <f t="array" aca="1" ref="RC59" ca="1">IF(INDIRECT(RC$203&amp;ROW())="-",0,INDIRECT(RC$203&amp;ROW())*RC$205)</f>
        <v>1.0018688652369415E-2</v>
      </c>
      <c r="RD59" s="696" cm="1">
        <f t="array" aca="1" ref="RD59" ca="1">INDIRECT(RD$203&amp;ROW())*RD$205</f>
        <v>0</v>
      </c>
      <c r="RE59" s="696" cm="1">
        <f t="array" aca="1" ref="RE59" ca="1">IF(INDIRECT(RE$203&amp;ROW())="-",0,INDIRECT(RE$203&amp;ROW())*RE$205)</f>
        <v>2.3081512790237735E-2</v>
      </c>
      <c r="RF59" s="705" cm="1">
        <f t="array" aca="1" ref="RF59" ca="1">INDIRECT(RF$203&amp;ROW())*RF$205</f>
        <v>0.10613798880649605</v>
      </c>
      <c r="RG59" s="696" cm="1">
        <f t="array" aca="1" ref="RG59" ca="1">INDIRECT(RG$203&amp;ROW())*RG$205</f>
        <v>0.27650466908360405</v>
      </c>
      <c r="RH59" s="696" cm="1">
        <f t="array" aca="1" ref="RH59" ca="1">INDIRECT(RH$203&amp;ROW())*RH$205</f>
        <v>5.8387680780544585E-2</v>
      </c>
      <c r="RI59" s="696" cm="1">
        <f t="array" aca="1" ref="RI59" ca="1">INDIRECT(RI$203&amp;ROW())*RI$205</f>
        <v>0</v>
      </c>
      <c r="RJ59" s="696" cm="1">
        <f t="array" aca="1" ref="RJ59" ca="1">INDIRECT(RJ$203&amp;ROW())*RJ$205</f>
        <v>0.12226723336432462</v>
      </c>
      <c r="RK59" s="696" cm="1">
        <f t="array" aca="1" ref="RK59" ca="1">IF(INDIRECT(RK$203&amp;ROW())="-",0,INDIRECT(RK$203&amp;ROW())*RK$205)</f>
        <v>2.0138518903586738E-2</v>
      </c>
      <c r="RL59" s="696" cm="1">
        <f t="array" aca="1" ref="RL59" ca="1">INDIRECT(RL$203&amp;ROW())*RL$205</f>
        <v>0</v>
      </c>
      <c r="RM59" s="696" cm="1">
        <f t="array" aca="1" ref="RM59" ca="1">INDIRECT(RM$203&amp;ROW())*RM$205</f>
        <v>1.4993730364766381E-2</v>
      </c>
      <c r="RN59" s="696" cm="1">
        <f t="array" aca="1" ref="RN59" ca="1">INDIRECT(RN$203&amp;ROW())*RN$205</f>
        <v>0</v>
      </c>
      <c r="RO59" s="696" cm="1">
        <f t="array" aca="1" ref="RO59" ca="1">IF($RN59=0,0,INDIRECT(RO$203&amp;ROW())*RO$205)</f>
        <v>0</v>
      </c>
      <c r="RP59" s="696" cm="1">
        <f t="array" aca="1" ref="RP59" ca="1">IF($RN59=0,0,INDIRECT(RP$203&amp;ROW())*RP$205)</f>
        <v>0</v>
      </c>
      <c r="RQ59" s="696" cm="1">
        <f t="array" aca="1" ref="RQ59" ca="1">IF($RN59=0,0,INDIRECT(RQ$203&amp;ROW())*RQ$205)</f>
        <v>0</v>
      </c>
      <c r="RR59" s="696" cm="1">
        <f t="array" aca="1" ref="RR59" ca="1">IF($RN59=0,0,INDIRECT(RR$203&amp;ROW())*RR$205)</f>
        <v>0</v>
      </c>
      <c r="RS59" s="696" cm="1">
        <f t="array" aca="1" ref="RS59" ca="1">INDIRECT(RS$203&amp;ROW())*RS$205</f>
        <v>0</v>
      </c>
      <c r="RT59" s="696" cm="1">
        <f t="array" aca="1" ref="RT59" ca="1">IF($RS59=0,0,INDIRECT(RT$203&amp;ROW())*RT$205)</f>
        <v>0</v>
      </c>
      <c r="RU59" s="696" cm="1">
        <f t="array" aca="1" ref="RU59" ca="1">IF($RS59=0,0,INDIRECT(RU$203&amp;ROW())*RU$205)</f>
        <v>0</v>
      </c>
      <c r="RV59" s="696" cm="1">
        <f t="array" aca="1" ref="RV59" ca="1">INDIRECT(RV$203&amp;ROW())*RV$205</f>
        <v>0</v>
      </c>
      <c r="RW59" s="696" cm="1">
        <f t="array" aca="1" ref="RW59" ca="1">INDIRECT(RW$203&amp;ROW())*RW$205</f>
        <v>0</v>
      </c>
      <c r="RX59" s="696" cm="1">
        <f t="array" aca="1" ref="RX59" ca="1">INDIRECT(RX$203&amp;ROW())*RX$205</f>
        <v>0</v>
      </c>
      <c r="RY59" s="696" cm="1">
        <f t="array" aca="1" ref="RY59" ca="1">INDIRECT(RY$203&amp;ROW())*RY$205</f>
        <v>5.6264463580193595E-2</v>
      </c>
      <c r="RZ59" s="696" cm="1">
        <f t="array" aca="1" ref="RZ59" ca="1">INDIRECT(RZ$203&amp;ROW())*RZ$205</f>
        <v>0</v>
      </c>
      <c r="SA59" s="696" cm="1">
        <f t="array" aca="1" ref="SA59" ca="1">INDIRECT(SA$203&amp;ROW())*SA$205</f>
        <v>0.20458618579029147</v>
      </c>
      <c r="SB59" s="696" cm="1">
        <f t="array" aca="1" ref="SB59" ca="1">INDIRECT(SB$203&amp;ROW())*SB$205</f>
        <v>4.7124126502052749E-2</v>
      </c>
      <c r="SC59" s="696" cm="1">
        <f t="array" aca="1" ref="SC59" ca="1">INDIRECT(SC$203&amp;ROW())*SC$205</f>
        <v>0</v>
      </c>
      <c r="SD59" s="696" cm="1">
        <f t="array" aca="1" ref="SD59" ca="1">INDIRECT(SD$203&amp;ROW())*SD$205</f>
        <v>0.3072993885784252</v>
      </c>
      <c r="SE59" s="696" cm="1">
        <f t="array" aca="1" ref="SE59" ca="1">INDIRECT(SE$203&amp;ROW())*SE$205</f>
        <v>0</v>
      </c>
      <c r="SF59" s="696" cm="1">
        <f t="array" aca="1" ref="SF59" ca="1">INDIRECT(SF$203&amp;ROW())*SF$205</f>
        <v>0</v>
      </c>
      <c r="SG59" s="696" cm="1">
        <f t="array" aca="1" ref="SG59" ca="1">INDIRECT(SG$203&amp;ROW())*SG$205</f>
        <v>7.4767843909269882E-2</v>
      </c>
      <c r="SH59" s="696" cm="1">
        <f t="array" aca="1" ref="SH59" ca="1">IF(INDIRECT(SH$203&amp;ROW())="-",0,INDIRECT(SH$203&amp;ROW())*SH$205)</f>
        <v>2.6578123474078081E-2</v>
      </c>
      <c r="SI59" s="696" cm="1">
        <f t="array" aca="1" ref="SI59" ca="1">INDIRECT(SI$203&amp;ROW())*SI$205</f>
        <v>0</v>
      </c>
      <c r="SJ59" s="696" cm="1">
        <f t="array" aca="1" ref="SJ59" ca="1">INDIRECT(SJ$203&amp;ROW())*SJ$205</f>
        <v>0.10961749760323641</v>
      </c>
      <c r="SK59" s="696" cm="1">
        <f t="array" aca="1" ref="SK59" ca="1">INDIRECT(SK$203&amp;ROW())*SK$205</f>
        <v>0</v>
      </c>
      <c r="SN59" s="606" t="s">
        <v>3766</v>
      </c>
      <c r="SO59" s="707" cm="1">
        <f t="array" aca="1" ref="SO59" ca="1">INDIRECT(SO$203&amp;ROW())*SO$205</f>
        <v>0</v>
      </c>
      <c r="SP59" s="707" cm="1">
        <f t="array" aca="1" ref="SP59" ca="1">INDIRECT(SP$203&amp;ROW())*SP$205</f>
        <v>0</v>
      </c>
      <c r="SQ59" s="707" cm="1">
        <f t="array" aca="1" ref="SQ59" ca="1">INDIRECT(SQ$203&amp;ROW())*SQ$205</f>
        <v>0</v>
      </c>
      <c r="SR59" s="707" cm="1">
        <f t="array" aca="1" ref="SR59" ca="1">INDIRECT(SR$203&amp;ROW())*SR$205</f>
        <v>3</v>
      </c>
      <c r="SS59" s="707" cm="1">
        <f t="array" aca="1" ref="SS59" ca="1">INDIRECT(SS$203&amp;ROW())*SS$205</f>
        <v>1</v>
      </c>
      <c r="ST59" s="707" cm="1">
        <f t="array" aca="1" ref="ST59" ca="1">INDIRECT(ST$203&amp;ROW())*ST$205</f>
        <v>3</v>
      </c>
      <c r="SU59" s="707" cm="1">
        <f t="array" aca="1" ref="SU59" ca="1">INDIRECT(SU$203&amp;ROW())*SU$205</f>
        <v>3</v>
      </c>
      <c r="SV59" s="707" cm="1">
        <f t="array" aca="1" ref="SV59" ca="1">INDIRECT(SV$203&amp;ROW())*SV$205</f>
        <v>3</v>
      </c>
      <c r="SW59" s="707" cm="1">
        <f t="array" aca="1" ref="SW59" ca="1">INDIRECT(SW$203&amp;ROW())*SW$205</f>
        <v>3</v>
      </c>
      <c r="SX59" s="707" cm="1">
        <f t="array" aca="1" ref="SX59" ca="1">INDIRECT(SX$203&amp;ROW())*SX$205</f>
        <v>3</v>
      </c>
      <c r="SY59" s="707" cm="1">
        <f t="array" aca="1" ref="SY59" ca="1">INDIRECT(SY$203&amp;ROW())*SY$205</f>
        <v>3</v>
      </c>
      <c r="SZ59" s="707" cm="1">
        <f t="array" aca="1" ref="SZ59" ca="1">INDIRECT(SZ$203&amp;ROW())*SZ$205</f>
        <v>0</v>
      </c>
      <c r="TA59" s="707" cm="1">
        <f t="array" aca="1" ref="TA59" ca="1">INDIRECT(TA$203&amp;ROW())*TA$205</f>
        <v>0</v>
      </c>
      <c r="TB59" s="696" cm="1">
        <f t="array" aca="1" ref="TB59" ca="1">IF(INDIRECT(TB$203&amp;ROW())="-",0,INDIRECT(TB$203&amp;ROW())*TB$205)</f>
        <v>0.11940000000000001</v>
      </c>
      <c r="TC59" s="707" cm="1">
        <f t="array" aca="1" ref="TC59" ca="1">INDIRECT(TC$203&amp;ROW())*TC$205</f>
        <v>0</v>
      </c>
      <c r="TD59" s="696" cm="1">
        <f t="array" aca="1" ref="TD59" ca="1">IF(INDIRECT(TD$203&amp;ROW())="-",0,INDIRECT(TD$203&amp;ROW())*TD$205)</f>
        <v>0.36470000000000002</v>
      </c>
      <c r="TE59" s="732" cm="1">
        <f t="array" aca="1" ref="TE59" ca="1">INDIRECT(TE$203&amp;ROW())*TE$205</f>
        <v>2</v>
      </c>
      <c r="TF59" s="707" cm="1">
        <f t="array" aca="1" ref="TF59" ca="1">INDIRECT(TF$203&amp;ROW())*TF$205</f>
        <v>2</v>
      </c>
      <c r="TG59" s="707" cm="1">
        <f t="array" aca="1" ref="TG59" ca="1">INDIRECT(TG$203&amp;ROW())*TG$205</f>
        <v>2</v>
      </c>
      <c r="TH59" s="707" cm="1">
        <f t="array" aca="1" ref="TH59" ca="1">INDIRECT(TH$203&amp;ROW())*TH$205</f>
        <v>0</v>
      </c>
      <c r="TI59" s="707" cm="1">
        <f t="array" aca="1" ref="TI59" ca="1">INDIRECT(TI$203&amp;ROW())*TI$205</f>
        <v>2</v>
      </c>
      <c r="TJ59" s="696" cm="1">
        <f t="array" aca="1" ref="TJ59" ca="1">IF(INDIRECT(TJ$203&amp;ROW())="-",0,INDIRECT(TJ$203&amp;ROW())*TJ$205)</f>
        <v>0.33329999999999999</v>
      </c>
      <c r="TK59" s="707" cm="1">
        <f t="array" aca="1" ref="TK59" ca="1">INDIRECT(TK$203&amp;ROW())*TK$205</f>
        <v>0</v>
      </c>
      <c r="TL59" s="707" cm="1">
        <f t="array" aca="1" ref="TL59" ca="1">INDIRECT(TL$203&amp;ROW())*TL$205</f>
        <v>1</v>
      </c>
      <c r="TM59" s="707" cm="1">
        <f t="array" aca="1" ref="TM59" ca="1">INDIRECT(TM$203&amp;ROW())*TM$205</f>
        <v>0</v>
      </c>
      <c r="TN59" s="707" cm="1">
        <f t="array" aca="1" ref="TN59" ca="1">IF($TM59=0,0,INDIRECT(TN$203&amp;ROW())*TN$205)</f>
        <v>0</v>
      </c>
      <c r="TO59" s="707" cm="1">
        <f t="array" aca="1" ref="TO59" ca="1">IF($TM59=0,0,INDIRECT(TO$203&amp;ROW())*TO$205)</f>
        <v>0</v>
      </c>
      <c r="TP59" s="707" cm="1">
        <f t="array" aca="1" ref="TP59" ca="1">IF($TM59=0,0,INDIRECT(TP$203&amp;ROW())*TP$205)</f>
        <v>0</v>
      </c>
      <c r="TQ59" s="707" cm="1">
        <f t="array" aca="1" ref="TQ59" ca="1">IF($TM59=0,0,INDIRECT(TQ$203&amp;ROW())*TQ$205)</f>
        <v>0</v>
      </c>
      <c r="TR59" s="707" cm="1">
        <f t="array" aca="1" ref="TR59" ca="1">INDIRECT(TR$203&amp;ROW())*TR$205</f>
        <v>0</v>
      </c>
      <c r="TS59" s="707" cm="1">
        <f t="array" aca="1" ref="TS59" ca="1">IF($TR59=0,0,INDIRECT(TS$203&amp;ROW())*TS$205)</f>
        <v>0</v>
      </c>
      <c r="TT59" s="707" cm="1">
        <f t="array" aca="1" ref="TT59" ca="1">IF($TR59=0,0,INDIRECT(TT$203&amp;ROW())*TT$205)</f>
        <v>0</v>
      </c>
      <c r="TU59" s="707" cm="1">
        <f t="array" aca="1" ref="TU59" ca="1">INDIRECT(TU$203&amp;ROW())*TU$205</f>
        <v>0</v>
      </c>
      <c r="TV59" s="707" cm="1">
        <f t="array" aca="1" ref="TV59" ca="1">INDIRECT(TV$203&amp;ROW())*TV$205</f>
        <v>0</v>
      </c>
      <c r="TW59" s="707" cm="1">
        <f t="array" aca="1" ref="TW59" ca="1">INDIRECT(TW$203&amp;ROW())*TW$205</f>
        <v>0</v>
      </c>
      <c r="TX59" s="707" cm="1">
        <f t="array" aca="1" ref="TX59" ca="1">INDIRECT(TX$203&amp;ROW())*TX$205</f>
        <v>2</v>
      </c>
      <c r="TY59" s="707" cm="1">
        <f t="array" aca="1" ref="TY59" ca="1">INDIRECT(TY$203&amp;ROW())*TY$205</f>
        <v>0</v>
      </c>
      <c r="TZ59" s="707" cm="1">
        <f t="array" aca="1" ref="TZ59" ca="1">INDIRECT(TZ$203&amp;ROW())*TZ$205</f>
        <v>2</v>
      </c>
      <c r="UA59" s="707" cm="1">
        <f t="array" aca="1" ref="UA59" ca="1">INDIRECT(UA$203&amp;ROW())*UA$205</f>
        <v>2</v>
      </c>
      <c r="UB59" s="707" cm="1">
        <f t="array" aca="1" ref="UB59" ca="1">INDIRECT(UB$203&amp;ROW())*UB$205</f>
        <v>0</v>
      </c>
      <c r="UC59" s="707" cm="1">
        <f t="array" aca="1" ref="UC59" ca="1">INDIRECT(UC$203&amp;ROW())*UC$205</f>
        <v>1</v>
      </c>
      <c r="UD59" s="707" cm="1">
        <f t="array" aca="1" ref="UD59" ca="1">INDIRECT(UD$203&amp;ROW())*UD$205</f>
        <v>0</v>
      </c>
      <c r="UE59" s="707" cm="1">
        <f t="array" aca="1" ref="UE59" ca="1">INDIRECT(UE$203&amp;ROW())*UE$205</f>
        <v>0</v>
      </c>
      <c r="UF59" s="707" cm="1">
        <f t="array" aca="1" ref="UF59" ca="1">INDIRECT(UF$203&amp;ROW())*UF$205</f>
        <v>2</v>
      </c>
      <c r="UG59" s="696" cm="1">
        <f t="array" aca="1" ref="UG59" ca="1">IF(INDIRECT(UG$203&amp;ROW())="-",0,INDIRECT(UG$203&amp;ROW())*UG$205)</f>
        <v>0.33779999999999999</v>
      </c>
      <c r="UH59" s="707" cm="1">
        <f t="array" aca="1" ref="UH59" ca="1">INDIRECT(UH$203&amp;ROW())*UH$205</f>
        <v>0</v>
      </c>
      <c r="UI59" s="707" cm="1">
        <f t="array" aca="1" ref="UI59" ca="1">INDIRECT(UI$203&amp;ROW())*UI$205</f>
        <v>1</v>
      </c>
      <c r="UJ59" s="707" cm="1">
        <f t="array" aca="1" ref="UJ59" ca="1">INDIRECT(UJ$203&amp;ROW())*UJ$205</f>
        <v>0</v>
      </c>
      <c r="UM59" s="606" t="s">
        <v>3766</v>
      </c>
      <c r="UN59" s="616">
        <f t="shared" ca="1" si="113"/>
        <v>-0.97111609266078391</v>
      </c>
      <c r="UO59" s="616">
        <f t="shared" ca="1" si="113"/>
        <v>-0.6225347970107441</v>
      </c>
      <c r="UP59" s="616">
        <f t="shared" ca="1" si="113"/>
        <v>-0.88618201963763954</v>
      </c>
      <c r="UQ59" s="616">
        <f t="shared" ca="1" si="113"/>
        <v>0.29355872991449461</v>
      </c>
      <c r="UR59" s="616">
        <f t="shared" ca="1" si="113"/>
        <v>-0.80643931126992341</v>
      </c>
      <c r="US59" s="616">
        <f t="shared" ca="1" si="113"/>
        <v>0.41305213694811815</v>
      </c>
      <c r="UT59" s="616">
        <f t="shared" ca="1" si="113"/>
        <v>0.30690415393182785</v>
      </c>
      <c r="UU59" s="616">
        <f t="shared" ca="1" si="113"/>
        <v>0.53359975015917405</v>
      </c>
      <c r="UV59" s="616">
        <f t="shared" ca="1" si="113"/>
        <v>0.44410973870643028</v>
      </c>
      <c r="UW59" s="616">
        <f t="shared" ca="1" si="113"/>
        <v>0.6421874155054268</v>
      </c>
      <c r="UX59" s="616">
        <f t="shared" ca="1" si="113"/>
        <v>0.28247365722383649</v>
      </c>
      <c r="UY59" s="616">
        <f t="shared" ca="1" si="113"/>
        <v>-0.67270887390575207</v>
      </c>
      <c r="UZ59" s="616">
        <f t="shared" ca="1" si="113"/>
        <v>-0.80238258590915801</v>
      </c>
      <c r="VA59" s="616">
        <f t="shared" ca="1" si="113"/>
        <v>-1.6461937731472867</v>
      </c>
      <c r="VB59" s="616">
        <f t="shared" ca="1" si="113"/>
        <v>-0.76400504167427041</v>
      </c>
      <c r="VC59" s="616">
        <f t="shared" ca="1" si="113"/>
        <v>-0.78943942024672231</v>
      </c>
      <c r="VD59" s="616">
        <f t="shared" ca="1" si="114"/>
        <v>0.85304819841956248</v>
      </c>
      <c r="VE59" s="616">
        <f t="shared" ca="1" si="114"/>
        <v>3.9909080070471406E-2</v>
      </c>
      <c r="VF59" s="616">
        <f t="shared" ca="1" si="114"/>
        <v>7.1631593782223293E-2</v>
      </c>
      <c r="VG59" s="616">
        <f t="shared" ca="1" si="114"/>
        <v>-0.89462372206681784</v>
      </c>
      <c r="VH59" s="616">
        <f t="shared" ca="1" si="114"/>
        <v>-0.12784420028857393</v>
      </c>
      <c r="VI59" s="616">
        <f t="shared" ca="1" si="114"/>
        <v>-0.90304635071356065</v>
      </c>
      <c r="VJ59" s="616">
        <f t="shared" ca="1" si="114"/>
        <v>-0.90132677458943244</v>
      </c>
      <c r="VK59" s="616">
        <f t="shared" ca="1" si="114"/>
        <v>-0.49937453713488217</v>
      </c>
      <c r="VL59" s="616">
        <f t="shared" ca="1" si="114"/>
        <v>-0.83864555511817418</v>
      </c>
      <c r="VM59" s="616">
        <f t="shared" ca="1" si="114"/>
        <v>-0.57201237404204519</v>
      </c>
      <c r="VN59" s="616">
        <f t="shared" ca="1" si="114"/>
        <v>-0.62639799545694341</v>
      </c>
      <c r="VO59" s="616">
        <f t="shared" ca="1" si="114"/>
        <v>-0.42150866262694142</v>
      </c>
      <c r="VP59" s="616">
        <f t="shared" ca="1" si="114"/>
        <v>-0.46221149066820022</v>
      </c>
      <c r="VQ59" s="616">
        <f t="shared" ca="1" si="114"/>
        <v>-0.77889442244162177</v>
      </c>
      <c r="VR59" s="616">
        <f t="shared" ca="1" si="110"/>
        <v>-0.64202286734458469</v>
      </c>
      <c r="VS59" s="616">
        <f t="shared" ca="1" si="107"/>
        <v>-0.40481357988865657</v>
      </c>
      <c r="VT59" s="616">
        <f t="shared" ca="1" si="107"/>
        <v>-0.3878135405833677</v>
      </c>
      <c r="VU59" s="616">
        <f t="shared" ca="1" si="107"/>
        <v>-0.82130507758946303</v>
      </c>
      <c r="VV59" s="616">
        <f t="shared" ca="1" si="107"/>
        <v>-0.64337789451099625</v>
      </c>
      <c r="VW59" s="616">
        <f t="shared" ca="1" si="107"/>
        <v>-0.3119461967162912</v>
      </c>
      <c r="VX59" s="616">
        <f t="shared" ca="1" si="107"/>
        <v>-0.78524029103755877</v>
      </c>
      <c r="VY59" s="616">
        <f t="shared" ca="1" si="107"/>
        <v>0.70583605694264007</v>
      </c>
      <c r="VZ59" s="616">
        <f t="shared" ca="1" si="107"/>
        <v>0.68442622420316401</v>
      </c>
      <c r="WA59" s="616">
        <f t="shared" ca="1" si="107"/>
        <v>-1.1483025824394326</v>
      </c>
      <c r="WB59" s="616">
        <f t="shared" ca="1" si="107"/>
        <v>0.33435322352896929</v>
      </c>
      <c r="WC59" s="616">
        <f t="shared" ca="1" si="107"/>
        <v>-2.0807149803312397</v>
      </c>
      <c r="WD59" s="616">
        <f t="shared" ca="1" si="104"/>
        <v>-1.3395773314157267</v>
      </c>
      <c r="WE59" s="616">
        <f t="shared" ca="1" si="104"/>
        <v>0.67426644196529939</v>
      </c>
      <c r="WF59" s="616">
        <f t="shared" ca="1" si="104"/>
        <v>-1.8010302478831546</v>
      </c>
      <c r="WG59" s="616">
        <f t="shared" ca="1" si="87"/>
        <v>-1.008197359876486</v>
      </c>
      <c r="WH59" s="616">
        <f t="shared" ca="1" si="87"/>
        <v>0.91987607881584121</v>
      </c>
      <c r="WI59" s="627">
        <f t="shared" ca="1" si="76"/>
        <v>-0.9831420375936909</v>
      </c>
      <c r="WL59" s="606" t="s">
        <v>3766</v>
      </c>
      <c r="WM59" s="700" t="str">
        <f t="shared" ca="1" si="63"/>
        <v>C</v>
      </c>
      <c r="WN59" s="479">
        <f t="shared" ca="1" si="64"/>
        <v>0.37333888464606968</v>
      </c>
      <c r="WO59" s="495">
        <f t="shared" ca="1" si="97"/>
        <v>0.49131871508983255</v>
      </c>
      <c r="WP59" s="458">
        <f t="shared" ca="1" si="97"/>
        <v>0.57372634021324864</v>
      </c>
      <c r="WQ59" s="458">
        <f t="shared" ca="1" si="97"/>
        <v>0.10205794241435451</v>
      </c>
      <c r="WR59" s="459">
        <f t="shared" ca="1" si="97"/>
        <v>0.32625254086684297</v>
      </c>
      <c r="WS59" s="495">
        <f t="shared" ca="1" si="65"/>
        <v>-0.3813527673243049</v>
      </c>
      <c r="WT59" s="458">
        <f t="shared" ca="1" si="66"/>
        <v>-0.14429718319914345</v>
      </c>
      <c r="WU59" s="458">
        <f t="shared" ca="1" si="67"/>
        <v>-0.65077415340119971</v>
      </c>
      <c r="WV59" s="459">
        <f t="shared" ca="1" si="68"/>
        <v>-0.50751284769660454</v>
      </c>
      <c r="WW59" s="484">
        <f t="shared" ca="1" si="115"/>
        <v>-0.7262006140917342</v>
      </c>
      <c r="WX59" s="484">
        <f t="shared" ca="1" si="115"/>
        <v>-0.37545073607717977</v>
      </c>
      <c r="WY59" s="484">
        <f t="shared" ca="1" si="115"/>
        <v>-0.64522912849816527</v>
      </c>
      <c r="WZ59" s="484">
        <f t="shared" ca="1" si="115"/>
        <v>0.10559307515024371</v>
      </c>
      <c r="XA59" s="484">
        <f t="shared" ca="1" si="115"/>
        <v>-0.42555802455713854</v>
      </c>
      <c r="XB59" s="484">
        <f t="shared" ca="1" si="115"/>
        <v>0.21821544394969081</v>
      </c>
      <c r="XC59" s="484">
        <f t="shared" ca="1" si="115"/>
        <v>0.14467461816346364</v>
      </c>
      <c r="XD59" s="484">
        <f t="shared" ca="1" si="115"/>
        <v>0.27368331185664035</v>
      </c>
      <c r="XE59" s="484">
        <f t="shared" ca="1" si="115"/>
        <v>0.21801347073098662</v>
      </c>
      <c r="XF59" s="484">
        <f t="shared" ca="1" si="115"/>
        <v>0.41324760187774212</v>
      </c>
      <c r="XG59" s="484">
        <f t="shared" ca="1" si="115"/>
        <v>0.1145148206385433</v>
      </c>
      <c r="XH59" s="484">
        <f t="shared" ca="1" si="115"/>
        <v>-0.33958343954762366</v>
      </c>
      <c r="XI59" s="484">
        <f t="shared" ca="1" si="115"/>
        <v>-0.56078518929191046</v>
      </c>
      <c r="XJ59" s="484">
        <f t="shared" ca="1" si="115"/>
        <v>-1.1683037208026292</v>
      </c>
      <c r="XK59" s="484">
        <f t="shared" ca="1" si="115"/>
        <v>-0.54267278110123429</v>
      </c>
      <c r="XL59" s="484">
        <f t="shared" ca="1" si="115"/>
        <v>-0.69739078384595443</v>
      </c>
      <c r="XM59" s="484">
        <f t="shared" ca="1" si="116"/>
        <v>0.64336895124803395</v>
      </c>
      <c r="XN59" s="484">
        <f t="shared" ca="1" si="116"/>
        <v>2.7828601533139714E-2</v>
      </c>
      <c r="XO59" s="484">
        <f t="shared" ca="1" si="116"/>
        <v>5.2591916154908339E-2</v>
      </c>
      <c r="XP59" s="484">
        <f t="shared" ca="1" si="116"/>
        <v>-0.57255918212276347</v>
      </c>
      <c r="XQ59" s="484">
        <f t="shared" ca="1" si="116"/>
        <v>-8.50675308720171E-2</v>
      </c>
      <c r="XR59" s="484">
        <f t="shared" ca="1" si="116"/>
        <v>-0.79016555687436552</v>
      </c>
      <c r="XS59" s="484">
        <f t="shared" ca="1" si="116"/>
        <v>-0.55611861992167977</v>
      </c>
      <c r="XT59" s="484">
        <f t="shared" ca="1" si="116"/>
        <v>-0.30327015640201394</v>
      </c>
      <c r="XU59" s="484">
        <f t="shared" ca="1" si="116"/>
        <v>-0.63720289277878872</v>
      </c>
      <c r="XV59" s="484">
        <f t="shared" ca="1" si="116"/>
        <v>-0.30179372854458303</v>
      </c>
      <c r="XW59" s="484">
        <f t="shared" ca="1" si="116"/>
        <v>-0.40427726626791127</v>
      </c>
      <c r="XX59" s="484">
        <f t="shared" ca="1" si="116"/>
        <v>-0.20379943838012618</v>
      </c>
      <c r="XY59" s="484">
        <f t="shared" ca="1" si="116"/>
        <v>-0.24303080179333969</v>
      </c>
      <c r="XZ59" s="484">
        <f t="shared" ca="1" si="116"/>
        <v>-0.56968338057380219</v>
      </c>
      <c r="YA59" s="484">
        <f t="shared" ca="1" si="111"/>
        <v>-0.43779539324227229</v>
      </c>
      <c r="YB59" s="484">
        <f t="shared" ca="1" si="108"/>
        <v>-0.21272953623148902</v>
      </c>
      <c r="YC59" s="484">
        <f t="shared" ca="1" si="108"/>
        <v>-0.17304240180829866</v>
      </c>
      <c r="YD59" s="484">
        <f t="shared" ca="1" si="108"/>
        <v>-0.6068623218308542</v>
      </c>
      <c r="YE59" s="484">
        <f t="shared" ca="1" si="108"/>
        <v>-0.46342509741627064</v>
      </c>
      <c r="YF59" s="484">
        <f t="shared" ca="1" si="108"/>
        <v>-0.18401706144294017</v>
      </c>
      <c r="YG59" s="484">
        <f t="shared" ca="1" si="108"/>
        <v>-0.54699838673676349</v>
      </c>
      <c r="YH59" s="484">
        <f t="shared" ca="1" si="108"/>
        <v>0.3761400347447329</v>
      </c>
      <c r="YI59" s="484">
        <f t="shared" ca="1" si="108"/>
        <v>0.40086843951579315</v>
      </c>
      <c r="YJ59" s="484">
        <f t="shared" ca="1" si="108"/>
        <v>-0.6812879221613154</v>
      </c>
      <c r="YK59" s="484">
        <f t="shared" ca="1" si="108"/>
        <v>5.8277766861099353E-2</v>
      </c>
      <c r="YL59" s="484">
        <f t="shared" ca="1" si="108"/>
        <v>-0.65875436277287047</v>
      </c>
      <c r="YM59" s="484">
        <f t="shared" ca="1" si="105"/>
        <v>-1.0693845836691747</v>
      </c>
      <c r="YN59" s="484">
        <f t="shared" ca="1" si="105"/>
        <v>0.48075197312125845</v>
      </c>
      <c r="YO59" s="484">
        <f t="shared" ca="1" si="105"/>
        <v>-1.1060126752250452</v>
      </c>
      <c r="YP59" s="484">
        <f t="shared" ca="1" si="89"/>
        <v>-0.53716755334219179</v>
      </c>
      <c r="YQ59" s="484">
        <f t="shared" ca="1" si="89"/>
        <v>0.66635823149419537</v>
      </c>
      <c r="YR59" s="484">
        <f t="shared" ca="1" si="79"/>
        <v>-0.73715989978774943</v>
      </c>
      <c r="YU59" s="606" t="s">
        <v>3766</v>
      </c>
      <c r="YV59" s="700" t="str">
        <f t="shared" ca="1" si="49"/>
        <v>C</v>
      </c>
      <c r="YW59" s="479">
        <f t="shared" ca="1" si="69"/>
        <v>0.42843038139227285</v>
      </c>
      <c r="YX59" s="495">
        <f t="shared" ca="1" si="99"/>
        <v>0.69256316273394447</v>
      </c>
      <c r="YY59" s="458">
        <f t="shared" ca="1" si="99"/>
        <v>0.54984061945217355</v>
      </c>
      <c r="YZ59" s="458">
        <f t="shared" ca="1" si="99"/>
        <v>4.2988003878209807E-2</v>
      </c>
      <c r="ZA59" s="459">
        <f t="shared" ca="1" si="99"/>
        <v>0.42832973950476372</v>
      </c>
      <c r="ZB59" s="495">
        <f t="shared" ca="1" si="70"/>
        <v>-8.2544257914020425E-2</v>
      </c>
      <c r="ZC59" s="458">
        <f t="shared" ca="1" si="71"/>
        <v>-0.22368478642857659</v>
      </c>
      <c r="ZD59" s="458">
        <f t="shared" ca="1" si="72"/>
        <v>-0.6390717502332619</v>
      </c>
      <c r="ZE59" s="459">
        <f t="shared" ca="1" si="73"/>
        <v>-0.58265129508787827</v>
      </c>
      <c r="ZF59" s="484">
        <f t="shared" ca="1" si="117"/>
        <v>-3.2485432480444082E-2</v>
      </c>
      <c r="ZG59" s="484">
        <f t="shared" ca="1" si="117"/>
        <v>-7.9385408814590788E-2</v>
      </c>
      <c r="ZH59" s="484">
        <f t="shared" ca="1" si="117"/>
        <v>-6.6861590023482048E-2</v>
      </c>
      <c r="ZI59" s="484">
        <f t="shared" ca="1" si="117"/>
        <v>2.1988880583922777E-2</v>
      </c>
      <c r="ZJ59" s="484">
        <f t="shared" ca="1" si="117"/>
        <v>-7.0517242631671764E-2</v>
      </c>
      <c r="ZK59" s="484">
        <f t="shared" ca="1" si="117"/>
        <v>7.3425809550013654E-2</v>
      </c>
      <c r="ZL59" s="484">
        <f t="shared" ca="1" si="117"/>
        <v>2.4672875513209128E-2</v>
      </c>
      <c r="ZM59" s="484">
        <f t="shared" ca="1" si="117"/>
        <v>9.4446117703140112E-2</v>
      </c>
      <c r="ZN59" s="484">
        <f t="shared" ca="1" si="117"/>
        <v>8.9770705925095284E-2</v>
      </c>
      <c r="ZO59" s="484">
        <f t="shared" ca="1" si="117"/>
        <v>2.8984588520071332E-2</v>
      </c>
      <c r="ZP59" s="484">
        <f t="shared" ca="1" si="117"/>
        <v>2.6000050859821721E-2</v>
      </c>
      <c r="ZQ59" s="484">
        <f t="shared" ca="1" si="117"/>
        <v>-1.1497069191506403E-2</v>
      </c>
      <c r="ZR59" s="484">
        <f t="shared" ca="1" si="117"/>
        <v>-4.5981105838852197E-2</v>
      </c>
      <c r="ZS59" s="484">
        <f t="shared" ca="1" si="117"/>
        <v>-0.13812983982103777</v>
      </c>
      <c r="ZT59" s="484">
        <f t="shared" ca="1" si="117"/>
        <v>-2.7291061507312073E-2</v>
      </c>
      <c r="ZU59" s="484">
        <f t="shared" ca="1" si="117"/>
        <v>-4.9962862833952792E-2</v>
      </c>
      <c r="ZV59" s="484">
        <f t="shared" ca="1" si="118"/>
        <v>4.5270410067628573E-2</v>
      </c>
      <c r="ZW59" s="484">
        <f t="shared" ca="1" si="118"/>
        <v>5.5175234891583769E-3</v>
      </c>
      <c r="ZX59" s="484">
        <f t="shared" ca="1" si="118"/>
        <v>2.0912013157790479E-3</v>
      </c>
      <c r="ZY59" s="484">
        <f t="shared" ca="1" si="118"/>
        <v>-9.6348193705378546E-2</v>
      </c>
      <c r="ZZ59" s="484">
        <f t="shared" ca="1" si="118"/>
        <v>-7.8155783354792625E-3</v>
      </c>
      <c r="AAA59" s="484">
        <f t="shared" ca="1" si="118"/>
        <v>-5.4563504364416628E-2</v>
      </c>
      <c r="AAB59" s="484">
        <f t="shared" ca="1" si="118"/>
        <v>-0.10150745433592355</v>
      </c>
      <c r="AAC59" s="484">
        <f t="shared" ca="1" si="118"/>
        <v>-7.4874871608304394E-3</v>
      </c>
      <c r="AAD59" s="484">
        <f t="shared" ca="1" si="118"/>
        <v>-7.8682240113631882E-2</v>
      </c>
      <c r="AAE59" s="484">
        <f t="shared" ca="1" si="118"/>
        <v>-4.0219644611828483E-2</v>
      </c>
      <c r="AAF59" s="484">
        <f t="shared" ca="1" si="118"/>
        <v>-6.120902348854227E-2</v>
      </c>
      <c r="AAG59" s="484">
        <f t="shared" ca="1" si="118"/>
        <v>-4.3018323338477257E-2</v>
      </c>
      <c r="AAH59" s="484">
        <f t="shared" ca="1" si="118"/>
        <v>-3.8008707897835295E-2</v>
      </c>
      <c r="AAI59" s="484">
        <f t="shared" ca="1" si="118"/>
        <v>-6.0338538063910964E-2</v>
      </c>
      <c r="AAJ59" s="484">
        <f t="shared" ca="1" si="112"/>
        <v>-5.2025335368730337E-2</v>
      </c>
      <c r="AAK59" s="484">
        <f t="shared" ca="1" si="109"/>
        <v>-3.3183772310049216E-2</v>
      </c>
      <c r="AAL59" s="484">
        <f t="shared" ca="1" si="109"/>
        <v>-1.741238539122681E-2</v>
      </c>
      <c r="AAM59" s="484">
        <f t="shared" ca="1" si="109"/>
        <v>-2.189532836791554E-2</v>
      </c>
      <c r="AAN59" s="484">
        <f t="shared" ca="1" si="109"/>
        <v>-6.1359063816095079E-2</v>
      </c>
      <c r="AAO59" s="484">
        <f t="shared" ca="1" si="109"/>
        <v>-8.7757427120618361E-3</v>
      </c>
      <c r="AAP59" s="484">
        <f t="shared" ca="1" si="109"/>
        <v>-2.8906649957960041E-2</v>
      </c>
      <c r="AAQ59" s="484">
        <f t="shared" ca="1" si="109"/>
        <v>7.2202153341576855E-2</v>
      </c>
      <c r="AAR59" s="484">
        <f t="shared" ca="1" si="109"/>
        <v>1.612649398533611E-2</v>
      </c>
      <c r="AAS59" s="484">
        <f t="shared" ca="1" si="109"/>
        <v>-3.1171595822786675E-2</v>
      </c>
      <c r="AAT59" s="484">
        <f t="shared" ca="1" si="109"/>
        <v>0.1027465411596778</v>
      </c>
      <c r="AAU59" s="484">
        <f t="shared" ca="1" si="109"/>
        <v>-0.53799345446025815</v>
      </c>
      <c r="AAV59" s="484">
        <f t="shared" ca="1" si="106"/>
        <v>-8.8571357168320833E-2</v>
      </c>
      <c r="AAW59" s="484">
        <f t="shared" ca="1" si="106"/>
        <v>2.5206724043060142E-2</v>
      </c>
      <c r="AAX59" s="484">
        <f t="shared" ca="1" si="106"/>
        <v>-0.14170516373235031</v>
      </c>
      <c r="AAY59" s="484">
        <f t="shared" ca="1" si="91"/>
        <v>-0.12312049482031152</v>
      </c>
      <c r="AAZ59" s="484">
        <f t="shared" ca="1" si="91"/>
        <v>0.10083451386486998</v>
      </c>
      <c r="ABA59" s="484">
        <f t="shared" ca="1" si="82"/>
        <v>-0.10451532592333997</v>
      </c>
    </row>
    <row r="60" spans="1:729" ht="15" customHeight="1" x14ac:dyDescent="0.35">
      <c r="A60" s="498">
        <v>58</v>
      </c>
      <c r="B60" s="628"/>
      <c r="C60" s="606" t="s">
        <v>3800</v>
      </c>
      <c r="D60" s="629">
        <v>242</v>
      </c>
      <c r="E60" s="630" t="s">
        <v>3801</v>
      </c>
      <c r="F60" s="631" t="s">
        <v>1240</v>
      </c>
      <c r="G60" s="632">
        <v>896.44399999999996</v>
      </c>
      <c r="H60" s="504">
        <v>5214.4687487237607</v>
      </c>
      <c r="I60" s="505">
        <v>5860</v>
      </c>
      <c r="J60" s="633" t="s">
        <v>3802</v>
      </c>
      <c r="K60" s="507">
        <v>2</v>
      </c>
      <c r="L60" s="532" t="s">
        <v>3803</v>
      </c>
      <c r="M60" s="817">
        <v>90</v>
      </c>
      <c r="N60" s="818">
        <v>0.65849999999999997</v>
      </c>
      <c r="O60" s="819">
        <v>0.50590000000000002</v>
      </c>
      <c r="P60" s="820">
        <v>0.64680000000000004</v>
      </c>
      <c r="Q60" s="821">
        <v>0.82269999999999999</v>
      </c>
      <c r="R60" s="818">
        <v>0.46429999999999999</v>
      </c>
      <c r="S60" s="822">
        <v>0.53480000000000005</v>
      </c>
      <c r="T60" s="822">
        <v>0.45829999999999999</v>
      </c>
      <c r="U60" s="822">
        <v>0.41304000000000002</v>
      </c>
      <c r="V60" s="822">
        <v>0.39369999999999999</v>
      </c>
      <c r="W60" s="892" t="s">
        <v>3804</v>
      </c>
      <c r="X60" s="516" t="s">
        <v>3539</v>
      </c>
      <c r="Y60" s="517">
        <v>2</v>
      </c>
      <c r="Z60" s="517">
        <v>3</v>
      </c>
      <c r="AA60" s="865" t="s">
        <v>3805</v>
      </c>
      <c r="AB60" s="520">
        <v>2015</v>
      </c>
      <c r="AC60" s="576">
        <v>0</v>
      </c>
      <c r="AD60" s="575" t="s">
        <v>1188</v>
      </c>
      <c r="AE60" s="817">
        <v>0</v>
      </c>
      <c r="AF60" s="634" t="s">
        <v>1188</v>
      </c>
      <c r="AG60" s="635" t="s">
        <v>1188</v>
      </c>
      <c r="AH60" s="636" t="s">
        <v>1188</v>
      </c>
      <c r="AI60" s="636" t="s">
        <v>1188</v>
      </c>
      <c r="AJ60" s="636" t="s">
        <v>1188</v>
      </c>
      <c r="AK60" s="637" t="s">
        <v>1188</v>
      </c>
      <c r="AL60" s="638" t="s">
        <v>1188</v>
      </c>
      <c r="AM60" s="639" t="s">
        <v>1188</v>
      </c>
      <c r="AN60" s="636" t="s">
        <v>1188</v>
      </c>
      <c r="AO60" s="636" t="s">
        <v>1188</v>
      </c>
      <c r="AP60" s="636" t="s">
        <v>1188</v>
      </c>
      <c r="AQ60" s="636" t="s">
        <v>1188</v>
      </c>
      <c r="AR60" s="636" t="s">
        <v>1188</v>
      </c>
      <c r="AS60" s="636" t="s">
        <v>1188</v>
      </c>
      <c r="AT60" s="636" t="s">
        <v>1188</v>
      </c>
      <c r="AU60" s="640" t="s">
        <v>1188</v>
      </c>
      <c r="AV60" s="842" t="s">
        <v>3806</v>
      </c>
      <c r="AW60" s="642" t="s">
        <v>1190</v>
      </c>
      <c r="AX60" s="843">
        <v>2</v>
      </c>
      <c r="AY60" s="847" t="s">
        <v>3807</v>
      </c>
      <c r="AZ60" s="800">
        <v>2</v>
      </c>
      <c r="BA60" s="901" t="s">
        <v>3808</v>
      </c>
      <c r="BB60" s="631" t="s">
        <v>1143</v>
      </c>
      <c r="BC60" s="646" t="s">
        <v>747</v>
      </c>
      <c r="BD60" s="631" t="s">
        <v>1195</v>
      </c>
      <c r="BE60" s="631" t="s">
        <v>1317</v>
      </c>
      <c r="BF60" s="631">
        <v>3</v>
      </c>
      <c r="BG60" s="631">
        <v>2008</v>
      </c>
      <c r="BH60" s="631" t="s">
        <v>1197</v>
      </c>
      <c r="BI60" s="631">
        <v>1</v>
      </c>
      <c r="BJ60" s="631">
        <v>2</v>
      </c>
      <c r="BK60" s="631" t="s">
        <v>3809</v>
      </c>
      <c r="BL60" s="631" t="s">
        <v>1257</v>
      </c>
      <c r="BM60" s="859" t="s">
        <v>3810</v>
      </c>
      <c r="BN60" s="647">
        <v>1982</v>
      </c>
      <c r="BO60" s="798" t="s">
        <v>3811</v>
      </c>
      <c r="BP60" s="647">
        <v>2008</v>
      </c>
      <c r="BQ60" s="647">
        <v>2</v>
      </c>
      <c r="BR60" s="647">
        <v>2</v>
      </c>
      <c r="BS60" s="647" t="s">
        <v>1188</v>
      </c>
      <c r="BT60" s="647" t="s">
        <v>1188</v>
      </c>
      <c r="BU60" s="647" t="s">
        <v>1188</v>
      </c>
      <c r="BV60" s="648" t="s">
        <v>1188</v>
      </c>
      <c r="BW60" s="847" t="s">
        <v>3812</v>
      </c>
      <c r="BX60" s="650">
        <v>1999</v>
      </c>
      <c r="BY60" s="647" t="s">
        <v>3813</v>
      </c>
      <c r="BZ60" s="651" t="s">
        <v>3814</v>
      </c>
      <c r="CA60" s="647">
        <v>1</v>
      </c>
      <c r="CB60" s="647" t="s">
        <v>3313</v>
      </c>
      <c r="CC60" s="847" t="s">
        <v>3815</v>
      </c>
      <c r="CD60" s="652">
        <v>2009</v>
      </c>
      <c r="CE60" s="647">
        <v>3</v>
      </c>
      <c r="CF60" s="647">
        <v>2</v>
      </c>
      <c r="CG60" s="847" t="s">
        <v>3816</v>
      </c>
      <c r="CH60" s="647">
        <v>1999</v>
      </c>
      <c r="CI60" s="647">
        <v>1997</v>
      </c>
      <c r="CJ60" s="647">
        <v>3</v>
      </c>
      <c r="CK60" s="651" t="s">
        <v>2111</v>
      </c>
      <c r="CL60" s="651" t="s">
        <v>1208</v>
      </c>
      <c r="CM60" s="647">
        <v>2</v>
      </c>
      <c r="CN60" s="647" t="s">
        <v>2112</v>
      </c>
      <c r="CO60" s="847" t="s">
        <v>3817</v>
      </c>
      <c r="CP60" s="647">
        <v>1999</v>
      </c>
      <c r="CQ60" s="647">
        <v>3</v>
      </c>
      <c r="CR60" s="650">
        <v>2</v>
      </c>
      <c r="CS60" s="848" t="s">
        <v>1188</v>
      </c>
      <c r="CT60" s="647" t="s">
        <v>1188</v>
      </c>
      <c r="CU60" s="648">
        <v>0</v>
      </c>
      <c r="CV60" s="849" t="s">
        <v>1188</v>
      </c>
      <c r="CW60" s="647" t="s">
        <v>1188</v>
      </c>
      <c r="CX60" s="657">
        <v>0</v>
      </c>
      <c r="CY60" s="863" t="s">
        <v>3818</v>
      </c>
      <c r="CZ60" s="647">
        <v>2008</v>
      </c>
      <c r="DA60" s="657">
        <v>1</v>
      </c>
      <c r="DB60" s="723">
        <v>38397</v>
      </c>
      <c r="DC60" s="753">
        <v>2</v>
      </c>
      <c r="DD60" s="659" t="s">
        <v>1493</v>
      </c>
      <c r="DE60" s="648">
        <v>2008</v>
      </c>
      <c r="DF60" s="854" t="s">
        <v>3819</v>
      </c>
      <c r="DG60" s="855" t="s">
        <v>3820</v>
      </c>
      <c r="DH60" s="852">
        <v>1</v>
      </c>
      <c r="DI60" s="902" t="s">
        <v>1262</v>
      </c>
      <c r="DJ60" s="730" t="s">
        <v>3821</v>
      </c>
      <c r="DK60" s="850">
        <v>1997</v>
      </c>
      <c r="DL60" s="852">
        <v>3</v>
      </c>
      <c r="DM60" s="851">
        <v>2</v>
      </c>
      <c r="DN60" s="751" t="s">
        <v>1143</v>
      </c>
      <c r="DO60" s="651" t="s">
        <v>747</v>
      </c>
      <c r="DP60" s="825">
        <v>2</v>
      </c>
      <c r="DQ60" s="651" t="s">
        <v>3809</v>
      </c>
      <c r="DR60" s="730" t="s">
        <v>3822</v>
      </c>
      <c r="DS60" s="770">
        <v>2008</v>
      </c>
      <c r="DT60" s="753">
        <v>3</v>
      </c>
      <c r="DU60" s="657">
        <v>2</v>
      </c>
      <c r="DV60" s="536" t="s">
        <v>3823</v>
      </c>
      <c r="DW60" s="860" t="s">
        <v>3824</v>
      </c>
      <c r="DX60" s="507">
        <v>2012</v>
      </c>
      <c r="DY60" s="647">
        <v>2</v>
      </c>
      <c r="DZ60" s="650">
        <v>1</v>
      </c>
      <c r="EA60" s="807" t="s">
        <v>1188</v>
      </c>
      <c r="EB60" s="506" t="s">
        <v>3825</v>
      </c>
      <c r="EC60" s="647">
        <v>2</v>
      </c>
      <c r="ED60" s="668" t="s">
        <v>1453</v>
      </c>
      <c r="EE60" s="647">
        <v>1987</v>
      </c>
      <c r="EF60" s="647">
        <v>3</v>
      </c>
      <c r="EG60" s="650" t="s">
        <v>1220</v>
      </c>
      <c r="EH60" s="648">
        <v>4</v>
      </c>
      <c r="EI60" s="551" t="s">
        <v>3826</v>
      </c>
      <c r="EJ60" s="651" t="s">
        <v>3827</v>
      </c>
      <c r="EK60" s="647" t="s">
        <v>1188</v>
      </c>
      <c r="EL60" s="647" t="s">
        <v>1188</v>
      </c>
      <c r="EM60" s="669" t="s">
        <v>1188</v>
      </c>
      <c r="EN60" s="647" t="s">
        <v>1188</v>
      </c>
      <c r="EO60" s="670" t="s">
        <v>1188</v>
      </c>
      <c r="EP60" s="556">
        <v>0</v>
      </c>
      <c r="EQ60" s="556" t="s">
        <v>1188</v>
      </c>
      <c r="ER60" s="651" t="s">
        <v>1188</v>
      </c>
      <c r="ES60" s="556" t="s">
        <v>1188</v>
      </c>
      <c r="ET60" s="556">
        <v>0</v>
      </c>
      <c r="EU60" s="671">
        <v>0</v>
      </c>
      <c r="EV60" s="672"/>
      <c r="EW60" s="673"/>
      <c r="EX60" s="674"/>
      <c r="EY60" s="631" t="s">
        <v>2586</v>
      </c>
      <c r="EZ60" s="631" t="s">
        <v>1188</v>
      </c>
      <c r="FA60" s="675"/>
      <c r="FB60" s="648">
        <v>0</v>
      </c>
      <c r="FC60" s="676"/>
      <c r="FD60" s="647"/>
      <c r="FE60" s="648"/>
      <c r="FF60" s="652" t="s">
        <v>2624</v>
      </c>
      <c r="FG60" s="563" t="s">
        <v>1282</v>
      </c>
      <c r="FH60" s="631" t="str">
        <f t="shared" si="0"/>
        <v>D</v>
      </c>
      <c r="FI60" s="677">
        <f t="shared" si="1"/>
        <v>0.87777777777777777</v>
      </c>
      <c r="FJ60" s="678">
        <f t="shared" si="2"/>
        <v>0.8</v>
      </c>
      <c r="FK60" s="679">
        <f t="shared" si="3"/>
        <v>0.5</v>
      </c>
      <c r="FL60" s="680">
        <f t="shared" si="4"/>
        <v>1.3333333333333333</v>
      </c>
      <c r="FM60" s="681">
        <v>0</v>
      </c>
      <c r="FN60" s="574" t="s">
        <v>1188</v>
      </c>
      <c r="FO60" s="470" t="s">
        <v>1188</v>
      </c>
      <c r="FP60" s="470" t="s">
        <v>1188</v>
      </c>
      <c r="FQ60" s="430">
        <v>0</v>
      </c>
      <c r="FR60" s="682" t="s">
        <v>1188</v>
      </c>
      <c r="FS60" s="369">
        <v>0</v>
      </c>
      <c r="FT60" s="574" t="s">
        <v>1188</v>
      </c>
      <c r="FU60" s="575" t="s">
        <v>1188</v>
      </c>
      <c r="FV60" s="369">
        <v>0</v>
      </c>
      <c r="FW60" s="574" t="s">
        <v>1188</v>
      </c>
      <c r="FX60" s="575" t="s">
        <v>1188</v>
      </c>
      <c r="FY60" s="369">
        <v>2</v>
      </c>
      <c r="FZ60" s="574">
        <v>2018</v>
      </c>
      <c r="GA60" s="470" t="s">
        <v>3828</v>
      </c>
      <c r="GB60" s="521" t="s">
        <v>3829</v>
      </c>
      <c r="GC60" s="369">
        <v>0</v>
      </c>
      <c r="GD60" s="574" t="s">
        <v>1188</v>
      </c>
      <c r="GE60" s="470" t="s">
        <v>1188</v>
      </c>
      <c r="GF60" s="685" t="s">
        <v>1188</v>
      </c>
      <c r="GG60" s="734">
        <v>0</v>
      </c>
      <c r="GH60" s="574" t="s">
        <v>1188</v>
      </c>
      <c r="GI60" s="684" t="s">
        <v>1188</v>
      </c>
      <c r="GJ60" s="575" t="s">
        <v>1188</v>
      </c>
      <c r="GK60" s="734">
        <v>1</v>
      </c>
      <c r="GL60" s="683" t="s">
        <v>1456</v>
      </c>
      <c r="GM60" s="684" t="s">
        <v>3830</v>
      </c>
      <c r="GN60" s="521" t="s">
        <v>3831</v>
      </c>
      <c r="GO60" s="871">
        <v>1</v>
      </c>
      <c r="GP60" s="730" t="s">
        <v>3832</v>
      </c>
      <c r="GQ60" s="890">
        <v>1</v>
      </c>
      <c r="GR60" s="890">
        <v>0</v>
      </c>
      <c r="GS60" s="890">
        <v>0</v>
      </c>
      <c r="GT60" s="891">
        <v>0</v>
      </c>
      <c r="GU60" s="581">
        <v>1</v>
      </c>
      <c r="GV60" s="730" t="s">
        <v>3832</v>
      </c>
      <c r="GW60" s="890">
        <v>0</v>
      </c>
      <c r="GX60" s="891">
        <v>0</v>
      </c>
      <c r="GY60" s="874">
        <v>0</v>
      </c>
      <c r="GZ60" s="582" t="s">
        <v>1188</v>
      </c>
      <c r="HA60" s="583" t="s">
        <v>1459</v>
      </c>
      <c r="HB60" s="584">
        <v>2</v>
      </c>
      <c r="HC60" s="585">
        <v>0</v>
      </c>
      <c r="HD60" s="586" t="s">
        <v>1188</v>
      </c>
      <c r="HE60" s="690" t="s">
        <v>1188</v>
      </c>
      <c r="HF60" s="587" t="s">
        <v>1188</v>
      </c>
      <c r="HG60" s="587" t="s">
        <v>1188</v>
      </c>
      <c r="HH60" s="588">
        <v>0</v>
      </c>
      <c r="HI60" s="586" t="s">
        <v>1188</v>
      </c>
      <c r="HJ60" s="690" t="s">
        <v>1188</v>
      </c>
      <c r="HK60" s="691" t="s">
        <v>1188</v>
      </c>
      <c r="HL60" s="692">
        <v>2</v>
      </c>
      <c r="HM60" s="591" t="s">
        <v>3833</v>
      </c>
      <c r="HN60" s="592">
        <v>2018</v>
      </c>
      <c r="HO60" s="681" t="s">
        <v>1188</v>
      </c>
      <c r="HP60" s="574" t="s">
        <v>1188</v>
      </c>
      <c r="HQ60" s="472" t="str">
        <f t="shared" si="5"/>
        <v>-</v>
      </c>
      <c r="HR60" s="593" t="s">
        <v>1188</v>
      </c>
      <c r="HS60" s="574" t="s">
        <v>1188</v>
      </c>
      <c r="HT60" s="574" t="s">
        <v>1188</v>
      </c>
      <c r="HU60" s="574" t="s">
        <v>1188</v>
      </c>
      <c r="HV60" s="574" t="s">
        <v>1188</v>
      </c>
      <c r="HW60" s="574" t="s">
        <v>1188</v>
      </c>
      <c r="HX60" s="574" t="s">
        <v>1188</v>
      </c>
      <c r="HY60" s="574" t="s">
        <v>1188</v>
      </c>
      <c r="HZ60" s="574" t="s">
        <v>1188</v>
      </c>
      <c r="IA60" s="574" t="s">
        <v>1188</v>
      </c>
      <c r="IB60" s="574" t="s">
        <v>1188</v>
      </c>
      <c r="IC60" s="574" t="s">
        <v>1188</v>
      </c>
      <c r="ID60" s="681" t="s">
        <v>1188</v>
      </c>
      <c r="IE60" s="369" t="s">
        <v>1188</v>
      </c>
      <c r="IF60" s="574" t="s">
        <v>1188</v>
      </c>
      <c r="IG60" s="472" t="str">
        <f t="shared" si="6"/>
        <v>-</v>
      </c>
      <c r="IH60" s="609" t="s">
        <v>1188</v>
      </c>
      <c r="II60" s="694" t="s">
        <v>1188</v>
      </c>
      <c r="IJ60" s="695" t="s">
        <v>1188</v>
      </c>
      <c r="IK60" s="696" t="s">
        <v>1188</v>
      </c>
      <c r="IL60" s="696" t="s">
        <v>1188</v>
      </c>
      <c r="IM60" s="697" t="s">
        <v>1188</v>
      </c>
      <c r="IN60" s="599">
        <v>2</v>
      </c>
      <c r="IO60" s="600">
        <v>3</v>
      </c>
      <c r="IP60" s="601">
        <v>3</v>
      </c>
      <c r="IQ60" s="600">
        <v>24</v>
      </c>
      <c r="IR60" s="587">
        <v>36</v>
      </c>
      <c r="IS60" s="601">
        <v>60</v>
      </c>
      <c r="IT60" s="599" t="s">
        <v>1188</v>
      </c>
      <c r="IU60" s="600" t="s">
        <v>1188</v>
      </c>
      <c r="IV60" s="587" t="s">
        <v>1188</v>
      </c>
      <c r="IW60" s="601" t="s">
        <v>1188</v>
      </c>
      <c r="IX60" s="602" t="s">
        <v>1188</v>
      </c>
      <c r="IY60" s="681">
        <v>0</v>
      </c>
      <c r="IZ60" s="719" t="s">
        <v>1188</v>
      </c>
      <c r="JA60" s="681">
        <v>0</v>
      </c>
      <c r="JB60" s="720" t="s">
        <v>1188</v>
      </c>
      <c r="JC60" s="763">
        <v>0</v>
      </c>
      <c r="JD60" s="683" t="s">
        <v>1188</v>
      </c>
      <c r="JE60" s="684" t="s">
        <v>1188</v>
      </c>
      <c r="JF60" s="470" t="s">
        <v>1188</v>
      </c>
      <c r="JG60" s="472" t="s">
        <v>1188</v>
      </c>
      <c r="JH60" s="763">
        <v>2</v>
      </c>
      <c r="JI60" s="683">
        <v>1</v>
      </c>
      <c r="JJ60" s="684" t="s">
        <v>3834</v>
      </c>
      <c r="JK60" s="471" t="s">
        <v>3835</v>
      </c>
      <c r="JL60" s="764">
        <v>2017</v>
      </c>
      <c r="JM60" s="734">
        <v>0</v>
      </c>
      <c r="JN60" s="683" t="s">
        <v>1188</v>
      </c>
      <c r="JO60" s="683" t="s">
        <v>1188</v>
      </c>
      <c r="JP60" s="684" t="s">
        <v>1188</v>
      </c>
      <c r="JQ60" s="684" t="s">
        <v>1188</v>
      </c>
      <c r="JR60" s="764" t="s">
        <v>1188</v>
      </c>
      <c r="JS60" s="734">
        <v>0</v>
      </c>
      <c r="JT60" s="683" t="s">
        <v>1188</v>
      </c>
      <c r="JU60" s="684" t="s">
        <v>1188</v>
      </c>
      <c r="JV60" s="684" t="s">
        <v>1188</v>
      </c>
      <c r="JW60" s="764" t="s">
        <v>1188</v>
      </c>
      <c r="JX60" s="606">
        <v>0</v>
      </c>
      <c r="JY60" s="607" t="s">
        <v>1188</v>
      </c>
      <c r="JZ60" s="606" t="s">
        <v>1188</v>
      </c>
      <c r="KA60" s="606">
        <f t="shared" si="7"/>
        <v>0</v>
      </c>
      <c r="KB60" s="606"/>
      <c r="KC60" s="606"/>
      <c r="KD60" s="606"/>
      <c r="KE60" s="606"/>
      <c r="KF60" s="606">
        <f t="shared" si="8"/>
        <v>0</v>
      </c>
      <c r="KG60" s="606"/>
      <c r="KH60" s="606"/>
      <c r="KI60" s="606"/>
      <c r="KJ60" s="606"/>
      <c r="KK60" s="606">
        <v>1</v>
      </c>
      <c r="KL60" s="606">
        <v>0</v>
      </c>
      <c r="KM60" s="608">
        <f t="shared" si="9"/>
        <v>0.5408195346593857</v>
      </c>
      <c r="KN60" s="609">
        <v>0.20409767329692841</v>
      </c>
      <c r="KO60" s="609">
        <v>61.057693481445313</v>
      </c>
      <c r="KP60" s="610">
        <v>2</v>
      </c>
      <c r="KQ60" s="608">
        <f t="shared" si="10"/>
        <v>0.61171132326126099</v>
      </c>
      <c r="KR60" s="609">
        <v>0.55855661630630493</v>
      </c>
      <c r="KS60" s="609">
        <v>70.192306518554688</v>
      </c>
      <c r="KT60" s="610">
        <v>3</v>
      </c>
      <c r="KU60" s="610" t="s">
        <v>1188</v>
      </c>
      <c r="KV60" s="563" t="s">
        <v>1237</v>
      </c>
      <c r="KW60" s="606" t="s">
        <v>3800</v>
      </c>
      <c r="KX60" s="700" t="str">
        <f t="shared" ca="1" si="11"/>
        <v>C</v>
      </c>
      <c r="KY60" s="701">
        <f t="shared" ca="1" si="12"/>
        <v>0.44027008925701427</v>
      </c>
      <c r="KZ60" s="702">
        <f t="shared" ca="1" si="13"/>
        <v>0.42212705882352941</v>
      </c>
      <c r="LA60" s="703">
        <f t="shared" ca="1" si="54"/>
        <v>0.52549523809523802</v>
      </c>
      <c r="LB60" s="703">
        <f t="shared" ca="1" si="92"/>
        <v>0.47024166666666667</v>
      </c>
      <c r="LC60" s="704">
        <f t="shared" ca="1" si="93"/>
        <v>0.34321639344262295</v>
      </c>
      <c r="LD60" s="696" cm="1">
        <f t="array" aca="1" ref="LD60" ca="1">INDIRECT(LD$203&amp;ROW())*LD$205</f>
        <v>8</v>
      </c>
      <c r="LE60" s="696" cm="1">
        <f t="array" aca="1" ref="LE60" ca="1">INDIRECT(LE$203&amp;ROW())*LE$205</f>
        <v>0</v>
      </c>
      <c r="LF60" s="696" cm="1">
        <f t="array" aca="1" ref="LF60" ca="1">INDIRECT(LF$203&amp;ROW())*LF$205</f>
        <v>0</v>
      </c>
      <c r="LG60" s="696" cm="1">
        <f t="array" aca="1" ref="LG60" ca="1">INDIRECT(LG$203&amp;ROW())*LG$205</f>
        <v>3</v>
      </c>
      <c r="LH60" s="696" cm="1">
        <f t="array" aca="1" ref="LH60" ca="1">INDIRECT(LH$203&amp;ROW())*LH$205</f>
        <v>2</v>
      </c>
      <c r="LI60" s="696" cm="1">
        <f t="array" aca="1" ref="LI60" ca="1">INDIRECT(LI$203&amp;ROW())*LI$205</f>
        <v>3</v>
      </c>
      <c r="LJ60" s="696" cm="1">
        <f t="array" aca="1" ref="LJ60" ca="1">INDIRECT(LJ$203&amp;ROW())*LJ$205</f>
        <v>3</v>
      </c>
      <c r="LK60" s="696" cm="1">
        <f t="array" aca="1" ref="LK60" ca="1">INDIRECT(LK$203&amp;ROW())*LK$205</f>
        <v>3</v>
      </c>
      <c r="LL60" s="696" cm="1">
        <f t="array" aca="1" ref="LL60" ca="1">INDIRECT(LL$203&amp;ROW())*LL$205</f>
        <v>3</v>
      </c>
      <c r="LM60" s="696" cm="1">
        <f t="array" aca="1" ref="LM60" ca="1">INDIRECT(LM$203&amp;ROW())*LM$205</f>
        <v>4</v>
      </c>
      <c r="LN60" s="696" cm="1">
        <f t="array" aca="1" ref="LN60" ca="1">INDIRECT(LN$203&amp;ROW())*LN$205</f>
        <v>3</v>
      </c>
      <c r="LO60" s="696" cm="1">
        <f t="array" aca="1" ref="LO60" ca="1">INDIRECT(LO$203&amp;ROW())*LO$205</f>
        <v>0</v>
      </c>
      <c r="LP60" s="696" cm="1">
        <f t="array" aca="1" ref="LP60" ca="1">INDIRECT(LP$203&amp;ROW())*LP$205</f>
        <v>0</v>
      </c>
      <c r="LQ60" s="696" cm="1">
        <f t="array" aca="1" ref="LQ60" ca="1">IF(INDIRECT(LQ$203&amp;ROW())="-",0,INDIRECT(LQ$203&amp;ROW())*LQ$205)</f>
        <v>3.8808000000000002</v>
      </c>
      <c r="LR60" s="696" cm="1">
        <f t="array" aca="1" ref="LR60" ca="1">INDIRECT(LR$203&amp;ROW())*LR$205</f>
        <v>0</v>
      </c>
      <c r="LS60" s="696" cm="1">
        <f t="array" aca="1" ref="LS60" ca="1">IF(INDIRECT(LS$203&amp;ROW())="-",0,INDIRECT(LS$203&amp;ROW())*LS$205)</f>
        <v>3.0354000000000001</v>
      </c>
      <c r="LT60" s="696" cm="1">
        <f t="array" aca="1" ref="LT60" ca="1">INDIRECT(LT$203&amp;ROW())*LT$205</f>
        <v>4</v>
      </c>
      <c r="LU60" s="696" cm="1">
        <f t="array" aca="1" ref="LU60" ca="1">INDIRECT(LU$203&amp;ROW())*LU$205</f>
        <v>2</v>
      </c>
      <c r="LV60" s="696" cm="1">
        <f t="array" aca="1" ref="LV60" ca="1">INDIRECT(LV$203&amp;ROW())*LV$205</f>
        <v>0</v>
      </c>
      <c r="LW60" s="696" cm="1">
        <f t="array" aca="1" ref="LW60" ca="1">INDIRECT(LW$203&amp;ROW())*LW$205</f>
        <v>0</v>
      </c>
      <c r="LX60" s="696" cm="1">
        <f t="array" aca="1" ref="LX60" ca="1">INDIRECT(LX$203&amp;ROW())*LX$205</f>
        <v>2</v>
      </c>
      <c r="LY60" s="696" cm="1">
        <f t="array" aca="1" ref="LY60" ca="1">IF(INDIRECT(LY$203&amp;ROW())="-",0,INDIRECT(LY$203&amp;ROW())*LY$205)</f>
        <v>2.7858000000000001</v>
      </c>
      <c r="LZ60" s="696" cm="1">
        <f t="array" aca="1" ref="LZ60" ca="1">INDIRECT(LZ$203&amp;ROW())*LZ$205</f>
        <v>0</v>
      </c>
      <c r="MA60" s="696" cm="1">
        <f t="array" aca="1" ref="MA60" ca="1">INDIRECT(MA$203&amp;ROW())*MA$205</f>
        <v>0</v>
      </c>
      <c r="MB60" s="696" cm="1">
        <f t="array" aca="1" ref="MB60" ca="1">INDIRECT(MB$203&amp;ROW())*MB$205</f>
        <v>4</v>
      </c>
      <c r="MC60" s="696" cm="1">
        <f t="array" aca="1" ref="MC60" ca="1">IF($MB60=0,0,INDIRECT(MC$203&amp;ROW())*MC$205)</f>
        <v>0.5</v>
      </c>
      <c r="MD60" s="696" cm="1">
        <f t="array" aca="1" ref="MD60" ca="1">IF($MB60=0,0,INDIRECT(MD$203&amp;ROW())*MD$205)</f>
        <v>0</v>
      </c>
      <c r="ME60" s="696" cm="1">
        <f t="array" aca="1" ref="ME60" ca="1">IF($MB60=0,0,INDIRECT(ME$203&amp;ROW())*ME$205)</f>
        <v>0</v>
      </c>
      <c r="MF60" s="696" cm="1">
        <f t="array" aca="1" ref="MF60" ca="1">IF($MB60=0,0,INDIRECT(MF$203&amp;ROW())*MF$205)</f>
        <v>0</v>
      </c>
      <c r="MG60" s="696" cm="1">
        <f t="array" aca="1" ref="MG60" ca="1">INDIRECT(MG$203&amp;ROW())*MG$205</f>
        <v>4</v>
      </c>
      <c r="MH60" s="696" cm="1">
        <f t="array" aca="1" ref="MH60" ca="1">IF($MG60=0,0,INDIRECT(MH$203&amp;ROW())*MH$205)</f>
        <v>0</v>
      </c>
      <c r="MI60" s="696" cm="1">
        <f t="array" aca="1" ref="MI60" ca="1">IF($MG60=0,0,INDIRECT(MI$203&amp;ROW())*MI$205)</f>
        <v>0</v>
      </c>
      <c r="MJ60" s="696" cm="1">
        <f t="array" aca="1" ref="MJ60" ca="1">INDIRECT(MJ$203&amp;ROW())*MJ$205</f>
        <v>0</v>
      </c>
      <c r="MK60" s="696" cm="1">
        <f t="array" aca="1" ref="MK60" ca="1">INDIRECT(MK$203&amp;ROW())*MK$205</f>
        <v>0</v>
      </c>
      <c r="ML60" s="696" cm="1">
        <f t="array" aca="1" ref="ML60" ca="1">INDIRECT(ML$203&amp;ROW())*ML$205</f>
        <v>0</v>
      </c>
      <c r="MM60" s="696" cm="1">
        <f t="array" aca="1" ref="MM60" ca="1">INDIRECT(MM$203&amp;ROW())*MM$205</f>
        <v>6</v>
      </c>
      <c r="MN60" s="696" cm="1">
        <f t="array" aca="1" ref="MN60" ca="1">INDIRECT(MN$203&amp;ROW())*MN$205</f>
        <v>0</v>
      </c>
      <c r="MO60" s="696" cm="1">
        <f t="array" aca="1" ref="MO60" ca="1">INDIRECT(MO$203&amp;ROW())*MO$205</f>
        <v>2</v>
      </c>
      <c r="MP60" s="696" cm="1">
        <f t="array" aca="1" ref="MP60" ca="1">INDIRECT(MP$203&amp;ROW())*MP$205</f>
        <v>0</v>
      </c>
      <c r="MQ60" s="696" cm="1">
        <f t="array" aca="1" ref="MQ60" ca="1">INDIRECT(MQ$203&amp;ROW())*MQ$205</f>
        <v>0</v>
      </c>
      <c r="MR60" s="696" cm="1">
        <f t="array" aca="1" ref="MR60" ca="1">INDIRECT(MR$203&amp;ROW())*MR$205</f>
        <v>2</v>
      </c>
      <c r="MS60" s="696" cm="1">
        <f t="array" aca="1" ref="MS60" ca="1">INDIRECT(MS$203&amp;ROW())*MS$205</f>
        <v>0</v>
      </c>
      <c r="MT60" s="696" cm="1">
        <f t="array" aca="1" ref="MT60" ca="1">INDIRECT(MT$203&amp;ROW())*MT$205</f>
        <v>1</v>
      </c>
      <c r="MU60" s="696" cm="1">
        <f t="array" aca="1" ref="MU60" ca="1">INDIRECT(MU$203&amp;ROW())*MU$205</f>
        <v>1</v>
      </c>
      <c r="MV60" s="696" cm="1">
        <f t="array" aca="1" ref="MV60" ca="1">IF(INDIRECT(MV$203&amp;ROW())="-",0,INDIRECT(MV$203&amp;ROW())*MV$205)</f>
        <v>4.9361999999999995</v>
      </c>
      <c r="MW60" s="696" cm="1">
        <f t="array" aca="1" ref="MW60" ca="1">INDIRECT(MW$203&amp;ROW())*MW$205</f>
        <v>4</v>
      </c>
      <c r="MX60" s="696" cm="1">
        <f t="array" aca="1" ref="MX60" ca="1">INDIRECT(MX$203&amp;ROW())*MX$205</f>
        <v>0</v>
      </c>
      <c r="MY60" s="696" cm="1">
        <f t="array" aca="1" ref="MY60" ca="1">INDIRECT(MY$203&amp;ROW())*MY$205</f>
        <v>0</v>
      </c>
      <c r="NA60" s="701">
        <f t="shared" si="16"/>
        <v>0.60114146341463415</v>
      </c>
      <c r="NB60" s="617">
        <f t="shared" si="17"/>
        <v>0.46470714285714287</v>
      </c>
      <c r="NC60" s="695">
        <f t="shared" si="18"/>
        <v>0.26648461538461538</v>
      </c>
      <c r="ND60" s="697">
        <f t="shared" si="19"/>
        <v>0.40084074074074072</v>
      </c>
      <c r="NE60" s="694">
        <f t="shared" si="20"/>
        <v>0.43329349059928335</v>
      </c>
      <c r="NF60" s="682" t="str">
        <f t="shared" si="21"/>
        <v>C</v>
      </c>
      <c r="NH60" s="606" t="s">
        <v>3800</v>
      </c>
      <c r="NI60" s="563" t="str">
        <f t="shared" si="22"/>
        <v>B</v>
      </c>
      <c r="NJ60" s="563" t="str">
        <f t="shared" si="23"/>
        <v>C</v>
      </c>
      <c r="NK60" s="563" t="str">
        <f t="shared" ca="1" si="24"/>
        <v>C</v>
      </c>
      <c r="NL60" s="563" t="str">
        <f t="shared" ca="1" si="25"/>
        <v>C</v>
      </c>
      <c r="NM60" s="563" t="str">
        <f t="shared" ca="1" si="26"/>
        <v>C</v>
      </c>
      <c r="NN60" s="563" t="str">
        <f t="shared" ca="1" si="55"/>
        <v>C</v>
      </c>
      <c r="NO60" s="563" t="str">
        <f t="shared" ca="1" si="56"/>
        <v>B</v>
      </c>
      <c r="NP60" s="606" t="str">
        <f t="shared" si="27"/>
        <v>-</v>
      </c>
      <c r="NQ60" s="682" t="str">
        <f t="shared" si="28"/>
        <v>-</v>
      </c>
      <c r="NR60" s="682" t="e">
        <f>IF(OR(AND(NI60="A",OR(NJ60="C",NJ60="D")),AND(NI60="A",OR(#REF!="C",#REF!="D")),AND(NI60="B",OR(NJ60="D",#REF!="D")),AND(OR(NI60="C",NI60="D"),OR(NJ60="A",NJ60="B")),AND(OR(NI60="C",NI60="D"),OR(#REF!="A",#REF!="B")),AND(OR(NJ60="A",#REF!="A",NJ60="B",#REF!="B"),OR(NP60="-",NQ60="-")),AND(OR(NJ60="C",#REF!="C",NJ60="D",#REF!="D"),NP60="Yes")),"Yes","-")</f>
        <v>#REF!</v>
      </c>
      <c r="NS60" s="607"/>
      <c r="NT60" s="619">
        <f t="shared" si="29"/>
        <v>0.65849999999999997</v>
      </c>
      <c r="NU60" s="619">
        <f t="shared" si="30"/>
        <v>0.43329349059928335</v>
      </c>
      <c r="NV60" s="619">
        <f t="shared" ca="1" si="31"/>
        <v>0.44027008925701427</v>
      </c>
      <c r="NW60" s="619">
        <f t="shared" ca="1" si="57"/>
        <v>0.41929735025229714</v>
      </c>
      <c r="NX60" s="619">
        <f t="shared" ca="1" si="58"/>
        <v>0.49503474981155926</v>
      </c>
      <c r="NY60" s="620">
        <f t="shared" ca="1" si="59"/>
        <v>0.44438164797395585</v>
      </c>
      <c r="NZ60" s="620">
        <f t="shared" ca="1" si="60"/>
        <v>0.51509374800548791</v>
      </c>
      <c r="OA60" s="705" t="s">
        <v>1188</v>
      </c>
      <c r="OB60" s="706" t="s">
        <v>1188</v>
      </c>
      <c r="OC60" s="494"/>
      <c r="OE60" s="606" t="s">
        <v>3800</v>
      </c>
      <c r="OF60" s="700" t="str">
        <f t="shared" ca="1" si="32"/>
        <v>C</v>
      </c>
      <c r="OG60" s="701">
        <f t="shared" ca="1" si="61"/>
        <v>0.41929735025229714</v>
      </c>
      <c r="OH60" s="705">
        <f t="shared" ca="1" si="33"/>
        <v>0.546760692407809</v>
      </c>
      <c r="OI60" s="696">
        <f t="shared" ca="1" si="34"/>
        <v>0.46983308005018831</v>
      </c>
      <c r="OJ60" s="696">
        <f t="shared" ca="1" si="35"/>
        <v>0.30186122210189581</v>
      </c>
      <c r="OK60" s="697">
        <f t="shared" ca="1" si="36"/>
        <v>0.35873440644929538</v>
      </c>
      <c r="OL60" s="696" cm="1">
        <f t="array" aca="1" ref="OL60" ca="1">INDIRECT(OL$203&amp;ROW())*OL$205</f>
        <v>1.4956</v>
      </c>
      <c r="OM60" s="696" cm="1">
        <f t="array" aca="1" ref="OM60" ca="1">INDIRECT(OM$203&amp;ROW())*OM$205</f>
        <v>0</v>
      </c>
      <c r="ON60" s="696" cm="1">
        <f t="array" aca="1" ref="ON60" ca="1">INDIRECT(ON$203&amp;ROW())*ON$205</f>
        <v>0</v>
      </c>
      <c r="OO60" s="696" cm="1">
        <f t="array" aca="1" ref="OO60" ca="1">INDIRECT(OO$203&amp;ROW())*OO$205</f>
        <v>1.0790999999999999</v>
      </c>
      <c r="OP60" s="696" cm="1">
        <f t="array" aca="1" ref="OP60" ca="1">INDIRECT(OP$203&amp;ROW())*OP$205</f>
        <v>1.0553999999999999</v>
      </c>
      <c r="OQ60" s="696" cm="1">
        <f t="array" aca="1" ref="OQ60" ca="1">INDIRECT(OQ$203&amp;ROW())*OQ$205</f>
        <v>1.5849</v>
      </c>
      <c r="OR60" s="696" cm="1">
        <f t="array" aca="1" ref="OR60" ca="1">INDIRECT(OR$203&amp;ROW())*OR$205</f>
        <v>1.4141999999999999</v>
      </c>
      <c r="OS60" s="696" cm="1">
        <f t="array" aca="1" ref="OS60" ca="1">INDIRECT(OS$203&amp;ROW())*OS$205</f>
        <v>1.5387</v>
      </c>
      <c r="OT60" s="696" cm="1">
        <f t="array" aca="1" ref="OT60" ca="1">INDIRECT(OT$203&amp;ROW())*OT$205</f>
        <v>1.4727000000000001</v>
      </c>
      <c r="OU60" s="696" cm="1">
        <f t="array" aca="1" ref="OU60" ca="1">INDIRECT(OU$203&amp;ROW())*OU$205</f>
        <v>1.2869999999999999</v>
      </c>
      <c r="OV60" s="696" cm="1">
        <f t="array" aca="1" ref="OV60" ca="1">INDIRECT(OV$203&amp;ROW())*OV$205</f>
        <v>1.2161999999999999</v>
      </c>
      <c r="OW60" s="696" cm="1">
        <f t="array" aca="1" ref="OW60" ca="1">INDIRECT(OW$203&amp;ROW())*OW$205</f>
        <v>0</v>
      </c>
      <c r="OX60" s="696" cm="1">
        <f t="array" aca="1" ref="OX60" ca="1">INDIRECT(OX$203&amp;ROW())*OX$205</f>
        <v>0</v>
      </c>
      <c r="OY60" s="696" cm="1">
        <f t="array" aca="1" ref="OY60" ca="1">IF(INDIRECT(OY$203&amp;ROW())="-",0,INDIRECT(OY$203&amp;ROW())*OY$205)</f>
        <v>0.45903396000000002</v>
      </c>
      <c r="OZ60" s="696" cm="1">
        <f t="array" aca="1" ref="OZ60" ca="1">INDIRECT(OZ$203&amp;ROW())*OZ$205</f>
        <v>0</v>
      </c>
      <c r="PA60" s="696" cm="1">
        <f t="array" aca="1" ref="PA60" ca="1">IF(INDIRECT(PA$203&amp;ROW())="-",0,INDIRECT(PA$203&amp;ROW())*PA$205)</f>
        <v>0.44691206</v>
      </c>
      <c r="PB60" s="705" cm="1">
        <f t="array" aca="1" ref="PB60" ca="1">INDIRECT(PB$203&amp;ROW())*PB$205</f>
        <v>1.5084</v>
      </c>
      <c r="PC60" s="696" cm="1">
        <f t="array" aca="1" ref="PC60" ca="1">INDIRECT(PC$203&amp;ROW())*PC$205</f>
        <v>1.3946000000000001</v>
      </c>
      <c r="PD60" s="696" cm="1">
        <f t="array" aca="1" ref="PD60" ca="1">INDIRECT(PD$203&amp;ROW())*PD$205</f>
        <v>0</v>
      </c>
      <c r="PE60" s="696" cm="1">
        <f t="array" aca="1" ref="PE60" ca="1">INDIRECT(PE$203&amp;ROW())*PE$205</f>
        <v>0</v>
      </c>
      <c r="PF60" s="696" cm="1">
        <f t="array" aca="1" ref="PF60" ca="1">INDIRECT(PF$203&amp;ROW())*PF$205</f>
        <v>1.3308</v>
      </c>
      <c r="PG60" s="696" cm="1">
        <f t="array" aca="1" ref="PG60" ca="1">IF(INDIRECT(PG$203&amp;ROW())="-",0,INDIRECT(PG$203&amp;ROW())*PG$205)</f>
        <v>0.40626249999999997</v>
      </c>
      <c r="PH60" s="696" cm="1">
        <f t="array" aca="1" ref="PH60" ca="1">INDIRECT(PH$203&amp;ROW())*PH$205</f>
        <v>0</v>
      </c>
      <c r="PI60" s="696" cm="1">
        <f t="array" aca="1" ref="PI60" ca="1">INDIRECT(PI$203&amp;ROW())*PI$205</f>
        <v>0</v>
      </c>
      <c r="PJ60" s="696" cm="1">
        <f t="array" aca="1" ref="PJ60" ca="1">INDIRECT(PJ$203&amp;ROW())*PJ$205</f>
        <v>0.75980000000000003</v>
      </c>
      <c r="PK60" s="696" cm="1">
        <f t="array" aca="1" ref="PK60" ca="1">IF($PJ60=0,0,INDIRECT(PK$203&amp;ROW())*PK$205)</f>
        <v>0.52759999999999996</v>
      </c>
      <c r="PL60" s="696" cm="1">
        <f t="array" aca="1" ref="PL60" ca="1">IF($MPE60=0,0,INDIRECT(PL$203&amp;ROW())*PL$205)</f>
        <v>0</v>
      </c>
      <c r="PM60" s="696" cm="1">
        <f t="array" aca="1" ref="PM60" ca="1">IF($MPE60=0,0,INDIRECT(PM$203&amp;ROW())*PM$205)</f>
        <v>0</v>
      </c>
      <c r="PN60" s="696" cm="1">
        <f t="array" aca="1" ref="PN60" ca="1">IF($PJ60=0,0,INDIRECT(PN$203&amp;ROW())*PN$205)</f>
        <v>0</v>
      </c>
      <c r="PO60" s="696" cm="1">
        <f t="array" aca="1" ref="PO60" ca="1">INDIRECT(PO$203&amp;ROW())*PO$205</f>
        <v>0.73140000000000005</v>
      </c>
      <c r="PP60" s="696" cm="1">
        <f t="array" aca="1" ref="PP60" ca="1">IF($PO60=0,0,INDIRECT(PP$203&amp;ROW())*PP$205)</f>
        <v>0</v>
      </c>
      <c r="PQ60" s="696" cm="1">
        <f t="array" aca="1" ref="PQ60" ca="1">IF($PO60=0,0,INDIRECT(PQ$203&amp;ROW())*PQ$205)</f>
        <v>0</v>
      </c>
      <c r="PR60" s="696" cm="1">
        <f t="array" aca="1" ref="PR60" ca="1">INDIRECT(PR$203&amp;ROW())*PR$205</f>
        <v>0</v>
      </c>
      <c r="PS60" s="696" cm="1">
        <f t="array" aca="1" ref="PS60" ca="1">INDIRECT(PS$203&amp;ROW())*PS$205</f>
        <v>0</v>
      </c>
      <c r="PT60" s="696" cm="1">
        <f t="array" aca="1" ref="PT60" ca="1">INDIRECT(PT$203&amp;ROW())*PT$205</f>
        <v>0</v>
      </c>
      <c r="PU60" s="696" cm="1">
        <f t="array" aca="1" ref="PU60" ca="1">INDIRECT(PU$203&amp;ROW())*PU$205</f>
        <v>1.7696999999999998</v>
      </c>
      <c r="PV60" s="696" cm="1">
        <f t="array" aca="1" ref="PV60" ca="1">INDIRECT(PV$203&amp;ROW())*PV$205</f>
        <v>0</v>
      </c>
      <c r="PW60" s="696" cm="1">
        <f t="array" aca="1" ref="PW60" ca="1">INDIRECT(PW$203&amp;ROW())*PW$205</f>
        <v>1.0658000000000001</v>
      </c>
      <c r="PX60" s="696" cm="1">
        <f t="array" aca="1" ref="PX60" ca="1">INDIRECT(PX$203&amp;ROW())*PX$205</f>
        <v>0</v>
      </c>
      <c r="PY60" s="696" cm="1">
        <f t="array" aca="1" ref="PY60" ca="1">INDIRECT(PY$203&amp;ROW())*PY$205</f>
        <v>0</v>
      </c>
      <c r="PZ60" s="696" cm="1">
        <f t="array" aca="1" ref="PZ60" ca="1">INDIRECT(PZ$203&amp;ROW())*PZ$205</f>
        <v>0.17430000000000001</v>
      </c>
      <c r="QA60" s="696" cm="1">
        <f t="array" aca="1" ref="QA60" ca="1">INDIRECT(QA$203&amp;ROW())*QA$205</f>
        <v>0</v>
      </c>
      <c r="QB60" s="696" cm="1">
        <f t="array" aca="1" ref="QB60" ca="1">INDIRECT(QB$203&amp;ROW())*QB$205</f>
        <v>0.79830000000000001</v>
      </c>
      <c r="QC60" s="696" cm="1">
        <f t="array" aca="1" ref="QC60" ca="1">INDIRECT(QC$203&amp;ROW())*QC$205</f>
        <v>0.71299999999999997</v>
      </c>
      <c r="QD60" s="696" cm="1">
        <f t="array" aca="1" ref="QD60" ca="1">IF(INDIRECT(QD$203&amp;ROW())="-",0,INDIRECT(QD$203&amp;ROW())*QD$205)</f>
        <v>0.50522007000000002</v>
      </c>
      <c r="QE60" s="696" cm="1">
        <f t="array" aca="1" ref="QE60" ca="1">INDIRECT(QE$203&amp;ROW())*QE$205</f>
        <v>1.0656000000000001</v>
      </c>
      <c r="QF60" s="696" cm="1">
        <f t="array" aca="1" ref="QF60" ca="1">INDIRECT(QF$203&amp;ROW())*QF$205</f>
        <v>0</v>
      </c>
      <c r="QG60" s="696" cm="1">
        <f t="array" aca="1" ref="QG60" ca="1">INDIRECT(QG$203&amp;ROW())*QG$205</f>
        <v>0</v>
      </c>
      <c r="QI60" s="606" t="s">
        <v>3800</v>
      </c>
      <c r="QJ60" s="700" t="str">
        <f t="shared" ca="1" si="37"/>
        <v>C</v>
      </c>
      <c r="QK60" s="701">
        <f t="shared" ca="1" si="62"/>
        <v>0.49503474981155926</v>
      </c>
      <c r="QL60" s="705">
        <f t="shared" ca="1" si="94"/>
        <v>0.72424163544263065</v>
      </c>
      <c r="QM60" s="696">
        <f t="shared" ca="1" si="95"/>
        <v>0.50153912272813705</v>
      </c>
      <c r="QN60" s="696">
        <f t="shared" ca="1" si="40"/>
        <v>0.28854156952955151</v>
      </c>
      <c r="QO60" s="697">
        <f t="shared" ca="1" si="41"/>
        <v>0.46581667154591788</v>
      </c>
      <c r="QP60" s="696" cm="1">
        <f t="array" aca="1" ref="QP60" ca="1">INDIRECT(QP$203&amp;ROW())*QP$205</f>
        <v>6.6903293490763766E-2</v>
      </c>
      <c r="QQ60" s="696" cm="1">
        <f t="array" aca="1" ref="QQ60" ca="1">INDIRECT(QQ$203&amp;ROW())*QQ$205</f>
        <v>0</v>
      </c>
      <c r="QR60" s="696" cm="1">
        <f t="array" aca="1" ref="QR60" ca="1">INDIRECT(QR$203&amp;ROW())*QR$205</f>
        <v>0</v>
      </c>
      <c r="QS60" s="696" cm="1">
        <f t="array" aca="1" ref="QS60" ca="1">INDIRECT(QS$203&amp;ROW())*QS$205</f>
        <v>0.22471360933801068</v>
      </c>
      <c r="QT60" s="696" cm="1">
        <f t="array" aca="1" ref="QT60" ca="1">INDIRECT(QT$203&amp;ROW())*QT$205</f>
        <v>0.17488542943331029</v>
      </c>
      <c r="QU60" s="696" cm="1">
        <f t="array" aca="1" ref="QU60" ca="1">INDIRECT(QU$203&amp;ROW())*QU$205</f>
        <v>0.53329206883563263</v>
      </c>
      <c r="QV60" s="696" cm="1">
        <f t="array" aca="1" ref="QV60" ca="1">INDIRECT(QV$203&amp;ROW())*QV$205</f>
        <v>0.24117831443907087</v>
      </c>
      <c r="QW60" s="696" cm="1">
        <f t="array" aca="1" ref="QW60" ca="1">INDIRECT(QW$203&amp;ROW())*QW$205</f>
        <v>0.53099416374332975</v>
      </c>
      <c r="QX60" s="696" cm="1">
        <f t="array" aca="1" ref="QX60" ca="1">INDIRECT(QX$203&amp;ROW())*QX$205</f>
        <v>0.60640894423913805</v>
      </c>
      <c r="QY60" s="696" cm="1">
        <f t="array" aca="1" ref="QY60" ca="1">INDIRECT(QY$203&amp;ROW())*QY$205</f>
        <v>9.0268316756905984E-2</v>
      </c>
      <c r="QZ60" s="696" cm="1">
        <f t="array" aca="1" ref="QZ60" ca="1">INDIRECT(QZ$203&amp;ROW())*QZ$205</f>
        <v>0.27613248380770827</v>
      </c>
      <c r="RA60" s="696" cm="1">
        <f t="array" aca="1" ref="RA60" ca="1">INDIRECT(RA$203&amp;ROW())*RA$205</f>
        <v>0</v>
      </c>
      <c r="RB60" s="696" cm="1">
        <f t="array" aca="1" ref="RB60" ca="1">INDIRECT(RB$203&amp;ROW())*RB$205</f>
        <v>0</v>
      </c>
      <c r="RC60" s="696" cm="1">
        <f t="array" aca="1" ref="RC60" ca="1">IF(INDIRECT(RC$203&amp;ROW())="-",0,INDIRECT(RC$203&amp;ROW())*RC$205)</f>
        <v>5.4272092297759943E-2</v>
      </c>
      <c r="RD60" s="696" cm="1">
        <f t="array" aca="1" ref="RD60" ca="1">INDIRECT(RD$203&amp;ROW())*RD$205</f>
        <v>0</v>
      </c>
      <c r="RE60" s="696" cm="1">
        <f t="array" aca="1" ref="RE60" ca="1">IF(INDIRECT(RE$203&amp;ROW())="-",0,INDIRECT(RE$203&amp;ROW())*RE$205)</f>
        <v>3.2017925200387362E-2</v>
      </c>
      <c r="RF60" s="705" cm="1">
        <f t="array" aca="1" ref="RF60" ca="1">INDIRECT(RF$203&amp;ROW())*RF$205</f>
        <v>0.10613798880649605</v>
      </c>
      <c r="RG60" s="696" cm="1">
        <f t="array" aca="1" ref="RG60" ca="1">INDIRECT(RG$203&amp;ROW())*RG$205</f>
        <v>0.27650466908360405</v>
      </c>
      <c r="RH60" s="696" cm="1">
        <f t="array" aca="1" ref="RH60" ca="1">INDIRECT(RH$203&amp;ROW())*RH$205</f>
        <v>0</v>
      </c>
      <c r="RI60" s="696" cm="1">
        <f t="array" aca="1" ref="RI60" ca="1">INDIRECT(RI$203&amp;ROW())*RI$205</f>
        <v>0</v>
      </c>
      <c r="RJ60" s="696" cm="1">
        <f t="array" aca="1" ref="RJ60" ca="1">INDIRECT(RJ$203&amp;ROW())*RJ$205</f>
        <v>0.12226723336432462</v>
      </c>
      <c r="RK60" s="696" cm="1">
        <f t="array" aca="1" ref="RK60" ca="1">IF(INDIRECT(RK$203&amp;ROW())="-",0,INDIRECT(RK$203&amp;ROW())*RK$205)</f>
        <v>2.8053748355641533E-2</v>
      </c>
      <c r="RL60" s="696" cm="1">
        <f t="array" aca="1" ref="RL60" ca="1">INDIRECT(RL$203&amp;ROW())*RL$205</f>
        <v>0</v>
      </c>
      <c r="RM60" s="696" cm="1">
        <f t="array" aca="1" ref="RM60" ca="1">INDIRECT(RM$203&amp;ROW())*RM$205</f>
        <v>0</v>
      </c>
      <c r="RN60" s="696" cm="1">
        <f t="array" aca="1" ref="RN60" ca="1">INDIRECT(RN$203&amp;ROW())*RN$205</f>
        <v>9.3820613050938681E-2</v>
      </c>
      <c r="RO60" s="696" cm="1">
        <f t="array" aca="1" ref="RO60" ca="1">IF($RN60=0,0,INDIRECT(RO$203&amp;ROW())*RO$205)</f>
        <v>7.0312542939625605E-2</v>
      </c>
      <c r="RP60" s="696" cm="1">
        <f t="array" aca="1" ref="RP60" ca="1">IF($RN60=0,0,INDIRECT(RP$203&amp;ROW())*RP$205)</f>
        <v>0</v>
      </c>
      <c r="RQ60" s="696" cm="1">
        <f t="array" aca="1" ref="RQ60" ca="1">IF($RN60=0,0,INDIRECT(RQ$203&amp;ROW())*RQ$205)</f>
        <v>0</v>
      </c>
      <c r="RR60" s="696" cm="1">
        <f t="array" aca="1" ref="RR60" ca="1">IF($RN60=0,0,INDIRECT(RR$203&amp;ROW())*RR$205)</f>
        <v>0</v>
      </c>
      <c r="RS60" s="696" cm="1">
        <f t="array" aca="1" ref="RS60" ca="1">INDIRECT(RS$203&amp;ROW())*RS$205</f>
        <v>7.7466902221184339E-2</v>
      </c>
      <c r="RT60" s="696" cm="1">
        <f t="array" aca="1" ref="RT60" ca="1">IF($RS60=0,0,INDIRECT(RT$203&amp;ROW())*RT$205)</f>
        <v>0</v>
      </c>
      <c r="RU60" s="696" cm="1">
        <f t="array" aca="1" ref="RU60" ca="1">IF($RS60=0,0,INDIRECT(RU$203&amp;ROW())*RU$205)</f>
        <v>0</v>
      </c>
      <c r="RV60" s="696" cm="1">
        <f t="array" aca="1" ref="RV60" ca="1">INDIRECT(RV$203&amp;ROW())*RV$205</f>
        <v>0</v>
      </c>
      <c r="RW60" s="696" cm="1">
        <f t="array" aca="1" ref="RW60" ca="1">INDIRECT(RW$203&amp;ROW())*RW$205</f>
        <v>0</v>
      </c>
      <c r="RX60" s="696" cm="1">
        <f t="array" aca="1" ref="RX60" ca="1">INDIRECT(RX$203&amp;ROW())*RX$205</f>
        <v>0</v>
      </c>
      <c r="RY60" s="696" cm="1">
        <f t="array" aca="1" ref="RY60" ca="1">INDIRECT(RY$203&amp;ROW())*RY$205</f>
        <v>8.4396695370290389E-2</v>
      </c>
      <c r="RZ60" s="696" cm="1">
        <f t="array" aca="1" ref="RZ60" ca="1">INDIRECT(RZ$203&amp;ROW())*RZ$205</f>
        <v>0</v>
      </c>
      <c r="SA60" s="696" cm="1">
        <f t="array" aca="1" ref="SA60" ca="1">INDIRECT(SA$203&amp;ROW())*SA$205</f>
        <v>0.20458618579029147</v>
      </c>
      <c r="SB60" s="696" cm="1">
        <f t="array" aca="1" ref="SB60" ca="1">INDIRECT(SB$203&amp;ROW())*SB$205</f>
        <v>0</v>
      </c>
      <c r="SC60" s="696" cm="1">
        <f t="array" aca="1" ref="SC60" ca="1">INDIRECT(SC$203&amp;ROW())*SC$205</f>
        <v>0</v>
      </c>
      <c r="SD60" s="696" cm="1">
        <f t="array" aca="1" ref="SD60" ca="1">INDIRECT(SD$203&amp;ROW())*SD$205</f>
        <v>0.3072993885784252</v>
      </c>
      <c r="SE60" s="696" cm="1">
        <f t="array" aca="1" ref="SE60" ca="1">INDIRECT(SE$203&amp;ROW())*SE$205</f>
        <v>0</v>
      </c>
      <c r="SF60" s="696" cm="1">
        <f t="array" aca="1" ref="SF60" ca="1">INDIRECT(SF$203&amp;ROW())*SF$205</f>
        <v>6.6118883241114992E-2</v>
      </c>
      <c r="SG60" s="696" cm="1">
        <f t="array" aca="1" ref="SG60" ca="1">INDIRECT(SG$203&amp;ROW())*SG$205</f>
        <v>3.7383921954634941E-2</v>
      </c>
      <c r="SH60" s="696" cm="1">
        <f t="array" aca="1" ref="SH60" ca="1">IF(INDIRECT(SH$203&amp;ROW())="-",0,INDIRECT(SH$203&amp;ROW())*SH$205)</f>
        <v>6.4730083428431132E-2</v>
      </c>
      <c r="SI60" s="696" cm="1">
        <f t="array" aca="1" ref="SI60" ca="1">INDIRECT(SI$203&amp;ROW())*SI$205</f>
        <v>0.24423887568083891</v>
      </c>
      <c r="SJ60" s="696" cm="1">
        <f t="array" aca="1" ref="SJ60" ca="1">INDIRECT(SJ$203&amp;ROW())*SJ$205</f>
        <v>0</v>
      </c>
      <c r="SK60" s="696" cm="1">
        <f t="array" aca="1" ref="SK60" ca="1">INDIRECT(SK$203&amp;ROW())*SK$205</f>
        <v>0</v>
      </c>
      <c r="SN60" s="606" t="s">
        <v>3800</v>
      </c>
      <c r="SO60" s="707" cm="1">
        <f t="array" aca="1" ref="SO60" ca="1">INDIRECT(SO$203&amp;ROW())*SO$205</f>
        <v>2</v>
      </c>
      <c r="SP60" s="707" cm="1">
        <f t="array" aca="1" ref="SP60" ca="1">INDIRECT(SP$203&amp;ROW())*SP$205</f>
        <v>0</v>
      </c>
      <c r="SQ60" s="707" cm="1">
        <f t="array" aca="1" ref="SQ60" ca="1">INDIRECT(SQ$203&amp;ROW())*SQ$205</f>
        <v>0</v>
      </c>
      <c r="SR60" s="707" cm="1">
        <f t="array" aca="1" ref="SR60" ca="1">INDIRECT(SR$203&amp;ROW())*SR$205</f>
        <v>3</v>
      </c>
      <c r="SS60" s="707" cm="1">
        <f t="array" aca="1" ref="SS60" ca="1">INDIRECT(SS$203&amp;ROW())*SS$205</f>
        <v>2</v>
      </c>
      <c r="ST60" s="707" cm="1">
        <f t="array" aca="1" ref="ST60" ca="1">INDIRECT(ST$203&amp;ROW())*ST$205</f>
        <v>3</v>
      </c>
      <c r="SU60" s="707" cm="1">
        <f t="array" aca="1" ref="SU60" ca="1">INDIRECT(SU$203&amp;ROW())*SU$205</f>
        <v>3</v>
      </c>
      <c r="SV60" s="707" cm="1">
        <f t="array" aca="1" ref="SV60" ca="1">INDIRECT(SV$203&amp;ROW())*SV$205</f>
        <v>3</v>
      </c>
      <c r="SW60" s="707" cm="1">
        <f t="array" aca="1" ref="SW60" ca="1">INDIRECT(SW$203&amp;ROW())*SW$205</f>
        <v>3</v>
      </c>
      <c r="SX60" s="707" cm="1">
        <f t="array" aca="1" ref="SX60" ca="1">INDIRECT(SX$203&amp;ROW())*SX$205</f>
        <v>2</v>
      </c>
      <c r="SY60" s="707" cm="1">
        <f t="array" aca="1" ref="SY60" ca="1">INDIRECT(SY$203&amp;ROW())*SY$205</f>
        <v>3</v>
      </c>
      <c r="SZ60" s="707" cm="1">
        <f t="array" aca="1" ref="SZ60" ca="1">INDIRECT(SZ$203&amp;ROW())*SZ$205</f>
        <v>0</v>
      </c>
      <c r="TA60" s="707" cm="1">
        <f t="array" aca="1" ref="TA60" ca="1">INDIRECT(TA$203&amp;ROW())*TA$205</f>
        <v>0</v>
      </c>
      <c r="TB60" s="696" cm="1">
        <f t="array" aca="1" ref="TB60" ca="1">IF(INDIRECT(TB$203&amp;ROW())="-",0,INDIRECT(TB$203&amp;ROW())*TB$205)</f>
        <v>0.64680000000000004</v>
      </c>
      <c r="TC60" s="707" cm="1">
        <f t="array" aca="1" ref="TC60" ca="1">INDIRECT(TC$203&amp;ROW())*TC$205</f>
        <v>0</v>
      </c>
      <c r="TD60" s="696" cm="1">
        <f t="array" aca="1" ref="TD60" ca="1">IF(INDIRECT(TD$203&amp;ROW())="-",0,INDIRECT(TD$203&amp;ROW())*TD$205)</f>
        <v>0.50590000000000002</v>
      </c>
      <c r="TE60" s="732" cm="1">
        <f t="array" aca="1" ref="TE60" ca="1">INDIRECT(TE$203&amp;ROW())*TE$205</f>
        <v>2</v>
      </c>
      <c r="TF60" s="707" cm="1">
        <f t="array" aca="1" ref="TF60" ca="1">INDIRECT(TF$203&amp;ROW())*TF$205</f>
        <v>2</v>
      </c>
      <c r="TG60" s="707" cm="1">
        <f t="array" aca="1" ref="TG60" ca="1">INDIRECT(TG$203&amp;ROW())*TG$205</f>
        <v>0</v>
      </c>
      <c r="TH60" s="707" cm="1">
        <f t="array" aca="1" ref="TH60" ca="1">INDIRECT(TH$203&amp;ROW())*TH$205</f>
        <v>0</v>
      </c>
      <c r="TI60" s="707" cm="1">
        <f t="array" aca="1" ref="TI60" ca="1">INDIRECT(TI$203&amp;ROW())*TI$205</f>
        <v>2</v>
      </c>
      <c r="TJ60" s="696" cm="1">
        <f t="array" aca="1" ref="TJ60" ca="1">IF(INDIRECT(TJ$203&amp;ROW())="-",0,INDIRECT(TJ$203&amp;ROW())*TJ$205)</f>
        <v>0.46429999999999999</v>
      </c>
      <c r="TK60" s="707" cm="1">
        <f t="array" aca="1" ref="TK60" ca="1">INDIRECT(TK$203&amp;ROW())*TK$205</f>
        <v>0</v>
      </c>
      <c r="TL60" s="707" cm="1">
        <f t="array" aca="1" ref="TL60" ca="1">INDIRECT(TL$203&amp;ROW())*TL$205</f>
        <v>0</v>
      </c>
      <c r="TM60" s="707" cm="1">
        <f t="array" aca="1" ref="TM60" ca="1">INDIRECT(TM$203&amp;ROW())*TM$205</f>
        <v>1</v>
      </c>
      <c r="TN60" s="707" cm="1">
        <f t="array" aca="1" ref="TN60" ca="1">IF($TM60=0,0,INDIRECT(TN$203&amp;ROW())*TN$205)</f>
        <v>1</v>
      </c>
      <c r="TO60" s="707" cm="1">
        <f t="array" aca="1" ref="TO60" ca="1">IF($TM60=0,0,INDIRECT(TO$203&amp;ROW())*TO$205)</f>
        <v>0</v>
      </c>
      <c r="TP60" s="707" cm="1">
        <f t="array" aca="1" ref="TP60" ca="1">IF($TM60=0,0,INDIRECT(TP$203&amp;ROW())*TP$205)</f>
        <v>0</v>
      </c>
      <c r="TQ60" s="707" cm="1">
        <f t="array" aca="1" ref="TQ60" ca="1">IF($TM60=0,0,INDIRECT(TQ$203&amp;ROW())*TQ$205)</f>
        <v>0</v>
      </c>
      <c r="TR60" s="707" cm="1">
        <f t="array" aca="1" ref="TR60" ca="1">INDIRECT(TR$203&amp;ROW())*TR$205</f>
        <v>1</v>
      </c>
      <c r="TS60" s="707" cm="1">
        <f t="array" aca="1" ref="TS60" ca="1">IF($TR60=0,0,INDIRECT(TS$203&amp;ROW())*TS$205)</f>
        <v>0</v>
      </c>
      <c r="TT60" s="707" cm="1">
        <f t="array" aca="1" ref="TT60" ca="1">IF($TR60=0,0,INDIRECT(TT$203&amp;ROW())*TT$205)</f>
        <v>0</v>
      </c>
      <c r="TU60" s="707" cm="1">
        <f t="array" aca="1" ref="TU60" ca="1">INDIRECT(TU$203&amp;ROW())*TU$205</f>
        <v>0</v>
      </c>
      <c r="TV60" s="707" cm="1">
        <f t="array" aca="1" ref="TV60" ca="1">INDIRECT(TV$203&amp;ROW())*TV$205</f>
        <v>0</v>
      </c>
      <c r="TW60" s="707" cm="1">
        <f t="array" aca="1" ref="TW60" ca="1">INDIRECT(TW$203&amp;ROW())*TW$205</f>
        <v>0</v>
      </c>
      <c r="TX60" s="707" cm="1">
        <f t="array" aca="1" ref="TX60" ca="1">INDIRECT(TX$203&amp;ROW())*TX$205</f>
        <v>3</v>
      </c>
      <c r="TY60" s="707" cm="1">
        <f t="array" aca="1" ref="TY60" ca="1">INDIRECT(TY$203&amp;ROW())*TY$205</f>
        <v>0</v>
      </c>
      <c r="TZ60" s="707" cm="1">
        <f t="array" aca="1" ref="TZ60" ca="1">INDIRECT(TZ$203&amp;ROW())*TZ$205</f>
        <v>2</v>
      </c>
      <c r="UA60" s="707" cm="1">
        <f t="array" aca="1" ref="UA60" ca="1">INDIRECT(UA$203&amp;ROW())*UA$205</f>
        <v>0</v>
      </c>
      <c r="UB60" s="707" cm="1">
        <f t="array" aca="1" ref="UB60" ca="1">INDIRECT(UB$203&amp;ROW())*UB$205</f>
        <v>0</v>
      </c>
      <c r="UC60" s="707" cm="1">
        <f t="array" aca="1" ref="UC60" ca="1">INDIRECT(UC$203&amp;ROW())*UC$205</f>
        <v>1</v>
      </c>
      <c r="UD60" s="707" cm="1">
        <f t="array" aca="1" ref="UD60" ca="1">INDIRECT(UD$203&amp;ROW())*UD$205</f>
        <v>0</v>
      </c>
      <c r="UE60" s="707" cm="1">
        <f t="array" aca="1" ref="UE60" ca="1">INDIRECT(UE$203&amp;ROW())*UE$205</f>
        <v>1</v>
      </c>
      <c r="UF60" s="707" cm="1">
        <f t="array" aca="1" ref="UF60" ca="1">INDIRECT(UF$203&amp;ROW())*UF$205</f>
        <v>1</v>
      </c>
      <c r="UG60" s="696" cm="1">
        <f t="array" aca="1" ref="UG60" ca="1">IF(INDIRECT(UG$203&amp;ROW())="-",0,INDIRECT(UG$203&amp;ROW())*UG$205)</f>
        <v>0.82269999999999999</v>
      </c>
      <c r="UH60" s="707" cm="1">
        <f t="array" aca="1" ref="UH60" ca="1">INDIRECT(UH$203&amp;ROW())*UH$205</f>
        <v>2</v>
      </c>
      <c r="UI60" s="707" cm="1">
        <f t="array" aca="1" ref="UI60" ca="1">INDIRECT(UI$203&amp;ROW())*UI$205</f>
        <v>0</v>
      </c>
      <c r="UJ60" s="707" cm="1">
        <f t="array" aca="1" ref="UJ60" ca="1">INDIRECT(UJ$203&amp;ROW())*UJ$205</f>
        <v>0</v>
      </c>
      <c r="UM60" s="606" t="s">
        <v>3800</v>
      </c>
      <c r="UN60" s="616">
        <f t="shared" ca="1" si="113"/>
        <v>1.3455222970601226</v>
      </c>
      <c r="UO60" s="616">
        <f t="shared" ca="1" si="113"/>
        <v>-0.6225347970107441</v>
      </c>
      <c r="UP60" s="616">
        <f t="shared" ca="1" si="113"/>
        <v>-0.88618201963763954</v>
      </c>
      <c r="UQ60" s="616">
        <f t="shared" ca="1" si="113"/>
        <v>0.29355872991449461</v>
      </c>
      <c r="UR60" s="616">
        <f t="shared" ca="1" si="113"/>
        <v>0.12190361681987209</v>
      </c>
      <c r="US60" s="616">
        <f t="shared" ca="1" si="113"/>
        <v>0.41305213694811815</v>
      </c>
      <c r="UT60" s="616">
        <f t="shared" ca="1" si="113"/>
        <v>0.30690415393182785</v>
      </c>
      <c r="UU60" s="616">
        <f t="shared" ca="1" si="113"/>
        <v>0.53359975015917405</v>
      </c>
      <c r="UV60" s="616">
        <f t="shared" ca="1" si="113"/>
        <v>0.44410973870643028</v>
      </c>
      <c r="UW60" s="616">
        <f t="shared" ca="1" si="113"/>
        <v>-0.27258314758863444</v>
      </c>
      <c r="UX60" s="616">
        <f t="shared" ca="1" si="113"/>
        <v>0.28247365722383649</v>
      </c>
      <c r="UY60" s="616">
        <f t="shared" ca="1" si="113"/>
        <v>-0.67270887390575207</v>
      </c>
      <c r="UZ60" s="616">
        <f t="shared" ca="1" si="113"/>
        <v>-0.80238258590915801</v>
      </c>
      <c r="VA60" s="616">
        <f t="shared" ca="1" si="113"/>
        <v>0.3872871820695184</v>
      </c>
      <c r="VB60" s="616">
        <f t="shared" ca="1" si="113"/>
        <v>-0.76400504167427041</v>
      </c>
      <c r="VC60" s="616">
        <f t="shared" ca="1" si="113"/>
        <v>-0.22435529375785634</v>
      </c>
      <c r="VD60" s="616">
        <f t="shared" ca="1" si="114"/>
        <v>0.85304819841956248</v>
      </c>
      <c r="VE60" s="616">
        <f t="shared" ca="1" si="114"/>
        <v>3.9909080070471406E-2</v>
      </c>
      <c r="VF60" s="616">
        <f t="shared" ca="1" si="114"/>
        <v>-1.7012503523278015</v>
      </c>
      <c r="VG60" s="616">
        <f t="shared" ca="1" si="114"/>
        <v>-0.89462372206681784</v>
      </c>
      <c r="VH60" s="616">
        <f t="shared" ca="1" si="114"/>
        <v>-0.12784420028857393</v>
      </c>
      <c r="VI60" s="616">
        <f t="shared" ca="1" si="114"/>
        <v>-0.39840767427704032</v>
      </c>
      <c r="VJ60" s="616">
        <f t="shared" ca="1" si="114"/>
        <v>-0.90132677458943244</v>
      </c>
      <c r="VK60" s="616">
        <f t="shared" ca="1" si="114"/>
        <v>-1.8355388391984859</v>
      </c>
      <c r="VL60" s="616">
        <f t="shared" ca="1" si="114"/>
        <v>1.1863766389476611</v>
      </c>
      <c r="VM60" s="616">
        <f t="shared" ca="1" si="114"/>
        <v>1.7393845659645861</v>
      </c>
      <c r="VN60" s="616">
        <f t="shared" ca="1" si="114"/>
        <v>-0.62639799545694341</v>
      </c>
      <c r="VO60" s="616">
        <f t="shared" ca="1" si="114"/>
        <v>-0.42150866262694142</v>
      </c>
      <c r="VP60" s="616">
        <f t="shared" ca="1" si="114"/>
        <v>-0.46221149066820022</v>
      </c>
      <c r="VQ60" s="616">
        <f t="shared" ca="1" si="114"/>
        <v>1.2773868528042598</v>
      </c>
      <c r="VR60" s="616">
        <f t="shared" ca="1" si="110"/>
        <v>-0.64202286734458469</v>
      </c>
      <c r="VS60" s="616">
        <f t="shared" ca="1" si="107"/>
        <v>-0.40481357988865657</v>
      </c>
      <c r="VT60" s="616">
        <f t="shared" ca="1" si="107"/>
        <v>-0.3878135405833677</v>
      </c>
      <c r="VU60" s="616">
        <f t="shared" ca="1" si="107"/>
        <v>-0.82130507758946303</v>
      </c>
      <c r="VV60" s="616">
        <f t="shared" ca="1" si="107"/>
        <v>-0.64337789451099625</v>
      </c>
      <c r="VW60" s="616">
        <f t="shared" ca="1" si="107"/>
        <v>0.66845613582062358</v>
      </c>
      <c r="VX60" s="616">
        <f t="shared" ca="1" si="107"/>
        <v>-0.78524029103755877</v>
      </c>
      <c r="VY60" s="616">
        <f t="shared" ca="1" si="107"/>
        <v>0.70583605694264007</v>
      </c>
      <c r="VZ60" s="616">
        <f t="shared" ca="1" si="107"/>
        <v>-1.5555141459162816</v>
      </c>
      <c r="WA60" s="616">
        <f t="shared" ca="1" si="107"/>
        <v>-1.1483025824394326</v>
      </c>
      <c r="WB60" s="616">
        <f t="shared" ca="1" si="107"/>
        <v>0.33435322352896929</v>
      </c>
      <c r="WC60" s="616">
        <f t="shared" ca="1" si="107"/>
        <v>-2.0807149803312397</v>
      </c>
      <c r="WD60" s="616">
        <f t="shared" ca="1" si="104"/>
        <v>-0.51586207793649097</v>
      </c>
      <c r="WE60" s="616">
        <f t="shared" ca="1" si="104"/>
        <v>-0.51774030365192614</v>
      </c>
      <c r="WF60" s="616">
        <f t="shared" ca="1" si="104"/>
        <v>0.69279884774779465</v>
      </c>
      <c r="WG60" s="616">
        <f t="shared" ca="1" si="87"/>
        <v>1.1042161560551988</v>
      </c>
      <c r="WH60" s="616">
        <f t="shared" ca="1" si="87"/>
        <v>-1.0816125322340113</v>
      </c>
      <c r="WI60" s="627">
        <f t="shared" ca="1" si="76"/>
        <v>-0.9831420375936909</v>
      </c>
      <c r="WL60" s="606" t="s">
        <v>3800</v>
      </c>
      <c r="WM60" s="700" t="str">
        <f t="shared" ca="1" si="63"/>
        <v>C</v>
      </c>
      <c r="WN60" s="479">
        <f t="shared" ca="1" si="64"/>
        <v>0.44438164797395585</v>
      </c>
      <c r="WO60" s="495">
        <f t="shared" ca="1" si="97"/>
        <v>0.6102715826740337</v>
      </c>
      <c r="WP60" s="458">
        <f t="shared" ca="1" si="97"/>
        <v>0.52063185687154845</v>
      </c>
      <c r="WQ60" s="458">
        <f t="shared" ca="1" si="97"/>
        <v>0.30735407053187486</v>
      </c>
      <c r="WR60" s="459">
        <f t="shared" ca="1" si="97"/>
        <v>0.33926908181836629</v>
      </c>
      <c r="WS60" s="495">
        <f t="shared" ca="1" si="65"/>
        <v>-2.5347522597360464E-2</v>
      </c>
      <c r="WT60" s="458">
        <f t="shared" ca="1" si="66"/>
        <v>-0.32773634367318988</v>
      </c>
      <c r="WU60" s="458">
        <f t="shared" ca="1" si="67"/>
        <v>-0.12667428340331569</v>
      </c>
      <c r="WV60" s="459">
        <f t="shared" ca="1" si="68"/>
        <v>-0.47655189035946688</v>
      </c>
      <c r="WW60" s="484">
        <f t="shared" ca="1" si="115"/>
        <v>1.0061815737415598</v>
      </c>
      <c r="WX60" s="484">
        <f t="shared" ca="1" si="115"/>
        <v>-0.37545073607717977</v>
      </c>
      <c r="WY60" s="484">
        <f t="shared" ca="1" si="115"/>
        <v>-0.64522912849816527</v>
      </c>
      <c r="WZ60" s="484">
        <f t="shared" ca="1" si="115"/>
        <v>0.10559307515024371</v>
      </c>
      <c r="XA60" s="484">
        <f t="shared" ca="1" si="115"/>
        <v>6.4328538595846502E-2</v>
      </c>
      <c r="XB60" s="484">
        <f t="shared" ca="1" si="115"/>
        <v>0.21821544394969081</v>
      </c>
      <c r="XC60" s="484">
        <f t="shared" ca="1" si="115"/>
        <v>0.14467461816346364</v>
      </c>
      <c r="XD60" s="484">
        <f t="shared" ca="1" si="115"/>
        <v>0.27368331185664035</v>
      </c>
      <c r="XE60" s="484">
        <f t="shared" ca="1" si="115"/>
        <v>0.21801347073098662</v>
      </c>
      <c r="XF60" s="484">
        <f t="shared" ca="1" si="115"/>
        <v>-0.17540725547328626</v>
      </c>
      <c r="XG60" s="484">
        <f t="shared" ca="1" si="115"/>
        <v>0.1145148206385433</v>
      </c>
      <c r="XH60" s="484">
        <f t="shared" ca="1" si="115"/>
        <v>-0.33958343954762366</v>
      </c>
      <c r="XI60" s="484">
        <f t="shared" ca="1" si="115"/>
        <v>-0.56078518929191046</v>
      </c>
      <c r="XJ60" s="484">
        <f t="shared" ca="1" si="115"/>
        <v>0.27485771311473722</v>
      </c>
      <c r="XK60" s="484">
        <f t="shared" ca="1" si="115"/>
        <v>-0.54267278110123429</v>
      </c>
      <c r="XL60" s="484">
        <f t="shared" ca="1" si="115"/>
        <v>-0.19819546650569028</v>
      </c>
      <c r="XM60" s="484">
        <f t="shared" ca="1" si="116"/>
        <v>0.64336895124803395</v>
      </c>
      <c r="XN60" s="484">
        <f t="shared" ca="1" si="116"/>
        <v>2.7828601533139714E-2</v>
      </c>
      <c r="XO60" s="484">
        <f t="shared" ca="1" si="116"/>
        <v>-1.2490580086790719</v>
      </c>
      <c r="XP60" s="484">
        <f t="shared" ca="1" si="116"/>
        <v>-0.57255918212276347</v>
      </c>
      <c r="XQ60" s="484">
        <f t="shared" ca="1" si="116"/>
        <v>-8.50675308720171E-2</v>
      </c>
      <c r="XR60" s="484">
        <f t="shared" ca="1" si="116"/>
        <v>-0.3486067149924103</v>
      </c>
      <c r="XS60" s="484">
        <f t="shared" ca="1" si="116"/>
        <v>-0.55611861992167977</v>
      </c>
      <c r="XT60" s="484">
        <f t="shared" ca="1" si="116"/>
        <v>-1.1147227370452404</v>
      </c>
      <c r="XU60" s="484">
        <f t="shared" ca="1" si="116"/>
        <v>0.90140897027243294</v>
      </c>
      <c r="XV60" s="484">
        <f t="shared" ca="1" si="116"/>
        <v>0.91769929700291553</v>
      </c>
      <c r="XW60" s="484">
        <f t="shared" ca="1" si="116"/>
        <v>-0.40427726626791127</v>
      </c>
      <c r="XX60" s="484">
        <f t="shared" ca="1" si="116"/>
        <v>-0.20379943838012618</v>
      </c>
      <c r="XY60" s="484">
        <f t="shared" ca="1" si="116"/>
        <v>-0.24303080179333969</v>
      </c>
      <c r="XZ60" s="484">
        <f t="shared" ca="1" si="116"/>
        <v>0.93428074414103568</v>
      </c>
      <c r="YA60" s="484">
        <f t="shared" ca="1" si="111"/>
        <v>-0.43779539324227229</v>
      </c>
      <c r="YB60" s="484">
        <f t="shared" ca="1" si="108"/>
        <v>-0.21272953623148902</v>
      </c>
      <c r="YC60" s="484">
        <f t="shared" ca="1" si="108"/>
        <v>-0.17304240180829866</v>
      </c>
      <c r="YD60" s="484">
        <f t="shared" ca="1" si="108"/>
        <v>-0.6068623218308542</v>
      </c>
      <c r="YE60" s="484">
        <f t="shared" ca="1" si="108"/>
        <v>-0.46342509741627064</v>
      </c>
      <c r="YF60" s="484">
        <f t="shared" ca="1" si="108"/>
        <v>0.39432227452058582</v>
      </c>
      <c r="YG60" s="484">
        <f t="shared" ca="1" si="108"/>
        <v>-0.54699838673676349</v>
      </c>
      <c r="YH60" s="484">
        <f t="shared" ca="1" si="108"/>
        <v>0.3761400347447329</v>
      </c>
      <c r="YI60" s="484">
        <f t="shared" ca="1" si="108"/>
        <v>-0.91106463526316606</v>
      </c>
      <c r="YJ60" s="484">
        <f t="shared" ca="1" si="108"/>
        <v>-0.6812879221613154</v>
      </c>
      <c r="YK60" s="484">
        <f t="shared" ca="1" si="108"/>
        <v>5.8277766861099353E-2</v>
      </c>
      <c r="YL60" s="484">
        <f t="shared" ca="1" si="108"/>
        <v>-0.65875436277287047</v>
      </c>
      <c r="YM60" s="484">
        <f t="shared" ca="1" si="105"/>
        <v>-0.41181269681670074</v>
      </c>
      <c r="YN60" s="484">
        <f t="shared" ca="1" si="105"/>
        <v>-0.3691488365038233</v>
      </c>
      <c r="YO60" s="484">
        <f t="shared" ca="1" si="105"/>
        <v>0.42544777240192067</v>
      </c>
      <c r="YP60" s="484">
        <f t="shared" ca="1" si="89"/>
        <v>0.58832636794620996</v>
      </c>
      <c r="YQ60" s="484">
        <f t="shared" ca="1" si="89"/>
        <v>-0.78352011835031787</v>
      </c>
      <c r="YR60" s="484">
        <f t="shared" ca="1" si="79"/>
        <v>-0.73715989978774943</v>
      </c>
      <c r="YU60" s="606" t="s">
        <v>3800</v>
      </c>
      <c r="YV60" s="700" t="str">
        <f t="shared" ca="1" si="49"/>
        <v>B</v>
      </c>
      <c r="YW60" s="479">
        <f t="shared" ca="1" si="69"/>
        <v>0.51509374800548791</v>
      </c>
      <c r="YX60" s="495">
        <f t="shared" ca="1" si="99"/>
        <v>0.75705156932740514</v>
      </c>
      <c r="YY60" s="458">
        <f t="shared" ca="1" si="99"/>
        <v>0.54005944670590644</v>
      </c>
      <c r="YZ60" s="458">
        <f t="shared" ca="1" si="99"/>
        <v>0.27299003873945121</v>
      </c>
      <c r="ZA60" s="459">
        <f t="shared" ca="1" si="99"/>
        <v>0.4902739372491885</v>
      </c>
      <c r="ZB60" s="495">
        <f t="shared" ca="1" si="70"/>
        <v>0.12810382943754989</v>
      </c>
      <c r="ZC60" s="458">
        <f t="shared" ca="1" si="71"/>
        <v>-0.25901924097131013</v>
      </c>
      <c r="ZD60" s="458">
        <f t="shared" ca="1" si="72"/>
        <v>-7.1118363443256866E-2</v>
      </c>
      <c r="ZE60" s="459">
        <f t="shared" ca="1" si="73"/>
        <v>-0.42873968584613714</v>
      </c>
      <c r="ZF60" s="484">
        <f t="shared" ca="1" si="117"/>
        <v>4.5009936569290004E-2</v>
      </c>
      <c r="ZG60" s="484">
        <f t="shared" ca="1" si="117"/>
        <v>-7.9385408814590788E-2</v>
      </c>
      <c r="ZH60" s="484">
        <f t="shared" ca="1" si="117"/>
        <v>-6.6861590023482048E-2</v>
      </c>
      <c r="ZI60" s="484">
        <f t="shared" ca="1" si="117"/>
        <v>2.1988880583922777E-2</v>
      </c>
      <c r="ZJ60" s="484">
        <f t="shared" ca="1" si="117"/>
        <v>1.0659583188508518E-2</v>
      </c>
      <c r="ZK60" s="484">
        <f t="shared" ca="1" si="117"/>
        <v>7.3425809550013654E-2</v>
      </c>
      <c r="ZL60" s="484">
        <f t="shared" ca="1" si="117"/>
        <v>2.4672875513209128E-2</v>
      </c>
      <c r="ZM60" s="484">
        <f t="shared" ca="1" si="117"/>
        <v>9.4446117703140112E-2</v>
      </c>
      <c r="ZN60" s="484">
        <f t="shared" ca="1" si="117"/>
        <v>8.9770705925095284E-2</v>
      </c>
      <c r="ZO60" s="484">
        <f t="shared" ca="1" si="117"/>
        <v>-1.2302810954562654E-2</v>
      </c>
      <c r="ZP60" s="484">
        <f t="shared" ca="1" si="117"/>
        <v>2.6000050859821721E-2</v>
      </c>
      <c r="ZQ60" s="484">
        <f t="shared" ca="1" si="117"/>
        <v>-1.1497069191506403E-2</v>
      </c>
      <c r="ZR60" s="484">
        <f t="shared" ca="1" si="117"/>
        <v>-4.5981105838852197E-2</v>
      </c>
      <c r="ZS60" s="484">
        <f t="shared" ca="1" si="117"/>
        <v>3.2496731124020191E-2</v>
      </c>
      <c r="ZT60" s="484">
        <f t="shared" ca="1" si="117"/>
        <v>-2.7291061507312073E-2</v>
      </c>
      <c r="ZU60" s="484">
        <f t="shared" ca="1" si="117"/>
        <v>-1.4199231100711559E-2</v>
      </c>
      <c r="ZV60" s="484">
        <f t="shared" ca="1" si="118"/>
        <v>4.5270410067628573E-2</v>
      </c>
      <c r="ZW60" s="484">
        <f t="shared" ca="1" si="118"/>
        <v>5.5175234891583769E-3</v>
      </c>
      <c r="ZX60" s="484">
        <f t="shared" ca="1" si="118"/>
        <v>-4.9666031249752343E-2</v>
      </c>
      <c r="ZY60" s="484">
        <f t="shared" ca="1" si="118"/>
        <v>-9.6348193705378546E-2</v>
      </c>
      <c r="ZZ60" s="484">
        <f t="shared" ca="1" si="118"/>
        <v>-7.8155783354792625E-3</v>
      </c>
      <c r="AAA60" s="484">
        <f t="shared" ca="1" si="118"/>
        <v>-2.4072428682154829E-2</v>
      </c>
      <c r="AAB60" s="484">
        <f t="shared" ca="1" si="118"/>
        <v>-0.10150745433592355</v>
      </c>
      <c r="AAC60" s="484">
        <f t="shared" ca="1" si="118"/>
        <v>-2.7521574428998372E-2</v>
      </c>
      <c r="AAD60" s="484">
        <f t="shared" ca="1" si="118"/>
        <v>0.1113065835753817</v>
      </c>
      <c r="AAE60" s="484">
        <f t="shared" ca="1" si="118"/>
        <v>0.12230055198290701</v>
      </c>
      <c r="AAF60" s="484">
        <f t="shared" ca="1" si="118"/>
        <v>-6.120902348854227E-2</v>
      </c>
      <c r="AAG60" s="484">
        <f t="shared" ca="1" si="118"/>
        <v>-4.3018323338477257E-2</v>
      </c>
      <c r="AAH60" s="484">
        <f t="shared" ca="1" si="118"/>
        <v>-3.8008707897835295E-2</v>
      </c>
      <c r="AAI60" s="484">
        <f t="shared" ca="1" si="118"/>
        <v>9.8955202424813982E-2</v>
      </c>
      <c r="AAJ60" s="484">
        <f t="shared" ca="1" si="112"/>
        <v>-5.2025335368730337E-2</v>
      </c>
      <c r="AAK60" s="484">
        <f t="shared" ca="1" si="109"/>
        <v>-3.3183772310049216E-2</v>
      </c>
      <c r="AAL60" s="484">
        <f t="shared" ca="1" si="109"/>
        <v>-1.741238539122681E-2</v>
      </c>
      <c r="AAM60" s="484">
        <f t="shared" ca="1" si="109"/>
        <v>-2.189532836791554E-2</v>
      </c>
      <c r="AAN60" s="484">
        <f t="shared" ca="1" si="109"/>
        <v>-6.1359063816095079E-2</v>
      </c>
      <c r="AAO60" s="484">
        <f t="shared" ca="1" si="109"/>
        <v>1.8805162954418208E-2</v>
      </c>
      <c r="AAP60" s="484">
        <f t="shared" ca="1" si="109"/>
        <v>-2.8906649957960041E-2</v>
      </c>
      <c r="AAQ60" s="484">
        <f t="shared" ca="1" si="109"/>
        <v>7.2202153341576855E-2</v>
      </c>
      <c r="AAR60" s="484">
        <f t="shared" ca="1" si="109"/>
        <v>-3.6651122693945694E-2</v>
      </c>
      <c r="AAS60" s="484">
        <f t="shared" ca="1" si="109"/>
        <v>-3.1171595822786675E-2</v>
      </c>
      <c r="AAT60" s="484">
        <f t="shared" ca="1" si="109"/>
        <v>0.1027465411596778</v>
      </c>
      <c r="AAU60" s="484">
        <f t="shared" ca="1" si="109"/>
        <v>-0.53799345446025815</v>
      </c>
      <c r="AAV60" s="484">
        <f t="shared" ca="1" si="106"/>
        <v>-3.4108224499601811E-2</v>
      </c>
      <c r="AAW60" s="484">
        <f t="shared" ca="1" si="106"/>
        <v>-1.9355163104492604E-2</v>
      </c>
      <c r="AAX60" s="484">
        <f t="shared" ca="1" si="106"/>
        <v>5.4509453280461542E-2</v>
      </c>
      <c r="AAY60" s="484">
        <f t="shared" ca="1" si="91"/>
        <v>0.13484625623176977</v>
      </c>
      <c r="AAZ60" s="484">
        <f t="shared" ca="1" si="91"/>
        <v>-0.11856365915979221</v>
      </c>
      <c r="ABA60" s="484">
        <f t="shared" ca="1" si="82"/>
        <v>-0.10451532592333997</v>
      </c>
    </row>
    <row r="61" spans="1:729" ht="15" customHeight="1" x14ac:dyDescent="0.35">
      <c r="A61" s="498">
        <v>59</v>
      </c>
      <c r="B61" s="628"/>
      <c r="C61" s="606" t="s">
        <v>3836</v>
      </c>
      <c r="D61" s="629">
        <v>246</v>
      </c>
      <c r="E61" s="630" t="s">
        <v>3837</v>
      </c>
      <c r="F61" s="631" t="s">
        <v>1351</v>
      </c>
      <c r="G61" s="632">
        <v>5540.7179999999998</v>
      </c>
      <c r="H61" s="504">
        <v>273698.6427865575</v>
      </c>
      <c r="I61" s="505">
        <v>49580</v>
      </c>
      <c r="J61" s="633" t="s">
        <v>3838</v>
      </c>
      <c r="K61" s="507">
        <v>2</v>
      </c>
      <c r="L61" s="508" t="s">
        <v>3839</v>
      </c>
      <c r="M61" s="828">
        <v>4</v>
      </c>
      <c r="N61" s="829">
        <v>0.94520000000000004</v>
      </c>
      <c r="O61" s="830">
        <v>0.97060000000000002</v>
      </c>
      <c r="P61" s="831">
        <v>0.91010000000000002</v>
      </c>
      <c r="Q61" s="832">
        <v>0.95489999999999997</v>
      </c>
      <c r="R61" s="829">
        <v>0.95240000000000002</v>
      </c>
      <c r="S61" s="833">
        <v>0.88149999999999995</v>
      </c>
      <c r="T61" s="833">
        <v>0.96530000000000005</v>
      </c>
      <c r="U61" s="833">
        <v>0.94203000000000003</v>
      </c>
      <c r="V61" s="833">
        <v>0.77170000000000005</v>
      </c>
      <c r="W61" s="784" t="s">
        <v>3840</v>
      </c>
      <c r="X61" s="516" t="s">
        <v>3841</v>
      </c>
      <c r="Y61" s="517">
        <v>1</v>
      </c>
      <c r="Z61" s="834">
        <v>3</v>
      </c>
      <c r="AA61" s="865" t="s">
        <v>3842</v>
      </c>
      <c r="AB61" s="520">
        <v>2015</v>
      </c>
      <c r="AC61" s="576">
        <v>2</v>
      </c>
      <c r="AD61" s="521" t="s">
        <v>3843</v>
      </c>
      <c r="AE61" s="835">
        <v>1</v>
      </c>
      <c r="AF61" s="751" t="s">
        <v>3844</v>
      </c>
      <c r="AG61" s="578" t="s">
        <v>3845</v>
      </c>
      <c r="AH61" s="647">
        <v>1</v>
      </c>
      <c r="AI61" s="647">
        <v>4</v>
      </c>
      <c r="AJ61" s="647">
        <v>2019</v>
      </c>
      <c r="AK61" s="752" t="s">
        <v>1600</v>
      </c>
      <c r="AL61" s="765" t="s">
        <v>1188</v>
      </c>
      <c r="AM61" s="650">
        <v>1</v>
      </c>
      <c r="AN61" s="647" t="s">
        <v>1188</v>
      </c>
      <c r="AO61" s="647" t="s">
        <v>1188</v>
      </c>
      <c r="AP61" s="647">
        <v>1</v>
      </c>
      <c r="AQ61" s="647">
        <v>1</v>
      </c>
      <c r="AR61" s="647">
        <v>1</v>
      </c>
      <c r="AS61" s="647">
        <v>1</v>
      </c>
      <c r="AT61" s="647">
        <v>1</v>
      </c>
      <c r="AU61" s="648">
        <v>1</v>
      </c>
      <c r="AV61" s="785" t="s">
        <v>3846</v>
      </c>
      <c r="AW61" s="642" t="s">
        <v>1190</v>
      </c>
      <c r="AX61" s="843">
        <v>2</v>
      </c>
      <c r="AY61" s="877" t="s">
        <v>3847</v>
      </c>
      <c r="AZ61" s="800">
        <v>2</v>
      </c>
      <c r="BA61" s="845" t="s">
        <v>3848</v>
      </c>
      <c r="BB61" s="631" t="s">
        <v>3849</v>
      </c>
      <c r="BC61" s="646" t="s">
        <v>3850</v>
      </c>
      <c r="BD61" s="631" t="s">
        <v>1607</v>
      </c>
      <c r="BE61" s="631" t="s">
        <v>1317</v>
      </c>
      <c r="BF61" s="631">
        <v>3</v>
      </c>
      <c r="BG61" s="631">
        <v>2011</v>
      </c>
      <c r="BH61" s="631" t="s">
        <v>1195</v>
      </c>
      <c r="BI61" s="631">
        <v>1</v>
      </c>
      <c r="BJ61" s="631">
        <v>2</v>
      </c>
      <c r="BK61" s="631" t="s">
        <v>3851</v>
      </c>
      <c r="BL61" s="631" t="s">
        <v>1257</v>
      </c>
      <c r="BM61" s="859" t="s">
        <v>3852</v>
      </c>
      <c r="BN61" s="647">
        <v>1876</v>
      </c>
      <c r="BO61" s="798" t="s">
        <v>3853</v>
      </c>
      <c r="BP61" s="647" t="s">
        <v>1188</v>
      </c>
      <c r="BQ61" s="647">
        <v>0</v>
      </c>
      <c r="BR61" s="647" t="s">
        <v>1188</v>
      </c>
      <c r="BS61" s="647" t="s">
        <v>1188</v>
      </c>
      <c r="BT61" s="647" t="s">
        <v>1188</v>
      </c>
      <c r="BU61" s="647" t="s">
        <v>1188</v>
      </c>
      <c r="BV61" s="648" t="s">
        <v>1188</v>
      </c>
      <c r="BW61" s="846" t="s">
        <v>3854</v>
      </c>
      <c r="BX61" s="650">
        <v>1809</v>
      </c>
      <c r="BY61" s="647" t="s">
        <v>1611</v>
      </c>
      <c r="BZ61" s="651" t="s">
        <v>1612</v>
      </c>
      <c r="CA61" s="647">
        <v>2</v>
      </c>
      <c r="CB61" s="647" t="s">
        <v>3855</v>
      </c>
      <c r="CC61" s="798" t="s">
        <v>3856</v>
      </c>
      <c r="CD61" s="652">
        <v>1993</v>
      </c>
      <c r="CE61" s="647">
        <v>3</v>
      </c>
      <c r="CF61" s="647">
        <v>2</v>
      </c>
      <c r="CG61" s="633" t="s">
        <v>3857</v>
      </c>
      <c r="CH61" s="647">
        <v>1812</v>
      </c>
      <c r="CI61" s="647">
        <v>1961</v>
      </c>
      <c r="CJ61" s="647">
        <v>3</v>
      </c>
      <c r="CK61" s="651" t="s">
        <v>3858</v>
      </c>
      <c r="CL61" s="651" t="s">
        <v>3859</v>
      </c>
      <c r="CM61" s="647">
        <v>2</v>
      </c>
      <c r="CN61" s="647" t="s">
        <v>1214</v>
      </c>
      <c r="CO61" s="798" t="s">
        <v>3860</v>
      </c>
      <c r="CP61" s="647">
        <v>1994</v>
      </c>
      <c r="CQ61" s="647">
        <v>3</v>
      </c>
      <c r="CR61" s="650">
        <v>2</v>
      </c>
      <c r="CS61" s="846" t="s">
        <v>3856</v>
      </c>
      <c r="CT61" s="647">
        <v>2006</v>
      </c>
      <c r="CU61" s="648">
        <v>3</v>
      </c>
      <c r="CV61" s="846" t="s">
        <v>3861</v>
      </c>
      <c r="CW61" s="647">
        <v>2006</v>
      </c>
      <c r="CX61" s="657">
        <v>2</v>
      </c>
      <c r="CY61" s="863" t="s">
        <v>3862</v>
      </c>
      <c r="CZ61" s="647">
        <v>2006</v>
      </c>
      <c r="DA61" s="657">
        <v>3</v>
      </c>
      <c r="DB61" s="723">
        <v>618300</v>
      </c>
      <c r="DC61" s="753">
        <v>2</v>
      </c>
      <c r="DD61" s="659" t="s">
        <v>1493</v>
      </c>
      <c r="DE61" s="648">
        <v>2017</v>
      </c>
      <c r="DF61" s="854" t="s">
        <v>3849</v>
      </c>
      <c r="DG61" s="855" t="s">
        <v>3863</v>
      </c>
      <c r="DH61" s="850">
        <v>2</v>
      </c>
      <c r="DI61" s="856" t="s">
        <v>1324</v>
      </c>
      <c r="DJ61" s="730" t="s">
        <v>3864</v>
      </c>
      <c r="DK61" s="850">
        <v>2014</v>
      </c>
      <c r="DL61" s="852">
        <v>3</v>
      </c>
      <c r="DM61" s="851">
        <v>2</v>
      </c>
      <c r="DN61" s="854" t="s">
        <v>3849</v>
      </c>
      <c r="DO61" s="855" t="s">
        <v>3865</v>
      </c>
      <c r="DP61" s="850">
        <v>2</v>
      </c>
      <c r="DQ61" s="855" t="s">
        <v>3866</v>
      </c>
      <c r="DR61" s="730" t="s">
        <v>3864</v>
      </c>
      <c r="DS61" s="852">
        <v>2014</v>
      </c>
      <c r="DT61" s="850">
        <v>3</v>
      </c>
      <c r="DU61" s="851">
        <v>2</v>
      </c>
      <c r="DV61" s="651" t="s">
        <v>3867</v>
      </c>
      <c r="DW61" s="730" t="s">
        <v>3868</v>
      </c>
      <c r="DX61" s="647">
        <v>2006</v>
      </c>
      <c r="DY61" s="647">
        <v>3</v>
      </c>
      <c r="DZ61" s="650">
        <v>2</v>
      </c>
      <c r="EA61" s="771" t="s">
        <v>3869</v>
      </c>
      <c r="EB61" s="506" t="s">
        <v>3870</v>
      </c>
      <c r="EC61" s="647">
        <v>2</v>
      </c>
      <c r="ED61" s="668" t="s">
        <v>1214</v>
      </c>
      <c r="EE61" s="647">
        <v>1999</v>
      </c>
      <c r="EF61" s="647">
        <v>3</v>
      </c>
      <c r="EG61" s="650" t="s">
        <v>1505</v>
      </c>
      <c r="EH61" s="648" t="s">
        <v>1221</v>
      </c>
      <c r="EI61" s="861" t="s">
        <v>3846</v>
      </c>
      <c r="EJ61" s="651" t="s">
        <v>2280</v>
      </c>
      <c r="EK61" s="647" t="s">
        <v>1188</v>
      </c>
      <c r="EL61" s="647" t="s">
        <v>1188</v>
      </c>
      <c r="EM61" s="669" t="s">
        <v>1188</v>
      </c>
      <c r="EN61" s="647" t="s">
        <v>1188</v>
      </c>
      <c r="EO61" s="670" t="s">
        <v>1188</v>
      </c>
      <c r="EP61" s="556">
        <v>0</v>
      </c>
      <c r="EQ61" s="556" t="s">
        <v>1188</v>
      </c>
      <c r="ER61" s="651" t="s">
        <v>1188</v>
      </c>
      <c r="ES61" s="556" t="s">
        <v>1188</v>
      </c>
      <c r="ET61" s="556">
        <v>0</v>
      </c>
      <c r="EU61" s="671">
        <v>0</v>
      </c>
      <c r="EV61" s="672"/>
      <c r="EW61" s="673"/>
      <c r="EX61" s="674"/>
      <c r="EY61" s="631" t="s">
        <v>1188</v>
      </c>
      <c r="EZ61" s="631" t="s">
        <v>1188</v>
      </c>
      <c r="FA61" s="675"/>
      <c r="FB61" s="648">
        <v>0</v>
      </c>
      <c r="FC61" s="676" t="s">
        <v>1700</v>
      </c>
      <c r="FD61" s="647" t="s">
        <v>1012</v>
      </c>
      <c r="FE61" s="648"/>
      <c r="FF61" s="652" t="s">
        <v>1379</v>
      </c>
      <c r="FG61" s="563" t="s">
        <v>1701</v>
      </c>
      <c r="FH61" s="631" t="str">
        <f t="shared" si="0"/>
        <v>A</v>
      </c>
      <c r="FI61" s="677">
        <f t="shared" si="1"/>
        <v>3.8888888888888888</v>
      </c>
      <c r="FJ61" s="678">
        <f t="shared" si="2"/>
        <v>4</v>
      </c>
      <c r="FK61" s="679">
        <f t="shared" si="3"/>
        <v>4</v>
      </c>
      <c r="FL61" s="680">
        <f t="shared" si="4"/>
        <v>3.6666666666666665</v>
      </c>
      <c r="FM61" s="681">
        <v>2</v>
      </c>
      <c r="FN61" s="430">
        <v>2020</v>
      </c>
      <c r="FO61" s="686" t="s">
        <v>3871</v>
      </c>
      <c r="FP61" s="557" t="s">
        <v>3872</v>
      </c>
      <c r="FQ61" s="430">
        <v>2</v>
      </c>
      <c r="FR61" s="682" t="s">
        <v>1285</v>
      </c>
      <c r="FS61" s="369">
        <v>2</v>
      </c>
      <c r="FT61" s="430">
        <v>2020</v>
      </c>
      <c r="FU61" s="572" t="s">
        <v>3873</v>
      </c>
      <c r="FV61" s="369">
        <v>2</v>
      </c>
      <c r="FW61" s="430">
        <v>2011</v>
      </c>
      <c r="FX61" s="573" t="s">
        <v>3874</v>
      </c>
      <c r="FY61" s="369">
        <v>2</v>
      </c>
      <c r="FZ61" s="574">
        <v>2013</v>
      </c>
      <c r="GA61" s="470" t="s">
        <v>3875</v>
      </c>
      <c r="GB61" s="521" t="s">
        <v>3876</v>
      </c>
      <c r="GC61" s="369">
        <v>3</v>
      </c>
      <c r="GD61" s="430">
        <v>2014</v>
      </c>
      <c r="GE61" s="686" t="s">
        <v>3877</v>
      </c>
      <c r="GF61" s="573" t="s">
        <v>3878</v>
      </c>
      <c r="GG61" s="369">
        <v>3</v>
      </c>
      <c r="GH61" s="430">
        <v>2014</v>
      </c>
      <c r="GI61" s="686" t="s">
        <v>3879</v>
      </c>
      <c r="GJ61" s="573" t="s">
        <v>3878</v>
      </c>
      <c r="GK61" s="369">
        <v>2</v>
      </c>
      <c r="GL61" s="430">
        <v>2018</v>
      </c>
      <c r="GM61" s="686" t="s">
        <v>3880</v>
      </c>
      <c r="GN61" s="572" t="s">
        <v>3881</v>
      </c>
      <c r="GO61" s="871">
        <v>1</v>
      </c>
      <c r="GP61" s="730" t="s">
        <v>3882</v>
      </c>
      <c r="GQ61" s="890">
        <v>1</v>
      </c>
      <c r="GR61" s="890">
        <v>0</v>
      </c>
      <c r="GS61" s="890">
        <v>0</v>
      </c>
      <c r="GT61" s="891">
        <v>0</v>
      </c>
      <c r="GU61" s="581">
        <v>1</v>
      </c>
      <c r="GV61" s="730" t="s">
        <v>3882</v>
      </c>
      <c r="GW61" s="890">
        <v>0</v>
      </c>
      <c r="GX61" s="891">
        <v>0</v>
      </c>
      <c r="GY61" s="874">
        <v>0</v>
      </c>
      <c r="GZ61" s="582" t="s">
        <v>1188</v>
      </c>
      <c r="HA61" s="583" t="s">
        <v>1293</v>
      </c>
      <c r="HB61" s="584">
        <v>1</v>
      </c>
      <c r="HC61" s="585">
        <v>2</v>
      </c>
      <c r="HD61" s="586" t="s">
        <v>3883</v>
      </c>
      <c r="HE61" s="471" t="s">
        <v>3884</v>
      </c>
      <c r="HF61" s="587">
        <v>1987</v>
      </c>
      <c r="HG61" s="587">
        <v>2000</v>
      </c>
      <c r="HH61" s="588">
        <v>2</v>
      </c>
      <c r="HI61" s="586" t="s">
        <v>3885</v>
      </c>
      <c r="HJ61" s="578" t="s">
        <v>3886</v>
      </c>
      <c r="HK61" s="691">
        <v>1997</v>
      </c>
      <c r="HL61" s="692">
        <v>2</v>
      </c>
      <c r="HM61" s="591" t="s">
        <v>3887</v>
      </c>
      <c r="HN61" s="592">
        <v>1951</v>
      </c>
      <c r="HO61" s="681" t="s">
        <v>1188</v>
      </c>
      <c r="HP61" s="574" t="s">
        <v>1188</v>
      </c>
      <c r="HQ61" s="472" t="str">
        <f t="shared" si="5"/>
        <v>-</v>
      </c>
      <c r="HR61" s="593" t="s">
        <v>1188</v>
      </c>
      <c r="HS61" s="574" t="s">
        <v>1188</v>
      </c>
      <c r="HT61" s="574" t="s">
        <v>1188</v>
      </c>
      <c r="HU61" s="574" t="s">
        <v>1188</v>
      </c>
      <c r="HV61" s="574" t="s">
        <v>1188</v>
      </c>
      <c r="HW61" s="574" t="s">
        <v>1188</v>
      </c>
      <c r="HX61" s="574" t="s">
        <v>1188</v>
      </c>
      <c r="HY61" s="574" t="s">
        <v>1188</v>
      </c>
      <c r="HZ61" s="574" t="s">
        <v>1188</v>
      </c>
      <c r="IA61" s="574" t="s">
        <v>1188</v>
      </c>
      <c r="IB61" s="574" t="s">
        <v>1188</v>
      </c>
      <c r="IC61" s="574" t="s">
        <v>1188</v>
      </c>
      <c r="ID61" s="681" t="s">
        <v>1188</v>
      </c>
      <c r="IE61" s="369" t="s">
        <v>1188</v>
      </c>
      <c r="IF61" s="574" t="s">
        <v>1188</v>
      </c>
      <c r="IG61" s="472" t="str">
        <f t="shared" si="6"/>
        <v>-</v>
      </c>
      <c r="IH61" s="609">
        <v>0.87427798188280503</v>
      </c>
      <c r="II61" s="694">
        <v>0.85909447409926787</v>
      </c>
      <c r="IJ61" s="695">
        <v>0.90439515562876993</v>
      </c>
      <c r="IK61" s="696">
        <v>0.80166730376512041</v>
      </c>
      <c r="IL61" s="696">
        <v>0.88451910803897948</v>
      </c>
      <c r="IM61" s="697">
        <v>0.84579632896420187</v>
      </c>
      <c r="IN61" s="599">
        <v>3</v>
      </c>
      <c r="IO61" s="600">
        <v>1</v>
      </c>
      <c r="IP61" s="601">
        <v>1</v>
      </c>
      <c r="IQ61" s="600">
        <v>40</v>
      </c>
      <c r="IR61" s="587">
        <v>60</v>
      </c>
      <c r="IS61" s="601">
        <v>100</v>
      </c>
      <c r="IT61" s="599" t="s">
        <v>1188</v>
      </c>
      <c r="IU61" s="600" t="s">
        <v>1188</v>
      </c>
      <c r="IV61" s="587" t="s">
        <v>1188</v>
      </c>
      <c r="IW61" s="601" t="s">
        <v>1188</v>
      </c>
      <c r="IX61" s="602" t="s">
        <v>1188</v>
      </c>
      <c r="IY61" s="681">
        <v>1</v>
      </c>
      <c r="IZ61" s="603" t="s">
        <v>3888</v>
      </c>
      <c r="JA61" s="681">
        <v>2</v>
      </c>
      <c r="JB61" s="771" t="s">
        <v>3889</v>
      </c>
      <c r="JC61" s="681">
        <v>2</v>
      </c>
      <c r="JD61" s="430">
        <v>1</v>
      </c>
      <c r="JE61" s="686" t="s">
        <v>3890</v>
      </c>
      <c r="JF61" s="557" t="s">
        <v>3891</v>
      </c>
      <c r="JG61" s="592">
        <v>2017</v>
      </c>
      <c r="JH61" s="681">
        <v>1</v>
      </c>
      <c r="JI61" s="430">
        <v>1</v>
      </c>
      <c r="JJ61" s="686" t="s">
        <v>3892</v>
      </c>
      <c r="JK61" s="798" t="s">
        <v>3893</v>
      </c>
      <c r="JL61" s="592">
        <v>2020</v>
      </c>
      <c r="JM61" s="369">
        <v>1</v>
      </c>
      <c r="JN61" s="430">
        <v>2</v>
      </c>
      <c r="JO61" s="430">
        <v>1</v>
      </c>
      <c r="JP61" s="686" t="s">
        <v>3894</v>
      </c>
      <c r="JQ61" s="798" t="s">
        <v>3895</v>
      </c>
      <c r="JR61" s="592">
        <v>2018</v>
      </c>
      <c r="JS61" s="369">
        <v>2</v>
      </c>
      <c r="JT61" s="430">
        <v>3</v>
      </c>
      <c r="JU61" s="686" t="s">
        <v>3896</v>
      </c>
      <c r="JV61" s="798" t="s">
        <v>3897</v>
      </c>
      <c r="JW61" s="592">
        <v>2019</v>
      </c>
      <c r="JX61" s="606">
        <v>2</v>
      </c>
      <c r="JY61" s="750" t="s">
        <v>3898</v>
      </c>
      <c r="JZ61" s="606">
        <v>2019</v>
      </c>
      <c r="KA61" s="606">
        <f t="shared" si="7"/>
        <v>4</v>
      </c>
      <c r="KB61" s="606">
        <v>1</v>
      </c>
      <c r="KC61" s="606">
        <v>2</v>
      </c>
      <c r="KD61" s="606">
        <v>1</v>
      </c>
      <c r="KE61" s="606"/>
      <c r="KF61" s="606">
        <f t="shared" si="8"/>
        <v>1</v>
      </c>
      <c r="KG61" s="606">
        <v>1</v>
      </c>
      <c r="KH61" s="606"/>
      <c r="KI61" s="606"/>
      <c r="KJ61" s="606"/>
      <c r="KK61" s="606">
        <v>1</v>
      </c>
      <c r="KL61" s="606">
        <v>1</v>
      </c>
      <c r="KM61" s="608">
        <f t="shared" si="9"/>
        <v>0.88586258888244629</v>
      </c>
      <c r="KN61" s="609">
        <v>1.9293129444122314</v>
      </c>
      <c r="KO61" s="609">
        <v>98.557693481445313</v>
      </c>
      <c r="KP61" s="610">
        <v>7</v>
      </c>
      <c r="KQ61" s="608">
        <f t="shared" si="10"/>
        <v>0.93061628341674807</v>
      </c>
      <c r="KR61" s="609">
        <v>2.1530814170837402</v>
      </c>
      <c r="KS61" s="609">
        <v>99.038459777832031</v>
      </c>
      <c r="KT61" s="610">
        <v>9</v>
      </c>
      <c r="KU61" s="610">
        <v>86</v>
      </c>
      <c r="KV61" s="498" t="s">
        <v>1659</v>
      </c>
      <c r="KW61" s="606" t="s">
        <v>3836</v>
      </c>
      <c r="KX61" s="700" t="str">
        <f t="shared" ca="1" si="11"/>
        <v>A</v>
      </c>
      <c r="KY61" s="701">
        <f t="shared" ca="1" si="12"/>
        <v>0.89141199338751897</v>
      </c>
      <c r="KZ61" s="702">
        <f t="shared" ca="1" si="13"/>
        <v>0.86424235294117646</v>
      </c>
      <c r="LA61" s="703">
        <f t="shared" ca="1" si="54"/>
        <v>0.89636190476190469</v>
      </c>
      <c r="LB61" s="703">
        <f t="shared" ca="1" si="92"/>
        <v>0.84226666666666672</v>
      </c>
      <c r="LC61" s="704">
        <f t="shared" ca="1" si="93"/>
        <v>0.9627770491803278</v>
      </c>
      <c r="LD61" s="696" cm="1">
        <f t="array" aca="1" ref="LD61" ca="1">INDIRECT(LD$203&amp;ROW())*LD$205</f>
        <v>8</v>
      </c>
      <c r="LE61" s="696" cm="1">
        <f t="array" aca="1" ref="LE61" ca="1">INDIRECT(LE$203&amp;ROW())*LE$205</f>
        <v>12</v>
      </c>
      <c r="LF61" s="696" cm="1">
        <f t="array" aca="1" ref="LF61" ca="1">INDIRECT(LF$203&amp;ROW())*LF$205</f>
        <v>12</v>
      </c>
      <c r="LG61" s="696" cm="1">
        <f t="array" aca="1" ref="LG61" ca="1">INDIRECT(LG$203&amp;ROW())*LG$205</f>
        <v>3</v>
      </c>
      <c r="LH61" s="696" cm="1">
        <f t="array" aca="1" ref="LH61" ca="1">INDIRECT(LH$203&amp;ROW())*LH$205</f>
        <v>0</v>
      </c>
      <c r="LI61" s="696" cm="1">
        <f t="array" aca="1" ref="LI61" ca="1">INDIRECT(LI$203&amp;ROW())*LI$205</f>
        <v>3</v>
      </c>
      <c r="LJ61" s="696" cm="1">
        <f t="array" aca="1" ref="LJ61" ca="1">INDIRECT(LJ$203&amp;ROW())*LJ$205</f>
        <v>3</v>
      </c>
      <c r="LK61" s="696" cm="1">
        <f t="array" aca="1" ref="LK61" ca="1">INDIRECT(LK$203&amp;ROW())*LK$205</f>
        <v>3</v>
      </c>
      <c r="LL61" s="696" cm="1">
        <f t="array" aca="1" ref="LL61" ca="1">INDIRECT(LL$203&amp;ROW())*LL$205</f>
        <v>3</v>
      </c>
      <c r="LM61" s="696" cm="1">
        <f t="array" aca="1" ref="LM61" ca="1">INDIRECT(LM$203&amp;ROW())*LM$205</f>
        <v>6</v>
      </c>
      <c r="LN61" s="696" cm="1">
        <f t="array" aca="1" ref="LN61" ca="1">INDIRECT(LN$203&amp;ROW())*LN$205</f>
        <v>3</v>
      </c>
      <c r="LO61" s="696" cm="1">
        <f t="array" aca="1" ref="LO61" ca="1">INDIRECT(LO$203&amp;ROW())*LO$205</f>
        <v>0</v>
      </c>
      <c r="LP61" s="696" cm="1">
        <f t="array" aca="1" ref="LP61" ca="1">INDIRECT(LP$203&amp;ROW())*LP$205</f>
        <v>4</v>
      </c>
      <c r="LQ61" s="696" cm="1">
        <f t="array" aca="1" ref="LQ61" ca="1">IF(INDIRECT(LQ$203&amp;ROW())="-",0,INDIRECT(LQ$203&amp;ROW())*LQ$205)</f>
        <v>5.4606000000000003</v>
      </c>
      <c r="LR61" s="696" cm="1">
        <f t="array" aca="1" ref="LR61" ca="1">INDIRECT(LR$203&amp;ROW())*LR$205</f>
        <v>8</v>
      </c>
      <c r="LS61" s="696" cm="1">
        <f t="array" aca="1" ref="LS61" ca="1">IF(INDIRECT(LS$203&amp;ROW())="-",0,INDIRECT(LS$203&amp;ROW())*LS$205)</f>
        <v>5.8235999999999999</v>
      </c>
      <c r="LT61" s="696" cm="1">
        <f t="array" aca="1" ref="LT61" ca="1">INDIRECT(LT$203&amp;ROW())*LT$205</f>
        <v>4</v>
      </c>
      <c r="LU61" s="696" cm="1">
        <f t="array" aca="1" ref="LU61" ca="1">INDIRECT(LU$203&amp;ROW())*LU$205</f>
        <v>2</v>
      </c>
      <c r="LV61" s="696" cm="1">
        <f t="array" aca="1" ref="LV61" ca="1">INDIRECT(LV$203&amp;ROW())*LV$205</f>
        <v>3</v>
      </c>
      <c r="LW61" s="696" cm="1">
        <f t="array" aca="1" ref="LW61" ca="1">INDIRECT(LW$203&amp;ROW())*LW$205</f>
        <v>2</v>
      </c>
      <c r="LX61" s="696" cm="1">
        <f t="array" aca="1" ref="LX61" ca="1">INDIRECT(LX$203&amp;ROW())*LX$205</f>
        <v>2</v>
      </c>
      <c r="LY61" s="696" cm="1">
        <f t="array" aca="1" ref="LY61" ca="1">IF(INDIRECT(LY$203&amp;ROW())="-",0,INDIRECT(LY$203&amp;ROW())*LY$205)</f>
        <v>5.7144000000000004</v>
      </c>
      <c r="LZ61" s="696" cm="1">
        <f t="array" aca="1" ref="LZ61" ca="1">INDIRECT(LZ$203&amp;ROW())*LZ$205</f>
        <v>2</v>
      </c>
      <c r="MA61" s="696" cm="1">
        <f t="array" aca="1" ref="MA61" ca="1">INDIRECT(MA$203&amp;ROW())*MA$205</f>
        <v>4</v>
      </c>
      <c r="MB61" s="696" cm="1">
        <f t="array" aca="1" ref="MB61" ca="1">INDIRECT(MB$203&amp;ROW())*MB$205</f>
        <v>4</v>
      </c>
      <c r="MC61" s="696" cm="1">
        <f t="array" aca="1" ref="MC61" ca="1">IF($MB61=0,0,INDIRECT(MC$203&amp;ROW())*MC$205)</f>
        <v>0.5</v>
      </c>
      <c r="MD61" s="696" cm="1">
        <f t="array" aca="1" ref="MD61" ca="1">IF($MB61=0,0,INDIRECT(MD$203&amp;ROW())*MD$205)</f>
        <v>0</v>
      </c>
      <c r="ME61" s="696" cm="1">
        <f t="array" aca="1" ref="ME61" ca="1">IF($MB61=0,0,INDIRECT(ME$203&amp;ROW())*ME$205)</f>
        <v>0</v>
      </c>
      <c r="MF61" s="696" cm="1">
        <f t="array" aca="1" ref="MF61" ca="1">IF($MB61=0,0,INDIRECT(MF$203&amp;ROW())*MF$205)</f>
        <v>0</v>
      </c>
      <c r="MG61" s="696" cm="1">
        <f t="array" aca="1" ref="MG61" ca="1">INDIRECT(MG$203&amp;ROW())*MG$205</f>
        <v>4</v>
      </c>
      <c r="MH61" s="696" cm="1">
        <f t="array" aca="1" ref="MH61" ca="1">IF($MG61=0,0,INDIRECT(MH$203&amp;ROW())*MH$205)</f>
        <v>0</v>
      </c>
      <c r="MI61" s="696" cm="1">
        <f t="array" aca="1" ref="MI61" ca="1">IF($MG61=0,0,INDIRECT(MI$203&amp;ROW())*MI$205)</f>
        <v>0</v>
      </c>
      <c r="MJ61" s="696" cm="1">
        <f t="array" aca="1" ref="MJ61" ca="1">INDIRECT(MJ$203&amp;ROW())*MJ$205</f>
        <v>0</v>
      </c>
      <c r="MK61" s="696" cm="1">
        <f t="array" aca="1" ref="MK61" ca="1">INDIRECT(MK$203&amp;ROW())*MK$205</f>
        <v>4</v>
      </c>
      <c r="ML61" s="696" cm="1">
        <f t="array" aca="1" ref="ML61" ca="1">INDIRECT(ML$203&amp;ROW())*ML$205</f>
        <v>6</v>
      </c>
      <c r="MM61" s="696" cm="1">
        <f t="array" aca="1" ref="MM61" ca="1">INDIRECT(MM$203&amp;ROW())*MM$205</f>
        <v>6</v>
      </c>
      <c r="MN61" s="696" cm="1">
        <f t="array" aca="1" ref="MN61" ca="1">INDIRECT(MN$203&amp;ROW())*MN$205</f>
        <v>8</v>
      </c>
      <c r="MO61" s="696" cm="1">
        <f t="array" aca="1" ref="MO61" ca="1">INDIRECT(MO$203&amp;ROW())*MO$205</f>
        <v>2</v>
      </c>
      <c r="MP61" s="696" cm="1">
        <f t="array" aca="1" ref="MP61" ca="1">INDIRECT(MP$203&amp;ROW())*MP$205</f>
        <v>2</v>
      </c>
      <c r="MQ61" s="696" cm="1">
        <f t="array" aca="1" ref="MQ61" ca="1">INDIRECT(MQ$203&amp;ROW())*MQ$205</f>
        <v>2</v>
      </c>
      <c r="MR61" s="696" cm="1">
        <f t="array" aca="1" ref="MR61" ca="1">INDIRECT(MR$203&amp;ROW())*MR$205</f>
        <v>2</v>
      </c>
      <c r="MS61" s="696" cm="1">
        <f t="array" aca="1" ref="MS61" ca="1">INDIRECT(MS$203&amp;ROW())*MS$205</f>
        <v>2</v>
      </c>
      <c r="MT61" s="696" cm="1">
        <f t="array" aca="1" ref="MT61" ca="1">INDIRECT(MT$203&amp;ROW())*MT$205</f>
        <v>3</v>
      </c>
      <c r="MU61" s="696" cm="1">
        <f t="array" aca="1" ref="MU61" ca="1">INDIRECT(MU$203&amp;ROW())*MU$205</f>
        <v>2</v>
      </c>
      <c r="MV61" s="696" cm="1">
        <f t="array" aca="1" ref="MV61" ca="1">IF(INDIRECT(MV$203&amp;ROW())="-",0,INDIRECT(MV$203&amp;ROW())*MV$205)</f>
        <v>5.7294</v>
      </c>
      <c r="MW61" s="696" cm="1">
        <f t="array" aca="1" ref="MW61" ca="1">INDIRECT(MW$203&amp;ROW())*MW$205</f>
        <v>2</v>
      </c>
      <c r="MX61" s="696" cm="1">
        <f t="array" aca="1" ref="MX61" ca="1">INDIRECT(MX$203&amp;ROW())*MX$205</f>
        <v>4</v>
      </c>
      <c r="MY61" s="696" cm="1">
        <f t="array" aca="1" ref="MY61" ca="1">INDIRECT(MY$203&amp;ROW())*MY$205</f>
        <v>8</v>
      </c>
      <c r="NA61" s="701">
        <f t="shared" si="16"/>
        <v>0.82707560975609751</v>
      </c>
      <c r="NB61" s="617">
        <f t="shared" si="17"/>
        <v>0.85504285714285722</v>
      </c>
      <c r="NC61" s="695">
        <f t="shared" si="18"/>
        <v>0.53479999999999994</v>
      </c>
      <c r="ND61" s="697">
        <f t="shared" si="19"/>
        <v>0.96129259259259259</v>
      </c>
      <c r="NE61" s="694">
        <f t="shared" si="20"/>
        <v>0.79455276487288684</v>
      </c>
      <c r="NF61" s="682" t="str">
        <f t="shared" si="21"/>
        <v>A</v>
      </c>
      <c r="NH61" s="606" t="s">
        <v>3836</v>
      </c>
      <c r="NI61" s="563" t="str">
        <f t="shared" si="22"/>
        <v>A</v>
      </c>
      <c r="NJ61" s="563" t="str">
        <f t="shared" si="23"/>
        <v>A</v>
      </c>
      <c r="NK61" s="563" t="str">
        <f t="shared" ca="1" si="24"/>
        <v>A</v>
      </c>
      <c r="NL61" s="563" t="str">
        <f t="shared" ca="1" si="25"/>
        <v>A</v>
      </c>
      <c r="NM61" s="563" t="str">
        <f t="shared" ca="1" si="26"/>
        <v>A</v>
      </c>
      <c r="NN61" s="563" t="str">
        <f t="shared" ca="1" si="55"/>
        <v>A</v>
      </c>
      <c r="NO61" s="563" t="str">
        <f t="shared" ca="1" si="56"/>
        <v>A</v>
      </c>
      <c r="NP61" s="606" t="str">
        <f t="shared" si="27"/>
        <v>Yes</v>
      </c>
      <c r="NQ61" s="682" t="str">
        <f t="shared" si="28"/>
        <v>Yes</v>
      </c>
      <c r="NR61" s="682" t="e">
        <f>IF(OR(AND(NI61="A",OR(NJ61="C",NJ61="D")),AND(NI61="A",OR(#REF!="C",#REF!="D")),AND(NI61="B",OR(NJ61="D",#REF!="D")),AND(OR(NI61="C",NI61="D"),OR(NJ61="A",NJ61="B")),AND(OR(NI61="C",NI61="D"),OR(#REF!="A",#REF!="B")),AND(OR(NJ61="A",#REF!="A",NJ61="B",#REF!="B"),OR(NP61="-",NQ61="-")),AND(OR(NJ61="C",#REF!="C",NJ61="D",#REF!="D"),NP61="Yes")),"Yes","-")</f>
        <v>#REF!</v>
      </c>
      <c r="NS61" s="607"/>
      <c r="NT61" s="619">
        <f t="shared" si="29"/>
        <v>0.94520000000000004</v>
      </c>
      <c r="NU61" s="619">
        <f t="shared" si="30"/>
        <v>0.79455276487288684</v>
      </c>
      <c r="NV61" s="619">
        <f t="shared" ca="1" si="31"/>
        <v>0.89141199338751897</v>
      </c>
      <c r="NW61" s="619">
        <f t="shared" ca="1" si="57"/>
        <v>0.81078655474510986</v>
      </c>
      <c r="NX61" s="619">
        <f t="shared" ca="1" si="58"/>
        <v>0.78219014088347516</v>
      </c>
      <c r="NY61" s="620">
        <f t="shared" ca="1" si="59"/>
        <v>0.81838271473171131</v>
      </c>
      <c r="NZ61" s="620">
        <f t="shared" ca="1" si="60"/>
        <v>0.78645744168051912</v>
      </c>
      <c r="OA61" s="705">
        <v>0.35599999999999998</v>
      </c>
      <c r="OB61" s="706">
        <v>28</v>
      </c>
      <c r="OC61" s="494"/>
      <c r="OE61" s="606" t="s">
        <v>3836</v>
      </c>
      <c r="OF61" s="700" t="str">
        <f t="shared" ca="1" si="32"/>
        <v>A</v>
      </c>
      <c r="OG61" s="701">
        <f t="shared" ca="1" si="61"/>
        <v>0.81078655474510986</v>
      </c>
      <c r="OH61" s="705">
        <f t="shared" ca="1" si="33"/>
        <v>0.83252919609544473</v>
      </c>
      <c r="OI61" s="696">
        <f t="shared" ca="1" si="34"/>
        <v>0.8606100918444165</v>
      </c>
      <c r="OJ61" s="696">
        <f t="shared" ca="1" si="35"/>
        <v>0.5830128085440085</v>
      </c>
      <c r="OK61" s="697">
        <f t="shared" ca="1" si="36"/>
        <v>0.9669941224965698</v>
      </c>
      <c r="OL61" s="696" cm="1">
        <f t="array" aca="1" ref="OL61" ca="1">INDIRECT(OL$203&amp;ROW())*OL$205</f>
        <v>1.4956</v>
      </c>
      <c r="OM61" s="696" cm="1">
        <f t="array" aca="1" ref="OM61" ca="1">INDIRECT(OM$203&amp;ROW())*OM$205</f>
        <v>1.8092999999999999</v>
      </c>
      <c r="ON61" s="696" cm="1">
        <f t="array" aca="1" ref="ON61" ca="1">INDIRECT(ON$203&amp;ROW())*ON$205</f>
        <v>2.1842999999999999</v>
      </c>
      <c r="OO61" s="696" cm="1">
        <f t="array" aca="1" ref="OO61" ca="1">INDIRECT(OO$203&amp;ROW())*OO$205</f>
        <v>1.0790999999999999</v>
      </c>
      <c r="OP61" s="696" cm="1">
        <f t="array" aca="1" ref="OP61" ca="1">INDIRECT(OP$203&amp;ROW())*OP$205</f>
        <v>0</v>
      </c>
      <c r="OQ61" s="696" cm="1">
        <f t="array" aca="1" ref="OQ61" ca="1">INDIRECT(OQ$203&amp;ROW())*OQ$205</f>
        <v>1.5849</v>
      </c>
      <c r="OR61" s="696" cm="1">
        <f t="array" aca="1" ref="OR61" ca="1">INDIRECT(OR$203&amp;ROW())*OR$205</f>
        <v>1.4141999999999999</v>
      </c>
      <c r="OS61" s="696" cm="1">
        <f t="array" aca="1" ref="OS61" ca="1">INDIRECT(OS$203&amp;ROW())*OS$205</f>
        <v>1.5387</v>
      </c>
      <c r="OT61" s="696" cm="1">
        <f t="array" aca="1" ref="OT61" ca="1">INDIRECT(OT$203&amp;ROW())*OT$205</f>
        <v>1.4727000000000001</v>
      </c>
      <c r="OU61" s="696" cm="1">
        <f t="array" aca="1" ref="OU61" ca="1">INDIRECT(OU$203&amp;ROW())*OU$205</f>
        <v>1.9304999999999999</v>
      </c>
      <c r="OV61" s="696" cm="1">
        <f t="array" aca="1" ref="OV61" ca="1">INDIRECT(OV$203&amp;ROW())*OV$205</f>
        <v>1.2161999999999999</v>
      </c>
      <c r="OW61" s="696" cm="1">
        <f t="array" aca="1" ref="OW61" ca="1">INDIRECT(OW$203&amp;ROW())*OW$205</f>
        <v>0</v>
      </c>
      <c r="OX61" s="696" cm="1">
        <f t="array" aca="1" ref="OX61" ca="1">INDIRECT(OX$203&amp;ROW())*OX$205</f>
        <v>1.3977999999999999</v>
      </c>
      <c r="OY61" s="696" cm="1">
        <f t="array" aca="1" ref="OY61" ca="1">IF(INDIRECT(OY$203&amp;ROW())="-",0,INDIRECT(OY$203&amp;ROW())*OY$205)</f>
        <v>0.64589797000000004</v>
      </c>
      <c r="OZ61" s="696" cm="1">
        <f t="array" aca="1" ref="OZ61" ca="1">INDIRECT(OZ$203&amp;ROW())*OZ$205</f>
        <v>1.4206000000000001</v>
      </c>
      <c r="PA61" s="696" cm="1">
        <f t="array" aca="1" ref="PA61" ca="1">IF(INDIRECT(PA$203&amp;ROW())="-",0,INDIRECT(PA$203&amp;ROW())*PA$205)</f>
        <v>0.85742803999999995</v>
      </c>
      <c r="PB61" s="705" cm="1">
        <f t="array" aca="1" ref="PB61" ca="1">INDIRECT(PB$203&amp;ROW())*PB$205</f>
        <v>1.5084</v>
      </c>
      <c r="PC61" s="696" cm="1">
        <f t="array" aca="1" ref="PC61" ca="1">INDIRECT(PC$203&amp;ROW())*PC$205</f>
        <v>1.3946000000000001</v>
      </c>
      <c r="PD61" s="696" cm="1">
        <f t="array" aca="1" ref="PD61" ca="1">INDIRECT(PD$203&amp;ROW())*PD$205</f>
        <v>2.2025999999999999</v>
      </c>
      <c r="PE61" s="696" cm="1">
        <f t="array" aca="1" ref="PE61" ca="1">INDIRECT(PE$203&amp;ROW())*PE$205</f>
        <v>1.28</v>
      </c>
      <c r="PF61" s="696" cm="1">
        <f t="array" aca="1" ref="PF61" ca="1">INDIRECT(PF$203&amp;ROW())*PF$205</f>
        <v>1.3308</v>
      </c>
      <c r="PG61" s="696" cm="1">
        <f t="array" aca="1" ref="PG61" ca="1">IF(INDIRECT(PG$203&amp;ROW())="-",0,INDIRECT(PG$203&amp;ROW())*PG$205)</f>
        <v>0.83335000000000004</v>
      </c>
      <c r="PH61" s="696" cm="1">
        <f t="array" aca="1" ref="PH61" ca="1">INDIRECT(PH$203&amp;ROW())*PH$205</f>
        <v>0.61699999999999999</v>
      </c>
      <c r="PI61" s="696" cm="1">
        <f t="array" aca="1" ref="PI61" ca="1">INDIRECT(PI$203&amp;ROW())*PI$205</f>
        <v>1.2145999999999999</v>
      </c>
      <c r="PJ61" s="696" cm="1">
        <f t="array" aca="1" ref="PJ61" ca="1">INDIRECT(PJ$203&amp;ROW())*PJ$205</f>
        <v>0.75980000000000003</v>
      </c>
      <c r="PK61" s="696" cm="1">
        <f t="array" aca="1" ref="PK61" ca="1">IF($PJ61=0,0,INDIRECT(PK$203&amp;ROW())*PK$205)</f>
        <v>0.52759999999999996</v>
      </c>
      <c r="PL61" s="696" cm="1">
        <f t="array" aca="1" ref="PL61" ca="1">IF($MPE61=0,0,INDIRECT(PL$203&amp;ROW())*PL$205)</f>
        <v>0</v>
      </c>
      <c r="PM61" s="696" cm="1">
        <f t="array" aca="1" ref="PM61" ca="1">IF($MPE61=0,0,INDIRECT(PM$203&amp;ROW())*PM$205)</f>
        <v>0</v>
      </c>
      <c r="PN61" s="696" cm="1">
        <f t="array" aca="1" ref="PN61" ca="1">IF($PJ61=0,0,INDIRECT(PN$203&amp;ROW())*PN$205)</f>
        <v>0</v>
      </c>
      <c r="PO61" s="696" cm="1">
        <f t="array" aca="1" ref="PO61" ca="1">INDIRECT(PO$203&amp;ROW())*PO$205</f>
        <v>0.73140000000000005</v>
      </c>
      <c r="PP61" s="696" cm="1">
        <f t="array" aca="1" ref="PP61" ca="1">IF($PO61=0,0,INDIRECT(PP$203&amp;ROW())*PP$205)</f>
        <v>0</v>
      </c>
      <c r="PQ61" s="696" cm="1">
        <f t="array" aca="1" ref="PQ61" ca="1">IF($PO61=0,0,INDIRECT(PQ$203&amp;ROW())*PQ$205)</f>
        <v>0</v>
      </c>
      <c r="PR61" s="696" cm="1">
        <f t="array" aca="1" ref="PR61" ca="1">INDIRECT(PR$203&amp;ROW())*PR$205</f>
        <v>0</v>
      </c>
      <c r="PS61" s="696" cm="1">
        <f t="array" aca="1" ref="PS61" ca="1">INDIRECT(PS$203&amp;ROW())*PS$205</f>
        <v>0.7389</v>
      </c>
      <c r="PT61" s="696" cm="1">
        <f t="array" aca="1" ref="PT61" ca="1">INDIRECT(PT$203&amp;ROW())*PT$205</f>
        <v>1.4406000000000001</v>
      </c>
      <c r="PU61" s="696" cm="1">
        <f t="array" aca="1" ref="PU61" ca="1">INDIRECT(PU$203&amp;ROW())*PU$205</f>
        <v>1.7696999999999998</v>
      </c>
      <c r="PV61" s="696" cm="1">
        <f t="array" aca="1" ref="PV61" ca="1">INDIRECT(PV$203&amp;ROW())*PV$205</f>
        <v>1.3932</v>
      </c>
      <c r="PW61" s="696" cm="1">
        <f t="array" aca="1" ref="PW61" ca="1">INDIRECT(PW$203&amp;ROW())*PW$205</f>
        <v>1.0658000000000001</v>
      </c>
      <c r="PX61" s="696" cm="1">
        <f t="array" aca="1" ref="PX61" ca="1">INDIRECT(PX$203&amp;ROW())*PX$205</f>
        <v>1.1714</v>
      </c>
      <c r="PY61" s="696" cm="1">
        <f t="array" aca="1" ref="PY61" ca="1">INDIRECT(PY$203&amp;ROW())*PY$205</f>
        <v>1.1866000000000001</v>
      </c>
      <c r="PZ61" s="696" cm="1">
        <f t="array" aca="1" ref="PZ61" ca="1">INDIRECT(PZ$203&amp;ROW())*PZ$205</f>
        <v>0.17430000000000001</v>
      </c>
      <c r="QA61" s="696" cm="1">
        <f t="array" aca="1" ref="QA61" ca="1">INDIRECT(QA$203&amp;ROW())*QA$205</f>
        <v>0.31659999999999999</v>
      </c>
      <c r="QB61" s="696" cm="1">
        <f t="array" aca="1" ref="QB61" ca="1">INDIRECT(QB$203&amp;ROW())*QB$205</f>
        <v>2.3948999999999998</v>
      </c>
      <c r="QC61" s="696" cm="1">
        <f t="array" aca="1" ref="QC61" ca="1">INDIRECT(QC$203&amp;ROW())*QC$205</f>
        <v>1.4259999999999999</v>
      </c>
      <c r="QD61" s="696" cm="1">
        <f t="array" aca="1" ref="QD61" ca="1">IF(INDIRECT(QD$203&amp;ROW())="-",0,INDIRECT(QD$203&amp;ROW())*QD$205)</f>
        <v>0.58640408999999993</v>
      </c>
      <c r="QE61" s="696" cm="1">
        <f t="array" aca="1" ref="QE61" ca="1">INDIRECT(QE$203&amp;ROW())*QE$205</f>
        <v>0.53280000000000005</v>
      </c>
      <c r="QF61" s="696" cm="1">
        <f t="array" aca="1" ref="QF61" ca="1">INDIRECT(QF$203&amp;ROW())*QF$205</f>
        <v>0.72440000000000004</v>
      </c>
      <c r="QG61" s="696" cm="1">
        <f t="array" aca="1" ref="QG61" ca="1">INDIRECT(QG$203&amp;ROW())*QG$205</f>
        <v>1.4996</v>
      </c>
      <c r="QI61" s="606" t="s">
        <v>3836</v>
      </c>
      <c r="QJ61" s="700" t="str">
        <f t="shared" ca="1" si="37"/>
        <v>A</v>
      </c>
      <c r="QK61" s="701">
        <f t="shared" ca="1" si="62"/>
        <v>0.78219014088347516</v>
      </c>
      <c r="QL61" s="705">
        <f t="shared" ca="1" si="94"/>
        <v>0.90207788096953712</v>
      </c>
      <c r="QM61" s="696">
        <f t="shared" ca="1" si="95"/>
        <v>0.81201743568828255</v>
      </c>
      <c r="QN61" s="696">
        <f t="shared" ca="1" si="40"/>
        <v>0.47269545528593404</v>
      </c>
      <c r="QO61" s="697">
        <f t="shared" ca="1" si="41"/>
        <v>0.94196979159014715</v>
      </c>
      <c r="QP61" s="696" cm="1">
        <f t="array" aca="1" ref="QP61" ca="1">INDIRECT(QP$203&amp;ROW())*QP$205</f>
        <v>6.6903293490763766E-2</v>
      </c>
      <c r="QQ61" s="696" cm="1">
        <f t="array" aca="1" ref="QQ61" ca="1">INDIRECT(QQ$203&amp;ROW())*QQ$205</f>
        <v>0.38255889885567651</v>
      </c>
      <c r="QR61" s="696" cm="1">
        <f t="array" aca="1" ref="QR61" ca="1">INDIRECT(QR$203&amp;ROW())*QR$205</f>
        <v>0.22634714497193864</v>
      </c>
      <c r="QS61" s="696" cm="1">
        <f t="array" aca="1" ref="QS61" ca="1">INDIRECT(QS$203&amp;ROW())*QS$205</f>
        <v>0.22471360933801068</v>
      </c>
      <c r="QT61" s="696" cm="1">
        <f t="array" aca="1" ref="QT61" ca="1">INDIRECT(QT$203&amp;ROW())*QT$205</f>
        <v>0</v>
      </c>
      <c r="QU61" s="696" cm="1">
        <f t="array" aca="1" ref="QU61" ca="1">INDIRECT(QU$203&amp;ROW())*QU$205</f>
        <v>0.53329206883563263</v>
      </c>
      <c r="QV61" s="696" cm="1">
        <f t="array" aca="1" ref="QV61" ca="1">INDIRECT(QV$203&amp;ROW())*QV$205</f>
        <v>0.24117831443907087</v>
      </c>
      <c r="QW61" s="696" cm="1">
        <f t="array" aca="1" ref="QW61" ca="1">INDIRECT(QW$203&amp;ROW())*QW$205</f>
        <v>0.53099416374332975</v>
      </c>
      <c r="QX61" s="696" cm="1">
        <f t="array" aca="1" ref="QX61" ca="1">INDIRECT(QX$203&amp;ROW())*QX$205</f>
        <v>0.60640894423913805</v>
      </c>
      <c r="QY61" s="696" cm="1">
        <f t="array" aca="1" ref="QY61" ca="1">INDIRECT(QY$203&amp;ROW())*QY$205</f>
        <v>0.13540247513535897</v>
      </c>
      <c r="QZ61" s="696" cm="1">
        <f t="array" aca="1" ref="QZ61" ca="1">INDIRECT(QZ$203&amp;ROW())*QZ$205</f>
        <v>0.27613248380770827</v>
      </c>
      <c r="RA61" s="696" cm="1">
        <f t="array" aca="1" ref="RA61" ca="1">INDIRECT(RA$203&amp;ROW())*RA$205</f>
        <v>0</v>
      </c>
      <c r="RB61" s="696" cm="1">
        <f t="array" aca="1" ref="RB61" ca="1">INDIRECT(RB$203&amp;ROW())*RB$205</f>
        <v>0.11461142513892485</v>
      </c>
      <c r="RC61" s="696" cm="1">
        <f t="array" aca="1" ref="RC61" ca="1">IF(INDIRECT(RC$203&amp;ROW())="-",0,INDIRECT(RC$203&amp;ROW())*RC$205)</f>
        <v>7.6365230674383611E-2</v>
      </c>
      <c r="RD61" s="696" cm="1">
        <f t="array" aca="1" ref="RD61" ca="1">INDIRECT(RD$203&amp;ROW())*RD$205</f>
        <v>7.1442097940886296E-2</v>
      </c>
      <c r="RE61" s="696" cm="1">
        <f t="array" aca="1" ref="RE61" ca="1">IF(INDIRECT(RE$203&amp;ROW())="-",0,INDIRECT(RE$203&amp;ROW())*RE$205)</f>
        <v>6.1428341963818876E-2</v>
      </c>
      <c r="RF61" s="705" cm="1">
        <f t="array" aca="1" ref="RF61" ca="1">INDIRECT(RF$203&amp;ROW())*RF$205</f>
        <v>0.10613798880649605</v>
      </c>
      <c r="RG61" s="696" cm="1">
        <f t="array" aca="1" ref="RG61" ca="1">INDIRECT(RG$203&amp;ROW())*RG$205</f>
        <v>0.27650466908360405</v>
      </c>
      <c r="RH61" s="696" cm="1">
        <f t="array" aca="1" ref="RH61" ca="1">INDIRECT(RH$203&amp;ROW())*RH$205</f>
        <v>8.7581521170816884E-2</v>
      </c>
      <c r="RI61" s="696" cm="1">
        <f t="array" aca="1" ref="RI61" ca="1">INDIRECT(RI$203&amp;ROW())*RI$205</f>
        <v>0.21539378250062202</v>
      </c>
      <c r="RJ61" s="696" cm="1">
        <f t="array" aca="1" ref="RJ61" ca="1">INDIRECT(RJ$203&amp;ROW())*RJ$205</f>
        <v>0.12226723336432462</v>
      </c>
      <c r="RK61" s="696" cm="1">
        <f t="array" aca="1" ref="RK61" ca="1">IF(INDIRECT(RK$203&amp;ROW())="-",0,INDIRECT(RK$203&amp;ROW())*RK$205)</f>
        <v>5.7545530764404475E-2</v>
      </c>
      <c r="RL61" s="696" cm="1">
        <f t="array" aca="1" ref="RL61" ca="1">INDIRECT(RL$203&amp;ROW())*RL$205</f>
        <v>0.11262003659234653</v>
      </c>
      <c r="RM61" s="696" cm="1">
        <f t="array" aca="1" ref="RM61" ca="1">INDIRECT(RM$203&amp;ROW())*RM$205</f>
        <v>2.9987460729532761E-2</v>
      </c>
      <c r="RN61" s="696" cm="1">
        <f t="array" aca="1" ref="RN61" ca="1">INDIRECT(RN$203&amp;ROW())*RN$205</f>
        <v>9.3820613050938681E-2</v>
      </c>
      <c r="RO61" s="696" cm="1">
        <f t="array" aca="1" ref="RO61" ca="1">IF($RN61=0,0,INDIRECT(RO$203&amp;ROW())*RO$205)</f>
        <v>7.0312542939625605E-2</v>
      </c>
      <c r="RP61" s="696" cm="1">
        <f t="array" aca="1" ref="RP61" ca="1">IF($RN61=0,0,INDIRECT(RP$203&amp;ROW())*RP$205)</f>
        <v>0</v>
      </c>
      <c r="RQ61" s="696" cm="1">
        <f t="array" aca="1" ref="RQ61" ca="1">IF($RN61=0,0,INDIRECT(RQ$203&amp;ROW())*RQ$205)</f>
        <v>0</v>
      </c>
      <c r="RR61" s="696" cm="1">
        <f t="array" aca="1" ref="RR61" ca="1">IF($RN61=0,0,INDIRECT(RR$203&amp;ROW())*RR$205)</f>
        <v>0</v>
      </c>
      <c r="RS61" s="696" cm="1">
        <f t="array" aca="1" ref="RS61" ca="1">INDIRECT(RS$203&amp;ROW())*RS$205</f>
        <v>7.7466902221184339E-2</v>
      </c>
      <c r="RT61" s="696" cm="1">
        <f t="array" aca="1" ref="RT61" ca="1">IF($RS61=0,0,INDIRECT(RT$203&amp;ROW())*RT$205)</f>
        <v>0</v>
      </c>
      <c r="RU61" s="696" cm="1">
        <f t="array" aca="1" ref="RU61" ca="1">IF($RS61=0,0,INDIRECT(RU$203&amp;ROW())*RU$205)</f>
        <v>0</v>
      </c>
      <c r="RV61" s="696" cm="1">
        <f t="array" aca="1" ref="RV61" ca="1">INDIRECT(RV$203&amp;ROW())*RV$205</f>
        <v>0</v>
      </c>
      <c r="RW61" s="696" cm="1">
        <f t="array" aca="1" ref="RW61" ca="1">INDIRECT(RW$203&amp;ROW())*RW$205</f>
        <v>2.6659190312299668E-2</v>
      </c>
      <c r="RX61" s="696" cm="1">
        <f t="array" aca="1" ref="RX61" ca="1">INDIRECT(RX$203&amp;ROW())*RX$205</f>
        <v>0.19074035443114332</v>
      </c>
      <c r="RY61" s="696" cm="1">
        <f t="array" aca="1" ref="RY61" ca="1">INDIRECT(RY$203&amp;ROW())*RY$205</f>
        <v>8.4396695370290389E-2</v>
      </c>
      <c r="RZ61" s="696" cm="1">
        <f t="array" aca="1" ref="RZ61" ca="1">INDIRECT(RZ$203&amp;ROW())*RZ$205</f>
        <v>7.362497897239817E-2</v>
      </c>
      <c r="SA61" s="696" cm="1">
        <f t="array" aca="1" ref="SA61" ca="1">INDIRECT(SA$203&amp;ROW())*SA$205</f>
        <v>0.20458618579029147</v>
      </c>
      <c r="SB61" s="696" cm="1">
        <f t="array" aca="1" ref="SB61" ca="1">INDIRECT(SB$203&amp;ROW())*SB$205</f>
        <v>4.7124126502052749E-2</v>
      </c>
      <c r="SC61" s="696" cm="1">
        <f t="array" aca="1" ref="SC61" ca="1">INDIRECT(SC$203&amp;ROW())*SC$205</f>
        <v>5.4291606235991073E-2</v>
      </c>
      <c r="SD61" s="696" cm="1">
        <f t="array" aca="1" ref="SD61" ca="1">INDIRECT(SD$203&amp;ROW())*SD$205</f>
        <v>0.3072993885784252</v>
      </c>
      <c r="SE61" s="696" cm="1">
        <f t="array" aca="1" ref="SE61" ca="1">INDIRECT(SE$203&amp;ROW())*SE$205</f>
        <v>0.2585618210787391</v>
      </c>
      <c r="SF61" s="696" cm="1">
        <f t="array" aca="1" ref="SF61" ca="1">INDIRECT(SF$203&amp;ROW())*SF$205</f>
        <v>0.19835664972334499</v>
      </c>
      <c r="SG61" s="696" cm="1">
        <f t="array" aca="1" ref="SG61" ca="1">INDIRECT(SG$203&amp;ROW())*SG$205</f>
        <v>7.4767843909269882E-2</v>
      </c>
      <c r="SH61" s="696" cm="1">
        <f t="array" aca="1" ref="SH61" ca="1">IF(INDIRECT(SH$203&amp;ROW())="-",0,INDIRECT(SH$203&amp;ROW())*SH$205)</f>
        <v>7.5131587049725168E-2</v>
      </c>
      <c r="SI61" s="696" cm="1">
        <f t="array" aca="1" ref="SI61" ca="1">INDIRECT(SI$203&amp;ROW())*SI$205</f>
        <v>0.12211943784041945</v>
      </c>
      <c r="SJ61" s="696" cm="1">
        <f t="array" aca="1" ref="SJ61" ca="1">INDIRECT(SJ$203&amp;ROW())*SJ$205</f>
        <v>0.10961749760323641</v>
      </c>
      <c r="SK61" s="696" cm="1">
        <f t="array" aca="1" ref="SK61" ca="1">INDIRECT(SK$203&amp;ROW())*SK$205</f>
        <v>0.21261490593800375</v>
      </c>
      <c r="SN61" s="606" t="s">
        <v>3836</v>
      </c>
      <c r="SO61" s="707" cm="1">
        <f t="array" aca="1" ref="SO61" ca="1">INDIRECT(SO$203&amp;ROW())*SO$205</f>
        <v>2</v>
      </c>
      <c r="SP61" s="707" cm="1">
        <f t="array" aca="1" ref="SP61" ca="1">INDIRECT(SP$203&amp;ROW())*SP$205</f>
        <v>3</v>
      </c>
      <c r="SQ61" s="707" cm="1">
        <f t="array" aca="1" ref="SQ61" ca="1">INDIRECT(SQ$203&amp;ROW())*SQ$205</f>
        <v>3</v>
      </c>
      <c r="SR61" s="707" cm="1">
        <f t="array" aca="1" ref="SR61" ca="1">INDIRECT(SR$203&amp;ROW())*SR$205</f>
        <v>3</v>
      </c>
      <c r="SS61" s="707" cm="1">
        <f t="array" aca="1" ref="SS61" ca="1">INDIRECT(SS$203&amp;ROW())*SS$205</f>
        <v>0</v>
      </c>
      <c r="ST61" s="707" cm="1">
        <f t="array" aca="1" ref="ST61" ca="1">INDIRECT(ST$203&amp;ROW())*ST$205</f>
        <v>3</v>
      </c>
      <c r="SU61" s="707" cm="1">
        <f t="array" aca="1" ref="SU61" ca="1">INDIRECT(SU$203&amp;ROW())*SU$205</f>
        <v>3</v>
      </c>
      <c r="SV61" s="707" cm="1">
        <f t="array" aca="1" ref="SV61" ca="1">INDIRECT(SV$203&amp;ROW())*SV$205</f>
        <v>3</v>
      </c>
      <c r="SW61" s="707" cm="1">
        <f t="array" aca="1" ref="SW61" ca="1">INDIRECT(SW$203&amp;ROW())*SW$205</f>
        <v>3</v>
      </c>
      <c r="SX61" s="707" cm="1">
        <f t="array" aca="1" ref="SX61" ca="1">INDIRECT(SX$203&amp;ROW())*SX$205</f>
        <v>3</v>
      </c>
      <c r="SY61" s="707" cm="1">
        <f t="array" aca="1" ref="SY61" ca="1">INDIRECT(SY$203&amp;ROW())*SY$205</f>
        <v>3</v>
      </c>
      <c r="SZ61" s="707" cm="1">
        <f t="array" aca="1" ref="SZ61" ca="1">INDIRECT(SZ$203&amp;ROW())*SZ$205</f>
        <v>0</v>
      </c>
      <c r="TA61" s="707" cm="1">
        <f t="array" aca="1" ref="TA61" ca="1">INDIRECT(TA$203&amp;ROW())*TA$205</f>
        <v>2</v>
      </c>
      <c r="TB61" s="696" cm="1">
        <f t="array" aca="1" ref="TB61" ca="1">IF(INDIRECT(TB$203&amp;ROW())="-",0,INDIRECT(TB$203&amp;ROW())*TB$205)</f>
        <v>0.91010000000000002</v>
      </c>
      <c r="TC61" s="707" cm="1">
        <f t="array" aca="1" ref="TC61" ca="1">INDIRECT(TC$203&amp;ROW())*TC$205</f>
        <v>2</v>
      </c>
      <c r="TD61" s="696" cm="1">
        <f t="array" aca="1" ref="TD61" ca="1">IF(INDIRECT(TD$203&amp;ROW())="-",0,INDIRECT(TD$203&amp;ROW())*TD$205)</f>
        <v>0.97060000000000002</v>
      </c>
      <c r="TE61" s="732" cm="1">
        <f t="array" aca="1" ref="TE61" ca="1">INDIRECT(TE$203&amp;ROW())*TE$205</f>
        <v>2</v>
      </c>
      <c r="TF61" s="707" cm="1">
        <f t="array" aca="1" ref="TF61" ca="1">INDIRECT(TF$203&amp;ROW())*TF$205</f>
        <v>2</v>
      </c>
      <c r="TG61" s="707" cm="1">
        <f t="array" aca="1" ref="TG61" ca="1">INDIRECT(TG$203&amp;ROW())*TG$205</f>
        <v>3</v>
      </c>
      <c r="TH61" s="707" cm="1">
        <f t="array" aca="1" ref="TH61" ca="1">INDIRECT(TH$203&amp;ROW())*TH$205</f>
        <v>2</v>
      </c>
      <c r="TI61" s="707" cm="1">
        <f t="array" aca="1" ref="TI61" ca="1">INDIRECT(TI$203&amp;ROW())*TI$205</f>
        <v>2</v>
      </c>
      <c r="TJ61" s="696" cm="1">
        <f t="array" aca="1" ref="TJ61" ca="1">IF(INDIRECT(TJ$203&amp;ROW())="-",0,INDIRECT(TJ$203&amp;ROW())*TJ$205)</f>
        <v>0.95240000000000002</v>
      </c>
      <c r="TK61" s="707" cm="1">
        <f t="array" aca="1" ref="TK61" ca="1">INDIRECT(TK$203&amp;ROW())*TK$205</f>
        <v>1</v>
      </c>
      <c r="TL61" s="707" cm="1">
        <f t="array" aca="1" ref="TL61" ca="1">INDIRECT(TL$203&amp;ROW())*TL$205</f>
        <v>2</v>
      </c>
      <c r="TM61" s="707" cm="1">
        <f t="array" aca="1" ref="TM61" ca="1">INDIRECT(TM$203&amp;ROW())*TM$205</f>
        <v>1</v>
      </c>
      <c r="TN61" s="707" cm="1">
        <f t="array" aca="1" ref="TN61" ca="1">IF($TM61=0,0,INDIRECT(TN$203&amp;ROW())*TN$205)</f>
        <v>1</v>
      </c>
      <c r="TO61" s="707" cm="1">
        <f t="array" aca="1" ref="TO61" ca="1">IF($TM61=0,0,INDIRECT(TO$203&amp;ROW())*TO$205)</f>
        <v>0</v>
      </c>
      <c r="TP61" s="707" cm="1">
        <f t="array" aca="1" ref="TP61" ca="1">IF($TM61=0,0,INDIRECT(TP$203&amp;ROW())*TP$205)</f>
        <v>0</v>
      </c>
      <c r="TQ61" s="707" cm="1">
        <f t="array" aca="1" ref="TQ61" ca="1">IF($TM61=0,0,INDIRECT(TQ$203&amp;ROW())*TQ$205)</f>
        <v>0</v>
      </c>
      <c r="TR61" s="707" cm="1">
        <f t="array" aca="1" ref="TR61" ca="1">INDIRECT(TR$203&amp;ROW())*TR$205</f>
        <v>1</v>
      </c>
      <c r="TS61" s="707" cm="1">
        <f t="array" aca="1" ref="TS61" ca="1">IF($TR61=0,0,INDIRECT(TS$203&amp;ROW())*TS$205)</f>
        <v>0</v>
      </c>
      <c r="TT61" s="707" cm="1">
        <f t="array" aca="1" ref="TT61" ca="1">IF($TR61=0,0,INDIRECT(TT$203&amp;ROW())*TT$205)</f>
        <v>0</v>
      </c>
      <c r="TU61" s="707" cm="1">
        <f t="array" aca="1" ref="TU61" ca="1">INDIRECT(TU$203&amp;ROW())*TU$205</f>
        <v>0</v>
      </c>
      <c r="TV61" s="707" cm="1">
        <f t="array" aca="1" ref="TV61" ca="1">INDIRECT(TV$203&amp;ROW())*TV$205</f>
        <v>1</v>
      </c>
      <c r="TW61" s="707" cm="1">
        <f t="array" aca="1" ref="TW61" ca="1">INDIRECT(TW$203&amp;ROW())*TW$205</f>
        <v>2</v>
      </c>
      <c r="TX61" s="707" cm="1">
        <f t="array" aca="1" ref="TX61" ca="1">INDIRECT(TX$203&amp;ROW())*TX$205</f>
        <v>3</v>
      </c>
      <c r="TY61" s="707" cm="1">
        <f t="array" aca="1" ref="TY61" ca="1">INDIRECT(TY$203&amp;ROW())*TY$205</f>
        <v>2</v>
      </c>
      <c r="TZ61" s="707" cm="1">
        <f t="array" aca="1" ref="TZ61" ca="1">INDIRECT(TZ$203&amp;ROW())*TZ$205</f>
        <v>2</v>
      </c>
      <c r="UA61" s="707" cm="1">
        <f t="array" aca="1" ref="UA61" ca="1">INDIRECT(UA$203&amp;ROW())*UA$205</f>
        <v>2</v>
      </c>
      <c r="UB61" s="707" cm="1">
        <f t="array" aca="1" ref="UB61" ca="1">INDIRECT(UB$203&amp;ROW())*UB$205</f>
        <v>2</v>
      </c>
      <c r="UC61" s="707" cm="1">
        <f t="array" aca="1" ref="UC61" ca="1">INDIRECT(UC$203&amp;ROW())*UC$205</f>
        <v>1</v>
      </c>
      <c r="UD61" s="707" cm="1">
        <f t="array" aca="1" ref="UD61" ca="1">INDIRECT(UD$203&amp;ROW())*UD$205</f>
        <v>1</v>
      </c>
      <c r="UE61" s="707" cm="1">
        <f t="array" aca="1" ref="UE61" ca="1">INDIRECT(UE$203&amp;ROW())*UE$205</f>
        <v>3</v>
      </c>
      <c r="UF61" s="707" cm="1">
        <f t="array" aca="1" ref="UF61" ca="1">INDIRECT(UF$203&amp;ROW())*UF$205</f>
        <v>2</v>
      </c>
      <c r="UG61" s="696" cm="1">
        <f t="array" aca="1" ref="UG61" ca="1">IF(INDIRECT(UG$203&amp;ROW())="-",0,INDIRECT(UG$203&amp;ROW())*UG$205)</f>
        <v>0.95489999999999997</v>
      </c>
      <c r="UH61" s="707" cm="1">
        <f t="array" aca="1" ref="UH61" ca="1">INDIRECT(UH$203&amp;ROW())*UH$205</f>
        <v>1</v>
      </c>
      <c r="UI61" s="707" cm="1">
        <f t="array" aca="1" ref="UI61" ca="1">INDIRECT(UI$203&amp;ROW())*UI$205</f>
        <v>1</v>
      </c>
      <c r="UJ61" s="707" cm="1">
        <f t="array" aca="1" ref="UJ61" ca="1">INDIRECT(UJ$203&amp;ROW())*UJ$205</f>
        <v>2</v>
      </c>
      <c r="UM61" s="606" t="s">
        <v>3836</v>
      </c>
      <c r="UN61" s="616">
        <f t="shared" ca="1" si="113"/>
        <v>1.3455222970601226</v>
      </c>
      <c r="UO61" s="616">
        <f t="shared" ca="1" si="113"/>
        <v>2.6791229657069522</v>
      </c>
      <c r="UP61" s="616">
        <f t="shared" ca="1" si="113"/>
        <v>2.2285642505680285</v>
      </c>
      <c r="UQ61" s="616">
        <f t="shared" ca="1" si="113"/>
        <v>0.29355872991449461</v>
      </c>
      <c r="UR61" s="616">
        <f t="shared" ca="1" si="113"/>
        <v>-1.7347822393597188</v>
      </c>
      <c r="US61" s="616">
        <f t="shared" ca="1" si="113"/>
        <v>0.41305213694811815</v>
      </c>
      <c r="UT61" s="616">
        <f t="shared" ca="1" si="113"/>
        <v>0.30690415393182785</v>
      </c>
      <c r="UU61" s="616">
        <f t="shared" ca="1" si="113"/>
        <v>0.53359975015917405</v>
      </c>
      <c r="UV61" s="616">
        <f t="shared" ca="1" si="113"/>
        <v>0.44410973870643028</v>
      </c>
      <c r="UW61" s="616">
        <f t="shared" ca="1" si="113"/>
        <v>0.6421874155054268</v>
      </c>
      <c r="UX61" s="616">
        <f t="shared" ca="1" si="113"/>
        <v>0.28247365722383649</v>
      </c>
      <c r="UY61" s="616">
        <f t="shared" ca="1" si="113"/>
        <v>-0.67270887390575207</v>
      </c>
      <c r="UZ61" s="616">
        <f t="shared" ca="1" si="113"/>
        <v>1.1960042318268584</v>
      </c>
      <c r="VA61" s="616">
        <f t="shared" ca="1" si="113"/>
        <v>1.4024853912249691</v>
      </c>
      <c r="VB61" s="616">
        <f t="shared" ca="1" si="113"/>
        <v>1.528010083348541</v>
      </c>
      <c r="VC61" s="616">
        <f t="shared" ca="1" si="113"/>
        <v>1.6353797882490562</v>
      </c>
      <c r="VD61" s="616">
        <f t="shared" ca="1" si="114"/>
        <v>0.85304819841956248</v>
      </c>
      <c r="VE61" s="616">
        <f t="shared" ca="1" si="114"/>
        <v>3.9909080070471406E-2</v>
      </c>
      <c r="VF61" s="616">
        <f t="shared" ca="1" si="114"/>
        <v>0.95807256683723563</v>
      </c>
      <c r="VG61" s="616">
        <f t="shared" ca="1" si="114"/>
        <v>1.2788179585372306</v>
      </c>
      <c r="VH61" s="616">
        <f t="shared" ca="1" si="114"/>
        <v>-0.12784420028857393</v>
      </c>
      <c r="VI61" s="616">
        <f t="shared" ca="1" si="114"/>
        <v>1.4818529209036129</v>
      </c>
      <c r="VJ61" s="616">
        <f t="shared" ca="1" si="114"/>
        <v>1.1038721171937993</v>
      </c>
      <c r="VK61" s="616">
        <f t="shared" ca="1" si="114"/>
        <v>0.83678976492872159</v>
      </c>
      <c r="VL61" s="616">
        <f t="shared" ca="1" si="114"/>
        <v>1.1863766389476611</v>
      </c>
      <c r="VM61" s="616">
        <f t="shared" ca="1" si="114"/>
        <v>1.7393845659645861</v>
      </c>
      <c r="VN61" s="616">
        <f t="shared" ca="1" si="114"/>
        <v>-0.62639799545694341</v>
      </c>
      <c r="VO61" s="616">
        <f t="shared" ca="1" si="114"/>
        <v>-0.42150866262694142</v>
      </c>
      <c r="VP61" s="616">
        <f t="shared" ca="1" si="114"/>
        <v>-0.46221149066820022</v>
      </c>
      <c r="VQ61" s="616">
        <f t="shared" ca="1" si="114"/>
        <v>1.2773868528042598</v>
      </c>
      <c r="VR61" s="616">
        <f t="shared" ca="1" si="110"/>
        <v>-0.64202286734458469</v>
      </c>
      <c r="VS61" s="616">
        <f t="shared" ca="1" si="107"/>
        <v>-0.40481357988865657</v>
      </c>
      <c r="VT61" s="616">
        <f t="shared" ca="1" si="107"/>
        <v>-0.3878135405833677</v>
      </c>
      <c r="VU61" s="616">
        <f t="shared" ca="1" si="107"/>
        <v>1.2114249894444582</v>
      </c>
      <c r="VV61" s="616">
        <f t="shared" ca="1" si="107"/>
        <v>1.6727825257285902</v>
      </c>
      <c r="VW61" s="616">
        <f t="shared" ca="1" si="107"/>
        <v>0.66845613582062358</v>
      </c>
      <c r="VX61" s="616">
        <f t="shared" ca="1" si="107"/>
        <v>2.3243112614711734</v>
      </c>
      <c r="VY61" s="616">
        <f t="shared" ca="1" si="107"/>
        <v>0.70583605694264007</v>
      </c>
      <c r="VZ61" s="616">
        <f t="shared" ca="1" si="107"/>
        <v>0.68442622420316401</v>
      </c>
      <c r="WA61" s="616">
        <f t="shared" ca="1" si="107"/>
        <v>0.92808016936885662</v>
      </c>
      <c r="WB61" s="616">
        <f t="shared" ca="1" si="107"/>
        <v>0.33435322352896929</v>
      </c>
      <c r="WC61" s="616">
        <f t="shared" ca="1" si="107"/>
        <v>0.47817673461028487</v>
      </c>
      <c r="WD61" s="616">
        <f t="shared" ca="1" si="104"/>
        <v>1.1315684290219801</v>
      </c>
      <c r="WE61" s="616">
        <f t="shared" ca="1" si="104"/>
        <v>0.67426644196529939</v>
      </c>
      <c r="WF61" s="616">
        <f t="shared" ca="1" si="104"/>
        <v>1.3727002840076656</v>
      </c>
      <c r="WG61" s="616">
        <f t="shared" ca="1" si="87"/>
        <v>4.8009398089356427E-2</v>
      </c>
      <c r="WH61" s="616">
        <f t="shared" ca="1" si="87"/>
        <v>0.91987607881584121</v>
      </c>
      <c r="WI61" s="627">
        <f t="shared" ca="1" si="76"/>
        <v>1.0659329460226332</v>
      </c>
      <c r="WL61" s="606" t="s">
        <v>3836</v>
      </c>
      <c r="WM61" s="700" t="str">
        <f t="shared" ca="1" si="63"/>
        <v>A</v>
      </c>
      <c r="WN61" s="479">
        <f t="shared" ca="1" si="64"/>
        <v>0.81838271473171131</v>
      </c>
      <c r="WO61" s="495">
        <f t="shared" ca="1" si="97"/>
        <v>0.90460710748253748</v>
      </c>
      <c r="WP61" s="458">
        <f t="shared" ca="1" si="97"/>
        <v>0.85055532607741058</v>
      </c>
      <c r="WQ61" s="458">
        <f t="shared" ca="1" si="97"/>
        <v>0.54499214616474811</v>
      </c>
      <c r="WR61" s="459">
        <f t="shared" ca="1" si="97"/>
        <v>0.97337627920214886</v>
      </c>
      <c r="WS61" s="495">
        <f t="shared" ca="1" si="65"/>
        <v>0.85554751313696142</v>
      </c>
      <c r="WT61" s="458">
        <f t="shared" ca="1" si="66"/>
        <v>0.81213507803956997</v>
      </c>
      <c r="WU61" s="458">
        <f t="shared" ca="1" si="67"/>
        <v>0.47999124744605665</v>
      </c>
      <c r="WV61" s="459">
        <f t="shared" ca="1" si="68"/>
        <v>1.0317263809944601</v>
      </c>
      <c r="WW61" s="484">
        <f t="shared" ca="1" si="115"/>
        <v>1.0061815737415598</v>
      </c>
      <c r="WX61" s="484">
        <f t="shared" ca="1" si="115"/>
        <v>1.6157790606178628</v>
      </c>
      <c r="WY61" s="484">
        <f t="shared" ca="1" si="115"/>
        <v>1.6226176308385816</v>
      </c>
      <c r="WZ61" s="484">
        <f t="shared" ca="1" si="115"/>
        <v>0.10559307515024371</v>
      </c>
      <c r="XA61" s="484">
        <f t="shared" ca="1" si="115"/>
        <v>-0.91544458771012349</v>
      </c>
      <c r="XB61" s="484">
        <f t="shared" ca="1" si="115"/>
        <v>0.21821544394969081</v>
      </c>
      <c r="XC61" s="484">
        <f t="shared" ca="1" si="115"/>
        <v>0.14467461816346364</v>
      </c>
      <c r="XD61" s="484">
        <f t="shared" ca="1" si="115"/>
        <v>0.27368331185664035</v>
      </c>
      <c r="XE61" s="484">
        <f t="shared" ca="1" si="115"/>
        <v>0.21801347073098662</v>
      </c>
      <c r="XF61" s="484">
        <f t="shared" ca="1" si="115"/>
        <v>0.41324760187774212</v>
      </c>
      <c r="XG61" s="484">
        <f t="shared" ca="1" si="115"/>
        <v>0.1145148206385433</v>
      </c>
      <c r="XH61" s="484">
        <f t="shared" ca="1" si="115"/>
        <v>-0.33958343954762366</v>
      </c>
      <c r="XI61" s="484">
        <f t="shared" ca="1" si="115"/>
        <v>0.83588735762379129</v>
      </c>
      <c r="XJ61" s="484">
        <f t="shared" ca="1" si="115"/>
        <v>0.99534388215236058</v>
      </c>
      <c r="XK61" s="484">
        <f t="shared" ca="1" si="115"/>
        <v>1.0853455622024688</v>
      </c>
      <c r="XL61" s="484">
        <f t="shared" ca="1" si="115"/>
        <v>1.4446945049392161</v>
      </c>
      <c r="XM61" s="484">
        <f t="shared" ca="1" si="116"/>
        <v>0.64336895124803395</v>
      </c>
      <c r="XN61" s="484">
        <f t="shared" ca="1" si="116"/>
        <v>2.7828601533139714E-2</v>
      </c>
      <c r="XO61" s="484">
        <f t="shared" ca="1" si="116"/>
        <v>0.70341687857189839</v>
      </c>
      <c r="XP61" s="484">
        <f t="shared" ca="1" si="116"/>
        <v>0.81844349346382761</v>
      </c>
      <c r="XQ61" s="484">
        <f t="shared" ca="1" si="116"/>
        <v>-8.50675308720171E-2</v>
      </c>
      <c r="XR61" s="484">
        <f t="shared" ca="1" si="116"/>
        <v>1.2966213057906613</v>
      </c>
      <c r="XS61" s="484">
        <f t="shared" ca="1" si="116"/>
        <v>0.68108909630857417</v>
      </c>
      <c r="XT61" s="484">
        <f t="shared" ca="1" si="116"/>
        <v>0.50818242424121263</v>
      </c>
      <c r="XU61" s="484">
        <f t="shared" ca="1" si="116"/>
        <v>0.90140897027243294</v>
      </c>
      <c r="XV61" s="484">
        <f t="shared" ca="1" si="116"/>
        <v>0.91769929700291553</v>
      </c>
      <c r="XW61" s="484">
        <f t="shared" ca="1" si="116"/>
        <v>-0.40427726626791127</v>
      </c>
      <c r="XX61" s="484">
        <f t="shared" ca="1" si="116"/>
        <v>-0.20379943838012618</v>
      </c>
      <c r="XY61" s="484">
        <f t="shared" ca="1" si="116"/>
        <v>-0.24303080179333969</v>
      </c>
      <c r="XZ61" s="484">
        <f t="shared" ca="1" si="116"/>
        <v>0.93428074414103568</v>
      </c>
      <c r="YA61" s="484">
        <f t="shared" ca="1" si="111"/>
        <v>-0.43779539324227229</v>
      </c>
      <c r="YB61" s="484">
        <f t="shared" ca="1" si="108"/>
        <v>-0.21272953623148902</v>
      </c>
      <c r="YC61" s="484">
        <f t="shared" ca="1" si="108"/>
        <v>-0.17304240180829866</v>
      </c>
      <c r="YD61" s="484">
        <f t="shared" ca="1" si="108"/>
        <v>0.89512192470051022</v>
      </c>
      <c r="YE61" s="484">
        <f t="shared" ca="1" si="108"/>
        <v>1.2049052532823037</v>
      </c>
      <c r="YF61" s="484">
        <f t="shared" ca="1" si="108"/>
        <v>0.39432227452058582</v>
      </c>
      <c r="YG61" s="484">
        <f t="shared" ca="1" si="108"/>
        <v>1.6191152247408194</v>
      </c>
      <c r="YH61" s="484">
        <f t="shared" ca="1" si="108"/>
        <v>0.3761400347447329</v>
      </c>
      <c r="YI61" s="484">
        <f t="shared" ca="1" si="108"/>
        <v>0.40086843951579315</v>
      </c>
      <c r="YJ61" s="484">
        <f t="shared" ca="1" si="108"/>
        <v>0.55062996448654267</v>
      </c>
      <c r="YK61" s="484">
        <f t="shared" ca="1" si="108"/>
        <v>5.8277766861099353E-2</v>
      </c>
      <c r="YL61" s="484">
        <f t="shared" ca="1" si="108"/>
        <v>0.15139075417761619</v>
      </c>
      <c r="YM61" s="484">
        <f t="shared" ca="1" si="105"/>
        <v>0.90333107688824665</v>
      </c>
      <c r="YN61" s="484">
        <f t="shared" ca="1" si="105"/>
        <v>0.48075197312125845</v>
      </c>
      <c r="YO61" s="484">
        <f t="shared" ca="1" si="105"/>
        <v>0.84297524440910743</v>
      </c>
      <c r="YP61" s="484">
        <f t="shared" ca="1" si="89"/>
        <v>2.5579407302009107E-2</v>
      </c>
      <c r="YQ61" s="484">
        <f t="shared" ca="1" si="89"/>
        <v>0.66635823149419537</v>
      </c>
      <c r="YR61" s="484">
        <f t="shared" ca="1" si="79"/>
        <v>0.79923652292777037</v>
      </c>
      <c r="YU61" s="606" t="s">
        <v>3836</v>
      </c>
      <c r="YV61" s="700" t="str">
        <f t="shared" ca="1" si="49"/>
        <v>A</v>
      </c>
      <c r="YW61" s="479">
        <f t="shared" ca="1" si="69"/>
        <v>0.78645744168051912</v>
      </c>
      <c r="YX61" s="495">
        <f t="shared" ca="1" si="99"/>
        <v>0.93988255950087884</v>
      </c>
      <c r="YY61" s="458">
        <f t="shared" ca="1" si="99"/>
        <v>0.80267257587210061</v>
      </c>
      <c r="YZ61" s="458">
        <f t="shared" ca="1" si="99"/>
        <v>0.44012192098472208</v>
      </c>
      <c r="ZA61" s="459">
        <f t="shared" ca="1" si="99"/>
        <v>0.96315271036437478</v>
      </c>
      <c r="ZB61" s="495">
        <f t="shared" ca="1" si="70"/>
        <v>0.72531192346636553</v>
      </c>
      <c r="ZC61" s="458">
        <f t="shared" ca="1" si="71"/>
        <v>0.68966982889398587</v>
      </c>
      <c r="ZD61" s="458">
        <f t="shared" ca="1" si="72"/>
        <v>0.34158719639692603</v>
      </c>
      <c r="ZE61" s="459">
        <f t="shared" ca="1" si="73"/>
        <v>0.74621350745708981</v>
      </c>
      <c r="ZF61" s="484">
        <f t="shared" ca="1" si="117"/>
        <v>4.5009936569290004E-2</v>
      </c>
      <c r="ZG61" s="484">
        <f t="shared" ca="1" si="117"/>
        <v>0.34164077721993535</v>
      </c>
      <c r="ZH61" s="484">
        <f t="shared" ca="1" si="117"/>
        <v>0.16814305183420045</v>
      </c>
      <c r="ZI61" s="484">
        <f t="shared" ca="1" si="117"/>
        <v>2.1988880583922777E-2</v>
      </c>
      <c r="ZJ61" s="484">
        <f t="shared" ca="1" si="117"/>
        <v>-0.15169406845185204</v>
      </c>
      <c r="ZK61" s="484">
        <f t="shared" ca="1" si="117"/>
        <v>7.3425809550013654E-2</v>
      </c>
      <c r="ZL61" s="484">
        <f t="shared" ca="1" si="117"/>
        <v>2.4672875513209128E-2</v>
      </c>
      <c r="ZM61" s="484">
        <f t="shared" ca="1" si="117"/>
        <v>9.4446117703140112E-2</v>
      </c>
      <c r="ZN61" s="484">
        <f t="shared" ca="1" si="117"/>
        <v>8.9770705925095284E-2</v>
      </c>
      <c r="ZO61" s="484">
        <f t="shared" ca="1" si="117"/>
        <v>2.8984588520071332E-2</v>
      </c>
      <c r="ZP61" s="484">
        <f t="shared" ca="1" si="117"/>
        <v>2.6000050859821721E-2</v>
      </c>
      <c r="ZQ61" s="484">
        <f t="shared" ca="1" si="117"/>
        <v>-1.1497069191506403E-2</v>
      </c>
      <c r="ZR61" s="484">
        <f t="shared" ca="1" si="117"/>
        <v>6.8537874740930649E-2</v>
      </c>
      <c r="ZS61" s="484">
        <f t="shared" ca="1" si="117"/>
        <v>0.11768060698642777</v>
      </c>
      <c r="ZT61" s="484">
        <f t="shared" ca="1" si="117"/>
        <v>5.4582123014624152E-2</v>
      </c>
      <c r="ZU61" s="484">
        <f t="shared" ca="1" si="117"/>
        <v>0.10350161639530263</v>
      </c>
      <c r="ZV61" s="484">
        <f t="shared" ca="1" si="118"/>
        <v>4.5270410067628573E-2</v>
      </c>
      <c r="ZW61" s="484">
        <f t="shared" ca="1" si="118"/>
        <v>5.5175234891583769E-3</v>
      </c>
      <c r="ZX61" s="484">
        <f t="shared" ca="1" si="118"/>
        <v>2.7969817598544739E-2</v>
      </c>
      <c r="ZY61" s="484">
        <f t="shared" ca="1" si="118"/>
        <v>0.13772471860952887</v>
      </c>
      <c r="ZZ61" s="484">
        <f t="shared" ca="1" si="118"/>
        <v>-7.8155783354792625E-3</v>
      </c>
      <c r="AAA61" s="484">
        <f t="shared" ca="1" si="118"/>
        <v>8.953592277213511E-2</v>
      </c>
      <c r="AAB61" s="484">
        <f t="shared" ca="1" si="118"/>
        <v>0.12431811823163672</v>
      </c>
      <c r="AAC61" s="484">
        <f t="shared" ca="1" si="118"/>
        <v>1.2546600107337495E-2</v>
      </c>
      <c r="AAD61" s="484">
        <f t="shared" ca="1" si="118"/>
        <v>0.1113065835753817</v>
      </c>
      <c r="AAE61" s="484">
        <f t="shared" ca="1" si="118"/>
        <v>0.12230055198290701</v>
      </c>
      <c r="AAF61" s="484">
        <f t="shared" ca="1" si="118"/>
        <v>-6.120902348854227E-2</v>
      </c>
      <c r="AAG61" s="484">
        <f t="shared" ca="1" si="118"/>
        <v>-4.3018323338477257E-2</v>
      </c>
      <c r="AAH61" s="484">
        <f t="shared" ca="1" si="118"/>
        <v>-3.8008707897835295E-2</v>
      </c>
      <c r="AAI61" s="484">
        <f t="shared" ca="1" si="118"/>
        <v>9.8955202424813982E-2</v>
      </c>
      <c r="AAJ61" s="484">
        <f t="shared" ca="1" si="112"/>
        <v>-5.2025335368730337E-2</v>
      </c>
      <c r="AAK61" s="484">
        <f t="shared" ca="1" si="109"/>
        <v>-3.3183772310049216E-2</v>
      </c>
      <c r="AAL61" s="484">
        <f t="shared" ca="1" si="109"/>
        <v>-1.741238539122681E-2</v>
      </c>
      <c r="AAM61" s="484">
        <f t="shared" ca="1" si="109"/>
        <v>3.2295609342675426E-2</v>
      </c>
      <c r="AAN61" s="484">
        <f t="shared" ca="1" si="109"/>
        <v>0.1595335659218472</v>
      </c>
      <c r="AAO61" s="484">
        <f t="shared" ca="1" si="109"/>
        <v>1.8805162954418208E-2</v>
      </c>
      <c r="AAP61" s="484">
        <f t="shared" ca="1" si="109"/>
        <v>8.5563683875561708E-2</v>
      </c>
      <c r="AAQ61" s="484">
        <f t="shared" ca="1" si="109"/>
        <v>7.2202153341576855E-2</v>
      </c>
      <c r="AAR61" s="484">
        <f t="shared" ca="1" si="109"/>
        <v>1.612649398533611E-2</v>
      </c>
      <c r="AAS61" s="484">
        <f t="shared" ca="1" si="109"/>
        <v>2.5193481555402932E-2</v>
      </c>
      <c r="AAT61" s="484">
        <f t="shared" ca="1" si="109"/>
        <v>0.1027465411596778</v>
      </c>
      <c r="AAU61" s="484">
        <f t="shared" ca="1" si="109"/>
        <v>0.12363824729832018</v>
      </c>
      <c r="AAV61" s="484">
        <f t="shared" ca="1" si="106"/>
        <v>7.4818040837836219E-2</v>
      </c>
      <c r="AAW61" s="484">
        <f t="shared" ca="1" si="106"/>
        <v>2.5206724043060142E-2</v>
      </c>
      <c r="AAX61" s="484">
        <f t="shared" ca="1" si="106"/>
        <v>0.10800413748152099</v>
      </c>
      <c r="AAY61" s="484">
        <f t="shared" ca="1" si="91"/>
        <v>5.8628807057291149E-3</v>
      </c>
      <c r="AAZ61" s="484">
        <f t="shared" ca="1" si="91"/>
        <v>0.10083451386486998</v>
      </c>
      <c r="ABA61" s="484">
        <f t="shared" ca="1" si="82"/>
        <v>0.11331661652741069</v>
      </c>
    </row>
    <row r="62" spans="1:729" ht="15" customHeight="1" x14ac:dyDescent="0.35">
      <c r="A62" s="498">
        <v>60</v>
      </c>
      <c r="B62" s="628"/>
      <c r="C62" s="606" t="s">
        <v>3899</v>
      </c>
      <c r="D62" s="629">
        <v>250</v>
      </c>
      <c r="E62" s="630" t="s">
        <v>3900</v>
      </c>
      <c r="F62" s="631" t="s">
        <v>1351</v>
      </c>
      <c r="G62" s="632">
        <v>65273.512000000002</v>
      </c>
      <c r="H62" s="504">
        <v>2843037.9674215652</v>
      </c>
      <c r="I62" s="505">
        <v>42400</v>
      </c>
      <c r="J62" s="633" t="s">
        <v>3901</v>
      </c>
      <c r="K62" s="507">
        <v>2</v>
      </c>
      <c r="L62" s="508" t="s">
        <v>3902</v>
      </c>
      <c r="M62" s="817">
        <v>19</v>
      </c>
      <c r="N62" s="818">
        <v>0.87180000000000002</v>
      </c>
      <c r="O62" s="819">
        <v>0.88239999999999996</v>
      </c>
      <c r="P62" s="820">
        <v>0.87190000000000001</v>
      </c>
      <c r="Q62" s="821">
        <v>0.86119999999999997</v>
      </c>
      <c r="R62" s="818">
        <v>0.90480000000000005</v>
      </c>
      <c r="S62" s="822">
        <v>0.879</v>
      </c>
      <c r="T62" s="822">
        <v>0.97919999999999996</v>
      </c>
      <c r="U62" s="822">
        <v>0.94203000000000003</v>
      </c>
      <c r="V62" s="822">
        <v>1</v>
      </c>
      <c r="W62" s="633" t="s">
        <v>3903</v>
      </c>
      <c r="X62" s="516" t="s">
        <v>3904</v>
      </c>
      <c r="Y62" s="517">
        <v>5</v>
      </c>
      <c r="Z62" s="517">
        <v>3</v>
      </c>
      <c r="AA62" s="519" t="s">
        <v>3905</v>
      </c>
      <c r="AB62" s="520">
        <v>2019</v>
      </c>
      <c r="AC62" s="369">
        <v>1</v>
      </c>
      <c r="AD62" s="572" t="s">
        <v>3906</v>
      </c>
      <c r="AE62" s="817">
        <v>1</v>
      </c>
      <c r="AF62" s="751" t="s">
        <v>3907</v>
      </c>
      <c r="AG62" s="578" t="s">
        <v>3908</v>
      </c>
      <c r="AH62" s="647">
        <v>1</v>
      </c>
      <c r="AI62" s="647">
        <v>1</v>
      </c>
      <c r="AJ62" s="647">
        <v>2019</v>
      </c>
      <c r="AK62" s="752" t="s">
        <v>1600</v>
      </c>
      <c r="AL62" s="750" t="s">
        <v>3909</v>
      </c>
      <c r="AM62" s="650">
        <v>1</v>
      </c>
      <c r="AN62" s="647">
        <v>1</v>
      </c>
      <c r="AO62" s="647">
        <v>1</v>
      </c>
      <c r="AP62" s="647">
        <v>1</v>
      </c>
      <c r="AQ62" s="647">
        <v>1</v>
      </c>
      <c r="AR62" s="647">
        <v>1</v>
      </c>
      <c r="AS62" s="647">
        <v>1</v>
      </c>
      <c r="AT62" s="647">
        <v>1</v>
      </c>
      <c r="AU62" s="648">
        <v>1</v>
      </c>
      <c r="AV62" s="847" t="s">
        <v>3910</v>
      </c>
      <c r="AW62" s="642" t="s">
        <v>3911</v>
      </c>
      <c r="AX62" s="843">
        <v>2</v>
      </c>
      <c r="AY62" s="847" t="s">
        <v>3912</v>
      </c>
      <c r="AZ62" s="800">
        <v>2</v>
      </c>
      <c r="BA62" s="845" t="s">
        <v>3913</v>
      </c>
      <c r="BB62" s="631" t="s">
        <v>3914</v>
      </c>
      <c r="BC62" s="646" t="s">
        <v>3915</v>
      </c>
      <c r="BD62" s="631" t="s">
        <v>1195</v>
      </c>
      <c r="BE62" s="631" t="s">
        <v>1317</v>
      </c>
      <c r="BF62" s="631">
        <v>3</v>
      </c>
      <c r="BG62" s="631">
        <v>2011</v>
      </c>
      <c r="BH62" s="631" t="s">
        <v>1197</v>
      </c>
      <c r="BI62" s="631">
        <v>1</v>
      </c>
      <c r="BJ62" s="631">
        <v>2</v>
      </c>
      <c r="BK62" s="631" t="s">
        <v>1324</v>
      </c>
      <c r="BL62" s="631" t="s">
        <v>1257</v>
      </c>
      <c r="BM62" s="859" t="s">
        <v>3916</v>
      </c>
      <c r="BN62" s="647">
        <v>2001</v>
      </c>
      <c r="BO62" s="798" t="s">
        <v>3917</v>
      </c>
      <c r="BP62" s="647">
        <v>1959</v>
      </c>
      <c r="BQ62" s="647">
        <v>3</v>
      </c>
      <c r="BR62" s="647">
        <v>4</v>
      </c>
      <c r="BS62" s="647" t="s">
        <v>1188</v>
      </c>
      <c r="BT62" s="798" t="s">
        <v>3918</v>
      </c>
      <c r="BU62" s="647" t="s">
        <v>1188</v>
      </c>
      <c r="BV62" s="648" t="s">
        <v>1188</v>
      </c>
      <c r="BW62" s="846" t="s">
        <v>3919</v>
      </c>
      <c r="BX62" s="650">
        <v>2008</v>
      </c>
      <c r="BY62" s="647" t="s">
        <v>3920</v>
      </c>
      <c r="BZ62" s="651" t="s">
        <v>1612</v>
      </c>
      <c r="CA62" s="647">
        <v>2</v>
      </c>
      <c r="CB62" s="647" t="s">
        <v>1214</v>
      </c>
      <c r="CC62" s="798" t="s">
        <v>3921</v>
      </c>
      <c r="CD62" s="652">
        <v>2001</v>
      </c>
      <c r="CE62" s="647">
        <v>3</v>
      </c>
      <c r="CF62" s="647">
        <v>3</v>
      </c>
      <c r="CG62" s="633" t="s">
        <v>3922</v>
      </c>
      <c r="CH62" s="647">
        <v>1791</v>
      </c>
      <c r="CI62" s="647">
        <v>1952</v>
      </c>
      <c r="CJ62" s="647">
        <v>3</v>
      </c>
      <c r="CK62" s="651" t="s">
        <v>3923</v>
      </c>
      <c r="CL62" s="651" t="s">
        <v>3924</v>
      </c>
      <c r="CM62" s="647">
        <v>2</v>
      </c>
      <c r="CN62" s="647" t="s">
        <v>1214</v>
      </c>
      <c r="CO62" s="798" t="s">
        <v>3925</v>
      </c>
      <c r="CP62" s="647">
        <v>2005</v>
      </c>
      <c r="CQ62" s="647">
        <v>3</v>
      </c>
      <c r="CR62" s="650">
        <v>3</v>
      </c>
      <c r="CS62" s="846" t="s">
        <v>3926</v>
      </c>
      <c r="CT62" s="647">
        <v>2002</v>
      </c>
      <c r="CU62" s="648">
        <v>3</v>
      </c>
      <c r="CV62" s="847" t="s">
        <v>3927</v>
      </c>
      <c r="CW62" s="647">
        <v>2009</v>
      </c>
      <c r="CX62" s="657">
        <v>2</v>
      </c>
      <c r="CY62" s="863" t="s">
        <v>3928</v>
      </c>
      <c r="CZ62" s="647">
        <v>2004</v>
      </c>
      <c r="DA62" s="657">
        <v>3</v>
      </c>
      <c r="DB62" s="723">
        <v>6052400</v>
      </c>
      <c r="DC62" s="753">
        <v>2</v>
      </c>
      <c r="DD62" s="659" t="s">
        <v>1493</v>
      </c>
      <c r="DE62" s="648">
        <v>2018</v>
      </c>
      <c r="DF62" s="854" t="s">
        <v>3914</v>
      </c>
      <c r="DG62" s="855" t="s">
        <v>3929</v>
      </c>
      <c r="DH62" s="852">
        <v>2</v>
      </c>
      <c r="DI62" s="856" t="s">
        <v>1324</v>
      </c>
      <c r="DJ62" s="730" t="s">
        <v>3913</v>
      </c>
      <c r="DK62" s="850">
        <v>2012</v>
      </c>
      <c r="DL62" s="852">
        <v>3</v>
      </c>
      <c r="DM62" s="851">
        <v>2</v>
      </c>
      <c r="DN62" s="790" t="s">
        <v>3914</v>
      </c>
      <c r="DO62" s="791" t="s">
        <v>756</v>
      </c>
      <c r="DP62" s="825">
        <v>2</v>
      </c>
      <c r="DQ62" s="900" t="s">
        <v>1324</v>
      </c>
      <c r="DR62" s="730" t="s">
        <v>3913</v>
      </c>
      <c r="DS62" s="770">
        <v>2012</v>
      </c>
      <c r="DT62" s="753">
        <v>3</v>
      </c>
      <c r="DU62" s="657">
        <v>2</v>
      </c>
      <c r="DV62" s="651" t="s">
        <v>3930</v>
      </c>
      <c r="DW62" s="730" t="s">
        <v>3931</v>
      </c>
      <c r="DX62" s="647">
        <v>2005</v>
      </c>
      <c r="DY62" s="647">
        <v>3</v>
      </c>
      <c r="DZ62" s="650">
        <v>2</v>
      </c>
      <c r="EA62" s="771" t="s">
        <v>3932</v>
      </c>
      <c r="EB62" s="506" t="s">
        <v>3933</v>
      </c>
      <c r="EC62" s="647">
        <v>2</v>
      </c>
      <c r="ED62" s="668" t="s">
        <v>1214</v>
      </c>
      <c r="EE62" s="647">
        <v>2000</v>
      </c>
      <c r="EF62" s="647">
        <v>3</v>
      </c>
      <c r="EG62" s="650" t="s">
        <v>1505</v>
      </c>
      <c r="EH62" s="648" t="s">
        <v>1221</v>
      </c>
      <c r="EI62" s="551" t="s">
        <v>3934</v>
      </c>
      <c r="EJ62" s="651" t="s">
        <v>3935</v>
      </c>
      <c r="EK62" s="647" t="s">
        <v>1188</v>
      </c>
      <c r="EL62" s="647" t="s">
        <v>1188</v>
      </c>
      <c r="EM62" s="669" t="s">
        <v>1188</v>
      </c>
      <c r="EN62" s="647" t="s">
        <v>3936</v>
      </c>
      <c r="EO62" s="651" t="s">
        <v>3937</v>
      </c>
      <c r="EP62" s="556">
        <v>1</v>
      </c>
      <c r="EQ62" s="556" t="s">
        <v>1262</v>
      </c>
      <c r="ER62" s="557" t="s">
        <v>3938</v>
      </c>
      <c r="ES62" s="556">
        <v>2018</v>
      </c>
      <c r="ET62" s="556">
        <v>3</v>
      </c>
      <c r="EU62" s="671">
        <v>1</v>
      </c>
      <c r="EV62" s="672"/>
      <c r="EW62" s="673"/>
      <c r="EX62" s="674"/>
      <c r="EY62" s="631" t="s">
        <v>1188</v>
      </c>
      <c r="EZ62" s="631" t="s">
        <v>1188</v>
      </c>
      <c r="FA62" s="675"/>
      <c r="FB62" s="648">
        <v>0</v>
      </c>
      <c r="FC62" s="676" t="s">
        <v>1700</v>
      </c>
      <c r="FD62" s="647" t="s">
        <v>1012</v>
      </c>
      <c r="FE62" s="648"/>
      <c r="FF62" s="652" t="s">
        <v>1379</v>
      </c>
      <c r="FG62" s="563" t="s">
        <v>1701</v>
      </c>
      <c r="FH62" s="631" t="str">
        <f t="shared" si="0"/>
        <v>A</v>
      </c>
      <c r="FI62" s="677">
        <f t="shared" si="1"/>
        <v>3.7555555555555551</v>
      </c>
      <c r="FJ62" s="678">
        <f t="shared" si="2"/>
        <v>3.6</v>
      </c>
      <c r="FK62" s="679">
        <f t="shared" si="3"/>
        <v>4</v>
      </c>
      <c r="FL62" s="680">
        <f t="shared" si="4"/>
        <v>3.6666666666666665</v>
      </c>
      <c r="FM62" s="681">
        <v>2</v>
      </c>
      <c r="FN62" s="430">
        <v>2014</v>
      </c>
      <c r="FO62" s="686" t="s">
        <v>3939</v>
      </c>
      <c r="FP62" s="798" t="s">
        <v>3940</v>
      </c>
      <c r="FQ62" s="430">
        <v>2</v>
      </c>
      <c r="FR62" s="682" t="s">
        <v>1285</v>
      </c>
      <c r="FS62" s="369">
        <v>2</v>
      </c>
      <c r="FT62" s="430">
        <v>2019</v>
      </c>
      <c r="FU62" s="573" t="s">
        <v>3941</v>
      </c>
      <c r="FV62" s="369">
        <v>2</v>
      </c>
      <c r="FW62" s="430">
        <v>2019</v>
      </c>
      <c r="FX62" s="572" t="s">
        <v>3942</v>
      </c>
      <c r="FY62" s="369">
        <v>2</v>
      </c>
      <c r="FZ62" s="574">
        <v>2018</v>
      </c>
      <c r="GA62" s="470" t="s">
        <v>2941</v>
      </c>
      <c r="GB62" s="521" t="s">
        <v>3943</v>
      </c>
      <c r="GC62" s="369">
        <v>3</v>
      </c>
      <c r="GD62" s="574">
        <v>2016</v>
      </c>
      <c r="GE62" s="470" t="s">
        <v>3944</v>
      </c>
      <c r="GF62" s="521" t="s">
        <v>3945</v>
      </c>
      <c r="GG62" s="369">
        <v>3</v>
      </c>
      <c r="GH62" s="430">
        <v>2019</v>
      </c>
      <c r="GI62" s="686" t="s">
        <v>3946</v>
      </c>
      <c r="GJ62" s="572" t="s">
        <v>3947</v>
      </c>
      <c r="GK62" s="369">
        <v>2</v>
      </c>
      <c r="GL62" s="430">
        <v>1999</v>
      </c>
      <c r="GM62" s="686" t="s">
        <v>3948</v>
      </c>
      <c r="GN62" s="573" t="s">
        <v>3949</v>
      </c>
      <c r="GO62" s="878">
        <v>1</v>
      </c>
      <c r="GP62" s="557" t="s">
        <v>3950</v>
      </c>
      <c r="GQ62" s="879">
        <v>1</v>
      </c>
      <c r="GR62" s="879">
        <v>1</v>
      </c>
      <c r="GS62" s="879">
        <v>1</v>
      </c>
      <c r="GT62" s="880">
        <v>1</v>
      </c>
      <c r="GU62" s="715">
        <v>1</v>
      </c>
      <c r="GV62" s="557" t="s">
        <v>3951</v>
      </c>
      <c r="GW62" s="879">
        <v>1</v>
      </c>
      <c r="GX62" s="880">
        <v>1</v>
      </c>
      <c r="GY62" s="874">
        <v>0</v>
      </c>
      <c r="GZ62" s="582" t="s">
        <v>1188</v>
      </c>
      <c r="HA62" s="583" t="s">
        <v>1293</v>
      </c>
      <c r="HB62" s="584">
        <v>1</v>
      </c>
      <c r="HC62" s="585">
        <v>2</v>
      </c>
      <c r="HD62" s="586" t="s">
        <v>3952</v>
      </c>
      <c r="HE62" s="718" t="s">
        <v>3953</v>
      </c>
      <c r="HF62" s="587">
        <v>1978</v>
      </c>
      <c r="HG62" s="587">
        <v>2004</v>
      </c>
      <c r="HH62" s="588">
        <v>2</v>
      </c>
      <c r="HI62" s="586" t="s">
        <v>3954</v>
      </c>
      <c r="HJ62" s="718" t="s">
        <v>3955</v>
      </c>
      <c r="HK62" s="691">
        <v>1978</v>
      </c>
      <c r="HL62" s="692">
        <v>2</v>
      </c>
      <c r="HM62" s="591" t="s">
        <v>3956</v>
      </c>
      <c r="HN62" s="592">
        <v>1978</v>
      </c>
      <c r="HO62" s="681" t="s">
        <v>1188</v>
      </c>
      <c r="HP62" s="574" t="s">
        <v>1188</v>
      </c>
      <c r="HQ62" s="472" t="str">
        <f t="shared" si="5"/>
        <v>-</v>
      </c>
      <c r="HR62" s="593" t="s">
        <v>1188</v>
      </c>
      <c r="HS62" s="574" t="s">
        <v>1188</v>
      </c>
      <c r="HT62" s="574" t="s">
        <v>1188</v>
      </c>
      <c r="HU62" s="574" t="s">
        <v>1188</v>
      </c>
      <c r="HV62" s="574" t="s">
        <v>1188</v>
      </c>
      <c r="HW62" s="574" t="s">
        <v>1188</v>
      </c>
      <c r="HX62" s="574" t="s">
        <v>1188</v>
      </c>
      <c r="HY62" s="574" t="s">
        <v>1188</v>
      </c>
      <c r="HZ62" s="574" t="s">
        <v>1188</v>
      </c>
      <c r="IA62" s="574" t="s">
        <v>1188</v>
      </c>
      <c r="IB62" s="574" t="s">
        <v>1188</v>
      </c>
      <c r="IC62" s="574" t="s">
        <v>1188</v>
      </c>
      <c r="ID62" s="681" t="s">
        <v>1188</v>
      </c>
      <c r="IE62" s="369" t="s">
        <v>1188</v>
      </c>
      <c r="IF62" s="574" t="s">
        <v>1188</v>
      </c>
      <c r="IG62" s="472" t="str">
        <f t="shared" si="6"/>
        <v>-</v>
      </c>
      <c r="IH62" s="609">
        <v>0.72722301185649063</v>
      </c>
      <c r="II62" s="694">
        <v>0.77940836347656739</v>
      </c>
      <c r="IJ62" s="695">
        <v>0.83587278842254809</v>
      </c>
      <c r="IK62" s="696">
        <v>0.7263791379735951</v>
      </c>
      <c r="IL62" s="696">
        <v>0.73640662436387816</v>
      </c>
      <c r="IM62" s="697">
        <v>0.81897490314624821</v>
      </c>
      <c r="IN62" s="599">
        <v>3</v>
      </c>
      <c r="IO62" s="600">
        <v>1</v>
      </c>
      <c r="IP62" s="601">
        <v>2</v>
      </c>
      <c r="IQ62" s="600">
        <v>38</v>
      </c>
      <c r="IR62" s="587">
        <v>52</v>
      </c>
      <c r="IS62" s="601">
        <v>90</v>
      </c>
      <c r="IT62" s="599">
        <v>3</v>
      </c>
      <c r="IU62" s="600">
        <v>22</v>
      </c>
      <c r="IV62" s="587">
        <v>30</v>
      </c>
      <c r="IW62" s="601">
        <v>24</v>
      </c>
      <c r="IX62" s="602">
        <v>76</v>
      </c>
      <c r="IY62" s="681">
        <v>1</v>
      </c>
      <c r="IZ62" s="603" t="s">
        <v>3957</v>
      </c>
      <c r="JA62" s="681">
        <v>2</v>
      </c>
      <c r="JB62" s="603" t="s">
        <v>3958</v>
      </c>
      <c r="JC62" s="681">
        <v>2</v>
      </c>
      <c r="JD62" s="430">
        <v>1</v>
      </c>
      <c r="JE62" s="686" t="s">
        <v>3959</v>
      </c>
      <c r="JF62" s="557" t="s">
        <v>3960</v>
      </c>
      <c r="JG62" s="592">
        <v>2018</v>
      </c>
      <c r="JH62" s="681">
        <v>2</v>
      </c>
      <c r="JI62" s="430">
        <v>3</v>
      </c>
      <c r="JJ62" s="686" t="s">
        <v>3961</v>
      </c>
      <c r="JK62" s="557" t="s">
        <v>3908</v>
      </c>
      <c r="JL62" s="592">
        <v>2019</v>
      </c>
      <c r="JM62" s="369">
        <v>1</v>
      </c>
      <c r="JN62" s="430">
        <v>2</v>
      </c>
      <c r="JO62" s="430">
        <v>1</v>
      </c>
      <c r="JP62" s="686" t="s">
        <v>3962</v>
      </c>
      <c r="JQ62" s="557" t="s">
        <v>3908</v>
      </c>
      <c r="JR62" s="592">
        <v>2019</v>
      </c>
      <c r="JS62" s="369">
        <v>2</v>
      </c>
      <c r="JT62" s="430">
        <v>2</v>
      </c>
      <c r="JU62" s="686" t="s">
        <v>3963</v>
      </c>
      <c r="JV62" s="557" t="s">
        <v>3964</v>
      </c>
      <c r="JW62" s="592">
        <v>2014</v>
      </c>
      <c r="JX62" s="606">
        <v>2</v>
      </c>
      <c r="JY62" s="750" t="s">
        <v>3965</v>
      </c>
      <c r="JZ62" s="606">
        <v>2018</v>
      </c>
      <c r="KA62" s="606">
        <f t="shared" si="7"/>
        <v>12</v>
      </c>
      <c r="KB62" s="606">
        <v>6</v>
      </c>
      <c r="KC62" s="606">
        <v>2</v>
      </c>
      <c r="KD62" s="606">
        <v>3</v>
      </c>
      <c r="KE62" s="606">
        <v>1</v>
      </c>
      <c r="KF62" s="606">
        <f t="shared" si="8"/>
        <v>5</v>
      </c>
      <c r="KG62" s="606">
        <v>1</v>
      </c>
      <c r="KH62" s="606">
        <v>1</v>
      </c>
      <c r="KI62" s="606">
        <v>2</v>
      </c>
      <c r="KJ62" s="606">
        <v>1</v>
      </c>
      <c r="KK62" s="606">
        <v>1</v>
      </c>
      <c r="KL62" s="606">
        <v>1</v>
      </c>
      <c r="KM62" s="608">
        <f t="shared" si="9"/>
        <v>0.77692217826843257</v>
      </c>
      <c r="KN62" s="609">
        <v>1.3846108913421631</v>
      </c>
      <c r="KO62" s="609">
        <v>89.423080444335938</v>
      </c>
      <c r="KP62" s="610">
        <v>7</v>
      </c>
      <c r="KQ62" s="608">
        <f t="shared" si="10"/>
        <v>0.7601935863494873</v>
      </c>
      <c r="KR62" s="609">
        <v>1.3009679317474365</v>
      </c>
      <c r="KS62" s="609">
        <v>88.942306518554688</v>
      </c>
      <c r="KT62" s="610">
        <v>9</v>
      </c>
      <c r="KU62" s="610">
        <v>69</v>
      </c>
      <c r="KV62" s="498" t="s">
        <v>1659</v>
      </c>
      <c r="KW62" s="606" t="s">
        <v>3899</v>
      </c>
      <c r="KX62" s="700" t="str">
        <f t="shared" ca="1" si="11"/>
        <v>A</v>
      </c>
      <c r="KY62" s="701">
        <f t="shared" ca="1" si="12"/>
        <v>0.94728383477981359</v>
      </c>
      <c r="KZ62" s="702">
        <f t="shared" ca="1" si="13"/>
        <v>0.96742823529411759</v>
      </c>
      <c r="LA62" s="703">
        <f t="shared" ca="1" si="54"/>
        <v>0.96639999999999993</v>
      </c>
      <c r="LB62" s="703">
        <f t="shared" ca="1" si="92"/>
        <v>0.93453333333333344</v>
      </c>
      <c r="LC62" s="704">
        <f t="shared" ca="1" si="93"/>
        <v>0.92077377049180331</v>
      </c>
      <c r="LD62" s="696" cm="1">
        <f t="array" aca="1" ref="LD62" ca="1">INDIRECT(LD$203&amp;ROW())*LD$205</f>
        <v>8</v>
      </c>
      <c r="LE62" s="696" cm="1">
        <f t="array" aca="1" ref="LE62" ca="1">INDIRECT(LE$203&amp;ROW())*LE$205</f>
        <v>12</v>
      </c>
      <c r="LF62" s="696" cm="1">
        <f t="array" aca="1" ref="LF62" ca="1">INDIRECT(LF$203&amp;ROW())*LF$205</f>
        <v>12</v>
      </c>
      <c r="LG62" s="696" cm="1">
        <f t="array" aca="1" ref="LG62" ca="1">INDIRECT(LG$203&amp;ROW())*LG$205</f>
        <v>3</v>
      </c>
      <c r="LH62" s="696" cm="1">
        <f t="array" aca="1" ref="LH62" ca="1">INDIRECT(LH$203&amp;ROW())*LH$205</f>
        <v>3</v>
      </c>
      <c r="LI62" s="696" cm="1">
        <f t="array" aca="1" ref="LI62" ca="1">INDIRECT(LI$203&amp;ROW())*LI$205</f>
        <v>3</v>
      </c>
      <c r="LJ62" s="696" cm="1">
        <f t="array" aca="1" ref="LJ62" ca="1">INDIRECT(LJ$203&amp;ROW())*LJ$205</f>
        <v>3</v>
      </c>
      <c r="LK62" s="696" cm="1">
        <f t="array" aca="1" ref="LK62" ca="1">INDIRECT(LK$203&amp;ROW())*LK$205</f>
        <v>3</v>
      </c>
      <c r="LL62" s="696" cm="1">
        <f t="array" aca="1" ref="LL62" ca="1">INDIRECT(LL$203&amp;ROW())*LL$205</f>
        <v>3</v>
      </c>
      <c r="LM62" s="696" cm="1">
        <f t="array" aca="1" ref="LM62" ca="1">INDIRECT(LM$203&amp;ROW())*LM$205</f>
        <v>6</v>
      </c>
      <c r="LN62" s="696" cm="1">
        <f t="array" aca="1" ref="LN62" ca="1">INDIRECT(LN$203&amp;ROW())*LN$205</f>
        <v>3</v>
      </c>
      <c r="LO62" s="696" cm="1">
        <f t="array" aca="1" ref="LO62" ca="1">INDIRECT(LO$203&amp;ROW())*LO$205</f>
        <v>6</v>
      </c>
      <c r="LP62" s="696" cm="1">
        <f t="array" aca="1" ref="LP62" ca="1">INDIRECT(LP$203&amp;ROW())*LP$205</f>
        <v>4</v>
      </c>
      <c r="LQ62" s="696" cm="1">
        <f t="array" aca="1" ref="LQ62" ca="1">IF(INDIRECT(LQ$203&amp;ROW())="-",0,INDIRECT(LQ$203&amp;ROW())*LQ$205)</f>
        <v>5.2313999999999998</v>
      </c>
      <c r="LR62" s="696" cm="1">
        <f t="array" aca="1" ref="LR62" ca="1">INDIRECT(LR$203&amp;ROW())*LR$205</f>
        <v>8</v>
      </c>
      <c r="LS62" s="696" cm="1">
        <f t="array" aca="1" ref="LS62" ca="1">IF(INDIRECT(LS$203&amp;ROW())="-",0,INDIRECT(LS$203&amp;ROW())*LS$205)</f>
        <v>5.2943999999999996</v>
      </c>
      <c r="LT62" s="696" cm="1">
        <f t="array" aca="1" ref="LT62" ca="1">INDIRECT(LT$203&amp;ROW())*LT$205</f>
        <v>4</v>
      </c>
      <c r="LU62" s="696" cm="1">
        <f t="array" aca="1" ref="LU62" ca="1">INDIRECT(LU$203&amp;ROW())*LU$205</f>
        <v>3</v>
      </c>
      <c r="LV62" s="696" cm="1">
        <f t="array" aca="1" ref="LV62" ca="1">INDIRECT(LV$203&amp;ROW())*LV$205</f>
        <v>3</v>
      </c>
      <c r="LW62" s="696" cm="1">
        <f t="array" aca="1" ref="LW62" ca="1">INDIRECT(LW$203&amp;ROW())*LW$205</f>
        <v>2</v>
      </c>
      <c r="LX62" s="696" cm="1">
        <f t="array" aca="1" ref="LX62" ca="1">INDIRECT(LX$203&amp;ROW())*LX$205</f>
        <v>3</v>
      </c>
      <c r="LY62" s="696" cm="1">
        <f t="array" aca="1" ref="LY62" ca="1">IF(INDIRECT(LY$203&amp;ROW())="-",0,INDIRECT(LY$203&amp;ROW())*LY$205)</f>
        <v>5.4288000000000007</v>
      </c>
      <c r="LZ62" s="696" cm="1">
        <f t="array" aca="1" ref="LZ62" ca="1">INDIRECT(LZ$203&amp;ROW())*LZ$205</f>
        <v>2</v>
      </c>
      <c r="MA62" s="696" cm="1">
        <f t="array" aca="1" ref="MA62" ca="1">INDIRECT(MA$203&amp;ROW())*MA$205</f>
        <v>4</v>
      </c>
      <c r="MB62" s="696" cm="1">
        <f t="array" aca="1" ref="MB62" ca="1">INDIRECT(MB$203&amp;ROW())*MB$205</f>
        <v>4</v>
      </c>
      <c r="MC62" s="696" cm="1">
        <f t="array" aca="1" ref="MC62" ca="1">IF($MB62=0,0,INDIRECT(MC$203&amp;ROW())*MC$205)</f>
        <v>0.5</v>
      </c>
      <c r="MD62" s="696" cm="1">
        <f t="array" aca="1" ref="MD62" ca="1">IF($MB62=0,0,INDIRECT(MD$203&amp;ROW())*MD$205)</f>
        <v>0.5</v>
      </c>
      <c r="ME62" s="696" cm="1">
        <f t="array" aca="1" ref="ME62" ca="1">IF($MB62=0,0,INDIRECT(ME$203&amp;ROW())*ME$205)</f>
        <v>0.5</v>
      </c>
      <c r="MF62" s="696" cm="1">
        <f t="array" aca="1" ref="MF62" ca="1">IF($MB62=0,0,INDIRECT(MF$203&amp;ROW())*MF$205)</f>
        <v>0.5</v>
      </c>
      <c r="MG62" s="696" cm="1">
        <f t="array" aca="1" ref="MG62" ca="1">INDIRECT(MG$203&amp;ROW())*MG$205</f>
        <v>4</v>
      </c>
      <c r="MH62" s="696" cm="1">
        <f t="array" aca="1" ref="MH62" ca="1">IF($MG62=0,0,INDIRECT(MH$203&amp;ROW())*MH$205)</f>
        <v>0.5</v>
      </c>
      <c r="MI62" s="696" cm="1">
        <f t="array" aca="1" ref="MI62" ca="1">IF($MG62=0,0,INDIRECT(MI$203&amp;ROW())*MI$205)</f>
        <v>0.5</v>
      </c>
      <c r="MJ62" s="696" cm="1">
        <f t="array" aca="1" ref="MJ62" ca="1">INDIRECT(MJ$203&amp;ROW())*MJ$205</f>
        <v>0</v>
      </c>
      <c r="MK62" s="696" cm="1">
        <f t="array" aca="1" ref="MK62" ca="1">INDIRECT(MK$203&amp;ROW())*MK$205</f>
        <v>4</v>
      </c>
      <c r="ML62" s="696" cm="1">
        <f t="array" aca="1" ref="ML62" ca="1">INDIRECT(ML$203&amp;ROW())*ML$205</f>
        <v>6</v>
      </c>
      <c r="MM62" s="696" cm="1">
        <f t="array" aca="1" ref="MM62" ca="1">INDIRECT(MM$203&amp;ROW())*MM$205</f>
        <v>6</v>
      </c>
      <c r="MN62" s="696" cm="1">
        <f t="array" aca="1" ref="MN62" ca="1">INDIRECT(MN$203&amp;ROW())*MN$205</f>
        <v>4</v>
      </c>
      <c r="MO62" s="696" cm="1">
        <f t="array" aca="1" ref="MO62" ca="1">INDIRECT(MO$203&amp;ROW())*MO$205</f>
        <v>2</v>
      </c>
      <c r="MP62" s="696" cm="1">
        <f t="array" aca="1" ref="MP62" ca="1">INDIRECT(MP$203&amp;ROW())*MP$205</f>
        <v>2</v>
      </c>
      <c r="MQ62" s="696" cm="1">
        <f t="array" aca="1" ref="MQ62" ca="1">INDIRECT(MQ$203&amp;ROW())*MQ$205</f>
        <v>2</v>
      </c>
      <c r="MR62" s="696" cm="1">
        <f t="array" aca="1" ref="MR62" ca="1">INDIRECT(MR$203&amp;ROW())*MR$205</f>
        <v>2</v>
      </c>
      <c r="MS62" s="696" cm="1">
        <f t="array" aca="1" ref="MS62" ca="1">INDIRECT(MS$203&amp;ROW())*MS$205</f>
        <v>2</v>
      </c>
      <c r="MT62" s="696" cm="1">
        <f t="array" aca="1" ref="MT62" ca="1">INDIRECT(MT$203&amp;ROW())*MT$205</f>
        <v>3</v>
      </c>
      <c r="MU62" s="696" cm="1">
        <f t="array" aca="1" ref="MU62" ca="1">INDIRECT(MU$203&amp;ROW())*MU$205</f>
        <v>2</v>
      </c>
      <c r="MV62" s="696" cm="1">
        <f t="array" aca="1" ref="MV62" ca="1">IF(INDIRECT(MV$203&amp;ROW())="-",0,INDIRECT(MV$203&amp;ROW())*MV$205)</f>
        <v>5.1671999999999993</v>
      </c>
      <c r="MW62" s="696" cm="1">
        <f t="array" aca="1" ref="MW62" ca="1">INDIRECT(MW$203&amp;ROW())*MW$205</f>
        <v>4</v>
      </c>
      <c r="MX62" s="696" cm="1">
        <f t="array" aca="1" ref="MX62" ca="1">INDIRECT(MX$203&amp;ROW())*MX$205</f>
        <v>4</v>
      </c>
      <c r="MY62" s="696" cm="1">
        <f t="array" aca="1" ref="MY62" ca="1">INDIRECT(MY$203&amp;ROW())*MY$205</f>
        <v>8</v>
      </c>
      <c r="NA62" s="701">
        <f t="shared" si="16"/>
        <v>0.97248536585365841</v>
      </c>
      <c r="NB62" s="617">
        <f t="shared" si="17"/>
        <v>0.99160000000000004</v>
      </c>
      <c r="NC62" s="695">
        <f t="shared" si="18"/>
        <v>0.91575384615384614</v>
      </c>
      <c r="ND62" s="697">
        <f t="shared" si="19"/>
        <v>0.95782222222222224</v>
      </c>
      <c r="NE62" s="694">
        <f t="shared" si="20"/>
        <v>0.95941535855743165</v>
      </c>
      <c r="NF62" s="682" t="str">
        <f t="shared" si="21"/>
        <v>A</v>
      </c>
      <c r="NH62" s="606" t="s">
        <v>3899</v>
      </c>
      <c r="NI62" s="563" t="str">
        <f t="shared" si="22"/>
        <v>A</v>
      </c>
      <c r="NJ62" s="563" t="str">
        <f t="shared" si="23"/>
        <v>A</v>
      </c>
      <c r="NK62" s="563" t="str">
        <f t="shared" ca="1" si="24"/>
        <v>A</v>
      </c>
      <c r="NL62" s="563" t="str">
        <f t="shared" ca="1" si="25"/>
        <v>A</v>
      </c>
      <c r="NM62" s="563" t="str">
        <f t="shared" ca="1" si="26"/>
        <v>A</v>
      </c>
      <c r="NN62" s="563" t="str">
        <f t="shared" ca="1" si="55"/>
        <v>A</v>
      </c>
      <c r="NO62" s="563" t="str">
        <f t="shared" ca="1" si="56"/>
        <v>A</v>
      </c>
      <c r="NP62" s="606" t="str">
        <f t="shared" si="27"/>
        <v>Yes</v>
      </c>
      <c r="NQ62" s="682" t="str">
        <f t="shared" si="28"/>
        <v>Yes</v>
      </c>
      <c r="NR62" s="682" t="e">
        <f>IF(OR(AND(NI62="A",OR(NJ62="C",NJ62="D")),AND(NI62="A",OR(#REF!="C",#REF!="D")),AND(NI62="B",OR(NJ62="D",#REF!="D")),AND(OR(NI62="C",NI62="D"),OR(NJ62="A",NJ62="B")),AND(OR(NI62="C",NI62="D"),OR(#REF!="A",#REF!="B")),AND(OR(NJ62="A",#REF!="A",NJ62="B",#REF!="B"),OR(NP62="-",NQ62="-")),AND(OR(NJ62="C",#REF!="C",NJ62="D",#REF!="D"),NP62="Yes")),"Yes","-")</f>
        <v>#REF!</v>
      </c>
      <c r="NS62" s="607"/>
      <c r="NT62" s="619">
        <f t="shared" si="29"/>
        <v>0.87180000000000002</v>
      </c>
      <c r="NU62" s="619">
        <f t="shared" si="30"/>
        <v>0.95941535855743165</v>
      </c>
      <c r="NV62" s="619">
        <f t="shared" ca="1" si="31"/>
        <v>0.94728383477981359</v>
      </c>
      <c r="NW62" s="619">
        <f t="shared" ca="1" si="57"/>
        <v>0.92570913373934316</v>
      </c>
      <c r="NX62" s="619">
        <f t="shared" ca="1" si="58"/>
        <v>0.97479953996681568</v>
      </c>
      <c r="NY62" s="620">
        <f t="shared" ca="1" si="59"/>
        <v>0.95541117404141551</v>
      </c>
      <c r="NZ62" s="620">
        <f t="shared" ca="1" si="60"/>
        <v>0.97158214910390739</v>
      </c>
      <c r="OA62" s="705">
        <v>0.57299999999999995</v>
      </c>
      <c r="OB62" s="706">
        <v>11</v>
      </c>
      <c r="OC62" s="494"/>
      <c r="OE62" s="606" t="s">
        <v>3899</v>
      </c>
      <c r="OF62" s="700" t="str">
        <f t="shared" ca="1" si="32"/>
        <v>A</v>
      </c>
      <c r="OG62" s="701">
        <f t="shared" ca="1" si="61"/>
        <v>0.92570913373934316</v>
      </c>
      <c r="OH62" s="705">
        <f t="shared" ca="1" si="33"/>
        <v>0.96573481258134497</v>
      </c>
      <c r="OI62" s="696">
        <f t="shared" ca="1" si="34"/>
        <v>0.98957211141781698</v>
      </c>
      <c r="OJ62" s="696">
        <f t="shared" ca="1" si="35"/>
        <v>0.79356958811008627</v>
      </c>
      <c r="OK62" s="697">
        <f t="shared" ca="1" si="36"/>
        <v>0.95396002284812464</v>
      </c>
      <c r="OL62" s="696" cm="1">
        <f t="array" aca="1" ref="OL62" ca="1">INDIRECT(OL$203&amp;ROW())*OL$205</f>
        <v>1.4956</v>
      </c>
      <c r="OM62" s="696" cm="1">
        <f t="array" aca="1" ref="OM62" ca="1">INDIRECT(OM$203&amp;ROW())*OM$205</f>
        <v>1.8092999999999999</v>
      </c>
      <c r="ON62" s="696" cm="1">
        <f t="array" aca="1" ref="ON62" ca="1">INDIRECT(ON$203&amp;ROW())*ON$205</f>
        <v>2.1842999999999999</v>
      </c>
      <c r="OO62" s="696" cm="1">
        <f t="array" aca="1" ref="OO62" ca="1">INDIRECT(OO$203&amp;ROW())*OO$205</f>
        <v>1.0790999999999999</v>
      </c>
      <c r="OP62" s="696" cm="1">
        <f t="array" aca="1" ref="OP62" ca="1">INDIRECT(OP$203&amp;ROW())*OP$205</f>
        <v>1.5831</v>
      </c>
      <c r="OQ62" s="696" cm="1">
        <f t="array" aca="1" ref="OQ62" ca="1">INDIRECT(OQ$203&amp;ROW())*OQ$205</f>
        <v>1.5849</v>
      </c>
      <c r="OR62" s="696" cm="1">
        <f t="array" aca="1" ref="OR62" ca="1">INDIRECT(OR$203&amp;ROW())*OR$205</f>
        <v>1.4141999999999999</v>
      </c>
      <c r="OS62" s="696" cm="1">
        <f t="array" aca="1" ref="OS62" ca="1">INDIRECT(OS$203&amp;ROW())*OS$205</f>
        <v>1.5387</v>
      </c>
      <c r="OT62" s="696" cm="1">
        <f t="array" aca="1" ref="OT62" ca="1">INDIRECT(OT$203&amp;ROW())*OT$205</f>
        <v>1.4727000000000001</v>
      </c>
      <c r="OU62" s="696" cm="1">
        <f t="array" aca="1" ref="OU62" ca="1">INDIRECT(OU$203&amp;ROW())*OU$205</f>
        <v>1.9304999999999999</v>
      </c>
      <c r="OV62" s="696" cm="1">
        <f t="array" aca="1" ref="OV62" ca="1">INDIRECT(OV$203&amp;ROW())*OV$205</f>
        <v>1.2161999999999999</v>
      </c>
      <c r="OW62" s="696" cm="1">
        <f t="array" aca="1" ref="OW62" ca="1">INDIRECT(OW$203&amp;ROW())*OW$205</f>
        <v>1.5144000000000002</v>
      </c>
      <c r="OX62" s="696" cm="1">
        <f t="array" aca="1" ref="OX62" ca="1">INDIRECT(OX$203&amp;ROW())*OX$205</f>
        <v>1.3977999999999999</v>
      </c>
      <c r="OY62" s="696" cm="1">
        <f t="array" aca="1" ref="OY62" ca="1">IF(INDIRECT(OY$203&amp;ROW())="-",0,INDIRECT(OY$203&amp;ROW())*OY$205)</f>
        <v>0.61878743000000003</v>
      </c>
      <c r="OZ62" s="696" cm="1">
        <f t="array" aca="1" ref="OZ62" ca="1">INDIRECT(OZ$203&amp;ROW())*OZ$205</f>
        <v>1.4206000000000001</v>
      </c>
      <c r="PA62" s="696" cm="1">
        <f t="array" aca="1" ref="PA62" ca="1">IF(INDIRECT(PA$203&amp;ROW())="-",0,INDIRECT(PA$203&amp;ROW())*PA$205)</f>
        <v>0.7795121599999999</v>
      </c>
      <c r="PB62" s="705" cm="1">
        <f t="array" aca="1" ref="PB62" ca="1">INDIRECT(PB$203&amp;ROW())*PB$205</f>
        <v>1.5084</v>
      </c>
      <c r="PC62" s="696" cm="1">
        <f t="array" aca="1" ref="PC62" ca="1">INDIRECT(PC$203&amp;ROW())*PC$205</f>
        <v>2.0918999999999999</v>
      </c>
      <c r="PD62" s="696" cm="1">
        <f t="array" aca="1" ref="PD62" ca="1">INDIRECT(PD$203&amp;ROW())*PD$205</f>
        <v>2.2025999999999999</v>
      </c>
      <c r="PE62" s="696" cm="1">
        <f t="array" aca="1" ref="PE62" ca="1">INDIRECT(PE$203&amp;ROW())*PE$205</f>
        <v>1.28</v>
      </c>
      <c r="PF62" s="696" cm="1">
        <f t="array" aca="1" ref="PF62" ca="1">INDIRECT(PF$203&amp;ROW())*PF$205</f>
        <v>1.9962</v>
      </c>
      <c r="PG62" s="696" cm="1">
        <f t="array" aca="1" ref="PG62" ca="1">IF(INDIRECT(PG$203&amp;ROW())="-",0,INDIRECT(PG$203&amp;ROW())*PG$205)</f>
        <v>0.79170000000000007</v>
      </c>
      <c r="PH62" s="696" cm="1">
        <f t="array" aca="1" ref="PH62" ca="1">INDIRECT(PH$203&amp;ROW())*PH$205</f>
        <v>0.61699999999999999</v>
      </c>
      <c r="PI62" s="696" cm="1">
        <f t="array" aca="1" ref="PI62" ca="1">INDIRECT(PI$203&amp;ROW())*PI$205</f>
        <v>1.2145999999999999</v>
      </c>
      <c r="PJ62" s="696" cm="1">
        <f t="array" aca="1" ref="PJ62" ca="1">INDIRECT(PJ$203&amp;ROW())*PJ$205</f>
        <v>0.75980000000000003</v>
      </c>
      <c r="PK62" s="696" cm="1">
        <f t="array" aca="1" ref="PK62" ca="1">IF($PJ62=0,0,INDIRECT(PK$203&amp;ROW())*PK$205)</f>
        <v>0.52759999999999996</v>
      </c>
      <c r="PL62" s="696" cm="1">
        <f t="array" aca="1" ref="PL62" ca="1">IF($MPE62=0,0,INDIRECT(PL$203&amp;ROW())*PL$205)</f>
        <v>0</v>
      </c>
      <c r="PM62" s="696" cm="1">
        <f t="array" aca="1" ref="PM62" ca="1">IF($MPE62=0,0,INDIRECT(PM$203&amp;ROW())*PM$205)</f>
        <v>0</v>
      </c>
      <c r="PN62" s="696" cm="1">
        <f t="array" aca="1" ref="PN62" ca="1">IF($PJ62=0,0,INDIRECT(PN$203&amp;ROW())*PN$205)</f>
        <v>0.52580000000000005</v>
      </c>
      <c r="PO62" s="696" cm="1">
        <f t="array" aca="1" ref="PO62" ca="1">INDIRECT(PO$203&amp;ROW())*PO$205</f>
        <v>0.73140000000000005</v>
      </c>
      <c r="PP62" s="696" cm="1">
        <f t="array" aca="1" ref="PP62" ca="1">IF($PO62=0,0,INDIRECT(PP$203&amp;ROW())*PP$205)</f>
        <v>0.68189999999999995</v>
      </c>
      <c r="PQ62" s="696" cm="1">
        <f t="array" aca="1" ref="PQ62" ca="1">IF($PO62=0,0,INDIRECT(PQ$203&amp;ROW())*PQ$205)</f>
        <v>0.52549999999999997</v>
      </c>
      <c r="PR62" s="696" cm="1">
        <f t="array" aca="1" ref="PR62" ca="1">INDIRECT(PR$203&amp;ROW())*PR$205</f>
        <v>0</v>
      </c>
      <c r="PS62" s="696" cm="1">
        <f t="array" aca="1" ref="PS62" ca="1">INDIRECT(PS$203&amp;ROW())*PS$205</f>
        <v>0.7389</v>
      </c>
      <c r="PT62" s="696" cm="1">
        <f t="array" aca="1" ref="PT62" ca="1">INDIRECT(PT$203&amp;ROW())*PT$205</f>
        <v>1.4406000000000001</v>
      </c>
      <c r="PU62" s="696" cm="1">
        <f t="array" aca="1" ref="PU62" ca="1">INDIRECT(PU$203&amp;ROW())*PU$205</f>
        <v>1.7696999999999998</v>
      </c>
      <c r="PV62" s="696" cm="1">
        <f t="array" aca="1" ref="PV62" ca="1">INDIRECT(PV$203&amp;ROW())*PV$205</f>
        <v>0.6966</v>
      </c>
      <c r="PW62" s="696" cm="1">
        <f t="array" aca="1" ref="PW62" ca="1">INDIRECT(PW$203&amp;ROW())*PW$205</f>
        <v>1.0658000000000001</v>
      </c>
      <c r="PX62" s="696" cm="1">
        <f t="array" aca="1" ref="PX62" ca="1">INDIRECT(PX$203&amp;ROW())*PX$205</f>
        <v>1.1714</v>
      </c>
      <c r="PY62" s="696" cm="1">
        <f t="array" aca="1" ref="PY62" ca="1">INDIRECT(PY$203&amp;ROW())*PY$205</f>
        <v>1.1866000000000001</v>
      </c>
      <c r="PZ62" s="696" cm="1">
        <f t="array" aca="1" ref="PZ62" ca="1">INDIRECT(PZ$203&amp;ROW())*PZ$205</f>
        <v>0.17430000000000001</v>
      </c>
      <c r="QA62" s="696" cm="1">
        <f t="array" aca="1" ref="QA62" ca="1">INDIRECT(QA$203&amp;ROW())*QA$205</f>
        <v>0.31659999999999999</v>
      </c>
      <c r="QB62" s="696" cm="1">
        <f t="array" aca="1" ref="QB62" ca="1">INDIRECT(QB$203&amp;ROW())*QB$205</f>
        <v>2.3948999999999998</v>
      </c>
      <c r="QC62" s="696" cm="1">
        <f t="array" aca="1" ref="QC62" ca="1">INDIRECT(QC$203&amp;ROW())*QC$205</f>
        <v>1.4259999999999999</v>
      </c>
      <c r="QD62" s="696" cm="1">
        <f t="array" aca="1" ref="QD62" ca="1">IF(INDIRECT(QD$203&amp;ROW())="-",0,INDIRECT(QD$203&amp;ROW())*QD$205)</f>
        <v>0.52886292000000001</v>
      </c>
      <c r="QE62" s="696" cm="1">
        <f t="array" aca="1" ref="QE62" ca="1">INDIRECT(QE$203&amp;ROW())*QE$205</f>
        <v>1.0656000000000001</v>
      </c>
      <c r="QF62" s="696" cm="1">
        <f t="array" aca="1" ref="QF62" ca="1">INDIRECT(QF$203&amp;ROW())*QF$205</f>
        <v>0.72440000000000004</v>
      </c>
      <c r="QG62" s="696" cm="1">
        <f t="array" aca="1" ref="QG62" ca="1">INDIRECT(QG$203&amp;ROW())*QG$205</f>
        <v>1.4996</v>
      </c>
      <c r="QI62" s="606" t="s">
        <v>3899</v>
      </c>
      <c r="QJ62" s="700" t="str">
        <f t="shared" ca="1" si="37"/>
        <v>A</v>
      </c>
      <c r="QK62" s="701">
        <f t="shared" ca="1" si="62"/>
        <v>0.97479953996681568</v>
      </c>
      <c r="QL62" s="705">
        <f t="shared" ca="1" si="94"/>
        <v>0.98239121951040231</v>
      </c>
      <c r="QM62" s="696">
        <f t="shared" ca="1" si="95"/>
        <v>0.99304776025614527</v>
      </c>
      <c r="QN62" s="696">
        <f t="shared" ca="1" si="40"/>
        <v>0.945801181970643</v>
      </c>
      <c r="QO62" s="697">
        <f t="shared" ca="1" si="41"/>
        <v>0.97795799813007223</v>
      </c>
      <c r="QP62" s="696" cm="1">
        <f t="array" aca="1" ref="QP62" ca="1">INDIRECT(QP$203&amp;ROW())*QP$205</f>
        <v>6.6903293490763766E-2</v>
      </c>
      <c r="QQ62" s="696" cm="1">
        <f t="array" aca="1" ref="QQ62" ca="1">INDIRECT(QQ$203&amp;ROW())*QQ$205</f>
        <v>0.38255889885567651</v>
      </c>
      <c r="QR62" s="696" cm="1">
        <f t="array" aca="1" ref="QR62" ca="1">INDIRECT(QR$203&amp;ROW())*QR$205</f>
        <v>0.22634714497193864</v>
      </c>
      <c r="QS62" s="696" cm="1">
        <f t="array" aca="1" ref="QS62" ca="1">INDIRECT(QS$203&amp;ROW())*QS$205</f>
        <v>0.22471360933801068</v>
      </c>
      <c r="QT62" s="696" cm="1">
        <f t="array" aca="1" ref="QT62" ca="1">INDIRECT(QT$203&amp;ROW())*QT$205</f>
        <v>0.26232814414996541</v>
      </c>
      <c r="QU62" s="696" cm="1">
        <f t="array" aca="1" ref="QU62" ca="1">INDIRECT(QU$203&amp;ROW())*QU$205</f>
        <v>0.53329206883563263</v>
      </c>
      <c r="QV62" s="696" cm="1">
        <f t="array" aca="1" ref="QV62" ca="1">INDIRECT(QV$203&amp;ROW())*QV$205</f>
        <v>0.24117831443907087</v>
      </c>
      <c r="QW62" s="696" cm="1">
        <f t="array" aca="1" ref="QW62" ca="1">INDIRECT(QW$203&amp;ROW())*QW$205</f>
        <v>0.53099416374332975</v>
      </c>
      <c r="QX62" s="696" cm="1">
        <f t="array" aca="1" ref="QX62" ca="1">INDIRECT(QX$203&amp;ROW())*QX$205</f>
        <v>0.60640894423913805</v>
      </c>
      <c r="QY62" s="696" cm="1">
        <f t="array" aca="1" ref="QY62" ca="1">INDIRECT(QY$203&amp;ROW())*QY$205</f>
        <v>0.13540247513535897</v>
      </c>
      <c r="QZ62" s="696" cm="1">
        <f t="array" aca="1" ref="QZ62" ca="1">INDIRECT(QZ$203&amp;ROW())*QZ$205</f>
        <v>0.27613248380770827</v>
      </c>
      <c r="RA62" s="696" cm="1">
        <f t="array" aca="1" ref="RA62" ca="1">INDIRECT(RA$203&amp;ROW())*RA$205</f>
        <v>5.1272116233970627E-2</v>
      </c>
      <c r="RB62" s="696" cm="1">
        <f t="array" aca="1" ref="RB62" ca="1">INDIRECT(RB$203&amp;ROW())*RB$205</f>
        <v>0.11461142513892485</v>
      </c>
      <c r="RC62" s="696" cm="1">
        <f t="array" aca="1" ref="RC62" ca="1">IF(INDIRECT(RC$203&amp;ROW())="-",0,INDIRECT(RC$203&amp;ROW())*RC$205)</f>
        <v>7.315992157454683E-2</v>
      </c>
      <c r="RD62" s="696" cm="1">
        <f t="array" aca="1" ref="RD62" ca="1">INDIRECT(RD$203&amp;ROW())*RD$205</f>
        <v>7.1442097940886296E-2</v>
      </c>
      <c r="RE62" s="696" cm="1">
        <f t="array" aca="1" ref="RE62" ca="1">IF(INDIRECT(RE$203&amp;ROW())="-",0,INDIRECT(RE$203&amp;ROW())*RE$205)</f>
        <v>5.5846248659461958E-2</v>
      </c>
      <c r="RF62" s="705" cm="1">
        <f t="array" aca="1" ref="RF62" ca="1">INDIRECT(RF$203&amp;ROW())*RF$205</f>
        <v>0.10613798880649605</v>
      </c>
      <c r="RG62" s="696" cm="1">
        <f t="array" aca="1" ref="RG62" ca="1">INDIRECT(RG$203&amp;ROW())*RG$205</f>
        <v>0.41475700362540607</v>
      </c>
      <c r="RH62" s="696" cm="1">
        <f t="array" aca="1" ref="RH62" ca="1">INDIRECT(RH$203&amp;ROW())*RH$205</f>
        <v>8.7581521170816884E-2</v>
      </c>
      <c r="RI62" s="696" cm="1">
        <f t="array" aca="1" ref="RI62" ca="1">INDIRECT(RI$203&amp;ROW())*RI$205</f>
        <v>0.21539378250062202</v>
      </c>
      <c r="RJ62" s="696" cm="1">
        <f t="array" aca="1" ref="RJ62" ca="1">INDIRECT(RJ$203&amp;ROW())*RJ$205</f>
        <v>0.18340085004648693</v>
      </c>
      <c r="RK62" s="696" cm="1">
        <f t="array" aca="1" ref="RK62" ca="1">IF(INDIRECT(RK$203&amp;ROW())="-",0,INDIRECT(RK$203&amp;ROW())*RK$205)</f>
        <v>5.4669462658161666E-2</v>
      </c>
      <c r="RL62" s="696" cm="1">
        <f t="array" aca="1" ref="RL62" ca="1">INDIRECT(RL$203&amp;ROW())*RL$205</f>
        <v>0.11262003659234653</v>
      </c>
      <c r="RM62" s="696" cm="1">
        <f t="array" aca="1" ref="RM62" ca="1">INDIRECT(RM$203&amp;ROW())*RM$205</f>
        <v>2.9987460729532761E-2</v>
      </c>
      <c r="RN62" s="696" cm="1">
        <f t="array" aca="1" ref="RN62" ca="1">INDIRECT(RN$203&amp;ROW())*RN$205</f>
        <v>9.3820613050938681E-2</v>
      </c>
      <c r="RO62" s="696" cm="1">
        <f t="array" aca="1" ref="RO62" ca="1">IF($RN62=0,0,INDIRECT(RO$203&amp;ROW())*RO$205)</f>
        <v>7.0312542939625605E-2</v>
      </c>
      <c r="RP62" s="696" cm="1">
        <f t="array" aca="1" ref="RP62" ca="1">IF($RN62=0,0,INDIRECT(RP$203&amp;ROW())*RP$205)</f>
        <v>9.7715867439664539E-2</v>
      </c>
      <c r="RQ62" s="696" cm="1">
        <f t="array" aca="1" ref="RQ62" ca="1">IF($RN62=0,0,INDIRECT(RQ$203&amp;ROW())*RQ$205)</f>
        <v>0.10205798160914871</v>
      </c>
      <c r="RR62" s="696" cm="1">
        <f t="array" aca="1" ref="RR62" ca="1">IF($RN62=0,0,INDIRECT(RR$203&amp;ROW())*RR$205)</f>
        <v>8.2232286875619773E-2</v>
      </c>
      <c r="RS62" s="696" cm="1">
        <f t="array" aca="1" ref="RS62" ca="1">INDIRECT(RS$203&amp;ROW())*RS$205</f>
        <v>7.7466902221184339E-2</v>
      </c>
      <c r="RT62" s="696" cm="1">
        <f t="array" aca="1" ref="RT62" ca="1">IF($RS62=0,0,INDIRECT(RT$203&amp;ROW())*RT$205)</f>
        <v>8.1033461602244533E-2</v>
      </c>
      <c r="RU62" s="696" cm="1">
        <f t="array" aca="1" ref="RU62" ca="1">IF($RS62=0,0,INDIRECT(RU$203&amp;ROW())*RU$205)</f>
        <v>8.1972972149739559E-2</v>
      </c>
      <c r="RV62" s="696" cm="1">
        <f t="array" aca="1" ref="RV62" ca="1">INDIRECT(RV$203&amp;ROW())*RV$205</f>
        <v>0</v>
      </c>
      <c r="RW62" s="696" cm="1">
        <f t="array" aca="1" ref="RW62" ca="1">INDIRECT(RW$203&amp;ROW())*RW$205</f>
        <v>2.6659190312299668E-2</v>
      </c>
      <c r="RX62" s="696" cm="1">
        <f t="array" aca="1" ref="RX62" ca="1">INDIRECT(RX$203&amp;ROW())*RX$205</f>
        <v>0.19074035443114332</v>
      </c>
      <c r="RY62" s="696" cm="1">
        <f t="array" aca="1" ref="RY62" ca="1">INDIRECT(RY$203&amp;ROW())*RY$205</f>
        <v>8.4396695370290389E-2</v>
      </c>
      <c r="RZ62" s="696" cm="1">
        <f t="array" aca="1" ref="RZ62" ca="1">INDIRECT(RZ$203&amp;ROW())*RZ$205</f>
        <v>3.6812489486199085E-2</v>
      </c>
      <c r="SA62" s="696" cm="1">
        <f t="array" aca="1" ref="SA62" ca="1">INDIRECT(SA$203&amp;ROW())*SA$205</f>
        <v>0.20458618579029147</v>
      </c>
      <c r="SB62" s="696" cm="1">
        <f t="array" aca="1" ref="SB62" ca="1">INDIRECT(SB$203&amp;ROW())*SB$205</f>
        <v>4.7124126502052749E-2</v>
      </c>
      <c r="SC62" s="696" cm="1">
        <f t="array" aca="1" ref="SC62" ca="1">INDIRECT(SC$203&amp;ROW())*SC$205</f>
        <v>5.4291606235991073E-2</v>
      </c>
      <c r="SD62" s="696" cm="1">
        <f t="array" aca="1" ref="SD62" ca="1">INDIRECT(SD$203&amp;ROW())*SD$205</f>
        <v>0.3072993885784252</v>
      </c>
      <c r="SE62" s="696" cm="1">
        <f t="array" aca="1" ref="SE62" ca="1">INDIRECT(SE$203&amp;ROW())*SE$205</f>
        <v>0.2585618210787391</v>
      </c>
      <c r="SF62" s="696" cm="1">
        <f t="array" aca="1" ref="SF62" ca="1">INDIRECT(SF$203&amp;ROW())*SF$205</f>
        <v>0.19835664972334499</v>
      </c>
      <c r="SG62" s="696" cm="1">
        <f t="array" aca="1" ref="SG62" ca="1">INDIRECT(SG$203&amp;ROW())*SG$205</f>
        <v>7.4767843909269882E-2</v>
      </c>
      <c r="SH62" s="696" cm="1">
        <f t="array" aca="1" ref="SH62" ca="1">IF(INDIRECT(SH$203&amp;ROW())="-",0,INDIRECT(SH$203&amp;ROW())*SH$205)</f>
        <v>6.7759265647945655E-2</v>
      </c>
      <c r="SI62" s="696" cm="1">
        <f t="array" aca="1" ref="SI62" ca="1">INDIRECT(SI$203&amp;ROW())*SI$205</f>
        <v>0.24423887568083891</v>
      </c>
      <c r="SJ62" s="696" cm="1">
        <f t="array" aca="1" ref="SJ62" ca="1">INDIRECT(SJ$203&amp;ROW())*SJ$205</f>
        <v>0.10961749760323641</v>
      </c>
      <c r="SK62" s="696" cm="1">
        <f t="array" aca="1" ref="SK62" ca="1">INDIRECT(SK$203&amp;ROW())*SK$205</f>
        <v>0.21261490593800375</v>
      </c>
      <c r="SN62" s="606" t="s">
        <v>3899</v>
      </c>
      <c r="SO62" s="707" cm="1">
        <f t="array" aca="1" ref="SO62" ca="1">INDIRECT(SO$203&amp;ROW())*SO$205</f>
        <v>2</v>
      </c>
      <c r="SP62" s="707" cm="1">
        <f t="array" aca="1" ref="SP62" ca="1">INDIRECT(SP$203&amp;ROW())*SP$205</f>
        <v>3</v>
      </c>
      <c r="SQ62" s="707" cm="1">
        <f t="array" aca="1" ref="SQ62" ca="1">INDIRECT(SQ$203&amp;ROW())*SQ$205</f>
        <v>3</v>
      </c>
      <c r="SR62" s="707" cm="1">
        <f t="array" aca="1" ref="SR62" ca="1">INDIRECT(SR$203&amp;ROW())*SR$205</f>
        <v>3</v>
      </c>
      <c r="SS62" s="707" cm="1">
        <f t="array" aca="1" ref="SS62" ca="1">INDIRECT(SS$203&amp;ROW())*SS$205</f>
        <v>3</v>
      </c>
      <c r="ST62" s="707" cm="1">
        <f t="array" aca="1" ref="ST62" ca="1">INDIRECT(ST$203&amp;ROW())*ST$205</f>
        <v>3</v>
      </c>
      <c r="SU62" s="707" cm="1">
        <f t="array" aca="1" ref="SU62" ca="1">INDIRECT(SU$203&amp;ROW())*SU$205</f>
        <v>3</v>
      </c>
      <c r="SV62" s="707" cm="1">
        <f t="array" aca="1" ref="SV62" ca="1">INDIRECT(SV$203&amp;ROW())*SV$205</f>
        <v>3</v>
      </c>
      <c r="SW62" s="707" cm="1">
        <f t="array" aca="1" ref="SW62" ca="1">INDIRECT(SW$203&amp;ROW())*SW$205</f>
        <v>3</v>
      </c>
      <c r="SX62" s="707" cm="1">
        <f t="array" aca="1" ref="SX62" ca="1">INDIRECT(SX$203&amp;ROW())*SX$205</f>
        <v>3</v>
      </c>
      <c r="SY62" s="707" cm="1">
        <f t="array" aca="1" ref="SY62" ca="1">INDIRECT(SY$203&amp;ROW())*SY$205</f>
        <v>3</v>
      </c>
      <c r="SZ62" s="707" cm="1">
        <f t="array" aca="1" ref="SZ62" ca="1">INDIRECT(SZ$203&amp;ROW())*SZ$205</f>
        <v>3</v>
      </c>
      <c r="TA62" s="707" cm="1">
        <f t="array" aca="1" ref="TA62" ca="1">INDIRECT(TA$203&amp;ROW())*TA$205</f>
        <v>2</v>
      </c>
      <c r="TB62" s="696" cm="1">
        <f t="array" aca="1" ref="TB62" ca="1">IF(INDIRECT(TB$203&amp;ROW())="-",0,INDIRECT(TB$203&amp;ROW())*TB$205)</f>
        <v>0.87190000000000001</v>
      </c>
      <c r="TC62" s="707" cm="1">
        <f t="array" aca="1" ref="TC62" ca="1">INDIRECT(TC$203&amp;ROW())*TC$205</f>
        <v>2</v>
      </c>
      <c r="TD62" s="696" cm="1">
        <f t="array" aca="1" ref="TD62" ca="1">IF(INDIRECT(TD$203&amp;ROW())="-",0,INDIRECT(TD$203&amp;ROW())*TD$205)</f>
        <v>0.88239999999999996</v>
      </c>
      <c r="TE62" s="732" cm="1">
        <f t="array" aca="1" ref="TE62" ca="1">INDIRECT(TE$203&amp;ROW())*TE$205</f>
        <v>2</v>
      </c>
      <c r="TF62" s="707" cm="1">
        <f t="array" aca="1" ref="TF62" ca="1">INDIRECT(TF$203&amp;ROW())*TF$205</f>
        <v>3</v>
      </c>
      <c r="TG62" s="707" cm="1">
        <f t="array" aca="1" ref="TG62" ca="1">INDIRECT(TG$203&amp;ROW())*TG$205</f>
        <v>3</v>
      </c>
      <c r="TH62" s="707" cm="1">
        <f t="array" aca="1" ref="TH62" ca="1">INDIRECT(TH$203&amp;ROW())*TH$205</f>
        <v>2</v>
      </c>
      <c r="TI62" s="707" cm="1">
        <f t="array" aca="1" ref="TI62" ca="1">INDIRECT(TI$203&amp;ROW())*TI$205</f>
        <v>3</v>
      </c>
      <c r="TJ62" s="696" cm="1">
        <f t="array" aca="1" ref="TJ62" ca="1">IF(INDIRECT(TJ$203&amp;ROW())="-",0,INDIRECT(TJ$203&amp;ROW())*TJ$205)</f>
        <v>0.90480000000000005</v>
      </c>
      <c r="TK62" s="707" cm="1">
        <f t="array" aca="1" ref="TK62" ca="1">INDIRECT(TK$203&amp;ROW())*TK$205</f>
        <v>1</v>
      </c>
      <c r="TL62" s="707" cm="1">
        <f t="array" aca="1" ref="TL62" ca="1">INDIRECT(TL$203&amp;ROW())*TL$205</f>
        <v>2</v>
      </c>
      <c r="TM62" s="707" cm="1">
        <f t="array" aca="1" ref="TM62" ca="1">INDIRECT(TM$203&amp;ROW())*TM$205</f>
        <v>1</v>
      </c>
      <c r="TN62" s="707" cm="1">
        <f t="array" aca="1" ref="TN62" ca="1">IF($TM62=0,0,INDIRECT(TN$203&amp;ROW())*TN$205)</f>
        <v>1</v>
      </c>
      <c r="TO62" s="707" cm="1">
        <f t="array" aca="1" ref="TO62" ca="1">IF($TM62=0,0,INDIRECT(TO$203&amp;ROW())*TO$205)</f>
        <v>1</v>
      </c>
      <c r="TP62" s="707" cm="1">
        <f t="array" aca="1" ref="TP62" ca="1">IF($TM62=0,0,INDIRECT(TP$203&amp;ROW())*TP$205)</f>
        <v>1</v>
      </c>
      <c r="TQ62" s="707" cm="1">
        <f t="array" aca="1" ref="TQ62" ca="1">IF($TM62=0,0,INDIRECT(TQ$203&amp;ROW())*TQ$205)</f>
        <v>1</v>
      </c>
      <c r="TR62" s="707" cm="1">
        <f t="array" aca="1" ref="TR62" ca="1">INDIRECT(TR$203&amp;ROW())*TR$205</f>
        <v>1</v>
      </c>
      <c r="TS62" s="707" cm="1">
        <f t="array" aca="1" ref="TS62" ca="1">IF($TR62=0,0,INDIRECT(TS$203&amp;ROW())*TS$205)</f>
        <v>1</v>
      </c>
      <c r="TT62" s="707" cm="1">
        <f t="array" aca="1" ref="TT62" ca="1">IF($TR62=0,0,INDIRECT(TT$203&amp;ROW())*TT$205)</f>
        <v>1</v>
      </c>
      <c r="TU62" s="707" cm="1">
        <f t="array" aca="1" ref="TU62" ca="1">INDIRECT(TU$203&amp;ROW())*TU$205</f>
        <v>0</v>
      </c>
      <c r="TV62" s="707" cm="1">
        <f t="array" aca="1" ref="TV62" ca="1">INDIRECT(TV$203&amp;ROW())*TV$205</f>
        <v>1</v>
      </c>
      <c r="TW62" s="707" cm="1">
        <f t="array" aca="1" ref="TW62" ca="1">INDIRECT(TW$203&amp;ROW())*TW$205</f>
        <v>2</v>
      </c>
      <c r="TX62" s="707" cm="1">
        <f t="array" aca="1" ref="TX62" ca="1">INDIRECT(TX$203&amp;ROW())*TX$205</f>
        <v>3</v>
      </c>
      <c r="TY62" s="707" cm="1">
        <f t="array" aca="1" ref="TY62" ca="1">INDIRECT(TY$203&amp;ROW())*TY$205</f>
        <v>1</v>
      </c>
      <c r="TZ62" s="707" cm="1">
        <f t="array" aca="1" ref="TZ62" ca="1">INDIRECT(TZ$203&amp;ROW())*TZ$205</f>
        <v>2</v>
      </c>
      <c r="UA62" s="707" cm="1">
        <f t="array" aca="1" ref="UA62" ca="1">INDIRECT(UA$203&amp;ROW())*UA$205</f>
        <v>2</v>
      </c>
      <c r="UB62" s="707" cm="1">
        <f t="array" aca="1" ref="UB62" ca="1">INDIRECT(UB$203&amp;ROW())*UB$205</f>
        <v>2</v>
      </c>
      <c r="UC62" s="707" cm="1">
        <f t="array" aca="1" ref="UC62" ca="1">INDIRECT(UC$203&amp;ROW())*UC$205</f>
        <v>1</v>
      </c>
      <c r="UD62" s="707" cm="1">
        <f t="array" aca="1" ref="UD62" ca="1">INDIRECT(UD$203&amp;ROW())*UD$205</f>
        <v>1</v>
      </c>
      <c r="UE62" s="707" cm="1">
        <f t="array" aca="1" ref="UE62" ca="1">INDIRECT(UE$203&amp;ROW())*UE$205</f>
        <v>3</v>
      </c>
      <c r="UF62" s="707" cm="1">
        <f t="array" aca="1" ref="UF62" ca="1">INDIRECT(UF$203&amp;ROW())*UF$205</f>
        <v>2</v>
      </c>
      <c r="UG62" s="696" cm="1">
        <f t="array" aca="1" ref="UG62" ca="1">IF(INDIRECT(UG$203&amp;ROW())="-",0,INDIRECT(UG$203&amp;ROW())*UG$205)</f>
        <v>0.86119999999999997</v>
      </c>
      <c r="UH62" s="707" cm="1">
        <f t="array" aca="1" ref="UH62" ca="1">INDIRECT(UH$203&amp;ROW())*UH$205</f>
        <v>2</v>
      </c>
      <c r="UI62" s="707" cm="1">
        <f t="array" aca="1" ref="UI62" ca="1">INDIRECT(UI$203&amp;ROW())*UI$205</f>
        <v>1</v>
      </c>
      <c r="UJ62" s="707" cm="1">
        <f t="array" aca="1" ref="UJ62" ca="1">INDIRECT(UJ$203&amp;ROW())*UJ$205</f>
        <v>2</v>
      </c>
      <c r="UM62" s="606" t="s">
        <v>3899</v>
      </c>
      <c r="UN62" s="616">
        <f t="shared" ca="1" si="113"/>
        <v>1.3455222970601226</v>
      </c>
      <c r="UO62" s="616">
        <f t="shared" ca="1" si="113"/>
        <v>2.6791229657069522</v>
      </c>
      <c r="UP62" s="616">
        <f t="shared" ca="1" si="113"/>
        <v>2.2285642505680285</v>
      </c>
      <c r="UQ62" s="616">
        <f t="shared" ca="1" si="113"/>
        <v>0.29355872991449461</v>
      </c>
      <c r="UR62" s="616">
        <f t="shared" ca="1" si="113"/>
        <v>1.0502465449096676</v>
      </c>
      <c r="US62" s="616">
        <f t="shared" ca="1" si="113"/>
        <v>0.41305213694811815</v>
      </c>
      <c r="UT62" s="616">
        <f t="shared" ca="1" si="113"/>
        <v>0.30690415393182785</v>
      </c>
      <c r="UU62" s="616">
        <f t="shared" ca="1" si="113"/>
        <v>0.53359975015917405</v>
      </c>
      <c r="UV62" s="616">
        <f t="shared" ca="1" si="113"/>
        <v>0.44410973870643028</v>
      </c>
      <c r="UW62" s="616">
        <f t="shared" ca="1" si="113"/>
        <v>0.6421874155054268</v>
      </c>
      <c r="UX62" s="616">
        <f t="shared" ca="1" si="113"/>
        <v>0.28247365722383649</v>
      </c>
      <c r="UY62" s="616">
        <f t="shared" ca="1" si="113"/>
        <v>1.5108379627063613</v>
      </c>
      <c r="UZ62" s="616">
        <f t="shared" ca="1" si="113"/>
        <v>1.1960042318268584</v>
      </c>
      <c r="VA62" s="616">
        <f t="shared" ca="1" si="113"/>
        <v>1.2551987539680824</v>
      </c>
      <c r="VB62" s="616">
        <f t="shared" ca="1" si="113"/>
        <v>1.528010083348541</v>
      </c>
      <c r="VC62" s="616">
        <f t="shared" ca="1" si="113"/>
        <v>1.2824023098048776</v>
      </c>
      <c r="VD62" s="616">
        <f t="shared" ca="1" si="114"/>
        <v>0.85304819841956248</v>
      </c>
      <c r="VE62" s="616">
        <f t="shared" ca="1" si="114"/>
        <v>1.620308650861136</v>
      </c>
      <c r="VF62" s="616">
        <f t="shared" ca="1" si="114"/>
        <v>0.95807256683723563</v>
      </c>
      <c r="VG62" s="616">
        <f t="shared" ca="1" si="114"/>
        <v>1.2788179585372306</v>
      </c>
      <c r="VH62" s="616">
        <f t="shared" ca="1" si="114"/>
        <v>1.454227778282527</v>
      </c>
      <c r="VI62" s="616">
        <f t="shared" ca="1" si="114"/>
        <v>1.298488027786221</v>
      </c>
      <c r="VJ62" s="616">
        <f t="shared" ca="1" si="114"/>
        <v>1.1038721171937993</v>
      </c>
      <c r="VK62" s="616">
        <f t="shared" ca="1" si="114"/>
        <v>0.83678976492872159</v>
      </c>
      <c r="VL62" s="616">
        <f t="shared" ca="1" si="114"/>
        <v>1.1863766389476611</v>
      </c>
      <c r="VM62" s="616">
        <f t="shared" ca="1" si="114"/>
        <v>1.7393845659645861</v>
      </c>
      <c r="VN62" s="616">
        <f t="shared" ca="1" si="114"/>
        <v>1.5883663456229635</v>
      </c>
      <c r="VO62" s="616">
        <f t="shared" ca="1" si="114"/>
        <v>2.3604485107108717</v>
      </c>
      <c r="VP62" s="616">
        <f t="shared" ca="1" si="114"/>
        <v>2.1525849422547609</v>
      </c>
      <c r="VQ62" s="616">
        <f t="shared" ca="1" si="114"/>
        <v>1.2773868528042598</v>
      </c>
      <c r="VR62" s="616">
        <f t="shared" ca="1" si="110"/>
        <v>1.5497103694524457</v>
      </c>
      <c r="VS62" s="616">
        <f t="shared" ca="1" si="107"/>
        <v>2.4577967350382721</v>
      </c>
      <c r="VT62" s="616">
        <f t="shared" ca="1" si="107"/>
        <v>-0.3878135405833677</v>
      </c>
      <c r="VU62" s="616">
        <f t="shared" ca="1" si="107"/>
        <v>1.2114249894444582</v>
      </c>
      <c r="VV62" s="616">
        <f t="shared" ca="1" si="107"/>
        <v>1.6727825257285902</v>
      </c>
      <c r="VW62" s="616">
        <f t="shared" ca="1" si="107"/>
        <v>0.66845613582062358</v>
      </c>
      <c r="VX62" s="616">
        <f t="shared" ca="1" si="107"/>
        <v>0.76953548521680748</v>
      </c>
      <c r="VY62" s="616">
        <f t="shared" ca="1" si="107"/>
        <v>0.70583605694264007</v>
      </c>
      <c r="VZ62" s="616">
        <f t="shared" ca="1" si="107"/>
        <v>0.68442622420316401</v>
      </c>
      <c r="WA62" s="616">
        <f t="shared" ca="1" si="107"/>
        <v>0.92808016936885662</v>
      </c>
      <c r="WB62" s="616">
        <f t="shared" ca="1" si="107"/>
        <v>0.33435322352896929</v>
      </c>
      <c r="WC62" s="616">
        <f t="shared" ca="1" si="107"/>
        <v>0.47817673461028487</v>
      </c>
      <c r="WD62" s="616">
        <f t="shared" ca="1" si="104"/>
        <v>1.1315684290219801</v>
      </c>
      <c r="WE62" s="616">
        <f t="shared" ca="1" si="104"/>
        <v>0.67426644196529939</v>
      </c>
      <c r="WF62" s="616">
        <f t="shared" ca="1" si="104"/>
        <v>0.89080342638625931</v>
      </c>
      <c r="WG62" s="616">
        <f t="shared" ca="1" si="87"/>
        <v>1.1042161560551988</v>
      </c>
      <c r="WH62" s="616">
        <f t="shared" ca="1" si="87"/>
        <v>0.91987607881584121</v>
      </c>
      <c r="WI62" s="627">
        <f t="shared" ca="1" si="76"/>
        <v>1.0659329460226332</v>
      </c>
      <c r="WL62" s="606" t="s">
        <v>3899</v>
      </c>
      <c r="WM62" s="700" t="str">
        <f t="shared" ca="1" si="63"/>
        <v>A</v>
      </c>
      <c r="WN62" s="479">
        <f t="shared" ca="1" si="64"/>
        <v>0.95541117404141551</v>
      </c>
      <c r="WO62" s="495">
        <f t="shared" ca="1" si="97"/>
        <v>1</v>
      </c>
      <c r="WP62" s="458">
        <f t="shared" ca="1" si="97"/>
        <v>0.9724911742778225</v>
      </c>
      <c r="WQ62" s="458">
        <f t="shared" ca="1" si="97"/>
        <v>0.91356678464891905</v>
      </c>
      <c r="WR62" s="459">
        <f t="shared" ca="1" si="97"/>
        <v>0.9355867372389205</v>
      </c>
      <c r="WS62" s="495">
        <f t="shared" ca="1" si="65"/>
        <v>1.1410418499746284</v>
      </c>
      <c r="WT62" s="458">
        <f t="shared" ca="1" si="66"/>
        <v>1.2334181985781349</v>
      </c>
      <c r="WU62" s="458">
        <f t="shared" ca="1" si="67"/>
        <v>1.4209243370535349</v>
      </c>
      <c r="WV62" s="459">
        <f t="shared" ca="1" si="68"/>
        <v>0.94184071929133617</v>
      </c>
      <c r="WW62" s="484">
        <f t="shared" ca="1" si="115"/>
        <v>1.0061815737415598</v>
      </c>
      <c r="WX62" s="484">
        <f t="shared" ca="1" si="115"/>
        <v>1.6157790606178628</v>
      </c>
      <c r="WY62" s="484">
        <f t="shared" ca="1" si="115"/>
        <v>1.6226176308385816</v>
      </c>
      <c r="WZ62" s="484">
        <f t="shared" ca="1" si="115"/>
        <v>0.10559307515024371</v>
      </c>
      <c r="XA62" s="484">
        <f t="shared" ca="1" si="115"/>
        <v>0.5542151017488316</v>
      </c>
      <c r="XB62" s="484">
        <f t="shared" ca="1" si="115"/>
        <v>0.21821544394969081</v>
      </c>
      <c r="XC62" s="484">
        <f t="shared" ca="1" si="115"/>
        <v>0.14467461816346364</v>
      </c>
      <c r="XD62" s="484">
        <f t="shared" ca="1" si="115"/>
        <v>0.27368331185664035</v>
      </c>
      <c r="XE62" s="484">
        <f t="shared" ca="1" si="115"/>
        <v>0.21801347073098662</v>
      </c>
      <c r="XF62" s="484">
        <f t="shared" ca="1" si="115"/>
        <v>0.41324760187774212</v>
      </c>
      <c r="XG62" s="484">
        <f t="shared" ca="1" si="115"/>
        <v>0.1145148206385433</v>
      </c>
      <c r="XH62" s="484">
        <f t="shared" ca="1" si="115"/>
        <v>0.76267100357417117</v>
      </c>
      <c r="XI62" s="484">
        <f t="shared" ca="1" si="115"/>
        <v>0.83588735762379129</v>
      </c>
      <c r="XJ62" s="484">
        <f t="shared" ca="1" si="115"/>
        <v>0.89081455569114809</v>
      </c>
      <c r="XK62" s="484">
        <f t="shared" ca="1" si="115"/>
        <v>1.0853455622024688</v>
      </c>
      <c r="XL62" s="484">
        <f t="shared" ca="1" si="115"/>
        <v>1.1328742004816288</v>
      </c>
      <c r="XM62" s="484">
        <f t="shared" ca="1" si="116"/>
        <v>0.64336895124803395</v>
      </c>
      <c r="XN62" s="484">
        <f t="shared" ca="1" si="116"/>
        <v>1.1298412222454701</v>
      </c>
      <c r="XO62" s="484">
        <f t="shared" ca="1" si="116"/>
        <v>0.70341687857189839</v>
      </c>
      <c r="XP62" s="484">
        <f t="shared" ca="1" si="116"/>
        <v>0.81844349346382761</v>
      </c>
      <c r="XQ62" s="484">
        <f t="shared" ca="1" si="116"/>
        <v>0.96764316366919345</v>
      </c>
      <c r="XR62" s="484">
        <f t="shared" ca="1" si="116"/>
        <v>1.1361770243129434</v>
      </c>
      <c r="XS62" s="484">
        <f t="shared" ca="1" si="116"/>
        <v>0.68108909630857417</v>
      </c>
      <c r="XT62" s="484">
        <f t="shared" ca="1" si="116"/>
        <v>0.50818242424121263</v>
      </c>
      <c r="XU62" s="484">
        <f t="shared" ca="1" si="116"/>
        <v>0.90140897027243294</v>
      </c>
      <c r="XV62" s="484">
        <f t="shared" ca="1" si="116"/>
        <v>0.91769929700291553</v>
      </c>
      <c r="XW62" s="484">
        <f t="shared" ca="1" si="116"/>
        <v>1.0251316394650607</v>
      </c>
      <c r="XX62" s="484">
        <f t="shared" ca="1" si="116"/>
        <v>1.1412768549287065</v>
      </c>
      <c r="XY62" s="484">
        <f t="shared" ca="1" si="116"/>
        <v>1.1318291626375534</v>
      </c>
      <c r="XZ62" s="484">
        <f t="shared" ca="1" si="116"/>
        <v>0.93428074414103568</v>
      </c>
      <c r="YA62" s="484">
        <f t="shared" ca="1" si="111"/>
        <v>1.0567475009296226</v>
      </c>
      <c r="YB62" s="484">
        <f t="shared" ca="1" si="108"/>
        <v>1.291572184262612</v>
      </c>
      <c r="YC62" s="484">
        <f t="shared" ca="1" si="108"/>
        <v>-0.17304240180829866</v>
      </c>
      <c r="YD62" s="484">
        <f t="shared" ca="1" si="108"/>
        <v>0.89512192470051022</v>
      </c>
      <c r="YE62" s="484">
        <f t="shared" ca="1" si="108"/>
        <v>1.2049052532823037</v>
      </c>
      <c r="YF62" s="484">
        <f t="shared" ca="1" si="108"/>
        <v>0.39432227452058582</v>
      </c>
      <c r="YG62" s="484">
        <f t="shared" ca="1" si="108"/>
        <v>0.53605841900202811</v>
      </c>
      <c r="YH62" s="484">
        <f t="shared" ca="1" si="108"/>
        <v>0.3761400347447329</v>
      </c>
      <c r="YI62" s="484">
        <f t="shared" ca="1" si="108"/>
        <v>0.40086843951579315</v>
      </c>
      <c r="YJ62" s="484">
        <f t="shared" ca="1" si="108"/>
        <v>0.55062996448654267</v>
      </c>
      <c r="YK62" s="484">
        <f t="shared" ca="1" si="108"/>
        <v>5.8277766861099353E-2</v>
      </c>
      <c r="YL62" s="484">
        <f t="shared" ca="1" si="108"/>
        <v>0.15139075417761619</v>
      </c>
      <c r="YM62" s="484">
        <f t="shared" ca="1" si="105"/>
        <v>0.90333107688824665</v>
      </c>
      <c r="YN62" s="484">
        <f t="shared" ca="1" si="105"/>
        <v>0.48075197312125845</v>
      </c>
      <c r="YO62" s="484">
        <f t="shared" ca="1" si="105"/>
        <v>0.5470423841438018</v>
      </c>
      <c r="YP62" s="484">
        <f t="shared" ca="1" si="89"/>
        <v>0.58832636794620996</v>
      </c>
      <c r="YQ62" s="484">
        <f t="shared" ca="1" si="89"/>
        <v>0.66635823149419537</v>
      </c>
      <c r="YR62" s="484">
        <f t="shared" ca="1" si="79"/>
        <v>0.79923652292777037</v>
      </c>
      <c r="YU62" s="606" t="s">
        <v>3899</v>
      </c>
      <c r="YV62" s="700" t="str">
        <f t="shared" ca="1" si="49"/>
        <v>A</v>
      </c>
      <c r="YW62" s="479">
        <f t="shared" ca="1" si="69"/>
        <v>0.97158214910390739</v>
      </c>
      <c r="YX62" s="495">
        <f t="shared" ca="1" si="99"/>
        <v>1</v>
      </c>
      <c r="YY62" s="458">
        <f t="shared" ca="1" si="99"/>
        <v>0.98178375261347317</v>
      </c>
      <c r="YZ62" s="458">
        <f t="shared" ca="1" si="99"/>
        <v>0.93184385796538671</v>
      </c>
      <c r="ZA62" s="459">
        <f t="shared" ca="1" si="99"/>
        <v>0.97270098583676978</v>
      </c>
      <c r="ZB62" s="495">
        <f t="shared" ca="1" si="70"/>
        <v>0.92168247325284192</v>
      </c>
      <c r="ZC62" s="458">
        <f t="shared" ca="1" si="71"/>
        <v>1.336708368835823</v>
      </c>
      <c r="ZD62" s="458">
        <f t="shared" ca="1" si="72"/>
        <v>1.5558161906560188</v>
      </c>
      <c r="ZE62" s="459">
        <f t="shared" ca="1" si="73"/>
        <v>0.76993793197063587</v>
      </c>
      <c r="ZF62" s="484">
        <f t="shared" ca="1" si="117"/>
        <v>4.5009936569290004E-2</v>
      </c>
      <c r="ZG62" s="484">
        <f t="shared" ca="1" si="117"/>
        <v>0.34164077721993535</v>
      </c>
      <c r="ZH62" s="484">
        <f t="shared" ca="1" si="117"/>
        <v>0.16814305183420045</v>
      </c>
      <c r="ZI62" s="484">
        <f t="shared" ca="1" si="117"/>
        <v>2.1988880583922777E-2</v>
      </c>
      <c r="ZJ62" s="484">
        <f t="shared" ca="1" si="117"/>
        <v>9.1836409008688807E-2</v>
      </c>
      <c r="ZK62" s="484">
        <f t="shared" ca="1" si="117"/>
        <v>7.3425809550013654E-2</v>
      </c>
      <c r="ZL62" s="484">
        <f t="shared" ca="1" si="117"/>
        <v>2.4672875513209128E-2</v>
      </c>
      <c r="ZM62" s="484">
        <f t="shared" ca="1" si="117"/>
        <v>9.4446117703140112E-2</v>
      </c>
      <c r="ZN62" s="484">
        <f t="shared" ca="1" si="117"/>
        <v>8.9770705925095284E-2</v>
      </c>
      <c r="ZO62" s="484">
        <f t="shared" ca="1" si="117"/>
        <v>2.8984588520071332E-2</v>
      </c>
      <c r="ZP62" s="484">
        <f t="shared" ca="1" si="117"/>
        <v>2.6000050859821721E-2</v>
      </c>
      <c r="ZQ62" s="484">
        <f t="shared" ca="1" si="117"/>
        <v>2.5821286544858647E-2</v>
      </c>
      <c r="ZR62" s="484">
        <f t="shared" ca="1" si="117"/>
        <v>6.8537874740930649E-2</v>
      </c>
      <c r="ZS62" s="484">
        <f t="shared" ca="1" si="117"/>
        <v>0.10532198921983463</v>
      </c>
      <c r="ZT62" s="484">
        <f t="shared" ca="1" si="117"/>
        <v>5.4582123014624152E-2</v>
      </c>
      <c r="ZU62" s="484">
        <f t="shared" ca="1" si="117"/>
        <v>8.1162010737569762E-2</v>
      </c>
      <c r="ZV62" s="484">
        <f t="shared" ca="1" si="118"/>
        <v>4.5270410067628573E-2</v>
      </c>
      <c r="ZW62" s="484">
        <f t="shared" ca="1" si="118"/>
        <v>0.22401145365982966</v>
      </c>
      <c r="ZX62" s="484">
        <f t="shared" ca="1" si="118"/>
        <v>2.7969817598544739E-2</v>
      </c>
      <c r="ZY62" s="484">
        <f t="shared" ca="1" si="118"/>
        <v>0.13772471860952887</v>
      </c>
      <c r="ZZ62" s="484">
        <f t="shared" ca="1" si="118"/>
        <v>8.8902203566076518E-2</v>
      </c>
      <c r="AAA62" s="484">
        <f t="shared" ca="1" si="118"/>
        <v>7.8456722753236952E-2</v>
      </c>
      <c r="AAB62" s="484">
        <f t="shared" ca="1" si="118"/>
        <v>0.12431811823163672</v>
      </c>
      <c r="AAC62" s="484">
        <f t="shared" ca="1" si="118"/>
        <v>1.2546600107337495E-2</v>
      </c>
      <c r="AAD62" s="484">
        <f t="shared" ca="1" si="118"/>
        <v>0.1113065835753817</v>
      </c>
      <c r="AAE62" s="484">
        <f t="shared" ca="1" si="118"/>
        <v>0.12230055198290701</v>
      </c>
      <c r="AAF62" s="484">
        <f t="shared" ca="1" si="118"/>
        <v>0.15520859527451789</v>
      </c>
      <c r="AAG62" s="484">
        <f t="shared" ca="1" si="118"/>
        <v>0.24090261069547261</v>
      </c>
      <c r="AAH62" s="484">
        <f t="shared" ca="1" si="118"/>
        <v>0.17701198249563294</v>
      </c>
      <c r="AAI62" s="484">
        <f t="shared" ca="1" si="118"/>
        <v>9.8955202424813982E-2</v>
      </c>
      <c r="AAJ62" s="484">
        <f t="shared" ca="1" si="112"/>
        <v>0.12557839571762494</v>
      </c>
      <c r="AAK62" s="484">
        <f t="shared" ca="1" si="109"/>
        <v>0.20147290331101309</v>
      </c>
      <c r="AAL62" s="484">
        <f t="shared" ca="1" si="109"/>
        <v>-1.741238539122681E-2</v>
      </c>
      <c r="AAM62" s="484">
        <f t="shared" ca="1" si="109"/>
        <v>3.2295609342675426E-2</v>
      </c>
      <c r="AAN62" s="484">
        <f t="shared" ca="1" si="109"/>
        <v>0.1595335659218472</v>
      </c>
      <c r="AAO62" s="484">
        <f t="shared" ca="1" si="109"/>
        <v>1.8805162954418208E-2</v>
      </c>
      <c r="AAP62" s="484">
        <f t="shared" ca="1" si="109"/>
        <v>2.8328516958800835E-2</v>
      </c>
      <c r="AAQ62" s="484">
        <f t="shared" ca="1" si="109"/>
        <v>7.2202153341576855E-2</v>
      </c>
      <c r="AAR62" s="484">
        <f t="shared" ca="1" si="109"/>
        <v>1.612649398533611E-2</v>
      </c>
      <c r="AAS62" s="484">
        <f t="shared" ca="1" si="109"/>
        <v>2.5193481555402932E-2</v>
      </c>
      <c r="AAT62" s="484">
        <f t="shared" ca="1" si="109"/>
        <v>0.1027465411596778</v>
      </c>
      <c r="AAU62" s="484">
        <f t="shared" ca="1" si="109"/>
        <v>0.12363824729832018</v>
      </c>
      <c r="AAV62" s="484">
        <f t="shared" ca="1" si="106"/>
        <v>7.4818040837836219E-2</v>
      </c>
      <c r="AAW62" s="484">
        <f t="shared" ca="1" si="106"/>
        <v>2.5206724043060142E-2</v>
      </c>
      <c r="AAX62" s="484">
        <f t="shared" ca="1" si="106"/>
        <v>7.008846494264602E-2</v>
      </c>
      <c r="AAY62" s="484">
        <f t="shared" ca="1" si="91"/>
        <v>0.13484625623176977</v>
      </c>
      <c r="AAZ62" s="484">
        <f t="shared" ca="1" si="91"/>
        <v>0.10083451386486998</v>
      </c>
      <c r="ABA62" s="484">
        <f t="shared" ca="1" si="82"/>
        <v>0.11331661652741069</v>
      </c>
    </row>
    <row r="63" spans="1:729" ht="15" customHeight="1" x14ac:dyDescent="0.35">
      <c r="A63" s="498">
        <v>61</v>
      </c>
      <c r="B63" s="628"/>
      <c r="C63" s="606" t="s">
        <v>3966</v>
      </c>
      <c r="D63" s="629">
        <v>266</v>
      </c>
      <c r="E63" s="630" t="s">
        <v>3967</v>
      </c>
      <c r="F63" s="631" t="s">
        <v>1240</v>
      </c>
      <c r="G63" s="632">
        <v>2225.7280000000001</v>
      </c>
      <c r="H63" s="504">
        <v>15656.718482370874</v>
      </c>
      <c r="I63" s="505">
        <v>7210</v>
      </c>
      <c r="J63" s="506" t="s">
        <v>3968</v>
      </c>
      <c r="K63" s="507">
        <v>0</v>
      </c>
      <c r="L63" s="841" t="s">
        <v>1188</v>
      </c>
      <c r="M63" s="817">
        <v>113</v>
      </c>
      <c r="N63" s="818">
        <v>0.54010000000000002</v>
      </c>
      <c r="O63" s="819">
        <v>0.32350000000000001</v>
      </c>
      <c r="P63" s="820">
        <v>0.625</v>
      </c>
      <c r="Q63" s="821">
        <v>0.67190000000000005</v>
      </c>
      <c r="R63" s="818">
        <v>0.27379999999999999</v>
      </c>
      <c r="S63" s="822">
        <v>0.43130000000000002</v>
      </c>
      <c r="T63" s="822">
        <v>0.22919999999999999</v>
      </c>
      <c r="U63" s="822">
        <v>0.15217</v>
      </c>
      <c r="V63" s="822">
        <v>9.4500000000000001E-2</v>
      </c>
      <c r="W63" s="515" t="s">
        <v>3969</v>
      </c>
      <c r="X63" s="516" t="s">
        <v>3970</v>
      </c>
      <c r="Y63" s="517">
        <v>5</v>
      </c>
      <c r="Z63" s="517">
        <v>1</v>
      </c>
      <c r="AA63" s="519" t="s">
        <v>3971</v>
      </c>
      <c r="AB63" s="520">
        <v>2019</v>
      </c>
      <c r="AC63" s="576">
        <v>0</v>
      </c>
      <c r="AD63" s="575" t="s">
        <v>1188</v>
      </c>
      <c r="AE63" s="817">
        <v>0</v>
      </c>
      <c r="AF63" s="634" t="s">
        <v>1188</v>
      </c>
      <c r="AG63" s="635" t="s">
        <v>1188</v>
      </c>
      <c r="AH63" s="636" t="s">
        <v>1188</v>
      </c>
      <c r="AI63" s="636" t="s">
        <v>1188</v>
      </c>
      <c r="AJ63" s="636" t="s">
        <v>1188</v>
      </c>
      <c r="AK63" s="637" t="s">
        <v>1188</v>
      </c>
      <c r="AL63" s="638" t="s">
        <v>1188</v>
      </c>
      <c r="AM63" s="639" t="s">
        <v>1188</v>
      </c>
      <c r="AN63" s="636" t="s">
        <v>1188</v>
      </c>
      <c r="AO63" s="636" t="s">
        <v>1188</v>
      </c>
      <c r="AP63" s="636" t="s">
        <v>1188</v>
      </c>
      <c r="AQ63" s="636" t="s">
        <v>1188</v>
      </c>
      <c r="AR63" s="636" t="s">
        <v>1188</v>
      </c>
      <c r="AS63" s="636" t="s">
        <v>1188</v>
      </c>
      <c r="AT63" s="636" t="s">
        <v>1188</v>
      </c>
      <c r="AU63" s="640" t="s">
        <v>1188</v>
      </c>
      <c r="AV63" s="842" t="s">
        <v>3972</v>
      </c>
      <c r="AW63" s="642" t="s">
        <v>3973</v>
      </c>
      <c r="AX63" s="843">
        <v>2</v>
      </c>
      <c r="AY63" s="844" t="s">
        <v>3974</v>
      </c>
      <c r="AZ63" s="800">
        <v>2</v>
      </c>
      <c r="BA63" s="845" t="s">
        <v>3975</v>
      </c>
      <c r="BB63" s="631" t="s">
        <v>3107</v>
      </c>
      <c r="BC63" s="646" t="s">
        <v>3108</v>
      </c>
      <c r="BD63" s="631" t="s">
        <v>1195</v>
      </c>
      <c r="BE63" s="631" t="s">
        <v>1196</v>
      </c>
      <c r="BF63" s="631">
        <v>3</v>
      </c>
      <c r="BG63" s="631">
        <v>1999</v>
      </c>
      <c r="BH63" s="631" t="s">
        <v>1195</v>
      </c>
      <c r="BI63" s="631">
        <v>1</v>
      </c>
      <c r="BJ63" s="631">
        <v>1</v>
      </c>
      <c r="BK63" s="631" t="s">
        <v>1318</v>
      </c>
      <c r="BL63" s="631" t="s">
        <v>1199</v>
      </c>
      <c r="BM63" s="859" t="s">
        <v>3976</v>
      </c>
      <c r="BN63" s="647">
        <v>1912</v>
      </c>
      <c r="BO63" s="798" t="s">
        <v>3977</v>
      </c>
      <c r="BP63" s="647" t="s">
        <v>1188</v>
      </c>
      <c r="BQ63" s="647">
        <v>0</v>
      </c>
      <c r="BR63" s="647" t="s">
        <v>1188</v>
      </c>
      <c r="BS63" s="647" t="s">
        <v>1188</v>
      </c>
      <c r="BT63" s="647" t="s">
        <v>1188</v>
      </c>
      <c r="BU63" s="647" t="s">
        <v>1188</v>
      </c>
      <c r="BV63" s="648" t="s">
        <v>1188</v>
      </c>
      <c r="BW63" s="847" t="s">
        <v>3978</v>
      </c>
      <c r="BX63" s="650">
        <v>2018</v>
      </c>
      <c r="BY63" s="647" t="s">
        <v>1611</v>
      </c>
      <c r="BZ63" s="651" t="s">
        <v>3979</v>
      </c>
      <c r="CA63" s="647">
        <v>1</v>
      </c>
      <c r="CB63" s="647" t="s">
        <v>1262</v>
      </c>
      <c r="CC63" s="847" t="s">
        <v>3978</v>
      </c>
      <c r="CD63" s="652">
        <v>2018</v>
      </c>
      <c r="CE63" s="647">
        <v>2</v>
      </c>
      <c r="CF63" s="647">
        <v>1</v>
      </c>
      <c r="CG63" s="633" t="s">
        <v>3980</v>
      </c>
      <c r="CH63" s="647">
        <v>1960</v>
      </c>
      <c r="CI63" s="647">
        <v>1965</v>
      </c>
      <c r="CJ63" s="647">
        <v>3</v>
      </c>
      <c r="CK63" s="651" t="s">
        <v>2111</v>
      </c>
      <c r="CL63" s="651" t="s">
        <v>1208</v>
      </c>
      <c r="CM63" s="647">
        <v>2</v>
      </c>
      <c r="CN63" s="647" t="s">
        <v>2112</v>
      </c>
      <c r="CO63" s="798" t="s">
        <v>2113</v>
      </c>
      <c r="CP63" s="647">
        <v>2003</v>
      </c>
      <c r="CQ63" s="647">
        <v>3</v>
      </c>
      <c r="CR63" s="650">
        <v>2</v>
      </c>
      <c r="CS63" s="848" t="s">
        <v>1188</v>
      </c>
      <c r="CT63" s="647" t="s">
        <v>1188</v>
      </c>
      <c r="CU63" s="648">
        <v>1</v>
      </c>
      <c r="CV63" s="849" t="s">
        <v>1188</v>
      </c>
      <c r="CW63" s="647" t="s">
        <v>1188</v>
      </c>
      <c r="CX63" s="657">
        <v>0</v>
      </c>
      <c r="CY63" s="863" t="s">
        <v>3981</v>
      </c>
      <c r="CZ63" s="647">
        <v>2013</v>
      </c>
      <c r="DA63" s="657">
        <v>2</v>
      </c>
      <c r="DB63" s="723">
        <v>105000</v>
      </c>
      <c r="DC63" s="753">
        <v>3</v>
      </c>
      <c r="DD63" s="659" t="s">
        <v>1493</v>
      </c>
      <c r="DE63" s="648">
        <v>2017</v>
      </c>
      <c r="DF63" s="854" t="s">
        <v>1188</v>
      </c>
      <c r="DG63" s="855" t="s">
        <v>1188</v>
      </c>
      <c r="DH63" s="852">
        <v>0</v>
      </c>
      <c r="DI63" s="856" t="s">
        <v>1188</v>
      </c>
      <c r="DJ63" s="730" t="s">
        <v>3982</v>
      </c>
      <c r="DK63" s="850" t="s">
        <v>1188</v>
      </c>
      <c r="DL63" s="852">
        <v>1</v>
      </c>
      <c r="DM63" s="851">
        <v>0</v>
      </c>
      <c r="DN63" s="782" t="s">
        <v>1188</v>
      </c>
      <c r="DO63" s="855" t="s">
        <v>1188</v>
      </c>
      <c r="DP63" s="852">
        <v>0</v>
      </c>
      <c r="DQ63" s="856" t="s">
        <v>1188</v>
      </c>
      <c r="DR63" s="730" t="s">
        <v>3982</v>
      </c>
      <c r="DS63" s="850" t="s">
        <v>1188</v>
      </c>
      <c r="DT63" s="852">
        <v>1</v>
      </c>
      <c r="DU63" s="851">
        <v>0</v>
      </c>
      <c r="DV63" s="651" t="s">
        <v>3983</v>
      </c>
      <c r="DW63" s="730" t="s">
        <v>3984</v>
      </c>
      <c r="DX63" s="647">
        <v>2014</v>
      </c>
      <c r="DY63" s="647">
        <v>3</v>
      </c>
      <c r="DZ63" s="650">
        <v>1</v>
      </c>
      <c r="EA63" s="771" t="s">
        <v>3985</v>
      </c>
      <c r="EB63" s="842" t="s">
        <v>1190</v>
      </c>
      <c r="EC63" s="647">
        <v>2</v>
      </c>
      <c r="ED63" s="668" t="s">
        <v>1504</v>
      </c>
      <c r="EE63" s="647">
        <v>2001</v>
      </c>
      <c r="EF63" s="647">
        <v>3</v>
      </c>
      <c r="EG63" s="650" t="s">
        <v>3986</v>
      </c>
      <c r="EH63" s="648">
        <v>4</v>
      </c>
      <c r="EI63" s="551" t="s">
        <v>3972</v>
      </c>
      <c r="EJ63" s="651" t="s">
        <v>2513</v>
      </c>
      <c r="EK63" s="647" t="s">
        <v>1188</v>
      </c>
      <c r="EL63" s="647" t="s">
        <v>1188</v>
      </c>
      <c r="EM63" s="669">
        <v>43617</v>
      </c>
      <c r="EN63" s="647" t="s">
        <v>1188</v>
      </c>
      <c r="EO63" s="670" t="s">
        <v>1188</v>
      </c>
      <c r="EP63" s="556">
        <v>0</v>
      </c>
      <c r="EQ63" s="556" t="s">
        <v>1188</v>
      </c>
      <c r="ER63" s="651" t="s">
        <v>1188</v>
      </c>
      <c r="ES63" s="556" t="s">
        <v>1188</v>
      </c>
      <c r="ET63" s="556">
        <v>0</v>
      </c>
      <c r="EU63" s="671">
        <v>0</v>
      </c>
      <c r="EV63" s="672"/>
      <c r="EW63" s="673"/>
      <c r="EX63" s="674"/>
      <c r="EY63" s="631" t="s">
        <v>1416</v>
      </c>
      <c r="EZ63" s="631" t="s">
        <v>1188</v>
      </c>
      <c r="FA63" s="675">
        <v>43.7</v>
      </c>
      <c r="FB63" s="648">
        <v>0</v>
      </c>
      <c r="FC63" s="676"/>
      <c r="FD63" s="647"/>
      <c r="FE63" s="648"/>
      <c r="FF63" s="652" t="s">
        <v>1281</v>
      </c>
      <c r="FG63" s="563" t="s">
        <v>1282</v>
      </c>
      <c r="FH63" s="631" t="str">
        <f t="shared" si="0"/>
        <v>D</v>
      </c>
      <c r="FI63" s="677">
        <f t="shared" si="1"/>
        <v>0.6</v>
      </c>
      <c r="FJ63" s="678">
        <f t="shared" si="2"/>
        <v>0.8</v>
      </c>
      <c r="FK63" s="679">
        <f t="shared" si="3"/>
        <v>1</v>
      </c>
      <c r="FL63" s="680">
        <f t="shared" si="4"/>
        <v>0</v>
      </c>
      <c r="FM63" s="681">
        <v>0</v>
      </c>
      <c r="FN63" s="574" t="s">
        <v>1188</v>
      </c>
      <c r="FO63" s="470" t="s">
        <v>1188</v>
      </c>
      <c r="FP63" s="470" t="s">
        <v>1188</v>
      </c>
      <c r="FQ63" s="430">
        <v>0</v>
      </c>
      <c r="FR63" s="682" t="s">
        <v>1188</v>
      </c>
      <c r="FS63" s="369">
        <v>0</v>
      </c>
      <c r="FT63" s="574" t="s">
        <v>1188</v>
      </c>
      <c r="FU63" s="575" t="s">
        <v>1188</v>
      </c>
      <c r="FV63" s="369">
        <v>0</v>
      </c>
      <c r="FW63" s="574" t="s">
        <v>1188</v>
      </c>
      <c r="FX63" s="575" t="s">
        <v>1188</v>
      </c>
      <c r="FY63" s="369">
        <v>0</v>
      </c>
      <c r="FZ63" s="574" t="s">
        <v>1188</v>
      </c>
      <c r="GA63" s="470" t="s">
        <v>1188</v>
      </c>
      <c r="GB63" s="575" t="s">
        <v>1188</v>
      </c>
      <c r="GC63" s="369">
        <v>0</v>
      </c>
      <c r="GD63" s="574" t="s">
        <v>1188</v>
      </c>
      <c r="GE63" s="470" t="s">
        <v>1188</v>
      </c>
      <c r="GF63" s="685" t="s">
        <v>1188</v>
      </c>
      <c r="GG63" s="734">
        <v>0</v>
      </c>
      <c r="GH63" s="574" t="s">
        <v>1188</v>
      </c>
      <c r="GI63" s="684" t="s">
        <v>1188</v>
      </c>
      <c r="GJ63" s="575" t="s">
        <v>1188</v>
      </c>
      <c r="GK63" s="734">
        <v>0</v>
      </c>
      <c r="GL63" s="683" t="s">
        <v>1456</v>
      </c>
      <c r="GM63" s="684" t="s">
        <v>1456</v>
      </c>
      <c r="GN63" s="575" t="s">
        <v>1456</v>
      </c>
      <c r="GO63" s="871">
        <v>0</v>
      </c>
      <c r="GP63" s="687" t="s">
        <v>1188</v>
      </c>
      <c r="GQ63" s="872" t="s">
        <v>1188</v>
      </c>
      <c r="GR63" s="872" t="s">
        <v>1188</v>
      </c>
      <c r="GS63" s="872" t="s">
        <v>1188</v>
      </c>
      <c r="GT63" s="873" t="s">
        <v>1188</v>
      </c>
      <c r="GU63" s="581">
        <v>0</v>
      </c>
      <c r="GV63" s="687" t="s">
        <v>1188</v>
      </c>
      <c r="GW63" s="872" t="s">
        <v>1188</v>
      </c>
      <c r="GX63" s="873" t="s">
        <v>1188</v>
      </c>
      <c r="GY63" s="874">
        <v>0</v>
      </c>
      <c r="GZ63" s="582" t="s">
        <v>1188</v>
      </c>
      <c r="HA63" s="583" t="s">
        <v>1293</v>
      </c>
      <c r="HB63" s="584">
        <v>1</v>
      </c>
      <c r="HC63" s="585">
        <v>2</v>
      </c>
      <c r="HD63" s="586" t="s">
        <v>3987</v>
      </c>
      <c r="HE63" s="718" t="s">
        <v>3988</v>
      </c>
      <c r="HF63" s="587">
        <v>2011</v>
      </c>
      <c r="HG63" s="587">
        <v>2011</v>
      </c>
      <c r="HH63" s="588">
        <v>2</v>
      </c>
      <c r="HI63" s="586" t="s">
        <v>3989</v>
      </c>
      <c r="HJ63" s="471" t="s">
        <v>3990</v>
      </c>
      <c r="HK63" s="691">
        <v>2011</v>
      </c>
      <c r="HL63" s="692">
        <v>0</v>
      </c>
      <c r="HM63" s="693" t="s">
        <v>1188</v>
      </c>
      <c r="HN63" s="592" t="s">
        <v>1188</v>
      </c>
      <c r="HO63" s="681">
        <v>0</v>
      </c>
      <c r="HP63" s="574">
        <v>0</v>
      </c>
      <c r="HQ63" s="472">
        <f t="shared" si="5"/>
        <v>0</v>
      </c>
      <c r="HR63" s="593">
        <v>1</v>
      </c>
      <c r="HS63" s="574">
        <v>0</v>
      </c>
      <c r="HT63" s="574">
        <v>0.25</v>
      </c>
      <c r="HU63" s="574">
        <v>0</v>
      </c>
      <c r="HV63" s="574">
        <v>0</v>
      </c>
      <c r="HW63" s="574">
        <v>0</v>
      </c>
      <c r="HX63" s="574">
        <v>1</v>
      </c>
      <c r="HY63" s="574">
        <v>0</v>
      </c>
      <c r="HZ63" s="574">
        <v>0</v>
      </c>
      <c r="IA63" s="574">
        <v>0.5</v>
      </c>
      <c r="IB63" s="574">
        <v>0.5</v>
      </c>
      <c r="IC63" s="574">
        <v>0</v>
      </c>
      <c r="ID63" s="681">
        <v>0</v>
      </c>
      <c r="IE63" s="369">
        <v>0</v>
      </c>
      <c r="IF63" s="574">
        <v>0</v>
      </c>
      <c r="IG63" s="472">
        <f t="shared" si="6"/>
        <v>0</v>
      </c>
      <c r="IH63" s="609" t="s">
        <v>1188</v>
      </c>
      <c r="II63" s="694" t="s">
        <v>1188</v>
      </c>
      <c r="IJ63" s="695" t="s">
        <v>1188</v>
      </c>
      <c r="IK63" s="696" t="s">
        <v>1188</v>
      </c>
      <c r="IL63" s="696" t="s">
        <v>1188</v>
      </c>
      <c r="IM63" s="697" t="s">
        <v>1188</v>
      </c>
      <c r="IN63" s="599">
        <v>1</v>
      </c>
      <c r="IO63" s="600">
        <v>7</v>
      </c>
      <c r="IP63" s="601">
        <v>5</v>
      </c>
      <c r="IQ63" s="600">
        <v>3</v>
      </c>
      <c r="IR63" s="587">
        <v>19</v>
      </c>
      <c r="IS63" s="601">
        <v>22</v>
      </c>
      <c r="IT63" s="599" t="s">
        <v>1188</v>
      </c>
      <c r="IU63" s="600" t="s">
        <v>1188</v>
      </c>
      <c r="IV63" s="587" t="s">
        <v>1188</v>
      </c>
      <c r="IW63" s="601" t="s">
        <v>1188</v>
      </c>
      <c r="IX63" s="602" t="s">
        <v>1188</v>
      </c>
      <c r="IY63" s="681">
        <v>0</v>
      </c>
      <c r="IZ63" s="719" t="s">
        <v>1188</v>
      </c>
      <c r="JA63" s="681">
        <v>1</v>
      </c>
      <c r="JB63" s="699" t="s">
        <v>3991</v>
      </c>
      <c r="JC63" s="763">
        <v>0</v>
      </c>
      <c r="JD63" s="683" t="s">
        <v>1188</v>
      </c>
      <c r="JE63" s="684" t="s">
        <v>1188</v>
      </c>
      <c r="JF63" s="470" t="s">
        <v>1188</v>
      </c>
      <c r="JG63" s="472" t="s">
        <v>1188</v>
      </c>
      <c r="JH63" s="763">
        <v>1</v>
      </c>
      <c r="JI63" s="683">
        <v>1</v>
      </c>
      <c r="JJ63" s="684" t="s">
        <v>3992</v>
      </c>
      <c r="JK63" s="471" t="s">
        <v>3971</v>
      </c>
      <c r="JL63" s="472">
        <v>2019</v>
      </c>
      <c r="JM63" s="734">
        <v>0</v>
      </c>
      <c r="JN63" s="683" t="s">
        <v>1188</v>
      </c>
      <c r="JO63" s="683" t="s">
        <v>1188</v>
      </c>
      <c r="JP63" s="684" t="s">
        <v>1188</v>
      </c>
      <c r="JQ63" s="470" t="s">
        <v>1188</v>
      </c>
      <c r="JR63" s="472" t="s">
        <v>1188</v>
      </c>
      <c r="JS63" s="576">
        <v>0</v>
      </c>
      <c r="JT63" s="574" t="s">
        <v>1188</v>
      </c>
      <c r="JU63" s="470" t="s">
        <v>1188</v>
      </c>
      <c r="JV63" s="470" t="s">
        <v>1188</v>
      </c>
      <c r="JW63" s="472" t="s">
        <v>1188</v>
      </c>
      <c r="JX63" s="606">
        <v>0</v>
      </c>
      <c r="JY63" s="607" t="s">
        <v>1188</v>
      </c>
      <c r="JZ63" s="606" t="s">
        <v>1188</v>
      </c>
      <c r="KA63" s="606">
        <f t="shared" si="7"/>
        <v>0</v>
      </c>
      <c r="KB63" s="606"/>
      <c r="KC63" s="606"/>
      <c r="KD63" s="606"/>
      <c r="KE63" s="606"/>
      <c r="KF63" s="606">
        <f t="shared" si="8"/>
        <v>0</v>
      </c>
      <c r="KG63" s="606"/>
      <c r="KH63" s="606"/>
      <c r="KI63" s="606"/>
      <c r="KJ63" s="606"/>
      <c r="KK63" s="606">
        <v>1</v>
      </c>
      <c r="KL63" s="606">
        <v>1</v>
      </c>
      <c r="KM63" s="608">
        <f t="shared" si="9"/>
        <v>0.3204493522644043</v>
      </c>
      <c r="KN63" s="609">
        <v>-0.89775323867797852</v>
      </c>
      <c r="KO63" s="609">
        <v>16.346153259277344</v>
      </c>
      <c r="KP63" s="610">
        <v>12</v>
      </c>
      <c r="KQ63" s="608">
        <f t="shared" si="10"/>
        <v>0.3129017114639282</v>
      </c>
      <c r="KR63" s="609">
        <v>-0.93549144268035889</v>
      </c>
      <c r="KS63" s="609">
        <v>17.788461685180664</v>
      </c>
      <c r="KT63" s="610">
        <v>14</v>
      </c>
      <c r="KU63" s="610">
        <v>31</v>
      </c>
      <c r="KV63" s="563" t="s">
        <v>1538</v>
      </c>
      <c r="KW63" s="606" t="s">
        <v>3966</v>
      </c>
      <c r="KX63" s="700" t="str">
        <f t="shared" ca="1" si="11"/>
        <v>D</v>
      </c>
      <c r="KY63" s="701">
        <f t="shared" ca="1" si="12"/>
        <v>0.24948296884327503</v>
      </c>
      <c r="KZ63" s="702">
        <f t="shared" ca="1" si="13"/>
        <v>0.2676470588235294</v>
      </c>
      <c r="LA63" s="703">
        <f t="shared" ca="1" si="54"/>
        <v>0.28290476190476188</v>
      </c>
      <c r="LB63" s="703">
        <f t="shared" ca="1" si="92"/>
        <v>0.15178333333333333</v>
      </c>
      <c r="LC63" s="704">
        <f t="shared" ca="1" si="93"/>
        <v>0.29559672131147541</v>
      </c>
      <c r="LD63" s="696" cm="1">
        <f t="array" aca="1" ref="LD63" ca="1">INDIRECT(LD$203&amp;ROW())*LD$205</f>
        <v>0</v>
      </c>
      <c r="LE63" s="696" cm="1">
        <f t="array" aca="1" ref="LE63" ca="1">INDIRECT(LE$203&amp;ROW())*LE$205</f>
        <v>0</v>
      </c>
      <c r="LF63" s="696" cm="1">
        <f t="array" aca="1" ref="LF63" ca="1">INDIRECT(LF$203&amp;ROW())*LF$205</f>
        <v>0</v>
      </c>
      <c r="LG63" s="696" cm="1">
        <f t="array" aca="1" ref="LG63" ca="1">INDIRECT(LG$203&amp;ROW())*LG$205</f>
        <v>3</v>
      </c>
      <c r="LH63" s="696" cm="1">
        <f t="array" aca="1" ref="LH63" ca="1">INDIRECT(LH$203&amp;ROW())*LH$205</f>
        <v>0</v>
      </c>
      <c r="LI63" s="696" cm="1">
        <f t="array" aca="1" ref="LI63" ca="1">INDIRECT(LI$203&amp;ROW())*LI$205</f>
        <v>2</v>
      </c>
      <c r="LJ63" s="696" cm="1">
        <f t="array" aca="1" ref="LJ63" ca="1">INDIRECT(LJ$203&amp;ROW())*LJ$205</f>
        <v>3</v>
      </c>
      <c r="LK63" s="696" cm="1">
        <f t="array" aca="1" ref="LK63" ca="1">INDIRECT(LK$203&amp;ROW())*LK$205</f>
        <v>1</v>
      </c>
      <c r="LL63" s="696" cm="1">
        <f t="array" aca="1" ref="LL63" ca="1">INDIRECT(LL$203&amp;ROW())*LL$205</f>
        <v>1</v>
      </c>
      <c r="LM63" s="696" cm="1">
        <f t="array" aca="1" ref="LM63" ca="1">INDIRECT(LM$203&amp;ROW())*LM$205</f>
        <v>6</v>
      </c>
      <c r="LN63" s="696" cm="1">
        <f t="array" aca="1" ref="LN63" ca="1">INDIRECT(LN$203&amp;ROW())*LN$205</f>
        <v>3</v>
      </c>
      <c r="LO63" s="696" cm="1">
        <f t="array" aca="1" ref="LO63" ca="1">INDIRECT(LO$203&amp;ROW())*LO$205</f>
        <v>0</v>
      </c>
      <c r="LP63" s="696" cm="1">
        <f t="array" aca="1" ref="LP63" ca="1">INDIRECT(LP$203&amp;ROW())*LP$205</f>
        <v>0</v>
      </c>
      <c r="LQ63" s="696" cm="1">
        <f t="array" aca="1" ref="LQ63" ca="1">IF(INDIRECT(LQ$203&amp;ROW())="-",0,INDIRECT(LQ$203&amp;ROW())*LQ$205)</f>
        <v>3.75</v>
      </c>
      <c r="LR63" s="696" cm="1">
        <f t="array" aca="1" ref="LR63" ca="1">INDIRECT(LR$203&amp;ROW())*LR$205</f>
        <v>0</v>
      </c>
      <c r="LS63" s="696" cm="1">
        <f t="array" aca="1" ref="LS63" ca="1">IF(INDIRECT(LS$203&amp;ROW())="-",0,INDIRECT(LS$203&amp;ROW())*LS$205)</f>
        <v>1.9410000000000001</v>
      </c>
      <c r="LT63" s="696" cm="1">
        <f t="array" aca="1" ref="LT63" ca="1">INDIRECT(LT$203&amp;ROW())*LT$205</f>
        <v>0</v>
      </c>
      <c r="LU63" s="696" cm="1">
        <f t="array" aca="1" ref="LU63" ca="1">INDIRECT(LU$203&amp;ROW())*LU$205</f>
        <v>1</v>
      </c>
      <c r="LV63" s="696" cm="1">
        <f t="array" aca="1" ref="LV63" ca="1">INDIRECT(LV$203&amp;ROW())*LV$205</f>
        <v>1</v>
      </c>
      <c r="LW63" s="696" cm="1">
        <f t="array" aca="1" ref="LW63" ca="1">INDIRECT(LW$203&amp;ROW())*LW$205</f>
        <v>0</v>
      </c>
      <c r="LX63" s="696" cm="1">
        <f t="array" aca="1" ref="LX63" ca="1">INDIRECT(LX$203&amp;ROW())*LX$205</f>
        <v>2</v>
      </c>
      <c r="LY63" s="696" cm="1">
        <f t="array" aca="1" ref="LY63" ca="1">IF(INDIRECT(LY$203&amp;ROW())="-",0,INDIRECT(LY$203&amp;ROW())*LY$205)</f>
        <v>1.6427999999999998</v>
      </c>
      <c r="LZ63" s="696" cm="1">
        <f t="array" aca="1" ref="LZ63" ca="1">INDIRECT(LZ$203&amp;ROW())*LZ$205</f>
        <v>0</v>
      </c>
      <c r="MA63" s="696" cm="1">
        <f t="array" aca="1" ref="MA63" ca="1">INDIRECT(MA$203&amp;ROW())*MA$205</f>
        <v>2</v>
      </c>
      <c r="MB63" s="696" cm="1">
        <f t="array" aca="1" ref="MB63" ca="1">INDIRECT(MB$203&amp;ROW())*MB$205</f>
        <v>0</v>
      </c>
      <c r="MC63" s="696" cm="1">
        <f t="array" aca="1" ref="MC63" ca="1">IF($MB63=0,0,INDIRECT(MC$203&amp;ROW())*MC$205)</f>
        <v>0</v>
      </c>
      <c r="MD63" s="696" cm="1">
        <f t="array" aca="1" ref="MD63" ca="1">IF($MB63=0,0,INDIRECT(MD$203&amp;ROW())*MD$205)</f>
        <v>0</v>
      </c>
      <c r="ME63" s="696" cm="1">
        <f t="array" aca="1" ref="ME63" ca="1">IF($MB63=0,0,INDIRECT(ME$203&amp;ROW())*ME$205)</f>
        <v>0</v>
      </c>
      <c r="MF63" s="696" cm="1">
        <f t="array" aca="1" ref="MF63" ca="1">IF($MB63=0,0,INDIRECT(MF$203&amp;ROW())*MF$205)</f>
        <v>0</v>
      </c>
      <c r="MG63" s="696" cm="1">
        <f t="array" aca="1" ref="MG63" ca="1">INDIRECT(MG$203&amp;ROW())*MG$205</f>
        <v>0</v>
      </c>
      <c r="MH63" s="696" cm="1">
        <f t="array" aca="1" ref="MH63" ca="1">IF($MG63=0,0,INDIRECT(MH$203&amp;ROW())*MH$205)</f>
        <v>0</v>
      </c>
      <c r="MI63" s="696" cm="1">
        <f t="array" aca="1" ref="MI63" ca="1">IF($MG63=0,0,INDIRECT(MI$203&amp;ROW())*MI$205)</f>
        <v>0</v>
      </c>
      <c r="MJ63" s="696" cm="1">
        <f t="array" aca="1" ref="MJ63" ca="1">INDIRECT(MJ$203&amp;ROW())*MJ$205</f>
        <v>0</v>
      </c>
      <c r="MK63" s="696" cm="1">
        <f t="array" aca="1" ref="MK63" ca="1">INDIRECT(MK$203&amp;ROW())*MK$205</f>
        <v>0</v>
      </c>
      <c r="ML63" s="696" cm="1">
        <f t="array" aca="1" ref="ML63" ca="1">INDIRECT(ML$203&amp;ROW())*ML$205</f>
        <v>0</v>
      </c>
      <c r="MM63" s="696" cm="1">
        <f t="array" aca="1" ref="MM63" ca="1">INDIRECT(MM$203&amp;ROW())*MM$205</f>
        <v>2</v>
      </c>
      <c r="MN63" s="696" cm="1">
        <f t="array" aca="1" ref="MN63" ca="1">INDIRECT(MN$203&amp;ROW())*MN$205</f>
        <v>0</v>
      </c>
      <c r="MO63" s="696" cm="1">
        <f t="array" aca="1" ref="MO63" ca="1">INDIRECT(MO$203&amp;ROW())*MO$205</f>
        <v>0</v>
      </c>
      <c r="MP63" s="696" cm="1">
        <f t="array" aca="1" ref="MP63" ca="1">INDIRECT(MP$203&amp;ROW())*MP$205</f>
        <v>2</v>
      </c>
      <c r="MQ63" s="696" cm="1">
        <f t="array" aca="1" ref="MQ63" ca="1">INDIRECT(MQ$203&amp;ROW())*MQ$205</f>
        <v>2</v>
      </c>
      <c r="MR63" s="696" cm="1">
        <f t="array" aca="1" ref="MR63" ca="1">INDIRECT(MR$203&amp;ROW())*MR$205</f>
        <v>2</v>
      </c>
      <c r="MS63" s="696" cm="1">
        <f t="array" aca="1" ref="MS63" ca="1">INDIRECT(MS$203&amp;ROW())*MS$205</f>
        <v>2</v>
      </c>
      <c r="MT63" s="696" cm="1">
        <f t="array" aca="1" ref="MT63" ca="1">INDIRECT(MT$203&amp;ROW())*MT$205</f>
        <v>2</v>
      </c>
      <c r="MU63" s="696" cm="1">
        <f t="array" aca="1" ref="MU63" ca="1">INDIRECT(MU$203&amp;ROW())*MU$205</f>
        <v>0</v>
      </c>
      <c r="MV63" s="696" cm="1">
        <f t="array" aca="1" ref="MV63" ca="1">IF(INDIRECT(MV$203&amp;ROW())="-",0,INDIRECT(MV$203&amp;ROW())*MV$205)</f>
        <v>4.0314000000000005</v>
      </c>
      <c r="MW63" s="696" cm="1">
        <f t="array" aca="1" ref="MW63" ca="1">INDIRECT(MW$203&amp;ROW())*MW$205</f>
        <v>2</v>
      </c>
      <c r="MX63" s="696" cm="1">
        <f t="array" aca="1" ref="MX63" ca="1">INDIRECT(MX$203&amp;ROW())*MX$205</f>
        <v>0</v>
      </c>
      <c r="MY63" s="696" cm="1">
        <f t="array" aca="1" ref="MY63" ca="1">INDIRECT(MY$203&amp;ROW())*MY$205</f>
        <v>0</v>
      </c>
      <c r="NA63" s="701">
        <f t="shared" si="16"/>
        <v>0.40548780487804881</v>
      </c>
      <c r="NB63" s="617">
        <f t="shared" si="17"/>
        <v>0.30882142857142858</v>
      </c>
      <c r="NC63" s="695">
        <f t="shared" si="18"/>
        <v>9.7984615384615392E-2</v>
      </c>
      <c r="ND63" s="697">
        <f t="shared" si="19"/>
        <v>0.39525555555555558</v>
      </c>
      <c r="NE63" s="694">
        <f t="shared" si="20"/>
        <v>0.30188735109741205</v>
      </c>
      <c r="NF63" s="682" t="str">
        <f t="shared" si="21"/>
        <v>C</v>
      </c>
      <c r="NH63" s="606" t="s">
        <v>3966</v>
      </c>
      <c r="NI63" s="563" t="str">
        <f t="shared" si="22"/>
        <v>B</v>
      </c>
      <c r="NJ63" s="563" t="str">
        <f t="shared" si="23"/>
        <v>C</v>
      </c>
      <c r="NK63" s="563" t="str">
        <f t="shared" ca="1" si="24"/>
        <v>D</v>
      </c>
      <c r="NL63" s="563" t="str">
        <f t="shared" ca="1" si="25"/>
        <v>C</v>
      </c>
      <c r="NM63" s="563" t="str">
        <f t="shared" ca="1" si="26"/>
        <v>C</v>
      </c>
      <c r="NN63" s="563" t="str">
        <f t="shared" ca="1" si="55"/>
        <v>C</v>
      </c>
      <c r="NO63" s="563" t="str">
        <f t="shared" ca="1" si="56"/>
        <v>C</v>
      </c>
      <c r="NP63" s="606" t="str">
        <f t="shared" si="27"/>
        <v>-</v>
      </c>
      <c r="NQ63" s="682" t="str">
        <f t="shared" si="28"/>
        <v>-</v>
      </c>
      <c r="NR63" s="682" t="e">
        <f>IF(OR(AND(NI63="A",OR(NJ63="C",NJ63="D")),AND(NI63="A",OR(#REF!="C",#REF!="D")),AND(NI63="B",OR(NJ63="D",#REF!="D")),AND(OR(NI63="C",NI63="D"),OR(NJ63="A",NJ63="B")),AND(OR(NI63="C",NI63="D"),OR(#REF!="A",#REF!="B")),AND(OR(NJ63="A",#REF!="A",NJ63="B",#REF!="B"),OR(NP63="-",NQ63="-")),AND(OR(NJ63="C",#REF!="C",NJ63="D",#REF!="D"),NP63="Yes")),"Yes","-")</f>
        <v>#REF!</v>
      </c>
      <c r="NS63" s="607"/>
      <c r="NT63" s="619">
        <f t="shared" si="29"/>
        <v>0.54010000000000002</v>
      </c>
      <c r="NU63" s="619">
        <f t="shared" si="30"/>
        <v>0.30188735109741205</v>
      </c>
      <c r="NV63" s="619">
        <f t="shared" ca="1" si="31"/>
        <v>0.24948296884327503</v>
      </c>
      <c r="NW63" s="619">
        <f t="shared" ca="1" si="57"/>
        <v>0.27921989511531109</v>
      </c>
      <c r="NX63" s="619">
        <f t="shared" ca="1" si="58"/>
        <v>0.30429228439897982</v>
      </c>
      <c r="NY63" s="620">
        <f t="shared" ca="1" si="59"/>
        <v>0.29195634854379249</v>
      </c>
      <c r="NZ63" s="620">
        <f t="shared" ca="1" si="60"/>
        <v>0.35321871686695894</v>
      </c>
      <c r="OA63" s="705" t="s">
        <v>1188</v>
      </c>
      <c r="OB63" s="706" t="s">
        <v>1188</v>
      </c>
      <c r="OC63" s="494"/>
      <c r="OE63" s="606" t="s">
        <v>3966</v>
      </c>
      <c r="OF63" s="700" t="str">
        <f t="shared" ca="1" si="32"/>
        <v>C</v>
      </c>
      <c r="OG63" s="701">
        <f t="shared" ca="1" si="61"/>
        <v>0.27921989511531109</v>
      </c>
      <c r="OH63" s="705">
        <f t="shared" ca="1" si="33"/>
        <v>0.35331724511930579</v>
      </c>
      <c r="OI63" s="696">
        <f t="shared" ca="1" si="34"/>
        <v>0.30595532245922213</v>
      </c>
      <c r="OJ63" s="696">
        <f t="shared" ca="1" si="35"/>
        <v>0.10541531299401272</v>
      </c>
      <c r="OK63" s="697">
        <f t="shared" ca="1" si="36"/>
        <v>0.35219169988870369</v>
      </c>
      <c r="OL63" s="696" cm="1">
        <f t="array" aca="1" ref="OL63" ca="1">INDIRECT(OL$203&amp;ROW())*OL$205</f>
        <v>0</v>
      </c>
      <c r="OM63" s="696" cm="1">
        <f t="array" aca="1" ref="OM63" ca="1">INDIRECT(OM$203&amp;ROW())*OM$205</f>
        <v>0</v>
      </c>
      <c r="ON63" s="696" cm="1">
        <f t="array" aca="1" ref="ON63" ca="1">INDIRECT(ON$203&amp;ROW())*ON$205</f>
        <v>0</v>
      </c>
      <c r="OO63" s="696" cm="1">
        <f t="array" aca="1" ref="OO63" ca="1">INDIRECT(OO$203&amp;ROW())*OO$205</f>
        <v>1.0790999999999999</v>
      </c>
      <c r="OP63" s="696" cm="1">
        <f t="array" aca="1" ref="OP63" ca="1">INDIRECT(OP$203&amp;ROW())*OP$205</f>
        <v>0</v>
      </c>
      <c r="OQ63" s="696" cm="1">
        <f t="array" aca="1" ref="OQ63" ca="1">INDIRECT(OQ$203&amp;ROW())*OQ$205</f>
        <v>1.0566</v>
      </c>
      <c r="OR63" s="696" cm="1">
        <f t="array" aca="1" ref="OR63" ca="1">INDIRECT(OR$203&amp;ROW())*OR$205</f>
        <v>1.4141999999999999</v>
      </c>
      <c r="OS63" s="696" cm="1">
        <f t="array" aca="1" ref="OS63" ca="1">INDIRECT(OS$203&amp;ROW())*OS$205</f>
        <v>0.51290000000000002</v>
      </c>
      <c r="OT63" s="696" cm="1">
        <f t="array" aca="1" ref="OT63" ca="1">INDIRECT(OT$203&amp;ROW())*OT$205</f>
        <v>0.4909</v>
      </c>
      <c r="OU63" s="696" cm="1">
        <f t="array" aca="1" ref="OU63" ca="1">INDIRECT(OU$203&amp;ROW())*OU$205</f>
        <v>1.9304999999999999</v>
      </c>
      <c r="OV63" s="696" cm="1">
        <f t="array" aca="1" ref="OV63" ca="1">INDIRECT(OV$203&amp;ROW())*OV$205</f>
        <v>1.2161999999999999</v>
      </c>
      <c r="OW63" s="696" cm="1">
        <f t="array" aca="1" ref="OW63" ca="1">INDIRECT(OW$203&amp;ROW())*OW$205</f>
        <v>0</v>
      </c>
      <c r="OX63" s="696" cm="1">
        <f t="array" aca="1" ref="OX63" ca="1">INDIRECT(OX$203&amp;ROW())*OX$205</f>
        <v>0</v>
      </c>
      <c r="OY63" s="696" cm="1">
        <f t="array" aca="1" ref="OY63" ca="1">IF(INDIRECT(OY$203&amp;ROW())="-",0,INDIRECT(OY$203&amp;ROW())*OY$205)</f>
        <v>0.44356249999999997</v>
      </c>
      <c r="OZ63" s="696" cm="1">
        <f t="array" aca="1" ref="OZ63" ca="1">INDIRECT(OZ$203&amp;ROW())*OZ$205</f>
        <v>0</v>
      </c>
      <c r="PA63" s="696" cm="1">
        <f t="array" aca="1" ref="PA63" ca="1">IF(INDIRECT(PA$203&amp;ROW())="-",0,INDIRECT(PA$203&amp;ROW())*PA$205)</f>
        <v>0.28577989999999998</v>
      </c>
      <c r="PB63" s="705" cm="1">
        <f t="array" aca="1" ref="PB63" ca="1">INDIRECT(PB$203&amp;ROW())*PB$205</f>
        <v>0</v>
      </c>
      <c r="PC63" s="696" cm="1">
        <f t="array" aca="1" ref="PC63" ca="1">INDIRECT(PC$203&amp;ROW())*PC$205</f>
        <v>0.69730000000000003</v>
      </c>
      <c r="PD63" s="696" cm="1">
        <f t="array" aca="1" ref="PD63" ca="1">INDIRECT(PD$203&amp;ROW())*PD$205</f>
        <v>0.73419999999999996</v>
      </c>
      <c r="PE63" s="696" cm="1">
        <f t="array" aca="1" ref="PE63" ca="1">INDIRECT(PE$203&amp;ROW())*PE$205</f>
        <v>0</v>
      </c>
      <c r="PF63" s="696" cm="1">
        <f t="array" aca="1" ref="PF63" ca="1">INDIRECT(PF$203&amp;ROW())*PF$205</f>
        <v>1.3308</v>
      </c>
      <c r="PG63" s="696" cm="1">
        <f t="array" aca="1" ref="PG63" ca="1">IF(INDIRECT(PG$203&amp;ROW())="-",0,INDIRECT(PG$203&amp;ROW())*PG$205)</f>
        <v>0.23957499999999998</v>
      </c>
      <c r="PH63" s="696" cm="1">
        <f t="array" aca="1" ref="PH63" ca="1">INDIRECT(PH$203&amp;ROW())*PH$205</f>
        <v>0</v>
      </c>
      <c r="PI63" s="696" cm="1">
        <f t="array" aca="1" ref="PI63" ca="1">INDIRECT(PI$203&amp;ROW())*PI$205</f>
        <v>0.60729999999999995</v>
      </c>
      <c r="PJ63" s="696" cm="1">
        <f t="array" aca="1" ref="PJ63" ca="1">INDIRECT(PJ$203&amp;ROW())*PJ$205</f>
        <v>0</v>
      </c>
      <c r="PK63" s="696" cm="1">
        <f t="array" aca="1" ref="PK63" ca="1">IF($PJ63=0,0,INDIRECT(PK$203&amp;ROW())*PK$205)</f>
        <v>0</v>
      </c>
      <c r="PL63" s="696" cm="1">
        <f t="array" aca="1" ref="PL63" ca="1">IF($MPE63=0,0,INDIRECT(PL$203&amp;ROW())*PL$205)</f>
        <v>0</v>
      </c>
      <c r="PM63" s="696" cm="1">
        <f t="array" aca="1" ref="PM63" ca="1">IF($MPE63=0,0,INDIRECT(PM$203&amp;ROW())*PM$205)</f>
        <v>0</v>
      </c>
      <c r="PN63" s="696" cm="1">
        <f t="array" aca="1" ref="PN63" ca="1">IF($PJ63=0,0,INDIRECT(PN$203&amp;ROW())*PN$205)</f>
        <v>0</v>
      </c>
      <c r="PO63" s="696" cm="1">
        <f t="array" aca="1" ref="PO63" ca="1">INDIRECT(PO$203&amp;ROW())*PO$205</f>
        <v>0</v>
      </c>
      <c r="PP63" s="696" cm="1">
        <f t="array" aca="1" ref="PP63" ca="1">IF($PO63=0,0,INDIRECT(PP$203&amp;ROW())*PP$205)</f>
        <v>0</v>
      </c>
      <c r="PQ63" s="696" cm="1">
        <f t="array" aca="1" ref="PQ63" ca="1">IF($PO63=0,0,INDIRECT(PQ$203&amp;ROW())*PQ$205)</f>
        <v>0</v>
      </c>
      <c r="PR63" s="696" cm="1">
        <f t="array" aca="1" ref="PR63" ca="1">INDIRECT(PR$203&amp;ROW())*PR$205</f>
        <v>0</v>
      </c>
      <c r="PS63" s="696" cm="1">
        <f t="array" aca="1" ref="PS63" ca="1">INDIRECT(PS$203&amp;ROW())*PS$205</f>
        <v>0</v>
      </c>
      <c r="PT63" s="696" cm="1">
        <f t="array" aca="1" ref="PT63" ca="1">INDIRECT(PT$203&amp;ROW())*PT$205</f>
        <v>0</v>
      </c>
      <c r="PU63" s="696" cm="1">
        <f t="array" aca="1" ref="PU63" ca="1">INDIRECT(PU$203&amp;ROW())*PU$205</f>
        <v>0.58989999999999998</v>
      </c>
      <c r="PV63" s="696" cm="1">
        <f t="array" aca="1" ref="PV63" ca="1">INDIRECT(PV$203&amp;ROW())*PV$205</f>
        <v>0</v>
      </c>
      <c r="PW63" s="696" cm="1">
        <f t="array" aca="1" ref="PW63" ca="1">INDIRECT(PW$203&amp;ROW())*PW$205</f>
        <v>0</v>
      </c>
      <c r="PX63" s="696" cm="1">
        <f t="array" aca="1" ref="PX63" ca="1">INDIRECT(PX$203&amp;ROW())*PX$205</f>
        <v>1.1714</v>
      </c>
      <c r="PY63" s="696" cm="1">
        <f t="array" aca="1" ref="PY63" ca="1">INDIRECT(PY$203&amp;ROW())*PY$205</f>
        <v>1.1866000000000001</v>
      </c>
      <c r="PZ63" s="696" cm="1">
        <f t="array" aca="1" ref="PZ63" ca="1">INDIRECT(PZ$203&amp;ROW())*PZ$205</f>
        <v>0.17430000000000001</v>
      </c>
      <c r="QA63" s="696" cm="1">
        <f t="array" aca="1" ref="QA63" ca="1">INDIRECT(QA$203&amp;ROW())*QA$205</f>
        <v>0.31659999999999999</v>
      </c>
      <c r="QB63" s="696" cm="1">
        <f t="array" aca="1" ref="QB63" ca="1">INDIRECT(QB$203&amp;ROW())*QB$205</f>
        <v>1.5966</v>
      </c>
      <c r="QC63" s="696" cm="1">
        <f t="array" aca="1" ref="QC63" ca="1">INDIRECT(QC$203&amp;ROW())*QC$205</f>
        <v>0</v>
      </c>
      <c r="QD63" s="696" cm="1">
        <f t="array" aca="1" ref="QD63" ca="1">IF(INDIRECT(QD$203&amp;ROW())="-",0,INDIRECT(QD$203&amp;ROW())*QD$205)</f>
        <v>0.41261379000000004</v>
      </c>
      <c r="QE63" s="696" cm="1">
        <f t="array" aca="1" ref="QE63" ca="1">INDIRECT(QE$203&amp;ROW())*QE$205</f>
        <v>0.53280000000000005</v>
      </c>
      <c r="QF63" s="696" cm="1">
        <f t="array" aca="1" ref="QF63" ca="1">INDIRECT(QF$203&amp;ROW())*QF$205</f>
        <v>0</v>
      </c>
      <c r="QG63" s="696" cm="1">
        <f t="array" aca="1" ref="QG63" ca="1">INDIRECT(QG$203&amp;ROW())*QG$205</f>
        <v>0</v>
      </c>
      <c r="QI63" s="606" t="s">
        <v>3966</v>
      </c>
      <c r="QJ63" s="700" t="str">
        <f t="shared" ca="1" si="37"/>
        <v>C</v>
      </c>
      <c r="QK63" s="701">
        <f t="shared" ca="1" si="62"/>
        <v>0.30429228439897982</v>
      </c>
      <c r="QL63" s="705">
        <f t="shared" ca="1" si="94"/>
        <v>0.43069043528642514</v>
      </c>
      <c r="QM63" s="696">
        <f t="shared" ca="1" si="95"/>
        <v>0.28974308660114734</v>
      </c>
      <c r="QN63" s="696">
        <f t="shared" ca="1" si="40"/>
        <v>3.374616866722556E-2</v>
      </c>
      <c r="QO63" s="697">
        <f t="shared" ca="1" si="41"/>
        <v>0.46298944704112116</v>
      </c>
      <c r="QP63" s="696" cm="1">
        <f t="array" aca="1" ref="QP63" ca="1">INDIRECT(QP$203&amp;ROW())*QP$205</f>
        <v>0</v>
      </c>
      <c r="QQ63" s="696" cm="1">
        <f t="array" aca="1" ref="QQ63" ca="1">INDIRECT(QQ$203&amp;ROW())*QQ$205</f>
        <v>0</v>
      </c>
      <c r="QR63" s="696" cm="1">
        <f t="array" aca="1" ref="QR63" ca="1">INDIRECT(QR$203&amp;ROW())*QR$205</f>
        <v>0</v>
      </c>
      <c r="QS63" s="696" cm="1">
        <f t="array" aca="1" ref="QS63" ca="1">INDIRECT(QS$203&amp;ROW())*QS$205</f>
        <v>0.22471360933801068</v>
      </c>
      <c r="QT63" s="696" cm="1">
        <f t="array" aca="1" ref="QT63" ca="1">INDIRECT(QT$203&amp;ROW())*QT$205</f>
        <v>0</v>
      </c>
      <c r="QU63" s="696" cm="1">
        <f t="array" aca="1" ref="QU63" ca="1">INDIRECT(QU$203&amp;ROW())*QU$205</f>
        <v>0.35552804589042175</v>
      </c>
      <c r="QV63" s="696" cm="1">
        <f t="array" aca="1" ref="QV63" ca="1">INDIRECT(QV$203&amp;ROW())*QV$205</f>
        <v>0.24117831443907087</v>
      </c>
      <c r="QW63" s="696" cm="1">
        <f t="array" aca="1" ref="QW63" ca="1">INDIRECT(QW$203&amp;ROW())*QW$205</f>
        <v>0.17699805458110993</v>
      </c>
      <c r="QX63" s="696" cm="1">
        <f t="array" aca="1" ref="QX63" ca="1">INDIRECT(QX$203&amp;ROW())*QX$205</f>
        <v>0.20213631474637936</v>
      </c>
      <c r="QY63" s="696" cm="1">
        <f t="array" aca="1" ref="QY63" ca="1">INDIRECT(QY$203&amp;ROW())*QY$205</f>
        <v>0.13540247513535897</v>
      </c>
      <c r="QZ63" s="696" cm="1">
        <f t="array" aca="1" ref="QZ63" ca="1">INDIRECT(QZ$203&amp;ROW())*QZ$205</f>
        <v>0.27613248380770827</v>
      </c>
      <c r="RA63" s="696" cm="1">
        <f t="array" aca="1" ref="RA63" ca="1">INDIRECT(RA$203&amp;ROW())*RA$205</f>
        <v>0</v>
      </c>
      <c r="RB63" s="696" cm="1">
        <f t="array" aca="1" ref="RB63" ca="1">INDIRECT(RB$203&amp;ROW())*RB$205</f>
        <v>0</v>
      </c>
      <c r="RC63" s="696" cm="1">
        <f t="array" aca="1" ref="RC63" ca="1">IF(INDIRECT(RC$203&amp;ROW())="-",0,INDIRECT(RC$203&amp;ROW())*RC$205)</f>
        <v>5.244288448685832E-2</v>
      </c>
      <c r="RD63" s="696" cm="1">
        <f t="array" aca="1" ref="RD63" ca="1">INDIRECT(RD$203&amp;ROW())*RD$205</f>
        <v>0</v>
      </c>
      <c r="RE63" s="696" cm="1">
        <f t="array" aca="1" ref="RE63" ca="1">IF(INDIRECT(RE$203&amp;ROW())="-",0,INDIRECT(RE$203&amp;ROW())*RE$205)</f>
        <v>2.0474004353281894E-2</v>
      </c>
      <c r="RF63" s="705" cm="1">
        <f t="array" aca="1" ref="RF63" ca="1">INDIRECT(RF$203&amp;ROW())*RF$205</f>
        <v>0</v>
      </c>
      <c r="RG63" s="696" cm="1">
        <f t="array" aca="1" ref="RG63" ca="1">INDIRECT(RG$203&amp;ROW())*RG$205</f>
        <v>0.13825233454180202</v>
      </c>
      <c r="RH63" s="696" cm="1">
        <f t="array" aca="1" ref="RH63" ca="1">INDIRECT(RH$203&amp;ROW())*RH$205</f>
        <v>2.9193840390272292E-2</v>
      </c>
      <c r="RI63" s="696" cm="1">
        <f t="array" aca="1" ref="RI63" ca="1">INDIRECT(RI$203&amp;ROW())*RI$205</f>
        <v>0</v>
      </c>
      <c r="RJ63" s="696" cm="1">
        <f t="array" aca="1" ref="RJ63" ca="1">INDIRECT(RJ$203&amp;ROW())*RJ$205</f>
        <v>0.12226723336432462</v>
      </c>
      <c r="RK63" s="696" cm="1">
        <f t="array" aca="1" ref="RK63" ca="1">IF(INDIRECT(RK$203&amp;ROW())="-",0,INDIRECT(RK$203&amp;ROW())*RK$205)</f>
        <v>1.6543433770783225E-2</v>
      </c>
      <c r="RL63" s="696" cm="1">
        <f t="array" aca="1" ref="RL63" ca="1">INDIRECT(RL$203&amp;ROW())*RL$205</f>
        <v>0</v>
      </c>
      <c r="RM63" s="696" cm="1">
        <f t="array" aca="1" ref="RM63" ca="1">INDIRECT(RM$203&amp;ROW())*RM$205</f>
        <v>1.4993730364766381E-2</v>
      </c>
      <c r="RN63" s="696" cm="1">
        <f t="array" aca="1" ref="RN63" ca="1">INDIRECT(RN$203&amp;ROW())*RN$205</f>
        <v>0</v>
      </c>
      <c r="RO63" s="696" cm="1">
        <f t="array" aca="1" ref="RO63" ca="1">IF($RN63=0,0,INDIRECT(RO$203&amp;ROW())*RO$205)</f>
        <v>0</v>
      </c>
      <c r="RP63" s="696" cm="1">
        <f t="array" aca="1" ref="RP63" ca="1">IF($RN63=0,0,INDIRECT(RP$203&amp;ROW())*RP$205)</f>
        <v>0</v>
      </c>
      <c r="RQ63" s="696" cm="1">
        <f t="array" aca="1" ref="RQ63" ca="1">IF($RN63=0,0,INDIRECT(RQ$203&amp;ROW())*RQ$205)</f>
        <v>0</v>
      </c>
      <c r="RR63" s="696" cm="1">
        <f t="array" aca="1" ref="RR63" ca="1">IF($RN63=0,0,INDIRECT(RR$203&amp;ROW())*RR$205)</f>
        <v>0</v>
      </c>
      <c r="RS63" s="696" cm="1">
        <f t="array" aca="1" ref="RS63" ca="1">INDIRECT(RS$203&amp;ROW())*RS$205</f>
        <v>0</v>
      </c>
      <c r="RT63" s="696" cm="1">
        <f t="array" aca="1" ref="RT63" ca="1">IF($RS63=0,0,INDIRECT(RT$203&amp;ROW())*RT$205)</f>
        <v>0</v>
      </c>
      <c r="RU63" s="696" cm="1">
        <f t="array" aca="1" ref="RU63" ca="1">IF($RS63=0,0,INDIRECT(RU$203&amp;ROW())*RU$205)</f>
        <v>0</v>
      </c>
      <c r="RV63" s="696" cm="1">
        <f t="array" aca="1" ref="RV63" ca="1">INDIRECT(RV$203&amp;ROW())*RV$205</f>
        <v>0</v>
      </c>
      <c r="RW63" s="696" cm="1">
        <f t="array" aca="1" ref="RW63" ca="1">INDIRECT(RW$203&amp;ROW())*RW$205</f>
        <v>0</v>
      </c>
      <c r="RX63" s="696" cm="1">
        <f t="array" aca="1" ref="RX63" ca="1">INDIRECT(RX$203&amp;ROW())*RX$205</f>
        <v>0</v>
      </c>
      <c r="RY63" s="696" cm="1">
        <f t="array" aca="1" ref="RY63" ca="1">INDIRECT(RY$203&amp;ROW())*RY$205</f>
        <v>2.8132231790096798E-2</v>
      </c>
      <c r="RZ63" s="696" cm="1">
        <f t="array" aca="1" ref="RZ63" ca="1">INDIRECT(RZ$203&amp;ROW())*RZ$205</f>
        <v>0</v>
      </c>
      <c r="SA63" s="696" cm="1">
        <f t="array" aca="1" ref="SA63" ca="1">INDIRECT(SA$203&amp;ROW())*SA$205</f>
        <v>0</v>
      </c>
      <c r="SB63" s="696" cm="1">
        <f t="array" aca="1" ref="SB63" ca="1">INDIRECT(SB$203&amp;ROW())*SB$205</f>
        <v>4.7124126502052749E-2</v>
      </c>
      <c r="SC63" s="696" cm="1">
        <f t="array" aca="1" ref="SC63" ca="1">INDIRECT(SC$203&amp;ROW())*SC$205</f>
        <v>5.4291606235991073E-2</v>
      </c>
      <c r="SD63" s="696" cm="1">
        <f t="array" aca="1" ref="SD63" ca="1">INDIRECT(SD$203&amp;ROW())*SD$205</f>
        <v>0.3072993885784252</v>
      </c>
      <c r="SE63" s="696" cm="1">
        <f t="array" aca="1" ref="SE63" ca="1">INDIRECT(SE$203&amp;ROW())*SE$205</f>
        <v>0.2585618210787391</v>
      </c>
      <c r="SF63" s="696" cm="1">
        <f t="array" aca="1" ref="SF63" ca="1">INDIRECT(SF$203&amp;ROW())*SF$205</f>
        <v>0.13223776648222998</v>
      </c>
      <c r="SG63" s="696" cm="1">
        <f t="array" aca="1" ref="SG63" ca="1">INDIRECT(SG$203&amp;ROW())*SG$205</f>
        <v>0</v>
      </c>
      <c r="SH63" s="696" cm="1">
        <f t="array" aca="1" ref="SH63" ca="1">IF(INDIRECT(SH$203&amp;ROW())="-",0,INDIRECT(SH$203&amp;ROW())*SH$205)</f>
        <v>5.2865130734852175E-2</v>
      </c>
      <c r="SI63" s="696" cm="1">
        <f t="array" aca="1" ref="SI63" ca="1">INDIRECT(SI$203&amp;ROW())*SI$205</f>
        <v>0.12211943784041945</v>
      </c>
      <c r="SJ63" s="696" cm="1">
        <f t="array" aca="1" ref="SJ63" ca="1">INDIRECT(SJ$203&amp;ROW())*SJ$205</f>
        <v>0</v>
      </c>
      <c r="SK63" s="696" cm="1">
        <f t="array" aca="1" ref="SK63" ca="1">INDIRECT(SK$203&amp;ROW())*SK$205</f>
        <v>0</v>
      </c>
      <c r="SN63" s="606" t="s">
        <v>3966</v>
      </c>
      <c r="SO63" s="707" cm="1">
        <f t="array" aca="1" ref="SO63" ca="1">INDIRECT(SO$203&amp;ROW())*SO$205</f>
        <v>0</v>
      </c>
      <c r="SP63" s="707" cm="1">
        <f t="array" aca="1" ref="SP63" ca="1">INDIRECT(SP$203&amp;ROW())*SP$205</f>
        <v>0</v>
      </c>
      <c r="SQ63" s="707" cm="1">
        <f t="array" aca="1" ref="SQ63" ca="1">INDIRECT(SQ$203&amp;ROW())*SQ$205</f>
        <v>0</v>
      </c>
      <c r="SR63" s="707" cm="1">
        <f t="array" aca="1" ref="SR63" ca="1">INDIRECT(SR$203&amp;ROW())*SR$205</f>
        <v>3</v>
      </c>
      <c r="SS63" s="707" cm="1">
        <f t="array" aca="1" ref="SS63" ca="1">INDIRECT(SS$203&amp;ROW())*SS$205</f>
        <v>0</v>
      </c>
      <c r="ST63" s="707" cm="1">
        <f t="array" aca="1" ref="ST63" ca="1">INDIRECT(ST$203&amp;ROW())*ST$205</f>
        <v>2</v>
      </c>
      <c r="SU63" s="707" cm="1">
        <f t="array" aca="1" ref="SU63" ca="1">INDIRECT(SU$203&amp;ROW())*SU$205</f>
        <v>3</v>
      </c>
      <c r="SV63" s="707" cm="1">
        <f t="array" aca="1" ref="SV63" ca="1">INDIRECT(SV$203&amp;ROW())*SV$205</f>
        <v>1</v>
      </c>
      <c r="SW63" s="707" cm="1">
        <f t="array" aca="1" ref="SW63" ca="1">INDIRECT(SW$203&amp;ROW())*SW$205</f>
        <v>1</v>
      </c>
      <c r="SX63" s="707" cm="1">
        <f t="array" aca="1" ref="SX63" ca="1">INDIRECT(SX$203&amp;ROW())*SX$205</f>
        <v>3</v>
      </c>
      <c r="SY63" s="707" cm="1">
        <f t="array" aca="1" ref="SY63" ca="1">INDIRECT(SY$203&amp;ROW())*SY$205</f>
        <v>3</v>
      </c>
      <c r="SZ63" s="707" cm="1">
        <f t="array" aca="1" ref="SZ63" ca="1">INDIRECT(SZ$203&amp;ROW())*SZ$205</f>
        <v>0</v>
      </c>
      <c r="TA63" s="707" cm="1">
        <f t="array" aca="1" ref="TA63" ca="1">INDIRECT(TA$203&amp;ROW())*TA$205</f>
        <v>0</v>
      </c>
      <c r="TB63" s="696" cm="1">
        <f t="array" aca="1" ref="TB63" ca="1">IF(INDIRECT(TB$203&amp;ROW())="-",0,INDIRECT(TB$203&amp;ROW())*TB$205)</f>
        <v>0.625</v>
      </c>
      <c r="TC63" s="707" cm="1">
        <f t="array" aca="1" ref="TC63" ca="1">INDIRECT(TC$203&amp;ROW())*TC$205</f>
        <v>0</v>
      </c>
      <c r="TD63" s="696" cm="1">
        <f t="array" aca="1" ref="TD63" ca="1">IF(INDIRECT(TD$203&amp;ROW())="-",0,INDIRECT(TD$203&amp;ROW())*TD$205)</f>
        <v>0.32350000000000001</v>
      </c>
      <c r="TE63" s="732" cm="1">
        <f t="array" aca="1" ref="TE63" ca="1">INDIRECT(TE$203&amp;ROW())*TE$205</f>
        <v>0</v>
      </c>
      <c r="TF63" s="707" cm="1">
        <f t="array" aca="1" ref="TF63" ca="1">INDIRECT(TF$203&amp;ROW())*TF$205</f>
        <v>1</v>
      </c>
      <c r="TG63" s="707" cm="1">
        <f t="array" aca="1" ref="TG63" ca="1">INDIRECT(TG$203&amp;ROW())*TG$205</f>
        <v>1</v>
      </c>
      <c r="TH63" s="707" cm="1">
        <f t="array" aca="1" ref="TH63" ca="1">INDIRECT(TH$203&amp;ROW())*TH$205</f>
        <v>0</v>
      </c>
      <c r="TI63" s="707" cm="1">
        <f t="array" aca="1" ref="TI63" ca="1">INDIRECT(TI$203&amp;ROW())*TI$205</f>
        <v>2</v>
      </c>
      <c r="TJ63" s="696" cm="1">
        <f t="array" aca="1" ref="TJ63" ca="1">IF(INDIRECT(TJ$203&amp;ROW())="-",0,INDIRECT(TJ$203&amp;ROW())*TJ$205)</f>
        <v>0.27379999999999999</v>
      </c>
      <c r="TK63" s="707" cm="1">
        <f t="array" aca="1" ref="TK63" ca="1">INDIRECT(TK$203&amp;ROW())*TK$205</f>
        <v>0</v>
      </c>
      <c r="TL63" s="707" cm="1">
        <f t="array" aca="1" ref="TL63" ca="1">INDIRECT(TL$203&amp;ROW())*TL$205</f>
        <v>1</v>
      </c>
      <c r="TM63" s="707" cm="1">
        <f t="array" aca="1" ref="TM63" ca="1">INDIRECT(TM$203&amp;ROW())*TM$205</f>
        <v>0</v>
      </c>
      <c r="TN63" s="707" cm="1">
        <f t="array" aca="1" ref="TN63" ca="1">IF($TM63=0,0,INDIRECT(TN$203&amp;ROW())*TN$205)</f>
        <v>0</v>
      </c>
      <c r="TO63" s="707" cm="1">
        <f t="array" aca="1" ref="TO63" ca="1">IF($TM63=0,0,INDIRECT(TO$203&amp;ROW())*TO$205)</f>
        <v>0</v>
      </c>
      <c r="TP63" s="707" cm="1">
        <f t="array" aca="1" ref="TP63" ca="1">IF($TM63=0,0,INDIRECT(TP$203&amp;ROW())*TP$205)</f>
        <v>0</v>
      </c>
      <c r="TQ63" s="707" cm="1">
        <f t="array" aca="1" ref="TQ63" ca="1">IF($TM63=0,0,INDIRECT(TQ$203&amp;ROW())*TQ$205)</f>
        <v>0</v>
      </c>
      <c r="TR63" s="707" cm="1">
        <f t="array" aca="1" ref="TR63" ca="1">INDIRECT(TR$203&amp;ROW())*TR$205</f>
        <v>0</v>
      </c>
      <c r="TS63" s="707" cm="1">
        <f t="array" aca="1" ref="TS63" ca="1">IF($TR63=0,0,INDIRECT(TS$203&amp;ROW())*TS$205)</f>
        <v>0</v>
      </c>
      <c r="TT63" s="707" cm="1">
        <f t="array" aca="1" ref="TT63" ca="1">IF($TR63=0,0,INDIRECT(TT$203&amp;ROW())*TT$205)</f>
        <v>0</v>
      </c>
      <c r="TU63" s="707" cm="1">
        <f t="array" aca="1" ref="TU63" ca="1">INDIRECT(TU$203&amp;ROW())*TU$205</f>
        <v>0</v>
      </c>
      <c r="TV63" s="707" cm="1">
        <f t="array" aca="1" ref="TV63" ca="1">INDIRECT(TV$203&amp;ROW())*TV$205</f>
        <v>0</v>
      </c>
      <c r="TW63" s="707" cm="1">
        <f t="array" aca="1" ref="TW63" ca="1">INDIRECT(TW$203&amp;ROW())*TW$205</f>
        <v>0</v>
      </c>
      <c r="TX63" s="707" cm="1">
        <f t="array" aca="1" ref="TX63" ca="1">INDIRECT(TX$203&amp;ROW())*TX$205</f>
        <v>1</v>
      </c>
      <c r="TY63" s="707" cm="1">
        <f t="array" aca="1" ref="TY63" ca="1">INDIRECT(TY$203&amp;ROW())*TY$205</f>
        <v>0</v>
      </c>
      <c r="TZ63" s="707" cm="1">
        <f t="array" aca="1" ref="TZ63" ca="1">INDIRECT(TZ$203&amp;ROW())*TZ$205</f>
        <v>0</v>
      </c>
      <c r="UA63" s="707" cm="1">
        <f t="array" aca="1" ref="UA63" ca="1">INDIRECT(UA$203&amp;ROW())*UA$205</f>
        <v>2</v>
      </c>
      <c r="UB63" s="707" cm="1">
        <f t="array" aca="1" ref="UB63" ca="1">INDIRECT(UB$203&amp;ROW())*UB$205</f>
        <v>2</v>
      </c>
      <c r="UC63" s="707" cm="1">
        <f t="array" aca="1" ref="UC63" ca="1">INDIRECT(UC$203&amp;ROW())*UC$205</f>
        <v>1</v>
      </c>
      <c r="UD63" s="707" cm="1">
        <f t="array" aca="1" ref="UD63" ca="1">INDIRECT(UD$203&amp;ROW())*UD$205</f>
        <v>1</v>
      </c>
      <c r="UE63" s="707" cm="1">
        <f t="array" aca="1" ref="UE63" ca="1">INDIRECT(UE$203&amp;ROW())*UE$205</f>
        <v>2</v>
      </c>
      <c r="UF63" s="707" cm="1">
        <f t="array" aca="1" ref="UF63" ca="1">INDIRECT(UF$203&amp;ROW())*UF$205</f>
        <v>0</v>
      </c>
      <c r="UG63" s="696" cm="1">
        <f t="array" aca="1" ref="UG63" ca="1">IF(INDIRECT(UG$203&amp;ROW())="-",0,INDIRECT(UG$203&amp;ROW())*UG$205)</f>
        <v>0.67190000000000005</v>
      </c>
      <c r="UH63" s="707" cm="1">
        <f t="array" aca="1" ref="UH63" ca="1">INDIRECT(UH$203&amp;ROW())*UH$205</f>
        <v>1</v>
      </c>
      <c r="UI63" s="707" cm="1">
        <f t="array" aca="1" ref="UI63" ca="1">INDIRECT(UI$203&amp;ROW())*UI$205</f>
        <v>0</v>
      </c>
      <c r="UJ63" s="707" cm="1">
        <f t="array" aca="1" ref="UJ63" ca="1">INDIRECT(UJ$203&amp;ROW())*UJ$205</f>
        <v>0</v>
      </c>
      <c r="UM63" s="606" t="s">
        <v>3966</v>
      </c>
      <c r="UN63" s="616">
        <f t="shared" ca="1" si="113"/>
        <v>-0.97111609266078391</v>
      </c>
      <c r="UO63" s="616">
        <f t="shared" ca="1" si="113"/>
        <v>-0.6225347970107441</v>
      </c>
      <c r="UP63" s="616">
        <f t="shared" ca="1" si="113"/>
        <v>-0.88618201963763954</v>
      </c>
      <c r="UQ63" s="616">
        <f t="shared" ca="1" si="113"/>
        <v>0.29355872991449461</v>
      </c>
      <c r="UR63" s="616">
        <f t="shared" ca="1" si="113"/>
        <v>-1.7347822393597188</v>
      </c>
      <c r="US63" s="616">
        <f t="shared" ca="1" si="113"/>
        <v>-0.58431765714611894</v>
      </c>
      <c r="UT63" s="616">
        <f t="shared" ca="1" si="113"/>
        <v>0.30690415393182785</v>
      </c>
      <c r="UU63" s="616">
        <f t="shared" ca="1" si="113"/>
        <v>-1.6225788321166725</v>
      </c>
      <c r="UV63" s="616">
        <f t="shared" ca="1" si="113"/>
        <v>-1.8398832032123544</v>
      </c>
      <c r="UW63" s="616">
        <f t="shared" ca="1" si="113"/>
        <v>0.6421874155054268</v>
      </c>
      <c r="UX63" s="616">
        <f t="shared" ca="1" si="113"/>
        <v>0.28247365722383649</v>
      </c>
      <c r="UY63" s="616">
        <f t="shared" ca="1" si="113"/>
        <v>-0.67270887390575207</v>
      </c>
      <c r="UZ63" s="616">
        <f t="shared" ca="1" si="113"/>
        <v>-0.80238258590915801</v>
      </c>
      <c r="VA63" s="616">
        <f t="shared" ca="1" si="113"/>
        <v>0.30323355138365105</v>
      </c>
      <c r="VB63" s="616">
        <f t="shared" ca="1" si="113"/>
        <v>-0.76400504167427041</v>
      </c>
      <c r="VC63" s="616">
        <f t="shared" ca="1" si="113"/>
        <v>-0.95432232400976269</v>
      </c>
      <c r="VD63" s="616">
        <f t="shared" ca="1" si="114"/>
        <v>-1.5772186114663853</v>
      </c>
      <c r="VE63" s="616">
        <f t="shared" ca="1" si="114"/>
        <v>-1.5404904907201931</v>
      </c>
      <c r="VF63" s="616">
        <f t="shared" ca="1" si="114"/>
        <v>-0.81480937927278907</v>
      </c>
      <c r="VG63" s="616">
        <f t="shared" ca="1" si="114"/>
        <v>-0.89462372206681784</v>
      </c>
      <c r="VH63" s="616">
        <f t="shared" ca="1" si="114"/>
        <v>-0.12784420028857393</v>
      </c>
      <c r="VI63" s="616">
        <f t="shared" ca="1" si="114"/>
        <v>-1.1322524671103007</v>
      </c>
      <c r="VJ63" s="616">
        <f t="shared" ca="1" si="114"/>
        <v>-0.90132677458943244</v>
      </c>
      <c r="VK63" s="616">
        <f t="shared" ca="1" si="114"/>
        <v>-0.49937453713488217</v>
      </c>
      <c r="VL63" s="616">
        <f t="shared" ca="1" si="114"/>
        <v>-0.83864555511817418</v>
      </c>
      <c r="VM63" s="616">
        <f t="shared" ca="1" si="114"/>
        <v>-0.57201237404204519</v>
      </c>
      <c r="VN63" s="616">
        <f t="shared" ca="1" si="114"/>
        <v>-0.62639799545694341</v>
      </c>
      <c r="VO63" s="616">
        <f t="shared" ca="1" si="114"/>
        <v>-0.42150866262694142</v>
      </c>
      <c r="VP63" s="616">
        <f t="shared" ca="1" si="114"/>
        <v>-0.46221149066820022</v>
      </c>
      <c r="VQ63" s="616">
        <f t="shared" ca="1" si="114"/>
        <v>-0.77889442244162177</v>
      </c>
      <c r="VR63" s="616">
        <f t="shared" ca="1" si="110"/>
        <v>-0.64202286734458469</v>
      </c>
      <c r="VS63" s="616">
        <f t="shared" ca="1" si="107"/>
        <v>-0.40481357988865657</v>
      </c>
      <c r="VT63" s="616">
        <f t="shared" ca="1" si="107"/>
        <v>-0.3878135405833677</v>
      </c>
      <c r="VU63" s="616">
        <f t="shared" ca="1" si="107"/>
        <v>-0.82130507758946303</v>
      </c>
      <c r="VV63" s="616">
        <f t="shared" ca="1" si="107"/>
        <v>-0.64337789451099625</v>
      </c>
      <c r="VW63" s="616">
        <f t="shared" ca="1" si="107"/>
        <v>-1.292348529253206</v>
      </c>
      <c r="VX63" s="616">
        <f t="shared" ca="1" si="107"/>
        <v>-0.78524029103755877</v>
      </c>
      <c r="VY63" s="616">
        <f t="shared" ca="1" si="107"/>
        <v>-1.477844244223653</v>
      </c>
      <c r="VZ63" s="616">
        <f t="shared" ca="1" si="107"/>
        <v>0.68442622420316401</v>
      </c>
      <c r="WA63" s="616">
        <f t="shared" ca="1" si="107"/>
        <v>0.92808016936885662</v>
      </c>
      <c r="WB63" s="616">
        <f t="shared" ca="1" si="107"/>
        <v>0.33435322352896929</v>
      </c>
      <c r="WC63" s="616">
        <f t="shared" ca="1" si="107"/>
        <v>0.47817673461028487</v>
      </c>
      <c r="WD63" s="616">
        <f t="shared" ca="1" si="104"/>
        <v>0.30785317554274461</v>
      </c>
      <c r="WE63" s="616">
        <f t="shared" ca="1" si="104"/>
        <v>-1.7097470492691516</v>
      </c>
      <c r="WF63" s="616">
        <f t="shared" ca="1" si="104"/>
        <v>-8.2761943386762932E-2</v>
      </c>
      <c r="WG63" s="616">
        <f t="shared" ca="1" si="87"/>
        <v>4.8009398089356427E-2</v>
      </c>
      <c r="WH63" s="616">
        <f t="shared" ca="1" si="87"/>
        <v>-1.0816125322340113</v>
      </c>
      <c r="WI63" s="627">
        <f t="shared" ca="1" si="76"/>
        <v>-0.9831420375936909</v>
      </c>
      <c r="WL63" s="606" t="s">
        <v>3966</v>
      </c>
      <c r="WM63" s="700" t="str">
        <f t="shared" ca="1" si="63"/>
        <v>C</v>
      </c>
      <c r="WN63" s="479">
        <f t="shared" ca="1" si="64"/>
        <v>0.29195634854379249</v>
      </c>
      <c r="WO63" s="495">
        <f t="shared" ca="1" si="97"/>
        <v>0.41939261179085019</v>
      </c>
      <c r="WP63" s="458">
        <f t="shared" ca="1" si="97"/>
        <v>0.3268377573123068</v>
      </c>
      <c r="WQ63" s="458">
        <f t="shared" ca="1" si="97"/>
        <v>9.147947811017372E-2</v>
      </c>
      <c r="WR63" s="459">
        <f t="shared" ca="1" si="97"/>
        <v>0.33011554696183909</v>
      </c>
      <c r="WS63" s="495">
        <f t="shared" ca="1" si="65"/>
        <v>-0.59661508530990826</v>
      </c>
      <c r="WT63" s="458">
        <f t="shared" ca="1" si="66"/>
        <v>-0.99728663761212122</v>
      </c>
      <c r="WU63" s="458">
        <f t="shared" ca="1" si="67"/>
        <v>-0.67777988320933658</v>
      </c>
      <c r="WV63" s="459">
        <f t="shared" ca="1" si="68"/>
        <v>-0.49832435688743293</v>
      </c>
      <c r="WW63" s="484">
        <f t="shared" ca="1" si="115"/>
        <v>-0.7262006140917342</v>
      </c>
      <c r="WX63" s="484">
        <f t="shared" ca="1" si="115"/>
        <v>-0.37545073607717977</v>
      </c>
      <c r="WY63" s="484">
        <f t="shared" ca="1" si="115"/>
        <v>-0.64522912849816527</v>
      </c>
      <c r="WZ63" s="484">
        <f t="shared" ca="1" si="115"/>
        <v>0.10559307515024371</v>
      </c>
      <c r="XA63" s="484">
        <f t="shared" ca="1" si="115"/>
        <v>-0.91544458771012349</v>
      </c>
      <c r="XB63" s="484">
        <f t="shared" ca="1" si="115"/>
        <v>-0.30869501827029461</v>
      </c>
      <c r="XC63" s="484">
        <f t="shared" ca="1" si="115"/>
        <v>0.14467461816346364</v>
      </c>
      <c r="XD63" s="484">
        <f t="shared" ca="1" si="115"/>
        <v>-0.8322206829926414</v>
      </c>
      <c r="XE63" s="484">
        <f t="shared" ca="1" si="115"/>
        <v>-0.90319866445694474</v>
      </c>
      <c r="XF63" s="484">
        <f t="shared" ca="1" si="115"/>
        <v>0.41324760187774212</v>
      </c>
      <c r="XG63" s="484">
        <f t="shared" ca="1" si="115"/>
        <v>0.1145148206385433</v>
      </c>
      <c r="XH63" s="484">
        <f t="shared" ca="1" si="115"/>
        <v>-0.33958343954762366</v>
      </c>
      <c r="XI63" s="484">
        <f t="shared" ca="1" si="115"/>
        <v>-0.56078518929191046</v>
      </c>
      <c r="XJ63" s="484">
        <f t="shared" ca="1" si="115"/>
        <v>0.21520485141697715</v>
      </c>
      <c r="XK63" s="484">
        <f t="shared" ca="1" si="115"/>
        <v>-0.54267278110123429</v>
      </c>
      <c r="XL63" s="484">
        <f t="shared" ca="1" si="115"/>
        <v>-0.8430483410302243</v>
      </c>
      <c r="XM63" s="484">
        <f t="shared" ca="1" si="116"/>
        <v>-1.1895382767679479</v>
      </c>
      <c r="XN63" s="484">
        <f t="shared" ca="1" si="116"/>
        <v>-1.0741840191791907</v>
      </c>
      <c r="XO63" s="484">
        <f t="shared" ca="1" si="116"/>
        <v>-0.59823304626208174</v>
      </c>
      <c r="XP63" s="484">
        <f t="shared" ca="1" si="116"/>
        <v>-0.57255918212276347</v>
      </c>
      <c r="XQ63" s="484">
        <f t="shared" ca="1" si="116"/>
        <v>-8.50675308720171E-2</v>
      </c>
      <c r="XR63" s="484">
        <f t="shared" ca="1" si="116"/>
        <v>-0.99072090872151308</v>
      </c>
      <c r="XS63" s="484">
        <f t="shared" ca="1" si="116"/>
        <v>-0.55611861992167977</v>
      </c>
      <c r="XT63" s="484">
        <f t="shared" ca="1" si="116"/>
        <v>-0.30327015640201394</v>
      </c>
      <c r="XU63" s="484">
        <f t="shared" ca="1" si="116"/>
        <v>-0.63720289277878872</v>
      </c>
      <c r="XV63" s="484">
        <f t="shared" ca="1" si="116"/>
        <v>-0.30179372854458303</v>
      </c>
      <c r="XW63" s="484">
        <f t="shared" ca="1" si="116"/>
        <v>-0.40427726626791127</v>
      </c>
      <c r="XX63" s="484">
        <f t="shared" ca="1" si="116"/>
        <v>-0.20379943838012618</v>
      </c>
      <c r="XY63" s="484">
        <f t="shared" ca="1" si="116"/>
        <v>-0.24303080179333969</v>
      </c>
      <c r="XZ63" s="484">
        <f t="shared" ca="1" si="116"/>
        <v>-0.56968338057380219</v>
      </c>
      <c r="YA63" s="484">
        <f t="shared" ca="1" si="111"/>
        <v>-0.43779539324227229</v>
      </c>
      <c r="YB63" s="484">
        <f t="shared" ca="1" si="108"/>
        <v>-0.21272953623148902</v>
      </c>
      <c r="YC63" s="484">
        <f t="shared" ca="1" si="108"/>
        <v>-0.17304240180829866</v>
      </c>
      <c r="YD63" s="484">
        <f t="shared" ca="1" si="108"/>
        <v>-0.6068623218308542</v>
      </c>
      <c r="YE63" s="484">
        <f t="shared" ca="1" si="108"/>
        <v>-0.46342509741627064</v>
      </c>
      <c r="YF63" s="484">
        <f t="shared" ca="1" si="108"/>
        <v>-0.76235639740646621</v>
      </c>
      <c r="YG63" s="484">
        <f t="shared" ca="1" si="108"/>
        <v>-0.54699838673676349</v>
      </c>
      <c r="YH63" s="484">
        <f t="shared" ca="1" si="108"/>
        <v>-0.78754319774678472</v>
      </c>
      <c r="YI63" s="484">
        <f t="shared" ca="1" si="108"/>
        <v>0.40086843951579315</v>
      </c>
      <c r="YJ63" s="484">
        <f t="shared" ca="1" si="108"/>
        <v>0.55062996448654267</v>
      </c>
      <c r="YK63" s="484">
        <f t="shared" ca="1" si="108"/>
        <v>5.8277766861099353E-2</v>
      </c>
      <c r="YL63" s="484">
        <f t="shared" ca="1" si="108"/>
        <v>0.15139075417761619</v>
      </c>
      <c r="YM63" s="484">
        <f t="shared" ca="1" si="105"/>
        <v>0.24575919003577301</v>
      </c>
      <c r="YN63" s="484">
        <f t="shared" ca="1" si="105"/>
        <v>-1.2190496461289051</v>
      </c>
      <c r="YO63" s="484">
        <f t="shared" ca="1" si="105"/>
        <v>-5.0824109433811111E-2</v>
      </c>
      <c r="YP63" s="484">
        <f t="shared" ca="1" si="89"/>
        <v>2.5579407302009107E-2</v>
      </c>
      <c r="YQ63" s="484">
        <f t="shared" ca="1" si="89"/>
        <v>-0.78352011835031787</v>
      </c>
      <c r="YR63" s="484">
        <f t="shared" ca="1" si="79"/>
        <v>-0.73715989978774943</v>
      </c>
      <c r="YU63" s="606" t="s">
        <v>3966</v>
      </c>
      <c r="YV63" s="700" t="str">
        <f t="shared" ca="1" si="49"/>
        <v>C</v>
      </c>
      <c r="YW63" s="479">
        <f t="shared" ca="1" si="69"/>
        <v>0.35321871686695894</v>
      </c>
      <c r="YX63" s="495">
        <f t="shared" ca="1" si="99"/>
        <v>0.48248773358703884</v>
      </c>
      <c r="YY63" s="458">
        <f t="shared" ca="1" si="99"/>
        <v>0.31513331229767644</v>
      </c>
      <c r="YZ63" s="458">
        <f t="shared" ca="1" si="99"/>
        <v>3.6888934993066412E-2</v>
      </c>
      <c r="ZA63" s="459">
        <f t="shared" ca="1" si="99"/>
        <v>0.57836488659005414</v>
      </c>
      <c r="ZB63" s="495">
        <f t="shared" ca="1" si="70"/>
        <v>-0.76874492074514778</v>
      </c>
      <c r="ZC63" s="458">
        <f t="shared" ca="1" si="71"/>
        <v>-1.0715641655820676</v>
      </c>
      <c r="ZD63" s="458">
        <f t="shared" ca="1" si="72"/>
        <v>-0.65413242929061255</v>
      </c>
      <c r="ZE63" s="459">
        <f t="shared" ca="1" si="73"/>
        <v>-0.20986172364174963</v>
      </c>
      <c r="ZF63" s="484">
        <f t="shared" ca="1" si="117"/>
        <v>-3.2485432480444082E-2</v>
      </c>
      <c r="ZG63" s="484">
        <f t="shared" ca="1" si="117"/>
        <v>-7.9385408814590788E-2</v>
      </c>
      <c r="ZH63" s="484">
        <f t="shared" ca="1" si="117"/>
        <v>-6.6861590023482048E-2</v>
      </c>
      <c r="ZI63" s="484">
        <f t="shared" ca="1" si="117"/>
        <v>2.1988880583922777E-2</v>
      </c>
      <c r="ZJ63" s="484">
        <f t="shared" ca="1" si="117"/>
        <v>-0.15169406845185204</v>
      </c>
      <c r="ZK63" s="484">
        <f t="shared" ca="1" si="117"/>
        <v>-0.10387065741221455</v>
      </c>
      <c r="ZL63" s="484">
        <f t="shared" ca="1" si="117"/>
        <v>2.4672875513209128E-2</v>
      </c>
      <c r="ZM63" s="484">
        <f t="shared" ca="1" si="117"/>
        <v>-0.2871932966891404</v>
      </c>
      <c r="ZN63" s="484">
        <f t="shared" ca="1" si="117"/>
        <v>-0.37190721026110912</v>
      </c>
      <c r="ZO63" s="484">
        <f t="shared" ca="1" si="117"/>
        <v>2.8984588520071332E-2</v>
      </c>
      <c r="ZP63" s="484">
        <f t="shared" ca="1" si="117"/>
        <v>2.6000050859821721E-2</v>
      </c>
      <c r="ZQ63" s="484">
        <f t="shared" ca="1" si="117"/>
        <v>-1.1497069191506403E-2</v>
      </c>
      <c r="ZR63" s="484">
        <f t="shared" ca="1" si="117"/>
        <v>-4.5981105838852197E-2</v>
      </c>
      <c r="ZS63" s="484">
        <f t="shared" ca="1" si="117"/>
        <v>2.5443907372404206E-2</v>
      </c>
      <c r="ZT63" s="484">
        <f t="shared" ca="1" si="117"/>
        <v>-2.7291061507312073E-2</v>
      </c>
      <c r="ZU63" s="484">
        <f t="shared" ca="1" si="117"/>
        <v>-6.0398143481329138E-2</v>
      </c>
      <c r="ZV63" s="484">
        <f t="shared" ca="1" si="118"/>
        <v>-8.3701405664608222E-2</v>
      </c>
      <c r="ZW63" s="484">
        <f t="shared" ca="1" si="118"/>
        <v>-0.21297640668151291</v>
      </c>
      <c r="ZX63" s="484">
        <f t="shared" ca="1" si="118"/>
        <v>-2.3787414966986643E-2</v>
      </c>
      <c r="ZY63" s="484">
        <f t="shared" ca="1" si="118"/>
        <v>-9.6348193705378546E-2</v>
      </c>
      <c r="ZZ63" s="484">
        <f t="shared" ca="1" si="118"/>
        <v>-7.8155783354792625E-3</v>
      </c>
      <c r="AAA63" s="484">
        <f t="shared" ca="1" si="118"/>
        <v>-6.841250438803935E-2</v>
      </c>
      <c r="AAB63" s="484">
        <f t="shared" ca="1" si="118"/>
        <v>-0.10150745433592355</v>
      </c>
      <c r="AAC63" s="484">
        <f t="shared" ca="1" si="118"/>
        <v>-7.4874871608304394E-3</v>
      </c>
      <c r="AAD63" s="484">
        <f t="shared" ca="1" si="118"/>
        <v>-7.8682240113631882E-2</v>
      </c>
      <c r="AAE63" s="484">
        <f t="shared" ca="1" si="118"/>
        <v>-4.0219644611828483E-2</v>
      </c>
      <c r="AAF63" s="484">
        <f t="shared" ca="1" si="118"/>
        <v>-6.120902348854227E-2</v>
      </c>
      <c r="AAG63" s="484">
        <f t="shared" ca="1" si="118"/>
        <v>-4.3018323338477257E-2</v>
      </c>
      <c r="AAH63" s="484">
        <f t="shared" ca="1" si="118"/>
        <v>-3.8008707897835295E-2</v>
      </c>
      <c r="AAI63" s="484">
        <f t="shared" ca="1" si="118"/>
        <v>-6.0338538063910964E-2</v>
      </c>
      <c r="AAJ63" s="484">
        <f t="shared" ca="1" si="112"/>
        <v>-5.2025335368730337E-2</v>
      </c>
      <c r="AAK63" s="484">
        <f t="shared" ca="1" si="109"/>
        <v>-3.3183772310049216E-2</v>
      </c>
      <c r="AAL63" s="484">
        <f t="shared" ca="1" si="109"/>
        <v>-1.741238539122681E-2</v>
      </c>
      <c r="AAM63" s="484">
        <f t="shared" ca="1" si="109"/>
        <v>-2.189532836791554E-2</v>
      </c>
      <c r="AAN63" s="484">
        <f t="shared" ca="1" si="109"/>
        <v>-6.1359063816095079E-2</v>
      </c>
      <c r="AAO63" s="484">
        <f t="shared" ca="1" si="109"/>
        <v>-3.6356648378541884E-2</v>
      </c>
      <c r="AAP63" s="484">
        <f t="shared" ca="1" si="109"/>
        <v>-2.8906649957960041E-2</v>
      </c>
      <c r="AAQ63" s="484">
        <f t="shared" ca="1" si="109"/>
        <v>-0.15117325855892658</v>
      </c>
      <c r="AAR63" s="484">
        <f t="shared" ca="1" si="109"/>
        <v>1.612649398533611E-2</v>
      </c>
      <c r="AAS63" s="484">
        <f t="shared" ca="1" si="109"/>
        <v>2.5193481555402932E-2</v>
      </c>
      <c r="AAT63" s="484">
        <f t="shared" ca="1" si="109"/>
        <v>0.1027465411596778</v>
      </c>
      <c r="AAU63" s="484">
        <f t="shared" ca="1" si="109"/>
        <v>0.12363824729832018</v>
      </c>
      <c r="AAV63" s="484">
        <f t="shared" ca="1" si="106"/>
        <v>2.0354908169117208E-2</v>
      </c>
      <c r="AAW63" s="484">
        <f t="shared" ca="1" si="106"/>
        <v>-6.3917050252045346E-2</v>
      </c>
      <c r="AAX63" s="484">
        <f t="shared" ca="1" si="106"/>
        <v>-6.5117144768740238E-3</v>
      </c>
      <c r="AAY63" s="484">
        <f t="shared" ca="1" si="91"/>
        <v>5.8628807057291149E-3</v>
      </c>
      <c r="AAZ63" s="484">
        <f t="shared" ca="1" si="91"/>
        <v>-0.11856365915979221</v>
      </c>
      <c r="ABA63" s="484">
        <f t="shared" ca="1" si="82"/>
        <v>-0.10451532592333997</v>
      </c>
    </row>
    <row r="64" spans="1:729" ht="15" customHeight="1" x14ac:dyDescent="0.35">
      <c r="A64" s="498">
        <v>62</v>
      </c>
      <c r="B64" s="628"/>
      <c r="C64" s="606" t="s">
        <v>3993</v>
      </c>
      <c r="D64" s="629">
        <v>270</v>
      </c>
      <c r="E64" s="810" t="s">
        <v>3994</v>
      </c>
      <c r="F64" s="631" t="s">
        <v>1182</v>
      </c>
      <c r="G64" s="632">
        <v>2416.6640000000002</v>
      </c>
      <c r="H64" s="504">
        <v>1725.8482535716987</v>
      </c>
      <c r="I64" s="505">
        <v>740</v>
      </c>
      <c r="J64" s="506" t="s">
        <v>3995</v>
      </c>
      <c r="K64" s="507">
        <v>0</v>
      </c>
      <c r="L64" s="508" t="s">
        <v>3996</v>
      </c>
      <c r="M64" s="817">
        <v>181</v>
      </c>
      <c r="N64" s="818">
        <v>0.26300000000000001</v>
      </c>
      <c r="O64" s="819">
        <v>2.9399999999999999E-2</v>
      </c>
      <c r="P64" s="820">
        <v>0.3967</v>
      </c>
      <c r="Q64" s="821">
        <v>0.36299999999999999</v>
      </c>
      <c r="R64" s="818">
        <v>3.5700000000000003E-2</v>
      </c>
      <c r="S64" s="822">
        <v>0.29580000000000001</v>
      </c>
      <c r="T64" s="822">
        <v>0.27079999999999999</v>
      </c>
      <c r="U64" s="822">
        <v>0.19564999999999999</v>
      </c>
      <c r="V64" s="822">
        <v>0.20469999999999999</v>
      </c>
      <c r="W64" s="633" t="s">
        <v>3997</v>
      </c>
      <c r="X64" s="516" t="s">
        <v>3998</v>
      </c>
      <c r="Y64" s="517">
        <v>2</v>
      </c>
      <c r="Z64" s="517">
        <v>3</v>
      </c>
      <c r="AA64" s="865" t="s">
        <v>3999</v>
      </c>
      <c r="AB64" s="903">
        <v>2018</v>
      </c>
      <c r="AC64" s="576">
        <v>0</v>
      </c>
      <c r="AD64" s="575" t="s">
        <v>1188</v>
      </c>
      <c r="AE64" s="817">
        <v>0</v>
      </c>
      <c r="AF64" s="634" t="s">
        <v>1188</v>
      </c>
      <c r="AG64" s="635" t="s">
        <v>1188</v>
      </c>
      <c r="AH64" s="636" t="s">
        <v>1188</v>
      </c>
      <c r="AI64" s="636" t="s">
        <v>1188</v>
      </c>
      <c r="AJ64" s="636" t="s">
        <v>1188</v>
      </c>
      <c r="AK64" s="637" t="s">
        <v>1188</v>
      </c>
      <c r="AL64" s="638" t="s">
        <v>1188</v>
      </c>
      <c r="AM64" s="639" t="s">
        <v>1188</v>
      </c>
      <c r="AN64" s="636" t="s">
        <v>1188</v>
      </c>
      <c r="AO64" s="636" t="s">
        <v>1188</v>
      </c>
      <c r="AP64" s="636" t="s">
        <v>1188</v>
      </c>
      <c r="AQ64" s="636" t="s">
        <v>1188</v>
      </c>
      <c r="AR64" s="636" t="s">
        <v>1188</v>
      </c>
      <c r="AS64" s="636" t="s">
        <v>1188</v>
      </c>
      <c r="AT64" s="636" t="s">
        <v>1188</v>
      </c>
      <c r="AU64" s="640" t="s">
        <v>1188</v>
      </c>
      <c r="AV64" s="904" t="s">
        <v>4000</v>
      </c>
      <c r="AW64" s="796" t="s">
        <v>4001</v>
      </c>
      <c r="AX64" s="753">
        <v>2</v>
      </c>
      <c r="AY64" s="897" t="s">
        <v>4002</v>
      </c>
      <c r="AZ64" s="769">
        <v>2</v>
      </c>
      <c r="BA64" s="905" t="s">
        <v>4003</v>
      </c>
      <c r="BB64" s="727" t="s">
        <v>3153</v>
      </c>
      <c r="BC64" s="906" t="s">
        <v>3154</v>
      </c>
      <c r="BD64" s="817" t="s">
        <v>1195</v>
      </c>
      <c r="BE64" s="817" t="s">
        <v>1317</v>
      </c>
      <c r="BF64" s="817">
        <v>3</v>
      </c>
      <c r="BG64" s="817">
        <v>2007</v>
      </c>
      <c r="BH64" s="817" t="s">
        <v>1195</v>
      </c>
      <c r="BI64" s="817">
        <v>1</v>
      </c>
      <c r="BJ64" s="907">
        <v>2</v>
      </c>
      <c r="BK64" s="517" t="s">
        <v>4004</v>
      </c>
      <c r="BL64" s="727" t="s">
        <v>1257</v>
      </c>
      <c r="BM64" s="859" t="s">
        <v>4005</v>
      </c>
      <c r="BN64" s="647">
        <v>1996</v>
      </c>
      <c r="BO64" s="651" t="s">
        <v>1188</v>
      </c>
      <c r="BP64" s="647" t="s">
        <v>1188</v>
      </c>
      <c r="BQ64" s="647">
        <v>0</v>
      </c>
      <c r="BR64" s="647" t="s">
        <v>1188</v>
      </c>
      <c r="BS64" s="647" t="s">
        <v>1188</v>
      </c>
      <c r="BT64" s="647" t="s">
        <v>1188</v>
      </c>
      <c r="BU64" s="647" t="s">
        <v>1188</v>
      </c>
      <c r="BV64" s="648" t="s">
        <v>1188</v>
      </c>
      <c r="BW64" s="846" t="s">
        <v>4006</v>
      </c>
      <c r="BX64" s="650">
        <v>1996</v>
      </c>
      <c r="BY64" s="647" t="s">
        <v>4007</v>
      </c>
      <c r="BZ64" s="651" t="s">
        <v>1947</v>
      </c>
      <c r="CA64" s="647">
        <v>1</v>
      </c>
      <c r="CB64" s="647" t="s">
        <v>1262</v>
      </c>
      <c r="CC64" s="798" t="s">
        <v>4008</v>
      </c>
      <c r="CD64" s="652">
        <v>2008</v>
      </c>
      <c r="CE64" s="647">
        <v>3</v>
      </c>
      <c r="CF64" s="647">
        <v>2</v>
      </c>
      <c r="CG64" s="633" t="s">
        <v>4006</v>
      </c>
      <c r="CH64" s="647">
        <v>1996</v>
      </c>
      <c r="CI64" s="647">
        <v>1987</v>
      </c>
      <c r="CJ64" s="647">
        <v>3</v>
      </c>
      <c r="CK64" s="651" t="s">
        <v>2111</v>
      </c>
      <c r="CL64" s="651" t="s">
        <v>1208</v>
      </c>
      <c r="CM64" s="647">
        <v>2</v>
      </c>
      <c r="CN64" s="647" t="s">
        <v>2112</v>
      </c>
      <c r="CO64" s="798" t="s">
        <v>2113</v>
      </c>
      <c r="CP64" s="647">
        <v>2011</v>
      </c>
      <c r="CQ64" s="647">
        <v>3</v>
      </c>
      <c r="CR64" s="650">
        <v>2</v>
      </c>
      <c r="CS64" s="848" t="s">
        <v>1188</v>
      </c>
      <c r="CT64" s="647" t="s">
        <v>1188</v>
      </c>
      <c r="CU64" s="648">
        <v>0</v>
      </c>
      <c r="CV64" s="849" t="s">
        <v>1188</v>
      </c>
      <c r="CW64" s="647" t="s">
        <v>1188</v>
      </c>
      <c r="CX64" s="657">
        <v>0</v>
      </c>
      <c r="CY64" s="863" t="s">
        <v>4009</v>
      </c>
      <c r="CZ64" s="850">
        <v>2009</v>
      </c>
      <c r="DA64" s="851">
        <v>1</v>
      </c>
      <c r="DB64" s="723">
        <v>35000</v>
      </c>
      <c r="DC64" s="753">
        <v>1</v>
      </c>
      <c r="DD64" s="659" t="s">
        <v>4010</v>
      </c>
      <c r="DE64" s="648">
        <v>2015</v>
      </c>
      <c r="DF64" s="854" t="s">
        <v>3468</v>
      </c>
      <c r="DG64" s="855" t="s">
        <v>3469</v>
      </c>
      <c r="DH64" s="663">
        <v>2</v>
      </c>
      <c r="DI64" s="642" t="s">
        <v>4011</v>
      </c>
      <c r="DJ64" s="730" t="s">
        <v>4012</v>
      </c>
      <c r="DK64" s="850">
        <v>2011</v>
      </c>
      <c r="DL64" s="852">
        <v>3</v>
      </c>
      <c r="DM64" s="851">
        <v>2</v>
      </c>
      <c r="DN64" s="854" t="s">
        <v>4013</v>
      </c>
      <c r="DO64" s="855" t="s">
        <v>3154</v>
      </c>
      <c r="DP64" s="825">
        <v>2</v>
      </c>
      <c r="DQ64" s="642" t="s">
        <v>4011</v>
      </c>
      <c r="DR64" s="730" t="s">
        <v>4014</v>
      </c>
      <c r="DS64" s="753">
        <v>2011</v>
      </c>
      <c r="DT64" s="753">
        <v>3</v>
      </c>
      <c r="DU64" s="657">
        <v>2</v>
      </c>
      <c r="DV64" s="651" t="s">
        <v>4015</v>
      </c>
      <c r="DW64" s="860" t="s">
        <v>4016</v>
      </c>
      <c r="DX64" s="647" t="s">
        <v>1188</v>
      </c>
      <c r="DY64" s="647">
        <v>1</v>
      </c>
      <c r="DZ64" s="650">
        <v>0</v>
      </c>
      <c r="EA64" s="807" t="s">
        <v>1188</v>
      </c>
      <c r="EB64" s="842" t="s">
        <v>1190</v>
      </c>
      <c r="EC64" s="647">
        <v>2</v>
      </c>
      <c r="ED64" s="668" t="s">
        <v>1453</v>
      </c>
      <c r="EE64" s="647">
        <v>1994</v>
      </c>
      <c r="EF64" s="647">
        <v>3</v>
      </c>
      <c r="EG64" s="650" t="s">
        <v>1505</v>
      </c>
      <c r="EH64" s="648">
        <v>4</v>
      </c>
      <c r="EI64" s="551" t="s">
        <v>4000</v>
      </c>
      <c r="EJ64" s="651" t="s">
        <v>4017</v>
      </c>
      <c r="EK64" s="647" t="s">
        <v>1188</v>
      </c>
      <c r="EL64" s="647" t="s">
        <v>1188</v>
      </c>
      <c r="EM64" s="812">
        <v>43678</v>
      </c>
      <c r="EN64" s="647" t="s">
        <v>1188</v>
      </c>
      <c r="EO64" s="670" t="s">
        <v>1188</v>
      </c>
      <c r="EP64" s="556">
        <v>0</v>
      </c>
      <c r="EQ64" s="556" t="s">
        <v>1188</v>
      </c>
      <c r="ER64" s="651" t="s">
        <v>1188</v>
      </c>
      <c r="ES64" s="556" t="s">
        <v>1188</v>
      </c>
      <c r="ET64" s="556">
        <v>0</v>
      </c>
      <c r="EU64" s="671">
        <v>0</v>
      </c>
      <c r="EV64" s="839">
        <v>2015</v>
      </c>
      <c r="EW64" s="673"/>
      <c r="EX64" s="674"/>
      <c r="EY64" s="631" t="s">
        <v>1416</v>
      </c>
      <c r="EZ64" s="631">
        <v>1</v>
      </c>
      <c r="FA64" s="675"/>
      <c r="FB64" s="648">
        <v>0</v>
      </c>
      <c r="FC64" s="676"/>
      <c r="FD64" s="647"/>
      <c r="FE64" s="648"/>
      <c r="FF64" s="652" t="s">
        <v>1225</v>
      </c>
      <c r="FG64" s="563" t="s">
        <v>1226</v>
      </c>
      <c r="FH64" s="631" t="str">
        <f t="shared" si="0"/>
        <v>D</v>
      </c>
      <c r="FI64" s="677">
        <f t="shared" si="1"/>
        <v>0.56666666666666676</v>
      </c>
      <c r="FJ64" s="678">
        <f t="shared" si="2"/>
        <v>1.2000000000000002</v>
      </c>
      <c r="FK64" s="679">
        <f t="shared" si="3"/>
        <v>0.5</v>
      </c>
      <c r="FL64" s="680">
        <f t="shared" si="4"/>
        <v>0</v>
      </c>
      <c r="FM64" s="681">
        <v>0</v>
      </c>
      <c r="FN64" s="574" t="s">
        <v>1188</v>
      </c>
      <c r="FO64" s="470" t="s">
        <v>1188</v>
      </c>
      <c r="FP64" s="470" t="s">
        <v>1188</v>
      </c>
      <c r="FQ64" s="430">
        <v>0</v>
      </c>
      <c r="FR64" s="682" t="s">
        <v>1188</v>
      </c>
      <c r="FS64" s="369">
        <v>0</v>
      </c>
      <c r="FT64" s="574" t="s">
        <v>1188</v>
      </c>
      <c r="FU64" s="575" t="s">
        <v>1188</v>
      </c>
      <c r="FV64" s="369">
        <v>0</v>
      </c>
      <c r="FW64" s="574" t="s">
        <v>1188</v>
      </c>
      <c r="FX64" s="575" t="s">
        <v>1188</v>
      </c>
      <c r="FY64" s="369">
        <v>0</v>
      </c>
      <c r="FZ64" s="574" t="s">
        <v>1188</v>
      </c>
      <c r="GA64" s="470" t="s">
        <v>1188</v>
      </c>
      <c r="GB64" s="575" t="s">
        <v>1188</v>
      </c>
      <c r="GC64" s="369">
        <v>0</v>
      </c>
      <c r="GD64" s="574" t="s">
        <v>1188</v>
      </c>
      <c r="GE64" s="470" t="s">
        <v>1188</v>
      </c>
      <c r="GF64" s="685" t="s">
        <v>1188</v>
      </c>
      <c r="GG64" s="734">
        <v>0</v>
      </c>
      <c r="GH64" s="574" t="s">
        <v>1188</v>
      </c>
      <c r="GI64" s="684" t="s">
        <v>1188</v>
      </c>
      <c r="GJ64" s="575" t="s">
        <v>1188</v>
      </c>
      <c r="GK64" s="734">
        <v>1</v>
      </c>
      <c r="GL64" s="683" t="s">
        <v>1456</v>
      </c>
      <c r="GM64" s="684" t="s">
        <v>4018</v>
      </c>
      <c r="GN64" s="521" t="s">
        <v>4019</v>
      </c>
      <c r="GO64" s="871">
        <v>0</v>
      </c>
      <c r="GP64" s="687" t="s">
        <v>1188</v>
      </c>
      <c r="GQ64" s="872" t="s">
        <v>1188</v>
      </c>
      <c r="GR64" s="872" t="s">
        <v>1188</v>
      </c>
      <c r="GS64" s="872" t="s">
        <v>1188</v>
      </c>
      <c r="GT64" s="873" t="s">
        <v>1188</v>
      </c>
      <c r="GU64" s="581">
        <v>0</v>
      </c>
      <c r="GV64" s="687" t="s">
        <v>1188</v>
      </c>
      <c r="GW64" s="872" t="s">
        <v>1188</v>
      </c>
      <c r="GX64" s="873" t="s">
        <v>1188</v>
      </c>
      <c r="GY64" s="874">
        <v>0</v>
      </c>
      <c r="GZ64" s="582" t="s">
        <v>1188</v>
      </c>
      <c r="HA64" s="583" t="s">
        <v>4020</v>
      </c>
      <c r="HB64" s="584">
        <v>3</v>
      </c>
      <c r="HC64" s="585">
        <v>2</v>
      </c>
      <c r="HD64" s="586" t="s">
        <v>4021</v>
      </c>
      <c r="HE64" s="814" t="s">
        <v>4022</v>
      </c>
      <c r="HF64" s="587">
        <v>2009</v>
      </c>
      <c r="HG64" s="587">
        <v>2009</v>
      </c>
      <c r="HH64" s="588">
        <v>0</v>
      </c>
      <c r="HI64" s="586" t="s">
        <v>1188</v>
      </c>
      <c r="HJ64" s="690" t="s">
        <v>1188</v>
      </c>
      <c r="HK64" s="691" t="s">
        <v>1188</v>
      </c>
      <c r="HL64" s="692">
        <v>1</v>
      </c>
      <c r="HM64" s="591" t="s">
        <v>4023</v>
      </c>
      <c r="HN64" s="592" t="s">
        <v>1188</v>
      </c>
      <c r="HO64" s="681">
        <v>0</v>
      </c>
      <c r="HP64" s="574">
        <v>0</v>
      </c>
      <c r="HQ64" s="472">
        <f t="shared" si="5"/>
        <v>0</v>
      </c>
      <c r="HR64" s="593">
        <v>0.5</v>
      </c>
      <c r="HS64" s="574">
        <v>0</v>
      </c>
      <c r="HT64" s="574">
        <v>0</v>
      </c>
      <c r="HU64" s="574">
        <v>0</v>
      </c>
      <c r="HV64" s="574">
        <v>0</v>
      </c>
      <c r="HW64" s="574">
        <v>0</v>
      </c>
      <c r="HX64" s="574">
        <v>0</v>
      </c>
      <c r="HY64" s="574">
        <v>0</v>
      </c>
      <c r="HZ64" s="574">
        <v>1</v>
      </c>
      <c r="IA64" s="574">
        <v>0</v>
      </c>
      <c r="IB64" s="574">
        <v>0</v>
      </c>
      <c r="IC64" s="574">
        <v>0</v>
      </c>
      <c r="ID64" s="681">
        <v>0</v>
      </c>
      <c r="IE64" s="369">
        <v>0</v>
      </c>
      <c r="IF64" s="574">
        <v>0</v>
      </c>
      <c r="IG64" s="472">
        <f t="shared" si="6"/>
        <v>0</v>
      </c>
      <c r="IH64" s="609">
        <v>0.50340184613699646</v>
      </c>
      <c r="II64" s="694">
        <v>0.35799333554544649</v>
      </c>
      <c r="IJ64" s="695">
        <v>0.16650931146562065</v>
      </c>
      <c r="IK64" s="696">
        <v>0.32886588776719117</v>
      </c>
      <c r="IL64" s="696">
        <v>0.59282764020110967</v>
      </c>
      <c r="IM64" s="697">
        <v>0.34377050274786453</v>
      </c>
      <c r="IN64" s="599">
        <v>2</v>
      </c>
      <c r="IO64" s="600">
        <v>4</v>
      </c>
      <c r="IP64" s="601">
        <v>4</v>
      </c>
      <c r="IQ64" s="600">
        <v>20</v>
      </c>
      <c r="IR64" s="587">
        <v>26</v>
      </c>
      <c r="IS64" s="601">
        <v>46</v>
      </c>
      <c r="IT64" s="599">
        <v>2</v>
      </c>
      <c r="IU64" s="600">
        <v>10</v>
      </c>
      <c r="IV64" s="587">
        <v>23</v>
      </c>
      <c r="IW64" s="601">
        <v>15</v>
      </c>
      <c r="IX64" s="602">
        <v>48</v>
      </c>
      <c r="IY64" s="681">
        <v>0</v>
      </c>
      <c r="IZ64" s="719" t="s">
        <v>1188</v>
      </c>
      <c r="JA64" s="681">
        <v>1</v>
      </c>
      <c r="JB64" s="699" t="s">
        <v>4024</v>
      </c>
      <c r="JC64" s="763">
        <v>0</v>
      </c>
      <c r="JD64" s="683" t="s">
        <v>1188</v>
      </c>
      <c r="JE64" s="684" t="s">
        <v>1188</v>
      </c>
      <c r="JF64" s="470" t="s">
        <v>1188</v>
      </c>
      <c r="JG64" s="472" t="s">
        <v>1188</v>
      </c>
      <c r="JH64" s="763">
        <v>0</v>
      </c>
      <c r="JI64" s="683" t="s">
        <v>1188</v>
      </c>
      <c r="JJ64" s="684" t="s">
        <v>1188</v>
      </c>
      <c r="JK64" s="684" t="s">
        <v>1188</v>
      </c>
      <c r="JL64" s="764" t="s">
        <v>1188</v>
      </c>
      <c r="JM64" s="734">
        <v>0</v>
      </c>
      <c r="JN64" s="683" t="s">
        <v>1188</v>
      </c>
      <c r="JO64" s="683" t="s">
        <v>1188</v>
      </c>
      <c r="JP64" s="684" t="s">
        <v>1188</v>
      </c>
      <c r="JQ64" s="684" t="s">
        <v>1188</v>
      </c>
      <c r="JR64" s="764" t="s">
        <v>1188</v>
      </c>
      <c r="JS64" s="734">
        <v>0</v>
      </c>
      <c r="JT64" s="683" t="s">
        <v>1188</v>
      </c>
      <c r="JU64" s="684" t="s">
        <v>1188</v>
      </c>
      <c r="JV64" s="684" t="s">
        <v>1188</v>
      </c>
      <c r="JW64" s="764" t="s">
        <v>1188</v>
      </c>
      <c r="JX64" s="606">
        <v>0</v>
      </c>
      <c r="JY64" s="607" t="s">
        <v>1188</v>
      </c>
      <c r="JZ64" s="606" t="s">
        <v>1188</v>
      </c>
      <c r="KA64" s="606">
        <f t="shared" si="7"/>
        <v>0</v>
      </c>
      <c r="KB64" s="606"/>
      <c r="KC64" s="606"/>
      <c r="KD64" s="606"/>
      <c r="KE64" s="606"/>
      <c r="KF64" s="606">
        <f t="shared" si="8"/>
        <v>0</v>
      </c>
      <c r="KG64" s="606"/>
      <c r="KH64" s="606"/>
      <c r="KI64" s="606"/>
      <c r="KJ64" s="606"/>
      <c r="KK64" s="606">
        <v>1</v>
      </c>
      <c r="KL64" s="606">
        <v>1</v>
      </c>
      <c r="KM64" s="608">
        <f t="shared" si="9"/>
        <v>0.37386480569839475</v>
      </c>
      <c r="KN64" s="609">
        <v>-0.63067597150802612</v>
      </c>
      <c r="KO64" s="609">
        <v>29.326923370361328</v>
      </c>
      <c r="KP64" s="610">
        <v>10</v>
      </c>
      <c r="KQ64" s="608">
        <f t="shared" si="10"/>
        <v>0.4429554879665375</v>
      </c>
      <c r="KR64" s="609">
        <v>-0.28522256016731262</v>
      </c>
      <c r="KS64" s="609">
        <v>45.192306518554688</v>
      </c>
      <c r="KT64" s="610">
        <v>12</v>
      </c>
      <c r="KU64" s="610">
        <v>37</v>
      </c>
      <c r="KV64" s="563" t="s">
        <v>1237</v>
      </c>
      <c r="KW64" s="606" t="s">
        <v>3993</v>
      </c>
      <c r="KX64" s="700" t="str">
        <f t="shared" ca="1" si="11"/>
        <v>D</v>
      </c>
      <c r="KY64" s="701">
        <f t="shared" ca="1" si="12"/>
        <v>0.20900938794370208</v>
      </c>
      <c r="KZ64" s="702">
        <f t="shared" ca="1" si="13"/>
        <v>0.2632964705882353</v>
      </c>
      <c r="LA64" s="703">
        <f t="shared" ca="1" si="54"/>
        <v>0.19887619047619048</v>
      </c>
      <c r="LB64" s="703">
        <f t="shared" ca="1" si="92"/>
        <v>9.2258333333333331E-2</v>
      </c>
      <c r="LC64" s="704">
        <f t="shared" ca="1" si="93"/>
        <v>0.2816065573770492</v>
      </c>
      <c r="LD64" s="696" cm="1">
        <f t="array" aca="1" ref="LD64" ca="1">INDIRECT(LD$203&amp;ROW())*LD$205</f>
        <v>0</v>
      </c>
      <c r="LE64" s="696" cm="1">
        <f t="array" aca="1" ref="LE64" ca="1">INDIRECT(LE$203&amp;ROW())*LE$205</f>
        <v>0</v>
      </c>
      <c r="LF64" s="696" cm="1">
        <f t="array" aca="1" ref="LF64" ca="1">INDIRECT(LF$203&amp;ROW())*LF$205</f>
        <v>0</v>
      </c>
      <c r="LG64" s="696" cm="1">
        <f t="array" aca="1" ref="LG64" ca="1">INDIRECT(LG$203&amp;ROW())*LG$205</f>
        <v>3</v>
      </c>
      <c r="LH64" s="696" cm="1">
        <f t="array" aca="1" ref="LH64" ca="1">INDIRECT(LH$203&amp;ROW())*LH$205</f>
        <v>0</v>
      </c>
      <c r="LI64" s="696" cm="1">
        <f t="array" aca="1" ref="LI64" ca="1">INDIRECT(LI$203&amp;ROW())*LI$205</f>
        <v>3</v>
      </c>
      <c r="LJ64" s="696" cm="1">
        <f t="array" aca="1" ref="LJ64" ca="1">INDIRECT(LJ$203&amp;ROW())*LJ$205</f>
        <v>3</v>
      </c>
      <c r="LK64" s="696" cm="1">
        <f t="array" aca="1" ref="LK64" ca="1">INDIRECT(LK$203&amp;ROW())*LK$205</f>
        <v>3</v>
      </c>
      <c r="LL64" s="696" cm="1">
        <f t="array" aca="1" ref="LL64" ca="1">INDIRECT(LL$203&amp;ROW())*LL$205</f>
        <v>3</v>
      </c>
      <c r="LM64" s="696" cm="1">
        <f t="array" aca="1" ref="LM64" ca="1">INDIRECT(LM$203&amp;ROW())*LM$205</f>
        <v>2</v>
      </c>
      <c r="LN64" s="696" cm="1">
        <f t="array" aca="1" ref="LN64" ca="1">INDIRECT(LN$203&amp;ROW())*LN$205</f>
        <v>3</v>
      </c>
      <c r="LO64" s="696" cm="1">
        <f t="array" aca="1" ref="LO64" ca="1">INDIRECT(LO$203&amp;ROW())*LO$205</f>
        <v>0</v>
      </c>
      <c r="LP64" s="696" cm="1">
        <f t="array" aca="1" ref="LP64" ca="1">INDIRECT(LP$203&amp;ROW())*LP$205</f>
        <v>0</v>
      </c>
      <c r="LQ64" s="696" cm="1">
        <f t="array" aca="1" ref="LQ64" ca="1">IF(INDIRECT(LQ$203&amp;ROW())="-",0,INDIRECT(LQ$203&amp;ROW())*LQ$205)</f>
        <v>2.3801999999999999</v>
      </c>
      <c r="LR64" s="696" cm="1">
        <f t="array" aca="1" ref="LR64" ca="1">INDIRECT(LR$203&amp;ROW())*LR$205</f>
        <v>0</v>
      </c>
      <c r="LS64" s="696" cm="1">
        <f t="array" aca="1" ref="LS64" ca="1">IF(INDIRECT(LS$203&amp;ROW())="-",0,INDIRECT(LS$203&amp;ROW())*LS$205)</f>
        <v>0.1764</v>
      </c>
      <c r="LT64" s="696" cm="1">
        <f t="array" aca="1" ref="LT64" ca="1">INDIRECT(LT$203&amp;ROW())*LT$205</f>
        <v>0</v>
      </c>
      <c r="LU64" s="696" cm="1">
        <f t="array" aca="1" ref="LU64" ca="1">INDIRECT(LU$203&amp;ROW())*LU$205</f>
        <v>2</v>
      </c>
      <c r="LV64" s="696" cm="1">
        <f t="array" aca="1" ref="LV64" ca="1">INDIRECT(LV$203&amp;ROW())*LV$205</f>
        <v>0</v>
      </c>
      <c r="LW64" s="696" cm="1">
        <f t="array" aca="1" ref="LW64" ca="1">INDIRECT(LW$203&amp;ROW())*LW$205</f>
        <v>0</v>
      </c>
      <c r="LX64" s="696" cm="1">
        <f t="array" aca="1" ref="LX64" ca="1">INDIRECT(LX$203&amp;ROW())*LX$205</f>
        <v>2</v>
      </c>
      <c r="LY64" s="696" cm="1">
        <f t="array" aca="1" ref="LY64" ca="1">IF(INDIRECT(LY$203&amp;ROW())="-",0,INDIRECT(LY$203&amp;ROW())*LY$205)</f>
        <v>0.2142</v>
      </c>
      <c r="LZ64" s="696" cm="1">
        <f t="array" aca="1" ref="LZ64" ca="1">INDIRECT(LZ$203&amp;ROW())*LZ$205</f>
        <v>0</v>
      </c>
      <c r="MA64" s="696" cm="1">
        <f t="array" aca="1" ref="MA64" ca="1">INDIRECT(MA$203&amp;ROW())*MA$205</f>
        <v>2</v>
      </c>
      <c r="MB64" s="696" cm="1">
        <f t="array" aca="1" ref="MB64" ca="1">INDIRECT(MB$203&amp;ROW())*MB$205</f>
        <v>0</v>
      </c>
      <c r="MC64" s="696" cm="1">
        <f t="array" aca="1" ref="MC64" ca="1">IF($MB64=0,0,INDIRECT(MC$203&amp;ROW())*MC$205)</f>
        <v>0</v>
      </c>
      <c r="MD64" s="696" cm="1">
        <f t="array" aca="1" ref="MD64" ca="1">IF($MB64=0,0,INDIRECT(MD$203&amp;ROW())*MD$205)</f>
        <v>0</v>
      </c>
      <c r="ME64" s="696" cm="1">
        <f t="array" aca="1" ref="ME64" ca="1">IF($MB64=0,0,INDIRECT(ME$203&amp;ROW())*ME$205)</f>
        <v>0</v>
      </c>
      <c r="MF64" s="696" cm="1">
        <f t="array" aca="1" ref="MF64" ca="1">IF($MB64=0,0,INDIRECT(MF$203&amp;ROW())*MF$205)</f>
        <v>0</v>
      </c>
      <c r="MG64" s="696" cm="1">
        <f t="array" aca="1" ref="MG64" ca="1">INDIRECT(MG$203&amp;ROW())*MG$205</f>
        <v>0</v>
      </c>
      <c r="MH64" s="696" cm="1">
        <f t="array" aca="1" ref="MH64" ca="1">IF($MG64=0,0,INDIRECT(MH$203&amp;ROW())*MH$205)</f>
        <v>0</v>
      </c>
      <c r="MI64" s="696" cm="1">
        <f t="array" aca="1" ref="MI64" ca="1">IF($MG64=0,0,INDIRECT(MI$203&amp;ROW())*MI$205)</f>
        <v>0</v>
      </c>
      <c r="MJ64" s="696" cm="1">
        <f t="array" aca="1" ref="MJ64" ca="1">INDIRECT(MJ$203&amp;ROW())*MJ$205</f>
        <v>0</v>
      </c>
      <c r="MK64" s="696" cm="1">
        <f t="array" aca="1" ref="MK64" ca="1">INDIRECT(MK$203&amp;ROW())*MK$205</f>
        <v>0</v>
      </c>
      <c r="ML64" s="696" cm="1">
        <f t="array" aca="1" ref="ML64" ca="1">INDIRECT(ML$203&amp;ROW())*ML$205</f>
        <v>0</v>
      </c>
      <c r="MM64" s="696" cm="1">
        <f t="array" aca="1" ref="MM64" ca="1">INDIRECT(MM$203&amp;ROW())*MM$205</f>
        <v>6</v>
      </c>
      <c r="MN64" s="696" cm="1">
        <f t="array" aca="1" ref="MN64" ca="1">INDIRECT(MN$203&amp;ROW())*MN$205</f>
        <v>0</v>
      </c>
      <c r="MO64" s="696" cm="1">
        <f t="array" aca="1" ref="MO64" ca="1">INDIRECT(MO$203&amp;ROW())*MO$205</f>
        <v>1</v>
      </c>
      <c r="MP64" s="696" cm="1">
        <f t="array" aca="1" ref="MP64" ca="1">INDIRECT(MP$203&amp;ROW())*MP$205</f>
        <v>2</v>
      </c>
      <c r="MQ64" s="696" cm="1">
        <f t="array" aca="1" ref="MQ64" ca="1">INDIRECT(MQ$203&amp;ROW())*MQ$205</f>
        <v>0</v>
      </c>
      <c r="MR64" s="696" cm="1">
        <f t="array" aca="1" ref="MR64" ca="1">INDIRECT(MR$203&amp;ROW())*MR$205</f>
        <v>2</v>
      </c>
      <c r="MS64" s="696" cm="1">
        <f t="array" aca="1" ref="MS64" ca="1">INDIRECT(MS$203&amp;ROW())*MS$205</f>
        <v>2</v>
      </c>
      <c r="MT64" s="696" cm="1">
        <f t="array" aca="1" ref="MT64" ca="1">INDIRECT(MT$203&amp;ROW())*MT$205</f>
        <v>1</v>
      </c>
      <c r="MU64" s="696" cm="1">
        <f t="array" aca="1" ref="MU64" ca="1">INDIRECT(MU$203&amp;ROW())*MU$205</f>
        <v>1</v>
      </c>
      <c r="MV64" s="696" cm="1">
        <f t="array" aca="1" ref="MV64" ca="1">IF(INDIRECT(MV$203&amp;ROW())="-",0,INDIRECT(MV$203&amp;ROW())*MV$205)</f>
        <v>2.1779999999999999</v>
      </c>
      <c r="MW64" s="696" cm="1">
        <f t="array" aca="1" ref="MW64" ca="1">INDIRECT(MW$203&amp;ROW())*MW$205</f>
        <v>0</v>
      </c>
      <c r="MX64" s="696" cm="1">
        <f t="array" aca="1" ref="MX64" ca="1">INDIRECT(MX$203&amp;ROW())*MX$205</f>
        <v>0</v>
      </c>
      <c r="MY64" s="696" cm="1">
        <f t="array" aca="1" ref="MY64" ca="1">INDIRECT(MY$203&amp;ROW())*MY$205</f>
        <v>0</v>
      </c>
      <c r="NA64" s="701">
        <f t="shared" si="16"/>
        <v>0.47309024390243898</v>
      </c>
      <c r="NB64" s="617">
        <f t="shared" si="17"/>
        <v>0.28781428571428569</v>
      </c>
      <c r="NC64" s="695">
        <f t="shared" si="18"/>
        <v>7.966923076923077E-2</v>
      </c>
      <c r="ND64" s="697">
        <f t="shared" si="19"/>
        <v>0.38381481481481478</v>
      </c>
      <c r="NE64" s="694">
        <f t="shared" si="20"/>
        <v>0.30609714380019259</v>
      </c>
      <c r="NF64" s="682" t="str">
        <f t="shared" si="21"/>
        <v>C</v>
      </c>
      <c r="NH64" s="606" t="s">
        <v>3993</v>
      </c>
      <c r="NI64" s="563" t="str">
        <f t="shared" si="22"/>
        <v>C</v>
      </c>
      <c r="NJ64" s="563" t="str">
        <f t="shared" si="23"/>
        <v>C</v>
      </c>
      <c r="NK64" s="563" t="str">
        <f t="shared" ca="1" si="24"/>
        <v>D</v>
      </c>
      <c r="NL64" s="563" t="str">
        <f t="shared" ca="1" si="25"/>
        <v>C</v>
      </c>
      <c r="NM64" s="563" t="str">
        <f t="shared" ca="1" si="26"/>
        <v>C</v>
      </c>
      <c r="NN64" s="563" t="str">
        <f t="shared" ca="1" si="55"/>
        <v>C</v>
      </c>
      <c r="NO64" s="563" t="str">
        <f t="shared" ca="1" si="56"/>
        <v>C</v>
      </c>
      <c r="NP64" s="606" t="str">
        <f t="shared" si="27"/>
        <v>-</v>
      </c>
      <c r="NQ64" s="682" t="str">
        <f t="shared" si="28"/>
        <v>-</v>
      </c>
      <c r="NR64" s="682" t="e">
        <f>IF(OR(AND(NI64="A",OR(NJ64="C",NJ64="D")),AND(NI64="A",OR(#REF!="C",#REF!="D")),AND(NI64="B",OR(NJ64="D",#REF!="D")),AND(OR(NI64="C",NI64="D"),OR(NJ64="A",NJ64="B")),AND(OR(NI64="C",NI64="D"),OR(#REF!="A",#REF!="B")),AND(OR(NJ64="A",#REF!="A",NJ64="B",#REF!="B"),OR(NP64="-",NQ64="-")),AND(OR(NJ64="C",#REF!="C",NJ64="D",#REF!="D"),NP64="Yes")),"Yes","-")</f>
        <v>#REF!</v>
      </c>
      <c r="NS64" s="607"/>
      <c r="NT64" s="619">
        <f t="shared" si="29"/>
        <v>0.26300000000000001</v>
      </c>
      <c r="NU64" s="619">
        <f t="shared" si="30"/>
        <v>0.30609714380019259</v>
      </c>
      <c r="NV64" s="619">
        <f t="shared" ca="1" si="31"/>
        <v>0.20900938794370208</v>
      </c>
      <c r="NW64" s="619">
        <f t="shared" ca="1" si="57"/>
        <v>0.27293223181107201</v>
      </c>
      <c r="NX64" s="619">
        <f t="shared" ca="1" si="58"/>
        <v>0.36685096374075871</v>
      </c>
      <c r="NY64" s="620">
        <f t="shared" ca="1" si="59"/>
        <v>0.27112368808397203</v>
      </c>
      <c r="NZ64" s="620">
        <f t="shared" ca="1" si="60"/>
        <v>0.40272882774129853</v>
      </c>
      <c r="OA64" s="705" t="s">
        <v>1188</v>
      </c>
      <c r="OB64" s="706" t="s">
        <v>1188</v>
      </c>
      <c r="OC64" s="494"/>
      <c r="OE64" s="606" t="s">
        <v>3993</v>
      </c>
      <c r="OF64" s="700" t="str">
        <f t="shared" ca="1" si="32"/>
        <v>C</v>
      </c>
      <c r="OG64" s="701">
        <f t="shared" ca="1" si="61"/>
        <v>0.27293223181107201</v>
      </c>
      <c r="OH64" s="705">
        <f t="shared" ca="1" si="33"/>
        <v>0.4004701947939262</v>
      </c>
      <c r="OI64" s="696">
        <f t="shared" ca="1" si="34"/>
        <v>0.27617284416562116</v>
      </c>
      <c r="OJ64" s="696">
        <f t="shared" ca="1" si="35"/>
        <v>7.9482368024695965E-2</v>
      </c>
      <c r="OK64" s="697">
        <f t="shared" ca="1" si="36"/>
        <v>0.33560352026004464</v>
      </c>
      <c r="OL64" s="696" cm="1">
        <f t="array" aca="1" ref="OL64" ca="1">INDIRECT(OL$203&amp;ROW())*OL$205</f>
        <v>0</v>
      </c>
      <c r="OM64" s="696" cm="1">
        <f t="array" aca="1" ref="OM64" ca="1">INDIRECT(OM$203&amp;ROW())*OM$205</f>
        <v>0</v>
      </c>
      <c r="ON64" s="696" cm="1">
        <f t="array" aca="1" ref="ON64" ca="1">INDIRECT(ON$203&amp;ROW())*ON$205</f>
        <v>0</v>
      </c>
      <c r="OO64" s="696" cm="1">
        <f t="array" aca="1" ref="OO64" ca="1">INDIRECT(OO$203&amp;ROW())*OO$205</f>
        <v>1.0790999999999999</v>
      </c>
      <c r="OP64" s="696" cm="1">
        <f t="array" aca="1" ref="OP64" ca="1">INDIRECT(OP$203&amp;ROW())*OP$205</f>
        <v>0</v>
      </c>
      <c r="OQ64" s="696" cm="1">
        <f t="array" aca="1" ref="OQ64" ca="1">INDIRECT(OQ$203&amp;ROW())*OQ$205</f>
        <v>1.5849</v>
      </c>
      <c r="OR64" s="696" cm="1">
        <f t="array" aca="1" ref="OR64" ca="1">INDIRECT(OR$203&amp;ROW())*OR$205</f>
        <v>1.4141999999999999</v>
      </c>
      <c r="OS64" s="696" cm="1">
        <f t="array" aca="1" ref="OS64" ca="1">INDIRECT(OS$203&amp;ROW())*OS$205</f>
        <v>1.5387</v>
      </c>
      <c r="OT64" s="696" cm="1">
        <f t="array" aca="1" ref="OT64" ca="1">INDIRECT(OT$203&amp;ROW())*OT$205</f>
        <v>1.4727000000000001</v>
      </c>
      <c r="OU64" s="696" cm="1">
        <f t="array" aca="1" ref="OU64" ca="1">INDIRECT(OU$203&amp;ROW())*OU$205</f>
        <v>0.64349999999999996</v>
      </c>
      <c r="OV64" s="696" cm="1">
        <f t="array" aca="1" ref="OV64" ca="1">INDIRECT(OV$203&amp;ROW())*OV$205</f>
        <v>1.2161999999999999</v>
      </c>
      <c r="OW64" s="696" cm="1">
        <f t="array" aca="1" ref="OW64" ca="1">INDIRECT(OW$203&amp;ROW())*OW$205</f>
        <v>0</v>
      </c>
      <c r="OX64" s="696" cm="1">
        <f t="array" aca="1" ref="OX64" ca="1">INDIRECT(OX$203&amp;ROW())*OX$205</f>
        <v>0</v>
      </c>
      <c r="OY64" s="696" cm="1">
        <f t="array" aca="1" ref="OY64" ca="1">IF(INDIRECT(OY$203&amp;ROW())="-",0,INDIRECT(OY$203&amp;ROW())*OY$205)</f>
        <v>0.28153799000000002</v>
      </c>
      <c r="OZ64" s="696" cm="1">
        <f t="array" aca="1" ref="OZ64" ca="1">INDIRECT(OZ$203&amp;ROW())*OZ$205</f>
        <v>0</v>
      </c>
      <c r="PA64" s="696" cm="1">
        <f t="array" aca="1" ref="PA64" ca="1">IF(INDIRECT(PA$203&amp;ROW())="-",0,INDIRECT(PA$203&amp;ROW())*PA$205)</f>
        <v>2.5971959999999999E-2</v>
      </c>
      <c r="PB64" s="705" cm="1">
        <f t="array" aca="1" ref="PB64" ca="1">INDIRECT(PB$203&amp;ROW())*PB$205</f>
        <v>0</v>
      </c>
      <c r="PC64" s="696" cm="1">
        <f t="array" aca="1" ref="PC64" ca="1">INDIRECT(PC$203&amp;ROW())*PC$205</f>
        <v>1.3946000000000001</v>
      </c>
      <c r="PD64" s="696" cm="1">
        <f t="array" aca="1" ref="PD64" ca="1">INDIRECT(PD$203&amp;ROW())*PD$205</f>
        <v>0</v>
      </c>
      <c r="PE64" s="696" cm="1">
        <f t="array" aca="1" ref="PE64" ca="1">INDIRECT(PE$203&amp;ROW())*PE$205</f>
        <v>0</v>
      </c>
      <c r="PF64" s="696" cm="1">
        <f t="array" aca="1" ref="PF64" ca="1">INDIRECT(PF$203&amp;ROW())*PF$205</f>
        <v>1.3308</v>
      </c>
      <c r="PG64" s="696" cm="1">
        <f t="array" aca="1" ref="PG64" ca="1">IF(INDIRECT(PG$203&amp;ROW())="-",0,INDIRECT(PG$203&amp;ROW())*PG$205)</f>
        <v>3.1237500000000001E-2</v>
      </c>
      <c r="PH64" s="696" cm="1">
        <f t="array" aca="1" ref="PH64" ca="1">INDIRECT(PH$203&amp;ROW())*PH$205</f>
        <v>0</v>
      </c>
      <c r="PI64" s="696" cm="1">
        <f t="array" aca="1" ref="PI64" ca="1">INDIRECT(PI$203&amp;ROW())*PI$205</f>
        <v>0.60729999999999995</v>
      </c>
      <c r="PJ64" s="696" cm="1">
        <f t="array" aca="1" ref="PJ64" ca="1">INDIRECT(PJ$203&amp;ROW())*PJ$205</f>
        <v>0</v>
      </c>
      <c r="PK64" s="696" cm="1">
        <f t="array" aca="1" ref="PK64" ca="1">IF($PJ64=0,0,INDIRECT(PK$203&amp;ROW())*PK$205)</f>
        <v>0</v>
      </c>
      <c r="PL64" s="696" cm="1">
        <f t="array" aca="1" ref="PL64" ca="1">IF($MPE64=0,0,INDIRECT(PL$203&amp;ROW())*PL$205)</f>
        <v>0</v>
      </c>
      <c r="PM64" s="696" cm="1">
        <f t="array" aca="1" ref="PM64" ca="1">IF($MPE64=0,0,INDIRECT(PM$203&amp;ROW())*PM$205)</f>
        <v>0</v>
      </c>
      <c r="PN64" s="696" cm="1">
        <f t="array" aca="1" ref="PN64" ca="1">IF($PJ64=0,0,INDIRECT(PN$203&amp;ROW())*PN$205)</f>
        <v>0</v>
      </c>
      <c r="PO64" s="696" cm="1">
        <f t="array" aca="1" ref="PO64" ca="1">INDIRECT(PO$203&amp;ROW())*PO$205</f>
        <v>0</v>
      </c>
      <c r="PP64" s="696" cm="1">
        <f t="array" aca="1" ref="PP64" ca="1">IF($PO64=0,0,INDIRECT(PP$203&amp;ROW())*PP$205)</f>
        <v>0</v>
      </c>
      <c r="PQ64" s="696" cm="1">
        <f t="array" aca="1" ref="PQ64" ca="1">IF($PO64=0,0,INDIRECT(PQ$203&amp;ROW())*PQ$205)</f>
        <v>0</v>
      </c>
      <c r="PR64" s="696" cm="1">
        <f t="array" aca="1" ref="PR64" ca="1">INDIRECT(PR$203&amp;ROW())*PR$205</f>
        <v>0</v>
      </c>
      <c r="PS64" s="696" cm="1">
        <f t="array" aca="1" ref="PS64" ca="1">INDIRECT(PS$203&amp;ROW())*PS$205</f>
        <v>0</v>
      </c>
      <c r="PT64" s="696" cm="1">
        <f t="array" aca="1" ref="PT64" ca="1">INDIRECT(PT$203&amp;ROW())*PT$205</f>
        <v>0</v>
      </c>
      <c r="PU64" s="696" cm="1">
        <f t="array" aca="1" ref="PU64" ca="1">INDIRECT(PU$203&amp;ROW())*PU$205</f>
        <v>1.7696999999999998</v>
      </c>
      <c r="PV64" s="696" cm="1">
        <f t="array" aca="1" ref="PV64" ca="1">INDIRECT(PV$203&amp;ROW())*PV$205</f>
        <v>0</v>
      </c>
      <c r="PW64" s="696" cm="1">
        <f t="array" aca="1" ref="PW64" ca="1">INDIRECT(PW$203&amp;ROW())*PW$205</f>
        <v>0.53290000000000004</v>
      </c>
      <c r="PX64" s="696" cm="1">
        <f t="array" aca="1" ref="PX64" ca="1">INDIRECT(PX$203&amp;ROW())*PX$205</f>
        <v>1.1714</v>
      </c>
      <c r="PY64" s="696" cm="1">
        <f t="array" aca="1" ref="PY64" ca="1">INDIRECT(PY$203&amp;ROW())*PY$205</f>
        <v>0</v>
      </c>
      <c r="PZ64" s="696" cm="1">
        <f t="array" aca="1" ref="PZ64" ca="1">INDIRECT(PZ$203&amp;ROW())*PZ$205</f>
        <v>0.17430000000000001</v>
      </c>
      <c r="QA64" s="696" cm="1">
        <f t="array" aca="1" ref="QA64" ca="1">INDIRECT(QA$203&amp;ROW())*QA$205</f>
        <v>0.31659999999999999</v>
      </c>
      <c r="QB64" s="696" cm="1">
        <f t="array" aca="1" ref="QB64" ca="1">INDIRECT(QB$203&amp;ROW())*QB$205</f>
        <v>0.79830000000000001</v>
      </c>
      <c r="QC64" s="696" cm="1">
        <f t="array" aca="1" ref="QC64" ca="1">INDIRECT(QC$203&amp;ROW())*QC$205</f>
        <v>0.71299999999999997</v>
      </c>
      <c r="QD64" s="696" cm="1">
        <f t="array" aca="1" ref="QD64" ca="1">IF(INDIRECT(QD$203&amp;ROW())="-",0,INDIRECT(QD$203&amp;ROW())*QD$205)</f>
        <v>0.22291829999999999</v>
      </c>
      <c r="QE64" s="696" cm="1">
        <f t="array" aca="1" ref="QE64" ca="1">INDIRECT(QE$203&amp;ROW())*QE$205</f>
        <v>0</v>
      </c>
      <c r="QF64" s="696" cm="1">
        <f t="array" aca="1" ref="QF64" ca="1">INDIRECT(QF$203&amp;ROW())*QF$205</f>
        <v>0</v>
      </c>
      <c r="QG64" s="696" cm="1">
        <f t="array" aca="1" ref="QG64" ca="1">INDIRECT(QG$203&amp;ROW())*QG$205</f>
        <v>0</v>
      </c>
      <c r="QI64" s="606" t="s">
        <v>3993</v>
      </c>
      <c r="QJ64" s="700" t="str">
        <f t="shared" ca="1" si="37"/>
        <v>C</v>
      </c>
      <c r="QK64" s="701">
        <f t="shared" ca="1" si="62"/>
        <v>0.36685096374075871</v>
      </c>
      <c r="QL64" s="705">
        <f t="shared" ca="1" si="94"/>
        <v>0.64457167447416475</v>
      </c>
      <c r="QM64" s="696">
        <f t="shared" ca="1" si="95"/>
        <v>0.37422706868747135</v>
      </c>
      <c r="QN64" s="696">
        <f t="shared" ca="1" si="40"/>
        <v>1.8352099158677086E-2</v>
      </c>
      <c r="QO64" s="697">
        <f t="shared" ca="1" si="41"/>
        <v>0.43025301264272153</v>
      </c>
      <c r="QP64" s="696" cm="1">
        <f t="array" aca="1" ref="QP64" ca="1">INDIRECT(QP$203&amp;ROW())*QP$205</f>
        <v>0</v>
      </c>
      <c r="QQ64" s="696" cm="1">
        <f t="array" aca="1" ref="QQ64" ca="1">INDIRECT(QQ$203&amp;ROW())*QQ$205</f>
        <v>0</v>
      </c>
      <c r="QR64" s="696" cm="1">
        <f t="array" aca="1" ref="QR64" ca="1">INDIRECT(QR$203&amp;ROW())*QR$205</f>
        <v>0</v>
      </c>
      <c r="QS64" s="696" cm="1">
        <f t="array" aca="1" ref="QS64" ca="1">INDIRECT(QS$203&amp;ROW())*QS$205</f>
        <v>0.22471360933801068</v>
      </c>
      <c r="QT64" s="696" cm="1">
        <f t="array" aca="1" ref="QT64" ca="1">INDIRECT(QT$203&amp;ROW())*QT$205</f>
        <v>0</v>
      </c>
      <c r="QU64" s="696" cm="1">
        <f t="array" aca="1" ref="QU64" ca="1">INDIRECT(QU$203&amp;ROW())*QU$205</f>
        <v>0.53329206883563263</v>
      </c>
      <c r="QV64" s="696" cm="1">
        <f t="array" aca="1" ref="QV64" ca="1">INDIRECT(QV$203&amp;ROW())*QV$205</f>
        <v>0.24117831443907087</v>
      </c>
      <c r="QW64" s="696" cm="1">
        <f t="array" aca="1" ref="QW64" ca="1">INDIRECT(QW$203&amp;ROW())*QW$205</f>
        <v>0.53099416374332975</v>
      </c>
      <c r="QX64" s="696" cm="1">
        <f t="array" aca="1" ref="QX64" ca="1">INDIRECT(QX$203&amp;ROW())*QX$205</f>
        <v>0.60640894423913805</v>
      </c>
      <c r="QY64" s="696" cm="1">
        <f t="array" aca="1" ref="QY64" ca="1">INDIRECT(QY$203&amp;ROW())*QY$205</f>
        <v>4.5134158378452992E-2</v>
      </c>
      <c r="QZ64" s="696" cm="1">
        <f t="array" aca="1" ref="QZ64" ca="1">INDIRECT(QZ$203&amp;ROW())*QZ$205</f>
        <v>0.27613248380770827</v>
      </c>
      <c r="RA64" s="696" cm="1">
        <f t="array" aca="1" ref="RA64" ca="1">INDIRECT(RA$203&amp;ROW())*RA$205</f>
        <v>0</v>
      </c>
      <c r="RB64" s="696" cm="1">
        <f t="array" aca="1" ref="RB64" ca="1">INDIRECT(RB$203&amp;ROW())*RB$205</f>
        <v>0</v>
      </c>
      <c r="RC64" s="696" cm="1">
        <f t="array" aca="1" ref="RC64" ca="1">IF(INDIRECT(RC$203&amp;ROW())="-",0,INDIRECT(RC$203&amp;ROW())*RC$205)</f>
        <v>3.3286547641498715E-2</v>
      </c>
      <c r="RD64" s="696" cm="1">
        <f t="array" aca="1" ref="RD64" ca="1">INDIRECT(RD$203&amp;ROW())*RD$205</f>
        <v>0</v>
      </c>
      <c r="RE64" s="696" cm="1">
        <f t="array" aca="1" ref="RE64" ca="1">IF(INDIRECT(RE$203&amp;ROW())="-",0,INDIRECT(RE$203&amp;ROW())*RE$205)</f>
        <v>1.8606977681189726E-3</v>
      </c>
      <c r="RF64" s="705" cm="1">
        <f t="array" aca="1" ref="RF64" ca="1">INDIRECT(RF$203&amp;ROW())*RF$205</f>
        <v>0</v>
      </c>
      <c r="RG64" s="696" cm="1">
        <f t="array" aca="1" ref="RG64" ca="1">INDIRECT(RG$203&amp;ROW())*RG$205</f>
        <v>0.27650466908360405</v>
      </c>
      <c r="RH64" s="696" cm="1">
        <f t="array" aca="1" ref="RH64" ca="1">INDIRECT(RH$203&amp;ROW())*RH$205</f>
        <v>0</v>
      </c>
      <c r="RI64" s="696" cm="1">
        <f t="array" aca="1" ref="RI64" ca="1">INDIRECT(RI$203&amp;ROW())*RI$205</f>
        <v>0</v>
      </c>
      <c r="RJ64" s="696" cm="1">
        <f t="array" aca="1" ref="RJ64" ca="1">INDIRECT(RJ$203&amp;ROW())*RJ$205</f>
        <v>0.12226723336432462</v>
      </c>
      <c r="RK64" s="696" cm="1">
        <f t="array" aca="1" ref="RK64" ca="1">IF(INDIRECT(RK$203&amp;ROW())="-",0,INDIRECT(RK$203&amp;ROW())*RK$205)</f>
        <v>2.1570510796821082E-3</v>
      </c>
      <c r="RL64" s="696" cm="1">
        <f t="array" aca="1" ref="RL64" ca="1">INDIRECT(RL$203&amp;ROW())*RL$205</f>
        <v>0</v>
      </c>
      <c r="RM64" s="696" cm="1">
        <f t="array" aca="1" ref="RM64" ca="1">INDIRECT(RM$203&amp;ROW())*RM$205</f>
        <v>1.4993730364766381E-2</v>
      </c>
      <c r="RN64" s="696" cm="1">
        <f t="array" aca="1" ref="RN64" ca="1">INDIRECT(RN$203&amp;ROW())*RN$205</f>
        <v>0</v>
      </c>
      <c r="RO64" s="696" cm="1">
        <f t="array" aca="1" ref="RO64" ca="1">IF($RN64=0,0,INDIRECT(RO$203&amp;ROW())*RO$205)</f>
        <v>0</v>
      </c>
      <c r="RP64" s="696" cm="1">
        <f t="array" aca="1" ref="RP64" ca="1">IF($RN64=0,0,INDIRECT(RP$203&amp;ROW())*RP$205)</f>
        <v>0</v>
      </c>
      <c r="RQ64" s="696" cm="1">
        <f t="array" aca="1" ref="RQ64" ca="1">IF($RN64=0,0,INDIRECT(RQ$203&amp;ROW())*RQ$205)</f>
        <v>0</v>
      </c>
      <c r="RR64" s="696" cm="1">
        <f t="array" aca="1" ref="RR64" ca="1">IF($RN64=0,0,INDIRECT(RR$203&amp;ROW())*RR$205)</f>
        <v>0</v>
      </c>
      <c r="RS64" s="696" cm="1">
        <f t="array" aca="1" ref="RS64" ca="1">INDIRECT(RS$203&amp;ROW())*RS$205</f>
        <v>0</v>
      </c>
      <c r="RT64" s="696" cm="1">
        <f t="array" aca="1" ref="RT64" ca="1">IF($RS64=0,0,INDIRECT(RT$203&amp;ROW())*RT$205)</f>
        <v>0</v>
      </c>
      <c r="RU64" s="696" cm="1">
        <f t="array" aca="1" ref="RU64" ca="1">IF($RS64=0,0,INDIRECT(RU$203&amp;ROW())*RU$205)</f>
        <v>0</v>
      </c>
      <c r="RV64" s="696" cm="1">
        <f t="array" aca="1" ref="RV64" ca="1">INDIRECT(RV$203&amp;ROW())*RV$205</f>
        <v>0</v>
      </c>
      <c r="RW64" s="696" cm="1">
        <f t="array" aca="1" ref="RW64" ca="1">INDIRECT(RW$203&amp;ROW())*RW$205</f>
        <v>0</v>
      </c>
      <c r="RX64" s="696" cm="1">
        <f t="array" aca="1" ref="RX64" ca="1">INDIRECT(RX$203&amp;ROW())*RX$205</f>
        <v>0</v>
      </c>
      <c r="RY64" s="696" cm="1">
        <f t="array" aca="1" ref="RY64" ca="1">INDIRECT(RY$203&amp;ROW())*RY$205</f>
        <v>8.4396695370290389E-2</v>
      </c>
      <c r="RZ64" s="696" cm="1">
        <f t="array" aca="1" ref="RZ64" ca="1">INDIRECT(RZ$203&amp;ROW())*RZ$205</f>
        <v>0</v>
      </c>
      <c r="SA64" s="696" cm="1">
        <f t="array" aca="1" ref="SA64" ca="1">INDIRECT(SA$203&amp;ROW())*SA$205</f>
        <v>0.10229309289514574</v>
      </c>
      <c r="SB64" s="696" cm="1">
        <f t="array" aca="1" ref="SB64" ca="1">INDIRECT(SB$203&amp;ROW())*SB$205</f>
        <v>4.7124126502052749E-2</v>
      </c>
      <c r="SC64" s="696" cm="1">
        <f t="array" aca="1" ref="SC64" ca="1">INDIRECT(SC$203&amp;ROW())*SC$205</f>
        <v>0</v>
      </c>
      <c r="SD64" s="696" cm="1">
        <f t="array" aca="1" ref="SD64" ca="1">INDIRECT(SD$203&amp;ROW())*SD$205</f>
        <v>0.3072993885784252</v>
      </c>
      <c r="SE64" s="696" cm="1">
        <f t="array" aca="1" ref="SE64" ca="1">INDIRECT(SE$203&amp;ROW())*SE$205</f>
        <v>0.2585618210787391</v>
      </c>
      <c r="SF64" s="696" cm="1">
        <f t="array" aca="1" ref="SF64" ca="1">INDIRECT(SF$203&amp;ROW())*SF$205</f>
        <v>6.6118883241114992E-2</v>
      </c>
      <c r="SG64" s="696" cm="1">
        <f t="array" aca="1" ref="SG64" ca="1">INDIRECT(SG$203&amp;ROW())*SG$205</f>
        <v>3.7383921954634941E-2</v>
      </c>
      <c r="SH64" s="696" cm="1">
        <f t="array" aca="1" ref="SH64" ca="1">IF(INDIRECT(SH$203&amp;ROW())="-",0,INDIRECT(SH$203&amp;ROW())*SH$205)</f>
        <v>2.8560860926851225E-2</v>
      </c>
      <c r="SI64" s="696" cm="1">
        <f t="array" aca="1" ref="SI64" ca="1">INDIRECT(SI$203&amp;ROW())*SI$205</f>
        <v>0</v>
      </c>
      <c r="SJ64" s="696" cm="1">
        <f t="array" aca="1" ref="SJ64" ca="1">INDIRECT(SJ$203&amp;ROW())*SJ$205</f>
        <v>0</v>
      </c>
      <c r="SK64" s="696" cm="1">
        <f t="array" aca="1" ref="SK64" ca="1">INDIRECT(SK$203&amp;ROW())*SK$205</f>
        <v>0</v>
      </c>
      <c r="SN64" s="606" t="s">
        <v>3993</v>
      </c>
      <c r="SO64" s="707" cm="1">
        <f t="array" aca="1" ref="SO64" ca="1">INDIRECT(SO$203&amp;ROW())*SO$205</f>
        <v>0</v>
      </c>
      <c r="SP64" s="707" cm="1">
        <f t="array" aca="1" ref="SP64" ca="1">INDIRECT(SP$203&amp;ROW())*SP$205</f>
        <v>0</v>
      </c>
      <c r="SQ64" s="707" cm="1">
        <f t="array" aca="1" ref="SQ64" ca="1">INDIRECT(SQ$203&amp;ROW())*SQ$205</f>
        <v>0</v>
      </c>
      <c r="SR64" s="707" cm="1">
        <f t="array" aca="1" ref="SR64" ca="1">INDIRECT(SR$203&amp;ROW())*SR$205</f>
        <v>3</v>
      </c>
      <c r="SS64" s="707" cm="1">
        <f t="array" aca="1" ref="SS64" ca="1">INDIRECT(SS$203&amp;ROW())*SS$205</f>
        <v>0</v>
      </c>
      <c r="ST64" s="707" cm="1">
        <f t="array" aca="1" ref="ST64" ca="1">INDIRECT(ST$203&amp;ROW())*ST$205</f>
        <v>3</v>
      </c>
      <c r="SU64" s="707" cm="1">
        <f t="array" aca="1" ref="SU64" ca="1">INDIRECT(SU$203&amp;ROW())*SU$205</f>
        <v>3</v>
      </c>
      <c r="SV64" s="707" cm="1">
        <f t="array" aca="1" ref="SV64" ca="1">INDIRECT(SV$203&amp;ROW())*SV$205</f>
        <v>3</v>
      </c>
      <c r="SW64" s="707" cm="1">
        <f t="array" aca="1" ref="SW64" ca="1">INDIRECT(SW$203&amp;ROW())*SW$205</f>
        <v>3</v>
      </c>
      <c r="SX64" s="707" cm="1">
        <f t="array" aca="1" ref="SX64" ca="1">INDIRECT(SX$203&amp;ROW())*SX$205</f>
        <v>1</v>
      </c>
      <c r="SY64" s="707" cm="1">
        <f t="array" aca="1" ref="SY64" ca="1">INDIRECT(SY$203&amp;ROW())*SY$205</f>
        <v>3</v>
      </c>
      <c r="SZ64" s="707" cm="1">
        <f t="array" aca="1" ref="SZ64" ca="1">INDIRECT(SZ$203&amp;ROW())*SZ$205</f>
        <v>0</v>
      </c>
      <c r="TA64" s="707" cm="1">
        <f t="array" aca="1" ref="TA64" ca="1">INDIRECT(TA$203&amp;ROW())*TA$205</f>
        <v>0</v>
      </c>
      <c r="TB64" s="696" cm="1">
        <f t="array" aca="1" ref="TB64" ca="1">IF(INDIRECT(TB$203&amp;ROW())="-",0,INDIRECT(TB$203&amp;ROW())*TB$205)</f>
        <v>0.3967</v>
      </c>
      <c r="TC64" s="707" cm="1">
        <f t="array" aca="1" ref="TC64" ca="1">INDIRECT(TC$203&amp;ROW())*TC$205</f>
        <v>0</v>
      </c>
      <c r="TD64" s="696" cm="1">
        <f t="array" aca="1" ref="TD64" ca="1">IF(INDIRECT(TD$203&amp;ROW())="-",0,INDIRECT(TD$203&amp;ROW())*TD$205)</f>
        <v>2.9399999999999999E-2</v>
      </c>
      <c r="TE64" s="732" cm="1">
        <f t="array" aca="1" ref="TE64" ca="1">INDIRECT(TE$203&amp;ROW())*TE$205</f>
        <v>0</v>
      </c>
      <c r="TF64" s="707" cm="1">
        <f t="array" aca="1" ref="TF64" ca="1">INDIRECT(TF$203&amp;ROW())*TF$205</f>
        <v>2</v>
      </c>
      <c r="TG64" s="707" cm="1">
        <f t="array" aca="1" ref="TG64" ca="1">INDIRECT(TG$203&amp;ROW())*TG$205</f>
        <v>0</v>
      </c>
      <c r="TH64" s="707" cm="1">
        <f t="array" aca="1" ref="TH64" ca="1">INDIRECT(TH$203&amp;ROW())*TH$205</f>
        <v>0</v>
      </c>
      <c r="TI64" s="707" cm="1">
        <f t="array" aca="1" ref="TI64" ca="1">INDIRECT(TI$203&amp;ROW())*TI$205</f>
        <v>2</v>
      </c>
      <c r="TJ64" s="696" cm="1">
        <f t="array" aca="1" ref="TJ64" ca="1">IF(INDIRECT(TJ$203&amp;ROW())="-",0,INDIRECT(TJ$203&amp;ROW())*TJ$205)</f>
        <v>3.5700000000000003E-2</v>
      </c>
      <c r="TK64" s="707" cm="1">
        <f t="array" aca="1" ref="TK64" ca="1">INDIRECT(TK$203&amp;ROW())*TK$205</f>
        <v>0</v>
      </c>
      <c r="TL64" s="707" cm="1">
        <f t="array" aca="1" ref="TL64" ca="1">INDIRECT(TL$203&amp;ROW())*TL$205</f>
        <v>1</v>
      </c>
      <c r="TM64" s="707" cm="1">
        <f t="array" aca="1" ref="TM64" ca="1">INDIRECT(TM$203&amp;ROW())*TM$205</f>
        <v>0</v>
      </c>
      <c r="TN64" s="707" cm="1">
        <f t="array" aca="1" ref="TN64" ca="1">IF($TM64=0,0,INDIRECT(TN$203&amp;ROW())*TN$205)</f>
        <v>0</v>
      </c>
      <c r="TO64" s="707" cm="1">
        <f t="array" aca="1" ref="TO64" ca="1">IF($TM64=0,0,INDIRECT(TO$203&amp;ROW())*TO$205)</f>
        <v>0</v>
      </c>
      <c r="TP64" s="707" cm="1">
        <f t="array" aca="1" ref="TP64" ca="1">IF($TM64=0,0,INDIRECT(TP$203&amp;ROW())*TP$205)</f>
        <v>0</v>
      </c>
      <c r="TQ64" s="707" cm="1">
        <f t="array" aca="1" ref="TQ64" ca="1">IF($TM64=0,0,INDIRECT(TQ$203&amp;ROW())*TQ$205)</f>
        <v>0</v>
      </c>
      <c r="TR64" s="707" cm="1">
        <f t="array" aca="1" ref="TR64" ca="1">INDIRECT(TR$203&amp;ROW())*TR$205</f>
        <v>0</v>
      </c>
      <c r="TS64" s="707" cm="1">
        <f t="array" aca="1" ref="TS64" ca="1">IF($TR64=0,0,INDIRECT(TS$203&amp;ROW())*TS$205)</f>
        <v>0</v>
      </c>
      <c r="TT64" s="707" cm="1">
        <f t="array" aca="1" ref="TT64" ca="1">IF($TR64=0,0,INDIRECT(TT$203&amp;ROW())*TT$205)</f>
        <v>0</v>
      </c>
      <c r="TU64" s="707" cm="1">
        <f t="array" aca="1" ref="TU64" ca="1">INDIRECT(TU$203&amp;ROW())*TU$205</f>
        <v>0</v>
      </c>
      <c r="TV64" s="707" cm="1">
        <f t="array" aca="1" ref="TV64" ca="1">INDIRECT(TV$203&amp;ROW())*TV$205</f>
        <v>0</v>
      </c>
      <c r="TW64" s="707" cm="1">
        <f t="array" aca="1" ref="TW64" ca="1">INDIRECT(TW$203&amp;ROW())*TW$205</f>
        <v>0</v>
      </c>
      <c r="TX64" s="707" cm="1">
        <f t="array" aca="1" ref="TX64" ca="1">INDIRECT(TX$203&amp;ROW())*TX$205</f>
        <v>3</v>
      </c>
      <c r="TY64" s="707" cm="1">
        <f t="array" aca="1" ref="TY64" ca="1">INDIRECT(TY$203&amp;ROW())*TY$205</f>
        <v>0</v>
      </c>
      <c r="TZ64" s="707" cm="1">
        <f t="array" aca="1" ref="TZ64" ca="1">INDIRECT(TZ$203&amp;ROW())*TZ$205</f>
        <v>1</v>
      </c>
      <c r="UA64" s="707" cm="1">
        <f t="array" aca="1" ref="UA64" ca="1">INDIRECT(UA$203&amp;ROW())*UA$205</f>
        <v>2</v>
      </c>
      <c r="UB64" s="707" cm="1">
        <f t="array" aca="1" ref="UB64" ca="1">INDIRECT(UB$203&amp;ROW())*UB$205</f>
        <v>0</v>
      </c>
      <c r="UC64" s="707" cm="1">
        <f t="array" aca="1" ref="UC64" ca="1">INDIRECT(UC$203&amp;ROW())*UC$205</f>
        <v>1</v>
      </c>
      <c r="UD64" s="707" cm="1">
        <f t="array" aca="1" ref="UD64" ca="1">INDIRECT(UD$203&amp;ROW())*UD$205</f>
        <v>1</v>
      </c>
      <c r="UE64" s="707" cm="1">
        <f t="array" aca="1" ref="UE64" ca="1">INDIRECT(UE$203&amp;ROW())*UE$205</f>
        <v>1</v>
      </c>
      <c r="UF64" s="707" cm="1">
        <f t="array" aca="1" ref="UF64" ca="1">INDIRECT(UF$203&amp;ROW())*UF$205</f>
        <v>1</v>
      </c>
      <c r="UG64" s="696" cm="1">
        <f t="array" aca="1" ref="UG64" ca="1">IF(INDIRECT(UG$203&amp;ROW())="-",0,INDIRECT(UG$203&amp;ROW())*UG$205)</f>
        <v>0.36299999999999999</v>
      </c>
      <c r="UH64" s="707" cm="1">
        <f t="array" aca="1" ref="UH64" ca="1">INDIRECT(UH$203&amp;ROW())*UH$205</f>
        <v>0</v>
      </c>
      <c r="UI64" s="707" cm="1">
        <f t="array" aca="1" ref="UI64" ca="1">INDIRECT(UI$203&amp;ROW())*UI$205</f>
        <v>0</v>
      </c>
      <c r="UJ64" s="707" cm="1">
        <f t="array" aca="1" ref="UJ64" ca="1">INDIRECT(UJ$203&amp;ROW())*UJ$205</f>
        <v>0</v>
      </c>
      <c r="UM64" s="606" t="s">
        <v>3993</v>
      </c>
      <c r="UN64" s="616">
        <f t="shared" ca="1" si="113"/>
        <v>-0.97111609266078391</v>
      </c>
      <c r="UO64" s="616">
        <f t="shared" ca="1" si="113"/>
        <v>-0.6225347970107441</v>
      </c>
      <c r="UP64" s="616">
        <f t="shared" ca="1" si="113"/>
        <v>-0.88618201963763954</v>
      </c>
      <c r="UQ64" s="616">
        <f t="shared" ca="1" si="113"/>
        <v>0.29355872991449461</v>
      </c>
      <c r="UR64" s="616">
        <f t="shared" ca="1" si="113"/>
        <v>-1.7347822393597188</v>
      </c>
      <c r="US64" s="616">
        <f t="shared" ca="1" si="113"/>
        <v>0.41305213694811815</v>
      </c>
      <c r="UT64" s="616">
        <f t="shared" ca="1" si="113"/>
        <v>0.30690415393182785</v>
      </c>
      <c r="UU64" s="616">
        <f t="shared" ca="1" si="113"/>
        <v>0.53359975015917405</v>
      </c>
      <c r="UV64" s="616">
        <f t="shared" ca="1" si="113"/>
        <v>0.44410973870643028</v>
      </c>
      <c r="UW64" s="616">
        <f t="shared" ca="1" si="113"/>
        <v>-1.1873537106826957</v>
      </c>
      <c r="UX64" s="616">
        <f t="shared" ca="1" si="113"/>
        <v>0.28247365722383649</v>
      </c>
      <c r="UY64" s="616">
        <f t="shared" ca="1" si="113"/>
        <v>-0.67270887390575207</v>
      </c>
      <c r="UZ64" s="616">
        <f t="shared" ca="1" si="113"/>
        <v>-0.80238258590915801</v>
      </c>
      <c r="VA64" s="616">
        <f t="shared" ca="1" si="113"/>
        <v>-0.57701616813852674</v>
      </c>
      <c r="VB64" s="616">
        <f t="shared" ca="1" si="113"/>
        <v>-0.76400504167427041</v>
      </c>
      <c r="VC64" s="616">
        <f t="shared" ca="1" si="113"/>
        <v>-2.1313141200464165</v>
      </c>
      <c r="VD64" s="616">
        <f t="shared" ca="1" si="114"/>
        <v>-1.5772186114663853</v>
      </c>
      <c r="VE64" s="616">
        <f t="shared" ca="1" si="114"/>
        <v>3.9909080070471406E-2</v>
      </c>
      <c r="VF64" s="616">
        <f t="shared" ca="1" si="114"/>
        <v>-1.7012503523278015</v>
      </c>
      <c r="VG64" s="616">
        <f t="shared" ca="1" si="114"/>
        <v>-0.89462372206681784</v>
      </c>
      <c r="VH64" s="616">
        <f t="shared" ca="1" si="114"/>
        <v>-0.12784420028857393</v>
      </c>
      <c r="VI64" s="616">
        <f t="shared" ca="1" si="114"/>
        <v>-2.0494621530609534</v>
      </c>
      <c r="VJ64" s="616">
        <f t="shared" ca="1" si="114"/>
        <v>-0.90132677458943244</v>
      </c>
      <c r="VK64" s="616">
        <f t="shared" ca="1" si="114"/>
        <v>-0.49937453713488217</v>
      </c>
      <c r="VL64" s="616">
        <f t="shared" ca="1" si="114"/>
        <v>-0.83864555511817418</v>
      </c>
      <c r="VM64" s="616">
        <f t="shared" ca="1" si="114"/>
        <v>-0.57201237404204519</v>
      </c>
      <c r="VN64" s="616">
        <f t="shared" ca="1" si="114"/>
        <v>-0.62639799545694341</v>
      </c>
      <c r="VO64" s="616">
        <f t="shared" ca="1" si="114"/>
        <v>-0.42150866262694142</v>
      </c>
      <c r="VP64" s="616">
        <f t="shared" ca="1" si="114"/>
        <v>-0.46221149066820022</v>
      </c>
      <c r="VQ64" s="616">
        <f t="shared" ca="1" si="114"/>
        <v>-0.77889442244162177</v>
      </c>
      <c r="VR64" s="616">
        <f t="shared" ca="1" si="110"/>
        <v>-0.64202286734458469</v>
      </c>
      <c r="VS64" s="616">
        <f t="shared" ca="1" si="107"/>
        <v>-0.40481357988865657</v>
      </c>
      <c r="VT64" s="616">
        <f t="shared" ca="1" si="107"/>
        <v>-0.3878135405833677</v>
      </c>
      <c r="VU64" s="616">
        <f t="shared" ca="1" si="107"/>
        <v>-0.82130507758946303</v>
      </c>
      <c r="VV64" s="616">
        <f t="shared" ca="1" si="107"/>
        <v>-0.64337789451099625</v>
      </c>
      <c r="VW64" s="616">
        <f t="shared" ca="1" si="107"/>
        <v>0.66845613582062358</v>
      </c>
      <c r="VX64" s="616">
        <f t="shared" ca="1" si="107"/>
        <v>-0.78524029103755877</v>
      </c>
      <c r="VY64" s="616">
        <f t="shared" ca="1" si="107"/>
        <v>-0.38600409364050642</v>
      </c>
      <c r="VZ64" s="616">
        <f t="shared" ca="1" si="107"/>
        <v>0.68442622420316401</v>
      </c>
      <c r="WA64" s="616">
        <f t="shared" ca="1" si="107"/>
        <v>-1.1483025824394326</v>
      </c>
      <c r="WB64" s="616">
        <f t="shared" ca="1" si="107"/>
        <v>0.33435322352896929</v>
      </c>
      <c r="WC64" s="616">
        <f t="shared" ca="1" si="107"/>
        <v>0.47817673461028487</v>
      </c>
      <c r="WD64" s="616">
        <f t="shared" ca="1" si="104"/>
        <v>-0.51586207793649097</v>
      </c>
      <c r="WE64" s="616">
        <f t="shared" ca="1" si="104"/>
        <v>-0.51774030365192614</v>
      </c>
      <c r="WF64" s="616">
        <f t="shared" ca="1" si="104"/>
        <v>-1.6714272509561596</v>
      </c>
      <c r="WG64" s="616">
        <f t="shared" ca="1" si="87"/>
        <v>-1.008197359876486</v>
      </c>
      <c r="WH64" s="616">
        <f t="shared" ca="1" si="87"/>
        <v>-1.0816125322340113</v>
      </c>
      <c r="WI64" s="627">
        <f t="shared" ca="1" si="76"/>
        <v>-0.9831420375936909</v>
      </c>
      <c r="WL64" s="606" t="s">
        <v>3993</v>
      </c>
      <c r="WM64" s="700" t="str">
        <f t="shared" ca="1" si="63"/>
        <v>C</v>
      </c>
      <c r="WN64" s="479">
        <f t="shared" ca="1" si="64"/>
        <v>0.27112368808397203</v>
      </c>
      <c r="WO64" s="495">
        <f t="shared" ca="1" si="97"/>
        <v>0.45619853755851048</v>
      </c>
      <c r="WP64" s="458">
        <f t="shared" ca="1" si="97"/>
        <v>0.28789517429975081</v>
      </c>
      <c r="WQ64" s="458">
        <f t="shared" ca="1" si="97"/>
        <v>4.914784196184694E-2</v>
      </c>
      <c r="WR64" s="459">
        <f t="shared" ca="1" si="97"/>
        <v>0.29125319851577974</v>
      </c>
      <c r="WS64" s="495">
        <f t="shared" ca="1" si="65"/>
        <v>-0.48646135067175356</v>
      </c>
      <c r="WT64" s="458">
        <f t="shared" ca="1" si="66"/>
        <v>-1.1318315900234688</v>
      </c>
      <c r="WU64" s="458">
        <f t="shared" ca="1" si="67"/>
        <v>-0.78584819022307417</v>
      </c>
      <c r="WV64" s="459">
        <f t="shared" ca="1" si="68"/>
        <v>-0.59076178068078011</v>
      </c>
      <c r="WW64" s="484">
        <f t="shared" ca="1" si="115"/>
        <v>-0.7262006140917342</v>
      </c>
      <c r="WX64" s="484">
        <f t="shared" ca="1" si="115"/>
        <v>-0.37545073607717977</v>
      </c>
      <c r="WY64" s="484">
        <f t="shared" ca="1" si="115"/>
        <v>-0.64522912849816527</v>
      </c>
      <c r="WZ64" s="484">
        <f t="shared" ca="1" si="115"/>
        <v>0.10559307515024371</v>
      </c>
      <c r="XA64" s="484">
        <f t="shared" ca="1" si="115"/>
        <v>-0.91544458771012349</v>
      </c>
      <c r="XB64" s="484">
        <f t="shared" ca="1" si="115"/>
        <v>0.21821544394969081</v>
      </c>
      <c r="XC64" s="484">
        <f t="shared" ca="1" si="115"/>
        <v>0.14467461816346364</v>
      </c>
      <c r="XD64" s="484">
        <f t="shared" ca="1" si="115"/>
        <v>0.27368331185664035</v>
      </c>
      <c r="XE64" s="484">
        <f t="shared" ca="1" si="115"/>
        <v>0.21801347073098662</v>
      </c>
      <c r="XF64" s="484">
        <f t="shared" ca="1" si="115"/>
        <v>-0.76406211282431458</v>
      </c>
      <c r="XG64" s="484">
        <f t="shared" ca="1" si="115"/>
        <v>0.1145148206385433</v>
      </c>
      <c r="XH64" s="484">
        <f t="shared" ca="1" si="115"/>
        <v>-0.33958343954762366</v>
      </c>
      <c r="XI64" s="484">
        <f t="shared" ca="1" si="115"/>
        <v>-0.56078518929191046</v>
      </c>
      <c r="XJ64" s="484">
        <f t="shared" ca="1" si="115"/>
        <v>-0.40950837452791244</v>
      </c>
      <c r="XK64" s="484">
        <f t="shared" ca="1" si="115"/>
        <v>-0.54267278110123429</v>
      </c>
      <c r="XL64" s="484">
        <f t="shared" ca="1" si="115"/>
        <v>-1.8828028936490042</v>
      </c>
      <c r="XM64" s="484">
        <f t="shared" ca="1" si="116"/>
        <v>-1.1895382767679479</v>
      </c>
      <c r="XN64" s="484">
        <f t="shared" ca="1" si="116"/>
        <v>2.7828601533139714E-2</v>
      </c>
      <c r="XO64" s="484">
        <f t="shared" ca="1" si="116"/>
        <v>-1.2490580086790719</v>
      </c>
      <c r="XP64" s="484">
        <f t="shared" ca="1" si="116"/>
        <v>-0.57255918212276347</v>
      </c>
      <c r="XQ64" s="484">
        <f t="shared" ca="1" si="116"/>
        <v>-8.50675308720171E-2</v>
      </c>
      <c r="XR64" s="484">
        <f t="shared" ca="1" si="116"/>
        <v>-1.7932793839283341</v>
      </c>
      <c r="XS64" s="484">
        <f t="shared" ca="1" si="116"/>
        <v>-0.55611861992167977</v>
      </c>
      <c r="XT64" s="484">
        <f t="shared" ca="1" si="116"/>
        <v>-0.30327015640201394</v>
      </c>
      <c r="XU64" s="484">
        <f t="shared" ca="1" si="116"/>
        <v>-0.63720289277878872</v>
      </c>
      <c r="XV64" s="484">
        <f t="shared" ca="1" si="116"/>
        <v>-0.30179372854458303</v>
      </c>
      <c r="XW64" s="484">
        <f t="shared" ca="1" si="116"/>
        <v>-0.40427726626791127</v>
      </c>
      <c r="XX64" s="484">
        <f t="shared" ca="1" si="116"/>
        <v>-0.20379943838012618</v>
      </c>
      <c r="XY64" s="484">
        <f t="shared" ca="1" si="116"/>
        <v>-0.24303080179333969</v>
      </c>
      <c r="XZ64" s="484">
        <f t="shared" ca="1" si="116"/>
        <v>-0.56968338057380219</v>
      </c>
      <c r="YA64" s="484">
        <f t="shared" ca="1" si="111"/>
        <v>-0.43779539324227229</v>
      </c>
      <c r="YB64" s="484">
        <f t="shared" ca="1" si="108"/>
        <v>-0.21272953623148902</v>
      </c>
      <c r="YC64" s="484">
        <f t="shared" ca="1" si="108"/>
        <v>-0.17304240180829866</v>
      </c>
      <c r="YD64" s="484">
        <f t="shared" ca="1" si="108"/>
        <v>-0.6068623218308542</v>
      </c>
      <c r="YE64" s="484">
        <f t="shared" ca="1" si="108"/>
        <v>-0.46342509741627064</v>
      </c>
      <c r="YF64" s="484">
        <f t="shared" ca="1" si="108"/>
        <v>0.39432227452058582</v>
      </c>
      <c r="YG64" s="484">
        <f t="shared" ca="1" si="108"/>
        <v>-0.54699838673676349</v>
      </c>
      <c r="YH64" s="484">
        <f t="shared" ca="1" si="108"/>
        <v>-0.20570158150102588</v>
      </c>
      <c r="YI64" s="484">
        <f t="shared" ca="1" si="108"/>
        <v>0.40086843951579315</v>
      </c>
      <c r="YJ64" s="484">
        <f t="shared" ca="1" si="108"/>
        <v>-0.6812879221613154</v>
      </c>
      <c r="YK64" s="484">
        <f t="shared" ca="1" si="108"/>
        <v>5.8277766861099353E-2</v>
      </c>
      <c r="YL64" s="484">
        <f t="shared" ca="1" si="108"/>
        <v>0.15139075417761619</v>
      </c>
      <c r="YM64" s="484">
        <f t="shared" ca="1" si="105"/>
        <v>-0.41181269681670074</v>
      </c>
      <c r="YN64" s="484">
        <f t="shared" ca="1" si="105"/>
        <v>-0.3691488365038233</v>
      </c>
      <c r="YO64" s="484">
        <f t="shared" ca="1" si="105"/>
        <v>-1.0264234748121777</v>
      </c>
      <c r="YP64" s="484">
        <f t="shared" ca="1" si="89"/>
        <v>-0.53716755334219179</v>
      </c>
      <c r="YQ64" s="484">
        <f t="shared" ca="1" si="89"/>
        <v>-0.78352011835031787</v>
      </c>
      <c r="YR64" s="484">
        <f t="shared" ca="1" si="79"/>
        <v>-0.73715989978774943</v>
      </c>
      <c r="YU64" s="606" t="s">
        <v>3993</v>
      </c>
      <c r="YV64" s="700" t="str">
        <f t="shared" ca="1" si="49"/>
        <v>C</v>
      </c>
      <c r="YW64" s="479">
        <f t="shared" ca="1" si="69"/>
        <v>0.40272882774129853</v>
      </c>
      <c r="YX64" s="495">
        <f t="shared" ca="1" si="99"/>
        <v>0.67598527793408991</v>
      </c>
      <c r="YY64" s="458">
        <f t="shared" ca="1" si="99"/>
        <v>0.38737454530370041</v>
      </c>
      <c r="YZ64" s="458">
        <f t="shared" ca="1" si="99"/>
        <v>1.2482408916551328E-2</v>
      </c>
      <c r="ZA64" s="459">
        <f t="shared" ca="1" si="99"/>
        <v>0.53507307881085242</v>
      </c>
      <c r="ZB64" s="495">
        <f t="shared" ca="1" si="70"/>
        <v>-0.13669507214390922</v>
      </c>
      <c r="ZC64" s="458">
        <f t="shared" ca="1" si="71"/>
        <v>-0.81059294771490942</v>
      </c>
      <c r="ZD64" s="458">
        <f t="shared" ca="1" si="72"/>
        <v>-0.71440045758565796</v>
      </c>
      <c r="ZE64" s="459">
        <f t="shared" ca="1" si="73"/>
        <v>-0.31742808247607263</v>
      </c>
      <c r="ZF64" s="484">
        <f t="shared" ca="1" si="117"/>
        <v>-3.2485432480444082E-2</v>
      </c>
      <c r="ZG64" s="484">
        <f t="shared" ca="1" si="117"/>
        <v>-7.9385408814590788E-2</v>
      </c>
      <c r="ZH64" s="484">
        <f t="shared" ca="1" si="117"/>
        <v>-6.6861590023482048E-2</v>
      </c>
      <c r="ZI64" s="484">
        <f t="shared" ca="1" si="117"/>
        <v>2.1988880583922777E-2</v>
      </c>
      <c r="ZJ64" s="484">
        <f t="shared" ca="1" si="117"/>
        <v>-0.15169406845185204</v>
      </c>
      <c r="ZK64" s="484">
        <f t="shared" ca="1" si="117"/>
        <v>7.3425809550013654E-2</v>
      </c>
      <c r="ZL64" s="484">
        <f t="shared" ca="1" si="117"/>
        <v>2.4672875513209128E-2</v>
      </c>
      <c r="ZM64" s="484">
        <f t="shared" ca="1" si="117"/>
        <v>9.4446117703140112E-2</v>
      </c>
      <c r="ZN64" s="484">
        <f t="shared" ca="1" si="117"/>
        <v>8.9770705925095284E-2</v>
      </c>
      <c r="ZO64" s="484">
        <f t="shared" ca="1" si="117"/>
        <v>-5.3590210429196636E-2</v>
      </c>
      <c r="ZP64" s="484">
        <f t="shared" ca="1" si="117"/>
        <v>2.6000050859821721E-2</v>
      </c>
      <c r="ZQ64" s="484">
        <f t="shared" ca="1" si="117"/>
        <v>-1.1497069191506403E-2</v>
      </c>
      <c r="ZR64" s="484">
        <f t="shared" ca="1" si="117"/>
        <v>-4.5981105838852197E-2</v>
      </c>
      <c r="ZS64" s="484">
        <f t="shared" ca="1" si="117"/>
        <v>-4.8416627604381403E-2</v>
      </c>
      <c r="ZT64" s="484">
        <f t="shared" ca="1" si="117"/>
        <v>-2.7291061507312073E-2</v>
      </c>
      <c r="ZU64" s="484">
        <f t="shared" ca="1" si="117"/>
        <v>-0.1348888240248578</v>
      </c>
      <c r="ZV64" s="484">
        <f t="shared" ca="1" si="118"/>
        <v>-8.3701405664608222E-2</v>
      </c>
      <c r="ZW64" s="484">
        <f t="shared" ca="1" si="118"/>
        <v>5.5175234891583769E-3</v>
      </c>
      <c r="ZX64" s="484">
        <f t="shared" ca="1" si="118"/>
        <v>-4.9666031249752343E-2</v>
      </c>
      <c r="ZY64" s="484">
        <f t="shared" ca="1" si="118"/>
        <v>-9.6348193705378546E-2</v>
      </c>
      <c r="ZZ64" s="484">
        <f t="shared" ca="1" si="118"/>
        <v>-7.8155783354792625E-3</v>
      </c>
      <c r="AAA64" s="484">
        <f t="shared" ca="1" si="118"/>
        <v>-0.12383178011282205</v>
      </c>
      <c r="AAB64" s="484">
        <f t="shared" ca="1" si="118"/>
        <v>-0.10150745433592355</v>
      </c>
      <c r="AAC64" s="484">
        <f t="shared" ca="1" si="118"/>
        <v>-7.4874871608304394E-3</v>
      </c>
      <c r="AAD64" s="484">
        <f t="shared" ca="1" si="118"/>
        <v>-7.8682240113631882E-2</v>
      </c>
      <c r="AAE64" s="484">
        <f t="shared" ca="1" si="118"/>
        <v>-4.0219644611828483E-2</v>
      </c>
      <c r="AAF64" s="484">
        <f t="shared" ca="1" si="118"/>
        <v>-6.120902348854227E-2</v>
      </c>
      <c r="AAG64" s="484">
        <f t="shared" ca="1" si="118"/>
        <v>-4.3018323338477257E-2</v>
      </c>
      <c r="AAH64" s="484">
        <f t="shared" ca="1" si="118"/>
        <v>-3.8008707897835295E-2</v>
      </c>
      <c r="AAI64" s="484">
        <f t="shared" ca="1" si="118"/>
        <v>-6.0338538063910964E-2</v>
      </c>
      <c r="AAJ64" s="484">
        <f t="shared" ca="1" si="112"/>
        <v>-5.2025335368730337E-2</v>
      </c>
      <c r="AAK64" s="484">
        <f t="shared" ca="1" si="109"/>
        <v>-3.3183772310049216E-2</v>
      </c>
      <c r="AAL64" s="484">
        <f t="shared" ca="1" si="109"/>
        <v>-1.741238539122681E-2</v>
      </c>
      <c r="AAM64" s="484">
        <f t="shared" ca="1" si="109"/>
        <v>-2.189532836791554E-2</v>
      </c>
      <c r="AAN64" s="484">
        <f t="shared" ca="1" si="109"/>
        <v>-6.1359063816095079E-2</v>
      </c>
      <c r="AAO64" s="484">
        <f t="shared" ca="1" si="109"/>
        <v>1.8805162954418208E-2</v>
      </c>
      <c r="AAP64" s="484">
        <f t="shared" ca="1" si="109"/>
        <v>-2.8906649957960041E-2</v>
      </c>
      <c r="AAQ64" s="484">
        <f t="shared" ca="1" si="109"/>
        <v>-3.9485552608674854E-2</v>
      </c>
      <c r="AAR64" s="484">
        <f t="shared" ca="1" si="109"/>
        <v>1.612649398533611E-2</v>
      </c>
      <c r="AAS64" s="484">
        <f t="shared" ca="1" si="109"/>
        <v>-3.1171595822786675E-2</v>
      </c>
      <c r="AAT64" s="484">
        <f t="shared" ca="1" si="109"/>
        <v>0.1027465411596778</v>
      </c>
      <c r="AAU64" s="484">
        <f t="shared" ca="1" si="109"/>
        <v>0.12363824729832018</v>
      </c>
      <c r="AAV64" s="484">
        <f t="shared" ca="1" si="106"/>
        <v>-3.4108224499601811E-2</v>
      </c>
      <c r="AAW64" s="484">
        <f t="shared" ca="1" si="106"/>
        <v>-1.9355163104492604E-2</v>
      </c>
      <c r="AAX64" s="484">
        <f t="shared" ca="1" si="106"/>
        <v>-0.13150799246255684</v>
      </c>
      <c r="AAY64" s="484">
        <f t="shared" ca="1" si="91"/>
        <v>-0.12312049482031152</v>
      </c>
      <c r="AAZ64" s="484">
        <f t="shared" ca="1" si="91"/>
        <v>-0.11856365915979221</v>
      </c>
      <c r="ABA64" s="484">
        <f t="shared" ca="1" si="82"/>
        <v>-0.10451532592333997</v>
      </c>
    </row>
    <row r="65" spans="1:729" ht="15" customHeight="1" x14ac:dyDescent="0.35">
      <c r="A65" s="498">
        <v>63</v>
      </c>
      <c r="B65" s="628"/>
      <c r="C65" s="606" t="s">
        <v>4025</v>
      </c>
      <c r="D65" s="629">
        <v>268</v>
      </c>
      <c r="E65" s="630" t="s">
        <v>4026</v>
      </c>
      <c r="F65" s="631" t="s">
        <v>1240</v>
      </c>
      <c r="G65" s="632">
        <v>3989.1750000000002</v>
      </c>
      <c r="H65" s="504">
        <v>17632.173182960945</v>
      </c>
      <c r="I65" s="505">
        <v>4740</v>
      </c>
      <c r="J65" s="633" t="s">
        <v>4027</v>
      </c>
      <c r="K65" s="507">
        <v>2</v>
      </c>
      <c r="L65" s="735" t="s">
        <v>4028</v>
      </c>
      <c r="M65" s="817">
        <v>65</v>
      </c>
      <c r="N65" s="818">
        <v>0.71740000000000004</v>
      </c>
      <c r="O65" s="819">
        <v>0.58819999999999995</v>
      </c>
      <c r="P65" s="820">
        <v>0.69230000000000003</v>
      </c>
      <c r="Q65" s="821">
        <v>0.87170000000000003</v>
      </c>
      <c r="R65" s="818">
        <v>0.64290000000000003</v>
      </c>
      <c r="S65" s="822">
        <v>0.68930000000000002</v>
      </c>
      <c r="T65" s="822">
        <v>0.69440000000000002</v>
      </c>
      <c r="U65" s="822">
        <v>0.63768000000000002</v>
      </c>
      <c r="V65" s="822">
        <v>0.59840000000000004</v>
      </c>
      <c r="W65" s="784" t="s">
        <v>4029</v>
      </c>
      <c r="X65" s="875" t="s">
        <v>4030</v>
      </c>
      <c r="Y65" s="517">
        <v>7</v>
      </c>
      <c r="Z65" s="517">
        <v>3</v>
      </c>
      <c r="AA65" s="519" t="s">
        <v>4031</v>
      </c>
      <c r="AB65" s="903">
        <v>2016</v>
      </c>
      <c r="AC65" s="468">
        <v>0</v>
      </c>
      <c r="AD65" s="575" t="s">
        <v>1188</v>
      </c>
      <c r="AE65" s="817">
        <v>0</v>
      </c>
      <c r="AF65" s="634" t="s">
        <v>1188</v>
      </c>
      <c r="AG65" s="635" t="s">
        <v>1188</v>
      </c>
      <c r="AH65" s="636" t="s">
        <v>1188</v>
      </c>
      <c r="AI65" s="636" t="s">
        <v>1188</v>
      </c>
      <c r="AJ65" s="636" t="s">
        <v>1188</v>
      </c>
      <c r="AK65" s="637" t="s">
        <v>1188</v>
      </c>
      <c r="AL65" s="709" t="s">
        <v>4032</v>
      </c>
      <c r="AM65" s="639" t="s">
        <v>1188</v>
      </c>
      <c r="AN65" s="636" t="s">
        <v>1188</v>
      </c>
      <c r="AO65" s="636" t="s">
        <v>1188</v>
      </c>
      <c r="AP65" s="636" t="s">
        <v>1188</v>
      </c>
      <c r="AQ65" s="636" t="s">
        <v>1188</v>
      </c>
      <c r="AR65" s="636" t="s">
        <v>1188</v>
      </c>
      <c r="AS65" s="636" t="s">
        <v>1188</v>
      </c>
      <c r="AT65" s="636" t="s">
        <v>1188</v>
      </c>
      <c r="AU65" s="640" t="s">
        <v>1188</v>
      </c>
      <c r="AV65" s="904" t="s">
        <v>4033</v>
      </c>
      <c r="AW65" s="796" t="s">
        <v>4034</v>
      </c>
      <c r="AX65" s="753">
        <v>2</v>
      </c>
      <c r="AY65" s="897" t="s">
        <v>4035</v>
      </c>
      <c r="AZ65" s="769">
        <v>2</v>
      </c>
      <c r="BA65" s="908" t="s">
        <v>4036</v>
      </c>
      <c r="BB65" s="727" t="s">
        <v>4037</v>
      </c>
      <c r="BC65" s="906" t="s">
        <v>4038</v>
      </c>
      <c r="BD65" s="817" t="s">
        <v>1195</v>
      </c>
      <c r="BE65" s="817" t="s">
        <v>1317</v>
      </c>
      <c r="BF65" s="817">
        <v>3</v>
      </c>
      <c r="BG65" s="817">
        <v>2013</v>
      </c>
      <c r="BH65" s="817" t="s">
        <v>1197</v>
      </c>
      <c r="BI65" s="817">
        <v>1</v>
      </c>
      <c r="BJ65" s="907">
        <v>1</v>
      </c>
      <c r="BK65" s="817" t="s">
        <v>1318</v>
      </c>
      <c r="BL65" s="727" t="s">
        <v>1257</v>
      </c>
      <c r="BM65" s="859" t="s">
        <v>4039</v>
      </c>
      <c r="BN65" s="647">
        <v>1998</v>
      </c>
      <c r="BO65" s="798" t="s">
        <v>4040</v>
      </c>
      <c r="BP65" s="647">
        <v>2011</v>
      </c>
      <c r="BQ65" s="647">
        <v>3</v>
      </c>
      <c r="BR65" s="647">
        <v>4</v>
      </c>
      <c r="BS65" s="647" t="s">
        <v>1188</v>
      </c>
      <c r="BT65" s="647" t="s">
        <v>1188</v>
      </c>
      <c r="BU65" s="647" t="s">
        <v>1188</v>
      </c>
      <c r="BV65" s="648" t="s">
        <v>1188</v>
      </c>
      <c r="BW65" s="846" t="s">
        <v>4041</v>
      </c>
      <c r="BX65" s="650">
        <v>2011</v>
      </c>
      <c r="BY65" s="647" t="s">
        <v>1611</v>
      </c>
      <c r="BZ65" s="651" t="s">
        <v>1612</v>
      </c>
      <c r="CA65" s="647">
        <v>1</v>
      </c>
      <c r="CB65" s="647" t="s">
        <v>1262</v>
      </c>
      <c r="CC65" s="798" t="s">
        <v>4042</v>
      </c>
      <c r="CD65" s="652">
        <v>2011</v>
      </c>
      <c r="CE65" s="647">
        <v>3</v>
      </c>
      <c r="CF65" s="647">
        <v>2</v>
      </c>
      <c r="CG65" s="633" t="s">
        <v>4041</v>
      </c>
      <c r="CH65" s="647">
        <v>2011</v>
      </c>
      <c r="CI65" s="647">
        <v>1993</v>
      </c>
      <c r="CJ65" s="647">
        <v>3</v>
      </c>
      <c r="CK65" s="651" t="s">
        <v>1207</v>
      </c>
      <c r="CL65" s="651" t="s">
        <v>4043</v>
      </c>
      <c r="CM65" s="647">
        <v>2</v>
      </c>
      <c r="CN65" s="647" t="s">
        <v>1209</v>
      </c>
      <c r="CO65" s="798" t="s">
        <v>4044</v>
      </c>
      <c r="CP65" s="647">
        <v>1998</v>
      </c>
      <c r="CQ65" s="647">
        <v>3</v>
      </c>
      <c r="CR65" s="650">
        <v>2</v>
      </c>
      <c r="CS65" s="846" t="s">
        <v>4045</v>
      </c>
      <c r="CT65" s="647">
        <v>2011</v>
      </c>
      <c r="CU65" s="648">
        <v>3</v>
      </c>
      <c r="CV65" s="846" t="s">
        <v>4046</v>
      </c>
      <c r="CW65" s="647">
        <v>2011</v>
      </c>
      <c r="CX65" s="851">
        <v>2</v>
      </c>
      <c r="CY65" s="863" t="s">
        <v>4047</v>
      </c>
      <c r="CZ65" s="647">
        <v>2008</v>
      </c>
      <c r="DA65" s="657">
        <v>3</v>
      </c>
      <c r="DB65" s="723">
        <v>299800</v>
      </c>
      <c r="DC65" s="753">
        <v>3</v>
      </c>
      <c r="DD65" s="659" t="s">
        <v>1493</v>
      </c>
      <c r="DE65" s="648">
        <v>2018</v>
      </c>
      <c r="DF65" s="854" t="s">
        <v>755</v>
      </c>
      <c r="DG65" s="855" t="s">
        <v>1213</v>
      </c>
      <c r="DH65" s="852">
        <v>1</v>
      </c>
      <c r="DI65" s="856" t="s">
        <v>1262</v>
      </c>
      <c r="DJ65" s="730" t="s">
        <v>4048</v>
      </c>
      <c r="DK65" s="850">
        <v>2012</v>
      </c>
      <c r="DL65" s="852">
        <v>3</v>
      </c>
      <c r="DM65" s="851">
        <v>2</v>
      </c>
      <c r="DN65" s="909" t="s">
        <v>755</v>
      </c>
      <c r="DO65" s="754" t="s">
        <v>1624</v>
      </c>
      <c r="DP65" s="825">
        <v>1</v>
      </c>
      <c r="DQ65" s="910" t="s">
        <v>1262</v>
      </c>
      <c r="DR65" s="730" t="s">
        <v>4049</v>
      </c>
      <c r="DS65" s="753">
        <v>2012</v>
      </c>
      <c r="DT65" s="753">
        <v>3</v>
      </c>
      <c r="DU65" s="657">
        <v>2</v>
      </c>
      <c r="DV65" s="651" t="s">
        <v>4050</v>
      </c>
      <c r="DW65" s="730" t="s">
        <v>4051</v>
      </c>
      <c r="DX65" s="647">
        <v>2011</v>
      </c>
      <c r="DY65" s="647">
        <v>3</v>
      </c>
      <c r="DZ65" s="650">
        <v>2</v>
      </c>
      <c r="EA65" s="771" t="s">
        <v>4052</v>
      </c>
      <c r="EB65" s="506" t="s">
        <v>1190</v>
      </c>
      <c r="EC65" s="647">
        <v>2</v>
      </c>
      <c r="ED65" s="668" t="s">
        <v>1504</v>
      </c>
      <c r="EE65" s="647">
        <v>1998</v>
      </c>
      <c r="EF65" s="647">
        <v>3</v>
      </c>
      <c r="EG65" s="650" t="s">
        <v>1220</v>
      </c>
      <c r="EH65" s="648">
        <v>4</v>
      </c>
      <c r="EI65" s="551" t="s">
        <v>4053</v>
      </c>
      <c r="EJ65" s="651" t="s">
        <v>1190</v>
      </c>
      <c r="EK65" s="647">
        <v>2014</v>
      </c>
      <c r="EL65" s="911" t="s">
        <v>4054</v>
      </c>
      <c r="EM65" s="812">
        <v>43405</v>
      </c>
      <c r="EN65" s="647" t="s">
        <v>1188</v>
      </c>
      <c r="EO65" s="670" t="s">
        <v>1188</v>
      </c>
      <c r="EP65" s="556">
        <v>0</v>
      </c>
      <c r="EQ65" s="556" t="s">
        <v>1188</v>
      </c>
      <c r="ER65" s="651" t="s">
        <v>1188</v>
      </c>
      <c r="ES65" s="556" t="s">
        <v>1188</v>
      </c>
      <c r="ET65" s="556">
        <v>0</v>
      </c>
      <c r="EU65" s="671">
        <v>0</v>
      </c>
      <c r="EV65" s="672"/>
      <c r="EW65" s="673" t="s">
        <v>1005</v>
      </c>
      <c r="EX65" s="674"/>
      <c r="EY65" s="631" t="s">
        <v>1280</v>
      </c>
      <c r="EZ65" s="727" t="s">
        <v>1188</v>
      </c>
      <c r="FA65" s="675"/>
      <c r="FB65" s="648">
        <v>0</v>
      </c>
      <c r="FC65" s="676"/>
      <c r="FD65" s="647"/>
      <c r="FE65" s="648"/>
      <c r="FF65" s="652" t="s">
        <v>1281</v>
      </c>
      <c r="FG65" s="563" t="s">
        <v>1282</v>
      </c>
      <c r="FH65" s="631" t="str">
        <f t="shared" si="0"/>
        <v>C</v>
      </c>
      <c r="FI65" s="677">
        <f t="shared" si="1"/>
        <v>1.7555555555555555</v>
      </c>
      <c r="FJ65" s="678">
        <f t="shared" si="2"/>
        <v>1.6</v>
      </c>
      <c r="FK65" s="679">
        <f t="shared" si="3"/>
        <v>2</v>
      </c>
      <c r="FL65" s="680">
        <f t="shared" si="4"/>
        <v>1.6666666666666665</v>
      </c>
      <c r="FM65" s="681">
        <v>0</v>
      </c>
      <c r="FN65" s="574" t="s">
        <v>1188</v>
      </c>
      <c r="FO65" s="470" t="s">
        <v>1188</v>
      </c>
      <c r="FP65" s="470" t="s">
        <v>1188</v>
      </c>
      <c r="FQ65" s="430">
        <v>0</v>
      </c>
      <c r="FR65" s="682" t="s">
        <v>1188</v>
      </c>
      <c r="FS65" s="369">
        <v>0</v>
      </c>
      <c r="FT65" s="574" t="s">
        <v>1188</v>
      </c>
      <c r="FU65" s="575" t="s">
        <v>1188</v>
      </c>
      <c r="FV65" s="369">
        <v>0</v>
      </c>
      <c r="FW65" s="574" t="s">
        <v>1188</v>
      </c>
      <c r="FX65" s="575" t="s">
        <v>1188</v>
      </c>
      <c r="FY65" s="369">
        <v>1</v>
      </c>
      <c r="FZ65" s="574">
        <v>2017</v>
      </c>
      <c r="GA65" s="470" t="s">
        <v>4055</v>
      </c>
      <c r="GB65" s="521" t="s">
        <v>4056</v>
      </c>
      <c r="GC65" s="369">
        <v>0</v>
      </c>
      <c r="GD65" s="574" t="s">
        <v>1188</v>
      </c>
      <c r="GE65" s="470" t="s">
        <v>1188</v>
      </c>
      <c r="GF65" s="685" t="s">
        <v>1188</v>
      </c>
      <c r="GG65" s="369">
        <v>2</v>
      </c>
      <c r="GH65" s="430">
        <v>2010</v>
      </c>
      <c r="GI65" s="686" t="s">
        <v>4057</v>
      </c>
      <c r="GJ65" s="572" t="s">
        <v>4031</v>
      </c>
      <c r="GK65" s="369">
        <v>2</v>
      </c>
      <c r="GL65" s="430">
        <v>2010</v>
      </c>
      <c r="GM65" s="686" t="s">
        <v>4058</v>
      </c>
      <c r="GN65" s="572" t="s">
        <v>4059</v>
      </c>
      <c r="GO65" s="878">
        <v>1</v>
      </c>
      <c r="GP65" s="730" t="s">
        <v>4060</v>
      </c>
      <c r="GQ65" s="879">
        <v>1</v>
      </c>
      <c r="GR65" s="879">
        <v>1</v>
      </c>
      <c r="GS65" s="879">
        <v>0</v>
      </c>
      <c r="GT65" s="880">
        <v>0</v>
      </c>
      <c r="GU65" s="581">
        <v>0</v>
      </c>
      <c r="GV65" s="687" t="s">
        <v>1188</v>
      </c>
      <c r="GW65" s="872" t="s">
        <v>1188</v>
      </c>
      <c r="GX65" s="873" t="s">
        <v>1188</v>
      </c>
      <c r="GY65" s="874">
        <v>0</v>
      </c>
      <c r="GZ65" s="582" t="s">
        <v>1188</v>
      </c>
      <c r="HA65" s="583" t="s">
        <v>1293</v>
      </c>
      <c r="HB65" s="584">
        <v>1</v>
      </c>
      <c r="HC65" s="585">
        <v>2</v>
      </c>
      <c r="HD65" s="586" t="s">
        <v>4061</v>
      </c>
      <c r="HE65" s="718" t="s">
        <v>4062</v>
      </c>
      <c r="HF65" s="587">
        <v>2012</v>
      </c>
      <c r="HG65" s="587">
        <v>2012</v>
      </c>
      <c r="HH65" s="588">
        <v>2</v>
      </c>
      <c r="HI65" s="586" t="s">
        <v>4063</v>
      </c>
      <c r="HJ65" s="718" t="s">
        <v>4064</v>
      </c>
      <c r="HK65" s="691">
        <v>2012</v>
      </c>
      <c r="HL65" s="692">
        <v>2</v>
      </c>
      <c r="HM65" s="591" t="s">
        <v>4065</v>
      </c>
      <c r="HN65" s="592">
        <v>1999</v>
      </c>
      <c r="HO65" s="681">
        <v>1</v>
      </c>
      <c r="HP65" s="574">
        <v>1</v>
      </c>
      <c r="HQ65" s="472">
        <f t="shared" si="5"/>
        <v>2</v>
      </c>
      <c r="HR65" s="593">
        <v>1</v>
      </c>
      <c r="HS65" s="574">
        <v>1</v>
      </c>
      <c r="HT65" s="574">
        <v>0.75</v>
      </c>
      <c r="HU65" s="574">
        <v>0</v>
      </c>
      <c r="HV65" s="574">
        <v>1</v>
      </c>
      <c r="HW65" s="574">
        <v>1</v>
      </c>
      <c r="HX65" s="574">
        <v>1</v>
      </c>
      <c r="HY65" s="574">
        <v>0</v>
      </c>
      <c r="HZ65" s="574">
        <v>0</v>
      </c>
      <c r="IA65" s="574">
        <v>0.5</v>
      </c>
      <c r="IB65" s="574">
        <v>0.5</v>
      </c>
      <c r="IC65" s="574">
        <v>0</v>
      </c>
      <c r="ID65" s="681">
        <v>1</v>
      </c>
      <c r="IE65" s="369">
        <v>0</v>
      </c>
      <c r="IF65" s="574">
        <v>1</v>
      </c>
      <c r="IG65" s="472">
        <f t="shared" si="6"/>
        <v>1</v>
      </c>
      <c r="IH65" s="609">
        <v>0.60215140225993169</v>
      </c>
      <c r="II65" s="694">
        <v>0.57382161625922801</v>
      </c>
      <c r="IJ65" s="695">
        <v>0.5059155153060082</v>
      </c>
      <c r="IK65" s="696">
        <v>0.63289048312174367</v>
      </c>
      <c r="IL65" s="696">
        <v>0.61147845015587232</v>
      </c>
      <c r="IM65" s="697">
        <v>0.54500201645328794</v>
      </c>
      <c r="IN65" s="599">
        <v>2</v>
      </c>
      <c r="IO65" s="600">
        <v>3</v>
      </c>
      <c r="IP65" s="601">
        <v>3</v>
      </c>
      <c r="IQ65" s="600">
        <v>24</v>
      </c>
      <c r="IR65" s="587">
        <v>37</v>
      </c>
      <c r="IS65" s="601">
        <v>61</v>
      </c>
      <c r="IT65" s="599">
        <v>3</v>
      </c>
      <c r="IU65" s="600">
        <v>19</v>
      </c>
      <c r="IV65" s="587">
        <v>30</v>
      </c>
      <c r="IW65" s="601">
        <v>26</v>
      </c>
      <c r="IX65" s="602">
        <v>75</v>
      </c>
      <c r="IY65" s="681">
        <v>1</v>
      </c>
      <c r="IZ65" s="603" t="s">
        <v>4066</v>
      </c>
      <c r="JA65" s="681">
        <v>2</v>
      </c>
      <c r="JB65" s="603" t="s">
        <v>4067</v>
      </c>
      <c r="JC65" s="681">
        <v>0</v>
      </c>
      <c r="JD65" s="430" t="s">
        <v>1188</v>
      </c>
      <c r="JE65" s="686" t="s">
        <v>1188</v>
      </c>
      <c r="JF65" s="557" t="s">
        <v>1188</v>
      </c>
      <c r="JG65" s="592" t="s">
        <v>1188</v>
      </c>
      <c r="JH65" s="763">
        <v>0</v>
      </c>
      <c r="JI65" s="683" t="s">
        <v>1188</v>
      </c>
      <c r="JJ65" s="684" t="s">
        <v>1188</v>
      </c>
      <c r="JK65" s="684" t="s">
        <v>1188</v>
      </c>
      <c r="JL65" s="764" t="s">
        <v>1188</v>
      </c>
      <c r="JM65" s="369">
        <v>0</v>
      </c>
      <c r="JN65" s="430" t="s">
        <v>1188</v>
      </c>
      <c r="JO65" s="430" t="s">
        <v>1188</v>
      </c>
      <c r="JP65" s="686" t="s">
        <v>1188</v>
      </c>
      <c r="JQ65" s="686" t="s">
        <v>1188</v>
      </c>
      <c r="JR65" s="592" t="s">
        <v>1188</v>
      </c>
      <c r="JS65" s="369">
        <v>0</v>
      </c>
      <c r="JT65" s="430" t="s">
        <v>1188</v>
      </c>
      <c r="JU65" s="686" t="s">
        <v>1188</v>
      </c>
      <c r="JV65" s="686" t="s">
        <v>1188</v>
      </c>
      <c r="JW65" s="592" t="s">
        <v>1188</v>
      </c>
      <c r="JX65" s="606">
        <v>0</v>
      </c>
      <c r="JY65" s="607" t="s">
        <v>1188</v>
      </c>
      <c r="JZ65" s="606" t="s">
        <v>1188</v>
      </c>
      <c r="KA65" s="606">
        <f t="shared" si="7"/>
        <v>0</v>
      </c>
      <c r="KB65" s="606"/>
      <c r="KC65" s="606"/>
      <c r="KD65" s="606"/>
      <c r="KE65" s="606"/>
      <c r="KF65" s="606">
        <f t="shared" si="8"/>
        <v>0</v>
      </c>
      <c r="KG65" s="606"/>
      <c r="KH65" s="606"/>
      <c r="KI65" s="606"/>
      <c r="KJ65" s="606"/>
      <c r="KK65" s="606">
        <v>1</v>
      </c>
      <c r="KL65" s="606">
        <v>1</v>
      </c>
      <c r="KM65" s="608">
        <f t="shared" si="9"/>
        <v>0.66598465442657473</v>
      </c>
      <c r="KN65" s="609">
        <v>0.82992327213287354</v>
      </c>
      <c r="KO65" s="609">
        <v>76.923080444335938</v>
      </c>
      <c r="KP65" s="610">
        <v>7</v>
      </c>
      <c r="KQ65" s="608">
        <f t="shared" si="10"/>
        <v>0.63369967937469485</v>
      </c>
      <c r="KR65" s="609">
        <v>0.66849839687347412</v>
      </c>
      <c r="KS65" s="609">
        <v>74.038459777832031</v>
      </c>
      <c r="KT65" s="610">
        <v>10</v>
      </c>
      <c r="KU65" s="610">
        <v>56</v>
      </c>
      <c r="KV65" s="563" t="s">
        <v>1237</v>
      </c>
      <c r="KW65" s="606" t="s">
        <v>4025</v>
      </c>
      <c r="KX65" s="700" t="str">
        <f t="shared" ca="1" si="11"/>
        <v>B</v>
      </c>
      <c r="KY65" s="701">
        <f t="shared" ca="1" si="12"/>
        <v>0.58596453465812548</v>
      </c>
      <c r="KZ65" s="702">
        <f t="shared" ca="1" si="13"/>
        <v>0.5076917647058824</v>
      </c>
      <c r="LA65" s="703">
        <f t="shared" ca="1" si="54"/>
        <v>0.78710476190476186</v>
      </c>
      <c r="LB65" s="703">
        <f t="shared" ca="1" si="92"/>
        <v>0.61905833333333338</v>
      </c>
      <c r="LC65" s="704">
        <f t="shared" ca="1" si="93"/>
        <v>0.43000327868852461</v>
      </c>
      <c r="LD65" s="696" cm="1">
        <f t="array" aca="1" ref="LD65" ca="1">INDIRECT(LD$203&amp;ROW())*LD$205</f>
        <v>4</v>
      </c>
      <c r="LE65" s="696" cm="1">
        <f t="array" aca="1" ref="LE65" ca="1">INDIRECT(LE$203&amp;ROW())*LE$205</f>
        <v>0</v>
      </c>
      <c r="LF65" s="696" cm="1">
        <f t="array" aca="1" ref="LF65" ca="1">INDIRECT(LF$203&amp;ROW())*LF$205</f>
        <v>8</v>
      </c>
      <c r="LG65" s="696" cm="1">
        <f t="array" aca="1" ref="LG65" ca="1">INDIRECT(LG$203&amp;ROW())*LG$205</f>
        <v>3</v>
      </c>
      <c r="LH65" s="696" cm="1">
        <f t="array" aca="1" ref="LH65" ca="1">INDIRECT(LH$203&amp;ROW())*LH$205</f>
        <v>3</v>
      </c>
      <c r="LI65" s="696" cm="1">
        <f t="array" aca="1" ref="LI65" ca="1">INDIRECT(LI$203&amp;ROW())*LI$205</f>
        <v>3</v>
      </c>
      <c r="LJ65" s="696" cm="1">
        <f t="array" aca="1" ref="LJ65" ca="1">INDIRECT(LJ$203&amp;ROW())*LJ$205</f>
        <v>3</v>
      </c>
      <c r="LK65" s="696" cm="1">
        <f t="array" aca="1" ref="LK65" ca="1">INDIRECT(LK$203&amp;ROW())*LK$205</f>
        <v>3</v>
      </c>
      <c r="LL65" s="696" cm="1">
        <f t="array" aca="1" ref="LL65" ca="1">INDIRECT(LL$203&amp;ROW())*LL$205</f>
        <v>3</v>
      </c>
      <c r="LM65" s="696" cm="1">
        <f t="array" aca="1" ref="LM65" ca="1">INDIRECT(LM$203&amp;ROW())*LM$205</f>
        <v>6</v>
      </c>
      <c r="LN65" s="696" cm="1">
        <f t="array" aca="1" ref="LN65" ca="1">INDIRECT(LN$203&amp;ROW())*LN$205</f>
        <v>3</v>
      </c>
      <c r="LO65" s="696" cm="1">
        <f t="array" aca="1" ref="LO65" ca="1">INDIRECT(LO$203&amp;ROW())*LO$205</f>
        <v>0</v>
      </c>
      <c r="LP65" s="696" cm="1">
        <f t="array" aca="1" ref="LP65" ca="1">INDIRECT(LP$203&amp;ROW())*LP$205</f>
        <v>0</v>
      </c>
      <c r="LQ65" s="696" cm="1">
        <f t="array" aca="1" ref="LQ65" ca="1">IF(INDIRECT(LQ$203&amp;ROW())="-",0,INDIRECT(LQ$203&amp;ROW())*LQ$205)</f>
        <v>4.1538000000000004</v>
      </c>
      <c r="LR65" s="696" cm="1">
        <f t="array" aca="1" ref="LR65" ca="1">INDIRECT(LR$203&amp;ROW())*LR$205</f>
        <v>0</v>
      </c>
      <c r="LS65" s="696" cm="1">
        <f t="array" aca="1" ref="LS65" ca="1">IF(INDIRECT(LS$203&amp;ROW())="-",0,INDIRECT(LS$203&amp;ROW())*LS$205)</f>
        <v>3.5291999999999994</v>
      </c>
      <c r="LT65" s="696" cm="1">
        <f t="array" aca="1" ref="LT65" ca="1">INDIRECT(LT$203&amp;ROW())*LT$205</f>
        <v>4</v>
      </c>
      <c r="LU65" s="696" cm="1">
        <f t="array" aca="1" ref="LU65" ca="1">INDIRECT(LU$203&amp;ROW())*LU$205</f>
        <v>2</v>
      </c>
      <c r="LV65" s="696" cm="1">
        <f t="array" aca="1" ref="LV65" ca="1">INDIRECT(LV$203&amp;ROW())*LV$205</f>
        <v>3</v>
      </c>
      <c r="LW65" s="696" cm="1">
        <f t="array" aca="1" ref="LW65" ca="1">INDIRECT(LW$203&amp;ROW())*LW$205</f>
        <v>2</v>
      </c>
      <c r="LX65" s="696" cm="1">
        <f t="array" aca="1" ref="LX65" ca="1">INDIRECT(LX$203&amp;ROW())*LX$205</f>
        <v>2</v>
      </c>
      <c r="LY65" s="696" cm="1">
        <f t="array" aca="1" ref="LY65" ca="1">IF(INDIRECT(LY$203&amp;ROW())="-",0,INDIRECT(LY$203&amp;ROW())*LY$205)</f>
        <v>3.8574000000000002</v>
      </c>
      <c r="LZ65" s="696" cm="1">
        <f t="array" aca="1" ref="LZ65" ca="1">INDIRECT(LZ$203&amp;ROW())*LZ$205</f>
        <v>2</v>
      </c>
      <c r="MA65" s="696" cm="1">
        <f t="array" aca="1" ref="MA65" ca="1">INDIRECT(MA$203&amp;ROW())*MA$205</f>
        <v>4</v>
      </c>
      <c r="MB65" s="696" cm="1">
        <f t="array" aca="1" ref="MB65" ca="1">INDIRECT(MB$203&amp;ROW())*MB$205</f>
        <v>4</v>
      </c>
      <c r="MC65" s="696" cm="1">
        <f t="array" aca="1" ref="MC65" ca="1">IF($MB65=0,0,INDIRECT(MC$203&amp;ROW())*MC$205)</f>
        <v>0.5</v>
      </c>
      <c r="MD65" s="696" cm="1">
        <f t="array" aca="1" ref="MD65" ca="1">IF($MB65=0,0,INDIRECT(MD$203&amp;ROW())*MD$205)</f>
        <v>0.5</v>
      </c>
      <c r="ME65" s="696" cm="1">
        <f t="array" aca="1" ref="ME65" ca="1">IF($MB65=0,0,INDIRECT(ME$203&amp;ROW())*ME$205)</f>
        <v>0</v>
      </c>
      <c r="MF65" s="696" cm="1">
        <f t="array" aca="1" ref="MF65" ca="1">IF($MB65=0,0,INDIRECT(MF$203&amp;ROW())*MF$205)</f>
        <v>0</v>
      </c>
      <c r="MG65" s="696" cm="1">
        <f t="array" aca="1" ref="MG65" ca="1">INDIRECT(MG$203&amp;ROW())*MG$205</f>
        <v>0</v>
      </c>
      <c r="MH65" s="696" cm="1">
        <f t="array" aca="1" ref="MH65" ca="1">IF($MG65=0,0,INDIRECT(MH$203&amp;ROW())*MH$205)</f>
        <v>0</v>
      </c>
      <c r="MI65" s="696" cm="1">
        <f t="array" aca="1" ref="MI65" ca="1">IF($MG65=0,0,INDIRECT(MI$203&amp;ROW())*MI$205)</f>
        <v>0</v>
      </c>
      <c r="MJ65" s="696" cm="1">
        <f t="array" aca="1" ref="MJ65" ca="1">INDIRECT(MJ$203&amp;ROW())*MJ$205</f>
        <v>0</v>
      </c>
      <c r="MK65" s="696" cm="1">
        <f t="array" aca="1" ref="MK65" ca="1">INDIRECT(MK$203&amp;ROW())*MK$205</f>
        <v>0</v>
      </c>
      <c r="ML65" s="696" cm="1">
        <f t="array" aca="1" ref="ML65" ca="1">INDIRECT(ML$203&amp;ROW())*ML$205</f>
        <v>0</v>
      </c>
      <c r="MM65" s="696" cm="1">
        <f t="array" aca="1" ref="MM65" ca="1">INDIRECT(MM$203&amp;ROW())*MM$205</f>
        <v>6</v>
      </c>
      <c r="MN65" s="696" cm="1">
        <f t="array" aca="1" ref="MN65" ca="1">INDIRECT(MN$203&amp;ROW())*MN$205</f>
        <v>0</v>
      </c>
      <c r="MO65" s="696" cm="1">
        <f t="array" aca="1" ref="MO65" ca="1">INDIRECT(MO$203&amp;ROW())*MO$205</f>
        <v>2</v>
      </c>
      <c r="MP65" s="696" cm="1">
        <f t="array" aca="1" ref="MP65" ca="1">INDIRECT(MP$203&amp;ROW())*MP$205</f>
        <v>2</v>
      </c>
      <c r="MQ65" s="696" cm="1">
        <f t="array" aca="1" ref="MQ65" ca="1">INDIRECT(MQ$203&amp;ROW())*MQ$205</f>
        <v>2</v>
      </c>
      <c r="MR65" s="696" cm="1">
        <f t="array" aca="1" ref="MR65" ca="1">INDIRECT(MR$203&amp;ROW())*MR$205</f>
        <v>2</v>
      </c>
      <c r="MS65" s="696" cm="1">
        <f t="array" aca="1" ref="MS65" ca="1">INDIRECT(MS$203&amp;ROW())*MS$205</f>
        <v>2</v>
      </c>
      <c r="MT65" s="696" cm="1">
        <f t="array" aca="1" ref="MT65" ca="1">INDIRECT(MT$203&amp;ROW())*MT$205</f>
        <v>3</v>
      </c>
      <c r="MU65" s="696" cm="1">
        <f t="array" aca="1" ref="MU65" ca="1">INDIRECT(MU$203&amp;ROW())*MU$205</f>
        <v>2</v>
      </c>
      <c r="MV65" s="696" cm="1">
        <f t="array" aca="1" ref="MV65" ca="1">IF(INDIRECT(MV$203&amp;ROW())="-",0,INDIRECT(MV$203&amp;ROW())*MV$205)</f>
        <v>5.2302</v>
      </c>
      <c r="MW65" s="696" cm="1">
        <f t="array" aca="1" ref="MW65" ca="1">INDIRECT(MW$203&amp;ROW())*MW$205</f>
        <v>0</v>
      </c>
      <c r="MX65" s="696" cm="1">
        <f t="array" aca="1" ref="MX65" ca="1">INDIRECT(MX$203&amp;ROW())*MX$205</f>
        <v>0</v>
      </c>
      <c r="MY65" s="696" cm="1">
        <f t="array" aca="1" ref="MY65" ca="1">INDIRECT(MY$203&amp;ROW())*MY$205</f>
        <v>0</v>
      </c>
      <c r="NA65" s="701">
        <f t="shared" si="16"/>
        <v>0.67542195121951221</v>
      </c>
      <c r="NB65" s="617">
        <f t="shared" si="17"/>
        <v>0.82772857142857148</v>
      </c>
      <c r="NC65" s="695">
        <f t="shared" si="18"/>
        <v>0.51099230769230775</v>
      </c>
      <c r="ND65" s="697">
        <f t="shared" si="19"/>
        <v>0.62487777777777775</v>
      </c>
      <c r="NE65" s="694">
        <f t="shared" si="20"/>
        <v>0.65975515202954238</v>
      </c>
      <c r="NF65" s="682" t="str">
        <f t="shared" si="21"/>
        <v>B</v>
      </c>
      <c r="NH65" s="606" t="s">
        <v>4025</v>
      </c>
      <c r="NI65" s="563" t="str">
        <f t="shared" si="22"/>
        <v>B</v>
      </c>
      <c r="NJ65" s="563" t="str">
        <f t="shared" si="23"/>
        <v>B</v>
      </c>
      <c r="NK65" s="563" t="str">
        <f t="shared" ca="1" si="24"/>
        <v>B</v>
      </c>
      <c r="NL65" s="563" t="str">
        <f t="shared" ca="1" si="25"/>
        <v>B</v>
      </c>
      <c r="NM65" s="563" t="str">
        <f t="shared" ca="1" si="26"/>
        <v>B</v>
      </c>
      <c r="NN65" s="563" t="str">
        <f t="shared" ca="1" si="55"/>
        <v>B</v>
      </c>
      <c r="NO65" s="563" t="str">
        <f t="shared" ca="1" si="56"/>
        <v>B</v>
      </c>
      <c r="NP65" s="606" t="str">
        <f t="shared" si="27"/>
        <v>-</v>
      </c>
      <c r="NQ65" s="682" t="str">
        <f t="shared" si="28"/>
        <v>-</v>
      </c>
      <c r="NR65" s="682" t="e">
        <f>IF(OR(AND(NI65="A",OR(NJ65="C",NJ65="D")),AND(NI65="A",OR(#REF!="C",#REF!="D")),AND(NI65="B",OR(NJ65="D",#REF!="D")),AND(OR(NI65="C",NI65="D"),OR(NJ65="A",NJ65="B")),AND(OR(NI65="C",NI65="D"),OR(#REF!="A",#REF!="B")),AND(OR(NJ65="A",#REF!="A",NJ65="B",#REF!="B"),OR(NP65="-",NQ65="-")),AND(OR(NJ65="C",#REF!="C",NJ65="D",#REF!="D"),NP65="Yes")),"Yes","-")</f>
        <v>#REF!</v>
      </c>
      <c r="NS65" s="607" t="s">
        <v>4068</v>
      </c>
      <c r="NT65" s="619">
        <f t="shared" si="29"/>
        <v>0.71740000000000004</v>
      </c>
      <c r="NU65" s="619">
        <f t="shared" si="30"/>
        <v>0.65975515202954238</v>
      </c>
      <c r="NV65" s="619">
        <f t="shared" ca="1" si="31"/>
        <v>0.58596453465812548</v>
      </c>
      <c r="NW65" s="619">
        <f t="shared" ca="1" si="57"/>
        <v>0.62648255397282526</v>
      </c>
      <c r="NX65" s="619">
        <f t="shared" ca="1" si="58"/>
        <v>0.66326354979929414</v>
      </c>
      <c r="NY65" s="620">
        <f t="shared" ca="1" si="59"/>
        <v>0.61968189511080518</v>
      </c>
      <c r="NZ65" s="620">
        <f t="shared" ca="1" si="60"/>
        <v>0.66876943628791308</v>
      </c>
      <c r="OA65" s="705" t="s">
        <v>1188</v>
      </c>
      <c r="OB65" s="706" t="s">
        <v>1188</v>
      </c>
      <c r="OC65" s="494"/>
      <c r="OE65" s="606" t="s">
        <v>4025</v>
      </c>
      <c r="OF65" s="700" t="str">
        <f t="shared" ca="1" si="32"/>
        <v>B</v>
      </c>
      <c r="OG65" s="701">
        <f t="shared" ca="1" si="61"/>
        <v>0.62648255397282526</v>
      </c>
      <c r="OH65" s="705">
        <f t="shared" ca="1" si="33"/>
        <v>0.62970608720173538</v>
      </c>
      <c r="OI65" s="696">
        <f t="shared" ca="1" si="34"/>
        <v>0.82670171944792981</v>
      </c>
      <c r="OJ65" s="696">
        <f t="shared" ca="1" si="35"/>
        <v>0.45826175983668793</v>
      </c>
      <c r="OK65" s="697">
        <f t="shared" ca="1" si="36"/>
        <v>0.5912606494049476</v>
      </c>
      <c r="OL65" s="696" cm="1">
        <f t="array" aca="1" ref="OL65" ca="1">INDIRECT(OL$203&amp;ROW())*OL$205</f>
        <v>0.74780000000000002</v>
      </c>
      <c r="OM65" s="696" cm="1">
        <f t="array" aca="1" ref="OM65" ca="1">INDIRECT(OM$203&amp;ROW())*OM$205</f>
        <v>0</v>
      </c>
      <c r="ON65" s="696" cm="1">
        <f t="array" aca="1" ref="ON65" ca="1">INDIRECT(ON$203&amp;ROW())*ON$205</f>
        <v>1.4561999999999999</v>
      </c>
      <c r="OO65" s="696" cm="1">
        <f t="array" aca="1" ref="OO65" ca="1">INDIRECT(OO$203&amp;ROW())*OO$205</f>
        <v>1.0790999999999999</v>
      </c>
      <c r="OP65" s="696" cm="1">
        <f t="array" aca="1" ref="OP65" ca="1">INDIRECT(OP$203&amp;ROW())*OP$205</f>
        <v>1.5831</v>
      </c>
      <c r="OQ65" s="696" cm="1">
        <f t="array" aca="1" ref="OQ65" ca="1">INDIRECT(OQ$203&amp;ROW())*OQ$205</f>
        <v>1.5849</v>
      </c>
      <c r="OR65" s="696" cm="1">
        <f t="array" aca="1" ref="OR65" ca="1">INDIRECT(OR$203&amp;ROW())*OR$205</f>
        <v>1.4141999999999999</v>
      </c>
      <c r="OS65" s="696" cm="1">
        <f t="array" aca="1" ref="OS65" ca="1">INDIRECT(OS$203&amp;ROW())*OS$205</f>
        <v>1.5387</v>
      </c>
      <c r="OT65" s="696" cm="1">
        <f t="array" aca="1" ref="OT65" ca="1">INDIRECT(OT$203&amp;ROW())*OT$205</f>
        <v>1.4727000000000001</v>
      </c>
      <c r="OU65" s="696" cm="1">
        <f t="array" aca="1" ref="OU65" ca="1">INDIRECT(OU$203&amp;ROW())*OU$205</f>
        <v>1.9304999999999999</v>
      </c>
      <c r="OV65" s="696" cm="1">
        <f t="array" aca="1" ref="OV65" ca="1">INDIRECT(OV$203&amp;ROW())*OV$205</f>
        <v>1.2161999999999999</v>
      </c>
      <c r="OW65" s="696" cm="1">
        <f t="array" aca="1" ref="OW65" ca="1">INDIRECT(OW$203&amp;ROW())*OW$205</f>
        <v>0</v>
      </c>
      <c r="OX65" s="696" cm="1">
        <f t="array" aca="1" ref="OX65" ca="1">INDIRECT(OX$203&amp;ROW())*OX$205</f>
        <v>0</v>
      </c>
      <c r="OY65" s="696" cm="1">
        <f t="array" aca="1" ref="OY65" ca="1">IF(INDIRECT(OY$203&amp;ROW())="-",0,INDIRECT(OY$203&amp;ROW())*OY$205)</f>
        <v>0.49132531000000002</v>
      </c>
      <c r="OZ65" s="696" cm="1">
        <f t="array" aca="1" ref="OZ65" ca="1">INDIRECT(OZ$203&amp;ROW())*OZ$205</f>
        <v>0</v>
      </c>
      <c r="PA65" s="696" cm="1">
        <f t="array" aca="1" ref="PA65" ca="1">IF(INDIRECT(PA$203&amp;ROW())="-",0,INDIRECT(PA$203&amp;ROW())*PA$205)</f>
        <v>0.51961587999999992</v>
      </c>
      <c r="PB65" s="705" cm="1">
        <f t="array" aca="1" ref="PB65" ca="1">INDIRECT(PB$203&amp;ROW())*PB$205</f>
        <v>1.5084</v>
      </c>
      <c r="PC65" s="696" cm="1">
        <f t="array" aca="1" ref="PC65" ca="1">INDIRECT(PC$203&amp;ROW())*PC$205</f>
        <v>1.3946000000000001</v>
      </c>
      <c r="PD65" s="696" cm="1">
        <f t="array" aca="1" ref="PD65" ca="1">INDIRECT(PD$203&amp;ROW())*PD$205</f>
        <v>2.2025999999999999</v>
      </c>
      <c r="PE65" s="696" cm="1">
        <f t="array" aca="1" ref="PE65" ca="1">INDIRECT(PE$203&amp;ROW())*PE$205</f>
        <v>1.28</v>
      </c>
      <c r="PF65" s="696" cm="1">
        <f t="array" aca="1" ref="PF65" ca="1">INDIRECT(PF$203&amp;ROW())*PF$205</f>
        <v>1.3308</v>
      </c>
      <c r="PG65" s="696" cm="1">
        <f t="array" aca="1" ref="PG65" ca="1">IF(INDIRECT(PG$203&amp;ROW())="-",0,INDIRECT(PG$203&amp;ROW())*PG$205)</f>
        <v>0.56253750000000002</v>
      </c>
      <c r="PH65" s="696" cm="1">
        <f t="array" aca="1" ref="PH65" ca="1">INDIRECT(PH$203&amp;ROW())*PH$205</f>
        <v>0.61699999999999999</v>
      </c>
      <c r="PI65" s="696" cm="1">
        <f t="array" aca="1" ref="PI65" ca="1">INDIRECT(PI$203&amp;ROW())*PI$205</f>
        <v>1.2145999999999999</v>
      </c>
      <c r="PJ65" s="696" cm="1">
        <f t="array" aca="1" ref="PJ65" ca="1">INDIRECT(PJ$203&amp;ROW())*PJ$205</f>
        <v>0.75980000000000003</v>
      </c>
      <c r="PK65" s="696" cm="1">
        <f t="array" aca="1" ref="PK65" ca="1">IF($PJ65=0,0,INDIRECT(PK$203&amp;ROW())*PK$205)</f>
        <v>0.52759999999999996</v>
      </c>
      <c r="PL65" s="696" cm="1">
        <f t="array" aca="1" ref="PL65" ca="1">IF($MPE65=0,0,INDIRECT(PL$203&amp;ROW())*PL$205)</f>
        <v>0</v>
      </c>
      <c r="PM65" s="696" cm="1">
        <f t="array" aca="1" ref="PM65" ca="1">IF($MPE65=0,0,INDIRECT(PM$203&amp;ROW())*PM$205)</f>
        <v>0</v>
      </c>
      <c r="PN65" s="696" cm="1">
        <f t="array" aca="1" ref="PN65" ca="1">IF($PJ65=0,0,INDIRECT(PN$203&amp;ROW())*PN$205)</f>
        <v>0</v>
      </c>
      <c r="PO65" s="696" cm="1">
        <f t="array" aca="1" ref="PO65" ca="1">INDIRECT(PO$203&amp;ROW())*PO$205</f>
        <v>0</v>
      </c>
      <c r="PP65" s="696" cm="1">
        <f t="array" aca="1" ref="PP65" ca="1">IF($PO65=0,0,INDIRECT(PP$203&amp;ROW())*PP$205)</f>
        <v>0</v>
      </c>
      <c r="PQ65" s="696" cm="1">
        <f t="array" aca="1" ref="PQ65" ca="1">IF($PO65=0,0,INDIRECT(PQ$203&amp;ROW())*PQ$205)</f>
        <v>0</v>
      </c>
      <c r="PR65" s="696" cm="1">
        <f t="array" aca="1" ref="PR65" ca="1">INDIRECT(PR$203&amp;ROW())*PR$205</f>
        <v>0</v>
      </c>
      <c r="PS65" s="696" cm="1">
        <f t="array" aca="1" ref="PS65" ca="1">INDIRECT(PS$203&amp;ROW())*PS$205</f>
        <v>0</v>
      </c>
      <c r="PT65" s="696" cm="1">
        <f t="array" aca="1" ref="PT65" ca="1">INDIRECT(PT$203&amp;ROW())*PT$205</f>
        <v>0</v>
      </c>
      <c r="PU65" s="696" cm="1">
        <f t="array" aca="1" ref="PU65" ca="1">INDIRECT(PU$203&amp;ROW())*PU$205</f>
        <v>1.7696999999999998</v>
      </c>
      <c r="PV65" s="696" cm="1">
        <f t="array" aca="1" ref="PV65" ca="1">INDIRECT(PV$203&amp;ROW())*PV$205</f>
        <v>0</v>
      </c>
      <c r="PW65" s="696" cm="1">
        <f t="array" aca="1" ref="PW65" ca="1">INDIRECT(PW$203&amp;ROW())*PW$205</f>
        <v>1.0658000000000001</v>
      </c>
      <c r="PX65" s="696" cm="1">
        <f t="array" aca="1" ref="PX65" ca="1">INDIRECT(PX$203&amp;ROW())*PX$205</f>
        <v>1.1714</v>
      </c>
      <c r="PY65" s="696" cm="1">
        <f t="array" aca="1" ref="PY65" ca="1">INDIRECT(PY$203&amp;ROW())*PY$205</f>
        <v>1.1866000000000001</v>
      </c>
      <c r="PZ65" s="696" cm="1">
        <f t="array" aca="1" ref="PZ65" ca="1">INDIRECT(PZ$203&amp;ROW())*PZ$205</f>
        <v>0.17430000000000001</v>
      </c>
      <c r="QA65" s="696" cm="1">
        <f t="array" aca="1" ref="QA65" ca="1">INDIRECT(QA$203&amp;ROW())*QA$205</f>
        <v>0.31659999999999999</v>
      </c>
      <c r="QB65" s="696" cm="1">
        <f t="array" aca="1" ref="QB65" ca="1">INDIRECT(QB$203&amp;ROW())*QB$205</f>
        <v>2.3948999999999998</v>
      </c>
      <c r="QC65" s="696" cm="1">
        <f t="array" aca="1" ref="QC65" ca="1">INDIRECT(QC$203&amp;ROW())*QC$205</f>
        <v>1.4259999999999999</v>
      </c>
      <c r="QD65" s="696" cm="1">
        <f t="array" aca="1" ref="QD65" ca="1">IF(INDIRECT(QD$203&amp;ROW())="-",0,INDIRECT(QD$203&amp;ROW())*QD$205)</f>
        <v>0.53531097000000005</v>
      </c>
      <c r="QE65" s="696" cm="1">
        <f t="array" aca="1" ref="QE65" ca="1">INDIRECT(QE$203&amp;ROW())*QE$205</f>
        <v>0</v>
      </c>
      <c r="QF65" s="696" cm="1">
        <f t="array" aca="1" ref="QF65" ca="1">INDIRECT(QF$203&amp;ROW())*QF$205</f>
        <v>0</v>
      </c>
      <c r="QG65" s="696" cm="1">
        <f t="array" aca="1" ref="QG65" ca="1">INDIRECT(QG$203&amp;ROW())*QG$205</f>
        <v>0</v>
      </c>
      <c r="QI65" s="606" t="s">
        <v>4025</v>
      </c>
      <c r="QJ65" s="700" t="str">
        <f t="shared" ca="1" si="37"/>
        <v>B</v>
      </c>
      <c r="QK65" s="701">
        <f t="shared" ca="1" si="62"/>
        <v>0.66326354979929414</v>
      </c>
      <c r="QL65" s="705">
        <f t="shared" ca="1" si="94"/>
        <v>0.78992192867863598</v>
      </c>
      <c r="QM65" s="696">
        <f t="shared" ca="1" si="95"/>
        <v>0.78941083298377479</v>
      </c>
      <c r="QN65" s="696">
        <f t="shared" ca="1" si="40"/>
        <v>0.47435239816933078</v>
      </c>
      <c r="QO65" s="697">
        <f t="shared" ca="1" si="41"/>
        <v>0.59936903936543462</v>
      </c>
      <c r="QP65" s="696" cm="1">
        <f t="array" aca="1" ref="QP65" ca="1">INDIRECT(QP$203&amp;ROW())*QP$205</f>
        <v>3.3451646745381883E-2</v>
      </c>
      <c r="QQ65" s="696" cm="1">
        <f t="array" aca="1" ref="QQ65" ca="1">INDIRECT(QQ$203&amp;ROW())*QQ$205</f>
        <v>0</v>
      </c>
      <c r="QR65" s="696" cm="1">
        <f t="array" aca="1" ref="QR65" ca="1">INDIRECT(QR$203&amp;ROW())*QR$205</f>
        <v>0.15089809664795908</v>
      </c>
      <c r="QS65" s="696" cm="1">
        <f t="array" aca="1" ref="QS65" ca="1">INDIRECT(QS$203&amp;ROW())*QS$205</f>
        <v>0.22471360933801068</v>
      </c>
      <c r="QT65" s="696" cm="1">
        <f t="array" aca="1" ref="QT65" ca="1">INDIRECT(QT$203&amp;ROW())*QT$205</f>
        <v>0.26232814414996541</v>
      </c>
      <c r="QU65" s="696" cm="1">
        <f t="array" aca="1" ref="QU65" ca="1">INDIRECT(QU$203&amp;ROW())*QU$205</f>
        <v>0.53329206883563263</v>
      </c>
      <c r="QV65" s="696" cm="1">
        <f t="array" aca="1" ref="QV65" ca="1">INDIRECT(QV$203&amp;ROW())*QV$205</f>
        <v>0.24117831443907087</v>
      </c>
      <c r="QW65" s="696" cm="1">
        <f t="array" aca="1" ref="QW65" ca="1">INDIRECT(QW$203&amp;ROW())*QW$205</f>
        <v>0.53099416374332975</v>
      </c>
      <c r="QX65" s="696" cm="1">
        <f t="array" aca="1" ref="QX65" ca="1">INDIRECT(QX$203&amp;ROW())*QX$205</f>
        <v>0.60640894423913805</v>
      </c>
      <c r="QY65" s="696" cm="1">
        <f t="array" aca="1" ref="QY65" ca="1">INDIRECT(QY$203&amp;ROW())*QY$205</f>
        <v>0.13540247513535897</v>
      </c>
      <c r="QZ65" s="696" cm="1">
        <f t="array" aca="1" ref="QZ65" ca="1">INDIRECT(QZ$203&amp;ROW())*QZ$205</f>
        <v>0.27613248380770827</v>
      </c>
      <c r="RA65" s="696" cm="1">
        <f t="array" aca="1" ref="RA65" ca="1">INDIRECT(RA$203&amp;ROW())*RA$205</f>
        <v>0</v>
      </c>
      <c r="RB65" s="696" cm="1">
        <f t="array" aca="1" ref="RB65" ca="1">INDIRECT(RB$203&amp;ROW())*RB$205</f>
        <v>0</v>
      </c>
      <c r="RC65" s="696" cm="1">
        <f t="array" aca="1" ref="RC65" ca="1">IF(INDIRECT(RC$203&amp;ROW())="-",0,INDIRECT(RC$203&amp;ROW())*RC$205)</f>
        <v>5.8089934288403228E-2</v>
      </c>
      <c r="RD65" s="696" cm="1">
        <f t="array" aca="1" ref="RD65" ca="1">INDIRECT(RD$203&amp;ROW())*RD$205</f>
        <v>0</v>
      </c>
      <c r="RE65" s="696" cm="1">
        <f t="array" aca="1" ref="RE65" ca="1">IF(INDIRECT(RE$203&amp;ROW())="-",0,INDIRECT(RE$203&amp;ROW())*RE$205)</f>
        <v>3.7226613170325842E-2</v>
      </c>
      <c r="RF65" s="705" cm="1">
        <f t="array" aca="1" ref="RF65" ca="1">INDIRECT(RF$203&amp;ROW())*RF$205</f>
        <v>0.10613798880649605</v>
      </c>
      <c r="RG65" s="696" cm="1">
        <f t="array" aca="1" ref="RG65" ca="1">INDIRECT(RG$203&amp;ROW())*RG$205</f>
        <v>0.27650466908360405</v>
      </c>
      <c r="RH65" s="696" cm="1">
        <f t="array" aca="1" ref="RH65" ca="1">INDIRECT(RH$203&amp;ROW())*RH$205</f>
        <v>8.7581521170816884E-2</v>
      </c>
      <c r="RI65" s="696" cm="1">
        <f t="array" aca="1" ref="RI65" ca="1">INDIRECT(RI$203&amp;ROW())*RI$205</f>
        <v>0.21539378250062202</v>
      </c>
      <c r="RJ65" s="696" cm="1">
        <f t="array" aca="1" ref="RJ65" ca="1">INDIRECT(RJ$203&amp;ROW())*RJ$205</f>
        <v>0.12226723336432462</v>
      </c>
      <c r="RK65" s="696" cm="1">
        <f t="array" aca="1" ref="RK65" ca="1">IF(INDIRECT(RK$203&amp;ROW())="-",0,INDIRECT(RK$203&amp;ROW())*RK$205)</f>
        <v>3.8845045913939141E-2</v>
      </c>
      <c r="RL65" s="696" cm="1">
        <f t="array" aca="1" ref="RL65" ca="1">INDIRECT(RL$203&amp;ROW())*RL$205</f>
        <v>0.11262003659234653</v>
      </c>
      <c r="RM65" s="696" cm="1">
        <f t="array" aca="1" ref="RM65" ca="1">INDIRECT(RM$203&amp;ROW())*RM$205</f>
        <v>2.9987460729532761E-2</v>
      </c>
      <c r="RN65" s="696" cm="1">
        <f t="array" aca="1" ref="RN65" ca="1">INDIRECT(RN$203&amp;ROW())*RN$205</f>
        <v>9.3820613050938681E-2</v>
      </c>
      <c r="RO65" s="696" cm="1">
        <f t="array" aca="1" ref="RO65" ca="1">IF($RN65=0,0,INDIRECT(RO$203&amp;ROW())*RO$205)</f>
        <v>7.0312542939625605E-2</v>
      </c>
      <c r="RP65" s="696" cm="1">
        <f t="array" aca="1" ref="RP65" ca="1">IF($RN65=0,0,INDIRECT(RP$203&amp;ROW())*RP$205)</f>
        <v>9.7715867439664539E-2</v>
      </c>
      <c r="RQ65" s="696" cm="1">
        <f t="array" aca="1" ref="RQ65" ca="1">IF($RN65=0,0,INDIRECT(RQ$203&amp;ROW())*RQ$205)</f>
        <v>0</v>
      </c>
      <c r="RR65" s="696" cm="1">
        <f t="array" aca="1" ref="RR65" ca="1">IF($RN65=0,0,INDIRECT(RR$203&amp;ROW())*RR$205)</f>
        <v>0</v>
      </c>
      <c r="RS65" s="696" cm="1">
        <f t="array" aca="1" ref="RS65" ca="1">INDIRECT(RS$203&amp;ROW())*RS$205</f>
        <v>0</v>
      </c>
      <c r="RT65" s="696" cm="1">
        <f t="array" aca="1" ref="RT65" ca="1">IF($RS65=0,0,INDIRECT(RT$203&amp;ROW())*RT$205)</f>
        <v>0</v>
      </c>
      <c r="RU65" s="696" cm="1">
        <f t="array" aca="1" ref="RU65" ca="1">IF($RS65=0,0,INDIRECT(RU$203&amp;ROW())*RU$205)</f>
        <v>0</v>
      </c>
      <c r="RV65" s="696" cm="1">
        <f t="array" aca="1" ref="RV65" ca="1">INDIRECT(RV$203&amp;ROW())*RV$205</f>
        <v>0</v>
      </c>
      <c r="RW65" s="696" cm="1">
        <f t="array" aca="1" ref="RW65" ca="1">INDIRECT(RW$203&amp;ROW())*RW$205</f>
        <v>0</v>
      </c>
      <c r="RX65" s="696" cm="1">
        <f t="array" aca="1" ref="RX65" ca="1">INDIRECT(RX$203&amp;ROW())*RX$205</f>
        <v>0</v>
      </c>
      <c r="RY65" s="696" cm="1">
        <f t="array" aca="1" ref="RY65" ca="1">INDIRECT(RY$203&amp;ROW())*RY$205</f>
        <v>8.4396695370290389E-2</v>
      </c>
      <c r="RZ65" s="696" cm="1">
        <f t="array" aca="1" ref="RZ65" ca="1">INDIRECT(RZ$203&amp;ROW())*RZ$205</f>
        <v>0</v>
      </c>
      <c r="SA65" s="696" cm="1">
        <f t="array" aca="1" ref="SA65" ca="1">INDIRECT(SA$203&amp;ROW())*SA$205</f>
        <v>0.20458618579029147</v>
      </c>
      <c r="SB65" s="696" cm="1">
        <f t="array" aca="1" ref="SB65" ca="1">INDIRECT(SB$203&amp;ROW())*SB$205</f>
        <v>4.7124126502052749E-2</v>
      </c>
      <c r="SC65" s="696" cm="1">
        <f t="array" aca="1" ref="SC65" ca="1">INDIRECT(SC$203&amp;ROW())*SC$205</f>
        <v>5.4291606235991073E-2</v>
      </c>
      <c r="SD65" s="696" cm="1">
        <f t="array" aca="1" ref="SD65" ca="1">INDIRECT(SD$203&amp;ROW())*SD$205</f>
        <v>0.3072993885784252</v>
      </c>
      <c r="SE65" s="696" cm="1">
        <f t="array" aca="1" ref="SE65" ca="1">INDIRECT(SE$203&amp;ROW())*SE$205</f>
        <v>0.2585618210787391</v>
      </c>
      <c r="SF65" s="696" cm="1">
        <f t="array" aca="1" ref="SF65" ca="1">INDIRECT(SF$203&amp;ROW())*SF$205</f>
        <v>0.19835664972334499</v>
      </c>
      <c r="SG65" s="696" cm="1">
        <f t="array" aca="1" ref="SG65" ca="1">INDIRECT(SG$203&amp;ROW())*SG$205</f>
        <v>7.4767843909269882E-2</v>
      </c>
      <c r="SH65" s="696" cm="1">
        <f t="array" aca="1" ref="SH65" ca="1">IF(INDIRECT(SH$203&amp;ROW())="-",0,INDIRECT(SH$203&amp;ROW())*SH$205)</f>
        <v>6.8585406253267811E-2</v>
      </c>
      <c r="SI65" s="696" cm="1">
        <f t="array" aca="1" ref="SI65" ca="1">INDIRECT(SI$203&amp;ROW())*SI$205</f>
        <v>0</v>
      </c>
      <c r="SJ65" s="696" cm="1">
        <f t="array" aca="1" ref="SJ65" ca="1">INDIRECT(SJ$203&amp;ROW())*SJ$205</f>
        <v>0</v>
      </c>
      <c r="SK65" s="696" cm="1">
        <f t="array" aca="1" ref="SK65" ca="1">INDIRECT(SK$203&amp;ROW())*SK$205</f>
        <v>0</v>
      </c>
      <c r="SN65" s="606" t="s">
        <v>4025</v>
      </c>
      <c r="SO65" s="707" cm="1">
        <f t="array" aca="1" ref="SO65" ca="1">INDIRECT(SO$203&amp;ROW())*SO$205</f>
        <v>1</v>
      </c>
      <c r="SP65" s="707" cm="1">
        <f t="array" aca="1" ref="SP65" ca="1">INDIRECT(SP$203&amp;ROW())*SP$205</f>
        <v>0</v>
      </c>
      <c r="SQ65" s="707" cm="1">
        <f t="array" aca="1" ref="SQ65" ca="1">INDIRECT(SQ$203&amp;ROW())*SQ$205</f>
        <v>2</v>
      </c>
      <c r="SR65" s="707" cm="1">
        <f t="array" aca="1" ref="SR65" ca="1">INDIRECT(SR$203&amp;ROW())*SR$205</f>
        <v>3</v>
      </c>
      <c r="SS65" s="707" cm="1">
        <f t="array" aca="1" ref="SS65" ca="1">INDIRECT(SS$203&amp;ROW())*SS$205</f>
        <v>3</v>
      </c>
      <c r="ST65" s="707" cm="1">
        <f t="array" aca="1" ref="ST65" ca="1">INDIRECT(ST$203&amp;ROW())*ST$205</f>
        <v>3</v>
      </c>
      <c r="SU65" s="707" cm="1">
        <f t="array" aca="1" ref="SU65" ca="1">INDIRECT(SU$203&amp;ROW())*SU$205</f>
        <v>3</v>
      </c>
      <c r="SV65" s="707" cm="1">
        <f t="array" aca="1" ref="SV65" ca="1">INDIRECT(SV$203&amp;ROW())*SV$205</f>
        <v>3</v>
      </c>
      <c r="SW65" s="707" cm="1">
        <f t="array" aca="1" ref="SW65" ca="1">INDIRECT(SW$203&amp;ROW())*SW$205</f>
        <v>3</v>
      </c>
      <c r="SX65" s="707" cm="1">
        <f t="array" aca="1" ref="SX65" ca="1">INDIRECT(SX$203&amp;ROW())*SX$205</f>
        <v>3</v>
      </c>
      <c r="SY65" s="707" cm="1">
        <f t="array" aca="1" ref="SY65" ca="1">INDIRECT(SY$203&amp;ROW())*SY$205</f>
        <v>3</v>
      </c>
      <c r="SZ65" s="707" cm="1">
        <f t="array" aca="1" ref="SZ65" ca="1">INDIRECT(SZ$203&amp;ROW())*SZ$205</f>
        <v>0</v>
      </c>
      <c r="TA65" s="707" cm="1">
        <f t="array" aca="1" ref="TA65" ca="1">INDIRECT(TA$203&amp;ROW())*TA$205</f>
        <v>0</v>
      </c>
      <c r="TB65" s="696" cm="1">
        <f t="array" aca="1" ref="TB65" ca="1">IF(INDIRECT(TB$203&amp;ROW())="-",0,INDIRECT(TB$203&amp;ROW())*TB$205)</f>
        <v>0.69230000000000003</v>
      </c>
      <c r="TC65" s="707" cm="1">
        <f t="array" aca="1" ref="TC65" ca="1">INDIRECT(TC$203&amp;ROW())*TC$205</f>
        <v>0</v>
      </c>
      <c r="TD65" s="696" cm="1">
        <f t="array" aca="1" ref="TD65" ca="1">IF(INDIRECT(TD$203&amp;ROW())="-",0,INDIRECT(TD$203&amp;ROW())*TD$205)</f>
        <v>0.58819999999999995</v>
      </c>
      <c r="TE65" s="732" cm="1">
        <f t="array" aca="1" ref="TE65" ca="1">INDIRECT(TE$203&amp;ROW())*TE$205</f>
        <v>2</v>
      </c>
      <c r="TF65" s="707" cm="1">
        <f t="array" aca="1" ref="TF65" ca="1">INDIRECT(TF$203&amp;ROW())*TF$205</f>
        <v>2</v>
      </c>
      <c r="TG65" s="707" cm="1">
        <f t="array" aca="1" ref="TG65" ca="1">INDIRECT(TG$203&amp;ROW())*TG$205</f>
        <v>3</v>
      </c>
      <c r="TH65" s="707" cm="1">
        <f t="array" aca="1" ref="TH65" ca="1">INDIRECT(TH$203&amp;ROW())*TH$205</f>
        <v>2</v>
      </c>
      <c r="TI65" s="707" cm="1">
        <f t="array" aca="1" ref="TI65" ca="1">INDIRECT(TI$203&amp;ROW())*TI$205</f>
        <v>2</v>
      </c>
      <c r="TJ65" s="696" cm="1">
        <f t="array" aca="1" ref="TJ65" ca="1">IF(INDIRECT(TJ$203&amp;ROW())="-",0,INDIRECT(TJ$203&amp;ROW())*TJ$205)</f>
        <v>0.64290000000000003</v>
      </c>
      <c r="TK65" s="707" cm="1">
        <f t="array" aca="1" ref="TK65" ca="1">INDIRECT(TK$203&amp;ROW())*TK$205</f>
        <v>1</v>
      </c>
      <c r="TL65" s="707" cm="1">
        <f t="array" aca="1" ref="TL65" ca="1">INDIRECT(TL$203&amp;ROW())*TL$205</f>
        <v>2</v>
      </c>
      <c r="TM65" s="707" cm="1">
        <f t="array" aca="1" ref="TM65" ca="1">INDIRECT(TM$203&amp;ROW())*TM$205</f>
        <v>1</v>
      </c>
      <c r="TN65" s="707" cm="1">
        <f t="array" aca="1" ref="TN65" ca="1">IF($TM65=0,0,INDIRECT(TN$203&amp;ROW())*TN$205)</f>
        <v>1</v>
      </c>
      <c r="TO65" s="707" cm="1">
        <f t="array" aca="1" ref="TO65" ca="1">IF($TM65=0,0,INDIRECT(TO$203&amp;ROW())*TO$205)</f>
        <v>1</v>
      </c>
      <c r="TP65" s="707" cm="1">
        <f t="array" aca="1" ref="TP65" ca="1">IF($TM65=0,0,INDIRECT(TP$203&amp;ROW())*TP$205)</f>
        <v>0</v>
      </c>
      <c r="TQ65" s="707" cm="1">
        <f t="array" aca="1" ref="TQ65" ca="1">IF($TM65=0,0,INDIRECT(TQ$203&amp;ROW())*TQ$205)</f>
        <v>0</v>
      </c>
      <c r="TR65" s="707" cm="1">
        <f t="array" aca="1" ref="TR65" ca="1">INDIRECT(TR$203&amp;ROW())*TR$205</f>
        <v>0</v>
      </c>
      <c r="TS65" s="707" cm="1">
        <f t="array" aca="1" ref="TS65" ca="1">IF($TR65=0,0,INDIRECT(TS$203&amp;ROW())*TS$205)</f>
        <v>0</v>
      </c>
      <c r="TT65" s="707" cm="1">
        <f t="array" aca="1" ref="TT65" ca="1">IF($TR65=0,0,INDIRECT(TT$203&amp;ROW())*TT$205)</f>
        <v>0</v>
      </c>
      <c r="TU65" s="707" cm="1">
        <f t="array" aca="1" ref="TU65" ca="1">INDIRECT(TU$203&amp;ROW())*TU$205</f>
        <v>0</v>
      </c>
      <c r="TV65" s="707" cm="1">
        <f t="array" aca="1" ref="TV65" ca="1">INDIRECT(TV$203&amp;ROW())*TV$205</f>
        <v>0</v>
      </c>
      <c r="TW65" s="707" cm="1">
        <f t="array" aca="1" ref="TW65" ca="1">INDIRECT(TW$203&amp;ROW())*TW$205</f>
        <v>0</v>
      </c>
      <c r="TX65" s="707" cm="1">
        <f t="array" aca="1" ref="TX65" ca="1">INDIRECT(TX$203&amp;ROW())*TX$205</f>
        <v>3</v>
      </c>
      <c r="TY65" s="707" cm="1">
        <f t="array" aca="1" ref="TY65" ca="1">INDIRECT(TY$203&amp;ROW())*TY$205</f>
        <v>0</v>
      </c>
      <c r="TZ65" s="707" cm="1">
        <f t="array" aca="1" ref="TZ65" ca="1">INDIRECT(TZ$203&amp;ROW())*TZ$205</f>
        <v>2</v>
      </c>
      <c r="UA65" s="707" cm="1">
        <f t="array" aca="1" ref="UA65" ca="1">INDIRECT(UA$203&amp;ROW())*UA$205</f>
        <v>2</v>
      </c>
      <c r="UB65" s="707" cm="1">
        <f t="array" aca="1" ref="UB65" ca="1">INDIRECT(UB$203&amp;ROW())*UB$205</f>
        <v>2</v>
      </c>
      <c r="UC65" s="707" cm="1">
        <f t="array" aca="1" ref="UC65" ca="1">INDIRECT(UC$203&amp;ROW())*UC$205</f>
        <v>1</v>
      </c>
      <c r="UD65" s="707" cm="1">
        <f t="array" aca="1" ref="UD65" ca="1">INDIRECT(UD$203&amp;ROW())*UD$205</f>
        <v>1</v>
      </c>
      <c r="UE65" s="707" cm="1">
        <f t="array" aca="1" ref="UE65" ca="1">INDIRECT(UE$203&amp;ROW())*UE$205</f>
        <v>3</v>
      </c>
      <c r="UF65" s="707" cm="1">
        <f t="array" aca="1" ref="UF65" ca="1">INDIRECT(UF$203&amp;ROW())*UF$205</f>
        <v>2</v>
      </c>
      <c r="UG65" s="696" cm="1">
        <f t="array" aca="1" ref="UG65" ca="1">IF(INDIRECT(UG$203&amp;ROW())="-",0,INDIRECT(UG$203&amp;ROW())*UG$205)</f>
        <v>0.87170000000000003</v>
      </c>
      <c r="UH65" s="707" cm="1">
        <f t="array" aca="1" ref="UH65" ca="1">INDIRECT(UH$203&amp;ROW())*UH$205</f>
        <v>0</v>
      </c>
      <c r="UI65" s="707" cm="1">
        <f t="array" aca="1" ref="UI65" ca="1">INDIRECT(UI$203&amp;ROW())*UI$205</f>
        <v>0</v>
      </c>
      <c r="UJ65" s="707" cm="1">
        <f t="array" aca="1" ref="UJ65" ca="1">INDIRECT(UJ$203&amp;ROW())*UJ$205</f>
        <v>0</v>
      </c>
      <c r="UM65" s="606" t="s">
        <v>4025</v>
      </c>
      <c r="UN65" s="616">
        <f t="shared" ca="1" si="113"/>
        <v>0.18720310219966924</v>
      </c>
      <c r="UO65" s="616">
        <f t="shared" ca="1" si="113"/>
        <v>-0.6225347970107441</v>
      </c>
      <c r="UP65" s="616">
        <f t="shared" ca="1" si="113"/>
        <v>1.190315493832806</v>
      </c>
      <c r="UQ65" s="616">
        <f t="shared" ca="1" si="113"/>
        <v>0.29355872991449461</v>
      </c>
      <c r="UR65" s="616">
        <f t="shared" ca="1" si="113"/>
        <v>1.0502465449096676</v>
      </c>
      <c r="US65" s="616">
        <f t="shared" ca="1" si="113"/>
        <v>0.41305213694811815</v>
      </c>
      <c r="UT65" s="616">
        <f t="shared" ca="1" si="113"/>
        <v>0.30690415393182785</v>
      </c>
      <c r="UU65" s="616">
        <f t="shared" ca="1" si="113"/>
        <v>0.53359975015917405</v>
      </c>
      <c r="UV65" s="616">
        <f t="shared" ca="1" si="113"/>
        <v>0.44410973870643028</v>
      </c>
      <c r="UW65" s="616">
        <f t="shared" ca="1" si="113"/>
        <v>0.6421874155054268</v>
      </c>
      <c r="UX65" s="616">
        <f t="shared" ca="1" si="113"/>
        <v>0.28247365722383649</v>
      </c>
      <c r="UY65" s="616">
        <f t="shared" ca="1" si="113"/>
        <v>-0.67270887390575207</v>
      </c>
      <c r="UZ65" s="616">
        <f t="shared" ca="1" si="113"/>
        <v>-0.80238258590915801</v>
      </c>
      <c r="VA65" s="616">
        <f t="shared" ca="1" si="113"/>
        <v>0.56272021859277321</v>
      </c>
      <c r="VB65" s="616">
        <f t="shared" ca="1" si="113"/>
        <v>-0.76400504167427041</v>
      </c>
      <c r="VC65" s="616">
        <f t="shared" ca="1" si="113"/>
        <v>0.10501031254549802</v>
      </c>
      <c r="VD65" s="616">
        <f t="shared" ca="1" si="114"/>
        <v>0.85304819841956248</v>
      </c>
      <c r="VE65" s="616">
        <f t="shared" ca="1" si="114"/>
        <v>3.9909080070471406E-2</v>
      </c>
      <c r="VF65" s="616">
        <f t="shared" ca="1" si="114"/>
        <v>0.95807256683723563</v>
      </c>
      <c r="VG65" s="616">
        <f t="shared" ca="1" si="114"/>
        <v>1.2788179585372306</v>
      </c>
      <c r="VH65" s="616">
        <f t="shared" ca="1" si="114"/>
        <v>-0.12784420028857393</v>
      </c>
      <c r="VI65" s="616">
        <f t="shared" ca="1" si="114"/>
        <v>0.28959589527687224</v>
      </c>
      <c r="VJ65" s="616">
        <f t="shared" ca="1" si="114"/>
        <v>1.1038721171937993</v>
      </c>
      <c r="VK65" s="616">
        <f t="shared" ca="1" si="114"/>
        <v>0.83678976492872159</v>
      </c>
      <c r="VL65" s="616">
        <f t="shared" ca="1" si="114"/>
        <v>1.1863766389476611</v>
      </c>
      <c r="VM65" s="616">
        <f t="shared" ca="1" si="114"/>
        <v>1.7393845659645861</v>
      </c>
      <c r="VN65" s="616">
        <f t="shared" ca="1" si="114"/>
        <v>1.5883663456229635</v>
      </c>
      <c r="VO65" s="616">
        <f t="shared" ca="1" si="114"/>
        <v>-0.42150866262694142</v>
      </c>
      <c r="VP65" s="616">
        <f t="shared" ca="1" si="114"/>
        <v>-0.46221149066820022</v>
      </c>
      <c r="VQ65" s="616">
        <f t="shared" ca="1" si="114"/>
        <v>-0.77889442244162177</v>
      </c>
      <c r="VR65" s="616">
        <f t="shared" ca="1" si="110"/>
        <v>-0.64202286734458469</v>
      </c>
      <c r="VS65" s="616">
        <f t="shared" ca="1" si="107"/>
        <v>-0.40481357988865657</v>
      </c>
      <c r="VT65" s="616">
        <f t="shared" ca="1" si="107"/>
        <v>-0.3878135405833677</v>
      </c>
      <c r="VU65" s="616">
        <f t="shared" ca="1" si="107"/>
        <v>-0.82130507758946303</v>
      </c>
      <c r="VV65" s="616">
        <f t="shared" ca="1" si="107"/>
        <v>-0.64337789451099625</v>
      </c>
      <c r="VW65" s="616">
        <f t="shared" ca="1" si="107"/>
        <v>0.66845613582062358</v>
      </c>
      <c r="VX65" s="616">
        <f t="shared" ca="1" si="107"/>
        <v>-0.78524029103755877</v>
      </c>
      <c r="VY65" s="616">
        <f t="shared" ca="1" si="107"/>
        <v>0.70583605694264007</v>
      </c>
      <c r="VZ65" s="616">
        <f t="shared" ca="1" si="107"/>
        <v>0.68442622420316401</v>
      </c>
      <c r="WA65" s="616">
        <f t="shared" ca="1" si="107"/>
        <v>0.92808016936885662</v>
      </c>
      <c r="WB65" s="616">
        <f t="shared" ca="1" si="107"/>
        <v>0.33435322352896929</v>
      </c>
      <c r="WC65" s="616">
        <f t="shared" ca="1" si="107"/>
        <v>0.47817673461028487</v>
      </c>
      <c r="WD65" s="616">
        <f t="shared" ca="1" si="104"/>
        <v>1.1315684290219801</v>
      </c>
      <c r="WE65" s="616">
        <f t="shared" ca="1" si="104"/>
        <v>0.67426644196529939</v>
      </c>
      <c r="WF65" s="616">
        <f t="shared" ca="1" si="104"/>
        <v>0.94480467510584099</v>
      </c>
      <c r="WG65" s="616">
        <f t="shared" ca="1" si="87"/>
        <v>-1.008197359876486</v>
      </c>
      <c r="WH65" s="616">
        <f t="shared" ca="1" si="87"/>
        <v>-1.0816125322340113</v>
      </c>
      <c r="WI65" s="627">
        <f t="shared" ca="1" si="76"/>
        <v>-0.9831420375936909</v>
      </c>
      <c r="WL65" s="606" t="s">
        <v>4025</v>
      </c>
      <c r="WM65" s="700" t="str">
        <f t="shared" ca="1" si="63"/>
        <v>B</v>
      </c>
      <c r="WN65" s="479">
        <f t="shared" ca="1" si="64"/>
        <v>0.61968189511080518</v>
      </c>
      <c r="WO65" s="495">
        <f t="shared" ca="1" si="97"/>
        <v>0.68174721753877277</v>
      </c>
      <c r="WP65" s="458">
        <f t="shared" ca="1" si="97"/>
        <v>0.76110485876311895</v>
      </c>
      <c r="WQ65" s="458">
        <f t="shared" ca="1" si="97"/>
        <v>0.48603387378551971</v>
      </c>
      <c r="WR65" s="459">
        <f t="shared" ca="1" si="97"/>
        <v>0.54984163035580935</v>
      </c>
      <c r="WS65" s="495">
        <f t="shared" ca="1" si="65"/>
        <v>0.18856662170877217</v>
      </c>
      <c r="WT65" s="458">
        <f t="shared" ca="1" si="66"/>
        <v>0.50308755378845016</v>
      </c>
      <c r="WU65" s="458">
        <f t="shared" ca="1" si="67"/>
        <v>0.32947685064474452</v>
      </c>
      <c r="WV65" s="459">
        <f t="shared" ca="1" si="68"/>
        <v>2.4312948918524039E-2</v>
      </c>
      <c r="WW65" s="484">
        <f t="shared" ca="1" si="115"/>
        <v>0.13999047982491267</v>
      </c>
      <c r="WX65" s="484">
        <f t="shared" ca="1" si="115"/>
        <v>-0.37545073607717977</v>
      </c>
      <c r="WY65" s="484">
        <f t="shared" ca="1" si="115"/>
        <v>0.86666871105966603</v>
      </c>
      <c r="WZ65" s="484">
        <f t="shared" ca="1" si="115"/>
        <v>0.10559307515024371</v>
      </c>
      <c r="XA65" s="484">
        <f t="shared" ca="1" si="115"/>
        <v>0.5542151017488316</v>
      </c>
      <c r="XB65" s="484">
        <f t="shared" ca="1" si="115"/>
        <v>0.21821544394969081</v>
      </c>
      <c r="XC65" s="484">
        <f t="shared" ca="1" si="115"/>
        <v>0.14467461816346364</v>
      </c>
      <c r="XD65" s="484">
        <f t="shared" ca="1" si="115"/>
        <v>0.27368331185664035</v>
      </c>
      <c r="XE65" s="484">
        <f t="shared" ca="1" si="115"/>
        <v>0.21801347073098662</v>
      </c>
      <c r="XF65" s="484">
        <f t="shared" ca="1" si="115"/>
        <v>0.41324760187774212</v>
      </c>
      <c r="XG65" s="484">
        <f t="shared" ca="1" si="115"/>
        <v>0.1145148206385433</v>
      </c>
      <c r="XH65" s="484">
        <f t="shared" ca="1" si="115"/>
        <v>-0.33958343954762366</v>
      </c>
      <c r="XI65" s="484">
        <f t="shared" ca="1" si="115"/>
        <v>-0.56078518929191046</v>
      </c>
      <c r="XJ65" s="484">
        <f t="shared" ca="1" si="115"/>
        <v>0.39936253913529113</v>
      </c>
      <c r="XK65" s="484">
        <f t="shared" ca="1" si="115"/>
        <v>-0.54267278110123429</v>
      </c>
      <c r="XL65" s="484">
        <f t="shared" ca="1" si="115"/>
        <v>9.276611010269295E-2</v>
      </c>
      <c r="XM65" s="484">
        <f t="shared" ca="1" si="116"/>
        <v>0.64336895124803395</v>
      </c>
      <c r="XN65" s="484">
        <f t="shared" ca="1" si="116"/>
        <v>2.7828601533139714E-2</v>
      </c>
      <c r="XO65" s="484">
        <f t="shared" ca="1" si="116"/>
        <v>0.70341687857189839</v>
      </c>
      <c r="XP65" s="484">
        <f t="shared" ca="1" si="116"/>
        <v>0.81844349346382761</v>
      </c>
      <c r="XQ65" s="484">
        <f t="shared" ca="1" si="116"/>
        <v>-8.50675308720171E-2</v>
      </c>
      <c r="XR65" s="484">
        <f t="shared" ca="1" si="116"/>
        <v>0.25339640836726318</v>
      </c>
      <c r="XS65" s="484">
        <f t="shared" ca="1" si="116"/>
        <v>0.68108909630857417</v>
      </c>
      <c r="XT65" s="484">
        <f t="shared" ca="1" si="116"/>
        <v>0.50818242424121263</v>
      </c>
      <c r="XU65" s="484">
        <f t="shared" ca="1" si="116"/>
        <v>0.90140897027243294</v>
      </c>
      <c r="XV65" s="484">
        <f t="shared" ca="1" si="116"/>
        <v>0.91769929700291553</v>
      </c>
      <c r="XW65" s="484">
        <f t="shared" ca="1" si="116"/>
        <v>1.0251316394650607</v>
      </c>
      <c r="XX65" s="484">
        <f t="shared" ca="1" si="116"/>
        <v>-0.20379943838012618</v>
      </c>
      <c r="XY65" s="484">
        <f t="shared" ca="1" si="116"/>
        <v>-0.24303080179333969</v>
      </c>
      <c r="XZ65" s="484">
        <f t="shared" ca="1" si="116"/>
        <v>-0.56968338057380219</v>
      </c>
      <c r="YA65" s="484">
        <f t="shared" ca="1" si="111"/>
        <v>-0.43779539324227229</v>
      </c>
      <c r="YB65" s="484">
        <f t="shared" ca="1" si="108"/>
        <v>-0.21272953623148902</v>
      </c>
      <c r="YC65" s="484">
        <f t="shared" ca="1" si="108"/>
        <v>-0.17304240180829866</v>
      </c>
      <c r="YD65" s="484">
        <f t="shared" ca="1" si="108"/>
        <v>-0.6068623218308542</v>
      </c>
      <c r="YE65" s="484">
        <f t="shared" ca="1" si="108"/>
        <v>-0.46342509741627064</v>
      </c>
      <c r="YF65" s="484">
        <f t="shared" ca="1" si="108"/>
        <v>0.39432227452058582</v>
      </c>
      <c r="YG65" s="484">
        <f t="shared" ca="1" si="108"/>
        <v>-0.54699838673676349</v>
      </c>
      <c r="YH65" s="484">
        <f t="shared" ca="1" si="108"/>
        <v>0.3761400347447329</v>
      </c>
      <c r="YI65" s="484">
        <f t="shared" ca="1" si="108"/>
        <v>0.40086843951579315</v>
      </c>
      <c r="YJ65" s="484">
        <f t="shared" ca="1" si="108"/>
        <v>0.55062996448654267</v>
      </c>
      <c r="YK65" s="484">
        <f t="shared" ca="1" si="108"/>
        <v>5.8277766861099353E-2</v>
      </c>
      <c r="YL65" s="484">
        <f t="shared" ca="1" si="108"/>
        <v>0.15139075417761619</v>
      </c>
      <c r="YM65" s="484">
        <f t="shared" ca="1" si="105"/>
        <v>0.90333107688824665</v>
      </c>
      <c r="YN65" s="484">
        <f t="shared" ca="1" si="105"/>
        <v>0.48075197312125845</v>
      </c>
      <c r="YO65" s="484">
        <f t="shared" ca="1" si="105"/>
        <v>0.5802045509824969</v>
      </c>
      <c r="YP65" s="484">
        <f t="shared" ca="1" si="89"/>
        <v>-0.53716755334219179</v>
      </c>
      <c r="YQ65" s="484">
        <f t="shared" ca="1" si="89"/>
        <v>-0.78352011835031787</v>
      </c>
      <c r="YR65" s="484">
        <f t="shared" ca="1" si="79"/>
        <v>-0.73715989978774943</v>
      </c>
      <c r="YU65" s="606" t="s">
        <v>4025</v>
      </c>
      <c r="YV65" s="700" t="str">
        <f t="shared" ca="1" si="49"/>
        <v>B</v>
      </c>
      <c r="YW65" s="479">
        <f t="shared" ca="1" si="69"/>
        <v>0.66876943628791308</v>
      </c>
      <c r="YX65" s="495">
        <f t="shared" ca="1" si="99"/>
        <v>0.81417230475807811</v>
      </c>
      <c r="YY65" s="458">
        <f t="shared" ca="1" si="99"/>
        <v>0.74343879185332595</v>
      </c>
      <c r="YZ65" s="458">
        <f t="shared" ca="1" si="99"/>
        <v>0.43355374150355785</v>
      </c>
      <c r="ZA65" s="459">
        <f t="shared" ca="1" si="99"/>
        <v>0.68391290703669061</v>
      </c>
      <c r="ZB65" s="495">
        <f t="shared" ca="1" si="70"/>
        <v>0.31468579513006983</v>
      </c>
      <c r="ZC65" s="458">
        <f t="shared" ca="1" si="71"/>
        <v>0.47568797793401096</v>
      </c>
      <c r="ZD65" s="458">
        <f t="shared" ca="1" si="72"/>
        <v>0.32536812344993077</v>
      </c>
      <c r="ZE65" s="459">
        <f t="shared" ca="1" si="73"/>
        <v>5.2391502176872141E-2</v>
      </c>
      <c r="ZF65" s="484">
        <f t="shared" ca="1" si="117"/>
        <v>6.2622520444229578E-3</v>
      </c>
      <c r="ZG65" s="484">
        <f t="shared" ca="1" si="117"/>
        <v>-7.9385408814590788E-2</v>
      </c>
      <c r="ZH65" s="484">
        <f t="shared" ca="1" si="117"/>
        <v>8.9808171214972948E-2</v>
      </c>
      <c r="ZI65" s="484">
        <f t="shared" ca="1" si="117"/>
        <v>2.1988880583922777E-2</v>
      </c>
      <c r="ZJ65" s="484">
        <f t="shared" ca="1" si="117"/>
        <v>9.1836409008688807E-2</v>
      </c>
      <c r="ZK65" s="484">
        <f t="shared" ca="1" si="117"/>
        <v>7.3425809550013654E-2</v>
      </c>
      <c r="ZL65" s="484">
        <f t="shared" ca="1" si="117"/>
        <v>2.4672875513209128E-2</v>
      </c>
      <c r="ZM65" s="484">
        <f t="shared" ca="1" si="117"/>
        <v>9.4446117703140112E-2</v>
      </c>
      <c r="ZN65" s="484">
        <f t="shared" ca="1" si="117"/>
        <v>8.9770705925095284E-2</v>
      </c>
      <c r="ZO65" s="484">
        <f t="shared" ca="1" si="117"/>
        <v>2.8984588520071332E-2</v>
      </c>
      <c r="ZP65" s="484">
        <f t="shared" ca="1" si="117"/>
        <v>2.6000050859821721E-2</v>
      </c>
      <c r="ZQ65" s="484">
        <f t="shared" ca="1" si="117"/>
        <v>-1.1497069191506403E-2</v>
      </c>
      <c r="ZR65" s="484">
        <f t="shared" ca="1" si="117"/>
        <v>-4.5981105838852197E-2</v>
      </c>
      <c r="ZS65" s="484">
        <f t="shared" ca="1" si="117"/>
        <v>4.7217074275328751E-2</v>
      </c>
      <c r="ZT65" s="484">
        <f t="shared" ca="1" si="117"/>
        <v>-2.7291061507312073E-2</v>
      </c>
      <c r="ZU65" s="484">
        <f t="shared" ca="1" si="117"/>
        <v>6.6460018429552355E-3</v>
      </c>
      <c r="ZV65" s="484">
        <f t="shared" ca="1" si="118"/>
        <v>4.5270410067628573E-2</v>
      </c>
      <c r="ZW65" s="484">
        <f t="shared" ca="1" si="118"/>
        <v>5.5175234891583769E-3</v>
      </c>
      <c r="ZX65" s="484">
        <f t="shared" ca="1" si="118"/>
        <v>2.7969817598544739E-2</v>
      </c>
      <c r="ZY65" s="484">
        <f t="shared" ca="1" si="118"/>
        <v>0.13772471860952887</v>
      </c>
      <c r="ZZ65" s="484">
        <f t="shared" ca="1" si="118"/>
        <v>-7.8155783354792625E-3</v>
      </c>
      <c r="AAA65" s="484">
        <f t="shared" ca="1" si="118"/>
        <v>1.7497847019005152E-2</v>
      </c>
      <c r="AAB65" s="484">
        <f t="shared" ca="1" si="118"/>
        <v>0.12431811823163672</v>
      </c>
      <c r="AAC65" s="484">
        <f t="shared" ca="1" si="118"/>
        <v>1.2546600107337495E-2</v>
      </c>
      <c r="AAD65" s="484">
        <f t="shared" ca="1" si="118"/>
        <v>0.1113065835753817</v>
      </c>
      <c r="AAE65" s="484">
        <f t="shared" ca="1" si="118"/>
        <v>0.12230055198290701</v>
      </c>
      <c r="AAF65" s="484">
        <f t="shared" ca="1" si="118"/>
        <v>0.15520859527451789</v>
      </c>
      <c r="AAG65" s="484">
        <f t="shared" ca="1" si="118"/>
        <v>-4.3018323338477257E-2</v>
      </c>
      <c r="AAH65" s="484">
        <f t="shared" ca="1" si="118"/>
        <v>-3.8008707897835295E-2</v>
      </c>
      <c r="AAI65" s="484">
        <f t="shared" ca="1" si="118"/>
        <v>-6.0338538063910964E-2</v>
      </c>
      <c r="AAJ65" s="484">
        <f t="shared" ca="1" si="112"/>
        <v>-5.2025335368730337E-2</v>
      </c>
      <c r="AAK65" s="484">
        <f t="shared" ca="1" si="109"/>
        <v>-3.3183772310049216E-2</v>
      </c>
      <c r="AAL65" s="484">
        <f t="shared" ca="1" si="109"/>
        <v>-1.741238539122681E-2</v>
      </c>
      <c r="AAM65" s="484">
        <f t="shared" ca="1" si="109"/>
        <v>-2.189532836791554E-2</v>
      </c>
      <c r="AAN65" s="484">
        <f t="shared" ca="1" si="109"/>
        <v>-6.1359063816095079E-2</v>
      </c>
      <c r="AAO65" s="484">
        <f t="shared" ca="1" si="109"/>
        <v>1.8805162954418208E-2</v>
      </c>
      <c r="AAP65" s="484">
        <f t="shared" ca="1" si="109"/>
        <v>-2.8906649957960041E-2</v>
      </c>
      <c r="AAQ65" s="484">
        <f t="shared" ca="1" si="109"/>
        <v>7.2202153341576855E-2</v>
      </c>
      <c r="AAR65" s="484">
        <f t="shared" ca="1" si="109"/>
        <v>1.612649398533611E-2</v>
      </c>
      <c r="AAS65" s="484">
        <f t="shared" ca="1" si="109"/>
        <v>2.5193481555402932E-2</v>
      </c>
      <c r="AAT65" s="484">
        <f t="shared" ca="1" si="109"/>
        <v>0.1027465411596778</v>
      </c>
      <c r="AAU65" s="484">
        <f t="shared" ca="1" si="109"/>
        <v>0.12363824729832018</v>
      </c>
      <c r="AAV65" s="484">
        <f t="shared" ca="1" si="106"/>
        <v>7.4818040837836219E-2</v>
      </c>
      <c r="AAW65" s="484">
        <f t="shared" ca="1" si="106"/>
        <v>2.5206724043060142E-2</v>
      </c>
      <c r="AAX65" s="484">
        <f t="shared" ca="1" si="106"/>
        <v>7.4337286305060007E-2</v>
      </c>
      <c r="AAY65" s="484">
        <f t="shared" ca="1" si="91"/>
        <v>-0.12312049482031152</v>
      </c>
      <c r="AAZ65" s="484">
        <f t="shared" ca="1" si="91"/>
        <v>-0.11856365915979221</v>
      </c>
      <c r="ABA65" s="484">
        <f t="shared" ca="1" si="82"/>
        <v>-0.10451532592333997</v>
      </c>
    </row>
    <row r="66" spans="1:729" ht="15" customHeight="1" x14ac:dyDescent="0.35">
      <c r="A66" s="498">
        <v>64</v>
      </c>
      <c r="B66" s="628"/>
      <c r="C66" s="606" t="s">
        <v>4069</v>
      </c>
      <c r="D66" s="629">
        <v>276</v>
      </c>
      <c r="E66" s="630" t="s">
        <v>6</v>
      </c>
      <c r="F66" s="631" t="s">
        <v>1351</v>
      </c>
      <c r="G66" s="632">
        <v>83783.945000000007</v>
      </c>
      <c r="H66" s="504">
        <v>4033546.3406564551</v>
      </c>
      <c r="I66" s="505">
        <v>48520</v>
      </c>
      <c r="J66" s="633" t="s">
        <v>4070</v>
      </c>
      <c r="K66" s="507">
        <v>2</v>
      </c>
      <c r="L66" s="508" t="s">
        <v>4071</v>
      </c>
      <c r="M66" s="817">
        <v>25</v>
      </c>
      <c r="N66" s="818">
        <v>0.85240000000000005</v>
      </c>
      <c r="O66" s="819">
        <v>0.73529999999999995</v>
      </c>
      <c r="P66" s="820">
        <v>0.88560000000000005</v>
      </c>
      <c r="Q66" s="821">
        <v>0.93620000000000003</v>
      </c>
      <c r="R66" s="818">
        <v>0.75</v>
      </c>
      <c r="S66" s="822">
        <v>0.87649999999999995</v>
      </c>
      <c r="T66" s="822">
        <v>0.93059999999999998</v>
      </c>
      <c r="U66" s="822">
        <v>0.84057999999999999</v>
      </c>
      <c r="V66" s="822">
        <v>0.66930000000000001</v>
      </c>
      <c r="W66" s="633" t="s">
        <v>4072</v>
      </c>
      <c r="X66" s="516" t="s">
        <v>4073</v>
      </c>
      <c r="Y66" s="517">
        <v>3</v>
      </c>
      <c r="Z66" s="517">
        <v>3</v>
      </c>
      <c r="AA66" s="865" t="s">
        <v>4074</v>
      </c>
      <c r="AB66" s="903">
        <v>2019</v>
      </c>
      <c r="AC66" s="369">
        <v>1</v>
      </c>
      <c r="AD66" s="572" t="s">
        <v>4075</v>
      </c>
      <c r="AE66" s="817">
        <v>1</v>
      </c>
      <c r="AF66" s="751" t="s">
        <v>4076</v>
      </c>
      <c r="AG66" s="578" t="s">
        <v>4077</v>
      </c>
      <c r="AH66" s="647">
        <v>2</v>
      </c>
      <c r="AI66" s="647">
        <v>7</v>
      </c>
      <c r="AJ66" s="647">
        <v>2017</v>
      </c>
      <c r="AK66" s="752" t="s">
        <v>4078</v>
      </c>
      <c r="AL66" s="750" t="s">
        <v>4079</v>
      </c>
      <c r="AM66" s="650">
        <v>1</v>
      </c>
      <c r="AN66" s="647">
        <v>1</v>
      </c>
      <c r="AO66" s="647">
        <v>1</v>
      </c>
      <c r="AP66" s="647">
        <v>1</v>
      </c>
      <c r="AQ66" s="647">
        <v>1</v>
      </c>
      <c r="AR66" s="647">
        <v>1</v>
      </c>
      <c r="AS66" s="647">
        <v>1</v>
      </c>
      <c r="AT66" s="647">
        <v>1</v>
      </c>
      <c r="AU66" s="657">
        <v>1</v>
      </c>
      <c r="AV66" s="904" t="s">
        <v>4080</v>
      </c>
      <c r="AW66" s="796" t="s">
        <v>4081</v>
      </c>
      <c r="AX66" s="753">
        <v>2</v>
      </c>
      <c r="AY66" s="908" t="s">
        <v>4080</v>
      </c>
      <c r="AZ66" s="769">
        <v>2</v>
      </c>
      <c r="BA66" s="905" t="s">
        <v>4082</v>
      </c>
      <c r="BB66" s="727" t="s">
        <v>4083</v>
      </c>
      <c r="BC66" s="906" t="s">
        <v>4084</v>
      </c>
      <c r="BD66" s="727" t="s">
        <v>1607</v>
      </c>
      <c r="BE66" s="727" t="s">
        <v>1317</v>
      </c>
      <c r="BF66" s="727">
        <v>3</v>
      </c>
      <c r="BG66" s="727">
        <v>1999</v>
      </c>
      <c r="BH66" s="727" t="s">
        <v>1197</v>
      </c>
      <c r="BI66" s="727">
        <v>1</v>
      </c>
      <c r="BJ66" s="727">
        <v>2</v>
      </c>
      <c r="BK66" s="727" t="s">
        <v>1324</v>
      </c>
      <c r="BL66" s="727" t="s">
        <v>1257</v>
      </c>
      <c r="BM66" s="842" t="s">
        <v>4080</v>
      </c>
      <c r="BN66" s="647">
        <v>1949</v>
      </c>
      <c r="BO66" s="651" t="s">
        <v>1188</v>
      </c>
      <c r="BP66" s="647" t="s">
        <v>1188</v>
      </c>
      <c r="BQ66" s="647">
        <v>0</v>
      </c>
      <c r="BR66" s="647" t="s">
        <v>1188</v>
      </c>
      <c r="BS66" s="647" t="s">
        <v>1188</v>
      </c>
      <c r="BT66" s="647" t="s">
        <v>1188</v>
      </c>
      <c r="BU66" s="647" t="s">
        <v>1188</v>
      </c>
      <c r="BV66" s="648" t="s">
        <v>1188</v>
      </c>
      <c r="BW66" s="846" t="s">
        <v>4085</v>
      </c>
      <c r="BX66" s="650">
        <v>1990</v>
      </c>
      <c r="BY66" s="647" t="s">
        <v>1611</v>
      </c>
      <c r="BZ66" s="651" t="s">
        <v>1612</v>
      </c>
      <c r="CA66" s="647">
        <v>2</v>
      </c>
      <c r="CB66" s="647" t="s">
        <v>1214</v>
      </c>
      <c r="CC66" s="798" t="s">
        <v>4086</v>
      </c>
      <c r="CD66" s="652">
        <v>2006</v>
      </c>
      <c r="CE66" s="647">
        <v>3</v>
      </c>
      <c r="CF66" s="647">
        <v>3</v>
      </c>
      <c r="CG66" s="633" t="s">
        <v>4087</v>
      </c>
      <c r="CH66" s="647">
        <v>1992</v>
      </c>
      <c r="CI66" s="647">
        <v>1952</v>
      </c>
      <c r="CJ66" s="647">
        <v>3</v>
      </c>
      <c r="CK66" s="651" t="s">
        <v>4088</v>
      </c>
      <c r="CL66" s="651" t="s">
        <v>4089</v>
      </c>
      <c r="CM66" s="647">
        <v>2</v>
      </c>
      <c r="CN66" s="647" t="s">
        <v>1214</v>
      </c>
      <c r="CO66" s="798" t="s">
        <v>4090</v>
      </c>
      <c r="CP66" s="647">
        <v>2004</v>
      </c>
      <c r="CQ66" s="647">
        <v>3</v>
      </c>
      <c r="CR66" s="650">
        <v>3</v>
      </c>
      <c r="CS66" s="846" t="s">
        <v>4091</v>
      </c>
      <c r="CT66" s="647">
        <v>1999</v>
      </c>
      <c r="CU66" s="648">
        <v>3</v>
      </c>
      <c r="CV66" s="846" t="s">
        <v>4092</v>
      </c>
      <c r="CW66" s="647">
        <v>2005</v>
      </c>
      <c r="CX66" s="657">
        <v>2</v>
      </c>
      <c r="CY66" s="863" t="s">
        <v>4093</v>
      </c>
      <c r="CZ66" s="647">
        <v>2002</v>
      </c>
      <c r="DA66" s="657">
        <v>3</v>
      </c>
      <c r="DB66" s="723">
        <v>6371200</v>
      </c>
      <c r="DC66" s="753">
        <v>3</v>
      </c>
      <c r="DD66" s="659" t="s">
        <v>1493</v>
      </c>
      <c r="DE66" s="648">
        <v>2018</v>
      </c>
      <c r="DF66" s="854" t="s">
        <v>3726</v>
      </c>
      <c r="DG66" s="855" t="s">
        <v>3727</v>
      </c>
      <c r="DH66" s="852">
        <v>2</v>
      </c>
      <c r="DI66" s="856" t="s">
        <v>1214</v>
      </c>
      <c r="DJ66" s="730" t="s">
        <v>4094</v>
      </c>
      <c r="DK66" s="850">
        <v>2006</v>
      </c>
      <c r="DL66" s="850">
        <v>3</v>
      </c>
      <c r="DM66" s="851">
        <v>2</v>
      </c>
      <c r="DN66" s="790" t="s">
        <v>4095</v>
      </c>
      <c r="DO66" s="791" t="s">
        <v>4096</v>
      </c>
      <c r="DP66" s="825">
        <v>2</v>
      </c>
      <c r="DQ66" s="900" t="s">
        <v>1214</v>
      </c>
      <c r="DR66" s="847" t="s">
        <v>4097</v>
      </c>
      <c r="DS66" s="753">
        <v>2006</v>
      </c>
      <c r="DT66" s="753">
        <v>3</v>
      </c>
      <c r="DU66" s="657">
        <v>2</v>
      </c>
      <c r="DV66" s="651" t="s">
        <v>4098</v>
      </c>
      <c r="DW66" s="730" t="s">
        <v>4099</v>
      </c>
      <c r="DX66" s="647">
        <v>2006</v>
      </c>
      <c r="DY66" s="647">
        <v>3</v>
      </c>
      <c r="DZ66" s="650">
        <v>2</v>
      </c>
      <c r="EA66" s="771" t="s">
        <v>4100</v>
      </c>
      <c r="EB66" s="506" t="s">
        <v>4101</v>
      </c>
      <c r="EC66" s="647">
        <v>2</v>
      </c>
      <c r="ED66" s="668" t="s">
        <v>1214</v>
      </c>
      <c r="EE66" s="647">
        <v>1999</v>
      </c>
      <c r="EF66" s="647">
        <v>3</v>
      </c>
      <c r="EG66" s="650" t="s">
        <v>1505</v>
      </c>
      <c r="EH66" s="648" t="s">
        <v>1221</v>
      </c>
      <c r="EI66" s="551" t="s">
        <v>4102</v>
      </c>
      <c r="EJ66" s="651" t="s">
        <v>1190</v>
      </c>
      <c r="EK66" s="647" t="s">
        <v>1188</v>
      </c>
      <c r="EL66" s="647" t="s">
        <v>1188</v>
      </c>
      <c r="EM66" s="669" t="s">
        <v>1188</v>
      </c>
      <c r="EN66" s="647" t="s">
        <v>4103</v>
      </c>
      <c r="EO66" s="651" t="s">
        <v>4104</v>
      </c>
      <c r="EP66" s="556">
        <v>1</v>
      </c>
      <c r="EQ66" s="556" t="s">
        <v>1262</v>
      </c>
      <c r="ER66" s="557" t="s">
        <v>4105</v>
      </c>
      <c r="ES66" s="556">
        <v>2014</v>
      </c>
      <c r="ET66" s="556">
        <v>3</v>
      </c>
      <c r="EU66" s="671">
        <v>1</v>
      </c>
      <c r="EV66" s="672"/>
      <c r="EW66" s="673"/>
      <c r="EX66" s="674"/>
      <c r="EY66" s="631" t="s">
        <v>1188</v>
      </c>
      <c r="EZ66" s="631" t="s">
        <v>1188</v>
      </c>
      <c r="FA66" s="675"/>
      <c r="FB66" s="648">
        <v>0</v>
      </c>
      <c r="FC66" s="676" t="s">
        <v>1700</v>
      </c>
      <c r="FD66" s="647" t="s">
        <v>1012</v>
      </c>
      <c r="FE66" s="648"/>
      <c r="FF66" s="652" t="s">
        <v>1379</v>
      </c>
      <c r="FG66" s="563" t="s">
        <v>1701</v>
      </c>
      <c r="FH66" s="631" t="str">
        <f t="shared" si="0"/>
        <v>A</v>
      </c>
      <c r="FI66" s="677">
        <f t="shared" si="1"/>
        <v>3.3666666666666667</v>
      </c>
      <c r="FJ66" s="678">
        <f t="shared" si="2"/>
        <v>3.6</v>
      </c>
      <c r="FK66" s="679">
        <f t="shared" si="3"/>
        <v>3.5</v>
      </c>
      <c r="FL66" s="680">
        <f t="shared" si="4"/>
        <v>3</v>
      </c>
      <c r="FM66" s="681">
        <v>2</v>
      </c>
      <c r="FN66" s="430">
        <v>2009</v>
      </c>
      <c r="FO66" s="686" t="s">
        <v>4106</v>
      </c>
      <c r="FP66" s="557" t="s">
        <v>4107</v>
      </c>
      <c r="FQ66" s="430">
        <v>1</v>
      </c>
      <c r="FR66" s="682" t="s">
        <v>1126</v>
      </c>
      <c r="FS66" s="369">
        <v>2</v>
      </c>
      <c r="FT66" s="430">
        <v>2017</v>
      </c>
      <c r="FU66" s="572" t="s">
        <v>4108</v>
      </c>
      <c r="FV66" s="369">
        <v>2</v>
      </c>
      <c r="FW66" s="430">
        <v>2017</v>
      </c>
      <c r="FX66" s="572" t="s">
        <v>4109</v>
      </c>
      <c r="FY66" s="369">
        <v>2</v>
      </c>
      <c r="FZ66" s="430">
        <v>2017</v>
      </c>
      <c r="GA66" s="686" t="s">
        <v>4110</v>
      </c>
      <c r="GB66" s="572" t="s">
        <v>4111</v>
      </c>
      <c r="GC66" s="369">
        <v>2</v>
      </c>
      <c r="GD66" s="430">
        <v>2019</v>
      </c>
      <c r="GE66" s="686" t="s">
        <v>4112</v>
      </c>
      <c r="GF66" s="572" t="s">
        <v>4113</v>
      </c>
      <c r="GG66" s="369">
        <v>2</v>
      </c>
      <c r="GH66" s="430">
        <v>2017</v>
      </c>
      <c r="GI66" s="686" t="s">
        <v>4114</v>
      </c>
      <c r="GJ66" s="572" t="s">
        <v>4115</v>
      </c>
      <c r="GK66" s="369">
        <v>2</v>
      </c>
      <c r="GL66" s="430">
        <v>1994</v>
      </c>
      <c r="GM66" s="686" t="s">
        <v>4116</v>
      </c>
      <c r="GN66" s="572" t="s">
        <v>4117</v>
      </c>
      <c r="GO66" s="878">
        <v>1</v>
      </c>
      <c r="GP66" s="578" t="s">
        <v>4118</v>
      </c>
      <c r="GQ66" s="879">
        <v>1</v>
      </c>
      <c r="GR66" s="879">
        <v>1</v>
      </c>
      <c r="GS66" s="879">
        <v>1</v>
      </c>
      <c r="GT66" s="880">
        <v>0</v>
      </c>
      <c r="GU66" s="715">
        <v>1</v>
      </c>
      <c r="GV66" s="578" t="s">
        <v>4118</v>
      </c>
      <c r="GW66" s="879">
        <v>1</v>
      </c>
      <c r="GX66" s="880">
        <v>1</v>
      </c>
      <c r="GY66" s="884">
        <v>0</v>
      </c>
      <c r="GZ66" s="717" t="s">
        <v>1188</v>
      </c>
      <c r="HA66" s="583" t="s">
        <v>1293</v>
      </c>
      <c r="HB66" s="584">
        <v>1</v>
      </c>
      <c r="HC66" s="585">
        <v>2</v>
      </c>
      <c r="HD66" s="586" t="s">
        <v>4119</v>
      </c>
      <c r="HE66" s="471" t="s">
        <v>4120</v>
      </c>
      <c r="HF66" s="587">
        <v>1977</v>
      </c>
      <c r="HG66" s="587">
        <v>2009</v>
      </c>
      <c r="HH66" s="588">
        <v>2</v>
      </c>
      <c r="HI66" s="586" t="s">
        <v>4121</v>
      </c>
      <c r="HJ66" s="471" t="s">
        <v>4122</v>
      </c>
      <c r="HK66" s="691">
        <v>2016</v>
      </c>
      <c r="HL66" s="692">
        <v>2</v>
      </c>
      <c r="HM66" s="591" t="s">
        <v>4123</v>
      </c>
      <c r="HN66" s="592">
        <v>2005</v>
      </c>
      <c r="HO66" s="681" t="s">
        <v>1188</v>
      </c>
      <c r="HP66" s="574" t="s">
        <v>1188</v>
      </c>
      <c r="HQ66" s="472" t="str">
        <f t="shared" si="5"/>
        <v>-</v>
      </c>
      <c r="HR66" s="593" t="s">
        <v>1188</v>
      </c>
      <c r="HS66" s="574" t="s">
        <v>1188</v>
      </c>
      <c r="HT66" s="574" t="s">
        <v>1188</v>
      </c>
      <c r="HU66" s="574" t="s">
        <v>1188</v>
      </c>
      <c r="HV66" s="574" t="s">
        <v>1188</v>
      </c>
      <c r="HW66" s="574" t="s">
        <v>1188</v>
      </c>
      <c r="HX66" s="574" t="s">
        <v>1188</v>
      </c>
      <c r="HY66" s="574" t="s">
        <v>1188</v>
      </c>
      <c r="HZ66" s="574" t="s">
        <v>1188</v>
      </c>
      <c r="IA66" s="574" t="s">
        <v>1188</v>
      </c>
      <c r="IB66" s="574" t="s">
        <v>1188</v>
      </c>
      <c r="IC66" s="574" t="s">
        <v>1188</v>
      </c>
      <c r="ID66" s="681" t="s">
        <v>1188</v>
      </c>
      <c r="IE66" s="369" t="s">
        <v>1188</v>
      </c>
      <c r="IF66" s="574" t="s">
        <v>1188</v>
      </c>
      <c r="IG66" s="472" t="str">
        <f t="shared" si="6"/>
        <v>-</v>
      </c>
      <c r="IH66" s="609">
        <v>0.83631084891401075</v>
      </c>
      <c r="II66" s="694">
        <v>0.79421333731954302</v>
      </c>
      <c r="IJ66" s="695">
        <v>0.74807438492445799</v>
      </c>
      <c r="IK66" s="696">
        <v>0.7311742833062651</v>
      </c>
      <c r="IL66" s="696">
        <v>0.86397546633434708</v>
      </c>
      <c r="IM66" s="697">
        <v>0.83362921471310147</v>
      </c>
      <c r="IN66" s="599">
        <v>3</v>
      </c>
      <c r="IO66" s="600">
        <v>1</v>
      </c>
      <c r="IP66" s="601">
        <v>1</v>
      </c>
      <c r="IQ66" s="600">
        <v>39</v>
      </c>
      <c r="IR66" s="587">
        <v>55</v>
      </c>
      <c r="IS66" s="601">
        <v>94</v>
      </c>
      <c r="IT66" s="599">
        <v>3</v>
      </c>
      <c r="IU66" s="600">
        <v>22</v>
      </c>
      <c r="IV66" s="587">
        <v>30</v>
      </c>
      <c r="IW66" s="601">
        <v>28</v>
      </c>
      <c r="IX66" s="602">
        <v>80</v>
      </c>
      <c r="IY66" s="681">
        <v>1</v>
      </c>
      <c r="IZ66" s="603" t="s">
        <v>4124</v>
      </c>
      <c r="JA66" s="681">
        <v>2</v>
      </c>
      <c r="JB66" s="603" t="s">
        <v>4125</v>
      </c>
      <c r="JC66" s="681">
        <v>2</v>
      </c>
      <c r="JD66" s="430" t="s">
        <v>1866</v>
      </c>
      <c r="JE66" s="686" t="s">
        <v>4126</v>
      </c>
      <c r="JF66" s="557" t="s">
        <v>4127</v>
      </c>
      <c r="JG66" s="592">
        <v>2018</v>
      </c>
      <c r="JH66" s="681">
        <v>1</v>
      </c>
      <c r="JI66" s="430">
        <v>1</v>
      </c>
      <c r="JJ66" s="686" t="s">
        <v>4128</v>
      </c>
      <c r="JK66" s="557" t="s">
        <v>4129</v>
      </c>
      <c r="JL66" s="592">
        <v>2016</v>
      </c>
      <c r="JM66" s="369">
        <v>1</v>
      </c>
      <c r="JN66" s="430">
        <v>2</v>
      </c>
      <c r="JO66" s="430">
        <v>1</v>
      </c>
      <c r="JP66" s="686" t="s">
        <v>4130</v>
      </c>
      <c r="JQ66" s="557" t="s">
        <v>4131</v>
      </c>
      <c r="JR66" s="592">
        <v>2018</v>
      </c>
      <c r="JS66" s="369">
        <v>2</v>
      </c>
      <c r="JT66" s="430">
        <v>2</v>
      </c>
      <c r="JU66" s="686" t="s">
        <v>4132</v>
      </c>
      <c r="JV66" s="557" t="s">
        <v>4133</v>
      </c>
      <c r="JW66" s="592">
        <v>2019</v>
      </c>
      <c r="JX66" s="606">
        <v>2</v>
      </c>
      <c r="JY66" s="750" t="s">
        <v>4134</v>
      </c>
      <c r="JZ66" s="606">
        <v>2012</v>
      </c>
      <c r="KA66" s="606">
        <f t="shared" si="7"/>
        <v>7</v>
      </c>
      <c r="KB66" s="606">
        <v>1</v>
      </c>
      <c r="KC66" s="606">
        <v>3</v>
      </c>
      <c r="KD66" s="606">
        <v>3</v>
      </c>
      <c r="KE66" s="606"/>
      <c r="KF66" s="606">
        <f t="shared" si="8"/>
        <v>6</v>
      </c>
      <c r="KG66" s="606"/>
      <c r="KH66" s="606"/>
      <c r="KI66" s="606">
        <v>5</v>
      </c>
      <c r="KJ66" s="606">
        <v>1</v>
      </c>
      <c r="KK66" s="606">
        <v>1</v>
      </c>
      <c r="KL66" s="606">
        <v>1</v>
      </c>
      <c r="KM66" s="608">
        <f t="shared" si="9"/>
        <v>0.81706175804138181</v>
      </c>
      <c r="KN66" s="609">
        <v>1.5853087902069092</v>
      </c>
      <c r="KO66" s="609">
        <v>93.269233703613281</v>
      </c>
      <c r="KP66" s="610">
        <v>7</v>
      </c>
      <c r="KQ66" s="608">
        <f t="shared" si="10"/>
        <v>0.87909462451934817</v>
      </c>
      <c r="KR66" s="609">
        <v>1.8954731225967407</v>
      </c>
      <c r="KS66" s="609">
        <v>95.192306518554688</v>
      </c>
      <c r="KT66" s="610">
        <v>9</v>
      </c>
      <c r="KU66" s="610">
        <v>80</v>
      </c>
      <c r="KV66" s="563" t="s">
        <v>1237</v>
      </c>
      <c r="KW66" s="606" t="s">
        <v>4069</v>
      </c>
      <c r="KX66" s="700" t="str">
        <f t="shared" ca="1" si="11"/>
        <v>A</v>
      </c>
      <c r="KY66" s="701">
        <f t="shared" ca="1" si="12"/>
        <v>0.88342972310235568</v>
      </c>
      <c r="KZ66" s="702">
        <f t="shared" ca="1" si="13"/>
        <v>0.83898352941176479</v>
      </c>
      <c r="LA66" s="703">
        <f t="shared" ca="1" si="54"/>
        <v>0.92437142857142851</v>
      </c>
      <c r="LB66" s="703">
        <f t="shared" ca="1" si="92"/>
        <v>0.875</v>
      </c>
      <c r="LC66" s="704">
        <f t="shared" ca="1" si="93"/>
        <v>0.89536393442622941</v>
      </c>
      <c r="LD66" s="696" cm="1">
        <f t="array" aca="1" ref="LD66" ca="1">INDIRECT(LD$203&amp;ROW())*LD$205</f>
        <v>8</v>
      </c>
      <c r="LE66" s="696" cm="1">
        <f t="array" aca="1" ref="LE66" ca="1">INDIRECT(LE$203&amp;ROW())*LE$205</f>
        <v>8</v>
      </c>
      <c r="LF66" s="696" cm="1">
        <f t="array" aca="1" ref="LF66" ca="1">INDIRECT(LF$203&amp;ROW())*LF$205</f>
        <v>8</v>
      </c>
      <c r="LG66" s="696" cm="1">
        <f t="array" aca="1" ref="LG66" ca="1">INDIRECT(LG$203&amp;ROW())*LG$205</f>
        <v>3</v>
      </c>
      <c r="LH66" s="696" cm="1">
        <f t="array" aca="1" ref="LH66" ca="1">INDIRECT(LH$203&amp;ROW())*LH$205</f>
        <v>0</v>
      </c>
      <c r="LI66" s="696" cm="1">
        <f t="array" aca="1" ref="LI66" ca="1">INDIRECT(LI$203&amp;ROW())*LI$205</f>
        <v>3</v>
      </c>
      <c r="LJ66" s="696" cm="1">
        <f t="array" aca="1" ref="LJ66" ca="1">INDIRECT(LJ$203&amp;ROW())*LJ$205</f>
        <v>3</v>
      </c>
      <c r="LK66" s="696" cm="1">
        <f t="array" aca="1" ref="LK66" ca="1">INDIRECT(LK$203&amp;ROW())*LK$205</f>
        <v>3</v>
      </c>
      <c r="LL66" s="696" cm="1">
        <f t="array" aca="1" ref="LL66" ca="1">INDIRECT(LL$203&amp;ROW())*LL$205</f>
        <v>3</v>
      </c>
      <c r="LM66" s="696" cm="1">
        <f t="array" aca="1" ref="LM66" ca="1">INDIRECT(LM$203&amp;ROW())*LM$205</f>
        <v>6</v>
      </c>
      <c r="LN66" s="696" cm="1">
        <f t="array" aca="1" ref="LN66" ca="1">INDIRECT(LN$203&amp;ROW())*LN$205</f>
        <v>3</v>
      </c>
      <c r="LO66" s="696" cm="1">
        <f t="array" aca="1" ref="LO66" ca="1">INDIRECT(LO$203&amp;ROW())*LO$205</f>
        <v>6</v>
      </c>
      <c r="LP66" s="696" cm="1">
        <f t="array" aca="1" ref="LP66" ca="1">INDIRECT(LP$203&amp;ROW())*LP$205</f>
        <v>4</v>
      </c>
      <c r="LQ66" s="696" cm="1">
        <f t="array" aca="1" ref="LQ66" ca="1">IF(INDIRECT(LQ$203&amp;ROW())="-",0,INDIRECT(LQ$203&amp;ROW())*LQ$205)</f>
        <v>5.3136000000000001</v>
      </c>
      <c r="LR66" s="696" cm="1">
        <f t="array" aca="1" ref="LR66" ca="1">INDIRECT(LR$203&amp;ROW())*LR$205</f>
        <v>8</v>
      </c>
      <c r="LS66" s="696" cm="1">
        <f t="array" aca="1" ref="LS66" ca="1">IF(INDIRECT(LS$203&amp;ROW())="-",0,INDIRECT(LS$203&amp;ROW())*LS$205)</f>
        <v>4.4117999999999995</v>
      </c>
      <c r="LT66" s="696" cm="1">
        <f t="array" aca="1" ref="LT66" ca="1">INDIRECT(LT$203&amp;ROW())*LT$205</f>
        <v>4</v>
      </c>
      <c r="LU66" s="696" cm="1">
        <f t="array" aca="1" ref="LU66" ca="1">INDIRECT(LU$203&amp;ROW())*LU$205</f>
        <v>3</v>
      </c>
      <c r="LV66" s="696" cm="1">
        <f t="array" aca="1" ref="LV66" ca="1">INDIRECT(LV$203&amp;ROW())*LV$205</f>
        <v>3</v>
      </c>
      <c r="LW66" s="696" cm="1">
        <f t="array" aca="1" ref="LW66" ca="1">INDIRECT(LW$203&amp;ROW())*LW$205</f>
        <v>2</v>
      </c>
      <c r="LX66" s="696" cm="1">
        <f t="array" aca="1" ref="LX66" ca="1">INDIRECT(LX$203&amp;ROW())*LX$205</f>
        <v>3</v>
      </c>
      <c r="LY66" s="696" cm="1">
        <f t="array" aca="1" ref="LY66" ca="1">IF(INDIRECT(LY$203&amp;ROW())="-",0,INDIRECT(LY$203&amp;ROW())*LY$205)</f>
        <v>4.5</v>
      </c>
      <c r="LZ66" s="696" cm="1">
        <f t="array" aca="1" ref="LZ66" ca="1">INDIRECT(LZ$203&amp;ROW())*LZ$205</f>
        <v>2</v>
      </c>
      <c r="MA66" s="696" cm="1">
        <f t="array" aca="1" ref="MA66" ca="1">INDIRECT(MA$203&amp;ROW())*MA$205</f>
        <v>4</v>
      </c>
      <c r="MB66" s="696" cm="1">
        <f t="array" aca="1" ref="MB66" ca="1">INDIRECT(MB$203&amp;ROW())*MB$205</f>
        <v>4</v>
      </c>
      <c r="MC66" s="696" cm="1">
        <f t="array" aca="1" ref="MC66" ca="1">IF($MB66=0,0,INDIRECT(MC$203&amp;ROW())*MC$205)</f>
        <v>0.5</v>
      </c>
      <c r="MD66" s="696" cm="1">
        <f t="array" aca="1" ref="MD66" ca="1">IF($MB66=0,0,INDIRECT(MD$203&amp;ROW())*MD$205)</f>
        <v>0.5</v>
      </c>
      <c r="ME66" s="696" cm="1">
        <f t="array" aca="1" ref="ME66" ca="1">IF($MB66=0,0,INDIRECT(ME$203&amp;ROW())*ME$205)</f>
        <v>0.5</v>
      </c>
      <c r="MF66" s="696" cm="1">
        <f t="array" aca="1" ref="MF66" ca="1">IF($MB66=0,0,INDIRECT(MF$203&amp;ROW())*MF$205)</f>
        <v>0</v>
      </c>
      <c r="MG66" s="696" cm="1">
        <f t="array" aca="1" ref="MG66" ca="1">INDIRECT(MG$203&amp;ROW())*MG$205</f>
        <v>4</v>
      </c>
      <c r="MH66" s="696" cm="1">
        <f t="array" aca="1" ref="MH66" ca="1">IF($MG66=0,0,INDIRECT(MH$203&amp;ROW())*MH$205)</f>
        <v>0.5</v>
      </c>
      <c r="MI66" s="696" cm="1">
        <f t="array" aca="1" ref="MI66" ca="1">IF($MG66=0,0,INDIRECT(MI$203&amp;ROW())*MI$205)</f>
        <v>0.5</v>
      </c>
      <c r="MJ66" s="696" cm="1">
        <f t="array" aca="1" ref="MJ66" ca="1">INDIRECT(MJ$203&amp;ROW())*MJ$205</f>
        <v>0</v>
      </c>
      <c r="MK66" s="696" cm="1">
        <f t="array" aca="1" ref="MK66" ca="1">INDIRECT(MK$203&amp;ROW())*MK$205</f>
        <v>4</v>
      </c>
      <c r="ML66" s="696" cm="1">
        <f t="array" aca="1" ref="ML66" ca="1">INDIRECT(ML$203&amp;ROW())*ML$205</f>
        <v>6</v>
      </c>
      <c r="MM66" s="696" cm="1">
        <f t="array" aca="1" ref="MM66" ca="1">INDIRECT(MM$203&amp;ROW())*MM$205</f>
        <v>6</v>
      </c>
      <c r="MN66" s="696" cm="1">
        <f t="array" aca="1" ref="MN66" ca="1">INDIRECT(MN$203&amp;ROW())*MN$205</f>
        <v>4</v>
      </c>
      <c r="MO66" s="696" cm="1">
        <f t="array" aca="1" ref="MO66" ca="1">INDIRECT(MO$203&amp;ROW())*MO$205</f>
        <v>2</v>
      </c>
      <c r="MP66" s="696" cm="1">
        <f t="array" aca="1" ref="MP66" ca="1">INDIRECT(MP$203&amp;ROW())*MP$205</f>
        <v>2</v>
      </c>
      <c r="MQ66" s="696" cm="1">
        <f t="array" aca="1" ref="MQ66" ca="1">INDIRECT(MQ$203&amp;ROW())*MQ$205</f>
        <v>2</v>
      </c>
      <c r="MR66" s="696" cm="1">
        <f t="array" aca="1" ref="MR66" ca="1">INDIRECT(MR$203&amp;ROW())*MR$205</f>
        <v>2</v>
      </c>
      <c r="MS66" s="696" cm="1">
        <f t="array" aca="1" ref="MS66" ca="1">INDIRECT(MS$203&amp;ROW())*MS$205</f>
        <v>2</v>
      </c>
      <c r="MT66" s="696" cm="1">
        <f t="array" aca="1" ref="MT66" ca="1">INDIRECT(MT$203&amp;ROW())*MT$205</f>
        <v>3</v>
      </c>
      <c r="MU66" s="696" cm="1">
        <f t="array" aca="1" ref="MU66" ca="1">INDIRECT(MU$203&amp;ROW())*MU$205</f>
        <v>2</v>
      </c>
      <c r="MV66" s="696" cm="1">
        <f t="array" aca="1" ref="MV66" ca="1">IF(INDIRECT(MV$203&amp;ROW())="-",0,INDIRECT(MV$203&amp;ROW())*MV$205)</f>
        <v>5.6172000000000004</v>
      </c>
      <c r="MW66" s="696" cm="1">
        <f t="array" aca="1" ref="MW66" ca="1">INDIRECT(MW$203&amp;ROW())*MW$205</f>
        <v>2</v>
      </c>
      <c r="MX66" s="696" cm="1">
        <f t="array" aca="1" ref="MX66" ca="1">INDIRECT(MX$203&amp;ROW())*MX$205</f>
        <v>4</v>
      </c>
      <c r="MY66" s="696" cm="1">
        <f t="array" aca="1" ref="MY66" ca="1">INDIRECT(MY$203&amp;ROW())*MY$205</f>
        <v>8</v>
      </c>
      <c r="NA66" s="701">
        <f t="shared" si="16"/>
        <v>0.85086829268292674</v>
      </c>
      <c r="NB66" s="617">
        <f t="shared" si="17"/>
        <v>0.98109285714285721</v>
      </c>
      <c r="NC66" s="695">
        <f t="shared" si="18"/>
        <v>0.82692307692307687</v>
      </c>
      <c r="ND66" s="697">
        <f t="shared" si="19"/>
        <v>0.92356296296296292</v>
      </c>
      <c r="NE66" s="694">
        <f t="shared" si="20"/>
        <v>0.89561179742795605</v>
      </c>
      <c r="NF66" s="682" t="str">
        <f t="shared" si="21"/>
        <v>A</v>
      </c>
      <c r="NH66" s="606" t="s">
        <v>4069</v>
      </c>
      <c r="NI66" s="563" t="str">
        <f t="shared" si="22"/>
        <v>A</v>
      </c>
      <c r="NJ66" s="563" t="str">
        <f t="shared" si="23"/>
        <v>A</v>
      </c>
      <c r="NK66" s="563" t="str">
        <f t="shared" ca="1" si="24"/>
        <v>A</v>
      </c>
      <c r="NL66" s="563" t="str">
        <f t="shared" ca="1" si="25"/>
        <v>A</v>
      </c>
      <c r="NM66" s="563" t="str">
        <f t="shared" ca="1" si="26"/>
        <v>A</v>
      </c>
      <c r="NN66" s="563" t="str">
        <f t="shared" ca="1" si="55"/>
        <v>A</v>
      </c>
      <c r="NO66" s="563" t="str">
        <f t="shared" ca="1" si="56"/>
        <v>A</v>
      </c>
      <c r="NP66" s="606" t="str">
        <f t="shared" si="27"/>
        <v>Yes</v>
      </c>
      <c r="NQ66" s="682" t="str">
        <f t="shared" si="28"/>
        <v>Yes</v>
      </c>
      <c r="NR66" s="682" t="e">
        <f>IF(OR(AND(NI66="A",OR(NJ66="C",NJ66="D")),AND(NI66="A",OR(#REF!="C",#REF!="D")),AND(NI66="B",OR(NJ66="D",#REF!="D")),AND(OR(NI66="C",NI66="D"),OR(NJ66="A",NJ66="B")),AND(OR(NI66="C",NI66="D"),OR(#REF!="A",#REF!="B")),AND(OR(NJ66="A",#REF!="A",NJ66="B",#REF!="B"),OR(NP66="-",NQ66="-")),AND(OR(NJ66="C",#REF!="C",NJ66="D",#REF!="D"),NP66="Yes")),"Yes","-")</f>
        <v>#REF!</v>
      </c>
      <c r="NS66" s="607"/>
      <c r="NT66" s="619">
        <f t="shared" si="29"/>
        <v>0.85240000000000005</v>
      </c>
      <c r="NU66" s="619">
        <f t="shared" si="30"/>
        <v>0.89561179742795605</v>
      </c>
      <c r="NV66" s="619">
        <f t="shared" ca="1" si="31"/>
        <v>0.88342972310235568</v>
      </c>
      <c r="NW66" s="619">
        <f t="shared" ca="1" si="57"/>
        <v>0.86320212432993615</v>
      </c>
      <c r="NX66" s="619">
        <f t="shared" ca="1" si="58"/>
        <v>0.90468464235736989</v>
      </c>
      <c r="NY66" s="620">
        <f t="shared" ca="1" si="59"/>
        <v>0.89046272399655146</v>
      </c>
      <c r="NZ66" s="620">
        <f t="shared" ca="1" si="60"/>
        <v>0.90566085249611916</v>
      </c>
      <c r="OA66" s="705">
        <v>0.39800000000000002</v>
      </c>
      <c r="OB66" s="706">
        <v>26</v>
      </c>
      <c r="OC66" s="494"/>
      <c r="OE66" s="606" t="s">
        <v>4069</v>
      </c>
      <c r="OF66" s="700" t="str">
        <f t="shared" ca="1" si="32"/>
        <v>A</v>
      </c>
      <c r="OG66" s="701">
        <f t="shared" ca="1" si="61"/>
        <v>0.86320212432993615</v>
      </c>
      <c r="OH66" s="705">
        <f t="shared" ca="1" si="33"/>
        <v>0.83972279045553144</v>
      </c>
      <c r="OI66" s="696">
        <f t="shared" ca="1" si="34"/>
        <v>0.97652838343789228</v>
      </c>
      <c r="OJ66" s="696">
        <f t="shared" ca="1" si="35"/>
        <v>0.71126006696789779</v>
      </c>
      <c r="OK66" s="697">
        <f t="shared" ca="1" si="36"/>
        <v>0.92529725645842287</v>
      </c>
      <c r="OL66" s="696" cm="1">
        <f t="array" aca="1" ref="OL66" ca="1">INDIRECT(OL$203&amp;ROW())*OL$205</f>
        <v>1.4956</v>
      </c>
      <c r="OM66" s="696" cm="1">
        <f t="array" aca="1" ref="OM66" ca="1">INDIRECT(OM$203&amp;ROW())*OM$205</f>
        <v>1.2061999999999999</v>
      </c>
      <c r="ON66" s="696" cm="1">
        <f t="array" aca="1" ref="ON66" ca="1">INDIRECT(ON$203&amp;ROW())*ON$205</f>
        <v>1.4561999999999999</v>
      </c>
      <c r="OO66" s="696" cm="1">
        <f t="array" aca="1" ref="OO66" ca="1">INDIRECT(OO$203&amp;ROW())*OO$205</f>
        <v>1.0790999999999999</v>
      </c>
      <c r="OP66" s="696" cm="1">
        <f t="array" aca="1" ref="OP66" ca="1">INDIRECT(OP$203&amp;ROW())*OP$205</f>
        <v>0</v>
      </c>
      <c r="OQ66" s="696" cm="1">
        <f t="array" aca="1" ref="OQ66" ca="1">INDIRECT(OQ$203&amp;ROW())*OQ$205</f>
        <v>1.5849</v>
      </c>
      <c r="OR66" s="696" cm="1">
        <f t="array" aca="1" ref="OR66" ca="1">INDIRECT(OR$203&amp;ROW())*OR$205</f>
        <v>1.4141999999999999</v>
      </c>
      <c r="OS66" s="696" cm="1">
        <f t="array" aca="1" ref="OS66" ca="1">INDIRECT(OS$203&amp;ROW())*OS$205</f>
        <v>1.5387</v>
      </c>
      <c r="OT66" s="696" cm="1">
        <f t="array" aca="1" ref="OT66" ca="1">INDIRECT(OT$203&amp;ROW())*OT$205</f>
        <v>1.4727000000000001</v>
      </c>
      <c r="OU66" s="696" cm="1">
        <f t="array" aca="1" ref="OU66" ca="1">INDIRECT(OU$203&amp;ROW())*OU$205</f>
        <v>1.9304999999999999</v>
      </c>
      <c r="OV66" s="696" cm="1">
        <f t="array" aca="1" ref="OV66" ca="1">INDIRECT(OV$203&amp;ROW())*OV$205</f>
        <v>1.2161999999999999</v>
      </c>
      <c r="OW66" s="696" cm="1">
        <f t="array" aca="1" ref="OW66" ca="1">INDIRECT(OW$203&amp;ROW())*OW$205</f>
        <v>1.5144000000000002</v>
      </c>
      <c r="OX66" s="696" cm="1">
        <f t="array" aca="1" ref="OX66" ca="1">INDIRECT(OX$203&amp;ROW())*OX$205</f>
        <v>1.3977999999999999</v>
      </c>
      <c r="OY66" s="696" cm="1">
        <f t="array" aca="1" ref="OY66" ca="1">IF(INDIRECT(OY$203&amp;ROW())="-",0,INDIRECT(OY$203&amp;ROW())*OY$205)</f>
        <v>0.62851032000000007</v>
      </c>
      <c r="OZ66" s="696" cm="1">
        <f t="array" aca="1" ref="OZ66" ca="1">INDIRECT(OZ$203&amp;ROW())*OZ$205</f>
        <v>1.4206000000000001</v>
      </c>
      <c r="PA66" s="696" cm="1">
        <f t="array" aca="1" ref="PA66" ca="1">IF(INDIRECT(PA$203&amp;ROW())="-",0,INDIRECT(PA$203&amp;ROW())*PA$205)</f>
        <v>0.64956401999999991</v>
      </c>
      <c r="PB66" s="705" cm="1">
        <f t="array" aca="1" ref="PB66" ca="1">INDIRECT(PB$203&amp;ROW())*PB$205</f>
        <v>1.5084</v>
      </c>
      <c r="PC66" s="696" cm="1">
        <f t="array" aca="1" ref="PC66" ca="1">INDIRECT(PC$203&amp;ROW())*PC$205</f>
        <v>2.0918999999999999</v>
      </c>
      <c r="PD66" s="696" cm="1">
        <f t="array" aca="1" ref="PD66" ca="1">INDIRECT(PD$203&amp;ROW())*PD$205</f>
        <v>2.2025999999999999</v>
      </c>
      <c r="PE66" s="696" cm="1">
        <f t="array" aca="1" ref="PE66" ca="1">INDIRECT(PE$203&amp;ROW())*PE$205</f>
        <v>1.28</v>
      </c>
      <c r="PF66" s="696" cm="1">
        <f t="array" aca="1" ref="PF66" ca="1">INDIRECT(PF$203&amp;ROW())*PF$205</f>
        <v>1.9962</v>
      </c>
      <c r="PG66" s="696" cm="1">
        <f t="array" aca="1" ref="PG66" ca="1">IF(INDIRECT(PG$203&amp;ROW())="-",0,INDIRECT(PG$203&amp;ROW())*PG$205)</f>
        <v>0.65625</v>
      </c>
      <c r="PH66" s="696" cm="1">
        <f t="array" aca="1" ref="PH66" ca="1">INDIRECT(PH$203&amp;ROW())*PH$205</f>
        <v>0.61699999999999999</v>
      </c>
      <c r="PI66" s="696" cm="1">
        <f t="array" aca="1" ref="PI66" ca="1">INDIRECT(PI$203&amp;ROW())*PI$205</f>
        <v>1.2145999999999999</v>
      </c>
      <c r="PJ66" s="696" cm="1">
        <f t="array" aca="1" ref="PJ66" ca="1">INDIRECT(PJ$203&amp;ROW())*PJ$205</f>
        <v>0.75980000000000003</v>
      </c>
      <c r="PK66" s="696" cm="1">
        <f t="array" aca="1" ref="PK66" ca="1">IF($PJ66=0,0,INDIRECT(PK$203&amp;ROW())*PK$205)</f>
        <v>0.52759999999999996</v>
      </c>
      <c r="PL66" s="696" cm="1">
        <f t="array" aca="1" ref="PL66" ca="1">IF($MPE66=0,0,INDIRECT(PL$203&amp;ROW())*PL$205)</f>
        <v>0</v>
      </c>
      <c r="PM66" s="696" cm="1">
        <f t="array" aca="1" ref="PM66" ca="1">IF($MPE66=0,0,INDIRECT(PM$203&amp;ROW())*PM$205)</f>
        <v>0</v>
      </c>
      <c r="PN66" s="696" cm="1">
        <f t="array" aca="1" ref="PN66" ca="1">IF($PJ66=0,0,INDIRECT(PN$203&amp;ROW())*PN$205)</f>
        <v>0</v>
      </c>
      <c r="PO66" s="696" cm="1">
        <f t="array" aca="1" ref="PO66" ca="1">INDIRECT(PO$203&amp;ROW())*PO$205</f>
        <v>0.73140000000000005</v>
      </c>
      <c r="PP66" s="696" cm="1">
        <f t="array" aca="1" ref="PP66" ca="1">IF($PO66=0,0,INDIRECT(PP$203&amp;ROW())*PP$205)</f>
        <v>0.68189999999999995</v>
      </c>
      <c r="PQ66" s="696" cm="1">
        <f t="array" aca="1" ref="PQ66" ca="1">IF($PO66=0,0,INDIRECT(PQ$203&amp;ROW())*PQ$205)</f>
        <v>0.52549999999999997</v>
      </c>
      <c r="PR66" s="696" cm="1">
        <f t="array" aca="1" ref="PR66" ca="1">INDIRECT(PR$203&amp;ROW())*PR$205</f>
        <v>0</v>
      </c>
      <c r="PS66" s="696" cm="1">
        <f t="array" aca="1" ref="PS66" ca="1">INDIRECT(PS$203&amp;ROW())*PS$205</f>
        <v>0.7389</v>
      </c>
      <c r="PT66" s="696" cm="1">
        <f t="array" aca="1" ref="PT66" ca="1">INDIRECT(PT$203&amp;ROW())*PT$205</f>
        <v>1.4406000000000001</v>
      </c>
      <c r="PU66" s="696" cm="1">
        <f t="array" aca="1" ref="PU66" ca="1">INDIRECT(PU$203&amp;ROW())*PU$205</f>
        <v>1.7696999999999998</v>
      </c>
      <c r="PV66" s="696" cm="1">
        <f t="array" aca="1" ref="PV66" ca="1">INDIRECT(PV$203&amp;ROW())*PV$205</f>
        <v>0.6966</v>
      </c>
      <c r="PW66" s="696" cm="1">
        <f t="array" aca="1" ref="PW66" ca="1">INDIRECT(PW$203&amp;ROW())*PW$205</f>
        <v>1.0658000000000001</v>
      </c>
      <c r="PX66" s="696" cm="1">
        <f t="array" aca="1" ref="PX66" ca="1">INDIRECT(PX$203&amp;ROW())*PX$205</f>
        <v>1.1714</v>
      </c>
      <c r="PY66" s="696" cm="1">
        <f t="array" aca="1" ref="PY66" ca="1">INDIRECT(PY$203&amp;ROW())*PY$205</f>
        <v>1.1866000000000001</v>
      </c>
      <c r="PZ66" s="696" cm="1">
        <f t="array" aca="1" ref="PZ66" ca="1">INDIRECT(PZ$203&amp;ROW())*PZ$205</f>
        <v>0.17430000000000001</v>
      </c>
      <c r="QA66" s="696" cm="1">
        <f t="array" aca="1" ref="QA66" ca="1">INDIRECT(QA$203&amp;ROW())*QA$205</f>
        <v>0.31659999999999999</v>
      </c>
      <c r="QB66" s="696" cm="1">
        <f t="array" aca="1" ref="QB66" ca="1">INDIRECT(QB$203&amp;ROW())*QB$205</f>
        <v>2.3948999999999998</v>
      </c>
      <c r="QC66" s="696" cm="1">
        <f t="array" aca="1" ref="QC66" ca="1">INDIRECT(QC$203&amp;ROW())*QC$205</f>
        <v>1.4259999999999999</v>
      </c>
      <c r="QD66" s="696" cm="1">
        <f t="array" aca="1" ref="QD66" ca="1">IF(INDIRECT(QD$203&amp;ROW())="-",0,INDIRECT(QD$203&amp;ROW())*QD$205)</f>
        <v>0.57492041999999999</v>
      </c>
      <c r="QE66" s="696" cm="1">
        <f t="array" aca="1" ref="QE66" ca="1">INDIRECT(QE$203&amp;ROW())*QE$205</f>
        <v>0.53280000000000005</v>
      </c>
      <c r="QF66" s="696" cm="1">
        <f t="array" aca="1" ref="QF66" ca="1">INDIRECT(QF$203&amp;ROW())*QF$205</f>
        <v>0.72440000000000004</v>
      </c>
      <c r="QG66" s="696" cm="1">
        <f t="array" aca="1" ref="QG66" ca="1">INDIRECT(QG$203&amp;ROW())*QG$205</f>
        <v>1.4996</v>
      </c>
      <c r="QI66" s="606" t="s">
        <v>4069</v>
      </c>
      <c r="QJ66" s="700" t="str">
        <f t="shared" ca="1" si="37"/>
        <v>A</v>
      </c>
      <c r="QK66" s="701">
        <f t="shared" ca="1" si="62"/>
        <v>0.90468464235736989</v>
      </c>
      <c r="QL66" s="705">
        <f t="shared" ca="1" si="94"/>
        <v>0.86229513783039458</v>
      </c>
      <c r="QM66" s="696">
        <f t="shared" ca="1" si="95"/>
        <v>0.98435154880783704</v>
      </c>
      <c r="QN66" s="696">
        <f t="shared" ca="1" si="40"/>
        <v>0.84780056855635244</v>
      </c>
      <c r="QO66" s="697">
        <f t="shared" ca="1" si="41"/>
        <v>0.92429131423489552</v>
      </c>
      <c r="QP66" s="696" cm="1">
        <f t="array" aca="1" ref="QP66" ca="1">INDIRECT(QP$203&amp;ROW())*QP$205</f>
        <v>6.6903293490763766E-2</v>
      </c>
      <c r="QQ66" s="696" cm="1">
        <f t="array" aca="1" ref="QQ66" ca="1">INDIRECT(QQ$203&amp;ROW())*QQ$205</f>
        <v>0.25503926590378434</v>
      </c>
      <c r="QR66" s="696" cm="1">
        <f t="array" aca="1" ref="QR66" ca="1">INDIRECT(QR$203&amp;ROW())*QR$205</f>
        <v>0.15089809664795908</v>
      </c>
      <c r="QS66" s="696" cm="1">
        <f t="array" aca="1" ref="QS66" ca="1">INDIRECT(QS$203&amp;ROW())*QS$205</f>
        <v>0.22471360933801068</v>
      </c>
      <c r="QT66" s="696" cm="1">
        <f t="array" aca="1" ref="QT66" ca="1">INDIRECT(QT$203&amp;ROW())*QT$205</f>
        <v>0</v>
      </c>
      <c r="QU66" s="696" cm="1">
        <f t="array" aca="1" ref="QU66" ca="1">INDIRECT(QU$203&amp;ROW())*QU$205</f>
        <v>0.53329206883563263</v>
      </c>
      <c r="QV66" s="696" cm="1">
        <f t="array" aca="1" ref="QV66" ca="1">INDIRECT(QV$203&amp;ROW())*QV$205</f>
        <v>0.24117831443907087</v>
      </c>
      <c r="QW66" s="696" cm="1">
        <f t="array" aca="1" ref="QW66" ca="1">INDIRECT(QW$203&amp;ROW())*QW$205</f>
        <v>0.53099416374332975</v>
      </c>
      <c r="QX66" s="696" cm="1">
        <f t="array" aca="1" ref="QX66" ca="1">INDIRECT(QX$203&amp;ROW())*QX$205</f>
        <v>0.60640894423913805</v>
      </c>
      <c r="QY66" s="696" cm="1">
        <f t="array" aca="1" ref="QY66" ca="1">INDIRECT(QY$203&amp;ROW())*QY$205</f>
        <v>0.13540247513535897</v>
      </c>
      <c r="QZ66" s="696" cm="1">
        <f t="array" aca="1" ref="QZ66" ca="1">INDIRECT(QZ$203&amp;ROW())*QZ$205</f>
        <v>0.27613248380770827</v>
      </c>
      <c r="RA66" s="696" cm="1">
        <f t="array" aca="1" ref="RA66" ca="1">INDIRECT(RA$203&amp;ROW())*RA$205</f>
        <v>5.1272116233970627E-2</v>
      </c>
      <c r="RB66" s="696" cm="1">
        <f t="array" aca="1" ref="RB66" ca="1">INDIRECT(RB$203&amp;ROW())*RB$205</f>
        <v>0.11461142513892485</v>
      </c>
      <c r="RC66" s="696" cm="1">
        <f t="array" aca="1" ref="RC66" ca="1">IF(INDIRECT(RC$203&amp;ROW())="-",0,INDIRECT(RC$203&amp;ROW())*RC$205)</f>
        <v>7.4309469602498776E-2</v>
      </c>
      <c r="RD66" s="696" cm="1">
        <f t="array" aca="1" ref="RD66" ca="1">INDIRECT(RD$203&amp;ROW())*RD$205</f>
        <v>7.1442097940886296E-2</v>
      </c>
      <c r="RE66" s="696" cm="1">
        <f t="array" aca="1" ref="RE66" ca="1">IF(INDIRECT(RE$203&amp;ROW())="-",0,INDIRECT(RE$203&amp;ROW())*RE$205)</f>
        <v>4.65364309148939E-2</v>
      </c>
      <c r="RF66" s="705" cm="1">
        <f t="array" aca="1" ref="RF66" ca="1">INDIRECT(RF$203&amp;ROW())*RF$205</f>
        <v>0.10613798880649605</v>
      </c>
      <c r="RG66" s="696" cm="1">
        <f t="array" aca="1" ref="RG66" ca="1">INDIRECT(RG$203&amp;ROW())*RG$205</f>
        <v>0.41475700362540607</v>
      </c>
      <c r="RH66" s="696" cm="1">
        <f t="array" aca="1" ref="RH66" ca="1">INDIRECT(RH$203&amp;ROW())*RH$205</f>
        <v>8.7581521170816884E-2</v>
      </c>
      <c r="RI66" s="696" cm="1">
        <f t="array" aca="1" ref="RI66" ca="1">INDIRECT(RI$203&amp;ROW())*RI$205</f>
        <v>0.21539378250062202</v>
      </c>
      <c r="RJ66" s="696" cm="1">
        <f t="array" aca="1" ref="RJ66" ca="1">INDIRECT(RJ$203&amp;ROW())*RJ$205</f>
        <v>0.18340085004648693</v>
      </c>
      <c r="RK66" s="696" cm="1">
        <f t="array" aca="1" ref="RK66" ca="1">IF(INDIRECT(RK$203&amp;ROW())="-",0,INDIRECT(RK$203&amp;ROW())*RK$205)</f>
        <v>4.5316199152985459E-2</v>
      </c>
      <c r="RL66" s="696" cm="1">
        <f t="array" aca="1" ref="RL66" ca="1">INDIRECT(RL$203&amp;ROW())*RL$205</f>
        <v>0.11262003659234653</v>
      </c>
      <c r="RM66" s="696" cm="1">
        <f t="array" aca="1" ref="RM66" ca="1">INDIRECT(RM$203&amp;ROW())*RM$205</f>
        <v>2.9987460729532761E-2</v>
      </c>
      <c r="RN66" s="696" cm="1">
        <f t="array" aca="1" ref="RN66" ca="1">INDIRECT(RN$203&amp;ROW())*RN$205</f>
        <v>9.3820613050938681E-2</v>
      </c>
      <c r="RO66" s="696" cm="1">
        <f t="array" aca="1" ref="RO66" ca="1">IF($RN66=0,0,INDIRECT(RO$203&amp;ROW())*RO$205)</f>
        <v>7.0312542939625605E-2</v>
      </c>
      <c r="RP66" s="696" cm="1">
        <f t="array" aca="1" ref="RP66" ca="1">IF($RN66=0,0,INDIRECT(RP$203&amp;ROW())*RP$205)</f>
        <v>9.7715867439664539E-2</v>
      </c>
      <c r="RQ66" s="696" cm="1">
        <f t="array" aca="1" ref="RQ66" ca="1">IF($RN66=0,0,INDIRECT(RQ$203&amp;ROW())*RQ$205)</f>
        <v>0.10205798160914871</v>
      </c>
      <c r="RR66" s="696" cm="1">
        <f t="array" aca="1" ref="RR66" ca="1">IF($RN66=0,0,INDIRECT(RR$203&amp;ROW())*RR$205)</f>
        <v>0</v>
      </c>
      <c r="RS66" s="696" cm="1">
        <f t="array" aca="1" ref="RS66" ca="1">INDIRECT(RS$203&amp;ROW())*RS$205</f>
        <v>7.7466902221184339E-2</v>
      </c>
      <c r="RT66" s="696" cm="1">
        <f t="array" aca="1" ref="RT66" ca="1">IF($RS66=0,0,INDIRECT(RT$203&amp;ROW())*RT$205)</f>
        <v>8.1033461602244533E-2</v>
      </c>
      <c r="RU66" s="696" cm="1">
        <f t="array" aca="1" ref="RU66" ca="1">IF($RS66=0,0,INDIRECT(RU$203&amp;ROW())*RU$205)</f>
        <v>8.1972972149739559E-2</v>
      </c>
      <c r="RV66" s="696" cm="1">
        <f t="array" aca="1" ref="RV66" ca="1">INDIRECT(RV$203&amp;ROW())*RV$205</f>
        <v>0</v>
      </c>
      <c r="RW66" s="696" cm="1">
        <f t="array" aca="1" ref="RW66" ca="1">INDIRECT(RW$203&amp;ROW())*RW$205</f>
        <v>2.6659190312299668E-2</v>
      </c>
      <c r="RX66" s="696" cm="1">
        <f t="array" aca="1" ref="RX66" ca="1">INDIRECT(RX$203&amp;ROW())*RX$205</f>
        <v>0.19074035443114332</v>
      </c>
      <c r="RY66" s="696" cm="1">
        <f t="array" aca="1" ref="RY66" ca="1">INDIRECT(RY$203&amp;ROW())*RY$205</f>
        <v>8.4396695370290389E-2</v>
      </c>
      <c r="RZ66" s="696" cm="1">
        <f t="array" aca="1" ref="RZ66" ca="1">INDIRECT(RZ$203&amp;ROW())*RZ$205</f>
        <v>3.6812489486199085E-2</v>
      </c>
      <c r="SA66" s="696" cm="1">
        <f t="array" aca="1" ref="SA66" ca="1">INDIRECT(SA$203&amp;ROW())*SA$205</f>
        <v>0.20458618579029147</v>
      </c>
      <c r="SB66" s="696" cm="1">
        <f t="array" aca="1" ref="SB66" ca="1">INDIRECT(SB$203&amp;ROW())*SB$205</f>
        <v>4.7124126502052749E-2</v>
      </c>
      <c r="SC66" s="696" cm="1">
        <f t="array" aca="1" ref="SC66" ca="1">INDIRECT(SC$203&amp;ROW())*SC$205</f>
        <v>5.4291606235991073E-2</v>
      </c>
      <c r="SD66" s="696" cm="1">
        <f t="array" aca="1" ref="SD66" ca="1">INDIRECT(SD$203&amp;ROW())*SD$205</f>
        <v>0.3072993885784252</v>
      </c>
      <c r="SE66" s="696" cm="1">
        <f t="array" aca="1" ref="SE66" ca="1">INDIRECT(SE$203&amp;ROW())*SE$205</f>
        <v>0.2585618210787391</v>
      </c>
      <c r="SF66" s="696" cm="1">
        <f t="array" aca="1" ref="SF66" ca="1">INDIRECT(SF$203&amp;ROW())*SF$205</f>
        <v>0.19835664972334499</v>
      </c>
      <c r="SG66" s="696" cm="1">
        <f t="array" aca="1" ref="SG66" ca="1">INDIRECT(SG$203&amp;ROW())*SG$205</f>
        <v>7.4767843909269882E-2</v>
      </c>
      <c r="SH66" s="696" cm="1">
        <f t="array" aca="1" ref="SH66" ca="1">IF(INDIRECT(SH$203&amp;ROW())="-",0,INDIRECT(SH$203&amp;ROW())*SH$205)</f>
        <v>7.3660269971675255E-2</v>
      </c>
      <c r="SI66" s="696" cm="1">
        <f t="array" aca="1" ref="SI66" ca="1">INDIRECT(SI$203&amp;ROW())*SI$205</f>
        <v>0.12211943784041945</v>
      </c>
      <c r="SJ66" s="696" cm="1">
        <f t="array" aca="1" ref="SJ66" ca="1">INDIRECT(SJ$203&amp;ROW())*SJ$205</f>
        <v>0.10961749760323641</v>
      </c>
      <c r="SK66" s="696" cm="1">
        <f t="array" aca="1" ref="SK66" ca="1">INDIRECT(SK$203&amp;ROW())*SK$205</f>
        <v>0.21261490593800375</v>
      </c>
      <c r="SN66" s="606" t="s">
        <v>4069</v>
      </c>
      <c r="SO66" s="707" cm="1">
        <f t="array" aca="1" ref="SO66" ca="1">INDIRECT(SO$203&amp;ROW())*SO$205</f>
        <v>2</v>
      </c>
      <c r="SP66" s="707" cm="1">
        <f t="array" aca="1" ref="SP66" ca="1">INDIRECT(SP$203&amp;ROW())*SP$205</f>
        <v>2</v>
      </c>
      <c r="SQ66" s="707" cm="1">
        <f t="array" aca="1" ref="SQ66" ca="1">INDIRECT(SQ$203&amp;ROW())*SQ$205</f>
        <v>2</v>
      </c>
      <c r="SR66" s="707" cm="1">
        <f t="array" aca="1" ref="SR66" ca="1">INDIRECT(SR$203&amp;ROW())*SR$205</f>
        <v>3</v>
      </c>
      <c r="SS66" s="707" cm="1">
        <f t="array" aca="1" ref="SS66" ca="1">INDIRECT(SS$203&amp;ROW())*SS$205</f>
        <v>0</v>
      </c>
      <c r="ST66" s="707" cm="1">
        <f t="array" aca="1" ref="ST66" ca="1">INDIRECT(ST$203&amp;ROW())*ST$205</f>
        <v>3</v>
      </c>
      <c r="SU66" s="707" cm="1">
        <f t="array" aca="1" ref="SU66" ca="1">INDIRECT(SU$203&amp;ROW())*SU$205</f>
        <v>3</v>
      </c>
      <c r="SV66" s="707" cm="1">
        <f t="array" aca="1" ref="SV66" ca="1">INDIRECT(SV$203&amp;ROW())*SV$205</f>
        <v>3</v>
      </c>
      <c r="SW66" s="707" cm="1">
        <f t="array" aca="1" ref="SW66" ca="1">INDIRECT(SW$203&amp;ROW())*SW$205</f>
        <v>3</v>
      </c>
      <c r="SX66" s="707" cm="1">
        <f t="array" aca="1" ref="SX66" ca="1">INDIRECT(SX$203&amp;ROW())*SX$205</f>
        <v>3</v>
      </c>
      <c r="SY66" s="707" cm="1">
        <f t="array" aca="1" ref="SY66" ca="1">INDIRECT(SY$203&amp;ROW())*SY$205</f>
        <v>3</v>
      </c>
      <c r="SZ66" s="707" cm="1">
        <f t="array" aca="1" ref="SZ66" ca="1">INDIRECT(SZ$203&amp;ROW())*SZ$205</f>
        <v>3</v>
      </c>
      <c r="TA66" s="707" cm="1">
        <f t="array" aca="1" ref="TA66" ca="1">INDIRECT(TA$203&amp;ROW())*TA$205</f>
        <v>2</v>
      </c>
      <c r="TB66" s="696" cm="1">
        <f t="array" aca="1" ref="TB66" ca="1">IF(INDIRECT(TB$203&amp;ROW())="-",0,INDIRECT(TB$203&amp;ROW())*TB$205)</f>
        <v>0.88560000000000005</v>
      </c>
      <c r="TC66" s="707" cm="1">
        <f t="array" aca="1" ref="TC66" ca="1">INDIRECT(TC$203&amp;ROW())*TC$205</f>
        <v>2</v>
      </c>
      <c r="TD66" s="696" cm="1">
        <f t="array" aca="1" ref="TD66" ca="1">IF(INDIRECT(TD$203&amp;ROW())="-",0,INDIRECT(TD$203&amp;ROW())*TD$205)</f>
        <v>0.73529999999999995</v>
      </c>
      <c r="TE66" s="732" cm="1">
        <f t="array" aca="1" ref="TE66" ca="1">INDIRECT(TE$203&amp;ROW())*TE$205</f>
        <v>2</v>
      </c>
      <c r="TF66" s="707" cm="1">
        <f t="array" aca="1" ref="TF66" ca="1">INDIRECT(TF$203&amp;ROW())*TF$205</f>
        <v>3</v>
      </c>
      <c r="TG66" s="707" cm="1">
        <f t="array" aca="1" ref="TG66" ca="1">INDIRECT(TG$203&amp;ROW())*TG$205</f>
        <v>3</v>
      </c>
      <c r="TH66" s="707" cm="1">
        <f t="array" aca="1" ref="TH66" ca="1">INDIRECT(TH$203&amp;ROW())*TH$205</f>
        <v>2</v>
      </c>
      <c r="TI66" s="707" cm="1">
        <f t="array" aca="1" ref="TI66" ca="1">INDIRECT(TI$203&amp;ROW())*TI$205</f>
        <v>3</v>
      </c>
      <c r="TJ66" s="696" cm="1">
        <f t="array" aca="1" ref="TJ66" ca="1">IF(INDIRECT(TJ$203&amp;ROW())="-",0,INDIRECT(TJ$203&amp;ROW())*TJ$205)</f>
        <v>0.75</v>
      </c>
      <c r="TK66" s="707" cm="1">
        <f t="array" aca="1" ref="TK66" ca="1">INDIRECT(TK$203&amp;ROW())*TK$205</f>
        <v>1</v>
      </c>
      <c r="TL66" s="707" cm="1">
        <f t="array" aca="1" ref="TL66" ca="1">INDIRECT(TL$203&amp;ROW())*TL$205</f>
        <v>2</v>
      </c>
      <c r="TM66" s="707" cm="1">
        <f t="array" aca="1" ref="TM66" ca="1">INDIRECT(TM$203&amp;ROW())*TM$205</f>
        <v>1</v>
      </c>
      <c r="TN66" s="707" cm="1">
        <f t="array" aca="1" ref="TN66" ca="1">IF($TM66=0,0,INDIRECT(TN$203&amp;ROW())*TN$205)</f>
        <v>1</v>
      </c>
      <c r="TO66" s="707" cm="1">
        <f t="array" aca="1" ref="TO66" ca="1">IF($TM66=0,0,INDIRECT(TO$203&amp;ROW())*TO$205)</f>
        <v>1</v>
      </c>
      <c r="TP66" s="707" cm="1">
        <f t="array" aca="1" ref="TP66" ca="1">IF($TM66=0,0,INDIRECT(TP$203&amp;ROW())*TP$205)</f>
        <v>1</v>
      </c>
      <c r="TQ66" s="707" cm="1">
        <f t="array" aca="1" ref="TQ66" ca="1">IF($TM66=0,0,INDIRECT(TQ$203&amp;ROW())*TQ$205)</f>
        <v>0</v>
      </c>
      <c r="TR66" s="707" cm="1">
        <f t="array" aca="1" ref="TR66" ca="1">INDIRECT(TR$203&amp;ROW())*TR$205</f>
        <v>1</v>
      </c>
      <c r="TS66" s="707" cm="1">
        <f t="array" aca="1" ref="TS66" ca="1">IF($TR66=0,0,INDIRECT(TS$203&amp;ROW())*TS$205)</f>
        <v>1</v>
      </c>
      <c r="TT66" s="707" cm="1">
        <f t="array" aca="1" ref="TT66" ca="1">IF($TR66=0,0,INDIRECT(TT$203&amp;ROW())*TT$205)</f>
        <v>1</v>
      </c>
      <c r="TU66" s="707" cm="1">
        <f t="array" aca="1" ref="TU66" ca="1">INDIRECT(TU$203&amp;ROW())*TU$205</f>
        <v>0</v>
      </c>
      <c r="TV66" s="707" cm="1">
        <f t="array" aca="1" ref="TV66" ca="1">INDIRECT(TV$203&amp;ROW())*TV$205</f>
        <v>1</v>
      </c>
      <c r="TW66" s="707" cm="1">
        <f t="array" aca="1" ref="TW66" ca="1">INDIRECT(TW$203&amp;ROW())*TW$205</f>
        <v>2</v>
      </c>
      <c r="TX66" s="707" cm="1">
        <f t="array" aca="1" ref="TX66" ca="1">INDIRECT(TX$203&amp;ROW())*TX$205</f>
        <v>3</v>
      </c>
      <c r="TY66" s="707" cm="1">
        <f t="array" aca="1" ref="TY66" ca="1">INDIRECT(TY$203&amp;ROW())*TY$205</f>
        <v>1</v>
      </c>
      <c r="TZ66" s="707" cm="1">
        <f t="array" aca="1" ref="TZ66" ca="1">INDIRECT(TZ$203&amp;ROW())*TZ$205</f>
        <v>2</v>
      </c>
      <c r="UA66" s="707" cm="1">
        <f t="array" aca="1" ref="UA66" ca="1">INDIRECT(UA$203&amp;ROW())*UA$205</f>
        <v>2</v>
      </c>
      <c r="UB66" s="707" cm="1">
        <f t="array" aca="1" ref="UB66" ca="1">INDIRECT(UB$203&amp;ROW())*UB$205</f>
        <v>2</v>
      </c>
      <c r="UC66" s="707" cm="1">
        <f t="array" aca="1" ref="UC66" ca="1">INDIRECT(UC$203&amp;ROW())*UC$205</f>
        <v>1</v>
      </c>
      <c r="UD66" s="707" cm="1">
        <f t="array" aca="1" ref="UD66" ca="1">INDIRECT(UD$203&amp;ROW())*UD$205</f>
        <v>1</v>
      </c>
      <c r="UE66" s="707" cm="1">
        <f t="array" aca="1" ref="UE66" ca="1">INDIRECT(UE$203&amp;ROW())*UE$205</f>
        <v>3</v>
      </c>
      <c r="UF66" s="707" cm="1">
        <f t="array" aca="1" ref="UF66" ca="1">INDIRECT(UF$203&amp;ROW())*UF$205</f>
        <v>2</v>
      </c>
      <c r="UG66" s="696" cm="1">
        <f t="array" aca="1" ref="UG66" ca="1">IF(INDIRECT(UG$203&amp;ROW())="-",0,INDIRECT(UG$203&amp;ROW())*UG$205)</f>
        <v>0.93620000000000003</v>
      </c>
      <c r="UH66" s="707" cm="1">
        <f t="array" aca="1" ref="UH66" ca="1">INDIRECT(UH$203&amp;ROW())*UH$205</f>
        <v>1</v>
      </c>
      <c r="UI66" s="707" cm="1">
        <f t="array" aca="1" ref="UI66" ca="1">INDIRECT(UI$203&amp;ROW())*UI$205</f>
        <v>1</v>
      </c>
      <c r="UJ66" s="707" cm="1">
        <f t="array" aca="1" ref="UJ66" ca="1">INDIRECT(UJ$203&amp;ROW())*UJ$205</f>
        <v>2</v>
      </c>
      <c r="UM66" s="606" t="s">
        <v>4069</v>
      </c>
      <c r="UN66" s="616">
        <f t="shared" ca="1" si="113"/>
        <v>1.3455222970601226</v>
      </c>
      <c r="UO66" s="616">
        <f t="shared" ca="1" si="113"/>
        <v>1.5785703781343867</v>
      </c>
      <c r="UP66" s="616">
        <f t="shared" ca="1" si="113"/>
        <v>1.190315493832806</v>
      </c>
      <c r="UQ66" s="616">
        <f t="shared" ca="1" si="113"/>
        <v>0.29355872991449461</v>
      </c>
      <c r="UR66" s="616">
        <f t="shared" ca="1" si="113"/>
        <v>-1.7347822393597188</v>
      </c>
      <c r="US66" s="616">
        <f t="shared" ca="1" si="113"/>
        <v>0.41305213694811815</v>
      </c>
      <c r="UT66" s="616">
        <f t="shared" ca="1" si="113"/>
        <v>0.30690415393182785</v>
      </c>
      <c r="UU66" s="616">
        <f t="shared" ca="1" si="113"/>
        <v>0.53359975015917405</v>
      </c>
      <c r="UV66" s="616">
        <f t="shared" ca="1" si="113"/>
        <v>0.44410973870643028</v>
      </c>
      <c r="UW66" s="616">
        <f t="shared" ca="1" si="113"/>
        <v>0.6421874155054268</v>
      </c>
      <c r="UX66" s="616">
        <f t="shared" ca="1" si="113"/>
        <v>0.28247365722383649</v>
      </c>
      <c r="UY66" s="616">
        <f t="shared" ca="1" si="113"/>
        <v>1.5108379627063613</v>
      </c>
      <c r="UZ66" s="616">
        <f t="shared" ca="1" si="113"/>
        <v>1.1960042318268584</v>
      </c>
      <c r="VA66" s="616">
        <f t="shared" ca="1" si="113"/>
        <v>1.3080214484816781</v>
      </c>
      <c r="VB66" s="616">
        <f t="shared" ca="1" si="113"/>
        <v>1.528010083348541</v>
      </c>
      <c r="VC66" s="616">
        <f t="shared" ca="1" si="113"/>
        <v>0.69370631117518777</v>
      </c>
      <c r="VD66" s="616">
        <f t="shared" ca="1" si="114"/>
        <v>0.85304819841956248</v>
      </c>
      <c r="VE66" s="616">
        <f t="shared" ca="1" si="114"/>
        <v>1.620308650861136</v>
      </c>
      <c r="VF66" s="616">
        <f t="shared" ca="1" si="114"/>
        <v>0.95807256683723563</v>
      </c>
      <c r="VG66" s="616">
        <f t="shared" ca="1" si="114"/>
        <v>1.2788179585372306</v>
      </c>
      <c r="VH66" s="616">
        <f t="shared" ca="1" si="114"/>
        <v>1.454227778282527</v>
      </c>
      <c r="VI66" s="616">
        <f t="shared" ca="1" si="114"/>
        <v>0.70216690479100441</v>
      </c>
      <c r="VJ66" s="616">
        <f t="shared" ca="1" si="114"/>
        <v>1.1038721171937993</v>
      </c>
      <c r="VK66" s="616">
        <f t="shared" ca="1" si="114"/>
        <v>0.83678976492872159</v>
      </c>
      <c r="VL66" s="616">
        <f t="shared" ca="1" si="114"/>
        <v>1.1863766389476611</v>
      </c>
      <c r="VM66" s="616">
        <f t="shared" ca="1" si="114"/>
        <v>1.7393845659645861</v>
      </c>
      <c r="VN66" s="616">
        <f t="shared" ca="1" si="114"/>
        <v>1.5883663456229635</v>
      </c>
      <c r="VO66" s="616">
        <f t="shared" ca="1" si="114"/>
        <v>2.3604485107108717</v>
      </c>
      <c r="VP66" s="616">
        <f t="shared" ca="1" si="114"/>
        <v>-0.46221149066820022</v>
      </c>
      <c r="VQ66" s="616">
        <f t="shared" ca="1" si="114"/>
        <v>1.2773868528042598</v>
      </c>
      <c r="VR66" s="616">
        <f t="shared" ca="1" si="110"/>
        <v>1.5497103694524457</v>
      </c>
      <c r="VS66" s="616">
        <f t="shared" ca="1" si="107"/>
        <v>2.4577967350382721</v>
      </c>
      <c r="VT66" s="616">
        <f t="shared" ca="1" si="107"/>
        <v>-0.3878135405833677</v>
      </c>
      <c r="VU66" s="616">
        <f t="shared" ca="1" si="107"/>
        <v>1.2114249894444582</v>
      </c>
      <c r="VV66" s="616">
        <f t="shared" ca="1" si="107"/>
        <v>1.6727825257285902</v>
      </c>
      <c r="VW66" s="616">
        <f t="shared" ca="1" si="107"/>
        <v>0.66845613582062358</v>
      </c>
      <c r="VX66" s="616">
        <f t="shared" ca="1" si="107"/>
        <v>0.76953548521680748</v>
      </c>
      <c r="VY66" s="616">
        <f t="shared" ca="1" si="107"/>
        <v>0.70583605694264007</v>
      </c>
      <c r="VZ66" s="616">
        <f t="shared" ca="1" si="107"/>
        <v>0.68442622420316401</v>
      </c>
      <c r="WA66" s="616">
        <f t="shared" ca="1" si="107"/>
        <v>0.92808016936885662</v>
      </c>
      <c r="WB66" s="616">
        <f t="shared" ca="1" si="107"/>
        <v>0.33435322352896929</v>
      </c>
      <c r="WC66" s="616">
        <f t="shared" ca="1" si="107"/>
        <v>0.47817673461028487</v>
      </c>
      <c r="WD66" s="616">
        <f t="shared" ca="1" si="104"/>
        <v>1.1315684290219801</v>
      </c>
      <c r="WE66" s="616">
        <f t="shared" ca="1" si="104"/>
        <v>0.67426644196529939</v>
      </c>
      <c r="WF66" s="616">
        <f t="shared" ca="1" si="104"/>
        <v>1.2765266315261261</v>
      </c>
      <c r="WG66" s="616">
        <f t="shared" ca="1" si="104"/>
        <v>4.8009398089356427E-2</v>
      </c>
      <c r="WH66" s="616">
        <f t="shared" ca="1" si="104"/>
        <v>0.91987607881584121</v>
      </c>
      <c r="WI66" s="627">
        <f t="shared" ca="1" si="76"/>
        <v>1.0659329460226332</v>
      </c>
      <c r="WL66" s="606" t="s">
        <v>4069</v>
      </c>
      <c r="WM66" s="700" t="str">
        <f t="shared" ca="1" si="63"/>
        <v>A</v>
      </c>
      <c r="WN66" s="479">
        <f t="shared" ca="1" si="64"/>
        <v>0.89046272399655146</v>
      </c>
      <c r="WO66" s="495">
        <f t="shared" ca="1" si="97"/>
        <v>0.88974256548633712</v>
      </c>
      <c r="WP66" s="458">
        <f t="shared" ca="1" si="97"/>
        <v>0.93808175026649321</v>
      </c>
      <c r="WQ66" s="458">
        <f t="shared" ca="1" si="97"/>
        <v>0.81352682873926341</v>
      </c>
      <c r="WR66" s="459">
        <f t="shared" ca="1" si="97"/>
        <v>0.92049975149411212</v>
      </c>
      <c r="WS66" s="495">
        <f t="shared" ca="1" si="65"/>
        <v>0.8110605241422203</v>
      </c>
      <c r="WT66" s="458">
        <f t="shared" ca="1" si="66"/>
        <v>1.1145351158968075</v>
      </c>
      <c r="WU66" s="458">
        <f t="shared" ca="1" si="67"/>
        <v>1.1655326335293903</v>
      </c>
      <c r="WV66" s="459">
        <f t="shared" ca="1" si="68"/>
        <v>0.90595503170884906</v>
      </c>
      <c r="WW66" s="484">
        <f t="shared" ca="1" si="115"/>
        <v>1.0061815737415598</v>
      </c>
      <c r="WX66" s="484">
        <f t="shared" ca="1" si="115"/>
        <v>0.95203579505284863</v>
      </c>
      <c r="WY66" s="484">
        <f t="shared" ca="1" si="115"/>
        <v>0.86666871105966603</v>
      </c>
      <c r="WZ66" s="484">
        <f t="shared" ca="1" si="115"/>
        <v>0.10559307515024371</v>
      </c>
      <c r="XA66" s="484">
        <f t="shared" ca="1" si="115"/>
        <v>-0.91544458771012349</v>
      </c>
      <c r="XB66" s="484">
        <f t="shared" ca="1" si="115"/>
        <v>0.21821544394969081</v>
      </c>
      <c r="XC66" s="484">
        <f t="shared" ca="1" si="115"/>
        <v>0.14467461816346364</v>
      </c>
      <c r="XD66" s="484">
        <f t="shared" ca="1" si="115"/>
        <v>0.27368331185664035</v>
      </c>
      <c r="XE66" s="484">
        <f t="shared" ca="1" si="115"/>
        <v>0.21801347073098662</v>
      </c>
      <c r="XF66" s="484">
        <f t="shared" ca="1" si="115"/>
        <v>0.41324760187774212</v>
      </c>
      <c r="XG66" s="484">
        <f t="shared" ca="1" si="115"/>
        <v>0.1145148206385433</v>
      </c>
      <c r="XH66" s="484">
        <f t="shared" ca="1" si="115"/>
        <v>0.76267100357417117</v>
      </c>
      <c r="XI66" s="484">
        <f t="shared" ca="1" si="115"/>
        <v>0.83588735762379129</v>
      </c>
      <c r="XJ66" s="484">
        <f t="shared" ca="1" si="115"/>
        <v>0.92830282198744696</v>
      </c>
      <c r="XK66" s="484">
        <f t="shared" ca="1" si="115"/>
        <v>1.0853455622024688</v>
      </c>
      <c r="XL66" s="484">
        <f t="shared" ca="1" si="115"/>
        <v>0.61282015529216083</v>
      </c>
      <c r="XM66" s="484">
        <f t="shared" ca="1" si="116"/>
        <v>0.64336895124803395</v>
      </c>
      <c r="XN66" s="484">
        <f t="shared" ca="1" si="116"/>
        <v>1.1298412222454701</v>
      </c>
      <c r="XO66" s="484">
        <f t="shared" ca="1" si="116"/>
        <v>0.70341687857189839</v>
      </c>
      <c r="XP66" s="484">
        <f t="shared" ca="1" si="116"/>
        <v>0.81844349346382761</v>
      </c>
      <c r="XQ66" s="484">
        <f t="shared" ca="1" si="116"/>
        <v>0.96764316366919345</v>
      </c>
      <c r="XR66" s="484">
        <f t="shared" ca="1" si="116"/>
        <v>0.6143960416921288</v>
      </c>
      <c r="XS66" s="484">
        <f t="shared" ca="1" si="116"/>
        <v>0.68108909630857417</v>
      </c>
      <c r="XT66" s="484">
        <f t="shared" ca="1" si="116"/>
        <v>0.50818242424121263</v>
      </c>
      <c r="XU66" s="484">
        <f t="shared" ca="1" si="116"/>
        <v>0.90140897027243294</v>
      </c>
      <c r="XV66" s="484">
        <f t="shared" ca="1" si="116"/>
        <v>0.91769929700291553</v>
      </c>
      <c r="XW66" s="484">
        <f t="shared" ca="1" si="116"/>
        <v>1.0251316394650607</v>
      </c>
      <c r="XX66" s="484">
        <f t="shared" ca="1" si="116"/>
        <v>1.1412768549287065</v>
      </c>
      <c r="XY66" s="484">
        <f t="shared" ca="1" si="116"/>
        <v>-0.24303080179333969</v>
      </c>
      <c r="XZ66" s="484">
        <f t="shared" ca="1" si="116"/>
        <v>0.93428074414103568</v>
      </c>
      <c r="YA66" s="484">
        <f t="shared" ca="1" si="111"/>
        <v>1.0567475009296226</v>
      </c>
      <c r="YB66" s="484">
        <f t="shared" ca="1" si="108"/>
        <v>1.291572184262612</v>
      </c>
      <c r="YC66" s="484">
        <f t="shared" ca="1" si="108"/>
        <v>-0.17304240180829866</v>
      </c>
      <c r="YD66" s="484">
        <f t="shared" ca="1" si="108"/>
        <v>0.89512192470051022</v>
      </c>
      <c r="YE66" s="484">
        <f t="shared" ca="1" si="108"/>
        <v>1.2049052532823037</v>
      </c>
      <c r="YF66" s="484">
        <f t="shared" ca="1" si="108"/>
        <v>0.39432227452058582</v>
      </c>
      <c r="YG66" s="484">
        <f t="shared" ca="1" si="108"/>
        <v>0.53605841900202811</v>
      </c>
      <c r="YH66" s="484">
        <f t="shared" ca="1" si="108"/>
        <v>0.3761400347447329</v>
      </c>
      <c r="YI66" s="484">
        <f t="shared" ca="1" si="108"/>
        <v>0.40086843951579315</v>
      </c>
      <c r="YJ66" s="484">
        <f t="shared" ca="1" si="108"/>
        <v>0.55062996448654267</v>
      </c>
      <c r="YK66" s="484">
        <f t="shared" ca="1" si="108"/>
        <v>5.8277766861099353E-2</v>
      </c>
      <c r="YL66" s="484">
        <f t="shared" ca="1" si="108"/>
        <v>0.15139075417761619</v>
      </c>
      <c r="YM66" s="484">
        <f t="shared" ca="1" si="105"/>
        <v>0.90333107688824665</v>
      </c>
      <c r="YN66" s="484">
        <f t="shared" ca="1" si="105"/>
        <v>0.48075197312125845</v>
      </c>
      <c r="YO66" s="484">
        <f t="shared" ca="1" si="105"/>
        <v>0.78391500442019402</v>
      </c>
      <c r="YP66" s="484">
        <f t="shared" ca="1" si="105"/>
        <v>2.5579407302009107E-2</v>
      </c>
      <c r="YQ66" s="484">
        <f t="shared" ca="1" si="105"/>
        <v>0.66635823149419537</v>
      </c>
      <c r="YR66" s="484">
        <f t="shared" ca="1" si="79"/>
        <v>0.79923652292777037</v>
      </c>
      <c r="YU66" s="606" t="s">
        <v>4069</v>
      </c>
      <c r="YV66" s="700" t="str">
        <f t="shared" ca="1" si="49"/>
        <v>A</v>
      </c>
      <c r="YW66" s="479">
        <f t="shared" ca="1" si="69"/>
        <v>0.90566085249611916</v>
      </c>
      <c r="YX66" s="495">
        <f t="shared" ca="1" si="99"/>
        <v>0.89749991539316298</v>
      </c>
      <c r="YY66" s="458">
        <f t="shared" ca="1" si="99"/>
        <v>0.95899795337403326</v>
      </c>
      <c r="YZ66" s="458">
        <f t="shared" ca="1" si="99"/>
        <v>0.82128139332165206</v>
      </c>
      <c r="ZA66" s="459">
        <f t="shared" ca="1" si="99"/>
        <v>0.94486414789562789</v>
      </c>
      <c r="ZB66" s="495">
        <f t="shared" ca="1" si="70"/>
        <v>0.58687118055153054</v>
      </c>
      <c r="ZC66" s="458">
        <f t="shared" ca="1" si="71"/>
        <v>1.2543947436365228</v>
      </c>
      <c r="ZD66" s="458">
        <f t="shared" ca="1" si="72"/>
        <v>1.2827997963265398</v>
      </c>
      <c r="ZE66" s="459">
        <f t="shared" ca="1" si="73"/>
        <v>0.70077225254090569</v>
      </c>
      <c r="ZF66" s="484">
        <f t="shared" ca="1" si="117"/>
        <v>4.5009936569290004E-2</v>
      </c>
      <c r="ZG66" s="484">
        <f t="shared" ca="1" si="117"/>
        <v>0.20129871520842663</v>
      </c>
      <c r="ZH66" s="484">
        <f t="shared" ca="1" si="117"/>
        <v>8.9808171214972948E-2</v>
      </c>
      <c r="ZI66" s="484">
        <f t="shared" ca="1" si="117"/>
        <v>2.1988880583922777E-2</v>
      </c>
      <c r="ZJ66" s="484">
        <f t="shared" ca="1" si="117"/>
        <v>-0.15169406845185204</v>
      </c>
      <c r="ZK66" s="484">
        <f t="shared" ca="1" si="117"/>
        <v>7.3425809550013654E-2</v>
      </c>
      <c r="ZL66" s="484">
        <f t="shared" ca="1" si="117"/>
        <v>2.4672875513209128E-2</v>
      </c>
      <c r="ZM66" s="484">
        <f t="shared" ca="1" si="117"/>
        <v>9.4446117703140112E-2</v>
      </c>
      <c r="ZN66" s="484">
        <f t="shared" ca="1" si="117"/>
        <v>8.9770705925095284E-2</v>
      </c>
      <c r="ZO66" s="484">
        <f t="shared" ca="1" si="117"/>
        <v>2.8984588520071332E-2</v>
      </c>
      <c r="ZP66" s="484">
        <f t="shared" ca="1" si="117"/>
        <v>2.6000050859821721E-2</v>
      </c>
      <c r="ZQ66" s="484">
        <f t="shared" ca="1" si="117"/>
        <v>2.5821286544858647E-2</v>
      </c>
      <c r="ZR66" s="484">
        <f t="shared" ca="1" si="117"/>
        <v>6.8537874740930649E-2</v>
      </c>
      <c r="ZS66" s="484">
        <f t="shared" ca="1" si="117"/>
        <v>0.10975426836649239</v>
      </c>
      <c r="ZT66" s="484">
        <f t="shared" ca="1" si="117"/>
        <v>5.4582123014624152E-2</v>
      </c>
      <c r="ZU66" s="484">
        <f t="shared" ca="1" si="117"/>
        <v>4.3904006290262497E-2</v>
      </c>
      <c r="ZV66" s="484">
        <f t="shared" ca="1" si="118"/>
        <v>4.5270410067628573E-2</v>
      </c>
      <c r="ZW66" s="484">
        <f t="shared" ca="1" si="118"/>
        <v>0.22401145365982966</v>
      </c>
      <c r="ZX66" s="484">
        <f t="shared" ca="1" si="118"/>
        <v>2.7969817598544739E-2</v>
      </c>
      <c r="ZY66" s="484">
        <f t="shared" ca="1" si="118"/>
        <v>0.13772471860952887</v>
      </c>
      <c r="ZZ66" s="484">
        <f t="shared" ca="1" si="118"/>
        <v>8.8902203566076518E-2</v>
      </c>
      <c r="AAA66" s="484">
        <f t="shared" ca="1" si="118"/>
        <v>4.242604706152605E-2</v>
      </c>
      <c r="AAB66" s="484">
        <f t="shared" ca="1" si="118"/>
        <v>0.12431811823163672</v>
      </c>
      <c r="AAC66" s="484">
        <f t="shared" ca="1" si="118"/>
        <v>1.2546600107337495E-2</v>
      </c>
      <c r="AAD66" s="484">
        <f t="shared" ca="1" si="118"/>
        <v>0.1113065835753817</v>
      </c>
      <c r="AAE66" s="484">
        <f t="shared" ca="1" si="118"/>
        <v>0.12230055198290701</v>
      </c>
      <c r="AAF66" s="484">
        <f t="shared" ca="1" si="118"/>
        <v>0.15520859527451789</v>
      </c>
      <c r="AAG66" s="484">
        <f t="shared" ca="1" si="118"/>
        <v>0.24090261069547261</v>
      </c>
      <c r="AAH66" s="484">
        <f t="shared" ca="1" si="118"/>
        <v>-3.8008707897835295E-2</v>
      </c>
      <c r="AAI66" s="484">
        <f t="shared" ca="1" si="118"/>
        <v>9.8955202424813982E-2</v>
      </c>
      <c r="AAJ66" s="484">
        <f t="shared" ca="1" si="112"/>
        <v>0.12557839571762494</v>
      </c>
      <c r="AAK66" s="484">
        <f t="shared" ca="1" si="109"/>
        <v>0.20147290331101309</v>
      </c>
      <c r="AAL66" s="484">
        <f t="shared" ca="1" si="109"/>
        <v>-1.741238539122681E-2</v>
      </c>
      <c r="AAM66" s="484">
        <f t="shared" ca="1" si="109"/>
        <v>3.2295609342675426E-2</v>
      </c>
      <c r="AAN66" s="484">
        <f t="shared" ca="1" si="109"/>
        <v>0.1595335659218472</v>
      </c>
      <c r="AAO66" s="484">
        <f t="shared" ca="1" si="109"/>
        <v>1.8805162954418208E-2</v>
      </c>
      <c r="AAP66" s="484">
        <f t="shared" ca="1" si="109"/>
        <v>2.8328516958800835E-2</v>
      </c>
      <c r="AAQ66" s="484">
        <f t="shared" ca="1" si="109"/>
        <v>7.2202153341576855E-2</v>
      </c>
      <c r="AAR66" s="484">
        <f t="shared" ca="1" si="109"/>
        <v>1.612649398533611E-2</v>
      </c>
      <c r="AAS66" s="484">
        <f t="shared" ca="1" si="109"/>
        <v>2.5193481555402932E-2</v>
      </c>
      <c r="AAT66" s="484">
        <f t="shared" ca="1" si="109"/>
        <v>0.1027465411596778</v>
      </c>
      <c r="AAU66" s="484">
        <f t="shared" ca="1" si="109"/>
        <v>0.12363824729832018</v>
      </c>
      <c r="AAV66" s="484">
        <f t="shared" ca="1" si="106"/>
        <v>7.4818040837836219E-2</v>
      </c>
      <c r="AAW66" s="484">
        <f t="shared" ca="1" si="106"/>
        <v>2.5206724043060142E-2</v>
      </c>
      <c r="AAX66" s="484">
        <f t="shared" ca="1" si="106"/>
        <v>0.10043718895988855</v>
      </c>
      <c r="AAY66" s="484">
        <f t="shared" ca="1" si="106"/>
        <v>5.8628807057291149E-3</v>
      </c>
      <c r="AAZ66" s="484">
        <f t="shared" ca="1" si="106"/>
        <v>0.10083451386486998</v>
      </c>
      <c r="ABA66" s="484">
        <f t="shared" ca="1" si="82"/>
        <v>0.11331661652741069</v>
      </c>
    </row>
    <row r="67" spans="1:729" ht="15" customHeight="1" x14ac:dyDescent="0.35">
      <c r="A67" s="498">
        <v>65</v>
      </c>
      <c r="B67" s="628"/>
      <c r="C67" s="606" t="s">
        <v>4135</v>
      </c>
      <c r="D67" s="629">
        <v>288</v>
      </c>
      <c r="E67" s="630" t="s">
        <v>4136</v>
      </c>
      <c r="F67" s="631" t="s">
        <v>1306</v>
      </c>
      <c r="G67" s="632">
        <v>31072.945</v>
      </c>
      <c r="H67" s="504">
        <v>67507.595667941947</v>
      </c>
      <c r="I67" s="505">
        <v>2220</v>
      </c>
      <c r="J67" s="633" t="s">
        <v>4137</v>
      </c>
      <c r="K67" s="507">
        <v>2</v>
      </c>
      <c r="L67" s="735" t="s">
        <v>4138</v>
      </c>
      <c r="M67" s="817">
        <v>101</v>
      </c>
      <c r="N67" s="818">
        <v>0.59599999999999997</v>
      </c>
      <c r="O67" s="819">
        <v>0.63529999999999998</v>
      </c>
      <c r="P67" s="820">
        <v>0.55959999999999999</v>
      </c>
      <c r="Q67" s="821">
        <v>0.59299999999999997</v>
      </c>
      <c r="R67" s="818">
        <v>0.63100000000000001</v>
      </c>
      <c r="S67" s="822">
        <v>0.53900000000000003</v>
      </c>
      <c r="T67" s="822">
        <v>0.69440000000000002</v>
      </c>
      <c r="U67" s="822">
        <v>0.44928000000000001</v>
      </c>
      <c r="V67" s="822">
        <v>0.315</v>
      </c>
      <c r="W67" s="784" t="s">
        <v>4139</v>
      </c>
      <c r="X67" s="516" t="s">
        <v>4140</v>
      </c>
      <c r="Y67" s="517">
        <v>7</v>
      </c>
      <c r="Z67" s="517">
        <v>2</v>
      </c>
      <c r="AA67" s="519" t="s">
        <v>4141</v>
      </c>
      <c r="AB67" s="903">
        <v>2003</v>
      </c>
      <c r="AC67" s="576">
        <v>0</v>
      </c>
      <c r="AD67" s="575" t="s">
        <v>1188</v>
      </c>
      <c r="AE67" s="817">
        <v>0</v>
      </c>
      <c r="AF67" s="634" t="s">
        <v>1188</v>
      </c>
      <c r="AG67" s="635" t="s">
        <v>1188</v>
      </c>
      <c r="AH67" s="636" t="s">
        <v>1188</v>
      </c>
      <c r="AI67" s="636" t="s">
        <v>1188</v>
      </c>
      <c r="AJ67" s="636" t="s">
        <v>1188</v>
      </c>
      <c r="AK67" s="637" t="s">
        <v>1188</v>
      </c>
      <c r="AL67" s="578" t="s">
        <v>4142</v>
      </c>
      <c r="AM67" s="639" t="s">
        <v>1188</v>
      </c>
      <c r="AN67" s="636" t="s">
        <v>1188</v>
      </c>
      <c r="AO67" s="636" t="s">
        <v>1188</v>
      </c>
      <c r="AP67" s="636" t="s">
        <v>1188</v>
      </c>
      <c r="AQ67" s="636" t="s">
        <v>1188</v>
      </c>
      <c r="AR67" s="636" t="s">
        <v>1188</v>
      </c>
      <c r="AS67" s="636" t="s">
        <v>1188</v>
      </c>
      <c r="AT67" s="636" t="s">
        <v>1188</v>
      </c>
      <c r="AU67" s="640" t="s">
        <v>1188</v>
      </c>
      <c r="AV67" s="904" t="s">
        <v>4143</v>
      </c>
      <c r="AW67" s="796" t="s">
        <v>4144</v>
      </c>
      <c r="AX67" s="753">
        <v>2</v>
      </c>
      <c r="AY67" s="897" t="s">
        <v>4145</v>
      </c>
      <c r="AZ67" s="769">
        <v>2</v>
      </c>
      <c r="BA67" s="905" t="s">
        <v>4146</v>
      </c>
      <c r="BB67" s="727" t="s">
        <v>4147</v>
      </c>
      <c r="BC67" s="906" t="s">
        <v>4148</v>
      </c>
      <c r="BD67" s="817" t="s">
        <v>1195</v>
      </c>
      <c r="BE67" s="817" t="s">
        <v>1317</v>
      </c>
      <c r="BF67" s="817">
        <v>3</v>
      </c>
      <c r="BG67" s="817">
        <v>2013</v>
      </c>
      <c r="BH67" s="817" t="s">
        <v>1195</v>
      </c>
      <c r="BI67" s="817">
        <v>1</v>
      </c>
      <c r="BJ67" s="907">
        <v>2</v>
      </c>
      <c r="BK67" s="817" t="s">
        <v>1256</v>
      </c>
      <c r="BL67" s="727" t="s">
        <v>1199</v>
      </c>
      <c r="BM67" s="847" t="s">
        <v>4149</v>
      </c>
      <c r="BN67" s="647">
        <v>2003</v>
      </c>
      <c r="BO67" s="798" t="s">
        <v>4150</v>
      </c>
      <c r="BP67" s="647">
        <v>2014</v>
      </c>
      <c r="BQ67" s="647">
        <v>2</v>
      </c>
      <c r="BR67" s="647">
        <v>4</v>
      </c>
      <c r="BS67" s="647" t="s">
        <v>1188</v>
      </c>
      <c r="BT67" s="651" t="s">
        <v>4151</v>
      </c>
      <c r="BU67" s="647" t="s">
        <v>1188</v>
      </c>
      <c r="BV67" s="648" t="s">
        <v>1188</v>
      </c>
      <c r="BW67" s="846" t="s">
        <v>4152</v>
      </c>
      <c r="BX67" s="650">
        <v>2009</v>
      </c>
      <c r="BY67" s="647" t="s">
        <v>4153</v>
      </c>
      <c r="BZ67" s="651" t="s">
        <v>4154</v>
      </c>
      <c r="CA67" s="647">
        <v>2</v>
      </c>
      <c r="CB67" s="647" t="s">
        <v>1214</v>
      </c>
      <c r="CC67" s="798" t="s">
        <v>4155</v>
      </c>
      <c r="CD67" s="652">
        <v>2011</v>
      </c>
      <c r="CE67" s="647">
        <v>3</v>
      </c>
      <c r="CF67" s="647">
        <v>2</v>
      </c>
      <c r="CG67" s="633" t="s">
        <v>4152</v>
      </c>
      <c r="CH67" s="647">
        <v>2009</v>
      </c>
      <c r="CI67" s="647">
        <v>1968</v>
      </c>
      <c r="CJ67" s="647">
        <v>3</v>
      </c>
      <c r="CK67" s="651" t="s">
        <v>4156</v>
      </c>
      <c r="CL67" s="651" t="s">
        <v>4157</v>
      </c>
      <c r="CM67" s="647">
        <v>1</v>
      </c>
      <c r="CN67" s="647" t="s">
        <v>1262</v>
      </c>
      <c r="CO67" s="798" t="s">
        <v>4158</v>
      </c>
      <c r="CP67" s="647">
        <v>2003</v>
      </c>
      <c r="CQ67" s="647">
        <v>3</v>
      </c>
      <c r="CR67" s="650">
        <v>2</v>
      </c>
      <c r="CS67" s="848" t="s">
        <v>1188</v>
      </c>
      <c r="CT67" s="647" t="s">
        <v>1188</v>
      </c>
      <c r="CU67" s="648">
        <v>1</v>
      </c>
      <c r="CV67" s="846" t="s">
        <v>4159</v>
      </c>
      <c r="CW67" s="647">
        <v>2013</v>
      </c>
      <c r="CX67" s="657">
        <v>2</v>
      </c>
      <c r="CY67" s="863" t="s">
        <v>4160</v>
      </c>
      <c r="CZ67" s="850">
        <v>2008</v>
      </c>
      <c r="DA67" s="851">
        <v>1</v>
      </c>
      <c r="DB67" s="723">
        <v>650000</v>
      </c>
      <c r="DC67" s="753">
        <v>2</v>
      </c>
      <c r="DD67" s="659" t="s">
        <v>4161</v>
      </c>
      <c r="DE67" s="648">
        <v>2017</v>
      </c>
      <c r="DF67" s="854" t="s">
        <v>755</v>
      </c>
      <c r="DG67" s="855" t="s">
        <v>1213</v>
      </c>
      <c r="DH67" s="852">
        <v>2</v>
      </c>
      <c r="DI67" s="856" t="s">
        <v>1256</v>
      </c>
      <c r="DJ67" s="730" t="s">
        <v>4162</v>
      </c>
      <c r="DK67" s="850">
        <v>2016</v>
      </c>
      <c r="DL67" s="850">
        <v>2</v>
      </c>
      <c r="DM67" s="851">
        <v>2</v>
      </c>
      <c r="DN67" s="909" t="s">
        <v>4163</v>
      </c>
      <c r="DO67" s="754" t="s">
        <v>4164</v>
      </c>
      <c r="DP67" s="825">
        <v>1</v>
      </c>
      <c r="DQ67" s="642" t="s">
        <v>1262</v>
      </c>
      <c r="DR67" s="912" t="s">
        <v>4165</v>
      </c>
      <c r="DS67" s="753">
        <v>1995</v>
      </c>
      <c r="DT67" s="753">
        <v>3</v>
      </c>
      <c r="DU67" s="913">
        <v>2</v>
      </c>
      <c r="DV67" s="792" t="s">
        <v>4166</v>
      </c>
      <c r="DW67" s="847" t="s">
        <v>4167</v>
      </c>
      <c r="DX67" s="647">
        <v>2012</v>
      </c>
      <c r="DY67" s="647">
        <v>3</v>
      </c>
      <c r="DZ67" s="650">
        <v>1</v>
      </c>
      <c r="EA67" s="847" t="s">
        <v>4167</v>
      </c>
      <c r="EB67" s="506" t="s">
        <v>1190</v>
      </c>
      <c r="EC67" s="647">
        <v>2</v>
      </c>
      <c r="ED67" s="668" t="s">
        <v>1453</v>
      </c>
      <c r="EE67" s="647">
        <v>1989</v>
      </c>
      <c r="EF67" s="647">
        <v>3</v>
      </c>
      <c r="EG67" s="650" t="s">
        <v>1220</v>
      </c>
      <c r="EH67" s="648">
        <v>4</v>
      </c>
      <c r="EI67" s="551" t="s">
        <v>4168</v>
      </c>
      <c r="EJ67" s="651" t="s">
        <v>4169</v>
      </c>
      <c r="EK67" s="647">
        <v>2012</v>
      </c>
      <c r="EL67" s="554" t="s">
        <v>4170</v>
      </c>
      <c r="EM67" s="669">
        <v>42430</v>
      </c>
      <c r="EN67" s="647" t="s">
        <v>998</v>
      </c>
      <c r="EO67" s="651" t="s">
        <v>1278</v>
      </c>
      <c r="EP67" s="556">
        <v>1</v>
      </c>
      <c r="EQ67" s="556" t="s">
        <v>1262</v>
      </c>
      <c r="ER67" s="557" t="s">
        <v>4171</v>
      </c>
      <c r="ES67" s="556">
        <v>2018</v>
      </c>
      <c r="ET67" s="556">
        <v>3</v>
      </c>
      <c r="EU67" s="671">
        <v>2</v>
      </c>
      <c r="EV67" s="839">
        <v>2016</v>
      </c>
      <c r="EW67" s="673" t="s">
        <v>1005</v>
      </c>
      <c r="EX67" s="674"/>
      <c r="EY67" s="631" t="s">
        <v>1416</v>
      </c>
      <c r="EZ67" s="631" t="s">
        <v>1188</v>
      </c>
      <c r="FA67" s="675"/>
      <c r="FB67" s="648">
        <v>0</v>
      </c>
      <c r="FC67" s="676"/>
      <c r="FD67" s="647"/>
      <c r="FE67" s="648"/>
      <c r="FF67" s="652" t="s">
        <v>1225</v>
      </c>
      <c r="FG67" s="563" t="s">
        <v>1226</v>
      </c>
      <c r="FH67" s="631" t="str">
        <f t="shared" ref="FH67:FH130" si="119">IF(FI67&gt;3,"A",IF(FI67&gt;2,"B",IF(FI67&gt;1,"C","D")))</f>
        <v>B</v>
      </c>
      <c r="FI67" s="677">
        <f t="shared" ref="FI67:FI130" si="120">AVERAGE(FJ67,FK67,FL67)</f>
        <v>2.5333333333333332</v>
      </c>
      <c r="FJ67" s="678">
        <f t="shared" ref="FJ67:FJ130" si="121">4/10*(FS67+FV67+AC67+HC67+HL67)</f>
        <v>1.6</v>
      </c>
      <c r="FK67" s="679">
        <f t="shared" ref="FK67:FK130" si="122">4/8*(FM67+FQ67+HH67+GK67)</f>
        <v>3</v>
      </c>
      <c r="FL67" s="680">
        <f t="shared" ref="FL67:FL130" si="123">4/12*(FY67+GC67+GG67+IY67+GO67+GU67+GY67)</f>
        <v>3</v>
      </c>
      <c r="FM67" s="681">
        <v>1</v>
      </c>
      <c r="FN67" s="574">
        <v>2012</v>
      </c>
      <c r="FO67" s="470" t="s">
        <v>4172</v>
      </c>
      <c r="FP67" s="471" t="s">
        <v>4173</v>
      </c>
      <c r="FQ67" s="430">
        <v>1</v>
      </c>
      <c r="FR67" s="682" t="s">
        <v>1285</v>
      </c>
      <c r="FS67" s="369">
        <v>0</v>
      </c>
      <c r="FT67" s="574" t="s">
        <v>1188</v>
      </c>
      <c r="FU67" s="575" t="s">
        <v>1188</v>
      </c>
      <c r="FV67" s="369">
        <v>0</v>
      </c>
      <c r="FW67" s="574" t="s">
        <v>1188</v>
      </c>
      <c r="FX67" s="575" t="s">
        <v>1188</v>
      </c>
      <c r="FY67" s="369">
        <v>2</v>
      </c>
      <c r="FZ67" s="574">
        <v>2019</v>
      </c>
      <c r="GA67" s="470" t="s">
        <v>4174</v>
      </c>
      <c r="GB67" s="521" t="s">
        <v>4175</v>
      </c>
      <c r="GC67" s="369">
        <v>2</v>
      </c>
      <c r="GD67" s="574">
        <v>2009</v>
      </c>
      <c r="GE67" s="470" t="s">
        <v>4176</v>
      </c>
      <c r="GF67" s="521" t="s">
        <v>4177</v>
      </c>
      <c r="GG67" s="734">
        <v>2</v>
      </c>
      <c r="GH67" s="574">
        <v>2009</v>
      </c>
      <c r="GI67" s="684" t="s">
        <v>4178</v>
      </c>
      <c r="GJ67" s="521" t="s">
        <v>4179</v>
      </c>
      <c r="GK67" s="369">
        <v>2</v>
      </c>
      <c r="GL67" s="430">
        <v>2018</v>
      </c>
      <c r="GM67" s="686" t="s">
        <v>4180</v>
      </c>
      <c r="GN67" s="572" t="s">
        <v>4181</v>
      </c>
      <c r="GO67" s="878">
        <v>1</v>
      </c>
      <c r="GP67" s="730" t="s">
        <v>4182</v>
      </c>
      <c r="GQ67" s="879">
        <v>1</v>
      </c>
      <c r="GR67" s="879">
        <v>1</v>
      </c>
      <c r="GS67" s="879">
        <v>1</v>
      </c>
      <c r="GT67" s="880">
        <v>1</v>
      </c>
      <c r="GU67" s="715">
        <v>1</v>
      </c>
      <c r="GV67" s="730" t="s">
        <v>4182</v>
      </c>
      <c r="GW67" s="879">
        <v>1</v>
      </c>
      <c r="GX67" s="880">
        <v>1</v>
      </c>
      <c r="GY67" s="884">
        <v>0</v>
      </c>
      <c r="GZ67" s="582" t="s">
        <v>1188</v>
      </c>
      <c r="HA67" s="583" t="s">
        <v>1459</v>
      </c>
      <c r="HB67" s="584">
        <v>2</v>
      </c>
      <c r="HC67" s="585">
        <v>2</v>
      </c>
      <c r="HD67" s="586" t="s">
        <v>3750</v>
      </c>
      <c r="HE67" s="471" t="s">
        <v>4183</v>
      </c>
      <c r="HF67" s="587">
        <v>2012</v>
      </c>
      <c r="HG67" s="587">
        <v>2012</v>
      </c>
      <c r="HH67" s="588">
        <v>2</v>
      </c>
      <c r="HI67" s="586" t="s">
        <v>1821</v>
      </c>
      <c r="HJ67" s="718" t="s">
        <v>4184</v>
      </c>
      <c r="HK67" s="691">
        <v>2012</v>
      </c>
      <c r="HL67" s="692">
        <v>2</v>
      </c>
      <c r="HM67" s="591" t="s">
        <v>4185</v>
      </c>
      <c r="HN67" s="592">
        <v>2019</v>
      </c>
      <c r="HO67" s="681">
        <v>0</v>
      </c>
      <c r="HP67" s="574">
        <v>0</v>
      </c>
      <c r="HQ67" s="472">
        <f t="shared" ref="HQ67:HQ130" si="124">IF(HO67="-","-",IF(AND(HO67=0,HP67=0),0,IF(AND(HO67=1,HP67=0),1,IF(AND(HO67=1,HP67=1),2,-1))))</f>
        <v>0</v>
      </c>
      <c r="HR67" s="593">
        <v>1</v>
      </c>
      <c r="HS67" s="574">
        <v>1</v>
      </c>
      <c r="HT67" s="574">
        <v>0</v>
      </c>
      <c r="HU67" s="574">
        <v>0</v>
      </c>
      <c r="HV67" s="574">
        <v>1</v>
      </c>
      <c r="HW67" s="574">
        <v>0.5</v>
      </c>
      <c r="HX67" s="574">
        <v>0</v>
      </c>
      <c r="HY67" s="574">
        <v>1</v>
      </c>
      <c r="HZ67" s="574">
        <v>1</v>
      </c>
      <c r="IA67" s="574">
        <v>1</v>
      </c>
      <c r="IB67" s="574">
        <v>1</v>
      </c>
      <c r="IC67" s="574">
        <v>0.25</v>
      </c>
      <c r="ID67" s="681">
        <v>1</v>
      </c>
      <c r="IE67" s="369">
        <v>1</v>
      </c>
      <c r="IF67" s="574">
        <v>1</v>
      </c>
      <c r="IG67" s="472">
        <f t="shared" ref="IG67:IG130" si="125">IF(ID67="-","-",IF(ID67=0,0,IF(AND(ID67=1,IE67=1,IF67=1),2,IF(ID67=1,1,-1))))</f>
        <v>2</v>
      </c>
      <c r="IH67" s="609">
        <v>0.56590182501102082</v>
      </c>
      <c r="II67" s="694">
        <v>0.50324356432509187</v>
      </c>
      <c r="IJ67" s="695">
        <v>0.24929831572613459</v>
      </c>
      <c r="IK67" s="696">
        <v>0.41797102436303984</v>
      </c>
      <c r="IL67" s="696">
        <v>0.70798709444774854</v>
      </c>
      <c r="IM67" s="697">
        <v>0.63771782276344424</v>
      </c>
      <c r="IN67" s="599">
        <v>3</v>
      </c>
      <c r="IO67" s="600">
        <v>2</v>
      </c>
      <c r="IP67" s="601">
        <v>2</v>
      </c>
      <c r="IQ67" s="600">
        <v>35</v>
      </c>
      <c r="IR67" s="587">
        <v>47</v>
      </c>
      <c r="IS67" s="601">
        <v>82</v>
      </c>
      <c r="IT67" s="599" t="s">
        <v>1188</v>
      </c>
      <c r="IU67" s="600" t="s">
        <v>1188</v>
      </c>
      <c r="IV67" s="587" t="s">
        <v>1188</v>
      </c>
      <c r="IW67" s="601" t="s">
        <v>1188</v>
      </c>
      <c r="IX67" s="602" t="s">
        <v>1188</v>
      </c>
      <c r="IY67" s="681">
        <v>1</v>
      </c>
      <c r="IZ67" s="603" t="s">
        <v>4186</v>
      </c>
      <c r="JA67" s="681">
        <v>2</v>
      </c>
      <c r="JB67" s="603" t="s">
        <v>4187</v>
      </c>
      <c r="JC67" s="763">
        <v>0</v>
      </c>
      <c r="JD67" s="683" t="s">
        <v>1188</v>
      </c>
      <c r="JE67" s="684" t="s">
        <v>1188</v>
      </c>
      <c r="JF67" s="471" t="s">
        <v>1188</v>
      </c>
      <c r="JG67" s="472" t="s">
        <v>1188</v>
      </c>
      <c r="JH67" s="763">
        <v>0</v>
      </c>
      <c r="JI67" s="683" t="s">
        <v>1188</v>
      </c>
      <c r="JJ67" s="684" t="s">
        <v>1188</v>
      </c>
      <c r="JK67" s="684" t="s">
        <v>1188</v>
      </c>
      <c r="JL67" s="764" t="s">
        <v>1188</v>
      </c>
      <c r="JM67" s="734">
        <v>0</v>
      </c>
      <c r="JN67" s="683" t="s">
        <v>1188</v>
      </c>
      <c r="JO67" s="683" t="s">
        <v>1188</v>
      </c>
      <c r="JP67" s="684" t="s">
        <v>1188</v>
      </c>
      <c r="JQ67" s="684" t="s">
        <v>1188</v>
      </c>
      <c r="JR67" s="764" t="s">
        <v>1188</v>
      </c>
      <c r="JS67" s="734">
        <v>0</v>
      </c>
      <c r="JT67" s="683" t="s">
        <v>1188</v>
      </c>
      <c r="JU67" s="684" t="s">
        <v>1188</v>
      </c>
      <c r="JV67" s="684" t="s">
        <v>1188</v>
      </c>
      <c r="JW67" s="764" t="s">
        <v>1188</v>
      </c>
      <c r="JX67" s="606">
        <v>0</v>
      </c>
      <c r="JY67" s="607" t="s">
        <v>1188</v>
      </c>
      <c r="JZ67" s="606" t="s">
        <v>1188</v>
      </c>
      <c r="KA67" s="606">
        <f t="shared" ref="KA67:KA130" si="126">SUM(KB67:KE67)</f>
        <v>1</v>
      </c>
      <c r="KB67" s="606"/>
      <c r="KC67" s="606">
        <v>1</v>
      </c>
      <c r="KD67" s="606"/>
      <c r="KE67" s="606"/>
      <c r="KF67" s="606">
        <f t="shared" ref="KF67:KF130" si="127">SUM(KG67:KJ67)</f>
        <v>0</v>
      </c>
      <c r="KG67" s="606"/>
      <c r="KH67" s="606"/>
      <c r="KI67" s="606"/>
      <c r="KJ67" s="606"/>
      <c r="KK67" s="606">
        <v>1</v>
      </c>
      <c r="KL67" s="606">
        <v>1</v>
      </c>
      <c r="KM67" s="608">
        <f t="shared" ref="KM67:KM119" si="128">(KN67+2.5)/5</f>
        <v>0.45797919631004336</v>
      </c>
      <c r="KN67" s="609">
        <v>-0.21010401844978333</v>
      </c>
      <c r="KO67" s="609">
        <v>41.826923370361328</v>
      </c>
      <c r="KP67" s="610">
        <v>12</v>
      </c>
      <c r="KQ67" s="608">
        <f t="shared" ref="KQ67:KQ119" si="129">(KR67+2.5)/5</f>
        <v>0.4841922730207443</v>
      </c>
      <c r="KR67" s="609">
        <v>-7.9038634896278381E-2</v>
      </c>
      <c r="KS67" s="609">
        <v>52.403846740722656</v>
      </c>
      <c r="KT67" s="610">
        <v>15</v>
      </c>
      <c r="KU67" s="610">
        <v>41</v>
      </c>
      <c r="KV67" s="563" t="s">
        <v>1538</v>
      </c>
      <c r="KW67" s="606" t="s">
        <v>4135</v>
      </c>
      <c r="KX67" s="700" t="str">
        <f t="shared" ref="KX67:KX130" ca="1" si="130">IF(KY67&gt;=0.75,"A",IF(KY67&gt;=0.5,"B",IF(KY67&gt;=0.25,"C","D")))</f>
        <v>B</v>
      </c>
      <c r="KY67" s="701">
        <f t="shared" ref="KY67:KY130" ca="1" si="131">AVERAGE(KZ67:LC67)</f>
        <v>0.66104096604215457</v>
      </c>
      <c r="KZ67" s="702">
        <f t="shared" ref="KZ67:KZ75" ca="1" si="132">SUM(LD67:LR67)/KZ$209</f>
        <v>0.68655999999999995</v>
      </c>
      <c r="LA67" s="703">
        <f t="shared" ca="1" si="54"/>
        <v>0.70532380952380946</v>
      </c>
      <c r="LB67" s="703">
        <f t="shared" ca="1" si="92"/>
        <v>0.86608333333333343</v>
      </c>
      <c r="LC67" s="704">
        <f t="shared" ca="1" si="93"/>
        <v>0.38619672131147542</v>
      </c>
      <c r="LD67" s="696" cm="1">
        <f t="array" aca="1" ref="LD67" ca="1">INDIRECT(LD$203&amp;ROW())*LD$205</f>
        <v>8</v>
      </c>
      <c r="LE67" s="696" cm="1">
        <f t="array" aca="1" ref="LE67" ca="1">INDIRECT(LE$203&amp;ROW())*LE$205</f>
        <v>8</v>
      </c>
      <c r="LF67" s="696" cm="1">
        <f t="array" aca="1" ref="LF67" ca="1">INDIRECT(LF$203&amp;ROW())*LF$205</f>
        <v>8</v>
      </c>
      <c r="LG67" s="696" cm="1">
        <f t="array" aca="1" ref="LG67" ca="1">INDIRECT(LG$203&amp;ROW())*LG$205</f>
        <v>3</v>
      </c>
      <c r="LH67" s="696" cm="1">
        <f t="array" aca="1" ref="LH67" ca="1">INDIRECT(LH$203&amp;ROW())*LH$205</f>
        <v>2</v>
      </c>
      <c r="LI67" s="696" cm="1">
        <f t="array" aca="1" ref="LI67" ca="1">INDIRECT(LI$203&amp;ROW())*LI$205</f>
        <v>3</v>
      </c>
      <c r="LJ67" s="696" cm="1">
        <f t="array" aca="1" ref="LJ67" ca="1">INDIRECT(LJ$203&amp;ROW())*LJ$205</f>
        <v>3</v>
      </c>
      <c r="LK67" s="696" cm="1">
        <f t="array" aca="1" ref="LK67" ca="1">INDIRECT(LK$203&amp;ROW())*LK$205</f>
        <v>2</v>
      </c>
      <c r="LL67" s="696" cm="1">
        <f t="array" aca="1" ref="LL67" ca="1">INDIRECT(LL$203&amp;ROW())*LL$205</f>
        <v>3</v>
      </c>
      <c r="LM67" s="696" cm="1">
        <f t="array" aca="1" ref="LM67" ca="1">INDIRECT(LM$203&amp;ROW())*LM$205</f>
        <v>6</v>
      </c>
      <c r="LN67" s="696" cm="1">
        <f t="array" aca="1" ref="LN67" ca="1">INDIRECT(LN$203&amp;ROW())*LN$205</f>
        <v>3</v>
      </c>
      <c r="LO67" s="696" cm="1">
        <f t="array" aca="1" ref="LO67" ca="1">INDIRECT(LO$203&amp;ROW())*LO$205</f>
        <v>6</v>
      </c>
      <c r="LP67" s="696" cm="1">
        <f t="array" aca="1" ref="LP67" ca="1">INDIRECT(LP$203&amp;ROW())*LP$205</f>
        <v>0</v>
      </c>
      <c r="LQ67" s="696" cm="1">
        <f t="array" aca="1" ref="LQ67" ca="1">IF(INDIRECT(LQ$203&amp;ROW())="-",0,INDIRECT(LQ$203&amp;ROW())*LQ$205)</f>
        <v>3.3575999999999997</v>
      </c>
      <c r="LR67" s="696" cm="1">
        <f t="array" aca="1" ref="LR67" ca="1">INDIRECT(LR$203&amp;ROW())*LR$205</f>
        <v>0</v>
      </c>
      <c r="LS67" s="696" cm="1">
        <f t="array" aca="1" ref="LS67" ca="1">IF(INDIRECT(LS$203&amp;ROW())="-",0,INDIRECT(LS$203&amp;ROW())*LS$205)</f>
        <v>3.8117999999999999</v>
      </c>
      <c r="LT67" s="696" cm="1">
        <f t="array" aca="1" ref="LT67" ca="1">INDIRECT(LT$203&amp;ROW())*LT$205</f>
        <v>4</v>
      </c>
      <c r="LU67" s="696" cm="1">
        <f t="array" aca="1" ref="LU67" ca="1">INDIRECT(LU$203&amp;ROW())*LU$205</f>
        <v>2</v>
      </c>
      <c r="LV67" s="696" cm="1">
        <f t="array" aca="1" ref="LV67" ca="1">INDIRECT(LV$203&amp;ROW())*LV$205</f>
        <v>1</v>
      </c>
      <c r="LW67" s="696" cm="1">
        <f t="array" aca="1" ref="LW67" ca="1">INDIRECT(LW$203&amp;ROW())*LW$205</f>
        <v>2</v>
      </c>
      <c r="LX67" s="696" cm="1">
        <f t="array" aca="1" ref="LX67" ca="1">INDIRECT(LX$203&amp;ROW())*LX$205</f>
        <v>2</v>
      </c>
      <c r="LY67" s="696" cm="1">
        <f t="array" aca="1" ref="LY67" ca="1">IF(INDIRECT(LY$203&amp;ROW())="-",0,INDIRECT(LY$203&amp;ROW())*LY$205)</f>
        <v>3.786</v>
      </c>
      <c r="LZ67" s="696" cm="1">
        <f t="array" aca="1" ref="LZ67" ca="1">INDIRECT(LZ$203&amp;ROW())*LZ$205</f>
        <v>2</v>
      </c>
      <c r="MA67" s="696" cm="1">
        <f t="array" aca="1" ref="MA67" ca="1">INDIRECT(MA$203&amp;ROW())*MA$205</f>
        <v>4</v>
      </c>
      <c r="MB67" s="696" cm="1">
        <f t="array" aca="1" ref="MB67" ca="1">INDIRECT(MB$203&amp;ROW())*MB$205</f>
        <v>4</v>
      </c>
      <c r="MC67" s="696" cm="1">
        <f t="array" aca="1" ref="MC67" ca="1">IF($MB67=0,0,INDIRECT(MC$203&amp;ROW())*MC$205)</f>
        <v>0.5</v>
      </c>
      <c r="MD67" s="696" cm="1">
        <f t="array" aca="1" ref="MD67" ca="1">IF($MB67=0,0,INDIRECT(MD$203&amp;ROW())*MD$205)</f>
        <v>0.5</v>
      </c>
      <c r="ME67" s="696" cm="1">
        <f t="array" aca="1" ref="ME67" ca="1">IF($MB67=0,0,INDIRECT(ME$203&amp;ROW())*ME$205)</f>
        <v>0.5</v>
      </c>
      <c r="MF67" s="696" cm="1">
        <f t="array" aca="1" ref="MF67" ca="1">IF($MB67=0,0,INDIRECT(MF$203&amp;ROW())*MF$205)</f>
        <v>0.5</v>
      </c>
      <c r="MG67" s="696" cm="1">
        <f t="array" aca="1" ref="MG67" ca="1">INDIRECT(MG$203&amp;ROW())*MG$205</f>
        <v>4</v>
      </c>
      <c r="MH67" s="696" cm="1">
        <f t="array" aca="1" ref="MH67" ca="1">IF($MG67=0,0,INDIRECT(MH$203&amp;ROW())*MH$205)</f>
        <v>0.5</v>
      </c>
      <c r="MI67" s="696" cm="1">
        <f t="array" aca="1" ref="MI67" ca="1">IF($MG67=0,0,INDIRECT(MI$203&amp;ROW())*MI$205)</f>
        <v>0.5</v>
      </c>
      <c r="MJ67" s="696" cm="1">
        <f t="array" aca="1" ref="MJ67" ca="1">INDIRECT(MJ$203&amp;ROW())*MJ$205</f>
        <v>0</v>
      </c>
      <c r="MK67" s="696" cm="1">
        <f t="array" aca="1" ref="MK67" ca="1">INDIRECT(MK$203&amp;ROW())*MK$205</f>
        <v>0</v>
      </c>
      <c r="ML67" s="696" cm="1">
        <f t="array" aca="1" ref="ML67" ca="1">INDIRECT(ML$203&amp;ROW())*ML$205</f>
        <v>3</v>
      </c>
      <c r="MM67" s="696" cm="1">
        <f t="array" aca="1" ref="MM67" ca="1">INDIRECT(MM$203&amp;ROW())*MM$205</f>
        <v>4</v>
      </c>
      <c r="MN67" s="696" cm="1">
        <f t="array" aca="1" ref="MN67" ca="1">INDIRECT(MN$203&amp;ROW())*MN$205</f>
        <v>0</v>
      </c>
      <c r="MO67" s="696" cm="1">
        <f t="array" aca="1" ref="MO67" ca="1">INDIRECT(MO$203&amp;ROW())*MO$205</f>
        <v>2</v>
      </c>
      <c r="MP67" s="696" cm="1">
        <f t="array" aca="1" ref="MP67" ca="1">INDIRECT(MP$203&amp;ROW())*MP$205</f>
        <v>2</v>
      </c>
      <c r="MQ67" s="696" cm="1">
        <f t="array" aca="1" ref="MQ67" ca="1">INDIRECT(MQ$203&amp;ROW())*MQ$205</f>
        <v>2</v>
      </c>
      <c r="MR67" s="696" cm="1">
        <f t="array" aca="1" ref="MR67" ca="1">INDIRECT(MR$203&amp;ROW())*MR$205</f>
        <v>2</v>
      </c>
      <c r="MS67" s="696" cm="1">
        <f t="array" aca="1" ref="MS67" ca="1">INDIRECT(MS$203&amp;ROW())*MS$205</f>
        <v>2</v>
      </c>
      <c r="MT67" s="696" cm="1">
        <f t="array" aca="1" ref="MT67" ca="1">INDIRECT(MT$203&amp;ROW())*MT$205</f>
        <v>1</v>
      </c>
      <c r="MU67" s="696" cm="1">
        <f t="array" aca="1" ref="MU67" ca="1">INDIRECT(MU$203&amp;ROW())*MU$205</f>
        <v>2</v>
      </c>
      <c r="MV67" s="696" cm="1">
        <f t="array" aca="1" ref="MV67" ca="1">IF(INDIRECT(MV$203&amp;ROW())="-",0,INDIRECT(MV$203&amp;ROW())*MV$205)</f>
        <v>3.5579999999999998</v>
      </c>
      <c r="MW67" s="696" cm="1">
        <f t="array" aca="1" ref="MW67" ca="1">INDIRECT(MW$203&amp;ROW())*MW$205</f>
        <v>0</v>
      </c>
      <c r="MX67" s="696" cm="1">
        <f t="array" aca="1" ref="MX67" ca="1">INDIRECT(MX$203&amp;ROW())*MX$205</f>
        <v>0</v>
      </c>
      <c r="MY67" s="696" cm="1">
        <f t="array" aca="1" ref="MY67" ca="1">INDIRECT(MY$203&amp;ROW())*MY$205</f>
        <v>0</v>
      </c>
      <c r="NA67" s="701">
        <f t="shared" ref="NA67:NA130" si="133">(FY67+GC67+GG67+BF67+BQ67+CE67+CQ67+DL67+DT67+DY67+EF67+ET67+JX67+IF(P67="-",0,P67)+JC67)/IF(P67="-",NA$213-1,NA$213)</f>
        <v>0.76974634146341459</v>
      </c>
      <c r="NB67" s="617">
        <f t="shared" ref="NB67:NB130" si="134">(IF(O67="-",0,O67)+K67+CF67+CU67+CX67+CR67)/IF(O67="-",NB$213-1,NB$213)</f>
        <v>0.6882357142857144</v>
      </c>
      <c r="NC67" s="695">
        <f t="shared" ref="NC67:NC130" si="135">(IF(R67="-",0,R67)+IY67+JA67+GO67+IF(GO67&gt;0,(GQ67+GR67+GS67+GT67),0)+GU67+IF(GU67&gt;0,(GW67+GX67),0)+GY67)/IF(R67="-",NC$213-1,NC$213)</f>
        <v>0.89469230769230768</v>
      </c>
      <c r="ND67" s="697">
        <f t="shared" ref="ND67:ND130" si="136">(AE67+FM67+Z67+AC67+HL67+HC67+HH67+KK67+KL67+DA67+GK67+IF(Q67="-",0,Q67)+JH67+JM67+JS67)/IF(Q67="-",ND$213-1,ND$213)</f>
        <v>0.54048148148148145</v>
      </c>
      <c r="NE67" s="694">
        <f t="shared" ref="NE67:NE130" si="137">AVERAGE(NA67:ND67)</f>
        <v>0.7232889612307295</v>
      </c>
      <c r="NF67" s="682" t="str">
        <f t="shared" ref="NF67:NF130" si="138">IF(NE67&gt;=0.75,"A",IF(NE67&gt;=0.5,"B",IF(NE67&gt;=0.25,"C","D")))</f>
        <v>B</v>
      </c>
      <c r="NH67" s="606" t="s">
        <v>4135</v>
      </c>
      <c r="NI67" s="563" t="str">
        <f t="shared" ref="NI67:NI75" si="139">IF(N67&gt;=0.75,"A",IF(N67&gt;=0.5,"B",IF(N67&gt;=0.25,"C","D")))</f>
        <v>B</v>
      </c>
      <c r="NJ67" s="563" t="str">
        <f t="shared" ref="NJ67:NJ130" si="140">NF67</f>
        <v>B</v>
      </c>
      <c r="NK67" s="563" t="str">
        <f t="shared" ref="NK67:NK130" ca="1" si="141">KX67</f>
        <v>B</v>
      </c>
      <c r="NL67" s="563" t="str">
        <f t="shared" ref="NL67:NL130" ca="1" si="142">OF67</f>
        <v>B</v>
      </c>
      <c r="NM67" s="563" t="str">
        <f t="shared" ref="NM67:NM130" ca="1" si="143">QJ67</f>
        <v>A</v>
      </c>
      <c r="NN67" s="563" t="str">
        <f t="shared" ca="1" si="55"/>
        <v>B</v>
      </c>
      <c r="NO67" s="563" t="str">
        <f t="shared" ca="1" si="56"/>
        <v>A</v>
      </c>
      <c r="NP67" s="606" t="str">
        <f t="shared" ref="NP67:NP130" si="144">IF(AE67&gt;0,"Yes","-")</f>
        <v>-</v>
      </c>
      <c r="NQ67" s="682" t="str">
        <f t="shared" ref="NQ67:NQ130" si="145">IF(AC67&gt;0,"Yes","-")</f>
        <v>-</v>
      </c>
      <c r="NR67" s="682" t="e">
        <f>IF(OR(AND(NI67="A",OR(NJ67="C",NJ67="D")),AND(NI67="A",OR(#REF!="C",#REF!="D")),AND(NI67="B",OR(NJ67="D",#REF!="D")),AND(OR(NI67="C",NI67="D"),OR(NJ67="A",NJ67="B")),AND(OR(NI67="C",NI67="D"),OR(#REF!="A",#REF!="B")),AND(OR(NJ67="A",#REF!="A",NJ67="B",#REF!="B"),OR(NP67="-",NQ67="-")),AND(OR(NJ67="C",#REF!="C",NJ67="D",#REF!="D"),NP67="Yes")),"Yes","-")</f>
        <v>#REF!</v>
      </c>
      <c r="NS67" s="607" t="s">
        <v>4188</v>
      </c>
      <c r="NT67" s="619">
        <f t="shared" ref="NT67:NT130" si="146">N67</f>
        <v>0.59599999999999997</v>
      </c>
      <c r="NU67" s="619">
        <f t="shared" ref="NU67:NU130" si="147">NE67</f>
        <v>0.7232889612307295</v>
      </c>
      <c r="NV67" s="619">
        <f t="shared" ref="NV67:NV130" ca="1" si="148">KY67</f>
        <v>0.66104096604215457</v>
      </c>
      <c r="NW67" s="619">
        <f t="shared" ca="1" si="57"/>
        <v>0.66825595915983305</v>
      </c>
      <c r="NX67" s="619">
        <f t="shared" ca="1" si="58"/>
        <v>0.75787825194057279</v>
      </c>
      <c r="NY67" s="620">
        <f t="shared" ca="1" si="59"/>
        <v>0.6914375917186909</v>
      </c>
      <c r="NZ67" s="620">
        <f t="shared" ca="1" si="60"/>
        <v>0.77278155605593202</v>
      </c>
      <c r="OA67" s="705" t="s">
        <v>1188</v>
      </c>
      <c r="OB67" s="706" t="s">
        <v>1188</v>
      </c>
      <c r="OC67" s="494"/>
      <c r="OE67" s="606" t="s">
        <v>4135</v>
      </c>
      <c r="OF67" s="700" t="str">
        <f t="shared" ref="OF67:OF130" ca="1" si="149">IF(OG67&gt;=0.75,"A",IF(OG67&gt;=0.5,"B",IF(OG67&gt;=0.25,"C","D")))</f>
        <v>B</v>
      </c>
      <c r="OG67" s="701">
        <f t="shared" ca="1" si="61"/>
        <v>0.66825595915983305</v>
      </c>
      <c r="OH67" s="705">
        <f t="shared" ref="OH67:OH98" ca="1" si="150">SUM(OL67:OZ67)/OH$202</f>
        <v>0.73094785770065074</v>
      </c>
      <c r="OI67" s="696">
        <f t="shared" ref="OI67:OI98" ca="1" si="151">SUM(PA67:PF67)/OI$202</f>
        <v>0.68348547252195746</v>
      </c>
      <c r="OJ67" s="696">
        <f t="shared" ref="OJ67:OJ130" ca="1" si="152">SUM(PG67:PR67)/OJ$202</f>
        <v>0.76374833513823026</v>
      </c>
      <c r="OK67" s="697">
        <f t="shared" ref="OK67:OK130" ca="1" si="153">SUM(PS67:QG67)/OK$202</f>
        <v>0.49484217127849395</v>
      </c>
      <c r="OL67" s="696" cm="1">
        <f t="array" aca="1" ref="OL67" ca="1">INDIRECT(OL$203&amp;ROW())*OL$205</f>
        <v>1.4956</v>
      </c>
      <c r="OM67" s="696" cm="1">
        <f t="array" aca="1" ref="OM67" ca="1">INDIRECT(OM$203&amp;ROW())*OM$205</f>
        <v>1.2061999999999999</v>
      </c>
      <c r="ON67" s="696" cm="1">
        <f t="array" aca="1" ref="ON67" ca="1">INDIRECT(ON$203&amp;ROW())*ON$205</f>
        <v>1.4561999999999999</v>
      </c>
      <c r="OO67" s="696" cm="1">
        <f t="array" aca="1" ref="OO67" ca="1">INDIRECT(OO$203&amp;ROW())*OO$205</f>
        <v>1.0790999999999999</v>
      </c>
      <c r="OP67" s="696" cm="1">
        <f t="array" aca="1" ref="OP67" ca="1">INDIRECT(OP$203&amp;ROW())*OP$205</f>
        <v>1.0553999999999999</v>
      </c>
      <c r="OQ67" s="696" cm="1">
        <f t="array" aca="1" ref="OQ67" ca="1">INDIRECT(OQ$203&amp;ROW())*OQ$205</f>
        <v>1.5849</v>
      </c>
      <c r="OR67" s="696" cm="1">
        <f t="array" aca="1" ref="OR67" ca="1">INDIRECT(OR$203&amp;ROW())*OR$205</f>
        <v>1.4141999999999999</v>
      </c>
      <c r="OS67" s="696" cm="1">
        <f t="array" aca="1" ref="OS67" ca="1">INDIRECT(OS$203&amp;ROW())*OS$205</f>
        <v>1.0258</v>
      </c>
      <c r="OT67" s="696" cm="1">
        <f t="array" aca="1" ref="OT67" ca="1">INDIRECT(OT$203&amp;ROW())*OT$205</f>
        <v>1.4727000000000001</v>
      </c>
      <c r="OU67" s="696" cm="1">
        <f t="array" aca="1" ref="OU67" ca="1">INDIRECT(OU$203&amp;ROW())*OU$205</f>
        <v>1.9304999999999999</v>
      </c>
      <c r="OV67" s="696" cm="1">
        <f t="array" aca="1" ref="OV67" ca="1">INDIRECT(OV$203&amp;ROW())*OV$205</f>
        <v>1.2161999999999999</v>
      </c>
      <c r="OW67" s="696" cm="1">
        <f t="array" aca="1" ref="OW67" ca="1">INDIRECT(OW$203&amp;ROW())*OW$205</f>
        <v>1.5144000000000002</v>
      </c>
      <c r="OX67" s="696" cm="1">
        <f t="array" aca="1" ref="OX67" ca="1">INDIRECT(OX$203&amp;ROW())*OX$205</f>
        <v>0</v>
      </c>
      <c r="OY67" s="696" cm="1">
        <f t="array" aca="1" ref="OY67" ca="1">IF(INDIRECT(OY$203&amp;ROW())="-",0,INDIRECT(OY$203&amp;ROW())*OY$205)</f>
        <v>0.39714811999999999</v>
      </c>
      <c r="OZ67" s="696" cm="1">
        <f t="array" aca="1" ref="OZ67" ca="1">INDIRECT(OZ$203&amp;ROW())*OZ$205</f>
        <v>0</v>
      </c>
      <c r="PA67" s="696" cm="1">
        <f t="array" aca="1" ref="PA67" ca="1">IF(INDIRECT(PA$203&amp;ROW())="-",0,INDIRECT(PA$203&amp;ROW())*PA$205)</f>
        <v>0.56122401999999993</v>
      </c>
      <c r="PB67" s="705" cm="1">
        <f t="array" aca="1" ref="PB67" ca="1">INDIRECT(PB$203&amp;ROW())*PB$205</f>
        <v>1.5084</v>
      </c>
      <c r="PC67" s="696" cm="1">
        <f t="array" aca="1" ref="PC67" ca="1">INDIRECT(PC$203&amp;ROW())*PC$205</f>
        <v>1.3946000000000001</v>
      </c>
      <c r="PD67" s="696" cm="1">
        <f t="array" aca="1" ref="PD67" ca="1">INDIRECT(PD$203&amp;ROW())*PD$205</f>
        <v>0.73419999999999996</v>
      </c>
      <c r="PE67" s="696" cm="1">
        <f t="array" aca="1" ref="PE67" ca="1">INDIRECT(PE$203&amp;ROW())*PE$205</f>
        <v>1.28</v>
      </c>
      <c r="PF67" s="696" cm="1">
        <f t="array" aca="1" ref="PF67" ca="1">INDIRECT(PF$203&amp;ROW())*PF$205</f>
        <v>1.3308</v>
      </c>
      <c r="PG67" s="696" cm="1">
        <f t="array" aca="1" ref="PG67" ca="1">IF(INDIRECT(PG$203&amp;ROW())="-",0,INDIRECT(PG$203&amp;ROW())*PG$205)</f>
        <v>0.55212499999999998</v>
      </c>
      <c r="PH67" s="696" cm="1">
        <f t="array" aca="1" ref="PH67" ca="1">INDIRECT(PH$203&amp;ROW())*PH$205</f>
        <v>0.61699999999999999</v>
      </c>
      <c r="PI67" s="696" cm="1">
        <f t="array" aca="1" ref="PI67" ca="1">INDIRECT(PI$203&amp;ROW())*PI$205</f>
        <v>1.2145999999999999</v>
      </c>
      <c r="PJ67" s="696" cm="1">
        <f t="array" aca="1" ref="PJ67" ca="1">INDIRECT(PJ$203&amp;ROW())*PJ$205</f>
        <v>0.75980000000000003</v>
      </c>
      <c r="PK67" s="696" cm="1">
        <f t="array" aca="1" ref="PK67" ca="1">IF($PJ67=0,0,INDIRECT(PK$203&amp;ROW())*PK$205)</f>
        <v>0.52759999999999996</v>
      </c>
      <c r="PL67" s="696" cm="1">
        <f t="array" aca="1" ref="PL67" ca="1">IF($MPE67=0,0,INDIRECT(PL$203&amp;ROW())*PL$205)</f>
        <v>0</v>
      </c>
      <c r="PM67" s="696" cm="1">
        <f t="array" aca="1" ref="PM67" ca="1">IF($MPE67=0,0,INDIRECT(PM$203&amp;ROW())*PM$205)</f>
        <v>0</v>
      </c>
      <c r="PN67" s="696" cm="1">
        <f t="array" aca="1" ref="PN67" ca="1">IF($PJ67=0,0,INDIRECT(PN$203&amp;ROW())*PN$205)</f>
        <v>0.52580000000000005</v>
      </c>
      <c r="PO67" s="696" cm="1">
        <f t="array" aca="1" ref="PO67" ca="1">INDIRECT(PO$203&amp;ROW())*PO$205</f>
        <v>0.73140000000000005</v>
      </c>
      <c r="PP67" s="696" cm="1">
        <f t="array" aca="1" ref="PP67" ca="1">IF($PO67=0,0,INDIRECT(PP$203&amp;ROW())*PP$205)</f>
        <v>0.68189999999999995</v>
      </c>
      <c r="PQ67" s="696" cm="1">
        <f t="array" aca="1" ref="PQ67" ca="1">IF($PO67=0,0,INDIRECT(PQ$203&amp;ROW())*PQ$205)</f>
        <v>0.52549999999999997</v>
      </c>
      <c r="PR67" s="696" cm="1">
        <f t="array" aca="1" ref="PR67" ca="1">INDIRECT(PR$203&amp;ROW())*PR$205</f>
        <v>0</v>
      </c>
      <c r="PS67" s="696" cm="1">
        <f t="array" aca="1" ref="PS67" ca="1">INDIRECT(PS$203&amp;ROW())*PS$205</f>
        <v>0</v>
      </c>
      <c r="PT67" s="696" cm="1">
        <f t="array" aca="1" ref="PT67" ca="1">INDIRECT(PT$203&amp;ROW())*PT$205</f>
        <v>0.72030000000000005</v>
      </c>
      <c r="PU67" s="696" cm="1">
        <f t="array" aca="1" ref="PU67" ca="1">INDIRECT(PU$203&amp;ROW())*PU$205</f>
        <v>1.1798</v>
      </c>
      <c r="PV67" s="696" cm="1">
        <f t="array" aca="1" ref="PV67" ca="1">INDIRECT(PV$203&amp;ROW())*PV$205</f>
        <v>0</v>
      </c>
      <c r="PW67" s="696" cm="1">
        <f t="array" aca="1" ref="PW67" ca="1">INDIRECT(PW$203&amp;ROW())*PW$205</f>
        <v>1.0658000000000001</v>
      </c>
      <c r="PX67" s="696" cm="1">
        <f t="array" aca="1" ref="PX67" ca="1">INDIRECT(PX$203&amp;ROW())*PX$205</f>
        <v>1.1714</v>
      </c>
      <c r="PY67" s="696" cm="1">
        <f t="array" aca="1" ref="PY67" ca="1">INDIRECT(PY$203&amp;ROW())*PY$205</f>
        <v>1.1866000000000001</v>
      </c>
      <c r="PZ67" s="696" cm="1">
        <f t="array" aca="1" ref="PZ67" ca="1">INDIRECT(PZ$203&amp;ROW())*PZ$205</f>
        <v>0.17430000000000001</v>
      </c>
      <c r="QA67" s="696" cm="1">
        <f t="array" aca="1" ref="QA67" ca="1">INDIRECT(QA$203&amp;ROW())*QA$205</f>
        <v>0.31659999999999999</v>
      </c>
      <c r="QB67" s="696" cm="1">
        <f t="array" aca="1" ref="QB67" ca="1">INDIRECT(QB$203&amp;ROW())*QB$205</f>
        <v>0.79830000000000001</v>
      </c>
      <c r="QC67" s="696" cm="1">
        <f t="array" aca="1" ref="QC67" ca="1">INDIRECT(QC$203&amp;ROW())*QC$205</f>
        <v>1.4259999999999999</v>
      </c>
      <c r="QD67" s="696" cm="1">
        <f t="array" aca="1" ref="QD67" ca="1">IF(INDIRECT(QD$203&amp;ROW())="-",0,INDIRECT(QD$203&amp;ROW())*QD$205)</f>
        <v>0.36416129999999997</v>
      </c>
      <c r="QE67" s="696" cm="1">
        <f t="array" aca="1" ref="QE67" ca="1">INDIRECT(QE$203&amp;ROW())*QE$205</f>
        <v>0</v>
      </c>
      <c r="QF67" s="696" cm="1">
        <f t="array" aca="1" ref="QF67" ca="1">INDIRECT(QF$203&amp;ROW())*QF$205</f>
        <v>0</v>
      </c>
      <c r="QG67" s="696" cm="1">
        <f t="array" aca="1" ref="QG67" ca="1">INDIRECT(QG$203&amp;ROW())*QG$205</f>
        <v>0</v>
      </c>
      <c r="QI67" s="606" t="s">
        <v>4135</v>
      </c>
      <c r="QJ67" s="700" t="str">
        <f t="shared" ref="QJ67:QJ130" ca="1" si="154">IF(QK67&gt;=0.75,"A",IF(QK67&gt;=0.5,"B",IF(QK67&gt;=0.25,"C","D")))</f>
        <v>A</v>
      </c>
      <c r="QK67" s="701">
        <f t="shared" ca="1" si="62"/>
        <v>0.75787825194057279</v>
      </c>
      <c r="QL67" s="705">
        <f t="shared" ref="QL67:QL98" ca="1" si="155">SUM(QP67:RD67)/QL$202</f>
        <v>0.80653018642062568</v>
      </c>
      <c r="QM67" s="696">
        <f t="shared" ref="QM67:QM98" ca="1" si="156">SUM(RE67:RJ67)/QM$202</f>
        <v>0.73765590342459775</v>
      </c>
      <c r="QN67" s="696">
        <f t="shared" ref="QN67:QN130" ca="1" si="157">SUM(RK67:RV67)/QN$202</f>
        <v>0.92809897184279511</v>
      </c>
      <c r="QO67" s="697">
        <f t="shared" ref="QO67:QO130" ca="1" si="158">SUM(RW67:SK67)/QO$202</f>
        <v>0.55922794607427251</v>
      </c>
      <c r="QP67" s="696" cm="1">
        <f t="array" aca="1" ref="QP67" ca="1">INDIRECT(QP$203&amp;ROW())*QP$205</f>
        <v>6.6903293490763766E-2</v>
      </c>
      <c r="QQ67" s="696" cm="1">
        <f t="array" aca="1" ref="QQ67" ca="1">INDIRECT(QQ$203&amp;ROW())*QQ$205</f>
        <v>0.25503926590378434</v>
      </c>
      <c r="QR67" s="696" cm="1">
        <f t="array" aca="1" ref="QR67" ca="1">INDIRECT(QR$203&amp;ROW())*QR$205</f>
        <v>0.15089809664795908</v>
      </c>
      <c r="QS67" s="696" cm="1">
        <f t="array" aca="1" ref="QS67" ca="1">INDIRECT(QS$203&amp;ROW())*QS$205</f>
        <v>0.22471360933801068</v>
      </c>
      <c r="QT67" s="696" cm="1">
        <f t="array" aca="1" ref="QT67" ca="1">INDIRECT(QT$203&amp;ROW())*QT$205</f>
        <v>0.17488542943331029</v>
      </c>
      <c r="QU67" s="696" cm="1">
        <f t="array" aca="1" ref="QU67" ca="1">INDIRECT(QU$203&amp;ROW())*QU$205</f>
        <v>0.53329206883563263</v>
      </c>
      <c r="QV67" s="696" cm="1">
        <f t="array" aca="1" ref="QV67" ca="1">INDIRECT(QV$203&amp;ROW())*QV$205</f>
        <v>0.24117831443907087</v>
      </c>
      <c r="QW67" s="696" cm="1">
        <f t="array" aca="1" ref="QW67" ca="1">INDIRECT(QW$203&amp;ROW())*QW$205</f>
        <v>0.35399610916221985</v>
      </c>
      <c r="QX67" s="696" cm="1">
        <f t="array" aca="1" ref="QX67" ca="1">INDIRECT(QX$203&amp;ROW())*QX$205</f>
        <v>0.60640894423913805</v>
      </c>
      <c r="QY67" s="696" cm="1">
        <f t="array" aca="1" ref="QY67" ca="1">INDIRECT(QY$203&amp;ROW())*QY$205</f>
        <v>0.13540247513535897</v>
      </c>
      <c r="QZ67" s="696" cm="1">
        <f t="array" aca="1" ref="QZ67" ca="1">INDIRECT(QZ$203&amp;ROW())*QZ$205</f>
        <v>0.27613248380770827</v>
      </c>
      <c r="RA67" s="696" cm="1">
        <f t="array" aca="1" ref="RA67" ca="1">INDIRECT(RA$203&amp;ROW())*RA$205</f>
        <v>5.1272116233970627E-2</v>
      </c>
      <c r="RB67" s="696" cm="1">
        <f t="array" aca="1" ref="RB67" ca="1">INDIRECT(RB$203&amp;ROW())*RB$205</f>
        <v>0</v>
      </c>
      <c r="RC67" s="696" cm="1">
        <f t="array" aca="1" ref="RC67" ca="1">IF(INDIRECT(RC$203&amp;ROW())="-",0,INDIRECT(RC$203&amp;ROW())*RC$205)</f>
        <v>4.6955261054153465E-2</v>
      </c>
      <c r="RD67" s="696" cm="1">
        <f t="array" aca="1" ref="RD67" ca="1">INDIRECT(RD$203&amp;ROW())*RD$205</f>
        <v>0</v>
      </c>
      <c r="RE67" s="696" cm="1">
        <f t="array" aca="1" ref="RE67" ca="1">IF(INDIRECT(RE$203&amp;ROW())="-",0,INDIRECT(RE$203&amp;ROW())*RE$205)</f>
        <v>4.0207526941700114E-2</v>
      </c>
      <c r="RF67" s="705" cm="1">
        <f t="array" aca="1" ref="RF67" ca="1">INDIRECT(RF$203&amp;ROW())*RF$205</f>
        <v>0.10613798880649605</v>
      </c>
      <c r="RG67" s="696" cm="1">
        <f t="array" aca="1" ref="RG67" ca="1">INDIRECT(RG$203&amp;ROW())*RG$205</f>
        <v>0.27650466908360405</v>
      </c>
      <c r="RH67" s="696" cm="1">
        <f t="array" aca="1" ref="RH67" ca="1">INDIRECT(RH$203&amp;ROW())*RH$205</f>
        <v>2.9193840390272292E-2</v>
      </c>
      <c r="RI67" s="696" cm="1">
        <f t="array" aca="1" ref="RI67" ca="1">INDIRECT(RI$203&amp;ROW())*RI$205</f>
        <v>0.21539378250062202</v>
      </c>
      <c r="RJ67" s="696" cm="1">
        <f t="array" aca="1" ref="RJ67" ca="1">INDIRECT(RJ$203&amp;ROW())*RJ$205</f>
        <v>0.12226723336432462</v>
      </c>
      <c r="RK67" s="696" cm="1">
        <f t="array" aca="1" ref="RK67" ca="1">IF(INDIRECT(RK$203&amp;ROW())="-",0,INDIRECT(RK$203&amp;ROW())*RK$205)</f>
        <v>3.8126028887378434E-2</v>
      </c>
      <c r="RL67" s="696" cm="1">
        <f t="array" aca="1" ref="RL67" ca="1">INDIRECT(RL$203&amp;ROW())*RL$205</f>
        <v>0.11262003659234653</v>
      </c>
      <c r="RM67" s="696" cm="1">
        <f t="array" aca="1" ref="RM67" ca="1">INDIRECT(RM$203&amp;ROW())*RM$205</f>
        <v>2.9987460729532761E-2</v>
      </c>
      <c r="RN67" s="696" cm="1">
        <f t="array" aca="1" ref="RN67" ca="1">INDIRECT(RN$203&amp;ROW())*RN$205</f>
        <v>9.3820613050938681E-2</v>
      </c>
      <c r="RO67" s="696" cm="1">
        <f t="array" aca="1" ref="RO67" ca="1">IF($RN67=0,0,INDIRECT(RO$203&amp;ROW())*RO$205)</f>
        <v>7.0312542939625605E-2</v>
      </c>
      <c r="RP67" s="696" cm="1">
        <f t="array" aca="1" ref="RP67" ca="1">IF($RN67=0,0,INDIRECT(RP$203&amp;ROW())*RP$205)</f>
        <v>9.7715867439664539E-2</v>
      </c>
      <c r="RQ67" s="696" cm="1">
        <f t="array" aca="1" ref="RQ67" ca="1">IF($RN67=0,0,INDIRECT(RQ$203&amp;ROW())*RQ$205)</f>
        <v>0.10205798160914871</v>
      </c>
      <c r="RR67" s="696" cm="1">
        <f t="array" aca="1" ref="RR67" ca="1">IF($RN67=0,0,INDIRECT(RR$203&amp;ROW())*RR$205)</f>
        <v>8.2232286875619773E-2</v>
      </c>
      <c r="RS67" s="696" cm="1">
        <f t="array" aca="1" ref="RS67" ca="1">INDIRECT(RS$203&amp;ROW())*RS$205</f>
        <v>7.7466902221184339E-2</v>
      </c>
      <c r="RT67" s="696" cm="1">
        <f t="array" aca="1" ref="RT67" ca="1">IF($RS67=0,0,INDIRECT(RT$203&amp;ROW())*RT$205)</f>
        <v>8.1033461602244533E-2</v>
      </c>
      <c r="RU67" s="696" cm="1">
        <f t="array" aca="1" ref="RU67" ca="1">IF($RS67=0,0,INDIRECT(RU$203&amp;ROW())*RU$205)</f>
        <v>8.1972972149739559E-2</v>
      </c>
      <c r="RV67" s="696" cm="1">
        <f t="array" aca="1" ref="RV67" ca="1">INDIRECT(RV$203&amp;ROW())*RV$205</f>
        <v>0</v>
      </c>
      <c r="RW67" s="696" cm="1">
        <f t="array" aca="1" ref="RW67" ca="1">INDIRECT(RW$203&amp;ROW())*RW$205</f>
        <v>0</v>
      </c>
      <c r="RX67" s="696" cm="1">
        <f t="array" aca="1" ref="RX67" ca="1">INDIRECT(RX$203&amp;ROW())*RX$205</f>
        <v>9.5370177215571658E-2</v>
      </c>
      <c r="RY67" s="696" cm="1">
        <f t="array" aca="1" ref="RY67" ca="1">INDIRECT(RY$203&amp;ROW())*RY$205</f>
        <v>5.6264463580193595E-2</v>
      </c>
      <c r="RZ67" s="696" cm="1">
        <f t="array" aca="1" ref="RZ67" ca="1">INDIRECT(RZ$203&amp;ROW())*RZ$205</f>
        <v>0</v>
      </c>
      <c r="SA67" s="696" cm="1">
        <f t="array" aca="1" ref="SA67" ca="1">INDIRECT(SA$203&amp;ROW())*SA$205</f>
        <v>0.20458618579029147</v>
      </c>
      <c r="SB67" s="696" cm="1">
        <f t="array" aca="1" ref="SB67" ca="1">INDIRECT(SB$203&amp;ROW())*SB$205</f>
        <v>4.7124126502052749E-2</v>
      </c>
      <c r="SC67" s="696" cm="1">
        <f t="array" aca="1" ref="SC67" ca="1">INDIRECT(SC$203&amp;ROW())*SC$205</f>
        <v>5.4291606235991073E-2</v>
      </c>
      <c r="SD67" s="696" cm="1">
        <f t="array" aca="1" ref="SD67" ca="1">INDIRECT(SD$203&amp;ROW())*SD$205</f>
        <v>0.3072993885784252</v>
      </c>
      <c r="SE67" s="696" cm="1">
        <f t="array" aca="1" ref="SE67" ca="1">INDIRECT(SE$203&amp;ROW())*SE$205</f>
        <v>0.2585618210787391</v>
      </c>
      <c r="SF67" s="696" cm="1">
        <f t="array" aca="1" ref="SF67" ca="1">INDIRECT(SF$203&amp;ROW())*SF$205</f>
        <v>6.6118883241114992E-2</v>
      </c>
      <c r="SG67" s="696" cm="1">
        <f t="array" aca="1" ref="SG67" ca="1">INDIRECT(SG$203&amp;ROW())*SG$205</f>
        <v>7.4767843909269882E-2</v>
      </c>
      <c r="SH67" s="696" cm="1">
        <f t="array" aca="1" ref="SH67" ca="1">IF(INDIRECT(SH$203&amp;ROW())="-",0,INDIRECT(SH$203&amp;ROW())*SH$205)</f>
        <v>4.6657274186288636E-2</v>
      </c>
      <c r="SI67" s="696" cm="1">
        <f t="array" aca="1" ref="SI67" ca="1">INDIRECT(SI$203&amp;ROW())*SI$205</f>
        <v>0</v>
      </c>
      <c r="SJ67" s="696" cm="1">
        <f t="array" aca="1" ref="SJ67" ca="1">INDIRECT(SJ$203&amp;ROW())*SJ$205</f>
        <v>0</v>
      </c>
      <c r="SK67" s="696" cm="1">
        <f t="array" aca="1" ref="SK67" ca="1">INDIRECT(SK$203&amp;ROW())*SK$205</f>
        <v>0</v>
      </c>
      <c r="SN67" s="606" t="s">
        <v>4135</v>
      </c>
      <c r="SO67" s="707" cm="1">
        <f t="array" aca="1" ref="SO67" ca="1">INDIRECT(SO$203&amp;ROW())*SO$205</f>
        <v>2</v>
      </c>
      <c r="SP67" s="707" cm="1">
        <f t="array" aca="1" ref="SP67" ca="1">INDIRECT(SP$203&amp;ROW())*SP$205</f>
        <v>2</v>
      </c>
      <c r="SQ67" s="707" cm="1">
        <f t="array" aca="1" ref="SQ67" ca="1">INDIRECT(SQ$203&amp;ROW())*SQ$205</f>
        <v>2</v>
      </c>
      <c r="SR67" s="707" cm="1">
        <f t="array" aca="1" ref="SR67" ca="1">INDIRECT(SR$203&amp;ROW())*SR$205</f>
        <v>3</v>
      </c>
      <c r="SS67" s="707" cm="1">
        <f t="array" aca="1" ref="SS67" ca="1">INDIRECT(SS$203&amp;ROW())*SS$205</f>
        <v>2</v>
      </c>
      <c r="ST67" s="707" cm="1">
        <f t="array" aca="1" ref="ST67" ca="1">INDIRECT(ST$203&amp;ROW())*ST$205</f>
        <v>3</v>
      </c>
      <c r="SU67" s="707" cm="1">
        <f t="array" aca="1" ref="SU67" ca="1">INDIRECT(SU$203&amp;ROW())*SU$205</f>
        <v>3</v>
      </c>
      <c r="SV67" s="707" cm="1">
        <f t="array" aca="1" ref="SV67" ca="1">INDIRECT(SV$203&amp;ROW())*SV$205</f>
        <v>2</v>
      </c>
      <c r="SW67" s="707" cm="1">
        <f t="array" aca="1" ref="SW67" ca="1">INDIRECT(SW$203&amp;ROW())*SW$205</f>
        <v>3</v>
      </c>
      <c r="SX67" s="707" cm="1">
        <f t="array" aca="1" ref="SX67" ca="1">INDIRECT(SX$203&amp;ROW())*SX$205</f>
        <v>3</v>
      </c>
      <c r="SY67" s="707" cm="1">
        <f t="array" aca="1" ref="SY67" ca="1">INDIRECT(SY$203&amp;ROW())*SY$205</f>
        <v>3</v>
      </c>
      <c r="SZ67" s="707" cm="1">
        <f t="array" aca="1" ref="SZ67" ca="1">INDIRECT(SZ$203&amp;ROW())*SZ$205</f>
        <v>3</v>
      </c>
      <c r="TA67" s="707" cm="1">
        <f t="array" aca="1" ref="TA67" ca="1">INDIRECT(TA$203&amp;ROW())*TA$205</f>
        <v>0</v>
      </c>
      <c r="TB67" s="696" cm="1">
        <f t="array" aca="1" ref="TB67" ca="1">IF(INDIRECT(TB$203&amp;ROW())="-",0,INDIRECT(TB$203&amp;ROW())*TB$205)</f>
        <v>0.55959999999999999</v>
      </c>
      <c r="TC67" s="707" cm="1">
        <f t="array" aca="1" ref="TC67" ca="1">INDIRECT(TC$203&amp;ROW())*TC$205</f>
        <v>0</v>
      </c>
      <c r="TD67" s="696" cm="1">
        <f t="array" aca="1" ref="TD67" ca="1">IF(INDIRECT(TD$203&amp;ROW())="-",0,INDIRECT(TD$203&amp;ROW())*TD$205)</f>
        <v>0.63529999999999998</v>
      </c>
      <c r="TE67" s="732" cm="1">
        <f t="array" aca="1" ref="TE67" ca="1">INDIRECT(TE$203&amp;ROW())*TE$205</f>
        <v>2</v>
      </c>
      <c r="TF67" s="707" cm="1">
        <f t="array" aca="1" ref="TF67" ca="1">INDIRECT(TF$203&amp;ROW())*TF$205</f>
        <v>2</v>
      </c>
      <c r="TG67" s="707" cm="1">
        <f t="array" aca="1" ref="TG67" ca="1">INDIRECT(TG$203&amp;ROW())*TG$205</f>
        <v>1</v>
      </c>
      <c r="TH67" s="707" cm="1">
        <f t="array" aca="1" ref="TH67" ca="1">INDIRECT(TH$203&amp;ROW())*TH$205</f>
        <v>2</v>
      </c>
      <c r="TI67" s="707" cm="1">
        <f t="array" aca="1" ref="TI67" ca="1">INDIRECT(TI$203&amp;ROW())*TI$205</f>
        <v>2</v>
      </c>
      <c r="TJ67" s="696" cm="1">
        <f t="array" aca="1" ref="TJ67" ca="1">IF(INDIRECT(TJ$203&amp;ROW())="-",0,INDIRECT(TJ$203&amp;ROW())*TJ$205)</f>
        <v>0.63100000000000001</v>
      </c>
      <c r="TK67" s="707" cm="1">
        <f t="array" aca="1" ref="TK67" ca="1">INDIRECT(TK$203&amp;ROW())*TK$205</f>
        <v>1</v>
      </c>
      <c r="TL67" s="707" cm="1">
        <f t="array" aca="1" ref="TL67" ca="1">INDIRECT(TL$203&amp;ROW())*TL$205</f>
        <v>2</v>
      </c>
      <c r="TM67" s="707" cm="1">
        <f t="array" aca="1" ref="TM67" ca="1">INDIRECT(TM$203&amp;ROW())*TM$205</f>
        <v>1</v>
      </c>
      <c r="TN67" s="707" cm="1">
        <f t="array" aca="1" ref="TN67" ca="1">IF($TM67=0,0,INDIRECT(TN$203&amp;ROW())*TN$205)</f>
        <v>1</v>
      </c>
      <c r="TO67" s="707" cm="1">
        <f t="array" aca="1" ref="TO67" ca="1">IF($TM67=0,0,INDIRECT(TO$203&amp;ROW())*TO$205)</f>
        <v>1</v>
      </c>
      <c r="TP67" s="707" cm="1">
        <f t="array" aca="1" ref="TP67" ca="1">IF($TM67=0,0,INDIRECT(TP$203&amp;ROW())*TP$205)</f>
        <v>1</v>
      </c>
      <c r="TQ67" s="707" cm="1">
        <f t="array" aca="1" ref="TQ67" ca="1">IF($TM67=0,0,INDIRECT(TQ$203&amp;ROW())*TQ$205)</f>
        <v>1</v>
      </c>
      <c r="TR67" s="707" cm="1">
        <f t="array" aca="1" ref="TR67" ca="1">INDIRECT(TR$203&amp;ROW())*TR$205</f>
        <v>1</v>
      </c>
      <c r="TS67" s="707" cm="1">
        <f t="array" aca="1" ref="TS67" ca="1">IF($TR67=0,0,INDIRECT(TS$203&amp;ROW())*TS$205)</f>
        <v>1</v>
      </c>
      <c r="TT67" s="707" cm="1">
        <f t="array" aca="1" ref="TT67" ca="1">IF($TR67=0,0,INDIRECT(TT$203&amp;ROW())*TT$205)</f>
        <v>1</v>
      </c>
      <c r="TU67" s="707" cm="1">
        <f t="array" aca="1" ref="TU67" ca="1">INDIRECT(TU$203&amp;ROW())*TU$205</f>
        <v>0</v>
      </c>
      <c r="TV67" s="707" cm="1">
        <f t="array" aca="1" ref="TV67" ca="1">INDIRECT(TV$203&amp;ROW())*TV$205</f>
        <v>0</v>
      </c>
      <c r="TW67" s="707" cm="1">
        <f t="array" aca="1" ref="TW67" ca="1">INDIRECT(TW$203&amp;ROW())*TW$205</f>
        <v>1</v>
      </c>
      <c r="TX67" s="707" cm="1">
        <f t="array" aca="1" ref="TX67" ca="1">INDIRECT(TX$203&amp;ROW())*TX$205</f>
        <v>2</v>
      </c>
      <c r="TY67" s="707" cm="1">
        <f t="array" aca="1" ref="TY67" ca="1">INDIRECT(TY$203&amp;ROW())*TY$205</f>
        <v>0</v>
      </c>
      <c r="TZ67" s="707" cm="1">
        <f t="array" aca="1" ref="TZ67" ca="1">INDIRECT(TZ$203&amp;ROW())*TZ$205</f>
        <v>2</v>
      </c>
      <c r="UA67" s="707" cm="1">
        <f t="array" aca="1" ref="UA67" ca="1">INDIRECT(UA$203&amp;ROW())*UA$205</f>
        <v>2</v>
      </c>
      <c r="UB67" s="707" cm="1">
        <f t="array" aca="1" ref="UB67" ca="1">INDIRECT(UB$203&amp;ROW())*UB$205</f>
        <v>2</v>
      </c>
      <c r="UC67" s="707" cm="1">
        <f t="array" aca="1" ref="UC67" ca="1">INDIRECT(UC$203&amp;ROW())*UC$205</f>
        <v>1</v>
      </c>
      <c r="UD67" s="707" cm="1">
        <f t="array" aca="1" ref="UD67" ca="1">INDIRECT(UD$203&amp;ROW())*UD$205</f>
        <v>1</v>
      </c>
      <c r="UE67" s="707" cm="1">
        <f t="array" aca="1" ref="UE67" ca="1">INDIRECT(UE$203&amp;ROW())*UE$205</f>
        <v>1</v>
      </c>
      <c r="UF67" s="707" cm="1">
        <f t="array" aca="1" ref="UF67" ca="1">INDIRECT(UF$203&amp;ROW())*UF$205</f>
        <v>2</v>
      </c>
      <c r="UG67" s="696" cm="1">
        <f t="array" aca="1" ref="UG67" ca="1">IF(INDIRECT(UG$203&amp;ROW())="-",0,INDIRECT(UG$203&amp;ROW())*UG$205)</f>
        <v>0.59299999999999997</v>
      </c>
      <c r="UH67" s="707" cm="1">
        <f t="array" aca="1" ref="UH67" ca="1">INDIRECT(UH$203&amp;ROW())*UH$205</f>
        <v>0</v>
      </c>
      <c r="UI67" s="707" cm="1">
        <f t="array" aca="1" ref="UI67" ca="1">INDIRECT(UI$203&amp;ROW())*UI$205</f>
        <v>0</v>
      </c>
      <c r="UJ67" s="707" cm="1">
        <f t="array" aca="1" ref="UJ67" ca="1">INDIRECT(UJ$203&amp;ROW())*UJ$205</f>
        <v>0</v>
      </c>
      <c r="UM67" s="606" t="s">
        <v>4135</v>
      </c>
      <c r="UN67" s="616">
        <f t="shared" ca="1" si="113"/>
        <v>1.3455222970601226</v>
      </c>
      <c r="UO67" s="616">
        <f t="shared" ca="1" si="113"/>
        <v>1.5785703781343867</v>
      </c>
      <c r="UP67" s="616">
        <f t="shared" ca="1" si="113"/>
        <v>1.190315493832806</v>
      </c>
      <c r="UQ67" s="616">
        <f t="shared" ca="1" si="113"/>
        <v>0.29355872991449461</v>
      </c>
      <c r="UR67" s="616">
        <f t="shared" ca="1" si="113"/>
        <v>0.12190361681987209</v>
      </c>
      <c r="US67" s="616">
        <f t="shared" ca="1" si="113"/>
        <v>0.41305213694811815</v>
      </c>
      <c r="UT67" s="616">
        <f t="shared" ca="1" si="113"/>
        <v>0.30690415393182785</v>
      </c>
      <c r="UU67" s="616">
        <f t="shared" ca="1" si="113"/>
        <v>-0.54448954097874924</v>
      </c>
      <c r="UV67" s="616">
        <f t="shared" ca="1" si="113"/>
        <v>0.44410973870643028</v>
      </c>
      <c r="UW67" s="616">
        <f t="shared" ca="1" si="113"/>
        <v>0.6421874155054268</v>
      </c>
      <c r="UX67" s="616">
        <f t="shared" ca="1" si="113"/>
        <v>0.28247365722383649</v>
      </c>
      <c r="UY67" s="616">
        <f t="shared" ca="1" si="113"/>
        <v>1.5108379627063613</v>
      </c>
      <c r="UZ67" s="616">
        <f t="shared" ca="1" si="113"/>
        <v>-0.80238258590915801</v>
      </c>
      <c r="VA67" s="616">
        <f t="shared" ca="1" si="113"/>
        <v>5.1072659326049479E-2</v>
      </c>
      <c r="VB67" s="616">
        <f t="shared" ca="1" si="113"/>
        <v>-0.76400504167427041</v>
      </c>
      <c r="VC67" s="616">
        <f t="shared" ca="1" si="113"/>
        <v>0.29350508844936207</v>
      </c>
      <c r="VD67" s="616">
        <f t="shared" ca="1" si="114"/>
        <v>0.85304819841956248</v>
      </c>
      <c r="VE67" s="616">
        <f t="shared" ca="1" si="114"/>
        <v>3.9909080070471406E-2</v>
      </c>
      <c r="VF67" s="616">
        <f t="shared" ca="1" si="114"/>
        <v>-0.81480937927278907</v>
      </c>
      <c r="VG67" s="616">
        <f t="shared" ca="1" si="114"/>
        <v>1.2788179585372306</v>
      </c>
      <c r="VH67" s="616">
        <f t="shared" ca="1" si="114"/>
        <v>-0.12784420028857393</v>
      </c>
      <c r="VI67" s="616">
        <f t="shared" ca="1" si="114"/>
        <v>0.24375467199752412</v>
      </c>
      <c r="VJ67" s="616">
        <f t="shared" ca="1" si="114"/>
        <v>1.1038721171937993</v>
      </c>
      <c r="VK67" s="616">
        <f t="shared" ca="1" si="114"/>
        <v>0.83678976492872159</v>
      </c>
      <c r="VL67" s="616">
        <f t="shared" ca="1" si="114"/>
        <v>1.1863766389476611</v>
      </c>
      <c r="VM67" s="616">
        <f t="shared" ca="1" si="114"/>
        <v>1.7393845659645861</v>
      </c>
      <c r="VN67" s="616">
        <f t="shared" ca="1" si="114"/>
        <v>1.5883663456229635</v>
      </c>
      <c r="VO67" s="616">
        <f t="shared" ca="1" si="114"/>
        <v>2.3604485107108717</v>
      </c>
      <c r="VP67" s="616">
        <f t="shared" ca="1" si="114"/>
        <v>2.1525849422547609</v>
      </c>
      <c r="VQ67" s="616">
        <f t="shared" ca="1" si="114"/>
        <v>1.2773868528042598</v>
      </c>
      <c r="VR67" s="616">
        <f t="shared" ca="1" si="110"/>
        <v>1.5497103694524457</v>
      </c>
      <c r="VS67" s="616">
        <f t="shared" ca="1" si="107"/>
        <v>2.4577967350382721</v>
      </c>
      <c r="VT67" s="616">
        <f t="shared" ca="1" si="107"/>
        <v>-0.3878135405833677</v>
      </c>
      <c r="VU67" s="616">
        <f t="shared" ca="1" si="107"/>
        <v>-0.82130507758946303</v>
      </c>
      <c r="VV67" s="616">
        <f t="shared" ca="1" si="107"/>
        <v>0.51470231560879698</v>
      </c>
      <c r="VW67" s="616">
        <f t="shared" ca="1" si="107"/>
        <v>-0.3119461967162912</v>
      </c>
      <c r="VX67" s="616">
        <f t="shared" ca="1" si="107"/>
        <v>-0.78524029103755877</v>
      </c>
      <c r="VY67" s="616">
        <f t="shared" ca="1" si="107"/>
        <v>0.70583605694264007</v>
      </c>
      <c r="VZ67" s="616">
        <f t="shared" ca="1" si="107"/>
        <v>0.68442622420316401</v>
      </c>
      <c r="WA67" s="616">
        <f t="shared" ca="1" si="107"/>
        <v>0.92808016936885662</v>
      </c>
      <c r="WB67" s="616">
        <f t="shared" ca="1" si="107"/>
        <v>0.33435322352896929</v>
      </c>
      <c r="WC67" s="616">
        <f t="shared" ca="1" si="107"/>
        <v>0.47817673461028487</v>
      </c>
      <c r="WD67" s="616">
        <f t="shared" ca="1" si="104"/>
        <v>-0.51586207793649097</v>
      </c>
      <c r="WE67" s="616">
        <f t="shared" ca="1" si="104"/>
        <v>0.67426644196529939</v>
      </c>
      <c r="WF67" s="616">
        <f t="shared" ca="1" si="104"/>
        <v>-0.48854275519390278</v>
      </c>
      <c r="WG67" s="616">
        <f t="shared" ca="1" si="104"/>
        <v>-1.008197359876486</v>
      </c>
      <c r="WH67" s="616">
        <f t="shared" ca="1" si="104"/>
        <v>-1.0816125322340113</v>
      </c>
      <c r="WI67" s="627">
        <f t="shared" ca="1" si="76"/>
        <v>-0.9831420375936909</v>
      </c>
      <c r="WL67" s="606" t="s">
        <v>4135</v>
      </c>
      <c r="WM67" s="700" t="str">
        <f t="shared" ca="1" si="63"/>
        <v>B</v>
      </c>
      <c r="WN67" s="479">
        <f t="shared" ca="1" si="64"/>
        <v>0.6914375917186909</v>
      </c>
      <c r="WO67" s="495">
        <f t="shared" ref="WO67:WR98" ca="1" si="159">(WS67-WS$211)/WS$213</f>
        <v>0.7548166450437962</v>
      </c>
      <c r="WP67" s="458">
        <f t="shared" ca="1" si="159"/>
        <v>0.68599863647195547</v>
      </c>
      <c r="WQ67" s="458">
        <f t="shared" ca="1" si="159"/>
        <v>0.86488806991808376</v>
      </c>
      <c r="WR67" s="459">
        <f t="shared" ca="1" si="159"/>
        <v>0.4600470154409278</v>
      </c>
      <c r="WS67" s="495">
        <f t="shared" ca="1" si="65"/>
        <v>0.40725071019928422</v>
      </c>
      <c r="WT67" s="458">
        <f t="shared" ca="1" si="66"/>
        <v>0.24359878025993115</v>
      </c>
      <c r="WU67" s="458">
        <f t="shared" ca="1" si="67"/>
        <v>1.296652592154915</v>
      </c>
      <c r="WV67" s="459">
        <f t="shared" ca="1" si="68"/>
        <v>-0.1892712323042908</v>
      </c>
      <c r="WW67" s="484">
        <f t="shared" ca="1" si="115"/>
        <v>1.0061815737415598</v>
      </c>
      <c r="WX67" s="484">
        <f t="shared" ca="1" si="115"/>
        <v>0.95203579505284863</v>
      </c>
      <c r="WY67" s="484">
        <f t="shared" ca="1" si="115"/>
        <v>0.86666871105966603</v>
      </c>
      <c r="WZ67" s="484">
        <f t="shared" ca="1" si="115"/>
        <v>0.10559307515024371</v>
      </c>
      <c r="XA67" s="484">
        <f t="shared" ca="1" si="115"/>
        <v>6.4328538595846502E-2</v>
      </c>
      <c r="XB67" s="484">
        <f t="shared" ca="1" si="115"/>
        <v>0.21821544394969081</v>
      </c>
      <c r="XC67" s="484">
        <f t="shared" ca="1" si="115"/>
        <v>0.14467461816346364</v>
      </c>
      <c r="XD67" s="484">
        <f t="shared" ca="1" si="115"/>
        <v>-0.2792686855680005</v>
      </c>
      <c r="XE67" s="484">
        <f t="shared" ca="1" si="115"/>
        <v>0.21801347073098662</v>
      </c>
      <c r="XF67" s="484">
        <f t="shared" ca="1" si="115"/>
        <v>0.41324760187774212</v>
      </c>
      <c r="XG67" s="484">
        <f t="shared" ca="1" si="115"/>
        <v>0.1145148206385433</v>
      </c>
      <c r="XH67" s="484">
        <f t="shared" ca="1" si="115"/>
        <v>0.76267100357417117</v>
      </c>
      <c r="XI67" s="484">
        <f t="shared" ca="1" si="115"/>
        <v>-0.56078518929191046</v>
      </c>
      <c r="XJ67" s="484">
        <f t="shared" ca="1" si="115"/>
        <v>3.6246266323697318E-2</v>
      </c>
      <c r="XK67" s="484">
        <f t="shared" ca="1" si="115"/>
        <v>-0.54267278110123429</v>
      </c>
      <c r="XL67" s="484">
        <f t="shared" ca="1" si="115"/>
        <v>0.25928239513616647</v>
      </c>
      <c r="XM67" s="484">
        <f t="shared" ca="1" si="116"/>
        <v>0.64336895124803395</v>
      </c>
      <c r="XN67" s="484">
        <f t="shared" ca="1" si="116"/>
        <v>2.7828601533139714E-2</v>
      </c>
      <c r="XO67" s="484">
        <f t="shared" ca="1" si="116"/>
        <v>-0.59823304626208174</v>
      </c>
      <c r="XP67" s="484">
        <f t="shared" ca="1" si="116"/>
        <v>0.81844349346382761</v>
      </c>
      <c r="XQ67" s="484">
        <f t="shared" ca="1" si="116"/>
        <v>-8.50675308720171E-2</v>
      </c>
      <c r="XR67" s="484">
        <f t="shared" ca="1" si="116"/>
        <v>0.21328533799783361</v>
      </c>
      <c r="XS67" s="484">
        <f t="shared" ca="1" si="116"/>
        <v>0.68108909630857417</v>
      </c>
      <c r="XT67" s="484">
        <f t="shared" ca="1" si="116"/>
        <v>0.50818242424121263</v>
      </c>
      <c r="XU67" s="484">
        <f t="shared" ca="1" si="116"/>
        <v>0.90140897027243294</v>
      </c>
      <c r="XV67" s="484">
        <f t="shared" ca="1" si="116"/>
        <v>0.91769929700291553</v>
      </c>
      <c r="XW67" s="484">
        <f t="shared" ca="1" si="116"/>
        <v>1.0251316394650607</v>
      </c>
      <c r="XX67" s="484">
        <f t="shared" ca="1" si="116"/>
        <v>1.1412768549287065</v>
      </c>
      <c r="XY67" s="484">
        <f t="shared" ca="1" si="116"/>
        <v>1.1318291626375534</v>
      </c>
      <c r="XZ67" s="484">
        <f t="shared" ca="1" si="116"/>
        <v>0.93428074414103568</v>
      </c>
      <c r="YA67" s="484">
        <f t="shared" ca="1" si="111"/>
        <v>1.0567475009296226</v>
      </c>
      <c r="YB67" s="484">
        <f t="shared" ca="1" si="108"/>
        <v>1.291572184262612</v>
      </c>
      <c r="YC67" s="484">
        <f t="shared" ca="1" si="108"/>
        <v>-0.17304240180829866</v>
      </c>
      <c r="YD67" s="484">
        <f t="shared" ca="1" si="108"/>
        <v>-0.6068623218308542</v>
      </c>
      <c r="YE67" s="484">
        <f t="shared" ca="1" si="108"/>
        <v>0.3707400779330165</v>
      </c>
      <c r="YF67" s="484">
        <f t="shared" ca="1" si="108"/>
        <v>-0.18401706144294017</v>
      </c>
      <c r="YG67" s="484">
        <f t="shared" ca="1" si="108"/>
        <v>-0.54699838673676349</v>
      </c>
      <c r="YH67" s="484">
        <f t="shared" ca="1" si="108"/>
        <v>0.3761400347447329</v>
      </c>
      <c r="YI67" s="484">
        <f t="shared" ca="1" si="108"/>
        <v>0.40086843951579315</v>
      </c>
      <c r="YJ67" s="484">
        <f t="shared" ca="1" si="108"/>
        <v>0.55062996448654267</v>
      </c>
      <c r="YK67" s="484">
        <f t="shared" ca="1" si="108"/>
        <v>5.8277766861099353E-2</v>
      </c>
      <c r="YL67" s="484">
        <f t="shared" ca="1" si="108"/>
        <v>0.15139075417761619</v>
      </c>
      <c r="YM67" s="484">
        <f t="shared" ca="1" si="105"/>
        <v>-0.41181269681670074</v>
      </c>
      <c r="YN67" s="484">
        <f t="shared" ca="1" si="105"/>
        <v>0.48075197312125845</v>
      </c>
      <c r="YO67" s="484">
        <f t="shared" ca="1" si="105"/>
        <v>-0.30001410596457567</v>
      </c>
      <c r="YP67" s="484">
        <f t="shared" ca="1" si="105"/>
        <v>-0.53716755334219179</v>
      </c>
      <c r="YQ67" s="484">
        <f t="shared" ca="1" si="105"/>
        <v>-0.78352011835031787</v>
      </c>
      <c r="YR67" s="484">
        <f t="shared" ca="1" si="79"/>
        <v>-0.73715989978774943</v>
      </c>
      <c r="YU67" s="606" t="s">
        <v>4135</v>
      </c>
      <c r="YV67" s="700" t="str">
        <f t="shared" ref="YV67:YV130" ca="1" si="160">IF(YW67&gt;=0.75,"A",IF(YW67&gt;=0.5,"B",IF(YW67&gt;=0.25,"C","D")))</f>
        <v>A</v>
      </c>
      <c r="YW67" s="479">
        <f t="shared" ca="1" si="69"/>
        <v>0.77278155605593202</v>
      </c>
      <c r="YX67" s="495">
        <f t="shared" ref="YX67:ZA98" ca="1" si="161">(ZB67-ZB$211)/ZB$213</f>
        <v>0.8235366355152528</v>
      </c>
      <c r="YY67" s="458">
        <f t="shared" ca="1" si="161"/>
        <v>0.71908152319658114</v>
      </c>
      <c r="YZ67" s="458">
        <f t="shared" ca="1" si="161"/>
        <v>0.90377789055778557</v>
      </c>
      <c r="ZA67" s="459">
        <f t="shared" ca="1" si="161"/>
        <v>0.64473017495410845</v>
      </c>
      <c r="ZB67" s="495">
        <f t="shared" ca="1" si="70"/>
        <v>0.34527390340450059</v>
      </c>
      <c r="ZC67" s="458">
        <f t="shared" ca="1" si="71"/>
        <v>0.38769742460640916</v>
      </c>
      <c r="ZD67" s="458">
        <f t="shared" ca="1" si="72"/>
        <v>1.4865117549265627</v>
      </c>
      <c r="ZE67" s="459">
        <f t="shared" ca="1" si="73"/>
        <v>-4.4965111822717459E-2</v>
      </c>
      <c r="ZF67" s="484">
        <f t="shared" ca="1" si="117"/>
        <v>4.5009936569290004E-2</v>
      </c>
      <c r="ZG67" s="484">
        <f t="shared" ca="1" si="117"/>
        <v>0.20129871520842663</v>
      </c>
      <c r="ZH67" s="484">
        <f t="shared" ca="1" si="117"/>
        <v>8.9808171214972948E-2</v>
      </c>
      <c r="ZI67" s="484">
        <f t="shared" ca="1" si="117"/>
        <v>2.1988880583922777E-2</v>
      </c>
      <c r="ZJ67" s="484">
        <f t="shared" ca="1" si="117"/>
        <v>1.0659583188508518E-2</v>
      </c>
      <c r="ZK67" s="484">
        <f t="shared" ca="1" si="117"/>
        <v>7.3425809550013654E-2</v>
      </c>
      <c r="ZL67" s="484">
        <f t="shared" ca="1" si="117"/>
        <v>2.4672875513209128E-2</v>
      </c>
      <c r="ZM67" s="484">
        <f t="shared" ca="1" si="117"/>
        <v>-9.637358949300015E-2</v>
      </c>
      <c r="ZN67" s="484">
        <f t="shared" ca="1" si="117"/>
        <v>8.9770705925095284E-2</v>
      </c>
      <c r="ZO67" s="484">
        <f t="shared" ca="1" si="117"/>
        <v>2.8984588520071332E-2</v>
      </c>
      <c r="ZP67" s="484">
        <f t="shared" ca="1" si="117"/>
        <v>2.6000050859821721E-2</v>
      </c>
      <c r="ZQ67" s="484">
        <f t="shared" ca="1" si="117"/>
        <v>2.5821286544858647E-2</v>
      </c>
      <c r="ZR67" s="484">
        <f t="shared" ca="1" si="117"/>
        <v>-4.5981105838852197E-2</v>
      </c>
      <c r="ZS67" s="484">
        <f t="shared" ca="1" si="117"/>
        <v>4.2854361175562886E-3</v>
      </c>
      <c r="ZT67" s="484">
        <f t="shared" ca="1" si="117"/>
        <v>-2.7291061507312073E-2</v>
      </c>
      <c r="ZU67" s="484">
        <f t="shared" ca="1" si="117"/>
        <v>1.857565520439761E-2</v>
      </c>
      <c r="ZV67" s="484">
        <f t="shared" ca="1" si="118"/>
        <v>4.5270410067628573E-2</v>
      </c>
      <c r="ZW67" s="484">
        <f t="shared" ca="1" si="118"/>
        <v>5.5175234891583769E-3</v>
      </c>
      <c r="ZX67" s="484">
        <f t="shared" ca="1" si="118"/>
        <v>-2.3787414966986643E-2</v>
      </c>
      <c r="ZY67" s="484">
        <f t="shared" ca="1" si="118"/>
        <v>0.13772471860952887</v>
      </c>
      <c r="ZZ67" s="484">
        <f t="shared" ca="1" si="118"/>
        <v>-7.8155783354792625E-3</v>
      </c>
      <c r="AAA67" s="484">
        <f t="shared" ca="1" si="118"/>
        <v>1.4728047014280602E-2</v>
      </c>
      <c r="AAB67" s="484">
        <f t="shared" ca="1" si="118"/>
        <v>0.12431811823163672</v>
      </c>
      <c r="AAC67" s="484">
        <f t="shared" ca="1" si="118"/>
        <v>1.2546600107337495E-2</v>
      </c>
      <c r="AAD67" s="484">
        <f t="shared" ca="1" si="118"/>
        <v>0.1113065835753817</v>
      </c>
      <c r="AAE67" s="484">
        <f t="shared" ca="1" si="118"/>
        <v>0.12230055198290701</v>
      </c>
      <c r="AAF67" s="484">
        <f t="shared" ca="1" si="118"/>
        <v>0.15520859527451789</v>
      </c>
      <c r="AAG67" s="484">
        <f t="shared" ca="1" si="118"/>
        <v>0.24090261069547261</v>
      </c>
      <c r="AAH67" s="484">
        <f t="shared" ca="1" si="118"/>
        <v>0.17701198249563294</v>
      </c>
      <c r="AAI67" s="484">
        <f t="shared" ca="1" si="118"/>
        <v>9.8955202424813982E-2</v>
      </c>
      <c r="AAJ67" s="484">
        <f t="shared" ca="1" si="112"/>
        <v>0.12557839571762494</v>
      </c>
      <c r="AAK67" s="484">
        <f t="shared" ca="1" si="109"/>
        <v>0.20147290331101309</v>
      </c>
      <c r="AAL67" s="484">
        <f t="shared" ca="1" si="109"/>
        <v>-1.741238539122681E-2</v>
      </c>
      <c r="AAM67" s="484">
        <f t="shared" ca="1" si="109"/>
        <v>-2.189532836791554E-2</v>
      </c>
      <c r="AAN67" s="484">
        <f t="shared" ca="1" si="109"/>
        <v>4.9087251052876063E-2</v>
      </c>
      <c r="AAO67" s="484">
        <f t="shared" ca="1" si="109"/>
        <v>-8.7757427120618361E-3</v>
      </c>
      <c r="AAP67" s="484">
        <f t="shared" ca="1" si="109"/>
        <v>-2.8906649957960041E-2</v>
      </c>
      <c r="AAQ67" s="484">
        <f t="shared" ca="1" si="109"/>
        <v>7.2202153341576855E-2</v>
      </c>
      <c r="AAR67" s="484">
        <f t="shared" ca="1" si="109"/>
        <v>1.612649398533611E-2</v>
      </c>
      <c r="AAS67" s="484">
        <f t="shared" ca="1" si="109"/>
        <v>2.5193481555402932E-2</v>
      </c>
      <c r="AAT67" s="484">
        <f t="shared" ca="1" si="109"/>
        <v>0.1027465411596778</v>
      </c>
      <c r="AAU67" s="484">
        <f t="shared" ca="1" si="109"/>
        <v>0.12363824729832018</v>
      </c>
      <c r="AAV67" s="484">
        <f t="shared" ca="1" si="106"/>
        <v>-3.4108224499601811E-2</v>
      </c>
      <c r="AAW67" s="484">
        <f t="shared" ca="1" si="106"/>
        <v>2.5206724043060142E-2</v>
      </c>
      <c r="AAX67" s="484">
        <f t="shared" ca="1" si="106"/>
        <v>-3.8438572143013175E-2</v>
      </c>
      <c r="AAY67" s="484">
        <f t="shared" ca="1" si="106"/>
        <v>-0.12312049482031152</v>
      </c>
      <c r="AAZ67" s="484">
        <f t="shared" ca="1" si="106"/>
        <v>-0.11856365915979221</v>
      </c>
      <c r="ABA67" s="484">
        <f t="shared" ca="1" si="82"/>
        <v>-0.10451532592333997</v>
      </c>
    </row>
    <row r="68" spans="1:729" ht="15" customHeight="1" x14ac:dyDescent="0.35">
      <c r="A68" s="498">
        <v>66</v>
      </c>
      <c r="B68" s="628"/>
      <c r="C68" s="606" t="s">
        <v>4189</v>
      </c>
      <c r="D68" s="629">
        <v>300</v>
      </c>
      <c r="E68" s="630" t="s">
        <v>4190</v>
      </c>
      <c r="F68" s="631" t="s">
        <v>1351</v>
      </c>
      <c r="G68" s="632">
        <v>10423.056</v>
      </c>
      <c r="H68" s="504">
        <v>217765.52944643694</v>
      </c>
      <c r="I68" s="505">
        <v>20320</v>
      </c>
      <c r="J68" s="633" t="s">
        <v>4191</v>
      </c>
      <c r="K68" s="507">
        <v>2</v>
      </c>
      <c r="L68" s="508" t="s">
        <v>4192</v>
      </c>
      <c r="M68" s="817">
        <v>42</v>
      </c>
      <c r="N68" s="818">
        <v>0.80210000000000004</v>
      </c>
      <c r="O68" s="819">
        <v>0.70589999999999997</v>
      </c>
      <c r="P68" s="820">
        <v>0.81</v>
      </c>
      <c r="Q68" s="821">
        <v>0.89049999999999996</v>
      </c>
      <c r="R68" s="818">
        <v>0.78569999999999995</v>
      </c>
      <c r="S68" s="822">
        <v>0.7833</v>
      </c>
      <c r="T68" s="822">
        <v>0.81940000000000002</v>
      </c>
      <c r="U68" s="822">
        <v>0.57970999999999995</v>
      </c>
      <c r="V68" s="822">
        <v>0.60629999999999995</v>
      </c>
      <c r="W68" s="656" t="s">
        <v>4193</v>
      </c>
      <c r="X68" s="516" t="s">
        <v>4194</v>
      </c>
      <c r="Y68" s="517">
        <v>2</v>
      </c>
      <c r="Z68" s="517">
        <v>2</v>
      </c>
      <c r="AA68" s="578" t="s">
        <v>4195</v>
      </c>
      <c r="AB68" s="903">
        <v>2014</v>
      </c>
      <c r="AC68" s="576">
        <v>1</v>
      </c>
      <c r="AD68" s="521" t="s">
        <v>4196</v>
      </c>
      <c r="AE68" s="817">
        <v>0</v>
      </c>
      <c r="AF68" s="634" t="s">
        <v>1188</v>
      </c>
      <c r="AG68" s="635" t="s">
        <v>1188</v>
      </c>
      <c r="AH68" s="636" t="s">
        <v>1188</v>
      </c>
      <c r="AI68" s="636" t="s">
        <v>1188</v>
      </c>
      <c r="AJ68" s="636" t="s">
        <v>1188</v>
      </c>
      <c r="AK68" s="637" t="s">
        <v>1188</v>
      </c>
      <c r="AL68" s="638" t="s">
        <v>1188</v>
      </c>
      <c r="AM68" s="639" t="s">
        <v>1188</v>
      </c>
      <c r="AN68" s="636" t="s">
        <v>1188</v>
      </c>
      <c r="AO68" s="636" t="s">
        <v>1188</v>
      </c>
      <c r="AP68" s="636" t="s">
        <v>1188</v>
      </c>
      <c r="AQ68" s="636" t="s">
        <v>1188</v>
      </c>
      <c r="AR68" s="636" t="s">
        <v>1188</v>
      </c>
      <c r="AS68" s="636" t="s">
        <v>1188</v>
      </c>
      <c r="AT68" s="636" t="s">
        <v>1188</v>
      </c>
      <c r="AU68" s="640" t="s">
        <v>1188</v>
      </c>
      <c r="AV68" s="904" t="s">
        <v>4197</v>
      </c>
      <c r="AW68" s="796" t="s">
        <v>1190</v>
      </c>
      <c r="AX68" s="753">
        <v>2</v>
      </c>
      <c r="AY68" s="897" t="s">
        <v>4198</v>
      </c>
      <c r="AZ68" s="769">
        <v>1</v>
      </c>
      <c r="BA68" s="908" t="s">
        <v>4199</v>
      </c>
      <c r="BB68" s="914" t="s">
        <v>906</v>
      </c>
      <c r="BC68" s="915" t="s">
        <v>4200</v>
      </c>
      <c r="BD68" s="727" t="s">
        <v>1195</v>
      </c>
      <c r="BE68" s="914" t="s">
        <v>1317</v>
      </c>
      <c r="BF68" s="914">
        <v>3</v>
      </c>
      <c r="BG68" s="914">
        <v>2013</v>
      </c>
      <c r="BH68" s="914" t="s">
        <v>1195</v>
      </c>
      <c r="BI68" s="914">
        <v>1</v>
      </c>
      <c r="BJ68" s="907">
        <v>2</v>
      </c>
      <c r="BK68" s="817" t="s">
        <v>1324</v>
      </c>
      <c r="BL68" s="914" t="s">
        <v>1257</v>
      </c>
      <c r="BM68" s="859" t="s">
        <v>4201</v>
      </c>
      <c r="BN68" s="647">
        <v>1967</v>
      </c>
      <c r="BO68" s="798" t="s">
        <v>4202</v>
      </c>
      <c r="BP68" s="647">
        <v>2006</v>
      </c>
      <c r="BQ68" s="647">
        <v>2</v>
      </c>
      <c r="BR68" s="647">
        <v>2</v>
      </c>
      <c r="BS68" s="647" t="s">
        <v>1188</v>
      </c>
      <c r="BT68" s="647" t="s">
        <v>1188</v>
      </c>
      <c r="BU68" s="647" t="s">
        <v>1188</v>
      </c>
      <c r="BV68" s="648" t="s">
        <v>1188</v>
      </c>
      <c r="BW68" s="846" t="s">
        <v>4203</v>
      </c>
      <c r="BX68" s="650">
        <v>1974</v>
      </c>
      <c r="BY68" s="647" t="s">
        <v>4204</v>
      </c>
      <c r="BZ68" s="651" t="s">
        <v>1612</v>
      </c>
      <c r="CA68" s="647">
        <v>2</v>
      </c>
      <c r="CB68" s="647" t="s">
        <v>1214</v>
      </c>
      <c r="CC68" s="798" t="s">
        <v>4205</v>
      </c>
      <c r="CD68" s="652">
        <v>2010</v>
      </c>
      <c r="CE68" s="647">
        <v>3</v>
      </c>
      <c r="CF68" s="647">
        <v>2</v>
      </c>
      <c r="CG68" s="633" t="s">
        <v>4206</v>
      </c>
      <c r="CH68" s="647">
        <v>1974</v>
      </c>
      <c r="CI68" s="647">
        <v>1952</v>
      </c>
      <c r="CJ68" s="647">
        <v>3</v>
      </c>
      <c r="CK68" s="651" t="s">
        <v>4207</v>
      </c>
      <c r="CL68" s="651" t="s">
        <v>4208</v>
      </c>
      <c r="CM68" s="647">
        <v>2</v>
      </c>
      <c r="CN68" s="647" t="s">
        <v>1214</v>
      </c>
      <c r="CO68" s="798" t="s">
        <v>4209</v>
      </c>
      <c r="CP68" s="647">
        <v>2013</v>
      </c>
      <c r="CQ68" s="647">
        <v>3</v>
      </c>
      <c r="CR68" s="650">
        <v>2</v>
      </c>
      <c r="CS68" s="846" t="s">
        <v>4210</v>
      </c>
      <c r="CT68" s="647">
        <v>2000</v>
      </c>
      <c r="CU68" s="648">
        <v>2</v>
      </c>
      <c r="CV68" s="846" t="s">
        <v>4211</v>
      </c>
      <c r="CW68" s="647">
        <v>2013</v>
      </c>
      <c r="CX68" s="657">
        <v>2</v>
      </c>
      <c r="CY68" s="863" t="s">
        <v>4212</v>
      </c>
      <c r="CZ68" s="647">
        <v>2007</v>
      </c>
      <c r="DA68" s="657">
        <v>3</v>
      </c>
      <c r="DB68" s="723">
        <v>800500</v>
      </c>
      <c r="DC68" s="753">
        <v>3</v>
      </c>
      <c r="DD68" s="659" t="s">
        <v>1493</v>
      </c>
      <c r="DE68" s="648">
        <v>2017</v>
      </c>
      <c r="DF68" s="854" t="s">
        <v>755</v>
      </c>
      <c r="DG68" s="855" t="s">
        <v>1213</v>
      </c>
      <c r="DH68" s="852">
        <v>2</v>
      </c>
      <c r="DI68" s="856" t="s">
        <v>1214</v>
      </c>
      <c r="DJ68" s="730" t="s">
        <v>4213</v>
      </c>
      <c r="DK68" s="850" t="s">
        <v>1188</v>
      </c>
      <c r="DL68" s="850">
        <v>3</v>
      </c>
      <c r="DM68" s="851">
        <v>1</v>
      </c>
      <c r="DN68" s="854" t="s">
        <v>755</v>
      </c>
      <c r="DO68" s="855" t="s">
        <v>1213</v>
      </c>
      <c r="DP68" s="852">
        <v>2</v>
      </c>
      <c r="DQ68" s="856" t="s">
        <v>1214</v>
      </c>
      <c r="DR68" s="730" t="s">
        <v>4213</v>
      </c>
      <c r="DS68" s="850" t="s">
        <v>1188</v>
      </c>
      <c r="DT68" s="753">
        <v>3</v>
      </c>
      <c r="DU68" s="657">
        <v>1</v>
      </c>
      <c r="DV68" s="651" t="s">
        <v>1407</v>
      </c>
      <c r="DW68" s="860" t="s">
        <v>4214</v>
      </c>
      <c r="DX68" s="647">
        <v>2012</v>
      </c>
      <c r="DY68" s="647">
        <v>3</v>
      </c>
      <c r="DZ68" s="650">
        <v>2</v>
      </c>
      <c r="EA68" s="771" t="s">
        <v>4215</v>
      </c>
      <c r="EB68" s="506" t="s">
        <v>1765</v>
      </c>
      <c r="EC68" s="647">
        <v>2</v>
      </c>
      <c r="ED68" s="668" t="s">
        <v>1214</v>
      </c>
      <c r="EE68" s="647">
        <v>1998</v>
      </c>
      <c r="EF68" s="647">
        <v>3</v>
      </c>
      <c r="EG68" s="650" t="s">
        <v>1505</v>
      </c>
      <c r="EH68" s="648" t="s">
        <v>1221</v>
      </c>
      <c r="EI68" s="551" t="s">
        <v>4216</v>
      </c>
      <c r="EJ68" s="651" t="s">
        <v>4217</v>
      </c>
      <c r="EK68" s="647" t="s">
        <v>1188</v>
      </c>
      <c r="EL68" s="647" t="s">
        <v>1188</v>
      </c>
      <c r="EM68" s="669" t="s">
        <v>1188</v>
      </c>
      <c r="EN68" s="647" t="s">
        <v>4218</v>
      </c>
      <c r="EO68" s="651" t="s">
        <v>4219</v>
      </c>
      <c r="EP68" s="556">
        <v>1</v>
      </c>
      <c r="EQ68" s="556" t="s">
        <v>1262</v>
      </c>
      <c r="ER68" s="557" t="s">
        <v>4220</v>
      </c>
      <c r="ES68" s="556">
        <v>2015</v>
      </c>
      <c r="ET68" s="556">
        <v>3</v>
      </c>
      <c r="EU68" s="671">
        <v>2</v>
      </c>
      <c r="EV68" s="672"/>
      <c r="EW68" s="673"/>
      <c r="EX68" s="674"/>
      <c r="EY68" s="631" t="s">
        <v>1188</v>
      </c>
      <c r="EZ68" s="631" t="s">
        <v>1188</v>
      </c>
      <c r="FA68" s="675"/>
      <c r="FB68" s="648">
        <v>0</v>
      </c>
      <c r="FC68" s="676" t="s">
        <v>1700</v>
      </c>
      <c r="FD68" s="647" t="s">
        <v>1012</v>
      </c>
      <c r="FE68" s="648"/>
      <c r="FF68" s="652" t="s">
        <v>1379</v>
      </c>
      <c r="FG68" s="563" t="s">
        <v>1701</v>
      </c>
      <c r="FH68" s="631" t="str">
        <f t="shared" si="119"/>
        <v>A</v>
      </c>
      <c r="FI68" s="677">
        <f t="shared" si="120"/>
        <v>3.3666666666666667</v>
      </c>
      <c r="FJ68" s="678">
        <f t="shared" si="121"/>
        <v>3.6</v>
      </c>
      <c r="FK68" s="679">
        <f t="shared" si="122"/>
        <v>3.5</v>
      </c>
      <c r="FL68" s="680">
        <f t="shared" si="123"/>
        <v>3</v>
      </c>
      <c r="FM68" s="681">
        <v>2</v>
      </c>
      <c r="FN68" s="574">
        <v>2019</v>
      </c>
      <c r="FO68" s="470" t="s">
        <v>4221</v>
      </c>
      <c r="FP68" s="471" t="s">
        <v>4222</v>
      </c>
      <c r="FQ68" s="430">
        <v>1</v>
      </c>
      <c r="FR68" s="682" t="s">
        <v>1285</v>
      </c>
      <c r="FS68" s="369">
        <v>2</v>
      </c>
      <c r="FT68" s="574">
        <v>2019</v>
      </c>
      <c r="FU68" s="521" t="s">
        <v>4223</v>
      </c>
      <c r="FV68" s="369">
        <v>2</v>
      </c>
      <c r="FW68" s="574">
        <v>2019</v>
      </c>
      <c r="FX68" s="521" t="s">
        <v>4224</v>
      </c>
      <c r="FY68" s="369">
        <v>2</v>
      </c>
      <c r="FZ68" s="430">
        <v>2019</v>
      </c>
      <c r="GA68" s="686" t="s">
        <v>1768</v>
      </c>
      <c r="GB68" s="573" t="s">
        <v>4225</v>
      </c>
      <c r="GC68" s="576">
        <v>2</v>
      </c>
      <c r="GD68" s="574">
        <v>2011</v>
      </c>
      <c r="GE68" s="470" t="s">
        <v>4226</v>
      </c>
      <c r="GF68" s="521" t="s">
        <v>4227</v>
      </c>
      <c r="GG68" s="369">
        <v>2</v>
      </c>
      <c r="GH68" s="430">
        <v>2019</v>
      </c>
      <c r="GI68" s="686" t="s">
        <v>4228</v>
      </c>
      <c r="GJ68" s="572" t="s">
        <v>4229</v>
      </c>
      <c r="GK68" s="369">
        <v>2</v>
      </c>
      <c r="GL68" s="430">
        <v>2018</v>
      </c>
      <c r="GM68" s="686" t="s">
        <v>4230</v>
      </c>
      <c r="GN68" s="573" t="s">
        <v>4231</v>
      </c>
      <c r="GO68" s="676">
        <v>1</v>
      </c>
      <c r="GP68" s="730" t="s">
        <v>4232</v>
      </c>
      <c r="GQ68" s="647">
        <v>1</v>
      </c>
      <c r="GR68" s="647">
        <v>1</v>
      </c>
      <c r="GS68" s="647">
        <v>1</v>
      </c>
      <c r="GT68" s="648">
        <v>1</v>
      </c>
      <c r="GU68" s="770">
        <v>1</v>
      </c>
      <c r="GV68" s="730" t="s">
        <v>4233</v>
      </c>
      <c r="GW68" s="647">
        <v>1</v>
      </c>
      <c r="GX68" s="648">
        <v>1</v>
      </c>
      <c r="GY68" s="884">
        <v>0</v>
      </c>
      <c r="GZ68" s="582" t="s">
        <v>1188</v>
      </c>
      <c r="HA68" s="583" t="s">
        <v>1293</v>
      </c>
      <c r="HB68" s="584">
        <v>1</v>
      </c>
      <c r="HC68" s="585">
        <v>2</v>
      </c>
      <c r="HD68" s="586" t="s">
        <v>4234</v>
      </c>
      <c r="HE68" s="718" t="s">
        <v>4235</v>
      </c>
      <c r="HF68" s="587">
        <v>1997</v>
      </c>
      <c r="HG68" s="587">
        <v>1997</v>
      </c>
      <c r="HH68" s="588">
        <v>2</v>
      </c>
      <c r="HI68" s="586" t="s">
        <v>3625</v>
      </c>
      <c r="HJ68" s="471" t="s">
        <v>4236</v>
      </c>
      <c r="HK68" s="691">
        <v>1997</v>
      </c>
      <c r="HL68" s="692">
        <v>2</v>
      </c>
      <c r="HM68" s="591" t="s">
        <v>4237</v>
      </c>
      <c r="HN68" s="592">
        <v>1986</v>
      </c>
      <c r="HO68" s="681" t="s">
        <v>1188</v>
      </c>
      <c r="HP68" s="574" t="s">
        <v>1188</v>
      </c>
      <c r="HQ68" s="472" t="str">
        <f t="shared" si="124"/>
        <v>-</v>
      </c>
      <c r="HR68" s="593" t="s">
        <v>1188</v>
      </c>
      <c r="HS68" s="574" t="s">
        <v>1188</v>
      </c>
      <c r="HT68" s="574" t="s">
        <v>1188</v>
      </c>
      <c r="HU68" s="574" t="s">
        <v>1188</v>
      </c>
      <c r="HV68" s="574" t="s">
        <v>1188</v>
      </c>
      <c r="HW68" s="574" t="s">
        <v>1188</v>
      </c>
      <c r="HX68" s="574" t="s">
        <v>1188</v>
      </c>
      <c r="HY68" s="574" t="s">
        <v>1188</v>
      </c>
      <c r="HZ68" s="574" t="s">
        <v>1188</v>
      </c>
      <c r="IA68" s="574" t="s">
        <v>1188</v>
      </c>
      <c r="IB68" s="574" t="s">
        <v>1188</v>
      </c>
      <c r="IC68" s="574" t="s">
        <v>1188</v>
      </c>
      <c r="ID68" s="681" t="s">
        <v>1188</v>
      </c>
      <c r="IE68" s="369" t="s">
        <v>1188</v>
      </c>
      <c r="IF68" s="574" t="s">
        <v>1188</v>
      </c>
      <c r="IG68" s="472" t="str">
        <f t="shared" si="125"/>
        <v>-</v>
      </c>
      <c r="IH68" s="609">
        <v>0.61018512043784723</v>
      </c>
      <c r="II68" s="694">
        <v>0.60859966276490629</v>
      </c>
      <c r="IJ68" s="695">
        <v>0.56732318977563323</v>
      </c>
      <c r="IK68" s="696">
        <v>0.60780910778181285</v>
      </c>
      <c r="IL68" s="696">
        <v>0.63889607553756844</v>
      </c>
      <c r="IM68" s="697">
        <v>0.62037027796461075</v>
      </c>
      <c r="IN68" s="599">
        <v>3</v>
      </c>
      <c r="IO68" s="600">
        <v>1</v>
      </c>
      <c r="IP68" s="601">
        <v>2</v>
      </c>
      <c r="IQ68" s="600">
        <v>37</v>
      </c>
      <c r="IR68" s="587">
        <v>51</v>
      </c>
      <c r="IS68" s="601">
        <v>88</v>
      </c>
      <c r="IT68" s="599" t="s">
        <v>1188</v>
      </c>
      <c r="IU68" s="600" t="s">
        <v>1188</v>
      </c>
      <c r="IV68" s="587" t="s">
        <v>1188</v>
      </c>
      <c r="IW68" s="601" t="s">
        <v>1188</v>
      </c>
      <c r="IX68" s="602" t="s">
        <v>1188</v>
      </c>
      <c r="IY68" s="681">
        <v>1</v>
      </c>
      <c r="IZ68" s="603" t="s">
        <v>4238</v>
      </c>
      <c r="JA68" s="681">
        <v>2</v>
      </c>
      <c r="JB68" s="603" t="s">
        <v>4239</v>
      </c>
      <c r="JC68" s="681">
        <v>1</v>
      </c>
      <c r="JD68" s="430">
        <v>1</v>
      </c>
      <c r="JE68" s="686" t="s">
        <v>4240</v>
      </c>
      <c r="JF68" s="557" t="s">
        <v>4241</v>
      </c>
      <c r="JG68" s="592">
        <v>2020</v>
      </c>
      <c r="JH68" s="681">
        <v>1</v>
      </c>
      <c r="JI68" s="430">
        <v>1</v>
      </c>
      <c r="JJ68" s="686" t="s">
        <v>4242</v>
      </c>
      <c r="JK68" s="557" t="s">
        <v>4243</v>
      </c>
      <c r="JL68" s="592">
        <v>2017</v>
      </c>
      <c r="JM68" s="369">
        <v>1</v>
      </c>
      <c r="JN68" s="430">
        <v>2</v>
      </c>
      <c r="JO68" s="430">
        <v>1</v>
      </c>
      <c r="JP68" s="686" t="s">
        <v>4244</v>
      </c>
      <c r="JQ68" s="557" t="s">
        <v>4245</v>
      </c>
      <c r="JR68" s="592">
        <v>1983</v>
      </c>
      <c r="JS68" s="369">
        <v>2</v>
      </c>
      <c r="JT68" s="430">
        <v>3</v>
      </c>
      <c r="JU68" s="686" t="s">
        <v>4246</v>
      </c>
      <c r="JV68" s="557" t="s">
        <v>4247</v>
      </c>
      <c r="JW68" s="592">
        <v>2013</v>
      </c>
      <c r="JX68" s="606">
        <v>2</v>
      </c>
      <c r="JY68" s="750" t="s">
        <v>4248</v>
      </c>
      <c r="JZ68" s="606">
        <v>2011</v>
      </c>
      <c r="KA68" s="606">
        <f t="shared" si="126"/>
        <v>1</v>
      </c>
      <c r="KB68" s="606"/>
      <c r="KC68" s="606">
        <v>1</v>
      </c>
      <c r="KD68" s="606"/>
      <c r="KE68" s="606"/>
      <c r="KF68" s="606">
        <f t="shared" si="127"/>
        <v>0</v>
      </c>
      <c r="KG68" s="606"/>
      <c r="KH68" s="606"/>
      <c r="KI68" s="606"/>
      <c r="KJ68" s="606"/>
      <c r="KK68" s="606">
        <v>1</v>
      </c>
      <c r="KL68" s="606">
        <v>1</v>
      </c>
      <c r="KM68" s="608">
        <f t="shared" si="128"/>
        <v>0.58111806511878972</v>
      </c>
      <c r="KN68" s="609">
        <v>0.40559032559394836</v>
      </c>
      <c r="KO68" s="609">
        <v>66.826919555664063</v>
      </c>
      <c r="KP68" s="610">
        <v>7</v>
      </c>
      <c r="KQ68" s="608">
        <f t="shared" si="129"/>
        <v>0.49763616584241388</v>
      </c>
      <c r="KR68" s="609">
        <v>-1.1819170787930489E-2</v>
      </c>
      <c r="KS68" s="609">
        <v>56.25</v>
      </c>
      <c r="KT68" s="610">
        <v>9</v>
      </c>
      <c r="KU68" s="610">
        <v>48</v>
      </c>
      <c r="KV68" s="563" t="s">
        <v>1538</v>
      </c>
      <c r="KW68" s="606" t="s">
        <v>4189</v>
      </c>
      <c r="KX68" s="700" t="str">
        <f t="shared" ca="1" si="130"/>
        <v>A</v>
      </c>
      <c r="KY68" s="701">
        <f t="shared" ca="1" si="131"/>
        <v>0.8201246157069384</v>
      </c>
      <c r="KZ68" s="702">
        <f t="shared" ca="1" si="132"/>
        <v>0.8101176470588235</v>
      </c>
      <c r="LA68" s="703">
        <f t="shared" ref="LA68:LA75" ca="1" si="162">SUM(LS68:LX68)/LA$209</f>
        <v>0.77311428571428564</v>
      </c>
      <c r="LB68" s="703">
        <f t="shared" ca="1" si="92"/>
        <v>0.90475833333333322</v>
      </c>
      <c r="LC68" s="704">
        <f t="shared" ca="1" si="93"/>
        <v>0.79250819672131156</v>
      </c>
      <c r="LD68" s="696" cm="1">
        <f t="array" aca="1" ref="LD68" ca="1">INDIRECT(LD$203&amp;ROW())*LD$205</f>
        <v>8</v>
      </c>
      <c r="LE68" s="696" cm="1">
        <f t="array" aca="1" ref="LE68" ca="1">INDIRECT(LE$203&amp;ROW())*LE$205</f>
        <v>8</v>
      </c>
      <c r="LF68" s="696" cm="1">
        <f t="array" aca="1" ref="LF68" ca="1">INDIRECT(LF$203&amp;ROW())*LF$205</f>
        <v>8</v>
      </c>
      <c r="LG68" s="696" cm="1">
        <f t="array" aca="1" ref="LG68" ca="1">INDIRECT(LG$203&amp;ROW())*LG$205</f>
        <v>3</v>
      </c>
      <c r="LH68" s="696" cm="1">
        <f t="array" aca="1" ref="LH68" ca="1">INDIRECT(LH$203&amp;ROW())*LH$205</f>
        <v>2</v>
      </c>
      <c r="LI68" s="696" cm="1">
        <f t="array" aca="1" ref="LI68" ca="1">INDIRECT(LI$203&amp;ROW())*LI$205</f>
        <v>3</v>
      </c>
      <c r="LJ68" s="696" cm="1">
        <f t="array" aca="1" ref="LJ68" ca="1">INDIRECT(LJ$203&amp;ROW())*LJ$205</f>
        <v>3</v>
      </c>
      <c r="LK68" s="696" cm="1">
        <f t="array" aca="1" ref="LK68" ca="1">INDIRECT(LK$203&amp;ROW())*LK$205</f>
        <v>3</v>
      </c>
      <c r="LL68" s="696" cm="1">
        <f t="array" aca="1" ref="LL68" ca="1">INDIRECT(LL$203&amp;ROW())*LL$205</f>
        <v>3</v>
      </c>
      <c r="LM68" s="696" cm="1">
        <f t="array" aca="1" ref="LM68" ca="1">INDIRECT(LM$203&amp;ROW())*LM$205</f>
        <v>6</v>
      </c>
      <c r="LN68" s="696" cm="1">
        <f t="array" aca="1" ref="LN68" ca="1">INDIRECT(LN$203&amp;ROW())*LN$205</f>
        <v>3</v>
      </c>
      <c r="LO68" s="696" cm="1">
        <f t="array" aca="1" ref="LO68" ca="1">INDIRECT(LO$203&amp;ROW())*LO$205</f>
        <v>6</v>
      </c>
      <c r="LP68" s="696" cm="1">
        <f t="array" aca="1" ref="LP68" ca="1">INDIRECT(LP$203&amp;ROW())*LP$205</f>
        <v>4</v>
      </c>
      <c r="LQ68" s="696" cm="1">
        <f t="array" aca="1" ref="LQ68" ca="1">IF(INDIRECT(LQ$203&amp;ROW())="-",0,INDIRECT(LQ$203&amp;ROW())*LQ$205)</f>
        <v>4.8600000000000003</v>
      </c>
      <c r="LR68" s="696" cm="1">
        <f t="array" aca="1" ref="LR68" ca="1">INDIRECT(LR$203&amp;ROW())*LR$205</f>
        <v>4</v>
      </c>
      <c r="LS68" s="696" cm="1">
        <f t="array" aca="1" ref="LS68" ca="1">IF(INDIRECT(LS$203&amp;ROW())="-",0,INDIRECT(LS$203&amp;ROW())*LS$205)</f>
        <v>4.2354000000000003</v>
      </c>
      <c r="LT68" s="696" cm="1">
        <f t="array" aca="1" ref="LT68" ca="1">INDIRECT(LT$203&amp;ROW())*LT$205</f>
        <v>4</v>
      </c>
      <c r="LU68" s="696" cm="1">
        <f t="array" aca="1" ref="LU68" ca="1">INDIRECT(LU$203&amp;ROW())*LU$205</f>
        <v>2</v>
      </c>
      <c r="LV68" s="696" cm="1">
        <f t="array" aca="1" ref="LV68" ca="1">INDIRECT(LV$203&amp;ROW())*LV$205</f>
        <v>2</v>
      </c>
      <c r="LW68" s="696" cm="1">
        <f t="array" aca="1" ref="LW68" ca="1">INDIRECT(LW$203&amp;ROW())*LW$205</f>
        <v>2</v>
      </c>
      <c r="LX68" s="696" cm="1">
        <f t="array" aca="1" ref="LX68" ca="1">INDIRECT(LX$203&amp;ROW())*LX$205</f>
        <v>2</v>
      </c>
      <c r="LY68" s="696" cm="1">
        <f t="array" aca="1" ref="LY68" ca="1">IF(INDIRECT(LY$203&amp;ROW())="-",0,INDIRECT(LY$203&amp;ROW())*LY$205)</f>
        <v>4.7141999999999999</v>
      </c>
      <c r="LZ68" s="696" cm="1">
        <f t="array" aca="1" ref="LZ68" ca="1">INDIRECT(LZ$203&amp;ROW())*LZ$205</f>
        <v>2</v>
      </c>
      <c r="MA68" s="696" cm="1">
        <f t="array" aca="1" ref="MA68" ca="1">INDIRECT(MA$203&amp;ROW())*MA$205</f>
        <v>4</v>
      </c>
      <c r="MB68" s="696" cm="1">
        <f t="array" aca="1" ref="MB68" ca="1">INDIRECT(MB$203&amp;ROW())*MB$205</f>
        <v>4</v>
      </c>
      <c r="MC68" s="696" cm="1">
        <f t="array" aca="1" ref="MC68" ca="1">IF($MB68=0,0,INDIRECT(MC$203&amp;ROW())*MC$205)</f>
        <v>0.5</v>
      </c>
      <c r="MD68" s="696" cm="1">
        <f t="array" aca="1" ref="MD68" ca="1">IF($MB68=0,0,INDIRECT(MD$203&amp;ROW())*MD$205)</f>
        <v>0.5</v>
      </c>
      <c r="ME68" s="696" cm="1">
        <f t="array" aca="1" ref="ME68" ca="1">IF($MB68=0,0,INDIRECT(ME$203&amp;ROW())*ME$205)</f>
        <v>0.5</v>
      </c>
      <c r="MF68" s="696" cm="1">
        <f t="array" aca="1" ref="MF68" ca="1">IF($MB68=0,0,INDIRECT(MF$203&amp;ROW())*MF$205)</f>
        <v>0.5</v>
      </c>
      <c r="MG68" s="696" cm="1">
        <f t="array" aca="1" ref="MG68" ca="1">INDIRECT(MG$203&amp;ROW())*MG$205</f>
        <v>4</v>
      </c>
      <c r="MH68" s="696" cm="1">
        <f t="array" aca="1" ref="MH68" ca="1">IF($MG68=0,0,INDIRECT(MH$203&amp;ROW())*MH$205)</f>
        <v>0.5</v>
      </c>
      <c r="MI68" s="696" cm="1">
        <f t="array" aca="1" ref="MI68" ca="1">IF($MG68=0,0,INDIRECT(MI$203&amp;ROW())*MI$205)</f>
        <v>0.5</v>
      </c>
      <c r="MJ68" s="696" cm="1">
        <f t="array" aca="1" ref="MJ68" ca="1">INDIRECT(MJ$203&amp;ROW())*MJ$205</f>
        <v>0</v>
      </c>
      <c r="MK68" s="696" cm="1">
        <f t="array" aca="1" ref="MK68" ca="1">INDIRECT(MK$203&amp;ROW())*MK$205</f>
        <v>0</v>
      </c>
      <c r="ML68" s="696" cm="1">
        <f t="array" aca="1" ref="ML68" ca="1">INDIRECT(ML$203&amp;ROW())*ML$205</f>
        <v>6</v>
      </c>
      <c r="MM68" s="696" cm="1">
        <f t="array" aca="1" ref="MM68" ca="1">INDIRECT(MM$203&amp;ROW())*MM$205</f>
        <v>4</v>
      </c>
      <c r="MN68" s="696" cm="1">
        <f t="array" aca="1" ref="MN68" ca="1">INDIRECT(MN$203&amp;ROW())*MN$205</f>
        <v>4</v>
      </c>
      <c r="MO68" s="696" cm="1">
        <f t="array" aca="1" ref="MO68" ca="1">INDIRECT(MO$203&amp;ROW())*MO$205</f>
        <v>2</v>
      </c>
      <c r="MP68" s="696" cm="1">
        <f t="array" aca="1" ref="MP68" ca="1">INDIRECT(MP$203&amp;ROW())*MP$205</f>
        <v>2</v>
      </c>
      <c r="MQ68" s="696" cm="1">
        <f t="array" aca="1" ref="MQ68" ca="1">INDIRECT(MQ$203&amp;ROW())*MQ$205</f>
        <v>2</v>
      </c>
      <c r="MR68" s="696" cm="1">
        <f t="array" aca="1" ref="MR68" ca="1">INDIRECT(MR$203&amp;ROW())*MR$205</f>
        <v>2</v>
      </c>
      <c r="MS68" s="696" cm="1">
        <f t="array" aca="1" ref="MS68" ca="1">INDIRECT(MS$203&amp;ROW())*MS$205</f>
        <v>2</v>
      </c>
      <c r="MT68" s="696" cm="1">
        <f t="array" aca="1" ref="MT68" ca="1">INDIRECT(MT$203&amp;ROW())*MT$205</f>
        <v>3</v>
      </c>
      <c r="MU68" s="696" cm="1">
        <f t="array" aca="1" ref="MU68" ca="1">INDIRECT(MU$203&amp;ROW())*MU$205</f>
        <v>2</v>
      </c>
      <c r="MV68" s="696" cm="1">
        <f t="array" aca="1" ref="MV68" ca="1">IF(INDIRECT(MV$203&amp;ROW())="-",0,INDIRECT(MV$203&amp;ROW())*MV$205)</f>
        <v>5.343</v>
      </c>
      <c r="MW68" s="696" cm="1">
        <f t="array" aca="1" ref="MW68" ca="1">INDIRECT(MW$203&amp;ROW())*MW$205</f>
        <v>2</v>
      </c>
      <c r="MX68" s="696" cm="1">
        <f t="array" aca="1" ref="MX68" ca="1">INDIRECT(MX$203&amp;ROW())*MX$205</f>
        <v>4</v>
      </c>
      <c r="MY68" s="696" cm="1">
        <f t="array" aca="1" ref="MY68" ca="1">INDIRECT(MY$203&amp;ROW())*MY$205</f>
        <v>8</v>
      </c>
      <c r="NA68" s="701">
        <f t="shared" si="133"/>
        <v>0.87341463414634157</v>
      </c>
      <c r="NB68" s="617">
        <f t="shared" si="134"/>
        <v>0.76470714285714281</v>
      </c>
      <c r="NC68" s="695">
        <f t="shared" si="135"/>
        <v>0.9065923076923077</v>
      </c>
      <c r="ND68" s="697">
        <f t="shared" si="136"/>
        <v>0.84779629629629627</v>
      </c>
      <c r="NE68" s="694">
        <f t="shared" si="137"/>
        <v>0.84812759524802206</v>
      </c>
      <c r="NF68" s="682" t="str">
        <f t="shared" si="138"/>
        <v>A</v>
      </c>
      <c r="NH68" s="606" t="s">
        <v>4189</v>
      </c>
      <c r="NI68" s="563" t="str">
        <f t="shared" si="139"/>
        <v>A</v>
      </c>
      <c r="NJ68" s="563" t="str">
        <f t="shared" si="140"/>
        <v>A</v>
      </c>
      <c r="NK68" s="563" t="str">
        <f t="shared" ca="1" si="141"/>
        <v>A</v>
      </c>
      <c r="NL68" s="563" t="str">
        <f t="shared" ca="1" si="142"/>
        <v>A</v>
      </c>
      <c r="NM68" s="563" t="str">
        <f t="shared" ca="1" si="143"/>
        <v>A</v>
      </c>
      <c r="NN68" s="563" t="str">
        <f t="shared" ref="NN68:NN131" ca="1" si="163">WM68</f>
        <v>A</v>
      </c>
      <c r="NO68" s="563" t="str">
        <f t="shared" ref="NO68:NO131" ca="1" si="164">YV68</f>
        <v>A</v>
      </c>
      <c r="NP68" s="606" t="str">
        <f t="shared" si="144"/>
        <v>-</v>
      </c>
      <c r="NQ68" s="682" t="str">
        <f t="shared" si="145"/>
        <v>Yes</v>
      </c>
      <c r="NR68" s="682" t="e">
        <f>IF(OR(AND(NI68="A",OR(NJ68="C",NJ68="D")),AND(NI68="A",OR(#REF!="C",#REF!="D")),AND(NI68="B",OR(NJ68="D",#REF!="D")),AND(OR(NI68="C",NI68="D"),OR(NJ68="A",NJ68="B")),AND(OR(NI68="C",NI68="D"),OR(#REF!="A",#REF!="B")),AND(OR(NJ68="A",#REF!="A",NJ68="B",#REF!="B"),OR(NP68="-",NQ68="-")),AND(OR(NJ68="C",#REF!="C",NJ68="D",#REF!="D"),NP68="Yes")),"Yes","-")</f>
        <v>#REF!</v>
      </c>
      <c r="NS68" s="607" t="s">
        <v>4249</v>
      </c>
      <c r="NT68" s="619">
        <f t="shared" si="146"/>
        <v>0.80210000000000004</v>
      </c>
      <c r="NU68" s="619">
        <f t="shared" si="147"/>
        <v>0.84812759524802206</v>
      </c>
      <c r="NV68" s="619">
        <f t="shared" ca="1" si="148"/>
        <v>0.8201246157069384</v>
      </c>
      <c r="NW68" s="619">
        <f t="shared" ref="NW68:NW131" ca="1" si="165">OG68</f>
        <v>0.81045059384760776</v>
      </c>
      <c r="NX68" s="619">
        <f t="shared" ref="NX68:NX131" ca="1" si="166">QK68</f>
        <v>0.87529795710337732</v>
      </c>
      <c r="NY68" s="620">
        <f t="shared" ref="NY68:NY131" ca="1" si="167">WN68</f>
        <v>0.83590637695823045</v>
      </c>
      <c r="NZ68" s="620">
        <f t="shared" ref="NZ68:NZ131" ca="1" si="168">YW68</f>
        <v>0.87531417458526395</v>
      </c>
      <c r="OA68" s="705">
        <v>0.34699999999999998</v>
      </c>
      <c r="OB68" s="706">
        <v>29</v>
      </c>
      <c r="OC68" s="494"/>
      <c r="OE68" s="606" t="s">
        <v>4189</v>
      </c>
      <c r="OF68" s="700" t="str">
        <f t="shared" ca="1" si="149"/>
        <v>A</v>
      </c>
      <c r="OG68" s="701">
        <f t="shared" ref="OG68:OG131" ca="1" si="169">AVERAGE(OH68:OK68)</f>
        <v>0.81045059384760776</v>
      </c>
      <c r="OH68" s="705">
        <f t="shared" ca="1" si="150"/>
        <v>0.85236689804772248</v>
      </c>
      <c r="OI68" s="696">
        <f t="shared" ca="1" si="151"/>
        <v>0.76344211392722716</v>
      </c>
      <c r="OJ68" s="696">
        <f t="shared" ca="1" si="152"/>
        <v>0.78059766981590051</v>
      </c>
      <c r="OK68" s="697">
        <f t="shared" ca="1" si="153"/>
        <v>0.84539569359958067</v>
      </c>
      <c r="OL68" s="696" cm="1">
        <f t="array" aca="1" ref="OL68" ca="1">INDIRECT(OL$203&amp;ROW())*OL$205</f>
        <v>1.4956</v>
      </c>
      <c r="OM68" s="696" cm="1">
        <f t="array" aca="1" ref="OM68" ca="1">INDIRECT(OM$203&amp;ROW())*OM$205</f>
        <v>1.2061999999999999</v>
      </c>
      <c r="ON68" s="696" cm="1">
        <f t="array" aca="1" ref="ON68" ca="1">INDIRECT(ON$203&amp;ROW())*ON$205</f>
        <v>1.4561999999999999</v>
      </c>
      <c r="OO68" s="696" cm="1">
        <f t="array" aca="1" ref="OO68" ca="1">INDIRECT(OO$203&amp;ROW())*OO$205</f>
        <v>1.0790999999999999</v>
      </c>
      <c r="OP68" s="696" cm="1">
        <f t="array" aca="1" ref="OP68" ca="1">INDIRECT(OP$203&amp;ROW())*OP$205</f>
        <v>1.0553999999999999</v>
      </c>
      <c r="OQ68" s="696" cm="1">
        <f t="array" aca="1" ref="OQ68" ca="1">INDIRECT(OQ$203&amp;ROW())*OQ$205</f>
        <v>1.5849</v>
      </c>
      <c r="OR68" s="696" cm="1">
        <f t="array" aca="1" ref="OR68" ca="1">INDIRECT(OR$203&amp;ROW())*OR$205</f>
        <v>1.4141999999999999</v>
      </c>
      <c r="OS68" s="696" cm="1">
        <f t="array" aca="1" ref="OS68" ca="1">INDIRECT(OS$203&amp;ROW())*OS$205</f>
        <v>1.5387</v>
      </c>
      <c r="OT68" s="696" cm="1">
        <f t="array" aca="1" ref="OT68" ca="1">INDIRECT(OT$203&amp;ROW())*OT$205</f>
        <v>1.4727000000000001</v>
      </c>
      <c r="OU68" s="696" cm="1">
        <f t="array" aca="1" ref="OU68" ca="1">INDIRECT(OU$203&amp;ROW())*OU$205</f>
        <v>1.9304999999999999</v>
      </c>
      <c r="OV68" s="696" cm="1">
        <f t="array" aca="1" ref="OV68" ca="1">INDIRECT(OV$203&amp;ROW())*OV$205</f>
        <v>1.2161999999999999</v>
      </c>
      <c r="OW68" s="696" cm="1">
        <f t="array" aca="1" ref="OW68" ca="1">INDIRECT(OW$203&amp;ROW())*OW$205</f>
        <v>1.5144000000000002</v>
      </c>
      <c r="OX68" s="696" cm="1">
        <f t="array" aca="1" ref="OX68" ca="1">INDIRECT(OX$203&amp;ROW())*OX$205</f>
        <v>1.3977999999999999</v>
      </c>
      <c r="OY68" s="696" cm="1">
        <f t="array" aca="1" ref="OY68" ca="1">IF(INDIRECT(OY$203&amp;ROW())="-",0,INDIRECT(OY$203&amp;ROW())*OY$205)</f>
        <v>0.57485700000000006</v>
      </c>
      <c r="OZ68" s="696" cm="1">
        <f t="array" aca="1" ref="OZ68" ca="1">INDIRECT(OZ$203&amp;ROW())*OZ$205</f>
        <v>0.71030000000000004</v>
      </c>
      <c r="PA68" s="696" cm="1">
        <f t="array" aca="1" ref="PA68" ca="1">IF(INDIRECT(PA$203&amp;ROW())="-",0,INDIRECT(PA$203&amp;ROW())*PA$205)</f>
        <v>0.62359206</v>
      </c>
      <c r="PB68" s="705" cm="1">
        <f t="array" aca="1" ref="PB68" ca="1">INDIRECT(PB$203&amp;ROW())*PB$205</f>
        <v>1.5084</v>
      </c>
      <c r="PC68" s="696" cm="1">
        <f t="array" aca="1" ref="PC68" ca="1">INDIRECT(PC$203&amp;ROW())*PC$205</f>
        <v>1.3946000000000001</v>
      </c>
      <c r="PD68" s="696" cm="1">
        <f t="array" aca="1" ref="PD68" ca="1">INDIRECT(PD$203&amp;ROW())*PD$205</f>
        <v>1.4683999999999999</v>
      </c>
      <c r="PE68" s="696" cm="1">
        <f t="array" aca="1" ref="PE68" ca="1">INDIRECT(PE$203&amp;ROW())*PE$205</f>
        <v>1.28</v>
      </c>
      <c r="PF68" s="696" cm="1">
        <f t="array" aca="1" ref="PF68" ca="1">INDIRECT(PF$203&amp;ROW())*PF$205</f>
        <v>1.3308</v>
      </c>
      <c r="PG68" s="696" cm="1">
        <f t="array" aca="1" ref="PG68" ca="1">IF(INDIRECT(PG$203&amp;ROW())="-",0,INDIRECT(PG$203&amp;ROW())*PG$205)</f>
        <v>0.68748749999999992</v>
      </c>
      <c r="PH68" s="696" cm="1">
        <f t="array" aca="1" ref="PH68" ca="1">INDIRECT(PH$203&amp;ROW())*PH$205</f>
        <v>0.61699999999999999</v>
      </c>
      <c r="PI68" s="696" cm="1">
        <f t="array" aca="1" ref="PI68" ca="1">INDIRECT(PI$203&amp;ROW())*PI$205</f>
        <v>1.2145999999999999</v>
      </c>
      <c r="PJ68" s="696" cm="1">
        <f t="array" aca="1" ref="PJ68" ca="1">INDIRECT(PJ$203&amp;ROW())*PJ$205</f>
        <v>0.75980000000000003</v>
      </c>
      <c r="PK68" s="696" cm="1">
        <f t="array" aca="1" ref="PK68" ca="1">IF($PJ68=0,0,INDIRECT(PK$203&amp;ROW())*PK$205)</f>
        <v>0.52759999999999996</v>
      </c>
      <c r="PL68" s="696" cm="1">
        <f t="array" aca="1" ref="PL68" ca="1">IF($MPE68=0,0,INDIRECT(PL$203&amp;ROW())*PL$205)</f>
        <v>0</v>
      </c>
      <c r="PM68" s="696" cm="1">
        <f t="array" aca="1" ref="PM68" ca="1">IF($MPE68=0,0,INDIRECT(PM$203&amp;ROW())*PM$205)</f>
        <v>0</v>
      </c>
      <c r="PN68" s="696" cm="1">
        <f t="array" aca="1" ref="PN68" ca="1">IF($PJ68=0,0,INDIRECT(PN$203&amp;ROW())*PN$205)</f>
        <v>0.52580000000000005</v>
      </c>
      <c r="PO68" s="696" cm="1">
        <f t="array" aca="1" ref="PO68" ca="1">INDIRECT(PO$203&amp;ROW())*PO$205</f>
        <v>0.73140000000000005</v>
      </c>
      <c r="PP68" s="696" cm="1">
        <f t="array" aca="1" ref="PP68" ca="1">IF($PO68=0,0,INDIRECT(PP$203&amp;ROW())*PP$205)</f>
        <v>0.68189999999999995</v>
      </c>
      <c r="PQ68" s="696" cm="1">
        <f t="array" aca="1" ref="PQ68" ca="1">IF($PO68=0,0,INDIRECT(PQ$203&amp;ROW())*PQ$205)</f>
        <v>0.52549999999999997</v>
      </c>
      <c r="PR68" s="696" cm="1">
        <f t="array" aca="1" ref="PR68" ca="1">INDIRECT(PR$203&amp;ROW())*PR$205</f>
        <v>0</v>
      </c>
      <c r="PS68" s="696" cm="1">
        <f t="array" aca="1" ref="PS68" ca="1">INDIRECT(PS$203&amp;ROW())*PS$205</f>
        <v>0</v>
      </c>
      <c r="PT68" s="696" cm="1">
        <f t="array" aca="1" ref="PT68" ca="1">INDIRECT(PT$203&amp;ROW())*PT$205</f>
        <v>1.4406000000000001</v>
      </c>
      <c r="PU68" s="696" cm="1">
        <f t="array" aca="1" ref="PU68" ca="1">INDIRECT(PU$203&amp;ROW())*PU$205</f>
        <v>1.1798</v>
      </c>
      <c r="PV68" s="696" cm="1">
        <f t="array" aca="1" ref="PV68" ca="1">INDIRECT(PV$203&amp;ROW())*PV$205</f>
        <v>0.6966</v>
      </c>
      <c r="PW68" s="696" cm="1">
        <f t="array" aca="1" ref="PW68" ca="1">INDIRECT(PW$203&amp;ROW())*PW$205</f>
        <v>1.0658000000000001</v>
      </c>
      <c r="PX68" s="696" cm="1">
        <f t="array" aca="1" ref="PX68" ca="1">INDIRECT(PX$203&amp;ROW())*PX$205</f>
        <v>1.1714</v>
      </c>
      <c r="PY68" s="696" cm="1">
        <f t="array" aca="1" ref="PY68" ca="1">INDIRECT(PY$203&amp;ROW())*PY$205</f>
        <v>1.1866000000000001</v>
      </c>
      <c r="PZ68" s="696" cm="1">
        <f t="array" aca="1" ref="PZ68" ca="1">INDIRECT(PZ$203&amp;ROW())*PZ$205</f>
        <v>0.17430000000000001</v>
      </c>
      <c r="QA68" s="696" cm="1">
        <f t="array" aca="1" ref="QA68" ca="1">INDIRECT(QA$203&amp;ROW())*QA$205</f>
        <v>0.31659999999999999</v>
      </c>
      <c r="QB68" s="696" cm="1">
        <f t="array" aca="1" ref="QB68" ca="1">INDIRECT(QB$203&amp;ROW())*QB$205</f>
        <v>2.3948999999999998</v>
      </c>
      <c r="QC68" s="696" cm="1">
        <f t="array" aca="1" ref="QC68" ca="1">INDIRECT(QC$203&amp;ROW())*QC$205</f>
        <v>1.4259999999999999</v>
      </c>
      <c r="QD68" s="696" cm="1">
        <f t="array" aca="1" ref="QD68" ca="1">IF(INDIRECT(QD$203&amp;ROW())="-",0,INDIRECT(QD$203&amp;ROW())*QD$205)</f>
        <v>0.54685604999999993</v>
      </c>
      <c r="QE68" s="696" cm="1">
        <f t="array" aca="1" ref="QE68" ca="1">INDIRECT(QE$203&amp;ROW())*QE$205</f>
        <v>0.53280000000000005</v>
      </c>
      <c r="QF68" s="696" cm="1">
        <f t="array" aca="1" ref="QF68" ca="1">INDIRECT(QF$203&amp;ROW())*QF$205</f>
        <v>0.72440000000000004</v>
      </c>
      <c r="QG68" s="696" cm="1">
        <f t="array" aca="1" ref="QG68" ca="1">INDIRECT(QG$203&amp;ROW())*QG$205</f>
        <v>1.4996</v>
      </c>
      <c r="QI68" s="606" t="s">
        <v>4189</v>
      </c>
      <c r="QJ68" s="700" t="str">
        <f t="shared" ca="1" si="154"/>
        <v>A</v>
      </c>
      <c r="QK68" s="701">
        <f t="shared" ref="QK68:QK131" ca="1" si="170">AVERAGE(QL68:QO68)</f>
        <v>0.87529795710337732</v>
      </c>
      <c r="QL68" s="705">
        <f t="shared" ca="1" si="155"/>
        <v>0.89666196303776624</v>
      </c>
      <c r="QM68" s="696">
        <f t="shared" ca="1" si="156"/>
        <v>0.7690992982372129</v>
      </c>
      <c r="QN68" s="696">
        <f t="shared" ca="1" si="157"/>
        <v>0.93810091452642586</v>
      </c>
      <c r="QO68" s="697">
        <f t="shared" ca="1" si="158"/>
        <v>0.89732965261210451</v>
      </c>
      <c r="QP68" s="696" cm="1">
        <f t="array" aca="1" ref="QP68" ca="1">INDIRECT(QP$203&amp;ROW())*QP$205</f>
        <v>6.6903293490763766E-2</v>
      </c>
      <c r="QQ68" s="696" cm="1">
        <f t="array" aca="1" ref="QQ68" ca="1">INDIRECT(QQ$203&amp;ROW())*QQ$205</f>
        <v>0.25503926590378434</v>
      </c>
      <c r="QR68" s="696" cm="1">
        <f t="array" aca="1" ref="QR68" ca="1">INDIRECT(QR$203&amp;ROW())*QR$205</f>
        <v>0.15089809664795908</v>
      </c>
      <c r="QS68" s="696" cm="1">
        <f t="array" aca="1" ref="QS68" ca="1">INDIRECT(QS$203&amp;ROW())*QS$205</f>
        <v>0.22471360933801068</v>
      </c>
      <c r="QT68" s="696" cm="1">
        <f t="array" aca="1" ref="QT68" ca="1">INDIRECT(QT$203&amp;ROW())*QT$205</f>
        <v>0.17488542943331029</v>
      </c>
      <c r="QU68" s="696" cm="1">
        <f t="array" aca="1" ref="QU68" ca="1">INDIRECT(QU$203&amp;ROW())*QU$205</f>
        <v>0.53329206883563263</v>
      </c>
      <c r="QV68" s="696" cm="1">
        <f t="array" aca="1" ref="QV68" ca="1">INDIRECT(QV$203&amp;ROW())*QV$205</f>
        <v>0.24117831443907087</v>
      </c>
      <c r="QW68" s="696" cm="1">
        <f t="array" aca="1" ref="QW68" ca="1">INDIRECT(QW$203&amp;ROW())*QW$205</f>
        <v>0.53099416374332975</v>
      </c>
      <c r="QX68" s="696" cm="1">
        <f t="array" aca="1" ref="QX68" ca="1">INDIRECT(QX$203&amp;ROW())*QX$205</f>
        <v>0.60640894423913805</v>
      </c>
      <c r="QY68" s="696" cm="1">
        <f t="array" aca="1" ref="QY68" ca="1">INDIRECT(QY$203&amp;ROW())*QY$205</f>
        <v>0.13540247513535897</v>
      </c>
      <c r="QZ68" s="696" cm="1">
        <f t="array" aca="1" ref="QZ68" ca="1">INDIRECT(QZ$203&amp;ROW())*QZ$205</f>
        <v>0.27613248380770827</v>
      </c>
      <c r="RA68" s="696" cm="1">
        <f t="array" aca="1" ref="RA68" ca="1">INDIRECT(RA$203&amp;ROW())*RA$205</f>
        <v>5.1272116233970627E-2</v>
      </c>
      <c r="RB68" s="696" cm="1">
        <f t="array" aca="1" ref="RB68" ca="1">INDIRECT(RB$203&amp;ROW())*RB$205</f>
        <v>0.11461142513892485</v>
      </c>
      <c r="RC68" s="696" cm="1">
        <f t="array" aca="1" ref="RC68" ca="1">IF(INDIRECT(RC$203&amp;ROW())="-",0,INDIRECT(RC$203&amp;ROW())*RC$205)</f>
        <v>6.7965978294968393E-2</v>
      </c>
      <c r="RD68" s="696" cm="1">
        <f t="array" aca="1" ref="RD68" ca="1">INDIRECT(RD$203&amp;ROW())*RD$205</f>
        <v>3.5721048970443148E-2</v>
      </c>
      <c r="RE68" s="696" cm="1">
        <f t="array" aca="1" ref="RE68" ca="1">IF(INDIRECT(RE$203&amp;ROW())="-",0,INDIRECT(RE$203&amp;ROW())*RE$205)</f>
        <v>4.4675733146774928E-2</v>
      </c>
      <c r="RF68" s="705" cm="1">
        <f t="array" aca="1" ref="RF68" ca="1">INDIRECT(RF$203&amp;ROW())*RF$205</f>
        <v>0.10613798880649605</v>
      </c>
      <c r="RG68" s="696" cm="1">
        <f t="array" aca="1" ref="RG68" ca="1">INDIRECT(RG$203&amp;ROW())*RG$205</f>
        <v>0.27650466908360405</v>
      </c>
      <c r="RH68" s="696" cm="1">
        <f t="array" aca="1" ref="RH68" ca="1">INDIRECT(RH$203&amp;ROW())*RH$205</f>
        <v>5.8387680780544585E-2</v>
      </c>
      <c r="RI68" s="696" cm="1">
        <f t="array" aca="1" ref="RI68" ca="1">INDIRECT(RI$203&amp;ROW())*RI$205</f>
        <v>0.21539378250062202</v>
      </c>
      <c r="RJ68" s="696" cm="1">
        <f t="array" aca="1" ref="RJ68" ca="1">INDIRECT(RJ$203&amp;ROW())*RJ$205</f>
        <v>0.12226723336432462</v>
      </c>
      <c r="RK68" s="696" cm="1">
        <f t="array" aca="1" ref="RK68" ca="1">IF(INDIRECT(RK$203&amp;ROW())="-",0,INDIRECT(RK$203&amp;ROW())*RK$205)</f>
        <v>4.7473250232667567E-2</v>
      </c>
      <c r="RL68" s="696" cm="1">
        <f t="array" aca="1" ref="RL68" ca="1">INDIRECT(RL$203&amp;ROW())*RL$205</f>
        <v>0.11262003659234653</v>
      </c>
      <c r="RM68" s="696" cm="1">
        <f t="array" aca="1" ref="RM68" ca="1">INDIRECT(RM$203&amp;ROW())*RM$205</f>
        <v>2.9987460729532761E-2</v>
      </c>
      <c r="RN68" s="696" cm="1">
        <f t="array" aca="1" ref="RN68" ca="1">INDIRECT(RN$203&amp;ROW())*RN$205</f>
        <v>9.3820613050938681E-2</v>
      </c>
      <c r="RO68" s="696" cm="1">
        <f t="array" aca="1" ref="RO68" ca="1">IF($RN68=0,0,INDIRECT(RO$203&amp;ROW())*RO$205)</f>
        <v>7.0312542939625605E-2</v>
      </c>
      <c r="RP68" s="696" cm="1">
        <f t="array" aca="1" ref="RP68" ca="1">IF($RN68=0,0,INDIRECT(RP$203&amp;ROW())*RP$205)</f>
        <v>9.7715867439664539E-2</v>
      </c>
      <c r="RQ68" s="696" cm="1">
        <f t="array" aca="1" ref="RQ68" ca="1">IF($RN68=0,0,INDIRECT(RQ$203&amp;ROW())*RQ$205)</f>
        <v>0.10205798160914871</v>
      </c>
      <c r="RR68" s="696" cm="1">
        <f t="array" aca="1" ref="RR68" ca="1">IF($RN68=0,0,INDIRECT(RR$203&amp;ROW())*RR$205)</f>
        <v>8.2232286875619773E-2</v>
      </c>
      <c r="RS68" s="696" cm="1">
        <f t="array" aca="1" ref="RS68" ca="1">INDIRECT(RS$203&amp;ROW())*RS$205</f>
        <v>7.7466902221184339E-2</v>
      </c>
      <c r="RT68" s="696" cm="1">
        <f t="array" aca="1" ref="RT68" ca="1">IF($RS68=0,0,INDIRECT(RT$203&amp;ROW())*RT$205)</f>
        <v>8.1033461602244533E-2</v>
      </c>
      <c r="RU68" s="696" cm="1">
        <f t="array" aca="1" ref="RU68" ca="1">IF($RS68=0,0,INDIRECT(RU$203&amp;ROW())*RU$205)</f>
        <v>8.1972972149739559E-2</v>
      </c>
      <c r="RV68" s="696" cm="1">
        <f t="array" aca="1" ref="RV68" ca="1">INDIRECT(RV$203&amp;ROW())*RV$205</f>
        <v>0</v>
      </c>
      <c r="RW68" s="696" cm="1">
        <f t="array" aca="1" ref="RW68" ca="1">INDIRECT(RW$203&amp;ROW())*RW$205</f>
        <v>0</v>
      </c>
      <c r="RX68" s="696" cm="1">
        <f t="array" aca="1" ref="RX68" ca="1">INDIRECT(RX$203&amp;ROW())*RX$205</f>
        <v>0.19074035443114332</v>
      </c>
      <c r="RY68" s="696" cm="1">
        <f t="array" aca="1" ref="RY68" ca="1">INDIRECT(RY$203&amp;ROW())*RY$205</f>
        <v>5.6264463580193595E-2</v>
      </c>
      <c r="RZ68" s="696" cm="1">
        <f t="array" aca="1" ref="RZ68" ca="1">INDIRECT(RZ$203&amp;ROW())*RZ$205</f>
        <v>3.6812489486199085E-2</v>
      </c>
      <c r="SA68" s="696" cm="1">
        <f t="array" aca="1" ref="SA68" ca="1">INDIRECT(SA$203&amp;ROW())*SA$205</f>
        <v>0.20458618579029147</v>
      </c>
      <c r="SB68" s="696" cm="1">
        <f t="array" aca="1" ref="SB68" ca="1">INDIRECT(SB$203&amp;ROW())*SB$205</f>
        <v>4.7124126502052749E-2</v>
      </c>
      <c r="SC68" s="696" cm="1">
        <f t="array" aca="1" ref="SC68" ca="1">INDIRECT(SC$203&amp;ROW())*SC$205</f>
        <v>5.4291606235991073E-2</v>
      </c>
      <c r="SD68" s="696" cm="1">
        <f t="array" aca="1" ref="SD68" ca="1">INDIRECT(SD$203&amp;ROW())*SD$205</f>
        <v>0.3072993885784252</v>
      </c>
      <c r="SE68" s="696" cm="1">
        <f t="array" aca="1" ref="SE68" ca="1">INDIRECT(SE$203&amp;ROW())*SE$205</f>
        <v>0.2585618210787391</v>
      </c>
      <c r="SF68" s="696" cm="1">
        <f t="array" aca="1" ref="SF68" ca="1">INDIRECT(SF$203&amp;ROW())*SF$205</f>
        <v>0.19835664972334499</v>
      </c>
      <c r="SG68" s="696" cm="1">
        <f t="array" aca="1" ref="SG68" ca="1">INDIRECT(SG$203&amp;ROW())*SG$205</f>
        <v>7.4767843909269882E-2</v>
      </c>
      <c r="SH68" s="696" cm="1">
        <f t="array" aca="1" ref="SH68" ca="1">IF(INDIRECT(SH$203&amp;ROW())="-",0,INDIRECT(SH$203&amp;ROW())*SH$205)</f>
        <v>7.0064591337082691E-2</v>
      </c>
      <c r="SI68" s="696" cm="1">
        <f t="array" aca="1" ref="SI68" ca="1">INDIRECT(SI$203&amp;ROW())*SI$205</f>
        <v>0.12211943784041945</v>
      </c>
      <c r="SJ68" s="696" cm="1">
        <f t="array" aca="1" ref="SJ68" ca="1">INDIRECT(SJ$203&amp;ROW())*SJ$205</f>
        <v>0.10961749760323641</v>
      </c>
      <c r="SK68" s="696" cm="1">
        <f t="array" aca="1" ref="SK68" ca="1">INDIRECT(SK$203&amp;ROW())*SK$205</f>
        <v>0.21261490593800375</v>
      </c>
      <c r="SN68" s="606" t="s">
        <v>4189</v>
      </c>
      <c r="SO68" s="707" cm="1">
        <f t="array" aca="1" ref="SO68" ca="1">INDIRECT(SO$203&amp;ROW())*SO$205</f>
        <v>2</v>
      </c>
      <c r="SP68" s="707" cm="1">
        <f t="array" aca="1" ref="SP68" ca="1">INDIRECT(SP$203&amp;ROW())*SP$205</f>
        <v>2</v>
      </c>
      <c r="SQ68" s="707" cm="1">
        <f t="array" aca="1" ref="SQ68" ca="1">INDIRECT(SQ$203&amp;ROW())*SQ$205</f>
        <v>2</v>
      </c>
      <c r="SR68" s="707" cm="1">
        <f t="array" aca="1" ref="SR68" ca="1">INDIRECT(SR$203&amp;ROW())*SR$205</f>
        <v>3</v>
      </c>
      <c r="SS68" s="707" cm="1">
        <f t="array" aca="1" ref="SS68" ca="1">INDIRECT(SS$203&amp;ROW())*SS$205</f>
        <v>2</v>
      </c>
      <c r="ST68" s="707" cm="1">
        <f t="array" aca="1" ref="ST68" ca="1">INDIRECT(ST$203&amp;ROW())*ST$205</f>
        <v>3</v>
      </c>
      <c r="SU68" s="707" cm="1">
        <f t="array" aca="1" ref="SU68" ca="1">INDIRECT(SU$203&amp;ROW())*SU$205</f>
        <v>3</v>
      </c>
      <c r="SV68" s="707" cm="1">
        <f t="array" aca="1" ref="SV68" ca="1">INDIRECT(SV$203&amp;ROW())*SV$205</f>
        <v>3</v>
      </c>
      <c r="SW68" s="707" cm="1">
        <f t="array" aca="1" ref="SW68" ca="1">INDIRECT(SW$203&amp;ROW())*SW$205</f>
        <v>3</v>
      </c>
      <c r="SX68" s="707" cm="1">
        <f t="array" aca="1" ref="SX68" ca="1">INDIRECT(SX$203&amp;ROW())*SX$205</f>
        <v>3</v>
      </c>
      <c r="SY68" s="707" cm="1">
        <f t="array" aca="1" ref="SY68" ca="1">INDIRECT(SY$203&amp;ROW())*SY$205</f>
        <v>3</v>
      </c>
      <c r="SZ68" s="707" cm="1">
        <f t="array" aca="1" ref="SZ68" ca="1">INDIRECT(SZ$203&amp;ROW())*SZ$205</f>
        <v>3</v>
      </c>
      <c r="TA68" s="707" cm="1">
        <f t="array" aca="1" ref="TA68" ca="1">INDIRECT(TA$203&amp;ROW())*TA$205</f>
        <v>2</v>
      </c>
      <c r="TB68" s="696" cm="1">
        <f t="array" aca="1" ref="TB68" ca="1">IF(INDIRECT(TB$203&amp;ROW())="-",0,INDIRECT(TB$203&amp;ROW())*TB$205)</f>
        <v>0.81</v>
      </c>
      <c r="TC68" s="707" cm="1">
        <f t="array" aca="1" ref="TC68" ca="1">INDIRECT(TC$203&amp;ROW())*TC$205</f>
        <v>1</v>
      </c>
      <c r="TD68" s="696" cm="1">
        <f t="array" aca="1" ref="TD68" ca="1">IF(INDIRECT(TD$203&amp;ROW())="-",0,INDIRECT(TD$203&amp;ROW())*TD$205)</f>
        <v>0.70589999999999997</v>
      </c>
      <c r="TE68" s="732" cm="1">
        <f t="array" aca="1" ref="TE68" ca="1">INDIRECT(TE$203&amp;ROW())*TE$205</f>
        <v>2</v>
      </c>
      <c r="TF68" s="707" cm="1">
        <f t="array" aca="1" ref="TF68" ca="1">INDIRECT(TF$203&amp;ROW())*TF$205</f>
        <v>2</v>
      </c>
      <c r="TG68" s="707" cm="1">
        <f t="array" aca="1" ref="TG68" ca="1">INDIRECT(TG$203&amp;ROW())*TG$205</f>
        <v>2</v>
      </c>
      <c r="TH68" s="707" cm="1">
        <f t="array" aca="1" ref="TH68" ca="1">INDIRECT(TH$203&amp;ROW())*TH$205</f>
        <v>2</v>
      </c>
      <c r="TI68" s="707" cm="1">
        <f t="array" aca="1" ref="TI68" ca="1">INDIRECT(TI$203&amp;ROW())*TI$205</f>
        <v>2</v>
      </c>
      <c r="TJ68" s="696" cm="1">
        <f t="array" aca="1" ref="TJ68" ca="1">IF(INDIRECT(TJ$203&amp;ROW())="-",0,INDIRECT(TJ$203&amp;ROW())*TJ$205)</f>
        <v>0.78569999999999995</v>
      </c>
      <c r="TK68" s="707" cm="1">
        <f t="array" aca="1" ref="TK68" ca="1">INDIRECT(TK$203&amp;ROW())*TK$205</f>
        <v>1</v>
      </c>
      <c r="TL68" s="707" cm="1">
        <f t="array" aca="1" ref="TL68" ca="1">INDIRECT(TL$203&amp;ROW())*TL$205</f>
        <v>2</v>
      </c>
      <c r="TM68" s="707" cm="1">
        <f t="array" aca="1" ref="TM68" ca="1">INDIRECT(TM$203&amp;ROW())*TM$205</f>
        <v>1</v>
      </c>
      <c r="TN68" s="707" cm="1">
        <f t="array" aca="1" ref="TN68" ca="1">IF($TM68=0,0,INDIRECT(TN$203&amp;ROW())*TN$205)</f>
        <v>1</v>
      </c>
      <c r="TO68" s="707" cm="1">
        <f t="array" aca="1" ref="TO68" ca="1">IF($TM68=0,0,INDIRECT(TO$203&amp;ROW())*TO$205)</f>
        <v>1</v>
      </c>
      <c r="TP68" s="707" cm="1">
        <f t="array" aca="1" ref="TP68" ca="1">IF($TM68=0,0,INDIRECT(TP$203&amp;ROW())*TP$205)</f>
        <v>1</v>
      </c>
      <c r="TQ68" s="707" cm="1">
        <f t="array" aca="1" ref="TQ68" ca="1">IF($TM68=0,0,INDIRECT(TQ$203&amp;ROW())*TQ$205)</f>
        <v>1</v>
      </c>
      <c r="TR68" s="707" cm="1">
        <f t="array" aca="1" ref="TR68" ca="1">INDIRECT(TR$203&amp;ROW())*TR$205</f>
        <v>1</v>
      </c>
      <c r="TS68" s="707" cm="1">
        <f t="array" aca="1" ref="TS68" ca="1">IF($TR68=0,0,INDIRECT(TS$203&amp;ROW())*TS$205)</f>
        <v>1</v>
      </c>
      <c r="TT68" s="707" cm="1">
        <f t="array" aca="1" ref="TT68" ca="1">IF($TR68=0,0,INDIRECT(TT$203&amp;ROW())*TT$205)</f>
        <v>1</v>
      </c>
      <c r="TU68" s="707" cm="1">
        <f t="array" aca="1" ref="TU68" ca="1">INDIRECT(TU$203&amp;ROW())*TU$205</f>
        <v>0</v>
      </c>
      <c r="TV68" s="707" cm="1">
        <f t="array" aca="1" ref="TV68" ca="1">INDIRECT(TV$203&amp;ROW())*TV$205</f>
        <v>0</v>
      </c>
      <c r="TW68" s="707" cm="1">
        <f t="array" aca="1" ref="TW68" ca="1">INDIRECT(TW$203&amp;ROW())*TW$205</f>
        <v>2</v>
      </c>
      <c r="TX68" s="707" cm="1">
        <f t="array" aca="1" ref="TX68" ca="1">INDIRECT(TX$203&amp;ROW())*TX$205</f>
        <v>2</v>
      </c>
      <c r="TY68" s="707" cm="1">
        <f t="array" aca="1" ref="TY68" ca="1">INDIRECT(TY$203&amp;ROW())*TY$205</f>
        <v>1</v>
      </c>
      <c r="TZ68" s="707" cm="1">
        <f t="array" aca="1" ref="TZ68" ca="1">INDIRECT(TZ$203&amp;ROW())*TZ$205</f>
        <v>2</v>
      </c>
      <c r="UA68" s="707" cm="1">
        <f t="array" aca="1" ref="UA68" ca="1">INDIRECT(UA$203&amp;ROW())*UA$205</f>
        <v>2</v>
      </c>
      <c r="UB68" s="707" cm="1">
        <f t="array" aca="1" ref="UB68" ca="1">INDIRECT(UB$203&amp;ROW())*UB$205</f>
        <v>2</v>
      </c>
      <c r="UC68" s="707" cm="1">
        <f t="array" aca="1" ref="UC68" ca="1">INDIRECT(UC$203&amp;ROW())*UC$205</f>
        <v>1</v>
      </c>
      <c r="UD68" s="707" cm="1">
        <f t="array" aca="1" ref="UD68" ca="1">INDIRECT(UD$203&amp;ROW())*UD$205</f>
        <v>1</v>
      </c>
      <c r="UE68" s="707" cm="1">
        <f t="array" aca="1" ref="UE68" ca="1">INDIRECT(UE$203&amp;ROW())*UE$205</f>
        <v>3</v>
      </c>
      <c r="UF68" s="707" cm="1">
        <f t="array" aca="1" ref="UF68" ca="1">INDIRECT(UF$203&amp;ROW())*UF$205</f>
        <v>2</v>
      </c>
      <c r="UG68" s="696" cm="1">
        <f t="array" aca="1" ref="UG68" ca="1">IF(INDIRECT(UG$203&amp;ROW())="-",0,INDIRECT(UG$203&amp;ROW())*UG$205)</f>
        <v>0.89049999999999996</v>
      </c>
      <c r="UH68" s="707" cm="1">
        <f t="array" aca="1" ref="UH68" ca="1">INDIRECT(UH$203&amp;ROW())*UH$205</f>
        <v>1</v>
      </c>
      <c r="UI68" s="707" cm="1">
        <f t="array" aca="1" ref="UI68" ca="1">INDIRECT(UI$203&amp;ROW())*UI$205</f>
        <v>1</v>
      </c>
      <c r="UJ68" s="707" cm="1">
        <f t="array" aca="1" ref="UJ68" ca="1">INDIRECT(UJ$203&amp;ROW())*UJ$205</f>
        <v>2</v>
      </c>
      <c r="UM68" s="606" t="s">
        <v>4189</v>
      </c>
      <c r="UN68" s="616">
        <f t="shared" ca="1" si="113"/>
        <v>1.3455222970601226</v>
      </c>
      <c r="UO68" s="616">
        <f t="shared" ca="1" si="113"/>
        <v>1.5785703781343867</v>
      </c>
      <c r="UP68" s="616">
        <f t="shared" ca="1" si="113"/>
        <v>1.190315493832806</v>
      </c>
      <c r="UQ68" s="616">
        <f t="shared" ca="1" si="113"/>
        <v>0.29355872991449461</v>
      </c>
      <c r="UR68" s="616">
        <f t="shared" ca="1" si="113"/>
        <v>0.12190361681987209</v>
      </c>
      <c r="US68" s="616">
        <f t="shared" ca="1" si="113"/>
        <v>0.41305213694811815</v>
      </c>
      <c r="UT68" s="616">
        <f t="shared" ca="1" si="113"/>
        <v>0.30690415393182785</v>
      </c>
      <c r="UU68" s="616">
        <f t="shared" ca="1" si="113"/>
        <v>0.53359975015917405</v>
      </c>
      <c r="UV68" s="616">
        <f t="shared" ca="1" si="113"/>
        <v>0.44410973870643028</v>
      </c>
      <c r="UW68" s="616">
        <f t="shared" ca="1" si="113"/>
        <v>0.6421874155054268</v>
      </c>
      <c r="UX68" s="616">
        <f t="shared" ca="1" si="113"/>
        <v>0.28247365722383649</v>
      </c>
      <c r="UY68" s="616">
        <f t="shared" ca="1" si="113"/>
        <v>1.5108379627063613</v>
      </c>
      <c r="UZ68" s="616">
        <f t="shared" ca="1" si="113"/>
        <v>1.1960042318268584</v>
      </c>
      <c r="VA68" s="616">
        <f t="shared" ca="1" si="113"/>
        <v>1.0165327108738085</v>
      </c>
      <c r="VB68" s="616">
        <f t="shared" ca="1" si="113"/>
        <v>0.38200252083713526</v>
      </c>
      <c r="VC68" s="616">
        <f t="shared" ref="VC68:VQ83" ca="1" si="171">(TD68-VC$203)/VC$204</f>
        <v>0.57604715169379506</v>
      </c>
      <c r="VD68" s="616">
        <f t="shared" ca="1" si="114"/>
        <v>0.85304819841956248</v>
      </c>
      <c r="VE68" s="616">
        <f t="shared" ca="1" si="114"/>
        <v>3.9909080070471406E-2</v>
      </c>
      <c r="VF68" s="616">
        <f t="shared" ca="1" si="114"/>
        <v>7.1631593782223293E-2</v>
      </c>
      <c r="VG68" s="616">
        <f t="shared" ca="1" si="114"/>
        <v>1.2788179585372306</v>
      </c>
      <c r="VH68" s="616">
        <f t="shared" ca="1" si="114"/>
        <v>-0.12784420028857393</v>
      </c>
      <c r="VI68" s="616">
        <f t="shared" ca="1" si="114"/>
        <v>0.83969057462904828</v>
      </c>
      <c r="VJ68" s="616">
        <f t="shared" ca="1" si="114"/>
        <v>1.1038721171937993</v>
      </c>
      <c r="VK68" s="616">
        <f t="shared" ca="1" si="114"/>
        <v>0.83678976492872159</v>
      </c>
      <c r="VL68" s="616">
        <f t="shared" ca="1" si="114"/>
        <v>1.1863766389476611</v>
      </c>
      <c r="VM68" s="616">
        <f t="shared" ca="1" si="114"/>
        <v>1.7393845659645861</v>
      </c>
      <c r="VN68" s="616">
        <f t="shared" ca="1" si="114"/>
        <v>1.5883663456229635</v>
      </c>
      <c r="VO68" s="616">
        <f t="shared" ca="1" si="114"/>
        <v>2.3604485107108717</v>
      </c>
      <c r="VP68" s="616">
        <f t="shared" ca="1" si="114"/>
        <v>2.1525849422547609</v>
      </c>
      <c r="VQ68" s="616">
        <f t="shared" ca="1" si="114"/>
        <v>1.2773868528042598</v>
      </c>
      <c r="VR68" s="616">
        <f t="shared" ca="1" si="110"/>
        <v>1.5497103694524457</v>
      </c>
      <c r="VS68" s="616">
        <f t="shared" ca="1" si="107"/>
        <v>2.4577967350382721</v>
      </c>
      <c r="VT68" s="616">
        <f t="shared" ca="1" si="107"/>
        <v>-0.3878135405833677</v>
      </c>
      <c r="VU68" s="616">
        <f t="shared" ca="1" si="107"/>
        <v>-0.82130507758946303</v>
      </c>
      <c r="VV68" s="616">
        <f t="shared" ca="1" si="107"/>
        <v>1.6727825257285902</v>
      </c>
      <c r="VW68" s="616">
        <f t="shared" ca="1" si="107"/>
        <v>-0.3119461967162912</v>
      </c>
      <c r="VX68" s="616">
        <f t="shared" ca="1" si="107"/>
        <v>0.76953548521680748</v>
      </c>
      <c r="VY68" s="616">
        <f t="shared" ca="1" si="107"/>
        <v>0.70583605694264007</v>
      </c>
      <c r="VZ68" s="616">
        <f t="shared" ca="1" si="107"/>
        <v>0.68442622420316401</v>
      </c>
      <c r="WA68" s="616">
        <f t="shared" ca="1" si="107"/>
        <v>0.92808016936885662</v>
      </c>
      <c r="WB68" s="616">
        <f t="shared" ca="1" si="107"/>
        <v>0.33435322352896929</v>
      </c>
      <c r="WC68" s="616">
        <f t="shared" ca="1" si="107"/>
        <v>0.47817673461028487</v>
      </c>
      <c r="WD68" s="616">
        <f t="shared" ca="1" si="104"/>
        <v>1.1315684290219801</v>
      </c>
      <c r="WE68" s="616">
        <f t="shared" ca="1" si="104"/>
        <v>0.67426644196529939</v>
      </c>
      <c r="WF68" s="616">
        <f t="shared" ca="1" si="104"/>
        <v>1.0414926251942338</v>
      </c>
      <c r="WG68" s="616">
        <f t="shared" ca="1" si="104"/>
        <v>4.8009398089356427E-2</v>
      </c>
      <c r="WH68" s="616">
        <f t="shared" ca="1" si="104"/>
        <v>0.91987607881584121</v>
      </c>
      <c r="WI68" s="627">
        <f t="shared" ca="1" si="76"/>
        <v>1.0659329460226332</v>
      </c>
      <c r="WL68" s="606" t="s">
        <v>4189</v>
      </c>
      <c r="WM68" s="700" t="str">
        <f t="shared" ref="WM68:WM131" ca="1" si="172">IF(WN68&gt;=0.75,"A",IF(WN68&gt;=0.5,"B",IF(WN68&gt;=0.25,"C","D")))</f>
        <v>A</v>
      </c>
      <c r="WN68" s="479">
        <f t="shared" ref="WN68:WN131" ca="1" si="173">AVERAGE(WO68:WR68)</f>
        <v>0.83590637695823045</v>
      </c>
      <c r="WO68" s="495">
        <f t="shared" ca="1" si="159"/>
        <v>0.8881533596582144</v>
      </c>
      <c r="WP68" s="458">
        <f t="shared" ca="1" si="159"/>
        <v>0.74557518249630439</v>
      </c>
      <c r="WQ68" s="458">
        <f t="shared" ca="1" si="159"/>
        <v>0.89239207710895374</v>
      </c>
      <c r="WR68" s="459">
        <f t="shared" ca="1" si="159"/>
        <v>0.81750488856944947</v>
      </c>
      <c r="WS68" s="495">
        <f t="shared" ref="WS68:WS131" ca="1" si="174">SUM(WW68:XK68)/SUM(WW$205:XK$205)</f>
        <v>0.80630430748891557</v>
      </c>
      <c r="WT68" s="458">
        <f t="shared" ref="WT68:WT131" ca="1" si="175">SUM(XL68:XQ68)/SUM(XL$205:XQ$205)</f>
        <v>0.44943318901227358</v>
      </c>
      <c r="WU68" s="458">
        <f t="shared" ref="WU68:WU131" ca="1" si="176">SUM(XR68:YC68)/SUM(XR$205:YC$205)</f>
        <v>1.3668674896560709</v>
      </c>
      <c r="WV68" s="459">
        <f t="shared" ref="WV68:WV131" ca="1" si="177">SUM(YD68:YR68)/SUM(YD$205:YR$205)</f>
        <v>0.66097293017890069</v>
      </c>
      <c r="WW68" s="484">
        <f t="shared" ca="1" si="115"/>
        <v>1.0061815737415598</v>
      </c>
      <c r="WX68" s="484">
        <f t="shared" ca="1" si="115"/>
        <v>0.95203579505284863</v>
      </c>
      <c r="WY68" s="484">
        <f t="shared" ca="1" si="115"/>
        <v>0.86666871105966603</v>
      </c>
      <c r="WZ68" s="484">
        <f t="shared" ca="1" si="115"/>
        <v>0.10559307515024371</v>
      </c>
      <c r="XA68" s="484">
        <f t="shared" ca="1" si="115"/>
        <v>6.4328538595846502E-2</v>
      </c>
      <c r="XB68" s="484">
        <f t="shared" ca="1" si="115"/>
        <v>0.21821544394969081</v>
      </c>
      <c r="XC68" s="484">
        <f t="shared" ca="1" si="115"/>
        <v>0.14467461816346364</v>
      </c>
      <c r="XD68" s="484">
        <f t="shared" ca="1" si="115"/>
        <v>0.27368331185664035</v>
      </c>
      <c r="XE68" s="484">
        <f t="shared" ca="1" si="115"/>
        <v>0.21801347073098662</v>
      </c>
      <c r="XF68" s="484">
        <f t="shared" ca="1" si="115"/>
        <v>0.41324760187774212</v>
      </c>
      <c r="XG68" s="484">
        <f t="shared" ca="1" si="115"/>
        <v>0.1145148206385433</v>
      </c>
      <c r="XH68" s="484">
        <f t="shared" ca="1" si="115"/>
        <v>0.76267100357417117</v>
      </c>
      <c r="XI68" s="484">
        <f t="shared" ca="1" si="115"/>
        <v>0.83588735762379129</v>
      </c>
      <c r="XJ68" s="484">
        <f t="shared" ca="1" si="115"/>
        <v>0.72143326490714188</v>
      </c>
      <c r="XK68" s="484">
        <f t="shared" ca="1" si="115"/>
        <v>0.2713363905506172</v>
      </c>
      <c r="XL68" s="484">
        <f t="shared" ref="XL68:XO83" ca="1" si="178">(VC68*XL$205)</f>
        <v>0.50888005380629853</v>
      </c>
      <c r="XM68" s="484">
        <f t="shared" ca="1" si="116"/>
        <v>0.64336895124803395</v>
      </c>
      <c r="XN68" s="484">
        <f t="shared" ca="1" si="116"/>
        <v>2.7828601533139714E-2</v>
      </c>
      <c r="XO68" s="484">
        <f t="shared" ca="1" si="116"/>
        <v>5.2591916154908339E-2</v>
      </c>
      <c r="XP68" s="484">
        <f t="shared" ca="1" si="116"/>
        <v>0.81844349346382761</v>
      </c>
      <c r="XQ68" s="484">
        <f t="shared" ca="1" si="116"/>
        <v>-8.50675308720171E-2</v>
      </c>
      <c r="XR68" s="484">
        <f t="shared" ca="1" si="116"/>
        <v>0.73472925280041723</v>
      </c>
      <c r="XS68" s="484">
        <f t="shared" ca="1" si="116"/>
        <v>0.68108909630857417</v>
      </c>
      <c r="XT68" s="484">
        <f t="shared" ca="1" si="116"/>
        <v>0.50818242424121263</v>
      </c>
      <c r="XU68" s="484">
        <f t="shared" ca="1" si="116"/>
        <v>0.90140897027243294</v>
      </c>
      <c r="XV68" s="484">
        <f t="shared" ca="1" si="116"/>
        <v>0.91769929700291553</v>
      </c>
      <c r="XW68" s="484">
        <f t="shared" ca="1" si="116"/>
        <v>1.0251316394650607</v>
      </c>
      <c r="XX68" s="484">
        <f t="shared" ca="1" si="116"/>
        <v>1.1412768549287065</v>
      </c>
      <c r="XY68" s="484">
        <f t="shared" ca="1" si="116"/>
        <v>1.1318291626375534</v>
      </c>
      <c r="XZ68" s="484">
        <f t="shared" ca="1" si="116"/>
        <v>0.93428074414103568</v>
      </c>
      <c r="YA68" s="484">
        <f t="shared" ca="1" si="111"/>
        <v>1.0567475009296226</v>
      </c>
      <c r="YB68" s="484">
        <f t="shared" ca="1" si="108"/>
        <v>1.291572184262612</v>
      </c>
      <c r="YC68" s="484">
        <f t="shared" ca="1" si="108"/>
        <v>-0.17304240180829866</v>
      </c>
      <c r="YD68" s="484">
        <f t="shared" ca="1" si="108"/>
        <v>-0.6068623218308542</v>
      </c>
      <c r="YE68" s="484">
        <f t="shared" ca="1" si="108"/>
        <v>1.2049052532823037</v>
      </c>
      <c r="YF68" s="484">
        <f t="shared" ca="1" si="108"/>
        <v>-0.18401706144294017</v>
      </c>
      <c r="YG68" s="484">
        <f t="shared" ca="1" si="108"/>
        <v>0.53605841900202811</v>
      </c>
      <c r="YH68" s="484">
        <f t="shared" ca="1" si="108"/>
        <v>0.3761400347447329</v>
      </c>
      <c r="YI68" s="484">
        <f t="shared" ca="1" si="108"/>
        <v>0.40086843951579315</v>
      </c>
      <c r="YJ68" s="484">
        <f t="shared" ca="1" si="108"/>
        <v>0.55062996448654267</v>
      </c>
      <c r="YK68" s="484">
        <f t="shared" ca="1" si="108"/>
        <v>5.8277766861099353E-2</v>
      </c>
      <c r="YL68" s="484">
        <f t="shared" ca="1" si="108"/>
        <v>0.15139075417761619</v>
      </c>
      <c r="YM68" s="484">
        <f t="shared" ca="1" si="105"/>
        <v>0.90333107688824665</v>
      </c>
      <c r="YN68" s="484">
        <f t="shared" ca="1" si="105"/>
        <v>0.48075197312125845</v>
      </c>
      <c r="YO68" s="484">
        <f t="shared" ca="1" si="105"/>
        <v>0.63958062113177894</v>
      </c>
      <c r="YP68" s="484">
        <f t="shared" ca="1" si="105"/>
        <v>2.5579407302009107E-2</v>
      </c>
      <c r="YQ68" s="484">
        <f t="shared" ca="1" si="105"/>
        <v>0.66635823149419537</v>
      </c>
      <c r="YR68" s="484">
        <f t="shared" ca="1" si="79"/>
        <v>0.79923652292777037</v>
      </c>
      <c r="YU68" s="606" t="s">
        <v>4189</v>
      </c>
      <c r="YV68" s="700" t="str">
        <f t="shared" ca="1" si="160"/>
        <v>A</v>
      </c>
      <c r="YW68" s="479">
        <f t="shared" ref="YW68:YW131" ca="1" si="179">AVERAGE(YX68:ZA68)</f>
        <v>0.87531417458526395</v>
      </c>
      <c r="YX68" s="495">
        <f t="shared" ca="1" si="161"/>
        <v>0.91920985162335567</v>
      </c>
      <c r="YY68" s="458">
        <f t="shared" ca="1" si="161"/>
        <v>0.74584399843857185</v>
      </c>
      <c r="YZ68" s="458">
        <f t="shared" ca="1" si="161"/>
        <v>0.91963546965915854</v>
      </c>
      <c r="ZA68" s="459">
        <f t="shared" ca="1" si="161"/>
        <v>0.91656737861996962</v>
      </c>
      <c r="ZB68" s="495">
        <f t="shared" ref="ZB68:ZB131" ca="1" si="180">SUM(ZF68:ZT68)/SUM(ZF$205:ZT$205)</f>
        <v>0.65778557873544174</v>
      </c>
      <c r="ZC68" s="458">
        <f t="shared" ref="ZC68:ZC131" ca="1" si="181">SUM(ZU68:ZZ68)/SUM(ZU$205:ZZ$205)</f>
        <v>0.48437677885358243</v>
      </c>
      <c r="ZD68" s="458">
        <f t="shared" ref="ZD68:ZD131" ca="1" si="182">SUM(AAA68:AAL68)/SUM(AAA$205:AAL$205)</f>
        <v>1.5256695204756747</v>
      </c>
      <c r="ZE68" s="459">
        <f t="shared" ref="ZE68:ZE131" ca="1" si="183">SUM(AAM68:ABA68)/SUM(AAM$205:ABA$205)</f>
        <v>0.63046379018050935</v>
      </c>
      <c r="ZF68" s="484">
        <f t="shared" ca="1" si="117"/>
        <v>4.5009936569290004E-2</v>
      </c>
      <c r="ZG68" s="484">
        <f t="shared" ca="1" si="117"/>
        <v>0.20129871520842663</v>
      </c>
      <c r="ZH68" s="484">
        <f t="shared" ca="1" si="117"/>
        <v>8.9808171214972948E-2</v>
      </c>
      <c r="ZI68" s="484">
        <f t="shared" ca="1" si="117"/>
        <v>2.1988880583922777E-2</v>
      </c>
      <c r="ZJ68" s="484">
        <f t="shared" ca="1" si="117"/>
        <v>1.0659583188508518E-2</v>
      </c>
      <c r="ZK68" s="484">
        <f t="shared" ca="1" si="117"/>
        <v>7.3425809550013654E-2</v>
      </c>
      <c r="ZL68" s="484">
        <f t="shared" ca="1" si="117"/>
        <v>2.4672875513209128E-2</v>
      </c>
      <c r="ZM68" s="484">
        <f t="shared" ca="1" si="117"/>
        <v>9.4446117703140112E-2</v>
      </c>
      <c r="ZN68" s="484">
        <f t="shared" ca="1" si="117"/>
        <v>8.9770705925095284E-2</v>
      </c>
      <c r="ZO68" s="484">
        <f t="shared" ca="1" si="117"/>
        <v>2.8984588520071332E-2</v>
      </c>
      <c r="ZP68" s="484">
        <f t="shared" ca="1" si="117"/>
        <v>2.6000050859821721E-2</v>
      </c>
      <c r="ZQ68" s="484">
        <f t="shared" ca="1" si="117"/>
        <v>2.5821286544858647E-2</v>
      </c>
      <c r="ZR68" s="484">
        <f t="shared" ca="1" si="117"/>
        <v>6.8537874740930649E-2</v>
      </c>
      <c r="ZS68" s="484">
        <f t="shared" ca="1" si="117"/>
        <v>8.5295852053548935E-2</v>
      </c>
      <c r="ZT68" s="484">
        <f t="shared" ca="1" si="117"/>
        <v>1.3645530753656038E-2</v>
      </c>
      <c r="ZU68" s="484">
        <f t="shared" ref="ZU68:ZX83" ca="1" si="184">(VC68*ZU$205)</f>
        <v>3.6457471071018224E-2</v>
      </c>
      <c r="ZV68" s="484">
        <f t="shared" ca="1" si="118"/>
        <v>4.5270410067628573E-2</v>
      </c>
      <c r="ZW68" s="484">
        <f t="shared" ca="1" si="118"/>
        <v>5.5175234891583769E-3</v>
      </c>
      <c r="ZX68" s="484">
        <f t="shared" ca="1" si="118"/>
        <v>2.0912013157790479E-3</v>
      </c>
      <c r="ZY68" s="484">
        <f t="shared" ca="1" si="118"/>
        <v>0.13772471860952887</v>
      </c>
      <c r="ZZ68" s="484">
        <f t="shared" ca="1" si="118"/>
        <v>-7.8155783354792625E-3</v>
      </c>
      <c r="AAA68" s="484">
        <f t="shared" ca="1" si="118"/>
        <v>5.0735447075699672E-2</v>
      </c>
      <c r="AAB68" s="484">
        <f t="shared" ca="1" si="118"/>
        <v>0.12431811823163672</v>
      </c>
      <c r="AAC68" s="484">
        <f t="shared" ca="1" si="118"/>
        <v>1.2546600107337495E-2</v>
      </c>
      <c r="AAD68" s="484">
        <f t="shared" ca="1" si="118"/>
        <v>0.1113065835753817</v>
      </c>
      <c r="AAE68" s="484">
        <f t="shared" ca="1" si="118"/>
        <v>0.12230055198290701</v>
      </c>
      <c r="AAF68" s="484">
        <f t="shared" ca="1" si="118"/>
        <v>0.15520859527451789</v>
      </c>
      <c r="AAG68" s="484">
        <f t="shared" ca="1" si="118"/>
        <v>0.24090261069547261</v>
      </c>
      <c r="AAH68" s="484">
        <f t="shared" ca="1" si="118"/>
        <v>0.17701198249563294</v>
      </c>
      <c r="AAI68" s="484">
        <f t="shared" ca="1" si="118"/>
        <v>9.8955202424813982E-2</v>
      </c>
      <c r="AAJ68" s="484">
        <f t="shared" ca="1" si="112"/>
        <v>0.12557839571762494</v>
      </c>
      <c r="AAK68" s="484">
        <f t="shared" ca="1" si="109"/>
        <v>0.20147290331101309</v>
      </c>
      <c r="AAL68" s="484">
        <f t="shared" ca="1" si="109"/>
        <v>-1.741238539122681E-2</v>
      </c>
      <c r="AAM68" s="484">
        <f t="shared" ca="1" si="109"/>
        <v>-2.189532836791554E-2</v>
      </c>
      <c r="AAN68" s="484">
        <f t="shared" ca="1" si="109"/>
        <v>0.1595335659218472</v>
      </c>
      <c r="AAO68" s="484">
        <f t="shared" ca="1" si="109"/>
        <v>-8.7757427120618361E-3</v>
      </c>
      <c r="AAP68" s="484">
        <f t="shared" ca="1" si="109"/>
        <v>2.8328516958800835E-2</v>
      </c>
      <c r="AAQ68" s="484">
        <f t="shared" ca="1" si="109"/>
        <v>7.2202153341576855E-2</v>
      </c>
      <c r="AAR68" s="484">
        <f t="shared" ca="1" si="109"/>
        <v>1.612649398533611E-2</v>
      </c>
      <c r="AAS68" s="484">
        <f t="shared" ca="1" si="109"/>
        <v>2.5193481555402932E-2</v>
      </c>
      <c r="AAT68" s="484">
        <f t="shared" ca="1" si="109"/>
        <v>0.1027465411596778</v>
      </c>
      <c r="AAU68" s="484">
        <f t="shared" ca="1" si="109"/>
        <v>0.12363824729832018</v>
      </c>
      <c r="AAV68" s="484">
        <f t="shared" ca="1" si="106"/>
        <v>7.4818040837836219E-2</v>
      </c>
      <c r="AAW68" s="484">
        <f t="shared" ca="1" si="106"/>
        <v>2.5206724043060142E-2</v>
      </c>
      <c r="AAX68" s="484">
        <f t="shared" ca="1" si="106"/>
        <v>8.1944699792048756E-2</v>
      </c>
      <c r="AAY68" s="484">
        <f t="shared" ca="1" si="106"/>
        <v>5.8628807057291149E-3</v>
      </c>
      <c r="AAZ68" s="484">
        <f t="shared" ca="1" si="106"/>
        <v>0.10083451386486998</v>
      </c>
      <c r="ABA68" s="484">
        <f t="shared" ca="1" si="82"/>
        <v>0.11331661652741069</v>
      </c>
    </row>
    <row r="69" spans="1:729" ht="15" customHeight="1" x14ac:dyDescent="0.35">
      <c r="A69" s="498">
        <v>67</v>
      </c>
      <c r="B69" s="628"/>
      <c r="C69" s="606" t="s">
        <v>4250</v>
      </c>
      <c r="D69" s="629">
        <v>308</v>
      </c>
      <c r="E69" s="630" t="s">
        <v>4251</v>
      </c>
      <c r="F69" s="631" t="s">
        <v>1240</v>
      </c>
      <c r="G69" s="632">
        <v>112.51900000000001</v>
      </c>
      <c r="H69" s="504">
        <v>1118.0471578400579</v>
      </c>
      <c r="I69" s="505">
        <v>9980</v>
      </c>
      <c r="J69" s="633" t="s">
        <v>4252</v>
      </c>
      <c r="K69" s="507">
        <v>2</v>
      </c>
      <c r="L69" s="721" t="s">
        <v>4253</v>
      </c>
      <c r="M69" s="817">
        <v>102</v>
      </c>
      <c r="N69" s="818">
        <v>0.58120000000000005</v>
      </c>
      <c r="O69" s="819">
        <v>0.3412</v>
      </c>
      <c r="P69" s="820">
        <v>0.54490000000000005</v>
      </c>
      <c r="Q69" s="821">
        <v>0.85760000000000003</v>
      </c>
      <c r="R69" s="818">
        <v>0.33329999999999999</v>
      </c>
      <c r="S69" s="822">
        <v>0.59299999999999997</v>
      </c>
      <c r="T69" s="822">
        <v>0.49309999999999998</v>
      </c>
      <c r="U69" s="822">
        <v>0.36957000000000001</v>
      </c>
      <c r="V69" s="822">
        <v>0.34649999999999997</v>
      </c>
      <c r="W69" s="633" t="s">
        <v>4254</v>
      </c>
      <c r="X69" s="516" t="s">
        <v>4255</v>
      </c>
      <c r="Y69" s="517">
        <v>2</v>
      </c>
      <c r="Z69" s="517">
        <v>2</v>
      </c>
      <c r="AA69" s="519" t="s">
        <v>4256</v>
      </c>
      <c r="AB69" s="520">
        <v>2006</v>
      </c>
      <c r="AC69" s="576">
        <v>0</v>
      </c>
      <c r="AD69" s="575" t="s">
        <v>1188</v>
      </c>
      <c r="AE69" s="817">
        <v>0</v>
      </c>
      <c r="AF69" s="634" t="s">
        <v>1188</v>
      </c>
      <c r="AG69" s="635" t="s">
        <v>1188</v>
      </c>
      <c r="AH69" s="636" t="s">
        <v>1188</v>
      </c>
      <c r="AI69" s="636" t="s">
        <v>1188</v>
      </c>
      <c r="AJ69" s="636" t="s">
        <v>1188</v>
      </c>
      <c r="AK69" s="637" t="s">
        <v>1188</v>
      </c>
      <c r="AL69" s="638" t="s">
        <v>1188</v>
      </c>
      <c r="AM69" s="639" t="s">
        <v>1188</v>
      </c>
      <c r="AN69" s="636" t="s">
        <v>1188</v>
      </c>
      <c r="AO69" s="636" t="s">
        <v>1188</v>
      </c>
      <c r="AP69" s="636" t="s">
        <v>1188</v>
      </c>
      <c r="AQ69" s="636" t="s">
        <v>1188</v>
      </c>
      <c r="AR69" s="636" t="s">
        <v>1188</v>
      </c>
      <c r="AS69" s="636" t="s">
        <v>1188</v>
      </c>
      <c r="AT69" s="636" t="s">
        <v>1188</v>
      </c>
      <c r="AU69" s="640" t="s">
        <v>1188</v>
      </c>
      <c r="AV69" s="916" t="s">
        <v>4257</v>
      </c>
      <c r="AW69" s="796" t="s">
        <v>4258</v>
      </c>
      <c r="AX69" s="753">
        <v>2</v>
      </c>
      <c r="AY69" s="897" t="s">
        <v>4259</v>
      </c>
      <c r="AZ69" s="769">
        <v>1</v>
      </c>
      <c r="BA69" s="905" t="s">
        <v>4260</v>
      </c>
      <c r="BB69" s="727" t="s">
        <v>3459</v>
      </c>
      <c r="BC69" s="906" t="s">
        <v>4261</v>
      </c>
      <c r="BD69" s="817" t="s">
        <v>1195</v>
      </c>
      <c r="BE69" s="817" t="s">
        <v>1317</v>
      </c>
      <c r="BF69" s="817">
        <v>3</v>
      </c>
      <c r="BG69" s="817">
        <v>2012</v>
      </c>
      <c r="BH69" s="817" t="s">
        <v>1197</v>
      </c>
      <c r="BI69" s="817">
        <v>2</v>
      </c>
      <c r="BJ69" s="907">
        <v>2</v>
      </c>
      <c r="BK69" s="817" t="s">
        <v>1942</v>
      </c>
      <c r="BL69" s="727" t="s">
        <v>1257</v>
      </c>
      <c r="BM69" s="859" t="s">
        <v>4257</v>
      </c>
      <c r="BN69" s="647">
        <v>1998</v>
      </c>
      <c r="BO69" s="798" t="s">
        <v>4262</v>
      </c>
      <c r="BP69" s="647">
        <v>2007</v>
      </c>
      <c r="BQ69" s="647">
        <v>2</v>
      </c>
      <c r="BR69" s="647">
        <v>4</v>
      </c>
      <c r="BS69" s="647" t="s">
        <v>1188</v>
      </c>
      <c r="BT69" s="647" t="s">
        <v>1188</v>
      </c>
      <c r="BU69" s="647" t="s">
        <v>1188</v>
      </c>
      <c r="BV69" s="648" t="s">
        <v>1188</v>
      </c>
      <c r="BW69" s="846" t="s">
        <v>4263</v>
      </c>
      <c r="BX69" s="650">
        <v>1998</v>
      </c>
      <c r="BY69" s="647" t="s">
        <v>1203</v>
      </c>
      <c r="BZ69" s="651" t="s">
        <v>1204</v>
      </c>
      <c r="CA69" s="647">
        <v>2</v>
      </c>
      <c r="CB69" s="647" t="s">
        <v>1203</v>
      </c>
      <c r="CC69" s="798" t="s">
        <v>4264</v>
      </c>
      <c r="CD69" s="652">
        <v>2012</v>
      </c>
      <c r="CE69" s="647">
        <v>3</v>
      </c>
      <c r="CF69" s="647">
        <v>2</v>
      </c>
      <c r="CG69" s="633" t="s">
        <v>4265</v>
      </c>
      <c r="CH69" s="647">
        <v>1998</v>
      </c>
      <c r="CI69" s="647" t="s">
        <v>1188</v>
      </c>
      <c r="CJ69" s="647" t="s">
        <v>1188</v>
      </c>
      <c r="CK69" s="651" t="s">
        <v>1207</v>
      </c>
      <c r="CL69" s="651" t="s">
        <v>1208</v>
      </c>
      <c r="CM69" s="647">
        <v>2</v>
      </c>
      <c r="CN69" s="647" t="s">
        <v>1209</v>
      </c>
      <c r="CO69" s="798" t="s">
        <v>4266</v>
      </c>
      <c r="CP69" s="647">
        <v>2012</v>
      </c>
      <c r="CQ69" s="647">
        <v>3</v>
      </c>
      <c r="CR69" s="650">
        <v>2</v>
      </c>
      <c r="CS69" s="846" t="s">
        <v>4267</v>
      </c>
      <c r="CT69" s="647">
        <v>2014</v>
      </c>
      <c r="CU69" s="648">
        <v>3</v>
      </c>
      <c r="CV69" s="849" t="s">
        <v>1188</v>
      </c>
      <c r="CW69" s="647" t="s">
        <v>1188</v>
      </c>
      <c r="CX69" s="657">
        <v>0</v>
      </c>
      <c r="CY69" s="863" t="s">
        <v>4268</v>
      </c>
      <c r="CZ69" s="647">
        <v>2008</v>
      </c>
      <c r="DA69" s="657">
        <v>1</v>
      </c>
      <c r="DB69" s="723">
        <v>5250</v>
      </c>
      <c r="DC69" s="753">
        <v>2</v>
      </c>
      <c r="DD69" s="659" t="s">
        <v>4269</v>
      </c>
      <c r="DE69" s="648">
        <v>2008</v>
      </c>
      <c r="DF69" s="854" t="s">
        <v>3459</v>
      </c>
      <c r="DG69" s="855" t="s">
        <v>4261</v>
      </c>
      <c r="DH69" s="852">
        <v>2</v>
      </c>
      <c r="DI69" s="856" t="s">
        <v>1942</v>
      </c>
      <c r="DJ69" s="578" t="s">
        <v>4270</v>
      </c>
      <c r="DK69" s="850">
        <v>2012</v>
      </c>
      <c r="DL69" s="850">
        <v>3</v>
      </c>
      <c r="DM69" s="851">
        <v>2</v>
      </c>
      <c r="DN69" s="751" t="s">
        <v>3459</v>
      </c>
      <c r="DO69" s="651" t="s">
        <v>4261</v>
      </c>
      <c r="DP69" s="852">
        <v>2</v>
      </c>
      <c r="DQ69" s="856" t="s">
        <v>1942</v>
      </c>
      <c r="DR69" s="578" t="s">
        <v>4270</v>
      </c>
      <c r="DS69" s="753">
        <v>2012</v>
      </c>
      <c r="DT69" s="753">
        <v>3</v>
      </c>
      <c r="DU69" s="657">
        <v>2</v>
      </c>
      <c r="DV69" s="536" t="s">
        <v>3471</v>
      </c>
      <c r="DW69" s="860" t="s">
        <v>3472</v>
      </c>
      <c r="DX69" s="507">
        <v>2012</v>
      </c>
      <c r="DY69" s="647">
        <v>1</v>
      </c>
      <c r="DZ69" s="650">
        <v>0</v>
      </c>
      <c r="EA69" s="807" t="s">
        <v>1188</v>
      </c>
      <c r="EB69" s="846" t="s">
        <v>1190</v>
      </c>
      <c r="EC69" s="647">
        <v>2</v>
      </c>
      <c r="ED69" s="668" t="s">
        <v>1453</v>
      </c>
      <c r="EE69" s="647">
        <v>1985</v>
      </c>
      <c r="EF69" s="647">
        <v>3</v>
      </c>
      <c r="EG69" s="650" t="s">
        <v>1220</v>
      </c>
      <c r="EH69" s="648">
        <v>4</v>
      </c>
      <c r="EI69" s="551" t="s">
        <v>4257</v>
      </c>
      <c r="EJ69" s="651" t="s">
        <v>4258</v>
      </c>
      <c r="EK69" s="647" t="s">
        <v>1188</v>
      </c>
      <c r="EL69" s="647" t="s">
        <v>1188</v>
      </c>
      <c r="EM69" s="669" t="s">
        <v>1188</v>
      </c>
      <c r="EN69" s="647" t="s">
        <v>1188</v>
      </c>
      <c r="EO69" s="670" t="s">
        <v>1188</v>
      </c>
      <c r="EP69" s="556">
        <v>0</v>
      </c>
      <c r="EQ69" s="556" t="s">
        <v>1188</v>
      </c>
      <c r="ER69" s="651" t="s">
        <v>1188</v>
      </c>
      <c r="ES69" s="556" t="s">
        <v>1188</v>
      </c>
      <c r="ET69" s="556">
        <v>0</v>
      </c>
      <c r="EU69" s="671">
        <v>0</v>
      </c>
      <c r="EV69" s="672"/>
      <c r="EW69" s="673"/>
      <c r="EX69" s="674"/>
      <c r="EY69" s="631" t="s">
        <v>1455</v>
      </c>
      <c r="EZ69" s="631" t="s">
        <v>1188</v>
      </c>
      <c r="FA69" s="675"/>
      <c r="FB69" s="648">
        <v>1</v>
      </c>
      <c r="FC69" s="676"/>
      <c r="FD69" s="647"/>
      <c r="FE69" s="648"/>
      <c r="FF69" s="652" t="s">
        <v>2624</v>
      </c>
      <c r="FG69" s="563" t="s">
        <v>1282</v>
      </c>
      <c r="FH69" s="631" t="str">
        <f t="shared" si="119"/>
        <v>D</v>
      </c>
      <c r="FI69" s="677">
        <f t="shared" si="120"/>
        <v>0.13333333333333333</v>
      </c>
      <c r="FJ69" s="678">
        <f t="shared" si="121"/>
        <v>0.4</v>
      </c>
      <c r="FK69" s="679">
        <f t="shared" si="122"/>
        <v>0</v>
      </c>
      <c r="FL69" s="680">
        <f t="shared" si="123"/>
        <v>0</v>
      </c>
      <c r="FM69" s="681">
        <v>0</v>
      </c>
      <c r="FN69" s="574" t="s">
        <v>1188</v>
      </c>
      <c r="FO69" s="470" t="s">
        <v>1188</v>
      </c>
      <c r="FP69" s="470" t="s">
        <v>1188</v>
      </c>
      <c r="FQ69" s="430">
        <v>0</v>
      </c>
      <c r="FR69" s="682" t="s">
        <v>1188</v>
      </c>
      <c r="FS69" s="369">
        <v>0</v>
      </c>
      <c r="FT69" s="574" t="s">
        <v>1188</v>
      </c>
      <c r="FU69" s="575" t="s">
        <v>1188</v>
      </c>
      <c r="FV69" s="369">
        <v>0</v>
      </c>
      <c r="FW69" s="574" t="s">
        <v>1188</v>
      </c>
      <c r="FX69" s="575" t="s">
        <v>1188</v>
      </c>
      <c r="FY69" s="369">
        <v>0</v>
      </c>
      <c r="FZ69" s="574" t="s">
        <v>1188</v>
      </c>
      <c r="GA69" s="470" t="s">
        <v>1188</v>
      </c>
      <c r="GB69" s="575" t="s">
        <v>1188</v>
      </c>
      <c r="GC69" s="369">
        <v>0</v>
      </c>
      <c r="GD69" s="574" t="s">
        <v>1188</v>
      </c>
      <c r="GE69" s="470" t="s">
        <v>1188</v>
      </c>
      <c r="GF69" s="685" t="s">
        <v>1188</v>
      </c>
      <c r="GG69" s="734">
        <v>0</v>
      </c>
      <c r="GH69" s="574" t="s">
        <v>1188</v>
      </c>
      <c r="GI69" s="684" t="s">
        <v>1188</v>
      </c>
      <c r="GJ69" s="575" t="s">
        <v>1188</v>
      </c>
      <c r="GK69" s="369">
        <v>0</v>
      </c>
      <c r="GL69" s="683" t="s">
        <v>1456</v>
      </c>
      <c r="GM69" s="684" t="s">
        <v>1456</v>
      </c>
      <c r="GN69" s="575" t="s">
        <v>1456</v>
      </c>
      <c r="GO69" s="676">
        <v>0</v>
      </c>
      <c r="GP69" s="917" t="s">
        <v>1188</v>
      </c>
      <c r="GQ69" s="872" t="s">
        <v>1188</v>
      </c>
      <c r="GR69" s="872" t="s">
        <v>1188</v>
      </c>
      <c r="GS69" s="872" t="s">
        <v>1188</v>
      </c>
      <c r="GT69" s="873" t="s">
        <v>1188</v>
      </c>
      <c r="GU69" s="581">
        <v>0</v>
      </c>
      <c r="GV69" s="687" t="s">
        <v>1188</v>
      </c>
      <c r="GW69" s="872" t="s">
        <v>1188</v>
      </c>
      <c r="GX69" s="873" t="s">
        <v>1188</v>
      </c>
      <c r="GY69" s="874">
        <v>0</v>
      </c>
      <c r="GZ69" s="582" t="s">
        <v>1188</v>
      </c>
      <c r="HA69" s="583" t="s">
        <v>1459</v>
      </c>
      <c r="HB69" s="584">
        <v>2</v>
      </c>
      <c r="HC69" s="585">
        <v>0</v>
      </c>
      <c r="HD69" s="586" t="s">
        <v>1188</v>
      </c>
      <c r="HE69" s="690" t="s">
        <v>1188</v>
      </c>
      <c r="HF69" s="587" t="s">
        <v>1188</v>
      </c>
      <c r="HG69" s="587" t="s">
        <v>1188</v>
      </c>
      <c r="HH69" s="588">
        <v>0</v>
      </c>
      <c r="HI69" s="586" t="s">
        <v>1188</v>
      </c>
      <c r="HJ69" s="690" t="s">
        <v>1188</v>
      </c>
      <c r="HK69" s="691" t="s">
        <v>1188</v>
      </c>
      <c r="HL69" s="692">
        <v>1</v>
      </c>
      <c r="HM69" s="591" t="s">
        <v>2314</v>
      </c>
      <c r="HN69" s="592" t="s">
        <v>1188</v>
      </c>
      <c r="HO69" s="681" t="s">
        <v>1188</v>
      </c>
      <c r="HP69" s="574" t="s">
        <v>1188</v>
      </c>
      <c r="HQ69" s="472" t="str">
        <f t="shared" si="124"/>
        <v>-</v>
      </c>
      <c r="HR69" s="593" t="s">
        <v>1188</v>
      </c>
      <c r="HS69" s="574" t="s">
        <v>1188</v>
      </c>
      <c r="HT69" s="574" t="s">
        <v>1188</v>
      </c>
      <c r="HU69" s="574" t="s">
        <v>1188</v>
      </c>
      <c r="HV69" s="574" t="s">
        <v>1188</v>
      </c>
      <c r="HW69" s="574" t="s">
        <v>1188</v>
      </c>
      <c r="HX69" s="574" t="s">
        <v>1188</v>
      </c>
      <c r="HY69" s="574" t="s">
        <v>1188</v>
      </c>
      <c r="HZ69" s="574" t="s">
        <v>1188</v>
      </c>
      <c r="IA69" s="574" t="s">
        <v>1188</v>
      </c>
      <c r="IB69" s="574" t="s">
        <v>1188</v>
      </c>
      <c r="IC69" s="574" t="s">
        <v>1188</v>
      </c>
      <c r="ID69" s="681" t="s">
        <v>1188</v>
      </c>
      <c r="IE69" s="369" t="s">
        <v>1188</v>
      </c>
      <c r="IF69" s="574" t="s">
        <v>1188</v>
      </c>
      <c r="IG69" s="472" t="str">
        <f t="shared" si="125"/>
        <v>-</v>
      </c>
      <c r="IH69" s="609">
        <v>0.59136519230032025</v>
      </c>
      <c r="II69" s="694">
        <v>0.45657576452275617</v>
      </c>
      <c r="IJ69" s="695">
        <v>0.29474469955103255</v>
      </c>
      <c r="IK69" s="696">
        <v>0.36773369731113081</v>
      </c>
      <c r="IL69" s="696">
        <v>0.64036392478032111</v>
      </c>
      <c r="IM69" s="697">
        <v>0.52346073644854008</v>
      </c>
      <c r="IN69" s="599">
        <v>3</v>
      </c>
      <c r="IO69" s="600">
        <v>1</v>
      </c>
      <c r="IP69" s="601">
        <v>2</v>
      </c>
      <c r="IQ69" s="600">
        <v>37</v>
      </c>
      <c r="IR69" s="587">
        <v>52</v>
      </c>
      <c r="IS69" s="601">
        <v>89</v>
      </c>
      <c r="IT69" s="599" t="s">
        <v>1188</v>
      </c>
      <c r="IU69" s="600" t="s">
        <v>1188</v>
      </c>
      <c r="IV69" s="587" t="s">
        <v>1188</v>
      </c>
      <c r="IW69" s="601" t="s">
        <v>1188</v>
      </c>
      <c r="IX69" s="602" t="s">
        <v>1188</v>
      </c>
      <c r="IY69" s="681">
        <v>0</v>
      </c>
      <c r="IZ69" s="719" t="s">
        <v>1188</v>
      </c>
      <c r="JA69" s="681">
        <v>0</v>
      </c>
      <c r="JB69" s="720" t="s">
        <v>1188</v>
      </c>
      <c r="JC69" s="763">
        <v>0</v>
      </c>
      <c r="JD69" s="683" t="s">
        <v>1188</v>
      </c>
      <c r="JE69" s="684" t="s">
        <v>1188</v>
      </c>
      <c r="JF69" s="470" t="s">
        <v>1188</v>
      </c>
      <c r="JG69" s="472" t="s">
        <v>1188</v>
      </c>
      <c r="JH69" s="763">
        <v>0</v>
      </c>
      <c r="JI69" s="683" t="s">
        <v>1188</v>
      </c>
      <c r="JJ69" s="684" t="s">
        <v>1188</v>
      </c>
      <c r="JK69" s="684" t="s">
        <v>1188</v>
      </c>
      <c r="JL69" s="764" t="s">
        <v>1188</v>
      </c>
      <c r="JM69" s="734">
        <v>0</v>
      </c>
      <c r="JN69" s="683" t="s">
        <v>1188</v>
      </c>
      <c r="JO69" s="683" t="s">
        <v>1188</v>
      </c>
      <c r="JP69" s="684" t="s">
        <v>1188</v>
      </c>
      <c r="JQ69" s="684" t="s">
        <v>1188</v>
      </c>
      <c r="JR69" s="764" t="s">
        <v>1188</v>
      </c>
      <c r="JS69" s="734">
        <v>0</v>
      </c>
      <c r="JT69" s="683" t="s">
        <v>1188</v>
      </c>
      <c r="JU69" s="684" t="s">
        <v>1188</v>
      </c>
      <c r="JV69" s="684" t="s">
        <v>1188</v>
      </c>
      <c r="JW69" s="764" t="s">
        <v>1188</v>
      </c>
      <c r="JX69" s="606">
        <v>0</v>
      </c>
      <c r="JY69" s="607" t="s">
        <v>1188</v>
      </c>
      <c r="JZ69" s="606" t="s">
        <v>1188</v>
      </c>
      <c r="KA69" s="606">
        <f t="shared" si="126"/>
        <v>0</v>
      </c>
      <c r="KB69" s="606"/>
      <c r="KC69" s="606"/>
      <c r="KD69" s="606"/>
      <c r="KE69" s="606"/>
      <c r="KF69" s="606">
        <f t="shared" si="127"/>
        <v>0</v>
      </c>
      <c r="KG69" s="606"/>
      <c r="KH69" s="606"/>
      <c r="KI69" s="606"/>
      <c r="KJ69" s="606"/>
      <c r="KK69" s="606">
        <v>1</v>
      </c>
      <c r="KL69" s="606">
        <v>1</v>
      </c>
      <c r="KM69" s="608">
        <f t="shared" si="128"/>
        <v>0.47281424701213837</v>
      </c>
      <c r="KN69" s="609">
        <v>-0.13592876493930817</v>
      </c>
      <c r="KO69" s="609">
        <v>46.634616851806641</v>
      </c>
      <c r="KP69" s="610">
        <v>3</v>
      </c>
      <c r="KQ69" s="608">
        <f t="shared" si="129"/>
        <v>0.56795364022254946</v>
      </c>
      <c r="KR69" s="609">
        <v>0.33976820111274719</v>
      </c>
      <c r="KS69" s="609">
        <v>64.903846740722656</v>
      </c>
      <c r="KT69" s="610">
        <v>4</v>
      </c>
      <c r="KU69" s="610">
        <v>53</v>
      </c>
      <c r="KV69" s="563" t="s">
        <v>1237</v>
      </c>
      <c r="KW69" s="606" t="s">
        <v>4250</v>
      </c>
      <c r="KX69" s="700" t="str">
        <f t="shared" ca="1" si="130"/>
        <v>C</v>
      </c>
      <c r="KY69" s="701">
        <f t="shared" ca="1" si="131"/>
        <v>0.31254895537723293</v>
      </c>
      <c r="KZ69" s="702">
        <f t="shared" ca="1" si="132"/>
        <v>0.2972870588235294</v>
      </c>
      <c r="LA69" s="703">
        <f t="shared" ca="1" si="162"/>
        <v>0.62129523809523812</v>
      </c>
      <c r="LB69" s="703">
        <f t="shared" ca="1" si="92"/>
        <v>8.3324999999999996E-2</v>
      </c>
      <c r="LC69" s="704">
        <f t="shared" ca="1" si="93"/>
        <v>0.24828852459016393</v>
      </c>
      <c r="LD69" s="696" cm="1">
        <f t="array" aca="1" ref="LD69" ca="1">INDIRECT(LD$203&amp;ROW())*LD$205</f>
        <v>0</v>
      </c>
      <c r="LE69" s="696" cm="1">
        <f t="array" aca="1" ref="LE69" ca="1">INDIRECT(LE$203&amp;ROW())*LE$205</f>
        <v>0</v>
      </c>
      <c r="LF69" s="696" cm="1">
        <f t="array" aca="1" ref="LF69" ca="1">INDIRECT(LF$203&amp;ROW())*LF$205</f>
        <v>0</v>
      </c>
      <c r="LG69" s="696" cm="1">
        <f t="array" aca="1" ref="LG69" ca="1">INDIRECT(LG$203&amp;ROW())*LG$205</f>
        <v>3</v>
      </c>
      <c r="LH69" s="696" cm="1">
        <f t="array" aca="1" ref="LH69" ca="1">INDIRECT(LH$203&amp;ROW())*LH$205</f>
        <v>2</v>
      </c>
      <c r="LI69" s="696" cm="1">
        <f t="array" aca="1" ref="LI69" ca="1">INDIRECT(LI$203&amp;ROW())*LI$205</f>
        <v>3</v>
      </c>
      <c r="LJ69" s="696" cm="1">
        <f t="array" aca="1" ref="LJ69" ca="1">INDIRECT(LJ$203&amp;ROW())*LJ$205</f>
        <v>3</v>
      </c>
      <c r="LK69" s="696" cm="1">
        <f t="array" aca="1" ref="LK69" ca="1">INDIRECT(LK$203&amp;ROW())*LK$205</f>
        <v>3</v>
      </c>
      <c r="LL69" s="696" cm="1">
        <f t="array" aca="1" ref="LL69" ca="1">INDIRECT(LL$203&amp;ROW())*LL$205</f>
        <v>3</v>
      </c>
      <c r="LM69" s="696" cm="1">
        <f t="array" aca="1" ref="LM69" ca="1">INDIRECT(LM$203&amp;ROW())*LM$205</f>
        <v>2</v>
      </c>
      <c r="LN69" s="696" cm="1">
        <f t="array" aca="1" ref="LN69" ca="1">INDIRECT(LN$203&amp;ROW())*LN$205</f>
        <v>3</v>
      </c>
      <c r="LO69" s="696" cm="1">
        <f t="array" aca="1" ref="LO69" ca="1">INDIRECT(LO$203&amp;ROW())*LO$205</f>
        <v>0</v>
      </c>
      <c r="LP69" s="696" cm="1">
        <f t="array" aca="1" ref="LP69" ca="1">INDIRECT(LP$203&amp;ROW())*LP$205</f>
        <v>0</v>
      </c>
      <c r="LQ69" s="696" cm="1">
        <f t="array" aca="1" ref="LQ69" ca="1">IF(INDIRECT(LQ$203&amp;ROW())="-",0,INDIRECT(LQ$203&amp;ROW())*LQ$205)</f>
        <v>3.2694000000000001</v>
      </c>
      <c r="LR69" s="696" cm="1">
        <f t="array" aca="1" ref="LR69" ca="1">INDIRECT(LR$203&amp;ROW())*LR$205</f>
        <v>0</v>
      </c>
      <c r="LS69" s="696" cm="1">
        <f t="array" aca="1" ref="LS69" ca="1">IF(INDIRECT(LS$203&amp;ROW())="-",0,INDIRECT(LS$203&amp;ROW())*LS$205)</f>
        <v>2.0472000000000001</v>
      </c>
      <c r="LT69" s="696" cm="1">
        <f t="array" aca="1" ref="LT69" ca="1">INDIRECT(LT$203&amp;ROW())*LT$205</f>
        <v>4</v>
      </c>
      <c r="LU69" s="696" cm="1">
        <f t="array" aca="1" ref="LU69" ca="1">INDIRECT(LU$203&amp;ROW())*LU$205</f>
        <v>2</v>
      </c>
      <c r="LV69" s="696" cm="1">
        <f t="array" aca="1" ref="LV69" ca="1">INDIRECT(LV$203&amp;ROW())*LV$205</f>
        <v>3</v>
      </c>
      <c r="LW69" s="696" cm="1">
        <f t="array" aca="1" ref="LW69" ca="1">INDIRECT(LW$203&amp;ROW())*LW$205</f>
        <v>0</v>
      </c>
      <c r="LX69" s="696" cm="1">
        <f t="array" aca="1" ref="LX69" ca="1">INDIRECT(LX$203&amp;ROW())*LX$205</f>
        <v>2</v>
      </c>
      <c r="LY69" s="696" cm="1">
        <f t="array" aca="1" ref="LY69" ca="1">IF(INDIRECT(LY$203&amp;ROW())="-",0,INDIRECT(LY$203&amp;ROW())*LY$205)</f>
        <v>1.9998</v>
      </c>
      <c r="LZ69" s="696" cm="1">
        <f t="array" aca="1" ref="LZ69" ca="1">INDIRECT(LZ$203&amp;ROW())*LZ$205</f>
        <v>0</v>
      </c>
      <c r="MA69" s="696" cm="1">
        <f t="array" aca="1" ref="MA69" ca="1">INDIRECT(MA$203&amp;ROW())*MA$205</f>
        <v>0</v>
      </c>
      <c r="MB69" s="696" cm="1">
        <f t="array" aca="1" ref="MB69" ca="1">INDIRECT(MB$203&amp;ROW())*MB$205</f>
        <v>0</v>
      </c>
      <c r="MC69" s="696" cm="1">
        <f t="array" aca="1" ref="MC69" ca="1">IF($MB69=0,0,INDIRECT(MC$203&amp;ROW())*MC$205)</f>
        <v>0</v>
      </c>
      <c r="MD69" s="696" cm="1">
        <f t="array" aca="1" ref="MD69" ca="1">IF($MB69=0,0,INDIRECT(MD$203&amp;ROW())*MD$205)</f>
        <v>0</v>
      </c>
      <c r="ME69" s="696" cm="1">
        <f t="array" aca="1" ref="ME69" ca="1">IF($MB69=0,0,INDIRECT(ME$203&amp;ROW())*ME$205)</f>
        <v>0</v>
      </c>
      <c r="MF69" s="696" cm="1">
        <f t="array" aca="1" ref="MF69" ca="1">IF($MB69=0,0,INDIRECT(MF$203&amp;ROW())*MF$205)</f>
        <v>0</v>
      </c>
      <c r="MG69" s="696" cm="1">
        <f t="array" aca="1" ref="MG69" ca="1">INDIRECT(MG$203&amp;ROW())*MG$205</f>
        <v>0</v>
      </c>
      <c r="MH69" s="696" cm="1">
        <f t="array" aca="1" ref="MH69" ca="1">IF($MG69=0,0,INDIRECT(MH$203&amp;ROW())*MH$205)</f>
        <v>0</v>
      </c>
      <c r="MI69" s="696" cm="1">
        <f t="array" aca="1" ref="MI69" ca="1">IF($MG69=0,0,INDIRECT(MI$203&amp;ROW())*MI$205)</f>
        <v>0</v>
      </c>
      <c r="MJ69" s="696" cm="1">
        <f t="array" aca="1" ref="MJ69" ca="1">INDIRECT(MJ$203&amp;ROW())*MJ$205</f>
        <v>0</v>
      </c>
      <c r="MK69" s="696" cm="1">
        <f t="array" aca="1" ref="MK69" ca="1">INDIRECT(MK$203&amp;ROW())*MK$205</f>
        <v>0</v>
      </c>
      <c r="ML69" s="696" cm="1">
        <f t="array" aca="1" ref="ML69" ca="1">INDIRECT(ML$203&amp;ROW())*ML$205</f>
        <v>0</v>
      </c>
      <c r="MM69" s="696" cm="1">
        <f t="array" aca="1" ref="MM69" ca="1">INDIRECT(MM$203&amp;ROW())*MM$205</f>
        <v>4</v>
      </c>
      <c r="MN69" s="696" cm="1">
        <f t="array" aca="1" ref="MN69" ca="1">INDIRECT(MN$203&amp;ROW())*MN$205</f>
        <v>0</v>
      </c>
      <c r="MO69" s="696" cm="1">
        <f t="array" aca="1" ref="MO69" ca="1">INDIRECT(MO$203&amp;ROW())*MO$205</f>
        <v>1</v>
      </c>
      <c r="MP69" s="696" cm="1">
        <f t="array" aca="1" ref="MP69" ca="1">INDIRECT(MP$203&amp;ROW())*MP$205</f>
        <v>0</v>
      </c>
      <c r="MQ69" s="696" cm="1">
        <f t="array" aca="1" ref="MQ69" ca="1">INDIRECT(MQ$203&amp;ROW())*MQ$205</f>
        <v>0</v>
      </c>
      <c r="MR69" s="696" cm="1">
        <f t="array" aca="1" ref="MR69" ca="1">INDIRECT(MR$203&amp;ROW())*MR$205</f>
        <v>2</v>
      </c>
      <c r="MS69" s="696" cm="1">
        <f t="array" aca="1" ref="MS69" ca="1">INDIRECT(MS$203&amp;ROW())*MS$205</f>
        <v>2</v>
      </c>
      <c r="MT69" s="696" cm="1">
        <f t="array" aca="1" ref="MT69" ca="1">INDIRECT(MT$203&amp;ROW())*MT$205</f>
        <v>1</v>
      </c>
      <c r="MU69" s="696" cm="1">
        <f t="array" aca="1" ref="MU69" ca="1">INDIRECT(MU$203&amp;ROW())*MU$205</f>
        <v>0</v>
      </c>
      <c r="MV69" s="696" cm="1">
        <f t="array" aca="1" ref="MV69" ca="1">IF(INDIRECT(MV$203&amp;ROW())="-",0,INDIRECT(MV$203&amp;ROW())*MV$205)</f>
        <v>5.1456</v>
      </c>
      <c r="MW69" s="696" cm="1">
        <f t="array" aca="1" ref="MW69" ca="1">INDIRECT(MW$203&amp;ROW())*MW$205</f>
        <v>0</v>
      </c>
      <c r="MX69" s="696" cm="1">
        <f t="array" aca="1" ref="MX69" ca="1">INDIRECT(MX$203&amp;ROW())*MX$205</f>
        <v>0</v>
      </c>
      <c r="MY69" s="696" cm="1">
        <f t="array" aca="1" ref="MY69" ca="1">INDIRECT(MY$203&amp;ROW())*MY$205</f>
        <v>0</v>
      </c>
      <c r="NA69" s="701">
        <f t="shared" si="133"/>
        <v>0.52548536585365846</v>
      </c>
      <c r="NB69" s="617">
        <f t="shared" si="134"/>
        <v>0.6672285714285715</v>
      </c>
      <c r="NC69" s="695">
        <f t="shared" si="135"/>
        <v>2.5638461538461537E-2</v>
      </c>
      <c r="ND69" s="697">
        <f t="shared" si="136"/>
        <v>0.25398518518518515</v>
      </c>
      <c r="NE69" s="694">
        <f t="shared" si="137"/>
        <v>0.36808439600146914</v>
      </c>
      <c r="NF69" s="682" t="str">
        <f t="shared" si="138"/>
        <v>C</v>
      </c>
      <c r="NH69" s="606" t="s">
        <v>4250</v>
      </c>
      <c r="NI69" s="563" t="str">
        <f t="shared" si="139"/>
        <v>B</v>
      </c>
      <c r="NJ69" s="563" t="str">
        <f t="shared" si="140"/>
        <v>C</v>
      </c>
      <c r="NK69" s="563" t="str">
        <f t="shared" ca="1" si="141"/>
        <v>C</v>
      </c>
      <c r="NL69" s="563" t="str">
        <f t="shared" ca="1" si="142"/>
        <v>C</v>
      </c>
      <c r="NM69" s="563" t="str">
        <f t="shared" ca="1" si="143"/>
        <v>C</v>
      </c>
      <c r="NN69" s="563" t="str">
        <f t="shared" ca="1" si="163"/>
        <v>C</v>
      </c>
      <c r="NO69" s="563" t="str">
        <f t="shared" ca="1" si="164"/>
        <v>C</v>
      </c>
      <c r="NP69" s="606" t="str">
        <f t="shared" si="144"/>
        <v>-</v>
      </c>
      <c r="NQ69" s="682" t="str">
        <f t="shared" si="145"/>
        <v>-</v>
      </c>
      <c r="NR69" s="682" t="e">
        <f>IF(OR(AND(NI69="A",OR(NJ69="C",NJ69="D")),AND(NI69="A",OR(#REF!="C",#REF!="D")),AND(NI69="B",OR(NJ69="D",#REF!="D")),AND(OR(NI69="C",NI69="D"),OR(NJ69="A",NJ69="B")),AND(OR(NI69="C",NI69="D"),OR(#REF!="A",#REF!="B")),AND(OR(NJ69="A",#REF!="A",NJ69="B",#REF!="B"),OR(NP69="-",NQ69="-")),AND(OR(NJ69="C",#REF!="C",NJ69="D",#REF!="D"),NP69="Yes")),"Yes","-")</f>
        <v>#REF!</v>
      </c>
      <c r="NS69" s="607"/>
      <c r="NT69" s="619">
        <f t="shared" si="146"/>
        <v>0.58120000000000005</v>
      </c>
      <c r="NU69" s="619">
        <f t="shared" si="147"/>
        <v>0.36808439600146914</v>
      </c>
      <c r="NV69" s="619">
        <f t="shared" ca="1" si="148"/>
        <v>0.31254895537723293</v>
      </c>
      <c r="NW69" s="619">
        <f t="shared" ca="1" si="165"/>
        <v>0.34280644081082184</v>
      </c>
      <c r="NX69" s="619">
        <f t="shared" ca="1" si="166"/>
        <v>0.42110233515868534</v>
      </c>
      <c r="NY69" s="620">
        <f t="shared" ca="1" si="167"/>
        <v>0.35425415938515092</v>
      </c>
      <c r="NZ69" s="620">
        <f t="shared" ca="1" si="168"/>
        <v>0.46889175153296303</v>
      </c>
      <c r="OA69" s="705" t="s">
        <v>1188</v>
      </c>
      <c r="OB69" s="706" t="s">
        <v>1188</v>
      </c>
      <c r="OC69" s="494"/>
      <c r="OE69" s="606" t="s">
        <v>4250</v>
      </c>
      <c r="OF69" s="700" t="str">
        <f t="shared" ca="1" si="149"/>
        <v>C</v>
      </c>
      <c r="OG69" s="701">
        <f t="shared" ca="1" si="169"/>
        <v>0.34280644081082184</v>
      </c>
      <c r="OH69" s="705">
        <f t="shared" ca="1" si="150"/>
        <v>0.45082063036876352</v>
      </c>
      <c r="OI69" s="696">
        <f t="shared" ca="1" si="151"/>
        <v>0.67631779974905903</v>
      </c>
      <c r="OJ69" s="696">
        <f t="shared" ca="1" si="152"/>
        <v>3.6301766309421564E-2</v>
      </c>
      <c r="OK69" s="697">
        <f t="shared" ca="1" si="153"/>
        <v>0.20778556681604315</v>
      </c>
      <c r="OL69" s="696" cm="1">
        <f t="array" aca="1" ref="OL69" ca="1">INDIRECT(OL$203&amp;ROW())*OL$205</f>
        <v>0</v>
      </c>
      <c r="OM69" s="696" cm="1">
        <f t="array" aca="1" ref="OM69" ca="1">INDIRECT(OM$203&amp;ROW())*OM$205</f>
        <v>0</v>
      </c>
      <c r="ON69" s="696" cm="1">
        <f t="array" aca="1" ref="ON69" ca="1">INDIRECT(ON$203&amp;ROW())*ON$205</f>
        <v>0</v>
      </c>
      <c r="OO69" s="696" cm="1">
        <f t="array" aca="1" ref="OO69" ca="1">INDIRECT(OO$203&amp;ROW())*OO$205</f>
        <v>1.0790999999999999</v>
      </c>
      <c r="OP69" s="696" cm="1">
        <f t="array" aca="1" ref="OP69" ca="1">INDIRECT(OP$203&amp;ROW())*OP$205</f>
        <v>1.0553999999999999</v>
      </c>
      <c r="OQ69" s="696" cm="1">
        <f t="array" aca="1" ref="OQ69" ca="1">INDIRECT(OQ$203&amp;ROW())*OQ$205</f>
        <v>1.5849</v>
      </c>
      <c r="OR69" s="696" cm="1">
        <f t="array" aca="1" ref="OR69" ca="1">INDIRECT(OR$203&amp;ROW())*OR$205</f>
        <v>1.4141999999999999</v>
      </c>
      <c r="OS69" s="696" cm="1">
        <f t="array" aca="1" ref="OS69" ca="1">INDIRECT(OS$203&amp;ROW())*OS$205</f>
        <v>1.5387</v>
      </c>
      <c r="OT69" s="696" cm="1">
        <f t="array" aca="1" ref="OT69" ca="1">INDIRECT(OT$203&amp;ROW())*OT$205</f>
        <v>1.4727000000000001</v>
      </c>
      <c r="OU69" s="696" cm="1">
        <f t="array" aca="1" ref="OU69" ca="1">INDIRECT(OU$203&amp;ROW())*OU$205</f>
        <v>0.64349999999999996</v>
      </c>
      <c r="OV69" s="696" cm="1">
        <f t="array" aca="1" ref="OV69" ca="1">INDIRECT(OV$203&amp;ROW())*OV$205</f>
        <v>1.2161999999999999</v>
      </c>
      <c r="OW69" s="696" cm="1">
        <f t="array" aca="1" ref="OW69" ca="1">INDIRECT(OW$203&amp;ROW())*OW$205</f>
        <v>0</v>
      </c>
      <c r="OX69" s="696" cm="1">
        <f t="array" aca="1" ref="OX69" ca="1">INDIRECT(OX$203&amp;ROW())*OX$205</f>
        <v>0</v>
      </c>
      <c r="OY69" s="696" cm="1">
        <f t="array" aca="1" ref="OY69" ca="1">IF(INDIRECT(OY$203&amp;ROW())="-",0,INDIRECT(OY$203&amp;ROW())*OY$205)</f>
        <v>0.38671553000000003</v>
      </c>
      <c r="OZ69" s="696" cm="1">
        <f t="array" aca="1" ref="OZ69" ca="1">INDIRECT(OZ$203&amp;ROW())*OZ$205</f>
        <v>0</v>
      </c>
      <c r="PA69" s="696" cm="1">
        <f t="array" aca="1" ref="PA69" ca="1">IF(INDIRECT(PA$203&amp;ROW())="-",0,INDIRECT(PA$203&amp;ROW())*PA$205)</f>
        <v>0.30141607999999998</v>
      </c>
      <c r="PB69" s="705" cm="1">
        <f t="array" aca="1" ref="PB69" ca="1">INDIRECT(PB$203&amp;ROW())*PB$205</f>
        <v>1.5084</v>
      </c>
      <c r="PC69" s="696" cm="1">
        <f t="array" aca="1" ref="PC69" ca="1">INDIRECT(PC$203&amp;ROW())*PC$205</f>
        <v>1.3946000000000001</v>
      </c>
      <c r="PD69" s="696" cm="1">
        <f t="array" aca="1" ref="PD69" ca="1">INDIRECT(PD$203&amp;ROW())*PD$205</f>
        <v>2.2025999999999999</v>
      </c>
      <c r="PE69" s="696" cm="1">
        <f t="array" aca="1" ref="PE69" ca="1">INDIRECT(PE$203&amp;ROW())*PE$205</f>
        <v>0</v>
      </c>
      <c r="PF69" s="696" cm="1">
        <f t="array" aca="1" ref="PF69" ca="1">INDIRECT(PF$203&amp;ROW())*PF$205</f>
        <v>1.3308</v>
      </c>
      <c r="PG69" s="696" cm="1">
        <f t="array" aca="1" ref="PG69" ca="1">IF(INDIRECT(PG$203&amp;ROW())="-",0,INDIRECT(PG$203&amp;ROW())*PG$205)</f>
        <v>0.29163749999999999</v>
      </c>
      <c r="PH69" s="696" cm="1">
        <f t="array" aca="1" ref="PH69" ca="1">INDIRECT(PH$203&amp;ROW())*PH$205</f>
        <v>0</v>
      </c>
      <c r="PI69" s="696" cm="1">
        <f t="array" aca="1" ref="PI69" ca="1">INDIRECT(PI$203&amp;ROW())*PI$205</f>
        <v>0</v>
      </c>
      <c r="PJ69" s="696" cm="1">
        <f t="array" aca="1" ref="PJ69" ca="1">INDIRECT(PJ$203&amp;ROW())*PJ$205</f>
        <v>0</v>
      </c>
      <c r="PK69" s="696" cm="1">
        <f t="array" aca="1" ref="PK69" ca="1">IF($PJ69=0,0,INDIRECT(PK$203&amp;ROW())*PK$205)</f>
        <v>0</v>
      </c>
      <c r="PL69" s="696" cm="1">
        <f t="array" aca="1" ref="PL69" ca="1">IF($MPE69=0,0,INDIRECT(PL$203&amp;ROW())*PL$205)</f>
        <v>0</v>
      </c>
      <c r="PM69" s="696" cm="1">
        <f t="array" aca="1" ref="PM69" ca="1">IF($MPE69=0,0,INDIRECT(PM$203&amp;ROW())*PM$205)</f>
        <v>0</v>
      </c>
      <c r="PN69" s="696" cm="1">
        <f t="array" aca="1" ref="PN69" ca="1">IF($PJ69=0,0,INDIRECT(PN$203&amp;ROW())*PN$205)</f>
        <v>0</v>
      </c>
      <c r="PO69" s="696" cm="1">
        <f t="array" aca="1" ref="PO69" ca="1">INDIRECT(PO$203&amp;ROW())*PO$205</f>
        <v>0</v>
      </c>
      <c r="PP69" s="696" cm="1">
        <f t="array" aca="1" ref="PP69" ca="1">IF($PO69=0,0,INDIRECT(PP$203&amp;ROW())*PP$205)</f>
        <v>0</v>
      </c>
      <c r="PQ69" s="696" cm="1">
        <f t="array" aca="1" ref="PQ69" ca="1">IF($PO69=0,0,INDIRECT(PQ$203&amp;ROW())*PQ$205)</f>
        <v>0</v>
      </c>
      <c r="PR69" s="696" cm="1">
        <f t="array" aca="1" ref="PR69" ca="1">INDIRECT(PR$203&amp;ROW())*PR$205</f>
        <v>0</v>
      </c>
      <c r="PS69" s="696" cm="1">
        <f t="array" aca="1" ref="PS69" ca="1">INDIRECT(PS$203&amp;ROW())*PS$205</f>
        <v>0</v>
      </c>
      <c r="PT69" s="696" cm="1">
        <f t="array" aca="1" ref="PT69" ca="1">INDIRECT(PT$203&amp;ROW())*PT$205</f>
        <v>0</v>
      </c>
      <c r="PU69" s="696" cm="1">
        <f t="array" aca="1" ref="PU69" ca="1">INDIRECT(PU$203&amp;ROW())*PU$205</f>
        <v>1.1798</v>
      </c>
      <c r="PV69" s="696" cm="1">
        <f t="array" aca="1" ref="PV69" ca="1">INDIRECT(PV$203&amp;ROW())*PV$205</f>
        <v>0</v>
      </c>
      <c r="PW69" s="696" cm="1">
        <f t="array" aca="1" ref="PW69" ca="1">INDIRECT(PW$203&amp;ROW())*PW$205</f>
        <v>0.53290000000000004</v>
      </c>
      <c r="PX69" s="696" cm="1">
        <f t="array" aca="1" ref="PX69" ca="1">INDIRECT(PX$203&amp;ROW())*PX$205</f>
        <v>0</v>
      </c>
      <c r="PY69" s="696" cm="1">
        <f t="array" aca="1" ref="PY69" ca="1">INDIRECT(PY$203&amp;ROW())*PY$205</f>
        <v>0</v>
      </c>
      <c r="PZ69" s="696" cm="1">
        <f t="array" aca="1" ref="PZ69" ca="1">INDIRECT(PZ$203&amp;ROW())*PZ$205</f>
        <v>0.17430000000000001</v>
      </c>
      <c r="QA69" s="696" cm="1">
        <f t="array" aca="1" ref="QA69" ca="1">INDIRECT(QA$203&amp;ROW())*QA$205</f>
        <v>0.31659999999999999</v>
      </c>
      <c r="QB69" s="696" cm="1">
        <f t="array" aca="1" ref="QB69" ca="1">INDIRECT(QB$203&amp;ROW())*QB$205</f>
        <v>0.79830000000000001</v>
      </c>
      <c r="QC69" s="696" cm="1">
        <f t="array" aca="1" ref="QC69" ca="1">INDIRECT(QC$203&amp;ROW())*QC$205</f>
        <v>0</v>
      </c>
      <c r="QD69" s="696" cm="1">
        <f t="array" aca="1" ref="QD69" ca="1">IF(INDIRECT(QD$203&amp;ROW())="-",0,INDIRECT(QD$203&amp;ROW())*QD$205)</f>
        <v>0.52665216000000004</v>
      </c>
      <c r="QE69" s="696" cm="1">
        <f t="array" aca="1" ref="QE69" ca="1">INDIRECT(QE$203&amp;ROW())*QE$205</f>
        <v>0</v>
      </c>
      <c r="QF69" s="696" cm="1">
        <f t="array" aca="1" ref="QF69" ca="1">INDIRECT(QF$203&amp;ROW())*QF$205</f>
        <v>0</v>
      </c>
      <c r="QG69" s="696" cm="1">
        <f t="array" aca="1" ref="QG69" ca="1">INDIRECT(QG$203&amp;ROW())*QG$205</f>
        <v>0</v>
      </c>
      <c r="QI69" s="606" t="s">
        <v>4250</v>
      </c>
      <c r="QJ69" s="700" t="str">
        <f t="shared" ca="1" si="154"/>
        <v>C</v>
      </c>
      <c r="QK69" s="701">
        <f t="shared" ca="1" si="170"/>
        <v>0.42110233515868534</v>
      </c>
      <c r="QL69" s="705">
        <f t="shared" ca="1" si="155"/>
        <v>0.69304008423559016</v>
      </c>
      <c r="QM69" s="696">
        <f t="shared" ca="1" si="156"/>
        <v>0.57361149880236573</v>
      </c>
      <c r="QN69" s="696">
        <f t="shared" ca="1" si="157"/>
        <v>2.1549111160013464E-2</v>
      </c>
      <c r="QO69" s="697">
        <f t="shared" ca="1" si="158"/>
        <v>0.39620864643677206</v>
      </c>
      <c r="QP69" s="696" cm="1">
        <f t="array" aca="1" ref="QP69" ca="1">INDIRECT(QP$203&amp;ROW())*QP$205</f>
        <v>0</v>
      </c>
      <c r="QQ69" s="696" cm="1">
        <f t="array" aca="1" ref="QQ69" ca="1">INDIRECT(QQ$203&amp;ROW())*QQ$205</f>
        <v>0</v>
      </c>
      <c r="QR69" s="696" cm="1">
        <f t="array" aca="1" ref="QR69" ca="1">INDIRECT(QR$203&amp;ROW())*QR$205</f>
        <v>0</v>
      </c>
      <c r="QS69" s="696" cm="1">
        <f t="array" aca="1" ref="QS69" ca="1">INDIRECT(QS$203&amp;ROW())*QS$205</f>
        <v>0.22471360933801068</v>
      </c>
      <c r="QT69" s="696" cm="1">
        <f t="array" aca="1" ref="QT69" ca="1">INDIRECT(QT$203&amp;ROW())*QT$205</f>
        <v>0.17488542943331029</v>
      </c>
      <c r="QU69" s="696" cm="1">
        <f t="array" aca="1" ref="QU69" ca="1">INDIRECT(QU$203&amp;ROW())*QU$205</f>
        <v>0.53329206883563263</v>
      </c>
      <c r="QV69" s="696" cm="1">
        <f t="array" aca="1" ref="QV69" ca="1">INDIRECT(QV$203&amp;ROW())*QV$205</f>
        <v>0.24117831443907087</v>
      </c>
      <c r="QW69" s="696" cm="1">
        <f t="array" aca="1" ref="QW69" ca="1">INDIRECT(QW$203&amp;ROW())*QW$205</f>
        <v>0.53099416374332975</v>
      </c>
      <c r="QX69" s="696" cm="1">
        <f t="array" aca="1" ref="QX69" ca="1">INDIRECT(QX$203&amp;ROW())*QX$205</f>
        <v>0.60640894423913805</v>
      </c>
      <c r="QY69" s="696" cm="1">
        <f t="array" aca="1" ref="QY69" ca="1">INDIRECT(QY$203&amp;ROW())*QY$205</f>
        <v>4.5134158378452992E-2</v>
      </c>
      <c r="QZ69" s="696" cm="1">
        <f t="array" aca="1" ref="QZ69" ca="1">INDIRECT(QZ$203&amp;ROW())*QZ$205</f>
        <v>0.27613248380770827</v>
      </c>
      <c r="RA69" s="696" cm="1">
        <f t="array" aca="1" ref="RA69" ca="1">INDIRECT(RA$203&amp;ROW())*RA$205</f>
        <v>0</v>
      </c>
      <c r="RB69" s="696" cm="1">
        <f t="array" aca="1" ref="RB69" ca="1">INDIRECT(RB$203&amp;ROW())*RB$205</f>
        <v>0</v>
      </c>
      <c r="RC69" s="696" cm="1">
        <f t="array" aca="1" ref="RC69" ca="1">IF(INDIRECT(RC$203&amp;ROW())="-",0,INDIRECT(RC$203&amp;ROW())*RC$205)</f>
        <v>4.5721804411022561E-2</v>
      </c>
      <c r="RD69" s="696" cm="1">
        <f t="array" aca="1" ref="RD69" ca="1">INDIRECT(RD$203&amp;ROW())*RD$205</f>
        <v>0</v>
      </c>
      <c r="RE69" s="696" cm="1">
        <f t="array" aca="1" ref="RE69" ca="1">IF(INDIRECT(RE$203&amp;ROW())="-",0,INDIRECT(RE$203&amp;ROW())*RE$205)</f>
        <v>2.1594220356537193E-2</v>
      </c>
      <c r="RF69" s="705" cm="1">
        <f t="array" aca="1" ref="RF69" ca="1">INDIRECT(RF$203&amp;ROW())*RF$205</f>
        <v>0.10613798880649605</v>
      </c>
      <c r="RG69" s="696" cm="1">
        <f t="array" aca="1" ref="RG69" ca="1">INDIRECT(RG$203&amp;ROW())*RG$205</f>
        <v>0.27650466908360405</v>
      </c>
      <c r="RH69" s="696" cm="1">
        <f t="array" aca="1" ref="RH69" ca="1">INDIRECT(RH$203&amp;ROW())*RH$205</f>
        <v>8.7581521170816884E-2</v>
      </c>
      <c r="RI69" s="696" cm="1">
        <f t="array" aca="1" ref="RI69" ca="1">INDIRECT(RI$203&amp;ROW())*RI$205</f>
        <v>0</v>
      </c>
      <c r="RJ69" s="696" cm="1">
        <f t="array" aca="1" ref="RJ69" ca="1">INDIRECT(RJ$203&amp;ROW())*RJ$205</f>
        <v>0.12226723336432462</v>
      </c>
      <c r="RK69" s="696" cm="1">
        <f t="array" aca="1" ref="RK69" ca="1">IF(INDIRECT(RK$203&amp;ROW())="-",0,INDIRECT(RK$203&amp;ROW())*RK$205)</f>
        <v>2.0138518903586738E-2</v>
      </c>
      <c r="RL69" s="696" cm="1">
        <f t="array" aca="1" ref="RL69" ca="1">INDIRECT(RL$203&amp;ROW())*RL$205</f>
        <v>0</v>
      </c>
      <c r="RM69" s="696" cm="1">
        <f t="array" aca="1" ref="RM69" ca="1">INDIRECT(RM$203&amp;ROW())*RM$205</f>
        <v>0</v>
      </c>
      <c r="RN69" s="696" cm="1">
        <f t="array" aca="1" ref="RN69" ca="1">INDIRECT(RN$203&amp;ROW())*RN$205</f>
        <v>0</v>
      </c>
      <c r="RO69" s="696" cm="1">
        <f t="array" aca="1" ref="RO69" ca="1">IF($RN69=0,0,INDIRECT(RO$203&amp;ROW())*RO$205)</f>
        <v>0</v>
      </c>
      <c r="RP69" s="696" cm="1">
        <f t="array" aca="1" ref="RP69" ca="1">IF($RN69=0,0,INDIRECT(RP$203&amp;ROW())*RP$205)</f>
        <v>0</v>
      </c>
      <c r="RQ69" s="696" cm="1">
        <f t="array" aca="1" ref="RQ69" ca="1">IF($RN69=0,0,INDIRECT(RQ$203&amp;ROW())*RQ$205)</f>
        <v>0</v>
      </c>
      <c r="RR69" s="696" cm="1">
        <f t="array" aca="1" ref="RR69" ca="1">IF($RN69=0,0,INDIRECT(RR$203&amp;ROW())*RR$205)</f>
        <v>0</v>
      </c>
      <c r="RS69" s="696" cm="1">
        <f t="array" aca="1" ref="RS69" ca="1">INDIRECT(RS$203&amp;ROW())*RS$205</f>
        <v>0</v>
      </c>
      <c r="RT69" s="696" cm="1">
        <f t="array" aca="1" ref="RT69" ca="1">IF($RS69=0,0,INDIRECT(RT$203&amp;ROW())*RT$205)</f>
        <v>0</v>
      </c>
      <c r="RU69" s="696" cm="1">
        <f t="array" aca="1" ref="RU69" ca="1">IF($RS69=0,0,INDIRECT(RU$203&amp;ROW())*RU$205)</f>
        <v>0</v>
      </c>
      <c r="RV69" s="696" cm="1">
        <f t="array" aca="1" ref="RV69" ca="1">INDIRECT(RV$203&amp;ROW())*RV$205</f>
        <v>0</v>
      </c>
      <c r="RW69" s="696" cm="1">
        <f t="array" aca="1" ref="RW69" ca="1">INDIRECT(RW$203&amp;ROW())*RW$205</f>
        <v>0</v>
      </c>
      <c r="RX69" s="696" cm="1">
        <f t="array" aca="1" ref="RX69" ca="1">INDIRECT(RX$203&amp;ROW())*RX$205</f>
        <v>0</v>
      </c>
      <c r="RY69" s="696" cm="1">
        <f t="array" aca="1" ref="RY69" ca="1">INDIRECT(RY$203&amp;ROW())*RY$205</f>
        <v>5.6264463580193595E-2</v>
      </c>
      <c r="RZ69" s="696" cm="1">
        <f t="array" aca="1" ref="RZ69" ca="1">INDIRECT(RZ$203&amp;ROW())*RZ$205</f>
        <v>0</v>
      </c>
      <c r="SA69" s="696" cm="1">
        <f t="array" aca="1" ref="SA69" ca="1">INDIRECT(SA$203&amp;ROW())*SA$205</f>
        <v>0.10229309289514574</v>
      </c>
      <c r="SB69" s="696" cm="1">
        <f t="array" aca="1" ref="SB69" ca="1">INDIRECT(SB$203&amp;ROW())*SB$205</f>
        <v>0</v>
      </c>
      <c r="SC69" s="696" cm="1">
        <f t="array" aca="1" ref="SC69" ca="1">INDIRECT(SC$203&amp;ROW())*SC$205</f>
        <v>0</v>
      </c>
      <c r="SD69" s="696" cm="1">
        <f t="array" aca="1" ref="SD69" ca="1">INDIRECT(SD$203&amp;ROW())*SD$205</f>
        <v>0.3072993885784252</v>
      </c>
      <c r="SE69" s="696" cm="1">
        <f t="array" aca="1" ref="SE69" ca="1">INDIRECT(SE$203&amp;ROW())*SE$205</f>
        <v>0.2585618210787391</v>
      </c>
      <c r="SF69" s="696" cm="1">
        <f t="array" aca="1" ref="SF69" ca="1">INDIRECT(SF$203&amp;ROW())*SF$205</f>
        <v>6.6118883241114992E-2</v>
      </c>
      <c r="SG69" s="696" cm="1">
        <f t="array" aca="1" ref="SG69" ca="1">INDIRECT(SG$203&amp;ROW())*SG$205</f>
        <v>0</v>
      </c>
      <c r="SH69" s="696" cm="1">
        <f t="array" aca="1" ref="SH69" ca="1">IF(INDIRECT(SH$203&amp;ROW())="-",0,INDIRECT(SH$203&amp;ROW())*SH$205)</f>
        <v>6.7476017440406641E-2</v>
      </c>
      <c r="SI69" s="696" cm="1">
        <f t="array" aca="1" ref="SI69" ca="1">INDIRECT(SI$203&amp;ROW())*SI$205</f>
        <v>0</v>
      </c>
      <c r="SJ69" s="696" cm="1">
        <f t="array" aca="1" ref="SJ69" ca="1">INDIRECT(SJ$203&amp;ROW())*SJ$205</f>
        <v>0</v>
      </c>
      <c r="SK69" s="696" cm="1">
        <f t="array" aca="1" ref="SK69" ca="1">INDIRECT(SK$203&amp;ROW())*SK$205</f>
        <v>0</v>
      </c>
      <c r="SN69" s="606" t="s">
        <v>4250</v>
      </c>
      <c r="SO69" s="707" cm="1">
        <f t="array" aca="1" ref="SO69" ca="1">INDIRECT(SO$203&amp;ROW())*SO$205</f>
        <v>0</v>
      </c>
      <c r="SP69" s="707" cm="1">
        <f t="array" aca="1" ref="SP69" ca="1">INDIRECT(SP$203&amp;ROW())*SP$205</f>
        <v>0</v>
      </c>
      <c r="SQ69" s="707" cm="1">
        <f t="array" aca="1" ref="SQ69" ca="1">INDIRECT(SQ$203&amp;ROW())*SQ$205</f>
        <v>0</v>
      </c>
      <c r="SR69" s="707" cm="1">
        <f t="array" aca="1" ref="SR69" ca="1">INDIRECT(SR$203&amp;ROW())*SR$205</f>
        <v>3</v>
      </c>
      <c r="SS69" s="707" cm="1">
        <f t="array" aca="1" ref="SS69" ca="1">INDIRECT(SS$203&amp;ROW())*SS$205</f>
        <v>2</v>
      </c>
      <c r="ST69" s="707" cm="1">
        <f t="array" aca="1" ref="ST69" ca="1">INDIRECT(ST$203&amp;ROW())*ST$205</f>
        <v>3</v>
      </c>
      <c r="SU69" s="707" cm="1">
        <f t="array" aca="1" ref="SU69" ca="1">INDIRECT(SU$203&amp;ROW())*SU$205</f>
        <v>3</v>
      </c>
      <c r="SV69" s="707" cm="1">
        <f t="array" aca="1" ref="SV69" ca="1">INDIRECT(SV$203&amp;ROW())*SV$205</f>
        <v>3</v>
      </c>
      <c r="SW69" s="707" cm="1">
        <f t="array" aca="1" ref="SW69" ca="1">INDIRECT(SW$203&amp;ROW())*SW$205</f>
        <v>3</v>
      </c>
      <c r="SX69" s="707" cm="1">
        <f t="array" aca="1" ref="SX69" ca="1">INDIRECT(SX$203&amp;ROW())*SX$205</f>
        <v>1</v>
      </c>
      <c r="SY69" s="707" cm="1">
        <f t="array" aca="1" ref="SY69" ca="1">INDIRECT(SY$203&amp;ROW())*SY$205</f>
        <v>3</v>
      </c>
      <c r="SZ69" s="707" cm="1">
        <f t="array" aca="1" ref="SZ69" ca="1">INDIRECT(SZ$203&amp;ROW())*SZ$205</f>
        <v>0</v>
      </c>
      <c r="TA69" s="707" cm="1">
        <f t="array" aca="1" ref="TA69" ca="1">INDIRECT(TA$203&amp;ROW())*TA$205</f>
        <v>0</v>
      </c>
      <c r="TB69" s="696" cm="1">
        <f t="array" aca="1" ref="TB69" ca="1">IF(INDIRECT(TB$203&amp;ROW())="-",0,INDIRECT(TB$203&amp;ROW())*TB$205)</f>
        <v>0.54490000000000005</v>
      </c>
      <c r="TC69" s="707" cm="1">
        <f t="array" aca="1" ref="TC69" ca="1">INDIRECT(TC$203&amp;ROW())*TC$205</f>
        <v>0</v>
      </c>
      <c r="TD69" s="696" cm="1">
        <f t="array" aca="1" ref="TD69" ca="1">IF(INDIRECT(TD$203&amp;ROW())="-",0,INDIRECT(TD$203&amp;ROW())*TD$205)</f>
        <v>0.3412</v>
      </c>
      <c r="TE69" s="732" cm="1">
        <f t="array" aca="1" ref="TE69" ca="1">INDIRECT(TE$203&amp;ROW())*TE$205</f>
        <v>2</v>
      </c>
      <c r="TF69" s="707" cm="1">
        <f t="array" aca="1" ref="TF69" ca="1">INDIRECT(TF$203&amp;ROW())*TF$205</f>
        <v>2</v>
      </c>
      <c r="TG69" s="707" cm="1">
        <f t="array" aca="1" ref="TG69" ca="1">INDIRECT(TG$203&amp;ROW())*TG$205</f>
        <v>3</v>
      </c>
      <c r="TH69" s="707" cm="1">
        <f t="array" aca="1" ref="TH69" ca="1">INDIRECT(TH$203&amp;ROW())*TH$205</f>
        <v>0</v>
      </c>
      <c r="TI69" s="707" cm="1">
        <f t="array" aca="1" ref="TI69" ca="1">INDIRECT(TI$203&amp;ROW())*TI$205</f>
        <v>2</v>
      </c>
      <c r="TJ69" s="696" cm="1">
        <f t="array" aca="1" ref="TJ69" ca="1">IF(INDIRECT(TJ$203&amp;ROW())="-",0,INDIRECT(TJ$203&amp;ROW())*TJ$205)</f>
        <v>0.33329999999999999</v>
      </c>
      <c r="TK69" s="707" cm="1">
        <f t="array" aca="1" ref="TK69" ca="1">INDIRECT(TK$203&amp;ROW())*TK$205</f>
        <v>0</v>
      </c>
      <c r="TL69" s="707" cm="1">
        <f t="array" aca="1" ref="TL69" ca="1">INDIRECT(TL$203&amp;ROW())*TL$205</f>
        <v>0</v>
      </c>
      <c r="TM69" s="707" cm="1">
        <f t="array" aca="1" ref="TM69" ca="1">INDIRECT(TM$203&amp;ROW())*TM$205</f>
        <v>0</v>
      </c>
      <c r="TN69" s="707" cm="1">
        <f t="array" aca="1" ref="TN69" ca="1">IF($TM69=0,0,INDIRECT(TN$203&amp;ROW())*TN$205)</f>
        <v>0</v>
      </c>
      <c r="TO69" s="707" cm="1">
        <f t="array" aca="1" ref="TO69" ca="1">IF($TM69=0,0,INDIRECT(TO$203&amp;ROW())*TO$205)</f>
        <v>0</v>
      </c>
      <c r="TP69" s="707" cm="1">
        <f t="array" aca="1" ref="TP69" ca="1">IF($TM69=0,0,INDIRECT(TP$203&amp;ROW())*TP$205)</f>
        <v>0</v>
      </c>
      <c r="TQ69" s="707" cm="1">
        <f t="array" aca="1" ref="TQ69" ca="1">IF($TM69=0,0,INDIRECT(TQ$203&amp;ROW())*TQ$205)</f>
        <v>0</v>
      </c>
      <c r="TR69" s="707" cm="1">
        <f t="array" aca="1" ref="TR69" ca="1">INDIRECT(TR$203&amp;ROW())*TR$205</f>
        <v>0</v>
      </c>
      <c r="TS69" s="707" cm="1">
        <f t="array" aca="1" ref="TS69" ca="1">IF($TR69=0,0,INDIRECT(TS$203&amp;ROW())*TS$205)</f>
        <v>0</v>
      </c>
      <c r="TT69" s="707" cm="1">
        <f t="array" aca="1" ref="TT69" ca="1">IF($TR69=0,0,INDIRECT(TT$203&amp;ROW())*TT$205)</f>
        <v>0</v>
      </c>
      <c r="TU69" s="707" cm="1">
        <f t="array" aca="1" ref="TU69" ca="1">INDIRECT(TU$203&amp;ROW())*TU$205</f>
        <v>0</v>
      </c>
      <c r="TV69" s="707" cm="1">
        <f t="array" aca="1" ref="TV69" ca="1">INDIRECT(TV$203&amp;ROW())*TV$205</f>
        <v>0</v>
      </c>
      <c r="TW69" s="707" cm="1">
        <f t="array" aca="1" ref="TW69" ca="1">INDIRECT(TW$203&amp;ROW())*TW$205</f>
        <v>0</v>
      </c>
      <c r="TX69" s="707" cm="1">
        <f t="array" aca="1" ref="TX69" ca="1">INDIRECT(TX$203&amp;ROW())*TX$205</f>
        <v>2</v>
      </c>
      <c r="TY69" s="707" cm="1">
        <f t="array" aca="1" ref="TY69" ca="1">INDIRECT(TY$203&amp;ROW())*TY$205</f>
        <v>0</v>
      </c>
      <c r="TZ69" s="707" cm="1">
        <f t="array" aca="1" ref="TZ69" ca="1">INDIRECT(TZ$203&amp;ROW())*TZ$205</f>
        <v>1</v>
      </c>
      <c r="UA69" s="707" cm="1">
        <f t="array" aca="1" ref="UA69" ca="1">INDIRECT(UA$203&amp;ROW())*UA$205</f>
        <v>0</v>
      </c>
      <c r="UB69" s="707" cm="1">
        <f t="array" aca="1" ref="UB69" ca="1">INDIRECT(UB$203&amp;ROW())*UB$205</f>
        <v>0</v>
      </c>
      <c r="UC69" s="707" cm="1">
        <f t="array" aca="1" ref="UC69" ca="1">INDIRECT(UC$203&amp;ROW())*UC$205</f>
        <v>1</v>
      </c>
      <c r="UD69" s="707" cm="1">
        <f t="array" aca="1" ref="UD69" ca="1">INDIRECT(UD$203&amp;ROW())*UD$205</f>
        <v>1</v>
      </c>
      <c r="UE69" s="707" cm="1">
        <f t="array" aca="1" ref="UE69" ca="1">INDIRECT(UE$203&amp;ROW())*UE$205</f>
        <v>1</v>
      </c>
      <c r="UF69" s="707" cm="1">
        <f t="array" aca="1" ref="UF69" ca="1">INDIRECT(UF$203&amp;ROW())*UF$205</f>
        <v>0</v>
      </c>
      <c r="UG69" s="696" cm="1">
        <f t="array" aca="1" ref="UG69" ca="1">IF(INDIRECT(UG$203&amp;ROW())="-",0,INDIRECT(UG$203&amp;ROW())*UG$205)</f>
        <v>0.85760000000000003</v>
      </c>
      <c r="UH69" s="707" cm="1">
        <f t="array" aca="1" ref="UH69" ca="1">INDIRECT(UH$203&amp;ROW())*UH$205</f>
        <v>0</v>
      </c>
      <c r="UI69" s="707" cm="1">
        <f t="array" aca="1" ref="UI69" ca="1">INDIRECT(UI$203&amp;ROW())*UI$205</f>
        <v>0</v>
      </c>
      <c r="UJ69" s="707" cm="1">
        <f t="array" aca="1" ref="UJ69" ca="1">INDIRECT(UJ$203&amp;ROW())*UJ$205</f>
        <v>0</v>
      </c>
      <c r="UM69" s="606" t="s">
        <v>4250</v>
      </c>
      <c r="UN69" s="616">
        <f t="shared" ref="UN69:VC84" ca="1" si="185">(SO69-UN$203)/UN$204</f>
        <v>-0.97111609266078391</v>
      </c>
      <c r="UO69" s="616">
        <f t="shared" ca="1" si="185"/>
        <v>-0.6225347970107441</v>
      </c>
      <c r="UP69" s="616">
        <f t="shared" ca="1" si="185"/>
        <v>-0.88618201963763954</v>
      </c>
      <c r="UQ69" s="616">
        <f t="shared" ca="1" si="185"/>
        <v>0.29355872991449461</v>
      </c>
      <c r="UR69" s="616">
        <f t="shared" ca="1" si="185"/>
        <v>0.12190361681987209</v>
      </c>
      <c r="US69" s="616">
        <f t="shared" ca="1" si="185"/>
        <v>0.41305213694811815</v>
      </c>
      <c r="UT69" s="616">
        <f t="shared" ca="1" si="185"/>
        <v>0.30690415393182785</v>
      </c>
      <c r="UU69" s="616">
        <f t="shared" ca="1" si="185"/>
        <v>0.53359975015917405</v>
      </c>
      <c r="UV69" s="616">
        <f t="shared" ca="1" si="185"/>
        <v>0.44410973870643028</v>
      </c>
      <c r="UW69" s="616">
        <f t="shared" ca="1" si="185"/>
        <v>-1.1873537106826957</v>
      </c>
      <c r="UX69" s="616">
        <f t="shared" ca="1" si="185"/>
        <v>0.28247365722383649</v>
      </c>
      <c r="UY69" s="616">
        <f t="shared" ca="1" si="185"/>
        <v>-0.67270887390575207</v>
      </c>
      <c r="UZ69" s="616">
        <f t="shared" ca="1" si="185"/>
        <v>-0.80238258590915801</v>
      </c>
      <c r="VA69" s="616">
        <f t="shared" ca="1" si="185"/>
        <v>-5.6057063199249279E-3</v>
      </c>
      <c r="VB69" s="616">
        <f t="shared" ca="1" si="185"/>
        <v>-0.76400504167427041</v>
      </c>
      <c r="VC69" s="616">
        <f t="shared" ca="1" si="171"/>
        <v>-0.88348670758729153</v>
      </c>
      <c r="VD69" s="616">
        <f t="shared" ca="1" si="171"/>
        <v>0.85304819841956248</v>
      </c>
      <c r="VE69" s="616">
        <f t="shared" ca="1" si="171"/>
        <v>3.9909080070471406E-2</v>
      </c>
      <c r="VF69" s="616">
        <f t="shared" ca="1" si="171"/>
        <v>0.95807256683723563</v>
      </c>
      <c r="VG69" s="616">
        <f t="shared" ca="1" si="171"/>
        <v>-0.89462372206681784</v>
      </c>
      <c r="VH69" s="616">
        <f t="shared" ca="1" si="171"/>
        <v>-0.12784420028857393</v>
      </c>
      <c r="VI69" s="616">
        <f t="shared" ca="1" si="171"/>
        <v>-0.90304635071356065</v>
      </c>
      <c r="VJ69" s="616">
        <f t="shared" ca="1" si="171"/>
        <v>-0.90132677458943244</v>
      </c>
      <c r="VK69" s="616">
        <f t="shared" ca="1" si="171"/>
        <v>-1.8355388391984859</v>
      </c>
      <c r="VL69" s="616">
        <f t="shared" ca="1" si="171"/>
        <v>-0.83864555511817418</v>
      </c>
      <c r="VM69" s="616">
        <f t="shared" ca="1" si="171"/>
        <v>-0.57201237404204519</v>
      </c>
      <c r="VN69" s="616">
        <f t="shared" ca="1" si="171"/>
        <v>-0.62639799545694341</v>
      </c>
      <c r="VO69" s="616">
        <f t="shared" ca="1" si="171"/>
        <v>-0.42150866262694142</v>
      </c>
      <c r="VP69" s="616">
        <f t="shared" ca="1" si="171"/>
        <v>-0.46221149066820022</v>
      </c>
      <c r="VQ69" s="616">
        <f t="shared" ca="1" si="171"/>
        <v>-0.77889442244162177</v>
      </c>
      <c r="VR69" s="616">
        <f t="shared" ca="1" si="110"/>
        <v>-0.64202286734458469</v>
      </c>
      <c r="VS69" s="616">
        <f t="shared" ca="1" si="107"/>
        <v>-0.40481357988865657</v>
      </c>
      <c r="VT69" s="616">
        <f t="shared" ca="1" si="107"/>
        <v>-0.3878135405833677</v>
      </c>
      <c r="VU69" s="616">
        <f t="shared" ca="1" si="107"/>
        <v>-0.82130507758946303</v>
      </c>
      <c r="VV69" s="616">
        <f t="shared" ca="1" si="107"/>
        <v>-0.64337789451099625</v>
      </c>
      <c r="VW69" s="616">
        <f t="shared" ca="1" si="107"/>
        <v>-0.3119461967162912</v>
      </c>
      <c r="VX69" s="616">
        <f t="shared" ca="1" si="107"/>
        <v>-0.78524029103755877</v>
      </c>
      <c r="VY69" s="616">
        <f t="shared" ca="1" si="107"/>
        <v>-0.38600409364050642</v>
      </c>
      <c r="VZ69" s="616">
        <f t="shared" ca="1" si="107"/>
        <v>-1.5555141459162816</v>
      </c>
      <c r="WA69" s="616">
        <f t="shared" ca="1" si="107"/>
        <v>-1.1483025824394326</v>
      </c>
      <c r="WB69" s="616">
        <f t="shared" ca="1" si="107"/>
        <v>0.33435322352896929</v>
      </c>
      <c r="WC69" s="616">
        <f t="shared" ca="1" si="107"/>
        <v>0.47817673461028487</v>
      </c>
      <c r="WD69" s="616">
        <f t="shared" ca="1" si="104"/>
        <v>-0.51586207793649097</v>
      </c>
      <c r="WE69" s="616">
        <f t="shared" ca="1" si="104"/>
        <v>-1.7097470492691516</v>
      </c>
      <c r="WF69" s="616">
        <f t="shared" ca="1" si="104"/>
        <v>0.8722887125395461</v>
      </c>
      <c r="WG69" s="616">
        <f t="shared" ca="1" si="104"/>
        <v>-1.008197359876486</v>
      </c>
      <c r="WH69" s="616">
        <f t="shared" ca="1" si="104"/>
        <v>-1.0816125322340113</v>
      </c>
      <c r="WI69" s="627">
        <f t="shared" ca="1" si="76"/>
        <v>-0.9831420375936909</v>
      </c>
      <c r="WL69" s="606" t="s">
        <v>4250</v>
      </c>
      <c r="WM69" s="700" t="str">
        <f t="shared" ca="1" si="172"/>
        <v>C</v>
      </c>
      <c r="WN69" s="479">
        <f t="shared" ca="1" si="173"/>
        <v>0.35425415938515092</v>
      </c>
      <c r="WO69" s="495">
        <f t="shared" ca="1" si="159"/>
        <v>0.5097564878050348</v>
      </c>
      <c r="WP69" s="458">
        <f t="shared" ca="1" si="159"/>
        <v>0.61129114728813416</v>
      </c>
      <c r="WQ69" s="458">
        <f t="shared" ca="1" si="159"/>
        <v>5.9257179035016025E-2</v>
      </c>
      <c r="WR69" s="459">
        <f t="shared" ca="1" si="159"/>
        <v>0.23671182341241848</v>
      </c>
      <c r="WS69" s="495">
        <f t="shared" ca="1" si="174"/>
        <v>-0.32617172023395991</v>
      </c>
      <c r="WT69" s="458">
        <f t="shared" ca="1" si="175"/>
        <v>-1.4512387501273713E-2</v>
      </c>
      <c r="WU69" s="458">
        <f t="shared" ca="1" si="176"/>
        <v>-0.76004009391655381</v>
      </c>
      <c r="WV69" s="459">
        <f t="shared" ca="1" si="177"/>
        <v>-0.72049311206697031</v>
      </c>
      <c r="WW69" s="484">
        <f t="shared" ref="WW69:XL84" ca="1" si="186">(UN69*WW$205)</f>
        <v>-0.7262006140917342</v>
      </c>
      <c r="WX69" s="484">
        <f t="shared" ca="1" si="186"/>
        <v>-0.37545073607717977</v>
      </c>
      <c r="WY69" s="484">
        <f t="shared" ca="1" si="186"/>
        <v>-0.64522912849816527</v>
      </c>
      <c r="WZ69" s="484">
        <f t="shared" ca="1" si="186"/>
        <v>0.10559307515024371</v>
      </c>
      <c r="XA69" s="484">
        <f t="shared" ca="1" si="186"/>
        <v>6.4328538595846502E-2</v>
      </c>
      <c r="XB69" s="484">
        <f t="shared" ca="1" si="186"/>
        <v>0.21821544394969081</v>
      </c>
      <c r="XC69" s="484">
        <f t="shared" ca="1" si="186"/>
        <v>0.14467461816346364</v>
      </c>
      <c r="XD69" s="484">
        <f t="shared" ca="1" si="186"/>
        <v>0.27368331185664035</v>
      </c>
      <c r="XE69" s="484">
        <f t="shared" ca="1" si="186"/>
        <v>0.21801347073098662</v>
      </c>
      <c r="XF69" s="484">
        <f t="shared" ca="1" si="186"/>
        <v>-0.76406211282431458</v>
      </c>
      <c r="XG69" s="484">
        <f t="shared" ca="1" si="186"/>
        <v>0.1145148206385433</v>
      </c>
      <c r="XH69" s="484">
        <f t="shared" ca="1" si="186"/>
        <v>-0.33958343954762366</v>
      </c>
      <c r="XI69" s="484">
        <f t="shared" ca="1" si="186"/>
        <v>-0.56078518929191046</v>
      </c>
      <c r="XJ69" s="484">
        <f t="shared" ca="1" si="186"/>
        <v>-3.9783697752507211E-3</v>
      </c>
      <c r="XK69" s="484">
        <f t="shared" ca="1" si="186"/>
        <v>-0.54267278110123429</v>
      </c>
      <c r="XL69" s="484">
        <f t="shared" ca="1" si="178"/>
        <v>-0.78047215748261334</v>
      </c>
      <c r="XM69" s="484">
        <f t="shared" ca="1" si="116"/>
        <v>0.64336895124803395</v>
      </c>
      <c r="XN69" s="484">
        <f t="shared" ca="1" si="116"/>
        <v>2.7828601533139714E-2</v>
      </c>
      <c r="XO69" s="484">
        <f t="shared" ca="1" si="116"/>
        <v>0.70341687857189839</v>
      </c>
      <c r="XP69" s="484">
        <f t="shared" ca="1" si="116"/>
        <v>-0.57255918212276347</v>
      </c>
      <c r="XQ69" s="484">
        <f t="shared" ca="1" si="116"/>
        <v>-8.50675308720171E-2</v>
      </c>
      <c r="XR69" s="484">
        <f t="shared" ca="1" si="116"/>
        <v>-0.79016555687436552</v>
      </c>
      <c r="XS69" s="484">
        <f t="shared" ca="1" si="116"/>
        <v>-0.55611861992167977</v>
      </c>
      <c r="XT69" s="484">
        <f t="shared" ca="1" si="116"/>
        <v>-1.1147227370452404</v>
      </c>
      <c r="XU69" s="484">
        <f t="shared" ca="1" si="116"/>
        <v>-0.63720289277878872</v>
      </c>
      <c r="XV69" s="484">
        <f t="shared" ca="1" si="116"/>
        <v>-0.30179372854458303</v>
      </c>
      <c r="XW69" s="484">
        <f t="shared" ca="1" si="116"/>
        <v>-0.40427726626791127</v>
      </c>
      <c r="XX69" s="484">
        <f t="shared" ca="1" si="116"/>
        <v>-0.20379943838012618</v>
      </c>
      <c r="XY69" s="484">
        <f t="shared" ca="1" si="116"/>
        <v>-0.24303080179333969</v>
      </c>
      <c r="XZ69" s="484">
        <f t="shared" ca="1" si="116"/>
        <v>-0.56968338057380219</v>
      </c>
      <c r="YA69" s="484">
        <f t="shared" ca="1" si="111"/>
        <v>-0.43779539324227229</v>
      </c>
      <c r="YB69" s="484">
        <f t="shared" ca="1" si="108"/>
        <v>-0.21272953623148902</v>
      </c>
      <c r="YC69" s="484">
        <f t="shared" ca="1" si="108"/>
        <v>-0.17304240180829866</v>
      </c>
      <c r="YD69" s="484">
        <f t="shared" ca="1" si="108"/>
        <v>-0.6068623218308542</v>
      </c>
      <c r="YE69" s="484">
        <f t="shared" ca="1" si="108"/>
        <v>-0.46342509741627064</v>
      </c>
      <c r="YF69" s="484">
        <f t="shared" ca="1" si="108"/>
        <v>-0.18401706144294017</v>
      </c>
      <c r="YG69" s="484">
        <f t="shared" ca="1" si="108"/>
        <v>-0.54699838673676349</v>
      </c>
      <c r="YH69" s="484">
        <f t="shared" ca="1" si="108"/>
        <v>-0.20570158150102588</v>
      </c>
      <c r="YI69" s="484">
        <f t="shared" ca="1" si="108"/>
        <v>-0.91106463526316606</v>
      </c>
      <c r="YJ69" s="484">
        <f t="shared" ca="1" si="108"/>
        <v>-0.6812879221613154</v>
      </c>
      <c r="YK69" s="484">
        <f t="shared" ca="1" si="108"/>
        <v>5.8277766861099353E-2</v>
      </c>
      <c r="YL69" s="484">
        <f t="shared" ca="1" si="108"/>
        <v>0.15139075417761619</v>
      </c>
      <c r="YM69" s="484">
        <f t="shared" ca="1" si="105"/>
        <v>-0.41181269681670074</v>
      </c>
      <c r="YN69" s="484">
        <f t="shared" ca="1" si="105"/>
        <v>-1.2190496461289051</v>
      </c>
      <c r="YO69" s="484">
        <f t="shared" ca="1" si="105"/>
        <v>0.53567249837053521</v>
      </c>
      <c r="YP69" s="484">
        <f t="shared" ca="1" si="105"/>
        <v>-0.53716755334219179</v>
      </c>
      <c r="YQ69" s="484">
        <f t="shared" ca="1" si="105"/>
        <v>-0.78352011835031787</v>
      </c>
      <c r="YR69" s="484">
        <f t="shared" ca="1" si="79"/>
        <v>-0.73715989978774943</v>
      </c>
      <c r="YU69" s="606" t="s">
        <v>4250</v>
      </c>
      <c r="YV69" s="700" t="str">
        <f t="shared" ca="1" si="160"/>
        <v>C</v>
      </c>
      <c r="YW69" s="479">
        <f t="shared" ca="1" si="179"/>
        <v>0.46889175153296303</v>
      </c>
      <c r="YX69" s="495">
        <f t="shared" ca="1" si="161"/>
        <v>0.72307337176950359</v>
      </c>
      <c r="YY69" s="458">
        <f t="shared" ca="1" si="161"/>
        <v>0.56202699878368645</v>
      </c>
      <c r="YZ69" s="458">
        <f t="shared" ca="1" si="161"/>
        <v>3.4165036292744595E-2</v>
      </c>
      <c r="ZA69" s="459">
        <f t="shared" ca="1" si="161"/>
        <v>0.55630159928591738</v>
      </c>
      <c r="ZB69" s="495">
        <f t="shared" ca="1" si="180"/>
        <v>1.7115782045608961E-2</v>
      </c>
      <c r="ZC69" s="458">
        <f t="shared" ca="1" si="181"/>
        <v>-0.17966153096627149</v>
      </c>
      <c r="ZD69" s="458">
        <f t="shared" ca="1" si="182"/>
        <v>-0.6608586632261253</v>
      </c>
      <c r="ZE69" s="459">
        <f t="shared" ca="1" si="183"/>
        <v>-0.26468196795507909</v>
      </c>
      <c r="ZF69" s="484">
        <f t="shared" ref="ZF69:ZU84" ca="1" si="187">(UN69*ZF$205)</f>
        <v>-3.2485432480444082E-2</v>
      </c>
      <c r="ZG69" s="484">
        <f t="shared" ca="1" si="187"/>
        <v>-7.9385408814590788E-2</v>
      </c>
      <c r="ZH69" s="484">
        <f t="shared" ca="1" si="187"/>
        <v>-6.6861590023482048E-2</v>
      </c>
      <c r="ZI69" s="484">
        <f t="shared" ca="1" si="187"/>
        <v>2.1988880583922777E-2</v>
      </c>
      <c r="ZJ69" s="484">
        <f t="shared" ca="1" si="187"/>
        <v>1.0659583188508518E-2</v>
      </c>
      <c r="ZK69" s="484">
        <f t="shared" ca="1" si="187"/>
        <v>7.3425809550013654E-2</v>
      </c>
      <c r="ZL69" s="484">
        <f t="shared" ca="1" si="187"/>
        <v>2.4672875513209128E-2</v>
      </c>
      <c r="ZM69" s="484">
        <f t="shared" ca="1" si="187"/>
        <v>9.4446117703140112E-2</v>
      </c>
      <c r="ZN69" s="484">
        <f t="shared" ca="1" si="187"/>
        <v>8.9770705925095284E-2</v>
      </c>
      <c r="ZO69" s="484">
        <f t="shared" ca="1" si="187"/>
        <v>-5.3590210429196636E-2</v>
      </c>
      <c r="ZP69" s="484">
        <f t="shared" ca="1" si="187"/>
        <v>2.6000050859821721E-2</v>
      </c>
      <c r="ZQ69" s="484">
        <f t="shared" ca="1" si="187"/>
        <v>-1.1497069191506403E-2</v>
      </c>
      <c r="ZR69" s="484">
        <f t="shared" ca="1" si="187"/>
        <v>-4.5981105838852197E-2</v>
      </c>
      <c r="ZS69" s="484">
        <f t="shared" ca="1" si="187"/>
        <v>-4.7036705440491944E-4</v>
      </c>
      <c r="ZT69" s="484">
        <f t="shared" ca="1" si="187"/>
        <v>-2.7291061507312073E-2</v>
      </c>
      <c r="ZU69" s="484">
        <f t="shared" ca="1" si="184"/>
        <v>-5.591502533913105E-2</v>
      </c>
      <c r="ZV69" s="484">
        <f t="shared" ca="1" si="118"/>
        <v>4.5270410067628573E-2</v>
      </c>
      <c r="ZW69" s="484">
        <f t="shared" ca="1" si="118"/>
        <v>5.5175234891583769E-3</v>
      </c>
      <c r="ZX69" s="484">
        <f t="shared" ca="1" si="118"/>
        <v>2.7969817598544739E-2</v>
      </c>
      <c r="ZY69" s="484">
        <f t="shared" ca="1" si="118"/>
        <v>-9.6348193705378546E-2</v>
      </c>
      <c r="ZZ69" s="484">
        <f t="shared" ca="1" si="118"/>
        <v>-7.8155783354792625E-3</v>
      </c>
      <c r="AAA69" s="484">
        <f t="shared" ca="1" si="118"/>
        <v>-5.4563504364416628E-2</v>
      </c>
      <c r="AAB69" s="484">
        <f t="shared" ca="1" si="118"/>
        <v>-0.10150745433592355</v>
      </c>
      <c r="AAC69" s="484">
        <f t="shared" ca="1" si="118"/>
        <v>-2.7521574428998372E-2</v>
      </c>
      <c r="AAD69" s="484">
        <f t="shared" ca="1" si="118"/>
        <v>-7.8682240113631882E-2</v>
      </c>
      <c r="AAE69" s="484">
        <f t="shared" ca="1" si="118"/>
        <v>-4.0219644611828483E-2</v>
      </c>
      <c r="AAF69" s="484">
        <f t="shared" ca="1" si="118"/>
        <v>-6.120902348854227E-2</v>
      </c>
      <c r="AAG69" s="484">
        <f t="shared" ca="1" si="118"/>
        <v>-4.3018323338477257E-2</v>
      </c>
      <c r="AAH69" s="484">
        <f t="shared" ca="1" si="118"/>
        <v>-3.8008707897835295E-2</v>
      </c>
      <c r="AAI69" s="484">
        <f t="shared" ca="1" si="118"/>
        <v>-6.0338538063910964E-2</v>
      </c>
      <c r="AAJ69" s="484">
        <f t="shared" ca="1" si="112"/>
        <v>-5.2025335368730337E-2</v>
      </c>
      <c r="AAK69" s="484">
        <f t="shared" ca="1" si="109"/>
        <v>-3.3183772310049216E-2</v>
      </c>
      <c r="AAL69" s="484">
        <f t="shared" ca="1" si="109"/>
        <v>-1.741238539122681E-2</v>
      </c>
      <c r="AAM69" s="484">
        <f t="shared" ca="1" si="109"/>
        <v>-2.189532836791554E-2</v>
      </c>
      <c r="AAN69" s="484">
        <f t="shared" ca="1" si="109"/>
        <v>-6.1359063816095079E-2</v>
      </c>
      <c r="AAO69" s="484">
        <f t="shared" ca="1" si="109"/>
        <v>-8.7757427120618361E-3</v>
      </c>
      <c r="AAP69" s="484">
        <f t="shared" ca="1" si="109"/>
        <v>-2.8906649957960041E-2</v>
      </c>
      <c r="AAQ69" s="484">
        <f t="shared" ca="1" si="109"/>
        <v>-3.9485552608674854E-2</v>
      </c>
      <c r="AAR69" s="484">
        <f t="shared" ca="1" si="109"/>
        <v>-3.6651122693945694E-2</v>
      </c>
      <c r="AAS69" s="484">
        <f t="shared" ca="1" si="109"/>
        <v>-3.1171595822786675E-2</v>
      </c>
      <c r="AAT69" s="484">
        <f t="shared" ca="1" si="109"/>
        <v>0.1027465411596778</v>
      </c>
      <c r="AAU69" s="484">
        <f t="shared" ca="1" si="109"/>
        <v>0.12363824729832018</v>
      </c>
      <c r="AAV69" s="484">
        <f t="shared" ca="1" si="106"/>
        <v>-3.4108224499601811E-2</v>
      </c>
      <c r="AAW69" s="484">
        <f t="shared" ca="1" si="106"/>
        <v>-6.3917050252045346E-2</v>
      </c>
      <c r="AAX69" s="484">
        <f t="shared" ca="1" si="106"/>
        <v>6.8631726189818415E-2</v>
      </c>
      <c r="AAY69" s="484">
        <f t="shared" ca="1" si="106"/>
        <v>-0.12312049482031152</v>
      </c>
      <c r="AAZ69" s="484">
        <f t="shared" ca="1" si="106"/>
        <v>-0.11856365915979221</v>
      </c>
      <c r="ABA69" s="484">
        <f t="shared" ca="1" si="82"/>
        <v>-0.10451532592333997</v>
      </c>
    </row>
    <row r="70" spans="1:729" ht="15" customHeight="1" x14ac:dyDescent="0.35">
      <c r="A70" s="498">
        <v>68</v>
      </c>
      <c r="B70" s="628"/>
      <c r="C70" s="606" t="s">
        <v>4271</v>
      </c>
      <c r="D70" s="629">
        <v>320</v>
      </c>
      <c r="E70" s="630" t="s">
        <v>4272</v>
      </c>
      <c r="F70" s="631" t="s">
        <v>1240</v>
      </c>
      <c r="G70" s="632">
        <v>17915.566999999999</v>
      </c>
      <c r="H70" s="504">
        <v>76502.989416198689</v>
      </c>
      <c r="I70" s="505">
        <v>4610</v>
      </c>
      <c r="J70" s="633" t="s">
        <v>4273</v>
      </c>
      <c r="K70" s="507">
        <v>2</v>
      </c>
      <c r="L70" s="721" t="s">
        <v>4274</v>
      </c>
      <c r="M70" s="817">
        <v>121</v>
      </c>
      <c r="N70" s="818">
        <v>0.51549999999999996</v>
      </c>
      <c r="O70" s="819">
        <v>0.51180000000000003</v>
      </c>
      <c r="P70" s="820">
        <v>0.48280000000000001</v>
      </c>
      <c r="Q70" s="821">
        <v>0.55200000000000005</v>
      </c>
      <c r="R70" s="818">
        <v>0.5</v>
      </c>
      <c r="S70" s="822">
        <v>0.49740000000000001</v>
      </c>
      <c r="T70" s="822">
        <v>0.64580000000000004</v>
      </c>
      <c r="U70" s="822">
        <v>0.66666999999999998</v>
      </c>
      <c r="V70" s="822">
        <v>0.14960000000000001</v>
      </c>
      <c r="W70" s="892" t="s">
        <v>4274</v>
      </c>
      <c r="X70" s="516" t="s">
        <v>4275</v>
      </c>
      <c r="Y70" s="517">
        <v>1</v>
      </c>
      <c r="Z70" s="517">
        <v>2</v>
      </c>
      <c r="AA70" s="865" t="s">
        <v>4276</v>
      </c>
      <c r="AB70" s="520">
        <v>2007</v>
      </c>
      <c r="AC70" s="576">
        <v>0</v>
      </c>
      <c r="AD70" s="575" t="s">
        <v>1188</v>
      </c>
      <c r="AE70" s="817">
        <v>0</v>
      </c>
      <c r="AF70" s="634" t="s">
        <v>1188</v>
      </c>
      <c r="AG70" s="635" t="s">
        <v>1188</v>
      </c>
      <c r="AH70" s="636" t="s">
        <v>1188</v>
      </c>
      <c r="AI70" s="636" t="s">
        <v>1188</v>
      </c>
      <c r="AJ70" s="636" t="s">
        <v>1188</v>
      </c>
      <c r="AK70" s="637" t="s">
        <v>1188</v>
      </c>
      <c r="AL70" s="638" t="s">
        <v>1188</v>
      </c>
      <c r="AM70" s="639" t="s">
        <v>1188</v>
      </c>
      <c r="AN70" s="636" t="s">
        <v>1188</v>
      </c>
      <c r="AO70" s="636" t="s">
        <v>1188</v>
      </c>
      <c r="AP70" s="636" t="s">
        <v>1188</v>
      </c>
      <c r="AQ70" s="636" t="s">
        <v>1188</v>
      </c>
      <c r="AR70" s="636" t="s">
        <v>1188</v>
      </c>
      <c r="AS70" s="636" t="s">
        <v>1188</v>
      </c>
      <c r="AT70" s="636" t="s">
        <v>1188</v>
      </c>
      <c r="AU70" s="640" t="s">
        <v>1188</v>
      </c>
      <c r="AV70" s="904" t="s">
        <v>4277</v>
      </c>
      <c r="AW70" s="796" t="s">
        <v>4278</v>
      </c>
      <c r="AX70" s="753">
        <v>2</v>
      </c>
      <c r="AY70" s="897" t="s">
        <v>4279</v>
      </c>
      <c r="AZ70" s="769">
        <v>2</v>
      </c>
      <c r="BA70" s="905" t="s">
        <v>4280</v>
      </c>
      <c r="BB70" s="727" t="s">
        <v>4281</v>
      </c>
      <c r="BC70" s="906" t="s">
        <v>4282</v>
      </c>
      <c r="BD70" s="817" t="s">
        <v>1195</v>
      </c>
      <c r="BE70" s="817" t="s">
        <v>1317</v>
      </c>
      <c r="BF70" s="817">
        <v>3</v>
      </c>
      <c r="BG70" s="817">
        <v>2011</v>
      </c>
      <c r="BH70" s="817" t="s">
        <v>1197</v>
      </c>
      <c r="BI70" s="817">
        <v>2</v>
      </c>
      <c r="BJ70" s="907">
        <v>1</v>
      </c>
      <c r="BK70" s="817" t="s">
        <v>1318</v>
      </c>
      <c r="BL70" s="727" t="s">
        <v>1257</v>
      </c>
      <c r="BM70" s="859" t="s">
        <v>4283</v>
      </c>
      <c r="BN70" s="647">
        <v>1945</v>
      </c>
      <c r="BO70" s="798" t="s">
        <v>4284</v>
      </c>
      <c r="BP70" s="647">
        <v>1998</v>
      </c>
      <c r="BQ70" s="647">
        <v>2</v>
      </c>
      <c r="BR70" s="647">
        <v>2</v>
      </c>
      <c r="BS70" s="647" t="s">
        <v>1188</v>
      </c>
      <c r="BT70" s="647" t="s">
        <v>1188</v>
      </c>
      <c r="BU70" s="647" t="s">
        <v>1188</v>
      </c>
      <c r="BV70" s="648" t="s">
        <v>1188</v>
      </c>
      <c r="BW70" s="846" t="s">
        <v>4285</v>
      </c>
      <c r="BX70" s="650">
        <v>1997</v>
      </c>
      <c r="BY70" s="647" t="s">
        <v>4286</v>
      </c>
      <c r="BZ70" s="651" t="s">
        <v>1612</v>
      </c>
      <c r="CA70" s="647">
        <v>1</v>
      </c>
      <c r="CB70" s="647" t="s">
        <v>1262</v>
      </c>
      <c r="CC70" s="798" t="s">
        <v>4287</v>
      </c>
      <c r="CD70" s="652">
        <v>2013</v>
      </c>
      <c r="CE70" s="647">
        <v>3</v>
      </c>
      <c r="CF70" s="647">
        <v>2</v>
      </c>
      <c r="CG70" s="633" t="s">
        <v>4288</v>
      </c>
      <c r="CH70" s="647">
        <v>1997</v>
      </c>
      <c r="CI70" s="647">
        <v>1985</v>
      </c>
      <c r="CJ70" s="647">
        <v>2</v>
      </c>
      <c r="CK70" s="651" t="s">
        <v>4289</v>
      </c>
      <c r="CL70" s="651" t="s">
        <v>4208</v>
      </c>
      <c r="CM70" s="647">
        <v>2</v>
      </c>
      <c r="CN70" s="647" t="s">
        <v>1214</v>
      </c>
      <c r="CO70" s="798" t="s">
        <v>4290</v>
      </c>
      <c r="CP70" s="647">
        <v>2014</v>
      </c>
      <c r="CQ70" s="647">
        <v>3</v>
      </c>
      <c r="CR70" s="650">
        <v>2</v>
      </c>
      <c r="CS70" s="846" t="s">
        <v>4291</v>
      </c>
      <c r="CT70" s="647">
        <v>2001</v>
      </c>
      <c r="CU70" s="648">
        <v>3</v>
      </c>
      <c r="CV70" s="846" t="s">
        <v>4291</v>
      </c>
      <c r="CW70" s="647">
        <v>2001</v>
      </c>
      <c r="CX70" s="657">
        <v>2</v>
      </c>
      <c r="CY70" s="863" t="s">
        <v>4292</v>
      </c>
      <c r="CZ70" s="647">
        <v>2012</v>
      </c>
      <c r="DA70" s="657">
        <v>2</v>
      </c>
      <c r="DB70" s="723">
        <v>396500</v>
      </c>
      <c r="DC70" s="753">
        <v>3</v>
      </c>
      <c r="DD70" s="659" t="s">
        <v>1493</v>
      </c>
      <c r="DE70" s="648">
        <v>2016</v>
      </c>
      <c r="DF70" s="854" t="s">
        <v>4293</v>
      </c>
      <c r="DG70" s="855" t="s">
        <v>4294</v>
      </c>
      <c r="DH70" s="663">
        <v>1</v>
      </c>
      <c r="DI70" s="642" t="s">
        <v>1262</v>
      </c>
      <c r="DJ70" s="730" t="s">
        <v>4295</v>
      </c>
      <c r="DK70" s="850">
        <v>2011</v>
      </c>
      <c r="DL70" s="850">
        <v>3</v>
      </c>
      <c r="DM70" s="851">
        <v>2</v>
      </c>
      <c r="DN70" s="854" t="s">
        <v>4293</v>
      </c>
      <c r="DO70" s="855" t="s">
        <v>4294</v>
      </c>
      <c r="DP70" s="663">
        <v>1</v>
      </c>
      <c r="DQ70" s="642" t="s">
        <v>1262</v>
      </c>
      <c r="DR70" s="730" t="s">
        <v>4295</v>
      </c>
      <c r="DS70" s="753">
        <v>2011</v>
      </c>
      <c r="DT70" s="753">
        <v>3</v>
      </c>
      <c r="DU70" s="657">
        <v>2</v>
      </c>
      <c r="DV70" s="651" t="s">
        <v>4296</v>
      </c>
      <c r="DW70" s="730" t="s">
        <v>4297</v>
      </c>
      <c r="DX70" s="647">
        <v>2004</v>
      </c>
      <c r="DY70" s="647">
        <v>3</v>
      </c>
      <c r="DZ70" s="650">
        <v>2</v>
      </c>
      <c r="EA70" s="771" t="s">
        <v>4298</v>
      </c>
      <c r="EB70" s="506" t="s">
        <v>1190</v>
      </c>
      <c r="EC70" s="647">
        <v>2</v>
      </c>
      <c r="ED70" s="668" t="s">
        <v>1504</v>
      </c>
      <c r="EE70" s="647">
        <v>1988</v>
      </c>
      <c r="EF70" s="647">
        <v>3</v>
      </c>
      <c r="EG70" s="650" t="s">
        <v>1220</v>
      </c>
      <c r="EH70" s="648" t="s">
        <v>1275</v>
      </c>
      <c r="EI70" s="551" t="s">
        <v>4299</v>
      </c>
      <c r="EJ70" s="651" t="s">
        <v>4300</v>
      </c>
      <c r="EK70" s="647" t="s">
        <v>1188</v>
      </c>
      <c r="EL70" s="647" t="s">
        <v>1188</v>
      </c>
      <c r="EM70" s="669" t="s">
        <v>1188</v>
      </c>
      <c r="EN70" s="647" t="s">
        <v>4301</v>
      </c>
      <c r="EO70" s="651" t="s">
        <v>4302</v>
      </c>
      <c r="EP70" s="556">
        <v>1</v>
      </c>
      <c r="EQ70" s="556" t="s">
        <v>1262</v>
      </c>
      <c r="ER70" s="557" t="s">
        <v>4303</v>
      </c>
      <c r="ES70" s="556">
        <v>2010</v>
      </c>
      <c r="ET70" s="556">
        <v>3</v>
      </c>
      <c r="EU70" s="671">
        <v>3</v>
      </c>
      <c r="EV70" s="672"/>
      <c r="EW70" s="673" t="s">
        <v>1005</v>
      </c>
      <c r="EX70" s="674"/>
      <c r="EY70" s="631" t="s">
        <v>1455</v>
      </c>
      <c r="EZ70" s="631" t="s">
        <v>1188</v>
      </c>
      <c r="FA70" s="675"/>
      <c r="FB70" s="648">
        <v>0</v>
      </c>
      <c r="FC70" s="676"/>
      <c r="FD70" s="647"/>
      <c r="FE70" s="648"/>
      <c r="FF70" s="652" t="s">
        <v>1281</v>
      </c>
      <c r="FG70" s="563" t="s">
        <v>1282</v>
      </c>
      <c r="FH70" s="631" t="str">
        <f t="shared" si="119"/>
        <v>D</v>
      </c>
      <c r="FI70" s="677">
        <f t="shared" si="120"/>
        <v>0.5444444444444444</v>
      </c>
      <c r="FJ70" s="678">
        <f t="shared" si="121"/>
        <v>0.8</v>
      </c>
      <c r="FK70" s="679">
        <f t="shared" si="122"/>
        <v>0.5</v>
      </c>
      <c r="FL70" s="680">
        <f t="shared" si="123"/>
        <v>0.33333333333333331</v>
      </c>
      <c r="FM70" s="681">
        <v>0</v>
      </c>
      <c r="FN70" s="574" t="s">
        <v>1188</v>
      </c>
      <c r="FO70" s="470" t="s">
        <v>1188</v>
      </c>
      <c r="FP70" s="470" t="s">
        <v>1188</v>
      </c>
      <c r="FQ70" s="430">
        <v>0</v>
      </c>
      <c r="FR70" s="682" t="s">
        <v>1188</v>
      </c>
      <c r="FS70" s="369">
        <v>0</v>
      </c>
      <c r="FT70" s="574" t="s">
        <v>1188</v>
      </c>
      <c r="FU70" s="575" t="s">
        <v>1188</v>
      </c>
      <c r="FV70" s="369">
        <v>0</v>
      </c>
      <c r="FW70" s="574" t="s">
        <v>1188</v>
      </c>
      <c r="FX70" s="575" t="s">
        <v>1188</v>
      </c>
      <c r="FY70" s="369">
        <v>0</v>
      </c>
      <c r="FZ70" s="574" t="s">
        <v>1188</v>
      </c>
      <c r="GA70" s="470" t="s">
        <v>1188</v>
      </c>
      <c r="GB70" s="575" t="s">
        <v>1188</v>
      </c>
      <c r="GC70" s="369">
        <v>0</v>
      </c>
      <c r="GD70" s="574" t="s">
        <v>1188</v>
      </c>
      <c r="GE70" s="470" t="s">
        <v>1188</v>
      </c>
      <c r="GF70" s="685" t="s">
        <v>1188</v>
      </c>
      <c r="GG70" s="734">
        <v>0</v>
      </c>
      <c r="GH70" s="574" t="s">
        <v>1188</v>
      </c>
      <c r="GI70" s="684" t="s">
        <v>1188</v>
      </c>
      <c r="GJ70" s="575" t="s">
        <v>1188</v>
      </c>
      <c r="GK70" s="369">
        <v>1</v>
      </c>
      <c r="GL70" s="430" t="s">
        <v>1188</v>
      </c>
      <c r="GM70" s="686" t="s">
        <v>4304</v>
      </c>
      <c r="GN70" s="572" t="s">
        <v>4305</v>
      </c>
      <c r="GO70" s="676">
        <v>0</v>
      </c>
      <c r="GP70" s="917" t="s">
        <v>1188</v>
      </c>
      <c r="GQ70" s="872" t="s">
        <v>1188</v>
      </c>
      <c r="GR70" s="872" t="s">
        <v>1188</v>
      </c>
      <c r="GS70" s="872" t="s">
        <v>1188</v>
      </c>
      <c r="GT70" s="873" t="s">
        <v>1188</v>
      </c>
      <c r="GU70" s="581">
        <v>0</v>
      </c>
      <c r="GV70" s="687" t="s">
        <v>1188</v>
      </c>
      <c r="GW70" s="872" t="s">
        <v>1188</v>
      </c>
      <c r="GX70" s="873" t="s">
        <v>1188</v>
      </c>
      <c r="GY70" s="874">
        <v>0</v>
      </c>
      <c r="GZ70" s="582" t="s">
        <v>1188</v>
      </c>
      <c r="HA70" s="583" t="s">
        <v>1293</v>
      </c>
      <c r="HB70" s="584">
        <v>1</v>
      </c>
      <c r="HC70" s="585">
        <v>0</v>
      </c>
      <c r="HD70" s="586" t="s">
        <v>1188</v>
      </c>
      <c r="HE70" s="690" t="s">
        <v>1188</v>
      </c>
      <c r="HF70" s="587" t="s">
        <v>1188</v>
      </c>
      <c r="HG70" s="587" t="s">
        <v>1188</v>
      </c>
      <c r="HH70" s="588">
        <v>0</v>
      </c>
      <c r="HI70" s="586" t="s">
        <v>1188</v>
      </c>
      <c r="HJ70" s="690" t="s">
        <v>1188</v>
      </c>
      <c r="HK70" s="691" t="s">
        <v>1188</v>
      </c>
      <c r="HL70" s="692">
        <v>2</v>
      </c>
      <c r="HM70" s="591" t="s">
        <v>4306</v>
      </c>
      <c r="HN70" s="592">
        <v>2008</v>
      </c>
      <c r="HO70" s="681" t="s">
        <v>1188</v>
      </c>
      <c r="HP70" s="574" t="s">
        <v>1188</v>
      </c>
      <c r="HQ70" s="472" t="str">
        <f t="shared" si="124"/>
        <v>-</v>
      </c>
      <c r="HR70" s="593" t="s">
        <v>1188</v>
      </c>
      <c r="HS70" s="574" t="s">
        <v>1188</v>
      </c>
      <c r="HT70" s="574" t="s">
        <v>1188</v>
      </c>
      <c r="HU70" s="574" t="s">
        <v>1188</v>
      </c>
      <c r="HV70" s="574" t="s">
        <v>1188</v>
      </c>
      <c r="HW70" s="574" t="s">
        <v>1188</v>
      </c>
      <c r="HX70" s="574" t="s">
        <v>1188</v>
      </c>
      <c r="HY70" s="574" t="s">
        <v>1188</v>
      </c>
      <c r="HZ70" s="574" t="s">
        <v>1188</v>
      </c>
      <c r="IA70" s="574" t="s">
        <v>1188</v>
      </c>
      <c r="IB70" s="574" t="s">
        <v>1188</v>
      </c>
      <c r="IC70" s="574" t="s">
        <v>1188</v>
      </c>
      <c r="ID70" s="681" t="s">
        <v>1188</v>
      </c>
      <c r="IE70" s="369" t="s">
        <v>1188</v>
      </c>
      <c r="IF70" s="574" t="s">
        <v>1188</v>
      </c>
      <c r="IG70" s="472" t="str">
        <f t="shared" si="125"/>
        <v>-</v>
      </c>
      <c r="IH70" s="609">
        <v>0.44879728691312537</v>
      </c>
      <c r="II70" s="694">
        <v>0.50695566287728666</v>
      </c>
      <c r="IJ70" s="695">
        <v>0.30030537688915893</v>
      </c>
      <c r="IK70" s="696">
        <v>0.52001977787072551</v>
      </c>
      <c r="IL70" s="696">
        <v>0.57769651045766313</v>
      </c>
      <c r="IM70" s="697">
        <v>0.6298009862915992</v>
      </c>
      <c r="IN70" s="599">
        <v>2</v>
      </c>
      <c r="IO70" s="600">
        <v>4</v>
      </c>
      <c r="IP70" s="601">
        <v>4</v>
      </c>
      <c r="IQ70" s="600">
        <v>21</v>
      </c>
      <c r="IR70" s="587">
        <v>31</v>
      </c>
      <c r="IS70" s="601">
        <v>52</v>
      </c>
      <c r="IT70" s="599" t="s">
        <v>1188</v>
      </c>
      <c r="IU70" s="600" t="s">
        <v>1188</v>
      </c>
      <c r="IV70" s="587" t="s">
        <v>1188</v>
      </c>
      <c r="IW70" s="601" t="s">
        <v>1188</v>
      </c>
      <c r="IX70" s="602" t="s">
        <v>1188</v>
      </c>
      <c r="IY70" s="681">
        <v>1</v>
      </c>
      <c r="IZ70" s="603" t="s">
        <v>4307</v>
      </c>
      <c r="JA70" s="681">
        <v>1</v>
      </c>
      <c r="JB70" s="603" t="s">
        <v>4308</v>
      </c>
      <c r="JC70" s="763">
        <v>0</v>
      </c>
      <c r="JD70" s="683" t="s">
        <v>1188</v>
      </c>
      <c r="JE70" s="684" t="s">
        <v>1188</v>
      </c>
      <c r="JF70" s="470" t="s">
        <v>1188</v>
      </c>
      <c r="JG70" s="472" t="s">
        <v>1188</v>
      </c>
      <c r="JH70" s="763">
        <v>2</v>
      </c>
      <c r="JI70" s="683">
        <v>1</v>
      </c>
      <c r="JJ70" s="684" t="s">
        <v>4309</v>
      </c>
      <c r="JK70" s="471" t="s">
        <v>4276</v>
      </c>
      <c r="JL70" s="472">
        <v>2007</v>
      </c>
      <c r="JM70" s="734">
        <v>1</v>
      </c>
      <c r="JN70" s="683">
        <v>2</v>
      </c>
      <c r="JO70" s="683">
        <v>1</v>
      </c>
      <c r="JP70" s="684" t="s">
        <v>4310</v>
      </c>
      <c r="JQ70" s="471" t="s">
        <v>4311</v>
      </c>
      <c r="JR70" s="472">
        <v>2008</v>
      </c>
      <c r="JS70" s="734">
        <v>1</v>
      </c>
      <c r="JT70" s="683">
        <v>2</v>
      </c>
      <c r="JU70" s="684" t="s">
        <v>4312</v>
      </c>
      <c r="JV70" s="471" t="s">
        <v>4313</v>
      </c>
      <c r="JW70" s="472">
        <v>2019</v>
      </c>
      <c r="JX70" s="606">
        <v>0</v>
      </c>
      <c r="JY70" s="607" t="s">
        <v>1188</v>
      </c>
      <c r="JZ70" s="606" t="s">
        <v>1188</v>
      </c>
      <c r="KA70" s="606">
        <f t="shared" si="126"/>
        <v>0</v>
      </c>
      <c r="KB70" s="606"/>
      <c r="KC70" s="606"/>
      <c r="KD70" s="606"/>
      <c r="KE70" s="606"/>
      <c r="KF70" s="606">
        <f t="shared" si="127"/>
        <v>0</v>
      </c>
      <c r="KG70" s="606"/>
      <c r="KH70" s="606"/>
      <c r="KI70" s="606"/>
      <c r="KJ70" s="606"/>
      <c r="KK70" s="606">
        <v>1</v>
      </c>
      <c r="KL70" s="606">
        <v>1</v>
      </c>
      <c r="KM70" s="608">
        <f t="shared" si="128"/>
        <v>0.36463183164596558</v>
      </c>
      <c r="KN70" s="609">
        <v>-0.67684084177017212</v>
      </c>
      <c r="KO70" s="609">
        <v>26.44230842590332</v>
      </c>
      <c r="KP70" s="610">
        <v>10</v>
      </c>
      <c r="KQ70" s="608">
        <f t="shared" si="129"/>
        <v>0.32031592130661013</v>
      </c>
      <c r="KR70" s="609">
        <v>-0.89842039346694946</v>
      </c>
      <c r="KS70" s="609">
        <v>18.75</v>
      </c>
      <c r="KT70" s="610">
        <v>14</v>
      </c>
      <c r="KU70" s="610">
        <v>26</v>
      </c>
      <c r="KV70" s="563" t="s">
        <v>1237</v>
      </c>
      <c r="KW70" s="606" t="s">
        <v>4271</v>
      </c>
      <c r="KX70" s="700" t="str">
        <f t="shared" ca="1" si="130"/>
        <v>C</v>
      </c>
      <c r="KY70" s="701">
        <f t="shared" ca="1" si="131"/>
        <v>0.48290614822978373</v>
      </c>
      <c r="KZ70" s="702">
        <f t="shared" ca="1" si="132"/>
        <v>0.41055058823529411</v>
      </c>
      <c r="LA70" s="703">
        <f t="shared" ca="1" si="162"/>
        <v>0.76527619047619044</v>
      </c>
      <c r="LB70" s="703">
        <f t="shared" ca="1" si="92"/>
        <v>0.29166666666666669</v>
      </c>
      <c r="LC70" s="704">
        <f t="shared" ca="1" si="93"/>
        <v>0.46413114754098361</v>
      </c>
      <c r="LD70" s="696" cm="1">
        <f t="array" aca="1" ref="LD70" ca="1">INDIRECT(LD$203&amp;ROW())*LD$205</f>
        <v>0</v>
      </c>
      <c r="LE70" s="696" cm="1">
        <f t="array" aca="1" ref="LE70" ca="1">INDIRECT(LE$203&amp;ROW())*LE$205</f>
        <v>0</v>
      </c>
      <c r="LF70" s="696" cm="1">
        <f t="array" aca="1" ref="LF70" ca="1">INDIRECT(LF$203&amp;ROW())*LF$205</f>
        <v>0</v>
      </c>
      <c r="LG70" s="696" cm="1">
        <f t="array" aca="1" ref="LG70" ca="1">INDIRECT(LG$203&amp;ROW())*LG$205</f>
        <v>3</v>
      </c>
      <c r="LH70" s="696" cm="1">
        <f t="array" aca="1" ref="LH70" ca="1">INDIRECT(LH$203&amp;ROW())*LH$205</f>
        <v>2</v>
      </c>
      <c r="LI70" s="696" cm="1">
        <f t="array" aca="1" ref="LI70" ca="1">INDIRECT(LI$203&amp;ROW())*LI$205</f>
        <v>3</v>
      </c>
      <c r="LJ70" s="696" cm="1">
        <f t="array" aca="1" ref="LJ70" ca="1">INDIRECT(LJ$203&amp;ROW())*LJ$205</f>
        <v>3</v>
      </c>
      <c r="LK70" s="696" cm="1">
        <f t="array" aca="1" ref="LK70" ca="1">INDIRECT(LK$203&amp;ROW())*LK$205</f>
        <v>3</v>
      </c>
      <c r="LL70" s="696" cm="1">
        <f t="array" aca="1" ref="LL70" ca="1">INDIRECT(LL$203&amp;ROW())*LL$205</f>
        <v>3</v>
      </c>
      <c r="LM70" s="696" cm="1">
        <f t="array" aca="1" ref="LM70" ca="1">INDIRECT(LM$203&amp;ROW())*LM$205</f>
        <v>6</v>
      </c>
      <c r="LN70" s="696" cm="1">
        <f t="array" aca="1" ref="LN70" ca="1">INDIRECT(LN$203&amp;ROW())*LN$205</f>
        <v>3</v>
      </c>
      <c r="LO70" s="696" cm="1">
        <f t="array" aca="1" ref="LO70" ca="1">INDIRECT(LO$203&amp;ROW())*LO$205</f>
        <v>6</v>
      </c>
      <c r="LP70" s="696" cm="1">
        <f t="array" aca="1" ref="LP70" ca="1">INDIRECT(LP$203&amp;ROW())*LP$205</f>
        <v>0</v>
      </c>
      <c r="LQ70" s="696" cm="1">
        <f t="array" aca="1" ref="LQ70" ca="1">IF(INDIRECT(LQ$203&amp;ROW())="-",0,INDIRECT(LQ$203&amp;ROW())*LQ$205)</f>
        <v>2.8967999999999998</v>
      </c>
      <c r="LR70" s="696" cm="1">
        <f t="array" aca="1" ref="LR70" ca="1">INDIRECT(LR$203&amp;ROW())*LR$205</f>
        <v>0</v>
      </c>
      <c r="LS70" s="696" cm="1">
        <f t="array" aca="1" ref="LS70" ca="1">IF(INDIRECT(LS$203&amp;ROW())="-",0,INDIRECT(LS$203&amp;ROW())*LS$205)</f>
        <v>3.0708000000000002</v>
      </c>
      <c r="LT70" s="696" cm="1">
        <f t="array" aca="1" ref="LT70" ca="1">INDIRECT(LT$203&amp;ROW())*LT$205</f>
        <v>4</v>
      </c>
      <c r="LU70" s="696" cm="1">
        <f t="array" aca="1" ref="LU70" ca="1">INDIRECT(LU$203&amp;ROW())*LU$205</f>
        <v>2</v>
      </c>
      <c r="LV70" s="696" cm="1">
        <f t="array" aca="1" ref="LV70" ca="1">INDIRECT(LV$203&amp;ROW())*LV$205</f>
        <v>3</v>
      </c>
      <c r="LW70" s="696" cm="1">
        <f t="array" aca="1" ref="LW70" ca="1">INDIRECT(LW$203&amp;ROW())*LW$205</f>
        <v>2</v>
      </c>
      <c r="LX70" s="696" cm="1">
        <f t="array" aca="1" ref="LX70" ca="1">INDIRECT(LX$203&amp;ROW())*LX$205</f>
        <v>2</v>
      </c>
      <c r="LY70" s="696" cm="1">
        <f t="array" aca="1" ref="LY70" ca="1">IF(INDIRECT(LY$203&amp;ROW())="-",0,INDIRECT(LY$203&amp;ROW())*LY$205)</f>
        <v>3</v>
      </c>
      <c r="LZ70" s="696" cm="1">
        <f t="array" aca="1" ref="LZ70" ca="1">INDIRECT(LZ$203&amp;ROW())*LZ$205</f>
        <v>2</v>
      </c>
      <c r="MA70" s="696" cm="1">
        <f t="array" aca="1" ref="MA70" ca="1">INDIRECT(MA$203&amp;ROW())*MA$205</f>
        <v>2</v>
      </c>
      <c r="MB70" s="696" cm="1">
        <f t="array" aca="1" ref="MB70" ca="1">INDIRECT(MB$203&amp;ROW())*MB$205</f>
        <v>0</v>
      </c>
      <c r="MC70" s="696" cm="1">
        <f t="array" aca="1" ref="MC70" ca="1">IF($MB70=0,0,INDIRECT(MC$203&amp;ROW())*MC$205)</f>
        <v>0</v>
      </c>
      <c r="MD70" s="696" cm="1">
        <f t="array" aca="1" ref="MD70" ca="1">IF($MB70=0,0,INDIRECT(MD$203&amp;ROW())*MD$205)</f>
        <v>0</v>
      </c>
      <c r="ME70" s="696" cm="1">
        <f t="array" aca="1" ref="ME70" ca="1">IF($MB70=0,0,INDIRECT(ME$203&amp;ROW())*ME$205)</f>
        <v>0</v>
      </c>
      <c r="MF70" s="696" cm="1">
        <f t="array" aca="1" ref="MF70" ca="1">IF($MB70=0,0,INDIRECT(MF$203&amp;ROW())*MF$205)</f>
        <v>0</v>
      </c>
      <c r="MG70" s="696" cm="1">
        <f t="array" aca="1" ref="MG70" ca="1">INDIRECT(MG$203&amp;ROW())*MG$205</f>
        <v>0</v>
      </c>
      <c r="MH70" s="696" cm="1">
        <f t="array" aca="1" ref="MH70" ca="1">IF($MG70=0,0,INDIRECT(MH$203&amp;ROW())*MH$205)</f>
        <v>0</v>
      </c>
      <c r="MI70" s="696" cm="1">
        <f t="array" aca="1" ref="MI70" ca="1">IF($MG70=0,0,INDIRECT(MI$203&amp;ROW())*MI$205)</f>
        <v>0</v>
      </c>
      <c r="MJ70" s="696" cm="1">
        <f t="array" aca="1" ref="MJ70" ca="1">INDIRECT(MJ$203&amp;ROW())*MJ$205</f>
        <v>0</v>
      </c>
      <c r="MK70" s="696" cm="1">
        <f t="array" aca="1" ref="MK70" ca="1">INDIRECT(MK$203&amp;ROW())*MK$205</f>
        <v>0</v>
      </c>
      <c r="ML70" s="696" cm="1">
        <f t="array" aca="1" ref="ML70" ca="1">INDIRECT(ML$203&amp;ROW())*ML$205</f>
        <v>0</v>
      </c>
      <c r="MM70" s="696" cm="1">
        <f t="array" aca="1" ref="MM70" ca="1">INDIRECT(MM$203&amp;ROW())*MM$205</f>
        <v>4</v>
      </c>
      <c r="MN70" s="696" cm="1">
        <f t="array" aca="1" ref="MN70" ca="1">INDIRECT(MN$203&amp;ROW())*MN$205</f>
        <v>0</v>
      </c>
      <c r="MO70" s="696" cm="1">
        <f t="array" aca="1" ref="MO70" ca="1">INDIRECT(MO$203&amp;ROW())*MO$205</f>
        <v>2</v>
      </c>
      <c r="MP70" s="696" cm="1">
        <f t="array" aca="1" ref="MP70" ca="1">INDIRECT(MP$203&amp;ROW())*MP$205</f>
        <v>0</v>
      </c>
      <c r="MQ70" s="696" cm="1">
        <f t="array" aca="1" ref="MQ70" ca="1">INDIRECT(MQ$203&amp;ROW())*MQ$205</f>
        <v>0</v>
      </c>
      <c r="MR70" s="696" cm="1">
        <f t="array" aca="1" ref="MR70" ca="1">INDIRECT(MR$203&amp;ROW())*MR$205</f>
        <v>2</v>
      </c>
      <c r="MS70" s="696" cm="1">
        <f t="array" aca="1" ref="MS70" ca="1">INDIRECT(MS$203&amp;ROW())*MS$205</f>
        <v>2</v>
      </c>
      <c r="MT70" s="696" cm="1">
        <f t="array" aca="1" ref="MT70" ca="1">INDIRECT(MT$203&amp;ROW())*MT$205</f>
        <v>2</v>
      </c>
      <c r="MU70" s="696" cm="1">
        <f t="array" aca="1" ref="MU70" ca="1">INDIRECT(MU$203&amp;ROW())*MU$205</f>
        <v>1</v>
      </c>
      <c r="MV70" s="696" cm="1">
        <f t="array" aca="1" ref="MV70" ca="1">IF(INDIRECT(MV$203&amp;ROW())="-",0,INDIRECT(MV$203&amp;ROW())*MV$205)</f>
        <v>3.3120000000000003</v>
      </c>
      <c r="MW70" s="696" cm="1">
        <f t="array" aca="1" ref="MW70" ca="1">INDIRECT(MW$203&amp;ROW())*MW$205</f>
        <v>4</v>
      </c>
      <c r="MX70" s="696" cm="1">
        <f t="array" aca="1" ref="MX70" ca="1">INDIRECT(MX$203&amp;ROW())*MX$205</f>
        <v>4</v>
      </c>
      <c r="MY70" s="696" cm="1">
        <f t="array" aca="1" ref="MY70" ca="1">INDIRECT(MY$203&amp;ROW())*MY$205</f>
        <v>4</v>
      </c>
      <c r="NA70" s="701">
        <f t="shared" si="133"/>
        <v>0.64592195121951224</v>
      </c>
      <c r="NB70" s="617">
        <f t="shared" si="134"/>
        <v>0.82227142857142865</v>
      </c>
      <c r="NC70" s="695">
        <f t="shared" si="135"/>
        <v>0.19230769230769232</v>
      </c>
      <c r="ND70" s="697">
        <f t="shared" si="136"/>
        <v>0.50192592592592589</v>
      </c>
      <c r="NE70" s="694">
        <f t="shared" si="137"/>
        <v>0.54060674950613974</v>
      </c>
      <c r="NF70" s="682" t="str">
        <f t="shared" si="138"/>
        <v>B</v>
      </c>
      <c r="NH70" s="606" t="s">
        <v>4271</v>
      </c>
      <c r="NI70" s="563" t="str">
        <f t="shared" si="139"/>
        <v>B</v>
      </c>
      <c r="NJ70" s="563" t="str">
        <f t="shared" si="140"/>
        <v>B</v>
      </c>
      <c r="NK70" s="563" t="str">
        <f t="shared" ca="1" si="141"/>
        <v>C</v>
      </c>
      <c r="NL70" s="563" t="str">
        <f t="shared" ca="1" si="142"/>
        <v>B</v>
      </c>
      <c r="NM70" s="563" t="str">
        <f t="shared" ca="1" si="143"/>
        <v>B</v>
      </c>
      <c r="NN70" s="563" t="str">
        <f t="shared" ca="1" si="163"/>
        <v>C</v>
      </c>
      <c r="NO70" s="563" t="str">
        <f t="shared" ca="1" si="164"/>
        <v>B</v>
      </c>
      <c r="NP70" s="606" t="str">
        <f t="shared" si="144"/>
        <v>-</v>
      </c>
      <c r="NQ70" s="682" t="str">
        <f t="shared" si="145"/>
        <v>-</v>
      </c>
      <c r="NR70" s="682" t="e">
        <f>IF(OR(AND(NI70="A",OR(NJ70="C",NJ70="D")),AND(NI70="A",OR(#REF!="C",#REF!="D")),AND(NI70="B",OR(NJ70="D",#REF!="D")),AND(OR(NI70="C",NI70="D"),OR(NJ70="A",NJ70="B")),AND(OR(NI70="C",NI70="D"),OR(#REF!="A",#REF!="B")),AND(OR(NJ70="A",#REF!="A",NJ70="B",#REF!="B"),OR(NP70="-",NQ70="-")),AND(OR(NJ70="C",#REF!="C",NJ70="D",#REF!="D"),NP70="Yes")),"Yes","-")</f>
        <v>#REF!</v>
      </c>
      <c r="NS70" s="607"/>
      <c r="NT70" s="619">
        <f t="shared" si="146"/>
        <v>0.51549999999999996</v>
      </c>
      <c r="NU70" s="619">
        <f t="shared" si="147"/>
        <v>0.54060674950613974</v>
      </c>
      <c r="NV70" s="619">
        <f t="shared" ca="1" si="148"/>
        <v>0.48290614822978373</v>
      </c>
      <c r="NW70" s="619">
        <f t="shared" ca="1" si="165"/>
        <v>0.51597427880396485</v>
      </c>
      <c r="NX70" s="619">
        <f t="shared" ca="1" si="166"/>
        <v>0.59367922041372245</v>
      </c>
      <c r="NY70" s="620">
        <f t="shared" ca="1" si="167"/>
        <v>0.4937644417456003</v>
      </c>
      <c r="NZ70" s="620">
        <f t="shared" ca="1" si="168"/>
        <v>0.59572096871180591</v>
      </c>
      <c r="OA70" s="705" t="s">
        <v>1188</v>
      </c>
      <c r="OB70" s="706" t="s">
        <v>1188</v>
      </c>
      <c r="OC70" s="494"/>
      <c r="OE70" s="606" t="s">
        <v>4271</v>
      </c>
      <c r="OF70" s="700" t="str">
        <f t="shared" ca="1" si="149"/>
        <v>B</v>
      </c>
      <c r="OG70" s="701">
        <f t="shared" ca="1" si="169"/>
        <v>0.51597427880396485</v>
      </c>
      <c r="OH70" s="705">
        <f t="shared" ca="1" si="150"/>
        <v>0.57044438872017356</v>
      </c>
      <c r="OI70" s="696">
        <f t="shared" ca="1" si="151"/>
        <v>0.81992713877038914</v>
      </c>
      <c r="OJ70" s="696">
        <f t="shared" ca="1" si="152"/>
        <v>0.20685362908746904</v>
      </c>
      <c r="OK70" s="697">
        <f t="shared" ca="1" si="153"/>
        <v>0.46667195863782779</v>
      </c>
      <c r="OL70" s="696" cm="1">
        <f t="array" aca="1" ref="OL70" ca="1">INDIRECT(OL$203&amp;ROW())*OL$205</f>
        <v>0</v>
      </c>
      <c r="OM70" s="696" cm="1">
        <f t="array" aca="1" ref="OM70" ca="1">INDIRECT(OM$203&amp;ROW())*OM$205</f>
        <v>0</v>
      </c>
      <c r="ON70" s="696" cm="1">
        <f t="array" aca="1" ref="ON70" ca="1">INDIRECT(ON$203&amp;ROW())*ON$205</f>
        <v>0</v>
      </c>
      <c r="OO70" s="696" cm="1">
        <f t="array" aca="1" ref="OO70" ca="1">INDIRECT(OO$203&amp;ROW())*OO$205</f>
        <v>1.0790999999999999</v>
      </c>
      <c r="OP70" s="696" cm="1">
        <f t="array" aca="1" ref="OP70" ca="1">INDIRECT(OP$203&amp;ROW())*OP$205</f>
        <v>1.0553999999999999</v>
      </c>
      <c r="OQ70" s="696" cm="1">
        <f t="array" aca="1" ref="OQ70" ca="1">INDIRECT(OQ$203&amp;ROW())*OQ$205</f>
        <v>1.5849</v>
      </c>
      <c r="OR70" s="696" cm="1">
        <f t="array" aca="1" ref="OR70" ca="1">INDIRECT(OR$203&amp;ROW())*OR$205</f>
        <v>1.4141999999999999</v>
      </c>
      <c r="OS70" s="696" cm="1">
        <f t="array" aca="1" ref="OS70" ca="1">INDIRECT(OS$203&amp;ROW())*OS$205</f>
        <v>1.5387</v>
      </c>
      <c r="OT70" s="696" cm="1">
        <f t="array" aca="1" ref="OT70" ca="1">INDIRECT(OT$203&amp;ROW())*OT$205</f>
        <v>1.4727000000000001</v>
      </c>
      <c r="OU70" s="696" cm="1">
        <f t="array" aca="1" ref="OU70" ca="1">INDIRECT(OU$203&amp;ROW())*OU$205</f>
        <v>1.9304999999999999</v>
      </c>
      <c r="OV70" s="696" cm="1">
        <f t="array" aca="1" ref="OV70" ca="1">INDIRECT(OV$203&amp;ROW())*OV$205</f>
        <v>1.2161999999999999</v>
      </c>
      <c r="OW70" s="696" cm="1">
        <f t="array" aca="1" ref="OW70" ca="1">INDIRECT(OW$203&amp;ROW())*OW$205</f>
        <v>1.5144000000000002</v>
      </c>
      <c r="OX70" s="696" cm="1">
        <f t="array" aca="1" ref="OX70" ca="1">INDIRECT(OX$203&amp;ROW())*OX$205</f>
        <v>0</v>
      </c>
      <c r="OY70" s="696" cm="1">
        <f t="array" aca="1" ref="OY70" ca="1">IF(INDIRECT(OY$203&amp;ROW())="-",0,INDIRECT(OY$203&amp;ROW())*OY$205)</f>
        <v>0.34264316</v>
      </c>
      <c r="OZ70" s="696" cm="1">
        <f t="array" aca="1" ref="OZ70" ca="1">INDIRECT(OZ$203&amp;ROW())*OZ$205</f>
        <v>0</v>
      </c>
      <c r="PA70" s="696" cm="1">
        <f t="array" aca="1" ref="PA70" ca="1">IF(INDIRECT(PA$203&amp;ROW())="-",0,INDIRECT(PA$203&amp;ROW())*PA$205)</f>
        <v>0.45212412000000002</v>
      </c>
      <c r="PB70" s="705" cm="1">
        <f t="array" aca="1" ref="PB70" ca="1">INDIRECT(PB$203&amp;ROW())*PB$205</f>
        <v>1.5084</v>
      </c>
      <c r="PC70" s="696" cm="1">
        <f t="array" aca="1" ref="PC70" ca="1">INDIRECT(PC$203&amp;ROW())*PC$205</f>
        <v>1.3946000000000001</v>
      </c>
      <c r="PD70" s="696" cm="1">
        <f t="array" aca="1" ref="PD70" ca="1">INDIRECT(PD$203&amp;ROW())*PD$205</f>
        <v>2.2025999999999999</v>
      </c>
      <c r="PE70" s="696" cm="1">
        <f t="array" aca="1" ref="PE70" ca="1">INDIRECT(PE$203&amp;ROW())*PE$205</f>
        <v>1.28</v>
      </c>
      <c r="PF70" s="696" cm="1">
        <f t="array" aca="1" ref="PF70" ca="1">INDIRECT(PF$203&amp;ROW())*PF$205</f>
        <v>1.3308</v>
      </c>
      <c r="PG70" s="696" cm="1">
        <f t="array" aca="1" ref="PG70" ca="1">IF(INDIRECT(PG$203&amp;ROW())="-",0,INDIRECT(PG$203&amp;ROW())*PG$205)</f>
        <v>0.4375</v>
      </c>
      <c r="PH70" s="696" cm="1">
        <f t="array" aca="1" ref="PH70" ca="1">INDIRECT(PH$203&amp;ROW())*PH$205</f>
        <v>0.61699999999999999</v>
      </c>
      <c r="PI70" s="696" cm="1">
        <f t="array" aca="1" ref="PI70" ca="1">INDIRECT(PI$203&amp;ROW())*PI$205</f>
        <v>0.60729999999999995</v>
      </c>
      <c r="PJ70" s="696" cm="1">
        <f t="array" aca="1" ref="PJ70" ca="1">INDIRECT(PJ$203&amp;ROW())*PJ$205</f>
        <v>0</v>
      </c>
      <c r="PK70" s="696" cm="1">
        <f t="array" aca="1" ref="PK70" ca="1">IF($PJ70=0,0,INDIRECT(PK$203&amp;ROW())*PK$205)</f>
        <v>0</v>
      </c>
      <c r="PL70" s="696" cm="1">
        <f t="array" aca="1" ref="PL70" ca="1">IF($MPE70=0,0,INDIRECT(PL$203&amp;ROW())*PL$205)</f>
        <v>0</v>
      </c>
      <c r="PM70" s="696" cm="1">
        <f t="array" aca="1" ref="PM70" ca="1">IF($MPE70=0,0,INDIRECT(PM$203&amp;ROW())*PM$205)</f>
        <v>0</v>
      </c>
      <c r="PN70" s="696" cm="1">
        <f t="array" aca="1" ref="PN70" ca="1">IF($PJ70=0,0,INDIRECT(PN$203&amp;ROW())*PN$205)</f>
        <v>0</v>
      </c>
      <c r="PO70" s="696" cm="1">
        <f t="array" aca="1" ref="PO70" ca="1">INDIRECT(PO$203&amp;ROW())*PO$205</f>
        <v>0</v>
      </c>
      <c r="PP70" s="696" cm="1">
        <f t="array" aca="1" ref="PP70" ca="1">IF($PO70=0,0,INDIRECT(PP$203&amp;ROW())*PP$205)</f>
        <v>0</v>
      </c>
      <c r="PQ70" s="696" cm="1">
        <f t="array" aca="1" ref="PQ70" ca="1">IF($PO70=0,0,INDIRECT(PQ$203&amp;ROW())*PQ$205)</f>
        <v>0</v>
      </c>
      <c r="PR70" s="696" cm="1">
        <f t="array" aca="1" ref="PR70" ca="1">INDIRECT(PR$203&amp;ROW())*PR$205</f>
        <v>0</v>
      </c>
      <c r="PS70" s="696" cm="1">
        <f t="array" aca="1" ref="PS70" ca="1">INDIRECT(PS$203&amp;ROW())*PS$205</f>
        <v>0</v>
      </c>
      <c r="PT70" s="696" cm="1">
        <f t="array" aca="1" ref="PT70" ca="1">INDIRECT(PT$203&amp;ROW())*PT$205</f>
        <v>0</v>
      </c>
      <c r="PU70" s="696" cm="1">
        <f t="array" aca="1" ref="PU70" ca="1">INDIRECT(PU$203&amp;ROW())*PU$205</f>
        <v>1.1798</v>
      </c>
      <c r="PV70" s="696" cm="1">
        <f t="array" aca="1" ref="PV70" ca="1">INDIRECT(PV$203&amp;ROW())*PV$205</f>
        <v>0</v>
      </c>
      <c r="PW70" s="696" cm="1">
        <f t="array" aca="1" ref="PW70" ca="1">INDIRECT(PW$203&amp;ROW())*PW$205</f>
        <v>1.0658000000000001</v>
      </c>
      <c r="PX70" s="696" cm="1">
        <f t="array" aca="1" ref="PX70" ca="1">INDIRECT(PX$203&amp;ROW())*PX$205</f>
        <v>0</v>
      </c>
      <c r="PY70" s="696" cm="1">
        <f t="array" aca="1" ref="PY70" ca="1">INDIRECT(PY$203&amp;ROW())*PY$205</f>
        <v>0</v>
      </c>
      <c r="PZ70" s="696" cm="1">
        <f t="array" aca="1" ref="PZ70" ca="1">INDIRECT(PZ$203&amp;ROW())*PZ$205</f>
        <v>0.17430000000000001</v>
      </c>
      <c r="QA70" s="696" cm="1">
        <f t="array" aca="1" ref="QA70" ca="1">INDIRECT(QA$203&amp;ROW())*QA$205</f>
        <v>0.31659999999999999</v>
      </c>
      <c r="QB70" s="696" cm="1">
        <f t="array" aca="1" ref="QB70" ca="1">INDIRECT(QB$203&amp;ROW())*QB$205</f>
        <v>1.5966</v>
      </c>
      <c r="QC70" s="696" cm="1">
        <f t="array" aca="1" ref="QC70" ca="1">INDIRECT(QC$203&amp;ROW())*QC$205</f>
        <v>0.71299999999999997</v>
      </c>
      <c r="QD70" s="696" cm="1">
        <f t="array" aca="1" ref="QD70" ca="1">IF(INDIRECT(QD$203&amp;ROW())="-",0,INDIRECT(QD$203&amp;ROW())*QD$205)</f>
        <v>0.33898320000000004</v>
      </c>
      <c r="QE70" s="696" cm="1">
        <f t="array" aca="1" ref="QE70" ca="1">INDIRECT(QE$203&amp;ROW())*QE$205</f>
        <v>1.0656000000000001</v>
      </c>
      <c r="QF70" s="696" cm="1">
        <f t="array" aca="1" ref="QF70" ca="1">INDIRECT(QF$203&amp;ROW())*QF$205</f>
        <v>0.72440000000000004</v>
      </c>
      <c r="QG70" s="696" cm="1">
        <f t="array" aca="1" ref="QG70" ca="1">INDIRECT(QG$203&amp;ROW())*QG$205</f>
        <v>0.74980000000000002</v>
      </c>
      <c r="QI70" s="606" t="s">
        <v>4271</v>
      </c>
      <c r="QJ70" s="700" t="str">
        <f t="shared" ca="1" si="154"/>
        <v>B</v>
      </c>
      <c r="QK70" s="701">
        <f t="shared" ca="1" si="170"/>
        <v>0.59367922041372245</v>
      </c>
      <c r="QL70" s="705">
        <f t="shared" ca="1" si="155"/>
        <v>0.72831480099738777</v>
      </c>
      <c r="QM70" s="696">
        <f t="shared" ca="1" si="156"/>
        <v>0.78489424185766499</v>
      </c>
      <c r="QN70" s="696">
        <f t="shared" ca="1" si="157"/>
        <v>0.16887930742343787</v>
      </c>
      <c r="QO70" s="697">
        <f t="shared" ca="1" si="158"/>
        <v>0.69262853137639924</v>
      </c>
      <c r="QP70" s="696" cm="1">
        <f t="array" aca="1" ref="QP70" ca="1">INDIRECT(QP$203&amp;ROW())*QP$205</f>
        <v>0</v>
      </c>
      <c r="QQ70" s="696" cm="1">
        <f t="array" aca="1" ref="QQ70" ca="1">INDIRECT(QQ$203&amp;ROW())*QQ$205</f>
        <v>0</v>
      </c>
      <c r="QR70" s="696" cm="1">
        <f t="array" aca="1" ref="QR70" ca="1">INDIRECT(QR$203&amp;ROW())*QR$205</f>
        <v>0</v>
      </c>
      <c r="QS70" s="696" cm="1">
        <f t="array" aca="1" ref="QS70" ca="1">INDIRECT(QS$203&amp;ROW())*QS$205</f>
        <v>0.22471360933801068</v>
      </c>
      <c r="QT70" s="696" cm="1">
        <f t="array" aca="1" ref="QT70" ca="1">INDIRECT(QT$203&amp;ROW())*QT$205</f>
        <v>0.17488542943331029</v>
      </c>
      <c r="QU70" s="696" cm="1">
        <f t="array" aca="1" ref="QU70" ca="1">INDIRECT(QU$203&amp;ROW())*QU$205</f>
        <v>0.53329206883563263</v>
      </c>
      <c r="QV70" s="696" cm="1">
        <f t="array" aca="1" ref="QV70" ca="1">INDIRECT(QV$203&amp;ROW())*QV$205</f>
        <v>0.24117831443907087</v>
      </c>
      <c r="QW70" s="696" cm="1">
        <f t="array" aca="1" ref="QW70" ca="1">INDIRECT(QW$203&amp;ROW())*QW$205</f>
        <v>0.53099416374332975</v>
      </c>
      <c r="QX70" s="696" cm="1">
        <f t="array" aca="1" ref="QX70" ca="1">INDIRECT(QX$203&amp;ROW())*QX$205</f>
        <v>0.60640894423913805</v>
      </c>
      <c r="QY70" s="696" cm="1">
        <f t="array" aca="1" ref="QY70" ca="1">INDIRECT(QY$203&amp;ROW())*QY$205</f>
        <v>0.13540247513535897</v>
      </c>
      <c r="QZ70" s="696" cm="1">
        <f t="array" aca="1" ref="QZ70" ca="1">INDIRECT(QZ$203&amp;ROW())*QZ$205</f>
        <v>0.27613248380770827</v>
      </c>
      <c r="RA70" s="696" cm="1">
        <f t="array" aca="1" ref="RA70" ca="1">INDIRECT(RA$203&amp;ROW())*RA$205</f>
        <v>5.1272116233970627E-2</v>
      </c>
      <c r="RB70" s="696" cm="1">
        <f t="array" aca="1" ref="RB70" ca="1">INDIRECT(RB$203&amp;ROW())*RB$205</f>
        <v>0</v>
      </c>
      <c r="RC70" s="696" cm="1">
        <f t="array" aca="1" ref="RC70" ca="1">IF(INDIRECT(RC$203&amp;ROW())="-",0,INDIRECT(RC$203&amp;ROW())*RC$205)</f>
        <v>4.051107940840832E-2</v>
      </c>
      <c r="RD70" s="696" cm="1">
        <f t="array" aca="1" ref="RD70" ca="1">INDIRECT(RD$203&amp;ROW())*RD$205</f>
        <v>0</v>
      </c>
      <c r="RE70" s="696" cm="1">
        <f t="array" aca="1" ref="RE70" ca="1">IF(INDIRECT(RE$203&amp;ROW())="-",0,INDIRECT(RE$203&amp;ROW())*RE$205)</f>
        <v>3.2391330534805793E-2</v>
      </c>
      <c r="RF70" s="705" cm="1">
        <f t="array" aca="1" ref="RF70" ca="1">INDIRECT(RF$203&amp;ROW())*RF$205</f>
        <v>0.10613798880649605</v>
      </c>
      <c r="RG70" s="696" cm="1">
        <f t="array" aca="1" ref="RG70" ca="1">INDIRECT(RG$203&amp;ROW())*RG$205</f>
        <v>0.27650466908360405</v>
      </c>
      <c r="RH70" s="696" cm="1">
        <f t="array" aca="1" ref="RH70" ca="1">INDIRECT(RH$203&amp;ROW())*RH$205</f>
        <v>8.7581521170816884E-2</v>
      </c>
      <c r="RI70" s="696" cm="1">
        <f t="array" aca="1" ref="RI70" ca="1">INDIRECT(RI$203&amp;ROW())*RI$205</f>
        <v>0.21539378250062202</v>
      </c>
      <c r="RJ70" s="696" cm="1">
        <f t="array" aca="1" ref="RJ70" ca="1">INDIRECT(RJ$203&amp;ROW())*RJ$205</f>
        <v>0.12226723336432462</v>
      </c>
      <c r="RK70" s="696" cm="1">
        <f t="array" aca="1" ref="RK70" ca="1">IF(INDIRECT(RK$203&amp;ROW())="-",0,INDIRECT(RK$203&amp;ROW())*RK$205)</f>
        <v>3.0210799435323642E-2</v>
      </c>
      <c r="RL70" s="696" cm="1">
        <f t="array" aca="1" ref="RL70" ca="1">INDIRECT(RL$203&amp;ROW())*RL$205</f>
        <v>0.11262003659234653</v>
      </c>
      <c r="RM70" s="696" cm="1">
        <f t="array" aca="1" ref="RM70" ca="1">INDIRECT(RM$203&amp;ROW())*RM$205</f>
        <v>1.4993730364766381E-2</v>
      </c>
      <c r="RN70" s="696" cm="1">
        <f t="array" aca="1" ref="RN70" ca="1">INDIRECT(RN$203&amp;ROW())*RN$205</f>
        <v>0</v>
      </c>
      <c r="RO70" s="696" cm="1">
        <f t="array" aca="1" ref="RO70" ca="1">IF($RN70=0,0,INDIRECT(RO$203&amp;ROW())*RO$205)</f>
        <v>0</v>
      </c>
      <c r="RP70" s="696" cm="1">
        <f t="array" aca="1" ref="RP70" ca="1">IF($RN70=0,0,INDIRECT(RP$203&amp;ROW())*RP$205)</f>
        <v>0</v>
      </c>
      <c r="RQ70" s="696" cm="1">
        <f t="array" aca="1" ref="RQ70" ca="1">IF($RN70=0,0,INDIRECT(RQ$203&amp;ROW())*RQ$205)</f>
        <v>0</v>
      </c>
      <c r="RR70" s="696" cm="1">
        <f t="array" aca="1" ref="RR70" ca="1">IF($RN70=0,0,INDIRECT(RR$203&amp;ROW())*RR$205)</f>
        <v>0</v>
      </c>
      <c r="RS70" s="696" cm="1">
        <f t="array" aca="1" ref="RS70" ca="1">INDIRECT(RS$203&amp;ROW())*RS$205</f>
        <v>0</v>
      </c>
      <c r="RT70" s="696" cm="1">
        <f t="array" aca="1" ref="RT70" ca="1">IF($RS70=0,0,INDIRECT(RT$203&amp;ROW())*RT$205)</f>
        <v>0</v>
      </c>
      <c r="RU70" s="696" cm="1">
        <f t="array" aca="1" ref="RU70" ca="1">IF($RS70=0,0,INDIRECT(RU$203&amp;ROW())*RU$205)</f>
        <v>0</v>
      </c>
      <c r="RV70" s="696" cm="1">
        <f t="array" aca="1" ref="RV70" ca="1">INDIRECT(RV$203&amp;ROW())*RV$205</f>
        <v>0</v>
      </c>
      <c r="RW70" s="696" cm="1">
        <f t="array" aca="1" ref="RW70" ca="1">INDIRECT(RW$203&amp;ROW())*RW$205</f>
        <v>0</v>
      </c>
      <c r="RX70" s="696" cm="1">
        <f t="array" aca="1" ref="RX70" ca="1">INDIRECT(RX$203&amp;ROW())*RX$205</f>
        <v>0</v>
      </c>
      <c r="RY70" s="696" cm="1">
        <f t="array" aca="1" ref="RY70" ca="1">INDIRECT(RY$203&amp;ROW())*RY$205</f>
        <v>5.6264463580193595E-2</v>
      </c>
      <c r="RZ70" s="696" cm="1">
        <f t="array" aca="1" ref="RZ70" ca="1">INDIRECT(RZ$203&amp;ROW())*RZ$205</f>
        <v>0</v>
      </c>
      <c r="SA70" s="696" cm="1">
        <f t="array" aca="1" ref="SA70" ca="1">INDIRECT(SA$203&amp;ROW())*SA$205</f>
        <v>0.20458618579029147</v>
      </c>
      <c r="SB70" s="696" cm="1">
        <f t="array" aca="1" ref="SB70" ca="1">INDIRECT(SB$203&amp;ROW())*SB$205</f>
        <v>0</v>
      </c>
      <c r="SC70" s="696" cm="1">
        <f t="array" aca="1" ref="SC70" ca="1">INDIRECT(SC$203&amp;ROW())*SC$205</f>
        <v>0</v>
      </c>
      <c r="SD70" s="696" cm="1">
        <f t="array" aca="1" ref="SD70" ca="1">INDIRECT(SD$203&amp;ROW())*SD$205</f>
        <v>0.3072993885784252</v>
      </c>
      <c r="SE70" s="696" cm="1">
        <f t="array" aca="1" ref="SE70" ca="1">INDIRECT(SE$203&amp;ROW())*SE$205</f>
        <v>0.2585618210787391</v>
      </c>
      <c r="SF70" s="696" cm="1">
        <f t="array" aca="1" ref="SF70" ca="1">INDIRECT(SF$203&amp;ROW())*SF$205</f>
        <v>0.13223776648222998</v>
      </c>
      <c r="SG70" s="696" cm="1">
        <f t="array" aca="1" ref="SG70" ca="1">INDIRECT(SG$203&amp;ROW())*SG$205</f>
        <v>3.7383921954634941E-2</v>
      </c>
      <c r="SH70" s="696" cm="1">
        <f t="array" aca="1" ref="SH70" ca="1">IF(INDIRECT(SH$203&amp;ROW())="-",0,INDIRECT(SH$203&amp;ROW())*SH$205)</f>
        <v>4.3431391822649802E-2</v>
      </c>
      <c r="SI70" s="696" cm="1">
        <f t="array" aca="1" ref="SI70" ca="1">INDIRECT(SI$203&amp;ROW())*SI$205</f>
        <v>0.24423887568083891</v>
      </c>
      <c r="SJ70" s="696" cm="1">
        <f t="array" aca="1" ref="SJ70" ca="1">INDIRECT(SJ$203&amp;ROW())*SJ$205</f>
        <v>0.10961749760323641</v>
      </c>
      <c r="SK70" s="696" cm="1">
        <f t="array" aca="1" ref="SK70" ca="1">INDIRECT(SK$203&amp;ROW())*SK$205</f>
        <v>0.10630745296900188</v>
      </c>
      <c r="SN70" s="606" t="s">
        <v>4271</v>
      </c>
      <c r="SO70" s="707" cm="1">
        <f t="array" aca="1" ref="SO70" ca="1">INDIRECT(SO$203&amp;ROW())*SO$205</f>
        <v>0</v>
      </c>
      <c r="SP70" s="707" cm="1">
        <f t="array" aca="1" ref="SP70" ca="1">INDIRECT(SP$203&amp;ROW())*SP$205</f>
        <v>0</v>
      </c>
      <c r="SQ70" s="707" cm="1">
        <f t="array" aca="1" ref="SQ70" ca="1">INDIRECT(SQ$203&amp;ROW())*SQ$205</f>
        <v>0</v>
      </c>
      <c r="SR70" s="707" cm="1">
        <f t="array" aca="1" ref="SR70" ca="1">INDIRECT(SR$203&amp;ROW())*SR$205</f>
        <v>3</v>
      </c>
      <c r="SS70" s="707" cm="1">
        <f t="array" aca="1" ref="SS70" ca="1">INDIRECT(SS$203&amp;ROW())*SS$205</f>
        <v>2</v>
      </c>
      <c r="ST70" s="707" cm="1">
        <f t="array" aca="1" ref="ST70" ca="1">INDIRECT(ST$203&amp;ROW())*ST$205</f>
        <v>3</v>
      </c>
      <c r="SU70" s="707" cm="1">
        <f t="array" aca="1" ref="SU70" ca="1">INDIRECT(SU$203&amp;ROW())*SU$205</f>
        <v>3</v>
      </c>
      <c r="SV70" s="707" cm="1">
        <f t="array" aca="1" ref="SV70" ca="1">INDIRECT(SV$203&amp;ROW())*SV$205</f>
        <v>3</v>
      </c>
      <c r="SW70" s="707" cm="1">
        <f t="array" aca="1" ref="SW70" ca="1">INDIRECT(SW$203&amp;ROW())*SW$205</f>
        <v>3</v>
      </c>
      <c r="SX70" s="707" cm="1">
        <f t="array" aca="1" ref="SX70" ca="1">INDIRECT(SX$203&amp;ROW())*SX$205</f>
        <v>3</v>
      </c>
      <c r="SY70" s="707" cm="1">
        <f t="array" aca="1" ref="SY70" ca="1">INDIRECT(SY$203&amp;ROW())*SY$205</f>
        <v>3</v>
      </c>
      <c r="SZ70" s="707" cm="1">
        <f t="array" aca="1" ref="SZ70" ca="1">INDIRECT(SZ$203&amp;ROW())*SZ$205</f>
        <v>3</v>
      </c>
      <c r="TA70" s="707" cm="1">
        <f t="array" aca="1" ref="TA70" ca="1">INDIRECT(TA$203&amp;ROW())*TA$205</f>
        <v>0</v>
      </c>
      <c r="TB70" s="696" cm="1">
        <f t="array" aca="1" ref="TB70" ca="1">IF(INDIRECT(TB$203&amp;ROW())="-",0,INDIRECT(TB$203&amp;ROW())*TB$205)</f>
        <v>0.48280000000000001</v>
      </c>
      <c r="TC70" s="707" cm="1">
        <f t="array" aca="1" ref="TC70" ca="1">INDIRECT(TC$203&amp;ROW())*TC$205</f>
        <v>0</v>
      </c>
      <c r="TD70" s="696" cm="1">
        <f t="array" aca="1" ref="TD70" ca="1">IF(INDIRECT(TD$203&amp;ROW())="-",0,INDIRECT(TD$203&amp;ROW())*TD$205)</f>
        <v>0.51180000000000003</v>
      </c>
      <c r="TE70" s="732" cm="1">
        <f t="array" aca="1" ref="TE70" ca="1">INDIRECT(TE$203&amp;ROW())*TE$205</f>
        <v>2</v>
      </c>
      <c r="TF70" s="707" cm="1">
        <f t="array" aca="1" ref="TF70" ca="1">INDIRECT(TF$203&amp;ROW())*TF$205</f>
        <v>2</v>
      </c>
      <c r="TG70" s="707" cm="1">
        <f t="array" aca="1" ref="TG70" ca="1">INDIRECT(TG$203&amp;ROW())*TG$205</f>
        <v>3</v>
      </c>
      <c r="TH70" s="707" cm="1">
        <f t="array" aca="1" ref="TH70" ca="1">INDIRECT(TH$203&amp;ROW())*TH$205</f>
        <v>2</v>
      </c>
      <c r="TI70" s="707" cm="1">
        <f t="array" aca="1" ref="TI70" ca="1">INDIRECT(TI$203&amp;ROW())*TI$205</f>
        <v>2</v>
      </c>
      <c r="TJ70" s="696" cm="1">
        <f t="array" aca="1" ref="TJ70" ca="1">IF(INDIRECT(TJ$203&amp;ROW())="-",0,INDIRECT(TJ$203&amp;ROW())*TJ$205)</f>
        <v>0.5</v>
      </c>
      <c r="TK70" s="707" cm="1">
        <f t="array" aca="1" ref="TK70" ca="1">INDIRECT(TK$203&amp;ROW())*TK$205</f>
        <v>1</v>
      </c>
      <c r="TL70" s="707" cm="1">
        <f t="array" aca="1" ref="TL70" ca="1">INDIRECT(TL$203&amp;ROW())*TL$205</f>
        <v>1</v>
      </c>
      <c r="TM70" s="707" cm="1">
        <f t="array" aca="1" ref="TM70" ca="1">INDIRECT(TM$203&amp;ROW())*TM$205</f>
        <v>0</v>
      </c>
      <c r="TN70" s="707" cm="1">
        <f t="array" aca="1" ref="TN70" ca="1">IF($TM70=0,0,INDIRECT(TN$203&amp;ROW())*TN$205)</f>
        <v>0</v>
      </c>
      <c r="TO70" s="707" cm="1">
        <f t="array" aca="1" ref="TO70" ca="1">IF($TM70=0,0,INDIRECT(TO$203&amp;ROW())*TO$205)</f>
        <v>0</v>
      </c>
      <c r="TP70" s="707" cm="1">
        <f t="array" aca="1" ref="TP70" ca="1">IF($TM70=0,0,INDIRECT(TP$203&amp;ROW())*TP$205)</f>
        <v>0</v>
      </c>
      <c r="TQ70" s="707" cm="1">
        <f t="array" aca="1" ref="TQ70" ca="1">IF($TM70=0,0,INDIRECT(TQ$203&amp;ROW())*TQ$205)</f>
        <v>0</v>
      </c>
      <c r="TR70" s="707" cm="1">
        <f t="array" aca="1" ref="TR70" ca="1">INDIRECT(TR$203&amp;ROW())*TR$205</f>
        <v>0</v>
      </c>
      <c r="TS70" s="707" cm="1">
        <f t="array" aca="1" ref="TS70" ca="1">IF($TR70=0,0,INDIRECT(TS$203&amp;ROW())*TS$205)</f>
        <v>0</v>
      </c>
      <c r="TT70" s="707" cm="1">
        <f t="array" aca="1" ref="TT70" ca="1">IF($TR70=0,0,INDIRECT(TT$203&amp;ROW())*TT$205)</f>
        <v>0</v>
      </c>
      <c r="TU70" s="707" cm="1">
        <f t="array" aca="1" ref="TU70" ca="1">INDIRECT(TU$203&amp;ROW())*TU$205</f>
        <v>0</v>
      </c>
      <c r="TV70" s="707" cm="1">
        <f t="array" aca="1" ref="TV70" ca="1">INDIRECT(TV$203&amp;ROW())*TV$205</f>
        <v>0</v>
      </c>
      <c r="TW70" s="707" cm="1">
        <f t="array" aca="1" ref="TW70" ca="1">INDIRECT(TW$203&amp;ROW())*TW$205</f>
        <v>0</v>
      </c>
      <c r="TX70" s="707" cm="1">
        <f t="array" aca="1" ref="TX70" ca="1">INDIRECT(TX$203&amp;ROW())*TX$205</f>
        <v>2</v>
      </c>
      <c r="TY70" s="707" cm="1">
        <f t="array" aca="1" ref="TY70" ca="1">INDIRECT(TY$203&amp;ROW())*TY$205</f>
        <v>0</v>
      </c>
      <c r="TZ70" s="707" cm="1">
        <f t="array" aca="1" ref="TZ70" ca="1">INDIRECT(TZ$203&amp;ROW())*TZ$205</f>
        <v>2</v>
      </c>
      <c r="UA70" s="707" cm="1">
        <f t="array" aca="1" ref="UA70" ca="1">INDIRECT(UA$203&amp;ROW())*UA$205</f>
        <v>0</v>
      </c>
      <c r="UB70" s="707" cm="1">
        <f t="array" aca="1" ref="UB70" ca="1">INDIRECT(UB$203&amp;ROW())*UB$205</f>
        <v>0</v>
      </c>
      <c r="UC70" s="707" cm="1">
        <f t="array" aca="1" ref="UC70" ca="1">INDIRECT(UC$203&amp;ROW())*UC$205</f>
        <v>1</v>
      </c>
      <c r="UD70" s="707" cm="1">
        <f t="array" aca="1" ref="UD70" ca="1">INDIRECT(UD$203&amp;ROW())*UD$205</f>
        <v>1</v>
      </c>
      <c r="UE70" s="707" cm="1">
        <f t="array" aca="1" ref="UE70" ca="1">INDIRECT(UE$203&amp;ROW())*UE$205</f>
        <v>2</v>
      </c>
      <c r="UF70" s="707" cm="1">
        <f t="array" aca="1" ref="UF70" ca="1">INDIRECT(UF$203&amp;ROW())*UF$205</f>
        <v>1</v>
      </c>
      <c r="UG70" s="696" cm="1">
        <f t="array" aca="1" ref="UG70" ca="1">IF(INDIRECT(UG$203&amp;ROW())="-",0,INDIRECT(UG$203&amp;ROW())*UG$205)</f>
        <v>0.55200000000000005</v>
      </c>
      <c r="UH70" s="707" cm="1">
        <f t="array" aca="1" ref="UH70" ca="1">INDIRECT(UH$203&amp;ROW())*UH$205</f>
        <v>2</v>
      </c>
      <c r="UI70" s="707" cm="1">
        <f t="array" aca="1" ref="UI70" ca="1">INDIRECT(UI$203&amp;ROW())*UI$205</f>
        <v>1</v>
      </c>
      <c r="UJ70" s="707" cm="1">
        <f t="array" aca="1" ref="UJ70" ca="1">INDIRECT(UJ$203&amp;ROW())*UJ$205</f>
        <v>1</v>
      </c>
      <c r="UM70" s="606" t="s">
        <v>4271</v>
      </c>
      <c r="UN70" s="616">
        <f t="shared" ca="1" si="185"/>
        <v>-0.97111609266078391</v>
      </c>
      <c r="UO70" s="616">
        <f t="shared" ca="1" si="185"/>
        <v>-0.6225347970107441</v>
      </c>
      <c r="UP70" s="616">
        <f t="shared" ca="1" si="185"/>
        <v>-0.88618201963763954</v>
      </c>
      <c r="UQ70" s="616">
        <f t="shared" ca="1" si="185"/>
        <v>0.29355872991449461</v>
      </c>
      <c r="UR70" s="616">
        <f t="shared" ca="1" si="185"/>
        <v>0.12190361681987209</v>
      </c>
      <c r="US70" s="616">
        <f t="shared" ca="1" si="185"/>
        <v>0.41305213694811815</v>
      </c>
      <c r="UT70" s="616">
        <f t="shared" ca="1" si="185"/>
        <v>0.30690415393182785</v>
      </c>
      <c r="UU70" s="616">
        <f t="shared" ca="1" si="185"/>
        <v>0.53359975015917405</v>
      </c>
      <c r="UV70" s="616">
        <f t="shared" ca="1" si="185"/>
        <v>0.44410973870643028</v>
      </c>
      <c r="UW70" s="616">
        <f t="shared" ca="1" si="185"/>
        <v>0.6421874155054268</v>
      </c>
      <c r="UX70" s="616">
        <f t="shared" ca="1" si="185"/>
        <v>0.28247365722383649</v>
      </c>
      <c r="UY70" s="616">
        <f t="shared" ca="1" si="185"/>
        <v>1.5108379627063613</v>
      </c>
      <c r="UZ70" s="616">
        <f t="shared" ca="1" si="185"/>
        <v>-0.80238258590915801</v>
      </c>
      <c r="VA70" s="616">
        <f t="shared" ca="1" si="185"/>
        <v>-0.24504288364067517</v>
      </c>
      <c r="VB70" s="616">
        <f t="shared" ca="1" si="185"/>
        <v>-0.76400504167427041</v>
      </c>
      <c r="VC70" s="616">
        <f t="shared" ca="1" si="171"/>
        <v>-0.20074342161703254</v>
      </c>
      <c r="VD70" s="616">
        <f t="shared" ca="1" si="171"/>
        <v>0.85304819841956248</v>
      </c>
      <c r="VE70" s="616">
        <f t="shared" ca="1" si="171"/>
        <v>3.9909080070471406E-2</v>
      </c>
      <c r="VF70" s="616">
        <f t="shared" ca="1" si="171"/>
        <v>0.95807256683723563</v>
      </c>
      <c r="VG70" s="616">
        <f t="shared" ca="1" si="171"/>
        <v>1.2788179585372306</v>
      </c>
      <c r="VH70" s="616">
        <f t="shared" ca="1" si="171"/>
        <v>-0.12784420028857393</v>
      </c>
      <c r="VI70" s="616">
        <f t="shared" ca="1" si="171"/>
        <v>-0.26088400443899623</v>
      </c>
      <c r="VJ70" s="616">
        <f t="shared" ca="1" si="171"/>
        <v>1.1038721171937993</v>
      </c>
      <c r="VK70" s="616">
        <f t="shared" ca="1" si="171"/>
        <v>-0.49937453713488217</v>
      </c>
      <c r="VL70" s="616">
        <f t="shared" ca="1" si="171"/>
        <v>-0.83864555511817418</v>
      </c>
      <c r="VM70" s="616">
        <f t="shared" ca="1" si="171"/>
        <v>-0.57201237404204519</v>
      </c>
      <c r="VN70" s="616">
        <f t="shared" ca="1" si="171"/>
        <v>-0.62639799545694341</v>
      </c>
      <c r="VO70" s="616">
        <f t="shared" ca="1" si="171"/>
        <v>-0.42150866262694142</v>
      </c>
      <c r="VP70" s="616">
        <f t="shared" ca="1" si="171"/>
        <v>-0.46221149066820022</v>
      </c>
      <c r="VQ70" s="616">
        <f t="shared" ca="1" si="171"/>
        <v>-0.77889442244162177</v>
      </c>
      <c r="VR70" s="616">
        <f t="shared" ca="1" si="110"/>
        <v>-0.64202286734458469</v>
      </c>
      <c r="VS70" s="616">
        <f t="shared" ca="1" si="107"/>
        <v>-0.40481357988865657</v>
      </c>
      <c r="VT70" s="616">
        <f t="shared" ca="1" si="107"/>
        <v>-0.3878135405833677</v>
      </c>
      <c r="VU70" s="616">
        <f t="shared" ca="1" si="107"/>
        <v>-0.82130507758946303</v>
      </c>
      <c r="VV70" s="616">
        <f t="shared" ca="1" si="107"/>
        <v>-0.64337789451099625</v>
      </c>
      <c r="VW70" s="616">
        <f t="shared" ca="1" si="107"/>
        <v>-0.3119461967162912</v>
      </c>
      <c r="VX70" s="616">
        <f t="shared" ca="1" si="107"/>
        <v>-0.78524029103755877</v>
      </c>
      <c r="VY70" s="616">
        <f t="shared" ca="1" si="107"/>
        <v>0.70583605694264007</v>
      </c>
      <c r="VZ70" s="616">
        <f t="shared" ca="1" si="107"/>
        <v>-1.5555141459162816</v>
      </c>
      <c r="WA70" s="616">
        <f t="shared" ca="1" si="107"/>
        <v>-1.1483025824394326</v>
      </c>
      <c r="WB70" s="616">
        <f t="shared" ca="1" si="107"/>
        <v>0.33435322352896929</v>
      </c>
      <c r="WC70" s="616">
        <f t="shared" ca="1" si="107"/>
        <v>0.47817673461028487</v>
      </c>
      <c r="WD70" s="616">
        <f t="shared" ca="1" si="104"/>
        <v>0.30785317554274461</v>
      </c>
      <c r="WE70" s="616">
        <f t="shared" ca="1" si="104"/>
        <v>-0.51774030365192614</v>
      </c>
      <c r="WF70" s="616">
        <f t="shared" ca="1" si="104"/>
        <v>-0.69940477400369605</v>
      </c>
      <c r="WG70" s="616">
        <f t="shared" ca="1" si="104"/>
        <v>1.1042161560551988</v>
      </c>
      <c r="WH70" s="616">
        <f t="shared" ca="1" si="104"/>
        <v>0.91987607881584121</v>
      </c>
      <c r="WI70" s="627">
        <f t="shared" ca="1" si="76"/>
        <v>4.1395454214471238E-2</v>
      </c>
      <c r="WL70" s="606" t="s">
        <v>4271</v>
      </c>
      <c r="WM70" s="700" t="str">
        <f t="shared" ca="1" si="172"/>
        <v>C</v>
      </c>
      <c r="WN70" s="479">
        <f t="shared" ca="1" si="173"/>
        <v>0.4937644417456003</v>
      </c>
      <c r="WO70" s="495">
        <f t="shared" ca="1" si="159"/>
        <v>0.59131824537220001</v>
      </c>
      <c r="WP70" s="458">
        <f t="shared" ca="1" si="159"/>
        <v>0.74323347878714663</v>
      </c>
      <c r="WQ70" s="458">
        <f t="shared" ca="1" si="159"/>
        <v>0.19695300511437083</v>
      </c>
      <c r="WR70" s="459">
        <f t="shared" ca="1" si="159"/>
        <v>0.44355303770868371</v>
      </c>
      <c r="WS70" s="495">
        <f t="shared" ca="1" si="174"/>
        <v>-8.207156482993147E-2</v>
      </c>
      <c r="WT70" s="458">
        <f t="shared" ca="1" si="175"/>
        <v>0.44134270323200281</v>
      </c>
      <c r="WU70" s="458">
        <f t="shared" ca="1" si="176"/>
        <v>-0.40851683232766517</v>
      </c>
      <c r="WV70" s="459">
        <f t="shared" ca="1" si="177"/>
        <v>-0.22850357081799891</v>
      </c>
      <c r="WW70" s="484">
        <f t="shared" ca="1" si="186"/>
        <v>-0.7262006140917342</v>
      </c>
      <c r="WX70" s="484">
        <f t="shared" ca="1" si="186"/>
        <v>-0.37545073607717977</v>
      </c>
      <c r="WY70" s="484">
        <f t="shared" ca="1" si="186"/>
        <v>-0.64522912849816527</v>
      </c>
      <c r="WZ70" s="484">
        <f t="shared" ca="1" si="186"/>
        <v>0.10559307515024371</v>
      </c>
      <c r="XA70" s="484">
        <f t="shared" ca="1" si="186"/>
        <v>6.4328538595846502E-2</v>
      </c>
      <c r="XB70" s="484">
        <f t="shared" ca="1" si="186"/>
        <v>0.21821544394969081</v>
      </c>
      <c r="XC70" s="484">
        <f t="shared" ca="1" si="186"/>
        <v>0.14467461816346364</v>
      </c>
      <c r="XD70" s="484">
        <f t="shared" ca="1" si="186"/>
        <v>0.27368331185664035</v>
      </c>
      <c r="XE70" s="484">
        <f t="shared" ca="1" si="186"/>
        <v>0.21801347073098662</v>
      </c>
      <c r="XF70" s="484">
        <f t="shared" ca="1" si="186"/>
        <v>0.41324760187774212</v>
      </c>
      <c r="XG70" s="484">
        <f t="shared" ca="1" si="186"/>
        <v>0.1145148206385433</v>
      </c>
      <c r="XH70" s="484">
        <f t="shared" ca="1" si="186"/>
        <v>0.76267100357417117</v>
      </c>
      <c r="XI70" s="484">
        <f t="shared" ca="1" si="186"/>
        <v>-0.56078518929191046</v>
      </c>
      <c r="XJ70" s="484">
        <f t="shared" ca="1" si="186"/>
        <v>-0.17390693451978717</v>
      </c>
      <c r="XK70" s="484">
        <f t="shared" ca="1" si="186"/>
        <v>-0.54267278110123429</v>
      </c>
      <c r="XL70" s="484">
        <f t="shared" ca="1" si="178"/>
        <v>-0.17733673865648655</v>
      </c>
      <c r="XM70" s="484">
        <f t="shared" ca="1" si="116"/>
        <v>0.64336895124803395</v>
      </c>
      <c r="XN70" s="484">
        <f t="shared" ca="1" si="116"/>
        <v>2.7828601533139714E-2</v>
      </c>
      <c r="XO70" s="484">
        <f t="shared" ca="1" si="116"/>
        <v>0.70341687857189839</v>
      </c>
      <c r="XP70" s="484">
        <f t="shared" ca="1" si="116"/>
        <v>0.81844349346382761</v>
      </c>
      <c r="XQ70" s="484">
        <f t="shared" ca="1" si="116"/>
        <v>-8.50675308720171E-2</v>
      </c>
      <c r="XR70" s="484">
        <f t="shared" ca="1" si="116"/>
        <v>-0.22827350388412171</v>
      </c>
      <c r="XS70" s="484">
        <f t="shared" ca="1" si="116"/>
        <v>0.68108909630857417</v>
      </c>
      <c r="XT70" s="484">
        <f t="shared" ca="1" si="116"/>
        <v>-0.30327015640201394</v>
      </c>
      <c r="XU70" s="484">
        <f t="shared" ca="1" si="116"/>
        <v>-0.63720289277878872</v>
      </c>
      <c r="XV70" s="484">
        <f t="shared" ca="1" si="116"/>
        <v>-0.30179372854458303</v>
      </c>
      <c r="XW70" s="484">
        <f t="shared" ca="1" si="116"/>
        <v>-0.40427726626791127</v>
      </c>
      <c r="XX70" s="484">
        <f t="shared" ca="1" si="116"/>
        <v>-0.20379943838012618</v>
      </c>
      <c r="XY70" s="484">
        <f t="shared" ca="1" si="116"/>
        <v>-0.24303080179333969</v>
      </c>
      <c r="XZ70" s="484">
        <f t="shared" ca="1" si="116"/>
        <v>-0.56968338057380219</v>
      </c>
      <c r="YA70" s="484">
        <f t="shared" ca="1" si="111"/>
        <v>-0.43779539324227229</v>
      </c>
      <c r="YB70" s="484">
        <f t="shared" ca="1" si="108"/>
        <v>-0.21272953623148902</v>
      </c>
      <c r="YC70" s="484">
        <f t="shared" ca="1" si="108"/>
        <v>-0.17304240180829866</v>
      </c>
      <c r="YD70" s="484">
        <f t="shared" ca="1" si="108"/>
        <v>-0.6068623218308542</v>
      </c>
      <c r="YE70" s="484">
        <f t="shared" ca="1" si="108"/>
        <v>-0.46342509741627064</v>
      </c>
      <c r="YF70" s="484">
        <f t="shared" ca="1" si="108"/>
        <v>-0.18401706144294017</v>
      </c>
      <c r="YG70" s="484">
        <f t="shared" ca="1" si="108"/>
        <v>-0.54699838673676349</v>
      </c>
      <c r="YH70" s="484">
        <f t="shared" ca="1" si="108"/>
        <v>0.3761400347447329</v>
      </c>
      <c r="YI70" s="484">
        <f t="shared" ca="1" si="108"/>
        <v>-0.91106463526316606</v>
      </c>
      <c r="YJ70" s="484">
        <f t="shared" ca="1" si="108"/>
        <v>-0.6812879221613154</v>
      </c>
      <c r="YK70" s="484">
        <f t="shared" ca="1" si="108"/>
        <v>5.8277766861099353E-2</v>
      </c>
      <c r="YL70" s="484">
        <f t="shared" ca="1" si="108"/>
        <v>0.15139075417761619</v>
      </c>
      <c r="YM70" s="484">
        <f t="shared" ca="1" si="105"/>
        <v>0.24575919003577301</v>
      </c>
      <c r="YN70" s="484">
        <f t="shared" ca="1" si="105"/>
        <v>-0.3691488365038233</v>
      </c>
      <c r="YO70" s="484">
        <f t="shared" ca="1" si="105"/>
        <v>-0.42950447171566974</v>
      </c>
      <c r="YP70" s="484">
        <f t="shared" ca="1" si="105"/>
        <v>0.58832636794620996</v>
      </c>
      <c r="YQ70" s="484">
        <f t="shared" ca="1" si="105"/>
        <v>0.66635823149419537</v>
      </c>
      <c r="YR70" s="484">
        <f t="shared" ca="1" si="79"/>
        <v>3.1038311570010534E-2</v>
      </c>
      <c r="YU70" s="606" t="s">
        <v>4271</v>
      </c>
      <c r="YV70" s="700" t="str">
        <f t="shared" ca="1" si="160"/>
        <v>B</v>
      </c>
      <c r="YW70" s="479">
        <f t="shared" ca="1" si="179"/>
        <v>0.59572096871180591</v>
      </c>
      <c r="YX70" s="495">
        <f t="shared" ca="1" si="161"/>
        <v>0.74542003191374651</v>
      </c>
      <c r="YY70" s="458">
        <f t="shared" ca="1" si="161"/>
        <v>0.73160442705459583</v>
      </c>
      <c r="YZ70" s="458">
        <f t="shared" ca="1" si="161"/>
        <v>0.1595287284368343</v>
      </c>
      <c r="ZA70" s="459">
        <f t="shared" ca="1" si="161"/>
        <v>0.74633068744204711</v>
      </c>
      <c r="ZB70" s="495">
        <f t="shared" ca="1" si="180"/>
        <v>9.0110006383564575E-2</v>
      </c>
      <c r="ZC70" s="458">
        <f t="shared" ca="1" si="181"/>
        <v>0.43293637381962274</v>
      </c>
      <c r="ZD70" s="458">
        <f t="shared" ca="1" si="182"/>
        <v>-0.35129299535414238</v>
      </c>
      <c r="ZE70" s="459">
        <f t="shared" ca="1" si="183"/>
        <v>0.20747981354903272</v>
      </c>
      <c r="ZF70" s="484">
        <f t="shared" ca="1" si="187"/>
        <v>-3.2485432480444082E-2</v>
      </c>
      <c r="ZG70" s="484">
        <f t="shared" ca="1" si="187"/>
        <v>-7.9385408814590788E-2</v>
      </c>
      <c r="ZH70" s="484">
        <f t="shared" ca="1" si="187"/>
        <v>-6.6861590023482048E-2</v>
      </c>
      <c r="ZI70" s="484">
        <f t="shared" ca="1" si="187"/>
        <v>2.1988880583922777E-2</v>
      </c>
      <c r="ZJ70" s="484">
        <f t="shared" ca="1" si="187"/>
        <v>1.0659583188508518E-2</v>
      </c>
      <c r="ZK70" s="484">
        <f t="shared" ca="1" si="187"/>
        <v>7.3425809550013654E-2</v>
      </c>
      <c r="ZL70" s="484">
        <f t="shared" ca="1" si="187"/>
        <v>2.4672875513209128E-2</v>
      </c>
      <c r="ZM70" s="484">
        <f t="shared" ca="1" si="187"/>
        <v>9.4446117703140112E-2</v>
      </c>
      <c r="ZN70" s="484">
        <f t="shared" ca="1" si="187"/>
        <v>8.9770705925095284E-2</v>
      </c>
      <c r="ZO70" s="484">
        <f t="shared" ca="1" si="187"/>
        <v>2.8984588520071332E-2</v>
      </c>
      <c r="ZP70" s="484">
        <f t="shared" ca="1" si="187"/>
        <v>2.6000050859821721E-2</v>
      </c>
      <c r="ZQ70" s="484">
        <f t="shared" ca="1" si="187"/>
        <v>2.5821286544858647E-2</v>
      </c>
      <c r="ZR70" s="484">
        <f t="shared" ca="1" si="187"/>
        <v>-4.5981105838852197E-2</v>
      </c>
      <c r="ZS70" s="484">
        <f t="shared" ca="1" si="187"/>
        <v>-2.0561209025751349E-2</v>
      </c>
      <c r="ZT70" s="484">
        <f t="shared" ca="1" si="187"/>
        <v>-2.7291061507312073E-2</v>
      </c>
      <c r="ZU70" s="484">
        <f t="shared" ca="1" si="184"/>
        <v>-1.2704858386645524E-2</v>
      </c>
      <c r="ZV70" s="484">
        <f t="shared" ca="1" si="118"/>
        <v>4.5270410067628573E-2</v>
      </c>
      <c r="ZW70" s="484">
        <f t="shared" ca="1" si="118"/>
        <v>5.5175234891583769E-3</v>
      </c>
      <c r="ZX70" s="484">
        <f t="shared" ca="1" si="118"/>
        <v>2.7969817598544739E-2</v>
      </c>
      <c r="ZY70" s="484">
        <f t="shared" ca="1" si="118"/>
        <v>0.13772471860952887</v>
      </c>
      <c r="ZZ70" s="484">
        <f t="shared" ca="1" si="118"/>
        <v>-7.8155783354792625E-3</v>
      </c>
      <c r="AAA70" s="484">
        <f t="shared" ca="1" si="118"/>
        <v>-1.5763028667981197E-2</v>
      </c>
      <c r="AAB70" s="484">
        <f t="shared" ca="1" si="118"/>
        <v>0.12431811823163672</v>
      </c>
      <c r="AAC70" s="484">
        <f t="shared" ca="1" si="118"/>
        <v>-7.4874871608304394E-3</v>
      </c>
      <c r="AAD70" s="484">
        <f t="shared" ca="1" si="118"/>
        <v>-7.8682240113631882E-2</v>
      </c>
      <c r="AAE70" s="484">
        <f t="shared" ca="1" si="118"/>
        <v>-4.0219644611828483E-2</v>
      </c>
      <c r="AAF70" s="484">
        <f t="shared" ca="1" si="118"/>
        <v>-6.120902348854227E-2</v>
      </c>
      <c r="AAG70" s="484">
        <f t="shared" ca="1" si="118"/>
        <v>-4.3018323338477257E-2</v>
      </c>
      <c r="AAH70" s="484">
        <f t="shared" ca="1" si="118"/>
        <v>-3.8008707897835295E-2</v>
      </c>
      <c r="AAI70" s="484">
        <f t="shared" ca="1" si="118"/>
        <v>-6.0338538063910964E-2</v>
      </c>
      <c r="AAJ70" s="484">
        <f t="shared" ca="1" si="112"/>
        <v>-5.2025335368730337E-2</v>
      </c>
      <c r="AAK70" s="484">
        <f t="shared" ca="1" si="109"/>
        <v>-3.3183772310049216E-2</v>
      </c>
      <c r="AAL70" s="484">
        <f t="shared" ca="1" si="109"/>
        <v>-1.741238539122681E-2</v>
      </c>
      <c r="AAM70" s="484">
        <f t="shared" ca="1" si="109"/>
        <v>-2.189532836791554E-2</v>
      </c>
      <c r="AAN70" s="484">
        <f t="shared" ca="1" si="109"/>
        <v>-6.1359063816095079E-2</v>
      </c>
      <c r="AAO70" s="484">
        <f t="shared" ca="1" si="109"/>
        <v>-8.7757427120618361E-3</v>
      </c>
      <c r="AAP70" s="484">
        <f t="shared" ca="1" si="109"/>
        <v>-2.8906649957960041E-2</v>
      </c>
      <c r="AAQ70" s="484">
        <f t="shared" ca="1" si="109"/>
        <v>7.2202153341576855E-2</v>
      </c>
      <c r="AAR70" s="484">
        <f t="shared" ca="1" si="109"/>
        <v>-3.6651122693945694E-2</v>
      </c>
      <c r="AAS70" s="484">
        <f t="shared" ca="1" si="109"/>
        <v>-3.1171595822786675E-2</v>
      </c>
      <c r="AAT70" s="484">
        <f t="shared" ca="1" si="109"/>
        <v>0.1027465411596778</v>
      </c>
      <c r="AAU70" s="484">
        <f t="shared" ca="1" si="109"/>
        <v>0.12363824729832018</v>
      </c>
      <c r="AAV70" s="484">
        <f t="shared" ca="1" si="106"/>
        <v>2.0354908169117208E-2</v>
      </c>
      <c r="AAW70" s="484">
        <f t="shared" ca="1" si="106"/>
        <v>-1.9355163104492604E-2</v>
      </c>
      <c r="AAX70" s="484">
        <f t="shared" ca="1" si="106"/>
        <v>-5.5029207939105713E-2</v>
      </c>
      <c r="AAY70" s="484">
        <f t="shared" ca="1" si="106"/>
        <v>0.13484625623176977</v>
      </c>
      <c r="AAZ70" s="484">
        <f t="shared" ca="1" si="106"/>
        <v>0.10083451386486998</v>
      </c>
      <c r="ABA70" s="484">
        <f t="shared" ca="1" si="82"/>
        <v>4.4006453020353714E-3</v>
      </c>
    </row>
    <row r="71" spans="1:729" ht="15" customHeight="1" x14ac:dyDescent="0.35">
      <c r="A71" s="498">
        <v>69</v>
      </c>
      <c r="B71" s="628"/>
      <c r="C71" s="606" t="s">
        <v>4314</v>
      </c>
      <c r="D71" s="629">
        <v>324</v>
      </c>
      <c r="E71" s="630" t="s">
        <v>4315</v>
      </c>
      <c r="F71" s="631" t="s">
        <v>1182</v>
      </c>
      <c r="G71" s="632">
        <v>13132.791999999999</v>
      </c>
      <c r="H71" s="504">
        <v>12137.404843484728</v>
      </c>
      <c r="I71" s="505">
        <v>950</v>
      </c>
      <c r="J71" s="515" t="s">
        <v>4316</v>
      </c>
      <c r="K71" s="507">
        <v>1</v>
      </c>
      <c r="L71" s="603" t="s">
        <v>4317</v>
      </c>
      <c r="M71" s="817">
        <v>183</v>
      </c>
      <c r="N71" s="818">
        <v>0.25919999999999999</v>
      </c>
      <c r="O71" s="819">
        <v>0.21759999999999999</v>
      </c>
      <c r="P71" s="820">
        <v>0.30080000000000001</v>
      </c>
      <c r="Q71" s="821">
        <v>0.2591</v>
      </c>
      <c r="R71" s="818">
        <v>0.3095</v>
      </c>
      <c r="S71" s="822">
        <v>0.23480000000000001</v>
      </c>
      <c r="T71" s="822">
        <v>0.3125</v>
      </c>
      <c r="U71" s="822">
        <v>8.6959999999999996E-2</v>
      </c>
      <c r="V71" s="822">
        <v>0</v>
      </c>
      <c r="W71" s="656" t="s">
        <v>4318</v>
      </c>
      <c r="X71" s="516" t="s">
        <v>2996</v>
      </c>
      <c r="Y71" s="517">
        <v>2</v>
      </c>
      <c r="Z71" s="517">
        <v>3</v>
      </c>
      <c r="AA71" s="519" t="s">
        <v>4319</v>
      </c>
      <c r="AB71" s="520">
        <v>2016</v>
      </c>
      <c r="AC71" s="576">
        <v>0</v>
      </c>
      <c r="AD71" s="575" t="s">
        <v>1188</v>
      </c>
      <c r="AE71" s="817">
        <v>0</v>
      </c>
      <c r="AF71" s="634" t="s">
        <v>1188</v>
      </c>
      <c r="AG71" s="635" t="s">
        <v>1188</v>
      </c>
      <c r="AH71" s="636" t="s">
        <v>1188</v>
      </c>
      <c r="AI71" s="636" t="s">
        <v>1188</v>
      </c>
      <c r="AJ71" s="636" t="s">
        <v>1188</v>
      </c>
      <c r="AK71" s="637" t="s">
        <v>1188</v>
      </c>
      <c r="AL71" s="638" t="s">
        <v>1188</v>
      </c>
      <c r="AM71" s="639" t="s">
        <v>1188</v>
      </c>
      <c r="AN71" s="636" t="s">
        <v>1188</v>
      </c>
      <c r="AO71" s="636" t="s">
        <v>1188</v>
      </c>
      <c r="AP71" s="636" t="s">
        <v>1188</v>
      </c>
      <c r="AQ71" s="636" t="s">
        <v>1188</v>
      </c>
      <c r="AR71" s="636" t="s">
        <v>1188</v>
      </c>
      <c r="AS71" s="636" t="s">
        <v>1188</v>
      </c>
      <c r="AT71" s="636" t="s">
        <v>1188</v>
      </c>
      <c r="AU71" s="640" t="s">
        <v>1188</v>
      </c>
      <c r="AV71" s="904" t="s">
        <v>4320</v>
      </c>
      <c r="AW71" s="796" t="s">
        <v>2513</v>
      </c>
      <c r="AX71" s="843">
        <v>2</v>
      </c>
      <c r="AY71" s="837" t="s">
        <v>4321</v>
      </c>
      <c r="AZ71" s="769">
        <v>1</v>
      </c>
      <c r="BA71" s="905" t="s">
        <v>4322</v>
      </c>
      <c r="BB71" s="727" t="s">
        <v>1605</v>
      </c>
      <c r="BC71" s="906" t="s">
        <v>4323</v>
      </c>
      <c r="BD71" s="727" t="s">
        <v>1195</v>
      </c>
      <c r="BE71" s="727" t="s">
        <v>1317</v>
      </c>
      <c r="BF71" s="727">
        <v>3</v>
      </c>
      <c r="BG71" s="727">
        <v>2012</v>
      </c>
      <c r="BH71" s="727" t="s">
        <v>1195</v>
      </c>
      <c r="BI71" s="727">
        <v>1</v>
      </c>
      <c r="BJ71" s="727">
        <v>2</v>
      </c>
      <c r="BK71" s="727" t="s">
        <v>1256</v>
      </c>
      <c r="BL71" s="727" t="s">
        <v>1257</v>
      </c>
      <c r="BM71" s="859" t="s">
        <v>4324</v>
      </c>
      <c r="BN71" s="647">
        <v>1958</v>
      </c>
      <c r="BO71" s="798" t="s">
        <v>4325</v>
      </c>
      <c r="BP71" s="647">
        <v>2013</v>
      </c>
      <c r="BQ71" s="647">
        <v>2</v>
      </c>
      <c r="BR71" s="647">
        <v>2</v>
      </c>
      <c r="BS71" s="647" t="s">
        <v>1188</v>
      </c>
      <c r="BT71" s="647" t="s">
        <v>1188</v>
      </c>
      <c r="BU71" s="647" t="s">
        <v>1188</v>
      </c>
      <c r="BV71" s="648" t="s">
        <v>1188</v>
      </c>
      <c r="BW71" s="859" t="s">
        <v>4326</v>
      </c>
      <c r="BX71" s="650">
        <v>1990</v>
      </c>
      <c r="BY71" s="647" t="s">
        <v>1188</v>
      </c>
      <c r="BZ71" s="651" t="s">
        <v>2109</v>
      </c>
      <c r="CA71" s="647">
        <v>0</v>
      </c>
      <c r="CB71" s="647" t="s">
        <v>1188</v>
      </c>
      <c r="CC71" s="651" t="s">
        <v>1188</v>
      </c>
      <c r="CD71" s="652" t="s">
        <v>1188</v>
      </c>
      <c r="CE71" s="647">
        <v>0</v>
      </c>
      <c r="CF71" s="647">
        <v>1</v>
      </c>
      <c r="CG71" s="633" t="s">
        <v>4327</v>
      </c>
      <c r="CH71" s="647">
        <v>1990</v>
      </c>
      <c r="CI71" s="647">
        <v>1991</v>
      </c>
      <c r="CJ71" s="647">
        <v>3</v>
      </c>
      <c r="CK71" s="651" t="s">
        <v>2111</v>
      </c>
      <c r="CL71" s="651" t="s">
        <v>1208</v>
      </c>
      <c r="CM71" s="647">
        <v>2</v>
      </c>
      <c r="CN71" s="647" t="s">
        <v>2112</v>
      </c>
      <c r="CO71" s="798" t="s">
        <v>4328</v>
      </c>
      <c r="CP71" s="647">
        <v>2007</v>
      </c>
      <c r="CQ71" s="647">
        <v>3</v>
      </c>
      <c r="CR71" s="650">
        <v>2</v>
      </c>
      <c r="CS71" s="676" t="s">
        <v>1188</v>
      </c>
      <c r="CT71" s="647" t="s">
        <v>1188</v>
      </c>
      <c r="CU71" s="648">
        <v>0</v>
      </c>
      <c r="CV71" s="676" t="s">
        <v>1188</v>
      </c>
      <c r="CW71" s="647" t="s">
        <v>1188</v>
      </c>
      <c r="CX71" s="657">
        <v>0</v>
      </c>
      <c r="CY71" s="918" t="s">
        <v>1188</v>
      </c>
      <c r="CZ71" s="647" t="s">
        <v>1188</v>
      </c>
      <c r="DA71" s="657">
        <v>0</v>
      </c>
      <c r="DB71" s="723">
        <v>105756</v>
      </c>
      <c r="DC71" s="753">
        <v>2</v>
      </c>
      <c r="DD71" s="659" t="s">
        <v>4329</v>
      </c>
      <c r="DE71" s="648">
        <v>2014</v>
      </c>
      <c r="DF71" s="854" t="s">
        <v>755</v>
      </c>
      <c r="DG71" s="855" t="s">
        <v>4330</v>
      </c>
      <c r="DH71" s="852">
        <v>1</v>
      </c>
      <c r="DI71" s="856" t="s">
        <v>1262</v>
      </c>
      <c r="DJ71" s="730" t="s">
        <v>4331</v>
      </c>
      <c r="DK71" s="850" t="s">
        <v>1188</v>
      </c>
      <c r="DL71" s="850">
        <v>2</v>
      </c>
      <c r="DM71" s="851">
        <v>2</v>
      </c>
      <c r="DN71" s="854" t="s">
        <v>755</v>
      </c>
      <c r="DO71" s="855" t="s">
        <v>4330</v>
      </c>
      <c r="DP71" s="663">
        <v>1</v>
      </c>
      <c r="DQ71" s="642" t="s">
        <v>1262</v>
      </c>
      <c r="DR71" s="730" t="s">
        <v>4331</v>
      </c>
      <c r="DS71" s="850" t="s">
        <v>1188</v>
      </c>
      <c r="DT71" s="850">
        <v>2</v>
      </c>
      <c r="DU71" s="851">
        <v>2</v>
      </c>
      <c r="DV71" s="651" t="s">
        <v>4332</v>
      </c>
      <c r="DW71" s="860" t="s">
        <v>4333</v>
      </c>
      <c r="DX71" s="647" t="s">
        <v>1188</v>
      </c>
      <c r="DY71" s="647">
        <v>1</v>
      </c>
      <c r="DZ71" s="650">
        <v>0</v>
      </c>
      <c r="EA71" s="807" t="s">
        <v>1188</v>
      </c>
      <c r="EB71" s="842" t="s">
        <v>1190</v>
      </c>
      <c r="EC71" s="647">
        <v>2</v>
      </c>
      <c r="ED71" s="668" t="s">
        <v>1453</v>
      </c>
      <c r="EE71" s="647">
        <v>2003</v>
      </c>
      <c r="EF71" s="647">
        <v>3</v>
      </c>
      <c r="EG71" s="650" t="s">
        <v>1220</v>
      </c>
      <c r="EH71" s="648">
        <v>4</v>
      </c>
      <c r="EI71" s="551" t="s">
        <v>4334</v>
      </c>
      <c r="EJ71" s="651" t="s">
        <v>4335</v>
      </c>
      <c r="EK71" s="647" t="s">
        <v>1188</v>
      </c>
      <c r="EL71" s="647" t="s">
        <v>1188</v>
      </c>
      <c r="EM71" s="812">
        <v>43525</v>
      </c>
      <c r="EN71" s="647" t="s">
        <v>1188</v>
      </c>
      <c r="EO71" s="670" t="s">
        <v>1188</v>
      </c>
      <c r="EP71" s="556">
        <v>0</v>
      </c>
      <c r="EQ71" s="556" t="s">
        <v>1188</v>
      </c>
      <c r="ER71" s="651" t="s">
        <v>1188</v>
      </c>
      <c r="ES71" s="556" t="s">
        <v>1188</v>
      </c>
      <c r="ET71" s="556">
        <v>0</v>
      </c>
      <c r="EU71" s="671">
        <v>0</v>
      </c>
      <c r="EV71" s="672"/>
      <c r="EW71" s="673"/>
      <c r="EX71" s="674"/>
      <c r="EY71" s="631" t="s">
        <v>1416</v>
      </c>
      <c r="EZ71" s="727" t="s">
        <v>1188</v>
      </c>
      <c r="FA71" s="675"/>
      <c r="FB71" s="648">
        <v>0</v>
      </c>
      <c r="FC71" s="676"/>
      <c r="FD71" s="647"/>
      <c r="FE71" s="648"/>
      <c r="FF71" s="652" t="s">
        <v>1225</v>
      </c>
      <c r="FG71" s="563" t="s">
        <v>1226</v>
      </c>
      <c r="FH71" s="631" t="str">
        <f t="shared" si="119"/>
        <v>D</v>
      </c>
      <c r="FI71" s="677">
        <f t="shared" si="120"/>
        <v>0.26666666666666666</v>
      </c>
      <c r="FJ71" s="678">
        <f t="shared" si="121"/>
        <v>0.8</v>
      </c>
      <c r="FK71" s="679">
        <f t="shared" si="122"/>
        <v>0</v>
      </c>
      <c r="FL71" s="680">
        <f t="shared" si="123"/>
        <v>0</v>
      </c>
      <c r="FM71" s="681">
        <v>0</v>
      </c>
      <c r="FN71" s="574" t="s">
        <v>1188</v>
      </c>
      <c r="FO71" s="470" t="s">
        <v>1188</v>
      </c>
      <c r="FP71" s="470" t="s">
        <v>1188</v>
      </c>
      <c r="FQ71" s="430">
        <v>0</v>
      </c>
      <c r="FR71" s="682" t="s">
        <v>1188</v>
      </c>
      <c r="FS71" s="369">
        <v>0</v>
      </c>
      <c r="FT71" s="574" t="s">
        <v>1188</v>
      </c>
      <c r="FU71" s="575" t="s">
        <v>1188</v>
      </c>
      <c r="FV71" s="369">
        <v>0</v>
      </c>
      <c r="FW71" s="574" t="s">
        <v>1188</v>
      </c>
      <c r="FX71" s="575" t="s">
        <v>1188</v>
      </c>
      <c r="FY71" s="369">
        <v>0</v>
      </c>
      <c r="FZ71" s="574" t="s">
        <v>1188</v>
      </c>
      <c r="GA71" s="470" t="s">
        <v>1188</v>
      </c>
      <c r="GB71" s="575" t="s">
        <v>1188</v>
      </c>
      <c r="GC71" s="369">
        <v>0</v>
      </c>
      <c r="GD71" s="574" t="s">
        <v>1188</v>
      </c>
      <c r="GE71" s="470" t="s">
        <v>1188</v>
      </c>
      <c r="GF71" s="685" t="s">
        <v>1188</v>
      </c>
      <c r="GG71" s="734">
        <v>0</v>
      </c>
      <c r="GH71" s="574" t="s">
        <v>1188</v>
      </c>
      <c r="GI71" s="684" t="s">
        <v>1188</v>
      </c>
      <c r="GJ71" s="575" t="s">
        <v>1188</v>
      </c>
      <c r="GK71" s="369">
        <v>0</v>
      </c>
      <c r="GL71" s="683" t="s">
        <v>1456</v>
      </c>
      <c r="GM71" s="684" t="s">
        <v>1456</v>
      </c>
      <c r="GN71" s="575" t="s">
        <v>1456</v>
      </c>
      <c r="GO71" s="676">
        <v>0</v>
      </c>
      <c r="GP71" s="917" t="s">
        <v>1188</v>
      </c>
      <c r="GQ71" s="872" t="s">
        <v>1188</v>
      </c>
      <c r="GR71" s="872" t="s">
        <v>1188</v>
      </c>
      <c r="GS71" s="872" t="s">
        <v>1188</v>
      </c>
      <c r="GT71" s="873" t="s">
        <v>1188</v>
      </c>
      <c r="GU71" s="581">
        <v>0</v>
      </c>
      <c r="GV71" s="687" t="s">
        <v>1188</v>
      </c>
      <c r="GW71" s="872" t="s">
        <v>1188</v>
      </c>
      <c r="GX71" s="873" t="s">
        <v>1188</v>
      </c>
      <c r="GY71" s="874">
        <v>0</v>
      </c>
      <c r="GZ71" s="582" t="s">
        <v>1188</v>
      </c>
      <c r="HA71" s="583" t="s">
        <v>1293</v>
      </c>
      <c r="HB71" s="584">
        <v>1</v>
      </c>
      <c r="HC71" s="585">
        <v>0</v>
      </c>
      <c r="HD71" s="586" t="s">
        <v>1188</v>
      </c>
      <c r="HE71" s="690" t="s">
        <v>1188</v>
      </c>
      <c r="HF71" s="587" t="s">
        <v>1188</v>
      </c>
      <c r="HG71" s="587" t="s">
        <v>1188</v>
      </c>
      <c r="HH71" s="588">
        <v>0</v>
      </c>
      <c r="HI71" s="586" t="s">
        <v>1188</v>
      </c>
      <c r="HJ71" s="690" t="s">
        <v>1188</v>
      </c>
      <c r="HK71" s="691" t="s">
        <v>1188</v>
      </c>
      <c r="HL71" s="692">
        <v>2</v>
      </c>
      <c r="HM71" s="591" t="s">
        <v>4336</v>
      </c>
      <c r="HN71" s="592">
        <v>2010</v>
      </c>
      <c r="HO71" s="681" t="s">
        <v>1188</v>
      </c>
      <c r="HP71" s="574" t="s">
        <v>1188</v>
      </c>
      <c r="HQ71" s="472" t="str">
        <f t="shared" si="124"/>
        <v>-</v>
      </c>
      <c r="HR71" s="593" t="s">
        <v>1188</v>
      </c>
      <c r="HS71" s="574" t="s">
        <v>1188</v>
      </c>
      <c r="HT71" s="574" t="s">
        <v>1188</v>
      </c>
      <c r="HU71" s="574" t="s">
        <v>1188</v>
      </c>
      <c r="HV71" s="574" t="s">
        <v>1188</v>
      </c>
      <c r="HW71" s="574" t="s">
        <v>1188</v>
      </c>
      <c r="HX71" s="574" t="s">
        <v>1188</v>
      </c>
      <c r="HY71" s="574" t="s">
        <v>1188</v>
      </c>
      <c r="HZ71" s="574" t="s">
        <v>1188</v>
      </c>
      <c r="IA71" s="574" t="s">
        <v>1188</v>
      </c>
      <c r="IB71" s="574" t="s">
        <v>1188</v>
      </c>
      <c r="IC71" s="574" t="s">
        <v>1188</v>
      </c>
      <c r="ID71" s="681" t="s">
        <v>1188</v>
      </c>
      <c r="IE71" s="369" t="s">
        <v>1188</v>
      </c>
      <c r="IF71" s="574" t="s">
        <v>1188</v>
      </c>
      <c r="IG71" s="472" t="str">
        <f t="shared" si="125"/>
        <v>-</v>
      </c>
      <c r="IH71" s="609">
        <v>0.41909433842205474</v>
      </c>
      <c r="II71" s="694">
        <v>0.3650420997920259</v>
      </c>
      <c r="IJ71" s="695">
        <v>0.16714970255837833</v>
      </c>
      <c r="IK71" s="696">
        <v>0.33442403642537882</v>
      </c>
      <c r="IL71" s="696">
        <v>0.51065465944308686</v>
      </c>
      <c r="IM71" s="697">
        <v>0.44794000074125978</v>
      </c>
      <c r="IN71" s="599">
        <v>2</v>
      </c>
      <c r="IO71" s="600">
        <v>5</v>
      </c>
      <c r="IP71" s="601">
        <v>5</v>
      </c>
      <c r="IQ71" s="600">
        <v>15</v>
      </c>
      <c r="IR71" s="587">
        <v>25</v>
      </c>
      <c r="IS71" s="601">
        <v>40</v>
      </c>
      <c r="IT71" s="599" t="s">
        <v>1188</v>
      </c>
      <c r="IU71" s="600" t="s">
        <v>1188</v>
      </c>
      <c r="IV71" s="587" t="s">
        <v>1188</v>
      </c>
      <c r="IW71" s="601" t="s">
        <v>1188</v>
      </c>
      <c r="IX71" s="602" t="s">
        <v>1188</v>
      </c>
      <c r="IY71" s="681">
        <v>0</v>
      </c>
      <c r="IZ71" s="719" t="s">
        <v>1188</v>
      </c>
      <c r="JA71" s="681">
        <v>1</v>
      </c>
      <c r="JB71" s="699" t="s">
        <v>4337</v>
      </c>
      <c r="JC71" s="763">
        <v>0</v>
      </c>
      <c r="JD71" s="683" t="s">
        <v>1188</v>
      </c>
      <c r="JE71" s="684" t="s">
        <v>1188</v>
      </c>
      <c r="JF71" s="470" t="s">
        <v>1188</v>
      </c>
      <c r="JG71" s="472" t="s">
        <v>1188</v>
      </c>
      <c r="JH71" s="763">
        <v>0</v>
      </c>
      <c r="JI71" s="683" t="s">
        <v>1188</v>
      </c>
      <c r="JJ71" s="684" t="s">
        <v>1188</v>
      </c>
      <c r="JK71" s="684" t="s">
        <v>1188</v>
      </c>
      <c r="JL71" s="764" t="s">
        <v>1188</v>
      </c>
      <c r="JM71" s="734">
        <v>0</v>
      </c>
      <c r="JN71" s="683" t="s">
        <v>1188</v>
      </c>
      <c r="JO71" s="683" t="s">
        <v>1188</v>
      </c>
      <c r="JP71" s="684" t="s">
        <v>1188</v>
      </c>
      <c r="JQ71" s="684" t="s">
        <v>1188</v>
      </c>
      <c r="JR71" s="764" t="s">
        <v>1188</v>
      </c>
      <c r="JS71" s="734">
        <v>0</v>
      </c>
      <c r="JT71" s="683" t="s">
        <v>1188</v>
      </c>
      <c r="JU71" s="684" t="s">
        <v>1188</v>
      </c>
      <c r="JV71" s="684" t="s">
        <v>1188</v>
      </c>
      <c r="JW71" s="764" t="s">
        <v>1188</v>
      </c>
      <c r="JX71" s="606">
        <v>0</v>
      </c>
      <c r="JY71" s="607" t="s">
        <v>1188</v>
      </c>
      <c r="JZ71" s="606" t="s">
        <v>1188</v>
      </c>
      <c r="KA71" s="606">
        <f t="shared" si="126"/>
        <v>0</v>
      </c>
      <c r="KB71" s="606"/>
      <c r="KC71" s="606"/>
      <c r="KD71" s="606"/>
      <c r="KE71" s="606"/>
      <c r="KF71" s="606">
        <f t="shared" si="127"/>
        <v>0</v>
      </c>
      <c r="KG71" s="606"/>
      <c r="KH71" s="606"/>
      <c r="KI71" s="606"/>
      <c r="KJ71" s="606"/>
      <c r="KK71" s="606">
        <v>1</v>
      </c>
      <c r="KL71" s="606">
        <v>1</v>
      </c>
      <c r="KM71" s="608">
        <f t="shared" si="128"/>
        <v>0.34425083398818968</v>
      </c>
      <c r="KN71" s="609">
        <v>-0.77874583005905151</v>
      </c>
      <c r="KO71" s="609">
        <v>21.153846740722656</v>
      </c>
      <c r="KP71" s="610">
        <v>12</v>
      </c>
      <c r="KQ71" s="608">
        <f t="shared" si="129"/>
        <v>0.31900697946548462</v>
      </c>
      <c r="KR71" s="609">
        <v>-0.9049651026725769</v>
      </c>
      <c r="KS71" s="609">
        <v>18.269229888916016</v>
      </c>
      <c r="KT71" s="610">
        <v>14</v>
      </c>
      <c r="KU71" s="610">
        <v>29</v>
      </c>
      <c r="KV71" s="563" t="s">
        <v>1237</v>
      </c>
      <c r="KW71" s="606" t="s">
        <v>4314</v>
      </c>
      <c r="KX71" s="700" t="str">
        <f t="shared" ca="1" si="130"/>
        <v>D</v>
      </c>
      <c r="KY71" s="701">
        <f t="shared" ca="1" si="131"/>
        <v>0.22610362463837996</v>
      </c>
      <c r="KZ71" s="702">
        <f t="shared" ca="1" si="132"/>
        <v>0.22123294117647058</v>
      </c>
      <c r="LA71" s="703">
        <f t="shared" ca="1" si="162"/>
        <v>0.30026666666666668</v>
      </c>
      <c r="LB71" s="703">
        <f t="shared" ca="1" si="92"/>
        <v>0.16070833333333334</v>
      </c>
      <c r="LC71" s="704">
        <f t="shared" ca="1" si="93"/>
        <v>0.2222065573770492</v>
      </c>
      <c r="LD71" s="696" cm="1">
        <f t="array" aca="1" ref="LD71" ca="1">INDIRECT(LD$203&amp;ROW())*LD$205</f>
        <v>0</v>
      </c>
      <c r="LE71" s="696" cm="1">
        <f t="array" aca="1" ref="LE71" ca="1">INDIRECT(LE$203&amp;ROW())*LE$205</f>
        <v>0</v>
      </c>
      <c r="LF71" s="696" cm="1">
        <f t="array" aca="1" ref="LF71" ca="1">INDIRECT(LF$203&amp;ROW())*LF$205</f>
        <v>0</v>
      </c>
      <c r="LG71" s="696" cm="1">
        <f t="array" aca="1" ref="LG71" ca="1">INDIRECT(LG$203&amp;ROW())*LG$205</f>
        <v>3</v>
      </c>
      <c r="LH71" s="696" cm="1">
        <f t="array" aca="1" ref="LH71" ca="1">INDIRECT(LH$203&amp;ROW())*LH$205</f>
        <v>2</v>
      </c>
      <c r="LI71" s="696" cm="1">
        <f t="array" aca="1" ref="LI71" ca="1">INDIRECT(LI$203&amp;ROW())*LI$205</f>
        <v>0</v>
      </c>
      <c r="LJ71" s="696" cm="1">
        <f t="array" aca="1" ref="LJ71" ca="1">INDIRECT(LJ$203&amp;ROW())*LJ$205</f>
        <v>3</v>
      </c>
      <c r="LK71" s="696" cm="1">
        <f t="array" aca="1" ref="LK71" ca="1">INDIRECT(LK$203&amp;ROW())*LK$205</f>
        <v>2</v>
      </c>
      <c r="LL71" s="696" cm="1">
        <f t="array" aca="1" ref="LL71" ca="1">INDIRECT(LL$203&amp;ROW())*LL$205</f>
        <v>2</v>
      </c>
      <c r="LM71" s="696" cm="1">
        <f t="array" aca="1" ref="LM71" ca="1">INDIRECT(LM$203&amp;ROW())*LM$205</f>
        <v>2</v>
      </c>
      <c r="LN71" s="696" cm="1">
        <f t="array" aca="1" ref="LN71" ca="1">INDIRECT(LN$203&amp;ROW())*LN$205</f>
        <v>3</v>
      </c>
      <c r="LO71" s="696" cm="1">
        <f t="array" aca="1" ref="LO71" ca="1">INDIRECT(LO$203&amp;ROW())*LO$205</f>
        <v>0</v>
      </c>
      <c r="LP71" s="696" cm="1">
        <f t="array" aca="1" ref="LP71" ca="1">INDIRECT(LP$203&amp;ROW())*LP$205</f>
        <v>0</v>
      </c>
      <c r="LQ71" s="696" cm="1">
        <f t="array" aca="1" ref="LQ71" ca="1">IF(INDIRECT(LQ$203&amp;ROW())="-",0,INDIRECT(LQ$203&amp;ROW())*LQ$205)</f>
        <v>1.8048000000000002</v>
      </c>
      <c r="LR71" s="696" cm="1">
        <f t="array" aca="1" ref="LR71" ca="1">INDIRECT(LR$203&amp;ROW())*LR$205</f>
        <v>0</v>
      </c>
      <c r="LS71" s="696" cm="1">
        <f t="array" aca="1" ref="LS71" ca="1">IF(INDIRECT(LS$203&amp;ROW())="-",0,INDIRECT(LS$203&amp;ROW())*LS$205)</f>
        <v>1.3055999999999999</v>
      </c>
      <c r="LT71" s="696" cm="1">
        <f t="array" aca="1" ref="LT71" ca="1">INDIRECT(LT$203&amp;ROW())*LT$205</f>
        <v>2</v>
      </c>
      <c r="LU71" s="696" cm="1">
        <f t="array" aca="1" ref="LU71" ca="1">INDIRECT(LU$203&amp;ROW())*LU$205</f>
        <v>1</v>
      </c>
      <c r="LV71" s="696" cm="1">
        <f t="array" aca="1" ref="LV71" ca="1">INDIRECT(LV$203&amp;ROW())*LV$205</f>
        <v>0</v>
      </c>
      <c r="LW71" s="696" cm="1">
        <f t="array" aca="1" ref="LW71" ca="1">INDIRECT(LW$203&amp;ROW())*LW$205</f>
        <v>0</v>
      </c>
      <c r="LX71" s="696" cm="1">
        <f t="array" aca="1" ref="LX71" ca="1">INDIRECT(LX$203&amp;ROW())*LX$205</f>
        <v>2</v>
      </c>
      <c r="LY71" s="696" cm="1">
        <f t="array" aca="1" ref="LY71" ca="1">IF(INDIRECT(LY$203&amp;ROW())="-",0,INDIRECT(LY$203&amp;ROW())*LY$205)</f>
        <v>1.857</v>
      </c>
      <c r="LZ71" s="696" cm="1">
        <f t="array" aca="1" ref="LZ71" ca="1">INDIRECT(LZ$203&amp;ROW())*LZ$205</f>
        <v>0</v>
      </c>
      <c r="MA71" s="696" cm="1">
        <f t="array" aca="1" ref="MA71" ca="1">INDIRECT(MA$203&amp;ROW())*MA$205</f>
        <v>2</v>
      </c>
      <c r="MB71" s="696" cm="1">
        <f t="array" aca="1" ref="MB71" ca="1">INDIRECT(MB$203&amp;ROW())*MB$205</f>
        <v>0</v>
      </c>
      <c r="MC71" s="696" cm="1">
        <f t="array" aca="1" ref="MC71" ca="1">IF($MB71=0,0,INDIRECT(MC$203&amp;ROW())*MC$205)</f>
        <v>0</v>
      </c>
      <c r="MD71" s="696" cm="1">
        <f t="array" aca="1" ref="MD71" ca="1">IF($MB71=0,0,INDIRECT(MD$203&amp;ROW())*MD$205)</f>
        <v>0</v>
      </c>
      <c r="ME71" s="696" cm="1">
        <f t="array" aca="1" ref="ME71" ca="1">IF($MB71=0,0,INDIRECT(ME$203&amp;ROW())*ME$205)</f>
        <v>0</v>
      </c>
      <c r="MF71" s="696" cm="1">
        <f t="array" aca="1" ref="MF71" ca="1">IF($MB71=0,0,INDIRECT(MF$203&amp;ROW())*MF$205)</f>
        <v>0</v>
      </c>
      <c r="MG71" s="696" cm="1">
        <f t="array" aca="1" ref="MG71" ca="1">INDIRECT(MG$203&amp;ROW())*MG$205</f>
        <v>0</v>
      </c>
      <c r="MH71" s="696" cm="1">
        <f t="array" aca="1" ref="MH71" ca="1">IF($MG71=0,0,INDIRECT(MH$203&amp;ROW())*MH$205)</f>
        <v>0</v>
      </c>
      <c r="MI71" s="696" cm="1">
        <f t="array" aca="1" ref="MI71" ca="1">IF($MG71=0,0,INDIRECT(MI$203&amp;ROW())*MI$205)</f>
        <v>0</v>
      </c>
      <c r="MJ71" s="696" cm="1">
        <f t="array" aca="1" ref="MJ71" ca="1">INDIRECT(MJ$203&amp;ROW())*MJ$205</f>
        <v>0</v>
      </c>
      <c r="MK71" s="696" cm="1">
        <f t="array" aca="1" ref="MK71" ca="1">INDIRECT(MK$203&amp;ROW())*MK$205</f>
        <v>0</v>
      </c>
      <c r="ML71" s="696" cm="1">
        <f t="array" aca="1" ref="ML71" ca="1">INDIRECT(ML$203&amp;ROW())*ML$205</f>
        <v>0</v>
      </c>
      <c r="MM71" s="696" cm="1">
        <f t="array" aca="1" ref="MM71" ca="1">INDIRECT(MM$203&amp;ROW())*MM$205</f>
        <v>6</v>
      </c>
      <c r="MN71" s="696" cm="1">
        <f t="array" aca="1" ref="MN71" ca="1">INDIRECT(MN$203&amp;ROW())*MN$205</f>
        <v>0</v>
      </c>
      <c r="MO71" s="696" cm="1">
        <f t="array" aca="1" ref="MO71" ca="1">INDIRECT(MO$203&amp;ROW())*MO$205</f>
        <v>2</v>
      </c>
      <c r="MP71" s="696" cm="1">
        <f t="array" aca="1" ref="MP71" ca="1">INDIRECT(MP$203&amp;ROW())*MP$205</f>
        <v>0</v>
      </c>
      <c r="MQ71" s="696" cm="1">
        <f t="array" aca="1" ref="MQ71" ca="1">INDIRECT(MQ$203&amp;ROW())*MQ$205</f>
        <v>0</v>
      </c>
      <c r="MR71" s="696" cm="1">
        <f t="array" aca="1" ref="MR71" ca="1">INDIRECT(MR$203&amp;ROW())*MR$205</f>
        <v>2</v>
      </c>
      <c r="MS71" s="696" cm="1">
        <f t="array" aca="1" ref="MS71" ca="1">INDIRECT(MS$203&amp;ROW())*MS$205</f>
        <v>2</v>
      </c>
      <c r="MT71" s="696" cm="1">
        <f t="array" aca="1" ref="MT71" ca="1">INDIRECT(MT$203&amp;ROW())*MT$205</f>
        <v>0</v>
      </c>
      <c r="MU71" s="696" cm="1">
        <f t="array" aca="1" ref="MU71" ca="1">INDIRECT(MU$203&amp;ROW())*MU$205</f>
        <v>0</v>
      </c>
      <c r="MV71" s="696" cm="1">
        <f t="array" aca="1" ref="MV71" ca="1">IF(INDIRECT(MV$203&amp;ROW())="-",0,INDIRECT(MV$203&amp;ROW())*MV$205)</f>
        <v>1.5546</v>
      </c>
      <c r="MW71" s="696" cm="1">
        <f t="array" aca="1" ref="MW71" ca="1">INDIRECT(MW$203&amp;ROW())*MW$205</f>
        <v>0</v>
      </c>
      <c r="MX71" s="696" cm="1">
        <f t="array" aca="1" ref="MX71" ca="1">INDIRECT(MX$203&amp;ROW())*MX$205</f>
        <v>0</v>
      </c>
      <c r="MY71" s="696" cm="1">
        <f t="array" aca="1" ref="MY71" ca="1">INDIRECT(MY$203&amp;ROW())*MY$205</f>
        <v>0</v>
      </c>
      <c r="NA71" s="701">
        <f t="shared" si="133"/>
        <v>0.39758048780487804</v>
      </c>
      <c r="NB71" s="617">
        <f t="shared" si="134"/>
        <v>0.30125714285714283</v>
      </c>
      <c r="NC71" s="695">
        <f t="shared" si="135"/>
        <v>0.10073076923076922</v>
      </c>
      <c r="ND71" s="697">
        <f t="shared" si="136"/>
        <v>0.26885555555555557</v>
      </c>
      <c r="NE71" s="694">
        <f t="shared" si="137"/>
        <v>0.26710598886208642</v>
      </c>
      <c r="NF71" s="682" t="str">
        <f t="shared" si="138"/>
        <v>C</v>
      </c>
      <c r="NH71" s="606" t="s">
        <v>4314</v>
      </c>
      <c r="NI71" s="563" t="str">
        <f t="shared" si="139"/>
        <v>C</v>
      </c>
      <c r="NJ71" s="563" t="str">
        <f t="shared" si="140"/>
        <v>C</v>
      </c>
      <c r="NK71" s="563" t="str">
        <f t="shared" ca="1" si="141"/>
        <v>D</v>
      </c>
      <c r="NL71" s="563" t="str">
        <f t="shared" ca="1" si="142"/>
        <v>D</v>
      </c>
      <c r="NM71" s="563" t="str">
        <f t="shared" ca="1" si="143"/>
        <v>C</v>
      </c>
      <c r="NN71" s="563" t="str">
        <f t="shared" ca="1" si="163"/>
        <v>D</v>
      </c>
      <c r="NO71" s="563" t="str">
        <f t="shared" ca="1" si="164"/>
        <v>C</v>
      </c>
      <c r="NP71" s="606" t="str">
        <f t="shared" si="144"/>
        <v>-</v>
      </c>
      <c r="NQ71" s="682" t="str">
        <f t="shared" si="145"/>
        <v>-</v>
      </c>
      <c r="NR71" s="682" t="e">
        <f>IF(OR(AND(NI71="A",OR(NJ71="C",NJ71="D")),AND(NI71="A",OR(#REF!="C",#REF!="D")),AND(NI71="B",OR(NJ71="D",#REF!="D")),AND(OR(NI71="C",NI71="D"),OR(NJ71="A",NJ71="B")),AND(OR(NI71="C",NI71="D"),OR(#REF!="A",#REF!="B")),AND(OR(NJ71="A",#REF!="A",NJ71="B",#REF!="B"),OR(NP71="-",NQ71="-")),AND(OR(NJ71="C",#REF!="C",NJ71="D",#REF!="D"),NP71="Yes")),"Yes","-")</f>
        <v>#REF!</v>
      </c>
      <c r="NS71" s="607"/>
      <c r="NT71" s="619">
        <f t="shared" si="146"/>
        <v>0.25919999999999999</v>
      </c>
      <c r="NU71" s="619">
        <f t="shared" si="147"/>
        <v>0.26710598886208642</v>
      </c>
      <c r="NV71" s="619">
        <f t="shared" ca="1" si="148"/>
        <v>0.22610362463837996</v>
      </c>
      <c r="NW71" s="619">
        <f t="shared" ca="1" si="165"/>
        <v>0.23603101476947294</v>
      </c>
      <c r="NX71" s="619">
        <f t="shared" ca="1" si="166"/>
        <v>0.29941280242271096</v>
      </c>
      <c r="NY71" s="620">
        <f t="shared" ca="1" si="167"/>
        <v>0.24242587278931449</v>
      </c>
      <c r="NZ71" s="620">
        <f t="shared" ca="1" si="168"/>
        <v>0.34166439791837938</v>
      </c>
      <c r="OA71" s="705" t="s">
        <v>1188</v>
      </c>
      <c r="OB71" s="706" t="s">
        <v>1188</v>
      </c>
      <c r="OC71" s="494"/>
      <c r="OE71" s="606" t="s">
        <v>4314</v>
      </c>
      <c r="OF71" s="700" t="str">
        <f t="shared" ca="1" si="149"/>
        <v>D</v>
      </c>
      <c r="OG71" s="701">
        <f t="shared" ca="1" si="169"/>
        <v>0.23603101476947294</v>
      </c>
      <c r="OH71" s="705">
        <f t="shared" ca="1" si="150"/>
        <v>0.33099686594360084</v>
      </c>
      <c r="OI71" s="696">
        <f t="shared" ca="1" si="151"/>
        <v>0.29857243061480554</v>
      </c>
      <c r="OJ71" s="696">
        <f t="shared" ca="1" si="152"/>
        <v>0.10930362099655203</v>
      </c>
      <c r="OK71" s="697">
        <f t="shared" ca="1" si="153"/>
        <v>0.20525114152293347</v>
      </c>
      <c r="OL71" s="696" cm="1">
        <f t="array" aca="1" ref="OL71" ca="1">INDIRECT(OL$203&amp;ROW())*OL$205</f>
        <v>0</v>
      </c>
      <c r="OM71" s="696" cm="1">
        <f t="array" aca="1" ref="OM71" ca="1">INDIRECT(OM$203&amp;ROW())*OM$205</f>
        <v>0</v>
      </c>
      <c r="ON71" s="696" cm="1">
        <f t="array" aca="1" ref="ON71" ca="1">INDIRECT(ON$203&amp;ROW())*ON$205</f>
        <v>0</v>
      </c>
      <c r="OO71" s="696" cm="1">
        <f t="array" aca="1" ref="OO71" ca="1">INDIRECT(OO$203&amp;ROW())*OO$205</f>
        <v>1.0790999999999999</v>
      </c>
      <c r="OP71" s="696" cm="1">
        <f t="array" aca="1" ref="OP71" ca="1">INDIRECT(OP$203&amp;ROW())*OP$205</f>
        <v>1.0553999999999999</v>
      </c>
      <c r="OQ71" s="696" cm="1">
        <f t="array" aca="1" ref="OQ71" ca="1">INDIRECT(OQ$203&amp;ROW())*OQ$205</f>
        <v>0</v>
      </c>
      <c r="OR71" s="696" cm="1">
        <f t="array" aca="1" ref="OR71" ca="1">INDIRECT(OR$203&amp;ROW())*OR$205</f>
        <v>1.4141999999999999</v>
      </c>
      <c r="OS71" s="696" cm="1">
        <f t="array" aca="1" ref="OS71" ca="1">INDIRECT(OS$203&amp;ROW())*OS$205</f>
        <v>1.0258</v>
      </c>
      <c r="OT71" s="696" cm="1">
        <f t="array" aca="1" ref="OT71" ca="1">INDIRECT(OT$203&amp;ROW())*OT$205</f>
        <v>0.98180000000000001</v>
      </c>
      <c r="OU71" s="696" cm="1">
        <f t="array" aca="1" ref="OU71" ca="1">INDIRECT(OU$203&amp;ROW())*OU$205</f>
        <v>0.64349999999999996</v>
      </c>
      <c r="OV71" s="696" cm="1">
        <f t="array" aca="1" ref="OV71" ca="1">INDIRECT(OV$203&amp;ROW())*OV$205</f>
        <v>1.2161999999999999</v>
      </c>
      <c r="OW71" s="696" cm="1">
        <f t="array" aca="1" ref="OW71" ca="1">INDIRECT(OW$203&amp;ROW())*OW$205</f>
        <v>0</v>
      </c>
      <c r="OX71" s="696" cm="1">
        <f t="array" aca="1" ref="OX71" ca="1">INDIRECT(OX$203&amp;ROW())*OX$205</f>
        <v>0</v>
      </c>
      <c r="OY71" s="696" cm="1">
        <f t="array" aca="1" ref="OY71" ca="1">IF(INDIRECT(OY$203&amp;ROW())="-",0,INDIRECT(OY$203&amp;ROW())*OY$205)</f>
        <v>0.21347776000000002</v>
      </c>
      <c r="OZ71" s="696" cm="1">
        <f t="array" aca="1" ref="OZ71" ca="1">INDIRECT(OZ$203&amp;ROW())*OZ$205</f>
        <v>0</v>
      </c>
      <c r="PA71" s="696" cm="1">
        <f t="array" aca="1" ref="PA71" ca="1">IF(INDIRECT(PA$203&amp;ROW())="-",0,INDIRECT(PA$203&amp;ROW())*PA$205)</f>
        <v>0.19222783999999998</v>
      </c>
      <c r="PB71" s="705" cm="1">
        <f t="array" aca="1" ref="PB71" ca="1">INDIRECT(PB$203&amp;ROW())*PB$205</f>
        <v>0.75419999999999998</v>
      </c>
      <c r="PC71" s="696" cm="1">
        <f t="array" aca="1" ref="PC71" ca="1">INDIRECT(PC$203&amp;ROW())*PC$205</f>
        <v>0.69730000000000003</v>
      </c>
      <c r="PD71" s="696" cm="1">
        <f t="array" aca="1" ref="PD71" ca="1">INDIRECT(PD$203&amp;ROW())*PD$205</f>
        <v>0</v>
      </c>
      <c r="PE71" s="696" cm="1">
        <f t="array" aca="1" ref="PE71" ca="1">INDIRECT(PE$203&amp;ROW())*PE$205</f>
        <v>0</v>
      </c>
      <c r="PF71" s="696" cm="1">
        <f t="array" aca="1" ref="PF71" ca="1">INDIRECT(PF$203&amp;ROW())*PF$205</f>
        <v>1.3308</v>
      </c>
      <c r="PG71" s="696" cm="1">
        <f t="array" aca="1" ref="PG71" ca="1">IF(INDIRECT(PG$203&amp;ROW())="-",0,INDIRECT(PG$203&amp;ROW())*PG$205)</f>
        <v>0.27081250000000001</v>
      </c>
      <c r="PH71" s="696" cm="1">
        <f t="array" aca="1" ref="PH71" ca="1">INDIRECT(PH$203&amp;ROW())*PH$205</f>
        <v>0</v>
      </c>
      <c r="PI71" s="696" cm="1">
        <f t="array" aca="1" ref="PI71" ca="1">INDIRECT(PI$203&amp;ROW())*PI$205</f>
        <v>0.60729999999999995</v>
      </c>
      <c r="PJ71" s="696" cm="1">
        <f t="array" aca="1" ref="PJ71" ca="1">INDIRECT(PJ$203&amp;ROW())*PJ$205</f>
        <v>0</v>
      </c>
      <c r="PK71" s="696" cm="1">
        <f t="array" aca="1" ref="PK71" ca="1">IF($PJ71=0,0,INDIRECT(PK$203&amp;ROW())*PK$205)</f>
        <v>0</v>
      </c>
      <c r="PL71" s="696" cm="1">
        <f t="array" aca="1" ref="PL71" ca="1">IF($MPE71=0,0,INDIRECT(PL$203&amp;ROW())*PL$205)</f>
        <v>0</v>
      </c>
      <c r="PM71" s="696" cm="1">
        <f t="array" aca="1" ref="PM71" ca="1">IF($MPE71=0,0,INDIRECT(PM$203&amp;ROW())*PM$205)</f>
        <v>0</v>
      </c>
      <c r="PN71" s="696" cm="1">
        <f t="array" aca="1" ref="PN71" ca="1">IF($PJ71=0,0,INDIRECT(PN$203&amp;ROW())*PN$205)</f>
        <v>0</v>
      </c>
      <c r="PO71" s="696" cm="1">
        <f t="array" aca="1" ref="PO71" ca="1">INDIRECT(PO$203&amp;ROW())*PO$205</f>
        <v>0</v>
      </c>
      <c r="PP71" s="696" cm="1">
        <f t="array" aca="1" ref="PP71" ca="1">IF($PO71=0,0,INDIRECT(PP$203&amp;ROW())*PP$205)</f>
        <v>0</v>
      </c>
      <c r="PQ71" s="696" cm="1">
        <f t="array" aca="1" ref="PQ71" ca="1">IF($PO71=0,0,INDIRECT(PQ$203&amp;ROW())*PQ$205)</f>
        <v>0</v>
      </c>
      <c r="PR71" s="696" cm="1">
        <f t="array" aca="1" ref="PR71" ca="1">INDIRECT(PR$203&amp;ROW())*PR$205</f>
        <v>0</v>
      </c>
      <c r="PS71" s="696" cm="1">
        <f t="array" aca="1" ref="PS71" ca="1">INDIRECT(PS$203&amp;ROW())*PS$205</f>
        <v>0</v>
      </c>
      <c r="PT71" s="696" cm="1">
        <f t="array" aca="1" ref="PT71" ca="1">INDIRECT(PT$203&amp;ROW())*PT$205</f>
        <v>0</v>
      </c>
      <c r="PU71" s="696" cm="1">
        <f t="array" aca="1" ref="PU71" ca="1">INDIRECT(PU$203&amp;ROW())*PU$205</f>
        <v>1.7696999999999998</v>
      </c>
      <c r="PV71" s="696" cm="1">
        <f t="array" aca="1" ref="PV71" ca="1">INDIRECT(PV$203&amp;ROW())*PV$205</f>
        <v>0</v>
      </c>
      <c r="PW71" s="696" cm="1">
        <f t="array" aca="1" ref="PW71" ca="1">INDIRECT(PW$203&amp;ROW())*PW$205</f>
        <v>1.0658000000000001</v>
      </c>
      <c r="PX71" s="696" cm="1">
        <f t="array" aca="1" ref="PX71" ca="1">INDIRECT(PX$203&amp;ROW())*PX$205</f>
        <v>0</v>
      </c>
      <c r="PY71" s="696" cm="1">
        <f t="array" aca="1" ref="PY71" ca="1">INDIRECT(PY$203&amp;ROW())*PY$205</f>
        <v>0</v>
      </c>
      <c r="PZ71" s="696" cm="1">
        <f t="array" aca="1" ref="PZ71" ca="1">INDIRECT(PZ$203&amp;ROW())*PZ$205</f>
        <v>0.17430000000000001</v>
      </c>
      <c r="QA71" s="696" cm="1">
        <f t="array" aca="1" ref="QA71" ca="1">INDIRECT(QA$203&amp;ROW())*QA$205</f>
        <v>0.31659999999999999</v>
      </c>
      <c r="QB71" s="696" cm="1">
        <f t="array" aca="1" ref="QB71" ca="1">INDIRECT(QB$203&amp;ROW())*QB$205</f>
        <v>0</v>
      </c>
      <c r="QC71" s="696" cm="1">
        <f t="array" aca="1" ref="QC71" ca="1">INDIRECT(QC$203&amp;ROW())*QC$205</f>
        <v>0</v>
      </c>
      <c r="QD71" s="696" cm="1">
        <f t="array" aca="1" ref="QD71" ca="1">IF(INDIRECT(QD$203&amp;ROW())="-",0,INDIRECT(QD$203&amp;ROW())*QD$205)</f>
        <v>0.15911330999999998</v>
      </c>
      <c r="QE71" s="696" cm="1">
        <f t="array" aca="1" ref="QE71" ca="1">INDIRECT(QE$203&amp;ROW())*QE$205</f>
        <v>0</v>
      </c>
      <c r="QF71" s="696" cm="1">
        <f t="array" aca="1" ref="QF71" ca="1">INDIRECT(QF$203&amp;ROW())*QF$205</f>
        <v>0</v>
      </c>
      <c r="QG71" s="696" cm="1">
        <f t="array" aca="1" ref="QG71" ca="1">INDIRECT(QG$203&amp;ROW())*QG$205</f>
        <v>0</v>
      </c>
      <c r="QI71" s="606" t="s">
        <v>4314</v>
      </c>
      <c r="QJ71" s="700" t="str">
        <f t="shared" ca="1" si="154"/>
        <v>C</v>
      </c>
      <c r="QK71" s="701">
        <f t="shared" ca="1" si="170"/>
        <v>0.29941280242271096</v>
      </c>
      <c r="QL71" s="705">
        <f t="shared" ca="1" si="155"/>
        <v>0.45165407464295509</v>
      </c>
      <c r="QM71" s="696">
        <f t="shared" ca="1" si="156"/>
        <v>0.30578407610536573</v>
      </c>
      <c r="QN71" s="696">
        <f t="shared" ca="1" si="157"/>
        <v>3.6054309286524928E-2</v>
      </c>
      <c r="QO71" s="697">
        <f t="shared" ca="1" si="158"/>
        <v>0.40415874965599818</v>
      </c>
      <c r="QP71" s="696" cm="1">
        <f t="array" aca="1" ref="QP71" ca="1">INDIRECT(QP$203&amp;ROW())*QP$205</f>
        <v>0</v>
      </c>
      <c r="QQ71" s="696" cm="1">
        <f t="array" aca="1" ref="QQ71" ca="1">INDIRECT(QQ$203&amp;ROW())*QQ$205</f>
        <v>0</v>
      </c>
      <c r="QR71" s="696" cm="1">
        <f t="array" aca="1" ref="QR71" ca="1">INDIRECT(QR$203&amp;ROW())*QR$205</f>
        <v>0</v>
      </c>
      <c r="QS71" s="696" cm="1">
        <f t="array" aca="1" ref="QS71" ca="1">INDIRECT(QS$203&amp;ROW())*QS$205</f>
        <v>0.22471360933801068</v>
      </c>
      <c r="QT71" s="696" cm="1">
        <f t="array" aca="1" ref="QT71" ca="1">INDIRECT(QT$203&amp;ROW())*QT$205</f>
        <v>0.17488542943331029</v>
      </c>
      <c r="QU71" s="696" cm="1">
        <f t="array" aca="1" ref="QU71" ca="1">INDIRECT(QU$203&amp;ROW())*QU$205</f>
        <v>0</v>
      </c>
      <c r="QV71" s="696" cm="1">
        <f t="array" aca="1" ref="QV71" ca="1">INDIRECT(QV$203&amp;ROW())*QV$205</f>
        <v>0.24117831443907087</v>
      </c>
      <c r="QW71" s="696" cm="1">
        <f t="array" aca="1" ref="QW71" ca="1">INDIRECT(QW$203&amp;ROW())*QW$205</f>
        <v>0.35399610916221985</v>
      </c>
      <c r="QX71" s="696" cm="1">
        <f t="array" aca="1" ref="QX71" ca="1">INDIRECT(QX$203&amp;ROW())*QX$205</f>
        <v>0.40427262949275872</v>
      </c>
      <c r="QY71" s="696" cm="1">
        <f t="array" aca="1" ref="QY71" ca="1">INDIRECT(QY$203&amp;ROW())*QY$205</f>
        <v>4.5134158378452992E-2</v>
      </c>
      <c r="QZ71" s="696" cm="1">
        <f t="array" aca="1" ref="QZ71" ca="1">INDIRECT(QZ$203&amp;ROW())*QZ$205</f>
        <v>0.27613248380770827</v>
      </c>
      <c r="RA71" s="696" cm="1">
        <f t="array" aca="1" ref="RA71" ca="1">INDIRECT(RA$203&amp;ROW())*RA$205</f>
        <v>0</v>
      </c>
      <c r="RB71" s="696" cm="1">
        <f t="array" aca="1" ref="RB71" ca="1">INDIRECT(RB$203&amp;ROW())*RB$205</f>
        <v>0</v>
      </c>
      <c r="RC71" s="696" cm="1">
        <f t="array" aca="1" ref="RC71" ca="1">IF(INDIRECT(RC$203&amp;ROW())="-",0,INDIRECT(RC$203&amp;ROW())*RC$205)</f>
        <v>2.5239711445835172E-2</v>
      </c>
      <c r="RD71" s="696" cm="1">
        <f t="array" aca="1" ref="RD71" ca="1">INDIRECT(RD$203&amp;ROW())*RD$205</f>
        <v>0</v>
      </c>
      <c r="RE71" s="696" cm="1">
        <f t="array" aca="1" ref="RE71" ca="1">IF(INDIRECT(RE$203&amp;ROW())="-",0,INDIRECT(RE$203&amp;ROW())*RE$205)</f>
        <v>1.3771695045669675E-2</v>
      </c>
      <c r="RF71" s="705" cm="1">
        <f t="array" aca="1" ref="RF71" ca="1">INDIRECT(RF$203&amp;ROW())*RF$205</f>
        <v>5.3068994403248027E-2</v>
      </c>
      <c r="RG71" s="696" cm="1">
        <f t="array" aca="1" ref="RG71" ca="1">INDIRECT(RG$203&amp;ROW())*RG$205</f>
        <v>0.13825233454180202</v>
      </c>
      <c r="RH71" s="696" cm="1">
        <f t="array" aca="1" ref="RH71" ca="1">INDIRECT(RH$203&amp;ROW())*RH$205</f>
        <v>0</v>
      </c>
      <c r="RI71" s="696" cm="1">
        <f t="array" aca="1" ref="RI71" ca="1">INDIRECT(RI$203&amp;ROW())*RI$205</f>
        <v>0</v>
      </c>
      <c r="RJ71" s="696" cm="1">
        <f t="array" aca="1" ref="RJ71" ca="1">INDIRECT(RJ$203&amp;ROW())*RJ$205</f>
        <v>0.12226723336432462</v>
      </c>
      <c r="RK71" s="696" cm="1">
        <f t="array" aca="1" ref="RK71" ca="1">IF(INDIRECT(RK$203&amp;ROW())="-",0,INDIRECT(RK$203&amp;ROW())*RK$205)</f>
        <v>1.8700484850465333E-2</v>
      </c>
      <c r="RL71" s="696" cm="1">
        <f t="array" aca="1" ref="RL71" ca="1">INDIRECT(RL$203&amp;ROW())*RL$205</f>
        <v>0</v>
      </c>
      <c r="RM71" s="696" cm="1">
        <f t="array" aca="1" ref="RM71" ca="1">INDIRECT(RM$203&amp;ROW())*RM$205</f>
        <v>1.4993730364766381E-2</v>
      </c>
      <c r="RN71" s="696" cm="1">
        <f t="array" aca="1" ref="RN71" ca="1">INDIRECT(RN$203&amp;ROW())*RN$205</f>
        <v>0</v>
      </c>
      <c r="RO71" s="696" cm="1">
        <f t="array" aca="1" ref="RO71" ca="1">IF($RN71=0,0,INDIRECT(RO$203&amp;ROW())*RO$205)</f>
        <v>0</v>
      </c>
      <c r="RP71" s="696" cm="1">
        <f t="array" aca="1" ref="RP71" ca="1">IF($RN71=0,0,INDIRECT(RP$203&amp;ROW())*RP$205)</f>
        <v>0</v>
      </c>
      <c r="RQ71" s="696" cm="1">
        <f t="array" aca="1" ref="RQ71" ca="1">IF($RN71=0,0,INDIRECT(RQ$203&amp;ROW())*RQ$205)</f>
        <v>0</v>
      </c>
      <c r="RR71" s="696" cm="1">
        <f t="array" aca="1" ref="RR71" ca="1">IF($RN71=0,0,INDIRECT(RR$203&amp;ROW())*RR$205)</f>
        <v>0</v>
      </c>
      <c r="RS71" s="696" cm="1">
        <f t="array" aca="1" ref="RS71" ca="1">INDIRECT(RS$203&amp;ROW())*RS$205</f>
        <v>0</v>
      </c>
      <c r="RT71" s="696" cm="1">
        <f t="array" aca="1" ref="RT71" ca="1">IF($RS71=0,0,INDIRECT(RT$203&amp;ROW())*RT$205)</f>
        <v>0</v>
      </c>
      <c r="RU71" s="696" cm="1">
        <f t="array" aca="1" ref="RU71" ca="1">IF($RS71=0,0,INDIRECT(RU$203&amp;ROW())*RU$205)</f>
        <v>0</v>
      </c>
      <c r="RV71" s="696" cm="1">
        <f t="array" aca="1" ref="RV71" ca="1">INDIRECT(RV$203&amp;ROW())*RV$205</f>
        <v>0</v>
      </c>
      <c r="RW71" s="696" cm="1">
        <f t="array" aca="1" ref="RW71" ca="1">INDIRECT(RW$203&amp;ROW())*RW$205</f>
        <v>0</v>
      </c>
      <c r="RX71" s="696" cm="1">
        <f t="array" aca="1" ref="RX71" ca="1">INDIRECT(RX$203&amp;ROW())*RX$205</f>
        <v>0</v>
      </c>
      <c r="RY71" s="696" cm="1">
        <f t="array" aca="1" ref="RY71" ca="1">INDIRECT(RY$203&amp;ROW())*RY$205</f>
        <v>8.4396695370290389E-2</v>
      </c>
      <c r="RZ71" s="696" cm="1">
        <f t="array" aca="1" ref="RZ71" ca="1">INDIRECT(RZ$203&amp;ROW())*RZ$205</f>
        <v>0</v>
      </c>
      <c r="SA71" s="696" cm="1">
        <f t="array" aca="1" ref="SA71" ca="1">INDIRECT(SA$203&amp;ROW())*SA$205</f>
        <v>0.20458618579029147</v>
      </c>
      <c r="SB71" s="696" cm="1">
        <f t="array" aca="1" ref="SB71" ca="1">INDIRECT(SB$203&amp;ROW())*SB$205</f>
        <v>0</v>
      </c>
      <c r="SC71" s="696" cm="1">
        <f t="array" aca="1" ref="SC71" ca="1">INDIRECT(SC$203&amp;ROW())*SC$205</f>
        <v>0</v>
      </c>
      <c r="SD71" s="696" cm="1">
        <f t="array" aca="1" ref="SD71" ca="1">INDIRECT(SD$203&amp;ROW())*SD$205</f>
        <v>0.3072993885784252</v>
      </c>
      <c r="SE71" s="696" cm="1">
        <f t="array" aca="1" ref="SE71" ca="1">INDIRECT(SE$203&amp;ROW())*SE$205</f>
        <v>0.2585618210787391</v>
      </c>
      <c r="SF71" s="696" cm="1">
        <f t="array" aca="1" ref="SF71" ca="1">INDIRECT(SF$203&amp;ROW())*SF$205</f>
        <v>0</v>
      </c>
      <c r="SG71" s="696" cm="1">
        <f t="array" aca="1" ref="SG71" ca="1">INDIRECT(SG$203&amp;ROW())*SG$205</f>
        <v>0</v>
      </c>
      <c r="SH71" s="696" cm="1">
        <f t="array" aca="1" ref="SH71" ca="1">IF(INDIRECT(SH$203&amp;ROW())="-",0,INDIRECT(SH$203&amp;ROW())*SH$205)</f>
        <v>2.0386002937044498E-2</v>
      </c>
      <c r="SI71" s="696" cm="1">
        <f t="array" aca="1" ref="SI71" ca="1">INDIRECT(SI$203&amp;ROW())*SI$205</f>
        <v>0</v>
      </c>
      <c r="SJ71" s="696" cm="1">
        <f t="array" aca="1" ref="SJ71" ca="1">INDIRECT(SJ$203&amp;ROW())*SJ$205</f>
        <v>0</v>
      </c>
      <c r="SK71" s="696" cm="1">
        <f t="array" aca="1" ref="SK71" ca="1">INDIRECT(SK$203&amp;ROW())*SK$205</f>
        <v>0</v>
      </c>
      <c r="SN71" s="606" t="s">
        <v>4314</v>
      </c>
      <c r="SO71" s="707" cm="1">
        <f t="array" aca="1" ref="SO71" ca="1">INDIRECT(SO$203&amp;ROW())*SO$205</f>
        <v>0</v>
      </c>
      <c r="SP71" s="707" cm="1">
        <f t="array" aca="1" ref="SP71" ca="1">INDIRECT(SP$203&amp;ROW())*SP$205</f>
        <v>0</v>
      </c>
      <c r="SQ71" s="707" cm="1">
        <f t="array" aca="1" ref="SQ71" ca="1">INDIRECT(SQ$203&amp;ROW())*SQ$205</f>
        <v>0</v>
      </c>
      <c r="SR71" s="707" cm="1">
        <f t="array" aca="1" ref="SR71" ca="1">INDIRECT(SR$203&amp;ROW())*SR$205</f>
        <v>3</v>
      </c>
      <c r="SS71" s="707" cm="1">
        <f t="array" aca="1" ref="SS71" ca="1">INDIRECT(SS$203&amp;ROW())*SS$205</f>
        <v>2</v>
      </c>
      <c r="ST71" s="707" cm="1">
        <f t="array" aca="1" ref="ST71" ca="1">INDIRECT(ST$203&amp;ROW())*ST$205</f>
        <v>0</v>
      </c>
      <c r="SU71" s="707" cm="1">
        <f t="array" aca="1" ref="SU71" ca="1">INDIRECT(SU$203&amp;ROW())*SU$205</f>
        <v>3</v>
      </c>
      <c r="SV71" s="707" cm="1">
        <f t="array" aca="1" ref="SV71" ca="1">INDIRECT(SV$203&amp;ROW())*SV$205</f>
        <v>2</v>
      </c>
      <c r="SW71" s="707" cm="1">
        <f t="array" aca="1" ref="SW71" ca="1">INDIRECT(SW$203&amp;ROW())*SW$205</f>
        <v>2</v>
      </c>
      <c r="SX71" s="707" cm="1">
        <f t="array" aca="1" ref="SX71" ca="1">INDIRECT(SX$203&amp;ROW())*SX$205</f>
        <v>1</v>
      </c>
      <c r="SY71" s="707" cm="1">
        <f t="array" aca="1" ref="SY71" ca="1">INDIRECT(SY$203&amp;ROW())*SY$205</f>
        <v>3</v>
      </c>
      <c r="SZ71" s="707" cm="1">
        <f t="array" aca="1" ref="SZ71" ca="1">INDIRECT(SZ$203&amp;ROW())*SZ$205</f>
        <v>0</v>
      </c>
      <c r="TA71" s="707" cm="1">
        <f t="array" aca="1" ref="TA71" ca="1">INDIRECT(TA$203&amp;ROW())*TA$205</f>
        <v>0</v>
      </c>
      <c r="TB71" s="696" cm="1">
        <f t="array" aca="1" ref="TB71" ca="1">IF(INDIRECT(TB$203&amp;ROW())="-",0,INDIRECT(TB$203&amp;ROW())*TB$205)</f>
        <v>0.30080000000000001</v>
      </c>
      <c r="TC71" s="707" cm="1">
        <f t="array" aca="1" ref="TC71" ca="1">INDIRECT(TC$203&amp;ROW())*TC$205</f>
        <v>0</v>
      </c>
      <c r="TD71" s="696" cm="1">
        <f t="array" aca="1" ref="TD71" ca="1">IF(INDIRECT(TD$203&amp;ROW())="-",0,INDIRECT(TD$203&amp;ROW())*TD$205)</f>
        <v>0.21759999999999999</v>
      </c>
      <c r="TE71" s="732" cm="1">
        <f t="array" aca="1" ref="TE71" ca="1">INDIRECT(TE$203&amp;ROW())*TE$205</f>
        <v>1</v>
      </c>
      <c r="TF71" s="707" cm="1">
        <f t="array" aca="1" ref="TF71" ca="1">INDIRECT(TF$203&amp;ROW())*TF$205</f>
        <v>1</v>
      </c>
      <c r="TG71" s="707" cm="1">
        <f t="array" aca="1" ref="TG71" ca="1">INDIRECT(TG$203&amp;ROW())*TG$205</f>
        <v>0</v>
      </c>
      <c r="TH71" s="707" cm="1">
        <f t="array" aca="1" ref="TH71" ca="1">INDIRECT(TH$203&amp;ROW())*TH$205</f>
        <v>0</v>
      </c>
      <c r="TI71" s="707" cm="1">
        <f t="array" aca="1" ref="TI71" ca="1">INDIRECT(TI$203&amp;ROW())*TI$205</f>
        <v>2</v>
      </c>
      <c r="TJ71" s="696" cm="1">
        <f t="array" aca="1" ref="TJ71" ca="1">IF(INDIRECT(TJ$203&amp;ROW())="-",0,INDIRECT(TJ$203&amp;ROW())*TJ$205)</f>
        <v>0.3095</v>
      </c>
      <c r="TK71" s="707" cm="1">
        <f t="array" aca="1" ref="TK71" ca="1">INDIRECT(TK$203&amp;ROW())*TK$205</f>
        <v>0</v>
      </c>
      <c r="TL71" s="707" cm="1">
        <f t="array" aca="1" ref="TL71" ca="1">INDIRECT(TL$203&amp;ROW())*TL$205</f>
        <v>1</v>
      </c>
      <c r="TM71" s="707" cm="1">
        <f t="array" aca="1" ref="TM71" ca="1">INDIRECT(TM$203&amp;ROW())*TM$205</f>
        <v>0</v>
      </c>
      <c r="TN71" s="707" cm="1">
        <f t="array" aca="1" ref="TN71" ca="1">IF($TM71=0,0,INDIRECT(TN$203&amp;ROW())*TN$205)</f>
        <v>0</v>
      </c>
      <c r="TO71" s="707" cm="1">
        <f t="array" aca="1" ref="TO71" ca="1">IF($TM71=0,0,INDIRECT(TO$203&amp;ROW())*TO$205)</f>
        <v>0</v>
      </c>
      <c r="TP71" s="707" cm="1">
        <f t="array" aca="1" ref="TP71" ca="1">IF($TM71=0,0,INDIRECT(TP$203&amp;ROW())*TP$205)</f>
        <v>0</v>
      </c>
      <c r="TQ71" s="707" cm="1">
        <f t="array" aca="1" ref="TQ71" ca="1">IF($TM71=0,0,INDIRECT(TQ$203&amp;ROW())*TQ$205)</f>
        <v>0</v>
      </c>
      <c r="TR71" s="707" cm="1">
        <f t="array" aca="1" ref="TR71" ca="1">INDIRECT(TR$203&amp;ROW())*TR$205</f>
        <v>0</v>
      </c>
      <c r="TS71" s="707" cm="1">
        <f t="array" aca="1" ref="TS71" ca="1">IF($TR71=0,0,INDIRECT(TS$203&amp;ROW())*TS$205)</f>
        <v>0</v>
      </c>
      <c r="TT71" s="707" cm="1">
        <f t="array" aca="1" ref="TT71" ca="1">IF($TR71=0,0,INDIRECT(TT$203&amp;ROW())*TT$205)</f>
        <v>0</v>
      </c>
      <c r="TU71" s="707" cm="1">
        <f t="array" aca="1" ref="TU71" ca="1">INDIRECT(TU$203&amp;ROW())*TU$205</f>
        <v>0</v>
      </c>
      <c r="TV71" s="707" cm="1">
        <f t="array" aca="1" ref="TV71" ca="1">INDIRECT(TV$203&amp;ROW())*TV$205</f>
        <v>0</v>
      </c>
      <c r="TW71" s="707" cm="1">
        <f t="array" aca="1" ref="TW71" ca="1">INDIRECT(TW$203&amp;ROW())*TW$205</f>
        <v>0</v>
      </c>
      <c r="TX71" s="707" cm="1">
        <f t="array" aca="1" ref="TX71" ca="1">INDIRECT(TX$203&amp;ROW())*TX$205</f>
        <v>3</v>
      </c>
      <c r="TY71" s="707" cm="1">
        <f t="array" aca="1" ref="TY71" ca="1">INDIRECT(TY$203&amp;ROW())*TY$205</f>
        <v>0</v>
      </c>
      <c r="TZ71" s="707" cm="1">
        <f t="array" aca="1" ref="TZ71" ca="1">INDIRECT(TZ$203&amp;ROW())*TZ$205</f>
        <v>2</v>
      </c>
      <c r="UA71" s="707" cm="1">
        <f t="array" aca="1" ref="UA71" ca="1">INDIRECT(UA$203&amp;ROW())*UA$205</f>
        <v>0</v>
      </c>
      <c r="UB71" s="707" cm="1">
        <f t="array" aca="1" ref="UB71" ca="1">INDIRECT(UB$203&amp;ROW())*UB$205</f>
        <v>0</v>
      </c>
      <c r="UC71" s="707" cm="1">
        <f t="array" aca="1" ref="UC71" ca="1">INDIRECT(UC$203&amp;ROW())*UC$205</f>
        <v>1</v>
      </c>
      <c r="UD71" s="707" cm="1">
        <f t="array" aca="1" ref="UD71" ca="1">INDIRECT(UD$203&amp;ROW())*UD$205</f>
        <v>1</v>
      </c>
      <c r="UE71" s="707" cm="1">
        <f t="array" aca="1" ref="UE71" ca="1">INDIRECT(UE$203&amp;ROW())*UE$205</f>
        <v>0</v>
      </c>
      <c r="UF71" s="707" cm="1">
        <f t="array" aca="1" ref="UF71" ca="1">INDIRECT(UF$203&amp;ROW())*UF$205</f>
        <v>0</v>
      </c>
      <c r="UG71" s="696" cm="1">
        <f t="array" aca="1" ref="UG71" ca="1">IF(INDIRECT(UG$203&amp;ROW())="-",0,INDIRECT(UG$203&amp;ROW())*UG$205)</f>
        <v>0.2591</v>
      </c>
      <c r="UH71" s="707" cm="1">
        <f t="array" aca="1" ref="UH71" ca="1">INDIRECT(UH$203&amp;ROW())*UH$205</f>
        <v>0</v>
      </c>
      <c r="UI71" s="707" cm="1">
        <f t="array" aca="1" ref="UI71" ca="1">INDIRECT(UI$203&amp;ROW())*UI$205</f>
        <v>0</v>
      </c>
      <c r="UJ71" s="707" cm="1">
        <f t="array" aca="1" ref="UJ71" ca="1">INDIRECT(UJ$203&amp;ROW())*UJ$205</f>
        <v>0</v>
      </c>
      <c r="UM71" s="606" t="s">
        <v>4314</v>
      </c>
      <c r="UN71" s="616">
        <f t="shared" ca="1" si="185"/>
        <v>-0.97111609266078391</v>
      </c>
      <c r="UO71" s="616">
        <f t="shared" ca="1" si="185"/>
        <v>-0.6225347970107441</v>
      </c>
      <c r="UP71" s="616">
        <f t="shared" ca="1" si="185"/>
        <v>-0.88618201963763954</v>
      </c>
      <c r="UQ71" s="616">
        <f t="shared" ca="1" si="185"/>
        <v>0.29355872991449461</v>
      </c>
      <c r="UR71" s="616">
        <f t="shared" ca="1" si="185"/>
        <v>0.12190361681987209</v>
      </c>
      <c r="US71" s="616">
        <f t="shared" ca="1" si="185"/>
        <v>-2.5790572453345928</v>
      </c>
      <c r="UT71" s="616">
        <f t="shared" ca="1" si="185"/>
        <v>0.30690415393182785</v>
      </c>
      <c r="UU71" s="616">
        <f t="shared" ca="1" si="185"/>
        <v>-0.54448954097874924</v>
      </c>
      <c r="UV71" s="616">
        <f t="shared" ca="1" si="185"/>
        <v>-0.69788673225296205</v>
      </c>
      <c r="UW71" s="616">
        <f t="shared" ca="1" si="185"/>
        <v>-1.1873537106826957</v>
      </c>
      <c r="UX71" s="616">
        <f t="shared" ca="1" si="185"/>
        <v>0.28247365722383649</v>
      </c>
      <c r="UY71" s="616">
        <f t="shared" ca="1" si="185"/>
        <v>-0.67270887390575207</v>
      </c>
      <c r="UZ71" s="616">
        <f t="shared" ca="1" si="185"/>
        <v>-0.80238258590915801</v>
      </c>
      <c r="VA71" s="616">
        <f t="shared" ca="1" si="185"/>
        <v>-0.94677502973369465</v>
      </c>
      <c r="VB71" s="616">
        <f t="shared" ca="1" si="185"/>
        <v>-0.76400504167427041</v>
      </c>
      <c r="VC71" s="616">
        <f t="shared" ca="1" si="171"/>
        <v>-1.3781354188764121</v>
      </c>
      <c r="VD71" s="616">
        <f t="shared" ca="1" si="171"/>
        <v>-0.36208520652341147</v>
      </c>
      <c r="VE71" s="616">
        <f t="shared" ca="1" si="171"/>
        <v>-1.5404904907201931</v>
      </c>
      <c r="VF71" s="616">
        <f t="shared" ca="1" si="171"/>
        <v>-1.7012503523278015</v>
      </c>
      <c r="VG71" s="616">
        <f t="shared" ca="1" si="171"/>
        <v>-0.89462372206681784</v>
      </c>
      <c r="VH71" s="616">
        <f t="shared" ca="1" si="171"/>
        <v>-0.12784420028857393</v>
      </c>
      <c r="VI71" s="616">
        <f t="shared" ca="1" si="171"/>
        <v>-0.99472879727225672</v>
      </c>
      <c r="VJ71" s="616">
        <f t="shared" ca="1" si="171"/>
        <v>-0.90132677458943244</v>
      </c>
      <c r="VK71" s="616">
        <f t="shared" ca="1" si="171"/>
        <v>-0.49937453713488217</v>
      </c>
      <c r="VL71" s="616">
        <f t="shared" ca="1" si="171"/>
        <v>-0.83864555511817418</v>
      </c>
      <c r="VM71" s="616">
        <f t="shared" ca="1" si="171"/>
        <v>-0.57201237404204519</v>
      </c>
      <c r="VN71" s="616">
        <f t="shared" ca="1" si="171"/>
        <v>-0.62639799545694341</v>
      </c>
      <c r="VO71" s="616">
        <f t="shared" ca="1" si="171"/>
        <v>-0.42150866262694142</v>
      </c>
      <c r="VP71" s="616">
        <f t="shared" ca="1" si="171"/>
        <v>-0.46221149066820022</v>
      </c>
      <c r="VQ71" s="616">
        <f t="shared" ca="1" si="171"/>
        <v>-0.77889442244162177</v>
      </c>
      <c r="VR71" s="616">
        <f t="shared" ca="1" si="110"/>
        <v>-0.64202286734458469</v>
      </c>
      <c r="VS71" s="616">
        <f t="shared" ca="1" si="107"/>
        <v>-0.40481357988865657</v>
      </c>
      <c r="VT71" s="616">
        <f t="shared" ca="1" si="107"/>
        <v>-0.3878135405833677</v>
      </c>
      <c r="VU71" s="616">
        <f t="shared" ca="1" si="107"/>
        <v>-0.82130507758946303</v>
      </c>
      <c r="VV71" s="616">
        <f t="shared" ca="1" si="107"/>
        <v>-0.64337789451099625</v>
      </c>
      <c r="VW71" s="616">
        <f t="shared" ca="1" si="107"/>
        <v>0.66845613582062358</v>
      </c>
      <c r="VX71" s="616">
        <f t="shared" ca="1" si="107"/>
        <v>-0.78524029103755877</v>
      </c>
      <c r="VY71" s="616">
        <f t="shared" ca="1" si="107"/>
        <v>0.70583605694264007</v>
      </c>
      <c r="VZ71" s="616">
        <f t="shared" ca="1" si="107"/>
        <v>-1.5555141459162816</v>
      </c>
      <c r="WA71" s="616">
        <f t="shared" ca="1" si="107"/>
        <v>-1.1483025824394326</v>
      </c>
      <c r="WB71" s="616">
        <f t="shared" ca="1" si="107"/>
        <v>0.33435322352896929</v>
      </c>
      <c r="WC71" s="616">
        <f t="shared" ca="1" si="107"/>
        <v>0.47817673461028487</v>
      </c>
      <c r="WD71" s="616">
        <f t="shared" ca="1" si="104"/>
        <v>-1.3395773314157267</v>
      </c>
      <c r="WE71" s="616">
        <f t="shared" ca="1" si="104"/>
        <v>-1.7097470492691516</v>
      </c>
      <c r="WF71" s="616">
        <f t="shared" ca="1" si="104"/>
        <v>-2.2057824644765875</v>
      </c>
      <c r="WG71" s="616">
        <f t="shared" ca="1" si="104"/>
        <v>-1.008197359876486</v>
      </c>
      <c r="WH71" s="616">
        <f t="shared" ca="1" si="104"/>
        <v>-1.0816125322340113</v>
      </c>
      <c r="WI71" s="627">
        <f t="shared" ca="1" si="76"/>
        <v>-0.9831420375936909</v>
      </c>
      <c r="WL71" s="606" t="s">
        <v>4314</v>
      </c>
      <c r="WM71" s="700" t="str">
        <f t="shared" ca="1" si="172"/>
        <v>D</v>
      </c>
      <c r="WN71" s="479">
        <f t="shared" ca="1" si="173"/>
        <v>0.24242587278931449</v>
      </c>
      <c r="WO71" s="495">
        <f t="shared" ca="1" si="159"/>
        <v>0.37976722040836036</v>
      </c>
      <c r="WP71" s="458">
        <f t="shared" ca="1" si="159"/>
        <v>0.31964112335360451</v>
      </c>
      <c r="WQ71" s="458">
        <f t="shared" ca="1" si="159"/>
        <v>9.7826556692682184E-2</v>
      </c>
      <c r="WR71" s="459">
        <f t="shared" ca="1" si="159"/>
        <v>0.17246859070261092</v>
      </c>
      <c r="WS71" s="495">
        <f t="shared" ca="1" si="174"/>
        <v>-0.71520699017961376</v>
      </c>
      <c r="WT71" s="458">
        <f t="shared" ca="1" si="175"/>
        <v>-1.0221506989709503</v>
      </c>
      <c r="WU71" s="458">
        <f t="shared" ca="1" si="176"/>
        <v>-0.66157644532445448</v>
      </c>
      <c r="WV71" s="459">
        <f t="shared" ca="1" si="177"/>
        <v>-0.87330114259795255</v>
      </c>
      <c r="WW71" s="484">
        <f t="shared" ca="1" si="186"/>
        <v>-0.7262006140917342</v>
      </c>
      <c r="WX71" s="484">
        <f t="shared" ca="1" si="186"/>
        <v>-0.37545073607717977</v>
      </c>
      <c r="WY71" s="484">
        <f t="shared" ca="1" si="186"/>
        <v>-0.64522912849816527</v>
      </c>
      <c r="WZ71" s="484">
        <f t="shared" ca="1" si="186"/>
        <v>0.10559307515024371</v>
      </c>
      <c r="XA71" s="484">
        <f t="shared" ca="1" si="186"/>
        <v>6.4328538595846502E-2</v>
      </c>
      <c r="XB71" s="484">
        <f t="shared" ca="1" si="186"/>
        <v>-1.3625159427102653</v>
      </c>
      <c r="XC71" s="484">
        <f t="shared" ca="1" si="186"/>
        <v>0.14467461816346364</v>
      </c>
      <c r="XD71" s="484">
        <f t="shared" ca="1" si="186"/>
        <v>-0.2792686855680005</v>
      </c>
      <c r="XE71" s="484">
        <f t="shared" ca="1" si="186"/>
        <v>-0.34259259686297905</v>
      </c>
      <c r="XF71" s="484">
        <f t="shared" ca="1" si="186"/>
        <v>-0.76406211282431458</v>
      </c>
      <c r="XG71" s="484">
        <f t="shared" ca="1" si="186"/>
        <v>0.1145148206385433</v>
      </c>
      <c r="XH71" s="484">
        <f t="shared" ca="1" si="186"/>
        <v>-0.33958343954762366</v>
      </c>
      <c r="XI71" s="484">
        <f t="shared" ca="1" si="186"/>
        <v>-0.56078518929191046</v>
      </c>
      <c r="XJ71" s="484">
        <f t="shared" ca="1" si="186"/>
        <v>-0.67192623860200307</v>
      </c>
      <c r="XK71" s="484">
        <f t="shared" ca="1" si="186"/>
        <v>-0.54267278110123429</v>
      </c>
      <c r="XL71" s="484">
        <f t="shared" ca="1" si="178"/>
        <v>-1.2174448290354225</v>
      </c>
      <c r="XM71" s="484">
        <f t="shared" ca="1" si="116"/>
        <v>-0.27308466275995691</v>
      </c>
      <c r="XN71" s="484">
        <f t="shared" ca="1" si="116"/>
        <v>-1.0741840191791907</v>
      </c>
      <c r="XO71" s="484">
        <f t="shared" ca="1" si="116"/>
        <v>-1.2490580086790719</v>
      </c>
      <c r="XP71" s="484">
        <f t="shared" ref="XP71:YC86" ca="1" si="188">(VG71*XP$205)</f>
        <v>-0.57255918212276347</v>
      </c>
      <c r="XQ71" s="484">
        <f t="shared" ca="1" si="188"/>
        <v>-8.50675308720171E-2</v>
      </c>
      <c r="XR71" s="484">
        <f t="shared" ca="1" si="188"/>
        <v>-0.87038769761322465</v>
      </c>
      <c r="XS71" s="484">
        <f t="shared" ca="1" si="188"/>
        <v>-0.55611861992167977</v>
      </c>
      <c r="XT71" s="484">
        <f t="shared" ca="1" si="188"/>
        <v>-0.30327015640201394</v>
      </c>
      <c r="XU71" s="484">
        <f t="shared" ca="1" si="188"/>
        <v>-0.63720289277878872</v>
      </c>
      <c r="XV71" s="484">
        <f t="shared" ca="1" si="188"/>
        <v>-0.30179372854458303</v>
      </c>
      <c r="XW71" s="484">
        <f t="shared" ca="1" si="188"/>
        <v>-0.40427726626791127</v>
      </c>
      <c r="XX71" s="484">
        <f t="shared" ca="1" si="188"/>
        <v>-0.20379943838012618</v>
      </c>
      <c r="XY71" s="484">
        <f t="shared" ca="1" si="188"/>
        <v>-0.24303080179333969</v>
      </c>
      <c r="XZ71" s="484">
        <f t="shared" ca="1" si="188"/>
        <v>-0.56968338057380219</v>
      </c>
      <c r="YA71" s="484">
        <f t="shared" ca="1" si="111"/>
        <v>-0.43779539324227229</v>
      </c>
      <c r="YB71" s="484">
        <f t="shared" ca="1" si="108"/>
        <v>-0.21272953623148902</v>
      </c>
      <c r="YC71" s="484">
        <f t="shared" ca="1" si="108"/>
        <v>-0.17304240180829866</v>
      </c>
      <c r="YD71" s="484">
        <f t="shared" ca="1" si="108"/>
        <v>-0.6068623218308542</v>
      </c>
      <c r="YE71" s="484">
        <f t="shared" ca="1" si="108"/>
        <v>-0.46342509741627064</v>
      </c>
      <c r="YF71" s="484">
        <f t="shared" ca="1" si="108"/>
        <v>0.39432227452058582</v>
      </c>
      <c r="YG71" s="484">
        <f t="shared" ca="1" si="108"/>
        <v>-0.54699838673676349</v>
      </c>
      <c r="YH71" s="484">
        <f t="shared" ca="1" si="108"/>
        <v>0.3761400347447329</v>
      </c>
      <c r="YI71" s="484">
        <f t="shared" ca="1" si="108"/>
        <v>-0.91106463526316606</v>
      </c>
      <c r="YJ71" s="484">
        <f t="shared" ca="1" si="108"/>
        <v>-0.6812879221613154</v>
      </c>
      <c r="YK71" s="484">
        <f t="shared" ca="1" si="108"/>
        <v>5.8277766861099353E-2</v>
      </c>
      <c r="YL71" s="484">
        <f t="shared" ca="1" si="108"/>
        <v>0.15139075417761619</v>
      </c>
      <c r="YM71" s="484">
        <f t="shared" ca="1" si="105"/>
        <v>-1.0693845836691747</v>
      </c>
      <c r="YN71" s="484">
        <f t="shared" ca="1" si="105"/>
        <v>-1.2190496461289051</v>
      </c>
      <c r="YO71" s="484">
        <f t="shared" ca="1" si="105"/>
        <v>-1.3545710114350724</v>
      </c>
      <c r="YP71" s="484">
        <f t="shared" ca="1" si="105"/>
        <v>-0.53716755334219179</v>
      </c>
      <c r="YQ71" s="484">
        <f t="shared" ca="1" si="105"/>
        <v>-0.78352011835031787</v>
      </c>
      <c r="YR71" s="484">
        <f t="shared" ca="1" si="79"/>
        <v>-0.73715989978774943</v>
      </c>
      <c r="YU71" s="606" t="s">
        <v>4314</v>
      </c>
      <c r="YV71" s="700" t="str">
        <f t="shared" ca="1" si="160"/>
        <v>C</v>
      </c>
      <c r="YW71" s="479">
        <f t="shared" ca="1" si="179"/>
        <v>0.34166439791837938</v>
      </c>
      <c r="YX71" s="495">
        <f t="shared" ca="1" si="161"/>
        <v>0.49188253882689387</v>
      </c>
      <c r="YY71" s="458">
        <f t="shared" ca="1" si="161"/>
        <v>0.32234037557494827</v>
      </c>
      <c r="YZ71" s="458">
        <f t="shared" ca="1" si="161"/>
        <v>4.0548376324152438E-2</v>
      </c>
      <c r="ZA71" s="459">
        <f t="shared" ca="1" si="161"/>
        <v>0.51188630094752297</v>
      </c>
      <c r="ZB71" s="495">
        <f t="shared" ca="1" si="180"/>
        <v>-0.73805726912907199</v>
      </c>
      <c r="ZC71" s="458">
        <f t="shared" ca="1" si="181"/>
        <v>-1.0455286730738145</v>
      </c>
      <c r="ZD71" s="458">
        <f t="shared" ca="1" si="182"/>
        <v>-0.64509602185620218</v>
      </c>
      <c r="ZE71" s="459">
        <f t="shared" ca="1" si="183"/>
        <v>-0.37503984312555194</v>
      </c>
      <c r="ZF71" s="484">
        <f t="shared" ca="1" si="187"/>
        <v>-3.2485432480444082E-2</v>
      </c>
      <c r="ZG71" s="484">
        <f t="shared" ca="1" si="187"/>
        <v>-7.9385408814590788E-2</v>
      </c>
      <c r="ZH71" s="484">
        <f t="shared" ca="1" si="187"/>
        <v>-6.6861590023482048E-2</v>
      </c>
      <c r="ZI71" s="484">
        <f t="shared" ca="1" si="187"/>
        <v>2.1988880583922777E-2</v>
      </c>
      <c r="ZJ71" s="484">
        <f t="shared" ca="1" si="187"/>
        <v>1.0659583188508518E-2</v>
      </c>
      <c r="ZK71" s="484">
        <f t="shared" ca="1" si="187"/>
        <v>-0.45846359133667092</v>
      </c>
      <c r="ZL71" s="484">
        <f t="shared" ca="1" si="187"/>
        <v>2.4672875513209128E-2</v>
      </c>
      <c r="ZM71" s="484">
        <f t="shared" ca="1" si="187"/>
        <v>-9.637358949300015E-2</v>
      </c>
      <c r="ZN71" s="484">
        <f t="shared" ca="1" si="187"/>
        <v>-0.14106825216800692</v>
      </c>
      <c r="ZO71" s="484">
        <f t="shared" ca="1" si="187"/>
        <v>-5.3590210429196636E-2</v>
      </c>
      <c r="ZP71" s="484">
        <f t="shared" ca="1" si="187"/>
        <v>2.6000050859821721E-2</v>
      </c>
      <c r="ZQ71" s="484">
        <f t="shared" ca="1" si="187"/>
        <v>-1.1497069191506403E-2</v>
      </c>
      <c r="ZR71" s="484">
        <f t="shared" ca="1" si="187"/>
        <v>-4.5981105838852197E-2</v>
      </c>
      <c r="ZS71" s="484">
        <f t="shared" ca="1" si="187"/>
        <v>-7.9442581630985595E-2</v>
      </c>
      <c r="ZT71" s="484">
        <f t="shared" ca="1" si="187"/>
        <v>-2.7291061507312073E-2</v>
      </c>
      <c r="ZU71" s="484">
        <f t="shared" ca="1" si="184"/>
        <v>-8.7220867281260051E-2</v>
      </c>
      <c r="ZV71" s="484">
        <f t="shared" ca="1" si="118"/>
        <v>-1.9215497798489828E-2</v>
      </c>
      <c r="ZW71" s="484">
        <f t="shared" ca="1" si="118"/>
        <v>-0.21297640668151291</v>
      </c>
      <c r="ZX71" s="484">
        <f t="shared" ca="1" si="118"/>
        <v>-4.9666031249752343E-2</v>
      </c>
      <c r="ZY71" s="484">
        <f t="shared" ref="ZY71:AAL86" ca="1" si="189">(VG71*ZY$205)</f>
        <v>-9.6348193705378546E-2</v>
      </c>
      <c r="ZZ71" s="484">
        <f t="shared" ca="1" si="189"/>
        <v>-7.8155783354792625E-3</v>
      </c>
      <c r="AAA71" s="484">
        <f t="shared" ca="1" si="189"/>
        <v>-6.0103104373865714E-2</v>
      </c>
      <c r="AAB71" s="484">
        <f t="shared" ca="1" si="189"/>
        <v>-0.10150745433592355</v>
      </c>
      <c r="AAC71" s="484">
        <f t="shared" ca="1" si="189"/>
        <v>-7.4874871608304394E-3</v>
      </c>
      <c r="AAD71" s="484">
        <f t="shared" ca="1" si="189"/>
        <v>-7.8682240113631882E-2</v>
      </c>
      <c r="AAE71" s="484">
        <f t="shared" ca="1" si="189"/>
        <v>-4.0219644611828483E-2</v>
      </c>
      <c r="AAF71" s="484">
        <f t="shared" ca="1" si="189"/>
        <v>-6.120902348854227E-2</v>
      </c>
      <c r="AAG71" s="484">
        <f t="shared" ca="1" si="189"/>
        <v>-4.3018323338477257E-2</v>
      </c>
      <c r="AAH71" s="484">
        <f t="shared" ca="1" si="189"/>
        <v>-3.8008707897835295E-2</v>
      </c>
      <c r="AAI71" s="484">
        <f t="shared" ca="1" si="189"/>
        <v>-6.0338538063910964E-2</v>
      </c>
      <c r="AAJ71" s="484">
        <f t="shared" ca="1" si="112"/>
        <v>-5.2025335368730337E-2</v>
      </c>
      <c r="AAK71" s="484">
        <f t="shared" ca="1" si="109"/>
        <v>-3.3183772310049216E-2</v>
      </c>
      <c r="AAL71" s="484">
        <f t="shared" ca="1" si="109"/>
        <v>-1.741238539122681E-2</v>
      </c>
      <c r="AAM71" s="484">
        <f t="shared" ca="1" si="109"/>
        <v>-2.189532836791554E-2</v>
      </c>
      <c r="AAN71" s="484">
        <f t="shared" ca="1" si="109"/>
        <v>-6.1359063816095079E-2</v>
      </c>
      <c r="AAO71" s="484">
        <f t="shared" ca="1" si="109"/>
        <v>1.8805162954418208E-2</v>
      </c>
      <c r="AAP71" s="484">
        <f t="shared" ca="1" si="109"/>
        <v>-2.8906649957960041E-2</v>
      </c>
      <c r="AAQ71" s="484">
        <f t="shared" ca="1" si="109"/>
        <v>7.2202153341576855E-2</v>
      </c>
      <c r="AAR71" s="484">
        <f t="shared" ca="1" si="109"/>
        <v>-3.6651122693945694E-2</v>
      </c>
      <c r="AAS71" s="484">
        <f t="shared" ca="1" si="109"/>
        <v>-3.1171595822786675E-2</v>
      </c>
      <c r="AAT71" s="484">
        <f t="shared" ca="1" si="109"/>
        <v>0.1027465411596778</v>
      </c>
      <c r="AAU71" s="484">
        <f t="shared" ca="1" si="109"/>
        <v>0.12363824729832018</v>
      </c>
      <c r="AAV71" s="484">
        <f t="shared" ca="1" si="106"/>
        <v>-8.8571357168320833E-2</v>
      </c>
      <c r="AAW71" s="484">
        <f t="shared" ca="1" si="106"/>
        <v>-6.3917050252045346E-2</v>
      </c>
      <c r="AAX71" s="484">
        <f t="shared" ca="1" si="106"/>
        <v>-0.17355109146777678</v>
      </c>
      <c r="AAY71" s="484">
        <f t="shared" ca="1" si="106"/>
        <v>-0.12312049482031152</v>
      </c>
      <c r="AAZ71" s="484">
        <f t="shared" ca="1" si="106"/>
        <v>-0.11856365915979221</v>
      </c>
      <c r="ABA71" s="484">
        <f t="shared" ca="1" si="82"/>
        <v>-0.10451532592333997</v>
      </c>
    </row>
    <row r="72" spans="1:729" ht="15" customHeight="1" x14ac:dyDescent="0.35">
      <c r="A72" s="498">
        <v>70</v>
      </c>
      <c r="B72" s="628"/>
      <c r="C72" s="606" t="s">
        <v>4338</v>
      </c>
      <c r="D72" s="629">
        <v>624</v>
      </c>
      <c r="E72" s="630" t="s">
        <v>4339</v>
      </c>
      <c r="F72" s="631" t="s">
        <v>1182</v>
      </c>
      <c r="G72" s="632">
        <v>1967.998</v>
      </c>
      <c r="H72" s="504">
        <v>1568.6800633224743</v>
      </c>
      <c r="I72" s="505">
        <v>820</v>
      </c>
      <c r="J72" s="506" t="s">
        <v>4340</v>
      </c>
      <c r="K72" s="507">
        <v>1</v>
      </c>
      <c r="L72" s="721" t="s">
        <v>4341</v>
      </c>
      <c r="M72" s="817">
        <v>186</v>
      </c>
      <c r="N72" s="818">
        <v>0.2316</v>
      </c>
      <c r="O72" s="819">
        <v>6.4699999999999994E-2</v>
      </c>
      <c r="P72" s="820">
        <v>0.20369999999999999</v>
      </c>
      <c r="Q72" s="821">
        <v>0.42649999999999999</v>
      </c>
      <c r="R72" s="818">
        <v>8.3299999999999999E-2</v>
      </c>
      <c r="S72" s="822">
        <v>0.18870000000000001</v>
      </c>
      <c r="T72" s="822">
        <v>7.6399999999999996E-2</v>
      </c>
      <c r="U72" s="822">
        <v>0.1087</v>
      </c>
      <c r="V72" s="822">
        <v>7.9000000000000008E-3</v>
      </c>
      <c r="W72" s="784" t="s">
        <v>4342</v>
      </c>
      <c r="X72" s="919" t="s">
        <v>4343</v>
      </c>
      <c r="Y72" s="517">
        <v>2</v>
      </c>
      <c r="Z72" s="517">
        <v>3</v>
      </c>
      <c r="AA72" s="519" t="s">
        <v>4344</v>
      </c>
      <c r="AB72" s="520">
        <v>2015</v>
      </c>
      <c r="AC72" s="576">
        <v>0</v>
      </c>
      <c r="AD72" s="575" t="s">
        <v>1188</v>
      </c>
      <c r="AE72" s="817">
        <v>0</v>
      </c>
      <c r="AF72" s="634" t="s">
        <v>1188</v>
      </c>
      <c r="AG72" s="635" t="s">
        <v>1188</v>
      </c>
      <c r="AH72" s="636" t="s">
        <v>1188</v>
      </c>
      <c r="AI72" s="636" t="s">
        <v>1188</v>
      </c>
      <c r="AJ72" s="636" t="s">
        <v>1188</v>
      </c>
      <c r="AK72" s="637" t="s">
        <v>1188</v>
      </c>
      <c r="AL72" s="638" t="s">
        <v>1188</v>
      </c>
      <c r="AM72" s="639" t="s">
        <v>1188</v>
      </c>
      <c r="AN72" s="636" t="s">
        <v>1188</v>
      </c>
      <c r="AO72" s="636" t="s">
        <v>1188</v>
      </c>
      <c r="AP72" s="636" t="s">
        <v>1188</v>
      </c>
      <c r="AQ72" s="636" t="s">
        <v>1188</v>
      </c>
      <c r="AR72" s="636" t="s">
        <v>1188</v>
      </c>
      <c r="AS72" s="636" t="s">
        <v>1188</v>
      </c>
      <c r="AT72" s="636" t="s">
        <v>1188</v>
      </c>
      <c r="AU72" s="640" t="s">
        <v>1188</v>
      </c>
      <c r="AV72" s="846" t="s">
        <v>4345</v>
      </c>
      <c r="AW72" s="642" t="s">
        <v>4346</v>
      </c>
      <c r="AX72" s="753">
        <v>2</v>
      </c>
      <c r="AY72" s="802" t="s">
        <v>4347</v>
      </c>
      <c r="AZ72" s="769">
        <v>2</v>
      </c>
      <c r="BA72" s="905" t="s">
        <v>2102</v>
      </c>
      <c r="BB72" s="727" t="s">
        <v>4348</v>
      </c>
      <c r="BC72" s="906" t="s">
        <v>4349</v>
      </c>
      <c r="BD72" s="727" t="s">
        <v>1195</v>
      </c>
      <c r="BE72" s="727" t="s">
        <v>1317</v>
      </c>
      <c r="BF72" s="727">
        <v>3</v>
      </c>
      <c r="BG72" s="727">
        <v>2010</v>
      </c>
      <c r="BH72" s="817" t="s">
        <v>1197</v>
      </c>
      <c r="BI72" s="817">
        <v>2</v>
      </c>
      <c r="BJ72" s="907">
        <v>1</v>
      </c>
      <c r="BK72" s="727" t="s">
        <v>1318</v>
      </c>
      <c r="BL72" s="727" t="s">
        <v>1257</v>
      </c>
      <c r="BM72" s="649" t="s">
        <v>4345</v>
      </c>
      <c r="BN72" s="647">
        <v>1973</v>
      </c>
      <c r="BO72" s="798" t="s">
        <v>4350</v>
      </c>
      <c r="BP72" s="647">
        <v>2007</v>
      </c>
      <c r="BQ72" s="647">
        <v>2</v>
      </c>
      <c r="BR72" s="647">
        <v>2</v>
      </c>
      <c r="BS72" s="647" t="s">
        <v>1188</v>
      </c>
      <c r="BT72" s="647" t="s">
        <v>1188</v>
      </c>
      <c r="BU72" s="647" t="s">
        <v>1188</v>
      </c>
      <c r="BV72" s="648" t="s">
        <v>1188</v>
      </c>
      <c r="BW72" s="649" t="s">
        <v>4345</v>
      </c>
      <c r="BX72" s="650">
        <v>1973</v>
      </c>
      <c r="BY72" s="647" t="s">
        <v>1188</v>
      </c>
      <c r="BZ72" s="651" t="s">
        <v>2109</v>
      </c>
      <c r="CA72" s="647">
        <v>0</v>
      </c>
      <c r="CB72" s="647" t="s">
        <v>1188</v>
      </c>
      <c r="CC72" s="651" t="s">
        <v>1188</v>
      </c>
      <c r="CD72" s="652" t="s">
        <v>1188</v>
      </c>
      <c r="CE72" s="647">
        <v>0</v>
      </c>
      <c r="CF72" s="647">
        <v>1</v>
      </c>
      <c r="CG72" s="515" t="s">
        <v>4345</v>
      </c>
      <c r="CH72" s="647">
        <v>1973</v>
      </c>
      <c r="CI72" s="647">
        <v>2010</v>
      </c>
      <c r="CJ72" s="647">
        <v>0</v>
      </c>
      <c r="CK72" s="651" t="s">
        <v>2111</v>
      </c>
      <c r="CL72" s="651" t="s">
        <v>1208</v>
      </c>
      <c r="CM72" s="647">
        <v>2</v>
      </c>
      <c r="CN72" s="647" t="s">
        <v>2112</v>
      </c>
      <c r="CO72" s="798" t="s">
        <v>2113</v>
      </c>
      <c r="CP72" s="647">
        <v>1999</v>
      </c>
      <c r="CQ72" s="647">
        <v>3</v>
      </c>
      <c r="CR72" s="650">
        <v>2</v>
      </c>
      <c r="CS72" s="676" t="s">
        <v>1188</v>
      </c>
      <c r="CT72" s="647" t="s">
        <v>1188</v>
      </c>
      <c r="CU72" s="648">
        <v>0</v>
      </c>
      <c r="CV72" s="676" t="s">
        <v>1188</v>
      </c>
      <c r="CW72" s="647" t="s">
        <v>1188</v>
      </c>
      <c r="CX72" s="657">
        <v>0</v>
      </c>
      <c r="CY72" s="918" t="s">
        <v>1188</v>
      </c>
      <c r="CZ72" s="850" t="s">
        <v>1188</v>
      </c>
      <c r="DA72" s="851">
        <v>0</v>
      </c>
      <c r="DB72" s="723">
        <v>12000</v>
      </c>
      <c r="DC72" s="753">
        <v>1</v>
      </c>
      <c r="DD72" s="659" t="s">
        <v>4351</v>
      </c>
      <c r="DE72" s="648">
        <v>2008</v>
      </c>
      <c r="DF72" s="854" t="s">
        <v>4352</v>
      </c>
      <c r="DG72" s="855" t="s">
        <v>4353</v>
      </c>
      <c r="DH72" s="852">
        <v>1</v>
      </c>
      <c r="DI72" s="856" t="s">
        <v>1262</v>
      </c>
      <c r="DJ72" s="730" t="s">
        <v>4354</v>
      </c>
      <c r="DK72" s="850">
        <v>2011</v>
      </c>
      <c r="DL72" s="850">
        <v>3</v>
      </c>
      <c r="DM72" s="851">
        <v>2</v>
      </c>
      <c r="DN72" s="854" t="s">
        <v>4352</v>
      </c>
      <c r="DO72" s="855" t="s">
        <v>4353</v>
      </c>
      <c r="DP72" s="852">
        <v>1</v>
      </c>
      <c r="DQ72" s="856" t="s">
        <v>1262</v>
      </c>
      <c r="DR72" s="730" t="s">
        <v>4354</v>
      </c>
      <c r="DS72" s="850">
        <v>2011</v>
      </c>
      <c r="DT72" s="850">
        <v>3</v>
      </c>
      <c r="DU72" s="851">
        <v>2</v>
      </c>
      <c r="DV72" s="651" t="s">
        <v>1188</v>
      </c>
      <c r="DW72" s="860" t="s">
        <v>4351</v>
      </c>
      <c r="DX72" s="647" t="s">
        <v>1188</v>
      </c>
      <c r="DY72" s="647">
        <v>0</v>
      </c>
      <c r="DZ72" s="650">
        <v>0</v>
      </c>
      <c r="EA72" s="807" t="s">
        <v>1188</v>
      </c>
      <c r="EB72" s="649" t="s">
        <v>1190</v>
      </c>
      <c r="EC72" s="647">
        <v>2</v>
      </c>
      <c r="ED72" s="668" t="s">
        <v>1274</v>
      </c>
      <c r="EE72" s="647">
        <v>1997</v>
      </c>
      <c r="EF72" s="647">
        <v>3</v>
      </c>
      <c r="EG72" s="650" t="s">
        <v>1220</v>
      </c>
      <c r="EH72" s="648">
        <v>4</v>
      </c>
      <c r="EI72" s="551" t="s">
        <v>4345</v>
      </c>
      <c r="EJ72" s="651" t="s">
        <v>4346</v>
      </c>
      <c r="EK72" s="647" t="s">
        <v>1188</v>
      </c>
      <c r="EL72" s="647" t="s">
        <v>1188</v>
      </c>
      <c r="EM72" s="669" t="s">
        <v>1188</v>
      </c>
      <c r="EN72" s="647" t="s">
        <v>1188</v>
      </c>
      <c r="EO72" s="670" t="s">
        <v>1188</v>
      </c>
      <c r="EP72" s="556">
        <v>0</v>
      </c>
      <c r="EQ72" s="556" t="s">
        <v>1188</v>
      </c>
      <c r="ER72" s="651" t="s">
        <v>1188</v>
      </c>
      <c r="ES72" s="556" t="s">
        <v>1188</v>
      </c>
      <c r="ET72" s="556">
        <v>0</v>
      </c>
      <c r="EU72" s="671">
        <v>0</v>
      </c>
      <c r="EV72" s="672">
        <v>2010</v>
      </c>
      <c r="EW72" s="673"/>
      <c r="EX72" s="674"/>
      <c r="EY72" s="631" t="s">
        <v>1416</v>
      </c>
      <c r="EZ72" s="631">
        <v>1</v>
      </c>
      <c r="FA72" s="675"/>
      <c r="FB72" s="648">
        <v>0</v>
      </c>
      <c r="FC72" s="676"/>
      <c r="FD72" s="647"/>
      <c r="FE72" s="648"/>
      <c r="FF72" s="652" t="s">
        <v>1225</v>
      </c>
      <c r="FG72" s="563" t="s">
        <v>1226</v>
      </c>
      <c r="FH72" s="631" t="str">
        <f t="shared" si="119"/>
        <v>D</v>
      </c>
      <c r="FI72" s="677">
        <f t="shared" si="120"/>
        <v>0</v>
      </c>
      <c r="FJ72" s="678">
        <f t="shared" si="121"/>
        <v>0</v>
      </c>
      <c r="FK72" s="679">
        <f t="shared" si="122"/>
        <v>0</v>
      </c>
      <c r="FL72" s="680">
        <f t="shared" si="123"/>
        <v>0</v>
      </c>
      <c r="FM72" s="681">
        <v>0</v>
      </c>
      <c r="FN72" s="574" t="s">
        <v>1188</v>
      </c>
      <c r="FO72" s="470" t="s">
        <v>1188</v>
      </c>
      <c r="FP72" s="470" t="s">
        <v>1188</v>
      </c>
      <c r="FQ72" s="430">
        <v>0</v>
      </c>
      <c r="FR72" s="682" t="s">
        <v>1188</v>
      </c>
      <c r="FS72" s="369">
        <v>0</v>
      </c>
      <c r="FT72" s="574" t="s">
        <v>1188</v>
      </c>
      <c r="FU72" s="575" t="s">
        <v>1188</v>
      </c>
      <c r="FV72" s="369">
        <v>0</v>
      </c>
      <c r="FW72" s="574" t="s">
        <v>1188</v>
      </c>
      <c r="FX72" s="575" t="s">
        <v>1188</v>
      </c>
      <c r="FY72" s="369">
        <v>0</v>
      </c>
      <c r="FZ72" s="574" t="s">
        <v>1188</v>
      </c>
      <c r="GA72" s="470" t="s">
        <v>1188</v>
      </c>
      <c r="GB72" s="575" t="s">
        <v>1188</v>
      </c>
      <c r="GC72" s="369">
        <v>0</v>
      </c>
      <c r="GD72" s="574" t="s">
        <v>1188</v>
      </c>
      <c r="GE72" s="470" t="s">
        <v>1188</v>
      </c>
      <c r="GF72" s="685" t="s">
        <v>1188</v>
      </c>
      <c r="GG72" s="734">
        <v>0</v>
      </c>
      <c r="GH72" s="574" t="s">
        <v>1188</v>
      </c>
      <c r="GI72" s="684" t="s">
        <v>1188</v>
      </c>
      <c r="GJ72" s="575" t="s">
        <v>1188</v>
      </c>
      <c r="GK72" s="369">
        <v>0</v>
      </c>
      <c r="GL72" s="683" t="s">
        <v>1456</v>
      </c>
      <c r="GM72" s="684" t="s">
        <v>1456</v>
      </c>
      <c r="GN72" s="575" t="s">
        <v>1456</v>
      </c>
      <c r="GO72" s="676">
        <v>0</v>
      </c>
      <c r="GP72" s="917" t="s">
        <v>1188</v>
      </c>
      <c r="GQ72" s="872" t="s">
        <v>1188</v>
      </c>
      <c r="GR72" s="872" t="s">
        <v>1188</v>
      </c>
      <c r="GS72" s="872" t="s">
        <v>1188</v>
      </c>
      <c r="GT72" s="873" t="s">
        <v>1188</v>
      </c>
      <c r="GU72" s="581">
        <v>0</v>
      </c>
      <c r="GV72" s="687" t="s">
        <v>1188</v>
      </c>
      <c r="GW72" s="872" t="s">
        <v>1188</v>
      </c>
      <c r="GX72" s="873" t="s">
        <v>1188</v>
      </c>
      <c r="GY72" s="874">
        <v>0</v>
      </c>
      <c r="GZ72" s="582" t="s">
        <v>1188</v>
      </c>
      <c r="HA72" s="583" t="s">
        <v>1293</v>
      </c>
      <c r="HB72" s="584">
        <v>1</v>
      </c>
      <c r="HC72" s="585">
        <v>0</v>
      </c>
      <c r="HD72" s="586" t="s">
        <v>1188</v>
      </c>
      <c r="HE72" s="690" t="s">
        <v>1188</v>
      </c>
      <c r="HF72" s="587" t="s">
        <v>1188</v>
      </c>
      <c r="HG72" s="587" t="s">
        <v>1188</v>
      </c>
      <c r="HH72" s="588">
        <v>0</v>
      </c>
      <c r="HI72" s="586" t="s">
        <v>1188</v>
      </c>
      <c r="HJ72" s="690" t="s">
        <v>1188</v>
      </c>
      <c r="HK72" s="691" t="s">
        <v>1188</v>
      </c>
      <c r="HL72" s="692">
        <v>0</v>
      </c>
      <c r="HM72" s="693" t="s">
        <v>1188</v>
      </c>
      <c r="HN72" s="592" t="s">
        <v>1188</v>
      </c>
      <c r="HO72" s="681" t="s">
        <v>1188</v>
      </c>
      <c r="HP72" s="574" t="s">
        <v>1188</v>
      </c>
      <c r="HQ72" s="472" t="str">
        <f t="shared" si="124"/>
        <v>-</v>
      </c>
      <c r="HR72" s="593" t="s">
        <v>1188</v>
      </c>
      <c r="HS72" s="574" t="s">
        <v>1188</v>
      </c>
      <c r="HT72" s="574" t="s">
        <v>1188</v>
      </c>
      <c r="HU72" s="574" t="s">
        <v>1188</v>
      </c>
      <c r="HV72" s="574" t="s">
        <v>1188</v>
      </c>
      <c r="HW72" s="574" t="s">
        <v>1188</v>
      </c>
      <c r="HX72" s="574" t="s">
        <v>1188</v>
      </c>
      <c r="HY72" s="574" t="s">
        <v>1188</v>
      </c>
      <c r="HZ72" s="574" t="s">
        <v>1188</v>
      </c>
      <c r="IA72" s="574" t="s">
        <v>1188</v>
      </c>
      <c r="IB72" s="574" t="s">
        <v>1188</v>
      </c>
      <c r="IC72" s="574" t="s">
        <v>1188</v>
      </c>
      <c r="ID72" s="681" t="s">
        <v>1188</v>
      </c>
      <c r="IE72" s="369" t="s">
        <v>1188</v>
      </c>
      <c r="IF72" s="574" t="s">
        <v>1188</v>
      </c>
      <c r="IG72" s="472" t="str">
        <f t="shared" si="125"/>
        <v>-</v>
      </c>
      <c r="IH72" s="609" t="s">
        <v>1188</v>
      </c>
      <c r="II72" s="694" t="s">
        <v>1188</v>
      </c>
      <c r="IJ72" s="695" t="s">
        <v>1188</v>
      </c>
      <c r="IK72" s="696" t="s">
        <v>1188</v>
      </c>
      <c r="IL72" s="696" t="s">
        <v>1188</v>
      </c>
      <c r="IM72" s="697" t="s">
        <v>1188</v>
      </c>
      <c r="IN72" s="599">
        <v>2</v>
      </c>
      <c r="IO72" s="600">
        <v>5</v>
      </c>
      <c r="IP72" s="601">
        <v>4</v>
      </c>
      <c r="IQ72" s="600">
        <v>17</v>
      </c>
      <c r="IR72" s="587">
        <v>29</v>
      </c>
      <c r="IS72" s="601">
        <v>46</v>
      </c>
      <c r="IT72" s="599" t="s">
        <v>1188</v>
      </c>
      <c r="IU72" s="600" t="s">
        <v>1188</v>
      </c>
      <c r="IV72" s="587" t="s">
        <v>1188</v>
      </c>
      <c r="IW72" s="601" t="s">
        <v>1188</v>
      </c>
      <c r="IX72" s="602" t="s">
        <v>1188</v>
      </c>
      <c r="IY72" s="681">
        <v>0</v>
      </c>
      <c r="IZ72" s="719" t="s">
        <v>1188</v>
      </c>
      <c r="JA72" s="681">
        <v>1</v>
      </c>
      <c r="JB72" s="699" t="s">
        <v>4355</v>
      </c>
      <c r="JC72" s="763">
        <v>0</v>
      </c>
      <c r="JD72" s="683" t="s">
        <v>1188</v>
      </c>
      <c r="JE72" s="684" t="s">
        <v>1188</v>
      </c>
      <c r="JF72" s="470" t="s">
        <v>1188</v>
      </c>
      <c r="JG72" s="472" t="s">
        <v>1188</v>
      </c>
      <c r="JH72" s="763">
        <v>2</v>
      </c>
      <c r="JI72" s="683">
        <v>3</v>
      </c>
      <c r="JJ72" s="684" t="s">
        <v>4356</v>
      </c>
      <c r="JK72" s="519" t="s">
        <v>4344</v>
      </c>
      <c r="JL72" s="520">
        <v>2015</v>
      </c>
      <c r="JM72" s="734">
        <v>0</v>
      </c>
      <c r="JN72" s="683" t="s">
        <v>1188</v>
      </c>
      <c r="JO72" s="683" t="s">
        <v>1188</v>
      </c>
      <c r="JP72" s="684" t="s">
        <v>1188</v>
      </c>
      <c r="JQ72" s="684" t="s">
        <v>1188</v>
      </c>
      <c r="JR72" s="764" t="s">
        <v>1188</v>
      </c>
      <c r="JS72" s="734">
        <v>0</v>
      </c>
      <c r="JT72" s="683" t="s">
        <v>1188</v>
      </c>
      <c r="JU72" s="684" t="s">
        <v>1188</v>
      </c>
      <c r="JV72" s="684" t="s">
        <v>1188</v>
      </c>
      <c r="JW72" s="764" t="s">
        <v>1188</v>
      </c>
      <c r="JX72" s="606">
        <v>0</v>
      </c>
      <c r="JY72" s="607" t="s">
        <v>1188</v>
      </c>
      <c r="JZ72" s="606" t="s">
        <v>1188</v>
      </c>
      <c r="KA72" s="606">
        <f t="shared" si="126"/>
        <v>0</v>
      </c>
      <c r="KB72" s="606"/>
      <c r="KC72" s="606"/>
      <c r="KD72" s="606"/>
      <c r="KE72" s="606"/>
      <c r="KF72" s="606">
        <f t="shared" si="127"/>
        <v>0</v>
      </c>
      <c r="KG72" s="606"/>
      <c r="KH72" s="606"/>
      <c r="KI72" s="606"/>
      <c r="KJ72" s="606"/>
      <c r="KK72" s="606">
        <v>1</v>
      </c>
      <c r="KL72" s="606">
        <v>1</v>
      </c>
      <c r="KM72" s="608">
        <f t="shared" si="128"/>
        <v>0.19711177349090575</v>
      </c>
      <c r="KN72" s="609">
        <v>-1.5144411325454712</v>
      </c>
      <c r="KO72" s="609">
        <v>6.25</v>
      </c>
      <c r="KP72" s="610">
        <v>7</v>
      </c>
      <c r="KQ72" s="608">
        <f t="shared" si="129"/>
        <v>0.20920279026031494</v>
      </c>
      <c r="KR72" s="609">
        <v>-1.4539860486984253</v>
      </c>
      <c r="KS72" s="609">
        <v>5.2884616851806641</v>
      </c>
      <c r="KT72" s="610">
        <v>8</v>
      </c>
      <c r="KU72" s="610">
        <v>18</v>
      </c>
      <c r="KV72" s="563" t="s">
        <v>1237</v>
      </c>
      <c r="KW72" s="606" t="s">
        <v>4338</v>
      </c>
      <c r="KX72" s="700" t="str">
        <f t="shared" ca="1" si="130"/>
        <v>D</v>
      </c>
      <c r="KY72" s="701">
        <f t="shared" ca="1" si="131"/>
        <v>0.21164428140928504</v>
      </c>
      <c r="KZ72" s="702">
        <f t="shared" ca="1" si="132"/>
        <v>0.21437882352941179</v>
      </c>
      <c r="LA72" s="703">
        <f t="shared" ca="1" si="162"/>
        <v>0.25658095238095235</v>
      </c>
      <c r="LB72" s="703">
        <f t="shared" ca="1" si="92"/>
        <v>0.10415833333333334</v>
      </c>
      <c r="LC72" s="704">
        <f t="shared" ca="1" si="93"/>
        <v>0.27145901639344266</v>
      </c>
      <c r="LD72" s="696" cm="1">
        <f t="array" aca="1" ref="LD72" ca="1">INDIRECT(LD$203&amp;ROW())*LD$205</f>
        <v>0</v>
      </c>
      <c r="LE72" s="696" cm="1">
        <f t="array" aca="1" ref="LE72" ca="1">INDIRECT(LE$203&amp;ROW())*LE$205</f>
        <v>0</v>
      </c>
      <c r="LF72" s="696" cm="1">
        <f t="array" aca="1" ref="LF72" ca="1">INDIRECT(LF$203&amp;ROW())*LF$205</f>
        <v>0</v>
      </c>
      <c r="LG72" s="696" cm="1">
        <f t="array" aca="1" ref="LG72" ca="1">INDIRECT(LG$203&amp;ROW())*LG$205</f>
        <v>3</v>
      </c>
      <c r="LH72" s="696" cm="1">
        <f t="array" aca="1" ref="LH72" ca="1">INDIRECT(LH$203&amp;ROW())*LH$205</f>
        <v>2</v>
      </c>
      <c r="LI72" s="696" cm="1">
        <f t="array" aca="1" ref="LI72" ca="1">INDIRECT(LI$203&amp;ROW())*LI$205</f>
        <v>0</v>
      </c>
      <c r="LJ72" s="696" cm="1">
        <f t="array" aca="1" ref="LJ72" ca="1">INDIRECT(LJ$203&amp;ROW())*LJ$205</f>
        <v>3</v>
      </c>
      <c r="LK72" s="696" cm="1">
        <f t="array" aca="1" ref="LK72" ca="1">INDIRECT(LK$203&amp;ROW())*LK$205</f>
        <v>3</v>
      </c>
      <c r="LL72" s="696" cm="1">
        <f t="array" aca="1" ref="LL72" ca="1">INDIRECT(LL$203&amp;ROW())*LL$205</f>
        <v>3</v>
      </c>
      <c r="LM72" s="696" cm="1">
        <f t="array" aca="1" ref="LM72" ca="1">INDIRECT(LM$203&amp;ROW())*LM$205</f>
        <v>0</v>
      </c>
      <c r="LN72" s="696" cm="1">
        <f t="array" aca="1" ref="LN72" ca="1">INDIRECT(LN$203&amp;ROW())*LN$205</f>
        <v>3</v>
      </c>
      <c r="LO72" s="696" cm="1">
        <f t="array" aca="1" ref="LO72" ca="1">INDIRECT(LO$203&amp;ROW())*LO$205</f>
        <v>0</v>
      </c>
      <c r="LP72" s="696" cm="1">
        <f t="array" aca="1" ref="LP72" ca="1">INDIRECT(LP$203&amp;ROW())*LP$205</f>
        <v>0</v>
      </c>
      <c r="LQ72" s="696" cm="1">
        <f t="array" aca="1" ref="LQ72" ca="1">IF(INDIRECT(LQ$203&amp;ROW())="-",0,INDIRECT(LQ$203&amp;ROW())*LQ$205)</f>
        <v>1.2222</v>
      </c>
      <c r="LR72" s="696" cm="1">
        <f t="array" aca="1" ref="LR72" ca="1">INDIRECT(LR$203&amp;ROW())*LR$205</f>
        <v>0</v>
      </c>
      <c r="LS72" s="696" cm="1">
        <f t="array" aca="1" ref="LS72" ca="1">IF(INDIRECT(LS$203&amp;ROW())="-",0,INDIRECT(LS$203&amp;ROW())*LS$205)</f>
        <v>0.38819999999999999</v>
      </c>
      <c r="LT72" s="696" cm="1">
        <f t="array" aca="1" ref="LT72" ca="1">INDIRECT(LT$203&amp;ROW())*LT$205</f>
        <v>2</v>
      </c>
      <c r="LU72" s="696" cm="1">
        <f t="array" aca="1" ref="LU72" ca="1">INDIRECT(LU$203&amp;ROW())*LU$205</f>
        <v>1</v>
      </c>
      <c r="LV72" s="696" cm="1">
        <f t="array" aca="1" ref="LV72" ca="1">INDIRECT(LV$203&amp;ROW())*LV$205</f>
        <v>0</v>
      </c>
      <c r="LW72" s="696" cm="1">
        <f t="array" aca="1" ref="LW72" ca="1">INDIRECT(LW$203&amp;ROW())*LW$205</f>
        <v>0</v>
      </c>
      <c r="LX72" s="696" cm="1">
        <f t="array" aca="1" ref="LX72" ca="1">INDIRECT(LX$203&amp;ROW())*LX$205</f>
        <v>2</v>
      </c>
      <c r="LY72" s="696" cm="1">
        <f t="array" aca="1" ref="LY72" ca="1">IF(INDIRECT(LY$203&amp;ROW())="-",0,INDIRECT(LY$203&amp;ROW())*LY$205)</f>
        <v>0.49980000000000002</v>
      </c>
      <c r="LZ72" s="696" cm="1">
        <f t="array" aca="1" ref="LZ72" ca="1">INDIRECT(LZ$203&amp;ROW())*LZ$205</f>
        <v>0</v>
      </c>
      <c r="MA72" s="696" cm="1">
        <f t="array" aca="1" ref="MA72" ca="1">INDIRECT(MA$203&amp;ROW())*MA$205</f>
        <v>2</v>
      </c>
      <c r="MB72" s="696" cm="1">
        <f t="array" aca="1" ref="MB72" ca="1">INDIRECT(MB$203&amp;ROW())*MB$205</f>
        <v>0</v>
      </c>
      <c r="MC72" s="696" cm="1">
        <f t="array" aca="1" ref="MC72" ca="1">IF($MB72=0,0,INDIRECT(MC$203&amp;ROW())*MC$205)</f>
        <v>0</v>
      </c>
      <c r="MD72" s="696" cm="1">
        <f t="array" aca="1" ref="MD72" ca="1">IF($MB72=0,0,INDIRECT(MD$203&amp;ROW())*MD$205)</f>
        <v>0</v>
      </c>
      <c r="ME72" s="696" cm="1">
        <f t="array" aca="1" ref="ME72" ca="1">IF($MB72=0,0,INDIRECT(ME$203&amp;ROW())*ME$205)</f>
        <v>0</v>
      </c>
      <c r="MF72" s="696" cm="1">
        <f t="array" aca="1" ref="MF72" ca="1">IF($MB72=0,0,INDIRECT(MF$203&amp;ROW())*MF$205)</f>
        <v>0</v>
      </c>
      <c r="MG72" s="696" cm="1">
        <f t="array" aca="1" ref="MG72" ca="1">INDIRECT(MG$203&amp;ROW())*MG$205</f>
        <v>0</v>
      </c>
      <c r="MH72" s="696" cm="1">
        <f t="array" aca="1" ref="MH72" ca="1">IF($MG72=0,0,INDIRECT(MH$203&amp;ROW())*MH$205)</f>
        <v>0</v>
      </c>
      <c r="MI72" s="696" cm="1">
        <f t="array" aca="1" ref="MI72" ca="1">IF($MG72=0,0,INDIRECT(MI$203&amp;ROW())*MI$205)</f>
        <v>0</v>
      </c>
      <c r="MJ72" s="696" cm="1">
        <f t="array" aca="1" ref="MJ72" ca="1">INDIRECT(MJ$203&amp;ROW())*MJ$205</f>
        <v>0</v>
      </c>
      <c r="MK72" s="696" cm="1">
        <f t="array" aca="1" ref="MK72" ca="1">INDIRECT(MK$203&amp;ROW())*MK$205</f>
        <v>0</v>
      </c>
      <c r="ML72" s="696" cm="1">
        <f t="array" aca="1" ref="ML72" ca="1">INDIRECT(ML$203&amp;ROW())*ML$205</f>
        <v>0</v>
      </c>
      <c r="MM72" s="696" cm="1">
        <f t="array" aca="1" ref="MM72" ca="1">INDIRECT(MM$203&amp;ROW())*MM$205</f>
        <v>6</v>
      </c>
      <c r="MN72" s="696" cm="1">
        <f t="array" aca="1" ref="MN72" ca="1">INDIRECT(MN$203&amp;ROW())*MN$205</f>
        <v>0</v>
      </c>
      <c r="MO72" s="696" cm="1">
        <f t="array" aca="1" ref="MO72" ca="1">INDIRECT(MO$203&amp;ROW())*MO$205</f>
        <v>0</v>
      </c>
      <c r="MP72" s="696" cm="1">
        <f t="array" aca="1" ref="MP72" ca="1">INDIRECT(MP$203&amp;ROW())*MP$205</f>
        <v>0</v>
      </c>
      <c r="MQ72" s="696" cm="1">
        <f t="array" aca="1" ref="MQ72" ca="1">INDIRECT(MQ$203&amp;ROW())*MQ$205</f>
        <v>0</v>
      </c>
      <c r="MR72" s="696" cm="1">
        <f t="array" aca="1" ref="MR72" ca="1">INDIRECT(MR$203&amp;ROW())*MR$205</f>
        <v>2</v>
      </c>
      <c r="MS72" s="696" cm="1">
        <f t="array" aca="1" ref="MS72" ca="1">INDIRECT(MS$203&amp;ROW())*MS$205</f>
        <v>2</v>
      </c>
      <c r="MT72" s="696" cm="1">
        <f t="array" aca="1" ref="MT72" ca="1">INDIRECT(MT$203&amp;ROW())*MT$205</f>
        <v>0</v>
      </c>
      <c r="MU72" s="696" cm="1">
        <f t="array" aca="1" ref="MU72" ca="1">INDIRECT(MU$203&amp;ROW())*MU$205</f>
        <v>0</v>
      </c>
      <c r="MV72" s="696" cm="1">
        <f t="array" aca="1" ref="MV72" ca="1">IF(INDIRECT(MV$203&amp;ROW())="-",0,INDIRECT(MV$203&amp;ROW())*MV$205)</f>
        <v>2.5590000000000002</v>
      </c>
      <c r="MW72" s="696" cm="1">
        <f t="array" aca="1" ref="MW72" ca="1">INDIRECT(MW$203&amp;ROW())*MW$205</f>
        <v>4</v>
      </c>
      <c r="MX72" s="696" cm="1">
        <f t="array" aca="1" ref="MX72" ca="1">INDIRECT(MX$203&amp;ROW())*MX$205</f>
        <v>0</v>
      </c>
      <c r="MY72" s="696" cm="1">
        <f t="array" aca="1" ref="MY72" ca="1">INDIRECT(MY$203&amp;ROW())*MY$205</f>
        <v>0</v>
      </c>
      <c r="NA72" s="701">
        <f t="shared" si="133"/>
        <v>0.41960243902439026</v>
      </c>
      <c r="NB72" s="617">
        <f t="shared" si="134"/>
        <v>0.29033571428571431</v>
      </c>
      <c r="NC72" s="695">
        <f t="shared" si="135"/>
        <v>8.3330769230769222E-2</v>
      </c>
      <c r="ND72" s="697">
        <f t="shared" si="136"/>
        <v>0.27505555555555555</v>
      </c>
      <c r="NE72" s="694">
        <f t="shared" si="137"/>
        <v>0.26708111952410735</v>
      </c>
      <c r="NF72" s="682" t="str">
        <f t="shared" si="138"/>
        <v>C</v>
      </c>
      <c r="NH72" s="606" t="s">
        <v>4338</v>
      </c>
      <c r="NI72" s="563" t="str">
        <f t="shared" si="139"/>
        <v>D</v>
      </c>
      <c r="NJ72" s="563" t="str">
        <f t="shared" si="140"/>
        <v>C</v>
      </c>
      <c r="NK72" s="563" t="str">
        <f t="shared" ca="1" si="141"/>
        <v>D</v>
      </c>
      <c r="NL72" s="563" t="str">
        <f t="shared" ca="1" si="142"/>
        <v>D</v>
      </c>
      <c r="NM72" s="563" t="str">
        <f t="shared" ca="1" si="143"/>
        <v>C</v>
      </c>
      <c r="NN72" s="563" t="str">
        <f t="shared" ca="1" si="163"/>
        <v>D</v>
      </c>
      <c r="NO72" s="563" t="str">
        <f t="shared" ca="1" si="164"/>
        <v>C</v>
      </c>
      <c r="NP72" s="606" t="str">
        <f t="shared" si="144"/>
        <v>-</v>
      </c>
      <c r="NQ72" s="682" t="str">
        <f t="shared" si="145"/>
        <v>-</v>
      </c>
      <c r="NR72" s="682" t="e">
        <f>IF(OR(AND(NI72="A",OR(NJ72="C",NJ72="D")),AND(NI72="A",OR(#REF!="C",#REF!="D")),AND(NI72="B",OR(NJ72="D",#REF!="D")),AND(OR(NI72="C",NI72="D"),OR(NJ72="A",NJ72="B")),AND(OR(NI72="C",NI72="D"),OR(#REF!="A",#REF!="B")),AND(OR(NJ72="A",#REF!="A",NJ72="B",#REF!="B"),OR(NP72="-",NQ72="-")),AND(OR(NJ72="C",#REF!="C",NJ72="D",#REF!="D"),NP72="Yes")),"Yes","-")</f>
        <v>#REF!</v>
      </c>
      <c r="NS72" s="607"/>
      <c r="NT72" s="619">
        <f t="shared" si="146"/>
        <v>0.2316</v>
      </c>
      <c r="NU72" s="619">
        <f t="shared" si="147"/>
        <v>0.26708111952410735</v>
      </c>
      <c r="NV72" s="619">
        <f t="shared" ca="1" si="148"/>
        <v>0.21164428140928504</v>
      </c>
      <c r="NW72" s="619">
        <f t="shared" ca="1" si="165"/>
        <v>0.23115314339695683</v>
      </c>
      <c r="NX72" s="619">
        <f t="shared" ca="1" si="166"/>
        <v>0.32067325666731095</v>
      </c>
      <c r="NY72" s="620">
        <f t="shared" ca="1" si="167"/>
        <v>0.23161291587295063</v>
      </c>
      <c r="NZ72" s="620">
        <f t="shared" ca="1" si="168"/>
        <v>0.35670025845468412</v>
      </c>
      <c r="OA72" s="705" t="s">
        <v>1188</v>
      </c>
      <c r="OB72" s="706" t="s">
        <v>1188</v>
      </c>
      <c r="OC72" s="494"/>
      <c r="OE72" s="606" t="s">
        <v>4338</v>
      </c>
      <c r="OF72" s="700" t="str">
        <f t="shared" ca="1" si="149"/>
        <v>D</v>
      </c>
      <c r="OG72" s="701">
        <f t="shared" ca="1" si="169"/>
        <v>0.23115314339695683</v>
      </c>
      <c r="OH72" s="705">
        <f t="shared" ca="1" si="150"/>
        <v>0.34363843340563988</v>
      </c>
      <c r="OI72" s="696">
        <f t="shared" ca="1" si="151"/>
        <v>0.28501440200752826</v>
      </c>
      <c r="OJ72" s="696">
        <f t="shared" ca="1" si="152"/>
        <v>8.4666778694748368E-2</v>
      </c>
      <c r="OK72" s="697">
        <f t="shared" ca="1" si="153"/>
        <v>0.21129295947991075</v>
      </c>
      <c r="OL72" s="696" cm="1">
        <f t="array" aca="1" ref="OL72" ca="1">INDIRECT(OL$203&amp;ROW())*OL$205</f>
        <v>0</v>
      </c>
      <c r="OM72" s="696" cm="1">
        <f t="array" aca="1" ref="OM72" ca="1">INDIRECT(OM$203&amp;ROW())*OM$205</f>
        <v>0</v>
      </c>
      <c r="ON72" s="696" cm="1">
        <f t="array" aca="1" ref="ON72" ca="1">INDIRECT(ON$203&amp;ROW())*ON$205</f>
        <v>0</v>
      </c>
      <c r="OO72" s="696" cm="1">
        <f t="array" aca="1" ref="OO72" ca="1">INDIRECT(OO$203&amp;ROW())*OO$205</f>
        <v>1.0790999999999999</v>
      </c>
      <c r="OP72" s="696" cm="1">
        <f t="array" aca="1" ref="OP72" ca="1">INDIRECT(OP$203&amp;ROW())*OP$205</f>
        <v>1.0553999999999999</v>
      </c>
      <c r="OQ72" s="696" cm="1">
        <f t="array" aca="1" ref="OQ72" ca="1">INDIRECT(OQ$203&amp;ROW())*OQ$205</f>
        <v>0</v>
      </c>
      <c r="OR72" s="696" cm="1">
        <f t="array" aca="1" ref="OR72" ca="1">INDIRECT(OR$203&amp;ROW())*OR$205</f>
        <v>1.4141999999999999</v>
      </c>
      <c r="OS72" s="696" cm="1">
        <f t="array" aca="1" ref="OS72" ca="1">INDIRECT(OS$203&amp;ROW())*OS$205</f>
        <v>1.5387</v>
      </c>
      <c r="OT72" s="696" cm="1">
        <f t="array" aca="1" ref="OT72" ca="1">INDIRECT(OT$203&amp;ROW())*OT$205</f>
        <v>1.4727000000000001</v>
      </c>
      <c r="OU72" s="696" cm="1">
        <f t="array" aca="1" ref="OU72" ca="1">INDIRECT(OU$203&amp;ROW())*OU$205</f>
        <v>0</v>
      </c>
      <c r="OV72" s="696" cm="1">
        <f t="array" aca="1" ref="OV72" ca="1">INDIRECT(OV$203&amp;ROW())*OV$205</f>
        <v>1.2161999999999999</v>
      </c>
      <c r="OW72" s="696" cm="1">
        <f t="array" aca="1" ref="OW72" ca="1">INDIRECT(OW$203&amp;ROW())*OW$205</f>
        <v>0</v>
      </c>
      <c r="OX72" s="696" cm="1">
        <f t="array" aca="1" ref="OX72" ca="1">INDIRECT(OX$203&amp;ROW())*OX$205</f>
        <v>0</v>
      </c>
      <c r="OY72" s="696" cm="1">
        <f t="array" aca="1" ref="OY72" ca="1">IF(INDIRECT(OY$203&amp;ROW())="-",0,INDIRECT(OY$203&amp;ROW())*OY$205)</f>
        <v>0.14456589</v>
      </c>
      <c r="OZ72" s="696" cm="1">
        <f t="array" aca="1" ref="OZ72" ca="1">INDIRECT(OZ$203&amp;ROW())*OZ$205</f>
        <v>0</v>
      </c>
      <c r="PA72" s="696" cm="1">
        <f t="array" aca="1" ref="PA72" ca="1">IF(INDIRECT(PA$203&amp;ROW())="-",0,INDIRECT(PA$203&amp;ROW())*PA$205)</f>
        <v>5.7155979999999995E-2</v>
      </c>
      <c r="PB72" s="705" cm="1">
        <f t="array" aca="1" ref="PB72" ca="1">INDIRECT(PB$203&amp;ROW())*PB$205</f>
        <v>0.75419999999999998</v>
      </c>
      <c r="PC72" s="696" cm="1">
        <f t="array" aca="1" ref="PC72" ca="1">INDIRECT(PC$203&amp;ROW())*PC$205</f>
        <v>0.69730000000000003</v>
      </c>
      <c r="PD72" s="696" cm="1">
        <f t="array" aca="1" ref="PD72" ca="1">INDIRECT(PD$203&amp;ROW())*PD$205</f>
        <v>0</v>
      </c>
      <c r="PE72" s="696" cm="1">
        <f t="array" aca="1" ref="PE72" ca="1">INDIRECT(PE$203&amp;ROW())*PE$205</f>
        <v>0</v>
      </c>
      <c r="PF72" s="696" cm="1">
        <f t="array" aca="1" ref="PF72" ca="1">INDIRECT(PF$203&amp;ROW())*PF$205</f>
        <v>1.3308</v>
      </c>
      <c r="PG72" s="696" cm="1">
        <f t="array" aca="1" ref="PG72" ca="1">IF(INDIRECT(PG$203&amp;ROW())="-",0,INDIRECT(PG$203&amp;ROW())*PG$205)</f>
        <v>7.2887499999999994E-2</v>
      </c>
      <c r="PH72" s="696" cm="1">
        <f t="array" aca="1" ref="PH72" ca="1">INDIRECT(PH$203&amp;ROW())*PH$205</f>
        <v>0</v>
      </c>
      <c r="PI72" s="696" cm="1">
        <f t="array" aca="1" ref="PI72" ca="1">INDIRECT(PI$203&amp;ROW())*PI$205</f>
        <v>0.60729999999999995</v>
      </c>
      <c r="PJ72" s="696" cm="1">
        <f t="array" aca="1" ref="PJ72" ca="1">INDIRECT(PJ$203&amp;ROW())*PJ$205</f>
        <v>0</v>
      </c>
      <c r="PK72" s="696" cm="1">
        <f t="array" aca="1" ref="PK72" ca="1">IF($PJ72=0,0,INDIRECT(PK$203&amp;ROW())*PK$205)</f>
        <v>0</v>
      </c>
      <c r="PL72" s="696" cm="1">
        <f t="array" aca="1" ref="PL72" ca="1">IF($MPE72=0,0,INDIRECT(PL$203&amp;ROW())*PL$205)</f>
        <v>0</v>
      </c>
      <c r="PM72" s="696" cm="1">
        <f t="array" aca="1" ref="PM72" ca="1">IF($MPE72=0,0,INDIRECT(PM$203&amp;ROW())*PM$205)</f>
        <v>0</v>
      </c>
      <c r="PN72" s="696" cm="1">
        <f t="array" aca="1" ref="PN72" ca="1">IF($PJ72=0,0,INDIRECT(PN$203&amp;ROW())*PN$205)</f>
        <v>0</v>
      </c>
      <c r="PO72" s="696" cm="1">
        <f t="array" aca="1" ref="PO72" ca="1">INDIRECT(PO$203&amp;ROW())*PO$205</f>
        <v>0</v>
      </c>
      <c r="PP72" s="696" cm="1">
        <f t="array" aca="1" ref="PP72" ca="1">IF($PO72=0,0,INDIRECT(PP$203&amp;ROW())*PP$205)</f>
        <v>0</v>
      </c>
      <c r="PQ72" s="696" cm="1">
        <f t="array" aca="1" ref="PQ72" ca="1">IF($PO72=0,0,INDIRECT(PQ$203&amp;ROW())*PQ$205)</f>
        <v>0</v>
      </c>
      <c r="PR72" s="696" cm="1">
        <f t="array" aca="1" ref="PR72" ca="1">INDIRECT(PR$203&amp;ROW())*PR$205</f>
        <v>0</v>
      </c>
      <c r="PS72" s="696" cm="1">
        <f t="array" aca="1" ref="PS72" ca="1">INDIRECT(PS$203&amp;ROW())*PS$205</f>
        <v>0</v>
      </c>
      <c r="PT72" s="696" cm="1">
        <f t="array" aca="1" ref="PT72" ca="1">INDIRECT(PT$203&amp;ROW())*PT$205</f>
        <v>0</v>
      </c>
      <c r="PU72" s="696" cm="1">
        <f t="array" aca="1" ref="PU72" ca="1">INDIRECT(PU$203&amp;ROW())*PU$205</f>
        <v>1.7696999999999998</v>
      </c>
      <c r="PV72" s="696" cm="1">
        <f t="array" aca="1" ref="PV72" ca="1">INDIRECT(PV$203&amp;ROW())*PV$205</f>
        <v>0</v>
      </c>
      <c r="PW72" s="696" cm="1">
        <f t="array" aca="1" ref="PW72" ca="1">INDIRECT(PW$203&amp;ROW())*PW$205</f>
        <v>0</v>
      </c>
      <c r="PX72" s="696" cm="1">
        <f t="array" aca="1" ref="PX72" ca="1">INDIRECT(PX$203&amp;ROW())*PX$205</f>
        <v>0</v>
      </c>
      <c r="PY72" s="696" cm="1">
        <f t="array" aca="1" ref="PY72" ca="1">INDIRECT(PY$203&amp;ROW())*PY$205</f>
        <v>0</v>
      </c>
      <c r="PZ72" s="696" cm="1">
        <f t="array" aca="1" ref="PZ72" ca="1">INDIRECT(PZ$203&amp;ROW())*PZ$205</f>
        <v>0.17430000000000001</v>
      </c>
      <c r="QA72" s="696" cm="1">
        <f t="array" aca="1" ref="QA72" ca="1">INDIRECT(QA$203&amp;ROW())*QA$205</f>
        <v>0.31659999999999999</v>
      </c>
      <c r="QB72" s="696" cm="1">
        <f t="array" aca="1" ref="QB72" ca="1">INDIRECT(QB$203&amp;ROW())*QB$205</f>
        <v>0</v>
      </c>
      <c r="QC72" s="696" cm="1">
        <f t="array" aca="1" ref="QC72" ca="1">INDIRECT(QC$203&amp;ROW())*QC$205</f>
        <v>0</v>
      </c>
      <c r="QD72" s="696" cm="1">
        <f t="array" aca="1" ref="QD72" ca="1">IF(INDIRECT(QD$203&amp;ROW())="-",0,INDIRECT(QD$203&amp;ROW())*QD$205)</f>
        <v>0.26191365</v>
      </c>
      <c r="QE72" s="696" cm="1">
        <f t="array" aca="1" ref="QE72" ca="1">INDIRECT(QE$203&amp;ROW())*QE$205</f>
        <v>1.0656000000000001</v>
      </c>
      <c r="QF72" s="696" cm="1">
        <f t="array" aca="1" ref="QF72" ca="1">INDIRECT(QF$203&amp;ROW())*QF$205</f>
        <v>0</v>
      </c>
      <c r="QG72" s="696" cm="1">
        <f t="array" aca="1" ref="QG72" ca="1">INDIRECT(QG$203&amp;ROW())*QG$205</f>
        <v>0</v>
      </c>
      <c r="QI72" s="606" t="s">
        <v>4338</v>
      </c>
      <c r="QJ72" s="700" t="str">
        <f t="shared" ca="1" si="154"/>
        <v>C</v>
      </c>
      <c r="QK72" s="701">
        <f t="shared" ca="1" si="170"/>
        <v>0.32067325666731095</v>
      </c>
      <c r="QL72" s="705">
        <f t="shared" ca="1" si="155"/>
        <v>0.53596703414702573</v>
      </c>
      <c r="QM72" s="696">
        <f t="shared" ca="1" si="156"/>
        <v>0.29674498208465644</v>
      </c>
      <c r="QN72" s="696">
        <f t="shared" ca="1" si="157"/>
        <v>2.1429619984409579E-2</v>
      </c>
      <c r="QO72" s="697">
        <f t="shared" ca="1" si="158"/>
        <v>0.42855139045315205</v>
      </c>
      <c r="QP72" s="696" cm="1">
        <f t="array" aca="1" ref="QP72" ca="1">INDIRECT(QP$203&amp;ROW())*QP$205</f>
        <v>0</v>
      </c>
      <c r="QQ72" s="696" cm="1">
        <f t="array" aca="1" ref="QQ72" ca="1">INDIRECT(QQ$203&amp;ROW())*QQ$205</f>
        <v>0</v>
      </c>
      <c r="QR72" s="696" cm="1">
        <f t="array" aca="1" ref="QR72" ca="1">INDIRECT(QR$203&amp;ROW())*QR$205</f>
        <v>0</v>
      </c>
      <c r="QS72" s="696" cm="1">
        <f t="array" aca="1" ref="QS72" ca="1">INDIRECT(QS$203&amp;ROW())*QS$205</f>
        <v>0.22471360933801068</v>
      </c>
      <c r="QT72" s="696" cm="1">
        <f t="array" aca="1" ref="QT72" ca="1">INDIRECT(QT$203&amp;ROW())*QT$205</f>
        <v>0.17488542943331029</v>
      </c>
      <c r="QU72" s="696" cm="1">
        <f t="array" aca="1" ref="QU72" ca="1">INDIRECT(QU$203&amp;ROW())*QU$205</f>
        <v>0</v>
      </c>
      <c r="QV72" s="696" cm="1">
        <f t="array" aca="1" ref="QV72" ca="1">INDIRECT(QV$203&amp;ROW())*QV$205</f>
        <v>0.24117831443907087</v>
      </c>
      <c r="QW72" s="696" cm="1">
        <f t="array" aca="1" ref="QW72" ca="1">INDIRECT(QW$203&amp;ROW())*QW$205</f>
        <v>0.53099416374332975</v>
      </c>
      <c r="QX72" s="696" cm="1">
        <f t="array" aca="1" ref="QX72" ca="1">INDIRECT(QX$203&amp;ROW())*QX$205</f>
        <v>0.60640894423913805</v>
      </c>
      <c r="QY72" s="696" cm="1">
        <f t="array" aca="1" ref="QY72" ca="1">INDIRECT(QY$203&amp;ROW())*QY$205</f>
        <v>0</v>
      </c>
      <c r="QZ72" s="696" cm="1">
        <f t="array" aca="1" ref="QZ72" ca="1">INDIRECT(QZ$203&amp;ROW())*QZ$205</f>
        <v>0.27613248380770827</v>
      </c>
      <c r="RA72" s="696" cm="1">
        <f t="array" aca="1" ref="RA72" ca="1">INDIRECT(RA$203&amp;ROW())*RA$205</f>
        <v>0</v>
      </c>
      <c r="RB72" s="696" cm="1">
        <f t="array" aca="1" ref="RB72" ca="1">INDIRECT(RB$203&amp;ROW())*RB$205</f>
        <v>0</v>
      </c>
      <c r="RC72" s="696" cm="1">
        <f t="array" aca="1" ref="RC72" ca="1">IF(INDIRECT(RC$203&amp;ROW())="-",0,INDIRECT(RC$203&amp;ROW())*RC$205)</f>
        <v>1.7092184911956864E-2</v>
      </c>
      <c r="RD72" s="696" cm="1">
        <f t="array" aca="1" ref="RD72" ca="1">INDIRECT(RD$203&amp;ROW())*RD$205</f>
        <v>0</v>
      </c>
      <c r="RE72" s="696" cm="1">
        <f t="array" aca="1" ref="RE72" ca="1">IF(INDIRECT(RE$203&amp;ROW())="-",0,INDIRECT(RE$203&amp;ROW())*RE$205)</f>
        <v>4.0948008706563786E-3</v>
      </c>
      <c r="RF72" s="705" cm="1">
        <f t="array" aca="1" ref="RF72" ca="1">INDIRECT(RF$203&amp;ROW())*RF$205</f>
        <v>5.3068994403248027E-2</v>
      </c>
      <c r="RG72" s="696" cm="1">
        <f t="array" aca="1" ref="RG72" ca="1">INDIRECT(RG$203&amp;ROW())*RG$205</f>
        <v>0.13825233454180202</v>
      </c>
      <c r="RH72" s="696" cm="1">
        <f t="array" aca="1" ref="RH72" ca="1">INDIRECT(RH$203&amp;ROW())*RH$205</f>
        <v>0</v>
      </c>
      <c r="RI72" s="696" cm="1">
        <f t="array" aca="1" ref="RI72" ca="1">INDIRECT(RI$203&amp;ROW())*RI$205</f>
        <v>0</v>
      </c>
      <c r="RJ72" s="696" cm="1">
        <f t="array" aca="1" ref="RJ72" ca="1">INDIRECT(RJ$203&amp;ROW())*RJ$205</f>
        <v>0.12226723336432462</v>
      </c>
      <c r="RK72" s="696" cm="1">
        <f t="array" aca="1" ref="RK72" ca="1">IF(INDIRECT(RK$203&amp;ROW())="-",0,INDIRECT(RK$203&amp;ROW())*RK$205)</f>
        <v>5.0331191859249187E-3</v>
      </c>
      <c r="RL72" s="696" cm="1">
        <f t="array" aca="1" ref="RL72" ca="1">INDIRECT(RL$203&amp;ROW())*RL$205</f>
        <v>0</v>
      </c>
      <c r="RM72" s="696" cm="1">
        <f t="array" aca="1" ref="RM72" ca="1">INDIRECT(RM$203&amp;ROW())*RM$205</f>
        <v>1.4993730364766381E-2</v>
      </c>
      <c r="RN72" s="696" cm="1">
        <f t="array" aca="1" ref="RN72" ca="1">INDIRECT(RN$203&amp;ROW())*RN$205</f>
        <v>0</v>
      </c>
      <c r="RO72" s="696" cm="1">
        <f t="array" aca="1" ref="RO72" ca="1">IF($RN72=0,0,INDIRECT(RO$203&amp;ROW())*RO$205)</f>
        <v>0</v>
      </c>
      <c r="RP72" s="696" cm="1">
        <f t="array" aca="1" ref="RP72" ca="1">IF($RN72=0,0,INDIRECT(RP$203&amp;ROW())*RP$205)</f>
        <v>0</v>
      </c>
      <c r="RQ72" s="696" cm="1">
        <f t="array" aca="1" ref="RQ72" ca="1">IF($RN72=0,0,INDIRECT(RQ$203&amp;ROW())*RQ$205)</f>
        <v>0</v>
      </c>
      <c r="RR72" s="696" cm="1">
        <f t="array" aca="1" ref="RR72" ca="1">IF($RN72=0,0,INDIRECT(RR$203&amp;ROW())*RR$205)</f>
        <v>0</v>
      </c>
      <c r="RS72" s="696" cm="1">
        <f t="array" aca="1" ref="RS72" ca="1">INDIRECT(RS$203&amp;ROW())*RS$205</f>
        <v>0</v>
      </c>
      <c r="RT72" s="696" cm="1">
        <f t="array" aca="1" ref="RT72" ca="1">IF($RS72=0,0,INDIRECT(RT$203&amp;ROW())*RT$205)</f>
        <v>0</v>
      </c>
      <c r="RU72" s="696" cm="1">
        <f t="array" aca="1" ref="RU72" ca="1">IF($RS72=0,0,INDIRECT(RU$203&amp;ROW())*RU$205)</f>
        <v>0</v>
      </c>
      <c r="RV72" s="696" cm="1">
        <f t="array" aca="1" ref="RV72" ca="1">INDIRECT(RV$203&amp;ROW())*RV$205</f>
        <v>0</v>
      </c>
      <c r="RW72" s="696" cm="1">
        <f t="array" aca="1" ref="RW72" ca="1">INDIRECT(RW$203&amp;ROW())*RW$205</f>
        <v>0</v>
      </c>
      <c r="RX72" s="696" cm="1">
        <f t="array" aca="1" ref="RX72" ca="1">INDIRECT(RX$203&amp;ROW())*RX$205</f>
        <v>0</v>
      </c>
      <c r="RY72" s="696" cm="1">
        <f t="array" aca="1" ref="RY72" ca="1">INDIRECT(RY$203&amp;ROW())*RY$205</f>
        <v>8.4396695370290389E-2</v>
      </c>
      <c r="RZ72" s="696" cm="1">
        <f t="array" aca="1" ref="RZ72" ca="1">INDIRECT(RZ$203&amp;ROW())*RZ$205</f>
        <v>0</v>
      </c>
      <c r="SA72" s="696" cm="1">
        <f t="array" aca="1" ref="SA72" ca="1">INDIRECT(SA$203&amp;ROW())*SA$205</f>
        <v>0</v>
      </c>
      <c r="SB72" s="696" cm="1">
        <f t="array" aca="1" ref="SB72" ca="1">INDIRECT(SB$203&amp;ROW())*SB$205</f>
        <v>0</v>
      </c>
      <c r="SC72" s="696" cm="1">
        <f t="array" aca="1" ref="SC72" ca="1">INDIRECT(SC$203&amp;ROW())*SC$205</f>
        <v>0</v>
      </c>
      <c r="SD72" s="696" cm="1">
        <f t="array" aca="1" ref="SD72" ca="1">INDIRECT(SD$203&amp;ROW())*SD$205</f>
        <v>0.3072993885784252</v>
      </c>
      <c r="SE72" s="696" cm="1">
        <f t="array" aca="1" ref="SE72" ca="1">INDIRECT(SE$203&amp;ROW())*SE$205</f>
        <v>0.2585618210787391</v>
      </c>
      <c r="SF72" s="696" cm="1">
        <f t="array" aca="1" ref="SF72" ca="1">INDIRECT(SF$203&amp;ROW())*SF$205</f>
        <v>0</v>
      </c>
      <c r="SG72" s="696" cm="1">
        <f t="array" aca="1" ref="SG72" ca="1">INDIRECT(SG$203&amp;ROW())*SG$205</f>
        <v>0</v>
      </c>
      <c r="SH72" s="696" cm="1">
        <f t="array" aca="1" ref="SH72" ca="1">IF(INDIRECT(SH$203&amp;ROW())="-",0,INDIRECT(SH$203&amp;ROW())*SH$205)</f>
        <v>3.3557044587608949E-2</v>
      </c>
      <c r="SI72" s="696" cm="1">
        <f t="array" aca="1" ref="SI72" ca="1">INDIRECT(SI$203&amp;ROW())*SI$205</f>
        <v>0.24423887568083891</v>
      </c>
      <c r="SJ72" s="696" cm="1">
        <f t="array" aca="1" ref="SJ72" ca="1">INDIRECT(SJ$203&amp;ROW())*SJ$205</f>
        <v>0</v>
      </c>
      <c r="SK72" s="696" cm="1">
        <f t="array" aca="1" ref="SK72" ca="1">INDIRECT(SK$203&amp;ROW())*SK$205</f>
        <v>0</v>
      </c>
      <c r="SN72" s="606" t="s">
        <v>4338</v>
      </c>
      <c r="SO72" s="707" cm="1">
        <f t="array" aca="1" ref="SO72" ca="1">INDIRECT(SO$203&amp;ROW())*SO$205</f>
        <v>0</v>
      </c>
      <c r="SP72" s="707" cm="1">
        <f t="array" aca="1" ref="SP72" ca="1">INDIRECT(SP$203&amp;ROW())*SP$205</f>
        <v>0</v>
      </c>
      <c r="SQ72" s="707" cm="1">
        <f t="array" aca="1" ref="SQ72" ca="1">INDIRECT(SQ$203&amp;ROW())*SQ$205</f>
        <v>0</v>
      </c>
      <c r="SR72" s="707" cm="1">
        <f t="array" aca="1" ref="SR72" ca="1">INDIRECT(SR$203&amp;ROW())*SR$205</f>
        <v>3</v>
      </c>
      <c r="SS72" s="707" cm="1">
        <f t="array" aca="1" ref="SS72" ca="1">INDIRECT(SS$203&amp;ROW())*SS$205</f>
        <v>2</v>
      </c>
      <c r="ST72" s="707" cm="1">
        <f t="array" aca="1" ref="ST72" ca="1">INDIRECT(ST$203&amp;ROW())*ST$205</f>
        <v>0</v>
      </c>
      <c r="SU72" s="707" cm="1">
        <f t="array" aca="1" ref="SU72" ca="1">INDIRECT(SU$203&amp;ROW())*SU$205</f>
        <v>3</v>
      </c>
      <c r="SV72" s="707" cm="1">
        <f t="array" aca="1" ref="SV72" ca="1">INDIRECT(SV$203&amp;ROW())*SV$205</f>
        <v>3</v>
      </c>
      <c r="SW72" s="707" cm="1">
        <f t="array" aca="1" ref="SW72" ca="1">INDIRECT(SW$203&amp;ROW())*SW$205</f>
        <v>3</v>
      </c>
      <c r="SX72" s="707" cm="1">
        <f t="array" aca="1" ref="SX72" ca="1">INDIRECT(SX$203&amp;ROW())*SX$205</f>
        <v>0</v>
      </c>
      <c r="SY72" s="707" cm="1">
        <f t="array" aca="1" ref="SY72" ca="1">INDIRECT(SY$203&amp;ROW())*SY$205</f>
        <v>3</v>
      </c>
      <c r="SZ72" s="707" cm="1">
        <f t="array" aca="1" ref="SZ72" ca="1">INDIRECT(SZ$203&amp;ROW())*SZ$205</f>
        <v>0</v>
      </c>
      <c r="TA72" s="707" cm="1">
        <f t="array" aca="1" ref="TA72" ca="1">INDIRECT(TA$203&amp;ROW())*TA$205</f>
        <v>0</v>
      </c>
      <c r="TB72" s="696" cm="1">
        <f t="array" aca="1" ref="TB72" ca="1">IF(INDIRECT(TB$203&amp;ROW())="-",0,INDIRECT(TB$203&amp;ROW())*TB$205)</f>
        <v>0.20369999999999999</v>
      </c>
      <c r="TC72" s="707" cm="1">
        <f t="array" aca="1" ref="TC72" ca="1">INDIRECT(TC$203&amp;ROW())*TC$205</f>
        <v>0</v>
      </c>
      <c r="TD72" s="696" cm="1">
        <f t="array" aca="1" ref="TD72" ca="1">IF(INDIRECT(TD$203&amp;ROW())="-",0,INDIRECT(TD$203&amp;ROW())*TD$205)</f>
        <v>6.4699999999999994E-2</v>
      </c>
      <c r="TE72" s="732" cm="1">
        <f t="array" aca="1" ref="TE72" ca="1">INDIRECT(TE$203&amp;ROW())*TE$205</f>
        <v>1</v>
      </c>
      <c r="TF72" s="707" cm="1">
        <f t="array" aca="1" ref="TF72" ca="1">INDIRECT(TF$203&amp;ROW())*TF$205</f>
        <v>1</v>
      </c>
      <c r="TG72" s="707" cm="1">
        <f t="array" aca="1" ref="TG72" ca="1">INDIRECT(TG$203&amp;ROW())*TG$205</f>
        <v>0</v>
      </c>
      <c r="TH72" s="707" cm="1">
        <f t="array" aca="1" ref="TH72" ca="1">INDIRECT(TH$203&amp;ROW())*TH$205</f>
        <v>0</v>
      </c>
      <c r="TI72" s="707" cm="1">
        <f t="array" aca="1" ref="TI72" ca="1">INDIRECT(TI$203&amp;ROW())*TI$205</f>
        <v>2</v>
      </c>
      <c r="TJ72" s="696" cm="1">
        <f t="array" aca="1" ref="TJ72" ca="1">IF(INDIRECT(TJ$203&amp;ROW())="-",0,INDIRECT(TJ$203&amp;ROW())*TJ$205)</f>
        <v>8.3299999999999999E-2</v>
      </c>
      <c r="TK72" s="707" cm="1">
        <f t="array" aca="1" ref="TK72" ca="1">INDIRECT(TK$203&amp;ROW())*TK$205</f>
        <v>0</v>
      </c>
      <c r="TL72" s="707" cm="1">
        <f t="array" aca="1" ref="TL72" ca="1">INDIRECT(TL$203&amp;ROW())*TL$205</f>
        <v>1</v>
      </c>
      <c r="TM72" s="707" cm="1">
        <f t="array" aca="1" ref="TM72" ca="1">INDIRECT(TM$203&amp;ROW())*TM$205</f>
        <v>0</v>
      </c>
      <c r="TN72" s="707" cm="1">
        <f t="array" aca="1" ref="TN72" ca="1">IF($TM72=0,0,INDIRECT(TN$203&amp;ROW())*TN$205)</f>
        <v>0</v>
      </c>
      <c r="TO72" s="707" cm="1">
        <f t="array" aca="1" ref="TO72" ca="1">IF($TM72=0,0,INDIRECT(TO$203&amp;ROW())*TO$205)</f>
        <v>0</v>
      </c>
      <c r="TP72" s="707" cm="1">
        <f t="array" aca="1" ref="TP72" ca="1">IF($TM72=0,0,INDIRECT(TP$203&amp;ROW())*TP$205)</f>
        <v>0</v>
      </c>
      <c r="TQ72" s="707" cm="1">
        <f t="array" aca="1" ref="TQ72" ca="1">IF($TM72=0,0,INDIRECT(TQ$203&amp;ROW())*TQ$205)</f>
        <v>0</v>
      </c>
      <c r="TR72" s="707" cm="1">
        <f t="array" aca="1" ref="TR72" ca="1">INDIRECT(TR$203&amp;ROW())*TR$205</f>
        <v>0</v>
      </c>
      <c r="TS72" s="707" cm="1">
        <f t="array" aca="1" ref="TS72" ca="1">IF($TR72=0,0,INDIRECT(TS$203&amp;ROW())*TS$205)</f>
        <v>0</v>
      </c>
      <c r="TT72" s="707" cm="1">
        <f t="array" aca="1" ref="TT72" ca="1">IF($TR72=0,0,INDIRECT(TT$203&amp;ROW())*TT$205)</f>
        <v>0</v>
      </c>
      <c r="TU72" s="707" cm="1">
        <f t="array" aca="1" ref="TU72" ca="1">INDIRECT(TU$203&amp;ROW())*TU$205</f>
        <v>0</v>
      </c>
      <c r="TV72" s="707" cm="1">
        <f t="array" aca="1" ref="TV72" ca="1">INDIRECT(TV$203&amp;ROW())*TV$205</f>
        <v>0</v>
      </c>
      <c r="TW72" s="707" cm="1">
        <f t="array" aca="1" ref="TW72" ca="1">INDIRECT(TW$203&amp;ROW())*TW$205</f>
        <v>0</v>
      </c>
      <c r="TX72" s="707" cm="1">
        <f t="array" aca="1" ref="TX72" ca="1">INDIRECT(TX$203&amp;ROW())*TX$205</f>
        <v>3</v>
      </c>
      <c r="TY72" s="707" cm="1">
        <f t="array" aca="1" ref="TY72" ca="1">INDIRECT(TY$203&amp;ROW())*TY$205</f>
        <v>0</v>
      </c>
      <c r="TZ72" s="707" cm="1">
        <f t="array" aca="1" ref="TZ72" ca="1">INDIRECT(TZ$203&amp;ROW())*TZ$205</f>
        <v>0</v>
      </c>
      <c r="UA72" s="707" cm="1">
        <f t="array" aca="1" ref="UA72" ca="1">INDIRECT(UA$203&amp;ROW())*UA$205</f>
        <v>0</v>
      </c>
      <c r="UB72" s="707" cm="1">
        <f t="array" aca="1" ref="UB72" ca="1">INDIRECT(UB$203&amp;ROW())*UB$205</f>
        <v>0</v>
      </c>
      <c r="UC72" s="707" cm="1">
        <f t="array" aca="1" ref="UC72" ca="1">INDIRECT(UC$203&amp;ROW())*UC$205</f>
        <v>1</v>
      </c>
      <c r="UD72" s="707" cm="1">
        <f t="array" aca="1" ref="UD72" ca="1">INDIRECT(UD$203&amp;ROW())*UD$205</f>
        <v>1</v>
      </c>
      <c r="UE72" s="707" cm="1">
        <f t="array" aca="1" ref="UE72" ca="1">INDIRECT(UE$203&amp;ROW())*UE$205</f>
        <v>0</v>
      </c>
      <c r="UF72" s="707" cm="1">
        <f t="array" aca="1" ref="UF72" ca="1">INDIRECT(UF$203&amp;ROW())*UF$205</f>
        <v>0</v>
      </c>
      <c r="UG72" s="696" cm="1">
        <f t="array" aca="1" ref="UG72" ca="1">IF(INDIRECT(UG$203&amp;ROW())="-",0,INDIRECT(UG$203&amp;ROW())*UG$205)</f>
        <v>0.42649999999999999</v>
      </c>
      <c r="UH72" s="707" cm="1">
        <f t="array" aca="1" ref="UH72" ca="1">INDIRECT(UH$203&amp;ROW())*UH$205</f>
        <v>2</v>
      </c>
      <c r="UI72" s="707" cm="1">
        <f t="array" aca="1" ref="UI72" ca="1">INDIRECT(UI$203&amp;ROW())*UI$205</f>
        <v>0</v>
      </c>
      <c r="UJ72" s="707" cm="1">
        <f t="array" aca="1" ref="UJ72" ca="1">INDIRECT(UJ$203&amp;ROW())*UJ$205</f>
        <v>0</v>
      </c>
      <c r="UM72" s="606" t="s">
        <v>4338</v>
      </c>
      <c r="UN72" s="616">
        <f t="shared" ca="1" si="185"/>
        <v>-0.97111609266078391</v>
      </c>
      <c r="UO72" s="616">
        <f t="shared" ca="1" si="185"/>
        <v>-0.6225347970107441</v>
      </c>
      <c r="UP72" s="616">
        <f t="shared" ca="1" si="185"/>
        <v>-0.88618201963763954</v>
      </c>
      <c r="UQ72" s="616">
        <f t="shared" ca="1" si="185"/>
        <v>0.29355872991449461</v>
      </c>
      <c r="UR72" s="616">
        <f t="shared" ca="1" si="185"/>
        <v>0.12190361681987209</v>
      </c>
      <c r="US72" s="616">
        <f t="shared" ca="1" si="185"/>
        <v>-2.5790572453345928</v>
      </c>
      <c r="UT72" s="616">
        <f t="shared" ca="1" si="185"/>
        <v>0.30690415393182785</v>
      </c>
      <c r="UU72" s="616">
        <f t="shared" ca="1" si="185"/>
        <v>0.53359975015917405</v>
      </c>
      <c r="UV72" s="616">
        <f t="shared" ca="1" si="185"/>
        <v>0.44410973870643028</v>
      </c>
      <c r="UW72" s="616">
        <f t="shared" ca="1" si="185"/>
        <v>-2.1021242737767571</v>
      </c>
      <c r="UX72" s="616">
        <f t="shared" ca="1" si="185"/>
        <v>0.28247365722383649</v>
      </c>
      <c r="UY72" s="616">
        <f t="shared" ca="1" si="185"/>
        <v>-0.67270887390575207</v>
      </c>
      <c r="UZ72" s="616">
        <f t="shared" ca="1" si="185"/>
        <v>-0.80238258590915801</v>
      </c>
      <c r="VA72" s="616">
        <f t="shared" ca="1" si="185"/>
        <v>-1.3211606966877179</v>
      </c>
      <c r="VB72" s="616">
        <f t="shared" ca="1" si="185"/>
        <v>-0.76400504167427041</v>
      </c>
      <c r="VC72" s="616">
        <f t="shared" ca="1" si="171"/>
        <v>-1.9900430884242</v>
      </c>
      <c r="VD72" s="616">
        <f t="shared" ca="1" si="171"/>
        <v>-0.36208520652341147</v>
      </c>
      <c r="VE72" s="616">
        <f t="shared" ca="1" si="171"/>
        <v>-1.5404904907201931</v>
      </c>
      <c r="VF72" s="616">
        <f t="shared" ca="1" si="171"/>
        <v>-1.7012503523278015</v>
      </c>
      <c r="VG72" s="616">
        <f t="shared" ca="1" si="171"/>
        <v>-0.89462372206681784</v>
      </c>
      <c r="VH72" s="616">
        <f t="shared" ca="1" si="171"/>
        <v>-0.12784420028857393</v>
      </c>
      <c r="VI72" s="616">
        <f t="shared" ca="1" si="171"/>
        <v>-1.8660972599435612</v>
      </c>
      <c r="VJ72" s="616">
        <f t="shared" ca="1" si="171"/>
        <v>-0.90132677458943244</v>
      </c>
      <c r="VK72" s="616">
        <f t="shared" ca="1" si="171"/>
        <v>-0.49937453713488217</v>
      </c>
      <c r="VL72" s="616">
        <f t="shared" ca="1" si="171"/>
        <v>-0.83864555511817418</v>
      </c>
      <c r="VM72" s="616">
        <f t="shared" ca="1" si="171"/>
        <v>-0.57201237404204519</v>
      </c>
      <c r="VN72" s="616">
        <f t="shared" ca="1" si="171"/>
        <v>-0.62639799545694341</v>
      </c>
      <c r="VO72" s="616">
        <f t="shared" ca="1" si="171"/>
        <v>-0.42150866262694142</v>
      </c>
      <c r="VP72" s="616">
        <f t="shared" ca="1" si="171"/>
        <v>-0.46221149066820022</v>
      </c>
      <c r="VQ72" s="616">
        <f t="shared" ca="1" si="171"/>
        <v>-0.77889442244162177</v>
      </c>
      <c r="VR72" s="616">
        <f t="shared" ca="1" si="110"/>
        <v>-0.64202286734458469</v>
      </c>
      <c r="VS72" s="616">
        <f t="shared" ca="1" si="107"/>
        <v>-0.40481357988865657</v>
      </c>
      <c r="VT72" s="616">
        <f t="shared" ca="1" si="107"/>
        <v>-0.3878135405833677</v>
      </c>
      <c r="VU72" s="616">
        <f t="shared" ca="1" si="107"/>
        <v>-0.82130507758946303</v>
      </c>
      <c r="VV72" s="616">
        <f t="shared" ca="1" si="107"/>
        <v>-0.64337789451099625</v>
      </c>
      <c r="VW72" s="616">
        <f t="shared" ca="1" si="107"/>
        <v>0.66845613582062358</v>
      </c>
      <c r="VX72" s="616">
        <f t="shared" ca="1" si="107"/>
        <v>-0.78524029103755877</v>
      </c>
      <c r="VY72" s="616">
        <f t="shared" ca="1" si="107"/>
        <v>-1.477844244223653</v>
      </c>
      <c r="VZ72" s="616">
        <f t="shared" ca="1" si="107"/>
        <v>-1.5555141459162816</v>
      </c>
      <c r="WA72" s="616">
        <f t="shared" ca="1" si="107"/>
        <v>-1.1483025824394326</v>
      </c>
      <c r="WB72" s="616">
        <f t="shared" ca="1" si="107"/>
        <v>0.33435322352896929</v>
      </c>
      <c r="WC72" s="616">
        <f t="shared" ca="1" si="107"/>
        <v>0.47817673461028487</v>
      </c>
      <c r="WD72" s="616">
        <f t="shared" ca="1" si="104"/>
        <v>-1.3395773314157267</v>
      </c>
      <c r="WE72" s="616">
        <f t="shared" ca="1" si="104"/>
        <v>-1.7097470492691516</v>
      </c>
      <c r="WF72" s="616">
        <f t="shared" ca="1" si="104"/>
        <v>-1.344848270604406</v>
      </c>
      <c r="WG72" s="616">
        <f t="shared" ca="1" si="104"/>
        <v>1.1042161560551988</v>
      </c>
      <c r="WH72" s="616">
        <f t="shared" ca="1" si="104"/>
        <v>-1.0816125322340113</v>
      </c>
      <c r="WI72" s="627">
        <f t="shared" ca="1" si="76"/>
        <v>-0.9831420375936909</v>
      </c>
      <c r="WL72" s="606" t="s">
        <v>4338</v>
      </c>
      <c r="WM72" s="700" t="str">
        <f t="shared" ca="1" si="172"/>
        <v>D</v>
      </c>
      <c r="WN72" s="479">
        <f t="shared" ca="1" si="173"/>
        <v>0.23161291587295063</v>
      </c>
      <c r="WO72" s="495">
        <f t="shared" ca="1" si="159"/>
        <v>0.38978835688894953</v>
      </c>
      <c r="WP72" s="458">
        <f t="shared" ca="1" si="159"/>
        <v>0.28387497154305236</v>
      </c>
      <c r="WQ72" s="458">
        <f t="shared" ca="1" si="159"/>
        <v>5.761061340519158E-2</v>
      </c>
      <c r="WR72" s="459">
        <f t="shared" ca="1" si="159"/>
        <v>0.195177721654609</v>
      </c>
      <c r="WS72" s="495">
        <f t="shared" ca="1" si="174"/>
        <v>-0.68521547154145268</v>
      </c>
      <c r="WT72" s="458">
        <f t="shared" ca="1" si="175"/>
        <v>-1.1457212179510656</v>
      </c>
      <c r="WU72" s="458">
        <f t="shared" ca="1" si="176"/>
        <v>-0.76424360637656463</v>
      </c>
      <c r="WV72" s="459">
        <f t="shared" ca="1" si="177"/>
        <v>-0.81928552991046655</v>
      </c>
      <c r="WW72" s="484">
        <f t="shared" ca="1" si="186"/>
        <v>-0.7262006140917342</v>
      </c>
      <c r="WX72" s="484">
        <f t="shared" ca="1" si="186"/>
        <v>-0.37545073607717977</v>
      </c>
      <c r="WY72" s="484">
        <f t="shared" ca="1" si="186"/>
        <v>-0.64522912849816527</v>
      </c>
      <c r="WZ72" s="484">
        <f t="shared" ca="1" si="186"/>
        <v>0.10559307515024371</v>
      </c>
      <c r="XA72" s="484">
        <f t="shared" ca="1" si="186"/>
        <v>6.4328538595846502E-2</v>
      </c>
      <c r="XB72" s="484">
        <f t="shared" ca="1" si="186"/>
        <v>-1.3625159427102653</v>
      </c>
      <c r="XC72" s="484">
        <f t="shared" ca="1" si="186"/>
        <v>0.14467461816346364</v>
      </c>
      <c r="XD72" s="484">
        <f t="shared" ca="1" si="186"/>
        <v>0.27368331185664035</v>
      </c>
      <c r="XE72" s="484">
        <f t="shared" ca="1" si="186"/>
        <v>0.21801347073098662</v>
      </c>
      <c r="XF72" s="484">
        <f t="shared" ca="1" si="186"/>
        <v>-1.3527169701753432</v>
      </c>
      <c r="XG72" s="484">
        <f t="shared" ca="1" si="186"/>
        <v>0.1145148206385433</v>
      </c>
      <c r="XH72" s="484">
        <f t="shared" ca="1" si="186"/>
        <v>-0.33958343954762366</v>
      </c>
      <c r="XI72" s="484">
        <f t="shared" ca="1" si="186"/>
        <v>-0.56078518929191046</v>
      </c>
      <c r="XJ72" s="484">
        <f t="shared" ca="1" si="186"/>
        <v>-0.93762774643927338</v>
      </c>
      <c r="XK72" s="484">
        <f t="shared" ca="1" si="186"/>
        <v>-0.54267278110123429</v>
      </c>
      <c r="XL72" s="484">
        <f t="shared" ca="1" si="178"/>
        <v>-1.7580040643139381</v>
      </c>
      <c r="XM72" s="484">
        <f t="shared" ca="1" si="178"/>
        <v>-0.27308466275995691</v>
      </c>
      <c r="XN72" s="484">
        <f t="shared" ca="1" si="178"/>
        <v>-1.0741840191791907</v>
      </c>
      <c r="XO72" s="484">
        <f t="shared" ca="1" si="178"/>
        <v>-1.2490580086790719</v>
      </c>
      <c r="XP72" s="484">
        <f t="shared" ca="1" si="188"/>
        <v>-0.57255918212276347</v>
      </c>
      <c r="XQ72" s="484">
        <f t="shared" ca="1" si="188"/>
        <v>-8.50675308720171E-2</v>
      </c>
      <c r="XR72" s="484">
        <f t="shared" ca="1" si="188"/>
        <v>-1.632835102450616</v>
      </c>
      <c r="XS72" s="484">
        <f t="shared" ca="1" si="188"/>
        <v>-0.55611861992167977</v>
      </c>
      <c r="XT72" s="484">
        <f t="shared" ca="1" si="188"/>
        <v>-0.30327015640201394</v>
      </c>
      <c r="XU72" s="484">
        <f t="shared" ca="1" si="188"/>
        <v>-0.63720289277878872</v>
      </c>
      <c r="XV72" s="484">
        <f t="shared" ca="1" si="188"/>
        <v>-0.30179372854458303</v>
      </c>
      <c r="XW72" s="484">
        <f t="shared" ca="1" si="188"/>
        <v>-0.40427726626791127</v>
      </c>
      <c r="XX72" s="484">
        <f t="shared" ca="1" si="188"/>
        <v>-0.20379943838012618</v>
      </c>
      <c r="XY72" s="484">
        <f t="shared" ca="1" si="188"/>
        <v>-0.24303080179333969</v>
      </c>
      <c r="XZ72" s="484">
        <f t="shared" ca="1" si="188"/>
        <v>-0.56968338057380219</v>
      </c>
      <c r="YA72" s="484">
        <f t="shared" ca="1" si="111"/>
        <v>-0.43779539324227229</v>
      </c>
      <c r="YB72" s="484">
        <f t="shared" ca="1" si="108"/>
        <v>-0.21272953623148902</v>
      </c>
      <c r="YC72" s="484">
        <f t="shared" ca="1" si="108"/>
        <v>-0.17304240180829866</v>
      </c>
      <c r="YD72" s="484">
        <f t="shared" ca="1" si="108"/>
        <v>-0.6068623218308542</v>
      </c>
      <c r="YE72" s="484">
        <f t="shared" ca="1" si="108"/>
        <v>-0.46342509741627064</v>
      </c>
      <c r="YF72" s="484">
        <f t="shared" ca="1" si="108"/>
        <v>0.39432227452058582</v>
      </c>
      <c r="YG72" s="484">
        <f t="shared" ca="1" si="108"/>
        <v>-0.54699838673676349</v>
      </c>
      <c r="YH72" s="484">
        <f t="shared" ca="1" si="108"/>
        <v>-0.78754319774678472</v>
      </c>
      <c r="YI72" s="484">
        <f t="shared" ca="1" si="108"/>
        <v>-0.91106463526316606</v>
      </c>
      <c r="YJ72" s="484">
        <f t="shared" ca="1" si="108"/>
        <v>-0.6812879221613154</v>
      </c>
      <c r="YK72" s="484">
        <f t="shared" ca="1" si="108"/>
        <v>5.8277766861099353E-2</v>
      </c>
      <c r="YL72" s="484">
        <f t="shared" ca="1" si="108"/>
        <v>0.15139075417761619</v>
      </c>
      <c r="YM72" s="484">
        <f t="shared" ca="1" si="105"/>
        <v>-1.0693845836691747</v>
      </c>
      <c r="YN72" s="484">
        <f t="shared" ca="1" si="105"/>
        <v>-1.2190496461289051</v>
      </c>
      <c r="YO72" s="484">
        <f t="shared" ca="1" si="105"/>
        <v>-0.82587132297816568</v>
      </c>
      <c r="YP72" s="484">
        <f t="shared" ca="1" si="105"/>
        <v>0.58832636794620996</v>
      </c>
      <c r="YQ72" s="484">
        <f t="shared" ca="1" si="105"/>
        <v>-0.78352011835031787</v>
      </c>
      <c r="YR72" s="484">
        <f t="shared" ca="1" si="79"/>
        <v>-0.73715989978774943</v>
      </c>
      <c r="YU72" s="606" t="s">
        <v>4338</v>
      </c>
      <c r="YV72" s="700" t="str">
        <f t="shared" ca="1" si="160"/>
        <v>C</v>
      </c>
      <c r="YW72" s="479">
        <f t="shared" ca="1" si="179"/>
        <v>0.35670025845468412</v>
      </c>
      <c r="YX72" s="495">
        <f t="shared" ca="1" si="161"/>
        <v>0.57001725460352071</v>
      </c>
      <c r="YY72" s="458">
        <f t="shared" ca="1" si="161"/>
        <v>0.29865615597120698</v>
      </c>
      <c r="YZ72" s="458">
        <f t="shared" ca="1" si="161"/>
        <v>1.7361664024666063E-2</v>
      </c>
      <c r="ZA72" s="459">
        <f t="shared" ca="1" si="161"/>
        <v>0.54076595921934256</v>
      </c>
      <c r="ZB72" s="495">
        <f t="shared" ca="1" si="180"/>
        <v>-0.48283420961291423</v>
      </c>
      <c r="ZC72" s="458">
        <f t="shared" ca="1" si="181"/>
        <v>-1.1310878388995995</v>
      </c>
      <c r="ZD72" s="458">
        <f t="shared" ca="1" si="182"/>
        <v>-0.70235191433977739</v>
      </c>
      <c r="ZE72" s="459">
        <f t="shared" ca="1" si="183"/>
        <v>-0.3032830871932764</v>
      </c>
      <c r="ZF72" s="484">
        <f t="shared" ca="1" si="187"/>
        <v>-3.2485432480444082E-2</v>
      </c>
      <c r="ZG72" s="484">
        <f t="shared" ca="1" si="187"/>
        <v>-7.9385408814590788E-2</v>
      </c>
      <c r="ZH72" s="484">
        <f t="shared" ca="1" si="187"/>
        <v>-6.6861590023482048E-2</v>
      </c>
      <c r="ZI72" s="484">
        <f t="shared" ca="1" si="187"/>
        <v>2.1988880583922777E-2</v>
      </c>
      <c r="ZJ72" s="484">
        <f t="shared" ca="1" si="187"/>
        <v>1.0659583188508518E-2</v>
      </c>
      <c r="ZK72" s="484">
        <f t="shared" ca="1" si="187"/>
        <v>-0.45846359133667092</v>
      </c>
      <c r="ZL72" s="484">
        <f t="shared" ca="1" si="187"/>
        <v>2.4672875513209128E-2</v>
      </c>
      <c r="ZM72" s="484">
        <f t="shared" ca="1" si="187"/>
        <v>9.4446117703140112E-2</v>
      </c>
      <c r="ZN72" s="484">
        <f t="shared" ca="1" si="187"/>
        <v>8.9770705925095284E-2</v>
      </c>
      <c r="ZO72" s="484">
        <f t="shared" ca="1" si="187"/>
        <v>-9.4877609903830637E-2</v>
      </c>
      <c r="ZP72" s="484">
        <f t="shared" ca="1" si="187"/>
        <v>2.6000050859821721E-2</v>
      </c>
      <c r="ZQ72" s="484">
        <f t="shared" ca="1" si="187"/>
        <v>-1.1497069191506403E-2</v>
      </c>
      <c r="ZR72" s="484">
        <f t="shared" ca="1" si="187"/>
        <v>-4.5981105838852197E-2</v>
      </c>
      <c r="ZS72" s="484">
        <f t="shared" ca="1" si="187"/>
        <v>-0.11085676448795401</v>
      </c>
      <c r="ZT72" s="484">
        <f t="shared" ca="1" si="187"/>
        <v>-2.7291061507312073E-2</v>
      </c>
      <c r="ZU72" s="484">
        <f t="shared" ca="1" si="184"/>
        <v>-0.12594791609154748</v>
      </c>
      <c r="ZV72" s="484">
        <f t="shared" ca="1" si="184"/>
        <v>-1.9215497798489828E-2</v>
      </c>
      <c r="ZW72" s="484">
        <f t="shared" ca="1" si="184"/>
        <v>-0.21297640668151291</v>
      </c>
      <c r="ZX72" s="484">
        <f t="shared" ca="1" si="184"/>
        <v>-4.9666031249752343E-2</v>
      </c>
      <c r="ZY72" s="484">
        <f t="shared" ca="1" si="189"/>
        <v>-9.6348193705378546E-2</v>
      </c>
      <c r="ZZ72" s="484">
        <f t="shared" ca="1" si="189"/>
        <v>-7.8155783354792625E-3</v>
      </c>
      <c r="AAA72" s="484">
        <f t="shared" ca="1" si="189"/>
        <v>-0.11275258009392387</v>
      </c>
      <c r="AAB72" s="484">
        <f t="shared" ca="1" si="189"/>
        <v>-0.10150745433592355</v>
      </c>
      <c r="AAC72" s="484">
        <f t="shared" ca="1" si="189"/>
        <v>-7.4874871608304394E-3</v>
      </c>
      <c r="AAD72" s="484">
        <f t="shared" ca="1" si="189"/>
        <v>-7.8682240113631882E-2</v>
      </c>
      <c r="AAE72" s="484">
        <f t="shared" ca="1" si="189"/>
        <v>-4.0219644611828483E-2</v>
      </c>
      <c r="AAF72" s="484">
        <f t="shared" ca="1" si="189"/>
        <v>-6.120902348854227E-2</v>
      </c>
      <c r="AAG72" s="484">
        <f t="shared" ca="1" si="189"/>
        <v>-4.3018323338477257E-2</v>
      </c>
      <c r="AAH72" s="484">
        <f t="shared" ca="1" si="189"/>
        <v>-3.8008707897835295E-2</v>
      </c>
      <c r="AAI72" s="484">
        <f t="shared" ca="1" si="189"/>
        <v>-6.0338538063910964E-2</v>
      </c>
      <c r="AAJ72" s="484">
        <f t="shared" ca="1" si="112"/>
        <v>-5.2025335368730337E-2</v>
      </c>
      <c r="AAK72" s="484">
        <f t="shared" ca="1" si="109"/>
        <v>-3.3183772310049216E-2</v>
      </c>
      <c r="AAL72" s="484">
        <f t="shared" ca="1" si="109"/>
        <v>-1.741238539122681E-2</v>
      </c>
      <c r="AAM72" s="484">
        <f t="shared" ca="1" si="109"/>
        <v>-2.189532836791554E-2</v>
      </c>
      <c r="AAN72" s="484">
        <f t="shared" ca="1" si="109"/>
        <v>-6.1359063816095079E-2</v>
      </c>
      <c r="AAO72" s="484">
        <f t="shared" ca="1" si="109"/>
        <v>1.8805162954418208E-2</v>
      </c>
      <c r="AAP72" s="484">
        <f t="shared" ca="1" si="109"/>
        <v>-2.8906649957960041E-2</v>
      </c>
      <c r="AAQ72" s="484">
        <f t="shared" ca="1" si="109"/>
        <v>-0.15117325855892658</v>
      </c>
      <c r="AAR72" s="484">
        <f t="shared" ca="1" si="109"/>
        <v>-3.6651122693945694E-2</v>
      </c>
      <c r="AAS72" s="484">
        <f t="shared" ca="1" si="109"/>
        <v>-3.1171595822786675E-2</v>
      </c>
      <c r="AAT72" s="484">
        <f t="shared" ca="1" si="109"/>
        <v>0.1027465411596778</v>
      </c>
      <c r="AAU72" s="484">
        <f t="shared" ca="1" si="109"/>
        <v>0.12363824729832018</v>
      </c>
      <c r="AAV72" s="484">
        <f t="shared" ca="1" si="106"/>
        <v>-8.8571357168320833E-2</v>
      </c>
      <c r="AAW72" s="484">
        <f t="shared" ca="1" si="106"/>
        <v>-6.3917050252045346E-2</v>
      </c>
      <c r="AAX72" s="484">
        <f t="shared" ca="1" si="106"/>
        <v>-0.10581273946129152</v>
      </c>
      <c r="AAY72" s="484">
        <f t="shared" ca="1" si="106"/>
        <v>0.13484625623176977</v>
      </c>
      <c r="AAZ72" s="484">
        <f t="shared" ca="1" si="106"/>
        <v>-0.11856365915979221</v>
      </c>
      <c r="ABA72" s="484">
        <f t="shared" ca="1" si="82"/>
        <v>-0.10451532592333997</v>
      </c>
    </row>
    <row r="73" spans="1:729" ht="15" customHeight="1" x14ac:dyDescent="0.35">
      <c r="A73" s="498">
        <v>71</v>
      </c>
      <c r="B73" s="628"/>
      <c r="C73" s="606" t="s">
        <v>4357</v>
      </c>
      <c r="D73" s="629">
        <v>328</v>
      </c>
      <c r="E73" s="630" t="s">
        <v>4358</v>
      </c>
      <c r="F73" s="631" t="s">
        <v>1240</v>
      </c>
      <c r="G73" s="632">
        <v>786.55899999999997</v>
      </c>
      <c r="H73" s="504">
        <v>4053.4355002004113</v>
      </c>
      <c r="I73" s="505">
        <v>5180</v>
      </c>
      <c r="J73" s="506" t="s">
        <v>4359</v>
      </c>
      <c r="K73" s="507">
        <v>1</v>
      </c>
      <c r="L73" s="721" t="s">
        <v>4360</v>
      </c>
      <c r="M73" s="817">
        <v>129</v>
      </c>
      <c r="N73" s="818">
        <v>0.4909</v>
      </c>
      <c r="O73" s="819">
        <v>0.4647</v>
      </c>
      <c r="P73" s="820">
        <v>0.3619</v>
      </c>
      <c r="Q73" s="821">
        <v>0.6462</v>
      </c>
      <c r="R73" s="818">
        <v>0.45240000000000002</v>
      </c>
      <c r="S73" s="822">
        <v>0.43159999999999998</v>
      </c>
      <c r="T73" s="822">
        <v>0.43059999999999998</v>
      </c>
      <c r="U73" s="822">
        <v>0.28260999999999997</v>
      </c>
      <c r="V73" s="822">
        <v>0.24410000000000001</v>
      </c>
      <c r="W73" s="784" t="s">
        <v>4361</v>
      </c>
      <c r="X73" s="516" t="s">
        <v>4362</v>
      </c>
      <c r="Y73" s="517">
        <v>6</v>
      </c>
      <c r="Z73" s="517">
        <v>3</v>
      </c>
      <c r="AA73" s="519" t="s">
        <v>4363</v>
      </c>
      <c r="AB73" s="903">
        <v>2018</v>
      </c>
      <c r="AC73" s="576">
        <v>1</v>
      </c>
      <c r="AD73" s="861" t="s">
        <v>4363</v>
      </c>
      <c r="AE73" s="817">
        <v>0</v>
      </c>
      <c r="AF73" s="634" t="s">
        <v>1188</v>
      </c>
      <c r="AG73" s="635" t="s">
        <v>1188</v>
      </c>
      <c r="AH73" s="636" t="s">
        <v>1188</v>
      </c>
      <c r="AI73" s="636" t="s">
        <v>1188</v>
      </c>
      <c r="AJ73" s="636" t="s">
        <v>1188</v>
      </c>
      <c r="AK73" s="637" t="s">
        <v>1188</v>
      </c>
      <c r="AL73" s="638" t="s">
        <v>1188</v>
      </c>
      <c r="AM73" s="639" t="s">
        <v>1188</v>
      </c>
      <c r="AN73" s="636" t="s">
        <v>1188</v>
      </c>
      <c r="AO73" s="636" t="s">
        <v>1188</v>
      </c>
      <c r="AP73" s="636" t="s">
        <v>1188</v>
      </c>
      <c r="AQ73" s="636" t="s">
        <v>1188</v>
      </c>
      <c r="AR73" s="636" t="s">
        <v>1188</v>
      </c>
      <c r="AS73" s="636" t="s">
        <v>1188</v>
      </c>
      <c r="AT73" s="636" t="s">
        <v>1188</v>
      </c>
      <c r="AU73" s="640" t="s">
        <v>1188</v>
      </c>
      <c r="AV73" s="904" t="s">
        <v>4364</v>
      </c>
      <c r="AW73" s="796" t="s">
        <v>1190</v>
      </c>
      <c r="AX73" s="753">
        <v>2</v>
      </c>
      <c r="AY73" s="897" t="s">
        <v>4365</v>
      </c>
      <c r="AZ73" s="769">
        <v>2</v>
      </c>
      <c r="BA73" s="905" t="s">
        <v>4366</v>
      </c>
      <c r="BB73" s="727" t="s">
        <v>4367</v>
      </c>
      <c r="BC73" s="906" t="s">
        <v>4368</v>
      </c>
      <c r="BD73" s="727" t="s">
        <v>1195</v>
      </c>
      <c r="BE73" s="727" t="s">
        <v>1196</v>
      </c>
      <c r="BF73" s="727">
        <v>3</v>
      </c>
      <c r="BG73" s="727">
        <v>2004</v>
      </c>
      <c r="BH73" s="727" t="s">
        <v>1195</v>
      </c>
      <c r="BI73" s="727">
        <v>1</v>
      </c>
      <c r="BJ73" s="727">
        <v>2</v>
      </c>
      <c r="BK73" s="727" t="s">
        <v>1198</v>
      </c>
      <c r="BL73" s="727" t="s">
        <v>1199</v>
      </c>
      <c r="BM73" s="859" t="s">
        <v>4366</v>
      </c>
      <c r="BN73" s="647">
        <v>1970</v>
      </c>
      <c r="BO73" s="798" t="s">
        <v>4369</v>
      </c>
      <c r="BP73" s="647">
        <v>2004</v>
      </c>
      <c r="BQ73" s="647">
        <v>3</v>
      </c>
      <c r="BR73" s="647">
        <v>4</v>
      </c>
      <c r="BS73" s="647" t="s">
        <v>1188</v>
      </c>
      <c r="BT73" s="647" t="s">
        <v>1188</v>
      </c>
      <c r="BU73" s="647" t="s">
        <v>1188</v>
      </c>
      <c r="BV73" s="648" t="s">
        <v>1188</v>
      </c>
      <c r="BW73" s="846" t="s">
        <v>4370</v>
      </c>
      <c r="BX73" s="650">
        <v>2000</v>
      </c>
      <c r="BY73" s="647" t="s">
        <v>4153</v>
      </c>
      <c r="BZ73" s="651" t="s">
        <v>4154</v>
      </c>
      <c r="CA73" s="647">
        <v>2</v>
      </c>
      <c r="CB73" s="647" t="s">
        <v>4153</v>
      </c>
      <c r="CC73" s="798" t="s">
        <v>4371</v>
      </c>
      <c r="CD73" s="652">
        <v>2006</v>
      </c>
      <c r="CE73" s="647">
        <v>3</v>
      </c>
      <c r="CF73" s="647">
        <v>2</v>
      </c>
      <c r="CG73" s="846" t="s">
        <v>4370</v>
      </c>
      <c r="CH73" s="647">
        <v>2000</v>
      </c>
      <c r="CI73" s="647">
        <v>1976</v>
      </c>
      <c r="CJ73" s="647">
        <v>1</v>
      </c>
      <c r="CK73" s="651" t="s">
        <v>4372</v>
      </c>
      <c r="CL73" s="651" t="s">
        <v>4373</v>
      </c>
      <c r="CM73" s="647">
        <v>2</v>
      </c>
      <c r="CN73" s="647" t="s">
        <v>4153</v>
      </c>
      <c r="CO73" s="798" t="s">
        <v>4374</v>
      </c>
      <c r="CP73" s="647">
        <v>2014</v>
      </c>
      <c r="CQ73" s="647">
        <v>3</v>
      </c>
      <c r="CR73" s="650">
        <v>2</v>
      </c>
      <c r="CS73" s="676" t="s">
        <v>1188</v>
      </c>
      <c r="CT73" s="647" t="s">
        <v>1188</v>
      </c>
      <c r="CU73" s="648">
        <v>1</v>
      </c>
      <c r="CV73" s="676" t="s">
        <v>1188</v>
      </c>
      <c r="CW73" s="647" t="s">
        <v>1188</v>
      </c>
      <c r="CX73" s="657">
        <v>0</v>
      </c>
      <c r="CY73" s="863" t="s">
        <v>4375</v>
      </c>
      <c r="CZ73" s="647">
        <v>2005</v>
      </c>
      <c r="DA73" s="657">
        <v>1</v>
      </c>
      <c r="DB73" s="723">
        <v>40000</v>
      </c>
      <c r="DC73" s="753">
        <v>2</v>
      </c>
      <c r="DD73" s="659" t="s">
        <v>4376</v>
      </c>
      <c r="DE73" s="648">
        <v>2002</v>
      </c>
      <c r="DF73" s="854" t="s">
        <v>755</v>
      </c>
      <c r="DG73" s="855" t="s">
        <v>1213</v>
      </c>
      <c r="DH73" s="852">
        <v>2</v>
      </c>
      <c r="DI73" s="856" t="s">
        <v>1942</v>
      </c>
      <c r="DJ73" s="730" t="s">
        <v>4377</v>
      </c>
      <c r="DK73" s="850">
        <v>2008</v>
      </c>
      <c r="DL73" s="850">
        <v>3</v>
      </c>
      <c r="DM73" s="851">
        <v>2</v>
      </c>
      <c r="DN73" s="854" t="s">
        <v>755</v>
      </c>
      <c r="DO73" s="855" t="s">
        <v>1213</v>
      </c>
      <c r="DP73" s="852">
        <v>2</v>
      </c>
      <c r="DQ73" s="856" t="s">
        <v>1942</v>
      </c>
      <c r="DR73" s="730" t="s">
        <v>4366</v>
      </c>
      <c r="DS73" s="850">
        <v>2008</v>
      </c>
      <c r="DT73" s="850">
        <v>3</v>
      </c>
      <c r="DU73" s="851">
        <v>2</v>
      </c>
      <c r="DV73" s="651" t="s">
        <v>4378</v>
      </c>
      <c r="DW73" s="730" t="s">
        <v>4379</v>
      </c>
      <c r="DX73" s="647" t="s">
        <v>1188</v>
      </c>
      <c r="DY73" s="647">
        <v>1</v>
      </c>
      <c r="DZ73" s="650">
        <v>0</v>
      </c>
      <c r="EA73" s="807" t="s">
        <v>1188</v>
      </c>
      <c r="EB73" s="842" t="s">
        <v>1190</v>
      </c>
      <c r="EC73" s="647">
        <v>2</v>
      </c>
      <c r="ED73" s="668" t="s">
        <v>1453</v>
      </c>
      <c r="EE73" s="647">
        <v>1988</v>
      </c>
      <c r="EF73" s="647">
        <v>3</v>
      </c>
      <c r="EG73" s="650" t="s">
        <v>1220</v>
      </c>
      <c r="EH73" s="648">
        <v>4</v>
      </c>
      <c r="EI73" s="551" t="s">
        <v>4364</v>
      </c>
      <c r="EJ73" s="651" t="s">
        <v>1190</v>
      </c>
      <c r="EK73" s="647" t="s">
        <v>1188</v>
      </c>
      <c r="EL73" s="647" t="s">
        <v>1188</v>
      </c>
      <c r="EM73" s="669">
        <v>43070</v>
      </c>
      <c r="EN73" s="647" t="s">
        <v>1188</v>
      </c>
      <c r="EO73" s="670" t="s">
        <v>1188</v>
      </c>
      <c r="EP73" s="556">
        <v>0</v>
      </c>
      <c r="EQ73" s="556" t="s">
        <v>1188</v>
      </c>
      <c r="ER73" s="651" t="s">
        <v>1188</v>
      </c>
      <c r="ES73" s="556" t="s">
        <v>1188</v>
      </c>
      <c r="ET73" s="556">
        <v>0</v>
      </c>
      <c r="EU73" s="671">
        <v>0</v>
      </c>
      <c r="EV73" s="672"/>
      <c r="EW73" s="673"/>
      <c r="EX73" s="674"/>
      <c r="EY73" s="631" t="s">
        <v>1455</v>
      </c>
      <c r="EZ73" s="631" t="s">
        <v>1188</v>
      </c>
      <c r="FA73" s="675"/>
      <c r="FB73" s="648">
        <v>0</v>
      </c>
      <c r="FC73" s="676"/>
      <c r="FD73" s="647"/>
      <c r="FE73" s="648"/>
      <c r="FF73" s="652" t="s">
        <v>1225</v>
      </c>
      <c r="FG73" s="563" t="s">
        <v>1226</v>
      </c>
      <c r="FH73" s="631" t="str">
        <f t="shared" si="119"/>
        <v>D</v>
      </c>
      <c r="FI73" s="677">
        <f t="shared" si="120"/>
        <v>0.73333333333333339</v>
      </c>
      <c r="FJ73" s="678">
        <f t="shared" si="121"/>
        <v>1.2000000000000002</v>
      </c>
      <c r="FK73" s="679">
        <f t="shared" si="122"/>
        <v>1</v>
      </c>
      <c r="FL73" s="680">
        <f t="shared" si="123"/>
        <v>0</v>
      </c>
      <c r="FM73" s="681">
        <v>0</v>
      </c>
      <c r="FN73" s="574" t="s">
        <v>1188</v>
      </c>
      <c r="FO73" s="470" t="s">
        <v>1188</v>
      </c>
      <c r="FP73" s="470" t="s">
        <v>1188</v>
      </c>
      <c r="FQ73" s="430">
        <v>0</v>
      </c>
      <c r="FR73" s="682" t="s">
        <v>1188</v>
      </c>
      <c r="FS73" s="369">
        <v>0</v>
      </c>
      <c r="FT73" s="574" t="s">
        <v>1188</v>
      </c>
      <c r="FU73" s="575" t="s">
        <v>1188</v>
      </c>
      <c r="FV73" s="369">
        <v>0</v>
      </c>
      <c r="FW73" s="574" t="s">
        <v>1188</v>
      </c>
      <c r="FX73" s="575" t="s">
        <v>1188</v>
      </c>
      <c r="FY73" s="369">
        <v>0</v>
      </c>
      <c r="FZ73" s="574" t="s">
        <v>1188</v>
      </c>
      <c r="GA73" s="470" t="s">
        <v>1188</v>
      </c>
      <c r="GB73" s="575" t="s">
        <v>1188</v>
      </c>
      <c r="GC73" s="369">
        <v>0</v>
      </c>
      <c r="GD73" s="574" t="s">
        <v>1188</v>
      </c>
      <c r="GE73" s="470" t="s">
        <v>1188</v>
      </c>
      <c r="GF73" s="685" t="s">
        <v>1188</v>
      </c>
      <c r="GG73" s="734">
        <v>0</v>
      </c>
      <c r="GH73" s="574" t="s">
        <v>1188</v>
      </c>
      <c r="GI73" s="684" t="s">
        <v>1188</v>
      </c>
      <c r="GJ73" s="575" t="s">
        <v>1188</v>
      </c>
      <c r="GK73" s="369">
        <v>2</v>
      </c>
      <c r="GL73" s="683">
        <v>2013</v>
      </c>
      <c r="GM73" s="684" t="s">
        <v>4380</v>
      </c>
      <c r="GN73" s="521" t="s">
        <v>4381</v>
      </c>
      <c r="GO73" s="676">
        <v>0</v>
      </c>
      <c r="GP73" s="917" t="s">
        <v>1188</v>
      </c>
      <c r="GQ73" s="872" t="s">
        <v>1188</v>
      </c>
      <c r="GR73" s="872" t="s">
        <v>1188</v>
      </c>
      <c r="GS73" s="872" t="s">
        <v>1188</v>
      </c>
      <c r="GT73" s="873" t="s">
        <v>1188</v>
      </c>
      <c r="GU73" s="770">
        <v>0</v>
      </c>
      <c r="GV73" s="917" t="s">
        <v>1188</v>
      </c>
      <c r="GW73" s="647"/>
      <c r="GX73" s="648"/>
      <c r="GY73" s="650">
        <v>0</v>
      </c>
      <c r="GZ73" s="582" t="s">
        <v>1188</v>
      </c>
      <c r="HA73" s="583" t="s">
        <v>2310</v>
      </c>
      <c r="HB73" s="584">
        <v>2</v>
      </c>
      <c r="HC73" s="585">
        <v>0</v>
      </c>
      <c r="HD73" s="586" t="s">
        <v>1188</v>
      </c>
      <c r="HE73" s="690" t="s">
        <v>1188</v>
      </c>
      <c r="HF73" s="587" t="s">
        <v>1188</v>
      </c>
      <c r="HG73" s="587" t="s">
        <v>1188</v>
      </c>
      <c r="HH73" s="588">
        <v>0</v>
      </c>
      <c r="HI73" s="586" t="s">
        <v>1188</v>
      </c>
      <c r="HJ73" s="690" t="s">
        <v>1188</v>
      </c>
      <c r="HK73" s="691" t="s">
        <v>1188</v>
      </c>
      <c r="HL73" s="692">
        <v>2</v>
      </c>
      <c r="HM73" s="591" t="s">
        <v>4382</v>
      </c>
      <c r="HN73" s="592">
        <v>2013</v>
      </c>
      <c r="HO73" s="681" t="s">
        <v>1188</v>
      </c>
      <c r="HP73" s="574" t="s">
        <v>1188</v>
      </c>
      <c r="HQ73" s="472" t="str">
        <f t="shared" si="124"/>
        <v>-</v>
      </c>
      <c r="HR73" s="593" t="s">
        <v>1188</v>
      </c>
      <c r="HS73" s="574" t="s">
        <v>1188</v>
      </c>
      <c r="HT73" s="574" t="s">
        <v>1188</v>
      </c>
      <c r="HU73" s="574" t="s">
        <v>1188</v>
      </c>
      <c r="HV73" s="574" t="s">
        <v>1188</v>
      </c>
      <c r="HW73" s="574" t="s">
        <v>1188</v>
      </c>
      <c r="HX73" s="574" t="s">
        <v>1188</v>
      </c>
      <c r="HY73" s="574" t="s">
        <v>1188</v>
      </c>
      <c r="HZ73" s="574" t="s">
        <v>1188</v>
      </c>
      <c r="IA73" s="574" t="s">
        <v>1188</v>
      </c>
      <c r="IB73" s="574" t="s">
        <v>1188</v>
      </c>
      <c r="IC73" s="574" t="s">
        <v>1188</v>
      </c>
      <c r="ID73" s="681" t="s">
        <v>1188</v>
      </c>
      <c r="IE73" s="369" t="s">
        <v>1188</v>
      </c>
      <c r="IF73" s="574" t="s">
        <v>1188</v>
      </c>
      <c r="IG73" s="472" t="str">
        <f t="shared" si="125"/>
        <v>-</v>
      </c>
      <c r="IH73" s="609">
        <v>0.50340582175725734</v>
      </c>
      <c r="II73" s="694">
        <v>0.45187537522571741</v>
      </c>
      <c r="IJ73" s="695">
        <v>0.2740977385028861</v>
      </c>
      <c r="IK73" s="696">
        <v>0.44747092168379898</v>
      </c>
      <c r="IL73" s="696">
        <v>0.56908490358825203</v>
      </c>
      <c r="IM73" s="697">
        <v>0.51684793712793253</v>
      </c>
      <c r="IN73" s="599">
        <v>3</v>
      </c>
      <c r="IO73" s="600">
        <v>2</v>
      </c>
      <c r="IP73" s="601">
        <v>3</v>
      </c>
      <c r="IQ73" s="600">
        <v>31</v>
      </c>
      <c r="IR73" s="587">
        <v>43</v>
      </c>
      <c r="IS73" s="601">
        <v>74</v>
      </c>
      <c r="IT73" s="599" t="s">
        <v>1188</v>
      </c>
      <c r="IU73" s="600" t="s">
        <v>1188</v>
      </c>
      <c r="IV73" s="587" t="s">
        <v>1188</v>
      </c>
      <c r="IW73" s="601" t="s">
        <v>1188</v>
      </c>
      <c r="IX73" s="602" t="s">
        <v>1188</v>
      </c>
      <c r="IY73" s="681">
        <v>0</v>
      </c>
      <c r="IZ73" s="719" t="s">
        <v>1188</v>
      </c>
      <c r="JA73" s="681">
        <v>0</v>
      </c>
      <c r="JB73" s="720" t="s">
        <v>1188</v>
      </c>
      <c r="JC73" s="763">
        <v>0</v>
      </c>
      <c r="JD73" s="683" t="s">
        <v>1188</v>
      </c>
      <c r="JE73" s="684" t="s">
        <v>1188</v>
      </c>
      <c r="JF73" s="470" t="s">
        <v>1188</v>
      </c>
      <c r="JG73" s="472" t="s">
        <v>1188</v>
      </c>
      <c r="JH73" s="763">
        <v>2</v>
      </c>
      <c r="JI73" s="683">
        <v>3</v>
      </c>
      <c r="JJ73" s="684" t="s">
        <v>4383</v>
      </c>
      <c r="JK73" s="519" t="s">
        <v>4363</v>
      </c>
      <c r="JL73" s="903">
        <v>2018</v>
      </c>
      <c r="JM73" s="734">
        <v>1</v>
      </c>
      <c r="JN73" s="683">
        <v>2</v>
      </c>
      <c r="JO73" s="683">
        <v>1</v>
      </c>
      <c r="JP73" s="684" t="s">
        <v>4384</v>
      </c>
      <c r="JQ73" s="471" t="s">
        <v>4385</v>
      </c>
      <c r="JR73" s="764">
        <v>2018</v>
      </c>
      <c r="JS73" s="734">
        <v>0</v>
      </c>
      <c r="JT73" s="683" t="s">
        <v>1188</v>
      </c>
      <c r="JU73" s="684" t="s">
        <v>1188</v>
      </c>
      <c r="JV73" s="684" t="s">
        <v>1188</v>
      </c>
      <c r="JW73" s="764" t="s">
        <v>1188</v>
      </c>
      <c r="JX73" s="606">
        <v>1</v>
      </c>
      <c r="JY73" s="750" t="s">
        <v>4386</v>
      </c>
      <c r="JZ73" s="606">
        <v>2006</v>
      </c>
      <c r="KA73" s="606">
        <f t="shared" si="126"/>
        <v>1</v>
      </c>
      <c r="KB73" s="606"/>
      <c r="KC73" s="606">
        <v>1</v>
      </c>
      <c r="KD73" s="606"/>
      <c r="KE73" s="606"/>
      <c r="KF73" s="606">
        <f t="shared" si="127"/>
        <v>0</v>
      </c>
      <c r="KG73" s="606"/>
      <c r="KH73" s="606"/>
      <c r="KI73" s="606"/>
      <c r="KJ73" s="606"/>
      <c r="KK73" s="606">
        <v>1</v>
      </c>
      <c r="KL73" s="606">
        <v>0</v>
      </c>
      <c r="KM73" s="608">
        <f t="shared" si="128"/>
        <v>0.42278790473937988</v>
      </c>
      <c r="KN73" s="609">
        <v>-0.38606047630310059</v>
      </c>
      <c r="KO73" s="609">
        <v>37.5</v>
      </c>
      <c r="KP73" s="610">
        <v>5</v>
      </c>
      <c r="KQ73" s="608">
        <f t="shared" si="129"/>
        <v>0.48162005841732025</v>
      </c>
      <c r="KR73" s="609">
        <v>-9.1899707913398743E-2</v>
      </c>
      <c r="KS73" s="609">
        <v>51.923076629638672</v>
      </c>
      <c r="KT73" s="610">
        <v>8</v>
      </c>
      <c r="KU73" s="610">
        <v>40</v>
      </c>
      <c r="KV73" s="563" t="s">
        <v>1237</v>
      </c>
      <c r="KW73" s="606" t="s">
        <v>4357</v>
      </c>
      <c r="KX73" s="700" t="str">
        <f t="shared" ca="1" si="130"/>
        <v>C</v>
      </c>
      <c r="KY73" s="701">
        <f t="shared" ca="1" si="131"/>
        <v>0.34306625315700051</v>
      </c>
      <c r="KZ73" s="702">
        <f t="shared" ca="1" si="132"/>
        <v>0.31966352941176468</v>
      </c>
      <c r="LA73" s="703">
        <f t="shared" ca="1" si="162"/>
        <v>0.46610476190476191</v>
      </c>
      <c r="LB73" s="703">
        <f t="shared" ca="1" si="92"/>
        <v>0.11310000000000002</v>
      </c>
      <c r="LC73" s="704">
        <f t="shared" ca="1" si="93"/>
        <v>0.47339672131147542</v>
      </c>
      <c r="LD73" s="696" cm="1">
        <f t="array" aca="1" ref="LD73" ca="1">INDIRECT(LD$203&amp;ROW())*LD$205</f>
        <v>0</v>
      </c>
      <c r="LE73" s="696" cm="1">
        <f t="array" aca="1" ref="LE73" ca="1">INDIRECT(LE$203&amp;ROW())*LE$205</f>
        <v>0</v>
      </c>
      <c r="LF73" s="696" cm="1">
        <f t="array" aca="1" ref="LF73" ca="1">INDIRECT(LF$203&amp;ROW())*LF$205</f>
        <v>0</v>
      </c>
      <c r="LG73" s="696" cm="1">
        <f t="array" aca="1" ref="LG73" ca="1">INDIRECT(LG$203&amp;ROW())*LG$205</f>
        <v>3</v>
      </c>
      <c r="LH73" s="696" cm="1">
        <f t="array" aca="1" ref="LH73" ca="1">INDIRECT(LH$203&amp;ROW())*LH$205</f>
        <v>3</v>
      </c>
      <c r="LI73" s="696" cm="1">
        <f t="array" aca="1" ref="LI73" ca="1">INDIRECT(LI$203&amp;ROW())*LI$205</f>
        <v>3</v>
      </c>
      <c r="LJ73" s="696" cm="1">
        <f t="array" aca="1" ref="LJ73" ca="1">INDIRECT(LJ$203&amp;ROW())*LJ$205</f>
        <v>3</v>
      </c>
      <c r="LK73" s="696" cm="1">
        <f t="array" aca="1" ref="LK73" ca="1">INDIRECT(LK$203&amp;ROW())*LK$205</f>
        <v>3</v>
      </c>
      <c r="LL73" s="696" cm="1">
        <f t="array" aca="1" ref="LL73" ca="1">INDIRECT(LL$203&amp;ROW())*LL$205</f>
        <v>3</v>
      </c>
      <c r="LM73" s="696" cm="1">
        <f t="array" aca="1" ref="LM73" ca="1">INDIRECT(LM$203&amp;ROW())*LM$205</f>
        <v>2</v>
      </c>
      <c r="LN73" s="696" cm="1">
        <f t="array" aca="1" ref="LN73" ca="1">INDIRECT(LN$203&amp;ROW())*LN$205</f>
        <v>3</v>
      </c>
      <c r="LO73" s="696" cm="1">
        <f t="array" aca="1" ref="LO73" ca="1">INDIRECT(LO$203&amp;ROW())*LO$205</f>
        <v>0</v>
      </c>
      <c r="LP73" s="696" cm="1">
        <f t="array" aca="1" ref="LP73" ca="1">INDIRECT(LP$203&amp;ROW())*LP$205</f>
        <v>2</v>
      </c>
      <c r="LQ73" s="696" cm="1">
        <f t="array" aca="1" ref="LQ73" ca="1">IF(INDIRECT(LQ$203&amp;ROW())="-",0,INDIRECT(LQ$203&amp;ROW())*LQ$205)</f>
        <v>2.1714000000000002</v>
      </c>
      <c r="LR73" s="696" cm="1">
        <f t="array" aca="1" ref="LR73" ca="1">INDIRECT(LR$203&amp;ROW())*LR$205</f>
        <v>0</v>
      </c>
      <c r="LS73" s="696" cm="1">
        <f t="array" aca="1" ref="LS73" ca="1">IF(INDIRECT(LS$203&amp;ROW())="-",0,INDIRECT(LS$203&amp;ROW())*LS$205)</f>
        <v>2.7881999999999998</v>
      </c>
      <c r="LT73" s="696" cm="1">
        <f t="array" aca="1" ref="LT73" ca="1">INDIRECT(LT$203&amp;ROW())*LT$205</f>
        <v>2</v>
      </c>
      <c r="LU73" s="696" cm="1">
        <f t="array" aca="1" ref="LU73" ca="1">INDIRECT(LU$203&amp;ROW())*LU$205</f>
        <v>2</v>
      </c>
      <c r="LV73" s="696" cm="1">
        <f t="array" aca="1" ref="LV73" ca="1">INDIRECT(LV$203&amp;ROW())*LV$205</f>
        <v>1</v>
      </c>
      <c r="LW73" s="696" cm="1">
        <f t="array" aca="1" ref="LW73" ca="1">INDIRECT(LW$203&amp;ROW())*LW$205</f>
        <v>0</v>
      </c>
      <c r="LX73" s="696" cm="1">
        <f t="array" aca="1" ref="LX73" ca="1">INDIRECT(LX$203&amp;ROW())*LX$205</f>
        <v>2</v>
      </c>
      <c r="LY73" s="696" cm="1">
        <f t="array" aca="1" ref="LY73" ca="1">IF(INDIRECT(LY$203&amp;ROW())="-",0,INDIRECT(LY$203&amp;ROW())*LY$205)</f>
        <v>2.7144000000000004</v>
      </c>
      <c r="LZ73" s="696" cm="1">
        <f t="array" aca="1" ref="LZ73" ca="1">INDIRECT(LZ$203&amp;ROW())*LZ$205</f>
        <v>0</v>
      </c>
      <c r="MA73" s="696" cm="1">
        <f t="array" aca="1" ref="MA73" ca="1">INDIRECT(MA$203&amp;ROW())*MA$205</f>
        <v>0</v>
      </c>
      <c r="MB73" s="696" cm="1">
        <f t="array" aca="1" ref="MB73" ca="1">INDIRECT(MB$203&amp;ROW())*MB$205</f>
        <v>0</v>
      </c>
      <c r="MC73" s="696" cm="1">
        <f t="array" aca="1" ref="MC73" ca="1">IF($MB73=0,0,INDIRECT(MC$203&amp;ROW())*MC$205)</f>
        <v>0</v>
      </c>
      <c r="MD73" s="696" cm="1">
        <f t="array" aca="1" ref="MD73" ca="1">IF($MB73=0,0,INDIRECT(MD$203&amp;ROW())*MD$205)</f>
        <v>0</v>
      </c>
      <c r="ME73" s="696" cm="1">
        <f t="array" aca="1" ref="ME73" ca="1">IF($MB73=0,0,INDIRECT(ME$203&amp;ROW())*ME$205)</f>
        <v>0</v>
      </c>
      <c r="MF73" s="696" cm="1">
        <f t="array" aca="1" ref="MF73" ca="1">IF($MB73=0,0,INDIRECT(MF$203&amp;ROW())*MF$205)</f>
        <v>0</v>
      </c>
      <c r="MG73" s="696" cm="1">
        <f t="array" aca="1" ref="MG73" ca="1">INDIRECT(MG$203&amp;ROW())*MG$205</f>
        <v>0</v>
      </c>
      <c r="MH73" s="696" cm="1">
        <f t="array" aca="1" ref="MH73" ca="1">IF($MG73=0,0,INDIRECT(MH$203&amp;ROW())*MH$205)</f>
        <v>0</v>
      </c>
      <c r="MI73" s="696" cm="1">
        <f t="array" aca="1" ref="MI73" ca="1">IF($MG73=0,0,INDIRECT(MI$203&amp;ROW())*MI$205)</f>
        <v>0</v>
      </c>
      <c r="MJ73" s="696" cm="1">
        <f t="array" aca="1" ref="MJ73" ca="1">INDIRECT(MJ$203&amp;ROW())*MJ$205</f>
        <v>0</v>
      </c>
      <c r="MK73" s="696" cm="1">
        <f t="array" aca="1" ref="MK73" ca="1">INDIRECT(MK$203&amp;ROW())*MK$205</f>
        <v>0</v>
      </c>
      <c r="ML73" s="696" cm="1">
        <f t="array" aca="1" ref="ML73" ca="1">INDIRECT(ML$203&amp;ROW())*ML$205</f>
        <v>0</v>
      </c>
      <c r="MM73" s="696" cm="1">
        <f t="array" aca="1" ref="MM73" ca="1">INDIRECT(MM$203&amp;ROW())*MM$205</f>
        <v>6</v>
      </c>
      <c r="MN73" s="696" cm="1">
        <f t="array" aca="1" ref="MN73" ca="1">INDIRECT(MN$203&amp;ROW())*MN$205</f>
        <v>4</v>
      </c>
      <c r="MO73" s="696" cm="1">
        <f t="array" aca="1" ref="MO73" ca="1">INDIRECT(MO$203&amp;ROW())*MO$205</f>
        <v>2</v>
      </c>
      <c r="MP73" s="696" cm="1">
        <f t="array" aca="1" ref="MP73" ca="1">INDIRECT(MP$203&amp;ROW())*MP$205</f>
        <v>0</v>
      </c>
      <c r="MQ73" s="696" cm="1">
        <f t="array" aca="1" ref="MQ73" ca="1">INDIRECT(MQ$203&amp;ROW())*MQ$205</f>
        <v>0</v>
      </c>
      <c r="MR73" s="696" cm="1">
        <f t="array" aca="1" ref="MR73" ca="1">INDIRECT(MR$203&amp;ROW())*MR$205</f>
        <v>2</v>
      </c>
      <c r="MS73" s="696" cm="1">
        <f t="array" aca="1" ref="MS73" ca="1">INDIRECT(MS$203&amp;ROW())*MS$205</f>
        <v>0</v>
      </c>
      <c r="MT73" s="696" cm="1">
        <f t="array" aca="1" ref="MT73" ca="1">INDIRECT(MT$203&amp;ROW())*MT$205</f>
        <v>1</v>
      </c>
      <c r="MU73" s="696" cm="1">
        <f t="array" aca="1" ref="MU73" ca="1">INDIRECT(MU$203&amp;ROW())*MU$205</f>
        <v>2</v>
      </c>
      <c r="MV73" s="696" cm="1">
        <f t="array" aca="1" ref="MV73" ca="1">IF(INDIRECT(MV$203&amp;ROW())="-",0,INDIRECT(MV$203&amp;ROW())*MV$205)</f>
        <v>3.8772000000000002</v>
      </c>
      <c r="MW73" s="696" cm="1">
        <f t="array" aca="1" ref="MW73" ca="1">INDIRECT(MW$203&amp;ROW())*MW$205</f>
        <v>4</v>
      </c>
      <c r="MX73" s="696" cm="1">
        <f t="array" aca="1" ref="MX73" ca="1">INDIRECT(MX$203&amp;ROW())*MX$205</f>
        <v>4</v>
      </c>
      <c r="MY73" s="696" cm="1">
        <f t="array" aca="1" ref="MY73" ca="1">INDIRECT(MY$203&amp;ROW())*MY$205</f>
        <v>0</v>
      </c>
      <c r="NA73" s="701">
        <f t="shared" si="133"/>
        <v>0.56980243902439021</v>
      </c>
      <c r="NB73" s="617">
        <f t="shared" si="134"/>
        <v>0.46176428571428574</v>
      </c>
      <c r="NC73" s="695">
        <f t="shared" si="135"/>
        <v>3.4800000000000005E-2</v>
      </c>
      <c r="ND73" s="697">
        <f t="shared" si="136"/>
        <v>0.50541481481481487</v>
      </c>
      <c r="NE73" s="694">
        <f t="shared" si="137"/>
        <v>0.39294538488837272</v>
      </c>
      <c r="NF73" s="682" t="str">
        <f t="shared" si="138"/>
        <v>C</v>
      </c>
      <c r="NH73" s="606" t="s">
        <v>4357</v>
      </c>
      <c r="NI73" s="563" t="str">
        <f t="shared" si="139"/>
        <v>C</v>
      </c>
      <c r="NJ73" s="563" t="str">
        <f t="shared" si="140"/>
        <v>C</v>
      </c>
      <c r="NK73" s="563" t="str">
        <f t="shared" ca="1" si="141"/>
        <v>C</v>
      </c>
      <c r="NL73" s="563" t="str">
        <f t="shared" ca="1" si="142"/>
        <v>C</v>
      </c>
      <c r="NM73" s="563" t="str">
        <f t="shared" ca="1" si="143"/>
        <v>C</v>
      </c>
      <c r="NN73" s="563" t="str">
        <f t="shared" ca="1" si="163"/>
        <v>C</v>
      </c>
      <c r="NO73" s="563" t="str">
        <f t="shared" ca="1" si="164"/>
        <v>C</v>
      </c>
      <c r="NP73" s="606" t="str">
        <f t="shared" si="144"/>
        <v>-</v>
      </c>
      <c r="NQ73" s="682" t="str">
        <f t="shared" si="145"/>
        <v>Yes</v>
      </c>
      <c r="NR73" s="682" t="e">
        <f>IF(OR(AND(NI73="A",OR(NJ73="C",NJ73="D")),AND(NI73="A",OR(#REF!="C",#REF!="D")),AND(NI73="B",OR(NJ73="D",#REF!="D")),AND(OR(NI73="C",NI73="D"),OR(NJ73="A",NJ73="B")),AND(OR(NI73="C",NI73="D"),OR(#REF!="A",#REF!="B")),AND(OR(NJ73="A",#REF!="A",NJ73="B",#REF!="B"),OR(NP73="-",NQ73="-")),AND(OR(NJ73="C",#REF!="C",NJ73="D",#REF!="D"),NP73="Yes")),"Yes","-")</f>
        <v>#REF!</v>
      </c>
      <c r="NS73" s="607"/>
      <c r="NT73" s="619">
        <f t="shared" si="146"/>
        <v>0.4909</v>
      </c>
      <c r="NU73" s="619">
        <f t="shared" si="147"/>
        <v>0.39294538488837272</v>
      </c>
      <c r="NV73" s="619">
        <f t="shared" ca="1" si="148"/>
        <v>0.34306625315700051</v>
      </c>
      <c r="NW73" s="619">
        <f t="shared" ca="1" si="165"/>
        <v>0.37246580842580612</v>
      </c>
      <c r="NX73" s="619">
        <f t="shared" ca="1" si="166"/>
        <v>0.44421395794723784</v>
      </c>
      <c r="NY73" s="620">
        <f t="shared" ca="1" si="167"/>
        <v>0.39506556154365274</v>
      </c>
      <c r="NZ73" s="620">
        <f t="shared" ca="1" si="168"/>
        <v>0.46450494098760209</v>
      </c>
      <c r="OA73" s="705" t="s">
        <v>1188</v>
      </c>
      <c r="OB73" s="706" t="s">
        <v>1188</v>
      </c>
      <c r="OC73" s="494"/>
      <c r="OE73" s="606" t="s">
        <v>4357</v>
      </c>
      <c r="OF73" s="700" t="str">
        <f t="shared" ca="1" si="149"/>
        <v>C</v>
      </c>
      <c r="OG73" s="701">
        <f t="shared" ca="1" si="169"/>
        <v>0.37246580842580612</v>
      </c>
      <c r="OH73" s="705">
        <f t="shared" ca="1" si="150"/>
        <v>0.49840088633405638</v>
      </c>
      <c r="OI73" s="696">
        <f t="shared" ca="1" si="151"/>
        <v>0.46417224391468015</v>
      </c>
      <c r="OJ73" s="696">
        <f t="shared" ca="1" si="152"/>
        <v>4.9273684603607308E-2</v>
      </c>
      <c r="OK73" s="697">
        <f t="shared" ca="1" si="153"/>
        <v>0.47801641885088059</v>
      </c>
      <c r="OL73" s="696" cm="1">
        <f t="array" aca="1" ref="OL73" ca="1">INDIRECT(OL$203&amp;ROW())*OL$205</f>
        <v>0</v>
      </c>
      <c r="OM73" s="696" cm="1">
        <f t="array" aca="1" ref="OM73" ca="1">INDIRECT(OM$203&amp;ROW())*OM$205</f>
        <v>0</v>
      </c>
      <c r="ON73" s="696" cm="1">
        <f t="array" aca="1" ref="ON73" ca="1">INDIRECT(ON$203&amp;ROW())*ON$205</f>
        <v>0</v>
      </c>
      <c r="OO73" s="696" cm="1">
        <f t="array" aca="1" ref="OO73" ca="1">INDIRECT(OO$203&amp;ROW())*OO$205</f>
        <v>1.0790999999999999</v>
      </c>
      <c r="OP73" s="696" cm="1">
        <f t="array" aca="1" ref="OP73" ca="1">INDIRECT(OP$203&amp;ROW())*OP$205</f>
        <v>1.5831</v>
      </c>
      <c r="OQ73" s="696" cm="1">
        <f t="array" aca="1" ref="OQ73" ca="1">INDIRECT(OQ$203&amp;ROW())*OQ$205</f>
        <v>1.5849</v>
      </c>
      <c r="OR73" s="696" cm="1">
        <f t="array" aca="1" ref="OR73" ca="1">INDIRECT(OR$203&amp;ROW())*OR$205</f>
        <v>1.4141999999999999</v>
      </c>
      <c r="OS73" s="696" cm="1">
        <f t="array" aca="1" ref="OS73" ca="1">INDIRECT(OS$203&amp;ROW())*OS$205</f>
        <v>1.5387</v>
      </c>
      <c r="OT73" s="696" cm="1">
        <f t="array" aca="1" ref="OT73" ca="1">INDIRECT(OT$203&amp;ROW())*OT$205</f>
        <v>1.4727000000000001</v>
      </c>
      <c r="OU73" s="696" cm="1">
        <f t="array" aca="1" ref="OU73" ca="1">INDIRECT(OU$203&amp;ROW())*OU$205</f>
        <v>0.64349999999999996</v>
      </c>
      <c r="OV73" s="696" cm="1">
        <f t="array" aca="1" ref="OV73" ca="1">INDIRECT(OV$203&amp;ROW())*OV$205</f>
        <v>1.2161999999999999</v>
      </c>
      <c r="OW73" s="696" cm="1">
        <f t="array" aca="1" ref="OW73" ca="1">INDIRECT(OW$203&amp;ROW())*OW$205</f>
        <v>0</v>
      </c>
      <c r="OX73" s="696" cm="1">
        <f t="array" aca="1" ref="OX73" ca="1">INDIRECT(OX$203&amp;ROW())*OX$205</f>
        <v>0.69889999999999997</v>
      </c>
      <c r="OY73" s="696" cm="1">
        <f t="array" aca="1" ref="OY73" ca="1">IF(INDIRECT(OY$203&amp;ROW())="-",0,INDIRECT(OY$203&amp;ROW())*OY$205)</f>
        <v>0.25684043000000001</v>
      </c>
      <c r="OZ73" s="696" cm="1">
        <f t="array" aca="1" ref="OZ73" ca="1">INDIRECT(OZ$203&amp;ROW())*OZ$205</f>
        <v>0</v>
      </c>
      <c r="PA73" s="696" cm="1">
        <f t="array" aca="1" ref="PA73" ca="1">IF(INDIRECT(PA$203&amp;ROW())="-",0,INDIRECT(PA$203&amp;ROW())*PA$205)</f>
        <v>0.41051598</v>
      </c>
      <c r="PB73" s="705" cm="1">
        <f t="array" aca="1" ref="PB73" ca="1">INDIRECT(PB$203&amp;ROW())*PB$205</f>
        <v>0.75419999999999998</v>
      </c>
      <c r="PC73" s="696" cm="1">
        <f t="array" aca="1" ref="PC73" ca="1">INDIRECT(PC$203&amp;ROW())*PC$205</f>
        <v>1.3946000000000001</v>
      </c>
      <c r="PD73" s="696" cm="1">
        <f t="array" aca="1" ref="PD73" ca="1">INDIRECT(PD$203&amp;ROW())*PD$205</f>
        <v>0.73419999999999996</v>
      </c>
      <c r="PE73" s="696" cm="1">
        <f t="array" aca="1" ref="PE73" ca="1">INDIRECT(PE$203&amp;ROW())*PE$205</f>
        <v>0</v>
      </c>
      <c r="PF73" s="696" cm="1">
        <f t="array" aca="1" ref="PF73" ca="1">INDIRECT(PF$203&amp;ROW())*PF$205</f>
        <v>1.3308</v>
      </c>
      <c r="PG73" s="696" cm="1">
        <f t="array" aca="1" ref="PG73" ca="1">IF(INDIRECT(PG$203&amp;ROW())="-",0,INDIRECT(PG$203&amp;ROW())*PG$205)</f>
        <v>0.39585000000000004</v>
      </c>
      <c r="PH73" s="696" cm="1">
        <f t="array" aca="1" ref="PH73" ca="1">INDIRECT(PH$203&amp;ROW())*PH$205</f>
        <v>0</v>
      </c>
      <c r="PI73" s="696" cm="1">
        <f t="array" aca="1" ref="PI73" ca="1">INDIRECT(PI$203&amp;ROW())*PI$205</f>
        <v>0</v>
      </c>
      <c r="PJ73" s="696" cm="1">
        <f t="array" aca="1" ref="PJ73" ca="1">INDIRECT(PJ$203&amp;ROW())*PJ$205</f>
        <v>0</v>
      </c>
      <c r="PK73" s="696" cm="1">
        <f t="array" aca="1" ref="PK73" ca="1">IF($PJ73=0,0,INDIRECT(PK$203&amp;ROW())*PK$205)</f>
        <v>0</v>
      </c>
      <c r="PL73" s="696" cm="1">
        <f t="array" aca="1" ref="PL73" ca="1">IF($MPE73=0,0,INDIRECT(PL$203&amp;ROW())*PL$205)</f>
        <v>0</v>
      </c>
      <c r="PM73" s="696" cm="1">
        <f t="array" aca="1" ref="PM73" ca="1">IF($MPE73=0,0,INDIRECT(PM$203&amp;ROW())*PM$205)</f>
        <v>0</v>
      </c>
      <c r="PN73" s="696" cm="1">
        <f t="array" aca="1" ref="PN73" ca="1">IF($PJ73=0,0,INDIRECT(PN$203&amp;ROW())*PN$205)</f>
        <v>0</v>
      </c>
      <c r="PO73" s="696" cm="1">
        <f t="array" aca="1" ref="PO73" ca="1">INDIRECT(PO$203&amp;ROW())*PO$205</f>
        <v>0</v>
      </c>
      <c r="PP73" s="696" cm="1">
        <f t="array" aca="1" ref="PP73" ca="1">IF($PO73=0,0,INDIRECT(PP$203&amp;ROW())*PP$205)</f>
        <v>0</v>
      </c>
      <c r="PQ73" s="696" cm="1">
        <f t="array" aca="1" ref="PQ73" ca="1">IF($PO73=0,0,INDIRECT(PQ$203&amp;ROW())*PQ$205)</f>
        <v>0</v>
      </c>
      <c r="PR73" s="696" cm="1">
        <f t="array" aca="1" ref="PR73" ca="1">INDIRECT(PR$203&amp;ROW())*PR$205</f>
        <v>0</v>
      </c>
      <c r="PS73" s="696" cm="1">
        <f t="array" aca="1" ref="PS73" ca="1">INDIRECT(PS$203&amp;ROW())*PS$205</f>
        <v>0</v>
      </c>
      <c r="PT73" s="696" cm="1">
        <f t="array" aca="1" ref="PT73" ca="1">INDIRECT(PT$203&amp;ROW())*PT$205</f>
        <v>0</v>
      </c>
      <c r="PU73" s="696" cm="1">
        <f t="array" aca="1" ref="PU73" ca="1">INDIRECT(PU$203&amp;ROW())*PU$205</f>
        <v>1.7696999999999998</v>
      </c>
      <c r="PV73" s="696" cm="1">
        <f t="array" aca="1" ref="PV73" ca="1">INDIRECT(PV$203&amp;ROW())*PV$205</f>
        <v>0.6966</v>
      </c>
      <c r="PW73" s="696" cm="1">
        <f t="array" aca="1" ref="PW73" ca="1">INDIRECT(PW$203&amp;ROW())*PW$205</f>
        <v>1.0658000000000001</v>
      </c>
      <c r="PX73" s="696" cm="1">
        <f t="array" aca="1" ref="PX73" ca="1">INDIRECT(PX$203&amp;ROW())*PX$205</f>
        <v>0</v>
      </c>
      <c r="PY73" s="696" cm="1">
        <f t="array" aca="1" ref="PY73" ca="1">INDIRECT(PY$203&amp;ROW())*PY$205</f>
        <v>0</v>
      </c>
      <c r="PZ73" s="696" cm="1">
        <f t="array" aca="1" ref="PZ73" ca="1">INDIRECT(PZ$203&amp;ROW())*PZ$205</f>
        <v>0.17430000000000001</v>
      </c>
      <c r="QA73" s="696" cm="1">
        <f t="array" aca="1" ref="QA73" ca="1">INDIRECT(QA$203&amp;ROW())*QA$205</f>
        <v>0</v>
      </c>
      <c r="QB73" s="696" cm="1">
        <f t="array" aca="1" ref="QB73" ca="1">INDIRECT(QB$203&amp;ROW())*QB$205</f>
        <v>0.79830000000000001</v>
      </c>
      <c r="QC73" s="696" cm="1">
        <f t="array" aca="1" ref="QC73" ca="1">INDIRECT(QC$203&amp;ROW())*QC$205</f>
        <v>1.4259999999999999</v>
      </c>
      <c r="QD73" s="696" cm="1">
        <f t="array" aca="1" ref="QD73" ca="1">IF(INDIRECT(QD$203&amp;ROW())="-",0,INDIRECT(QD$203&amp;ROW())*QD$205)</f>
        <v>0.39683141999999999</v>
      </c>
      <c r="QE73" s="696" cm="1">
        <f t="array" aca="1" ref="QE73" ca="1">INDIRECT(QE$203&amp;ROW())*QE$205</f>
        <v>1.0656000000000001</v>
      </c>
      <c r="QF73" s="696" cm="1">
        <f t="array" aca="1" ref="QF73" ca="1">INDIRECT(QF$203&amp;ROW())*QF$205</f>
        <v>0.72440000000000004</v>
      </c>
      <c r="QG73" s="696" cm="1">
        <f t="array" aca="1" ref="QG73" ca="1">INDIRECT(QG$203&amp;ROW())*QG$205</f>
        <v>0</v>
      </c>
      <c r="QI73" s="606" t="s">
        <v>4357</v>
      </c>
      <c r="QJ73" s="700" t="str">
        <f t="shared" ca="1" si="154"/>
        <v>C</v>
      </c>
      <c r="QK73" s="701">
        <f t="shared" ca="1" si="170"/>
        <v>0.44421395794723784</v>
      </c>
      <c r="QL73" s="705">
        <f t="shared" ca="1" si="155"/>
        <v>0.72651999708442538</v>
      </c>
      <c r="QM73" s="696">
        <f t="shared" ca="1" si="156"/>
        <v>0.47680192177561037</v>
      </c>
      <c r="QN73" s="696">
        <f t="shared" ca="1" si="157"/>
        <v>2.92493786042307E-2</v>
      </c>
      <c r="QO73" s="697">
        <f t="shared" ca="1" si="158"/>
        <v>0.54428453432468482</v>
      </c>
      <c r="QP73" s="696" cm="1">
        <f t="array" aca="1" ref="QP73" ca="1">INDIRECT(QP$203&amp;ROW())*QP$205</f>
        <v>0</v>
      </c>
      <c r="QQ73" s="696" cm="1">
        <f t="array" aca="1" ref="QQ73" ca="1">INDIRECT(QQ$203&amp;ROW())*QQ$205</f>
        <v>0</v>
      </c>
      <c r="QR73" s="696" cm="1">
        <f t="array" aca="1" ref="QR73" ca="1">INDIRECT(QR$203&amp;ROW())*QR$205</f>
        <v>0</v>
      </c>
      <c r="QS73" s="696" cm="1">
        <f t="array" aca="1" ref="QS73" ca="1">INDIRECT(QS$203&amp;ROW())*QS$205</f>
        <v>0.22471360933801068</v>
      </c>
      <c r="QT73" s="696" cm="1">
        <f t="array" aca="1" ref="QT73" ca="1">INDIRECT(QT$203&amp;ROW())*QT$205</f>
        <v>0.26232814414996541</v>
      </c>
      <c r="QU73" s="696" cm="1">
        <f t="array" aca="1" ref="QU73" ca="1">INDIRECT(QU$203&amp;ROW())*QU$205</f>
        <v>0.53329206883563263</v>
      </c>
      <c r="QV73" s="696" cm="1">
        <f t="array" aca="1" ref="QV73" ca="1">INDIRECT(QV$203&amp;ROW())*QV$205</f>
        <v>0.24117831443907087</v>
      </c>
      <c r="QW73" s="696" cm="1">
        <f t="array" aca="1" ref="QW73" ca="1">INDIRECT(QW$203&amp;ROW())*QW$205</f>
        <v>0.53099416374332975</v>
      </c>
      <c r="QX73" s="696" cm="1">
        <f t="array" aca="1" ref="QX73" ca="1">INDIRECT(QX$203&amp;ROW())*QX$205</f>
        <v>0.60640894423913805</v>
      </c>
      <c r="QY73" s="696" cm="1">
        <f t="array" aca="1" ref="QY73" ca="1">INDIRECT(QY$203&amp;ROW())*QY$205</f>
        <v>4.5134158378452992E-2</v>
      </c>
      <c r="QZ73" s="696" cm="1">
        <f t="array" aca="1" ref="QZ73" ca="1">INDIRECT(QZ$203&amp;ROW())*QZ$205</f>
        <v>0.27613248380770827</v>
      </c>
      <c r="RA73" s="696" cm="1">
        <f t="array" aca="1" ref="RA73" ca="1">INDIRECT(RA$203&amp;ROW())*RA$205</f>
        <v>0</v>
      </c>
      <c r="RB73" s="696" cm="1">
        <f t="array" aca="1" ref="RB73" ca="1">INDIRECT(RB$203&amp;ROW())*RB$205</f>
        <v>5.7305712569462423E-2</v>
      </c>
      <c r="RC73" s="696" cm="1">
        <f t="array" aca="1" ref="RC73" ca="1">IF(INDIRECT(RC$203&amp;ROW())="-",0,INDIRECT(RC$203&amp;ROW())*RC$205)</f>
        <v>3.0366527833270443E-2</v>
      </c>
      <c r="RD73" s="696" cm="1">
        <f t="array" aca="1" ref="RD73" ca="1">INDIRECT(RD$203&amp;ROW())*RD$205</f>
        <v>0</v>
      </c>
      <c r="RE73" s="696" cm="1">
        <f t="array" aca="1" ref="RE73" ca="1">IF(INDIRECT(RE$203&amp;ROW())="-",0,INDIRECT(RE$203&amp;ROW())*RE$205)</f>
        <v>2.9410416763431518E-2</v>
      </c>
      <c r="RF73" s="705" cm="1">
        <f t="array" aca="1" ref="RF73" ca="1">INDIRECT(RF$203&amp;ROW())*RF$205</f>
        <v>5.3068994403248027E-2</v>
      </c>
      <c r="RG73" s="696" cm="1">
        <f t="array" aca="1" ref="RG73" ca="1">INDIRECT(RG$203&amp;ROW())*RG$205</f>
        <v>0.27650466908360405</v>
      </c>
      <c r="RH73" s="696" cm="1">
        <f t="array" aca="1" ref="RH73" ca="1">INDIRECT(RH$203&amp;ROW())*RH$205</f>
        <v>2.9193840390272292E-2</v>
      </c>
      <c r="RI73" s="696" cm="1">
        <f t="array" aca="1" ref="RI73" ca="1">INDIRECT(RI$203&amp;ROW())*RI$205</f>
        <v>0</v>
      </c>
      <c r="RJ73" s="696" cm="1">
        <f t="array" aca="1" ref="RJ73" ca="1">INDIRECT(RJ$203&amp;ROW())*RJ$205</f>
        <v>0.12226723336432462</v>
      </c>
      <c r="RK73" s="696" cm="1">
        <f t="array" aca="1" ref="RK73" ca="1">IF(INDIRECT(RK$203&amp;ROW())="-",0,INDIRECT(RK$203&amp;ROW())*RK$205)</f>
        <v>2.7334731329080833E-2</v>
      </c>
      <c r="RL73" s="696" cm="1">
        <f t="array" aca="1" ref="RL73" ca="1">INDIRECT(RL$203&amp;ROW())*RL$205</f>
        <v>0</v>
      </c>
      <c r="RM73" s="696" cm="1">
        <f t="array" aca="1" ref="RM73" ca="1">INDIRECT(RM$203&amp;ROW())*RM$205</f>
        <v>0</v>
      </c>
      <c r="RN73" s="696" cm="1">
        <f t="array" aca="1" ref="RN73" ca="1">INDIRECT(RN$203&amp;ROW())*RN$205</f>
        <v>0</v>
      </c>
      <c r="RO73" s="696" cm="1">
        <f t="array" aca="1" ref="RO73" ca="1">IF($RN73=0,0,INDIRECT(RO$203&amp;ROW())*RO$205)</f>
        <v>0</v>
      </c>
      <c r="RP73" s="696" cm="1">
        <f t="array" aca="1" ref="RP73" ca="1">IF($RN73=0,0,INDIRECT(RP$203&amp;ROW())*RP$205)</f>
        <v>0</v>
      </c>
      <c r="RQ73" s="696" cm="1">
        <f t="array" aca="1" ref="RQ73" ca="1">IF($RN73=0,0,INDIRECT(RQ$203&amp;ROW())*RQ$205)</f>
        <v>0</v>
      </c>
      <c r="RR73" s="696" cm="1">
        <f t="array" aca="1" ref="RR73" ca="1">IF($RN73=0,0,INDIRECT(RR$203&amp;ROW())*RR$205)</f>
        <v>0</v>
      </c>
      <c r="RS73" s="696" cm="1">
        <f t="array" aca="1" ref="RS73" ca="1">INDIRECT(RS$203&amp;ROW())*RS$205</f>
        <v>0</v>
      </c>
      <c r="RT73" s="696" cm="1">
        <f t="array" aca="1" ref="RT73" ca="1">IF($RS73=0,0,INDIRECT(RT$203&amp;ROW())*RT$205)</f>
        <v>0</v>
      </c>
      <c r="RU73" s="696" cm="1">
        <f t="array" aca="1" ref="RU73" ca="1">IF($RS73=0,0,INDIRECT(RU$203&amp;ROW())*RU$205)</f>
        <v>0</v>
      </c>
      <c r="RV73" s="696" cm="1">
        <f t="array" aca="1" ref="RV73" ca="1">INDIRECT(RV$203&amp;ROW())*RV$205</f>
        <v>0</v>
      </c>
      <c r="RW73" s="696" cm="1">
        <f t="array" aca="1" ref="RW73" ca="1">INDIRECT(RW$203&amp;ROW())*RW$205</f>
        <v>0</v>
      </c>
      <c r="RX73" s="696" cm="1">
        <f t="array" aca="1" ref="RX73" ca="1">INDIRECT(RX$203&amp;ROW())*RX$205</f>
        <v>0</v>
      </c>
      <c r="RY73" s="696" cm="1">
        <f t="array" aca="1" ref="RY73" ca="1">INDIRECT(RY$203&amp;ROW())*RY$205</f>
        <v>8.4396695370290389E-2</v>
      </c>
      <c r="RZ73" s="696" cm="1">
        <f t="array" aca="1" ref="RZ73" ca="1">INDIRECT(RZ$203&amp;ROW())*RZ$205</f>
        <v>3.6812489486199085E-2</v>
      </c>
      <c r="SA73" s="696" cm="1">
        <f t="array" aca="1" ref="SA73" ca="1">INDIRECT(SA$203&amp;ROW())*SA$205</f>
        <v>0.20458618579029147</v>
      </c>
      <c r="SB73" s="696" cm="1">
        <f t="array" aca="1" ref="SB73" ca="1">INDIRECT(SB$203&amp;ROW())*SB$205</f>
        <v>0</v>
      </c>
      <c r="SC73" s="696" cm="1">
        <f t="array" aca="1" ref="SC73" ca="1">INDIRECT(SC$203&amp;ROW())*SC$205</f>
        <v>0</v>
      </c>
      <c r="SD73" s="696" cm="1">
        <f t="array" aca="1" ref="SD73" ca="1">INDIRECT(SD$203&amp;ROW())*SD$205</f>
        <v>0.3072993885784252</v>
      </c>
      <c r="SE73" s="696" cm="1">
        <f t="array" aca="1" ref="SE73" ca="1">INDIRECT(SE$203&amp;ROW())*SE$205</f>
        <v>0</v>
      </c>
      <c r="SF73" s="696" cm="1">
        <f t="array" aca="1" ref="SF73" ca="1">INDIRECT(SF$203&amp;ROW())*SF$205</f>
        <v>6.6118883241114992E-2</v>
      </c>
      <c r="SG73" s="696" cm="1">
        <f t="array" aca="1" ref="SG73" ca="1">INDIRECT(SG$203&amp;ROW())*SG$205</f>
        <v>7.4767843909269882E-2</v>
      </c>
      <c r="SH73" s="696" cm="1">
        <f t="array" aca="1" ref="SH73" ca="1">IF(INDIRECT(SH$203&amp;ROW())="-",0,INDIRECT(SH$203&amp;ROW())*SH$205)</f>
        <v>5.0843053253254167E-2</v>
      </c>
      <c r="SI73" s="696" cm="1">
        <f t="array" aca="1" ref="SI73" ca="1">INDIRECT(SI$203&amp;ROW())*SI$205</f>
        <v>0.24423887568083891</v>
      </c>
      <c r="SJ73" s="696" cm="1">
        <f t="array" aca="1" ref="SJ73" ca="1">INDIRECT(SJ$203&amp;ROW())*SJ$205</f>
        <v>0.10961749760323641</v>
      </c>
      <c r="SK73" s="696" cm="1">
        <f t="array" aca="1" ref="SK73" ca="1">INDIRECT(SK$203&amp;ROW())*SK$205</f>
        <v>0</v>
      </c>
      <c r="SN73" s="606" t="s">
        <v>4357</v>
      </c>
      <c r="SO73" s="707" cm="1">
        <f t="array" aca="1" ref="SO73" ca="1">INDIRECT(SO$203&amp;ROW())*SO$205</f>
        <v>0</v>
      </c>
      <c r="SP73" s="707" cm="1">
        <f t="array" aca="1" ref="SP73" ca="1">INDIRECT(SP$203&amp;ROW())*SP$205</f>
        <v>0</v>
      </c>
      <c r="SQ73" s="707" cm="1">
        <f t="array" aca="1" ref="SQ73" ca="1">INDIRECT(SQ$203&amp;ROW())*SQ$205</f>
        <v>0</v>
      </c>
      <c r="SR73" s="707" cm="1">
        <f t="array" aca="1" ref="SR73" ca="1">INDIRECT(SR$203&amp;ROW())*SR$205</f>
        <v>3</v>
      </c>
      <c r="SS73" s="707" cm="1">
        <f t="array" aca="1" ref="SS73" ca="1">INDIRECT(SS$203&amp;ROW())*SS$205</f>
        <v>3</v>
      </c>
      <c r="ST73" s="707" cm="1">
        <f t="array" aca="1" ref="ST73" ca="1">INDIRECT(ST$203&amp;ROW())*ST$205</f>
        <v>3</v>
      </c>
      <c r="SU73" s="707" cm="1">
        <f t="array" aca="1" ref="SU73" ca="1">INDIRECT(SU$203&amp;ROW())*SU$205</f>
        <v>3</v>
      </c>
      <c r="SV73" s="707" cm="1">
        <f t="array" aca="1" ref="SV73" ca="1">INDIRECT(SV$203&amp;ROW())*SV$205</f>
        <v>3</v>
      </c>
      <c r="SW73" s="707" cm="1">
        <f t="array" aca="1" ref="SW73" ca="1">INDIRECT(SW$203&amp;ROW())*SW$205</f>
        <v>3</v>
      </c>
      <c r="SX73" s="707" cm="1">
        <f t="array" aca="1" ref="SX73" ca="1">INDIRECT(SX$203&amp;ROW())*SX$205</f>
        <v>1</v>
      </c>
      <c r="SY73" s="707" cm="1">
        <f t="array" aca="1" ref="SY73" ca="1">INDIRECT(SY$203&amp;ROW())*SY$205</f>
        <v>3</v>
      </c>
      <c r="SZ73" s="707" cm="1">
        <f t="array" aca="1" ref="SZ73" ca="1">INDIRECT(SZ$203&amp;ROW())*SZ$205</f>
        <v>0</v>
      </c>
      <c r="TA73" s="707" cm="1">
        <f t="array" aca="1" ref="TA73" ca="1">INDIRECT(TA$203&amp;ROW())*TA$205</f>
        <v>1</v>
      </c>
      <c r="TB73" s="696" cm="1">
        <f t="array" aca="1" ref="TB73" ca="1">IF(INDIRECT(TB$203&amp;ROW())="-",0,INDIRECT(TB$203&amp;ROW())*TB$205)</f>
        <v>0.3619</v>
      </c>
      <c r="TC73" s="707" cm="1">
        <f t="array" aca="1" ref="TC73" ca="1">INDIRECT(TC$203&amp;ROW())*TC$205</f>
        <v>0</v>
      </c>
      <c r="TD73" s="696" cm="1">
        <f t="array" aca="1" ref="TD73" ca="1">IF(INDIRECT(TD$203&amp;ROW())="-",0,INDIRECT(TD$203&amp;ROW())*TD$205)</f>
        <v>0.4647</v>
      </c>
      <c r="TE73" s="732" cm="1">
        <f t="array" aca="1" ref="TE73" ca="1">INDIRECT(TE$203&amp;ROW())*TE$205</f>
        <v>1</v>
      </c>
      <c r="TF73" s="707" cm="1">
        <f t="array" aca="1" ref="TF73" ca="1">INDIRECT(TF$203&amp;ROW())*TF$205</f>
        <v>2</v>
      </c>
      <c r="TG73" s="707" cm="1">
        <f t="array" aca="1" ref="TG73" ca="1">INDIRECT(TG$203&amp;ROW())*TG$205</f>
        <v>1</v>
      </c>
      <c r="TH73" s="707" cm="1">
        <f t="array" aca="1" ref="TH73" ca="1">INDIRECT(TH$203&amp;ROW())*TH$205</f>
        <v>0</v>
      </c>
      <c r="TI73" s="707" cm="1">
        <f t="array" aca="1" ref="TI73" ca="1">INDIRECT(TI$203&amp;ROW())*TI$205</f>
        <v>2</v>
      </c>
      <c r="TJ73" s="696" cm="1">
        <f t="array" aca="1" ref="TJ73" ca="1">IF(INDIRECT(TJ$203&amp;ROW())="-",0,INDIRECT(TJ$203&amp;ROW())*TJ$205)</f>
        <v>0.45240000000000002</v>
      </c>
      <c r="TK73" s="707" cm="1">
        <f t="array" aca="1" ref="TK73" ca="1">INDIRECT(TK$203&amp;ROW())*TK$205</f>
        <v>0</v>
      </c>
      <c r="TL73" s="707" cm="1">
        <f t="array" aca="1" ref="TL73" ca="1">INDIRECT(TL$203&amp;ROW())*TL$205</f>
        <v>0</v>
      </c>
      <c r="TM73" s="707" cm="1">
        <f t="array" aca="1" ref="TM73" ca="1">INDIRECT(TM$203&amp;ROW())*TM$205</f>
        <v>0</v>
      </c>
      <c r="TN73" s="707" cm="1">
        <f t="array" aca="1" ref="TN73" ca="1">IF($TM73=0,0,INDIRECT(TN$203&amp;ROW())*TN$205)</f>
        <v>0</v>
      </c>
      <c r="TO73" s="707" cm="1">
        <f t="array" aca="1" ref="TO73" ca="1">IF($TM73=0,0,INDIRECT(TO$203&amp;ROW())*TO$205)</f>
        <v>0</v>
      </c>
      <c r="TP73" s="707" cm="1">
        <f t="array" aca="1" ref="TP73" ca="1">IF($TM73=0,0,INDIRECT(TP$203&amp;ROW())*TP$205)</f>
        <v>0</v>
      </c>
      <c r="TQ73" s="707" cm="1">
        <f t="array" aca="1" ref="TQ73" ca="1">IF($TM73=0,0,INDIRECT(TQ$203&amp;ROW())*TQ$205)</f>
        <v>0</v>
      </c>
      <c r="TR73" s="707" cm="1">
        <f t="array" aca="1" ref="TR73" ca="1">INDIRECT(TR$203&amp;ROW())*TR$205</f>
        <v>0</v>
      </c>
      <c r="TS73" s="707" cm="1">
        <f t="array" aca="1" ref="TS73" ca="1">IF($TR73=0,0,INDIRECT(TS$203&amp;ROW())*TS$205)</f>
        <v>0</v>
      </c>
      <c r="TT73" s="707" cm="1">
        <f t="array" aca="1" ref="TT73" ca="1">IF($TR73=0,0,INDIRECT(TT$203&amp;ROW())*TT$205)</f>
        <v>0</v>
      </c>
      <c r="TU73" s="707" cm="1">
        <f t="array" aca="1" ref="TU73" ca="1">INDIRECT(TU$203&amp;ROW())*TU$205</f>
        <v>0</v>
      </c>
      <c r="TV73" s="707" cm="1">
        <f t="array" aca="1" ref="TV73" ca="1">INDIRECT(TV$203&amp;ROW())*TV$205</f>
        <v>0</v>
      </c>
      <c r="TW73" s="707" cm="1">
        <f t="array" aca="1" ref="TW73" ca="1">INDIRECT(TW$203&amp;ROW())*TW$205</f>
        <v>0</v>
      </c>
      <c r="TX73" s="707" cm="1">
        <f t="array" aca="1" ref="TX73" ca="1">INDIRECT(TX$203&amp;ROW())*TX$205</f>
        <v>3</v>
      </c>
      <c r="TY73" s="707" cm="1">
        <f t="array" aca="1" ref="TY73" ca="1">INDIRECT(TY$203&amp;ROW())*TY$205</f>
        <v>1</v>
      </c>
      <c r="TZ73" s="707" cm="1">
        <f t="array" aca="1" ref="TZ73" ca="1">INDIRECT(TZ$203&amp;ROW())*TZ$205</f>
        <v>2</v>
      </c>
      <c r="UA73" s="707" cm="1">
        <f t="array" aca="1" ref="UA73" ca="1">INDIRECT(UA$203&amp;ROW())*UA$205</f>
        <v>0</v>
      </c>
      <c r="UB73" s="707" cm="1">
        <f t="array" aca="1" ref="UB73" ca="1">INDIRECT(UB$203&amp;ROW())*UB$205</f>
        <v>0</v>
      </c>
      <c r="UC73" s="707" cm="1">
        <f t="array" aca="1" ref="UC73" ca="1">INDIRECT(UC$203&amp;ROW())*UC$205</f>
        <v>1</v>
      </c>
      <c r="UD73" s="707" cm="1">
        <f t="array" aca="1" ref="UD73" ca="1">INDIRECT(UD$203&amp;ROW())*UD$205</f>
        <v>0</v>
      </c>
      <c r="UE73" s="707" cm="1">
        <f t="array" aca="1" ref="UE73" ca="1">INDIRECT(UE$203&amp;ROW())*UE$205</f>
        <v>1</v>
      </c>
      <c r="UF73" s="707" cm="1">
        <f t="array" aca="1" ref="UF73" ca="1">INDIRECT(UF$203&amp;ROW())*UF$205</f>
        <v>2</v>
      </c>
      <c r="UG73" s="696" cm="1">
        <f t="array" aca="1" ref="UG73" ca="1">IF(INDIRECT(UG$203&amp;ROW())="-",0,INDIRECT(UG$203&amp;ROW())*UG$205)</f>
        <v>0.6462</v>
      </c>
      <c r="UH73" s="707" cm="1">
        <f t="array" aca="1" ref="UH73" ca="1">INDIRECT(UH$203&amp;ROW())*UH$205</f>
        <v>2</v>
      </c>
      <c r="UI73" s="707" cm="1">
        <f t="array" aca="1" ref="UI73" ca="1">INDIRECT(UI$203&amp;ROW())*UI$205</f>
        <v>1</v>
      </c>
      <c r="UJ73" s="707" cm="1">
        <f t="array" aca="1" ref="UJ73" ca="1">INDIRECT(UJ$203&amp;ROW())*UJ$205</f>
        <v>0</v>
      </c>
      <c r="UM73" s="606" t="s">
        <v>4357</v>
      </c>
      <c r="UN73" s="616">
        <f t="shared" ca="1" si="185"/>
        <v>-0.97111609266078391</v>
      </c>
      <c r="UO73" s="616">
        <f t="shared" ca="1" si="185"/>
        <v>-0.6225347970107441</v>
      </c>
      <c r="UP73" s="616">
        <f t="shared" ca="1" si="185"/>
        <v>-0.88618201963763954</v>
      </c>
      <c r="UQ73" s="616">
        <f t="shared" ca="1" si="185"/>
        <v>0.29355872991449461</v>
      </c>
      <c r="UR73" s="616">
        <f t="shared" ca="1" si="185"/>
        <v>1.0502465449096676</v>
      </c>
      <c r="US73" s="616">
        <f t="shared" ca="1" si="185"/>
        <v>0.41305213694811815</v>
      </c>
      <c r="UT73" s="616">
        <f t="shared" ca="1" si="185"/>
        <v>0.30690415393182785</v>
      </c>
      <c r="UU73" s="616">
        <f t="shared" ca="1" si="185"/>
        <v>0.53359975015917405</v>
      </c>
      <c r="UV73" s="616">
        <f t="shared" ca="1" si="185"/>
        <v>0.44410973870643028</v>
      </c>
      <c r="UW73" s="616">
        <f t="shared" ca="1" si="185"/>
        <v>-1.1873537106826957</v>
      </c>
      <c r="UX73" s="616">
        <f t="shared" ca="1" si="185"/>
        <v>0.28247365722383649</v>
      </c>
      <c r="UY73" s="616">
        <f t="shared" ca="1" si="185"/>
        <v>-0.67270887390575207</v>
      </c>
      <c r="UZ73" s="616">
        <f t="shared" ca="1" si="185"/>
        <v>0.19681082295885013</v>
      </c>
      <c r="VA73" s="616">
        <f t="shared" ca="1" si="185"/>
        <v>-0.71119352354532395</v>
      </c>
      <c r="VB73" s="616">
        <f t="shared" ca="1" si="185"/>
        <v>-0.76400504167427041</v>
      </c>
      <c r="VC73" s="616">
        <f t="shared" ca="1" si="171"/>
        <v>-0.38923819752089661</v>
      </c>
      <c r="VD73" s="616">
        <f t="shared" ca="1" si="171"/>
        <v>-0.36208520652341147</v>
      </c>
      <c r="VE73" s="616">
        <f t="shared" ca="1" si="171"/>
        <v>3.9909080070471406E-2</v>
      </c>
      <c r="VF73" s="616">
        <f t="shared" ca="1" si="171"/>
        <v>-0.81480937927278907</v>
      </c>
      <c r="VG73" s="616">
        <f t="shared" ca="1" si="171"/>
        <v>-0.89462372206681784</v>
      </c>
      <c r="VH73" s="616">
        <f t="shared" ca="1" si="171"/>
        <v>-0.12784420028857393</v>
      </c>
      <c r="VI73" s="616">
        <f t="shared" ca="1" si="171"/>
        <v>-0.44424889755638824</v>
      </c>
      <c r="VJ73" s="616">
        <f t="shared" ca="1" si="171"/>
        <v>-0.90132677458943244</v>
      </c>
      <c r="VK73" s="616">
        <f t="shared" ca="1" si="171"/>
        <v>-1.8355388391984859</v>
      </c>
      <c r="VL73" s="616">
        <f t="shared" ca="1" si="171"/>
        <v>-0.83864555511817418</v>
      </c>
      <c r="VM73" s="616">
        <f t="shared" ca="1" si="171"/>
        <v>-0.57201237404204519</v>
      </c>
      <c r="VN73" s="616">
        <f t="shared" ca="1" si="171"/>
        <v>-0.62639799545694341</v>
      </c>
      <c r="VO73" s="616">
        <f t="shared" ca="1" si="171"/>
        <v>-0.42150866262694142</v>
      </c>
      <c r="VP73" s="616">
        <f t="shared" ca="1" si="171"/>
        <v>-0.46221149066820022</v>
      </c>
      <c r="VQ73" s="616">
        <f t="shared" ca="1" si="171"/>
        <v>-0.77889442244162177</v>
      </c>
      <c r="VR73" s="616">
        <f t="shared" ca="1" si="110"/>
        <v>-0.64202286734458469</v>
      </c>
      <c r="VS73" s="616">
        <f t="shared" ca="1" si="107"/>
        <v>-0.40481357988865657</v>
      </c>
      <c r="VT73" s="616">
        <f t="shared" ca="1" si="107"/>
        <v>-0.3878135405833677</v>
      </c>
      <c r="VU73" s="616">
        <f t="shared" ca="1" si="107"/>
        <v>-0.82130507758946303</v>
      </c>
      <c r="VV73" s="616">
        <f t="shared" ca="1" si="107"/>
        <v>-0.64337789451099625</v>
      </c>
      <c r="VW73" s="616">
        <f t="shared" ca="1" si="107"/>
        <v>0.66845613582062358</v>
      </c>
      <c r="VX73" s="616">
        <f t="shared" ca="1" si="107"/>
        <v>0.76953548521680748</v>
      </c>
      <c r="VY73" s="616">
        <f t="shared" ca="1" si="107"/>
        <v>0.70583605694264007</v>
      </c>
      <c r="VZ73" s="616">
        <f t="shared" ca="1" si="107"/>
        <v>-1.5555141459162816</v>
      </c>
      <c r="WA73" s="616">
        <f t="shared" ca="1" si="107"/>
        <v>-1.1483025824394326</v>
      </c>
      <c r="WB73" s="616">
        <f t="shared" ca="1" si="107"/>
        <v>0.33435322352896929</v>
      </c>
      <c r="WC73" s="616">
        <f t="shared" ca="1" si="107"/>
        <v>-2.0807149803312397</v>
      </c>
      <c r="WD73" s="616">
        <f t="shared" ca="1" si="104"/>
        <v>-0.51586207793649097</v>
      </c>
      <c r="WE73" s="616">
        <f t="shared" ca="1" si="104"/>
        <v>0.67426644196529939</v>
      </c>
      <c r="WF73" s="616">
        <f t="shared" ca="1" si="104"/>
        <v>-0.21493642834802409</v>
      </c>
      <c r="WG73" s="616">
        <f t="shared" ca="1" si="104"/>
        <v>1.1042161560551988</v>
      </c>
      <c r="WH73" s="616">
        <f t="shared" ca="1" si="104"/>
        <v>0.91987607881584121</v>
      </c>
      <c r="WI73" s="627">
        <f t="shared" ca="1" si="76"/>
        <v>-0.9831420375936909</v>
      </c>
      <c r="WL73" s="606" t="s">
        <v>4357</v>
      </c>
      <c r="WM73" s="700" t="str">
        <f t="shared" ca="1" si="172"/>
        <v>C</v>
      </c>
      <c r="WN73" s="479">
        <f t="shared" ca="1" si="173"/>
        <v>0.39506556154365274</v>
      </c>
      <c r="WO73" s="495">
        <f t="shared" ca="1" si="159"/>
        <v>0.53633502594004934</v>
      </c>
      <c r="WP73" s="458">
        <f t="shared" ca="1" si="159"/>
        <v>0.49341906681892161</v>
      </c>
      <c r="WQ73" s="458">
        <f t="shared" ca="1" si="159"/>
        <v>8.0431886574981196E-2</v>
      </c>
      <c r="WR73" s="459">
        <f t="shared" ca="1" si="159"/>
        <v>0.4700762668406589</v>
      </c>
      <c r="WS73" s="495">
        <f t="shared" ca="1" si="174"/>
        <v>-0.24662677806144376</v>
      </c>
      <c r="WT73" s="458">
        <f t="shared" ca="1" si="175"/>
        <v>-0.42175536499568855</v>
      </c>
      <c r="WU73" s="458">
        <f t="shared" ca="1" si="176"/>
        <v>-0.70598324651909006</v>
      </c>
      <c r="WV73" s="459">
        <f t="shared" ca="1" si="177"/>
        <v>-0.16541579898549028</v>
      </c>
      <c r="WW73" s="484">
        <f t="shared" ca="1" si="186"/>
        <v>-0.7262006140917342</v>
      </c>
      <c r="WX73" s="484">
        <f t="shared" ca="1" si="186"/>
        <v>-0.37545073607717977</v>
      </c>
      <c r="WY73" s="484">
        <f t="shared" ca="1" si="186"/>
        <v>-0.64522912849816527</v>
      </c>
      <c r="WZ73" s="484">
        <f t="shared" ca="1" si="186"/>
        <v>0.10559307515024371</v>
      </c>
      <c r="XA73" s="484">
        <f t="shared" ca="1" si="186"/>
        <v>0.5542151017488316</v>
      </c>
      <c r="XB73" s="484">
        <f t="shared" ca="1" si="186"/>
        <v>0.21821544394969081</v>
      </c>
      <c r="XC73" s="484">
        <f t="shared" ca="1" si="186"/>
        <v>0.14467461816346364</v>
      </c>
      <c r="XD73" s="484">
        <f t="shared" ca="1" si="186"/>
        <v>0.27368331185664035</v>
      </c>
      <c r="XE73" s="484">
        <f t="shared" ca="1" si="186"/>
        <v>0.21801347073098662</v>
      </c>
      <c r="XF73" s="484">
        <f t="shared" ca="1" si="186"/>
        <v>-0.76406211282431458</v>
      </c>
      <c r="XG73" s="484">
        <f t="shared" ca="1" si="186"/>
        <v>0.1145148206385433</v>
      </c>
      <c r="XH73" s="484">
        <f t="shared" ca="1" si="186"/>
        <v>-0.33958343954762366</v>
      </c>
      <c r="XI73" s="484">
        <f t="shared" ca="1" si="186"/>
        <v>0.13755108416594036</v>
      </c>
      <c r="XJ73" s="484">
        <f t="shared" ca="1" si="186"/>
        <v>-0.50473404366011643</v>
      </c>
      <c r="XK73" s="484">
        <f t="shared" ca="1" si="186"/>
        <v>-0.54267278110123429</v>
      </c>
      <c r="XL73" s="484">
        <f t="shared" ca="1" si="178"/>
        <v>-0.34385302368996007</v>
      </c>
      <c r="XM73" s="484">
        <f t="shared" ca="1" si="178"/>
        <v>-0.27308466275995691</v>
      </c>
      <c r="XN73" s="484">
        <f t="shared" ca="1" si="178"/>
        <v>2.7828601533139714E-2</v>
      </c>
      <c r="XO73" s="484">
        <f t="shared" ca="1" si="178"/>
        <v>-0.59823304626208174</v>
      </c>
      <c r="XP73" s="484">
        <f t="shared" ca="1" si="188"/>
        <v>-0.57255918212276347</v>
      </c>
      <c r="XQ73" s="484">
        <f t="shared" ca="1" si="188"/>
        <v>-8.50675308720171E-2</v>
      </c>
      <c r="XR73" s="484">
        <f t="shared" ca="1" si="188"/>
        <v>-0.38871778536183971</v>
      </c>
      <c r="XS73" s="484">
        <f t="shared" ca="1" si="188"/>
        <v>-0.55611861992167977</v>
      </c>
      <c r="XT73" s="484">
        <f t="shared" ca="1" si="188"/>
        <v>-1.1147227370452404</v>
      </c>
      <c r="XU73" s="484">
        <f t="shared" ca="1" si="188"/>
        <v>-0.63720289277878872</v>
      </c>
      <c r="XV73" s="484">
        <f t="shared" ca="1" si="188"/>
        <v>-0.30179372854458303</v>
      </c>
      <c r="XW73" s="484">
        <f t="shared" ca="1" si="188"/>
        <v>-0.40427726626791127</v>
      </c>
      <c r="XX73" s="484">
        <f t="shared" ca="1" si="188"/>
        <v>-0.20379943838012618</v>
      </c>
      <c r="XY73" s="484">
        <f t="shared" ca="1" si="188"/>
        <v>-0.24303080179333969</v>
      </c>
      <c r="XZ73" s="484">
        <f t="shared" ca="1" si="188"/>
        <v>-0.56968338057380219</v>
      </c>
      <c r="YA73" s="484">
        <f t="shared" ca="1" si="111"/>
        <v>-0.43779539324227229</v>
      </c>
      <c r="YB73" s="484">
        <f t="shared" ca="1" si="108"/>
        <v>-0.21272953623148902</v>
      </c>
      <c r="YC73" s="484">
        <f t="shared" ca="1" si="108"/>
        <v>-0.17304240180829866</v>
      </c>
      <c r="YD73" s="484">
        <f t="shared" ca="1" si="108"/>
        <v>-0.6068623218308542</v>
      </c>
      <c r="YE73" s="484">
        <f t="shared" ca="1" si="108"/>
        <v>-0.46342509741627064</v>
      </c>
      <c r="YF73" s="484">
        <f t="shared" ca="1" si="108"/>
        <v>0.39432227452058582</v>
      </c>
      <c r="YG73" s="484">
        <f t="shared" ca="1" si="108"/>
        <v>0.53605841900202811</v>
      </c>
      <c r="YH73" s="484">
        <f t="shared" ca="1" si="108"/>
        <v>0.3761400347447329</v>
      </c>
      <c r="YI73" s="484">
        <f t="shared" ca="1" si="108"/>
        <v>-0.91106463526316606</v>
      </c>
      <c r="YJ73" s="484">
        <f t="shared" ca="1" si="108"/>
        <v>-0.6812879221613154</v>
      </c>
      <c r="YK73" s="484">
        <f t="shared" ca="1" si="108"/>
        <v>5.8277766861099353E-2</v>
      </c>
      <c r="YL73" s="484">
        <f t="shared" ca="1" si="108"/>
        <v>-0.65875436277287047</v>
      </c>
      <c r="YM73" s="484">
        <f t="shared" ca="1" si="105"/>
        <v>-0.41181269681670074</v>
      </c>
      <c r="YN73" s="484">
        <f t="shared" ca="1" si="105"/>
        <v>0.48075197312125845</v>
      </c>
      <c r="YO73" s="484">
        <f t="shared" ca="1" si="105"/>
        <v>-0.1319924606485216</v>
      </c>
      <c r="YP73" s="484">
        <f t="shared" ca="1" si="105"/>
        <v>0.58832636794620996</v>
      </c>
      <c r="YQ73" s="484">
        <f t="shared" ca="1" si="105"/>
        <v>0.66635823149419537</v>
      </c>
      <c r="YR73" s="484">
        <f t="shared" ca="1" si="79"/>
        <v>-0.73715989978774943</v>
      </c>
      <c r="YU73" s="606" t="s">
        <v>4357</v>
      </c>
      <c r="YV73" s="700" t="str">
        <f t="shared" ca="1" si="160"/>
        <v>C</v>
      </c>
      <c r="YW73" s="479">
        <f t="shared" ca="1" si="179"/>
        <v>0.46450494098760209</v>
      </c>
      <c r="YX73" s="495">
        <f t="shared" ca="1" si="161"/>
        <v>0.7408140188116602</v>
      </c>
      <c r="YY73" s="458">
        <f t="shared" ca="1" si="161"/>
        <v>0.51006658418919493</v>
      </c>
      <c r="YZ73" s="458">
        <f t="shared" ca="1" si="161"/>
        <v>4.6373424598972847E-2</v>
      </c>
      <c r="ZA73" s="459">
        <f t="shared" ca="1" si="161"/>
        <v>0.56076573635058036</v>
      </c>
      <c r="ZB73" s="495">
        <f t="shared" ca="1" si="180"/>
        <v>7.5064699769194707E-2</v>
      </c>
      <c r="ZC73" s="458">
        <f t="shared" ca="1" si="181"/>
        <v>-0.36736835867886314</v>
      </c>
      <c r="ZD73" s="458">
        <f t="shared" ca="1" si="182"/>
        <v>-0.63071199304578129</v>
      </c>
      <c r="ZE73" s="459">
        <f t="shared" ca="1" si="183"/>
        <v>-0.25359000866725667</v>
      </c>
      <c r="ZF73" s="484">
        <f t="shared" ca="1" si="187"/>
        <v>-3.2485432480444082E-2</v>
      </c>
      <c r="ZG73" s="484">
        <f t="shared" ca="1" si="187"/>
        <v>-7.9385408814590788E-2</v>
      </c>
      <c r="ZH73" s="484">
        <f t="shared" ca="1" si="187"/>
        <v>-6.6861590023482048E-2</v>
      </c>
      <c r="ZI73" s="484">
        <f t="shared" ca="1" si="187"/>
        <v>2.1988880583922777E-2</v>
      </c>
      <c r="ZJ73" s="484">
        <f t="shared" ca="1" si="187"/>
        <v>9.1836409008688807E-2</v>
      </c>
      <c r="ZK73" s="484">
        <f t="shared" ca="1" si="187"/>
        <v>7.3425809550013654E-2</v>
      </c>
      <c r="ZL73" s="484">
        <f t="shared" ca="1" si="187"/>
        <v>2.4672875513209128E-2</v>
      </c>
      <c r="ZM73" s="484">
        <f t="shared" ca="1" si="187"/>
        <v>9.4446117703140112E-2</v>
      </c>
      <c r="ZN73" s="484">
        <f t="shared" ca="1" si="187"/>
        <v>8.9770705925095284E-2</v>
      </c>
      <c r="ZO73" s="484">
        <f t="shared" ca="1" si="187"/>
        <v>-5.3590210429196636E-2</v>
      </c>
      <c r="ZP73" s="484">
        <f t="shared" ca="1" si="187"/>
        <v>2.6000050859821721E-2</v>
      </c>
      <c r="ZQ73" s="484">
        <f t="shared" ca="1" si="187"/>
        <v>-1.1497069191506403E-2</v>
      </c>
      <c r="ZR73" s="484">
        <f t="shared" ca="1" si="187"/>
        <v>1.1278384451039222E-2</v>
      </c>
      <c r="ZS73" s="484">
        <f t="shared" ca="1" si="187"/>
        <v>-5.9675263684942685E-2</v>
      </c>
      <c r="ZT73" s="484">
        <f t="shared" ca="1" si="187"/>
        <v>-2.7291061507312073E-2</v>
      </c>
      <c r="ZU73" s="484">
        <f t="shared" ca="1" si="184"/>
        <v>-2.4634511748087898E-2</v>
      </c>
      <c r="ZV73" s="484">
        <f t="shared" ca="1" si="184"/>
        <v>-1.9215497798489828E-2</v>
      </c>
      <c r="ZW73" s="484">
        <f t="shared" ca="1" si="184"/>
        <v>5.5175234891583769E-3</v>
      </c>
      <c r="ZX73" s="484">
        <f t="shared" ca="1" si="184"/>
        <v>-2.3787414966986643E-2</v>
      </c>
      <c r="ZY73" s="484">
        <f t="shared" ca="1" si="189"/>
        <v>-9.6348193705378546E-2</v>
      </c>
      <c r="ZZ73" s="484">
        <f t="shared" ca="1" si="189"/>
        <v>-7.8155783354792625E-3</v>
      </c>
      <c r="AAA73" s="484">
        <f t="shared" ca="1" si="189"/>
        <v>-2.6842228686879369E-2</v>
      </c>
      <c r="AAB73" s="484">
        <f t="shared" ca="1" si="189"/>
        <v>-0.10150745433592355</v>
      </c>
      <c r="AAC73" s="484">
        <f t="shared" ca="1" si="189"/>
        <v>-2.7521574428998372E-2</v>
      </c>
      <c r="AAD73" s="484">
        <f t="shared" ca="1" si="189"/>
        <v>-7.8682240113631882E-2</v>
      </c>
      <c r="AAE73" s="484">
        <f t="shared" ca="1" si="189"/>
        <v>-4.0219644611828483E-2</v>
      </c>
      <c r="AAF73" s="484">
        <f t="shared" ca="1" si="189"/>
        <v>-6.120902348854227E-2</v>
      </c>
      <c r="AAG73" s="484">
        <f t="shared" ca="1" si="189"/>
        <v>-4.3018323338477257E-2</v>
      </c>
      <c r="AAH73" s="484">
        <f t="shared" ca="1" si="189"/>
        <v>-3.8008707897835295E-2</v>
      </c>
      <c r="AAI73" s="484">
        <f t="shared" ca="1" si="189"/>
        <v>-6.0338538063910964E-2</v>
      </c>
      <c r="AAJ73" s="484">
        <f t="shared" ca="1" si="112"/>
        <v>-5.2025335368730337E-2</v>
      </c>
      <c r="AAK73" s="484">
        <f t="shared" ca="1" si="109"/>
        <v>-3.3183772310049216E-2</v>
      </c>
      <c r="AAL73" s="484">
        <f t="shared" ca="1" si="109"/>
        <v>-1.741238539122681E-2</v>
      </c>
      <c r="AAM73" s="484">
        <f t="shared" ca="1" si="109"/>
        <v>-2.189532836791554E-2</v>
      </c>
      <c r="AAN73" s="484">
        <f t="shared" ca="1" si="109"/>
        <v>-6.1359063816095079E-2</v>
      </c>
      <c r="AAO73" s="484">
        <f t="shared" ca="1" si="109"/>
        <v>1.8805162954418208E-2</v>
      </c>
      <c r="AAP73" s="484">
        <f t="shared" ca="1" si="109"/>
        <v>2.8328516958800835E-2</v>
      </c>
      <c r="AAQ73" s="484">
        <f t="shared" ca="1" si="109"/>
        <v>7.2202153341576855E-2</v>
      </c>
      <c r="AAR73" s="484">
        <f t="shared" ca="1" si="109"/>
        <v>-3.6651122693945694E-2</v>
      </c>
      <c r="AAS73" s="484">
        <f t="shared" ca="1" si="109"/>
        <v>-3.1171595822786675E-2</v>
      </c>
      <c r="AAT73" s="484">
        <f t="shared" ca="1" si="109"/>
        <v>0.1027465411596778</v>
      </c>
      <c r="AAU73" s="484">
        <f t="shared" ca="1" si="109"/>
        <v>-0.53799345446025815</v>
      </c>
      <c r="AAV73" s="484">
        <f t="shared" ca="1" si="106"/>
        <v>-3.4108224499601811E-2</v>
      </c>
      <c r="AAW73" s="484">
        <f t="shared" ca="1" si="106"/>
        <v>2.5206724043060142E-2</v>
      </c>
      <c r="AAX73" s="484">
        <f t="shared" ca="1" si="106"/>
        <v>-1.6911210573449145E-2</v>
      </c>
      <c r="AAY73" s="484">
        <f t="shared" ca="1" si="106"/>
        <v>0.13484625623176977</v>
      </c>
      <c r="AAZ73" s="484">
        <f t="shared" ca="1" si="106"/>
        <v>0.10083451386486998</v>
      </c>
      <c r="ABA73" s="484">
        <f t="shared" ca="1" si="82"/>
        <v>-0.10451532592333997</v>
      </c>
    </row>
    <row r="74" spans="1:729" ht="15" customHeight="1" x14ac:dyDescent="0.35">
      <c r="A74" s="498">
        <v>72</v>
      </c>
      <c r="B74" s="628"/>
      <c r="C74" s="606" t="s">
        <v>4387</v>
      </c>
      <c r="D74" s="629">
        <v>332</v>
      </c>
      <c r="E74" s="630" t="s">
        <v>4388</v>
      </c>
      <c r="F74" s="631" t="s">
        <v>1182</v>
      </c>
      <c r="G74" s="632">
        <v>11402.532999999999</v>
      </c>
      <c r="H74" s="504">
        <v>8911.4313928398988</v>
      </c>
      <c r="I74" s="505">
        <v>790</v>
      </c>
      <c r="J74" s="539" t="s">
        <v>4389</v>
      </c>
      <c r="K74" s="507">
        <v>0</v>
      </c>
      <c r="L74" s="841" t="s">
        <v>1188</v>
      </c>
      <c r="M74" s="817">
        <v>180</v>
      </c>
      <c r="N74" s="818">
        <v>0.27229999999999999</v>
      </c>
      <c r="O74" s="819">
        <v>0.18820000000000001</v>
      </c>
      <c r="P74" s="820">
        <v>0.24490000000000001</v>
      </c>
      <c r="Q74" s="821">
        <v>0.38390000000000002</v>
      </c>
      <c r="R74" s="818">
        <v>0.22620000000000001</v>
      </c>
      <c r="S74" s="822">
        <v>0.30470000000000003</v>
      </c>
      <c r="T74" s="822">
        <v>0.44440000000000002</v>
      </c>
      <c r="U74" s="822">
        <v>0.16667000000000001</v>
      </c>
      <c r="V74" s="822">
        <v>0.11020000000000001</v>
      </c>
      <c r="W74" s="784" t="s">
        <v>4390</v>
      </c>
      <c r="X74" s="516" t="s">
        <v>4391</v>
      </c>
      <c r="Y74" s="517">
        <v>5</v>
      </c>
      <c r="Z74" s="517">
        <v>3</v>
      </c>
      <c r="AA74" s="519" t="s">
        <v>4392</v>
      </c>
      <c r="AB74" s="903">
        <v>2018</v>
      </c>
      <c r="AC74" s="576">
        <v>0</v>
      </c>
      <c r="AD74" s="575" t="s">
        <v>1188</v>
      </c>
      <c r="AE74" s="817">
        <v>0</v>
      </c>
      <c r="AF74" s="634" t="s">
        <v>1188</v>
      </c>
      <c r="AG74" s="635" t="s">
        <v>1188</v>
      </c>
      <c r="AH74" s="636" t="s">
        <v>1188</v>
      </c>
      <c r="AI74" s="636" t="s">
        <v>1188</v>
      </c>
      <c r="AJ74" s="636" t="s">
        <v>1188</v>
      </c>
      <c r="AK74" s="637" t="s">
        <v>1188</v>
      </c>
      <c r="AL74" s="638" t="s">
        <v>1188</v>
      </c>
      <c r="AM74" s="639" t="s">
        <v>1188</v>
      </c>
      <c r="AN74" s="636" t="s">
        <v>1188</v>
      </c>
      <c r="AO74" s="636" t="s">
        <v>1188</v>
      </c>
      <c r="AP74" s="636" t="s">
        <v>1188</v>
      </c>
      <c r="AQ74" s="636" t="s">
        <v>1188</v>
      </c>
      <c r="AR74" s="636" t="s">
        <v>1188</v>
      </c>
      <c r="AS74" s="636" t="s">
        <v>1188</v>
      </c>
      <c r="AT74" s="636" t="s">
        <v>1188</v>
      </c>
      <c r="AU74" s="640" t="s">
        <v>1188</v>
      </c>
      <c r="AV74" s="847" t="s">
        <v>4393</v>
      </c>
      <c r="AW74" s="642" t="s">
        <v>4394</v>
      </c>
      <c r="AX74" s="843">
        <v>1</v>
      </c>
      <c r="AY74" s="847" t="s">
        <v>4393</v>
      </c>
      <c r="AZ74" s="800">
        <v>1</v>
      </c>
      <c r="BA74" s="845" t="s">
        <v>4395</v>
      </c>
      <c r="BB74" s="507" t="s">
        <v>4396</v>
      </c>
      <c r="BC74" s="646" t="s">
        <v>4397</v>
      </c>
      <c r="BD74" s="631" t="s">
        <v>1195</v>
      </c>
      <c r="BE74" s="631" t="s">
        <v>1317</v>
      </c>
      <c r="BF74" s="631">
        <v>3</v>
      </c>
      <c r="BG74" s="631">
        <v>2005</v>
      </c>
      <c r="BH74" s="631" t="s">
        <v>1195</v>
      </c>
      <c r="BI74" s="631">
        <v>1</v>
      </c>
      <c r="BJ74" s="631">
        <v>1</v>
      </c>
      <c r="BK74" s="631" t="s">
        <v>1318</v>
      </c>
      <c r="BL74" s="631" t="s">
        <v>1199</v>
      </c>
      <c r="BM74" s="842" t="s">
        <v>4398</v>
      </c>
      <c r="BN74" s="647">
        <v>1987</v>
      </c>
      <c r="BO74" s="798" t="s">
        <v>4399</v>
      </c>
      <c r="BP74" s="647">
        <v>2016</v>
      </c>
      <c r="BQ74" s="647">
        <v>1</v>
      </c>
      <c r="BR74" s="647" t="s">
        <v>1188</v>
      </c>
      <c r="BS74" s="647" t="s">
        <v>1188</v>
      </c>
      <c r="BT74" s="647" t="s">
        <v>1188</v>
      </c>
      <c r="BU74" s="647" t="s">
        <v>1188</v>
      </c>
      <c r="BV74" s="648" t="s">
        <v>1188</v>
      </c>
      <c r="BW74" s="846" t="s">
        <v>4400</v>
      </c>
      <c r="BX74" s="650">
        <v>1915</v>
      </c>
      <c r="BY74" s="647" t="s">
        <v>1188</v>
      </c>
      <c r="BZ74" s="651" t="s">
        <v>2109</v>
      </c>
      <c r="CA74" s="647">
        <v>1</v>
      </c>
      <c r="CB74" s="647" t="s">
        <v>4401</v>
      </c>
      <c r="CC74" s="798" t="s">
        <v>4402</v>
      </c>
      <c r="CD74" s="652">
        <v>2017</v>
      </c>
      <c r="CE74" s="647">
        <v>3</v>
      </c>
      <c r="CF74" s="647">
        <v>1</v>
      </c>
      <c r="CG74" s="633" t="s">
        <v>4403</v>
      </c>
      <c r="CH74" s="647">
        <v>1961</v>
      </c>
      <c r="CI74" s="647">
        <v>1958</v>
      </c>
      <c r="CJ74" s="647">
        <v>3</v>
      </c>
      <c r="CK74" s="651" t="s">
        <v>1207</v>
      </c>
      <c r="CL74" s="651" t="s">
        <v>1208</v>
      </c>
      <c r="CM74" s="647">
        <v>2</v>
      </c>
      <c r="CN74" s="647" t="s">
        <v>1209</v>
      </c>
      <c r="CO74" s="798" t="s">
        <v>4404</v>
      </c>
      <c r="CP74" s="647">
        <v>2008</v>
      </c>
      <c r="CQ74" s="647">
        <v>3</v>
      </c>
      <c r="CR74" s="650">
        <v>2</v>
      </c>
      <c r="CS74" s="846" t="s">
        <v>4405</v>
      </c>
      <c r="CT74" s="647">
        <v>2013</v>
      </c>
      <c r="CU74" s="648">
        <v>2</v>
      </c>
      <c r="CV74" s="676" t="s">
        <v>1188</v>
      </c>
      <c r="CW74" s="647" t="s">
        <v>1188</v>
      </c>
      <c r="CX74" s="657">
        <v>0</v>
      </c>
      <c r="CY74" s="918" t="s">
        <v>1188</v>
      </c>
      <c r="CZ74" s="647" t="s">
        <v>1188</v>
      </c>
      <c r="DA74" s="657">
        <v>0</v>
      </c>
      <c r="DB74" s="723">
        <v>80100</v>
      </c>
      <c r="DC74" s="753">
        <v>1</v>
      </c>
      <c r="DD74" s="659" t="s">
        <v>4406</v>
      </c>
      <c r="DE74" s="648">
        <v>2011</v>
      </c>
      <c r="DF74" s="854" t="s">
        <v>1188</v>
      </c>
      <c r="DG74" s="855" t="s">
        <v>1188</v>
      </c>
      <c r="DH74" s="852">
        <v>0</v>
      </c>
      <c r="DI74" s="856" t="s">
        <v>1188</v>
      </c>
      <c r="DJ74" s="730" t="s">
        <v>4407</v>
      </c>
      <c r="DK74" s="850" t="s">
        <v>1188</v>
      </c>
      <c r="DL74" s="850">
        <v>1</v>
      </c>
      <c r="DM74" s="851">
        <v>0</v>
      </c>
      <c r="DN74" s="790" t="s">
        <v>4408</v>
      </c>
      <c r="DO74" s="791" t="s">
        <v>4409</v>
      </c>
      <c r="DP74" s="663">
        <v>1</v>
      </c>
      <c r="DQ74" s="642" t="s">
        <v>1262</v>
      </c>
      <c r="DR74" s="578" t="s">
        <v>4410</v>
      </c>
      <c r="DS74" s="753" t="s">
        <v>1188</v>
      </c>
      <c r="DT74" s="753">
        <v>3</v>
      </c>
      <c r="DU74" s="657">
        <v>1</v>
      </c>
      <c r="DV74" s="651" t="s">
        <v>4411</v>
      </c>
      <c r="DW74" s="860" t="s">
        <v>4412</v>
      </c>
      <c r="DX74" s="647">
        <v>2014</v>
      </c>
      <c r="DY74" s="647">
        <v>3</v>
      </c>
      <c r="DZ74" s="650">
        <v>1</v>
      </c>
      <c r="EA74" s="771" t="s">
        <v>4413</v>
      </c>
      <c r="EB74" s="846" t="s">
        <v>2513</v>
      </c>
      <c r="EC74" s="647">
        <v>2</v>
      </c>
      <c r="ED74" s="668" t="s">
        <v>1274</v>
      </c>
      <c r="EE74" s="647">
        <v>1985</v>
      </c>
      <c r="EF74" s="647">
        <v>3</v>
      </c>
      <c r="EG74" s="650" t="s">
        <v>1220</v>
      </c>
      <c r="EH74" s="648">
        <v>3</v>
      </c>
      <c r="EI74" s="551" t="s">
        <v>4393</v>
      </c>
      <c r="EJ74" s="651" t="s">
        <v>4394</v>
      </c>
      <c r="EK74" s="647">
        <v>2016</v>
      </c>
      <c r="EL74" s="911" t="s">
        <v>4414</v>
      </c>
      <c r="EM74" s="669" t="s">
        <v>1188</v>
      </c>
      <c r="EN74" s="647" t="s">
        <v>1188</v>
      </c>
      <c r="EO74" s="670" t="s">
        <v>1188</v>
      </c>
      <c r="EP74" s="556">
        <v>0</v>
      </c>
      <c r="EQ74" s="556" t="s">
        <v>1188</v>
      </c>
      <c r="ER74" s="651" t="s">
        <v>1188</v>
      </c>
      <c r="ES74" s="556" t="s">
        <v>1188</v>
      </c>
      <c r="ET74" s="556">
        <v>0</v>
      </c>
      <c r="EU74" s="671">
        <v>0</v>
      </c>
      <c r="EV74" s="839">
        <v>2009</v>
      </c>
      <c r="EW74" s="673"/>
      <c r="EX74" s="674"/>
      <c r="EY74" s="631" t="s">
        <v>1455</v>
      </c>
      <c r="EZ74" s="631">
        <v>1</v>
      </c>
      <c r="FA74" s="675"/>
      <c r="FB74" s="648">
        <v>0</v>
      </c>
      <c r="FC74" s="676"/>
      <c r="FD74" s="647"/>
      <c r="FE74" s="648"/>
      <c r="FF74" s="652" t="s">
        <v>1225</v>
      </c>
      <c r="FG74" s="563" t="s">
        <v>1226</v>
      </c>
      <c r="FH74" s="631" t="str">
        <f t="shared" si="119"/>
        <v>D</v>
      </c>
      <c r="FI74" s="677">
        <f t="shared" si="120"/>
        <v>0.27777777777777773</v>
      </c>
      <c r="FJ74" s="678">
        <f t="shared" si="121"/>
        <v>0</v>
      </c>
      <c r="FK74" s="679">
        <f t="shared" si="122"/>
        <v>0.5</v>
      </c>
      <c r="FL74" s="680">
        <f t="shared" si="123"/>
        <v>0.33333333333333331</v>
      </c>
      <c r="FM74" s="681">
        <v>0</v>
      </c>
      <c r="FN74" s="574" t="s">
        <v>1188</v>
      </c>
      <c r="FO74" s="470" t="s">
        <v>1188</v>
      </c>
      <c r="FP74" s="470" t="s">
        <v>1188</v>
      </c>
      <c r="FQ74" s="430">
        <v>0</v>
      </c>
      <c r="FR74" s="682" t="s">
        <v>1188</v>
      </c>
      <c r="FS74" s="369">
        <v>0</v>
      </c>
      <c r="FT74" s="574" t="s">
        <v>1188</v>
      </c>
      <c r="FU74" s="575" t="s">
        <v>1188</v>
      </c>
      <c r="FV74" s="369">
        <v>0</v>
      </c>
      <c r="FW74" s="574" t="s">
        <v>1188</v>
      </c>
      <c r="FX74" s="575" t="s">
        <v>1188</v>
      </c>
      <c r="FY74" s="369">
        <v>0</v>
      </c>
      <c r="FZ74" s="574" t="s">
        <v>1188</v>
      </c>
      <c r="GA74" s="470" t="s">
        <v>1188</v>
      </c>
      <c r="GB74" s="575" t="s">
        <v>1188</v>
      </c>
      <c r="GC74" s="369">
        <v>0</v>
      </c>
      <c r="GD74" s="574" t="s">
        <v>1188</v>
      </c>
      <c r="GE74" s="470" t="s">
        <v>1188</v>
      </c>
      <c r="GF74" s="685" t="s">
        <v>1188</v>
      </c>
      <c r="GG74" s="734">
        <v>0</v>
      </c>
      <c r="GH74" s="574" t="s">
        <v>1188</v>
      </c>
      <c r="GI74" s="684" t="s">
        <v>1188</v>
      </c>
      <c r="GJ74" s="575" t="s">
        <v>1188</v>
      </c>
      <c r="GK74" s="369">
        <v>1</v>
      </c>
      <c r="GL74" s="683" t="s">
        <v>1456</v>
      </c>
      <c r="GM74" s="686" t="s">
        <v>4415</v>
      </c>
      <c r="GN74" s="572" t="s">
        <v>4416</v>
      </c>
      <c r="GO74" s="676">
        <v>0</v>
      </c>
      <c r="GP74" s="917" t="s">
        <v>1188</v>
      </c>
      <c r="GQ74" s="872" t="s">
        <v>1188</v>
      </c>
      <c r="GR74" s="872" t="s">
        <v>1188</v>
      </c>
      <c r="GS74" s="872" t="s">
        <v>1188</v>
      </c>
      <c r="GT74" s="873" t="s">
        <v>1188</v>
      </c>
      <c r="GU74" s="581">
        <v>0</v>
      </c>
      <c r="GV74" s="687" t="s">
        <v>1188</v>
      </c>
      <c r="GW74" s="872" t="s">
        <v>1188</v>
      </c>
      <c r="GX74" s="873" t="s">
        <v>1188</v>
      </c>
      <c r="GY74" s="874">
        <v>0</v>
      </c>
      <c r="GZ74" s="582" t="s">
        <v>1188</v>
      </c>
      <c r="HA74" s="583" t="s">
        <v>1293</v>
      </c>
      <c r="HB74" s="584">
        <v>1</v>
      </c>
      <c r="HC74" s="585">
        <v>0</v>
      </c>
      <c r="HD74" s="586" t="s">
        <v>1188</v>
      </c>
      <c r="HE74" s="690" t="s">
        <v>1188</v>
      </c>
      <c r="HF74" s="587" t="s">
        <v>1188</v>
      </c>
      <c r="HG74" s="587" t="s">
        <v>1188</v>
      </c>
      <c r="HH74" s="588">
        <v>0</v>
      </c>
      <c r="HI74" s="787" t="s">
        <v>1188</v>
      </c>
      <c r="HJ74" s="808" t="s">
        <v>1188</v>
      </c>
      <c r="HK74" s="691" t="s">
        <v>1188</v>
      </c>
      <c r="HL74" s="692">
        <v>0</v>
      </c>
      <c r="HM74" s="857" t="s">
        <v>1188</v>
      </c>
      <c r="HN74" s="697" t="s">
        <v>1188</v>
      </c>
      <c r="HO74" s="681">
        <v>0</v>
      </c>
      <c r="HP74" s="574">
        <v>0</v>
      </c>
      <c r="HQ74" s="472">
        <f t="shared" si="124"/>
        <v>0</v>
      </c>
      <c r="HR74" s="593">
        <v>0</v>
      </c>
      <c r="HS74" s="574">
        <v>0</v>
      </c>
      <c r="HT74" s="574">
        <v>0</v>
      </c>
      <c r="HU74" s="574">
        <v>0</v>
      </c>
      <c r="HV74" s="574">
        <v>0</v>
      </c>
      <c r="HW74" s="574">
        <v>0</v>
      </c>
      <c r="HX74" s="574">
        <v>0</v>
      </c>
      <c r="HY74" s="574">
        <v>0</v>
      </c>
      <c r="HZ74" s="574">
        <v>0</v>
      </c>
      <c r="IA74" s="574">
        <v>0</v>
      </c>
      <c r="IB74" s="574">
        <v>0</v>
      </c>
      <c r="IC74" s="574">
        <v>0</v>
      </c>
      <c r="ID74" s="681">
        <v>1</v>
      </c>
      <c r="IE74" s="369">
        <v>1</v>
      </c>
      <c r="IF74" s="574">
        <v>1</v>
      </c>
      <c r="IG74" s="472">
        <f t="shared" si="125"/>
        <v>2</v>
      </c>
      <c r="IH74" s="609" t="s">
        <v>1188</v>
      </c>
      <c r="II74" s="694" t="s">
        <v>1188</v>
      </c>
      <c r="IJ74" s="695" t="s">
        <v>1188</v>
      </c>
      <c r="IK74" s="696" t="s">
        <v>1188</v>
      </c>
      <c r="IL74" s="696" t="s">
        <v>1188</v>
      </c>
      <c r="IM74" s="697" t="s">
        <v>1188</v>
      </c>
      <c r="IN74" s="599">
        <v>2</v>
      </c>
      <c r="IO74" s="600">
        <v>5</v>
      </c>
      <c r="IP74" s="601">
        <v>5</v>
      </c>
      <c r="IQ74" s="600">
        <v>16</v>
      </c>
      <c r="IR74" s="587">
        <v>22</v>
      </c>
      <c r="IS74" s="601">
        <v>38</v>
      </c>
      <c r="IT74" s="599" t="s">
        <v>1188</v>
      </c>
      <c r="IU74" s="600" t="s">
        <v>1188</v>
      </c>
      <c r="IV74" s="587" t="s">
        <v>1188</v>
      </c>
      <c r="IW74" s="601" t="s">
        <v>1188</v>
      </c>
      <c r="IX74" s="602" t="s">
        <v>1188</v>
      </c>
      <c r="IY74" s="681">
        <v>1</v>
      </c>
      <c r="IZ74" s="699" t="s">
        <v>4417</v>
      </c>
      <c r="JA74" s="681">
        <v>1</v>
      </c>
      <c r="JB74" s="699" t="s">
        <v>4418</v>
      </c>
      <c r="JC74" s="763">
        <v>0</v>
      </c>
      <c r="JD74" s="683" t="s">
        <v>1188</v>
      </c>
      <c r="JE74" s="684" t="s">
        <v>1188</v>
      </c>
      <c r="JF74" s="470" t="s">
        <v>1188</v>
      </c>
      <c r="JG74" s="472" t="s">
        <v>1188</v>
      </c>
      <c r="JH74" s="763">
        <v>2</v>
      </c>
      <c r="JI74" s="683">
        <v>3</v>
      </c>
      <c r="JJ74" s="684" t="s">
        <v>4419</v>
      </c>
      <c r="JK74" s="519" t="s">
        <v>4392</v>
      </c>
      <c r="JL74" s="903">
        <v>2018</v>
      </c>
      <c r="JM74" s="734">
        <v>0</v>
      </c>
      <c r="JN74" s="683" t="s">
        <v>1188</v>
      </c>
      <c r="JO74" s="683" t="s">
        <v>1188</v>
      </c>
      <c r="JP74" s="684" t="s">
        <v>1188</v>
      </c>
      <c r="JQ74" s="684" t="s">
        <v>1188</v>
      </c>
      <c r="JR74" s="764" t="s">
        <v>1188</v>
      </c>
      <c r="JS74" s="734">
        <v>0</v>
      </c>
      <c r="JT74" s="683" t="s">
        <v>1188</v>
      </c>
      <c r="JU74" s="684" t="s">
        <v>1188</v>
      </c>
      <c r="JV74" s="684" t="s">
        <v>1188</v>
      </c>
      <c r="JW74" s="764" t="s">
        <v>1188</v>
      </c>
      <c r="JX74" s="606">
        <v>0</v>
      </c>
      <c r="JY74" s="607" t="s">
        <v>1188</v>
      </c>
      <c r="JZ74" s="606" t="s">
        <v>1188</v>
      </c>
      <c r="KA74" s="606">
        <f t="shared" si="126"/>
        <v>0</v>
      </c>
      <c r="KB74" s="606"/>
      <c r="KC74" s="606"/>
      <c r="KD74" s="606"/>
      <c r="KE74" s="606"/>
      <c r="KF74" s="606">
        <f t="shared" si="127"/>
        <v>0</v>
      </c>
      <c r="KG74" s="606"/>
      <c r="KH74" s="606"/>
      <c r="KI74" s="606"/>
      <c r="KJ74" s="606"/>
      <c r="KK74" s="606">
        <v>1</v>
      </c>
      <c r="KL74" s="606">
        <v>1</v>
      </c>
      <c r="KM74" s="608">
        <f t="shared" si="128"/>
        <v>9.6922302246093744E-2</v>
      </c>
      <c r="KN74" s="609">
        <v>-2.0153884887695313</v>
      </c>
      <c r="KO74" s="609">
        <v>1.442307710647583</v>
      </c>
      <c r="KP74" s="610">
        <v>9</v>
      </c>
      <c r="KQ74" s="608">
        <f t="shared" si="129"/>
        <v>0.23216347694396972</v>
      </c>
      <c r="KR74" s="609">
        <v>-1.3391826152801514</v>
      </c>
      <c r="KS74" s="609">
        <v>8.1730766296386719</v>
      </c>
      <c r="KT74" s="610">
        <v>10</v>
      </c>
      <c r="KU74" s="610">
        <v>18</v>
      </c>
      <c r="KV74" s="563" t="s">
        <v>1237</v>
      </c>
      <c r="KW74" s="606" t="s">
        <v>4387</v>
      </c>
      <c r="KX74" s="700" t="str">
        <f t="shared" ca="1" si="130"/>
        <v>C</v>
      </c>
      <c r="KY74" s="701">
        <f t="shared" ca="1" si="131"/>
        <v>0.27165523063323693</v>
      </c>
      <c r="KZ74" s="702">
        <f t="shared" ca="1" si="132"/>
        <v>0.28787529411764706</v>
      </c>
      <c r="LA74" s="703">
        <f t="shared" ca="1" si="162"/>
        <v>0.29186666666666666</v>
      </c>
      <c r="LB74" s="703">
        <f t="shared" ca="1" si="92"/>
        <v>0.2232166666666667</v>
      </c>
      <c r="LC74" s="704">
        <f t="shared" ca="1" si="93"/>
        <v>0.28366229508196722</v>
      </c>
      <c r="LD74" s="696" cm="1">
        <f t="array" aca="1" ref="LD74" ca="1">INDIRECT(LD$203&amp;ROW())*LD$205</f>
        <v>0</v>
      </c>
      <c r="LE74" s="696" cm="1">
        <f t="array" aca="1" ref="LE74" ca="1">INDIRECT(LE$203&amp;ROW())*LE$205</f>
        <v>0</v>
      </c>
      <c r="LF74" s="696" cm="1">
        <f t="array" aca="1" ref="LF74" ca="1">INDIRECT(LF$203&amp;ROW())*LF$205</f>
        <v>0</v>
      </c>
      <c r="LG74" s="696" cm="1">
        <f t="array" aca="1" ref="LG74" ca="1">INDIRECT(LG$203&amp;ROW())*LG$205</f>
        <v>3</v>
      </c>
      <c r="LH74" s="696" cm="1">
        <f t="array" aca="1" ref="LH74" ca="1">INDIRECT(LH$203&amp;ROW())*LH$205</f>
        <v>1</v>
      </c>
      <c r="LI74" s="696" cm="1">
        <f t="array" aca="1" ref="LI74" ca="1">INDIRECT(LI$203&amp;ROW())*LI$205</f>
        <v>3</v>
      </c>
      <c r="LJ74" s="696" cm="1">
        <f t="array" aca="1" ref="LJ74" ca="1">INDIRECT(LJ$203&amp;ROW())*LJ$205</f>
        <v>3</v>
      </c>
      <c r="LK74" s="696" cm="1">
        <f t="array" aca="1" ref="LK74" ca="1">INDIRECT(LK$203&amp;ROW())*LK$205</f>
        <v>1</v>
      </c>
      <c r="LL74" s="696" cm="1">
        <f t="array" aca="1" ref="LL74" ca="1">INDIRECT(LL$203&amp;ROW())*LL$205</f>
        <v>3</v>
      </c>
      <c r="LM74" s="696" cm="1">
        <f t="array" aca="1" ref="LM74" ca="1">INDIRECT(LM$203&amp;ROW())*LM$205</f>
        <v>6</v>
      </c>
      <c r="LN74" s="696" cm="1">
        <f t="array" aca="1" ref="LN74" ca="1">INDIRECT(LN$203&amp;ROW())*LN$205</f>
        <v>3</v>
      </c>
      <c r="LO74" s="696" cm="1">
        <f t="array" aca="1" ref="LO74" ca="1">INDIRECT(LO$203&amp;ROW())*LO$205</f>
        <v>0</v>
      </c>
      <c r="LP74" s="696" cm="1">
        <f t="array" aca="1" ref="LP74" ca="1">INDIRECT(LP$203&amp;ROW())*LP$205</f>
        <v>0</v>
      </c>
      <c r="LQ74" s="696" cm="1">
        <f t="array" aca="1" ref="LQ74" ca="1">IF(INDIRECT(LQ$203&amp;ROW())="-",0,INDIRECT(LQ$203&amp;ROW())*LQ$205)</f>
        <v>1.4694</v>
      </c>
      <c r="LR74" s="696" cm="1">
        <f t="array" aca="1" ref="LR74" ca="1">INDIRECT(LR$203&amp;ROW())*LR$205</f>
        <v>0</v>
      </c>
      <c r="LS74" s="696" cm="1">
        <f t="array" aca="1" ref="LS74" ca="1">IF(INDIRECT(LS$203&amp;ROW())="-",0,INDIRECT(LS$203&amp;ROW())*LS$205)</f>
        <v>1.1292</v>
      </c>
      <c r="LT74" s="696" cm="1">
        <f t="array" aca="1" ref="LT74" ca="1">INDIRECT(LT$203&amp;ROW())*LT$205</f>
        <v>0</v>
      </c>
      <c r="LU74" s="696" cm="1">
        <f t="array" aca="1" ref="LU74" ca="1">INDIRECT(LU$203&amp;ROW())*LU$205</f>
        <v>1</v>
      </c>
      <c r="LV74" s="696" cm="1">
        <f t="array" aca="1" ref="LV74" ca="1">INDIRECT(LV$203&amp;ROW())*LV$205</f>
        <v>2</v>
      </c>
      <c r="LW74" s="696" cm="1">
        <f t="array" aca="1" ref="LW74" ca="1">INDIRECT(LW$203&amp;ROW())*LW$205</f>
        <v>0</v>
      </c>
      <c r="LX74" s="696" cm="1">
        <f t="array" aca="1" ref="LX74" ca="1">INDIRECT(LX$203&amp;ROW())*LX$205</f>
        <v>2</v>
      </c>
      <c r="LY74" s="696" cm="1">
        <f t="array" aca="1" ref="LY74" ca="1">IF(INDIRECT(LY$203&amp;ROW())="-",0,INDIRECT(LY$203&amp;ROW())*LY$205)</f>
        <v>1.3572000000000002</v>
      </c>
      <c r="LZ74" s="696" cm="1">
        <f t="array" aca="1" ref="LZ74" ca="1">INDIRECT(LZ$203&amp;ROW())*LZ$205</f>
        <v>2</v>
      </c>
      <c r="MA74" s="696" cm="1">
        <f t="array" aca="1" ref="MA74" ca="1">INDIRECT(MA$203&amp;ROW())*MA$205</f>
        <v>2</v>
      </c>
      <c r="MB74" s="696" cm="1">
        <f t="array" aca="1" ref="MB74" ca="1">INDIRECT(MB$203&amp;ROW())*MB$205</f>
        <v>0</v>
      </c>
      <c r="MC74" s="696" cm="1">
        <f t="array" aca="1" ref="MC74" ca="1">IF($MB74=0,0,INDIRECT(MC$203&amp;ROW())*MC$205)</f>
        <v>0</v>
      </c>
      <c r="MD74" s="696" cm="1">
        <f t="array" aca="1" ref="MD74" ca="1">IF($MB74=0,0,INDIRECT(MD$203&amp;ROW())*MD$205)</f>
        <v>0</v>
      </c>
      <c r="ME74" s="696" cm="1">
        <f t="array" aca="1" ref="ME74" ca="1">IF($MB74=0,0,INDIRECT(ME$203&amp;ROW())*ME$205)</f>
        <v>0</v>
      </c>
      <c r="MF74" s="696" cm="1">
        <f t="array" aca="1" ref="MF74" ca="1">IF($MB74=0,0,INDIRECT(MF$203&amp;ROW())*MF$205)</f>
        <v>0</v>
      </c>
      <c r="MG74" s="696" cm="1">
        <f t="array" aca="1" ref="MG74" ca="1">INDIRECT(MG$203&amp;ROW())*MG$205</f>
        <v>0</v>
      </c>
      <c r="MH74" s="696" cm="1">
        <f t="array" aca="1" ref="MH74" ca="1">IF($MG74=0,0,INDIRECT(MH$203&amp;ROW())*MH$205)</f>
        <v>0</v>
      </c>
      <c r="MI74" s="696" cm="1">
        <f t="array" aca="1" ref="MI74" ca="1">IF($MG74=0,0,INDIRECT(MI$203&amp;ROW())*MI$205)</f>
        <v>0</v>
      </c>
      <c r="MJ74" s="696" cm="1">
        <f t="array" aca="1" ref="MJ74" ca="1">INDIRECT(MJ$203&amp;ROW())*MJ$205</f>
        <v>0</v>
      </c>
      <c r="MK74" s="696" cm="1">
        <f t="array" aca="1" ref="MK74" ca="1">INDIRECT(MK$203&amp;ROW())*MK$205</f>
        <v>0</v>
      </c>
      <c r="ML74" s="696" cm="1">
        <f t="array" aca="1" ref="ML74" ca="1">INDIRECT(ML$203&amp;ROW())*ML$205</f>
        <v>0</v>
      </c>
      <c r="MM74" s="696" cm="1">
        <f t="array" aca="1" ref="MM74" ca="1">INDIRECT(MM$203&amp;ROW())*MM$205</f>
        <v>6</v>
      </c>
      <c r="MN74" s="696" cm="1">
        <f t="array" aca="1" ref="MN74" ca="1">INDIRECT(MN$203&amp;ROW())*MN$205</f>
        <v>0</v>
      </c>
      <c r="MO74" s="696" cm="1">
        <f t="array" aca="1" ref="MO74" ca="1">INDIRECT(MO$203&amp;ROW())*MO$205</f>
        <v>0</v>
      </c>
      <c r="MP74" s="696" cm="1">
        <f t="array" aca="1" ref="MP74" ca="1">INDIRECT(MP$203&amp;ROW())*MP$205</f>
        <v>0</v>
      </c>
      <c r="MQ74" s="696" cm="1">
        <f t="array" aca="1" ref="MQ74" ca="1">INDIRECT(MQ$203&amp;ROW())*MQ$205</f>
        <v>0</v>
      </c>
      <c r="MR74" s="696" cm="1">
        <f t="array" aca="1" ref="MR74" ca="1">INDIRECT(MR$203&amp;ROW())*MR$205</f>
        <v>2</v>
      </c>
      <c r="MS74" s="696" cm="1">
        <f t="array" aca="1" ref="MS74" ca="1">INDIRECT(MS$203&amp;ROW())*MS$205</f>
        <v>2</v>
      </c>
      <c r="MT74" s="696" cm="1">
        <f t="array" aca="1" ref="MT74" ca="1">INDIRECT(MT$203&amp;ROW())*MT$205</f>
        <v>0</v>
      </c>
      <c r="MU74" s="696" cm="1">
        <f t="array" aca="1" ref="MU74" ca="1">INDIRECT(MU$203&amp;ROW())*MU$205</f>
        <v>1</v>
      </c>
      <c r="MV74" s="696" cm="1">
        <f t="array" aca="1" ref="MV74" ca="1">IF(INDIRECT(MV$203&amp;ROW())="-",0,INDIRECT(MV$203&amp;ROW())*MV$205)</f>
        <v>2.3033999999999999</v>
      </c>
      <c r="MW74" s="696" cm="1">
        <f t="array" aca="1" ref="MW74" ca="1">INDIRECT(MW$203&amp;ROW())*MW$205</f>
        <v>4</v>
      </c>
      <c r="MX74" s="696" cm="1">
        <f t="array" aca="1" ref="MX74" ca="1">INDIRECT(MX$203&amp;ROW())*MX$205</f>
        <v>0</v>
      </c>
      <c r="MY74" s="696" cm="1">
        <f t="array" aca="1" ref="MY74" ca="1">INDIRECT(MY$203&amp;ROW())*MY$205</f>
        <v>0</v>
      </c>
      <c r="NA74" s="701">
        <f t="shared" si="133"/>
        <v>0.49377804878048781</v>
      </c>
      <c r="NB74" s="617">
        <f t="shared" si="134"/>
        <v>0.3705857142857143</v>
      </c>
      <c r="NC74" s="695">
        <f t="shared" si="135"/>
        <v>0.17124615384615385</v>
      </c>
      <c r="ND74" s="697">
        <f t="shared" si="136"/>
        <v>0.31051481481481485</v>
      </c>
      <c r="NE74" s="694">
        <f t="shared" si="137"/>
        <v>0.33653118293179274</v>
      </c>
      <c r="NF74" s="682" t="str">
        <f t="shared" si="138"/>
        <v>C</v>
      </c>
      <c r="NH74" s="606" t="s">
        <v>4387</v>
      </c>
      <c r="NI74" s="563" t="str">
        <f t="shared" si="139"/>
        <v>C</v>
      </c>
      <c r="NJ74" s="563" t="str">
        <f t="shared" si="140"/>
        <v>C</v>
      </c>
      <c r="NK74" s="563" t="str">
        <f t="shared" ca="1" si="141"/>
        <v>C</v>
      </c>
      <c r="NL74" s="563" t="str">
        <f t="shared" ca="1" si="142"/>
        <v>C</v>
      </c>
      <c r="NM74" s="563" t="str">
        <f t="shared" ca="1" si="143"/>
        <v>C</v>
      </c>
      <c r="NN74" s="563" t="str">
        <f t="shared" ca="1" si="163"/>
        <v>C</v>
      </c>
      <c r="NO74" s="563" t="str">
        <f t="shared" ca="1" si="164"/>
        <v>C</v>
      </c>
      <c r="NP74" s="606" t="str">
        <f t="shared" si="144"/>
        <v>-</v>
      </c>
      <c r="NQ74" s="682" t="str">
        <f t="shared" si="145"/>
        <v>-</v>
      </c>
      <c r="NR74" s="682" t="e">
        <f>IF(OR(AND(NI74="A",OR(NJ74="C",NJ74="D")),AND(NI74="A",OR(#REF!="C",#REF!="D")),AND(NI74="B",OR(NJ74="D",#REF!="D")),AND(OR(NI74="C",NI74="D"),OR(NJ74="A",NJ74="B")),AND(OR(NI74="C",NI74="D"),OR(#REF!="A",#REF!="B")),AND(OR(NJ74="A",#REF!="A",NJ74="B",#REF!="B"),OR(NP74="-",NQ74="-")),AND(OR(NJ74="C",#REF!="C",NJ74="D",#REF!="D"),NP74="Yes")),"Yes","-")</f>
        <v>#REF!</v>
      </c>
      <c r="NS74" s="607"/>
      <c r="NT74" s="619">
        <f t="shared" si="146"/>
        <v>0.27229999999999999</v>
      </c>
      <c r="NU74" s="619">
        <f t="shared" si="147"/>
        <v>0.33653118293179274</v>
      </c>
      <c r="NV74" s="619">
        <f t="shared" ca="1" si="148"/>
        <v>0.27165523063323693</v>
      </c>
      <c r="NW74" s="619">
        <f t="shared" ca="1" si="165"/>
        <v>0.30661185299122473</v>
      </c>
      <c r="NX74" s="619">
        <f t="shared" ca="1" si="166"/>
        <v>0.37503019062645371</v>
      </c>
      <c r="NY74" s="620">
        <f t="shared" ca="1" si="167"/>
        <v>0.2941652557238833</v>
      </c>
      <c r="NZ74" s="620">
        <f t="shared" ca="1" si="168"/>
        <v>0.40153593762884865</v>
      </c>
      <c r="OA74" s="705" t="s">
        <v>1188</v>
      </c>
      <c r="OB74" s="706" t="s">
        <v>1188</v>
      </c>
      <c r="OC74" s="494"/>
      <c r="OE74" s="606" t="s">
        <v>4387</v>
      </c>
      <c r="OF74" s="700" t="str">
        <f t="shared" ca="1" si="149"/>
        <v>C</v>
      </c>
      <c r="OG74" s="701">
        <f t="shared" ca="1" si="169"/>
        <v>0.30661185299122473</v>
      </c>
      <c r="OH74" s="705">
        <f t="shared" ca="1" si="150"/>
        <v>0.43002193188720172</v>
      </c>
      <c r="OI74" s="696">
        <f t="shared" ca="1" si="151"/>
        <v>0.36765429159347557</v>
      </c>
      <c r="OJ74" s="696">
        <f t="shared" ca="1" si="152"/>
        <v>0.17703237611561301</v>
      </c>
      <c r="OK74" s="697">
        <f t="shared" ca="1" si="153"/>
        <v>0.25173881236860857</v>
      </c>
      <c r="OL74" s="696" cm="1">
        <f t="array" aca="1" ref="OL74" ca="1">INDIRECT(OL$203&amp;ROW())*OL$205</f>
        <v>0</v>
      </c>
      <c r="OM74" s="696" cm="1">
        <f t="array" aca="1" ref="OM74" ca="1">INDIRECT(OM$203&amp;ROW())*OM$205</f>
        <v>0</v>
      </c>
      <c r="ON74" s="696" cm="1">
        <f t="array" aca="1" ref="ON74" ca="1">INDIRECT(ON$203&amp;ROW())*ON$205</f>
        <v>0</v>
      </c>
      <c r="OO74" s="696" cm="1">
        <f t="array" aca="1" ref="OO74" ca="1">INDIRECT(OO$203&amp;ROW())*OO$205</f>
        <v>1.0790999999999999</v>
      </c>
      <c r="OP74" s="696" cm="1">
        <f t="array" aca="1" ref="OP74" ca="1">INDIRECT(OP$203&amp;ROW())*OP$205</f>
        <v>0.52769999999999995</v>
      </c>
      <c r="OQ74" s="696" cm="1">
        <f t="array" aca="1" ref="OQ74" ca="1">INDIRECT(OQ$203&amp;ROW())*OQ$205</f>
        <v>1.5849</v>
      </c>
      <c r="OR74" s="696" cm="1">
        <f t="array" aca="1" ref="OR74" ca="1">INDIRECT(OR$203&amp;ROW())*OR$205</f>
        <v>1.4141999999999999</v>
      </c>
      <c r="OS74" s="696" cm="1">
        <f t="array" aca="1" ref="OS74" ca="1">INDIRECT(OS$203&amp;ROW())*OS$205</f>
        <v>0.51290000000000002</v>
      </c>
      <c r="OT74" s="696" cm="1">
        <f t="array" aca="1" ref="OT74" ca="1">INDIRECT(OT$203&amp;ROW())*OT$205</f>
        <v>1.4727000000000001</v>
      </c>
      <c r="OU74" s="696" cm="1">
        <f t="array" aca="1" ref="OU74" ca="1">INDIRECT(OU$203&amp;ROW())*OU$205</f>
        <v>1.9304999999999999</v>
      </c>
      <c r="OV74" s="696" cm="1">
        <f t="array" aca="1" ref="OV74" ca="1">INDIRECT(OV$203&amp;ROW())*OV$205</f>
        <v>1.2161999999999999</v>
      </c>
      <c r="OW74" s="696" cm="1">
        <f t="array" aca="1" ref="OW74" ca="1">INDIRECT(OW$203&amp;ROW())*OW$205</f>
        <v>0</v>
      </c>
      <c r="OX74" s="696" cm="1">
        <f t="array" aca="1" ref="OX74" ca="1">INDIRECT(OX$203&amp;ROW())*OX$205</f>
        <v>0</v>
      </c>
      <c r="OY74" s="696" cm="1">
        <f t="array" aca="1" ref="OY74" ca="1">IF(INDIRECT(OY$203&amp;ROW())="-",0,INDIRECT(OY$203&amp;ROW())*OY$205)</f>
        <v>0.17380553000000001</v>
      </c>
      <c r="OZ74" s="696" cm="1">
        <f t="array" aca="1" ref="OZ74" ca="1">INDIRECT(OZ$203&amp;ROW())*OZ$205</f>
        <v>0</v>
      </c>
      <c r="PA74" s="696" cm="1">
        <f t="array" aca="1" ref="PA74" ca="1">IF(INDIRECT(PA$203&amp;ROW())="-",0,INDIRECT(PA$203&amp;ROW())*PA$205)</f>
        <v>0.16625587999999999</v>
      </c>
      <c r="PB74" s="705" cm="1">
        <f t="array" aca="1" ref="PB74" ca="1">INDIRECT(PB$203&amp;ROW())*PB$205</f>
        <v>0</v>
      </c>
      <c r="PC74" s="696" cm="1">
        <f t="array" aca="1" ref="PC74" ca="1">INDIRECT(PC$203&amp;ROW())*PC$205</f>
        <v>0.69730000000000003</v>
      </c>
      <c r="PD74" s="696" cm="1">
        <f t="array" aca="1" ref="PD74" ca="1">INDIRECT(PD$203&amp;ROW())*PD$205</f>
        <v>1.4683999999999999</v>
      </c>
      <c r="PE74" s="696" cm="1">
        <f t="array" aca="1" ref="PE74" ca="1">INDIRECT(PE$203&amp;ROW())*PE$205</f>
        <v>0</v>
      </c>
      <c r="PF74" s="696" cm="1">
        <f t="array" aca="1" ref="PF74" ca="1">INDIRECT(PF$203&amp;ROW())*PF$205</f>
        <v>1.3308</v>
      </c>
      <c r="PG74" s="696" cm="1">
        <f t="array" aca="1" ref="PG74" ca="1">IF(INDIRECT(PG$203&amp;ROW())="-",0,INDIRECT(PG$203&amp;ROW())*PG$205)</f>
        <v>0.19792500000000002</v>
      </c>
      <c r="PH74" s="696" cm="1">
        <f t="array" aca="1" ref="PH74" ca="1">INDIRECT(PH$203&amp;ROW())*PH$205</f>
        <v>0.61699999999999999</v>
      </c>
      <c r="PI74" s="696" cm="1">
        <f t="array" aca="1" ref="PI74" ca="1">INDIRECT(PI$203&amp;ROW())*PI$205</f>
        <v>0.60729999999999995</v>
      </c>
      <c r="PJ74" s="696" cm="1">
        <f t="array" aca="1" ref="PJ74" ca="1">INDIRECT(PJ$203&amp;ROW())*PJ$205</f>
        <v>0</v>
      </c>
      <c r="PK74" s="696" cm="1">
        <f t="array" aca="1" ref="PK74" ca="1">IF($PJ74=0,0,INDIRECT(PK$203&amp;ROW())*PK$205)</f>
        <v>0</v>
      </c>
      <c r="PL74" s="696" cm="1">
        <f t="array" aca="1" ref="PL74" ca="1">IF($MPE74=0,0,INDIRECT(PL$203&amp;ROW())*PL$205)</f>
        <v>0</v>
      </c>
      <c r="PM74" s="696" cm="1">
        <f t="array" aca="1" ref="PM74" ca="1">IF($MPE74=0,0,INDIRECT(PM$203&amp;ROW())*PM$205)</f>
        <v>0</v>
      </c>
      <c r="PN74" s="696" cm="1">
        <f t="array" aca="1" ref="PN74" ca="1">IF($PJ74=0,0,INDIRECT(PN$203&amp;ROW())*PN$205)</f>
        <v>0</v>
      </c>
      <c r="PO74" s="696" cm="1">
        <f t="array" aca="1" ref="PO74" ca="1">INDIRECT(PO$203&amp;ROW())*PO$205</f>
        <v>0</v>
      </c>
      <c r="PP74" s="696" cm="1">
        <f t="array" aca="1" ref="PP74" ca="1">IF($PO74=0,0,INDIRECT(PP$203&amp;ROW())*PP$205)</f>
        <v>0</v>
      </c>
      <c r="PQ74" s="696" cm="1">
        <f t="array" aca="1" ref="PQ74" ca="1">IF($PO74=0,0,INDIRECT(PQ$203&amp;ROW())*PQ$205)</f>
        <v>0</v>
      </c>
      <c r="PR74" s="696" cm="1">
        <f t="array" aca="1" ref="PR74" ca="1">INDIRECT(PR$203&amp;ROW())*PR$205</f>
        <v>0</v>
      </c>
      <c r="PS74" s="696" cm="1">
        <f t="array" aca="1" ref="PS74" ca="1">INDIRECT(PS$203&amp;ROW())*PS$205</f>
        <v>0</v>
      </c>
      <c r="PT74" s="696" cm="1">
        <f t="array" aca="1" ref="PT74" ca="1">INDIRECT(PT$203&amp;ROW())*PT$205</f>
        <v>0</v>
      </c>
      <c r="PU74" s="696" cm="1">
        <f t="array" aca="1" ref="PU74" ca="1">INDIRECT(PU$203&amp;ROW())*PU$205</f>
        <v>1.7696999999999998</v>
      </c>
      <c r="PV74" s="696" cm="1">
        <f t="array" aca="1" ref="PV74" ca="1">INDIRECT(PV$203&amp;ROW())*PV$205</f>
        <v>0</v>
      </c>
      <c r="PW74" s="696" cm="1">
        <f t="array" aca="1" ref="PW74" ca="1">INDIRECT(PW$203&amp;ROW())*PW$205</f>
        <v>0</v>
      </c>
      <c r="PX74" s="696" cm="1">
        <f t="array" aca="1" ref="PX74" ca="1">INDIRECT(PX$203&amp;ROW())*PX$205</f>
        <v>0</v>
      </c>
      <c r="PY74" s="696" cm="1">
        <f t="array" aca="1" ref="PY74" ca="1">INDIRECT(PY$203&amp;ROW())*PY$205</f>
        <v>0</v>
      </c>
      <c r="PZ74" s="696" cm="1">
        <f t="array" aca="1" ref="PZ74" ca="1">INDIRECT(PZ$203&amp;ROW())*PZ$205</f>
        <v>0.17430000000000001</v>
      </c>
      <c r="QA74" s="696" cm="1">
        <f t="array" aca="1" ref="QA74" ca="1">INDIRECT(QA$203&amp;ROW())*QA$205</f>
        <v>0.31659999999999999</v>
      </c>
      <c r="QB74" s="696" cm="1">
        <f t="array" aca="1" ref="QB74" ca="1">INDIRECT(QB$203&amp;ROW())*QB$205</f>
        <v>0</v>
      </c>
      <c r="QC74" s="696" cm="1">
        <f t="array" aca="1" ref="QC74" ca="1">INDIRECT(QC$203&amp;ROW())*QC$205</f>
        <v>0.71299999999999997</v>
      </c>
      <c r="QD74" s="696" cm="1">
        <f t="array" aca="1" ref="QD74" ca="1">IF(INDIRECT(QD$203&amp;ROW())="-",0,INDIRECT(QD$203&amp;ROW())*QD$205)</f>
        <v>0.23575299</v>
      </c>
      <c r="QE74" s="696" cm="1">
        <f t="array" aca="1" ref="QE74" ca="1">INDIRECT(QE$203&amp;ROW())*QE$205</f>
        <v>1.0656000000000001</v>
      </c>
      <c r="QF74" s="696" cm="1">
        <f t="array" aca="1" ref="QF74" ca="1">INDIRECT(QF$203&amp;ROW())*QF$205</f>
        <v>0</v>
      </c>
      <c r="QG74" s="696" cm="1">
        <f t="array" aca="1" ref="QG74" ca="1">INDIRECT(QG$203&amp;ROW())*QG$205</f>
        <v>0</v>
      </c>
      <c r="QI74" s="606" t="s">
        <v>4387</v>
      </c>
      <c r="QJ74" s="700" t="str">
        <f t="shared" ca="1" si="154"/>
        <v>C</v>
      </c>
      <c r="QK74" s="701">
        <f t="shared" ca="1" si="170"/>
        <v>0.37503019062645371</v>
      </c>
      <c r="QL74" s="705">
        <f t="shared" ca="1" si="155"/>
        <v>0.59566295228089405</v>
      </c>
      <c r="QM74" s="696">
        <f t="shared" ca="1" si="156"/>
        <v>0.30901415009352684</v>
      </c>
      <c r="QN74" s="696">
        <f t="shared" ca="1" si="157"/>
        <v>0.15117709729559006</v>
      </c>
      <c r="QO74" s="697">
        <f t="shared" ca="1" si="158"/>
        <v>0.44426656283580374</v>
      </c>
      <c r="QP74" s="696" cm="1">
        <f t="array" aca="1" ref="QP74" ca="1">INDIRECT(QP$203&amp;ROW())*QP$205</f>
        <v>0</v>
      </c>
      <c r="QQ74" s="696" cm="1">
        <f t="array" aca="1" ref="QQ74" ca="1">INDIRECT(QQ$203&amp;ROW())*QQ$205</f>
        <v>0</v>
      </c>
      <c r="QR74" s="696" cm="1">
        <f t="array" aca="1" ref="QR74" ca="1">INDIRECT(QR$203&amp;ROW())*QR$205</f>
        <v>0</v>
      </c>
      <c r="QS74" s="696" cm="1">
        <f t="array" aca="1" ref="QS74" ca="1">INDIRECT(QS$203&amp;ROW())*QS$205</f>
        <v>0.22471360933801068</v>
      </c>
      <c r="QT74" s="696" cm="1">
        <f t="array" aca="1" ref="QT74" ca="1">INDIRECT(QT$203&amp;ROW())*QT$205</f>
        <v>8.7442714716655143E-2</v>
      </c>
      <c r="QU74" s="696" cm="1">
        <f t="array" aca="1" ref="QU74" ca="1">INDIRECT(QU$203&amp;ROW())*QU$205</f>
        <v>0.53329206883563263</v>
      </c>
      <c r="QV74" s="696" cm="1">
        <f t="array" aca="1" ref="QV74" ca="1">INDIRECT(QV$203&amp;ROW())*QV$205</f>
        <v>0.24117831443907087</v>
      </c>
      <c r="QW74" s="696" cm="1">
        <f t="array" aca="1" ref="QW74" ca="1">INDIRECT(QW$203&amp;ROW())*QW$205</f>
        <v>0.17699805458110993</v>
      </c>
      <c r="QX74" s="696" cm="1">
        <f t="array" aca="1" ref="QX74" ca="1">INDIRECT(QX$203&amp;ROW())*QX$205</f>
        <v>0.60640894423913805</v>
      </c>
      <c r="QY74" s="696" cm="1">
        <f t="array" aca="1" ref="QY74" ca="1">INDIRECT(QY$203&amp;ROW())*QY$205</f>
        <v>0.13540247513535897</v>
      </c>
      <c r="QZ74" s="696" cm="1">
        <f t="array" aca="1" ref="QZ74" ca="1">INDIRECT(QZ$203&amp;ROW())*QZ$205</f>
        <v>0.27613248380770827</v>
      </c>
      <c r="RA74" s="696" cm="1">
        <f t="array" aca="1" ref="RA74" ca="1">INDIRECT(RA$203&amp;ROW())*RA$205</f>
        <v>0</v>
      </c>
      <c r="RB74" s="696" cm="1">
        <f t="array" aca="1" ref="RB74" ca="1">INDIRECT(RB$203&amp;ROW())*RB$205</f>
        <v>0</v>
      </c>
      <c r="RC74" s="696" cm="1">
        <f t="array" aca="1" ref="RC74" ca="1">IF(INDIRECT(RC$203&amp;ROW())="-",0,INDIRECT(RC$203&amp;ROW())*RC$205)</f>
        <v>2.0549219857330565E-2</v>
      </c>
      <c r="RD74" s="696" cm="1">
        <f t="array" aca="1" ref="RD74" ca="1">INDIRECT(RD$203&amp;ROW())*RD$205</f>
        <v>0</v>
      </c>
      <c r="RE74" s="696" cm="1">
        <f t="array" aca="1" ref="RE74" ca="1">IF(INDIRECT(RE$203&amp;ROW())="-",0,INDIRECT(RE$203&amp;ROW())*RE$205)</f>
        <v>1.1910997277550704E-2</v>
      </c>
      <c r="RF74" s="705" cm="1">
        <f t="array" aca="1" ref="RF74" ca="1">INDIRECT(RF$203&amp;ROW())*RF$205</f>
        <v>0</v>
      </c>
      <c r="RG74" s="696" cm="1">
        <f t="array" aca="1" ref="RG74" ca="1">INDIRECT(RG$203&amp;ROW())*RG$205</f>
        <v>0.13825233454180202</v>
      </c>
      <c r="RH74" s="696" cm="1">
        <f t="array" aca="1" ref="RH74" ca="1">INDIRECT(RH$203&amp;ROW())*RH$205</f>
        <v>5.8387680780544585E-2</v>
      </c>
      <c r="RI74" s="696" cm="1">
        <f t="array" aca="1" ref="RI74" ca="1">INDIRECT(RI$203&amp;ROW())*RI$205</f>
        <v>0</v>
      </c>
      <c r="RJ74" s="696" cm="1">
        <f t="array" aca="1" ref="RJ74" ca="1">INDIRECT(RJ$203&amp;ROW())*RJ$205</f>
        <v>0.12226723336432462</v>
      </c>
      <c r="RK74" s="696" cm="1">
        <f t="array" aca="1" ref="RK74" ca="1">IF(INDIRECT(RK$203&amp;ROW())="-",0,INDIRECT(RK$203&amp;ROW())*RK$205)</f>
        <v>1.3667365664540417E-2</v>
      </c>
      <c r="RL74" s="696" cm="1">
        <f t="array" aca="1" ref="RL74" ca="1">INDIRECT(RL$203&amp;ROW())*RL$205</f>
        <v>0.11262003659234653</v>
      </c>
      <c r="RM74" s="696" cm="1">
        <f t="array" aca="1" ref="RM74" ca="1">INDIRECT(RM$203&amp;ROW())*RM$205</f>
        <v>1.4993730364766381E-2</v>
      </c>
      <c r="RN74" s="696" cm="1">
        <f t="array" aca="1" ref="RN74" ca="1">INDIRECT(RN$203&amp;ROW())*RN$205</f>
        <v>0</v>
      </c>
      <c r="RO74" s="696" cm="1">
        <f t="array" aca="1" ref="RO74" ca="1">IF($RN74=0,0,INDIRECT(RO$203&amp;ROW())*RO$205)</f>
        <v>0</v>
      </c>
      <c r="RP74" s="696" cm="1">
        <f t="array" aca="1" ref="RP74" ca="1">IF($RN74=0,0,INDIRECT(RP$203&amp;ROW())*RP$205)</f>
        <v>0</v>
      </c>
      <c r="RQ74" s="696" cm="1">
        <f t="array" aca="1" ref="RQ74" ca="1">IF($RN74=0,0,INDIRECT(RQ$203&amp;ROW())*RQ$205)</f>
        <v>0</v>
      </c>
      <c r="RR74" s="696" cm="1">
        <f t="array" aca="1" ref="RR74" ca="1">IF($RN74=0,0,INDIRECT(RR$203&amp;ROW())*RR$205)</f>
        <v>0</v>
      </c>
      <c r="RS74" s="696" cm="1">
        <f t="array" aca="1" ref="RS74" ca="1">INDIRECT(RS$203&amp;ROW())*RS$205</f>
        <v>0</v>
      </c>
      <c r="RT74" s="696" cm="1">
        <f t="array" aca="1" ref="RT74" ca="1">IF($RS74=0,0,INDIRECT(RT$203&amp;ROW())*RT$205)</f>
        <v>0</v>
      </c>
      <c r="RU74" s="696" cm="1">
        <f t="array" aca="1" ref="RU74" ca="1">IF($RS74=0,0,INDIRECT(RU$203&amp;ROW())*RU$205)</f>
        <v>0</v>
      </c>
      <c r="RV74" s="696" cm="1">
        <f t="array" aca="1" ref="RV74" ca="1">INDIRECT(RV$203&amp;ROW())*RV$205</f>
        <v>0</v>
      </c>
      <c r="RW74" s="696" cm="1">
        <f t="array" aca="1" ref="RW74" ca="1">INDIRECT(RW$203&amp;ROW())*RW$205</f>
        <v>0</v>
      </c>
      <c r="RX74" s="696" cm="1">
        <f t="array" aca="1" ref="RX74" ca="1">INDIRECT(RX$203&amp;ROW())*RX$205</f>
        <v>0</v>
      </c>
      <c r="RY74" s="696" cm="1">
        <f t="array" aca="1" ref="RY74" ca="1">INDIRECT(RY$203&amp;ROW())*RY$205</f>
        <v>8.4396695370290389E-2</v>
      </c>
      <c r="RZ74" s="696" cm="1">
        <f t="array" aca="1" ref="RZ74" ca="1">INDIRECT(RZ$203&amp;ROW())*RZ$205</f>
        <v>0</v>
      </c>
      <c r="SA74" s="696" cm="1">
        <f t="array" aca="1" ref="SA74" ca="1">INDIRECT(SA$203&amp;ROW())*SA$205</f>
        <v>0</v>
      </c>
      <c r="SB74" s="696" cm="1">
        <f t="array" aca="1" ref="SB74" ca="1">INDIRECT(SB$203&amp;ROW())*SB$205</f>
        <v>0</v>
      </c>
      <c r="SC74" s="696" cm="1">
        <f t="array" aca="1" ref="SC74" ca="1">INDIRECT(SC$203&amp;ROW())*SC$205</f>
        <v>0</v>
      </c>
      <c r="SD74" s="696" cm="1">
        <f t="array" aca="1" ref="SD74" ca="1">INDIRECT(SD$203&amp;ROW())*SD$205</f>
        <v>0.3072993885784252</v>
      </c>
      <c r="SE74" s="696" cm="1">
        <f t="array" aca="1" ref="SE74" ca="1">INDIRECT(SE$203&amp;ROW())*SE$205</f>
        <v>0.2585618210787391</v>
      </c>
      <c r="SF74" s="696" cm="1">
        <f t="array" aca="1" ref="SF74" ca="1">INDIRECT(SF$203&amp;ROW())*SF$205</f>
        <v>0</v>
      </c>
      <c r="SG74" s="696" cm="1">
        <f t="array" aca="1" ref="SG74" ca="1">INDIRECT(SG$203&amp;ROW())*SG$205</f>
        <v>3.7383921954634941E-2</v>
      </c>
      <c r="SH74" s="696" cm="1">
        <f t="array" aca="1" ref="SH74" ca="1">IF(INDIRECT(SH$203&amp;ROW())="-",0,INDIRECT(SH$203&amp;ROW())*SH$205)</f>
        <v>3.020527413173054E-2</v>
      </c>
      <c r="SI74" s="696" cm="1">
        <f t="array" aca="1" ref="SI74" ca="1">INDIRECT(SI$203&amp;ROW())*SI$205</f>
        <v>0.24423887568083891</v>
      </c>
      <c r="SJ74" s="696" cm="1">
        <f t="array" aca="1" ref="SJ74" ca="1">INDIRECT(SJ$203&amp;ROW())*SJ$205</f>
        <v>0</v>
      </c>
      <c r="SK74" s="696" cm="1">
        <f t="array" aca="1" ref="SK74" ca="1">INDIRECT(SK$203&amp;ROW())*SK$205</f>
        <v>0</v>
      </c>
      <c r="SN74" s="606" t="s">
        <v>4387</v>
      </c>
      <c r="SO74" s="707" cm="1">
        <f t="array" aca="1" ref="SO74" ca="1">INDIRECT(SO$203&amp;ROW())*SO$205</f>
        <v>0</v>
      </c>
      <c r="SP74" s="707" cm="1">
        <f t="array" aca="1" ref="SP74" ca="1">INDIRECT(SP$203&amp;ROW())*SP$205</f>
        <v>0</v>
      </c>
      <c r="SQ74" s="707" cm="1">
        <f t="array" aca="1" ref="SQ74" ca="1">INDIRECT(SQ$203&amp;ROW())*SQ$205</f>
        <v>0</v>
      </c>
      <c r="SR74" s="707" cm="1">
        <f t="array" aca="1" ref="SR74" ca="1">INDIRECT(SR$203&amp;ROW())*SR$205</f>
        <v>3</v>
      </c>
      <c r="SS74" s="707" cm="1">
        <f t="array" aca="1" ref="SS74" ca="1">INDIRECT(SS$203&amp;ROW())*SS$205</f>
        <v>1</v>
      </c>
      <c r="ST74" s="707" cm="1">
        <f t="array" aca="1" ref="ST74" ca="1">INDIRECT(ST$203&amp;ROW())*ST$205</f>
        <v>3</v>
      </c>
      <c r="SU74" s="707" cm="1">
        <f t="array" aca="1" ref="SU74" ca="1">INDIRECT(SU$203&amp;ROW())*SU$205</f>
        <v>3</v>
      </c>
      <c r="SV74" s="707" cm="1">
        <f t="array" aca="1" ref="SV74" ca="1">INDIRECT(SV$203&amp;ROW())*SV$205</f>
        <v>1</v>
      </c>
      <c r="SW74" s="707" cm="1">
        <f t="array" aca="1" ref="SW74" ca="1">INDIRECT(SW$203&amp;ROW())*SW$205</f>
        <v>3</v>
      </c>
      <c r="SX74" s="707" cm="1">
        <f t="array" aca="1" ref="SX74" ca="1">INDIRECT(SX$203&amp;ROW())*SX$205</f>
        <v>3</v>
      </c>
      <c r="SY74" s="707" cm="1">
        <f t="array" aca="1" ref="SY74" ca="1">INDIRECT(SY$203&amp;ROW())*SY$205</f>
        <v>3</v>
      </c>
      <c r="SZ74" s="707" cm="1">
        <f t="array" aca="1" ref="SZ74" ca="1">INDIRECT(SZ$203&amp;ROW())*SZ$205</f>
        <v>0</v>
      </c>
      <c r="TA74" s="707" cm="1">
        <f t="array" aca="1" ref="TA74" ca="1">INDIRECT(TA$203&amp;ROW())*TA$205</f>
        <v>0</v>
      </c>
      <c r="TB74" s="696" cm="1">
        <f t="array" aca="1" ref="TB74" ca="1">IF(INDIRECT(TB$203&amp;ROW())="-",0,INDIRECT(TB$203&amp;ROW())*TB$205)</f>
        <v>0.24490000000000001</v>
      </c>
      <c r="TC74" s="707" cm="1">
        <f t="array" aca="1" ref="TC74" ca="1">INDIRECT(TC$203&amp;ROW())*TC$205</f>
        <v>0</v>
      </c>
      <c r="TD74" s="696" cm="1">
        <f t="array" aca="1" ref="TD74" ca="1">IF(INDIRECT(TD$203&amp;ROW())="-",0,INDIRECT(TD$203&amp;ROW())*TD$205)</f>
        <v>0.18820000000000001</v>
      </c>
      <c r="TE74" s="732" cm="1">
        <f t="array" aca="1" ref="TE74" ca="1">INDIRECT(TE$203&amp;ROW())*TE$205</f>
        <v>0</v>
      </c>
      <c r="TF74" s="707" cm="1">
        <f t="array" aca="1" ref="TF74" ca="1">INDIRECT(TF$203&amp;ROW())*TF$205</f>
        <v>1</v>
      </c>
      <c r="TG74" s="707" cm="1">
        <f t="array" aca="1" ref="TG74" ca="1">INDIRECT(TG$203&amp;ROW())*TG$205</f>
        <v>2</v>
      </c>
      <c r="TH74" s="707" cm="1">
        <f t="array" aca="1" ref="TH74" ca="1">INDIRECT(TH$203&amp;ROW())*TH$205</f>
        <v>0</v>
      </c>
      <c r="TI74" s="707" cm="1">
        <f t="array" aca="1" ref="TI74" ca="1">INDIRECT(TI$203&amp;ROW())*TI$205</f>
        <v>2</v>
      </c>
      <c r="TJ74" s="696" cm="1">
        <f t="array" aca="1" ref="TJ74" ca="1">IF(INDIRECT(TJ$203&amp;ROW())="-",0,INDIRECT(TJ$203&amp;ROW())*TJ$205)</f>
        <v>0.22620000000000001</v>
      </c>
      <c r="TK74" s="707" cm="1">
        <f t="array" aca="1" ref="TK74" ca="1">INDIRECT(TK$203&amp;ROW())*TK$205</f>
        <v>1</v>
      </c>
      <c r="TL74" s="707" cm="1">
        <f t="array" aca="1" ref="TL74" ca="1">INDIRECT(TL$203&amp;ROW())*TL$205</f>
        <v>1</v>
      </c>
      <c r="TM74" s="707" cm="1">
        <f t="array" aca="1" ref="TM74" ca="1">INDIRECT(TM$203&amp;ROW())*TM$205</f>
        <v>0</v>
      </c>
      <c r="TN74" s="707" cm="1">
        <f t="array" aca="1" ref="TN74" ca="1">IF($TM74=0,0,INDIRECT(TN$203&amp;ROW())*TN$205)</f>
        <v>0</v>
      </c>
      <c r="TO74" s="707" cm="1">
        <f t="array" aca="1" ref="TO74" ca="1">IF($TM74=0,0,INDIRECT(TO$203&amp;ROW())*TO$205)</f>
        <v>0</v>
      </c>
      <c r="TP74" s="707" cm="1">
        <f t="array" aca="1" ref="TP74" ca="1">IF($TM74=0,0,INDIRECT(TP$203&amp;ROW())*TP$205)</f>
        <v>0</v>
      </c>
      <c r="TQ74" s="707" cm="1">
        <f t="array" aca="1" ref="TQ74" ca="1">IF($TM74=0,0,INDIRECT(TQ$203&amp;ROW())*TQ$205)</f>
        <v>0</v>
      </c>
      <c r="TR74" s="707" cm="1">
        <f t="array" aca="1" ref="TR74" ca="1">INDIRECT(TR$203&amp;ROW())*TR$205</f>
        <v>0</v>
      </c>
      <c r="TS74" s="707" cm="1">
        <f t="array" aca="1" ref="TS74" ca="1">IF($TR74=0,0,INDIRECT(TS$203&amp;ROW())*TS$205)</f>
        <v>0</v>
      </c>
      <c r="TT74" s="707" cm="1">
        <f t="array" aca="1" ref="TT74" ca="1">IF($TR74=0,0,INDIRECT(TT$203&amp;ROW())*TT$205)</f>
        <v>0</v>
      </c>
      <c r="TU74" s="707" cm="1">
        <f t="array" aca="1" ref="TU74" ca="1">INDIRECT(TU$203&amp;ROW())*TU$205</f>
        <v>0</v>
      </c>
      <c r="TV74" s="707" cm="1">
        <f t="array" aca="1" ref="TV74" ca="1">INDIRECT(TV$203&amp;ROW())*TV$205</f>
        <v>0</v>
      </c>
      <c r="TW74" s="707" cm="1">
        <f t="array" aca="1" ref="TW74" ca="1">INDIRECT(TW$203&amp;ROW())*TW$205</f>
        <v>0</v>
      </c>
      <c r="TX74" s="707" cm="1">
        <f t="array" aca="1" ref="TX74" ca="1">INDIRECT(TX$203&amp;ROW())*TX$205</f>
        <v>3</v>
      </c>
      <c r="TY74" s="707" cm="1">
        <f t="array" aca="1" ref="TY74" ca="1">INDIRECT(TY$203&amp;ROW())*TY$205</f>
        <v>0</v>
      </c>
      <c r="TZ74" s="707" cm="1">
        <f t="array" aca="1" ref="TZ74" ca="1">INDIRECT(TZ$203&amp;ROW())*TZ$205</f>
        <v>0</v>
      </c>
      <c r="UA74" s="707" cm="1">
        <f t="array" aca="1" ref="UA74" ca="1">INDIRECT(UA$203&amp;ROW())*UA$205</f>
        <v>0</v>
      </c>
      <c r="UB74" s="707" cm="1">
        <f t="array" aca="1" ref="UB74" ca="1">INDIRECT(UB$203&amp;ROW())*UB$205</f>
        <v>0</v>
      </c>
      <c r="UC74" s="707" cm="1">
        <f t="array" aca="1" ref="UC74" ca="1">INDIRECT(UC$203&amp;ROW())*UC$205</f>
        <v>1</v>
      </c>
      <c r="UD74" s="707" cm="1">
        <f t="array" aca="1" ref="UD74" ca="1">INDIRECT(UD$203&amp;ROW())*UD$205</f>
        <v>1</v>
      </c>
      <c r="UE74" s="707" cm="1">
        <f t="array" aca="1" ref="UE74" ca="1">INDIRECT(UE$203&amp;ROW())*UE$205</f>
        <v>0</v>
      </c>
      <c r="UF74" s="707" cm="1">
        <f t="array" aca="1" ref="UF74" ca="1">INDIRECT(UF$203&amp;ROW())*UF$205</f>
        <v>1</v>
      </c>
      <c r="UG74" s="696" cm="1">
        <f t="array" aca="1" ref="UG74" ca="1">IF(INDIRECT(UG$203&amp;ROW())="-",0,INDIRECT(UG$203&amp;ROW())*UG$205)</f>
        <v>0.38390000000000002</v>
      </c>
      <c r="UH74" s="707" cm="1">
        <f t="array" aca="1" ref="UH74" ca="1">INDIRECT(UH$203&amp;ROW())*UH$205</f>
        <v>2</v>
      </c>
      <c r="UI74" s="707" cm="1">
        <f t="array" aca="1" ref="UI74" ca="1">INDIRECT(UI$203&amp;ROW())*UI$205</f>
        <v>0</v>
      </c>
      <c r="UJ74" s="707" cm="1">
        <f t="array" aca="1" ref="UJ74" ca="1">INDIRECT(UJ$203&amp;ROW())*UJ$205</f>
        <v>0</v>
      </c>
      <c r="UM74" s="606" t="s">
        <v>4387</v>
      </c>
      <c r="UN74" s="616">
        <f t="shared" ca="1" si="185"/>
        <v>-0.97111609266078391</v>
      </c>
      <c r="UO74" s="616">
        <f t="shared" ca="1" si="185"/>
        <v>-0.6225347970107441</v>
      </c>
      <c r="UP74" s="616">
        <f t="shared" ca="1" si="185"/>
        <v>-0.88618201963763954</v>
      </c>
      <c r="UQ74" s="616">
        <f t="shared" ca="1" si="185"/>
        <v>0.29355872991449461</v>
      </c>
      <c r="UR74" s="616">
        <f t="shared" ca="1" si="185"/>
        <v>-0.80643931126992341</v>
      </c>
      <c r="US74" s="616">
        <f t="shared" ca="1" si="185"/>
        <v>0.41305213694811815</v>
      </c>
      <c r="UT74" s="616">
        <f t="shared" ca="1" si="185"/>
        <v>0.30690415393182785</v>
      </c>
      <c r="UU74" s="616">
        <f t="shared" ca="1" si="185"/>
        <v>-1.6225788321166725</v>
      </c>
      <c r="UV74" s="616">
        <f t="shared" ca="1" si="185"/>
        <v>0.44410973870643028</v>
      </c>
      <c r="UW74" s="616">
        <f t="shared" ca="1" si="185"/>
        <v>0.6421874155054268</v>
      </c>
      <c r="UX74" s="616">
        <f t="shared" ca="1" si="185"/>
        <v>0.28247365722383649</v>
      </c>
      <c r="UY74" s="616">
        <f t="shared" ca="1" si="185"/>
        <v>-0.67270887390575207</v>
      </c>
      <c r="UZ74" s="616">
        <f t="shared" ca="1" si="185"/>
        <v>-0.80238258590915801</v>
      </c>
      <c r="VA74" s="616">
        <f t="shared" ca="1" si="185"/>
        <v>-1.1623070460336935</v>
      </c>
      <c r="VB74" s="616">
        <f t="shared" ca="1" si="185"/>
        <v>-0.76400504167427041</v>
      </c>
      <c r="VC74" s="616">
        <f t="shared" ca="1" si="171"/>
        <v>-1.4957945783578048</v>
      </c>
      <c r="VD74" s="616">
        <f t="shared" ca="1" si="171"/>
        <v>-1.5772186114663853</v>
      </c>
      <c r="VE74" s="616">
        <f t="shared" ca="1" si="171"/>
        <v>-1.5404904907201931</v>
      </c>
      <c r="VF74" s="616">
        <f t="shared" ca="1" si="171"/>
        <v>7.1631593782223293E-2</v>
      </c>
      <c r="VG74" s="616">
        <f t="shared" ca="1" si="171"/>
        <v>-0.89462372206681784</v>
      </c>
      <c r="VH74" s="616">
        <f t="shared" ca="1" si="171"/>
        <v>-0.12784420028857393</v>
      </c>
      <c r="VI74" s="616">
        <f t="shared" ca="1" si="171"/>
        <v>-1.3156173602276928</v>
      </c>
      <c r="VJ74" s="616">
        <f t="shared" ca="1" si="171"/>
        <v>1.1038721171937993</v>
      </c>
      <c r="VK74" s="616">
        <f t="shared" ca="1" si="171"/>
        <v>-0.49937453713488217</v>
      </c>
      <c r="VL74" s="616">
        <f t="shared" ca="1" si="171"/>
        <v>-0.83864555511817418</v>
      </c>
      <c r="VM74" s="616">
        <f t="shared" ca="1" si="171"/>
        <v>-0.57201237404204519</v>
      </c>
      <c r="VN74" s="616">
        <f t="shared" ca="1" si="171"/>
        <v>-0.62639799545694341</v>
      </c>
      <c r="VO74" s="616">
        <f t="shared" ca="1" si="171"/>
        <v>-0.42150866262694142</v>
      </c>
      <c r="VP74" s="616">
        <f t="shared" ca="1" si="171"/>
        <v>-0.46221149066820022</v>
      </c>
      <c r="VQ74" s="616">
        <f t="shared" ca="1" si="171"/>
        <v>-0.77889442244162177</v>
      </c>
      <c r="VR74" s="616">
        <f t="shared" ca="1" si="110"/>
        <v>-0.64202286734458469</v>
      </c>
      <c r="VS74" s="616">
        <f t="shared" ca="1" si="107"/>
        <v>-0.40481357988865657</v>
      </c>
      <c r="VT74" s="616">
        <f t="shared" ca="1" si="107"/>
        <v>-0.3878135405833677</v>
      </c>
      <c r="VU74" s="616">
        <f t="shared" ref="VU74:WI89" ca="1" si="190">(TV74-VU$203)/VU$204</f>
        <v>-0.82130507758946303</v>
      </c>
      <c r="VV74" s="616">
        <f t="shared" ca="1" si="190"/>
        <v>-0.64337789451099625</v>
      </c>
      <c r="VW74" s="616">
        <f t="shared" ca="1" si="190"/>
        <v>0.66845613582062358</v>
      </c>
      <c r="VX74" s="616">
        <f t="shared" ca="1" si="190"/>
        <v>-0.78524029103755877</v>
      </c>
      <c r="VY74" s="616">
        <f t="shared" ca="1" si="190"/>
        <v>-1.477844244223653</v>
      </c>
      <c r="VZ74" s="616">
        <f t="shared" ca="1" si="190"/>
        <v>-1.5555141459162816</v>
      </c>
      <c r="WA74" s="616">
        <f t="shared" ca="1" si="190"/>
        <v>-1.1483025824394326</v>
      </c>
      <c r="WB74" s="616">
        <f t="shared" ca="1" si="190"/>
        <v>0.33435322352896929</v>
      </c>
      <c r="WC74" s="616">
        <f t="shared" ca="1" si="190"/>
        <v>0.47817673461028487</v>
      </c>
      <c r="WD74" s="616">
        <f t="shared" ca="1" si="104"/>
        <v>-1.3395773314157267</v>
      </c>
      <c r="WE74" s="616">
        <f t="shared" ca="1" si="104"/>
        <v>-0.51774030365192614</v>
      </c>
      <c r="WF74" s="616">
        <f t="shared" ca="1" si="104"/>
        <v>-1.56393905112385</v>
      </c>
      <c r="WG74" s="616">
        <f t="shared" ca="1" si="104"/>
        <v>1.1042161560551988</v>
      </c>
      <c r="WH74" s="616">
        <f t="shared" ca="1" si="104"/>
        <v>-1.0816125322340113</v>
      </c>
      <c r="WI74" s="627">
        <f t="shared" ca="1" si="76"/>
        <v>-0.9831420375936909</v>
      </c>
      <c r="WL74" s="606" t="s">
        <v>4387</v>
      </c>
      <c r="WM74" s="700" t="str">
        <f t="shared" ca="1" si="172"/>
        <v>C</v>
      </c>
      <c r="WN74" s="479">
        <f t="shared" ca="1" si="173"/>
        <v>0.2941652557238833</v>
      </c>
      <c r="WO74" s="495">
        <f t="shared" ca="1" si="159"/>
        <v>0.46183969470734754</v>
      </c>
      <c r="WP74" s="458">
        <f t="shared" ca="1" si="159"/>
        <v>0.33825046646423773</v>
      </c>
      <c r="WQ74" s="458">
        <f t="shared" ca="1" si="159"/>
        <v>0.14827429038353557</v>
      </c>
      <c r="WR74" s="459">
        <f t="shared" ca="1" si="159"/>
        <v>0.22829657134041237</v>
      </c>
      <c r="WS74" s="495">
        <f t="shared" ca="1" si="174"/>
        <v>-0.46957834841967827</v>
      </c>
      <c r="WT74" s="458">
        <f t="shared" ca="1" si="175"/>
        <v>-0.95785621746674943</v>
      </c>
      <c r="WU74" s="458">
        <f t="shared" ca="1" si="176"/>
        <v>-0.53278857722628492</v>
      </c>
      <c r="WV74" s="459">
        <f t="shared" ca="1" si="177"/>
        <v>-0.74050950976840024</v>
      </c>
      <c r="WW74" s="484">
        <f t="shared" ca="1" si="186"/>
        <v>-0.7262006140917342</v>
      </c>
      <c r="WX74" s="484">
        <f t="shared" ca="1" si="186"/>
        <v>-0.37545073607717977</v>
      </c>
      <c r="WY74" s="484">
        <f t="shared" ca="1" si="186"/>
        <v>-0.64522912849816527</v>
      </c>
      <c r="WZ74" s="484">
        <f t="shared" ca="1" si="186"/>
        <v>0.10559307515024371</v>
      </c>
      <c r="XA74" s="484">
        <f t="shared" ca="1" si="186"/>
        <v>-0.42555802455713854</v>
      </c>
      <c r="XB74" s="484">
        <f t="shared" ca="1" si="186"/>
        <v>0.21821544394969081</v>
      </c>
      <c r="XC74" s="484">
        <f t="shared" ca="1" si="186"/>
        <v>0.14467461816346364</v>
      </c>
      <c r="XD74" s="484">
        <f t="shared" ca="1" si="186"/>
        <v>-0.8322206829926414</v>
      </c>
      <c r="XE74" s="484">
        <f t="shared" ca="1" si="186"/>
        <v>0.21801347073098662</v>
      </c>
      <c r="XF74" s="484">
        <f t="shared" ca="1" si="186"/>
        <v>0.41324760187774212</v>
      </c>
      <c r="XG74" s="484">
        <f t="shared" ca="1" si="186"/>
        <v>0.1145148206385433</v>
      </c>
      <c r="XH74" s="484">
        <f t="shared" ca="1" si="186"/>
        <v>-0.33958343954762366</v>
      </c>
      <c r="XI74" s="484">
        <f t="shared" ca="1" si="186"/>
        <v>-0.56078518929191046</v>
      </c>
      <c r="XJ74" s="484">
        <f t="shared" ca="1" si="186"/>
        <v>-0.82488931057011228</v>
      </c>
      <c r="XK74" s="484">
        <f t="shared" ca="1" si="186"/>
        <v>-0.54267278110123429</v>
      </c>
      <c r="XL74" s="484">
        <f t="shared" ca="1" si="178"/>
        <v>-1.3213849305212848</v>
      </c>
      <c r="XM74" s="484">
        <f t="shared" ca="1" si="178"/>
        <v>-1.1895382767679479</v>
      </c>
      <c r="XN74" s="484">
        <f t="shared" ca="1" si="178"/>
        <v>-1.0741840191791907</v>
      </c>
      <c r="XO74" s="484">
        <f t="shared" ca="1" si="178"/>
        <v>5.2591916154908339E-2</v>
      </c>
      <c r="XP74" s="484">
        <f t="shared" ca="1" si="188"/>
        <v>-0.57255918212276347</v>
      </c>
      <c r="XQ74" s="484">
        <f t="shared" ca="1" si="188"/>
        <v>-8.50675308720171E-2</v>
      </c>
      <c r="XR74" s="484">
        <f t="shared" ca="1" si="188"/>
        <v>-1.1511651901992312</v>
      </c>
      <c r="XS74" s="484">
        <f t="shared" ca="1" si="188"/>
        <v>0.68108909630857417</v>
      </c>
      <c r="XT74" s="484">
        <f t="shared" ca="1" si="188"/>
        <v>-0.30327015640201394</v>
      </c>
      <c r="XU74" s="484">
        <f t="shared" ca="1" si="188"/>
        <v>-0.63720289277878872</v>
      </c>
      <c r="XV74" s="484">
        <f t="shared" ca="1" si="188"/>
        <v>-0.30179372854458303</v>
      </c>
      <c r="XW74" s="484">
        <f t="shared" ca="1" si="188"/>
        <v>-0.40427726626791127</v>
      </c>
      <c r="XX74" s="484">
        <f t="shared" ca="1" si="188"/>
        <v>-0.20379943838012618</v>
      </c>
      <c r="XY74" s="484">
        <f t="shared" ca="1" si="188"/>
        <v>-0.24303080179333969</v>
      </c>
      <c r="XZ74" s="484">
        <f t="shared" ca="1" si="188"/>
        <v>-0.56968338057380219</v>
      </c>
      <c r="YA74" s="484">
        <f t="shared" ca="1" si="111"/>
        <v>-0.43779539324227229</v>
      </c>
      <c r="YB74" s="484">
        <f t="shared" ca="1" si="108"/>
        <v>-0.21272953623148902</v>
      </c>
      <c r="YC74" s="484">
        <f t="shared" ca="1" si="108"/>
        <v>-0.17304240180829866</v>
      </c>
      <c r="YD74" s="484">
        <f t="shared" ref="YD74:YR89" ca="1" si="191">(VU74*YD$205)</f>
        <v>-0.6068623218308542</v>
      </c>
      <c r="YE74" s="484">
        <f t="shared" ca="1" si="191"/>
        <v>-0.46342509741627064</v>
      </c>
      <c r="YF74" s="484">
        <f t="shared" ca="1" si="191"/>
        <v>0.39432227452058582</v>
      </c>
      <c r="YG74" s="484">
        <f t="shared" ca="1" si="191"/>
        <v>-0.54699838673676349</v>
      </c>
      <c r="YH74" s="484">
        <f t="shared" ca="1" si="191"/>
        <v>-0.78754319774678472</v>
      </c>
      <c r="YI74" s="484">
        <f t="shared" ca="1" si="191"/>
        <v>-0.91106463526316606</v>
      </c>
      <c r="YJ74" s="484">
        <f t="shared" ca="1" si="191"/>
        <v>-0.6812879221613154</v>
      </c>
      <c r="YK74" s="484">
        <f t="shared" ca="1" si="191"/>
        <v>5.8277766861099353E-2</v>
      </c>
      <c r="YL74" s="484">
        <f t="shared" ca="1" si="191"/>
        <v>0.15139075417761619</v>
      </c>
      <c r="YM74" s="484">
        <f t="shared" ca="1" si="105"/>
        <v>-1.0693845836691747</v>
      </c>
      <c r="YN74" s="484">
        <f t="shared" ca="1" si="105"/>
        <v>-0.3691488365038233</v>
      </c>
      <c r="YO74" s="484">
        <f t="shared" ca="1" si="105"/>
        <v>-0.96041497129515629</v>
      </c>
      <c r="YP74" s="484">
        <f t="shared" ca="1" si="105"/>
        <v>0.58832636794620996</v>
      </c>
      <c r="YQ74" s="484">
        <f t="shared" ca="1" si="105"/>
        <v>-0.78352011835031787</v>
      </c>
      <c r="YR74" s="484">
        <f t="shared" ca="1" si="79"/>
        <v>-0.73715989978774943</v>
      </c>
      <c r="YU74" s="606" t="s">
        <v>4387</v>
      </c>
      <c r="YV74" s="700" t="str">
        <f t="shared" ca="1" si="160"/>
        <v>C</v>
      </c>
      <c r="YW74" s="479">
        <f t="shared" ca="1" si="179"/>
        <v>0.40153593762884865</v>
      </c>
      <c r="YX74" s="495">
        <f t="shared" ca="1" si="161"/>
        <v>0.61620179331433578</v>
      </c>
      <c r="YY74" s="458">
        <f t="shared" ca="1" si="161"/>
        <v>0.31000186460696394</v>
      </c>
      <c r="YZ74" s="458">
        <f t="shared" ca="1" si="161"/>
        <v>0.1314627610292331</v>
      </c>
      <c r="ZA74" s="459">
        <f t="shared" ca="1" si="161"/>
        <v>0.54847733156486156</v>
      </c>
      <c r="ZB74" s="495">
        <f t="shared" ca="1" si="180"/>
        <v>-0.33197477210226162</v>
      </c>
      <c r="ZC74" s="458">
        <f t="shared" ca="1" si="181"/>
        <v>-1.0901015035751107</v>
      </c>
      <c r="ZD74" s="458">
        <f t="shared" ca="1" si="182"/>
        <v>-0.42059743108359837</v>
      </c>
      <c r="ZE74" s="459">
        <f t="shared" ca="1" si="183"/>
        <v>-0.28412278210613978</v>
      </c>
      <c r="ZF74" s="484">
        <f t="shared" ca="1" si="187"/>
        <v>-3.2485432480444082E-2</v>
      </c>
      <c r="ZG74" s="484">
        <f t="shared" ca="1" si="187"/>
        <v>-7.9385408814590788E-2</v>
      </c>
      <c r="ZH74" s="484">
        <f t="shared" ca="1" si="187"/>
        <v>-6.6861590023482048E-2</v>
      </c>
      <c r="ZI74" s="484">
        <f t="shared" ca="1" si="187"/>
        <v>2.1988880583922777E-2</v>
      </c>
      <c r="ZJ74" s="484">
        <f t="shared" ca="1" si="187"/>
        <v>-7.0517242631671764E-2</v>
      </c>
      <c r="ZK74" s="484">
        <f t="shared" ca="1" si="187"/>
        <v>7.3425809550013654E-2</v>
      </c>
      <c r="ZL74" s="484">
        <f t="shared" ca="1" si="187"/>
        <v>2.4672875513209128E-2</v>
      </c>
      <c r="ZM74" s="484">
        <f t="shared" ca="1" si="187"/>
        <v>-0.2871932966891404</v>
      </c>
      <c r="ZN74" s="484">
        <f t="shared" ca="1" si="187"/>
        <v>8.9770705925095284E-2</v>
      </c>
      <c r="ZO74" s="484">
        <f t="shared" ca="1" si="187"/>
        <v>2.8984588520071332E-2</v>
      </c>
      <c r="ZP74" s="484">
        <f t="shared" ca="1" si="187"/>
        <v>2.6000050859821721E-2</v>
      </c>
      <c r="ZQ74" s="484">
        <f t="shared" ca="1" si="187"/>
        <v>-1.1497069191506403E-2</v>
      </c>
      <c r="ZR74" s="484">
        <f t="shared" ca="1" si="187"/>
        <v>-4.5981105838852197E-2</v>
      </c>
      <c r="ZS74" s="484">
        <f t="shared" ca="1" si="187"/>
        <v>-9.7527574645450407E-2</v>
      </c>
      <c r="ZT74" s="484">
        <f t="shared" ca="1" si="187"/>
        <v>-2.7291061507312073E-2</v>
      </c>
      <c r="ZU74" s="484">
        <f t="shared" ca="1" si="184"/>
        <v>-9.466740250050433E-2</v>
      </c>
      <c r="ZV74" s="484">
        <f t="shared" ca="1" si="184"/>
        <v>-8.3701405664608222E-2</v>
      </c>
      <c r="ZW74" s="484">
        <f t="shared" ca="1" si="184"/>
        <v>-0.21297640668151291</v>
      </c>
      <c r="ZX74" s="484">
        <f t="shared" ca="1" si="184"/>
        <v>2.0912013157790479E-3</v>
      </c>
      <c r="ZY74" s="484">
        <f t="shared" ca="1" si="189"/>
        <v>-9.6348193705378546E-2</v>
      </c>
      <c r="ZZ74" s="484">
        <f t="shared" ca="1" si="189"/>
        <v>-7.8155783354792625E-3</v>
      </c>
      <c r="AAA74" s="484">
        <f t="shared" ca="1" si="189"/>
        <v>-7.9491704406937522E-2</v>
      </c>
      <c r="AAB74" s="484">
        <f t="shared" ca="1" si="189"/>
        <v>0.12431811823163672</v>
      </c>
      <c r="AAC74" s="484">
        <f t="shared" ca="1" si="189"/>
        <v>-7.4874871608304394E-3</v>
      </c>
      <c r="AAD74" s="484">
        <f t="shared" ca="1" si="189"/>
        <v>-7.8682240113631882E-2</v>
      </c>
      <c r="AAE74" s="484">
        <f t="shared" ca="1" si="189"/>
        <v>-4.0219644611828483E-2</v>
      </c>
      <c r="AAF74" s="484">
        <f t="shared" ca="1" si="189"/>
        <v>-6.120902348854227E-2</v>
      </c>
      <c r="AAG74" s="484">
        <f t="shared" ca="1" si="189"/>
        <v>-4.3018323338477257E-2</v>
      </c>
      <c r="AAH74" s="484">
        <f t="shared" ca="1" si="189"/>
        <v>-3.8008707897835295E-2</v>
      </c>
      <c r="AAI74" s="484">
        <f t="shared" ca="1" si="189"/>
        <v>-6.0338538063910964E-2</v>
      </c>
      <c r="AAJ74" s="484">
        <f t="shared" ca="1" si="112"/>
        <v>-5.2025335368730337E-2</v>
      </c>
      <c r="AAK74" s="484">
        <f t="shared" ca="1" si="109"/>
        <v>-3.3183772310049216E-2</v>
      </c>
      <c r="AAL74" s="484">
        <f t="shared" ca="1" si="109"/>
        <v>-1.741238539122681E-2</v>
      </c>
      <c r="AAM74" s="484">
        <f t="shared" ref="AAM74:ABA89" ca="1" si="192">(VU74*AAM$205)</f>
        <v>-2.189532836791554E-2</v>
      </c>
      <c r="AAN74" s="484">
        <f t="shared" ca="1" si="192"/>
        <v>-6.1359063816095079E-2</v>
      </c>
      <c r="AAO74" s="484">
        <f t="shared" ca="1" si="192"/>
        <v>1.8805162954418208E-2</v>
      </c>
      <c r="AAP74" s="484">
        <f t="shared" ca="1" si="192"/>
        <v>-2.8906649957960041E-2</v>
      </c>
      <c r="AAQ74" s="484">
        <f t="shared" ca="1" si="192"/>
        <v>-0.15117325855892658</v>
      </c>
      <c r="AAR74" s="484">
        <f t="shared" ca="1" si="192"/>
        <v>-3.6651122693945694E-2</v>
      </c>
      <c r="AAS74" s="484">
        <f t="shared" ca="1" si="192"/>
        <v>-3.1171595822786675E-2</v>
      </c>
      <c r="AAT74" s="484">
        <f t="shared" ca="1" si="192"/>
        <v>0.1027465411596778</v>
      </c>
      <c r="AAU74" s="484">
        <f t="shared" ca="1" si="192"/>
        <v>0.12363824729832018</v>
      </c>
      <c r="AAV74" s="484">
        <f t="shared" ca="1" si="106"/>
        <v>-8.8571357168320833E-2</v>
      </c>
      <c r="AAW74" s="484">
        <f t="shared" ca="1" si="106"/>
        <v>-1.9355163104492604E-2</v>
      </c>
      <c r="AAX74" s="484">
        <f t="shared" ca="1" si="106"/>
        <v>-0.12305081470308527</v>
      </c>
      <c r="AAY74" s="484">
        <f t="shared" ca="1" si="106"/>
        <v>0.13484625623176977</v>
      </c>
      <c r="AAZ74" s="484">
        <f t="shared" ca="1" si="106"/>
        <v>-0.11856365915979221</v>
      </c>
      <c r="ABA74" s="484">
        <f t="shared" ca="1" si="82"/>
        <v>-0.10451532592333997</v>
      </c>
    </row>
    <row r="75" spans="1:729" ht="15" customHeight="1" x14ac:dyDescent="0.35">
      <c r="A75" s="498">
        <v>73</v>
      </c>
      <c r="B75" s="628"/>
      <c r="C75" s="606" t="s">
        <v>4420</v>
      </c>
      <c r="D75" s="629">
        <v>340</v>
      </c>
      <c r="E75" s="630" t="s">
        <v>4421</v>
      </c>
      <c r="F75" s="631" t="s">
        <v>1306</v>
      </c>
      <c r="G75" s="632">
        <v>9904.6080000000002</v>
      </c>
      <c r="H75" s="504">
        <v>23303.431055957488</v>
      </c>
      <c r="I75" s="505">
        <v>2390</v>
      </c>
      <c r="J75" s="506" t="s">
        <v>4422</v>
      </c>
      <c r="K75" s="507">
        <v>2</v>
      </c>
      <c r="L75" s="508" t="s">
        <v>4423</v>
      </c>
      <c r="M75" s="817">
        <v>138</v>
      </c>
      <c r="N75" s="818">
        <v>0.4486</v>
      </c>
      <c r="O75" s="819">
        <v>0.4647</v>
      </c>
      <c r="P75" s="820">
        <v>0.32440000000000002</v>
      </c>
      <c r="Q75" s="821">
        <v>0.55679999999999996</v>
      </c>
      <c r="R75" s="818">
        <v>0.48809999999999998</v>
      </c>
      <c r="S75" s="822">
        <v>0.44740000000000002</v>
      </c>
      <c r="T75" s="822">
        <v>0.51390000000000002</v>
      </c>
      <c r="U75" s="822">
        <v>0.31158999999999998</v>
      </c>
      <c r="V75" s="822">
        <v>0.40160000000000001</v>
      </c>
      <c r="W75" s="784" t="s">
        <v>4424</v>
      </c>
      <c r="X75" s="516" t="s">
        <v>2819</v>
      </c>
      <c r="Y75" s="517">
        <v>5</v>
      </c>
      <c r="Z75" s="517">
        <v>2</v>
      </c>
      <c r="AA75" s="519" t="s">
        <v>4425</v>
      </c>
      <c r="AB75" s="903">
        <v>2014</v>
      </c>
      <c r="AC75" s="576">
        <v>1</v>
      </c>
      <c r="AD75" s="519" t="s">
        <v>4425</v>
      </c>
      <c r="AE75" s="817">
        <v>0</v>
      </c>
      <c r="AF75" s="634" t="s">
        <v>1188</v>
      </c>
      <c r="AG75" s="635" t="s">
        <v>1188</v>
      </c>
      <c r="AH75" s="636" t="s">
        <v>1188</v>
      </c>
      <c r="AI75" s="636" t="s">
        <v>1188</v>
      </c>
      <c r="AJ75" s="636" t="s">
        <v>1188</v>
      </c>
      <c r="AK75" s="637" t="s">
        <v>1188</v>
      </c>
      <c r="AL75" s="638" t="s">
        <v>1188</v>
      </c>
      <c r="AM75" s="639" t="s">
        <v>1188</v>
      </c>
      <c r="AN75" s="636" t="s">
        <v>1188</v>
      </c>
      <c r="AO75" s="636" t="s">
        <v>1188</v>
      </c>
      <c r="AP75" s="636" t="s">
        <v>1188</v>
      </c>
      <c r="AQ75" s="636" t="s">
        <v>1188</v>
      </c>
      <c r="AR75" s="636" t="s">
        <v>1188</v>
      </c>
      <c r="AS75" s="636" t="s">
        <v>1188</v>
      </c>
      <c r="AT75" s="636" t="s">
        <v>1188</v>
      </c>
      <c r="AU75" s="640" t="s">
        <v>1188</v>
      </c>
      <c r="AV75" s="842" t="s">
        <v>4426</v>
      </c>
      <c r="AW75" s="642" t="s">
        <v>4427</v>
      </c>
      <c r="AX75" s="843">
        <v>2</v>
      </c>
      <c r="AY75" s="897" t="s">
        <v>4428</v>
      </c>
      <c r="AZ75" s="800">
        <v>2</v>
      </c>
      <c r="BA75" s="573" t="s">
        <v>4429</v>
      </c>
      <c r="BB75" s="631" t="s">
        <v>2350</v>
      </c>
      <c r="BC75" s="646" t="s">
        <v>4430</v>
      </c>
      <c r="BD75" s="502" t="s">
        <v>1195</v>
      </c>
      <c r="BE75" s="502" t="s">
        <v>1317</v>
      </c>
      <c r="BF75" s="502">
        <v>3</v>
      </c>
      <c r="BG75" s="502">
        <v>2006</v>
      </c>
      <c r="BH75" s="502" t="s">
        <v>1197</v>
      </c>
      <c r="BI75" s="502">
        <v>2</v>
      </c>
      <c r="BJ75" s="534">
        <v>1</v>
      </c>
      <c r="BK75" s="502" t="s">
        <v>1318</v>
      </c>
      <c r="BL75" s="631" t="s">
        <v>1257</v>
      </c>
      <c r="BM75" s="859" t="s">
        <v>4431</v>
      </c>
      <c r="BN75" s="647">
        <v>1995</v>
      </c>
      <c r="BO75" s="798" t="s">
        <v>4431</v>
      </c>
      <c r="BP75" s="647">
        <v>2006</v>
      </c>
      <c r="BQ75" s="647">
        <v>3</v>
      </c>
      <c r="BR75" s="647">
        <v>4</v>
      </c>
      <c r="BS75" s="647" t="s">
        <v>1188</v>
      </c>
      <c r="BT75" s="647" t="s">
        <v>1188</v>
      </c>
      <c r="BU75" s="647" t="s">
        <v>1188</v>
      </c>
      <c r="BV75" s="648" t="s">
        <v>1188</v>
      </c>
      <c r="BW75" s="846" t="s">
        <v>4432</v>
      </c>
      <c r="BX75" s="650">
        <v>1994</v>
      </c>
      <c r="BY75" s="647" t="s">
        <v>4433</v>
      </c>
      <c r="BZ75" s="651" t="s">
        <v>3548</v>
      </c>
      <c r="CA75" s="647">
        <v>2</v>
      </c>
      <c r="CB75" s="647" t="s">
        <v>1214</v>
      </c>
      <c r="CC75" s="798" t="s">
        <v>4434</v>
      </c>
      <c r="CD75" s="652">
        <v>2010</v>
      </c>
      <c r="CE75" s="647">
        <v>3</v>
      </c>
      <c r="CF75" s="647">
        <v>2</v>
      </c>
      <c r="CG75" s="633" t="s">
        <v>4432</v>
      </c>
      <c r="CH75" s="647">
        <v>1994</v>
      </c>
      <c r="CI75" s="647">
        <v>2005</v>
      </c>
      <c r="CJ75" s="647">
        <v>0</v>
      </c>
      <c r="CK75" s="651" t="s">
        <v>4435</v>
      </c>
      <c r="CL75" s="651" t="s">
        <v>4436</v>
      </c>
      <c r="CM75" s="647">
        <v>2</v>
      </c>
      <c r="CN75" s="647" t="s">
        <v>1214</v>
      </c>
      <c r="CO75" s="798" t="s">
        <v>4437</v>
      </c>
      <c r="CP75" s="647">
        <v>2010</v>
      </c>
      <c r="CQ75" s="647">
        <v>3</v>
      </c>
      <c r="CR75" s="650">
        <v>2</v>
      </c>
      <c r="CS75" s="846" t="s">
        <v>4438</v>
      </c>
      <c r="CT75" s="647">
        <v>2010</v>
      </c>
      <c r="CU75" s="648">
        <v>3</v>
      </c>
      <c r="CV75" s="676" t="s">
        <v>1188</v>
      </c>
      <c r="CW75" s="647" t="s">
        <v>1188</v>
      </c>
      <c r="CX75" s="657">
        <v>0</v>
      </c>
      <c r="CY75" s="863" t="s">
        <v>4439</v>
      </c>
      <c r="CZ75" s="647">
        <v>2013</v>
      </c>
      <c r="DA75" s="657">
        <v>1</v>
      </c>
      <c r="DB75" s="723">
        <v>145891</v>
      </c>
      <c r="DC75" s="753">
        <v>3</v>
      </c>
      <c r="DD75" s="659" t="s">
        <v>1493</v>
      </c>
      <c r="DE75" s="648">
        <v>2004</v>
      </c>
      <c r="DF75" s="854" t="s">
        <v>2350</v>
      </c>
      <c r="DG75" s="855" t="s">
        <v>4430</v>
      </c>
      <c r="DH75" s="852">
        <v>1</v>
      </c>
      <c r="DI75" s="642" t="s">
        <v>1262</v>
      </c>
      <c r="DJ75" s="730" t="s">
        <v>4440</v>
      </c>
      <c r="DK75" s="850">
        <v>2006</v>
      </c>
      <c r="DL75" s="850">
        <v>3</v>
      </c>
      <c r="DM75" s="851">
        <v>2</v>
      </c>
      <c r="DN75" s="854" t="s">
        <v>2350</v>
      </c>
      <c r="DO75" s="855" t="s">
        <v>4430</v>
      </c>
      <c r="DP75" s="852">
        <v>1</v>
      </c>
      <c r="DQ75" s="642" t="s">
        <v>1262</v>
      </c>
      <c r="DR75" s="730" t="s">
        <v>4440</v>
      </c>
      <c r="DS75" s="850">
        <v>2006</v>
      </c>
      <c r="DT75" s="850">
        <v>3</v>
      </c>
      <c r="DU75" s="851">
        <v>2</v>
      </c>
      <c r="DV75" s="651" t="s">
        <v>4441</v>
      </c>
      <c r="DW75" s="730" t="s">
        <v>4442</v>
      </c>
      <c r="DX75" s="647">
        <v>2005</v>
      </c>
      <c r="DY75" s="647">
        <v>3</v>
      </c>
      <c r="DZ75" s="650">
        <v>2</v>
      </c>
      <c r="EA75" s="771" t="s">
        <v>4443</v>
      </c>
      <c r="EB75" s="842" t="s">
        <v>1190</v>
      </c>
      <c r="EC75" s="647">
        <v>2</v>
      </c>
      <c r="ED75" s="668" t="s">
        <v>1504</v>
      </c>
      <c r="EE75" s="647">
        <v>1988</v>
      </c>
      <c r="EF75" s="647">
        <v>3</v>
      </c>
      <c r="EG75" s="650" t="s">
        <v>1220</v>
      </c>
      <c r="EH75" s="648" t="s">
        <v>1275</v>
      </c>
      <c r="EI75" s="551" t="s">
        <v>4444</v>
      </c>
      <c r="EJ75" s="651" t="s">
        <v>4445</v>
      </c>
      <c r="EK75" s="647" t="s">
        <v>1188</v>
      </c>
      <c r="EL75" s="647" t="s">
        <v>1188</v>
      </c>
      <c r="EM75" s="669">
        <v>42614</v>
      </c>
      <c r="EN75" s="647" t="s">
        <v>4446</v>
      </c>
      <c r="EO75" s="651" t="s">
        <v>4447</v>
      </c>
      <c r="EP75" s="556">
        <v>1</v>
      </c>
      <c r="EQ75" s="556" t="s">
        <v>1262</v>
      </c>
      <c r="ER75" s="557" t="s">
        <v>4448</v>
      </c>
      <c r="ES75" s="556">
        <v>2018</v>
      </c>
      <c r="ET75" s="556">
        <v>3</v>
      </c>
      <c r="EU75" s="671">
        <v>3</v>
      </c>
      <c r="EV75" s="839">
        <v>2011</v>
      </c>
      <c r="EW75" s="673" t="s">
        <v>1005</v>
      </c>
      <c r="EX75" s="674"/>
      <c r="EY75" s="631" t="s">
        <v>1455</v>
      </c>
      <c r="EZ75" s="631" t="s">
        <v>1188</v>
      </c>
      <c r="FA75" s="675"/>
      <c r="FB75" s="648">
        <v>0</v>
      </c>
      <c r="FC75" s="676"/>
      <c r="FD75" s="647"/>
      <c r="FE75" s="648"/>
      <c r="FF75" s="652" t="s">
        <v>1225</v>
      </c>
      <c r="FG75" s="563" t="s">
        <v>1226</v>
      </c>
      <c r="FH75" s="631" t="str">
        <f t="shared" si="119"/>
        <v>C</v>
      </c>
      <c r="FI75" s="677">
        <f t="shared" si="120"/>
        <v>1.7222222222222221</v>
      </c>
      <c r="FJ75" s="678">
        <f t="shared" si="121"/>
        <v>2</v>
      </c>
      <c r="FK75" s="679">
        <f t="shared" si="122"/>
        <v>1.5</v>
      </c>
      <c r="FL75" s="680">
        <f t="shared" si="123"/>
        <v>1.6666666666666665</v>
      </c>
      <c r="FM75" s="681">
        <v>0</v>
      </c>
      <c r="FN75" s="574" t="s">
        <v>1188</v>
      </c>
      <c r="FO75" s="470" t="s">
        <v>1188</v>
      </c>
      <c r="FP75" s="470" t="s">
        <v>1188</v>
      </c>
      <c r="FQ75" s="430">
        <v>0</v>
      </c>
      <c r="FR75" s="682" t="s">
        <v>1188</v>
      </c>
      <c r="FS75" s="369">
        <v>0</v>
      </c>
      <c r="FT75" s="574" t="s">
        <v>1188</v>
      </c>
      <c r="FU75" s="575" t="s">
        <v>1188</v>
      </c>
      <c r="FV75" s="369">
        <v>0</v>
      </c>
      <c r="FW75" s="574" t="s">
        <v>1188</v>
      </c>
      <c r="FX75" s="575" t="s">
        <v>1188</v>
      </c>
      <c r="FY75" s="369">
        <v>2</v>
      </c>
      <c r="FZ75" s="574">
        <v>2017</v>
      </c>
      <c r="GA75" s="470" t="s">
        <v>4449</v>
      </c>
      <c r="GB75" s="521" t="s">
        <v>4450</v>
      </c>
      <c r="GC75" s="369">
        <v>0</v>
      </c>
      <c r="GD75" s="574" t="s">
        <v>1188</v>
      </c>
      <c r="GE75" s="470" t="s">
        <v>1188</v>
      </c>
      <c r="GF75" s="685" t="s">
        <v>1188</v>
      </c>
      <c r="GG75" s="734">
        <v>0</v>
      </c>
      <c r="GH75" s="574" t="s">
        <v>1188</v>
      </c>
      <c r="GI75" s="684" t="s">
        <v>1188</v>
      </c>
      <c r="GJ75" s="575" t="s">
        <v>1188</v>
      </c>
      <c r="GK75" s="369">
        <v>1</v>
      </c>
      <c r="GL75" s="683" t="s">
        <v>1456</v>
      </c>
      <c r="GM75" s="686" t="s">
        <v>4451</v>
      </c>
      <c r="GN75" s="572" t="s">
        <v>4452</v>
      </c>
      <c r="GO75" s="878">
        <v>1</v>
      </c>
      <c r="GP75" s="730" t="s">
        <v>4453</v>
      </c>
      <c r="GQ75" s="879">
        <v>1</v>
      </c>
      <c r="GR75" s="879">
        <v>0</v>
      </c>
      <c r="GS75" s="879">
        <v>0</v>
      </c>
      <c r="GT75" s="880">
        <v>0</v>
      </c>
      <c r="GU75" s="715">
        <v>1</v>
      </c>
      <c r="GV75" s="730" t="s">
        <v>4453</v>
      </c>
      <c r="GW75" s="879">
        <v>0</v>
      </c>
      <c r="GX75" s="880">
        <v>0</v>
      </c>
      <c r="GY75" s="884">
        <v>0</v>
      </c>
      <c r="GZ75" s="582" t="s">
        <v>1188</v>
      </c>
      <c r="HA75" s="583" t="s">
        <v>1293</v>
      </c>
      <c r="HB75" s="584">
        <v>1</v>
      </c>
      <c r="HC75" s="585">
        <v>2</v>
      </c>
      <c r="HD75" s="586" t="s">
        <v>4454</v>
      </c>
      <c r="HE75" s="814" t="s">
        <v>4455</v>
      </c>
      <c r="HF75" s="587">
        <v>2013</v>
      </c>
      <c r="HG75" s="587">
        <v>2013</v>
      </c>
      <c r="HH75" s="588">
        <v>2</v>
      </c>
      <c r="HI75" s="586" t="s">
        <v>4456</v>
      </c>
      <c r="HJ75" s="578" t="s">
        <v>4457</v>
      </c>
      <c r="HK75" s="691">
        <v>2015</v>
      </c>
      <c r="HL75" s="692">
        <v>2</v>
      </c>
      <c r="HM75" s="591" t="s">
        <v>4458</v>
      </c>
      <c r="HN75" s="592">
        <v>2006</v>
      </c>
      <c r="HO75" s="681">
        <v>0</v>
      </c>
      <c r="HP75" s="574">
        <v>0</v>
      </c>
      <c r="HQ75" s="472">
        <f t="shared" si="124"/>
        <v>0</v>
      </c>
      <c r="HR75" s="593">
        <v>0.5</v>
      </c>
      <c r="HS75" s="574">
        <v>1</v>
      </c>
      <c r="HT75" s="574">
        <v>0</v>
      </c>
      <c r="HU75" s="574">
        <v>0</v>
      </c>
      <c r="HV75" s="574">
        <v>1</v>
      </c>
      <c r="HW75" s="574">
        <v>0</v>
      </c>
      <c r="HX75" s="574">
        <v>0</v>
      </c>
      <c r="HY75" s="574">
        <v>0</v>
      </c>
      <c r="HZ75" s="574">
        <v>0</v>
      </c>
      <c r="IA75" s="574">
        <v>0</v>
      </c>
      <c r="IB75" s="574">
        <v>0</v>
      </c>
      <c r="IC75" s="574">
        <v>0</v>
      </c>
      <c r="ID75" s="681">
        <v>1</v>
      </c>
      <c r="IE75" s="369">
        <v>0</v>
      </c>
      <c r="IF75" s="574">
        <v>1</v>
      </c>
      <c r="IG75" s="472">
        <f t="shared" si="125"/>
        <v>1</v>
      </c>
      <c r="IH75" s="609">
        <v>0.40222967328577103</v>
      </c>
      <c r="II75" s="694">
        <v>0.4241549183071962</v>
      </c>
      <c r="IJ75" s="695">
        <v>0.2961980865871548</v>
      </c>
      <c r="IK75" s="696">
        <v>0.41561353664146683</v>
      </c>
      <c r="IL75" s="696">
        <v>0.45539704225674882</v>
      </c>
      <c r="IM75" s="697">
        <v>0.52941100774341443</v>
      </c>
      <c r="IN75" s="599">
        <v>2</v>
      </c>
      <c r="IO75" s="600">
        <v>4</v>
      </c>
      <c r="IP75" s="601">
        <v>4</v>
      </c>
      <c r="IQ75" s="600">
        <v>19</v>
      </c>
      <c r="IR75" s="587">
        <v>26</v>
      </c>
      <c r="IS75" s="601">
        <v>45</v>
      </c>
      <c r="IT75" s="599" t="s">
        <v>1188</v>
      </c>
      <c r="IU75" s="600" t="s">
        <v>1188</v>
      </c>
      <c r="IV75" s="587" t="s">
        <v>1188</v>
      </c>
      <c r="IW75" s="601" t="s">
        <v>1188</v>
      </c>
      <c r="IX75" s="602" t="s">
        <v>1188</v>
      </c>
      <c r="IY75" s="681">
        <v>1</v>
      </c>
      <c r="IZ75" s="603" t="s">
        <v>4459</v>
      </c>
      <c r="JA75" s="681">
        <v>2</v>
      </c>
      <c r="JB75" s="603" t="s">
        <v>4460</v>
      </c>
      <c r="JC75" s="763">
        <v>0</v>
      </c>
      <c r="JD75" s="683" t="s">
        <v>1188</v>
      </c>
      <c r="JE75" s="684" t="s">
        <v>1188</v>
      </c>
      <c r="JF75" s="470" t="s">
        <v>1188</v>
      </c>
      <c r="JG75" s="472" t="s">
        <v>1188</v>
      </c>
      <c r="JH75" s="763">
        <v>2</v>
      </c>
      <c r="JI75" s="683">
        <v>3</v>
      </c>
      <c r="JJ75" s="684" t="s">
        <v>4461</v>
      </c>
      <c r="JK75" s="519" t="s">
        <v>4425</v>
      </c>
      <c r="JL75" s="903">
        <v>2014</v>
      </c>
      <c r="JM75" s="734">
        <v>0</v>
      </c>
      <c r="JN75" s="683" t="s">
        <v>1188</v>
      </c>
      <c r="JO75" s="683" t="s">
        <v>1188</v>
      </c>
      <c r="JP75" s="684" t="s">
        <v>1188</v>
      </c>
      <c r="JQ75" s="684" t="s">
        <v>1188</v>
      </c>
      <c r="JR75" s="764" t="s">
        <v>1188</v>
      </c>
      <c r="JS75" s="734">
        <v>2</v>
      </c>
      <c r="JT75" s="683">
        <v>2</v>
      </c>
      <c r="JU75" s="684" t="s">
        <v>4462</v>
      </c>
      <c r="JV75" s="471" t="s">
        <v>4463</v>
      </c>
      <c r="JW75" s="764">
        <v>2009</v>
      </c>
      <c r="JX75" s="606">
        <v>0</v>
      </c>
      <c r="JY75" s="607" t="s">
        <v>1188</v>
      </c>
      <c r="JZ75" s="606" t="s">
        <v>1188</v>
      </c>
      <c r="KA75" s="606">
        <f t="shared" si="126"/>
        <v>0</v>
      </c>
      <c r="KB75" s="606"/>
      <c r="KC75" s="606"/>
      <c r="KD75" s="606"/>
      <c r="KE75" s="606"/>
      <c r="KF75" s="606">
        <f t="shared" si="127"/>
        <v>0</v>
      </c>
      <c r="KG75" s="606"/>
      <c r="KH75" s="606"/>
      <c r="KI75" s="606"/>
      <c r="KJ75" s="606"/>
      <c r="KK75" s="606">
        <v>1</v>
      </c>
      <c r="KL75" s="606">
        <v>1</v>
      </c>
      <c r="KM75" s="608">
        <f t="shared" si="128"/>
        <v>0.37764737606048582</v>
      </c>
      <c r="KN75" s="609">
        <v>-0.6117631196975708</v>
      </c>
      <c r="KO75" s="609">
        <v>30.288461685180664</v>
      </c>
      <c r="KP75" s="610">
        <v>9</v>
      </c>
      <c r="KQ75" s="608">
        <f t="shared" si="129"/>
        <v>0.33830934762954712</v>
      </c>
      <c r="KR75" s="609">
        <v>-0.8084532618522644</v>
      </c>
      <c r="KS75" s="609">
        <v>23.076923370361328</v>
      </c>
      <c r="KT75" s="610">
        <v>13</v>
      </c>
      <c r="KU75" s="610">
        <v>26</v>
      </c>
      <c r="KV75" s="563" t="s">
        <v>1237</v>
      </c>
      <c r="KW75" s="606" t="s">
        <v>4420</v>
      </c>
      <c r="KX75" s="700" t="str">
        <f t="shared" ca="1" si="130"/>
        <v>B</v>
      </c>
      <c r="KY75" s="701">
        <f t="shared" ca="1" si="131"/>
        <v>0.61684544020067045</v>
      </c>
      <c r="KZ75" s="702">
        <f t="shared" ca="1" si="132"/>
        <v>0.50525176470588229</v>
      </c>
      <c r="LA75" s="703">
        <f t="shared" ca="1" si="162"/>
        <v>0.65658095238095238</v>
      </c>
      <c r="LB75" s="703">
        <f t="shared" ca="1" si="92"/>
        <v>0.72619166666666668</v>
      </c>
      <c r="LC75" s="704">
        <f t="shared" ca="1" si="93"/>
        <v>0.57935737704918033</v>
      </c>
      <c r="LD75" s="696" cm="1">
        <f t="array" aca="1" ref="LD75" ca="1">INDIRECT(LD$203&amp;ROW())*LD$205</f>
        <v>8</v>
      </c>
      <c r="LE75" s="696" cm="1">
        <f t="array" aca="1" ref="LE75" ca="1">INDIRECT(LE$203&amp;ROW())*LE$205</f>
        <v>0</v>
      </c>
      <c r="LF75" s="696" cm="1">
        <f t="array" aca="1" ref="LF75" ca="1">INDIRECT(LF$203&amp;ROW())*LF$205</f>
        <v>0</v>
      </c>
      <c r="LG75" s="696" cm="1">
        <f t="array" aca="1" ref="LG75" ca="1">INDIRECT(LG$203&amp;ROW())*LG$205</f>
        <v>3</v>
      </c>
      <c r="LH75" s="696" cm="1">
        <f t="array" aca="1" ref="LH75" ca="1">INDIRECT(LH$203&amp;ROW())*LH$205</f>
        <v>3</v>
      </c>
      <c r="LI75" s="696" cm="1">
        <f t="array" aca="1" ref="LI75" ca="1">INDIRECT(LI$203&amp;ROW())*LI$205</f>
        <v>3</v>
      </c>
      <c r="LJ75" s="696" cm="1">
        <f t="array" aca="1" ref="LJ75" ca="1">INDIRECT(LJ$203&amp;ROW())*LJ$205</f>
        <v>3</v>
      </c>
      <c r="LK75" s="696" cm="1">
        <f t="array" aca="1" ref="LK75" ca="1">INDIRECT(LK$203&amp;ROW())*LK$205</f>
        <v>3</v>
      </c>
      <c r="LL75" s="696" cm="1">
        <f t="array" aca="1" ref="LL75" ca="1">INDIRECT(LL$203&amp;ROW())*LL$205</f>
        <v>3</v>
      </c>
      <c r="LM75" s="696" cm="1">
        <f t="array" aca="1" ref="LM75" ca="1">INDIRECT(LM$203&amp;ROW())*LM$205</f>
        <v>6</v>
      </c>
      <c r="LN75" s="696" cm="1">
        <f t="array" aca="1" ref="LN75" ca="1">INDIRECT(LN$203&amp;ROW())*LN$205</f>
        <v>3</v>
      </c>
      <c r="LO75" s="696" cm="1">
        <f t="array" aca="1" ref="LO75" ca="1">INDIRECT(LO$203&amp;ROW())*LO$205</f>
        <v>6</v>
      </c>
      <c r="LP75" s="696" cm="1">
        <f t="array" aca="1" ref="LP75" ca="1">INDIRECT(LP$203&amp;ROW())*LP$205</f>
        <v>0</v>
      </c>
      <c r="LQ75" s="696" cm="1">
        <f t="array" aca="1" ref="LQ75" ca="1">IF(INDIRECT(LQ$203&amp;ROW())="-",0,INDIRECT(LQ$203&amp;ROW())*LQ$205)</f>
        <v>1.9464000000000001</v>
      </c>
      <c r="LR75" s="696" cm="1">
        <f t="array" aca="1" ref="LR75" ca="1">INDIRECT(LR$203&amp;ROW())*LR$205</f>
        <v>0</v>
      </c>
      <c r="LS75" s="696" cm="1">
        <f t="array" aca="1" ref="LS75" ca="1">IF(INDIRECT(LS$203&amp;ROW())="-",0,INDIRECT(LS$203&amp;ROW())*LS$205)</f>
        <v>2.7881999999999998</v>
      </c>
      <c r="LT75" s="696" cm="1">
        <f t="array" aca="1" ref="LT75" ca="1">INDIRECT(LT$203&amp;ROW())*LT$205</f>
        <v>4</v>
      </c>
      <c r="LU75" s="696" cm="1">
        <f t="array" aca="1" ref="LU75" ca="1">INDIRECT(LU$203&amp;ROW())*LU$205</f>
        <v>2</v>
      </c>
      <c r="LV75" s="696" cm="1">
        <f t="array" aca="1" ref="LV75" ca="1">INDIRECT(LV$203&amp;ROW())*LV$205</f>
        <v>3</v>
      </c>
      <c r="LW75" s="696" cm="1">
        <f t="array" aca="1" ref="LW75" ca="1">INDIRECT(LW$203&amp;ROW())*LW$205</f>
        <v>0</v>
      </c>
      <c r="LX75" s="696" cm="1">
        <f t="array" aca="1" ref="LX75" ca="1">INDIRECT(LX$203&amp;ROW())*LX$205</f>
        <v>2</v>
      </c>
      <c r="LY75" s="696" cm="1">
        <f t="array" aca="1" ref="LY75" ca="1">IF(INDIRECT(LY$203&amp;ROW())="-",0,INDIRECT(LY$203&amp;ROW())*LY$205)</f>
        <v>2.9285999999999999</v>
      </c>
      <c r="LZ75" s="696" cm="1">
        <f t="array" aca="1" ref="LZ75" ca="1">INDIRECT(LZ$203&amp;ROW())*LZ$205</f>
        <v>2</v>
      </c>
      <c r="MA75" s="696" cm="1">
        <f t="array" aca="1" ref="MA75" ca="1">INDIRECT(MA$203&amp;ROW())*MA$205</f>
        <v>4</v>
      </c>
      <c r="MB75" s="696" cm="1">
        <f t="array" aca="1" ref="MB75" ca="1">INDIRECT(MB$203&amp;ROW())*MB$205</f>
        <v>4</v>
      </c>
      <c r="MC75" s="696" cm="1">
        <f t="array" aca="1" ref="MC75" ca="1">IF($MB75=0,0,INDIRECT(MC$203&amp;ROW())*MC$205)</f>
        <v>0.5</v>
      </c>
      <c r="MD75" s="696" cm="1">
        <f t="array" aca="1" ref="MD75" ca="1">IF($MB75=0,0,INDIRECT(MD$203&amp;ROW())*MD$205)</f>
        <v>0</v>
      </c>
      <c r="ME75" s="696" cm="1">
        <f t="array" aca="1" ref="ME75" ca="1">IF($MB75=0,0,INDIRECT(ME$203&amp;ROW())*ME$205)</f>
        <v>0</v>
      </c>
      <c r="MF75" s="696" cm="1">
        <f t="array" aca="1" ref="MF75" ca="1">IF($MB75=0,0,INDIRECT(MF$203&amp;ROW())*MF$205)</f>
        <v>0</v>
      </c>
      <c r="MG75" s="696" cm="1">
        <f t="array" aca="1" ref="MG75" ca="1">INDIRECT(MG$203&amp;ROW())*MG$205</f>
        <v>4</v>
      </c>
      <c r="MH75" s="696" cm="1">
        <f t="array" aca="1" ref="MH75" ca="1">IF($MG75=0,0,INDIRECT(MH$203&amp;ROW())*MH$205)</f>
        <v>0</v>
      </c>
      <c r="MI75" s="696" cm="1">
        <f t="array" aca="1" ref="MI75" ca="1">IF($MG75=0,0,INDIRECT(MI$203&amp;ROW())*MI$205)</f>
        <v>0</v>
      </c>
      <c r="MJ75" s="696" cm="1">
        <f t="array" aca="1" ref="MJ75" ca="1">INDIRECT(MJ$203&amp;ROW())*MJ$205</f>
        <v>0</v>
      </c>
      <c r="MK75" s="696" cm="1">
        <f t="array" aca="1" ref="MK75" ca="1">INDIRECT(MK$203&amp;ROW())*MK$205</f>
        <v>0</v>
      </c>
      <c r="ML75" s="696" cm="1">
        <f t="array" aca="1" ref="ML75" ca="1">INDIRECT(ML$203&amp;ROW())*ML$205</f>
        <v>0</v>
      </c>
      <c r="MM75" s="696" cm="1">
        <f t="array" aca="1" ref="MM75" ca="1">INDIRECT(MM$203&amp;ROW())*MM$205</f>
        <v>4</v>
      </c>
      <c r="MN75" s="696" cm="1">
        <f t="array" aca="1" ref="MN75" ca="1">INDIRECT(MN$203&amp;ROW())*MN$205</f>
        <v>4</v>
      </c>
      <c r="MO75" s="696" cm="1">
        <f t="array" aca="1" ref="MO75" ca="1">INDIRECT(MO$203&amp;ROW())*MO$205</f>
        <v>2</v>
      </c>
      <c r="MP75" s="696" cm="1">
        <f t="array" aca="1" ref="MP75" ca="1">INDIRECT(MP$203&amp;ROW())*MP$205</f>
        <v>2</v>
      </c>
      <c r="MQ75" s="696" cm="1">
        <f t="array" aca="1" ref="MQ75" ca="1">INDIRECT(MQ$203&amp;ROW())*MQ$205</f>
        <v>2</v>
      </c>
      <c r="MR75" s="696" cm="1">
        <f t="array" aca="1" ref="MR75" ca="1">INDIRECT(MR$203&amp;ROW())*MR$205</f>
        <v>2</v>
      </c>
      <c r="MS75" s="696" cm="1">
        <f t="array" aca="1" ref="MS75" ca="1">INDIRECT(MS$203&amp;ROW())*MS$205</f>
        <v>2</v>
      </c>
      <c r="MT75" s="696" cm="1">
        <f t="array" aca="1" ref="MT75" ca="1">INDIRECT(MT$203&amp;ROW())*MT$205</f>
        <v>1</v>
      </c>
      <c r="MU75" s="696" cm="1">
        <f t="array" aca="1" ref="MU75" ca="1">INDIRECT(MU$203&amp;ROW())*MU$205</f>
        <v>1</v>
      </c>
      <c r="MV75" s="696" cm="1">
        <f t="array" aca="1" ref="MV75" ca="1">IF(INDIRECT(MV$203&amp;ROW())="-",0,INDIRECT(MV$203&amp;ROW())*MV$205)</f>
        <v>3.3407999999999998</v>
      </c>
      <c r="MW75" s="696" cm="1">
        <f t="array" aca="1" ref="MW75" ca="1">INDIRECT(MW$203&amp;ROW())*MW$205</f>
        <v>4</v>
      </c>
      <c r="MX75" s="696" cm="1">
        <f t="array" aca="1" ref="MX75" ca="1">INDIRECT(MX$203&amp;ROW())*MX$205</f>
        <v>0</v>
      </c>
      <c r="MY75" s="696" cm="1">
        <f t="array" aca="1" ref="MY75" ca="1">INDIRECT(MY$203&amp;ROW())*MY$205</f>
        <v>8</v>
      </c>
      <c r="NA75" s="701">
        <f t="shared" si="133"/>
        <v>0.71522926829268296</v>
      </c>
      <c r="NB75" s="617">
        <f t="shared" si="134"/>
        <v>0.67605000000000004</v>
      </c>
      <c r="NC75" s="695">
        <f t="shared" si="135"/>
        <v>0.4990846153846154</v>
      </c>
      <c r="ND75" s="697">
        <f t="shared" si="136"/>
        <v>0.65025185185185186</v>
      </c>
      <c r="NE75" s="694">
        <f t="shared" si="137"/>
        <v>0.63515393388228758</v>
      </c>
      <c r="NF75" s="682" t="str">
        <f t="shared" si="138"/>
        <v>B</v>
      </c>
      <c r="NH75" s="606" t="s">
        <v>4420</v>
      </c>
      <c r="NI75" s="563" t="str">
        <f t="shared" si="139"/>
        <v>C</v>
      </c>
      <c r="NJ75" s="563" t="str">
        <f t="shared" si="140"/>
        <v>B</v>
      </c>
      <c r="NK75" s="563" t="str">
        <f t="shared" ca="1" si="141"/>
        <v>B</v>
      </c>
      <c r="NL75" s="563" t="str">
        <f t="shared" ca="1" si="142"/>
        <v>B</v>
      </c>
      <c r="NM75" s="563" t="str">
        <f t="shared" ca="1" si="143"/>
        <v>B</v>
      </c>
      <c r="NN75" s="563" t="str">
        <f t="shared" ca="1" si="163"/>
        <v>B</v>
      </c>
      <c r="NO75" s="563" t="str">
        <f t="shared" ca="1" si="164"/>
        <v>B</v>
      </c>
      <c r="NP75" s="606" t="str">
        <f t="shared" si="144"/>
        <v>-</v>
      </c>
      <c r="NQ75" s="682" t="str">
        <f t="shared" si="145"/>
        <v>Yes</v>
      </c>
      <c r="NR75" s="682" t="e">
        <f>IF(OR(AND(NI75="A",OR(NJ75="C",NJ75="D")),AND(NI75="A",OR(#REF!="C",#REF!="D")),AND(NI75="B",OR(NJ75="D",#REF!="D")),AND(OR(NI75="C",NI75="D"),OR(NJ75="A",NJ75="B")),AND(OR(NI75="C",NI75="D"),OR(#REF!="A",#REF!="B")),AND(OR(NJ75="A",#REF!="A",NJ75="B",#REF!="B"),OR(NP75="-",NQ75="-")),AND(OR(NJ75="C",#REF!="C",NJ75="D",#REF!="D"),NP75="Yes")),"Yes","-")</f>
        <v>#REF!</v>
      </c>
      <c r="NS75" s="607" t="s">
        <v>4464</v>
      </c>
      <c r="NT75" s="619">
        <f t="shared" si="146"/>
        <v>0.4486</v>
      </c>
      <c r="NU75" s="619">
        <f t="shared" si="147"/>
        <v>0.63515393388228758</v>
      </c>
      <c r="NV75" s="619">
        <f t="shared" ca="1" si="148"/>
        <v>0.61684544020067045</v>
      </c>
      <c r="NW75" s="619">
        <f t="shared" ca="1" si="165"/>
        <v>0.61856643997297667</v>
      </c>
      <c r="NX75" s="619">
        <f t="shared" ca="1" si="166"/>
        <v>0.62824350939252005</v>
      </c>
      <c r="NY75" s="620">
        <f t="shared" ca="1" si="167"/>
        <v>0.57831702454973144</v>
      </c>
      <c r="NZ75" s="620">
        <f t="shared" ca="1" si="168"/>
        <v>0.62261067117370994</v>
      </c>
      <c r="OA75" s="705" t="s">
        <v>1188</v>
      </c>
      <c r="OB75" s="706" t="s">
        <v>1188</v>
      </c>
      <c r="OC75" s="494"/>
      <c r="OE75" s="606" t="s">
        <v>4420</v>
      </c>
      <c r="OF75" s="700" t="str">
        <f t="shared" ca="1" si="149"/>
        <v>B</v>
      </c>
      <c r="OG75" s="701">
        <f t="shared" ca="1" si="169"/>
        <v>0.61856643997297667</v>
      </c>
      <c r="OH75" s="705">
        <f t="shared" ca="1" si="150"/>
        <v>0.65334605986984817</v>
      </c>
      <c r="OI75" s="696">
        <f t="shared" ca="1" si="151"/>
        <v>0.68726885621079059</v>
      </c>
      <c r="OJ75" s="696">
        <f t="shared" ca="1" si="152"/>
        <v>0.53244302127288801</v>
      </c>
      <c r="OK75" s="697">
        <f t="shared" ca="1" si="153"/>
        <v>0.60120782253837945</v>
      </c>
      <c r="OL75" s="696" cm="1">
        <f t="array" aca="1" ref="OL75" ca="1">INDIRECT(OL$203&amp;ROW())*OL$205</f>
        <v>1.4956</v>
      </c>
      <c r="OM75" s="696" cm="1">
        <f t="array" aca="1" ref="OM75" ca="1">INDIRECT(OM$203&amp;ROW())*OM$205</f>
        <v>0</v>
      </c>
      <c r="ON75" s="696" cm="1">
        <f t="array" aca="1" ref="ON75" ca="1">INDIRECT(ON$203&amp;ROW())*ON$205</f>
        <v>0</v>
      </c>
      <c r="OO75" s="696" cm="1">
        <f t="array" aca="1" ref="OO75" ca="1">INDIRECT(OO$203&amp;ROW())*OO$205</f>
        <v>1.0790999999999999</v>
      </c>
      <c r="OP75" s="696" cm="1">
        <f t="array" aca="1" ref="OP75" ca="1">INDIRECT(OP$203&amp;ROW())*OP$205</f>
        <v>1.5831</v>
      </c>
      <c r="OQ75" s="696" cm="1">
        <f t="array" aca="1" ref="OQ75" ca="1">INDIRECT(OQ$203&amp;ROW())*OQ$205</f>
        <v>1.5849</v>
      </c>
      <c r="OR75" s="696" cm="1">
        <f t="array" aca="1" ref="OR75" ca="1">INDIRECT(OR$203&amp;ROW())*OR$205</f>
        <v>1.4141999999999999</v>
      </c>
      <c r="OS75" s="696" cm="1">
        <f t="array" aca="1" ref="OS75" ca="1">INDIRECT(OS$203&amp;ROW())*OS$205</f>
        <v>1.5387</v>
      </c>
      <c r="OT75" s="696" cm="1">
        <f t="array" aca="1" ref="OT75" ca="1">INDIRECT(OT$203&amp;ROW())*OT$205</f>
        <v>1.4727000000000001</v>
      </c>
      <c r="OU75" s="696" cm="1">
        <f t="array" aca="1" ref="OU75" ca="1">INDIRECT(OU$203&amp;ROW())*OU$205</f>
        <v>1.9304999999999999</v>
      </c>
      <c r="OV75" s="696" cm="1">
        <f t="array" aca="1" ref="OV75" ca="1">INDIRECT(OV$203&amp;ROW())*OV$205</f>
        <v>1.2161999999999999</v>
      </c>
      <c r="OW75" s="696" cm="1">
        <f t="array" aca="1" ref="OW75" ca="1">INDIRECT(OW$203&amp;ROW())*OW$205</f>
        <v>1.5144000000000002</v>
      </c>
      <c r="OX75" s="696" cm="1">
        <f t="array" aca="1" ref="OX75" ca="1">INDIRECT(OX$203&amp;ROW())*OX$205</f>
        <v>0</v>
      </c>
      <c r="OY75" s="696" cm="1">
        <f t="array" aca="1" ref="OY75" ca="1">IF(INDIRECT(OY$203&amp;ROW())="-",0,INDIRECT(OY$203&amp;ROW())*OY$205)</f>
        <v>0.23022668000000002</v>
      </c>
      <c r="OZ75" s="696" cm="1">
        <f t="array" aca="1" ref="OZ75" ca="1">INDIRECT(OZ$203&amp;ROW())*OZ$205</f>
        <v>0</v>
      </c>
      <c r="PA75" s="696" cm="1">
        <f t="array" aca="1" ref="PA75" ca="1">IF(INDIRECT(PA$203&amp;ROW())="-",0,INDIRECT(PA$203&amp;ROW())*PA$205)</f>
        <v>0.41051598</v>
      </c>
      <c r="PB75" s="705" cm="1">
        <f t="array" aca="1" ref="PB75" ca="1">INDIRECT(PB$203&amp;ROW())*PB$205</f>
        <v>1.5084</v>
      </c>
      <c r="PC75" s="696" cm="1">
        <f t="array" aca="1" ref="PC75" ca="1">INDIRECT(PC$203&amp;ROW())*PC$205</f>
        <v>1.3946000000000001</v>
      </c>
      <c r="PD75" s="696" cm="1">
        <f t="array" aca="1" ref="PD75" ca="1">INDIRECT(PD$203&amp;ROW())*PD$205</f>
        <v>2.2025999999999999</v>
      </c>
      <c r="PE75" s="696" cm="1">
        <f t="array" aca="1" ref="PE75" ca="1">INDIRECT(PE$203&amp;ROW())*PE$205</f>
        <v>0</v>
      </c>
      <c r="PF75" s="696" cm="1">
        <f t="array" aca="1" ref="PF75" ca="1">INDIRECT(PF$203&amp;ROW())*PF$205</f>
        <v>1.3308</v>
      </c>
      <c r="PG75" s="696" cm="1">
        <f t="array" aca="1" ref="PG75" ca="1">IF(INDIRECT(PG$203&amp;ROW())="-",0,INDIRECT(PG$203&amp;ROW())*PG$205)</f>
        <v>0.42708749999999995</v>
      </c>
      <c r="PH75" s="696" cm="1">
        <f t="array" aca="1" ref="PH75" ca="1">INDIRECT(PH$203&amp;ROW())*PH$205</f>
        <v>0.61699999999999999</v>
      </c>
      <c r="PI75" s="696" cm="1">
        <f t="array" aca="1" ref="PI75" ca="1">INDIRECT(PI$203&amp;ROW())*PI$205</f>
        <v>1.2145999999999999</v>
      </c>
      <c r="PJ75" s="696" cm="1">
        <f t="array" aca="1" ref="PJ75" ca="1">INDIRECT(PJ$203&amp;ROW())*PJ$205</f>
        <v>0.75980000000000003</v>
      </c>
      <c r="PK75" s="696" cm="1">
        <f t="array" aca="1" ref="PK75" ca="1">IF($PJ75=0,0,INDIRECT(PK$203&amp;ROW())*PK$205)</f>
        <v>0.52759999999999996</v>
      </c>
      <c r="PL75" s="696" cm="1">
        <f t="array" aca="1" ref="PL75" ca="1">IF($MPE75=0,0,INDIRECT(PL$203&amp;ROW())*PL$205)</f>
        <v>0</v>
      </c>
      <c r="PM75" s="696" cm="1">
        <f t="array" aca="1" ref="PM75" ca="1">IF($MPE75=0,0,INDIRECT(PM$203&amp;ROW())*PM$205)</f>
        <v>0</v>
      </c>
      <c r="PN75" s="696" cm="1">
        <f t="array" aca="1" ref="PN75" ca="1">IF($PJ75=0,0,INDIRECT(PN$203&amp;ROW())*PN$205)</f>
        <v>0</v>
      </c>
      <c r="PO75" s="696" cm="1">
        <f t="array" aca="1" ref="PO75" ca="1">INDIRECT(PO$203&amp;ROW())*PO$205</f>
        <v>0.73140000000000005</v>
      </c>
      <c r="PP75" s="696" cm="1">
        <f t="array" aca="1" ref="PP75" ca="1">IF($PO75=0,0,INDIRECT(PP$203&amp;ROW())*PP$205)</f>
        <v>0</v>
      </c>
      <c r="PQ75" s="696" cm="1">
        <f t="array" aca="1" ref="PQ75" ca="1">IF($PO75=0,0,INDIRECT(PQ$203&amp;ROW())*PQ$205)</f>
        <v>0</v>
      </c>
      <c r="PR75" s="696" cm="1">
        <f t="array" aca="1" ref="PR75" ca="1">INDIRECT(PR$203&amp;ROW())*PR$205</f>
        <v>0</v>
      </c>
      <c r="PS75" s="696" cm="1">
        <f t="array" aca="1" ref="PS75" ca="1">INDIRECT(PS$203&amp;ROW())*PS$205</f>
        <v>0</v>
      </c>
      <c r="PT75" s="696" cm="1">
        <f t="array" aca="1" ref="PT75" ca="1">INDIRECT(PT$203&amp;ROW())*PT$205</f>
        <v>0</v>
      </c>
      <c r="PU75" s="696" cm="1">
        <f t="array" aca="1" ref="PU75" ca="1">INDIRECT(PU$203&amp;ROW())*PU$205</f>
        <v>1.1798</v>
      </c>
      <c r="PV75" s="696" cm="1">
        <f t="array" aca="1" ref="PV75" ca="1">INDIRECT(PV$203&amp;ROW())*PV$205</f>
        <v>0.6966</v>
      </c>
      <c r="PW75" s="696" cm="1">
        <f t="array" aca="1" ref="PW75" ca="1">INDIRECT(PW$203&amp;ROW())*PW$205</f>
        <v>1.0658000000000001</v>
      </c>
      <c r="PX75" s="696" cm="1">
        <f t="array" aca="1" ref="PX75" ca="1">INDIRECT(PX$203&amp;ROW())*PX$205</f>
        <v>1.1714</v>
      </c>
      <c r="PY75" s="696" cm="1">
        <f t="array" aca="1" ref="PY75" ca="1">INDIRECT(PY$203&amp;ROW())*PY$205</f>
        <v>1.1866000000000001</v>
      </c>
      <c r="PZ75" s="696" cm="1">
        <f t="array" aca="1" ref="PZ75" ca="1">INDIRECT(PZ$203&amp;ROW())*PZ$205</f>
        <v>0.17430000000000001</v>
      </c>
      <c r="QA75" s="696" cm="1">
        <f t="array" aca="1" ref="QA75" ca="1">INDIRECT(QA$203&amp;ROW())*QA$205</f>
        <v>0.31659999999999999</v>
      </c>
      <c r="QB75" s="696" cm="1">
        <f t="array" aca="1" ref="QB75" ca="1">INDIRECT(QB$203&amp;ROW())*QB$205</f>
        <v>0.79830000000000001</v>
      </c>
      <c r="QC75" s="696" cm="1">
        <f t="array" aca="1" ref="QC75" ca="1">INDIRECT(QC$203&amp;ROW())*QC$205</f>
        <v>0.71299999999999997</v>
      </c>
      <c r="QD75" s="696" cm="1">
        <f t="array" aca="1" ref="QD75" ca="1">IF(INDIRECT(QD$203&amp;ROW())="-",0,INDIRECT(QD$203&amp;ROW())*QD$205)</f>
        <v>0.34193087999999999</v>
      </c>
      <c r="QE75" s="696" cm="1">
        <f t="array" aca="1" ref="QE75" ca="1">INDIRECT(QE$203&amp;ROW())*QE$205</f>
        <v>1.0656000000000001</v>
      </c>
      <c r="QF75" s="696" cm="1">
        <f t="array" aca="1" ref="QF75" ca="1">INDIRECT(QF$203&amp;ROW())*QF$205</f>
        <v>0</v>
      </c>
      <c r="QG75" s="696" cm="1">
        <f t="array" aca="1" ref="QG75" ca="1">INDIRECT(QG$203&amp;ROW())*QG$205</f>
        <v>1.4996</v>
      </c>
      <c r="QI75" s="606" t="s">
        <v>4420</v>
      </c>
      <c r="QJ75" s="700" t="str">
        <f t="shared" ca="1" si="154"/>
        <v>B</v>
      </c>
      <c r="QK75" s="701">
        <f t="shared" ca="1" si="170"/>
        <v>0.62824350939252005</v>
      </c>
      <c r="QL75" s="705">
        <f t="shared" ca="1" si="155"/>
        <v>0.76481213631027523</v>
      </c>
      <c r="QM75" s="696">
        <f t="shared" ca="1" si="156"/>
        <v>0.5809125328871112</v>
      </c>
      <c r="QN75" s="696">
        <f t="shared" ca="1" si="157"/>
        <v>0.44267669647527019</v>
      </c>
      <c r="QO75" s="697">
        <f t="shared" ca="1" si="158"/>
        <v>0.72457267189742325</v>
      </c>
      <c r="QP75" s="696" cm="1">
        <f t="array" aca="1" ref="QP75" ca="1">INDIRECT(QP$203&amp;ROW())*QP$205</f>
        <v>6.6903293490763766E-2</v>
      </c>
      <c r="QQ75" s="696" cm="1">
        <f t="array" aca="1" ref="QQ75" ca="1">INDIRECT(QQ$203&amp;ROW())*QQ$205</f>
        <v>0</v>
      </c>
      <c r="QR75" s="696" cm="1">
        <f t="array" aca="1" ref="QR75" ca="1">INDIRECT(QR$203&amp;ROW())*QR$205</f>
        <v>0</v>
      </c>
      <c r="QS75" s="696" cm="1">
        <f t="array" aca="1" ref="QS75" ca="1">INDIRECT(QS$203&amp;ROW())*QS$205</f>
        <v>0.22471360933801068</v>
      </c>
      <c r="QT75" s="696" cm="1">
        <f t="array" aca="1" ref="QT75" ca="1">INDIRECT(QT$203&amp;ROW())*QT$205</f>
        <v>0.26232814414996541</v>
      </c>
      <c r="QU75" s="696" cm="1">
        <f t="array" aca="1" ref="QU75" ca="1">INDIRECT(QU$203&amp;ROW())*QU$205</f>
        <v>0.53329206883563263</v>
      </c>
      <c r="QV75" s="696" cm="1">
        <f t="array" aca="1" ref="QV75" ca="1">INDIRECT(QV$203&amp;ROW())*QV$205</f>
        <v>0.24117831443907087</v>
      </c>
      <c r="QW75" s="696" cm="1">
        <f t="array" aca="1" ref="QW75" ca="1">INDIRECT(QW$203&amp;ROW())*QW$205</f>
        <v>0.53099416374332975</v>
      </c>
      <c r="QX75" s="696" cm="1">
        <f t="array" aca="1" ref="QX75" ca="1">INDIRECT(QX$203&amp;ROW())*QX$205</f>
        <v>0.60640894423913805</v>
      </c>
      <c r="QY75" s="696" cm="1">
        <f t="array" aca="1" ref="QY75" ca="1">INDIRECT(QY$203&amp;ROW())*QY$205</f>
        <v>0.13540247513535897</v>
      </c>
      <c r="QZ75" s="696" cm="1">
        <f t="array" aca="1" ref="QZ75" ca="1">INDIRECT(QZ$203&amp;ROW())*QZ$205</f>
        <v>0.27613248380770827</v>
      </c>
      <c r="RA75" s="696" cm="1">
        <f t="array" aca="1" ref="RA75" ca="1">INDIRECT(RA$203&amp;ROW())*RA$205</f>
        <v>5.1272116233970627E-2</v>
      </c>
      <c r="RB75" s="696" cm="1">
        <f t="array" aca="1" ref="RB75" ca="1">INDIRECT(RB$203&amp;ROW())*RB$205</f>
        <v>0</v>
      </c>
      <c r="RC75" s="696" cm="1">
        <f t="array" aca="1" ref="RC75" ca="1">IF(INDIRECT(RC$203&amp;ROW())="-",0,INDIRECT(RC$203&amp;ROW())*RC$205)</f>
        <v>2.7219954764058946E-2</v>
      </c>
      <c r="RD75" s="696" cm="1">
        <f t="array" aca="1" ref="RD75" ca="1">INDIRECT(RD$203&amp;ROW())*RD$205</f>
        <v>0</v>
      </c>
      <c r="RE75" s="696" cm="1">
        <f t="array" aca="1" ref="RE75" ca="1">IF(INDIRECT(RE$203&amp;ROW())="-",0,INDIRECT(RE$203&amp;ROW())*RE$205)</f>
        <v>2.9410416763431518E-2</v>
      </c>
      <c r="RF75" s="705" cm="1">
        <f t="array" aca="1" ref="RF75" ca="1">INDIRECT(RF$203&amp;ROW())*RF$205</f>
        <v>0.10613798880649605</v>
      </c>
      <c r="RG75" s="696" cm="1">
        <f t="array" aca="1" ref="RG75" ca="1">INDIRECT(RG$203&amp;ROW())*RG$205</f>
        <v>0.27650466908360405</v>
      </c>
      <c r="RH75" s="696" cm="1">
        <f t="array" aca="1" ref="RH75" ca="1">INDIRECT(RH$203&amp;ROW())*RH$205</f>
        <v>8.7581521170816884E-2</v>
      </c>
      <c r="RI75" s="696" cm="1">
        <f t="array" aca="1" ref="RI75" ca="1">INDIRECT(RI$203&amp;ROW())*RI$205</f>
        <v>0</v>
      </c>
      <c r="RJ75" s="696" cm="1">
        <f t="array" aca="1" ref="RJ75" ca="1">INDIRECT(RJ$203&amp;ROW())*RJ$205</f>
        <v>0.12226723336432462</v>
      </c>
      <c r="RK75" s="696" cm="1">
        <f t="array" aca="1" ref="RK75" ca="1">IF(INDIRECT(RK$203&amp;ROW())="-",0,INDIRECT(RK$203&amp;ROW())*RK$205)</f>
        <v>2.9491782408762938E-2</v>
      </c>
      <c r="RL75" s="696" cm="1">
        <f t="array" aca="1" ref="RL75" ca="1">INDIRECT(RL$203&amp;ROW())*RL$205</f>
        <v>0.11262003659234653</v>
      </c>
      <c r="RM75" s="696" cm="1">
        <f t="array" aca="1" ref="RM75" ca="1">INDIRECT(RM$203&amp;ROW())*RM$205</f>
        <v>2.9987460729532761E-2</v>
      </c>
      <c r="RN75" s="696" cm="1">
        <f t="array" aca="1" ref="RN75" ca="1">INDIRECT(RN$203&amp;ROW())*RN$205</f>
        <v>9.3820613050938681E-2</v>
      </c>
      <c r="RO75" s="696" cm="1">
        <f t="array" aca="1" ref="RO75" ca="1">IF($RN75=0,0,INDIRECT(RO$203&amp;ROW())*RO$205)</f>
        <v>7.0312542939625605E-2</v>
      </c>
      <c r="RP75" s="696" cm="1">
        <f t="array" aca="1" ref="RP75" ca="1">IF($RN75=0,0,INDIRECT(RP$203&amp;ROW())*RP$205)</f>
        <v>0</v>
      </c>
      <c r="RQ75" s="696" cm="1">
        <f t="array" aca="1" ref="RQ75" ca="1">IF($RN75=0,0,INDIRECT(RQ$203&amp;ROW())*RQ$205)</f>
        <v>0</v>
      </c>
      <c r="RR75" s="696" cm="1">
        <f t="array" aca="1" ref="RR75" ca="1">IF($RN75=0,0,INDIRECT(RR$203&amp;ROW())*RR$205)</f>
        <v>0</v>
      </c>
      <c r="RS75" s="696" cm="1">
        <f t="array" aca="1" ref="RS75" ca="1">INDIRECT(RS$203&amp;ROW())*RS$205</f>
        <v>7.7466902221184339E-2</v>
      </c>
      <c r="RT75" s="696" cm="1">
        <f t="array" aca="1" ref="RT75" ca="1">IF($RS75=0,0,INDIRECT(RT$203&amp;ROW())*RT$205)</f>
        <v>0</v>
      </c>
      <c r="RU75" s="696" cm="1">
        <f t="array" aca="1" ref="RU75" ca="1">IF($RS75=0,0,INDIRECT(RU$203&amp;ROW())*RU$205)</f>
        <v>0</v>
      </c>
      <c r="RV75" s="696" cm="1">
        <f t="array" aca="1" ref="RV75" ca="1">INDIRECT(RV$203&amp;ROW())*RV$205</f>
        <v>0</v>
      </c>
      <c r="RW75" s="696" cm="1">
        <f t="array" aca="1" ref="RW75" ca="1">INDIRECT(RW$203&amp;ROW())*RW$205</f>
        <v>0</v>
      </c>
      <c r="RX75" s="696" cm="1">
        <f t="array" aca="1" ref="RX75" ca="1">INDIRECT(RX$203&amp;ROW())*RX$205</f>
        <v>0</v>
      </c>
      <c r="RY75" s="696" cm="1">
        <f t="array" aca="1" ref="RY75" ca="1">INDIRECT(RY$203&amp;ROW())*RY$205</f>
        <v>5.6264463580193595E-2</v>
      </c>
      <c r="RZ75" s="696" cm="1">
        <f t="array" aca="1" ref="RZ75" ca="1">INDIRECT(RZ$203&amp;ROW())*RZ$205</f>
        <v>3.6812489486199085E-2</v>
      </c>
      <c r="SA75" s="696" cm="1">
        <f t="array" aca="1" ref="SA75" ca="1">INDIRECT(SA$203&amp;ROW())*SA$205</f>
        <v>0.20458618579029147</v>
      </c>
      <c r="SB75" s="696" cm="1">
        <f t="array" aca="1" ref="SB75" ca="1">INDIRECT(SB$203&amp;ROW())*SB$205</f>
        <v>4.7124126502052749E-2</v>
      </c>
      <c r="SC75" s="696" cm="1">
        <f t="array" aca="1" ref="SC75" ca="1">INDIRECT(SC$203&amp;ROW())*SC$205</f>
        <v>5.4291606235991073E-2</v>
      </c>
      <c r="SD75" s="696" cm="1">
        <f t="array" aca="1" ref="SD75" ca="1">INDIRECT(SD$203&amp;ROW())*SD$205</f>
        <v>0.3072993885784252</v>
      </c>
      <c r="SE75" s="696" cm="1">
        <f t="array" aca="1" ref="SE75" ca="1">INDIRECT(SE$203&amp;ROW())*SE$205</f>
        <v>0.2585618210787391</v>
      </c>
      <c r="SF75" s="696" cm="1">
        <f t="array" aca="1" ref="SF75" ca="1">INDIRECT(SF$203&amp;ROW())*SF$205</f>
        <v>6.6118883241114992E-2</v>
      </c>
      <c r="SG75" s="696" cm="1">
        <f t="array" aca="1" ref="SG75" ca="1">INDIRECT(SG$203&amp;ROW())*SG$205</f>
        <v>3.7383921954634941E-2</v>
      </c>
      <c r="SH75" s="696" cm="1">
        <f t="array" aca="1" ref="SH75" ca="1">IF(INDIRECT(SH$203&amp;ROW())="-",0,INDIRECT(SH$203&amp;ROW())*SH$205)</f>
        <v>4.3809056099368492E-2</v>
      </c>
      <c r="SI75" s="696" cm="1">
        <f t="array" aca="1" ref="SI75" ca="1">INDIRECT(SI$203&amp;ROW())*SI$205</f>
        <v>0.24423887568083891</v>
      </c>
      <c r="SJ75" s="696" cm="1">
        <f t="array" aca="1" ref="SJ75" ca="1">INDIRECT(SJ$203&amp;ROW())*SJ$205</f>
        <v>0</v>
      </c>
      <c r="SK75" s="696" cm="1">
        <f t="array" aca="1" ref="SK75" ca="1">INDIRECT(SK$203&amp;ROW())*SK$205</f>
        <v>0.21261490593800375</v>
      </c>
      <c r="SN75" s="606" t="s">
        <v>4420</v>
      </c>
      <c r="SO75" s="707" cm="1">
        <f t="array" aca="1" ref="SO75" ca="1">INDIRECT(SO$203&amp;ROW())*SO$205</f>
        <v>2</v>
      </c>
      <c r="SP75" s="707" cm="1">
        <f t="array" aca="1" ref="SP75" ca="1">INDIRECT(SP$203&amp;ROW())*SP$205</f>
        <v>0</v>
      </c>
      <c r="SQ75" s="707" cm="1">
        <f t="array" aca="1" ref="SQ75" ca="1">INDIRECT(SQ$203&amp;ROW())*SQ$205</f>
        <v>0</v>
      </c>
      <c r="SR75" s="707" cm="1">
        <f t="array" aca="1" ref="SR75" ca="1">INDIRECT(SR$203&amp;ROW())*SR$205</f>
        <v>3</v>
      </c>
      <c r="SS75" s="707" cm="1">
        <f t="array" aca="1" ref="SS75" ca="1">INDIRECT(SS$203&amp;ROW())*SS$205</f>
        <v>3</v>
      </c>
      <c r="ST75" s="707" cm="1">
        <f t="array" aca="1" ref="ST75" ca="1">INDIRECT(ST$203&amp;ROW())*ST$205</f>
        <v>3</v>
      </c>
      <c r="SU75" s="707" cm="1">
        <f t="array" aca="1" ref="SU75" ca="1">INDIRECT(SU$203&amp;ROW())*SU$205</f>
        <v>3</v>
      </c>
      <c r="SV75" s="707" cm="1">
        <f t="array" aca="1" ref="SV75" ca="1">INDIRECT(SV$203&amp;ROW())*SV$205</f>
        <v>3</v>
      </c>
      <c r="SW75" s="707" cm="1">
        <f t="array" aca="1" ref="SW75" ca="1">INDIRECT(SW$203&amp;ROW())*SW$205</f>
        <v>3</v>
      </c>
      <c r="SX75" s="707" cm="1">
        <f t="array" aca="1" ref="SX75" ca="1">INDIRECT(SX$203&amp;ROW())*SX$205</f>
        <v>3</v>
      </c>
      <c r="SY75" s="707" cm="1">
        <f t="array" aca="1" ref="SY75" ca="1">INDIRECT(SY$203&amp;ROW())*SY$205</f>
        <v>3</v>
      </c>
      <c r="SZ75" s="707" cm="1">
        <f t="array" aca="1" ref="SZ75" ca="1">INDIRECT(SZ$203&amp;ROW())*SZ$205</f>
        <v>3</v>
      </c>
      <c r="TA75" s="707" cm="1">
        <f t="array" aca="1" ref="TA75" ca="1">INDIRECT(TA$203&amp;ROW())*TA$205</f>
        <v>0</v>
      </c>
      <c r="TB75" s="696" cm="1">
        <f t="array" aca="1" ref="TB75" ca="1">IF(INDIRECT(TB$203&amp;ROW())="-",0,INDIRECT(TB$203&amp;ROW())*TB$205)</f>
        <v>0.32440000000000002</v>
      </c>
      <c r="TC75" s="707" cm="1">
        <f t="array" aca="1" ref="TC75" ca="1">INDIRECT(TC$203&amp;ROW())*TC$205</f>
        <v>0</v>
      </c>
      <c r="TD75" s="696" cm="1">
        <f t="array" aca="1" ref="TD75" ca="1">IF(INDIRECT(TD$203&amp;ROW())="-",0,INDIRECT(TD$203&amp;ROW())*TD$205)</f>
        <v>0.4647</v>
      </c>
      <c r="TE75" s="732" cm="1">
        <f t="array" aca="1" ref="TE75" ca="1">INDIRECT(TE$203&amp;ROW())*TE$205</f>
        <v>2</v>
      </c>
      <c r="TF75" s="707" cm="1">
        <f t="array" aca="1" ref="TF75" ca="1">INDIRECT(TF$203&amp;ROW())*TF$205</f>
        <v>2</v>
      </c>
      <c r="TG75" s="707" cm="1">
        <f t="array" aca="1" ref="TG75" ca="1">INDIRECT(TG$203&amp;ROW())*TG$205</f>
        <v>3</v>
      </c>
      <c r="TH75" s="707" cm="1">
        <f t="array" aca="1" ref="TH75" ca="1">INDIRECT(TH$203&amp;ROW())*TH$205</f>
        <v>0</v>
      </c>
      <c r="TI75" s="707" cm="1">
        <f t="array" aca="1" ref="TI75" ca="1">INDIRECT(TI$203&amp;ROW())*TI$205</f>
        <v>2</v>
      </c>
      <c r="TJ75" s="696" cm="1">
        <f t="array" aca="1" ref="TJ75" ca="1">IF(INDIRECT(TJ$203&amp;ROW())="-",0,INDIRECT(TJ$203&amp;ROW())*TJ$205)</f>
        <v>0.48809999999999998</v>
      </c>
      <c r="TK75" s="707" cm="1">
        <f t="array" aca="1" ref="TK75" ca="1">INDIRECT(TK$203&amp;ROW())*TK$205</f>
        <v>1</v>
      </c>
      <c r="TL75" s="707" cm="1">
        <f t="array" aca="1" ref="TL75" ca="1">INDIRECT(TL$203&amp;ROW())*TL$205</f>
        <v>2</v>
      </c>
      <c r="TM75" s="707" cm="1">
        <f t="array" aca="1" ref="TM75" ca="1">INDIRECT(TM$203&amp;ROW())*TM$205</f>
        <v>1</v>
      </c>
      <c r="TN75" s="707" cm="1">
        <f t="array" aca="1" ref="TN75" ca="1">IF($TM75=0,0,INDIRECT(TN$203&amp;ROW())*TN$205)</f>
        <v>1</v>
      </c>
      <c r="TO75" s="707" cm="1">
        <f t="array" aca="1" ref="TO75" ca="1">IF($TM75=0,0,INDIRECT(TO$203&amp;ROW())*TO$205)</f>
        <v>0</v>
      </c>
      <c r="TP75" s="707" cm="1">
        <f t="array" aca="1" ref="TP75" ca="1">IF($TM75=0,0,INDIRECT(TP$203&amp;ROW())*TP$205)</f>
        <v>0</v>
      </c>
      <c r="TQ75" s="707" cm="1">
        <f t="array" aca="1" ref="TQ75" ca="1">IF($TM75=0,0,INDIRECT(TQ$203&amp;ROW())*TQ$205)</f>
        <v>0</v>
      </c>
      <c r="TR75" s="707" cm="1">
        <f t="array" aca="1" ref="TR75" ca="1">INDIRECT(TR$203&amp;ROW())*TR$205</f>
        <v>1</v>
      </c>
      <c r="TS75" s="707" cm="1">
        <f t="array" aca="1" ref="TS75" ca="1">IF($TR75=0,0,INDIRECT(TS$203&amp;ROW())*TS$205)</f>
        <v>0</v>
      </c>
      <c r="TT75" s="707" cm="1">
        <f t="array" aca="1" ref="TT75" ca="1">IF($TR75=0,0,INDIRECT(TT$203&amp;ROW())*TT$205)</f>
        <v>0</v>
      </c>
      <c r="TU75" s="707" cm="1">
        <f t="array" aca="1" ref="TU75" ca="1">INDIRECT(TU$203&amp;ROW())*TU$205</f>
        <v>0</v>
      </c>
      <c r="TV75" s="707" cm="1">
        <f t="array" aca="1" ref="TV75" ca="1">INDIRECT(TV$203&amp;ROW())*TV$205</f>
        <v>0</v>
      </c>
      <c r="TW75" s="707" cm="1">
        <f t="array" aca="1" ref="TW75" ca="1">INDIRECT(TW$203&amp;ROW())*TW$205</f>
        <v>0</v>
      </c>
      <c r="TX75" s="707" cm="1">
        <f t="array" aca="1" ref="TX75" ca="1">INDIRECT(TX$203&amp;ROW())*TX$205</f>
        <v>2</v>
      </c>
      <c r="TY75" s="707" cm="1">
        <f t="array" aca="1" ref="TY75" ca="1">INDIRECT(TY$203&amp;ROW())*TY$205</f>
        <v>1</v>
      </c>
      <c r="TZ75" s="707" cm="1">
        <f t="array" aca="1" ref="TZ75" ca="1">INDIRECT(TZ$203&amp;ROW())*TZ$205</f>
        <v>2</v>
      </c>
      <c r="UA75" s="707" cm="1">
        <f t="array" aca="1" ref="UA75" ca="1">INDIRECT(UA$203&amp;ROW())*UA$205</f>
        <v>2</v>
      </c>
      <c r="UB75" s="707" cm="1">
        <f t="array" aca="1" ref="UB75" ca="1">INDIRECT(UB$203&amp;ROW())*UB$205</f>
        <v>2</v>
      </c>
      <c r="UC75" s="707" cm="1">
        <f t="array" aca="1" ref="UC75" ca="1">INDIRECT(UC$203&amp;ROW())*UC$205</f>
        <v>1</v>
      </c>
      <c r="UD75" s="707" cm="1">
        <f t="array" aca="1" ref="UD75" ca="1">INDIRECT(UD$203&amp;ROW())*UD$205</f>
        <v>1</v>
      </c>
      <c r="UE75" s="707" cm="1">
        <f t="array" aca="1" ref="UE75" ca="1">INDIRECT(UE$203&amp;ROW())*UE$205</f>
        <v>1</v>
      </c>
      <c r="UF75" s="707" cm="1">
        <f t="array" aca="1" ref="UF75" ca="1">INDIRECT(UF$203&amp;ROW())*UF$205</f>
        <v>1</v>
      </c>
      <c r="UG75" s="696" cm="1">
        <f t="array" aca="1" ref="UG75" ca="1">IF(INDIRECT(UG$203&amp;ROW())="-",0,INDIRECT(UG$203&amp;ROW())*UG$205)</f>
        <v>0.55679999999999996</v>
      </c>
      <c r="UH75" s="707" cm="1">
        <f t="array" aca="1" ref="UH75" ca="1">INDIRECT(UH$203&amp;ROW())*UH$205</f>
        <v>2</v>
      </c>
      <c r="UI75" s="707" cm="1">
        <f t="array" aca="1" ref="UI75" ca="1">INDIRECT(UI$203&amp;ROW())*UI$205</f>
        <v>0</v>
      </c>
      <c r="UJ75" s="707" cm="1">
        <f t="array" aca="1" ref="UJ75" ca="1">INDIRECT(UJ$203&amp;ROW())*UJ$205</f>
        <v>2</v>
      </c>
      <c r="UM75" s="606" t="s">
        <v>4420</v>
      </c>
      <c r="UN75" s="616">
        <f t="shared" ca="1" si="185"/>
        <v>1.3455222970601226</v>
      </c>
      <c r="UO75" s="616">
        <f t="shared" ca="1" si="185"/>
        <v>-0.6225347970107441</v>
      </c>
      <c r="UP75" s="616">
        <f t="shared" ca="1" si="185"/>
        <v>-0.88618201963763954</v>
      </c>
      <c r="UQ75" s="616">
        <f t="shared" ca="1" si="185"/>
        <v>0.29355872991449461</v>
      </c>
      <c r="UR75" s="616">
        <f t="shared" ca="1" si="185"/>
        <v>1.0502465449096676</v>
      </c>
      <c r="US75" s="616">
        <f t="shared" ca="1" si="185"/>
        <v>0.41305213694811815</v>
      </c>
      <c r="UT75" s="616">
        <f t="shared" ca="1" si="185"/>
        <v>0.30690415393182785</v>
      </c>
      <c r="UU75" s="616">
        <f t="shared" ca="1" si="185"/>
        <v>0.53359975015917405</v>
      </c>
      <c r="UV75" s="616">
        <f t="shared" ca="1" si="185"/>
        <v>0.44410973870643028</v>
      </c>
      <c r="UW75" s="616">
        <f t="shared" ca="1" si="185"/>
        <v>0.6421874155054268</v>
      </c>
      <c r="UX75" s="616">
        <f t="shared" ca="1" si="185"/>
        <v>0.28247365722383649</v>
      </c>
      <c r="UY75" s="616">
        <f t="shared" ca="1" si="185"/>
        <v>1.5108379627063613</v>
      </c>
      <c r="UZ75" s="616">
        <f t="shared" ca="1" si="185"/>
        <v>-0.80238258590915801</v>
      </c>
      <c r="VA75" s="616">
        <f t="shared" ca="1" si="185"/>
        <v>-0.85578119100954486</v>
      </c>
      <c r="VB75" s="616">
        <f t="shared" ca="1" si="185"/>
        <v>-0.76400504167427041</v>
      </c>
      <c r="VC75" s="616">
        <f t="shared" ca="1" si="171"/>
        <v>-0.38923819752089661</v>
      </c>
      <c r="VD75" s="616">
        <f t="shared" ca="1" si="171"/>
        <v>0.85304819841956248</v>
      </c>
      <c r="VE75" s="616">
        <f t="shared" ca="1" si="171"/>
        <v>3.9909080070471406E-2</v>
      </c>
      <c r="VF75" s="616">
        <f t="shared" ca="1" si="171"/>
        <v>0.95807256683723563</v>
      </c>
      <c r="VG75" s="616">
        <f t="shared" ca="1" si="171"/>
        <v>-0.89462372206681784</v>
      </c>
      <c r="VH75" s="616">
        <f t="shared" ca="1" si="171"/>
        <v>-0.12784420028857393</v>
      </c>
      <c r="VI75" s="616">
        <f t="shared" ca="1" si="171"/>
        <v>-0.30672522771834432</v>
      </c>
      <c r="VJ75" s="616">
        <f t="shared" ca="1" si="171"/>
        <v>1.1038721171937993</v>
      </c>
      <c r="VK75" s="616">
        <f t="shared" ca="1" si="171"/>
        <v>0.83678976492872159</v>
      </c>
      <c r="VL75" s="616">
        <f t="shared" ca="1" si="171"/>
        <v>1.1863766389476611</v>
      </c>
      <c r="VM75" s="616">
        <f t="shared" ca="1" si="171"/>
        <v>1.7393845659645861</v>
      </c>
      <c r="VN75" s="616">
        <f t="shared" ca="1" si="171"/>
        <v>-0.62639799545694341</v>
      </c>
      <c r="VO75" s="616">
        <f t="shared" ca="1" si="171"/>
        <v>-0.42150866262694142</v>
      </c>
      <c r="VP75" s="616">
        <f t="shared" ca="1" si="171"/>
        <v>-0.46221149066820022</v>
      </c>
      <c r="VQ75" s="616">
        <f t="shared" ca="1" si="171"/>
        <v>1.2773868528042598</v>
      </c>
      <c r="VR75" s="616">
        <f t="shared" ca="1" si="110"/>
        <v>-0.64202286734458469</v>
      </c>
      <c r="VS75" s="616">
        <f t="shared" ca="1" si="110"/>
        <v>-0.40481357988865657</v>
      </c>
      <c r="VT75" s="616">
        <f t="shared" ca="1" si="110"/>
        <v>-0.3878135405833677</v>
      </c>
      <c r="VU75" s="616">
        <f t="shared" ca="1" si="190"/>
        <v>-0.82130507758946303</v>
      </c>
      <c r="VV75" s="616">
        <f t="shared" ca="1" si="190"/>
        <v>-0.64337789451099625</v>
      </c>
      <c r="VW75" s="616">
        <f t="shared" ca="1" si="190"/>
        <v>-0.3119461967162912</v>
      </c>
      <c r="VX75" s="616">
        <f t="shared" ca="1" si="190"/>
        <v>0.76953548521680748</v>
      </c>
      <c r="VY75" s="616">
        <f t="shared" ca="1" si="190"/>
        <v>0.70583605694264007</v>
      </c>
      <c r="VZ75" s="616">
        <f t="shared" ca="1" si="190"/>
        <v>0.68442622420316401</v>
      </c>
      <c r="WA75" s="616">
        <f t="shared" ca="1" si="190"/>
        <v>0.92808016936885662</v>
      </c>
      <c r="WB75" s="616">
        <f t="shared" ca="1" si="190"/>
        <v>0.33435322352896929</v>
      </c>
      <c r="WC75" s="616">
        <f t="shared" ca="1" si="190"/>
        <v>0.47817673461028487</v>
      </c>
      <c r="WD75" s="616">
        <f t="shared" ca="1" si="104"/>
        <v>-0.51586207793649097</v>
      </c>
      <c r="WE75" s="616">
        <f t="shared" ca="1" si="104"/>
        <v>-0.51774030365192614</v>
      </c>
      <c r="WF75" s="616">
        <f t="shared" ca="1" si="104"/>
        <v>-0.67471848887474495</v>
      </c>
      <c r="WG75" s="616">
        <f t="shared" ca="1" si="104"/>
        <v>1.1042161560551988</v>
      </c>
      <c r="WH75" s="616">
        <f t="shared" ca="1" si="104"/>
        <v>-1.0816125322340113</v>
      </c>
      <c r="WI75" s="627">
        <f t="shared" ca="1" si="76"/>
        <v>1.0659329460226332</v>
      </c>
      <c r="WL75" s="606" t="s">
        <v>4420</v>
      </c>
      <c r="WM75" s="700" t="str">
        <f t="shared" ca="1" si="172"/>
        <v>B</v>
      </c>
      <c r="WN75" s="479">
        <f t="shared" ca="1" si="173"/>
        <v>0.57831702454973144</v>
      </c>
      <c r="WO75" s="495">
        <f t="shared" ca="1" si="159"/>
        <v>0.66047707912108944</v>
      </c>
      <c r="WP75" s="458">
        <f t="shared" ca="1" si="159"/>
        <v>0.64018009266814202</v>
      </c>
      <c r="WQ75" s="458">
        <f t="shared" ca="1" si="159"/>
        <v>0.46244456672893075</v>
      </c>
      <c r="WR75" s="459">
        <f t="shared" ca="1" si="159"/>
        <v>0.55016635968076355</v>
      </c>
      <c r="WS75" s="495">
        <f t="shared" ca="1" si="174"/>
        <v>0.1249087966680832</v>
      </c>
      <c r="WT75" s="458">
        <f t="shared" ca="1" si="175"/>
        <v>8.5297678516020423E-2</v>
      </c>
      <c r="WU75" s="458">
        <f t="shared" ca="1" si="176"/>
        <v>0.26925577938020878</v>
      </c>
      <c r="WV75" s="459">
        <f t="shared" ca="1" si="177"/>
        <v>2.5085345426434053E-2</v>
      </c>
      <c r="WW75" s="484">
        <f t="shared" ca="1" si="186"/>
        <v>1.0061815737415598</v>
      </c>
      <c r="WX75" s="484">
        <f t="shared" ca="1" si="186"/>
        <v>-0.37545073607717977</v>
      </c>
      <c r="WY75" s="484">
        <f t="shared" ca="1" si="186"/>
        <v>-0.64522912849816527</v>
      </c>
      <c r="WZ75" s="484">
        <f t="shared" ca="1" si="186"/>
        <v>0.10559307515024371</v>
      </c>
      <c r="XA75" s="484">
        <f t="shared" ca="1" si="186"/>
        <v>0.5542151017488316</v>
      </c>
      <c r="XB75" s="484">
        <f t="shared" ca="1" si="186"/>
        <v>0.21821544394969081</v>
      </c>
      <c r="XC75" s="484">
        <f t="shared" ca="1" si="186"/>
        <v>0.14467461816346364</v>
      </c>
      <c r="XD75" s="484">
        <f t="shared" ca="1" si="186"/>
        <v>0.27368331185664035</v>
      </c>
      <c r="XE75" s="484">
        <f t="shared" ca="1" si="186"/>
        <v>0.21801347073098662</v>
      </c>
      <c r="XF75" s="484">
        <f t="shared" ca="1" si="186"/>
        <v>0.41324760187774212</v>
      </c>
      <c r="XG75" s="484">
        <f t="shared" ca="1" si="186"/>
        <v>0.1145148206385433</v>
      </c>
      <c r="XH75" s="484">
        <f t="shared" ca="1" si="186"/>
        <v>0.76267100357417117</v>
      </c>
      <c r="XI75" s="484">
        <f t="shared" ca="1" si="186"/>
        <v>-0.56078518929191046</v>
      </c>
      <c r="XJ75" s="484">
        <f t="shared" ca="1" si="186"/>
        <v>-0.60734791125947396</v>
      </c>
      <c r="XK75" s="484">
        <f t="shared" ca="1" si="186"/>
        <v>-0.54267278110123429</v>
      </c>
      <c r="XL75" s="484">
        <f t="shared" ca="1" si="178"/>
        <v>-0.34385302368996007</v>
      </c>
      <c r="XM75" s="484">
        <f t="shared" ca="1" si="178"/>
        <v>0.64336895124803395</v>
      </c>
      <c r="XN75" s="484">
        <f t="shared" ca="1" si="178"/>
        <v>2.7828601533139714E-2</v>
      </c>
      <c r="XO75" s="484">
        <f t="shared" ca="1" si="178"/>
        <v>0.70341687857189839</v>
      </c>
      <c r="XP75" s="484">
        <f t="shared" ca="1" si="188"/>
        <v>-0.57255918212276347</v>
      </c>
      <c r="XQ75" s="484">
        <f t="shared" ca="1" si="188"/>
        <v>-8.50675308720171E-2</v>
      </c>
      <c r="XR75" s="484">
        <f t="shared" ca="1" si="188"/>
        <v>-0.26838457425355128</v>
      </c>
      <c r="XS75" s="484">
        <f t="shared" ca="1" si="188"/>
        <v>0.68108909630857417</v>
      </c>
      <c r="XT75" s="484">
        <f t="shared" ca="1" si="188"/>
        <v>0.50818242424121263</v>
      </c>
      <c r="XU75" s="484">
        <f t="shared" ca="1" si="188"/>
        <v>0.90140897027243294</v>
      </c>
      <c r="XV75" s="484">
        <f t="shared" ca="1" si="188"/>
        <v>0.91769929700291553</v>
      </c>
      <c r="XW75" s="484">
        <f t="shared" ca="1" si="188"/>
        <v>-0.40427726626791127</v>
      </c>
      <c r="XX75" s="484">
        <f t="shared" ca="1" si="188"/>
        <v>-0.20379943838012618</v>
      </c>
      <c r="XY75" s="484">
        <f t="shared" ca="1" si="188"/>
        <v>-0.24303080179333969</v>
      </c>
      <c r="XZ75" s="484">
        <f t="shared" ca="1" si="188"/>
        <v>0.93428074414103568</v>
      </c>
      <c r="YA75" s="484">
        <f t="shared" ca="1" si="111"/>
        <v>-0.43779539324227229</v>
      </c>
      <c r="YB75" s="484">
        <f t="shared" ca="1" si="111"/>
        <v>-0.21272953623148902</v>
      </c>
      <c r="YC75" s="484">
        <f t="shared" ca="1" si="111"/>
        <v>-0.17304240180829866</v>
      </c>
      <c r="YD75" s="484">
        <f t="shared" ca="1" si="191"/>
        <v>-0.6068623218308542</v>
      </c>
      <c r="YE75" s="484">
        <f t="shared" ca="1" si="191"/>
        <v>-0.46342509741627064</v>
      </c>
      <c r="YF75" s="484">
        <f t="shared" ca="1" si="191"/>
        <v>-0.18401706144294017</v>
      </c>
      <c r="YG75" s="484">
        <f t="shared" ca="1" si="191"/>
        <v>0.53605841900202811</v>
      </c>
      <c r="YH75" s="484">
        <f t="shared" ca="1" si="191"/>
        <v>0.3761400347447329</v>
      </c>
      <c r="YI75" s="484">
        <f t="shared" ca="1" si="191"/>
        <v>0.40086843951579315</v>
      </c>
      <c r="YJ75" s="484">
        <f t="shared" ca="1" si="191"/>
        <v>0.55062996448654267</v>
      </c>
      <c r="YK75" s="484">
        <f t="shared" ca="1" si="191"/>
        <v>5.8277766861099353E-2</v>
      </c>
      <c r="YL75" s="484">
        <f t="shared" ca="1" si="191"/>
        <v>0.15139075417761619</v>
      </c>
      <c r="YM75" s="484">
        <f t="shared" ca="1" si="105"/>
        <v>-0.41181269681670074</v>
      </c>
      <c r="YN75" s="484">
        <f t="shared" ca="1" si="105"/>
        <v>-0.3691488365038233</v>
      </c>
      <c r="YO75" s="484">
        <f t="shared" ca="1" si="105"/>
        <v>-0.41434462401798083</v>
      </c>
      <c r="YP75" s="484">
        <f t="shared" ca="1" si="105"/>
        <v>0.58832636794620996</v>
      </c>
      <c r="YQ75" s="484">
        <f t="shared" ca="1" si="105"/>
        <v>-0.78352011835031787</v>
      </c>
      <c r="YR75" s="484">
        <f t="shared" ca="1" si="79"/>
        <v>0.79923652292777037</v>
      </c>
      <c r="YU75" s="606" t="s">
        <v>4420</v>
      </c>
      <c r="YV75" s="700" t="str">
        <f t="shared" ca="1" si="160"/>
        <v>B</v>
      </c>
      <c r="YW75" s="479">
        <f t="shared" ca="1" si="179"/>
        <v>0.62261067117370994</v>
      </c>
      <c r="YX75" s="495">
        <f t="shared" ca="1" si="161"/>
        <v>0.76947370369153345</v>
      </c>
      <c r="YY75" s="458">
        <f t="shared" ca="1" si="161"/>
        <v>0.58115715654079592</v>
      </c>
      <c r="YZ75" s="458">
        <f t="shared" ca="1" si="161"/>
        <v>0.39252868260872048</v>
      </c>
      <c r="ZA75" s="459">
        <f t="shared" ca="1" si="161"/>
        <v>0.74728314185378997</v>
      </c>
      <c r="ZB75" s="495">
        <f t="shared" ca="1" si="180"/>
        <v>0.16868009706226725</v>
      </c>
      <c r="ZC75" s="458">
        <f t="shared" ca="1" si="181"/>
        <v>-0.11055389866094492</v>
      </c>
      <c r="ZD75" s="458">
        <f t="shared" ca="1" si="182"/>
        <v>0.22406327561830519</v>
      </c>
      <c r="ZE75" s="459">
        <f t="shared" ca="1" si="183"/>
        <v>0.20984635951425079</v>
      </c>
      <c r="ZF75" s="484">
        <f t="shared" ca="1" si="187"/>
        <v>4.5009936569290004E-2</v>
      </c>
      <c r="ZG75" s="484">
        <f t="shared" ca="1" si="187"/>
        <v>-7.9385408814590788E-2</v>
      </c>
      <c r="ZH75" s="484">
        <f t="shared" ca="1" si="187"/>
        <v>-6.6861590023482048E-2</v>
      </c>
      <c r="ZI75" s="484">
        <f t="shared" ca="1" si="187"/>
        <v>2.1988880583922777E-2</v>
      </c>
      <c r="ZJ75" s="484">
        <f t="shared" ca="1" si="187"/>
        <v>9.1836409008688807E-2</v>
      </c>
      <c r="ZK75" s="484">
        <f t="shared" ca="1" si="187"/>
        <v>7.3425809550013654E-2</v>
      </c>
      <c r="ZL75" s="484">
        <f t="shared" ca="1" si="187"/>
        <v>2.4672875513209128E-2</v>
      </c>
      <c r="ZM75" s="484">
        <f t="shared" ca="1" si="187"/>
        <v>9.4446117703140112E-2</v>
      </c>
      <c r="ZN75" s="484">
        <f t="shared" ca="1" si="187"/>
        <v>8.9770705925095284E-2</v>
      </c>
      <c r="ZO75" s="484">
        <f t="shared" ca="1" si="187"/>
        <v>2.8984588520071332E-2</v>
      </c>
      <c r="ZP75" s="484">
        <f t="shared" ca="1" si="187"/>
        <v>2.6000050859821721E-2</v>
      </c>
      <c r="ZQ75" s="484">
        <f t="shared" ca="1" si="187"/>
        <v>2.5821286544858647E-2</v>
      </c>
      <c r="ZR75" s="484">
        <f t="shared" ca="1" si="187"/>
        <v>-4.5981105838852197E-2</v>
      </c>
      <c r="ZS75" s="484">
        <f t="shared" ca="1" si="187"/>
        <v>-7.1807414633823355E-2</v>
      </c>
      <c r="ZT75" s="484">
        <f t="shared" ca="1" si="187"/>
        <v>-2.7291061507312073E-2</v>
      </c>
      <c r="ZU75" s="484">
        <f t="shared" ca="1" si="184"/>
        <v>-2.4634511748087898E-2</v>
      </c>
      <c r="ZV75" s="484">
        <f t="shared" ca="1" si="184"/>
        <v>4.5270410067628573E-2</v>
      </c>
      <c r="ZW75" s="484">
        <f t="shared" ca="1" si="184"/>
        <v>5.5175234891583769E-3</v>
      </c>
      <c r="ZX75" s="484">
        <f t="shared" ca="1" si="184"/>
        <v>2.7969817598544739E-2</v>
      </c>
      <c r="ZY75" s="484">
        <f t="shared" ca="1" si="189"/>
        <v>-9.6348193705378546E-2</v>
      </c>
      <c r="ZZ75" s="484">
        <f t="shared" ca="1" si="189"/>
        <v>-7.8155783354792625E-3</v>
      </c>
      <c r="AAA75" s="484">
        <f t="shared" ca="1" si="189"/>
        <v>-1.8532828672705743E-2</v>
      </c>
      <c r="AAB75" s="484">
        <f t="shared" ca="1" si="189"/>
        <v>0.12431811823163672</v>
      </c>
      <c r="AAC75" s="484">
        <f t="shared" ca="1" si="189"/>
        <v>1.2546600107337495E-2</v>
      </c>
      <c r="AAD75" s="484">
        <f t="shared" ca="1" si="189"/>
        <v>0.1113065835753817</v>
      </c>
      <c r="AAE75" s="484">
        <f t="shared" ca="1" si="189"/>
        <v>0.12230055198290701</v>
      </c>
      <c r="AAF75" s="484">
        <f t="shared" ca="1" si="189"/>
        <v>-6.120902348854227E-2</v>
      </c>
      <c r="AAG75" s="484">
        <f t="shared" ca="1" si="189"/>
        <v>-4.3018323338477257E-2</v>
      </c>
      <c r="AAH75" s="484">
        <f t="shared" ca="1" si="189"/>
        <v>-3.8008707897835295E-2</v>
      </c>
      <c r="AAI75" s="484">
        <f t="shared" ca="1" si="189"/>
        <v>9.8955202424813982E-2</v>
      </c>
      <c r="AAJ75" s="484">
        <f t="shared" ca="1" si="112"/>
        <v>-5.2025335368730337E-2</v>
      </c>
      <c r="AAK75" s="484">
        <f t="shared" ca="1" si="112"/>
        <v>-3.3183772310049216E-2</v>
      </c>
      <c r="AAL75" s="484">
        <f t="shared" ca="1" si="112"/>
        <v>-1.741238539122681E-2</v>
      </c>
      <c r="AAM75" s="484">
        <f t="shared" ca="1" si="192"/>
        <v>-2.189532836791554E-2</v>
      </c>
      <c r="AAN75" s="484">
        <f t="shared" ca="1" si="192"/>
        <v>-6.1359063816095079E-2</v>
      </c>
      <c r="AAO75" s="484">
        <f t="shared" ca="1" si="192"/>
        <v>-8.7757427120618361E-3</v>
      </c>
      <c r="AAP75" s="484">
        <f t="shared" ca="1" si="192"/>
        <v>2.8328516958800835E-2</v>
      </c>
      <c r="AAQ75" s="484">
        <f t="shared" ca="1" si="192"/>
        <v>7.2202153341576855E-2</v>
      </c>
      <c r="AAR75" s="484">
        <f t="shared" ca="1" si="192"/>
        <v>1.612649398533611E-2</v>
      </c>
      <c r="AAS75" s="484">
        <f t="shared" ca="1" si="192"/>
        <v>2.5193481555402932E-2</v>
      </c>
      <c r="AAT75" s="484">
        <f t="shared" ca="1" si="192"/>
        <v>0.1027465411596778</v>
      </c>
      <c r="AAU75" s="484">
        <f t="shared" ca="1" si="192"/>
        <v>0.12363824729832018</v>
      </c>
      <c r="AAV75" s="484">
        <f t="shared" ca="1" si="106"/>
        <v>-3.4108224499601811E-2</v>
      </c>
      <c r="AAW75" s="484">
        <f t="shared" ca="1" si="106"/>
        <v>-1.9355163104492604E-2</v>
      </c>
      <c r="AAX75" s="484">
        <f t="shared" ca="1" si="106"/>
        <v>-5.3086889602002224E-2</v>
      </c>
      <c r="AAY75" s="484">
        <f t="shared" ca="1" si="106"/>
        <v>0.13484625623176977</v>
      </c>
      <c r="AAZ75" s="484">
        <f t="shared" ca="1" si="106"/>
        <v>-0.11856365915979221</v>
      </c>
      <c r="ABA75" s="484">
        <f t="shared" ca="1" si="82"/>
        <v>0.11331661652741069</v>
      </c>
    </row>
    <row r="76" spans="1:729" ht="15" customHeight="1" x14ac:dyDescent="0.35">
      <c r="A76" s="498">
        <v>74</v>
      </c>
      <c r="B76" s="628"/>
      <c r="C76" s="606" t="s">
        <v>4465</v>
      </c>
      <c r="D76" s="629">
        <v>344</v>
      </c>
      <c r="E76" s="750" t="s">
        <v>4466</v>
      </c>
      <c r="F76" s="631" t="s">
        <v>1351</v>
      </c>
      <c r="G76" s="632">
        <v>7496.9880000000003</v>
      </c>
      <c r="H76" s="504">
        <v>381677.88463622448</v>
      </c>
      <c r="I76" s="505">
        <v>50840</v>
      </c>
      <c r="J76" s="633" t="s">
        <v>4467</v>
      </c>
      <c r="K76" s="507">
        <v>2</v>
      </c>
      <c r="L76" s="508" t="s">
        <v>4468</v>
      </c>
      <c r="M76" s="817" t="s">
        <v>1188</v>
      </c>
      <c r="N76" s="818" t="s">
        <v>1188</v>
      </c>
      <c r="O76" s="819" t="s">
        <v>1188</v>
      </c>
      <c r="P76" s="820" t="s">
        <v>1188</v>
      </c>
      <c r="Q76" s="821" t="s">
        <v>1188</v>
      </c>
      <c r="R76" s="818" t="s">
        <v>1188</v>
      </c>
      <c r="S76" s="822" t="s">
        <v>1188</v>
      </c>
      <c r="T76" s="822" t="s">
        <v>1188</v>
      </c>
      <c r="U76" s="822" t="s">
        <v>1188</v>
      </c>
      <c r="V76" s="822" t="s">
        <v>1188</v>
      </c>
      <c r="W76" s="656" t="s">
        <v>4469</v>
      </c>
      <c r="X76" s="516" t="s">
        <v>4470</v>
      </c>
      <c r="Y76" s="517">
        <v>5</v>
      </c>
      <c r="Z76" s="517">
        <v>2</v>
      </c>
      <c r="AA76" s="519" t="s">
        <v>4471</v>
      </c>
      <c r="AB76" s="903">
        <v>2008</v>
      </c>
      <c r="AC76" s="369">
        <v>1</v>
      </c>
      <c r="AD76" s="572" t="s">
        <v>4472</v>
      </c>
      <c r="AE76" s="817">
        <v>1</v>
      </c>
      <c r="AF76" s="751" t="s">
        <v>4473</v>
      </c>
      <c r="AG76" s="578" t="s">
        <v>4474</v>
      </c>
      <c r="AH76" s="647">
        <v>1</v>
      </c>
      <c r="AI76" s="647">
        <v>3</v>
      </c>
      <c r="AJ76" s="647">
        <v>2019</v>
      </c>
      <c r="AK76" s="752" t="s">
        <v>1600</v>
      </c>
      <c r="AL76" s="765" t="s">
        <v>1188</v>
      </c>
      <c r="AM76" s="650">
        <v>1</v>
      </c>
      <c r="AN76" s="647">
        <v>1</v>
      </c>
      <c r="AO76" s="647" t="s">
        <v>1188</v>
      </c>
      <c r="AP76" s="647">
        <v>1</v>
      </c>
      <c r="AQ76" s="647">
        <v>1</v>
      </c>
      <c r="AR76" s="647">
        <v>1</v>
      </c>
      <c r="AS76" s="647">
        <v>1</v>
      </c>
      <c r="AT76" s="647">
        <v>1</v>
      </c>
      <c r="AU76" s="648">
        <v>1</v>
      </c>
      <c r="AV76" s="842" t="s">
        <v>4475</v>
      </c>
      <c r="AW76" s="642" t="s">
        <v>4476</v>
      </c>
      <c r="AX76" s="843">
        <v>2</v>
      </c>
      <c r="AY76" s="844" t="s">
        <v>4477</v>
      </c>
      <c r="AZ76" s="800">
        <v>2</v>
      </c>
      <c r="BA76" s="845" t="s">
        <v>4478</v>
      </c>
      <c r="BB76" s="631" t="s">
        <v>2643</v>
      </c>
      <c r="BC76" s="646" t="s">
        <v>2644</v>
      </c>
      <c r="BD76" s="631" t="s">
        <v>1607</v>
      </c>
      <c r="BE76" s="631" t="s">
        <v>1317</v>
      </c>
      <c r="BF76" s="631">
        <v>3</v>
      </c>
      <c r="BG76" s="631">
        <v>2009</v>
      </c>
      <c r="BH76" s="631" t="s">
        <v>1195</v>
      </c>
      <c r="BI76" s="631">
        <v>1</v>
      </c>
      <c r="BJ76" s="631">
        <v>2</v>
      </c>
      <c r="BK76" s="631" t="s">
        <v>1256</v>
      </c>
      <c r="BL76" s="631" t="s">
        <v>1257</v>
      </c>
      <c r="BM76" s="859" t="s">
        <v>4479</v>
      </c>
      <c r="BN76" s="647">
        <v>2002</v>
      </c>
      <c r="BO76" s="651" t="s">
        <v>1188</v>
      </c>
      <c r="BP76" s="647" t="s">
        <v>1188</v>
      </c>
      <c r="BQ76" s="647">
        <v>0</v>
      </c>
      <c r="BR76" s="647" t="s">
        <v>1188</v>
      </c>
      <c r="BS76" s="647" t="s">
        <v>1188</v>
      </c>
      <c r="BT76" s="647" t="s">
        <v>1188</v>
      </c>
      <c r="BU76" s="647" t="s">
        <v>1188</v>
      </c>
      <c r="BV76" s="648" t="s">
        <v>1188</v>
      </c>
      <c r="BW76" s="846" t="s">
        <v>4480</v>
      </c>
      <c r="BX76" s="650">
        <v>1948</v>
      </c>
      <c r="BY76" s="647" t="s">
        <v>1611</v>
      </c>
      <c r="BZ76" s="651" t="s">
        <v>1612</v>
      </c>
      <c r="CA76" s="647">
        <v>2</v>
      </c>
      <c r="CB76" s="647" t="s">
        <v>1214</v>
      </c>
      <c r="CC76" s="798" t="s">
        <v>4481</v>
      </c>
      <c r="CD76" s="652">
        <v>2001</v>
      </c>
      <c r="CE76" s="647">
        <v>3</v>
      </c>
      <c r="CF76" s="647">
        <v>3</v>
      </c>
      <c r="CG76" s="633" t="s">
        <v>4482</v>
      </c>
      <c r="CH76" s="647">
        <v>1909</v>
      </c>
      <c r="CI76" s="647">
        <v>1987</v>
      </c>
      <c r="CJ76" s="647">
        <v>3</v>
      </c>
      <c r="CK76" s="651" t="s">
        <v>4483</v>
      </c>
      <c r="CL76" s="651" t="s">
        <v>4484</v>
      </c>
      <c r="CM76" s="647">
        <v>2</v>
      </c>
      <c r="CN76" s="647" t="s">
        <v>3062</v>
      </c>
      <c r="CO76" s="798" t="s">
        <v>4485</v>
      </c>
      <c r="CP76" s="647">
        <v>1997</v>
      </c>
      <c r="CQ76" s="647">
        <v>3</v>
      </c>
      <c r="CR76" s="650">
        <v>3</v>
      </c>
      <c r="CS76" s="846" t="s">
        <v>4486</v>
      </c>
      <c r="CT76" s="647">
        <v>2001</v>
      </c>
      <c r="CU76" s="648">
        <v>3</v>
      </c>
      <c r="CV76" s="846" t="s">
        <v>4487</v>
      </c>
      <c r="CW76" s="647">
        <v>2006</v>
      </c>
      <c r="CX76" s="657">
        <v>2</v>
      </c>
      <c r="CY76" s="863" t="s">
        <v>4488</v>
      </c>
      <c r="CZ76" s="647">
        <v>2000</v>
      </c>
      <c r="DA76" s="657">
        <v>3</v>
      </c>
      <c r="DB76" s="723">
        <v>268600</v>
      </c>
      <c r="DC76" s="753">
        <v>3</v>
      </c>
      <c r="DD76" s="659" t="s">
        <v>1493</v>
      </c>
      <c r="DE76" s="648">
        <v>2014</v>
      </c>
      <c r="DF76" s="854" t="s">
        <v>4489</v>
      </c>
      <c r="DG76" s="855" t="s">
        <v>4490</v>
      </c>
      <c r="DH76" s="852">
        <v>1</v>
      </c>
      <c r="DI76" s="856" t="s">
        <v>1262</v>
      </c>
      <c r="DJ76" s="730" t="s">
        <v>4491</v>
      </c>
      <c r="DK76" s="850" t="s">
        <v>1188</v>
      </c>
      <c r="DL76" s="850">
        <v>2</v>
      </c>
      <c r="DM76" s="851">
        <v>2</v>
      </c>
      <c r="DN76" s="790" t="s">
        <v>4492</v>
      </c>
      <c r="DO76" s="791" t="s">
        <v>4493</v>
      </c>
      <c r="DP76" s="663">
        <v>1</v>
      </c>
      <c r="DQ76" s="642" t="s">
        <v>1262</v>
      </c>
      <c r="DR76" s="730" t="s">
        <v>4494</v>
      </c>
      <c r="DS76" s="753">
        <v>2003</v>
      </c>
      <c r="DT76" s="753">
        <v>3</v>
      </c>
      <c r="DU76" s="657">
        <v>2</v>
      </c>
      <c r="DV76" s="651" t="s">
        <v>4495</v>
      </c>
      <c r="DW76" s="730" t="s">
        <v>4496</v>
      </c>
      <c r="DX76" s="647">
        <v>2009</v>
      </c>
      <c r="DY76" s="647">
        <v>3</v>
      </c>
      <c r="DZ76" s="650">
        <v>3</v>
      </c>
      <c r="EA76" s="771" t="s">
        <v>4497</v>
      </c>
      <c r="EB76" s="506" t="s">
        <v>4498</v>
      </c>
      <c r="EC76" s="647">
        <v>2</v>
      </c>
      <c r="ED76" s="668" t="s">
        <v>1214</v>
      </c>
      <c r="EE76" s="647">
        <v>2009</v>
      </c>
      <c r="EF76" s="647">
        <v>3</v>
      </c>
      <c r="EG76" s="650" t="s">
        <v>1220</v>
      </c>
      <c r="EH76" s="648">
        <v>4</v>
      </c>
      <c r="EI76" s="551" t="s">
        <v>4475</v>
      </c>
      <c r="EJ76" s="651" t="s">
        <v>4499</v>
      </c>
      <c r="EK76" s="647" t="s">
        <v>1188</v>
      </c>
      <c r="EL76" s="647" t="s">
        <v>1188</v>
      </c>
      <c r="EM76" s="669" t="s">
        <v>1188</v>
      </c>
      <c r="EN76" s="647" t="s">
        <v>1188</v>
      </c>
      <c r="EO76" s="670" t="s">
        <v>1188</v>
      </c>
      <c r="EP76" s="556">
        <v>0</v>
      </c>
      <c r="EQ76" s="556" t="s">
        <v>1188</v>
      </c>
      <c r="ER76" s="651" t="s">
        <v>1188</v>
      </c>
      <c r="ES76" s="556" t="s">
        <v>1188</v>
      </c>
      <c r="ET76" s="556">
        <v>0</v>
      </c>
      <c r="EU76" s="671">
        <v>0</v>
      </c>
      <c r="EV76" s="672"/>
      <c r="EW76" s="673"/>
      <c r="EX76" s="674"/>
      <c r="EY76" s="631" t="s">
        <v>2586</v>
      </c>
      <c r="EZ76" s="631" t="s">
        <v>1188</v>
      </c>
      <c r="FA76" s="675"/>
      <c r="FB76" s="648">
        <v>0</v>
      </c>
      <c r="FC76" s="676"/>
      <c r="FD76" s="647"/>
      <c r="FE76" s="648" t="s">
        <v>1013</v>
      </c>
      <c r="FF76" s="652" t="s">
        <v>1379</v>
      </c>
      <c r="FG76" s="563" t="s">
        <v>1282</v>
      </c>
      <c r="FH76" s="631" t="str">
        <f t="shared" si="119"/>
        <v>A</v>
      </c>
      <c r="FI76" s="677">
        <f t="shared" si="120"/>
        <v>3.2666666666666671</v>
      </c>
      <c r="FJ76" s="678">
        <f t="shared" si="121"/>
        <v>2.8000000000000003</v>
      </c>
      <c r="FK76" s="679">
        <f t="shared" si="122"/>
        <v>4</v>
      </c>
      <c r="FL76" s="680">
        <f t="shared" si="123"/>
        <v>3</v>
      </c>
      <c r="FM76" s="681">
        <v>2</v>
      </c>
      <c r="FN76" s="430">
        <v>2013</v>
      </c>
      <c r="FO76" s="686" t="s">
        <v>4470</v>
      </c>
      <c r="FP76" s="798" t="s">
        <v>4500</v>
      </c>
      <c r="FQ76" s="430">
        <v>2</v>
      </c>
      <c r="FR76" s="682" t="s">
        <v>1285</v>
      </c>
      <c r="FS76" s="369">
        <v>2</v>
      </c>
      <c r="FT76" s="574">
        <v>2019</v>
      </c>
      <c r="FU76" s="521" t="s">
        <v>4500</v>
      </c>
      <c r="FV76" s="369">
        <v>2</v>
      </c>
      <c r="FW76" s="574">
        <v>2019</v>
      </c>
      <c r="FX76" s="521" t="s">
        <v>4501</v>
      </c>
      <c r="FY76" s="369">
        <v>2</v>
      </c>
      <c r="FZ76" s="430">
        <v>2013</v>
      </c>
      <c r="GA76" s="686" t="s">
        <v>1706</v>
      </c>
      <c r="GB76" s="573" t="s">
        <v>4502</v>
      </c>
      <c r="GC76" s="369">
        <v>3</v>
      </c>
      <c r="GD76" s="430">
        <v>2013</v>
      </c>
      <c r="GE76" s="686" t="s">
        <v>4503</v>
      </c>
      <c r="GF76" s="573" t="s">
        <v>4504</v>
      </c>
      <c r="GG76" s="369">
        <v>2</v>
      </c>
      <c r="GH76" s="430">
        <v>2020</v>
      </c>
      <c r="GI76" s="686" t="s">
        <v>4505</v>
      </c>
      <c r="GJ76" s="573" t="s">
        <v>4506</v>
      </c>
      <c r="GK76" s="369">
        <v>2</v>
      </c>
      <c r="GL76" s="430">
        <v>2000</v>
      </c>
      <c r="GM76" s="686" t="s">
        <v>4507</v>
      </c>
      <c r="GN76" s="573" t="s">
        <v>4508</v>
      </c>
      <c r="GO76" s="676">
        <v>1</v>
      </c>
      <c r="GP76" s="730" t="s">
        <v>4509</v>
      </c>
      <c r="GQ76" s="647">
        <v>0</v>
      </c>
      <c r="GR76" s="647">
        <v>0</v>
      </c>
      <c r="GS76" s="647">
        <v>0</v>
      </c>
      <c r="GT76" s="648">
        <v>0</v>
      </c>
      <c r="GU76" s="770">
        <v>1</v>
      </c>
      <c r="GV76" s="730" t="s">
        <v>4509</v>
      </c>
      <c r="GW76" s="647">
        <v>0</v>
      </c>
      <c r="GX76" s="648">
        <v>0</v>
      </c>
      <c r="GY76" s="650">
        <v>0</v>
      </c>
      <c r="GZ76" s="582" t="s">
        <v>1188</v>
      </c>
      <c r="HA76" s="583" t="s">
        <v>1459</v>
      </c>
      <c r="HB76" s="584">
        <v>2</v>
      </c>
      <c r="HC76" s="585">
        <v>2</v>
      </c>
      <c r="HD76" s="586" t="s">
        <v>4510</v>
      </c>
      <c r="HE76" s="718" t="s">
        <v>4511</v>
      </c>
      <c r="HF76" s="587">
        <v>1995</v>
      </c>
      <c r="HG76" s="587">
        <v>1995</v>
      </c>
      <c r="HH76" s="588">
        <v>2</v>
      </c>
      <c r="HI76" s="586" t="s">
        <v>4512</v>
      </c>
      <c r="HJ76" s="718" t="s">
        <v>4513</v>
      </c>
      <c r="HK76" s="691">
        <v>1996</v>
      </c>
      <c r="HL76" s="692">
        <v>0</v>
      </c>
      <c r="HM76" s="693" t="s">
        <v>1188</v>
      </c>
      <c r="HN76" s="592" t="s">
        <v>1188</v>
      </c>
      <c r="HO76" s="681" t="s">
        <v>1188</v>
      </c>
      <c r="HP76" s="574" t="s">
        <v>1188</v>
      </c>
      <c r="HQ76" s="472" t="str">
        <f t="shared" si="124"/>
        <v>-</v>
      </c>
      <c r="HR76" s="593" t="s">
        <v>1188</v>
      </c>
      <c r="HS76" s="574" t="s">
        <v>1188</v>
      </c>
      <c r="HT76" s="574" t="s">
        <v>1188</v>
      </c>
      <c r="HU76" s="574" t="s">
        <v>1188</v>
      </c>
      <c r="HV76" s="574" t="s">
        <v>1188</v>
      </c>
      <c r="HW76" s="574" t="s">
        <v>1188</v>
      </c>
      <c r="HX76" s="574" t="s">
        <v>1188</v>
      </c>
      <c r="HY76" s="574" t="s">
        <v>1188</v>
      </c>
      <c r="HZ76" s="574" t="s">
        <v>1188</v>
      </c>
      <c r="IA76" s="574" t="s">
        <v>1188</v>
      </c>
      <c r="IB76" s="574" t="s">
        <v>1188</v>
      </c>
      <c r="IC76" s="574" t="s">
        <v>1188</v>
      </c>
      <c r="ID76" s="681" t="s">
        <v>1188</v>
      </c>
      <c r="IE76" s="369" t="s">
        <v>1188</v>
      </c>
      <c r="IF76" s="574" t="s">
        <v>1188</v>
      </c>
      <c r="IG76" s="472" t="str">
        <f t="shared" si="125"/>
        <v>-</v>
      </c>
      <c r="IH76" s="609">
        <v>0.76344430767932314</v>
      </c>
      <c r="II76" s="694">
        <v>0.73484314823570807</v>
      </c>
      <c r="IJ76" s="695">
        <v>0.72388061899735112</v>
      </c>
      <c r="IK76" s="696">
        <v>0.74309391492467392</v>
      </c>
      <c r="IL76" s="696">
        <v>0.64172751399728833</v>
      </c>
      <c r="IM76" s="697">
        <v>0.83067054502351856</v>
      </c>
      <c r="IN76" s="599">
        <v>2</v>
      </c>
      <c r="IO76" s="600">
        <v>5</v>
      </c>
      <c r="IP76" s="601">
        <v>3</v>
      </c>
      <c r="IQ76" s="600">
        <v>16</v>
      </c>
      <c r="IR76" s="587">
        <v>39</v>
      </c>
      <c r="IS76" s="601">
        <v>55</v>
      </c>
      <c r="IT76" s="599" t="s">
        <v>1188</v>
      </c>
      <c r="IU76" s="600" t="s">
        <v>1188</v>
      </c>
      <c r="IV76" s="587" t="s">
        <v>1188</v>
      </c>
      <c r="IW76" s="601" t="s">
        <v>1188</v>
      </c>
      <c r="IX76" s="602" t="s">
        <v>1188</v>
      </c>
      <c r="IY76" s="681">
        <v>0</v>
      </c>
      <c r="IZ76" s="719" t="s">
        <v>1188</v>
      </c>
      <c r="JA76" s="681">
        <v>2</v>
      </c>
      <c r="JB76" s="603" t="s">
        <v>4514</v>
      </c>
      <c r="JC76" s="681">
        <v>1</v>
      </c>
      <c r="JD76" s="430" t="s">
        <v>2327</v>
      </c>
      <c r="JE76" s="686" t="s">
        <v>4515</v>
      </c>
      <c r="JF76" s="557" t="s">
        <v>4516</v>
      </c>
      <c r="JG76" s="592">
        <v>2020</v>
      </c>
      <c r="JH76" s="681">
        <v>2</v>
      </c>
      <c r="JI76" s="430">
        <v>3</v>
      </c>
      <c r="JJ76" s="686" t="s">
        <v>4517</v>
      </c>
      <c r="JK76" s="519" t="s">
        <v>4471</v>
      </c>
      <c r="JL76" s="903">
        <v>2008</v>
      </c>
      <c r="JM76" s="681">
        <v>1</v>
      </c>
      <c r="JN76" s="430">
        <v>2</v>
      </c>
      <c r="JO76" s="430">
        <v>1</v>
      </c>
      <c r="JP76" s="686" t="s">
        <v>4518</v>
      </c>
      <c r="JQ76" s="557" t="s">
        <v>4519</v>
      </c>
      <c r="JR76" s="592">
        <v>2018</v>
      </c>
      <c r="JS76" s="681">
        <v>2</v>
      </c>
      <c r="JT76" s="430">
        <v>3</v>
      </c>
      <c r="JU76" s="686" t="s">
        <v>4520</v>
      </c>
      <c r="JV76" s="557" t="s">
        <v>4521</v>
      </c>
      <c r="JW76" s="648">
        <v>2015</v>
      </c>
      <c r="JX76" s="606">
        <v>2</v>
      </c>
      <c r="JY76" s="750" t="s">
        <v>4522</v>
      </c>
      <c r="JZ76" s="606">
        <v>2003</v>
      </c>
      <c r="KA76" s="606">
        <f t="shared" si="126"/>
        <v>3</v>
      </c>
      <c r="KB76" s="606">
        <v>1</v>
      </c>
      <c r="KC76" s="606">
        <v>2</v>
      </c>
      <c r="KD76" s="606"/>
      <c r="KE76" s="606"/>
      <c r="KF76" s="606">
        <f t="shared" si="127"/>
        <v>0</v>
      </c>
      <c r="KG76" s="606"/>
      <c r="KH76" s="606"/>
      <c r="KI76" s="606"/>
      <c r="KJ76" s="606"/>
      <c r="KK76" s="606">
        <v>1</v>
      </c>
      <c r="KL76" s="606">
        <v>1</v>
      </c>
      <c r="KM76" s="608">
        <f t="shared" si="128"/>
        <v>0.84821937084197996</v>
      </c>
      <c r="KN76" s="609">
        <v>1.7410968542098999</v>
      </c>
      <c r="KO76" s="609">
        <v>96.153846740722656</v>
      </c>
      <c r="KP76" s="610">
        <v>7</v>
      </c>
      <c r="KQ76" s="608">
        <f t="shared" si="129"/>
        <v>0.83448829650878908</v>
      </c>
      <c r="KR76" s="609">
        <v>1.6724414825439453</v>
      </c>
      <c r="KS76" s="609">
        <v>92.307693481445313</v>
      </c>
      <c r="KT76" s="610">
        <v>9</v>
      </c>
      <c r="KU76" s="610">
        <v>76</v>
      </c>
      <c r="KV76" s="563" t="s">
        <v>1538</v>
      </c>
      <c r="KW76" s="606" t="s">
        <v>4465</v>
      </c>
      <c r="KX76" s="700" t="str">
        <f t="shared" ca="1" si="130"/>
        <v>A</v>
      </c>
      <c r="KY76" s="701">
        <f t="shared" ca="1" si="131"/>
        <v>0.81701189106252392</v>
      </c>
      <c r="KZ76" s="920">
        <f ca="1">SUM(LD76:LR76)/(KZ$209-$LQ$206)</f>
        <v>0.74683544303797467</v>
      </c>
      <c r="LA76" s="921">
        <f ca="1">SUM(LS76:LX76)/(LA$209-LS$206)</f>
        <v>1</v>
      </c>
      <c r="LB76" s="921">
        <f ca="1">SUM(LY76:MJ76)/(LB$209-$LY$206)</f>
        <v>0.66666666666666663</v>
      </c>
      <c r="LC76" s="922">
        <f ca="1">SUM(MK76:MY76)/(LC$209-$MV$206)</f>
        <v>0.8545454545454545</v>
      </c>
      <c r="LD76" s="696" cm="1">
        <f t="array" aca="1" ref="LD76" ca="1">INDIRECT(LD$203&amp;ROW())*LD$205</f>
        <v>8</v>
      </c>
      <c r="LE76" s="696" cm="1">
        <f t="array" aca="1" ref="LE76" ca="1">INDIRECT(LE$203&amp;ROW())*LE$205</f>
        <v>12</v>
      </c>
      <c r="LF76" s="696" cm="1">
        <f t="array" aca="1" ref="LF76" ca="1">INDIRECT(LF$203&amp;ROW())*LF$205</f>
        <v>8</v>
      </c>
      <c r="LG76" s="696" cm="1">
        <f t="array" aca="1" ref="LG76" ca="1">INDIRECT(LG$203&amp;ROW())*LG$205</f>
        <v>3</v>
      </c>
      <c r="LH76" s="696" cm="1">
        <f t="array" aca="1" ref="LH76" ca="1">INDIRECT(LH$203&amp;ROW())*LH$205</f>
        <v>0</v>
      </c>
      <c r="LI76" s="696" cm="1">
        <f t="array" aca="1" ref="LI76" ca="1">INDIRECT(LI$203&amp;ROW())*LI$205</f>
        <v>3</v>
      </c>
      <c r="LJ76" s="696" cm="1">
        <f t="array" aca="1" ref="LJ76" ca="1">INDIRECT(LJ$203&amp;ROW())*LJ$205</f>
        <v>3</v>
      </c>
      <c r="LK76" s="696" cm="1">
        <f t="array" aca="1" ref="LK76" ca="1">INDIRECT(LK$203&amp;ROW())*LK$205</f>
        <v>2</v>
      </c>
      <c r="LL76" s="696" cm="1">
        <f t="array" aca="1" ref="LL76" ca="1">INDIRECT(LL$203&amp;ROW())*LL$205</f>
        <v>3</v>
      </c>
      <c r="LM76" s="696" cm="1">
        <f t="array" aca="1" ref="LM76" ca="1">INDIRECT(LM$203&amp;ROW())*LM$205</f>
        <v>6</v>
      </c>
      <c r="LN76" s="696" cm="1">
        <f t="array" aca="1" ref="LN76" ca="1">INDIRECT(LN$203&amp;ROW())*LN$205</f>
        <v>3</v>
      </c>
      <c r="LO76" s="696" cm="1">
        <f t="array" aca="1" ref="LO76" ca="1">INDIRECT(LO$203&amp;ROW())*LO$205</f>
        <v>0</v>
      </c>
      <c r="LP76" s="696" cm="1">
        <f t="array" aca="1" ref="LP76" ca="1">INDIRECT(LP$203&amp;ROW())*LP$205</f>
        <v>4</v>
      </c>
      <c r="LQ76" s="923" cm="1">
        <f t="array" aca="1" ref="LQ76" ca="1">IF(INDIRECT(LQ$203&amp;ROW())="-",0,INDIRECT(LQ$203&amp;ROW())*LQ$205)</f>
        <v>0</v>
      </c>
      <c r="LR76" s="696" cm="1">
        <f t="array" aca="1" ref="LR76" ca="1">INDIRECT(LR$203&amp;ROW())*LR$205</f>
        <v>4</v>
      </c>
      <c r="LS76" s="923" cm="1">
        <f t="array" aca="1" ref="LS76" ca="1">IF(INDIRECT(LS$203&amp;ROW())="-",0,INDIRECT(LS$203&amp;ROW())*LS$205)</f>
        <v>0</v>
      </c>
      <c r="LT76" s="696" cm="1">
        <f t="array" aca="1" ref="LT76" ca="1">INDIRECT(LT$203&amp;ROW())*LT$205</f>
        <v>4</v>
      </c>
      <c r="LU76" s="696" cm="1">
        <f t="array" aca="1" ref="LU76" ca="1">INDIRECT(LU$203&amp;ROW())*LU$205</f>
        <v>3</v>
      </c>
      <c r="LV76" s="696" cm="1">
        <f t="array" aca="1" ref="LV76" ca="1">INDIRECT(LV$203&amp;ROW())*LV$205</f>
        <v>3</v>
      </c>
      <c r="LW76" s="696" cm="1">
        <f t="array" aca="1" ref="LW76" ca="1">INDIRECT(LW$203&amp;ROW())*LW$205</f>
        <v>2</v>
      </c>
      <c r="LX76" s="696" cm="1">
        <f t="array" aca="1" ref="LX76" ca="1">INDIRECT(LX$203&amp;ROW())*LX$205</f>
        <v>3</v>
      </c>
      <c r="LY76" s="923" cm="1">
        <f t="array" aca="1" ref="LY76" ca="1">IF(INDIRECT(LY$203&amp;ROW())="-",0,INDIRECT(LY$203&amp;ROW())*LY$205)</f>
        <v>0</v>
      </c>
      <c r="LZ76" s="696" cm="1">
        <f t="array" aca="1" ref="LZ76" ca="1">INDIRECT(LZ$203&amp;ROW())*LZ$205</f>
        <v>0</v>
      </c>
      <c r="MA76" s="696" cm="1">
        <f t="array" aca="1" ref="MA76" ca="1">INDIRECT(MA$203&amp;ROW())*MA$205</f>
        <v>4</v>
      </c>
      <c r="MB76" s="696" cm="1">
        <f t="array" aca="1" ref="MB76" ca="1">INDIRECT(MB$203&amp;ROW())*MB$205</f>
        <v>4</v>
      </c>
      <c r="MC76" s="696" cm="1">
        <f t="array" aca="1" ref="MC76" ca="1">IF($MB76=0,0,INDIRECT(MC$203&amp;ROW())*MC$205)</f>
        <v>0</v>
      </c>
      <c r="MD76" s="696" cm="1">
        <f t="array" aca="1" ref="MD76" ca="1">IF($MB76=0,0,INDIRECT(MD$203&amp;ROW())*MD$205)</f>
        <v>0</v>
      </c>
      <c r="ME76" s="696" cm="1">
        <f t="array" aca="1" ref="ME76" ca="1">IF($MB76=0,0,INDIRECT(ME$203&amp;ROW())*ME$205)</f>
        <v>0</v>
      </c>
      <c r="MF76" s="696" cm="1">
        <f t="array" aca="1" ref="MF76" ca="1">IF($MB76=0,0,INDIRECT(MF$203&amp;ROW())*MF$205)</f>
        <v>0</v>
      </c>
      <c r="MG76" s="696" cm="1">
        <f t="array" aca="1" ref="MG76" ca="1">INDIRECT(MG$203&amp;ROW())*MG$205</f>
        <v>4</v>
      </c>
      <c r="MH76" s="696" cm="1">
        <f t="array" aca="1" ref="MH76" ca="1">IF($MG76=0,0,INDIRECT(MH$203&amp;ROW())*MH$205)</f>
        <v>0</v>
      </c>
      <c r="MI76" s="696" cm="1">
        <f t="array" aca="1" ref="MI76" ca="1">IF($MG76=0,0,INDIRECT(MI$203&amp;ROW())*MI$205)</f>
        <v>0</v>
      </c>
      <c r="MJ76" s="696" cm="1">
        <f t="array" aca="1" ref="MJ76" ca="1">INDIRECT(MJ$203&amp;ROW())*MJ$205</f>
        <v>0</v>
      </c>
      <c r="MK76" s="696" cm="1">
        <f t="array" aca="1" ref="MK76" ca="1">INDIRECT(MK$203&amp;ROW())*MK$205</f>
        <v>4</v>
      </c>
      <c r="ML76" s="696" cm="1">
        <f t="array" aca="1" ref="ML76" ca="1">INDIRECT(ML$203&amp;ROW())*ML$205</f>
        <v>6</v>
      </c>
      <c r="MM76" s="696" cm="1">
        <f t="array" aca="1" ref="MM76" ca="1">INDIRECT(MM$203&amp;ROW())*MM$205</f>
        <v>4</v>
      </c>
      <c r="MN76" s="696" cm="1">
        <f t="array" aca="1" ref="MN76" ca="1">INDIRECT(MN$203&amp;ROW())*MN$205</f>
        <v>4</v>
      </c>
      <c r="MO76" s="696" cm="1">
        <f t="array" aca="1" ref="MO76" ca="1">INDIRECT(MO$203&amp;ROW())*MO$205</f>
        <v>0</v>
      </c>
      <c r="MP76" s="696" cm="1">
        <f t="array" aca="1" ref="MP76" ca="1">INDIRECT(MP$203&amp;ROW())*MP$205</f>
        <v>2</v>
      </c>
      <c r="MQ76" s="696" cm="1">
        <f t="array" aca="1" ref="MQ76" ca="1">INDIRECT(MQ$203&amp;ROW())*MQ$205</f>
        <v>2</v>
      </c>
      <c r="MR76" s="696" cm="1">
        <f t="array" aca="1" ref="MR76" ca="1">INDIRECT(MR$203&amp;ROW())*MR$205</f>
        <v>2</v>
      </c>
      <c r="MS76" s="696" cm="1">
        <f t="array" aca="1" ref="MS76" ca="1">INDIRECT(MS$203&amp;ROW())*MS$205</f>
        <v>2</v>
      </c>
      <c r="MT76" s="696" cm="1">
        <f t="array" aca="1" ref="MT76" ca="1">INDIRECT(MT$203&amp;ROW())*MT$205</f>
        <v>3</v>
      </c>
      <c r="MU76" s="696" cm="1">
        <f t="array" aca="1" ref="MU76" ca="1">INDIRECT(MU$203&amp;ROW())*MU$205</f>
        <v>2</v>
      </c>
      <c r="MV76" s="923" cm="1">
        <f t="array" aca="1" ref="MV76" ca="1">IF(INDIRECT(MV$203&amp;ROW())="-",0,INDIRECT(MV$203&amp;ROW())*MV$205)</f>
        <v>0</v>
      </c>
      <c r="MW76" s="696" cm="1">
        <f t="array" aca="1" ref="MW76" ca="1">INDIRECT(MW$203&amp;ROW())*MW$205</f>
        <v>4</v>
      </c>
      <c r="MX76" s="696" cm="1">
        <f t="array" aca="1" ref="MX76" ca="1">INDIRECT(MX$203&amp;ROW())*MX$205</f>
        <v>4</v>
      </c>
      <c r="MY76" s="696" cm="1">
        <f t="array" aca="1" ref="MY76" ca="1">INDIRECT(MY$203&amp;ROW())*MY$205</f>
        <v>8</v>
      </c>
      <c r="NA76" s="701">
        <f t="shared" si="133"/>
        <v>0.75</v>
      </c>
      <c r="NB76" s="617">
        <f t="shared" si="134"/>
        <v>1</v>
      </c>
      <c r="NC76" s="695">
        <f t="shared" si="135"/>
        <v>0.33333333333333331</v>
      </c>
      <c r="ND76" s="697">
        <f t="shared" si="136"/>
        <v>0.84615384615384615</v>
      </c>
      <c r="NE76" s="694">
        <f t="shared" si="137"/>
        <v>0.73237179487179493</v>
      </c>
      <c r="NF76" s="682" t="str">
        <f t="shared" si="138"/>
        <v>B</v>
      </c>
      <c r="NH76" s="606" t="s">
        <v>4465</v>
      </c>
      <c r="NI76" s="563" t="s">
        <v>1188</v>
      </c>
      <c r="NJ76" s="563" t="str">
        <f t="shared" si="140"/>
        <v>B</v>
      </c>
      <c r="NK76" s="563" t="str">
        <f t="shared" ca="1" si="141"/>
        <v>A</v>
      </c>
      <c r="NL76" s="563" t="str">
        <f t="shared" ca="1" si="142"/>
        <v>B</v>
      </c>
      <c r="NM76" s="563" t="str">
        <f t="shared" ca="1" si="143"/>
        <v>B</v>
      </c>
      <c r="NN76" s="563" t="str">
        <f t="shared" ca="1" si="163"/>
        <v>B</v>
      </c>
      <c r="NO76" s="563" t="str">
        <f t="shared" ca="1" si="164"/>
        <v>B</v>
      </c>
      <c r="NP76" s="606" t="str">
        <f t="shared" si="144"/>
        <v>Yes</v>
      </c>
      <c r="NQ76" s="682" t="str">
        <f t="shared" si="145"/>
        <v>Yes</v>
      </c>
      <c r="NR76" s="682" t="e">
        <f>IF(OR(AND(NI76="A",OR(NJ76="C",NJ76="D")),AND(NI76="A",OR(#REF!="C",#REF!="D")),AND(NI76="B",OR(NJ76="D",#REF!="D")),AND(OR(NI76="C",NI76="D"),OR(NJ76="A",NJ76="B")),AND(OR(NI76="C",NI76="D"),OR(#REF!="A",#REF!="B")),AND(OR(NJ76="A",#REF!="A",NJ76="B",#REF!="B"),OR(NP76="-",NQ76="-")),AND(OR(NJ76="C",#REF!="C",NJ76="D",#REF!="D"),NP76="Yes")),"Yes","-")</f>
        <v>#REF!</v>
      </c>
      <c r="NS76" s="607"/>
      <c r="NT76" s="619" t="str">
        <f t="shared" si="146"/>
        <v>-</v>
      </c>
      <c r="NU76" s="619">
        <f t="shared" si="147"/>
        <v>0.73237179487179493</v>
      </c>
      <c r="NV76" s="619">
        <f t="shared" ca="1" si="148"/>
        <v>0.81701189106252392</v>
      </c>
      <c r="NW76" s="619">
        <f t="shared" ca="1" si="165"/>
        <v>0.698326004658401</v>
      </c>
      <c r="NX76" s="619">
        <f t="shared" ca="1" si="166"/>
        <v>0.70080427118060751</v>
      </c>
      <c r="NY76" s="620">
        <f t="shared" ca="1" si="167"/>
        <v>0.71455375955591816</v>
      </c>
      <c r="NZ76" s="620">
        <f t="shared" ca="1" si="168"/>
        <v>0.72200181126523311</v>
      </c>
      <c r="OA76" s="705" t="s">
        <v>1188</v>
      </c>
      <c r="OB76" s="706" t="s">
        <v>1188</v>
      </c>
      <c r="OC76" s="494"/>
      <c r="OE76" s="606" t="s">
        <v>4465</v>
      </c>
      <c r="OF76" s="700" t="str">
        <f t="shared" ca="1" si="149"/>
        <v>B</v>
      </c>
      <c r="OG76" s="701">
        <f t="shared" ca="1" si="169"/>
        <v>0.698326004658401</v>
      </c>
      <c r="OH76" s="705">
        <f t="shared" ca="1" si="150"/>
        <v>0.71985249457700651</v>
      </c>
      <c r="OI76" s="696">
        <f t="shared" ca="1" si="151"/>
        <v>0.91132747804266012</v>
      </c>
      <c r="OJ76" s="696">
        <f t="shared" ca="1" si="152"/>
        <v>0.33680620386621357</v>
      </c>
      <c r="OK76" s="697">
        <f t="shared" ca="1" si="153"/>
        <v>0.82531784214772375</v>
      </c>
      <c r="OL76" s="696" cm="1">
        <f t="array" aca="1" ref="OL76" ca="1">INDIRECT(OL$203&amp;ROW())*OL$205</f>
        <v>1.4956</v>
      </c>
      <c r="OM76" s="696" cm="1">
        <f t="array" aca="1" ref="OM76" ca="1">INDIRECT(OM$203&amp;ROW())*OM$205</f>
        <v>1.8092999999999999</v>
      </c>
      <c r="ON76" s="696" cm="1">
        <f t="array" aca="1" ref="ON76" ca="1">INDIRECT(ON$203&amp;ROW())*ON$205</f>
        <v>1.4561999999999999</v>
      </c>
      <c r="OO76" s="696" cm="1">
        <f t="array" aca="1" ref="OO76" ca="1">INDIRECT(OO$203&amp;ROW())*OO$205</f>
        <v>1.0790999999999999</v>
      </c>
      <c r="OP76" s="696" cm="1">
        <f t="array" aca="1" ref="OP76" ca="1">INDIRECT(OP$203&amp;ROW())*OP$205</f>
        <v>0</v>
      </c>
      <c r="OQ76" s="696" cm="1">
        <f t="array" aca="1" ref="OQ76" ca="1">INDIRECT(OQ$203&amp;ROW())*OQ$205</f>
        <v>1.5849</v>
      </c>
      <c r="OR76" s="696" cm="1">
        <f t="array" aca="1" ref="OR76" ca="1">INDIRECT(OR$203&amp;ROW())*OR$205</f>
        <v>1.4141999999999999</v>
      </c>
      <c r="OS76" s="696" cm="1">
        <f t="array" aca="1" ref="OS76" ca="1">INDIRECT(OS$203&amp;ROW())*OS$205</f>
        <v>1.0258</v>
      </c>
      <c r="OT76" s="696" cm="1">
        <f t="array" aca="1" ref="OT76" ca="1">INDIRECT(OT$203&amp;ROW())*OT$205</f>
        <v>1.4727000000000001</v>
      </c>
      <c r="OU76" s="696" cm="1">
        <f t="array" aca="1" ref="OU76" ca="1">INDIRECT(OU$203&amp;ROW())*OU$205</f>
        <v>1.9304999999999999</v>
      </c>
      <c r="OV76" s="696" cm="1">
        <f t="array" aca="1" ref="OV76" ca="1">INDIRECT(OV$203&amp;ROW())*OV$205</f>
        <v>1.2161999999999999</v>
      </c>
      <c r="OW76" s="696" cm="1">
        <f t="array" aca="1" ref="OW76" ca="1">INDIRECT(OW$203&amp;ROW())*OW$205</f>
        <v>0</v>
      </c>
      <c r="OX76" s="696" cm="1">
        <f t="array" aca="1" ref="OX76" ca="1">INDIRECT(OX$203&amp;ROW())*OX$205</f>
        <v>1.3977999999999999</v>
      </c>
      <c r="OY76" s="696" t="s">
        <v>1188</v>
      </c>
      <c r="OZ76" s="696" cm="1">
        <f t="array" aca="1" ref="OZ76" ca="1">INDIRECT(OZ$203&amp;ROW())*OZ$205</f>
        <v>0.71030000000000004</v>
      </c>
      <c r="PA76" s="696" t="s">
        <v>1188</v>
      </c>
      <c r="PB76" s="705" cm="1">
        <f t="array" aca="1" ref="PB76" ca="1">INDIRECT(PB$203&amp;ROW())*PB$205</f>
        <v>1.5084</v>
      </c>
      <c r="PC76" s="696" cm="1">
        <f t="array" aca="1" ref="PC76" ca="1">INDIRECT(PC$203&amp;ROW())*PC$205</f>
        <v>2.0918999999999999</v>
      </c>
      <c r="PD76" s="696" cm="1">
        <f t="array" aca="1" ref="PD76" ca="1">INDIRECT(PD$203&amp;ROW())*PD$205</f>
        <v>2.2025999999999999</v>
      </c>
      <c r="PE76" s="696" cm="1">
        <f t="array" aca="1" ref="PE76" ca="1">INDIRECT(PE$203&amp;ROW())*PE$205</f>
        <v>1.28</v>
      </c>
      <c r="PF76" s="696" cm="1">
        <f t="array" aca="1" ref="PF76" ca="1">INDIRECT(PF$203&amp;ROW())*PF$205</f>
        <v>1.9962</v>
      </c>
      <c r="PG76" s="696" t="s">
        <v>1188</v>
      </c>
      <c r="PH76" s="696" cm="1">
        <f t="array" aca="1" ref="PH76" ca="1">INDIRECT(PH$203&amp;ROW())*PH$205</f>
        <v>0</v>
      </c>
      <c r="PI76" s="696" cm="1">
        <f t="array" aca="1" ref="PI76" ca="1">INDIRECT(PI$203&amp;ROW())*PI$205</f>
        <v>1.2145999999999999</v>
      </c>
      <c r="PJ76" s="696" cm="1">
        <f t="array" aca="1" ref="PJ76" ca="1">INDIRECT(PJ$203&amp;ROW())*PJ$205</f>
        <v>0.75980000000000003</v>
      </c>
      <c r="PK76" s="696" cm="1">
        <f t="array" aca="1" ref="PK76" ca="1">IF($PJ76=0,0,INDIRECT(PK$203&amp;ROW())*PK$205)</f>
        <v>0</v>
      </c>
      <c r="PL76" s="696" cm="1">
        <f t="array" aca="1" ref="PL76" ca="1">IF($MPE76=0,0,INDIRECT(PL$203&amp;ROW())*PL$205)</f>
        <v>0</v>
      </c>
      <c r="PM76" s="696" cm="1">
        <f t="array" aca="1" ref="PM76" ca="1">IF($MPE76=0,0,INDIRECT(PM$203&amp;ROW())*PM$205)</f>
        <v>0</v>
      </c>
      <c r="PN76" s="696" cm="1">
        <f t="array" aca="1" ref="PN76" ca="1">IF($PJ76=0,0,INDIRECT(PN$203&amp;ROW())*PN$205)</f>
        <v>0</v>
      </c>
      <c r="PO76" s="696" cm="1">
        <f t="array" aca="1" ref="PO76" ca="1">INDIRECT(PO$203&amp;ROW())*PO$205</f>
        <v>0.73140000000000005</v>
      </c>
      <c r="PP76" s="696" cm="1">
        <f t="array" aca="1" ref="PP76" ca="1">IF($PO76=0,0,INDIRECT(PP$203&amp;ROW())*PP$205)</f>
        <v>0</v>
      </c>
      <c r="PQ76" s="696" cm="1">
        <f t="array" aca="1" ref="PQ76" ca="1">IF($PO76=0,0,INDIRECT(PQ$203&amp;ROW())*PQ$205)</f>
        <v>0</v>
      </c>
      <c r="PR76" s="696" cm="1">
        <f t="array" aca="1" ref="PR76" ca="1">INDIRECT(PR$203&amp;ROW())*PR$205</f>
        <v>0</v>
      </c>
      <c r="PS76" s="696" cm="1">
        <f t="array" aca="1" ref="PS76" ca="1">INDIRECT(PS$203&amp;ROW())*PS$205</f>
        <v>0.7389</v>
      </c>
      <c r="PT76" s="696" cm="1">
        <f t="array" aca="1" ref="PT76" ca="1">INDIRECT(PT$203&amp;ROW())*PT$205</f>
        <v>1.4406000000000001</v>
      </c>
      <c r="PU76" s="696" cm="1">
        <f t="array" aca="1" ref="PU76" ca="1">INDIRECT(PU$203&amp;ROW())*PU$205</f>
        <v>1.1798</v>
      </c>
      <c r="PV76" s="696" cm="1">
        <f t="array" aca="1" ref="PV76" ca="1">INDIRECT(PV$203&amp;ROW())*PV$205</f>
        <v>0.6966</v>
      </c>
      <c r="PW76" s="696" cm="1">
        <f t="array" aca="1" ref="PW76" ca="1">INDIRECT(PW$203&amp;ROW())*PW$205</f>
        <v>0</v>
      </c>
      <c r="PX76" s="696" cm="1">
        <f t="array" aca="1" ref="PX76" ca="1">INDIRECT(PX$203&amp;ROW())*PX$205</f>
        <v>1.1714</v>
      </c>
      <c r="PY76" s="696" cm="1">
        <f t="array" aca="1" ref="PY76" ca="1">INDIRECT(PY$203&amp;ROW())*PY$205</f>
        <v>1.1866000000000001</v>
      </c>
      <c r="PZ76" s="696" cm="1">
        <f t="array" aca="1" ref="PZ76" ca="1">INDIRECT(PZ$203&amp;ROW())*PZ$205</f>
        <v>0.17430000000000001</v>
      </c>
      <c r="QA76" s="696" cm="1">
        <f t="array" aca="1" ref="QA76" ca="1">INDIRECT(QA$203&amp;ROW())*QA$205</f>
        <v>0.31659999999999999</v>
      </c>
      <c r="QB76" s="696" cm="1">
        <f t="array" aca="1" ref="QB76" ca="1">INDIRECT(QB$203&amp;ROW())*QB$205</f>
        <v>2.3948999999999998</v>
      </c>
      <c r="QC76" s="696" cm="1">
        <f t="array" aca="1" ref="QC76" ca="1">INDIRECT(QC$203&amp;ROW())*QC$205</f>
        <v>1.4259999999999999</v>
      </c>
      <c r="QD76" s="696" t="s">
        <v>1188</v>
      </c>
      <c r="QE76" s="696" cm="1">
        <f t="array" aca="1" ref="QE76" ca="1">INDIRECT(QE$203&amp;ROW())*QE$205</f>
        <v>1.0656000000000001</v>
      </c>
      <c r="QF76" s="696" cm="1">
        <f t="array" aca="1" ref="QF76" ca="1">INDIRECT(QF$203&amp;ROW())*QF$205</f>
        <v>0.72440000000000004</v>
      </c>
      <c r="QG76" s="696" cm="1">
        <f t="array" aca="1" ref="QG76" ca="1">INDIRECT(QG$203&amp;ROW())*QG$205</f>
        <v>1.4996</v>
      </c>
      <c r="QI76" s="606" t="s">
        <v>4465</v>
      </c>
      <c r="QJ76" s="700" t="str">
        <f t="shared" ca="1" si="154"/>
        <v>B</v>
      </c>
      <c r="QK76" s="701">
        <f t="shared" ca="1" si="170"/>
        <v>0.70080427118060751</v>
      </c>
      <c r="QL76" s="705">
        <f t="shared" ca="1" si="155"/>
        <v>0.80775645969299881</v>
      </c>
      <c r="QM76" s="696">
        <f t="shared" ca="1" si="156"/>
        <v>0.94088231510327491</v>
      </c>
      <c r="QN76" s="696">
        <f t="shared" ca="1" si="157"/>
        <v>0.21537317875031195</v>
      </c>
      <c r="QO76" s="697">
        <f t="shared" ca="1" si="158"/>
        <v>0.83920513117584461</v>
      </c>
      <c r="QP76" s="696" cm="1">
        <f t="array" aca="1" ref="QP76" ca="1">INDIRECT(QP$203&amp;ROW())*QP$205</f>
        <v>6.6903293490763766E-2</v>
      </c>
      <c r="QQ76" s="696" cm="1">
        <f t="array" aca="1" ref="QQ76" ca="1">INDIRECT(QQ$203&amp;ROW())*QQ$205</f>
        <v>0.38255889885567651</v>
      </c>
      <c r="QR76" s="696" cm="1">
        <f t="array" aca="1" ref="QR76" ca="1">INDIRECT(QR$203&amp;ROW())*QR$205</f>
        <v>0.15089809664795908</v>
      </c>
      <c r="QS76" s="696" cm="1">
        <f t="array" aca="1" ref="QS76" ca="1">INDIRECT(QS$203&amp;ROW())*QS$205</f>
        <v>0.22471360933801068</v>
      </c>
      <c r="QT76" s="696" cm="1">
        <f t="array" aca="1" ref="QT76" ca="1">INDIRECT(QT$203&amp;ROW())*QT$205</f>
        <v>0</v>
      </c>
      <c r="QU76" s="696" cm="1">
        <f t="array" aca="1" ref="QU76" ca="1">INDIRECT(QU$203&amp;ROW())*QU$205</f>
        <v>0.53329206883563263</v>
      </c>
      <c r="QV76" s="696" cm="1">
        <f t="array" aca="1" ref="QV76" ca="1">INDIRECT(QV$203&amp;ROW())*QV$205</f>
        <v>0.24117831443907087</v>
      </c>
      <c r="QW76" s="696" cm="1">
        <f t="array" aca="1" ref="QW76" ca="1">INDIRECT(QW$203&amp;ROW())*QW$205</f>
        <v>0.35399610916221985</v>
      </c>
      <c r="QX76" s="696" cm="1">
        <f t="array" aca="1" ref="QX76" ca="1">INDIRECT(QX$203&amp;ROW())*QX$205</f>
        <v>0.60640894423913805</v>
      </c>
      <c r="QY76" s="696" cm="1">
        <f t="array" aca="1" ref="QY76" ca="1">INDIRECT(QY$203&amp;ROW())*QY$205</f>
        <v>0.13540247513535897</v>
      </c>
      <c r="QZ76" s="696" cm="1">
        <f t="array" aca="1" ref="QZ76" ca="1">INDIRECT(QZ$203&amp;ROW())*QZ$205</f>
        <v>0.27613248380770827</v>
      </c>
      <c r="RA76" s="696" cm="1">
        <f t="array" aca="1" ref="RA76" ca="1">INDIRECT(RA$203&amp;ROW())*RA$205</f>
        <v>0</v>
      </c>
      <c r="RB76" s="696" cm="1">
        <f t="array" aca="1" ref="RB76" ca="1">INDIRECT(RB$203&amp;ROW())*RB$205</f>
        <v>0.11461142513892485</v>
      </c>
      <c r="RC76" s="696" t="s">
        <v>1188</v>
      </c>
      <c r="RD76" s="696" cm="1">
        <f t="array" aca="1" ref="RD76" ca="1">INDIRECT(RD$203&amp;ROW())*RD$205</f>
        <v>3.5721048970443148E-2</v>
      </c>
      <c r="RE76" s="696" t="s">
        <v>1188</v>
      </c>
      <c r="RF76" s="705" cm="1">
        <f t="array" aca="1" ref="RF76" ca="1">INDIRECT(RF$203&amp;ROW())*RF$205</f>
        <v>0.10613798880649605</v>
      </c>
      <c r="RG76" s="696" cm="1">
        <f t="array" aca="1" ref="RG76" ca="1">INDIRECT(RG$203&amp;ROW())*RG$205</f>
        <v>0.41475700362540607</v>
      </c>
      <c r="RH76" s="696" cm="1">
        <f t="array" aca="1" ref="RH76" ca="1">INDIRECT(RH$203&amp;ROW())*RH$205</f>
        <v>8.7581521170816884E-2</v>
      </c>
      <c r="RI76" s="696" cm="1">
        <f t="array" aca="1" ref="RI76" ca="1">INDIRECT(RI$203&amp;ROW())*RI$205</f>
        <v>0.21539378250062202</v>
      </c>
      <c r="RJ76" s="696" cm="1">
        <f t="array" aca="1" ref="RJ76" ca="1">INDIRECT(RJ$203&amp;ROW())*RJ$205</f>
        <v>0.18340085004648693</v>
      </c>
      <c r="RK76" s="696" t="s">
        <v>1188</v>
      </c>
      <c r="RL76" s="696" cm="1">
        <f t="array" aca="1" ref="RL76" ca="1">INDIRECT(RL$203&amp;ROW())*RL$205</f>
        <v>0</v>
      </c>
      <c r="RM76" s="696" cm="1">
        <f t="array" aca="1" ref="RM76" ca="1">INDIRECT(RM$203&amp;ROW())*RM$205</f>
        <v>2.9987460729532761E-2</v>
      </c>
      <c r="RN76" s="696" cm="1">
        <f t="array" aca="1" ref="RN76" ca="1">INDIRECT(RN$203&amp;ROW())*RN$205</f>
        <v>9.3820613050938681E-2</v>
      </c>
      <c r="RO76" s="696" cm="1">
        <f t="array" aca="1" ref="RO76" ca="1">IF($RN76=0,0,INDIRECT(RO$203&amp;ROW())*RO$205)</f>
        <v>0</v>
      </c>
      <c r="RP76" s="696" cm="1">
        <f t="array" aca="1" ref="RP76" ca="1">IF($RN76=0,0,INDIRECT(RP$203&amp;ROW())*RP$205)</f>
        <v>0</v>
      </c>
      <c r="RQ76" s="696" cm="1">
        <f t="array" aca="1" ref="RQ76" ca="1">IF($RN76=0,0,INDIRECT(RQ$203&amp;ROW())*RQ$205)</f>
        <v>0</v>
      </c>
      <c r="RR76" s="696" cm="1">
        <f t="array" aca="1" ref="RR76" ca="1">IF($RN76=0,0,INDIRECT(RR$203&amp;ROW())*RR$205)</f>
        <v>0</v>
      </c>
      <c r="RS76" s="696" cm="1">
        <f t="array" aca="1" ref="RS76" ca="1">INDIRECT(RS$203&amp;ROW())*RS$205</f>
        <v>7.7466902221184339E-2</v>
      </c>
      <c r="RT76" s="696" cm="1">
        <f t="array" aca="1" ref="RT76" ca="1">IF($RS76=0,0,INDIRECT(RT$203&amp;ROW())*RT$205)</f>
        <v>0</v>
      </c>
      <c r="RU76" s="696" cm="1">
        <f t="array" aca="1" ref="RU76" ca="1">IF($RS76=0,0,INDIRECT(RU$203&amp;ROW())*RU$205)</f>
        <v>0</v>
      </c>
      <c r="RV76" s="696" cm="1">
        <f t="array" aca="1" ref="RV76" ca="1">INDIRECT(RV$203&amp;ROW())*RV$205</f>
        <v>0</v>
      </c>
      <c r="RW76" s="696" cm="1">
        <f t="array" aca="1" ref="RW76" ca="1">INDIRECT(RW$203&amp;ROW())*RW$205</f>
        <v>2.6659190312299668E-2</v>
      </c>
      <c r="RX76" s="696" cm="1">
        <f t="array" aca="1" ref="RX76" ca="1">INDIRECT(RX$203&amp;ROW())*RX$205</f>
        <v>0.19074035443114332</v>
      </c>
      <c r="RY76" s="696" cm="1">
        <f t="array" aca="1" ref="RY76" ca="1">INDIRECT(RY$203&amp;ROW())*RY$205</f>
        <v>5.6264463580193595E-2</v>
      </c>
      <c r="RZ76" s="696" cm="1">
        <f t="array" aca="1" ref="RZ76" ca="1">INDIRECT(RZ$203&amp;ROW())*RZ$205</f>
        <v>3.6812489486199085E-2</v>
      </c>
      <c r="SA76" s="696" cm="1">
        <f t="array" aca="1" ref="SA76" ca="1">INDIRECT(SA$203&amp;ROW())*SA$205</f>
        <v>0</v>
      </c>
      <c r="SB76" s="696" cm="1">
        <f t="array" aca="1" ref="SB76" ca="1">INDIRECT(SB$203&amp;ROW())*SB$205</f>
        <v>4.7124126502052749E-2</v>
      </c>
      <c r="SC76" s="696" cm="1">
        <f t="array" aca="1" ref="SC76" ca="1">INDIRECT(SC$203&amp;ROW())*SC$205</f>
        <v>5.4291606235991073E-2</v>
      </c>
      <c r="SD76" s="696" cm="1">
        <f t="array" aca="1" ref="SD76" ca="1">INDIRECT(SD$203&amp;ROW())*SD$205</f>
        <v>0.3072993885784252</v>
      </c>
      <c r="SE76" s="696" cm="1">
        <f t="array" aca="1" ref="SE76" ca="1">INDIRECT(SE$203&amp;ROW())*SE$205</f>
        <v>0.2585618210787391</v>
      </c>
      <c r="SF76" s="696" cm="1">
        <f t="array" aca="1" ref="SF76" ca="1">INDIRECT(SF$203&amp;ROW())*SF$205</f>
        <v>0.19835664972334499</v>
      </c>
      <c r="SG76" s="696" cm="1">
        <f t="array" aca="1" ref="SG76" ca="1">INDIRECT(SG$203&amp;ROW())*SG$205</f>
        <v>7.4767843909269882E-2</v>
      </c>
      <c r="SH76" s="696" t="s">
        <v>1188</v>
      </c>
      <c r="SI76" s="696" cm="1">
        <f t="array" aca="1" ref="SI76" ca="1">INDIRECT(SI$203&amp;ROW())*SI$205</f>
        <v>0.24423887568083891</v>
      </c>
      <c r="SJ76" s="696" cm="1">
        <f t="array" aca="1" ref="SJ76" ca="1">INDIRECT(SJ$203&amp;ROW())*SJ$205</f>
        <v>0.10961749760323641</v>
      </c>
      <c r="SK76" s="696" cm="1">
        <f t="array" aca="1" ref="SK76" ca="1">INDIRECT(SK$203&amp;ROW())*SK$205</f>
        <v>0.21261490593800375</v>
      </c>
      <c r="SN76" s="606" t="s">
        <v>4465</v>
      </c>
      <c r="SO76" s="707" cm="1">
        <f t="array" aca="1" ref="SO76" ca="1">INDIRECT(SO$203&amp;ROW())*SO$205</f>
        <v>2</v>
      </c>
      <c r="SP76" s="707" cm="1">
        <f t="array" aca="1" ref="SP76" ca="1">INDIRECT(SP$203&amp;ROW())*SP$205</f>
        <v>3</v>
      </c>
      <c r="SQ76" s="707" cm="1">
        <f t="array" aca="1" ref="SQ76" ca="1">INDIRECT(SQ$203&amp;ROW())*SQ$205</f>
        <v>2</v>
      </c>
      <c r="SR76" s="707" cm="1">
        <f t="array" aca="1" ref="SR76" ca="1">INDIRECT(SR$203&amp;ROW())*SR$205</f>
        <v>3</v>
      </c>
      <c r="SS76" s="707" cm="1">
        <f t="array" aca="1" ref="SS76" ca="1">INDIRECT(SS$203&amp;ROW())*SS$205</f>
        <v>0</v>
      </c>
      <c r="ST76" s="707" cm="1">
        <f t="array" aca="1" ref="ST76" ca="1">INDIRECT(ST$203&amp;ROW())*ST$205</f>
        <v>3</v>
      </c>
      <c r="SU76" s="707" cm="1">
        <f t="array" aca="1" ref="SU76" ca="1">INDIRECT(SU$203&amp;ROW())*SU$205</f>
        <v>3</v>
      </c>
      <c r="SV76" s="707" cm="1">
        <f t="array" aca="1" ref="SV76" ca="1">INDIRECT(SV$203&amp;ROW())*SV$205</f>
        <v>2</v>
      </c>
      <c r="SW76" s="707" cm="1">
        <f t="array" aca="1" ref="SW76" ca="1">INDIRECT(SW$203&amp;ROW())*SW$205</f>
        <v>3</v>
      </c>
      <c r="SX76" s="707" cm="1">
        <f t="array" aca="1" ref="SX76" ca="1">INDIRECT(SX$203&amp;ROW())*SX$205</f>
        <v>3</v>
      </c>
      <c r="SY76" s="707" cm="1">
        <f t="array" aca="1" ref="SY76" ca="1">INDIRECT(SY$203&amp;ROW())*SY$205</f>
        <v>3</v>
      </c>
      <c r="SZ76" s="707" cm="1">
        <f t="array" aca="1" ref="SZ76" ca="1">INDIRECT(SZ$203&amp;ROW())*SZ$205</f>
        <v>0</v>
      </c>
      <c r="TA76" s="707" cm="1">
        <f t="array" aca="1" ref="TA76" ca="1">INDIRECT(TA$203&amp;ROW())*TA$205</f>
        <v>2</v>
      </c>
      <c r="TB76" s="696" t="s">
        <v>1188</v>
      </c>
      <c r="TC76" s="707" cm="1">
        <f t="array" aca="1" ref="TC76" ca="1">INDIRECT(TC$203&amp;ROW())*TC$205</f>
        <v>1</v>
      </c>
      <c r="TD76" s="696" t="s">
        <v>1188</v>
      </c>
      <c r="TE76" s="732" cm="1">
        <f t="array" aca="1" ref="TE76" ca="1">INDIRECT(TE$203&amp;ROW())*TE$205</f>
        <v>2</v>
      </c>
      <c r="TF76" s="707" cm="1">
        <f t="array" aca="1" ref="TF76" ca="1">INDIRECT(TF$203&amp;ROW())*TF$205</f>
        <v>3</v>
      </c>
      <c r="TG76" s="707" cm="1">
        <f t="array" aca="1" ref="TG76" ca="1">INDIRECT(TG$203&amp;ROW())*TG$205</f>
        <v>3</v>
      </c>
      <c r="TH76" s="707" cm="1">
        <f t="array" aca="1" ref="TH76" ca="1">INDIRECT(TH$203&amp;ROW())*TH$205</f>
        <v>2</v>
      </c>
      <c r="TI76" s="707" cm="1">
        <f t="array" aca="1" ref="TI76" ca="1">INDIRECT(TI$203&amp;ROW())*TI$205</f>
        <v>3</v>
      </c>
      <c r="TJ76" s="696" t="s">
        <v>1188</v>
      </c>
      <c r="TK76" s="707" cm="1">
        <f t="array" aca="1" ref="TK76" ca="1">INDIRECT(TK$203&amp;ROW())*TK$205</f>
        <v>0</v>
      </c>
      <c r="TL76" s="707" cm="1">
        <f t="array" aca="1" ref="TL76" ca="1">INDIRECT(TL$203&amp;ROW())*TL$205</f>
        <v>2</v>
      </c>
      <c r="TM76" s="707" cm="1">
        <f t="array" aca="1" ref="TM76" ca="1">INDIRECT(TM$203&amp;ROW())*TM$205</f>
        <v>1</v>
      </c>
      <c r="TN76" s="707" cm="1">
        <f t="array" aca="1" ref="TN76" ca="1">IF($TM76=0,0,INDIRECT(TN$203&amp;ROW())*TN$205)</f>
        <v>0</v>
      </c>
      <c r="TO76" s="707" cm="1">
        <f t="array" aca="1" ref="TO76" ca="1">IF($TM76=0,0,INDIRECT(TO$203&amp;ROW())*TO$205)</f>
        <v>0</v>
      </c>
      <c r="TP76" s="707" cm="1">
        <f t="array" aca="1" ref="TP76" ca="1">IF($TM76=0,0,INDIRECT(TP$203&amp;ROW())*TP$205)</f>
        <v>0</v>
      </c>
      <c r="TQ76" s="707" cm="1">
        <f t="array" aca="1" ref="TQ76" ca="1">IF($TM76=0,0,INDIRECT(TQ$203&amp;ROW())*TQ$205)</f>
        <v>0</v>
      </c>
      <c r="TR76" s="707" cm="1">
        <f t="array" aca="1" ref="TR76" ca="1">INDIRECT(TR$203&amp;ROW())*TR$205</f>
        <v>1</v>
      </c>
      <c r="TS76" s="707" cm="1">
        <f t="array" aca="1" ref="TS76" ca="1">IF($TR76=0,0,INDIRECT(TS$203&amp;ROW())*TS$205)</f>
        <v>0</v>
      </c>
      <c r="TT76" s="707" cm="1">
        <f t="array" aca="1" ref="TT76" ca="1">IF($TR76=0,0,INDIRECT(TT$203&amp;ROW())*TT$205)</f>
        <v>0</v>
      </c>
      <c r="TU76" s="707" cm="1">
        <f t="array" aca="1" ref="TU76" ca="1">INDIRECT(TU$203&amp;ROW())*TU$205</f>
        <v>0</v>
      </c>
      <c r="TV76" s="707" cm="1">
        <f t="array" aca="1" ref="TV76" ca="1">INDIRECT(TV$203&amp;ROW())*TV$205</f>
        <v>1</v>
      </c>
      <c r="TW76" s="707" cm="1">
        <f t="array" aca="1" ref="TW76" ca="1">INDIRECT(TW$203&amp;ROW())*TW$205</f>
        <v>2</v>
      </c>
      <c r="TX76" s="707" cm="1">
        <f t="array" aca="1" ref="TX76" ca="1">INDIRECT(TX$203&amp;ROW())*TX$205</f>
        <v>2</v>
      </c>
      <c r="TY76" s="707" cm="1">
        <f t="array" aca="1" ref="TY76" ca="1">INDIRECT(TY$203&amp;ROW())*TY$205</f>
        <v>1</v>
      </c>
      <c r="TZ76" s="707" cm="1">
        <f t="array" aca="1" ref="TZ76" ca="1">INDIRECT(TZ$203&amp;ROW())*TZ$205</f>
        <v>0</v>
      </c>
      <c r="UA76" s="707" cm="1">
        <f t="array" aca="1" ref="UA76" ca="1">INDIRECT(UA$203&amp;ROW())*UA$205</f>
        <v>2</v>
      </c>
      <c r="UB76" s="707" cm="1">
        <f t="array" aca="1" ref="UB76" ca="1">INDIRECT(UB$203&amp;ROW())*UB$205</f>
        <v>2</v>
      </c>
      <c r="UC76" s="707" cm="1">
        <f t="array" aca="1" ref="UC76" ca="1">INDIRECT(UC$203&amp;ROW())*UC$205</f>
        <v>1</v>
      </c>
      <c r="UD76" s="707" cm="1">
        <f t="array" aca="1" ref="UD76" ca="1">INDIRECT(UD$203&amp;ROW())*UD$205</f>
        <v>1</v>
      </c>
      <c r="UE76" s="707" cm="1">
        <f t="array" aca="1" ref="UE76" ca="1">INDIRECT(UE$203&amp;ROW())*UE$205</f>
        <v>3</v>
      </c>
      <c r="UF76" s="707" cm="1">
        <f t="array" aca="1" ref="UF76" ca="1">INDIRECT(UF$203&amp;ROW())*UF$205</f>
        <v>2</v>
      </c>
      <c r="UG76" s="696" t="s">
        <v>1188</v>
      </c>
      <c r="UH76" s="707" cm="1">
        <f t="array" aca="1" ref="UH76" ca="1">INDIRECT(UH$203&amp;ROW())*UH$205</f>
        <v>2</v>
      </c>
      <c r="UI76" s="707" cm="1">
        <f t="array" aca="1" ref="UI76" ca="1">INDIRECT(UI$203&amp;ROW())*UI$205</f>
        <v>1</v>
      </c>
      <c r="UJ76" s="707" cm="1">
        <f t="array" aca="1" ref="UJ76" ca="1">INDIRECT(UJ$203&amp;ROW())*UJ$205</f>
        <v>2</v>
      </c>
      <c r="UM76" s="606" t="s">
        <v>4465</v>
      </c>
      <c r="UN76" s="616">
        <f t="shared" ca="1" si="185"/>
        <v>1.3455222970601226</v>
      </c>
      <c r="UO76" s="616">
        <f t="shared" ca="1" si="185"/>
        <v>2.6791229657069522</v>
      </c>
      <c r="UP76" s="616">
        <f t="shared" ca="1" si="185"/>
        <v>1.190315493832806</v>
      </c>
      <c r="UQ76" s="616">
        <f t="shared" ca="1" si="185"/>
        <v>0.29355872991449461</v>
      </c>
      <c r="UR76" s="616">
        <f t="shared" ca="1" si="185"/>
        <v>-1.7347822393597188</v>
      </c>
      <c r="US76" s="616">
        <f t="shared" ca="1" si="185"/>
        <v>0.41305213694811815</v>
      </c>
      <c r="UT76" s="616">
        <f t="shared" ca="1" si="185"/>
        <v>0.30690415393182785</v>
      </c>
      <c r="UU76" s="616">
        <f t="shared" ca="1" si="185"/>
        <v>-0.54448954097874924</v>
      </c>
      <c r="UV76" s="616">
        <f t="shared" ca="1" si="185"/>
        <v>0.44410973870643028</v>
      </c>
      <c r="UW76" s="616">
        <f t="shared" ca="1" si="185"/>
        <v>0.6421874155054268</v>
      </c>
      <c r="UX76" s="616">
        <f t="shared" ca="1" si="185"/>
        <v>0.28247365722383649</v>
      </c>
      <c r="UY76" s="616">
        <f t="shared" ca="1" si="185"/>
        <v>-0.67270887390575207</v>
      </c>
      <c r="UZ76" s="616">
        <f t="shared" ca="1" si="185"/>
        <v>1.1960042318268584</v>
      </c>
      <c r="VA76" s="616" t="s">
        <v>1188</v>
      </c>
      <c r="VB76" s="616">
        <f t="shared" ca="1" si="185"/>
        <v>0.38200252083713526</v>
      </c>
      <c r="VC76" s="616" t="s">
        <v>1188</v>
      </c>
      <c r="VD76" s="616">
        <f t="shared" ca="1" si="171"/>
        <v>0.85304819841956248</v>
      </c>
      <c r="VE76" s="616">
        <f t="shared" ca="1" si="171"/>
        <v>1.620308650861136</v>
      </c>
      <c r="VF76" s="616">
        <f t="shared" ca="1" si="171"/>
        <v>0.95807256683723563</v>
      </c>
      <c r="VG76" s="616">
        <f t="shared" ca="1" si="171"/>
        <v>1.2788179585372306</v>
      </c>
      <c r="VH76" s="616">
        <f t="shared" ca="1" si="171"/>
        <v>1.454227778282527</v>
      </c>
      <c r="VI76" s="616" t="s">
        <v>1188</v>
      </c>
      <c r="VJ76" s="616">
        <f t="shared" ca="1" si="171"/>
        <v>-0.90132677458943244</v>
      </c>
      <c r="VK76" s="616">
        <f t="shared" ca="1" si="171"/>
        <v>0.83678976492872159</v>
      </c>
      <c r="VL76" s="616">
        <f t="shared" ca="1" si="171"/>
        <v>1.1863766389476611</v>
      </c>
      <c r="VM76" s="616">
        <f t="shared" ca="1" si="171"/>
        <v>-0.57201237404204519</v>
      </c>
      <c r="VN76" s="616">
        <f t="shared" ca="1" si="171"/>
        <v>-0.62639799545694341</v>
      </c>
      <c r="VO76" s="616">
        <f t="shared" ca="1" si="171"/>
        <v>-0.42150866262694142</v>
      </c>
      <c r="VP76" s="616">
        <f t="shared" ca="1" si="171"/>
        <v>-0.46221149066820022</v>
      </c>
      <c r="VQ76" s="616">
        <f t="shared" ca="1" si="171"/>
        <v>1.2773868528042598</v>
      </c>
      <c r="VR76" s="616">
        <f t="shared" ca="1" si="110"/>
        <v>-0.64202286734458469</v>
      </c>
      <c r="VS76" s="616">
        <f t="shared" ca="1" si="110"/>
        <v>-0.40481357988865657</v>
      </c>
      <c r="VT76" s="616">
        <f t="shared" ca="1" si="110"/>
        <v>-0.3878135405833677</v>
      </c>
      <c r="VU76" s="616">
        <f t="shared" ca="1" si="190"/>
        <v>1.2114249894444582</v>
      </c>
      <c r="VV76" s="616">
        <f t="shared" ca="1" si="190"/>
        <v>1.6727825257285902</v>
      </c>
      <c r="VW76" s="616">
        <f t="shared" ca="1" si="190"/>
        <v>-0.3119461967162912</v>
      </c>
      <c r="VX76" s="616">
        <f t="shared" ca="1" si="190"/>
        <v>0.76953548521680748</v>
      </c>
      <c r="VY76" s="616">
        <f t="shared" ca="1" si="190"/>
        <v>-1.477844244223653</v>
      </c>
      <c r="VZ76" s="616">
        <f t="shared" ca="1" si="190"/>
        <v>0.68442622420316401</v>
      </c>
      <c r="WA76" s="616">
        <f t="shared" ca="1" si="190"/>
        <v>0.92808016936885662</v>
      </c>
      <c r="WB76" s="616">
        <f t="shared" ca="1" si="190"/>
        <v>0.33435322352896929</v>
      </c>
      <c r="WC76" s="616">
        <f t="shared" ca="1" si="190"/>
        <v>0.47817673461028487</v>
      </c>
      <c r="WD76" s="616">
        <f t="shared" ca="1" si="104"/>
        <v>1.1315684290219801</v>
      </c>
      <c r="WE76" s="616">
        <f t="shared" ca="1" si="104"/>
        <v>0.67426644196529939</v>
      </c>
      <c r="WF76" s="616" t="s">
        <v>1188</v>
      </c>
      <c r="WG76" s="616">
        <f t="shared" ca="1" si="104"/>
        <v>1.1042161560551988</v>
      </c>
      <c r="WH76" s="616">
        <f t="shared" ca="1" si="104"/>
        <v>0.91987607881584121</v>
      </c>
      <c r="WI76" s="627">
        <f t="shared" ca="1" si="76"/>
        <v>1.0659329460226332</v>
      </c>
      <c r="WL76" s="606" t="s">
        <v>4465</v>
      </c>
      <c r="WM76" s="700" t="str">
        <f t="shared" ca="1" si="172"/>
        <v>B</v>
      </c>
      <c r="WN76" s="479">
        <f t="shared" ca="1" si="173"/>
        <v>0.71455375955591816</v>
      </c>
      <c r="WO76" s="495">
        <f t="shared" ca="1" si="159"/>
        <v>0.78405061173013402</v>
      </c>
      <c r="WP76" s="458">
        <f t="shared" ca="1" si="159"/>
        <v>0.89753444799821813</v>
      </c>
      <c r="WQ76" s="458">
        <f t="shared" ca="1" si="159"/>
        <v>0.34701995077522946</v>
      </c>
      <c r="WR76" s="459">
        <f t="shared" ca="1" si="159"/>
        <v>0.82961002772009107</v>
      </c>
      <c r="WS76" s="495">
        <f t="shared" ca="1" si="174"/>
        <v>0.4947428882011477</v>
      </c>
      <c r="WT76" s="458">
        <f t="shared" ca="1" si="175"/>
        <v>0.97444592735133684</v>
      </c>
      <c r="WU76" s="458">
        <f t="shared" ca="1" si="176"/>
        <v>-2.5411376647503311E-2</v>
      </c>
      <c r="WV76" s="459">
        <f t="shared" ca="1" si="177"/>
        <v>0.68976604028387589</v>
      </c>
      <c r="WW76" s="484">
        <f t="shared" ca="1" si="186"/>
        <v>1.0061815737415598</v>
      </c>
      <c r="WX76" s="484">
        <f t="shared" ca="1" si="186"/>
        <v>1.6157790606178628</v>
      </c>
      <c r="WY76" s="484">
        <f t="shared" ca="1" si="186"/>
        <v>0.86666871105966603</v>
      </c>
      <c r="WZ76" s="484">
        <f t="shared" ca="1" si="186"/>
        <v>0.10559307515024371</v>
      </c>
      <c r="XA76" s="484">
        <f t="shared" ca="1" si="186"/>
        <v>-0.91544458771012349</v>
      </c>
      <c r="XB76" s="484">
        <f t="shared" ca="1" si="186"/>
        <v>0.21821544394969081</v>
      </c>
      <c r="XC76" s="484">
        <f t="shared" ca="1" si="186"/>
        <v>0.14467461816346364</v>
      </c>
      <c r="XD76" s="484">
        <f t="shared" ca="1" si="186"/>
        <v>-0.2792686855680005</v>
      </c>
      <c r="XE76" s="484">
        <f t="shared" ca="1" si="186"/>
        <v>0.21801347073098662</v>
      </c>
      <c r="XF76" s="484">
        <f t="shared" ca="1" si="186"/>
        <v>0.41324760187774212</v>
      </c>
      <c r="XG76" s="484">
        <f t="shared" ca="1" si="186"/>
        <v>0.1145148206385433</v>
      </c>
      <c r="XH76" s="484">
        <f t="shared" ca="1" si="186"/>
        <v>-0.33958343954762366</v>
      </c>
      <c r="XI76" s="484">
        <f t="shared" ca="1" si="186"/>
        <v>0.83588735762379129</v>
      </c>
      <c r="XJ76" s="484" t="s">
        <v>1188</v>
      </c>
      <c r="XK76" s="484">
        <f t="shared" ca="1" si="186"/>
        <v>0.2713363905506172</v>
      </c>
      <c r="XL76" s="484" t="s">
        <v>1188</v>
      </c>
      <c r="XM76" s="484">
        <f t="shared" ca="1" si="178"/>
        <v>0.64336895124803395</v>
      </c>
      <c r="XN76" s="484">
        <f t="shared" ca="1" si="178"/>
        <v>1.1298412222454701</v>
      </c>
      <c r="XO76" s="484">
        <f t="shared" ca="1" si="178"/>
        <v>0.70341687857189839</v>
      </c>
      <c r="XP76" s="484">
        <f t="shared" ca="1" si="188"/>
        <v>0.81844349346382761</v>
      </c>
      <c r="XQ76" s="484">
        <f t="shared" ca="1" si="188"/>
        <v>0.96764316366919345</v>
      </c>
      <c r="XR76" s="484" t="s">
        <v>1188</v>
      </c>
      <c r="XS76" s="484">
        <f t="shared" ca="1" si="188"/>
        <v>-0.55611861992167977</v>
      </c>
      <c r="XT76" s="484">
        <f t="shared" ca="1" si="188"/>
        <v>0.50818242424121263</v>
      </c>
      <c r="XU76" s="484">
        <f t="shared" ca="1" si="188"/>
        <v>0.90140897027243294</v>
      </c>
      <c r="XV76" s="484">
        <f t="shared" ca="1" si="188"/>
        <v>-0.30179372854458303</v>
      </c>
      <c r="XW76" s="484">
        <f t="shared" ca="1" si="188"/>
        <v>-0.40427726626791127</v>
      </c>
      <c r="XX76" s="484">
        <f t="shared" ca="1" si="188"/>
        <v>-0.20379943838012618</v>
      </c>
      <c r="XY76" s="484">
        <f t="shared" ca="1" si="188"/>
        <v>-0.24303080179333969</v>
      </c>
      <c r="XZ76" s="484">
        <f t="shared" ca="1" si="188"/>
        <v>0.93428074414103568</v>
      </c>
      <c r="YA76" s="484">
        <f t="shared" ca="1" si="111"/>
        <v>-0.43779539324227229</v>
      </c>
      <c r="YB76" s="484">
        <f t="shared" ca="1" si="111"/>
        <v>-0.21272953623148902</v>
      </c>
      <c r="YC76" s="484">
        <f t="shared" ca="1" si="111"/>
        <v>-0.17304240180829866</v>
      </c>
      <c r="YD76" s="484">
        <f t="shared" ca="1" si="191"/>
        <v>0.89512192470051022</v>
      </c>
      <c r="YE76" s="484">
        <f t="shared" ca="1" si="191"/>
        <v>1.2049052532823037</v>
      </c>
      <c r="YF76" s="484">
        <f t="shared" ca="1" si="191"/>
        <v>-0.18401706144294017</v>
      </c>
      <c r="YG76" s="484">
        <f t="shared" ca="1" si="191"/>
        <v>0.53605841900202811</v>
      </c>
      <c r="YH76" s="484">
        <f t="shared" ca="1" si="191"/>
        <v>-0.78754319774678472</v>
      </c>
      <c r="YI76" s="484">
        <f t="shared" ca="1" si="191"/>
        <v>0.40086843951579315</v>
      </c>
      <c r="YJ76" s="484">
        <f t="shared" ca="1" si="191"/>
        <v>0.55062996448654267</v>
      </c>
      <c r="YK76" s="484">
        <f t="shared" ca="1" si="191"/>
        <v>5.8277766861099353E-2</v>
      </c>
      <c r="YL76" s="484">
        <f t="shared" ca="1" si="191"/>
        <v>0.15139075417761619</v>
      </c>
      <c r="YM76" s="484">
        <f t="shared" ca="1" si="105"/>
        <v>0.90333107688824665</v>
      </c>
      <c r="YN76" s="484">
        <f t="shared" ca="1" si="105"/>
        <v>0.48075197312125845</v>
      </c>
      <c r="YO76" s="484" t="s">
        <v>1188</v>
      </c>
      <c r="YP76" s="484">
        <f t="shared" ca="1" si="105"/>
        <v>0.58832636794620996</v>
      </c>
      <c r="YQ76" s="484">
        <f t="shared" ca="1" si="105"/>
        <v>0.66635823149419537</v>
      </c>
      <c r="YR76" s="484">
        <f t="shared" ca="1" si="79"/>
        <v>0.79923652292777037</v>
      </c>
      <c r="YU76" s="606" t="s">
        <v>4465</v>
      </c>
      <c r="YV76" s="700" t="str">
        <f t="shared" ca="1" si="160"/>
        <v>B</v>
      </c>
      <c r="YW76" s="479">
        <f t="shared" ca="1" si="179"/>
        <v>0.72200181126523311</v>
      </c>
      <c r="YX76" s="495">
        <f t="shared" ca="1" si="161"/>
        <v>0.84410050310551943</v>
      </c>
      <c r="YY76" s="458">
        <f t="shared" ca="1" si="161"/>
        <v>0.93214767279736332</v>
      </c>
      <c r="YZ76" s="458">
        <f t="shared" ca="1" si="161"/>
        <v>0.22966388408058522</v>
      </c>
      <c r="ZA76" s="459">
        <f t="shared" ca="1" si="161"/>
        <v>0.88209518507746432</v>
      </c>
      <c r="ZB76" s="495">
        <f t="shared" ca="1" si="180"/>
        <v>0.4124447268944994</v>
      </c>
      <c r="ZC76" s="458">
        <f t="shared" ca="1" si="181"/>
        <v>1.157398192905112</v>
      </c>
      <c r="ZD76" s="458">
        <f t="shared" ca="1" si="182"/>
        <v>-0.17810540070984393</v>
      </c>
      <c r="ZE76" s="459">
        <f t="shared" ca="1" si="183"/>
        <v>0.54481136468441427</v>
      </c>
      <c r="ZF76" s="484">
        <f t="shared" ca="1" si="187"/>
        <v>4.5009936569290004E-2</v>
      </c>
      <c r="ZG76" s="484">
        <f t="shared" ca="1" si="187"/>
        <v>0.34164077721993535</v>
      </c>
      <c r="ZH76" s="484">
        <f t="shared" ca="1" si="187"/>
        <v>8.9808171214972948E-2</v>
      </c>
      <c r="ZI76" s="484">
        <f t="shared" ca="1" si="187"/>
        <v>2.1988880583922777E-2</v>
      </c>
      <c r="ZJ76" s="484">
        <f t="shared" ca="1" si="187"/>
        <v>-0.15169406845185204</v>
      </c>
      <c r="ZK76" s="484">
        <f t="shared" ca="1" si="187"/>
        <v>7.3425809550013654E-2</v>
      </c>
      <c r="ZL76" s="484">
        <f t="shared" ca="1" si="187"/>
        <v>2.4672875513209128E-2</v>
      </c>
      <c r="ZM76" s="484">
        <f t="shared" ca="1" si="187"/>
        <v>-9.637358949300015E-2</v>
      </c>
      <c r="ZN76" s="484">
        <f t="shared" ca="1" si="187"/>
        <v>8.9770705925095284E-2</v>
      </c>
      <c r="ZO76" s="484">
        <f t="shared" ca="1" si="187"/>
        <v>2.8984588520071332E-2</v>
      </c>
      <c r="ZP76" s="484">
        <f t="shared" ca="1" si="187"/>
        <v>2.6000050859821721E-2</v>
      </c>
      <c r="ZQ76" s="484">
        <f t="shared" ca="1" si="187"/>
        <v>-1.1497069191506403E-2</v>
      </c>
      <c r="ZR76" s="484">
        <f t="shared" ca="1" si="187"/>
        <v>6.8537874740930649E-2</v>
      </c>
      <c r="ZS76" s="484">
        <v>0</v>
      </c>
      <c r="ZT76" s="484">
        <f t="shared" ca="1" si="187"/>
        <v>1.3645530753656038E-2</v>
      </c>
      <c r="ZU76" s="484">
        <v>0</v>
      </c>
      <c r="ZV76" s="484">
        <f t="shared" ca="1" si="184"/>
        <v>4.5270410067628573E-2</v>
      </c>
      <c r="ZW76" s="484">
        <f t="shared" ca="1" si="184"/>
        <v>0.22401145365982966</v>
      </c>
      <c r="ZX76" s="484">
        <f t="shared" ca="1" si="184"/>
        <v>2.7969817598544739E-2</v>
      </c>
      <c r="ZY76" s="484">
        <f t="shared" ca="1" si="189"/>
        <v>0.13772471860952887</v>
      </c>
      <c r="ZZ76" s="484">
        <f t="shared" ca="1" si="189"/>
        <v>8.8902203566076518E-2</v>
      </c>
      <c r="AAA76" s="484">
        <v>0</v>
      </c>
      <c r="AAB76" s="484">
        <f t="shared" ca="1" si="189"/>
        <v>-0.10150745433592355</v>
      </c>
      <c r="AAC76" s="484">
        <f t="shared" ca="1" si="189"/>
        <v>1.2546600107337495E-2</v>
      </c>
      <c r="AAD76" s="484">
        <f t="shared" ca="1" si="189"/>
        <v>0.1113065835753817</v>
      </c>
      <c r="AAE76" s="484">
        <f t="shared" ca="1" si="189"/>
        <v>-4.0219644611828483E-2</v>
      </c>
      <c r="AAF76" s="484">
        <f t="shared" ca="1" si="189"/>
        <v>-6.120902348854227E-2</v>
      </c>
      <c r="AAG76" s="484">
        <f t="shared" ca="1" si="189"/>
        <v>-4.3018323338477257E-2</v>
      </c>
      <c r="AAH76" s="484">
        <f t="shared" ca="1" si="189"/>
        <v>-3.8008707897835295E-2</v>
      </c>
      <c r="AAI76" s="484">
        <f t="shared" ca="1" si="189"/>
        <v>9.8955202424813982E-2</v>
      </c>
      <c r="AAJ76" s="484">
        <f t="shared" ca="1" si="112"/>
        <v>-5.2025335368730337E-2</v>
      </c>
      <c r="AAK76" s="484">
        <f t="shared" ca="1" si="112"/>
        <v>-3.3183772310049216E-2</v>
      </c>
      <c r="AAL76" s="484">
        <f t="shared" ca="1" si="112"/>
        <v>-1.741238539122681E-2</v>
      </c>
      <c r="AAM76" s="484">
        <f t="shared" ca="1" si="192"/>
        <v>3.2295609342675426E-2</v>
      </c>
      <c r="AAN76" s="484">
        <f t="shared" ca="1" si="192"/>
        <v>0.1595335659218472</v>
      </c>
      <c r="AAO76" s="484">
        <f t="shared" ca="1" si="192"/>
        <v>-8.7757427120618361E-3</v>
      </c>
      <c r="AAP76" s="484">
        <f t="shared" ca="1" si="192"/>
        <v>2.8328516958800835E-2</v>
      </c>
      <c r="AAQ76" s="484">
        <f t="shared" ca="1" si="192"/>
        <v>-0.15117325855892658</v>
      </c>
      <c r="AAR76" s="484">
        <f t="shared" ca="1" si="192"/>
        <v>1.612649398533611E-2</v>
      </c>
      <c r="AAS76" s="484">
        <f t="shared" ca="1" si="192"/>
        <v>2.5193481555402932E-2</v>
      </c>
      <c r="AAT76" s="484">
        <f t="shared" ca="1" si="192"/>
        <v>0.1027465411596778</v>
      </c>
      <c r="AAU76" s="484">
        <f t="shared" ca="1" si="192"/>
        <v>0.12363824729832018</v>
      </c>
      <c r="AAV76" s="484">
        <f t="shared" ca="1" si="106"/>
        <v>7.4818040837836219E-2</v>
      </c>
      <c r="AAW76" s="484">
        <f t="shared" ca="1" si="106"/>
        <v>2.5206724043060142E-2</v>
      </c>
      <c r="AAX76" s="484">
        <v>0</v>
      </c>
      <c r="AAY76" s="484">
        <f t="shared" ca="1" si="106"/>
        <v>0.13484625623176977</v>
      </c>
      <c r="AAZ76" s="484">
        <f t="shared" ca="1" si="106"/>
        <v>0.10083451386486998</v>
      </c>
      <c r="ABA76" s="484">
        <f t="shared" ca="1" si="82"/>
        <v>0.11331661652741069</v>
      </c>
    </row>
    <row r="77" spans="1:729" ht="15" customHeight="1" x14ac:dyDescent="0.35">
      <c r="A77" s="498">
        <v>75</v>
      </c>
      <c r="B77" s="628"/>
      <c r="C77" s="606" t="s">
        <v>4523</v>
      </c>
      <c r="D77" s="629">
        <v>348</v>
      </c>
      <c r="E77" s="630" t="s">
        <v>4524</v>
      </c>
      <c r="F77" s="631" t="s">
        <v>1351</v>
      </c>
      <c r="G77" s="632">
        <v>9660.35</v>
      </c>
      <c r="H77" s="504">
        <v>157733.68604686725</v>
      </c>
      <c r="I77" s="505">
        <v>16140</v>
      </c>
      <c r="J77" s="633" t="s">
        <v>4525</v>
      </c>
      <c r="K77" s="507">
        <v>2</v>
      </c>
      <c r="L77" s="508" t="s">
        <v>4526</v>
      </c>
      <c r="M77" s="817">
        <v>52</v>
      </c>
      <c r="N77" s="818">
        <v>0.77449999999999997</v>
      </c>
      <c r="O77" s="819">
        <v>0.74709999999999999</v>
      </c>
      <c r="P77" s="820">
        <v>0.72550000000000003</v>
      </c>
      <c r="Q77" s="821">
        <v>0.85089999999999999</v>
      </c>
      <c r="R77" s="818">
        <v>0.67859999999999998</v>
      </c>
      <c r="S77" s="822">
        <v>0.72650000000000003</v>
      </c>
      <c r="T77" s="822">
        <v>0.73609999999999998</v>
      </c>
      <c r="U77" s="822">
        <v>0.63043000000000005</v>
      </c>
      <c r="V77" s="822">
        <v>0.55910000000000004</v>
      </c>
      <c r="W77" s="633" t="s">
        <v>4527</v>
      </c>
      <c r="X77" s="516" t="s">
        <v>4528</v>
      </c>
      <c r="Y77" s="517">
        <v>7</v>
      </c>
      <c r="Z77" s="517">
        <v>3</v>
      </c>
      <c r="AA77" s="865" t="s">
        <v>4529</v>
      </c>
      <c r="AB77" s="903">
        <v>2015</v>
      </c>
      <c r="AC77" s="576">
        <v>1</v>
      </c>
      <c r="AD77" s="521" t="s">
        <v>4530</v>
      </c>
      <c r="AE77" s="817">
        <v>1</v>
      </c>
      <c r="AF77" s="751" t="s">
        <v>4531</v>
      </c>
      <c r="AG77" s="578" t="s">
        <v>4532</v>
      </c>
      <c r="AH77" s="647">
        <v>1</v>
      </c>
      <c r="AI77" s="647">
        <v>1</v>
      </c>
      <c r="AJ77" s="647">
        <v>2015</v>
      </c>
      <c r="AK77" s="752" t="s">
        <v>1600</v>
      </c>
      <c r="AL77" s="750" t="s">
        <v>4533</v>
      </c>
      <c r="AM77" s="650">
        <v>1</v>
      </c>
      <c r="AN77" s="647" t="s">
        <v>1188</v>
      </c>
      <c r="AO77" s="647" t="s">
        <v>1188</v>
      </c>
      <c r="AP77" s="647">
        <v>1</v>
      </c>
      <c r="AQ77" s="647">
        <v>1</v>
      </c>
      <c r="AR77" s="647">
        <v>1</v>
      </c>
      <c r="AS77" s="647">
        <v>1</v>
      </c>
      <c r="AT77" s="647">
        <v>1</v>
      </c>
      <c r="AU77" s="648">
        <v>1</v>
      </c>
      <c r="AV77" s="842" t="s">
        <v>4534</v>
      </c>
      <c r="AW77" s="642" t="s">
        <v>4535</v>
      </c>
      <c r="AX77" s="843">
        <v>2</v>
      </c>
      <c r="AY77" s="844" t="s">
        <v>4536</v>
      </c>
      <c r="AZ77" s="800">
        <v>1</v>
      </c>
      <c r="BA77" s="845" t="s">
        <v>4537</v>
      </c>
      <c r="BB77" s="631" t="s">
        <v>2643</v>
      </c>
      <c r="BC77" s="646" t="s">
        <v>2644</v>
      </c>
      <c r="BD77" s="631" t="s">
        <v>1195</v>
      </c>
      <c r="BE77" s="631" t="s">
        <v>1317</v>
      </c>
      <c r="BF77" s="502">
        <v>3</v>
      </c>
      <c r="BG77" s="631">
        <v>2002</v>
      </c>
      <c r="BH77" s="631" t="s">
        <v>1197</v>
      </c>
      <c r="BI77" s="631">
        <v>1</v>
      </c>
      <c r="BJ77" s="631">
        <v>1</v>
      </c>
      <c r="BK77" s="631" t="s">
        <v>1318</v>
      </c>
      <c r="BL77" s="631" t="s">
        <v>1257</v>
      </c>
      <c r="BM77" s="859" t="s">
        <v>4538</v>
      </c>
      <c r="BN77" s="647">
        <v>1996</v>
      </c>
      <c r="BO77" s="798" t="s">
        <v>4539</v>
      </c>
      <c r="BP77" s="647">
        <v>1997</v>
      </c>
      <c r="BQ77" s="647">
        <v>3</v>
      </c>
      <c r="BR77" s="647">
        <v>4</v>
      </c>
      <c r="BS77" s="647" t="s">
        <v>1188</v>
      </c>
      <c r="BT77" s="647" t="s">
        <v>1188</v>
      </c>
      <c r="BU77" s="647" t="s">
        <v>1188</v>
      </c>
      <c r="BV77" s="648" t="s">
        <v>1188</v>
      </c>
      <c r="BW77" s="633" t="s">
        <v>4540</v>
      </c>
      <c r="BX77" s="650">
        <v>2011</v>
      </c>
      <c r="BY77" s="647" t="s">
        <v>4541</v>
      </c>
      <c r="BZ77" s="651" t="s">
        <v>1612</v>
      </c>
      <c r="CA77" s="647">
        <v>2</v>
      </c>
      <c r="CB77" s="647" t="s">
        <v>1214</v>
      </c>
      <c r="CC77" s="798" t="s">
        <v>4542</v>
      </c>
      <c r="CD77" s="652">
        <v>2010</v>
      </c>
      <c r="CE77" s="647">
        <v>3</v>
      </c>
      <c r="CF77" s="647">
        <v>2</v>
      </c>
      <c r="CG77" s="633" t="s">
        <v>4540</v>
      </c>
      <c r="CH77" s="647">
        <v>2011</v>
      </c>
      <c r="CI77" s="647">
        <v>1968</v>
      </c>
      <c r="CJ77" s="647">
        <v>3</v>
      </c>
      <c r="CK77" s="651" t="s">
        <v>4543</v>
      </c>
      <c r="CL77" s="651" t="s">
        <v>4544</v>
      </c>
      <c r="CM77" s="647">
        <v>2</v>
      </c>
      <c r="CN77" s="647" t="s">
        <v>1214</v>
      </c>
      <c r="CO77" s="798" t="s">
        <v>4545</v>
      </c>
      <c r="CP77" s="647">
        <v>2004</v>
      </c>
      <c r="CQ77" s="647">
        <v>3</v>
      </c>
      <c r="CR77" s="650">
        <v>2</v>
      </c>
      <c r="CS77" s="846" t="s">
        <v>4546</v>
      </c>
      <c r="CT77" s="647">
        <v>2003</v>
      </c>
      <c r="CU77" s="648">
        <v>2</v>
      </c>
      <c r="CV77" s="846" t="s">
        <v>4547</v>
      </c>
      <c r="CW77" s="647">
        <v>2010</v>
      </c>
      <c r="CX77" s="657">
        <v>2</v>
      </c>
      <c r="CY77" s="863" t="s">
        <v>4548</v>
      </c>
      <c r="CZ77" s="647">
        <v>2011</v>
      </c>
      <c r="DA77" s="657">
        <v>3</v>
      </c>
      <c r="DB77" s="723">
        <v>1111600</v>
      </c>
      <c r="DC77" s="753">
        <v>3</v>
      </c>
      <c r="DD77" s="659" t="s">
        <v>1493</v>
      </c>
      <c r="DE77" s="648">
        <v>2018</v>
      </c>
      <c r="DF77" s="854" t="s">
        <v>1688</v>
      </c>
      <c r="DG77" s="855" t="s">
        <v>4549</v>
      </c>
      <c r="DH77" s="852">
        <v>1</v>
      </c>
      <c r="DI77" s="856" t="s">
        <v>1262</v>
      </c>
      <c r="DJ77" s="730" t="s">
        <v>4550</v>
      </c>
      <c r="DK77" s="850">
        <v>2013</v>
      </c>
      <c r="DL77" s="850">
        <v>3</v>
      </c>
      <c r="DM77" s="851">
        <v>2</v>
      </c>
      <c r="DN77" s="790" t="s">
        <v>2643</v>
      </c>
      <c r="DO77" s="796" t="s">
        <v>2644</v>
      </c>
      <c r="DP77" s="663">
        <v>1</v>
      </c>
      <c r="DQ77" s="642" t="s">
        <v>1262</v>
      </c>
      <c r="DR77" s="730" t="s">
        <v>4551</v>
      </c>
      <c r="DS77" s="753">
        <v>2002</v>
      </c>
      <c r="DT77" s="753">
        <v>3</v>
      </c>
      <c r="DU77" s="657">
        <v>2</v>
      </c>
      <c r="DV77" s="651" t="s">
        <v>4552</v>
      </c>
      <c r="DW77" s="730" t="s">
        <v>4553</v>
      </c>
      <c r="DX77" s="647">
        <v>2002</v>
      </c>
      <c r="DY77" s="647">
        <v>3</v>
      </c>
      <c r="DZ77" s="650">
        <v>2</v>
      </c>
      <c r="EA77" s="771" t="s">
        <v>4554</v>
      </c>
      <c r="EB77" s="506" t="s">
        <v>4555</v>
      </c>
      <c r="EC77" s="647">
        <v>1</v>
      </c>
      <c r="ED77" s="668" t="s">
        <v>1262</v>
      </c>
      <c r="EE77" s="647">
        <v>2002</v>
      </c>
      <c r="EF77" s="647">
        <v>3</v>
      </c>
      <c r="EG77" s="650" t="s">
        <v>1505</v>
      </c>
      <c r="EH77" s="648" t="s">
        <v>1221</v>
      </c>
      <c r="EI77" s="551" t="s">
        <v>4534</v>
      </c>
      <c r="EJ77" s="651" t="s">
        <v>4535</v>
      </c>
      <c r="EK77" s="647" t="s">
        <v>1188</v>
      </c>
      <c r="EL77" s="647" t="s">
        <v>1188</v>
      </c>
      <c r="EM77" s="669" t="s">
        <v>1188</v>
      </c>
      <c r="EN77" s="647" t="s">
        <v>1188</v>
      </c>
      <c r="EO77" s="670" t="s">
        <v>1188</v>
      </c>
      <c r="EP77" s="556">
        <v>0</v>
      </c>
      <c r="EQ77" s="556" t="s">
        <v>1188</v>
      </c>
      <c r="ER77" s="651" t="s">
        <v>1188</v>
      </c>
      <c r="ES77" s="556" t="s">
        <v>1188</v>
      </c>
      <c r="ET77" s="556">
        <v>0</v>
      </c>
      <c r="EU77" s="671">
        <v>0</v>
      </c>
      <c r="EV77" s="672"/>
      <c r="EW77" s="673"/>
      <c r="EX77" s="674"/>
      <c r="EY77" s="631" t="s">
        <v>1280</v>
      </c>
      <c r="EZ77" s="631" t="s">
        <v>1188</v>
      </c>
      <c r="FA77" s="675"/>
      <c r="FB77" s="648">
        <v>0</v>
      </c>
      <c r="FC77" s="676" t="s">
        <v>2460</v>
      </c>
      <c r="FD77" s="647" t="s">
        <v>1012</v>
      </c>
      <c r="FE77" s="648"/>
      <c r="FF77" s="652" t="s">
        <v>1379</v>
      </c>
      <c r="FG77" s="563" t="s">
        <v>1282</v>
      </c>
      <c r="FH77" s="631" t="str">
        <f t="shared" si="119"/>
        <v>B</v>
      </c>
      <c r="FI77" s="677">
        <f t="shared" si="120"/>
        <v>2.6777777777777776</v>
      </c>
      <c r="FJ77" s="678">
        <f t="shared" si="121"/>
        <v>3.2</v>
      </c>
      <c r="FK77" s="679">
        <f t="shared" si="122"/>
        <v>3.5</v>
      </c>
      <c r="FL77" s="680">
        <f t="shared" si="123"/>
        <v>1.3333333333333333</v>
      </c>
      <c r="FM77" s="681">
        <v>1</v>
      </c>
      <c r="FN77" s="574">
        <v>2017</v>
      </c>
      <c r="FO77" s="470" t="s">
        <v>4556</v>
      </c>
      <c r="FP77" s="471" t="s">
        <v>4557</v>
      </c>
      <c r="FQ77" s="430">
        <v>2</v>
      </c>
      <c r="FR77" s="682" t="s">
        <v>1285</v>
      </c>
      <c r="FS77" s="369">
        <v>1</v>
      </c>
      <c r="FT77" s="574">
        <v>2019</v>
      </c>
      <c r="FU77" s="521" t="s">
        <v>4558</v>
      </c>
      <c r="FV77" s="369">
        <v>2</v>
      </c>
      <c r="FW77" s="574">
        <v>2017</v>
      </c>
      <c r="FX77" s="521" t="s">
        <v>4559</v>
      </c>
      <c r="FY77" s="369">
        <v>2</v>
      </c>
      <c r="FZ77" s="574">
        <v>2014</v>
      </c>
      <c r="GA77" s="470" t="s">
        <v>2941</v>
      </c>
      <c r="GB77" s="521" t="s">
        <v>4560</v>
      </c>
      <c r="GC77" s="369">
        <v>0</v>
      </c>
      <c r="GD77" s="574" t="s">
        <v>1188</v>
      </c>
      <c r="GE77" s="470" t="s">
        <v>1188</v>
      </c>
      <c r="GF77" s="685" t="s">
        <v>1188</v>
      </c>
      <c r="GG77" s="734">
        <v>2</v>
      </c>
      <c r="GH77" s="574">
        <v>2016</v>
      </c>
      <c r="GI77" s="684" t="s">
        <v>4561</v>
      </c>
      <c r="GJ77" s="521" t="s">
        <v>4562</v>
      </c>
      <c r="GK77" s="369">
        <v>2</v>
      </c>
      <c r="GL77" s="430">
        <v>2013</v>
      </c>
      <c r="GM77" s="686" t="s">
        <v>4563</v>
      </c>
      <c r="GN77" s="573" t="s">
        <v>4564</v>
      </c>
      <c r="GO77" s="676">
        <v>0</v>
      </c>
      <c r="GP77" s="917" t="s">
        <v>1188</v>
      </c>
      <c r="GQ77" s="872" t="s">
        <v>1188</v>
      </c>
      <c r="GR77" s="872" t="s">
        <v>1188</v>
      </c>
      <c r="GS77" s="872" t="s">
        <v>1188</v>
      </c>
      <c r="GT77" s="873" t="s">
        <v>1188</v>
      </c>
      <c r="GU77" s="581">
        <v>0</v>
      </c>
      <c r="GV77" s="687" t="s">
        <v>1188</v>
      </c>
      <c r="GW77" s="872" t="s">
        <v>1188</v>
      </c>
      <c r="GX77" s="873" t="s">
        <v>1188</v>
      </c>
      <c r="GY77" s="874">
        <v>0</v>
      </c>
      <c r="GZ77" s="582" t="s">
        <v>1188</v>
      </c>
      <c r="HA77" s="583" t="s">
        <v>1293</v>
      </c>
      <c r="HB77" s="584">
        <v>1</v>
      </c>
      <c r="HC77" s="585">
        <v>2</v>
      </c>
      <c r="HD77" s="586" t="s">
        <v>4565</v>
      </c>
      <c r="HE77" s="718" t="s">
        <v>4566</v>
      </c>
      <c r="HF77" s="587">
        <v>1992</v>
      </c>
      <c r="HG77" s="587">
        <v>2011</v>
      </c>
      <c r="HH77" s="588">
        <v>2</v>
      </c>
      <c r="HI77" s="586" t="s">
        <v>4567</v>
      </c>
      <c r="HJ77" s="471" t="s">
        <v>4568</v>
      </c>
      <c r="HK77" s="691">
        <v>2013</v>
      </c>
      <c r="HL77" s="692">
        <v>2</v>
      </c>
      <c r="HM77" s="591" t="s">
        <v>4569</v>
      </c>
      <c r="HN77" s="592">
        <v>1992</v>
      </c>
      <c r="HO77" s="681" t="s">
        <v>1188</v>
      </c>
      <c r="HP77" s="574" t="s">
        <v>1188</v>
      </c>
      <c r="HQ77" s="472" t="str">
        <f t="shared" si="124"/>
        <v>-</v>
      </c>
      <c r="HR77" s="593" t="s">
        <v>1188</v>
      </c>
      <c r="HS77" s="574" t="s">
        <v>1188</v>
      </c>
      <c r="HT77" s="574" t="s">
        <v>1188</v>
      </c>
      <c r="HU77" s="574" t="s">
        <v>1188</v>
      </c>
      <c r="HV77" s="574" t="s">
        <v>1188</v>
      </c>
      <c r="HW77" s="574" t="s">
        <v>1188</v>
      </c>
      <c r="HX77" s="574" t="s">
        <v>1188</v>
      </c>
      <c r="HY77" s="574" t="s">
        <v>1188</v>
      </c>
      <c r="HZ77" s="574" t="s">
        <v>1188</v>
      </c>
      <c r="IA77" s="574" t="s">
        <v>1188</v>
      </c>
      <c r="IB77" s="574" t="s">
        <v>1188</v>
      </c>
      <c r="IC77" s="574" t="s">
        <v>1188</v>
      </c>
      <c r="ID77" s="681" t="s">
        <v>1188</v>
      </c>
      <c r="IE77" s="369" t="s">
        <v>1188</v>
      </c>
      <c r="IF77" s="574" t="s">
        <v>1188</v>
      </c>
      <c r="IG77" s="472" t="str">
        <f t="shared" si="125"/>
        <v>-</v>
      </c>
      <c r="IH77" s="609">
        <v>0.52788249543804033</v>
      </c>
      <c r="II77" s="694">
        <v>0.45851088537717166</v>
      </c>
      <c r="IJ77" s="695">
        <v>0.5506369753716216</v>
      </c>
      <c r="IK77" s="696">
        <v>0.3742145591737181</v>
      </c>
      <c r="IL77" s="696">
        <v>0.42093765772728542</v>
      </c>
      <c r="IM77" s="697">
        <v>0.48825434923606165</v>
      </c>
      <c r="IN77" s="599">
        <v>2</v>
      </c>
      <c r="IO77" s="600">
        <v>3</v>
      </c>
      <c r="IP77" s="601">
        <v>3</v>
      </c>
      <c r="IQ77" s="600">
        <v>27</v>
      </c>
      <c r="IR77" s="587">
        <v>43</v>
      </c>
      <c r="IS77" s="601">
        <v>70</v>
      </c>
      <c r="IT77" s="599">
        <v>3</v>
      </c>
      <c r="IU77" s="600">
        <v>21</v>
      </c>
      <c r="IV77" s="587">
        <v>24</v>
      </c>
      <c r="IW77" s="601">
        <v>27</v>
      </c>
      <c r="IX77" s="602">
        <v>72</v>
      </c>
      <c r="IY77" s="681">
        <v>0</v>
      </c>
      <c r="IZ77" s="719" t="s">
        <v>1188</v>
      </c>
      <c r="JA77" s="681">
        <v>2</v>
      </c>
      <c r="JB77" s="743" t="s">
        <v>4570</v>
      </c>
      <c r="JC77" s="763">
        <v>1</v>
      </c>
      <c r="JD77" s="683">
        <v>1</v>
      </c>
      <c r="JE77" s="684" t="s">
        <v>4571</v>
      </c>
      <c r="JF77" s="557" t="s">
        <v>4572</v>
      </c>
      <c r="JG77" s="472">
        <v>2020</v>
      </c>
      <c r="JH77" s="763">
        <v>2</v>
      </c>
      <c r="JI77" s="683">
        <v>1</v>
      </c>
      <c r="JJ77" s="686" t="s">
        <v>4573</v>
      </c>
      <c r="JK77" s="471" t="s">
        <v>4574</v>
      </c>
      <c r="JL77" s="472">
        <v>2014</v>
      </c>
      <c r="JM77" s="763">
        <v>1</v>
      </c>
      <c r="JN77" s="683">
        <v>2</v>
      </c>
      <c r="JO77" s="683">
        <v>1</v>
      </c>
      <c r="JP77" s="684" t="s">
        <v>4575</v>
      </c>
      <c r="JQ77" s="471" t="s">
        <v>4532</v>
      </c>
      <c r="JR77" s="472">
        <v>2018</v>
      </c>
      <c r="JS77" s="763">
        <v>2</v>
      </c>
      <c r="JT77" s="683">
        <v>3</v>
      </c>
      <c r="JU77" s="684" t="s">
        <v>4576</v>
      </c>
      <c r="JV77" s="471" t="s">
        <v>4577</v>
      </c>
      <c r="JW77" s="764">
        <v>2018</v>
      </c>
      <c r="JX77" s="606">
        <v>2</v>
      </c>
      <c r="JY77" s="750" t="s">
        <v>4578</v>
      </c>
      <c r="JZ77" s="606">
        <v>2016</v>
      </c>
      <c r="KA77" s="606">
        <f t="shared" si="126"/>
        <v>5</v>
      </c>
      <c r="KB77" s="606">
        <v>1</v>
      </c>
      <c r="KC77" s="606">
        <v>3</v>
      </c>
      <c r="KD77" s="606"/>
      <c r="KE77" s="606">
        <v>1</v>
      </c>
      <c r="KF77" s="606">
        <f t="shared" si="127"/>
        <v>0</v>
      </c>
      <c r="KG77" s="606"/>
      <c r="KH77" s="606"/>
      <c r="KI77" s="606"/>
      <c r="KJ77" s="606"/>
      <c r="KK77" s="606">
        <v>1</v>
      </c>
      <c r="KL77" s="606">
        <v>1</v>
      </c>
      <c r="KM77" s="608">
        <f t="shared" si="128"/>
        <v>0.59907301664352419</v>
      </c>
      <c r="KN77" s="609">
        <v>0.49536508321762085</v>
      </c>
      <c r="KO77" s="609">
        <v>70.192306518554688</v>
      </c>
      <c r="KP77" s="610">
        <v>8</v>
      </c>
      <c r="KQ77" s="608">
        <f t="shared" si="129"/>
        <v>0.49979296925012023</v>
      </c>
      <c r="KR77" s="609">
        <v>-1.0351537493988872E-3</v>
      </c>
      <c r="KS77" s="609">
        <v>57.692306518554688</v>
      </c>
      <c r="KT77" s="610">
        <v>11</v>
      </c>
      <c r="KU77" s="610">
        <v>44</v>
      </c>
      <c r="KV77" s="563" t="s">
        <v>1538</v>
      </c>
      <c r="KW77" s="606" t="s">
        <v>4523</v>
      </c>
      <c r="KX77" s="700" t="str">
        <f t="shared" ca="1" si="130"/>
        <v>B</v>
      </c>
      <c r="KY77" s="701">
        <f t="shared" ca="1" si="131"/>
        <v>0.6607486183817789</v>
      </c>
      <c r="KZ77" s="702">
        <f t="shared" ref="KZ77:KZ93" ca="1" si="193">SUM(LD77:LR77)/KZ$209</f>
        <v>0.65121176470588238</v>
      </c>
      <c r="LA77" s="703">
        <f t="shared" ref="LA77:LA93" ca="1" si="194">SUM(LS77:LX77)/LA$209</f>
        <v>0.78488571428571419</v>
      </c>
      <c r="LB77" s="703">
        <f t="shared" ref="LB77:LB93" ca="1" si="195">SUM(LY77:MJ77)/LB$209</f>
        <v>0.33631666666666665</v>
      </c>
      <c r="LC77" s="704">
        <f t="shared" ref="LC77:LC93" ca="1" si="196">SUM(MK77:MY77)/LC$209</f>
        <v>0.87058032786885253</v>
      </c>
      <c r="LD77" s="696" cm="1">
        <f t="array" aca="1" ref="LD77" ca="1">INDIRECT(LD$203&amp;ROW())*LD$205</f>
        <v>8</v>
      </c>
      <c r="LE77" s="696" cm="1">
        <f t="array" aca="1" ref="LE77" ca="1">INDIRECT(LE$203&amp;ROW())*LE$205</f>
        <v>0</v>
      </c>
      <c r="LF77" s="696" cm="1">
        <f t="array" aca="1" ref="LF77" ca="1">INDIRECT(LF$203&amp;ROW())*LF$205</f>
        <v>8</v>
      </c>
      <c r="LG77" s="696" cm="1">
        <f t="array" aca="1" ref="LG77" ca="1">INDIRECT(LG$203&amp;ROW())*LG$205</f>
        <v>3</v>
      </c>
      <c r="LH77" s="696" cm="1">
        <f t="array" aca="1" ref="LH77" ca="1">INDIRECT(LH$203&amp;ROW())*LH$205</f>
        <v>3</v>
      </c>
      <c r="LI77" s="696" cm="1">
        <f t="array" aca="1" ref="LI77" ca="1">INDIRECT(LI$203&amp;ROW())*LI$205</f>
        <v>3</v>
      </c>
      <c r="LJ77" s="696" cm="1">
        <f t="array" aca="1" ref="LJ77" ca="1">INDIRECT(LJ$203&amp;ROW())*LJ$205</f>
        <v>3</v>
      </c>
      <c r="LK77" s="696" cm="1">
        <f t="array" aca="1" ref="LK77" ca="1">INDIRECT(LK$203&amp;ROW())*LK$205</f>
        <v>3</v>
      </c>
      <c r="LL77" s="696" cm="1">
        <f t="array" aca="1" ref="LL77" ca="1">INDIRECT(LL$203&amp;ROW())*LL$205</f>
        <v>3</v>
      </c>
      <c r="LM77" s="696" cm="1">
        <f t="array" aca="1" ref="LM77" ca="1">INDIRECT(LM$203&amp;ROW())*LM$205</f>
        <v>6</v>
      </c>
      <c r="LN77" s="696" cm="1">
        <f t="array" aca="1" ref="LN77" ca="1">INDIRECT(LN$203&amp;ROW())*LN$205</f>
        <v>3</v>
      </c>
      <c r="LO77" s="696" cm="1">
        <f t="array" aca="1" ref="LO77" ca="1">INDIRECT(LO$203&amp;ROW())*LO$205</f>
        <v>0</v>
      </c>
      <c r="LP77" s="696" cm="1">
        <f t="array" aca="1" ref="LP77" ca="1">INDIRECT(LP$203&amp;ROW())*LP$205</f>
        <v>4</v>
      </c>
      <c r="LQ77" s="696" cm="1">
        <f t="array" aca="1" ref="LQ77" ca="1">IF(INDIRECT(LQ$203&amp;ROW())="-",0,INDIRECT(LQ$203&amp;ROW())*LQ$205)</f>
        <v>4.3529999999999998</v>
      </c>
      <c r="LR77" s="696" cm="1">
        <f t="array" aca="1" ref="LR77" ca="1">INDIRECT(LR$203&amp;ROW())*LR$205</f>
        <v>4</v>
      </c>
      <c r="LS77" s="696" cm="1">
        <f t="array" aca="1" ref="LS77" ca="1">IF(INDIRECT(LS$203&amp;ROW())="-",0,INDIRECT(LS$203&amp;ROW())*LS$205)</f>
        <v>4.4825999999999997</v>
      </c>
      <c r="LT77" s="696" cm="1">
        <f t="array" aca="1" ref="LT77" ca="1">INDIRECT(LT$203&amp;ROW())*LT$205</f>
        <v>4</v>
      </c>
      <c r="LU77" s="696" cm="1">
        <f t="array" aca="1" ref="LU77" ca="1">INDIRECT(LU$203&amp;ROW())*LU$205</f>
        <v>2</v>
      </c>
      <c r="LV77" s="696" cm="1">
        <f t="array" aca="1" ref="LV77" ca="1">INDIRECT(LV$203&amp;ROW())*LV$205</f>
        <v>2</v>
      </c>
      <c r="LW77" s="696" cm="1">
        <f t="array" aca="1" ref="LW77" ca="1">INDIRECT(LW$203&amp;ROW())*LW$205</f>
        <v>2</v>
      </c>
      <c r="LX77" s="696" cm="1">
        <f t="array" aca="1" ref="LX77" ca="1">INDIRECT(LX$203&amp;ROW())*LX$205</f>
        <v>2</v>
      </c>
      <c r="LY77" s="696" cm="1">
        <f t="array" aca="1" ref="LY77" ca="1">IF(INDIRECT(LY$203&amp;ROW())="-",0,INDIRECT(LY$203&amp;ROW())*LY$205)</f>
        <v>4.0716000000000001</v>
      </c>
      <c r="LZ77" s="696" cm="1">
        <f t="array" aca="1" ref="LZ77" ca="1">INDIRECT(LZ$203&amp;ROW())*LZ$205</f>
        <v>0</v>
      </c>
      <c r="MA77" s="696" cm="1">
        <f t="array" aca="1" ref="MA77" ca="1">INDIRECT(MA$203&amp;ROW())*MA$205</f>
        <v>4</v>
      </c>
      <c r="MB77" s="696" cm="1">
        <f t="array" aca="1" ref="MB77" ca="1">INDIRECT(MB$203&amp;ROW())*MB$205</f>
        <v>0</v>
      </c>
      <c r="MC77" s="696" cm="1">
        <f t="array" aca="1" ref="MC77" ca="1">IF($MB77=0,0,INDIRECT(MC$203&amp;ROW())*MC$205)</f>
        <v>0</v>
      </c>
      <c r="MD77" s="696" cm="1">
        <f t="array" aca="1" ref="MD77" ca="1">IF($MB77=0,0,INDIRECT(MD$203&amp;ROW())*MD$205)</f>
        <v>0</v>
      </c>
      <c r="ME77" s="696" cm="1">
        <f t="array" aca="1" ref="ME77" ca="1">IF($MB77=0,0,INDIRECT(ME$203&amp;ROW())*ME$205)</f>
        <v>0</v>
      </c>
      <c r="MF77" s="696" cm="1">
        <f t="array" aca="1" ref="MF77" ca="1">IF($MB77=0,0,INDIRECT(MF$203&amp;ROW())*MF$205)</f>
        <v>0</v>
      </c>
      <c r="MG77" s="696" cm="1">
        <f t="array" aca="1" ref="MG77" ca="1">INDIRECT(MG$203&amp;ROW())*MG$205</f>
        <v>0</v>
      </c>
      <c r="MH77" s="696" cm="1">
        <f t="array" aca="1" ref="MH77" ca="1">IF($MG77=0,0,INDIRECT(MH$203&amp;ROW())*MH$205)</f>
        <v>0</v>
      </c>
      <c r="MI77" s="696" cm="1">
        <f t="array" aca="1" ref="MI77" ca="1">IF($MG77=0,0,INDIRECT(MI$203&amp;ROW())*MI$205)</f>
        <v>0</v>
      </c>
      <c r="MJ77" s="696" cm="1">
        <f t="array" aca="1" ref="MJ77" ca="1">INDIRECT(MJ$203&amp;ROW())*MJ$205</f>
        <v>0</v>
      </c>
      <c r="MK77" s="696" cm="1">
        <f t="array" aca="1" ref="MK77" ca="1">INDIRECT(MK$203&amp;ROW())*MK$205</f>
        <v>4</v>
      </c>
      <c r="ML77" s="696" cm="1">
        <f t="array" aca="1" ref="ML77" ca="1">INDIRECT(ML$203&amp;ROW())*ML$205</f>
        <v>3</v>
      </c>
      <c r="MM77" s="696" cm="1">
        <f t="array" aca="1" ref="MM77" ca="1">INDIRECT(MM$203&amp;ROW())*MM$205</f>
        <v>6</v>
      </c>
      <c r="MN77" s="696" cm="1">
        <f t="array" aca="1" ref="MN77" ca="1">INDIRECT(MN$203&amp;ROW())*MN$205</f>
        <v>4</v>
      </c>
      <c r="MO77" s="696" cm="1">
        <f t="array" aca="1" ref="MO77" ca="1">INDIRECT(MO$203&amp;ROW())*MO$205</f>
        <v>2</v>
      </c>
      <c r="MP77" s="696" cm="1">
        <f t="array" aca="1" ref="MP77" ca="1">INDIRECT(MP$203&amp;ROW())*MP$205</f>
        <v>2</v>
      </c>
      <c r="MQ77" s="696" cm="1">
        <f t="array" aca="1" ref="MQ77" ca="1">INDIRECT(MQ$203&amp;ROW())*MQ$205</f>
        <v>2</v>
      </c>
      <c r="MR77" s="696" cm="1">
        <f t="array" aca="1" ref="MR77" ca="1">INDIRECT(MR$203&amp;ROW())*MR$205</f>
        <v>2</v>
      </c>
      <c r="MS77" s="696" cm="1">
        <f t="array" aca="1" ref="MS77" ca="1">INDIRECT(MS$203&amp;ROW())*MS$205</f>
        <v>2</v>
      </c>
      <c r="MT77" s="696" cm="1">
        <f t="array" aca="1" ref="MT77" ca="1">INDIRECT(MT$203&amp;ROW())*MT$205</f>
        <v>3</v>
      </c>
      <c r="MU77" s="696" cm="1">
        <f t="array" aca="1" ref="MU77" ca="1">INDIRECT(MU$203&amp;ROW())*MU$205</f>
        <v>2</v>
      </c>
      <c r="MV77" s="696" cm="1">
        <f t="array" aca="1" ref="MV77" ca="1">IF(INDIRECT(MV$203&amp;ROW())="-",0,INDIRECT(MV$203&amp;ROW())*MV$205)</f>
        <v>5.1053999999999995</v>
      </c>
      <c r="MW77" s="696" cm="1">
        <f t="array" aca="1" ref="MW77" ca="1">INDIRECT(MW$203&amp;ROW())*MW$205</f>
        <v>4</v>
      </c>
      <c r="MX77" s="696" cm="1">
        <f t="array" aca="1" ref="MX77" ca="1">INDIRECT(MX$203&amp;ROW())*MX$205</f>
        <v>4</v>
      </c>
      <c r="MY77" s="696" cm="1">
        <f t="array" aca="1" ref="MY77" ca="1">INDIRECT(MY$203&amp;ROW())*MY$205</f>
        <v>8</v>
      </c>
      <c r="NA77" s="701">
        <f t="shared" si="133"/>
        <v>0.77379268292682923</v>
      </c>
      <c r="NB77" s="617">
        <f t="shared" si="134"/>
        <v>0.76764999999999994</v>
      </c>
      <c r="NC77" s="695">
        <f t="shared" si="135"/>
        <v>0.20604615384615382</v>
      </c>
      <c r="ND77" s="697">
        <f t="shared" si="136"/>
        <v>0.92040370370370372</v>
      </c>
      <c r="NE77" s="694">
        <f t="shared" si="137"/>
        <v>0.66697313511917167</v>
      </c>
      <c r="NF77" s="682" t="str">
        <f t="shared" si="138"/>
        <v>B</v>
      </c>
      <c r="NH77" s="606" t="s">
        <v>4523</v>
      </c>
      <c r="NI77" s="563" t="str">
        <f t="shared" ref="NI77:NI93" si="197">IF(N77&gt;=0.75,"A",IF(N77&gt;=0.5,"B",IF(N77&gt;=0.25,"C","D")))</f>
        <v>A</v>
      </c>
      <c r="NJ77" s="563" t="str">
        <f t="shared" si="140"/>
        <v>B</v>
      </c>
      <c r="NK77" s="563" t="str">
        <f t="shared" ca="1" si="141"/>
        <v>B</v>
      </c>
      <c r="NL77" s="563" t="str">
        <f t="shared" ca="1" si="142"/>
        <v>B</v>
      </c>
      <c r="NM77" s="563" t="str">
        <f t="shared" ca="1" si="143"/>
        <v>B</v>
      </c>
      <c r="NN77" s="563" t="str">
        <f t="shared" ca="1" si="163"/>
        <v>B</v>
      </c>
      <c r="NO77" s="563" t="str">
        <f t="shared" ca="1" si="164"/>
        <v>B</v>
      </c>
      <c r="NP77" s="606" t="str">
        <f t="shared" si="144"/>
        <v>Yes</v>
      </c>
      <c r="NQ77" s="682" t="str">
        <f t="shared" si="145"/>
        <v>Yes</v>
      </c>
      <c r="NR77" s="682" t="e">
        <f>IF(OR(AND(NI77="A",OR(NJ77="C",NJ77="D")),AND(NI77="A",OR(#REF!="C",#REF!="D")),AND(NI77="B",OR(NJ77="D",#REF!="D")),AND(OR(NI77="C",NI77="D"),OR(NJ77="A",NJ77="B")),AND(OR(NI77="C",NI77="D"),OR(#REF!="A",#REF!="B")),AND(OR(NJ77="A",#REF!="A",NJ77="B",#REF!="B"),OR(NP77="-",NQ77="-")),AND(OR(NJ77="C",#REF!="C",NJ77="D",#REF!="D"),NP77="Yes")),"Yes","-")</f>
        <v>#REF!</v>
      </c>
      <c r="NS77" s="607"/>
      <c r="NT77" s="619">
        <f t="shared" si="146"/>
        <v>0.77449999999999997</v>
      </c>
      <c r="NU77" s="619">
        <f t="shared" si="147"/>
        <v>0.66697313511917167</v>
      </c>
      <c r="NV77" s="619">
        <f t="shared" ca="1" si="148"/>
        <v>0.6607486183817789</v>
      </c>
      <c r="NW77" s="619">
        <f t="shared" ca="1" si="165"/>
        <v>0.66449847216989455</v>
      </c>
      <c r="NX77" s="619">
        <f t="shared" ca="1" si="166"/>
        <v>0.65480932077190901</v>
      </c>
      <c r="NY77" s="620">
        <f t="shared" ca="1" si="167"/>
        <v>0.66528487971147177</v>
      </c>
      <c r="NZ77" s="620">
        <f t="shared" ca="1" si="168"/>
        <v>0.65996188537603007</v>
      </c>
      <c r="OA77" s="705" t="s">
        <v>1188</v>
      </c>
      <c r="OB77" s="706" t="s">
        <v>1188</v>
      </c>
      <c r="OC77" s="494"/>
      <c r="OE77" s="606" t="s">
        <v>4523</v>
      </c>
      <c r="OF77" s="700" t="str">
        <f t="shared" ca="1" si="149"/>
        <v>B</v>
      </c>
      <c r="OG77" s="701">
        <f t="shared" ca="1" si="169"/>
        <v>0.66449847216989455</v>
      </c>
      <c r="OH77" s="705">
        <f t="shared" ca="1" si="150"/>
        <v>0.7546285184381778</v>
      </c>
      <c r="OI77" s="696">
        <f t="shared" ca="1" si="151"/>
        <v>0.76709542183186963</v>
      </c>
      <c r="OJ77" s="696">
        <f t="shared" ca="1" si="152"/>
        <v>0.22509864694972428</v>
      </c>
      <c r="OK77" s="697">
        <f t="shared" ca="1" si="153"/>
        <v>0.91117130145980663</v>
      </c>
      <c r="OL77" s="696" cm="1">
        <f t="array" aca="1" ref="OL77" ca="1">INDIRECT(OL$203&amp;ROW())*OL$205</f>
        <v>1.4956</v>
      </c>
      <c r="OM77" s="696" cm="1">
        <f t="array" aca="1" ref="OM77" ca="1">INDIRECT(OM$203&amp;ROW())*OM$205</f>
        <v>0</v>
      </c>
      <c r="ON77" s="696" cm="1">
        <f t="array" aca="1" ref="ON77" ca="1">INDIRECT(ON$203&amp;ROW())*ON$205</f>
        <v>1.4561999999999999</v>
      </c>
      <c r="OO77" s="696" cm="1">
        <f t="array" aca="1" ref="OO77" ca="1">INDIRECT(OO$203&amp;ROW())*OO$205</f>
        <v>1.0790999999999999</v>
      </c>
      <c r="OP77" s="696" cm="1">
        <f t="array" aca="1" ref="OP77" ca="1">INDIRECT(OP$203&amp;ROW())*OP$205</f>
        <v>1.5831</v>
      </c>
      <c r="OQ77" s="696" cm="1">
        <f t="array" aca="1" ref="OQ77" ca="1">INDIRECT(OQ$203&amp;ROW())*OQ$205</f>
        <v>1.5849</v>
      </c>
      <c r="OR77" s="696" cm="1">
        <f t="array" aca="1" ref="OR77" ca="1">INDIRECT(OR$203&amp;ROW())*OR$205</f>
        <v>1.4141999999999999</v>
      </c>
      <c r="OS77" s="696" cm="1">
        <f t="array" aca="1" ref="OS77" ca="1">INDIRECT(OS$203&amp;ROW())*OS$205</f>
        <v>1.5387</v>
      </c>
      <c r="OT77" s="696" cm="1">
        <f t="array" aca="1" ref="OT77" ca="1">INDIRECT(OT$203&amp;ROW())*OT$205</f>
        <v>1.4727000000000001</v>
      </c>
      <c r="OU77" s="696" cm="1">
        <f t="array" aca="1" ref="OU77" ca="1">INDIRECT(OU$203&amp;ROW())*OU$205</f>
        <v>1.9304999999999999</v>
      </c>
      <c r="OV77" s="696" cm="1">
        <f t="array" aca="1" ref="OV77" ca="1">INDIRECT(OV$203&amp;ROW())*OV$205</f>
        <v>1.2161999999999999</v>
      </c>
      <c r="OW77" s="696" cm="1">
        <f t="array" aca="1" ref="OW77" ca="1">INDIRECT(OW$203&amp;ROW())*OW$205</f>
        <v>0</v>
      </c>
      <c r="OX77" s="696" cm="1">
        <f t="array" aca="1" ref="OX77" ca="1">INDIRECT(OX$203&amp;ROW())*OX$205</f>
        <v>1.3977999999999999</v>
      </c>
      <c r="OY77" s="696" cm="1">
        <f t="array" aca="1" ref="OY77" ca="1">IF(INDIRECT(OY$203&amp;ROW())="-",0,INDIRECT(OY$203&amp;ROW())*OY$205)</f>
        <v>0.51488735000000008</v>
      </c>
      <c r="OZ77" s="696" cm="1">
        <f t="array" aca="1" ref="OZ77" ca="1">INDIRECT(OZ$203&amp;ROW())*OZ$205</f>
        <v>0.71030000000000004</v>
      </c>
      <c r="PA77" s="696" cm="1">
        <f t="array" aca="1" ref="PA77" ca="1">IF(INDIRECT(PA$203&amp;ROW())="-",0,INDIRECT(PA$203&amp;ROW())*PA$205)</f>
        <v>0.65998813999999995</v>
      </c>
      <c r="PB77" s="705" cm="1">
        <f t="array" aca="1" ref="PB77" ca="1">INDIRECT(PB$203&amp;ROW())*PB$205</f>
        <v>1.5084</v>
      </c>
      <c r="PC77" s="696" cm="1">
        <f t="array" aca="1" ref="PC77" ca="1">INDIRECT(PC$203&amp;ROW())*PC$205</f>
        <v>1.3946000000000001</v>
      </c>
      <c r="PD77" s="696" cm="1">
        <f t="array" aca="1" ref="PD77" ca="1">INDIRECT(PD$203&amp;ROW())*PD$205</f>
        <v>1.4683999999999999</v>
      </c>
      <c r="PE77" s="696" cm="1">
        <f t="array" aca="1" ref="PE77" ca="1">INDIRECT(PE$203&amp;ROW())*PE$205</f>
        <v>1.28</v>
      </c>
      <c r="PF77" s="696" cm="1">
        <f t="array" aca="1" ref="PF77" ca="1">INDIRECT(PF$203&amp;ROW())*PF$205</f>
        <v>1.3308</v>
      </c>
      <c r="PG77" s="696" cm="1">
        <f t="array" aca="1" ref="PG77" ca="1">IF(INDIRECT(PG$203&amp;ROW())="-",0,INDIRECT(PG$203&amp;ROW())*PG$205)</f>
        <v>0.59377499999999994</v>
      </c>
      <c r="PH77" s="696" cm="1">
        <f t="array" aca="1" ref="PH77" ca="1">INDIRECT(PH$203&amp;ROW())*PH$205</f>
        <v>0</v>
      </c>
      <c r="PI77" s="696" cm="1">
        <f t="array" aca="1" ref="PI77" ca="1">INDIRECT(PI$203&amp;ROW())*PI$205</f>
        <v>1.2145999999999999</v>
      </c>
      <c r="PJ77" s="696" cm="1">
        <f t="array" aca="1" ref="PJ77" ca="1">INDIRECT(PJ$203&amp;ROW())*PJ$205</f>
        <v>0</v>
      </c>
      <c r="PK77" s="696" cm="1">
        <f t="array" aca="1" ref="PK77" ca="1">IF($PJ77=0,0,INDIRECT(PK$203&amp;ROW())*PK$205)</f>
        <v>0</v>
      </c>
      <c r="PL77" s="696" cm="1">
        <f t="array" aca="1" ref="PL77" ca="1">IF($MPE77=0,0,INDIRECT(PL$203&amp;ROW())*PL$205)</f>
        <v>0</v>
      </c>
      <c r="PM77" s="696" cm="1">
        <f t="array" aca="1" ref="PM77" ca="1">IF($MPE77=0,0,INDIRECT(PM$203&amp;ROW())*PM$205)</f>
        <v>0</v>
      </c>
      <c r="PN77" s="696" cm="1">
        <f t="array" aca="1" ref="PN77" ca="1">IF($PJ77=0,0,INDIRECT(PN$203&amp;ROW())*PN$205)</f>
        <v>0</v>
      </c>
      <c r="PO77" s="696" cm="1">
        <f t="array" aca="1" ref="PO77" ca="1">INDIRECT(PO$203&amp;ROW())*PO$205</f>
        <v>0</v>
      </c>
      <c r="PP77" s="696" cm="1">
        <f t="array" aca="1" ref="PP77" ca="1">IF($PO77=0,0,INDIRECT(PP$203&amp;ROW())*PP$205)</f>
        <v>0</v>
      </c>
      <c r="PQ77" s="696" cm="1">
        <f t="array" aca="1" ref="PQ77" ca="1">IF($PO77=0,0,INDIRECT(PQ$203&amp;ROW())*PQ$205)</f>
        <v>0</v>
      </c>
      <c r="PR77" s="696" cm="1">
        <f t="array" aca="1" ref="PR77" ca="1">INDIRECT(PR$203&amp;ROW())*PR$205</f>
        <v>0</v>
      </c>
      <c r="PS77" s="696" cm="1">
        <f t="array" aca="1" ref="PS77" ca="1">INDIRECT(PS$203&amp;ROW())*PS$205</f>
        <v>0.7389</v>
      </c>
      <c r="PT77" s="696" cm="1">
        <f t="array" aca="1" ref="PT77" ca="1">INDIRECT(PT$203&amp;ROW())*PT$205</f>
        <v>0.72030000000000005</v>
      </c>
      <c r="PU77" s="696" cm="1">
        <f t="array" aca="1" ref="PU77" ca="1">INDIRECT(PU$203&amp;ROW())*PU$205</f>
        <v>1.7696999999999998</v>
      </c>
      <c r="PV77" s="696" cm="1">
        <f t="array" aca="1" ref="PV77" ca="1">INDIRECT(PV$203&amp;ROW())*PV$205</f>
        <v>0.6966</v>
      </c>
      <c r="PW77" s="696" cm="1">
        <f t="array" aca="1" ref="PW77" ca="1">INDIRECT(PW$203&amp;ROW())*PW$205</f>
        <v>1.0658000000000001</v>
      </c>
      <c r="PX77" s="696" cm="1">
        <f t="array" aca="1" ref="PX77" ca="1">INDIRECT(PX$203&amp;ROW())*PX$205</f>
        <v>1.1714</v>
      </c>
      <c r="PY77" s="696" cm="1">
        <f t="array" aca="1" ref="PY77" ca="1">INDIRECT(PY$203&amp;ROW())*PY$205</f>
        <v>1.1866000000000001</v>
      </c>
      <c r="PZ77" s="696" cm="1">
        <f t="array" aca="1" ref="PZ77" ca="1">INDIRECT(PZ$203&amp;ROW())*PZ$205</f>
        <v>0.17430000000000001</v>
      </c>
      <c r="QA77" s="696" cm="1">
        <f t="array" aca="1" ref="QA77" ca="1">INDIRECT(QA$203&amp;ROW())*QA$205</f>
        <v>0.31659999999999999</v>
      </c>
      <c r="QB77" s="696" cm="1">
        <f t="array" aca="1" ref="QB77" ca="1">INDIRECT(QB$203&amp;ROW())*QB$205</f>
        <v>2.3948999999999998</v>
      </c>
      <c r="QC77" s="696" cm="1">
        <f t="array" aca="1" ref="QC77" ca="1">INDIRECT(QC$203&amp;ROW())*QC$205</f>
        <v>1.4259999999999999</v>
      </c>
      <c r="QD77" s="696" cm="1">
        <f t="array" aca="1" ref="QD77" ca="1">IF(INDIRECT(QD$203&amp;ROW())="-",0,INDIRECT(QD$203&amp;ROW())*QD$205)</f>
        <v>0.52253768999999994</v>
      </c>
      <c r="QE77" s="696" cm="1">
        <f t="array" aca="1" ref="QE77" ca="1">INDIRECT(QE$203&amp;ROW())*QE$205</f>
        <v>1.0656000000000001</v>
      </c>
      <c r="QF77" s="696" cm="1">
        <f t="array" aca="1" ref="QF77" ca="1">INDIRECT(QF$203&amp;ROW())*QF$205</f>
        <v>0.72440000000000004</v>
      </c>
      <c r="QG77" s="696" cm="1">
        <f t="array" aca="1" ref="QG77" ca="1">INDIRECT(QG$203&amp;ROW())*QG$205</f>
        <v>1.4996</v>
      </c>
      <c r="QI77" s="606" t="s">
        <v>4523</v>
      </c>
      <c r="QJ77" s="700" t="str">
        <f t="shared" ca="1" si="154"/>
        <v>B</v>
      </c>
      <c r="QK77" s="701">
        <f t="shared" ca="1" si="170"/>
        <v>0.65480932077190901</v>
      </c>
      <c r="QL77" s="705">
        <f t="shared" ca="1" si="155"/>
        <v>0.83819607239273464</v>
      </c>
      <c r="QM77" s="696">
        <f t="shared" ca="1" si="156"/>
        <v>0.77153494685495805</v>
      </c>
      <c r="QN77" s="696">
        <f t="shared" ca="1" si="157"/>
        <v>7.5961984985101469E-2</v>
      </c>
      <c r="QO77" s="697">
        <f t="shared" ca="1" si="158"/>
        <v>0.9335442788548417</v>
      </c>
      <c r="QP77" s="696" cm="1">
        <f t="array" aca="1" ref="QP77" ca="1">INDIRECT(QP$203&amp;ROW())*QP$205</f>
        <v>6.6903293490763766E-2</v>
      </c>
      <c r="QQ77" s="696" cm="1">
        <f t="array" aca="1" ref="QQ77" ca="1">INDIRECT(QQ$203&amp;ROW())*QQ$205</f>
        <v>0</v>
      </c>
      <c r="QR77" s="696" cm="1">
        <f t="array" aca="1" ref="QR77" ca="1">INDIRECT(QR$203&amp;ROW())*QR$205</f>
        <v>0.15089809664795908</v>
      </c>
      <c r="QS77" s="696" cm="1">
        <f t="array" aca="1" ref="QS77" ca="1">INDIRECT(QS$203&amp;ROW())*QS$205</f>
        <v>0.22471360933801068</v>
      </c>
      <c r="QT77" s="696" cm="1">
        <f t="array" aca="1" ref="QT77" ca="1">INDIRECT(QT$203&amp;ROW())*QT$205</f>
        <v>0.26232814414996541</v>
      </c>
      <c r="QU77" s="696" cm="1">
        <f t="array" aca="1" ref="QU77" ca="1">INDIRECT(QU$203&amp;ROW())*QU$205</f>
        <v>0.53329206883563263</v>
      </c>
      <c r="QV77" s="696" cm="1">
        <f t="array" aca="1" ref="QV77" ca="1">INDIRECT(QV$203&amp;ROW())*QV$205</f>
        <v>0.24117831443907087</v>
      </c>
      <c r="QW77" s="696" cm="1">
        <f t="array" aca="1" ref="QW77" ca="1">INDIRECT(QW$203&amp;ROW())*QW$205</f>
        <v>0.53099416374332975</v>
      </c>
      <c r="QX77" s="696" cm="1">
        <f t="array" aca="1" ref="QX77" ca="1">INDIRECT(QX$203&amp;ROW())*QX$205</f>
        <v>0.60640894423913805</v>
      </c>
      <c r="QY77" s="696" cm="1">
        <f t="array" aca="1" ref="QY77" ca="1">INDIRECT(QY$203&amp;ROW())*QY$205</f>
        <v>0.13540247513535897</v>
      </c>
      <c r="QZ77" s="696" cm="1">
        <f t="array" aca="1" ref="QZ77" ca="1">INDIRECT(QZ$203&amp;ROW())*QZ$205</f>
        <v>0.27613248380770827</v>
      </c>
      <c r="RA77" s="696" cm="1">
        <f t="array" aca="1" ref="RA77" ca="1">INDIRECT(RA$203&amp;ROW())*RA$205</f>
        <v>0</v>
      </c>
      <c r="RB77" s="696" cm="1">
        <f t="array" aca="1" ref="RB77" ca="1">INDIRECT(RB$203&amp;ROW())*RB$205</f>
        <v>0.11461142513892485</v>
      </c>
      <c r="RC77" s="696" cm="1">
        <f t="array" aca="1" ref="RC77" ca="1">IF(INDIRECT(RC$203&amp;ROW())="-",0,INDIRECT(RC$203&amp;ROW())*RC$205)</f>
        <v>6.0875700312345141E-2</v>
      </c>
      <c r="RD77" s="696" cm="1">
        <f t="array" aca="1" ref="RD77" ca="1">INDIRECT(RD$203&amp;ROW())*RD$205</f>
        <v>3.5721048970443148E-2</v>
      </c>
      <c r="RE77" s="696" cm="1">
        <f t="array" aca="1" ref="RE77" ca="1">IF(INDIRECT(RE$203&amp;ROW())="-",0,INDIRECT(RE$203&amp;ROW())*RE$205)</f>
        <v>4.7283241583730769E-2</v>
      </c>
      <c r="RF77" s="705" cm="1">
        <f t="array" aca="1" ref="RF77" ca="1">INDIRECT(RF$203&amp;ROW())*RF$205</f>
        <v>0.10613798880649605</v>
      </c>
      <c r="RG77" s="696" cm="1">
        <f t="array" aca="1" ref="RG77" ca="1">INDIRECT(RG$203&amp;ROW())*RG$205</f>
        <v>0.27650466908360405</v>
      </c>
      <c r="RH77" s="696" cm="1">
        <f t="array" aca="1" ref="RH77" ca="1">INDIRECT(RH$203&amp;ROW())*RH$205</f>
        <v>5.8387680780544585E-2</v>
      </c>
      <c r="RI77" s="696" cm="1">
        <f t="array" aca="1" ref="RI77" ca="1">INDIRECT(RI$203&amp;ROW())*RI$205</f>
        <v>0.21539378250062202</v>
      </c>
      <c r="RJ77" s="696" cm="1">
        <f t="array" aca="1" ref="RJ77" ca="1">INDIRECT(RJ$203&amp;ROW())*RJ$205</f>
        <v>0.12226723336432462</v>
      </c>
      <c r="RK77" s="696" cm="1">
        <f t="array" aca="1" ref="RK77" ca="1">IF(INDIRECT(RK$203&amp;ROW())="-",0,INDIRECT(RK$203&amp;ROW())*RK$205)</f>
        <v>4.1002096993621243E-2</v>
      </c>
      <c r="RL77" s="696" cm="1">
        <f t="array" aca="1" ref="RL77" ca="1">INDIRECT(RL$203&amp;ROW())*RL$205</f>
        <v>0</v>
      </c>
      <c r="RM77" s="696" cm="1">
        <f t="array" aca="1" ref="RM77" ca="1">INDIRECT(RM$203&amp;ROW())*RM$205</f>
        <v>2.9987460729532761E-2</v>
      </c>
      <c r="RN77" s="696" cm="1">
        <f t="array" aca="1" ref="RN77" ca="1">INDIRECT(RN$203&amp;ROW())*RN$205</f>
        <v>0</v>
      </c>
      <c r="RO77" s="696" cm="1">
        <f t="array" aca="1" ref="RO77" ca="1">IF($RN77=0,0,INDIRECT(RO$203&amp;ROW())*RO$205)</f>
        <v>0</v>
      </c>
      <c r="RP77" s="696" cm="1">
        <f t="array" aca="1" ref="RP77" ca="1">IF($RN77=0,0,INDIRECT(RP$203&amp;ROW())*RP$205)</f>
        <v>0</v>
      </c>
      <c r="RQ77" s="696" cm="1">
        <f t="array" aca="1" ref="RQ77" ca="1">IF($RN77=0,0,INDIRECT(RQ$203&amp;ROW())*RQ$205)</f>
        <v>0</v>
      </c>
      <c r="RR77" s="696" cm="1">
        <f t="array" aca="1" ref="RR77" ca="1">IF($RN77=0,0,INDIRECT(RR$203&amp;ROW())*RR$205)</f>
        <v>0</v>
      </c>
      <c r="RS77" s="696" cm="1">
        <f t="array" aca="1" ref="RS77" ca="1">INDIRECT(RS$203&amp;ROW())*RS$205</f>
        <v>0</v>
      </c>
      <c r="RT77" s="696" cm="1">
        <f t="array" aca="1" ref="RT77" ca="1">IF($RS77=0,0,INDIRECT(RT$203&amp;ROW())*RT$205)</f>
        <v>0</v>
      </c>
      <c r="RU77" s="696" cm="1">
        <f t="array" aca="1" ref="RU77" ca="1">IF($RS77=0,0,INDIRECT(RU$203&amp;ROW())*RU$205)</f>
        <v>0</v>
      </c>
      <c r="RV77" s="696" cm="1">
        <f t="array" aca="1" ref="RV77" ca="1">INDIRECT(RV$203&amp;ROW())*RV$205</f>
        <v>0</v>
      </c>
      <c r="RW77" s="696" cm="1">
        <f t="array" aca="1" ref="RW77" ca="1">INDIRECT(RW$203&amp;ROW())*RW$205</f>
        <v>2.6659190312299668E-2</v>
      </c>
      <c r="RX77" s="696" cm="1">
        <f t="array" aca="1" ref="RX77" ca="1">INDIRECT(RX$203&amp;ROW())*RX$205</f>
        <v>9.5370177215571658E-2</v>
      </c>
      <c r="RY77" s="696" cm="1">
        <f t="array" aca="1" ref="RY77" ca="1">INDIRECT(RY$203&amp;ROW())*RY$205</f>
        <v>8.4396695370290389E-2</v>
      </c>
      <c r="RZ77" s="696" cm="1">
        <f t="array" aca="1" ref="RZ77" ca="1">INDIRECT(RZ$203&amp;ROW())*RZ$205</f>
        <v>3.6812489486199085E-2</v>
      </c>
      <c r="SA77" s="696" cm="1">
        <f t="array" aca="1" ref="SA77" ca="1">INDIRECT(SA$203&amp;ROW())*SA$205</f>
        <v>0.20458618579029147</v>
      </c>
      <c r="SB77" s="696" cm="1">
        <f t="array" aca="1" ref="SB77" ca="1">INDIRECT(SB$203&amp;ROW())*SB$205</f>
        <v>4.7124126502052749E-2</v>
      </c>
      <c r="SC77" s="696" cm="1">
        <f t="array" aca="1" ref="SC77" ca="1">INDIRECT(SC$203&amp;ROW())*SC$205</f>
        <v>5.4291606235991073E-2</v>
      </c>
      <c r="SD77" s="696" cm="1">
        <f t="array" aca="1" ref="SD77" ca="1">INDIRECT(SD$203&amp;ROW())*SD$205</f>
        <v>0.3072993885784252</v>
      </c>
      <c r="SE77" s="696" cm="1">
        <f t="array" aca="1" ref="SE77" ca="1">INDIRECT(SE$203&amp;ROW())*SE$205</f>
        <v>0.2585618210787391</v>
      </c>
      <c r="SF77" s="696" cm="1">
        <f t="array" aca="1" ref="SF77" ca="1">INDIRECT(SF$203&amp;ROW())*SF$205</f>
        <v>0.19835664972334499</v>
      </c>
      <c r="SG77" s="696" cm="1">
        <f t="array" aca="1" ref="SG77" ca="1">INDIRECT(SG$203&amp;ROW())*SG$205</f>
        <v>7.4767843909269882E-2</v>
      </c>
      <c r="SH77" s="696" cm="1">
        <f t="array" aca="1" ref="SH77" ca="1">IF(INDIRECT(SH$203&amp;ROW())="-",0,INDIRECT(SH$203&amp;ROW())*SH$205)</f>
        <v>6.6948861054153458E-2</v>
      </c>
      <c r="SI77" s="696" cm="1">
        <f t="array" aca="1" ref="SI77" ca="1">INDIRECT(SI$203&amp;ROW())*SI$205</f>
        <v>0.24423887568083891</v>
      </c>
      <c r="SJ77" s="696" cm="1">
        <f t="array" aca="1" ref="SJ77" ca="1">INDIRECT(SJ$203&amp;ROW())*SJ$205</f>
        <v>0.10961749760323641</v>
      </c>
      <c r="SK77" s="696" cm="1">
        <f t="array" aca="1" ref="SK77" ca="1">INDIRECT(SK$203&amp;ROW())*SK$205</f>
        <v>0.21261490593800375</v>
      </c>
      <c r="SN77" s="606" t="s">
        <v>4523</v>
      </c>
      <c r="SO77" s="707" cm="1">
        <f t="array" aca="1" ref="SO77" ca="1">INDIRECT(SO$203&amp;ROW())*SO$205</f>
        <v>2</v>
      </c>
      <c r="SP77" s="707" cm="1">
        <f t="array" aca="1" ref="SP77" ca="1">INDIRECT(SP$203&amp;ROW())*SP$205</f>
        <v>0</v>
      </c>
      <c r="SQ77" s="707" cm="1">
        <f t="array" aca="1" ref="SQ77" ca="1">INDIRECT(SQ$203&amp;ROW())*SQ$205</f>
        <v>2</v>
      </c>
      <c r="SR77" s="707" cm="1">
        <f t="array" aca="1" ref="SR77" ca="1">INDIRECT(SR$203&amp;ROW())*SR$205</f>
        <v>3</v>
      </c>
      <c r="SS77" s="707" cm="1">
        <f t="array" aca="1" ref="SS77" ca="1">INDIRECT(SS$203&amp;ROW())*SS$205</f>
        <v>3</v>
      </c>
      <c r="ST77" s="707" cm="1">
        <f t="array" aca="1" ref="ST77" ca="1">INDIRECT(ST$203&amp;ROW())*ST$205</f>
        <v>3</v>
      </c>
      <c r="SU77" s="707" cm="1">
        <f t="array" aca="1" ref="SU77" ca="1">INDIRECT(SU$203&amp;ROW())*SU$205</f>
        <v>3</v>
      </c>
      <c r="SV77" s="707" cm="1">
        <f t="array" aca="1" ref="SV77" ca="1">INDIRECT(SV$203&amp;ROW())*SV$205</f>
        <v>3</v>
      </c>
      <c r="SW77" s="707" cm="1">
        <f t="array" aca="1" ref="SW77" ca="1">INDIRECT(SW$203&amp;ROW())*SW$205</f>
        <v>3</v>
      </c>
      <c r="SX77" s="707" cm="1">
        <f t="array" aca="1" ref="SX77" ca="1">INDIRECT(SX$203&amp;ROW())*SX$205</f>
        <v>3</v>
      </c>
      <c r="SY77" s="707" cm="1">
        <f t="array" aca="1" ref="SY77" ca="1">INDIRECT(SY$203&amp;ROW())*SY$205</f>
        <v>3</v>
      </c>
      <c r="SZ77" s="707" cm="1">
        <f t="array" aca="1" ref="SZ77" ca="1">INDIRECT(SZ$203&amp;ROW())*SZ$205</f>
        <v>0</v>
      </c>
      <c r="TA77" s="707" cm="1">
        <f t="array" aca="1" ref="TA77" ca="1">INDIRECT(TA$203&amp;ROW())*TA$205</f>
        <v>2</v>
      </c>
      <c r="TB77" s="696" cm="1">
        <f t="array" aca="1" ref="TB77" ca="1">IF(INDIRECT(TB$203&amp;ROW())="-",0,INDIRECT(TB$203&amp;ROW())*TB$205)</f>
        <v>0.72550000000000003</v>
      </c>
      <c r="TC77" s="707" cm="1">
        <f t="array" aca="1" ref="TC77" ca="1">INDIRECT(TC$203&amp;ROW())*TC$205</f>
        <v>1</v>
      </c>
      <c r="TD77" s="696" cm="1">
        <f t="array" aca="1" ref="TD77" ca="1">IF(INDIRECT(TD$203&amp;ROW())="-",0,INDIRECT(TD$203&amp;ROW())*TD$205)</f>
        <v>0.74709999999999999</v>
      </c>
      <c r="TE77" s="732" cm="1">
        <f t="array" aca="1" ref="TE77" ca="1">INDIRECT(TE$203&amp;ROW())*TE$205</f>
        <v>2</v>
      </c>
      <c r="TF77" s="707" cm="1">
        <f t="array" aca="1" ref="TF77" ca="1">INDIRECT(TF$203&amp;ROW())*TF$205</f>
        <v>2</v>
      </c>
      <c r="TG77" s="707" cm="1">
        <f t="array" aca="1" ref="TG77" ca="1">INDIRECT(TG$203&amp;ROW())*TG$205</f>
        <v>2</v>
      </c>
      <c r="TH77" s="707" cm="1">
        <f t="array" aca="1" ref="TH77" ca="1">INDIRECT(TH$203&amp;ROW())*TH$205</f>
        <v>2</v>
      </c>
      <c r="TI77" s="707" cm="1">
        <f t="array" aca="1" ref="TI77" ca="1">INDIRECT(TI$203&amp;ROW())*TI$205</f>
        <v>2</v>
      </c>
      <c r="TJ77" s="696" cm="1">
        <f t="array" aca="1" ref="TJ77" ca="1">IF(INDIRECT(TJ$203&amp;ROW())="-",0,INDIRECT(TJ$203&amp;ROW())*TJ$205)</f>
        <v>0.67859999999999998</v>
      </c>
      <c r="TK77" s="707" cm="1">
        <f t="array" aca="1" ref="TK77" ca="1">INDIRECT(TK$203&amp;ROW())*TK$205</f>
        <v>0</v>
      </c>
      <c r="TL77" s="707" cm="1">
        <f t="array" aca="1" ref="TL77" ca="1">INDIRECT(TL$203&amp;ROW())*TL$205</f>
        <v>2</v>
      </c>
      <c r="TM77" s="707" cm="1">
        <f t="array" aca="1" ref="TM77" ca="1">INDIRECT(TM$203&amp;ROW())*TM$205</f>
        <v>0</v>
      </c>
      <c r="TN77" s="707" cm="1">
        <f t="array" aca="1" ref="TN77" ca="1">IF($TM77=0,0,INDIRECT(TN$203&amp;ROW())*TN$205)</f>
        <v>0</v>
      </c>
      <c r="TO77" s="707" cm="1">
        <f t="array" aca="1" ref="TO77" ca="1">IF($TM77=0,0,INDIRECT(TO$203&amp;ROW())*TO$205)</f>
        <v>0</v>
      </c>
      <c r="TP77" s="707" cm="1">
        <f t="array" aca="1" ref="TP77" ca="1">IF($TM77=0,0,INDIRECT(TP$203&amp;ROW())*TP$205)</f>
        <v>0</v>
      </c>
      <c r="TQ77" s="707" cm="1">
        <f t="array" aca="1" ref="TQ77" ca="1">IF($TM77=0,0,INDIRECT(TQ$203&amp;ROW())*TQ$205)</f>
        <v>0</v>
      </c>
      <c r="TR77" s="707" cm="1">
        <f t="array" aca="1" ref="TR77" ca="1">INDIRECT(TR$203&amp;ROW())*TR$205</f>
        <v>0</v>
      </c>
      <c r="TS77" s="707" cm="1">
        <f t="array" aca="1" ref="TS77" ca="1">IF($TR77=0,0,INDIRECT(TS$203&amp;ROW())*TS$205)</f>
        <v>0</v>
      </c>
      <c r="TT77" s="707" cm="1">
        <f t="array" aca="1" ref="TT77" ca="1">IF($TR77=0,0,INDIRECT(TT$203&amp;ROW())*TT$205)</f>
        <v>0</v>
      </c>
      <c r="TU77" s="707" cm="1">
        <f t="array" aca="1" ref="TU77" ca="1">INDIRECT(TU$203&amp;ROW())*TU$205</f>
        <v>0</v>
      </c>
      <c r="TV77" s="707" cm="1">
        <f t="array" aca="1" ref="TV77" ca="1">INDIRECT(TV$203&amp;ROW())*TV$205</f>
        <v>1</v>
      </c>
      <c r="TW77" s="707" cm="1">
        <f t="array" aca="1" ref="TW77" ca="1">INDIRECT(TW$203&amp;ROW())*TW$205</f>
        <v>1</v>
      </c>
      <c r="TX77" s="707" cm="1">
        <f t="array" aca="1" ref="TX77" ca="1">INDIRECT(TX$203&amp;ROW())*TX$205</f>
        <v>3</v>
      </c>
      <c r="TY77" s="707" cm="1">
        <f t="array" aca="1" ref="TY77" ca="1">INDIRECT(TY$203&amp;ROW())*TY$205</f>
        <v>1</v>
      </c>
      <c r="TZ77" s="707" cm="1">
        <f t="array" aca="1" ref="TZ77" ca="1">INDIRECT(TZ$203&amp;ROW())*TZ$205</f>
        <v>2</v>
      </c>
      <c r="UA77" s="707" cm="1">
        <f t="array" aca="1" ref="UA77" ca="1">INDIRECT(UA$203&amp;ROW())*UA$205</f>
        <v>2</v>
      </c>
      <c r="UB77" s="707" cm="1">
        <f t="array" aca="1" ref="UB77" ca="1">INDIRECT(UB$203&amp;ROW())*UB$205</f>
        <v>2</v>
      </c>
      <c r="UC77" s="707" cm="1">
        <f t="array" aca="1" ref="UC77" ca="1">INDIRECT(UC$203&amp;ROW())*UC$205</f>
        <v>1</v>
      </c>
      <c r="UD77" s="707" cm="1">
        <f t="array" aca="1" ref="UD77" ca="1">INDIRECT(UD$203&amp;ROW())*UD$205</f>
        <v>1</v>
      </c>
      <c r="UE77" s="707" cm="1">
        <f t="array" aca="1" ref="UE77" ca="1">INDIRECT(UE$203&amp;ROW())*UE$205</f>
        <v>3</v>
      </c>
      <c r="UF77" s="707" cm="1">
        <f t="array" aca="1" ref="UF77" ca="1">INDIRECT(UF$203&amp;ROW())*UF$205</f>
        <v>2</v>
      </c>
      <c r="UG77" s="696" cm="1">
        <f t="array" aca="1" ref="UG77" ca="1">IF(INDIRECT(UG$203&amp;ROW())="-",0,INDIRECT(UG$203&amp;ROW())*UG$205)</f>
        <v>0.85089999999999999</v>
      </c>
      <c r="UH77" s="707" cm="1">
        <f t="array" aca="1" ref="UH77" ca="1">INDIRECT(UH$203&amp;ROW())*UH$205</f>
        <v>2</v>
      </c>
      <c r="UI77" s="707" cm="1">
        <f t="array" aca="1" ref="UI77" ca="1">INDIRECT(UI$203&amp;ROW())*UI$205</f>
        <v>1</v>
      </c>
      <c r="UJ77" s="707" cm="1">
        <f t="array" aca="1" ref="UJ77" ca="1">INDIRECT(UJ$203&amp;ROW())*UJ$205</f>
        <v>2</v>
      </c>
      <c r="UM77" s="606" t="s">
        <v>4523</v>
      </c>
      <c r="UN77" s="616">
        <f t="shared" ca="1" si="185"/>
        <v>1.3455222970601226</v>
      </c>
      <c r="UO77" s="616">
        <f t="shared" ca="1" si="185"/>
        <v>-0.6225347970107441</v>
      </c>
      <c r="UP77" s="616">
        <f t="shared" ca="1" si="185"/>
        <v>1.190315493832806</v>
      </c>
      <c r="UQ77" s="616">
        <f t="shared" ca="1" si="185"/>
        <v>0.29355872991449461</v>
      </c>
      <c r="UR77" s="616">
        <f t="shared" ca="1" si="185"/>
        <v>1.0502465449096676</v>
      </c>
      <c r="US77" s="616">
        <f t="shared" ca="1" si="185"/>
        <v>0.41305213694811815</v>
      </c>
      <c r="UT77" s="616">
        <f t="shared" ca="1" si="185"/>
        <v>0.30690415393182785</v>
      </c>
      <c r="UU77" s="616">
        <f t="shared" ca="1" si="185"/>
        <v>0.53359975015917405</v>
      </c>
      <c r="UV77" s="616">
        <f t="shared" ca="1" si="185"/>
        <v>0.44410973870643028</v>
      </c>
      <c r="UW77" s="616">
        <f t="shared" ca="1" si="185"/>
        <v>0.6421874155054268</v>
      </c>
      <c r="UX77" s="616">
        <f t="shared" ca="1" si="185"/>
        <v>0.28247365722383649</v>
      </c>
      <c r="UY77" s="616">
        <f t="shared" ca="1" si="185"/>
        <v>-0.67270887390575207</v>
      </c>
      <c r="UZ77" s="616">
        <f t="shared" ca="1" si="185"/>
        <v>1.1960042318268584</v>
      </c>
      <c r="VA77" s="616">
        <f t="shared" ca="1" si="185"/>
        <v>0.69072850018776366</v>
      </c>
      <c r="VB77" s="616">
        <f t="shared" ca="1" si="185"/>
        <v>0.38200252083713526</v>
      </c>
      <c r="VC77" s="616">
        <f t="shared" ca="1" si="185"/>
        <v>0.74093005545683543</v>
      </c>
      <c r="VD77" s="616">
        <f t="shared" ca="1" si="171"/>
        <v>0.85304819841956248</v>
      </c>
      <c r="VE77" s="616">
        <f t="shared" ca="1" si="171"/>
        <v>3.9909080070471406E-2</v>
      </c>
      <c r="VF77" s="616">
        <f t="shared" ca="1" si="171"/>
        <v>7.1631593782223293E-2</v>
      </c>
      <c r="VG77" s="616">
        <f t="shared" ca="1" si="171"/>
        <v>1.2788179585372306</v>
      </c>
      <c r="VH77" s="616">
        <f t="shared" ca="1" si="171"/>
        <v>-0.12784420028857393</v>
      </c>
      <c r="VI77" s="616">
        <f t="shared" ca="1" si="171"/>
        <v>0.42711956511491617</v>
      </c>
      <c r="VJ77" s="616">
        <f t="shared" ca="1" si="171"/>
        <v>-0.90132677458943244</v>
      </c>
      <c r="VK77" s="616">
        <f t="shared" ca="1" si="171"/>
        <v>0.83678976492872159</v>
      </c>
      <c r="VL77" s="616">
        <f t="shared" ca="1" si="171"/>
        <v>-0.83864555511817418</v>
      </c>
      <c r="VM77" s="616">
        <f t="shared" ca="1" si="171"/>
        <v>-0.57201237404204519</v>
      </c>
      <c r="VN77" s="616">
        <f t="shared" ca="1" si="171"/>
        <v>-0.62639799545694341</v>
      </c>
      <c r="VO77" s="616">
        <f t="shared" ca="1" si="171"/>
        <v>-0.42150866262694142</v>
      </c>
      <c r="VP77" s="616">
        <f t="shared" ca="1" si="171"/>
        <v>-0.46221149066820022</v>
      </c>
      <c r="VQ77" s="616">
        <f t="shared" ca="1" si="171"/>
        <v>-0.77889442244162177</v>
      </c>
      <c r="VR77" s="616">
        <f t="shared" ca="1" si="110"/>
        <v>-0.64202286734458469</v>
      </c>
      <c r="VS77" s="616">
        <f t="shared" ca="1" si="110"/>
        <v>-0.40481357988865657</v>
      </c>
      <c r="VT77" s="616">
        <f t="shared" ca="1" si="110"/>
        <v>-0.3878135405833677</v>
      </c>
      <c r="VU77" s="616">
        <f t="shared" ca="1" si="190"/>
        <v>1.2114249894444582</v>
      </c>
      <c r="VV77" s="616">
        <f t="shared" ca="1" si="190"/>
        <v>0.51470231560879698</v>
      </c>
      <c r="VW77" s="616">
        <f t="shared" ca="1" si="190"/>
        <v>0.66845613582062358</v>
      </c>
      <c r="VX77" s="616">
        <f t="shared" ca="1" si="190"/>
        <v>0.76953548521680748</v>
      </c>
      <c r="VY77" s="616">
        <f t="shared" ca="1" si="190"/>
        <v>0.70583605694264007</v>
      </c>
      <c r="VZ77" s="616">
        <f t="shared" ca="1" si="190"/>
        <v>0.68442622420316401</v>
      </c>
      <c r="WA77" s="616">
        <f t="shared" ca="1" si="190"/>
        <v>0.92808016936885662</v>
      </c>
      <c r="WB77" s="616">
        <f t="shared" ca="1" si="190"/>
        <v>0.33435322352896929</v>
      </c>
      <c r="WC77" s="616">
        <f t="shared" ca="1" si="190"/>
        <v>0.47817673461028487</v>
      </c>
      <c r="WD77" s="616">
        <f t="shared" ca="1" si="104"/>
        <v>1.1315684290219801</v>
      </c>
      <c r="WE77" s="616">
        <f t="shared" ca="1" si="104"/>
        <v>0.67426644196529939</v>
      </c>
      <c r="WF77" s="616">
        <f t="shared" ca="1" si="104"/>
        <v>0.83783077288038443</v>
      </c>
      <c r="WG77" s="616">
        <f t="shared" ca="1" si="104"/>
        <v>1.1042161560551988</v>
      </c>
      <c r="WH77" s="616">
        <f t="shared" ca="1" si="104"/>
        <v>0.91987607881584121</v>
      </c>
      <c r="WI77" s="627">
        <f t="shared" ca="1" si="76"/>
        <v>1.0659329460226332</v>
      </c>
      <c r="WL77" s="606" t="s">
        <v>4523</v>
      </c>
      <c r="WM77" s="700" t="str">
        <f t="shared" ca="1" si="172"/>
        <v>B</v>
      </c>
      <c r="WN77" s="479">
        <f t="shared" ca="1" si="173"/>
        <v>0.66528487971147177</v>
      </c>
      <c r="WO77" s="495">
        <f t="shared" ca="1" si="159"/>
        <v>0.80421615728154439</v>
      </c>
      <c r="WP77" s="458">
        <f t="shared" ca="1" si="159"/>
        <v>0.75521262824250934</v>
      </c>
      <c r="WQ77" s="458">
        <f t="shared" ca="1" si="159"/>
        <v>0.20624935662114885</v>
      </c>
      <c r="WR77" s="459">
        <f t="shared" ca="1" si="159"/>
        <v>0.89546137670068449</v>
      </c>
      <c r="WS77" s="495">
        <f t="shared" ca="1" si="174"/>
        <v>0.55509485890080745</v>
      </c>
      <c r="WT77" s="458">
        <f t="shared" ca="1" si="175"/>
        <v>0.48273015030711186</v>
      </c>
      <c r="WU77" s="458">
        <f t="shared" ca="1" si="176"/>
        <v>-0.38478420443627154</v>
      </c>
      <c r="WV77" s="459">
        <f t="shared" ca="1" si="177"/>
        <v>0.84639911307749771</v>
      </c>
      <c r="WW77" s="484">
        <f t="shared" ca="1" si="186"/>
        <v>1.0061815737415598</v>
      </c>
      <c r="WX77" s="484">
        <f t="shared" ca="1" si="186"/>
        <v>-0.37545073607717977</v>
      </c>
      <c r="WY77" s="484">
        <f t="shared" ca="1" si="186"/>
        <v>0.86666871105966603</v>
      </c>
      <c r="WZ77" s="484">
        <f t="shared" ca="1" si="186"/>
        <v>0.10559307515024371</v>
      </c>
      <c r="XA77" s="484">
        <f t="shared" ca="1" si="186"/>
        <v>0.5542151017488316</v>
      </c>
      <c r="XB77" s="484">
        <f t="shared" ca="1" si="186"/>
        <v>0.21821544394969081</v>
      </c>
      <c r="XC77" s="484">
        <f t="shared" ca="1" si="186"/>
        <v>0.14467461816346364</v>
      </c>
      <c r="XD77" s="484">
        <f t="shared" ca="1" si="186"/>
        <v>0.27368331185664035</v>
      </c>
      <c r="XE77" s="484">
        <f t="shared" ca="1" si="186"/>
        <v>0.21801347073098662</v>
      </c>
      <c r="XF77" s="484">
        <f t="shared" ca="1" si="186"/>
        <v>0.41324760187774212</v>
      </c>
      <c r="XG77" s="484">
        <f t="shared" ca="1" si="186"/>
        <v>0.1145148206385433</v>
      </c>
      <c r="XH77" s="484">
        <f t="shared" ca="1" si="186"/>
        <v>-0.33958343954762366</v>
      </c>
      <c r="XI77" s="484">
        <f t="shared" ca="1" si="186"/>
        <v>0.83588735762379129</v>
      </c>
      <c r="XJ77" s="484">
        <f t="shared" ca="1" si="186"/>
        <v>0.49021001658325586</v>
      </c>
      <c r="XK77" s="484">
        <f t="shared" ca="1" si="186"/>
        <v>0.2713363905506172</v>
      </c>
      <c r="XL77" s="484">
        <f t="shared" ca="1" si="186"/>
        <v>0.6545376109905684</v>
      </c>
      <c r="XM77" s="484">
        <f t="shared" ca="1" si="178"/>
        <v>0.64336895124803395</v>
      </c>
      <c r="XN77" s="484">
        <f t="shared" ca="1" si="178"/>
        <v>2.7828601533139714E-2</v>
      </c>
      <c r="XO77" s="484">
        <f t="shared" ca="1" si="178"/>
        <v>5.2591916154908339E-2</v>
      </c>
      <c r="XP77" s="484">
        <f t="shared" ca="1" si="188"/>
        <v>0.81844349346382761</v>
      </c>
      <c r="XQ77" s="484">
        <f t="shared" ca="1" si="188"/>
        <v>-8.50675308720171E-2</v>
      </c>
      <c r="XR77" s="484">
        <f t="shared" ca="1" si="188"/>
        <v>0.37372961947555167</v>
      </c>
      <c r="XS77" s="484">
        <f t="shared" ca="1" si="188"/>
        <v>-0.55611861992167977</v>
      </c>
      <c r="XT77" s="484">
        <f t="shared" ca="1" si="188"/>
        <v>0.50818242424121263</v>
      </c>
      <c r="XU77" s="484">
        <f t="shared" ca="1" si="188"/>
        <v>-0.63720289277878872</v>
      </c>
      <c r="XV77" s="484">
        <f t="shared" ca="1" si="188"/>
        <v>-0.30179372854458303</v>
      </c>
      <c r="XW77" s="484">
        <f t="shared" ca="1" si="188"/>
        <v>-0.40427726626791127</v>
      </c>
      <c r="XX77" s="484">
        <f t="shared" ca="1" si="188"/>
        <v>-0.20379943838012618</v>
      </c>
      <c r="XY77" s="484">
        <f t="shared" ca="1" si="188"/>
        <v>-0.24303080179333969</v>
      </c>
      <c r="XZ77" s="484">
        <f t="shared" ca="1" si="188"/>
        <v>-0.56968338057380219</v>
      </c>
      <c r="YA77" s="484">
        <f t="shared" ca="1" si="111"/>
        <v>-0.43779539324227229</v>
      </c>
      <c r="YB77" s="484">
        <f t="shared" ca="1" si="111"/>
        <v>-0.21272953623148902</v>
      </c>
      <c r="YC77" s="484">
        <f t="shared" ca="1" si="111"/>
        <v>-0.17304240180829866</v>
      </c>
      <c r="YD77" s="484">
        <f t="shared" ca="1" si="191"/>
        <v>0.89512192470051022</v>
      </c>
      <c r="YE77" s="484">
        <f t="shared" ca="1" si="191"/>
        <v>0.3707400779330165</v>
      </c>
      <c r="YF77" s="484">
        <f t="shared" ca="1" si="191"/>
        <v>0.39432227452058582</v>
      </c>
      <c r="YG77" s="484">
        <f t="shared" ca="1" si="191"/>
        <v>0.53605841900202811</v>
      </c>
      <c r="YH77" s="484">
        <f t="shared" ca="1" si="191"/>
        <v>0.3761400347447329</v>
      </c>
      <c r="YI77" s="484">
        <f t="shared" ca="1" si="191"/>
        <v>0.40086843951579315</v>
      </c>
      <c r="YJ77" s="484">
        <f t="shared" ca="1" si="191"/>
        <v>0.55062996448654267</v>
      </c>
      <c r="YK77" s="484">
        <f t="shared" ca="1" si="191"/>
        <v>5.8277766861099353E-2</v>
      </c>
      <c r="YL77" s="484">
        <f t="shared" ca="1" si="191"/>
        <v>0.15139075417761619</v>
      </c>
      <c r="YM77" s="484">
        <f t="shared" ca="1" si="105"/>
        <v>0.90333107688824665</v>
      </c>
      <c r="YN77" s="484">
        <f t="shared" ca="1" si="105"/>
        <v>0.48075197312125845</v>
      </c>
      <c r="YO77" s="484">
        <f t="shared" ca="1" si="105"/>
        <v>0.51451187762584405</v>
      </c>
      <c r="YP77" s="484">
        <f t="shared" ca="1" si="105"/>
        <v>0.58832636794620996</v>
      </c>
      <c r="YQ77" s="484">
        <f t="shared" ca="1" si="105"/>
        <v>0.66635823149419537</v>
      </c>
      <c r="YR77" s="484">
        <f t="shared" ca="1" si="79"/>
        <v>0.79923652292777037</v>
      </c>
      <c r="YU77" s="606" t="s">
        <v>4523</v>
      </c>
      <c r="YV77" s="700" t="str">
        <f t="shared" ca="1" si="160"/>
        <v>B</v>
      </c>
      <c r="YW77" s="479">
        <f t="shared" ca="1" si="179"/>
        <v>0.65996188537603007</v>
      </c>
      <c r="YX77" s="495">
        <f t="shared" ca="1" si="161"/>
        <v>0.86006121745530595</v>
      </c>
      <c r="YY77" s="458">
        <f t="shared" ca="1" si="161"/>
        <v>0.75222588102636867</v>
      </c>
      <c r="YZ77" s="458">
        <f t="shared" ca="1" si="161"/>
        <v>8.7206072069389878E-2</v>
      </c>
      <c r="ZA77" s="459">
        <f t="shared" ca="1" si="161"/>
        <v>0.94035437095305596</v>
      </c>
      <c r="ZB77" s="495">
        <f t="shared" ca="1" si="180"/>
        <v>0.46457958536204036</v>
      </c>
      <c r="ZC77" s="458">
        <f t="shared" ca="1" si="181"/>
        <v>0.50743130882102749</v>
      </c>
      <c r="ZD77" s="458">
        <f t="shared" ca="1" si="182"/>
        <v>-0.52988227457647874</v>
      </c>
      <c r="ZE77" s="459">
        <f t="shared" ca="1" si="183"/>
        <v>0.68956689268756866</v>
      </c>
      <c r="ZF77" s="484">
        <f t="shared" ca="1" si="187"/>
        <v>4.5009936569290004E-2</v>
      </c>
      <c r="ZG77" s="484">
        <f t="shared" ca="1" si="187"/>
        <v>-7.9385408814590788E-2</v>
      </c>
      <c r="ZH77" s="484">
        <f t="shared" ca="1" si="187"/>
        <v>8.9808171214972948E-2</v>
      </c>
      <c r="ZI77" s="484">
        <f t="shared" ca="1" si="187"/>
        <v>2.1988880583922777E-2</v>
      </c>
      <c r="ZJ77" s="484">
        <f t="shared" ca="1" si="187"/>
        <v>9.1836409008688807E-2</v>
      </c>
      <c r="ZK77" s="484">
        <f t="shared" ca="1" si="187"/>
        <v>7.3425809550013654E-2</v>
      </c>
      <c r="ZL77" s="484">
        <f t="shared" ca="1" si="187"/>
        <v>2.4672875513209128E-2</v>
      </c>
      <c r="ZM77" s="484">
        <f t="shared" ca="1" si="187"/>
        <v>9.4446117703140112E-2</v>
      </c>
      <c r="ZN77" s="484">
        <f t="shared" ca="1" si="187"/>
        <v>8.9770705925095284E-2</v>
      </c>
      <c r="ZO77" s="484">
        <f t="shared" ca="1" si="187"/>
        <v>2.8984588520071332E-2</v>
      </c>
      <c r="ZP77" s="484">
        <f t="shared" ca="1" si="187"/>
        <v>2.6000050859821721E-2</v>
      </c>
      <c r="ZQ77" s="484">
        <f t="shared" ca="1" si="187"/>
        <v>-1.1497069191506403E-2</v>
      </c>
      <c r="ZR77" s="484">
        <f t="shared" ca="1" si="187"/>
        <v>6.8537874740930649E-2</v>
      </c>
      <c r="ZS77" s="484">
        <f t="shared" ca="1" si="187"/>
        <v>5.795807191540446E-2</v>
      </c>
      <c r="ZT77" s="484">
        <f t="shared" ca="1" si="187"/>
        <v>1.3645530753656038E-2</v>
      </c>
      <c r="ZU77" s="484">
        <f t="shared" ca="1" si="187"/>
        <v>4.6892751718394569E-2</v>
      </c>
      <c r="ZV77" s="484">
        <f t="shared" ca="1" si="184"/>
        <v>4.5270410067628573E-2</v>
      </c>
      <c r="ZW77" s="484">
        <f t="shared" ca="1" si="184"/>
        <v>5.5175234891583769E-3</v>
      </c>
      <c r="ZX77" s="484">
        <f t="shared" ca="1" si="184"/>
        <v>2.0912013157790479E-3</v>
      </c>
      <c r="ZY77" s="484">
        <f t="shared" ca="1" si="189"/>
        <v>0.13772471860952887</v>
      </c>
      <c r="ZZ77" s="484">
        <f t="shared" ca="1" si="189"/>
        <v>-7.8155783354792625E-3</v>
      </c>
      <c r="AAA77" s="484">
        <f t="shared" ca="1" si="189"/>
        <v>2.5807247033178778E-2</v>
      </c>
      <c r="AAB77" s="484">
        <f t="shared" ca="1" si="189"/>
        <v>-0.10150745433592355</v>
      </c>
      <c r="AAC77" s="484">
        <f t="shared" ca="1" si="189"/>
        <v>1.2546600107337495E-2</v>
      </c>
      <c r="AAD77" s="484">
        <f t="shared" ca="1" si="189"/>
        <v>-7.8682240113631882E-2</v>
      </c>
      <c r="AAE77" s="484">
        <f t="shared" ca="1" si="189"/>
        <v>-4.0219644611828483E-2</v>
      </c>
      <c r="AAF77" s="484">
        <f t="shared" ca="1" si="189"/>
        <v>-6.120902348854227E-2</v>
      </c>
      <c r="AAG77" s="484">
        <f t="shared" ca="1" si="189"/>
        <v>-4.3018323338477257E-2</v>
      </c>
      <c r="AAH77" s="484">
        <f t="shared" ca="1" si="189"/>
        <v>-3.8008707897835295E-2</v>
      </c>
      <c r="AAI77" s="484">
        <f t="shared" ca="1" si="189"/>
        <v>-6.0338538063910964E-2</v>
      </c>
      <c r="AAJ77" s="484">
        <f t="shared" ca="1" si="112"/>
        <v>-5.2025335368730337E-2</v>
      </c>
      <c r="AAK77" s="484">
        <f t="shared" ca="1" si="112"/>
        <v>-3.3183772310049216E-2</v>
      </c>
      <c r="AAL77" s="484">
        <f t="shared" ca="1" si="112"/>
        <v>-1.741238539122681E-2</v>
      </c>
      <c r="AAM77" s="484">
        <f t="shared" ca="1" si="192"/>
        <v>3.2295609342675426E-2</v>
      </c>
      <c r="AAN77" s="484">
        <f t="shared" ca="1" si="192"/>
        <v>4.9087251052876063E-2</v>
      </c>
      <c r="AAO77" s="484">
        <f t="shared" ca="1" si="192"/>
        <v>1.8805162954418208E-2</v>
      </c>
      <c r="AAP77" s="484">
        <f t="shared" ca="1" si="192"/>
        <v>2.8328516958800835E-2</v>
      </c>
      <c r="AAQ77" s="484">
        <f t="shared" ca="1" si="192"/>
        <v>7.2202153341576855E-2</v>
      </c>
      <c r="AAR77" s="484">
        <f t="shared" ca="1" si="192"/>
        <v>1.612649398533611E-2</v>
      </c>
      <c r="AAS77" s="484">
        <f t="shared" ca="1" si="192"/>
        <v>2.5193481555402932E-2</v>
      </c>
      <c r="AAT77" s="484">
        <f t="shared" ca="1" si="192"/>
        <v>0.1027465411596778</v>
      </c>
      <c r="AAU77" s="484">
        <f t="shared" ca="1" si="192"/>
        <v>0.12363824729832018</v>
      </c>
      <c r="AAV77" s="484">
        <f t="shared" ca="1" si="106"/>
        <v>7.4818040837836219E-2</v>
      </c>
      <c r="AAW77" s="484">
        <f t="shared" ca="1" si="106"/>
        <v>2.5206724043060142E-2</v>
      </c>
      <c r="AAX77" s="484">
        <f t="shared" ca="1" si="106"/>
        <v>6.5920573510944727E-2</v>
      </c>
      <c r="AAY77" s="484">
        <f t="shared" ca="1" si="106"/>
        <v>0.13484625623176977</v>
      </c>
      <c r="AAZ77" s="484">
        <f t="shared" ca="1" si="106"/>
        <v>0.10083451386486998</v>
      </c>
      <c r="ABA77" s="484">
        <f t="shared" ca="1" si="82"/>
        <v>0.11331661652741069</v>
      </c>
    </row>
    <row r="78" spans="1:729" ht="15" customHeight="1" x14ac:dyDescent="0.35">
      <c r="A78" s="498">
        <v>76</v>
      </c>
      <c r="B78" s="628"/>
      <c r="C78" s="606" t="s">
        <v>4579</v>
      </c>
      <c r="D78" s="629">
        <v>352</v>
      </c>
      <c r="E78" s="630" t="s">
        <v>4580</v>
      </c>
      <c r="F78" s="631" t="s">
        <v>1351</v>
      </c>
      <c r="G78" s="632">
        <v>341.25</v>
      </c>
      <c r="H78" s="504">
        <v>26320.622209933412</v>
      </c>
      <c r="I78" s="505">
        <v>72850</v>
      </c>
      <c r="J78" s="633" t="s">
        <v>4581</v>
      </c>
      <c r="K78" s="507">
        <v>2</v>
      </c>
      <c r="L78" s="508" t="s">
        <v>4582</v>
      </c>
      <c r="M78" s="817">
        <v>12</v>
      </c>
      <c r="N78" s="818">
        <v>0.91010000000000002</v>
      </c>
      <c r="O78" s="819">
        <v>0.79410000000000003</v>
      </c>
      <c r="P78" s="820">
        <v>0.98380000000000001</v>
      </c>
      <c r="Q78" s="821">
        <v>0.95250000000000001</v>
      </c>
      <c r="R78" s="818">
        <v>0.77380000000000004</v>
      </c>
      <c r="S78" s="822">
        <v>0.83160000000000001</v>
      </c>
      <c r="T78" s="822">
        <v>0.72919999999999996</v>
      </c>
      <c r="U78" s="822">
        <v>0.62319000000000002</v>
      </c>
      <c r="V78" s="822">
        <v>0.61419999999999997</v>
      </c>
      <c r="W78" s="892" t="s">
        <v>4583</v>
      </c>
      <c r="X78" s="516" t="s">
        <v>4584</v>
      </c>
      <c r="Y78" s="517">
        <v>7</v>
      </c>
      <c r="Z78" s="517">
        <v>3</v>
      </c>
      <c r="AA78" s="519" t="s">
        <v>4585</v>
      </c>
      <c r="AB78" s="903">
        <v>2020</v>
      </c>
      <c r="AC78" s="576">
        <v>2</v>
      </c>
      <c r="AD78" s="519" t="s">
        <v>4585</v>
      </c>
      <c r="AE78" s="817">
        <v>0</v>
      </c>
      <c r="AF78" s="634" t="s">
        <v>1188</v>
      </c>
      <c r="AG78" s="635" t="s">
        <v>1188</v>
      </c>
      <c r="AH78" s="636" t="s">
        <v>1188</v>
      </c>
      <c r="AI78" s="636" t="s">
        <v>1188</v>
      </c>
      <c r="AJ78" s="636" t="s">
        <v>1188</v>
      </c>
      <c r="AK78" s="637" t="s">
        <v>1188</v>
      </c>
      <c r="AL78" s="750" t="s">
        <v>4586</v>
      </c>
      <c r="AM78" s="639" t="s">
        <v>1188</v>
      </c>
      <c r="AN78" s="636" t="s">
        <v>1188</v>
      </c>
      <c r="AO78" s="636" t="s">
        <v>1188</v>
      </c>
      <c r="AP78" s="636" t="s">
        <v>1188</v>
      </c>
      <c r="AQ78" s="636" t="s">
        <v>1188</v>
      </c>
      <c r="AR78" s="636" t="s">
        <v>1188</v>
      </c>
      <c r="AS78" s="636" t="s">
        <v>1188</v>
      </c>
      <c r="AT78" s="636" t="s">
        <v>1188</v>
      </c>
      <c r="AU78" s="640" t="s">
        <v>1188</v>
      </c>
      <c r="AV78" s="842" t="s">
        <v>4587</v>
      </c>
      <c r="AW78" s="642" t="s">
        <v>1939</v>
      </c>
      <c r="AX78" s="843">
        <v>2</v>
      </c>
      <c r="AY78" s="847" t="s">
        <v>4588</v>
      </c>
      <c r="AZ78" s="800">
        <v>2</v>
      </c>
      <c r="BA78" s="845" t="s">
        <v>4589</v>
      </c>
      <c r="BB78" s="631" t="s">
        <v>4590</v>
      </c>
      <c r="BC78" s="646" t="s">
        <v>4591</v>
      </c>
      <c r="BD78" s="631" t="s">
        <v>1195</v>
      </c>
      <c r="BE78" s="631" t="s">
        <v>1317</v>
      </c>
      <c r="BF78" s="631">
        <v>3</v>
      </c>
      <c r="BG78" s="631">
        <v>2003</v>
      </c>
      <c r="BH78" s="631" t="s">
        <v>1197</v>
      </c>
      <c r="BI78" s="631">
        <v>1</v>
      </c>
      <c r="BJ78" s="631">
        <v>2</v>
      </c>
      <c r="BK78" s="631" t="s">
        <v>1256</v>
      </c>
      <c r="BL78" s="631" t="s">
        <v>1257</v>
      </c>
      <c r="BM78" s="859" t="s">
        <v>4592</v>
      </c>
      <c r="BN78" s="647">
        <v>1917</v>
      </c>
      <c r="BO78" s="798" t="s">
        <v>4593</v>
      </c>
      <c r="BP78" s="647">
        <v>2001</v>
      </c>
      <c r="BQ78" s="647">
        <v>3</v>
      </c>
      <c r="BR78" s="647">
        <v>4</v>
      </c>
      <c r="BS78" s="647" t="s">
        <v>1188</v>
      </c>
      <c r="BT78" s="647" t="s">
        <v>1188</v>
      </c>
      <c r="BU78" s="647" t="s">
        <v>1188</v>
      </c>
      <c r="BV78" s="648" t="s">
        <v>1188</v>
      </c>
      <c r="BW78" s="846" t="s">
        <v>4594</v>
      </c>
      <c r="BX78" s="650">
        <v>1969</v>
      </c>
      <c r="BY78" s="647" t="s">
        <v>1611</v>
      </c>
      <c r="BZ78" s="651" t="s">
        <v>1612</v>
      </c>
      <c r="CA78" s="647">
        <v>2</v>
      </c>
      <c r="CB78" s="647" t="s">
        <v>1214</v>
      </c>
      <c r="CC78" s="798" t="s">
        <v>4595</v>
      </c>
      <c r="CD78" s="652">
        <v>1997</v>
      </c>
      <c r="CE78" s="647">
        <v>3</v>
      </c>
      <c r="CF78" s="647">
        <v>2</v>
      </c>
      <c r="CG78" s="633" t="s">
        <v>4596</v>
      </c>
      <c r="CH78" s="647">
        <v>1929</v>
      </c>
      <c r="CI78" s="647">
        <v>1971</v>
      </c>
      <c r="CJ78" s="647">
        <v>3</v>
      </c>
      <c r="CK78" s="651" t="s">
        <v>4597</v>
      </c>
      <c r="CL78" s="651" t="s">
        <v>4598</v>
      </c>
      <c r="CM78" s="647">
        <v>2</v>
      </c>
      <c r="CN78" s="647" t="s">
        <v>1214</v>
      </c>
      <c r="CO78" s="798" t="s">
        <v>4599</v>
      </c>
      <c r="CP78" s="647">
        <v>2000</v>
      </c>
      <c r="CQ78" s="647">
        <v>3</v>
      </c>
      <c r="CR78" s="650">
        <v>2</v>
      </c>
      <c r="CS78" s="846" t="s">
        <v>4600</v>
      </c>
      <c r="CT78" s="647">
        <v>1997</v>
      </c>
      <c r="CU78" s="648">
        <v>2</v>
      </c>
      <c r="CV78" s="551" t="s">
        <v>4601</v>
      </c>
      <c r="CW78" s="647">
        <v>2000</v>
      </c>
      <c r="CX78" s="657">
        <v>2</v>
      </c>
      <c r="CY78" s="863" t="s">
        <v>4602</v>
      </c>
      <c r="CZ78" s="647">
        <v>2008</v>
      </c>
      <c r="DA78" s="657">
        <v>3</v>
      </c>
      <c r="DB78" s="723">
        <v>57900</v>
      </c>
      <c r="DC78" s="753">
        <v>2</v>
      </c>
      <c r="DD78" s="659" t="s">
        <v>4603</v>
      </c>
      <c r="DE78" s="648">
        <v>2019</v>
      </c>
      <c r="DF78" s="854" t="s">
        <v>4604</v>
      </c>
      <c r="DG78" s="855" t="s">
        <v>4605</v>
      </c>
      <c r="DH78" s="852">
        <v>2</v>
      </c>
      <c r="DI78" s="856" t="s">
        <v>1256</v>
      </c>
      <c r="DJ78" s="730" t="s">
        <v>4606</v>
      </c>
      <c r="DK78" s="850">
        <v>2010</v>
      </c>
      <c r="DL78" s="850">
        <v>3</v>
      </c>
      <c r="DM78" s="851">
        <v>1</v>
      </c>
      <c r="DN78" s="854" t="s">
        <v>4604</v>
      </c>
      <c r="DO78" s="855" t="s">
        <v>4605</v>
      </c>
      <c r="DP78" s="852">
        <v>2</v>
      </c>
      <c r="DQ78" s="856" t="s">
        <v>1256</v>
      </c>
      <c r="DR78" s="730" t="s">
        <v>4606</v>
      </c>
      <c r="DS78" s="850" t="s">
        <v>1188</v>
      </c>
      <c r="DT78" s="850">
        <v>3</v>
      </c>
      <c r="DU78" s="851">
        <v>1</v>
      </c>
      <c r="DV78" s="536" t="s">
        <v>4607</v>
      </c>
      <c r="DW78" s="860" t="s">
        <v>4608</v>
      </c>
      <c r="DX78" s="507">
        <v>2002</v>
      </c>
      <c r="DY78" s="647">
        <v>3</v>
      </c>
      <c r="DZ78" s="650">
        <v>1</v>
      </c>
      <c r="EA78" s="771" t="s">
        <v>4609</v>
      </c>
      <c r="EB78" s="506" t="s">
        <v>4610</v>
      </c>
      <c r="EC78" s="647">
        <v>2</v>
      </c>
      <c r="ED78" s="668" t="s">
        <v>1214</v>
      </c>
      <c r="EE78" s="647">
        <v>2003</v>
      </c>
      <c r="EF78" s="647">
        <v>3</v>
      </c>
      <c r="EG78" s="650" t="s">
        <v>1505</v>
      </c>
      <c r="EH78" s="648" t="s">
        <v>1221</v>
      </c>
      <c r="EI78" s="551" t="s">
        <v>4587</v>
      </c>
      <c r="EJ78" s="651" t="s">
        <v>1939</v>
      </c>
      <c r="EK78" s="647" t="s">
        <v>1188</v>
      </c>
      <c r="EL78" s="647" t="s">
        <v>1188</v>
      </c>
      <c r="EM78" s="669" t="s">
        <v>1188</v>
      </c>
      <c r="EN78" s="647" t="s">
        <v>1188</v>
      </c>
      <c r="EO78" s="670" t="s">
        <v>1188</v>
      </c>
      <c r="EP78" s="556">
        <v>0</v>
      </c>
      <c r="EQ78" s="556" t="s">
        <v>1188</v>
      </c>
      <c r="ER78" s="651" t="s">
        <v>1188</v>
      </c>
      <c r="ES78" s="556" t="s">
        <v>1188</v>
      </c>
      <c r="ET78" s="556">
        <v>0</v>
      </c>
      <c r="EU78" s="671">
        <v>0</v>
      </c>
      <c r="EV78" s="672"/>
      <c r="EW78" s="673"/>
      <c r="EX78" s="674"/>
      <c r="EY78" s="631" t="s">
        <v>1188</v>
      </c>
      <c r="EZ78" s="631" t="s">
        <v>1188</v>
      </c>
      <c r="FA78" s="675"/>
      <c r="FB78" s="648">
        <v>1</v>
      </c>
      <c r="FC78" s="676" t="s">
        <v>4611</v>
      </c>
      <c r="FD78" s="647" t="s">
        <v>1012</v>
      </c>
      <c r="FE78" s="648"/>
      <c r="FF78" s="652" t="s">
        <v>1379</v>
      </c>
      <c r="FG78" s="563" t="s">
        <v>1282</v>
      </c>
      <c r="FH78" s="631" t="str">
        <f t="shared" si="119"/>
        <v>B</v>
      </c>
      <c r="FI78" s="677">
        <f t="shared" si="120"/>
        <v>2.8666666666666667</v>
      </c>
      <c r="FJ78" s="678">
        <f t="shared" si="121"/>
        <v>3.6</v>
      </c>
      <c r="FK78" s="679">
        <f t="shared" si="122"/>
        <v>3</v>
      </c>
      <c r="FL78" s="680">
        <f t="shared" si="123"/>
        <v>2</v>
      </c>
      <c r="FM78" s="681">
        <v>1</v>
      </c>
      <c r="FN78" s="574">
        <v>2017</v>
      </c>
      <c r="FO78" s="470" t="s">
        <v>3612</v>
      </c>
      <c r="FP78" s="471" t="s">
        <v>4612</v>
      </c>
      <c r="FQ78" s="430">
        <v>1</v>
      </c>
      <c r="FR78" s="682" t="s">
        <v>1285</v>
      </c>
      <c r="FS78" s="369">
        <v>1</v>
      </c>
      <c r="FT78" s="574">
        <v>2019</v>
      </c>
      <c r="FU78" s="521" t="s">
        <v>4613</v>
      </c>
      <c r="FV78" s="369">
        <v>2</v>
      </c>
      <c r="FW78" s="574">
        <v>2018</v>
      </c>
      <c r="FX78" s="521" t="s">
        <v>4614</v>
      </c>
      <c r="FY78" s="369">
        <v>2</v>
      </c>
      <c r="FZ78" s="574">
        <v>2018</v>
      </c>
      <c r="GA78" s="470" t="s">
        <v>4615</v>
      </c>
      <c r="GB78" s="521" t="s">
        <v>4616</v>
      </c>
      <c r="GC78" s="369">
        <v>2</v>
      </c>
      <c r="GD78" s="430">
        <v>2019</v>
      </c>
      <c r="GE78" s="686" t="s">
        <v>4617</v>
      </c>
      <c r="GF78" s="573" t="s">
        <v>4618</v>
      </c>
      <c r="GG78" s="369">
        <v>2</v>
      </c>
      <c r="GH78" s="430">
        <v>2019</v>
      </c>
      <c r="GI78" s="686" t="s">
        <v>4619</v>
      </c>
      <c r="GJ78" s="572" t="s">
        <v>4620</v>
      </c>
      <c r="GK78" s="369">
        <v>2</v>
      </c>
      <c r="GL78" s="430">
        <v>2013</v>
      </c>
      <c r="GM78" s="686" t="s">
        <v>4621</v>
      </c>
      <c r="GN78" s="572" t="s">
        <v>4622</v>
      </c>
      <c r="GO78" s="577">
        <v>0</v>
      </c>
      <c r="GP78" s="687" t="s">
        <v>1188</v>
      </c>
      <c r="GQ78" s="688" t="s">
        <v>1188</v>
      </c>
      <c r="GR78" s="688" t="s">
        <v>1188</v>
      </c>
      <c r="GS78" s="688" t="s">
        <v>1188</v>
      </c>
      <c r="GT78" s="689" t="s">
        <v>1188</v>
      </c>
      <c r="GU78" s="581">
        <v>0</v>
      </c>
      <c r="GV78" s="687" t="s">
        <v>1188</v>
      </c>
      <c r="GW78" s="688" t="s">
        <v>1188</v>
      </c>
      <c r="GX78" s="689" t="s">
        <v>1188</v>
      </c>
      <c r="GY78" s="581">
        <v>0</v>
      </c>
      <c r="GZ78" s="582" t="s">
        <v>1188</v>
      </c>
      <c r="HA78" s="583" t="s">
        <v>1293</v>
      </c>
      <c r="HB78" s="584">
        <v>1</v>
      </c>
      <c r="HC78" s="585">
        <v>2</v>
      </c>
      <c r="HD78" s="586" t="s">
        <v>4623</v>
      </c>
      <c r="HE78" s="718" t="s">
        <v>4624</v>
      </c>
      <c r="HF78" s="587">
        <v>1989</v>
      </c>
      <c r="HG78" s="587">
        <v>2000</v>
      </c>
      <c r="HH78" s="588">
        <v>2</v>
      </c>
      <c r="HI78" s="586" t="s">
        <v>771</v>
      </c>
      <c r="HJ78" s="718" t="s">
        <v>4625</v>
      </c>
      <c r="HK78" s="691">
        <v>2015</v>
      </c>
      <c r="HL78" s="692">
        <v>2</v>
      </c>
      <c r="HM78" s="591" t="s">
        <v>4626</v>
      </c>
      <c r="HN78" s="592">
        <v>1996</v>
      </c>
      <c r="HO78" s="681" t="s">
        <v>1188</v>
      </c>
      <c r="HP78" s="574" t="s">
        <v>1188</v>
      </c>
      <c r="HQ78" s="472" t="str">
        <f t="shared" si="124"/>
        <v>-</v>
      </c>
      <c r="HR78" s="593" t="s">
        <v>1188</v>
      </c>
      <c r="HS78" s="574" t="s">
        <v>1188</v>
      </c>
      <c r="HT78" s="574" t="s">
        <v>1188</v>
      </c>
      <c r="HU78" s="574" t="s">
        <v>1188</v>
      </c>
      <c r="HV78" s="574" t="s">
        <v>1188</v>
      </c>
      <c r="HW78" s="574" t="s">
        <v>1188</v>
      </c>
      <c r="HX78" s="574" t="s">
        <v>1188</v>
      </c>
      <c r="HY78" s="574" t="s">
        <v>1188</v>
      </c>
      <c r="HZ78" s="574" t="s">
        <v>1188</v>
      </c>
      <c r="IA78" s="574" t="s">
        <v>1188</v>
      </c>
      <c r="IB78" s="574" t="s">
        <v>1188</v>
      </c>
      <c r="IC78" s="574" t="s">
        <v>1188</v>
      </c>
      <c r="ID78" s="681" t="s">
        <v>1188</v>
      </c>
      <c r="IE78" s="369" t="s">
        <v>1188</v>
      </c>
      <c r="IF78" s="574" t="s">
        <v>1188</v>
      </c>
      <c r="IG78" s="472" t="str">
        <f t="shared" si="125"/>
        <v>-</v>
      </c>
      <c r="IH78" s="609" t="s">
        <v>1188</v>
      </c>
      <c r="II78" s="694" t="s">
        <v>1188</v>
      </c>
      <c r="IJ78" s="695" t="s">
        <v>1188</v>
      </c>
      <c r="IK78" s="696" t="s">
        <v>1188</v>
      </c>
      <c r="IL78" s="696" t="s">
        <v>1188</v>
      </c>
      <c r="IM78" s="697" t="s">
        <v>1188</v>
      </c>
      <c r="IN78" s="599">
        <v>3</v>
      </c>
      <c r="IO78" s="600">
        <v>1</v>
      </c>
      <c r="IP78" s="601">
        <v>1</v>
      </c>
      <c r="IQ78" s="600">
        <v>37</v>
      </c>
      <c r="IR78" s="587">
        <v>57</v>
      </c>
      <c r="IS78" s="601">
        <v>94</v>
      </c>
      <c r="IT78" s="599">
        <v>3</v>
      </c>
      <c r="IU78" s="600">
        <v>25</v>
      </c>
      <c r="IV78" s="587">
        <v>34</v>
      </c>
      <c r="IW78" s="601">
        <v>36</v>
      </c>
      <c r="IX78" s="602">
        <v>95</v>
      </c>
      <c r="IY78" s="681">
        <v>0</v>
      </c>
      <c r="IZ78" s="719" t="s">
        <v>1188</v>
      </c>
      <c r="JA78" s="681">
        <v>2</v>
      </c>
      <c r="JB78" s="771" t="s">
        <v>4627</v>
      </c>
      <c r="JC78" s="681">
        <v>2</v>
      </c>
      <c r="JD78" s="430">
        <v>1</v>
      </c>
      <c r="JE78" s="686" t="s">
        <v>4628</v>
      </c>
      <c r="JF78" s="557" t="s">
        <v>4629</v>
      </c>
      <c r="JG78" s="592">
        <v>2018</v>
      </c>
      <c r="JH78" s="681">
        <v>2</v>
      </c>
      <c r="JI78" s="430">
        <v>3</v>
      </c>
      <c r="JJ78" s="686" t="s">
        <v>4630</v>
      </c>
      <c r="JK78" s="519" t="s">
        <v>4585</v>
      </c>
      <c r="JL78" s="903">
        <v>2020</v>
      </c>
      <c r="JM78" s="681">
        <v>1</v>
      </c>
      <c r="JN78" s="430">
        <v>2</v>
      </c>
      <c r="JO78" s="430">
        <v>1</v>
      </c>
      <c r="JP78" s="686" t="s">
        <v>4631</v>
      </c>
      <c r="JQ78" s="557" t="s">
        <v>4632</v>
      </c>
      <c r="JR78" s="592">
        <v>2018</v>
      </c>
      <c r="JS78" s="681">
        <v>2</v>
      </c>
      <c r="JT78" s="430">
        <v>2</v>
      </c>
      <c r="JU78" s="686" t="s">
        <v>4633</v>
      </c>
      <c r="JV78" s="557" t="s">
        <v>4634</v>
      </c>
      <c r="JW78" s="592">
        <v>2019</v>
      </c>
      <c r="JX78" s="606">
        <v>0</v>
      </c>
      <c r="JY78" s="607" t="s">
        <v>1188</v>
      </c>
      <c r="JZ78" s="606" t="s">
        <v>1188</v>
      </c>
      <c r="KA78" s="606">
        <f t="shared" si="126"/>
        <v>1</v>
      </c>
      <c r="KB78" s="606"/>
      <c r="KC78" s="606"/>
      <c r="KD78" s="606">
        <v>1</v>
      </c>
      <c r="KE78" s="606"/>
      <c r="KF78" s="606">
        <f t="shared" si="127"/>
        <v>0</v>
      </c>
      <c r="KG78" s="606"/>
      <c r="KH78" s="606"/>
      <c r="KI78" s="606"/>
      <c r="KJ78" s="606"/>
      <c r="KK78" s="606">
        <v>1</v>
      </c>
      <c r="KL78" s="606">
        <v>1</v>
      </c>
      <c r="KM78" s="608">
        <f t="shared" si="128"/>
        <v>0.80365555286407475</v>
      </c>
      <c r="KN78" s="609">
        <v>1.5182777643203735</v>
      </c>
      <c r="KO78" s="609">
        <v>92.307693481445313</v>
      </c>
      <c r="KP78" s="610">
        <v>6</v>
      </c>
      <c r="KQ78" s="608">
        <f t="shared" si="129"/>
        <v>0.84159469604492188</v>
      </c>
      <c r="KR78" s="609">
        <v>1.7079734802246094</v>
      </c>
      <c r="KS78" s="609">
        <v>92.788459777832031</v>
      </c>
      <c r="KT78" s="610">
        <v>7</v>
      </c>
      <c r="KU78" s="610">
        <v>78</v>
      </c>
      <c r="KV78" s="563" t="s">
        <v>1538</v>
      </c>
      <c r="KW78" s="606" t="s">
        <v>4579</v>
      </c>
      <c r="KX78" s="700" t="str">
        <f t="shared" ca="1" si="130"/>
        <v>B</v>
      </c>
      <c r="KY78" s="701">
        <f t="shared" ca="1" si="131"/>
        <v>0.70064176895348296</v>
      </c>
      <c r="KZ78" s="702">
        <f t="shared" ca="1" si="193"/>
        <v>0.76356235294117647</v>
      </c>
      <c r="LA78" s="703">
        <f t="shared" ca="1" si="194"/>
        <v>0.79831428571428575</v>
      </c>
      <c r="LB78" s="703">
        <f t="shared" ca="1" si="195"/>
        <v>0.3601166666666667</v>
      </c>
      <c r="LC78" s="704">
        <f t="shared" ca="1" si="196"/>
        <v>0.8805737704918033</v>
      </c>
      <c r="LD78" s="696" cm="1">
        <f t="array" aca="1" ref="LD78" ca="1">INDIRECT(LD$203&amp;ROW())*LD$205</f>
        <v>8</v>
      </c>
      <c r="LE78" s="696" cm="1">
        <f t="array" aca="1" ref="LE78" ca="1">INDIRECT(LE$203&amp;ROW())*LE$205</f>
        <v>8</v>
      </c>
      <c r="LF78" s="696" cm="1">
        <f t="array" aca="1" ref="LF78" ca="1">INDIRECT(LF$203&amp;ROW())*LF$205</f>
        <v>8</v>
      </c>
      <c r="LG78" s="696" cm="1">
        <f t="array" aca="1" ref="LG78" ca="1">INDIRECT(LG$203&amp;ROW())*LG$205</f>
        <v>3</v>
      </c>
      <c r="LH78" s="696" cm="1">
        <f t="array" aca="1" ref="LH78" ca="1">INDIRECT(LH$203&amp;ROW())*LH$205</f>
        <v>3</v>
      </c>
      <c r="LI78" s="696" cm="1">
        <f t="array" aca="1" ref="LI78" ca="1">INDIRECT(LI$203&amp;ROW())*LI$205</f>
        <v>3</v>
      </c>
      <c r="LJ78" s="696" cm="1">
        <f t="array" aca="1" ref="LJ78" ca="1">INDIRECT(LJ$203&amp;ROW())*LJ$205</f>
        <v>3</v>
      </c>
      <c r="LK78" s="696" cm="1">
        <f t="array" aca="1" ref="LK78" ca="1">INDIRECT(LK$203&amp;ROW())*LK$205</f>
        <v>3</v>
      </c>
      <c r="LL78" s="696" cm="1">
        <f t="array" aca="1" ref="LL78" ca="1">INDIRECT(LL$203&amp;ROW())*LL$205</f>
        <v>3</v>
      </c>
      <c r="LM78" s="696" cm="1">
        <f t="array" aca="1" ref="LM78" ca="1">INDIRECT(LM$203&amp;ROW())*LM$205</f>
        <v>6</v>
      </c>
      <c r="LN78" s="696" cm="1">
        <f t="array" aca="1" ref="LN78" ca="1">INDIRECT(LN$203&amp;ROW())*LN$205</f>
        <v>3</v>
      </c>
      <c r="LO78" s="696" cm="1">
        <f t="array" aca="1" ref="LO78" ca="1">INDIRECT(LO$203&amp;ROW())*LO$205</f>
        <v>0</v>
      </c>
      <c r="LP78" s="696" cm="1">
        <f t="array" aca="1" ref="LP78" ca="1">INDIRECT(LP$203&amp;ROW())*LP$205</f>
        <v>0</v>
      </c>
      <c r="LQ78" s="696" cm="1">
        <f t="array" aca="1" ref="LQ78" ca="1">IF(INDIRECT(LQ$203&amp;ROW())="-",0,INDIRECT(LQ$203&amp;ROW())*LQ$205)</f>
        <v>5.9028</v>
      </c>
      <c r="LR78" s="696" cm="1">
        <f t="array" aca="1" ref="LR78" ca="1">INDIRECT(LR$203&amp;ROW())*LR$205</f>
        <v>8</v>
      </c>
      <c r="LS78" s="696" cm="1">
        <f t="array" aca="1" ref="LS78" ca="1">IF(INDIRECT(LS$203&amp;ROW())="-",0,INDIRECT(LS$203&amp;ROW())*LS$205)</f>
        <v>4.7645999999999997</v>
      </c>
      <c r="LT78" s="696" cm="1">
        <f t="array" aca="1" ref="LT78" ca="1">INDIRECT(LT$203&amp;ROW())*LT$205</f>
        <v>4</v>
      </c>
      <c r="LU78" s="696" cm="1">
        <f t="array" aca="1" ref="LU78" ca="1">INDIRECT(LU$203&amp;ROW())*LU$205</f>
        <v>2</v>
      </c>
      <c r="LV78" s="696" cm="1">
        <f t="array" aca="1" ref="LV78" ca="1">INDIRECT(LV$203&amp;ROW())*LV$205</f>
        <v>2</v>
      </c>
      <c r="LW78" s="696" cm="1">
        <f t="array" aca="1" ref="LW78" ca="1">INDIRECT(LW$203&amp;ROW())*LW$205</f>
        <v>2</v>
      </c>
      <c r="LX78" s="696" cm="1">
        <f t="array" aca="1" ref="LX78" ca="1">INDIRECT(LX$203&amp;ROW())*LX$205</f>
        <v>2</v>
      </c>
      <c r="LY78" s="696" cm="1">
        <f t="array" aca="1" ref="LY78" ca="1">IF(INDIRECT(LY$203&amp;ROW())="-",0,INDIRECT(LY$203&amp;ROW())*LY$205)</f>
        <v>4.6428000000000003</v>
      </c>
      <c r="LZ78" s="696" cm="1">
        <f t="array" aca="1" ref="LZ78" ca="1">INDIRECT(LZ$203&amp;ROW())*LZ$205</f>
        <v>0</v>
      </c>
      <c r="MA78" s="696" cm="1">
        <f t="array" aca="1" ref="MA78" ca="1">INDIRECT(MA$203&amp;ROW())*MA$205</f>
        <v>4</v>
      </c>
      <c r="MB78" s="696" cm="1">
        <f t="array" aca="1" ref="MB78" ca="1">INDIRECT(MB$203&amp;ROW())*MB$205</f>
        <v>0</v>
      </c>
      <c r="MC78" s="696" cm="1">
        <f t="array" aca="1" ref="MC78" ca="1">IF($MB78=0,0,INDIRECT(MC$203&amp;ROW())*MC$205)</f>
        <v>0</v>
      </c>
      <c r="MD78" s="696" cm="1">
        <f t="array" aca="1" ref="MD78" ca="1">IF($MB78=0,0,INDIRECT(MD$203&amp;ROW())*MD$205)</f>
        <v>0</v>
      </c>
      <c r="ME78" s="696" cm="1">
        <f t="array" aca="1" ref="ME78" ca="1">IF($MB78=0,0,INDIRECT(ME$203&amp;ROW())*ME$205)</f>
        <v>0</v>
      </c>
      <c r="MF78" s="696" cm="1">
        <f t="array" aca="1" ref="MF78" ca="1">IF($MB78=0,0,INDIRECT(MF$203&amp;ROW())*MF$205)</f>
        <v>0</v>
      </c>
      <c r="MG78" s="696" cm="1">
        <f t="array" aca="1" ref="MG78" ca="1">INDIRECT(MG$203&amp;ROW())*MG$205</f>
        <v>0</v>
      </c>
      <c r="MH78" s="696" cm="1">
        <f t="array" aca="1" ref="MH78" ca="1">IF($MG78=0,0,INDIRECT(MH$203&amp;ROW())*MH$205)</f>
        <v>0</v>
      </c>
      <c r="MI78" s="696" cm="1">
        <f t="array" aca="1" ref="MI78" ca="1">IF($MG78=0,0,INDIRECT(MI$203&amp;ROW())*MI$205)</f>
        <v>0</v>
      </c>
      <c r="MJ78" s="696" cm="1">
        <f t="array" aca="1" ref="MJ78" ca="1">INDIRECT(MJ$203&amp;ROW())*MJ$205</f>
        <v>0</v>
      </c>
      <c r="MK78" s="696" cm="1">
        <f t="array" aca="1" ref="MK78" ca="1">INDIRECT(MK$203&amp;ROW())*MK$205</f>
        <v>0</v>
      </c>
      <c r="ML78" s="696" cm="1">
        <f t="array" aca="1" ref="ML78" ca="1">INDIRECT(ML$203&amp;ROW())*ML$205</f>
        <v>3</v>
      </c>
      <c r="MM78" s="696" cm="1">
        <f t="array" aca="1" ref="MM78" ca="1">INDIRECT(MM$203&amp;ROW())*MM$205</f>
        <v>6</v>
      </c>
      <c r="MN78" s="696" cm="1">
        <f t="array" aca="1" ref="MN78" ca="1">INDIRECT(MN$203&amp;ROW())*MN$205</f>
        <v>8</v>
      </c>
      <c r="MO78" s="696" cm="1">
        <f t="array" aca="1" ref="MO78" ca="1">INDIRECT(MO$203&amp;ROW())*MO$205</f>
        <v>2</v>
      </c>
      <c r="MP78" s="696" cm="1">
        <f t="array" aca="1" ref="MP78" ca="1">INDIRECT(MP$203&amp;ROW())*MP$205</f>
        <v>2</v>
      </c>
      <c r="MQ78" s="696" cm="1">
        <f t="array" aca="1" ref="MQ78" ca="1">INDIRECT(MQ$203&amp;ROW())*MQ$205</f>
        <v>2</v>
      </c>
      <c r="MR78" s="696" cm="1">
        <f t="array" aca="1" ref="MR78" ca="1">INDIRECT(MR$203&amp;ROW())*MR$205</f>
        <v>2</v>
      </c>
      <c r="MS78" s="696" cm="1">
        <f t="array" aca="1" ref="MS78" ca="1">INDIRECT(MS$203&amp;ROW())*MS$205</f>
        <v>2</v>
      </c>
      <c r="MT78" s="696" cm="1">
        <f t="array" aca="1" ref="MT78" ca="1">INDIRECT(MT$203&amp;ROW())*MT$205</f>
        <v>3</v>
      </c>
      <c r="MU78" s="696" cm="1">
        <f t="array" aca="1" ref="MU78" ca="1">INDIRECT(MU$203&amp;ROW())*MU$205</f>
        <v>2</v>
      </c>
      <c r="MV78" s="696" cm="1">
        <f t="array" aca="1" ref="MV78" ca="1">IF(INDIRECT(MV$203&amp;ROW())="-",0,INDIRECT(MV$203&amp;ROW())*MV$205)</f>
        <v>5.7149999999999999</v>
      </c>
      <c r="MW78" s="696" cm="1">
        <f t="array" aca="1" ref="MW78" ca="1">INDIRECT(MW$203&amp;ROW())*MW$205</f>
        <v>4</v>
      </c>
      <c r="MX78" s="696" cm="1">
        <f t="array" aca="1" ref="MX78" ca="1">INDIRECT(MX$203&amp;ROW())*MX$205</f>
        <v>4</v>
      </c>
      <c r="MY78" s="696" cm="1">
        <f t="array" aca="1" ref="MY78" ca="1">INDIRECT(MY$203&amp;ROW())*MY$205</f>
        <v>8</v>
      </c>
      <c r="NA78" s="701">
        <f t="shared" si="133"/>
        <v>0.80448292682926836</v>
      </c>
      <c r="NB78" s="617">
        <f t="shared" si="134"/>
        <v>0.77100714285714289</v>
      </c>
      <c r="NC78" s="695">
        <f t="shared" si="135"/>
        <v>0.21336923076923078</v>
      </c>
      <c r="ND78" s="697">
        <f t="shared" si="136"/>
        <v>0.92416666666666669</v>
      </c>
      <c r="NE78" s="694">
        <f t="shared" si="137"/>
        <v>0.67825649178057712</v>
      </c>
      <c r="NF78" s="682" t="str">
        <f t="shared" si="138"/>
        <v>B</v>
      </c>
      <c r="NH78" s="606" t="s">
        <v>4579</v>
      </c>
      <c r="NI78" s="563" t="str">
        <f t="shared" si="197"/>
        <v>A</v>
      </c>
      <c r="NJ78" s="563" t="str">
        <f t="shared" si="140"/>
        <v>B</v>
      </c>
      <c r="NK78" s="563" t="str">
        <f t="shared" ca="1" si="141"/>
        <v>B</v>
      </c>
      <c r="NL78" s="563" t="str">
        <f t="shared" ca="1" si="142"/>
        <v>B</v>
      </c>
      <c r="NM78" s="563" t="str">
        <f t="shared" ca="1" si="143"/>
        <v>B</v>
      </c>
      <c r="NN78" s="563" t="str">
        <f t="shared" ca="1" si="163"/>
        <v>B</v>
      </c>
      <c r="NO78" s="563" t="str">
        <f t="shared" ca="1" si="164"/>
        <v>B</v>
      </c>
      <c r="NP78" s="606" t="str">
        <f t="shared" si="144"/>
        <v>-</v>
      </c>
      <c r="NQ78" s="682" t="str">
        <f t="shared" si="145"/>
        <v>Yes</v>
      </c>
      <c r="NR78" s="682" t="e">
        <f>IF(OR(AND(NI78="A",OR(NJ78="C",NJ78="D")),AND(NI78="A",OR(#REF!="C",#REF!="D")),AND(NI78="B",OR(NJ78="D",#REF!="D")),AND(OR(NI78="C",NI78="D"),OR(NJ78="A",NJ78="B")),AND(OR(NI78="C",NI78="D"),OR(#REF!="A",#REF!="B")),AND(OR(NJ78="A",#REF!="A",NJ78="B",#REF!="B"),OR(NP78="-",NQ78="-")),AND(OR(NJ78="C",#REF!="C",NJ78="D",#REF!="D"),NP78="Yes")),"Yes","-")</f>
        <v>#REF!</v>
      </c>
      <c r="NS78" s="607" t="s">
        <v>4635</v>
      </c>
      <c r="NT78" s="619">
        <f t="shared" si="146"/>
        <v>0.91010000000000002</v>
      </c>
      <c r="NU78" s="619">
        <f t="shared" si="147"/>
        <v>0.67825649178057712</v>
      </c>
      <c r="NV78" s="619">
        <f t="shared" ca="1" si="148"/>
        <v>0.70064176895348296</v>
      </c>
      <c r="NW78" s="619">
        <f t="shared" ca="1" si="165"/>
        <v>0.67604242796307723</v>
      </c>
      <c r="NX78" s="619">
        <f t="shared" ca="1" si="166"/>
        <v>0.67193411683864024</v>
      </c>
      <c r="NY78" s="620">
        <f t="shared" ca="1" si="167"/>
        <v>0.68516056233901579</v>
      </c>
      <c r="NZ78" s="620">
        <f t="shared" ca="1" si="168"/>
        <v>0.68360789100167385</v>
      </c>
      <c r="OA78" s="705">
        <v>0.28199999999999997</v>
      </c>
      <c r="OB78" s="706">
        <v>32</v>
      </c>
      <c r="OC78" s="494"/>
      <c r="OE78" s="606" t="s">
        <v>4579</v>
      </c>
      <c r="OF78" s="700" t="str">
        <f t="shared" ca="1" si="149"/>
        <v>B</v>
      </c>
      <c r="OG78" s="701">
        <f t="shared" ca="1" si="169"/>
        <v>0.67604242796307723</v>
      </c>
      <c r="OH78" s="705">
        <f t="shared" ca="1" si="150"/>
        <v>0.7850847227765726</v>
      </c>
      <c r="OI78" s="696">
        <f t="shared" ca="1" si="151"/>
        <v>0.77126303036386468</v>
      </c>
      <c r="OJ78" s="696">
        <f t="shared" ca="1" si="152"/>
        <v>0.23546746828982912</v>
      </c>
      <c r="OK78" s="697">
        <f t="shared" ca="1" si="153"/>
        <v>0.91235449042204253</v>
      </c>
      <c r="OL78" s="696" cm="1">
        <f t="array" aca="1" ref="OL78" ca="1">INDIRECT(OL$203&amp;ROW())*OL$205</f>
        <v>1.4956</v>
      </c>
      <c r="OM78" s="696" cm="1">
        <f t="array" aca="1" ref="OM78" ca="1">INDIRECT(OM$203&amp;ROW())*OM$205</f>
        <v>1.2061999999999999</v>
      </c>
      <c r="ON78" s="696" cm="1">
        <f t="array" aca="1" ref="ON78" ca="1">INDIRECT(ON$203&amp;ROW())*ON$205</f>
        <v>1.4561999999999999</v>
      </c>
      <c r="OO78" s="696" cm="1">
        <f t="array" aca="1" ref="OO78" ca="1">INDIRECT(OO$203&amp;ROW())*OO$205</f>
        <v>1.0790999999999999</v>
      </c>
      <c r="OP78" s="696" cm="1">
        <f t="array" aca="1" ref="OP78" ca="1">INDIRECT(OP$203&amp;ROW())*OP$205</f>
        <v>1.5831</v>
      </c>
      <c r="OQ78" s="696" cm="1">
        <f t="array" aca="1" ref="OQ78" ca="1">INDIRECT(OQ$203&amp;ROW())*OQ$205</f>
        <v>1.5849</v>
      </c>
      <c r="OR78" s="696" cm="1">
        <f t="array" aca="1" ref="OR78" ca="1">INDIRECT(OR$203&amp;ROW())*OR$205</f>
        <v>1.4141999999999999</v>
      </c>
      <c r="OS78" s="696" cm="1">
        <f t="array" aca="1" ref="OS78" ca="1">INDIRECT(OS$203&amp;ROW())*OS$205</f>
        <v>1.5387</v>
      </c>
      <c r="OT78" s="696" cm="1">
        <f t="array" aca="1" ref="OT78" ca="1">INDIRECT(OT$203&amp;ROW())*OT$205</f>
        <v>1.4727000000000001</v>
      </c>
      <c r="OU78" s="696" cm="1">
        <f t="array" aca="1" ref="OU78" ca="1">INDIRECT(OU$203&amp;ROW())*OU$205</f>
        <v>1.9304999999999999</v>
      </c>
      <c r="OV78" s="696" cm="1">
        <f t="array" aca="1" ref="OV78" ca="1">INDIRECT(OV$203&amp;ROW())*OV$205</f>
        <v>1.2161999999999999</v>
      </c>
      <c r="OW78" s="696" cm="1">
        <f t="array" aca="1" ref="OW78" ca="1">INDIRECT(OW$203&amp;ROW())*OW$205</f>
        <v>0</v>
      </c>
      <c r="OX78" s="696" cm="1">
        <f t="array" aca="1" ref="OX78" ca="1">INDIRECT(OX$203&amp;ROW())*OX$205</f>
        <v>0</v>
      </c>
      <c r="OY78" s="696" cm="1">
        <f t="array" aca="1" ref="OY78" ca="1">IF(INDIRECT(OY$203&amp;ROW())="-",0,INDIRECT(OY$203&amp;ROW())*OY$205)</f>
        <v>0.69820285999999998</v>
      </c>
      <c r="OZ78" s="696" cm="1">
        <f t="array" aca="1" ref="OZ78" ca="1">INDIRECT(OZ$203&amp;ROW())*OZ$205</f>
        <v>1.4206000000000001</v>
      </c>
      <c r="PA78" s="696" cm="1">
        <f t="array" aca="1" ref="PA78" ca="1">IF(INDIRECT(PA$203&amp;ROW())="-",0,INDIRECT(PA$203&amp;ROW())*PA$205)</f>
        <v>0.70150793999999994</v>
      </c>
      <c r="PB78" s="705" cm="1">
        <f t="array" aca="1" ref="PB78" ca="1">INDIRECT(PB$203&amp;ROW())*PB$205</f>
        <v>1.5084</v>
      </c>
      <c r="PC78" s="696" cm="1">
        <f t="array" aca="1" ref="PC78" ca="1">INDIRECT(PC$203&amp;ROW())*PC$205</f>
        <v>1.3946000000000001</v>
      </c>
      <c r="PD78" s="696" cm="1">
        <f t="array" aca="1" ref="PD78" ca="1">INDIRECT(PD$203&amp;ROW())*PD$205</f>
        <v>1.4683999999999999</v>
      </c>
      <c r="PE78" s="696" cm="1">
        <f t="array" aca="1" ref="PE78" ca="1">INDIRECT(PE$203&amp;ROW())*PE$205</f>
        <v>1.28</v>
      </c>
      <c r="PF78" s="696" cm="1">
        <f t="array" aca="1" ref="PF78" ca="1">INDIRECT(PF$203&amp;ROW())*PF$205</f>
        <v>1.3308</v>
      </c>
      <c r="PG78" s="696" cm="1">
        <f t="array" aca="1" ref="PG78" ca="1">IF(INDIRECT(PG$203&amp;ROW())="-",0,INDIRECT(PG$203&amp;ROW())*PG$205)</f>
        <v>0.67707500000000009</v>
      </c>
      <c r="PH78" s="696" cm="1">
        <f t="array" aca="1" ref="PH78" ca="1">INDIRECT(PH$203&amp;ROW())*PH$205</f>
        <v>0</v>
      </c>
      <c r="PI78" s="696" cm="1">
        <f t="array" aca="1" ref="PI78" ca="1">INDIRECT(PI$203&amp;ROW())*PI$205</f>
        <v>1.2145999999999999</v>
      </c>
      <c r="PJ78" s="696" cm="1">
        <f t="array" aca="1" ref="PJ78" ca="1">INDIRECT(PJ$203&amp;ROW())*PJ$205</f>
        <v>0</v>
      </c>
      <c r="PK78" s="696" cm="1">
        <f t="array" aca="1" ref="PK78" ca="1">IF($PJ78=0,0,INDIRECT(PK$203&amp;ROW())*PK$205)</f>
        <v>0</v>
      </c>
      <c r="PL78" s="696" cm="1">
        <f t="array" aca="1" ref="PL78" ca="1">IF($MPE78=0,0,INDIRECT(PL$203&amp;ROW())*PL$205)</f>
        <v>0</v>
      </c>
      <c r="PM78" s="696" cm="1">
        <f t="array" aca="1" ref="PM78" ca="1">IF($MPE78=0,0,INDIRECT(PM$203&amp;ROW())*PM$205)</f>
        <v>0</v>
      </c>
      <c r="PN78" s="696" cm="1">
        <f t="array" aca="1" ref="PN78" ca="1">IF($PJ78=0,0,INDIRECT(PN$203&amp;ROW())*PN$205)</f>
        <v>0</v>
      </c>
      <c r="PO78" s="696" cm="1">
        <f t="array" aca="1" ref="PO78" ca="1">INDIRECT(PO$203&amp;ROW())*PO$205</f>
        <v>0</v>
      </c>
      <c r="PP78" s="696" cm="1">
        <f t="array" aca="1" ref="PP78" ca="1">IF($PO78=0,0,INDIRECT(PP$203&amp;ROW())*PP$205)</f>
        <v>0</v>
      </c>
      <c r="PQ78" s="696" cm="1">
        <f t="array" aca="1" ref="PQ78" ca="1">IF($PO78=0,0,INDIRECT(PQ$203&amp;ROW())*PQ$205)</f>
        <v>0</v>
      </c>
      <c r="PR78" s="696" cm="1">
        <f t="array" aca="1" ref="PR78" ca="1">INDIRECT(PR$203&amp;ROW())*PR$205</f>
        <v>0</v>
      </c>
      <c r="PS78" s="696" cm="1">
        <f t="array" aca="1" ref="PS78" ca="1">INDIRECT(PS$203&amp;ROW())*PS$205</f>
        <v>0</v>
      </c>
      <c r="PT78" s="696" cm="1">
        <f t="array" aca="1" ref="PT78" ca="1">INDIRECT(PT$203&amp;ROW())*PT$205</f>
        <v>0.72030000000000005</v>
      </c>
      <c r="PU78" s="696" cm="1">
        <f t="array" aca="1" ref="PU78" ca="1">INDIRECT(PU$203&amp;ROW())*PU$205</f>
        <v>1.7696999999999998</v>
      </c>
      <c r="PV78" s="696" cm="1">
        <f t="array" aca="1" ref="PV78" ca="1">INDIRECT(PV$203&amp;ROW())*PV$205</f>
        <v>1.3932</v>
      </c>
      <c r="PW78" s="696" cm="1">
        <f t="array" aca="1" ref="PW78" ca="1">INDIRECT(PW$203&amp;ROW())*PW$205</f>
        <v>1.0658000000000001</v>
      </c>
      <c r="PX78" s="696" cm="1">
        <f t="array" aca="1" ref="PX78" ca="1">INDIRECT(PX$203&amp;ROW())*PX$205</f>
        <v>1.1714</v>
      </c>
      <c r="PY78" s="696" cm="1">
        <f t="array" aca="1" ref="PY78" ca="1">INDIRECT(PY$203&amp;ROW())*PY$205</f>
        <v>1.1866000000000001</v>
      </c>
      <c r="PZ78" s="696" cm="1">
        <f t="array" aca="1" ref="PZ78" ca="1">INDIRECT(PZ$203&amp;ROW())*PZ$205</f>
        <v>0.17430000000000001</v>
      </c>
      <c r="QA78" s="696" cm="1">
        <f t="array" aca="1" ref="QA78" ca="1">INDIRECT(QA$203&amp;ROW())*QA$205</f>
        <v>0.31659999999999999</v>
      </c>
      <c r="QB78" s="696" cm="1">
        <f t="array" aca="1" ref="QB78" ca="1">INDIRECT(QB$203&amp;ROW())*QB$205</f>
        <v>2.3948999999999998</v>
      </c>
      <c r="QC78" s="696" cm="1">
        <f t="array" aca="1" ref="QC78" ca="1">INDIRECT(QC$203&amp;ROW())*QC$205</f>
        <v>1.4259999999999999</v>
      </c>
      <c r="QD78" s="696" cm="1">
        <f t="array" aca="1" ref="QD78" ca="1">IF(INDIRECT(QD$203&amp;ROW())="-",0,INDIRECT(QD$203&amp;ROW())*QD$205)</f>
        <v>0.58493024999999998</v>
      </c>
      <c r="QE78" s="696" cm="1">
        <f t="array" aca="1" ref="QE78" ca="1">INDIRECT(QE$203&amp;ROW())*QE$205</f>
        <v>1.0656000000000001</v>
      </c>
      <c r="QF78" s="696" cm="1">
        <f t="array" aca="1" ref="QF78" ca="1">INDIRECT(QF$203&amp;ROW())*QF$205</f>
        <v>0.72440000000000004</v>
      </c>
      <c r="QG78" s="696" cm="1">
        <f t="array" aca="1" ref="QG78" ca="1">INDIRECT(QG$203&amp;ROW())*QG$205</f>
        <v>1.4996</v>
      </c>
      <c r="QI78" s="606" t="s">
        <v>4579</v>
      </c>
      <c r="QJ78" s="700" t="str">
        <f t="shared" ca="1" si="154"/>
        <v>B</v>
      </c>
      <c r="QK78" s="701">
        <f t="shared" ca="1" si="170"/>
        <v>0.67193411683864024</v>
      </c>
      <c r="QL78" s="705">
        <f t="shared" ca="1" si="155"/>
        <v>0.88938177675411834</v>
      </c>
      <c r="QM78" s="696">
        <f t="shared" ca="1" si="156"/>
        <v>0.7743134780451042</v>
      </c>
      <c r="QN78" s="696">
        <f t="shared" ca="1" si="157"/>
        <v>8.2117026636566476E-2</v>
      </c>
      <c r="QO78" s="697">
        <f t="shared" ca="1" si="158"/>
        <v>0.94192418591877192</v>
      </c>
      <c r="QP78" s="696" cm="1">
        <f t="array" aca="1" ref="QP78" ca="1">INDIRECT(QP$203&amp;ROW())*QP$205</f>
        <v>6.6903293490763766E-2</v>
      </c>
      <c r="QQ78" s="696" cm="1">
        <f t="array" aca="1" ref="QQ78" ca="1">INDIRECT(QQ$203&amp;ROW())*QQ$205</f>
        <v>0.25503926590378434</v>
      </c>
      <c r="QR78" s="696" cm="1">
        <f t="array" aca="1" ref="QR78" ca="1">INDIRECT(QR$203&amp;ROW())*QR$205</f>
        <v>0.15089809664795908</v>
      </c>
      <c r="QS78" s="696" cm="1">
        <f t="array" aca="1" ref="QS78" ca="1">INDIRECT(QS$203&amp;ROW())*QS$205</f>
        <v>0.22471360933801068</v>
      </c>
      <c r="QT78" s="696" cm="1">
        <f t="array" aca="1" ref="QT78" ca="1">INDIRECT(QT$203&amp;ROW())*QT$205</f>
        <v>0.26232814414996541</v>
      </c>
      <c r="QU78" s="696" cm="1">
        <f t="array" aca="1" ref="QU78" ca="1">INDIRECT(QU$203&amp;ROW())*QU$205</f>
        <v>0.53329206883563263</v>
      </c>
      <c r="QV78" s="696" cm="1">
        <f t="array" aca="1" ref="QV78" ca="1">INDIRECT(QV$203&amp;ROW())*QV$205</f>
        <v>0.24117831443907087</v>
      </c>
      <c r="QW78" s="696" cm="1">
        <f t="array" aca="1" ref="QW78" ca="1">INDIRECT(QW$203&amp;ROW())*QW$205</f>
        <v>0.53099416374332975</v>
      </c>
      <c r="QX78" s="696" cm="1">
        <f t="array" aca="1" ref="QX78" ca="1">INDIRECT(QX$203&amp;ROW())*QX$205</f>
        <v>0.60640894423913805</v>
      </c>
      <c r="QY78" s="696" cm="1">
        <f t="array" aca="1" ref="QY78" ca="1">INDIRECT(QY$203&amp;ROW())*QY$205</f>
        <v>0.13540247513535897</v>
      </c>
      <c r="QZ78" s="696" cm="1">
        <f t="array" aca="1" ref="QZ78" ca="1">INDIRECT(QZ$203&amp;ROW())*QZ$205</f>
        <v>0.27613248380770827</v>
      </c>
      <c r="RA78" s="696" cm="1">
        <f t="array" aca="1" ref="RA78" ca="1">INDIRECT(RA$203&amp;ROW())*RA$205</f>
        <v>0</v>
      </c>
      <c r="RB78" s="696" cm="1">
        <f t="array" aca="1" ref="RB78" ca="1">INDIRECT(RB$203&amp;ROW())*RB$205</f>
        <v>0</v>
      </c>
      <c r="RC78" s="696" cm="1">
        <f t="array" aca="1" ref="RC78" ca="1">IF(INDIRECT(RC$203&amp;ROW())="-",0,INDIRECT(RC$203&amp;ROW())*RC$205)</f>
        <v>8.2549295613073947E-2</v>
      </c>
      <c r="RD78" s="696" cm="1">
        <f t="array" aca="1" ref="RD78" ca="1">INDIRECT(RD$203&amp;ROW())*RD$205</f>
        <v>7.1442097940886296E-2</v>
      </c>
      <c r="RE78" s="696" cm="1">
        <f t="array" aca="1" ref="RE78" ca="1">IF(INDIRECT(RE$203&amp;ROW())="-",0,INDIRECT(RE$203&amp;ROW())*RE$205)</f>
        <v>5.0257826451131846E-2</v>
      </c>
      <c r="RF78" s="705" cm="1">
        <f t="array" aca="1" ref="RF78" ca="1">INDIRECT(RF$203&amp;ROW())*RF$205</f>
        <v>0.10613798880649605</v>
      </c>
      <c r="RG78" s="696" cm="1">
        <f t="array" aca="1" ref="RG78" ca="1">INDIRECT(RG$203&amp;ROW())*RG$205</f>
        <v>0.27650466908360405</v>
      </c>
      <c r="RH78" s="696" cm="1">
        <f t="array" aca="1" ref="RH78" ca="1">INDIRECT(RH$203&amp;ROW())*RH$205</f>
        <v>5.8387680780544585E-2</v>
      </c>
      <c r="RI78" s="696" cm="1">
        <f t="array" aca="1" ref="RI78" ca="1">INDIRECT(RI$203&amp;ROW())*RI$205</f>
        <v>0.21539378250062202</v>
      </c>
      <c r="RJ78" s="696" cm="1">
        <f t="array" aca="1" ref="RJ78" ca="1">INDIRECT(RJ$203&amp;ROW())*RJ$205</f>
        <v>0.12226723336432462</v>
      </c>
      <c r="RK78" s="696" cm="1">
        <f t="array" aca="1" ref="RK78" ca="1">IF(INDIRECT(RK$203&amp;ROW())="-",0,INDIRECT(RK$203&amp;ROW())*RK$205)</f>
        <v>4.6754233206106874E-2</v>
      </c>
      <c r="RL78" s="696" cm="1">
        <f t="array" aca="1" ref="RL78" ca="1">INDIRECT(RL$203&amp;ROW())*RL$205</f>
        <v>0</v>
      </c>
      <c r="RM78" s="696" cm="1">
        <f t="array" aca="1" ref="RM78" ca="1">INDIRECT(RM$203&amp;ROW())*RM$205</f>
        <v>2.9987460729532761E-2</v>
      </c>
      <c r="RN78" s="696" cm="1">
        <f t="array" aca="1" ref="RN78" ca="1">INDIRECT(RN$203&amp;ROW())*RN$205</f>
        <v>0</v>
      </c>
      <c r="RO78" s="696" cm="1">
        <f t="array" aca="1" ref="RO78" ca="1">IF($RN78=0,0,INDIRECT(RO$203&amp;ROW())*RO$205)</f>
        <v>0</v>
      </c>
      <c r="RP78" s="696" cm="1">
        <f t="array" aca="1" ref="RP78" ca="1">IF($RN78=0,0,INDIRECT(RP$203&amp;ROW())*RP$205)</f>
        <v>0</v>
      </c>
      <c r="RQ78" s="696" cm="1">
        <f t="array" aca="1" ref="RQ78" ca="1">IF($RN78=0,0,INDIRECT(RQ$203&amp;ROW())*RQ$205)</f>
        <v>0</v>
      </c>
      <c r="RR78" s="696" cm="1">
        <f t="array" aca="1" ref="RR78" ca="1">IF($RN78=0,0,INDIRECT(RR$203&amp;ROW())*RR$205)</f>
        <v>0</v>
      </c>
      <c r="RS78" s="696" cm="1">
        <f t="array" aca="1" ref="RS78" ca="1">INDIRECT(RS$203&amp;ROW())*RS$205</f>
        <v>0</v>
      </c>
      <c r="RT78" s="696" cm="1">
        <f t="array" aca="1" ref="RT78" ca="1">IF($RS78=0,0,INDIRECT(RT$203&amp;ROW())*RT$205)</f>
        <v>0</v>
      </c>
      <c r="RU78" s="696" cm="1">
        <f t="array" aca="1" ref="RU78" ca="1">IF($RS78=0,0,INDIRECT(RU$203&amp;ROW())*RU$205)</f>
        <v>0</v>
      </c>
      <c r="RV78" s="696" cm="1">
        <f t="array" aca="1" ref="RV78" ca="1">INDIRECT(RV$203&amp;ROW())*RV$205</f>
        <v>0</v>
      </c>
      <c r="RW78" s="696" cm="1">
        <f t="array" aca="1" ref="RW78" ca="1">INDIRECT(RW$203&amp;ROW())*RW$205</f>
        <v>0</v>
      </c>
      <c r="RX78" s="696" cm="1">
        <f t="array" aca="1" ref="RX78" ca="1">INDIRECT(RX$203&amp;ROW())*RX$205</f>
        <v>9.5370177215571658E-2</v>
      </c>
      <c r="RY78" s="696" cm="1">
        <f t="array" aca="1" ref="RY78" ca="1">INDIRECT(RY$203&amp;ROW())*RY$205</f>
        <v>8.4396695370290389E-2</v>
      </c>
      <c r="RZ78" s="696" cm="1">
        <f t="array" aca="1" ref="RZ78" ca="1">INDIRECT(RZ$203&amp;ROW())*RZ$205</f>
        <v>7.362497897239817E-2</v>
      </c>
      <c r="SA78" s="696" cm="1">
        <f t="array" aca="1" ref="SA78" ca="1">INDIRECT(SA$203&amp;ROW())*SA$205</f>
        <v>0.20458618579029147</v>
      </c>
      <c r="SB78" s="696" cm="1">
        <f t="array" aca="1" ref="SB78" ca="1">INDIRECT(SB$203&amp;ROW())*SB$205</f>
        <v>4.7124126502052749E-2</v>
      </c>
      <c r="SC78" s="696" cm="1">
        <f t="array" aca="1" ref="SC78" ca="1">INDIRECT(SC$203&amp;ROW())*SC$205</f>
        <v>5.4291606235991073E-2</v>
      </c>
      <c r="SD78" s="696" cm="1">
        <f t="array" aca="1" ref="SD78" ca="1">INDIRECT(SD$203&amp;ROW())*SD$205</f>
        <v>0.3072993885784252</v>
      </c>
      <c r="SE78" s="696" cm="1">
        <f t="array" aca="1" ref="SE78" ca="1">INDIRECT(SE$203&amp;ROW())*SE$205</f>
        <v>0.2585618210787391</v>
      </c>
      <c r="SF78" s="696" cm="1">
        <f t="array" aca="1" ref="SF78" ca="1">INDIRECT(SF$203&amp;ROW())*SF$205</f>
        <v>0.19835664972334499</v>
      </c>
      <c r="SG78" s="696" cm="1">
        <f t="array" aca="1" ref="SG78" ca="1">INDIRECT(SG$203&amp;ROW())*SG$205</f>
        <v>7.4767843909269882E-2</v>
      </c>
      <c r="SH78" s="696" cm="1">
        <f t="array" aca="1" ref="SH78" ca="1">IF(INDIRECT(SH$203&amp;ROW())="-",0,INDIRECT(SH$203&amp;ROW())*SH$205)</f>
        <v>7.4942754911365816E-2</v>
      </c>
      <c r="SI78" s="696" cm="1">
        <f t="array" aca="1" ref="SI78" ca="1">INDIRECT(SI$203&amp;ROW())*SI$205</f>
        <v>0.24423887568083891</v>
      </c>
      <c r="SJ78" s="696" cm="1">
        <f t="array" aca="1" ref="SJ78" ca="1">INDIRECT(SJ$203&amp;ROW())*SJ$205</f>
        <v>0.10961749760323641</v>
      </c>
      <c r="SK78" s="696" cm="1">
        <f t="array" aca="1" ref="SK78" ca="1">INDIRECT(SK$203&amp;ROW())*SK$205</f>
        <v>0.21261490593800375</v>
      </c>
      <c r="SN78" s="606" t="s">
        <v>4579</v>
      </c>
      <c r="SO78" s="707" cm="1">
        <f t="array" aca="1" ref="SO78" ca="1">INDIRECT(SO$203&amp;ROW())*SO$205</f>
        <v>2</v>
      </c>
      <c r="SP78" s="707" cm="1">
        <f t="array" aca="1" ref="SP78" ca="1">INDIRECT(SP$203&amp;ROW())*SP$205</f>
        <v>2</v>
      </c>
      <c r="SQ78" s="707" cm="1">
        <f t="array" aca="1" ref="SQ78" ca="1">INDIRECT(SQ$203&amp;ROW())*SQ$205</f>
        <v>2</v>
      </c>
      <c r="SR78" s="707" cm="1">
        <f t="array" aca="1" ref="SR78" ca="1">INDIRECT(SR$203&amp;ROW())*SR$205</f>
        <v>3</v>
      </c>
      <c r="SS78" s="707" cm="1">
        <f t="array" aca="1" ref="SS78" ca="1">INDIRECT(SS$203&amp;ROW())*SS$205</f>
        <v>3</v>
      </c>
      <c r="ST78" s="707" cm="1">
        <f t="array" aca="1" ref="ST78" ca="1">INDIRECT(ST$203&amp;ROW())*ST$205</f>
        <v>3</v>
      </c>
      <c r="SU78" s="707" cm="1">
        <f t="array" aca="1" ref="SU78" ca="1">INDIRECT(SU$203&amp;ROW())*SU$205</f>
        <v>3</v>
      </c>
      <c r="SV78" s="707" cm="1">
        <f t="array" aca="1" ref="SV78" ca="1">INDIRECT(SV$203&amp;ROW())*SV$205</f>
        <v>3</v>
      </c>
      <c r="SW78" s="707" cm="1">
        <f t="array" aca="1" ref="SW78" ca="1">INDIRECT(SW$203&amp;ROW())*SW$205</f>
        <v>3</v>
      </c>
      <c r="SX78" s="707" cm="1">
        <f t="array" aca="1" ref="SX78" ca="1">INDIRECT(SX$203&amp;ROW())*SX$205</f>
        <v>3</v>
      </c>
      <c r="SY78" s="707" cm="1">
        <f t="array" aca="1" ref="SY78" ca="1">INDIRECT(SY$203&amp;ROW())*SY$205</f>
        <v>3</v>
      </c>
      <c r="SZ78" s="707" cm="1">
        <f t="array" aca="1" ref="SZ78" ca="1">INDIRECT(SZ$203&amp;ROW())*SZ$205</f>
        <v>0</v>
      </c>
      <c r="TA78" s="707" cm="1">
        <f t="array" aca="1" ref="TA78" ca="1">INDIRECT(TA$203&amp;ROW())*TA$205</f>
        <v>0</v>
      </c>
      <c r="TB78" s="696" cm="1">
        <f t="array" aca="1" ref="TB78" ca="1">IF(INDIRECT(TB$203&amp;ROW())="-",0,INDIRECT(TB$203&amp;ROW())*TB$205)</f>
        <v>0.98380000000000001</v>
      </c>
      <c r="TC78" s="707" cm="1">
        <f t="array" aca="1" ref="TC78" ca="1">INDIRECT(TC$203&amp;ROW())*TC$205</f>
        <v>2</v>
      </c>
      <c r="TD78" s="696" cm="1">
        <f t="array" aca="1" ref="TD78" ca="1">IF(INDIRECT(TD$203&amp;ROW())="-",0,INDIRECT(TD$203&amp;ROW())*TD$205)</f>
        <v>0.79410000000000003</v>
      </c>
      <c r="TE78" s="732" cm="1">
        <f t="array" aca="1" ref="TE78" ca="1">INDIRECT(TE$203&amp;ROW())*TE$205</f>
        <v>2</v>
      </c>
      <c r="TF78" s="707" cm="1">
        <f t="array" aca="1" ref="TF78" ca="1">INDIRECT(TF$203&amp;ROW())*TF$205</f>
        <v>2</v>
      </c>
      <c r="TG78" s="707" cm="1">
        <f t="array" aca="1" ref="TG78" ca="1">INDIRECT(TG$203&amp;ROW())*TG$205</f>
        <v>2</v>
      </c>
      <c r="TH78" s="707" cm="1">
        <f t="array" aca="1" ref="TH78" ca="1">INDIRECT(TH$203&amp;ROW())*TH$205</f>
        <v>2</v>
      </c>
      <c r="TI78" s="707" cm="1">
        <f t="array" aca="1" ref="TI78" ca="1">INDIRECT(TI$203&amp;ROW())*TI$205</f>
        <v>2</v>
      </c>
      <c r="TJ78" s="696" cm="1">
        <f t="array" aca="1" ref="TJ78" ca="1">IF(INDIRECT(TJ$203&amp;ROW())="-",0,INDIRECT(TJ$203&amp;ROW())*TJ$205)</f>
        <v>0.77380000000000004</v>
      </c>
      <c r="TK78" s="707" cm="1">
        <f t="array" aca="1" ref="TK78" ca="1">INDIRECT(TK$203&amp;ROW())*TK$205</f>
        <v>0</v>
      </c>
      <c r="TL78" s="707" cm="1">
        <f t="array" aca="1" ref="TL78" ca="1">INDIRECT(TL$203&amp;ROW())*TL$205</f>
        <v>2</v>
      </c>
      <c r="TM78" s="707" cm="1">
        <f t="array" aca="1" ref="TM78" ca="1">INDIRECT(TM$203&amp;ROW())*TM$205</f>
        <v>0</v>
      </c>
      <c r="TN78" s="707" cm="1">
        <f t="array" aca="1" ref="TN78" ca="1">IF($TM78=0,0,INDIRECT(TN$203&amp;ROW())*TN$205)</f>
        <v>0</v>
      </c>
      <c r="TO78" s="707" cm="1">
        <f t="array" aca="1" ref="TO78" ca="1">IF($TM78=0,0,INDIRECT(TO$203&amp;ROW())*TO$205)</f>
        <v>0</v>
      </c>
      <c r="TP78" s="707" cm="1">
        <f t="array" aca="1" ref="TP78" ca="1">IF($TM78=0,0,INDIRECT(TP$203&amp;ROW())*TP$205)</f>
        <v>0</v>
      </c>
      <c r="TQ78" s="707" cm="1">
        <f t="array" aca="1" ref="TQ78" ca="1">IF($TM78=0,0,INDIRECT(TQ$203&amp;ROW())*TQ$205)</f>
        <v>0</v>
      </c>
      <c r="TR78" s="707" cm="1">
        <f t="array" aca="1" ref="TR78" ca="1">INDIRECT(TR$203&amp;ROW())*TR$205</f>
        <v>0</v>
      </c>
      <c r="TS78" s="707" cm="1">
        <f t="array" aca="1" ref="TS78" ca="1">IF($TR78=0,0,INDIRECT(TS$203&amp;ROW())*TS$205)</f>
        <v>0</v>
      </c>
      <c r="TT78" s="707" cm="1">
        <f t="array" aca="1" ref="TT78" ca="1">IF($TR78=0,0,INDIRECT(TT$203&amp;ROW())*TT$205)</f>
        <v>0</v>
      </c>
      <c r="TU78" s="707" cm="1">
        <f t="array" aca="1" ref="TU78" ca="1">INDIRECT(TU$203&amp;ROW())*TU$205</f>
        <v>0</v>
      </c>
      <c r="TV78" s="707" cm="1">
        <f t="array" aca="1" ref="TV78" ca="1">INDIRECT(TV$203&amp;ROW())*TV$205</f>
        <v>0</v>
      </c>
      <c r="TW78" s="707" cm="1">
        <f t="array" aca="1" ref="TW78" ca="1">INDIRECT(TW$203&amp;ROW())*TW$205</f>
        <v>1</v>
      </c>
      <c r="TX78" s="707" cm="1">
        <f t="array" aca="1" ref="TX78" ca="1">INDIRECT(TX$203&amp;ROW())*TX$205</f>
        <v>3</v>
      </c>
      <c r="TY78" s="707" cm="1">
        <f t="array" aca="1" ref="TY78" ca="1">INDIRECT(TY$203&amp;ROW())*TY$205</f>
        <v>2</v>
      </c>
      <c r="TZ78" s="707" cm="1">
        <f t="array" aca="1" ref="TZ78" ca="1">INDIRECT(TZ$203&amp;ROW())*TZ$205</f>
        <v>2</v>
      </c>
      <c r="UA78" s="707" cm="1">
        <f t="array" aca="1" ref="UA78" ca="1">INDIRECT(UA$203&amp;ROW())*UA$205</f>
        <v>2</v>
      </c>
      <c r="UB78" s="707" cm="1">
        <f t="array" aca="1" ref="UB78" ca="1">INDIRECT(UB$203&amp;ROW())*UB$205</f>
        <v>2</v>
      </c>
      <c r="UC78" s="707" cm="1">
        <f t="array" aca="1" ref="UC78" ca="1">INDIRECT(UC$203&amp;ROW())*UC$205</f>
        <v>1</v>
      </c>
      <c r="UD78" s="707" cm="1">
        <f t="array" aca="1" ref="UD78" ca="1">INDIRECT(UD$203&amp;ROW())*UD$205</f>
        <v>1</v>
      </c>
      <c r="UE78" s="707" cm="1">
        <f t="array" aca="1" ref="UE78" ca="1">INDIRECT(UE$203&amp;ROW())*UE$205</f>
        <v>3</v>
      </c>
      <c r="UF78" s="707" cm="1">
        <f t="array" aca="1" ref="UF78" ca="1">INDIRECT(UF$203&amp;ROW())*UF$205</f>
        <v>2</v>
      </c>
      <c r="UG78" s="696" cm="1">
        <f t="array" aca="1" ref="UG78" ca="1">IF(INDIRECT(UG$203&amp;ROW())="-",0,INDIRECT(UG$203&amp;ROW())*UG$205)</f>
        <v>0.95250000000000001</v>
      </c>
      <c r="UH78" s="707" cm="1">
        <f t="array" aca="1" ref="UH78" ca="1">INDIRECT(UH$203&amp;ROW())*UH$205</f>
        <v>2</v>
      </c>
      <c r="UI78" s="707" cm="1">
        <f t="array" aca="1" ref="UI78" ca="1">INDIRECT(UI$203&amp;ROW())*UI$205</f>
        <v>1</v>
      </c>
      <c r="UJ78" s="707" cm="1">
        <f t="array" aca="1" ref="UJ78" ca="1">INDIRECT(UJ$203&amp;ROW())*UJ$205</f>
        <v>2</v>
      </c>
      <c r="UM78" s="606" t="s">
        <v>4579</v>
      </c>
      <c r="UN78" s="616">
        <f t="shared" ca="1" si="185"/>
        <v>1.3455222970601226</v>
      </c>
      <c r="UO78" s="616">
        <f t="shared" ca="1" si="185"/>
        <v>1.5785703781343867</v>
      </c>
      <c r="UP78" s="616">
        <f t="shared" ca="1" si="185"/>
        <v>1.190315493832806</v>
      </c>
      <c r="UQ78" s="616">
        <f t="shared" ca="1" si="185"/>
        <v>0.29355872991449461</v>
      </c>
      <c r="UR78" s="616">
        <f t="shared" ca="1" si="185"/>
        <v>1.0502465449096676</v>
      </c>
      <c r="US78" s="616">
        <f t="shared" ca="1" si="185"/>
        <v>0.41305213694811815</v>
      </c>
      <c r="UT78" s="616">
        <f t="shared" ca="1" si="185"/>
        <v>0.30690415393182785</v>
      </c>
      <c r="UU78" s="616">
        <f t="shared" ca="1" si="185"/>
        <v>0.53359975015917405</v>
      </c>
      <c r="UV78" s="616">
        <f t="shared" ca="1" si="185"/>
        <v>0.44410973870643028</v>
      </c>
      <c r="UW78" s="616">
        <f t="shared" ca="1" si="185"/>
        <v>0.6421874155054268</v>
      </c>
      <c r="UX78" s="616">
        <f t="shared" ca="1" si="185"/>
        <v>0.28247365722383649</v>
      </c>
      <c r="UY78" s="616">
        <f t="shared" ca="1" si="185"/>
        <v>-0.67270887390575207</v>
      </c>
      <c r="UZ78" s="616">
        <f t="shared" ca="1" si="185"/>
        <v>-0.80238258590915801</v>
      </c>
      <c r="VA78" s="616">
        <f t="shared" ca="1" si="185"/>
        <v>1.6866483536813182</v>
      </c>
      <c r="VB78" s="616">
        <f t="shared" ca="1" si="185"/>
        <v>1.528010083348541</v>
      </c>
      <c r="VC78" s="616">
        <f t="shared" ca="1" si="185"/>
        <v>0.92902463013797365</v>
      </c>
      <c r="VD78" s="616">
        <f t="shared" ca="1" si="171"/>
        <v>0.85304819841956248</v>
      </c>
      <c r="VE78" s="616">
        <f t="shared" ca="1" si="171"/>
        <v>3.9909080070471406E-2</v>
      </c>
      <c r="VF78" s="616">
        <f t="shared" ca="1" si="171"/>
        <v>7.1631593782223293E-2</v>
      </c>
      <c r="VG78" s="616">
        <f t="shared" ca="1" si="171"/>
        <v>1.2788179585372306</v>
      </c>
      <c r="VH78" s="616">
        <f t="shared" ca="1" si="171"/>
        <v>-0.12784420028857393</v>
      </c>
      <c r="VI78" s="616">
        <f t="shared" ca="1" si="171"/>
        <v>0.79384935134970058</v>
      </c>
      <c r="VJ78" s="616">
        <f t="shared" ca="1" si="171"/>
        <v>-0.90132677458943244</v>
      </c>
      <c r="VK78" s="616">
        <f t="shared" ca="1" si="171"/>
        <v>0.83678976492872159</v>
      </c>
      <c r="VL78" s="616">
        <f t="shared" ca="1" si="171"/>
        <v>-0.83864555511817418</v>
      </c>
      <c r="VM78" s="616">
        <f t="shared" ca="1" si="171"/>
        <v>-0.57201237404204519</v>
      </c>
      <c r="VN78" s="616">
        <f t="shared" ca="1" si="171"/>
        <v>-0.62639799545694341</v>
      </c>
      <c r="VO78" s="616">
        <f t="shared" ca="1" si="171"/>
        <v>-0.42150866262694142</v>
      </c>
      <c r="VP78" s="616">
        <f t="shared" ca="1" si="171"/>
        <v>-0.46221149066820022</v>
      </c>
      <c r="VQ78" s="616">
        <f t="shared" ca="1" si="171"/>
        <v>-0.77889442244162177</v>
      </c>
      <c r="VR78" s="616">
        <f t="shared" ca="1" si="110"/>
        <v>-0.64202286734458469</v>
      </c>
      <c r="VS78" s="616">
        <f t="shared" ca="1" si="110"/>
        <v>-0.40481357988865657</v>
      </c>
      <c r="VT78" s="616">
        <f t="shared" ca="1" si="110"/>
        <v>-0.3878135405833677</v>
      </c>
      <c r="VU78" s="616">
        <f t="shared" ca="1" si="190"/>
        <v>-0.82130507758946303</v>
      </c>
      <c r="VV78" s="616">
        <f t="shared" ca="1" si="190"/>
        <v>0.51470231560879698</v>
      </c>
      <c r="VW78" s="616">
        <f t="shared" ca="1" si="190"/>
        <v>0.66845613582062358</v>
      </c>
      <c r="VX78" s="616">
        <f t="shared" ca="1" si="190"/>
        <v>2.3243112614711734</v>
      </c>
      <c r="VY78" s="616">
        <f t="shared" ca="1" si="190"/>
        <v>0.70583605694264007</v>
      </c>
      <c r="VZ78" s="616">
        <f t="shared" ca="1" si="190"/>
        <v>0.68442622420316401</v>
      </c>
      <c r="WA78" s="616">
        <f t="shared" ca="1" si="190"/>
        <v>0.92808016936885662</v>
      </c>
      <c r="WB78" s="616">
        <f t="shared" ca="1" si="190"/>
        <v>0.33435322352896929</v>
      </c>
      <c r="WC78" s="616">
        <f t="shared" ca="1" si="190"/>
        <v>0.47817673461028487</v>
      </c>
      <c r="WD78" s="616">
        <f t="shared" ca="1" si="104"/>
        <v>1.1315684290219801</v>
      </c>
      <c r="WE78" s="616">
        <f t="shared" ca="1" si="104"/>
        <v>0.67426644196529939</v>
      </c>
      <c r="WF78" s="616">
        <f t="shared" ca="1" si="104"/>
        <v>1.3603571414431903</v>
      </c>
      <c r="WG78" s="616">
        <f t="shared" ca="1" si="104"/>
        <v>1.1042161560551988</v>
      </c>
      <c r="WH78" s="616">
        <f t="shared" ca="1" si="104"/>
        <v>0.91987607881584121</v>
      </c>
      <c r="WI78" s="627">
        <f t="shared" ca="1" si="76"/>
        <v>1.0659329460226332</v>
      </c>
      <c r="WL78" s="606" t="s">
        <v>4579</v>
      </c>
      <c r="WM78" s="700" t="str">
        <f t="shared" ca="1" si="172"/>
        <v>B</v>
      </c>
      <c r="WN78" s="479">
        <f t="shared" ca="1" si="173"/>
        <v>0.68516056233901579</v>
      </c>
      <c r="WO78" s="495">
        <f t="shared" ca="1" si="159"/>
        <v>0.86033830873501116</v>
      </c>
      <c r="WP78" s="458">
        <f t="shared" ca="1" si="159"/>
        <v>0.76620680178793743</v>
      </c>
      <c r="WQ78" s="458">
        <f t="shared" ca="1" si="159"/>
        <v>0.22317489950783809</v>
      </c>
      <c r="WR78" s="459">
        <f t="shared" ca="1" si="159"/>
        <v>0.89092223932527648</v>
      </c>
      <c r="WS78" s="495">
        <f t="shared" ca="1" si="174"/>
        <v>0.72305869759222263</v>
      </c>
      <c r="WT78" s="458">
        <f t="shared" ca="1" si="175"/>
        <v>0.52071454790073812</v>
      </c>
      <c r="WU78" s="458">
        <f t="shared" ca="1" si="176"/>
        <v>-0.34157503674325251</v>
      </c>
      <c r="WV78" s="459">
        <f t="shared" ca="1" si="177"/>
        <v>0.835602386116717</v>
      </c>
      <c r="WW78" s="484">
        <f t="shared" ca="1" si="186"/>
        <v>1.0061815737415598</v>
      </c>
      <c r="WX78" s="484">
        <f t="shared" ca="1" si="186"/>
        <v>0.95203579505284863</v>
      </c>
      <c r="WY78" s="484">
        <f t="shared" ca="1" si="186"/>
        <v>0.86666871105966603</v>
      </c>
      <c r="WZ78" s="484">
        <f t="shared" ca="1" si="186"/>
        <v>0.10559307515024371</v>
      </c>
      <c r="XA78" s="484">
        <f t="shared" ca="1" si="186"/>
        <v>0.5542151017488316</v>
      </c>
      <c r="XB78" s="484">
        <f t="shared" ca="1" si="186"/>
        <v>0.21821544394969081</v>
      </c>
      <c r="XC78" s="484">
        <f t="shared" ca="1" si="186"/>
        <v>0.14467461816346364</v>
      </c>
      <c r="XD78" s="484">
        <f t="shared" ca="1" si="186"/>
        <v>0.27368331185664035</v>
      </c>
      <c r="XE78" s="484">
        <f t="shared" ca="1" si="186"/>
        <v>0.21801347073098662</v>
      </c>
      <c r="XF78" s="484">
        <f t="shared" ca="1" si="186"/>
        <v>0.41324760187774212</v>
      </c>
      <c r="XG78" s="484">
        <f t="shared" ca="1" si="186"/>
        <v>0.1145148206385433</v>
      </c>
      <c r="XH78" s="484">
        <f t="shared" ca="1" si="186"/>
        <v>-0.33958343954762366</v>
      </c>
      <c r="XI78" s="484">
        <f t="shared" ca="1" si="186"/>
        <v>-0.56078518929191046</v>
      </c>
      <c r="XJ78" s="484">
        <f t="shared" ca="1" si="186"/>
        <v>1.1970143366076316</v>
      </c>
      <c r="XK78" s="484">
        <f t="shared" ca="1" si="186"/>
        <v>1.0853455622024688</v>
      </c>
      <c r="XL78" s="484">
        <f t="shared" ca="1" si="186"/>
        <v>0.82070035826388588</v>
      </c>
      <c r="XM78" s="484">
        <f t="shared" ca="1" si="178"/>
        <v>0.64336895124803395</v>
      </c>
      <c r="XN78" s="484">
        <f t="shared" ca="1" si="178"/>
        <v>2.7828601533139714E-2</v>
      </c>
      <c r="XO78" s="484">
        <f t="shared" ca="1" si="178"/>
        <v>5.2591916154908339E-2</v>
      </c>
      <c r="XP78" s="484">
        <f t="shared" ca="1" si="188"/>
        <v>0.81844349346382761</v>
      </c>
      <c r="XQ78" s="484">
        <f t="shared" ca="1" si="188"/>
        <v>-8.50675308720171E-2</v>
      </c>
      <c r="XR78" s="484">
        <f t="shared" ca="1" si="188"/>
        <v>0.69461818243098805</v>
      </c>
      <c r="XS78" s="484">
        <f t="shared" ca="1" si="188"/>
        <v>-0.55611861992167977</v>
      </c>
      <c r="XT78" s="484">
        <f t="shared" ca="1" si="188"/>
        <v>0.50818242424121263</v>
      </c>
      <c r="XU78" s="484">
        <f t="shared" ca="1" si="188"/>
        <v>-0.63720289277878872</v>
      </c>
      <c r="XV78" s="484">
        <f t="shared" ca="1" si="188"/>
        <v>-0.30179372854458303</v>
      </c>
      <c r="XW78" s="484">
        <f t="shared" ca="1" si="188"/>
        <v>-0.40427726626791127</v>
      </c>
      <c r="XX78" s="484">
        <f t="shared" ca="1" si="188"/>
        <v>-0.20379943838012618</v>
      </c>
      <c r="XY78" s="484">
        <f t="shared" ca="1" si="188"/>
        <v>-0.24303080179333969</v>
      </c>
      <c r="XZ78" s="484">
        <f t="shared" ca="1" si="188"/>
        <v>-0.56968338057380219</v>
      </c>
      <c r="YA78" s="484">
        <f t="shared" ca="1" si="111"/>
        <v>-0.43779539324227229</v>
      </c>
      <c r="YB78" s="484">
        <f t="shared" ca="1" si="111"/>
        <v>-0.21272953623148902</v>
      </c>
      <c r="YC78" s="484">
        <f t="shared" ca="1" si="111"/>
        <v>-0.17304240180829866</v>
      </c>
      <c r="YD78" s="484">
        <f t="shared" ca="1" si="191"/>
        <v>-0.6068623218308542</v>
      </c>
      <c r="YE78" s="484">
        <f t="shared" ca="1" si="191"/>
        <v>0.3707400779330165</v>
      </c>
      <c r="YF78" s="484">
        <f t="shared" ca="1" si="191"/>
        <v>0.39432227452058582</v>
      </c>
      <c r="YG78" s="484">
        <f t="shared" ca="1" si="191"/>
        <v>1.6191152247408194</v>
      </c>
      <c r="YH78" s="484">
        <f t="shared" ca="1" si="191"/>
        <v>0.3761400347447329</v>
      </c>
      <c r="YI78" s="484">
        <f t="shared" ca="1" si="191"/>
        <v>0.40086843951579315</v>
      </c>
      <c r="YJ78" s="484">
        <f t="shared" ca="1" si="191"/>
        <v>0.55062996448654267</v>
      </c>
      <c r="YK78" s="484">
        <f t="shared" ca="1" si="191"/>
        <v>5.8277766861099353E-2</v>
      </c>
      <c r="YL78" s="484">
        <f t="shared" ca="1" si="191"/>
        <v>0.15139075417761619</v>
      </c>
      <c r="YM78" s="484">
        <f t="shared" ca="1" si="105"/>
        <v>0.90333107688824665</v>
      </c>
      <c r="YN78" s="484">
        <f t="shared" ca="1" si="105"/>
        <v>0.48075197312125845</v>
      </c>
      <c r="YO78" s="484">
        <f t="shared" ca="1" si="105"/>
        <v>0.83539532056026311</v>
      </c>
      <c r="YP78" s="484">
        <f t="shared" ca="1" si="105"/>
        <v>0.58832636794620996</v>
      </c>
      <c r="YQ78" s="484">
        <f t="shared" ca="1" si="105"/>
        <v>0.66635823149419537</v>
      </c>
      <c r="YR78" s="484">
        <f t="shared" ca="1" si="79"/>
        <v>0.79923652292777037</v>
      </c>
      <c r="YU78" s="606" t="s">
        <v>4579</v>
      </c>
      <c r="YV78" s="700" t="str">
        <f t="shared" ca="1" si="160"/>
        <v>B</v>
      </c>
      <c r="YW78" s="479">
        <f t="shared" ca="1" si="179"/>
        <v>0.68360789100167385</v>
      </c>
      <c r="YX78" s="495">
        <f t="shared" ca="1" si="161"/>
        <v>0.92514446695992092</v>
      </c>
      <c r="YY78" s="458">
        <f t="shared" ca="1" si="161"/>
        <v>0.75950618397846703</v>
      </c>
      <c r="YZ78" s="458">
        <f t="shared" ca="1" si="161"/>
        <v>9.6964582285619341E-2</v>
      </c>
      <c r="ZA78" s="459">
        <f t="shared" ca="1" si="161"/>
        <v>0.95281633078268824</v>
      </c>
      <c r="ZB78" s="495">
        <f t="shared" ca="1" si="180"/>
        <v>0.67717069671014352</v>
      </c>
      <c r="ZC78" s="458">
        <f t="shared" ca="1" si="181"/>
        <v>0.53373137941495741</v>
      </c>
      <c r="ZD78" s="458">
        <f t="shared" ca="1" si="182"/>
        <v>-0.50578518808471762</v>
      </c>
      <c r="ZE78" s="459">
        <f t="shared" ca="1" si="183"/>
        <v>0.72053089515311475</v>
      </c>
      <c r="ZF78" s="484">
        <f t="shared" ca="1" si="187"/>
        <v>4.5009936569290004E-2</v>
      </c>
      <c r="ZG78" s="484">
        <f t="shared" ca="1" si="187"/>
        <v>0.20129871520842663</v>
      </c>
      <c r="ZH78" s="484">
        <f t="shared" ca="1" si="187"/>
        <v>8.9808171214972948E-2</v>
      </c>
      <c r="ZI78" s="484">
        <f t="shared" ca="1" si="187"/>
        <v>2.1988880583922777E-2</v>
      </c>
      <c r="ZJ78" s="484">
        <f t="shared" ca="1" si="187"/>
        <v>9.1836409008688807E-2</v>
      </c>
      <c r="ZK78" s="484">
        <f t="shared" ca="1" si="187"/>
        <v>7.3425809550013654E-2</v>
      </c>
      <c r="ZL78" s="484">
        <f t="shared" ca="1" si="187"/>
        <v>2.4672875513209128E-2</v>
      </c>
      <c r="ZM78" s="484">
        <f t="shared" ca="1" si="187"/>
        <v>9.4446117703140112E-2</v>
      </c>
      <c r="ZN78" s="484">
        <f t="shared" ca="1" si="187"/>
        <v>8.9770705925095284E-2</v>
      </c>
      <c r="ZO78" s="484">
        <f t="shared" ca="1" si="187"/>
        <v>2.8984588520071332E-2</v>
      </c>
      <c r="ZP78" s="484">
        <f t="shared" ca="1" si="187"/>
        <v>2.6000050859821721E-2</v>
      </c>
      <c r="ZQ78" s="484">
        <f t="shared" ca="1" si="187"/>
        <v>-1.1497069191506403E-2</v>
      </c>
      <c r="ZR78" s="484">
        <f t="shared" ca="1" si="187"/>
        <v>-4.5981105838852197E-2</v>
      </c>
      <c r="ZS78" s="484">
        <f t="shared" ca="1" si="187"/>
        <v>0.14152432765129461</v>
      </c>
      <c r="ZT78" s="484">
        <f t="shared" ca="1" si="187"/>
        <v>5.4582123014624152E-2</v>
      </c>
      <c r="ZU78" s="484">
        <f t="shared" ca="1" si="187"/>
        <v>5.8797076728751077E-2</v>
      </c>
      <c r="ZV78" s="484">
        <f t="shared" ca="1" si="184"/>
        <v>4.5270410067628573E-2</v>
      </c>
      <c r="ZW78" s="484">
        <f t="shared" ca="1" si="184"/>
        <v>5.5175234891583769E-3</v>
      </c>
      <c r="ZX78" s="484">
        <f t="shared" ca="1" si="184"/>
        <v>2.0912013157790479E-3</v>
      </c>
      <c r="ZY78" s="484">
        <f t="shared" ca="1" si="189"/>
        <v>0.13772471860952887</v>
      </c>
      <c r="ZZ78" s="484">
        <f t="shared" ca="1" si="189"/>
        <v>-7.8155783354792625E-3</v>
      </c>
      <c r="AAA78" s="484">
        <f t="shared" ca="1" si="189"/>
        <v>4.796564707097515E-2</v>
      </c>
      <c r="AAB78" s="484">
        <f t="shared" ca="1" si="189"/>
        <v>-0.10150745433592355</v>
      </c>
      <c r="AAC78" s="484">
        <f t="shared" ca="1" si="189"/>
        <v>1.2546600107337495E-2</v>
      </c>
      <c r="AAD78" s="484">
        <f t="shared" ca="1" si="189"/>
        <v>-7.8682240113631882E-2</v>
      </c>
      <c r="AAE78" s="484">
        <f t="shared" ca="1" si="189"/>
        <v>-4.0219644611828483E-2</v>
      </c>
      <c r="AAF78" s="484">
        <f t="shared" ca="1" si="189"/>
        <v>-6.120902348854227E-2</v>
      </c>
      <c r="AAG78" s="484">
        <f t="shared" ca="1" si="189"/>
        <v>-4.3018323338477257E-2</v>
      </c>
      <c r="AAH78" s="484">
        <f t="shared" ca="1" si="189"/>
        <v>-3.8008707897835295E-2</v>
      </c>
      <c r="AAI78" s="484">
        <f t="shared" ca="1" si="189"/>
        <v>-6.0338538063910964E-2</v>
      </c>
      <c r="AAJ78" s="484">
        <f t="shared" ca="1" si="112"/>
        <v>-5.2025335368730337E-2</v>
      </c>
      <c r="AAK78" s="484">
        <f t="shared" ca="1" si="112"/>
        <v>-3.3183772310049216E-2</v>
      </c>
      <c r="AAL78" s="484">
        <f t="shared" ca="1" si="112"/>
        <v>-1.741238539122681E-2</v>
      </c>
      <c r="AAM78" s="484">
        <f t="shared" ca="1" si="192"/>
        <v>-2.189532836791554E-2</v>
      </c>
      <c r="AAN78" s="484">
        <f t="shared" ca="1" si="192"/>
        <v>4.9087251052876063E-2</v>
      </c>
      <c r="AAO78" s="484">
        <f t="shared" ca="1" si="192"/>
        <v>1.8805162954418208E-2</v>
      </c>
      <c r="AAP78" s="484">
        <f t="shared" ca="1" si="192"/>
        <v>8.5563683875561708E-2</v>
      </c>
      <c r="AAQ78" s="484">
        <f t="shared" ca="1" si="192"/>
        <v>7.2202153341576855E-2</v>
      </c>
      <c r="AAR78" s="484">
        <f t="shared" ca="1" si="192"/>
        <v>1.612649398533611E-2</v>
      </c>
      <c r="AAS78" s="484">
        <f t="shared" ca="1" si="192"/>
        <v>2.5193481555402932E-2</v>
      </c>
      <c r="AAT78" s="484">
        <f t="shared" ca="1" si="192"/>
        <v>0.1027465411596778</v>
      </c>
      <c r="AAU78" s="484">
        <f t="shared" ca="1" si="192"/>
        <v>0.12363824729832018</v>
      </c>
      <c r="AAV78" s="484">
        <f t="shared" ca="1" si="106"/>
        <v>7.4818040837836219E-2</v>
      </c>
      <c r="AAW78" s="484">
        <f t="shared" ca="1" si="106"/>
        <v>2.5206724043060142E-2</v>
      </c>
      <c r="AAX78" s="484">
        <f t="shared" ca="1" si="106"/>
        <v>0.10703297831296926</v>
      </c>
      <c r="AAY78" s="484">
        <f t="shared" ca="1" si="106"/>
        <v>0.13484625623176977</v>
      </c>
      <c r="AAZ78" s="484">
        <f t="shared" ca="1" si="106"/>
        <v>0.10083451386486998</v>
      </c>
      <c r="ABA78" s="484">
        <f t="shared" ca="1" si="82"/>
        <v>0.11331661652741069</v>
      </c>
    </row>
    <row r="79" spans="1:729" ht="15" customHeight="1" x14ac:dyDescent="0.35">
      <c r="A79" s="498">
        <v>77</v>
      </c>
      <c r="B79" s="628"/>
      <c r="C79" s="606" t="s">
        <v>4636</v>
      </c>
      <c r="D79" s="629">
        <v>356</v>
      </c>
      <c r="E79" s="630" t="s">
        <v>4637</v>
      </c>
      <c r="F79" s="631" t="s">
        <v>1306</v>
      </c>
      <c r="G79" s="632">
        <v>1380004.385</v>
      </c>
      <c r="H79" s="504">
        <v>2910839.8550707223</v>
      </c>
      <c r="I79" s="505">
        <v>2130</v>
      </c>
      <c r="J79" s="633" t="s">
        <v>4638</v>
      </c>
      <c r="K79" s="507">
        <v>2</v>
      </c>
      <c r="L79" s="508" t="s">
        <v>4638</v>
      </c>
      <c r="M79" s="817">
        <v>100</v>
      </c>
      <c r="N79" s="818">
        <v>0.59640000000000004</v>
      </c>
      <c r="O79" s="819">
        <v>0.85289999999999999</v>
      </c>
      <c r="P79" s="820">
        <v>0.35149999999999998</v>
      </c>
      <c r="Q79" s="821">
        <v>0.58479999999999999</v>
      </c>
      <c r="R79" s="818">
        <v>0.85709999999999997</v>
      </c>
      <c r="S79" s="822">
        <v>0.56689999999999996</v>
      </c>
      <c r="T79" s="822">
        <v>0.95140000000000002</v>
      </c>
      <c r="U79" s="822">
        <v>0.74638000000000004</v>
      </c>
      <c r="V79" s="822">
        <v>0.54330000000000001</v>
      </c>
      <c r="W79" s="892" t="s">
        <v>4639</v>
      </c>
      <c r="X79" s="516" t="s">
        <v>4640</v>
      </c>
      <c r="Y79" s="517">
        <v>2</v>
      </c>
      <c r="Z79" s="517">
        <v>3</v>
      </c>
      <c r="AA79" s="865" t="s">
        <v>4641</v>
      </c>
      <c r="AB79" s="903">
        <v>2019</v>
      </c>
      <c r="AC79" s="576">
        <v>1</v>
      </c>
      <c r="AD79" s="521" t="s">
        <v>4642</v>
      </c>
      <c r="AE79" s="817">
        <v>1</v>
      </c>
      <c r="AF79" s="751" t="s">
        <v>4643</v>
      </c>
      <c r="AG79" s="578" t="s">
        <v>4644</v>
      </c>
      <c r="AH79" s="647">
        <v>1</v>
      </c>
      <c r="AI79" s="647">
        <v>3</v>
      </c>
      <c r="AJ79" s="647">
        <v>2014</v>
      </c>
      <c r="AK79" s="752" t="s">
        <v>4645</v>
      </c>
      <c r="AL79" s="765" t="s">
        <v>1188</v>
      </c>
      <c r="AM79" s="650">
        <v>1</v>
      </c>
      <c r="AN79" s="647">
        <v>1</v>
      </c>
      <c r="AO79" s="647" t="s">
        <v>1188</v>
      </c>
      <c r="AP79" s="647">
        <v>1</v>
      </c>
      <c r="AQ79" s="647">
        <v>1</v>
      </c>
      <c r="AR79" s="647">
        <v>1</v>
      </c>
      <c r="AS79" s="647">
        <v>1</v>
      </c>
      <c r="AT79" s="647">
        <v>1</v>
      </c>
      <c r="AU79" s="648">
        <v>1</v>
      </c>
      <c r="AV79" s="842" t="s">
        <v>4646</v>
      </c>
      <c r="AW79" s="642" t="s">
        <v>1190</v>
      </c>
      <c r="AX79" s="843">
        <v>2</v>
      </c>
      <c r="AY79" s="847" t="s">
        <v>4647</v>
      </c>
      <c r="AZ79" s="800">
        <v>2</v>
      </c>
      <c r="BA79" s="845" t="s">
        <v>4648</v>
      </c>
      <c r="BB79" s="631" t="s">
        <v>3153</v>
      </c>
      <c r="BC79" s="646" t="s">
        <v>3154</v>
      </c>
      <c r="BD79" s="631" t="s">
        <v>1607</v>
      </c>
      <c r="BE79" s="631" t="s">
        <v>1196</v>
      </c>
      <c r="BF79" s="631">
        <v>3</v>
      </c>
      <c r="BG79" s="631">
        <v>2007</v>
      </c>
      <c r="BH79" s="631" t="s">
        <v>1197</v>
      </c>
      <c r="BI79" s="631">
        <v>1</v>
      </c>
      <c r="BJ79" s="631">
        <v>1</v>
      </c>
      <c r="BK79" s="631" t="s">
        <v>2543</v>
      </c>
      <c r="BL79" s="631" t="s">
        <v>1257</v>
      </c>
      <c r="BM79" s="859" t="s">
        <v>4649</v>
      </c>
      <c r="BN79" s="647">
        <v>1947</v>
      </c>
      <c r="BO79" s="798" t="s">
        <v>4650</v>
      </c>
      <c r="BP79" s="647">
        <v>1963</v>
      </c>
      <c r="BQ79" s="647">
        <v>3</v>
      </c>
      <c r="BR79" s="647">
        <v>4</v>
      </c>
      <c r="BS79" s="647" t="s">
        <v>1188</v>
      </c>
      <c r="BT79" s="647" t="s">
        <v>1188</v>
      </c>
      <c r="BU79" s="647" t="s">
        <v>1188</v>
      </c>
      <c r="BV79" s="648" t="s">
        <v>1188</v>
      </c>
      <c r="BW79" s="846" t="s">
        <v>4651</v>
      </c>
      <c r="BX79" s="650">
        <v>1922</v>
      </c>
      <c r="BY79" s="647" t="s">
        <v>1611</v>
      </c>
      <c r="BZ79" s="651" t="s">
        <v>1612</v>
      </c>
      <c r="CA79" s="647">
        <v>1</v>
      </c>
      <c r="CB79" s="647" t="s">
        <v>1262</v>
      </c>
      <c r="CC79" s="847" t="s">
        <v>4652</v>
      </c>
      <c r="CD79" s="652">
        <v>1981</v>
      </c>
      <c r="CE79" s="647">
        <v>3</v>
      </c>
      <c r="CF79" s="647">
        <v>2</v>
      </c>
      <c r="CG79" s="847" t="s">
        <v>4653</v>
      </c>
      <c r="CH79" s="647">
        <v>1944</v>
      </c>
      <c r="CI79" s="647">
        <v>1971</v>
      </c>
      <c r="CJ79" s="647">
        <v>3</v>
      </c>
      <c r="CK79" s="651" t="s">
        <v>4654</v>
      </c>
      <c r="CL79" s="651" t="s">
        <v>4655</v>
      </c>
      <c r="CM79" s="647">
        <v>1</v>
      </c>
      <c r="CN79" s="647" t="s">
        <v>1262</v>
      </c>
      <c r="CO79" s="847" t="s">
        <v>4653</v>
      </c>
      <c r="CP79" s="647">
        <v>1997</v>
      </c>
      <c r="CQ79" s="647">
        <v>3</v>
      </c>
      <c r="CR79" s="650">
        <v>2</v>
      </c>
      <c r="CS79" s="847" t="s">
        <v>4656</v>
      </c>
      <c r="CT79" s="647">
        <v>2005</v>
      </c>
      <c r="CU79" s="648">
        <v>3</v>
      </c>
      <c r="CV79" s="847" t="s">
        <v>4657</v>
      </c>
      <c r="CW79" s="647">
        <v>2011</v>
      </c>
      <c r="CX79" s="924">
        <v>1</v>
      </c>
      <c r="CY79" s="847" t="s">
        <v>4658</v>
      </c>
      <c r="CZ79" s="647">
        <v>2008</v>
      </c>
      <c r="DA79" s="657">
        <v>3</v>
      </c>
      <c r="DB79" s="723">
        <v>18006600</v>
      </c>
      <c r="DC79" s="753">
        <v>3</v>
      </c>
      <c r="DD79" s="659" t="s">
        <v>1493</v>
      </c>
      <c r="DE79" s="648">
        <v>2005</v>
      </c>
      <c r="DF79" s="854" t="s">
        <v>755</v>
      </c>
      <c r="DG79" s="855" t="s">
        <v>1213</v>
      </c>
      <c r="DH79" s="852">
        <v>1</v>
      </c>
      <c r="DI79" s="856" t="s">
        <v>1262</v>
      </c>
      <c r="DJ79" s="730" t="s">
        <v>4659</v>
      </c>
      <c r="DK79" s="850" t="s">
        <v>1188</v>
      </c>
      <c r="DL79" s="850">
        <v>3</v>
      </c>
      <c r="DM79" s="851">
        <v>1</v>
      </c>
      <c r="DN79" s="854" t="s">
        <v>755</v>
      </c>
      <c r="DO79" s="855" t="s">
        <v>1213</v>
      </c>
      <c r="DP79" s="852">
        <v>1</v>
      </c>
      <c r="DQ79" s="856" t="s">
        <v>1262</v>
      </c>
      <c r="DR79" s="578" t="s">
        <v>4660</v>
      </c>
      <c r="DS79" s="850" t="s">
        <v>1188</v>
      </c>
      <c r="DT79" s="850">
        <v>3</v>
      </c>
      <c r="DU79" s="851">
        <v>1</v>
      </c>
      <c r="DV79" s="651" t="s">
        <v>4661</v>
      </c>
      <c r="DW79" s="730" t="s">
        <v>4662</v>
      </c>
      <c r="DX79" s="647">
        <v>2007</v>
      </c>
      <c r="DY79" s="647">
        <v>3</v>
      </c>
      <c r="DZ79" s="650">
        <v>2</v>
      </c>
      <c r="EA79" s="771" t="s">
        <v>4663</v>
      </c>
      <c r="EB79" s="506" t="s">
        <v>4664</v>
      </c>
      <c r="EC79" s="647">
        <v>2</v>
      </c>
      <c r="ED79" s="668" t="s">
        <v>1453</v>
      </c>
      <c r="EE79" s="647">
        <v>1987</v>
      </c>
      <c r="EF79" s="647">
        <v>3</v>
      </c>
      <c r="EG79" s="650" t="s">
        <v>1505</v>
      </c>
      <c r="EH79" s="648">
        <v>4</v>
      </c>
      <c r="EI79" s="551" t="s">
        <v>4646</v>
      </c>
      <c r="EJ79" s="651" t="s">
        <v>4664</v>
      </c>
      <c r="EK79" s="647" t="s">
        <v>1188</v>
      </c>
      <c r="EL79" s="647" t="s">
        <v>1188</v>
      </c>
      <c r="EM79" s="669" t="s">
        <v>1188</v>
      </c>
      <c r="EN79" s="647" t="s">
        <v>1188</v>
      </c>
      <c r="EO79" s="670" t="s">
        <v>1188</v>
      </c>
      <c r="EP79" s="556">
        <v>0</v>
      </c>
      <c r="EQ79" s="556" t="s">
        <v>1188</v>
      </c>
      <c r="ER79" s="651" t="s">
        <v>1188</v>
      </c>
      <c r="ES79" s="556" t="s">
        <v>1188</v>
      </c>
      <c r="ET79" s="556">
        <v>0</v>
      </c>
      <c r="EU79" s="671">
        <v>0</v>
      </c>
      <c r="EV79" s="672"/>
      <c r="EW79" s="673" t="s">
        <v>1005</v>
      </c>
      <c r="EX79" s="674"/>
      <c r="EY79" s="631" t="s">
        <v>1224</v>
      </c>
      <c r="EZ79" s="631" t="s">
        <v>1188</v>
      </c>
      <c r="FA79" s="675"/>
      <c r="FB79" s="648">
        <v>0</v>
      </c>
      <c r="FC79" s="676"/>
      <c r="FD79" s="647"/>
      <c r="FE79" s="648"/>
      <c r="FF79" s="652" t="s">
        <v>1281</v>
      </c>
      <c r="FG79" s="563" t="s">
        <v>1282</v>
      </c>
      <c r="FH79" s="631" t="str">
        <f t="shared" si="119"/>
        <v>A</v>
      </c>
      <c r="FI79" s="677">
        <f t="shared" si="120"/>
        <v>3.0111111111111111</v>
      </c>
      <c r="FJ79" s="678">
        <f t="shared" si="121"/>
        <v>3.2</v>
      </c>
      <c r="FK79" s="679">
        <f t="shared" si="122"/>
        <v>2.5</v>
      </c>
      <c r="FL79" s="680">
        <f t="shared" si="123"/>
        <v>3.333333333333333</v>
      </c>
      <c r="FM79" s="681">
        <v>2</v>
      </c>
      <c r="FN79" s="430">
        <v>2019</v>
      </c>
      <c r="FO79" s="686" t="s">
        <v>4665</v>
      </c>
      <c r="FP79" s="798" t="s">
        <v>4666</v>
      </c>
      <c r="FQ79" s="430">
        <v>1</v>
      </c>
      <c r="FR79" s="682" t="s">
        <v>1126</v>
      </c>
      <c r="FS79" s="369">
        <v>2</v>
      </c>
      <c r="FT79" s="430">
        <v>2019</v>
      </c>
      <c r="FU79" s="573" t="s">
        <v>4667</v>
      </c>
      <c r="FV79" s="369">
        <v>1</v>
      </c>
      <c r="FW79" s="430">
        <v>2019</v>
      </c>
      <c r="FX79" s="521" t="s">
        <v>4668</v>
      </c>
      <c r="FY79" s="369">
        <v>2</v>
      </c>
      <c r="FZ79" s="430">
        <v>2019</v>
      </c>
      <c r="GA79" s="686" t="s">
        <v>4669</v>
      </c>
      <c r="GB79" s="573" t="s">
        <v>4670</v>
      </c>
      <c r="GC79" s="369">
        <v>3</v>
      </c>
      <c r="GD79" s="430">
        <v>2019</v>
      </c>
      <c r="GE79" s="686" t="s">
        <v>4671</v>
      </c>
      <c r="GF79" s="573" t="s">
        <v>4672</v>
      </c>
      <c r="GG79" s="369">
        <v>2</v>
      </c>
      <c r="GH79" s="430">
        <v>2020</v>
      </c>
      <c r="GI79" s="686" t="s">
        <v>4673</v>
      </c>
      <c r="GJ79" s="572" t="s">
        <v>4674</v>
      </c>
      <c r="GK79" s="369">
        <v>2</v>
      </c>
      <c r="GL79" s="430">
        <v>2004</v>
      </c>
      <c r="GM79" s="686" t="s">
        <v>4675</v>
      </c>
      <c r="GN79" s="572" t="s">
        <v>4676</v>
      </c>
      <c r="GO79" s="878">
        <v>1</v>
      </c>
      <c r="GP79" s="730" t="s">
        <v>4677</v>
      </c>
      <c r="GQ79" s="879">
        <v>1</v>
      </c>
      <c r="GR79" s="776">
        <v>0</v>
      </c>
      <c r="GS79" s="776">
        <v>0</v>
      </c>
      <c r="GT79" s="777">
        <v>0</v>
      </c>
      <c r="GU79" s="715">
        <v>1</v>
      </c>
      <c r="GV79" s="578" t="s">
        <v>4678</v>
      </c>
      <c r="GW79" s="879">
        <v>1</v>
      </c>
      <c r="GX79" s="880">
        <v>1</v>
      </c>
      <c r="GY79" s="884">
        <v>1</v>
      </c>
      <c r="GZ79" s="573" t="s">
        <v>4670</v>
      </c>
      <c r="HA79" s="583" t="s">
        <v>1459</v>
      </c>
      <c r="HB79" s="584">
        <v>2</v>
      </c>
      <c r="HC79" s="585">
        <v>2</v>
      </c>
      <c r="HD79" s="586" t="s">
        <v>4679</v>
      </c>
      <c r="HE79" s="718" t="s">
        <v>4680</v>
      </c>
      <c r="HF79" s="587">
        <v>2011</v>
      </c>
      <c r="HG79" s="587">
        <v>2011</v>
      </c>
      <c r="HH79" s="588">
        <v>0</v>
      </c>
      <c r="HI79" s="586" t="s">
        <v>1188</v>
      </c>
      <c r="HJ79" s="690" t="s">
        <v>1188</v>
      </c>
      <c r="HK79" s="691" t="s">
        <v>1188</v>
      </c>
      <c r="HL79" s="692">
        <v>2</v>
      </c>
      <c r="HM79" s="591" t="s">
        <v>4681</v>
      </c>
      <c r="HN79" s="592">
        <v>2005</v>
      </c>
      <c r="HO79" s="681">
        <v>0</v>
      </c>
      <c r="HP79" s="574">
        <v>0</v>
      </c>
      <c r="HQ79" s="472">
        <f t="shared" si="124"/>
        <v>0</v>
      </c>
      <c r="HR79" s="593">
        <v>1</v>
      </c>
      <c r="HS79" s="574">
        <v>1</v>
      </c>
      <c r="HT79" s="574">
        <v>0.75</v>
      </c>
      <c r="HU79" s="574">
        <v>0</v>
      </c>
      <c r="HV79" s="574">
        <v>1</v>
      </c>
      <c r="HW79" s="574">
        <v>0.5</v>
      </c>
      <c r="HX79" s="574">
        <v>1</v>
      </c>
      <c r="HY79" s="574">
        <v>0</v>
      </c>
      <c r="HZ79" s="574">
        <v>0</v>
      </c>
      <c r="IA79" s="574">
        <v>0.5</v>
      </c>
      <c r="IB79" s="574">
        <v>0.5</v>
      </c>
      <c r="IC79" s="574">
        <v>0.75</v>
      </c>
      <c r="ID79" s="681">
        <v>1</v>
      </c>
      <c r="IE79" s="369">
        <v>1</v>
      </c>
      <c r="IF79" s="574">
        <v>1</v>
      </c>
      <c r="IG79" s="472">
        <f t="shared" si="125"/>
        <v>2</v>
      </c>
      <c r="IH79" s="609">
        <v>0.50877963119061242</v>
      </c>
      <c r="II79" s="694">
        <v>0.60965752921575389</v>
      </c>
      <c r="IJ79" s="695">
        <v>0.55798531316759714</v>
      </c>
      <c r="IK79" s="696">
        <v>0.5935934656755254</v>
      </c>
      <c r="IL79" s="696">
        <v>0.57696244107129668</v>
      </c>
      <c r="IM79" s="697">
        <v>0.710088896948596</v>
      </c>
      <c r="IN79" s="599">
        <v>3</v>
      </c>
      <c r="IO79" s="600">
        <v>2</v>
      </c>
      <c r="IP79" s="601">
        <v>3</v>
      </c>
      <c r="IQ79" s="600">
        <v>34</v>
      </c>
      <c r="IR79" s="587">
        <v>37</v>
      </c>
      <c r="IS79" s="601">
        <v>71</v>
      </c>
      <c r="IT79" s="599">
        <v>2</v>
      </c>
      <c r="IU79" s="600">
        <v>12</v>
      </c>
      <c r="IV79" s="587">
        <v>24</v>
      </c>
      <c r="IW79" s="601">
        <v>19</v>
      </c>
      <c r="IX79" s="602">
        <v>55</v>
      </c>
      <c r="IY79" s="681">
        <v>0</v>
      </c>
      <c r="IZ79" s="719" t="s">
        <v>1188</v>
      </c>
      <c r="JA79" s="681">
        <v>2</v>
      </c>
      <c r="JB79" s="840" t="s">
        <v>4682</v>
      </c>
      <c r="JC79" s="681">
        <v>1</v>
      </c>
      <c r="JD79" s="430" t="s">
        <v>1866</v>
      </c>
      <c r="JE79" s="686" t="s">
        <v>4683</v>
      </c>
      <c r="JF79" s="557" t="s">
        <v>4684</v>
      </c>
      <c r="JG79" s="592">
        <v>2018</v>
      </c>
      <c r="JH79" s="681">
        <v>2</v>
      </c>
      <c r="JI79" s="430">
        <v>3</v>
      </c>
      <c r="JJ79" s="686" t="s">
        <v>4643</v>
      </c>
      <c r="JK79" s="865" t="s">
        <v>4641</v>
      </c>
      <c r="JL79" s="903">
        <v>2019</v>
      </c>
      <c r="JM79" s="681">
        <v>1</v>
      </c>
      <c r="JN79" s="430">
        <v>3</v>
      </c>
      <c r="JO79" s="430">
        <v>1</v>
      </c>
      <c r="JP79" s="686" t="s">
        <v>4685</v>
      </c>
      <c r="JQ79" s="557" t="s">
        <v>4686</v>
      </c>
      <c r="JR79" s="592">
        <v>2013</v>
      </c>
      <c r="JS79" s="681">
        <v>2</v>
      </c>
      <c r="JT79" s="430">
        <v>2</v>
      </c>
      <c r="JU79" s="686" t="s">
        <v>4687</v>
      </c>
      <c r="JV79" s="557" t="s">
        <v>4688</v>
      </c>
      <c r="JW79" s="592">
        <v>2019</v>
      </c>
      <c r="JX79" s="606">
        <v>2</v>
      </c>
      <c r="JY79" s="750" t="s">
        <v>4689</v>
      </c>
      <c r="JZ79" s="606">
        <v>2014</v>
      </c>
      <c r="KA79" s="606">
        <f t="shared" si="126"/>
        <v>6</v>
      </c>
      <c r="KB79" s="606">
        <v>2</v>
      </c>
      <c r="KC79" s="606">
        <v>2</v>
      </c>
      <c r="KD79" s="606">
        <v>2</v>
      </c>
      <c r="KE79" s="606"/>
      <c r="KF79" s="606">
        <f t="shared" si="127"/>
        <v>6</v>
      </c>
      <c r="KG79" s="606">
        <v>2</v>
      </c>
      <c r="KH79" s="606">
        <v>1</v>
      </c>
      <c r="KI79" s="606">
        <v>3</v>
      </c>
      <c r="KJ79" s="606"/>
      <c r="KK79" s="606">
        <v>1</v>
      </c>
      <c r="KL79" s="606">
        <v>1</v>
      </c>
      <c r="KM79" s="608">
        <f t="shared" si="128"/>
        <v>0.53431087434291835</v>
      </c>
      <c r="KN79" s="609">
        <v>0.17155437171459198</v>
      </c>
      <c r="KO79" s="609">
        <v>59.615383148193359</v>
      </c>
      <c r="KP79" s="610">
        <v>10</v>
      </c>
      <c r="KQ79" s="608">
        <f t="shared" si="129"/>
        <v>0.45334920883178709</v>
      </c>
      <c r="KR79" s="609">
        <v>-0.23325395584106445</v>
      </c>
      <c r="KS79" s="609">
        <v>47.596153259277344</v>
      </c>
      <c r="KT79" s="610">
        <v>13</v>
      </c>
      <c r="KU79" s="610">
        <v>41</v>
      </c>
      <c r="KV79" s="563" t="s">
        <v>1538</v>
      </c>
      <c r="KW79" s="606" t="s">
        <v>4636</v>
      </c>
      <c r="KX79" s="700" t="str">
        <f t="shared" ca="1" si="130"/>
        <v>A</v>
      </c>
      <c r="KY79" s="701">
        <f t="shared" ca="1" si="131"/>
        <v>0.81508604691876752</v>
      </c>
      <c r="KZ79" s="702">
        <f t="shared" ca="1" si="193"/>
        <v>0.76598823529411775</v>
      </c>
      <c r="LA79" s="703">
        <f t="shared" ca="1" si="194"/>
        <v>0.81511428571428568</v>
      </c>
      <c r="LB79" s="703">
        <f t="shared" ca="1" si="195"/>
        <v>0.81844166666666673</v>
      </c>
      <c r="LC79" s="704">
        <f t="shared" ca="1" si="196"/>
        <v>0.86080000000000001</v>
      </c>
      <c r="LD79" s="696" cm="1">
        <f t="array" aca="1" ref="LD79" ca="1">INDIRECT(LD$203&amp;ROW())*LD$205</f>
        <v>8</v>
      </c>
      <c r="LE79" s="696" cm="1">
        <f t="array" aca="1" ref="LE79" ca="1">INDIRECT(LE$203&amp;ROW())*LE$205</f>
        <v>12</v>
      </c>
      <c r="LF79" s="696" cm="1">
        <f t="array" aca="1" ref="LF79" ca="1">INDIRECT(LF$203&amp;ROW())*LF$205</f>
        <v>8</v>
      </c>
      <c r="LG79" s="696" cm="1">
        <f t="array" aca="1" ref="LG79" ca="1">INDIRECT(LG$203&amp;ROW())*LG$205</f>
        <v>3</v>
      </c>
      <c r="LH79" s="696" cm="1">
        <f t="array" aca="1" ref="LH79" ca="1">INDIRECT(LH$203&amp;ROW())*LH$205</f>
        <v>3</v>
      </c>
      <c r="LI79" s="696" cm="1">
        <f t="array" aca="1" ref="LI79" ca="1">INDIRECT(LI$203&amp;ROW())*LI$205</f>
        <v>3</v>
      </c>
      <c r="LJ79" s="696" cm="1">
        <f t="array" aca="1" ref="LJ79" ca="1">INDIRECT(LJ$203&amp;ROW())*LJ$205</f>
        <v>3</v>
      </c>
      <c r="LK79" s="696" cm="1">
        <f t="array" aca="1" ref="LK79" ca="1">INDIRECT(LK$203&amp;ROW())*LK$205</f>
        <v>3</v>
      </c>
      <c r="LL79" s="696" cm="1">
        <f t="array" aca="1" ref="LL79" ca="1">INDIRECT(LL$203&amp;ROW())*LL$205</f>
        <v>3</v>
      </c>
      <c r="LM79" s="696" cm="1">
        <f t="array" aca="1" ref="LM79" ca="1">INDIRECT(LM$203&amp;ROW())*LM$205</f>
        <v>6</v>
      </c>
      <c r="LN79" s="696" cm="1">
        <f t="array" aca="1" ref="LN79" ca="1">INDIRECT(LN$203&amp;ROW())*LN$205</f>
        <v>3</v>
      </c>
      <c r="LO79" s="696" cm="1">
        <f t="array" aca="1" ref="LO79" ca="1">INDIRECT(LO$203&amp;ROW())*LO$205</f>
        <v>0</v>
      </c>
      <c r="LP79" s="696" cm="1">
        <f t="array" aca="1" ref="LP79" ca="1">INDIRECT(LP$203&amp;ROW())*LP$205</f>
        <v>4</v>
      </c>
      <c r="LQ79" s="696" cm="1">
        <f t="array" aca="1" ref="LQ79" ca="1">IF(INDIRECT(LQ$203&amp;ROW())="-",0,INDIRECT(LQ$203&amp;ROW())*LQ$205)</f>
        <v>2.109</v>
      </c>
      <c r="LR79" s="696" cm="1">
        <f t="array" aca="1" ref="LR79" ca="1">INDIRECT(LR$203&amp;ROW())*LR$205</f>
        <v>4</v>
      </c>
      <c r="LS79" s="696" cm="1">
        <f t="array" aca="1" ref="LS79" ca="1">IF(INDIRECT(LS$203&amp;ROW())="-",0,INDIRECT(LS$203&amp;ROW())*LS$205)</f>
        <v>5.1173999999999999</v>
      </c>
      <c r="LT79" s="696" cm="1">
        <f t="array" aca="1" ref="LT79" ca="1">INDIRECT(LT$203&amp;ROW())*LT$205</f>
        <v>4</v>
      </c>
      <c r="LU79" s="696" cm="1">
        <f t="array" aca="1" ref="LU79" ca="1">INDIRECT(LU$203&amp;ROW())*LU$205</f>
        <v>2</v>
      </c>
      <c r="LV79" s="696" cm="1">
        <f t="array" aca="1" ref="LV79" ca="1">INDIRECT(LV$203&amp;ROW())*LV$205</f>
        <v>3</v>
      </c>
      <c r="LW79" s="696" cm="1">
        <f t="array" aca="1" ref="LW79" ca="1">INDIRECT(LW$203&amp;ROW())*LW$205</f>
        <v>1</v>
      </c>
      <c r="LX79" s="696" cm="1">
        <f t="array" aca="1" ref="LX79" ca="1">INDIRECT(LX$203&amp;ROW())*LX$205</f>
        <v>2</v>
      </c>
      <c r="LY79" s="696" cm="1">
        <f t="array" aca="1" ref="LY79" ca="1">IF(INDIRECT(LY$203&amp;ROW())="-",0,INDIRECT(LY$203&amp;ROW())*LY$205)</f>
        <v>5.1425999999999998</v>
      </c>
      <c r="LZ79" s="696" cm="1">
        <f t="array" aca="1" ref="LZ79" ca="1">INDIRECT(LZ$203&amp;ROW())*LZ$205</f>
        <v>0</v>
      </c>
      <c r="MA79" s="696" cm="1">
        <f t="array" aca="1" ref="MA79" ca="1">INDIRECT(MA$203&amp;ROW())*MA$205</f>
        <v>4</v>
      </c>
      <c r="MB79" s="696" cm="1">
        <f t="array" aca="1" ref="MB79" ca="1">INDIRECT(MB$203&amp;ROW())*MB$205</f>
        <v>4</v>
      </c>
      <c r="MC79" s="696" cm="1">
        <f t="array" aca="1" ref="MC79" ca="1">IF($MB79=0,0,INDIRECT(MC$203&amp;ROW())*MC$205)</f>
        <v>0.5</v>
      </c>
      <c r="MD79" s="696" cm="1">
        <f t="array" aca="1" ref="MD79" ca="1">IF($MB79=0,0,INDIRECT(MD$203&amp;ROW())*MD$205)</f>
        <v>0</v>
      </c>
      <c r="ME79" s="696" cm="1">
        <f t="array" aca="1" ref="ME79" ca="1">IF($MB79=0,0,INDIRECT(ME$203&amp;ROW())*ME$205)</f>
        <v>0</v>
      </c>
      <c r="MF79" s="696" cm="1">
        <f t="array" aca="1" ref="MF79" ca="1">IF($MB79=0,0,INDIRECT(MF$203&amp;ROW())*MF$205)</f>
        <v>0</v>
      </c>
      <c r="MG79" s="696" cm="1">
        <f t="array" aca="1" ref="MG79" ca="1">INDIRECT(MG$203&amp;ROW())*MG$205</f>
        <v>4</v>
      </c>
      <c r="MH79" s="696" cm="1">
        <f t="array" aca="1" ref="MH79" ca="1">IF($MG79=0,0,INDIRECT(MH$203&amp;ROW())*MH$205)</f>
        <v>0.5</v>
      </c>
      <c r="MI79" s="696" cm="1">
        <f t="array" aca="1" ref="MI79" ca="1">IF($MG79=0,0,INDIRECT(MI$203&amp;ROW())*MI$205)</f>
        <v>0.5</v>
      </c>
      <c r="MJ79" s="696" cm="1">
        <f t="array" aca="1" ref="MJ79" ca="1">INDIRECT(MJ$203&amp;ROW())*MJ$205</f>
        <v>1</v>
      </c>
      <c r="MK79" s="696" cm="1">
        <f t="array" aca="1" ref="MK79" ca="1">INDIRECT(MK$203&amp;ROW())*MK$205</f>
        <v>4</v>
      </c>
      <c r="ML79" s="696" cm="1">
        <f t="array" aca="1" ref="ML79" ca="1">INDIRECT(ML$203&amp;ROW())*ML$205</f>
        <v>6</v>
      </c>
      <c r="MM79" s="696" cm="1">
        <f t="array" aca="1" ref="MM79" ca="1">INDIRECT(MM$203&amp;ROW())*MM$205</f>
        <v>6</v>
      </c>
      <c r="MN79" s="696" cm="1">
        <f t="array" aca="1" ref="MN79" ca="1">INDIRECT(MN$203&amp;ROW())*MN$205</f>
        <v>4</v>
      </c>
      <c r="MO79" s="696" cm="1">
        <f t="array" aca="1" ref="MO79" ca="1">INDIRECT(MO$203&amp;ROW())*MO$205</f>
        <v>2</v>
      </c>
      <c r="MP79" s="696" cm="1">
        <f t="array" aca="1" ref="MP79" ca="1">INDIRECT(MP$203&amp;ROW())*MP$205</f>
        <v>2</v>
      </c>
      <c r="MQ79" s="696" cm="1">
        <f t="array" aca="1" ref="MQ79" ca="1">INDIRECT(MQ$203&amp;ROW())*MQ$205</f>
        <v>0</v>
      </c>
      <c r="MR79" s="696" cm="1">
        <f t="array" aca="1" ref="MR79" ca="1">INDIRECT(MR$203&amp;ROW())*MR$205</f>
        <v>2</v>
      </c>
      <c r="MS79" s="696" cm="1">
        <f t="array" aca="1" ref="MS79" ca="1">INDIRECT(MS$203&amp;ROW())*MS$205</f>
        <v>2</v>
      </c>
      <c r="MT79" s="696" cm="1">
        <f t="array" aca="1" ref="MT79" ca="1">INDIRECT(MT$203&amp;ROW())*MT$205</f>
        <v>3</v>
      </c>
      <c r="MU79" s="696" cm="1">
        <f t="array" aca="1" ref="MU79" ca="1">INDIRECT(MU$203&amp;ROW())*MU$205</f>
        <v>2</v>
      </c>
      <c r="MV79" s="696" cm="1">
        <f t="array" aca="1" ref="MV79" ca="1">IF(INDIRECT(MV$203&amp;ROW())="-",0,INDIRECT(MV$203&amp;ROW())*MV$205)</f>
        <v>3.5087999999999999</v>
      </c>
      <c r="MW79" s="696" cm="1">
        <f t="array" aca="1" ref="MW79" ca="1">INDIRECT(MW$203&amp;ROW())*MW$205</f>
        <v>4</v>
      </c>
      <c r="MX79" s="696" cm="1">
        <f t="array" aca="1" ref="MX79" ca="1">INDIRECT(MX$203&amp;ROW())*MX$205</f>
        <v>4</v>
      </c>
      <c r="MY79" s="696" cm="1">
        <f t="array" aca="1" ref="MY79" ca="1">INDIRECT(MY$203&amp;ROW())*MY$205</f>
        <v>8</v>
      </c>
      <c r="NA79" s="701">
        <f t="shared" si="133"/>
        <v>0.83784146341463417</v>
      </c>
      <c r="NB79" s="617">
        <f t="shared" si="134"/>
        <v>0.77520714285714287</v>
      </c>
      <c r="NC79" s="695">
        <f t="shared" si="135"/>
        <v>0.68131538461538454</v>
      </c>
      <c r="ND79" s="697">
        <f t="shared" si="136"/>
        <v>0.87351111111111113</v>
      </c>
      <c r="NE79" s="694">
        <f t="shared" si="137"/>
        <v>0.79196877549956812</v>
      </c>
      <c r="NF79" s="682" t="str">
        <f t="shared" si="138"/>
        <v>A</v>
      </c>
      <c r="NH79" s="606" t="s">
        <v>4636</v>
      </c>
      <c r="NI79" s="563" t="str">
        <f t="shared" si="197"/>
        <v>B</v>
      </c>
      <c r="NJ79" s="563" t="str">
        <f t="shared" si="140"/>
        <v>A</v>
      </c>
      <c r="NK79" s="563" t="str">
        <f t="shared" ca="1" si="141"/>
        <v>A</v>
      </c>
      <c r="NL79" s="563" t="str">
        <f t="shared" ca="1" si="142"/>
        <v>A</v>
      </c>
      <c r="NM79" s="563" t="str">
        <f t="shared" ca="1" si="143"/>
        <v>A</v>
      </c>
      <c r="NN79" s="563" t="str">
        <f t="shared" ca="1" si="163"/>
        <v>A</v>
      </c>
      <c r="NO79" s="563" t="str">
        <f t="shared" ca="1" si="164"/>
        <v>A</v>
      </c>
      <c r="NP79" s="606" t="str">
        <f t="shared" si="144"/>
        <v>Yes</v>
      </c>
      <c r="NQ79" s="682" t="str">
        <f t="shared" si="145"/>
        <v>Yes</v>
      </c>
      <c r="NR79" s="682" t="e">
        <f>IF(OR(AND(NI79="A",OR(NJ79="C",NJ79="D")),AND(NI79="A",OR(#REF!="C",#REF!="D")),AND(NI79="B",OR(NJ79="D",#REF!="D")),AND(OR(NI79="C",NI79="D"),OR(NJ79="A",NJ79="B")),AND(OR(NI79="C",NI79="D"),OR(#REF!="A",#REF!="B")),AND(OR(NJ79="A",#REF!="A",NJ79="B",#REF!="B"),OR(NP79="-",NQ79="-")),AND(OR(NJ79="C",#REF!="C",NJ79="D",#REF!="D"),NP79="Yes")),"Yes","-")</f>
        <v>#REF!</v>
      </c>
      <c r="NS79" s="607"/>
      <c r="NT79" s="619">
        <f t="shared" si="146"/>
        <v>0.59640000000000004</v>
      </c>
      <c r="NU79" s="619">
        <f t="shared" si="147"/>
        <v>0.79196877549956812</v>
      </c>
      <c r="NV79" s="619">
        <f t="shared" ca="1" si="148"/>
        <v>0.81508604691876752</v>
      </c>
      <c r="NW79" s="619">
        <f t="shared" ca="1" si="165"/>
        <v>0.79582356846049918</v>
      </c>
      <c r="NX79" s="619">
        <f t="shared" ca="1" si="166"/>
        <v>0.78621522947300326</v>
      </c>
      <c r="NY79" s="620">
        <f t="shared" ca="1" si="167"/>
        <v>0.78681304521620132</v>
      </c>
      <c r="NZ79" s="620">
        <f t="shared" ca="1" si="168"/>
        <v>0.78404752267845401</v>
      </c>
      <c r="OA79" s="705" t="s">
        <v>1188</v>
      </c>
      <c r="OB79" s="706" t="s">
        <v>1188</v>
      </c>
      <c r="OC79" s="494"/>
      <c r="OE79" s="606" t="s">
        <v>4636</v>
      </c>
      <c r="OF79" s="700" t="str">
        <f t="shared" ca="1" si="149"/>
        <v>A</v>
      </c>
      <c r="OG79" s="701">
        <f t="shared" ca="1" si="169"/>
        <v>0.79582356846049918</v>
      </c>
      <c r="OH79" s="705">
        <f t="shared" ca="1" si="150"/>
        <v>0.82160778958785241</v>
      </c>
      <c r="OI79" s="696">
        <f t="shared" ca="1" si="151"/>
        <v>0.78593243262233381</v>
      </c>
      <c r="OJ79" s="696">
        <f t="shared" ca="1" si="152"/>
        <v>0.70166455058067889</v>
      </c>
      <c r="OK79" s="697">
        <f t="shared" ca="1" si="153"/>
        <v>0.87408950105113148</v>
      </c>
      <c r="OL79" s="696" cm="1">
        <f t="array" aca="1" ref="OL79" ca="1">INDIRECT(OL$203&amp;ROW())*OL$205</f>
        <v>1.4956</v>
      </c>
      <c r="OM79" s="696" cm="1">
        <f t="array" aca="1" ref="OM79" ca="1">INDIRECT(OM$203&amp;ROW())*OM$205</f>
        <v>1.8092999999999999</v>
      </c>
      <c r="ON79" s="696" cm="1">
        <f t="array" aca="1" ref="ON79" ca="1">INDIRECT(ON$203&amp;ROW())*ON$205</f>
        <v>1.4561999999999999</v>
      </c>
      <c r="OO79" s="696" cm="1">
        <f t="array" aca="1" ref="OO79" ca="1">INDIRECT(OO$203&amp;ROW())*OO$205</f>
        <v>1.0790999999999999</v>
      </c>
      <c r="OP79" s="696" cm="1">
        <f t="array" aca="1" ref="OP79" ca="1">INDIRECT(OP$203&amp;ROW())*OP$205</f>
        <v>1.5831</v>
      </c>
      <c r="OQ79" s="696" cm="1">
        <f t="array" aca="1" ref="OQ79" ca="1">INDIRECT(OQ$203&amp;ROW())*OQ$205</f>
        <v>1.5849</v>
      </c>
      <c r="OR79" s="696" cm="1">
        <f t="array" aca="1" ref="OR79" ca="1">INDIRECT(OR$203&amp;ROW())*OR$205</f>
        <v>1.4141999999999999</v>
      </c>
      <c r="OS79" s="696" cm="1">
        <f t="array" aca="1" ref="OS79" ca="1">INDIRECT(OS$203&amp;ROW())*OS$205</f>
        <v>1.5387</v>
      </c>
      <c r="OT79" s="696" cm="1">
        <f t="array" aca="1" ref="OT79" ca="1">INDIRECT(OT$203&amp;ROW())*OT$205</f>
        <v>1.4727000000000001</v>
      </c>
      <c r="OU79" s="696" cm="1">
        <f t="array" aca="1" ref="OU79" ca="1">INDIRECT(OU$203&amp;ROW())*OU$205</f>
        <v>1.9304999999999999</v>
      </c>
      <c r="OV79" s="696" cm="1">
        <f t="array" aca="1" ref="OV79" ca="1">INDIRECT(OV$203&amp;ROW())*OV$205</f>
        <v>1.2161999999999999</v>
      </c>
      <c r="OW79" s="696" cm="1">
        <f t="array" aca="1" ref="OW79" ca="1">INDIRECT(OW$203&amp;ROW())*OW$205</f>
        <v>0</v>
      </c>
      <c r="OX79" s="696" cm="1">
        <f t="array" aca="1" ref="OX79" ca="1">INDIRECT(OX$203&amp;ROW())*OX$205</f>
        <v>1.3977999999999999</v>
      </c>
      <c r="OY79" s="696" cm="1">
        <f t="array" aca="1" ref="OY79" ca="1">IF(INDIRECT(OY$203&amp;ROW())="-",0,INDIRECT(OY$203&amp;ROW())*OY$205)</f>
        <v>0.24945954999999997</v>
      </c>
      <c r="OZ79" s="696" cm="1">
        <f t="array" aca="1" ref="OZ79" ca="1">INDIRECT(OZ$203&amp;ROW())*OZ$205</f>
        <v>0.71030000000000004</v>
      </c>
      <c r="PA79" s="696" cm="1">
        <f t="array" aca="1" ref="PA79" ca="1">IF(INDIRECT(PA$203&amp;ROW())="-",0,INDIRECT(PA$203&amp;ROW())*PA$205)</f>
        <v>0.75345185999999997</v>
      </c>
      <c r="PB79" s="705" cm="1">
        <f t="array" aca="1" ref="PB79" ca="1">INDIRECT(PB$203&amp;ROW())*PB$205</f>
        <v>1.5084</v>
      </c>
      <c r="PC79" s="696" cm="1">
        <f t="array" aca="1" ref="PC79" ca="1">INDIRECT(PC$203&amp;ROW())*PC$205</f>
        <v>1.3946000000000001</v>
      </c>
      <c r="PD79" s="696" cm="1">
        <f t="array" aca="1" ref="PD79" ca="1">INDIRECT(PD$203&amp;ROW())*PD$205</f>
        <v>2.2025999999999999</v>
      </c>
      <c r="PE79" s="696" cm="1">
        <f t="array" aca="1" ref="PE79" ca="1">INDIRECT(PE$203&amp;ROW())*PE$205</f>
        <v>0.64</v>
      </c>
      <c r="PF79" s="696" cm="1">
        <f t="array" aca="1" ref="PF79" ca="1">INDIRECT(PF$203&amp;ROW())*PF$205</f>
        <v>1.3308</v>
      </c>
      <c r="PG79" s="696" cm="1">
        <f t="array" aca="1" ref="PG79" ca="1">IF(INDIRECT(PG$203&amp;ROW())="-",0,INDIRECT(PG$203&amp;ROW())*PG$205)</f>
        <v>0.74996249999999998</v>
      </c>
      <c r="PH79" s="696" cm="1">
        <f t="array" aca="1" ref="PH79" ca="1">INDIRECT(PH$203&amp;ROW())*PH$205</f>
        <v>0</v>
      </c>
      <c r="PI79" s="696" cm="1">
        <f t="array" aca="1" ref="PI79" ca="1">INDIRECT(PI$203&amp;ROW())*PI$205</f>
        <v>1.2145999999999999</v>
      </c>
      <c r="PJ79" s="696" cm="1">
        <f t="array" aca="1" ref="PJ79" ca="1">INDIRECT(PJ$203&amp;ROW())*PJ$205</f>
        <v>0.75980000000000003</v>
      </c>
      <c r="PK79" s="696" cm="1">
        <f t="array" aca="1" ref="PK79" ca="1">IF($PJ79=0,0,INDIRECT(PK$203&amp;ROW())*PK$205)</f>
        <v>0.52759999999999996</v>
      </c>
      <c r="PL79" s="696" cm="1">
        <f t="array" aca="1" ref="PL79" ca="1">IF($MPE79=0,0,INDIRECT(PL$203&amp;ROW())*PL$205)</f>
        <v>0</v>
      </c>
      <c r="PM79" s="696" cm="1">
        <f t="array" aca="1" ref="PM79" ca="1">IF($MPE79=0,0,INDIRECT(PM$203&amp;ROW())*PM$205)</f>
        <v>0</v>
      </c>
      <c r="PN79" s="696" cm="1">
        <f t="array" aca="1" ref="PN79" ca="1">IF($PJ79=0,0,INDIRECT(PN$203&amp;ROW())*PN$205)</f>
        <v>0</v>
      </c>
      <c r="PO79" s="696" cm="1">
        <f t="array" aca="1" ref="PO79" ca="1">INDIRECT(PO$203&amp;ROW())*PO$205</f>
        <v>0.73140000000000005</v>
      </c>
      <c r="PP79" s="696" cm="1">
        <f t="array" aca="1" ref="PP79" ca="1">IF($PO79=0,0,INDIRECT(PP$203&amp;ROW())*PP$205)</f>
        <v>0.68189999999999995</v>
      </c>
      <c r="PQ79" s="696" cm="1">
        <f t="array" aca="1" ref="PQ79" ca="1">IF($PO79=0,0,INDIRECT(PQ$203&amp;ROW())*PQ$205)</f>
        <v>0.52549999999999997</v>
      </c>
      <c r="PR79" s="696" cm="1">
        <f t="array" aca="1" ref="PR79" ca="1">INDIRECT(PR$203&amp;ROW())*PR$205</f>
        <v>0.44619999999999999</v>
      </c>
      <c r="PS79" s="696" cm="1">
        <f t="array" aca="1" ref="PS79" ca="1">INDIRECT(PS$203&amp;ROW())*PS$205</f>
        <v>0.7389</v>
      </c>
      <c r="PT79" s="696" cm="1">
        <f t="array" aca="1" ref="PT79" ca="1">INDIRECT(PT$203&amp;ROW())*PT$205</f>
        <v>1.4406000000000001</v>
      </c>
      <c r="PU79" s="696" cm="1">
        <f t="array" aca="1" ref="PU79" ca="1">INDIRECT(PU$203&amp;ROW())*PU$205</f>
        <v>1.7696999999999998</v>
      </c>
      <c r="PV79" s="696" cm="1">
        <f t="array" aca="1" ref="PV79" ca="1">INDIRECT(PV$203&amp;ROW())*PV$205</f>
        <v>0.6966</v>
      </c>
      <c r="PW79" s="696" cm="1">
        <f t="array" aca="1" ref="PW79" ca="1">INDIRECT(PW$203&amp;ROW())*PW$205</f>
        <v>1.0658000000000001</v>
      </c>
      <c r="PX79" s="696" cm="1">
        <f t="array" aca="1" ref="PX79" ca="1">INDIRECT(PX$203&amp;ROW())*PX$205</f>
        <v>1.1714</v>
      </c>
      <c r="PY79" s="696" cm="1">
        <f t="array" aca="1" ref="PY79" ca="1">INDIRECT(PY$203&amp;ROW())*PY$205</f>
        <v>0</v>
      </c>
      <c r="PZ79" s="696" cm="1">
        <f t="array" aca="1" ref="PZ79" ca="1">INDIRECT(PZ$203&amp;ROW())*PZ$205</f>
        <v>0.17430000000000001</v>
      </c>
      <c r="QA79" s="696" cm="1">
        <f t="array" aca="1" ref="QA79" ca="1">INDIRECT(QA$203&amp;ROW())*QA$205</f>
        <v>0.31659999999999999</v>
      </c>
      <c r="QB79" s="696" cm="1">
        <f t="array" aca="1" ref="QB79" ca="1">INDIRECT(QB$203&amp;ROW())*QB$205</f>
        <v>2.3948999999999998</v>
      </c>
      <c r="QC79" s="696" cm="1">
        <f t="array" aca="1" ref="QC79" ca="1">INDIRECT(QC$203&amp;ROW())*QC$205</f>
        <v>1.4259999999999999</v>
      </c>
      <c r="QD79" s="696" cm="1">
        <f t="array" aca="1" ref="QD79" ca="1">IF(INDIRECT(QD$203&amp;ROW())="-",0,INDIRECT(QD$203&amp;ROW())*QD$205)</f>
        <v>0.35912568</v>
      </c>
      <c r="QE79" s="696" cm="1">
        <f t="array" aca="1" ref="QE79" ca="1">INDIRECT(QE$203&amp;ROW())*QE$205</f>
        <v>1.0656000000000001</v>
      </c>
      <c r="QF79" s="696" cm="1">
        <f t="array" aca="1" ref="QF79" ca="1">INDIRECT(QF$203&amp;ROW())*QF$205</f>
        <v>0.72440000000000004</v>
      </c>
      <c r="QG79" s="696" cm="1">
        <f t="array" aca="1" ref="QG79" ca="1">INDIRECT(QG$203&amp;ROW())*QG$205</f>
        <v>1.4996</v>
      </c>
      <c r="QI79" s="606" t="s">
        <v>4636</v>
      </c>
      <c r="QJ79" s="700" t="str">
        <f t="shared" ca="1" si="154"/>
        <v>A</v>
      </c>
      <c r="QK79" s="701">
        <f t="shared" ca="1" si="170"/>
        <v>0.78621522947300326</v>
      </c>
      <c r="QL79" s="705">
        <f t="shared" ca="1" si="155"/>
        <v>0.92906160786115</v>
      </c>
      <c r="QM79" s="696">
        <f t="shared" ca="1" si="156"/>
        <v>0.70446065116997902</v>
      </c>
      <c r="QN79" s="696">
        <f t="shared" ca="1" si="157"/>
        <v>0.56849341121021202</v>
      </c>
      <c r="QO79" s="697">
        <f t="shared" ca="1" si="158"/>
        <v>0.94284524765067212</v>
      </c>
      <c r="QP79" s="696" cm="1">
        <f t="array" aca="1" ref="QP79" ca="1">INDIRECT(QP$203&amp;ROW())*QP$205</f>
        <v>6.6903293490763766E-2</v>
      </c>
      <c r="QQ79" s="696" cm="1">
        <f t="array" aca="1" ref="QQ79" ca="1">INDIRECT(QQ$203&amp;ROW())*QQ$205</f>
        <v>0.38255889885567651</v>
      </c>
      <c r="QR79" s="696" cm="1">
        <f t="array" aca="1" ref="QR79" ca="1">INDIRECT(QR$203&amp;ROW())*QR$205</f>
        <v>0.15089809664795908</v>
      </c>
      <c r="QS79" s="696" cm="1">
        <f t="array" aca="1" ref="QS79" ca="1">INDIRECT(QS$203&amp;ROW())*QS$205</f>
        <v>0.22471360933801068</v>
      </c>
      <c r="QT79" s="696" cm="1">
        <f t="array" aca="1" ref="QT79" ca="1">INDIRECT(QT$203&amp;ROW())*QT$205</f>
        <v>0.26232814414996541</v>
      </c>
      <c r="QU79" s="696" cm="1">
        <f t="array" aca="1" ref="QU79" ca="1">INDIRECT(QU$203&amp;ROW())*QU$205</f>
        <v>0.53329206883563263</v>
      </c>
      <c r="QV79" s="696" cm="1">
        <f t="array" aca="1" ref="QV79" ca="1">INDIRECT(QV$203&amp;ROW())*QV$205</f>
        <v>0.24117831443907087</v>
      </c>
      <c r="QW79" s="696" cm="1">
        <f t="array" aca="1" ref="QW79" ca="1">INDIRECT(QW$203&amp;ROW())*QW$205</f>
        <v>0.53099416374332975</v>
      </c>
      <c r="QX79" s="696" cm="1">
        <f t="array" aca="1" ref="QX79" ca="1">INDIRECT(QX$203&amp;ROW())*QX$205</f>
        <v>0.60640894423913805</v>
      </c>
      <c r="QY79" s="696" cm="1">
        <f t="array" aca="1" ref="QY79" ca="1">INDIRECT(QY$203&amp;ROW())*QY$205</f>
        <v>0.13540247513535897</v>
      </c>
      <c r="QZ79" s="696" cm="1">
        <f t="array" aca="1" ref="QZ79" ca="1">INDIRECT(QZ$203&amp;ROW())*QZ$205</f>
        <v>0.27613248380770827</v>
      </c>
      <c r="RA79" s="696" cm="1">
        <f t="array" aca="1" ref="RA79" ca="1">INDIRECT(RA$203&amp;ROW())*RA$205</f>
        <v>0</v>
      </c>
      <c r="RB79" s="696" cm="1">
        <f t="array" aca="1" ref="RB79" ca="1">INDIRECT(RB$203&amp;ROW())*RB$205</f>
        <v>0.11461142513892485</v>
      </c>
      <c r="RC79" s="696" cm="1">
        <f t="array" aca="1" ref="RC79" ca="1">IF(INDIRECT(RC$203&amp;ROW())="-",0,INDIRECT(RC$203&amp;ROW())*RC$205)</f>
        <v>2.9493878235409117E-2</v>
      </c>
      <c r="RD79" s="696" cm="1">
        <f t="array" aca="1" ref="RD79" ca="1">INDIRECT(RD$203&amp;ROW())*RD$205</f>
        <v>3.5721048970443148E-2</v>
      </c>
      <c r="RE79" s="696" cm="1">
        <f t="array" aca="1" ref="RE79" ca="1">IF(INDIRECT(RE$203&amp;ROW())="-",0,INDIRECT(RE$203&amp;ROW())*RE$205)</f>
        <v>5.3979221987369791E-2</v>
      </c>
      <c r="RF79" s="705" cm="1">
        <f t="array" aca="1" ref="RF79" ca="1">INDIRECT(RF$203&amp;ROW())*RF$205</f>
        <v>0.10613798880649605</v>
      </c>
      <c r="RG79" s="696" cm="1">
        <f t="array" aca="1" ref="RG79" ca="1">INDIRECT(RG$203&amp;ROW())*RG$205</f>
        <v>0.27650466908360405</v>
      </c>
      <c r="RH79" s="696" cm="1">
        <f t="array" aca="1" ref="RH79" ca="1">INDIRECT(RH$203&amp;ROW())*RH$205</f>
        <v>8.7581521170816884E-2</v>
      </c>
      <c r="RI79" s="696" cm="1">
        <f t="array" aca="1" ref="RI79" ca="1">INDIRECT(RI$203&amp;ROW())*RI$205</f>
        <v>0.10769689125031101</v>
      </c>
      <c r="RJ79" s="696" cm="1">
        <f t="array" aca="1" ref="RJ79" ca="1">INDIRECT(RJ$203&amp;ROW())*RJ$205</f>
        <v>0.12226723336432462</v>
      </c>
      <c r="RK79" s="696" cm="1">
        <f t="array" aca="1" ref="RK79" ca="1">IF(INDIRECT(RK$203&amp;ROW())="-",0,INDIRECT(RK$203&amp;ROW())*RK$205)</f>
        <v>5.1787352392031784E-2</v>
      </c>
      <c r="RL79" s="696" cm="1">
        <f t="array" aca="1" ref="RL79" ca="1">INDIRECT(RL$203&amp;ROW())*RL$205</f>
        <v>0</v>
      </c>
      <c r="RM79" s="696" cm="1">
        <f t="array" aca="1" ref="RM79" ca="1">INDIRECT(RM$203&amp;ROW())*RM$205</f>
        <v>2.9987460729532761E-2</v>
      </c>
      <c r="RN79" s="696" cm="1">
        <f t="array" aca="1" ref="RN79" ca="1">INDIRECT(RN$203&amp;ROW())*RN$205</f>
        <v>9.3820613050938681E-2</v>
      </c>
      <c r="RO79" s="696" cm="1">
        <f t="array" aca="1" ref="RO79" ca="1">IF($RN79=0,0,INDIRECT(RO$203&amp;ROW())*RO$205)</f>
        <v>7.0312542939625605E-2</v>
      </c>
      <c r="RP79" s="696" cm="1">
        <f t="array" aca="1" ref="RP79" ca="1">IF($RN79=0,0,INDIRECT(RP$203&amp;ROW())*RP$205)</f>
        <v>0</v>
      </c>
      <c r="RQ79" s="696" cm="1">
        <f t="array" aca="1" ref="RQ79" ca="1">IF($RN79=0,0,INDIRECT(RQ$203&amp;ROW())*RQ$205)</f>
        <v>0</v>
      </c>
      <c r="RR79" s="696" cm="1">
        <f t="array" aca="1" ref="RR79" ca="1">IF($RN79=0,0,INDIRECT(RR$203&amp;ROW())*RR$205)</f>
        <v>0</v>
      </c>
      <c r="RS79" s="696" cm="1">
        <f t="array" aca="1" ref="RS79" ca="1">INDIRECT(RS$203&amp;ROW())*RS$205</f>
        <v>7.7466902221184339E-2</v>
      </c>
      <c r="RT79" s="696" cm="1">
        <f t="array" aca="1" ref="RT79" ca="1">IF($RS79=0,0,INDIRECT(RT$203&amp;ROW())*RT$205)</f>
        <v>8.1033461602244533E-2</v>
      </c>
      <c r="RU79" s="696" cm="1">
        <f t="array" aca="1" ref="RU79" ca="1">IF($RS79=0,0,INDIRECT(RU$203&amp;ROW())*RU$205)</f>
        <v>8.1972972149739559E-2</v>
      </c>
      <c r="RV79" s="696" cm="1">
        <f t="array" aca="1" ref="RV79" ca="1">INDIRECT(RV$203&amp;ROW())*RV$205</f>
        <v>4.4898858778974725E-2</v>
      </c>
      <c r="RW79" s="696" cm="1">
        <f t="array" aca="1" ref="RW79" ca="1">INDIRECT(RW$203&amp;ROW())*RW$205</f>
        <v>2.6659190312299668E-2</v>
      </c>
      <c r="RX79" s="696" cm="1">
        <f t="array" aca="1" ref="RX79" ca="1">INDIRECT(RX$203&amp;ROW())*RX$205</f>
        <v>0.19074035443114332</v>
      </c>
      <c r="RY79" s="696" cm="1">
        <f t="array" aca="1" ref="RY79" ca="1">INDIRECT(RY$203&amp;ROW())*RY$205</f>
        <v>8.4396695370290389E-2</v>
      </c>
      <c r="RZ79" s="696" cm="1">
        <f t="array" aca="1" ref="RZ79" ca="1">INDIRECT(RZ$203&amp;ROW())*RZ$205</f>
        <v>3.6812489486199085E-2</v>
      </c>
      <c r="SA79" s="696" cm="1">
        <f t="array" aca="1" ref="SA79" ca="1">INDIRECT(SA$203&amp;ROW())*SA$205</f>
        <v>0.20458618579029147</v>
      </c>
      <c r="SB79" s="696" cm="1">
        <f t="array" aca="1" ref="SB79" ca="1">INDIRECT(SB$203&amp;ROW())*SB$205</f>
        <v>4.7124126502052749E-2</v>
      </c>
      <c r="SC79" s="696" cm="1">
        <f t="array" aca="1" ref="SC79" ca="1">INDIRECT(SC$203&amp;ROW())*SC$205</f>
        <v>0</v>
      </c>
      <c r="SD79" s="696" cm="1">
        <f t="array" aca="1" ref="SD79" ca="1">INDIRECT(SD$203&amp;ROW())*SD$205</f>
        <v>0.3072993885784252</v>
      </c>
      <c r="SE79" s="696" cm="1">
        <f t="array" aca="1" ref="SE79" ca="1">INDIRECT(SE$203&amp;ROW())*SE$205</f>
        <v>0.2585618210787391</v>
      </c>
      <c r="SF79" s="696" cm="1">
        <f t="array" aca="1" ref="SF79" ca="1">INDIRECT(SF$203&amp;ROW())*SF$205</f>
        <v>0.19835664972334499</v>
      </c>
      <c r="SG79" s="696" cm="1">
        <f t="array" aca="1" ref="SG79" ca="1">INDIRECT(SG$203&amp;ROW())*SG$205</f>
        <v>7.4767843909269882E-2</v>
      </c>
      <c r="SH79" s="696" cm="1">
        <f t="array" aca="1" ref="SH79" ca="1">IF(INDIRECT(SH$203&amp;ROW())="-",0,INDIRECT(SH$203&amp;ROW())*SH$205)</f>
        <v>4.6012097713560872E-2</v>
      </c>
      <c r="SI79" s="696" cm="1">
        <f t="array" aca="1" ref="SI79" ca="1">INDIRECT(SI$203&amp;ROW())*SI$205</f>
        <v>0.24423887568083891</v>
      </c>
      <c r="SJ79" s="696" cm="1">
        <f t="array" aca="1" ref="SJ79" ca="1">INDIRECT(SJ$203&amp;ROW())*SJ$205</f>
        <v>0.10961749760323641</v>
      </c>
      <c r="SK79" s="696" cm="1">
        <f t="array" aca="1" ref="SK79" ca="1">INDIRECT(SK$203&amp;ROW())*SK$205</f>
        <v>0.21261490593800375</v>
      </c>
      <c r="SN79" s="606" t="s">
        <v>4636</v>
      </c>
      <c r="SO79" s="707" cm="1">
        <f t="array" aca="1" ref="SO79" ca="1">INDIRECT(SO$203&amp;ROW())*SO$205</f>
        <v>2</v>
      </c>
      <c r="SP79" s="707" cm="1">
        <f t="array" aca="1" ref="SP79" ca="1">INDIRECT(SP$203&amp;ROW())*SP$205</f>
        <v>3</v>
      </c>
      <c r="SQ79" s="707" cm="1">
        <f t="array" aca="1" ref="SQ79" ca="1">INDIRECT(SQ$203&amp;ROW())*SQ$205</f>
        <v>2</v>
      </c>
      <c r="SR79" s="707" cm="1">
        <f t="array" aca="1" ref="SR79" ca="1">INDIRECT(SR$203&amp;ROW())*SR$205</f>
        <v>3</v>
      </c>
      <c r="SS79" s="707" cm="1">
        <f t="array" aca="1" ref="SS79" ca="1">INDIRECT(SS$203&amp;ROW())*SS$205</f>
        <v>3</v>
      </c>
      <c r="ST79" s="707" cm="1">
        <f t="array" aca="1" ref="ST79" ca="1">INDIRECT(ST$203&amp;ROW())*ST$205</f>
        <v>3</v>
      </c>
      <c r="SU79" s="707" cm="1">
        <f t="array" aca="1" ref="SU79" ca="1">INDIRECT(SU$203&amp;ROW())*SU$205</f>
        <v>3</v>
      </c>
      <c r="SV79" s="707" cm="1">
        <f t="array" aca="1" ref="SV79" ca="1">INDIRECT(SV$203&amp;ROW())*SV$205</f>
        <v>3</v>
      </c>
      <c r="SW79" s="707" cm="1">
        <f t="array" aca="1" ref="SW79" ca="1">INDIRECT(SW$203&amp;ROW())*SW$205</f>
        <v>3</v>
      </c>
      <c r="SX79" s="707" cm="1">
        <f t="array" aca="1" ref="SX79" ca="1">INDIRECT(SX$203&amp;ROW())*SX$205</f>
        <v>3</v>
      </c>
      <c r="SY79" s="707" cm="1">
        <f t="array" aca="1" ref="SY79" ca="1">INDIRECT(SY$203&amp;ROW())*SY$205</f>
        <v>3</v>
      </c>
      <c r="SZ79" s="707" cm="1">
        <f t="array" aca="1" ref="SZ79" ca="1">INDIRECT(SZ$203&amp;ROW())*SZ$205</f>
        <v>0</v>
      </c>
      <c r="TA79" s="707" cm="1">
        <f t="array" aca="1" ref="TA79" ca="1">INDIRECT(TA$203&amp;ROW())*TA$205</f>
        <v>2</v>
      </c>
      <c r="TB79" s="696" cm="1">
        <f t="array" aca="1" ref="TB79" ca="1">IF(INDIRECT(TB$203&amp;ROW())="-",0,INDIRECT(TB$203&amp;ROW())*TB$205)</f>
        <v>0.35149999999999998</v>
      </c>
      <c r="TC79" s="707" cm="1">
        <f t="array" aca="1" ref="TC79" ca="1">INDIRECT(TC$203&amp;ROW())*TC$205</f>
        <v>1</v>
      </c>
      <c r="TD79" s="696" cm="1">
        <f t="array" aca="1" ref="TD79" ca="1">IF(INDIRECT(TD$203&amp;ROW())="-",0,INDIRECT(TD$203&amp;ROW())*TD$205)</f>
        <v>0.85289999999999999</v>
      </c>
      <c r="TE79" s="732" cm="1">
        <f t="array" aca="1" ref="TE79" ca="1">INDIRECT(TE$203&amp;ROW())*TE$205</f>
        <v>2</v>
      </c>
      <c r="TF79" s="707" cm="1">
        <f t="array" aca="1" ref="TF79" ca="1">INDIRECT(TF$203&amp;ROW())*TF$205</f>
        <v>2</v>
      </c>
      <c r="TG79" s="707" cm="1">
        <f t="array" aca="1" ref="TG79" ca="1">INDIRECT(TG$203&amp;ROW())*TG$205</f>
        <v>3</v>
      </c>
      <c r="TH79" s="707" cm="1">
        <f t="array" aca="1" ref="TH79" ca="1">INDIRECT(TH$203&amp;ROW())*TH$205</f>
        <v>1</v>
      </c>
      <c r="TI79" s="707" cm="1">
        <f t="array" aca="1" ref="TI79" ca="1">INDIRECT(TI$203&amp;ROW())*TI$205</f>
        <v>2</v>
      </c>
      <c r="TJ79" s="696" cm="1">
        <f t="array" aca="1" ref="TJ79" ca="1">IF(INDIRECT(TJ$203&amp;ROW())="-",0,INDIRECT(TJ$203&amp;ROW())*TJ$205)</f>
        <v>0.85709999999999997</v>
      </c>
      <c r="TK79" s="707" cm="1">
        <f t="array" aca="1" ref="TK79" ca="1">INDIRECT(TK$203&amp;ROW())*TK$205</f>
        <v>0</v>
      </c>
      <c r="TL79" s="707" cm="1">
        <f t="array" aca="1" ref="TL79" ca="1">INDIRECT(TL$203&amp;ROW())*TL$205</f>
        <v>2</v>
      </c>
      <c r="TM79" s="707" cm="1">
        <f t="array" aca="1" ref="TM79" ca="1">INDIRECT(TM$203&amp;ROW())*TM$205</f>
        <v>1</v>
      </c>
      <c r="TN79" s="707" cm="1">
        <f t="array" aca="1" ref="TN79" ca="1">IF($TM79=0,0,INDIRECT(TN$203&amp;ROW())*TN$205)</f>
        <v>1</v>
      </c>
      <c r="TO79" s="707" cm="1">
        <f t="array" aca="1" ref="TO79" ca="1">IF($TM79=0,0,INDIRECT(TO$203&amp;ROW())*TO$205)</f>
        <v>0</v>
      </c>
      <c r="TP79" s="707" cm="1">
        <f t="array" aca="1" ref="TP79" ca="1">IF($TM79=0,0,INDIRECT(TP$203&amp;ROW())*TP$205)</f>
        <v>0</v>
      </c>
      <c r="TQ79" s="707" cm="1">
        <f t="array" aca="1" ref="TQ79" ca="1">IF($TM79=0,0,INDIRECT(TQ$203&amp;ROW())*TQ$205)</f>
        <v>0</v>
      </c>
      <c r="TR79" s="707" cm="1">
        <f t="array" aca="1" ref="TR79" ca="1">INDIRECT(TR$203&amp;ROW())*TR$205</f>
        <v>1</v>
      </c>
      <c r="TS79" s="707" cm="1">
        <f t="array" aca="1" ref="TS79" ca="1">IF($TR79=0,0,INDIRECT(TS$203&amp;ROW())*TS$205)</f>
        <v>1</v>
      </c>
      <c r="TT79" s="707" cm="1">
        <f t="array" aca="1" ref="TT79" ca="1">IF($TR79=0,0,INDIRECT(TT$203&amp;ROW())*TT$205)</f>
        <v>1</v>
      </c>
      <c r="TU79" s="707" cm="1">
        <f t="array" aca="1" ref="TU79" ca="1">INDIRECT(TU$203&amp;ROW())*TU$205</f>
        <v>1</v>
      </c>
      <c r="TV79" s="707" cm="1">
        <f t="array" aca="1" ref="TV79" ca="1">INDIRECT(TV$203&amp;ROW())*TV$205</f>
        <v>1</v>
      </c>
      <c r="TW79" s="707" cm="1">
        <f t="array" aca="1" ref="TW79" ca="1">INDIRECT(TW$203&amp;ROW())*TW$205</f>
        <v>2</v>
      </c>
      <c r="TX79" s="707" cm="1">
        <f t="array" aca="1" ref="TX79" ca="1">INDIRECT(TX$203&amp;ROW())*TX$205</f>
        <v>3</v>
      </c>
      <c r="TY79" s="707" cm="1">
        <f t="array" aca="1" ref="TY79" ca="1">INDIRECT(TY$203&amp;ROW())*TY$205</f>
        <v>1</v>
      </c>
      <c r="TZ79" s="707" cm="1">
        <f t="array" aca="1" ref="TZ79" ca="1">INDIRECT(TZ$203&amp;ROW())*TZ$205</f>
        <v>2</v>
      </c>
      <c r="UA79" s="707" cm="1">
        <f t="array" aca="1" ref="UA79" ca="1">INDIRECT(UA$203&amp;ROW())*UA$205</f>
        <v>2</v>
      </c>
      <c r="UB79" s="707" cm="1">
        <f t="array" aca="1" ref="UB79" ca="1">INDIRECT(UB$203&amp;ROW())*UB$205</f>
        <v>0</v>
      </c>
      <c r="UC79" s="707" cm="1">
        <f t="array" aca="1" ref="UC79" ca="1">INDIRECT(UC$203&amp;ROW())*UC$205</f>
        <v>1</v>
      </c>
      <c r="UD79" s="707" cm="1">
        <f t="array" aca="1" ref="UD79" ca="1">INDIRECT(UD$203&amp;ROW())*UD$205</f>
        <v>1</v>
      </c>
      <c r="UE79" s="707" cm="1">
        <f t="array" aca="1" ref="UE79" ca="1">INDIRECT(UE$203&amp;ROW())*UE$205</f>
        <v>3</v>
      </c>
      <c r="UF79" s="707" cm="1">
        <f t="array" aca="1" ref="UF79" ca="1">INDIRECT(UF$203&amp;ROW())*UF$205</f>
        <v>2</v>
      </c>
      <c r="UG79" s="696" cm="1">
        <f t="array" aca="1" ref="UG79" ca="1">IF(INDIRECT(UG$203&amp;ROW())="-",0,INDIRECT(UG$203&amp;ROW())*UG$205)</f>
        <v>0.58479999999999999</v>
      </c>
      <c r="UH79" s="707" cm="1">
        <f t="array" aca="1" ref="UH79" ca="1">INDIRECT(UH$203&amp;ROW())*UH$205</f>
        <v>2</v>
      </c>
      <c r="UI79" s="707" cm="1">
        <f t="array" aca="1" ref="UI79" ca="1">INDIRECT(UI$203&amp;ROW())*UI$205</f>
        <v>1</v>
      </c>
      <c r="UJ79" s="707" cm="1">
        <f t="array" aca="1" ref="UJ79" ca="1">INDIRECT(UJ$203&amp;ROW())*UJ$205</f>
        <v>2</v>
      </c>
      <c r="UM79" s="606" t="s">
        <v>4636</v>
      </c>
      <c r="UN79" s="616">
        <f t="shared" ca="1" si="185"/>
        <v>1.3455222970601226</v>
      </c>
      <c r="UO79" s="616">
        <f t="shared" ca="1" si="185"/>
        <v>2.6791229657069522</v>
      </c>
      <c r="UP79" s="616">
        <f t="shared" ca="1" si="185"/>
        <v>1.190315493832806</v>
      </c>
      <c r="UQ79" s="616">
        <f t="shared" ca="1" si="185"/>
        <v>0.29355872991449461</v>
      </c>
      <c r="UR79" s="616">
        <f t="shared" ca="1" si="185"/>
        <v>1.0502465449096676</v>
      </c>
      <c r="US79" s="616">
        <f t="shared" ca="1" si="185"/>
        <v>0.41305213694811815</v>
      </c>
      <c r="UT79" s="616">
        <f t="shared" ca="1" si="185"/>
        <v>0.30690415393182785</v>
      </c>
      <c r="UU79" s="616">
        <f t="shared" ca="1" si="185"/>
        <v>0.53359975015917405</v>
      </c>
      <c r="UV79" s="616">
        <f t="shared" ca="1" si="185"/>
        <v>0.44410973870643028</v>
      </c>
      <c r="UW79" s="616">
        <f t="shared" ca="1" si="185"/>
        <v>0.6421874155054268</v>
      </c>
      <c r="UX79" s="616">
        <f t="shared" ca="1" si="185"/>
        <v>0.28247365722383649</v>
      </c>
      <c r="UY79" s="616">
        <f t="shared" ca="1" si="185"/>
        <v>-0.67270887390575207</v>
      </c>
      <c r="UZ79" s="616">
        <f t="shared" ca="1" si="185"/>
        <v>1.1960042318268584</v>
      </c>
      <c r="VA79" s="616">
        <f t="shared" ca="1" si="185"/>
        <v>-0.75129250332206798</v>
      </c>
      <c r="VB79" s="616">
        <f t="shared" ca="1" si="185"/>
        <v>0.38200252083713526</v>
      </c>
      <c r="VC79" s="616">
        <f t="shared" ca="1" si="185"/>
        <v>1.1643429491007591</v>
      </c>
      <c r="VD79" s="616">
        <f t="shared" ca="1" si="171"/>
        <v>0.85304819841956248</v>
      </c>
      <c r="VE79" s="616">
        <f t="shared" ca="1" si="171"/>
        <v>3.9909080070471406E-2</v>
      </c>
      <c r="VF79" s="616">
        <f t="shared" ca="1" si="171"/>
        <v>0.95807256683723563</v>
      </c>
      <c r="VG79" s="616">
        <f t="shared" ca="1" si="171"/>
        <v>0.19209711823520634</v>
      </c>
      <c r="VH79" s="616">
        <f t="shared" ca="1" si="171"/>
        <v>-0.12784420028857393</v>
      </c>
      <c r="VI79" s="616">
        <f t="shared" ca="1" si="171"/>
        <v>1.1147379143051366</v>
      </c>
      <c r="VJ79" s="616">
        <f t="shared" ca="1" si="171"/>
        <v>-0.90132677458943244</v>
      </c>
      <c r="VK79" s="616">
        <f t="shared" ca="1" si="171"/>
        <v>0.83678976492872159</v>
      </c>
      <c r="VL79" s="616">
        <f t="shared" ca="1" si="171"/>
        <v>1.1863766389476611</v>
      </c>
      <c r="VM79" s="616">
        <f t="shared" ca="1" si="171"/>
        <v>1.7393845659645861</v>
      </c>
      <c r="VN79" s="616">
        <f t="shared" ca="1" si="171"/>
        <v>-0.62639799545694341</v>
      </c>
      <c r="VO79" s="616">
        <f t="shared" ca="1" si="171"/>
        <v>-0.42150866262694142</v>
      </c>
      <c r="VP79" s="616">
        <f t="shared" ca="1" si="171"/>
        <v>-0.46221149066820022</v>
      </c>
      <c r="VQ79" s="616">
        <f t="shared" ca="1" si="171"/>
        <v>1.2773868528042598</v>
      </c>
      <c r="VR79" s="616">
        <f t="shared" ca="1" si="110"/>
        <v>1.5497103694524457</v>
      </c>
      <c r="VS79" s="616">
        <f t="shared" ca="1" si="110"/>
        <v>2.4577967350382721</v>
      </c>
      <c r="VT79" s="616">
        <f t="shared" ca="1" si="110"/>
        <v>2.5655357300130479</v>
      </c>
      <c r="VU79" s="616">
        <f t="shared" ca="1" si="190"/>
        <v>1.2114249894444582</v>
      </c>
      <c r="VV79" s="616">
        <f t="shared" ca="1" si="190"/>
        <v>1.6727825257285902</v>
      </c>
      <c r="VW79" s="616">
        <f t="shared" ca="1" si="190"/>
        <v>0.66845613582062358</v>
      </c>
      <c r="VX79" s="616">
        <f t="shared" ca="1" si="190"/>
        <v>0.76953548521680748</v>
      </c>
      <c r="VY79" s="616">
        <f t="shared" ca="1" si="190"/>
        <v>0.70583605694264007</v>
      </c>
      <c r="VZ79" s="616">
        <f t="shared" ca="1" si="190"/>
        <v>0.68442622420316401</v>
      </c>
      <c r="WA79" s="616">
        <f t="shared" ca="1" si="190"/>
        <v>-1.1483025824394326</v>
      </c>
      <c r="WB79" s="616">
        <f t="shared" ca="1" si="190"/>
        <v>0.33435322352896929</v>
      </c>
      <c r="WC79" s="616">
        <f t="shared" ca="1" si="190"/>
        <v>0.47817673461028487</v>
      </c>
      <c r="WD79" s="616">
        <f t="shared" ca="1" si="104"/>
        <v>1.1315684290219801</v>
      </c>
      <c r="WE79" s="616">
        <f t="shared" ca="1" si="104"/>
        <v>0.67426644196529939</v>
      </c>
      <c r="WF79" s="616">
        <f t="shared" ca="1" si="104"/>
        <v>-0.53071515895586141</v>
      </c>
      <c r="WG79" s="616">
        <f t="shared" ca="1" si="104"/>
        <v>1.1042161560551988</v>
      </c>
      <c r="WH79" s="616">
        <f t="shared" ca="1" si="104"/>
        <v>0.91987607881584121</v>
      </c>
      <c r="WI79" s="627">
        <f t="shared" ca="1" si="76"/>
        <v>1.0659329460226332</v>
      </c>
      <c r="WL79" s="606" t="s">
        <v>4636</v>
      </c>
      <c r="WM79" s="700" t="str">
        <f t="shared" ca="1" si="172"/>
        <v>A</v>
      </c>
      <c r="WN79" s="479">
        <f t="shared" ca="1" si="173"/>
        <v>0.78681304521620132</v>
      </c>
      <c r="WO79" s="495">
        <f t="shared" ca="1" si="159"/>
        <v>0.84163385700480031</v>
      </c>
      <c r="WP79" s="458">
        <f t="shared" ca="1" si="159"/>
        <v>0.77700519813914104</v>
      </c>
      <c r="WQ79" s="458">
        <f t="shared" ca="1" si="159"/>
        <v>0.69047554821184431</v>
      </c>
      <c r="WR79" s="459">
        <f t="shared" ca="1" si="159"/>
        <v>0.83813757750901952</v>
      </c>
      <c r="WS79" s="495">
        <f t="shared" ca="1" si="174"/>
        <v>0.66707952659003122</v>
      </c>
      <c r="WT79" s="458">
        <f t="shared" ca="1" si="175"/>
        <v>0.5580225436934958</v>
      </c>
      <c r="WU79" s="458">
        <f t="shared" ca="1" si="176"/>
        <v>0.8513953883760087</v>
      </c>
      <c r="WV79" s="459">
        <f t="shared" ca="1" si="177"/>
        <v>0.71004954772172801</v>
      </c>
      <c r="WW79" s="484">
        <f t="shared" ca="1" si="186"/>
        <v>1.0061815737415598</v>
      </c>
      <c r="WX79" s="484">
        <f t="shared" ca="1" si="186"/>
        <v>1.6157790606178628</v>
      </c>
      <c r="WY79" s="484">
        <f t="shared" ca="1" si="186"/>
        <v>0.86666871105966603</v>
      </c>
      <c r="WZ79" s="484">
        <f t="shared" ca="1" si="186"/>
        <v>0.10559307515024371</v>
      </c>
      <c r="XA79" s="484">
        <f t="shared" ca="1" si="186"/>
        <v>0.5542151017488316</v>
      </c>
      <c r="XB79" s="484">
        <f t="shared" ca="1" si="186"/>
        <v>0.21821544394969081</v>
      </c>
      <c r="XC79" s="484">
        <f t="shared" ca="1" si="186"/>
        <v>0.14467461816346364</v>
      </c>
      <c r="XD79" s="484">
        <f t="shared" ca="1" si="186"/>
        <v>0.27368331185664035</v>
      </c>
      <c r="XE79" s="484">
        <f t="shared" ca="1" si="186"/>
        <v>0.21801347073098662</v>
      </c>
      <c r="XF79" s="484">
        <f t="shared" ca="1" si="186"/>
        <v>0.41324760187774212</v>
      </c>
      <c r="XG79" s="484">
        <f t="shared" ca="1" si="186"/>
        <v>0.1145148206385433</v>
      </c>
      <c r="XH79" s="484">
        <f t="shared" ca="1" si="186"/>
        <v>-0.33958343954762366</v>
      </c>
      <c r="XI79" s="484">
        <f t="shared" ca="1" si="186"/>
        <v>0.83588735762379129</v>
      </c>
      <c r="XJ79" s="484">
        <f t="shared" ca="1" si="186"/>
        <v>-0.53319228960767162</v>
      </c>
      <c r="XK79" s="484">
        <f t="shared" ca="1" si="186"/>
        <v>0.2713363905506172</v>
      </c>
      <c r="XL79" s="484">
        <f t="shared" ca="1" si="186"/>
        <v>1.0285805612356105</v>
      </c>
      <c r="XM79" s="484">
        <f t="shared" ca="1" si="178"/>
        <v>0.64336895124803395</v>
      </c>
      <c r="XN79" s="484">
        <f t="shared" ca="1" si="178"/>
        <v>2.7828601533139714E-2</v>
      </c>
      <c r="XO79" s="484">
        <f t="shared" ca="1" si="178"/>
        <v>0.70341687857189839</v>
      </c>
      <c r="XP79" s="484">
        <f t="shared" ca="1" si="188"/>
        <v>0.12294215567053206</v>
      </c>
      <c r="XQ79" s="484">
        <f t="shared" ca="1" si="188"/>
        <v>-8.50675308720171E-2</v>
      </c>
      <c r="XR79" s="484">
        <f t="shared" ca="1" si="188"/>
        <v>0.97539567501699453</v>
      </c>
      <c r="XS79" s="484">
        <f t="shared" ca="1" si="188"/>
        <v>-0.55611861992167977</v>
      </c>
      <c r="XT79" s="484">
        <f t="shared" ca="1" si="188"/>
        <v>0.50818242424121263</v>
      </c>
      <c r="XU79" s="484">
        <f t="shared" ca="1" si="188"/>
        <v>0.90140897027243294</v>
      </c>
      <c r="XV79" s="484">
        <f t="shared" ca="1" si="188"/>
        <v>0.91769929700291553</v>
      </c>
      <c r="XW79" s="484">
        <f t="shared" ca="1" si="188"/>
        <v>-0.40427726626791127</v>
      </c>
      <c r="XX79" s="484">
        <f t="shared" ca="1" si="188"/>
        <v>-0.20379943838012618</v>
      </c>
      <c r="XY79" s="484">
        <f t="shared" ca="1" si="188"/>
        <v>-0.24303080179333969</v>
      </c>
      <c r="XZ79" s="484">
        <f t="shared" ca="1" si="188"/>
        <v>0.93428074414103568</v>
      </c>
      <c r="YA79" s="484">
        <f t="shared" ca="1" si="111"/>
        <v>1.0567475009296226</v>
      </c>
      <c r="YB79" s="484">
        <f t="shared" ca="1" si="111"/>
        <v>1.291572184262612</v>
      </c>
      <c r="YC79" s="484">
        <f t="shared" ca="1" si="111"/>
        <v>1.144742042731822</v>
      </c>
      <c r="YD79" s="484">
        <f t="shared" ca="1" si="191"/>
        <v>0.89512192470051022</v>
      </c>
      <c r="YE79" s="484">
        <f t="shared" ca="1" si="191"/>
        <v>1.2049052532823037</v>
      </c>
      <c r="YF79" s="484">
        <f t="shared" ca="1" si="191"/>
        <v>0.39432227452058582</v>
      </c>
      <c r="YG79" s="484">
        <f t="shared" ca="1" si="191"/>
        <v>0.53605841900202811</v>
      </c>
      <c r="YH79" s="484">
        <f t="shared" ca="1" si="191"/>
        <v>0.3761400347447329</v>
      </c>
      <c r="YI79" s="484">
        <f t="shared" ca="1" si="191"/>
        <v>0.40086843951579315</v>
      </c>
      <c r="YJ79" s="484">
        <f t="shared" ca="1" si="191"/>
        <v>-0.6812879221613154</v>
      </c>
      <c r="YK79" s="484">
        <f t="shared" ca="1" si="191"/>
        <v>5.8277766861099353E-2</v>
      </c>
      <c r="YL79" s="484">
        <f t="shared" ca="1" si="191"/>
        <v>0.15139075417761619</v>
      </c>
      <c r="YM79" s="484">
        <f t="shared" ca="1" si="105"/>
        <v>0.90333107688824665</v>
      </c>
      <c r="YN79" s="484">
        <f t="shared" ca="1" si="105"/>
        <v>0.48075197312125845</v>
      </c>
      <c r="YO79" s="484">
        <f t="shared" ca="1" si="105"/>
        <v>-0.32591217911479448</v>
      </c>
      <c r="YP79" s="484">
        <f t="shared" ca="1" si="105"/>
        <v>0.58832636794620996</v>
      </c>
      <c r="YQ79" s="484">
        <f t="shared" ca="1" si="105"/>
        <v>0.66635823149419537</v>
      </c>
      <c r="YR79" s="484">
        <f t="shared" ca="1" si="79"/>
        <v>0.79923652292777037</v>
      </c>
      <c r="YU79" s="606" t="s">
        <v>4636</v>
      </c>
      <c r="YV79" s="700" t="str">
        <f t="shared" ca="1" si="160"/>
        <v>A</v>
      </c>
      <c r="YW79" s="479">
        <f t="shared" ca="1" si="179"/>
        <v>0.78404752267845401</v>
      </c>
      <c r="YX79" s="495">
        <f t="shared" ca="1" si="161"/>
        <v>0.92724030428712534</v>
      </c>
      <c r="YY79" s="458">
        <f t="shared" ca="1" si="161"/>
        <v>0.71286509970158241</v>
      </c>
      <c r="YZ79" s="458">
        <f t="shared" ca="1" si="161"/>
        <v>0.57085627938357431</v>
      </c>
      <c r="ZA79" s="459">
        <f t="shared" ca="1" si="161"/>
        <v>0.92522840734153422</v>
      </c>
      <c r="ZB79" s="495">
        <f t="shared" ca="1" si="180"/>
        <v>0.68401664232574522</v>
      </c>
      <c r="ZC79" s="458">
        <f t="shared" ca="1" si="181"/>
        <v>0.36524061507032957</v>
      </c>
      <c r="ZD79" s="458">
        <f t="shared" ca="1" si="182"/>
        <v>0.66441486906182912</v>
      </c>
      <c r="ZE79" s="459">
        <f t="shared" ca="1" si="183"/>
        <v>0.65198368900501102</v>
      </c>
      <c r="ZF79" s="484">
        <f t="shared" ca="1" si="187"/>
        <v>4.5009936569290004E-2</v>
      </c>
      <c r="ZG79" s="484">
        <f t="shared" ca="1" si="187"/>
        <v>0.34164077721993535</v>
      </c>
      <c r="ZH79" s="484">
        <f t="shared" ca="1" si="187"/>
        <v>8.9808171214972948E-2</v>
      </c>
      <c r="ZI79" s="484">
        <f t="shared" ca="1" si="187"/>
        <v>2.1988880583922777E-2</v>
      </c>
      <c r="ZJ79" s="484">
        <f t="shared" ca="1" si="187"/>
        <v>9.1836409008688807E-2</v>
      </c>
      <c r="ZK79" s="484">
        <f t="shared" ca="1" si="187"/>
        <v>7.3425809550013654E-2</v>
      </c>
      <c r="ZL79" s="484">
        <f t="shared" ca="1" si="187"/>
        <v>2.4672875513209128E-2</v>
      </c>
      <c r="ZM79" s="484">
        <f t="shared" ca="1" si="187"/>
        <v>9.4446117703140112E-2</v>
      </c>
      <c r="ZN79" s="484">
        <f t="shared" ca="1" si="187"/>
        <v>8.9770705925095284E-2</v>
      </c>
      <c r="ZO79" s="484">
        <f t="shared" ca="1" si="187"/>
        <v>2.8984588520071332E-2</v>
      </c>
      <c r="ZP79" s="484">
        <f t="shared" ca="1" si="187"/>
        <v>2.6000050859821721E-2</v>
      </c>
      <c r="ZQ79" s="484">
        <f t="shared" ca="1" si="187"/>
        <v>-1.1497069191506403E-2</v>
      </c>
      <c r="ZR79" s="484">
        <f t="shared" ca="1" si="187"/>
        <v>6.8537874740930649E-2</v>
      </c>
      <c r="ZS79" s="484">
        <f t="shared" ca="1" si="187"/>
        <v>-6.303991354809893E-2</v>
      </c>
      <c r="ZT79" s="484">
        <f t="shared" ca="1" si="187"/>
        <v>1.3645530753656038E-2</v>
      </c>
      <c r="ZU79" s="484">
        <f t="shared" ca="1" si="187"/>
        <v>7.3690147167239636E-2</v>
      </c>
      <c r="ZV79" s="484">
        <f t="shared" ca="1" si="184"/>
        <v>4.5270410067628573E-2</v>
      </c>
      <c r="ZW79" s="484">
        <f t="shared" ca="1" si="184"/>
        <v>5.5175234891583769E-3</v>
      </c>
      <c r="ZX79" s="484">
        <f t="shared" ca="1" si="184"/>
        <v>2.7969817598544739E-2</v>
      </c>
      <c r="ZY79" s="484">
        <f t="shared" ca="1" si="189"/>
        <v>2.0688262452075154E-2</v>
      </c>
      <c r="ZZ79" s="484">
        <f t="shared" ca="1" si="189"/>
        <v>-7.8155783354792625E-3</v>
      </c>
      <c r="AAA79" s="484">
        <f t="shared" ca="1" si="189"/>
        <v>6.7354247104046944E-2</v>
      </c>
      <c r="AAB79" s="484">
        <f t="shared" ca="1" si="189"/>
        <v>-0.10150745433592355</v>
      </c>
      <c r="AAC79" s="484">
        <f t="shared" ca="1" si="189"/>
        <v>1.2546600107337495E-2</v>
      </c>
      <c r="AAD79" s="484">
        <f t="shared" ca="1" si="189"/>
        <v>0.1113065835753817</v>
      </c>
      <c r="AAE79" s="484">
        <f t="shared" ca="1" si="189"/>
        <v>0.12230055198290701</v>
      </c>
      <c r="AAF79" s="484">
        <f t="shared" ca="1" si="189"/>
        <v>-6.120902348854227E-2</v>
      </c>
      <c r="AAG79" s="484">
        <f t="shared" ca="1" si="189"/>
        <v>-4.3018323338477257E-2</v>
      </c>
      <c r="AAH79" s="484">
        <f t="shared" ca="1" si="189"/>
        <v>-3.8008707897835295E-2</v>
      </c>
      <c r="AAI79" s="484">
        <f t="shared" ca="1" si="189"/>
        <v>9.8955202424813982E-2</v>
      </c>
      <c r="AAJ79" s="484">
        <f t="shared" ca="1" si="112"/>
        <v>0.12557839571762494</v>
      </c>
      <c r="AAK79" s="484">
        <f t="shared" ca="1" si="112"/>
        <v>0.20147290331101309</v>
      </c>
      <c r="AAL79" s="484">
        <f t="shared" ca="1" si="112"/>
        <v>0.11518962643426967</v>
      </c>
      <c r="AAM79" s="484">
        <f t="shared" ca="1" si="192"/>
        <v>3.2295609342675426E-2</v>
      </c>
      <c r="AAN79" s="484">
        <f t="shared" ca="1" si="192"/>
        <v>0.1595335659218472</v>
      </c>
      <c r="AAO79" s="484">
        <f t="shared" ca="1" si="192"/>
        <v>1.8805162954418208E-2</v>
      </c>
      <c r="AAP79" s="484">
        <f t="shared" ca="1" si="192"/>
        <v>2.8328516958800835E-2</v>
      </c>
      <c r="AAQ79" s="484">
        <f t="shared" ca="1" si="192"/>
        <v>7.2202153341576855E-2</v>
      </c>
      <c r="AAR79" s="484">
        <f t="shared" ca="1" si="192"/>
        <v>1.612649398533611E-2</v>
      </c>
      <c r="AAS79" s="484">
        <f t="shared" ca="1" si="192"/>
        <v>-3.1171595822786675E-2</v>
      </c>
      <c r="AAT79" s="484">
        <f t="shared" ca="1" si="192"/>
        <v>0.1027465411596778</v>
      </c>
      <c r="AAU79" s="484">
        <f t="shared" ca="1" si="192"/>
        <v>0.12363824729832018</v>
      </c>
      <c r="AAV79" s="484">
        <f t="shared" ca="1" si="106"/>
        <v>7.4818040837836219E-2</v>
      </c>
      <c r="AAW79" s="484">
        <f t="shared" ca="1" si="106"/>
        <v>2.5206724043060142E-2</v>
      </c>
      <c r="AAX79" s="484">
        <f t="shared" ca="1" si="106"/>
        <v>-4.1756699302231678E-2</v>
      </c>
      <c r="AAY79" s="484">
        <f t="shared" ca="1" si="106"/>
        <v>0.13484625623176977</v>
      </c>
      <c r="AAZ79" s="484">
        <f t="shared" ca="1" si="106"/>
        <v>0.10083451386486998</v>
      </c>
      <c r="ABA79" s="484">
        <f t="shared" ca="1" si="82"/>
        <v>0.11331661652741069</v>
      </c>
    </row>
    <row r="80" spans="1:729" ht="15" customHeight="1" x14ac:dyDescent="0.35">
      <c r="A80" s="498">
        <v>78</v>
      </c>
      <c r="B80" s="628"/>
      <c r="C80" s="606" t="s">
        <v>4690</v>
      </c>
      <c r="D80" s="629">
        <v>360</v>
      </c>
      <c r="E80" s="630" t="s">
        <v>4691</v>
      </c>
      <c r="F80" s="631" t="s">
        <v>1240</v>
      </c>
      <c r="G80" s="632">
        <v>273523.62099999998</v>
      </c>
      <c r="H80" s="504">
        <v>1097222.9818672261</v>
      </c>
      <c r="I80" s="505">
        <v>4050</v>
      </c>
      <c r="J80" s="633" t="s">
        <v>4692</v>
      </c>
      <c r="K80" s="507">
        <v>2</v>
      </c>
      <c r="L80" s="508" t="s">
        <v>4692</v>
      </c>
      <c r="M80" s="817">
        <v>88</v>
      </c>
      <c r="N80" s="818">
        <v>0.66120000000000001</v>
      </c>
      <c r="O80" s="819">
        <v>0.68240000000000001</v>
      </c>
      <c r="P80" s="820">
        <v>0.56689999999999996</v>
      </c>
      <c r="Q80" s="821">
        <v>0.73419999999999996</v>
      </c>
      <c r="R80" s="818">
        <v>0.75</v>
      </c>
      <c r="S80" s="822">
        <v>0.52580000000000005</v>
      </c>
      <c r="T80" s="822">
        <v>0.56940000000000002</v>
      </c>
      <c r="U80" s="822">
        <v>0.36231999999999998</v>
      </c>
      <c r="V80" s="822">
        <v>0.36220000000000002</v>
      </c>
      <c r="W80" s="892" t="s">
        <v>4693</v>
      </c>
      <c r="X80" s="516" t="s">
        <v>4694</v>
      </c>
      <c r="Y80" s="517">
        <v>2</v>
      </c>
      <c r="Z80" s="517">
        <v>3</v>
      </c>
      <c r="AA80" s="519" t="s">
        <v>4695</v>
      </c>
      <c r="AB80" s="903">
        <v>2018</v>
      </c>
      <c r="AC80" s="576">
        <v>1</v>
      </c>
      <c r="AD80" s="521" t="s">
        <v>4695</v>
      </c>
      <c r="AE80" s="817">
        <v>0</v>
      </c>
      <c r="AF80" s="634" t="s">
        <v>1188</v>
      </c>
      <c r="AG80" s="635" t="s">
        <v>1188</v>
      </c>
      <c r="AH80" s="636" t="s">
        <v>1188</v>
      </c>
      <c r="AI80" s="636" t="s">
        <v>1188</v>
      </c>
      <c r="AJ80" s="636" t="s">
        <v>1188</v>
      </c>
      <c r="AK80" s="637" t="s">
        <v>1188</v>
      </c>
      <c r="AL80" s="750" t="s">
        <v>4696</v>
      </c>
      <c r="AM80" s="639" t="s">
        <v>1188</v>
      </c>
      <c r="AN80" s="636" t="s">
        <v>1188</v>
      </c>
      <c r="AO80" s="636" t="s">
        <v>1188</v>
      </c>
      <c r="AP80" s="636" t="s">
        <v>1188</v>
      </c>
      <c r="AQ80" s="636" t="s">
        <v>1188</v>
      </c>
      <c r="AR80" s="636" t="s">
        <v>1188</v>
      </c>
      <c r="AS80" s="636" t="s">
        <v>1188</v>
      </c>
      <c r="AT80" s="636" t="s">
        <v>1188</v>
      </c>
      <c r="AU80" s="640" t="s">
        <v>1188</v>
      </c>
      <c r="AV80" s="847" t="s">
        <v>4697</v>
      </c>
      <c r="AW80" s="642" t="s">
        <v>4698</v>
      </c>
      <c r="AX80" s="843">
        <v>2</v>
      </c>
      <c r="AY80" s="847" t="s">
        <v>4699</v>
      </c>
      <c r="AZ80" s="800">
        <v>2</v>
      </c>
      <c r="BA80" s="847" t="s">
        <v>4700</v>
      </c>
      <c r="BB80" s="631" t="s">
        <v>4701</v>
      </c>
      <c r="BC80" s="646" t="s">
        <v>4702</v>
      </c>
      <c r="BD80" s="502" t="s">
        <v>1195</v>
      </c>
      <c r="BE80" s="502" t="s">
        <v>1317</v>
      </c>
      <c r="BF80" s="502">
        <v>3</v>
      </c>
      <c r="BG80" s="502">
        <v>2013</v>
      </c>
      <c r="BH80" s="502" t="s">
        <v>1197</v>
      </c>
      <c r="BI80" s="502">
        <v>1</v>
      </c>
      <c r="BJ80" s="534">
        <v>2</v>
      </c>
      <c r="BK80" s="502" t="s">
        <v>1256</v>
      </c>
      <c r="BL80" s="631" t="s">
        <v>1257</v>
      </c>
      <c r="BM80" s="859" t="s">
        <v>4703</v>
      </c>
      <c r="BN80" s="647">
        <v>1945</v>
      </c>
      <c r="BO80" s="798" t="s">
        <v>4704</v>
      </c>
      <c r="BP80" s="647">
        <v>2008</v>
      </c>
      <c r="BQ80" s="647">
        <v>3</v>
      </c>
      <c r="BR80" s="647">
        <v>4</v>
      </c>
      <c r="BS80" s="647" t="s">
        <v>1188</v>
      </c>
      <c r="BT80" s="798" t="s">
        <v>4705</v>
      </c>
      <c r="BU80" s="647">
        <v>539</v>
      </c>
      <c r="BV80" s="648">
        <v>2013</v>
      </c>
      <c r="BW80" s="846" t="s">
        <v>4706</v>
      </c>
      <c r="BX80" s="650">
        <v>1945</v>
      </c>
      <c r="BY80" s="647" t="s">
        <v>1611</v>
      </c>
      <c r="BZ80" s="651" t="s">
        <v>1612</v>
      </c>
      <c r="CA80" s="647">
        <v>1</v>
      </c>
      <c r="CB80" s="647" t="s">
        <v>1262</v>
      </c>
      <c r="CC80" s="798" t="s">
        <v>4707</v>
      </c>
      <c r="CD80" s="652">
        <v>2008</v>
      </c>
      <c r="CE80" s="647">
        <v>3</v>
      </c>
      <c r="CF80" s="647">
        <v>2</v>
      </c>
      <c r="CG80" s="633" t="s">
        <v>4708</v>
      </c>
      <c r="CH80" s="647">
        <v>1955</v>
      </c>
      <c r="CI80" s="647">
        <v>1957</v>
      </c>
      <c r="CJ80" s="647">
        <v>3</v>
      </c>
      <c r="CK80" s="651" t="s">
        <v>4709</v>
      </c>
      <c r="CL80" s="651" t="s">
        <v>4710</v>
      </c>
      <c r="CM80" s="647">
        <v>1</v>
      </c>
      <c r="CN80" s="647" t="s">
        <v>1262</v>
      </c>
      <c r="CO80" s="798" t="s">
        <v>4711</v>
      </c>
      <c r="CP80" s="647">
        <v>2007</v>
      </c>
      <c r="CQ80" s="647">
        <v>3</v>
      </c>
      <c r="CR80" s="650">
        <v>2</v>
      </c>
      <c r="CS80" s="846" t="s">
        <v>4712</v>
      </c>
      <c r="CT80" s="647">
        <v>2012</v>
      </c>
      <c r="CU80" s="648">
        <v>3</v>
      </c>
      <c r="CV80" s="676" t="s">
        <v>1188</v>
      </c>
      <c r="CW80" s="647" t="s">
        <v>1188</v>
      </c>
      <c r="CX80" s="657">
        <v>0</v>
      </c>
      <c r="CY80" s="863" t="s">
        <v>4713</v>
      </c>
      <c r="CZ80" s="647">
        <v>2008</v>
      </c>
      <c r="DA80" s="657">
        <v>1</v>
      </c>
      <c r="DB80" s="723">
        <v>3542000</v>
      </c>
      <c r="DC80" s="753">
        <v>2</v>
      </c>
      <c r="DD80" s="659" t="s">
        <v>1493</v>
      </c>
      <c r="DE80" s="648">
        <v>2003</v>
      </c>
      <c r="DF80" s="854" t="s">
        <v>4714</v>
      </c>
      <c r="DG80" s="855" t="s">
        <v>4715</v>
      </c>
      <c r="DH80" s="852">
        <v>2</v>
      </c>
      <c r="DI80" s="856" t="s">
        <v>1214</v>
      </c>
      <c r="DJ80" s="847" t="s">
        <v>4716</v>
      </c>
      <c r="DK80" s="850">
        <v>2010</v>
      </c>
      <c r="DL80" s="850">
        <v>3</v>
      </c>
      <c r="DM80" s="851">
        <v>1</v>
      </c>
      <c r="DN80" s="854" t="s">
        <v>4714</v>
      </c>
      <c r="DO80" s="855" t="s">
        <v>4715</v>
      </c>
      <c r="DP80" s="852">
        <v>2</v>
      </c>
      <c r="DQ80" s="856" t="s">
        <v>1214</v>
      </c>
      <c r="DR80" s="578" t="s">
        <v>4717</v>
      </c>
      <c r="DS80" s="850" t="s">
        <v>1188</v>
      </c>
      <c r="DT80" s="850">
        <v>3</v>
      </c>
      <c r="DU80" s="851">
        <v>1</v>
      </c>
      <c r="DV80" s="651" t="s">
        <v>4718</v>
      </c>
      <c r="DW80" s="730" t="s">
        <v>4719</v>
      </c>
      <c r="DX80" s="647">
        <v>2008</v>
      </c>
      <c r="DY80" s="647">
        <v>3</v>
      </c>
      <c r="DZ80" s="650">
        <v>2</v>
      </c>
      <c r="EA80" s="771" t="s">
        <v>4720</v>
      </c>
      <c r="EB80" s="506" t="s">
        <v>4721</v>
      </c>
      <c r="EC80" s="647">
        <v>2</v>
      </c>
      <c r="ED80" s="668" t="s">
        <v>1504</v>
      </c>
      <c r="EE80" s="647">
        <v>1988</v>
      </c>
      <c r="EF80" s="647">
        <v>3</v>
      </c>
      <c r="EG80" s="650" t="s">
        <v>1505</v>
      </c>
      <c r="EH80" s="648" t="s">
        <v>1275</v>
      </c>
      <c r="EI80" s="551" t="s">
        <v>4697</v>
      </c>
      <c r="EJ80" s="651" t="s">
        <v>4698</v>
      </c>
      <c r="EK80" s="647" t="s">
        <v>1188</v>
      </c>
      <c r="EL80" s="647" t="s">
        <v>1188</v>
      </c>
      <c r="EM80" s="669">
        <v>43497</v>
      </c>
      <c r="EN80" s="647" t="s">
        <v>1188</v>
      </c>
      <c r="EO80" s="670" t="s">
        <v>1188</v>
      </c>
      <c r="EP80" s="556">
        <v>0</v>
      </c>
      <c r="EQ80" s="556" t="s">
        <v>1188</v>
      </c>
      <c r="ER80" s="651" t="s">
        <v>1188</v>
      </c>
      <c r="ES80" s="556" t="s">
        <v>1188</v>
      </c>
      <c r="ET80" s="556">
        <v>0</v>
      </c>
      <c r="EU80" s="671">
        <v>0</v>
      </c>
      <c r="EV80" s="672"/>
      <c r="EW80" s="673" t="s">
        <v>1005</v>
      </c>
      <c r="EX80" s="674" t="s">
        <v>1906</v>
      </c>
      <c r="EY80" s="631" t="s">
        <v>2586</v>
      </c>
      <c r="EZ80" s="631" t="s">
        <v>1188</v>
      </c>
      <c r="FA80" s="675"/>
      <c r="FB80" s="648">
        <v>0</v>
      </c>
      <c r="FC80" s="676"/>
      <c r="FD80" s="647"/>
      <c r="FE80" s="648" t="s">
        <v>1013</v>
      </c>
      <c r="FF80" s="652" t="s">
        <v>1281</v>
      </c>
      <c r="FG80" s="563" t="s">
        <v>1282</v>
      </c>
      <c r="FH80" s="631" t="str">
        <f t="shared" si="119"/>
        <v>C</v>
      </c>
      <c r="FI80" s="677">
        <f t="shared" si="120"/>
        <v>1.8333333333333333</v>
      </c>
      <c r="FJ80" s="678">
        <f t="shared" si="121"/>
        <v>2</v>
      </c>
      <c r="FK80" s="679">
        <f t="shared" si="122"/>
        <v>2.5</v>
      </c>
      <c r="FL80" s="680">
        <f t="shared" si="123"/>
        <v>1</v>
      </c>
      <c r="FM80" s="681">
        <v>2</v>
      </c>
      <c r="FN80" s="574">
        <v>2019</v>
      </c>
      <c r="FO80" s="470" t="s">
        <v>4722</v>
      </c>
      <c r="FP80" s="471" t="s">
        <v>4723</v>
      </c>
      <c r="FQ80" s="430">
        <v>1</v>
      </c>
      <c r="FR80" s="682" t="s">
        <v>1126</v>
      </c>
      <c r="FS80" s="369">
        <v>2</v>
      </c>
      <c r="FT80" s="574">
        <v>2019</v>
      </c>
      <c r="FU80" s="521" t="s">
        <v>4724</v>
      </c>
      <c r="FV80" s="369">
        <v>0</v>
      </c>
      <c r="FW80" s="574" t="s">
        <v>1188</v>
      </c>
      <c r="FX80" s="575" t="s">
        <v>1188</v>
      </c>
      <c r="FY80" s="369">
        <v>0</v>
      </c>
      <c r="FZ80" s="574" t="s">
        <v>1188</v>
      </c>
      <c r="GA80" s="470" t="s">
        <v>1188</v>
      </c>
      <c r="GB80" s="575" t="s">
        <v>1188</v>
      </c>
      <c r="GC80" s="369">
        <v>0</v>
      </c>
      <c r="GD80" s="574" t="s">
        <v>1188</v>
      </c>
      <c r="GE80" s="470" t="s">
        <v>1188</v>
      </c>
      <c r="GF80" s="685" t="s">
        <v>1188</v>
      </c>
      <c r="GG80" s="734">
        <v>0</v>
      </c>
      <c r="GH80" s="574" t="s">
        <v>1188</v>
      </c>
      <c r="GI80" s="684" t="s">
        <v>1188</v>
      </c>
      <c r="GJ80" s="575" t="s">
        <v>1188</v>
      </c>
      <c r="GK80" s="369">
        <v>2</v>
      </c>
      <c r="GL80" s="430">
        <v>2007</v>
      </c>
      <c r="GM80" s="686" t="s">
        <v>4725</v>
      </c>
      <c r="GN80" s="572" t="s">
        <v>4726</v>
      </c>
      <c r="GO80" s="676">
        <v>1</v>
      </c>
      <c r="GP80" s="925" t="s">
        <v>4727</v>
      </c>
      <c r="GQ80" s="872">
        <v>0</v>
      </c>
      <c r="GR80" s="872">
        <v>1</v>
      </c>
      <c r="GS80" s="872">
        <v>1</v>
      </c>
      <c r="GT80" s="873">
        <v>0</v>
      </c>
      <c r="GU80" s="581">
        <v>1</v>
      </c>
      <c r="GV80" s="729" t="s">
        <v>4728</v>
      </c>
      <c r="GW80" s="872">
        <v>1</v>
      </c>
      <c r="GX80" s="873">
        <v>1</v>
      </c>
      <c r="GY80" s="874">
        <v>0</v>
      </c>
      <c r="GZ80" s="582" t="s">
        <v>1188</v>
      </c>
      <c r="HA80" s="583" t="s">
        <v>1293</v>
      </c>
      <c r="HB80" s="584">
        <v>1</v>
      </c>
      <c r="HC80" s="585">
        <v>0</v>
      </c>
      <c r="HD80" s="586" t="s">
        <v>1188</v>
      </c>
      <c r="HE80" s="690" t="s">
        <v>1188</v>
      </c>
      <c r="HF80" s="587" t="s">
        <v>1188</v>
      </c>
      <c r="HG80" s="587" t="s">
        <v>1188</v>
      </c>
      <c r="HH80" s="588">
        <v>0</v>
      </c>
      <c r="HI80" s="586" t="s">
        <v>1188</v>
      </c>
      <c r="HJ80" s="690" t="s">
        <v>1188</v>
      </c>
      <c r="HK80" s="691" t="s">
        <v>1188</v>
      </c>
      <c r="HL80" s="692">
        <v>2</v>
      </c>
      <c r="HM80" s="591" t="s">
        <v>4729</v>
      </c>
      <c r="HN80" s="592">
        <v>2008</v>
      </c>
      <c r="HO80" s="681">
        <v>1</v>
      </c>
      <c r="HP80" s="574">
        <v>1</v>
      </c>
      <c r="HQ80" s="472">
        <f t="shared" si="124"/>
        <v>2</v>
      </c>
      <c r="HR80" s="593">
        <v>0.5</v>
      </c>
      <c r="HS80" s="574">
        <v>1</v>
      </c>
      <c r="HT80" s="574">
        <v>0.5</v>
      </c>
      <c r="HU80" s="574">
        <v>0</v>
      </c>
      <c r="HV80" s="574">
        <v>1</v>
      </c>
      <c r="HW80" s="574">
        <v>1</v>
      </c>
      <c r="HX80" s="574">
        <v>1</v>
      </c>
      <c r="HY80" s="574">
        <v>0</v>
      </c>
      <c r="HZ80" s="574">
        <v>0</v>
      </c>
      <c r="IA80" s="574">
        <v>1</v>
      </c>
      <c r="IB80" s="574">
        <v>1</v>
      </c>
      <c r="IC80" s="574">
        <v>0.5</v>
      </c>
      <c r="ID80" s="681">
        <v>1</v>
      </c>
      <c r="IE80" s="369">
        <v>1</v>
      </c>
      <c r="IF80" s="574">
        <v>1</v>
      </c>
      <c r="IG80" s="472">
        <f t="shared" si="125"/>
        <v>2</v>
      </c>
      <c r="IH80" s="609">
        <v>0.52811966646946484</v>
      </c>
      <c r="II80" s="694">
        <v>0.54705748837161439</v>
      </c>
      <c r="IJ80" s="695">
        <v>0.3644514433850124</v>
      </c>
      <c r="IK80" s="696">
        <v>0.55490707042736132</v>
      </c>
      <c r="IL80" s="696">
        <v>0.6534482258442984</v>
      </c>
      <c r="IM80" s="697">
        <v>0.6154232138297856</v>
      </c>
      <c r="IN80" s="599">
        <v>2</v>
      </c>
      <c r="IO80" s="600">
        <v>2</v>
      </c>
      <c r="IP80" s="601">
        <v>4</v>
      </c>
      <c r="IQ80" s="600">
        <v>30</v>
      </c>
      <c r="IR80" s="587">
        <v>31</v>
      </c>
      <c r="IS80" s="601">
        <v>61</v>
      </c>
      <c r="IT80" s="599">
        <v>2</v>
      </c>
      <c r="IU80" s="600">
        <v>14</v>
      </c>
      <c r="IV80" s="587">
        <v>19</v>
      </c>
      <c r="IW80" s="601">
        <v>18</v>
      </c>
      <c r="IX80" s="602">
        <v>51</v>
      </c>
      <c r="IY80" s="681">
        <v>1</v>
      </c>
      <c r="IZ80" s="603" t="s">
        <v>4730</v>
      </c>
      <c r="JA80" s="681">
        <v>2</v>
      </c>
      <c r="JB80" s="603" t="s">
        <v>4731</v>
      </c>
      <c r="JC80" s="763">
        <v>2</v>
      </c>
      <c r="JD80" s="683">
        <v>1</v>
      </c>
      <c r="JE80" s="684" t="s">
        <v>4732</v>
      </c>
      <c r="JF80" s="557" t="s">
        <v>4733</v>
      </c>
      <c r="JG80" s="472">
        <v>2020</v>
      </c>
      <c r="JH80" s="763">
        <v>2</v>
      </c>
      <c r="JI80" s="683">
        <v>3</v>
      </c>
      <c r="JJ80" s="684" t="s">
        <v>4734</v>
      </c>
      <c r="JK80" s="519" t="s">
        <v>4695</v>
      </c>
      <c r="JL80" s="903">
        <v>2018</v>
      </c>
      <c r="JM80" s="734">
        <v>1</v>
      </c>
      <c r="JN80" s="683">
        <v>2</v>
      </c>
      <c r="JO80" s="683">
        <v>1</v>
      </c>
      <c r="JP80" s="684" t="s">
        <v>4735</v>
      </c>
      <c r="JQ80" s="471" t="s">
        <v>4736</v>
      </c>
      <c r="JR80" s="764">
        <v>2015</v>
      </c>
      <c r="JS80" s="734">
        <v>2</v>
      </c>
      <c r="JT80" s="683">
        <v>2</v>
      </c>
      <c r="JU80" s="684" t="s">
        <v>4737</v>
      </c>
      <c r="JV80" s="471" t="s">
        <v>4738</v>
      </c>
      <c r="JW80" s="764">
        <v>2012</v>
      </c>
      <c r="JX80" s="606">
        <v>2</v>
      </c>
      <c r="JY80" s="750" t="s">
        <v>4739</v>
      </c>
      <c r="JZ80" s="606">
        <v>2004</v>
      </c>
      <c r="KA80" s="606">
        <f t="shared" si="126"/>
        <v>4</v>
      </c>
      <c r="KB80" s="606">
        <v>2</v>
      </c>
      <c r="KC80" s="606"/>
      <c r="KD80" s="606">
        <v>2</v>
      </c>
      <c r="KE80" s="606"/>
      <c r="KF80" s="606">
        <f t="shared" si="127"/>
        <v>0</v>
      </c>
      <c r="KG80" s="606"/>
      <c r="KH80" s="606"/>
      <c r="KI80" s="606"/>
      <c r="KJ80" s="606"/>
      <c r="KK80" s="606">
        <v>1</v>
      </c>
      <c r="KL80" s="606">
        <v>1</v>
      </c>
      <c r="KM80" s="608">
        <f t="shared" si="128"/>
        <v>0.53654814958572383</v>
      </c>
      <c r="KN80" s="609">
        <v>0.18274074792861938</v>
      </c>
      <c r="KO80" s="609">
        <v>60.096153259277344</v>
      </c>
      <c r="KP80" s="610">
        <v>10</v>
      </c>
      <c r="KQ80" s="608">
        <f t="shared" si="129"/>
        <v>0.41620077490806578</v>
      </c>
      <c r="KR80" s="609">
        <v>-0.41899612545967102</v>
      </c>
      <c r="KS80" s="609">
        <v>37.980770111083984</v>
      </c>
      <c r="KT80" s="610">
        <v>13</v>
      </c>
      <c r="KU80" s="610">
        <v>40</v>
      </c>
      <c r="KV80" s="563" t="s">
        <v>1237</v>
      </c>
      <c r="KW80" s="606" t="s">
        <v>4690</v>
      </c>
      <c r="KX80" s="700" t="str">
        <f t="shared" ca="1" si="130"/>
        <v>B</v>
      </c>
      <c r="KY80" s="701">
        <f t="shared" ca="1" si="131"/>
        <v>0.70403379000780641</v>
      </c>
      <c r="KZ80" s="702">
        <f t="shared" ca="1" si="193"/>
        <v>0.49884000000000001</v>
      </c>
      <c r="LA80" s="703">
        <f t="shared" ca="1" si="194"/>
        <v>0.71878095238095241</v>
      </c>
      <c r="LB80" s="703">
        <f t="shared" ca="1" si="195"/>
        <v>0.85416666666666663</v>
      </c>
      <c r="LC80" s="704">
        <f t="shared" ca="1" si="196"/>
        <v>0.74434754098360656</v>
      </c>
      <c r="LD80" s="696" cm="1">
        <f t="array" aca="1" ref="LD80" ca="1">INDIRECT(LD$203&amp;ROW())*LD$205</f>
        <v>0</v>
      </c>
      <c r="LE80" s="696" cm="1">
        <f t="array" aca="1" ref="LE80" ca="1">INDIRECT(LE$203&amp;ROW())*LE$205</f>
        <v>0</v>
      </c>
      <c r="LF80" s="696" cm="1">
        <f t="array" aca="1" ref="LF80" ca="1">INDIRECT(LF$203&amp;ROW())*LF$205</f>
        <v>0</v>
      </c>
      <c r="LG80" s="696" cm="1">
        <f t="array" aca="1" ref="LG80" ca="1">INDIRECT(LG$203&amp;ROW())*LG$205</f>
        <v>3</v>
      </c>
      <c r="LH80" s="696" cm="1">
        <f t="array" aca="1" ref="LH80" ca="1">INDIRECT(LH$203&amp;ROW())*LH$205</f>
        <v>3</v>
      </c>
      <c r="LI80" s="696" cm="1">
        <f t="array" aca="1" ref="LI80" ca="1">INDIRECT(LI$203&amp;ROW())*LI$205</f>
        <v>3</v>
      </c>
      <c r="LJ80" s="696" cm="1">
        <f t="array" aca="1" ref="LJ80" ca="1">INDIRECT(LJ$203&amp;ROW())*LJ$205</f>
        <v>3</v>
      </c>
      <c r="LK80" s="696" cm="1">
        <f t="array" aca="1" ref="LK80" ca="1">INDIRECT(LK$203&amp;ROW())*LK$205</f>
        <v>3</v>
      </c>
      <c r="LL80" s="696" cm="1">
        <f t="array" aca="1" ref="LL80" ca="1">INDIRECT(LL$203&amp;ROW())*LL$205</f>
        <v>3</v>
      </c>
      <c r="LM80" s="696" cm="1">
        <f t="array" aca="1" ref="LM80" ca="1">INDIRECT(LM$203&amp;ROW())*LM$205</f>
        <v>6</v>
      </c>
      <c r="LN80" s="696" cm="1">
        <f t="array" aca="1" ref="LN80" ca="1">INDIRECT(LN$203&amp;ROW())*LN$205</f>
        <v>3</v>
      </c>
      <c r="LO80" s="696" cm="1">
        <f t="array" aca="1" ref="LO80" ca="1">INDIRECT(LO$203&amp;ROW())*LO$205</f>
        <v>0</v>
      </c>
      <c r="LP80" s="696" cm="1">
        <f t="array" aca="1" ref="LP80" ca="1">INDIRECT(LP$203&amp;ROW())*LP$205</f>
        <v>4</v>
      </c>
      <c r="LQ80" s="696" cm="1">
        <f t="array" aca="1" ref="LQ80" ca="1">IF(INDIRECT(LQ$203&amp;ROW())="-",0,INDIRECT(LQ$203&amp;ROW())*LQ$205)</f>
        <v>3.4013999999999998</v>
      </c>
      <c r="LR80" s="696" cm="1">
        <f t="array" aca="1" ref="LR80" ca="1">INDIRECT(LR$203&amp;ROW())*LR$205</f>
        <v>8</v>
      </c>
      <c r="LS80" s="696" cm="1">
        <f t="array" aca="1" ref="LS80" ca="1">IF(INDIRECT(LS$203&amp;ROW())="-",0,INDIRECT(LS$203&amp;ROW())*LS$205)</f>
        <v>4.0944000000000003</v>
      </c>
      <c r="LT80" s="696" cm="1">
        <f t="array" aca="1" ref="LT80" ca="1">INDIRECT(LT$203&amp;ROW())*LT$205</f>
        <v>4</v>
      </c>
      <c r="LU80" s="696" cm="1">
        <f t="array" aca="1" ref="LU80" ca="1">INDIRECT(LU$203&amp;ROW())*LU$205</f>
        <v>2</v>
      </c>
      <c r="LV80" s="696" cm="1">
        <f t="array" aca="1" ref="LV80" ca="1">INDIRECT(LV$203&amp;ROW())*LV$205</f>
        <v>3</v>
      </c>
      <c r="LW80" s="696" cm="1">
        <f t="array" aca="1" ref="LW80" ca="1">INDIRECT(LW$203&amp;ROW())*LW$205</f>
        <v>0</v>
      </c>
      <c r="LX80" s="696" cm="1">
        <f t="array" aca="1" ref="LX80" ca="1">INDIRECT(LX$203&amp;ROW())*LX$205</f>
        <v>2</v>
      </c>
      <c r="LY80" s="696" cm="1">
        <f t="array" aca="1" ref="LY80" ca="1">IF(INDIRECT(LY$203&amp;ROW())="-",0,INDIRECT(LY$203&amp;ROW())*LY$205)</f>
        <v>4.5</v>
      </c>
      <c r="LZ80" s="696" cm="1">
        <f t="array" aca="1" ref="LZ80" ca="1">INDIRECT(LZ$203&amp;ROW())*LZ$205</f>
        <v>2</v>
      </c>
      <c r="MA80" s="696" cm="1">
        <f t="array" aca="1" ref="MA80" ca="1">INDIRECT(MA$203&amp;ROW())*MA$205</f>
        <v>4</v>
      </c>
      <c r="MB80" s="696" cm="1">
        <f t="array" aca="1" ref="MB80" ca="1">INDIRECT(MB$203&amp;ROW())*MB$205</f>
        <v>4</v>
      </c>
      <c r="MC80" s="696" cm="1">
        <f t="array" aca="1" ref="MC80" ca="1">IF($MB80=0,0,INDIRECT(MC$203&amp;ROW())*MC$205)</f>
        <v>0</v>
      </c>
      <c r="MD80" s="696" cm="1">
        <f t="array" aca="1" ref="MD80" ca="1">IF($MB80=0,0,INDIRECT(MD$203&amp;ROW())*MD$205)</f>
        <v>0.5</v>
      </c>
      <c r="ME80" s="696" cm="1">
        <f t="array" aca="1" ref="ME80" ca="1">IF($MB80=0,0,INDIRECT(ME$203&amp;ROW())*ME$205)</f>
        <v>0.5</v>
      </c>
      <c r="MF80" s="696" cm="1">
        <f t="array" aca="1" ref="MF80" ca="1">IF($MB80=0,0,INDIRECT(MF$203&amp;ROW())*MF$205)</f>
        <v>0</v>
      </c>
      <c r="MG80" s="696" cm="1">
        <f t="array" aca="1" ref="MG80" ca="1">INDIRECT(MG$203&amp;ROW())*MG$205</f>
        <v>4</v>
      </c>
      <c r="MH80" s="696" cm="1">
        <f t="array" aca="1" ref="MH80" ca="1">IF($MG80=0,0,INDIRECT(MH$203&amp;ROW())*MH$205)</f>
        <v>0.5</v>
      </c>
      <c r="MI80" s="696" cm="1">
        <f t="array" aca="1" ref="MI80" ca="1">IF($MG80=0,0,INDIRECT(MI$203&amp;ROW())*MI$205)</f>
        <v>0.5</v>
      </c>
      <c r="MJ80" s="696" cm="1">
        <f t="array" aca="1" ref="MJ80" ca="1">INDIRECT(MJ$203&amp;ROW())*MJ$205</f>
        <v>0</v>
      </c>
      <c r="MK80" s="696" cm="1">
        <f t="array" aca="1" ref="MK80" ca="1">INDIRECT(MK$203&amp;ROW())*MK$205</f>
        <v>0</v>
      </c>
      <c r="ML80" s="696" cm="1">
        <f t="array" aca="1" ref="ML80" ca="1">INDIRECT(ML$203&amp;ROW())*ML$205</f>
        <v>6</v>
      </c>
      <c r="MM80" s="696" cm="1">
        <f t="array" aca="1" ref="MM80" ca="1">INDIRECT(MM$203&amp;ROW())*MM$205</f>
        <v>6</v>
      </c>
      <c r="MN80" s="696" cm="1">
        <f t="array" aca="1" ref="MN80" ca="1">INDIRECT(MN$203&amp;ROW())*MN$205</f>
        <v>4</v>
      </c>
      <c r="MO80" s="696" cm="1">
        <f t="array" aca="1" ref="MO80" ca="1">INDIRECT(MO$203&amp;ROW())*MO$205</f>
        <v>2</v>
      </c>
      <c r="MP80" s="696" cm="1">
        <f t="array" aca="1" ref="MP80" ca="1">INDIRECT(MP$203&amp;ROW())*MP$205</f>
        <v>0</v>
      </c>
      <c r="MQ80" s="696" cm="1">
        <f t="array" aca="1" ref="MQ80" ca="1">INDIRECT(MQ$203&amp;ROW())*MQ$205</f>
        <v>0</v>
      </c>
      <c r="MR80" s="696" cm="1">
        <f t="array" aca="1" ref="MR80" ca="1">INDIRECT(MR$203&amp;ROW())*MR$205</f>
        <v>2</v>
      </c>
      <c r="MS80" s="696" cm="1">
        <f t="array" aca="1" ref="MS80" ca="1">INDIRECT(MS$203&amp;ROW())*MS$205</f>
        <v>2</v>
      </c>
      <c r="MT80" s="696" cm="1">
        <f t="array" aca="1" ref="MT80" ca="1">INDIRECT(MT$203&amp;ROW())*MT$205</f>
        <v>1</v>
      </c>
      <c r="MU80" s="696" cm="1">
        <f t="array" aca="1" ref="MU80" ca="1">INDIRECT(MU$203&amp;ROW())*MU$205</f>
        <v>2</v>
      </c>
      <c r="MV80" s="696" cm="1">
        <f t="array" aca="1" ref="MV80" ca="1">IF(INDIRECT(MV$203&amp;ROW())="-",0,INDIRECT(MV$203&amp;ROW())*MV$205)</f>
        <v>4.4051999999999998</v>
      </c>
      <c r="MW80" s="696" cm="1">
        <f t="array" aca="1" ref="MW80" ca="1">INDIRECT(MW$203&amp;ROW())*MW$205</f>
        <v>4</v>
      </c>
      <c r="MX80" s="696" cm="1">
        <f t="array" aca="1" ref="MX80" ca="1">INDIRECT(MX$203&amp;ROW())*MX$205</f>
        <v>4</v>
      </c>
      <c r="MY80" s="696" cm="1">
        <f t="array" aca="1" ref="MY80" ca="1">INDIRECT(MY$203&amp;ROW())*MY$205</f>
        <v>8</v>
      </c>
      <c r="NA80" s="701">
        <f t="shared" si="133"/>
        <v>0.69675365853658533</v>
      </c>
      <c r="NB80" s="617">
        <f t="shared" si="134"/>
        <v>0.69159999999999999</v>
      </c>
      <c r="NC80" s="695">
        <f t="shared" si="135"/>
        <v>0.75</v>
      </c>
      <c r="ND80" s="697">
        <f t="shared" si="136"/>
        <v>0.69385925925925929</v>
      </c>
      <c r="NE80" s="694">
        <f t="shared" si="137"/>
        <v>0.7080532294489611</v>
      </c>
      <c r="NF80" s="682" t="str">
        <f t="shared" si="138"/>
        <v>B</v>
      </c>
      <c r="NH80" s="606" t="s">
        <v>4690</v>
      </c>
      <c r="NI80" s="563" t="str">
        <f t="shared" si="197"/>
        <v>B</v>
      </c>
      <c r="NJ80" s="563" t="str">
        <f t="shared" si="140"/>
        <v>B</v>
      </c>
      <c r="NK80" s="563" t="str">
        <f t="shared" ca="1" si="141"/>
        <v>B</v>
      </c>
      <c r="NL80" s="563" t="str">
        <f t="shared" ca="1" si="142"/>
        <v>B</v>
      </c>
      <c r="NM80" s="563" t="str">
        <f t="shared" ca="1" si="143"/>
        <v>A</v>
      </c>
      <c r="NN80" s="563" t="str">
        <f t="shared" ca="1" si="163"/>
        <v>B</v>
      </c>
      <c r="NO80" s="563" t="str">
        <f t="shared" ca="1" si="164"/>
        <v>A</v>
      </c>
      <c r="NP80" s="606" t="str">
        <f t="shared" si="144"/>
        <v>-</v>
      </c>
      <c r="NQ80" s="682" t="str">
        <f t="shared" si="145"/>
        <v>Yes</v>
      </c>
      <c r="NR80" s="682" t="e">
        <f>IF(OR(AND(NI80="A",OR(NJ80="C",NJ80="D")),AND(NI80="A",OR(#REF!="C",#REF!="D")),AND(NI80="B",OR(NJ80="D",#REF!="D")),AND(OR(NI80="C",NI80="D"),OR(NJ80="A",NJ80="B")),AND(OR(NI80="C",NI80="D"),OR(#REF!="A",#REF!="B")),AND(OR(NJ80="A",#REF!="A",NJ80="B",#REF!="B"),OR(NP80="-",NQ80="-")),AND(OR(NJ80="C",#REF!="C",NJ80="D",#REF!="D"),NP80="Yes")),"Yes","-")</f>
        <v>#REF!</v>
      </c>
      <c r="NS80" s="607" t="s">
        <v>4740</v>
      </c>
      <c r="NT80" s="619">
        <f t="shared" si="146"/>
        <v>0.66120000000000001</v>
      </c>
      <c r="NU80" s="619">
        <f t="shared" si="147"/>
        <v>0.7080532294489611</v>
      </c>
      <c r="NV80" s="619">
        <f t="shared" ca="1" si="148"/>
        <v>0.70403379000780641</v>
      </c>
      <c r="NW80" s="619">
        <f t="shared" ca="1" si="165"/>
        <v>0.66941034626160101</v>
      </c>
      <c r="NX80" s="619">
        <f t="shared" ca="1" si="166"/>
        <v>0.75178094071599966</v>
      </c>
      <c r="NY80" s="620">
        <f t="shared" ca="1" si="167"/>
        <v>0.70065179507733932</v>
      </c>
      <c r="NZ80" s="620">
        <f t="shared" ca="1" si="168"/>
        <v>0.76281328924510228</v>
      </c>
      <c r="OA80" s="705" t="s">
        <v>1188</v>
      </c>
      <c r="OB80" s="706" t="s">
        <v>1188</v>
      </c>
      <c r="OC80" s="494"/>
      <c r="OE80" s="606" t="s">
        <v>4690</v>
      </c>
      <c r="OF80" s="700" t="str">
        <f t="shared" ca="1" si="149"/>
        <v>B</v>
      </c>
      <c r="OG80" s="701">
        <f t="shared" ca="1" si="169"/>
        <v>0.66941034626160101</v>
      </c>
      <c r="OH80" s="705">
        <f t="shared" ca="1" si="150"/>
        <v>0.6525001704989154</v>
      </c>
      <c r="OI80" s="696">
        <f t="shared" ca="1" si="151"/>
        <v>0.70657286424090349</v>
      </c>
      <c r="OJ80" s="696">
        <f t="shared" ca="1" si="152"/>
        <v>0.64558671595902262</v>
      </c>
      <c r="OK80" s="697">
        <f t="shared" ca="1" si="153"/>
        <v>0.67298163434756242</v>
      </c>
      <c r="OL80" s="696" cm="1">
        <f t="array" aca="1" ref="OL80" ca="1">INDIRECT(OL$203&amp;ROW())*OL$205</f>
        <v>0</v>
      </c>
      <c r="OM80" s="696" cm="1">
        <f t="array" aca="1" ref="OM80" ca="1">INDIRECT(OM$203&amp;ROW())*OM$205</f>
        <v>0</v>
      </c>
      <c r="ON80" s="696" cm="1">
        <f t="array" aca="1" ref="ON80" ca="1">INDIRECT(ON$203&amp;ROW())*ON$205</f>
        <v>0</v>
      </c>
      <c r="OO80" s="696" cm="1">
        <f t="array" aca="1" ref="OO80" ca="1">INDIRECT(OO$203&amp;ROW())*OO$205</f>
        <v>1.0790999999999999</v>
      </c>
      <c r="OP80" s="696" cm="1">
        <f t="array" aca="1" ref="OP80" ca="1">INDIRECT(OP$203&amp;ROW())*OP$205</f>
        <v>1.5831</v>
      </c>
      <c r="OQ80" s="696" cm="1">
        <f t="array" aca="1" ref="OQ80" ca="1">INDIRECT(OQ$203&amp;ROW())*OQ$205</f>
        <v>1.5849</v>
      </c>
      <c r="OR80" s="696" cm="1">
        <f t="array" aca="1" ref="OR80" ca="1">INDIRECT(OR$203&amp;ROW())*OR$205</f>
        <v>1.4141999999999999</v>
      </c>
      <c r="OS80" s="696" cm="1">
        <f t="array" aca="1" ref="OS80" ca="1">INDIRECT(OS$203&amp;ROW())*OS$205</f>
        <v>1.5387</v>
      </c>
      <c r="OT80" s="696" cm="1">
        <f t="array" aca="1" ref="OT80" ca="1">INDIRECT(OT$203&amp;ROW())*OT$205</f>
        <v>1.4727000000000001</v>
      </c>
      <c r="OU80" s="696" cm="1">
        <f t="array" aca="1" ref="OU80" ca="1">INDIRECT(OU$203&amp;ROW())*OU$205</f>
        <v>1.9304999999999999</v>
      </c>
      <c r="OV80" s="696" cm="1">
        <f t="array" aca="1" ref="OV80" ca="1">INDIRECT(OV$203&amp;ROW())*OV$205</f>
        <v>1.2161999999999999</v>
      </c>
      <c r="OW80" s="696" cm="1">
        <f t="array" aca="1" ref="OW80" ca="1">INDIRECT(OW$203&amp;ROW())*OW$205</f>
        <v>0</v>
      </c>
      <c r="OX80" s="696" cm="1">
        <f t="array" aca="1" ref="OX80" ca="1">INDIRECT(OX$203&amp;ROW())*OX$205</f>
        <v>1.3977999999999999</v>
      </c>
      <c r="OY80" s="696" cm="1">
        <f t="array" aca="1" ref="OY80" ca="1">IF(INDIRECT(OY$203&amp;ROW())="-",0,INDIRECT(OY$203&amp;ROW())*OY$205)</f>
        <v>0.40232892999999997</v>
      </c>
      <c r="OZ80" s="696" cm="1">
        <f t="array" aca="1" ref="OZ80" ca="1">INDIRECT(OZ$203&amp;ROW())*OZ$205</f>
        <v>1.4206000000000001</v>
      </c>
      <c r="PA80" s="696" cm="1">
        <f t="array" aca="1" ref="PA80" ca="1">IF(INDIRECT(PA$203&amp;ROW())="-",0,INDIRECT(PA$203&amp;ROW())*PA$205)</f>
        <v>0.60283215999999995</v>
      </c>
      <c r="PB80" s="705" cm="1">
        <f t="array" aca="1" ref="PB80" ca="1">INDIRECT(PB$203&amp;ROW())*PB$205</f>
        <v>1.5084</v>
      </c>
      <c r="PC80" s="696" cm="1">
        <f t="array" aca="1" ref="PC80" ca="1">INDIRECT(PC$203&amp;ROW())*PC$205</f>
        <v>1.3946000000000001</v>
      </c>
      <c r="PD80" s="696" cm="1">
        <f t="array" aca="1" ref="PD80" ca="1">INDIRECT(PD$203&amp;ROW())*PD$205</f>
        <v>2.2025999999999999</v>
      </c>
      <c r="PE80" s="696" cm="1">
        <f t="array" aca="1" ref="PE80" ca="1">INDIRECT(PE$203&amp;ROW())*PE$205</f>
        <v>0</v>
      </c>
      <c r="PF80" s="696" cm="1">
        <f t="array" aca="1" ref="PF80" ca="1">INDIRECT(PF$203&amp;ROW())*PF$205</f>
        <v>1.3308</v>
      </c>
      <c r="PG80" s="696" cm="1">
        <f t="array" aca="1" ref="PG80" ca="1">IF(INDIRECT(PG$203&amp;ROW())="-",0,INDIRECT(PG$203&amp;ROW())*PG$205)</f>
        <v>0.65625</v>
      </c>
      <c r="PH80" s="696" cm="1">
        <f t="array" aca="1" ref="PH80" ca="1">INDIRECT(PH$203&amp;ROW())*PH$205</f>
        <v>0.61699999999999999</v>
      </c>
      <c r="PI80" s="696" cm="1">
        <f t="array" aca="1" ref="PI80" ca="1">INDIRECT(PI$203&amp;ROW())*PI$205</f>
        <v>1.2145999999999999</v>
      </c>
      <c r="PJ80" s="696" cm="1">
        <f t="array" aca="1" ref="PJ80" ca="1">INDIRECT(PJ$203&amp;ROW())*PJ$205</f>
        <v>0.75980000000000003</v>
      </c>
      <c r="PK80" s="696" cm="1">
        <f t="array" aca="1" ref="PK80" ca="1">IF($PJ80=0,0,INDIRECT(PK$203&amp;ROW())*PK$205)</f>
        <v>0</v>
      </c>
      <c r="PL80" s="696" cm="1">
        <f t="array" aca="1" ref="PL80" ca="1">IF($MPE80=0,0,INDIRECT(PL$203&amp;ROW())*PL$205)</f>
        <v>0</v>
      </c>
      <c r="PM80" s="696" cm="1">
        <f t="array" aca="1" ref="PM80" ca="1">IF($MPE80=0,0,INDIRECT(PM$203&amp;ROW())*PM$205)</f>
        <v>0</v>
      </c>
      <c r="PN80" s="696" cm="1">
        <f t="array" aca="1" ref="PN80" ca="1">IF($PJ80=0,0,INDIRECT(PN$203&amp;ROW())*PN$205)</f>
        <v>0</v>
      </c>
      <c r="PO80" s="696" cm="1">
        <f t="array" aca="1" ref="PO80" ca="1">INDIRECT(PO$203&amp;ROW())*PO$205</f>
        <v>0.73140000000000005</v>
      </c>
      <c r="PP80" s="696" cm="1">
        <f t="array" aca="1" ref="PP80" ca="1">IF($PO80=0,0,INDIRECT(PP$203&amp;ROW())*PP$205)</f>
        <v>0.68189999999999995</v>
      </c>
      <c r="PQ80" s="696" cm="1">
        <f t="array" aca="1" ref="PQ80" ca="1">IF($PO80=0,0,INDIRECT(PQ$203&amp;ROW())*PQ$205)</f>
        <v>0.52549999999999997</v>
      </c>
      <c r="PR80" s="696" cm="1">
        <f t="array" aca="1" ref="PR80" ca="1">INDIRECT(PR$203&amp;ROW())*PR$205</f>
        <v>0</v>
      </c>
      <c r="PS80" s="696" cm="1">
        <f t="array" aca="1" ref="PS80" ca="1">INDIRECT(PS$203&amp;ROW())*PS$205</f>
        <v>0</v>
      </c>
      <c r="PT80" s="696" cm="1">
        <f t="array" aca="1" ref="PT80" ca="1">INDIRECT(PT$203&amp;ROW())*PT$205</f>
        <v>1.4406000000000001</v>
      </c>
      <c r="PU80" s="696" cm="1">
        <f t="array" aca="1" ref="PU80" ca="1">INDIRECT(PU$203&amp;ROW())*PU$205</f>
        <v>1.7696999999999998</v>
      </c>
      <c r="PV80" s="696" cm="1">
        <f t="array" aca="1" ref="PV80" ca="1">INDIRECT(PV$203&amp;ROW())*PV$205</f>
        <v>0.6966</v>
      </c>
      <c r="PW80" s="696" cm="1">
        <f t="array" aca="1" ref="PW80" ca="1">INDIRECT(PW$203&amp;ROW())*PW$205</f>
        <v>1.0658000000000001</v>
      </c>
      <c r="PX80" s="696" cm="1">
        <f t="array" aca="1" ref="PX80" ca="1">INDIRECT(PX$203&amp;ROW())*PX$205</f>
        <v>0</v>
      </c>
      <c r="PY80" s="696" cm="1">
        <f t="array" aca="1" ref="PY80" ca="1">INDIRECT(PY$203&amp;ROW())*PY$205</f>
        <v>0</v>
      </c>
      <c r="PZ80" s="696" cm="1">
        <f t="array" aca="1" ref="PZ80" ca="1">INDIRECT(PZ$203&amp;ROW())*PZ$205</f>
        <v>0.17430000000000001</v>
      </c>
      <c r="QA80" s="696" cm="1">
        <f t="array" aca="1" ref="QA80" ca="1">INDIRECT(QA$203&amp;ROW())*QA$205</f>
        <v>0.31659999999999999</v>
      </c>
      <c r="QB80" s="696" cm="1">
        <f t="array" aca="1" ref="QB80" ca="1">INDIRECT(QB$203&amp;ROW())*QB$205</f>
        <v>0.79830000000000001</v>
      </c>
      <c r="QC80" s="696" cm="1">
        <f t="array" aca="1" ref="QC80" ca="1">INDIRECT(QC$203&amp;ROW())*QC$205</f>
        <v>1.4259999999999999</v>
      </c>
      <c r="QD80" s="696" cm="1">
        <f t="array" aca="1" ref="QD80" ca="1">IF(INDIRECT(QD$203&amp;ROW())="-",0,INDIRECT(QD$203&amp;ROW())*QD$205)</f>
        <v>0.45087221999999999</v>
      </c>
      <c r="QE80" s="696" cm="1">
        <f t="array" aca="1" ref="QE80" ca="1">INDIRECT(QE$203&amp;ROW())*QE$205</f>
        <v>1.0656000000000001</v>
      </c>
      <c r="QF80" s="696" cm="1">
        <f t="array" aca="1" ref="QF80" ca="1">INDIRECT(QF$203&amp;ROW())*QF$205</f>
        <v>0.72440000000000004</v>
      </c>
      <c r="QG80" s="696" cm="1">
        <f t="array" aca="1" ref="QG80" ca="1">INDIRECT(QG$203&amp;ROW())*QG$205</f>
        <v>1.4996</v>
      </c>
      <c r="QI80" s="606" t="s">
        <v>4690</v>
      </c>
      <c r="QJ80" s="700" t="str">
        <f t="shared" ca="1" si="154"/>
        <v>A</v>
      </c>
      <c r="QK80" s="701">
        <f t="shared" ca="1" si="170"/>
        <v>0.75178094071599966</v>
      </c>
      <c r="QL80" s="705">
        <f t="shared" ca="1" si="155"/>
        <v>0.78764021635732095</v>
      </c>
      <c r="QM80" s="696">
        <f t="shared" ca="1" si="156"/>
        <v>0.59378245288912834</v>
      </c>
      <c r="QN80" s="696">
        <f t="shared" ca="1" si="157"/>
        <v>0.7725630195090214</v>
      </c>
      <c r="QO80" s="697">
        <f t="shared" ca="1" si="158"/>
        <v>0.85313807410852782</v>
      </c>
      <c r="QP80" s="696" cm="1">
        <f t="array" aca="1" ref="QP80" ca="1">INDIRECT(QP$203&amp;ROW())*QP$205</f>
        <v>0</v>
      </c>
      <c r="QQ80" s="696" cm="1">
        <f t="array" aca="1" ref="QQ80" ca="1">INDIRECT(QQ$203&amp;ROW())*QQ$205</f>
        <v>0</v>
      </c>
      <c r="QR80" s="696" cm="1">
        <f t="array" aca="1" ref="QR80" ca="1">INDIRECT(QR$203&amp;ROW())*QR$205</f>
        <v>0</v>
      </c>
      <c r="QS80" s="696" cm="1">
        <f t="array" aca="1" ref="QS80" ca="1">INDIRECT(QS$203&amp;ROW())*QS$205</f>
        <v>0.22471360933801068</v>
      </c>
      <c r="QT80" s="696" cm="1">
        <f t="array" aca="1" ref="QT80" ca="1">INDIRECT(QT$203&amp;ROW())*QT$205</f>
        <v>0.26232814414996541</v>
      </c>
      <c r="QU80" s="696" cm="1">
        <f t="array" aca="1" ref="QU80" ca="1">INDIRECT(QU$203&amp;ROW())*QU$205</f>
        <v>0.53329206883563263</v>
      </c>
      <c r="QV80" s="696" cm="1">
        <f t="array" aca="1" ref="QV80" ca="1">INDIRECT(QV$203&amp;ROW())*QV$205</f>
        <v>0.24117831443907087</v>
      </c>
      <c r="QW80" s="696" cm="1">
        <f t="array" aca="1" ref="QW80" ca="1">INDIRECT(QW$203&amp;ROW())*QW$205</f>
        <v>0.53099416374332975</v>
      </c>
      <c r="QX80" s="696" cm="1">
        <f t="array" aca="1" ref="QX80" ca="1">INDIRECT(QX$203&amp;ROW())*QX$205</f>
        <v>0.60640894423913805</v>
      </c>
      <c r="QY80" s="696" cm="1">
        <f t="array" aca="1" ref="QY80" ca="1">INDIRECT(QY$203&amp;ROW())*QY$205</f>
        <v>0.13540247513535897</v>
      </c>
      <c r="QZ80" s="696" cm="1">
        <f t="array" aca="1" ref="QZ80" ca="1">INDIRECT(QZ$203&amp;ROW())*QZ$205</f>
        <v>0.27613248380770827</v>
      </c>
      <c r="RA80" s="696" cm="1">
        <f t="array" aca="1" ref="RA80" ca="1">INDIRECT(RA$203&amp;ROW())*RA$205</f>
        <v>0</v>
      </c>
      <c r="RB80" s="696" cm="1">
        <f t="array" aca="1" ref="RB80" ca="1">INDIRECT(RB$203&amp;ROW())*RB$205</f>
        <v>0.11461142513892485</v>
      </c>
      <c r="RC80" s="696" cm="1">
        <f t="array" aca="1" ref="RC80" ca="1">IF(INDIRECT(RC$203&amp;ROW())="-",0,INDIRECT(RC$203&amp;ROW())*RC$205)</f>
        <v>4.7567793944959968E-2</v>
      </c>
      <c r="RD80" s="696" cm="1">
        <f t="array" aca="1" ref="RD80" ca="1">INDIRECT(RD$203&amp;ROW())*RD$205</f>
        <v>7.1442097940886296E-2</v>
      </c>
      <c r="RE80" s="696" cm="1">
        <f t="array" aca="1" ref="RE80" ca="1">IF(INDIRECT(RE$203&amp;ROW())="-",0,INDIRECT(RE$203&amp;ROW())*RE$205)</f>
        <v>4.3188440713074386E-2</v>
      </c>
      <c r="RF80" s="705" cm="1">
        <f t="array" aca="1" ref="RF80" ca="1">INDIRECT(RF$203&amp;ROW())*RF$205</f>
        <v>0.10613798880649605</v>
      </c>
      <c r="RG80" s="696" cm="1">
        <f t="array" aca="1" ref="RG80" ca="1">INDIRECT(RG$203&amp;ROW())*RG$205</f>
        <v>0.27650466908360405</v>
      </c>
      <c r="RH80" s="696" cm="1">
        <f t="array" aca="1" ref="RH80" ca="1">INDIRECT(RH$203&amp;ROW())*RH$205</f>
        <v>8.7581521170816884E-2</v>
      </c>
      <c r="RI80" s="696" cm="1">
        <f t="array" aca="1" ref="RI80" ca="1">INDIRECT(RI$203&amp;ROW())*RI$205</f>
        <v>0</v>
      </c>
      <c r="RJ80" s="696" cm="1">
        <f t="array" aca="1" ref="RJ80" ca="1">INDIRECT(RJ$203&amp;ROW())*RJ$205</f>
        <v>0.12226723336432462</v>
      </c>
      <c r="RK80" s="696" cm="1">
        <f t="array" aca="1" ref="RK80" ca="1">IF(INDIRECT(RK$203&amp;ROW())="-",0,INDIRECT(RK$203&amp;ROW())*RK$205)</f>
        <v>4.5316199152985459E-2</v>
      </c>
      <c r="RL80" s="696" cm="1">
        <f t="array" aca="1" ref="RL80" ca="1">INDIRECT(RL$203&amp;ROW())*RL$205</f>
        <v>0.11262003659234653</v>
      </c>
      <c r="RM80" s="696" cm="1">
        <f t="array" aca="1" ref="RM80" ca="1">INDIRECT(RM$203&amp;ROW())*RM$205</f>
        <v>2.9987460729532761E-2</v>
      </c>
      <c r="RN80" s="696" cm="1">
        <f t="array" aca="1" ref="RN80" ca="1">INDIRECT(RN$203&amp;ROW())*RN$205</f>
        <v>9.3820613050938681E-2</v>
      </c>
      <c r="RO80" s="696" cm="1">
        <f t="array" aca="1" ref="RO80" ca="1">IF($RN80=0,0,INDIRECT(RO$203&amp;ROW())*RO$205)</f>
        <v>0</v>
      </c>
      <c r="RP80" s="696" cm="1">
        <f t="array" aca="1" ref="RP80" ca="1">IF($RN80=0,0,INDIRECT(RP$203&amp;ROW())*RP$205)</f>
        <v>9.7715867439664539E-2</v>
      </c>
      <c r="RQ80" s="696" cm="1">
        <f t="array" aca="1" ref="RQ80" ca="1">IF($RN80=0,0,INDIRECT(RQ$203&amp;ROW())*RQ$205)</f>
        <v>0.10205798160914871</v>
      </c>
      <c r="RR80" s="696" cm="1">
        <f t="array" aca="1" ref="RR80" ca="1">IF($RN80=0,0,INDIRECT(RR$203&amp;ROW())*RR$205)</f>
        <v>0</v>
      </c>
      <c r="RS80" s="696" cm="1">
        <f t="array" aca="1" ref="RS80" ca="1">INDIRECT(RS$203&amp;ROW())*RS$205</f>
        <v>7.7466902221184339E-2</v>
      </c>
      <c r="RT80" s="696" cm="1">
        <f t="array" aca="1" ref="RT80" ca="1">IF($RS80=0,0,INDIRECT(RT$203&amp;ROW())*RT$205)</f>
        <v>8.1033461602244533E-2</v>
      </c>
      <c r="RU80" s="696" cm="1">
        <f t="array" aca="1" ref="RU80" ca="1">IF($RS80=0,0,INDIRECT(RU$203&amp;ROW())*RU$205)</f>
        <v>8.1972972149739559E-2</v>
      </c>
      <c r="RV80" s="696" cm="1">
        <f t="array" aca="1" ref="RV80" ca="1">INDIRECT(RV$203&amp;ROW())*RV$205</f>
        <v>0</v>
      </c>
      <c r="RW80" s="696" cm="1">
        <f t="array" aca="1" ref="RW80" ca="1">INDIRECT(RW$203&amp;ROW())*RW$205</f>
        <v>0</v>
      </c>
      <c r="RX80" s="696" cm="1">
        <f t="array" aca="1" ref="RX80" ca="1">INDIRECT(RX$203&amp;ROW())*RX$205</f>
        <v>0.19074035443114332</v>
      </c>
      <c r="RY80" s="696" cm="1">
        <f t="array" aca="1" ref="RY80" ca="1">INDIRECT(RY$203&amp;ROW())*RY$205</f>
        <v>8.4396695370290389E-2</v>
      </c>
      <c r="RZ80" s="696" cm="1">
        <f t="array" aca="1" ref="RZ80" ca="1">INDIRECT(RZ$203&amp;ROW())*RZ$205</f>
        <v>3.6812489486199085E-2</v>
      </c>
      <c r="SA80" s="696" cm="1">
        <f t="array" aca="1" ref="SA80" ca="1">INDIRECT(SA$203&amp;ROW())*SA$205</f>
        <v>0.20458618579029147</v>
      </c>
      <c r="SB80" s="696" cm="1">
        <f t="array" aca="1" ref="SB80" ca="1">INDIRECT(SB$203&amp;ROW())*SB$205</f>
        <v>0</v>
      </c>
      <c r="SC80" s="696" cm="1">
        <f t="array" aca="1" ref="SC80" ca="1">INDIRECT(SC$203&amp;ROW())*SC$205</f>
        <v>0</v>
      </c>
      <c r="SD80" s="696" cm="1">
        <f t="array" aca="1" ref="SD80" ca="1">INDIRECT(SD$203&amp;ROW())*SD$205</f>
        <v>0.3072993885784252</v>
      </c>
      <c r="SE80" s="696" cm="1">
        <f t="array" aca="1" ref="SE80" ca="1">INDIRECT(SE$203&amp;ROW())*SE$205</f>
        <v>0.2585618210787391</v>
      </c>
      <c r="SF80" s="696" cm="1">
        <f t="array" aca="1" ref="SF80" ca="1">INDIRECT(SF$203&amp;ROW())*SF$205</f>
        <v>6.6118883241114992E-2</v>
      </c>
      <c r="SG80" s="696" cm="1">
        <f t="array" aca="1" ref="SG80" ca="1">INDIRECT(SG$203&amp;ROW())*SG$205</f>
        <v>7.4767843909269882E-2</v>
      </c>
      <c r="SH80" s="696" cm="1">
        <f t="array" aca="1" ref="SH80" ca="1">IF(INDIRECT(SH$203&amp;ROW())="-",0,INDIRECT(SH$203&amp;ROW())*SH$205)</f>
        <v>5.776689832643022E-2</v>
      </c>
      <c r="SI80" s="696" cm="1">
        <f t="array" aca="1" ref="SI80" ca="1">INDIRECT(SI$203&amp;ROW())*SI$205</f>
        <v>0.24423887568083891</v>
      </c>
      <c r="SJ80" s="696" cm="1">
        <f t="array" aca="1" ref="SJ80" ca="1">INDIRECT(SJ$203&amp;ROW())*SJ$205</f>
        <v>0.10961749760323641</v>
      </c>
      <c r="SK80" s="696" cm="1">
        <f t="array" aca="1" ref="SK80" ca="1">INDIRECT(SK$203&amp;ROW())*SK$205</f>
        <v>0.21261490593800375</v>
      </c>
      <c r="SN80" s="606" t="s">
        <v>4690</v>
      </c>
      <c r="SO80" s="707" cm="1">
        <f t="array" aca="1" ref="SO80" ca="1">INDIRECT(SO$203&amp;ROW())*SO$205</f>
        <v>0</v>
      </c>
      <c r="SP80" s="707" cm="1">
        <f t="array" aca="1" ref="SP80" ca="1">INDIRECT(SP$203&amp;ROW())*SP$205</f>
        <v>0</v>
      </c>
      <c r="SQ80" s="707" cm="1">
        <f t="array" aca="1" ref="SQ80" ca="1">INDIRECT(SQ$203&amp;ROW())*SQ$205</f>
        <v>0</v>
      </c>
      <c r="SR80" s="707" cm="1">
        <f t="array" aca="1" ref="SR80" ca="1">INDIRECT(SR$203&amp;ROW())*SR$205</f>
        <v>3</v>
      </c>
      <c r="SS80" s="707" cm="1">
        <f t="array" aca="1" ref="SS80" ca="1">INDIRECT(SS$203&amp;ROW())*SS$205</f>
        <v>3</v>
      </c>
      <c r="ST80" s="707" cm="1">
        <f t="array" aca="1" ref="ST80" ca="1">INDIRECT(ST$203&amp;ROW())*ST$205</f>
        <v>3</v>
      </c>
      <c r="SU80" s="707" cm="1">
        <f t="array" aca="1" ref="SU80" ca="1">INDIRECT(SU$203&amp;ROW())*SU$205</f>
        <v>3</v>
      </c>
      <c r="SV80" s="707" cm="1">
        <f t="array" aca="1" ref="SV80" ca="1">INDIRECT(SV$203&amp;ROW())*SV$205</f>
        <v>3</v>
      </c>
      <c r="SW80" s="707" cm="1">
        <f t="array" aca="1" ref="SW80" ca="1">INDIRECT(SW$203&amp;ROW())*SW$205</f>
        <v>3</v>
      </c>
      <c r="SX80" s="707" cm="1">
        <f t="array" aca="1" ref="SX80" ca="1">INDIRECT(SX$203&amp;ROW())*SX$205</f>
        <v>3</v>
      </c>
      <c r="SY80" s="707" cm="1">
        <f t="array" aca="1" ref="SY80" ca="1">INDIRECT(SY$203&amp;ROW())*SY$205</f>
        <v>3</v>
      </c>
      <c r="SZ80" s="707" cm="1">
        <f t="array" aca="1" ref="SZ80" ca="1">INDIRECT(SZ$203&amp;ROW())*SZ$205</f>
        <v>0</v>
      </c>
      <c r="TA80" s="707" cm="1">
        <f t="array" aca="1" ref="TA80" ca="1">INDIRECT(TA$203&amp;ROW())*TA$205</f>
        <v>2</v>
      </c>
      <c r="TB80" s="696" cm="1">
        <f t="array" aca="1" ref="TB80" ca="1">IF(INDIRECT(TB$203&amp;ROW())="-",0,INDIRECT(TB$203&amp;ROW())*TB$205)</f>
        <v>0.56689999999999996</v>
      </c>
      <c r="TC80" s="707" cm="1">
        <f t="array" aca="1" ref="TC80" ca="1">INDIRECT(TC$203&amp;ROW())*TC$205</f>
        <v>2</v>
      </c>
      <c r="TD80" s="696" cm="1">
        <f t="array" aca="1" ref="TD80" ca="1">IF(INDIRECT(TD$203&amp;ROW())="-",0,INDIRECT(TD$203&amp;ROW())*TD$205)</f>
        <v>0.68240000000000001</v>
      </c>
      <c r="TE80" s="732" cm="1">
        <f t="array" aca="1" ref="TE80" ca="1">INDIRECT(TE$203&amp;ROW())*TE$205</f>
        <v>2</v>
      </c>
      <c r="TF80" s="707" cm="1">
        <f t="array" aca="1" ref="TF80" ca="1">INDIRECT(TF$203&amp;ROW())*TF$205</f>
        <v>2</v>
      </c>
      <c r="TG80" s="707" cm="1">
        <f t="array" aca="1" ref="TG80" ca="1">INDIRECT(TG$203&amp;ROW())*TG$205</f>
        <v>3</v>
      </c>
      <c r="TH80" s="707" cm="1">
        <f t="array" aca="1" ref="TH80" ca="1">INDIRECT(TH$203&amp;ROW())*TH$205</f>
        <v>0</v>
      </c>
      <c r="TI80" s="707" cm="1">
        <f t="array" aca="1" ref="TI80" ca="1">INDIRECT(TI$203&amp;ROW())*TI$205</f>
        <v>2</v>
      </c>
      <c r="TJ80" s="696" cm="1">
        <f t="array" aca="1" ref="TJ80" ca="1">IF(INDIRECT(TJ$203&amp;ROW())="-",0,INDIRECT(TJ$203&amp;ROW())*TJ$205)</f>
        <v>0.75</v>
      </c>
      <c r="TK80" s="707" cm="1">
        <f t="array" aca="1" ref="TK80" ca="1">INDIRECT(TK$203&amp;ROW())*TK$205</f>
        <v>1</v>
      </c>
      <c r="TL80" s="707" cm="1">
        <f t="array" aca="1" ref="TL80" ca="1">INDIRECT(TL$203&amp;ROW())*TL$205</f>
        <v>2</v>
      </c>
      <c r="TM80" s="707" cm="1">
        <f t="array" aca="1" ref="TM80" ca="1">INDIRECT(TM$203&amp;ROW())*TM$205</f>
        <v>1</v>
      </c>
      <c r="TN80" s="707" cm="1">
        <f t="array" aca="1" ref="TN80" ca="1">IF($TM80=0,0,INDIRECT(TN$203&amp;ROW())*TN$205)</f>
        <v>0</v>
      </c>
      <c r="TO80" s="707" cm="1">
        <f t="array" aca="1" ref="TO80" ca="1">IF($TM80=0,0,INDIRECT(TO$203&amp;ROW())*TO$205)</f>
        <v>1</v>
      </c>
      <c r="TP80" s="707" cm="1">
        <f t="array" aca="1" ref="TP80" ca="1">IF($TM80=0,0,INDIRECT(TP$203&amp;ROW())*TP$205)</f>
        <v>1</v>
      </c>
      <c r="TQ80" s="707" cm="1">
        <f t="array" aca="1" ref="TQ80" ca="1">IF($TM80=0,0,INDIRECT(TQ$203&amp;ROW())*TQ$205)</f>
        <v>0</v>
      </c>
      <c r="TR80" s="707" cm="1">
        <f t="array" aca="1" ref="TR80" ca="1">INDIRECT(TR$203&amp;ROW())*TR$205</f>
        <v>1</v>
      </c>
      <c r="TS80" s="707" cm="1">
        <f t="array" aca="1" ref="TS80" ca="1">IF($TR80=0,0,INDIRECT(TS$203&amp;ROW())*TS$205)</f>
        <v>1</v>
      </c>
      <c r="TT80" s="707" cm="1">
        <f t="array" aca="1" ref="TT80" ca="1">IF($TR80=0,0,INDIRECT(TT$203&amp;ROW())*TT$205)</f>
        <v>1</v>
      </c>
      <c r="TU80" s="707" cm="1">
        <f t="array" aca="1" ref="TU80" ca="1">INDIRECT(TU$203&amp;ROW())*TU$205</f>
        <v>0</v>
      </c>
      <c r="TV80" s="707" cm="1">
        <f t="array" aca="1" ref="TV80" ca="1">INDIRECT(TV$203&amp;ROW())*TV$205</f>
        <v>0</v>
      </c>
      <c r="TW80" s="707" cm="1">
        <f t="array" aca="1" ref="TW80" ca="1">INDIRECT(TW$203&amp;ROW())*TW$205</f>
        <v>2</v>
      </c>
      <c r="TX80" s="707" cm="1">
        <f t="array" aca="1" ref="TX80" ca="1">INDIRECT(TX$203&amp;ROW())*TX$205</f>
        <v>3</v>
      </c>
      <c r="TY80" s="707" cm="1">
        <f t="array" aca="1" ref="TY80" ca="1">INDIRECT(TY$203&amp;ROW())*TY$205</f>
        <v>1</v>
      </c>
      <c r="TZ80" s="707" cm="1">
        <f t="array" aca="1" ref="TZ80" ca="1">INDIRECT(TZ$203&amp;ROW())*TZ$205</f>
        <v>2</v>
      </c>
      <c r="UA80" s="707" cm="1">
        <f t="array" aca="1" ref="UA80" ca="1">INDIRECT(UA$203&amp;ROW())*UA$205</f>
        <v>0</v>
      </c>
      <c r="UB80" s="707" cm="1">
        <f t="array" aca="1" ref="UB80" ca="1">INDIRECT(UB$203&amp;ROW())*UB$205</f>
        <v>0</v>
      </c>
      <c r="UC80" s="707" cm="1">
        <f t="array" aca="1" ref="UC80" ca="1">INDIRECT(UC$203&amp;ROW())*UC$205</f>
        <v>1</v>
      </c>
      <c r="UD80" s="707" cm="1">
        <f t="array" aca="1" ref="UD80" ca="1">INDIRECT(UD$203&amp;ROW())*UD$205</f>
        <v>1</v>
      </c>
      <c r="UE80" s="707" cm="1">
        <f t="array" aca="1" ref="UE80" ca="1">INDIRECT(UE$203&amp;ROW())*UE$205</f>
        <v>1</v>
      </c>
      <c r="UF80" s="707" cm="1">
        <f t="array" aca="1" ref="UF80" ca="1">INDIRECT(UF$203&amp;ROW())*UF$205</f>
        <v>2</v>
      </c>
      <c r="UG80" s="696" cm="1">
        <f t="array" aca="1" ref="UG80" ca="1">IF(INDIRECT(UG$203&amp;ROW())="-",0,INDIRECT(UG$203&amp;ROW())*UG$205)</f>
        <v>0.73419999999999996</v>
      </c>
      <c r="UH80" s="707" cm="1">
        <f t="array" aca="1" ref="UH80" ca="1">INDIRECT(UH$203&amp;ROW())*UH$205</f>
        <v>2</v>
      </c>
      <c r="UI80" s="707" cm="1">
        <f t="array" aca="1" ref="UI80" ca="1">INDIRECT(UI$203&amp;ROW())*UI$205</f>
        <v>1</v>
      </c>
      <c r="UJ80" s="707" cm="1">
        <f t="array" aca="1" ref="UJ80" ca="1">INDIRECT(UJ$203&amp;ROW())*UJ$205</f>
        <v>2</v>
      </c>
      <c r="UM80" s="606" t="s">
        <v>4690</v>
      </c>
      <c r="UN80" s="616">
        <f t="shared" ca="1" si="185"/>
        <v>-0.97111609266078391</v>
      </c>
      <c r="UO80" s="616">
        <f t="shared" ca="1" si="185"/>
        <v>-0.6225347970107441</v>
      </c>
      <c r="UP80" s="616">
        <f t="shared" ca="1" si="185"/>
        <v>-0.88618201963763954</v>
      </c>
      <c r="UQ80" s="616">
        <f t="shared" ca="1" si="185"/>
        <v>0.29355872991449461</v>
      </c>
      <c r="UR80" s="616">
        <f t="shared" ca="1" si="185"/>
        <v>1.0502465449096676</v>
      </c>
      <c r="US80" s="616">
        <f t="shared" ca="1" si="185"/>
        <v>0.41305213694811815</v>
      </c>
      <c r="UT80" s="616">
        <f t="shared" ca="1" si="185"/>
        <v>0.30690415393182785</v>
      </c>
      <c r="UU80" s="616">
        <f t="shared" ca="1" si="185"/>
        <v>0.53359975015917405</v>
      </c>
      <c r="UV80" s="616">
        <f t="shared" ca="1" si="185"/>
        <v>0.44410973870643028</v>
      </c>
      <c r="UW80" s="616">
        <f t="shared" ca="1" si="185"/>
        <v>0.6421874155054268</v>
      </c>
      <c r="UX80" s="616">
        <f t="shared" ca="1" si="185"/>
        <v>0.28247365722383649</v>
      </c>
      <c r="UY80" s="616">
        <f t="shared" ca="1" si="185"/>
        <v>-0.67270887390575207</v>
      </c>
      <c r="UZ80" s="616">
        <f t="shared" ca="1" si="185"/>
        <v>1.1960042318268584</v>
      </c>
      <c r="VA80" s="616">
        <f t="shared" ca="1" si="185"/>
        <v>7.9219058592417735E-2</v>
      </c>
      <c r="VB80" s="616">
        <f t="shared" ca="1" si="185"/>
        <v>1.528010083348541</v>
      </c>
      <c r="VC80" s="616">
        <f t="shared" ca="1" si="185"/>
        <v>0.48199986435322617</v>
      </c>
      <c r="VD80" s="616">
        <f t="shared" ca="1" si="171"/>
        <v>0.85304819841956248</v>
      </c>
      <c r="VE80" s="616">
        <f t="shared" ca="1" si="171"/>
        <v>3.9909080070471406E-2</v>
      </c>
      <c r="VF80" s="616">
        <f t="shared" ca="1" si="171"/>
        <v>0.95807256683723563</v>
      </c>
      <c r="VG80" s="616">
        <f t="shared" ca="1" si="171"/>
        <v>-0.89462372206681784</v>
      </c>
      <c r="VH80" s="616">
        <f t="shared" ca="1" si="171"/>
        <v>-0.12784420028857393</v>
      </c>
      <c r="VI80" s="616">
        <f t="shared" ca="1" si="171"/>
        <v>0.70216690479100441</v>
      </c>
      <c r="VJ80" s="616">
        <f t="shared" ca="1" si="171"/>
        <v>1.1038721171937993</v>
      </c>
      <c r="VK80" s="616">
        <f t="shared" ca="1" si="171"/>
        <v>0.83678976492872159</v>
      </c>
      <c r="VL80" s="616">
        <f t="shared" ca="1" si="171"/>
        <v>1.1863766389476611</v>
      </c>
      <c r="VM80" s="616">
        <f t="shared" ca="1" si="171"/>
        <v>-0.57201237404204519</v>
      </c>
      <c r="VN80" s="616">
        <f t="shared" ca="1" si="171"/>
        <v>1.5883663456229635</v>
      </c>
      <c r="VO80" s="616">
        <f t="shared" ca="1" si="171"/>
        <v>2.3604485107108717</v>
      </c>
      <c r="VP80" s="616">
        <f t="shared" ca="1" si="171"/>
        <v>-0.46221149066820022</v>
      </c>
      <c r="VQ80" s="616">
        <f t="shared" ca="1" si="171"/>
        <v>1.2773868528042598</v>
      </c>
      <c r="VR80" s="616">
        <f t="shared" ca="1" si="110"/>
        <v>1.5497103694524457</v>
      </c>
      <c r="VS80" s="616">
        <f t="shared" ca="1" si="110"/>
        <v>2.4577967350382721</v>
      </c>
      <c r="VT80" s="616">
        <f t="shared" ca="1" si="110"/>
        <v>-0.3878135405833677</v>
      </c>
      <c r="VU80" s="616">
        <f t="shared" ca="1" si="190"/>
        <v>-0.82130507758946303</v>
      </c>
      <c r="VV80" s="616">
        <f t="shared" ca="1" si="190"/>
        <v>1.6727825257285902</v>
      </c>
      <c r="VW80" s="616">
        <f t="shared" ca="1" si="190"/>
        <v>0.66845613582062358</v>
      </c>
      <c r="VX80" s="616">
        <f t="shared" ca="1" si="190"/>
        <v>0.76953548521680748</v>
      </c>
      <c r="VY80" s="616">
        <f t="shared" ca="1" si="190"/>
        <v>0.70583605694264007</v>
      </c>
      <c r="VZ80" s="616">
        <f t="shared" ca="1" si="190"/>
        <v>-1.5555141459162816</v>
      </c>
      <c r="WA80" s="616">
        <f t="shared" ca="1" si="190"/>
        <v>-1.1483025824394326</v>
      </c>
      <c r="WB80" s="616">
        <f t="shared" ca="1" si="190"/>
        <v>0.33435322352896929</v>
      </c>
      <c r="WC80" s="616">
        <f t="shared" ca="1" si="190"/>
        <v>0.47817673461028487</v>
      </c>
      <c r="WD80" s="616">
        <f t="shared" ca="1" si="104"/>
        <v>-0.51586207793649097</v>
      </c>
      <c r="WE80" s="616">
        <f t="shared" ca="1" si="104"/>
        <v>0.67426644196529939</v>
      </c>
      <c r="WF80" s="616">
        <f t="shared" ca="1" si="104"/>
        <v>0.23764546568275227</v>
      </c>
      <c r="WG80" s="616">
        <f t="shared" ca="1" si="104"/>
        <v>1.1042161560551988</v>
      </c>
      <c r="WH80" s="616">
        <f t="shared" ca="1" si="104"/>
        <v>0.91987607881584121</v>
      </c>
      <c r="WI80" s="627">
        <f t="shared" ca="1" si="76"/>
        <v>1.0659329460226332</v>
      </c>
      <c r="WL80" s="606" t="s">
        <v>4690</v>
      </c>
      <c r="WM80" s="700" t="str">
        <f t="shared" ca="1" si="172"/>
        <v>B</v>
      </c>
      <c r="WN80" s="479">
        <f t="shared" ca="1" si="173"/>
        <v>0.70065179507733932</v>
      </c>
      <c r="WO80" s="495">
        <f t="shared" ca="1" si="159"/>
        <v>0.6934794937481189</v>
      </c>
      <c r="WP80" s="458">
        <f t="shared" ca="1" si="159"/>
        <v>0.69110416885622061</v>
      </c>
      <c r="WQ80" s="458">
        <f t="shared" ca="1" si="159"/>
        <v>0.74920362159900433</v>
      </c>
      <c r="WR80" s="459">
        <f t="shared" ca="1" si="159"/>
        <v>0.66881989610601345</v>
      </c>
      <c r="WS80" s="495">
        <f t="shared" ca="1" si="174"/>
        <v>0.22367928395843079</v>
      </c>
      <c r="WT80" s="458">
        <f t="shared" ca="1" si="175"/>
        <v>0.26123817545500777</v>
      </c>
      <c r="WU80" s="458">
        <f t="shared" ca="1" si="176"/>
        <v>1.0013221108606007</v>
      </c>
      <c r="WV80" s="459">
        <f t="shared" ca="1" si="177"/>
        <v>0.3073129428230178</v>
      </c>
      <c r="WW80" s="484">
        <f t="shared" ca="1" si="186"/>
        <v>-0.7262006140917342</v>
      </c>
      <c r="WX80" s="484">
        <f t="shared" ca="1" si="186"/>
        <v>-0.37545073607717977</v>
      </c>
      <c r="WY80" s="484">
        <f t="shared" ca="1" si="186"/>
        <v>-0.64522912849816527</v>
      </c>
      <c r="WZ80" s="484">
        <f t="shared" ca="1" si="186"/>
        <v>0.10559307515024371</v>
      </c>
      <c r="XA80" s="484">
        <f t="shared" ca="1" si="186"/>
        <v>0.5542151017488316</v>
      </c>
      <c r="XB80" s="484">
        <f t="shared" ca="1" si="186"/>
        <v>0.21821544394969081</v>
      </c>
      <c r="XC80" s="484">
        <f t="shared" ca="1" si="186"/>
        <v>0.14467461816346364</v>
      </c>
      <c r="XD80" s="484">
        <f t="shared" ca="1" si="186"/>
        <v>0.27368331185664035</v>
      </c>
      <c r="XE80" s="484">
        <f t="shared" ca="1" si="186"/>
        <v>0.21801347073098662</v>
      </c>
      <c r="XF80" s="484">
        <f t="shared" ca="1" si="186"/>
        <v>0.41324760187774212</v>
      </c>
      <c r="XG80" s="484">
        <f t="shared" ca="1" si="186"/>
        <v>0.1145148206385433</v>
      </c>
      <c r="XH80" s="484">
        <f t="shared" ca="1" si="186"/>
        <v>-0.33958343954762366</v>
      </c>
      <c r="XI80" s="484">
        <f t="shared" ca="1" si="186"/>
        <v>0.83588735762379129</v>
      </c>
      <c r="XJ80" s="484">
        <f t="shared" ca="1" si="186"/>
        <v>5.6221765883038864E-2</v>
      </c>
      <c r="XK80" s="484">
        <f t="shared" ca="1" si="186"/>
        <v>1.0853455622024688</v>
      </c>
      <c r="XL80" s="484">
        <f t="shared" ca="1" si="186"/>
        <v>0.42579868016963995</v>
      </c>
      <c r="XM80" s="484">
        <f t="shared" ca="1" si="178"/>
        <v>0.64336895124803395</v>
      </c>
      <c r="XN80" s="484">
        <f t="shared" ca="1" si="178"/>
        <v>2.7828601533139714E-2</v>
      </c>
      <c r="XO80" s="484">
        <f t="shared" ca="1" si="178"/>
        <v>0.70341687857189839</v>
      </c>
      <c r="XP80" s="484">
        <f t="shared" ca="1" si="188"/>
        <v>-0.57255918212276347</v>
      </c>
      <c r="XQ80" s="484">
        <f t="shared" ca="1" si="188"/>
        <v>-8.50675308720171E-2</v>
      </c>
      <c r="XR80" s="484">
        <f t="shared" ca="1" si="188"/>
        <v>0.6143960416921288</v>
      </c>
      <c r="XS80" s="484">
        <f t="shared" ca="1" si="188"/>
        <v>0.68108909630857417</v>
      </c>
      <c r="XT80" s="484">
        <f t="shared" ca="1" si="188"/>
        <v>0.50818242424121263</v>
      </c>
      <c r="XU80" s="484">
        <f t="shared" ca="1" si="188"/>
        <v>0.90140897027243294</v>
      </c>
      <c r="XV80" s="484">
        <f t="shared" ca="1" si="188"/>
        <v>-0.30179372854458303</v>
      </c>
      <c r="XW80" s="484">
        <f t="shared" ca="1" si="188"/>
        <v>1.0251316394650607</v>
      </c>
      <c r="XX80" s="484">
        <f t="shared" ca="1" si="188"/>
        <v>1.1412768549287065</v>
      </c>
      <c r="XY80" s="484">
        <f t="shared" ca="1" si="188"/>
        <v>-0.24303080179333969</v>
      </c>
      <c r="XZ80" s="484">
        <f t="shared" ca="1" si="188"/>
        <v>0.93428074414103568</v>
      </c>
      <c r="YA80" s="484">
        <f t="shared" ca="1" si="111"/>
        <v>1.0567475009296226</v>
      </c>
      <c r="YB80" s="484">
        <f t="shared" ca="1" si="111"/>
        <v>1.291572184262612</v>
      </c>
      <c r="YC80" s="484">
        <f t="shared" ca="1" si="111"/>
        <v>-0.17304240180829866</v>
      </c>
      <c r="YD80" s="484">
        <f t="shared" ca="1" si="191"/>
        <v>-0.6068623218308542</v>
      </c>
      <c r="YE80" s="484">
        <f t="shared" ca="1" si="191"/>
        <v>1.2049052532823037</v>
      </c>
      <c r="YF80" s="484">
        <f t="shared" ca="1" si="191"/>
        <v>0.39432227452058582</v>
      </c>
      <c r="YG80" s="484">
        <f t="shared" ca="1" si="191"/>
        <v>0.53605841900202811</v>
      </c>
      <c r="YH80" s="484">
        <f t="shared" ca="1" si="191"/>
        <v>0.3761400347447329</v>
      </c>
      <c r="YI80" s="484">
        <f t="shared" ca="1" si="191"/>
        <v>-0.91106463526316606</v>
      </c>
      <c r="YJ80" s="484">
        <f t="shared" ca="1" si="191"/>
        <v>-0.6812879221613154</v>
      </c>
      <c r="YK80" s="484">
        <f t="shared" ca="1" si="191"/>
        <v>5.8277766861099353E-2</v>
      </c>
      <c r="YL80" s="484">
        <f t="shared" ca="1" si="191"/>
        <v>0.15139075417761619</v>
      </c>
      <c r="YM80" s="484">
        <f t="shared" ca="1" si="105"/>
        <v>-0.41181269681670074</v>
      </c>
      <c r="YN80" s="484">
        <f t="shared" ca="1" si="105"/>
        <v>0.48075197312125845</v>
      </c>
      <c r="YO80" s="484">
        <f t="shared" ca="1" si="105"/>
        <v>0.14593808047577816</v>
      </c>
      <c r="YP80" s="484">
        <f t="shared" ca="1" si="105"/>
        <v>0.58832636794620996</v>
      </c>
      <c r="YQ80" s="484">
        <f t="shared" ca="1" si="105"/>
        <v>0.66635823149419537</v>
      </c>
      <c r="YR80" s="484">
        <f t="shared" ca="1" si="79"/>
        <v>0.79923652292777037</v>
      </c>
      <c r="YU80" s="606" t="s">
        <v>4690</v>
      </c>
      <c r="YV80" s="700" t="str">
        <f t="shared" ca="1" si="160"/>
        <v>A</v>
      </c>
      <c r="YW80" s="479">
        <f t="shared" ca="1" si="179"/>
        <v>0.76281328924510228</v>
      </c>
      <c r="YX80" s="495">
        <f t="shared" ca="1" si="161"/>
        <v>0.80530657502731562</v>
      </c>
      <c r="YY80" s="458">
        <f t="shared" ca="1" si="161"/>
        <v>0.6148789002146644</v>
      </c>
      <c r="YZ80" s="458">
        <f t="shared" ca="1" si="161"/>
        <v>0.74970785930709649</v>
      </c>
      <c r="ZA80" s="459">
        <f t="shared" ca="1" si="161"/>
        <v>0.88135982243133248</v>
      </c>
      <c r="ZB80" s="495">
        <f t="shared" ca="1" si="180"/>
        <v>0.28572634164978411</v>
      </c>
      <c r="ZC80" s="458">
        <f t="shared" ca="1" si="181"/>
        <v>1.1265790026258342E-2</v>
      </c>
      <c r="ZD80" s="458">
        <f t="shared" ca="1" si="182"/>
        <v>1.1060603554228077</v>
      </c>
      <c r="ZE80" s="459">
        <f t="shared" ca="1" si="183"/>
        <v>0.54298422263780344</v>
      </c>
      <c r="ZF80" s="484">
        <f t="shared" ca="1" si="187"/>
        <v>-3.2485432480444082E-2</v>
      </c>
      <c r="ZG80" s="484">
        <f t="shared" ca="1" si="187"/>
        <v>-7.9385408814590788E-2</v>
      </c>
      <c r="ZH80" s="484">
        <f t="shared" ca="1" si="187"/>
        <v>-6.6861590023482048E-2</v>
      </c>
      <c r="ZI80" s="484">
        <f t="shared" ca="1" si="187"/>
        <v>2.1988880583922777E-2</v>
      </c>
      <c r="ZJ80" s="484">
        <f t="shared" ca="1" si="187"/>
        <v>9.1836409008688807E-2</v>
      </c>
      <c r="ZK80" s="484">
        <f t="shared" ca="1" si="187"/>
        <v>7.3425809550013654E-2</v>
      </c>
      <c r="ZL80" s="484">
        <f t="shared" ca="1" si="187"/>
        <v>2.4672875513209128E-2</v>
      </c>
      <c r="ZM80" s="484">
        <f t="shared" ca="1" si="187"/>
        <v>9.4446117703140112E-2</v>
      </c>
      <c r="ZN80" s="484">
        <f t="shared" ca="1" si="187"/>
        <v>8.9770705925095284E-2</v>
      </c>
      <c r="ZO80" s="484">
        <f t="shared" ca="1" si="187"/>
        <v>2.8984588520071332E-2</v>
      </c>
      <c r="ZP80" s="484">
        <f t="shared" ca="1" si="187"/>
        <v>2.6000050859821721E-2</v>
      </c>
      <c r="ZQ80" s="484">
        <f t="shared" ca="1" si="187"/>
        <v>-1.1497069191506403E-2</v>
      </c>
      <c r="ZR80" s="484">
        <f t="shared" ca="1" si="187"/>
        <v>6.8537874740930649E-2</v>
      </c>
      <c r="ZS80" s="484">
        <f t="shared" ca="1" si="187"/>
        <v>6.6471615022717194E-3</v>
      </c>
      <c r="ZT80" s="484">
        <f t="shared" ca="1" si="187"/>
        <v>5.4582123014624152E-2</v>
      </c>
      <c r="ZU80" s="484">
        <f t="shared" ca="1" si="187"/>
        <v>3.0505308565839984E-2</v>
      </c>
      <c r="ZV80" s="484">
        <f t="shared" ca="1" si="184"/>
        <v>4.5270410067628573E-2</v>
      </c>
      <c r="ZW80" s="484">
        <f t="shared" ca="1" si="184"/>
        <v>5.5175234891583769E-3</v>
      </c>
      <c r="ZX80" s="484">
        <f t="shared" ca="1" si="184"/>
        <v>2.7969817598544739E-2</v>
      </c>
      <c r="ZY80" s="484">
        <f t="shared" ca="1" si="189"/>
        <v>-9.6348193705378546E-2</v>
      </c>
      <c r="ZZ80" s="484">
        <f t="shared" ca="1" si="189"/>
        <v>-7.8155783354792625E-3</v>
      </c>
      <c r="AAA80" s="484">
        <f t="shared" ca="1" si="189"/>
        <v>4.242604706152605E-2</v>
      </c>
      <c r="AAB80" s="484">
        <f t="shared" ca="1" si="189"/>
        <v>0.12431811823163672</v>
      </c>
      <c r="AAC80" s="484">
        <f t="shared" ca="1" si="189"/>
        <v>1.2546600107337495E-2</v>
      </c>
      <c r="AAD80" s="484">
        <f t="shared" ca="1" si="189"/>
        <v>0.1113065835753817</v>
      </c>
      <c r="AAE80" s="484">
        <f t="shared" ca="1" si="189"/>
        <v>-4.0219644611828483E-2</v>
      </c>
      <c r="AAF80" s="484">
        <f t="shared" ca="1" si="189"/>
        <v>0.15520859527451789</v>
      </c>
      <c r="AAG80" s="484">
        <f t="shared" ca="1" si="189"/>
        <v>0.24090261069547261</v>
      </c>
      <c r="AAH80" s="484">
        <f t="shared" ca="1" si="189"/>
        <v>-3.8008707897835295E-2</v>
      </c>
      <c r="AAI80" s="484">
        <f t="shared" ca="1" si="189"/>
        <v>9.8955202424813982E-2</v>
      </c>
      <c r="AAJ80" s="484">
        <f t="shared" ca="1" si="112"/>
        <v>0.12557839571762494</v>
      </c>
      <c r="AAK80" s="484">
        <f t="shared" ca="1" si="112"/>
        <v>0.20147290331101309</v>
      </c>
      <c r="AAL80" s="484">
        <f t="shared" ca="1" si="112"/>
        <v>-1.741238539122681E-2</v>
      </c>
      <c r="AAM80" s="484">
        <f t="shared" ca="1" si="192"/>
        <v>-2.189532836791554E-2</v>
      </c>
      <c r="AAN80" s="484">
        <f t="shared" ca="1" si="192"/>
        <v>0.1595335659218472</v>
      </c>
      <c r="AAO80" s="484">
        <f t="shared" ca="1" si="192"/>
        <v>1.8805162954418208E-2</v>
      </c>
      <c r="AAP80" s="484">
        <f t="shared" ca="1" si="192"/>
        <v>2.8328516958800835E-2</v>
      </c>
      <c r="AAQ80" s="484">
        <f t="shared" ca="1" si="192"/>
        <v>7.2202153341576855E-2</v>
      </c>
      <c r="AAR80" s="484">
        <f t="shared" ca="1" si="192"/>
        <v>-3.6651122693945694E-2</v>
      </c>
      <c r="AAS80" s="484">
        <f t="shared" ca="1" si="192"/>
        <v>-3.1171595822786675E-2</v>
      </c>
      <c r="AAT80" s="484">
        <f t="shared" ca="1" si="192"/>
        <v>0.1027465411596778</v>
      </c>
      <c r="AAU80" s="484">
        <f t="shared" ca="1" si="192"/>
        <v>0.12363824729832018</v>
      </c>
      <c r="AAV80" s="484">
        <f t="shared" ca="1" si="106"/>
        <v>-3.4108224499601811E-2</v>
      </c>
      <c r="AAW80" s="484">
        <f t="shared" ca="1" si="106"/>
        <v>2.5206724043060142E-2</v>
      </c>
      <c r="AAX80" s="484">
        <f t="shared" ca="1" si="106"/>
        <v>1.8697958940115382E-2</v>
      </c>
      <c r="AAY80" s="484">
        <f t="shared" ca="1" si="106"/>
        <v>0.13484625623176977</v>
      </c>
      <c r="AAZ80" s="484">
        <f t="shared" ca="1" si="106"/>
        <v>0.10083451386486998</v>
      </c>
      <c r="ABA80" s="484">
        <f t="shared" ca="1" si="82"/>
        <v>0.11331661652741069</v>
      </c>
    </row>
    <row r="81" spans="1:729" ht="15" customHeight="1" x14ac:dyDescent="0.35">
      <c r="A81" s="498">
        <v>79</v>
      </c>
      <c r="B81" s="628"/>
      <c r="C81" s="606" t="s">
        <v>4741</v>
      </c>
      <c r="D81" s="629">
        <v>364</v>
      </c>
      <c r="E81" s="810" t="s">
        <v>4742</v>
      </c>
      <c r="F81" s="631" t="s">
        <v>1240</v>
      </c>
      <c r="G81" s="632">
        <v>83992.952999999994</v>
      </c>
      <c r="H81" s="504">
        <v>437586.86752171302</v>
      </c>
      <c r="I81" s="505">
        <v>5420</v>
      </c>
      <c r="J81" s="633" t="s">
        <v>4743</v>
      </c>
      <c r="K81" s="507">
        <v>2</v>
      </c>
      <c r="L81" s="735" t="s">
        <v>4744</v>
      </c>
      <c r="M81" s="817">
        <v>89</v>
      </c>
      <c r="N81" s="818">
        <v>0.6593</v>
      </c>
      <c r="O81" s="819">
        <v>0.58819999999999995</v>
      </c>
      <c r="P81" s="820">
        <v>0.621</v>
      </c>
      <c r="Q81" s="821">
        <v>0.76859999999999995</v>
      </c>
      <c r="R81" s="818">
        <v>0.46429999999999999</v>
      </c>
      <c r="S81" s="822">
        <v>0.60829999999999995</v>
      </c>
      <c r="T81" s="822">
        <v>0.63190000000000002</v>
      </c>
      <c r="U81" s="822">
        <v>0.33333000000000002</v>
      </c>
      <c r="V81" s="822">
        <v>0.37009999999999998</v>
      </c>
      <c r="W81" s="515" t="s">
        <v>4745</v>
      </c>
      <c r="X81" s="516" t="s">
        <v>4746</v>
      </c>
      <c r="Y81" s="517">
        <v>2</v>
      </c>
      <c r="Z81" s="517">
        <v>3</v>
      </c>
      <c r="AA81" s="519" t="s">
        <v>4747</v>
      </c>
      <c r="AB81" s="520">
        <v>2018</v>
      </c>
      <c r="AC81" s="576">
        <v>0</v>
      </c>
      <c r="AD81" s="575" t="s">
        <v>1188</v>
      </c>
      <c r="AE81" s="817">
        <v>0</v>
      </c>
      <c r="AF81" s="634" t="s">
        <v>1188</v>
      </c>
      <c r="AG81" s="635" t="s">
        <v>1188</v>
      </c>
      <c r="AH81" s="636" t="s">
        <v>1188</v>
      </c>
      <c r="AI81" s="636" t="s">
        <v>1188</v>
      </c>
      <c r="AJ81" s="636" t="s">
        <v>1188</v>
      </c>
      <c r="AK81" s="637" t="s">
        <v>1188</v>
      </c>
      <c r="AL81" s="765" t="s">
        <v>1188</v>
      </c>
      <c r="AM81" s="639" t="s">
        <v>1188</v>
      </c>
      <c r="AN81" s="636" t="s">
        <v>1188</v>
      </c>
      <c r="AO81" s="636" t="s">
        <v>1188</v>
      </c>
      <c r="AP81" s="636" t="s">
        <v>1188</v>
      </c>
      <c r="AQ81" s="636" t="s">
        <v>1188</v>
      </c>
      <c r="AR81" s="636" t="s">
        <v>1188</v>
      </c>
      <c r="AS81" s="636" t="s">
        <v>1188</v>
      </c>
      <c r="AT81" s="636" t="s">
        <v>1188</v>
      </c>
      <c r="AU81" s="640" t="s">
        <v>1188</v>
      </c>
      <c r="AV81" s="842" t="s">
        <v>4748</v>
      </c>
      <c r="AW81" s="642" t="s">
        <v>4749</v>
      </c>
      <c r="AX81" s="843">
        <v>1</v>
      </c>
      <c r="AY81" s="897" t="s">
        <v>4750</v>
      </c>
      <c r="AZ81" s="800">
        <v>1</v>
      </c>
      <c r="BA81" s="847" t="s">
        <v>4751</v>
      </c>
      <c r="BB81" s="893" t="s">
        <v>4752</v>
      </c>
      <c r="BC81" s="894" t="s">
        <v>4753</v>
      </c>
      <c r="BD81" s="631" t="s">
        <v>1195</v>
      </c>
      <c r="BE81" s="893" t="s">
        <v>1317</v>
      </c>
      <c r="BF81" s="893">
        <v>3</v>
      </c>
      <c r="BG81" s="893">
        <v>2012</v>
      </c>
      <c r="BH81" s="893" t="s">
        <v>1195</v>
      </c>
      <c r="BI81" s="893">
        <v>1</v>
      </c>
      <c r="BJ81" s="534">
        <v>1</v>
      </c>
      <c r="BK81" s="502" t="s">
        <v>1262</v>
      </c>
      <c r="BL81" s="893" t="s">
        <v>1257</v>
      </c>
      <c r="BM81" s="859" t="s">
        <v>4748</v>
      </c>
      <c r="BN81" s="647">
        <v>1934</v>
      </c>
      <c r="BO81" s="798" t="s">
        <v>4754</v>
      </c>
      <c r="BP81" s="647">
        <v>2002</v>
      </c>
      <c r="BQ81" s="647">
        <v>3</v>
      </c>
      <c r="BR81" s="647">
        <v>2</v>
      </c>
      <c r="BS81" s="647" t="s">
        <v>1188</v>
      </c>
      <c r="BT81" s="647" t="s">
        <v>1188</v>
      </c>
      <c r="BU81" s="647" t="s">
        <v>1188</v>
      </c>
      <c r="BV81" s="648" t="s">
        <v>1188</v>
      </c>
      <c r="BW81" s="846" t="s">
        <v>4755</v>
      </c>
      <c r="BX81" s="650">
        <v>2001</v>
      </c>
      <c r="BY81" s="647" t="s">
        <v>1611</v>
      </c>
      <c r="BZ81" s="651" t="s">
        <v>1612</v>
      </c>
      <c r="CA81" s="647">
        <v>2</v>
      </c>
      <c r="CB81" s="647" t="s">
        <v>4756</v>
      </c>
      <c r="CC81" s="798" t="s">
        <v>4757</v>
      </c>
      <c r="CD81" s="652">
        <v>2013</v>
      </c>
      <c r="CE81" s="647">
        <v>3</v>
      </c>
      <c r="CF81" s="647">
        <v>2</v>
      </c>
      <c r="CG81" s="633" t="s">
        <v>4758</v>
      </c>
      <c r="CH81" s="647">
        <v>1957</v>
      </c>
      <c r="CI81" s="647">
        <v>1959</v>
      </c>
      <c r="CJ81" s="647">
        <v>3</v>
      </c>
      <c r="CK81" s="651" t="s">
        <v>1207</v>
      </c>
      <c r="CL81" s="651" t="s">
        <v>1208</v>
      </c>
      <c r="CM81" s="647">
        <v>2</v>
      </c>
      <c r="CN81" s="647" t="s">
        <v>1209</v>
      </c>
      <c r="CO81" s="798" t="s">
        <v>4759</v>
      </c>
      <c r="CP81" s="647">
        <v>1997</v>
      </c>
      <c r="CQ81" s="647">
        <v>3</v>
      </c>
      <c r="CR81" s="650">
        <v>2</v>
      </c>
      <c r="CS81" s="846" t="s">
        <v>1188</v>
      </c>
      <c r="CT81" s="647" t="s">
        <v>1188</v>
      </c>
      <c r="CU81" s="648">
        <v>0</v>
      </c>
      <c r="CV81" s="676" t="s">
        <v>1188</v>
      </c>
      <c r="CW81" s="647" t="s">
        <v>1188</v>
      </c>
      <c r="CX81" s="657">
        <v>0</v>
      </c>
      <c r="CY81" s="863" t="s">
        <v>4760</v>
      </c>
      <c r="CZ81" s="647">
        <v>2007</v>
      </c>
      <c r="DA81" s="657">
        <v>2</v>
      </c>
      <c r="DB81" s="723">
        <v>3934400</v>
      </c>
      <c r="DC81" s="753">
        <v>3</v>
      </c>
      <c r="DD81" s="659" t="s">
        <v>1493</v>
      </c>
      <c r="DE81" s="648">
        <v>2008</v>
      </c>
      <c r="DF81" s="854" t="s">
        <v>1188</v>
      </c>
      <c r="DG81" s="855" t="s">
        <v>1188</v>
      </c>
      <c r="DH81" s="852">
        <v>0</v>
      </c>
      <c r="DI81" s="856" t="s">
        <v>1188</v>
      </c>
      <c r="DJ81" s="662" t="s">
        <v>1188</v>
      </c>
      <c r="DK81" s="850" t="s">
        <v>1188</v>
      </c>
      <c r="DL81" s="850">
        <v>0</v>
      </c>
      <c r="DM81" s="851">
        <v>0</v>
      </c>
      <c r="DN81" s="854" t="s">
        <v>1188</v>
      </c>
      <c r="DO81" s="855" t="s">
        <v>1188</v>
      </c>
      <c r="DP81" s="852">
        <v>0</v>
      </c>
      <c r="DQ81" s="856" t="s">
        <v>1188</v>
      </c>
      <c r="DR81" s="730" t="s">
        <v>4761</v>
      </c>
      <c r="DS81" s="850" t="s">
        <v>1188</v>
      </c>
      <c r="DT81" s="850">
        <v>0</v>
      </c>
      <c r="DU81" s="851">
        <v>0</v>
      </c>
      <c r="DV81" s="651" t="s">
        <v>4762</v>
      </c>
      <c r="DW81" s="860" t="s">
        <v>4763</v>
      </c>
      <c r="DX81" s="507">
        <v>2010</v>
      </c>
      <c r="DY81" s="647">
        <v>2</v>
      </c>
      <c r="DZ81" s="650">
        <v>1</v>
      </c>
      <c r="EA81" s="807" t="s">
        <v>1188</v>
      </c>
      <c r="EB81" s="846" t="s">
        <v>4764</v>
      </c>
      <c r="EC81" s="647">
        <v>2</v>
      </c>
      <c r="ED81" s="668" t="s">
        <v>1274</v>
      </c>
      <c r="EE81" s="647">
        <v>1997</v>
      </c>
      <c r="EF81" s="647">
        <v>3</v>
      </c>
      <c r="EG81" s="650" t="s">
        <v>2813</v>
      </c>
      <c r="EH81" s="648" t="s">
        <v>1221</v>
      </c>
      <c r="EI81" s="551" t="s">
        <v>4748</v>
      </c>
      <c r="EJ81" s="651" t="s">
        <v>4749</v>
      </c>
      <c r="EK81" s="647" t="s">
        <v>1188</v>
      </c>
      <c r="EL81" s="647" t="s">
        <v>1188</v>
      </c>
      <c r="EM81" s="669" t="s">
        <v>1188</v>
      </c>
      <c r="EN81" s="647" t="s">
        <v>1188</v>
      </c>
      <c r="EO81" s="670" t="s">
        <v>1188</v>
      </c>
      <c r="EP81" s="556">
        <v>0</v>
      </c>
      <c r="EQ81" s="556" t="s">
        <v>1188</v>
      </c>
      <c r="ER81" s="651" t="s">
        <v>1188</v>
      </c>
      <c r="ES81" s="556" t="s">
        <v>1188</v>
      </c>
      <c r="ET81" s="556">
        <v>0</v>
      </c>
      <c r="EU81" s="671">
        <v>0</v>
      </c>
      <c r="EV81" s="672"/>
      <c r="EW81" s="673"/>
      <c r="EX81" s="674"/>
      <c r="EY81" s="631" t="s">
        <v>1343</v>
      </c>
      <c r="EZ81" s="631" t="s">
        <v>1188</v>
      </c>
      <c r="FA81" s="675">
        <v>33.5</v>
      </c>
      <c r="FB81" s="648">
        <v>0</v>
      </c>
      <c r="FC81" s="676"/>
      <c r="FD81" s="647"/>
      <c r="FE81" s="648"/>
      <c r="FF81" s="652" t="s">
        <v>1281</v>
      </c>
      <c r="FG81" s="563" t="s">
        <v>1282</v>
      </c>
      <c r="FH81" s="631" t="str">
        <f t="shared" si="119"/>
        <v>C</v>
      </c>
      <c r="FI81" s="677">
        <f t="shared" si="120"/>
        <v>1.2666666666666666</v>
      </c>
      <c r="FJ81" s="678">
        <f t="shared" si="121"/>
        <v>0.8</v>
      </c>
      <c r="FK81" s="679">
        <f t="shared" si="122"/>
        <v>1</v>
      </c>
      <c r="FL81" s="680">
        <f t="shared" si="123"/>
        <v>2</v>
      </c>
      <c r="FM81" s="681">
        <v>0</v>
      </c>
      <c r="FN81" s="574" t="s">
        <v>1188</v>
      </c>
      <c r="FO81" s="470" t="s">
        <v>1188</v>
      </c>
      <c r="FP81" s="470" t="s">
        <v>1188</v>
      </c>
      <c r="FQ81" s="430">
        <v>0</v>
      </c>
      <c r="FR81" s="682" t="s">
        <v>1188</v>
      </c>
      <c r="FS81" s="369">
        <v>0</v>
      </c>
      <c r="FT81" s="574" t="s">
        <v>1188</v>
      </c>
      <c r="FU81" s="575" t="s">
        <v>1188</v>
      </c>
      <c r="FV81" s="369">
        <v>0</v>
      </c>
      <c r="FW81" s="574" t="s">
        <v>1188</v>
      </c>
      <c r="FX81" s="575" t="s">
        <v>1188</v>
      </c>
      <c r="FY81" s="369">
        <v>2</v>
      </c>
      <c r="FZ81" s="574">
        <v>2004</v>
      </c>
      <c r="GA81" s="470" t="s">
        <v>4765</v>
      </c>
      <c r="GB81" s="521" t="s">
        <v>4766</v>
      </c>
      <c r="GC81" s="369">
        <v>2</v>
      </c>
      <c r="GD81" s="574">
        <v>2010</v>
      </c>
      <c r="GE81" s="470" t="s">
        <v>4767</v>
      </c>
      <c r="GF81" s="521" t="s">
        <v>4768</v>
      </c>
      <c r="GG81" s="734">
        <v>2</v>
      </c>
      <c r="GH81" s="574">
        <v>2010</v>
      </c>
      <c r="GI81" s="684" t="s">
        <v>4769</v>
      </c>
      <c r="GJ81" s="521" t="s">
        <v>4770</v>
      </c>
      <c r="GK81" s="369">
        <v>2</v>
      </c>
      <c r="GL81" s="430">
        <v>2012</v>
      </c>
      <c r="GM81" s="686" t="s">
        <v>4771</v>
      </c>
      <c r="GN81" s="572" t="s">
        <v>4772</v>
      </c>
      <c r="GO81" s="676">
        <v>0</v>
      </c>
      <c r="GP81" s="917" t="s">
        <v>1188</v>
      </c>
      <c r="GQ81" s="872" t="s">
        <v>1188</v>
      </c>
      <c r="GR81" s="872" t="s">
        <v>1188</v>
      </c>
      <c r="GS81" s="872" t="s">
        <v>1188</v>
      </c>
      <c r="GT81" s="873" t="s">
        <v>1188</v>
      </c>
      <c r="GU81" s="581">
        <v>0</v>
      </c>
      <c r="GV81" s="687" t="s">
        <v>1188</v>
      </c>
      <c r="GW81" s="872" t="s">
        <v>1188</v>
      </c>
      <c r="GX81" s="873" t="s">
        <v>1188</v>
      </c>
      <c r="GY81" s="874">
        <v>0</v>
      </c>
      <c r="GZ81" s="582" t="s">
        <v>1188</v>
      </c>
      <c r="HA81" s="583" t="s">
        <v>4773</v>
      </c>
      <c r="HB81" s="584">
        <v>3</v>
      </c>
      <c r="HC81" s="585">
        <v>0</v>
      </c>
      <c r="HD81" s="586" t="s">
        <v>1188</v>
      </c>
      <c r="HE81" s="690" t="s">
        <v>1188</v>
      </c>
      <c r="HF81" s="587" t="s">
        <v>1188</v>
      </c>
      <c r="HG81" s="587" t="s">
        <v>1188</v>
      </c>
      <c r="HH81" s="588">
        <v>0</v>
      </c>
      <c r="HI81" s="586" t="s">
        <v>1188</v>
      </c>
      <c r="HJ81" s="690" t="s">
        <v>1188</v>
      </c>
      <c r="HK81" s="691" t="s">
        <v>1188</v>
      </c>
      <c r="HL81" s="692">
        <v>2</v>
      </c>
      <c r="HM81" s="591" t="s">
        <v>4774</v>
      </c>
      <c r="HN81" s="592">
        <v>2009</v>
      </c>
      <c r="HO81" s="681">
        <v>1</v>
      </c>
      <c r="HP81" s="574">
        <v>1</v>
      </c>
      <c r="HQ81" s="472">
        <f t="shared" si="124"/>
        <v>2</v>
      </c>
      <c r="HR81" s="593">
        <v>0.5</v>
      </c>
      <c r="HS81" s="574">
        <v>1</v>
      </c>
      <c r="HT81" s="574">
        <v>0.25</v>
      </c>
      <c r="HU81" s="574">
        <v>0</v>
      </c>
      <c r="HV81" s="574">
        <v>0</v>
      </c>
      <c r="HW81" s="574">
        <v>1</v>
      </c>
      <c r="HX81" s="574">
        <v>1</v>
      </c>
      <c r="HY81" s="574">
        <v>0</v>
      </c>
      <c r="HZ81" s="574">
        <v>0</v>
      </c>
      <c r="IA81" s="574">
        <v>0.5</v>
      </c>
      <c r="IB81" s="574">
        <v>0.5</v>
      </c>
      <c r="IC81" s="574">
        <v>0.25</v>
      </c>
      <c r="ID81" s="681">
        <v>1</v>
      </c>
      <c r="IE81" s="369">
        <v>1</v>
      </c>
      <c r="IF81" s="574">
        <v>1</v>
      </c>
      <c r="IG81" s="472">
        <f t="shared" si="125"/>
        <v>2</v>
      </c>
      <c r="IH81" s="609">
        <v>0.42704802761161081</v>
      </c>
      <c r="II81" s="694">
        <v>0.28479058236094423</v>
      </c>
      <c r="IJ81" s="695">
        <v>0.34944348726194407</v>
      </c>
      <c r="IK81" s="696">
        <v>0.32303656740994496</v>
      </c>
      <c r="IL81" s="696">
        <v>0.17138100168519169</v>
      </c>
      <c r="IM81" s="697">
        <v>0.29530127308669629</v>
      </c>
      <c r="IN81" s="599">
        <v>1</v>
      </c>
      <c r="IO81" s="600">
        <v>6</v>
      </c>
      <c r="IP81" s="601">
        <v>6</v>
      </c>
      <c r="IQ81" s="600">
        <v>7</v>
      </c>
      <c r="IR81" s="587">
        <v>10</v>
      </c>
      <c r="IS81" s="601">
        <v>17</v>
      </c>
      <c r="IT81" s="599">
        <v>1</v>
      </c>
      <c r="IU81" s="600">
        <v>7</v>
      </c>
      <c r="IV81" s="587">
        <v>5</v>
      </c>
      <c r="IW81" s="601">
        <v>3</v>
      </c>
      <c r="IX81" s="602">
        <v>15</v>
      </c>
      <c r="IY81" s="681">
        <v>0</v>
      </c>
      <c r="IZ81" s="719" t="s">
        <v>1188</v>
      </c>
      <c r="JA81" s="681">
        <v>2</v>
      </c>
      <c r="JB81" s="699" t="s">
        <v>4775</v>
      </c>
      <c r="JC81" s="763">
        <v>0</v>
      </c>
      <c r="JD81" s="683" t="s">
        <v>1188</v>
      </c>
      <c r="JE81" s="684" t="s">
        <v>1188</v>
      </c>
      <c r="JF81" s="471" t="s">
        <v>1188</v>
      </c>
      <c r="JG81" s="472" t="s">
        <v>1188</v>
      </c>
      <c r="JH81" s="763">
        <v>2</v>
      </c>
      <c r="JI81" s="683">
        <v>3</v>
      </c>
      <c r="JJ81" s="684" t="s">
        <v>4776</v>
      </c>
      <c r="JK81" s="471" t="s">
        <v>4777</v>
      </c>
      <c r="JL81" s="764">
        <v>2019</v>
      </c>
      <c r="JM81" s="734">
        <v>0</v>
      </c>
      <c r="JN81" s="683" t="s">
        <v>1188</v>
      </c>
      <c r="JO81" s="683" t="s">
        <v>1188</v>
      </c>
      <c r="JP81" s="684" t="s">
        <v>1188</v>
      </c>
      <c r="JQ81" s="684" t="s">
        <v>1188</v>
      </c>
      <c r="JR81" s="764" t="s">
        <v>1188</v>
      </c>
      <c r="JS81" s="734">
        <v>0</v>
      </c>
      <c r="JT81" s="683" t="s">
        <v>1188</v>
      </c>
      <c r="JU81" s="684" t="s">
        <v>1188</v>
      </c>
      <c r="JV81" s="684" t="s">
        <v>1188</v>
      </c>
      <c r="JW81" s="764" t="s">
        <v>1188</v>
      </c>
      <c r="JX81" s="606">
        <v>0</v>
      </c>
      <c r="JY81" s="607" t="s">
        <v>1188</v>
      </c>
      <c r="JZ81" s="606" t="s">
        <v>1188</v>
      </c>
      <c r="KA81" s="606">
        <f t="shared" si="126"/>
        <v>0</v>
      </c>
      <c r="KB81" s="606"/>
      <c r="KC81" s="606"/>
      <c r="KD81" s="606"/>
      <c r="KE81" s="606"/>
      <c r="KF81" s="606">
        <f t="shared" si="127"/>
        <v>0</v>
      </c>
      <c r="KG81" s="606"/>
      <c r="KH81" s="606"/>
      <c r="KI81" s="606"/>
      <c r="KJ81" s="606"/>
      <c r="KK81" s="606">
        <v>1</v>
      </c>
      <c r="KL81" s="606">
        <v>1</v>
      </c>
      <c r="KM81" s="608">
        <f t="shared" si="128"/>
        <v>0.38929951190948486</v>
      </c>
      <c r="KN81" s="609">
        <v>-0.55350244045257568</v>
      </c>
      <c r="KO81" s="609">
        <v>32.211540222167969</v>
      </c>
      <c r="KP81" s="610">
        <v>8</v>
      </c>
      <c r="KQ81" s="608">
        <f t="shared" si="129"/>
        <v>0.29040789604187012</v>
      </c>
      <c r="KR81" s="609">
        <v>-1.0479605197906494</v>
      </c>
      <c r="KS81" s="609">
        <v>14.90384578704834</v>
      </c>
      <c r="KT81" s="610">
        <v>10</v>
      </c>
      <c r="KU81" s="610">
        <v>26</v>
      </c>
      <c r="KV81" s="563" t="s">
        <v>1237</v>
      </c>
      <c r="KW81" s="606" t="s">
        <v>4741</v>
      </c>
      <c r="KX81" s="700" t="str">
        <f t="shared" ca="1" si="130"/>
        <v>C</v>
      </c>
      <c r="KY81" s="701">
        <f t="shared" ca="1" si="131"/>
        <v>0.44623442249850759</v>
      </c>
      <c r="KZ81" s="702">
        <f t="shared" ca="1" si="193"/>
        <v>0.54971764705882353</v>
      </c>
      <c r="LA81" s="703">
        <f t="shared" ca="1" si="194"/>
        <v>0.54900952380952384</v>
      </c>
      <c r="LB81" s="703">
        <f t="shared" ca="1" si="195"/>
        <v>0.28274166666666667</v>
      </c>
      <c r="LC81" s="704">
        <f t="shared" ca="1" si="196"/>
        <v>0.40346885245901637</v>
      </c>
      <c r="LD81" s="696" cm="1">
        <f t="array" aca="1" ref="LD81" ca="1">INDIRECT(LD$203&amp;ROW())*LD$205</f>
        <v>8</v>
      </c>
      <c r="LE81" s="696" cm="1">
        <f t="array" aca="1" ref="LE81" ca="1">INDIRECT(LE$203&amp;ROW())*LE$205</f>
        <v>8</v>
      </c>
      <c r="LF81" s="696" cm="1">
        <f t="array" aca="1" ref="LF81" ca="1">INDIRECT(LF$203&amp;ROW())*LF$205</f>
        <v>8</v>
      </c>
      <c r="LG81" s="696" cm="1">
        <f t="array" aca="1" ref="LG81" ca="1">INDIRECT(LG$203&amp;ROW())*LG$205</f>
        <v>3</v>
      </c>
      <c r="LH81" s="696" cm="1">
        <f t="array" aca="1" ref="LH81" ca="1">INDIRECT(LH$203&amp;ROW())*LH$205</f>
        <v>3</v>
      </c>
      <c r="LI81" s="696" cm="1">
        <f t="array" aca="1" ref="LI81" ca="1">INDIRECT(LI$203&amp;ROW())*LI$205</f>
        <v>3</v>
      </c>
      <c r="LJ81" s="696" cm="1">
        <f t="array" aca="1" ref="LJ81" ca="1">INDIRECT(LJ$203&amp;ROW())*LJ$205</f>
        <v>3</v>
      </c>
      <c r="LK81" s="696" cm="1">
        <f t="array" aca="1" ref="LK81" ca="1">INDIRECT(LK$203&amp;ROW())*LK$205</f>
        <v>0</v>
      </c>
      <c r="LL81" s="696" cm="1">
        <f t="array" aca="1" ref="LL81" ca="1">INDIRECT(LL$203&amp;ROW())*LL$205</f>
        <v>0</v>
      </c>
      <c r="LM81" s="696" cm="1">
        <f t="array" aca="1" ref="LM81" ca="1">INDIRECT(LM$203&amp;ROW())*LM$205</f>
        <v>4</v>
      </c>
      <c r="LN81" s="696" cm="1">
        <f t="array" aca="1" ref="LN81" ca="1">INDIRECT(LN$203&amp;ROW())*LN$205</f>
        <v>3</v>
      </c>
      <c r="LO81" s="696" cm="1">
        <f t="array" aca="1" ref="LO81" ca="1">INDIRECT(LO$203&amp;ROW())*LO$205</f>
        <v>0</v>
      </c>
      <c r="LP81" s="696" cm="1">
        <f t="array" aca="1" ref="LP81" ca="1">INDIRECT(LP$203&amp;ROW())*LP$205</f>
        <v>0</v>
      </c>
      <c r="LQ81" s="696" cm="1">
        <f t="array" aca="1" ref="LQ81" ca="1">IF(INDIRECT(LQ$203&amp;ROW())="-",0,INDIRECT(LQ$203&amp;ROW())*LQ$205)</f>
        <v>3.726</v>
      </c>
      <c r="LR81" s="696" cm="1">
        <f t="array" aca="1" ref="LR81" ca="1">INDIRECT(LR$203&amp;ROW())*LR$205</f>
        <v>0</v>
      </c>
      <c r="LS81" s="696" cm="1">
        <f t="array" aca="1" ref="LS81" ca="1">IF(INDIRECT(LS$203&amp;ROW())="-",0,INDIRECT(LS$203&amp;ROW())*LS$205)</f>
        <v>3.5291999999999994</v>
      </c>
      <c r="LT81" s="696" cm="1">
        <f t="array" aca="1" ref="LT81" ca="1">INDIRECT(LT$203&amp;ROW())*LT$205</f>
        <v>4</v>
      </c>
      <c r="LU81" s="696" cm="1">
        <f t="array" aca="1" ref="LU81" ca="1">INDIRECT(LU$203&amp;ROW())*LU$205</f>
        <v>2</v>
      </c>
      <c r="LV81" s="696" cm="1">
        <f t="array" aca="1" ref="LV81" ca="1">INDIRECT(LV$203&amp;ROW())*LV$205</f>
        <v>0</v>
      </c>
      <c r="LW81" s="696" cm="1">
        <f t="array" aca="1" ref="LW81" ca="1">INDIRECT(LW$203&amp;ROW())*LW$205</f>
        <v>0</v>
      </c>
      <c r="LX81" s="696" cm="1">
        <f t="array" aca="1" ref="LX81" ca="1">INDIRECT(LX$203&amp;ROW())*LX$205</f>
        <v>2</v>
      </c>
      <c r="LY81" s="696" cm="1">
        <f t="array" aca="1" ref="LY81" ca="1">IF(INDIRECT(LY$203&amp;ROW())="-",0,INDIRECT(LY$203&amp;ROW())*LY$205)</f>
        <v>2.7858000000000001</v>
      </c>
      <c r="LZ81" s="696" cm="1">
        <f t="array" aca="1" ref="LZ81" ca="1">INDIRECT(LZ$203&amp;ROW())*LZ$205</f>
        <v>0</v>
      </c>
      <c r="MA81" s="696" cm="1">
        <f t="array" aca="1" ref="MA81" ca="1">INDIRECT(MA$203&amp;ROW())*MA$205</f>
        <v>4</v>
      </c>
      <c r="MB81" s="696" cm="1">
        <f t="array" aca="1" ref="MB81" ca="1">INDIRECT(MB$203&amp;ROW())*MB$205</f>
        <v>0</v>
      </c>
      <c r="MC81" s="696" cm="1">
        <f t="array" aca="1" ref="MC81" ca="1">IF($MB81=0,0,INDIRECT(MC$203&amp;ROW())*MC$205)</f>
        <v>0</v>
      </c>
      <c r="MD81" s="696" cm="1">
        <f t="array" aca="1" ref="MD81" ca="1">IF($MB81=0,0,INDIRECT(MD$203&amp;ROW())*MD$205)</f>
        <v>0</v>
      </c>
      <c r="ME81" s="696" cm="1">
        <f t="array" aca="1" ref="ME81" ca="1">IF($MB81=0,0,INDIRECT(ME$203&amp;ROW())*ME$205)</f>
        <v>0</v>
      </c>
      <c r="MF81" s="696" cm="1">
        <f t="array" aca="1" ref="MF81" ca="1">IF($MB81=0,0,INDIRECT(MF$203&amp;ROW())*MF$205)</f>
        <v>0</v>
      </c>
      <c r="MG81" s="696" cm="1">
        <f t="array" aca="1" ref="MG81" ca="1">INDIRECT(MG$203&amp;ROW())*MG$205</f>
        <v>0</v>
      </c>
      <c r="MH81" s="696" cm="1">
        <f t="array" aca="1" ref="MH81" ca="1">IF($MG81=0,0,INDIRECT(MH$203&amp;ROW())*MH$205)</f>
        <v>0</v>
      </c>
      <c r="MI81" s="696" cm="1">
        <f t="array" aca="1" ref="MI81" ca="1">IF($MG81=0,0,INDIRECT(MI$203&amp;ROW())*MI$205)</f>
        <v>0</v>
      </c>
      <c r="MJ81" s="696" cm="1">
        <f t="array" aca="1" ref="MJ81" ca="1">INDIRECT(MJ$203&amp;ROW())*MJ$205</f>
        <v>0</v>
      </c>
      <c r="MK81" s="696" cm="1">
        <f t="array" aca="1" ref="MK81" ca="1">INDIRECT(MK$203&amp;ROW())*MK$205</f>
        <v>0</v>
      </c>
      <c r="ML81" s="696" cm="1">
        <f t="array" aca="1" ref="ML81" ca="1">INDIRECT(ML$203&amp;ROW())*ML$205</f>
        <v>0</v>
      </c>
      <c r="MM81" s="696" cm="1">
        <f t="array" aca="1" ref="MM81" ca="1">INDIRECT(MM$203&amp;ROW())*MM$205</f>
        <v>6</v>
      </c>
      <c r="MN81" s="696" cm="1">
        <f t="array" aca="1" ref="MN81" ca="1">INDIRECT(MN$203&amp;ROW())*MN$205</f>
        <v>0</v>
      </c>
      <c r="MO81" s="696" cm="1">
        <f t="array" aca="1" ref="MO81" ca="1">INDIRECT(MO$203&amp;ROW())*MO$205</f>
        <v>2</v>
      </c>
      <c r="MP81" s="696" cm="1">
        <f t="array" aca="1" ref="MP81" ca="1">INDIRECT(MP$203&amp;ROW())*MP$205</f>
        <v>0</v>
      </c>
      <c r="MQ81" s="696" cm="1">
        <f t="array" aca="1" ref="MQ81" ca="1">INDIRECT(MQ$203&amp;ROW())*MQ$205</f>
        <v>0</v>
      </c>
      <c r="MR81" s="696" cm="1">
        <f t="array" aca="1" ref="MR81" ca="1">INDIRECT(MR$203&amp;ROW())*MR$205</f>
        <v>2</v>
      </c>
      <c r="MS81" s="696" cm="1">
        <f t="array" aca="1" ref="MS81" ca="1">INDIRECT(MS$203&amp;ROW())*MS$205</f>
        <v>2</v>
      </c>
      <c r="MT81" s="696" cm="1">
        <f t="array" aca="1" ref="MT81" ca="1">INDIRECT(MT$203&amp;ROW())*MT$205</f>
        <v>2</v>
      </c>
      <c r="MU81" s="696" cm="1">
        <f t="array" aca="1" ref="MU81" ca="1">INDIRECT(MU$203&amp;ROW())*MU$205</f>
        <v>2</v>
      </c>
      <c r="MV81" s="696" cm="1">
        <f t="array" aca="1" ref="MV81" ca="1">IF(INDIRECT(MV$203&amp;ROW())="-",0,INDIRECT(MV$203&amp;ROW())*MV$205)</f>
        <v>4.6115999999999993</v>
      </c>
      <c r="MW81" s="696" cm="1">
        <f t="array" aca="1" ref="MW81" ca="1">INDIRECT(MW$203&amp;ROW())*MW$205</f>
        <v>4</v>
      </c>
      <c r="MX81" s="696" cm="1">
        <f t="array" aca="1" ref="MX81" ca="1">INDIRECT(MX$203&amp;ROW())*MX$205</f>
        <v>0</v>
      </c>
      <c r="MY81" s="696" cm="1">
        <f t="array" aca="1" ref="MY81" ca="1">INDIRECT(MY$203&amp;ROW())*MY$205</f>
        <v>0</v>
      </c>
      <c r="NA81" s="701">
        <f t="shared" si="133"/>
        <v>0.57612195121951215</v>
      </c>
      <c r="NB81" s="617">
        <f t="shared" si="134"/>
        <v>0.47058571428571433</v>
      </c>
      <c r="NC81" s="695">
        <f t="shared" si="135"/>
        <v>0.18956153846153848</v>
      </c>
      <c r="ND81" s="697">
        <f t="shared" si="136"/>
        <v>0.50994814814814815</v>
      </c>
      <c r="NE81" s="694">
        <f t="shared" si="137"/>
        <v>0.43655433802872834</v>
      </c>
      <c r="NF81" s="682" t="str">
        <f t="shared" si="138"/>
        <v>C</v>
      </c>
      <c r="NH81" s="606" t="s">
        <v>4741</v>
      </c>
      <c r="NI81" s="563" t="str">
        <f t="shared" si="197"/>
        <v>B</v>
      </c>
      <c r="NJ81" s="563" t="str">
        <f t="shared" si="140"/>
        <v>C</v>
      </c>
      <c r="NK81" s="563" t="str">
        <f t="shared" ca="1" si="141"/>
        <v>C</v>
      </c>
      <c r="NL81" s="563" t="str">
        <f t="shared" ca="1" si="142"/>
        <v>C</v>
      </c>
      <c r="NM81" s="563" t="str">
        <f t="shared" ca="1" si="143"/>
        <v>C</v>
      </c>
      <c r="NN81" s="563" t="str">
        <f t="shared" ca="1" si="163"/>
        <v>C</v>
      </c>
      <c r="NO81" s="563" t="str">
        <f t="shared" ca="1" si="164"/>
        <v>C</v>
      </c>
      <c r="NP81" s="606" t="str">
        <f t="shared" si="144"/>
        <v>-</v>
      </c>
      <c r="NQ81" s="682" t="str">
        <f t="shared" si="145"/>
        <v>-</v>
      </c>
      <c r="NR81" s="682" t="e">
        <f>IF(OR(AND(NI81="A",OR(NJ81="C",NJ81="D")),AND(NI81="A",OR(#REF!="C",#REF!="D")),AND(NI81="B",OR(NJ81="D",#REF!="D")),AND(OR(NI81="C",NI81="D"),OR(NJ81="A",NJ81="B")),AND(OR(NI81="C",NI81="D"),OR(#REF!="A",#REF!="B")),AND(OR(NJ81="A",#REF!="A",NJ81="B",#REF!="B"),OR(NP81="-",NQ81="-")),AND(OR(NJ81="C",#REF!="C",NJ81="D",#REF!="D"),NP81="Yes")),"Yes","-")</f>
        <v>#REF!</v>
      </c>
      <c r="NS81" s="607"/>
      <c r="NT81" s="619">
        <f t="shared" si="146"/>
        <v>0.6593</v>
      </c>
      <c r="NU81" s="619">
        <f t="shared" si="147"/>
        <v>0.43655433802872834</v>
      </c>
      <c r="NV81" s="619">
        <f t="shared" ca="1" si="148"/>
        <v>0.44623442249850759</v>
      </c>
      <c r="NW81" s="619">
        <f t="shared" ca="1" si="165"/>
        <v>0.42425629650842656</v>
      </c>
      <c r="NX81" s="619">
        <f t="shared" ca="1" si="166"/>
        <v>0.43914943729478323</v>
      </c>
      <c r="NY81" s="620">
        <f t="shared" ca="1" si="167"/>
        <v>0.43844773813047067</v>
      </c>
      <c r="NZ81" s="620">
        <f t="shared" ca="1" si="168"/>
        <v>0.4762157518686867</v>
      </c>
      <c r="OA81" s="705" t="s">
        <v>1188</v>
      </c>
      <c r="OB81" s="706" t="s">
        <v>1188</v>
      </c>
      <c r="OC81" s="494"/>
      <c r="OE81" s="606" t="s">
        <v>4741</v>
      </c>
      <c r="OF81" s="700" t="str">
        <f t="shared" ca="1" si="149"/>
        <v>C</v>
      </c>
      <c r="OG81" s="701">
        <f t="shared" ca="1" si="169"/>
        <v>0.42425629650842656</v>
      </c>
      <c r="OH81" s="705">
        <f t="shared" ca="1" si="150"/>
        <v>0.55371903253796084</v>
      </c>
      <c r="OI81" s="696">
        <f t="shared" ca="1" si="151"/>
        <v>0.4771308286072774</v>
      </c>
      <c r="OJ81" s="696">
        <f t="shared" ca="1" si="152"/>
        <v>0.20175790731543372</v>
      </c>
      <c r="OK81" s="697">
        <f t="shared" ca="1" si="153"/>
        <v>0.46441741757303451</v>
      </c>
      <c r="OL81" s="696" cm="1">
        <f t="array" aca="1" ref="OL81" ca="1">INDIRECT(OL$203&amp;ROW())*OL$205</f>
        <v>1.4956</v>
      </c>
      <c r="OM81" s="696" cm="1">
        <f t="array" aca="1" ref="OM81" ca="1">INDIRECT(OM$203&amp;ROW())*OM$205</f>
        <v>1.2061999999999999</v>
      </c>
      <c r="ON81" s="696" cm="1">
        <f t="array" aca="1" ref="ON81" ca="1">INDIRECT(ON$203&amp;ROW())*ON$205</f>
        <v>1.4561999999999999</v>
      </c>
      <c r="OO81" s="696" cm="1">
        <f t="array" aca="1" ref="OO81" ca="1">INDIRECT(OO$203&amp;ROW())*OO$205</f>
        <v>1.0790999999999999</v>
      </c>
      <c r="OP81" s="696" cm="1">
        <f t="array" aca="1" ref="OP81" ca="1">INDIRECT(OP$203&amp;ROW())*OP$205</f>
        <v>1.5831</v>
      </c>
      <c r="OQ81" s="696" cm="1">
        <f t="array" aca="1" ref="OQ81" ca="1">INDIRECT(OQ$203&amp;ROW())*OQ$205</f>
        <v>1.5849</v>
      </c>
      <c r="OR81" s="696" cm="1">
        <f t="array" aca="1" ref="OR81" ca="1">INDIRECT(OR$203&amp;ROW())*OR$205</f>
        <v>1.4141999999999999</v>
      </c>
      <c r="OS81" s="696" cm="1">
        <f t="array" aca="1" ref="OS81" ca="1">INDIRECT(OS$203&amp;ROW())*OS$205</f>
        <v>0</v>
      </c>
      <c r="OT81" s="696" cm="1">
        <f t="array" aca="1" ref="OT81" ca="1">INDIRECT(OT$203&amp;ROW())*OT$205</f>
        <v>0</v>
      </c>
      <c r="OU81" s="696" cm="1">
        <f t="array" aca="1" ref="OU81" ca="1">INDIRECT(OU$203&amp;ROW())*OU$205</f>
        <v>1.2869999999999999</v>
      </c>
      <c r="OV81" s="696" cm="1">
        <f t="array" aca="1" ref="OV81" ca="1">INDIRECT(OV$203&amp;ROW())*OV$205</f>
        <v>1.2161999999999999</v>
      </c>
      <c r="OW81" s="696" cm="1">
        <f t="array" aca="1" ref="OW81" ca="1">INDIRECT(OW$203&amp;ROW())*OW$205</f>
        <v>0</v>
      </c>
      <c r="OX81" s="696" cm="1">
        <f t="array" aca="1" ref="OX81" ca="1">INDIRECT(OX$203&amp;ROW())*OX$205</f>
        <v>0</v>
      </c>
      <c r="OY81" s="696" cm="1">
        <f t="array" aca="1" ref="OY81" ca="1">IF(INDIRECT(OY$203&amp;ROW())="-",0,INDIRECT(OY$203&amp;ROW())*OY$205)</f>
        <v>0.4407237</v>
      </c>
      <c r="OZ81" s="696" cm="1">
        <f t="array" aca="1" ref="OZ81" ca="1">INDIRECT(OZ$203&amp;ROW())*OZ$205</f>
        <v>0</v>
      </c>
      <c r="PA81" s="696" cm="1">
        <f t="array" aca="1" ref="PA81" ca="1">IF(INDIRECT(PA$203&amp;ROW())="-",0,INDIRECT(PA$203&amp;ROW())*PA$205)</f>
        <v>0.51961587999999992</v>
      </c>
      <c r="PB81" s="705" cm="1">
        <f t="array" aca="1" ref="PB81" ca="1">INDIRECT(PB$203&amp;ROW())*PB$205</f>
        <v>1.5084</v>
      </c>
      <c r="PC81" s="696" cm="1">
        <f t="array" aca="1" ref="PC81" ca="1">INDIRECT(PC$203&amp;ROW())*PC$205</f>
        <v>1.3946000000000001</v>
      </c>
      <c r="PD81" s="696" cm="1">
        <f t="array" aca="1" ref="PD81" ca="1">INDIRECT(PD$203&amp;ROW())*PD$205</f>
        <v>0</v>
      </c>
      <c r="PE81" s="696" cm="1">
        <f t="array" aca="1" ref="PE81" ca="1">INDIRECT(PE$203&amp;ROW())*PE$205</f>
        <v>0</v>
      </c>
      <c r="PF81" s="696" cm="1">
        <f t="array" aca="1" ref="PF81" ca="1">INDIRECT(PF$203&amp;ROW())*PF$205</f>
        <v>1.3308</v>
      </c>
      <c r="PG81" s="696" cm="1">
        <f t="array" aca="1" ref="PG81" ca="1">IF(INDIRECT(PG$203&amp;ROW())="-",0,INDIRECT(PG$203&amp;ROW())*PG$205)</f>
        <v>0.40626249999999997</v>
      </c>
      <c r="PH81" s="696" cm="1">
        <f t="array" aca="1" ref="PH81" ca="1">INDIRECT(PH$203&amp;ROW())*PH$205</f>
        <v>0</v>
      </c>
      <c r="PI81" s="696" cm="1">
        <f t="array" aca="1" ref="PI81" ca="1">INDIRECT(PI$203&amp;ROW())*PI$205</f>
        <v>1.2145999999999999</v>
      </c>
      <c r="PJ81" s="696" cm="1">
        <f t="array" aca="1" ref="PJ81" ca="1">INDIRECT(PJ$203&amp;ROW())*PJ$205</f>
        <v>0</v>
      </c>
      <c r="PK81" s="696" cm="1">
        <f t="array" aca="1" ref="PK81" ca="1">IF($PJ81=0,0,INDIRECT(PK$203&amp;ROW())*PK$205)</f>
        <v>0</v>
      </c>
      <c r="PL81" s="696" cm="1">
        <f t="array" aca="1" ref="PL81" ca="1">IF($MPE81=0,0,INDIRECT(PL$203&amp;ROW())*PL$205)</f>
        <v>0</v>
      </c>
      <c r="PM81" s="696" cm="1">
        <f t="array" aca="1" ref="PM81" ca="1">IF($MPE81=0,0,INDIRECT(PM$203&amp;ROW())*PM$205)</f>
        <v>0</v>
      </c>
      <c r="PN81" s="696" cm="1">
        <f t="array" aca="1" ref="PN81" ca="1">IF($PJ81=0,0,INDIRECT(PN$203&amp;ROW())*PN$205)</f>
        <v>0</v>
      </c>
      <c r="PO81" s="696" cm="1">
        <f t="array" aca="1" ref="PO81" ca="1">INDIRECT(PO$203&amp;ROW())*PO$205</f>
        <v>0</v>
      </c>
      <c r="PP81" s="696" cm="1">
        <f t="array" aca="1" ref="PP81" ca="1">IF($PO81=0,0,INDIRECT(PP$203&amp;ROW())*PP$205)</f>
        <v>0</v>
      </c>
      <c r="PQ81" s="696" cm="1">
        <f t="array" aca="1" ref="PQ81" ca="1">IF($PO81=0,0,INDIRECT(PQ$203&amp;ROW())*PQ$205)</f>
        <v>0</v>
      </c>
      <c r="PR81" s="696" cm="1">
        <f t="array" aca="1" ref="PR81" ca="1">INDIRECT(PR$203&amp;ROW())*PR$205</f>
        <v>0</v>
      </c>
      <c r="PS81" s="696" cm="1">
        <f t="array" aca="1" ref="PS81" ca="1">INDIRECT(PS$203&amp;ROW())*PS$205</f>
        <v>0</v>
      </c>
      <c r="PT81" s="696" cm="1">
        <f t="array" aca="1" ref="PT81" ca="1">INDIRECT(PT$203&amp;ROW())*PT$205</f>
        <v>0</v>
      </c>
      <c r="PU81" s="696" cm="1">
        <f t="array" aca="1" ref="PU81" ca="1">INDIRECT(PU$203&amp;ROW())*PU$205</f>
        <v>1.7696999999999998</v>
      </c>
      <c r="PV81" s="696" cm="1">
        <f t="array" aca="1" ref="PV81" ca="1">INDIRECT(PV$203&amp;ROW())*PV$205</f>
        <v>0</v>
      </c>
      <c r="PW81" s="696" cm="1">
        <f t="array" aca="1" ref="PW81" ca="1">INDIRECT(PW$203&amp;ROW())*PW$205</f>
        <v>1.0658000000000001</v>
      </c>
      <c r="PX81" s="696" cm="1">
        <f t="array" aca="1" ref="PX81" ca="1">INDIRECT(PX$203&amp;ROW())*PX$205</f>
        <v>0</v>
      </c>
      <c r="PY81" s="696" cm="1">
        <f t="array" aca="1" ref="PY81" ca="1">INDIRECT(PY$203&amp;ROW())*PY$205</f>
        <v>0</v>
      </c>
      <c r="PZ81" s="696" cm="1">
        <f t="array" aca="1" ref="PZ81" ca="1">INDIRECT(PZ$203&amp;ROW())*PZ$205</f>
        <v>0.17430000000000001</v>
      </c>
      <c r="QA81" s="696" cm="1">
        <f t="array" aca="1" ref="QA81" ca="1">INDIRECT(QA$203&amp;ROW())*QA$205</f>
        <v>0.31659999999999999</v>
      </c>
      <c r="QB81" s="696" cm="1">
        <f t="array" aca="1" ref="QB81" ca="1">INDIRECT(QB$203&amp;ROW())*QB$205</f>
        <v>1.5966</v>
      </c>
      <c r="QC81" s="696" cm="1">
        <f t="array" aca="1" ref="QC81" ca="1">INDIRECT(QC$203&amp;ROW())*QC$205</f>
        <v>1.4259999999999999</v>
      </c>
      <c r="QD81" s="696" cm="1">
        <f t="array" aca="1" ref="QD81" ca="1">IF(INDIRECT(QD$203&amp;ROW())="-",0,INDIRECT(QD$203&amp;ROW())*QD$205)</f>
        <v>0.47199725999999997</v>
      </c>
      <c r="QE81" s="696" cm="1">
        <f t="array" aca="1" ref="QE81" ca="1">INDIRECT(QE$203&amp;ROW())*QE$205</f>
        <v>1.0656000000000001</v>
      </c>
      <c r="QF81" s="696" cm="1">
        <f t="array" aca="1" ref="QF81" ca="1">INDIRECT(QF$203&amp;ROW())*QF$205</f>
        <v>0</v>
      </c>
      <c r="QG81" s="696" cm="1">
        <f t="array" aca="1" ref="QG81" ca="1">INDIRECT(QG$203&amp;ROW())*QG$205</f>
        <v>0</v>
      </c>
      <c r="QI81" s="606" t="s">
        <v>4741</v>
      </c>
      <c r="QJ81" s="700" t="str">
        <f t="shared" ca="1" si="154"/>
        <v>C</v>
      </c>
      <c r="QK81" s="701">
        <f t="shared" ca="1" si="170"/>
        <v>0.43914943729478323</v>
      </c>
      <c r="QL81" s="705">
        <f t="shared" ca="1" si="155"/>
        <v>0.55704334439633041</v>
      </c>
      <c r="QM81" s="696">
        <f t="shared" ca="1" si="156"/>
        <v>0.50640450819513749</v>
      </c>
      <c r="QN81" s="696">
        <f t="shared" ca="1" si="157"/>
        <v>6.2106675889419254E-2</v>
      </c>
      <c r="QO81" s="697">
        <f t="shared" ca="1" si="158"/>
        <v>0.6310432206982457</v>
      </c>
      <c r="QP81" s="696" cm="1">
        <f t="array" aca="1" ref="QP81" ca="1">INDIRECT(QP$203&amp;ROW())*QP$205</f>
        <v>6.6903293490763766E-2</v>
      </c>
      <c r="QQ81" s="696" cm="1">
        <f t="array" aca="1" ref="QQ81" ca="1">INDIRECT(QQ$203&amp;ROW())*QQ$205</f>
        <v>0.25503926590378434</v>
      </c>
      <c r="QR81" s="696" cm="1">
        <f t="array" aca="1" ref="QR81" ca="1">INDIRECT(QR$203&amp;ROW())*QR$205</f>
        <v>0.15089809664795908</v>
      </c>
      <c r="QS81" s="696" cm="1">
        <f t="array" aca="1" ref="QS81" ca="1">INDIRECT(QS$203&amp;ROW())*QS$205</f>
        <v>0.22471360933801068</v>
      </c>
      <c r="QT81" s="696" cm="1">
        <f t="array" aca="1" ref="QT81" ca="1">INDIRECT(QT$203&amp;ROW())*QT$205</f>
        <v>0.26232814414996541</v>
      </c>
      <c r="QU81" s="696" cm="1">
        <f t="array" aca="1" ref="QU81" ca="1">INDIRECT(QU$203&amp;ROW())*QU$205</f>
        <v>0.53329206883563263</v>
      </c>
      <c r="QV81" s="696" cm="1">
        <f t="array" aca="1" ref="QV81" ca="1">INDIRECT(QV$203&amp;ROW())*QV$205</f>
        <v>0.24117831443907087</v>
      </c>
      <c r="QW81" s="696" cm="1">
        <f t="array" aca="1" ref="QW81" ca="1">INDIRECT(QW$203&amp;ROW())*QW$205</f>
        <v>0</v>
      </c>
      <c r="QX81" s="696" cm="1">
        <f t="array" aca="1" ref="QX81" ca="1">INDIRECT(QX$203&amp;ROW())*QX$205</f>
        <v>0</v>
      </c>
      <c r="QY81" s="696" cm="1">
        <f t="array" aca="1" ref="QY81" ca="1">INDIRECT(QY$203&amp;ROW())*QY$205</f>
        <v>9.0268316756905984E-2</v>
      </c>
      <c r="QZ81" s="696" cm="1">
        <f t="array" aca="1" ref="QZ81" ca="1">INDIRECT(QZ$203&amp;ROW())*QZ$205</f>
        <v>0.27613248380770827</v>
      </c>
      <c r="RA81" s="696" cm="1">
        <f t="array" aca="1" ref="RA81" ca="1">INDIRECT(RA$203&amp;ROW())*RA$205</f>
        <v>0</v>
      </c>
      <c r="RB81" s="696" cm="1">
        <f t="array" aca="1" ref="RB81" ca="1">INDIRECT(RB$203&amp;ROW())*RB$205</f>
        <v>0</v>
      </c>
      <c r="RC81" s="696" cm="1">
        <f t="array" aca="1" ref="RC81" ca="1">IF(INDIRECT(RC$203&amp;ROW())="-",0,INDIRECT(RC$203&amp;ROW())*RC$205)</f>
        <v>5.2107250026142429E-2</v>
      </c>
      <c r="RD81" s="696" cm="1">
        <f t="array" aca="1" ref="RD81" ca="1">INDIRECT(RD$203&amp;ROW())*RD$205</f>
        <v>0</v>
      </c>
      <c r="RE81" s="696" cm="1">
        <f t="array" aca="1" ref="RE81" ca="1">IF(INDIRECT(RE$203&amp;ROW())="-",0,INDIRECT(RE$203&amp;ROW())*RE$205)</f>
        <v>3.7226613170325842E-2</v>
      </c>
      <c r="RF81" s="705" cm="1">
        <f t="array" aca="1" ref="RF81" ca="1">INDIRECT(RF$203&amp;ROW())*RF$205</f>
        <v>0.10613798880649605</v>
      </c>
      <c r="RG81" s="696" cm="1">
        <f t="array" aca="1" ref="RG81" ca="1">INDIRECT(RG$203&amp;ROW())*RG$205</f>
        <v>0.27650466908360405</v>
      </c>
      <c r="RH81" s="696" cm="1">
        <f t="array" aca="1" ref="RH81" ca="1">INDIRECT(RH$203&amp;ROW())*RH$205</f>
        <v>0</v>
      </c>
      <c r="RI81" s="696" cm="1">
        <f t="array" aca="1" ref="RI81" ca="1">INDIRECT(RI$203&amp;ROW())*RI$205</f>
        <v>0</v>
      </c>
      <c r="RJ81" s="696" cm="1">
        <f t="array" aca="1" ref="RJ81" ca="1">INDIRECT(RJ$203&amp;ROW())*RJ$205</f>
        <v>0.12226723336432462</v>
      </c>
      <c r="RK81" s="696" cm="1">
        <f t="array" aca="1" ref="RK81" ca="1">IF(INDIRECT(RK$203&amp;ROW())="-",0,INDIRECT(RK$203&amp;ROW())*RK$205)</f>
        <v>2.8053748355641533E-2</v>
      </c>
      <c r="RL81" s="696" cm="1">
        <f t="array" aca="1" ref="RL81" ca="1">INDIRECT(RL$203&amp;ROW())*RL$205</f>
        <v>0</v>
      </c>
      <c r="RM81" s="696" cm="1">
        <f t="array" aca="1" ref="RM81" ca="1">INDIRECT(RM$203&amp;ROW())*RM$205</f>
        <v>2.9987460729532761E-2</v>
      </c>
      <c r="RN81" s="696" cm="1">
        <f t="array" aca="1" ref="RN81" ca="1">INDIRECT(RN$203&amp;ROW())*RN$205</f>
        <v>0</v>
      </c>
      <c r="RO81" s="696" cm="1">
        <f t="array" aca="1" ref="RO81" ca="1">IF($RN81=0,0,INDIRECT(RO$203&amp;ROW())*RO$205)</f>
        <v>0</v>
      </c>
      <c r="RP81" s="696" cm="1">
        <f t="array" aca="1" ref="RP81" ca="1">IF($RN81=0,0,INDIRECT(RP$203&amp;ROW())*RP$205)</f>
        <v>0</v>
      </c>
      <c r="RQ81" s="696" cm="1">
        <f t="array" aca="1" ref="RQ81" ca="1">IF($RN81=0,0,INDIRECT(RQ$203&amp;ROW())*RQ$205)</f>
        <v>0</v>
      </c>
      <c r="RR81" s="696" cm="1">
        <f t="array" aca="1" ref="RR81" ca="1">IF($RN81=0,0,INDIRECT(RR$203&amp;ROW())*RR$205)</f>
        <v>0</v>
      </c>
      <c r="RS81" s="696" cm="1">
        <f t="array" aca="1" ref="RS81" ca="1">INDIRECT(RS$203&amp;ROW())*RS$205</f>
        <v>0</v>
      </c>
      <c r="RT81" s="696" cm="1">
        <f t="array" aca="1" ref="RT81" ca="1">IF($RS81=0,0,INDIRECT(RT$203&amp;ROW())*RT$205)</f>
        <v>0</v>
      </c>
      <c r="RU81" s="696" cm="1">
        <f t="array" aca="1" ref="RU81" ca="1">IF($RS81=0,0,INDIRECT(RU$203&amp;ROW())*RU$205)</f>
        <v>0</v>
      </c>
      <c r="RV81" s="696" cm="1">
        <f t="array" aca="1" ref="RV81" ca="1">INDIRECT(RV$203&amp;ROW())*RV$205</f>
        <v>0</v>
      </c>
      <c r="RW81" s="696" cm="1">
        <f t="array" aca="1" ref="RW81" ca="1">INDIRECT(RW$203&amp;ROW())*RW$205</f>
        <v>0</v>
      </c>
      <c r="RX81" s="696" cm="1">
        <f t="array" aca="1" ref="RX81" ca="1">INDIRECT(RX$203&amp;ROW())*RX$205</f>
        <v>0</v>
      </c>
      <c r="RY81" s="696" cm="1">
        <f t="array" aca="1" ref="RY81" ca="1">INDIRECT(RY$203&amp;ROW())*RY$205</f>
        <v>8.4396695370290389E-2</v>
      </c>
      <c r="RZ81" s="696" cm="1">
        <f t="array" aca="1" ref="RZ81" ca="1">INDIRECT(RZ$203&amp;ROW())*RZ$205</f>
        <v>0</v>
      </c>
      <c r="SA81" s="696" cm="1">
        <f t="array" aca="1" ref="SA81" ca="1">INDIRECT(SA$203&amp;ROW())*SA$205</f>
        <v>0.20458618579029147</v>
      </c>
      <c r="SB81" s="696" cm="1">
        <f t="array" aca="1" ref="SB81" ca="1">INDIRECT(SB$203&amp;ROW())*SB$205</f>
        <v>0</v>
      </c>
      <c r="SC81" s="696" cm="1">
        <f t="array" aca="1" ref="SC81" ca="1">INDIRECT(SC$203&amp;ROW())*SC$205</f>
        <v>0</v>
      </c>
      <c r="SD81" s="696" cm="1">
        <f t="array" aca="1" ref="SD81" ca="1">INDIRECT(SD$203&amp;ROW())*SD$205</f>
        <v>0.3072993885784252</v>
      </c>
      <c r="SE81" s="696" cm="1">
        <f t="array" aca="1" ref="SE81" ca="1">INDIRECT(SE$203&amp;ROW())*SE$205</f>
        <v>0.2585618210787391</v>
      </c>
      <c r="SF81" s="696" cm="1">
        <f t="array" aca="1" ref="SF81" ca="1">INDIRECT(SF$203&amp;ROW())*SF$205</f>
        <v>0.13223776648222998</v>
      </c>
      <c r="SG81" s="696" cm="1">
        <f t="array" aca="1" ref="SG81" ca="1">INDIRECT(SG$203&amp;ROW())*SG$205</f>
        <v>7.4767843909269882E-2</v>
      </c>
      <c r="SH81" s="696" cm="1">
        <f t="array" aca="1" ref="SH81" ca="1">IF(INDIRECT(SH$203&amp;ROW())="-",0,INDIRECT(SH$203&amp;ROW())*SH$205)</f>
        <v>6.0473492309580858E-2</v>
      </c>
      <c r="SI81" s="696" cm="1">
        <f t="array" aca="1" ref="SI81" ca="1">INDIRECT(SI$203&amp;ROW())*SI$205</f>
        <v>0.24423887568083891</v>
      </c>
      <c r="SJ81" s="696" cm="1">
        <f t="array" aca="1" ref="SJ81" ca="1">INDIRECT(SJ$203&amp;ROW())*SJ$205</f>
        <v>0</v>
      </c>
      <c r="SK81" s="696" cm="1">
        <f t="array" aca="1" ref="SK81" ca="1">INDIRECT(SK$203&amp;ROW())*SK$205</f>
        <v>0</v>
      </c>
      <c r="SN81" s="606" t="s">
        <v>4741</v>
      </c>
      <c r="SO81" s="707" cm="1">
        <f t="array" aca="1" ref="SO81" ca="1">INDIRECT(SO$203&amp;ROW())*SO$205</f>
        <v>2</v>
      </c>
      <c r="SP81" s="707" cm="1">
        <f t="array" aca="1" ref="SP81" ca="1">INDIRECT(SP$203&amp;ROW())*SP$205</f>
        <v>2</v>
      </c>
      <c r="SQ81" s="707" cm="1">
        <f t="array" aca="1" ref="SQ81" ca="1">INDIRECT(SQ$203&amp;ROW())*SQ$205</f>
        <v>2</v>
      </c>
      <c r="SR81" s="707" cm="1">
        <f t="array" aca="1" ref="SR81" ca="1">INDIRECT(SR$203&amp;ROW())*SR$205</f>
        <v>3</v>
      </c>
      <c r="SS81" s="707" cm="1">
        <f t="array" aca="1" ref="SS81" ca="1">INDIRECT(SS$203&amp;ROW())*SS$205</f>
        <v>3</v>
      </c>
      <c r="ST81" s="707" cm="1">
        <f t="array" aca="1" ref="ST81" ca="1">INDIRECT(ST$203&amp;ROW())*ST$205</f>
        <v>3</v>
      </c>
      <c r="SU81" s="707" cm="1">
        <f t="array" aca="1" ref="SU81" ca="1">INDIRECT(SU$203&amp;ROW())*SU$205</f>
        <v>3</v>
      </c>
      <c r="SV81" s="707" cm="1">
        <f t="array" aca="1" ref="SV81" ca="1">INDIRECT(SV$203&amp;ROW())*SV$205</f>
        <v>0</v>
      </c>
      <c r="SW81" s="707" cm="1">
        <f t="array" aca="1" ref="SW81" ca="1">INDIRECT(SW$203&amp;ROW())*SW$205</f>
        <v>0</v>
      </c>
      <c r="SX81" s="707" cm="1">
        <f t="array" aca="1" ref="SX81" ca="1">INDIRECT(SX$203&amp;ROW())*SX$205</f>
        <v>2</v>
      </c>
      <c r="SY81" s="707" cm="1">
        <f t="array" aca="1" ref="SY81" ca="1">INDIRECT(SY$203&amp;ROW())*SY$205</f>
        <v>3</v>
      </c>
      <c r="SZ81" s="707" cm="1">
        <f t="array" aca="1" ref="SZ81" ca="1">INDIRECT(SZ$203&amp;ROW())*SZ$205</f>
        <v>0</v>
      </c>
      <c r="TA81" s="707" cm="1">
        <f t="array" aca="1" ref="TA81" ca="1">INDIRECT(TA$203&amp;ROW())*TA$205</f>
        <v>0</v>
      </c>
      <c r="TB81" s="696" cm="1">
        <f t="array" aca="1" ref="TB81" ca="1">IF(INDIRECT(TB$203&amp;ROW())="-",0,INDIRECT(TB$203&amp;ROW())*TB$205)</f>
        <v>0.621</v>
      </c>
      <c r="TC81" s="707" cm="1">
        <f t="array" aca="1" ref="TC81" ca="1">INDIRECT(TC$203&amp;ROW())*TC$205</f>
        <v>0</v>
      </c>
      <c r="TD81" s="696" cm="1">
        <f t="array" aca="1" ref="TD81" ca="1">IF(INDIRECT(TD$203&amp;ROW())="-",0,INDIRECT(TD$203&amp;ROW())*TD$205)</f>
        <v>0.58819999999999995</v>
      </c>
      <c r="TE81" s="732" cm="1">
        <f t="array" aca="1" ref="TE81" ca="1">INDIRECT(TE$203&amp;ROW())*TE$205</f>
        <v>2</v>
      </c>
      <c r="TF81" s="707" cm="1">
        <f t="array" aca="1" ref="TF81" ca="1">INDIRECT(TF$203&amp;ROW())*TF$205</f>
        <v>2</v>
      </c>
      <c r="TG81" s="707" cm="1">
        <f t="array" aca="1" ref="TG81" ca="1">INDIRECT(TG$203&amp;ROW())*TG$205</f>
        <v>0</v>
      </c>
      <c r="TH81" s="707" cm="1">
        <f t="array" aca="1" ref="TH81" ca="1">INDIRECT(TH$203&amp;ROW())*TH$205</f>
        <v>0</v>
      </c>
      <c r="TI81" s="707" cm="1">
        <f t="array" aca="1" ref="TI81" ca="1">INDIRECT(TI$203&amp;ROW())*TI$205</f>
        <v>2</v>
      </c>
      <c r="TJ81" s="696" cm="1">
        <f t="array" aca="1" ref="TJ81" ca="1">IF(INDIRECT(TJ$203&amp;ROW())="-",0,INDIRECT(TJ$203&amp;ROW())*TJ$205)</f>
        <v>0.46429999999999999</v>
      </c>
      <c r="TK81" s="707" cm="1">
        <f t="array" aca="1" ref="TK81" ca="1">INDIRECT(TK$203&amp;ROW())*TK$205</f>
        <v>0</v>
      </c>
      <c r="TL81" s="707" cm="1">
        <f t="array" aca="1" ref="TL81" ca="1">INDIRECT(TL$203&amp;ROW())*TL$205</f>
        <v>2</v>
      </c>
      <c r="TM81" s="707" cm="1">
        <f t="array" aca="1" ref="TM81" ca="1">INDIRECT(TM$203&amp;ROW())*TM$205</f>
        <v>0</v>
      </c>
      <c r="TN81" s="707" cm="1">
        <f t="array" aca="1" ref="TN81" ca="1">IF($TM81=0,0,INDIRECT(TN$203&amp;ROW())*TN$205)</f>
        <v>0</v>
      </c>
      <c r="TO81" s="707" cm="1">
        <f t="array" aca="1" ref="TO81" ca="1">IF($TM81=0,0,INDIRECT(TO$203&amp;ROW())*TO$205)</f>
        <v>0</v>
      </c>
      <c r="TP81" s="707" cm="1">
        <f t="array" aca="1" ref="TP81" ca="1">IF($TM81=0,0,INDIRECT(TP$203&amp;ROW())*TP$205)</f>
        <v>0</v>
      </c>
      <c r="TQ81" s="707" cm="1">
        <f t="array" aca="1" ref="TQ81" ca="1">IF($TM81=0,0,INDIRECT(TQ$203&amp;ROW())*TQ$205)</f>
        <v>0</v>
      </c>
      <c r="TR81" s="707" cm="1">
        <f t="array" aca="1" ref="TR81" ca="1">INDIRECT(TR$203&amp;ROW())*TR$205</f>
        <v>0</v>
      </c>
      <c r="TS81" s="707" cm="1">
        <f t="array" aca="1" ref="TS81" ca="1">IF($TR81=0,0,INDIRECT(TS$203&amp;ROW())*TS$205)</f>
        <v>0</v>
      </c>
      <c r="TT81" s="707" cm="1">
        <f t="array" aca="1" ref="TT81" ca="1">IF($TR81=0,0,INDIRECT(TT$203&amp;ROW())*TT$205)</f>
        <v>0</v>
      </c>
      <c r="TU81" s="707" cm="1">
        <f t="array" aca="1" ref="TU81" ca="1">INDIRECT(TU$203&amp;ROW())*TU$205</f>
        <v>0</v>
      </c>
      <c r="TV81" s="707" cm="1">
        <f t="array" aca="1" ref="TV81" ca="1">INDIRECT(TV$203&amp;ROW())*TV$205</f>
        <v>0</v>
      </c>
      <c r="TW81" s="707" cm="1">
        <f t="array" aca="1" ref="TW81" ca="1">INDIRECT(TW$203&amp;ROW())*TW$205</f>
        <v>0</v>
      </c>
      <c r="TX81" s="707" cm="1">
        <f t="array" aca="1" ref="TX81" ca="1">INDIRECT(TX$203&amp;ROW())*TX$205</f>
        <v>3</v>
      </c>
      <c r="TY81" s="707" cm="1">
        <f t="array" aca="1" ref="TY81" ca="1">INDIRECT(TY$203&amp;ROW())*TY$205</f>
        <v>0</v>
      </c>
      <c r="TZ81" s="707" cm="1">
        <f t="array" aca="1" ref="TZ81" ca="1">INDIRECT(TZ$203&amp;ROW())*TZ$205</f>
        <v>2</v>
      </c>
      <c r="UA81" s="707" cm="1">
        <f t="array" aca="1" ref="UA81" ca="1">INDIRECT(UA$203&amp;ROW())*UA$205</f>
        <v>0</v>
      </c>
      <c r="UB81" s="707" cm="1">
        <f t="array" aca="1" ref="UB81" ca="1">INDIRECT(UB$203&amp;ROW())*UB$205</f>
        <v>0</v>
      </c>
      <c r="UC81" s="707" cm="1">
        <f t="array" aca="1" ref="UC81" ca="1">INDIRECT(UC$203&amp;ROW())*UC$205</f>
        <v>1</v>
      </c>
      <c r="UD81" s="707" cm="1">
        <f t="array" aca="1" ref="UD81" ca="1">INDIRECT(UD$203&amp;ROW())*UD$205</f>
        <v>1</v>
      </c>
      <c r="UE81" s="707" cm="1">
        <f t="array" aca="1" ref="UE81" ca="1">INDIRECT(UE$203&amp;ROW())*UE$205</f>
        <v>2</v>
      </c>
      <c r="UF81" s="707" cm="1">
        <f t="array" aca="1" ref="UF81" ca="1">INDIRECT(UF$203&amp;ROW())*UF$205</f>
        <v>2</v>
      </c>
      <c r="UG81" s="696" cm="1">
        <f t="array" aca="1" ref="UG81" ca="1">IF(INDIRECT(UG$203&amp;ROW())="-",0,INDIRECT(UG$203&amp;ROW())*UG$205)</f>
        <v>0.76859999999999995</v>
      </c>
      <c r="UH81" s="707" cm="1">
        <f t="array" aca="1" ref="UH81" ca="1">INDIRECT(UH$203&amp;ROW())*UH$205</f>
        <v>2</v>
      </c>
      <c r="UI81" s="707" cm="1">
        <f t="array" aca="1" ref="UI81" ca="1">INDIRECT(UI$203&amp;ROW())*UI$205</f>
        <v>0</v>
      </c>
      <c r="UJ81" s="707" cm="1">
        <f t="array" aca="1" ref="UJ81" ca="1">INDIRECT(UJ$203&amp;ROW())*UJ$205</f>
        <v>0</v>
      </c>
      <c r="UM81" s="606" t="s">
        <v>4741</v>
      </c>
      <c r="UN81" s="616">
        <f t="shared" ca="1" si="185"/>
        <v>1.3455222970601226</v>
      </c>
      <c r="UO81" s="616">
        <f t="shared" ca="1" si="185"/>
        <v>1.5785703781343867</v>
      </c>
      <c r="UP81" s="616">
        <f t="shared" ca="1" si="185"/>
        <v>1.190315493832806</v>
      </c>
      <c r="UQ81" s="616">
        <f t="shared" ca="1" si="185"/>
        <v>0.29355872991449461</v>
      </c>
      <c r="UR81" s="616">
        <f t="shared" ca="1" si="185"/>
        <v>1.0502465449096676</v>
      </c>
      <c r="US81" s="616">
        <f t="shared" ca="1" si="185"/>
        <v>0.41305213694811815</v>
      </c>
      <c r="UT81" s="616">
        <f t="shared" ca="1" si="185"/>
        <v>0.30690415393182785</v>
      </c>
      <c r="UU81" s="616">
        <f t="shared" ca="1" si="185"/>
        <v>-2.7006681232545957</v>
      </c>
      <c r="UV81" s="616">
        <f t="shared" ca="1" si="185"/>
        <v>-2.9818796741717466</v>
      </c>
      <c r="UW81" s="616">
        <f t="shared" ca="1" si="185"/>
        <v>-0.27258314758863444</v>
      </c>
      <c r="UX81" s="616">
        <f t="shared" ca="1" si="185"/>
        <v>0.28247365722383649</v>
      </c>
      <c r="UY81" s="616">
        <f t="shared" ca="1" si="185"/>
        <v>-0.67270887390575207</v>
      </c>
      <c r="UZ81" s="616">
        <f t="shared" ca="1" si="185"/>
        <v>-0.80238258590915801</v>
      </c>
      <c r="VA81" s="616">
        <f t="shared" ca="1" si="185"/>
        <v>0.28781086685413415</v>
      </c>
      <c r="VB81" s="616">
        <f t="shared" ca="1" si="185"/>
        <v>-0.76400504167427041</v>
      </c>
      <c r="VC81" s="616">
        <f t="shared" ca="1" si="185"/>
        <v>0.10501031254549802</v>
      </c>
      <c r="VD81" s="616">
        <f t="shared" ca="1" si="171"/>
        <v>0.85304819841956248</v>
      </c>
      <c r="VE81" s="616">
        <f t="shared" ca="1" si="171"/>
        <v>3.9909080070471406E-2</v>
      </c>
      <c r="VF81" s="616">
        <f t="shared" ca="1" si="171"/>
        <v>-1.7012503523278015</v>
      </c>
      <c r="VG81" s="616">
        <f t="shared" ca="1" si="171"/>
        <v>-0.89462372206681784</v>
      </c>
      <c r="VH81" s="616">
        <f t="shared" ca="1" si="171"/>
        <v>-0.12784420028857393</v>
      </c>
      <c r="VI81" s="616">
        <f t="shared" ca="1" si="171"/>
        <v>-0.39840767427704032</v>
      </c>
      <c r="VJ81" s="616">
        <f t="shared" ca="1" si="171"/>
        <v>-0.90132677458943244</v>
      </c>
      <c r="VK81" s="616">
        <f t="shared" ca="1" si="171"/>
        <v>0.83678976492872159</v>
      </c>
      <c r="VL81" s="616">
        <f t="shared" ca="1" si="171"/>
        <v>-0.83864555511817418</v>
      </c>
      <c r="VM81" s="616">
        <f t="shared" ca="1" si="171"/>
        <v>-0.57201237404204519</v>
      </c>
      <c r="VN81" s="616">
        <f t="shared" ca="1" si="171"/>
        <v>-0.62639799545694341</v>
      </c>
      <c r="VO81" s="616">
        <f t="shared" ca="1" si="171"/>
        <v>-0.42150866262694142</v>
      </c>
      <c r="VP81" s="616">
        <f t="shared" ca="1" si="171"/>
        <v>-0.46221149066820022</v>
      </c>
      <c r="VQ81" s="616">
        <f t="shared" ca="1" si="171"/>
        <v>-0.77889442244162177</v>
      </c>
      <c r="VR81" s="616">
        <f t="shared" ca="1" si="110"/>
        <v>-0.64202286734458469</v>
      </c>
      <c r="VS81" s="616">
        <f t="shared" ca="1" si="110"/>
        <v>-0.40481357988865657</v>
      </c>
      <c r="VT81" s="616">
        <f t="shared" ca="1" si="110"/>
        <v>-0.3878135405833677</v>
      </c>
      <c r="VU81" s="616">
        <f t="shared" ca="1" si="190"/>
        <v>-0.82130507758946303</v>
      </c>
      <c r="VV81" s="616">
        <f t="shared" ca="1" si="190"/>
        <v>-0.64337789451099625</v>
      </c>
      <c r="VW81" s="616">
        <f t="shared" ca="1" si="190"/>
        <v>0.66845613582062358</v>
      </c>
      <c r="VX81" s="616">
        <f t="shared" ca="1" si="190"/>
        <v>-0.78524029103755877</v>
      </c>
      <c r="VY81" s="616">
        <f t="shared" ca="1" si="190"/>
        <v>0.70583605694264007</v>
      </c>
      <c r="VZ81" s="616">
        <f t="shared" ca="1" si="190"/>
        <v>-1.5555141459162816</v>
      </c>
      <c r="WA81" s="616">
        <f t="shared" ca="1" si="190"/>
        <v>-1.1483025824394326</v>
      </c>
      <c r="WB81" s="616">
        <f t="shared" ca="1" si="190"/>
        <v>0.33435322352896929</v>
      </c>
      <c r="WC81" s="616">
        <f t="shared" ca="1" si="190"/>
        <v>0.47817673461028487</v>
      </c>
      <c r="WD81" s="616">
        <f t="shared" ca="1" si="104"/>
        <v>0.30785317554274461</v>
      </c>
      <c r="WE81" s="616">
        <f t="shared" ca="1" si="104"/>
        <v>0.67426644196529939</v>
      </c>
      <c r="WF81" s="616">
        <f t="shared" ca="1" si="104"/>
        <v>0.41456384244023758</v>
      </c>
      <c r="WG81" s="616">
        <f t="shared" ca="1" si="104"/>
        <v>1.1042161560551988</v>
      </c>
      <c r="WH81" s="616">
        <f t="shared" ca="1" si="104"/>
        <v>-1.0816125322340113</v>
      </c>
      <c r="WI81" s="627">
        <f t="shared" ca="1" si="76"/>
        <v>-0.9831420375936909</v>
      </c>
      <c r="WL81" s="606" t="s">
        <v>4741</v>
      </c>
      <c r="WM81" s="700" t="str">
        <f t="shared" ca="1" si="172"/>
        <v>C</v>
      </c>
      <c r="WN81" s="479">
        <f t="shared" ca="1" si="173"/>
        <v>0.43844773813047067</v>
      </c>
      <c r="WO81" s="495">
        <f t="shared" ca="1" si="159"/>
        <v>0.60710127458175323</v>
      </c>
      <c r="WP81" s="458">
        <f t="shared" ca="1" si="159"/>
        <v>0.53988335650535124</v>
      </c>
      <c r="WQ81" s="458">
        <f t="shared" ca="1" si="159"/>
        <v>0.16814910619449433</v>
      </c>
      <c r="WR81" s="459">
        <f t="shared" ca="1" si="159"/>
        <v>0.43865721524028362</v>
      </c>
      <c r="WS81" s="495">
        <f t="shared" ca="1" si="174"/>
        <v>-3.4835703346372093E-2</v>
      </c>
      <c r="WT81" s="458">
        <f t="shared" ca="1" si="175"/>
        <v>-0.2612232389507339</v>
      </c>
      <c r="WU81" s="458">
        <f t="shared" ca="1" si="176"/>
        <v>-0.48205021952675442</v>
      </c>
      <c r="WV81" s="459">
        <f t="shared" ca="1" si="177"/>
        <v>-0.24014870381753034</v>
      </c>
      <c r="WW81" s="484">
        <f t="shared" ca="1" si="186"/>
        <v>1.0061815737415598</v>
      </c>
      <c r="WX81" s="484">
        <f t="shared" ca="1" si="186"/>
        <v>0.95203579505284863</v>
      </c>
      <c r="WY81" s="484">
        <f t="shared" ca="1" si="186"/>
        <v>0.86666871105966603</v>
      </c>
      <c r="WZ81" s="484">
        <f t="shared" ca="1" si="186"/>
        <v>0.10559307515024371</v>
      </c>
      <c r="XA81" s="484">
        <f t="shared" ca="1" si="186"/>
        <v>0.5542151017488316</v>
      </c>
      <c r="XB81" s="484">
        <f t="shared" ca="1" si="186"/>
        <v>0.21821544394969081</v>
      </c>
      <c r="XC81" s="484">
        <f t="shared" ca="1" si="186"/>
        <v>0.14467461816346364</v>
      </c>
      <c r="XD81" s="484">
        <f t="shared" ca="1" si="186"/>
        <v>-1.3851726804172821</v>
      </c>
      <c r="XE81" s="484">
        <f t="shared" ca="1" si="186"/>
        <v>-1.4638047320509104</v>
      </c>
      <c r="XF81" s="484">
        <f t="shared" ca="1" si="186"/>
        <v>-0.17540725547328626</v>
      </c>
      <c r="XG81" s="484">
        <f t="shared" ca="1" si="186"/>
        <v>0.1145148206385433</v>
      </c>
      <c r="XH81" s="484">
        <f t="shared" ca="1" si="186"/>
        <v>-0.33958343954762366</v>
      </c>
      <c r="XI81" s="484">
        <f t="shared" ca="1" si="186"/>
        <v>-0.56078518929191046</v>
      </c>
      <c r="XJ81" s="484">
        <f t="shared" ca="1" si="186"/>
        <v>0.20425937220637902</v>
      </c>
      <c r="XK81" s="484">
        <f t="shared" ca="1" si="186"/>
        <v>-0.54267278110123429</v>
      </c>
      <c r="XL81" s="484">
        <f t="shared" ca="1" si="186"/>
        <v>9.276611010269295E-2</v>
      </c>
      <c r="XM81" s="484">
        <f t="shared" ca="1" si="178"/>
        <v>0.64336895124803395</v>
      </c>
      <c r="XN81" s="484">
        <f t="shared" ca="1" si="178"/>
        <v>2.7828601533139714E-2</v>
      </c>
      <c r="XO81" s="484">
        <f t="shared" ca="1" si="178"/>
        <v>-1.2490580086790719</v>
      </c>
      <c r="XP81" s="484">
        <f t="shared" ca="1" si="188"/>
        <v>-0.57255918212276347</v>
      </c>
      <c r="XQ81" s="484">
        <f t="shared" ca="1" si="188"/>
        <v>-8.50675308720171E-2</v>
      </c>
      <c r="XR81" s="484">
        <f t="shared" ca="1" si="188"/>
        <v>-0.3486067149924103</v>
      </c>
      <c r="XS81" s="484">
        <f t="shared" ca="1" si="188"/>
        <v>-0.55611861992167977</v>
      </c>
      <c r="XT81" s="484">
        <f t="shared" ca="1" si="188"/>
        <v>0.50818242424121263</v>
      </c>
      <c r="XU81" s="484">
        <f t="shared" ca="1" si="188"/>
        <v>-0.63720289277878872</v>
      </c>
      <c r="XV81" s="484">
        <f t="shared" ca="1" si="188"/>
        <v>-0.30179372854458303</v>
      </c>
      <c r="XW81" s="484">
        <f t="shared" ca="1" si="188"/>
        <v>-0.40427726626791127</v>
      </c>
      <c r="XX81" s="484">
        <f t="shared" ca="1" si="188"/>
        <v>-0.20379943838012618</v>
      </c>
      <c r="XY81" s="484">
        <f t="shared" ca="1" si="188"/>
        <v>-0.24303080179333969</v>
      </c>
      <c r="XZ81" s="484">
        <f t="shared" ca="1" si="188"/>
        <v>-0.56968338057380219</v>
      </c>
      <c r="YA81" s="484">
        <f t="shared" ca="1" si="111"/>
        <v>-0.43779539324227229</v>
      </c>
      <c r="YB81" s="484">
        <f t="shared" ca="1" si="111"/>
        <v>-0.21272953623148902</v>
      </c>
      <c r="YC81" s="484">
        <f t="shared" ca="1" si="111"/>
        <v>-0.17304240180829866</v>
      </c>
      <c r="YD81" s="484">
        <f t="shared" ca="1" si="191"/>
        <v>-0.6068623218308542</v>
      </c>
      <c r="YE81" s="484">
        <f t="shared" ca="1" si="191"/>
        <v>-0.46342509741627064</v>
      </c>
      <c r="YF81" s="484">
        <f t="shared" ca="1" si="191"/>
        <v>0.39432227452058582</v>
      </c>
      <c r="YG81" s="484">
        <f t="shared" ca="1" si="191"/>
        <v>-0.54699838673676349</v>
      </c>
      <c r="YH81" s="484">
        <f t="shared" ca="1" si="191"/>
        <v>0.3761400347447329</v>
      </c>
      <c r="YI81" s="484">
        <f t="shared" ca="1" si="191"/>
        <v>-0.91106463526316606</v>
      </c>
      <c r="YJ81" s="484">
        <f t="shared" ca="1" si="191"/>
        <v>-0.6812879221613154</v>
      </c>
      <c r="YK81" s="484">
        <f t="shared" ca="1" si="191"/>
        <v>5.8277766861099353E-2</v>
      </c>
      <c r="YL81" s="484">
        <f t="shared" ca="1" si="191"/>
        <v>0.15139075417761619</v>
      </c>
      <c r="YM81" s="484">
        <f t="shared" ca="1" si="105"/>
        <v>0.24575919003577301</v>
      </c>
      <c r="YN81" s="484">
        <f t="shared" ca="1" si="105"/>
        <v>0.48075197312125845</v>
      </c>
      <c r="YO81" s="484">
        <f t="shared" ca="1" si="105"/>
        <v>0.25458365564254987</v>
      </c>
      <c r="YP81" s="484">
        <f t="shared" ca="1" si="105"/>
        <v>0.58832636794620996</v>
      </c>
      <c r="YQ81" s="484">
        <f t="shared" ca="1" si="105"/>
        <v>-0.78352011835031787</v>
      </c>
      <c r="YR81" s="484">
        <f t="shared" ca="1" si="79"/>
        <v>-0.73715989978774943</v>
      </c>
      <c r="YU81" s="606" t="s">
        <v>4741</v>
      </c>
      <c r="YV81" s="700" t="str">
        <f t="shared" ca="1" si="160"/>
        <v>C</v>
      </c>
      <c r="YW81" s="479">
        <f t="shared" ca="1" si="179"/>
        <v>0.4762157518686867</v>
      </c>
      <c r="YX81" s="495">
        <f t="shared" ca="1" si="161"/>
        <v>0.58804661926300583</v>
      </c>
      <c r="YY81" s="458">
        <f t="shared" ca="1" si="161"/>
        <v>0.55280772187521909</v>
      </c>
      <c r="YZ81" s="458">
        <f t="shared" ca="1" si="161"/>
        <v>6.5239173546932067E-2</v>
      </c>
      <c r="ZA81" s="459">
        <f t="shared" ca="1" si="161"/>
        <v>0.69876949278959011</v>
      </c>
      <c r="ZB81" s="495">
        <f t="shared" ca="1" si="180"/>
        <v>-0.42394221053428194</v>
      </c>
      <c r="ZC81" s="458">
        <f t="shared" ca="1" si="181"/>
        <v>-0.21296613863342859</v>
      </c>
      <c r="ZD81" s="458">
        <f t="shared" ca="1" si="182"/>
        <v>-0.58412603124858409</v>
      </c>
      <c r="ZE81" s="459">
        <f t="shared" ca="1" si="183"/>
        <v>8.9305387646839374E-2</v>
      </c>
      <c r="ZF81" s="484">
        <f t="shared" ca="1" si="187"/>
        <v>4.5009936569290004E-2</v>
      </c>
      <c r="ZG81" s="484">
        <f t="shared" ca="1" si="187"/>
        <v>0.20129871520842663</v>
      </c>
      <c r="ZH81" s="484">
        <f t="shared" ca="1" si="187"/>
        <v>8.9808171214972948E-2</v>
      </c>
      <c r="ZI81" s="484">
        <f t="shared" ca="1" si="187"/>
        <v>2.1988880583922777E-2</v>
      </c>
      <c r="ZJ81" s="484">
        <f t="shared" ca="1" si="187"/>
        <v>9.1836409008688807E-2</v>
      </c>
      <c r="ZK81" s="484">
        <f t="shared" ca="1" si="187"/>
        <v>7.3425809550013654E-2</v>
      </c>
      <c r="ZL81" s="484">
        <f t="shared" ca="1" si="187"/>
        <v>2.4672875513209128E-2</v>
      </c>
      <c r="ZM81" s="484">
        <f t="shared" ca="1" si="187"/>
        <v>-0.47801300388528062</v>
      </c>
      <c r="ZN81" s="484">
        <f t="shared" ca="1" si="187"/>
        <v>-0.60274616835421135</v>
      </c>
      <c r="ZO81" s="484">
        <f t="shared" ca="1" si="187"/>
        <v>-1.2302810954562654E-2</v>
      </c>
      <c r="ZP81" s="484">
        <f t="shared" ca="1" si="187"/>
        <v>2.6000050859821721E-2</v>
      </c>
      <c r="ZQ81" s="484">
        <f t="shared" ca="1" si="187"/>
        <v>-1.1497069191506403E-2</v>
      </c>
      <c r="ZR81" s="484">
        <f t="shared" ca="1" si="187"/>
        <v>-4.5981105838852197E-2</v>
      </c>
      <c r="ZS81" s="484">
        <f t="shared" ca="1" si="187"/>
        <v>2.4149811271190268E-2</v>
      </c>
      <c r="ZT81" s="484">
        <f t="shared" ca="1" si="187"/>
        <v>-2.7291061507312073E-2</v>
      </c>
      <c r="ZU81" s="484">
        <f t="shared" ca="1" si="187"/>
        <v>6.6460018429552355E-3</v>
      </c>
      <c r="ZV81" s="484">
        <f t="shared" ca="1" si="184"/>
        <v>4.5270410067628573E-2</v>
      </c>
      <c r="ZW81" s="484">
        <f t="shared" ca="1" si="184"/>
        <v>5.5175234891583769E-3</v>
      </c>
      <c r="ZX81" s="484">
        <f t="shared" ca="1" si="184"/>
        <v>-4.9666031249752343E-2</v>
      </c>
      <c r="ZY81" s="484">
        <f t="shared" ca="1" si="189"/>
        <v>-9.6348193705378546E-2</v>
      </c>
      <c r="ZZ81" s="484">
        <f t="shared" ca="1" si="189"/>
        <v>-7.8155783354792625E-3</v>
      </c>
      <c r="AAA81" s="484">
        <f t="shared" ca="1" si="189"/>
        <v>-2.4072428682154829E-2</v>
      </c>
      <c r="AAB81" s="484">
        <f t="shared" ca="1" si="189"/>
        <v>-0.10150745433592355</v>
      </c>
      <c r="AAC81" s="484">
        <f t="shared" ca="1" si="189"/>
        <v>1.2546600107337495E-2</v>
      </c>
      <c r="AAD81" s="484">
        <f t="shared" ca="1" si="189"/>
        <v>-7.8682240113631882E-2</v>
      </c>
      <c r="AAE81" s="484">
        <f t="shared" ca="1" si="189"/>
        <v>-4.0219644611828483E-2</v>
      </c>
      <c r="AAF81" s="484">
        <f t="shared" ca="1" si="189"/>
        <v>-6.120902348854227E-2</v>
      </c>
      <c r="AAG81" s="484">
        <f t="shared" ca="1" si="189"/>
        <v>-4.3018323338477257E-2</v>
      </c>
      <c r="AAH81" s="484">
        <f t="shared" ca="1" si="189"/>
        <v>-3.8008707897835295E-2</v>
      </c>
      <c r="AAI81" s="484">
        <f t="shared" ca="1" si="189"/>
        <v>-6.0338538063910964E-2</v>
      </c>
      <c r="AAJ81" s="484">
        <f t="shared" ca="1" si="112"/>
        <v>-5.2025335368730337E-2</v>
      </c>
      <c r="AAK81" s="484">
        <f t="shared" ca="1" si="112"/>
        <v>-3.3183772310049216E-2</v>
      </c>
      <c r="AAL81" s="484">
        <f t="shared" ca="1" si="112"/>
        <v>-1.741238539122681E-2</v>
      </c>
      <c r="AAM81" s="484">
        <f t="shared" ca="1" si="192"/>
        <v>-2.189532836791554E-2</v>
      </c>
      <c r="AAN81" s="484">
        <f t="shared" ca="1" si="192"/>
        <v>-6.1359063816095079E-2</v>
      </c>
      <c r="AAO81" s="484">
        <f t="shared" ca="1" si="192"/>
        <v>1.8805162954418208E-2</v>
      </c>
      <c r="AAP81" s="484">
        <f t="shared" ca="1" si="192"/>
        <v>-2.8906649957960041E-2</v>
      </c>
      <c r="AAQ81" s="484">
        <f t="shared" ca="1" si="192"/>
        <v>7.2202153341576855E-2</v>
      </c>
      <c r="AAR81" s="484">
        <f t="shared" ca="1" si="192"/>
        <v>-3.6651122693945694E-2</v>
      </c>
      <c r="AAS81" s="484">
        <f t="shared" ca="1" si="192"/>
        <v>-3.1171595822786675E-2</v>
      </c>
      <c r="AAT81" s="484">
        <f t="shared" ca="1" si="192"/>
        <v>0.1027465411596778</v>
      </c>
      <c r="AAU81" s="484">
        <f t="shared" ca="1" si="192"/>
        <v>0.12363824729832018</v>
      </c>
      <c r="AAV81" s="484">
        <f t="shared" ca="1" si="106"/>
        <v>2.0354908169117208E-2</v>
      </c>
      <c r="AAW81" s="484">
        <f t="shared" ca="1" si="106"/>
        <v>2.5206724043060142E-2</v>
      </c>
      <c r="AAX81" s="484">
        <f t="shared" ca="1" si="106"/>
        <v>3.2617907022690608E-2</v>
      </c>
      <c r="AAY81" s="484">
        <f t="shared" ca="1" si="106"/>
        <v>0.13484625623176977</v>
      </c>
      <c r="AAZ81" s="484">
        <f t="shared" ca="1" si="106"/>
        <v>-0.11856365915979221</v>
      </c>
      <c r="ABA81" s="484">
        <f t="shared" ca="1" si="82"/>
        <v>-0.10451532592333997</v>
      </c>
    </row>
    <row r="82" spans="1:729" ht="15" customHeight="1" x14ac:dyDescent="0.35">
      <c r="A82" s="498">
        <v>80</v>
      </c>
      <c r="B82" s="628"/>
      <c r="C82" s="606" t="s">
        <v>4778</v>
      </c>
      <c r="D82" s="629">
        <v>368</v>
      </c>
      <c r="E82" s="630" t="s">
        <v>4779</v>
      </c>
      <c r="F82" s="631" t="s">
        <v>1240</v>
      </c>
      <c r="G82" s="632">
        <v>40222.502999999997</v>
      </c>
      <c r="H82" s="504">
        <v>225739.22381812878</v>
      </c>
      <c r="I82" s="505">
        <v>5740</v>
      </c>
      <c r="J82" s="633" t="s">
        <v>4780</v>
      </c>
      <c r="K82" s="507">
        <v>1</v>
      </c>
      <c r="L82" s="508" t="s">
        <v>4781</v>
      </c>
      <c r="M82" s="817">
        <v>143</v>
      </c>
      <c r="N82" s="818">
        <v>0.436</v>
      </c>
      <c r="O82" s="819">
        <v>0.33529999999999999</v>
      </c>
      <c r="P82" s="820">
        <v>0.53700000000000003</v>
      </c>
      <c r="Q82" s="821">
        <v>0.43580000000000002</v>
      </c>
      <c r="R82" s="818">
        <v>0.3095</v>
      </c>
      <c r="S82" s="822">
        <v>0.33760000000000001</v>
      </c>
      <c r="T82" s="822">
        <v>0.31940000000000002</v>
      </c>
      <c r="U82" s="822">
        <v>0.35507</v>
      </c>
      <c r="V82" s="822">
        <v>0.19689999999999999</v>
      </c>
      <c r="W82" s="892" t="s">
        <v>4782</v>
      </c>
      <c r="X82" s="516" t="s">
        <v>1190</v>
      </c>
      <c r="Y82" s="517">
        <v>1</v>
      </c>
      <c r="Z82" s="517">
        <v>3</v>
      </c>
      <c r="AA82" s="519" t="s">
        <v>4783</v>
      </c>
      <c r="AB82" s="520">
        <v>2018</v>
      </c>
      <c r="AC82" s="576">
        <v>0</v>
      </c>
      <c r="AD82" s="575" t="s">
        <v>1188</v>
      </c>
      <c r="AE82" s="817">
        <v>0</v>
      </c>
      <c r="AF82" s="634" t="s">
        <v>1188</v>
      </c>
      <c r="AG82" s="635" t="s">
        <v>1188</v>
      </c>
      <c r="AH82" s="636" t="s">
        <v>1188</v>
      </c>
      <c r="AI82" s="636" t="s">
        <v>1188</v>
      </c>
      <c r="AJ82" s="636" t="s">
        <v>1188</v>
      </c>
      <c r="AK82" s="637" t="s">
        <v>1188</v>
      </c>
      <c r="AL82" s="765" t="s">
        <v>1188</v>
      </c>
      <c r="AM82" s="639" t="s">
        <v>1188</v>
      </c>
      <c r="AN82" s="636" t="s">
        <v>1188</v>
      </c>
      <c r="AO82" s="636" t="s">
        <v>1188</v>
      </c>
      <c r="AP82" s="636" t="s">
        <v>1188</v>
      </c>
      <c r="AQ82" s="636" t="s">
        <v>1188</v>
      </c>
      <c r="AR82" s="636" t="s">
        <v>1188</v>
      </c>
      <c r="AS82" s="636" t="s">
        <v>1188</v>
      </c>
      <c r="AT82" s="636" t="s">
        <v>1188</v>
      </c>
      <c r="AU82" s="640" t="s">
        <v>1188</v>
      </c>
      <c r="AV82" s="842" t="s">
        <v>4784</v>
      </c>
      <c r="AW82" s="642" t="s">
        <v>1190</v>
      </c>
      <c r="AX82" s="843">
        <v>2</v>
      </c>
      <c r="AY82" s="897" t="s">
        <v>4785</v>
      </c>
      <c r="AZ82" s="800">
        <v>1</v>
      </c>
      <c r="BA82" s="573" t="s">
        <v>4786</v>
      </c>
      <c r="BB82" s="631" t="s">
        <v>3153</v>
      </c>
      <c r="BC82" s="646" t="s">
        <v>4787</v>
      </c>
      <c r="BD82" s="631" t="s">
        <v>1195</v>
      </c>
      <c r="BE82" s="631" t="s">
        <v>1188</v>
      </c>
      <c r="BF82" s="631">
        <v>0</v>
      </c>
      <c r="BG82" s="631" t="s">
        <v>1188</v>
      </c>
      <c r="BH82" s="502" t="s">
        <v>1188</v>
      </c>
      <c r="BI82" s="502" t="s">
        <v>1188</v>
      </c>
      <c r="BJ82" s="631">
        <v>0</v>
      </c>
      <c r="BK82" s="631" t="s">
        <v>4788</v>
      </c>
      <c r="BL82" s="631" t="s">
        <v>1188</v>
      </c>
      <c r="BM82" s="859" t="s">
        <v>4789</v>
      </c>
      <c r="BN82" s="647">
        <v>2003</v>
      </c>
      <c r="BO82" s="798" t="s">
        <v>4786</v>
      </c>
      <c r="BP82" s="647">
        <v>2016</v>
      </c>
      <c r="BQ82" s="647">
        <v>1</v>
      </c>
      <c r="BR82" s="647" t="s">
        <v>1188</v>
      </c>
      <c r="BS82" s="647" t="s">
        <v>1188</v>
      </c>
      <c r="BT82" s="647" t="s">
        <v>1188</v>
      </c>
      <c r="BU82" s="647" t="s">
        <v>1188</v>
      </c>
      <c r="BV82" s="648" t="s">
        <v>1188</v>
      </c>
      <c r="BW82" s="846" t="s">
        <v>4790</v>
      </c>
      <c r="BX82" s="650">
        <v>1982</v>
      </c>
      <c r="BY82" s="647" t="s">
        <v>1188</v>
      </c>
      <c r="BZ82" s="651" t="s">
        <v>2109</v>
      </c>
      <c r="CA82" s="647">
        <v>0</v>
      </c>
      <c r="CB82" s="647" t="s">
        <v>1188</v>
      </c>
      <c r="CC82" s="651" t="s">
        <v>1188</v>
      </c>
      <c r="CD82" s="652" t="s">
        <v>1188</v>
      </c>
      <c r="CE82" s="647">
        <v>0</v>
      </c>
      <c r="CF82" s="647">
        <v>1</v>
      </c>
      <c r="CG82" s="633" t="s">
        <v>4791</v>
      </c>
      <c r="CH82" s="647">
        <v>1987</v>
      </c>
      <c r="CI82" s="647">
        <v>1990</v>
      </c>
      <c r="CJ82" s="647">
        <v>0</v>
      </c>
      <c r="CK82" s="651" t="s">
        <v>1188</v>
      </c>
      <c r="CL82" s="651" t="s">
        <v>1188</v>
      </c>
      <c r="CM82" s="647">
        <v>0</v>
      </c>
      <c r="CN82" s="647" t="s">
        <v>1188</v>
      </c>
      <c r="CO82" s="651" t="s">
        <v>1188</v>
      </c>
      <c r="CP82" s="647" t="s">
        <v>1188</v>
      </c>
      <c r="CQ82" s="647">
        <v>0</v>
      </c>
      <c r="CR82" s="650">
        <v>1</v>
      </c>
      <c r="CS82" s="848" t="s">
        <v>1188</v>
      </c>
      <c r="CT82" s="647" t="s">
        <v>1188</v>
      </c>
      <c r="CU82" s="648">
        <v>0</v>
      </c>
      <c r="CV82" s="676" t="s">
        <v>1188</v>
      </c>
      <c r="CW82" s="647" t="s">
        <v>1188</v>
      </c>
      <c r="CX82" s="657">
        <v>0</v>
      </c>
      <c r="CY82" s="863" t="s">
        <v>4792</v>
      </c>
      <c r="CZ82" s="647">
        <v>2012</v>
      </c>
      <c r="DA82" s="657">
        <v>1</v>
      </c>
      <c r="DB82" s="723">
        <v>2950000</v>
      </c>
      <c r="DC82" s="753">
        <v>2</v>
      </c>
      <c r="DD82" s="659" t="s">
        <v>4793</v>
      </c>
      <c r="DE82" s="648">
        <v>2019</v>
      </c>
      <c r="DF82" s="854" t="s">
        <v>1188</v>
      </c>
      <c r="DG82" s="855" t="s">
        <v>1188</v>
      </c>
      <c r="DH82" s="852">
        <v>0</v>
      </c>
      <c r="DI82" s="856" t="s">
        <v>1188</v>
      </c>
      <c r="DJ82" s="730" t="s">
        <v>4794</v>
      </c>
      <c r="DK82" s="850" t="s">
        <v>1188</v>
      </c>
      <c r="DL82" s="850">
        <v>0</v>
      </c>
      <c r="DM82" s="851">
        <v>0</v>
      </c>
      <c r="DN82" s="854" t="s">
        <v>1188</v>
      </c>
      <c r="DO82" s="855" t="s">
        <v>1188</v>
      </c>
      <c r="DP82" s="852">
        <v>0</v>
      </c>
      <c r="DQ82" s="856" t="s">
        <v>1188</v>
      </c>
      <c r="DR82" s="730" t="s">
        <v>4794</v>
      </c>
      <c r="DS82" s="753" t="s">
        <v>1188</v>
      </c>
      <c r="DT82" s="753">
        <v>0</v>
      </c>
      <c r="DU82" s="657">
        <v>0</v>
      </c>
      <c r="DV82" s="651" t="s">
        <v>1188</v>
      </c>
      <c r="DW82" s="860" t="s">
        <v>4795</v>
      </c>
      <c r="DX82" s="507" t="s">
        <v>1188</v>
      </c>
      <c r="DY82" s="647">
        <v>1</v>
      </c>
      <c r="DZ82" s="650">
        <v>0</v>
      </c>
      <c r="EA82" s="807" t="s">
        <v>1188</v>
      </c>
      <c r="EB82" s="842" t="s">
        <v>1190</v>
      </c>
      <c r="EC82" s="647">
        <v>2</v>
      </c>
      <c r="ED82" s="668" t="s">
        <v>1504</v>
      </c>
      <c r="EE82" s="647">
        <v>2005</v>
      </c>
      <c r="EF82" s="647">
        <v>3</v>
      </c>
      <c r="EG82" s="650" t="s">
        <v>1220</v>
      </c>
      <c r="EH82" s="648">
        <v>3</v>
      </c>
      <c r="EI82" s="551" t="s">
        <v>4784</v>
      </c>
      <c r="EJ82" s="651" t="s">
        <v>1190</v>
      </c>
      <c r="EK82" s="647">
        <v>2018</v>
      </c>
      <c r="EL82" s="554" t="s">
        <v>4796</v>
      </c>
      <c r="EM82" s="669" t="s">
        <v>1188</v>
      </c>
      <c r="EN82" s="647" t="s">
        <v>1188</v>
      </c>
      <c r="EO82" s="670" t="s">
        <v>1188</v>
      </c>
      <c r="EP82" s="556">
        <v>0</v>
      </c>
      <c r="EQ82" s="556" t="s">
        <v>1188</v>
      </c>
      <c r="ER82" s="651" t="s">
        <v>1188</v>
      </c>
      <c r="ES82" s="556" t="s">
        <v>1188</v>
      </c>
      <c r="ET82" s="556">
        <v>0</v>
      </c>
      <c r="EU82" s="671">
        <v>0</v>
      </c>
      <c r="EV82" s="672"/>
      <c r="EW82" s="673" t="s">
        <v>1005</v>
      </c>
      <c r="EX82" s="674"/>
      <c r="EY82" s="631" t="s">
        <v>1343</v>
      </c>
      <c r="EZ82" s="631">
        <v>1</v>
      </c>
      <c r="FA82" s="675">
        <v>54.4</v>
      </c>
      <c r="FB82" s="648">
        <v>0</v>
      </c>
      <c r="FC82" s="676"/>
      <c r="FD82" s="647"/>
      <c r="FE82" s="648"/>
      <c r="FF82" s="652" t="s">
        <v>1281</v>
      </c>
      <c r="FG82" s="563" t="s">
        <v>1282</v>
      </c>
      <c r="FH82" s="631" t="str">
        <f t="shared" si="119"/>
        <v>D</v>
      </c>
      <c r="FI82" s="677">
        <f t="shared" si="120"/>
        <v>0.46666666666666662</v>
      </c>
      <c r="FJ82" s="678">
        <f t="shared" si="121"/>
        <v>0.4</v>
      </c>
      <c r="FK82" s="679">
        <f t="shared" si="122"/>
        <v>1</v>
      </c>
      <c r="FL82" s="680">
        <f t="shared" si="123"/>
        <v>0</v>
      </c>
      <c r="FM82" s="681">
        <v>0</v>
      </c>
      <c r="FN82" s="574" t="s">
        <v>1188</v>
      </c>
      <c r="FO82" s="470" t="s">
        <v>1188</v>
      </c>
      <c r="FP82" s="470" t="s">
        <v>1188</v>
      </c>
      <c r="FQ82" s="430">
        <v>0</v>
      </c>
      <c r="FR82" s="682" t="s">
        <v>1188</v>
      </c>
      <c r="FS82" s="369">
        <v>0</v>
      </c>
      <c r="FT82" s="574" t="s">
        <v>1188</v>
      </c>
      <c r="FU82" s="575" t="s">
        <v>1188</v>
      </c>
      <c r="FV82" s="369">
        <v>0</v>
      </c>
      <c r="FW82" s="574" t="s">
        <v>1188</v>
      </c>
      <c r="FX82" s="575" t="s">
        <v>1188</v>
      </c>
      <c r="FY82" s="369">
        <v>0</v>
      </c>
      <c r="FZ82" s="574" t="s">
        <v>1188</v>
      </c>
      <c r="GA82" s="470" t="s">
        <v>1188</v>
      </c>
      <c r="GB82" s="575" t="s">
        <v>1188</v>
      </c>
      <c r="GC82" s="369">
        <v>0</v>
      </c>
      <c r="GD82" s="574" t="s">
        <v>1188</v>
      </c>
      <c r="GE82" s="470" t="s">
        <v>1188</v>
      </c>
      <c r="GF82" s="685" t="s">
        <v>1188</v>
      </c>
      <c r="GG82" s="734">
        <v>0</v>
      </c>
      <c r="GH82" s="574" t="s">
        <v>1188</v>
      </c>
      <c r="GI82" s="684" t="s">
        <v>1188</v>
      </c>
      <c r="GJ82" s="575" t="s">
        <v>1188</v>
      </c>
      <c r="GK82" s="369">
        <v>2</v>
      </c>
      <c r="GL82" s="430">
        <v>2018</v>
      </c>
      <c r="GM82" s="686" t="s">
        <v>4797</v>
      </c>
      <c r="GN82" s="572" t="s">
        <v>4798</v>
      </c>
      <c r="GO82" s="676">
        <v>0</v>
      </c>
      <c r="GP82" s="917" t="s">
        <v>1188</v>
      </c>
      <c r="GQ82" s="872" t="s">
        <v>1188</v>
      </c>
      <c r="GR82" s="872" t="s">
        <v>1188</v>
      </c>
      <c r="GS82" s="872" t="s">
        <v>1188</v>
      </c>
      <c r="GT82" s="873" t="s">
        <v>1188</v>
      </c>
      <c r="GU82" s="581">
        <v>0</v>
      </c>
      <c r="GV82" s="687" t="s">
        <v>1188</v>
      </c>
      <c r="GW82" s="872" t="s">
        <v>1188</v>
      </c>
      <c r="GX82" s="873" t="s">
        <v>1188</v>
      </c>
      <c r="GY82" s="874">
        <v>0</v>
      </c>
      <c r="GZ82" s="582" t="s">
        <v>1188</v>
      </c>
      <c r="HA82" s="583" t="s">
        <v>1346</v>
      </c>
      <c r="HB82" s="584">
        <v>3</v>
      </c>
      <c r="HC82" s="585">
        <v>1</v>
      </c>
      <c r="HD82" s="44" t="s">
        <v>4799</v>
      </c>
      <c r="HE82" s="814" t="s">
        <v>4800</v>
      </c>
      <c r="HF82" s="587" t="s">
        <v>1188</v>
      </c>
      <c r="HG82" s="587" t="s">
        <v>1188</v>
      </c>
      <c r="HH82" s="588">
        <v>0</v>
      </c>
      <c r="HI82" s="787" t="s">
        <v>1188</v>
      </c>
      <c r="HJ82" s="808" t="s">
        <v>1188</v>
      </c>
      <c r="HK82" s="691" t="s">
        <v>1188</v>
      </c>
      <c r="HL82" s="692">
        <v>0</v>
      </c>
      <c r="HM82" s="857" t="s">
        <v>1188</v>
      </c>
      <c r="HN82" s="697" t="s">
        <v>1188</v>
      </c>
      <c r="HO82" s="681">
        <v>0</v>
      </c>
      <c r="HP82" s="574">
        <v>0</v>
      </c>
      <c r="HQ82" s="472">
        <f t="shared" si="124"/>
        <v>0</v>
      </c>
      <c r="HR82" s="593">
        <v>0.25</v>
      </c>
      <c r="HS82" s="574">
        <v>0</v>
      </c>
      <c r="HT82" s="574">
        <v>0</v>
      </c>
      <c r="HU82" s="574">
        <v>0</v>
      </c>
      <c r="HV82" s="574">
        <v>0</v>
      </c>
      <c r="HW82" s="574">
        <v>0</v>
      </c>
      <c r="HX82" s="574">
        <v>0</v>
      </c>
      <c r="HY82" s="574">
        <v>0</v>
      </c>
      <c r="HZ82" s="574">
        <v>0</v>
      </c>
      <c r="IA82" s="574">
        <v>0.5</v>
      </c>
      <c r="IB82" s="574">
        <v>0.5</v>
      </c>
      <c r="IC82" s="574">
        <v>0</v>
      </c>
      <c r="ID82" s="681">
        <v>0</v>
      </c>
      <c r="IE82" s="369">
        <v>0</v>
      </c>
      <c r="IF82" s="574">
        <v>0</v>
      </c>
      <c r="IG82" s="472">
        <f t="shared" si="125"/>
        <v>0</v>
      </c>
      <c r="IH82" s="609" t="s">
        <v>1188</v>
      </c>
      <c r="II82" s="694" t="s">
        <v>1188</v>
      </c>
      <c r="IJ82" s="695" t="s">
        <v>1188</v>
      </c>
      <c r="IK82" s="696" t="s">
        <v>1188</v>
      </c>
      <c r="IL82" s="696" t="s">
        <v>1188</v>
      </c>
      <c r="IM82" s="697" t="s">
        <v>1188</v>
      </c>
      <c r="IN82" s="599">
        <v>1</v>
      </c>
      <c r="IO82" s="600">
        <v>5</v>
      </c>
      <c r="IP82" s="601">
        <v>6</v>
      </c>
      <c r="IQ82" s="600">
        <v>17</v>
      </c>
      <c r="IR82" s="587">
        <v>14</v>
      </c>
      <c r="IS82" s="601">
        <v>31</v>
      </c>
      <c r="IT82" s="599" t="s">
        <v>1188</v>
      </c>
      <c r="IU82" s="600" t="s">
        <v>1188</v>
      </c>
      <c r="IV82" s="587" t="s">
        <v>1188</v>
      </c>
      <c r="IW82" s="601" t="s">
        <v>1188</v>
      </c>
      <c r="IX82" s="602" t="s">
        <v>1188</v>
      </c>
      <c r="IY82" s="681">
        <v>0</v>
      </c>
      <c r="IZ82" s="719" t="s">
        <v>1188</v>
      </c>
      <c r="JA82" s="681">
        <v>0</v>
      </c>
      <c r="JB82" s="720" t="s">
        <v>1188</v>
      </c>
      <c r="JC82" s="763">
        <v>0</v>
      </c>
      <c r="JD82" s="683" t="s">
        <v>1188</v>
      </c>
      <c r="JE82" s="684" t="s">
        <v>1188</v>
      </c>
      <c r="JF82" s="470" t="s">
        <v>1188</v>
      </c>
      <c r="JG82" s="472" t="s">
        <v>1188</v>
      </c>
      <c r="JH82" s="763">
        <v>0</v>
      </c>
      <c r="JI82" s="683" t="s">
        <v>1188</v>
      </c>
      <c r="JJ82" s="684" t="s">
        <v>1188</v>
      </c>
      <c r="JK82" s="684" t="s">
        <v>1188</v>
      </c>
      <c r="JL82" s="764" t="s">
        <v>1188</v>
      </c>
      <c r="JM82" s="468">
        <v>0</v>
      </c>
      <c r="JN82" s="469" t="s">
        <v>1188</v>
      </c>
      <c r="JO82" s="469" t="s">
        <v>1188</v>
      </c>
      <c r="JP82" s="470" t="s">
        <v>1188</v>
      </c>
      <c r="JQ82" s="471" t="s">
        <v>1188</v>
      </c>
      <c r="JR82" s="472" t="s">
        <v>1188</v>
      </c>
      <c r="JS82" s="369">
        <v>0</v>
      </c>
      <c r="JT82" s="430" t="s">
        <v>1188</v>
      </c>
      <c r="JU82" s="470" t="s">
        <v>1188</v>
      </c>
      <c r="JV82" s="470" t="s">
        <v>1188</v>
      </c>
      <c r="JW82" s="472" t="s">
        <v>1188</v>
      </c>
      <c r="JX82" s="606">
        <v>0</v>
      </c>
      <c r="JY82" s="607" t="s">
        <v>1188</v>
      </c>
      <c r="JZ82" s="606" t="s">
        <v>1188</v>
      </c>
      <c r="KA82" s="606">
        <f t="shared" si="126"/>
        <v>0</v>
      </c>
      <c r="KB82" s="606"/>
      <c r="KC82" s="606"/>
      <c r="KD82" s="606"/>
      <c r="KE82" s="606"/>
      <c r="KF82" s="606">
        <f t="shared" si="127"/>
        <v>0</v>
      </c>
      <c r="KG82" s="606"/>
      <c r="KH82" s="606"/>
      <c r="KI82" s="606"/>
      <c r="KJ82" s="606"/>
      <c r="KK82" s="606">
        <v>1</v>
      </c>
      <c r="KL82" s="606">
        <v>1</v>
      </c>
      <c r="KM82" s="608">
        <f t="shared" si="128"/>
        <v>0.23274590969085693</v>
      </c>
      <c r="KN82" s="609">
        <v>-1.3362704515457153</v>
      </c>
      <c r="KO82" s="609">
        <v>9.6153850555419922</v>
      </c>
      <c r="KP82" s="610">
        <v>8</v>
      </c>
      <c r="KQ82" s="608">
        <f t="shared" si="129"/>
        <v>0.23266918659210206</v>
      </c>
      <c r="KR82" s="609">
        <v>-1.3366540670394897</v>
      </c>
      <c r="KS82" s="609">
        <v>8.6538457870483398</v>
      </c>
      <c r="KT82" s="610">
        <v>9</v>
      </c>
      <c r="KU82" s="610">
        <v>20</v>
      </c>
      <c r="KV82" s="563" t="s">
        <v>1237</v>
      </c>
      <c r="KW82" s="606" t="s">
        <v>4778</v>
      </c>
      <c r="KX82" s="700" t="str">
        <f t="shared" ca="1" si="130"/>
        <v>D</v>
      </c>
      <c r="KY82" s="701">
        <f t="shared" ca="1" si="131"/>
        <v>0.18612976965376316</v>
      </c>
      <c r="KZ82" s="702">
        <f t="shared" ca="1" si="193"/>
        <v>0.10849411764705884</v>
      </c>
      <c r="LA82" s="703">
        <f t="shared" ca="1" si="194"/>
        <v>0.28627619047619046</v>
      </c>
      <c r="LB82" s="703">
        <f t="shared" ca="1" si="195"/>
        <v>7.7374999999999999E-2</v>
      </c>
      <c r="LC82" s="704">
        <f t="shared" ca="1" si="196"/>
        <v>0.27237377049180328</v>
      </c>
      <c r="LD82" s="696" cm="1">
        <f t="array" aca="1" ref="LD82" ca="1">INDIRECT(LD$203&amp;ROW())*LD$205</f>
        <v>0</v>
      </c>
      <c r="LE82" s="696" cm="1">
        <f t="array" aca="1" ref="LE82" ca="1">INDIRECT(LE$203&amp;ROW())*LE$205</f>
        <v>0</v>
      </c>
      <c r="LF82" s="696" cm="1">
        <f t="array" aca="1" ref="LF82" ca="1">INDIRECT(LF$203&amp;ROW())*LF$205</f>
        <v>0</v>
      </c>
      <c r="LG82" s="696" cm="1">
        <f t="array" aca="1" ref="LG82" ca="1">INDIRECT(LG$203&amp;ROW())*LG$205</f>
        <v>0</v>
      </c>
      <c r="LH82" s="696" cm="1">
        <f t="array" aca="1" ref="LH82" ca="1">INDIRECT(LH$203&amp;ROW())*LH$205</f>
        <v>1</v>
      </c>
      <c r="LI82" s="696" cm="1">
        <f t="array" aca="1" ref="LI82" ca="1">INDIRECT(LI$203&amp;ROW())*LI$205</f>
        <v>0</v>
      </c>
      <c r="LJ82" s="696" cm="1">
        <f t="array" aca="1" ref="LJ82" ca="1">INDIRECT(LJ$203&amp;ROW())*LJ$205</f>
        <v>0</v>
      </c>
      <c r="LK82" s="696" cm="1">
        <f t="array" aca="1" ref="LK82" ca="1">INDIRECT(LK$203&amp;ROW())*LK$205</f>
        <v>0</v>
      </c>
      <c r="LL82" s="696" cm="1">
        <f t="array" aca="1" ref="LL82" ca="1">INDIRECT(LL$203&amp;ROW())*LL$205</f>
        <v>0</v>
      </c>
      <c r="LM82" s="696" cm="1">
        <f t="array" aca="1" ref="LM82" ca="1">INDIRECT(LM$203&amp;ROW())*LM$205</f>
        <v>2</v>
      </c>
      <c r="LN82" s="696" cm="1">
        <f t="array" aca="1" ref="LN82" ca="1">INDIRECT(LN$203&amp;ROW())*LN$205</f>
        <v>3</v>
      </c>
      <c r="LO82" s="696" cm="1">
        <f t="array" aca="1" ref="LO82" ca="1">INDIRECT(LO$203&amp;ROW())*LO$205</f>
        <v>0</v>
      </c>
      <c r="LP82" s="696" cm="1">
        <f t="array" aca="1" ref="LP82" ca="1">INDIRECT(LP$203&amp;ROW())*LP$205</f>
        <v>0</v>
      </c>
      <c r="LQ82" s="696" cm="1">
        <f t="array" aca="1" ref="LQ82" ca="1">IF(INDIRECT(LQ$203&amp;ROW())="-",0,INDIRECT(LQ$203&amp;ROW())*LQ$205)</f>
        <v>3.2220000000000004</v>
      </c>
      <c r="LR82" s="696" cm="1">
        <f t="array" aca="1" ref="LR82" ca="1">INDIRECT(LR$203&amp;ROW())*LR$205</f>
        <v>0</v>
      </c>
      <c r="LS82" s="696" cm="1">
        <f t="array" aca="1" ref="LS82" ca="1">IF(INDIRECT(LS$203&amp;ROW())="-",0,INDIRECT(LS$203&amp;ROW())*LS$205)</f>
        <v>2.0118</v>
      </c>
      <c r="LT82" s="696" cm="1">
        <f t="array" aca="1" ref="LT82" ca="1">INDIRECT(LT$203&amp;ROW())*LT$205</f>
        <v>2</v>
      </c>
      <c r="LU82" s="696" cm="1">
        <f t="array" aca="1" ref="LU82" ca="1">INDIRECT(LU$203&amp;ROW())*LU$205</f>
        <v>1</v>
      </c>
      <c r="LV82" s="696" cm="1">
        <f t="array" aca="1" ref="LV82" ca="1">INDIRECT(LV$203&amp;ROW())*LV$205</f>
        <v>0</v>
      </c>
      <c r="LW82" s="696" cm="1">
        <f t="array" aca="1" ref="LW82" ca="1">INDIRECT(LW$203&amp;ROW())*LW$205</f>
        <v>0</v>
      </c>
      <c r="LX82" s="696" cm="1">
        <f t="array" aca="1" ref="LX82" ca="1">INDIRECT(LX$203&amp;ROW())*LX$205</f>
        <v>1</v>
      </c>
      <c r="LY82" s="696" cm="1">
        <f t="array" aca="1" ref="LY82" ca="1">IF(INDIRECT(LY$203&amp;ROW())="-",0,INDIRECT(LY$203&amp;ROW())*LY$205)</f>
        <v>1.857</v>
      </c>
      <c r="LZ82" s="696" cm="1">
        <f t="array" aca="1" ref="LZ82" ca="1">INDIRECT(LZ$203&amp;ROW())*LZ$205</f>
        <v>0</v>
      </c>
      <c r="MA82" s="696" cm="1">
        <f t="array" aca="1" ref="MA82" ca="1">INDIRECT(MA$203&amp;ROW())*MA$205</f>
        <v>0</v>
      </c>
      <c r="MB82" s="696" cm="1">
        <f t="array" aca="1" ref="MB82" ca="1">INDIRECT(MB$203&amp;ROW())*MB$205</f>
        <v>0</v>
      </c>
      <c r="MC82" s="696" cm="1">
        <f t="array" aca="1" ref="MC82" ca="1">IF($MB82=0,0,INDIRECT(MC$203&amp;ROW())*MC$205)</f>
        <v>0</v>
      </c>
      <c r="MD82" s="696" cm="1">
        <f t="array" aca="1" ref="MD82" ca="1">IF($MB82=0,0,INDIRECT(MD$203&amp;ROW())*MD$205)</f>
        <v>0</v>
      </c>
      <c r="ME82" s="696" cm="1">
        <f t="array" aca="1" ref="ME82" ca="1">IF($MB82=0,0,INDIRECT(ME$203&amp;ROW())*ME$205)</f>
        <v>0</v>
      </c>
      <c r="MF82" s="696" cm="1">
        <f t="array" aca="1" ref="MF82" ca="1">IF($MB82=0,0,INDIRECT(MF$203&amp;ROW())*MF$205)</f>
        <v>0</v>
      </c>
      <c r="MG82" s="696" cm="1">
        <f t="array" aca="1" ref="MG82" ca="1">INDIRECT(MG$203&amp;ROW())*MG$205</f>
        <v>0</v>
      </c>
      <c r="MH82" s="696" cm="1">
        <f t="array" aca="1" ref="MH82" ca="1">IF($MG82=0,0,INDIRECT(MH$203&amp;ROW())*MH$205)</f>
        <v>0</v>
      </c>
      <c r="MI82" s="696" cm="1">
        <f t="array" aca="1" ref="MI82" ca="1">IF($MG82=0,0,INDIRECT(MI$203&amp;ROW())*MI$205)</f>
        <v>0</v>
      </c>
      <c r="MJ82" s="696" cm="1">
        <f t="array" aca="1" ref="MJ82" ca="1">INDIRECT(MJ$203&amp;ROW())*MJ$205</f>
        <v>0</v>
      </c>
      <c r="MK82" s="696" cm="1">
        <f t="array" aca="1" ref="MK82" ca="1">INDIRECT(MK$203&amp;ROW())*MK$205</f>
        <v>0</v>
      </c>
      <c r="ML82" s="696" cm="1">
        <f t="array" aca="1" ref="ML82" ca="1">INDIRECT(ML$203&amp;ROW())*ML$205</f>
        <v>0</v>
      </c>
      <c r="MM82" s="696" cm="1">
        <f t="array" aca="1" ref="MM82" ca="1">INDIRECT(MM$203&amp;ROW())*MM$205</f>
        <v>6</v>
      </c>
      <c r="MN82" s="696" cm="1">
        <f t="array" aca="1" ref="MN82" ca="1">INDIRECT(MN$203&amp;ROW())*MN$205</f>
        <v>0</v>
      </c>
      <c r="MO82" s="696" cm="1">
        <f t="array" aca="1" ref="MO82" ca="1">INDIRECT(MO$203&amp;ROW())*MO$205</f>
        <v>0</v>
      </c>
      <c r="MP82" s="696" cm="1">
        <f t="array" aca="1" ref="MP82" ca="1">INDIRECT(MP$203&amp;ROW())*MP$205</f>
        <v>1</v>
      </c>
      <c r="MQ82" s="696" cm="1">
        <f t="array" aca="1" ref="MQ82" ca="1">INDIRECT(MQ$203&amp;ROW())*MQ$205</f>
        <v>0</v>
      </c>
      <c r="MR82" s="696" cm="1">
        <f t="array" aca="1" ref="MR82" ca="1">INDIRECT(MR$203&amp;ROW())*MR$205</f>
        <v>2</v>
      </c>
      <c r="MS82" s="696" cm="1">
        <f t="array" aca="1" ref="MS82" ca="1">INDIRECT(MS$203&amp;ROW())*MS$205</f>
        <v>2</v>
      </c>
      <c r="MT82" s="696" cm="1">
        <f t="array" aca="1" ref="MT82" ca="1">INDIRECT(MT$203&amp;ROW())*MT$205</f>
        <v>1</v>
      </c>
      <c r="MU82" s="696" cm="1">
        <f t="array" aca="1" ref="MU82" ca="1">INDIRECT(MU$203&amp;ROW())*MU$205</f>
        <v>2</v>
      </c>
      <c r="MV82" s="696" cm="1">
        <f t="array" aca="1" ref="MV82" ca="1">IF(INDIRECT(MV$203&amp;ROW())="-",0,INDIRECT(MV$203&amp;ROW())*MV$205)</f>
        <v>2.6148000000000002</v>
      </c>
      <c r="MW82" s="696" cm="1">
        <f t="array" aca="1" ref="MW82" ca="1">INDIRECT(MW$203&amp;ROW())*MW$205</f>
        <v>0</v>
      </c>
      <c r="MX82" s="696" cm="1">
        <f t="array" aca="1" ref="MX82" ca="1">INDIRECT(MX$203&amp;ROW())*MX$205</f>
        <v>0</v>
      </c>
      <c r="MY82" s="696" cm="1">
        <f t="array" aca="1" ref="MY82" ca="1">INDIRECT(MY$203&amp;ROW())*MY$205</f>
        <v>0</v>
      </c>
      <c r="NA82" s="701">
        <f t="shared" si="133"/>
        <v>0.13504878048780489</v>
      </c>
      <c r="NB82" s="617">
        <f t="shared" si="134"/>
        <v>0.2382357142857143</v>
      </c>
      <c r="NC82" s="695">
        <f t="shared" si="135"/>
        <v>2.3807692307692307E-2</v>
      </c>
      <c r="ND82" s="697">
        <f t="shared" si="136"/>
        <v>0.3494740740740741</v>
      </c>
      <c r="NE82" s="694">
        <f t="shared" si="137"/>
        <v>0.18664156528882142</v>
      </c>
      <c r="NF82" s="682" t="str">
        <f t="shared" si="138"/>
        <v>D</v>
      </c>
      <c r="NH82" s="606" t="s">
        <v>4778</v>
      </c>
      <c r="NI82" s="563" t="str">
        <f t="shared" si="197"/>
        <v>C</v>
      </c>
      <c r="NJ82" s="563" t="str">
        <f t="shared" si="140"/>
        <v>D</v>
      </c>
      <c r="NK82" s="563" t="str">
        <f t="shared" ca="1" si="141"/>
        <v>D</v>
      </c>
      <c r="NL82" s="563" t="str">
        <f t="shared" ca="1" si="142"/>
        <v>D</v>
      </c>
      <c r="NM82" s="563" t="str">
        <f t="shared" ca="1" si="143"/>
        <v>D</v>
      </c>
      <c r="NN82" s="563" t="str">
        <f t="shared" ca="1" si="163"/>
        <v>D</v>
      </c>
      <c r="NO82" s="563" t="str">
        <f t="shared" ca="1" si="164"/>
        <v>D</v>
      </c>
      <c r="NP82" s="606" t="str">
        <f t="shared" si="144"/>
        <v>-</v>
      </c>
      <c r="NQ82" s="682" t="str">
        <f t="shared" si="145"/>
        <v>-</v>
      </c>
      <c r="NR82" s="682" t="e">
        <f>IF(OR(AND(NI82="A",OR(NJ82="C",NJ82="D")),AND(NI82="A",OR(#REF!="C",#REF!="D")),AND(NI82="B",OR(NJ82="D",#REF!="D")),AND(OR(NI82="C",NI82="D"),OR(NJ82="A",NJ82="B")),AND(OR(NI82="C",NI82="D"),OR(#REF!="A",#REF!="B")),AND(OR(NJ82="A",#REF!="A",NJ82="B",#REF!="B"),OR(NP82="-",NQ82="-")),AND(OR(NJ82="C",#REF!="C",NJ82="D",#REF!="D"),NP82="Yes")),"Yes","-")</f>
        <v>#REF!</v>
      </c>
      <c r="NS82" s="607"/>
      <c r="NT82" s="619">
        <f t="shared" si="146"/>
        <v>0.436</v>
      </c>
      <c r="NU82" s="619">
        <f t="shared" si="147"/>
        <v>0.18664156528882142</v>
      </c>
      <c r="NV82" s="619">
        <f t="shared" ca="1" si="148"/>
        <v>0.18612976965376316</v>
      </c>
      <c r="NW82" s="619">
        <f t="shared" ca="1" si="165"/>
        <v>0.1775971854469876</v>
      </c>
      <c r="NX82" s="619">
        <f t="shared" ca="1" si="166"/>
        <v>0.19627577206663915</v>
      </c>
      <c r="NY82" s="620">
        <f t="shared" ca="1" si="167"/>
        <v>0.19406635021080354</v>
      </c>
      <c r="NZ82" s="620">
        <f t="shared" ca="1" si="168"/>
        <v>0.24446976059135522</v>
      </c>
      <c r="OA82" s="705" t="s">
        <v>1188</v>
      </c>
      <c r="OB82" s="706" t="s">
        <v>1188</v>
      </c>
      <c r="OC82" s="494"/>
      <c r="OE82" s="606" t="s">
        <v>4778</v>
      </c>
      <c r="OF82" s="700" t="str">
        <f t="shared" ca="1" si="149"/>
        <v>D</v>
      </c>
      <c r="OG82" s="701">
        <f t="shared" ca="1" si="169"/>
        <v>0.1775971854469876</v>
      </c>
      <c r="OH82" s="705">
        <f t="shared" ca="1" si="150"/>
        <v>0.12010884598698479</v>
      </c>
      <c r="OI82" s="696">
        <f t="shared" ca="1" si="151"/>
        <v>0.24221872220828108</v>
      </c>
      <c r="OJ82" s="696">
        <f t="shared" ca="1" si="152"/>
        <v>3.3709560974395363E-2</v>
      </c>
      <c r="OK82" s="697">
        <f t="shared" ca="1" si="153"/>
        <v>0.31435161261828914</v>
      </c>
      <c r="OL82" s="696" cm="1">
        <f t="array" aca="1" ref="OL82" ca="1">INDIRECT(OL$203&amp;ROW())*OL$205</f>
        <v>0</v>
      </c>
      <c r="OM82" s="696" cm="1">
        <f t="array" aca="1" ref="OM82" ca="1">INDIRECT(OM$203&amp;ROW())*OM$205</f>
        <v>0</v>
      </c>
      <c r="ON82" s="696" cm="1">
        <f t="array" aca="1" ref="ON82" ca="1">INDIRECT(ON$203&amp;ROW())*ON$205</f>
        <v>0</v>
      </c>
      <c r="OO82" s="696" cm="1">
        <f t="array" aca="1" ref="OO82" ca="1">INDIRECT(OO$203&amp;ROW())*OO$205</f>
        <v>0</v>
      </c>
      <c r="OP82" s="696" cm="1">
        <f t="array" aca="1" ref="OP82" ca="1">INDIRECT(OP$203&amp;ROW())*OP$205</f>
        <v>0.52769999999999995</v>
      </c>
      <c r="OQ82" s="696" cm="1">
        <f t="array" aca="1" ref="OQ82" ca="1">INDIRECT(OQ$203&amp;ROW())*OQ$205</f>
        <v>0</v>
      </c>
      <c r="OR82" s="696" cm="1">
        <f t="array" aca="1" ref="OR82" ca="1">INDIRECT(OR$203&amp;ROW())*OR$205</f>
        <v>0</v>
      </c>
      <c r="OS82" s="696" cm="1">
        <f t="array" aca="1" ref="OS82" ca="1">INDIRECT(OS$203&amp;ROW())*OS$205</f>
        <v>0</v>
      </c>
      <c r="OT82" s="696" cm="1">
        <f t="array" aca="1" ref="OT82" ca="1">INDIRECT(OT$203&amp;ROW())*OT$205</f>
        <v>0</v>
      </c>
      <c r="OU82" s="696" cm="1">
        <f t="array" aca="1" ref="OU82" ca="1">INDIRECT(OU$203&amp;ROW())*OU$205</f>
        <v>0.64349999999999996</v>
      </c>
      <c r="OV82" s="696" cm="1">
        <f t="array" aca="1" ref="OV82" ca="1">INDIRECT(OV$203&amp;ROW())*OV$205</f>
        <v>1.2161999999999999</v>
      </c>
      <c r="OW82" s="696" cm="1">
        <f t="array" aca="1" ref="OW82" ca="1">INDIRECT(OW$203&amp;ROW())*OW$205</f>
        <v>0</v>
      </c>
      <c r="OX82" s="696" cm="1">
        <f t="array" aca="1" ref="OX82" ca="1">INDIRECT(OX$203&amp;ROW())*OX$205</f>
        <v>0</v>
      </c>
      <c r="OY82" s="696" cm="1">
        <f t="array" aca="1" ref="OY82" ca="1">IF(INDIRECT(OY$203&amp;ROW())="-",0,INDIRECT(OY$203&amp;ROW())*OY$205)</f>
        <v>0.38110890000000003</v>
      </c>
      <c r="OZ82" s="696" cm="1">
        <f t="array" aca="1" ref="OZ82" ca="1">INDIRECT(OZ$203&amp;ROW())*OZ$205</f>
        <v>0</v>
      </c>
      <c r="PA82" s="696" cm="1">
        <f t="array" aca="1" ref="PA82" ca="1">IF(INDIRECT(PA$203&amp;ROW())="-",0,INDIRECT(PA$203&amp;ROW())*PA$205)</f>
        <v>0.29620401999999996</v>
      </c>
      <c r="PB82" s="705" cm="1">
        <f t="array" aca="1" ref="PB82" ca="1">INDIRECT(PB$203&amp;ROW())*PB$205</f>
        <v>0.75419999999999998</v>
      </c>
      <c r="PC82" s="696" cm="1">
        <f t="array" aca="1" ref="PC82" ca="1">INDIRECT(PC$203&amp;ROW())*PC$205</f>
        <v>0.69730000000000003</v>
      </c>
      <c r="PD82" s="696" cm="1">
        <f t="array" aca="1" ref="PD82" ca="1">INDIRECT(PD$203&amp;ROW())*PD$205</f>
        <v>0</v>
      </c>
      <c r="PE82" s="696" cm="1">
        <f t="array" aca="1" ref="PE82" ca="1">INDIRECT(PE$203&amp;ROW())*PE$205</f>
        <v>0</v>
      </c>
      <c r="PF82" s="696" cm="1">
        <f t="array" aca="1" ref="PF82" ca="1">INDIRECT(PF$203&amp;ROW())*PF$205</f>
        <v>0.66539999999999999</v>
      </c>
      <c r="PG82" s="696" cm="1">
        <f t="array" aca="1" ref="PG82" ca="1">IF(INDIRECT(PG$203&amp;ROW())="-",0,INDIRECT(PG$203&amp;ROW())*PG$205)</f>
        <v>0.27081250000000001</v>
      </c>
      <c r="PH82" s="696" cm="1">
        <f t="array" aca="1" ref="PH82" ca="1">INDIRECT(PH$203&amp;ROW())*PH$205</f>
        <v>0</v>
      </c>
      <c r="PI82" s="696" cm="1">
        <f t="array" aca="1" ref="PI82" ca="1">INDIRECT(PI$203&amp;ROW())*PI$205</f>
        <v>0</v>
      </c>
      <c r="PJ82" s="696" cm="1">
        <f t="array" aca="1" ref="PJ82" ca="1">INDIRECT(PJ$203&amp;ROW())*PJ$205</f>
        <v>0</v>
      </c>
      <c r="PK82" s="696" cm="1">
        <f t="array" aca="1" ref="PK82" ca="1">IF($PJ82=0,0,INDIRECT(PK$203&amp;ROW())*PK$205)</f>
        <v>0</v>
      </c>
      <c r="PL82" s="696" cm="1">
        <f t="array" aca="1" ref="PL82" ca="1">IF($MPE82=0,0,INDIRECT(PL$203&amp;ROW())*PL$205)</f>
        <v>0</v>
      </c>
      <c r="PM82" s="696" cm="1">
        <f t="array" aca="1" ref="PM82" ca="1">IF($MPE82=0,0,INDIRECT(PM$203&amp;ROW())*PM$205)</f>
        <v>0</v>
      </c>
      <c r="PN82" s="696" cm="1">
        <f t="array" aca="1" ref="PN82" ca="1">IF($PJ82=0,0,INDIRECT(PN$203&amp;ROW())*PN$205)</f>
        <v>0</v>
      </c>
      <c r="PO82" s="696" cm="1">
        <f t="array" aca="1" ref="PO82" ca="1">INDIRECT(PO$203&amp;ROW())*PO$205</f>
        <v>0</v>
      </c>
      <c r="PP82" s="696" cm="1">
        <f t="array" aca="1" ref="PP82" ca="1">IF($PO82=0,0,INDIRECT(PP$203&amp;ROW())*PP$205)</f>
        <v>0</v>
      </c>
      <c r="PQ82" s="696" cm="1">
        <f t="array" aca="1" ref="PQ82" ca="1">IF($PO82=0,0,INDIRECT(PQ$203&amp;ROW())*PQ$205)</f>
        <v>0</v>
      </c>
      <c r="PR82" s="696" cm="1">
        <f t="array" aca="1" ref="PR82" ca="1">INDIRECT(PR$203&amp;ROW())*PR$205</f>
        <v>0</v>
      </c>
      <c r="PS82" s="696" cm="1">
        <f t="array" aca="1" ref="PS82" ca="1">INDIRECT(PS$203&amp;ROW())*PS$205</f>
        <v>0</v>
      </c>
      <c r="PT82" s="696" cm="1">
        <f t="array" aca="1" ref="PT82" ca="1">INDIRECT(PT$203&amp;ROW())*PT$205</f>
        <v>0</v>
      </c>
      <c r="PU82" s="696" cm="1">
        <f t="array" aca="1" ref="PU82" ca="1">INDIRECT(PU$203&amp;ROW())*PU$205</f>
        <v>1.7696999999999998</v>
      </c>
      <c r="PV82" s="696" cm="1">
        <f t="array" aca="1" ref="PV82" ca="1">INDIRECT(PV$203&amp;ROW())*PV$205</f>
        <v>0</v>
      </c>
      <c r="PW82" s="696" cm="1">
        <f t="array" aca="1" ref="PW82" ca="1">INDIRECT(PW$203&amp;ROW())*PW$205</f>
        <v>0</v>
      </c>
      <c r="PX82" s="696" cm="1">
        <f t="array" aca="1" ref="PX82" ca="1">INDIRECT(PX$203&amp;ROW())*PX$205</f>
        <v>0.5857</v>
      </c>
      <c r="PY82" s="696" cm="1">
        <f t="array" aca="1" ref="PY82" ca="1">INDIRECT(PY$203&amp;ROW())*PY$205</f>
        <v>0</v>
      </c>
      <c r="PZ82" s="696" cm="1">
        <f t="array" aca="1" ref="PZ82" ca="1">INDIRECT(PZ$203&amp;ROW())*PZ$205</f>
        <v>0.17430000000000001</v>
      </c>
      <c r="QA82" s="696" cm="1">
        <f t="array" aca="1" ref="QA82" ca="1">INDIRECT(QA$203&amp;ROW())*QA$205</f>
        <v>0.31659999999999999</v>
      </c>
      <c r="QB82" s="696" cm="1">
        <f t="array" aca="1" ref="QB82" ca="1">INDIRECT(QB$203&amp;ROW())*QB$205</f>
        <v>0.79830000000000001</v>
      </c>
      <c r="QC82" s="696" cm="1">
        <f t="array" aca="1" ref="QC82" ca="1">INDIRECT(QC$203&amp;ROW())*QC$205</f>
        <v>1.4259999999999999</v>
      </c>
      <c r="QD82" s="696" cm="1">
        <f t="array" aca="1" ref="QD82" ca="1">IF(INDIRECT(QD$203&amp;ROW())="-",0,INDIRECT(QD$203&amp;ROW())*QD$205)</f>
        <v>0.26762478000000001</v>
      </c>
      <c r="QE82" s="696" cm="1">
        <f t="array" aca="1" ref="QE82" ca="1">INDIRECT(QE$203&amp;ROW())*QE$205</f>
        <v>0</v>
      </c>
      <c r="QF82" s="696" cm="1">
        <f t="array" aca="1" ref="QF82" ca="1">INDIRECT(QF$203&amp;ROW())*QF$205</f>
        <v>0</v>
      </c>
      <c r="QG82" s="696" cm="1">
        <f t="array" aca="1" ref="QG82" ca="1">INDIRECT(QG$203&amp;ROW())*QG$205</f>
        <v>0</v>
      </c>
      <c r="QI82" s="606" t="s">
        <v>4778</v>
      </c>
      <c r="QJ82" s="700" t="str">
        <f t="shared" ca="1" si="154"/>
        <v>D</v>
      </c>
      <c r="QK82" s="701">
        <f t="shared" ca="1" si="170"/>
        <v>0.19627577206663915</v>
      </c>
      <c r="QL82" s="705">
        <f t="shared" ca="1" si="155"/>
        <v>0.11741056225725588</v>
      </c>
      <c r="QM82" s="696">
        <f t="shared" ca="1" si="156"/>
        <v>0.25563790271531384</v>
      </c>
      <c r="QN82" s="696">
        <f t="shared" ca="1" si="157"/>
        <v>2.0010350747147215E-2</v>
      </c>
      <c r="QO82" s="697">
        <f t="shared" ca="1" si="158"/>
        <v>0.39204427254683971</v>
      </c>
      <c r="QP82" s="696" cm="1">
        <f t="array" aca="1" ref="QP82" ca="1">INDIRECT(QP$203&amp;ROW())*QP$205</f>
        <v>0</v>
      </c>
      <c r="QQ82" s="696" cm="1">
        <f t="array" aca="1" ref="QQ82" ca="1">INDIRECT(QQ$203&amp;ROW())*QQ$205</f>
        <v>0</v>
      </c>
      <c r="QR82" s="696" cm="1">
        <f t="array" aca="1" ref="QR82" ca="1">INDIRECT(QR$203&amp;ROW())*QR$205</f>
        <v>0</v>
      </c>
      <c r="QS82" s="696" cm="1">
        <f t="array" aca="1" ref="QS82" ca="1">INDIRECT(QS$203&amp;ROW())*QS$205</f>
        <v>0</v>
      </c>
      <c r="QT82" s="696" cm="1">
        <f t="array" aca="1" ref="QT82" ca="1">INDIRECT(QT$203&amp;ROW())*QT$205</f>
        <v>8.7442714716655143E-2</v>
      </c>
      <c r="QU82" s="696" cm="1">
        <f t="array" aca="1" ref="QU82" ca="1">INDIRECT(QU$203&amp;ROW())*QU$205</f>
        <v>0</v>
      </c>
      <c r="QV82" s="696" cm="1">
        <f t="array" aca="1" ref="QV82" ca="1">INDIRECT(QV$203&amp;ROW())*QV$205</f>
        <v>0</v>
      </c>
      <c r="QW82" s="696" cm="1">
        <f t="array" aca="1" ref="QW82" ca="1">INDIRECT(QW$203&amp;ROW())*QW$205</f>
        <v>0</v>
      </c>
      <c r="QX82" s="696" cm="1">
        <f t="array" aca="1" ref="QX82" ca="1">INDIRECT(QX$203&amp;ROW())*QX$205</f>
        <v>0</v>
      </c>
      <c r="QY82" s="696" cm="1">
        <f t="array" aca="1" ref="QY82" ca="1">INDIRECT(QY$203&amp;ROW())*QY$205</f>
        <v>4.5134158378452992E-2</v>
      </c>
      <c r="QZ82" s="696" cm="1">
        <f t="array" aca="1" ref="QZ82" ca="1">INDIRECT(QZ$203&amp;ROW())*QZ$205</f>
        <v>0.27613248380770827</v>
      </c>
      <c r="RA82" s="696" cm="1">
        <f t="array" aca="1" ref="RA82" ca="1">INDIRECT(RA$203&amp;ROW())*RA$205</f>
        <v>0</v>
      </c>
      <c r="RB82" s="696" cm="1">
        <f t="array" aca="1" ref="RB82" ca="1">INDIRECT(RB$203&amp;ROW())*RB$205</f>
        <v>0</v>
      </c>
      <c r="RC82" s="696" cm="1">
        <f t="array" aca="1" ref="RC82" ca="1">IF(INDIRECT(RC$203&amp;ROW())="-",0,INDIRECT(RC$203&amp;ROW())*RC$205)</f>
        <v>4.5058926351108669E-2</v>
      </c>
      <c r="RD82" s="696" cm="1">
        <f t="array" aca="1" ref="RD82" ca="1">INDIRECT(RD$203&amp;ROW())*RD$205</f>
        <v>0</v>
      </c>
      <c r="RE82" s="696" cm="1">
        <f t="array" aca="1" ref="RE82" ca="1">IF(INDIRECT(RE$203&amp;ROW())="-",0,INDIRECT(RE$203&amp;ROW())*RE$205)</f>
        <v>2.1220815022118759E-2</v>
      </c>
      <c r="RF82" s="705" cm="1">
        <f t="array" aca="1" ref="RF82" ca="1">INDIRECT(RF$203&amp;ROW())*RF$205</f>
        <v>5.3068994403248027E-2</v>
      </c>
      <c r="RG82" s="696" cm="1">
        <f t="array" aca="1" ref="RG82" ca="1">INDIRECT(RG$203&amp;ROW())*RG$205</f>
        <v>0.13825233454180202</v>
      </c>
      <c r="RH82" s="696" cm="1">
        <f t="array" aca="1" ref="RH82" ca="1">INDIRECT(RH$203&amp;ROW())*RH$205</f>
        <v>0</v>
      </c>
      <c r="RI82" s="696" cm="1">
        <f t="array" aca="1" ref="RI82" ca="1">INDIRECT(RI$203&amp;ROW())*RI$205</f>
        <v>0</v>
      </c>
      <c r="RJ82" s="696" cm="1">
        <f t="array" aca="1" ref="RJ82" ca="1">INDIRECT(RJ$203&amp;ROW())*RJ$205</f>
        <v>6.1133616682162308E-2</v>
      </c>
      <c r="RK82" s="696" cm="1">
        <f t="array" aca="1" ref="RK82" ca="1">IF(INDIRECT(RK$203&amp;ROW())="-",0,INDIRECT(RK$203&amp;ROW())*RK$205)</f>
        <v>1.8700484850465333E-2</v>
      </c>
      <c r="RL82" s="696" cm="1">
        <f t="array" aca="1" ref="RL82" ca="1">INDIRECT(RL$203&amp;ROW())*RL$205</f>
        <v>0</v>
      </c>
      <c r="RM82" s="696" cm="1">
        <f t="array" aca="1" ref="RM82" ca="1">INDIRECT(RM$203&amp;ROW())*RM$205</f>
        <v>0</v>
      </c>
      <c r="RN82" s="696" cm="1">
        <f t="array" aca="1" ref="RN82" ca="1">INDIRECT(RN$203&amp;ROW())*RN$205</f>
        <v>0</v>
      </c>
      <c r="RO82" s="696" cm="1">
        <f t="array" aca="1" ref="RO82" ca="1">IF($RN82=0,0,INDIRECT(RO$203&amp;ROW())*RO$205)</f>
        <v>0</v>
      </c>
      <c r="RP82" s="696" cm="1">
        <f t="array" aca="1" ref="RP82" ca="1">IF($RN82=0,0,INDIRECT(RP$203&amp;ROW())*RP$205)</f>
        <v>0</v>
      </c>
      <c r="RQ82" s="696" cm="1">
        <f t="array" aca="1" ref="RQ82" ca="1">IF($RN82=0,0,INDIRECT(RQ$203&amp;ROW())*RQ$205)</f>
        <v>0</v>
      </c>
      <c r="RR82" s="696" cm="1">
        <f t="array" aca="1" ref="RR82" ca="1">IF($RN82=0,0,INDIRECT(RR$203&amp;ROW())*RR$205)</f>
        <v>0</v>
      </c>
      <c r="RS82" s="696" cm="1">
        <f t="array" aca="1" ref="RS82" ca="1">INDIRECT(RS$203&amp;ROW())*RS$205</f>
        <v>0</v>
      </c>
      <c r="RT82" s="696" cm="1">
        <f t="array" aca="1" ref="RT82" ca="1">IF($RS82=0,0,INDIRECT(RT$203&amp;ROW())*RT$205)</f>
        <v>0</v>
      </c>
      <c r="RU82" s="696" cm="1">
        <f t="array" aca="1" ref="RU82" ca="1">IF($RS82=0,0,INDIRECT(RU$203&amp;ROW())*RU$205)</f>
        <v>0</v>
      </c>
      <c r="RV82" s="696" cm="1">
        <f t="array" aca="1" ref="RV82" ca="1">INDIRECT(RV$203&amp;ROW())*RV$205</f>
        <v>0</v>
      </c>
      <c r="RW82" s="696" cm="1">
        <f t="array" aca="1" ref="RW82" ca="1">INDIRECT(RW$203&amp;ROW())*RW$205</f>
        <v>0</v>
      </c>
      <c r="RX82" s="696" cm="1">
        <f t="array" aca="1" ref="RX82" ca="1">INDIRECT(RX$203&amp;ROW())*RX$205</f>
        <v>0</v>
      </c>
      <c r="RY82" s="696" cm="1">
        <f t="array" aca="1" ref="RY82" ca="1">INDIRECT(RY$203&amp;ROW())*RY$205</f>
        <v>8.4396695370290389E-2</v>
      </c>
      <c r="RZ82" s="696" cm="1">
        <f t="array" aca="1" ref="RZ82" ca="1">INDIRECT(RZ$203&amp;ROW())*RZ$205</f>
        <v>0</v>
      </c>
      <c r="SA82" s="696" cm="1">
        <f t="array" aca="1" ref="SA82" ca="1">INDIRECT(SA$203&amp;ROW())*SA$205</f>
        <v>0</v>
      </c>
      <c r="SB82" s="696" cm="1">
        <f t="array" aca="1" ref="SB82" ca="1">INDIRECT(SB$203&amp;ROW())*SB$205</f>
        <v>2.3562063251026374E-2</v>
      </c>
      <c r="SC82" s="696" cm="1">
        <f t="array" aca="1" ref="SC82" ca="1">INDIRECT(SC$203&amp;ROW())*SC$205</f>
        <v>0</v>
      </c>
      <c r="SD82" s="696" cm="1">
        <f t="array" aca="1" ref="SD82" ca="1">INDIRECT(SD$203&amp;ROW())*SD$205</f>
        <v>0.3072993885784252</v>
      </c>
      <c r="SE82" s="696" cm="1">
        <f t="array" aca="1" ref="SE82" ca="1">INDIRECT(SE$203&amp;ROW())*SE$205</f>
        <v>0.2585618210787391</v>
      </c>
      <c r="SF82" s="696" cm="1">
        <f t="array" aca="1" ref="SF82" ca="1">INDIRECT(SF$203&amp;ROW())*SF$205</f>
        <v>6.6118883241114992E-2</v>
      </c>
      <c r="SG82" s="696" cm="1">
        <f t="array" aca="1" ref="SG82" ca="1">INDIRECT(SG$203&amp;ROW())*SG$205</f>
        <v>7.4767843909269882E-2</v>
      </c>
      <c r="SH82" s="696" cm="1">
        <f t="array" aca="1" ref="SH82" ca="1">IF(INDIRECT(SH$203&amp;ROW())="-",0,INDIRECT(SH$203&amp;ROW())*SH$205)</f>
        <v>3.4288769123751416E-2</v>
      </c>
      <c r="SI82" s="696" cm="1">
        <f t="array" aca="1" ref="SI82" ca="1">INDIRECT(SI$203&amp;ROW())*SI$205</f>
        <v>0</v>
      </c>
      <c r="SJ82" s="696" cm="1">
        <f t="array" aca="1" ref="SJ82" ca="1">INDIRECT(SJ$203&amp;ROW())*SJ$205</f>
        <v>0</v>
      </c>
      <c r="SK82" s="696" cm="1">
        <f t="array" aca="1" ref="SK82" ca="1">INDIRECT(SK$203&amp;ROW())*SK$205</f>
        <v>0</v>
      </c>
      <c r="SN82" s="606" t="s">
        <v>4778</v>
      </c>
      <c r="SO82" s="707" cm="1">
        <f t="array" aca="1" ref="SO82" ca="1">INDIRECT(SO$203&amp;ROW())*SO$205</f>
        <v>0</v>
      </c>
      <c r="SP82" s="707" cm="1">
        <f t="array" aca="1" ref="SP82" ca="1">INDIRECT(SP$203&amp;ROW())*SP$205</f>
        <v>0</v>
      </c>
      <c r="SQ82" s="707" cm="1">
        <f t="array" aca="1" ref="SQ82" ca="1">INDIRECT(SQ$203&amp;ROW())*SQ$205</f>
        <v>0</v>
      </c>
      <c r="SR82" s="707" cm="1">
        <f t="array" aca="1" ref="SR82" ca="1">INDIRECT(SR$203&amp;ROW())*SR$205</f>
        <v>0</v>
      </c>
      <c r="SS82" s="707" cm="1">
        <f t="array" aca="1" ref="SS82" ca="1">INDIRECT(SS$203&amp;ROW())*SS$205</f>
        <v>1</v>
      </c>
      <c r="ST82" s="707" cm="1">
        <f t="array" aca="1" ref="ST82" ca="1">INDIRECT(ST$203&amp;ROW())*ST$205</f>
        <v>0</v>
      </c>
      <c r="SU82" s="707" cm="1">
        <f t="array" aca="1" ref="SU82" ca="1">INDIRECT(SU$203&amp;ROW())*SU$205</f>
        <v>0</v>
      </c>
      <c r="SV82" s="707" cm="1">
        <f t="array" aca="1" ref="SV82" ca="1">INDIRECT(SV$203&amp;ROW())*SV$205</f>
        <v>0</v>
      </c>
      <c r="SW82" s="707" cm="1">
        <f t="array" aca="1" ref="SW82" ca="1">INDIRECT(SW$203&amp;ROW())*SW$205</f>
        <v>0</v>
      </c>
      <c r="SX82" s="707" cm="1">
        <f t="array" aca="1" ref="SX82" ca="1">INDIRECT(SX$203&amp;ROW())*SX$205</f>
        <v>1</v>
      </c>
      <c r="SY82" s="707" cm="1">
        <f t="array" aca="1" ref="SY82" ca="1">INDIRECT(SY$203&amp;ROW())*SY$205</f>
        <v>3</v>
      </c>
      <c r="SZ82" s="707" cm="1">
        <f t="array" aca="1" ref="SZ82" ca="1">INDIRECT(SZ$203&amp;ROW())*SZ$205</f>
        <v>0</v>
      </c>
      <c r="TA82" s="707" cm="1">
        <f t="array" aca="1" ref="TA82" ca="1">INDIRECT(TA$203&amp;ROW())*TA$205</f>
        <v>0</v>
      </c>
      <c r="TB82" s="696" cm="1">
        <f t="array" aca="1" ref="TB82" ca="1">IF(INDIRECT(TB$203&amp;ROW())="-",0,INDIRECT(TB$203&amp;ROW())*TB$205)</f>
        <v>0.53700000000000003</v>
      </c>
      <c r="TC82" s="707" cm="1">
        <f t="array" aca="1" ref="TC82" ca="1">INDIRECT(TC$203&amp;ROW())*TC$205</f>
        <v>0</v>
      </c>
      <c r="TD82" s="696" cm="1">
        <f t="array" aca="1" ref="TD82" ca="1">IF(INDIRECT(TD$203&amp;ROW())="-",0,INDIRECT(TD$203&amp;ROW())*TD$205)</f>
        <v>0.33529999999999999</v>
      </c>
      <c r="TE82" s="732" cm="1">
        <f t="array" aca="1" ref="TE82" ca="1">INDIRECT(TE$203&amp;ROW())*TE$205</f>
        <v>1</v>
      </c>
      <c r="TF82" s="707" cm="1">
        <f t="array" aca="1" ref="TF82" ca="1">INDIRECT(TF$203&amp;ROW())*TF$205</f>
        <v>1</v>
      </c>
      <c r="TG82" s="707" cm="1">
        <f t="array" aca="1" ref="TG82" ca="1">INDIRECT(TG$203&amp;ROW())*TG$205</f>
        <v>0</v>
      </c>
      <c r="TH82" s="707" cm="1">
        <f t="array" aca="1" ref="TH82" ca="1">INDIRECT(TH$203&amp;ROW())*TH$205</f>
        <v>0</v>
      </c>
      <c r="TI82" s="707" cm="1">
        <f t="array" aca="1" ref="TI82" ca="1">INDIRECT(TI$203&amp;ROW())*TI$205</f>
        <v>1</v>
      </c>
      <c r="TJ82" s="696" cm="1">
        <f t="array" aca="1" ref="TJ82" ca="1">IF(INDIRECT(TJ$203&amp;ROW())="-",0,INDIRECT(TJ$203&amp;ROW())*TJ$205)</f>
        <v>0.3095</v>
      </c>
      <c r="TK82" s="707" cm="1">
        <f t="array" aca="1" ref="TK82" ca="1">INDIRECT(TK$203&amp;ROW())*TK$205</f>
        <v>0</v>
      </c>
      <c r="TL82" s="707" cm="1">
        <f t="array" aca="1" ref="TL82" ca="1">INDIRECT(TL$203&amp;ROW())*TL$205</f>
        <v>0</v>
      </c>
      <c r="TM82" s="707" cm="1">
        <f t="array" aca="1" ref="TM82" ca="1">INDIRECT(TM$203&amp;ROW())*TM$205</f>
        <v>0</v>
      </c>
      <c r="TN82" s="707" cm="1">
        <f t="array" aca="1" ref="TN82" ca="1">IF($TM82=0,0,INDIRECT(TN$203&amp;ROW())*TN$205)</f>
        <v>0</v>
      </c>
      <c r="TO82" s="707" cm="1">
        <f t="array" aca="1" ref="TO82" ca="1">IF($TM82=0,0,INDIRECT(TO$203&amp;ROW())*TO$205)</f>
        <v>0</v>
      </c>
      <c r="TP82" s="707" cm="1">
        <f t="array" aca="1" ref="TP82" ca="1">IF($TM82=0,0,INDIRECT(TP$203&amp;ROW())*TP$205)</f>
        <v>0</v>
      </c>
      <c r="TQ82" s="707" cm="1">
        <f t="array" aca="1" ref="TQ82" ca="1">IF($TM82=0,0,INDIRECT(TQ$203&amp;ROW())*TQ$205)</f>
        <v>0</v>
      </c>
      <c r="TR82" s="707" cm="1">
        <f t="array" aca="1" ref="TR82" ca="1">INDIRECT(TR$203&amp;ROW())*TR$205</f>
        <v>0</v>
      </c>
      <c r="TS82" s="707" cm="1">
        <f t="array" aca="1" ref="TS82" ca="1">IF($TR82=0,0,INDIRECT(TS$203&amp;ROW())*TS$205)</f>
        <v>0</v>
      </c>
      <c r="TT82" s="707" cm="1">
        <f t="array" aca="1" ref="TT82" ca="1">IF($TR82=0,0,INDIRECT(TT$203&amp;ROW())*TT$205)</f>
        <v>0</v>
      </c>
      <c r="TU82" s="707" cm="1">
        <f t="array" aca="1" ref="TU82" ca="1">INDIRECT(TU$203&amp;ROW())*TU$205</f>
        <v>0</v>
      </c>
      <c r="TV82" s="707" cm="1">
        <f t="array" aca="1" ref="TV82" ca="1">INDIRECT(TV$203&amp;ROW())*TV$205</f>
        <v>0</v>
      </c>
      <c r="TW82" s="707" cm="1">
        <f t="array" aca="1" ref="TW82" ca="1">INDIRECT(TW$203&amp;ROW())*TW$205</f>
        <v>0</v>
      </c>
      <c r="TX82" s="707" cm="1">
        <f t="array" aca="1" ref="TX82" ca="1">INDIRECT(TX$203&amp;ROW())*TX$205</f>
        <v>3</v>
      </c>
      <c r="TY82" s="707" cm="1">
        <f t="array" aca="1" ref="TY82" ca="1">INDIRECT(TY$203&amp;ROW())*TY$205</f>
        <v>0</v>
      </c>
      <c r="TZ82" s="707" cm="1">
        <f t="array" aca="1" ref="TZ82" ca="1">INDIRECT(TZ$203&amp;ROW())*TZ$205</f>
        <v>0</v>
      </c>
      <c r="UA82" s="707" cm="1">
        <f t="array" aca="1" ref="UA82" ca="1">INDIRECT(UA$203&amp;ROW())*UA$205</f>
        <v>1</v>
      </c>
      <c r="UB82" s="707" cm="1">
        <f t="array" aca="1" ref="UB82" ca="1">INDIRECT(UB$203&amp;ROW())*UB$205</f>
        <v>0</v>
      </c>
      <c r="UC82" s="707" cm="1">
        <f t="array" aca="1" ref="UC82" ca="1">INDIRECT(UC$203&amp;ROW())*UC$205</f>
        <v>1</v>
      </c>
      <c r="UD82" s="707" cm="1">
        <f t="array" aca="1" ref="UD82" ca="1">INDIRECT(UD$203&amp;ROW())*UD$205</f>
        <v>1</v>
      </c>
      <c r="UE82" s="707" cm="1">
        <f t="array" aca="1" ref="UE82" ca="1">INDIRECT(UE$203&amp;ROW())*UE$205</f>
        <v>1</v>
      </c>
      <c r="UF82" s="707" cm="1">
        <f t="array" aca="1" ref="UF82" ca="1">INDIRECT(UF$203&amp;ROW())*UF$205</f>
        <v>2</v>
      </c>
      <c r="UG82" s="696" cm="1">
        <f t="array" aca="1" ref="UG82" ca="1">IF(INDIRECT(UG$203&amp;ROW())="-",0,INDIRECT(UG$203&amp;ROW())*UG$205)</f>
        <v>0.43580000000000002</v>
      </c>
      <c r="UH82" s="707" cm="1">
        <f t="array" aca="1" ref="UH82" ca="1">INDIRECT(UH$203&amp;ROW())*UH$205</f>
        <v>0</v>
      </c>
      <c r="UI82" s="707" cm="1">
        <f t="array" aca="1" ref="UI82" ca="1">INDIRECT(UI$203&amp;ROW())*UI$205</f>
        <v>0</v>
      </c>
      <c r="UJ82" s="707" cm="1">
        <f t="array" aca="1" ref="UJ82" ca="1">INDIRECT(UJ$203&amp;ROW())*UJ$205</f>
        <v>0</v>
      </c>
      <c r="UM82" s="606" t="s">
        <v>4778</v>
      </c>
      <c r="UN82" s="616">
        <f t="shared" ca="1" si="185"/>
        <v>-0.97111609266078391</v>
      </c>
      <c r="UO82" s="616">
        <f t="shared" ca="1" si="185"/>
        <v>-0.6225347970107441</v>
      </c>
      <c r="UP82" s="616">
        <f t="shared" ca="1" si="185"/>
        <v>-0.88618201963763954</v>
      </c>
      <c r="UQ82" s="616">
        <f t="shared" ca="1" si="185"/>
        <v>-4.9904984085464132</v>
      </c>
      <c r="UR82" s="616">
        <f t="shared" ca="1" si="185"/>
        <v>-0.80643931126992341</v>
      </c>
      <c r="US82" s="616">
        <f t="shared" ca="1" si="185"/>
        <v>-2.5790572453345928</v>
      </c>
      <c r="UT82" s="616">
        <f t="shared" ca="1" si="185"/>
        <v>-3.3391171947782863</v>
      </c>
      <c r="UU82" s="616">
        <f t="shared" ca="1" si="185"/>
        <v>-2.7006681232545957</v>
      </c>
      <c r="UV82" s="616">
        <f t="shared" ca="1" si="185"/>
        <v>-2.9818796741717466</v>
      </c>
      <c r="UW82" s="616">
        <f t="shared" ca="1" si="185"/>
        <v>-1.1873537106826957</v>
      </c>
      <c r="UX82" s="616">
        <f t="shared" ca="1" si="185"/>
        <v>0.28247365722383649</v>
      </c>
      <c r="UY82" s="616">
        <f t="shared" ca="1" si="185"/>
        <v>-0.67270887390575207</v>
      </c>
      <c r="UZ82" s="616">
        <f t="shared" ca="1" si="185"/>
        <v>-0.80238258590915801</v>
      </c>
      <c r="VA82" s="616">
        <f t="shared" ca="1" si="185"/>
        <v>-3.60655082657209E-2</v>
      </c>
      <c r="VB82" s="616">
        <f t="shared" ca="1" si="185"/>
        <v>-0.76400504167427041</v>
      </c>
      <c r="VC82" s="616">
        <f t="shared" ca="1" si="185"/>
        <v>-0.90709857972811525</v>
      </c>
      <c r="VD82" s="616">
        <f t="shared" ca="1" si="171"/>
        <v>-0.36208520652341147</v>
      </c>
      <c r="VE82" s="616">
        <f t="shared" ca="1" si="171"/>
        <v>-1.5404904907201931</v>
      </c>
      <c r="VF82" s="616">
        <f t="shared" ca="1" si="171"/>
        <v>-1.7012503523278015</v>
      </c>
      <c r="VG82" s="616">
        <f t="shared" ca="1" si="171"/>
        <v>-0.89462372206681784</v>
      </c>
      <c r="VH82" s="616">
        <f t="shared" ca="1" si="171"/>
        <v>-1.7099161788596748</v>
      </c>
      <c r="VI82" s="616">
        <f t="shared" ca="1" si="171"/>
        <v>-0.99472879727225672</v>
      </c>
      <c r="VJ82" s="616">
        <f t="shared" ca="1" si="171"/>
        <v>-0.90132677458943244</v>
      </c>
      <c r="VK82" s="616">
        <f t="shared" ca="1" si="171"/>
        <v>-1.8355388391984859</v>
      </c>
      <c r="VL82" s="616">
        <f t="shared" ca="1" si="171"/>
        <v>-0.83864555511817418</v>
      </c>
      <c r="VM82" s="616">
        <f t="shared" ca="1" si="171"/>
        <v>-0.57201237404204519</v>
      </c>
      <c r="VN82" s="616">
        <f t="shared" ca="1" si="171"/>
        <v>-0.62639799545694341</v>
      </c>
      <c r="VO82" s="616">
        <f t="shared" ca="1" si="171"/>
        <v>-0.42150866262694142</v>
      </c>
      <c r="VP82" s="616">
        <f t="shared" ca="1" si="171"/>
        <v>-0.46221149066820022</v>
      </c>
      <c r="VQ82" s="616">
        <f t="shared" ca="1" si="171"/>
        <v>-0.77889442244162177</v>
      </c>
      <c r="VR82" s="616">
        <f t="shared" ca="1" si="110"/>
        <v>-0.64202286734458469</v>
      </c>
      <c r="VS82" s="616">
        <f t="shared" ca="1" si="110"/>
        <v>-0.40481357988865657</v>
      </c>
      <c r="VT82" s="616">
        <f t="shared" ca="1" si="110"/>
        <v>-0.3878135405833677</v>
      </c>
      <c r="VU82" s="616">
        <f t="shared" ca="1" si="190"/>
        <v>-0.82130507758946303</v>
      </c>
      <c r="VV82" s="616">
        <f t="shared" ca="1" si="190"/>
        <v>-0.64337789451099625</v>
      </c>
      <c r="VW82" s="616">
        <f t="shared" ca="1" si="190"/>
        <v>0.66845613582062358</v>
      </c>
      <c r="VX82" s="616">
        <f t="shared" ca="1" si="190"/>
        <v>-0.78524029103755877</v>
      </c>
      <c r="VY82" s="616">
        <f t="shared" ca="1" si="190"/>
        <v>-1.477844244223653</v>
      </c>
      <c r="VZ82" s="616">
        <f t="shared" ca="1" si="190"/>
        <v>-0.43554396085655878</v>
      </c>
      <c r="WA82" s="616">
        <f t="shared" ca="1" si="190"/>
        <v>-1.1483025824394326</v>
      </c>
      <c r="WB82" s="616">
        <f t="shared" ca="1" si="190"/>
        <v>0.33435322352896929</v>
      </c>
      <c r="WC82" s="616">
        <f t="shared" ca="1" si="190"/>
        <v>0.47817673461028487</v>
      </c>
      <c r="WD82" s="616">
        <f t="shared" ca="1" si="190"/>
        <v>-0.51586207793649097</v>
      </c>
      <c r="WE82" s="616">
        <f t="shared" ca="1" si="190"/>
        <v>0.67426644196529939</v>
      </c>
      <c r="WF82" s="616">
        <f t="shared" ca="1" si="190"/>
        <v>-1.2970185931670624</v>
      </c>
      <c r="WG82" s="616">
        <f t="shared" ca="1" si="190"/>
        <v>-1.008197359876486</v>
      </c>
      <c r="WH82" s="616">
        <f t="shared" ca="1" si="190"/>
        <v>-1.0816125322340113</v>
      </c>
      <c r="WI82" s="627">
        <f t="shared" ca="1" si="190"/>
        <v>-0.9831420375936909</v>
      </c>
      <c r="WL82" s="606" t="s">
        <v>4778</v>
      </c>
      <c r="WM82" s="700" t="str">
        <f t="shared" ca="1" si="172"/>
        <v>D</v>
      </c>
      <c r="WN82" s="479">
        <f t="shared" ca="1" si="173"/>
        <v>0.19406635021080354</v>
      </c>
      <c r="WO82" s="495">
        <f t="shared" ca="1" si="159"/>
        <v>0.15977989792095193</v>
      </c>
      <c r="WP82" s="458">
        <f t="shared" ca="1" si="159"/>
        <v>0.27752064044143882</v>
      </c>
      <c r="WQ82" s="458">
        <f t="shared" ca="1" si="159"/>
        <v>5.5025793313343702E-2</v>
      </c>
      <c r="WR82" s="459">
        <f t="shared" ca="1" si="159"/>
        <v>0.28393906916747963</v>
      </c>
      <c r="WS82" s="495">
        <f t="shared" ca="1" si="174"/>
        <v>-1.3735907867998873</v>
      </c>
      <c r="WT82" s="458">
        <f t="shared" ca="1" si="175"/>
        <v>-1.1676751591007035</v>
      </c>
      <c r="WU82" s="458">
        <f t="shared" ca="1" si="176"/>
        <v>-0.77084238583980857</v>
      </c>
      <c r="WV82" s="459">
        <f t="shared" ca="1" si="177"/>
        <v>-0.60815906368817718</v>
      </c>
      <c r="WW82" s="484">
        <f t="shared" ca="1" si="186"/>
        <v>-0.7262006140917342</v>
      </c>
      <c r="WX82" s="484">
        <f t="shared" ca="1" si="186"/>
        <v>-0.37545073607717977</v>
      </c>
      <c r="WY82" s="484">
        <f t="shared" ca="1" si="186"/>
        <v>-0.64522912849816527</v>
      </c>
      <c r="WZ82" s="484">
        <f t="shared" ca="1" si="186"/>
        <v>-1.7950822775541448</v>
      </c>
      <c r="XA82" s="484">
        <f t="shared" ca="1" si="186"/>
        <v>-0.42555802455713854</v>
      </c>
      <c r="XB82" s="484">
        <f t="shared" ca="1" si="186"/>
        <v>-1.3625159427102653</v>
      </c>
      <c r="XC82" s="484">
        <f t="shared" ca="1" si="186"/>
        <v>-1.574059845618484</v>
      </c>
      <c r="XD82" s="484">
        <f t="shared" ca="1" si="186"/>
        <v>-1.3851726804172821</v>
      </c>
      <c r="XE82" s="484">
        <f t="shared" ca="1" si="186"/>
        <v>-1.4638047320509104</v>
      </c>
      <c r="XF82" s="484">
        <f t="shared" ca="1" si="186"/>
        <v>-0.76406211282431458</v>
      </c>
      <c r="XG82" s="484">
        <f t="shared" ca="1" si="186"/>
        <v>0.1145148206385433</v>
      </c>
      <c r="XH82" s="484">
        <f t="shared" ca="1" si="186"/>
        <v>-0.33958343954762366</v>
      </c>
      <c r="XI82" s="484">
        <f t="shared" ca="1" si="186"/>
        <v>-0.56078518929191046</v>
      </c>
      <c r="XJ82" s="484">
        <f t="shared" ca="1" si="186"/>
        <v>-2.5595691216182121E-2</v>
      </c>
      <c r="XK82" s="484">
        <f t="shared" ca="1" si="186"/>
        <v>-0.54267278110123429</v>
      </c>
      <c r="XL82" s="484">
        <f t="shared" ca="1" si="186"/>
        <v>-0.80133088533181696</v>
      </c>
      <c r="XM82" s="484">
        <f t="shared" ca="1" si="178"/>
        <v>-0.27308466275995691</v>
      </c>
      <c r="XN82" s="484">
        <f t="shared" ca="1" si="178"/>
        <v>-1.0741840191791907</v>
      </c>
      <c r="XO82" s="484">
        <f t="shared" ca="1" si="178"/>
        <v>-1.2490580086790719</v>
      </c>
      <c r="XP82" s="484">
        <f t="shared" ca="1" si="188"/>
        <v>-0.57255918212276347</v>
      </c>
      <c r="XQ82" s="484">
        <f t="shared" ca="1" si="188"/>
        <v>-1.1377782254132276</v>
      </c>
      <c r="XR82" s="484">
        <f t="shared" ca="1" si="188"/>
        <v>-0.87038769761322465</v>
      </c>
      <c r="XS82" s="484">
        <f t="shared" ca="1" si="188"/>
        <v>-0.55611861992167977</v>
      </c>
      <c r="XT82" s="484">
        <f t="shared" ca="1" si="188"/>
        <v>-1.1147227370452404</v>
      </c>
      <c r="XU82" s="484">
        <f t="shared" ca="1" si="188"/>
        <v>-0.63720289277878872</v>
      </c>
      <c r="XV82" s="484">
        <f t="shared" ca="1" si="188"/>
        <v>-0.30179372854458303</v>
      </c>
      <c r="XW82" s="484">
        <f t="shared" ca="1" si="188"/>
        <v>-0.40427726626791127</v>
      </c>
      <c r="XX82" s="484">
        <f t="shared" ca="1" si="188"/>
        <v>-0.20379943838012618</v>
      </c>
      <c r="XY82" s="484">
        <f t="shared" ca="1" si="188"/>
        <v>-0.24303080179333969</v>
      </c>
      <c r="XZ82" s="484">
        <f t="shared" ca="1" si="188"/>
        <v>-0.56968338057380219</v>
      </c>
      <c r="YA82" s="484">
        <f t="shared" ca="1" si="111"/>
        <v>-0.43779539324227229</v>
      </c>
      <c r="YB82" s="484">
        <f t="shared" ca="1" si="111"/>
        <v>-0.21272953623148902</v>
      </c>
      <c r="YC82" s="484">
        <f t="shared" ca="1" si="111"/>
        <v>-0.17304240180829866</v>
      </c>
      <c r="YD82" s="484">
        <f t="shared" ca="1" si="191"/>
        <v>-0.6068623218308542</v>
      </c>
      <c r="YE82" s="484">
        <f t="shared" ca="1" si="191"/>
        <v>-0.46342509741627064</v>
      </c>
      <c r="YF82" s="484">
        <f t="shared" ca="1" si="191"/>
        <v>0.39432227452058582</v>
      </c>
      <c r="YG82" s="484">
        <f t="shared" ca="1" si="191"/>
        <v>-0.54699838673676349</v>
      </c>
      <c r="YH82" s="484">
        <f t="shared" ca="1" si="191"/>
        <v>-0.78754319774678472</v>
      </c>
      <c r="YI82" s="484">
        <f t="shared" ca="1" si="191"/>
        <v>-0.25509809787368648</v>
      </c>
      <c r="YJ82" s="484">
        <f t="shared" ca="1" si="191"/>
        <v>-0.6812879221613154</v>
      </c>
      <c r="YK82" s="484">
        <f t="shared" ca="1" si="191"/>
        <v>5.8277766861099353E-2</v>
      </c>
      <c r="YL82" s="484">
        <f t="shared" ca="1" si="191"/>
        <v>0.15139075417761619</v>
      </c>
      <c r="YM82" s="484">
        <f t="shared" ca="1" si="191"/>
        <v>-0.41181269681670074</v>
      </c>
      <c r="YN82" s="484">
        <f t="shared" ca="1" si="191"/>
        <v>0.48075197312125845</v>
      </c>
      <c r="YO82" s="484">
        <f t="shared" ca="1" si="191"/>
        <v>-0.79649911806389295</v>
      </c>
      <c r="YP82" s="484">
        <f t="shared" ca="1" si="191"/>
        <v>-0.53716755334219179</v>
      </c>
      <c r="YQ82" s="484">
        <f t="shared" ca="1" si="191"/>
        <v>-0.78352011835031787</v>
      </c>
      <c r="YR82" s="484">
        <f t="shared" ca="1" si="191"/>
        <v>-0.73715989978774943</v>
      </c>
      <c r="YU82" s="606" t="s">
        <v>4778</v>
      </c>
      <c r="YV82" s="700" t="str">
        <f t="shared" ca="1" si="160"/>
        <v>D</v>
      </c>
      <c r="YW82" s="479">
        <f t="shared" ca="1" si="179"/>
        <v>0.24446976059135522</v>
      </c>
      <c r="YX82" s="495">
        <f t="shared" ca="1" si="161"/>
        <v>0.14773596170844605</v>
      </c>
      <c r="YY82" s="458">
        <f t="shared" ca="1" si="161"/>
        <v>0.28142262297267301</v>
      </c>
      <c r="YZ82" s="458">
        <f t="shared" ca="1" si="161"/>
        <v>3.1725408738687233E-2</v>
      </c>
      <c r="ZA82" s="459">
        <f t="shared" ca="1" si="161"/>
        <v>0.51699504894561454</v>
      </c>
      <c r="ZB82" s="495">
        <f t="shared" ca="1" si="180"/>
        <v>-1.8621944911199433</v>
      </c>
      <c r="ZC82" s="458">
        <f t="shared" ca="1" si="181"/>
        <v>-1.1933439204701652</v>
      </c>
      <c r="ZD82" s="458">
        <f t="shared" ca="1" si="182"/>
        <v>-0.66688293484906558</v>
      </c>
      <c r="ZE82" s="459">
        <f t="shared" ca="1" si="183"/>
        <v>-0.36234623090312945</v>
      </c>
      <c r="ZF82" s="484">
        <f t="shared" ca="1" si="187"/>
        <v>-3.2485432480444082E-2</v>
      </c>
      <c r="ZG82" s="484">
        <f t="shared" ca="1" si="187"/>
        <v>-7.9385408814590788E-2</v>
      </c>
      <c r="ZH82" s="484">
        <f t="shared" ca="1" si="187"/>
        <v>-6.6861590023482048E-2</v>
      </c>
      <c r="ZI82" s="484">
        <f t="shared" ca="1" si="187"/>
        <v>-0.37381096992668761</v>
      </c>
      <c r="ZJ82" s="484">
        <f t="shared" ca="1" si="187"/>
        <v>-7.0517242631671764E-2</v>
      </c>
      <c r="ZK82" s="484">
        <f t="shared" ca="1" si="187"/>
        <v>-0.45846359133667092</v>
      </c>
      <c r="ZL82" s="484">
        <f t="shared" ca="1" si="187"/>
        <v>-0.26844088558371526</v>
      </c>
      <c r="ZM82" s="484">
        <f t="shared" ca="1" si="187"/>
        <v>-0.47801300388528062</v>
      </c>
      <c r="ZN82" s="484">
        <f t="shared" ca="1" si="187"/>
        <v>-0.60274616835421135</v>
      </c>
      <c r="ZO82" s="484">
        <f t="shared" ca="1" si="187"/>
        <v>-5.3590210429196636E-2</v>
      </c>
      <c r="ZP82" s="484">
        <f t="shared" ca="1" si="187"/>
        <v>2.6000050859821721E-2</v>
      </c>
      <c r="ZQ82" s="484">
        <f t="shared" ca="1" si="187"/>
        <v>-1.1497069191506403E-2</v>
      </c>
      <c r="ZR82" s="484">
        <f t="shared" ca="1" si="187"/>
        <v>-4.5981105838852197E-2</v>
      </c>
      <c r="ZS82" s="484">
        <f t="shared" ca="1" si="187"/>
        <v>-3.0262068543024561E-3</v>
      </c>
      <c r="ZT82" s="484">
        <f t="shared" ca="1" si="187"/>
        <v>-2.7291061507312073E-2</v>
      </c>
      <c r="ZU82" s="484">
        <f t="shared" ca="1" si="187"/>
        <v>-5.7409398053197079E-2</v>
      </c>
      <c r="ZV82" s="484">
        <f t="shared" ca="1" si="184"/>
        <v>-1.9215497798489828E-2</v>
      </c>
      <c r="ZW82" s="484">
        <f t="shared" ca="1" si="184"/>
        <v>-0.21297640668151291</v>
      </c>
      <c r="ZX82" s="484">
        <f t="shared" ca="1" si="184"/>
        <v>-4.9666031249752343E-2</v>
      </c>
      <c r="ZY82" s="484">
        <f t="shared" ca="1" si="189"/>
        <v>-9.6348193705378546E-2</v>
      </c>
      <c r="ZZ82" s="484">
        <f t="shared" ca="1" si="189"/>
        <v>-0.10453336023703505</v>
      </c>
      <c r="AAA82" s="484">
        <f t="shared" ca="1" si="189"/>
        <v>-6.0103104373865714E-2</v>
      </c>
      <c r="AAB82" s="484">
        <f t="shared" ca="1" si="189"/>
        <v>-0.10150745433592355</v>
      </c>
      <c r="AAC82" s="484">
        <f t="shared" ca="1" si="189"/>
        <v>-2.7521574428998372E-2</v>
      </c>
      <c r="AAD82" s="484">
        <f t="shared" ca="1" si="189"/>
        <v>-7.8682240113631882E-2</v>
      </c>
      <c r="AAE82" s="484">
        <f t="shared" ca="1" si="189"/>
        <v>-4.0219644611828483E-2</v>
      </c>
      <c r="AAF82" s="484">
        <f t="shared" ca="1" si="189"/>
        <v>-6.120902348854227E-2</v>
      </c>
      <c r="AAG82" s="484">
        <f t="shared" ca="1" si="189"/>
        <v>-4.3018323338477257E-2</v>
      </c>
      <c r="AAH82" s="484">
        <f t="shared" ca="1" si="189"/>
        <v>-3.8008707897835295E-2</v>
      </c>
      <c r="AAI82" s="484">
        <f t="shared" ca="1" si="189"/>
        <v>-6.0338538063910964E-2</v>
      </c>
      <c r="AAJ82" s="484">
        <f t="shared" ca="1" si="112"/>
        <v>-5.2025335368730337E-2</v>
      </c>
      <c r="AAK82" s="484">
        <f t="shared" ca="1" si="112"/>
        <v>-3.3183772310049216E-2</v>
      </c>
      <c r="AAL82" s="484">
        <f t="shared" ca="1" si="112"/>
        <v>-1.741238539122681E-2</v>
      </c>
      <c r="AAM82" s="484">
        <f t="shared" ca="1" si="192"/>
        <v>-2.189532836791554E-2</v>
      </c>
      <c r="AAN82" s="484">
        <f t="shared" ca="1" si="192"/>
        <v>-6.1359063816095079E-2</v>
      </c>
      <c r="AAO82" s="484">
        <f t="shared" ca="1" si="192"/>
        <v>1.8805162954418208E-2</v>
      </c>
      <c r="AAP82" s="484">
        <f t="shared" ca="1" si="192"/>
        <v>-2.8906649957960041E-2</v>
      </c>
      <c r="AAQ82" s="484">
        <f t="shared" ca="1" si="192"/>
        <v>-0.15117325855892658</v>
      </c>
      <c r="AAR82" s="484">
        <f t="shared" ca="1" si="192"/>
        <v>-1.0262314354304794E-2</v>
      </c>
      <c r="AAS82" s="484">
        <f t="shared" ca="1" si="192"/>
        <v>-3.1171595822786675E-2</v>
      </c>
      <c r="AAT82" s="484">
        <f t="shared" ca="1" si="192"/>
        <v>0.1027465411596778</v>
      </c>
      <c r="AAU82" s="484">
        <f t="shared" ca="1" si="192"/>
        <v>0.12363824729832018</v>
      </c>
      <c r="AAV82" s="484">
        <f t="shared" ca="1" si="192"/>
        <v>-3.4108224499601811E-2</v>
      </c>
      <c r="AAW82" s="484">
        <f t="shared" ca="1" si="192"/>
        <v>2.5206724043060142E-2</v>
      </c>
      <c r="AAX82" s="484">
        <f t="shared" ca="1" si="192"/>
        <v>-0.10204949768315344</v>
      </c>
      <c r="AAY82" s="484">
        <f t="shared" ca="1" si="192"/>
        <v>-0.12312049482031152</v>
      </c>
      <c r="AAZ82" s="484">
        <f t="shared" ca="1" si="192"/>
        <v>-0.11856365915979221</v>
      </c>
      <c r="ABA82" s="484">
        <f t="shared" ca="1" si="192"/>
        <v>-0.10451532592333997</v>
      </c>
    </row>
    <row r="83" spans="1:729" ht="15" customHeight="1" x14ac:dyDescent="0.35">
      <c r="A83" s="498">
        <v>81</v>
      </c>
      <c r="B83" s="628"/>
      <c r="C83" s="606" t="s">
        <v>4801</v>
      </c>
      <c r="D83" s="629">
        <v>372</v>
      </c>
      <c r="E83" s="630" t="s">
        <v>4802</v>
      </c>
      <c r="F83" s="631" t="s">
        <v>1351</v>
      </c>
      <c r="G83" s="632">
        <v>4937.7960000000003</v>
      </c>
      <c r="H83" s="504">
        <v>307421.71597205836</v>
      </c>
      <c r="I83" s="505">
        <v>62210</v>
      </c>
      <c r="J83" s="633" t="s">
        <v>4803</v>
      </c>
      <c r="K83" s="507">
        <v>2</v>
      </c>
      <c r="L83" s="721" t="s">
        <v>4804</v>
      </c>
      <c r="M83" s="817">
        <v>27</v>
      </c>
      <c r="N83" s="818">
        <v>0.84330000000000005</v>
      </c>
      <c r="O83" s="819">
        <v>0.77059999999999995</v>
      </c>
      <c r="P83" s="820">
        <v>0.81</v>
      </c>
      <c r="Q83" s="821">
        <v>0.94940000000000002</v>
      </c>
      <c r="R83" s="818">
        <v>0.85709999999999997</v>
      </c>
      <c r="S83" s="822">
        <v>0.82869999999999999</v>
      </c>
      <c r="T83" s="822">
        <v>0.82640000000000002</v>
      </c>
      <c r="U83" s="822">
        <v>0.72463999999999995</v>
      </c>
      <c r="V83" s="822">
        <v>0.67720000000000002</v>
      </c>
      <c r="W83" s="892" t="s">
        <v>4805</v>
      </c>
      <c r="X83" s="926" t="s">
        <v>4806</v>
      </c>
      <c r="Y83" s="517">
        <v>7</v>
      </c>
      <c r="Z83" s="517">
        <v>3</v>
      </c>
      <c r="AA83" s="865" t="s">
        <v>4807</v>
      </c>
      <c r="AB83" s="520">
        <v>2017</v>
      </c>
      <c r="AC83" s="576">
        <v>1</v>
      </c>
      <c r="AD83" s="521" t="s">
        <v>4808</v>
      </c>
      <c r="AE83" s="817">
        <v>1</v>
      </c>
      <c r="AF83" s="751" t="s">
        <v>4809</v>
      </c>
      <c r="AG83" s="578" t="s">
        <v>4810</v>
      </c>
      <c r="AH83" s="647">
        <v>2</v>
      </c>
      <c r="AI83" s="647">
        <v>7</v>
      </c>
      <c r="AJ83" s="647">
        <v>2017</v>
      </c>
      <c r="AK83" s="752">
        <v>5</v>
      </c>
      <c r="AL83" s="765" t="s">
        <v>1188</v>
      </c>
      <c r="AM83" s="650" t="s">
        <v>1188</v>
      </c>
      <c r="AN83" s="647" t="s">
        <v>1188</v>
      </c>
      <c r="AO83" s="647" t="s">
        <v>1188</v>
      </c>
      <c r="AP83" s="647" t="s">
        <v>1188</v>
      </c>
      <c r="AQ83" s="647">
        <v>1</v>
      </c>
      <c r="AR83" s="647">
        <v>1</v>
      </c>
      <c r="AS83" s="647" t="s">
        <v>1188</v>
      </c>
      <c r="AT83" s="647" t="s">
        <v>1188</v>
      </c>
      <c r="AU83" s="648">
        <v>1</v>
      </c>
      <c r="AV83" s="842" t="s">
        <v>4811</v>
      </c>
      <c r="AW83" s="642" t="s">
        <v>1631</v>
      </c>
      <c r="AX83" s="843">
        <v>2</v>
      </c>
      <c r="AY83" s="847" t="s">
        <v>4812</v>
      </c>
      <c r="AZ83" s="800">
        <v>1</v>
      </c>
      <c r="BA83" s="845" t="s">
        <v>4813</v>
      </c>
      <c r="BB83" s="631" t="s">
        <v>1143</v>
      </c>
      <c r="BC83" s="646" t="s">
        <v>747</v>
      </c>
      <c r="BD83" s="631" t="s">
        <v>1607</v>
      </c>
      <c r="BE83" s="631" t="s">
        <v>1317</v>
      </c>
      <c r="BF83" s="631">
        <v>3</v>
      </c>
      <c r="BG83" s="631">
        <v>2005</v>
      </c>
      <c r="BH83" s="631" t="s">
        <v>1197</v>
      </c>
      <c r="BI83" s="631">
        <v>1</v>
      </c>
      <c r="BJ83" s="631">
        <v>2</v>
      </c>
      <c r="BK83" s="631" t="s">
        <v>4814</v>
      </c>
      <c r="BL83" s="631" t="s">
        <v>1257</v>
      </c>
      <c r="BM83" s="842" t="s">
        <v>4811</v>
      </c>
      <c r="BN83" s="647">
        <v>1919</v>
      </c>
      <c r="BO83" s="798" t="s">
        <v>4815</v>
      </c>
      <c r="BP83" s="647">
        <v>1997</v>
      </c>
      <c r="BQ83" s="647">
        <v>2</v>
      </c>
      <c r="BR83" s="647">
        <v>4</v>
      </c>
      <c r="BS83" s="647" t="s">
        <v>1188</v>
      </c>
      <c r="BT83" s="647" t="s">
        <v>1188</v>
      </c>
      <c r="BU83" s="647" t="s">
        <v>1188</v>
      </c>
      <c r="BV83" s="648" t="s">
        <v>1188</v>
      </c>
      <c r="BW83" s="846" t="s">
        <v>4816</v>
      </c>
      <c r="BX83" s="650">
        <v>1923</v>
      </c>
      <c r="BY83" s="647" t="s">
        <v>4817</v>
      </c>
      <c r="BZ83" s="651" t="s">
        <v>4818</v>
      </c>
      <c r="CA83" s="647">
        <v>2</v>
      </c>
      <c r="CB83" s="647" t="s">
        <v>1214</v>
      </c>
      <c r="CC83" s="798" t="s">
        <v>4819</v>
      </c>
      <c r="CD83" s="652">
        <v>2002</v>
      </c>
      <c r="CE83" s="647">
        <v>3</v>
      </c>
      <c r="CF83" s="647">
        <v>2</v>
      </c>
      <c r="CG83" s="633" t="s">
        <v>4816</v>
      </c>
      <c r="CH83" s="650">
        <v>1923</v>
      </c>
      <c r="CI83" s="647">
        <v>1952</v>
      </c>
      <c r="CJ83" s="647">
        <v>3</v>
      </c>
      <c r="CK83" s="651" t="s">
        <v>4820</v>
      </c>
      <c r="CL83" s="651" t="s">
        <v>4821</v>
      </c>
      <c r="CM83" s="647">
        <v>2</v>
      </c>
      <c r="CN83" s="647" t="s">
        <v>1214</v>
      </c>
      <c r="CO83" s="798" t="s">
        <v>4822</v>
      </c>
      <c r="CP83" s="647">
        <v>1991</v>
      </c>
      <c r="CQ83" s="647">
        <v>3</v>
      </c>
      <c r="CR83" s="650">
        <v>2</v>
      </c>
      <c r="CS83" s="846" t="s">
        <v>4823</v>
      </c>
      <c r="CT83" s="647">
        <v>2000</v>
      </c>
      <c r="CU83" s="648">
        <v>3</v>
      </c>
      <c r="CV83" s="846" t="s">
        <v>4824</v>
      </c>
      <c r="CW83" s="647" t="s">
        <v>1188</v>
      </c>
      <c r="CX83" s="657">
        <v>1</v>
      </c>
      <c r="CY83" s="863" t="s">
        <v>4825</v>
      </c>
      <c r="CZ83" s="647">
        <v>2000</v>
      </c>
      <c r="DA83" s="657">
        <v>3</v>
      </c>
      <c r="DB83" s="723">
        <v>403300</v>
      </c>
      <c r="DC83" s="753">
        <v>3</v>
      </c>
      <c r="DD83" s="659" t="s">
        <v>1493</v>
      </c>
      <c r="DE83" s="648">
        <v>2018</v>
      </c>
      <c r="DF83" s="854" t="s">
        <v>4826</v>
      </c>
      <c r="DG83" s="855" t="s">
        <v>4827</v>
      </c>
      <c r="DH83" s="852">
        <v>2</v>
      </c>
      <c r="DI83" s="856" t="s">
        <v>1214</v>
      </c>
      <c r="DJ83" s="730" t="s">
        <v>4828</v>
      </c>
      <c r="DK83" s="850" t="s">
        <v>1188</v>
      </c>
      <c r="DL83" s="850">
        <v>2</v>
      </c>
      <c r="DM83" s="851">
        <v>2</v>
      </c>
      <c r="DN83" s="854" t="s">
        <v>4826</v>
      </c>
      <c r="DO83" s="855" t="s">
        <v>4827</v>
      </c>
      <c r="DP83" s="852">
        <v>2</v>
      </c>
      <c r="DQ83" s="856" t="s">
        <v>1214</v>
      </c>
      <c r="DR83" s="730" t="s">
        <v>4828</v>
      </c>
      <c r="DS83" s="850" t="s">
        <v>1188</v>
      </c>
      <c r="DT83" s="850">
        <v>2</v>
      </c>
      <c r="DU83" s="851">
        <v>2</v>
      </c>
      <c r="DV83" s="651" t="s">
        <v>4829</v>
      </c>
      <c r="DW83" s="730" t="s">
        <v>4830</v>
      </c>
      <c r="DX83" s="647">
        <v>2002</v>
      </c>
      <c r="DY83" s="647">
        <v>3</v>
      </c>
      <c r="DZ83" s="650">
        <v>2</v>
      </c>
      <c r="EA83" s="771" t="s">
        <v>4831</v>
      </c>
      <c r="EB83" s="506" t="s">
        <v>4832</v>
      </c>
      <c r="EC83" s="647">
        <v>2</v>
      </c>
      <c r="ED83" s="668" t="s">
        <v>1214</v>
      </c>
      <c r="EE83" s="647">
        <v>2005</v>
      </c>
      <c r="EF83" s="647">
        <v>3</v>
      </c>
      <c r="EG83" s="650" t="s">
        <v>1505</v>
      </c>
      <c r="EH83" s="648" t="s">
        <v>1221</v>
      </c>
      <c r="EI83" s="551" t="s">
        <v>4833</v>
      </c>
      <c r="EJ83" s="651" t="s">
        <v>4834</v>
      </c>
      <c r="EK83" s="647">
        <v>2009</v>
      </c>
      <c r="EL83" s="554" t="s">
        <v>4835</v>
      </c>
      <c r="EM83" s="812">
        <v>42979</v>
      </c>
      <c r="EN83" s="647" t="s">
        <v>1188</v>
      </c>
      <c r="EO83" s="670" t="s">
        <v>1188</v>
      </c>
      <c r="EP83" s="556">
        <v>0</v>
      </c>
      <c r="EQ83" s="556" t="s">
        <v>1188</v>
      </c>
      <c r="ER83" s="651" t="s">
        <v>1188</v>
      </c>
      <c r="ES83" s="556" t="s">
        <v>1188</v>
      </c>
      <c r="ET83" s="556">
        <v>0</v>
      </c>
      <c r="EU83" s="671">
        <v>0</v>
      </c>
      <c r="EV83" s="672"/>
      <c r="EW83" s="673"/>
      <c r="EX83" s="674"/>
      <c r="EY83" s="631" t="s">
        <v>1188</v>
      </c>
      <c r="EZ83" s="631" t="s">
        <v>1188</v>
      </c>
      <c r="FA83" s="675"/>
      <c r="FB83" s="648">
        <v>0</v>
      </c>
      <c r="FC83" s="676" t="s">
        <v>1700</v>
      </c>
      <c r="FD83" s="647" t="s">
        <v>1012</v>
      </c>
      <c r="FE83" s="648"/>
      <c r="FF83" s="652" t="s">
        <v>1379</v>
      </c>
      <c r="FG83" s="563" t="s">
        <v>1701</v>
      </c>
      <c r="FH83" s="631" t="str">
        <f t="shared" si="119"/>
        <v>B</v>
      </c>
      <c r="FI83" s="677">
        <f t="shared" si="120"/>
        <v>2.8666666666666667</v>
      </c>
      <c r="FJ83" s="678">
        <f t="shared" si="121"/>
        <v>3.6</v>
      </c>
      <c r="FK83" s="679">
        <f t="shared" si="122"/>
        <v>4</v>
      </c>
      <c r="FL83" s="680">
        <f t="shared" si="123"/>
        <v>1</v>
      </c>
      <c r="FM83" s="681">
        <v>2</v>
      </c>
      <c r="FN83" s="574">
        <v>2015</v>
      </c>
      <c r="FO83" s="470" t="s">
        <v>4470</v>
      </c>
      <c r="FP83" s="471" t="s">
        <v>4836</v>
      </c>
      <c r="FQ83" s="430">
        <v>2</v>
      </c>
      <c r="FR83" s="682" t="s">
        <v>1285</v>
      </c>
      <c r="FS83" s="369">
        <v>2</v>
      </c>
      <c r="FT83" s="574">
        <v>2019</v>
      </c>
      <c r="FU83" s="521" t="s">
        <v>4837</v>
      </c>
      <c r="FV83" s="369">
        <v>2</v>
      </c>
      <c r="FW83" s="574">
        <v>2018</v>
      </c>
      <c r="FX83" s="521" t="s">
        <v>4838</v>
      </c>
      <c r="FY83" s="369">
        <v>1</v>
      </c>
      <c r="FZ83" s="430">
        <v>2019</v>
      </c>
      <c r="GA83" s="686" t="s">
        <v>4839</v>
      </c>
      <c r="GB83" s="573" t="s">
        <v>4840</v>
      </c>
      <c r="GC83" s="369">
        <v>0</v>
      </c>
      <c r="GD83" s="574" t="s">
        <v>1188</v>
      </c>
      <c r="GE83" s="470" t="s">
        <v>1188</v>
      </c>
      <c r="GF83" s="685" t="s">
        <v>1188</v>
      </c>
      <c r="GG83" s="734">
        <v>1</v>
      </c>
      <c r="GH83" s="574">
        <v>2019</v>
      </c>
      <c r="GI83" s="684" t="s">
        <v>4841</v>
      </c>
      <c r="GJ83" s="521" t="s">
        <v>4837</v>
      </c>
      <c r="GK83" s="369">
        <v>2</v>
      </c>
      <c r="GL83" s="430">
        <v>2011</v>
      </c>
      <c r="GM83" s="686" t="s">
        <v>4842</v>
      </c>
      <c r="GN83" s="572" t="s">
        <v>4843</v>
      </c>
      <c r="GO83" s="676">
        <v>0</v>
      </c>
      <c r="GP83" s="917" t="s">
        <v>1188</v>
      </c>
      <c r="GQ83" s="872" t="s">
        <v>1188</v>
      </c>
      <c r="GR83" s="872" t="s">
        <v>1188</v>
      </c>
      <c r="GS83" s="872" t="s">
        <v>1188</v>
      </c>
      <c r="GT83" s="873" t="s">
        <v>1188</v>
      </c>
      <c r="GU83" s="581">
        <v>0</v>
      </c>
      <c r="GV83" s="687" t="s">
        <v>1188</v>
      </c>
      <c r="GW83" s="872" t="s">
        <v>1188</v>
      </c>
      <c r="GX83" s="873" t="s">
        <v>1188</v>
      </c>
      <c r="GY83" s="874">
        <v>0</v>
      </c>
      <c r="GZ83" s="582" t="s">
        <v>1188</v>
      </c>
      <c r="HA83" s="583" t="s">
        <v>1459</v>
      </c>
      <c r="HB83" s="584">
        <v>2</v>
      </c>
      <c r="HC83" s="585">
        <v>2</v>
      </c>
      <c r="HD83" s="586" t="s">
        <v>4844</v>
      </c>
      <c r="HE83" s="718" t="s">
        <v>4845</v>
      </c>
      <c r="HF83" s="587">
        <v>1988</v>
      </c>
      <c r="HG83" s="587">
        <v>2003</v>
      </c>
      <c r="HH83" s="588">
        <v>2</v>
      </c>
      <c r="HI83" s="586" t="s">
        <v>4846</v>
      </c>
      <c r="HJ83" s="471" t="s">
        <v>4847</v>
      </c>
      <c r="HK83" s="691">
        <v>1988</v>
      </c>
      <c r="HL83" s="692">
        <v>2</v>
      </c>
      <c r="HM83" s="591" t="s">
        <v>4848</v>
      </c>
      <c r="HN83" s="592">
        <v>2003</v>
      </c>
      <c r="HO83" s="681" t="s">
        <v>1188</v>
      </c>
      <c r="HP83" s="574" t="s">
        <v>1188</v>
      </c>
      <c r="HQ83" s="472" t="str">
        <f t="shared" si="124"/>
        <v>-</v>
      </c>
      <c r="HR83" s="593" t="s">
        <v>1188</v>
      </c>
      <c r="HS83" s="574" t="s">
        <v>1188</v>
      </c>
      <c r="HT83" s="574" t="s">
        <v>1188</v>
      </c>
      <c r="HU83" s="574" t="s">
        <v>1188</v>
      </c>
      <c r="HV83" s="574" t="s">
        <v>1188</v>
      </c>
      <c r="HW83" s="574" t="s">
        <v>1188</v>
      </c>
      <c r="HX83" s="574" t="s">
        <v>1188</v>
      </c>
      <c r="HY83" s="574" t="s">
        <v>1188</v>
      </c>
      <c r="HZ83" s="574" t="s">
        <v>1188</v>
      </c>
      <c r="IA83" s="574" t="s">
        <v>1188</v>
      </c>
      <c r="IB83" s="574" t="s">
        <v>1188</v>
      </c>
      <c r="IC83" s="574" t="s">
        <v>1188</v>
      </c>
      <c r="ID83" s="681" t="s">
        <v>1188</v>
      </c>
      <c r="IE83" s="369" t="s">
        <v>1188</v>
      </c>
      <c r="IF83" s="574" t="s">
        <v>1188</v>
      </c>
      <c r="IG83" s="472" t="str">
        <f t="shared" si="125"/>
        <v>-</v>
      </c>
      <c r="IH83" s="609" t="s">
        <v>1188</v>
      </c>
      <c r="II83" s="694" t="s">
        <v>1188</v>
      </c>
      <c r="IJ83" s="695" t="s">
        <v>1188</v>
      </c>
      <c r="IK83" s="696" t="s">
        <v>1188</v>
      </c>
      <c r="IL83" s="696" t="s">
        <v>1188</v>
      </c>
      <c r="IM83" s="697" t="s">
        <v>1188</v>
      </c>
      <c r="IN83" s="599">
        <v>3</v>
      </c>
      <c r="IO83" s="600">
        <v>1</v>
      </c>
      <c r="IP83" s="601">
        <v>1</v>
      </c>
      <c r="IQ83" s="600">
        <v>39</v>
      </c>
      <c r="IR83" s="587">
        <v>58</v>
      </c>
      <c r="IS83" s="601">
        <v>97</v>
      </c>
      <c r="IT83" s="599" t="s">
        <v>1188</v>
      </c>
      <c r="IU83" s="600" t="s">
        <v>1188</v>
      </c>
      <c r="IV83" s="587" t="s">
        <v>1188</v>
      </c>
      <c r="IW83" s="601" t="s">
        <v>1188</v>
      </c>
      <c r="IX83" s="602" t="s">
        <v>1188</v>
      </c>
      <c r="IY83" s="681">
        <v>1</v>
      </c>
      <c r="IZ83" s="603" t="s">
        <v>4849</v>
      </c>
      <c r="JA83" s="681">
        <v>2</v>
      </c>
      <c r="JB83" s="743" t="s">
        <v>4850</v>
      </c>
      <c r="JC83" s="763">
        <v>1</v>
      </c>
      <c r="JD83" s="683">
        <v>1</v>
      </c>
      <c r="JE83" s="684" t="s">
        <v>4851</v>
      </c>
      <c r="JF83" s="557" t="s">
        <v>4852</v>
      </c>
      <c r="JG83" s="472">
        <v>2020</v>
      </c>
      <c r="JH83" s="763">
        <v>1</v>
      </c>
      <c r="JI83" s="683">
        <v>1</v>
      </c>
      <c r="JJ83" s="684" t="s">
        <v>4853</v>
      </c>
      <c r="JK83" s="471" t="s">
        <v>4854</v>
      </c>
      <c r="JL83" s="472">
        <v>2016</v>
      </c>
      <c r="JM83" s="927">
        <v>1</v>
      </c>
      <c r="JN83" s="517">
        <v>2</v>
      </c>
      <c r="JO83" s="517">
        <v>1</v>
      </c>
      <c r="JP83" s="928" t="s">
        <v>4855</v>
      </c>
      <c r="JQ83" s="471" t="s">
        <v>4856</v>
      </c>
      <c r="JR83" s="929">
        <v>2017</v>
      </c>
      <c r="JS83" s="827">
        <v>2</v>
      </c>
      <c r="JT83" s="930">
        <v>2</v>
      </c>
      <c r="JU83" s="928" t="s">
        <v>4857</v>
      </c>
      <c r="JV83" s="471" t="s">
        <v>4858</v>
      </c>
      <c r="JW83" s="929">
        <v>2003</v>
      </c>
      <c r="JX83" s="606">
        <v>0</v>
      </c>
      <c r="JY83" s="607" t="s">
        <v>1188</v>
      </c>
      <c r="JZ83" s="606" t="s">
        <v>1188</v>
      </c>
      <c r="KA83" s="606">
        <f t="shared" si="126"/>
        <v>1</v>
      </c>
      <c r="KB83" s="606">
        <v>1</v>
      </c>
      <c r="KC83" s="606"/>
      <c r="KD83" s="606"/>
      <c r="KE83" s="606"/>
      <c r="KF83" s="606">
        <f t="shared" si="127"/>
        <v>0</v>
      </c>
      <c r="KG83" s="606"/>
      <c r="KH83" s="606"/>
      <c r="KI83" s="606"/>
      <c r="KJ83" s="606"/>
      <c r="KK83" s="606">
        <v>0</v>
      </c>
      <c r="KL83" s="606">
        <v>0</v>
      </c>
      <c r="KM83" s="608">
        <f t="shared" si="128"/>
        <v>0.75627498626708989</v>
      </c>
      <c r="KN83" s="609">
        <v>1.2813749313354492</v>
      </c>
      <c r="KO83" s="609">
        <v>86.538459777832031</v>
      </c>
      <c r="KP83" s="610">
        <v>7</v>
      </c>
      <c r="KQ83" s="608">
        <f t="shared" si="129"/>
        <v>0.79161975383758543</v>
      </c>
      <c r="KR83" s="609">
        <v>1.4580987691879272</v>
      </c>
      <c r="KS83" s="609">
        <v>89.423080444335938</v>
      </c>
      <c r="KT83" s="610">
        <v>8</v>
      </c>
      <c r="KU83" s="610">
        <v>74</v>
      </c>
      <c r="KV83" s="563" t="s">
        <v>1538</v>
      </c>
      <c r="KW83" s="606" t="s">
        <v>4801</v>
      </c>
      <c r="KX83" s="700" t="str">
        <f t="shared" ca="1" si="130"/>
        <v>B</v>
      </c>
      <c r="KY83" s="701">
        <f t="shared" ca="1" si="131"/>
        <v>0.64191735173577624</v>
      </c>
      <c r="KZ83" s="702">
        <f t="shared" ca="1" si="193"/>
        <v>0.48070588235294115</v>
      </c>
      <c r="LA83" s="703">
        <f t="shared" ca="1" si="194"/>
        <v>0.79159999999999997</v>
      </c>
      <c r="LB83" s="703">
        <f t="shared" ca="1" si="195"/>
        <v>0.46427499999999999</v>
      </c>
      <c r="LC83" s="704">
        <f t="shared" ca="1" si="196"/>
        <v>0.83108852459016391</v>
      </c>
      <c r="LD83" s="696" cm="1">
        <f t="array" aca="1" ref="LD83" ca="1">INDIRECT(LD$203&amp;ROW())*LD$205</f>
        <v>4</v>
      </c>
      <c r="LE83" s="696" cm="1">
        <f t="array" aca="1" ref="LE83" ca="1">INDIRECT(LE$203&amp;ROW())*LE$205</f>
        <v>0</v>
      </c>
      <c r="LF83" s="696" cm="1">
        <f t="array" aca="1" ref="LF83" ca="1">INDIRECT(LF$203&amp;ROW())*LF$205</f>
        <v>4</v>
      </c>
      <c r="LG83" s="696" cm="1">
        <f t="array" aca="1" ref="LG83" ca="1">INDIRECT(LG$203&amp;ROW())*LG$205</f>
        <v>3</v>
      </c>
      <c r="LH83" s="696" cm="1">
        <f t="array" aca="1" ref="LH83" ca="1">INDIRECT(LH$203&amp;ROW())*LH$205</f>
        <v>2</v>
      </c>
      <c r="LI83" s="696" cm="1">
        <f t="array" aca="1" ref="LI83" ca="1">INDIRECT(LI$203&amp;ROW())*LI$205</f>
        <v>3</v>
      </c>
      <c r="LJ83" s="696" cm="1">
        <f t="array" aca="1" ref="LJ83" ca="1">INDIRECT(LJ$203&amp;ROW())*LJ$205</f>
        <v>3</v>
      </c>
      <c r="LK83" s="696" cm="1">
        <f t="array" aca="1" ref="LK83" ca="1">INDIRECT(LK$203&amp;ROW())*LK$205</f>
        <v>2</v>
      </c>
      <c r="LL83" s="696" cm="1">
        <f t="array" aca="1" ref="LL83" ca="1">INDIRECT(LL$203&amp;ROW())*LL$205</f>
        <v>2</v>
      </c>
      <c r="LM83" s="696" cm="1">
        <f t="array" aca="1" ref="LM83" ca="1">INDIRECT(LM$203&amp;ROW())*LM$205</f>
        <v>6</v>
      </c>
      <c r="LN83" s="696" cm="1">
        <f t="array" aca="1" ref="LN83" ca="1">INDIRECT(LN$203&amp;ROW())*LN$205</f>
        <v>3</v>
      </c>
      <c r="LO83" s="696" cm="1">
        <f t="array" aca="1" ref="LO83" ca="1">INDIRECT(LO$203&amp;ROW())*LO$205</f>
        <v>0</v>
      </c>
      <c r="LP83" s="696" cm="1">
        <f t="array" aca="1" ref="LP83" ca="1">INDIRECT(LP$203&amp;ROW())*LP$205</f>
        <v>0</v>
      </c>
      <c r="LQ83" s="696" cm="1">
        <f t="array" aca="1" ref="LQ83" ca="1">IF(INDIRECT(LQ$203&amp;ROW())="-",0,INDIRECT(LQ$203&amp;ROW())*LQ$205)</f>
        <v>4.8600000000000003</v>
      </c>
      <c r="LR83" s="696" cm="1">
        <f t="array" aca="1" ref="LR83" ca="1">INDIRECT(LR$203&amp;ROW())*LR$205</f>
        <v>4</v>
      </c>
      <c r="LS83" s="696" cm="1">
        <f t="array" aca="1" ref="LS83" ca="1">IF(INDIRECT(LS$203&amp;ROW())="-",0,INDIRECT(LS$203&amp;ROW())*LS$205)</f>
        <v>4.6235999999999997</v>
      </c>
      <c r="LT83" s="696" cm="1">
        <f t="array" aca="1" ref="LT83" ca="1">INDIRECT(LT$203&amp;ROW())*LT$205</f>
        <v>4</v>
      </c>
      <c r="LU83" s="696" cm="1">
        <f t="array" aca="1" ref="LU83" ca="1">INDIRECT(LU$203&amp;ROW())*LU$205</f>
        <v>2</v>
      </c>
      <c r="LV83" s="696" cm="1">
        <f t="array" aca="1" ref="LV83" ca="1">INDIRECT(LV$203&amp;ROW())*LV$205</f>
        <v>3</v>
      </c>
      <c r="LW83" s="696" cm="1">
        <f t="array" aca="1" ref="LW83" ca="1">INDIRECT(LW$203&amp;ROW())*LW$205</f>
        <v>1</v>
      </c>
      <c r="LX83" s="696" cm="1">
        <f t="array" aca="1" ref="LX83" ca="1">INDIRECT(LX$203&amp;ROW())*LX$205</f>
        <v>2</v>
      </c>
      <c r="LY83" s="696" cm="1">
        <f t="array" aca="1" ref="LY83" ca="1">IF(INDIRECT(LY$203&amp;ROW())="-",0,INDIRECT(LY$203&amp;ROW())*LY$205)</f>
        <v>5.1425999999999998</v>
      </c>
      <c r="LZ83" s="696" cm="1">
        <f t="array" aca="1" ref="LZ83" ca="1">INDIRECT(LZ$203&amp;ROW())*LZ$205</f>
        <v>2</v>
      </c>
      <c r="MA83" s="696" cm="1">
        <f t="array" aca="1" ref="MA83" ca="1">INDIRECT(MA$203&amp;ROW())*MA$205</f>
        <v>4</v>
      </c>
      <c r="MB83" s="696" cm="1">
        <f t="array" aca="1" ref="MB83" ca="1">INDIRECT(MB$203&amp;ROW())*MB$205</f>
        <v>0</v>
      </c>
      <c r="MC83" s="696" cm="1">
        <f t="array" aca="1" ref="MC83" ca="1">IF($MB83=0,0,INDIRECT(MC$203&amp;ROW())*MC$205)</f>
        <v>0</v>
      </c>
      <c r="MD83" s="696" cm="1">
        <f t="array" aca="1" ref="MD83" ca="1">IF($MB83=0,0,INDIRECT(MD$203&amp;ROW())*MD$205)</f>
        <v>0</v>
      </c>
      <c r="ME83" s="696" cm="1">
        <f t="array" aca="1" ref="ME83" ca="1">IF($MB83=0,0,INDIRECT(ME$203&amp;ROW())*ME$205)</f>
        <v>0</v>
      </c>
      <c r="MF83" s="696" cm="1">
        <f t="array" aca="1" ref="MF83" ca="1">IF($MB83=0,0,INDIRECT(MF$203&amp;ROW())*MF$205)</f>
        <v>0</v>
      </c>
      <c r="MG83" s="696" cm="1">
        <f t="array" aca="1" ref="MG83" ca="1">INDIRECT(MG$203&amp;ROW())*MG$205</f>
        <v>0</v>
      </c>
      <c r="MH83" s="696" cm="1">
        <f t="array" aca="1" ref="MH83" ca="1">IF($MG83=0,0,INDIRECT(MH$203&amp;ROW())*MH$205)</f>
        <v>0</v>
      </c>
      <c r="MI83" s="696" cm="1">
        <f t="array" aca="1" ref="MI83" ca="1">IF($MG83=0,0,INDIRECT(MI$203&amp;ROW())*MI$205)</f>
        <v>0</v>
      </c>
      <c r="MJ83" s="696" cm="1">
        <f t="array" aca="1" ref="MJ83" ca="1">INDIRECT(MJ$203&amp;ROW())*MJ$205</f>
        <v>0</v>
      </c>
      <c r="MK83" s="696" cm="1">
        <f t="array" aca="1" ref="MK83" ca="1">INDIRECT(MK$203&amp;ROW())*MK$205</f>
        <v>4</v>
      </c>
      <c r="ML83" s="696" cm="1">
        <f t="array" aca="1" ref="ML83" ca="1">INDIRECT(ML$203&amp;ROW())*ML$205</f>
        <v>6</v>
      </c>
      <c r="MM83" s="696" cm="1">
        <f t="array" aca="1" ref="MM83" ca="1">INDIRECT(MM$203&amp;ROW())*MM$205</f>
        <v>6</v>
      </c>
      <c r="MN83" s="696" cm="1">
        <f t="array" aca="1" ref="MN83" ca="1">INDIRECT(MN$203&amp;ROW())*MN$205</f>
        <v>4</v>
      </c>
      <c r="MO83" s="696" cm="1">
        <f t="array" aca="1" ref="MO83" ca="1">INDIRECT(MO$203&amp;ROW())*MO$205</f>
        <v>2</v>
      </c>
      <c r="MP83" s="696" cm="1">
        <f t="array" aca="1" ref="MP83" ca="1">INDIRECT(MP$203&amp;ROW())*MP$205</f>
        <v>2</v>
      </c>
      <c r="MQ83" s="696" cm="1">
        <f t="array" aca="1" ref="MQ83" ca="1">INDIRECT(MQ$203&amp;ROW())*MQ$205</f>
        <v>2</v>
      </c>
      <c r="MR83" s="696" cm="1">
        <f t="array" aca="1" ref="MR83" ca="1">INDIRECT(MR$203&amp;ROW())*MR$205</f>
        <v>0</v>
      </c>
      <c r="MS83" s="696" cm="1">
        <f t="array" aca="1" ref="MS83" ca="1">INDIRECT(MS$203&amp;ROW())*MS$205</f>
        <v>0</v>
      </c>
      <c r="MT83" s="696" cm="1">
        <f t="array" aca="1" ref="MT83" ca="1">INDIRECT(MT$203&amp;ROW())*MT$205</f>
        <v>3</v>
      </c>
      <c r="MU83" s="696" cm="1">
        <f t="array" aca="1" ref="MU83" ca="1">INDIRECT(MU$203&amp;ROW())*MU$205</f>
        <v>2</v>
      </c>
      <c r="MV83" s="696" cm="1">
        <f t="array" aca="1" ref="MV83" ca="1">IF(INDIRECT(MV$203&amp;ROW())="-",0,INDIRECT(MV$203&amp;ROW())*MV$205)</f>
        <v>5.6964000000000006</v>
      </c>
      <c r="MW83" s="696" cm="1">
        <f t="array" aca="1" ref="MW83" ca="1">INDIRECT(MW$203&amp;ROW())*MW$205</f>
        <v>2</v>
      </c>
      <c r="MX83" s="696" cm="1">
        <f t="array" aca="1" ref="MX83" ca="1">INDIRECT(MX$203&amp;ROW())*MX$205</f>
        <v>4</v>
      </c>
      <c r="MY83" s="696" cm="1">
        <f t="array" aca="1" ref="MY83" ca="1">INDIRECT(MY$203&amp;ROW())*MY$205</f>
        <v>8</v>
      </c>
      <c r="NA83" s="701">
        <f t="shared" si="133"/>
        <v>0.60512195121951218</v>
      </c>
      <c r="NB83" s="617">
        <f t="shared" si="134"/>
        <v>0.76932857142857147</v>
      </c>
      <c r="NC83" s="695">
        <f t="shared" si="135"/>
        <v>0.29670000000000002</v>
      </c>
      <c r="ND83" s="697">
        <f t="shared" si="136"/>
        <v>0.84997777777777783</v>
      </c>
      <c r="NE83" s="694">
        <f t="shared" si="137"/>
        <v>0.63028207510646539</v>
      </c>
      <c r="NF83" s="682" t="str">
        <f t="shared" si="138"/>
        <v>B</v>
      </c>
      <c r="NH83" s="606" t="s">
        <v>4801</v>
      </c>
      <c r="NI83" s="563" t="str">
        <f t="shared" si="197"/>
        <v>A</v>
      </c>
      <c r="NJ83" s="563" t="str">
        <f t="shared" si="140"/>
        <v>B</v>
      </c>
      <c r="NK83" s="563" t="str">
        <f t="shared" ca="1" si="141"/>
        <v>B</v>
      </c>
      <c r="NL83" s="563" t="str">
        <f t="shared" ca="1" si="142"/>
        <v>B</v>
      </c>
      <c r="NM83" s="563" t="str">
        <f t="shared" ca="1" si="143"/>
        <v>B</v>
      </c>
      <c r="NN83" s="563" t="str">
        <f t="shared" ca="1" si="163"/>
        <v>B</v>
      </c>
      <c r="NO83" s="563" t="str">
        <f t="shared" ca="1" si="164"/>
        <v>B</v>
      </c>
      <c r="NP83" s="606" t="str">
        <f t="shared" si="144"/>
        <v>Yes</v>
      </c>
      <c r="NQ83" s="682" t="str">
        <f t="shared" si="145"/>
        <v>Yes</v>
      </c>
      <c r="NR83" s="682" t="e">
        <f>IF(OR(AND(NI83="A",OR(NJ83="C",NJ83="D")),AND(NI83="A",OR(#REF!="C",#REF!="D")),AND(NI83="B",OR(NJ83="D",#REF!="D")),AND(OR(NI83="C",NI83="D"),OR(NJ83="A",NJ83="B")),AND(OR(NI83="C",NI83="D"),OR(#REF!="A",#REF!="B")),AND(OR(NJ83="A",#REF!="A",NJ83="B",#REF!="B"),OR(NP83="-",NQ83="-")),AND(OR(NJ83="C",#REF!="C",NJ83="D",#REF!="D"),NP83="Yes")),"Yes","-")</f>
        <v>#REF!</v>
      </c>
      <c r="NS83" s="607"/>
      <c r="NT83" s="619">
        <f t="shared" si="146"/>
        <v>0.84330000000000005</v>
      </c>
      <c r="NU83" s="619">
        <f t="shared" si="147"/>
        <v>0.63028207510646539</v>
      </c>
      <c r="NV83" s="619">
        <f t="shared" ca="1" si="148"/>
        <v>0.64191735173577624</v>
      </c>
      <c r="NW83" s="619">
        <f t="shared" ca="1" si="165"/>
        <v>0.64073965702639679</v>
      </c>
      <c r="NX83" s="619">
        <f t="shared" ca="1" si="166"/>
        <v>0.55813755818536293</v>
      </c>
      <c r="NY83" s="620">
        <f t="shared" ca="1" si="167"/>
        <v>0.63841491368474579</v>
      </c>
      <c r="NZ83" s="620">
        <f t="shared" ca="1" si="168"/>
        <v>0.51984495838326106</v>
      </c>
      <c r="OA83" s="705">
        <v>0.41099999999999998</v>
      </c>
      <c r="OB83" s="706">
        <v>23</v>
      </c>
      <c r="OC83" s="494"/>
      <c r="OE83" s="606" t="s">
        <v>4801</v>
      </c>
      <c r="OF83" s="700" t="str">
        <f t="shared" ca="1" si="149"/>
        <v>B</v>
      </c>
      <c r="OG83" s="701">
        <f t="shared" ca="1" si="169"/>
        <v>0.64073965702639679</v>
      </c>
      <c r="OH83" s="705">
        <f t="shared" ca="1" si="150"/>
        <v>0.56611527114967464</v>
      </c>
      <c r="OI83" s="696">
        <f t="shared" ca="1" si="151"/>
        <v>0.77863468406524472</v>
      </c>
      <c r="OJ83" s="696">
        <f t="shared" ca="1" si="152"/>
        <v>0.3213416607540735</v>
      </c>
      <c r="OK83" s="697">
        <f t="shared" ca="1" si="153"/>
        <v>0.89686701213659414</v>
      </c>
      <c r="OL83" s="696" cm="1">
        <f t="array" aca="1" ref="OL83" ca="1">INDIRECT(OL$203&amp;ROW())*OL$205</f>
        <v>0.74780000000000002</v>
      </c>
      <c r="OM83" s="696" cm="1">
        <f t="array" aca="1" ref="OM83" ca="1">INDIRECT(OM$203&amp;ROW())*OM$205</f>
        <v>0</v>
      </c>
      <c r="ON83" s="696" cm="1">
        <f t="array" aca="1" ref="ON83" ca="1">INDIRECT(ON$203&amp;ROW())*ON$205</f>
        <v>0.72809999999999997</v>
      </c>
      <c r="OO83" s="696" cm="1">
        <f t="array" aca="1" ref="OO83" ca="1">INDIRECT(OO$203&amp;ROW())*OO$205</f>
        <v>1.0790999999999999</v>
      </c>
      <c r="OP83" s="696" cm="1">
        <f t="array" aca="1" ref="OP83" ca="1">INDIRECT(OP$203&amp;ROW())*OP$205</f>
        <v>1.0553999999999999</v>
      </c>
      <c r="OQ83" s="696" cm="1">
        <f t="array" aca="1" ref="OQ83" ca="1">INDIRECT(OQ$203&amp;ROW())*OQ$205</f>
        <v>1.5849</v>
      </c>
      <c r="OR83" s="696" cm="1">
        <f t="array" aca="1" ref="OR83" ca="1">INDIRECT(OR$203&amp;ROW())*OR$205</f>
        <v>1.4141999999999999</v>
      </c>
      <c r="OS83" s="696" cm="1">
        <f t="array" aca="1" ref="OS83" ca="1">INDIRECT(OS$203&amp;ROW())*OS$205</f>
        <v>1.0258</v>
      </c>
      <c r="OT83" s="696" cm="1">
        <f t="array" aca="1" ref="OT83" ca="1">INDIRECT(OT$203&amp;ROW())*OT$205</f>
        <v>0.98180000000000001</v>
      </c>
      <c r="OU83" s="696" cm="1">
        <f t="array" aca="1" ref="OU83" ca="1">INDIRECT(OU$203&amp;ROW())*OU$205</f>
        <v>1.9304999999999999</v>
      </c>
      <c r="OV83" s="696" cm="1">
        <f t="array" aca="1" ref="OV83" ca="1">INDIRECT(OV$203&amp;ROW())*OV$205</f>
        <v>1.2161999999999999</v>
      </c>
      <c r="OW83" s="696" cm="1">
        <f t="array" aca="1" ref="OW83" ca="1">INDIRECT(OW$203&amp;ROW())*OW$205</f>
        <v>0</v>
      </c>
      <c r="OX83" s="696" cm="1">
        <f t="array" aca="1" ref="OX83" ca="1">INDIRECT(OX$203&amp;ROW())*OX$205</f>
        <v>0</v>
      </c>
      <c r="OY83" s="696" cm="1">
        <f t="array" aca="1" ref="OY83" ca="1">IF(INDIRECT(OY$203&amp;ROW())="-",0,INDIRECT(OY$203&amp;ROW())*OY$205)</f>
        <v>0.57485700000000006</v>
      </c>
      <c r="OZ83" s="696" cm="1">
        <f t="array" aca="1" ref="OZ83" ca="1">INDIRECT(OZ$203&amp;ROW())*OZ$205</f>
        <v>0.71030000000000004</v>
      </c>
      <c r="PA83" s="696" cm="1">
        <f t="array" aca="1" ref="PA83" ca="1">IF(INDIRECT(PA$203&amp;ROW())="-",0,INDIRECT(PA$203&amp;ROW())*PA$205)</f>
        <v>0.68074803999999989</v>
      </c>
      <c r="PB83" s="705" cm="1">
        <f t="array" aca="1" ref="PB83" ca="1">INDIRECT(PB$203&amp;ROW())*PB$205</f>
        <v>1.5084</v>
      </c>
      <c r="PC83" s="696" cm="1">
        <f t="array" aca="1" ref="PC83" ca="1">INDIRECT(PC$203&amp;ROW())*PC$205</f>
        <v>1.3946000000000001</v>
      </c>
      <c r="PD83" s="696" cm="1">
        <f t="array" aca="1" ref="PD83" ca="1">INDIRECT(PD$203&amp;ROW())*PD$205</f>
        <v>2.2025999999999999</v>
      </c>
      <c r="PE83" s="696" cm="1">
        <f t="array" aca="1" ref="PE83" ca="1">INDIRECT(PE$203&amp;ROW())*PE$205</f>
        <v>0.64</v>
      </c>
      <c r="PF83" s="696" cm="1">
        <f t="array" aca="1" ref="PF83" ca="1">INDIRECT(PF$203&amp;ROW())*PF$205</f>
        <v>1.3308</v>
      </c>
      <c r="PG83" s="696" cm="1">
        <f t="array" aca="1" ref="PG83" ca="1">IF(INDIRECT(PG$203&amp;ROW())="-",0,INDIRECT(PG$203&amp;ROW())*PG$205)</f>
        <v>0.74996249999999998</v>
      </c>
      <c r="PH83" s="696" cm="1">
        <f t="array" aca="1" ref="PH83" ca="1">INDIRECT(PH$203&amp;ROW())*PH$205</f>
        <v>0.61699999999999999</v>
      </c>
      <c r="PI83" s="696" cm="1">
        <f t="array" aca="1" ref="PI83" ca="1">INDIRECT(PI$203&amp;ROW())*PI$205</f>
        <v>1.2145999999999999</v>
      </c>
      <c r="PJ83" s="696" cm="1">
        <f t="array" aca="1" ref="PJ83" ca="1">INDIRECT(PJ$203&amp;ROW())*PJ$205</f>
        <v>0</v>
      </c>
      <c r="PK83" s="696" cm="1">
        <f t="array" aca="1" ref="PK83" ca="1">IF($PJ83=0,0,INDIRECT(PK$203&amp;ROW())*PK$205)</f>
        <v>0</v>
      </c>
      <c r="PL83" s="696" cm="1">
        <f t="array" aca="1" ref="PL83" ca="1">IF($MPE83=0,0,INDIRECT(PL$203&amp;ROW())*PL$205)</f>
        <v>0</v>
      </c>
      <c r="PM83" s="696" cm="1">
        <f t="array" aca="1" ref="PM83" ca="1">IF($MPE83=0,0,INDIRECT(PM$203&amp;ROW())*PM$205)</f>
        <v>0</v>
      </c>
      <c r="PN83" s="696" cm="1">
        <f t="array" aca="1" ref="PN83" ca="1">IF($PJ83=0,0,INDIRECT(PN$203&amp;ROW())*PN$205)</f>
        <v>0</v>
      </c>
      <c r="PO83" s="696" cm="1">
        <f t="array" aca="1" ref="PO83" ca="1">INDIRECT(PO$203&amp;ROW())*PO$205</f>
        <v>0</v>
      </c>
      <c r="PP83" s="696" cm="1">
        <f t="array" aca="1" ref="PP83" ca="1">IF($PO83=0,0,INDIRECT(PP$203&amp;ROW())*PP$205)</f>
        <v>0</v>
      </c>
      <c r="PQ83" s="696" cm="1">
        <f t="array" aca="1" ref="PQ83" ca="1">IF($PO83=0,0,INDIRECT(PQ$203&amp;ROW())*PQ$205)</f>
        <v>0</v>
      </c>
      <c r="PR83" s="696" cm="1">
        <f t="array" aca="1" ref="PR83" ca="1">INDIRECT(PR$203&amp;ROW())*PR$205</f>
        <v>0</v>
      </c>
      <c r="PS83" s="696" cm="1">
        <f t="array" aca="1" ref="PS83" ca="1">INDIRECT(PS$203&amp;ROW())*PS$205</f>
        <v>0.7389</v>
      </c>
      <c r="PT83" s="696" cm="1">
        <f t="array" aca="1" ref="PT83" ca="1">INDIRECT(PT$203&amp;ROW())*PT$205</f>
        <v>1.4406000000000001</v>
      </c>
      <c r="PU83" s="696" cm="1">
        <f t="array" aca="1" ref="PU83" ca="1">INDIRECT(PU$203&amp;ROW())*PU$205</f>
        <v>1.7696999999999998</v>
      </c>
      <c r="PV83" s="696" cm="1">
        <f t="array" aca="1" ref="PV83" ca="1">INDIRECT(PV$203&amp;ROW())*PV$205</f>
        <v>0.6966</v>
      </c>
      <c r="PW83" s="696" cm="1">
        <f t="array" aca="1" ref="PW83" ca="1">INDIRECT(PW$203&amp;ROW())*PW$205</f>
        <v>1.0658000000000001</v>
      </c>
      <c r="PX83" s="696" cm="1">
        <f t="array" aca="1" ref="PX83" ca="1">INDIRECT(PX$203&amp;ROW())*PX$205</f>
        <v>1.1714</v>
      </c>
      <c r="PY83" s="696" cm="1">
        <f t="array" aca="1" ref="PY83" ca="1">INDIRECT(PY$203&amp;ROW())*PY$205</f>
        <v>1.1866000000000001</v>
      </c>
      <c r="PZ83" s="696" cm="1">
        <f t="array" aca="1" ref="PZ83" ca="1">INDIRECT(PZ$203&amp;ROW())*PZ$205</f>
        <v>0</v>
      </c>
      <c r="QA83" s="696" cm="1">
        <f t="array" aca="1" ref="QA83" ca="1">INDIRECT(QA$203&amp;ROW())*QA$205</f>
        <v>0</v>
      </c>
      <c r="QB83" s="696" cm="1">
        <f t="array" aca="1" ref="QB83" ca="1">INDIRECT(QB$203&amp;ROW())*QB$205</f>
        <v>2.3948999999999998</v>
      </c>
      <c r="QC83" s="696" cm="1">
        <f t="array" aca="1" ref="QC83" ca="1">INDIRECT(QC$203&amp;ROW())*QC$205</f>
        <v>1.4259999999999999</v>
      </c>
      <c r="QD83" s="696" cm="1">
        <f t="array" aca="1" ref="QD83" ca="1">IF(INDIRECT(QD$203&amp;ROW())="-",0,INDIRECT(QD$203&amp;ROW())*QD$205)</f>
        <v>0.58302653999999998</v>
      </c>
      <c r="QE83" s="696" cm="1">
        <f t="array" aca="1" ref="QE83" ca="1">INDIRECT(QE$203&amp;ROW())*QE$205</f>
        <v>0.53280000000000005</v>
      </c>
      <c r="QF83" s="696" cm="1">
        <f t="array" aca="1" ref="QF83" ca="1">INDIRECT(QF$203&amp;ROW())*QF$205</f>
        <v>0.72440000000000004</v>
      </c>
      <c r="QG83" s="696" cm="1">
        <f t="array" aca="1" ref="QG83" ca="1">INDIRECT(QG$203&amp;ROW())*QG$205</f>
        <v>1.4996</v>
      </c>
      <c r="QI83" s="606" t="s">
        <v>4801</v>
      </c>
      <c r="QJ83" s="700" t="str">
        <f t="shared" ca="1" si="154"/>
        <v>B</v>
      </c>
      <c r="QK83" s="701">
        <f t="shared" ca="1" si="170"/>
        <v>0.55813755818536293</v>
      </c>
      <c r="QL83" s="705">
        <f t="shared" ca="1" si="155"/>
        <v>0.66147308201668475</v>
      </c>
      <c r="QM83" s="696">
        <f t="shared" ca="1" si="156"/>
        <v>0.69959526570297859</v>
      </c>
      <c r="QN83" s="696">
        <f t="shared" ca="1" si="157"/>
        <v>0.20801113753569533</v>
      </c>
      <c r="QO83" s="697">
        <f t="shared" ca="1" si="158"/>
        <v>0.66347074748609303</v>
      </c>
      <c r="QP83" s="696" cm="1">
        <f t="array" aca="1" ref="QP83" ca="1">INDIRECT(QP$203&amp;ROW())*QP$205</f>
        <v>3.3451646745381883E-2</v>
      </c>
      <c r="QQ83" s="696" cm="1">
        <f t="array" aca="1" ref="QQ83" ca="1">INDIRECT(QQ$203&amp;ROW())*QQ$205</f>
        <v>0</v>
      </c>
      <c r="QR83" s="696" cm="1">
        <f t="array" aca="1" ref="QR83" ca="1">INDIRECT(QR$203&amp;ROW())*QR$205</f>
        <v>7.5449048323979542E-2</v>
      </c>
      <c r="QS83" s="696" cm="1">
        <f t="array" aca="1" ref="QS83" ca="1">INDIRECT(QS$203&amp;ROW())*QS$205</f>
        <v>0.22471360933801068</v>
      </c>
      <c r="QT83" s="696" cm="1">
        <f t="array" aca="1" ref="QT83" ca="1">INDIRECT(QT$203&amp;ROW())*QT$205</f>
        <v>0.17488542943331029</v>
      </c>
      <c r="QU83" s="696" cm="1">
        <f t="array" aca="1" ref="QU83" ca="1">INDIRECT(QU$203&amp;ROW())*QU$205</f>
        <v>0.53329206883563263</v>
      </c>
      <c r="QV83" s="696" cm="1">
        <f t="array" aca="1" ref="QV83" ca="1">INDIRECT(QV$203&amp;ROW())*QV$205</f>
        <v>0.24117831443907087</v>
      </c>
      <c r="QW83" s="696" cm="1">
        <f t="array" aca="1" ref="QW83" ca="1">INDIRECT(QW$203&amp;ROW())*QW$205</f>
        <v>0.35399610916221985</v>
      </c>
      <c r="QX83" s="696" cm="1">
        <f t="array" aca="1" ref="QX83" ca="1">INDIRECT(QX$203&amp;ROW())*QX$205</f>
        <v>0.40427262949275872</v>
      </c>
      <c r="QY83" s="696" cm="1">
        <f t="array" aca="1" ref="QY83" ca="1">INDIRECT(QY$203&amp;ROW())*QY$205</f>
        <v>0.13540247513535897</v>
      </c>
      <c r="QZ83" s="696" cm="1">
        <f t="array" aca="1" ref="QZ83" ca="1">INDIRECT(QZ$203&amp;ROW())*QZ$205</f>
        <v>0.27613248380770827</v>
      </c>
      <c r="RA83" s="696" cm="1">
        <f t="array" aca="1" ref="RA83" ca="1">INDIRECT(RA$203&amp;ROW())*RA$205</f>
        <v>0</v>
      </c>
      <c r="RB83" s="696" cm="1">
        <f t="array" aca="1" ref="RB83" ca="1">INDIRECT(RB$203&amp;ROW())*RB$205</f>
        <v>0</v>
      </c>
      <c r="RC83" s="696" cm="1">
        <f t="array" aca="1" ref="RC83" ca="1">IF(INDIRECT(RC$203&amp;ROW())="-",0,INDIRECT(RC$203&amp;ROW())*RC$205)</f>
        <v>6.7965978294968393E-2</v>
      </c>
      <c r="RD83" s="696" cm="1">
        <f t="array" aca="1" ref="RD83" ca="1">INDIRECT(RD$203&amp;ROW())*RD$205</f>
        <v>3.5721048970443148E-2</v>
      </c>
      <c r="RE83" s="696" cm="1">
        <f t="array" aca="1" ref="RE83" ca="1">IF(INDIRECT(RE$203&amp;ROW())="-",0,INDIRECT(RE$203&amp;ROW())*RE$205)</f>
        <v>4.8770534017431304E-2</v>
      </c>
      <c r="RF83" s="705" cm="1">
        <f t="array" aca="1" ref="RF83" ca="1">INDIRECT(RF$203&amp;ROW())*RF$205</f>
        <v>0.10613798880649605</v>
      </c>
      <c r="RG83" s="696" cm="1">
        <f t="array" aca="1" ref="RG83" ca="1">INDIRECT(RG$203&amp;ROW())*RG$205</f>
        <v>0.27650466908360405</v>
      </c>
      <c r="RH83" s="696" cm="1">
        <f t="array" aca="1" ref="RH83" ca="1">INDIRECT(RH$203&amp;ROW())*RH$205</f>
        <v>8.7581521170816884E-2</v>
      </c>
      <c r="RI83" s="696" cm="1">
        <f t="array" aca="1" ref="RI83" ca="1">INDIRECT(RI$203&amp;ROW())*RI$205</f>
        <v>0.10769689125031101</v>
      </c>
      <c r="RJ83" s="696" cm="1">
        <f t="array" aca="1" ref="RJ83" ca="1">INDIRECT(RJ$203&amp;ROW())*RJ$205</f>
        <v>0.12226723336432462</v>
      </c>
      <c r="RK83" s="696" cm="1">
        <f t="array" aca="1" ref="RK83" ca="1">IF(INDIRECT(RK$203&amp;ROW())="-",0,INDIRECT(RK$203&amp;ROW())*RK$205)</f>
        <v>5.1787352392031784E-2</v>
      </c>
      <c r="RL83" s="696" cm="1">
        <f t="array" aca="1" ref="RL83" ca="1">INDIRECT(RL$203&amp;ROW())*RL$205</f>
        <v>0.11262003659234653</v>
      </c>
      <c r="RM83" s="696" cm="1">
        <f t="array" aca="1" ref="RM83" ca="1">INDIRECT(RM$203&amp;ROW())*RM$205</f>
        <v>2.9987460729532761E-2</v>
      </c>
      <c r="RN83" s="696" cm="1">
        <f t="array" aca="1" ref="RN83" ca="1">INDIRECT(RN$203&amp;ROW())*RN$205</f>
        <v>0</v>
      </c>
      <c r="RO83" s="696" cm="1">
        <f t="array" aca="1" ref="RO83" ca="1">IF($RN83=0,0,INDIRECT(RO$203&amp;ROW())*RO$205)</f>
        <v>0</v>
      </c>
      <c r="RP83" s="696" cm="1">
        <f t="array" aca="1" ref="RP83" ca="1">IF($RN83=0,0,INDIRECT(RP$203&amp;ROW())*RP$205)</f>
        <v>0</v>
      </c>
      <c r="RQ83" s="696" cm="1">
        <f t="array" aca="1" ref="RQ83" ca="1">IF($RN83=0,0,INDIRECT(RQ$203&amp;ROW())*RQ$205)</f>
        <v>0</v>
      </c>
      <c r="RR83" s="696" cm="1">
        <f t="array" aca="1" ref="RR83" ca="1">IF($RN83=0,0,INDIRECT(RR$203&amp;ROW())*RR$205)</f>
        <v>0</v>
      </c>
      <c r="RS83" s="696" cm="1">
        <f t="array" aca="1" ref="RS83" ca="1">INDIRECT(RS$203&amp;ROW())*RS$205</f>
        <v>0</v>
      </c>
      <c r="RT83" s="696" cm="1">
        <f t="array" aca="1" ref="RT83" ca="1">IF($RS83=0,0,INDIRECT(RT$203&amp;ROW())*RT$205)</f>
        <v>0</v>
      </c>
      <c r="RU83" s="696" cm="1">
        <f t="array" aca="1" ref="RU83" ca="1">IF($RS83=0,0,INDIRECT(RU$203&amp;ROW())*RU$205)</f>
        <v>0</v>
      </c>
      <c r="RV83" s="696" cm="1">
        <f t="array" aca="1" ref="RV83" ca="1">INDIRECT(RV$203&amp;ROW())*RV$205</f>
        <v>0</v>
      </c>
      <c r="RW83" s="696" cm="1">
        <f t="array" aca="1" ref="RW83" ca="1">INDIRECT(RW$203&amp;ROW())*RW$205</f>
        <v>2.6659190312299668E-2</v>
      </c>
      <c r="RX83" s="696" cm="1">
        <f t="array" aca="1" ref="RX83" ca="1">INDIRECT(RX$203&amp;ROW())*RX$205</f>
        <v>0.19074035443114332</v>
      </c>
      <c r="RY83" s="696" cm="1">
        <f t="array" aca="1" ref="RY83" ca="1">INDIRECT(RY$203&amp;ROW())*RY$205</f>
        <v>8.4396695370290389E-2</v>
      </c>
      <c r="RZ83" s="696" cm="1">
        <f t="array" aca="1" ref="RZ83" ca="1">INDIRECT(RZ$203&amp;ROW())*RZ$205</f>
        <v>3.6812489486199085E-2</v>
      </c>
      <c r="SA83" s="696" cm="1">
        <f t="array" aca="1" ref="SA83" ca="1">INDIRECT(SA$203&amp;ROW())*SA$205</f>
        <v>0.20458618579029147</v>
      </c>
      <c r="SB83" s="696" cm="1">
        <f t="array" aca="1" ref="SB83" ca="1">INDIRECT(SB$203&amp;ROW())*SB$205</f>
        <v>4.7124126502052749E-2</v>
      </c>
      <c r="SC83" s="696" cm="1">
        <f t="array" aca="1" ref="SC83" ca="1">INDIRECT(SC$203&amp;ROW())*SC$205</f>
        <v>5.4291606235991073E-2</v>
      </c>
      <c r="SD83" s="696" cm="1">
        <f t="array" aca="1" ref="SD83" ca="1">INDIRECT(SD$203&amp;ROW())*SD$205</f>
        <v>0</v>
      </c>
      <c r="SE83" s="696" cm="1">
        <f t="array" aca="1" ref="SE83" ca="1">INDIRECT(SE$203&amp;ROW())*SE$205</f>
        <v>0</v>
      </c>
      <c r="SF83" s="696" cm="1">
        <f t="array" aca="1" ref="SF83" ca="1">INDIRECT(SF$203&amp;ROW())*SF$205</f>
        <v>0.19835664972334499</v>
      </c>
      <c r="SG83" s="696" cm="1">
        <f t="array" aca="1" ref="SG83" ca="1">INDIRECT(SG$203&amp;ROW())*SG$205</f>
        <v>7.4767843909269882E-2</v>
      </c>
      <c r="SH83" s="696" cm="1">
        <f t="array" aca="1" ref="SH83" ca="1">IF(INDIRECT(SH$203&amp;ROW())="-",0,INDIRECT(SH$203&amp;ROW())*SH$205)</f>
        <v>7.4698846732651661E-2</v>
      </c>
      <c r="SI83" s="696" cm="1">
        <f t="array" aca="1" ref="SI83" ca="1">INDIRECT(SI$203&amp;ROW())*SI$205</f>
        <v>0.12211943784041945</v>
      </c>
      <c r="SJ83" s="696" cm="1">
        <f t="array" aca="1" ref="SJ83" ca="1">INDIRECT(SJ$203&amp;ROW())*SJ$205</f>
        <v>0.10961749760323641</v>
      </c>
      <c r="SK83" s="696" cm="1">
        <f t="array" aca="1" ref="SK83" ca="1">INDIRECT(SK$203&amp;ROW())*SK$205</f>
        <v>0.21261490593800375</v>
      </c>
      <c r="SN83" s="606" t="s">
        <v>4801</v>
      </c>
      <c r="SO83" s="707" cm="1">
        <f t="array" aca="1" ref="SO83" ca="1">INDIRECT(SO$203&amp;ROW())*SO$205</f>
        <v>1</v>
      </c>
      <c r="SP83" s="707" cm="1">
        <f t="array" aca="1" ref="SP83" ca="1">INDIRECT(SP$203&amp;ROW())*SP$205</f>
        <v>0</v>
      </c>
      <c r="SQ83" s="707" cm="1">
        <f t="array" aca="1" ref="SQ83" ca="1">INDIRECT(SQ$203&amp;ROW())*SQ$205</f>
        <v>1</v>
      </c>
      <c r="SR83" s="707" cm="1">
        <f t="array" aca="1" ref="SR83" ca="1">INDIRECT(SR$203&amp;ROW())*SR$205</f>
        <v>3</v>
      </c>
      <c r="SS83" s="707" cm="1">
        <f t="array" aca="1" ref="SS83" ca="1">INDIRECT(SS$203&amp;ROW())*SS$205</f>
        <v>2</v>
      </c>
      <c r="ST83" s="707" cm="1">
        <f t="array" aca="1" ref="ST83" ca="1">INDIRECT(ST$203&amp;ROW())*ST$205</f>
        <v>3</v>
      </c>
      <c r="SU83" s="707" cm="1">
        <f t="array" aca="1" ref="SU83" ca="1">INDIRECT(SU$203&amp;ROW())*SU$205</f>
        <v>3</v>
      </c>
      <c r="SV83" s="707" cm="1">
        <f t="array" aca="1" ref="SV83" ca="1">INDIRECT(SV$203&amp;ROW())*SV$205</f>
        <v>2</v>
      </c>
      <c r="SW83" s="707" cm="1">
        <f t="array" aca="1" ref="SW83" ca="1">INDIRECT(SW$203&amp;ROW())*SW$205</f>
        <v>2</v>
      </c>
      <c r="SX83" s="707" cm="1">
        <f t="array" aca="1" ref="SX83" ca="1">INDIRECT(SX$203&amp;ROW())*SX$205</f>
        <v>3</v>
      </c>
      <c r="SY83" s="707" cm="1">
        <f t="array" aca="1" ref="SY83" ca="1">INDIRECT(SY$203&amp;ROW())*SY$205</f>
        <v>3</v>
      </c>
      <c r="SZ83" s="707" cm="1">
        <f t="array" aca="1" ref="SZ83" ca="1">INDIRECT(SZ$203&amp;ROW())*SZ$205</f>
        <v>0</v>
      </c>
      <c r="TA83" s="707" cm="1">
        <f t="array" aca="1" ref="TA83" ca="1">INDIRECT(TA$203&amp;ROW())*TA$205</f>
        <v>0</v>
      </c>
      <c r="TB83" s="696" cm="1">
        <f t="array" aca="1" ref="TB83" ca="1">IF(INDIRECT(TB$203&amp;ROW())="-",0,INDIRECT(TB$203&amp;ROW())*TB$205)</f>
        <v>0.81</v>
      </c>
      <c r="TC83" s="707" cm="1">
        <f t="array" aca="1" ref="TC83" ca="1">INDIRECT(TC$203&amp;ROW())*TC$205</f>
        <v>1</v>
      </c>
      <c r="TD83" s="696" cm="1">
        <f t="array" aca="1" ref="TD83" ca="1">IF(INDIRECT(TD$203&amp;ROW())="-",0,INDIRECT(TD$203&amp;ROW())*TD$205)</f>
        <v>0.77059999999999995</v>
      </c>
      <c r="TE83" s="732" cm="1">
        <f t="array" aca="1" ref="TE83" ca="1">INDIRECT(TE$203&amp;ROW())*TE$205</f>
        <v>2</v>
      </c>
      <c r="TF83" s="707" cm="1">
        <f t="array" aca="1" ref="TF83" ca="1">INDIRECT(TF$203&amp;ROW())*TF$205</f>
        <v>2</v>
      </c>
      <c r="TG83" s="707" cm="1">
        <f t="array" aca="1" ref="TG83" ca="1">INDIRECT(TG$203&amp;ROW())*TG$205</f>
        <v>3</v>
      </c>
      <c r="TH83" s="707" cm="1">
        <f t="array" aca="1" ref="TH83" ca="1">INDIRECT(TH$203&amp;ROW())*TH$205</f>
        <v>1</v>
      </c>
      <c r="TI83" s="707" cm="1">
        <f t="array" aca="1" ref="TI83" ca="1">INDIRECT(TI$203&amp;ROW())*TI$205</f>
        <v>2</v>
      </c>
      <c r="TJ83" s="696" cm="1">
        <f t="array" aca="1" ref="TJ83" ca="1">IF(INDIRECT(TJ$203&amp;ROW())="-",0,INDIRECT(TJ$203&amp;ROW())*TJ$205)</f>
        <v>0.85709999999999997</v>
      </c>
      <c r="TK83" s="707" cm="1">
        <f t="array" aca="1" ref="TK83" ca="1">INDIRECT(TK$203&amp;ROW())*TK$205</f>
        <v>1</v>
      </c>
      <c r="TL83" s="707" cm="1">
        <f t="array" aca="1" ref="TL83" ca="1">INDIRECT(TL$203&amp;ROW())*TL$205</f>
        <v>2</v>
      </c>
      <c r="TM83" s="707" cm="1">
        <f t="array" aca="1" ref="TM83" ca="1">INDIRECT(TM$203&amp;ROW())*TM$205</f>
        <v>0</v>
      </c>
      <c r="TN83" s="707" cm="1">
        <f t="array" aca="1" ref="TN83" ca="1">IF($TM83=0,0,INDIRECT(TN$203&amp;ROW())*TN$205)</f>
        <v>0</v>
      </c>
      <c r="TO83" s="707" cm="1">
        <f t="array" aca="1" ref="TO83" ca="1">IF($TM83=0,0,INDIRECT(TO$203&amp;ROW())*TO$205)</f>
        <v>0</v>
      </c>
      <c r="TP83" s="707" cm="1">
        <f t="array" aca="1" ref="TP83" ca="1">IF($TM83=0,0,INDIRECT(TP$203&amp;ROW())*TP$205)</f>
        <v>0</v>
      </c>
      <c r="TQ83" s="707" cm="1">
        <f t="array" aca="1" ref="TQ83" ca="1">IF($TM83=0,0,INDIRECT(TQ$203&amp;ROW())*TQ$205)</f>
        <v>0</v>
      </c>
      <c r="TR83" s="707" cm="1">
        <f t="array" aca="1" ref="TR83" ca="1">INDIRECT(TR$203&amp;ROW())*TR$205</f>
        <v>0</v>
      </c>
      <c r="TS83" s="707" cm="1">
        <f t="array" aca="1" ref="TS83" ca="1">IF($TR83=0,0,INDIRECT(TS$203&amp;ROW())*TS$205)</f>
        <v>0</v>
      </c>
      <c r="TT83" s="707" cm="1">
        <f t="array" aca="1" ref="TT83" ca="1">IF($TR83=0,0,INDIRECT(TT$203&amp;ROW())*TT$205)</f>
        <v>0</v>
      </c>
      <c r="TU83" s="707" cm="1">
        <f t="array" aca="1" ref="TU83" ca="1">INDIRECT(TU$203&amp;ROW())*TU$205</f>
        <v>0</v>
      </c>
      <c r="TV83" s="707" cm="1">
        <f t="array" aca="1" ref="TV83" ca="1">INDIRECT(TV$203&amp;ROW())*TV$205</f>
        <v>1</v>
      </c>
      <c r="TW83" s="707" cm="1">
        <f t="array" aca="1" ref="TW83" ca="1">INDIRECT(TW$203&amp;ROW())*TW$205</f>
        <v>2</v>
      </c>
      <c r="TX83" s="707" cm="1">
        <f t="array" aca="1" ref="TX83" ca="1">INDIRECT(TX$203&amp;ROW())*TX$205</f>
        <v>3</v>
      </c>
      <c r="TY83" s="707" cm="1">
        <f t="array" aca="1" ref="TY83" ca="1">INDIRECT(TY$203&amp;ROW())*TY$205</f>
        <v>1</v>
      </c>
      <c r="TZ83" s="707" cm="1">
        <f t="array" aca="1" ref="TZ83" ca="1">INDIRECT(TZ$203&amp;ROW())*TZ$205</f>
        <v>2</v>
      </c>
      <c r="UA83" s="707" cm="1">
        <f t="array" aca="1" ref="UA83" ca="1">INDIRECT(UA$203&amp;ROW())*UA$205</f>
        <v>2</v>
      </c>
      <c r="UB83" s="707" cm="1">
        <f t="array" aca="1" ref="UB83" ca="1">INDIRECT(UB$203&amp;ROW())*UB$205</f>
        <v>2</v>
      </c>
      <c r="UC83" s="707" cm="1">
        <f t="array" aca="1" ref="UC83" ca="1">INDIRECT(UC$203&amp;ROW())*UC$205</f>
        <v>0</v>
      </c>
      <c r="UD83" s="707" cm="1">
        <f t="array" aca="1" ref="UD83" ca="1">INDIRECT(UD$203&amp;ROW())*UD$205</f>
        <v>0</v>
      </c>
      <c r="UE83" s="707" cm="1">
        <f t="array" aca="1" ref="UE83" ca="1">INDIRECT(UE$203&amp;ROW())*UE$205</f>
        <v>3</v>
      </c>
      <c r="UF83" s="707" cm="1">
        <f t="array" aca="1" ref="UF83" ca="1">INDIRECT(UF$203&amp;ROW())*UF$205</f>
        <v>2</v>
      </c>
      <c r="UG83" s="696" cm="1">
        <f t="array" aca="1" ref="UG83" ca="1">IF(INDIRECT(UG$203&amp;ROW())="-",0,INDIRECT(UG$203&amp;ROW())*UG$205)</f>
        <v>0.94940000000000002</v>
      </c>
      <c r="UH83" s="707" cm="1">
        <f t="array" aca="1" ref="UH83" ca="1">INDIRECT(UH$203&amp;ROW())*UH$205</f>
        <v>1</v>
      </c>
      <c r="UI83" s="707" cm="1">
        <f t="array" aca="1" ref="UI83" ca="1">INDIRECT(UI$203&amp;ROW())*UI$205</f>
        <v>1</v>
      </c>
      <c r="UJ83" s="707" cm="1">
        <f t="array" aca="1" ref="UJ83" ca="1">INDIRECT(UJ$203&amp;ROW())*UJ$205</f>
        <v>2</v>
      </c>
      <c r="UM83" s="606" t="s">
        <v>4801</v>
      </c>
      <c r="UN83" s="616">
        <f t="shared" ca="1" si="185"/>
        <v>0.18720310219966924</v>
      </c>
      <c r="UO83" s="616">
        <f t="shared" ca="1" si="185"/>
        <v>-0.6225347970107441</v>
      </c>
      <c r="UP83" s="616">
        <f t="shared" ca="1" si="185"/>
        <v>0.15206673709758317</v>
      </c>
      <c r="UQ83" s="616">
        <f t="shared" ca="1" si="185"/>
        <v>0.29355872991449461</v>
      </c>
      <c r="UR83" s="616">
        <f t="shared" ca="1" si="185"/>
        <v>0.12190361681987209</v>
      </c>
      <c r="US83" s="616">
        <f t="shared" ca="1" si="185"/>
        <v>0.41305213694811815</v>
      </c>
      <c r="UT83" s="616">
        <f t="shared" ca="1" si="185"/>
        <v>0.30690415393182785</v>
      </c>
      <c r="UU83" s="616">
        <f t="shared" ca="1" si="185"/>
        <v>-0.54448954097874924</v>
      </c>
      <c r="UV83" s="616">
        <f t="shared" ca="1" si="185"/>
        <v>-0.69788673225296205</v>
      </c>
      <c r="UW83" s="616">
        <f t="shared" ca="1" si="185"/>
        <v>0.6421874155054268</v>
      </c>
      <c r="UX83" s="616">
        <f t="shared" ca="1" si="185"/>
        <v>0.28247365722383649</v>
      </c>
      <c r="UY83" s="616">
        <f t="shared" ca="1" si="185"/>
        <v>-0.67270887390575207</v>
      </c>
      <c r="UZ83" s="616">
        <f t="shared" ca="1" si="185"/>
        <v>-0.80238258590915801</v>
      </c>
      <c r="VA83" s="616">
        <f t="shared" ca="1" si="185"/>
        <v>1.0165327108738085</v>
      </c>
      <c r="VB83" s="616">
        <f t="shared" ca="1" si="185"/>
        <v>0.38200252083713526</v>
      </c>
      <c r="VC83" s="616">
        <f t="shared" ca="1" si="185"/>
        <v>0.83497734279740432</v>
      </c>
      <c r="VD83" s="616">
        <f t="shared" ca="1" si="171"/>
        <v>0.85304819841956248</v>
      </c>
      <c r="VE83" s="616">
        <f t="shared" ca="1" si="171"/>
        <v>3.9909080070471406E-2</v>
      </c>
      <c r="VF83" s="616">
        <f t="shared" ca="1" si="171"/>
        <v>0.95807256683723563</v>
      </c>
      <c r="VG83" s="616">
        <f t="shared" ca="1" si="171"/>
        <v>0.19209711823520634</v>
      </c>
      <c r="VH83" s="616">
        <f t="shared" ca="1" si="171"/>
        <v>-0.12784420028857393</v>
      </c>
      <c r="VI83" s="616">
        <f t="shared" ca="1" si="171"/>
        <v>1.1147379143051366</v>
      </c>
      <c r="VJ83" s="616">
        <f t="shared" ca="1" si="171"/>
        <v>1.1038721171937993</v>
      </c>
      <c r="VK83" s="616">
        <f t="shared" ca="1" si="171"/>
        <v>0.83678976492872159</v>
      </c>
      <c r="VL83" s="616">
        <f t="shared" ca="1" si="171"/>
        <v>-0.83864555511817418</v>
      </c>
      <c r="VM83" s="616">
        <f t="shared" ca="1" si="171"/>
        <v>-0.57201237404204519</v>
      </c>
      <c r="VN83" s="616">
        <f t="shared" ca="1" si="171"/>
        <v>-0.62639799545694341</v>
      </c>
      <c r="VO83" s="616">
        <f t="shared" ca="1" si="171"/>
        <v>-0.42150866262694142</v>
      </c>
      <c r="VP83" s="616">
        <f t="shared" ca="1" si="171"/>
        <v>-0.46221149066820022</v>
      </c>
      <c r="VQ83" s="616">
        <f t="shared" ca="1" si="171"/>
        <v>-0.77889442244162177</v>
      </c>
      <c r="VR83" s="616">
        <f t="shared" ca="1" si="110"/>
        <v>-0.64202286734458469</v>
      </c>
      <c r="VS83" s="616">
        <f t="shared" ca="1" si="110"/>
        <v>-0.40481357988865657</v>
      </c>
      <c r="VT83" s="616">
        <f t="shared" ca="1" si="110"/>
        <v>-0.3878135405833677</v>
      </c>
      <c r="VU83" s="616">
        <f t="shared" ca="1" si="190"/>
        <v>1.2114249894444582</v>
      </c>
      <c r="VV83" s="616">
        <f t="shared" ca="1" si="190"/>
        <v>1.6727825257285902</v>
      </c>
      <c r="VW83" s="616">
        <f t="shared" ca="1" si="190"/>
        <v>0.66845613582062358</v>
      </c>
      <c r="VX83" s="616">
        <f t="shared" ca="1" si="190"/>
        <v>0.76953548521680748</v>
      </c>
      <c r="VY83" s="616">
        <f t="shared" ca="1" si="190"/>
        <v>0.70583605694264007</v>
      </c>
      <c r="VZ83" s="616">
        <f t="shared" ca="1" si="190"/>
        <v>0.68442622420316401</v>
      </c>
      <c r="WA83" s="616">
        <f t="shared" ca="1" si="190"/>
        <v>0.92808016936885662</v>
      </c>
      <c r="WB83" s="616">
        <f t="shared" ca="1" si="190"/>
        <v>-2.9757436894078269</v>
      </c>
      <c r="WC83" s="616">
        <f t="shared" ca="1" si="190"/>
        <v>-2.0807149803312397</v>
      </c>
      <c r="WD83" s="616">
        <f t="shared" ca="1" si="190"/>
        <v>1.1315684290219801</v>
      </c>
      <c r="WE83" s="616">
        <f t="shared" ca="1" si="190"/>
        <v>0.67426644196529939</v>
      </c>
      <c r="WF83" s="616">
        <f t="shared" ca="1" si="190"/>
        <v>1.3444139156307424</v>
      </c>
      <c r="WG83" s="616">
        <f t="shared" ca="1" si="190"/>
        <v>4.8009398089356427E-2</v>
      </c>
      <c r="WH83" s="616">
        <f t="shared" ca="1" si="190"/>
        <v>0.91987607881584121</v>
      </c>
      <c r="WI83" s="627">
        <f t="shared" ca="1" si="190"/>
        <v>1.0659329460226332</v>
      </c>
      <c r="WL83" s="606" t="s">
        <v>4801</v>
      </c>
      <c r="WM83" s="700" t="str">
        <f t="shared" ca="1" si="172"/>
        <v>B</v>
      </c>
      <c r="WN83" s="479">
        <f t="shared" ca="1" si="173"/>
        <v>0.63841491368474579</v>
      </c>
      <c r="WO83" s="495">
        <f t="shared" ca="1" si="159"/>
        <v>0.63445202982000926</v>
      </c>
      <c r="WP83" s="458">
        <f t="shared" ca="1" si="159"/>
        <v>0.75775369850533825</v>
      </c>
      <c r="WQ83" s="458">
        <f t="shared" ca="1" si="159"/>
        <v>0.30324233325039773</v>
      </c>
      <c r="WR83" s="459">
        <f t="shared" ca="1" si="159"/>
        <v>0.85821159316323781</v>
      </c>
      <c r="WS83" s="495">
        <f t="shared" ca="1" si="174"/>
        <v>4.7020350314290853E-2</v>
      </c>
      <c r="WT83" s="458">
        <f t="shared" ca="1" si="175"/>
        <v>0.49150943897103988</v>
      </c>
      <c r="WU83" s="458">
        <f t="shared" ca="1" si="176"/>
        <v>-0.13717112518229962</v>
      </c>
      <c r="WV83" s="459">
        <f t="shared" ca="1" si="177"/>
        <v>0.75779731301282482</v>
      </c>
      <c r="WW83" s="484">
        <f t="shared" ca="1" si="186"/>
        <v>0.13999047982491267</v>
      </c>
      <c r="WX83" s="484">
        <f t="shared" ca="1" si="186"/>
        <v>-0.37545073607717977</v>
      </c>
      <c r="WY83" s="484">
        <f t="shared" ca="1" si="186"/>
        <v>0.1107197912807503</v>
      </c>
      <c r="WZ83" s="484">
        <f t="shared" ca="1" si="186"/>
        <v>0.10559307515024371</v>
      </c>
      <c r="XA83" s="484">
        <f t="shared" ca="1" si="186"/>
        <v>6.4328538595846502E-2</v>
      </c>
      <c r="XB83" s="484">
        <f t="shared" ca="1" si="186"/>
        <v>0.21821544394969081</v>
      </c>
      <c r="XC83" s="484">
        <f t="shared" ca="1" si="186"/>
        <v>0.14467461816346364</v>
      </c>
      <c r="XD83" s="484">
        <f t="shared" ca="1" si="186"/>
        <v>-0.2792686855680005</v>
      </c>
      <c r="XE83" s="484">
        <f t="shared" ca="1" si="186"/>
        <v>-0.34259259686297905</v>
      </c>
      <c r="XF83" s="484">
        <f t="shared" ca="1" si="186"/>
        <v>0.41324760187774212</v>
      </c>
      <c r="XG83" s="484">
        <f t="shared" ca="1" si="186"/>
        <v>0.1145148206385433</v>
      </c>
      <c r="XH83" s="484">
        <f t="shared" ca="1" si="186"/>
        <v>-0.33958343954762366</v>
      </c>
      <c r="XI83" s="484">
        <f t="shared" ca="1" si="186"/>
        <v>-0.56078518929191046</v>
      </c>
      <c r="XJ83" s="484">
        <f t="shared" ca="1" si="186"/>
        <v>0.72143326490714188</v>
      </c>
      <c r="XK83" s="484">
        <f t="shared" ca="1" si="186"/>
        <v>0.2713363905506172</v>
      </c>
      <c r="XL83" s="484">
        <f t="shared" ca="1" si="186"/>
        <v>0.73761898462722697</v>
      </c>
      <c r="XM83" s="484">
        <f t="shared" ca="1" si="178"/>
        <v>0.64336895124803395</v>
      </c>
      <c r="XN83" s="484">
        <f t="shared" ca="1" si="178"/>
        <v>2.7828601533139714E-2</v>
      </c>
      <c r="XO83" s="484">
        <f t="shared" ca="1" si="178"/>
        <v>0.70341687857189839</v>
      </c>
      <c r="XP83" s="484">
        <f t="shared" ca="1" si="188"/>
        <v>0.12294215567053206</v>
      </c>
      <c r="XQ83" s="484">
        <f t="shared" ca="1" si="188"/>
        <v>-8.50675308720171E-2</v>
      </c>
      <c r="XR83" s="484">
        <f t="shared" ca="1" si="188"/>
        <v>0.97539567501699453</v>
      </c>
      <c r="XS83" s="484">
        <f t="shared" ca="1" si="188"/>
        <v>0.68108909630857417</v>
      </c>
      <c r="XT83" s="484">
        <f t="shared" ca="1" si="188"/>
        <v>0.50818242424121263</v>
      </c>
      <c r="XU83" s="484">
        <f t="shared" ca="1" si="188"/>
        <v>-0.63720289277878872</v>
      </c>
      <c r="XV83" s="484">
        <f t="shared" ca="1" si="188"/>
        <v>-0.30179372854458303</v>
      </c>
      <c r="XW83" s="484">
        <f t="shared" ca="1" si="188"/>
        <v>-0.40427726626791127</v>
      </c>
      <c r="XX83" s="484">
        <f t="shared" ca="1" si="188"/>
        <v>-0.20379943838012618</v>
      </c>
      <c r="XY83" s="484">
        <f t="shared" ca="1" si="188"/>
        <v>-0.24303080179333969</v>
      </c>
      <c r="XZ83" s="484">
        <f t="shared" ca="1" si="188"/>
        <v>-0.56968338057380219</v>
      </c>
      <c r="YA83" s="484">
        <f t="shared" ca="1" si="111"/>
        <v>-0.43779539324227229</v>
      </c>
      <c r="YB83" s="484">
        <f t="shared" ca="1" si="111"/>
        <v>-0.21272953623148902</v>
      </c>
      <c r="YC83" s="484">
        <f t="shared" ca="1" si="111"/>
        <v>-0.17304240180829866</v>
      </c>
      <c r="YD83" s="484">
        <f t="shared" ca="1" si="191"/>
        <v>0.89512192470051022</v>
      </c>
      <c r="YE83" s="484">
        <f t="shared" ca="1" si="191"/>
        <v>1.2049052532823037</v>
      </c>
      <c r="YF83" s="484">
        <f t="shared" ca="1" si="191"/>
        <v>0.39432227452058582</v>
      </c>
      <c r="YG83" s="484">
        <f t="shared" ca="1" si="191"/>
        <v>0.53605841900202811</v>
      </c>
      <c r="YH83" s="484">
        <f t="shared" ca="1" si="191"/>
        <v>0.3761400347447329</v>
      </c>
      <c r="YI83" s="484">
        <f t="shared" ca="1" si="191"/>
        <v>0.40086843951579315</v>
      </c>
      <c r="YJ83" s="484">
        <f t="shared" ca="1" si="191"/>
        <v>0.55062996448654267</v>
      </c>
      <c r="YK83" s="484">
        <f t="shared" ca="1" si="191"/>
        <v>-0.51867212506378424</v>
      </c>
      <c r="YL83" s="484">
        <f t="shared" ca="1" si="191"/>
        <v>-0.65875436277287047</v>
      </c>
      <c r="YM83" s="484">
        <f t="shared" ca="1" si="191"/>
        <v>0.90333107688824665</v>
      </c>
      <c r="YN83" s="484">
        <f t="shared" ca="1" si="191"/>
        <v>0.48075197312125845</v>
      </c>
      <c r="YO83" s="484">
        <f t="shared" ca="1" si="191"/>
        <v>0.82560458558883887</v>
      </c>
      <c r="YP83" s="484">
        <f t="shared" ca="1" si="191"/>
        <v>2.5579407302009107E-2</v>
      </c>
      <c r="YQ83" s="484">
        <f t="shared" ca="1" si="191"/>
        <v>0.66635823149419537</v>
      </c>
      <c r="YR83" s="484">
        <f t="shared" ca="1" si="191"/>
        <v>0.79923652292777037</v>
      </c>
      <c r="YU83" s="606" t="s">
        <v>4801</v>
      </c>
      <c r="YV83" s="700" t="str">
        <f t="shared" ca="1" si="160"/>
        <v>B</v>
      </c>
      <c r="YW83" s="479">
        <f t="shared" ca="1" si="179"/>
        <v>0.51984495838326106</v>
      </c>
      <c r="YX83" s="495">
        <f t="shared" ca="1" si="161"/>
        <v>0.70173515919201301</v>
      </c>
      <c r="YY83" s="458">
        <f t="shared" ca="1" si="161"/>
        <v>0.70011682453226975</v>
      </c>
      <c r="YZ83" s="458">
        <f t="shared" ca="1" si="161"/>
        <v>0.20495635986910152</v>
      </c>
      <c r="ZA83" s="459">
        <f t="shared" ca="1" si="161"/>
        <v>0.47257148993965986</v>
      </c>
      <c r="ZB83" s="495">
        <f t="shared" ca="1" si="180"/>
        <v>-5.2584399807006341E-2</v>
      </c>
      <c r="ZC83" s="458">
        <f t="shared" ca="1" si="181"/>
        <v>0.31918751273244783</v>
      </c>
      <c r="ZD83" s="458">
        <f t="shared" ca="1" si="182"/>
        <v>-0.23911669595153195</v>
      </c>
      <c r="ZE83" s="459">
        <f t="shared" ca="1" si="183"/>
        <v>-0.47272463120241009</v>
      </c>
      <c r="ZF83" s="484">
        <f t="shared" ca="1" si="187"/>
        <v>6.2622520444229578E-3</v>
      </c>
      <c r="ZG83" s="484">
        <f t="shared" ca="1" si="187"/>
        <v>-7.9385408814590788E-2</v>
      </c>
      <c r="ZH83" s="484">
        <f t="shared" ca="1" si="187"/>
        <v>1.1473290595745445E-2</v>
      </c>
      <c r="ZI83" s="484">
        <f t="shared" ca="1" si="187"/>
        <v>2.1988880583922777E-2</v>
      </c>
      <c r="ZJ83" s="484">
        <f t="shared" ca="1" si="187"/>
        <v>1.0659583188508518E-2</v>
      </c>
      <c r="ZK83" s="484">
        <f t="shared" ca="1" si="187"/>
        <v>7.3425809550013654E-2</v>
      </c>
      <c r="ZL83" s="484">
        <f t="shared" ca="1" si="187"/>
        <v>2.4672875513209128E-2</v>
      </c>
      <c r="ZM83" s="484">
        <f t="shared" ca="1" si="187"/>
        <v>-9.637358949300015E-2</v>
      </c>
      <c r="ZN83" s="484">
        <f t="shared" ca="1" si="187"/>
        <v>-0.14106825216800692</v>
      </c>
      <c r="ZO83" s="484">
        <f t="shared" ca="1" si="187"/>
        <v>2.8984588520071332E-2</v>
      </c>
      <c r="ZP83" s="484">
        <f t="shared" ca="1" si="187"/>
        <v>2.6000050859821721E-2</v>
      </c>
      <c r="ZQ83" s="484">
        <f t="shared" ca="1" si="187"/>
        <v>-1.1497069191506403E-2</v>
      </c>
      <c r="ZR83" s="484">
        <f t="shared" ca="1" si="187"/>
        <v>-4.5981105838852197E-2</v>
      </c>
      <c r="ZS83" s="484">
        <f t="shared" ca="1" si="187"/>
        <v>8.5295852053548935E-2</v>
      </c>
      <c r="ZT83" s="484">
        <f t="shared" ca="1" si="187"/>
        <v>1.3645530753656038E-2</v>
      </c>
      <c r="ZU83" s="484">
        <f t="shared" ca="1" si="187"/>
        <v>5.2844914223572813E-2</v>
      </c>
      <c r="ZV83" s="484">
        <f t="shared" ca="1" si="184"/>
        <v>4.5270410067628573E-2</v>
      </c>
      <c r="ZW83" s="484">
        <f t="shared" ca="1" si="184"/>
        <v>5.5175234891583769E-3</v>
      </c>
      <c r="ZX83" s="484">
        <f t="shared" ca="1" si="184"/>
        <v>2.7969817598544739E-2</v>
      </c>
      <c r="ZY83" s="484">
        <f t="shared" ca="1" si="189"/>
        <v>2.0688262452075154E-2</v>
      </c>
      <c r="ZZ83" s="484">
        <f t="shared" ca="1" si="189"/>
        <v>-7.8155783354792625E-3</v>
      </c>
      <c r="AAA83" s="484">
        <f t="shared" ca="1" si="189"/>
        <v>6.7354247104046944E-2</v>
      </c>
      <c r="AAB83" s="484">
        <f t="shared" ca="1" si="189"/>
        <v>0.12431811823163672</v>
      </c>
      <c r="AAC83" s="484">
        <f t="shared" ca="1" si="189"/>
        <v>1.2546600107337495E-2</v>
      </c>
      <c r="AAD83" s="484">
        <f t="shared" ca="1" si="189"/>
        <v>-7.8682240113631882E-2</v>
      </c>
      <c r="AAE83" s="484">
        <f t="shared" ca="1" si="189"/>
        <v>-4.0219644611828483E-2</v>
      </c>
      <c r="AAF83" s="484">
        <f t="shared" ca="1" si="189"/>
        <v>-6.120902348854227E-2</v>
      </c>
      <c r="AAG83" s="484">
        <f t="shared" ca="1" si="189"/>
        <v>-4.3018323338477257E-2</v>
      </c>
      <c r="AAH83" s="484">
        <f t="shared" ca="1" si="189"/>
        <v>-3.8008707897835295E-2</v>
      </c>
      <c r="AAI83" s="484">
        <f t="shared" ca="1" si="189"/>
        <v>-6.0338538063910964E-2</v>
      </c>
      <c r="AAJ83" s="484">
        <f t="shared" ca="1" si="112"/>
        <v>-5.2025335368730337E-2</v>
      </c>
      <c r="AAK83" s="484">
        <f t="shared" ca="1" si="112"/>
        <v>-3.3183772310049216E-2</v>
      </c>
      <c r="AAL83" s="484">
        <f t="shared" ca="1" si="112"/>
        <v>-1.741238539122681E-2</v>
      </c>
      <c r="AAM83" s="484">
        <f t="shared" ca="1" si="192"/>
        <v>3.2295609342675426E-2</v>
      </c>
      <c r="AAN83" s="484">
        <f t="shared" ca="1" si="192"/>
        <v>0.1595335659218472</v>
      </c>
      <c r="AAO83" s="484">
        <f t="shared" ca="1" si="192"/>
        <v>1.8805162954418208E-2</v>
      </c>
      <c r="AAP83" s="484">
        <f t="shared" ca="1" si="192"/>
        <v>2.8328516958800835E-2</v>
      </c>
      <c r="AAQ83" s="484">
        <f t="shared" ca="1" si="192"/>
        <v>7.2202153341576855E-2</v>
      </c>
      <c r="AAR83" s="484">
        <f t="shared" ca="1" si="192"/>
        <v>1.612649398533611E-2</v>
      </c>
      <c r="AAS83" s="484">
        <f t="shared" ca="1" si="192"/>
        <v>2.5193481555402932E-2</v>
      </c>
      <c r="AAT83" s="484">
        <f t="shared" ca="1" si="192"/>
        <v>-0.91444421632113237</v>
      </c>
      <c r="AAU83" s="484">
        <f t="shared" ca="1" si="192"/>
        <v>-0.53799345446025815</v>
      </c>
      <c r="AAV83" s="484">
        <f t="shared" ca="1" si="192"/>
        <v>7.4818040837836219E-2</v>
      </c>
      <c r="AAW83" s="484">
        <f t="shared" ca="1" si="192"/>
        <v>2.5206724043060142E-2</v>
      </c>
      <c r="AAX83" s="484">
        <f t="shared" ca="1" si="192"/>
        <v>0.10577856438692322</v>
      </c>
      <c r="AAY83" s="484">
        <f t="shared" ca="1" si="192"/>
        <v>5.8628807057291149E-3</v>
      </c>
      <c r="AAZ83" s="484">
        <f t="shared" ca="1" si="192"/>
        <v>0.10083451386486998</v>
      </c>
      <c r="ABA83" s="484">
        <f t="shared" ca="1" si="192"/>
        <v>0.11331661652741069</v>
      </c>
    </row>
    <row r="84" spans="1:729" ht="15" customHeight="1" x14ac:dyDescent="0.35">
      <c r="A84" s="498">
        <v>82</v>
      </c>
      <c r="B84" s="628"/>
      <c r="C84" s="606" t="s">
        <v>4859</v>
      </c>
      <c r="D84" s="629">
        <v>376</v>
      </c>
      <c r="E84" s="630" t="s">
        <v>4860</v>
      </c>
      <c r="F84" s="631" t="s">
        <v>1351</v>
      </c>
      <c r="G84" s="632">
        <v>8655.5409999999993</v>
      </c>
      <c r="H84" s="504">
        <v>391874.10309168836</v>
      </c>
      <c r="I84" s="505">
        <v>43290</v>
      </c>
      <c r="J84" s="633" t="s">
        <v>4861</v>
      </c>
      <c r="K84" s="507">
        <v>2</v>
      </c>
      <c r="L84" s="508" t="s">
        <v>4862</v>
      </c>
      <c r="M84" s="817">
        <v>30</v>
      </c>
      <c r="N84" s="818">
        <v>0.83609999999999995</v>
      </c>
      <c r="O84" s="819">
        <v>0.74709999999999999</v>
      </c>
      <c r="P84" s="820">
        <v>0.86890000000000001</v>
      </c>
      <c r="Q84" s="821">
        <v>0.89239999999999997</v>
      </c>
      <c r="R84" s="818">
        <v>0.71430000000000005</v>
      </c>
      <c r="S84" s="822">
        <v>0.79979999999999996</v>
      </c>
      <c r="T84" s="822">
        <v>0.82640000000000002</v>
      </c>
      <c r="U84" s="822">
        <v>0.86231999999999998</v>
      </c>
      <c r="V84" s="822">
        <v>0.874</v>
      </c>
      <c r="W84" s="784" t="s">
        <v>4863</v>
      </c>
      <c r="X84" s="516" t="s">
        <v>4864</v>
      </c>
      <c r="Y84" s="517">
        <v>2</v>
      </c>
      <c r="Z84" s="517">
        <v>3</v>
      </c>
      <c r="AA84" s="519" t="s">
        <v>4865</v>
      </c>
      <c r="AB84" s="520">
        <v>2017</v>
      </c>
      <c r="AC84" s="576">
        <v>1</v>
      </c>
      <c r="AD84" s="521" t="s">
        <v>4866</v>
      </c>
      <c r="AE84" s="817">
        <v>1</v>
      </c>
      <c r="AF84" s="751" t="s">
        <v>4867</v>
      </c>
      <c r="AG84" s="578" t="s">
        <v>4868</v>
      </c>
      <c r="AH84" s="647">
        <v>1</v>
      </c>
      <c r="AI84" s="647">
        <v>7</v>
      </c>
      <c r="AJ84" s="647">
        <v>2017</v>
      </c>
      <c r="AK84" s="752" t="s">
        <v>4869</v>
      </c>
      <c r="AL84" s="750" t="s">
        <v>4870</v>
      </c>
      <c r="AM84" s="650">
        <v>1</v>
      </c>
      <c r="AN84" s="647">
        <v>1</v>
      </c>
      <c r="AO84" s="647" t="s">
        <v>1188</v>
      </c>
      <c r="AP84" s="647">
        <v>1</v>
      </c>
      <c r="AQ84" s="647">
        <v>1</v>
      </c>
      <c r="AR84" s="647">
        <v>1</v>
      </c>
      <c r="AS84" s="647">
        <v>1</v>
      </c>
      <c r="AT84" s="647" t="s">
        <v>1188</v>
      </c>
      <c r="AU84" s="648" t="s">
        <v>1188</v>
      </c>
      <c r="AV84" s="842" t="s">
        <v>4871</v>
      </c>
      <c r="AW84" s="642" t="s">
        <v>1190</v>
      </c>
      <c r="AX84" s="843">
        <v>2</v>
      </c>
      <c r="AY84" s="897" t="s">
        <v>4872</v>
      </c>
      <c r="AZ84" s="800">
        <v>1</v>
      </c>
      <c r="BA84" s="845" t="s">
        <v>4873</v>
      </c>
      <c r="BB84" s="631" t="s">
        <v>4874</v>
      </c>
      <c r="BC84" s="646" t="s">
        <v>747</v>
      </c>
      <c r="BD84" s="631" t="s">
        <v>1607</v>
      </c>
      <c r="BE84" s="631" t="s">
        <v>1317</v>
      </c>
      <c r="BF84" s="631">
        <v>3</v>
      </c>
      <c r="BG84" s="631">
        <v>2010</v>
      </c>
      <c r="BH84" s="631" t="s">
        <v>1197</v>
      </c>
      <c r="BI84" s="631">
        <v>1</v>
      </c>
      <c r="BJ84" s="631">
        <v>2</v>
      </c>
      <c r="BK84" s="631" t="s">
        <v>1324</v>
      </c>
      <c r="BL84" s="631" t="s">
        <v>1257</v>
      </c>
      <c r="BM84" s="859" t="s">
        <v>4875</v>
      </c>
      <c r="BN84" s="647">
        <v>1948</v>
      </c>
      <c r="BO84" s="798" t="s">
        <v>4876</v>
      </c>
      <c r="BP84" s="647">
        <v>2010</v>
      </c>
      <c r="BQ84" s="647">
        <v>3</v>
      </c>
      <c r="BR84" s="647">
        <v>4</v>
      </c>
      <c r="BS84" s="647" t="s">
        <v>1188</v>
      </c>
      <c r="BT84" s="647" t="s">
        <v>1188</v>
      </c>
      <c r="BU84" s="647" t="s">
        <v>1188</v>
      </c>
      <c r="BV84" s="648" t="s">
        <v>1188</v>
      </c>
      <c r="BW84" s="846" t="s">
        <v>4877</v>
      </c>
      <c r="BX84" s="650">
        <v>2003</v>
      </c>
      <c r="BY84" s="647" t="s">
        <v>3548</v>
      </c>
      <c r="BZ84" s="651" t="s">
        <v>2608</v>
      </c>
      <c r="CA84" s="647">
        <v>2</v>
      </c>
      <c r="CB84" s="647" t="s">
        <v>1214</v>
      </c>
      <c r="CC84" s="798" t="s">
        <v>4878</v>
      </c>
      <c r="CD84" s="652">
        <v>2003</v>
      </c>
      <c r="CE84" s="647">
        <v>3</v>
      </c>
      <c r="CF84" s="647">
        <v>2</v>
      </c>
      <c r="CG84" s="633" t="s">
        <v>4879</v>
      </c>
      <c r="CH84" s="647">
        <v>2003</v>
      </c>
      <c r="CI84" s="647">
        <v>1958</v>
      </c>
      <c r="CJ84" s="647">
        <v>3</v>
      </c>
      <c r="CK84" s="651" t="s">
        <v>4880</v>
      </c>
      <c r="CL84" s="651" t="s">
        <v>4881</v>
      </c>
      <c r="CM84" s="647">
        <v>2</v>
      </c>
      <c r="CN84" s="647" t="s">
        <v>1214</v>
      </c>
      <c r="CO84" s="798" t="s">
        <v>4882</v>
      </c>
      <c r="CP84" s="647">
        <v>2003</v>
      </c>
      <c r="CQ84" s="647">
        <v>3</v>
      </c>
      <c r="CR84" s="650">
        <v>2</v>
      </c>
      <c r="CS84" s="846" t="s">
        <v>4883</v>
      </c>
      <c r="CT84" s="647">
        <v>2003</v>
      </c>
      <c r="CU84" s="648">
        <v>3</v>
      </c>
      <c r="CV84" s="846" t="s">
        <v>4884</v>
      </c>
      <c r="CW84" s="647">
        <v>2001</v>
      </c>
      <c r="CX84" s="657">
        <v>2</v>
      </c>
      <c r="CY84" s="863" t="s">
        <v>4885</v>
      </c>
      <c r="CZ84" s="647">
        <v>2003</v>
      </c>
      <c r="DA84" s="657">
        <v>2</v>
      </c>
      <c r="DB84" s="723">
        <v>825200</v>
      </c>
      <c r="DC84" s="753">
        <v>2</v>
      </c>
      <c r="DD84" s="659" t="s">
        <v>1493</v>
      </c>
      <c r="DE84" s="648">
        <v>2018</v>
      </c>
      <c r="DF84" s="854" t="s">
        <v>4886</v>
      </c>
      <c r="DG84" s="855" t="s">
        <v>4887</v>
      </c>
      <c r="DH84" s="852">
        <v>2</v>
      </c>
      <c r="DI84" s="856" t="s">
        <v>1324</v>
      </c>
      <c r="DJ84" s="730" t="s">
        <v>4888</v>
      </c>
      <c r="DK84" s="850">
        <v>2010</v>
      </c>
      <c r="DL84" s="850">
        <v>3</v>
      </c>
      <c r="DM84" s="851">
        <v>2</v>
      </c>
      <c r="DN84" s="854" t="s">
        <v>4886</v>
      </c>
      <c r="DO84" s="855" t="s">
        <v>4887</v>
      </c>
      <c r="DP84" s="852">
        <v>2</v>
      </c>
      <c r="DQ84" s="856" t="s">
        <v>1324</v>
      </c>
      <c r="DR84" s="730" t="s">
        <v>4888</v>
      </c>
      <c r="DS84" s="850">
        <v>2010</v>
      </c>
      <c r="DT84" s="850">
        <v>3</v>
      </c>
      <c r="DU84" s="851">
        <v>2</v>
      </c>
      <c r="DV84" s="651" t="s">
        <v>1407</v>
      </c>
      <c r="DW84" s="730" t="s">
        <v>4889</v>
      </c>
      <c r="DX84" s="647">
        <v>2009</v>
      </c>
      <c r="DY84" s="647">
        <v>3</v>
      </c>
      <c r="DZ84" s="650">
        <v>2</v>
      </c>
      <c r="EA84" s="771" t="s">
        <v>4890</v>
      </c>
      <c r="EB84" s="506" t="s">
        <v>4891</v>
      </c>
      <c r="EC84" s="647">
        <v>2</v>
      </c>
      <c r="ED84" s="668" t="s">
        <v>1214</v>
      </c>
      <c r="EE84" s="647">
        <v>2002</v>
      </c>
      <c r="EF84" s="647">
        <v>3</v>
      </c>
      <c r="EG84" s="650" t="s">
        <v>1505</v>
      </c>
      <c r="EH84" s="648">
        <v>4</v>
      </c>
      <c r="EI84" s="551" t="s">
        <v>4871</v>
      </c>
      <c r="EJ84" s="651" t="s">
        <v>1190</v>
      </c>
      <c r="EK84" s="647" t="s">
        <v>1188</v>
      </c>
      <c r="EL84" s="647" t="s">
        <v>1188</v>
      </c>
      <c r="EM84" s="669" t="s">
        <v>1188</v>
      </c>
      <c r="EN84" s="647" t="s">
        <v>3936</v>
      </c>
      <c r="EO84" s="651" t="s">
        <v>4892</v>
      </c>
      <c r="EP84" s="556">
        <v>1</v>
      </c>
      <c r="EQ84" s="556" t="s">
        <v>1262</v>
      </c>
      <c r="ER84" s="557" t="s">
        <v>4893</v>
      </c>
      <c r="ES84" s="556">
        <v>2005</v>
      </c>
      <c r="ET84" s="556">
        <v>3</v>
      </c>
      <c r="EU84" s="671">
        <v>1</v>
      </c>
      <c r="EV84" s="672"/>
      <c r="EW84" s="673"/>
      <c r="EX84" s="674"/>
      <c r="EY84" s="631" t="s">
        <v>1343</v>
      </c>
      <c r="EZ84" s="631" t="s">
        <v>1188</v>
      </c>
      <c r="FA84" s="675"/>
      <c r="FB84" s="648">
        <v>0</v>
      </c>
      <c r="FC84" s="676"/>
      <c r="FD84" s="647" t="s">
        <v>1012</v>
      </c>
      <c r="FE84" s="648"/>
      <c r="FF84" s="652" t="s">
        <v>1379</v>
      </c>
      <c r="FG84" s="563" t="s">
        <v>1282</v>
      </c>
      <c r="FH84" s="631" t="str">
        <f t="shared" si="119"/>
        <v>B</v>
      </c>
      <c r="FI84" s="677">
        <f t="shared" si="120"/>
        <v>2.8777777777777778</v>
      </c>
      <c r="FJ84" s="678">
        <f t="shared" si="121"/>
        <v>2.8000000000000003</v>
      </c>
      <c r="FK84" s="679">
        <f t="shared" si="122"/>
        <v>3.5</v>
      </c>
      <c r="FL84" s="680">
        <f t="shared" si="123"/>
        <v>2.333333333333333</v>
      </c>
      <c r="FM84" s="681">
        <v>2</v>
      </c>
      <c r="FN84" s="574">
        <v>2013</v>
      </c>
      <c r="FO84" s="470" t="s">
        <v>3612</v>
      </c>
      <c r="FP84" s="471" t="s">
        <v>4866</v>
      </c>
      <c r="FQ84" s="430">
        <v>1</v>
      </c>
      <c r="FR84" s="682" t="s">
        <v>1285</v>
      </c>
      <c r="FS84" s="369">
        <v>2</v>
      </c>
      <c r="FT84" s="574">
        <v>2017</v>
      </c>
      <c r="FU84" s="521" t="s">
        <v>4894</v>
      </c>
      <c r="FV84" s="369">
        <v>0</v>
      </c>
      <c r="FW84" s="574" t="s">
        <v>1188</v>
      </c>
      <c r="FX84" s="575" t="s">
        <v>1188</v>
      </c>
      <c r="FY84" s="369">
        <v>2</v>
      </c>
      <c r="FZ84" s="430">
        <v>2019</v>
      </c>
      <c r="GA84" s="686" t="s">
        <v>2675</v>
      </c>
      <c r="GB84" s="573" t="s">
        <v>4895</v>
      </c>
      <c r="GC84" s="369">
        <v>0</v>
      </c>
      <c r="GD84" s="574" t="s">
        <v>1188</v>
      </c>
      <c r="GE84" s="470" t="s">
        <v>1188</v>
      </c>
      <c r="GF84" s="685" t="s">
        <v>1188</v>
      </c>
      <c r="GG84" s="734">
        <v>1</v>
      </c>
      <c r="GH84" s="574">
        <v>2019</v>
      </c>
      <c r="GI84" s="684" t="s">
        <v>4896</v>
      </c>
      <c r="GJ84" s="521" t="s">
        <v>4866</v>
      </c>
      <c r="GK84" s="369">
        <v>2</v>
      </c>
      <c r="GL84" s="430">
        <v>2011</v>
      </c>
      <c r="GM84" s="686" t="s">
        <v>4897</v>
      </c>
      <c r="GN84" s="572" t="s">
        <v>4898</v>
      </c>
      <c r="GO84" s="676">
        <v>1</v>
      </c>
      <c r="GP84" s="730" t="s">
        <v>4899</v>
      </c>
      <c r="GQ84" s="647">
        <v>1</v>
      </c>
      <c r="GR84" s="647">
        <v>1</v>
      </c>
      <c r="GS84" s="776">
        <v>0</v>
      </c>
      <c r="GT84" s="648">
        <v>0</v>
      </c>
      <c r="GU84" s="676">
        <v>1</v>
      </c>
      <c r="GV84" s="730" t="s">
        <v>4899</v>
      </c>
      <c r="GW84" s="647">
        <v>0</v>
      </c>
      <c r="GX84" s="648">
        <v>0</v>
      </c>
      <c r="GY84" s="874">
        <v>1</v>
      </c>
      <c r="GZ84" s="573" t="s">
        <v>4899</v>
      </c>
      <c r="HA84" s="583" t="s">
        <v>1459</v>
      </c>
      <c r="HB84" s="584">
        <v>2</v>
      </c>
      <c r="HC84" s="585">
        <v>2</v>
      </c>
      <c r="HD84" s="586" t="s">
        <v>4900</v>
      </c>
      <c r="HE84" s="471" t="s">
        <v>4901</v>
      </c>
      <c r="HF84" s="587">
        <v>1981</v>
      </c>
      <c r="HG84" s="587">
        <v>1981</v>
      </c>
      <c r="HH84" s="588">
        <v>2</v>
      </c>
      <c r="HI84" s="586" t="s">
        <v>4902</v>
      </c>
      <c r="HJ84" s="471" t="s">
        <v>4903</v>
      </c>
      <c r="HK84" s="691">
        <v>2009</v>
      </c>
      <c r="HL84" s="692">
        <v>2</v>
      </c>
      <c r="HM84" s="591" t="s">
        <v>4904</v>
      </c>
      <c r="HN84" s="592">
        <v>1998</v>
      </c>
      <c r="HO84" s="681">
        <v>0</v>
      </c>
      <c r="HP84" s="574">
        <v>0</v>
      </c>
      <c r="HQ84" s="472">
        <f t="shared" si="124"/>
        <v>0</v>
      </c>
      <c r="HR84" s="593">
        <v>1</v>
      </c>
      <c r="HS84" s="574">
        <v>1</v>
      </c>
      <c r="HT84" s="574">
        <v>1</v>
      </c>
      <c r="HU84" s="574">
        <v>0</v>
      </c>
      <c r="HV84" s="574">
        <v>1</v>
      </c>
      <c r="HW84" s="574">
        <v>0.5</v>
      </c>
      <c r="HX84" s="574">
        <v>0</v>
      </c>
      <c r="HY84" s="574">
        <v>1</v>
      </c>
      <c r="HZ84" s="574">
        <v>0</v>
      </c>
      <c r="IA84" s="574">
        <v>1</v>
      </c>
      <c r="IB84" s="574">
        <v>1</v>
      </c>
      <c r="IC84" s="574">
        <v>0</v>
      </c>
      <c r="ID84" s="681">
        <v>0</v>
      </c>
      <c r="IE84" s="369">
        <v>0</v>
      </c>
      <c r="IF84" s="574">
        <v>0</v>
      </c>
      <c r="IG84" s="472">
        <f t="shared" si="125"/>
        <v>0</v>
      </c>
      <c r="IH84" s="609" t="s">
        <v>1188</v>
      </c>
      <c r="II84" s="694" t="s">
        <v>1188</v>
      </c>
      <c r="IJ84" s="695" t="s">
        <v>1188</v>
      </c>
      <c r="IK84" s="696" t="s">
        <v>1188</v>
      </c>
      <c r="IL84" s="696" t="s">
        <v>1188</v>
      </c>
      <c r="IM84" s="697" t="s">
        <v>1188</v>
      </c>
      <c r="IN84" s="599">
        <v>3</v>
      </c>
      <c r="IO84" s="600">
        <v>2</v>
      </c>
      <c r="IP84" s="601">
        <v>3</v>
      </c>
      <c r="IQ84" s="600">
        <v>33</v>
      </c>
      <c r="IR84" s="587">
        <v>43</v>
      </c>
      <c r="IS84" s="601">
        <v>76</v>
      </c>
      <c r="IT84" s="599" t="s">
        <v>1188</v>
      </c>
      <c r="IU84" s="600" t="s">
        <v>1188</v>
      </c>
      <c r="IV84" s="587" t="s">
        <v>1188</v>
      </c>
      <c r="IW84" s="601" t="s">
        <v>1188</v>
      </c>
      <c r="IX84" s="602" t="s">
        <v>1188</v>
      </c>
      <c r="IY84" s="681">
        <v>1</v>
      </c>
      <c r="IZ84" s="603" t="s">
        <v>4905</v>
      </c>
      <c r="JA84" s="681">
        <v>2</v>
      </c>
      <c r="JB84" s="603" t="s">
        <v>4906</v>
      </c>
      <c r="JC84" s="763">
        <v>1</v>
      </c>
      <c r="JD84" s="683">
        <v>1</v>
      </c>
      <c r="JE84" s="684" t="s">
        <v>4907</v>
      </c>
      <c r="JF84" s="471" t="s">
        <v>4908</v>
      </c>
      <c r="JG84" s="472">
        <v>2019</v>
      </c>
      <c r="JH84" s="763">
        <v>1</v>
      </c>
      <c r="JI84" s="683">
        <v>3</v>
      </c>
      <c r="JJ84" s="684" t="s">
        <v>4909</v>
      </c>
      <c r="JK84" s="471" t="s">
        <v>4910</v>
      </c>
      <c r="JL84" s="472">
        <v>2017</v>
      </c>
      <c r="JM84" s="734">
        <v>1</v>
      </c>
      <c r="JN84" s="683">
        <v>2</v>
      </c>
      <c r="JO84" s="683">
        <v>1</v>
      </c>
      <c r="JP84" s="684" t="s">
        <v>4911</v>
      </c>
      <c r="JQ84" s="471" t="s">
        <v>4912</v>
      </c>
      <c r="JR84" s="472">
        <v>2016</v>
      </c>
      <c r="JS84" s="734">
        <v>2</v>
      </c>
      <c r="JT84" s="683">
        <v>3</v>
      </c>
      <c r="JU84" s="684" t="s">
        <v>4913</v>
      </c>
      <c r="JV84" s="471" t="s">
        <v>4914</v>
      </c>
      <c r="JW84" s="472">
        <v>2017</v>
      </c>
      <c r="JX84" s="606">
        <v>2</v>
      </c>
      <c r="JY84" s="750" t="s">
        <v>4915</v>
      </c>
      <c r="JZ84" s="606">
        <v>2018</v>
      </c>
      <c r="KA84" s="606">
        <f t="shared" si="126"/>
        <v>4</v>
      </c>
      <c r="KB84" s="606">
        <v>1</v>
      </c>
      <c r="KC84" s="606">
        <v>1</v>
      </c>
      <c r="KD84" s="606">
        <v>1</v>
      </c>
      <c r="KE84" s="606">
        <v>1</v>
      </c>
      <c r="KF84" s="606">
        <f t="shared" si="127"/>
        <v>0</v>
      </c>
      <c r="KG84" s="606"/>
      <c r="KH84" s="606"/>
      <c r="KI84" s="606"/>
      <c r="KJ84" s="606"/>
      <c r="KK84" s="606">
        <v>1</v>
      </c>
      <c r="KL84" s="606">
        <v>1</v>
      </c>
      <c r="KM84" s="608">
        <f t="shared" si="128"/>
        <v>0.76513040065765381</v>
      </c>
      <c r="KN84" s="609">
        <v>1.325652003288269</v>
      </c>
      <c r="KO84" s="609">
        <v>87.5</v>
      </c>
      <c r="KP84" s="610">
        <v>7</v>
      </c>
      <c r="KQ84" s="608">
        <f t="shared" si="129"/>
        <v>0.66119087934494014</v>
      </c>
      <c r="KR84" s="609">
        <v>0.80595439672470093</v>
      </c>
      <c r="KS84" s="609">
        <v>78.846153259277344</v>
      </c>
      <c r="KT84" s="610">
        <v>8</v>
      </c>
      <c r="KU84" s="610">
        <v>60</v>
      </c>
      <c r="KV84" s="563" t="s">
        <v>1237</v>
      </c>
      <c r="KW84" s="606" t="s">
        <v>4859</v>
      </c>
      <c r="KX84" s="700" t="str">
        <f t="shared" ca="1" si="130"/>
        <v>A</v>
      </c>
      <c r="KY84" s="701">
        <f t="shared" ca="1" si="131"/>
        <v>0.80931806326629019</v>
      </c>
      <c r="KZ84" s="702">
        <f t="shared" ca="1" si="193"/>
        <v>0.68486352941176476</v>
      </c>
      <c r="LA84" s="703">
        <f t="shared" ca="1" si="194"/>
        <v>0.83250476190476186</v>
      </c>
      <c r="LB84" s="703">
        <f t="shared" ca="1" si="195"/>
        <v>0.84524166666666678</v>
      </c>
      <c r="LC84" s="704">
        <f t="shared" ca="1" si="196"/>
        <v>0.87466229508196713</v>
      </c>
      <c r="LD84" s="696" cm="1">
        <f t="array" aca="1" ref="LD84" ca="1">INDIRECT(LD$203&amp;ROW())*LD$205</f>
        <v>8</v>
      </c>
      <c r="LE84" s="696" cm="1">
        <f t="array" aca="1" ref="LE84" ca="1">INDIRECT(LE$203&amp;ROW())*LE$205</f>
        <v>0</v>
      </c>
      <c r="LF84" s="696" cm="1">
        <f t="array" aca="1" ref="LF84" ca="1">INDIRECT(LF$203&amp;ROW())*LF$205</f>
        <v>4</v>
      </c>
      <c r="LG84" s="696" cm="1">
        <f t="array" aca="1" ref="LG84" ca="1">INDIRECT(LG$203&amp;ROW())*LG$205</f>
        <v>3</v>
      </c>
      <c r="LH84" s="696" cm="1">
        <f t="array" aca="1" ref="LH84" ca="1">INDIRECT(LH$203&amp;ROW())*LH$205</f>
        <v>3</v>
      </c>
      <c r="LI84" s="696" cm="1">
        <f t="array" aca="1" ref="LI84" ca="1">INDIRECT(LI$203&amp;ROW())*LI$205</f>
        <v>3</v>
      </c>
      <c r="LJ84" s="696" cm="1">
        <f t="array" aca="1" ref="LJ84" ca="1">INDIRECT(LJ$203&amp;ROW())*LJ$205</f>
        <v>3</v>
      </c>
      <c r="LK84" s="696" cm="1">
        <f t="array" aca="1" ref="LK84" ca="1">INDIRECT(LK$203&amp;ROW())*LK$205</f>
        <v>3</v>
      </c>
      <c r="LL84" s="696" cm="1">
        <f t="array" aca="1" ref="LL84" ca="1">INDIRECT(LL$203&amp;ROW())*LL$205</f>
        <v>3</v>
      </c>
      <c r="LM84" s="696" cm="1">
        <f t="array" aca="1" ref="LM84" ca="1">INDIRECT(LM$203&amp;ROW())*LM$205</f>
        <v>6</v>
      </c>
      <c r="LN84" s="696" cm="1">
        <f t="array" aca="1" ref="LN84" ca="1">INDIRECT(LN$203&amp;ROW())*LN$205</f>
        <v>3</v>
      </c>
      <c r="LO84" s="696" cm="1">
        <f t="array" aca="1" ref="LO84" ca="1">INDIRECT(LO$203&amp;ROW())*LO$205</f>
        <v>6</v>
      </c>
      <c r="LP84" s="696" cm="1">
        <f t="array" aca="1" ref="LP84" ca="1">INDIRECT(LP$203&amp;ROW())*LP$205</f>
        <v>4</v>
      </c>
      <c r="LQ84" s="696" cm="1">
        <f t="array" aca="1" ref="LQ84" ca="1">IF(INDIRECT(LQ$203&amp;ROW())="-",0,INDIRECT(LQ$203&amp;ROW())*LQ$205)</f>
        <v>5.2134</v>
      </c>
      <c r="LR84" s="696" cm="1">
        <f t="array" aca="1" ref="LR84" ca="1">INDIRECT(LR$203&amp;ROW())*LR$205</f>
        <v>4</v>
      </c>
      <c r="LS84" s="696" cm="1">
        <f t="array" aca="1" ref="LS84" ca="1">IF(INDIRECT(LS$203&amp;ROW())="-",0,INDIRECT(LS$203&amp;ROW())*LS$205)</f>
        <v>4.4825999999999997</v>
      </c>
      <c r="LT84" s="696" cm="1">
        <f t="array" aca="1" ref="LT84" ca="1">INDIRECT(LT$203&amp;ROW())*LT$205</f>
        <v>4</v>
      </c>
      <c r="LU84" s="696" cm="1">
        <f t="array" aca="1" ref="LU84" ca="1">INDIRECT(LU$203&amp;ROW())*LU$205</f>
        <v>2</v>
      </c>
      <c r="LV84" s="696" cm="1">
        <f t="array" aca="1" ref="LV84" ca="1">INDIRECT(LV$203&amp;ROW())*LV$205</f>
        <v>3</v>
      </c>
      <c r="LW84" s="696" cm="1">
        <f t="array" aca="1" ref="LW84" ca="1">INDIRECT(LW$203&amp;ROW())*LW$205</f>
        <v>2</v>
      </c>
      <c r="LX84" s="696" cm="1">
        <f t="array" aca="1" ref="LX84" ca="1">INDIRECT(LX$203&amp;ROW())*LX$205</f>
        <v>2</v>
      </c>
      <c r="LY84" s="696" cm="1">
        <f t="array" aca="1" ref="LY84" ca="1">IF(INDIRECT(LY$203&amp;ROW())="-",0,INDIRECT(LY$203&amp;ROW())*LY$205)</f>
        <v>4.2858000000000001</v>
      </c>
      <c r="LZ84" s="696" cm="1">
        <f t="array" aca="1" ref="LZ84" ca="1">INDIRECT(LZ$203&amp;ROW())*LZ$205</f>
        <v>2</v>
      </c>
      <c r="MA84" s="696" cm="1">
        <f t="array" aca="1" ref="MA84" ca="1">INDIRECT(MA$203&amp;ROW())*MA$205</f>
        <v>4</v>
      </c>
      <c r="MB84" s="696" cm="1">
        <f t="array" aca="1" ref="MB84" ca="1">INDIRECT(MB$203&amp;ROW())*MB$205</f>
        <v>4</v>
      </c>
      <c r="MC84" s="696" cm="1">
        <f t="array" aca="1" ref="MC84" ca="1">IF($MB84=0,0,INDIRECT(MC$203&amp;ROW())*MC$205)</f>
        <v>0.5</v>
      </c>
      <c r="MD84" s="696" cm="1">
        <f t="array" aca="1" ref="MD84" ca="1">IF($MB84=0,0,INDIRECT(MD$203&amp;ROW())*MD$205)</f>
        <v>0.5</v>
      </c>
      <c r="ME84" s="696" cm="1">
        <f t="array" aca="1" ref="ME84" ca="1">IF($MB84=0,0,INDIRECT(ME$203&amp;ROW())*ME$205)</f>
        <v>0</v>
      </c>
      <c r="MF84" s="696" cm="1">
        <f t="array" aca="1" ref="MF84" ca="1">IF($MB84=0,0,INDIRECT(MF$203&amp;ROW())*MF$205)</f>
        <v>0</v>
      </c>
      <c r="MG84" s="696" cm="1">
        <f t="array" aca="1" ref="MG84" ca="1">INDIRECT(MG$203&amp;ROW())*MG$205</f>
        <v>4</v>
      </c>
      <c r="MH84" s="696" cm="1">
        <f t="array" aca="1" ref="MH84" ca="1">IF($MG84=0,0,INDIRECT(MH$203&amp;ROW())*MH$205)</f>
        <v>0</v>
      </c>
      <c r="MI84" s="696" cm="1">
        <f t="array" aca="1" ref="MI84" ca="1">IF($MG84=0,0,INDIRECT(MI$203&amp;ROW())*MI$205)</f>
        <v>0</v>
      </c>
      <c r="MJ84" s="696" cm="1">
        <f t="array" aca="1" ref="MJ84" ca="1">INDIRECT(MJ$203&amp;ROW())*MJ$205</f>
        <v>1</v>
      </c>
      <c r="MK84" s="696" cm="1">
        <f t="array" aca="1" ref="MK84" ca="1">INDIRECT(MK$203&amp;ROW())*MK$205</f>
        <v>4</v>
      </c>
      <c r="ML84" s="696" cm="1">
        <f t="array" aca="1" ref="ML84" ca="1">INDIRECT(ML$203&amp;ROW())*ML$205</f>
        <v>6</v>
      </c>
      <c r="MM84" s="696" cm="1">
        <f t="array" aca="1" ref="MM84" ca="1">INDIRECT(MM$203&amp;ROW())*MM$205</f>
        <v>6</v>
      </c>
      <c r="MN84" s="696" cm="1">
        <f t="array" aca="1" ref="MN84" ca="1">INDIRECT(MN$203&amp;ROW())*MN$205</f>
        <v>4</v>
      </c>
      <c r="MO84" s="696" cm="1">
        <f t="array" aca="1" ref="MO84" ca="1">INDIRECT(MO$203&amp;ROW())*MO$205</f>
        <v>2</v>
      </c>
      <c r="MP84" s="696" cm="1">
        <f t="array" aca="1" ref="MP84" ca="1">INDIRECT(MP$203&amp;ROW())*MP$205</f>
        <v>2</v>
      </c>
      <c r="MQ84" s="696" cm="1">
        <f t="array" aca="1" ref="MQ84" ca="1">INDIRECT(MQ$203&amp;ROW())*MQ$205</f>
        <v>2</v>
      </c>
      <c r="MR84" s="696" cm="1">
        <f t="array" aca="1" ref="MR84" ca="1">INDIRECT(MR$203&amp;ROW())*MR$205</f>
        <v>2</v>
      </c>
      <c r="MS84" s="696" cm="1">
        <f t="array" aca="1" ref="MS84" ca="1">INDIRECT(MS$203&amp;ROW())*MS$205</f>
        <v>2</v>
      </c>
      <c r="MT84" s="696" cm="1">
        <f t="array" aca="1" ref="MT84" ca="1">INDIRECT(MT$203&amp;ROW())*MT$205</f>
        <v>2</v>
      </c>
      <c r="MU84" s="696" cm="1">
        <f t="array" aca="1" ref="MU84" ca="1">INDIRECT(MU$203&amp;ROW())*MU$205</f>
        <v>2</v>
      </c>
      <c r="MV84" s="696" cm="1">
        <f t="array" aca="1" ref="MV84" ca="1">IF(INDIRECT(MV$203&amp;ROW())="-",0,INDIRECT(MV$203&amp;ROW())*MV$205)</f>
        <v>5.3544</v>
      </c>
      <c r="MW84" s="696" cm="1">
        <f t="array" aca="1" ref="MW84" ca="1">INDIRECT(MW$203&amp;ROW())*MW$205</f>
        <v>2</v>
      </c>
      <c r="MX84" s="696" cm="1">
        <f t="array" aca="1" ref="MX84" ca="1">INDIRECT(MX$203&amp;ROW())*MX$205</f>
        <v>4</v>
      </c>
      <c r="MY84" s="696" cm="1">
        <f t="array" aca="1" ref="MY84" ca="1">INDIRECT(MY$203&amp;ROW())*MY$205</f>
        <v>8</v>
      </c>
      <c r="NA84" s="701">
        <f t="shared" si="133"/>
        <v>0.82607073170731704</v>
      </c>
      <c r="NB84" s="617">
        <f t="shared" si="134"/>
        <v>0.83907857142857145</v>
      </c>
      <c r="NC84" s="695">
        <f t="shared" si="135"/>
        <v>0.67033076923076917</v>
      </c>
      <c r="ND84" s="697">
        <f t="shared" si="136"/>
        <v>0.88490370370370364</v>
      </c>
      <c r="NE84" s="694">
        <f t="shared" si="137"/>
        <v>0.80509594401759033</v>
      </c>
      <c r="NF84" s="682" t="str">
        <f t="shared" si="138"/>
        <v>A</v>
      </c>
      <c r="NH84" s="606" t="s">
        <v>4859</v>
      </c>
      <c r="NI84" s="563" t="str">
        <f t="shared" si="197"/>
        <v>A</v>
      </c>
      <c r="NJ84" s="563" t="str">
        <f t="shared" si="140"/>
        <v>A</v>
      </c>
      <c r="NK84" s="563" t="str">
        <f t="shared" ca="1" si="141"/>
        <v>A</v>
      </c>
      <c r="NL84" s="563" t="str">
        <f t="shared" ca="1" si="142"/>
        <v>A</v>
      </c>
      <c r="NM84" s="563" t="str">
        <f t="shared" ca="1" si="143"/>
        <v>A</v>
      </c>
      <c r="NN84" s="563" t="str">
        <f t="shared" ca="1" si="163"/>
        <v>A</v>
      </c>
      <c r="NO84" s="563" t="str">
        <f t="shared" ca="1" si="164"/>
        <v>A</v>
      </c>
      <c r="NP84" s="606" t="str">
        <f t="shared" si="144"/>
        <v>Yes</v>
      </c>
      <c r="NQ84" s="682" t="str">
        <f t="shared" si="145"/>
        <v>Yes</v>
      </c>
      <c r="NR84" s="682" t="e">
        <f>IF(OR(AND(NI84="A",OR(NJ84="C",NJ84="D")),AND(NI84="A",OR(#REF!="C",#REF!="D")),AND(NI84="B",OR(NJ84="D",#REF!="D")),AND(OR(NI84="C",NI84="D"),OR(NJ84="A",NJ84="B")),AND(OR(NI84="C",NI84="D"),OR(#REF!="A",#REF!="B")),AND(OR(NJ84="A",#REF!="A",NJ84="B",#REF!="B"),OR(NP84="-",NQ84="-")),AND(OR(NJ84="C",#REF!="C",NJ84="D",#REF!="D"),NP84="Yes")),"Yes","-")</f>
        <v>#REF!</v>
      </c>
      <c r="NS84" s="607"/>
      <c r="NT84" s="619">
        <f t="shared" si="146"/>
        <v>0.83609999999999995</v>
      </c>
      <c r="NU84" s="619">
        <f t="shared" si="147"/>
        <v>0.80509594401759033</v>
      </c>
      <c r="NV84" s="619">
        <f t="shared" ca="1" si="148"/>
        <v>0.80931806326629019</v>
      </c>
      <c r="NW84" s="619">
        <f t="shared" ca="1" si="165"/>
        <v>0.78081828419878085</v>
      </c>
      <c r="NX84" s="619">
        <f t="shared" ca="1" si="166"/>
        <v>0.78398295676453322</v>
      </c>
      <c r="NY84" s="620">
        <f t="shared" ca="1" si="167"/>
        <v>0.79056633444870328</v>
      </c>
      <c r="NZ84" s="620">
        <f t="shared" ca="1" si="168"/>
        <v>0.78080797143726377</v>
      </c>
      <c r="OA84" s="705">
        <v>0.60399999999999998</v>
      </c>
      <c r="OB84" s="706">
        <v>8</v>
      </c>
      <c r="OC84" s="494"/>
      <c r="OE84" s="606" t="s">
        <v>4859</v>
      </c>
      <c r="OF84" s="700" t="str">
        <f t="shared" ca="1" si="149"/>
        <v>A</v>
      </c>
      <c r="OG84" s="701">
        <f t="shared" ca="1" si="169"/>
        <v>0.78081828419878085</v>
      </c>
      <c r="OH84" s="705">
        <f t="shared" ca="1" si="150"/>
        <v>0.79315654360086774</v>
      </c>
      <c r="OI84" s="696">
        <f t="shared" ca="1" si="151"/>
        <v>0.84079178318695114</v>
      </c>
      <c r="OJ84" s="696">
        <f t="shared" ca="1" si="152"/>
        <v>0.61262089697150757</v>
      </c>
      <c r="OK84" s="697">
        <f t="shared" ca="1" si="153"/>
        <v>0.8767039130357972</v>
      </c>
      <c r="OL84" s="696" cm="1">
        <f t="array" aca="1" ref="OL84" ca="1">INDIRECT(OL$203&amp;ROW())*OL$205</f>
        <v>1.4956</v>
      </c>
      <c r="OM84" s="696" cm="1">
        <f t="array" aca="1" ref="OM84" ca="1">INDIRECT(OM$203&amp;ROW())*OM$205</f>
        <v>0</v>
      </c>
      <c r="ON84" s="696" cm="1">
        <f t="array" aca="1" ref="ON84" ca="1">INDIRECT(ON$203&amp;ROW())*ON$205</f>
        <v>0.72809999999999997</v>
      </c>
      <c r="OO84" s="696" cm="1">
        <f t="array" aca="1" ref="OO84" ca="1">INDIRECT(OO$203&amp;ROW())*OO$205</f>
        <v>1.0790999999999999</v>
      </c>
      <c r="OP84" s="696" cm="1">
        <f t="array" aca="1" ref="OP84" ca="1">INDIRECT(OP$203&amp;ROW())*OP$205</f>
        <v>1.5831</v>
      </c>
      <c r="OQ84" s="696" cm="1">
        <f t="array" aca="1" ref="OQ84" ca="1">INDIRECT(OQ$203&amp;ROW())*OQ$205</f>
        <v>1.5849</v>
      </c>
      <c r="OR84" s="696" cm="1">
        <f t="array" aca="1" ref="OR84" ca="1">INDIRECT(OR$203&amp;ROW())*OR$205</f>
        <v>1.4141999999999999</v>
      </c>
      <c r="OS84" s="696" cm="1">
        <f t="array" aca="1" ref="OS84" ca="1">INDIRECT(OS$203&amp;ROW())*OS$205</f>
        <v>1.5387</v>
      </c>
      <c r="OT84" s="696" cm="1">
        <f t="array" aca="1" ref="OT84" ca="1">INDIRECT(OT$203&amp;ROW())*OT$205</f>
        <v>1.4727000000000001</v>
      </c>
      <c r="OU84" s="696" cm="1">
        <f t="array" aca="1" ref="OU84" ca="1">INDIRECT(OU$203&amp;ROW())*OU$205</f>
        <v>1.9304999999999999</v>
      </c>
      <c r="OV84" s="696" cm="1">
        <f t="array" aca="1" ref="OV84" ca="1">INDIRECT(OV$203&amp;ROW())*OV$205</f>
        <v>1.2161999999999999</v>
      </c>
      <c r="OW84" s="696" cm="1">
        <f t="array" aca="1" ref="OW84" ca="1">INDIRECT(OW$203&amp;ROW())*OW$205</f>
        <v>1.5144000000000002</v>
      </c>
      <c r="OX84" s="696" cm="1">
        <f t="array" aca="1" ref="OX84" ca="1">INDIRECT(OX$203&amp;ROW())*OX$205</f>
        <v>1.3977999999999999</v>
      </c>
      <c r="OY84" s="696" cm="1">
        <f t="array" aca="1" ref="OY84" ca="1">IF(INDIRECT(OY$203&amp;ROW())="-",0,INDIRECT(OY$203&amp;ROW())*OY$205)</f>
        <v>0.61665833000000003</v>
      </c>
      <c r="OZ84" s="696" cm="1">
        <f t="array" aca="1" ref="OZ84" ca="1">INDIRECT(OZ$203&amp;ROW())*OZ$205</f>
        <v>0.71030000000000004</v>
      </c>
      <c r="PA84" s="696" cm="1">
        <f t="array" aca="1" ref="PA84" ca="1">IF(INDIRECT(PA$203&amp;ROW())="-",0,INDIRECT(PA$203&amp;ROW())*PA$205)</f>
        <v>0.65998813999999995</v>
      </c>
      <c r="PB84" s="705" cm="1">
        <f t="array" aca="1" ref="PB84" ca="1">INDIRECT(PB$203&amp;ROW())*PB$205</f>
        <v>1.5084</v>
      </c>
      <c r="PC84" s="696" cm="1">
        <f t="array" aca="1" ref="PC84" ca="1">INDIRECT(PC$203&amp;ROW())*PC$205</f>
        <v>1.3946000000000001</v>
      </c>
      <c r="PD84" s="696" cm="1">
        <f t="array" aca="1" ref="PD84" ca="1">INDIRECT(PD$203&amp;ROW())*PD$205</f>
        <v>2.2025999999999999</v>
      </c>
      <c r="PE84" s="696" cm="1">
        <f t="array" aca="1" ref="PE84" ca="1">INDIRECT(PE$203&amp;ROW())*PE$205</f>
        <v>1.28</v>
      </c>
      <c r="PF84" s="696" cm="1">
        <f t="array" aca="1" ref="PF84" ca="1">INDIRECT(PF$203&amp;ROW())*PF$205</f>
        <v>1.3308</v>
      </c>
      <c r="PG84" s="696" cm="1">
        <f t="array" aca="1" ref="PG84" ca="1">IF(INDIRECT(PG$203&amp;ROW())="-",0,INDIRECT(PG$203&amp;ROW())*PG$205)</f>
        <v>0.62501250000000008</v>
      </c>
      <c r="PH84" s="696" cm="1">
        <f t="array" aca="1" ref="PH84" ca="1">INDIRECT(PH$203&amp;ROW())*PH$205</f>
        <v>0.61699999999999999</v>
      </c>
      <c r="PI84" s="696" cm="1">
        <f t="array" aca="1" ref="PI84" ca="1">INDIRECT(PI$203&amp;ROW())*PI$205</f>
        <v>1.2145999999999999</v>
      </c>
      <c r="PJ84" s="696" cm="1">
        <f t="array" aca="1" ref="PJ84" ca="1">INDIRECT(PJ$203&amp;ROW())*PJ$205</f>
        <v>0.75980000000000003</v>
      </c>
      <c r="PK84" s="696" cm="1">
        <f t="array" aca="1" ref="PK84" ca="1">IF($PJ84=0,0,INDIRECT(PK$203&amp;ROW())*PK$205)</f>
        <v>0.52759999999999996</v>
      </c>
      <c r="PL84" s="696" cm="1">
        <f t="array" aca="1" ref="PL84" ca="1">IF($MPE84=0,0,INDIRECT(PL$203&amp;ROW())*PL$205)</f>
        <v>0</v>
      </c>
      <c r="PM84" s="696" cm="1">
        <f t="array" aca="1" ref="PM84" ca="1">IF($MPE84=0,0,INDIRECT(PM$203&amp;ROW())*PM$205)</f>
        <v>0</v>
      </c>
      <c r="PN84" s="696" cm="1">
        <f t="array" aca="1" ref="PN84" ca="1">IF($PJ84=0,0,INDIRECT(PN$203&amp;ROW())*PN$205)</f>
        <v>0</v>
      </c>
      <c r="PO84" s="696" cm="1">
        <f t="array" aca="1" ref="PO84" ca="1">INDIRECT(PO$203&amp;ROW())*PO$205</f>
        <v>0.73140000000000005</v>
      </c>
      <c r="PP84" s="696" cm="1">
        <f t="array" aca="1" ref="PP84" ca="1">IF($PO84=0,0,INDIRECT(PP$203&amp;ROW())*PP$205)</f>
        <v>0</v>
      </c>
      <c r="PQ84" s="696" cm="1">
        <f t="array" aca="1" ref="PQ84" ca="1">IF($PO84=0,0,INDIRECT(PQ$203&amp;ROW())*PQ$205)</f>
        <v>0</v>
      </c>
      <c r="PR84" s="696" cm="1">
        <f t="array" aca="1" ref="PR84" ca="1">INDIRECT(PR$203&amp;ROW())*PR$205</f>
        <v>0.44619999999999999</v>
      </c>
      <c r="PS84" s="696" cm="1">
        <f t="array" aca="1" ref="PS84" ca="1">INDIRECT(PS$203&amp;ROW())*PS$205</f>
        <v>0.7389</v>
      </c>
      <c r="PT84" s="696" cm="1">
        <f t="array" aca="1" ref="PT84" ca="1">INDIRECT(PT$203&amp;ROW())*PT$205</f>
        <v>1.4406000000000001</v>
      </c>
      <c r="PU84" s="696" cm="1">
        <f t="array" aca="1" ref="PU84" ca="1">INDIRECT(PU$203&amp;ROW())*PU$205</f>
        <v>1.7696999999999998</v>
      </c>
      <c r="PV84" s="696" cm="1">
        <f t="array" aca="1" ref="PV84" ca="1">INDIRECT(PV$203&amp;ROW())*PV$205</f>
        <v>0.6966</v>
      </c>
      <c r="PW84" s="696" cm="1">
        <f t="array" aca="1" ref="PW84" ca="1">INDIRECT(PW$203&amp;ROW())*PW$205</f>
        <v>1.0658000000000001</v>
      </c>
      <c r="PX84" s="696" cm="1">
        <f t="array" aca="1" ref="PX84" ca="1">INDIRECT(PX$203&amp;ROW())*PX$205</f>
        <v>1.1714</v>
      </c>
      <c r="PY84" s="696" cm="1">
        <f t="array" aca="1" ref="PY84" ca="1">INDIRECT(PY$203&amp;ROW())*PY$205</f>
        <v>1.1866000000000001</v>
      </c>
      <c r="PZ84" s="696" cm="1">
        <f t="array" aca="1" ref="PZ84" ca="1">INDIRECT(PZ$203&amp;ROW())*PZ$205</f>
        <v>0.17430000000000001</v>
      </c>
      <c r="QA84" s="696" cm="1">
        <f t="array" aca="1" ref="QA84" ca="1">INDIRECT(QA$203&amp;ROW())*QA$205</f>
        <v>0.31659999999999999</v>
      </c>
      <c r="QB84" s="696" cm="1">
        <f t="array" aca="1" ref="QB84" ca="1">INDIRECT(QB$203&amp;ROW())*QB$205</f>
        <v>1.5966</v>
      </c>
      <c r="QC84" s="696" cm="1">
        <f t="array" aca="1" ref="QC84" ca="1">INDIRECT(QC$203&amp;ROW())*QC$205</f>
        <v>1.4259999999999999</v>
      </c>
      <c r="QD84" s="696" cm="1">
        <f t="array" aca="1" ref="QD84" ca="1">IF(INDIRECT(QD$203&amp;ROW())="-",0,INDIRECT(QD$203&amp;ROW())*QD$205)</f>
        <v>0.54802284000000001</v>
      </c>
      <c r="QE84" s="696" cm="1">
        <f t="array" aca="1" ref="QE84" ca="1">INDIRECT(QE$203&amp;ROW())*QE$205</f>
        <v>0.53280000000000005</v>
      </c>
      <c r="QF84" s="696" cm="1">
        <f t="array" aca="1" ref="QF84" ca="1">INDIRECT(QF$203&amp;ROW())*QF$205</f>
        <v>0.72440000000000004</v>
      </c>
      <c r="QG84" s="696" cm="1">
        <f t="array" aca="1" ref="QG84" ca="1">INDIRECT(QG$203&amp;ROW())*QG$205</f>
        <v>1.4996</v>
      </c>
      <c r="QI84" s="606" t="s">
        <v>4859</v>
      </c>
      <c r="QJ84" s="700" t="str">
        <f t="shared" ca="1" si="154"/>
        <v>A</v>
      </c>
      <c r="QK84" s="701">
        <f t="shared" ca="1" si="170"/>
        <v>0.78398295676453322</v>
      </c>
      <c r="QL84" s="705">
        <f t="shared" ca="1" si="155"/>
        <v>0.83505375242296931</v>
      </c>
      <c r="QM84" s="696">
        <f t="shared" ca="1" si="156"/>
        <v>0.7988046331138644</v>
      </c>
      <c r="QN84" s="696">
        <f t="shared" ca="1" si="157"/>
        <v>0.60990548755137408</v>
      </c>
      <c r="QO84" s="697">
        <f t="shared" ca="1" si="158"/>
        <v>0.89216795396992532</v>
      </c>
      <c r="QP84" s="696" cm="1">
        <f t="array" aca="1" ref="QP84" ca="1">INDIRECT(QP$203&amp;ROW())*QP$205</f>
        <v>6.6903293490763766E-2</v>
      </c>
      <c r="QQ84" s="696" cm="1">
        <f t="array" aca="1" ref="QQ84" ca="1">INDIRECT(QQ$203&amp;ROW())*QQ$205</f>
        <v>0</v>
      </c>
      <c r="QR84" s="696" cm="1">
        <f t="array" aca="1" ref="QR84" ca="1">INDIRECT(QR$203&amp;ROW())*QR$205</f>
        <v>7.5449048323979542E-2</v>
      </c>
      <c r="QS84" s="696" cm="1">
        <f t="array" aca="1" ref="QS84" ca="1">INDIRECT(QS$203&amp;ROW())*QS$205</f>
        <v>0.22471360933801068</v>
      </c>
      <c r="QT84" s="696" cm="1">
        <f t="array" aca="1" ref="QT84" ca="1">INDIRECT(QT$203&amp;ROW())*QT$205</f>
        <v>0.26232814414996541</v>
      </c>
      <c r="QU84" s="696" cm="1">
        <f t="array" aca="1" ref="QU84" ca="1">INDIRECT(QU$203&amp;ROW())*QU$205</f>
        <v>0.53329206883563263</v>
      </c>
      <c r="QV84" s="696" cm="1">
        <f t="array" aca="1" ref="QV84" ca="1">INDIRECT(QV$203&amp;ROW())*QV$205</f>
        <v>0.24117831443907087</v>
      </c>
      <c r="QW84" s="696" cm="1">
        <f t="array" aca="1" ref="QW84" ca="1">INDIRECT(QW$203&amp;ROW())*QW$205</f>
        <v>0.53099416374332975</v>
      </c>
      <c r="QX84" s="696" cm="1">
        <f t="array" aca="1" ref="QX84" ca="1">INDIRECT(QX$203&amp;ROW())*QX$205</f>
        <v>0.60640894423913805</v>
      </c>
      <c r="QY84" s="696" cm="1">
        <f t="array" aca="1" ref="QY84" ca="1">INDIRECT(QY$203&amp;ROW())*QY$205</f>
        <v>0.13540247513535897</v>
      </c>
      <c r="QZ84" s="696" cm="1">
        <f t="array" aca="1" ref="QZ84" ca="1">INDIRECT(QZ$203&amp;ROW())*QZ$205</f>
        <v>0.27613248380770827</v>
      </c>
      <c r="RA84" s="696" cm="1">
        <f t="array" aca="1" ref="RA84" ca="1">INDIRECT(RA$203&amp;ROW())*RA$205</f>
        <v>5.1272116233970627E-2</v>
      </c>
      <c r="RB84" s="696" cm="1">
        <f t="array" aca="1" ref="RB84" ca="1">INDIRECT(RB$203&amp;ROW())*RB$205</f>
        <v>0.11461142513892485</v>
      </c>
      <c r="RC84" s="696" cm="1">
        <f t="array" aca="1" ref="RC84" ca="1">IF(INDIRECT(RC$203&amp;ROW())="-",0,INDIRECT(RC$203&amp;ROW())*RC$205)</f>
        <v>7.2908195729009917E-2</v>
      </c>
      <c r="RD84" s="696" cm="1">
        <f t="array" aca="1" ref="RD84" ca="1">INDIRECT(RD$203&amp;ROW())*RD$205</f>
        <v>3.5721048970443148E-2</v>
      </c>
      <c r="RE84" s="696" cm="1">
        <f t="array" aca="1" ref="RE84" ca="1">IF(INDIRECT(RE$203&amp;ROW())="-",0,INDIRECT(RE$203&amp;ROW())*RE$205)</f>
        <v>4.7283241583730769E-2</v>
      </c>
      <c r="RF84" s="705" cm="1">
        <f t="array" aca="1" ref="RF84" ca="1">INDIRECT(RF$203&amp;ROW())*RF$205</f>
        <v>0.10613798880649605</v>
      </c>
      <c r="RG84" s="696" cm="1">
        <f t="array" aca="1" ref="RG84" ca="1">INDIRECT(RG$203&amp;ROW())*RG$205</f>
        <v>0.27650466908360405</v>
      </c>
      <c r="RH84" s="696" cm="1">
        <f t="array" aca="1" ref="RH84" ca="1">INDIRECT(RH$203&amp;ROW())*RH$205</f>
        <v>8.7581521170816884E-2</v>
      </c>
      <c r="RI84" s="696" cm="1">
        <f t="array" aca="1" ref="RI84" ca="1">INDIRECT(RI$203&amp;ROW())*RI$205</f>
        <v>0.21539378250062202</v>
      </c>
      <c r="RJ84" s="696" cm="1">
        <f t="array" aca="1" ref="RJ84" ca="1">INDIRECT(RJ$203&amp;ROW())*RJ$205</f>
        <v>0.12226723336432462</v>
      </c>
      <c r="RK84" s="696" cm="1">
        <f t="array" aca="1" ref="RK84" ca="1">IF(INDIRECT(RK$203&amp;ROW())="-",0,INDIRECT(RK$203&amp;ROW())*RK$205)</f>
        <v>4.3159148073303358E-2</v>
      </c>
      <c r="RL84" s="696" cm="1">
        <f t="array" aca="1" ref="RL84" ca="1">INDIRECT(RL$203&amp;ROW())*RL$205</f>
        <v>0.11262003659234653</v>
      </c>
      <c r="RM84" s="696" cm="1">
        <f t="array" aca="1" ref="RM84" ca="1">INDIRECT(RM$203&amp;ROW())*RM$205</f>
        <v>2.9987460729532761E-2</v>
      </c>
      <c r="RN84" s="696" cm="1">
        <f t="array" aca="1" ref="RN84" ca="1">INDIRECT(RN$203&amp;ROW())*RN$205</f>
        <v>9.3820613050938681E-2</v>
      </c>
      <c r="RO84" s="696" cm="1">
        <f t="array" aca="1" ref="RO84" ca="1">IF($RN84=0,0,INDIRECT(RO$203&amp;ROW())*RO$205)</f>
        <v>7.0312542939625605E-2</v>
      </c>
      <c r="RP84" s="696" cm="1">
        <f t="array" aca="1" ref="RP84" ca="1">IF($RN84=0,0,INDIRECT(RP$203&amp;ROW())*RP$205)</f>
        <v>9.7715867439664539E-2</v>
      </c>
      <c r="RQ84" s="696" cm="1">
        <f t="array" aca="1" ref="RQ84" ca="1">IF($RN84=0,0,INDIRECT(RQ$203&amp;ROW())*RQ$205)</f>
        <v>0</v>
      </c>
      <c r="RR84" s="696" cm="1">
        <f t="array" aca="1" ref="RR84" ca="1">IF($RN84=0,0,INDIRECT(RR$203&amp;ROW())*RR$205)</f>
        <v>0</v>
      </c>
      <c r="RS84" s="696" cm="1">
        <f t="array" aca="1" ref="RS84" ca="1">INDIRECT(RS$203&amp;ROW())*RS$205</f>
        <v>7.7466902221184339E-2</v>
      </c>
      <c r="RT84" s="696" cm="1">
        <f t="array" aca="1" ref="RT84" ca="1">IF($RS84=0,0,INDIRECT(RT$203&amp;ROW())*RT$205)</f>
        <v>0</v>
      </c>
      <c r="RU84" s="696" cm="1">
        <f t="array" aca="1" ref="RU84" ca="1">IF($RS84=0,0,INDIRECT(RU$203&amp;ROW())*RU$205)</f>
        <v>0</v>
      </c>
      <c r="RV84" s="696" cm="1">
        <f t="array" aca="1" ref="RV84" ca="1">INDIRECT(RV$203&amp;ROW())*RV$205</f>
        <v>4.4898858778974725E-2</v>
      </c>
      <c r="RW84" s="696" cm="1">
        <f t="array" aca="1" ref="RW84" ca="1">INDIRECT(RW$203&amp;ROW())*RW$205</f>
        <v>2.6659190312299668E-2</v>
      </c>
      <c r="RX84" s="696" cm="1">
        <f t="array" aca="1" ref="RX84" ca="1">INDIRECT(RX$203&amp;ROW())*RX$205</f>
        <v>0.19074035443114332</v>
      </c>
      <c r="RY84" s="696" cm="1">
        <f t="array" aca="1" ref="RY84" ca="1">INDIRECT(RY$203&amp;ROW())*RY$205</f>
        <v>8.4396695370290389E-2</v>
      </c>
      <c r="RZ84" s="696" cm="1">
        <f t="array" aca="1" ref="RZ84" ca="1">INDIRECT(RZ$203&amp;ROW())*RZ$205</f>
        <v>3.6812489486199085E-2</v>
      </c>
      <c r="SA84" s="696" cm="1">
        <f t="array" aca="1" ref="SA84" ca="1">INDIRECT(SA$203&amp;ROW())*SA$205</f>
        <v>0.20458618579029147</v>
      </c>
      <c r="SB84" s="696" cm="1">
        <f t="array" aca="1" ref="SB84" ca="1">INDIRECT(SB$203&amp;ROW())*SB$205</f>
        <v>4.7124126502052749E-2</v>
      </c>
      <c r="SC84" s="696" cm="1">
        <f t="array" aca="1" ref="SC84" ca="1">INDIRECT(SC$203&amp;ROW())*SC$205</f>
        <v>5.4291606235991073E-2</v>
      </c>
      <c r="SD84" s="696" cm="1">
        <f t="array" aca="1" ref="SD84" ca="1">INDIRECT(SD$203&amp;ROW())*SD$205</f>
        <v>0.3072993885784252</v>
      </c>
      <c r="SE84" s="696" cm="1">
        <f t="array" aca="1" ref="SE84" ca="1">INDIRECT(SE$203&amp;ROW())*SE$205</f>
        <v>0.2585618210787391</v>
      </c>
      <c r="SF84" s="696" cm="1">
        <f t="array" aca="1" ref="SF84" ca="1">INDIRECT(SF$203&amp;ROW())*SF$205</f>
        <v>0.13223776648222998</v>
      </c>
      <c r="SG84" s="696" cm="1">
        <f t="array" aca="1" ref="SG84" ca="1">INDIRECT(SG$203&amp;ROW())*SG$205</f>
        <v>7.4767843909269882E-2</v>
      </c>
      <c r="SH84" s="696" cm="1">
        <f t="array" aca="1" ref="SH84" ca="1">IF(INDIRECT(SH$203&amp;ROW())="-",0,INDIRECT(SH$203&amp;ROW())*SH$205)</f>
        <v>7.021408344661717E-2</v>
      </c>
      <c r="SI84" s="696" cm="1">
        <f t="array" aca="1" ref="SI84" ca="1">INDIRECT(SI$203&amp;ROW())*SI$205</f>
        <v>0.12211943784041945</v>
      </c>
      <c r="SJ84" s="696" cm="1">
        <f t="array" aca="1" ref="SJ84" ca="1">INDIRECT(SJ$203&amp;ROW())*SJ$205</f>
        <v>0.10961749760323641</v>
      </c>
      <c r="SK84" s="696" cm="1">
        <f t="array" aca="1" ref="SK84" ca="1">INDIRECT(SK$203&amp;ROW())*SK$205</f>
        <v>0.21261490593800375</v>
      </c>
      <c r="SN84" s="606" t="s">
        <v>4859</v>
      </c>
      <c r="SO84" s="707" cm="1">
        <f t="array" aca="1" ref="SO84" ca="1">INDIRECT(SO$203&amp;ROW())*SO$205</f>
        <v>2</v>
      </c>
      <c r="SP84" s="707" cm="1">
        <f t="array" aca="1" ref="SP84" ca="1">INDIRECT(SP$203&amp;ROW())*SP$205</f>
        <v>0</v>
      </c>
      <c r="SQ84" s="707" cm="1">
        <f t="array" aca="1" ref="SQ84" ca="1">INDIRECT(SQ$203&amp;ROW())*SQ$205</f>
        <v>1</v>
      </c>
      <c r="SR84" s="707" cm="1">
        <f t="array" aca="1" ref="SR84" ca="1">INDIRECT(SR$203&amp;ROW())*SR$205</f>
        <v>3</v>
      </c>
      <c r="SS84" s="707" cm="1">
        <f t="array" aca="1" ref="SS84" ca="1">INDIRECT(SS$203&amp;ROW())*SS$205</f>
        <v>3</v>
      </c>
      <c r="ST84" s="707" cm="1">
        <f t="array" aca="1" ref="ST84" ca="1">INDIRECT(ST$203&amp;ROW())*ST$205</f>
        <v>3</v>
      </c>
      <c r="SU84" s="707" cm="1">
        <f t="array" aca="1" ref="SU84" ca="1">INDIRECT(SU$203&amp;ROW())*SU$205</f>
        <v>3</v>
      </c>
      <c r="SV84" s="707" cm="1">
        <f t="array" aca="1" ref="SV84" ca="1">INDIRECT(SV$203&amp;ROW())*SV$205</f>
        <v>3</v>
      </c>
      <c r="SW84" s="707" cm="1">
        <f t="array" aca="1" ref="SW84" ca="1">INDIRECT(SW$203&amp;ROW())*SW$205</f>
        <v>3</v>
      </c>
      <c r="SX84" s="707" cm="1">
        <f t="array" aca="1" ref="SX84" ca="1">INDIRECT(SX$203&amp;ROW())*SX$205</f>
        <v>3</v>
      </c>
      <c r="SY84" s="707" cm="1">
        <f t="array" aca="1" ref="SY84" ca="1">INDIRECT(SY$203&amp;ROW())*SY$205</f>
        <v>3</v>
      </c>
      <c r="SZ84" s="707" cm="1">
        <f t="array" aca="1" ref="SZ84" ca="1">INDIRECT(SZ$203&amp;ROW())*SZ$205</f>
        <v>3</v>
      </c>
      <c r="TA84" s="707" cm="1">
        <f t="array" aca="1" ref="TA84" ca="1">INDIRECT(TA$203&amp;ROW())*TA$205</f>
        <v>2</v>
      </c>
      <c r="TB84" s="696" cm="1">
        <f t="array" aca="1" ref="TB84" ca="1">IF(INDIRECT(TB$203&amp;ROW())="-",0,INDIRECT(TB$203&amp;ROW())*TB$205)</f>
        <v>0.86890000000000001</v>
      </c>
      <c r="TC84" s="707" cm="1">
        <f t="array" aca="1" ref="TC84" ca="1">INDIRECT(TC$203&amp;ROW())*TC$205</f>
        <v>1</v>
      </c>
      <c r="TD84" s="696" cm="1">
        <f t="array" aca="1" ref="TD84" ca="1">IF(INDIRECT(TD$203&amp;ROW())="-",0,INDIRECT(TD$203&amp;ROW())*TD$205)</f>
        <v>0.74709999999999999</v>
      </c>
      <c r="TE84" s="732" cm="1">
        <f t="array" aca="1" ref="TE84" ca="1">INDIRECT(TE$203&amp;ROW())*TE$205</f>
        <v>2</v>
      </c>
      <c r="TF84" s="707" cm="1">
        <f t="array" aca="1" ref="TF84" ca="1">INDIRECT(TF$203&amp;ROW())*TF$205</f>
        <v>2</v>
      </c>
      <c r="TG84" s="707" cm="1">
        <f t="array" aca="1" ref="TG84" ca="1">INDIRECT(TG$203&amp;ROW())*TG$205</f>
        <v>3</v>
      </c>
      <c r="TH84" s="707" cm="1">
        <f t="array" aca="1" ref="TH84" ca="1">INDIRECT(TH$203&amp;ROW())*TH$205</f>
        <v>2</v>
      </c>
      <c r="TI84" s="707" cm="1">
        <f t="array" aca="1" ref="TI84" ca="1">INDIRECT(TI$203&amp;ROW())*TI$205</f>
        <v>2</v>
      </c>
      <c r="TJ84" s="696" cm="1">
        <f t="array" aca="1" ref="TJ84" ca="1">IF(INDIRECT(TJ$203&amp;ROW())="-",0,INDIRECT(TJ$203&amp;ROW())*TJ$205)</f>
        <v>0.71430000000000005</v>
      </c>
      <c r="TK84" s="707" cm="1">
        <f t="array" aca="1" ref="TK84" ca="1">INDIRECT(TK$203&amp;ROW())*TK$205</f>
        <v>1</v>
      </c>
      <c r="TL84" s="707" cm="1">
        <f t="array" aca="1" ref="TL84" ca="1">INDIRECT(TL$203&amp;ROW())*TL$205</f>
        <v>2</v>
      </c>
      <c r="TM84" s="707" cm="1">
        <f t="array" aca="1" ref="TM84" ca="1">INDIRECT(TM$203&amp;ROW())*TM$205</f>
        <v>1</v>
      </c>
      <c r="TN84" s="707" cm="1">
        <f t="array" aca="1" ref="TN84" ca="1">IF($TM84=0,0,INDIRECT(TN$203&amp;ROW())*TN$205)</f>
        <v>1</v>
      </c>
      <c r="TO84" s="707" cm="1">
        <f t="array" aca="1" ref="TO84" ca="1">IF($TM84=0,0,INDIRECT(TO$203&amp;ROW())*TO$205)</f>
        <v>1</v>
      </c>
      <c r="TP84" s="707" cm="1">
        <f t="array" aca="1" ref="TP84" ca="1">IF($TM84=0,0,INDIRECT(TP$203&amp;ROW())*TP$205)</f>
        <v>0</v>
      </c>
      <c r="TQ84" s="707" cm="1">
        <f t="array" aca="1" ref="TQ84" ca="1">IF($TM84=0,0,INDIRECT(TQ$203&amp;ROW())*TQ$205)</f>
        <v>0</v>
      </c>
      <c r="TR84" s="707" cm="1">
        <f t="array" aca="1" ref="TR84" ca="1">INDIRECT(TR$203&amp;ROW())*TR$205</f>
        <v>1</v>
      </c>
      <c r="TS84" s="707" cm="1">
        <f t="array" aca="1" ref="TS84" ca="1">IF($TR84=0,0,INDIRECT(TS$203&amp;ROW())*TS$205)</f>
        <v>0</v>
      </c>
      <c r="TT84" s="707" cm="1">
        <f t="array" aca="1" ref="TT84" ca="1">IF($TR84=0,0,INDIRECT(TT$203&amp;ROW())*TT$205)</f>
        <v>0</v>
      </c>
      <c r="TU84" s="707" cm="1">
        <f t="array" aca="1" ref="TU84" ca="1">INDIRECT(TU$203&amp;ROW())*TU$205</f>
        <v>1</v>
      </c>
      <c r="TV84" s="707" cm="1">
        <f t="array" aca="1" ref="TV84" ca="1">INDIRECT(TV$203&amp;ROW())*TV$205</f>
        <v>1</v>
      </c>
      <c r="TW84" s="707" cm="1">
        <f t="array" aca="1" ref="TW84" ca="1">INDIRECT(TW$203&amp;ROW())*TW$205</f>
        <v>2</v>
      </c>
      <c r="TX84" s="707" cm="1">
        <f t="array" aca="1" ref="TX84" ca="1">INDIRECT(TX$203&amp;ROW())*TX$205</f>
        <v>3</v>
      </c>
      <c r="TY84" s="707" cm="1">
        <f t="array" aca="1" ref="TY84" ca="1">INDIRECT(TY$203&amp;ROW())*TY$205</f>
        <v>1</v>
      </c>
      <c r="TZ84" s="707" cm="1">
        <f t="array" aca="1" ref="TZ84" ca="1">INDIRECT(TZ$203&amp;ROW())*TZ$205</f>
        <v>2</v>
      </c>
      <c r="UA84" s="707" cm="1">
        <f t="array" aca="1" ref="UA84" ca="1">INDIRECT(UA$203&amp;ROW())*UA$205</f>
        <v>2</v>
      </c>
      <c r="UB84" s="707" cm="1">
        <f t="array" aca="1" ref="UB84" ca="1">INDIRECT(UB$203&amp;ROW())*UB$205</f>
        <v>2</v>
      </c>
      <c r="UC84" s="707" cm="1">
        <f t="array" aca="1" ref="UC84" ca="1">INDIRECT(UC$203&amp;ROW())*UC$205</f>
        <v>1</v>
      </c>
      <c r="UD84" s="707" cm="1">
        <f t="array" aca="1" ref="UD84" ca="1">INDIRECT(UD$203&amp;ROW())*UD$205</f>
        <v>1</v>
      </c>
      <c r="UE84" s="707" cm="1">
        <f t="array" aca="1" ref="UE84" ca="1">INDIRECT(UE$203&amp;ROW())*UE$205</f>
        <v>2</v>
      </c>
      <c r="UF84" s="707" cm="1">
        <f t="array" aca="1" ref="UF84" ca="1">INDIRECT(UF$203&amp;ROW())*UF$205</f>
        <v>2</v>
      </c>
      <c r="UG84" s="696" cm="1">
        <f t="array" aca="1" ref="UG84" ca="1">IF(INDIRECT(UG$203&amp;ROW())="-",0,INDIRECT(UG$203&amp;ROW())*UG$205)</f>
        <v>0.89239999999999997</v>
      </c>
      <c r="UH84" s="707" cm="1">
        <f t="array" aca="1" ref="UH84" ca="1">INDIRECT(UH$203&amp;ROW())*UH$205</f>
        <v>1</v>
      </c>
      <c r="UI84" s="707" cm="1">
        <f t="array" aca="1" ref="UI84" ca="1">INDIRECT(UI$203&amp;ROW())*UI$205</f>
        <v>1</v>
      </c>
      <c r="UJ84" s="707" cm="1">
        <f t="array" aca="1" ref="UJ84" ca="1">INDIRECT(UJ$203&amp;ROW())*UJ$205</f>
        <v>2</v>
      </c>
      <c r="UM84" s="606" t="s">
        <v>4859</v>
      </c>
      <c r="UN84" s="616">
        <f t="shared" ca="1" si="185"/>
        <v>1.3455222970601226</v>
      </c>
      <c r="UO84" s="616">
        <f t="shared" ca="1" si="185"/>
        <v>-0.6225347970107441</v>
      </c>
      <c r="UP84" s="616">
        <f t="shared" ca="1" si="185"/>
        <v>0.15206673709758317</v>
      </c>
      <c r="UQ84" s="616">
        <f t="shared" ca="1" si="185"/>
        <v>0.29355872991449461</v>
      </c>
      <c r="UR84" s="616">
        <f t="shared" ca="1" si="185"/>
        <v>1.0502465449096676</v>
      </c>
      <c r="US84" s="616">
        <f t="shared" ca="1" si="185"/>
        <v>0.41305213694811815</v>
      </c>
      <c r="UT84" s="616">
        <f t="shared" ca="1" si="185"/>
        <v>0.30690415393182785</v>
      </c>
      <c r="UU84" s="616">
        <f t="shared" ca="1" si="185"/>
        <v>0.53359975015917405</v>
      </c>
      <c r="UV84" s="616">
        <f t="shared" ca="1" si="185"/>
        <v>0.44410973870643028</v>
      </c>
      <c r="UW84" s="616">
        <f t="shared" ca="1" si="185"/>
        <v>0.6421874155054268</v>
      </c>
      <c r="UX84" s="616">
        <f t="shared" ca="1" si="185"/>
        <v>0.28247365722383649</v>
      </c>
      <c r="UY84" s="616">
        <f t="shared" ca="1" si="185"/>
        <v>1.5108379627063613</v>
      </c>
      <c r="UZ84" s="616">
        <f t="shared" ca="1" si="185"/>
        <v>1.1960042318268584</v>
      </c>
      <c r="VA84" s="616">
        <f t="shared" ca="1" si="185"/>
        <v>1.2436317405709449</v>
      </c>
      <c r="VB84" s="616">
        <f t="shared" ca="1" si="185"/>
        <v>0.38200252083713526</v>
      </c>
      <c r="VC84" s="616">
        <f t="shared" ca="1" si="185"/>
        <v>0.74093005545683543</v>
      </c>
      <c r="VD84" s="616">
        <f t="shared" ref="VD84:VS99" ca="1" si="198">(TE84-VD$203)/VD$204</f>
        <v>0.85304819841956248</v>
      </c>
      <c r="VE84" s="616">
        <f t="shared" ca="1" si="198"/>
        <v>3.9909080070471406E-2</v>
      </c>
      <c r="VF84" s="616">
        <f t="shared" ca="1" si="198"/>
        <v>0.95807256683723563</v>
      </c>
      <c r="VG84" s="616">
        <f t="shared" ca="1" si="198"/>
        <v>1.2788179585372306</v>
      </c>
      <c r="VH84" s="616">
        <f t="shared" ca="1" si="198"/>
        <v>-0.12784420028857393</v>
      </c>
      <c r="VI84" s="616">
        <f t="shared" ca="1" si="198"/>
        <v>0.56464323495296054</v>
      </c>
      <c r="VJ84" s="616">
        <f t="shared" ca="1" si="198"/>
        <v>1.1038721171937993</v>
      </c>
      <c r="VK84" s="616">
        <f t="shared" ca="1" si="198"/>
        <v>0.83678976492872159</v>
      </c>
      <c r="VL84" s="616">
        <f t="shared" ca="1" si="198"/>
        <v>1.1863766389476611</v>
      </c>
      <c r="VM84" s="616">
        <f t="shared" ca="1" si="198"/>
        <v>1.7393845659645861</v>
      </c>
      <c r="VN84" s="616">
        <f t="shared" ca="1" si="198"/>
        <v>1.5883663456229635</v>
      </c>
      <c r="VO84" s="616">
        <f t="shared" ca="1" si="198"/>
        <v>-0.42150866262694142</v>
      </c>
      <c r="VP84" s="616">
        <f t="shared" ca="1" si="198"/>
        <v>-0.46221149066820022</v>
      </c>
      <c r="VQ84" s="616">
        <f t="shared" ca="1" si="198"/>
        <v>1.2773868528042598</v>
      </c>
      <c r="VR84" s="616">
        <f t="shared" ca="1" si="198"/>
        <v>-0.64202286734458469</v>
      </c>
      <c r="VS84" s="616">
        <f t="shared" ca="1" si="198"/>
        <v>-0.40481357988865657</v>
      </c>
      <c r="VT84" s="616">
        <f t="shared" ref="VT84:WI105" ca="1" si="199">(TU84-VT$203)/VT$204</f>
        <v>2.5655357300130479</v>
      </c>
      <c r="VU84" s="616">
        <f t="shared" ca="1" si="190"/>
        <v>1.2114249894444582</v>
      </c>
      <c r="VV84" s="616">
        <f t="shared" ca="1" si="190"/>
        <v>1.6727825257285902</v>
      </c>
      <c r="VW84" s="616">
        <f t="shared" ca="1" si="190"/>
        <v>0.66845613582062358</v>
      </c>
      <c r="VX84" s="616">
        <f t="shared" ca="1" si="190"/>
        <v>0.76953548521680748</v>
      </c>
      <c r="VY84" s="616">
        <f t="shared" ca="1" si="190"/>
        <v>0.70583605694264007</v>
      </c>
      <c r="VZ84" s="616">
        <f t="shared" ca="1" si="190"/>
        <v>0.68442622420316401</v>
      </c>
      <c r="WA84" s="616">
        <f t="shared" ca="1" si="190"/>
        <v>0.92808016936885662</v>
      </c>
      <c r="WB84" s="616">
        <f t="shared" ca="1" si="190"/>
        <v>0.33435322352896929</v>
      </c>
      <c r="WC84" s="616">
        <f t="shared" ca="1" si="190"/>
        <v>0.47817673461028487</v>
      </c>
      <c r="WD84" s="616">
        <f t="shared" ca="1" si="190"/>
        <v>0.30785317554274461</v>
      </c>
      <c r="WE84" s="616">
        <f t="shared" ca="1" si="190"/>
        <v>0.67426644196529939</v>
      </c>
      <c r="WF84" s="616">
        <f t="shared" ca="1" si="190"/>
        <v>1.0512642797244438</v>
      </c>
      <c r="WG84" s="616">
        <f t="shared" ca="1" si="190"/>
        <v>4.8009398089356427E-2</v>
      </c>
      <c r="WH84" s="616">
        <f t="shared" ca="1" si="190"/>
        <v>0.91987607881584121</v>
      </c>
      <c r="WI84" s="627">
        <f t="shared" ca="1" si="190"/>
        <v>1.0659329460226332</v>
      </c>
      <c r="WL84" s="606" t="s">
        <v>4859</v>
      </c>
      <c r="WM84" s="700" t="str">
        <f t="shared" ca="1" si="172"/>
        <v>A</v>
      </c>
      <c r="WN84" s="479">
        <f t="shared" ca="1" si="173"/>
        <v>0.79056633444870328</v>
      </c>
      <c r="WO84" s="495">
        <f t="shared" ca="1" si="159"/>
        <v>0.83277547257010076</v>
      </c>
      <c r="WP84" s="458">
        <f t="shared" ca="1" si="159"/>
        <v>0.79827452209010885</v>
      </c>
      <c r="WQ84" s="458">
        <f t="shared" ca="1" si="159"/>
        <v>0.64756358303286976</v>
      </c>
      <c r="WR84" s="459">
        <f t="shared" ca="1" si="159"/>
        <v>0.8836517601017333</v>
      </c>
      <c r="WS84" s="495">
        <f t="shared" ca="1" si="174"/>
        <v>0.64056792260260942</v>
      </c>
      <c r="WT84" s="458">
        <f t="shared" ca="1" si="175"/>
        <v>0.6315071448017946</v>
      </c>
      <c r="WU84" s="458">
        <f t="shared" ca="1" si="176"/>
        <v>0.7418455611197442</v>
      </c>
      <c r="WV84" s="459">
        <f t="shared" ca="1" si="177"/>
        <v>0.81830892866907468</v>
      </c>
      <c r="WW84" s="484">
        <f t="shared" ca="1" si="186"/>
        <v>1.0061815737415598</v>
      </c>
      <c r="WX84" s="484">
        <f t="shared" ca="1" si="186"/>
        <v>-0.37545073607717977</v>
      </c>
      <c r="WY84" s="484">
        <f t="shared" ca="1" si="186"/>
        <v>0.1107197912807503</v>
      </c>
      <c r="WZ84" s="484">
        <f t="shared" ca="1" si="186"/>
        <v>0.10559307515024371</v>
      </c>
      <c r="XA84" s="484">
        <f t="shared" ca="1" si="186"/>
        <v>0.5542151017488316</v>
      </c>
      <c r="XB84" s="484">
        <f t="shared" ca="1" si="186"/>
        <v>0.21821544394969081</v>
      </c>
      <c r="XC84" s="484">
        <f t="shared" ca="1" si="186"/>
        <v>0.14467461816346364</v>
      </c>
      <c r="XD84" s="484">
        <f t="shared" ca="1" si="186"/>
        <v>0.27368331185664035</v>
      </c>
      <c r="XE84" s="484">
        <f t="shared" ca="1" si="186"/>
        <v>0.21801347073098662</v>
      </c>
      <c r="XF84" s="484">
        <f t="shared" ca="1" si="186"/>
        <v>0.41324760187774212</v>
      </c>
      <c r="XG84" s="484">
        <f t="shared" ca="1" si="186"/>
        <v>0.1145148206385433</v>
      </c>
      <c r="XH84" s="484">
        <f t="shared" ca="1" si="186"/>
        <v>0.76267100357417117</v>
      </c>
      <c r="XI84" s="484">
        <f t="shared" ca="1" si="186"/>
        <v>0.83588735762379129</v>
      </c>
      <c r="XJ84" s="484">
        <f t="shared" ca="1" si="186"/>
        <v>0.88260544628319959</v>
      </c>
      <c r="XK84" s="484">
        <f t="shared" ca="1" si="186"/>
        <v>0.2713363905506172</v>
      </c>
      <c r="XL84" s="484">
        <f t="shared" ca="1" si="186"/>
        <v>0.6545376109905684</v>
      </c>
      <c r="XM84" s="484">
        <f t="shared" ref="XM84:YB102" ca="1" si="200">(VD84*XM$205)</f>
        <v>0.64336895124803395</v>
      </c>
      <c r="XN84" s="484">
        <f t="shared" ca="1" si="200"/>
        <v>2.7828601533139714E-2</v>
      </c>
      <c r="XO84" s="484">
        <f t="shared" ca="1" si="200"/>
        <v>0.70341687857189839</v>
      </c>
      <c r="XP84" s="484">
        <f t="shared" ca="1" si="188"/>
        <v>0.81844349346382761</v>
      </c>
      <c r="XQ84" s="484">
        <f t="shared" ca="1" si="188"/>
        <v>-8.50675308720171E-2</v>
      </c>
      <c r="XR84" s="484">
        <f t="shared" ca="1" si="188"/>
        <v>0.49406283058384048</v>
      </c>
      <c r="XS84" s="484">
        <f t="shared" ca="1" si="188"/>
        <v>0.68108909630857417</v>
      </c>
      <c r="XT84" s="484">
        <f t="shared" ca="1" si="188"/>
        <v>0.50818242424121263</v>
      </c>
      <c r="XU84" s="484">
        <f t="shared" ca="1" si="188"/>
        <v>0.90140897027243294</v>
      </c>
      <c r="XV84" s="484">
        <f t="shared" ca="1" si="188"/>
        <v>0.91769929700291553</v>
      </c>
      <c r="XW84" s="484">
        <f t="shared" ca="1" si="188"/>
        <v>1.0251316394650607</v>
      </c>
      <c r="XX84" s="484">
        <f t="shared" ca="1" si="188"/>
        <v>-0.20379943838012618</v>
      </c>
      <c r="XY84" s="484">
        <f t="shared" ca="1" si="188"/>
        <v>-0.24303080179333969</v>
      </c>
      <c r="XZ84" s="484">
        <f t="shared" ca="1" si="188"/>
        <v>0.93428074414103568</v>
      </c>
      <c r="YA84" s="484">
        <f t="shared" ca="1" si="188"/>
        <v>-0.43779539324227229</v>
      </c>
      <c r="YB84" s="484">
        <f t="shared" ca="1" si="188"/>
        <v>-0.21272953623148902</v>
      </c>
      <c r="YC84" s="484">
        <f t="shared" ca="1" si="188"/>
        <v>1.144742042731822</v>
      </c>
      <c r="YD84" s="484">
        <f t="shared" ca="1" si="191"/>
        <v>0.89512192470051022</v>
      </c>
      <c r="YE84" s="484">
        <f t="shared" ca="1" si="191"/>
        <v>1.2049052532823037</v>
      </c>
      <c r="YF84" s="484">
        <f t="shared" ca="1" si="191"/>
        <v>0.39432227452058582</v>
      </c>
      <c r="YG84" s="484">
        <f t="shared" ca="1" si="191"/>
        <v>0.53605841900202811</v>
      </c>
      <c r="YH84" s="484">
        <f t="shared" ca="1" si="191"/>
        <v>0.3761400347447329</v>
      </c>
      <c r="YI84" s="484">
        <f t="shared" ca="1" si="191"/>
        <v>0.40086843951579315</v>
      </c>
      <c r="YJ84" s="484">
        <f t="shared" ca="1" si="191"/>
        <v>0.55062996448654267</v>
      </c>
      <c r="YK84" s="484">
        <f t="shared" ca="1" si="191"/>
        <v>5.8277766861099353E-2</v>
      </c>
      <c r="YL84" s="484">
        <f t="shared" ca="1" si="191"/>
        <v>0.15139075417761619</v>
      </c>
      <c r="YM84" s="484">
        <f t="shared" ca="1" si="191"/>
        <v>0.24575919003577301</v>
      </c>
      <c r="YN84" s="484">
        <f t="shared" ca="1" si="191"/>
        <v>0.48075197312125845</v>
      </c>
      <c r="YO84" s="484">
        <f t="shared" ca="1" si="191"/>
        <v>0.64558139417878091</v>
      </c>
      <c r="YP84" s="484">
        <f t="shared" ca="1" si="191"/>
        <v>2.5579407302009107E-2</v>
      </c>
      <c r="YQ84" s="484">
        <f t="shared" ca="1" si="191"/>
        <v>0.66635823149419537</v>
      </c>
      <c r="YR84" s="484">
        <f t="shared" ca="1" si="191"/>
        <v>0.79923652292777037</v>
      </c>
      <c r="YU84" s="606" t="s">
        <v>4859</v>
      </c>
      <c r="YV84" s="700" t="str">
        <f t="shared" ca="1" si="160"/>
        <v>A</v>
      </c>
      <c r="YW84" s="479">
        <f t="shared" ca="1" si="179"/>
        <v>0.78080797143726377</v>
      </c>
      <c r="YX84" s="495">
        <f t="shared" ca="1" si="161"/>
        <v>0.8612651372208231</v>
      </c>
      <c r="YY84" s="458">
        <f t="shared" ca="1" si="161"/>
        <v>0.7680524118339308</v>
      </c>
      <c r="YZ84" s="458">
        <f t="shared" ca="1" si="161"/>
        <v>0.56942286588776714</v>
      </c>
      <c r="ZA84" s="459">
        <f t="shared" ca="1" si="161"/>
        <v>0.92449147080653393</v>
      </c>
      <c r="ZB84" s="495">
        <f t="shared" ca="1" si="180"/>
        <v>0.46851212780381085</v>
      </c>
      <c r="ZC84" s="458">
        <f t="shared" ca="1" si="181"/>
        <v>0.56460459958029763</v>
      </c>
      <c r="ZD84" s="458">
        <f t="shared" ca="1" si="182"/>
        <v>0.66087528277031959</v>
      </c>
      <c r="ZE84" s="459">
        <f t="shared" ca="1" si="183"/>
        <v>0.65015263634566589</v>
      </c>
      <c r="ZF84" s="484">
        <f t="shared" ca="1" si="187"/>
        <v>4.5009936569290004E-2</v>
      </c>
      <c r="ZG84" s="484">
        <f t="shared" ca="1" si="187"/>
        <v>-7.9385408814590788E-2</v>
      </c>
      <c r="ZH84" s="484">
        <f t="shared" ca="1" si="187"/>
        <v>1.1473290595745445E-2</v>
      </c>
      <c r="ZI84" s="484">
        <f t="shared" ca="1" si="187"/>
        <v>2.1988880583922777E-2</v>
      </c>
      <c r="ZJ84" s="484">
        <f t="shared" ca="1" si="187"/>
        <v>9.1836409008688807E-2</v>
      </c>
      <c r="ZK84" s="484">
        <f t="shared" ca="1" si="187"/>
        <v>7.3425809550013654E-2</v>
      </c>
      <c r="ZL84" s="484">
        <f t="shared" ca="1" si="187"/>
        <v>2.4672875513209128E-2</v>
      </c>
      <c r="ZM84" s="484">
        <f t="shared" ca="1" si="187"/>
        <v>9.4446117703140112E-2</v>
      </c>
      <c r="ZN84" s="484">
        <f t="shared" ca="1" si="187"/>
        <v>8.9770705925095284E-2</v>
      </c>
      <c r="ZO84" s="484">
        <f t="shared" ca="1" si="187"/>
        <v>2.8984588520071332E-2</v>
      </c>
      <c r="ZP84" s="484">
        <f t="shared" ca="1" si="187"/>
        <v>2.6000050859821721E-2</v>
      </c>
      <c r="ZQ84" s="484">
        <f t="shared" ca="1" si="187"/>
        <v>2.5821286544858647E-2</v>
      </c>
      <c r="ZR84" s="484">
        <f t="shared" ca="1" si="187"/>
        <v>6.8537874740930649E-2</v>
      </c>
      <c r="ZS84" s="484">
        <f t="shared" ca="1" si="187"/>
        <v>0.10435141714392419</v>
      </c>
      <c r="ZT84" s="484">
        <f t="shared" ca="1" si="187"/>
        <v>1.3645530753656038E-2</v>
      </c>
      <c r="ZU84" s="484">
        <f t="shared" ca="1" si="187"/>
        <v>4.6892751718394569E-2</v>
      </c>
      <c r="ZV84" s="484">
        <f t="shared" ref="ZV84:AAK102" ca="1" si="201">(VD84*ZV$205)</f>
        <v>4.5270410067628573E-2</v>
      </c>
      <c r="ZW84" s="484">
        <f t="shared" ca="1" si="201"/>
        <v>5.5175234891583769E-3</v>
      </c>
      <c r="ZX84" s="484">
        <f t="shared" ca="1" si="201"/>
        <v>2.7969817598544739E-2</v>
      </c>
      <c r="ZY84" s="484">
        <f t="shared" ca="1" si="189"/>
        <v>0.13772471860952887</v>
      </c>
      <c r="ZZ84" s="484">
        <f t="shared" ca="1" si="189"/>
        <v>-7.8155783354792625E-3</v>
      </c>
      <c r="AAA84" s="484">
        <f t="shared" ca="1" si="189"/>
        <v>3.4116647047352427E-2</v>
      </c>
      <c r="AAB84" s="484">
        <f t="shared" ca="1" si="189"/>
        <v>0.12431811823163672</v>
      </c>
      <c r="AAC84" s="484">
        <f t="shared" ca="1" si="189"/>
        <v>1.2546600107337495E-2</v>
      </c>
      <c r="AAD84" s="484">
        <f t="shared" ca="1" si="189"/>
        <v>0.1113065835753817</v>
      </c>
      <c r="AAE84" s="484">
        <f t="shared" ca="1" si="189"/>
        <v>0.12230055198290701</v>
      </c>
      <c r="AAF84" s="484">
        <f t="shared" ca="1" si="189"/>
        <v>0.15520859527451789</v>
      </c>
      <c r="AAG84" s="484">
        <f t="shared" ca="1" si="189"/>
        <v>-4.3018323338477257E-2</v>
      </c>
      <c r="AAH84" s="484">
        <f t="shared" ca="1" si="189"/>
        <v>-3.8008707897835295E-2</v>
      </c>
      <c r="AAI84" s="484">
        <f t="shared" ca="1" si="189"/>
        <v>9.8955202424813982E-2</v>
      </c>
      <c r="AAJ84" s="484">
        <f t="shared" ca="1" si="189"/>
        <v>-5.2025335368730337E-2</v>
      </c>
      <c r="AAK84" s="484">
        <f t="shared" ca="1" si="189"/>
        <v>-3.3183772310049216E-2</v>
      </c>
      <c r="AAL84" s="484">
        <f t="shared" ca="1" si="189"/>
        <v>0.11518962643426967</v>
      </c>
      <c r="AAM84" s="484">
        <f t="shared" ca="1" si="192"/>
        <v>3.2295609342675426E-2</v>
      </c>
      <c r="AAN84" s="484">
        <f t="shared" ca="1" si="192"/>
        <v>0.1595335659218472</v>
      </c>
      <c r="AAO84" s="484">
        <f t="shared" ca="1" si="192"/>
        <v>1.8805162954418208E-2</v>
      </c>
      <c r="AAP84" s="484">
        <f t="shared" ca="1" si="192"/>
        <v>2.8328516958800835E-2</v>
      </c>
      <c r="AAQ84" s="484">
        <f t="shared" ca="1" si="192"/>
        <v>7.2202153341576855E-2</v>
      </c>
      <c r="AAR84" s="484">
        <f t="shared" ca="1" si="192"/>
        <v>1.612649398533611E-2</v>
      </c>
      <c r="AAS84" s="484">
        <f t="shared" ca="1" si="192"/>
        <v>2.5193481555402932E-2</v>
      </c>
      <c r="AAT84" s="484">
        <f t="shared" ca="1" si="192"/>
        <v>0.1027465411596778</v>
      </c>
      <c r="AAU84" s="484">
        <f t="shared" ca="1" si="192"/>
        <v>0.12363824729832018</v>
      </c>
      <c r="AAV84" s="484">
        <f t="shared" ca="1" si="192"/>
        <v>2.0354908169117208E-2</v>
      </c>
      <c r="AAW84" s="484">
        <f t="shared" ca="1" si="192"/>
        <v>2.5206724043060142E-2</v>
      </c>
      <c r="AAX84" s="484">
        <f t="shared" ca="1" si="192"/>
        <v>8.2713534133818906E-2</v>
      </c>
      <c r="AAY84" s="484">
        <f t="shared" ca="1" si="192"/>
        <v>5.8628807057291149E-3</v>
      </c>
      <c r="AAZ84" s="484">
        <f t="shared" ca="1" si="192"/>
        <v>0.10083451386486998</v>
      </c>
      <c r="ABA84" s="484">
        <f t="shared" ca="1" si="192"/>
        <v>0.11331661652741069</v>
      </c>
    </row>
    <row r="85" spans="1:729" ht="15" customHeight="1" x14ac:dyDescent="0.35">
      <c r="A85" s="498">
        <v>83</v>
      </c>
      <c r="B85" s="628"/>
      <c r="C85" s="606" t="s">
        <v>4916</v>
      </c>
      <c r="D85" s="629">
        <v>380</v>
      </c>
      <c r="E85" s="630" t="s">
        <v>4917</v>
      </c>
      <c r="F85" s="631" t="s">
        <v>1351</v>
      </c>
      <c r="G85" s="632">
        <v>60461.828000000001</v>
      </c>
      <c r="H85" s="504">
        <v>2077674.0865019939</v>
      </c>
      <c r="I85" s="505">
        <v>34460</v>
      </c>
      <c r="J85" s="633" t="s">
        <v>4918</v>
      </c>
      <c r="K85" s="507">
        <v>2</v>
      </c>
      <c r="L85" s="721" t="s">
        <v>4919</v>
      </c>
      <c r="M85" s="817">
        <v>37</v>
      </c>
      <c r="N85" s="818">
        <v>0.82310000000000005</v>
      </c>
      <c r="O85" s="819">
        <v>0.82940000000000003</v>
      </c>
      <c r="P85" s="820">
        <v>0.79320000000000002</v>
      </c>
      <c r="Q85" s="821">
        <v>0.84660000000000002</v>
      </c>
      <c r="R85" s="818">
        <v>0.82140000000000002</v>
      </c>
      <c r="S85" s="822">
        <v>0.82089999999999996</v>
      </c>
      <c r="T85" s="822">
        <v>0.95140000000000002</v>
      </c>
      <c r="U85" s="822">
        <v>0.86956999999999995</v>
      </c>
      <c r="V85" s="822">
        <v>0.748</v>
      </c>
      <c r="W85" s="633" t="s">
        <v>4920</v>
      </c>
      <c r="X85" s="516" t="s">
        <v>4921</v>
      </c>
      <c r="Y85" s="517">
        <v>5</v>
      </c>
      <c r="Z85" s="517">
        <v>3</v>
      </c>
      <c r="AA85" s="557" t="s">
        <v>4922</v>
      </c>
      <c r="AB85" s="520">
        <v>2019</v>
      </c>
      <c r="AC85" s="576">
        <v>1</v>
      </c>
      <c r="AD85" s="521" t="s">
        <v>4923</v>
      </c>
      <c r="AE85" s="817">
        <v>1</v>
      </c>
      <c r="AF85" s="751" t="s">
        <v>4924</v>
      </c>
      <c r="AG85" s="578" t="s">
        <v>4925</v>
      </c>
      <c r="AH85" s="647">
        <v>1</v>
      </c>
      <c r="AI85" s="647">
        <v>2</v>
      </c>
      <c r="AJ85" s="647">
        <v>2019</v>
      </c>
      <c r="AK85" s="752" t="s">
        <v>1600</v>
      </c>
      <c r="AL85" s="750" t="s">
        <v>4926</v>
      </c>
      <c r="AM85" s="650">
        <v>1</v>
      </c>
      <c r="AN85" s="647">
        <v>1</v>
      </c>
      <c r="AO85" s="647">
        <v>1</v>
      </c>
      <c r="AP85" s="647">
        <v>1</v>
      </c>
      <c r="AQ85" s="647">
        <v>1</v>
      </c>
      <c r="AR85" s="647">
        <v>1</v>
      </c>
      <c r="AS85" s="647">
        <v>1</v>
      </c>
      <c r="AT85" s="647">
        <v>1</v>
      </c>
      <c r="AU85" s="648">
        <v>1</v>
      </c>
      <c r="AV85" s="847" t="s">
        <v>4927</v>
      </c>
      <c r="AW85" s="642" t="s">
        <v>2513</v>
      </c>
      <c r="AX85" s="843">
        <v>2</v>
      </c>
      <c r="AY85" s="877" t="s">
        <v>4928</v>
      </c>
      <c r="AZ85" s="800">
        <v>2</v>
      </c>
      <c r="BA85" s="845" t="s">
        <v>4929</v>
      </c>
      <c r="BB85" s="631" t="s">
        <v>4930</v>
      </c>
      <c r="BC85" s="646" t="s">
        <v>4931</v>
      </c>
      <c r="BD85" s="631" t="s">
        <v>1607</v>
      </c>
      <c r="BE85" s="631" t="s">
        <v>1196</v>
      </c>
      <c r="BF85" s="631">
        <v>3</v>
      </c>
      <c r="BG85" s="631">
        <v>2006</v>
      </c>
      <c r="BH85" s="631" t="s">
        <v>1195</v>
      </c>
      <c r="BI85" s="631">
        <v>1</v>
      </c>
      <c r="BJ85" s="631">
        <v>2</v>
      </c>
      <c r="BK85" s="631" t="s">
        <v>1324</v>
      </c>
      <c r="BL85" s="631" t="s">
        <v>1257</v>
      </c>
      <c r="BM85" s="847" t="s">
        <v>4932</v>
      </c>
      <c r="BN85" s="647">
        <v>1893</v>
      </c>
      <c r="BO85" s="847" t="s">
        <v>4932</v>
      </c>
      <c r="BP85" s="647">
        <v>1980</v>
      </c>
      <c r="BQ85" s="647">
        <v>3</v>
      </c>
      <c r="BR85" s="647">
        <v>4</v>
      </c>
      <c r="BS85" s="647" t="s">
        <v>1188</v>
      </c>
      <c r="BT85" s="798" t="s">
        <v>4933</v>
      </c>
      <c r="BU85" s="647">
        <v>80</v>
      </c>
      <c r="BV85" s="648">
        <v>2009</v>
      </c>
      <c r="BW85" s="846" t="s">
        <v>4934</v>
      </c>
      <c r="BX85" s="650">
        <v>2001</v>
      </c>
      <c r="BY85" s="647" t="s">
        <v>3548</v>
      </c>
      <c r="BZ85" s="651" t="s">
        <v>2608</v>
      </c>
      <c r="CA85" s="647">
        <v>2</v>
      </c>
      <c r="CB85" s="647" t="s">
        <v>1214</v>
      </c>
      <c r="CC85" s="798" t="s">
        <v>4935</v>
      </c>
      <c r="CD85" s="652">
        <v>2006</v>
      </c>
      <c r="CE85" s="647">
        <v>3</v>
      </c>
      <c r="CF85" s="647">
        <v>2</v>
      </c>
      <c r="CG85" s="633" t="s">
        <v>4936</v>
      </c>
      <c r="CH85" s="647">
        <v>1946</v>
      </c>
      <c r="CI85" s="647">
        <v>1952</v>
      </c>
      <c r="CJ85" s="647">
        <v>3</v>
      </c>
      <c r="CK85" s="651" t="s">
        <v>4937</v>
      </c>
      <c r="CL85" s="651" t="s">
        <v>4938</v>
      </c>
      <c r="CM85" s="647">
        <v>2</v>
      </c>
      <c r="CN85" s="647" t="s">
        <v>1214</v>
      </c>
      <c r="CO85" s="798" t="s">
        <v>4939</v>
      </c>
      <c r="CP85" s="647">
        <v>2003</v>
      </c>
      <c r="CQ85" s="647">
        <v>3</v>
      </c>
      <c r="CR85" s="650">
        <v>2</v>
      </c>
      <c r="CS85" s="846" t="s">
        <v>4940</v>
      </c>
      <c r="CT85" s="647">
        <v>1998</v>
      </c>
      <c r="CU85" s="648">
        <v>3</v>
      </c>
      <c r="CV85" s="709" t="s">
        <v>4941</v>
      </c>
      <c r="CW85" s="647">
        <v>2018</v>
      </c>
      <c r="CX85" s="657">
        <v>2</v>
      </c>
      <c r="CY85" s="863" t="s">
        <v>4942</v>
      </c>
      <c r="CZ85" s="647">
        <v>2001</v>
      </c>
      <c r="DA85" s="657">
        <v>3</v>
      </c>
      <c r="DB85" s="723">
        <v>3362000</v>
      </c>
      <c r="DC85" s="753">
        <v>2</v>
      </c>
      <c r="DD85" s="659" t="s">
        <v>1493</v>
      </c>
      <c r="DE85" s="648">
        <v>2018</v>
      </c>
      <c r="DF85" s="854" t="s">
        <v>4943</v>
      </c>
      <c r="DG85" s="855" t="s">
        <v>4944</v>
      </c>
      <c r="DH85" s="852">
        <v>1</v>
      </c>
      <c r="DI85" s="856" t="s">
        <v>1262</v>
      </c>
      <c r="DJ85" s="730" t="s">
        <v>4945</v>
      </c>
      <c r="DK85" s="850">
        <v>2002</v>
      </c>
      <c r="DL85" s="850">
        <v>3</v>
      </c>
      <c r="DM85" s="851">
        <v>2</v>
      </c>
      <c r="DN85" s="854" t="s">
        <v>4943</v>
      </c>
      <c r="DO85" s="855" t="s">
        <v>4946</v>
      </c>
      <c r="DP85" s="852">
        <v>1</v>
      </c>
      <c r="DQ85" s="856" t="s">
        <v>1262</v>
      </c>
      <c r="DR85" s="730" t="s">
        <v>4945</v>
      </c>
      <c r="DS85" s="850">
        <v>2002</v>
      </c>
      <c r="DT85" s="850">
        <v>3</v>
      </c>
      <c r="DU85" s="851">
        <v>2</v>
      </c>
      <c r="DV85" s="651" t="s">
        <v>4947</v>
      </c>
      <c r="DW85" s="730" t="s">
        <v>4948</v>
      </c>
      <c r="DX85" s="647">
        <v>2003</v>
      </c>
      <c r="DY85" s="647">
        <v>3</v>
      </c>
      <c r="DZ85" s="650">
        <v>2</v>
      </c>
      <c r="EA85" s="771" t="s">
        <v>4949</v>
      </c>
      <c r="EB85" s="506" t="s">
        <v>4950</v>
      </c>
      <c r="EC85" s="647">
        <v>2</v>
      </c>
      <c r="ED85" s="668" t="s">
        <v>1214</v>
      </c>
      <c r="EE85" s="647">
        <v>2006</v>
      </c>
      <c r="EF85" s="647">
        <v>3</v>
      </c>
      <c r="EG85" s="650" t="s">
        <v>1505</v>
      </c>
      <c r="EH85" s="648" t="s">
        <v>1221</v>
      </c>
      <c r="EI85" s="551" t="s">
        <v>4951</v>
      </c>
      <c r="EJ85" s="867" t="s">
        <v>4952</v>
      </c>
      <c r="EK85" s="556" t="s">
        <v>1188</v>
      </c>
      <c r="EL85" s="556" t="s">
        <v>1188</v>
      </c>
      <c r="EM85" s="669" t="s">
        <v>1188</v>
      </c>
      <c r="EN85" s="647" t="s">
        <v>4953</v>
      </c>
      <c r="EO85" s="651" t="s">
        <v>4954</v>
      </c>
      <c r="EP85" s="556">
        <v>1</v>
      </c>
      <c r="EQ85" s="556" t="s">
        <v>1262</v>
      </c>
      <c r="ER85" s="557" t="s">
        <v>4955</v>
      </c>
      <c r="ES85" s="556">
        <v>2014</v>
      </c>
      <c r="ET85" s="556">
        <v>3</v>
      </c>
      <c r="EU85" s="671">
        <v>2</v>
      </c>
      <c r="EV85" s="672"/>
      <c r="EW85" s="673"/>
      <c r="EX85" s="674"/>
      <c r="EY85" s="631" t="s">
        <v>1188</v>
      </c>
      <c r="EZ85" s="631" t="s">
        <v>1188</v>
      </c>
      <c r="FA85" s="675"/>
      <c r="FB85" s="648">
        <v>0</v>
      </c>
      <c r="FC85" s="676" t="s">
        <v>1700</v>
      </c>
      <c r="FD85" s="647" t="s">
        <v>1012</v>
      </c>
      <c r="FE85" s="648"/>
      <c r="FF85" s="652" t="s">
        <v>1379</v>
      </c>
      <c r="FG85" s="563" t="s">
        <v>1701</v>
      </c>
      <c r="FH85" s="631" t="str">
        <f t="shared" si="119"/>
        <v>A</v>
      </c>
      <c r="FI85" s="677">
        <f t="shared" si="120"/>
        <v>3.3111111111111113</v>
      </c>
      <c r="FJ85" s="678">
        <f t="shared" si="121"/>
        <v>3.6</v>
      </c>
      <c r="FK85" s="679">
        <f t="shared" si="122"/>
        <v>4</v>
      </c>
      <c r="FL85" s="680">
        <f t="shared" si="123"/>
        <v>2.333333333333333</v>
      </c>
      <c r="FM85" s="681">
        <v>2</v>
      </c>
      <c r="FN85" s="430">
        <v>2018</v>
      </c>
      <c r="FO85" s="686" t="s">
        <v>4956</v>
      </c>
      <c r="FP85" s="557" t="s">
        <v>4957</v>
      </c>
      <c r="FQ85" s="430">
        <v>2</v>
      </c>
      <c r="FR85" s="682" t="s">
        <v>1285</v>
      </c>
      <c r="FS85" s="369">
        <v>2</v>
      </c>
      <c r="FT85" s="430">
        <v>2018</v>
      </c>
      <c r="FU85" s="573" t="s">
        <v>4958</v>
      </c>
      <c r="FV85" s="369">
        <v>2</v>
      </c>
      <c r="FW85" s="574">
        <v>2018</v>
      </c>
      <c r="FX85" s="521" t="s">
        <v>4959</v>
      </c>
      <c r="FY85" s="369">
        <v>2</v>
      </c>
      <c r="FZ85" s="430">
        <v>2019</v>
      </c>
      <c r="GA85" s="686" t="s">
        <v>4960</v>
      </c>
      <c r="GB85" s="573" t="s">
        <v>4961</v>
      </c>
      <c r="GC85" s="369">
        <v>0</v>
      </c>
      <c r="GD85" s="574" t="s">
        <v>1188</v>
      </c>
      <c r="GE85" s="470" t="s">
        <v>1188</v>
      </c>
      <c r="GF85" s="685" t="s">
        <v>1188</v>
      </c>
      <c r="GG85" s="369">
        <v>2</v>
      </c>
      <c r="GH85" s="430">
        <v>2016</v>
      </c>
      <c r="GI85" s="686" t="s">
        <v>4962</v>
      </c>
      <c r="GJ85" s="573" t="s">
        <v>4963</v>
      </c>
      <c r="GK85" s="369">
        <v>2</v>
      </c>
      <c r="GL85" s="430">
        <v>2018</v>
      </c>
      <c r="GM85" s="931" t="s">
        <v>4964</v>
      </c>
      <c r="GN85" s="572" t="s">
        <v>4965</v>
      </c>
      <c r="GO85" s="676">
        <v>1</v>
      </c>
      <c r="GP85" s="861" t="s">
        <v>4966</v>
      </c>
      <c r="GQ85" s="647">
        <v>1</v>
      </c>
      <c r="GR85" s="647">
        <v>1</v>
      </c>
      <c r="GS85" s="647">
        <v>1</v>
      </c>
      <c r="GT85" s="648">
        <v>1</v>
      </c>
      <c r="GU85" s="581">
        <v>1</v>
      </c>
      <c r="GV85" s="861" t="s">
        <v>4966</v>
      </c>
      <c r="GW85" s="872">
        <v>1</v>
      </c>
      <c r="GX85" s="873">
        <v>1</v>
      </c>
      <c r="GY85" s="650">
        <v>0</v>
      </c>
      <c r="GZ85" s="582" t="s">
        <v>1188</v>
      </c>
      <c r="HA85" s="583" t="s">
        <v>1293</v>
      </c>
      <c r="HB85" s="584">
        <v>1</v>
      </c>
      <c r="HC85" s="585">
        <v>2</v>
      </c>
      <c r="HD85" s="586" t="s">
        <v>4967</v>
      </c>
      <c r="HE85" s="718" t="s">
        <v>4968</v>
      </c>
      <c r="HF85" s="587">
        <v>1996</v>
      </c>
      <c r="HG85" s="587">
        <v>2003</v>
      </c>
      <c r="HH85" s="588">
        <v>2</v>
      </c>
      <c r="HI85" s="586" t="s">
        <v>4969</v>
      </c>
      <c r="HJ85" s="471" t="s">
        <v>4970</v>
      </c>
      <c r="HK85" s="691">
        <v>1996</v>
      </c>
      <c r="HL85" s="692">
        <v>2</v>
      </c>
      <c r="HM85" s="591" t="s">
        <v>4971</v>
      </c>
      <c r="HN85" s="592">
        <v>1990</v>
      </c>
      <c r="HO85" s="681" t="s">
        <v>1188</v>
      </c>
      <c r="HP85" s="574" t="s">
        <v>1188</v>
      </c>
      <c r="HQ85" s="472" t="str">
        <f t="shared" si="124"/>
        <v>-</v>
      </c>
      <c r="HR85" s="593" t="s">
        <v>1188</v>
      </c>
      <c r="HS85" s="574" t="s">
        <v>1188</v>
      </c>
      <c r="HT85" s="574" t="s">
        <v>1188</v>
      </c>
      <c r="HU85" s="574" t="s">
        <v>1188</v>
      </c>
      <c r="HV85" s="574" t="s">
        <v>1188</v>
      </c>
      <c r="HW85" s="574" t="s">
        <v>1188</v>
      </c>
      <c r="HX85" s="574" t="s">
        <v>1188</v>
      </c>
      <c r="HY85" s="574" t="s">
        <v>1188</v>
      </c>
      <c r="HZ85" s="574" t="s">
        <v>1188</v>
      </c>
      <c r="IA85" s="574" t="s">
        <v>1188</v>
      </c>
      <c r="IB85" s="574" t="s">
        <v>1188</v>
      </c>
      <c r="IC85" s="574" t="s">
        <v>1188</v>
      </c>
      <c r="ID85" s="681" t="s">
        <v>1188</v>
      </c>
      <c r="IE85" s="369" t="s">
        <v>1188</v>
      </c>
      <c r="IF85" s="574" t="s">
        <v>1188</v>
      </c>
      <c r="IG85" s="472" t="str">
        <f t="shared" si="125"/>
        <v>-</v>
      </c>
      <c r="IH85" s="609">
        <v>0.65771746878300796</v>
      </c>
      <c r="II85" s="694">
        <v>0.6298027971751321</v>
      </c>
      <c r="IJ85" s="695">
        <v>0.6078006512126688</v>
      </c>
      <c r="IK85" s="696">
        <v>0.63842230540523315</v>
      </c>
      <c r="IL85" s="696">
        <v>0.67110326534586884</v>
      </c>
      <c r="IM85" s="697">
        <v>0.60188496673675762</v>
      </c>
      <c r="IN85" s="599">
        <v>3</v>
      </c>
      <c r="IO85" s="600">
        <v>1</v>
      </c>
      <c r="IP85" s="601">
        <v>1</v>
      </c>
      <c r="IQ85" s="600">
        <v>36</v>
      </c>
      <c r="IR85" s="587">
        <v>53</v>
      </c>
      <c r="IS85" s="601">
        <v>89</v>
      </c>
      <c r="IT85" s="599">
        <v>3</v>
      </c>
      <c r="IU85" s="600">
        <v>21</v>
      </c>
      <c r="IV85" s="587">
        <v>30</v>
      </c>
      <c r="IW85" s="601">
        <v>24</v>
      </c>
      <c r="IX85" s="602">
        <v>75</v>
      </c>
      <c r="IY85" s="681">
        <v>1</v>
      </c>
      <c r="IZ85" s="603" t="s">
        <v>4972</v>
      </c>
      <c r="JA85" s="681">
        <v>2</v>
      </c>
      <c r="JB85" s="603" t="s">
        <v>4973</v>
      </c>
      <c r="JC85" s="681">
        <v>1</v>
      </c>
      <c r="JD85" s="430">
        <v>1</v>
      </c>
      <c r="JE85" s="686" t="s">
        <v>4974</v>
      </c>
      <c r="JF85" s="557" t="s">
        <v>4975</v>
      </c>
      <c r="JG85" s="592">
        <v>2019</v>
      </c>
      <c r="JH85" s="681">
        <v>2</v>
      </c>
      <c r="JI85" s="430">
        <v>3</v>
      </c>
      <c r="JJ85" s="686" t="s">
        <v>4976</v>
      </c>
      <c r="JK85" s="557" t="s">
        <v>4922</v>
      </c>
      <c r="JL85" s="592">
        <v>2019</v>
      </c>
      <c r="JM85" s="369">
        <v>1</v>
      </c>
      <c r="JN85" s="430">
        <v>2</v>
      </c>
      <c r="JO85" s="430">
        <v>1</v>
      </c>
      <c r="JP85" s="686" t="s">
        <v>4977</v>
      </c>
      <c r="JQ85" s="557" t="s">
        <v>4978</v>
      </c>
      <c r="JR85" s="592">
        <v>2012</v>
      </c>
      <c r="JS85" s="369">
        <v>2</v>
      </c>
      <c r="JT85" s="430">
        <v>3</v>
      </c>
      <c r="JU85" s="686" t="s">
        <v>4979</v>
      </c>
      <c r="JV85" s="557" t="s">
        <v>4980</v>
      </c>
      <c r="JW85" s="592">
        <v>2005</v>
      </c>
      <c r="JX85" s="606">
        <v>3</v>
      </c>
      <c r="JY85" s="750" t="s">
        <v>4981</v>
      </c>
      <c r="JZ85" s="606">
        <v>2019</v>
      </c>
      <c r="KA85" s="606">
        <f t="shared" si="126"/>
        <v>9</v>
      </c>
      <c r="KB85" s="606">
        <v>2</v>
      </c>
      <c r="KC85" s="606">
        <v>3</v>
      </c>
      <c r="KD85" s="606">
        <v>3</v>
      </c>
      <c r="KE85" s="606">
        <v>1</v>
      </c>
      <c r="KF85" s="606">
        <f t="shared" si="127"/>
        <v>8</v>
      </c>
      <c r="KG85" s="606">
        <v>3</v>
      </c>
      <c r="KH85" s="606"/>
      <c r="KI85" s="606">
        <v>5</v>
      </c>
      <c r="KJ85" s="606"/>
      <c r="KK85" s="606">
        <v>1</v>
      </c>
      <c r="KL85" s="606">
        <v>1</v>
      </c>
      <c r="KM85" s="608">
        <f t="shared" si="128"/>
        <v>0.59238721728324895</v>
      </c>
      <c r="KN85" s="609">
        <v>0.46193608641624451</v>
      </c>
      <c r="KO85" s="609">
        <v>69.230766296386719</v>
      </c>
      <c r="KP85" s="610">
        <v>7</v>
      </c>
      <c r="KQ85" s="608">
        <f t="shared" si="129"/>
        <v>0.54796841442584987</v>
      </c>
      <c r="KR85" s="609">
        <v>0.23984207212924957</v>
      </c>
      <c r="KS85" s="609">
        <v>62.019229888916016</v>
      </c>
      <c r="KT85" s="610">
        <v>9</v>
      </c>
      <c r="KU85" s="610">
        <v>53</v>
      </c>
      <c r="KV85" s="563" t="s">
        <v>1237</v>
      </c>
      <c r="KW85" s="606" t="s">
        <v>4916</v>
      </c>
      <c r="KX85" s="700" t="str">
        <f t="shared" ca="1" si="130"/>
        <v>A</v>
      </c>
      <c r="KY85" s="701">
        <f t="shared" ca="1" si="131"/>
        <v>0.85978708029113282</v>
      </c>
      <c r="KZ85" s="702">
        <f t="shared" ca="1" si="193"/>
        <v>0.75010823529411763</v>
      </c>
      <c r="LA85" s="703">
        <f t="shared" ca="1" si="194"/>
        <v>0.85601904761904757</v>
      </c>
      <c r="LB85" s="703">
        <f t="shared" ca="1" si="195"/>
        <v>0.91368333333333329</v>
      </c>
      <c r="LC85" s="704">
        <f t="shared" ca="1" si="196"/>
        <v>0.91933770491803279</v>
      </c>
      <c r="LD85" s="696" cm="1">
        <f t="array" aca="1" ref="LD85" ca="1">INDIRECT(LD$203&amp;ROW())*LD$205</f>
        <v>8</v>
      </c>
      <c r="LE85" s="696" cm="1">
        <f t="array" aca="1" ref="LE85" ca="1">INDIRECT(LE$203&amp;ROW())*LE$205</f>
        <v>0</v>
      </c>
      <c r="LF85" s="696" cm="1">
        <f t="array" aca="1" ref="LF85" ca="1">INDIRECT(LF$203&amp;ROW())*LF$205</f>
        <v>8</v>
      </c>
      <c r="LG85" s="696" cm="1">
        <f t="array" aca="1" ref="LG85" ca="1">INDIRECT(LG$203&amp;ROW())*LG$205</f>
        <v>3</v>
      </c>
      <c r="LH85" s="696" cm="1">
        <f t="array" aca="1" ref="LH85" ca="1">INDIRECT(LH$203&amp;ROW())*LH$205</f>
        <v>3</v>
      </c>
      <c r="LI85" s="696" cm="1">
        <f t="array" aca="1" ref="LI85" ca="1">INDIRECT(LI$203&amp;ROW())*LI$205</f>
        <v>3</v>
      </c>
      <c r="LJ85" s="696" cm="1">
        <f t="array" aca="1" ref="LJ85" ca="1">INDIRECT(LJ$203&amp;ROW())*LJ$205</f>
        <v>3</v>
      </c>
      <c r="LK85" s="696" cm="1">
        <f t="array" aca="1" ref="LK85" ca="1">INDIRECT(LK$203&amp;ROW())*LK$205</f>
        <v>3</v>
      </c>
      <c r="LL85" s="696" cm="1">
        <f t="array" aca="1" ref="LL85" ca="1">INDIRECT(LL$203&amp;ROW())*LL$205</f>
        <v>3</v>
      </c>
      <c r="LM85" s="696" cm="1">
        <f t="array" aca="1" ref="LM85" ca="1">INDIRECT(LM$203&amp;ROW())*LM$205</f>
        <v>6</v>
      </c>
      <c r="LN85" s="696" cm="1">
        <f t="array" aca="1" ref="LN85" ca="1">INDIRECT(LN$203&amp;ROW())*LN$205</f>
        <v>3</v>
      </c>
      <c r="LO85" s="696" cm="1">
        <f t="array" aca="1" ref="LO85" ca="1">INDIRECT(LO$203&amp;ROW())*LO$205</f>
        <v>6</v>
      </c>
      <c r="LP85" s="696" cm="1">
        <f t="array" aca="1" ref="LP85" ca="1">INDIRECT(LP$203&amp;ROW())*LP$205</f>
        <v>6</v>
      </c>
      <c r="LQ85" s="696" cm="1">
        <f t="array" aca="1" ref="LQ85" ca="1">IF(INDIRECT(LQ$203&amp;ROW())="-",0,INDIRECT(LQ$203&amp;ROW())*LQ$205)</f>
        <v>4.7591999999999999</v>
      </c>
      <c r="LR85" s="696" cm="1">
        <f t="array" aca="1" ref="LR85" ca="1">INDIRECT(LR$203&amp;ROW())*LR$205</f>
        <v>4</v>
      </c>
      <c r="LS85" s="696" cm="1">
        <f t="array" aca="1" ref="LS85" ca="1">IF(INDIRECT(LS$203&amp;ROW())="-",0,INDIRECT(LS$203&amp;ROW())*LS$205)</f>
        <v>4.9763999999999999</v>
      </c>
      <c r="LT85" s="696" cm="1">
        <f t="array" aca="1" ref="LT85" ca="1">INDIRECT(LT$203&amp;ROW())*LT$205</f>
        <v>4</v>
      </c>
      <c r="LU85" s="696" cm="1">
        <f t="array" aca="1" ref="LU85" ca="1">INDIRECT(LU$203&amp;ROW())*LU$205</f>
        <v>2</v>
      </c>
      <c r="LV85" s="696" cm="1">
        <f t="array" aca="1" ref="LV85" ca="1">INDIRECT(LV$203&amp;ROW())*LV$205</f>
        <v>3</v>
      </c>
      <c r="LW85" s="696" cm="1">
        <f t="array" aca="1" ref="LW85" ca="1">INDIRECT(LW$203&amp;ROW())*LW$205</f>
        <v>2</v>
      </c>
      <c r="LX85" s="696" cm="1">
        <f t="array" aca="1" ref="LX85" ca="1">INDIRECT(LX$203&amp;ROW())*LX$205</f>
        <v>2</v>
      </c>
      <c r="LY85" s="696" cm="1">
        <f t="array" aca="1" ref="LY85" ca="1">IF(INDIRECT(LY$203&amp;ROW())="-",0,INDIRECT(LY$203&amp;ROW())*LY$205)</f>
        <v>4.9283999999999999</v>
      </c>
      <c r="LZ85" s="696" cm="1">
        <f t="array" aca="1" ref="LZ85" ca="1">INDIRECT(LZ$203&amp;ROW())*LZ$205</f>
        <v>2</v>
      </c>
      <c r="MA85" s="696" cm="1">
        <f t="array" aca="1" ref="MA85" ca="1">INDIRECT(MA$203&amp;ROW())*MA$205</f>
        <v>4</v>
      </c>
      <c r="MB85" s="696" cm="1">
        <f t="array" aca="1" ref="MB85" ca="1">INDIRECT(MB$203&amp;ROW())*MB$205</f>
        <v>4</v>
      </c>
      <c r="MC85" s="696" cm="1">
        <f t="array" aca="1" ref="MC85" ca="1">IF($MB85=0,0,INDIRECT(MC$203&amp;ROW())*MC$205)</f>
        <v>0.5</v>
      </c>
      <c r="MD85" s="696" cm="1">
        <f t="array" aca="1" ref="MD85" ca="1">IF($MB85=0,0,INDIRECT(MD$203&amp;ROW())*MD$205)</f>
        <v>0.5</v>
      </c>
      <c r="ME85" s="696" cm="1">
        <f t="array" aca="1" ref="ME85" ca="1">IF($MB85=0,0,INDIRECT(ME$203&amp;ROW())*ME$205)</f>
        <v>0.5</v>
      </c>
      <c r="MF85" s="696" cm="1">
        <f t="array" aca="1" ref="MF85" ca="1">IF($MB85=0,0,INDIRECT(MF$203&amp;ROW())*MF$205)</f>
        <v>0.5</v>
      </c>
      <c r="MG85" s="696" cm="1">
        <f t="array" aca="1" ref="MG85" ca="1">INDIRECT(MG$203&amp;ROW())*MG$205</f>
        <v>4</v>
      </c>
      <c r="MH85" s="696" cm="1">
        <f t="array" aca="1" ref="MH85" ca="1">IF($MG85=0,0,INDIRECT(MH$203&amp;ROW())*MH$205)</f>
        <v>0.5</v>
      </c>
      <c r="MI85" s="696" cm="1">
        <f t="array" aca="1" ref="MI85" ca="1">IF($MG85=0,0,INDIRECT(MI$203&amp;ROW())*MI$205)</f>
        <v>0.5</v>
      </c>
      <c r="MJ85" s="696" cm="1">
        <f t="array" aca="1" ref="MJ85" ca="1">INDIRECT(MJ$203&amp;ROW())*MJ$205</f>
        <v>0</v>
      </c>
      <c r="MK85" s="696" cm="1">
        <f t="array" aca="1" ref="MK85" ca="1">INDIRECT(MK$203&amp;ROW())*MK$205</f>
        <v>4</v>
      </c>
      <c r="ML85" s="696" cm="1">
        <f t="array" aca="1" ref="ML85" ca="1">INDIRECT(ML$203&amp;ROW())*ML$205</f>
        <v>6</v>
      </c>
      <c r="MM85" s="696" cm="1">
        <f t="array" aca="1" ref="MM85" ca="1">INDIRECT(MM$203&amp;ROW())*MM$205</f>
        <v>6</v>
      </c>
      <c r="MN85" s="696" cm="1">
        <f t="array" aca="1" ref="MN85" ca="1">INDIRECT(MN$203&amp;ROW())*MN$205</f>
        <v>4</v>
      </c>
      <c r="MO85" s="696" cm="1">
        <f t="array" aca="1" ref="MO85" ca="1">INDIRECT(MO$203&amp;ROW())*MO$205</f>
        <v>2</v>
      </c>
      <c r="MP85" s="696" cm="1">
        <f t="array" aca="1" ref="MP85" ca="1">INDIRECT(MP$203&amp;ROW())*MP$205</f>
        <v>2</v>
      </c>
      <c r="MQ85" s="696" cm="1">
        <f t="array" aca="1" ref="MQ85" ca="1">INDIRECT(MQ$203&amp;ROW())*MQ$205</f>
        <v>2</v>
      </c>
      <c r="MR85" s="696" cm="1">
        <f t="array" aca="1" ref="MR85" ca="1">INDIRECT(MR$203&amp;ROW())*MR$205</f>
        <v>2</v>
      </c>
      <c r="MS85" s="696" cm="1">
        <f t="array" aca="1" ref="MS85" ca="1">INDIRECT(MS$203&amp;ROW())*MS$205</f>
        <v>2</v>
      </c>
      <c r="MT85" s="696" cm="1">
        <f t="array" aca="1" ref="MT85" ca="1">INDIRECT(MT$203&amp;ROW())*MT$205</f>
        <v>3</v>
      </c>
      <c r="MU85" s="696" cm="1">
        <f t="array" aca="1" ref="MU85" ca="1">INDIRECT(MU$203&amp;ROW())*MU$205</f>
        <v>2</v>
      </c>
      <c r="MV85" s="696" cm="1">
        <f t="array" aca="1" ref="MV85" ca="1">IF(INDIRECT(MV$203&amp;ROW())="-",0,INDIRECT(MV$203&amp;ROW())*MV$205)</f>
        <v>5.0796000000000001</v>
      </c>
      <c r="MW85" s="696" cm="1">
        <f t="array" aca="1" ref="MW85" ca="1">INDIRECT(MW$203&amp;ROW())*MW$205</f>
        <v>4</v>
      </c>
      <c r="MX85" s="696" cm="1">
        <f t="array" aca="1" ref="MX85" ca="1">INDIRECT(MX$203&amp;ROW())*MX$205</f>
        <v>4</v>
      </c>
      <c r="MY85" s="696" cm="1">
        <f t="array" aca="1" ref="MY85" ca="1">INDIRECT(MY$203&amp;ROW())*MY$205</f>
        <v>8</v>
      </c>
      <c r="NA85" s="701">
        <f t="shared" si="133"/>
        <v>0.87300487804878046</v>
      </c>
      <c r="NB85" s="617">
        <f t="shared" si="134"/>
        <v>0.84495714285714285</v>
      </c>
      <c r="NC85" s="695">
        <f t="shared" si="135"/>
        <v>0.90933846153846154</v>
      </c>
      <c r="ND85" s="697">
        <f t="shared" si="136"/>
        <v>0.9572814814814814</v>
      </c>
      <c r="NE85" s="694">
        <f t="shared" si="137"/>
        <v>0.89614549098146656</v>
      </c>
      <c r="NF85" s="682" t="str">
        <f t="shared" si="138"/>
        <v>A</v>
      </c>
      <c r="NH85" s="606" t="s">
        <v>4916</v>
      </c>
      <c r="NI85" s="563" t="str">
        <f t="shared" si="197"/>
        <v>A</v>
      </c>
      <c r="NJ85" s="563" t="str">
        <f t="shared" si="140"/>
        <v>A</v>
      </c>
      <c r="NK85" s="563" t="str">
        <f t="shared" ca="1" si="141"/>
        <v>A</v>
      </c>
      <c r="NL85" s="563" t="str">
        <f t="shared" ca="1" si="142"/>
        <v>A</v>
      </c>
      <c r="NM85" s="563" t="str">
        <f t="shared" ca="1" si="143"/>
        <v>A</v>
      </c>
      <c r="NN85" s="563" t="str">
        <f t="shared" ca="1" si="163"/>
        <v>A</v>
      </c>
      <c r="NO85" s="563" t="str">
        <f t="shared" ca="1" si="164"/>
        <v>A</v>
      </c>
      <c r="NP85" s="606" t="str">
        <f t="shared" si="144"/>
        <v>Yes</v>
      </c>
      <c r="NQ85" s="682" t="str">
        <f t="shared" si="145"/>
        <v>Yes</v>
      </c>
      <c r="NR85" s="682" t="e">
        <f>IF(OR(AND(NI85="A",OR(NJ85="C",NJ85="D")),AND(NI85="A",OR(#REF!="C",#REF!="D")),AND(NI85="B",OR(NJ85="D",#REF!="D")),AND(OR(NI85="C",NI85="D"),OR(NJ85="A",NJ85="B")),AND(OR(NI85="C",NI85="D"),OR(#REF!="A",#REF!="B")),AND(OR(NJ85="A",#REF!="A",NJ85="B",#REF!="B"),OR(NP85="-",NQ85="-")),AND(OR(NJ85="C",#REF!="C",NJ85="D",#REF!="D"),NP85="Yes")),"Yes","-")</f>
        <v>#REF!</v>
      </c>
      <c r="NS85" s="607"/>
      <c r="NT85" s="619">
        <f t="shared" si="146"/>
        <v>0.82310000000000005</v>
      </c>
      <c r="NU85" s="619">
        <f t="shared" si="147"/>
        <v>0.89614549098146656</v>
      </c>
      <c r="NV85" s="619">
        <f t="shared" ca="1" si="148"/>
        <v>0.85978708029113282</v>
      </c>
      <c r="NW85" s="619">
        <f t="shared" ca="1" si="165"/>
        <v>0.85968555651118983</v>
      </c>
      <c r="NX85" s="619">
        <f t="shared" ca="1" si="166"/>
        <v>0.89731664096731978</v>
      </c>
      <c r="NY85" s="620">
        <f t="shared" ca="1" si="167"/>
        <v>0.88267725195163282</v>
      </c>
      <c r="NZ85" s="620">
        <f t="shared" ca="1" si="168"/>
        <v>0.8903178777711156</v>
      </c>
      <c r="OA85" s="705">
        <v>0.53400000000000003</v>
      </c>
      <c r="OB85" s="706">
        <v>15</v>
      </c>
      <c r="OC85" s="494"/>
      <c r="OE85" s="606" t="s">
        <v>4916</v>
      </c>
      <c r="OF85" s="700" t="str">
        <f t="shared" ca="1" si="149"/>
        <v>A</v>
      </c>
      <c r="OG85" s="701">
        <f t="shared" ca="1" si="169"/>
        <v>0.85968555651118983</v>
      </c>
      <c r="OH85" s="705">
        <f t="shared" ca="1" si="150"/>
        <v>0.85273466550976151</v>
      </c>
      <c r="OI85" s="696">
        <f t="shared" ca="1" si="151"/>
        <v>0.84808953174404034</v>
      </c>
      <c r="OJ85" s="696">
        <f t="shared" ca="1" si="152"/>
        <v>0.78448597781843987</v>
      </c>
      <c r="OK85" s="697">
        <f t="shared" ca="1" si="153"/>
        <v>0.95343205097251738</v>
      </c>
      <c r="OL85" s="696" cm="1">
        <f t="array" aca="1" ref="OL85" ca="1">INDIRECT(OL$203&amp;ROW())*OL$205</f>
        <v>1.4956</v>
      </c>
      <c r="OM85" s="696" cm="1">
        <f t="array" aca="1" ref="OM85" ca="1">INDIRECT(OM$203&amp;ROW())*OM$205</f>
        <v>0</v>
      </c>
      <c r="ON85" s="696" cm="1">
        <f t="array" aca="1" ref="ON85" ca="1">INDIRECT(ON$203&amp;ROW())*ON$205</f>
        <v>1.4561999999999999</v>
      </c>
      <c r="OO85" s="696" cm="1">
        <f t="array" aca="1" ref="OO85" ca="1">INDIRECT(OO$203&amp;ROW())*OO$205</f>
        <v>1.0790999999999999</v>
      </c>
      <c r="OP85" s="696" cm="1">
        <f t="array" aca="1" ref="OP85" ca="1">INDIRECT(OP$203&amp;ROW())*OP$205</f>
        <v>1.5831</v>
      </c>
      <c r="OQ85" s="696" cm="1">
        <f t="array" aca="1" ref="OQ85" ca="1">INDIRECT(OQ$203&amp;ROW())*OQ$205</f>
        <v>1.5849</v>
      </c>
      <c r="OR85" s="696" cm="1">
        <f t="array" aca="1" ref="OR85" ca="1">INDIRECT(OR$203&amp;ROW())*OR$205</f>
        <v>1.4141999999999999</v>
      </c>
      <c r="OS85" s="696" cm="1">
        <f t="array" aca="1" ref="OS85" ca="1">INDIRECT(OS$203&amp;ROW())*OS$205</f>
        <v>1.5387</v>
      </c>
      <c r="OT85" s="696" cm="1">
        <f t="array" aca="1" ref="OT85" ca="1">INDIRECT(OT$203&amp;ROW())*OT$205</f>
        <v>1.4727000000000001</v>
      </c>
      <c r="OU85" s="696" cm="1">
        <f t="array" aca="1" ref="OU85" ca="1">INDIRECT(OU$203&amp;ROW())*OU$205</f>
        <v>1.9304999999999999</v>
      </c>
      <c r="OV85" s="696" cm="1">
        <f t="array" aca="1" ref="OV85" ca="1">INDIRECT(OV$203&amp;ROW())*OV$205</f>
        <v>1.2161999999999999</v>
      </c>
      <c r="OW85" s="696" cm="1">
        <f t="array" aca="1" ref="OW85" ca="1">INDIRECT(OW$203&amp;ROW())*OW$205</f>
        <v>1.5144000000000002</v>
      </c>
      <c r="OX85" s="696" cm="1">
        <f t="array" aca="1" ref="OX85" ca="1">INDIRECT(OX$203&amp;ROW())*OX$205</f>
        <v>2.0966999999999998</v>
      </c>
      <c r="OY85" s="696" cm="1">
        <f t="array" aca="1" ref="OY85" ca="1">IF(INDIRECT(OY$203&amp;ROW())="-",0,INDIRECT(OY$203&amp;ROW())*OY$205)</f>
        <v>0.56293404000000002</v>
      </c>
      <c r="OZ85" s="696" cm="1">
        <f t="array" aca="1" ref="OZ85" ca="1">INDIRECT(OZ$203&amp;ROW())*OZ$205</f>
        <v>0.71030000000000004</v>
      </c>
      <c r="PA85" s="696" cm="1">
        <f t="array" aca="1" ref="PA85" ca="1">IF(INDIRECT(PA$203&amp;ROW())="-",0,INDIRECT(PA$203&amp;ROW())*PA$205)</f>
        <v>0.73269196000000003</v>
      </c>
      <c r="PB85" s="705" cm="1">
        <f t="array" aca="1" ref="PB85" ca="1">INDIRECT(PB$203&amp;ROW())*PB$205</f>
        <v>1.5084</v>
      </c>
      <c r="PC85" s="696" cm="1">
        <f t="array" aca="1" ref="PC85" ca="1">INDIRECT(PC$203&amp;ROW())*PC$205</f>
        <v>1.3946000000000001</v>
      </c>
      <c r="PD85" s="696" cm="1">
        <f t="array" aca="1" ref="PD85" ca="1">INDIRECT(PD$203&amp;ROW())*PD$205</f>
        <v>2.2025999999999999</v>
      </c>
      <c r="PE85" s="696" cm="1">
        <f t="array" aca="1" ref="PE85" ca="1">INDIRECT(PE$203&amp;ROW())*PE$205</f>
        <v>1.28</v>
      </c>
      <c r="PF85" s="696" cm="1">
        <f t="array" aca="1" ref="PF85" ca="1">INDIRECT(PF$203&amp;ROW())*PF$205</f>
        <v>1.3308</v>
      </c>
      <c r="PG85" s="696" cm="1">
        <f t="array" aca="1" ref="PG85" ca="1">IF(INDIRECT(PG$203&amp;ROW())="-",0,INDIRECT(PG$203&amp;ROW())*PG$205)</f>
        <v>0.71872500000000006</v>
      </c>
      <c r="PH85" s="696" cm="1">
        <f t="array" aca="1" ref="PH85" ca="1">INDIRECT(PH$203&amp;ROW())*PH$205</f>
        <v>0.61699999999999999</v>
      </c>
      <c r="PI85" s="696" cm="1">
        <f t="array" aca="1" ref="PI85" ca="1">INDIRECT(PI$203&amp;ROW())*PI$205</f>
        <v>1.2145999999999999</v>
      </c>
      <c r="PJ85" s="696" cm="1">
        <f t="array" aca="1" ref="PJ85" ca="1">INDIRECT(PJ$203&amp;ROW())*PJ$205</f>
        <v>0.75980000000000003</v>
      </c>
      <c r="PK85" s="696" cm="1">
        <f t="array" aca="1" ref="PK85" ca="1">IF($PJ85=0,0,INDIRECT(PK$203&amp;ROW())*PK$205)</f>
        <v>0.52759999999999996</v>
      </c>
      <c r="PL85" s="696" cm="1">
        <f t="array" aca="1" ref="PL85" ca="1">IF($MPE85=0,0,INDIRECT(PL$203&amp;ROW())*PL$205)</f>
        <v>0</v>
      </c>
      <c r="PM85" s="696" cm="1">
        <f t="array" aca="1" ref="PM85" ca="1">IF($MPE85=0,0,INDIRECT(PM$203&amp;ROW())*PM$205)</f>
        <v>0</v>
      </c>
      <c r="PN85" s="696" cm="1">
        <f t="array" aca="1" ref="PN85" ca="1">IF($PJ85=0,0,INDIRECT(PN$203&amp;ROW())*PN$205)</f>
        <v>0.52580000000000005</v>
      </c>
      <c r="PO85" s="696" cm="1">
        <f t="array" aca="1" ref="PO85" ca="1">INDIRECT(PO$203&amp;ROW())*PO$205</f>
        <v>0.73140000000000005</v>
      </c>
      <c r="PP85" s="696" cm="1">
        <f t="array" aca="1" ref="PP85" ca="1">IF($PO85=0,0,INDIRECT(PP$203&amp;ROW())*PP$205)</f>
        <v>0.68189999999999995</v>
      </c>
      <c r="PQ85" s="696" cm="1">
        <f t="array" aca="1" ref="PQ85" ca="1">IF($PO85=0,0,INDIRECT(PQ$203&amp;ROW())*PQ$205)</f>
        <v>0.52549999999999997</v>
      </c>
      <c r="PR85" s="696" cm="1">
        <f t="array" aca="1" ref="PR85" ca="1">INDIRECT(PR$203&amp;ROW())*PR$205</f>
        <v>0</v>
      </c>
      <c r="PS85" s="696" cm="1">
        <f t="array" aca="1" ref="PS85" ca="1">INDIRECT(PS$203&amp;ROW())*PS$205</f>
        <v>0.7389</v>
      </c>
      <c r="PT85" s="696" cm="1">
        <f t="array" aca="1" ref="PT85" ca="1">INDIRECT(PT$203&amp;ROW())*PT$205</f>
        <v>1.4406000000000001</v>
      </c>
      <c r="PU85" s="696" cm="1">
        <f t="array" aca="1" ref="PU85" ca="1">INDIRECT(PU$203&amp;ROW())*PU$205</f>
        <v>1.7696999999999998</v>
      </c>
      <c r="PV85" s="696" cm="1">
        <f t="array" aca="1" ref="PV85" ca="1">INDIRECT(PV$203&amp;ROW())*PV$205</f>
        <v>0.6966</v>
      </c>
      <c r="PW85" s="696" cm="1">
        <f t="array" aca="1" ref="PW85" ca="1">INDIRECT(PW$203&amp;ROW())*PW$205</f>
        <v>1.0658000000000001</v>
      </c>
      <c r="PX85" s="696" cm="1">
        <f t="array" aca="1" ref="PX85" ca="1">INDIRECT(PX$203&amp;ROW())*PX$205</f>
        <v>1.1714</v>
      </c>
      <c r="PY85" s="696" cm="1">
        <f t="array" aca="1" ref="PY85" ca="1">INDIRECT(PY$203&amp;ROW())*PY$205</f>
        <v>1.1866000000000001</v>
      </c>
      <c r="PZ85" s="696" cm="1">
        <f t="array" aca="1" ref="PZ85" ca="1">INDIRECT(PZ$203&amp;ROW())*PZ$205</f>
        <v>0.17430000000000001</v>
      </c>
      <c r="QA85" s="696" cm="1">
        <f t="array" aca="1" ref="QA85" ca="1">INDIRECT(QA$203&amp;ROW())*QA$205</f>
        <v>0.31659999999999999</v>
      </c>
      <c r="QB85" s="696" cm="1">
        <f t="array" aca="1" ref="QB85" ca="1">INDIRECT(QB$203&amp;ROW())*QB$205</f>
        <v>2.3948999999999998</v>
      </c>
      <c r="QC85" s="696" cm="1">
        <f t="array" aca="1" ref="QC85" ca="1">INDIRECT(QC$203&amp;ROW())*QC$205</f>
        <v>1.4259999999999999</v>
      </c>
      <c r="QD85" s="696" cm="1">
        <f t="array" aca="1" ref="QD85" ca="1">IF(INDIRECT(QD$203&amp;ROW())="-",0,INDIRECT(QD$203&amp;ROW())*QD$205)</f>
        <v>0.51989706000000002</v>
      </c>
      <c r="QE85" s="696" cm="1">
        <f t="array" aca="1" ref="QE85" ca="1">INDIRECT(QE$203&amp;ROW())*QE$205</f>
        <v>1.0656000000000001</v>
      </c>
      <c r="QF85" s="696" cm="1">
        <f t="array" aca="1" ref="QF85" ca="1">INDIRECT(QF$203&amp;ROW())*QF$205</f>
        <v>0.72440000000000004</v>
      </c>
      <c r="QG85" s="696" cm="1">
        <f t="array" aca="1" ref="QG85" ca="1">INDIRECT(QG$203&amp;ROW())*QG$205</f>
        <v>1.4996</v>
      </c>
      <c r="QI85" s="606" t="s">
        <v>4916</v>
      </c>
      <c r="QJ85" s="700" t="str">
        <f t="shared" ca="1" si="154"/>
        <v>A</v>
      </c>
      <c r="QK85" s="701">
        <f t="shared" ca="1" si="170"/>
        <v>0.89731664096731978</v>
      </c>
      <c r="QL85" s="705">
        <f t="shared" ca="1" si="155"/>
        <v>0.86775994545070423</v>
      </c>
      <c r="QM85" s="696">
        <f t="shared" ca="1" si="156"/>
        <v>0.80367001858086506</v>
      </c>
      <c r="QN85" s="696">
        <f t="shared" ca="1" si="157"/>
        <v>0.94040905514572515</v>
      </c>
      <c r="QO85" s="697">
        <f t="shared" ca="1" si="158"/>
        <v>0.9774275446919849</v>
      </c>
      <c r="QP85" s="696" cm="1">
        <f t="array" aca="1" ref="QP85" ca="1">INDIRECT(QP$203&amp;ROW())*QP$205</f>
        <v>6.6903293490763766E-2</v>
      </c>
      <c r="QQ85" s="696" cm="1">
        <f t="array" aca="1" ref="QQ85" ca="1">INDIRECT(QQ$203&amp;ROW())*QQ$205</f>
        <v>0</v>
      </c>
      <c r="QR85" s="696" cm="1">
        <f t="array" aca="1" ref="QR85" ca="1">INDIRECT(QR$203&amp;ROW())*QR$205</f>
        <v>0.15089809664795908</v>
      </c>
      <c r="QS85" s="696" cm="1">
        <f t="array" aca="1" ref="QS85" ca="1">INDIRECT(QS$203&amp;ROW())*QS$205</f>
        <v>0.22471360933801068</v>
      </c>
      <c r="QT85" s="696" cm="1">
        <f t="array" aca="1" ref="QT85" ca="1">INDIRECT(QT$203&amp;ROW())*QT$205</f>
        <v>0.26232814414996541</v>
      </c>
      <c r="QU85" s="696" cm="1">
        <f t="array" aca="1" ref="QU85" ca="1">INDIRECT(QU$203&amp;ROW())*QU$205</f>
        <v>0.53329206883563263</v>
      </c>
      <c r="QV85" s="696" cm="1">
        <f t="array" aca="1" ref="QV85" ca="1">INDIRECT(QV$203&amp;ROW())*QV$205</f>
        <v>0.24117831443907087</v>
      </c>
      <c r="QW85" s="696" cm="1">
        <f t="array" aca="1" ref="QW85" ca="1">INDIRECT(QW$203&amp;ROW())*QW$205</f>
        <v>0.53099416374332975</v>
      </c>
      <c r="QX85" s="696" cm="1">
        <f t="array" aca="1" ref="QX85" ca="1">INDIRECT(QX$203&amp;ROW())*QX$205</f>
        <v>0.60640894423913805</v>
      </c>
      <c r="QY85" s="696" cm="1">
        <f t="array" aca="1" ref="QY85" ca="1">INDIRECT(QY$203&amp;ROW())*QY$205</f>
        <v>0.13540247513535897</v>
      </c>
      <c r="QZ85" s="696" cm="1">
        <f t="array" aca="1" ref="QZ85" ca="1">INDIRECT(QZ$203&amp;ROW())*QZ$205</f>
        <v>0.27613248380770827</v>
      </c>
      <c r="RA85" s="696" cm="1">
        <f t="array" aca="1" ref="RA85" ca="1">INDIRECT(RA$203&amp;ROW())*RA$205</f>
        <v>5.1272116233970627E-2</v>
      </c>
      <c r="RB85" s="696" cm="1">
        <f t="array" aca="1" ref="RB85" ca="1">INDIRECT(RB$203&amp;ROW())*RB$205</f>
        <v>0.17191713770838726</v>
      </c>
      <c r="RC85" s="696" cm="1">
        <f t="array" aca="1" ref="RC85" ca="1">IF(INDIRECT(RC$203&amp;ROW())="-",0,INDIRECT(RC$203&amp;ROW())*RC$205)</f>
        <v>6.6556313559961638E-2</v>
      </c>
      <c r="RD85" s="696" cm="1">
        <f t="array" aca="1" ref="RD85" ca="1">INDIRECT(RD$203&amp;ROW())*RD$205</f>
        <v>3.5721048970443148E-2</v>
      </c>
      <c r="RE85" s="696" cm="1">
        <f t="array" aca="1" ref="RE85" ca="1">IF(INDIRECT(RE$203&amp;ROW())="-",0,INDIRECT(RE$203&amp;ROW())*RE$205)</f>
        <v>5.2491929553669256E-2</v>
      </c>
      <c r="RF85" s="705" cm="1">
        <f t="array" aca="1" ref="RF85" ca="1">INDIRECT(RF$203&amp;ROW())*RF$205</f>
        <v>0.10613798880649605</v>
      </c>
      <c r="RG85" s="696" cm="1">
        <f t="array" aca="1" ref="RG85" ca="1">INDIRECT(RG$203&amp;ROW())*RG$205</f>
        <v>0.27650466908360405</v>
      </c>
      <c r="RH85" s="696" cm="1">
        <f t="array" aca="1" ref="RH85" ca="1">INDIRECT(RH$203&amp;ROW())*RH$205</f>
        <v>8.7581521170816884E-2</v>
      </c>
      <c r="RI85" s="696" cm="1">
        <f t="array" aca="1" ref="RI85" ca="1">INDIRECT(RI$203&amp;ROW())*RI$205</f>
        <v>0.21539378250062202</v>
      </c>
      <c r="RJ85" s="696" cm="1">
        <f t="array" aca="1" ref="RJ85" ca="1">INDIRECT(RJ$203&amp;ROW())*RJ$205</f>
        <v>0.12226723336432462</v>
      </c>
      <c r="RK85" s="696" cm="1">
        <f t="array" aca="1" ref="RK85" ca="1">IF(INDIRECT(RK$203&amp;ROW())="-",0,INDIRECT(RK$203&amp;ROW())*RK$205)</f>
        <v>4.9630301312349683E-2</v>
      </c>
      <c r="RL85" s="696" cm="1">
        <f t="array" aca="1" ref="RL85" ca="1">INDIRECT(RL$203&amp;ROW())*RL$205</f>
        <v>0.11262003659234653</v>
      </c>
      <c r="RM85" s="696" cm="1">
        <f t="array" aca="1" ref="RM85" ca="1">INDIRECT(RM$203&amp;ROW())*RM$205</f>
        <v>2.9987460729532761E-2</v>
      </c>
      <c r="RN85" s="696" cm="1">
        <f t="array" aca="1" ref="RN85" ca="1">INDIRECT(RN$203&amp;ROW())*RN$205</f>
        <v>9.3820613050938681E-2</v>
      </c>
      <c r="RO85" s="696" cm="1">
        <f t="array" aca="1" ref="RO85" ca="1">IF($RN85=0,0,INDIRECT(RO$203&amp;ROW())*RO$205)</f>
        <v>7.0312542939625605E-2</v>
      </c>
      <c r="RP85" s="696" cm="1">
        <f t="array" aca="1" ref="RP85" ca="1">IF($RN85=0,0,INDIRECT(RP$203&amp;ROW())*RP$205)</f>
        <v>9.7715867439664539E-2</v>
      </c>
      <c r="RQ85" s="696" cm="1">
        <f t="array" aca="1" ref="RQ85" ca="1">IF($RN85=0,0,INDIRECT(RQ$203&amp;ROW())*RQ$205)</f>
        <v>0.10205798160914871</v>
      </c>
      <c r="RR85" s="696" cm="1">
        <f t="array" aca="1" ref="RR85" ca="1">IF($RN85=0,0,INDIRECT(RR$203&amp;ROW())*RR$205)</f>
        <v>8.2232286875619773E-2</v>
      </c>
      <c r="RS85" s="696" cm="1">
        <f t="array" aca="1" ref="RS85" ca="1">INDIRECT(RS$203&amp;ROW())*RS$205</f>
        <v>7.7466902221184339E-2</v>
      </c>
      <c r="RT85" s="696" cm="1">
        <f t="array" aca="1" ref="RT85" ca="1">IF($RS85=0,0,INDIRECT(RT$203&amp;ROW())*RT$205)</f>
        <v>8.1033461602244533E-2</v>
      </c>
      <c r="RU85" s="696" cm="1">
        <f t="array" aca="1" ref="RU85" ca="1">IF($RS85=0,0,INDIRECT(RU$203&amp;ROW())*RU$205)</f>
        <v>8.1972972149739559E-2</v>
      </c>
      <c r="RV85" s="696" cm="1">
        <f t="array" aca="1" ref="RV85" ca="1">INDIRECT(RV$203&amp;ROW())*RV$205</f>
        <v>0</v>
      </c>
      <c r="RW85" s="696" cm="1">
        <f t="array" aca="1" ref="RW85" ca="1">INDIRECT(RW$203&amp;ROW())*RW$205</f>
        <v>2.6659190312299668E-2</v>
      </c>
      <c r="RX85" s="696" cm="1">
        <f t="array" aca="1" ref="RX85" ca="1">INDIRECT(RX$203&amp;ROW())*RX$205</f>
        <v>0.19074035443114332</v>
      </c>
      <c r="RY85" s="696" cm="1">
        <f t="array" aca="1" ref="RY85" ca="1">INDIRECT(RY$203&amp;ROW())*RY$205</f>
        <v>8.4396695370290389E-2</v>
      </c>
      <c r="RZ85" s="696" cm="1">
        <f t="array" aca="1" ref="RZ85" ca="1">INDIRECT(RZ$203&amp;ROW())*RZ$205</f>
        <v>3.6812489486199085E-2</v>
      </c>
      <c r="SA85" s="696" cm="1">
        <f t="array" aca="1" ref="SA85" ca="1">INDIRECT(SA$203&amp;ROW())*SA$205</f>
        <v>0.20458618579029147</v>
      </c>
      <c r="SB85" s="696" cm="1">
        <f t="array" aca="1" ref="SB85" ca="1">INDIRECT(SB$203&amp;ROW())*SB$205</f>
        <v>4.7124126502052749E-2</v>
      </c>
      <c r="SC85" s="696" cm="1">
        <f t="array" aca="1" ref="SC85" ca="1">INDIRECT(SC$203&amp;ROW())*SC$205</f>
        <v>5.4291606235991073E-2</v>
      </c>
      <c r="SD85" s="696" cm="1">
        <f t="array" aca="1" ref="SD85" ca="1">INDIRECT(SD$203&amp;ROW())*SD$205</f>
        <v>0.3072993885784252</v>
      </c>
      <c r="SE85" s="696" cm="1">
        <f t="array" aca="1" ref="SE85" ca="1">INDIRECT(SE$203&amp;ROW())*SE$205</f>
        <v>0.2585618210787391</v>
      </c>
      <c r="SF85" s="696" cm="1">
        <f t="array" aca="1" ref="SF85" ca="1">INDIRECT(SF$203&amp;ROW())*SF$205</f>
        <v>0.19835664972334499</v>
      </c>
      <c r="SG85" s="696" cm="1">
        <f t="array" aca="1" ref="SG85" ca="1">INDIRECT(SG$203&amp;ROW())*SG$205</f>
        <v>7.4767843909269882E-2</v>
      </c>
      <c r="SH85" s="696" cm="1">
        <f t="array" aca="1" ref="SH85" ca="1">IF(INDIRECT(SH$203&amp;ROW())="-",0,INDIRECT(SH$203&amp;ROW())*SH$205)</f>
        <v>6.661053680625964E-2</v>
      </c>
      <c r="SI85" s="696" cm="1">
        <f t="array" aca="1" ref="SI85" ca="1">INDIRECT(SI$203&amp;ROW())*SI$205</f>
        <v>0.24423887568083891</v>
      </c>
      <c r="SJ85" s="696" cm="1">
        <f t="array" aca="1" ref="SJ85" ca="1">INDIRECT(SJ$203&amp;ROW())*SJ$205</f>
        <v>0.10961749760323641</v>
      </c>
      <c r="SK85" s="696" cm="1">
        <f t="array" aca="1" ref="SK85" ca="1">INDIRECT(SK$203&amp;ROW())*SK$205</f>
        <v>0.21261490593800375</v>
      </c>
      <c r="SN85" s="606" t="s">
        <v>4916</v>
      </c>
      <c r="SO85" s="707" cm="1">
        <f t="array" aca="1" ref="SO85" ca="1">INDIRECT(SO$203&amp;ROW())*SO$205</f>
        <v>2</v>
      </c>
      <c r="SP85" s="707" cm="1">
        <f t="array" aca="1" ref="SP85" ca="1">INDIRECT(SP$203&amp;ROW())*SP$205</f>
        <v>0</v>
      </c>
      <c r="SQ85" s="707" cm="1">
        <f t="array" aca="1" ref="SQ85" ca="1">INDIRECT(SQ$203&amp;ROW())*SQ$205</f>
        <v>2</v>
      </c>
      <c r="SR85" s="707" cm="1">
        <f t="array" aca="1" ref="SR85" ca="1">INDIRECT(SR$203&amp;ROW())*SR$205</f>
        <v>3</v>
      </c>
      <c r="SS85" s="707" cm="1">
        <f t="array" aca="1" ref="SS85" ca="1">INDIRECT(SS$203&amp;ROW())*SS$205</f>
        <v>3</v>
      </c>
      <c r="ST85" s="707" cm="1">
        <f t="array" aca="1" ref="ST85" ca="1">INDIRECT(ST$203&amp;ROW())*ST$205</f>
        <v>3</v>
      </c>
      <c r="SU85" s="707" cm="1">
        <f t="array" aca="1" ref="SU85" ca="1">INDIRECT(SU$203&amp;ROW())*SU$205</f>
        <v>3</v>
      </c>
      <c r="SV85" s="707" cm="1">
        <f t="array" aca="1" ref="SV85" ca="1">INDIRECT(SV$203&amp;ROW())*SV$205</f>
        <v>3</v>
      </c>
      <c r="SW85" s="707" cm="1">
        <f t="array" aca="1" ref="SW85" ca="1">INDIRECT(SW$203&amp;ROW())*SW$205</f>
        <v>3</v>
      </c>
      <c r="SX85" s="707" cm="1">
        <f t="array" aca="1" ref="SX85" ca="1">INDIRECT(SX$203&amp;ROW())*SX$205</f>
        <v>3</v>
      </c>
      <c r="SY85" s="707" cm="1">
        <f t="array" aca="1" ref="SY85" ca="1">INDIRECT(SY$203&amp;ROW())*SY$205</f>
        <v>3</v>
      </c>
      <c r="SZ85" s="707" cm="1">
        <f t="array" aca="1" ref="SZ85" ca="1">INDIRECT(SZ$203&amp;ROW())*SZ$205</f>
        <v>3</v>
      </c>
      <c r="TA85" s="707" cm="1">
        <f t="array" aca="1" ref="TA85" ca="1">INDIRECT(TA$203&amp;ROW())*TA$205</f>
        <v>3</v>
      </c>
      <c r="TB85" s="696" cm="1">
        <f t="array" aca="1" ref="TB85" ca="1">IF(INDIRECT(TB$203&amp;ROW())="-",0,INDIRECT(TB$203&amp;ROW())*TB$205)</f>
        <v>0.79320000000000002</v>
      </c>
      <c r="TC85" s="707" cm="1">
        <f t="array" aca="1" ref="TC85" ca="1">INDIRECT(TC$203&amp;ROW())*TC$205</f>
        <v>1</v>
      </c>
      <c r="TD85" s="696" cm="1">
        <f t="array" aca="1" ref="TD85" ca="1">IF(INDIRECT(TD$203&amp;ROW())="-",0,INDIRECT(TD$203&amp;ROW())*TD$205)</f>
        <v>0.82940000000000003</v>
      </c>
      <c r="TE85" s="732" cm="1">
        <f t="array" aca="1" ref="TE85" ca="1">INDIRECT(TE$203&amp;ROW())*TE$205</f>
        <v>2</v>
      </c>
      <c r="TF85" s="707" cm="1">
        <f t="array" aca="1" ref="TF85" ca="1">INDIRECT(TF$203&amp;ROW())*TF$205</f>
        <v>2</v>
      </c>
      <c r="TG85" s="707" cm="1">
        <f t="array" aca="1" ref="TG85" ca="1">INDIRECT(TG$203&amp;ROW())*TG$205</f>
        <v>3</v>
      </c>
      <c r="TH85" s="707" cm="1">
        <f t="array" aca="1" ref="TH85" ca="1">INDIRECT(TH$203&amp;ROW())*TH$205</f>
        <v>2</v>
      </c>
      <c r="TI85" s="707" cm="1">
        <f t="array" aca="1" ref="TI85" ca="1">INDIRECT(TI$203&amp;ROW())*TI$205</f>
        <v>2</v>
      </c>
      <c r="TJ85" s="696" cm="1">
        <f t="array" aca="1" ref="TJ85" ca="1">IF(INDIRECT(TJ$203&amp;ROW())="-",0,INDIRECT(TJ$203&amp;ROW())*TJ$205)</f>
        <v>0.82140000000000002</v>
      </c>
      <c r="TK85" s="707" cm="1">
        <f t="array" aca="1" ref="TK85" ca="1">INDIRECT(TK$203&amp;ROW())*TK$205</f>
        <v>1</v>
      </c>
      <c r="TL85" s="707" cm="1">
        <f t="array" aca="1" ref="TL85" ca="1">INDIRECT(TL$203&amp;ROW())*TL$205</f>
        <v>2</v>
      </c>
      <c r="TM85" s="707" cm="1">
        <f t="array" aca="1" ref="TM85" ca="1">INDIRECT(TM$203&amp;ROW())*TM$205</f>
        <v>1</v>
      </c>
      <c r="TN85" s="707" cm="1">
        <f t="array" aca="1" ref="TN85" ca="1">IF($TM85=0,0,INDIRECT(TN$203&amp;ROW())*TN$205)</f>
        <v>1</v>
      </c>
      <c r="TO85" s="707" cm="1">
        <f t="array" aca="1" ref="TO85" ca="1">IF($TM85=0,0,INDIRECT(TO$203&amp;ROW())*TO$205)</f>
        <v>1</v>
      </c>
      <c r="TP85" s="707" cm="1">
        <f t="array" aca="1" ref="TP85" ca="1">IF($TM85=0,0,INDIRECT(TP$203&amp;ROW())*TP$205)</f>
        <v>1</v>
      </c>
      <c r="TQ85" s="707" cm="1">
        <f t="array" aca="1" ref="TQ85" ca="1">IF($TM85=0,0,INDIRECT(TQ$203&amp;ROW())*TQ$205)</f>
        <v>1</v>
      </c>
      <c r="TR85" s="707" cm="1">
        <f t="array" aca="1" ref="TR85" ca="1">INDIRECT(TR$203&amp;ROW())*TR$205</f>
        <v>1</v>
      </c>
      <c r="TS85" s="707" cm="1">
        <f t="array" aca="1" ref="TS85" ca="1">IF($TR85=0,0,INDIRECT(TS$203&amp;ROW())*TS$205)</f>
        <v>1</v>
      </c>
      <c r="TT85" s="707" cm="1">
        <f t="array" aca="1" ref="TT85" ca="1">IF($TR85=0,0,INDIRECT(TT$203&amp;ROW())*TT$205)</f>
        <v>1</v>
      </c>
      <c r="TU85" s="707" cm="1">
        <f t="array" aca="1" ref="TU85" ca="1">INDIRECT(TU$203&amp;ROW())*TU$205</f>
        <v>0</v>
      </c>
      <c r="TV85" s="707" cm="1">
        <f t="array" aca="1" ref="TV85" ca="1">INDIRECT(TV$203&amp;ROW())*TV$205</f>
        <v>1</v>
      </c>
      <c r="TW85" s="707" cm="1">
        <f t="array" aca="1" ref="TW85" ca="1">INDIRECT(TW$203&amp;ROW())*TW$205</f>
        <v>2</v>
      </c>
      <c r="TX85" s="707" cm="1">
        <f t="array" aca="1" ref="TX85" ca="1">INDIRECT(TX$203&amp;ROW())*TX$205</f>
        <v>3</v>
      </c>
      <c r="TY85" s="707" cm="1">
        <f t="array" aca="1" ref="TY85" ca="1">INDIRECT(TY$203&amp;ROW())*TY$205</f>
        <v>1</v>
      </c>
      <c r="TZ85" s="707" cm="1">
        <f t="array" aca="1" ref="TZ85" ca="1">INDIRECT(TZ$203&amp;ROW())*TZ$205</f>
        <v>2</v>
      </c>
      <c r="UA85" s="707" cm="1">
        <f t="array" aca="1" ref="UA85" ca="1">INDIRECT(UA$203&amp;ROW())*UA$205</f>
        <v>2</v>
      </c>
      <c r="UB85" s="707" cm="1">
        <f t="array" aca="1" ref="UB85" ca="1">INDIRECT(UB$203&amp;ROW())*UB$205</f>
        <v>2</v>
      </c>
      <c r="UC85" s="707" cm="1">
        <f t="array" aca="1" ref="UC85" ca="1">INDIRECT(UC$203&amp;ROW())*UC$205</f>
        <v>1</v>
      </c>
      <c r="UD85" s="707" cm="1">
        <f t="array" aca="1" ref="UD85" ca="1">INDIRECT(UD$203&amp;ROW())*UD$205</f>
        <v>1</v>
      </c>
      <c r="UE85" s="707" cm="1">
        <f t="array" aca="1" ref="UE85" ca="1">INDIRECT(UE$203&amp;ROW())*UE$205</f>
        <v>3</v>
      </c>
      <c r="UF85" s="707" cm="1">
        <f t="array" aca="1" ref="UF85" ca="1">INDIRECT(UF$203&amp;ROW())*UF$205</f>
        <v>2</v>
      </c>
      <c r="UG85" s="696" cm="1">
        <f t="array" aca="1" ref="UG85" ca="1">IF(INDIRECT(UG$203&amp;ROW())="-",0,INDIRECT(UG$203&amp;ROW())*UG$205)</f>
        <v>0.84660000000000002</v>
      </c>
      <c r="UH85" s="707" cm="1">
        <f t="array" aca="1" ref="UH85" ca="1">INDIRECT(UH$203&amp;ROW())*UH$205</f>
        <v>2</v>
      </c>
      <c r="UI85" s="707" cm="1">
        <f t="array" aca="1" ref="UI85" ca="1">INDIRECT(UI$203&amp;ROW())*UI$205</f>
        <v>1</v>
      </c>
      <c r="UJ85" s="707" cm="1">
        <f t="array" aca="1" ref="UJ85" ca="1">INDIRECT(UJ$203&amp;ROW())*UJ$205</f>
        <v>2</v>
      </c>
      <c r="UM85" s="606" t="s">
        <v>4916</v>
      </c>
      <c r="UN85" s="616">
        <f t="shared" ref="UN85:VC101" ca="1" si="202">(SO85-UN$203)/UN$204</f>
        <v>1.3455222970601226</v>
      </c>
      <c r="UO85" s="616">
        <f t="shared" ca="1" si="202"/>
        <v>-0.6225347970107441</v>
      </c>
      <c r="UP85" s="616">
        <f t="shared" ca="1" si="202"/>
        <v>1.190315493832806</v>
      </c>
      <c r="UQ85" s="616">
        <f t="shared" ca="1" si="202"/>
        <v>0.29355872991449461</v>
      </c>
      <c r="UR85" s="616">
        <f t="shared" ca="1" si="202"/>
        <v>1.0502465449096676</v>
      </c>
      <c r="US85" s="616">
        <f t="shared" ca="1" si="202"/>
        <v>0.41305213694811815</v>
      </c>
      <c r="UT85" s="616">
        <f t="shared" ca="1" si="202"/>
        <v>0.30690415393182785</v>
      </c>
      <c r="UU85" s="616">
        <f t="shared" ca="1" si="202"/>
        <v>0.53359975015917405</v>
      </c>
      <c r="UV85" s="616">
        <f t="shared" ca="1" si="202"/>
        <v>0.44410973870643028</v>
      </c>
      <c r="UW85" s="616">
        <f t="shared" ca="1" si="202"/>
        <v>0.6421874155054268</v>
      </c>
      <c r="UX85" s="616">
        <f t="shared" ca="1" si="202"/>
        <v>0.28247365722383649</v>
      </c>
      <c r="UY85" s="616">
        <f t="shared" ca="1" si="202"/>
        <v>1.5108379627063613</v>
      </c>
      <c r="UZ85" s="616">
        <f t="shared" ca="1" si="202"/>
        <v>2.1951976406948668</v>
      </c>
      <c r="VA85" s="616">
        <f t="shared" ca="1" si="202"/>
        <v>0.9517574358498373</v>
      </c>
      <c r="VB85" s="616">
        <f t="shared" ca="1" si="202"/>
        <v>0.38200252083713526</v>
      </c>
      <c r="VC85" s="616">
        <f t="shared" ca="1" si="202"/>
        <v>1.0702956617601902</v>
      </c>
      <c r="VD85" s="616">
        <f t="shared" ca="1" si="198"/>
        <v>0.85304819841956248</v>
      </c>
      <c r="VE85" s="616">
        <f t="shared" ca="1" si="198"/>
        <v>3.9909080070471406E-2</v>
      </c>
      <c r="VF85" s="616">
        <f t="shared" ca="1" si="198"/>
        <v>0.95807256683723563</v>
      </c>
      <c r="VG85" s="616">
        <f t="shared" ca="1" si="198"/>
        <v>1.2788179585372306</v>
      </c>
      <c r="VH85" s="616">
        <f t="shared" ca="1" si="198"/>
        <v>-0.12784420028857393</v>
      </c>
      <c r="VI85" s="616">
        <f t="shared" ca="1" si="198"/>
        <v>0.9772142444670926</v>
      </c>
      <c r="VJ85" s="616">
        <f t="shared" ca="1" si="198"/>
        <v>1.1038721171937993</v>
      </c>
      <c r="VK85" s="616">
        <f t="shared" ca="1" si="198"/>
        <v>0.83678976492872159</v>
      </c>
      <c r="VL85" s="616">
        <f t="shared" ca="1" si="198"/>
        <v>1.1863766389476611</v>
      </c>
      <c r="VM85" s="616">
        <f t="shared" ca="1" si="198"/>
        <v>1.7393845659645861</v>
      </c>
      <c r="VN85" s="616">
        <f t="shared" ca="1" si="198"/>
        <v>1.5883663456229635</v>
      </c>
      <c r="VO85" s="616">
        <f t="shared" ca="1" si="198"/>
        <v>2.3604485107108717</v>
      </c>
      <c r="VP85" s="616">
        <f t="shared" ca="1" si="198"/>
        <v>2.1525849422547609</v>
      </c>
      <c r="VQ85" s="616">
        <f t="shared" ca="1" si="198"/>
        <v>1.2773868528042598</v>
      </c>
      <c r="VR85" s="616">
        <f t="shared" ca="1" si="198"/>
        <v>1.5497103694524457</v>
      </c>
      <c r="VS85" s="616">
        <f t="shared" ca="1" si="198"/>
        <v>2.4577967350382721</v>
      </c>
      <c r="VT85" s="616">
        <f t="shared" ca="1" si="199"/>
        <v>-0.3878135405833677</v>
      </c>
      <c r="VU85" s="616">
        <f t="shared" ca="1" si="190"/>
        <v>1.2114249894444582</v>
      </c>
      <c r="VV85" s="616">
        <f t="shared" ca="1" si="190"/>
        <v>1.6727825257285902</v>
      </c>
      <c r="VW85" s="616">
        <f t="shared" ca="1" si="190"/>
        <v>0.66845613582062358</v>
      </c>
      <c r="VX85" s="616">
        <f t="shared" ca="1" si="190"/>
        <v>0.76953548521680748</v>
      </c>
      <c r="VY85" s="616">
        <f t="shared" ca="1" si="190"/>
        <v>0.70583605694264007</v>
      </c>
      <c r="VZ85" s="616">
        <f t="shared" ca="1" si="190"/>
        <v>0.68442622420316401</v>
      </c>
      <c r="WA85" s="616">
        <f t="shared" ca="1" si="190"/>
        <v>0.92808016936885662</v>
      </c>
      <c r="WB85" s="616">
        <f t="shared" ca="1" si="190"/>
        <v>0.33435322352896929</v>
      </c>
      <c r="WC85" s="616">
        <f t="shared" ca="1" si="190"/>
        <v>0.47817673461028487</v>
      </c>
      <c r="WD85" s="616">
        <f t="shared" ca="1" si="190"/>
        <v>1.1315684290219801</v>
      </c>
      <c r="WE85" s="616">
        <f t="shared" ca="1" si="190"/>
        <v>0.67426644196529939</v>
      </c>
      <c r="WF85" s="616">
        <f t="shared" ca="1" si="190"/>
        <v>0.81571597578569899</v>
      </c>
      <c r="WG85" s="616">
        <f t="shared" ca="1" si="190"/>
        <v>1.1042161560551988</v>
      </c>
      <c r="WH85" s="616">
        <f t="shared" ca="1" si="190"/>
        <v>0.91987607881584121</v>
      </c>
      <c r="WI85" s="627">
        <f t="shared" ca="1" si="190"/>
        <v>1.0659329460226332</v>
      </c>
      <c r="WL85" s="606" t="s">
        <v>4916</v>
      </c>
      <c r="WM85" s="700" t="str">
        <f t="shared" ca="1" si="172"/>
        <v>A</v>
      </c>
      <c r="WN85" s="479">
        <f t="shared" ca="1" si="173"/>
        <v>0.88267725195163282</v>
      </c>
      <c r="WO85" s="495">
        <f t="shared" ca="1" si="159"/>
        <v>0.88099190090603186</v>
      </c>
      <c r="WP85" s="458">
        <f t="shared" ca="1" si="159"/>
        <v>0.81752602172391164</v>
      </c>
      <c r="WQ85" s="458">
        <f t="shared" ca="1" si="159"/>
        <v>0.89873915569146234</v>
      </c>
      <c r="WR85" s="459">
        <f t="shared" ca="1" si="159"/>
        <v>0.93345192948512568</v>
      </c>
      <c r="WS85" s="495">
        <f t="shared" ca="1" si="174"/>
        <v>0.78487130694466267</v>
      </c>
      <c r="WT85" s="458">
        <f t="shared" ca="1" si="175"/>
        <v>0.69802024952425057</v>
      </c>
      <c r="WU85" s="458">
        <f t="shared" ca="1" si="176"/>
        <v>1.3830709275409532</v>
      </c>
      <c r="WV85" s="459">
        <f t="shared" ca="1" si="177"/>
        <v>0.9367628962326302</v>
      </c>
      <c r="WW85" s="484">
        <f t="shared" ref="WW85:XL101" ca="1" si="203">(UN85*WW$205)</f>
        <v>1.0061815737415598</v>
      </c>
      <c r="WX85" s="484">
        <f t="shared" ca="1" si="203"/>
        <v>-0.37545073607717977</v>
      </c>
      <c r="WY85" s="484">
        <f t="shared" ca="1" si="203"/>
        <v>0.86666871105966603</v>
      </c>
      <c r="WZ85" s="484">
        <f t="shared" ca="1" si="203"/>
        <v>0.10559307515024371</v>
      </c>
      <c r="XA85" s="484">
        <f t="shared" ca="1" si="203"/>
        <v>0.5542151017488316</v>
      </c>
      <c r="XB85" s="484">
        <f t="shared" ca="1" si="203"/>
        <v>0.21821544394969081</v>
      </c>
      <c r="XC85" s="484">
        <f t="shared" ca="1" si="203"/>
        <v>0.14467461816346364</v>
      </c>
      <c r="XD85" s="484">
        <f t="shared" ca="1" si="203"/>
        <v>0.27368331185664035</v>
      </c>
      <c r="XE85" s="484">
        <f t="shared" ca="1" si="203"/>
        <v>0.21801347073098662</v>
      </c>
      <c r="XF85" s="484">
        <f t="shared" ca="1" si="203"/>
        <v>0.41324760187774212</v>
      </c>
      <c r="XG85" s="484">
        <f t="shared" ca="1" si="203"/>
        <v>0.1145148206385433</v>
      </c>
      <c r="XH85" s="484">
        <f t="shared" ca="1" si="203"/>
        <v>0.76267100357417117</v>
      </c>
      <c r="XI85" s="484">
        <f t="shared" ca="1" si="203"/>
        <v>1.5342236310816424</v>
      </c>
      <c r="XJ85" s="484">
        <f t="shared" ca="1" si="203"/>
        <v>0.67546225222262957</v>
      </c>
      <c r="XK85" s="484">
        <f t="shared" ca="1" si="203"/>
        <v>0.2713363905506172</v>
      </c>
      <c r="XL85" s="484">
        <f t="shared" ca="1" si="203"/>
        <v>0.94549918759895202</v>
      </c>
      <c r="XM85" s="484">
        <f t="shared" ca="1" si="200"/>
        <v>0.64336895124803395</v>
      </c>
      <c r="XN85" s="484">
        <f t="shared" ca="1" si="200"/>
        <v>2.7828601533139714E-2</v>
      </c>
      <c r="XO85" s="484">
        <f t="shared" ca="1" si="200"/>
        <v>0.70341687857189839</v>
      </c>
      <c r="XP85" s="484">
        <f t="shared" ca="1" si="188"/>
        <v>0.81844349346382761</v>
      </c>
      <c r="XQ85" s="484">
        <f t="shared" ca="1" si="188"/>
        <v>-8.50675308720171E-2</v>
      </c>
      <c r="XR85" s="484">
        <f t="shared" ca="1" si="188"/>
        <v>0.85506246390870599</v>
      </c>
      <c r="XS85" s="484">
        <f t="shared" ca="1" si="188"/>
        <v>0.68108909630857417</v>
      </c>
      <c r="XT85" s="484">
        <f t="shared" ca="1" si="188"/>
        <v>0.50818242424121263</v>
      </c>
      <c r="XU85" s="484">
        <f t="shared" ca="1" si="188"/>
        <v>0.90140897027243294</v>
      </c>
      <c r="XV85" s="484">
        <f t="shared" ca="1" si="188"/>
        <v>0.91769929700291553</v>
      </c>
      <c r="XW85" s="484">
        <f t="shared" ca="1" si="188"/>
        <v>1.0251316394650607</v>
      </c>
      <c r="XX85" s="484">
        <f t="shared" ca="1" si="188"/>
        <v>1.1412768549287065</v>
      </c>
      <c r="XY85" s="484">
        <f t="shared" ca="1" si="188"/>
        <v>1.1318291626375534</v>
      </c>
      <c r="XZ85" s="484">
        <f t="shared" ca="1" si="188"/>
        <v>0.93428074414103568</v>
      </c>
      <c r="YA85" s="484">
        <f t="shared" ca="1" si="188"/>
        <v>1.0567475009296226</v>
      </c>
      <c r="YB85" s="484">
        <f t="shared" ca="1" si="188"/>
        <v>1.291572184262612</v>
      </c>
      <c r="YC85" s="484">
        <f t="shared" ca="1" si="188"/>
        <v>-0.17304240180829866</v>
      </c>
      <c r="YD85" s="484">
        <f t="shared" ca="1" si="191"/>
        <v>0.89512192470051022</v>
      </c>
      <c r="YE85" s="484">
        <f t="shared" ca="1" si="191"/>
        <v>1.2049052532823037</v>
      </c>
      <c r="YF85" s="484">
        <f t="shared" ca="1" si="191"/>
        <v>0.39432227452058582</v>
      </c>
      <c r="YG85" s="484">
        <f t="shared" ca="1" si="191"/>
        <v>0.53605841900202811</v>
      </c>
      <c r="YH85" s="484">
        <f t="shared" ca="1" si="191"/>
        <v>0.3761400347447329</v>
      </c>
      <c r="YI85" s="484">
        <f t="shared" ca="1" si="191"/>
        <v>0.40086843951579315</v>
      </c>
      <c r="YJ85" s="484">
        <f t="shared" ca="1" si="191"/>
        <v>0.55062996448654267</v>
      </c>
      <c r="YK85" s="484">
        <f t="shared" ca="1" si="191"/>
        <v>5.8277766861099353E-2</v>
      </c>
      <c r="YL85" s="484">
        <f t="shared" ca="1" si="191"/>
        <v>0.15139075417761619</v>
      </c>
      <c r="YM85" s="484">
        <f t="shared" ca="1" si="191"/>
        <v>0.90333107688824665</v>
      </c>
      <c r="YN85" s="484">
        <f t="shared" ca="1" si="191"/>
        <v>0.48075197312125845</v>
      </c>
      <c r="YO85" s="484">
        <f t="shared" ca="1" si="191"/>
        <v>0.50093118072999776</v>
      </c>
      <c r="YP85" s="484">
        <f t="shared" ca="1" si="191"/>
        <v>0.58832636794620996</v>
      </c>
      <c r="YQ85" s="484">
        <f t="shared" ca="1" si="191"/>
        <v>0.66635823149419537</v>
      </c>
      <c r="YR85" s="484">
        <f t="shared" ca="1" si="191"/>
        <v>0.79923652292777037</v>
      </c>
      <c r="YU85" s="606" t="s">
        <v>4916</v>
      </c>
      <c r="YV85" s="700" t="str">
        <f t="shared" ca="1" si="160"/>
        <v>A</v>
      </c>
      <c r="YW85" s="479">
        <f t="shared" ca="1" si="179"/>
        <v>0.8903178777711156</v>
      </c>
      <c r="YX85" s="495">
        <f t="shared" ca="1" si="161"/>
        <v>0.88614226052086431</v>
      </c>
      <c r="YY85" s="458">
        <f t="shared" ca="1" si="161"/>
        <v>0.78080068700324345</v>
      </c>
      <c r="YZ85" s="458">
        <f t="shared" ca="1" si="161"/>
        <v>0.92329491099024452</v>
      </c>
      <c r="ZA85" s="459">
        <f t="shared" ca="1" si="161"/>
        <v>0.9710336525701101</v>
      </c>
      <c r="ZB85" s="495">
        <f t="shared" ca="1" si="180"/>
        <v>0.54977198083442091</v>
      </c>
      <c r="ZC85" s="458">
        <f t="shared" ca="1" si="181"/>
        <v>0.61065770191817925</v>
      </c>
      <c r="ZD85" s="458">
        <f t="shared" ca="1" si="182"/>
        <v>1.534705927910085</v>
      </c>
      <c r="ZE85" s="459">
        <f t="shared" ca="1" si="183"/>
        <v>0.76579513965822776</v>
      </c>
      <c r="ZF85" s="484">
        <f t="shared" ref="ZF85:ZU101" ca="1" si="204">(UN85*ZF$205)</f>
        <v>4.5009936569290004E-2</v>
      </c>
      <c r="ZG85" s="484">
        <f t="shared" ca="1" si="204"/>
        <v>-7.9385408814590788E-2</v>
      </c>
      <c r="ZH85" s="484">
        <f t="shared" ca="1" si="204"/>
        <v>8.9808171214972948E-2</v>
      </c>
      <c r="ZI85" s="484">
        <f t="shared" ca="1" si="204"/>
        <v>2.1988880583922777E-2</v>
      </c>
      <c r="ZJ85" s="484">
        <f t="shared" ca="1" si="204"/>
        <v>9.1836409008688807E-2</v>
      </c>
      <c r="ZK85" s="484">
        <f t="shared" ca="1" si="204"/>
        <v>7.3425809550013654E-2</v>
      </c>
      <c r="ZL85" s="484">
        <f t="shared" ca="1" si="204"/>
        <v>2.4672875513209128E-2</v>
      </c>
      <c r="ZM85" s="484">
        <f t="shared" ca="1" si="204"/>
        <v>9.4446117703140112E-2</v>
      </c>
      <c r="ZN85" s="484">
        <f t="shared" ca="1" si="204"/>
        <v>8.9770705925095284E-2</v>
      </c>
      <c r="ZO85" s="484">
        <f t="shared" ca="1" si="204"/>
        <v>2.8984588520071332E-2</v>
      </c>
      <c r="ZP85" s="484">
        <f t="shared" ca="1" si="204"/>
        <v>2.6000050859821721E-2</v>
      </c>
      <c r="ZQ85" s="484">
        <f t="shared" ca="1" si="204"/>
        <v>2.5821286544858647E-2</v>
      </c>
      <c r="ZR85" s="484">
        <f t="shared" ca="1" si="204"/>
        <v>0.12579736503082209</v>
      </c>
      <c r="ZS85" s="484">
        <f t="shared" ca="1" si="204"/>
        <v>7.9860648428450379E-2</v>
      </c>
      <c r="ZT85" s="484">
        <f t="shared" ca="1" si="204"/>
        <v>1.3645530753656038E-2</v>
      </c>
      <c r="ZU85" s="484">
        <f t="shared" ca="1" si="204"/>
        <v>6.7737984662061393E-2</v>
      </c>
      <c r="ZV85" s="484">
        <f t="shared" ca="1" si="201"/>
        <v>4.5270410067628573E-2</v>
      </c>
      <c r="ZW85" s="484">
        <f t="shared" ca="1" si="201"/>
        <v>5.5175234891583769E-3</v>
      </c>
      <c r="ZX85" s="484">
        <f t="shared" ca="1" si="201"/>
        <v>2.7969817598544739E-2</v>
      </c>
      <c r="ZY85" s="484">
        <f t="shared" ca="1" si="189"/>
        <v>0.13772471860952887</v>
      </c>
      <c r="ZZ85" s="484">
        <f t="shared" ca="1" si="189"/>
        <v>-7.8155783354792625E-3</v>
      </c>
      <c r="AAA85" s="484">
        <f t="shared" ca="1" si="189"/>
        <v>5.9044847089873322E-2</v>
      </c>
      <c r="AAB85" s="484">
        <f t="shared" ca="1" si="189"/>
        <v>0.12431811823163672</v>
      </c>
      <c r="AAC85" s="484">
        <f t="shared" ca="1" si="189"/>
        <v>1.2546600107337495E-2</v>
      </c>
      <c r="AAD85" s="484">
        <f t="shared" ca="1" si="189"/>
        <v>0.1113065835753817</v>
      </c>
      <c r="AAE85" s="484">
        <f t="shared" ca="1" si="189"/>
        <v>0.12230055198290701</v>
      </c>
      <c r="AAF85" s="484">
        <f t="shared" ca="1" si="189"/>
        <v>0.15520859527451789</v>
      </c>
      <c r="AAG85" s="484">
        <f t="shared" ca="1" si="189"/>
        <v>0.24090261069547261</v>
      </c>
      <c r="AAH85" s="484">
        <f t="shared" ca="1" si="189"/>
        <v>0.17701198249563294</v>
      </c>
      <c r="AAI85" s="484">
        <f t="shared" ca="1" si="189"/>
        <v>9.8955202424813982E-2</v>
      </c>
      <c r="AAJ85" s="484">
        <f t="shared" ca="1" si="189"/>
        <v>0.12557839571762494</v>
      </c>
      <c r="AAK85" s="484">
        <f t="shared" ca="1" si="189"/>
        <v>0.20147290331101309</v>
      </c>
      <c r="AAL85" s="484">
        <f t="shared" ca="1" si="189"/>
        <v>-1.741238539122681E-2</v>
      </c>
      <c r="AAM85" s="484">
        <f t="shared" ca="1" si="192"/>
        <v>3.2295609342675426E-2</v>
      </c>
      <c r="AAN85" s="484">
        <f t="shared" ca="1" si="192"/>
        <v>0.1595335659218472</v>
      </c>
      <c r="AAO85" s="484">
        <f t="shared" ca="1" si="192"/>
        <v>1.8805162954418208E-2</v>
      </c>
      <c r="AAP85" s="484">
        <f t="shared" ca="1" si="192"/>
        <v>2.8328516958800835E-2</v>
      </c>
      <c r="AAQ85" s="484">
        <f t="shared" ca="1" si="192"/>
        <v>7.2202153341576855E-2</v>
      </c>
      <c r="AAR85" s="484">
        <f t="shared" ca="1" si="192"/>
        <v>1.612649398533611E-2</v>
      </c>
      <c r="AAS85" s="484">
        <f t="shared" ca="1" si="192"/>
        <v>2.5193481555402932E-2</v>
      </c>
      <c r="AAT85" s="484">
        <f t="shared" ca="1" si="192"/>
        <v>0.1027465411596778</v>
      </c>
      <c r="AAU85" s="484">
        <f t="shared" ca="1" si="192"/>
        <v>0.12363824729832018</v>
      </c>
      <c r="AAV85" s="484">
        <f t="shared" ca="1" si="192"/>
        <v>7.4818040837836219E-2</v>
      </c>
      <c r="AAW85" s="484">
        <f t="shared" ca="1" si="192"/>
        <v>2.5206724043060142E-2</v>
      </c>
      <c r="AAX85" s="484">
        <f t="shared" ca="1" si="192"/>
        <v>6.4180580000622836E-2</v>
      </c>
      <c r="AAY85" s="484">
        <f t="shared" ca="1" si="192"/>
        <v>0.13484625623176977</v>
      </c>
      <c r="AAZ85" s="484">
        <f t="shared" ca="1" si="192"/>
        <v>0.10083451386486998</v>
      </c>
      <c r="ABA85" s="484">
        <f t="shared" ca="1" si="192"/>
        <v>0.11331661652741069</v>
      </c>
    </row>
    <row r="86" spans="1:729" ht="15" customHeight="1" x14ac:dyDescent="0.35">
      <c r="A86" s="498">
        <v>84</v>
      </c>
      <c r="B86" s="628"/>
      <c r="C86" s="606" t="s">
        <v>4982</v>
      </c>
      <c r="D86" s="629">
        <v>388</v>
      </c>
      <c r="E86" s="630" t="s">
        <v>4983</v>
      </c>
      <c r="F86" s="631" t="s">
        <v>1240</v>
      </c>
      <c r="G86" s="632">
        <v>2961.1610000000001</v>
      </c>
      <c r="H86" s="504">
        <v>15464.962836803368</v>
      </c>
      <c r="I86" s="505">
        <v>5250</v>
      </c>
      <c r="J86" s="506" t="s">
        <v>4984</v>
      </c>
      <c r="K86" s="507">
        <v>1</v>
      </c>
      <c r="L86" s="721" t="s">
        <v>4985</v>
      </c>
      <c r="M86" s="817">
        <v>114</v>
      </c>
      <c r="N86" s="818">
        <v>0.53920000000000001</v>
      </c>
      <c r="O86" s="819">
        <v>0.38819999999999999</v>
      </c>
      <c r="P86" s="820">
        <v>0.5151</v>
      </c>
      <c r="Q86" s="821">
        <v>0.71419999999999995</v>
      </c>
      <c r="R86" s="818">
        <v>0.36899999999999999</v>
      </c>
      <c r="S86" s="822">
        <v>0.46970000000000001</v>
      </c>
      <c r="T86" s="822">
        <v>0.31940000000000002</v>
      </c>
      <c r="U86" s="822">
        <v>0.35507</v>
      </c>
      <c r="V86" s="822">
        <v>0.315</v>
      </c>
      <c r="W86" s="892" t="s">
        <v>4986</v>
      </c>
      <c r="X86" s="516" t="s">
        <v>4987</v>
      </c>
      <c r="Y86" s="517">
        <v>7</v>
      </c>
      <c r="Z86" s="517">
        <v>2</v>
      </c>
      <c r="AA86" s="519" t="s">
        <v>4988</v>
      </c>
      <c r="AB86" s="520">
        <v>2011</v>
      </c>
      <c r="AC86" s="576">
        <v>0</v>
      </c>
      <c r="AD86" s="575" t="s">
        <v>1188</v>
      </c>
      <c r="AE86" s="817">
        <v>1</v>
      </c>
      <c r="AF86" s="751" t="s">
        <v>4989</v>
      </c>
      <c r="AG86" s="578" t="s">
        <v>4990</v>
      </c>
      <c r="AH86" s="647">
        <v>1</v>
      </c>
      <c r="AI86" s="647">
        <v>1</v>
      </c>
      <c r="AJ86" s="647">
        <v>2019</v>
      </c>
      <c r="AK86" s="752" t="s">
        <v>1473</v>
      </c>
      <c r="AL86" s="765" t="s">
        <v>1188</v>
      </c>
      <c r="AM86" s="650">
        <v>1</v>
      </c>
      <c r="AN86" s="647" t="s">
        <v>1188</v>
      </c>
      <c r="AO86" s="647">
        <v>1</v>
      </c>
      <c r="AP86" s="647">
        <v>1</v>
      </c>
      <c r="AQ86" s="647">
        <v>1</v>
      </c>
      <c r="AR86" s="647">
        <v>1</v>
      </c>
      <c r="AS86" s="647">
        <v>1</v>
      </c>
      <c r="AT86" s="647">
        <v>1</v>
      </c>
      <c r="AU86" s="648">
        <v>1</v>
      </c>
      <c r="AV86" s="842" t="s">
        <v>4991</v>
      </c>
      <c r="AW86" s="642" t="s">
        <v>4992</v>
      </c>
      <c r="AX86" s="843">
        <v>2</v>
      </c>
      <c r="AY86" s="897" t="s">
        <v>4993</v>
      </c>
      <c r="AZ86" s="800">
        <v>2</v>
      </c>
      <c r="BA86" s="573" t="s">
        <v>4994</v>
      </c>
      <c r="BB86" s="631" t="s">
        <v>1143</v>
      </c>
      <c r="BC86" s="646" t="s">
        <v>747</v>
      </c>
      <c r="BD86" s="502" t="s">
        <v>1195</v>
      </c>
      <c r="BE86" s="502" t="s">
        <v>1196</v>
      </c>
      <c r="BF86" s="502">
        <v>3</v>
      </c>
      <c r="BG86" s="502">
        <v>2002</v>
      </c>
      <c r="BH86" s="502" t="s">
        <v>1197</v>
      </c>
      <c r="BI86" s="502">
        <v>2</v>
      </c>
      <c r="BJ86" s="534">
        <v>1</v>
      </c>
      <c r="BK86" s="502" t="s">
        <v>3648</v>
      </c>
      <c r="BL86" s="631" t="s">
        <v>1199</v>
      </c>
      <c r="BM86" s="842" t="s">
        <v>4991</v>
      </c>
      <c r="BN86" s="647">
        <v>1959</v>
      </c>
      <c r="BO86" s="798" t="s">
        <v>4995</v>
      </c>
      <c r="BP86" s="647">
        <v>2015</v>
      </c>
      <c r="BQ86" s="647">
        <v>2</v>
      </c>
      <c r="BR86" s="647">
        <v>2</v>
      </c>
      <c r="BS86" s="647" t="s">
        <v>1188</v>
      </c>
      <c r="BT86" s="798" t="s">
        <v>4996</v>
      </c>
      <c r="BU86" s="647" t="s">
        <v>1188</v>
      </c>
      <c r="BV86" s="648" t="s">
        <v>1188</v>
      </c>
      <c r="BW86" s="846" t="s">
        <v>4997</v>
      </c>
      <c r="BX86" s="650">
        <v>1869</v>
      </c>
      <c r="BY86" s="647" t="s">
        <v>4998</v>
      </c>
      <c r="BZ86" s="651" t="s">
        <v>4999</v>
      </c>
      <c r="CA86" s="647">
        <v>2</v>
      </c>
      <c r="CB86" s="647" t="s">
        <v>3855</v>
      </c>
      <c r="CC86" s="798" t="s">
        <v>5000</v>
      </c>
      <c r="CD86" s="652">
        <v>1999</v>
      </c>
      <c r="CE86" s="647">
        <v>3</v>
      </c>
      <c r="CF86" s="647">
        <v>2</v>
      </c>
      <c r="CG86" s="633" t="s">
        <v>5001</v>
      </c>
      <c r="CH86" s="647">
        <v>1868</v>
      </c>
      <c r="CI86" s="647">
        <v>1963</v>
      </c>
      <c r="CJ86" s="647">
        <v>0</v>
      </c>
      <c r="CK86" s="651" t="s">
        <v>5002</v>
      </c>
      <c r="CL86" s="651" t="s">
        <v>5003</v>
      </c>
      <c r="CM86" s="647">
        <v>2</v>
      </c>
      <c r="CN86" s="647" t="s">
        <v>1214</v>
      </c>
      <c r="CO86" s="798" t="s">
        <v>5004</v>
      </c>
      <c r="CP86" s="647">
        <v>2002</v>
      </c>
      <c r="CQ86" s="647">
        <v>3</v>
      </c>
      <c r="CR86" s="650">
        <v>2</v>
      </c>
      <c r="CS86" s="846" t="s">
        <v>5005</v>
      </c>
      <c r="CT86" s="647">
        <v>2012</v>
      </c>
      <c r="CU86" s="648">
        <v>3</v>
      </c>
      <c r="CV86" s="846" t="s">
        <v>5006</v>
      </c>
      <c r="CW86" s="647">
        <v>2004</v>
      </c>
      <c r="CX86" s="657">
        <v>2</v>
      </c>
      <c r="CY86" s="863" t="s">
        <v>5007</v>
      </c>
      <c r="CZ86" s="647">
        <v>2007</v>
      </c>
      <c r="DA86" s="657">
        <v>1</v>
      </c>
      <c r="DB86" s="723">
        <v>120000</v>
      </c>
      <c r="DC86" s="753">
        <v>2</v>
      </c>
      <c r="DD86" s="659" t="s">
        <v>5008</v>
      </c>
      <c r="DE86" s="648">
        <v>2017</v>
      </c>
      <c r="DF86" s="854" t="s">
        <v>5009</v>
      </c>
      <c r="DG86" s="855" t="s">
        <v>5010</v>
      </c>
      <c r="DH86" s="852">
        <v>2</v>
      </c>
      <c r="DI86" s="856" t="s">
        <v>1214</v>
      </c>
      <c r="DJ86" s="730" t="s">
        <v>5008</v>
      </c>
      <c r="DK86" s="850">
        <v>2018</v>
      </c>
      <c r="DL86" s="850">
        <v>3</v>
      </c>
      <c r="DM86" s="851">
        <v>2</v>
      </c>
      <c r="DN86" s="854" t="s">
        <v>5009</v>
      </c>
      <c r="DO86" s="855" t="s">
        <v>5010</v>
      </c>
      <c r="DP86" s="852">
        <v>2</v>
      </c>
      <c r="DQ86" s="856" t="s">
        <v>1214</v>
      </c>
      <c r="DR86" s="730" t="s">
        <v>5008</v>
      </c>
      <c r="DS86" s="850">
        <v>2018</v>
      </c>
      <c r="DT86" s="850">
        <v>3</v>
      </c>
      <c r="DU86" s="851">
        <v>2</v>
      </c>
      <c r="DV86" s="651" t="s">
        <v>5011</v>
      </c>
      <c r="DW86" s="847" t="s">
        <v>5012</v>
      </c>
      <c r="DX86" s="647">
        <v>2013</v>
      </c>
      <c r="DY86" s="647">
        <v>2</v>
      </c>
      <c r="DZ86" s="650">
        <v>1</v>
      </c>
      <c r="EA86" s="807" t="s">
        <v>1188</v>
      </c>
      <c r="EB86" s="842" t="s">
        <v>1190</v>
      </c>
      <c r="EC86" s="647">
        <v>2</v>
      </c>
      <c r="ED86" s="668" t="s">
        <v>1453</v>
      </c>
      <c r="EE86" s="647">
        <v>1986</v>
      </c>
      <c r="EF86" s="647">
        <v>3</v>
      </c>
      <c r="EG86" s="650" t="s">
        <v>1505</v>
      </c>
      <c r="EH86" s="648">
        <v>4</v>
      </c>
      <c r="EI86" s="551" t="s">
        <v>5013</v>
      </c>
      <c r="EJ86" s="651" t="s">
        <v>5014</v>
      </c>
      <c r="EK86" s="647">
        <v>2014</v>
      </c>
      <c r="EL86" s="932" t="s">
        <v>5015</v>
      </c>
      <c r="EM86" s="669" t="s">
        <v>1188</v>
      </c>
      <c r="EN86" s="647" t="s">
        <v>998</v>
      </c>
      <c r="EO86" s="651" t="s">
        <v>5016</v>
      </c>
      <c r="EP86" s="556">
        <v>1</v>
      </c>
      <c r="EQ86" s="556" t="s">
        <v>1262</v>
      </c>
      <c r="ER86" s="557" t="s">
        <v>5017</v>
      </c>
      <c r="ES86" s="556">
        <v>2021</v>
      </c>
      <c r="ET86" s="556">
        <v>1</v>
      </c>
      <c r="EU86" s="671">
        <v>3</v>
      </c>
      <c r="EV86" s="672"/>
      <c r="EW86" s="673"/>
      <c r="EX86" s="674"/>
      <c r="EY86" s="631" t="s">
        <v>1455</v>
      </c>
      <c r="EZ86" s="631" t="s">
        <v>1188</v>
      </c>
      <c r="FA86" s="675"/>
      <c r="FB86" s="648">
        <v>0</v>
      </c>
      <c r="FC86" s="676"/>
      <c r="FD86" s="647"/>
      <c r="FE86" s="648"/>
      <c r="FF86" s="652" t="s">
        <v>1281</v>
      </c>
      <c r="FG86" s="563" t="s">
        <v>1282</v>
      </c>
      <c r="FH86" s="631" t="str">
        <f t="shared" si="119"/>
        <v>C</v>
      </c>
      <c r="FI86" s="677">
        <f t="shared" si="120"/>
        <v>1.3111111111111111</v>
      </c>
      <c r="FJ86" s="678">
        <f t="shared" si="121"/>
        <v>1.6</v>
      </c>
      <c r="FK86" s="679">
        <f t="shared" si="122"/>
        <v>1</v>
      </c>
      <c r="FL86" s="680">
        <f t="shared" si="123"/>
        <v>1.3333333333333333</v>
      </c>
      <c r="FM86" s="681">
        <v>0</v>
      </c>
      <c r="FN86" s="574" t="s">
        <v>1188</v>
      </c>
      <c r="FO86" s="470" t="s">
        <v>1188</v>
      </c>
      <c r="FP86" s="470" t="s">
        <v>1188</v>
      </c>
      <c r="FQ86" s="430">
        <v>0</v>
      </c>
      <c r="FR86" s="682" t="s">
        <v>1188</v>
      </c>
      <c r="FS86" s="369">
        <v>0</v>
      </c>
      <c r="FT86" s="574" t="s">
        <v>1188</v>
      </c>
      <c r="FU86" s="575" t="s">
        <v>1188</v>
      </c>
      <c r="FV86" s="369">
        <v>0</v>
      </c>
      <c r="FW86" s="574" t="s">
        <v>1188</v>
      </c>
      <c r="FX86" s="575" t="s">
        <v>1188</v>
      </c>
      <c r="FY86" s="369">
        <v>1</v>
      </c>
      <c r="FZ86" s="430">
        <v>2019</v>
      </c>
      <c r="GA86" s="686" t="s">
        <v>1815</v>
      </c>
      <c r="GB86" s="573" t="s">
        <v>5018</v>
      </c>
      <c r="GC86" s="369">
        <v>0</v>
      </c>
      <c r="GD86" s="574" t="s">
        <v>1188</v>
      </c>
      <c r="GE86" s="470" t="s">
        <v>1188</v>
      </c>
      <c r="GF86" s="685" t="s">
        <v>1188</v>
      </c>
      <c r="GG86" s="734">
        <v>0</v>
      </c>
      <c r="GH86" s="574" t="s">
        <v>1188</v>
      </c>
      <c r="GI86" s="684" t="s">
        <v>1188</v>
      </c>
      <c r="GJ86" s="575" t="s">
        <v>1188</v>
      </c>
      <c r="GK86" s="369">
        <v>2</v>
      </c>
      <c r="GL86" s="430">
        <v>2015</v>
      </c>
      <c r="GM86" s="686" t="s">
        <v>5019</v>
      </c>
      <c r="GN86" s="572" t="s">
        <v>5020</v>
      </c>
      <c r="GO86" s="676">
        <v>1</v>
      </c>
      <c r="GP86" s="730" t="s">
        <v>5021</v>
      </c>
      <c r="GQ86" s="647">
        <v>0</v>
      </c>
      <c r="GR86" s="647">
        <v>0</v>
      </c>
      <c r="GS86" s="647">
        <v>0</v>
      </c>
      <c r="GT86" s="648">
        <v>0</v>
      </c>
      <c r="GU86" s="770">
        <v>1</v>
      </c>
      <c r="GV86" s="730" t="s">
        <v>5021</v>
      </c>
      <c r="GW86" s="647">
        <v>0</v>
      </c>
      <c r="GX86" s="648">
        <v>0</v>
      </c>
      <c r="GY86" s="650">
        <v>0</v>
      </c>
      <c r="GZ86" s="582" t="s">
        <v>1188</v>
      </c>
      <c r="HA86" s="583" t="s">
        <v>1459</v>
      </c>
      <c r="HB86" s="584">
        <v>2</v>
      </c>
      <c r="HC86" s="585">
        <v>2</v>
      </c>
      <c r="HD86" s="586" t="s">
        <v>5022</v>
      </c>
      <c r="HE86" s="471" t="s">
        <v>5023</v>
      </c>
      <c r="HF86" s="587">
        <v>2012</v>
      </c>
      <c r="HG86" s="587">
        <v>2020</v>
      </c>
      <c r="HH86" s="588">
        <v>0</v>
      </c>
      <c r="HI86" s="586" t="s">
        <v>1188</v>
      </c>
      <c r="HJ86" s="690" t="s">
        <v>1188</v>
      </c>
      <c r="HK86" s="691" t="s">
        <v>1188</v>
      </c>
      <c r="HL86" s="692">
        <v>2</v>
      </c>
      <c r="HM86" s="591" t="s">
        <v>5024</v>
      </c>
      <c r="HN86" s="592">
        <v>2002</v>
      </c>
      <c r="HO86" s="681" t="s">
        <v>1188</v>
      </c>
      <c r="HP86" s="574" t="s">
        <v>1188</v>
      </c>
      <c r="HQ86" s="472" t="str">
        <f t="shared" si="124"/>
        <v>-</v>
      </c>
      <c r="HR86" s="593" t="s">
        <v>1188</v>
      </c>
      <c r="HS86" s="574" t="s">
        <v>1188</v>
      </c>
      <c r="HT86" s="574" t="s">
        <v>1188</v>
      </c>
      <c r="HU86" s="574" t="s">
        <v>1188</v>
      </c>
      <c r="HV86" s="574" t="s">
        <v>1188</v>
      </c>
      <c r="HW86" s="574" t="s">
        <v>1188</v>
      </c>
      <c r="HX86" s="574" t="s">
        <v>1188</v>
      </c>
      <c r="HY86" s="574" t="s">
        <v>1188</v>
      </c>
      <c r="HZ86" s="574" t="s">
        <v>1188</v>
      </c>
      <c r="IA86" s="574" t="s">
        <v>1188</v>
      </c>
      <c r="IB86" s="574" t="s">
        <v>1188</v>
      </c>
      <c r="IC86" s="574" t="s">
        <v>1188</v>
      </c>
      <c r="ID86" s="681" t="s">
        <v>1188</v>
      </c>
      <c r="IE86" s="369" t="s">
        <v>1188</v>
      </c>
      <c r="IF86" s="574" t="s">
        <v>1188</v>
      </c>
      <c r="IG86" s="472" t="str">
        <f t="shared" si="125"/>
        <v>-</v>
      </c>
      <c r="IH86" s="609">
        <v>0.56904094397472016</v>
      </c>
      <c r="II86" s="694">
        <v>0.56285619098208772</v>
      </c>
      <c r="IJ86" s="695">
        <v>0.36965439064508809</v>
      </c>
      <c r="IK86" s="696">
        <v>0.59779311211913821</v>
      </c>
      <c r="IL86" s="696">
        <v>0.66192700544086913</v>
      </c>
      <c r="IM86" s="697">
        <v>0.62205025572325545</v>
      </c>
      <c r="IN86" s="599">
        <v>3</v>
      </c>
      <c r="IO86" s="600">
        <v>2</v>
      </c>
      <c r="IP86" s="601">
        <v>2</v>
      </c>
      <c r="IQ86" s="600">
        <v>34</v>
      </c>
      <c r="IR86" s="587">
        <v>44</v>
      </c>
      <c r="IS86" s="601">
        <v>78</v>
      </c>
      <c r="IT86" s="599" t="s">
        <v>1188</v>
      </c>
      <c r="IU86" s="600" t="s">
        <v>1188</v>
      </c>
      <c r="IV86" s="587" t="s">
        <v>1188</v>
      </c>
      <c r="IW86" s="601" t="s">
        <v>1188</v>
      </c>
      <c r="IX86" s="602" t="s">
        <v>1188</v>
      </c>
      <c r="IY86" s="681">
        <v>1</v>
      </c>
      <c r="IZ86" s="699" t="s">
        <v>5025</v>
      </c>
      <c r="JA86" s="681">
        <v>2</v>
      </c>
      <c r="JB86" s="699" t="s">
        <v>5026</v>
      </c>
      <c r="JC86" s="763">
        <v>0</v>
      </c>
      <c r="JD86" s="683" t="s">
        <v>1188</v>
      </c>
      <c r="JE86" s="684" t="s">
        <v>1188</v>
      </c>
      <c r="JF86" s="470" t="s">
        <v>1188</v>
      </c>
      <c r="JG86" s="933" t="s">
        <v>1188</v>
      </c>
      <c r="JH86" s="763">
        <v>2</v>
      </c>
      <c r="JI86" s="683">
        <v>3</v>
      </c>
      <c r="JJ86" s="684" t="s">
        <v>5027</v>
      </c>
      <c r="JK86" s="471" t="s">
        <v>5028</v>
      </c>
      <c r="JL86" s="764">
        <v>2018</v>
      </c>
      <c r="JM86" s="468">
        <v>1</v>
      </c>
      <c r="JN86" s="469">
        <v>2</v>
      </c>
      <c r="JO86" s="469">
        <v>1</v>
      </c>
      <c r="JP86" s="470" t="s">
        <v>5029</v>
      </c>
      <c r="JQ86" s="471" t="s">
        <v>5030</v>
      </c>
      <c r="JR86" s="472">
        <v>2017</v>
      </c>
      <c r="JS86" s="369">
        <v>2</v>
      </c>
      <c r="JT86" s="430">
        <v>3</v>
      </c>
      <c r="JU86" s="470" t="s">
        <v>5029</v>
      </c>
      <c r="JV86" s="471" t="s">
        <v>5030</v>
      </c>
      <c r="JW86" s="472">
        <v>2017</v>
      </c>
      <c r="JX86" s="606">
        <v>0</v>
      </c>
      <c r="JY86" s="607" t="s">
        <v>1188</v>
      </c>
      <c r="JZ86" s="606" t="s">
        <v>1188</v>
      </c>
      <c r="KA86" s="606">
        <f t="shared" si="126"/>
        <v>0</v>
      </c>
      <c r="KB86" s="606"/>
      <c r="KC86" s="606"/>
      <c r="KD86" s="606"/>
      <c r="KE86" s="606"/>
      <c r="KF86" s="606">
        <f t="shared" si="127"/>
        <v>0</v>
      </c>
      <c r="KG86" s="606"/>
      <c r="KH86" s="606"/>
      <c r="KI86" s="606"/>
      <c r="KJ86" s="606"/>
      <c r="KK86" s="606">
        <v>1</v>
      </c>
      <c r="KL86" s="606">
        <v>1</v>
      </c>
      <c r="KM86" s="608">
        <f t="shared" si="128"/>
        <v>0.59916415214538576</v>
      </c>
      <c r="KN86" s="609">
        <v>0.49582076072692871</v>
      </c>
      <c r="KO86" s="609">
        <v>70.673080444335938</v>
      </c>
      <c r="KP86" s="610">
        <v>7</v>
      </c>
      <c r="KQ86" s="608">
        <f t="shared" si="129"/>
        <v>0.48868888393044474</v>
      </c>
      <c r="KR86" s="609">
        <v>-5.6555580347776413E-2</v>
      </c>
      <c r="KS86" s="609">
        <v>54.326923370361328</v>
      </c>
      <c r="KT86" s="610">
        <v>11</v>
      </c>
      <c r="KU86" s="610">
        <v>43</v>
      </c>
      <c r="KV86" s="563" t="s">
        <v>1237</v>
      </c>
      <c r="KW86" s="606" t="s">
        <v>4982</v>
      </c>
      <c r="KX86" s="700" t="str">
        <f t="shared" ca="1" si="130"/>
        <v>B</v>
      </c>
      <c r="KY86" s="701">
        <f t="shared" ca="1" si="131"/>
        <v>0.58590699786471978</v>
      </c>
      <c r="KZ86" s="702">
        <f t="shared" ca="1" si="193"/>
        <v>0.38930117647058826</v>
      </c>
      <c r="LA86" s="703">
        <f t="shared" ca="1" si="194"/>
        <v>0.63472380952380958</v>
      </c>
      <c r="LB86" s="703">
        <f t="shared" ca="1" si="195"/>
        <v>0.67558333333333331</v>
      </c>
      <c r="LC86" s="704">
        <f t="shared" ca="1" si="196"/>
        <v>0.64401967213114764</v>
      </c>
      <c r="LD86" s="696" cm="1">
        <f t="array" aca="1" ref="LD86" ca="1">INDIRECT(LD$203&amp;ROW())*LD$205</f>
        <v>4</v>
      </c>
      <c r="LE86" s="696" cm="1">
        <f t="array" aca="1" ref="LE86" ca="1">INDIRECT(LE$203&amp;ROW())*LE$205</f>
        <v>0</v>
      </c>
      <c r="LF86" s="696" cm="1">
        <f t="array" aca="1" ref="LF86" ca="1">INDIRECT(LF$203&amp;ROW())*LF$205</f>
        <v>0</v>
      </c>
      <c r="LG86" s="696" cm="1">
        <f t="array" aca="1" ref="LG86" ca="1">INDIRECT(LG$203&amp;ROW())*LG$205</f>
        <v>3</v>
      </c>
      <c r="LH86" s="696" cm="1">
        <f t="array" aca="1" ref="LH86" ca="1">INDIRECT(LH$203&amp;ROW())*LH$205</f>
        <v>2</v>
      </c>
      <c r="LI86" s="696" cm="1">
        <f t="array" aca="1" ref="LI86" ca="1">INDIRECT(LI$203&amp;ROW())*LI$205</f>
        <v>3</v>
      </c>
      <c r="LJ86" s="696" cm="1">
        <f t="array" aca="1" ref="LJ86" ca="1">INDIRECT(LJ$203&amp;ROW())*LJ$205</f>
        <v>3</v>
      </c>
      <c r="LK86" s="696" cm="1">
        <f t="array" aca="1" ref="LK86" ca="1">INDIRECT(LK$203&amp;ROW())*LK$205</f>
        <v>3</v>
      </c>
      <c r="LL86" s="696" cm="1">
        <f t="array" aca="1" ref="LL86" ca="1">INDIRECT(LL$203&amp;ROW())*LL$205</f>
        <v>3</v>
      </c>
      <c r="LM86" s="696" cm="1">
        <f t="array" aca="1" ref="LM86" ca="1">INDIRECT(LM$203&amp;ROW())*LM$205</f>
        <v>4</v>
      </c>
      <c r="LN86" s="696" cm="1">
        <f t="array" aca="1" ref="LN86" ca="1">INDIRECT(LN$203&amp;ROW())*LN$205</f>
        <v>3</v>
      </c>
      <c r="LO86" s="696" cm="1">
        <f t="array" aca="1" ref="LO86" ca="1">INDIRECT(LO$203&amp;ROW())*LO$205</f>
        <v>2</v>
      </c>
      <c r="LP86" s="696" cm="1">
        <f t="array" aca="1" ref="LP86" ca="1">INDIRECT(LP$203&amp;ROW())*LP$205</f>
        <v>0</v>
      </c>
      <c r="LQ86" s="696" cm="1">
        <f t="array" aca="1" ref="LQ86" ca="1">IF(INDIRECT(LQ$203&amp;ROW())="-",0,INDIRECT(LQ$203&amp;ROW())*LQ$205)</f>
        <v>3.0906000000000002</v>
      </c>
      <c r="LR86" s="696" cm="1">
        <f t="array" aca="1" ref="LR86" ca="1">INDIRECT(LR$203&amp;ROW())*LR$205</f>
        <v>0</v>
      </c>
      <c r="LS86" s="696" cm="1">
        <f t="array" aca="1" ref="LS86" ca="1">IF(INDIRECT(LS$203&amp;ROW())="-",0,INDIRECT(LS$203&amp;ROW())*LS$205)</f>
        <v>2.3292000000000002</v>
      </c>
      <c r="LT86" s="696" cm="1">
        <f t="array" aca="1" ref="LT86" ca="1">INDIRECT(LT$203&amp;ROW())*LT$205</f>
        <v>2</v>
      </c>
      <c r="LU86" s="696" cm="1">
        <f t="array" aca="1" ref="LU86" ca="1">INDIRECT(LU$203&amp;ROW())*LU$205</f>
        <v>2</v>
      </c>
      <c r="LV86" s="696" cm="1">
        <f t="array" aca="1" ref="LV86" ca="1">INDIRECT(LV$203&amp;ROW())*LV$205</f>
        <v>3</v>
      </c>
      <c r="LW86" s="696" cm="1">
        <f t="array" aca="1" ref="LW86" ca="1">INDIRECT(LW$203&amp;ROW())*LW$205</f>
        <v>2</v>
      </c>
      <c r="LX86" s="696" cm="1">
        <f t="array" aca="1" ref="LX86" ca="1">INDIRECT(LX$203&amp;ROW())*LX$205</f>
        <v>2</v>
      </c>
      <c r="LY86" s="696" cm="1">
        <f t="array" aca="1" ref="LY86" ca="1">IF(INDIRECT(LY$203&amp;ROW())="-",0,INDIRECT(LY$203&amp;ROW())*LY$205)</f>
        <v>2.214</v>
      </c>
      <c r="LZ86" s="696" cm="1">
        <f t="array" aca="1" ref="LZ86" ca="1">INDIRECT(LZ$203&amp;ROW())*LZ$205</f>
        <v>2</v>
      </c>
      <c r="MA86" s="696" cm="1">
        <f t="array" aca="1" ref="MA86" ca="1">INDIRECT(MA$203&amp;ROW())*MA$205</f>
        <v>4</v>
      </c>
      <c r="MB86" s="696" cm="1">
        <f t="array" aca="1" ref="MB86" ca="1">INDIRECT(MB$203&amp;ROW())*MB$205</f>
        <v>4</v>
      </c>
      <c r="MC86" s="696" cm="1">
        <f t="array" aca="1" ref="MC86" ca="1">IF($MB86=0,0,INDIRECT(MC$203&amp;ROW())*MC$205)</f>
        <v>0</v>
      </c>
      <c r="MD86" s="696" cm="1">
        <f t="array" aca="1" ref="MD86" ca="1">IF($MB86=0,0,INDIRECT(MD$203&amp;ROW())*MD$205)</f>
        <v>0</v>
      </c>
      <c r="ME86" s="696" cm="1">
        <f t="array" aca="1" ref="ME86" ca="1">IF($MB86=0,0,INDIRECT(ME$203&amp;ROW())*ME$205)</f>
        <v>0</v>
      </c>
      <c r="MF86" s="696" cm="1">
        <f t="array" aca="1" ref="MF86" ca="1">IF($MB86=0,0,INDIRECT(MF$203&amp;ROW())*MF$205)</f>
        <v>0</v>
      </c>
      <c r="MG86" s="696" cm="1">
        <f t="array" aca="1" ref="MG86" ca="1">INDIRECT(MG$203&amp;ROW())*MG$205</f>
        <v>4</v>
      </c>
      <c r="MH86" s="696" cm="1">
        <f t="array" aca="1" ref="MH86" ca="1">IF($MG86=0,0,INDIRECT(MH$203&amp;ROW())*MH$205)</f>
        <v>0</v>
      </c>
      <c r="MI86" s="696" cm="1">
        <f t="array" aca="1" ref="MI86" ca="1">IF($MG86=0,0,INDIRECT(MI$203&amp;ROW())*MI$205)</f>
        <v>0</v>
      </c>
      <c r="MJ86" s="696" cm="1">
        <f t="array" aca="1" ref="MJ86" ca="1">INDIRECT(MJ$203&amp;ROW())*MJ$205</f>
        <v>0</v>
      </c>
      <c r="MK86" s="696" cm="1">
        <f t="array" aca="1" ref="MK86" ca="1">INDIRECT(MK$203&amp;ROW())*MK$205</f>
        <v>4</v>
      </c>
      <c r="ML86" s="696" cm="1">
        <f t="array" aca="1" ref="ML86" ca="1">INDIRECT(ML$203&amp;ROW())*ML$205</f>
        <v>0</v>
      </c>
      <c r="MM86" s="696" cm="1">
        <f t="array" aca="1" ref="MM86" ca="1">INDIRECT(MM$203&amp;ROW())*MM$205</f>
        <v>4</v>
      </c>
      <c r="MN86" s="696" cm="1">
        <f t="array" aca="1" ref="MN86" ca="1">INDIRECT(MN$203&amp;ROW())*MN$205</f>
        <v>0</v>
      </c>
      <c r="MO86" s="696" cm="1">
        <f t="array" aca="1" ref="MO86" ca="1">INDIRECT(MO$203&amp;ROW())*MO$205</f>
        <v>2</v>
      </c>
      <c r="MP86" s="696" cm="1">
        <f t="array" aca="1" ref="MP86" ca="1">INDIRECT(MP$203&amp;ROW())*MP$205</f>
        <v>2</v>
      </c>
      <c r="MQ86" s="696" cm="1">
        <f t="array" aca="1" ref="MQ86" ca="1">INDIRECT(MQ$203&amp;ROW())*MQ$205</f>
        <v>0</v>
      </c>
      <c r="MR86" s="696" cm="1">
        <f t="array" aca="1" ref="MR86" ca="1">INDIRECT(MR$203&amp;ROW())*MR$205</f>
        <v>2</v>
      </c>
      <c r="MS86" s="696" cm="1">
        <f t="array" aca="1" ref="MS86" ca="1">INDIRECT(MS$203&amp;ROW())*MS$205</f>
        <v>2</v>
      </c>
      <c r="MT86" s="696" cm="1">
        <f t="array" aca="1" ref="MT86" ca="1">INDIRECT(MT$203&amp;ROW())*MT$205</f>
        <v>1</v>
      </c>
      <c r="MU86" s="696" cm="1">
        <f t="array" aca="1" ref="MU86" ca="1">INDIRECT(MU$203&amp;ROW())*MU$205</f>
        <v>2</v>
      </c>
      <c r="MV86" s="696" cm="1">
        <f t="array" aca="1" ref="MV86" ca="1">IF(INDIRECT(MV$203&amp;ROW())="-",0,INDIRECT(MV$203&amp;ROW())*MV$205)</f>
        <v>4.2851999999999997</v>
      </c>
      <c r="MW86" s="696" cm="1">
        <f t="array" aca="1" ref="MW86" ca="1">INDIRECT(MW$203&amp;ROW())*MW$205</f>
        <v>4</v>
      </c>
      <c r="MX86" s="696" cm="1">
        <f t="array" aca="1" ref="MX86" ca="1">INDIRECT(MX$203&amp;ROW())*MX$205</f>
        <v>4</v>
      </c>
      <c r="MY86" s="696" cm="1">
        <f t="array" aca="1" ref="MY86" ca="1">INDIRECT(MY$203&amp;ROW())*MY$205</f>
        <v>8</v>
      </c>
      <c r="NA86" s="701">
        <f t="shared" si="133"/>
        <v>0.59792926829268289</v>
      </c>
      <c r="NB86" s="617">
        <f t="shared" si="134"/>
        <v>0.74201428571428563</v>
      </c>
      <c r="NC86" s="695">
        <f t="shared" si="135"/>
        <v>0.41299999999999998</v>
      </c>
      <c r="ND86" s="697">
        <f t="shared" si="136"/>
        <v>0.65608148148148138</v>
      </c>
      <c r="NE86" s="694">
        <f t="shared" si="137"/>
        <v>0.60225625887211254</v>
      </c>
      <c r="NF86" s="682" t="str">
        <f t="shared" si="138"/>
        <v>B</v>
      </c>
      <c r="NH86" s="606" t="s">
        <v>4982</v>
      </c>
      <c r="NI86" s="563" t="str">
        <f t="shared" si="197"/>
        <v>B</v>
      </c>
      <c r="NJ86" s="563" t="str">
        <f t="shared" si="140"/>
        <v>B</v>
      </c>
      <c r="NK86" s="563" t="str">
        <f t="shared" ca="1" si="141"/>
        <v>B</v>
      </c>
      <c r="NL86" s="563" t="str">
        <f t="shared" ca="1" si="142"/>
        <v>B</v>
      </c>
      <c r="NM86" s="563" t="str">
        <f t="shared" ca="1" si="143"/>
        <v>B</v>
      </c>
      <c r="NN86" s="563" t="str">
        <f t="shared" ca="1" si="163"/>
        <v>B</v>
      </c>
      <c r="NO86" s="563" t="str">
        <f t="shared" ca="1" si="164"/>
        <v>B</v>
      </c>
      <c r="NP86" s="606" t="str">
        <f t="shared" si="144"/>
        <v>Yes</v>
      </c>
      <c r="NQ86" s="682" t="str">
        <f t="shared" si="145"/>
        <v>-</v>
      </c>
      <c r="NR86" s="682" t="e">
        <f>IF(OR(AND(NI86="A",OR(NJ86="C",NJ86="D")),AND(NI86="A",OR(#REF!="C",#REF!="D")),AND(NI86="B",OR(NJ86="D",#REF!="D")),AND(OR(NI86="C",NI86="D"),OR(NJ86="A",NJ86="B")),AND(OR(NI86="C",NI86="D"),OR(#REF!="A",#REF!="B")),AND(OR(NJ86="A",#REF!="A",NJ86="B",#REF!="B"),OR(NP86="-",NQ86="-")),AND(OR(NJ86="C",#REF!="C",NJ86="D",#REF!="D"),NP86="Yes")),"Yes","-")</f>
        <v>#REF!</v>
      </c>
      <c r="NS86" s="607" t="s">
        <v>5031</v>
      </c>
      <c r="NT86" s="619">
        <f t="shared" si="146"/>
        <v>0.53920000000000001</v>
      </c>
      <c r="NU86" s="619">
        <f t="shared" si="147"/>
        <v>0.60225625887211254</v>
      </c>
      <c r="NV86" s="619">
        <f t="shared" ca="1" si="148"/>
        <v>0.58590699786471978</v>
      </c>
      <c r="NW86" s="619">
        <f t="shared" ca="1" si="165"/>
        <v>0.5858460077940072</v>
      </c>
      <c r="NX86" s="619">
        <f t="shared" ca="1" si="166"/>
        <v>0.64332944618311305</v>
      </c>
      <c r="NY86" s="620">
        <f t="shared" ca="1" si="167"/>
        <v>0.56242527034270651</v>
      </c>
      <c r="NZ86" s="620">
        <f t="shared" ca="1" si="168"/>
        <v>0.63659390382002301</v>
      </c>
      <c r="OA86" s="705" t="s">
        <v>1188</v>
      </c>
      <c r="OB86" s="706" t="s">
        <v>1188</v>
      </c>
      <c r="OC86" s="494"/>
      <c r="OE86" s="606" t="s">
        <v>4982</v>
      </c>
      <c r="OF86" s="700" t="str">
        <f t="shared" ca="1" si="149"/>
        <v>B</v>
      </c>
      <c r="OG86" s="701">
        <f t="shared" ca="1" si="169"/>
        <v>0.5858460077940072</v>
      </c>
      <c r="OH86" s="705">
        <f t="shared" ca="1" si="150"/>
        <v>0.53216340433839471</v>
      </c>
      <c r="OI86" s="696">
        <f t="shared" ca="1" si="151"/>
        <v>0.73326332547051465</v>
      </c>
      <c r="OJ86" s="696">
        <f t="shared" ca="1" si="152"/>
        <v>0.45379775196982708</v>
      </c>
      <c r="OK86" s="697">
        <f t="shared" ca="1" si="153"/>
        <v>0.62415954939729235</v>
      </c>
      <c r="OL86" s="696" cm="1">
        <f t="array" aca="1" ref="OL86" ca="1">INDIRECT(OL$203&amp;ROW())*OL$205</f>
        <v>0.74780000000000002</v>
      </c>
      <c r="OM86" s="696" cm="1">
        <f t="array" aca="1" ref="OM86" ca="1">INDIRECT(OM$203&amp;ROW())*OM$205</f>
        <v>0</v>
      </c>
      <c r="ON86" s="696" cm="1">
        <f t="array" aca="1" ref="ON86" ca="1">INDIRECT(ON$203&amp;ROW())*ON$205</f>
        <v>0</v>
      </c>
      <c r="OO86" s="696" cm="1">
        <f t="array" aca="1" ref="OO86" ca="1">INDIRECT(OO$203&amp;ROW())*OO$205</f>
        <v>1.0790999999999999</v>
      </c>
      <c r="OP86" s="696" cm="1">
        <f t="array" aca="1" ref="OP86" ca="1">INDIRECT(OP$203&amp;ROW())*OP$205</f>
        <v>1.0553999999999999</v>
      </c>
      <c r="OQ86" s="696" cm="1">
        <f t="array" aca="1" ref="OQ86" ca="1">INDIRECT(OQ$203&amp;ROW())*OQ$205</f>
        <v>1.5849</v>
      </c>
      <c r="OR86" s="696" cm="1">
        <f t="array" aca="1" ref="OR86" ca="1">INDIRECT(OR$203&amp;ROW())*OR$205</f>
        <v>1.4141999999999999</v>
      </c>
      <c r="OS86" s="696" cm="1">
        <f t="array" aca="1" ref="OS86" ca="1">INDIRECT(OS$203&amp;ROW())*OS$205</f>
        <v>1.5387</v>
      </c>
      <c r="OT86" s="696" cm="1">
        <f t="array" aca="1" ref="OT86" ca="1">INDIRECT(OT$203&amp;ROW())*OT$205</f>
        <v>1.4727000000000001</v>
      </c>
      <c r="OU86" s="696" cm="1">
        <f t="array" aca="1" ref="OU86" ca="1">INDIRECT(OU$203&amp;ROW())*OU$205</f>
        <v>1.2869999999999999</v>
      </c>
      <c r="OV86" s="696" cm="1">
        <f t="array" aca="1" ref="OV86" ca="1">INDIRECT(OV$203&amp;ROW())*OV$205</f>
        <v>1.2161999999999999</v>
      </c>
      <c r="OW86" s="696" cm="1">
        <f t="array" aca="1" ref="OW86" ca="1">INDIRECT(OW$203&amp;ROW())*OW$205</f>
        <v>0.50480000000000003</v>
      </c>
      <c r="OX86" s="696" cm="1">
        <f t="array" aca="1" ref="OX86" ca="1">INDIRECT(OX$203&amp;ROW())*OX$205</f>
        <v>0</v>
      </c>
      <c r="OY86" s="696" cm="1">
        <f t="array" aca="1" ref="OY86" ca="1">IF(INDIRECT(OY$203&amp;ROW())="-",0,INDIRECT(OY$203&amp;ROW())*OY$205)</f>
        <v>0.36556646999999998</v>
      </c>
      <c r="OZ86" s="696" cm="1">
        <f t="array" aca="1" ref="OZ86" ca="1">INDIRECT(OZ$203&amp;ROW())*OZ$205</f>
        <v>0</v>
      </c>
      <c r="PA86" s="696" cm="1">
        <f t="array" aca="1" ref="PA86" ca="1">IF(INDIRECT(PA$203&amp;ROW())="-",0,INDIRECT(PA$203&amp;ROW())*PA$205)</f>
        <v>0.34293587999999997</v>
      </c>
      <c r="PB86" s="705" cm="1">
        <f t="array" aca="1" ref="PB86" ca="1">INDIRECT(PB$203&amp;ROW())*PB$205</f>
        <v>0.75419999999999998</v>
      </c>
      <c r="PC86" s="696" cm="1">
        <f t="array" aca="1" ref="PC86" ca="1">INDIRECT(PC$203&amp;ROW())*PC$205</f>
        <v>1.3946000000000001</v>
      </c>
      <c r="PD86" s="696" cm="1">
        <f t="array" aca="1" ref="PD86" ca="1">INDIRECT(PD$203&amp;ROW())*PD$205</f>
        <v>2.2025999999999999</v>
      </c>
      <c r="PE86" s="696" cm="1">
        <f t="array" aca="1" ref="PE86" ca="1">INDIRECT(PE$203&amp;ROW())*PE$205</f>
        <v>1.28</v>
      </c>
      <c r="PF86" s="696" cm="1">
        <f t="array" aca="1" ref="PF86" ca="1">INDIRECT(PF$203&amp;ROW())*PF$205</f>
        <v>1.3308</v>
      </c>
      <c r="PG86" s="696" cm="1">
        <f t="array" aca="1" ref="PG86" ca="1">IF(INDIRECT(PG$203&amp;ROW())="-",0,INDIRECT(PG$203&amp;ROW())*PG$205)</f>
        <v>0.32287500000000002</v>
      </c>
      <c r="PH86" s="696" cm="1">
        <f t="array" aca="1" ref="PH86" ca="1">INDIRECT(PH$203&amp;ROW())*PH$205</f>
        <v>0.61699999999999999</v>
      </c>
      <c r="PI86" s="696" cm="1">
        <f t="array" aca="1" ref="PI86" ca="1">INDIRECT(PI$203&amp;ROW())*PI$205</f>
        <v>1.2145999999999999</v>
      </c>
      <c r="PJ86" s="696" cm="1">
        <f t="array" aca="1" ref="PJ86" ca="1">INDIRECT(PJ$203&amp;ROW())*PJ$205</f>
        <v>0.75980000000000003</v>
      </c>
      <c r="PK86" s="696" cm="1">
        <f t="array" aca="1" ref="PK86" ca="1">IF($PJ86=0,0,INDIRECT(PK$203&amp;ROW())*PK$205)</f>
        <v>0</v>
      </c>
      <c r="PL86" s="696" cm="1">
        <f t="array" aca="1" ref="PL86" ca="1">IF($MPE86=0,0,INDIRECT(PL$203&amp;ROW())*PL$205)</f>
        <v>0</v>
      </c>
      <c r="PM86" s="696" cm="1">
        <f t="array" aca="1" ref="PM86" ca="1">IF($MPE86=0,0,INDIRECT(PM$203&amp;ROW())*PM$205)</f>
        <v>0</v>
      </c>
      <c r="PN86" s="696" cm="1">
        <f t="array" aca="1" ref="PN86" ca="1">IF($PJ86=0,0,INDIRECT(PN$203&amp;ROW())*PN$205)</f>
        <v>0</v>
      </c>
      <c r="PO86" s="696" cm="1">
        <f t="array" aca="1" ref="PO86" ca="1">INDIRECT(PO$203&amp;ROW())*PO$205</f>
        <v>0.73140000000000005</v>
      </c>
      <c r="PP86" s="696" cm="1">
        <f t="array" aca="1" ref="PP86" ca="1">IF($PO86=0,0,INDIRECT(PP$203&amp;ROW())*PP$205)</f>
        <v>0</v>
      </c>
      <c r="PQ86" s="696" cm="1">
        <f t="array" aca="1" ref="PQ86" ca="1">IF($PO86=0,0,INDIRECT(PQ$203&amp;ROW())*PQ$205)</f>
        <v>0</v>
      </c>
      <c r="PR86" s="696" cm="1">
        <f t="array" aca="1" ref="PR86" ca="1">INDIRECT(PR$203&amp;ROW())*PR$205</f>
        <v>0</v>
      </c>
      <c r="PS86" s="696" cm="1">
        <f t="array" aca="1" ref="PS86" ca="1">INDIRECT(PS$203&amp;ROW())*PS$205</f>
        <v>0.7389</v>
      </c>
      <c r="PT86" s="696" cm="1">
        <f t="array" aca="1" ref="PT86" ca="1">INDIRECT(PT$203&amp;ROW())*PT$205</f>
        <v>0</v>
      </c>
      <c r="PU86" s="696" cm="1">
        <f t="array" aca="1" ref="PU86" ca="1">INDIRECT(PU$203&amp;ROW())*PU$205</f>
        <v>1.1798</v>
      </c>
      <c r="PV86" s="696" cm="1">
        <f t="array" aca="1" ref="PV86" ca="1">INDIRECT(PV$203&amp;ROW())*PV$205</f>
        <v>0</v>
      </c>
      <c r="PW86" s="696" cm="1">
        <f t="array" aca="1" ref="PW86" ca="1">INDIRECT(PW$203&amp;ROW())*PW$205</f>
        <v>1.0658000000000001</v>
      </c>
      <c r="PX86" s="696" cm="1">
        <f t="array" aca="1" ref="PX86" ca="1">INDIRECT(PX$203&amp;ROW())*PX$205</f>
        <v>1.1714</v>
      </c>
      <c r="PY86" s="696" cm="1">
        <f t="array" aca="1" ref="PY86" ca="1">INDIRECT(PY$203&amp;ROW())*PY$205</f>
        <v>0</v>
      </c>
      <c r="PZ86" s="696" cm="1">
        <f t="array" aca="1" ref="PZ86" ca="1">INDIRECT(PZ$203&amp;ROW())*PZ$205</f>
        <v>0.17430000000000001</v>
      </c>
      <c r="QA86" s="696" cm="1">
        <f t="array" aca="1" ref="QA86" ca="1">INDIRECT(QA$203&amp;ROW())*QA$205</f>
        <v>0.31659999999999999</v>
      </c>
      <c r="QB86" s="696" cm="1">
        <f t="array" aca="1" ref="QB86" ca="1">INDIRECT(QB$203&amp;ROW())*QB$205</f>
        <v>0.79830000000000001</v>
      </c>
      <c r="QC86" s="696" cm="1">
        <f t="array" aca="1" ref="QC86" ca="1">INDIRECT(QC$203&amp;ROW())*QC$205</f>
        <v>1.4259999999999999</v>
      </c>
      <c r="QD86" s="696" cm="1">
        <f t="array" aca="1" ref="QD86" ca="1">IF(INDIRECT(QD$203&amp;ROW())="-",0,INDIRECT(QD$203&amp;ROW())*QD$205)</f>
        <v>0.43859021999999998</v>
      </c>
      <c r="QE86" s="696" cm="1">
        <f t="array" aca="1" ref="QE86" ca="1">INDIRECT(QE$203&amp;ROW())*QE$205</f>
        <v>1.0656000000000001</v>
      </c>
      <c r="QF86" s="696" cm="1">
        <f t="array" aca="1" ref="QF86" ca="1">INDIRECT(QF$203&amp;ROW())*QF$205</f>
        <v>0.72440000000000004</v>
      </c>
      <c r="QG86" s="696" cm="1">
        <f t="array" aca="1" ref="QG86" ca="1">INDIRECT(QG$203&amp;ROW())*QG$205</f>
        <v>1.4996</v>
      </c>
      <c r="QI86" s="606" t="s">
        <v>4982</v>
      </c>
      <c r="QJ86" s="700" t="str">
        <f t="shared" ca="1" si="154"/>
        <v>B</v>
      </c>
      <c r="QK86" s="701">
        <f t="shared" ca="1" si="170"/>
        <v>0.64332944618311305</v>
      </c>
      <c r="QL86" s="705">
        <f t="shared" ca="1" si="155"/>
        <v>0.717148976199661</v>
      </c>
      <c r="QM86" s="696">
        <f t="shared" ca="1" si="156"/>
        <v>0.72801605741074171</v>
      </c>
      <c r="QN86" s="696">
        <f t="shared" ca="1" si="157"/>
        <v>0.35973887998372184</v>
      </c>
      <c r="QO86" s="697">
        <f t="shared" ca="1" si="158"/>
        <v>0.7684138711383276</v>
      </c>
      <c r="QP86" s="696" cm="1">
        <f t="array" aca="1" ref="QP86" ca="1">INDIRECT(QP$203&amp;ROW())*QP$205</f>
        <v>3.3451646745381883E-2</v>
      </c>
      <c r="QQ86" s="696" cm="1">
        <f t="array" aca="1" ref="QQ86" ca="1">INDIRECT(QQ$203&amp;ROW())*QQ$205</f>
        <v>0</v>
      </c>
      <c r="QR86" s="696" cm="1">
        <f t="array" aca="1" ref="QR86" ca="1">INDIRECT(QR$203&amp;ROW())*QR$205</f>
        <v>0</v>
      </c>
      <c r="QS86" s="696" cm="1">
        <f t="array" aca="1" ref="QS86" ca="1">INDIRECT(QS$203&amp;ROW())*QS$205</f>
        <v>0.22471360933801068</v>
      </c>
      <c r="QT86" s="696" cm="1">
        <f t="array" aca="1" ref="QT86" ca="1">INDIRECT(QT$203&amp;ROW())*QT$205</f>
        <v>0.17488542943331029</v>
      </c>
      <c r="QU86" s="696" cm="1">
        <f t="array" aca="1" ref="QU86" ca="1">INDIRECT(QU$203&amp;ROW())*QU$205</f>
        <v>0.53329206883563263</v>
      </c>
      <c r="QV86" s="696" cm="1">
        <f t="array" aca="1" ref="QV86" ca="1">INDIRECT(QV$203&amp;ROW())*QV$205</f>
        <v>0.24117831443907087</v>
      </c>
      <c r="QW86" s="696" cm="1">
        <f t="array" aca="1" ref="QW86" ca="1">INDIRECT(QW$203&amp;ROW())*QW$205</f>
        <v>0.53099416374332975</v>
      </c>
      <c r="QX86" s="696" cm="1">
        <f t="array" aca="1" ref="QX86" ca="1">INDIRECT(QX$203&amp;ROW())*QX$205</f>
        <v>0.60640894423913805</v>
      </c>
      <c r="QY86" s="696" cm="1">
        <f t="array" aca="1" ref="QY86" ca="1">INDIRECT(QY$203&amp;ROW())*QY$205</f>
        <v>9.0268316756905984E-2</v>
      </c>
      <c r="QZ86" s="696" cm="1">
        <f t="array" aca="1" ref="QZ86" ca="1">INDIRECT(QZ$203&amp;ROW())*QZ$205</f>
        <v>0.27613248380770827</v>
      </c>
      <c r="RA86" s="696" cm="1">
        <f t="array" aca="1" ref="RA86" ca="1">INDIRECT(RA$203&amp;ROW())*RA$205</f>
        <v>1.7090705411323542E-2</v>
      </c>
      <c r="RB86" s="696" cm="1">
        <f t="array" aca="1" ref="RB86" ca="1">INDIRECT(RB$203&amp;ROW())*RB$205</f>
        <v>0</v>
      </c>
      <c r="RC86" s="696" cm="1">
        <f t="array" aca="1" ref="RC86" ca="1">IF(INDIRECT(RC$203&amp;ROW())="-",0,INDIRECT(RC$203&amp;ROW())*RC$205)</f>
        <v>4.3221327678689157E-2</v>
      </c>
      <c r="RD86" s="696" cm="1">
        <f t="array" aca="1" ref="RD86" ca="1">INDIRECT(RD$203&amp;ROW())*RD$205</f>
        <v>0</v>
      </c>
      <c r="RE86" s="696" cm="1">
        <f t="array" aca="1" ref="RE86" ca="1">IF(INDIRECT(RE$203&amp;ROW())="-",0,INDIRECT(RE$203&amp;ROW())*RE$205)</f>
        <v>2.4568805223938273E-2</v>
      </c>
      <c r="RF86" s="705" cm="1">
        <f t="array" aca="1" ref="RF86" ca="1">INDIRECT(RF$203&amp;ROW())*RF$205</f>
        <v>5.3068994403248027E-2</v>
      </c>
      <c r="RG86" s="696" cm="1">
        <f t="array" aca="1" ref="RG86" ca="1">INDIRECT(RG$203&amp;ROW())*RG$205</f>
        <v>0.27650466908360405</v>
      </c>
      <c r="RH86" s="696" cm="1">
        <f t="array" aca="1" ref="RH86" ca="1">INDIRECT(RH$203&amp;ROW())*RH$205</f>
        <v>8.7581521170816884E-2</v>
      </c>
      <c r="RI86" s="696" cm="1">
        <f t="array" aca="1" ref="RI86" ca="1">INDIRECT(RI$203&amp;ROW())*RI$205</f>
        <v>0.21539378250062202</v>
      </c>
      <c r="RJ86" s="696" cm="1">
        <f t="array" aca="1" ref="RJ86" ca="1">INDIRECT(RJ$203&amp;ROW())*RJ$205</f>
        <v>0.12226723336432462</v>
      </c>
      <c r="RK86" s="696" cm="1">
        <f t="array" aca="1" ref="RK86" ca="1">IF(INDIRECT(RK$203&amp;ROW())="-",0,INDIRECT(RK$203&amp;ROW())*RK$205)</f>
        <v>2.2295569983268846E-2</v>
      </c>
      <c r="RL86" s="696" cm="1">
        <f t="array" aca="1" ref="RL86" ca="1">INDIRECT(RL$203&amp;ROW())*RL$205</f>
        <v>0.11262003659234653</v>
      </c>
      <c r="RM86" s="696" cm="1">
        <f t="array" aca="1" ref="RM86" ca="1">INDIRECT(RM$203&amp;ROW())*RM$205</f>
        <v>2.9987460729532761E-2</v>
      </c>
      <c r="RN86" s="696" cm="1">
        <f t="array" aca="1" ref="RN86" ca="1">INDIRECT(RN$203&amp;ROW())*RN$205</f>
        <v>9.3820613050938681E-2</v>
      </c>
      <c r="RO86" s="696" cm="1">
        <f t="array" aca="1" ref="RO86" ca="1">IF($RN86=0,0,INDIRECT(RO$203&amp;ROW())*RO$205)</f>
        <v>0</v>
      </c>
      <c r="RP86" s="696" cm="1">
        <f t="array" aca="1" ref="RP86" ca="1">IF($RN86=0,0,INDIRECT(RP$203&amp;ROW())*RP$205)</f>
        <v>0</v>
      </c>
      <c r="RQ86" s="696" cm="1">
        <f t="array" aca="1" ref="RQ86" ca="1">IF($RN86=0,0,INDIRECT(RQ$203&amp;ROW())*RQ$205)</f>
        <v>0</v>
      </c>
      <c r="RR86" s="696" cm="1">
        <f t="array" aca="1" ref="RR86" ca="1">IF($RN86=0,0,INDIRECT(RR$203&amp;ROW())*RR$205)</f>
        <v>0</v>
      </c>
      <c r="RS86" s="696" cm="1">
        <f t="array" aca="1" ref="RS86" ca="1">INDIRECT(RS$203&amp;ROW())*RS$205</f>
        <v>7.7466902221184339E-2</v>
      </c>
      <c r="RT86" s="696" cm="1">
        <f t="array" aca="1" ref="RT86" ca="1">IF($RS86=0,0,INDIRECT(RT$203&amp;ROW())*RT$205)</f>
        <v>0</v>
      </c>
      <c r="RU86" s="696" cm="1">
        <f t="array" aca="1" ref="RU86" ca="1">IF($RS86=0,0,INDIRECT(RU$203&amp;ROW())*RU$205)</f>
        <v>0</v>
      </c>
      <c r="RV86" s="696" cm="1">
        <f t="array" aca="1" ref="RV86" ca="1">INDIRECT(RV$203&amp;ROW())*RV$205</f>
        <v>0</v>
      </c>
      <c r="RW86" s="696" cm="1">
        <f t="array" aca="1" ref="RW86" ca="1">INDIRECT(RW$203&amp;ROW())*RW$205</f>
        <v>2.6659190312299668E-2</v>
      </c>
      <c r="RX86" s="696" cm="1">
        <f t="array" aca="1" ref="RX86" ca="1">INDIRECT(RX$203&amp;ROW())*RX$205</f>
        <v>0</v>
      </c>
      <c r="RY86" s="696" cm="1">
        <f t="array" aca="1" ref="RY86" ca="1">INDIRECT(RY$203&amp;ROW())*RY$205</f>
        <v>5.6264463580193595E-2</v>
      </c>
      <c r="RZ86" s="696" cm="1">
        <f t="array" aca="1" ref="RZ86" ca="1">INDIRECT(RZ$203&amp;ROW())*RZ$205</f>
        <v>0</v>
      </c>
      <c r="SA86" s="696" cm="1">
        <f t="array" aca="1" ref="SA86" ca="1">INDIRECT(SA$203&amp;ROW())*SA$205</f>
        <v>0.20458618579029147</v>
      </c>
      <c r="SB86" s="696" cm="1">
        <f t="array" aca="1" ref="SB86" ca="1">INDIRECT(SB$203&amp;ROW())*SB$205</f>
        <v>4.7124126502052749E-2</v>
      </c>
      <c r="SC86" s="696" cm="1">
        <f t="array" aca="1" ref="SC86" ca="1">INDIRECT(SC$203&amp;ROW())*SC$205</f>
        <v>0</v>
      </c>
      <c r="SD86" s="696" cm="1">
        <f t="array" aca="1" ref="SD86" ca="1">INDIRECT(SD$203&amp;ROW())*SD$205</f>
        <v>0.3072993885784252</v>
      </c>
      <c r="SE86" s="696" cm="1">
        <f t="array" aca="1" ref="SE86" ca="1">INDIRECT(SE$203&amp;ROW())*SE$205</f>
        <v>0.2585618210787391</v>
      </c>
      <c r="SF86" s="696" cm="1">
        <f t="array" aca="1" ref="SF86" ca="1">INDIRECT(SF$203&amp;ROW())*SF$205</f>
        <v>6.6118883241114992E-2</v>
      </c>
      <c r="SG86" s="696" cm="1">
        <f t="array" aca="1" ref="SG86" ca="1">INDIRECT(SG$203&amp;ROW())*SG$205</f>
        <v>7.4767843909269882E-2</v>
      </c>
      <c r="SH86" s="696" cm="1">
        <f t="array" aca="1" ref="SH86" ca="1">IF(INDIRECT(SH$203&amp;ROW())="-",0,INDIRECT(SH$203&amp;ROW())*SH$205)</f>
        <v>5.6193297173435658E-2</v>
      </c>
      <c r="SI86" s="696" cm="1">
        <f t="array" aca="1" ref="SI86" ca="1">INDIRECT(SI$203&amp;ROW())*SI$205</f>
        <v>0.24423887568083891</v>
      </c>
      <c r="SJ86" s="696" cm="1">
        <f t="array" aca="1" ref="SJ86" ca="1">INDIRECT(SJ$203&amp;ROW())*SJ$205</f>
        <v>0.10961749760323641</v>
      </c>
      <c r="SK86" s="696" cm="1">
        <f t="array" aca="1" ref="SK86" ca="1">INDIRECT(SK$203&amp;ROW())*SK$205</f>
        <v>0.21261490593800375</v>
      </c>
      <c r="SN86" s="606" t="s">
        <v>4982</v>
      </c>
      <c r="SO86" s="707" cm="1">
        <f t="array" aca="1" ref="SO86" ca="1">INDIRECT(SO$203&amp;ROW())*SO$205</f>
        <v>1</v>
      </c>
      <c r="SP86" s="707" cm="1">
        <f t="array" aca="1" ref="SP86" ca="1">INDIRECT(SP$203&amp;ROW())*SP$205</f>
        <v>0</v>
      </c>
      <c r="SQ86" s="707" cm="1">
        <f t="array" aca="1" ref="SQ86" ca="1">INDIRECT(SQ$203&amp;ROW())*SQ$205</f>
        <v>0</v>
      </c>
      <c r="SR86" s="707" cm="1">
        <f t="array" aca="1" ref="SR86" ca="1">INDIRECT(SR$203&amp;ROW())*SR$205</f>
        <v>3</v>
      </c>
      <c r="SS86" s="707" cm="1">
        <f t="array" aca="1" ref="SS86" ca="1">INDIRECT(SS$203&amp;ROW())*SS$205</f>
        <v>2</v>
      </c>
      <c r="ST86" s="707" cm="1">
        <f t="array" aca="1" ref="ST86" ca="1">INDIRECT(ST$203&amp;ROW())*ST$205</f>
        <v>3</v>
      </c>
      <c r="SU86" s="707" cm="1">
        <f t="array" aca="1" ref="SU86" ca="1">INDIRECT(SU$203&amp;ROW())*SU$205</f>
        <v>3</v>
      </c>
      <c r="SV86" s="707" cm="1">
        <f t="array" aca="1" ref="SV86" ca="1">INDIRECT(SV$203&amp;ROW())*SV$205</f>
        <v>3</v>
      </c>
      <c r="SW86" s="707" cm="1">
        <f t="array" aca="1" ref="SW86" ca="1">INDIRECT(SW$203&amp;ROW())*SW$205</f>
        <v>3</v>
      </c>
      <c r="SX86" s="707" cm="1">
        <f t="array" aca="1" ref="SX86" ca="1">INDIRECT(SX$203&amp;ROW())*SX$205</f>
        <v>2</v>
      </c>
      <c r="SY86" s="707" cm="1">
        <f t="array" aca="1" ref="SY86" ca="1">INDIRECT(SY$203&amp;ROW())*SY$205</f>
        <v>3</v>
      </c>
      <c r="SZ86" s="707" cm="1">
        <f t="array" aca="1" ref="SZ86" ca="1">INDIRECT(SZ$203&amp;ROW())*SZ$205</f>
        <v>1</v>
      </c>
      <c r="TA86" s="707" cm="1">
        <f t="array" aca="1" ref="TA86" ca="1">INDIRECT(TA$203&amp;ROW())*TA$205</f>
        <v>0</v>
      </c>
      <c r="TB86" s="696" cm="1">
        <f t="array" aca="1" ref="TB86" ca="1">IF(INDIRECT(TB$203&amp;ROW())="-",0,INDIRECT(TB$203&amp;ROW())*TB$205)</f>
        <v>0.5151</v>
      </c>
      <c r="TC86" s="707" cm="1">
        <f t="array" aca="1" ref="TC86" ca="1">INDIRECT(TC$203&amp;ROW())*TC$205</f>
        <v>0</v>
      </c>
      <c r="TD86" s="696" cm="1">
        <f t="array" aca="1" ref="TD86" ca="1">IF(INDIRECT(TD$203&amp;ROW())="-",0,INDIRECT(TD$203&amp;ROW())*TD$205)</f>
        <v>0.38819999999999999</v>
      </c>
      <c r="TE86" s="732" cm="1">
        <f t="array" aca="1" ref="TE86" ca="1">INDIRECT(TE$203&amp;ROW())*TE$205</f>
        <v>1</v>
      </c>
      <c r="TF86" s="707" cm="1">
        <f t="array" aca="1" ref="TF86" ca="1">INDIRECT(TF$203&amp;ROW())*TF$205</f>
        <v>2</v>
      </c>
      <c r="TG86" s="707" cm="1">
        <f t="array" aca="1" ref="TG86" ca="1">INDIRECT(TG$203&amp;ROW())*TG$205</f>
        <v>3</v>
      </c>
      <c r="TH86" s="707" cm="1">
        <f t="array" aca="1" ref="TH86" ca="1">INDIRECT(TH$203&amp;ROW())*TH$205</f>
        <v>2</v>
      </c>
      <c r="TI86" s="707" cm="1">
        <f t="array" aca="1" ref="TI86" ca="1">INDIRECT(TI$203&amp;ROW())*TI$205</f>
        <v>2</v>
      </c>
      <c r="TJ86" s="696" cm="1">
        <f t="array" aca="1" ref="TJ86" ca="1">IF(INDIRECT(TJ$203&amp;ROW())="-",0,INDIRECT(TJ$203&amp;ROW())*TJ$205)</f>
        <v>0.36899999999999999</v>
      </c>
      <c r="TK86" s="707" cm="1">
        <f t="array" aca="1" ref="TK86" ca="1">INDIRECT(TK$203&amp;ROW())*TK$205</f>
        <v>1</v>
      </c>
      <c r="TL86" s="707" cm="1">
        <f t="array" aca="1" ref="TL86" ca="1">INDIRECT(TL$203&amp;ROW())*TL$205</f>
        <v>2</v>
      </c>
      <c r="TM86" s="707" cm="1">
        <f t="array" aca="1" ref="TM86" ca="1">INDIRECT(TM$203&amp;ROW())*TM$205</f>
        <v>1</v>
      </c>
      <c r="TN86" s="707" cm="1">
        <f t="array" aca="1" ref="TN86" ca="1">IF($TM86=0,0,INDIRECT(TN$203&amp;ROW())*TN$205)</f>
        <v>0</v>
      </c>
      <c r="TO86" s="707" cm="1">
        <f t="array" aca="1" ref="TO86" ca="1">IF($TM86=0,0,INDIRECT(TO$203&amp;ROW())*TO$205)</f>
        <v>0</v>
      </c>
      <c r="TP86" s="707" cm="1">
        <f t="array" aca="1" ref="TP86" ca="1">IF($TM86=0,0,INDIRECT(TP$203&amp;ROW())*TP$205)</f>
        <v>0</v>
      </c>
      <c r="TQ86" s="707" cm="1">
        <f t="array" aca="1" ref="TQ86" ca="1">IF($TM86=0,0,INDIRECT(TQ$203&amp;ROW())*TQ$205)</f>
        <v>0</v>
      </c>
      <c r="TR86" s="707" cm="1">
        <f t="array" aca="1" ref="TR86" ca="1">INDIRECT(TR$203&amp;ROW())*TR$205</f>
        <v>1</v>
      </c>
      <c r="TS86" s="707" cm="1">
        <f t="array" aca="1" ref="TS86" ca="1">IF($TR86=0,0,INDIRECT(TS$203&amp;ROW())*TS$205)</f>
        <v>0</v>
      </c>
      <c r="TT86" s="707" cm="1">
        <f t="array" aca="1" ref="TT86" ca="1">IF($TR86=0,0,INDIRECT(TT$203&amp;ROW())*TT$205)</f>
        <v>0</v>
      </c>
      <c r="TU86" s="707" cm="1">
        <f t="array" aca="1" ref="TU86" ca="1">INDIRECT(TU$203&amp;ROW())*TU$205</f>
        <v>0</v>
      </c>
      <c r="TV86" s="707" cm="1">
        <f t="array" aca="1" ref="TV86" ca="1">INDIRECT(TV$203&amp;ROW())*TV$205</f>
        <v>1</v>
      </c>
      <c r="TW86" s="707" cm="1">
        <f t="array" aca="1" ref="TW86" ca="1">INDIRECT(TW$203&amp;ROW())*TW$205</f>
        <v>0</v>
      </c>
      <c r="TX86" s="707" cm="1">
        <f t="array" aca="1" ref="TX86" ca="1">INDIRECT(TX$203&amp;ROW())*TX$205</f>
        <v>2</v>
      </c>
      <c r="TY86" s="707" cm="1">
        <f t="array" aca="1" ref="TY86" ca="1">INDIRECT(TY$203&amp;ROW())*TY$205</f>
        <v>0</v>
      </c>
      <c r="TZ86" s="707" cm="1">
        <f t="array" aca="1" ref="TZ86" ca="1">INDIRECT(TZ$203&amp;ROW())*TZ$205</f>
        <v>2</v>
      </c>
      <c r="UA86" s="707" cm="1">
        <f t="array" aca="1" ref="UA86" ca="1">INDIRECT(UA$203&amp;ROW())*UA$205</f>
        <v>2</v>
      </c>
      <c r="UB86" s="707" cm="1">
        <f t="array" aca="1" ref="UB86" ca="1">INDIRECT(UB$203&amp;ROW())*UB$205</f>
        <v>0</v>
      </c>
      <c r="UC86" s="707" cm="1">
        <f t="array" aca="1" ref="UC86" ca="1">INDIRECT(UC$203&amp;ROW())*UC$205</f>
        <v>1</v>
      </c>
      <c r="UD86" s="707" cm="1">
        <f t="array" aca="1" ref="UD86" ca="1">INDIRECT(UD$203&amp;ROW())*UD$205</f>
        <v>1</v>
      </c>
      <c r="UE86" s="707" cm="1">
        <f t="array" aca="1" ref="UE86" ca="1">INDIRECT(UE$203&amp;ROW())*UE$205</f>
        <v>1</v>
      </c>
      <c r="UF86" s="707" cm="1">
        <f t="array" aca="1" ref="UF86" ca="1">INDIRECT(UF$203&amp;ROW())*UF$205</f>
        <v>2</v>
      </c>
      <c r="UG86" s="696" cm="1">
        <f t="array" aca="1" ref="UG86" ca="1">IF(INDIRECT(UG$203&amp;ROW())="-",0,INDIRECT(UG$203&amp;ROW())*UG$205)</f>
        <v>0.71419999999999995</v>
      </c>
      <c r="UH86" s="707" cm="1">
        <f t="array" aca="1" ref="UH86" ca="1">INDIRECT(UH$203&amp;ROW())*UH$205</f>
        <v>2</v>
      </c>
      <c r="UI86" s="707" cm="1">
        <f t="array" aca="1" ref="UI86" ca="1">INDIRECT(UI$203&amp;ROW())*UI$205</f>
        <v>1</v>
      </c>
      <c r="UJ86" s="707" cm="1">
        <f t="array" aca="1" ref="UJ86" ca="1">INDIRECT(UJ$203&amp;ROW())*UJ$205</f>
        <v>2</v>
      </c>
      <c r="UM86" s="606" t="s">
        <v>4982</v>
      </c>
      <c r="UN86" s="616">
        <f t="shared" ca="1" si="202"/>
        <v>0.18720310219966924</v>
      </c>
      <c r="UO86" s="616">
        <f t="shared" ca="1" si="202"/>
        <v>-0.6225347970107441</v>
      </c>
      <c r="UP86" s="616">
        <f t="shared" ca="1" si="202"/>
        <v>-0.88618201963763954</v>
      </c>
      <c r="UQ86" s="616">
        <f t="shared" ca="1" si="202"/>
        <v>0.29355872991449461</v>
      </c>
      <c r="UR86" s="616">
        <f t="shared" ca="1" si="202"/>
        <v>0.12190361681987209</v>
      </c>
      <c r="US86" s="616">
        <f t="shared" ca="1" si="202"/>
        <v>0.41305213694811815</v>
      </c>
      <c r="UT86" s="616">
        <f t="shared" ca="1" si="202"/>
        <v>0.30690415393182785</v>
      </c>
      <c r="UU86" s="616">
        <f t="shared" ca="1" si="202"/>
        <v>0.53359975015917405</v>
      </c>
      <c r="UV86" s="616">
        <f t="shared" ca="1" si="202"/>
        <v>0.44410973870643028</v>
      </c>
      <c r="UW86" s="616">
        <f t="shared" ca="1" si="202"/>
        <v>-0.27258314758863444</v>
      </c>
      <c r="UX86" s="616">
        <f t="shared" ca="1" si="202"/>
        <v>0.28247365722383649</v>
      </c>
      <c r="UY86" s="616">
        <f t="shared" ca="1" si="202"/>
        <v>5.5140071631619055E-2</v>
      </c>
      <c r="UZ86" s="616">
        <f t="shared" ca="1" si="202"/>
        <v>-0.80238258590915801</v>
      </c>
      <c r="VA86" s="616">
        <f t="shared" ca="1" si="202"/>
        <v>-0.12050470606482612</v>
      </c>
      <c r="VB86" s="616">
        <f t="shared" ca="1" si="202"/>
        <v>-0.76400504167427041</v>
      </c>
      <c r="VC86" s="616">
        <f t="shared" ca="1" si="202"/>
        <v>-0.69539213290615343</v>
      </c>
      <c r="VD86" s="616">
        <f t="shared" ca="1" si="198"/>
        <v>-0.36208520652341147</v>
      </c>
      <c r="VE86" s="616">
        <f t="shared" ca="1" si="198"/>
        <v>3.9909080070471406E-2</v>
      </c>
      <c r="VF86" s="616">
        <f t="shared" ca="1" si="198"/>
        <v>0.95807256683723563</v>
      </c>
      <c r="VG86" s="616">
        <f t="shared" ca="1" si="198"/>
        <v>1.2788179585372306</v>
      </c>
      <c r="VH86" s="616">
        <f t="shared" ca="1" si="198"/>
        <v>-0.12784420028857393</v>
      </c>
      <c r="VI86" s="616">
        <f t="shared" ca="1" si="198"/>
        <v>-0.76552268087551656</v>
      </c>
      <c r="VJ86" s="616">
        <f t="shared" ca="1" si="198"/>
        <v>1.1038721171937993</v>
      </c>
      <c r="VK86" s="616">
        <f t="shared" ca="1" si="198"/>
        <v>0.83678976492872159</v>
      </c>
      <c r="VL86" s="616">
        <f t="shared" ca="1" si="198"/>
        <v>1.1863766389476611</v>
      </c>
      <c r="VM86" s="616">
        <f t="shared" ca="1" si="198"/>
        <v>-0.57201237404204519</v>
      </c>
      <c r="VN86" s="616">
        <f t="shared" ca="1" si="198"/>
        <v>-0.62639799545694341</v>
      </c>
      <c r="VO86" s="616">
        <f t="shared" ca="1" si="198"/>
        <v>-0.42150866262694142</v>
      </c>
      <c r="VP86" s="616">
        <f t="shared" ca="1" si="198"/>
        <v>-0.46221149066820022</v>
      </c>
      <c r="VQ86" s="616">
        <f t="shared" ca="1" si="198"/>
        <v>1.2773868528042598</v>
      </c>
      <c r="VR86" s="616">
        <f t="shared" ca="1" si="198"/>
        <v>-0.64202286734458469</v>
      </c>
      <c r="VS86" s="616">
        <f t="shared" ca="1" si="198"/>
        <v>-0.40481357988865657</v>
      </c>
      <c r="VT86" s="616">
        <f t="shared" ca="1" si="199"/>
        <v>-0.3878135405833677</v>
      </c>
      <c r="VU86" s="616">
        <f t="shared" ca="1" si="190"/>
        <v>1.2114249894444582</v>
      </c>
      <c r="VV86" s="616">
        <f t="shared" ca="1" si="190"/>
        <v>-0.64337789451099625</v>
      </c>
      <c r="VW86" s="616">
        <f t="shared" ca="1" si="190"/>
        <v>-0.3119461967162912</v>
      </c>
      <c r="VX86" s="616">
        <f t="shared" ca="1" si="190"/>
        <v>-0.78524029103755877</v>
      </c>
      <c r="VY86" s="616">
        <f t="shared" ca="1" si="190"/>
        <v>0.70583605694264007</v>
      </c>
      <c r="VZ86" s="616">
        <f t="shared" ca="1" si="190"/>
        <v>0.68442622420316401</v>
      </c>
      <c r="WA86" s="616">
        <f t="shared" ca="1" si="190"/>
        <v>-1.1483025824394326</v>
      </c>
      <c r="WB86" s="616">
        <f t="shared" ca="1" si="190"/>
        <v>0.33435322352896929</v>
      </c>
      <c r="WC86" s="616">
        <f t="shared" ca="1" si="190"/>
        <v>0.47817673461028487</v>
      </c>
      <c r="WD86" s="616">
        <f t="shared" ca="1" si="190"/>
        <v>-0.51586207793649097</v>
      </c>
      <c r="WE86" s="616">
        <f t="shared" ca="1" si="190"/>
        <v>0.67426644196529939</v>
      </c>
      <c r="WF86" s="616">
        <f t="shared" ca="1" si="190"/>
        <v>0.13478594431212115</v>
      </c>
      <c r="WG86" s="616">
        <f t="shared" ca="1" si="190"/>
        <v>1.1042161560551988</v>
      </c>
      <c r="WH86" s="616">
        <f t="shared" ca="1" si="190"/>
        <v>0.91987607881584121</v>
      </c>
      <c r="WI86" s="627">
        <f t="shared" ca="1" si="190"/>
        <v>1.0659329460226332</v>
      </c>
      <c r="WL86" s="606" t="s">
        <v>4982</v>
      </c>
      <c r="WM86" s="700" t="str">
        <f t="shared" ca="1" si="172"/>
        <v>B</v>
      </c>
      <c r="WN86" s="479">
        <f t="shared" ca="1" si="173"/>
        <v>0.56242527034270651</v>
      </c>
      <c r="WO86" s="495">
        <f t="shared" ca="1" si="159"/>
        <v>0.57705541177183484</v>
      </c>
      <c r="WP86" s="458">
        <f t="shared" ca="1" si="159"/>
        <v>0.65368390339450999</v>
      </c>
      <c r="WQ86" s="458">
        <f t="shared" ca="1" si="159"/>
        <v>0.37694665204870637</v>
      </c>
      <c r="WR86" s="459">
        <f t="shared" ca="1" si="159"/>
        <v>0.64201511415577484</v>
      </c>
      <c r="WS86" s="495">
        <f t="shared" ca="1" si="174"/>
        <v>-0.12475774524339187</v>
      </c>
      <c r="WT86" s="458">
        <f t="shared" ca="1" si="175"/>
        <v>0.13195276482514476</v>
      </c>
      <c r="WU86" s="458">
        <f t="shared" ca="1" si="176"/>
        <v>5.0988409313955388E-2</v>
      </c>
      <c r="WV86" s="459">
        <f t="shared" ca="1" si="177"/>
        <v>0.24355547350122447</v>
      </c>
      <c r="WW86" s="484">
        <f t="shared" ca="1" si="203"/>
        <v>0.13999047982491267</v>
      </c>
      <c r="WX86" s="484">
        <f t="shared" ca="1" si="203"/>
        <v>-0.37545073607717977</v>
      </c>
      <c r="WY86" s="484">
        <f t="shared" ca="1" si="203"/>
        <v>-0.64522912849816527</v>
      </c>
      <c r="WZ86" s="484">
        <f t="shared" ca="1" si="203"/>
        <v>0.10559307515024371</v>
      </c>
      <c r="XA86" s="484">
        <f t="shared" ca="1" si="203"/>
        <v>6.4328538595846502E-2</v>
      </c>
      <c r="XB86" s="484">
        <f t="shared" ca="1" si="203"/>
        <v>0.21821544394969081</v>
      </c>
      <c r="XC86" s="484">
        <f t="shared" ca="1" si="203"/>
        <v>0.14467461816346364</v>
      </c>
      <c r="XD86" s="484">
        <f t="shared" ca="1" si="203"/>
        <v>0.27368331185664035</v>
      </c>
      <c r="XE86" s="484">
        <f t="shared" ca="1" si="203"/>
        <v>0.21801347073098662</v>
      </c>
      <c r="XF86" s="484">
        <f t="shared" ca="1" si="203"/>
        <v>-0.17540725547328626</v>
      </c>
      <c r="XG86" s="484">
        <f t="shared" ca="1" si="203"/>
        <v>0.1145148206385433</v>
      </c>
      <c r="XH86" s="484">
        <f t="shared" ca="1" si="203"/>
        <v>2.78347081596413E-2</v>
      </c>
      <c r="XI86" s="484">
        <f t="shared" ca="1" si="203"/>
        <v>-0.56078518929191046</v>
      </c>
      <c r="XJ86" s="484">
        <f t="shared" ca="1" si="203"/>
        <v>-8.5522189894207096E-2</v>
      </c>
      <c r="XK86" s="484">
        <f t="shared" ca="1" si="203"/>
        <v>-0.54267278110123429</v>
      </c>
      <c r="XL86" s="484">
        <f t="shared" ca="1" si="203"/>
        <v>-0.61430941020929586</v>
      </c>
      <c r="XM86" s="484">
        <f t="shared" ca="1" si="200"/>
        <v>-0.27308466275995691</v>
      </c>
      <c r="XN86" s="484">
        <f t="shared" ca="1" si="200"/>
        <v>2.7828601533139714E-2</v>
      </c>
      <c r="XO86" s="484">
        <f t="shared" ca="1" si="200"/>
        <v>0.70341687857189839</v>
      </c>
      <c r="XP86" s="484">
        <f t="shared" ca="1" si="188"/>
        <v>0.81844349346382761</v>
      </c>
      <c r="XQ86" s="484">
        <f t="shared" ca="1" si="188"/>
        <v>-8.50675308720171E-2</v>
      </c>
      <c r="XR86" s="484">
        <f t="shared" ca="1" si="188"/>
        <v>-0.66983234576607698</v>
      </c>
      <c r="XS86" s="484">
        <f t="shared" ca="1" si="188"/>
        <v>0.68108909630857417</v>
      </c>
      <c r="XT86" s="484">
        <f t="shared" ca="1" si="188"/>
        <v>0.50818242424121263</v>
      </c>
      <c r="XU86" s="484">
        <f t="shared" ca="1" si="188"/>
        <v>0.90140897027243294</v>
      </c>
      <c r="XV86" s="484">
        <f t="shared" ca="1" si="188"/>
        <v>-0.30179372854458303</v>
      </c>
      <c r="XW86" s="484">
        <f t="shared" ca="1" si="188"/>
        <v>-0.40427726626791127</v>
      </c>
      <c r="XX86" s="484">
        <f t="shared" ca="1" si="188"/>
        <v>-0.20379943838012618</v>
      </c>
      <c r="XY86" s="484">
        <f t="shared" ca="1" si="188"/>
        <v>-0.24303080179333969</v>
      </c>
      <c r="XZ86" s="484">
        <f t="shared" ca="1" si="188"/>
        <v>0.93428074414103568</v>
      </c>
      <c r="YA86" s="484">
        <f t="shared" ca="1" si="188"/>
        <v>-0.43779539324227229</v>
      </c>
      <c r="YB86" s="484">
        <f t="shared" ca="1" si="188"/>
        <v>-0.21272953623148902</v>
      </c>
      <c r="YC86" s="484">
        <f t="shared" ca="1" si="188"/>
        <v>-0.17304240180829866</v>
      </c>
      <c r="YD86" s="484">
        <f t="shared" ca="1" si="191"/>
        <v>0.89512192470051022</v>
      </c>
      <c r="YE86" s="484">
        <f t="shared" ca="1" si="191"/>
        <v>-0.46342509741627064</v>
      </c>
      <c r="YF86" s="484">
        <f t="shared" ca="1" si="191"/>
        <v>-0.18401706144294017</v>
      </c>
      <c r="YG86" s="484">
        <f t="shared" ca="1" si="191"/>
        <v>-0.54699838673676349</v>
      </c>
      <c r="YH86" s="484">
        <f t="shared" ca="1" si="191"/>
        <v>0.3761400347447329</v>
      </c>
      <c r="YI86" s="484">
        <f t="shared" ca="1" si="191"/>
        <v>0.40086843951579315</v>
      </c>
      <c r="YJ86" s="484">
        <f t="shared" ca="1" si="191"/>
        <v>-0.6812879221613154</v>
      </c>
      <c r="YK86" s="484">
        <f t="shared" ca="1" si="191"/>
        <v>5.8277766861099353E-2</v>
      </c>
      <c r="YL86" s="484">
        <f t="shared" ca="1" si="191"/>
        <v>0.15139075417761619</v>
      </c>
      <c r="YM86" s="484">
        <f t="shared" ca="1" si="191"/>
        <v>-0.41181269681670074</v>
      </c>
      <c r="YN86" s="484">
        <f t="shared" ca="1" si="191"/>
        <v>0.48075197312125845</v>
      </c>
      <c r="YO86" s="484">
        <f t="shared" ca="1" si="191"/>
        <v>8.2772048402073597E-2</v>
      </c>
      <c r="YP86" s="484">
        <f t="shared" ca="1" si="191"/>
        <v>0.58832636794620996</v>
      </c>
      <c r="YQ86" s="484">
        <f t="shared" ca="1" si="191"/>
        <v>0.66635823149419537</v>
      </c>
      <c r="YR86" s="484">
        <f t="shared" ca="1" si="191"/>
        <v>0.79923652292777037</v>
      </c>
      <c r="YU86" s="606" t="s">
        <v>4982</v>
      </c>
      <c r="YV86" s="700" t="str">
        <f t="shared" ca="1" si="160"/>
        <v>B</v>
      </c>
      <c r="YW86" s="479">
        <f t="shared" ca="1" si="179"/>
        <v>0.63659390382002301</v>
      </c>
      <c r="YX86" s="495">
        <f t="shared" ca="1" si="161"/>
        <v>0.74162056239766627</v>
      </c>
      <c r="YY86" s="458">
        <f t="shared" ca="1" si="161"/>
        <v>0.67302126855472844</v>
      </c>
      <c r="YZ86" s="458">
        <f t="shared" ca="1" si="161"/>
        <v>0.30874676028793652</v>
      </c>
      <c r="ZA86" s="459">
        <f t="shared" ca="1" si="161"/>
        <v>0.82298702403976065</v>
      </c>
      <c r="ZB86" s="495">
        <f t="shared" ca="1" si="180"/>
        <v>7.7699233210669003E-2</v>
      </c>
      <c r="ZC86" s="458">
        <f t="shared" ca="1" si="181"/>
        <v>0.2213049054179097</v>
      </c>
      <c r="ZD86" s="458">
        <f t="shared" ca="1" si="182"/>
        <v>1.717716453422893E-2</v>
      </c>
      <c r="ZE86" s="459">
        <f t="shared" ca="1" si="183"/>
        <v>0.39794640370505019</v>
      </c>
      <c r="ZF86" s="484">
        <f t="shared" ca="1" si="204"/>
        <v>6.2622520444229578E-3</v>
      </c>
      <c r="ZG86" s="484">
        <f t="shared" ca="1" si="204"/>
        <v>-7.9385408814590788E-2</v>
      </c>
      <c r="ZH86" s="484">
        <f t="shared" ca="1" si="204"/>
        <v>-6.6861590023482048E-2</v>
      </c>
      <c r="ZI86" s="484">
        <f t="shared" ca="1" si="204"/>
        <v>2.1988880583922777E-2</v>
      </c>
      <c r="ZJ86" s="484">
        <f t="shared" ca="1" si="204"/>
        <v>1.0659583188508518E-2</v>
      </c>
      <c r="ZK86" s="484">
        <f t="shared" ca="1" si="204"/>
        <v>7.3425809550013654E-2</v>
      </c>
      <c r="ZL86" s="484">
        <f t="shared" ca="1" si="204"/>
        <v>2.4672875513209128E-2</v>
      </c>
      <c r="ZM86" s="484">
        <f t="shared" ca="1" si="204"/>
        <v>9.4446117703140112E-2</v>
      </c>
      <c r="ZN86" s="484">
        <f t="shared" ca="1" si="204"/>
        <v>8.9770705925095284E-2</v>
      </c>
      <c r="ZO86" s="484">
        <f t="shared" ca="1" si="204"/>
        <v>-1.2302810954562654E-2</v>
      </c>
      <c r="ZP86" s="484">
        <f t="shared" ca="1" si="204"/>
        <v>2.6000050859821721E-2</v>
      </c>
      <c r="ZQ86" s="484">
        <f t="shared" ca="1" si="204"/>
        <v>9.4238272061527954E-4</v>
      </c>
      <c r="ZR86" s="484">
        <f t="shared" ca="1" si="204"/>
        <v>-4.5981105838852197E-2</v>
      </c>
      <c r="ZS86" s="484">
        <f t="shared" ca="1" si="204"/>
        <v>-1.0111383008448787E-2</v>
      </c>
      <c r="ZT86" s="484">
        <f t="shared" ca="1" si="204"/>
        <v>-2.7291061507312073E-2</v>
      </c>
      <c r="ZU86" s="484">
        <f t="shared" ca="1" si="204"/>
        <v>-4.4010700328774549E-2</v>
      </c>
      <c r="ZV86" s="484">
        <f t="shared" ca="1" si="201"/>
        <v>-1.9215497798489828E-2</v>
      </c>
      <c r="ZW86" s="484">
        <f t="shared" ca="1" si="201"/>
        <v>5.5175234891583769E-3</v>
      </c>
      <c r="ZX86" s="484">
        <f t="shared" ca="1" si="201"/>
        <v>2.7969817598544739E-2</v>
      </c>
      <c r="ZY86" s="484">
        <f t="shared" ca="1" si="189"/>
        <v>0.13772471860952887</v>
      </c>
      <c r="ZZ86" s="484">
        <f t="shared" ca="1" si="189"/>
        <v>-7.8155783354792625E-3</v>
      </c>
      <c r="AAA86" s="484">
        <f t="shared" ca="1" si="189"/>
        <v>-4.6254104350242992E-2</v>
      </c>
      <c r="AAB86" s="484">
        <f t="shared" ca="1" si="189"/>
        <v>0.12431811823163672</v>
      </c>
      <c r="AAC86" s="484">
        <f t="shared" ca="1" si="189"/>
        <v>1.2546600107337495E-2</v>
      </c>
      <c r="AAD86" s="484">
        <f t="shared" ca="1" si="189"/>
        <v>0.1113065835753817</v>
      </c>
      <c r="AAE86" s="484">
        <f t="shared" ca="1" si="189"/>
        <v>-4.0219644611828483E-2</v>
      </c>
      <c r="AAF86" s="484">
        <f t="shared" ca="1" si="189"/>
        <v>-6.120902348854227E-2</v>
      </c>
      <c r="AAG86" s="484">
        <f t="shared" ca="1" si="189"/>
        <v>-4.3018323338477257E-2</v>
      </c>
      <c r="AAH86" s="484">
        <f t="shared" ca="1" si="189"/>
        <v>-3.8008707897835295E-2</v>
      </c>
      <c r="AAI86" s="484">
        <f t="shared" ca="1" si="189"/>
        <v>9.8955202424813982E-2</v>
      </c>
      <c r="AAJ86" s="484">
        <f t="shared" ca="1" si="189"/>
        <v>-5.2025335368730337E-2</v>
      </c>
      <c r="AAK86" s="484">
        <f t="shared" ca="1" si="189"/>
        <v>-3.3183772310049216E-2</v>
      </c>
      <c r="AAL86" s="484">
        <f t="shared" ca="1" si="189"/>
        <v>-1.741238539122681E-2</v>
      </c>
      <c r="AAM86" s="484">
        <f t="shared" ca="1" si="192"/>
        <v>3.2295609342675426E-2</v>
      </c>
      <c r="AAN86" s="484">
        <f t="shared" ca="1" si="192"/>
        <v>-6.1359063816095079E-2</v>
      </c>
      <c r="AAO86" s="484">
        <f t="shared" ca="1" si="192"/>
        <v>-8.7757427120618361E-3</v>
      </c>
      <c r="AAP86" s="484">
        <f t="shared" ca="1" si="192"/>
        <v>-2.8906649957960041E-2</v>
      </c>
      <c r="AAQ86" s="484">
        <f t="shared" ca="1" si="192"/>
        <v>7.2202153341576855E-2</v>
      </c>
      <c r="AAR86" s="484">
        <f t="shared" ca="1" si="192"/>
        <v>1.612649398533611E-2</v>
      </c>
      <c r="AAS86" s="484">
        <f t="shared" ca="1" si="192"/>
        <v>-3.1171595822786675E-2</v>
      </c>
      <c r="AAT86" s="484">
        <f t="shared" ca="1" si="192"/>
        <v>0.1027465411596778</v>
      </c>
      <c r="AAU86" s="484">
        <f t="shared" ca="1" si="192"/>
        <v>0.12363824729832018</v>
      </c>
      <c r="AAV86" s="484">
        <f t="shared" ca="1" si="192"/>
        <v>-3.4108224499601811E-2</v>
      </c>
      <c r="AAW86" s="484">
        <f t="shared" ca="1" si="192"/>
        <v>2.5206724043060142E-2</v>
      </c>
      <c r="AAX86" s="484">
        <f t="shared" ca="1" si="192"/>
        <v>1.0604965868850706E-2</v>
      </c>
      <c r="AAY86" s="484">
        <f t="shared" ca="1" si="192"/>
        <v>0.13484625623176977</v>
      </c>
      <c r="AAZ86" s="484">
        <f t="shared" ca="1" si="192"/>
        <v>0.10083451386486998</v>
      </c>
      <c r="ABA86" s="484">
        <f t="shared" ca="1" si="192"/>
        <v>0.11331661652741069</v>
      </c>
    </row>
    <row r="87" spans="1:729" ht="15" customHeight="1" x14ac:dyDescent="0.35">
      <c r="A87" s="498">
        <v>85</v>
      </c>
      <c r="B87" s="628"/>
      <c r="C87" s="606" t="s">
        <v>5032</v>
      </c>
      <c r="D87" s="629">
        <v>392</v>
      </c>
      <c r="E87" s="630" t="s">
        <v>5033</v>
      </c>
      <c r="F87" s="631" t="s">
        <v>1351</v>
      </c>
      <c r="G87" s="632">
        <v>126476.458</v>
      </c>
      <c r="H87" s="504">
        <v>5263515.1046880484</v>
      </c>
      <c r="I87" s="505">
        <v>41690</v>
      </c>
      <c r="J87" s="633" t="s">
        <v>5034</v>
      </c>
      <c r="K87" s="507">
        <v>2</v>
      </c>
      <c r="L87" s="721" t="s">
        <v>5035</v>
      </c>
      <c r="M87" s="817">
        <v>14</v>
      </c>
      <c r="N87" s="818">
        <v>0.89890000000000003</v>
      </c>
      <c r="O87" s="819">
        <v>0.90590000000000004</v>
      </c>
      <c r="P87" s="820">
        <v>0.92230000000000001</v>
      </c>
      <c r="Q87" s="821">
        <v>0.86839999999999995</v>
      </c>
      <c r="R87" s="818">
        <v>0.98809999999999998</v>
      </c>
      <c r="S87" s="822">
        <v>0.87829999999999997</v>
      </c>
      <c r="T87" s="822">
        <v>0.95140000000000002</v>
      </c>
      <c r="U87" s="822">
        <v>0.87680999999999998</v>
      </c>
      <c r="V87" s="822">
        <v>0.94489999999999996</v>
      </c>
      <c r="W87" s="506" t="s">
        <v>5036</v>
      </c>
      <c r="X87" s="516" t="s">
        <v>5037</v>
      </c>
      <c r="Y87" s="517">
        <v>3</v>
      </c>
      <c r="Z87" s="517">
        <v>3</v>
      </c>
      <c r="AA87" s="865" t="s">
        <v>5038</v>
      </c>
      <c r="AB87" s="520">
        <v>2019</v>
      </c>
      <c r="AC87" s="576">
        <v>2</v>
      </c>
      <c r="AD87" s="519" t="s">
        <v>5039</v>
      </c>
      <c r="AE87" s="817">
        <v>1</v>
      </c>
      <c r="AF87" s="751" t="s">
        <v>5040</v>
      </c>
      <c r="AG87" s="578" t="s">
        <v>5041</v>
      </c>
      <c r="AH87" s="647">
        <v>1</v>
      </c>
      <c r="AI87" s="647">
        <v>6</v>
      </c>
      <c r="AJ87" s="647">
        <v>2018</v>
      </c>
      <c r="AK87" s="752" t="s">
        <v>1923</v>
      </c>
      <c r="AL87" s="765" t="s">
        <v>1188</v>
      </c>
      <c r="AM87" s="650">
        <v>1</v>
      </c>
      <c r="AN87" s="647" t="s">
        <v>1188</v>
      </c>
      <c r="AO87" s="647" t="s">
        <v>1188</v>
      </c>
      <c r="AP87" s="647">
        <v>1</v>
      </c>
      <c r="AQ87" s="647">
        <v>1</v>
      </c>
      <c r="AR87" s="647">
        <v>1</v>
      </c>
      <c r="AS87" s="647">
        <v>1</v>
      </c>
      <c r="AT87" s="647" t="s">
        <v>1188</v>
      </c>
      <c r="AU87" s="648" t="s">
        <v>1188</v>
      </c>
      <c r="AV87" s="842" t="s">
        <v>5042</v>
      </c>
      <c r="AW87" s="642" t="s">
        <v>5043</v>
      </c>
      <c r="AX87" s="843">
        <v>2</v>
      </c>
      <c r="AY87" s="934" t="s">
        <v>5044</v>
      </c>
      <c r="AZ87" s="800">
        <v>1</v>
      </c>
      <c r="BA87" s="845" t="s">
        <v>5045</v>
      </c>
      <c r="BB87" s="631" t="s">
        <v>5046</v>
      </c>
      <c r="BC87" s="646" t="s">
        <v>5047</v>
      </c>
      <c r="BD87" s="631" t="s">
        <v>1195</v>
      </c>
      <c r="BE87" s="631" t="s">
        <v>1196</v>
      </c>
      <c r="BF87" s="631">
        <v>3</v>
      </c>
      <c r="BG87" s="631">
        <v>2009</v>
      </c>
      <c r="BH87" s="631" t="s">
        <v>1197</v>
      </c>
      <c r="BI87" s="631">
        <v>1</v>
      </c>
      <c r="BJ87" s="631">
        <v>2</v>
      </c>
      <c r="BK87" s="631" t="s">
        <v>1324</v>
      </c>
      <c r="BL87" s="631" t="s">
        <v>1257</v>
      </c>
      <c r="BM87" s="859" t="s">
        <v>5048</v>
      </c>
      <c r="BN87" s="647">
        <v>1949</v>
      </c>
      <c r="BO87" s="798" t="s">
        <v>5049</v>
      </c>
      <c r="BP87" s="647">
        <v>2001</v>
      </c>
      <c r="BQ87" s="647">
        <v>2</v>
      </c>
      <c r="BR87" s="647">
        <v>4</v>
      </c>
      <c r="BS87" s="647" t="s">
        <v>1188</v>
      </c>
      <c r="BT87" s="647" t="s">
        <v>1188</v>
      </c>
      <c r="BU87" s="647" t="s">
        <v>1188</v>
      </c>
      <c r="BV87" s="648" t="s">
        <v>1188</v>
      </c>
      <c r="BW87" s="859" t="s">
        <v>5050</v>
      </c>
      <c r="BX87" s="650">
        <v>1949</v>
      </c>
      <c r="BY87" s="647" t="s">
        <v>1611</v>
      </c>
      <c r="BZ87" s="651" t="s">
        <v>1612</v>
      </c>
      <c r="CA87" s="647">
        <v>2</v>
      </c>
      <c r="CB87" s="647" t="s">
        <v>1214</v>
      </c>
      <c r="CC87" s="798" t="s">
        <v>5051</v>
      </c>
      <c r="CD87" s="652">
        <v>2004</v>
      </c>
      <c r="CE87" s="647">
        <v>3</v>
      </c>
      <c r="CF87" s="647">
        <v>3</v>
      </c>
      <c r="CG87" s="633" t="s">
        <v>5052</v>
      </c>
      <c r="CH87" s="647">
        <v>1946</v>
      </c>
      <c r="CI87" s="647">
        <v>1964</v>
      </c>
      <c r="CJ87" s="647">
        <v>3</v>
      </c>
      <c r="CK87" s="651" t="s">
        <v>5053</v>
      </c>
      <c r="CL87" s="651" t="s">
        <v>5054</v>
      </c>
      <c r="CM87" s="647">
        <v>2</v>
      </c>
      <c r="CN87" s="647" t="s">
        <v>1214</v>
      </c>
      <c r="CO87" s="798" t="s">
        <v>5055</v>
      </c>
      <c r="CP87" s="647">
        <v>1977</v>
      </c>
      <c r="CQ87" s="647">
        <v>3</v>
      </c>
      <c r="CR87" s="650">
        <v>3</v>
      </c>
      <c r="CS87" s="859" t="s">
        <v>5051</v>
      </c>
      <c r="CT87" s="647">
        <v>2004</v>
      </c>
      <c r="CU87" s="648">
        <v>3</v>
      </c>
      <c r="CV87" s="859" t="s">
        <v>5056</v>
      </c>
      <c r="CW87" s="647">
        <v>2004</v>
      </c>
      <c r="CX87" s="657">
        <v>2</v>
      </c>
      <c r="CY87" s="863" t="s">
        <v>5057</v>
      </c>
      <c r="CZ87" s="647">
        <v>2005</v>
      </c>
      <c r="DA87" s="657">
        <v>3</v>
      </c>
      <c r="DB87" s="723">
        <v>6099000</v>
      </c>
      <c r="DC87" s="753">
        <v>3</v>
      </c>
      <c r="DD87" s="659" t="s">
        <v>1493</v>
      </c>
      <c r="DE87" s="648">
        <v>2017</v>
      </c>
      <c r="DF87" s="854" t="s">
        <v>1847</v>
      </c>
      <c r="DG87" s="855" t="s">
        <v>5058</v>
      </c>
      <c r="DH87" s="852">
        <v>1</v>
      </c>
      <c r="DI87" s="856" t="s">
        <v>1262</v>
      </c>
      <c r="DJ87" s="730" t="s">
        <v>5059</v>
      </c>
      <c r="DK87" s="850">
        <v>2010</v>
      </c>
      <c r="DL87" s="850">
        <v>3</v>
      </c>
      <c r="DM87" s="851">
        <v>2</v>
      </c>
      <c r="DN87" s="854" t="s">
        <v>1847</v>
      </c>
      <c r="DO87" s="855" t="s">
        <v>5058</v>
      </c>
      <c r="DP87" s="852">
        <v>1</v>
      </c>
      <c r="DQ87" s="856" t="s">
        <v>1262</v>
      </c>
      <c r="DR87" s="730" t="s">
        <v>5059</v>
      </c>
      <c r="DS87" s="850">
        <v>2010</v>
      </c>
      <c r="DT87" s="850">
        <v>3</v>
      </c>
      <c r="DU87" s="851">
        <v>2</v>
      </c>
      <c r="DV87" s="651" t="s">
        <v>5060</v>
      </c>
      <c r="DW87" s="730" t="s">
        <v>5061</v>
      </c>
      <c r="DX87" s="647">
        <v>2001</v>
      </c>
      <c r="DY87" s="647">
        <v>3</v>
      </c>
      <c r="DZ87" s="650">
        <v>2</v>
      </c>
      <c r="EA87" s="771" t="s">
        <v>5062</v>
      </c>
      <c r="EB87" s="506" t="s">
        <v>1190</v>
      </c>
      <c r="EC87" s="647">
        <v>2</v>
      </c>
      <c r="ED87" s="668" t="s">
        <v>1214</v>
      </c>
      <c r="EE87" s="647">
        <v>2004</v>
      </c>
      <c r="EF87" s="647">
        <v>3</v>
      </c>
      <c r="EG87" s="650" t="s">
        <v>1505</v>
      </c>
      <c r="EH87" s="648">
        <v>4</v>
      </c>
      <c r="EI87" s="551" t="s">
        <v>5063</v>
      </c>
      <c r="EJ87" s="651" t="s">
        <v>5043</v>
      </c>
      <c r="EK87" s="647" t="s">
        <v>1188</v>
      </c>
      <c r="EL87" s="647" t="s">
        <v>1188</v>
      </c>
      <c r="EM87" s="669" t="s">
        <v>1188</v>
      </c>
      <c r="EN87" s="647" t="s">
        <v>1188</v>
      </c>
      <c r="EO87" s="670" t="s">
        <v>1188</v>
      </c>
      <c r="EP87" s="556">
        <v>0</v>
      </c>
      <c r="EQ87" s="556" t="s">
        <v>1188</v>
      </c>
      <c r="ER87" s="651" t="s">
        <v>1188</v>
      </c>
      <c r="ES87" s="556" t="s">
        <v>1188</v>
      </c>
      <c r="ET87" s="556">
        <v>0</v>
      </c>
      <c r="EU87" s="671">
        <v>0</v>
      </c>
      <c r="EV87" s="672"/>
      <c r="EW87" s="673"/>
      <c r="EX87" s="674"/>
      <c r="EY87" s="631" t="s">
        <v>2586</v>
      </c>
      <c r="EZ87" s="631" t="s">
        <v>1188</v>
      </c>
      <c r="FA87" s="675"/>
      <c r="FB87" s="648">
        <v>0</v>
      </c>
      <c r="FC87" s="676"/>
      <c r="FD87" s="647" t="s">
        <v>1012</v>
      </c>
      <c r="FE87" s="648" t="s">
        <v>1013</v>
      </c>
      <c r="FF87" s="652" t="s">
        <v>1379</v>
      </c>
      <c r="FG87" s="563" t="s">
        <v>1282</v>
      </c>
      <c r="FH87" s="631" t="str">
        <f t="shared" si="119"/>
        <v>A</v>
      </c>
      <c r="FI87" s="677">
        <f t="shared" si="120"/>
        <v>3.1111111111111112</v>
      </c>
      <c r="FJ87" s="678">
        <f t="shared" si="121"/>
        <v>4</v>
      </c>
      <c r="FK87" s="679">
        <f t="shared" si="122"/>
        <v>4</v>
      </c>
      <c r="FL87" s="680">
        <f t="shared" si="123"/>
        <v>1.3333333333333333</v>
      </c>
      <c r="FM87" s="681">
        <v>2</v>
      </c>
      <c r="FN87" s="430">
        <v>2000</v>
      </c>
      <c r="FO87" s="686" t="s">
        <v>5064</v>
      </c>
      <c r="FP87" s="557" t="s">
        <v>5065</v>
      </c>
      <c r="FQ87" s="430">
        <v>2</v>
      </c>
      <c r="FR87" s="682" t="s">
        <v>1285</v>
      </c>
      <c r="FS87" s="369">
        <v>2</v>
      </c>
      <c r="FT87" s="430">
        <v>2017</v>
      </c>
      <c r="FU87" s="572" t="s">
        <v>5066</v>
      </c>
      <c r="FV87" s="369">
        <v>2</v>
      </c>
      <c r="FW87" s="430">
        <v>2020</v>
      </c>
      <c r="FX87" s="572" t="s">
        <v>5067</v>
      </c>
      <c r="FY87" s="369">
        <v>2</v>
      </c>
      <c r="FZ87" s="574">
        <v>2019</v>
      </c>
      <c r="GA87" s="470" t="s">
        <v>5068</v>
      </c>
      <c r="GB87" s="521" t="s">
        <v>5069</v>
      </c>
      <c r="GC87" s="369">
        <v>0</v>
      </c>
      <c r="GD87" s="574" t="s">
        <v>1188</v>
      </c>
      <c r="GE87" s="470" t="s">
        <v>1188</v>
      </c>
      <c r="GF87" s="685" t="s">
        <v>1188</v>
      </c>
      <c r="GG87" s="734">
        <v>0</v>
      </c>
      <c r="GH87" s="574" t="s">
        <v>1188</v>
      </c>
      <c r="GI87" s="684" t="s">
        <v>1188</v>
      </c>
      <c r="GJ87" s="575" t="s">
        <v>1188</v>
      </c>
      <c r="GK87" s="369">
        <v>2</v>
      </c>
      <c r="GL87" s="430">
        <v>1996</v>
      </c>
      <c r="GM87" s="686" t="s">
        <v>5070</v>
      </c>
      <c r="GN87" s="572" t="s">
        <v>5071</v>
      </c>
      <c r="GO87" s="676">
        <v>1</v>
      </c>
      <c r="GP87" s="861" t="s">
        <v>5072</v>
      </c>
      <c r="GQ87" s="872">
        <v>1</v>
      </c>
      <c r="GR87" s="872">
        <v>0</v>
      </c>
      <c r="GS87" s="872">
        <v>1</v>
      </c>
      <c r="GT87" s="873">
        <v>0</v>
      </c>
      <c r="GU87" s="581">
        <v>1</v>
      </c>
      <c r="GV87" s="861" t="s">
        <v>5072</v>
      </c>
      <c r="GW87" s="872">
        <v>0</v>
      </c>
      <c r="GX87" s="873">
        <v>0</v>
      </c>
      <c r="GY87" s="874">
        <v>0</v>
      </c>
      <c r="GZ87" s="582" t="s">
        <v>1188</v>
      </c>
      <c r="HA87" s="583" t="s">
        <v>1293</v>
      </c>
      <c r="HB87" s="584">
        <v>1</v>
      </c>
      <c r="HC87" s="585">
        <v>2</v>
      </c>
      <c r="HD87" s="586" t="s">
        <v>5073</v>
      </c>
      <c r="HE87" s="471" t="s">
        <v>5074</v>
      </c>
      <c r="HF87" s="587">
        <v>2003</v>
      </c>
      <c r="HG87" s="587">
        <v>2016</v>
      </c>
      <c r="HH87" s="588">
        <v>2</v>
      </c>
      <c r="HI87" s="586" t="s">
        <v>5075</v>
      </c>
      <c r="HJ87" s="471" t="s">
        <v>5076</v>
      </c>
      <c r="HK87" s="691">
        <v>2014</v>
      </c>
      <c r="HL87" s="692">
        <v>2</v>
      </c>
      <c r="HM87" s="591" t="s">
        <v>5077</v>
      </c>
      <c r="HN87" s="592">
        <v>1999</v>
      </c>
      <c r="HO87" s="681" t="s">
        <v>1188</v>
      </c>
      <c r="HP87" s="574" t="s">
        <v>1188</v>
      </c>
      <c r="HQ87" s="472" t="str">
        <f t="shared" si="124"/>
        <v>-</v>
      </c>
      <c r="HR87" s="593" t="s">
        <v>1188</v>
      </c>
      <c r="HS87" s="574" t="s">
        <v>1188</v>
      </c>
      <c r="HT87" s="574" t="s">
        <v>1188</v>
      </c>
      <c r="HU87" s="574" t="s">
        <v>1188</v>
      </c>
      <c r="HV87" s="574" t="s">
        <v>1188</v>
      </c>
      <c r="HW87" s="574" t="s">
        <v>1188</v>
      </c>
      <c r="HX87" s="574" t="s">
        <v>1188</v>
      </c>
      <c r="HY87" s="574" t="s">
        <v>1188</v>
      </c>
      <c r="HZ87" s="574" t="s">
        <v>1188</v>
      </c>
      <c r="IA87" s="574" t="s">
        <v>1188</v>
      </c>
      <c r="IB87" s="574" t="s">
        <v>1188</v>
      </c>
      <c r="IC87" s="574" t="s">
        <v>1188</v>
      </c>
      <c r="ID87" s="681" t="s">
        <v>1188</v>
      </c>
      <c r="IE87" s="369" t="s">
        <v>1188</v>
      </c>
      <c r="IF87" s="574" t="s">
        <v>1188</v>
      </c>
      <c r="IG87" s="472" t="str">
        <f t="shared" si="125"/>
        <v>-</v>
      </c>
      <c r="IH87" s="609">
        <v>0.77957837835475619</v>
      </c>
      <c r="II87" s="694">
        <v>0.68325575733949462</v>
      </c>
      <c r="IJ87" s="695">
        <v>0.73541475888152641</v>
      </c>
      <c r="IK87" s="696">
        <v>0.61600490022480903</v>
      </c>
      <c r="IL87" s="696">
        <v>0.6734332224546673</v>
      </c>
      <c r="IM87" s="697">
        <v>0.70817014779697562</v>
      </c>
      <c r="IN87" s="599">
        <v>3</v>
      </c>
      <c r="IO87" s="600">
        <v>1</v>
      </c>
      <c r="IP87" s="601">
        <v>1</v>
      </c>
      <c r="IQ87" s="600">
        <v>40</v>
      </c>
      <c r="IR87" s="587">
        <v>56</v>
      </c>
      <c r="IS87" s="601">
        <v>96</v>
      </c>
      <c r="IT87" s="599">
        <v>3</v>
      </c>
      <c r="IU87" s="600">
        <v>21</v>
      </c>
      <c r="IV87" s="587">
        <v>28</v>
      </c>
      <c r="IW87" s="601">
        <v>24</v>
      </c>
      <c r="IX87" s="602">
        <v>73</v>
      </c>
      <c r="IY87" s="681">
        <v>0</v>
      </c>
      <c r="IZ87" s="719" t="s">
        <v>1188</v>
      </c>
      <c r="JA87" s="681">
        <v>2</v>
      </c>
      <c r="JB87" s="699" t="s">
        <v>5078</v>
      </c>
      <c r="JC87" s="763">
        <v>2</v>
      </c>
      <c r="JD87" s="683">
        <v>1</v>
      </c>
      <c r="JE87" s="686" t="s">
        <v>4126</v>
      </c>
      <c r="JF87" s="557" t="s">
        <v>5079</v>
      </c>
      <c r="JG87" s="933">
        <v>2019</v>
      </c>
      <c r="JH87" s="763">
        <v>2</v>
      </c>
      <c r="JI87" s="683">
        <v>3</v>
      </c>
      <c r="JJ87" s="684" t="s">
        <v>5080</v>
      </c>
      <c r="JK87" s="471" t="s">
        <v>5039</v>
      </c>
      <c r="JL87" s="764">
        <v>2014</v>
      </c>
      <c r="JM87" s="763">
        <v>1</v>
      </c>
      <c r="JN87" s="574">
        <v>2</v>
      </c>
      <c r="JO87" s="574">
        <v>1</v>
      </c>
      <c r="JP87" s="470" t="s">
        <v>5081</v>
      </c>
      <c r="JQ87" s="471" t="s">
        <v>5082</v>
      </c>
      <c r="JR87" s="472">
        <v>2018</v>
      </c>
      <c r="JS87" s="763">
        <v>2</v>
      </c>
      <c r="JT87" s="683">
        <v>3</v>
      </c>
      <c r="JU87" s="684" t="s">
        <v>5083</v>
      </c>
      <c r="JV87" s="471" t="s">
        <v>5084</v>
      </c>
      <c r="JW87" s="472">
        <v>2013</v>
      </c>
      <c r="JX87" s="606">
        <v>2</v>
      </c>
      <c r="JY87" s="750" t="s">
        <v>5085</v>
      </c>
      <c r="JZ87" s="606">
        <v>2007</v>
      </c>
      <c r="KA87" s="606">
        <f t="shared" si="126"/>
        <v>3</v>
      </c>
      <c r="KB87" s="606">
        <v>3</v>
      </c>
      <c r="KC87" s="606"/>
      <c r="KD87" s="606"/>
      <c r="KE87" s="606"/>
      <c r="KF87" s="606">
        <f t="shared" si="127"/>
        <v>2</v>
      </c>
      <c r="KG87" s="606"/>
      <c r="KH87" s="606"/>
      <c r="KI87" s="606">
        <v>2</v>
      </c>
      <c r="KJ87" s="606"/>
      <c r="KK87" s="606">
        <v>1</v>
      </c>
      <c r="KL87" s="606">
        <v>1</v>
      </c>
      <c r="KM87" s="608">
        <f t="shared" si="128"/>
        <v>0.8173327684402466</v>
      </c>
      <c r="KN87" s="609">
        <v>1.5866638422012329</v>
      </c>
      <c r="KO87" s="609">
        <v>93.75</v>
      </c>
      <c r="KP87" s="610">
        <v>7</v>
      </c>
      <c r="KQ87" s="608">
        <f t="shared" si="129"/>
        <v>0.79506645202636717</v>
      </c>
      <c r="KR87" s="609">
        <v>1.4753322601318359</v>
      </c>
      <c r="KS87" s="609">
        <v>89.903846740722656</v>
      </c>
      <c r="KT87" s="610">
        <v>10</v>
      </c>
      <c r="KU87" s="610">
        <v>73</v>
      </c>
      <c r="KV87" s="563" t="s">
        <v>1538</v>
      </c>
      <c r="KW87" s="606" t="s">
        <v>5032</v>
      </c>
      <c r="KX87" s="700" t="str">
        <f t="shared" ca="1" si="130"/>
        <v>A</v>
      </c>
      <c r="KY87" s="701">
        <f t="shared" ca="1" si="131"/>
        <v>0.83878542252146771</v>
      </c>
      <c r="KZ87" s="702">
        <f t="shared" ca="1" si="193"/>
        <v>0.60628000000000004</v>
      </c>
      <c r="LA87" s="703">
        <f t="shared" ca="1" si="194"/>
        <v>0.97311428571428582</v>
      </c>
      <c r="LB87" s="703">
        <f t="shared" ca="1" si="195"/>
        <v>0.78869166666666668</v>
      </c>
      <c r="LC87" s="704">
        <f t="shared" ca="1" si="196"/>
        <v>0.98705573770491806</v>
      </c>
      <c r="LD87" s="696" cm="1">
        <f t="array" aca="1" ref="LD87" ca="1">INDIRECT(LD$203&amp;ROW())*LD$205</f>
        <v>8</v>
      </c>
      <c r="LE87" s="696" cm="1">
        <f t="array" aca="1" ref="LE87" ca="1">INDIRECT(LE$203&amp;ROW())*LE$205</f>
        <v>0</v>
      </c>
      <c r="LF87" s="696" cm="1">
        <f t="array" aca="1" ref="LF87" ca="1">INDIRECT(LF$203&amp;ROW())*LF$205</f>
        <v>0</v>
      </c>
      <c r="LG87" s="696" cm="1">
        <f t="array" aca="1" ref="LG87" ca="1">INDIRECT(LG$203&amp;ROW())*LG$205</f>
        <v>3</v>
      </c>
      <c r="LH87" s="696" cm="1">
        <f t="array" aca="1" ref="LH87" ca="1">INDIRECT(LH$203&amp;ROW())*LH$205</f>
        <v>2</v>
      </c>
      <c r="LI87" s="696" cm="1">
        <f t="array" aca="1" ref="LI87" ca="1">INDIRECT(LI$203&amp;ROW())*LI$205</f>
        <v>3</v>
      </c>
      <c r="LJ87" s="696" cm="1">
        <f t="array" aca="1" ref="LJ87" ca="1">INDIRECT(LJ$203&amp;ROW())*LJ$205</f>
        <v>3</v>
      </c>
      <c r="LK87" s="696" cm="1">
        <f t="array" aca="1" ref="LK87" ca="1">INDIRECT(LK$203&amp;ROW())*LK$205</f>
        <v>3</v>
      </c>
      <c r="LL87" s="696" cm="1">
        <f t="array" aca="1" ref="LL87" ca="1">INDIRECT(LL$203&amp;ROW())*LL$205</f>
        <v>3</v>
      </c>
      <c r="LM87" s="696" cm="1">
        <f t="array" aca="1" ref="LM87" ca="1">INDIRECT(LM$203&amp;ROW())*LM$205</f>
        <v>6</v>
      </c>
      <c r="LN87" s="696" cm="1">
        <f t="array" aca="1" ref="LN87" ca="1">INDIRECT(LN$203&amp;ROW())*LN$205</f>
        <v>3</v>
      </c>
      <c r="LO87" s="696" cm="1">
        <f t="array" aca="1" ref="LO87" ca="1">INDIRECT(LO$203&amp;ROW())*LO$205</f>
        <v>0</v>
      </c>
      <c r="LP87" s="696" cm="1">
        <f t="array" aca="1" ref="LP87" ca="1">INDIRECT(LP$203&amp;ROW())*LP$205</f>
        <v>4</v>
      </c>
      <c r="LQ87" s="696" cm="1">
        <f t="array" aca="1" ref="LQ87" ca="1">IF(INDIRECT(LQ$203&amp;ROW())="-",0,INDIRECT(LQ$203&amp;ROW())*LQ$205)</f>
        <v>5.5338000000000003</v>
      </c>
      <c r="LR87" s="696" cm="1">
        <f t="array" aca="1" ref="LR87" ca="1">INDIRECT(LR$203&amp;ROW())*LR$205</f>
        <v>8</v>
      </c>
      <c r="LS87" s="696" cm="1">
        <f t="array" aca="1" ref="LS87" ca="1">IF(INDIRECT(LS$203&amp;ROW())="-",0,INDIRECT(LS$203&amp;ROW())*LS$205)</f>
        <v>5.4354000000000005</v>
      </c>
      <c r="LT87" s="696" cm="1">
        <f t="array" aca="1" ref="LT87" ca="1">INDIRECT(LT$203&amp;ROW())*LT$205</f>
        <v>4</v>
      </c>
      <c r="LU87" s="696" cm="1">
        <f t="array" aca="1" ref="LU87" ca="1">INDIRECT(LU$203&amp;ROW())*LU$205</f>
        <v>3</v>
      </c>
      <c r="LV87" s="696" cm="1">
        <f t="array" aca="1" ref="LV87" ca="1">INDIRECT(LV$203&amp;ROW())*LV$205</f>
        <v>3</v>
      </c>
      <c r="LW87" s="696" cm="1">
        <f t="array" aca="1" ref="LW87" ca="1">INDIRECT(LW$203&amp;ROW())*LW$205</f>
        <v>2</v>
      </c>
      <c r="LX87" s="696" cm="1">
        <f t="array" aca="1" ref="LX87" ca="1">INDIRECT(LX$203&amp;ROW())*LX$205</f>
        <v>3</v>
      </c>
      <c r="LY87" s="696" cm="1">
        <f t="array" aca="1" ref="LY87" ca="1">IF(INDIRECT(LY$203&amp;ROW())="-",0,INDIRECT(LY$203&amp;ROW())*LY$205)</f>
        <v>5.9285999999999994</v>
      </c>
      <c r="LZ87" s="696" cm="1">
        <f t="array" aca="1" ref="LZ87" ca="1">INDIRECT(LZ$203&amp;ROW())*LZ$205</f>
        <v>0</v>
      </c>
      <c r="MA87" s="696" cm="1">
        <f t="array" aca="1" ref="MA87" ca="1">INDIRECT(MA$203&amp;ROW())*MA$205</f>
        <v>4</v>
      </c>
      <c r="MB87" s="696" cm="1">
        <f t="array" aca="1" ref="MB87" ca="1">INDIRECT(MB$203&amp;ROW())*MB$205</f>
        <v>4</v>
      </c>
      <c r="MC87" s="696" cm="1">
        <f t="array" aca="1" ref="MC87" ca="1">IF($MB87=0,0,INDIRECT(MC$203&amp;ROW())*MC$205)</f>
        <v>0.5</v>
      </c>
      <c r="MD87" s="696" cm="1">
        <f t="array" aca="1" ref="MD87" ca="1">IF($MB87=0,0,INDIRECT(MD$203&amp;ROW())*MD$205)</f>
        <v>0</v>
      </c>
      <c r="ME87" s="696" cm="1">
        <f t="array" aca="1" ref="ME87" ca="1">IF($MB87=0,0,INDIRECT(ME$203&amp;ROW())*ME$205)</f>
        <v>0.5</v>
      </c>
      <c r="MF87" s="696" cm="1">
        <f t="array" aca="1" ref="MF87" ca="1">IF($MB87=0,0,INDIRECT(MF$203&amp;ROW())*MF$205)</f>
        <v>0</v>
      </c>
      <c r="MG87" s="696" cm="1">
        <f t="array" aca="1" ref="MG87" ca="1">INDIRECT(MG$203&amp;ROW())*MG$205</f>
        <v>4</v>
      </c>
      <c r="MH87" s="696" cm="1">
        <f t="array" aca="1" ref="MH87" ca="1">IF($MG87=0,0,INDIRECT(MH$203&amp;ROW())*MH$205)</f>
        <v>0</v>
      </c>
      <c r="MI87" s="696" cm="1">
        <f t="array" aca="1" ref="MI87" ca="1">IF($MG87=0,0,INDIRECT(MI$203&amp;ROW())*MI$205)</f>
        <v>0</v>
      </c>
      <c r="MJ87" s="696" cm="1">
        <f t="array" aca="1" ref="MJ87" ca="1">INDIRECT(MJ$203&amp;ROW())*MJ$205</f>
        <v>0</v>
      </c>
      <c r="MK87" s="696" cm="1">
        <f t="array" aca="1" ref="MK87" ca="1">INDIRECT(MK$203&amp;ROW())*MK$205</f>
        <v>4</v>
      </c>
      <c r="ML87" s="696" cm="1">
        <f t="array" aca="1" ref="ML87" ca="1">INDIRECT(ML$203&amp;ROW())*ML$205</f>
        <v>6</v>
      </c>
      <c r="MM87" s="696" cm="1">
        <f t="array" aca="1" ref="MM87" ca="1">INDIRECT(MM$203&amp;ROW())*MM$205</f>
        <v>6</v>
      </c>
      <c r="MN87" s="696" cm="1">
        <f t="array" aca="1" ref="MN87" ca="1">INDIRECT(MN$203&amp;ROW())*MN$205</f>
        <v>8</v>
      </c>
      <c r="MO87" s="696" cm="1">
        <f t="array" aca="1" ref="MO87" ca="1">INDIRECT(MO$203&amp;ROW())*MO$205</f>
        <v>2</v>
      </c>
      <c r="MP87" s="696" cm="1">
        <f t="array" aca="1" ref="MP87" ca="1">INDIRECT(MP$203&amp;ROW())*MP$205</f>
        <v>2</v>
      </c>
      <c r="MQ87" s="696" cm="1">
        <f t="array" aca="1" ref="MQ87" ca="1">INDIRECT(MQ$203&amp;ROW())*MQ$205</f>
        <v>2</v>
      </c>
      <c r="MR87" s="696" cm="1">
        <f t="array" aca="1" ref="MR87" ca="1">INDIRECT(MR$203&amp;ROW())*MR$205</f>
        <v>2</v>
      </c>
      <c r="MS87" s="696" cm="1">
        <f t="array" aca="1" ref="MS87" ca="1">INDIRECT(MS$203&amp;ROW())*MS$205</f>
        <v>2</v>
      </c>
      <c r="MT87" s="696" cm="1">
        <f t="array" aca="1" ref="MT87" ca="1">INDIRECT(MT$203&amp;ROW())*MT$205</f>
        <v>3</v>
      </c>
      <c r="MU87" s="696" cm="1">
        <f t="array" aca="1" ref="MU87" ca="1">INDIRECT(MU$203&amp;ROW())*MU$205</f>
        <v>2</v>
      </c>
      <c r="MV87" s="696" cm="1">
        <f t="array" aca="1" ref="MV87" ca="1">IF(INDIRECT(MV$203&amp;ROW())="-",0,INDIRECT(MV$203&amp;ROW())*MV$205)</f>
        <v>5.2103999999999999</v>
      </c>
      <c r="MW87" s="696" cm="1">
        <f t="array" aca="1" ref="MW87" ca="1">INDIRECT(MW$203&amp;ROW())*MW$205</f>
        <v>4</v>
      </c>
      <c r="MX87" s="696" cm="1">
        <f t="array" aca="1" ref="MX87" ca="1">INDIRECT(MX$203&amp;ROW())*MX$205</f>
        <v>4</v>
      </c>
      <c r="MY87" s="696" cm="1">
        <f t="array" aca="1" ref="MY87" ca="1">INDIRECT(MY$203&amp;ROW())*MY$205</f>
        <v>8</v>
      </c>
      <c r="NA87" s="701">
        <f t="shared" si="133"/>
        <v>0.72981219512195117</v>
      </c>
      <c r="NB87" s="617">
        <f t="shared" si="134"/>
        <v>0.99327857142857134</v>
      </c>
      <c r="NC87" s="695">
        <f t="shared" si="135"/>
        <v>0.5375461538461539</v>
      </c>
      <c r="ND87" s="697">
        <f t="shared" si="136"/>
        <v>0.99512592592592597</v>
      </c>
      <c r="NE87" s="694">
        <f t="shared" si="137"/>
        <v>0.81394071158065062</v>
      </c>
      <c r="NF87" s="682" t="str">
        <f t="shared" si="138"/>
        <v>A</v>
      </c>
      <c r="NH87" s="606" t="s">
        <v>5032</v>
      </c>
      <c r="NI87" s="563" t="str">
        <f t="shared" si="197"/>
        <v>A</v>
      </c>
      <c r="NJ87" s="563" t="str">
        <f t="shared" si="140"/>
        <v>A</v>
      </c>
      <c r="NK87" s="563" t="str">
        <f t="shared" ca="1" si="141"/>
        <v>A</v>
      </c>
      <c r="NL87" s="563" t="str">
        <f t="shared" ca="1" si="142"/>
        <v>A</v>
      </c>
      <c r="NM87" s="563" t="str">
        <f t="shared" ca="1" si="143"/>
        <v>A</v>
      </c>
      <c r="NN87" s="563" t="str">
        <f t="shared" ca="1" si="163"/>
        <v>A</v>
      </c>
      <c r="NO87" s="563" t="str">
        <f t="shared" ca="1" si="164"/>
        <v>A</v>
      </c>
      <c r="NP87" s="606" t="str">
        <f t="shared" si="144"/>
        <v>Yes</v>
      </c>
      <c r="NQ87" s="682" t="str">
        <f t="shared" si="145"/>
        <v>Yes</v>
      </c>
      <c r="NR87" s="682" t="e">
        <f>IF(OR(AND(NI87="A",OR(NJ87="C",NJ87="D")),AND(NI87="A",OR(#REF!="C",#REF!="D")),AND(NI87="B",OR(NJ87="D",#REF!="D")),AND(OR(NI87="C",NI87="D"),OR(NJ87="A",NJ87="B")),AND(OR(NI87="C",NI87="D"),OR(#REF!="A",#REF!="B")),AND(OR(NJ87="A",#REF!="A",NJ87="B",#REF!="B"),OR(NP87="-",NQ87="-")),AND(OR(NJ87="C",#REF!="C",NJ87="D",#REF!="D"),NP87="Yes")),"Yes","-")</f>
        <v>#REF!</v>
      </c>
      <c r="NS87" s="607"/>
      <c r="NT87" s="619">
        <f t="shared" si="146"/>
        <v>0.89890000000000003</v>
      </c>
      <c r="NU87" s="619">
        <f t="shared" si="147"/>
        <v>0.81394071158065062</v>
      </c>
      <c r="NV87" s="619">
        <f t="shared" ca="1" si="148"/>
        <v>0.83878542252146771</v>
      </c>
      <c r="NW87" s="619">
        <f t="shared" ca="1" si="165"/>
        <v>0.80060767307472536</v>
      </c>
      <c r="NX87" s="619">
        <f t="shared" ca="1" si="166"/>
        <v>0.81084980536854534</v>
      </c>
      <c r="NY87" s="620">
        <f t="shared" ca="1" si="167"/>
        <v>0.82522842559598497</v>
      </c>
      <c r="NZ87" s="620">
        <f t="shared" ca="1" si="168"/>
        <v>0.81867350454822718</v>
      </c>
      <c r="OA87" s="705">
        <v>0.64500000000000002</v>
      </c>
      <c r="OB87" s="706">
        <v>5</v>
      </c>
      <c r="OC87" s="494"/>
      <c r="OE87" s="606" t="s">
        <v>5032</v>
      </c>
      <c r="OF87" s="700" t="str">
        <f t="shared" ca="1" si="149"/>
        <v>A</v>
      </c>
      <c r="OG87" s="701">
        <f t="shared" ca="1" si="169"/>
        <v>0.80060767307472536</v>
      </c>
      <c r="OH87" s="705">
        <f t="shared" ca="1" si="150"/>
        <v>0.70543411323210403</v>
      </c>
      <c r="OI87" s="696">
        <f t="shared" ca="1" si="151"/>
        <v>0.99165591568381461</v>
      </c>
      <c r="OJ87" s="696">
        <f t="shared" ca="1" si="152"/>
        <v>0.51009964275489506</v>
      </c>
      <c r="OK87" s="697">
        <f t="shared" ca="1" si="153"/>
        <v>0.99524102062808784</v>
      </c>
      <c r="OL87" s="696" cm="1">
        <f t="array" aca="1" ref="OL87" ca="1">INDIRECT(OL$203&amp;ROW())*OL$205</f>
        <v>1.4956</v>
      </c>
      <c r="OM87" s="696" cm="1">
        <f t="array" aca="1" ref="OM87" ca="1">INDIRECT(OM$203&amp;ROW())*OM$205</f>
        <v>0</v>
      </c>
      <c r="ON87" s="696" cm="1">
        <f t="array" aca="1" ref="ON87" ca="1">INDIRECT(ON$203&amp;ROW())*ON$205</f>
        <v>0</v>
      </c>
      <c r="OO87" s="696" cm="1">
        <f t="array" aca="1" ref="OO87" ca="1">INDIRECT(OO$203&amp;ROW())*OO$205</f>
        <v>1.0790999999999999</v>
      </c>
      <c r="OP87" s="696" cm="1">
        <f t="array" aca="1" ref="OP87" ca="1">INDIRECT(OP$203&amp;ROW())*OP$205</f>
        <v>1.0553999999999999</v>
      </c>
      <c r="OQ87" s="696" cm="1">
        <f t="array" aca="1" ref="OQ87" ca="1">INDIRECT(OQ$203&amp;ROW())*OQ$205</f>
        <v>1.5849</v>
      </c>
      <c r="OR87" s="696" cm="1">
        <f t="array" aca="1" ref="OR87" ca="1">INDIRECT(OR$203&amp;ROW())*OR$205</f>
        <v>1.4141999999999999</v>
      </c>
      <c r="OS87" s="696" cm="1">
        <f t="array" aca="1" ref="OS87" ca="1">INDIRECT(OS$203&amp;ROW())*OS$205</f>
        <v>1.5387</v>
      </c>
      <c r="OT87" s="696" cm="1">
        <f t="array" aca="1" ref="OT87" ca="1">INDIRECT(OT$203&amp;ROW())*OT$205</f>
        <v>1.4727000000000001</v>
      </c>
      <c r="OU87" s="696" cm="1">
        <f t="array" aca="1" ref="OU87" ca="1">INDIRECT(OU$203&amp;ROW())*OU$205</f>
        <v>1.9304999999999999</v>
      </c>
      <c r="OV87" s="696" cm="1">
        <f t="array" aca="1" ref="OV87" ca="1">INDIRECT(OV$203&amp;ROW())*OV$205</f>
        <v>1.2161999999999999</v>
      </c>
      <c r="OW87" s="696" cm="1">
        <f t="array" aca="1" ref="OW87" ca="1">INDIRECT(OW$203&amp;ROW())*OW$205</f>
        <v>0</v>
      </c>
      <c r="OX87" s="696" cm="1">
        <f t="array" aca="1" ref="OX87" ca="1">INDIRECT(OX$203&amp;ROW())*OX$205</f>
        <v>1.3977999999999999</v>
      </c>
      <c r="OY87" s="696" cm="1">
        <f t="array" aca="1" ref="OY87" ca="1">IF(INDIRECT(OY$203&amp;ROW())="-",0,INDIRECT(OY$203&amp;ROW())*OY$205)</f>
        <v>0.65455631000000003</v>
      </c>
      <c r="OZ87" s="696" cm="1">
        <f t="array" aca="1" ref="OZ87" ca="1">INDIRECT(OZ$203&amp;ROW())*OZ$205</f>
        <v>1.4206000000000001</v>
      </c>
      <c r="PA87" s="696" cm="1">
        <f t="array" aca="1" ref="PA87" ca="1">IF(INDIRECT(PA$203&amp;ROW())="-",0,INDIRECT(PA$203&amp;ROW())*PA$205)</f>
        <v>0.80027205999999995</v>
      </c>
      <c r="PB87" s="705" cm="1">
        <f t="array" aca="1" ref="PB87" ca="1">INDIRECT(PB$203&amp;ROW())*PB$205</f>
        <v>1.5084</v>
      </c>
      <c r="PC87" s="696" cm="1">
        <f t="array" aca="1" ref="PC87" ca="1">INDIRECT(PC$203&amp;ROW())*PC$205</f>
        <v>2.0918999999999999</v>
      </c>
      <c r="PD87" s="696" cm="1">
        <f t="array" aca="1" ref="PD87" ca="1">INDIRECT(PD$203&amp;ROW())*PD$205</f>
        <v>2.2025999999999999</v>
      </c>
      <c r="PE87" s="696" cm="1">
        <f t="array" aca="1" ref="PE87" ca="1">INDIRECT(PE$203&amp;ROW())*PE$205</f>
        <v>1.28</v>
      </c>
      <c r="PF87" s="696" cm="1">
        <f t="array" aca="1" ref="PF87" ca="1">INDIRECT(PF$203&amp;ROW())*PF$205</f>
        <v>1.9962</v>
      </c>
      <c r="PG87" s="696" cm="1">
        <f t="array" aca="1" ref="PG87" ca="1">IF(INDIRECT(PG$203&amp;ROW())="-",0,INDIRECT(PG$203&amp;ROW())*PG$205)</f>
        <v>0.86458749999999995</v>
      </c>
      <c r="PH87" s="696" cm="1">
        <f t="array" aca="1" ref="PH87" ca="1">INDIRECT(PH$203&amp;ROW())*PH$205</f>
        <v>0</v>
      </c>
      <c r="PI87" s="696" cm="1">
        <f t="array" aca="1" ref="PI87" ca="1">INDIRECT(PI$203&amp;ROW())*PI$205</f>
        <v>1.2145999999999999</v>
      </c>
      <c r="PJ87" s="696" cm="1">
        <f t="array" aca="1" ref="PJ87" ca="1">INDIRECT(PJ$203&amp;ROW())*PJ$205</f>
        <v>0.75980000000000003</v>
      </c>
      <c r="PK87" s="696" cm="1">
        <f t="array" aca="1" ref="PK87" ca="1">IF($PJ87=0,0,INDIRECT(PK$203&amp;ROW())*PK$205)</f>
        <v>0.52759999999999996</v>
      </c>
      <c r="PL87" s="696" cm="1">
        <f t="array" aca="1" ref="PL87" ca="1">IF($MPE87=0,0,INDIRECT(PL$203&amp;ROW())*PL$205)</f>
        <v>0</v>
      </c>
      <c r="PM87" s="696" cm="1">
        <f t="array" aca="1" ref="PM87" ca="1">IF($MPE87=0,0,INDIRECT(PM$203&amp;ROW())*PM$205)</f>
        <v>0</v>
      </c>
      <c r="PN87" s="696" cm="1">
        <f t="array" aca="1" ref="PN87" ca="1">IF($PJ87=0,0,INDIRECT(PN$203&amp;ROW())*PN$205)</f>
        <v>0</v>
      </c>
      <c r="PO87" s="696" cm="1">
        <f t="array" aca="1" ref="PO87" ca="1">INDIRECT(PO$203&amp;ROW())*PO$205</f>
        <v>0.73140000000000005</v>
      </c>
      <c r="PP87" s="696" cm="1">
        <f t="array" aca="1" ref="PP87" ca="1">IF($PO87=0,0,INDIRECT(PP$203&amp;ROW())*PP$205)</f>
        <v>0</v>
      </c>
      <c r="PQ87" s="696" cm="1">
        <f t="array" aca="1" ref="PQ87" ca="1">IF($PO87=0,0,INDIRECT(PQ$203&amp;ROW())*PQ$205)</f>
        <v>0</v>
      </c>
      <c r="PR87" s="696" cm="1">
        <f t="array" aca="1" ref="PR87" ca="1">INDIRECT(PR$203&amp;ROW())*PR$205</f>
        <v>0</v>
      </c>
      <c r="PS87" s="696" cm="1">
        <f t="array" aca="1" ref="PS87" ca="1">INDIRECT(PS$203&amp;ROW())*PS$205</f>
        <v>0.7389</v>
      </c>
      <c r="PT87" s="696" cm="1">
        <f t="array" aca="1" ref="PT87" ca="1">INDIRECT(PT$203&amp;ROW())*PT$205</f>
        <v>1.4406000000000001</v>
      </c>
      <c r="PU87" s="696" cm="1">
        <f t="array" aca="1" ref="PU87" ca="1">INDIRECT(PU$203&amp;ROW())*PU$205</f>
        <v>1.7696999999999998</v>
      </c>
      <c r="PV87" s="696" cm="1">
        <f t="array" aca="1" ref="PV87" ca="1">INDIRECT(PV$203&amp;ROW())*PV$205</f>
        <v>1.3932</v>
      </c>
      <c r="PW87" s="696" cm="1">
        <f t="array" aca="1" ref="PW87" ca="1">INDIRECT(PW$203&amp;ROW())*PW$205</f>
        <v>1.0658000000000001</v>
      </c>
      <c r="PX87" s="696" cm="1">
        <f t="array" aca="1" ref="PX87" ca="1">INDIRECT(PX$203&amp;ROW())*PX$205</f>
        <v>1.1714</v>
      </c>
      <c r="PY87" s="696" cm="1">
        <f t="array" aca="1" ref="PY87" ca="1">INDIRECT(PY$203&amp;ROW())*PY$205</f>
        <v>1.1866000000000001</v>
      </c>
      <c r="PZ87" s="696" cm="1">
        <f t="array" aca="1" ref="PZ87" ca="1">INDIRECT(PZ$203&amp;ROW())*PZ$205</f>
        <v>0.17430000000000001</v>
      </c>
      <c r="QA87" s="696" cm="1">
        <f t="array" aca="1" ref="QA87" ca="1">INDIRECT(QA$203&amp;ROW())*QA$205</f>
        <v>0.31659999999999999</v>
      </c>
      <c r="QB87" s="696" cm="1">
        <f t="array" aca="1" ref="QB87" ca="1">INDIRECT(QB$203&amp;ROW())*QB$205</f>
        <v>2.3948999999999998</v>
      </c>
      <c r="QC87" s="696" cm="1">
        <f t="array" aca="1" ref="QC87" ca="1">INDIRECT(QC$203&amp;ROW())*QC$205</f>
        <v>1.4259999999999999</v>
      </c>
      <c r="QD87" s="696" cm="1">
        <f t="array" aca="1" ref="QD87" ca="1">IF(INDIRECT(QD$203&amp;ROW())="-",0,INDIRECT(QD$203&amp;ROW())*QD$205)</f>
        <v>0.53328443999999997</v>
      </c>
      <c r="QE87" s="696" cm="1">
        <f t="array" aca="1" ref="QE87" ca="1">INDIRECT(QE$203&amp;ROW())*QE$205</f>
        <v>1.0656000000000001</v>
      </c>
      <c r="QF87" s="696" cm="1">
        <f t="array" aca="1" ref="QF87" ca="1">INDIRECT(QF$203&amp;ROW())*QF$205</f>
        <v>0.72440000000000004</v>
      </c>
      <c r="QG87" s="696" cm="1">
        <f t="array" aca="1" ref="QG87" ca="1">INDIRECT(QG$203&amp;ROW())*QG$205</f>
        <v>1.4996</v>
      </c>
      <c r="QI87" s="606" t="s">
        <v>5032</v>
      </c>
      <c r="QJ87" s="700" t="str">
        <f t="shared" ca="1" si="154"/>
        <v>A</v>
      </c>
      <c r="QK87" s="701">
        <f t="shared" ca="1" si="170"/>
        <v>0.81084980536854534</v>
      </c>
      <c r="QL87" s="705">
        <f t="shared" ca="1" si="155"/>
        <v>0.79004181586832734</v>
      </c>
      <c r="QM87" s="696">
        <f t="shared" ca="1" si="156"/>
        <v>0.99443702585121818</v>
      </c>
      <c r="QN87" s="696">
        <f t="shared" ca="1" si="157"/>
        <v>0.46370172718287334</v>
      </c>
      <c r="QO87" s="697">
        <f t="shared" ca="1" si="158"/>
        <v>0.99521865257176212</v>
      </c>
      <c r="QP87" s="696" cm="1">
        <f t="array" aca="1" ref="QP87" ca="1">INDIRECT(QP$203&amp;ROW())*QP$205</f>
        <v>6.6903293490763766E-2</v>
      </c>
      <c r="QQ87" s="696" cm="1">
        <f t="array" aca="1" ref="QQ87" ca="1">INDIRECT(QQ$203&amp;ROW())*QQ$205</f>
        <v>0</v>
      </c>
      <c r="QR87" s="696" cm="1">
        <f t="array" aca="1" ref="QR87" ca="1">INDIRECT(QR$203&amp;ROW())*QR$205</f>
        <v>0</v>
      </c>
      <c r="QS87" s="696" cm="1">
        <f t="array" aca="1" ref="QS87" ca="1">INDIRECT(QS$203&amp;ROW())*QS$205</f>
        <v>0.22471360933801068</v>
      </c>
      <c r="QT87" s="696" cm="1">
        <f t="array" aca="1" ref="QT87" ca="1">INDIRECT(QT$203&amp;ROW())*QT$205</f>
        <v>0.17488542943331029</v>
      </c>
      <c r="QU87" s="696" cm="1">
        <f t="array" aca="1" ref="QU87" ca="1">INDIRECT(QU$203&amp;ROW())*QU$205</f>
        <v>0.53329206883563263</v>
      </c>
      <c r="QV87" s="696" cm="1">
        <f t="array" aca="1" ref="QV87" ca="1">INDIRECT(QV$203&amp;ROW())*QV$205</f>
        <v>0.24117831443907087</v>
      </c>
      <c r="QW87" s="696" cm="1">
        <f t="array" aca="1" ref="QW87" ca="1">INDIRECT(QW$203&amp;ROW())*QW$205</f>
        <v>0.53099416374332975</v>
      </c>
      <c r="QX87" s="696" cm="1">
        <f t="array" aca="1" ref="QX87" ca="1">INDIRECT(QX$203&amp;ROW())*QX$205</f>
        <v>0.60640894423913805</v>
      </c>
      <c r="QY87" s="696" cm="1">
        <f t="array" aca="1" ref="QY87" ca="1">INDIRECT(QY$203&amp;ROW())*QY$205</f>
        <v>0.13540247513535897</v>
      </c>
      <c r="QZ87" s="696" cm="1">
        <f t="array" aca="1" ref="QZ87" ca="1">INDIRECT(QZ$203&amp;ROW())*QZ$205</f>
        <v>0.27613248380770827</v>
      </c>
      <c r="RA87" s="696" cm="1">
        <f t="array" aca="1" ref="RA87" ca="1">INDIRECT(RA$203&amp;ROW())*RA$205</f>
        <v>0</v>
      </c>
      <c r="RB87" s="696" cm="1">
        <f t="array" aca="1" ref="RB87" ca="1">INDIRECT(RB$203&amp;ROW())*RB$205</f>
        <v>0.11461142513892485</v>
      </c>
      <c r="RC87" s="696" cm="1">
        <f t="array" aca="1" ref="RC87" ca="1">IF(INDIRECT(RC$203&amp;ROW())="-",0,INDIRECT(RC$203&amp;ROW())*RC$205)</f>
        <v>7.7388915779567094E-2</v>
      </c>
      <c r="RD87" s="696" cm="1">
        <f t="array" aca="1" ref="RD87" ca="1">INDIRECT(RD$203&amp;ROW())*RD$205</f>
        <v>7.1442097940886296E-2</v>
      </c>
      <c r="RE87" s="696" cm="1">
        <f t="array" aca="1" ref="RE87" ca="1">IF(INDIRECT(RE$203&amp;ROW())="-",0,INDIRECT(RE$203&amp;ROW())*RE$205)</f>
        <v>5.73335410931625E-2</v>
      </c>
      <c r="RF87" s="705" cm="1">
        <f t="array" aca="1" ref="RF87" ca="1">INDIRECT(RF$203&amp;ROW())*RF$205</f>
        <v>0.10613798880649605</v>
      </c>
      <c r="RG87" s="696" cm="1">
        <f t="array" aca="1" ref="RG87" ca="1">INDIRECT(RG$203&amp;ROW())*RG$205</f>
        <v>0.41475700362540607</v>
      </c>
      <c r="RH87" s="696" cm="1">
        <f t="array" aca="1" ref="RH87" ca="1">INDIRECT(RH$203&amp;ROW())*RH$205</f>
        <v>8.7581521170816884E-2</v>
      </c>
      <c r="RI87" s="696" cm="1">
        <f t="array" aca="1" ref="RI87" ca="1">INDIRECT(RI$203&amp;ROW())*RI$205</f>
        <v>0.21539378250062202</v>
      </c>
      <c r="RJ87" s="696" cm="1">
        <f t="array" aca="1" ref="RJ87" ca="1">INDIRECT(RJ$203&amp;ROW())*RJ$205</f>
        <v>0.18340085004648693</v>
      </c>
      <c r="RK87" s="696" cm="1">
        <f t="array" aca="1" ref="RK87" ca="1">IF(INDIRECT(RK$203&amp;ROW())="-",0,INDIRECT(RK$203&amp;ROW())*RK$205)</f>
        <v>5.9702581844086576E-2</v>
      </c>
      <c r="RL87" s="696" cm="1">
        <f t="array" aca="1" ref="RL87" ca="1">INDIRECT(RL$203&amp;ROW())*RL$205</f>
        <v>0</v>
      </c>
      <c r="RM87" s="696" cm="1">
        <f t="array" aca="1" ref="RM87" ca="1">INDIRECT(RM$203&amp;ROW())*RM$205</f>
        <v>2.9987460729532761E-2</v>
      </c>
      <c r="RN87" s="696" cm="1">
        <f t="array" aca="1" ref="RN87" ca="1">INDIRECT(RN$203&amp;ROW())*RN$205</f>
        <v>9.3820613050938681E-2</v>
      </c>
      <c r="RO87" s="696" cm="1">
        <f t="array" aca="1" ref="RO87" ca="1">IF($RN87=0,0,INDIRECT(RO$203&amp;ROW())*RO$205)</f>
        <v>7.0312542939625605E-2</v>
      </c>
      <c r="RP87" s="696" cm="1">
        <f t="array" aca="1" ref="RP87" ca="1">IF($RN87=0,0,INDIRECT(RP$203&amp;ROW())*RP$205)</f>
        <v>0</v>
      </c>
      <c r="RQ87" s="696" cm="1">
        <f t="array" aca="1" ref="RQ87" ca="1">IF($RN87=0,0,INDIRECT(RQ$203&amp;ROW())*RQ$205)</f>
        <v>0.10205798160914871</v>
      </c>
      <c r="RR87" s="696" cm="1">
        <f t="array" aca="1" ref="RR87" ca="1">IF($RN87=0,0,INDIRECT(RR$203&amp;ROW())*RR$205)</f>
        <v>0</v>
      </c>
      <c r="RS87" s="696" cm="1">
        <f t="array" aca="1" ref="RS87" ca="1">INDIRECT(RS$203&amp;ROW())*RS$205</f>
        <v>7.7466902221184339E-2</v>
      </c>
      <c r="RT87" s="696" cm="1">
        <f t="array" aca="1" ref="RT87" ca="1">IF($RS87=0,0,INDIRECT(RT$203&amp;ROW())*RT$205)</f>
        <v>0</v>
      </c>
      <c r="RU87" s="696" cm="1">
        <f t="array" aca="1" ref="RU87" ca="1">IF($RS87=0,0,INDIRECT(RU$203&amp;ROW())*RU$205)</f>
        <v>0</v>
      </c>
      <c r="RV87" s="696" cm="1">
        <f t="array" aca="1" ref="RV87" ca="1">INDIRECT(RV$203&amp;ROW())*RV$205</f>
        <v>0</v>
      </c>
      <c r="RW87" s="696" cm="1">
        <f t="array" aca="1" ref="RW87" ca="1">INDIRECT(RW$203&amp;ROW())*RW$205</f>
        <v>2.6659190312299668E-2</v>
      </c>
      <c r="RX87" s="696" cm="1">
        <f t="array" aca="1" ref="RX87" ca="1">INDIRECT(RX$203&amp;ROW())*RX$205</f>
        <v>0.19074035443114332</v>
      </c>
      <c r="RY87" s="696" cm="1">
        <f t="array" aca="1" ref="RY87" ca="1">INDIRECT(RY$203&amp;ROW())*RY$205</f>
        <v>8.4396695370290389E-2</v>
      </c>
      <c r="RZ87" s="696" cm="1">
        <f t="array" aca="1" ref="RZ87" ca="1">INDIRECT(RZ$203&amp;ROW())*RZ$205</f>
        <v>7.362497897239817E-2</v>
      </c>
      <c r="SA87" s="696" cm="1">
        <f t="array" aca="1" ref="SA87" ca="1">INDIRECT(SA$203&amp;ROW())*SA$205</f>
        <v>0.20458618579029147</v>
      </c>
      <c r="SB87" s="696" cm="1">
        <f t="array" aca="1" ref="SB87" ca="1">INDIRECT(SB$203&amp;ROW())*SB$205</f>
        <v>4.7124126502052749E-2</v>
      </c>
      <c r="SC87" s="696" cm="1">
        <f t="array" aca="1" ref="SC87" ca="1">INDIRECT(SC$203&amp;ROW())*SC$205</f>
        <v>5.4291606235991073E-2</v>
      </c>
      <c r="SD87" s="696" cm="1">
        <f t="array" aca="1" ref="SD87" ca="1">INDIRECT(SD$203&amp;ROW())*SD$205</f>
        <v>0.3072993885784252</v>
      </c>
      <c r="SE87" s="696" cm="1">
        <f t="array" aca="1" ref="SE87" ca="1">INDIRECT(SE$203&amp;ROW())*SE$205</f>
        <v>0.2585618210787391</v>
      </c>
      <c r="SF87" s="696" cm="1">
        <f t="array" aca="1" ref="SF87" ca="1">INDIRECT(SF$203&amp;ROW())*SF$205</f>
        <v>0.19835664972334499</v>
      </c>
      <c r="SG87" s="696" cm="1">
        <f t="array" aca="1" ref="SG87" ca="1">INDIRECT(SG$203&amp;ROW())*SG$205</f>
        <v>7.4767843909269882E-2</v>
      </c>
      <c r="SH87" s="696" cm="1">
        <f t="array" aca="1" ref="SH87" ca="1">IF(INDIRECT(SH$203&amp;ROW())="-",0,INDIRECT(SH$203&amp;ROW())*SH$205)</f>
        <v>6.8325762063023696E-2</v>
      </c>
      <c r="SI87" s="696" cm="1">
        <f t="array" aca="1" ref="SI87" ca="1">INDIRECT(SI$203&amp;ROW())*SI$205</f>
        <v>0.24423887568083891</v>
      </c>
      <c r="SJ87" s="696" cm="1">
        <f t="array" aca="1" ref="SJ87" ca="1">INDIRECT(SJ$203&amp;ROW())*SJ$205</f>
        <v>0.10961749760323641</v>
      </c>
      <c r="SK87" s="696" cm="1">
        <f t="array" aca="1" ref="SK87" ca="1">INDIRECT(SK$203&amp;ROW())*SK$205</f>
        <v>0.21261490593800375</v>
      </c>
      <c r="SN87" s="606" t="s">
        <v>5032</v>
      </c>
      <c r="SO87" s="707" cm="1">
        <f t="array" aca="1" ref="SO87" ca="1">INDIRECT(SO$203&amp;ROW())*SO$205</f>
        <v>2</v>
      </c>
      <c r="SP87" s="707" cm="1">
        <f t="array" aca="1" ref="SP87" ca="1">INDIRECT(SP$203&amp;ROW())*SP$205</f>
        <v>0</v>
      </c>
      <c r="SQ87" s="707" cm="1">
        <f t="array" aca="1" ref="SQ87" ca="1">INDIRECT(SQ$203&amp;ROW())*SQ$205</f>
        <v>0</v>
      </c>
      <c r="SR87" s="707" cm="1">
        <f t="array" aca="1" ref="SR87" ca="1">INDIRECT(SR$203&amp;ROW())*SR$205</f>
        <v>3</v>
      </c>
      <c r="SS87" s="707" cm="1">
        <f t="array" aca="1" ref="SS87" ca="1">INDIRECT(SS$203&amp;ROW())*SS$205</f>
        <v>2</v>
      </c>
      <c r="ST87" s="707" cm="1">
        <f t="array" aca="1" ref="ST87" ca="1">INDIRECT(ST$203&amp;ROW())*ST$205</f>
        <v>3</v>
      </c>
      <c r="SU87" s="707" cm="1">
        <f t="array" aca="1" ref="SU87" ca="1">INDIRECT(SU$203&amp;ROW())*SU$205</f>
        <v>3</v>
      </c>
      <c r="SV87" s="707" cm="1">
        <f t="array" aca="1" ref="SV87" ca="1">INDIRECT(SV$203&amp;ROW())*SV$205</f>
        <v>3</v>
      </c>
      <c r="SW87" s="707" cm="1">
        <f t="array" aca="1" ref="SW87" ca="1">INDIRECT(SW$203&amp;ROW())*SW$205</f>
        <v>3</v>
      </c>
      <c r="SX87" s="707" cm="1">
        <f t="array" aca="1" ref="SX87" ca="1">INDIRECT(SX$203&amp;ROW())*SX$205</f>
        <v>3</v>
      </c>
      <c r="SY87" s="707" cm="1">
        <f t="array" aca="1" ref="SY87" ca="1">INDIRECT(SY$203&amp;ROW())*SY$205</f>
        <v>3</v>
      </c>
      <c r="SZ87" s="707" cm="1">
        <f t="array" aca="1" ref="SZ87" ca="1">INDIRECT(SZ$203&amp;ROW())*SZ$205</f>
        <v>0</v>
      </c>
      <c r="TA87" s="707" cm="1">
        <f t="array" aca="1" ref="TA87" ca="1">INDIRECT(TA$203&amp;ROW())*TA$205</f>
        <v>2</v>
      </c>
      <c r="TB87" s="696" cm="1">
        <f t="array" aca="1" ref="TB87" ca="1">IF(INDIRECT(TB$203&amp;ROW())="-",0,INDIRECT(TB$203&amp;ROW())*TB$205)</f>
        <v>0.92230000000000001</v>
      </c>
      <c r="TC87" s="707" cm="1">
        <f t="array" aca="1" ref="TC87" ca="1">INDIRECT(TC$203&amp;ROW())*TC$205</f>
        <v>2</v>
      </c>
      <c r="TD87" s="696" cm="1">
        <f t="array" aca="1" ref="TD87" ca="1">IF(INDIRECT(TD$203&amp;ROW())="-",0,INDIRECT(TD$203&amp;ROW())*TD$205)</f>
        <v>0.90590000000000004</v>
      </c>
      <c r="TE87" s="732" cm="1">
        <f t="array" aca="1" ref="TE87" ca="1">INDIRECT(TE$203&amp;ROW())*TE$205</f>
        <v>2</v>
      </c>
      <c r="TF87" s="707" cm="1">
        <f t="array" aca="1" ref="TF87" ca="1">INDIRECT(TF$203&amp;ROW())*TF$205</f>
        <v>3</v>
      </c>
      <c r="TG87" s="707" cm="1">
        <f t="array" aca="1" ref="TG87" ca="1">INDIRECT(TG$203&amp;ROW())*TG$205</f>
        <v>3</v>
      </c>
      <c r="TH87" s="707" cm="1">
        <f t="array" aca="1" ref="TH87" ca="1">INDIRECT(TH$203&amp;ROW())*TH$205</f>
        <v>2</v>
      </c>
      <c r="TI87" s="707" cm="1">
        <f t="array" aca="1" ref="TI87" ca="1">INDIRECT(TI$203&amp;ROW())*TI$205</f>
        <v>3</v>
      </c>
      <c r="TJ87" s="696" cm="1">
        <f t="array" aca="1" ref="TJ87" ca="1">IF(INDIRECT(TJ$203&amp;ROW())="-",0,INDIRECT(TJ$203&amp;ROW())*TJ$205)</f>
        <v>0.98809999999999998</v>
      </c>
      <c r="TK87" s="707" cm="1">
        <f t="array" aca="1" ref="TK87" ca="1">INDIRECT(TK$203&amp;ROW())*TK$205</f>
        <v>0</v>
      </c>
      <c r="TL87" s="707" cm="1">
        <f t="array" aca="1" ref="TL87" ca="1">INDIRECT(TL$203&amp;ROW())*TL$205</f>
        <v>2</v>
      </c>
      <c r="TM87" s="707" cm="1">
        <f t="array" aca="1" ref="TM87" ca="1">INDIRECT(TM$203&amp;ROW())*TM$205</f>
        <v>1</v>
      </c>
      <c r="TN87" s="707" cm="1">
        <f t="array" aca="1" ref="TN87" ca="1">IF($TM87=0,0,INDIRECT(TN$203&amp;ROW())*TN$205)</f>
        <v>1</v>
      </c>
      <c r="TO87" s="707" cm="1">
        <f t="array" aca="1" ref="TO87" ca="1">IF($TM87=0,0,INDIRECT(TO$203&amp;ROW())*TO$205)</f>
        <v>0</v>
      </c>
      <c r="TP87" s="707" cm="1">
        <f t="array" aca="1" ref="TP87" ca="1">IF($TM87=0,0,INDIRECT(TP$203&amp;ROW())*TP$205)</f>
        <v>1</v>
      </c>
      <c r="TQ87" s="707" cm="1">
        <f t="array" aca="1" ref="TQ87" ca="1">IF($TM87=0,0,INDIRECT(TQ$203&amp;ROW())*TQ$205)</f>
        <v>0</v>
      </c>
      <c r="TR87" s="707" cm="1">
        <f t="array" aca="1" ref="TR87" ca="1">INDIRECT(TR$203&amp;ROW())*TR$205</f>
        <v>1</v>
      </c>
      <c r="TS87" s="707" cm="1">
        <f t="array" aca="1" ref="TS87" ca="1">IF($TR87=0,0,INDIRECT(TS$203&amp;ROW())*TS$205)</f>
        <v>0</v>
      </c>
      <c r="TT87" s="707" cm="1">
        <f t="array" aca="1" ref="TT87" ca="1">IF($TR87=0,0,INDIRECT(TT$203&amp;ROW())*TT$205)</f>
        <v>0</v>
      </c>
      <c r="TU87" s="707" cm="1">
        <f t="array" aca="1" ref="TU87" ca="1">INDIRECT(TU$203&amp;ROW())*TU$205</f>
        <v>0</v>
      </c>
      <c r="TV87" s="707" cm="1">
        <f t="array" aca="1" ref="TV87" ca="1">INDIRECT(TV$203&amp;ROW())*TV$205</f>
        <v>1</v>
      </c>
      <c r="TW87" s="707" cm="1">
        <f t="array" aca="1" ref="TW87" ca="1">INDIRECT(TW$203&amp;ROW())*TW$205</f>
        <v>2</v>
      </c>
      <c r="TX87" s="707" cm="1">
        <f t="array" aca="1" ref="TX87" ca="1">INDIRECT(TX$203&amp;ROW())*TX$205</f>
        <v>3</v>
      </c>
      <c r="TY87" s="707" cm="1">
        <f t="array" aca="1" ref="TY87" ca="1">INDIRECT(TY$203&amp;ROW())*TY$205</f>
        <v>2</v>
      </c>
      <c r="TZ87" s="707" cm="1">
        <f t="array" aca="1" ref="TZ87" ca="1">INDIRECT(TZ$203&amp;ROW())*TZ$205</f>
        <v>2</v>
      </c>
      <c r="UA87" s="707" cm="1">
        <f t="array" aca="1" ref="UA87" ca="1">INDIRECT(UA$203&amp;ROW())*UA$205</f>
        <v>2</v>
      </c>
      <c r="UB87" s="707" cm="1">
        <f t="array" aca="1" ref="UB87" ca="1">INDIRECT(UB$203&amp;ROW())*UB$205</f>
        <v>2</v>
      </c>
      <c r="UC87" s="707" cm="1">
        <f t="array" aca="1" ref="UC87" ca="1">INDIRECT(UC$203&amp;ROW())*UC$205</f>
        <v>1</v>
      </c>
      <c r="UD87" s="707" cm="1">
        <f t="array" aca="1" ref="UD87" ca="1">INDIRECT(UD$203&amp;ROW())*UD$205</f>
        <v>1</v>
      </c>
      <c r="UE87" s="707" cm="1">
        <f t="array" aca="1" ref="UE87" ca="1">INDIRECT(UE$203&amp;ROW())*UE$205</f>
        <v>3</v>
      </c>
      <c r="UF87" s="707" cm="1">
        <f t="array" aca="1" ref="UF87" ca="1">INDIRECT(UF$203&amp;ROW())*UF$205</f>
        <v>2</v>
      </c>
      <c r="UG87" s="696" cm="1">
        <f t="array" aca="1" ref="UG87" ca="1">IF(INDIRECT(UG$203&amp;ROW())="-",0,INDIRECT(UG$203&amp;ROW())*UG$205)</f>
        <v>0.86839999999999995</v>
      </c>
      <c r="UH87" s="707" cm="1">
        <f t="array" aca="1" ref="UH87" ca="1">INDIRECT(UH$203&amp;ROW())*UH$205</f>
        <v>2</v>
      </c>
      <c r="UI87" s="707" cm="1">
        <f t="array" aca="1" ref="UI87" ca="1">INDIRECT(UI$203&amp;ROW())*UI$205</f>
        <v>1</v>
      </c>
      <c r="UJ87" s="707" cm="1">
        <f t="array" aca="1" ref="UJ87" ca="1">INDIRECT(UJ$203&amp;ROW())*UJ$205</f>
        <v>2</v>
      </c>
      <c r="UM87" s="606" t="s">
        <v>5032</v>
      </c>
      <c r="UN87" s="616">
        <f t="shared" ca="1" si="202"/>
        <v>1.3455222970601226</v>
      </c>
      <c r="UO87" s="616">
        <f t="shared" ca="1" si="202"/>
        <v>-0.6225347970107441</v>
      </c>
      <c r="UP87" s="616">
        <f t="shared" ca="1" si="202"/>
        <v>-0.88618201963763954</v>
      </c>
      <c r="UQ87" s="616">
        <f t="shared" ca="1" si="202"/>
        <v>0.29355872991449461</v>
      </c>
      <c r="UR87" s="616">
        <f t="shared" ca="1" si="202"/>
        <v>0.12190361681987209</v>
      </c>
      <c r="US87" s="616">
        <f t="shared" ca="1" si="202"/>
        <v>0.41305213694811815</v>
      </c>
      <c r="UT87" s="616">
        <f t="shared" ca="1" si="202"/>
        <v>0.30690415393182785</v>
      </c>
      <c r="UU87" s="616">
        <f t="shared" ca="1" si="202"/>
        <v>0.53359975015917405</v>
      </c>
      <c r="UV87" s="616">
        <f t="shared" ca="1" si="202"/>
        <v>0.44410973870643028</v>
      </c>
      <c r="UW87" s="616">
        <f t="shared" ca="1" si="202"/>
        <v>0.6421874155054268</v>
      </c>
      <c r="UX87" s="616">
        <f t="shared" ca="1" si="202"/>
        <v>0.28247365722383649</v>
      </c>
      <c r="UY87" s="616">
        <f t="shared" ca="1" si="202"/>
        <v>-0.67270887390575207</v>
      </c>
      <c r="UZ87" s="616">
        <f t="shared" ca="1" si="202"/>
        <v>1.1960042318268584</v>
      </c>
      <c r="VA87" s="616">
        <f t="shared" ca="1" si="202"/>
        <v>1.4495245790399958</v>
      </c>
      <c r="VB87" s="616">
        <f t="shared" ca="1" si="202"/>
        <v>1.528010083348541</v>
      </c>
      <c r="VC87" s="616">
        <f t="shared" ca="1" si="202"/>
        <v>1.3764495971454469</v>
      </c>
      <c r="VD87" s="616">
        <f t="shared" ca="1" si="198"/>
        <v>0.85304819841956248</v>
      </c>
      <c r="VE87" s="616">
        <f t="shared" ca="1" si="198"/>
        <v>1.620308650861136</v>
      </c>
      <c r="VF87" s="616">
        <f t="shared" ca="1" si="198"/>
        <v>0.95807256683723563</v>
      </c>
      <c r="VG87" s="616">
        <f t="shared" ca="1" si="198"/>
        <v>1.2788179585372306</v>
      </c>
      <c r="VH87" s="616">
        <f t="shared" ca="1" si="198"/>
        <v>1.454227778282527</v>
      </c>
      <c r="VI87" s="616">
        <f t="shared" ca="1" si="198"/>
        <v>1.6193765907416569</v>
      </c>
      <c r="VJ87" s="616">
        <f t="shared" ca="1" si="198"/>
        <v>-0.90132677458943244</v>
      </c>
      <c r="VK87" s="616">
        <f t="shared" ca="1" si="198"/>
        <v>0.83678976492872159</v>
      </c>
      <c r="VL87" s="616">
        <f t="shared" ca="1" si="198"/>
        <v>1.1863766389476611</v>
      </c>
      <c r="VM87" s="616">
        <f t="shared" ca="1" si="198"/>
        <v>1.7393845659645861</v>
      </c>
      <c r="VN87" s="616">
        <f t="shared" ca="1" si="198"/>
        <v>-0.62639799545694341</v>
      </c>
      <c r="VO87" s="616">
        <f t="shared" ca="1" si="198"/>
        <v>2.3604485107108717</v>
      </c>
      <c r="VP87" s="616">
        <f t="shared" ca="1" si="198"/>
        <v>-0.46221149066820022</v>
      </c>
      <c r="VQ87" s="616">
        <f t="shared" ca="1" si="198"/>
        <v>1.2773868528042598</v>
      </c>
      <c r="VR87" s="616">
        <f t="shared" ca="1" si="198"/>
        <v>-0.64202286734458469</v>
      </c>
      <c r="VS87" s="616">
        <f t="shared" ca="1" si="198"/>
        <v>-0.40481357988865657</v>
      </c>
      <c r="VT87" s="616">
        <f t="shared" ca="1" si="199"/>
        <v>-0.3878135405833677</v>
      </c>
      <c r="VU87" s="616">
        <f t="shared" ca="1" si="190"/>
        <v>1.2114249894444582</v>
      </c>
      <c r="VV87" s="616">
        <f t="shared" ca="1" si="190"/>
        <v>1.6727825257285902</v>
      </c>
      <c r="VW87" s="616">
        <f t="shared" ca="1" si="190"/>
        <v>0.66845613582062358</v>
      </c>
      <c r="VX87" s="616">
        <f t="shared" ca="1" si="190"/>
        <v>2.3243112614711734</v>
      </c>
      <c r="VY87" s="616">
        <f t="shared" ca="1" si="190"/>
        <v>0.70583605694264007</v>
      </c>
      <c r="VZ87" s="616">
        <f t="shared" ca="1" si="190"/>
        <v>0.68442622420316401</v>
      </c>
      <c r="WA87" s="616">
        <f t="shared" ca="1" si="190"/>
        <v>0.92808016936885662</v>
      </c>
      <c r="WB87" s="616">
        <f t="shared" ca="1" si="190"/>
        <v>0.33435322352896929</v>
      </c>
      <c r="WC87" s="616">
        <f t="shared" ca="1" si="190"/>
        <v>0.47817673461028487</v>
      </c>
      <c r="WD87" s="616">
        <f t="shared" ca="1" si="190"/>
        <v>1.1315684290219801</v>
      </c>
      <c r="WE87" s="616">
        <f t="shared" ca="1" si="190"/>
        <v>0.67426644196529939</v>
      </c>
      <c r="WF87" s="616">
        <f t="shared" ca="1" si="190"/>
        <v>0.92783285407968641</v>
      </c>
      <c r="WG87" s="616">
        <f t="shared" ca="1" si="190"/>
        <v>1.1042161560551988</v>
      </c>
      <c r="WH87" s="616">
        <f t="shared" ca="1" si="190"/>
        <v>0.91987607881584121</v>
      </c>
      <c r="WI87" s="627">
        <f t="shared" ca="1" si="190"/>
        <v>1.0659329460226332</v>
      </c>
      <c r="WL87" s="606" t="s">
        <v>5032</v>
      </c>
      <c r="WM87" s="700" t="str">
        <f t="shared" ca="1" si="172"/>
        <v>A</v>
      </c>
      <c r="WN87" s="479">
        <f t="shared" ca="1" si="173"/>
        <v>0.82522842559598497</v>
      </c>
      <c r="WO87" s="495">
        <f t="shared" ca="1" si="159"/>
        <v>0.77911485754070986</v>
      </c>
      <c r="WP87" s="458">
        <f t="shared" ca="1" si="159"/>
        <v>0.97798826105053649</v>
      </c>
      <c r="WQ87" s="458">
        <f t="shared" ca="1" si="159"/>
        <v>0.55702884550112297</v>
      </c>
      <c r="WR87" s="459">
        <f t="shared" ca="1" si="159"/>
        <v>0.9867817382915709</v>
      </c>
      <c r="WS87" s="495">
        <f t="shared" ca="1" si="174"/>
        <v>0.47997103432487054</v>
      </c>
      <c r="WT87" s="458">
        <f t="shared" ca="1" si="175"/>
        <v>1.2524103973749483</v>
      </c>
      <c r="WU87" s="458">
        <f t="shared" ca="1" si="176"/>
        <v>0.51071970109612486</v>
      </c>
      <c r="WV87" s="459">
        <f t="shared" ca="1" si="177"/>
        <v>1.0636124134279665</v>
      </c>
      <c r="WW87" s="484">
        <f t="shared" ca="1" si="203"/>
        <v>1.0061815737415598</v>
      </c>
      <c r="WX87" s="484">
        <f t="shared" ca="1" si="203"/>
        <v>-0.37545073607717977</v>
      </c>
      <c r="WY87" s="484">
        <f t="shared" ca="1" si="203"/>
        <v>-0.64522912849816527</v>
      </c>
      <c r="WZ87" s="484">
        <f t="shared" ca="1" si="203"/>
        <v>0.10559307515024371</v>
      </c>
      <c r="XA87" s="484">
        <f t="shared" ca="1" si="203"/>
        <v>6.4328538595846502E-2</v>
      </c>
      <c r="XB87" s="484">
        <f t="shared" ca="1" si="203"/>
        <v>0.21821544394969081</v>
      </c>
      <c r="XC87" s="484">
        <f t="shared" ca="1" si="203"/>
        <v>0.14467461816346364</v>
      </c>
      <c r="XD87" s="484">
        <f t="shared" ca="1" si="203"/>
        <v>0.27368331185664035</v>
      </c>
      <c r="XE87" s="484">
        <f t="shared" ca="1" si="203"/>
        <v>0.21801347073098662</v>
      </c>
      <c r="XF87" s="484">
        <f t="shared" ca="1" si="203"/>
        <v>0.41324760187774212</v>
      </c>
      <c r="XG87" s="484">
        <f t="shared" ca="1" si="203"/>
        <v>0.1145148206385433</v>
      </c>
      <c r="XH87" s="484">
        <f t="shared" ca="1" si="203"/>
        <v>-0.33958343954762366</v>
      </c>
      <c r="XI87" s="484">
        <f t="shared" ca="1" si="203"/>
        <v>0.83588735762379129</v>
      </c>
      <c r="XJ87" s="484">
        <f t="shared" ca="1" si="203"/>
        <v>1.0287275937446849</v>
      </c>
      <c r="XK87" s="484">
        <f t="shared" ca="1" si="203"/>
        <v>1.0853455622024688</v>
      </c>
      <c r="XL87" s="484">
        <f t="shared" ca="1" si="203"/>
        <v>1.2159555741182877</v>
      </c>
      <c r="XM87" s="484">
        <f t="shared" ca="1" si="200"/>
        <v>0.64336895124803395</v>
      </c>
      <c r="XN87" s="484">
        <f t="shared" ca="1" si="200"/>
        <v>1.1298412222454701</v>
      </c>
      <c r="XO87" s="484">
        <f t="shared" ca="1" si="200"/>
        <v>0.70341687857189839</v>
      </c>
      <c r="XP87" s="484">
        <f t="shared" ca="1" si="200"/>
        <v>0.81844349346382761</v>
      </c>
      <c r="XQ87" s="484">
        <f t="shared" ca="1" si="200"/>
        <v>0.96764316366919345</v>
      </c>
      <c r="XR87" s="484">
        <f t="shared" ca="1" si="200"/>
        <v>1.4169545168989497</v>
      </c>
      <c r="XS87" s="484">
        <f t="shared" ca="1" si="200"/>
        <v>-0.55611861992167977</v>
      </c>
      <c r="XT87" s="484">
        <f t="shared" ca="1" si="200"/>
        <v>0.50818242424121263</v>
      </c>
      <c r="XU87" s="484">
        <f t="shared" ca="1" si="200"/>
        <v>0.90140897027243294</v>
      </c>
      <c r="XV87" s="484">
        <f t="shared" ca="1" si="200"/>
        <v>0.91769929700291553</v>
      </c>
      <c r="XW87" s="484">
        <f t="shared" ca="1" si="200"/>
        <v>-0.40427726626791127</v>
      </c>
      <c r="XX87" s="484">
        <f t="shared" ca="1" si="200"/>
        <v>1.1412768549287065</v>
      </c>
      <c r="XY87" s="484">
        <f t="shared" ca="1" si="200"/>
        <v>-0.24303080179333969</v>
      </c>
      <c r="XZ87" s="484">
        <f t="shared" ca="1" si="200"/>
        <v>0.93428074414103568</v>
      </c>
      <c r="YA87" s="484">
        <f t="shared" ca="1" si="200"/>
        <v>-0.43779539324227229</v>
      </c>
      <c r="YB87" s="484">
        <f t="shared" ca="1" si="200"/>
        <v>-0.21272953623148902</v>
      </c>
      <c r="YC87" s="484">
        <f t="shared" ref="YC87:YR105" ca="1" si="205">(VT87*YC$205)</f>
        <v>-0.17304240180829866</v>
      </c>
      <c r="YD87" s="484">
        <f t="shared" ca="1" si="191"/>
        <v>0.89512192470051022</v>
      </c>
      <c r="YE87" s="484">
        <f t="shared" ca="1" si="191"/>
        <v>1.2049052532823037</v>
      </c>
      <c r="YF87" s="484">
        <f t="shared" ca="1" si="191"/>
        <v>0.39432227452058582</v>
      </c>
      <c r="YG87" s="484">
        <f t="shared" ca="1" si="191"/>
        <v>1.6191152247408194</v>
      </c>
      <c r="YH87" s="484">
        <f t="shared" ca="1" si="191"/>
        <v>0.3761400347447329</v>
      </c>
      <c r="YI87" s="484">
        <f t="shared" ca="1" si="191"/>
        <v>0.40086843951579315</v>
      </c>
      <c r="YJ87" s="484">
        <f t="shared" ca="1" si="191"/>
        <v>0.55062996448654267</v>
      </c>
      <c r="YK87" s="484">
        <f t="shared" ca="1" si="191"/>
        <v>5.8277766861099353E-2</v>
      </c>
      <c r="YL87" s="484">
        <f t="shared" ca="1" si="191"/>
        <v>0.15139075417761619</v>
      </c>
      <c r="YM87" s="484">
        <f t="shared" ca="1" si="191"/>
        <v>0.90333107688824665</v>
      </c>
      <c r="YN87" s="484">
        <f t="shared" ca="1" si="191"/>
        <v>0.48075197312125845</v>
      </c>
      <c r="YO87" s="484">
        <f t="shared" ca="1" si="191"/>
        <v>0.56978215569033541</v>
      </c>
      <c r="YP87" s="484">
        <f t="shared" ca="1" si="191"/>
        <v>0.58832636794620996</v>
      </c>
      <c r="YQ87" s="484">
        <f t="shared" ca="1" si="191"/>
        <v>0.66635823149419537</v>
      </c>
      <c r="YR87" s="484">
        <f t="shared" ca="1" si="191"/>
        <v>0.79923652292777037</v>
      </c>
      <c r="YU87" s="606" t="s">
        <v>5032</v>
      </c>
      <c r="YV87" s="700" t="str">
        <f t="shared" ca="1" si="160"/>
        <v>A</v>
      </c>
      <c r="YW87" s="479">
        <f t="shared" ca="1" si="179"/>
        <v>0.81867350454822718</v>
      </c>
      <c r="YX87" s="495">
        <f t="shared" ca="1" si="161"/>
        <v>0.83022744563184725</v>
      </c>
      <c r="YY87" s="458">
        <f t="shared" ca="1" si="161"/>
        <v>0.9854239040895223</v>
      </c>
      <c r="YZ87" s="458">
        <f t="shared" ca="1" si="161"/>
        <v>0.46936643061578853</v>
      </c>
      <c r="ZA87" s="459">
        <f t="shared" ca="1" si="161"/>
        <v>0.98967623785575032</v>
      </c>
      <c r="ZB87" s="495">
        <f t="shared" ca="1" si="180"/>
        <v>0.3671290930167696</v>
      </c>
      <c r="ZC87" s="458">
        <f t="shared" ca="1" si="181"/>
        <v>1.3498584041327879</v>
      </c>
      <c r="ZD87" s="458">
        <f t="shared" ca="1" si="182"/>
        <v>0.41380185441070194</v>
      </c>
      <c r="ZE87" s="459">
        <f t="shared" ca="1" si="183"/>
        <v>0.81211602855855325</v>
      </c>
      <c r="ZF87" s="484">
        <f t="shared" ca="1" si="204"/>
        <v>4.5009936569290004E-2</v>
      </c>
      <c r="ZG87" s="484">
        <f t="shared" ca="1" si="204"/>
        <v>-7.9385408814590788E-2</v>
      </c>
      <c r="ZH87" s="484">
        <f t="shared" ca="1" si="204"/>
        <v>-6.6861590023482048E-2</v>
      </c>
      <c r="ZI87" s="484">
        <f t="shared" ca="1" si="204"/>
        <v>2.1988880583922777E-2</v>
      </c>
      <c r="ZJ87" s="484">
        <f t="shared" ca="1" si="204"/>
        <v>1.0659583188508518E-2</v>
      </c>
      <c r="ZK87" s="484">
        <f t="shared" ca="1" si="204"/>
        <v>7.3425809550013654E-2</v>
      </c>
      <c r="ZL87" s="484">
        <f t="shared" ca="1" si="204"/>
        <v>2.4672875513209128E-2</v>
      </c>
      <c r="ZM87" s="484">
        <f t="shared" ca="1" si="204"/>
        <v>9.4446117703140112E-2</v>
      </c>
      <c r="ZN87" s="484">
        <f t="shared" ca="1" si="204"/>
        <v>8.9770705925095284E-2</v>
      </c>
      <c r="ZO87" s="484">
        <f t="shared" ca="1" si="204"/>
        <v>2.8984588520071332E-2</v>
      </c>
      <c r="ZP87" s="484">
        <f t="shared" ca="1" si="204"/>
        <v>2.6000050859821721E-2</v>
      </c>
      <c r="ZQ87" s="484">
        <f t="shared" ca="1" si="204"/>
        <v>-1.1497069191506403E-2</v>
      </c>
      <c r="ZR87" s="484">
        <f t="shared" ca="1" si="204"/>
        <v>6.8537874740930649E-2</v>
      </c>
      <c r="ZS87" s="484">
        <f t="shared" ca="1" si="204"/>
        <v>0.12162760009513029</v>
      </c>
      <c r="ZT87" s="484">
        <f t="shared" ca="1" si="204"/>
        <v>5.4582123014624152E-2</v>
      </c>
      <c r="ZU87" s="484">
        <f t="shared" ca="1" si="204"/>
        <v>8.7114173242748033E-2</v>
      </c>
      <c r="ZV87" s="484">
        <f t="shared" ca="1" si="201"/>
        <v>4.5270410067628573E-2</v>
      </c>
      <c r="ZW87" s="484">
        <f t="shared" ca="1" si="201"/>
        <v>0.22401145365982966</v>
      </c>
      <c r="ZX87" s="484">
        <f t="shared" ca="1" si="201"/>
        <v>2.7969817598544739E-2</v>
      </c>
      <c r="ZY87" s="484">
        <f t="shared" ca="1" si="201"/>
        <v>0.13772471860952887</v>
      </c>
      <c r="ZZ87" s="484">
        <f t="shared" ca="1" si="201"/>
        <v>8.8902203566076518E-2</v>
      </c>
      <c r="AAA87" s="484">
        <f t="shared" ca="1" si="201"/>
        <v>9.7845322786308739E-2</v>
      </c>
      <c r="AAB87" s="484">
        <f t="shared" ca="1" si="201"/>
        <v>-0.10150745433592355</v>
      </c>
      <c r="AAC87" s="484">
        <f t="shared" ca="1" si="201"/>
        <v>1.2546600107337495E-2</v>
      </c>
      <c r="AAD87" s="484">
        <f t="shared" ca="1" si="201"/>
        <v>0.1113065835753817</v>
      </c>
      <c r="AAE87" s="484">
        <f t="shared" ca="1" si="201"/>
        <v>0.12230055198290701</v>
      </c>
      <c r="AAF87" s="484">
        <f t="shared" ca="1" si="201"/>
        <v>-6.120902348854227E-2</v>
      </c>
      <c r="AAG87" s="484">
        <f t="shared" ca="1" si="201"/>
        <v>0.24090261069547261</v>
      </c>
      <c r="AAH87" s="484">
        <f t="shared" ca="1" si="201"/>
        <v>-3.8008707897835295E-2</v>
      </c>
      <c r="AAI87" s="484">
        <f t="shared" ca="1" si="201"/>
        <v>9.8955202424813982E-2</v>
      </c>
      <c r="AAJ87" s="484">
        <f t="shared" ca="1" si="201"/>
        <v>-5.2025335368730337E-2</v>
      </c>
      <c r="AAK87" s="484">
        <f t="shared" ca="1" si="201"/>
        <v>-3.3183772310049216E-2</v>
      </c>
      <c r="AAL87" s="484">
        <f t="shared" ref="AAL87:ABA105" ca="1" si="206">(VT87*AAL$205)</f>
        <v>-1.741238539122681E-2</v>
      </c>
      <c r="AAM87" s="484">
        <f t="shared" ca="1" si="192"/>
        <v>3.2295609342675426E-2</v>
      </c>
      <c r="AAN87" s="484">
        <f t="shared" ca="1" si="192"/>
        <v>0.1595335659218472</v>
      </c>
      <c r="AAO87" s="484">
        <f t="shared" ca="1" si="192"/>
        <v>1.8805162954418208E-2</v>
      </c>
      <c r="AAP87" s="484">
        <f t="shared" ca="1" si="192"/>
        <v>8.5563683875561708E-2</v>
      </c>
      <c r="AAQ87" s="484">
        <f t="shared" ca="1" si="192"/>
        <v>7.2202153341576855E-2</v>
      </c>
      <c r="AAR87" s="484">
        <f t="shared" ca="1" si="192"/>
        <v>1.612649398533611E-2</v>
      </c>
      <c r="AAS87" s="484">
        <f t="shared" ca="1" si="192"/>
        <v>2.5193481555402932E-2</v>
      </c>
      <c r="AAT87" s="484">
        <f t="shared" ca="1" si="192"/>
        <v>0.1027465411596778</v>
      </c>
      <c r="AAU87" s="484">
        <f t="shared" ca="1" si="192"/>
        <v>0.12363824729832018</v>
      </c>
      <c r="AAV87" s="484">
        <f t="shared" ca="1" si="192"/>
        <v>7.4818040837836219E-2</v>
      </c>
      <c r="AAW87" s="484">
        <f t="shared" ca="1" si="192"/>
        <v>2.5206724043060142E-2</v>
      </c>
      <c r="AAX87" s="484">
        <f t="shared" ca="1" si="192"/>
        <v>7.3001942448301299E-2</v>
      </c>
      <c r="AAY87" s="484">
        <f t="shared" ca="1" si="192"/>
        <v>0.13484625623176977</v>
      </c>
      <c r="AAZ87" s="484">
        <f t="shared" ca="1" si="192"/>
        <v>0.10083451386486998</v>
      </c>
      <c r="ABA87" s="484">
        <f t="shared" ca="1" si="192"/>
        <v>0.11331661652741069</v>
      </c>
    </row>
    <row r="88" spans="1:729" ht="15" customHeight="1" x14ac:dyDescent="0.35">
      <c r="A88" s="498">
        <v>86</v>
      </c>
      <c r="B88" s="628"/>
      <c r="C88" s="606" t="s">
        <v>5086</v>
      </c>
      <c r="D88" s="629">
        <v>400</v>
      </c>
      <c r="E88" s="630" t="s">
        <v>5087</v>
      </c>
      <c r="F88" s="631" t="s">
        <v>1240</v>
      </c>
      <c r="G88" s="632">
        <v>10203.14</v>
      </c>
      <c r="H88" s="504">
        <v>43486.841400502875</v>
      </c>
      <c r="I88" s="505">
        <v>4300</v>
      </c>
      <c r="J88" s="633" t="s">
        <v>5088</v>
      </c>
      <c r="K88" s="507">
        <v>2</v>
      </c>
      <c r="L88" s="721" t="s">
        <v>5089</v>
      </c>
      <c r="M88" s="817">
        <v>117</v>
      </c>
      <c r="N88" s="818">
        <v>0.53090000000000004</v>
      </c>
      <c r="O88" s="819">
        <v>0.35880000000000001</v>
      </c>
      <c r="P88" s="820">
        <v>0.55400000000000005</v>
      </c>
      <c r="Q88" s="821">
        <v>0.68</v>
      </c>
      <c r="R88" s="818">
        <v>0.33329999999999999</v>
      </c>
      <c r="S88" s="822">
        <v>0.5575</v>
      </c>
      <c r="T88" s="822">
        <v>0.49309999999999998</v>
      </c>
      <c r="U88" s="822">
        <v>0.45651999999999998</v>
      </c>
      <c r="V88" s="822">
        <v>0.51970000000000005</v>
      </c>
      <c r="W88" s="506" t="s">
        <v>5090</v>
      </c>
      <c r="X88" s="516" t="s">
        <v>5091</v>
      </c>
      <c r="Y88" s="517">
        <v>2</v>
      </c>
      <c r="Z88" s="517">
        <v>3</v>
      </c>
      <c r="AA88" s="578" t="s">
        <v>5092</v>
      </c>
      <c r="AB88" s="520">
        <v>2018</v>
      </c>
      <c r="AC88" s="576">
        <v>1</v>
      </c>
      <c r="AD88" s="521" t="s">
        <v>5093</v>
      </c>
      <c r="AE88" s="817">
        <v>0</v>
      </c>
      <c r="AF88" s="634" t="s">
        <v>1188</v>
      </c>
      <c r="AG88" s="635" t="s">
        <v>1188</v>
      </c>
      <c r="AH88" s="636" t="s">
        <v>1188</v>
      </c>
      <c r="AI88" s="636" t="s">
        <v>1188</v>
      </c>
      <c r="AJ88" s="636" t="s">
        <v>1188</v>
      </c>
      <c r="AK88" s="637" t="s">
        <v>1188</v>
      </c>
      <c r="AL88" s="765" t="s">
        <v>1188</v>
      </c>
      <c r="AM88" s="639" t="s">
        <v>1188</v>
      </c>
      <c r="AN88" s="636" t="s">
        <v>1188</v>
      </c>
      <c r="AO88" s="636" t="s">
        <v>1188</v>
      </c>
      <c r="AP88" s="636" t="s">
        <v>1188</v>
      </c>
      <c r="AQ88" s="636" t="s">
        <v>1188</v>
      </c>
      <c r="AR88" s="636" t="s">
        <v>1188</v>
      </c>
      <c r="AS88" s="636" t="s">
        <v>1188</v>
      </c>
      <c r="AT88" s="636" t="s">
        <v>1188</v>
      </c>
      <c r="AU88" s="640" t="s">
        <v>1188</v>
      </c>
      <c r="AV88" s="842" t="s">
        <v>5094</v>
      </c>
      <c r="AW88" s="642" t="s">
        <v>1190</v>
      </c>
      <c r="AX88" s="843">
        <v>2</v>
      </c>
      <c r="AY88" s="847" t="s">
        <v>5095</v>
      </c>
      <c r="AZ88" s="800">
        <v>2</v>
      </c>
      <c r="BA88" s="573" t="s">
        <v>5096</v>
      </c>
      <c r="BB88" s="631" t="s">
        <v>2643</v>
      </c>
      <c r="BC88" s="646" t="s">
        <v>2644</v>
      </c>
      <c r="BD88" s="631" t="s">
        <v>1195</v>
      </c>
      <c r="BE88" s="631" t="s">
        <v>1317</v>
      </c>
      <c r="BF88" s="631">
        <v>3</v>
      </c>
      <c r="BG88" s="631">
        <v>2013</v>
      </c>
      <c r="BH88" s="631" t="s">
        <v>1197</v>
      </c>
      <c r="BI88" s="631">
        <v>1</v>
      </c>
      <c r="BJ88" s="631">
        <v>2</v>
      </c>
      <c r="BK88" s="631" t="s">
        <v>1256</v>
      </c>
      <c r="BL88" s="631" t="s">
        <v>1257</v>
      </c>
      <c r="BM88" s="859" t="s">
        <v>5097</v>
      </c>
      <c r="BN88" s="647">
        <v>1920</v>
      </c>
      <c r="BO88" s="798" t="s">
        <v>5098</v>
      </c>
      <c r="BP88" s="647">
        <v>2011</v>
      </c>
      <c r="BQ88" s="647">
        <v>3</v>
      </c>
      <c r="BR88" s="647">
        <v>4</v>
      </c>
      <c r="BS88" s="647" t="s">
        <v>1188</v>
      </c>
      <c r="BT88" s="647" t="s">
        <v>1188</v>
      </c>
      <c r="BU88" s="647" t="s">
        <v>1188</v>
      </c>
      <c r="BV88" s="648" t="s">
        <v>1188</v>
      </c>
      <c r="BW88" s="859" t="s">
        <v>5099</v>
      </c>
      <c r="BX88" s="650">
        <v>2004</v>
      </c>
      <c r="BY88" s="647" t="s">
        <v>3548</v>
      </c>
      <c r="BZ88" s="651" t="s">
        <v>2608</v>
      </c>
      <c r="CA88" s="647">
        <v>2</v>
      </c>
      <c r="CB88" s="647" t="s">
        <v>1214</v>
      </c>
      <c r="CC88" s="798" t="s">
        <v>5100</v>
      </c>
      <c r="CD88" s="652">
        <v>2005</v>
      </c>
      <c r="CE88" s="647">
        <v>3</v>
      </c>
      <c r="CF88" s="647">
        <v>2</v>
      </c>
      <c r="CG88" s="633" t="s">
        <v>5101</v>
      </c>
      <c r="CH88" s="647">
        <v>1922</v>
      </c>
      <c r="CI88" s="647">
        <v>1964</v>
      </c>
      <c r="CJ88" s="647">
        <v>3</v>
      </c>
      <c r="CK88" s="651" t="s">
        <v>1207</v>
      </c>
      <c r="CL88" s="651" t="s">
        <v>1208</v>
      </c>
      <c r="CM88" s="647">
        <v>2</v>
      </c>
      <c r="CN88" s="647" t="s">
        <v>1209</v>
      </c>
      <c r="CO88" s="798" t="s">
        <v>5102</v>
      </c>
      <c r="CP88" s="647">
        <v>1999</v>
      </c>
      <c r="CQ88" s="647">
        <v>3</v>
      </c>
      <c r="CR88" s="650">
        <v>2</v>
      </c>
      <c r="CS88" s="859" t="s">
        <v>5103</v>
      </c>
      <c r="CT88" s="647">
        <v>2009</v>
      </c>
      <c r="CU88" s="648">
        <v>3</v>
      </c>
      <c r="CV88" s="847" t="s">
        <v>5104</v>
      </c>
      <c r="CW88" s="647">
        <v>2008</v>
      </c>
      <c r="CX88" s="657">
        <v>2</v>
      </c>
      <c r="CY88" s="863" t="s">
        <v>5105</v>
      </c>
      <c r="CZ88" s="647">
        <v>2001</v>
      </c>
      <c r="DA88" s="657">
        <v>1</v>
      </c>
      <c r="DB88" s="723">
        <v>300500</v>
      </c>
      <c r="DC88" s="753">
        <v>3</v>
      </c>
      <c r="DD88" s="659" t="s">
        <v>1493</v>
      </c>
      <c r="DE88" s="648">
        <v>2009</v>
      </c>
      <c r="DF88" s="854" t="s">
        <v>5106</v>
      </c>
      <c r="DG88" s="855" t="s">
        <v>5107</v>
      </c>
      <c r="DH88" s="852">
        <v>2</v>
      </c>
      <c r="DI88" s="856" t="s">
        <v>1256</v>
      </c>
      <c r="DJ88" s="730" t="s">
        <v>5108</v>
      </c>
      <c r="DK88" s="850">
        <v>2007</v>
      </c>
      <c r="DL88" s="850">
        <v>3</v>
      </c>
      <c r="DM88" s="851">
        <v>2</v>
      </c>
      <c r="DN88" s="794" t="s">
        <v>5106</v>
      </c>
      <c r="DO88" s="754" t="s">
        <v>5107</v>
      </c>
      <c r="DP88" s="663">
        <v>2</v>
      </c>
      <c r="DQ88" s="781" t="s">
        <v>1256</v>
      </c>
      <c r="DR88" s="730" t="s">
        <v>5109</v>
      </c>
      <c r="DS88" s="753">
        <v>2007</v>
      </c>
      <c r="DT88" s="753">
        <v>3</v>
      </c>
      <c r="DU88" s="657">
        <v>2</v>
      </c>
      <c r="DV88" s="651" t="s">
        <v>1188</v>
      </c>
      <c r="DW88" s="730" t="s">
        <v>5110</v>
      </c>
      <c r="DX88" s="647">
        <v>2009</v>
      </c>
      <c r="DY88" s="647">
        <v>2</v>
      </c>
      <c r="DZ88" s="650">
        <v>1</v>
      </c>
      <c r="EA88" s="807" t="s">
        <v>1188</v>
      </c>
      <c r="EB88" s="506" t="s">
        <v>5111</v>
      </c>
      <c r="EC88" s="647">
        <v>2</v>
      </c>
      <c r="ED88" s="668" t="s">
        <v>1274</v>
      </c>
      <c r="EE88" s="647">
        <v>1998</v>
      </c>
      <c r="EF88" s="647">
        <v>3</v>
      </c>
      <c r="EG88" s="650" t="s">
        <v>1220</v>
      </c>
      <c r="EH88" s="648" t="s">
        <v>1275</v>
      </c>
      <c r="EI88" s="551" t="s">
        <v>5112</v>
      </c>
      <c r="EJ88" s="651" t="s">
        <v>5113</v>
      </c>
      <c r="EK88" s="647">
        <v>2015</v>
      </c>
      <c r="EL88" s="554" t="s">
        <v>5114</v>
      </c>
      <c r="EM88" s="812">
        <v>42826</v>
      </c>
      <c r="EN88" s="647" t="s">
        <v>1188</v>
      </c>
      <c r="EO88" s="670" t="s">
        <v>1188</v>
      </c>
      <c r="EP88" s="556">
        <v>0</v>
      </c>
      <c r="EQ88" s="556" t="s">
        <v>1188</v>
      </c>
      <c r="ER88" s="651" t="s">
        <v>1188</v>
      </c>
      <c r="ES88" s="556" t="s">
        <v>1188</v>
      </c>
      <c r="ET88" s="556">
        <v>0</v>
      </c>
      <c r="EU88" s="671">
        <v>0</v>
      </c>
      <c r="EV88" s="839">
        <v>2017</v>
      </c>
      <c r="EW88" s="673"/>
      <c r="EX88" s="674"/>
      <c r="EY88" s="631" t="s">
        <v>1343</v>
      </c>
      <c r="EZ88" s="631" t="s">
        <v>1188</v>
      </c>
      <c r="FA88" s="675"/>
      <c r="FB88" s="648">
        <v>0</v>
      </c>
      <c r="FC88" s="676"/>
      <c r="FD88" s="647"/>
      <c r="FE88" s="648"/>
      <c r="FF88" s="652" t="s">
        <v>1281</v>
      </c>
      <c r="FG88" s="563" t="s">
        <v>1282</v>
      </c>
      <c r="FH88" s="631" t="str">
        <f t="shared" si="119"/>
        <v>B</v>
      </c>
      <c r="FI88" s="677">
        <f t="shared" si="120"/>
        <v>2.6222222222222222</v>
      </c>
      <c r="FJ88" s="678">
        <f t="shared" si="121"/>
        <v>3.2</v>
      </c>
      <c r="FK88" s="679">
        <f t="shared" si="122"/>
        <v>3</v>
      </c>
      <c r="FL88" s="680">
        <f t="shared" si="123"/>
        <v>1.6666666666666665</v>
      </c>
      <c r="FM88" s="568">
        <v>2</v>
      </c>
      <c r="FN88" s="469">
        <v>2019</v>
      </c>
      <c r="FO88" s="569" t="s">
        <v>5115</v>
      </c>
      <c r="FP88" s="535" t="s">
        <v>5116</v>
      </c>
      <c r="FQ88" s="430">
        <v>2</v>
      </c>
      <c r="FR88" s="682" t="s">
        <v>1285</v>
      </c>
      <c r="FS88" s="369">
        <v>2</v>
      </c>
      <c r="FT88" s="574">
        <v>2017</v>
      </c>
      <c r="FU88" s="521" t="s">
        <v>5117</v>
      </c>
      <c r="FV88" s="369">
        <v>2</v>
      </c>
      <c r="FW88" s="574">
        <v>2020</v>
      </c>
      <c r="FX88" s="521" t="s">
        <v>5118</v>
      </c>
      <c r="FY88" s="369">
        <v>0</v>
      </c>
      <c r="FZ88" s="574" t="s">
        <v>1188</v>
      </c>
      <c r="GA88" s="470" t="s">
        <v>1188</v>
      </c>
      <c r="GB88" s="575" t="s">
        <v>1188</v>
      </c>
      <c r="GC88" s="369">
        <v>0</v>
      </c>
      <c r="GD88" s="574" t="s">
        <v>1188</v>
      </c>
      <c r="GE88" s="470" t="s">
        <v>1188</v>
      </c>
      <c r="GF88" s="685" t="s">
        <v>1188</v>
      </c>
      <c r="GG88" s="369">
        <v>1</v>
      </c>
      <c r="GH88" s="430">
        <v>2018</v>
      </c>
      <c r="GI88" s="686" t="s">
        <v>895</v>
      </c>
      <c r="GJ88" s="573" t="s">
        <v>5119</v>
      </c>
      <c r="GK88" s="369">
        <v>2</v>
      </c>
      <c r="GL88" s="430">
        <v>2018</v>
      </c>
      <c r="GM88" s="931" t="s">
        <v>5120</v>
      </c>
      <c r="GN88" s="572" t="s">
        <v>5121</v>
      </c>
      <c r="GO88" s="676">
        <v>1</v>
      </c>
      <c r="GP88" s="730" t="s">
        <v>5122</v>
      </c>
      <c r="GQ88" s="647">
        <v>1</v>
      </c>
      <c r="GR88" s="647">
        <v>1</v>
      </c>
      <c r="GS88" s="647">
        <v>1</v>
      </c>
      <c r="GT88" s="648">
        <v>1</v>
      </c>
      <c r="GU88" s="770">
        <v>1</v>
      </c>
      <c r="GV88" s="730" t="s">
        <v>5122</v>
      </c>
      <c r="GW88" s="647">
        <v>1</v>
      </c>
      <c r="GX88" s="648">
        <v>1</v>
      </c>
      <c r="GY88" s="650">
        <v>1</v>
      </c>
      <c r="GZ88" s="573" t="s">
        <v>5122</v>
      </c>
      <c r="HA88" s="583" t="s">
        <v>1346</v>
      </c>
      <c r="HB88" s="584">
        <v>3</v>
      </c>
      <c r="HC88" s="585">
        <v>1</v>
      </c>
      <c r="HD88" s="586" t="s">
        <v>5123</v>
      </c>
      <c r="HE88" s="557" t="s">
        <v>5124</v>
      </c>
      <c r="HF88" s="587" t="s">
        <v>1188</v>
      </c>
      <c r="HG88" s="587" t="s">
        <v>1188</v>
      </c>
      <c r="HH88" s="588">
        <v>0</v>
      </c>
      <c r="HI88" s="586" t="s">
        <v>1188</v>
      </c>
      <c r="HJ88" s="690" t="s">
        <v>1188</v>
      </c>
      <c r="HK88" s="691" t="s">
        <v>1188</v>
      </c>
      <c r="HL88" s="692">
        <v>2</v>
      </c>
      <c r="HM88" s="591" t="s">
        <v>5125</v>
      </c>
      <c r="HN88" s="592">
        <v>2007</v>
      </c>
      <c r="HO88" s="681">
        <v>1</v>
      </c>
      <c r="HP88" s="574">
        <v>1</v>
      </c>
      <c r="HQ88" s="472">
        <f t="shared" si="124"/>
        <v>2</v>
      </c>
      <c r="HR88" s="593">
        <v>0.5</v>
      </c>
      <c r="HS88" s="574">
        <v>1</v>
      </c>
      <c r="HT88" s="574">
        <v>0</v>
      </c>
      <c r="HU88" s="574">
        <v>0</v>
      </c>
      <c r="HV88" s="574">
        <v>0</v>
      </c>
      <c r="HW88" s="574">
        <v>0.5</v>
      </c>
      <c r="HX88" s="574">
        <v>0</v>
      </c>
      <c r="HY88" s="574">
        <v>0</v>
      </c>
      <c r="HZ88" s="574">
        <v>0</v>
      </c>
      <c r="IA88" s="574">
        <v>1</v>
      </c>
      <c r="IB88" s="574">
        <v>1</v>
      </c>
      <c r="IC88" s="574">
        <v>0</v>
      </c>
      <c r="ID88" s="681">
        <v>1</v>
      </c>
      <c r="IE88" s="369">
        <v>0</v>
      </c>
      <c r="IF88" s="574">
        <v>1</v>
      </c>
      <c r="IG88" s="472">
        <f t="shared" si="125"/>
        <v>1</v>
      </c>
      <c r="IH88" s="609">
        <v>0.5674327327701757</v>
      </c>
      <c r="II88" s="694">
        <v>0.41888839750749857</v>
      </c>
      <c r="IJ88" s="695">
        <v>0.35336216476367105</v>
      </c>
      <c r="IK88" s="696">
        <v>0.55868067063079463</v>
      </c>
      <c r="IL88" s="696">
        <v>0.37958511424629582</v>
      </c>
      <c r="IM88" s="697">
        <v>0.38392564038923283</v>
      </c>
      <c r="IN88" s="599">
        <v>2</v>
      </c>
      <c r="IO88" s="600">
        <v>5</v>
      </c>
      <c r="IP88" s="601">
        <v>5</v>
      </c>
      <c r="IQ88" s="600">
        <v>12</v>
      </c>
      <c r="IR88" s="587">
        <v>25</v>
      </c>
      <c r="IS88" s="601">
        <v>37</v>
      </c>
      <c r="IT88" s="599">
        <v>2</v>
      </c>
      <c r="IU88" s="600">
        <v>14</v>
      </c>
      <c r="IV88" s="587">
        <v>18</v>
      </c>
      <c r="IW88" s="601">
        <v>15</v>
      </c>
      <c r="IX88" s="602">
        <v>47</v>
      </c>
      <c r="IY88" s="681">
        <v>1</v>
      </c>
      <c r="IZ88" s="603" t="s">
        <v>5126</v>
      </c>
      <c r="JA88" s="681">
        <v>1</v>
      </c>
      <c r="JB88" s="845" t="s">
        <v>5127</v>
      </c>
      <c r="JC88" s="681">
        <v>0</v>
      </c>
      <c r="JD88" s="430" t="s">
        <v>1188</v>
      </c>
      <c r="JE88" s="686" t="s">
        <v>1188</v>
      </c>
      <c r="JF88" s="798" t="s">
        <v>1188</v>
      </c>
      <c r="JG88" s="935" t="s">
        <v>1188</v>
      </c>
      <c r="JH88" s="681">
        <v>1</v>
      </c>
      <c r="JI88" s="430">
        <v>1</v>
      </c>
      <c r="JJ88" s="686" t="s">
        <v>5128</v>
      </c>
      <c r="JK88" s="798" t="s">
        <v>5129</v>
      </c>
      <c r="JL88" s="592">
        <v>2017</v>
      </c>
      <c r="JM88" s="681">
        <v>1</v>
      </c>
      <c r="JN88" s="430">
        <v>1</v>
      </c>
      <c r="JO88" s="430">
        <v>1</v>
      </c>
      <c r="JP88" s="686" t="s">
        <v>5130</v>
      </c>
      <c r="JQ88" s="798" t="s">
        <v>5131</v>
      </c>
      <c r="JR88" s="592">
        <v>2009</v>
      </c>
      <c r="JS88" s="681">
        <v>2</v>
      </c>
      <c r="JT88" s="430">
        <v>3</v>
      </c>
      <c r="JU88" s="686" t="s">
        <v>5132</v>
      </c>
      <c r="JV88" s="798" t="s">
        <v>5133</v>
      </c>
      <c r="JW88" s="592">
        <v>2018</v>
      </c>
      <c r="JX88" s="606">
        <v>1</v>
      </c>
      <c r="JY88" s="750" t="s">
        <v>5134</v>
      </c>
      <c r="JZ88" s="606">
        <v>2018</v>
      </c>
      <c r="KA88" s="606">
        <f t="shared" si="126"/>
        <v>1</v>
      </c>
      <c r="KB88" s="606"/>
      <c r="KC88" s="606">
        <v>1</v>
      </c>
      <c r="KD88" s="606"/>
      <c r="KE88" s="606"/>
      <c r="KF88" s="606">
        <f t="shared" si="127"/>
        <v>0</v>
      </c>
      <c r="KG88" s="606"/>
      <c r="KH88" s="606"/>
      <c r="KI88" s="606"/>
      <c r="KJ88" s="606"/>
      <c r="KK88" s="606">
        <v>1</v>
      </c>
      <c r="KL88" s="606">
        <v>1</v>
      </c>
      <c r="KM88" s="608">
        <f t="shared" si="128"/>
        <v>0.51989405304193492</v>
      </c>
      <c r="KN88" s="609">
        <v>9.9470265209674835E-2</v>
      </c>
      <c r="KO88" s="609">
        <v>56.730770111083984</v>
      </c>
      <c r="KP88" s="610">
        <v>10</v>
      </c>
      <c r="KQ88" s="608">
        <f t="shared" si="129"/>
        <v>0.52559590637683873</v>
      </c>
      <c r="KR88" s="609">
        <v>0.12797953188419342</v>
      </c>
      <c r="KS88" s="609">
        <v>60.576923370361328</v>
      </c>
      <c r="KT88" s="610">
        <v>12</v>
      </c>
      <c r="KU88" s="610">
        <v>48</v>
      </c>
      <c r="KV88" s="498" t="s">
        <v>1659</v>
      </c>
      <c r="KW88" s="606" t="s">
        <v>5086</v>
      </c>
      <c r="KX88" s="700" t="str">
        <f t="shared" ca="1" si="130"/>
        <v>B</v>
      </c>
      <c r="KY88" s="701">
        <f t="shared" ca="1" si="131"/>
        <v>0.64949707173853155</v>
      </c>
      <c r="KZ88" s="702">
        <f t="shared" ca="1" si="193"/>
        <v>0.40381176470588231</v>
      </c>
      <c r="LA88" s="703">
        <f t="shared" ca="1" si="194"/>
        <v>0.72156190476190474</v>
      </c>
      <c r="LB88" s="703">
        <f t="shared" ca="1" si="195"/>
        <v>0.74999166666666672</v>
      </c>
      <c r="LC88" s="704">
        <f t="shared" ca="1" si="196"/>
        <v>0.72262295081967209</v>
      </c>
      <c r="LD88" s="696" cm="1">
        <f t="array" aca="1" ref="LD88" ca="1">INDIRECT(LD$203&amp;ROW())*LD$205</f>
        <v>0</v>
      </c>
      <c r="LE88" s="696" cm="1">
        <f t="array" aca="1" ref="LE88" ca="1">INDIRECT(LE$203&amp;ROW())*LE$205</f>
        <v>0</v>
      </c>
      <c r="LF88" s="696" cm="1">
        <f t="array" aca="1" ref="LF88" ca="1">INDIRECT(LF$203&amp;ROW())*LF$205</f>
        <v>4</v>
      </c>
      <c r="LG88" s="696" cm="1">
        <f t="array" aca="1" ref="LG88" ca="1">INDIRECT(LG$203&amp;ROW())*LG$205</f>
        <v>3</v>
      </c>
      <c r="LH88" s="696" cm="1">
        <f t="array" aca="1" ref="LH88" ca="1">INDIRECT(LH$203&amp;ROW())*LH$205</f>
        <v>3</v>
      </c>
      <c r="LI88" s="696" cm="1">
        <f t="array" aca="1" ref="LI88" ca="1">INDIRECT(LI$203&amp;ROW())*LI$205</f>
        <v>3</v>
      </c>
      <c r="LJ88" s="696" cm="1">
        <f t="array" aca="1" ref="LJ88" ca="1">INDIRECT(LJ$203&amp;ROW())*LJ$205</f>
        <v>3</v>
      </c>
      <c r="LK88" s="696" cm="1">
        <f t="array" aca="1" ref="LK88" ca="1">INDIRECT(LK$203&amp;ROW())*LK$205</f>
        <v>3</v>
      </c>
      <c r="LL88" s="696" cm="1">
        <f t="array" aca="1" ref="LL88" ca="1">INDIRECT(LL$203&amp;ROW())*LL$205</f>
        <v>3</v>
      </c>
      <c r="LM88" s="696" cm="1">
        <f t="array" aca="1" ref="LM88" ca="1">INDIRECT(LM$203&amp;ROW())*LM$205</f>
        <v>4</v>
      </c>
      <c r="LN88" s="696" cm="1">
        <f t="array" aca="1" ref="LN88" ca="1">INDIRECT(LN$203&amp;ROW())*LN$205</f>
        <v>3</v>
      </c>
      <c r="LO88" s="696" cm="1">
        <f t="array" aca="1" ref="LO88" ca="1">INDIRECT(LO$203&amp;ROW())*LO$205</f>
        <v>0</v>
      </c>
      <c r="LP88" s="696" cm="1">
        <f t="array" aca="1" ref="LP88" ca="1">INDIRECT(LP$203&amp;ROW())*LP$205</f>
        <v>2</v>
      </c>
      <c r="LQ88" s="696" cm="1">
        <f t="array" aca="1" ref="LQ88" ca="1">IF(INDIRECT(LQ$203&amp;ROW())="-",0,INDIRECT(LQ$203&amp;ROW())*LQ$205)</f>
        <v>3.3240000000000003</v>
      </c>
      <c r="LR88" s="696" cm="1">
        <f t="array" aca="1" ref="LR88" ca="1">INDIRECT(LR$203&amp;ROW())*LR$205</f>
        <v>0</v>
      </c>
      <c r="LS88" s="696" cm="1">
        <f t="array" aca="1" ref="LS88" ca="1">IF(INDIRECT(LS$203&amp;ROW())="-",0,INDIRECT(LS$203&amp;ROW())*LS$205)</f>
        <v>2.1528</v>
      </c>
      <c r="LT88" s="696" cm="1">
        <f t="array" aca="1" ref="LT88" ca="1">INDIRECT(LT$203&amp;ROW())*LT$205</f>
        <v>4</v>
      </c>
      <c r="LU88" s="696" cm="1">
        <f t="array" aca="1" ref="LU88" ca="1">INDIRECT(LU$203&amp;ROW())*LU$205</f>
        <v>2</v>
      </c>
      <c r="LV88" s="696" cm="1">
        <f t="array" aca="1" ref="LV88" ca="1">INDIRECT(LV$203&amp;ROW())*LV$205</f>
        <v>3</v>
      </c>
      <c r="LW88" s="696" cm="1">
        <f t="array" aca="1" ref="LW88" ca="1">INDIRECT(LW$203&amp;ROW())*LW$205</f>
        <v>2</v>
      </c>
      <c r="LX88" s="696" cm="1">
        <f t="array" aca="1" ref="LX88" ca="1">INDIRECT(LX$203&amp;ROW())*LX$205</f>
        <v>2</v>
      </c>
      <c r="LY88" s="696" cm="1">
        <f t="array" aca="1" ref="LY88" ca="1">IF(INDIRECT(LY$203&amp;ROW())="-",0,INDIRECT(LY$203&amp;ROW())*LY$205)</f>
        <v>1.9998</v>
      </c>
      <c r="LZ88" s="696" cm="1">
        <f t="array" aca="1" ref="LZ88" ca="1">INDIRECT(LZ$203&amp;ROW())*LZ$205</f>
        <v>2</v>
      </c>
      <c r="MA88" s="696" cm="1">
        <f t="array" aca="1" ref="MA88" ca="1">INDIRECT(MA$203&amp;ROW())*MA$205</f>
        <v>2</v>
      </c>
      <c r="MB88" s="696" cm="1">
        <f t="array" aca="1" ref="MB88" ca="1">INDIRECT(MB$203&amp;ROW())*MB$205</f>
        <v>4</v>
      </c>
      <c r="MC88" s="696" cm="1">
        <f t="array" aca="1" ref="MC88" ca="1">IF($MB88=0,0,INDIRECT(MC$203&amp;ROW())*MC$205)</f>
        <v>0.5</v>
      </c>
      <c r="MD88" s="696" cm="1">
        <f t="array" aca="1" ref="MD88" ca="1">IF($MB88=0,0,INDIRECT(MD$203&amp;ROW())*MD$205)</f>
        <v>0.5</v>
      </c>
      <c r="ME88" s="696" cm="1">
        <f t="array" aca="1" ref="ME88" ca="1">IF($MB88=0,0,INDIRECT(ME$203&amp;ROW())*ME$205)</f>
        <v>0.5</v>
      </c>
      <c r="MF88" s="696" cm="1">
        <f t="array" aca="1" ref="MF88" ca="1">IF($MB88=0,0,INDIRECT(MF$203&amp;ROW())*MF$205)</f>
        <v>0.5</v>
      </c>
      <c r="MG88" s="696" cm="1">
        <f t="array" aca="1" ref="MG88" ca="1">INDIRECT(MG$203&amp;ROW())*MG$205</f>
        <v>4</v>
      </c>
      <c r="MH88" s="696" cm="1">
        <f t="array" aca="1" ref="MH88" ca="1">IF($MG88=0,0,INDIRECT(MH$203&amp;ROW())*MH$205)</f>
        <v>0.5</v>
      </c>
      <c r="MI88" s="696" cm="1">
        <f t="array" aca="1" ref="MI88" ca="1">IF($MG88=0,0,INDIRECT(MI$203&amp;ROW())*MI$205)</f>
        <v>0.5</v>
      </c>
      <c r="MJ88" s="696" cm="1">
        <f t="array" aca="1" ref="MJ88" ca="1">INDIRECT(MJ$203&amp;ROW())*MJ$205</f>
        <v>1</v>
      </c>
      <c r="MK88" s="696" cm="1">
        <f t="array" aca="1" ref="MK88" ca="1">INDIRECT(MK$203&amp;ROW())*MK$205</f>
        <v>0</v>
      </c>
      <c r="ML88" s="696" cm="1">
        <f t="array" aca="1" ref="ML88" ca="1">INDIRECT(ML$203&amp;ROW())*ML$205</f>
        <v>6</v>
      </c>
      <c r="MM88" s="696" cm="1">
        <f t="array" aca="1" ref="MM88" ca="1">INDIRECT(MM$203&amp;ROW())*MM$205</f>
        <v>6</v>
      </c>
      <c r="MN88" s="696" cm="1">
        <f t="array" aca="1" ref="MN88" ca="1">INDIRECT(MN$203&amp;ROW())*MN$205</f>
        <v>4</v>
      </c>
      <c r="MO88" s="696" cm="1">
        <f t="array" aca="1" ref="MO88" ca="1">INDIRECT(MO$203&amp;ROW())*MO$205</f>
        <v>2</v>
      </c>
      <c r="MP88" s="696" cm="1">
        <f t="array" aca="1" ref="MP88" ca="1">INDIRECT(MP$203&amp;ROW())*MP$205</f>
        <v>1</v>
      </c>
      <c r="MQ88" s="696" cm="1">
        <f t="array" aca="1" ref="MQ88" ca="1">INDIRECT(MQ$203&amp;ROW())*MQ$205</f>
        <v>0</v>
      </c>
      <c r="MR88" s="696" cm="1">
        <f t="array" aca="1" ref="MR88" ca="1">INDIRECT(MR$203&amp;ROW())*MR$205</f>
        <v>2</v>
      </c>
      <c r="MS88" s="696" cm="1">
        <f t="array" aca="1" ref="MS88" ca="1">INDIRECT(MS$203&amp;ROW())*MS$205</f>
        <v>2</v>
      </c>
      <c r="MT88" s="696" cm="1">
        <f t="array" aca="1" ref="MT88" ca="1">INDIRECT(MT$203&amp;ROW())*MT$205</f>
        <v>1</v>
      </c>
      <c r="MU88" s="696" cm="1">
        <f t="array" aca="1" ref="MU88" ca="1">INDIRECT(MU$203&amp;ROW())*MU$205</f>
        <v>2</v>
      </c>
      <c r="MV88" s="696" cm="1">
        <f t="array" aca="1" ref="MV88" ca="1">IF(INDIRECT(MV$203&amp;ROW())="-",0,INDIRECT(MV$203&amp;ROW())*MV$205)</f>
        <v>4.08</v>
      </c>
      <c r="MW88" s="696" cm="1">
        <f t="array" aca="1" ref="MW88" ca="1">INDIRECT(MW$203&amp;ROW())*MW$205</f>
        <v>2</v>
      </c>
      <c r="MX88" s="696" cm="1">
        <f t="array" aca="1" ref="MX88" ca="1">INDIRECT(MX$203&amp;ROW())*MX$205</f>
        <v>4</v>
      </c>
      <c r="MY88" s="696" cm="1">
        <f t="array" aca="1" ref="MY88" ca="1">INDIRECT(MY$203&amp;ROW())*MY$205</f>
        <v>8</v>
      </c>
      <c r="NA88" s="701">
        <f t="shared" si="133"/>
        <v>0.62326829268292683</v>
      </c>
      <c r="NB88" s="617">
        <f t="shared" si="134"/>
        <v>0.81134285714285714</v>
      </c>
      <c r="NC88" s="695">
        <f t="shared" si="135"/>
        <v>0.87179230769230764</v>
      </c>
      <c r="ND88" s="697">
        <f t="shared" si="136"/>
        <v>0.69185185185185183</v>
      </c>
      <c r="NE88" s="694">
        <f t="shared" si="137"/>
        <v>0.74956382734248594</v>
      </c>
      <c r="NF88" s="682" t="str">
        <f t="shared" si="138"/>
        <v>B</v>
      </c>
      <c r="NH88" s="606" t="s">
        <v>5086</v>
      </c>
      <c r="NI88" s="563" t="str">
        <f t="shared" si="197"/>
        <v>B</v>
      </c>
      <c r="NJ88" s="563" t="str">
        <f t="shared" si="140"/>
        <v>B</v>
      </c>
      <c r="NK88" s="563" t="str">
        <f t="shared" ca="1" si="141"/>
        <v>B</v>
      </c>
      <c r="NL88" s="563" t="str">
        <f t="shared" ca="1" si="142"/>
        <v>B</v>
      </c>
      <c r="NM88" s="563" t="str">
        <f t="shared" ca="1" si="143"/>
        <v>A</v>
      </c>
      <c r="NN88" s="563" t="str">
        <f t="shared" ca="1" si="163"/>
        <v>B</v>
      </c>
      <c r="NO88" s="563" t="str">
        <f t="shared" ca="1" si="164"/>
        <v>A</v>
      </c>
      <c r="NP88" s="606" t="str">
        <f t="shared" si="144"/>
        <v>-</v>
      </c>
      <c r="NQ88" s="682" t="str">
        <f t="shared" si="145"/>
        <v>Yes</v>
      </c>
      <c r="NR88" s="682" t="e">
        <f>IF(OR(AND(NI88="A",OR(NJ88="C",NJ88="D")),AND(NI88="A",OR(#REF!="C",#REF!="D")),AND(NI88="B",OR(NJ88="D",#REF!="D")),AND(OR(NI88="C",NI88="D"),OR(NJ88="A",NJ88="B")),AND(OR(NI88="C",NI88="D"),OR(#REF!="A",#REF!="B")),AND(OR(NJ88="A",#REF!="A",NJ88="B",#REF!="B"),OR(NP88="-",NQ88="-")),AND(OR(NJ88="C",#REF!="C",NJ88="D",#REF!="D"),NP88="Yes")),"Yes","-")</f>
        <v>#REF!</v>
      </c>
      <c r="NS88" s="607" t="s">
        <v>5135</v>
      </c>
      <c r="NT88" s="619">
        <f t="shared" si="146"/>
        <v>0.53090000000000004</v>
      </c>
      <c r="NU88" s="619">
        <f t="shared" si="147"/>
        <v>0.74956382734248594</v>
      </c>
      <c r="NV88" s="619">
        <f t="shared" ca="1" si="148"/>
        <v>0.64949707173853155</v>
      </c>
      <c r="NW88" s="619">
        <f t="shared" ca="1" si="165"/>
        <v>0.68889723446405626</v>
      </c>
      <c r="NX88" s="619">
        <f t="shared" ca="1" si="166"/>
        <v>0.82106231036787536</v>
      </c>
      <c r="NY88" s="620">
        <f t="shared" ca="1" si="167"/>
        <v>0.70499094373479698</v>
      </c>
      <c r="NZ88" s="620">
        <f t="shared" ca="1" si="168"/>
        <v>0.81461785709513035</v>
      </c>
      <c r="OA88" s="705" t="s">
        <v>1188</v>
      </c>
      <c r="OB88" s="706" t="s">
        <v>1188</v>
      </c>
      <c r="OC88" s="494"/>
      <c r="OE88" s="606" t="s">
        <v>5086</v>
      </c>
      <c r="OF88" s="700" t="str">
        <f t="shared" ca="1" si="149"/>
        <v>B</v>
      </c>
      <c r="OG88" s="701">
        <f t="shared" ca="1" si="169"/>
        <v>0.68889723446405626</v>
      </c>
      <c r="OH88" s="705">
        <f t="shared" ca="1" si="150"/>
        <v>0.56382098915401302</v>
      </c>
      <c r="OI88" s="696">
        <f t="shared" ca="1" si="151"/>
        <v>0.80636024291091601</v>
      </c>
      <c r="OJ88" s="696">
        <f t="shared" ca="1" si="152"/>
        <v>0.71127095858695244</v>
      </c>
      <c r="OK88" s="697">
        <f t="shared" ca="1" si="153"/>
        <v>0.67413674720434347</v>
      </c>
      <c r="OL88" s="696" cm="1">
        <f t="array" aca="1" ref="OL88" ca="1">INDIRECT(OL$203&amp;ROW())*OL$205</f>
        <v>0</v>
      </c>
      <c r="OM88" s="696" cm="1">
        <f t="array" aca="1" ref="OM88" ca="1">INDIRECT(OM$203&amp;ROW())*OM$205</f>
        <v>0</v>
      </c>
      <c r="ON88" s="696" cm="1">
        <f t="array" aca="1" ref="ON88" ca="1">INDIRECT(ON$203&amp;ROW())*ON$205</f>
        <v>0.72809999999999997</v>
      </c>
      <c r="OO88" s="696" cm="1">
        <f t="array" aca="1" ref="OO88" ca="1">INDIRECT(OO$203&amp;ROW())*OO$205</f>
        <v>1.0790999999999999</v>
      </c>
      <c r="OP88" s="696" cm="1">
        <f t="array" aca="1" ref="OP88" ca="1">INDIRECT(OP$203&amp;ROW())*OP$205</f>
        <v>1.5831</v>
      </c>
      <c r="OQ88" s="696" cm="1">
        <f t="array" aca="1" ref="OQ88" ca="1">INDIRECT(OQ$203&amp;ROW())*OQ$205</f>
        <v>1.5849</v>
      </c>
      <c r="OR88" s="696" cm="1">
        <f t="array" aca="1" ref="OR88" ca="1">INDIRECT(OR$203&amp;ROW())*OR$205</f>
        <v>1.4141999999999999</v>
      </c>
      <c r="OS88" s="696" cm="1">
        <f t="array" aca="1" ref="OS88" ca="1">INDIRECT(OS$203&amp;ROW())*OS$205</f>
        <v>1.5387</v>
      </c>
      <c r="OT88" s="696" cm="1">
        <f t="array" aca="1" ref="OT88" ca="1">INDIRECT(OT$203&amp;ROW())*OT$205</f>
        <v>1.4727000000000001</v>
      </c>
      <c r="OU88" s="696" cm="1">
        <f t="array" aca="1" ref="OU88" ca="1">INDIRECT(OU$203&amp;ROW())*OU$205</f>
        <v>1.2869999999999999</v>
      </c>
      <c r="OV88" s="696" cm="1">
        <f t="array" aca="1" ref="OV88" ca="1">INDIRECT(OV$203&amp;ROW())*OV$205</f>
        <v>1.2161999999999999</v>
      </c>
      <c r="OW88" s="696" cm="1">
        <f t="array" aca="1" ref="OW88" ca="1">INDIRECT(OW$203&amp;ROW())*OW$205</f>
        <v>0</v>
      </c>
      <c r="OX88" s="696" cm="1">
        <f t="array" aca="1" ref="OX88" ca="1">INDIRECT(OX$203&amp;ROW())*OX$205</f>
        <v>0.69889999999999997</v>
      </c>
      <c r="OY88" s="696" cm="1">
        <f t="array" aca="1" ref="OY88" ca="1">IF(INDIRECT(OY$203&amp;ROW())="-",0,INDIRECT(OY$203&amp;ROW())*OY$205)</f>
        <v>0.39317380000000002</v>
      </c>
      <c r="OZ88" s="696" cm="1">
        <f t="array" aca="1" ref="OZ88" ca="1">INDIRECT(OZ$203&amp;ROW())*OZ$205</f>
        <v>0</v>
      </c>
      <c r="PA88" s="696" cm="1">
        <f t="array" aca="1" ref="PA88" ca="1">IF(INDIRECT(PA$203&amp;ROW())="-",0,INDIRECT(PA$203&amp;ROW())*PA$205)</f>
        <v>0.31696392000000001</v>
      </c>
      <c r="PB88" s="705" cm="1">
        <f t="array" aca="1" ref="PB88" ca="1">INDIRECT(PB$203&amp;ROW())*PB$205</f>
        <v>1.5084</v>
      </c>
      <c r="PC88" s="696" cm="1">
        <f t="array" aca="1" ref="PC88" ca="1">INDIRECT(PC$203&amp;ROW())*PC$205</f>
        <v>1.3946000000000001</v>
      </c>
      <c r="PD88" s="696" cm="1">
        <f t="array" aca="1" ref="PD88" ca="1">INDIRECT(PD$203&amp;ROW())*PD$205</f>
        <v>2.2025999999999999</v>
      </c>
      <c r="PE88" s="696" cm="1">
        <f t="array" aca="1" ref="PE88" ca="1">INDIRECT(PE$203&amp;ROW())*PE$205</f>
        <v>1.28</v>
      </c>
      <c r="PF88" s="696" cm="1">
        <f t="array" aca="1" ref="PF88" ca="1">INDIRECT(PF$203&amp;ROW())*PF$205</f>
        <v>1.3308</v>
      </c>
      <c r="PG88" s="696" cm="1">
        <f t="array" aca="1" ref="PG88" ca="1">IF(INDIRECT(PG$203&amp;ROW())="-",0,INDIRECT(PG$203&amp;ROW())*PG$205)</f>
        <v>0.29163749999999999</v>
      </c>
      <c r="PH88" s="696" cm="1">
        <f t="array" aca="1" ref="PH88" ca="1">INDIRECT(PH$203&amp;ROW())*PH$205</f>
        <v>0.61699999999999999</v>
      </c>
      <c r="PI88" s="696" cm="1">
        <f t="array" aca="1" ref="PI88" ca="1">INDIRECT(PI$203&amp;ROW())*PI$205</f>
        <v>0.60729999999999995</v>
      </c>
      <c r="PJ88" s="696" cm="1">
        <f t="array" aca="1" ref="PJ88" ca="1">INDIRECT(PJ$203&amp;ROW())*PJ$205</f>
        <v>0.75980000000000003</v>
      </c>
      <c r="PK88" s="696" cm="1">
        <f t="array" aca="1" ref="PK88" ca="1">IF($PJ88=0,0,INDIRECT(PK$203&amp;ROW())*PK$205)</f>
        <v>0.52759999999999996</v>
      </c>
      <c r="PL88" s="696" cm="1">
        <f t="array" aca="1" ref="PL88" ca="1">IF($MPE88=0,0,INDIRECT(PL$203&amp;ROW())*PL$205)</f>
        <v>0</v>
      </c>
      <c r="PM88" s="696" cm="1">
        <f t="array" aca="1" ref="PM88" ca="1">IF($MPE88=0,0,INDIRECT(PM$203&amp;ROW())*PM$205)</f>
        <v>0</v>
      </c>
      <c r="PN88" s="696" cm="1">
        <f t="array" aca="1" ref="PN88" ca="1">IF($PJ88=0,0,INDIRECT(PN$203&amp;ROW())*PN$205)</f>
        <v>0.52580000000000005</v>
      </c>
      <c r="PO88" s="696" cm="1">
        <f t="array" aca="1" ref="PO88" ca="1">INDIRECT(PO$203&amp;ROW())*PO$205</f>
        <v>0.73140000000000005</v>
      </c>
      <c r="PP88" s="696" cm="1">
        <f t="array" aca="1" ref="PP88" ca="1">IF($PO88=0,0,INDIRECT(PP$203&amp;ROW())*PP$205)</f>
        <v>0.68189999999999995</v>
      </c>
      <c r="PQ88" s="696" cm="1">
        <f t="array" aca="1" ref="PQ88" ca="1">IF($PO88=0,0,INDIRECT(PQ$203&amp;ROW())*PQ$205)</f>
        <v>0.52549999999999997</v>
      </c>
      <c r="PR88" s="696" cm="1">
        <f t="array" aca="1" ref="PR88" ca="1">INDIRECT(PR$203&amp;ROW())*PR$205</f>
        <v>0.44619999999999999</v>
      </c>
      <c r="PS88" s="696" cm="1">
        <f t="array" aca="1" ref="PS88" ca="1">INDIRECT(PS$203&amp;ROW())*PS$205</f>
        <v>0</v>
      </c>
      <c r="PT88" s="696" cm="1">
        <f t="array" aca="1" ref="PT88" ca="1">INDIRECT(PT$203&amp;ROW())*PT$205</f>
        <v>1.4406000000000001</v>
      </c>
      <c r="PU88" s="696" cm="1">
        <f t="array" aca="1" ref="PU88" ca="1">INDIRECT(PU$203&amp;ROW())*PU$205</f>
        <v>1.7696999999999998</v>
      </c>
      <c r="PV88" s="696" cm="1">
        <f t="array" aca="1" ref="PV88" ca="1">INDIRECT(PV$203&amp;ROW())*PV$205</f>
        <v>0.6966</v>
      </c>
      <c r="PW88" s="696" cm="1">
        <f t="array" aca="1" ref="PW88" ca="1">INDIRECT(PW$203&amp;ROW())*PW$205</f>
        <v>1.0658000000000001</v>
      </c>
      <c r="PX88" s="696" cm="1">
        <f t="array" aca="1" ref="PX88" ca="1">INDIRECT(PX$203&amp;ROW())*PX$205</f>
        <v>0.5857</v>
      </c>
      <c r="PY88" s="696" cm="1">
        <f t="array" aca="1" ref="PY88" ca="1">INDIRECT(PY$203&amp;ROW())*PY$205</f>
        <v>0</v>
      </c>
      <c r="PZ88" s="696" cm="1">
        <f t="array" aca="1" ref="PZ88" ca="1">INDIRECT(PZ$203&amp;ROW())*PZ$205</f>
        <v>0.17430000000000001</v>
      </c>
      <c r="QA88" s="696" cm="1">
        <f t="array" aca="1" ref="QA88" ca="1">INDIRECT(QA$203&amp;ROW())*QA$205</f>
        <v>0.31659999999999999</v>
      </c>
      <c r="QB88" s="696" cm="1">
        <f t="array" aca="1" ref="QB88" ca="1">INDIRECT(QB$203&amp;ROW())*QB$205</f>
        <v>0.79830000000000001</v>
      </c>
      <c r="QC88" s="696" cm="1">
        <f t="array" aca="1" ref="QC88" ca="1">INDIRECT(QC$203&amp;ROW())*QC$205</f>
        <v>1.4259999999999999</v>
      </c>
      <c r="QD88" s="696" cm="1">
        <f t="array" aca="1" ref="QD88" ca="1">IF(INDIRECT(QD$203&amp;ROW())="-",0,INDIRECT(QD$203&amp;ROW())*QD$205)</f>
        <v>0.41758800000000001</v>
      </c>
      <c r="QE88" s="696" cm="1">
        <f t="array" aca="1" ref="QE88" ca="1">INDIRECT(QE$203&amp;ROW())*QE$205</f>
        <v>0.53280000000000005</v>
      </c>
      <c r="QF88" s="696" cm="1">
        <f t="array" aca="1" ref="QF88" ca="1">INDIRECT(QF$203&amp;ROW())*QF$205</f>
        <v>0.72440000000000004</v>
      </c>
      <c r="QG88" s="696" cm="1">
        <f t="array" aca="1" ref="QG88" ca="1">INDIRECT(QG$203&amp;ROW())*QG$205</f>
        <v>1.4996</v>
      </c>
      <c r="QI88" s="606" t="s">
        <v>5086</v>
      </c>
      <c r="QJ88" s="700" t="str">
        <f t="shared" ca="1" si="154"/>
        <v>A</v>
      </c>
      <c r="QK88" s="701">
        <f t="shared" ca="1" si="170"/>
        <v>0.82106231036787536</v>
      </c>
      <c r="QL88" s="705">
        <f t="shared" ca="1" si="155"/>
        <v>0.7618910561504677</v>
      </c>
      <c r="QM88" s="696">
        <f t="shared" ca="1" si="156"/>
        <v>0.77584923606846601</v>
      </c>
      <c r="QN88" s="696">
        <f t="shared" ca="1" si="157"/>
        <v>0.94085135376070939</v>
      </c>
      <c r="QO88" s="697">
        <f t="shared" ca="1" si="158"/>
        <v>0.80565759549185789</v>
      </c>
      <c r="QP88" s="696" cm="1">
        <f t="array" aca="1" ref="QP88" ca="1">INDIRECT(QP$203&amp;ROW())*QP$205</f>
        <v>0</v>
      </c>
      <c r="QQ88" s="696" cm="1">
        <f t="array" aca="1" ref="QQ88" ca="1">INDIRECT(QQ$203&amp;ROW())*QQ$205</f>
        <v>0</v>
      </c>
      <c r="QR88" s="696" cm="1">
        <f t="array" aca="1" ref="QR88" ca="1">INDIRECT(QR$203&amp;ROW())*QR$205</f>
        <v>7.5449048323979542E-2</v>
      </c>
      <c r="QS88" s="696" cm="1">
        <f t="array" aca="1" ref="QS88" ca="1">INDIRECT(QS$203&amp;ROW())*QS$205</f>
        <v>0.22471360933801068</v>
      </c>
      <c r="QT88" s="696" cm="1">
        <f t="array" aca="1" ref="QT88" ca="1">INDIRECT(QT$203&amp;ROW())*QT$205</f>
        <v>0.26232814414996541</v>
      </c>
      <c r="QU88" s="696" cm="1">
        <f t="array" aca="1" ref="QU88" ca="1">INDIRECT(QU$203&amp;ROW())*QU$205</f>
        <v>0.53329206883563263</v>
      </c>
      <c r="QV88" s="696" cm="1">
        <f t="array" aca="1" ref="QV88" ca="1">INDIRECT(QV$203&amp;ROW())*QV$205</f>
        <v>0.24117831443907087</v>
      </c>
      <c r="QW88" s="696" cm="1">
        <f t="array" aca="1" ref="QW88" ca="1">INDIRECT(QW$203&amp;ROW())*QW$205</f>
        <v>0.53099416374332975</v>
      </c>
      <c r="QX88" s="696" cm="1">
        <f t="array" aca="1" ref="QX88" ca="1">INDIRECT(QX$203&amp;ROW())*QX$205</f>
        <v>0.60640894423913805</v>
      </c>
      <c r="QY88" s="696" cm="1">
        <f t="array" aca="1" ref="QY88" ca="1">INDIRECT(QY$203&amp;ROW())*QY$205</f>
        <v>9.0268316756905984E-2</v>
      </c>
      <c r="QZ88" s="696" cm="1">
        <f t="array" aca="1" ref="QZ88" ca="1">INDIRECT(QZ$203&amp;ROW())*QZ$205</f>
        <v>0.27613248380770827</v>
      </c>
      <c r="RA88" s="696" cm="1">
        <f t="array" aca="1" ref="RA88" ca="1">INDIRECT(RA$203&amp;ROW())*RA$205</f>
        <v>0</v>
      </c>
      <c r="RB88" s="696" cm="1">
        <f t="array" aca="1" ref="RB88" ca="1">INDIRECT(RB$203&amp;ROW())*RB$205</f>
        <v>5.7305712569462423E-2</v>
      </c>
      <c r="RC88" s="696" cm="1">
        <f t="array" aca="1" ref="RC88" ca="1">IF(INDIRECT(RC$203&amp;ROW())="-",0,INDIRECT(RC$203&amp;ROW())*RC$205)</f>
        <v>4.6485372809151222E-2</v>
      </c>
      <c r="RD88" s="696" cm="1">
        <f t="array" aca="1" ref="RD88" ca="1">INDIRECT(RD$203&amp;ROW())*RD$205</f>
        <v>0</v>
      </c>
      <c r="RE88" s="696" cm="1">
        <f t="array" aca="1" ref="RE88" ca="1">IF(INDIRECT(RE$203&amp;ROW())="-",0,INDIRECT(RE$203&amp;ROW())*RE$205)</f>
        <v>2.2708107455819301E-2</v>
      </c>
      <c r="RF88" s="705" cm="1">
        <f t="array" aca="1" ref="RF88" ca="1">INDIRECT(RF$203&amp;ROW())*RF$205</f>
        <v>0.10613798880649605</v>
      </c>
      <c r="RG88" s="696" cm="1">
        <f t="array" aca="1" ref="RG88" ca="1">INDIRECT(RG$203&amp;ROW())*RG$205</f>
        <v>0.27650466908360405</v>
      </c>
      <c r="RH88" s="696" cm="1">
        <f t="array" aca="1" ref="RH88" ca="1">INDIRECT(RH$203&amp;ROW())*RH$205</f>
        <v>8.7581521170816884E-2</v>
      </c>
      <c r="RI88" s="696" cm="1">
        <f t="array" aca="1" ref="RI88" ca="1">INDIRECT(RI$203&amp;ROW())*RI$205</f>
        <v>0.21539378250062202</v>
      </c>
      <c r="RJ88" s="696" cm="1">
        <f t="array" aca="1" ref="RJ88" ca="1">INDIRECT(RJ$203&amp;ROW())*RJ$205</f>
        <v>0.12226723336432462</v>
      </c>
      <c r="RK88" s="696" cm="1">
        <f t="array" aca="1" ref="RK88" ca="1">IF(INDIRECT(RK$203&amp;ROW())="-",0,INDIRECT(RK$203&amp;ROW())*RK$205)</f>
        <v>2.0138518903586738E-2</v>
      </c>
      <c r="RL88" s="696" cm="1">
        <f t="array" aca="1" ref="RL88" ca="1">INDIRECT(RL$203&amp;ROW())*RL$205</f>
        <v>0.11262003659234653</v>
      </c>
      <c r="RM88" s="696" cm="1">
        <f t="array" aca="1" ref="RM88" ca="1">INDIRECT(RM$203&amp;ROW())*RM$205</f>
        <v>1.4993730364766381E-2</v>
      </c>
      <c r="RN88" s="696" cm="1">
        <f t="array" aca="1" ref="RN88" ca="1">INDIRECT(RN$203&amp;ROW())*RN$205</f>
        <v>9.3820613050938681E-2</v>
      </c>
      <c r="RO88" s="696" cm="1">
        <f t="array" aca="1" ref="RO88" ca="1">IF($RN88=0,0,INDIRECT(RO$203&amp;ROW())*RO$205)</f>
        <v>7.0312542939625605E-2</v>
      </c>
      <c r="RP88" s="696" cm="1">
        <f t="array" aca="1" ref="RP88" ca="1">IF($RN88=0,0,INDIRECT(RP$203&amp;ROW())*RP$205)</f>
        <v>9.7715867439664539E-2</v>
      </c>
      <c r="RQ88" s="696" cm="1">
        <f t="array" aca="1" ref="RQ88" ca="1">IF($RN88=0,0,INDIRECT(RQ$203&amp;ROW())*RQ$205)</f>
        <v>0.10205798160914871</v>
      </c>
      <c r="RR88" s="696" cm="1">
        <f t="array" aca="1" ref="RR88" ca="1">IF($RN88=0,0,INDIRECT(RR$203&amp;ROW())*RR$205)</f>
        <v>8.2232286875619773E-2</v>
      </c>
      <c r="RS88" s="696" cm="1">
        <f t="array" aca="1" ref="RS88" ca="1">INDIRECT(RS$203&amp;ROW())*RS$205</f>
        <v>7.7466902221184339E-2</v>
      </c>
      <c r="RT88" s="696" cm="1">
        <f t="array" aca="1" ref="RT88" ca="1">IF($RS88=0,0,INDIRECT(RT$203&amp;ROW())*RT$205)</f>
        <v>8.1033461602244533E-2</v>
      </c>
      <c r="RU88" s="696" cm="1">
        <f t="array" aca="1" ref="RU88" ca="1">IF($RS88=0,0,INDIRECT(RU$203&amp;ROW())*RU$205)</f>
        <v>8.1972972149739559E-2</v>
      </c>
      <c r="RV88" s="696" cm="1">
        <f t="array" aca="1" ref="RV88" ca="1">INDIRECT(RV$203&amp;ROW())*RV$205</f>
        <v>4.4898858778974725E-2</v>
      </c>
      <c r="RW88" s="696" cm="1">
        <f t="array" aca="1" ref="RW88" ca="1">INDIRECT(RW$203&amp;ROW())*RW$205</f>
        <v>0</v>
      </c>
      <c r="RX88" s="696" cm="1">
        <f t="array" aca="1" ref="RX88" ca="1">INDIRECT(RX$203&amp;ROW())*RX$205</f>
        <v>0.19074035443114332</v>
      </c>
      <c r="RY88" s="696" cm="1">
        <f t="array" aca="1" ref="RY88" ca="1">INDIRECT(RY$203&amp;ROW())*RY$205</f>
        <v>8.4396695370290389E-2</v>
      </c>
      <c r="RZ88" s="696" cm="1">
        <f t="array" aca="1" ref="RZ88" ca="1">INDIRECT(RZ$203&amp;ROW())*RZ$205</f>
        <v>3.6812489486199085E-2</v>
      </c>
      <c r="SA88" s="696" cm="1">
        <f t="array" aca="1" ref="SA88" ca="1">INDIRECT(SA$203&amp;ROW())*SA$205</f>
        <v>0.20458618579029147</v>
      </c>
      <c r="SB88" s="696" cm="1">
        <f t="array" aca="1" ref="SB88" ca="1">INDIRECT(SB$203&amp;ROW())*SB$205</f>
        <v>2.3562063251026374E-2</v>
      </c>
      <c r="SC88" s="696" cm="1">
        <f t="array" aca="1" ref="SC88" ca="1">INDIRECT(SC$203&amp;ROW())*SC$205</f>
        <v>0</v>
      </c>
      <c r="SD88" s="696" cm="1">
        <f t="array" aca="1" ref="SD88" ca="1">INDIRECT(SD$203&amp;ROW())*SD$205</f>
        <v>0.3072993885784252</v>
      </c>
      <c r="SE88" s="696" cm="1">
        <f t="array" aca="1" ref="SE88" ca="1">INDIRECT(SE$203&amp;ROW())*SE$205</f>
        <v>0.2585618210787391</v>
      </c>
      <c r="SF88" s="696" cm="1">
        <f t="array" aca="1" ref="SF88" ca="1">INDIRECT(SF$203&amp;ROW())*SF$205</f>
        <v>6.6118883241114992E-2</v>
      </c>
      <c r="SG88" s="696" cm="1">
        <f t="array" aca="1" ref="SG88" ca="1">INDIRECT(SG$203&amp;ROW())*SG$205</f>
        <v>7.4767843909269882E-2</v>
      </c>
      <c r="SH88" s="696" cm="1">
        <f t="array" aca="1" ref="SH88" ca="1">IF(INDIRECT(SH$203&amp;ROW())="-",0,INDIRECT(SH$203&amp;ROW())*SH$205)</f>
        <v>5.3502439201814973E-2</v>
      </c>
      <c r="SI88" s="696" cm="1">
        <f t="array" aca="1" ref="SI88" ca="1">INDIRECT(SI$203&amp;ROW())*SI$205</f>
        <v>0.12211943784041945</v>
      </c>
      <c r="SJ88" s="696" cm="1">
        <f t="array" aca="1" ref="SJ88" ca="1">INDIRECT(SJ$203&amp;ROW())*SJ$205</f>
        <v>0.10961749760323641</v>
      </c>
      <c r="SK88" s="696" cm="1">
        <f t="array" aca="1" ref="SK88" ca="1">INDIRECT(SK$203&amp;ROW())*SK$205</f>
        <v>0.21261490593800375</v>
      </c>
      <c r="SN88" s="606" t="s">
        <v>5086</v>
      </c>
      <c r="SO88" s="707" cm="1">
        <f t="array" aca="1" ref="SO88" ca="1">INDIRECT(SO$203&amp;ROW())*SO$205</f>
        <v>0</v>
      </c>
      <c r="SP88" s="707" cm="1">
        <f t="array" aca="1" ref="SP88" ca="1">INDIRECT(SP$203&amp;ROW())*SP$205</f>
        <v>0</v>
      </c>
      <c r="SQ88" s="707" cm="1">
        <f t="array" aca="1" ref="SQ88" ca="1">INDIRECT(SQ$203&amp;ROW())*SQ$205</f>
        <v>1</v>
      </c>
      <c r="SR88" s="707" cm="1">
        <f t="array" aca="1" ref="SR88" ca="1">INDIRECT(SR$203&amp;ROW())*SR$205</f>
        <v>3</v>
      </c>
      <c r="SS88" s="707" cm="1">
        <f t="array" aca="1" ref="SS88" ca="1">INDIRECT(SS$203&amp;ROW())*SS$205</f>
        <v>3</v>
      </c>
      <c r="ST88" s="707" cm="1">
        <f t="array" aca="1" ref="ST88" ca="1">INDIRECT(ST$203&amp;ROW())*ST$205</f>
        <v>3</v>
      </c>
      <c r="SU88" s="707" cm="1">
        <f t="array" aca="1" ref="SU88" ca="1">INDIRECT(SU$203&amp;ROW())*SU$205</f>
        <v>3</v>
      </c>
      <c r="SV88" s="707" cm="1">
        <f t="array" aca="1" ref="SV88" ca="1">INDIRECT(SV$203&amp;ROW())*SV$205</f>
        <v>3</v>
      </c>
      <c r="SW88" s="707" cm="1">
        <f t="array" aca="1" ref="SW88" ca="1">INDIRECT(SW$203&amp;ROW())*SW$205</f>
        <v>3</v>
      </c>
      <c r="SX88" s="707" cm="1">
        <f t="array" aca="1" ref="SX88" ca="1">INDIRECT(SX$203&amp;ROW())*SX$205</f>
        <v>2</v>
      </c>
      <c r="SY88" s="707" cm="1">
        <f t="array" aca="1" ref="SY88" ca="1">INDIRECT(SY$203&amp;ROW())*SY$205</f>
        <v>3</v>
      </c>
      <c r="SZ88" s="707" cm="1">
        <f t="array" aca="1" ref="SZ88" ca="1">INDIRECT(SZ$203&amp;ROW())*SZ$205</f>
        <v>0</v>
      </c>
      <c r="TA88" s="707" cm="1">
        <f t="array" aca="1" ref="TA88" ca="1">INDIRECT(TA$203&amp;ROW())*TA$205</f>
        <v>1</v>
      </c>
      <c r="TB88" s="696" cm="1">
        <f t="array" aca="1" ref="TB88" ca="1">IF(INDIRECT(TB$203&amp;ROW())="-",0,INDIRECT(TB$203&amp;ROW())*TB$205)</f>
        <v>0.55400000000000005</v>
      </c>
      <c r="TC88" s="707" cm="1">
        <f t="array" aca="1" ref="TC88" ca="1">INDIRECT(TC$203&amp;ROW())*TC$205</f>
        <v>0</v>
      </c>
      <c r="TD88" s="696" cm="1">
        <f t="array" aca="1" ref="TD88" ca="1">IF(INDIRECT(TD$203&amp;ROW())="-",0,INDIRECT(TD$203&amp;ROW())*TD$205)</f>
        <v>0.35880000000000001</v>
      </c>
      <c r="TE88" s="732" cm="1">
        <f t="array" aca="1" ref="TE88" ca="1">INDIRECT(TE$203&amp;ROW())*TE$205</f>
        <v>2</v>
      </c>
      <c r="TF88" s="707" cm="1">
        <f t="array" aca="1" ref="TF88" ca="1">INDIRECT(TF$203&amp;ROW())*TF$205</f>
        <v>2</v>
      </c>
      <c r="TG88" s="707" cm="1">
        <f t="array" aca="1" ref="TG88" ca="1">INDIRECT(TG$203&amp;ROW())*TG$205</f>
        <v>3</v>
      </c>
      <c r="TH88" s="707" cm="1">
        <f t="array" aca="1" ref="TH88" ca="1">INDIRECT(TH$203&amp;ROW())*TH$205</f>
        <v>2</v>
      </c>
      <c r="TI88" s="707" cm="1">
        <f t="array" aca="1" ref="TI88" ca="1">INDIRECT(TI$203&amp;ROW())*TI$205</f>
        <v>2</v>
      </c>
      <c r="TJ88" s="696" cm="1">
        <f t="array" aca="1" ref="TJ88" ca="1">IF(INDIRECT(TJ$203&amp;ROW())="-",0,INDIRECT(TJ$203&amp;ROW())*TJ$205)</f>
        <v>0.33329999999999999</v>
      </c>
      <c r="TK88" s="707" cm="1">
        <f t="array" aca="1" ref="TK88" ca="1">INDIRECT(TK$203&amp;ROW())*TK$205</f>
        <v>1</v>
      </c>
      <c r="TL88" s="707" cm="1">
        <f t="array" aca="1" ref="TL88" ca="1">INDIRECT(TL$203&amp;ROW())*TL$205</f>
        <v>1</v>
      </c>
      <c r="TM88" s="707" cm="1">
        <f t="array" aca="1" ref="TM88" ca="1">INDIRECT(TM$203&amp;ROW())*TM$205</f>
        <v>1</v>
      </c>
      <c r="TN88" s="707" cm="1">
        <f t="array" aca="1" ref="TN88" ca="1">IF($TM88=0,0,INDIRECT(TN$203&amp;ROW())*TN$205)</f>
        <v>1</v>
      </c>
      <c r="TO88" s="707" cm="1">
        <f t="array" aca="1" ref="TO88" ca="1">IF($TM88=0,0,INDIRECT(TO$203&amp;ROW())*TO$205)</f>
        <v>1</v>
      </c>
      <c r="TP88" s="707" cm="1">
        <f t="array" aca="1" ref="TP88" ca="1">IF($TM88=0,0,INDIRECT(TP$203&amp;ROW())*TP$205)</f>
        <v>1</v>
      </c>
      <c r="TQ88" s="707" cm="1">
        <f t="array" aca="1" ref="TQ88" ca="1">IF($TM88=0,0,INDIRECT(TQ$203&amp;ROW())*TQ$205)</f>
        <v>1</v>
      </c>
      <c r="TR88" s="707" cm="1">
        <f t="array" aca="1" ref="TR88" ca="1">INDIRECT(TR$203&amp;ROW())*TR$205</f>
        <v>1</v>
      </c>
      <c r="TS88" s="707" cm="1">
        <f t="array" aca="1" ref="TS88" ca="1">IF($TR88=0,0,INDIRECT(TS$203&amp;ROW())*TS$205)</f>
        <v>1</v>
      </c>
      <c r="TT88" s="707" cm="1">
        <f t="array" aca="1" ref="TT88" ca="1">IF($TR88=0,0,INDIRECT(TT$203&amp;ROW())*TT$205)</f>
        <v>1</v>
      </c>
      <c r="TU88" s="707" cm="1">
        <f t="array" aca="1" ref="TU88" ca="1">INDIRECT(TU$203&amp;ROW())*TU$205</f>
        <v>1</v>
      </c>
      <c r="TV88" s="707" cm="1">
        <f t="array" aca="1" ref="TV88" ca="1">INDIRECT(TV$203&amp;ROW())*TV$205</f>
        <v>0</v>
      </c>
      <c r="TW88" s="707" cm="1">
        <f t="array" aca="1" ref="TW88" ca="1">INDIRECT(TW$203&amp;ROW())*TW$205</f>
        <v>2</v>
      </c>
      <c r="TX88" s="707" cm="1">
        <f t="array" aca="1" ref="TX88" ca="1">INDIRECT(TX$203&amp;ROW())*TX$205</f>
        <v>3</v>
      </c>
      <c r="TY88" s="707" cm="1">
        <f t="array" aca="1" ref="TY88" ca="1">INDIRECT(TY$203&amp;ROW())*TY$205</f>
        <v>1</v>
      </c>
      <c r="TZ88" s="707" cm="1">
        <f t="array" aca="1" ref="TZ88" ca="1">INDIRECT(TZ$203&amp;ROW())*TZ$205</f>
        <v>2</v>
      </c>
      <c r="UA88" s="707" cm="1">
        <f t="array" aca="1" ref="UA88" ca="1">INDIRECT(UA$203&amp;ROW())*UA$205</f>
        <v>1</v>
      </c>
      <c r="UB88" s="707" cm="1">
        <f t="array" aca="1" ref="UB88" ca="1">INDIRECT(UB$203&amp;ROW())*UB$205</f>
        <v>0</v>
      </c>
      <c r="UC88" s="707" cm="1">
        <f t="array" aca="1" ref="UC88" ca="1">INDIRECT(UC$203&amp;ROW())*UC$205</f>
        <v>1</v>
      </c>
      <c r="UD88" s="707" cm="1">
        <f t="array" aca="1" ref="UD88" ca="1">INDIRECT(UD$203&amp;ROW())*UD$205</f>
        <v>1</v>
      </c>
      <c r="UE88" s="707" cm="1">
        <f t="array" aca="1" ref="UE88" ca="1">INDIRECT(UE$203&amp;ROW())*UE$205</f>
        <v>1</v>
      </c>
      <c r="UF88" s="707" cm="1">
        <f t="array" aca="1" ref="UF88" ca="1">INDIRECT(UF$203&amp;ROW())*UF$205</f>
        <v>2</v>
      </c>
      <c r="UG88" s="696" cm="1">
        <f t="array" aca="1" ref="UG88" ca="1">IF(INDIRECT(UG$203&amp;ROW())="-",0,INDIRECT(UG$203&amp;ROW())*UG$205)</f>
        <v>0.68</v>
      </c>
      <c r="UH88" s="707" cm="1">
        <f t="array" aca="1" ref="UH88" ca="1">INDIRECT(UH$203&amp;ROW())*UH$205</f>
        <v>1</v>
      </c>
      <c r="UI88" s="707" cm="1">
        <f t="array" aca="1" ref="UI88" ca="1">INDIRECT(UI$203&amp;ROW())*UI$205</f>
        <v>1</v>
      </c>
      <c r="UJ88" s="707" cm="1">
        <f t="array" aca="1" ref="UJ88" ca="1">INDIRECT(UJ$203&amp;ROW())*UJ$205</f>
        <v>2</v>
      </c>
      <c r="UM88" s="606" t="s">
        <v>5086</v>
      </c>
      <c r="UN88" s="616">
        <f t="shared" ca="1" si="202"/>
        <v>-0.97111609266078391</v>
      </c>
      <c r="UO88" s="616">
        <f t="shared" ca="1" si="202"/>
        <v>-0.6225347970107441</v>
      </c>
      <c r="UP88" s="616">
        <f t="shared" ca="1" si="202"/>
        <v>0.15206673709758317</v>
      </c>
      <c r="UQ88" s="616">
        <f t="shared" ca="1" si="202"/>
        <v>0.29355872991449461</v>
      </c>
      <c r="UR88" s="616">
        <f t="shared" ca="1" si="202"/>
        <v>1.0502465449096676</v>
      </c>
      <c r="US88" s="616">
        <f t="shared" ca="1" si="202"/>
        <v>0.41305213694811815</v>
      </c>
      <c r="UT88" s="616">
        <f t="shared" ca="1" si="202"/>
        <v>0.30690415393182785</v>
      </c>
      <c r="UU88" s="616">
        <f t="shared" ca="1" si="202"/>
        <v>0.53359975015917405</v>
      </c>
      <c r="UV88" s="616">
        <f t="shared" ca="1" si="202"/>
        <v>0.44410973870643028</v>
      </c>
      <c r="UW88" s="616">
        <f t="shared" ca="1" si="202"/>
        <v>-0.27258314758863444</v>
      </c>
      <c r="UX88" s="616">
        <f t="shared" ca="1" si="202"/>
        <v>0.28247365722383649</v>
      </c>
      <c r="UY88" s="616">
        <f t="shared" ca="1" si="202"/>
        <v>-0.67270887390575207</v>
      </c>
      <c r="UZ88" s="616">
        <f t="shared" ca="1" si="202"/>
        <v>0.19681082295885013</v>
      </c>
      <c r="VA88" s="616">
        <f t="shared" ca="1" si="202"/>
        <v>2.9480900984726038E-2</v>
      </c>
      <c r="VB88" s="616">
        <f t="shared" ca="1" si="202"/>
        <v>-0.76400504167427041</v>
      </c>
      <c r="VC88" s="616">
        <f t="shared" ca="1" si="202"/>
        <v>-0.81305129238754614</v>
      </c>
      <c r="VD88" s="616">
        <f t="shared" ca="1" si="198"/>
        <v>0.85304819841956248</v>
      </c>
      <c r="VE88" s="616">
        <f t="shared" ca="1" si="198"/>
        <v>3.9909080070471406E-2</v>
      </c>
      <c r="VF88" s="616">
        <f t="shared" ca="1" si="198"/>
        <v>0.95807256683723563</v>
      </c>
      <c r="VG88" s="616">
        <f t="shared" ca="1" si="198"/>
        <v>1.2788179585372306</v>
      </c>
      <c r="VH88" s="616">
        <f t="shared" ca="1" si="198"/>
        <v>-0.12784420028857393</v>
      </c>
      <c r="VI88" s="616">
        <f t="shared" ca="1" si="198"/>
        <v>-0.90304635071356065</v>
      </c>
      <c r="VJ88" s="616">
        <f t="shared" ca="1" si="198"/>
        <v>1.1038721171937993</v>
      </c>
      <c r="VK88" s="616">
        <f t="shared" ca="1" si="198"/>
        <v>-0.49937453713488217</v>
      </c>
      <c r="VL88" s="616">
        <f t="shared" ca="1" si="198"/>
        <v>1.1863766389476611</v>
      </c>
      <c r="VM88" s="616">
        <f t="shared" ca="1" si="198"/>
        <v>1.7393845659645861</v>
      </c>
      <c r="VN88" s="616">
        <f t="shared" ca="1" si="198"/>
        <v>1.5883663456229635</v>
      </c>
      <c r="VO88" s="616">
        <f t="shared" ca="1" si="198"/>
        <v>2.3604485107108717</v>
      </c>
      <c r="VP88" s="616">
        <f t="shared" ca="1" si="198"/>
        <v>2.1525849422547609</v>
      </c>
      <c r="VQ88" s="616">
        <f t="shared" ca="1" si="198"/>
        <v>1.2773868528042598</v>
      </c>
      <c r="VR88" s="616">
        <f t="shared" ca="1" si="198"/>
        <v>1.5497103694524457</v>
      </c>
      <c r="VS88" s="616">
        <f t="shared" ca="1" si="198"/>
        <v>2.4577967350382721</v>
      </c>
      <c r="VT88" s="616">
        <f t="shared" ca="1" si="199"/>
        <v>2.5655357300130479</v>
      </c>
      <c r="VU88" s="616">
        <f t="shared" ca="1" si="190"/>
        <v>-0.82130507758946303</v>
      </c>
      <c r="VV88" s="616">
        <f t="shared" ca="1" si="190"/>
        <v>1.6727825257285902</v>
      </c>
      <c r="VW88" s="616">
        <f t="shared" ca="1" si="190"/>
        <v>0.66845613582062358</v>
      </c>
      <c r="VX88" s="616">
        <f t="shared" ca="1" si="190"/>
        <v>0.76953548521680748</v>
      </c>
      <c r="VY88" s="616">
        <f t="shared" ca="1" si="190"/>
        <v>0.70583605694264007</v>
      </c>
      <c r="VZ88" s="616">
        <f t="shared" ca="1" si="190"/>
        <v>-0.43554396085655878</v>
      </c>
      <c r="WA88" s="616">
        <f t="shared" ca="1" si="190"/>
        <v>-1.1483025824394326</v>
      </c>
      <c r="WB88" s="616">
        <f t="shared" ca="1" si="190"/>
        <v>0.33435322352896929</v>
      </c>
      <c r="WC88" s="616">
        <f t="shared" ca="1" si="190"/>
        <v>0.47817673461028487</v>
      </c>
      <c r="WD88" s="616">
        <f t="shared" ca="1" si="190"/>
        <v>-0.51586207793649097</v>
      </c>
      <c r="WE88" s="616">
        <f t="shared" ca="1" si="190"/>
        <v>0.67426644196529939</v>
      </c>
      <c r="WF88" s="616">
        <f t="shared" ca="1" si="190"/>
        <v>-4.1103837231657385E-2</v>
      </c>
      <c r="WG88" s="616">
        <f t="shared" ca="1" si="190"/>
        <v>4.8009398089356427E-2</v>
      </c>
      <c r="WH88" s="616">
        <f t="shared" ca="1" si="190"/>
        <v>0.91987607881584121</v>
      </c>
      <c r="WI88" s="627">
        <f t="shared" ca="1" si="190"/>
        <v>1.0659329460226332</v>
      </c>
      <c r="WL88" s="606" t="s">
        <v>5086</v>
      </c>
      <c r="WM88" s="700" t="str">
        <f t="shared" ca="1" si="172"/>
        <v>B</v>
      </c>
      <c r="WN88" s="479">
        <f t="shared" ca="1" si="173"/>
        <v>0.70499094373479698</v>
      </c>
      <c r="WO88" s="495">
        <f t="shared" ca="1" si="159"/>
        <v>0.60864217090647288</v>
      </c>
      <c r="WP88" s="458">
        <f t="shared" ca="1" si="159"/>
        <v>0.70744393511798709</v>
      </c>
      <c r="WQ88" s="458">
        <f t="shared" ca="1" si="159"/>
        <v>0.83866709961902564</v>
      </c>
      <c r="WR88" s="459">
        <f t="shared" ca="1" si="159"/>
        <v>0.6652105692957021</v>
      </c>
      <c r="WS88" s="495">
        <f t="shared" ca="1" si="174"/>
        <v>-3.0224068634898182E-2</v>
      </c>
      <c r="WT88" s="458">
        <f t="shared" ca="1" si="175"/>
        <v>0.31769136638466666</v>
      </c>
      <c r="WU88" s="458">
        <f t="shared" ca="1" si="176"/>
        <v>1.2297131556883489</v>
      </c>
      <c r="WV88" s="459">
        <f t="shared" ca="1" si="177"/>
        <v>0.29872784991653711</v>
      </c>
      <c r="WW88" s="484">
        <f t="shared" ca="1" si="203"/>
        <v>-0.7262006140917342</v>
      </c>
      <c r="WX88" s="484">
        <f t="shared" ca="1" si="203"/>
        <v>-0.37545073607717977</v>
      </c>
      <c r="WY88" s="484">
        <f t="shared" ca="1" si="203"/>
        <v>0.1107197912807503</v>
      </c>
      <c r="WZ88" s="484">
        <f t="shared" ca="1" si="203"/>
        <v>0.10559307515024371</v>
      </c>
      <c r="XA88" s="484">
        <f t="shared" ca="1" si="203"/>
        <v>0.5542151017488316</v>
      </c>
      <c r="XB88" s="484">
        <f t="shared" ca="1" si="203"/>
        <v>0.21821544394969081</v>
      </c>
      <c r="XC88" s="484">
        <f t="shared" ca="1" si="203"/>
        <v>0.14467461816346364</v>
      </c>
      <c r="XD88" s="484">
        <f t="shared" ca="1" si="203"/>
        <v>0.27368331185664035</v>
      </c>
      <c r="XE88" s="484">
        <f t="shared" ca="1" si="203"/>
        <v>0.21801347073098662</v>
      </c>
      <c r="XF88" s="484">
        <f t="shared" ca="1" si="203"/>
        <v>-0.17540725547328626</v>
      </c>
      <c r="XG88" s="484">
        <f t="shared" ca="1" si="203"/>
        <v>0.1145148206385433</v>
      </c>
      <c r="XH88" s="484">
        <f t="shared" ca="1" si="203"/>
        <v>-0.33958343954762366</v>
      </c>
      <c r="XI88" s="484">
        <f t="shared" ca="1" si="203"/>
        <v>0.13755108416594036</v>
      </c>
      <c r="XJ88" s="484">
        <f t="shared" ca="1" si="203"/>
        <v>2.0922595428860068E-2</v>
      </c>
      <c r="XK88" s="484">
        <f t="shared" ca="1" si="203"/>
        <v>-0.54267278110123429</v>
      </c>
      <c r="XL88" s="484">
        <f t="shared" ca="1" si="203"/>
        <v>-0.71824951169515827</v>
      </c>
      <c r="XM88" s="484">
        <f t="shared" ca="1" si="200"/>
        <v>0.64336895124803395</v>
      </c>
      <c r="XN88" s="484">
        <f t="shared" ca="1" si="200"/>
        <v>2.7828601533139714E-2</v>
      </c>
      <c r="XO88" s="484">
        <f t="shared" ca="1" si="200"/>
        <v>0.70341687857189839</v>
      </c>
      <c r="XP88" s="484">
        <f t="shared" ca="1" si="200"/>
        <v>0.81844349346382761</v>
      </c>
      <c r="XQ88" s="484">
        <f t="shared" ca="1" si="200"/>
        <v>-8.50675308720171E-2</v>
      </c>
      <c r="XR88" s="484">
        <f t="shared" ca="1" si="200"/>
        <v>-0.79016555687436552</v>
      </c>
      <c r="XS88" s="484">
        <f t="shared" ca="1" si="200"/>
        <v>0.68108909630857417</v>
      </c>
      <c r="XT88" s="484">
        <f t="shared" ca="1" si="200"/>
        <v>-0.30327015640201394</v>
      </c>
      <c r="XU88" s="484">
        <f t="shared" ca="1" si="200"/>
        <v>0.90140897027243294</v>
      </c>
      <c r="XV88" s="484">
        <f t="shared" ca="1" si="200"/>
        <v>0.91769929700291553</v>
      </c>
      <c r="XW88" s="484">
        <f t="shared" ca="1" si="200"/>
        <v>1.0251316394650607</v>
      </c>
      <c r="XX88" s="484">
        <f t="shared" ca="1" si="200"/>
        <v>1.1412768549287065</v>
      </c>
      <c r="XY88" s="484">
        <f t="shared" ca="1" si="200"/>
        <v>1.1318291626375534</v>
      </c>
      <c r="XZ88" s="484">
        <f t="shared" ca="1" si="200"/>
        <v>0.93428074414103568</v>
      </c>
      <c r="YA88" s="484">
        <f t="shared" ca="1" si="200"/>
        <v>1.0567475009296226</v>
      </c>
      <c r="YB88" s="484">
        <f t="shared" ca="1" si="200"/>
        <v>1.291572184262612</v>
      </c>
      <c r="YC88" s="484">
        <f t="shared" ca="1" si="205"/>
        <v>1.144742042731822</v>
      </c>
      <c r="YD88" s="484">
        <f t="shared" ca="1" si="191"/>
        <v>-0.6068623218308542</v>
      </c>
      <c r="YE88" s="484">
        <f t="shared" ca="1" si="191"/>
        <v>1.2049052532823037</v>
      </c>
      <c r="YF88" s="484">
        <f t="shared" ca="1" si="191"/>
        <v>0.39432227452058582</v>
      </c>
      <c r="YG88" s="484">
        <f t="shared" ca="1" si="191"/>
        <v>0.53605841900202811</v>
      </c>
      <c r="YH88" s="484">
        <f t="shared" ca="1" si="191"/>
        <v>0.3761400347447329</v>
      </c>
      <c r="YI88" s="484">
        <f t="shared" ca="1" si="191"/>
        <v>-0.25509809787368648</v>
      </c>
      <c r="YJ88" s="484">
        <f t="shared" ca="1" si="191"/>
        <v>-0.6812879221613154</v>
      </c>
      <c r="YK88" s="484">
        <f t="shared" ca="1" si="191"/>
        <v>5.8277766861099353E-2</v>
      </c>
      <c r="YL88" s="484">
        <f t="shared" ca="1" si="191"/>
        <v>0.15139075417761619</v>
      </c>
      <c r="YM88" s="484">
        <f t="shared" ca="1" si="191"/>
        <v>-0.41181269681670074</v>
      </c>
      <c r="YN88" s="484">
        <f t="shared" ca="1" si="191"/>
        <v>0.48075197312125845</v>
      </c>
      <c r="YO88" s="484">
        <f t="shared" ca="1" si="191"/>
        <v>-2.52418664439608E-2</v>
      </c>
      <c r="YP88" s="484">
        <f t="shared" ca="1" si="191"/>
        <v>2.5579407302009107E-2</v>
      </c>
      <c r="YQ88" s="484">
        <f t="shared" ca="1" si="191"/>
        <v>0.66635823149419537</v>
      </c>
      <c r="YR88" s="484">
        <f t="shared" ca="1" si="191"/>
        <v>0.79923652292777037</v>
      </c>
      <c r="YU88" s="606" t="s">
        <v>5086</v>
      </c>
      <c r="YV88" s="700" t="str">
        <f t="shared" ca="1" si="160"/>
        <v>A</v>
      </c>
      <c r="YW88" s="479">
        <f t="shared" ca="1" si="179"/>
        <v>0.81461785709513035</v>
      </c>
      <c r="YX88" s="495">
        <f t="shared" ca="1" si="161"/>
        <v>0.78151428049362182</v>
      </c>
      <c r="YY88" s="458">
        <f t="shared" ca="1" si="161"/>
        <v>0.70790471744457362</v>
      </c>
      <c r="YZ88" s="458">
        <f t="shared" ca="1" si="161"/>
        <v>0.92283670929310402</v>
      </c>
      <c r="ZA88" s="459">
        <f t="shared" ca="1" si="161"/>
        <v>0.84621572114922183</v>
      </c>
      <c r="ZB88" s="495">
        <f t="shared" ca="1" si="180"/>
        <v>0.20801002639295699</v>
      </c>
      <c r="ZC88" s="458">
        <f t="shared" ca="1" si="181"/>
        <v>0.34732125039682943</v>
      </c>
      <c r="ZD88" s="458">
        <f t="shared" ca="1" si="182"/>
        <v>1.5335744718084863</v>
      </c>
      <c r="ZE88" s="459">
        <f t="shared" ca="1" si="183"/>
        <v>0.45566232033467391</v>
      </c>
      <c r="ZF88" s="484">
        <f t="shared" ca="1" si="204"/>
        <v>-3.2485432480444082E-2</v>
      </c>
      <c r="ZG88" s="484">
        <f t="shared" ca="1" si="204"/>
        <v>-7.9385408814590788E-2</v>
      </c>
      <c r="ZH88" s="484">
        <f t="shared" ca="1" si="204"/>
        <v>1.1473290595745445E-2</v>
      </c>
      <c r="ZI88" s="484">
        <f t="shared" ca="1" si="204"/>
        <v>2.1988880583922777E-2</v>
      </c>
      <c r="ZJ88" s="484">
        <f t="shared" ca="1" si="204"/>
        <v>9.1836409008688807E-2</v>
      </c>
      <c r="ZK88" s="484">
        <f t="shared" ca="1" si="204"/>
        <v>7.3425809550013654E-2</v>
      </c>
      <c r="ZL88" s="484">
        <f t="shared" ca="1" si="204"/>
        <v>2.4672875513209128E-2</v>
      </c>
      <c r="ZM88" s="484">
        <f t="shared" ca="1" si="204"/>
        <v>9.4446117703140112E-2</v>
      </c>
      <c r="ZN88" s="484">
        <f t="shared" ca="1" si="204"/>
        <v>8.9770705925095284E-2</v>
      </c>
      <c r="ZO88" s="484">
        <f t="shared" ca="1" si="204"/>
        <v>-1.2302810954562654E-2</v>
      </c>
      <c r="ZP88" s="484">
        <f t="shared" ca="1" si="204"/>
        <v>2.6000050859821721E-2</v>
      </c>
      <c r="ZQ88" s="484">
        <f t="shared" ca="1" si="204"/>
        <v>-1.1497069191506403E-2</v>
      </c>
      <c r="ZR88" s="484">
        <f t="shared" ca="1" si="204"/>
        <v>1.1278384451039222E-2</v>
      </c>
      <c r="ZS88" s="484">
        <f t="shared" ca="1" si="204"/>
        <v>2.4737015758567924E-3</v>
      </c>
      <c r="ZT88" s="484">
        <f t="shared" ca="1" si="204"/>
        <v>-2.7291061507312073E-2</v>
      </c>
      <c r="ZU88" s="484">
        <f t="shared" ca="1" si="204"/>
        <v>-5.1457235548018822E-2</v>
      </c>
      <c r="ZV88" s="484">
        <f t="shared" ca="1" si="201"/>
        <v>4.5270410067628573E-2</v>
      </c>
      <c r="ZW88" s="484">
        <f t="shared" ca="1" si="201"/>
        <v>5.5175234891583769E-3</v>
      </c>
      <c r="ZX88" s="484">
        <f t="shared" ca="1" si="201"/>
        <v>2.7969817598544739E-2</v>
      </c>
      <c r="ZY88" s="484">
        <f t="shared" ca="1" si="201"/>
        <v>0.13772471860952887</v>
      </c>
      <c r="ZZ88" s="484">
        <f t="shared" ca="1" si="201"/>
        <v>-7.8155783354792625E-3</v>
      </c>
      <c r="AAA88" s="484">
        <f t="shared" ca="1" si="201"/>
        <v>-5.4563504364416628E-2</v>
      </c>
      <c r="AAB88" s="484">
        <f t="shared" ca="1" si="201"/>
        <v>0.12431811823163672</v>
      </c>
      <c r="AAC88" s="484">
        <f t="shared" ca="1" si="201"/>
        <v>-7.4874871608304394E-3</v>
      </c>
      <c r="AAD88" s="484">
        <f t="shared" ca="1" si="201"/>
        <v>0.1113065835753817</v>
      </c>
      <c r="AAE88" s="484">
        <f t="shared" ca="1" si="201"/>
        <v>0.12230055198290701</v>
      </c>
      <c r="AAF88" s="484">
        <f t="shared" ca="1" si="201"/>
        <v>0.15520859527451789</v>
      </c>
      <c r="AAG88" s="484">
        <f t="shared" ca="1" si="201"/>
        <v>0.24090261069547261</v>
      </c>
      <c r="AAH88" s="484">
        <f t="shared" ca="1" si="201"/>
        <v>0.17701198249563294</v>
      </c>
      <c r="AAI88" s="484">
        <f t="shared" ca="1" si="201"/>
        <v>9.8955202424813982E-2</v>
      </c>
      <c r="AAJ88" s="484">
        <f t="shared" ca="1" si="201"/>
        <v>0.12557839571762494</v>
      </c>
      <c r="AAK88" s="484">
        <f t="shared" ca="1" si="201"/>
        <v>0.20147290331101309</v>
      </c>
      <c r="AAL88" s="484">
        <f t="shared" ca="1" si="206"/>
        <v>0.11518962643426967</v>
      </c>
      <c r="AAM88" s="484">
        <f t="shared" ca="1" si="192"/>
        <v>-2.189532836791554E-2</v>
      </c>
      <c r="AAN88" s="484">
        <f t="shared" ca="1" si="192"/>
        <v>0.1595335659218472</v>
      </c>
      <c r="AAO88" s="484">
        <f t="shared" ca="1" si="192"/>
        <v>1.8805162954418208E-2</v>
      </c>
      <c r="AAP88" s="484">
        <f t="shared" ca="1" si="192"/>
        <v>2.8328516958800835E-2</v>
      </c>
      <c r="AAQ88" s="484">
        <f t="shared" ca="1" si="192"/>
        <v>7.2202153341576855E-2</v>
      </c>
      <c r="AAR88" s="484">
        <f t="shared" ca="1" si="192"/>
        <v>-1.0262314354304794E-2</v>
      </c>
      <c r="AAS88" s="484">
        <f t="shared" ca="1" si="192"/>
        <v>-3.1171595822786675E-2</v>
      </c>
      <c r="AAT88" s="484">
        <f t="shared" ca="1" si="192"/>
        <v>0.1027465411596778</v>
      </c>
      <c r="AAU88" s="484">
        <f t="shared" ca="1" si="192"/>
        <v>0.12363824729832018</v>
      </c>
      <c r="AAV88" s="484">
        <f t="shared" ca="1" si="192"/>
        <v>-3.4108224499601811E-2</v>
      </c>
      <c r="AAW88" s="484">
        <f t="shared" ca="1" si="192"/>
        <v>2.5206724043060142E-2</v>
      </c>
      <c r="AAX88" s="484">
        <f t="shared" ca="1" si="192"/>
        <v>-3.2340522830118347E-3</v>
      </c>
      <c r="AAY88" s="484">
        <f t="shared" ca="1" si="192"/>
        <v>5.8628807057291149E-3</v>
      </c>
      <c r="AAZ88" s="484">
        <f t="shared" ca="1" si="192"/>
        <v>0.10083451386486998</v>
      </c>
      <c r="ABA88" s="484">
        <f t="shared" ca="1" si="192"/>
        <v>0.11331661652741069</v>
      </c>
    </row>
    <row r="89" spans="1:729" ht="15" customHeight="1" x14ac:dyDescent="0.35">
      <c r="A89" s="498">
        <v>87</v>
      </c>
      <c r="B89" s="628"/>
      <c r="C89" s="606" t="s">
        <v>5136</v>
      </c>
      <c r="D89" s="629">
        <v>398</v>
      </c>
      <c r="E89" s="810" t="s">
        <v>5137</v>
      </c>
      <c r="F89" s="631" t="s">
        <v>1240</v>
      </c>
      <c r="G89" s="632">
        <v>18776.706999999999</v>
      </c>
      <c r="H89" s="504">
        <v>163117.42229942378</v>
      </c>
      <c r="I89" s="505">
        <v>8810</v>
      </c>
      <c r="J89" s="633" t="s">
        <v>5138</v>
      </c>
      <c r="K89" s="507">
        <v>2</v>
      </c>
      <c r="L89" s="508" t="s">
        <v>5139</v>
      </c>
      <c r="M89" s="817">
        <v>29</v>
      </c>
      <c r="N89" s="818">
        <v>0.83750000000000002</v>
      </c>
      <c r="O89" s="819">
        <v>0.92349999999999999</v>
      </c>
      <c r="P89" s="820">
        <v>0.70240000000000002</v>
      </c>
      <c r="Q89" s="821">
        <v>0.88660000000000005</v>
      </c>
      <c r="R89" s="818">
        <v>0.88100000000000001</v>
      </c>
      <c r="S89" s="822">
        <v>0.75970000000000004</v>
      </c>
      <c r="T89" s="822">
        <v>0.86809999999999998</v>
      </c>
      <c r="U89" s="822">
        <v>0.76812000000000002</v>
      </c>
      <c r="V89" s="822">
        <v>0.748</v>
      </c>
      <c r="W89" s="506" t="s">
        <v>5140</v>
      </c>
      <c r="X89" s="516" t="s">
        <v>5141</v>
      </c>
      <c r="Y89" s="517">
        <v>2</v>
      </c>
      <c r="Z89" s="517">
        <v>3</v>
      </c>
      <c r="AA89" s="865" t="s">
        <v>5142</v>
      </c>
      <c r="AB89" s="520">
        <v>2019</v>
      </c>
      <c r="AC89" s="576">
        <v>1</v>
      </c>
      <c r="AD89" s="521" t="s">
        <v>5143</v>
      </c>
      <c r="AE89" s="817">
        <v>1</v>
      </c>
      <c r="AF89" s="751" t="s">
        <v>5144</v>
      </c>
      <c r="AG89" s="847" t="s">
        <v>5145</v>
      </c>
      <c r="AH89" s="647">
        <v>1</v>
      </c>
      <c r="AI89" s="647">
        <v>6</v>
      </c>
      <c r="AJ89" s="647">
        <v>2017</v>
      </c>
      <c r="AK89" s="752" t="s">
        <v>1600</v>
      </c>
      <c r="AL89" s="765" t="s">
        <v>1188</v>
      </c>
      <c r="AM89" s="650">
        <v>1</v>
      </c>
      <c r="AN89" s="647" t="s">
        <v>1188</v>
      </c>
      <c r="AO89" s="647" t="s">
        <v>1188</v>
      </c>
      <c r="AP89" s="647">
        <v>1</v>
      </c>
      <c r="AQ89" s="647">
        <v>1</v>
      </c>
      <c r="AR89" s="647">
        <v>1</v>
      </c>
      <c r="AS89" s="647">
        <v>1</v>
      </c>
      <c r="AT89" s="647">
        <v>1</v>
      </c>
      <c r="AU89" s="648">
        <v>1</v>
      </c>
      <c r="AV89" s="842" t="s">
        <v>5146</v>
      </c>
      <c r="AW89" s="642" t="s">
        <v>1190</v>
      </c>
      <c r="AX89" s="843">
        <v>2</v>
      </c>
      <c r="AY89" s="897" t="s">
        <v>5147</v>
      </c>
      <c r="AZ89" s="800">
        <v>1</v>
      </c>
      <c r="BA89" s="845" t="s">
        <v>5148</v>
      </c>
      <c r="BB89" s="631" t="s">
        <v>5149</v>
      </c>
      <c r="BC89" s="646" t="s">
        <v>1555</v>
      </c>
      <c r="BD89" s="631" t="s">
        <v>1195</v>
      </c>
      <c r="BE89" s="631" t="s">
        <v>1196</v>
      </c>
      <c r="BF89" s="502">
        <v>3</v>
      </c>
      <c r="BG89" s="502">
        <v>2002</v>
      </c>
      <c r="BH89" s="631" t="s">
        <v>1197</v>
      </c>
      <c r="BI89" s="631">
        <v>1</v>
      </c>
      <c r="BJ89" s="631">
        <v>2</v>
      </c>
      <c r="BK89" s="631" t="s">
        <v>1256</v>
      </c>
      <c r="BL89" s="631" t="s">
        <v>1257</v>
      </c>
      <c r="BM89" s="859" t="s">
        <v>5150</v>
      </c>
      <c r="BN89" s="647">
        <v>1994</v>
      </c>
      <c r="BO89" s="798" t="s">
        <v>5151</v>
      </c>
      <c r="BP89" s="647">
        <v>1995</v>
      </c>
      <c r="BQ89" s="647">
        <v>3</v>
      </c>
      <c r="BR89" s="647">
        <v>4</v>
      </c>
      <c r="BS89" s="647" t="s">
        <v>1188</v>
      </c>
      <c r="BT89" s="647" t="s">
        <v>1188</v>
      </c>
      <c r="BU89" s="647" t="s">
        <v>1188</v>
      </c>
      <c r="BV89" s="648" t="s">
        <v>1188</v>
      </c>
      <c r="BW89" s="551" t="s">
        <v>5152</v>
      </c>
      <c r="BX89" s="650">
        <v>2004</v>
      </c>
      <c r="BY89" s="647" t="s">
        <v>5153</v>
      </c>
      <c r="BZ89" s="651" t="s">
        <v>5154</v>
      </c>
      <c r="CA89" s="647">
        <v>2</v>
      </c>
      <c r="CB89" s="647" t="s">
        <v>1214</v>
      </c>
      <c r="CC89" s="557" t="s">
        <v>5155</v>
      </c>
      <c r="CD89" s="652">
        <v>2004</v>
      </c>
      <c r="CE89" s="647">
        <v>3</v>
      </c>
      <c r="CF89" s="647">
        <v>2</v>
      </c>
      <c r="CG89" s="551" t="s">
        <v>5152</v>
      </c>
      <c r="CH89" s="647">
        <v>1991</v>
      </c>
      <c r="CI89" s="647">
        <v>1992</v>
      </c>
      <c r="CJ89" s="647">
        <v>3</v>
      </c>
      <c r="CK89" s="651" t="s">
        <v>5156</v>
      </c>
      <c r="CL89" s="651" t="s">
        <v>5157</v>
      </c>
      <c r="CM89" s="647">
        <v>2</v>
      </c>
      <c r="CN89" s="647" t="s">
        <v>1214</v>
      </c>
      <c r="CO89" s="557" t="s">
        <v>5155</v>
      </c>
      <c r="CP89" s="647">
        <v>2016</v>
      </c>
      <c r="CQ89" s="647">
        <v>2</v>
      </c>
      <c r="CR89" s="650">
        <v>2</v>
      </c>
      <c r="CS89" s="859" t="s">
        <v>5158</v>
      </c>
      <c r="CT89" s="647">
        <v>2010</v>
      </c>
      <c r="CU89" s="648">
        <v>3</v>
      </c>
      <c r="CV89" s="846" t="s">
        <v>5159</v>
      </c>
      <c r="CW89" s="647">
        <v>2010</v>
      </c>
      <c r="CX89" s="657">
        <v>2</v>
      </c>
      <c r="CY89" s="863" t="s">
        <v>5160</v>
      </c>
      <c r="CZ89" s="647">
        <v>2008</v>
      </c>
      <c r="DA89" s="657">
        <v>3</v>
      </c>
      <c r="DB89" s="723">
        <v>838000</v>
      </c>
      <c r="DC89" s="753">
        <v>3</v>
      </c>
      <c r="DD89" s="659" t="s">
        <v>5161</v>
      </c>
      <c r="DE89" s="648">
        <v>2004</v>
      </c>
      <c r="DF89" s="854" t="s">
        <v>5162</v>
      </c>
      <c r="DG89" s="855" t="s">
        <v>2615</v>
      </c>
      <c r="DH89" s="852">
        <v>2</v>
      </c>
      <c r="DI89" s="856" t="s">
        <v>1214</v>
      </c>
      <c r="DJ89" s="730" t="s">
        <v>5163</v>
      </c>
      <c r="DK89" s="850" t="s">
        <v>1188</v>
      </c>
      <c r="DL89" s="850">
        <v>2</v>
      </c>
      <c r="DM89" s="851">
        <v>2</v>
      </c>
      <c r="DN89" s="854" t="s">
        <v>5162</v>
      </c>
      <c r="DO89" s="855" t="s">
        <v>2615</v>
      </c>
      <c r="DP89" s="852">
        <v>2</v>
      </c>
      <c r="DQ89" s="856" t="s">
        <v>1214</v>
      </c>
      <c r="DR89" s="730" t="s">
        <v>5163</v>
      </c>
      <c r="DS89" s="850" t="s">
        <v>1188</v>
      </c>
      <c r="DT89" s="850">
        <v>2</v>
      </c>
      <c r="DU89" s="851">
        <v>2</v>
      </c>
      <c r="DV89" s="651" t="s">
        <v>3042</v>
      </c>
      <c r="DW89" s="730" t="s">
        <v>5164</v>
      </c>
      <c r="DX89" s="647">
        <v>2009</v>
      </c>
      <c r="DY89" s="647">
        <v>3</v>
      </c>
      <c r="DZ89" s="650">
        <v>2</v>
      </c>
      <c r="EA89" s="771" t="s">
        <v>5165</v>
      </c>
      <c r="EB89" s="506" t="s">
        <v>5166</v>
      </c>
      <c r="EC89" s="647">
        <v>1</v>
      </c>
      <c r="ED89" s="668" t="s">
        <v>1262</v>
      </c>
      <c r="EE89" s="647">
        <v>2000</v>
      </c>
      <c r="EF89" s="647">
        <v>3</v>
      </c>
      <c r="EG89" s="650" t="s">
        <v>1220</v>
      </c>
      <c r="EH89" s="648">
        <v>4</v>
      </c>
      <c r="EI89" s="551" t="s">
        <v>5146</v>
      </c>
      <c r="EJ89" s="651" t="s">
        <v>1190</v>
      </c>
      <c r="EK89" s="647">
        <v>2015</v>
      </c>
      <c r="EL89" s="554" t="s">
        <v>5167</v>
      </c>
      <c r="EM89" s="669" t="s">
        <v>1188</v>
      </c>
      <c r="EN89" s="647" t="s">
        <v>1188</v>
      </c>
      <c r="EO89" s="670" t="s">
        <v>1188</v>
      </c>
      <c r="EP89" s="556">
        <v>0</v>
      </c>
      <c r="EQ89" s="556" t="s">
        <v>1188</v>
      </c>
      <c r="ER89" s="651" t="s">
        <v>1188</v>
      </c>
      <c r="ES89" s="556" t="s">
        <v>1188</v>
      </c>
      <c r="ET89" s="556">
        <v>0</v>
      </c>
      <c r="EU89" s="671">
        <v>0</v>
      </c>
      <c r="EV89" s="672"/>
      <c r="EW89" s="673" t="s">
        <v>1005</v>
      </c>
      <c r="EX89" s="674"/>
      <c r="EY89" s="631" t="s">
        <v>1280</v>
      </c>
      <c r="EZ89" s="631" t="s">
        <v>1188</v>
      </c>
      <c r="FA89" s="675">
        <v>30.4</v>
      </c>
      <c r="FB89" s="648">
        <v>0</v>
      </c>
      <c r="FC89" s="676"/>
      <c r="FD89" s="647"/>
      <c r="FE89" s="648"/>
      <c r="FF89" s="652" t="s">
        <v>1281</v>
      </c>
      <c r="FG89" s="563" t="s">
        <v>1282</v>
      </c>
      <c r="FH89" s="631" t="str">
        <f t="shared" si="119"/>
        <v>C</v>
      </c>
      <c r="FI89" s="677">
        <f t="shared" si="120"/>
        <v>1.6666666666666667</v>
      </c>
      <c r="FJ89" s="678">
        <f t="shared" si="121"/>
        <v>2</v>
      </c>
      <c r="FK89" s="679">
        <f t="shared" si="122"/>
        <v>1</v>
      </c>
      <c r="FL89" s="680">
        <f t="shared" si="123"/>
        <v>2</v>
      </c>
      <c r="FM89" s="681">
        <v>0</v>
      </c>
      <c r="FN89" s="574" t="s">
        <v>1188</v>
      </c>
      <c r="FO89" s="470" t="s">
        <v>1188</v>
      </c>
      <c r="FP89" s="470" t="s">
        <v>1188</v>
      </c>
      <c r="FQ89" s="430">
        <v>0</v>
      </c>
      <c r="FR89" s="682" t="s">
        <v>1188</v>
      </c>
      <c r="FS89" s="369">
        <v>0</v>
      </c>
      <c r="FT89" s="574" t="s">
        <v>1188</v>
      </c>
      <c r="FU89" s="575" t="s">
        <v>1188</v>
      </c>
      <c r="FV89" s="369">
        <v>0</v>
      </c>
      <c r="FW89" s="574" t="s">
        <v>1188</v>
      </c>
      <c r="FX89" s="575" t="s">
        <v>1188</v>
      </c>
      <c r="FY89" s="369">
        <v>1</v>
      </c>
      <c r="FZ89" s="430">
        <v>2020</v>
      </c>
      <c r="GA89" s="686" t="s">
        <v>1768</v>
      </c>
      <c r="GB89" s="573" t="s">
        <v>5168</v>
      </c>
      <c r="GC89" s="369">
        <v>1</v>
      </c>
      <c r="GD89" s="430">
        <v>2020</v>
      </c>
      <c r="GE89" s="686" t="s">
        <v>5169</v>
      </c>
      <c r="GF89" s="572" t="s">
        <v>5170</v>
      </c>
      <c r="GG89" s="369">
        <v>1</v>
      </c>
      <c r="GH89" s="430">
        <v>2020</v>
      </c>
      <c r="GI89" s="686" t="s">
        <v>5171</v>
      </c>
      <c r="GJ89" s="573" t="s">
        <v>5172</v>
      </c>
      <c r="GK89" s="369">
        <v>2</v>
      </c>
      <c r="GL89" s="430">
        <v>2008</v>
      </c>
      <c r="GM89" s="686" t="s">
        <v>5173</v>
      </c>
      <c r="GN89" s="572" t="s">
        <v>5174</v>
      </c>
      <c r="GO89" s="878">
        <v>1</v>
      </c>
      <c r="GP89" s="730" t="s">
        <v>5175</v>
      </c>
      <c r="GQ89" s="879">
        <v>1</v>
      </c>
      <c r="GR89" s="879">
        <v>0</v>
      </c>
      <c r="GS89" s="879">
        <v>0</v>
      </c>
      <c r="GT89" s="880">
        <v>0</v>
      </c>
      <c r="GU89" s="715">
        <v>1</v>
      </c>
      <c r="GV89" s="730" t="s">
        <v>5175</v>
      </c>
      <c r="GW89" s="879">
        <v>0</v>
      </c>
      <c r="GX89" s="880">
        <v>0</v>
      </c>
      <c r="GY89" s="650">
        <v>0</v>
      </c>
      <c r="GZ89" s="582" t="s">
        <v>1188</v>
      </c>
      <c r="HA89" s="583" t="s">
        <v>1293</v>
      </c>
      <c r="HB89" s="584">
        <v>1</v>
      </c>
      <c r="HC89" s="585">
        <v>2</v>
      </c>
      <c r="HD89" s="586" t="s">
        <v>5176</v>
      </c>
      <c r="HE89" s="814" t="s">
        <v>5177</v>
      </c>
      <c r="HF89" s="587">
        <v>2013</v>
      </c>
      <c r="HG89" s="587">
        <v>2013</v>
      </c>
      <c r="HH89" s="588">
        <v>0</v>
      </c>
      <c r="HI89" s="586" t="s">
        <v>1188</v>
      </c>
      <c r="HJ89" s="690" t="s">
        <v>1188</v>
      </c>
      <c r="HK89" s="691" t="s">
        <v>1188</v>
      </c>
      <c r="HL89" s="692">
        <v>2</v>
      </c>
      <c r="HM89" s="591" t="s">
        <v>5178</v>
      </c>
      <c r="HN89" s="592">
        <v>2015</v>
      </c>
      <c r="HO89" s="681">
        <v>1</v>
      </c>
      <c r="HP89" s="574">
        <v>0</v>
      </c>
      <c r="HQ89" s="472">
        <f t="shared" si="124"/>
        <v>1</v>
      </c>
      <c r="HR89" s="593">
        <v>1</v>
      </c>
      <c r="HS89" s="574">
        <v>1</v>
      </c>
      <c r="HT89" s="574">
        <v>0.25</v>
      </c>
      <c r="HU89" s="574">
        <v>1</v>
      </c>
      <c r="HV89" s="574">
        <v>1</v>
      </c>
      <c r="HW89" s="574">
        <v>1</v>
      </c>
      <c r="HX89" s="574">
        <v>1</v>
      </c>
      <c r="HY89" s="574">
        <v>0</v>
      </c>
      <c r="HZ89" s="574">
        <v>1</v>
      </c>
      <c r="IA89" s="574">
        <v>1</v>
      </c>
      <c r="IB89" s="574">
        <v>1</v>
      </c>
      <c r="IC89" s="574">
        <v>0.5</v>
      </c>
      <c r="ID89" s="681">
        <v>1</v>
      </c>
      <c r="IE89" s="369">
        <v>1</v>
      </c>
      <c r="IF89" s="574">
        <v>1</v>
      </c>
      <c r="IG89" s="472">
        <f t="shared" si="125"/>
        <v>2</v>
      </c>
      <c r="IH89" s="609">
        <v>0.52308459842649624</v>
      </c>
      <c r="II89" s="694">
        <v>0.45760705516177919</v>
      </c>
      <c r="IJ89" s="695">
        <v>0.52725609281204433</v>
      </c>
      <c r="IK89" s="696">
        <v>0.45437443331167876</v>
      </c>
      <c r="IL89" s="696">
        <v>0.34051967809672057</v>
      </c>
      <c r="IM89" s="697">
        <v>0.50827801642667314</v>
      </c>
      <c r="IN89" s="599">
        <v>1</v>
      </c>
      <c r="IO89" s="600">
        <v>7</v>
      </c>
      <c r="IP89" s="601">
        <v>5</v>
      </c>
      <c r="IQ89" s="600">
        <v>5</v>
      </c>
      <c r="IR89" s="587">
        <v>18</v>
      </c>
      <c r="IS89" s="601">
        <v>23</v>
      </c>
      <c r="IT89" s="599">
        <v>1</v>
      </c>
      <c r="IU89" s="600">
        <v>10</v>
      </c>
      <c r="IV89" s="587">
        <v>11</v>
      </c>
      <c r="IW89" s="601">
        <v>11</v>
      </c>
      <c r="IX89" s="602">
        <v>32</v>
      </c>
      <c r="IY89" s="681">
        <v>1</v>
      </c>
      <c r="IZ89" s="861" t="s">
        <v>5179</v>
      </c>
      <c r="JA89" s="681">
        <v>2</v>
      </c>
      <c r="JB89" s="743" t="s">
        <v>5180</v>
      </c>
      <c r="JC89" s="681">
        <v>1</v>
      </c>
      <c r="JD89" s="430" t="s">
        <v>3231</v>
      </c>
      <c r="JE89" s="686" t="s">
        <v>5181</v>
      </c>
      <c r="JF89" s="557" t="s">
        <v>5182</v>
      </c>
      <c r="JG89" s="935">
        <v>2016</v>
      </c>
      <c r="JH89" s="681">
        <v>2</v>
      </c>
      <c r="JI89" s="430">
        <v>1</v>
      </c>
      <c r="JJ89" s="686" t="s">
        <v>5183</v>
      </c>
      <c r="JK89" s="798" t="s">
        <v>5184</v>
      </c>
      <c r="JL89" s="592">
        <v>2018</v>
      </c>
      <c r="JM89" s="681">
        <v>1</v>
      </c>
      <c r="JN89" s="430">
        <v>2</v>
      </c>
      <c r="JO89" s="430">
        <v>1</v>
      </c>
      <c r="JP89" s="686" t="s">
        <v>5185</v>
      </c>
      <c r="JQ89" s="798" t="s">
        <v>5186</v>
      </c>
      <c r="JR89" s="592">
        <v>2020</v>
      </c>
      <c r="JS89" s="681">
        <v>1</v>
      </c>
      <c r="JT89" s="430">
        <v>1</v>
      </c>
      <c r="JU89" s="686" t="s">
        <v>5187</v>
      </c>
      <c r="JV89" s="798" t="s">
        <v>5188</v>
      </c>
      <c r="JW89" s="592">
        <v>1994</v>
      </c>
      <c r="JX89" s="606">
        <v>0</v>
      </c>
      <c r="JY89" s="607" t="s">
        <v>1188</v>
      </c>
      <c r="JZ89" s="606" t="s">
        <v>1188</v>
      </c>
      <c r="KA89" s="606">
        <f t="shared" si="126"/>
        <v>0</v>
      </c>
      <c r="KB89" s="606"/>
      <c r="KC89" s="606"/>
      <c r="KD89" s="606"/>
      <c r="KE89" s="606"/>
      <c r="KF89" s="606">
        <f t="shared" si="127"/>
        <v>0</v>
      </c>
      <c r="KG89" s="606"/>
      <c r="KH89" s="606"/>
      <c r="KI89" s="606"/>
      <c r="KJ89" s="606"/>
      <c r="KK89" s="606">
        <v>1</v>
      </c>
      <c r="KL89" s="606">
        <v>1</v>
      </c>
      <c r="KM89" s="608">
        <f t="shared" si="128"/>
        <v>0.52494250088930128</v>
      </c>
      <c r="KN89" s="609">
        <v>0.1247125044465065</v>
      </c>
      <c r="KO89" s="609">
        <v>57.692306518554688</v>
      </c>
      <c r="KP89" s="610">
        <v>9</v>
      </c>
      <c r="KQ89" s="608">
        <f t="shared" si="129"/>
        <v>0.43600354790687562</v>
      </c>
      <c r="KR89" s="609">
        <v>-0.31998226046562195</v>
      </c>
      <c r="KS89" s="609">
        <v>43.75</v>
      </c>
      <c r="KT89" s="610">
        <v>12</v>
      </c>
      <c r="KU89" s="610">
        <v>34</v>
      </c>
      <c r="KV89" s="498" t="s">
        <v>1659</v>
      </c>
      <c r="KW89" s="606" t="s">
        <v>5136</v>
      </c>
      <c r="KX89" s="700" t="str">
        <f t="shared" ca="1" si="130"/>
        <v>B</v>
      </c>
      <c r="KY89" s="701">
        <f t="shared" ca="1" si="131"/>
        <v>0.73851041500206638</v>
      </c>
      <c r="KZ89" s="702">
        <f t="shared" ca="1" si="193"/>
        <v>0.52016941176470588</v>
      </c>
      <c r="LA89" s="703">
        <f t="shared" ca="1" si="194"/>
        <v>0.88290476190476197</v>
      </c>
      <c r="LB89" s="703">
        <f t="shared" ca="1" si="195"/>
        <v>0.82441666666666669</v>
      </c>
      <c r="LC89" s="704">
        <f t="shared" ca="1" si="196"/>
        <v>0.7265508196721312</v>
      </c>
      <c r="LD89" s="696" cm="1">
        <f t="array" aca="1" ref="LD89" ca="1">INDIRECT(LD$203&amp;ROW())*LD$205</f>
        <v>4</v>
      </c>
      <c r="LE89" s="696" cm="1">
        <f t="array" aca="1" ref="LE89" ca="1">INDIRECT(LE$203&amp;ROW())*LE$205</f>
        <v>4</v>
      </c>
      <c r="LF89" s="696" cm="1">
        <f t="array" aca="1" ref="LF89" ca="1">INDIRECT(LF$203&amp;ROW())*LF$205</f>
        <v>4</v>
      </c>
      <c r="LG89" s="696" cm="1">
        <f t="array" aca="1" ref="LG89" ca="1">INDIRECT(LG$203&amp;ROW())*LG$205</f>
        <v>3</v>
      </c>
      <c r="LH89" s="696" cm="1">
        <f t="array" aca="1" ref="LH89" ca="1">INDIRECT(LH$203&amp;ROW())*LH$205</f>
        <v>3</v>
      </c>
      <c r="LI89" s="696" cm="1">
        <f t="array" aca="1" ref="LI89" ca="1">INDIRECT(LI$203&amp;ROW())*LI$205</f>
        <v>3</v>
      </c>
      <c r="LJ89" s="696" cm="1">
        <f t="array" aca="1" ref="LJ89" ca="1">INDIRECT(LJ$203&amp;ROW())*LJ$205</f>
        <v>2</v>
      </c>
      <c r="LK89" s="696" cm="1">
        <f t="array" aca="1" ref="LK89" ca="1">INDIRECT(LK$203&amp;ROW())*LK$205</f>
        <v>2</v>
      </c>
      <c r="LL89" s="696" cm="1">
        <f t="array" aca="1" ref="LL89" ca="1">INDIRECT(LL$203&amp;ROW())*LL$205</f>
        <v>2</v>
      </c>
      <c r="LM89" s="696" cm="1">
        <f t="array" aca="1" ref="LM89" ca="1">INDIRECT(LM$203&amp;ROW())*LM$205</f>
        <v>6</v>
      </c>
      <c r="LN89" s="696" cm="1">
        <f t="array" aca="1" ref="LN89" ca="1">INDIRECT(LN$203&amp;ROW())*LN$205</f>
        <v>3</v>
      </c>
      <c r="LO89" s="696" cm="1">
        <f t="array" aca="1" ref="LO89" ca="1">INDIRECT(LO$203&amp;ROW())*LO$205</f>
        <v>0</v>
      </c>
      <c r="LP89" s="696" cm="1">
        <f t="array" aca="1" ref="LP89" ca="1">INDIRECT(LP$203&amp;ROW())*LP$205</f>
        <v>0</v>
      </c>
      <c r="LQ89" s="696" cm="1">
        <f t="array" aca="1" ref="LQ89" ca="1">IF(INDIRECT(LQ$203&amp;ROW())="-",0,INDIRECT(LQ$203&amp;ROW())*LQ$205)</f>
        <v>4.2144000000000004</v>
      </c>
      <c r="LR89" s="696" cm="1">
        <f t="array" aca="1" ref="LR89" ca="1">INDIRECT(LR$203&amp;ROW())*LR$205</f>
        <v>4</v>
      </c>
      <c r="LS89" s="696" cm="1">
        <f t="array" aca="1" ref="LS89" ca="1">IF(INDIRECT(LS$203&amp;ROW())="-",0,INDIRECT(LS$203&amp;ROW())*LS$205)</f>
        <v>5.5410000000000004</v>
      </c>
      <c r="LT89" s="696" cm="1">
        <f t="array" aca="1" ref="LT89" ca="1">INDIRECT(LT$203&amp;ROW())*LT$205</f>
        <v>4</v>
      </c>
      <c r="LU89" s="696" cm="1">
        <f t="array" aca="1" ref="LU89" ca="1">INDIRECT(LU$203&amp;ROW())*LU$205</f>
        <v>2</v>
      </c>
      <c r="LV89" s="696" cm="1">
        <f t="array" aca="1" ref="LV89" ca="1">INDIRECT(LV$203&amp;ROW())*LV$205</f>
        <v>3</v>
      </c>
      <c r="LW89" s="696" cm="1">
        <f t="array" aca="1" ref="LW89" ca="1">INDIRECT(LW$203&amp;ROW())*LW$205</f>
        <v>2</v>
      </c>
      <c r="LX89" s="696" cm="1">
        <f t="array" aca="1" ref="LX89" ca="1">INDIRECT(LX$203&amp;ROW())*LX$205</f>
        <v>2</v>
      </c>
      <c r="LY89" s="696" cm="1">
        <f t="array" aca="1" ref="LY89" ca="1">IF(INDIRECT(LY$203&amp;ROW())="-",0,INDIRECT(LY$203&amp;ROW())*LY$205)</f>
        <v>5.2859999999999996</v>
      </c>
      <c r="LZ89" s="696" cm="1">
        <f t="array" aca="1" ref="LZ89" ca="1">INDIRECT(LZ$203&amp;ROW())*LZ$205</f>
        <v>2</v>
      </c>
      <c r="MA89" s="696" cm="1">
        <f t="array" aca="1" ref="MA89" ca="1">INDIRECT(MA$203&amp;ROW())*MA$205</f>
        <v>4</v>
      </c>
      <c r="MB89" s="696" cm="1">
        <f t="array" aca="1" ref="MB89" ca="1">INDIRECT(MB$203&amp;ROW())*MB$205</f>
        <v>4</v>
      </c>
      <c r="MC89" s="696" cm="1">
        <f t="array" aca="1" ref="MC89" ca="1">IF($MB89=0,0,INDIRECT(MC$203&amp;ROW())*MC$205)</f>
        <v>0.5</v>
      </c>
      <c r="MD89" s="696" cm="1">
        <f t="array" aca="1" ref="MD89" ca="1">IF($MB89=0,0,INDIRECT(MD$203&amp;ROW())*MD$205)</f>
        <v>0</v>
      </c>
      <c r="ME89" s="696" cm="1">
        <f t="array" aca="1" ref="ME89" ca="1">IF($MB89=0,0,INDIRECT(ME$203&amp;ROW())*ME$205)</f>
        <v>0</v>
      </c>
      <c r="MF89" s="696" cm="1">
        <f t="array" aca="1" ref="MF89" ca="1">IF($MB89=0,0,INDIRECT(MF$203&amp;ROW())*MF$205)</f>
        <v>0</v>
      </c>
      <c r="MG89" s="696" cm="1">
        <f t="array" aca="1" ref="MG89" ca="1">INDIRECT(MG$203&amp;ROW())*MG$205</f>
        <v>4</v>
      </c>
      <c r="MH89" s="696" cm="1">
        <f t="array" aca="1" ref="MH89" ca="1">IF($MG89=0,0,INDIRECT(MH$203&amp;ROW())*MH$205)</f>
        <v>0</v>
      </c>
      <c r="MI89" s="696" cm="1">
        <f t="array" aca="1" ref="MI89" ca="1">IF($MG89=0,0,INDIRECT(MI$203&amp;ROW())*MI$205)</f>
        <v>0</v>
      </c>
      <c r="MJ89" s="696" cm="1">
        <f t="array" aca="1" ref="MJ89" ca="1">INDIRECT(MJ$203&amp;ROW())*MJ$205</f>
        <v>0</v>
      </c>
      <c r="MK89" s="696" cm="1">
        <f t="array" aca="1" ref="MK89" ca="1">INDIRECT(MK$203&amp;ROW())*MK$205</f>
        <v>4</v>
      </c>
      <c r="ML89" s="696" cm="1">
        <f t="array" aca="1" ref="ML89" ca="1">INDIRECT(ML$203&amp;ROW())*ML$205</f>
        <v>0</v>
      </c>
      <c r="MM89" s="696" cm="1">
        <f t="array" aca="1" ref="MM89" ca="1">INDIRECT(MM$203&amp;ROW())*MM$205</f>
        <v>6</v>
      </c>
      <c r="MN89" s="696" cm="1">
        <f t="array" aca="1" ref="MN89" ca="1">INDIRECT(MN$203&amp;ROW())*MN$205</f>
        <v>4</v>
      </c>
      <c r="MO89" s="696" cm="1">
        <f t="array" aca="1" ref="MO89" ca="1">INDIRECT(MO$203&amp;ROW())*MO$205</f>
        <v>2</v>
      </c>
      <c r="MP89" s="696" cm="1">
        <f t="array" aca="1" ref="MP89" ca="1">INDIRECT(MP$203&amp;ROW())*MP$205</f>
        <v>2</v>
      </c>
      <c r="MQ89" s="696" cm="1">
        <f t="array" aca="1" ref="MQ89" ca="1">INDIRECT(MQ$203&amp;ROW())*MQ$205</f>
        <v>0</v>
      </c>
      <c r="MR89" s="696" cm="1">
        <f t="array" aca="1" ref="MR89" ca="1">INDIRECT(MR$203&amp;ROW())*MR$205</f>
        <v>2</v>
      </c>
      <c r="MS89" s="696" cm="1">
        <f t="array" aca="1" ref="MS89" ca="1">INDIRECT(MS$203&amp;ROW())*MS$205</f>
        <v>2</v>
      </c>
      <c r="MT89" s="696" cm="1">
        <f t="array" aca="1" ref="MT89" ca="1">INDIRECT(MT$203&amp;ROW())*MT$205</f>
        <v>3</v>
      </c>
      <c r="MU89" s="696" cm="1">
        <f t="array" aca="1" ref="MU89" ca="1">INDIRECT(MU$203&amp;ROW())*MU$205</f>
        <v>2</v>
      </c>
      <c r="MV89" s="696" cm="1">
        <f t="array" aca="1" ref="MV89" ca="1">IF(INDIRECT(MV$203&amp;ROW())="-",0,INDIRECT(MV$203&amp;ROW())*MV$205)</f>
        <v>5.3196000000000003</v>
      </c>
      <c r="MW89" s="696" cm="1">
        <f t="array" aca="1" ref="MW89" ca="1">INDIRECT(MW$203&amp;ROW())*MW$205</f>
        <v>4</v>
      </c>
      <c r="MX89" s="696" cm="1">
        <f t="array" aca="1" ref="MX89" ca="1">INDIRECT(MX$203&amp;ROW())*MX$205</f>
        <v>4</v>
      </c>
      <c r="MY89" s="696" cm="1">
        <f t="array" aca="1" ref="MY89" ca="1">INDIRECT(MY$203&amp;ROW())*MY$205</f>
        <v>4</v>
      </c>
      <c r="NA89" s="701">
        <f t="shared" si="133"/>
        <v>0.62688780487804885</v>
      </c>
      <c r="NB89" s="617">
        <f t="shared" si="134"/>
        <v>0.85167857142857151</v>
      </c>
      <c r="NC89" s="695">
        <f t="shared" si="135"/>
        <v>0.52930769230769237</v>
      </c>
      <c r="ND89" s="697">
        <f t="shared" si="136"/>
        <v>0.77357777777777781</v>
      </c>
      <c r="NE89" s="694">
        <f t="shared" si="137"/>
        <v>0.69536296159802258</v>
      </c>
      <c r="NF89" s="682" t="str">
        <f t="shared" si="138"/>
        <v>B</v>
      </c>
      <c r="NH89" s="606" t="s">
        <v>5136</v>
      </c>
      <c r="NI89" s="563" t="str">
        <f t="shared" si="197"/>
        <v>A</v>
      </c>
      <c r="NJ89" s="563" t="str">
        <f t="shared" si="140"/>
        <v>B</v>
      </c>
      <c r="NK89" s="563" t="str">
        <f t="shared" ca="1" si="141"/>
        <v>B</v>
      </c>
      <c r="NL89" s="563" t="str">
        <f t="shared" ca="1" si="142"/>
        <v>B</v>
      </c>
      <c r="NM89" s="563" t="str">
        <f t="shared" ca="1" si="143"/>
        <v>B</v>
      </c>
      <c r="NN89" s="563" t="str">
        <f t="shared" ca="1" si="163"/>
        <v>B</v>
      </c>
      <c r="NO89" s="563" t="str">
        <f t="shared" ca="1" si="164"/>
        <v>B</v>
      </c>
      <c r="NP89" s="606" t="str">
        <f t="shared" si="144"/>
        <v>Yes</v>
      </c>
      <c r="NQ89" s="682" t="str">
        <f t="shared" si="145"/>
        <v>Yes</v>
      </c>
      <c r="NR89" s="682" t="e">
        <f>IF(OR(AND(NI89="A",OR(NJ89="C",NJ89="D")),AND(NI89="A",OR(#REF!="C",#REF!="D")),AND(NI89="B",OR(NJ89="D",#REF!="D")),AND(OR(NI89="C",NI89="D"),OR(NJ89="A",NJ89="B")),AND(OR(NI89="C",NI89="D"),OR(#REF!="A",#REF!="B")),AND(OR(NJ89="A",#REF!="A",NJ89="B",#REF!="B"),OR(NP89="-",NQ89="-")),AND(OR(NJ89="C",#REF!="C",NJ89="D",#REF!="D"),NP89="Yes")),"Yes","-")</f>
        <v>#REF!</v>
      </c>
      <c r="NS89" s="607" t="s">
        <v>5189</v>
      </c>
      <c r="NT89" s="619">
        <f t="shared" si="146"/>
        <v>0.83750000000000002</v>
      </c>
      <c r="NU89" s="619">
        <f t="shared" si="147"/>
        <v>0.69536296159802258</v>
      </c>
      <c r="NV89" s="619">
        <f t="shared" ca="1" si="148"/>
        <v>0.73851041500206638</v>
      </c>
      <c r="NW89" s="619">
        <f t="shared" ca="1" si="165"/>
        <v>0.6947742294127599</v>
      </c>
      <c r="NX89" s="619">
        <f t="shared" ca="1" si="166"/>
        <v>0.69697744313570509</v>
      </c>
      <c r="NY89" s="620">
        <f t="shared" ca="1" si="167"/>
        <v>0.69670471449844196</v>
      </c>
      <c r="NZ89" s="620">
        <f t="shared" ca="1" si="168"/>
        <v>0.70411467543226303</v>
      </c>
      <c r="OA89" s="705" t="s">
        <v>1188</v>
      </c>
      <c r="OB89" s="706" t="s">
        <v>1188</v>
      </c>
      <c r="OC89" s="494"/>
      <c r="OE89" s="606" t="s">
        <v>5136</v>
      </c>
      <c r="OF89" s="700" t="str">
        <f t="shared" ca="1" si="149"/>
        <v>B</v>
      </c>
      <c r="OG89" s="701">
        <f t="shared" ca="1" si="169"/>
        <v>0.6947742294127599</v>
      </c>
      <c r="OH89" s="705">
        <f t="shared" ca="1" si="150"/>
        <v>0.59140968676789585</v>
      </c>
      <c r="OI89" s="696">
        <f t="shared" ca="1" si="151"/>
        <v>0.85643361606022606</v>
      </c>
      <c r="OJ89" s="696">
        <f t="shared" ca="1" si="152"/>
        <v>0.57523619253892988</v>
      </c>
      <c r="OK89" s="697">
        <f t="shared" ca="1" si="153"/>
        <v>0.75601742228398794</v>
      </c>
      <c r="OL89" s="696" cm="1">
        <f t="array" aca="1" ref="OL89" ca="1">INDIRECT(OL$203&amp;ROW())*OL$205</f>
        <v>0.74780000000000002</v>
      </c>
      <c r="OM89" s="696" cm="1">
        <f t="array" aca="1" ref="OM89" ca="1">INDIRECT(OM$203&amp;ROW())*OM$205</f>
        <v>0.60309999999999997</v>
      </c>
      <c r="ON89" s="696" cm="1">
        <f t="array" aca="1" ref="ON89" ca="1">INDIRECT(ON$203&amp;ROW())*ON$205</f>
        <v>0.72809999999999997</v>
      </c>
      <c r="OO89" s="696" cm="1">
        <f t="array" aca="1" ref="OO89" ca="1">INDIRECT(OO$203&amp;ROW())*OO$205</f>
        <v>1.0790999999999999</v>
      </c>
      <c r="OP89" s="696" cm="1">
        <f t="array" aca="1" ref="OP89" ca="1">INDIRECT(OP$203&amp;ROW())*OP$205</f>
        <v>1.5831</v>
      </c>
      <c r="OQ89" s="696" cm="1">
        <f t="array" aca="1" ref="OQ89" ca="1">INDIRECT(OQ$203&amp;ROW())*OQ$205</f>
        <v>1.5849</v>
      </c>
      <c r="OR89" s="696" cm="1">
        <f t="array" aca="1" ref="OR89" ca="1">INDIRECT(OR$203&amp;ROW())*OR$205</f>
        <v>0.94279999999999997</v>
      </c>
      <c r="OS89" s="696" cm="1">
        <f t="array" aca="1" ref="OS89" ca="1">INDIRECT(OS$203&amp;ROW())*OS$205</f>
        <v>1.0258</v>
      </c>
      <c r="OT89" s="696" cm="1">
        <f t="array" aca="1" ref="OT89" ca="1">INDIRECT(OT$203&amp;ROW())*OT$205</f>
        <v>0.98180000000000001</v>
      </c>
      <c r="OU89" s="696" cm="1">
        <f t="array" aca="1" ref="OU89" ca="1">INDIRECT(OU$203&amp;ROW())*OU$205</f>
        <v>1.9304999999999999</v>
      </c>
      <c r="OV89" s="696" cm="1">
        <f t="array" aca="1" ref="OV89" ca="1">INDIRECT(OV$203&amp;ROW())*OV$205</f>
        <v>1.2161999999999999</v>
      </c>
      <c r="OW89" s="696" cm="1">
        <f t="array" aca="1" ref="OW89" ca="1">INDIRECT(OW$203&amp;ROW())*OW$205</f>
        <v>0</v>
      </c>
      <c r="OX89" s="696" cm="1">
        <f t="array" aca="1" ref="OX89" ca="1">INDIRECT(OX$203&amp;ROW())*OX$205</f>
        <v>0</v>
      </c>
      <c r="OY89" s="696" cm="1">
        <f t="array" aca="1" ref="OY89" ca="1">IF(INDIRECT(OY$203&amp;ROW())="-",0,INDIRECT(OY$203&amp;ROW())*OY$205)</f>
        <v>0.49849328000000004</v>
      </c>
      <c r="OZ89" s="696" cm="1">
        <f t="array" aca="1" ref="OZ89" ca="1">INDIRECT(OZ$203&amp;ROW())*OZ$205</f>
        <v>0.71030000000000004</v>
      </c>
      <c r="PA89" s="696" cm="1">
        <f t="array" aca="1" ref="PA89" ca="1">IF(INDIRECT(PA$203&amp;ROW())="-",0,INDIRECT(PA$203&amp;ROW())*PA$205)</f>
        <v>0.81581989999999993</v>
      </c>
      <c r="PB89" s="705" cm="1">
        <f t="array" aca="1" ref="PB89" ca="1">INDIRECT(PB$203&amp;ROW())*PB$205</f>
        <v>1.5084</v>
      </c>
      <c r="PC89" s="696" cm="1">
        <f t="array" aca="1" ref="PC89" ca="1">INDIRECT(PC$203&amp;ROW())*PC$205</f>
        <v>1.3946000000000001</v>
      </c>
      <c r="PD89" s="696" cm="1">
        <f t="array" aca="1" ref="PD89" ca="1">INDIRECT(PD$203&amp;ROW())*PD$205</f>
        <v>2.2025999999999999</v>
      </c>
      <c r="PE89" s="696" cm="1">
        <f t="array" aca="1" ref="PE89" ca="1">INDIRECT(PE$203&amp;ROW())*PE$205</f>
        <v>1.28</v>
      </c>
      <c r="PF89" s="696" cm="1">
        <f t="array" aca="1" ref="PF89" ca="1">INDIRECT(PF$203&amp;ROW())*PF$205</f>
        <v>1.3308</v>
      </c>
      <c r="PG89" s="696" cm="1">
        <f t="array" aca="1" ref="PG89" ca="1">IF(INDIRECT(PG$203&amp;ROW())="-",0,INDIRECT(PG$203&amp;ROW())*PG$205)</f>
        <v>0.77087499999999998</v>
      </c>
      <c r="PH89" s="696" cm="1">
        <f t="array" aca="1" ref="PH89" ca="1">INDIRECT(PH$203&amp;ROW())*PH$205</f>
        <v>0.61699999999999999</v>
      </c>
      <c r="PI89" s="696" cm="1">
        <f t="array" aca="1" ref="PI89" ca="1">INDIRECT(PI$203&amp;ROW())*PI$205</f>
        <v>1.2145999999999999</v>
      </c>
      <c r="PJ89" s="696" cm="1">
        <f t="array" aca="1" ref="PJ89" ca="1">INDIRECT(PJ$203&amp;ROW())*PJ$205</f>
        <v>0.75980000000000003</v>
      </c>
      <c r="PK89" s="696" cm="1">
        <f t="array" aca="1" ref="PK89" ca="1">IF($PJ89=0,0,INDIRECT(PK$203&amp;ROW())*PK$205)</f>
        <v>0.52759999999999996</v>
      </c>
      <c r="PL89" s="696" cm="1">
        <f t="array" aca="1" ref="PL89" ca="1">IF($MPE89=0,0,INDIRECT(PL$203&amp;ROW())*PL$205)</f>
        <v>0</v>
      </c>
      <c r="PM89" s="696" cm="1">
        <f t="array" aca="1" ref="PM89" ca="1">IF($MPE89=0,0,INDIRECT(PM$203&amp;ROW())*PM$205)</f>
        <v>0</v>
      </c>
      <c r="PN89" s="696" cm="1">
        <f t="array" aca="1" ref="PN89" ca="1">IF($PJ89=0,0,INDIRECT(PN$203&amp;ROW())*PN$205)</f>
        <v>0</v>
      </c>
      <c r="PO89" s="696" cm="1">
        <f t="array" aca="1" ref="PO89" ca="1">INDIRECT(PO$203&amp;ROW())*PO$205</f>
        <v>0.73140000000000005</v>
      </c>
      <c r="PP89" s="696" cm="1">
        <f t="array" aca="1" ref="PP89" ca="1">IF($PO89=0,0,INDIRECT(PP$203&amp;ROW())*PP$205)</f>
        <v>0</v>
      </c>
      <c r="PQ89" s="696" cm="1">
        <f t="array" aca="1" ref="PQ89" ca="1">IF($PO89=0,0,INDIRECT(PQ$203&amp;ROW())*PQ$205)</f>
        <v>0</v>
      </c>
      <c r="PR89" s="696" cm="1">
        <f t="array" aca="1" ref="PR89" ca="1">INDIRECT(PR$203&amp;ROW())*PR$205</f>
        <v>0</v>
      </c>
      <c r="PS89" s="696" cm="1">
        <f t="array" aca="1" ref="PS89" ca="1">INDIRECT(PS$203&amp;ROW())*PS$205</f>
        <v>0.7389</v>
      </c>
      <c r="PT89" s="696" cm="1">
        <f t="array" aca="1" ref="PT89" ca="1">INDIRECT(PT$203&amp;ROW())*PT$205</f>
        <v>0</v>
      </c>
      <c r="PU89" s="696" cm="1">
        <f t="array" aca="1" ref="PU89" ca="1">INDIRECT(PU$203&amp;ROW())*PU$205</f>
        <v>1.7696999999999998</v>
      </c>
      <c r="PV89" s="696" cm="1">
        <f t="array" aca="1" ref="PV89" ca="1">INDIRECT(PV$203&amp;ROW())*PV$205</f>
        <v>0.6966</v>
      </c>
      <c r="PW89" s="696" cm="1">
        <f t="array" aca="1" ref="PW89" ca="1">INDIRECT(PW$203&amp;ROW())*PW$205</f>
        <v>1.0658000000000001</v>
      </c>
      <c r="PX89" s="696" cm="1">
        <f t="array" aca="1" ref="PX89" ca="1">INDIRECT(PX$203&amp;ROW())*PX$205</f>
        <v>1.1714</v>
      </c>
      <c r="PY89" s="696" cm="1">
        <f t="array" aca="1" ref="PY89" ca="1">INDIRECT(PY$203&amp;ROW())*PY$205</f>
        <v>0</v>
      </c>
      <c r="PZ89" s="696" cm="1">
        <f t="array" aca="1" ref="PZ89" ca="1">INDIRECT(PZ$203&amp;ROW())*PZ$205</f>
        <v>0.17430000000000001</v>
      </c>
      <c r="QA89" s="696" cm="1">
        <f t="array" aca="1" ref="QA89" ca="1">INDIRECT(QA$203&amp;ROW())*QA$205</f>
        <v>0.31659999999999999</v>
      </c>
      <c r="QB89" s="696" cm="1">
        <f t="array" aca="1" ref="QB89" ca="1">INDIRECT(QB$203&amp;ROW())*QB$205</f>
        <v>2.3948999999999998</v>
      </c>
      <c r="QC89" s="696" cm="1">
        <f t="array" aca="1" ref="QC89" ca="1">INDIRECT(QC$203&amp;ROW())*QC$205</f>
        <v>1.4259999999999999</v>
      </c>
      <c r="QD89" s="696" cm="1">
        <f t="array" aca="1" ref="QD89" ca="1">IF(INDIRECT(QD$203&amp;ROW())="-",0,INDIRECT(QD$203&amp;ROW())*QD$205)</f>
        <v>0.54446106000000005</v>
      </c>
      <c r="QE89" s="696" cm="1">
        <f t="array" aca="1" ref="QE89" ca="1">INDIRECT(QE$203&amp;ROW())*QE$205</f>
        <v>1.0656000000000001</v>
      </c>
      <c r="QF89" s="696" cm="1">
        <f t="array" aca="1" ref="QF89" ca="1">INDIRECT(QF$203&amp;ROW())*QF$205</f>
        <v>0.72440000000000004</v>
      </c>
      <c r="QG89" s="696" cm="1">
        <f t="array" aca="1" ref="QG89" ca="1">INDIRECT(QG$203&amp;ROW())*QG$205</f>
        <v>0.74980000000000002</v>
      </c>
      <c r="QI89" s="606" t="s">
        <v>5136</v>
      </c>
      <c r="QJ89" s="700" t="str">
        <f t="shared" ca="1" si="154"/>
        <v>B</v>
      </c>
      <c r="QK89" s="701">
        <f t="shared" ca="1" si="170"/>
        <v>0.69697744313570509</v>
      </c>
      <c r="QL89" s="705">
        <f t="shared" ca="1" si="155"/>
        <v>0.69395627006654304</v>
      </c>
      <c r="QM89" s="696">
        <f t="shared" ca="1" si="156"/>
        <v>0.80923299272964688</v>
      </c>
      <c r="QN89" s="696">
        <f t="shared" ca="1" si="157"/>
        <v>0.46807917404733529</v>
      </c>
      <c r="QO89" s="697">
        <f t="shared" ca="1" si="158"/>
        <v>0.81664133569929509</v>
      </c>
      <c r="QP89" s="696" cm="1">
        <f t="array" aca="1" ref="QP89" ca="1">INDIRECT(QP$203&amp;ROW())*QP$205</f>
        <v>3.3451646745381883E-2</v>
      </c>
      <c r="QQ89" s="696" cm="1">
        <f t="array" aca="1" ref="QQ89" ca="1">INDIRECT(QQ$203&amp;ROW())*QQ$205</f>
        <v>0.12751963295189217</v>
      </c>
      <c r="QR89" s="696" cm="1">
        <f t="array" aca="1" ref="QR89" ca="1">INDIRECT(QR$203&amp;ROW())*QR$205</f>
        <v>7.5449048323979542E-2</v>
      </c>
      <c r="QS89" s="696" cm="1">
        <f t="array" aca="1" ref="QS89" ca="1">INDIRECT(QS$203&amp;ROW())*QS$205</f>
        <v>0.22471360933801068</v>
      </c>
      <c r="QT89" s="696" cm="1">
        <f t="array" aca="1" ref="QT89" ca="1">INDIRECT(QT$203&amp;ROW())*QT$205</f>
        <v>0.26232814414996541</v>
      </c>
      <c r="QU89" s="696" cm="1">
        <f t="array" aca="1" ref="QU89" ca="1">INDIRECT(QU$203&amp;ROW())*QU$205</f>
        <v>0.53329206883563263</v>
      </c>
      <c r="QV89" s="696" cm="1">
        <f t="array" aca="1" ref="QV89" ca="1">INDIRECT(QV$203&amp;ROW())*QV$205</f>
        <v>0.16078554295938058</v>
      </c>
      <c r="QW89" s="696" cm="1">
        <f t="array" aca="1" ref="QW89" ca="1">INDIRECT(QW$203&amp;ROW())*QW$205</f>
        <v>0.35399610916221985</v>
      </c>
      <c r="QX89" s="696" cm="1">
        <f t="array" aca="1" ref="QX89" ca="1">INDIRECT(QX$203&amp;ROW())*QX$205</f>
        <v>0.40427262949275872</v>
      </c>
      <c r="QY89" s="696" cm="1">
        <f t="array" aca="1" ref="QY89" ca="1">INDIRECT(QY$203&amp;ROW())*QY$205</f>
        <v>0.13540247513535897</v>
      </c>
      <c r="QZ89" s="696" cm="1">
        <f t="array" aca="1" ref="QZ89" ca="1">INDIRECT(QZ$203&amp;ROW())*QZ$205</f>
        <v>0.27613248380770827</v>
      </c>
      <c r="RA89" s="696" cm="1">
        <f t="array" aca="1" ref="RA89" ca="1">INDIRECT(RA$203&amp;ROW())*RA$205</f>
        <v>0</v>
      </c>
      <c r="RB89" s="696" cm="1">
        <f t="array" aca="1" ref="RB89" ca="1">INDIRECT(RB$203&amp;ROW())*RB$205</f>
        <v>0</v>
      </c>
      <c r="RC89" s="696" cm="1">
        <f t="array" aca="1" ref="RC89" ca="1">IF(INDIRECT(RC$203&amp;ROW())="-",0,INDIRECT(RC$203&amp;ROW())*RC$205)</f>
        <v>5.893741130171086E-2</v>
      </c>
      <c r="RD89" s="696" cm="1">
        <f t="array" aca="1" ref="RD89" ca="1">INDIRECT(RD$203&amp;ROW())*RD$205</f>
        <v>3.5721048970443148E-2</v>
      </c>
      <c r="RE89" s="696" cm="1">
        <f t="array" aca="1" ref="RE89" ca="1">IF(INDIRECT(RE$203&amp;ROW())="-",0,INDIRECT(RE$203&amp;ROW())*RE$205)</f>
        <v>5.8447428192444605E-2</v>
      </c>
      <c r="RF89" s="705" cm="1">
        <f t="array" aca="1" ref="RF89" ca="1">INDIRECT(RF$203&amp;ROW())*RF$205</f>
        <v>0.10613798880649605</v>
      </c>
      <c r="RG89" s="696" cm="1">
        <f t="array" aca="1" ref="RG89" ca="1">INDIRECT(RG$203&amp;ROW())*RG$205</f>
        <v>0.27650466908360405</v>
      </c>
      <c r="RH89" s="696" cm="1">
        <f t="array" aca="1" ref="RH89" ca="1">INDIRECT(RH$203&amp;ROW())*RH$205</f>
        <v>8.7581521170816884E-2</v>
      </c>
      <c r="RI89" s="696" cm="1">
        <f t="array" aca="1" ref="RI89" ca="1">INDIRECT(RI$203&amp;ROW())*RI$205</f>
        <v>0.21539378250062202</v>
      </c>
      <c r="RJ89" s="696" cm="1">
        <f t="array" aca="1" ref="RJ89" ca="1">INDIRECT(RJ$203&amp;ROW())*RJ$205</f>
        <v>0.12226723336432462</v>
      </c>
      <c r="RK89" s="696" cm="1">
        <f t="array" aca="1" ref="RK89" ca="1">IF(INDIRECT(RK$203&amp;ROW())="-",0,INDIRECT(RK$203&amp;ROW())*RK$205)</f>
        <v>5.3231428605040258E-2</v>
      </c>
      <c r="RL89" s="696" cm="1">
        <f t="array" aca="1" ref="RL89" ca="1">INDIRECT(RL$203&amp;ROW())*RL$205</f>
        <v>0.11262003659234653</v>
      </c>
      <c r="RM89" s="696" cm="1">
        <f t="array" aca="1" ref="RM89" ca="1">INDIRECT(RM$203&amp;ROW())*RM$205</f>
        <v>2.9987460729532761E-2</v>
      </c>
      <c r="RN89" s="696" cm="1">
        <f t="array" aca="1" ref="RN89" ca="1">INDIRECT(RN$203&amp;ROW())*RN$205</f>
        <v>9.3820613050938681E-2</v>
      </c>
      <c r="RO89" s="696" cm="1">
        <f t="array" aca="1" ref="RO89" ca="1">IF($RN89=0,0,INDIRECT(RO$203&amp;ROW())*RO$205)</f>
        <v>7.0312542939625605E-2</v>
      </c>
      <c r="RP89" s="696" cm="1">
        <f t="array" aca="1" ref="RP89" ca="1">IF($RN89=0,0,INDIRECT(RP$203&amp;ROW())*RP$205)</f>
        <v>0</v>
      </c>
      <c r="RQ89" s="696" cm="1">
        <f t="array" aca="1" ref="RQ89" ca="1">IF($RN89=0,0,INDIRECT(RQ$203&amp;ROW())*RQ$205)</f>
        <v>0</v>
      </c>
      <c r="RR89" s="696" cm="1">
        <f t="array" aca="1" ref="RR89" ca="1">IF($RN89=0,0,INDIRECT(RR$203&amp;ROW())*RR$205)</f>
        <v>0</v>
      </c>
      <c r="RS89" s="696" cm="1">
        <f t="array" aca="1" ref="RS89" ca="1">INDIRECT(RS$203&amp;ROW())*RS$205</f>
        <v>7.7466902221184339E-2</v>
      </c>
      <c r="RT89" s="696" cm="1">
        <f t="array" aca="1" ref="RT89" ca="1">IF($RS89=0,0,INDIRECT(RT$203&amp;ROW())*RT$205)</f>
        <v>0</v>
      </c>
      <c r="RU89" s="696" cm="1">
        <f t="array" aca="1" ref="RU89" ca="1">IF($RS89=0,0,INDIRECT(RU$203&amp;ROW())*RU$205)</f>
        <v>0</v>
      </c>
      <c r="RV89" s="696" cm="1">
        <f t="array" aca="1" ref="RV89" ca="1">INDIRECT(RV$203&amp;ROW())*RV$205</f>
        <v>0</v>
      </c>
      <c r="RW89" s="696" cm="1">
        <f t="array" aca="1" ref="RW89" ca="1">INDIRECT(RW$203&amp;ROW())*RW$205</f>
        <v>2.6659190312299668E-2</v>
      </c>
      <c r="RX89" s="696" cm="1">
        <f t="array" aca="1" ref="RX89" ca="1">INDIRECT(RX$203&amp;ROW())*RX$205</f>
        <v>0</v>
      </c>
      <c r="RY89" s="696" cm="1">
        <f t="array" aca="1" ref="RY89" ca="1">INDIRECT(RY$203&amp;ROW())*RY$205</f>
        <v>8.4396695370290389E-2</v>
      </c>
      <c r="RZ89" s="696" cm="1">
        <f t="array" aca="1" ref="RZ89" ca="1">INDIRECT(RZ$203&amp;ROW())*RZ$205</f>
        <v>3.6812489486199085E-2</v>
      </c>
      <c r="SA89" s="696" cm="1">
        <f t="array" aca="1" ref="SA89" ca="1">INDIRECT(SA$203&amp;ROW())*SA$205</f>
        <v>0.20458618579029147</v>
      </c>
      <c r="SB89" s="696" cm="1">
        <f t="array" aca="1" ref="SB89" ca="1">INDIRECT(SB$203&amp;ROW())*SB$205</f>
        <v>4.7124126502052749E-2</v>
      </c>
      <c r="SC89" s="696" cm="1">
        <f t="array" aca="1" ref="SC89" ca="1">INDIRECT(SC$203&amp;ROW())*SC$205</f>
        <v>0</v>
      </c>
      <c r="SD89" s="696" cm="1">
        <f t="array" aca="1" ref="SD89" ca="1">INDIRECT(SD$203&amp;ROW())*SD$205</f>
        <v>0.3072993885784252</v>
      </c>
      <c r="SE89" s="696" cm="1">
        <f t="array" aca="1" ref="SE89" ca="1">INDIRECT(SE$203&amp;ROW())*SE$205</f>
        <v>0.2585618210787391</v>
      </c>
      <c r="SF89" s="696" cm="1">
        <f t="array" aca="1" ref="SF89" ca="1">INDIRECT(SF$203&amp;ROW())*SF$205</f>
        <v>0.19835664972334499</v>
      </c>
      <c r="SG89" s="696" cm="1">
        <f t="array" aca="1" ref="SG89" ca="1">INDIRECT(SG$203&amp;ROW())*SG$205</f>
        <v>7.4767843909269882E-2</v>
      </c>
      <c r="SH89" s="696" cm="1">
        <f t="array" aca="1" ref="SH89" ca="1">IF(INDIRECT(SH$203&amp;ROW())="-",0,INDIRECT(SH$203&amp;ROW())*SH$205)</f>
        <v>6.9757739112248751E-2</v>
      </c>
      <c r="SI89" s="696" cm="1">
        <f t="array" aca="1" ref="SI89" ca="1">INDIRECT(SI$203&amp;ROW())*SI$205</f>
        <v>0.24423887568083891</v>
      </c>
      <c r="SJ89" s="696" cm="1">
        <f t="array" aca="1" ref="SJ89" ca="1">INDIRECT(SJ$203&amp;ROW())*SJ$205</f>
        <v>0.10961749760323641</v>
      </c>
      <c r="SK89" s="696" cm="1">
        <f t="array" aca="1" ref="SK89" ca="1">INDIRECT(SK$203&amp;ROW())*SK$205</f>
        <v>0.10630745296900188</v>
      </c>
      <c r="SN89" s="606" t="s">
        <v>5136</v>
      </c>
      <c r="SO89" s="707" cm="1">
        <f t="array" aca="1" ref="SO89" ca="1">INDIRECT(SO$203&amp;ROW())*SO$205</f>
        <v>1</v>
      </c>
      <c r="SP89" s="707" cm="1">
        <f t="array" aca="1" ref="SP89" ca="1">INDIRECT(SP$203&amp;ROW())*SP$205</f>
        <v>1</v>
      </c>
      <c r="SQ89" s="707" cm="1">
        <f t="array" aca="1" ref="SQ89" ca="1">INDIRECT(SQ$203&amp;ROW())*SQ$205</f>
        <v>1</v>
      </c>
      <c r="SR89" s="707" cm="1">
        <f t="array" aca="1" ref="SR89" ca="1">INDIRECT(SR$203&amp;ROW())*SR$205</f>
        <v>3</v>
      </c>
      <c r="SS89" s="707" cm="1">
        <f t="array" aca="1" ref="SS89" ca="1">INDIRECT(SS$203&amp;ROW())*SS$205</f>
        <v>3</v>
      </c>
      <c r="ST89" s="707" cm="1">
        <f t="array" aca="1" ref="ST89" ca="1">INDIRECT(ST$203&amp;ROW())*ST$205</f>
        <v>3</v>
      </c>
      <c r="SU89" s="707" cm="1">
        <f t="array" aca="1" ref="SU89" ca="1">INDIRECT(SU$203&amp;ROW())*SU$205</f>
        <v>2</v>
      </c>
      <c r="SV89" s="707" cm="1">
        <f t="array" aca="1" ref="SV89" ca="1">INDIRECT(SV$203&amp;ROW())*SV$205</f>
        <v>2</v>
      </c>
      <c r="SW89" s="707" cm="1">
        <f t="array" aca="1" ref="SW89" ca="1">INDIRECT(SW$203&amp;ROW())*SW$205</f>
        <v>2</v>
      </c>
      <c r="SX89" s="707" cm="1">
        <f t="array" aca="1" ref="SX89" ca="1">INDIRECT(SX$203&amp;ROW())*SX$205</f>
        <v>3</v>
      </c>
      <c r="SY89" s="707" cm="1">
        <f t="array" aca="1" ref="SY89" ca="1">INDIRECT(SY$203&amp;ROW())*SY$205</f>
        <v>3</v>
      </c>
      <c r="SZ89" s="707" cm="1">
        <f t="array" aca="1" ref="SZ89" ca="1">INDIRECT(SZ$203&amp;ROW())*SZ$205</f>
        <v>0</v>
      </c>
      <c r="TA89" s="707" cm="1">
        <f t="array" aca="1" ref="TA89" ca="1">INDIRECT(TA$203&amp;ROW())*TA$205</f>
        <v>0</v>
      </c>
      <c r="TB89" s="696" cm="1">
        <f t="array" aca="1" ref="TB89" ca="1">IF(INDIRECT(TB$203&amp;ROW())="-",0,INDIRECT(TB$203&amp;ROW())*TB$205)</f>
        <v>0.70240000000000002</v>
      </c>
      <c r="TC89" s="707" cm="1">
        <f t="array" aca="1" ref="TC89" ca="1">INDIRECT(TC$203&amp;ROW())*TC$205</f>
        <v>1</v>
      </c>
      <c r="TD89" s="696" cm="1">
        <f t="array" aca="1" ref="TD89" ca="1">IF(INDIRECT(TD$203&amp;ROW())="-",0,INDIRECT(TD$203&amp;ROW())*TD$205)</f>
        <v>0.92349999999999999</v>
      </c>
      <c r="TE89" s="732" cm="1">
        <f t="array" aca="1" ref="TE89" ca="1">INDIRECT(TE$203&amp;ROW())*TE$205</f>
        <v>2</v>
      </c>
      <c r="TF89" s="707" cm="1">
        <f t="array" aca="1" ref="TF89" ca="1">INDIRECT(TF$203&amp;ROW())*TF$205</f>
        <v>2</v>
      </c>
      <c r="TG89" s="707" cm="1">
        <f t="array" aca="1" ref="TG89" ca="1">INDIRECT(TG$203&amp;ROW())*TG$205</f>
        <v>3</v>
      </c>
      <c r="TH89" s="707" cm="1">
        <f t="array" aca="1" ref="TH89" ca="1">INDIRECT(TH$203&amp;ROW())*TH$205</f>
        <v>2</v>
      </c>
      <c r="TI89" s="707" cm="1">
        <f t="array" aca="1" ref="TI89" ca="1">INDIRECT(TI$203&amp;ROW())*TI$205</f>
        <v>2</v>
      </c>
      <c r="TJ89" s="696" cm="1">
        <f t="array" aca="1" ref="TJ89" ca="1">IF(INDIRECT(TJ$203&amp;ROW())="-",0,INDIRECT(TJ$203&amp;ROW())*TJ$205)</f>
        <v>0.88100000000000001</v>
      </c>
      <c r="TK89" s="707" cm="1">
        <f t="array" aca="1" ref="TK89" ca="1">INDIRECT(TK$203&amp;ROW())*TK$205</f>
        <v>1</v>
      </c>
      <c r="TL89" s="707" cm="1">
        <f t="array" aca="1" ref="TL89" ca="1">INDIRECT(TL$203&amp;ROW())*TL$205</f>
        <v>2</v>
      </c>
      <c r="TM89" s="707" cm="1">
        <f t="array" aca="1" ref="TM89" ca="1">INDIRECT(TM$203&amp;ROW())*TM$205</f>
        <v>1</v>
      </c>
      <c r="TN89" s="707" cm="1">
        <f t="array" aca="1" ref="TN89" ca="1">IF($TM89=0,0,INDIRECT(TN$203&amp;ROW())*TN$205)</f>
        <v>1</v>
      </c>
      <c r="TO89" s="707" cm="1">
        <f t="array" aca="1" ref="TO89" ca="1">IF($TM89=0,0,INDIRECT(TO$203&amp;ROW())*TO$205)</f>
        <v>0</v>
      </c>
      <c r="TP89" s="707" cm="1">
        <f t="array" aca="1" ref="TP89" ca="1">IF($TM89=0,0,INDIRECT(TP$203&amp;ROW())*TP$205)</f>
        <v>0</v>
      </c>
      <c r="TQ89" s="707" cm="1">
        <f t="array" aca="1" ref="TQ89" ca="1">IF($TM89=0,0,INDIRECT(TQ$203&amp;ROW())*TQ$205)</f>
        <v>0</v>
      </c>
      <c r="TR89" s="707" cm="1">
        <f t="array" aca="1" ref="TR89" ca="1">INDIRECT(TR$203&amp;ROW())*TR$205</f>
        <v>1</v>
      </c>
      <c r="TS89" s="707" cm="1">
        <f t="array" aca="1" ref="TS89" ca="1">IF($TR89=0,0,INDIRECT(TS$203&amp;ROW())*TS$205)</f>
        <v>0</v>
      </c>
      <c r="TT89" s="707" cm="1">
        <f t="array" aca="1" ref="TT89" ca="1">IF($TR89=0,0,INDIRECT(TT$203&amp;ROW())*TT$205)</f>
        <v>0</v>
      </c>
      <c r="TU89" s="707" cm="1">
        <f t="array" aca="1" ref="TU89" ca="1">INDIRECT(TU$203&amp;ROW())*TU$205</f>
        <v>0</v>
      </c>
      <c r="TV89" s="707" cm="1">
        <f t="array" aca="1" ref="TV89" ca="1">INDIRECT(TV$203&amp;ROW())*TV$205</f>
        <v>1</v>
      </c>
      <c r="TW89" s="707" cm="1">
        <f t="array" aca="1" ref="TW89" ca="1">INDIRECT(TW$203&amp;ROW())*TW$205</f>
        <v>0</v>
      </c>
      <c r="TX89" s="707" cm="1">
        <f t="array" aca="1" ref="TX89" ca="1">INDIRECT(TX$203&amp;ROW())*TX$205</f>
        <v>3</v>
      </c>
      <c r="TY89" s="707" cm="1">
        <f t="array" aca="1" ref="TY89" ca="1">INDIRECT(TY$203&amp;ROW())*TY$205</f>
        <v>1</v>
      </c>
      <c r="TZ89" s="707" cm="1">
        <f t="array" aca="1" ref="TZ89" ca="1">INDIRECT(TZ$203&amp;ROW())*TZ$205</f>
        <v>2</v>
      </c>
      <c r="UA89" s="707" cm="1">
        <f t="array" aca="1" ref="UA89" ca="1">INDIRECT(UA$203&amp;ROW())*UA$205</f>
        <v>2</v>
      </c>
      <c r="UB89" s="707" cm="1">
        <f t="array" aca="1" ref="UB89" ca="1">INDIRECT(UB$203&amp;ROW())*UB$205</f>
        <v>0</v>
      </c>
      <c r="UC89" s="707" cm="1">
        <f t="array" aca="1" ref="UC89" ca="1">INDIRECT(UC$203&amp;ROW())*UC$205</f>
        <v>1</v>
      </c>
      <c r="UD89" s="707" cm="1">
        <f t="array" aca="1" ref="UD89" ca="1">INDIRECT(UD$203&amp;ROW())*UD$205</f>
        <v>1</v>
      </c>
      <c r="UE89" s="707" cm="1">
        <f t="array" aca="1" ref="UE89" ca="1">INDIRECT(UE$203&amp;ROW())*UE$205</f>
        <v>3</v>
      </c>
      <c r="UF89" s="707" cm="1">
        <f t="array" aca="1" ref="UF89" ca="1">INDIRECT(UF$203&amp;ROW())*UF$205</f>
        <v>2</v>
      </c>
      <c r="UG89" s="696" cm="1">
        <f t="array" aca="1" ref="UG89" ca="1">IF(INDIRECT(UG$203&amp;ROW())="-",0,INDIRECT(UG$203&amp;ROW())*UG$205)</f>
        <v>0.88660000000000005</v>
      </c>
      <c r="UH89" s="707" cm="1">
        <f t="array" aca="1" ref="UH89" ca="1">INDIRECT(UH$203&amp;ROW())*UH$205</f>
        <v>2</v>
      </c>
      <c r="UI89" s="707" cm="1">
        <f t="array" aca="1" ref="UI89" ca="1">INDIRECT(UI$203&amp;ROW())*UI$205</f>
        <v>1</v>
      </c>
      <c r="UJ89" s="707" cm="1">
        <f t="array" aca="1" ref="UJ89" ca="1">INDIRECT(UJ$203&amp;ROW())*UJ$205</f>
        <v>1</v>
      </c>
      <c r="UM89" s="606" t="s">
        <v>5136</v>
      </c>
      <c r="UN89" s="616">
        <f t="shared" ca="1" si="202"/>
        <v>0.18720310219966924</v>
      </c>
      <c r="UO89" s="616">
        <f t="shared" ca="1" si="202"/>
        <v>0.47801779056182137</v>
      </c>
      <c r="UP89" s="616">
        <f t="shared" ca="1" si="202"/>
        <v>0.15206673709758317</v>
      </c>
      <c r="UQ89" s="616">
        <f t="shared" ca="1" si="202"/>
        <v>0.29355872991449461</v>
      </c>
      <c r="UR89" s="616">
        <f t="shared" ca="1" si="202"/>
        <v>1.0502465449096676</v>
      </c>
      <c r="US89" s="616">
        <f t="shared" ca="1" si="202"/>
        <v>0.41305213694811815</v>
      </c>
      <c r="UT89" s="616">
        <f t="shared" ca="1" si="202"/>
        <v>-0.90843629563821016</v>
      </c>
      <c r="UU89" s="616">
        <f t="shared" ca="1" si="202"/>
        <v>-0.54448954097874924</v>
      </c>
      <c r="UV89" s="616">
        <f t="shared" ca="1" si="202"/>
        <v>-0.69788673225296205</v>
      </c>
      <c r="UW89" s="616">
        <f t="shared" ca="1" si="202"/>
        <v>0.6421874155054268</v>
      </c>
      <c r="UX89" s="616">
        <f t="shared" ca="1" si="202"/>
        <v>0.28247365722383649</v>
      </c>
      <c r="UY89" s="616">
        <f t="shared" ca="1" si="202"/>
        <v>-0.67270887390575207</v>
      </c>
      <c r="UZ89" s="616">
        <f t="shared" ca="1" si="202"/>
        <v>-0.80238258590915801</v>
      </c>
      <c r="VA89" s="616">
        <f t="shared" ca="1" si="202"/>
        <v>0.60166249702980346</v>
      </c>
      <c r="VB89" s="616">
        <f t="shared" ca="1" si="202"/>
        <v>0.38200252083713526</v>
      </c>
      <c r="VC89" s="616">
        <f t="shared" ca="1" si="202"/>
        <v>1.4468850123451922</v>
      </c>
      <c r="VD89" s="616">
        <f t="shared" ca="1" si="198"/>
        <v>0.85304819841956248</v>
      </c>
      <c r="VE89" s="616">
        <f t="shared" ca="1" si="198"/>
        <v>3.9909080070471406E-2</v>
      </c>
      <c r="VF89" s="616">
        <f t="shared" ca="1" si="198"/>
        <v>0.95807256683723563</v>
      </c>
      <c r="VG89" s="616">
        <f t="shared" ca="1" si="198"/>
        <v>1.2788179585372306</v>
      </c>
      <c r="VH89" s="616">
        <f t="shared" ca="1" si="198"/>
        <v>-0.12784420028857393</v>
      </c>
      <c r="VI89" s="616">
        <f t="shared" ca="1" si="198"/>
        <v>1.2068055812275247</v>
      </c>
      <c r="VJ89" s="616">
        <f t="shared" ca="1" si="198"/>
        <v>1.1038721171937993</v>
      </c>
      <c r="VK89" s="616">
        <f t="shared" ca="1" si="198"/>
        <v>0.83678976492872159</v>
      </c>
      <c r="VL89" s="616">
        <f t="shared" ca="1" si="198"/>
        <v>1.1863766389476611</v>
      </c>
      <c r="VM89" s="616">
        <f t="shared" ca="1" si="198"/>
        <v>1.7393845659645861</v>
      </c>
      <c r="VN89" s="616">
        <f t="shared" ca="1" si="198"/>
        <v>-0.62639799545694341</v>
      </c>
      <c r="VO89" s="616">
        <f t="shared" ca="1" si="198"/>
        <v>-0.42150866262694142</v>
      </c>
      <c r="VP89" s="616">
        <f t="shared" ca="1" si="198"/>
        <v>-0.46221149066820022</v>
      </c>
      <c r="VQ89" s="616">
        <f t="shared" ca="1" si="198"/>
        <v>1.2773868528042598</v>
      </c>
      <c r="VR89" s="616">
        <f t="shared" ca="1" si="198"/>
        <v>-0.64202286734458469</v>
      </c>
      <c r="VS89" s="616">
        <f t="shared" ca="1" si="198"/>
        <v>-0.40481357988865657</v>
      </c>
      <c r="VT89" s="616">
        <f t="shared" ca="1" si="199"/>
        <v>-0.3878135405833677</v>
      </c>
      <c r="VU89" s="616">
        <f t="shared" ca="1" si="190"/>
        <v>1.2114249894444582</v>
      </c>
      <c r="VV89" s="616">
        <f t="shared" ca="1" si="190"/>
        <v>-0.64337789451099625</v>
      </c>
      <c r="VW89" s="616">
        <f t="shared" ca="1" si="190"/>
        <v>0.66845613582062358</v>
      </c>
      <c r="VX89" s="616">
        <f t="shared" ca="1" si="190"/>
        <v>0.76953548521680748</v>
      </c>
      <c r="VY89" s="616">
        <f t="shared" ca="1" si="190"/>
        <v>0.70583605694264007</v>
      </c>
      <c r="VZ89" s="616">
        <f t="shared" ca="1" si="190"/>
        <v>0.68442622420316401</v>
      </c>
      <c r="WA89" s="616">
        <f t="shared" ca="1" si="190"/>
        <v>-1.1483025824394326</v>
      </c>
      <c r="WB89" s="616">
        <f t="shared" ca="1" si="190"/>
        <v>0.33435322352896929</v>
      </c>
      <c r="WC89" s="616">
        <f t="shared" ca="1" si="190"/>
        <v>0.47817673461028487</v>
      </c>
      <c r="WD89" s="616">
        <f t="shared" ca="1" si="190"/>
        <v>1.1315684290219801</v>
      </c>
      <c r="WE89" s="616">
        <f t="shared" ca="1" si="190"/>
        <v>0.67426644196529939</v>
      </c>
      <c r="WF89" s="616">
        <f t="shared" ca="1" si="190"/>
        <v>1.0214350185269612</v>
      </c>
      <c r="WG89" s="616">
        <f t="shared" ca="1" si="190"/>
        <v>1.1042161560551988</v>
      </c>
      <c r="WH89" s="616">
        <f t="shared" ca="1" si="190"/>
        <v>0.91987607881584121</v>
      </c>
      <c r="WI89" s="627">
        <f t="shared" ca="1" si="190"/>
        <v>4.1395454214471238E-2</v>
      </c>
      <c r="WL89" s="606" t="s">
        <v>5136</v>
      </c>
      <c r="WM89" s="700" t="str">
        <f t="shared" ca="1" si="172"/>
        <v>B</v>
      </c>
      <c r="WN89" s="479">
        <f t="shared" ca="1" si="173"/>
        <v>0.69670471449844196</v>
      </c>
      <c r="WO89" s="495">
        <f t="shared" ca="1" si="159"/>
        <v>0.64552024641898731</v>
      </c>
      <c r="WP89" s="458">
        <f t="shared" ca="1" si="159"/>
        <v>0.83953776067337516</v>
      </c>
      <c r="WQ89" s="458">
        <f t="shared" ca="1" si="159"/>
        <v>0.53229798899973124</v>
      </c>
      <c r="WR89" s="459">
        <f t="shared" ca="1" si="159"/>
        <v>0.76946286190167434</v>
      </c>
      <c r="WS89" s="495">
        <f t="shared" ca="1" si="174"/>
        <v>8.0145597641521737E-2</v>
      </c>
      <c r="WT89" s="458">
        <f t="shared" ca="1" si="175"/>
        <v>0.77406986257872323</v>
      </c>
      <c r="WU89" s="458">
        <f t="shared" ca="1" si="176"/>
        <v>0.44758437167629239</v>
      </c>
      <c r="WV89" s="459">
        <f t="shared" ca="1" si="177"/>
        <v>0.54670085562467452</v>
      </c>
      <c r="WW89" s="484">
        <f t="shared" ca="1" si="203"/>
        <v>0.13999047982491267</v>
      </c>
      <c r="WX89" s="484">
        <f t="shared" ca="1" si="203"/>
        <v>0.28829252948783446</v>
      </c>
      <c r="WY89" s="484">
        <f t="shared" ca="1" si="203"/>
        <v>0.1107197912807503</v>
      </c>
      <c r="WZ89" s="484">
        <f t="shared" ca="1" si="203"/>
        <v>0.10559307515024371</v>
      </c>
      <c r="XA89" s="484">
        <f t="shared" ca="1" si="203"/>
        <v>0.5542151017488316</v>
      </c>
      <c r="XB89" s="484">
        <f t="shared" ca="1" si="203"/>
        <v>0.21821544394969081</v>
      </c>
      <c r="XC89" s="484">
        <f t="shared" ca="1" si="203"/>
        <v>-0.42823686976385228</v>
      </c>
      <c r="XD89" s="484">
        <f t="shared" ca="1" si="203"/>
        <v>-0.2792686855680005</v>
      </c>
      <c r="XE89" s="484">
        <f t="shared" ca="1" si="203"/>
        <v>-0.34259259686297905</v>
      </c>
      <c r="XF89" s="484">
        <f t="shared" ca="1" si="203"/>
        <v>0.41324760187774212</v>
      </c>
      <c r="XG89" s="484">
        <f t="shared" ca="1" si="203"/>
        <v>0.1145148206385433</v>
      </c>
      <c r="XH89" s="484">
        <f t="shared" ca="1" si="203"/>
        <v>-0.33958343954762366</v>
      </c>
      <c r="XI89" s="484">
        <f t="shared" ca="1" si="203"/>
        <v>-0.56078518929191046</v>
      </c>
      <c r="XJ89" s="484">
        <f t="shared" ca="1" si="203"/>
        <v>0.42699987414205154</v>
      </c>
      <c r="XK89" s="484">
        <f t="shared" ca="1" si="203"/>
        <v>0.2713363905506172</v>
      </c>
      <c r="XL89" s="484">
        <f t="shared" ca="1" si="203"/>
        <v>1.2781782199057428</v>
      </c>
      <c r="XM89" s="484">
        <f t="shared" ca="1" si="200"/>
        <v>0.64336895124803395</v>
      </c>
      <c r="XN89" s="484">
        <f t="shared" ca="1" si="200"/>
        <v>2.7828601533139714E-2</v>
      </c>
      <c r="XO89" s="484">
        <f t="shared" ca="1" si="200"/>
        <v>0.70341687857189839</v>
      </c>
      <c r="XP89" s="484">
        <f t="shared" ca="1" si="200"/>
        <v>0.81844349346382761</v>
      </c>
      <c r="XQ89" s="484">
        <f t="shared" ca="1" si="200"/>
        <v>-8.50675308720171E-2</v>
      </c>
      <c r="XR89" s="484">
        <f t="shared" ca="1" si="200"/>
        <v>1.0559548835740842</v>
      </c>
      <c r="XS89" s="484">
        <f t="shared" ca="1" si="200"/>
        <v>0.68108909630857417</v>
      </c>
      <c r="XT89" s="484">
        <f t="shared" ca="1" si="200"/>
        <v>0.50818242424121263</v>
      </c>
      <c r="XU89" s="484">
        <f t="shared" ca="1" si="200"/>
        <v>0.90140897027243294</v>
      </c>
      <c r="XV89" s="484">
        <f t="shared" ca="1" si="200"/>
        <v>0.91769929700291553</v>
      </c>
      <c r="XW89" s="484">
        <f t="shared" ca="1" si="200"/>
        <v>-0.40427726626791127</v>
      </c>
      <c r="XX89" s="484">
        <f t="shared" ca="1" si="200"/>
        <v>-0.20379943838012618</v>
      </c>
      <c r="XY89" s="484">
        <f t="shared" ca="1" si="200"/>
        <v>-0.24303080179333969</v>
      </c>
      <c r="XZ89" s="484">
        <f t="shared" ca="1" si="200"/>
        <v>0.93428074414103568</v>
      </c>
      <c r="YA89" s="484">
        <f t="shared" ca="1" si="200"/>
        <v>-0.43779539324227229</v>
      </c>
      <c r="YB89" s="484">
        <f t="shared" ca="1" si="200"/>
        <v>-0.21272953623148902</v>
      </c>
      <c r="YC89" s="484">
        <f t="shared" ca="1" si="205"/>
        <v>-0.17304240180829866</v>
      </c>
      <c r="YD89" s="484">
        <f t="shared" ca="1" si="191"/>
        <v>0.89512192470051022</v>
      </c>
      <c r="YE89" s="484">
        <f t="shared" ca="1" si="191"/>
        <v>-0.46342509741627064</v>
      </c>
      <c r="YF89" s="484">
        <f t="shared" ca="1" si="191"/>
        <v>0.39432227452058582</v>
      </c>
      <c r="YG89" s="484">
        <f t="shared" ca="1" si="191"/>
        <v>0.53605841900202811</v>
      </c>
      <c r="YH89" s="484">
        <f t="shared" ca="1" si="191"/>
        <v>0.3761400347447329</v>
      </c>
      <c r="YI89" s="484">
        <f t="shared" ca="1" si="191"/>
        <v>0.40086843951579315</v>
      </c>
      <c r="YJ89" s="484">
        <f t="shared" ca="1" si="191"/>
        <v>-0.6812879221613154</v>
      </c>
      <c r="YK89" s="484">
        <f t="shared" ca="1" si="191"/>
        <v>5.8277766861099353E-2</v>
      </c>
      <c r="YL89" s="484">
        <f t="shared" ca="1" si="191"/>
        <v>0.15139075417761619</v>
      </c>
      <c r="YM89" s="484">
        <f t="shared" ca="1" si="191"/>
        <v>0.90333107688824665</v>
      </c>
      <c r="YN89" s="484">
        <f t="shared" ca="1" si="191"/>
        <v>0.48075197312125845</v>
      </c>
      <c r="YO89" s="484">
        <f t="shared" ca="1" si="191"/>
        <v>0.62726324487740681</v>
      </c>
      <c r="YP89" s="484">
        <f t="shared" ca="1" si="191"/>
        <v>0.58832636794620996</v>
      </c>
      <c r="YQ89" s="484">
        <f t="shared" ca="1" si="191"/>
        <v>0.66635823149419537</v>
      </c>
      <c r="YR89" s="484">
        <f t="shared" ca="1" si="191"/>
        <v>3.1038311570010534E-2</v>
      </c>
      <c r="YU89" s="606" t="s">
        <v>5136</v>
      </c>
      <c r="YV89" s="700" t="str">
        <f t="shared" ca="1" si="160"/>
        <v>B</v>
      </c>
      <c r="YW89" s="479">
        <f t="shared" ca="1" si="179"/>
        <v>0.70411467543226303</v>
      </c>
      <c r="YX89" s="495">
        <f t="shared" ca="1" si="161"/>
        <v>0.72166377931828618</v>
      </c>
      <c r="YY89" s="458">
        <f t="shared" ca="1" si="161"/>
        <v>0.79537678291372116</v>
      </c>
      <c r="YZ89" s="458">
        <f t="shared" ca="1" si="161"/>
        <v>0.4328030383225499</v>
      </c>
      <c r="ZA89" s="459">
        <f t="shared" ca="1" si="161"/>
        <v>0.86661510117449503</v>
      </c>
      <c r="ZB89" s="495">
        <f t="shared" ca="1" si="180"/>
        <v>1.2511420277671425E-2</v>
      </c>
      <c r="ZC89" s="458">
        <f t="shared" ca="1" si="181"/>
        <v>0.66331380070304757</v>
      </c>
      <c r="ZD89" s="458">
        <f t="shared" ca="1" si="182"/>
        <v>0.32351438152810519</v>
      </c>
      <c r="ZE89" s="459">
        <f t="shared" ca="1" si="183"/>
        <v>0.50634828482448291</v>
      </c>
      <c r="ZF89" s="484">
        <f t="shared" ca="1" si="204"/>
        <v>6.2622520444229578E-3</v>
      </c>
      <c r="ZG89" s="484">
        <f t="shared" ca="1" si="204"/>
        <v>6.0956653196917926E-2</v>
      </c>
      <c r="ZH89" s="484">
        <f t="shared" ca="1" si="204"/>
        <v>1.1473290595745445E-2</v>
      </c>
      <c r="ZI89" s="484">
        <f t="shared" ca="1" si="204"/>
        <v>2.1988880583922777E-2</v>
      </c>
      <c r="ZJ89" s="484">
        <f t="shared" ca="1" si="204"/>
        <v>9.1836409008688807E-2</v>
      </c>
      <c r="ZK89" s="484">
        <f t="shared" ca="1" si="204"/>
        <v>7.3425809550013654E-2</v>
      </c>
      <c r="ZL89" s="484">
        <f t="shared" ca="1" si="204"/>
        <v>-7.3031711519098999E-2</v>
      </c>
      <c r="ZM89" s="484">
        <f t="shared" ca="1" si="204"/>
        <v>-9.637358949300015E-2</v>
      </c>
      <c r="ZN89" s="484">
        <f t="shared" ca="1" si="204"/>
        <v>-0.14106825216800692</v>
      </c>
      <c r="ZO89" s="484">
        <f t="shared" ca="1" si="204"/>
        <v>2.8984588520071332E-2</v>
      </c>
      <c r="ZP89" s="484">
        <f t="shared" ca="1" si="204"/>
        <v>2.6000050859821721E-2</v>
      </c>
      <c r="ZQ89" s="484">
        <f t="shared" ca="1" si="204"/>
        <v>-1.1497069191506403E-2</v>
      </c>
      <c r="ZR89" s="484">
        <f t="shared" ca="1" si="204"/>
        <v>-4.5981105838852197E-2</v>
      </c>
      <c r="ZS89" s="484">
        <f t="shared" ca="1" si="204"/>
        <v>5.048466693089395E-2</v>
      </c>
      <c r="ZT89" s="484">
        <f t="shared" ca="1" si="204"/>
        <v>1.3645530753656038E-2</v>
      </c>
      <c r="ZU89" s="484">
        <f t="shared" ca="1" si="204"/>
        <v>9.1571963033860254E-2</v>
      </c>
      <c r="ZV89" s="484">
        <f t="shared" ca="1" si="201"/>
        <v>4.5270410067628573E-2</v>
      </c>
      <c r="ZW89" s="484">
        <f t="shared" ca="1" si="201"/>
        <v>5.5175234891583769E-3</v>
      </c>
      <c r="ZX89" s="484">
        <f t="shared" ca="1" si="201"/>
        <v>2.7969817598544739E-2</v>
      </c>
      <c r="ZY89" s="484">
        <f t="shared" ca="1" si="201"/>
        <v>0.13772471860952887</v>
      </c>
      <c r="ZZ89" s="484">
        <f t="shared" ca="1" si="201"/>
        <v>-7.8155783354792625E-3</v>
      </c>
      <c r="AAA89" s="484">
        <f t="shared" ca="1" si="201"/>
        <v>7.2917122743787838E-2</v>
      </c>
      <c r="AAB89" s="484">
        <f t="shared" ca="1" si="201"/>
        <v>0.12431811823163672</v>
      </c>
      <c r="AAC89" s="484">
        <f t="shared" ca="1" si="201"/>
        <v>1.2546600107337495E-2</v>
      </c>
      <c r="AAD89" s="484">
        <f t="shared" ca="1" si="201"/>
        <v>0.1113065835753817</v>
      </c>
      <c r="AAE89" s="484">
        <f t="shared" ca="1" si="201"/>
        <v>0.12230055198290701</v>
      </c>
      <c r="AAF89" s="484">
        <f t="shared" ca="1" si="201"/>
        <v>-6.120902348854227E-2</v>
      </c>
      <c r="AAG89" s="484">
        <f t="shared" ca="1" si="201"/>
        <v>-4.3018323338477257E-2</v>
      </c>
      <c r="AAH89" s="484">
        <f t="shared" ca="1" si="201"/>
        <v>-3.8008707897835295E-2</v>
      </c>
      <c r="AAI89" s="484">
        <f t="shared" ca="1" si="201"/>
        <v>9.8955202424813982E-2</v>
      </c>
      <c r="AAJ89" s="484">
        <f t="shared" ca="1" si="201"/>
        <v>-5.2025335368730337E-2</v>
      </c>
      <c r="AAK89" s="484">
        <f t="shared" ca="1" si="201"/>
        <v>-3.3183772310049216E-2</v>
      </c>
      <c r="AAL89" s="484">
        <f t="shared" ca="1" si="206"/>
        <v>-1.741238539122681E-2</v>
      </c>
      <c r="AAM89" s="484">
        <f t="shared" ca="1" si="192"/>
        <v>3.2295609342675426E-2</v>
      </c>
      <c r="AAN89" s="484">
        <f t="shared" ca="1" si="192"/>
        <v>-6.1359063816095079E-2</v>
      </c>
      <c r="AAO89" s="484">
        <f t="shared" ca="1" si="192"/>
        <v>1.8805162954418208E-2</v>
      </c>
      <c r="AAP89" s="484">
        <f t="shared" ca="1" si="192"/>
        <v>2.8328516958800835E-2</v>
      </c>
      <c r="AAQ89" s="484">
        <f t="shared" ca="1" si="192"/>
        <v>7.2202153341576855E-2</v>
      </c>
      <c r="AAR89" s="484">
        <f t="shared" ca="1" si="192"/>
        <v>1.612649398533611E-2</v>
      </c>
      <c r="AAS89" s="484">
        <f t="shared" ca="1" si="192"/>
        <v>-3.1171595822786675E-2</v>
      </c>
      <c r="AAT89" s="484">
        <f t="shared" ca="1" si="192"/>
        <v>0.1027465411596778</v>
      </c>
      <c r="AAU89" s="484">
        <f t="shared" ca="1" si="192"/>
        <v>0.12363824729832018</v>
      </c>
      <c r="AAV89" s="484">
        <f t="shared" ca="1" si="192"/>
        <v>7.4818040837836219E-2</v>
      </c>
      <c r="AAW89" s="484">
        <f t="shared" ca="1" si="192"/>
        <v>2.5206724043060142E-2</v>
      </c>
      <c r="AAX89" s="484">
        <f t="shared" ca="1" si="192"/>
        <v>8.0366566143152185E-2</v>
      </c>
      <c r="AAY89" s="484">
        <f t="shared" ca="1" si="192"/>
        <v>0.13484625623176977</v>
      </c>
      <c r="AAZ89" s="484">
        <f t="shared" ca="1" si="192"/>
        <v>0.10083451386486998</v>
      </c>
      <c r="ABA89" s="484">
        <f t="shared" ca="1" si="192"/>
        <v>4.4006453020353714E-3</v>
      </c>
    </row>
    <row r="90" spans="1:729" ht="15" customHeight="1" x14ac:dyDescent="0.35">
      <c r="A90" s="498">
        <v>88</v>
      </c>
      <c r="B90" s="628"/>
      <c r="C90" s="606" t="s">
        <v>5190</v>
      </c>
      <c r="D90" s="629">
        <v>404</v>
      </c>
      <c r="E90" s="630" t="s">
        <v>5191</v>
      </c>
      <c r="F90" s="631" t="s">
        <v>1306</v>
      </c>
      <c r="G90" s="632">
        <v>53771.3</v>
      </c>
      <c r="H90" s="504">
        <v>91823.754976097887</v>
      </c>
      <c r="I90" s="505">
        <v>1750</v>
      </c>
      <c r="J90" s="633" t="s">
        <v>5192</v>
      </c>
      <c r="K90" s="507">
        <v>2</v>
      </c>
      <c r="L90" s="721" t="s">
        <v>5193</v>
      </c>
      <c r="M90" s="817">
        <v>116</v>
      </c>
      <c r="N90" s="818">
        <v>0.53259999999999996</v>
      </c>
      <c r="O90" s="819">
        <v>0.67649999999999999</v>
      </c>
      <c r="P90" s="820">
        <v>0.3402</v>
      </c>
      <c r="Q90" s="821">
        <v>0.58120000000000005</v>
      </c>
      <c r="R90" s="818">
        <v>0.59519999999999995</v>
      </c>
      <c r="S90" s="822">
        <v>0.4541</v>
      </c>
      <c r="T90" s="822">
        <v>0.625</v>
      </c>
      <c r="U90" s="822">
        <v>0.55796999999999997</v>
      </c>
      <c r="V90" s="822">
        <v>0.42520000000000002</v>
      </c>
      <c r="W90" s="784" t="s">
        <v>5194</v>
      </c>
      <c r="X90" s="516" t="s">
        <v>5195</v>
      </c>
      <c r="Y90" s="517">
        <v>2</v>
      </c>
      <c r="Z90" s="517">
        <v>3</v>
      </c>
      <c r="AA90" s="865" t="s">
        <v>5196</v>
      </c>
      <c r="AB90" s="520">
        <v>2020</v>
      </c>
      <c r="AC90" s="576">
        <v>1</v>
      </c>
      <c r="AD90" s="813" t="s">
        <v>5197</v>
      </c>
      <c r="AE90" s="817">
        <v>0</v>
      </c>
      <c r="AF90" s="634" t="s">
        <v>1188</v>
      </c>
      <c r="AG90" s="635" t="s">
        <v>1188</v>
      </c>
      <c r="AH90" s="636" t="s">
        <v>1188</v>
      </c>
      <c r="AI90" s="636" t="s">
        <v>1188</v>
      </c>
      <c r="AJ90" s="636" t="s">
        <v>1188</v>
      </c>
      <c r="AK90" s="637" t="s">
        <v>1188</v>
      </c>
      <c r="AL90" s="765" t="s">
        <v>1188</v>
      </c>
      <c r="AM90" s="639" t="s">
        <v>1188</v>
      </c>
      <c r="AN90" s="636" t="s">
        <v>1188</v>
      </c>
      <c r="AO90" s="636" t="s">
        <v>1188</v>
      </c>
      <c r="AP90" s="636" t="s">
        <v>1188</v>
      </c>
      <c r="AQ90" s="636" t="s">
        <v>1188</v>
      </c>
      <c r="AR90" s="636" t="s">
        <v>1188</v>
      </c>
      <c r="AS90" s="636" t="s">
        <v>1188</v>
      </c>
      <c r="AT90" s="636" t="s">
        <v>1188</v>
      </c>
      <c r="AU90" s="640" t="s">
        <v>1188</v>
      </c>
      <c r="AV90" s="842" t="s">
        <v>5198</v>
      </c>
      <c r="AW90" s="642" t="s">
        <v>4992</v>
      </c>
      <c r="AX90" s="843">
        <v>2</v>
      </c>
      <c r="AY90" s="897" t="s">
        <v>5199</v>
      </c>
      <c r="AZ90" s="800">
        <v>2</v>
      </c>
      <c r="BA90" s="845" t="s">
        <v>5200</v>
      </c>
      <c r="BB90" s="631" t="s">
        <v>3153</v>
      </c>
      <c r="BC90" s="646" t="s">
        <v>3154</v>
      </c>
      <c r="BD90" s="631" t="s">
        <v>1195</v>
      </c>
      <c r="BE90" s="631" t="s">
        <v>1317</v>
      </c>
      <c r="BF90" s="502">
        <v>2</v>
      </c>
      <c r="BG90" s="502">
        <v>2011</v>
      </c>
      <c r="BH90" s="502" t="s">
        <v>1195</v>
      </c>
      <c r="BI90" s="502">
        <v>5</v>
      </c>
      <c r="BJ90" s="534">
        <v>2</v>
      </c>
      <c r="BK90" s="502" t="s">
        <v>1256</v>
      </c>
      <c r="BL90" s="631" t="s">
        <v>1257</v>
      </c>
      <c r="BM90" s="859" t="s">
        <v>5201</v>
      </c>
      <c r="BN90" s="647">
        <v>1963</v>
      </c>
      <c r="BO90" s="798" t="s">
        <v>5202</v>
      </c>
      <c r="BP90" s="647">
        <v>2017</v>
      </c>
      <c r="BQ90" s="647">
        <v>1</v>
      </c>
      <c r="BR90" s="647" t="s">
        <v>1188</v>
      </c>
      <c r="BS90" s="647" t="s">
        <v>1188</v>
      </c>
      <c r="BT90" s="647" t="s">
        <v>1188</v>
      </c>
      <c r="BU90" s="647" t="s">
        <v>1188</v>
      </c>
      <c r="BV90" s="648" t="s">
        <v>1188</v>
      </c>
      <c r="BW90" s="859" t="s">
        <v>5203</v>
      </c>
      <c r="BX90" s="650">
        <v>1995</v>
      </c>
      <c r="BY90" s="647" t="s">
        <v>5204</v>
      </c>
      <c r="BZ90" s="651" t="s">
        <v>2866</v>
      </c>
      <c r="CA90" s="647">
        <v>2</v>
      </c>
      <c r="CB90" s="647" t="s">
        <v>1214</v>
      </c>
      <c r="CC90" s="798" t="s">
        <v>5205</v>
      </c>
      <c r="CD90" s="652">
        <v>2010</v>
      </c>
      <c r="CE90" s="647">
        <v>3</v>
      </c>
      <c r="CF90" s="647">
        <v>2</v>
      </c>
      <c r="CG90" s="633" t="s">
        <v>5206</v>
      </c>
      <c r="CH90" s="647">
        <v>1995</v>
      </c>
      <c r="CI90" s="647">
        <v>1965</v>
      </c>
      <c r="CJ90" s="647">
        <v>3</v>
      </c>
      <c r="CK90" s="651" t="s">
        <v>5207</v>
      </c>
      <c r="CL90" s="651" t="s">
        <v>5208</v>
      </c>
      <c r="CM90" s="647">
        <v>2</v>
      </c>
      <c r="CN90" s="647" t="s">
        <v>1214</v>
      </c>
      <c r="CO90" s="798" t="s">
        <v>5209</v>
      </c>
      <c r="CP90" s="647">
        <v>2005</v>
      </c>
      <c r="CQ90" s="647">
        <v>3</v>
      </c>
      <c r="CR90" s="650">
        <v>2</v>
      </c>
      <c r="CS90" s="859" t="s">
        <v>5210</v>
      </c>
      <c r="CT90" s="647">
        <v>2010</v>
      </c>
      <c r="CU90" s="648">
        <v>2</v>
      </c>
      <c r="CV90" s="676" t="s">
        <v>1188</v>
      </c>
      <c r="CW90" s="647" t="s">
        <v>1188</v>
      </c>
      <c r="CX90" s="657">
        <v>0</v>
      </c>
      <c r="CY90" s="863" t="s">
        <v>5211</v>
      </c>
      <c r="CZ90" s="647">
        <v>2010</v>
      </c>
      <c r="DA90" s="657">
        <v>2</v>
      </c>
      <c r="DB90" s="723">
        <v>712000</v>
      </c>
      <c r="DC90" s="753">
        <v>3</v>
      </c>
      <c r="DD90" s="659" t="s">
        <v>5212</v>
      </c>
      <c r="DE90" s="648">
        <v>2000</v>
      </c>
      <c r="DF90" s="795" t="s">
        <v>5213</v>
      </c>
      <c r="DG90" s="754" t="s">
        <v>5214</v>
      </c>
      <c r="DH90" s="663">
        <v>1</v>
      </c>
      <c r="DI90" s="781" t="s">
        <v>1262</v>
      </c>
      <c r="DJ90" s="730" t="s">
        <v>5215</v>
      </c>
      <c r="DK90" s="753">
        <v>2010</v>
      </c>
      <c r="DL90" s="753">
        <v>3</v>
      </c>
      <c r="DM90" s="657">
        <v>2</v>
      </c>
      <c r="DN90" s="795" t="s">
        <v>5213</v>
      </c>
      <c r="DO90" s="754" t="s">
        <v>5214</v>
      </c>
      <c r="DP90" s="663">
        <v>1</v>
      </c>
      <c r="DQ90" s="796" t="s">
        <v>1262</v>
      </c>
      <c r="DR90" s="730" t="s">
        <v>5215</v>
      </c>
      <c r="DS90" s="753">
        <v>2010</v>
      </c>
      <c r="DT90" s="753">
        <v>3</v>
      </c>
      <c r="DU90" s="657">
        <v>2</v>
      </c>
      <c r="DV90" s="651" t="s">
        <v>5216</v>
      </c>
      <c r="DW90" s="730" t="s">
        <v>5217</v>
      </c>
      <c r="DX90" s="647">
        <v>2014</v>
      </c>
      <c r="DY90" s="647">
        <v>3</v>
      </c>
      <c r="DZ90" s="650">
        <v>1</v>
      </c>
      <c r="EA90" s="771" t="s">
        <v>5218</v>
      </c>
      <c r="EB90" s="506" t="s">
        <v>1190</v>
      </c>
      <c r="EC90" s="647">
        <v>2</v>
      </c>
      <c r="ED90" s="668" t="s">
        <v>1453</v>
      </c>
      <c r="EE90" s="647">
        <v>1988</v>
      </c>
      <c r="EF90" s="647">
        <v>3</v>
      </c>
      <c r="EG90" s="650" t="s">
        <v>1505</v>
      </c>
      <c r="EH90" s="648">
        <v>4</v>
      </c>
      <c r="EI90" s="551" t="s">
        <v>5198</v>
      </c>
      <c r="EJ90" s="651" t="s">
        <v>4992</v>
      </c>
      <c r="EK90" s="647" t="s">
        <v>1188</v>
      </c>
      <c r="EL90" s="647" t="s">
        <v>1188</v>
      </c>
      <c r="EM90" s="669">
        <v>43160</v>
      </c>
      <c r="EN90" s="647" t="s">
        <v>1188</v>
      </c>
      <c r="EO90" s="670" t="s">
        <v>1188</v>
      </c>
      <c r="EP90" s="556">
        <v>0</v>
      </c>
      <c r="EQ90" s="556" t="s">
        <v>1188</v>
      </c>
      <c r="ER90" s="651" t="s">
        <v>1188</v>
      </c>
      <c r="ES90" s="556" t="s">
        <v>1188</v>
      </c>
      <c r="ET90" s="556">
        <v>0</v>
      </c>
      <c r="EU90" s="671">
        <v>0</v>
      </c>
      <c r="EV90" s="839">
        <v>2013</v>
      </c>
      <c r="EW90" s="673" t="s">
        <v>1188</v>
      </c>
      <c r="EX90" s="797" t="s">
        <v>5219</v>
      </c>
      <c r="EY90" s="631" t="s">
        <v>1416</v>
      </c>
      <c r="EZ90" s="631" t="s">
        <v>1188</v>
      </c>
      <c r="FA90" s="675"/>
      <c r="FB90" s="648">
        <v>0</v>
      </c>
      <c r="FC90" s="676"/>
      <c r="FD90" s="647"/>
      <c r="FE90" s="648"/>
      <c r="FF90" s="652" t="s">
        <v>2624</v>
      </c>
      <c r="FG90" s="728">
        <v>0</v>
      </c>
      <c r="FH90" s="631" t="str">
        <f t="shared" si="119"/>
        <v>C</v>
      </c>
      <c r="FI90" s="677">
        <f t="shared" si="120"/>
        <v>1.7777777777777777</v>
      </c>
      <c r="FJ90" s="678">
        <f t="shared" si="121"/>
        <v>2</v>
      </c>
      <c r="FK90" s="679">
        <f t="shared" si="122"/>
        <v>1</v>
      </c>
      <c r="FL90" s="680">
        <f t="shared" si="123"/>
        <v>2.333333333333333</v>
      </c>
      <c r="FM90" s="681">
        <v>0</v>
      </c>
      <c r="FN90" s="574" t="s">
        <v>1188</v>
      </c>
      <c r="FO90" s="470" t="s">
        <v>1188</v>
      </c>
      <c r="FP90" s="470" t="s">
        <v>1188</v>
      </c>
      <c r="FQ90" s="430">
        <v>0</v>
      </c>
      <c r="FR90" s="682" t="s">
        <v>1188</v>
      </c>
      <c r="FS90" s="369">
        <v>0</v>
      </c>
      <c r="FT90" s="574" t="s">
        <v>1188</v>
      </c>
      <c r="FU90" s="575" t="s">
        <v>1188</v>
      </c>
      <c r="FV90" s="369">
        <v>0</v>
      </c>
      <c r="FW90" s="574" t="s">
        <v>1188</v>
      </c>
      <c r="FX90" s="575" t="s">
        <v>1188</v>
      </c>
      <c r="FY90" s="369">
        <v>2</v>
      </c>
      <c r="FZ90" s="430">
        <v>2016</v>
      </c>
      <c r="GA90" s="686" t="s">
        <v>2941</v>
      </c>
      <c r="GB90" s="573" t="s">
        <v>5220</v>
      </c>
      <c r="GC90" s="369">
        <v>2</v>
      </c>
      <c r="GD90" s="574">
        <v>2016</v>
      </c>
      <c r="GE90" s="470" t="s">
        <v>5221</v>
      </c>
      <c r="GF90" s="813" t="s">
        <v>5222</v>
      </c>
      <c r="GG90" s="369">
        <v>2</v>
      </c>
      <c r="GH90" s="430">
        <v>2019</v>
      </c>
      <c r="GI90" s="686" t="s">
        <v>5223</v>
      </c>
      <c r="GJ90" s="573" t="s">
        <v>5197</v>
      </c>
      <c r="GK90" s="369">
        <v>2</v>
      </c>
      <c r="GL90" s="430">
        <v>2017</v>
      </c>
      <c r="GM90" s="686" t="s">
        <v>5224</v>
      </c>
      <c r="GN90" s="573" t="s">
        <v>5225</v>
      </c>
      <c r="GO90" s="676">
        <v>0</v>
      </c>
      <c r="GP90" s="917" t="s">
        <v>1188</v>
      </c>
      <c r="GQ90" s="872" t="s">
        <v>1188</v>
      </c>
      <c r="GR90" s="872" t="s">
        <v>1188</v>
      </c>
      <c r="GS90" s="872" t="s">
        <v>1188</v>
      </c>
      <c r="GT90" s="873" t="s">
        <v>1188</v>
      </c>
      <c r="GU90" s="581">
        <v>0</v>
      </c>
      <c r="GV90" s="687" t="s">
        <v>1188</v>
      </c>
      <c r="GW90" s="872" t="s">
        <v>1188</v>
      </c>
      <c r="GX90" s="873" t="s">
        <v>1188</v>
      </c>
      <c r="GY90" s="874">
        <v>0</v>
      </c>
      <c r="GZ90" s="582" t="s">
        <v>1188</v>
      </c>
      <c r="HA90" s="583" t="s">
        <v>4020</v>
      </c>
      <c r="HB90" s="584">
        <v>2</v>
      </c>
      <c r="HC90" s="585">
        <v>2</v>
      </c>
      <c r="HD90" s="586" t="s">
        <v>5226</v>
      </c>
      <c r="HE90" s="471" t="s">
        <v>5227</v>
      </c>
      <c r="HF90" s="587">
        <v>2012</v>
      </c>
      <c r="HG90" s="587">
        <v>2019</v>
      </c>
      <c r="HH90" s="588">
        <v>0</v>
      </c>
      <c r="HI90" s="586" t="s">
        <v>1188</v>
      </c>
      <c r="HJ90" s="690" t="s">
        <v>1188</v>
      </c>
      <c r="HK90" s="691" t="s">
        <v>1188</v>
      </c>
      <c r="HL90" s="692">
        <v>2</v>
      </c>
      <c r="HM90" s="591" t="s">
        <v>5228</v>
      </c>
      <c r="HN90" s="592">
        <v>2016</v>
      </c>
      <c r="HO90" s="681">
        <v>0</v>
      </c>
      <c r="HP90" s="574">
        <v>0</v>
      </c>
      <c r="HQ90" s="472">
        <f t="shared" si="124"/>
        <v>0</v>
      </c>
      <c r="HR90" s="593">
        <v>1</v>
      </c>
      <c r="HS90" s="574">
        <v>1</v>
      </c>
      <c r="HT90" s="574">
        <v>0</v>
      </c>
      <c r="HU90" s="574">
        <v>0</v>
      </c>
      <c r="HV90" s="574">
        <v>1</v>
      </c>
      <c r="HW90" s="574">
        <v>0.5</v>
      </c>
      <c r="HX90" s="574">
        <v>1</v>
      </c>
      <c r="HY90" s="574">
        <v>1</v>
      </c>
      <c r="HZ90" s="574">
        <v>1</v>
      </c>
      <c r="IA90" s="574">
        <v>1</v>
      </c>
      <c r="IB90" s="574">
        <v>1</v>
      </c>
      <c r="IC90" s="574">
        <v>0</v>
      </c>
      <c r="ID90" s="681">
        <v>1</v>
      </c>
      <c r="IE90" s="369">
        <v>1</v>
      </c>
      <c r="IF90" s="574">
        <v>1</v>
      </c>
      <c r="IG90" s="472">
        <f t="shared" si="125"/>
        <v>2</v>
      </c>
      <c r="IH90" s="609">
        <v>0.44835287214654107</v>
      </c>
      <c r="II90" s="694">
        <v>0.48088992813605086</v>
      </c>
      <c r="IJ90" s="695">
        <v>0.29213218290396908</v>
      </c>
      <c r="IK90" s="696">
        <v>0.3863925807579896</v>
      </c>
      <c r="IL90" s="696">
        <v>0.565495452256075</v>
      </c>
      <c r="IM90" s="697">
        <v>0.67953949662616986</v>
      </c>
      <c r="IN90" s="599">
        <v>2</v>
      </c>
      <c r="IO90" s="600">
        <v>4</v>
      </c>
      <c r="IP90" s="601">
        <v>4</v>
      </c>
      <c r="IQ90" s="600">
        <v>19</v>
      </c>
      <c r="IR90" s="587">
        <v>29</v>
      </c>
      <c r="IS90" s="601">
        <v>48</v>
      </c>
      <c r="IT90" s="599">
        <v>2</v>
      </c>
      <c r="IU90" s="600">
        <v>17</v>
      </c>
      <c r="IV90" s="587">
        <v>28</v>
      </c>
      <c r="IW90" s="601">
        <v>23</v>
      </c>
      <c r="IX90" s="602">
        <v>68</v>
      </c>
      <c r="IY90" s="681">
        <v>1</v>
      </c>
      <c r="IZ90" s="603" t="s">
        <v>5229</v>
      </c>
      <c r="JA90" s="681">
        <v>2</v>
      </c>
      <c r="JB90" s="845" t="s">
        <v>5230</v>
      </c>
      <c r="JC90" s="681">
        <v>0</v>
      </c>
      <c r="JD90" s="430" t="s">
        <v>1188</v>
      </c>
      <c r="JE90" s="686" t="s">
        <v>1188</v>
      </c>
      <c r="JF90" s="798" t="s">
        <v>1188</v>
      </c>
      <c r="JG90" s="935" t="s">
        <v>1188</v>
      </c>
      <c r="JH90" s="681">
        <v>1</v>
      </c>
      <c r="JI90" s="430">
        <v>1</v>
      </c>
      <c r="JJ90" s="686" t="s">
        <v>1926</v>
      </c>
      <c r="JK90" s="798" t="s">
        <v>5231</v>
      </c>
      <c r="JL90" s="592">
        <v>2019</v>
      </c>
      <c r="JM90" s="681">
        <v>1</v>
      </c>
      <c r="JN90" s="430">
        <v>2</v>
      </c>
      <c r="JO90" s="430">
        <v>1</v>
      </c>
      <c r="JP90" s="686" t="s">
        <v>5232</v>
      </c>
      <c r="JQ90" s="798" t="s">
        <v>5233</v>
      </c>
      <c r="JR90" s="592">
        <v>2015</v>
      </c>
      <c r="JS90" s="681">
        <v>2</v>
      </c>
      <c r="JT90" s="430">
        <v>1</v>
      </c>
      <c r="JU90" s="686" t="s">
        <v>5234</v>
      </c>
      <c r="JV90" s="798" t="s">
        <v>5235</v>
      </c>
      <c r="JW90" s="592">
        <v>2013</v>
      </c>
      <c r="JX90" s="606">
        <v>0</v>
      </c>
      <c r="JY90" s="607" t="s">
        <v>1188</v>
      </c>
      <c r="JZ90" s="606" t="s">
        <v>1188</v>
      </c>
      <c r="KA90" s="606">
        <f t="shared" si="126"/>
        <v>0</v>
      </c>
      <c r="KB90" s="606"/>
      <c r="KC90" s="606"/>
      <c r="KD90" s="606"/>
      <c r="KE90" s="606"/>
      <c r="KF90" s="606">
        <f t="shared" si="127"/>
        <v>0</v>
      </c>
      <c r="KG90" s="606"/>
      <c r="KH90" s="606"/>
      <c r="KI90" s="606"/>
      <c r="KJ90" s="606"/>
      <c r="KK90" s="606">
        <v>1</v>
      </c>
      <c r="KL90" s="606">
        <v>1</v>
      </c>
      <c r="KM90" s="608">
        <f t="shared" si="128"/>
        <v>0.42334622740745542</v>
      </c>
      <c r="KN90" s="609">
        <v>-0.38326886296272278</v>
      </c>
      <c r="KO90" s="609">
        <v>38.461540222167969</v>
      </c>
      <c r="KP90" s="610">
        <v>12</v>
      </c>
      <c r="KQ90" s="608">
        <f t="shared" si="129"/>
        <v>0.34455075263977053</v>
      </c>
      <c r="KR90" s="609">
        <v>-0.77724623680114746</v>
      </c>
      <c r="KS90" s="609">
        <v>24.519229888916016</v>
      </c>
      <c r="KT90" s="610">
        <v>15</v>
      </c>
      <c r="KU90" s="610">
        <v>28</v>
      </c>
      <c r="KV90" s="498" t="s">
        <v>1659</v>
      </c>
      <c r="KW90" s="606" t="s">
        <v>5190</v>
      </c>
      <c r="KX90" s="700" t="str">
        <f t="shared" ca="1" si="130"/>
        <v>B</v>
      </c>
      <c r="KY90" s="701">
        <f t="shared" ca="1" si="131"/>
        <v>0.57608183450429362</v>
      </c>
      <c r="KZ90" s="702">
        <f t="shared" ca="1" si="193"/>
        <v>0.58872000000000002</v>
      </c>
      <c r="LA90" s="703">
        <f t="shared" ca="1" si="194"/>
        <v>0.66947619047619056</v>
      </c>
      <c r="LB90" s="703">
        <f t="shared" ca="1" si="195"/>
        <v>0.39879999999999999</v>
      </c>
      <c r="LC90" s="704">
        <f t="shared" ca="1" si="196"/>
        <v>0.64733114754098364</v>
      </c>
      <c r="LD90" s="696" cm="1">
        <f t="array" aca="1" ref="LD90" ca="1">INDIRECT(LD$203&amp;ROW())*LD$205</f>
        <v>8</v>
      </c>
      <c r="LE90" s="696" cm="1">
        <f t="array" aca="1" ref="LE90" ca="1">INDIRECT(LE$203&amp;ROW())*LE$205</f>
        <v>8</v>
      </c>
      <c r="LF90" s="696" cm="1">
        <f t="array" aca="1" ref="LF90" ca="1">INDIRECT(LF$203&amp;ROW())*LF$205</f>
        <v>8</v>
      </c>
      <c r="LG90" s="696" cm="1">
        <f t="array" aca="1" ref="LG90" ca="1">INDIRECT(LG$203&amp;ROW())*LG$205</f>
        <v>2</v>
      </c>
      <c r="LH90" s="696" cm="1">
        <f t="array" aca="1" ref="LH90" ca="1">INDIRECT(LH$203&amp;ROW())*LH$205</f>
        <v>1</v>
      </c>
      <c r="LI90" s="696" cm="1">
        <f t="array" aca="1" ref="LI90" ca="1">INDIRECT(LI$203&amp;ROW())*LI$205</f>
        <v>3</v>
      </c>
      <c r="LJ90" s="696" cm="1">
        <f t="array" aca="1" ref="LJ90" ca="1">INDIRECT(LJ$203&amp;ROW())*LJ$205</f>
        <v>3</v>
      </c>
      <c r="LK90" s="696" cm="1">
        <f t="array" aca="1" ref="LK90" ca="1">INDIRECT(LK$203&amp;ROW())*LK$205</f>
        <v>3</v>
      </c>
      <c r="LL90" s="696" cm="1">
        <f t="array" aca="1" ref="LL90" ca="1">INDIRECT(LL$203&amp;ROW())*LL$205</f>
        <v>3</v>
      </c>
      <c r="LM90" s="696" cm="1">
        <f t="array" aca="1" ref="LM90" ca="1">INDIRECT(LM$203&amp;ROW())*LM$205</f>
        <v>6</v>
      </c>
      <c r="LN90" s="696" cm="1">
        <f t="array" aca="1" ref="LN90" ca="1">INDIRECT(LN$203&amp;ROW())*LN$205</f>
        <v>3</v>
      </c>
      <c r="LO90" s="696" cm="1">
        <f t="array" aca="1" ref="LO90" ca="1">INDIRECT(LO$203&amp;ROW())*LO$205</f>
        <v>0</v>
      </c>
      <c r="LP90" s="696" cm="1">
        <f t="array" aca="1" ref="LP90" ca="1">INDIRECT(LP$203&amp;ROW())*LP$205</f>
        <v>0</v>
      </c>
      <c r="LQ90" s="696" cm="1">
        <f t="array" aca="1" ref="LQ90" ca="1">IF(INDIRECT(LQ$203&amp;ROW())="-",0,INDIRECT(LQ$203&amp;ROW())*LQ$205)</f>
        <v>2.0411999999999999</v>
      </c>
      <c r="LR90" s="696" cm="1">
        <f t="array" aca="1" ref="LR90" ca="1">INDIRECT(LR$203&amp;ROW())*LR$205</f>
        <v>0</v>
      </c>
      <c r="LS90" s="696" cm="1">
        <f t="array" aca="1" ref="LS90" ca="1">IF(INDIRECT(LS$203&amp;ROW())="-",0,INDIRECT(LS$203&amp;ROW())*LS$205)</f>
        <v>4.0590000000000002</v>
      </c>
      <c r="LT90" s="696" cm="1">
        <f t="array" aca="1" ref="LT90" ca="1">INDIRECT(LT$203&amp;ROW())*LT$205</f>
        <v>4</v>
      </c>
      <c r="LU90" s="696" cm="1">
        <f t="array" aca="1" ref="LU90" ca="1">INDIRECT(LU$203&amp;ROW())*LU$205</f>
        <v>2</v>
      </c>
      <c r="LV90" s="696" cm="1">
        <f t="array" aca="1" ref="LV90" ca="1">INDIRECT(LV$203&amp;ROW())*LV$205</f>
        <v>2</v>
      </c>
      <c r="LW90" s="696" cm="1">
        <f t="array" aca="1" ref="LW90" ca="1">INDIRECT(LW$203&amp;ROW())*LW$205</f>
        <v>0</v>
      </c>
      <c r="LX90" s="696" cm="1">
        <f t="array" aca="1" ref="LX90" ca="1">INDIRECT(LX$203&amp;ROW())*LX$205</f>
        <v>2</v>
      </c>
      <c r="LY90" s="696" cm="1">
        <f t="array" aca="1" ref="LY90" ca="1">IF(INDIRECT(LY$203&amp;ROW())="-",0,INDIRECT(LY$203&amp;ROW())*LY$205)</f>
        <v>3.5711999999999997</v>
      </c>
      <c r="LZ90" s="696" cm="1">
        <f t="array" aca="1" ref="LZ90" ca="1">INDIRECT(LZ$203&amp;ROW())*LZ$205</f>
        <v>2</v>
      </c>
      <c r="MA90" s="696" cm="1">
        <f t="array" aca="1" ref="MA90" ca="1">INDIRECT(MA$203&amp;ROW())*MA$205</f>
        <v>4</v>
      </c>
      <c r="MB90" s="696" cm="1">
        <f t="array" aca="1" ref="MB90" ca="1">INDIRECT(MB$203&amp;ROW())*MB$205</f>
        <v>0</v>
      </c>
      <c r="MC90" s="696" cm="1">
        <f t="array" aca="1" ref="MC90" ca="1">IF($MB90=0,0,INDIRECT(MC$203&amp;ROW())*MC$205)</f>
        <v>0</v>
      </c>
      <c r="MD90" s="696" cm="1">
        <f t="array" aca="1" ref="MD90" ca="1">IF($MB90=0,0,INDIRECT(MD$203&amp;ROW())*MD$205)</f>
        <v>0</v>
      </c>
      <c r="ME90" s="696" cm="1">
        <f t="array" aca="1" ref="ME90" ca="1">IF($MB90=0,0,INDIRECT(ME$203&amp;ROW())*ME$205)</f>
        <v>0</v>
      </c>
      <c r="MF90" s="696" cm="1">
        <f t="array" aca="1" ref="MF90" ca="1">IF($MB90=0,0,INDIRECT(MF$203&amp;ROW())*MF$205)</f>
        <v>0</v>
      </c>
      <c r="MG90" s="696" cm="1">
        <f t="array" aca="1" ref="MG90" ca="1">INDIRECT(MG$203&amp;ROW())*MG$205</f>
        <v>0</v>
      </c>
      <c r="MH90" s="696" cm="1">
        <f t="array" aca="1" ref="MH90" ca="1">IF($MG90=0,0,INDIRECT(MH$203&amp;ROW())*MH$205)</f>
        <v>0</v>
      </c>
      <c r="MI90" s="696" cm="1">
        <f t="array" aca="1" ref="MI90" ca="1">IF($MG90=0,0,INDIRECT(MI$203&amp;ROW())*MI$205)</f>
        <v>0</v>
      </c>
      <c r="MJ90" s="696" cm="1">
        <f t="array" aca="1" ref="MJ90" ca="1">INDIRECT(MJ$203&amp;ROW())*MJ$205</f>
        <v>0</v>
      </c>
      <c r="MK90" s="696" cm="1">
        <f t="array" aca="1" ref="MK90" ca="1">INDIRECT(MK$203&amp;ROW())*MK$205</f>
        <v>0</v>
      </c>
      <c r="ML90" s="696" cm="1">
        <f t="array" aca="1" ref="ML90" ca="1">INDIRECT(ML$203&amp;ROW())*ML$205</f>
        <v>0</v>
      </c>
      <c r="MM90" s="696" cm="1">
        <f t="array" aca="1" ref="MM90" ca="1">INDIRECT(MM$203&amp;ROW())*MM$205</f>
        <v>6</v>
      </c>
      <c r="MN90" s="696" cm="1">
        <f t="array" aca="1" ref="MN90" ca="1">INDIRECT(MN$203&amp;ROW())*MN$205</f>
        <v>4</v>
      </c>
      <c r="MO90" s="696" cm="1">
        <f t="array" aca="1" ref="MO90" ca="1">INDIRECT(MO$203&amp;ROW())*MO$205</f>
        <v>2</v>
      </c>
      <c r="MP90" s="696" cm="1">
        <f t="array" aca="1" ref="MP90" ca="1">INDIRECT(MP$203&amp;ROW())*MP$205</f>
        <v>2</v>
      </c>
      <c r="MQ90" s="696" cm="1">
        <f t="array" aca="1" ref="MQ90" ca="1">INDIRECT(MQ$203&amp;ROW())*MQ$205</f>
        <v>0</v>
      </c>
      <c r="MR90" s="696" cm="1">
        <f t="array" aca="1" ref="MR90" ca="1">INDIRECT(MR$203&amp;ROW())*MR$205</f>
        <v>2</v>
      </c>
      <c r="MS90" s="696" cm="1">
        <f t="array" aca="1" ref="MS90" ca="1">INDIRECT(MS$203&amp;ROW())*MS$205</f>
        <v>2</v>
      </c>
      <c r="MT90" s="696" cm="1">
        <f t="array" aca="1" ref="MT90" ca="1">INDIRECT(MT$203&amp;ROW())*MT$205</f>
        <v>2</v>
      </c>
      <c r="MU90" s="696" cm="1">
        <f t="array" aca="1" ref="MU90" ca="1">INDIRECT(MU$203&amp;ROW())*MU$205</f>
        <v>2</v>
      </c>
      <c r="MV90" s="696" cm="1">
        <f t="array" aca="1" ref="MV90" ca="1">IF(INDIRECT(MV$203&amp;ROW())="-",0,INDIRECT(MV$203&amp;ROW())*MV$205)</f>
        <v>3.4872000000000005</v>
      </c>
      <c r="MW90" s="696" cm="1">
        <f t="array" aca="1" ref="MW90" ca="1">INDIRECT(MW$203&amp;ROW())*MW$205</f>
        <v>2</v>
      </c>
      <c r="MX90" s="696" cm="1">
        <f t="array" aca="1" ref="MX90" ca="1">INDIRECT(MX$203&amp;ROW())*MX$205</f>
        <v>4</v>
      </c>
      <c r="MY90" s="696" cm="1">
        <f t="array" aca="1" ref="MY90" ca="1">INDIRECT(MY$203&amp;ROW())*MY$205</f>
        <v>8</v>
      </c>
      <c r="NA90" s="701">
        <f t="shared" si="133"/>
        <v>0.66683414634146343</v>
      </c>
      <c r="NB90" s="617">
        <f t="shared" si="134"/>
        <v>0.61975000000000002</v>
      </c>
      <c r="NC90" s="695">
        <f t="shared" si="135"/>
        <v>0.27655384615384615</v>
      </c>
      <c r="ND90" s="697">
        <f t="shared" si="136"/>
        <v>0.68819259259259269</v>
      </c>
      <c r="NE90" s="694">
        <f t="shared" si="137"/>
        <v>0.56283264627197549</v>
      </c>
      <c r="NF90" s="682" t="str">
        <f t="shared" si="138"/>
        <v>B</v>
      </c>
      <c r="NH90" s="606" t="s">
        <v>5190</v>
      </c>
      <c r="NI90" s="563" t="str">
        <f t="shared" si="197"/>
        <v>B</v>
      </c>
      <c r="NJ90" s="563" t="str">
        <f t="shared" si="140"/>
        <v>B</v>
      </c>
      <c r="NK90" s="563" t="str">
        <f t="shared" ca="1" si="141"/>
        <v>B</v>
      </c>
      <c r="NL90" s="563" t="str">
        <f t="shared" ca="1" si="142"/>
        <v>B</v>
      </c>
      <c r="NM90" s="563" t="str">
        <f t="shared" ca="1" si="143"/>
        <v>B</v>
      </c>
      <c r="NN90" s="563" t="str">
        <f t="shared" ca="1" si="163"/>
        <v>B</v>
      </c>
      <c r="NO90" s="563" t="str">
        <f t="shared" ca="1" si="164"/>
        <v>B</v>
      </c>
      <c r="NP90" s="606" t="str">
        <f t="shared" si="144"/>
        <v>-</v>
      </c>
      <c r="NQ90" s="682" t="str">
        <f t="shared" si="145"/>
        <v>Yes</v>
      </c>
      <c r="NR90" s="682" t="e">
        <f>IF(OR(AND(NI90="A",OR(NJ90="C",NJ90="D")),AND(NI90="A",OR(#REF!="C",#REF!="D")),AND(NI90="B",OR(NJ90="D",#REF!="D")),AND(OR(NI90="C",NI90="D"),OR(NJ90="A",NJ90="B")),AND(OR(NI90="C",NI90="D"),OR(#REF!="A",#REF!="B")),AND(OR(NJ90="A",#REF!="A",NJ90="B",#REF!="B"),OR(NP90="-",NQ90="-")),AND(OR(NJ90="C",#REF!="C",NJ90="D",#REF!="D"),NP90="Yes")),"Yes","-")</f>
        <v>#REF!</v>
      </c>
      <c r="NS90" s="607"/>
      <c r="NT90" s="619">
        <f t="shared" si="146"/>
        <v>0.53259999999999996</v>
      </c>
      <c r="NU90" s="619">
        <f t="shared" si="147"/>
        <v>0.56283264627197549</v>
      </c>
      <c r="NV90" s="619">
        <f t="shared" ca="1" si="148"/>
        <v>0.57608183450429362</v>
      </c>
      <c r="NW90" s="619">
        <f t="shared" ca="1" si="165"/>
        <v>0.55866135627706015</v>
      </c>
      <c r="NX90" s="619">
        <f t="shared" ca="1" si="166"/>
        <v>0.57623369668458457</v>
      </c>
      <c r="NY90" s="620">
        <f t="shared" ca="1" si="167"/>
        <v>0.55115364469814099</v>
      </c>
      <c r="NZ90" s="620">
        <f t="shared" ca="1" si="168"/>
        <v>0.59148879012586664</v>
      </c>
      <c r="OA90" s="705" t="s">
        <v>1188</v>
      </c>
      <c r="OB90" s="706" t="s">
        <v>1188</v>
      </c>
      <c r="OC90" s="494"/>
      <c r="OE90" s="606" t="s">
        <v>5190</v>
      </c>
      <c r="OF90" s="700" t="str">
        <f t="shared" ca="1" si="149"/>
        <v>B</v>
      </c>
      <c r="OG90" s="701">
        <f t="shared" ca="1" si="169"/>
        <v>0.55866135627706015</v>
      </c>
      <c r="OH90" s="705">
        <f t="shared" ca="1" si="150"/>
        <v>0.64224468286334058</v>
      </c>
      <c r="OI90" s="696">
        <f t="shared" ca="1" si="151"/>
        <v>0.63235333500627355</v>
      </c>
      <c r="OJ90" s="696">
        <f t="shared" ca="1" si="152"/>
        <v>0.2928165104497305</v>
      </c>
      <c r="OK90" s="697">
        <f t="shared" ca="1" si="153"/>
        <v>0.66723089678889613</v>
      </c>
      <c r="OL90" s="696" cm="1">
        <f t="array" aca="1" ref="OL90" ca="1">INDIRECT(OL$203&amp;ROW())*OL$205</f>
        <v>1.4956</v>
      </c>
      <c r="OM90" s="696" cm="1">
        <f t="array" aca="1" ref="OM90" ca="1">INDIRECT(OM$203&amp;ROW())*OM$205</f>
        <v>1.2061999999999999</v>
      </c>
      <c r="ON90" s="696" cm="1">
        <f t="array" aca="1" ref="ON90" ca="1">INDIRECT(ON$203&amp;ROW())*ON$205</f>
        <v>1.4561999999999999</v>
      </c>
      <c r="OO90" s="696" cm="1">
        <f t="array" aca="1" ref="OO90" ca="1">INDIRECT(OO$203&amp;ROW())*OO$205</f>
        <v>0.71940000000000004</v>
      </c>
      <c r="OP90" s="696" cm="1">
        <f t="array" aca="1" ref="OP90" ca="1">INDIRECT(OP$203&amp;ROW())*OP$205</f>
        <v>0.52769999999999995</v>
      </c>
      <c r="OQ90" s="696" cm="1">
        <f t="array" aca="1" ref="OQ90" ca="1">INDIRECT(OQ$203&amp;ROW())*OQ$205</f>
        <v>1.5849</v>
      </c>
      <c r="OR90" s="696" cm="1">
        <f t="array" aca="1" ref="OR90" ca="1">INDIRECT(OR$203&amp;ROW())*OR$205</f>
        <v>1.4141999999999999</v>
      </c>
      <c r="OS90" s="696" cm="1">
        <f t="array" aca="1" ref="OS90" ca="1">INDIRECT(OS$203&amp;ROW())*OS$205</f>
        <v>1.5387</v>
      </c>
      <c r="OT90" s="696" cm="1">
        <f t="array" aca="1" ref="OT90" ca="1">INDIRECT(OT$203&amp;ROW())*OT$205</f>
        <v>1.4727000000000001</v>
      </c>
      <c r="OU90" s="696" cm="1">
        <f t="array" aca="1" ref="OU90" ca="1">INDIRECT(OU$203&amp;ROW())*OU$205</f>
        <v>1.9304999999999999</v>
      </c>
      <c r="OV90" s="696" cm="1">
        <f t="array" aca="1" ref="OV90" ca="1">INDIRECT(OV$203&amp;ROW())*OV$205</f>
        <v>1.2161999999999999</v>
      </c>
      <c r="OW90" s="696" cm="1">
        <f t="array" aca="1" ref="OW90" ca="1">INDIRECT(OW$203&amp;ROW())*OW$205</f>
        <v>0</v>
      </c>
      <c r="OX90" s="696" cm="1">
        <f t="array" aca="1" ref="OX90" ca="1">INDIRECT(OX$203&amp;ROW())*OX$205</f>
        <v>0</v>
      </c>
      <c r="OY90" s="696" cm="1">
        <f t="array" aca="1" ref="OY90" ca="1">IF(INDIRECT(OY$203&amp;ROW())="-",0,INDIRECT(OY$203&amp;ROW())*OY$205)</f>
        <v>0.24143993999999999</v>
      </c>
      <c r="OZ90" s="696" cm="1">
        <f t="array" aca="1" ref="OZ90" ca="1">INDIRECT(OZ$203&amp;ROW())*OZ$205</f>
        <v>0</v>
      </c>
      <c r="PA90" s="696" cm="1">
        <f t="array" aca="1" ref="PA90" ca="1">IF(INDIRECT(PA$203&amp;ROW())="-",0,INDIRECT(PA$203&amp;ROW())*PA$205)</f>
        <v>0.59762009999999999</v>
      </c>
      <c r="PB90" s="705" cm="1">
        <f t="array" aca="1" ref="PB90" ca="1">INDIRECT(PB$203&amp;ROW())*PB$205</f>
        <v>1.5084</v>
      </c>
      <c r="PC90" s="696" cm="1">
        <f t="array" aca="1" ref="PC90" ca="1">INDIRECT(PC$203&amp;ROW())*PC$205</f>
        <v>1.3946000000000001</v>
      </c>
      <c r="PD90" s="696" cm="1">
        <f t="array" aca="1" ref="PD90" ca="1">INDIRECT(PD$203&amp;ROW())*PD$205</f>
        <v>1.4683999999999999</v>
      </c>
      <c r="PE90" s="696" cm="1">
        <f t="array" aca="1" ref="PE90" ca="1">INDIRECT(PE$203&amp;ROW())*PE$205</f>
        <v>0</v>
      </c>
      <c r="PF90" s="696" cm="1">
        <f t="array" aca="1" ref="PF90" ca="1">INDIRECT(PF$203&amp;ROW())*PF$205</f>
        <v>1.3308</v>
      </c>
      <c r="PG90" s="696" cm="1">
        <f t="array" aca="1" ref="PG90" ca="1">IF(INDIRECT(PG$203&amp;ROW())="-",0,INDIRECT(PG$203&amp;ROW())*PG$205)</f>
        <v>0.52079999999999993</v>
      </c>
      <c r="PH90" s="696" cm="1">
        <f t="array" aca="1" ref="PH90" ca="1">INDIRECT(PH$203&amp;ROW())*PH$205</f>
        <v>0.61699999999999999</v>
      </c>
      <c r="PI90" s="696" cm="1">
        <f t="array" aca="1" ref="PI90" ca="1">INDIRECT(PI$203&amp;ROW())*PI$205</f>
        <v>1.2145999999999999</v>
      </c>
      <c r="PJ90" s="696" cm="1">
        <f t="array" aca="1" ref="PJ90" ca="1">INDIRECT(PJ$203&amp;ROW())*PJ$205</f>
        <v>0</v>
      </c>
      <c r="PK90" s="696" cm="1">
        <f t="array" aca="1" ref="PK90" ca="1">IF($PJ90=0,0,INDIRECT(PK$203&amp;ROW())*PK$205)</f>
        <v>0</v>
      </c>
      <c r="PL90" s="696" cm="1">
        <f t="array" aca="1" ref="PL90" ca="1">IF($MPE90=0,0,INDIRECT(PL$203&amp;ROW())*PL$205)</f>
        <v>0</v>
      </c>
      <c r="PM90" s="696" cm="1">
        <f t="array" aca="1" ref="PM90" ca="1">IF($MPE90=0,0,INDIRECT(PM$203&amp;ROW())*PM$205)</f>
        <v>0</v>
      </c>
      <c r="PN90" s="696" cm="1">
        <f t="array" aca="1" ref="PN90" ca="1">IF($PJ90=0,0,INDIRECT(PN$203&amp;ROW())*PN$205)</f>
        <v>0</v>
      </c>
      <c r="PO90" s="696" cm="1">
        <f t="array" aca="1" ref="PO90" ca="1">INDIRECT(PO$203&amp;ROW())*PO$205</f>
        <v>0</v>
      </c>
      <c r="PP90" s="696" cm="1">
        <f t="array" aca="1" ref="PP90" ca="1">IF($PO90=0,0,INDIRECT(PP$203&amp;ROW())*PP$205)</f>
        <v>0</v>
      </c>
      <c r="PQ90" s="696" cm="1">
        <f t="array" aca="1" ref="PQ90" ca="1">IF($PO90=0,0,INDIRECT(PQ$203&amp;ROW())*PQ$205)</f>
        <v>0</v>
      </c>
      <c r="PR90" s="696" cm="1">
        <f t="array" aca="1" ref="PR90" ca="1">INDIRECT(PR$203&amp;ROW())*PR$205</f>
        <v>0</v>
      </c>
      <c r="PS90" s="696" cm="1">
        <f t="array" aca="1" ref="PS90" ca="1">INDIRECT(PS$203&amp;ROW())*PS$205</f>
        <v>0</v>
      </c>
      <c r="PT90" s="696" cm="1">
        <f t="array" aca="1" ref="PT90" ca="1">INDIRECT(PT$203&amp;ROW())*PT$205</f>
        <v>0</v>
      </c>
      <c r="PU90" s="696" cm="1">
        <f t="array" aca="1" ref="PU90" ca="1">INDIRECT(PU$203&amp;ROW())*PU$205</f>
        <v>1.7696999999999998</v>
      </c>
      <c r="PV90" s="696" cm="1">
        <f t="array" aca="1" ref="PV90" ca="1">INDIRECT(PV$203&amp;ROW())*PV$205</f>
        <v>0.6966</v>
      </c>
      <c r="PW90" s="696" cm="1">
        <f t="array" aca="1" ref="PW90" ca="1">INDIRECT(PW$203&amp;ROW())*PW$205</f>
        <v>1.0658000000000001</v>
      </c>
      <c r="PX90" s="696" cm="1">
        <f t="array" aca="1" ref="PX90" ca="1">INDIRECT(PX$203&amp;ROW())*PX$205</f>
        <v>1.1714</v>
      </c>
      <c r="PY90" s="696" cm="1">
        <f t="array" aca="1" ref="PY90" ca="1">INDIRECT(PY$203&amp;ROW())*PY$205</f>
        <v>0</v>
      </c>
      <c r="PZ90" s="696" cm="1">
        <f t="array" aca="1" ref="PZ90" ca="1">INDIRECT(PZ$203&amp;ROW())*PZ$205</f>
        <v>0.17430000000000001</v>
      </c>
      <c r="QA90" s="696" cm="1">
        <f t="array" aca="1" ref="QA90" ca="1">INDIRECT(QA$203&amp;ROW())*QA$205</f>
        <v>0.31659999999999999</v>
      </c>
      <c r="QB90" s="696" cm="1">
        <f t="array" aca="1" ref="QB90" ca="1">INDIRECT(QB$203&amp;ROW())*QB$205</f>
        <v>1.5966</v>
      </c>
      <c r="QC90" s="696" cm="1">
        <f t="array" aca="1" ref="QC90" ca="1">INDIRECT(QC$203&amp;ROW())*QC$205</f>
        <v>1.4259999999999999</v>
      </c>
      <c r="QD90" s="696" cm="1">
        <f t="array" aca="1" ref="QD90" ca="1">IF(INDIRECT(QD$203&amp;ROW())="-",0,INDIRECT(QD$203&amp;ROW())*QD$205)</f>
        <v>0.35691492000000002</v>
      </c>
      <c r="QE90" s="696" cm="1">
        <f t="array" aca="1" ref="QE90" ca="1">INDIRECT(QE$203&amp;ROW())*QE$205</f>
        <v>0.53280000000000005</v>
      </c>
      <c r="QF90" s="696" cm="1">
        <f t="array" aca="1" ref="QF90" ca="1">INDIRECT(QF$203&amp;ROW())*QF$205</f>
        <v>0.72440000000000004</v>
      </c>
      <c r="QG90" s="696" cm="1">
        <f t="array" aca="1" ref="QG90" ca="1">INDIRECT(QG$203&amp;ROW())*QG$205</f>
        <v>1.4996</v>
      </c>
      <c r="QI90" s="606" t="s">
        <v>5190</v>
      </c>
      <c r="QJ90" s="700" t="str">
        <f t="shared" ca="1" si="154"/>
        <v>B</v>
      </c>
      <c r="QK90" s="701">
        <f t="shared" ca="1" si="170"/>
        <v>0.57623369668458457</v>
      </c>
      <c r="QL90" s="705">
        <f t="shared" ca="1" si="155"/>
        <v>0.79229119087353606</v>
      </c>
      <c r="QM90" s="696">
        <f t="shared" ca="1" si="156"/>
        <v>0.56616397228933124</v>
      </c>
      <c r="QN90" s="696">
        <f t="shared" ca="1" si="157"/>
        <v>0.1910783076142806</v>
      </c>
      <c r="QO90" s="697">
        <f t="shared" ca="1" si="158"/>
        <v>0.75540131596119042</v>
      </c>
      <c r="QP90" s="696" cm="1">
        <f t="array" aca="1" ref="QP90" ca="1">INDIRECT(QP$203&amp;ROW())*QP$205</f>
        <v>6.6903293490763766E-2</v>
      </c>
      <c r="QQ90" s="696" cm="1">
        <f t="array" aca="1" ref="QQ90" ca="1">INDIRECT(QQ$203&amp;ROW())*QQ$205</f>
        <v>0.25503926590378434</v>
      </c>
      <c r="QR90" s="696" cm="1">
        <f t="array" aca="1" ref="QR90" ca="1">INDIRECT(QR$203&amp;ROW())*QR$205</f>
        <v>0.15089809664795908</v>
      </c>
      <c r="QS90" s="696" cm="1">
        <f t="array" aca="1" ref="QS90" ca="1">INDIRECT(QS$203&amp;ROW())*QS$205</f>
        <v>0.14980907289200712</v>
      </c>
      <c r="QT90" s="696" cm="1">
        <f t="array" aca="1" ref="QT90" ca="1">INDIRECT(QT$203&amp;ROW())*QT$205</f>
        <v>8.7442714716655143E-2</v>
      </c>
      <c r="QU90" s="696" cm="1">
        <f t="array" aca="1" ref="QU90" ca="1">INDIRECT(QU$203&amp;ROW())*QU$205</f>
        <v>0.53329206883563263</v>
      </c>
      <c r="QV90" s="696" cm="1">
        <f t="array" aca="1" ref="QV90" ca="1">INDIRECT(QV$203&amp;ROW())*QV$205</f>
        <v>0.24117831443907087</v>
      </c>
      <c r="QW90" s="696" cm="1">
        <f t="array" aca="1" ref="QW90" ca="1">INDIRECT(QW$203&amp;ROW())*QW$205</f>
        <v>0.53099416374332975</v>
      </c>
      <c r="QX90" s="696" cm="1">
        <f t="array" aca="1" ref="QX90" ca="1">INDIRECT(QX$203&amp;ROW())*QX$205</f>
        <v>0.60640894423913805</v>
      </c>
      <c r="QY90" s="696" cm="1">
        <f t="array" aca="1" ref="QY90" ca="1">INDIRECT(QY$203&amp;ROW())*QY$205</f>
        <v>0.13540247513535897</v>
      </c>
      <c r="QZ90" s="696" cm="1">
        <f t="array" aca="1" ref="QZ90" ca="1">INDIRECT(QZ$203&amp;ROW())*QZ$205</f>
        <v>0.27613248380770827</v>
      </c>
      <c r="RA90" s="696" cm="1">
        <f t="array" aca="1" ref="RA90" ca="1">INDIRECT(RA$203&amp;ROW())*RA$205</f>
        <v>0</v>
      </c>
      <c r="RB90" s="696" cm="1">
        <f t="array" aca="1" ref="RB90" ca="1">INDIRECT(RB$203&amp;ROW())*RB$205</f>
        <v>0</v>
      </c>
      <c r="RC90" s="696" cm="1">
        <f t="array" aca="1" ref="RC90" ca="1">IF(INDIRECT(RC$203&amp;ROW())="-",0,INDIRECT(RC$203&amp;ROW())*RC$205)</f>
        <v>2.8545710883886723E-2</v>
      </c>
      <c r="RD90" s="696" cm="1">
        <f t="array" aca="1" ref="RD90" ca="1">INDIRECT(RD$203&amp;ROW())*RD$205</f>
        <v>0</v>
      </c>
      <c r="RE90" s="696" cm="1">
        <f t="array" aca="1" ref="RE90" ca="1">IF(INDIRECT(RE$203&amp;ROW())="-",0,INDIRECT(RE$203&amp;ROW())*RE$205)</f>
        <v>4.2815035378655955E-2</v>
      </c>
      <c r="RF90" s="705" cm="1">
        <f t="array" aca="1" ref="RF90" ca="1">INDIRECT(RF$203&amp;ROW())*RF$205</f>
        <v>0.10613798880649605</v>
      </c>
      <c r="RG90" s="696" cm="1">
        <f t="array" aca="1" ref="RG90" ca="1">INDIRECT(RG$203&amp;ROW())*RG$205</f>
        <v>0.27650466908360405</v>
      </c>
      <c r="RH90" s="696" cm="1">
        <f t="array" aca="1" ref="RH90" ca="1">INDIRECT(RH$203&amp;ROW())*RH$205</f>
        <v>5.8387680780544585E-2</v>
      </c>
      <c r="RI90" s="696" cm="1">
        <f t="array" aca="1" ref="RI90" ca="1">INDIRECT(RI$203&amp;ROW())*RI$205</f>
        <v>0</v>
      </c>
      <c r="RJ90" s="696" cm="1">
        <f t="array" aca="1" ref="RJ90" ca="1">INDIRECT(RJ$203&amp;ROW())*RJ$205</f>
        <v>0.12226723336432462</v>
      </c>
      <c r="RK90" s="696" cm="1">
        <f t="array" aca="1" ref="RK90" ca="1">IF(INDIRECT(RK$203&amp;ROW())="-",0,INDIRECT(RK$203&amp;ROW())*RK$205)</f>
        <v>3.5962935647809259E-2</v>
      </c>
      <c r="RL90" s="696" cm="1">
        <f t="array" aca="1" ref="RL90" ca="1">INDIRECT(RL$203&amp;ROW())*RL$205</f>
        <v>0.11262003659234653</v>
      </c>
      <c r="RM90" s="696" cm="1">
        <f t="array" aca="1" ref="RM90" ca="1">INDIRECT(RM$203&amp;ROW())*RM$205</f>
        <v>2.9987460729532761E-2</v>
      </c>
      <c r="RN90" s="696" cm="1">
        <f t="array" aca="1" ref="RN90" ca="1">INDIRECT(RN$203&amp;ROW())*RN$205</f>
        <v>0</v>
      </c>
      <c r="RO90" s="696" cm="1">
        <f t="array" aca="1" ref="RO90" ca="1">IF($RN90=0,0,INDIRECT(RO$203&amp;ROW())*RO$205)</f>
        <v>0</v>
      </c>
      <c r="RP90" s="696" cm="1">
        <f t="array" aca="1" ref="RP90" ca="1">IF($RN90=0,0,INDIRECT(RP$203&amp;ROW())*RP$205)</f>
        <v>0</v>
      </c>
      <c r="RQ90" s="696" cm="1">
        <f t="array" aca="1" ref="RQ90" ca="1">IF($RN90=0,0,INDIRECT(RQ$203&amp;ROW())*RQ$205)</f>
        <v>0</v>
      </c>
      <c r="RR90" s="696" cm="1">
        <f t="array" aca="1" ref="RR90" ca="1">IF($RN90=0,0,INDIRECT(RR$203&amp;ROW())*RR$205)</f>
        <v>0</v>
      </c>
      <c r="RS90" s="696" cm="1">
        <f t="array" aca="1" ref="RS90" ca="1">INDIRECT(RS$203&amp;ROW())*RS$205</f>
        <v>0</v>
      </c>
      <c r="RT90" s="696" cm="1">
        <f t="array" aca="1" ref="RT90" ca="1">IF($RS90=0,0,INDIRECT(RT$203&amp;ROW())*RT$205)</f>
        <v>0</v>
      </c>
      <c r="RU90" s="696" cm="1">
        <f t="array" aca="1" ref="RU90" ca="1">IF($RS90=0,0,INDIRECT(RU$203&amp;ROW())*RU$205)</f>
        <v>0</v>
      </c>
      <c r="RV90" s="696" cm="1">
        <f t="array" aca="1" ref="RV90" ca="1">INDIRECT(RV$203&amp;ROW())*RV$205</f>
        <v>0</v>
      </c>
      <c r="RW90" s="696" cm="1">
        <f t="array" aca="1" ref="RW90" ca="1">INDIRECT(RW$203&amp;ROW())*RW$205</f>
        <v>0</v>
      </c>
      <c r="RX90" s="696" cm="1">
        <f t="array" aca="1" ref="RX90" ca="1">INDIRECT(RX$203&amp;ROW())*RX$205</f>
        <v>0</v>
      </c>
      <c r="RY90" s="696" cm="1">
        <f t="array" aca="1" ref="RY90" ca="1">INDIRECT(RY$203&amp;ROW())*RY$205</f>
        <v>8.4396695370290389E-2</v>
      </c>
      <c r="RZ90" s="696" cm="1">
        <f t="array" aca="1" ref="RZ90" ca="1">INDIRECT(RZ$203&amp;ROW())*RZ$205</f>
        <v>3.6812489486199085E-2</v>
      </c>
      <c r="SA90" s="696" cm="1">
        <f t="array" aca="1" ref="SA90" ca="1">INDIRECT(SA$203&amp;ROW())*SA$205</f>
        <v>0.20458618579029147</v>
      </c>
      <c r="SB90" s="696" cm="1">
        <f t="array" aca="1" ref="SB90" ca="1">INDIRECT(SB$203&amp;ROW())*SB$205</f>
        <v>4.7124126502052749E-2</v>
      </c>
      <c r="SC90" s="696" cm="1">
        <f t="array" aca="1" ref="SC90" ca="1">INDIRECT(SC$203&amp;ROW())*SC$205</f>
        <v>0</v>
      </c>
      <c r="SD90" s="696" cm="1">
        <f t="array" aca="1" ref="SD90" ca="1">INDIRECT(SD$203&amp;ROW())*SD$205</f>
        <v>0.3072993885784252</v>
      </c>
      <c r="SE90" s="696" cm="1">
        <f t="array" aca="1" ref="SE90" ca="1">INDIRECT(SE$203&amp;ROW())*SE$205</f>
        <v>0.2585618210787391</v>
      </c>
      <c r="SF90" s="696" cm="1">
        <f t="array" aca="1" ref="SF90" ca="1">INDIRECT(SF$203&amp;ROW())*SF$205</f>
        <v>0.13223776648222998</v>
      </c>
      <c r="SG90" s="696" cm="1">
        <f t="array" aca="1" ref="SG90" ca="1">INDIRECT(SG$203&amp;ROW())*SG$205</f>
        <v>7.4767843909269882E-2</v>
      </c>
      <c r="SH90" s="696" cm="1">
        <f t="array" aca="1" ref="SH90" ca="1">IF(INDIRECT(SH$203&amp;ROW())="-",0,INDIRECT(SH$203&amp;ROW())*SH$205)</f>
        <v>4.5728849506021858E-2</v>
      </c>
      <c r="SI90" s="696" cm="1">
        <f t="array" aca="1" ref="SI90" ca="1">INDIRECT(SI$203&amp;ROW())*SI$205</f>
        <v>0.12211943784041945</v>
      </c>
      <c r="SJ90" s="696" cm="1">
        <f t="array" aca="1" ref="SJ90" ca="1">INDIRECT(SJ$203&amp;ROW())*SJ$205</f>
        <v>0.10961749760323641</v>
      </c>
      <c r="SK90" s="696" cm="1">
        <f t="array" aca="1" ref="SK90" ca="1">INDIRECT(SK$203&amp;ROW())*SK$205</f>
        <v>0.21261490593800375</v>
      </c>
      <c r="SN90" s="606" t="s">
        <v>5190</v>
      </c>
      <c r="SO90" s="707" cm="1">
        <f t="array" aca="1" ref="SO90" ca="1">INDIRECT(SO$203&amp;ROW())*SO$205</f>
        <v>2</v>
      </c>
      <c r="SP90" s="707" cm="1">
        <f t="array" aca="1" ref="SP90" ca="1">INDIRECT(SP$203&amp;ROW())*SP$205</f>
        <v>2</v>
      </c>
      <c r="SQ90" s="707" cm="1">
        <f t="array" aca="1" ref="SQ90" ca="1">INDIRECT(SQ$203&amp;ROW())*SQ$205</f>
        <v>2</v>
      </c>
      <c r="SR90" s="707" cm="1">
        <f t="array" aca="1" ref="SR90" ca="1">INDIRECT(SR$203&amp;ROW())*SR$205</f>
        <v>2</v>
      </c>
      <c r="SS90" s="707" cm="1">
        <f t="array" aca="1" ref="SS90" ca="1">INDIRECT(SS$203&amp;ROW())*SS$205</f>
        <v>1</v>
      </c>
      <c r="ST90" s="707" cm="1">
        <f t="array" aca="1" ref="ST90" ca="1">INDIRECT(ST$203&amp;ROW())*ST$205</f>
        <v>3</v>
      </c>
      <c r="SU90" s="707" cm="1">
        <f t="array" aca="1" ref="SU90" ca="1">INDIRECT(SU$203&amp;ROW())*SU$205</f>
        <v>3</v>
      </c>
      <c r="SV90" s="707" cm="1">
        <f t="array" aca="1" ref="SV90" ca="1">INDIRECT(SV$203&amp;ROW())*SV$205</f>
        <v>3</v>
      </c>
      <c r="SW90" s="707" cm="1">
        <f t="array" aca="1" ref="SW90" ca="1">INDIRECT(SW$203&amp;ROW())*SW$205</f>
        <v>3</v>
      </c>
      <c r="SX90" s="707" cm="1">
        <f t="array" aca="1" ref="SX90" ca="1">INDIRECT(SX$203&amp;ROW())*SX$205</f>
        <v>3</v>
      </c>
      <c r="SY90" s="707" cm="1">
        <f t="array" aca="1" ref="SY90" ca="1">INDIRECT(SY$203&amp;ROW())*SY$205</f>
        <v>3</v>
      </c>
      <c r="SZ90" s="707" cm="1">
        <f t="array" aca="1" ref="SZ90" ca="1">INDIRECT(SZ$203&amp;ROW())*SZ$205</f>
        <v>0</v>
      </c>
      <c r="TA90" s="707" cm="1">
        <f t="array" aca="1" ref="TA90" ca="1">INDIRECT(TA$203&amp;ROW())*TA$205</f>
        <v>0</v>
      </c>
      <c r="TB90" s="696" cm="1">
        <f t="array" aca="1" ref="TB90" ca="1">IF(INDIRECT(TB$203&amp;ROW())="-",0,INDIRECT(TB$203&amp;ROW())*TB$205)</f>
        <v>0.3402</v>
      </c>
      <c r="TC90" s="707" cm="1">
        <f t="array" aca="1" ref="TC90" ca="1">INDIRECT(TC$203&amp;ROW())*TC$205</f>
        <v>0</v>
      </c>
      <c r="TD90" s="696" cm="1">
        <f t="array" aca="1" ref="TD90" ca="1">IF(INDIRECT(TD$203&amp;ROW())="-",0,INDIRECT(TD$203&amp;ROW())*TD$205)</f>
        <v>0.67649999999999999</v>
      </c>
      <c r="TE90" s="732" cm="1">
        <f t="array" aca="1" ref="TE90" ca="1">INDIRECT(TE$203&amp;ROW())*TE$205</f>
        <v>2</v>
      </c>
      <c r="TF90" s="707" cm="1">
        <f t="array" aca="1" ref="TF90" ca="1">INDIRECT(TF$203&amp;ROW())*TF$205</f>
        <v>2</v>
      </c>
      <c r="TG90" s="707" cm="1">
        <f t="array" aca="1" ref="TG90" ca="1">INDIRECT(TG$203&amp;ROW())*TG$205</f>
        <v>2</v>
      </c>
      <c r="TH90" s="707" cm="1">
        <f t="array" aca="1" ref="TH90" ca="1">INDIRECT(TH$203&amp;ROW())*TH$205</f>
        <v>0</v>
      </c>
      <c r="TI90" s="707" cm="1">
        <f t="array" aca="1" ref="TI90" ca="1">INDIRECT(TI$203&amp;ROW())*TI$205</f>
        <v>2</v>
      </c>
      <c r="TJ90" s="696" cm="1">
        <f t="array" aca="1" ref="TJ90" ca="1">IF(INDIRECT(TJ$203&amp;ROW())="-",0,INDIRECT(TJ$203&amp;ROW())*TJ$205)</f>
        <v>0.59519999999999995</v>
      </c>
      <c r="TK90" s="707" cm="1">
        <f t="array" aca="1" ref="TK90" ca="1">INDIRECT(TK$203&amp;ROW())*TK$205</f>
        <v>1</v>
      </c>
      <c r="TL90" s="707" cm="1">
        <f t="array" aca="1" ref="TL90" ca="1">INDIRECT(TL$203&amp;ROW())*TL$205</f>
        <v>2</v>
      </c>
      <c r="TM90" s="707" cm="1">
        <f t="array" aca="1" ref="TM90" ca="1">INDIRECT(TM$203&amp;ROW())*TM$205</f>
        <v>0</v>
      </c>
      <c r="TN90" s="707" cm="1">
        <f t="array" aca="1" ref="TN90" ca="1">IF($TM90=0,0,INDIRECT(TN$203&amp;ROW())*TN$205)</f>
        <v>0</v>
      </c>
      <c r="TO90" s="707" cm="1">
        <f t="array" aca="1" ref="TO90" ca="1">IF($TM90=0,0,INDIRECT(TO$203&amp;ROW())*TO$205)</f>
        <v>0</v>
      </c>
      <c r="TP90" s="707" cm="1">
        <f t="array" aca="1" ref="TP90" ca="1">IF($TM90=0,0,INDIRECT(TP$203&amp;ROW())*TP$205)</f>
        <v>0</v>
      </c>
      <c r="TQ90" s="707" cm="1">
        <f t="array" aca="1" ref="TQ90" ca="1">IF($TM90=0,0,INDIRECT(TQ$203&amp;ROW())*TQ$205)</f>
        <v>0</v>
      </c>
      <c r="TR90" s="707" cm="1">
        <f t="array" aca="1" ref="TR90" ca="1">INDIRECT(TR$203&amp;ROW())*TR$205</f>
        <v>0</v>
      </c>
      <c r="TS90" s="707" cm="1">
        <f t="array" aca="1" ref="TS90" ca="1">IF($TR90=0,0,INDIRECT(TS$203&amp;ROW())*TS$205)</f>
        <v>0</v>
      </c>
      <c r="TT90" s="707" cm="1">
        <f t="array" aca="1" ref="TT90" ca="1">IF($TR90=0,0,INDIRECT(TT$203&amp;ROW())*TT$205)</f>
        <v>0</v>
      </c>
      <c r="TU90" s="707" cm="1">
        <f t="array" aca="1" ref="TU90" ca="1">INDIRECT(TU$203&amp;ROW())*TU$205</f>
        <v>0</v>
      </c>
      <c r="TV90" s="707" cm="1">
        <f t="array" aca="1" ref="TV90" ca="1">INDIRECT(TV$203&amp;ROW())*TV$205</f>
        <v>0</v>
      </c>
      <c r="TW90" s="707" cm="1">
        <f t="array" aca="1" ref="TW90" ca="1">INDIRECT(TW$203&amp;ROW())*TW$205</f>
        <v>0</v>
      </c>
      <c r="TX90" s="707" cm="1">
        <f t="array" aca="1" ref="TX90" ca="1">INDIRECT(TX$203&amp;ROW())*TX$205</f>
        <v>3</v>
      </c>
      <c r="TY90" s="707" cm="1">
        <f t="array" aca="1" ref="TY90" ca="1">INDIRECT(TY$203&amp;ROW())*TY$205</f>
        <v>1</v>
      </c>
      <c r="TZ90" s="707" cm="1">
        <f t="array" aca="1" ref="TZ90" ca="1">INDIRECT(TZ$203&amp;ROW())*TZ$205</f>
        <v>2</v>
      </c>
      <c r="UA90" s="707" cm="1">
        <f t="array" aca="1" ref="UA90" ca="1">INDIRECT(UA$203&amp;ROW())*UA$205</f>
        <v>2</v>
      </c>
      <c r="UB90" s="707" cm="1">
        <f t="array" aca="1" ref="UB90" ca="1">INDIRECT(UB$203&amp;ROW())*UB$205</f>
        <v>0</v>
      </c>
      <c r="UC90" s="707" cm="1">
        <f t="array" aca="1" ref="UC90" ca="1">INDIRECT(UC$203&amp;ROW())*UC$205</f>
        <v>1</v>
      </c>
      <c r="UD90" s="707" cm="1">
        <f t="array" aca="1" ref="UD90" ca="1">INDIRECT(UD$203&amp;ROW())*UD$205</f>
        <v>1</v>
      </c>
      <c r="UE90" s="707" cm="1">
        <f t="array" aca="1" ref="UE90" ca="1">INDIRECT(UE$203&amp;ROW())*UE$205</f>
        <v>2</v>
      </c>
      <c r="UF90" s="707" cm="1">
        <f t="array" aca="1" ref="UF90" ca="1">INDIRECT(UF$203&amp;ROW())*UF$205</f>
        <v>2</v>
      </c>
      <c r="UG90" s="696" cm="1">
        <f t="array" aca="1" ref="UG90" ca="1">IF(INDIRECT(UG$203&amp;ROW())="-",0,INDIRECT(UG$203&amp;ROW())*UG$205)</f>
        <v>0.58120000000000005</v>
      </c>
      <c r="UH90" s="707" cm="1">
        <f t="array" aca="1" ref="UH90" ca="1">INDIRECT(UH$203&amp;ROW())*UH$205</f>
        <v>1</v>
      </c>
      <c r="UI90" s="707" cm="1">
        <f t="array" aca="1" ref="UI90" ca="1">INDIRECT(UI$203&amp;ROW())*UI$205</f>
        <v>1</v>
      </c>
      <c r="UJ90" s="707" cm="1">
        <f t="array" aca="1" ref="UJ90" ca="1">INDIRECT(UJ$203&amp;ROW())*UJ$205</f>
        <v>2</v>
      </c>
      <c r="UM90" s="606" t="s">
        <v>5190</v>
      </c>
      <c r="UN90" s="616">
        <f t="shared" ca="1" si="202"/>
        <v>1.3455222970601226</v>
      </c>
      <c r="UO90" s="616">
        <f t="shared" ca="1" si="202"/>
        <v>1.5785703781343867</v>
      </c>
      <c r="UP90" s="616">
        <f t="shared" ca="1" si="202"/>
        <v>1.190315493832806</v>
      </c>
      <c r="UQ90" s="616">
        <f t="shared" ca="1" si="202"/>
        <v>-1.4677936495724746</v>
      </c>
      <c r="UR90" s="616">
        <f t="shared" ca="1" si="202"/>
        <v>-0.80643931126992341</v>
      </c>
      <c r="US90" s="616">
        <f t="shared" ca="1" si="202"/>
        <v>0.41305213694811815</v>
      </c>
      <c r="UT90" s="616">
        <f t="shared" ca="1" si="202"/>
        <v>0.30690415393182785</v>
      </c>
      <c r="UU90" s="616">
        <f t="shared" ca="1" si="202"/>
        <v>0.53359975015917405</v>
      </c>
      <c r="UV90" s="616">
        <f t="shared" ca="1" si="202"/>
        <v>0.44410973870643028</v>
      </c>
      <c r="UW90" s="616">
        <f t="shared" ca="1" si="202"/>
        <v>0.6421874155054268</v>
      </c>
      <c r="UX90" s="616">
        <f t="shared" ca="1" si="202"/>
        <v>0.28247365722383649</v>
      </c>
      <c r="UY90" s="616">
        <f t="shared" ca="1" si="202"/>
        <v>-0.67270887390575207</v>
      </c>
      <c r="UZ90" s="616">
        <f t="shared" ca="1" si="202"/>
        <v>-0.80238258590915801</v>
      </c>
      <c r="VA90" s="616">
        <f t="shared" ca="1" si="202"/>
        <v>-0.79486158711795318</v>
      </c>
      <c r="VB90" s="616">
        <f t="shared" ca="1" si="202"/>
        <v>-0.76400504167427041</v>
      </c>
      <c r="VC90" s="616">
        <f t="shared" ca="1" si="202"/>
        <v>0.4583879922124024</v>
      </c>
      <c r="VD90" s="616">
        <f t="shared" ca="1" si="198"/>
        <v>0.85304819841956248</v>
      </c>
      <c r="VE90" s="616">
        <f t="shared" ca="1" si="198"/>
        <v>3.9909080070471406E-2</v>
      </c>
      <c r="VF90" s="616">
        <f t="shared" ca="1" si="198"/>
        <v>7.1631593782223293E-2</v>
      </c>
      <c r="VG90" s="616">
        <f t="shared" ca="1" si="198"/>
        <v>-0.89462372206681784</v>
      </c>
      <c r="VH90" s="616">
        <f t="shared" ca="1" si="198"/>
        <v>-0.12784420028857393</v>
      </c>
      <c r="VI90" s="616">
        <f t="shared" ca="1" si="198"/>
        <v>0.10584578179578782</v>
      </c>
      <c r="VJ90" s="616">
        <f t="shared" ca="1" si="198"/>
        <v>1.1038721171937993</v>
      </c>
      <c r="VK90" s="616">
        <f t="shared" ca="1" si="198"/>
        <v>0.83678976492872159</v>
      </c>
      <c r="VL90" s="616">
        <f t="shared" ca="1" si="198"/>
        <v>-0.83864555511817418</v>
      </c>
      <c r="VM90" s="616">
        <f t="shared" ca="1" si="198"/>
        <v>-0.57201237404204519</v>
      </c>
      <c r="VN90" s="616">
        <f t="shared" ca="1" si="198"/>
        <v>-0.62639799545694341</v>
      </c>
      <c r="VO90" s="616">
        <f t="shared" ca="1" si="198"/>
        <v>-0.42150866262694142</v>
      </c>
      <c r="VP90" s="616">
        <f t="shared" ca="1" si="198"/>
        <v>-0.46221149066820022</v>
      </c>
      <c r="VQ90" s="616">
        <f t="shared" ca="1" si="198"/>
        <v>-0.77889442244162177</v>
      </c>
      <c r="VR90" s="616">
        <f t="shared" ca="1" si="198"/>
        <v>-0.64202286734458469</v>
      </c>
      <c r="VS90" s="616">
        <f t="shared" ca="1" si="198"/>
        <v>-0.40481357988865657</v>
      </c>
      <c r="VT90" s="616">
        <f t="shared" ca="1" si="199"/>
        <v>-0.3878135405833677</v>
      </c>
      <c r="VU90" s="616">
        <f t="shared" ca="1" si="199"/>
        <v>-0.82130507758946303</v>
      </c>
      <c r="VV90" s="616">
        <f t="shared" ca="1" si="199"/>
        <v>-0.64337789451099625</v>
      </c>
      <c r="VW90" s="616">
        <f t="shared" ca="1" si="199"/>
        <v>0.66845613582062358</v>
      </c>
      <c r="VX90" s="616">
        <f t="shared" ca="1" si="199"/>
        <v>0.76953548521680748</v>
      </c>
      <c r="VY90" s="616">
        <f t="shared" ca="1" si="199"/>
        <v>0.70583605694264007</v>
      </c>
      <c r="VZ90" s="616">
        <f t="shared" ca="1" si="199"/>
        <v>0.68442622420316401</v>
      </c>
      <c r="WA90" s="616">
        <f t="shared" ca="1" si="199"/>
        <v>-1.1483025824394326</v>
      </c>
      <c r="WB90" s="616">
        <f t="shared" ca="1" si="199"/>
        <v>0.33435322352896929</v>
      </c>
      <c r="WC90" s="616">
        <f t="shared" ca="1" si="199"/>
        <v>0.47817673461028487</v>
      </c>
      <c r="WD90" s="616">
        <f t="shared" ca="1" si="199"/>
        <v>0.30785317554274461</v>
      </c>
      <c r="WE90" s="616">
        <f t="shared" ca="1" si="199"/>
        <v>0.67426644196529939</v>
      </c>
      <c r="WF90" s="616">
        <f t="shared" ca="1" si="199"/>
        <v>-0.54922987280257463</v>
      </c>
      <c r="WG90" s="616">
        <f t="shared" ca="1" si="199"/>
        <v>4.8009398089356427E-2</v>
      </c>
      <c r="WH90" s="616">
        <f t="shared" ca="1" si="199"/>
        <v>0.91987607881584121</v>
      </c>
      <c r="WI90" s="627">
        <f t="shared" ca="1" si="199"/>
        <v>1.0659329460226332</v>
      </c>
      <c r="WL90" s="606" t="s">
        <v>5190</v>
      </c>
      <c r="WM90" s="700" t="str">
        <f t="shared" ca="1" si="172"/>
        <v>B</v>
      </c>
      <c r="WN90" s="479">
        <f t="shared" ca="1" si="173"/>
        <v>0.55115364469814099</v>
      </c>
      <c r="WO90" s="495">
        <f t="shared" ca="1" si="159"/>
        <v>0.66693483160928746</v>
      </c>
      <c r="WP90" s="458">
        <f t="shared" ca="1" si="159"/>
        <v>0.64666215535079075</v>
      </c>
      <c r="WQ90" s="458">
        <f t="shared" ca="1" si="159"/>
        <v>0.25667931138039862</v>
      </c>
      <c r="WR90" s="459">
        <f t="shared" ca="1" si="159"/>
        <v>0.63433828045208718</v>
      </c>
      <c r="WS90" s="495">
        <f t="shared" ca="1" si="174"/>
        <v>0.14423572675087112</v>
      </c>
      <c r="WT90" s="458">
        <f t="shared" ca="1" si="175"/>
        <v>0.10769292679431657</v>
      </c>
      <c r="WU90" s="458">
        <f t="shared" ca="1" si="176"/>
        <v>-0.25604172411929194</v>
      </c>
      <c r="WV90" s="459">
        <f t="shared" ca="1" si="177"/>
        <v>0.22529546712400322</v>
      </c>
      <c r="WW90" s="484">
        <f t="shared" ca="1" si="203"/>
        <v>1.0061815737415598</v>
      </c>
      <c r="WX90" s="484">
        <f t="shared" ca="1" si="203"/>
        <v>0.95203579505284863</v>
      </c>
      <c r="WY90" s="484">
        <f t="shared" ca="1" si="203"/>
        <v>0.86666871105966603</v>
      </c>
      <c r="WZ90" s="484">
        <f t="shared" ca="1" si="203"/>
        <v>-0.52796537575121916</v>
      </c>
      <c r="XA90" s="484">
        <f t="shared" ca="1" si="203"/>
        <v>-0.42555802455713854</v>
      </c>
      <c r="XB90" s="484">
        <f t="shared" ca="1" si="203"/>
        <v>0.21821544394969081</v>
      </c>
      <c r="XC90" s="484">
        <f t="shared" ca="1" si="203"/>
        <v>0.14467461816346364</v>
      </c>
      <c r="XD90" s="484">
        <f t="shared" ca="1" si="203"/>
        <v>0.27368331185664035</v>
      </c>
      <c r="XE90" s="484">
        <f t="shared" ca="1" si="203"/>
        <v>0.21801347073098662</v>
      </c>
      <c r="XF90" s="484">
        <f t="shared" ca="1" si="203"/>
        <v>0.41324760187774212</v>
      </c>
      <c r="XG90" s="484">
        <f t="shared" ca="1" si="203"/>
        <v>0.1145148206385433</v>
      </c>
      <c r="XH90" s="484">
        <f t="shared" ca="1" si="203"/>
        <v>-0.33958343954762366</v>
      </c>
      <c r="XI90" s="484">
        <f t="shared" ca="1" si="203"/>
        <v>-0.56078518929191046</v>
      </c>
      <c r="XJ90" s="484">
        <f t="shared" ca="1" si="203"/>
        <v>-0.56411326837761133</v>
      </c>
      <c r="XK90" s="484">
        <f t="shared" ca="1" si="203"/>
        <v>-0.54267278110123429</v>
      </c>
      <c r="XL90" s="484">
        <f t="shared" ca="1" si="203"/>
        <v>0.40493995232043628</v>
      </c>
      <c r="XM90" s="484">
        <f t="shared" ca="1" si="200"/>
        <v>0.64336895124803395</v>
      </c>
      <c r="XN90" s="484">
        <f t="shared" ca="1" si="200"/>
        <v>2.7828601533139714E-2</v>
      </c>
      <c r="XO90" s="484">
        <f t="shared" ca="1" si="200"/>
        <v>5.2591916154908339E-2</v>
      </c>
      <c r="XP90" s="484">
        <f t="shared" ca="1" si="200"/>
        <v>-0.57255918212276347</v>
      </c>
      <c r="XQ90" s="484">
        <f t="shared" ca="1" si="200"/>
        <v>-8.50675308720171E-2</v>
      </c>
      <c r="XR90" s="484">
        <f t="shared" ca="1" si="200"/>
        <v>9.2615059071314343E-2</v>
      </c>
      <c r="XS90" s="484">
        <f t="shared" ca="1" si="200"/>
        <v>0.68108909630857417</v>
      </c>
      <c r="XT90" s="484">
        <f t="shared" ca="1" si="200"/>
        <v>0.50818242424121263</v>
      </c>
      <c r="XU90" s="484">
        <f t="shared" ca="1" si="200"/>
        <v>-0.63720289277878872</v>
      </c>
      <c r="XV90" s="484">
        <f t="shared" ca="1" si="200"/>
        <v>-0.30179372854458303</v>
      </c>
      <c r="XW90" s="484">
        <f t="shared" ca="1" si="200"/>
        <v>-0.40427726626791127</v>
      </c>
      <c r="XX90" s="484">
        <f t="shared" ca="1" si="200"/>
        <v>-0.20379943838012618</v>
      </c>
      <c r="XY90" s="484">
        <f t="shared" ca="1" si="200"/>
        <v>-0.24303080179333969</v>
      </c>
      <c r="XZ90" s="484">
        <f t="shared" ca="1" si="200"/>
        <v>-0.56968338057380219</v>
      </c>
      <c r="YA90" s="484">
        <f t="shared" ca="1" si="200"/>
        <v>-0.43779539324227229</v>
      </c>
      <c r="YB90" s="484">
        <f t="shared" ca="1" si="200"/>
        <v>-0.21272953623148902</v>
      </c>
      <c r="YC90" s="484">
        <f t="shared" ca="1" si="205"/>
        <v>-0.17304240180829866</v>
      </c>
      <c r="YD90" s="484">
        <f t="shared" ca="1" si="205"/>
        <v>-0.6068623218308542</v>
      </c>
      <c r="YE90" s="484">
        <f t="shared" ca="1" si="205"/>
        <v>-0.46342509741627064</v>
      </c>
      <c r="YF90" s="484">
        <f t="shared" ca="1" si="205"/>
        <v>0.39432227452058582</v>
      </c>
      <c r="YG90" s="484">
        <f t="shared" ca="1" si="205"/>
        <v>0.53605841900202811</v>
      </c>
      <c r="YH90" s="484">
        <f t="shared" ca="1" si="205"/>
        <v>0.3761400347447329</v>
      </c>
      <c r="YI90" s="484">
        <f t="shared" ca="1" si="205"/>
        <v>0.40086843951579315</v>
      </c>
      <c r="YJ90" s="484">
        <f t="shared" ca="1" si="205"/>
        <v>-0.6812879221613154</v>
      </c>
      <c r="YK90" s="484">
        <f t="shared" ca="1" si="205"/>
        <v>5.8277766861099353E-2</v>
      </c>
      <c r="YL90" s="484">
        <f t="shared" ca="1" si="205"/>
        <v>0.15139075417761619</v>
      </c>
      <c r="YM90" s="484">
        <f t="shared" ca="1" si="205"/>
        <v>0.24575919003577301</v>
      </c>
      <c r="YN90" s="484">
        <f t="shared" ca="1" si="205"/>
        <v>0.48075197312125845</v>
      </c>
      <c r="YO90" s="484">
        <f t="shared" ca="1" si="205"/>
        <v>-0.33728206488806106</v>
      </c>
      <c r="YP90" s="484">
        <f t="shared" ca="1" si="205"/>
        <v>2.5579407302009107E-2</v>
      </c>
      <c r="YQ90" s="484">
        <f t="shared" ca="1" si="205"/>
        <v>0.66635823149419537</v>
      </c>
      <c r="YR90" s="484">
        <f t="shared" ca="1" si="205"/>
        <v>0.79923652292777037</v>
      </c>
      <c r="YU90" s="606" t="s">
        <v>5190</v>
      </c>
      <c r="YV90" s="700" t="str">
        <f t="shared" ca="1" si="160"/>
        <v>B</v>
      </c>
      <c r="YW90" s="479">
        <f t="shared" ca="1" si="179"/>
        <v>0.59148879012586664</v>
      </c>
      <c r="YX90" s="495">
        <f t="shared" ca="1" si="161"/>
        <v>0.79429634355603596</v>
      </c>
      <c r="YY90" s="458">
        <f t="shared" ca="1" si="161"/>
        <v>0.59813845903651963</v>
      </c>
      <c r="YZ90" s="458">
        <f t="shared" ca="1" si="161"/>
        <v>0.17811020623852902</v>
      </c>
      <c r="ZA90" s="459">
        <f t="shared" ca="1" si="161"/>
        <v>0.79541015167238183</v>
      </c>
      <c r="ZB90" s="495">
        <f t="shared" ca="1" si="180"/>
        <v>0.24976198273262129</v>
      </c>
      <c r="ZC90" s="458">
        <f t="shared" ca="1" si="181"/>
        <v>-4.9208998956505094E-2</v>
      </c>
      <c r="ZD90" s="458">
        <f t="shared" ca="1" si="182"/>
        <v>-0.30540899586951775</v>
      </c>
      <c r="ZE90" s="459">
        <f t="shared" ca="1" si="183"/>
        <v>0.32942665595677306</v>
      </c>
      <c r="ZF90" s="484">
        <f t="shared" ca="1" si="204"/>
        <v>4.5009936569290004E-2</v>
      </c>
      <c r="ZG90" s="484">
        <f t="shared" ca="1" si="204"/>
        <v>0.20129871520842663</v>
      </c>
      <c r="ZH90" s="484">
        <f t="shared" ca="1" si="204"/>
        <v>8.9808171214972948E-2</v>
      </c>
      <c r="ZI90" s="484">
        <f t="shared" ca="1" si="204"/>
        <v>-0.10994440291961401</v>
      </c>
      <c r="ZJ90" s="484">
        <f t="shared" ca="1" si="204"/>
        <v>-7.0517242631671764E-2</v>
      </c>
      <c r="ZK90" s="484">
        <f t="shared" ca="1" si="204"/>
        <v>7.3425809550013654E-2</v>
      </c>
      <c r="ZL90" s="484">
        <f t="shared" ca="1" si="204"/>
        <v>2.4672875513209128E-2</v>
      </c>
      <c r="ZM90" s="484">
        <f t="shared" ca="1" si="204"/>
        <v>9.4446117703140112E-2</v>
      </c>
      <c r="ZN90" s="484">
        <f t="shared" ca="1" si="204"/>
        <v>8.9770705925095284E-2</v>
      </c>
      <c r="ZO90" s="484">
        <f t="shared" ca="1" si="204"/>
        <v>2.8984588520071332E-2</v>
      </c>
      <c r="ZP90" s="484">
        <f t="shared" ca="1" si="204"/>
        <v>2.6000050859821721E-2</v>
      </c>
      <c r="ZQ90" s="484">
        <f t="shared" ca="1" si="204"/>
        <v>-1.1497069191506403E-2</v>
      </c>
      <c r="ZR90" s="484">
        <f t="shared" ca="1" si="204"/>
        <v>-4.5981105838852197E-2</v>
      </c>
      <c r="ZS90" s="484">
        <f t="shared" ca="1" si="204"/>
        <v>-6.66957350340283E-2</v>
      </c>
      <c r="ZT90" s="484">
        <f t="shared" ca="1" si="204"/>
        <v>-2.7291061507312073E-2</v>
      </c>
      <c r="ZU90" s="484">
        <f t="shared" ca="1" si="204"/>
        <v>2.9010935851773952E-2</v>
      </c>
      <c r="ZV90" s="484">
        <f t="shared" ca="1" si="201"/>
        <v>4.5270410067628573E-2</v>
      </c>
      <c r="ZW90" s="484">
        <f t="shared" ca="1" si="201"/>
        <v>5.5175234891583769E-3</v>
      </c>
      <c r="ZX90" s="484">
        <f t="shared" ca="1" si="201"/>
        <v>2.0912013157790479E-3</v>
      </c>
      <c r="ZY90" s="484">
        <f t="shared" ca="1" si="201"/>
        <v>-9.6348193705378546E-2</v>
      </c>
      <c r="ZZ90" s="484">
        <f t="shared" ca="1" si="201"/>
        <v>-7.8155783354792625E-3</v>
      </c>
      <c r="AAA90" s="484">
        <f t="shared" ca="1" si="201"/>
        <v>6.395371369815152E-3</v>
      </c>
      <c r="AAB90" s="484">
        <f t="shared" ca="1" si="201"/>
        <v>0.12431811823163672</v>
      </c>
      <c r="AAC90" s="484">
        <f t="shared" ca="1" si="201"/>
        <v>1.2546600107337495E-2</v>
      </c>
      <c r="AAD90" s="484">
        <f t="shared" ca="1" si="201"/>
        <v>-7.8682240113631882E-2</v>
      </c>
      <c r="AAE90" s="484">
        <f t="shared" ca="1" si="201"/>
        <v>-4.0219644611828483E-2</v>
      </c>
      <c r="AAF90" s="484">
        <f t="shared" ca="1" si="201"/>
        <v>-6.120902348854227E-2</v>
      </c>
      <c r="AAG90" s="484">
        <f t="shared" ca="1" si="201"/>
        <v>-4.3018323338477257E-2</v>
      </c>
      <c r="AAH90" s="484">
        <f t="shared" ca="1" si="201"/>
        <v>-3.8008707897835295E-2</v>
      </c>
      <c r="AAI90" s="484">
        <f t="shared" ca="1" si="201"/>
        <v>-6.0338538063910964E-2</v>
      </c>
      <c r="AAJ90" s="484">
        <f t="shared" ca="1" si="201"/>
        <v>-5.2025335368730337E-2</v>
      </c>
      <c r="AAK90" s="484">
        <f t="shared" ca="1" si="201"/>
        <v>-3.3183772310049216E-2</v>
      </c>
      <c r="AAL90" s="484">
        <f t="shared" ca="1" si="206"/>
        <v>-1.741238539122681E-2</v>
      </c>
      <c r="AAM90" s="484">
        <f t="shared" ca="1" si="206"/>
        <v>-2.189532836791554E-2</v>
      </c>
      <c r="AAN90" s="484">
        <f t="shared" ca="1" si="206"/>
        <v>-6.1359063816095079E-2</v>
      </c>
      <c r="AAO90" s="484">
        <f t="shared" ca="1" si="206"/>
        <v>1.8805162954418208E-2</v>
      </c>
      <c r="AAP90" s="484">
        <f t="shared" ca="1" si="206"/>
        <v>2.8328516958800835E-2</v>
      </c>
      <c r="AAQ90" s="484">
        <f t="shared" ca="1" si="206"/>
        <v>7.2202153341576855E-2</v>
      </c>
      <c r="AAR90" s="484">
        <f t="shared" ca="1" si="206"/>
        <v>1.612649398533611E-2</v>
      </c>
      <c r="AAS90" s="484">
        <f t="shared" ca="1" si="206"/>
        <v>-3.1171595822786675E-2</v>
      </c>
      <c r="AAT90" s="484">
        <f t="shared" ca="1" si="206"/>
        <v>0.1027465411596778</v>
      </c>
      <c r="AAU90" s="484">
        <f t="shared" ca="1" si="206"/>
        <v>0.12363824729832018</v>
      </c>
      <c r="AAV90" s="484">
        <f t="shared" ca="1" si="206"/>
        <v>2.0354908169117208E-2</v>
      </c>
      <c r="AAW90" s="484">
        <f t="shared" ca="1" si="206"/>
        <v>2.5206724043060142E-2</v>
      </c>
      <c r="AAX90" s="484">
        <f t="shared" ca="1" si="206"/>
        <v>-4.321343805505929E-2</v>
      </c>
      <c r="AAY90" s="484">
        <f t="shared" ca="1" si="206"/>
        <v>5.8628807057291149E-3</v>
      </c>
      <c r="AAZ90" s="484">
        <f t="shared" ca="1" si="206"/>
        <v>0.10083451386486998</v>
      </c>
      <c r="ABA90" s="484">
        <f t="shared" ca="1" si="206"/>
        <v>0.11331661652741069</v>
      </c>
    </row>
    <row r="91" spans="1:729" ht="15" customHeight="1" x14ac:dyDescent="0.35">
      <c r="A91" s="498">
        <v>89</v>
      </c>
      <c r="B91" s="628"/>
      <c r="C91" s="606" t="s">
        <v>5236</v>
      </c>
      <c r="D91" s="629">
        <v>296</v>
      </c>
      <c r="E91" s="630" t="s">
        <v>5237</v>
      </c>
      <c r="F91" s="631" t="s">
        <v>1306</v>
      </c>
      <c r="G91" s="632">
        <v>119.446</v>
      </c>
      <c r="H91" s="504">
        <v>393.39614274232014</v>
      </c>
      <c r="I91" s="505">
        <v>3350</v>
      </c>
      <c r="J91" s="506" t="s">
        <v>5238</v>
      </c>
      <c r="K91" s="507">
        <v>0</v>
      </c>
      <c r="L91" s="841" t="s">
        <v>1188</v>
      </c>
      <c r="M91" s="817">
        <v>145</v>
      </c>
      <c r="N91" s="818">
        <v>0.432</v>
      </c>
      <c r="O91" s="819">
        <v>0.49409999999999998</v>
      </c>
      <c r="P91" s="820">
        <v>0.1241</v>
      </c>
      <c r="Q91" s="821">
        <v>0.67779999999999996</v>
      </c>
      <c r="R91" s="818">
        <v>0.5595</v>
      </c>
      <c r="S91" s="822">
        <v>0.34499999999999997</v>
      </c>
      <c r="T91" s="822">
        <v>0.29859999999999998</v>
      </c>
      <c r="U91" s="822">
        <v>0.21013999999999999</v>
      </c>
      <c r="V91" s="822">
        <v>0.21260000000000001</v>
      </c>
      <c r="W91" s="515" t="s">
        <v>5239</v>
      </c>
      <c r="X91" s="516" t="s">
        <v>5240</v>
      </c>
      <c r="Y91" s="517">
        <v>2</v>
      </c>
      <c r="Z91" s="517">
        <v>3</v>
      </c>
      <c r="AA91" s="519" t="s">
        <v>5241</v>
      </c>
      <c r="AB91" s="520">
        <v>2019</v>
      </c>
      <c r="AC91" s="576">
        <v>0</v>
      </c>
      <c r="AD91" s="575" t="s">
        <v>1188</v>
      </c>
      <c r="AE91" s="817">
        <v>0</v>
      </c>
      <c r="AF91" s="634" t="s">
        <v>1188</v>
      </c>
      <c r="AG91" s="635" t="s">
        <v>1188</v>
      </c>
      <c r="AH91" s="636" t="s">
        <v>1188</v>
      </c>
      <c r="AI91" s="636" t="s">
        <v>1188</v>
      </c>
      <c r="AJ91" s="636" t="s">
        <v>1188</v>
      </c>
      <c r="AK91" s="637" t="s">
        <v>1188</v>
      </c>
      <c r="AL91" s="765" t="s">
        <v>1188</v>
      </c>
      <c r="AM91" s="639" t="s">
        <v>1188</v>
      </c>
      <c r="AN91" s="636" t="s">
        <v>1188</v>
      </c>
      <c r="AO91" s="636" t="s">
        <v>1188</v>
      </c>
      <c r="AP91" s="636" t="s">
        <v>1188</v>
      </c>
      <c r="AQ91" s="636" t="s">
        <v>1188</v>
      </c>
      <c r="AR91" s="636" t="s">
        <v>1188</v>
      </c>
      <c r="AS91" s="636" t="s">
        <v>1188</v>
      </c>
      <c r="AT91" s="636" t="s">
        <v>1188</v>
      </c>
      <c r="AU91" s="640" t="s">
        <v>1188</v>
      </c>
      <c r="AV91" s="847" t="s">
        <v>5242</v>
      </c>
      <c r="AW91" s="642" t="s">
        <v>2280</v>
      </c>
      <c r="AX91" s="843">
        <v>2</v>
      </c>
      <c r="AY91" s="847" t="s">
        <v>5243</v>
      </c>
      <c r="AZ91" s="800">
        <v>1</v>
      </c>
      <c r="BA91" s="845" t="s">
        <v>5244</v>
      </c>
      <c r="BB91" s="631" t="s">
        <v>1143</v>
      </c>
      <c r="BC91" s="646" t="s">
        <v>747</v>
      </c>
      <c r="BD91" s="631" t="s">
        <v>1195</v>
      </c>
      <c r="BE91" s="631" t="s">
        <v>1196</v>
      </c>
      <c r="BF91" s="631">
        <v>3</v>
      </c>
      <c r="BG91" s="631">
        <v>2004</v>
      </c>
      <c r="BH91" s="631" t="s">
        <v>1195</v>
      </c>
      <c r="BI91" s="631">
        <v>1</v>
      </c>
      <c r="BJ91" s="631">
        <v>2</v>
      </c>
      <c r="BK91" s="631" t="s">
        <v>5245</v>
      </c>
      <c r="BL91" s="631" t="s">
        <v>1257</v>
      </c>
      <c r="BM91" s="859" t="s">
        <v>5242</v>
      </c>
      <c r="BN91" s="647">
        <v>1979</v>
      </c>
      <c r="BO91" s="557" t="s">
        <v>5246</v>
      </c>
      <c r="BP91" s="430">
        <v>2004</v>
      </c>
      <c r="BQ91" s="647">
        <v>3</v>
      </c>
      <c r="BR91" s="430" t="s">
        <v>1188</v>
      </c>
      <c r="BS91" s="647" t="s">
        <v>1188</v>
      </c>
      <c r="BT91" s="647" t="s">
        <v>1188</v>
      </c>
      <c r="BU91" s="647" t="s">
        <v>1188</v>
      </c>
      <c r="BV91" s="648" t="s">
        <v>1188</v>
      </c>
      <c r="BW91" s="847" t="s">
        <v>5247</v>
      </c>
      <c r="BX91" s="650">
        <v>1990</v>
      </c>
      <c r="BY91" s="647" t="s">
        <v>1188</v>
      </c>
      <c r="BZ91" s="651" t="s">
        <v>2109</v>
      </c>
      <c r="CA91" s="647">
        <v>0</v>
      </c>
      <c r="CB91" s="647" t="s">
        <v>1188</v>
      </c>
      <c r="CC91" s="651" t="s">
        <v>1188</v>
      </c>
      <c r="CD91" s="652" t="s">
        <v>1188</v>
      </c>
      <c r="CE91" s="647">
        <v>0</v>
      </c>
      <c r="CF91" s="647">
        <v>1</v>
      </c>
      <c r="CG91" s="847" t="s">
        <v>5248</v>
      </c>
      <c r="CH91" s="647">
        <v>2005</v>
      </c>
      <c r="CI91" s="647" t="s">
        <v>1188</v>
      </c>
      <c r="CJ91" s="647" t="s">
        <v>1188</v>
      </c>
      <c r="CK91" s="651" t="s">
        <v>1188</v>
      </c>
      <c r="CL91" s="651" t="s">
        <v>1188</v>
      </c>
      <c r="CM91" s="647">
        <v>0</v>
      </c>
      <c r="CN91" s="647" t="s">
        <v>1188</v>
      </c>
      <c r="CO91" s="651" t="s">
        <v>1188</v>
      </c>
      <c r="CP91" s="647" t="s">
        <v>1188</v>
      </c>
      <c r="CQ91" s="647">
        <v>0</v>
      </c>
      <c r="CR91" s="650">
        <v>1</v>
      </c>
      <c r="CS91" s="676" t="s">
        <v>1188</v>
      </c>
      <c r="CT91" s="647" t="s">
        <v>1188</v>
      </c>
      <c r="CU91" s="648">
        <v>0</v>
      </c>
      <c r="CV91" s="676" t="s">
        <v>1188</v>
      </c>
      <c r="CW91" s="647" t="s">
        <v>1188</v>
      </c>
      <c r="CX91" s="657">
        <v>0</v>
      </c>
      <c r="CY91" s="852" t="s">
        <v>1188</v>
      </c>
      <c r="CZ91" s="850" t="s">
        <v>1188</v>
      </c>
      <c r="DA91" s="851">
        <v>0</v>
      </c>
      <c r="DB91" s="723">
        <v>6500</v>
      </c>
      <c r="DC91" s="753">
        <v>3</v>
      </c>
      <c r="DD91" s="659" t="s">
        <v>5249</v>
      </c>
      <c r="DE91" s="648">
        <v>2009</v>
      </c>
      <c r="DF91" s="854" t="s">
        <v>1188</v>
      </c>
      <c r="DG91" s="855" t="s">
        <v>1188</v>
      </c>
      <c r="DH91" s="852">
        <v>0</v>
      </c>
      <c r="DI91" s="856" t="s">
        <v>1188</v>
      </c>
      <c r="DJ91" s="578" t="s">
        <v>5250</v>
      </c>
      <c r="DK91" s="850" t="s">
        <v>1188</v>
      </c>
      <c r="DL91" s="850">
        <v>1</v>
      </c>
      <c r="DM91" s="851">
        <v>0</v>
      </c>
      <c r="DN91" s="854" t="s">
        <v>1188</v>
      </c>
      <c r="DO91" s="855" t="s">
        <v>1188</v>
      </c>
      <c r="DP91" s="852">
        <v>0</v>
      </c>
      <c r="DQ91" s="856" t="s">
        <v>1188</v>
      </c>
      <c r="DR91" s="578" t="s">
        <v>5250</v>
      </c>
      <c r="DS91" s="850" t="s">
        <v>1188</v>
      </c>
      <c r="DT91" s="850">
        <v>1</v>
      </c>
      <c r="DU91" s="851">
        <v>0</v>
      </c>
      <c r="DV91" s="651" t="s">
        <v>5251</v>
      </c>
      <c r="DW91" s="847" t="s">
        <v>5252</v>
      </c>
      <c r="DX91" s="647" t="s">
        <v>1188</v>
      </c>
      <c r="DY91" s="647">
        <v>2</v>
      </c>
      <c r="DZ91" s="650">
        <v>1</v>
      </c>
      <c r="EA91" s="847" t="s">
        <v>5253</v>
      </c>
      <c r="EB91" s="751" t="s">
        <v>1188</v>
      </c>
      <c r="EC91" s="647">
        <v>0</v>
      </c>
      <c r="ED91" s="668" t="s">
        <v>1188</v>
      </c>
      <c r="EE91" s="647" t="s">
        <v>1188</v>
      </c>
      <c r="EF91" s="647">
        <v>0</v>
      </c>
      <c r="EG91" s="650" t="s">
        <v>1188</v>
      </c>
      <c r="EH91" s="648" t="s">
        <v>1188</v>
      </c>
      <c r="EI91" s="551" t="s">
        <v>5242</v>
      </c>
      <c r="EJ91" s="651" t="s">
        <v>2280</v>
      </c>
      <c r="EK91" s="647" t="s">
        <v>1188</v>
      </c>
      <c r="EL91" s="647" t="s">
        <v>1188</v>
      </c>
      <c r="EM91" s="669">
        <v>43221</v>
      </c>
      <c r="EN91" s="647" t="s">
        <v>1188</v>
      </c>
      <c r="EO91" s="670" t="s">
        <v>1188</v>
      </c>
      <c r="EP91" s="556">
        <v>0</v>
      </c>
      <c r="EQ91" s="556" t="s">
        <v>1188</v>
      </c>
      <c r="ER91" s="651" t="s">
        <v>1188</v>
      </c>
      <c r="ES91" s="556" t="s">
        <v>1188</v>
      </c>
      <c r="ET91" s="556">
        <v>0</v>
      </c>
      <c r="EU91" s="671">
        <v>0</v>
      </c>
      <c r="EV91" s="672"/>
      <c r="EW91" s="673"/>
      <c r="EX91" s="674"/>
      <c r="EY91" s="631" t="s">
        <v>2586</v>
      </c>
      <c r="EZ91" s="631">
        <v>1</v>
      </c>
      <c r="FA91" s="675"/>
      <c r="FB91" s="648">
        <v>1</v>
      </c>
      <c r="FC91" s="676"/>
      <c r="FD91" s="647"/>
      <c r="FE91" s="648"/>
      <c r="FF91" s="652" t="s">
        <v>1225</v>
      </c>
      <c r="FG91" s="728" t="s">
        <v>1282</v>
      </c>
      <c r="FH91" s="631" t="str">
        <f t="shared" si="119"/>
        <v>D</v>
      </c>
      <c r="FI91" s="677">
        <f t="shared" si="120"/>
        <v>0.13333333333333333</v>
      </c>
      <c r="FJ91" s="678">
        <f t="shared" si="121"/>
        <v>0.4</v>
      </c>
      <c r="FK91" s="679">
        <f t="shared" si="122"/>
        <v>0</v>
      </c>
      <c r="FL91" s="680">
        <f t="shared" si="123"/>
        <v>0</v>
      </c>
      <c r="FM91" s="681">
        <v>0</v>
      </c>
      <c r="FN91" s="574" t="s">
        <v>1188</v>
      </c>
      <c r="FO91" s="470" t="s">
        <v>1188</v>
      </c>
      <c r="FP91" s="470" t="s">
        <v>1188</v>
      </c>
      <c r="FQ91" s="430">
        <v>0</v>
      </c>
      <c r="FR91" s="682" t="s">
        <v>1188</v>
      </c>
      <c r="FS91" s="369">
        <v>0</v>
      </c>
      <c r="FT91" s="574" t="s">
        <v>1188</v>
      </c>
      <c r="FU91" s="575" t="s">
        <v>1188</v>
      </c>
      <c r="FV91" s="369">
        <v>0</v>
      </c>
      <c r="FW91" s="574" t="s">
        <v>1188</v>
      </c>
      <c r="FX91" s="575" t="s">
        <v>1188</v>
      </c>
      <c r="FY91" s="369">
        <v>0</v>
      </c>
      <c r="FZ91" s="574" t="s">
        <v>1188</v>
      </c>
      <c r="GA91" s="470" t="s">
        <v>1188</v>
      </c>
      <c r="GB91" s="575" t="s">
        <v>1188</v>
      </c>
      <c r="GC91" s="369">
        <v>0</v>
      </c>
      <c r="GD91" s="574" t="s">
        <v>1188</v>
      </c>
      <c r="GE91" s="470" t="s">
        <v>1188</v>
      </c>
      <c r="GF91" s="685" t="s">
        <v>1188</v>
      </c>
      <c r="GG91" s="734">
        <v>0</v>
      </c>
      <c r="GH91" s="683" t="s">
        <v>1188</v>
      </c>
      <c r="GI91" s="684" t="s">
        <v>1188</v>
      </c>
      <c r="GJ91" s="685" t="s">
        <v>1188</v>
      </c>
      <c r="GK91" s="576">
        <v>0</v>
      </c>
      <c r="GL91" s="683" t="s">
        <v>1456</v>
      </c>
      <c r="GM91" s="470" t="s">
        <v>1456</v>
      </c>
      <c r="GN91" s="575" t="s">
        <v>1456</v>
      </c>
      <c r="GO91" s="676">
        <v>0</v>
      </c>
      <c r="GP91" s="917" t="s">
        <v>1188</v>
      </c>
      <c r="GQ91" s="872" t="s">
        <v>1188</v>
      </c>
      <c r="GR91" s="872" t="s">
        <v>1188</v>
      </c>
      <c r="GS91" s="872" t="s">
        <v>1188</v>
      </c>
      <c r="GT91" s="873" t="s">
        <v>1188</v>
      </c>
      <c r="GU91" s="581">
        <v>0</v>
      </c>
      <c r="GV91" s="687" t="s">
        <v>1188</v>
      </c>
      <c r="GW91" s="872" t="s">
        <v>1188</v>
      </c>
      <c r="GX91" s="873" t="s">
        <v>1188</v>
      </c>
      <c r="GY91" s="874">
        <v>0</v>
      </c>
      <c r="GZ91" s="582" t="s">
        <v>1188</v>
      </c>
      <c r="HA91" s="583" t="s">
        <v>1459</v>
      </c>
      <c r="HB91" s="584">
        <v>2</v>
      </c>
      <c r="HC91" s="585">
        <v>0</v>
      </c>
      <c r="HD91" s="586" t="s">
        <v>1188</v>
      </c>
      <c r="HE91" s="690" t="s">
        <v>1188</v>
      </c>
      <c r="HF91" s="587" t="s">
        <v>1188</v>
      </c>
      <c r="HG91" s="587" t="s">
        <v>1188</v>
      </c>
      <c r="HH91" s="588">
        <v>0</v>
      </c>
      <c r="HI91" s="787" t="s">
        <v>1188</v>
      </c>
      <c r="HJ91" s="808" t="s">
        <v>1188</v>
      </c>
      <c r="HK91" s="691" t="s">
        <v>1188</v>
      </c>
      <c r="HL91" s="692">
        <v>1</v>
      </c>
      <c r="HM91" s="789" t="s">
        <v>5254</v>
      </c>
      <c r="HN91" s="592" t="s">
        <v>1188</v>
      </c>
      <c r="HO91" s="681" t="s">
        <v>1188</v>
      </c>
      <c r="HP91" s="574" t="s">
        <v>1188</v>
      </c>
      <c r="HQ91" s="472" t="str">
        <f t="shared" si="124"/>
        <v>-</v>
      </c>
      <c r="HR91" s="593" t="s">
        <v>1188</v>
      </c>
      <c r="HS91" s="574" t="s">
        <v>1188</v>
      </c>
      <c r="HT91" s="574" t="s">
        <v>1188</v>
      </c>
      <c r="HU91" s="574" t="s">
        <v>1188</v>
      </c>
      <c r="HV91" s="574" t="s">
        <v>1188</v>
      </c>
      <c r="HW91" s="574" t="s">
        <v>1188</v>
      </c>
      <c r="HX91" s="574" t="s">
        <v>1188</v>
      </c>
      <c r="HY91" s="574" t="s">
        <v>1188</v>
      </c>
      <c r="HZ91" s="574" t="s">
        <v>1188</v>
      </c>
      <c r="IA91" s="574" t="s">
        <v>1188</v>
      </c>
      <c r="IB91" s="574" t="s">
        <v>1188</v>
      </c>
      <c r="IC91" s="574" t="s">
        <v>1188</v>
      </c>
      <c r="ID91" s="681" t="s">
        <v>1188</v>
      </c>
      <c r="IE91" s="369" t="s">
        <v>1188</v>
      </c>
      <c r="IF91" s="574" t="s">
        <v>1188</v>
      </c>
      <c r="IG91" s="472" t="str">
        <f t="shared" si="125"/>
        <v>-</v>
      </c>
      <c r="IH91" s="609" t="s">
        <v>1188</v>
      </c>
      <c r="II91" s="694" t="s">
        <v>1188</v>
      </c>
      <c r="IJ91" s="695" t="s">
        <v>1188</v>
      </c>
      <c r="IK91" s="696" t="s">
        <v>1188</v>
      </c>
      <c r="IL91" s="696" t="s">
        <v>1188</v>
      </c>
      <c r="IM91" s="697" t="s">
        <v>1188</v>
      </c>
      <c r="IN91" s="599">
        <v>3</v>
      </c>
      <c r="IO91" s="600">
        <v>1</v>
      </c>
      <c r="IP91" s="601">
        <v>1</v>
      </c>
      <c r="IQ91" s="600">
        <v>37</v>
      </c>
      <c r="IR91" s="587">
        <v>56</v>
      </c>
      <c r="IS91" s="601">
        <v>93</v>
      </c>
      <c r="IT91" s="599" t="s">
        <v>1188</v>
      </c>
      <c r="IU91" s="600" t="s">
        <v>1188</v>
      </c>
      <c r="IV91" s="587" t="s">
        <v>1188</v>
      </c>
      <c r="IW91" s="601" t="s">
        <v>1188</v>
      </c>
      <c r="IX91" s="602" t="s">
        <v>1188</v>
      </c>
      <c r="IY91" s="681">
        <v>0</v>
      </c>
      <c r="IZ91" s="719" t="s">
        <v>1188</v>
      </c>
      <c r="JA91" s="681">
        <v>2</v>
      </c>
      <c r="JB91" s="699" t="s">
        <v>5255</v>
      </c>
      <c r="JC91" s="763">
        <v>0</v>
      </c>
      <c r="JD91" s="683" t="s">
        <v>1188</v>
      </c>
      <c r="JE91" s="684" t="s">
        <v>1188</v>
      </c>
      <c r="JF91" s="684" t="s">
        <v>1188</v>
      </c>
      <c r="JG91" s="936" t="s">
        <v>1188</v>
      </c>
      <c r="JH91" s="763">
        <v>2</v>
      </c>
      <c r="JI91" s="683">
        <v>3</v>
      </c>
      <c r="JJ91" s="684" t="s">
        <v>5256</v>
      </c>
      <c r="JK91" s="519" t="s">
        <v>5241</v>
      </c>
      <c r="JL91" s="520">
        <v>2019</v>
      </c>
      <c r="JM91" s="763">
        <v>0</v>
      </c>
      <c r="JN91" s="683" t="s">
        <v>1188</v>
      </c>
      <c r="JO91" s="683" t="s">
        <v>1188</v>
      </c>
      <c r="JP91" s="684" t="s">
        <v>1188</v>
      </c>
      <c r="JQ91" s="684" t="s">
        <v>1188</v>
      </c>
      <c r="JR91" s="764" t="s">
        <v>1188</v>
      </c>
      <c r="JS91" s="763">
        <v>0</v>
      </c>
      <c r="JT91" s="683" t="s">
        <v>1188</v>
      </c>
      <c r="JU91" s="684" t="s">
        <v>1188</v>
      </c>
      <c r="JV91" s="684" t="s">
        <v>1188</v>
      </c>
      <c r="JW91" s="764" t="s">
        <v>1188</v>
      </c>
      <c r="JX91" s="606">
        <v>0</v>
      </c>
      <c r="JY91" s="607" t="s">
        <v>1188</v>
      </c>
      <c r="JZ91" s="606" t="s">
        <v>1188</v>
      </c>
      <c r="KA91" s="606">
        <f t="shared" si="126"/>
        <v>0</v>
      </c>
      <c r="KB91" s="606"/>
      <c r="KC91" s="606"/>
      <c r="KD91" s="606"/>
      <c r="KE91" s="606"/>
      <c r="KF91" s="606">
        <f t="shared" si="127"/>
        <v>0</v>
      </c>
      <c r="KG91" s="606"/>
      <c r="KH91" s="606"/>
      <c r="KI91" s="606"/>
      <c r="KJ91" s="606"/>
      <c r="KK91" s="606">
        <v>0</v>
      </c>
      <c r="KL91" s="606">
        <v>0</v>
      </c>
      <c r="KM91" s="608">
        <f t="shared" si="128"/>
        <v>0.4528928965330124</v>
      </c>
      <c r="KN91" s="609">
        <v>-0.23553551733493805</v>
      </c>
      <c r="KO91" s="609">
        <v>41.346153259277344</v>
      </c>
      <c r="KP91" s="610">
        <v>3</v>
      </c>
      <c r="KQ91" s="608">
        <f t="shared" si="129"/>
        <v>0.57420886158943174</v>
      </c>
      <c r="KR91" s="609">
        <v>0.37104430794715881</v>
      </c>
      <c r="KS91" s="609">
        <v>65.384613037109375</v>
      </c>
      <c r="KT91" s="610">
        <v>3</v>
      </c>
      <c r="KU91" s="610" t="s">
        <v>1188</v>
      </c>
      <c r="KV91" s="563" t="s">
        <v>1237</v>
      </c>
      <c r="KW91" s="606" t="s">
        <v>5236</v>
      </c>
      <c r="KX91" s="700" t="str">
        <f t="shared" ca="1" si="130"/>
        <v>D</v>
      </c>
      <c r="KY91" s="701">
        <f t="shared" ca="1" si="131"/>
        <v>0.23497109559397528</v>
      </c>
      <c r="KZ91" s="702">
        <f t="shared" ca="1" si="193"/>
        <v>0.14993647058823528</v>
      </c>
      <c r="LA91" s="703">
        <f t="shared" ca="1" si="194"/>
        <v>0.23640952380952379</v>
      </c>
      <c r="LB91" s="703">
        <f t="shared" ca="1" si="195"/>
        <v>0.30654166666666666</v>
      </c>
      <c r="LC91" s="704">
        <f t="shared" ca="1" si="196"/>
        <v>0.24699672131147543</v>
      </c>
      <c r="LD91" s="696" cm="1">
        <f t="array" aca="1" ref="LD91" ca="1">INDIRECT(LD$203&amp;ROW())*LD$205</f>
        <v>0</v>
      </c>
      <c r="LE91" s="696" cm="1">
        <f t="array" aca="1" ref="LE91" ca="1">INDIRECT(LE$203&amp;ROW())*LE$205</f>
        <v>0</v>
      </c>
      <c r="LF91" s="696" cm="1">
        <f t="array" aca="1" ref="LF91" ca="1">INDIRECT(LF$203&amp;ROW())*LF$205</f>
        <v>0</v>
      </c>
      <c r="LG91" s="696" cm="1">
        <f t="array" aca="1" ref="LG91" ca="1">INDIRECT(LG$203&amp;ROW())*LG$205</f>
        <v>3</v>
      </c>
      <c r="LH91" s="696" cm="1">
        <f t="array" aca="1" ref="LH91" ca="1">INDIRECT(LH$203&amp;ROW())*LH$205</f>
        <v>3</v>
      </c>
      <c r="LI91" s="696" cm="1">
        <f t="array" aca="1" ref="LI91" ca="1">INDIRECT(LI$203&amp;ROW())*LI$205</f>
        <v>0</v>
      </c>
      <c r="LJ91" s="696" cm="1">
        <f t="array" aca="1" ref="LJ91" ca="1">INDIRECT(LJ$203&amp;ROW())*LJ$205</f>
        <v>0</v>
      </c>
      <c r="LK91" s="696" cm="1">
        <f t="array" aca="1" ref="LK91" ca="1">INDIRECT(LK$203&amp;ROW())*LK$205</f>
        <v>1</v>
      </c>
      <c r="LL91" s="696" cm="1">
        <f t="array" aca="1" ref="LL91" ca="1">INDIRECT(LL$203&amp;ROW())*LL$205</f>
        <v>1</v>
      </c>
      <c r="LM91" s="696" cm="1">
        <f t="array" aca="1" ref="LM91" ca="1">INDIRECT(LM$203&amp;ROW())*LM$205</f>
        <v>4</v>
      </c>
      <c r="LN91" s="696" cm="1">
        <f t="array" aca="1" ref="LN91" ca="1">INDIRECT(LN$203&amp;ROW())*LN$205</f>
        <v>0</v>
      </c>
      <c r="LO91" s="696" cm="1">
        <f t="array" aca="1" ref="LO91" ca="1">INDIRECT(LO$203&amp;ROW())*LO$205</f>
        <v>0</v>
      </c>
      <c r="LP91" s="696" cm="1">
        <f t="array" aca="1" ref="LP91" ca="1">INDIRECT(LP$203&amp;ROW())*LP$205</f>
        <v>0</v>
      </c>
      <c r="LQ91" s="696" cm="1">
        <f t="array" aca="1" ref="LQ91" ca="1">IF(INDIRECT(LQ$203&amp;ROW())="-",0,INDIRECT(LQ$203&amp;ROW())*LQ$205)</f>
        <v>0.74460000000000004</v>
      </c>
      <c r="LR91" s="696" cm="1">
        <f t="array" aca="1" ref="LR91" ca="1">INDIRECT(LR$203&amp;ROW())*LR$205</f>
        <v>0</v>
      </c>
      <c r="LS91" s="696" cm="1">
        <f t="array" aca="1" ref="LS91" ca="1">IF(INDIRECT(LS$203&amp;ROW())="-",0,INDIRECT(LS$203&amp;ROW())*LS$205)</f>
        <v>2.9645999999999999</v>
      </c>
      <c r="LT91" s="696" cm="1">
        <f t="array" aca="1" ref="LT91" ca="1">INDIRECT(LT$203&amp;ROW())*LT$205</f>
        <v>0</v>
      </c>
      <c r="LU91" s="696" cm="1">
        <f t="array" aca="1" ref="LU91" ca="1">INDIRECT(LU$203&amp;ROW())*LU$205</f>
        <v>1</v>
      </c>
      <c r="LV91" s="696" cm="1">
        <f t="array" aca="1" ref="LV91" ca="1">INDIRECT(LV$203&amp;ROW())*LV$205</f>
        <v>0</v>
      </c>
      <c r="LW91" s="696" cm="1">
        <f t="array" aca="1" ref="LW91" ca="1">INDIRECT(LW$203&amp;ROW())*LW$205</f>
        <v>0</v>
      </c>
      <c r="LX91" s="696" cm="1">
        <f t="array" aca="1" ref="LX91" ca="1">INDIRECT(LX$203&amp;ROW())*LX$205</f>
        <v>1</v>
      </c>
      <c r="LY91" s="696" cm="1">
        <f t="array" aca="1" ref="LY91" ca="1">IF(INDIRECT(LY$203&amp;ROW())="-",0,INDIRECT(LY$203&amp;ROW())*LY$205)</f>
        <v>3.3570000000000002</v>
      </c>
      <c r="LZ91" s="696" cm="1">
        <f t="array" aca="1" ref="LZ91" ca="1">INDIRECT(LZ$203&amp;ROW())*LZ$205</f>
        <v>0</v>
      </c>
      <c r="MA91" s="696" cm="1">
        <f t="array" aca="1" ref="MA91" ca="1">INDIRECT(MA$203&amp;ROW())*MA$205</f>
        <v>4</v>
      </c>
      <c r="MB91" s="696" cm="1">
        <f t="array" aca="1" ref="MB91" ca="1">INDIRECT(MB$203&amp;ROW())*MB$205</f>
        <v>0</v>
      </c>
      <c r="MC91" s="696" cm="1">
        <f t="array" aca="1" ref="MC91" ca="1">IF($MB91=0,0,INDIRECT(MC$203&amp;ROW())*MC$205)</f>
        <v>0</v>
      </c>
      <c r="MD91" s="696" cm="1">
        <f t="array" aca="1" ref="MD91" ca="1">IF($MB91=0,0,INDIRECT(MD$203&amp;ROW())*MD$205)</f>
        <v>0</v>
      </c>
      <c r="ME91" s="696" cm="1">
        <f t="array" aca="1" ref="ME91" ca="1">IF($MB91=0,0,INDIRECT(ME$203&amp;ROW())*ME$205)</f>
        <v>0</v>
      </c>
      <c r="MF91" s="696" cm="1">
        <f t="array" aca="1" ref="MF91" ca="1">IF($MB91=0,0,INDIRECT(MF$203&amp;ROW())*MF$205)</f>
        <v>0</v>
      </c>
      <c r="MG91" s="696" cm="1">
        <f t="array" aca="1" ref="MG91" ca="1">INDIRECT(MG$203&amp;ROW())*MG$205</f>
        <v>0</v>
      </c>
      <c r="MH91" s="696" cm="1">
        <f t="array" aca="1" ref="MH91" ca="1">IF($MG91=0,0,INDIRECT(MH$203&amp;ROW())*MH$205)</f>
        <v>0</v>
      </c>
      <c r="MI91" s="696" cm="1">
        <f t="array" aca="1" ref="MI91" ca="1">IF($MG91=0,0,INDIRECT(MI$203&amp;ROW())*MI$205)</f>
        <v>0</v>
      </c>
      <c r="MJ91" s="696" cm="1">
        <f t="array" aca="1" ref="MJ91" ca="1">INDIRECT(MJ$203&amp;ROW())*MJ$205</f>
        <v>0</v>
      </c>
      <c r="MK91" s="696" cm="1">
        <f t="array" aca="1" ref="MK91" ca="1">INDIRECT(MK$203&amp;ROW())*MK$205</f>
        <v>0</v>
      </c>
      <c r="ML91" s="696" cm="1">
        <f t="array" aca="1" ref="ML91" ca="1">INDIRECT(ML$203&amp;ROW())*ML$205</f>
        <v>0</v>
      </c>
      <c r="MM91" s="696" cm="1">
        <f t="array" aca="1" ref="MM91" ca="1">INDIRECT(MM$203&amp;ROW())*MM$205</f>
        <v>6</v>
      </c>
      <c r="MN91" s="696" cm="1">
        <f t="array" aca="1" ref="MN91" ca="1">INDIRECT(MN$203&amp;ROW())*MN$205</f>
        <v>0</v>
      </c>
      <c r="MO91" s="696" cm="1">
        <f t="array" aca="1" ref="MO91" ca="1">INDIRECT(MO$203&amp;ROW())*MO$205</f>
        <v>1</v>
      </c>
      <c r="MP91" s="696" cm="1">
        <f t="array" aca="1" ref="MP91" ca="1">INDIRECT(MP$203&amp;ROW())*MP$205</f>
        <v>0</v>
      </c>
      <c r="MQ91" s="696" cm="1">
        <f t="array" aca="1" ref="MQ91" ca="1">INDIRECT(MQ$203&amp;ROW())*MQ$205</f>
        <v>0</v>
      </c>
      <c r="MR91" s="696" cm="1">
        <f t="array" aca="1" ref="MR91" ca="1">INDIRECT(MR$203&amp;ROW())*MR$205</f>
        <v>0</v>
      </c>
      <c r="MS91" s="696" cm="1">
        <f t="array" aca="1" ref="MS91" ca="1">INDIRECT(MS$203&amp;ROW())*MS$205</f>
        <v>0</v>
      </c>
      <c r="MT91" s="696" cm="1">
        <f t="array" aca="1" ref="MT91" ca="1">INDIRECT(MT$203&amp;ROW())*MT$205</f>
        <v>0</v>
      </c>
      <c r="MU91" s="696" cm="1">
        <f t="array" aca="1" ref="MU91" ca="1">INDIRECT(MU$203&amp;ROW())*MU$205</f>
        <v>0</v>
      </c>
      <c r="MV91" s="696" cm="1">
        <f t="array" aca="1" ref="MV91" ca="1">IF(INDIRECT(MV$203&amp;ROW())="-",0,INDIRECT(MV$203&amp;ROW())*MV$205)</f>
        <v>4.0667999999999997</v>
      </c>
      <c r="MW91" s="696" cm="1">
        <f t="array" aca="1" ref="MW91" ca="1">INDIRECT(MW$203&amp;ROW())*MW$205</f>
        <v>4</v>
      </c>
      <c r="MX91" s="696" cm="1">
        <f t="array" aca="1" ref="MX91" ca="1">INDIRECT(MX$203&amp;ROW())*MX$205</f>
        <v>0</v>
      </c>
      <c r="MY91" s="696" cm="1">
        <f t="array" aca="1" ref="MY91" ca="1">INDIRECT(MY$203&amp;ROW())*MY$205</f>
        <v>0</v>
      </c>
      <c r="NA91" s="701">
        <f t="shared" si="133"/>
        <v>0.24692926829268294</v>
      </c>
      <c r="NB91" s="617">
        <f t="shared" si="134"/>
        <v>0.17815</v>
      </c>
      <c r="NC91" s="695">
        <f t="shared" si="135"/>
        <v>0.19688461538461538</v>
      </c>
      <c r="ND91" s="697">
        <f t="shared" si="136"/>
        <v>0.24732592592592592</v>
      </c>
      <c r="NE91" s="694">
        <f t="shared" si="137"/>
        <v>0.21732245240080605</v>
      </c>
      <c r="NF91" s="682" t="str">
        <f t="shared" si="138"/>
        <v>D</v>
      </c>
      <c r="NH91" s="606" t="s">
        <v>5236</v>
      </c>
      <c r="NI91" s="563" t="str">
        <f t="shared" si="197"/>
        <v>C</v>
      </c>
      <c r="NJ91" s="563" t="str">
        <f t="shared" si="140"/>
        <v>D</v>
      </c>
      <c r="NK91" s="563" t="str">
        <f t="shared" ca="1" si="141"/>
        <v>D</v>
      </c>
      <c r="NL91" s="563" t="str">
        <f t="shared" ca="1" si="142"/>
        <v>D</v>
      </c>
      <c r="NM91" s="563" t="str">
        <f t="shared" ca="1" si="143"/>
        <v>D</v>
      </c>
      <c r="NN91" s="563" t="str">
        <f t="shared" ca="1" si="163"/>
        <v>D</v>
      </c>
      <c r="NO91" s="563" t="str">
        <f t="shared" ca="1" si="164"/>
        <v>D</v>
      </c>
      <c r="NP91" s="606" t="str">
        <f t="shared" si="144"/>
        <v>-</v>
      </c>
      <c r="NQ91" s="682" t="str">
        <f t="shared" si="145"/>
        <v>-</v>
      </c>
      <c r="NR91" s="682" t="e">
        <f>IF(OR(AND(NI91="A",OR(NJ91="C",NJ91="D")),AND(NI91="A",OR(#REF!="C",#REF!="D")),AND(NI91="B",OR(NJ91="D",#REF!="D")),AND(OR(NI91="C",NI91="D"),OR(NJ91="A",NJ91="B")),AND(OR(NI91="C",NI91="D"),OR(#REF!="A",#REF!="B")),AND(OR(NJ91="A",#REF!="A",NJ91="B",#REF!="B"),OR(NP91="-",NQ91="-")),AND(OR(NJ91="C",#REF!="C",NJ91="D",#REF!="D"),NP91="Yes")),"Yes","-")</f>
        <v>#REF!</v>
      </c>
      <c r="NS91" s="607"/>
      <c r="NT91" s="619">
        <f t="shared" si="146"/>
        <v>0.432</v>
      </c>
      <c r="NU91" s="619">
        <f t="shared" si="147"/>
        <v>0.21732245240080605</v>
      </c>
      <c r="NV91" s="619">
        <f t="shared" ca="1" si="148"/>
        <v>0.23497109559397528</v>
      </c>
      <c r="NW91" s="619">
        <f t="shared" ca="1" si="165"/>
        <v>0.20856956883996441</v>
      </c>
      <c r="NX91" s="619">
        <f t="shared" ca="1" si="166"/>
        <v>0.1893760802769712</v>
      </c>
      <c r="NY91" s="620">
        <f t="shared" ca="1" si="167"/>
        <v>0.21610058899554019</v>
      </c>
      <c r="NZ91" s="620">
        <f t="shared" ca="1" si="168"/>
        <v>0.18322261902670972</v>
      </c>
      <c r="OA91" s="705" t="s">
        <v>1188</v>
      </c>
      <c r="OB91" s="706" t="s">
        <v>1188</v>
      </c>
      <c r="OC91" s="494"/>
      <c r="OE91" s="606" t="s">
        <v>5236</v>
      </c>
      <c r="OF91" s="700" t="str">
        <f t="shared" ca="1" si="149"/>
        <v>D</v>
      </c>
      <c r="OG91" s="701">
        <f t="shared" ca="1" si="169"/>
        <v>0.20856956883996441</v>
      </c>
      <c r="OH91" s="705">
        <f t="shared" ca="1" si="150"/>
        <v>0.21870168199566159</v>
      </c>
      <c r="OI91" s="696">
        <f t="shared" ca="1" si="151"/>
        <v>0.18059602910915937</v>
      </c>
      <c r="OJ91" s="696">
        <f t="shared" ca="1" si="152"/>
        <v>0.21212672865553853</v>
      </c>
      <c r="OK91" s="697">
        <f t="shared" ca="1" si="153"/>
        <v>0.22285383559949826</v>
      </c>
      <c r="OL91" s="696" cm="1">
        <f t="array" aca="1" ref="OL91" ca="1">INDIRECT(OL$203&amp;ROW())*OL$205</f>
        <v>0</v>
      </c>
      <c r="OM91" s="696" cm="1">
        <f t="array" aca="1" ref="OM91" ca="1">INDIRECT(OM$203&amp;ROW())*OM$205</f>
        <v>0</v>
      </c>
      <c r="ON91" s="696" cm="1">
        <f t="array" aca="1" ref="ON91" ca="1">INDIRECT(ON$203&amp;ROW())*ON$205</f>
        <v>0</v>
      </c>
      <c r="OO91" s="696" cm="1">
        <f t="array" aca="1" ref="OO91" ca="1">INDIRECT(OO$203&amp;ROW())*OO$205</f>
        <v>1.0790999999999999</v>
      </c>
      <c r="OP91" s="696" cm="1">
        <f t="array" aca="1" ref="OP91" ca="1">INDIRECT(OP$203&amp;ROW())*OP$205</f>
        <v>1.5831</v>
      </c>
      <c r="OQ91" s="696" cm="1">
        <f t="array" aca="1" ref="OQ91" ca="1">INDIRECT(OQ$203&amp;ROW())*OQ$205</f>
        <v>0</v>
      </c>
      <c r="OR91" s="696" cm="1">
        <f t="array" aca="1" ref="OR91" ca="1">INDIRECT(OR$203&amp;ROW())*OR$205</f>
        <v>0</v>
      </c>
      <c r="OS91" s="696" cm="1">
        <f t="array" aca="1" ref="OS91" ca="1">INDIRECT(OS$203&amp;ROW())*OS$205</f>
        <v>0.51290000000000002</v>
      </c>
      <c r="OT91" s="696" cm="1">
        <f t="array" aca="1" ref="OT91" ca="1">INDIRECT(OT$203&amp;ROW())*OT$205</f>
        <v>0.4909</v>
      </c>
      <c r="OU91" s="696" cm="1">
        <f t="array" aca="1" ref="OU91" ca="1">INDIRECT(OU$203&amp;ROW())*OU$205</f>
        <v>1.2869999999999999</v>
      </c>
      <c r="OV91" s="696" cm="1">
        <f t="array" aca="1" ref="OV91" ca="1">INDIRECT(OV$203&amp;ROW())*OV$205</f>
        <v>0</v>
      </c>
      <c r="OW91" s="696" cm="1">
        <f t="array" aca="1" ref="OW91" ca="1">INDIRECT(OW$203&amp;ROW())*OW$205</f>
        <v>0</v>
      </c>
      <c r="OX91" s="696" cm="1">
        <f t="array" aca="1" ref="OX91" ca="1">INDIRECT(OX$203&amp;ROW())*OX$205</f>
        <v>0</v>
      </c>
      <c r="OY91" s="696" cm="1">
        <f t="array" aca="1" ref="OY91" ca="1">IF(INDIRECT(OY$203&amp;ROW())="-",0,INDIRECT(OY$203&amp;ROW())*OY$205)</f>
        <v>8.8073769999999996E-2</v>
      </c>
      <c r="OZ91" s="696" cm="1">
        <f t="array" aca="1" ref="OZ91" ca="1">INDIRECT(OZ$203&amp;ROW())*OZ$205</f>
        <v>0</v>
      </c>
      <c r="PA91" s="696" cm="1">
        <f t="array" aca="1" ref="PA91" ca="1">IF(INDIRECT(PA$203&amp;ROW())="-",0,INDIRECT(PA$203&amp;ROW())*PA$205)</f>
        <v>0.43648793999999996</v>
      </c>
      <c r="PB91" s="705" cm="1">
        <f t="array" aca="1" ref="PB91" ca="1">INDIRECT(PB$203&amp;ROW())*PB$205</f>
        <v>0</v>
      </c>
      <c r="PC91" s="696" cm="1">
        <f t="array" aca="1" ref="PC91" ca="1">INDIRECT(PC$203&amp;ROW())*PC$205</f>
        <v>0.69730000000000003</v>
      </c>
      <c r="PD91" s="696" cm="1">
        <f t="array" aca="1" ref="PD91" ca="1">INDIRECT(PD$203&amp;ROW())*PD$205</f>
        <v>0</v>
      </c>
      <c r="PE91" s="696" cm="1">
        <f t="array" aca="1" ref="PE91" ca="1">INDIRECT(PE$203&amp;ROW())*PE$205</f>
        <v>0</v>
      </c>
      <c r="PF91" s="696" cm="1">
        <f t="array" aca="1" ref="PF91" ca="1">INDIRECT(PF$203&amp;ROW())*PF$205</f>
        <v>0.66539999999999999</v>
      </c>
      <c r="PG91" s="696" cm="1">
        <f t="array" aca="1" ref="PG91" ca="1">IF(INDIRECT(PG$203&amp;ROW())="-",0,INDIRECT(PG$203&amp;ROW())*PG$205)</f>
        <v>0.48956250000000001</v>
      </c>
      <c r="PH91" s="696" cm="1">
        <f t="array" aca="1" ref="PH91" ca="1">INDIRECT(PH$203&amp;ROW())*PH$205</f>
        <v>0</v>
      </c>
      <c r="PI91" s="696" cm="1">
        <f t="array" aca="1" ref="PI91" ca="1">INDIRECT(PI$203&amp;ROW())*PI$205</f>
        <v>1.2145999999999999</v>
      </c>
      <c r="PJ91" s="696" cm="1">
        <f t="array" aca="1" ref="PJ91" ca="1">INDIRECT(PJ$203&amp;ROW())*PJ$205</f>
        <v>0</v>
      </c>
      <c r="PK91" s="696" cm="1">
        <f t="array" aca="1" ref="PK91" ca="1">IF($PJ91=0,0,INDIRECT(PK$203&amp;ROW())*PK$205)</f>
        <v>0</v>
      </c>
      <c r="PL91" s="696" cm="1">
        <f t="array" aca="1" ref="PL91" ca="1">IF($MPE91=0,0,INDIRECT(PL$203&amp;ROW())*PL$205)</f>
        <v>0</v>
      </c>
      <c r="PM91" s="696" cm="1">
        <f t="array" aca="1" ref="PM91" ca="1">IF($MPE91=0,0,INDIRECT(PM$203&amp;ROW())*PM$205)</f>
        <v>0</v>
      </c>
      <c r="PN91" s="696" cm="1">
        <f t="array" aca="1" ref="PN91" ca="1">IF($PJ91=0,0,INDIRECT(PN$203&amp;ROW())*PN$205)</f>
        <v>0</v>
      </c>
      <c r="PO91" s="696" cm="1">
        <f t="array" aca="1" ref="PO91" ca="1">INDIRECT(PO$203&amp;ROW())*PO$205</f>
        <v>0</v>
      </c>
      <c r="PP91" s="696" cm="1">
        <f t="array" aca="1" ref="PP91" ca="1">IF($PO91=0,0,INDIRECT(PP$203&amp;ROW())*PP$205)</f>
        <v>0</v>
      </c>
      <c r="PQ91" s="696" cm="1">
        <f t="array" aca="1" ref="PQ91" ca="1">IF($PO91=0,0,INDIRECT(PQ$203&amp;ROW())*PQ$205)</f>
        <v>0</v>
      </c>
      <c r="PR91" s="696" cm="1">
        <f t="array" aca="1" ref="PR91" ca="1">INDIRECT(PR$203&amp;ROW())*PR$205</f>
        <v>0</v>
      </c>
      <c r="PS91" s="696" cm="1">
        <f t="array" aca="1" ref="PS91" ca="1">INDIRECT(PS$203&amp;ROW())*PS$205</f>
        <v>0</v>
      </c>
      <c r="PT91" s="696" cm="1">
        <f t="array" aca="1" ref="PT91" ca="1">INDIRECT(PT$203&amp;ROW())*PT$205</f>
        <v>0</v>
      </c>
      <c r="PU91" s="696" cm="1">
        <f t="array" aca="1" ref="PU91" ca="1">INDIRECT(PU$203&amp;ROW())*PU$205</f>
        <v>1.7696999999999998</v>
      </c>
      <c r="PV91" s="696" cm="1">
        <f t="array" aca="1" ref="PV91" ca="1">INDIRECT(PV$203&amp;ROW())*PV$205</f>
        <v>0</v>
      </c>
      <c r="PW91" s="696" cm="1">
        <f t="array" aca="1" ref="PW91" ca="1">INDIRECT(PW$203&amp;ROW())*PW$205</f>
        <v>0.53290000000000004</v>
      </c>
      <c r="PX91" s="696" cm="1">
        <f t="array" aca="1" ref="PX91" ca="1">INDIRECT(PX$203&amp;ROW())*PX$205</f>
        <v>0</v>
      </c>
      <c r="PY91" s="696" cm="1">
        <f t="array" aca="1" ref="PY91" ca="1">INDIRECT(PY$203&amp;ROW())*PY$205</f>
        <v>0</v>
      </c>
      <c r="PZ91" s="696" cm="1">
        <f t="array" aca="1" ref="PZ91" ca="1">INDIRECT(PZ$203&amp;ROW())*PZ$205</f>
        <v>0</v>
      </c>
      <c r="QA91" s="696" cm="1">
        <f t="array" aca="1" ref="QA91" ca="1">INDIRECT(QA$203&amp;ROW())*QA$205</f>
        <v>0</v>
      </c>
      <c r="QB91" s="696" cm="1">
        <f t="array" aca="1" ref="QB91" ca="1">INDIRECT(QB$203&amp;ROW())*QB$205</f>
        <v>0</v>
      </c>
      <c r="QC91" s="696" cm="1">
        <f t="array" aca="1" ref="QC91" ca="1">INDIRECT(QC$203&amp;ROW())*QC$205</f>
        <v>0</v>
      </c>
      <c r="QD91" s="696" cm="1">
        <f t="array" aca="1" ref="QD91" ca="1">IF(INDIRECT(QD$203&amp;ROW())="-",0,INDIRECT(QD$203&amp;ROW())*QD$205)</f>
        <v>0.41623697999999998</v>
      </c>
      <c r="QE91" s="696" cm="1">
        <f t="array" aca="1" ref="QE91" ca="1">INDIRECT(QE$203&amp;ROW())*QE$205</f>
        <v>1.0656000000000001</v>
      </c>
      <c r="QF91" s="696" cm="1">
        <f t="array" aca="1" ref="QF91" ca="1">INDIRECT(QF$203&amp;ROW())*QF$205</f>
        <v>0</v>
      </c>
      <c r="QG91" s="696" cm="1">
        <f t="array" aca="1" ref="QG91" ca="1">INDIRECT(QG$203&amp;ROW())*QG$205</f>
        <v>0</v>
      </c>
      <c r="QI91" s="606" t="s">
        <v>5236</v>
      </c>
      <c r="QJ91" s="700" t="str">
        <f t="shared" ca="1" si="154"/>
        <v>D</v>
      </c>
      <c r="QK91" s="701">
        <f t="shared" ca="1" si="170"/>
        <v>0.1893760802769712</v>
      </c>
      <c r="QL91" s="705">
        <f t="shared" ca="1" si="155"/>
        <v>0.25017015674357912</v>
      </c>
      <c r="QM91" s="696">
        <f t="shared" ca="1" si="156"/>
        <v>0.21545455248322576</v>
      </c>
      <c r="QN91" s="696">
        <f t="shared" ca="1" si="157"/>
        <v>6.8261717540884254E-2</v>
      </c>
      <c r="QO91" s="697">
        <f t="shared" ca="1" si="158"/>
        <v>0.22361789434019563</v>
      </c>
      <c r="QP91" s="696" cm="1">
        <f t="array" aca="1" ref="QP91" ca="1">INDIRECT(QP$203&amp;ROW())*QP$205</f>
        <v>0</v>
      </c>
      <c r="QQ91" s="696" cm="1">
        <f t="array" aca="1" ref="QQ91" ca="1">INDIRECT(QQ$203&amp;ROW())*QQ$205</f>
        <v>0</v>
      </c>
      <c r="QR91" s="696" cm="1">
        <f t="array" aca="1" ref="QR91" ca="1">INDIRECT(QR$203&amp;ROW())*QR$205</f>
        <v>0</v>
      </c>
      <c r="QS91" s="696" cm="1">
        <f t="array" aca="1" ref="QS91" ca="1">INDIRECT(QS$203&amp;ROW())*QS$205</f>
        <v>0.22471360933801068</v>
      </c>
      <c r="QT91" s="696" cm="1">
        <f t="array" aca="1" ref="QT91" ca="1">INDIRECT(QT$203&amp;ROW())*QT$205</f>
        <v>0.26232814414996541</v>
      </c>
      <c r="QU91" s="696" cm="1">
        <f t="array" aca="1" ref="QU91" ca="1">INDIRECT(QU$203&amp;ROW())*QU$205</f>
        <v>0</v>
      </c>
      <c r="QV91" s="696" cm="1">
        <f t="array" aca="1" ref="QV91" ca="1">INDIRECT(QV$203&amp;ROW())*QV$205</f>
        <v>0</v>
      </c>
      <c r="QW91" s="696" cm="1">
        <f t="array" aca="1" ref="QW91" ca="1">INDIRECT(QW$203&amp;ROW())*QW$205</f>
        <v>0.17699805458110993</v>
      </c>
      <c r="QX91" s="696" cm="1">
        <f t="array" aca="1" ref="QX91" ca="1">INDIRECT(QX$203&amp;ROW())*QX$205</f>
        <v>0.20213631474637936</v>
      </c>
      <c r="QY91" s="696" cm="1">
        <f t="array" aca="1" ref="QY91" ca="1">INDIRECT(QY$203&amp;ROW())*QY$205</f>
        <v>9.0268316756905984E-2</v>
      </c>
      <c r="QZ91" s="696" cm="1">
        <f t="array" aca="1" ref="QZ91" ca="1">INDIRECT(QZ$203&amp;ROW())*QZ$205</f>
        <v>0</v>
      </c>
      <c r="RA91" s="696" cm="1">
        <f t="array" aca="1" ref="RA91" ca="1">INDIRECT(RA$203&amp;ROW())*RA$205</f>
        <v>0</v>
      </c>
      <c r="RB91" s="696" cm="1">
        <f t="array" aca="1" ref="RB91" ca="1">INDIRECT(RB$203&amp;ROW())*RB$205</f>
        <v>0</v>
      </c>
      <c r="RC91" s="696" cm="1">
        <f t="array" aca="1" ref="RC91" ca="1">IF(INDIRECT(RC$203&amp;ROW())="-",0,INDIRECT(RC$203&amp;ROW())*RC$205)</f>
        <v>1.0413059143710589E-2</v>
      </c>
      <c r="RD91" s="696" cm="1">
        <f t="array" aca="1" ref="RD91" ca="1">INDIRECT(RD$203&amp;ROW())*RD$205</f>
        <v>0</v>
      </c>
      <c r="RE91" s="696" cm="1">
        <f t="array" aca="1" ref="RE91" ca="1">IF(INDIRECT(RE$203&amp;ROW())="-",0,INDIRECT(RE$203&amp;ROW())*RE$205)</f>
        <v>3.1271114531550487E-2</v>
      </c>
      <c r="RF91" s="705" cm="1">
        <f t="array" aca="1" ref="RF91" ca="1">INDIRECT(RF$203&amp;ROW())*RF$205</f>
        <v>0</v>
      </c>
      <c r="RG91" s="696" cm="1">
        <f t="array" aca="1" ref="RG91" ca="1">INDIRECT(RG$203&amp;ROW())*RG$205</f>
        <v>0.13825233454180202</v>
      </c>
      <c r="RH91" s="696" cm="1">
        <f t="array" aca="1" ref="RH91" ca="1">INDIRECT(RH$203&amp;ROW())*RH$205</f>
        <v>0</v>
      </c>
      <c r="RI91" s="696" cm="1">
        <f t="array" aca="1" ref="RI91" ca="1">INDIRECT(RI$203&amp;ROW())*RI$205</f>
        <v>0</v>
      </c>
      <c r="RJ91" s="696" cm="1">
        <f t="array" aca="1" ref="RJ91" ca="1">INDIRECT(RJ$203&amp;ROW())*RJ$205</f>
        <v>6.1133616682162308E-2</v>
      </c>
      <c r="RK91" s="696" cm="1">
        <f t="array" aca="1" ref="RK91" ca="1">IF(INDIRECT(RK$203&amp;ROW())="-",0,INDIRECT(RK$203&amp;ROW())*RK$205)</f>
        <v>3.3805884568127158E-2</v>
      </c>
      <c r="RL91" s="696" cm="1">
        <f t="array" aca="1" ref="RL91" ca="1">INDIRECT(RL$203&amp;ROW())*RL$205</f>
        <v>0</v>
      </c>
      <c r="RM91" s="696" cm="1">
        <f t="array" aca="1" ref="RM91" ca="1">INDIRECT(RM$203&amp;ROW())*RM$205</f>
        <v>2.9987460729532761E-2</v>
      </c>
      <c r="RN91" s="696" cm="1">
        <f t="array" aca="1" ref="RN91" ca="1">INDIRECT(RN$203&amp;ROW())*RN$205</f>
        <v>0</v>
      </c>
      <c r="RO91" s="696" cm="1">
        <f t="array" aca="1" ref="RO91" ca="1">IF($RN91=0,0,INDIRECT(RO$203&amp;ROW())*RO$205)</f>
        <v>0</v>
      </c>
      <c r="RP91" s="696" cm="1">
        <f t="array" aca="1" ref="RP91" ca="1">IF($RN91=0,0,INDIRECT(RP$203&amp;ROW())*RP$205)</f>
        <v>0</v>
      </c>
      <c r="RQ91" s="696" cm="1">
        <f t="array" aca="1" ref="RQ91" ca="1">IF($RN91=0,0,INDIRECT(RQ$203&amp;ROW())*RQ$205)</f>
        <v>0</v>
      </c>
      <c r="RR91" s="696" cm="1">
        <f t="array" aca="1" ref="RR91" ca="1">IF($RN91=0,0,INDIRECT(RR$203&amp;ROW())*RR$205)</f>
        <v>0</v>
      </c>
      <c r="RS91" s="696" cm="1">
        <f t="array" aca="1" ref="RS91" ca="1">INDIRECT(RS$203&amp;ROW())*RS$205</f>
        <v>0</v>
      </c>
      <c r="RT91" s="696" cm="1">
        <f t="array" aca="1" ref="RT91" ca="1">IF($RS91=0,0,INDIRECT(RT$203&amp;ROW())*RT$205)</f>
        <v>0</v>
      </c>
      <c r="RU91" s="696" cm="1">
        <f t="array" aca="1" ref="RU91" ca="1">IF($RS91=0,0,INDIRECT(RU$203&amp;ROW())*RU$205)</f>
        <v>0</v>
      </c>
      <c r="RV91" s="696" cm="1">
        <f t="array" aca="1" ref="RV91" ca="1">INDIRECT(RV$203&amp;ROW())*RV$205</f>
        <v>0</v>
      </c>
      <c r="RW91" s="696" cm="1">
        <f t="array" aca="1" ref="RW91" ca="1">INDIRECT(RW$203&amp;ROW())*RW$205</f>
        <v>0</v>
      </c>
      <c r="RX91" s="696" cm="1">
        <f t="array" aca="1" ref="RX91" ca="1">INDIRECT(RX$203&amp;ROW())*RX$205</f>
        <v>0</v>
      </c>
      <c r="RY91" s="696" cm="1">
        <f t="array" aca="1" ref="RY91" ca="1">INDIRECT(RY$203&amp;ROW())*RY$205</f>
        <v>8.4396695370290389E-2</v>
      </c>
      <c r="RZ91" s="696" cm="1">
        <f t="array" aca="1" ref="RZ91" ca="1">INDIRECT(RZ$203&amp;ROW())*RZ$205</f>
        <v>0</v>
      </c>
      <c r="SA91" s="696" cm="1">
        <f t="array" aca="1" ref="SA91" ca="1">INDIRECT(SA$203&amp;ROW())*SA$205</f>
        <v>0.10229309289514574</v>
      </c>
      <c r="SB91" s="696" cm="1">
        <f t="array" aca="1" ref="SB91" ca="1">INDIRECT(SB$203&amp;ROW())*SB$205</f>
        <v>0</v>
      </c>
      <c r="SC91" s="696" cm="1">
        <f t="array" aca="1" ref="SC91" ca="1">INDIRECT(SC$203&amp;ROW())*SC$205</f>
        <v>0</v>
      </c>
      <c r="SD91" s="696" cm="1">
        <f t="array" aca="1" ref="SD91" ca="1">INDIRECT(SD$203&amp;ROW())*SD$205</f>
        <v>0</v>
      </c>
      <c r="SE91" s="696" cm="1">
        <f t="array" aca="1" ref="SE91" ca="1">INDIRECT(SE$203&amp;ROW())*SE$205</f>
        <v>0</v>
      </c>
      <c r="SF91" s="696" cm="1">
        <f t="array" aca="1" ref="SF91" ca="1">INDIRECT(SF$203&amp;ROW())*SF$205</f>
        <v>0</v>
      </c>
      <c r="SG91" s="696" cm="1">
        <f t="array" aca="1" ref="SG91" ca="1">INDIRECT(SG$203&amp;ROW())*SG$205</f>
        <v>0</v>
      </c>
      <c r="SH91" s="696" cm="1">
        <f t="array" aca="1" ref="SH91" ca="1">IF(INDIRECT(SH$203&amp;ROW())="-",0,INDIRECT(SH$203&amp;ROW())*SH$205)</f>
        <v>5.3329343074985561E-2</v>
      </c>
      <c r="SI91" s="696" cm="1">
        <f t="array" aca="1" ref="SI91" ca="1">INDIRECT(SI$203&amp;ROW())*SI$205</f>
        <v>0.24423887568083891</v>
      </c>
      <c r="SJ91" s="696" cm="1">
        <f t="array" aca="1" ref="SJ91" ca="1">INDIRECT(SJ$203&amp;ROW())*SJ$205</f>
        <v>0</v>
      </c>
      <c r="SK91" s="696" cm="1">
        <f t="array" aca="1" ref="SK91" ca="1">INDIRECT(SK$203&amp;ROW())*SK$205</f>
        <v>0</v>
      </c>
      <c r="SN91" s="606" t="s">
        <v>5236</v>
      </c>
      <c r="SO91" s="707" cm="1">
        <f t="array" aca="1" ref="SO91" ca="1">INDIRECT(SO$203&amp;ROW())*SO$205</f>
        <v>0</v>
      </c>
      <c r="SP91" s="707" cm="1">
        <f t="array" aca="1" ref="SP91" ca="1">INDIRECT(SP$203&amp;ROW())*SP$205</f>
        <v>0</v>
      </c>
      <c r="SQ91" s="707" cm="1">
        <f t="array" aca="1" ref="SQ91" ca="1">INDIRECT(SQ$203&amp;ROW())*SQ$205</f>
        <v>0</v>
      </c>
      <c r="SR91" s="707" cm="1">
        <f t="array" aca="1" ref="SR91" ca="1">INDIRECT(SR$203&amp;ROW())*SR$205</f>
        <v>3</v>
      </c>
      <c r="SS91" s="707" cm="1">
        <f t="array" aca="1" ref="SS91" ca="1">INDIRECT(SS$203&amp;ROW())*SS$205</f>
        <v>3</v>
      </c>
      <c r="ST91" s="707" cm="1">
        <f t="array" aca="1" ref="ST91" ca="1">INDIRECT(ST$203&amp;ROW())*ST$205</f>
        <v>0</v>
      </c>
      <c r="SU91" s="707" cm="1">
        <f t="array" aca="1" ref="SU91" ca="1">INDIRECT(SU$203&amp;ROW())*SU$205</f>
        <v>0</v>
      </c>
      <c r="SV91" s="707" cm="1">
        <f t="array" aca="1" ref="SV91" ca="1">INDIRECT(SV$203&amp;ROW())*SV$205</f>
        <v>1</v>
      </c>
      <c r="SW91" s="707" cm="1">
        <f t="array" aca="1" ref="SW91" ca="1">INDIRECT(SW$203&amp;ROW())*SW$205</f>
        <v>1</v>
      </c>
      <c r="SX91" s="707" cm="1">
        <f t="array" aca="1" ref="SX91" ca="1">INDIRECT(SX$203&amp;ROW())*SX$205</f>
        <v>2</v>
      </c>
      <c r="SY91" s="707" cm="1">
        <f t="array" aca="1" ref="SY91" ca="1">INDIRECT(SY$203&amp;ROW())*SY$205</f>
        <v>0</v>
      </c>
      <c r="SZ91" s="707" cm="1">
        <f t="array" aca="1" ref="SZ91" ca="1">INDIRECT(SZ$203&amp;ROW())*SZ$205</f>
        <v>0</v>
      </c>
      <c r="TA91" s="707" cm="1">
        <f t="array" aca="1" ref="TA91" ca="1">INDIRECT(TA$203&amp;ROW())*TA$205</f>
        <v>0</v>
      </c>
      <c r="TB91" s="696" cm="1">
        <f t="array" aca="1" ref="TB91" ca="1">IF(INDIRECT(TB$203&amp;ROW())="-",0,INDIRECT(TB$203&amp;ROW())*TB$205)</f>
        <v>0.1241</v>
      </c>
      <c r="TC91" s="707" cm="1">
        <f t="array" aca="1" ref="TC91" ca="1">INDIRECT(TC$203&amp;ROW())*TC$205</f>
        <v>0</v>
      </c>
      <c r="TD91" s="696" cm="1">
        <f t="array" aca="1" ref="TD91" ca="1">IF(INDIRECT(TD$203&amp;ROW())="-",0,INDIRECT(TD$203&amp;ROW())*TD$205)</f>
        <v>0.49409999999999998</v>
      </c>
      <c r="TE91" s="732" cm="1">
        <f t="array" aca="1" ref="TE91" ca="1">INDIRECT(TE$203&amp;ROW())*TE$205</f>
        <v>0</v>
      </c>
      <c r="TF91" s="707" cm="1">
        <f t="array" aca="1" ref="TF91" ca="1">INDIRECT(TF$203&amp;ROW())*TF$205</f>
        <v>1</v>
      </c>
      <c r="TG91" s="707" cm="1">
        <f t="array" aca="1" ref="TG91" ca="1">INDIRECT(TG$203&amp;ROW())*TG$205</f>
        <v>0</v>
      </c>
      <c r="TH91" s="707" cm="1">
        <f t="array" aca="1" ref="TH91" ca="1">INDIRECT(TH$203&amp;ROW())*TH$205</f>
        <v>0</v>
      </c>
      <c r="TI91" s="707" cm="1">
        <f t="array" aca="1" ref="TI91" ca="1">INDIRECT(TI$203&amp;ROW())*TI$205</f>
        <v>1</v>
      </c>
      <c r="TJ91" s="696" cm="1">
        <f t="array" aca="1" ref="TJ91" ca="1">IF(INDIRECT(TJ$203&amp;ROW())="-",0,INDIRECT(TJ$203&amp;ROW())*TJ$205)</f>
        <v>0.5595</v>
      </c>
      <c r="TK91" s="707" cm="1">
        <f t="array" aca="1" ref="TK91" ca="1">INDIRECT(TK$203&amp;ROW())*TK$205</f>
        <v>0</v>
      </c>
      <c r="TL91" s="707" cm="1">
        <f t="array" aca="1" ref="TL91" ca="1">INDIRECT(TL$203&amp;ROW())*TL$205</f>
        <v>2</v>
      </c>
      <c r="TM91" s="707" cm="1">
        <f t="array" aca="1" ref="TM91" ca="1">INDIRECT(TM$203&amp;ROW())*TM$205</f>
        <v>0</v>
      </c>
      <c r="TN91" s="707" cm="1">
        <f t="array" aca="1" ref="TN91" ca="1">IF($TM91=0,0,INDIRECT(TN$203&amp;ROW())*TN$205)</f>
        <v>0</v>
      </c>
      <c r="TO91" s="707" cm="1">
        <f t="array" aca="1" ref="TO91" ca="1">IF($TM91=0,0,INDIRECT(TO$203&amp;ROW())*TO$205)</f>
        <v>0</v>
      </c>
      <c r="TP91" s="707" cm="1">
        <f t="array" aca="1" ref="TP91" ca="1">IF($TM91=0,0,INDIRECT(TP$203&amp;ROW())*TP$205)</f>
        <v>0</v>
      </c>
      <c r="TQ91" s="707" cm="1">
        <f t="array" aca="1" ref="TQ91" ca="1">IF($TM91=0,0,INDIRECT(TQ$203&amp;ROW())*TQ$205)</f>
        <v>0</v>
      </c>
      <c r="TR91" s="707" cm="1">
        <f t="array" aca="1" ref="TR91" ca="1">INDIRECT(TR$203&amp;ROW())*TR$205</f>
        <v>0</v>
      </c>
      <c r="TS91" s="707" cm="1">
        <f t="array" aca="1" ref="TS91" ca="1">IF($TR91=0,0,INDIRECT(TS$203&amp;ROW())*TS$205)</f>
        <v>0</v>
      </c>
      <c r="TT91" s="707" cm="1">
        <f t="array" aca="1" ref="TT91" ca="1">IF($TR91=0,0,INDIRECT(TT$203&amp;ROW())*TT$205)</f>
        <v>0</v>
      </c>
      <c r="TU91" s="707" cm="1">
        <f t="array" aca="1" ref="TU91" ca="1">INDIRECT(TU$203&amp;ROW())*TU$205</f>
        <v>0</v>
      </c>
      <c r="TV91" s="707" cm="1">
        <f t="array" aca="1" ref="TV91" ca="1">INDIRECT(TV$203&amp;ROW())*TV$205</f>
        <v>0</v>
      </c>
      <c r="TW91" s="707" cm="1">
        <f t="array" aca="1" ref="TW91" ca="1">INDIRECT(TW$203&amp;ROW())*TW$205</f>
        <v>0</v>
      </c>
      <c r="TX91" s="707" cm="1">
        <f t="array" aca="1" ref="TX91" ca="1">INDIRECT(TX$203&amp;ROW())*TX$205</f>
        <v>3</v>
      </c>
      <c r="TY91" s="707" cm="1">
        <f t="array" aca="1" ref="TY91" ca="1">INDIRECT(TY$203&amp;ROW())*TY$205</f>
        <v>0</v>
      </c>
      <c r="TZ91" s="707" cm="1">
        <f t="array" aca="1" ref="TZ91" ca="1">INDIRECT(TZ$203&amp;ROW())*TZ$205</f>
        <v>1</v>
      </c>
      <c r="UA91" s="707" cm="1">
        <f t="array" aca="1" ref="UA91" ca="1">INDIRECT(UA$203&amp;ROW())*UA$205</f>
        <v>0</v>
      </c>
      <c r="UB91" s="707" cm="1">
        <f t="array" aca="1" ref="UB91" ca="1">INDIRECT(UB$203&amp;ROW())*UB$205</f>
        <v>0</v>
      </c>
      <c r="UC91" s="707" cm="1">
        <f t="array" aca="1" ref="UC91" ca="1">INDIRECT(UC$203&amp;ROW())*UC$205</f>
        <v>0</v>
      </c>
      <c r="UD91" s="707" cm="1">
        <f t="array" aca="1" ref="UD91" ca="1">INDIRECT(UD$203&amp;ROW())*UD$205</f>
        <v>0</v>
      </c>
      <c r="UE91" s="707" cm="1">
        <f t="array" aca="1" ref="UE91" ca="1">INDIRECT(UE$203&amp;ROW())*UE$205</f>
        <v>0</v>
      </c>
      <c r="UF91" s="707" cm="1">
        <f t="array" aca="1" ref="UF91" ca="1">INDIRECT(UF$203&amp;ROW())*UF$205</f>
        <v>0</v>
      </c>
      <c r="UG91" s="696" cm="1">
        <f t="array" aca="1" ref="UG91" ca="1">IF(INDIRECT(UG$203&amp;ROW())="-",0,INDIRECT(UG$203&amp;ROW())*UG$205)</f>
        <v>0.67779999999999996</v>
      </c>
      <c r="UH91" s="707" cm="1">
        <f t="array" aca="1" ref="UH91" ca="1">INDIRECT(UH$203&amp;ROW())*UH$205</f>
        <v>2</v>
      </c>
      <c r="UI91" s="707" cm="1">
        <f t="array" aca="1" ref="UI91" ca="1">INDIRECT(UI$203&amp;ROW())*UI$205</f>
        <v>0</v>
      </c>
      <c r="UJ91" s="707" cm="1">
        <f t="array" aca="1" ref="UJ91" ca="1">INDIRECT(UJ$203&amp;ROW())*UJ$205</f>
        <v>0</v>
      </c>
      <c r="UM91" s="606" t="s">
        <v>5236</v>
      </c>
      <c r="UN91" s="616">
        <f t="shared" ca="1" si="202"/>
        <v>-0.97111609266078391</v>
      </c>
      <c r="UO91" s="616">
        <f t="shared" ca="1" si="202"/>
        <v>-0.6225347970107441</v>
      </c>
      <c r="UP91" s="616">
        <f t="shared" ca="1" si="202"/>
        <v>-0.88618201963763954</v>
      </c>
      <c r="UQ91" s="616">
        <f t="shared" ca="1" si="202"/>
        <v>0.29355872991449461</v>
      </c>
      <c r="UR91" s="616">
        <f t="shared" ca="1" si="202"/>
        <v>1.0502465449096676</v>
      </c>
      <c r="US91" s="616">
        <f t="shared" ca="1" si="202"/>
        <v>-2.5790572453345928</v>
      </c>
      <c r="UT91" s="616">
        <f t="shared" ca="1" si="202"/>
        <v>-3.3391171947782863</v>
      </c>
      <c r="UU91" s="616">
        <f t="shared" ca="1" si="202"/>
        <v>-1.6225788321166725</v>
      </c>
      <c r="UV91" s="616">
        <f t="shared" ca="1" si="202"/>
        <v>-1.8398832032123544</v>
      </c>
      <c r="UW91" s="616">
        <f t="shared" ca="1" si="202"/>
        <v>-0.27258314758863444</v>
      </c>
      <c r="UX91" s="616">
        <f t="shared" ca="1" si="202"/>
        <v>-3.7125109235132832</v>
      </c>
      <c r="UY91" s="616">
        <f t="shared" ca="1" si="202"/>
        <v>-0.67270887390575207</v>
      </c>
      <c r="UZ91" s="616">
        <f t="shared" ca="1" si="202"/>
        <v>-0.80238258590915801</v>
      </c>
      <c r="VA91" s="616">
        <f t="shared" ca="1" si="202"/>
        <v>-1.6280721188251044</v>
      </c>
      <c r="VB91" s="616">
        <f t="shared" ca="1" si="202"/>
        <v>-0.76400504167427041</v>
      </c>
      <c r="VC91" s="616">
        <f t="shared" ca="1" si="202"/>
        <v>-0.27157903803950389</v>
      </c>
      <c r="VD91" s="616">
        <f t="shared" ca="1" si="198"/>
        <v>-1.5772186114663853</v>
      </c>
      <c r="VE91" s="616">
        <f t="shared" ca="1" si="198"/>
        <v>-1.5404904907201931</v>
      </c>
      <c r="VF91" s="616">
        <f t="shared" ca="1" si="198"/>
        <v>-1.7012503523278015</v>
      </c>
      <c r="VG91" s="616">
        <f t="shared" ca="1" si="198"/>
        <v>-0.89462372206681784</v>
      </c>
      <c r="VH91" s="616">
        <f t="shared" ca="1" si="198"/>
        <v>-1.7099161788596748</v>
      </c>
      <c r="VI91" s="616">
        <f t="shared" ca="1" si="198"/>
        <v>-3.1677888042256075E-2</v>
      </c>
      <c r="VJ91" s="616">
        <f t="shared" ca="1" si="198"/>
        <v>-0.90132677458943244</v>
      </c>
      <c r="VK91" s="616">
        <f t="shared" ca="1" si="198"/>
        <v>0.83678976492872159</v>
      </c>
      <c r="VL91" s="616">
        <f t="shared" ca="1" si="198"/>
        <v>-0.83864555511817418</v>
      </c>
      <c r="VM91" s="616">
        <f t="shared" ca="1" si="198"/>
        <v>-0.57201237404204519</v>
      </c>
      <c r="VN91" s="616">
        <f t="shared" ca="1" si="198"/>
        <v>-0.62639799545694341</v>
      </c>
      <c r="VO91" s="616">
        <f t="shared" ca="1" si="198"/>
        <v>-0.42150866262694142</v>
      </c>
      <c r="VP91" s="616">
        <f t="shared" ca="1" si="198"/>
        <v>-0.46221149066820022</v>
      </c>
      <c r="VQ91" s="616">
        <f t="shared" ca="1" si="198"/>
        <v>-0.77889442244162177</v>
      </c>
      <c r="VR91" s="616">
        <f t="shared" ca="1" si="198"/>
        <v>-0.64202286734458469</v>
      </c>
      <c r="VS91" s="616">
        <f t="shared" ca="1" si="198"/>
        <v>-0.40481357988865657</v>
      </c>
      <c r="VT91" s="616">
        <f t="shared" ca="1" si="199"/>
        <v>-0.3878135405833677</v>
      </c>
      <c r="VU91" s="616">
        <f t="shared" ca="1" si="199"/>
        <v>-0.82130507758946303</v>
      </c>
      <c r="VV91" s="616">
        <f t="shared" ca="1" si="199"/>
        <v>-0.64337789451099625</v>
      </c>
      <c r="VW91" s="616">
        <f t="shared" ca="1" si="199"/>
        <v>0.66845613582062358</v>
      </c>
      <c r="VX91" s="616">
        <f t="shared" ca="1" si="199"/>
        <v>-0.78524029103755877</v>
      </c>
      <c r="VY91" s="616">
        <f t="shared" ca="1" si="199"/>
        <v>-0.38600409364050642</v>
      </c>
      <c r="VZ91" s="616">
        <f t="shared" ca="1" si="199"/>
        <v>-1.5555141459162816</v>
      </c>
      <c r="WA91" s="616">
        <f t="shared" ca="1" si="199"/>
        <v>-1.1483025824394326</v>
      </c>
      <c r="WB91" s="616">
        <f t="shared" ca="1" si="199"/>
        <v>-2.9757436894078269</v>
      </c>
      <c r="WC91" s="616">
        <f t="shared" ca="1" si="199"/>
        <v>-2.0807149803312397</v>
      </c>
      <c r="WD91" s="616">
        <f t="shared" ca="1" si="199"/>
        <v>-1.3395773314157267</v>
      </c>
      <c r="WE91" s="616">
        <f t="shared" ca="1" si="199"/>
        <v>-1.7097470492691516</v>
      </c>
      <c r="WF91" s="616">
        <f t="shared" ca="1" si="199"/>
        <v>-5.2418384582427272E-2</v>
      </c>
      <c r="WG91" s="616">
        <f t="shared" ca="1" si="199"/>
        <v>1.1042161560551988</v>
      </c>
      <c r="WH91" s="616">
        <f t="shared" ca="1" si="199"/>
        <v>-1.0816125322340113</v>
      </c>
      <c r="WI91" s="627">
        <f t="shared" ca="1" si="199"/>
        <v>-0.9831420375936909</v>
      </c>
      <c r="WL91" s="606" t="s">
        <v>5236</v>
      </c>
      <c r="WM91" s="700" t="str">
        <f t="shared" ca="1" si="172"/>
        <v>D</v>
      </c>
      <c r="WN91" s="479">
        <f t="shared" ca="1" si="173"/>
        <v>0.21610058899554019</v>
      </c>
      <c r="WO91" s="495">
        <f t="shared" ca="1" si="159"/>
        <v>0.2306560689563415</v>
      </c>
      <c r="WP91" s="458">
        <f t="shared" ca="1" si="159"/>
        <v>0.25402967375580005</v>
      </c>
      <c r="WQ91" s="458">
        <f t="shared" ca="1" si="159"/>
        <v>0.1850746490811836</v>
      </c>
      <c r="WR91" s="459">
        <f t="shared" ca="1" si="159"/>
        <v>0.19464196418883556</v>
      </c>
      <c r="WS91" s="495">
        <f t="shared" ca="1" si="174"/>
        <v>-1.161470733477912</v>
      </c>
      <c r="WT91" s="458">
        <f t="shared" ca="1" si="175"/>
        <v>-1.2488354404769226</v>
      </c>
      <c r="WU91" s="458">
        <f t="shared" ca="1" si="176"/>
        <v>-0.4388410518337354</v>
      </c>
      <c r="WV91" s="459">
        <f t="shared" ca="1" si="177"/>
        <v>-0.82055987492291194</v>
      </c>
      <c r="WW91" s="484">
        <f t="shared" ca="1" si="203"/>
        <v>-0.7262006140917342</v>
      </c>
      <c r="WX91" s="484">
        <f t="shared" ca="1" si="203"/>
        <v>-0.37545073607717977</v>
      </c>
      <c r="WY91" s="484">
        <f t="shared" ca="1" si="203"/>
        <v>-0.64522912849816527</v>
      </c>
      <c r="WZ91" s="484">
        <f t="shared" ca="1" si="203"/>
        <v>0.10559307515024371</v>
      </c>
      <c r="XA91" s="484">
        <f t="shared" ca="1" si="203"/>
        <v>0.5542151017488316</v>
      </c>
      <c r="XB91" s="484">
        <f t="shared" ca="1" si="203"/>
        <v>-1.3625159427102653</v>
      </c>
      <c r="XC91" s="484">
        <f t="shared" ca="1" si="203"/>
        <v>-1.574059845618484</v>
      </c>
      <c r="XD91" s="484">
        <f t="shared" ca="1" si="203"/>
        <v>-0.8322206829926414</v>
      </c>
      <c r="XE91" s="484">
        <f t="shared" ca="1" si="203"/>
        <v>-0.90319866445694474</v>
      </c>
      <c r="XF91" s="484">
        <f t="shared" ca="1" si="203"/>
        <v>-0.17540725547328626</v>
      </c>
      <c r="XG91" s="484">
        <f t="shared" ca="1" si="203"/>
        <v>-1.505051928392285</v>
      </c>
      <c r="XH91" s="484">
        <f t="shared" ca="1" si="203"/>
        <v>-0.33958343954762366</v>
      </c>
      <c r="XI91" s="484">
        <f t="shared" ca="1" si="203"/>
        <v>-0.56078518929191046</v>
      </c>
      <c r="XJ91" s="484">
        <f t="shared" ca="1" si="203"/>
        <v>-1.1554427827301765</v>
      </c>
      <c r="XK91" s="484">
        <f t="shared" ca="1" si="203"/>
        <v>-0.54267278110123429</v>
      </c>
      <c r="XL91" s="484">
        <f t="shared" ca="1" si="203"/>
        <v>-0.23991292220409774</v>
      </c>
      <c r="XM91" s="484">
        <f t="shared" ca="1" si="200"/>
        <v>-1.1895382767679479</v>
      </c>
      <c r="XN91" s="484">
        <f t="shared" ca="1" si="200"/>
        <v>-1.0741840191791907</v>
      </c>
      <c r="XO91" s="484">
        <f t="shared" ca="1" si="200"/>
        <v>-1.2490580086790719</v>
      </c>
      <c r="XP91" s="484">
        <f t="shared" ca="1" si="200"/>
        <v>-0.57255918212276347</v>
      </c>
      <c r="XQ91" s="484">
        <f t="shared" ca="1" si="200"/>
        <v>-1.1377782254132276</v>
      </c>
      <c r="XR91" s="484">
        <f t="shared" ca="1" si="200"/>
        <v>-2.7718152036974066E-2</v>
      </c>
      <c r="XS91" s="484">
        <f t="shared" ca="1" si="200"/>
        <v>-0.55611861992167977</v>
      </c>
      <c r="XT91" s="484">
        <f t="shared" ca="1" si="200"/>
        <v>0.50818242424121263</v>
      </c>
      <c r="XU91" s="484">
        <f t="shared" ca="1" si="200"/>
        <v>-0.63720289277878872</v>
      </c>
      <c r="XV91" s="484">
        <f t="shared" ca="1" si="200"/>
        <v>-0.30179372854458303</v>
      </c>
      <c r="XW91" s="484">
        <f t="shared" ca="1" si="200"/>
        <v>-0.40427726626791127</v>
      </c>
      <c r="XX91" s="484">
        <f t="shared" ca="1" si="200"/>
        <v>-0.20379943838012618</v>
      </c>
      <c r="XY91" s="484">
        <f t="shared" ca="1" si="200"/>
        <v>-0.24303080179333969</v>
      </c>
      <c r="XZ91" s="484">
        <f t="shared" ca="1" si="200"/>
        <v>-0.56968338057380219</v>
      </c>
      <c r="YA91" s="484">
        <f t="shared" ca="1" si="200"/>
        <v>-0.43779539324227229</v>
      </c>
      <c r="YB91" s="484">
        <f t="shared" ca="1" si="200"/>
        <v>-0.21272953623148902</v>
      </c>
      <c r="YC91" s="484">
        <f t="shared" ca="1" si="205"/>
        <v>-0.17304240180829866</v>
      </c>
      <c r="YD91" s="484">
        <f t="shared" ca="1" si="205"/>
        <v>-0.6068623218308542</v>
      </c>
      <c r="YE91" s="484">
        <f t="shared" ca="1" si="205"/>
        <v>-0.46342509741627064</v>
      </c>
      <c r="YF91" s="484">
        <f t="shared" ca="1" si="205"/>
        <v>0.39432227452058582</v>
      </c>
      <c r="YG91" s="484">
        <f t="shared" ca="1" si="205"/>
        <v>-0.54699838673676349</v>
      </c>
      <c r="YH91" s="484">
        <f t="shared" ca="1" si="205"/>
        <v>-0.20570158150102588</v>
      </c>
      <c r="YI91" s="484">
        <f t="shared" ca="1" si="205"/>
        <v>-0.91106463526316606</v>
      </c>
      <c r="YJ91" s="484">
        <f t="shared" ca="1" si="205"/>
        <v>-0.6812879221613154</v>
      </c>
      <c r="YK91" s="484">
        <f t="shared" ca="1" si="205"/>
        <v>-0.51867212506378424</v>
      </c>
      <c r="YL91" s="484">
        <f t="shared" ca="1" si="205"/>
        <v>-0.65875436277287047</v>
      </c>
      <c r="YM91" s="484">
        <f t="shared" ca="1" si="205"/>
        <v>-1.0693845836691747</v>
      </c>
      <c r="YN91" s="484">
        <f t="shared" ca="1" si="205"/>
        <v>-1.2190496461289051</v>
      </c>
      <c r="YO91" s="484">
        <f t="shared" ca="1" si="205"/>
        <v>-3.2190129972068583E-2</v>
      </c>
      <c r="YP91" s="484">
        <f t="shared" ca="1" si="205"/>
        <v>0.58832636794620996</v>
      </c>
      <c r="YQ91" s="484">
        <f t="shared" ca="1" si="205"/>
        <v>-0.78352011835031787</v>
      </c>
      <c r="YR91" s="484">
        <f t="shared" ca="1" si="205"/>
        <v>-0.73715989978774943</v>
      </c>
      <c r="YU91" s="606" t="s">
        <v>5236</v>
      </c>
      <c r="YV91" s="700" t="str">
        <f t="shared" ca="1" si="160"/>
        <v>D</v>
      </c>
      <c r="YW91" s="479">
        <f t="shared" ca="1" si="179"/>
        <v>0.18322261902670972</v>
      </c>
      <c r="YX91" s="495">
        <f t="shared" ca="1" si="161"/>
        <v>0.26412431950218135</v>
      </c>
      <c r="YY91" s="458">
        <f t="shared" ca="1" si="161"/>
        <v>0.26658324221052004</v>
      </c>
      <c r="YZ91" s="458">
        <f t="shared" ca="1" si="161"/>
        <v>7.4997683763161571E-2</v>
      </c>
      <c r="ZA91" s="459">
        <f t="shared" ca="1" si="161"/>
        <v>0.12718523063097595</v>
      </c>
      <c r="ZB91" s="495">
        <f t="shared" ca="1" si="180"/>
        <v>-1.4820178631905652</v>
      </c>
      <c r="ZC91" s="458">
        <f t="shared" ca="1" si="181"/>
        <v>-1.2469511349202649</v>
      </c>
      <c r="ZD91" s="458">
        <f t="shared" ca="1" si="182"/>
        <v>-0.56002894475682286</v>
      </c>
      <c r="ZE91" s="459">
        <f t="shared" ca="1" si="183"/>
        <v>-1.3308995195028934</v>
      </c>
      <c r="ZF91" s="484">
        <f t="shared" ca="1" si="204"/>
        <v>-3.2485432480444082E-2</v>
      </c>
      <c r="ZG91" s="484">
        <f t="shared" ca="1" si="204"/>
        <v>-7.9385408814590788E-2</v>
      </c>
      <c r="ZH91" s="484">
        <f t="shared" ca="1" si="204"/>
        <v>-6.6861590023482048E-2</v>
      </c>
      <c r="ZI91" s="484">
        <f t="shared" ca="1" si="204"/>
        <v>2.1988880583922777E-2</v>
      </c>
      <c r="ZJ91" s="484">
        <f t="shared" ca="1" si="204"/>
        <v>9.1836409008688807E-2</v>
      </c>
      <c r="ZK91" s="484">
        <f t="shared" ca="1" si="204"/>
        <v>-0.45846359133667092</v>
      </c>
      <c r="ZL91" s="484">
        <f t="shared" ca="1" si="204"/>
        <v>-0.26844088558371526</v>
      </c>
      <c r="ZM91" s="484">
        <f t="shared" ca="1" si="204"/>
        <v>-0.2871932966891404</v>
      </c>
      <c r="ZN91" s="484">
        <f t="shared" ca="1" si="204"/>
        <v>-0.37190721026110912</v>
      </c>
      <c r="ZO91" s="484">
        <f t="shared" ca="1" si="204"/>
        <v>-1.2302810954562654E-2</v>
      </c>
      <c r="ZP91" s="484">
        <f t="shared" ca="1" si="204"/>
        <v>-0.34171495415765724</v>
      </c>
      <c r="ZQ91" s="484">
        <f t="shared" ca="1" si="204"/>
        <v>-1.1497069191506403E-2</v>
      </c>
      <c r="ZR91" s="484">
        <f t="shared" ca="1" si="204"/>
        <v>-4.5981105838852197E-2</v>
      </c>
      <c r="ZS91" s="484">
        <f t="shared" ca="1" si="204"/>
        <v>-0.13660927690211139</v>
      </c>
      <c r="ZT91" s="484">
        <f t="shared" ca="1" si="204"/>
        <v>-2.7291061507312073E-2</v>
      </c>
      <c r="ZU91" s="484">
        <f t="shared" ca="1" si="204"/>
        <v>-1.7187976528843622E-2</v>
      </c>
      <c r="ZV91" s="484">
        <f t="shared" ca="1" si="201"/>
        <v>-8.3701405664608222E-2</v>
      </c>
      <c r="ZW91" s="484">
        <f t="shared" ca="1" si="201"/>
        <v>-0.21297640668151291</v>
      </c>
      <c r="ZX91" s="484">
        <f t="shared" ca="1" si="201"/>
        <v>-4.9666031249752343E-2</v>
      </c>
      <c r="ZY91" s="484">
        <f t="shared" ca="1" si="201"/>
        <v>-9.6348193705378546E-2</v>
      </c>
      <c r="ZZ91" s="484">
        <f t="shared" ca="1" si="201"/>
        <v>-0.10453336023703505</v>
      </c>
      <c r="AAA91" s="484">
        <f t="shared" ca="1" si="201"/>
        <v>-1.9140286443584708E-3</v>
      </c>
      <c r="AAB91" s="484">
        <f t="shared" ca="1" si="201"/>
        <v>-0.10150745433592355</v>
      </c>
      <c r="AAC91" s="484">
        <f t="shared" ca="1" si="201"/>
        <v>1.2546600107337495E-2</v>
      </c>
      <c r="AAD91" s="484">
        <f t="shared" ca="1" si="201"/>
        <v>-7.8682240113631882E-2</v>
      </c>
      <c r="AAE91" s="484">
        <f t="shared" ca="1" si="201"/>
        <v>-4.0219644611828483E-2</v>
      </c>
      <c r="AAF91" s="484">
        <f t="shared" ca="1" si="201"/>
        <v>-6.120902348854227E-2</v>
      </c>
      <c r="AAG91" s="484">
        <f t="shared" ca="1" si="201"/>
        <v>-4.3018323338477257E-2</v>
      </c>
      <c r="AAH91" s="484">
        <f t="shared" ca="1" si="201"/>
        <v>-3.8008707897835295E-2</v>
      </c>
      <c r="AAI91" s="484">
        <f t="shared" ca="1" si="201"/>
        <v>-6.0338538063910964E-2</v>
      </c>
      <c r="AAJ91" s="484">
        <f t="shared" ca="1" si="201"/>
        <v>-5.2025335368730337E-2</v>
      </c>
      <c r="AAK91" s="484">
        <f t="shared" ca="1" si="201"/>
        <v>-3.3183772310049216E-2</v>
      </c>
      <c r="AAL91" s="484">
        <f t="shared" ca="1" si="206"/>
        <v>-1.741238539122681E-2</v>
      </c>
      <c r="AAM91" s="484">
        <f t="shared" ca="1" si="206"/>
        <v>-2.189532836791554E-2</v>
      </c>
      <c r="AAN91" s="484">
        <f t="shared" ca="1" si="206"/>
        <v>-6.1359063816095079E-2</v>
      </c>
      <c r="AAO91" s="484">
        <f t="shared" ca="1" si="206"/>
        <v>1.8805162954418208E-2</v>
      </c>
      <c r="AAP91" s="484">
        <f t="shared" ca="1" si="206"/>
        <v>-2.8906649957960041E-2</v>
      </c>
      <c r="AAQ91" s="484">
        <f t="shared" ca="1" si="206"/>
        <v>-3.9485552608674854E-2</v>
      </c>
      <c r="AAR91" s="484">
        <f t="shared" ca="1" si="206"/>
        <v>-3.6651122693945694E-2</v>
      </c>
      <c r="AAS91" s="484">
        <f t="shared" ca="1" si="206"/>
        <v>-3.1171595822786675E-2</v>
      </c>
      <c r="AAT91" s="484">
        <f t="shared" ca="1" si="206"/>
        <v>-0.91444421632113237</v>
      </c>
      <c r="AAU91" s="484">
        <f t="shared" ca="1" si="206"/>
        <v>-0.53799345446025815</v>
      </c>
      <c r="AAV91" s="484">
        <f t="shared" ca="1" si="206"/>
        <v>-8.8571357168320833E-2</v>
      </c>
      <c r="AAW91" s="484">
        <f t="shared" ca="1" si="206"/>
        <v>-6.3917050252045346E-2</v>
      </c>
      <c r="AAX91" s="484">
        <f t="shared" ca="1" si="206"/>
        <v>-4.1242815208509852E-3</v>
      </c>
      <c r="AAY91" s="484">
        <f t="shared" ca="1" si="206"/>
        <v>0.13484625623176977</v>
      </c>
      <c r="AAZ91" s="484">
        <f t="shared" ca="1" si="206"/>
        <v>-0.11856365915979221</v>
      </c>
      <c r="ABA91" s="484">
        <f t="shared" ca="1" si="206"/>
        <v>-0.10451532592333997</v>
      </c>
    </row>
    <row r="92" spans="1:729" ht="15" customHeight="1" x14ac:dyDescent="0.35">
      <c r="A92" s="498">
        <v>90</v>
      </c>
      <c r="B92" s="628"/>
      <c r="C92" s="606" t="s">
        <v>5257</v>
      </c>
      <c r="D92" s="629">
        <v>408</v>
      </c>
      <c r="E92" s="630" t="s">
        <v>5258</v>
      </c>
      <c r="F92" s="631" t="s">
        <v>1182</v>
      </c>
      <c r="G92" s="632">
        <v>25778.814999999999</v>
      </c>
      <c r="H92" s="504">
        <v>18000</v>
      </c>
      <c r="I92" s="505">
        <v>698</v>
      </c>
      <c r="J92" s="506" t="s">
        <v>5259</v>
      </c>
      <c r="K92" s="507">
        <v>0</v>
      </c>
      <c r="L92" s="841" t="s">
        <v>1188</v>
      </c>
      <c r="M92" s="817">
        <v>187</v>
      </c>
      <c r="N92" s="818">
        <v>0.2235</v>
      </c>
      <c r="O92" s="819">
        <v>1.7600000000000001E-2</v>
      </c>
      <c r="P92" s="820">
        <v>1.2699999999999999E-2</v>
      </c>
      <c r="Q92" s="821">
        <v>0.64019999999999999</v>
      </c>
      <c r="R92" s="818">
        <v>3.5700000000000003E-2</v>
      </c>
      <c r="S92" s="822">
        <v>0.21590000000000001</v>
      </c>
      <c r="T92" s="822">
        <v>0</v>
      </c>
      <c r="U92" s="822">
        <v>2.1739999999999999E-2</v>
      </c>
      <c r="V92" s="822">
        <v>7.9000000000000008E-3</v>
      </c>
      <c r="W92" s="633" t="s">
        <v>1188</v>
      </c>
      <c r="X92" s="516" t="s">
        <v>1188</v>
      </c>
      <c r="Y92" s="517" t="s">
        <v>1188</v>
      </c>
      <c r="Z92" s="517">
        <v>0</v>
      </c>
      <c r="AA92" s="875" t="s">
        <v>1188</v>
      </c>
      <c r="AB92" s="520" t="s">
        <v>1188</v>
      </c>
      <c r="AC92" s="576">
        <v>0</v>
      </c>
      <c r="AD92" s="575" t="s">
        <v>1188</v>
      </c>
      <c r="AE92" s="817">
        <v>0</v>
      </c>
      <c r="AF92" s="634" t="s">
        <v>1188</v>
      </c>
      <c r="AG92" s="635" t="s">
        <v>1188</v>
      </c>
      <c r="AH92" s="636" t="s">
        <v>1188</v>
      </c>
      <c r="AI92" s="636" t="s">
        <v>1188</v>
      </c>
      <c r="AJ92" s="636" t="s">
        <v>1188</v>
      </c>
      <c r="AK92" s="637" t="s">
        <v>1188</v>
      </c>
      <c r="AL92" s="765" t="s">
        <v>1188</v>
      </c>
      <c r="AM92" s="639" t="s">
        <v>1188</v>
      </c>
      <c r="AN92" s="636" t="s">
        <v>1188</v>
      </c>
      <c r="AO92" s="636" t="s">
        <v>1188</v>
      </c>
      <c r="AP92" s="636" t="s">
        <v>1188</v>
      </c>
      <c r="AQ92" s="636" t="s">
        <v>1188</v>
      </c>
      <c r="AR92" s="636" t="s">
        <v>1188</v>
      </c>
      <c r="AS92" s="636" t="s">
        <v>1188</v>
      </c>
      <c r="AT92" s="636" t="s">
        <v>1188</v>
      </c>
      <c r="AU92" s="640" t="s">
        <v>1188</v>
      </c>
      <c r="AV92" s="847" t="s">
        <v>5260</v>
      </c>
      <c r="AW92" s="642" t="s">
        <v>1190</v>
      </c>
      <c r="AX92" s="843">
        <v>0</v>
      </c>
      <c r="AY92" s="885" t="s">
        <v>1188</v>
      </c>
      <c r="AZ92" s="800">
        <v>0</v>
      </c>
      <c r="BA92" s="662" t="s">
        <v>1188</v>
      </c>
      <c r="BB92" s="893" t="s">
        <v>1188</v>
      </c>
      <c r="BC92" s="894" t="s">
        <v>1188</v>
      </c>
      <c r="BD92" s="631" t="s">
        <v>1195</v>
      </c>
      <c r="BE92" s="893" t="s">
        <v>1188</v>
      </c>
      <c r="BF92" s="893">
        <v>0</v>
      </c>
      <c r="BG92" s="893" t="s">
        <v>1188</v>
      </c>
      <c r="BH92" s="893" t="s">
        <v>1188</v>
      </c>
      <c r="BI92" s="893" t="s">
        <v>1188</v>
      </c>
      <c r="BJ92" s="534">
        <v>0</v>
      </c>
      <c r="BK92" s="502" t="s">
        <v>1188</v>
      </c>
      <c r="BL92" s="893" t="s">
        <v>1188</v>
      </c>
      <c r="BM92" s="782" t="s">
        <v>1188</v>
      </c>
      <c r="BN92" s="647" t="s">
        <v>1188</v>
      </c>
      <c r="BO92" s="651" t="s">
        <v>1188</v>
      </c>
      <c r="BP92" s="647" t="s">
        <v>1188</v>
      </c>
      <c r="BQ92" s="647">
        <v>0</v>
      </c>
      <c r="BR92" s="647" t="s">
        <v>1188</v>
      </c>
      <c r="BS92" s="647" t="s">
        <v>1188</v>
      </c>
      <c r="BT92" s="647" t="s">
        <v>1188</v>
      </c>
      <c r="BU92" s="647" t="s">
        <v>1188</v>
      </c>
      <c r="BV92" s="648" t="s">
        <v>1188</v>
      </c>
      <c r="BW92" s="676" t="s">
        <v>1188</v>
      </c>
      <c r="BX92" s="650" t="s">
        <v>1188</v>
      </c>
      <c r="BY92" s="647" t="s">
        <v>1188</v>
      </c>
      <c r="BZ92" s="651" t="s">
        <v>1188</v>
      </c>
      <c r="CA92" s="647">
        <v>0</v>
      </c>
      <c r="CB92" s="647" t="s">
        <v>1188</v>
      </c>
      <c r="CC92" s="651" t="s">
        <v>1188</v>
      </c>
      <c r="CD92" s="652" t="s">
        <v>1188</v>
      </c>
      <c r="CE92" s="647">
        <v>0</v>
      </c>
      <c r="CF92" s="647">
        <v>0</v>
      </c>
      <c r="CG92" s="523" t="s">
        <v>1188</v>
      </c>
      <c r="CH92" s="647" t="s">
        <v>1188</v>
      </c>
      <c r="CI92" s="647" t="s">
        <v>1188</v>
      </c>
      <c r="CJ92" s="647" t="s">
        <v>1188</v>
      </c>
      <c r="CK92" s="651" t="s">
        <v>1188</v>
      </c>
      <c r="CL92" s="651" t="s">
        <v>1188</v>
      </c>
      <c r="CM92" s="647">
        <v>0</v>
      </c>
      <c r="CN92" s="647" t="s">
        <v>1188</v>
      </c>
      <c r="CO92" s="651" t="s">
        <v>1188</v>
      </c>
      <c r="CP92" s="647" t="s">
        <v>1188</v>
      </c>
      <c r="CQ92" s="647">
        <v>0</v>
      </c>
      <c r="CR92" s="650">
        <v>0</v>
      </c>
      <c r="CS92" s="676" t="s">
        <v>1188</v>
      </c>
      <c r="CT92" s="647" t="s">
        <v>1188</v>
      </c>
      <c r="CU92" s="648">
        <v>0</v>
      </c>
      <c r="CV92" s="676" t="s">
        <v>1188</v>
      </c>
      <c r="CW92" s="647" t="s">
        <v>1188</v>
      </c>
      <c r="CX92" s="657">
        <v>0</v>
      </c>
      <c r="CY92" s="852" t="s">
        <v>1188</v>
      </c>
      <c r="CZ92" s="850" t="s">
        <v>1188</v>
      </c>
      <c r="DA92" s="851">
        <v>0</v>
      </c>
      <c r="DB92" s="723">
        <v>1500000</v>
      </c>
      <c r="DC92" s="753">
        <v>2</v>
      </c>
      <c r="DD92" s="659" t="s">
        <v>5261</v>
      </c>
      <c r="DE92" s="648">
        <v>2004</v>
      </c>
      <c r="DF92" s="854" t="s">
        <v>1188</v>
      </c>
      <c r="DG92" s="855" t="s">
        <v>1188</v>
      </c>
      <c r="DH92" s="852">
        <v>0</v>
      </c>
      <c r="DI92" s="856" t="s">
        <v>1188</v>
      </c>
      <c r="DJ92" s="730" t="s">
        <v>1188</v>
      </c>
      <c r="DK92" s="850" t="s">
        <v>1188</v>
      </c>
      <c r="DL92" s="850">
        <v>0</v>
      </c>
      <c r="DM92" s="851">
        <v>0</v>
      </c>
      <c r="DN92" s="854" t="s">
        <v>1188</v>
      </c>
      <c r="DO92" s="855" t="s">
        <v>1188</v>
      </c>
      <c r="DP92" s="852">
        <v>0</v>
      </c>
      <c r="DQ92" s="856" t="s">
        <v>1188</v>
      </c>
      <c r="DR92" s="730" t="s">
        <v>1188</v>
      </c>
      <c r="DS92" s="850" t="s">
        <v>1188</v>
      </c>
      <c r="DT92" s="850">
        <v>0</v>
      </c>
      <c r="DU92" s="851">
        <v>0</v>
      </c>
      <c r="DV92" s="651" t="s">
        <v>1188</v>
      </c>
      <c r="DW92" s="647" t="s">
        <v>1188</v>
      </c>
      <c r="DX92" s="647" t="s">
        <v>1188</v>
      </c>
      <c r="DY92" s="647">
        <v>0</v>
      </c>
      <c r="DZ92" s="650">
        <v>0</v>
      </c>
      <c r="EA92" s="807" t="s">
        <v>1188</v>
      </c>
      <c r="EB92" s="628" t="s">
        <v>1188</v>
      </c>
      <c r="EC92" s="430">
        <v>0</v>
      </c>
      <c r="ED92" s="804" t="s">
        <v>1188</v>
      </c>
      <c r="EE92" s="430" t="s">
        <v>1188</v>
      </c>
      <c r="EF92" s="430">
        <v>0</v>
      </c>
      <c r="EG92" s="369" t="s">
        <v>1188</v>
      </c>
      <c r="EH92" s="592" t="s">
        <v>1188</v>
      </c>
      <c r="EI92" s="551" t="s">
        <v>5260</v>
      </c>
      <c r="EJ92" s="651" t="s">
        <v>1190</v>
      </c>
      <c r="EK92" s="647" t="s">
        <v>1188</v>
      </c>
      <c r="EL92" s="647" t="s">
        <v>1188</v>
      </c>
      <c r="EM92" s="669" t="s">
        <v>1188</v>
      </c>
      <c r="EN92" s="647" t="s">
        <v>1188</v>
      </c>
      <c r="EO92" s="670" t="s">
        <v>1188</v>
      </c>
      <c r="EP92" s="556">
        <v>0</v>
      </c>
      <c r="EQ92" s="556" t="s">
        <v>1188</v>
      </c>
      <c r="ER92" s="651" t="s">
        <v>1188</v>
      </c>
      <c r="ES92" s="556" t="s">
        <v>1188</v>
      </c>
      <c r="ET92" s="556">
        <v>0</v>
      </c>
      <c r="EU92" s="671">
        <v>0</v>
      </c>
      <c r="EV92" s="672"/>
      <c r="EW92" s="673"/>
      <c r="EX92" s="674"/>
      <c r="EY92" s="631" t="s">
        <v>1188</v>
      </c>
      <c r="EZ92" s="631" t="s">
        <v>1188</v>
      </c>
      <c r="FA92" s="675"/>
      <c r="FB92" s="648">
        <v>0</v>
      </c>
      <c r="FC92" s="676"/>
      <c r="FD92" s="647"/>
      <c r="FE92" s="648"/>
      <c r="FF92" s="652" t="s">
        <v>1379</v>
      </c>
      <c r="FG92" s="728" t="s">
        <v>1282</v>
      </c>
      <c r="FH92" s="631" t="str">
        <f t="shared" si="119"/>
        <v>D</v>
      </c>
      <c r="FI92" s="677">
        <f t="shared" si="120"/>
        <v>0</v>
      </c>
      <c r="FJ92" s="678">
        <f t="shared" si="121"/>
        <v>0</v>
      </c>
      <c r="FK92" s="679">
        <f t="shared" si="122"/>
        <v>0</v>
      </c>
      <c r="FL92" s="680">
        <f t="shared" si="123"/>
        <v>0</v>
      </c>
      <c r="FM92" s="681">
        <v>0</v>
      </c>
      <c r="FN92" s="574" t="s">
        <v>1188</v>
      </c>
      <c r="FO92" s="470" t="s">
        <v>1188</v>
      </c>
      <c r="FP92" s="470" t="s">
        <v>1188</v>
      </c>
      <c r="FQ92" s="430">
        <v>0</v>
      </c>
      <c r="FR92" s="682" t="s">
        <v>1188</v>
      </c>
      <c r="FS92" s="369">
        <v>0</v>
      </c>
      <c r="FT92" s="574" t="s">
        <v>1188</v>
      </c>
      <c r="FU92" s="575" t="s">
        <v>1188</v>
      </c>
      <c r="FV92" s="369">
        <v>0</v>
      </c>
      <c r="FW92" s="574" t="s">
        <v>1188</v>
      </c>
      <c r="FX92" s="575" t="s">
        <v>1188</v>
      </c>
      <c r="FY92" s="369">
        <v>0</v>
      </c>
      <c r="FZ92" s="574" t="s">
        <v>1188</v>
      </c>
      <c r="GA92" s="470" t="s">
        <v>1188</v>
      </c>
      <c r="GB92" s="575" t="s">
        <v>1188</v>
      </c>
      <c r="GC92" s="369">
        <v>0</v>
      </c>
      <c r="GD92" s="574" t="s">
        <v>1188</v>
      </c>
      <c r="GE92" s="470" t="s">
        <v>1188</v>
      </c>
      <c r="GF92" s="685" t="s">
        <v>1188</v>
      </c>
      <c r="GG92" s="734">
        <v>0</v>
      </c>
      <c r="GH92" s="683" t="s">
        <v>1188</v>
      </c>
      <c r="GI92" s="684" t="s">
        <v>1188</v>
      </c>
      <c r="GJ92" s="685" t="s">
        <v>1188</v>
      </c>
      <c r="GK92" s="576">
        <v>0</v>
      </c>
      <c r="GL92" s="683" t="s">
        <v>1456</v>
      </c>
      <c r="GM92" s="470" t="s">
        <v>1456</v>
      </c>
      <c r="GN92" s="575" t="s">
        <v>1456</v>
      </c>
      <c r="GO92" s="676">
        <v>0</v>
      </c>
      <c r="GP92" s="917" t="s">
        <v>1188</v>
      </c>
      <c r="GQ92" s="872" t="s">
        <v>1188</v>
      </c>
      <c r="GR92" s="872" t="s">
        <v>1188</v>
      </c>
      <c r="GS92" s="872" t="s">
        <v>1188</v>
      </c>
      <c r="GT92" s="873" t="s">
        <v>1188</v>
      </c>
      <c r="GU92" s="581">
        <v>0</v>
      </c>
      <c r="GV92" s="687" t="s">
        <v>1188</v>
      </c>
      <c r="GW92" s="872" t="s">
        <v>1188</v>
      </c>
      <c r="GX92" s="873" t="s">
        <v>1188</v>
      </c>
      <c r="GY92" s="874">
        <v>0</v>
      </c>
      <c r="GZ92" s="582" t="s">
        <v>1188</v>
      </c>
      <c r="HA92" s="583" t="s">
        <v>1293</v>
      </c>
      <c r="HB92" s="584">
        <v>1</v>
      </c>
      <c r="HC92" s="585">
        <v>0</v>
      </c>
      <c r="HD92" s="586" t="s">
        <v>1188</v>
      </c>
      <c r="HE92" s="690" t="s">
        <v>1188</v>
      </c>
      <c r="HF92" s="587" t="s">
        <v>1188</v>
      </c>
      <c r="HG92" s="587" t="s">
        <v>1188</v>
      </c>
      <c r="HH92" s="588">
        <v>0</v>
      </c>
      <c r="HI92" s="787" t="s">
        <v>1188</v>
      </c>
      <c r="HJ92" s="808" t="s">
        <v>1188</v>
      </c>
      <c r="HK92" s="691" t="s">
        <v>1188</v>
      </c>
      <c r="HL92" s="692">
        <v>0</v>
      </c>
      <c r="HM92" s="857" t="s">
        <v>1188</v>
      </c>
      <c r="HN92" s="697" t="s">
        <v>1188</v>
      </c>
      <c r="HO92" s="681" t="s">
        <v>1188</v>
      </c>
      <c r="HP92" s="574" t="s">
        <v>1188</v>
      </c>
      <c r="HQ92" s="472" t="str">
        <f t="shared" si="124"/>
        <v>-</v>
      </c>
      <c r="HR92" s="593" t="s">
        <v>1188</v>
      </c>
      <c r="HS92" s="574" t="s">
        <v>1188</v>
      </c>
      <c r="HT92" s="574" t="s">
        <v>1188</v>
      </c>
      <c r="HU92" s="574" t="s">
        <v>1188</v>
      </c>
      <c r="HV92" s="574" t="s">
        <v>1188</v>
      </c>
      <c r="HW92" s="574" t="s">
        <v>1188</v>
      </c>
      <c r="HX92" s="574" t="s">
        <v>1188</v>
      </c>
      <c r="HY92" s="574" t="s">
        <v>1188</v>
      </c>
      <c r="HZ92" s="574" t="s">
        <v>1188</v>
      </c>
      <c r="IA92" s="574" t="s">
        <v>1188</v>
      </c>
      <c r="IB92" s="574" t="s">
        <v>1188</v>
      </c>
      <c r="IC92" s="574" t="s">
        <v>1188</v>
      </c>
      <c r="ID92" s="681" t="s">
        <v>1188</v>
      </c>
      <c r="IE92" s="369" t="s">
        <v>1188</v>
      </c>
      <c r="IF92" s="574" t="s">
        <v>1188</v>
      </c>
      <c r="IG92" s="472" t="str">
        <f t="shared" si="125"/>
        <v>-</v>
      </c>
      <c r="IH92" s="609" t="s">
        <v>1188</v>
      </c>
      <c r="II92" s="694" t="s">
        <v>1188</v>
      </c>
      <c r="IJ92" s="695" t="s">
        <v>1188</v>
      </c>
      <c r="IK92" s="696" t="s">
        <v>1188</v>
      </c>
      <c r="IL92" s="696" t="s">
        <v>1188</v>
      </c>
      <c r="IM92" s="697" t="s">
        <v>1188</v>
      </c>
      <c r="IN92" s="599">
        <v>1</v>
      </c>
      <c r="IO92" s="600">
        <v>7</v>
      </c>
      <c r="IP92" s="601">
        <v>7</v>
      </c>
      <c r="IQ92" s="600">
        <v>0</v>
      </c>
      <c r="IR92" s="587">
        <v>3</v>
      </c>
      <c r="IS92" s="601">
        <v>3</v>
      </c>
      <c r="IT92" s="599" t="s">
        <v>1188</v>
      </c>
      <c r="IU92" s="600" t="s">
        <v>1188</v>
      </c>
      <c r="IV92" s="587" t="s">
        <v>1188</v>
      </c>
      <c r="IW92" s="601" t="s">
        <v>1188</v>
      </c>
      <c r="IX92" s="602" t="s">
        <v>1188</v>
      </c>
      <c r="IY92" s="681">
        <v>0</v>
      </c>
      <c r="IZ92" s="719" t="s">
        <v>1188</v>
      </c>
      <c r="JA92" s="681">
        <v>0</v>
      </c>
      <c r="JB92" s="720" t="s">
        <v>1188</v>
      </c>
      <c r="JC92" s="763">
        <v>0</v>
      </c>
      <c r="JD92" s="683" t="s">
        <v>1188</v>
      </c>
      <c r="JE92" s="684" t="s">
        <v>1188</v>
      </c>
      <c r="JF92" s="684" t="s">
        <v>1188</v>
      </c>
      <c r="JG92" s="936" t="s">
        <v>1188</v>
      </c>
      <c r="JH92" s="763">
        <v>0</v>
      </c>
      <c r="JI92" s="683" t="s">
        <v>1188</v>
      </c>
      <c r="JJ92" s="684" t="s">
        <v>1188</v>
      </c>
      <c r="JK92" s="684" t="s">
        <v>1188</v>
      </c>
      <c r="JL92" s="764" t="s">
        <v>1188</v>
      </c>
      <c r="JM92" s="763">
        <v>0</v>
      </c>
      <c r="JN92" s="683" t="s">
        <v>1188</v>
      </c>
      <c r="JO92" s="683" t="s">
        <v>1188</v>
      </c>
      <c r="JP92" s="684" t="s">
        <v>1188</v>
      </c>
      <c r="JQ92" s="684" t="s">
        <v>1188</v>
      </c>
      <c r="JR92" s="764" t="s">
        <v>1188</v>
      </c>
      <c r="JS92" s="763">
        <v>0</v>
      </c>
      <c r="JT92" s="683" t="s">
        <v>1188</v>
      </c>
      <c r="JU92" s="684" t="s">
        <v>1188</v>
      </c>
      <c r="JV92" s="684" t="s">
        <v>1188</v>
      </c>
      <c r="JW92" s="764" t="s">
        <v>1188</v>
      </c>
      <c r="JX92" s="606">
        <v>0</v>
      </c>
      <c r="JY92" s="607" t="s">
        <v>1188</v>
      </c>
      <c r="JZ92" s="606" t="s">
        <v>1188</v>
      </c>
      <c r="KA92" s="606">
        <f t="shared" si="126"/>
        <v>0</v>
      </c>
      <c r="KB92" s="606"/>
      <c r="KC92" s="606"/>
      <c r="KD92" s="606"/>
      <c r="KE92" s="606"/>
      <c r="KF92" s="606">
        <f t="shared" si="127"/>
        <v>0</v>
      </c>
      <c r="KG92" s="606"/>
      <c r="KH92" s="606"/>
      <c r="KI92" s="606"/>
      <c r="KJ92" s="606"/>
      <c r="KK92" s="606">
        <v>1</v>
      </c>
      <c r="KL92" s="606">
        <v>0</v>
      </c>
      <c r="KM92" s="608">
        <f t="shared" si="128"/>
        <v>0.22064235210418701</v>
      </c>
      <c r="KN92" s="609">
        <v>-1.3967882394790649</v>
      </c>
      <c r="KO92" s="609">
        <v>7.6923074722290039</v>
      </c>
      <c r="KP92" s="610">
        <v>5</v>
      </c>
      <c r="KQ92" s="608">
        <f t="shared" si="129"/>
        <v>0.18212831020355225</v>
      </c>
      <c r="KR92" s="609">
        <v>-1.5893584489822388</v>
      </c>
      <c r="KS92" s="609">
        <v>2.884615421295166</v>
      </c>
      <c r="KT92" s="610">
        <v>6</v>
      </c>
      <c r="KU92" s="610">
        <v>17</v>
      </c>
      <c r="KV92" s="563" t="s">
        <v>1237</v>
      </c>
      <c r="KW92" s="606" t="s">
        <v>5257</v>
      </c>
      <c r="KX92" s="700" t="str">
        <f t="shared" ca="1" si="130"/>
        <v>D</v>
      </c>
      <c r="KY92" s="701">
        <f t="shared" ca="1" si="131"/>
        <v>2.7651854766496758E-2</v>
      </c>
      <c r="KZ92" s="702">
        <f t="shared" ca="1" si="193"/>
        <v>8.9647058823529404E-4</v>
      </c>
      <c r="LA92" s="703">
        <f t="shared" ca="1" si="194"/>
        <v>5.0285714285714283E-3</v>
      </c>
      <c r="LB92" s="703">
        <f t="shared" ca="1" si="195"/>
        <v>8.9250000000000006E-3</v>
      </c>
      <c r="LC92" s="704">
        <f t="shared" ca="1" si="196"/>
        <v>9.5757377049180317E-2</v>
      </c>
      <c r="LD92" s="696" cm="1">
        <f t="array" aca="1" ref="LD92" ca="1">INDIRECT(LD$203&amp;ROW())*LD$205</f>
        <v>0</v>
      </c>
      <c r="LE92" s="696" cm="1">
        <f t="array" aca="1" ref="LE92" ca="1">INDIRECT(LE$203&amp;ROW())*LE$205</f>
        <v>0</v>
      </c>
      <c r="LF92" s="696" cm="1">
        <f t="array" aca="1" ref="LF92" ca="1">INDIRECT(LF$203&amp;ROW())*LF$205</f>
        <v>0</v>
      </c>
      <c r="LG92" s="696" cm="1">
        <f t="array" aca="1" ref="LG92" ca="1">INDIRECT(LG$203&amp;ROW())*LG$205</f>
        <v>0</v>
      </c>
      <c r="LH92" s="696" cm="1">
        <f t="array" aca="1" ref="LH92" ca="1">INDIRECT(LH$203&amp;ROW())*LH$205</f>
        <v>0</v>
      </c>
      <c r="LI92" s="696" cm="1">
        <f t="array" aca="1" ref="LI92" ca="1">INDIRECT(LI$203&amp;ROW())*LI$205</f>
        <v>0</v>
      </c>
      <c r="LJ92" s="696" cm="1">
        <f t="array" aca="1" ref="LJ92" ca="1">INDIRECT(LJ$203&amp;ROW())*LJ$205</f>
        <v>0</v>
      </c>
      <c r="LK92" s="696" cm="1">
        <f t="array" aca="1" ref="LK92" ca="1">INDIRECT(LK$203&amp;ROW())*LK$205</f>
        <v>0</v>
      </c>
      <c r="LL92" s="696" cm="1">
        <f t="array" aca="1" ref="LL92" ca="1">INDIRECT(LL$203&amp;ROW())*LL$205</f>
        <v>0</v>
      </c>
      <c r="LM92" s="696" cm="1">
        <f t="array" aca="1" ref="LM92" ca="1">INDIRECT(LM$203&amp;ROW())*LM$205</f>
        <v>0</v>
      </c>
      <c r="LN92" s="696" cm="1">
        <f t="array" aca="1" ref="LN92" ca="1">INDIRECT(LN$203&amp;ROW())*LN$205</f>
        <v>0</v>
      </c>
      <c r="LO92" s="696" cm="1">
        <f t="array" aca="1" ref="LO92" ca="1">INDIRECT(LO$203&amp;ROW())*LO$205</f>
        <v>0</v>
      </c>
      <c r="LP92" s="696" cm="1">
        <f t="array" aca="1" ref="LP92" ca="1">INDIRECT(LP$203&amp;ROW())*LP$205</f>
        <v>0</v>
      </c>
      <c r="LQ92" s="696" cm="1">
        <f t="array" aca="1" ref="LQ92" ca="1">IF(INDIRECT(LQ$203&amp;ROW())="-",0,INDIRECT(LQ$203&amp;ROW())*LQ$205)</f>
        <v>7.619999999999999E-2</v>
      </c>
      <c r="LR92" s="696" cm="1">
        <f t="array" aca="1" ref="LR92" ca="1">INDIRECT(LR$203&amp;ROW())*LR$205</f>
        <v>0</v>
      </c>
      <c r="LS92" s="696" cm="1">
        <f t="array" aca="1" ref="LS92" ca="1">IF(INDIRECT(LS$203&amp;ROW())="-",0,INDIRECT(LS$203&amp;ROW())*LS$205)</f>
        <v>0.1056</v>
      </c>
      <c r="LT92" s="696" cm="1">
        <f t="array" aca="1" ref="LT92" ca="1">INDIRECT(LT$203&amp;ROW())*LT$205</f>
        <v>0</v>
      </c>
      <c r="LU92" s="696" cm="1">
        <f t="array" aca="1" ref="LU92" ca="1">INDIRECT(LU$203&amp;ROW())*LU$205</f>
        <v>0</v>
      </c>
      <c r="LV92" s="696" cm="1">
        <f t="array" aca="1" ref="LV92" ca="1">INDIRECT(LV$203&amp;ROW())*LV$205</f>
        <v>0</v>
      </c>
      <c r="LW92" s="696" cm="1">
        <f t="array" aca="1" ref="LW92" ca="1">INDIRECT(LW$203&amp;ROW())*LW$205</f>
        <v>0</v>
      </c>
      <c r="LX92" s="696" cm="1">
        <f t="array" aca="1" ref="LX92" ca="1">INDIRECT(LX$203&amp;ROW())*LX$205</f>
        <v>0</v>
      </c>
      <c r="LY92" s="696" cm="1">
        <f t="array" aca="1" ref="LY92" ca="1">IF(INDIRECT(LY$203&amp;ROW())="-",0,INDIRECT(LY$203&amp;ROW())*LY$205)</f>
        <v>0.2142</v>
      </c>
      <c r="LZ92" s="696" cm="1">
        <f t="array" aca="1" ref="LZ92" ca="1">INDIRECT(LZ$203&amp;ROW())*LZ$205</f>
        <v>0</v>
      </c>
      <c r="MA92" s="696" cm="1">
        <f t="array" aca="1" ref="MA92" ca="1">INDIRECT(MA$203&amp;ROW())*MA$205</f>
        <v>0</v>
      </c>
      <c r="MB92" s="696" cm="1">
        <f t="array" aca="1" ref="MB92" ca="1">INDIRECT(MB$203&amp;ROW())*MB$205</f>
        <v>0</v>
      </c>
      <c r="MC92" s="696" cm="1">
        <f t="array" aca="1" ref="MC92" ca="1">IF($MB92=0,0,INDIRECT(MC$203&amp;ROW())*MC$205)</f>
        <v>0</v>
      </c>
      <c r="MD92" s="696" cm="1">
        <f t="array" aca="1" ref="MD92" ca="1">IF($MB92=0,0,INDIRECT(MD$203&amp;ROW())*MD$205)</f>
        <v>0</v>
      </c>
      <c r="ME92" s="696" cm="1">
        <f t="array" aca="1" ref="ME92" ca="1">IF($MB92=0,0,INDIRECT(ME$203&amp;ROW())*ME$205)</f>
        <v>0</v>
      </c>
      <c r="MF92" s="696" cm="1">
        <f t="array" aca="1" ref="MF92" ca="1">IF($MB92=0,0,INDIRECT(MF$203&amp;ROW())*MF$205)</f>
        <v>0</v>
      </c>
      <c r="MG92" s="696" cm="1">
        <f t="array" aca="1" ref="MG92" ca="1">INDIRECT(MG$203&amp;ROW())*MG$205</f>
        <v>0</v>
      </c>
      <c r="MH92" s="696" cm="1">
        <f t="array" aca="1" ref="MH92" ca="1">IF($MG92=0,0,INDIRECT(MH$203&amp;ROW())*MH$205)</f>
        <v>0</v>
      </c>
      <c r="MI92" s="696" cm="1">
        <f t="array" aca="1" ref="MI92" ca="1">IF($MG92=0,0,INDIRECT(MI$203&amp;ROW())*MI$205)</f>
        <v>0</v>
      </c>
      <c r="MJ92" s="696" cm="1">
        <f t="array" aca="1" ref="MJ92" ca="1">INDIRECT(MJ$203&amp;ROW())*MJ$205</f>
        <v>0</v>
      </c>
      <c r="MK92" s="696" cm="1">
        <f t="array" aca="1" ref="MK92" ca="1">INDIRECT(MK$203&amp;ROW())*MK$205</f>
        <v>0</v>
      </c>
      <c r="ML92" s="696" cm="1">
        <f t="array" aca="1" ref="ML92" ca="1">INDIRECT(ML$203&amp;ROW())*ML$205</f>
        <v>0</v>
      </c>
      <c r="MM92" s="696" cm="1">
        <f t="array" aca="1" ref="MM92" ca="1">INDIRECT(MM$203&amp;ROW())*MM$205</f>
        <v>0</v>
      </c>
      <c r="MN92" s="696" cm="1">
        <f t="array" aca="1" ref="MN92" ca="1">INDIRECT(MN$203&amp;ROW())*MN$205</f>
        <v>0</v>
      </c>
      <c r="MO92" s="696" cm="1">
        <f t="array" aca="1" ref="MO92" ca="1">INDIRECT(MO$203&amp;ROW())*MO$205</f>
        <v>0</v>
      </c>
      <c r="MP92" s="696" cm="1">
        <f t="array" aca="1" ref="MP92" ca="1">INDIRECT(MP$203&amp;ROW())*MP$205</f>
        <v>0</v>
      </c>
      <c r="MQ92" s="696" cm="1">
        <f t="array" aca="1" ref="MQ92" ca="1">INDIRECT(MQ$203&amp;ROW())*MQ$205</f>
        <v>0</v>
      </c>
      <c r="MR92" s="696" cm="1">
        <f t="array" aca="1" ref="MR92" ca="1">INDIRECT(MR$203&amp;ROW())*MR$205</f>
        <v>2</v>
      </c>
      <c r="MS92" s="696" cm="1">
        <f t="array" aca="1" ref="MS92" ca="1">INDIRECT(MS$203&amp;ROW())*MS$205</f>
        <v>0</v>
      </c>
      <c r="MT92" s="696" cm="1">
        <f t="array" aca="1" ref="MT92" ca="1">INDIRECT(MT$203&amp;ROW())*MT$205</f>
        <v>0</v>
      </c>
      <c r="MU92" s="696" cm="1">
        <f t="array" aca="1" ref="MU92" ca="1">INDIRECT(MU$203&amp;ROW())*MU$205</f>
        <v>0</v>
      </c>
      <c r="MV92" s="696" cm="1">
        <f t="array" aca="1" ref="MV92" ca="1">IF(INDIRECT(MV$203&amp;ROW())="-",0,INDIRECT(MV$203&amp;ROW())*MV$205)</f>
        <v>3.8411999999999997</v>
      </c>
      <c r="MW92" s="696" cm="1">
        <f t="array" aca="1" ref="MW92" ca="1">INDIRECT(MW$203&amp;ROW())*MW$205</f>
        <v>0</v>
      </c>
      <c r="MX92" s="696" cm="1">
        <f t="array" aca="1" ref="MX92" ca="1">INDIRECT(MX$203&amp;ROW())*MX$205</f>
        <v>0</v>
      </c>
      <c r="MY92" s="696" cm="1">
        <f t="array" aca="1" ref="MY92" ca="1">INDIRECT(MY$203&amp;ROW())*MY$205</f>
        <v>0</v>
      </c>
      <c r="NA92" s="701">
        <f t="shared" si="133"/>
        <v>3.0975609756097558E-4</v>
      </c>
      <c r="NB92" s="617">
        <f t="shared" si="134"/>
        <v>1.2571428571428573E-3</v>
      </c>
      <c r="NC92" s="695">
        <f t="shared" si="135"/>
        <v>2.7461538461538465E-3</v>
      </c>
      <c r="ND92" s="697">
        <f t="shared" si="136"/>
        <v>6.0748148148148155E-2</v>
      </c>
      <c r="NE92" s="694">
        <f t="shared" si="137"/>
        <v>1.6265300237251458E-2</v>
      </c>
      <c r="NF92" s="682" t="str">
        <f t="shared" si="138"/>
        <v>D</v>
      </c>
      <c r="NH92" s="606" t="s">
        <v>5257</v>
      </c>
      <c r="NI92" s="563" t="str">
        <f t="shared" si="197"/>
        <v>D</v>
      </c>
      <c r="NJ92" s="563" t="str">
        <f t="shared" si="140"/>
        <v>D</v>
      </c>
      <c r="NK92" s="563" t="str">
        <f t="shared" ca="1" si="141"/>
        <v>D</v>
      </c>
      <c r="NL92" s="563" t="str">
        <f t="shared" ca="1" si="142"/>
        <v>D</v>
      </c>
      <c r="NM92" s="563" t="str">
        <f t="shared" ca="1" si="143"/>
        <v>D</v>
      </c>
      <c r="NN92" s="563" t="str">
        <f t="shared" ca="1" si="163"/>
        <v>D</v>
      </c>
      <c r="NO92" s="563" t="str">
        <f t="shared" ca="1" si="164"/>
        <v>D</v>
      </c>
      <c r="NP92" s="606" t="str">
        <f t="shared" si="144"/>
        <v>-</v>
      </c>
      <c r="NQ92" s="682" t="str">
        <f t="shared" si="145"/>
        <v>-</v>
      </c>
      <c r="NR92" s="682" t="e">
        <f>IF(OR(AND(NI92="A",OR(NJ92="C",NJ92="D")),AND(NI92="A",OR(#REF!="C",#REF!="D")),AND(NI92="B",OR(NJ92="D",#REF!="D")),AND(OR(NI92="C",NI92="D"),OR(NJ92="A",NJ92="B")),AND(OR(NI92="C",NI92="D"),OR(#REF!="A",#REF!="B")),AND(OR(NJ92="A",#REF!="A",NJ92="B",#REF!="B"),OR(NP92="-",NQ92="-")),AND(OR(NJ92="C",#REF!="C",NJ92="D",#REF!="D"),NP92="Yes")),"Yes","-")</f>
        <v>#REF!</v>
      </c>
      <c r="NS92" s="607"/>
      <c r="NT92" s="619">
        <f t="shared" si="146"/>
        <v>0.2235</v>
      </c>
      <c r="NU92" s="619">
        <f t="shared" si="147"/>
        <v>1.6265300237251458E-2</v>
      </c>
      <c r="NV92" s="619">
        <f t="shared" ca="1" si="148"/>
        <v>2.7651854766496758E-2</v>
      </c>
      <c r="NW92" s="619">
        <f t="shared" ca="1" si="165"/>
        <v>9.8137918338524217E-3</v>
      </c>
      <c r="NX92" s="619">
        <f t="shared" ca="1" si="166"/>
        <v>4.2196829102817489E-2</v>
      </c>
      <c r="NY92" s="620">
        <f t="shared" ca="1" si="167"/>
        <v>1.5707938058144365E-2</v>
      </c>
      <c r="NZ92" s="620">
        <f t="shared" ca="1" si="168"/>
        <v>7.148692921313457E-2</v>
      </c>
      <c r="OA92" s="705" t="s">
        <v>1188</v>
      </c>
      <c r="OB92" s="706" t="s">
        <v>1188</v>
      </c>
      <c r="OC92" s="494"/>
      <c r="OE92" s="606" t="s">
        <v>5257</v>
      </c>
      <c r="OF92" s="700" t="str">
        <f t="shared" ca="1" si="149"/>
        <v>D</v>
      </c>
      <c r="OG92" s="701">
        <f t="shared" ca="1" si="169"/>
        <v>9.8137918338524217E-3</v>
      </c>
      <c r="OH92" s="705">
        <f t="shared" ca="1" si="150"/>
        <v>3.9102776572668107E-4</v>
      </c>
      <c r="OI92" s="696">
        <f t="shared" ca="1" si="151"/>
        <v>1.5606363864491847E-3</v>
      </c>
      <c r="OJ92" s="696">
        <f t="shared" ca="1" si="152"/>
        <v>3.8883080025393034E-3</v>
      </c>
      <c r="OK92" s="697">
        <f t="shared" ca="1" si="153"/>
        <v>3.3415195180694517E-2</v>
      </c>
      <c r="OL92" s="696" cm="1">
        <f t="array" aca="1" ref="OL92" ca="1">INDIRECT(OL$203&amp;ROW())*OL$205</f>
        <v>0</v>
      </c>
      <c r="OM92" s="696" cm="1">
        <f t="array" aca="1" ref="OM92" ca="1">INDIRECT(OM$203&amp;ROW())*OM$205</f>
        <v>0</v>
      </c>
      <c r="ON92" s="696" cm="1">
        <f t="array" aca="1" ref="ON92" ca="1">INDIRECT(ON$203&amp;ROW())*ON$205</f>
        <v>0</v>
      </c>
      <c r="OO92" s="696" cm="1">
        <f t="array" aca="1" ref="OO92" ca="1">INDIRECT(OO$203&amp;ROW())*OO$205</f>
        <v>0</v>
      </c>
      <c r="OP92" s="696" cm="1">
        <f t="array" aca="1" ref="OP92" ca="1">INDIRECT(OP$203&amp;ROW())*OP$205</f>
        <v>0</v>
      </c>
      <c r="OQ92" s="696" cm="1">
        <f t="array" aca="1" ref="OQ92" ca="1">INDIRECT(OQ$203&amp;ROW())*OQ$205</f>
        <v>0</v>
      </c>
      <c r="OR92" s="696" cm="1">
        <f t="array" aca="1" ref="OR92" ca="1">INDIRECT(OR$203&amp;ROW())*OR$205</f>
        <v>0</v>
      </c>
      <c r="OS92" s="696" cm="1">
        <f t="array" aca="1" ref="OS92" ca="1">INDIRECT(OS$203&amp;ROW())*OS$205</f>
        <v>0</v>
      </c>
      <c r="OT92" s="696" cm="1">
        <f t="array" aca="1" ref="OT92" ca="1">INDIRECT(OT$203&amp;ROW())*OT$205</f>
        <v>0</v>
      </c>
      <c r="OU92" s="696" cm="1">
        <f t="array" aca="1" ref="OU92" ca="1">INDIRECT(OU$203&amp;ROW())*OU$205</f>
        <v>0</v>
      </c>
      <c r="OV92" s="696" cm="1">
        <f t="array" aca="1" ref="OV92" ca="1">INDIRECT(OV$203&amp;ROW())*OV$205</f>
        <v>0</v>
      </c>
      <c r="OW92" s="696" cm="1">
        <f t="array" aca="1" ref="OW92" ca="1">INDIRECT(OW$203&amp;ROW())*OW$205</f>
        <v>0</v>
      </c>
      <c r="OX92" s="696" cm="1">
        <f t="array" aca="1" ref="OX92" ca="1">INDIRECT(OX$203&amp;ROW())*OX$205</f>
        <v>0</v>
      </c>
      <c r="OY92" s="696" cm="1">
        <f t="array" aca="1" ref="OY92" ca="1">IF(INDIRECT(OY$203&amp;ROW())="-",0,INDIRECT(OY$203&amp;ROW())*OY$205)</f>
        <v>9.013189999999999E-3</v>
      </c>
      <c r="OZ92" s="696" cm="1">
        <f t="array" aca="1" ref="OZ92" ca="1">INDIRECT(OZ$203&amp;ROW())*OZ$205</f>
        <v>0</v>
      </c>
      <c r="PA92" s="696" cm="1">
        <f t="array" aca="1" ref="PA92" ca="1">IF(INDIRECT(PA$203&amp;ROW())="-",0,INDIRECT(PA$203&amp;ROW())*PA$205)</f>
        <v>1.554784E-2</v>
      </c>
      <c r="PB92" s="705" cm="1">
        <f t="array" aca="1" ref="PB92" ca="1">INDIRECT(PB$203&amp;ROW())*PB$205</f>
        <v>0</v>
      </c>
      <c r="PC92" s="696" cm="1">
        <f t="array" aca="1" ref="PC92" ca="1">INDIRECT(PC$203&amp;ROW())*PC$205</f>
        <v>0</v>
      </c>
      <c r="PD92" s="696" cm="1">
        <f t="array" aca="1" ref="PD92" ca="1">INDIRECT(PD$203&amp;ROW())*PD$205</f>
        <v>0</v>
      </c>
      <c r="PE92" s="696" cm="1">
        <f t="array" aca="1" ref="PE92" ca="1">INDIRECT(PE$203&amp;ROW())*PE$205</f>
        <v>0</v>
      </c>
      <c r="PF92" s="696" cm="1">
        <f t="array" aca="1" ref="PF92" ca="1">INDIRECT(PF$203&amp;ROW())*PF$205</f>
        <v>0</v>
      </c>
      <c r="PG92" s="696" cm="1">
        <f t="array" aca="1" ref="PG92" ca="1">IF(INDIRECT(PG$203&amp;ROW())="-",0,INDIRECT(PG$203&amp;ROW())*PG$205)</f>
        <v>3.1237500000000001E-2</v>
      </c>
      <c r="PH92" s="696" cm="1">
        <f t="array" aca="1" ref="PH92" ca="1">INDIRECT(PH$203&amp;ROW())*PH$205</f>
        <v>0</v>
      </c>
      <c r="PI92" s="696" cm="1">
        <f t="array" aca="1" ref="PI92" ca="1">INDIRECT(PI$203&amp;ROW())*PI$205</f>
        <v>0</v>
      </c>
      <c r="PJ92" s="696" cm="1">
        <f t="array" aca="1" ref="PJ92" ca="1">INDIRECT(PJ$203&amp;ROW())*PJ$205</f>
        <v>0</v>
      </c>
      <c r="PK92" s="696" cm="1">
        <f t="array" aca="1" ref="PK92" ca="1">IF($PJ92=0,0,INDIRECT(PK$203&amp;ROW())*PK$205)</f>
        <v>0</v>
      </c>
      <c r="PL92" s="696" cm="1">
        <f t="array" aca="1" ref="PL92" ca="1">IF($MPE92=0,0,INDIRECT(PL$203&amp;ROW())*PL$205)</f>
        <v>0</v>
      </c>
      <c r="PM92" s="696" cm="1">
        <f t="array" aca="1" ref="PM92" ca="1">IF($MPE92=0,0,INDIRECT(PM$203&amp;ROW())*PM$205)</f>
        <v>0</v>
      </c>
      <c r="PN92" s="696" cm="1">
        <f t="array" aca="1" ref="PN92" ca="1">IF($PJ92=0,0,INDIRECT(PN$203&amp;ROW())*PN$205)</f>
        <v>0</v>
      </c>
      <c r="PO92" s="696" cm="1">
        <f t="array" aca="1" ref="PO92" ca="1">INDIRECT(PO$203&amp;ROW())*PO$205</f>
        <v>0</v>
      </c>
      <c r="PP92" s="696" cm="1">
        <f t="array" aca="1" ref="PP92" ca="1">IF($PO92=0,0,INDIRECT(PP$203&amp;ROW())*PP$205)</f>
        <v>0</v>
      </c>
      <c r="PQ92" s="696" cm="1">
        <f t="array" aca="1" ref="PQ92" ca="1">IF($PO92=0,0,INDIRECT(PQ$203&amp;ROW())*PQ$205)</f>
        <v>0</v>
      </c>
      <c r="PR92" s="696" cm="1">
        <f t="array" aca="1" ref="PR92" ca="1">INDIRECT(PR$203&amp;ROW())*PR$205</f>
        <v>0</v>
      </c>
      <c r="PS92" s="696" cm="1">
        <f t="array" aca="1" ref="PS92" ca="1">INDIRECT(PS$203&amp;ROW())*PS$205</f>
        <v>0</v>
      </c>
      <c r="PT92" s="696" cm="1">
        <f t="array" aca="1" ref="PT92" ca="1">INDIRECT(PT$203&amp;ROW())*PT$205</f>
        <v>0</v>
      </c>
      <c r="PU92" s="696" cm="1">
        <f t="array" aca="1" ref="PU92" ca="1">INDIRECT(PU$203&amp;ROW())*PU$205</f>
        <v>0</v>
      </c>
      <c r="PV92" s="696" cm="1">
        <f t="array" aca="1" ref="PV92" ca="1">INDIRECT(PV$203&amp;ROW())*PV$205</f>
        <v>0</v>
      </c>
      <c r="PW92" s="696" cm="1">
        <f t="array" aca="1" ref="PW92" ca="1">INDIRECT(PW$203&amp;ROW())*PW$205</f>
        <v>0</v>
      </c>
      <c r="PX92" s="696" cm="1">
        <f t="array" aca="1" ref="PX92" ca="1">INDIRECT(PX$203&amp;ROW())*PX$205</f>
        <v>0</v>
      </c>
      <c r="PY92" s="696" cm="1">
        <f t="array" aca="1" ref="PY92" ca="1">INDIRECT(PY$203&amp;ROW())*PY$205</f>
        <v>0</v>
      </c>
      <c r="PZ92" s="696" cm="1">
        <f t="array" aca="1" ref="PZ92" ca="1">INDIRECT(PZ$203&amp;ROW())*PZ$205</f>
        <v>0.17430000000000001</v>
      </c>
      <c r="QA92" s="696" cm="1">
        <f t="array" aca="1" ref="QA92" ca="1">INDIRECT(QA$203&amp;ROW())*QA$205</f>
        <v>0</v>
      </c>
      <c r="QB92" s="696" cm="1">
        <f t="array" aca="1" ref="QB92" ca="1">INDIRECT(QB$203&amp;ROW())*QB$205</f>
        <v>0</v>
      </c>
      <c r="QC92" s="696" cm="1">
        <f t="array" aca="1" ref="QC92" ca="1">INDIRECT(QC$203&amp;ROW())*QC$205</f>
        <v>0</v>
      </c>
      <c r="QD92" s="696" cm="1">
        <f t="array" aca="1" ref="QD92" ca="1">IF(INDIRECT(QD$203&amp;ROW())="-",0,INDIRECT(QD$203&amp;ROW())*QD$205)</f>
        <v>0.39314682000000001</v>
      </c>
      <c r="QE92" s="696" cm="1">
        <f t="array" aca="1" ref="QE92" ca="1">INDIRECT(QE$203&amp;ROW())*QE$205</f>
        <v>0</v>
      </c>
      <c r="QF92" s="696" cm="1">
        <f t="array" aca="1" ref="QF92" ca="1">INDIRECT(QF$203&amp;ROW())*QF$205</f>
        <v>0</v>
      </c>
      <c r="QG92" s="696" cm="1">
        <f t="array" aca="1" ref="QG92" ca="1">INDIRECT(QG$203&amp;ROW())*QG$205</f>
        <v>0</v>
      </c>
      <c r="QI92" s="606" t="s">
        <v>5257</v>
      </c>
      <c r="QJ92" s="700" t="str">
        <f t="shared" ca="1" si="154"/>
        <v>D</v>
      </c>
      <c r="QK92" s="701">
        <f t="shared" ca="1" si="170"/>
        <v>4.2196829102817489E-2</v>
      </c>
      <c r="QL92" s="705">
        <f t="shared" ca="1" si="155"/>
        <v>2.7572954574956642E-4</v>
      </c>
      <c r="QM92" s="696">
        <f t="shared" ca="1" si="156"/>
        <v>1.0404712541823647E-3</v>
      </c>
      <c r="QN92" s="696">
        <f t="shared" ca="1" si="157"/>
        <v>2.3081406192993724E-3</v>
      </c>
      <c r="QO92" s="697">
        <f t="shared" ca="1" si="158"/>
        <v>0.16516297499203866</v>
      </c>
      <c r="QP92" s="696" cm="1">
        <f t="array" aca="1" ref="QP92" ca="1">INDIRECT(QP$203&amp;ROW())*QP$205</f>
        <v>0</v>
      </c>
      <c r="QQ92" s="696" cm="1">
        <f t="array" aca="1" ref="QQ92" ca="1">INDIRECT(QQ$203&amp;ROW())*QQ$205</f>
        <v>0</v>
      </c>
      <c r="QR92" s="696" cm="1">
        <f t="array" aca="1" ref="QR92" ca="1">INDIRECT(QR$203&amp;ROW())*QR$205</f>
        <v>0</v>
      </c>
      <c r="QS92" s="696" cm="1">
        <f t="array" aca="1" ref="QS92" ca="1">INDIRECT(QS$203&amp;ROW())*QS$205</f>
        <v>0</v>
      </c>
      <c r="QT92" s="696" cm="1">
        <f t="array" aca="1" ref="QT92" ca="1">INDIRECT(QT$203&amp;ROW())*QT$205</f>
        <v>0</v>
      </c>
      <c r="QU92" s="696" cm="1">
        <f t="array" aca="1" ref="QU92" ca="1">INDIRECT(QU$203&amp;ROW())*QU$205</f>
        <v>0</v>
      </c>
      <c r="QV92" s="696" cm="1">
        <f t="array" aca="1" ref="QV92" ca="1">INDIRECT(QV$203&amp;ROW())*QV$205</f>
        <v>0</v>
      </c>
      <c r="QW92" s="696" cm="1">
        <f t="array" aca="1" ref="QW92" ca="1">INDIRECT(QW$203&amp;ROW())*QW$205</f>
        <v>0</v>
      </c>
      <c r="QX92" s="696" cm="1">
        <f t="array" aca="1" ref="QX92" ca="1">INDIRECT(QX$203&amp;ROW())*QX$205</f>
        <v>0</v>
      </c>
      <c r="QY92" s="696" cm="1">
        <f t="array" aca="1" ref="QY92" ca="1">INDIRECT(QY$203&amp;ROW())*QY$205</f>
        <v>0</v>
      </c>
      <c r="QZ92" s="696" cm="1">
        <f t="array" aca="1" ref="QZ92" ca="1">INDIRECT(QZ$203&amp;ROW())*QZ$205</f>
        <v>0</v>
      </c>
      <c r="RA92" s="696" cm="1">
        <f t="array" aca="1" ref="RA92" ca="1">INDIRECT(RA$203&amp;ROW())*RA$205</f>
        <v>0</v>
      </c>
      <c r="RB92" s="696" cm="1">
        <f t="array" aca="1" ref="RB92" ca="1">INDIRECT(RB$203&amp;ROW())*RB$205</f>
        <v>0</v>
      </c>
      <c r="RC92" s="696" cm="1">
        <f t="array" aca="1" ref="RC92" ca="1">IF(INDIRECT(RC$203&amp;ROW())="-",0,INDIRECT(RC$203&amp;ROW())*RC$205)</f>
        <v>1.0656394127729609E-3</v>
      </c>
      <c r="RD92" s="696" cm="1">
        <f t="array" aca="1" ref="RD92" ca="1">INDIRECT(RD$203&amp;ROW())*RD$205</f>
        <v>0</v>
      </c>
      <c r="RE92" s="696" cm="1">
        <f t="array" aca="1" ref="RE92" ca="1">IF(INDIRECT(RE$203&amp;ROW())="-",0,INDIRECT(RE$203&amp;ROW())*RE$205)</f>
        <v>1.1138870992821062E-3</v>
      </c>
      <c r="RF92" s="705" cm="1">
        <f t="array" aca="1" ref="RF92" ca="1">INDIRECT(RF$203&amp;ROW())*RF$205</f>
        <v>0</v>
      </c>
      <c r="RG92" s="696" cm="1">
        <f t="array" aca="1" ref="RG92" ca="1">INDIRECT(RG$203&amp;ROW())*RG$205</f>
        <v>0</v>
      </c>
      <c r="RH92" s="696" cm="1">
        <f t="array" aca="1" ref="RH92" ca="1">INDIRECT(RH$203&amp;ROW())*RH$205</f>
        <v>0</v>
      </c>
      <c r="RI92" s="696" cm="1">
        <f t="array" aca="1" ref="RI92" ca="1">INDIRECT(RI$203&amp;ROW())*RI$205</f>
        <v>0</v>
      </c>
      <c r="RJ92" s="696" cm="1">
        <f t="array" aca="1" ref="RJ92" ca="1">INDIRECT(RJ$203&amp;ROW())*RJ$205</f>
        <v>0</v>
      </c>
      <c r="RK92" s="696" cm="1">
        <f t="array" aca="1" ref="RK92" ca="1">IF(INDIRECT(RK$203&amp;ROW())="-",0,INDIRECT(RK$203&amp;ROW())*RK$205)</f>
        <v>2.1570510796821082E-3</v>
      </c>
      <c r="RL92" s="696" cm="1">
        <f t="array" aca="1" ref="RL92" ca="1">INDIRECT(RL$203&amp;ROW())*RL$205</f>
        <v>0</v>
      </c>
      <c r="RM92" s="696" cm="1">
        <f t="array" aca="1" ref="RM92" ca="1">INDIRECT(RM$203&amp;ROW())*RM$205</f>
        <v>0</v>
      </c>
      <c r="RN92" s="696" cm="1">
        <f t="array" aca="1" ref="RN92" ca="1">INDIRECT(RN$203&amp;ROW())*RN$205</f>
        <v>0</v>
      </c>
      <c r="RO92" s="696" cm="1">
        <f t="array" aca="1" ref="RO92" ca="1">IF($RN92=0,0,INDIRECT(RO$203&amp;ROW())*RO$205)</f>
        <v>0</v>
      </c>
      <c r="RP92" s="696" cm="1">
        <f t="array" aca="1" ref="RP92" ca="1">IF($RN92=0,0,INDIRECT(RP$203&amp;ROW())*RP$205)</f>
        <v>0</v>
      </c>
      <c r="RQ92" s="696" cm="1">
        <f t="array" aca="1" ref="RQ92" ca="1">IF($RN92=0,0,INDIRECT(RQ$203&amp;ROW())*RQ$205)</f>
        <v>0</v>
      </c>
      <c r="RR92" s="696" cm="1">
        <f t="array" aca="1" ref="RR92" ca="1">IF($RN92=0,0,INDIRECT(RR$203&amp;ROW())*RR$205)</f>
        <v>0</v>
      </c>
      <c r="RS92" s="696" cm="1">
        <f t="array" aca="1" ref="RS92" ca="1">INDIRECT(RS$203&amp;ROW())*RS$205</f>
        <v>0</v>
      </c>
      <c r="RT92" s="696" cm="1">
        <f t="array" aca="1" ref="RT92" ca="1">IF($RS92=0,0,INDIRECT(RT$203&amp;ROW())*RT$205)</f>
        <v>0</v>
      </c>
      <c r="RU92" s="696" cm="1">
        <f t="array" aca="1" ref="RU92" ca="1">IF($RS92=0,0,INDIRECT(RU$203&amp;ROW())*RU$205)</f>
        <v>0</v>
      </c>
      <c r="RV92" s="696" cm="1">
        <f t="array" aca="1" ref="RV92" ca="1">INDIRECT(RV$203&amp;ROW())*RV$205</f>
        <v>0</v>
      </c>
      <c r="RW92" s="696" cm="1">
        <f t="array" aca="1" ref="RW92" ca="1">INDIRECT(RW$203&amp;ROW())*RW$205</f>
        <v>0</v>
      </c>
      <c r="RX92" s="696" cm="1">
        <f t="array" aca="1" ref="RX92" ca="1">INDIRECT(RX$203&amp;ROW())*RX$205</f>
        <v>0</v>
      </c>
      <c r="RY92" s="696" cm="1">
        <f t="array" aca="1" ref="RY92" ca="1">INDIRECT(RY$203&amp;ROW())*RY$205</f>
        <v>0</v>
      </c>
      <c r="RZ92" s="696" cm="1">
        <f t="array" aca="1" ref="RZ92" ca="1">INDIRECT(RZ$203&amp;ROW())*RZ$205</f>
        <v>0</v>
      </c>
      <c r="SA92" s="696" cm="1">
        <f t="array" aca="1" ref="SA92" ca="1">INDIRECT(SA$203&amp;ROW())*SA$205</f>
        <v>0</v>
      </c>
      <c r="SB92" s="696" cm="1">
        <f t="array" aca="1" ref="SB92" ca="1">INDIRECT(SB$203&amp;ROW())*SB$205</f>
        <v>0</v>
      </c>
      <c r="SC92" s="696" cm="1">
        <f t="array" aca="1" ref="SC92" ca="1">INDIRECT(SC$203&amp;ROW())*SC$205</f>
        <v>0</v>
      </c>
      <c r="SD92" s="696" cm="1">
        <f t="array" aca="1" ref="SD92" ca="1">INDIRECT(SD$203&amp;ROW())*SD$205</f>
        <v>0.3072993885784252</v>
      </c>
      <c r="SE92" s="696" cm="1">
        <f t="array" aca="1" ref="SE92" ca="1">INDIRECT(SE$203&amp;ROW())*SE$205</f>
        <v>0</v>
      </c>
      <c r="SF92" s="696" cm="1">
        <f t="array" aca="1" ref="SF92" ca="1">INDIRECT(SF$203&amp;ROW())*SF$205</f>
        <v>0</v>
      </c>
      <c r="SG92" s="696" cm="1">
        <f t="array" aca="1" ref="SG92" ca="1">INDIRECT(SG$203&amp;ROW())*SG$205</f>
        <v>0</v>
      </c>
      <c r="SH92" s="696" cm="1">
        <f t="array" aca="1" ref="SH92" ca="1">IF(INDIRECT(SH$203&amp;ROW())="-",0,INDIRECT(SH$203&amp;ROW())*SH$205)</f>
        <v>5.0370972907355795E-2</v>
      </c>
      <c r="SI92" s="696" cm="1">
        <f t="array" aca="1" ref="SI92" ca="1">INDIRECT(SI$203&amp;ROW())*SI$205</f>
        <v>0</v>
      </c>
      <c r="SJ92" s="696" cm="1">
        <f t="array" aca="1" ref="SJ92" ca="1">INDIRECT(SJ$203&amp;ROW())*SJ$205</f>
        <v>0</v>
      </c>
      <c r="SK92" s="696" cm="1">
        <f t="array" aca="1" ref="SK92" ca="1">INDIRECT(SK$203&amp;ROW())*SK$205</f>
        <v>0</v>
      </c>
      <c r="SN92" s="606" t="s">
        <v>5257</v>
      </c>
      <c r="SO92" s="707" cm="1">
        <f t="array" aca="1" ref="SO92" ca="1">INDIRECT(SO$203&amp;ROW())*SO$205</f>
        <v>0</v>
      </c>
      <c r="SP92" s="707" cm="1">
        <f t="array" aca="1" ref="SP92" ca="1">INDIRECT(SP$203&amp;ROW())*SP$205</f>
        <v>0</v>
      </c>
      <c r="SQ92" s="707" cm="1">
        <f t="array" aca="1" ref="SQ92" ca="1">INDIRECT(SQ$203&amp;ROW())*SQ$205</f>
        <v>0</v>
      </c>
      <c r="SR92" s="707" cm="1">
        <f t="array" aca="1" ref="SR92" ca="1">INDIRECT(SR$203&amp;ROW())*SR$205</f>
        <v>0</v>
      </c>
      <c r="SS92" s="707" cm="1">
        <f t="array" aca="1" ref="SS92" ca="1">INDIRECT(SS$203&amp;ROW())*SS$205</f>
        <v>0</v>
      </c>
      <c r="ST92" s="707" cm="1">
        <f t="array" aca="1" ref="ST92" ca="1">INDIRECT(ST$203&amp;ROW())*ST$205</f>
        <v>0</v>
      </c>
      <c r="SU92" s="707" cm="1">
        <f t="array" aca="1" ref="SU92" ca="1">INDIRECT(SU$203&amp;ROW())*SU$205</f>
        <v>0</v>
      </c>
      <c r="SV92" s="707" cm="1">
        <f t="array" aca="1" ref="SV92" ca="1">INDIRECT(SV$203&amp;ROW())*SV$205</f>
        <v>0</v>
      </c>
      <c r="SW92" s="707" cm="1">
        <f t="array" aca="1" ref="SW92" ca="1">INDIRECT(SW$203&amp;ROW())*SW$205</f>
        <v>0</v>
      </c>
      <c r="SX92" s="707" cm="1">
        <f t="array" aca="1" ref="SX92" ca="1">INDIRECT(SX$203&amp;ROW())*SX$205</f>
        <v>0</v>
      </c>
      <c r="SY92" s="707" cm="1">
        <f t="array" aca="1" ref="SY92" ca="1">INDIRECT(SY$203&amp;ROW())*SY$205</f>
        <v>0</v>
      </c>
      <c r="SZ92" s="707" cm="1">
        <f t="array" aca="1" ref="SZ92" ca="1">INDIRECT(SZ$203&amp;ROW())*SZ$205</f>
        <v>0</v>
      </c>
      <c r="TA92" s="707" cm="1">
        <f t="array" aca="1" ref="TA92" ca="1">INDIRECT(TA$203&amp;ROW())*TA$205</f>
        <v>0</v>
      </c>
      <c r="TB92" s="696" cm="1">
        <f t="array" aca="1" ref="TB92" ca="1">IF(INDIRECT(TB$203&amp;ROW())="-",0,INDIRECT(TB$203&amp;ROW())*TB$205)</f>
        <v>1.2699999999999999E-2</v>
      </c>
      <c r="TC92" s="707" cm="1">
        <f t="array" aca="1" ref="TC92" ca="1">INDIRECT(TC$203&amp;ROW())*TC$205</f>
        <v>0</v>
      </c>
      <c r="TD92" s="696" cm="1">
        <f t="array" aca="1" ref="TD92" ca="1">IF(INDIRECT(TD$203&amp;ROW())="-",0,INDIRECT(TD$203&amp;ROW())*TD$205)</f>
        <v>1.7600000000000001E-2</v>
      </c>
      <c r="TE92" s="732" cm="1">
        <f t="array" aca="1" ref="TE92" ca="1">INDIRECT(TE$203&amp;ROW())*TE$205</f>
        <v>0</v>
      </c>
      <c r="TF92" s="707" cm="1">
        <f t="array" aca="1" ref="TF92" ca="1">INDIRECT(TF$203&amp;ROW())*TF$205</f>
        <v>0</v>
      </c>
      <c r="TG92" s="707" cm="1">
        <f t="array" aca="1" ref="TG92" ca="1">INDIRECT(TG$203&amp;ROW())*TG$205</f>
        <v>0</v>
      </c>
      <c r="TH92" s="707" cm="1">
        <f t="array" aca="1" ref="TH92" ca="1">INDIRECT(TH$203&amp;ROW())*TH$205</f>
        <v>0</v>
      </c>
      <c r="TI92" s="707" cm="1">
        <f t="array" aca="1" ref="TI92" ca="1">INDIRECT(TI$203&amp;ROW())*TI$205</f>
        <v>0</v>
      </c>
      <c r="TJ92" s="696" cm="1">
        <f t="array" aca="1" ref="TJ92" ca="1">IF(INDIRECT(TJ$203&amp;ROW())="-",0,INDIRECT(TJ$203&amp;ROW())*TJ$205)</f>
        <v>3.5700000000000003E-2</v>
      </c>
      <c r="TK92" s="707" cm="1">
        <f t="array" aca="1" ref="TK92" ca="1">INDIRECT(TK$203&amp;ROW())*TK$205</f>
        <v>0</v>
      </c>
      <c r="TL92" s="707" cm="1">
        <f t="array" aca="1" ref="TL92" ca="1">INDIRECT(TL$203&amp;ROW())*TL$205</f>
        <v>0</v>
      </c>
      <c r="TM92" s="707" cm="1">
        <f t="array" aca="1" ref="TM92" ca="1">INDIRECT(TM$203&amp;ROW())*TM$205</f>
        <v>0</v>
      </c>
      <c r="TN92" s="707" cm="1">
        <f t="array" aca="1" ref="TN92" ca="1">IF($TM92=0,0,INDIRECT(TN$203&amp;ROW())*TN$205)</f>
        <v>0</v>
      </c>
      <c r="TO92" s="707" cm="1">
        <f t="array" aca="1" ref="TO92" ca="1">IF($TM92=0,0,INDIRECT(TO$203&amp;ROW())*TO$205)</f>
        <v>0</v>
      </c>
      <c r="TP92" s="707" cm="1">
        <f t="array" aca="1" ref="TP92" ca="1">IF($TM92=0,0,INDIRECT(TP$203&amp;ROW())*TP$205)</f>
        <v>0</v>
      </c>
      <c r="TQ92" s="707" cm="1">
        <f t="array" aca="1" ref="TQ92" ca="1">IF($TM92=0,0,INDIRECT(TQ$203&amp;ROW())*TQ$205)</f>
        <v>0</v>
      </c>
      <c r="TR92" s="707" cm="1">
        <f t="array" aca="1" ref="TR92" ca="1">INDIRECT(TR$203&amp;ROW())*TR$205</f>
        <v>0</v>
      </c>
      <c r="TS92" s="707" cm="1">
        <f t="array" aca="1" ref="TS92" ca="1">IF($TR92=0,0,INDIRECT(TS$203&amp;ROW())*TS$205)</f>
        <v>0</v>
      </c>
      <c r="TT92" s="707" cm="1">
        <f t="array" aca="1" ref="TT92" ca="1">IF($TR92=0,0,INDIRECT(TT$203&amp;ROW())*TT$205)</f>
        <v>0</v>
      </c>
      <c r="TU92" s="707" cm="1">
        <f t="array" aca="1" ref="TU92" ca="1">INDIRECT(TU$203&amp;ROW())*TU$205</f>
        <v>0</v>
      </c>
      <c r="TV92" s="707" cm="1">
        <f t="array" aca="1" ref="TV92" ca="1">INDIRECT(TV$203&amp;ROW())*TV$205</f>
        <v>0</v>
      </c>
      <c r="TW92" s="707" cm="1">
        <f t="array" aca="1" ref="TW92" ca="1">INDIRECT(TW$203&amp;ROW())*TW$205</f>
        <v>0</v>
      </c>
      <c r="TX92" s="707" cm="1">
        <f t="array" aca="1" ref="TX92" ca="1">INDIRECT(TX$203&amp;ROW())*TX$205</f>
        <v>0</v>
      </c>
      <c r="TY92" s="707" cm="1">
        <f t="array" aca="1" ref="TY92" ca="1">INDIRECT(TY$203&amp;ROW())*TY$205</f>
        <v>0</v>
      </c>
      <c r="TZ92" s="707" cm="1">
        <f t="array" aca="1" ref="TZ92" ca="1">INDIRECT(TZ$203&amp;ROW())*TZ$205</f>
        <v>0</v>
      </c>
      <c r="UA92" s="707" cm="1">
        <f t="array" aca="1" ref="UA92" ca="1">INDIRECT(UA$203&amp;ROW())*UA$205</f>
        <v>0</v>
      </c>
      <c r="UB92" s="707" cm="1">
        <f t="array" aca="1" ref="UB92" ca="1">INDIRECT(UB$203&amp;ROW())*UB$205</f>
        <v>0</v>
      </c>
      <c r="UC92" s="707" cm="1">
        <f t="array" aca="1" ref="UC92" ca="1">INDIRECT(UC$203&amp;ROW())*UC$205</f>
        <v>1</v>
      </c>
      <c r="UD92" s="707" cm="1">
        <f t="array" aca="1" ref="UD92" ca="1">INDIRECT(UD$203&amp;ROW())*UD$205</f>
        <v>0</v>
      </c>
      <c r="UE92" s="707" cm="1">
        <f t="array" aca="1" ref="UE92" ca="1">INDIRECT(UE$203&amp;ROW())*UE$205</f>
        <v>0</v>
      </c>
      <c r="UF92" s="707" cm="1">
        <f t="array" aca="1" ref="UF92" ca="1">INDIRECT(UF$203&amp;ROW())*UF$205</f>
        <v>0</v>
      </c>
      <c r="UG92" s="696" cm="1">
        <f t="array" aca="1" ref="UG92" ca="1">IF(INDIRECT(UG$203&amp;ROW())="-",0,INDIRECT(UG$203&amp;ROW())*UG$205)</f>
        <v>0.64019999999999999</v>
      </c>
      <c r="UH92" s="707" cm="1">
        <f t="array" aca="1" ref="UH92" ca="1">INDIRECT(UH$203&amp;ROW())*UH$205</f>
        <v>0</v>
      </c>
      <c r="UI92" s="707" cm="1">
        <f t="array" aca="1" ref="UI92" ca="1">INDIRECT(UI$203&amp;ROW())*UI$205</f>
        <v>0</v>
      </c>
      <c r="UJ92" s="707" cm="1">
        <f t="array" aca="1" ref="UJ92" ca="1">INDIRECT(UJ$203&amp;ROW())*UJ$205</f>
        <v>0</v>
      </c>
      <c r="UM92" s="606" t="s">
        <v>5257</v>
      </c>
      <c r="UN92" s="616">
        <f t="shared" ca="1" si="202"/>
        <v>-0.97111609266078391</v>
      </c>
      <c r="UO92" s="616">
        <f t="shared" ca="1" si="202"/>
        <v>-0.6225347970107441</v>
      </c>
      <c r="UP92" s="616">
        <f t="shared" ca="1" si="202"/>
        <v>-0.88618201963763954</v>
      </c>
      <c r="UQ92" s="616">
        <f t="shared" ca="1" si="202"/>
        <v>-4.9904984085464132</v>
      </c>
      <c r="UR92" s="616">
        <f t="shared" ca="1" si="202"/>
        <v>-1.7347822393597188</v>
      </c>
      <c r="US92" s="616">
        <f t="shared" ca="1" si="202"/>
        <v>-2.5790572453345928</v>
      </c>
      <c r="UT92" s="616">
        <f t="shared" ca="1" si="202"/>
        <v>-3.3391171947782863</v>
      </c>
      <c r="UU92" s="616">
        <f t="shared" ca="1" si="202"/>
        <v>-2.7006681232545957</v>
      </c>
      <c r="UV92" s="616">
        <f t="shared" ca="1" si="202"/>
        <v>-2.9818796741717466</v>
      </c>
      <c r="UW92" s="616">
        <f t="shared" ca="1" si="202"/>
        <v>-2.1021242737767571</v>
      </c>
      <c r="UX92" s="616">
        <f t="shared" ca="1" si="202"/>
        <v>-3.7125109235132832</v>
      </c>
      <c r="UY92" s="616">
        <f t="shared" ca="1" si="202"/>
        <v>-0.67270887390575207</v>
      </c>
      <c r="UZ92" s="616">
        <f t="shared" ca="1" si="202"/>
        <v>-0.80238258590915801</v>
      </c>
      <c r="VA92" s="616">
        <f t="shared" ca="1" si="202"/>
        <v>-2.0575938829721503</v>
      </c>
      <c r="VB92" s="616">
        <f t="shared" ca="1" si="202"/>
        <v>-0.76400504167427041</v>
      </c>
      <c r="VC92" s="616">
        <f t="shared" ca="1" si="202"/>
        <v>-2.1785378643280642</v>
      </c>
      <c r="VD92" s="616">
        <f t="shared" ca="1" si="198"/>
        <v>-1.5772186114663853</v>
      </c>
      <c r="VE92" s="616">
        <f t="shared" ca="1" si="198"/>
        <v>-3.1208900615108575</v>
      </c>
      <c r="VF92" s="616">
        <f t="shared" ca="1" si="198"/>
        <v>-1.7012503523278015</v>
      </c>
      <c r="VG92" s="616">
        <f t="shared" ca="1" si="198"/>
        <v>-0.89462372206681784</v>
      </c>
      <c r="VH92" s="616">
        <f t="shared" ca="1" si="198"/>
        <v>-3.2919881574307759</v>
      </c>
      <c r="VI92" s="616">
        <f t="shared" ca="1" si="198"/>
        <v>-2.0494621530609534</v>
      </c>
      <c r="VJ92" s="616">
        <f t="shared" ca="1" si="198"/>
        <v>-0.90132677458943244</v>
      </c>
      <c r="VK92" s="616">
        <f t="shared" ca="1" si="198"/>
        <v>-1.8355388391984859</v>
      </c>
      <c r="VL92" s="616">
        <f t="shared" ca="1" si="198"/>
        <v>-0.83864555511817418</v>
      </c>
      <c r="VM92" s="616">
        <f t="shared" ca="1" si="198"/>
        <v>-0.57201237404204519</v>
      </c>
      <c r="VN92" s="616">
        <f t="shared" ca="1" si="198"/>
        <v>-0.62639799545694341</v>
      </c>
      <c r="VO92" s="616">
        <f t="shared" ca="1" si="198"/>
        <v>-0.42150866262694142</v>
      </c>
      <c r="VP92" s="616">
        <f t="shared" ca="1" si="198"/>
        <v>-0.46221149066820022</v>
      </c>
      <c r="VQ92" s="616">
        <f t="shared" ca="1" si="198"/>
        <v>-0.77889442244162177</v>
      </c>
      <c r="VR92" s="616">
        <f t="shared" ca="1" si="198"/>
        <v>-0.64202286734458469</v>
      </c>
      <c r="VS92" s="616">
        <f t="shared" ca="1" si="198"/>
        <v>-0.40481357988865657</v>
      </c>
      <c r="VT92" s="616">
        <f t="shared" ca="1" si="199"/>
        <v>-0.3878135405833677</v>
      </c>
      <c r="VU92" s="616">
        <f t="shared" ca="1" si="199"/>
        <v>-0.82130507758946303</v>
      </c>
      <c r="VV92" s="616">
        <f t="shared" ca="1" si="199"/>
        <v>-0.64337789451099625</v>
      </c>
      <c r="VW92" s="616">
        <f t="shared" ca="1" si="199"/>
        <v>-2.2727508617901209</v>
      </c>
      <c r="VX92" s="616">
        <f t="shared" ca="1" si="199"/>
        <v>-0.78524029103755877</v>
      </c>
      <c r="VY92" s="616">
        <f t="shared" ca="1" si="199"/>
        <v>-1.477844244223653</v>
      </c>
      <c r="VZ92" s="616">
        <f t="shared" ca="1" si="199"/>
        <v>-1.5555141459162816</v>
      </c>
      <c r="WA92" s="616">
        <f t="shared" ca="1" si="199"/>
        <v>-1.1483025824394326</v>
      </c>
      <c r="WB92" s="616">
        <f t="shared" ca="1" si="199"/>
        <v>0.33435322352896929</v>
      </c>
      <c r="WC92" s="616">
        <f t="shared" ca="1" si="199"/>
        <v>-2.0807149803312397</v>
      </c>
      <c r="WD92" s="616">
        <f t="shared" ca="1" si="199"/>
        <v>-1.3395773314157267</v>
      </c>
      <c r="WE92" s="616">
        <f t="shared" ca="1" si="199"/>
        <v>-1.7097470492691516</v>
      </c>
      <c r="WF92" s="616">
        <f t="shared" ca="1" si="199"/>
        <v>-0.24579428475921344</v>
      </c>
      <c r="WG92" s="616">
        <f t="shared" ca="1" si="199"/>
        <v>-1.008197359876486</v>
      </c>
      <c r="WH92" s="616">
        <f t="shared" ca="1" si="199"/>
        <v>-1.0816125322340113</v>
      </c>
      <c r="WI92" s="627">
        <f t="shared" ca="1" si="199"/>
        <v>-0.9831420375936909</v>
      </c>
      <c r="WL92" s="606" t="s">
        <v>5257</v>
      </c>
      <c r="WM92" s="700" t="str">
        <f t="shared" ca="1" si="172"/>
        <v>D</v>
      </c>
      <c r="WN92" s="479">
        <f t="shared" ca="1" si="173"/>
        <v>1.5707938058144365E-2</v>
      </c>
      <c r="WO92" s="495">
        <f t="shared" ca="1" si="159"/>
        <v>0</v>
      </c>
      <c r="WP92" s="458">
        <f t="shared" ca="1" si="159"/>
        <v>0</v>
      </c>
      <c r="WQ92" s="458">
        <f t="shared" ca="1" si="159"/>
        <v>6.3470785825084607E-3</v>
      </c>
      <c r="WR92" s="459">
        <f t="shared" ca="1" si="159"/>
        <v>5.6484673650069005E-2</v>
      </c>
      <c r="WS92" s="495">
        <f t="shared" ca="1" si="174"/>
        <v>-1.8517842328009282</v>
      </c>
      <c r="WT92" s="458">
        <f t="shared" ca="1" si="175"/>
        <v>-2.1264970572095447</v>
      </c>
      <c r="WU92" s="458">
        <f t="shared" ca="1" si="176"/>
        <v>-0.89511413073842827</v>
      </c>
      <c r="WV92" s="459">
        <f t="shared" ca="1" si="177"/>
        <v>-1.1491788217011407</v>
      </c>
      <c r="WW92" s="484">
        <f t="shared" ca="1" si="203"/>
        <v>-0.7262006140917342</v>
      </c>
      <c r="WX92" s="484">
        <f t="shared" ca="1" si="203"/>
        <v>-0.37545073607717977</v>
      </c>
      <c r="WY92" s="484">
        <f t="shared" ca="1" si="203"/>
        <v>-0.64522912849816527</v>
      </c>
      <c r="WZ92" s="484">
        <f t="shared" ca="1" si="203"/>
        <v>-1.7950822775541448</v>
      </c>
      <c r="XA92" s="484">
        <f t="shared" ca="1" si="203"/>
        <v>-0.91544458771012349</v>
      </c>
      <c r="XB92" s="484">
        <f t="shared" ca="1" si="203"/>
        <v>-1.3625159427102653</v>
      </c>
      <c r="XC92" s="484">
        <f t="shared" ca="1" si="203"/>
        <v>-1.574059845618484</v>
      </c>
      <c r="XD92" s="484">
        <f t="shared" ca="1" si="203"/>
        <v>-1.3851726804172821</v>
      </c>
      <c r="XE92" s="484">
        <f t="shared" ca="1" si="203"/>
        <v>-1.4638047320509104</v>
      </c>
      <c r="XF92" s="484">
        <f t="shared" ca="1" si="203"/>
        <v>-1.3527169701753432</v>
      </c>
      <c r="XG92" s="484">
        <f t="shared" ca="1" si="203"/>
        <v>-1.505051928392285</v>
      </c>
      <c r="XH92" s="484">
        <f t="shared" ca="1" si="203"/>
        <v>-0.33958343954762366</v>
      </c>
      <c r="XI92" s="484">
        <f t="shared" ca="1" si="203"/>
        <v>-0.56078518929191046</v>
      </c>
      <c r="XJ92" s="484">
        <f t="shared" ca="1" si="203"/>
        <v>-1.4602743787453352</v>
      </c>
      <c r="XK92" s="484">
        <f t="shared" ca="1" si="203"/>
        <v>-0.54267278110123429</v>
      </c>
      <c r="XL92" s="484">
        <f t="shared" ca="1" si="203"/>
        <v>-1.9245203493474119</v>
      </c>
      <c r="XM92" s="484">
        <f t="shared" ca="1" si="200"/>
        <v>-1.1895382767679479</v>
      </c>
      <c r="XN92" s="484">
        <f t="shared" ca="1" si="200"/>
        <v>-2.1761966398915211</v>
      </c>
      <c r="XO92" s="484">
        <f t="shared" ca="1" si="200"/>
        <v>-1.2490580086790719</v>
      </c>
      <c r="XP92" s="484">
        <f t="shared" ca="1" si="200"/>
        <v>-0.57255918212276347</v>
      </c>
      <c r="XQ92" s="484">
        <f t="shared" ca="1" si="200"/>
        <v>-2.1904889199544382</v>
      </c>
      <c r="XR92" s="484">
        <f t="shared" ca="1" si="200"/>
        <v>-1.7932793839283341</v>
      </c>
      <c r="XS92" s="484">
        <f t="shared" ca="1" si="200"/>
        <v>-0.55611861992167977</v>
      </c>
      <c r="XT92" s="484">
        <f t="shared" ca="1" si="200"/>
        <v>-1.1147227370452404</v>
      </c>
      <c r="XU92" s="484">
        <f t="shared" ca="1" si="200"/>
        <v>-0.63720289277878872</v>
      </c>
      <c r="XV92" s="484">
        <f t="shared" ca="1" si="200"/>
        <v>-0.30179372854458303</v>
      </c>
      <c r="XW92" s="484">
        <f t="shared" ca="1" si="200"/>
        <v>-0.40427726626791127</v>
      </c>
      <c r="XX92" s="484">
        <f t="shared" ca="1" si="200"/>
        <v>-0.20379943838012618</v>
      </c>
      <c r="XY92" s="484">
        <f t="shared" ca="1" si="200"/>
        <v>-0.24303080179333969</v>
      </c>
      <c r="XZ92" s="484">
        <f t="shared" ca="1" si="200"/>
        <v>-0.56968338057380219</v>
      </c>
      <c r="YA92" s="484">
        <f t="shared" ca="1" si="200"/>
        <v>-0.43779539324227229</v>
      </c>
      <c r="YB92" s="484">
        <f t="shared" ca="1" si="200"/>
        <v>-0.21272953623148902</v>
      </c>
      <c r="YC92" s="484">
        <f t="shared" ca="1" si="205"/>
        <v>-0.17304240180829866</v>
      </c>
      <c r="YD92" s="484">
        <f t="shared" ca="1" si="205"/>
        <v>-0.6068623218308542</v>
      </c>
      <c r="YE92" s="484">
        <f t="shared" ca="1" si="205"/>
        <v>-0.46342509741627064</v>
      </c>
      <c r="YF92" s="484">
        <f t="shared" ca="1" si="205"/>
        <v>-1.3406957333699923</v>
      </c>
      <c r="YG92" s="484">
        <f t="shared" ca="1" si="205"/>
        <v>-0.54699838673676349</v>
      </c>
      <c r="YH92" s="484">
        <f t="shared" ca="1" si="205"/>
        <v>-0.78754319774678472</v>
      </c>
      <c r="YI92" s="484">
        <f t="shared" ca="1" si="205"/>
        <v>-0.91106463526316606</v>
      </c>
      <c r="YJ92" s="484">
        <f t="shared" ca="1" si="205"/>
        <v>-0.6812879221613154</v>
      </c>
      <c r="YK92" s="484">
        <f t="shared" ca="1" si="205"/>
        <v>5.8277766861099353E-2</v>
      </c>
      <c r="YL92" s="484">
        <f t="shared" ca="1" si="205"/>
        <v>-0.65875436277287047</v>
      </c>
      <c r="YM92" s="484">
        <f t="shared" ca="1" si="205"/>
        <v>-1.0693845836691747</v>
      </c>
      <c r="YN92" s="484">
        <f t="shared" ca="1" si="205"/>
        <v>-1.2190496461289051</v>
      </c>
      <c r="YO92" s="484">
        <f t="shared" ca="1" si="205"/>
        <v>-0.15094227027063298</v>
      </c>
      <c r="YP92" s="484">
        <f t="shared" ca="1" si="205"/>
        <v>-0.53716755334219179</v>
      </c>
      <c r="YQ92" s="484">
        <f t="shared" ca="1" si="205"/>
        <v>-0.78352011835031787</v>
      </c>
      <c r="YR92" s="484">
        <f t="shared" ca="1" si="205"/>
        <v>-0.73715989978774943</v>
      </c>
      <c r="YU92" s="606" t="s">
        <v>5257</v>
      </c>
      <c r="YV92" s="700" t="str">
        <f t="shared" ca="1" si="160"/>
        <v>D</v>
      </c>
      <c r="YW92" s="479">
        <f t="shared" ca="1" si="179"/>
        <v>7.148692921313457E-2</v>
      </c>
      <c r="YX92" s="495">
        <f t="shared" ca="1" si="161"/>
        <v>0</v>
      </c>
      <c r="YY92" s="458">
        <f t="shared" ca="1" si="161"/>
        <v>0</v>
      </c>
      <c r="YZ92" s="458">
        <f t="shared" ca="1" si="161"/>
        <v>3.6594413310860278E-3</v>
      </c>
      <c r="ZA92" s="459">
        <f t="shared" ca="1" si="161"/>
        <v>0.28228827552145225</v>
      </c>
      <c r="ZB92" s="495">
        <f t="shared" ca="1" si="180"/>
        <v>-2.3447664666242143</v>
      </c>
      <c r="ZC92" s="458">
        <f t="shared" ca="1" si="181"/>
        <v>-2.2099822251683197</v>
      </c>
      <c r="ZD92" s="458">
        <f t="shared" ca="1" si="182"/>
        <v>-0.73618737057852157</v>
      </c>
      <c r="ZE92" s="459">
        <f t="shared" ca="1" si="183"/>
        <v>-0.94551783555759139</v>
      </c>
      <c r="ZF92" s="484">
        <f t="shared" ca="1" si="204"/>
        <v>-3.2485432480444082E-2</v>
      </c>
      <c r="ZG92" s="484">
        <f t="shared" ca="1" si="204"/>
        <v>-7.9385408814590788E-2</v>
      </c>
      <c r="ZH92" s="484">
        <f t="shared" ca="1" si="204"/>
        <v>-6.6861590023482048E-2</v>
      </c>
      <c r="ZI92" s="484">
        <f t="shared" ca="1" si="204"/>
        <v>-0.37381096992668761</v>
      </c>
      <c r="ZJ92" s="484">
        <f t="shared" ca="1" si="204"/>
        <v>-0.15169406845185204</v>
      </c>
      <c r="ZK92" s="484">
        <f t="shared" ca="1" si="204"/>
        <v>-0.45846359133667092</v>
      </c>
      <c r="ZL92" s="484">
        <f t="shared" ca="1" si="204"/>
        <v>-0.26844088558371526</v>
      </c>
      <c r="ZM92" s="484">
        <f t="shared" ca="1" si="204"/>
        <v>-0.47801300388528062</v>
      </c>
      <c r="ZN92" s="484">
        <f t="shared" ca="1" si="204"/>
        <v>-0.60274616835421135</v>
      </c>
      <c r="ZO92" s="484">
        <f t="shared" ca="1" si="204"/>
        <v>-9.4877609903830637E-2</v>
      </c>
      <c r="ZP92" s="484">
        <f t="shared" ca="1" si="204"/>
        <v>-0.34171495415765724</v>
      </c>
      <c r="ZQ92" s="484">
        <f t="shared" ca="1" si="204"/>
        <v>-1.1497069191506403E-2</v>
      </c>
      <c r="ZR92" s="484">
        <f t="shared" ca="1" si="204"/>
        <v>-4.5981105838852197E-2</v>
      </c>
      <c r="ZS92" s="484">
        <f t="shared" ca="1" si="204"/>
        <v>-0.17264985332091962</v>
      </c>
      <c r="ZT92" s="484">
        <f t="shared" ca="1" si="204"/>
        <v>-2.7291061507312073E-2</v>
      </c>
      <c r="ZU92" s="484">
        <f t="shared" ca="1" si="204"/>
        <v>-0.13787756945298987</v>
      </c>
      <c r="ZV92" s="484">
        <f t="shared" ca="1" si="201"/>
        <v>-8.3701405664608222E-2</v>
      </c>
      <c r="ZW92" s="484">
        <f t="shared" ca="1" si="201"/>
        <v>-0.43147033685218417</v>
      </c>
      <c r="ZX92" s="484">
        <f t="shared" ca="1" si="201"/>
        <v>-4.9666031249752343E-2</v>
      </c>
      <c r="ZY92" s="484">
        <f t="shared" ca="1" si="201"/>
        <v>-9.6348193705378546E-2</v>
      </c>
      <c r="ZZ92" s="484">
        <f t="shared" ca="1" si="201"/>
        <v>-0.20125114213859083</v>
      </c>
      <c r="AAA92" s="484">
        <f t="shared" ca="1" si="201"/>
        <v>-0.12383178011282205</v>
      </c>
      <c r="AAB92" s="484">
        <f t="shared" ca="1" si="201"/>
        <v>-0.10150745433592355</v>
      </c>
      <c r="AAC92" s="484">
        <f t="shared" ca="1" si="201"/>
        <v>-2.7521574428998372E-2</v>
      </c>
      <c r="AAD92" s="484">
        <f t="shared" ca="1" si="201"/>
        <v>-7.8682240113631882E-2</v>
      </c>
      <c r="AAE92" s="484">
        <f t="shared" ca="1" si="201"/>
        <v>-4.0219644611828483E-2</v>
      </c>
      <c r="AAF92" s="484">
        <f t="shared" ca="1" si="201"/>
        <v>-6.120902348854227E-2</v>
      </c>
      <c r="AAG92" s="484">
        <f t="shared" ca="1" si="201"/>
        <v>-4.3018323338477257E-2</v>
      </c>
      <c r="AAH92" s="484">
        <f t="shared" ca="1" si="201"/>
        <v>-3.8008707897835295E-2</v>
      </c>
      <c r="AAI92" s="484">
        <f t="shared" ca="1" si="201"/>
        <v>-6.0338538063910964E-2</v>
      </c>
      <c r="AAJ92" s="484">
        <f t="shared" ca="1" si="201"/>
        <v>-5.2025335368730337E-2</v>
      </c>
      <c r="AAK92" s="484">
        <f t="shared" ca="1" si="201"/>
        <v>-3.3183772310049216E-2</v>
      </c>
      <c r="AAL92" s="484">
        <f t="shared" ca="1" si="206"/>
        <v>-1.741238539122681E-2</v>
      </c>
      <c r="AAM92" s="484">
        <f t="shared" ca="1" si="206"/>
        <v>-2.189532836791554E-2</v>
      </c>
      <c r="AAN92" s="484">
        <f t="shared" ca="1" si="206"/>
        <v>-6.1359063816095079E-2</v>
      </c>
      <c r="AAO92" s="484">
        <f t="shared" ca="1" si="206"/>
        <v>-6.3937554045021938E-2</v>
      </c>
      <c r="AAP92" s="484">
        <f t="shared" ca="1" si="206"/>
        <v>-2.8906649957960041E-2</v>
      </c>
      <c r="AAQ92" s="484">
        <f t="shared" ca="1" si="206"/>
        <v>-0.15117325855892658</v>
      </c>
      <c r="AAR92" s="484">
        <f t="shared" ca="1" si="206"/>
        <v>-3.6651122693945694E-2</v>
      </c>
      <c r="AAS92" s="484">
        <f t="shared" ca="1" si="206"/>
        <v>-3.1171595822786675E-2</v>
      </c>
      <c r="AAT92" s="484">
        <f t="shared" ca="1" si="206"/>
        <v>0.1027465411596778</v>
      </c>
      <c r="AAU92" s="484">
        <f t="shared" ca="1" si="206"/>
        <v>-0.53799345446025815</v>
      </c>
      <c r="AAV92" s="484">
        <f t="shared" ca="1" si="206"/>
        <v>-8.8571357168320833E-2</v>
      </c>
      <c r="AAW92" s="484">
        <f t="shared" ca="1" si="206"/>
        <v>-6.3917050252045346E-2</v>
      </c>
      <c r="AAX92" s="484">
        <f t="shared" ca="1" si="206"/>
        <v>-1.9339108494828547E-2</v>
      </c>
      <c r="AAY92" s="484">
        <f t="shared" ca="1" si="206"/>
        <v>-0.12312049482031152</v>
      </c>
      <c r="AAZ92" s="484">
        <f t="shared" ca="1" si="206"/>
        <v>-0.11856365915979221</v>
      </c>
      <c r="ABA92" s="484">
        <f t="shared" ca="1" si="206"/>
        <v>-0.10451532592333997</v>
      </c>
    </row>
    <row r="93" spans="1:729" ht="15" customHeight="1" x14ac:dyDescent="0.35">
      <c r="A93" s="498">
        <v>91</v>
      </c>
      <c r="B93" s="628"/>
      <c r="C93" s="606" t="s">
        <v>5262</v>
      </c>
      <c r="D93" s="629">
        <v>410</v>
      </c>
      <c r="E93" s="630" t="s">
        <v>5263</v>
      </c>
      <c r="F93" s="631" t="s">
        <v>1351</v>
      </c>
      <c r="G93" s="632">
        <v>51269.182999999997</v>
      </c>
      <c r="H93" s="504">
        <v>1743709.071603572</v>
      </c>
      <c r="I93" s="505">
        <v>33720</v>
      </c>
      <c r="J93" s="649" t="s">
        <v>5264</v>
      </c>
      <c r="K93" s="507">
        <v>2</v>
      </c>
      <c r="L93" s="508" t="s">
        <v>5265</v>
      </c>
      <c r="M93" s="817">
        <v>2</v>
      </c>
      <c r="N93" s="818">
        <v>0.95599999999999996</v>
      </c>
      <c r="O93" s="819">
        <v>1</v>
      </c>
      <c r="P93" s="820">
        <v>0.96840000000000004</v>
      </c>
      <c r="Q93" s="821">
        <v>0.89970000000000006</v>
      </c>
      <c r="R93" s="818">
        <v>1</v>
      </c>
      <c r="S93" s="822">
        <v>0.90100000000000002</v>
      </c>
      <c r="T93" s="822">
        <v>0.97919999999999996</v>
      </c>
      <c r="U93" s="822">
        <v>0.94203000000000003</v>
      </c>
      <c r="V93" s="822">
        <v>0.97640000000000005</v>
      </c>
      <c r="W93" s="892" t="s">
        <v>5266</v>
      </c>
      <c r="X93" s="516" t="s">
        <v>5267</v>
      </c>
      <c r="Y93" s="517">
        <v>6</v>
      </c>
      <c r="Z93" s="517">
        <v>3</v>
      </c>
      <c r="AA93" s="519" t="s">
        <v>5268</v>
      </c>
      <c r="AB93" s="520">
        <v>2020</v>
      </c>
      <c r="AC93" s="369">
        <v>2</v>
      </c>
      <c r="AD93" s="573" t="s">
        <v>5268</v>
      </c>
      <c r="AE93" s="817">
        <v>1</v>
      </c>
      <c r="AF93" s="751" t="s">
        <v>5269</v>
      </c>
      <c r="AG93" s="578" t="s">
        <v>5270</v>
      </c>
      <c r="AH93" s="647">
        <v>1</v>
      </c>
      <c r="AI93" s="647">
        <v>6</v>
      </c>
      <c r="AJ93" s="647">
        <v>2009</v>
      </c>
      <c r="AK93" s="752" t="s">
        <v>1249</v>
      </c>
      <c r="AL93" s="765" t="s">
        <v>1188</v>
      </c>
      <c r="AM93" s="650">
        <v>1</v>
      </c>
      <c r="AN93" s="647" t="s">
        <v>1188</v>
      </c>
      <c r="AO93" s="647">
        <v>1</v>
      </c>
      <c r="AP93" s="647">
        <v>1</v>
      </c>
      <c r="AQ93" s="647">
        <v>1</v>
      </c>
      <c r="AR93" s="647">
        <v>1</v>
      </c>
      <c r="AS93" s="647">
        <v>1</v>
      </c>
      <c r="AT93" s="647">
        <v>1</v>
      </c>
      <c r="AU93" s="648">
        <v>1</v>
      </c>
      <c r="AV93" s="785" t="s">
        <v>5271</v>
      </c>
      <c r="AW93" s="642" t="s">
        <v>5272</v>
      </c>
      <c r="AX93" s="843">
        <v>2</v>
      </c>
      <c r="AY93" s="847" t="s">
        <v>5273</v>
      </c>
      <c r="AZ93" s="800">
        <v>2</v>
      </c>
      <c r="BA93" s="709" t="s">
        <v>5274</v>
      </c>
      <c r="BB93" s="631" t="s">
        <v>5275</v>
      </c>
      <c r="BC93" s="646" t="s">
        <v>5276</v>
      </c>
      <c r="BD93" s="631" t="s">
        <v>1195</v>
      </c>
      <c r="BE93" s="631" t="s">
        <v>1317</v>
      </c>
      <c r="BF93" s="631">
        <v>3</v>
      </c>
      <c r="BG93" s="631">
        <v>2007</v>
      </c>
      <c r="BH93" s="631" t="s">
        <v>1197</v>
      </c>
      <c r="BI93" s="631">
        <v>1</v>
      </c>
      <c r="BJ93" s="631">
        <v>1</v>
      </c>
      <c r="BK93" s="631" t="s">
        <v>1318</v>
      </c>
      <c r="BL93" s="631" t="s">
        <v>1257</v>
      </c>
      <c r="BM93" s="847" t="s">
        <v>5277</v>
      </c>
      <c r="BN93" s="647">
        <v>1948</v>
      </c>
      <c r="BO93" s="798" t="s">
        <v>5277</v>
      </c>
      <c r="BP93" s="647">
        <v>2005</v>
      </c>
      <c r="BQ93" s="647">
        <v>3</v>
      </c>
      <c r="BR93" s="647">
        <v>4</v>
      </c>
      <c r="BS93" s="647" t="s">
        <v>1188</v>
      </c>
      <c r="BT93" s="647" t="s">
        <v>1188</v>
      </c>
      <c r="BU93" s="647" t="s">
        <v>1188</v>
      </c>
      <c r="BV93" s="648" t="s">
        <v>1188</v>
      </c>
      <c r="BW93" s="859" t="s">
        <v>5278</v>
      </c>
      <c r="BX93" s="650">
        <v>1966</v>
      </c>
      <c r="BY93" s="651" t="s">
        <v>5279</v>
      </c>
      <c r="BZ93" s="651" t="s">
        <v>5280</v>
      </c>
      <c r="CA93" s="647">
        <v>2</v>
      </c>
      <c r="CB93" s="647" t="s">
        <v>1214</v>
      </c>
      <c r="CC93" s="847" t="s">
        <v>5281</v>
      </c>
      <c r="CD93" s="652">
        <v>2005</v>
      </c>
      <c r="CE93" s="647">
        <v>3</v>
      </c>
      <c r="CF93" s="647">
        <v>3</v>
      </c>
      <c r="CG93" s="633" t="s">
        <v>5282</v>
      </c>
      <c r="CH93" s="647">
        <v>1907</v>
      </c>
      <c r="CI93" s="647">
        <v>1968</v>
      </c>
      <c r="CJ93" s="647">
        <v>3</v>
      </c>
      <c r="CK93" s="651" t="s">
        <v>5283</v>
      </c>
      <c r="CL93" s="651" t="s">
        <v>5284</v>
      </c>
      <c r="CM93" s="647">
        <v>2</v>
      </c>
      <c r="CN93" s="647" t="s">
        <v>1214</v>
      </c>
      <c r="CO93" s="847" t="s">
        <v>5285</v>
      </c>
      <c r="CP93" s="647">
        <v>2003</v>
      </c>
      <c r="CQ93" s="647">
        <v>3</v>
      </c>
      <c r="CR93" s="650">
        <v>3</v>
      </c>
      <c r="CS93" s="847" t="s">
        <v>5286</v>
      </c>
      <c r="CT93" s="647">
        <v>2013</v>
      </c>
      <c r="CU93" s="648">
        <v>3</v>
      </c>
      <c r="CV93" s="847" t="s">
        <v>5287</v>
      </c>
      <c r="CW93" s="647">
        <v>2015</v>
      </c>
      <c r="CX93" s="657">
        <v>2</v>
      </c>
      <c r="CY93" s="863" t="s">
        <v>5288</v>
      </c>
      <c r="CZ93" s="647">
        <v>2002</v>
      </c>
      <c r="DA93" s="657">
        <v>3</v>
      </c>
      <c r="DB93" s="723">
        <v>2411000</v>
      </c>
      <c r="DC93" s="753">
        <v>3</v>
      </c>
      <c r="DD93" s="659" t="s">
        <v>1493</v>
      </c>
      <c r="DE93" s="648">
        <v>2017</v>
      </c>
      <c r="DF93" s="854" t="s">
        <v>5289</v>
      </c>
      <c r="DG93" s="855" t="s">
        <v>5290</v>
      </c>
      <c r="DH93" s="852">
        <v>1</v>
      </c>
      <c r="DI93" s="856" t="s">
        <v>1262</v>
      </c>
      <c r="DJ93" s="730" t="s">
        <v>5291</v>
      </c>
      <c r="DK93" s="850">
        <v>2013</v>
      </c>
      <c r="DL93" s="850">
        <v>3</v>
      </c>
      <c r="DM93" s="851">
        <v>2</v>
      </c>
      <c r="DN93" s="854" t="s">
        <v>5289</v>
      </c>
      <c r="DO93" s="855" t="s">
        <v>5290</v>
      </c>
      <c r="DP93" s="852">
        <v>1</v>
      </c>
      <c r="DQ93" s="856" t="s">
        <v>1262</v>
      </c>
      <c r="DR93" s="730" t="s">
        <v>5291</v>
      </c>
      <c r="DS93" s="850">
        <v>2013</v>
      </c>
      <c r="DT93" s="850">
        <v>3</v>
      </c>
      <c r="DU93" s="851">
        <v>2</v>
      </c>
      <c r="DV93" s="651" t="s">
        <v>5292</v>
      </c>
      <c r="DW93" s="730" t="s">
        <v>5293</v>
      </c>
      <c r="DX93" s="647">
        <v>2002</v>
      </c>
      <c r="DY93" s="647">
        <v>3</v>
      </c>
      <c r="DZ93" s="650">
        <v>3</v>
      </c>
      <c r="EA93" s="771" t="s">
        <v>5294</v>
      </c>
      <c r="EB93" s="539" t="s">
        <v>5295</v>
      </c>
      <c r="EC93" s="430">
        <v>1</v>
      </c>
      <c r="ED93" s="804" t="s">
        <v>1262</v>
      </c>
      <c r="EE93" s="430">
        <v>2007</v>
      </c>
      <c r="EF93" s="430">
        <v>3</v>
      </c>
      <c r="EG93" s="369" t="s">
        <v>1220</v>
      </c>
      <c r="EH93" s="592" t="s">
        <v>1221</v>
      </c>
      <c r="EI93" s="551" t="s">
        <v>5271</v>
      </c>
      <c r="EJ93" s="651" t="s">
        <v>5272</v>
      </c>
      <c r="EK93" s="647">
        <v>2012</v>
      </c>
      <c r="EL93" s="554" t="s">
        <v>1277</v>
      </c>
      <c r="EM93" s="669" t="s">
        <v>1188</v>
      </c>
      <c r="EN93" s="647" t="s">
        <v>5296</v>
      </c>
      <c r="EO93" s="651" t="s">
        <v>5276</v>
      </c>
      <c r="EP93" s="556">
        <v>1</v>
      </c>
      <c r="EQ93" s="556" t="s">
        <v>1262</v>
      </c>
      <c r="ER93" s="557" t="s">
        <v>5274</v>
      </c>
      <c r="ES93" s="556">
        <v>2007</v>
      </c>
      <c r="ET93" s="556">
        <v>3</v>
      </c>
      <c r="EU93" s="671">
        <v>3</v>
      </c>
      <c r="EV93" s="672"/>
      <c r="EW93" s="673"/>
      <c r="EX93" s="674"/>
      <c r="EY93" s="631" t="s">
        <v>2586</v>
      </c>
      <c r="EZ93" s="631" t="s">
        <v>1188</v>
      </c>
      <c r="FA93" s="675"/>
      <c r="FB93" s="648">
        <v>0</v>
      </c>
      <c r="FC93" s="676"/>
      <c r="FD93" s="647" t="s">
        <v>1012</v>
      </c>
      <c r="FE93" s="648" t="s">
        <v>1013</v>
      </c>
      <c r="FF93" s="652" t="s">
        <v>1379</v>
      </c>
      <c r="FG93" s="728" t="s">
        <v>1282</v>
      </c>
      <c r="FH93" s="631" t="str">
        <f t="shared" si="119"/>
        <v>A</v>
      </c>
      <c r="FI93" s="677">
        <f t="shared" si="120"/>
        <v>3.7222222222222219</v>
      </c>
      <c r="FJ93" s="678">
        <f t="shared" si="121"/>
        <v>4</v>
      </c>
      <c r="FK93" s="679">
        <f t="shared" si="122"/>
        <v>3.5</v>
      </c>
      <c r="FL93" s="680">
        <f t="shared" si="123"/>
        <v>3.6666666666666665</v>
      </c>
      <c r="FM93" s="681">
        <v>2</v>
      </c>
      <c r="FN93" s="430">
        <v>2017</v>
      </c>
      <c r="FO93" s="686" t="s">
        <v>5297</v>
      </c>
      <c r="FP93" s="557" t="s">
        <v>5298</v>
      </c>
      <c r="FQ93" s="430">
        <v>1</v>
      </c>
      <c r="FR93" s="682" t="s">
        <v>1285</v>
      </c>
      <c r="FS93" s="369">
        <v>2</v>
      </c>
      <c r="FT93" s="430">
        <v>2019</v>
      </c>
      <c r="FU93" s="573" t="s">
        <v>5299</v>
      </c>
      <c r="FV93" s="369">
        <v>2</v>
      </c>
      <c r="FW93" s="430">
        <v>2012</v>
      </c>
      <c r="FX93" s="573" t="s">
        <v>5300</v>
      </c>
      <c r="FY93" s="369">
        <v>2</v>
      </c>
      <c r="FZ93" s="430">
        <v>2007</v>
      </c>
      <c r="GA93" s="686" t="s">
        <v>2941</v>
      </c>
      <c r="GB93" s="573" t="s">
        <v>5301</v>
      </c>
      <c r="GC93" s="369">
        <v>3</v>
      </c>
      <c r="GD93" s="430">
        <v>2011</v>
      </c>
      <c r="GE93" s="686" t="s">
        <v>5302</v>
      </c>
      <c r="GF93" s="573" t="s">
        <v>5303</v>
      </c>
      <c r="GG93" s="369">
        <v>2</v>
      </c>
      <c r="GH93" s="430">
        <v>2014</v>
      </c>
      <c r="GI93" s="686" t="s">
        <v>5304</v>
      </c>
      <c r="GJ93" s="573" t="s">
        <v>5305</v>
      </c>
      <c r="GK93" s="369">
        <v>2</v>
      </c>
      <c r="GL93" s="430">
        <v>2004</v>
      </c>
      <c r="GM93" s="686" t="s">
        <v>5306</v>
      </c>
      <c r="GN93" s="573" t="s">
        <v>5307</v>
      </c>
      <c r="GO93" s="713">
        <v>1</v>
      </c>
      <c r="GP93" s="730" t="s">
        <v>5308</v>
      </c>
      <c r="GQ93" s="747">
        <v>1</v>
      </c>
      <c r="GR93" s="747">
        <v>1</v>
      </c>
      <c r="GS93" s="747">
        <v>1</v>
      </c>
      <c r="GT93" s="748">
        <v>1</v>
      </c>
      <c r="GU93" s="715">
        <v>1</v>
      </c>
      <c r="GV93" s="730" t="s">
        <v>5309</v>
      </c>
      <c r="GW93" s="747">
        <v>1</v>
      </c>
      <c r="GX93" s="748">
        <v>1</v>
      </c>
      <c r="GY93" s="874">
        <v>1</v>
      </c>
      <c r="GZ93" s="573" t="s">
        <v>5310</v>
      </c>
      <c r="HA93" s="583" t="s">
        <v>1293</v>
      </c>
      <c r="HB93" s="584">
        <v>1</v>
      </c>
      <c r="HC93" s="585">
        <v>2</v>
      </c>
      <c r="HD93" s="586" t="s">
        <v>5311</v>
      </c>
      <c r="HE93" s="471" t="s">
        <v>5312</v>
      </c>
      <c r="HF93" s="587">
        <v>1994</v>
      </c>
      <c r="HG93" s="587">
        <v>2011</v>
      </c>
      <c r="HH93" s="588">
        <v>2</v>
      </c>
      <c r="HI93" s="586" t="s">
        <v>5313</v>
      </c>
      <c r="HJ93" s="471" t="s">
        <v>5314</v>
      </c>
      <c r="HK93" s="691">
        <v>2009</v>
      </c>
      <c r="HL93" s="692">
        <v>2</v>
      </c>
      <c r="HM93" s="591" t="s">
        <v>5315</v>
      </c>
      <c r="HN93" s="592">
        <v>1996</v>
      </c>
      <c r="HO93" s="681">
        <v>1</v>
      </c>
      <c r="HP93" s="574">
        <v>1</v>
      </c>
      <c r="HQ93" s="472">
        <f t="shared" si="124"/>
        <v>2</v>
      </c>
      <c r="HR93" s="593">
        <v>1</v>
      </c>
      <c r="HS93" s="574">
        <v>1</v>
      </c>
      <c r="HT93" s="574">
        <v>0.25</v>
      </c>
      <c r="HU93" s="574">
        <v>1</v>
      </c>
      <c r="HV93" s="574">
        <v>1</v>
      </c>
      <c r="HW93" s="574">
        <v>1</v>
      </c>
      <c r="HX93" s="574">
        <v>1</v>
      </c>
      <c r="HY93" s="574">
        <v>0</v>
      </c>
      <c r="HZ93" s="574">
        <v>1</v>
      </c>
      <c r="IA93" s="574">
        <v>1</v>
      </c>
      <c r="IB93" s="574">
        <v>1</v>
      </c>
      <c r="IC93" s="574">
        <v>0.5</v>
      </c>
      <c r="ID93" s="681">
        <v>1</v>
      </c>
      <c r="IE93" s="369">
        <v>1</v>
      </c>
      <c r="IF93" s="574">
        <v>1</v>
      </c>
      <c r="IG93" s="472">
        <f t="shared" si="125"/>
        <v>2</v>
      </c>
      <c r="IH93" s="609">
        <v>0.73239028596295697</v>
      </c>
      <c r="II93" s="694">
        <v>0.70551236098541492</v>
      </c>
      <c r="IJ93" s="695">
        <v>0.69470052273269578</v>
      </c>
      <c r="IK93" s="696">
        <v>0.75998874131717553</v>
      </c>
      <c r="IL93" s="696">
        <v>0.65833288128391076</v>
      </c>
      <c r="IM93" s="697">
        <v>0.70902729860787739</v>
      </c>
      <c r="IN93" s="599">
        <v>3</v>
      </c>
      <c r="IO93" s="600">
        <v>2</v>
      </c>
      <c r="IP93" s="601">
        <v>2</v>
      </c>
      <c r="IQ93" s="600">
        <v>33</v>
      </c>
      <c r="IR93" s="587">
        <v>50</v>
      </c>
      <c r="IS93" s="601">
        <v>83</v>
      </c>
      <c r="IT93" s="599">
        <v>2</v>
      </c>
      <c r="IU93" s="600">
        <v>22</v>
      </c>
      <c r="IV93" s="587">
        <v>23</v>
      </c>
      <c r="IW93" s="601">
        <v>19</v>
      </c>
      <c r="IX93" s="602">
        <v>64</v>
      </c>
      <c r="IY93" s="681">
        <v>1</v>
      </c>
      <c r="IZ93" s="603" t="s">
        <v>5316</v>
      </c>
      <c r="JA93" s="681">
        <v>2</v>
      </c>
      <c r="JB93" s="603" t="s">
        <v>5317</v>
      </c>
      <c r="JC93" s="681">
        <v>2</v>
      </c>
      <c r="JD93" s="430" t="s">
        <v>5318</v>
      </c>
      <c r="JE93" s="686" t="s">
        <v>2136</v>
      </c>
      <c r="JF93" s="557" t="s">
        <v>5319</v>
      </c>
      <c r="JG93" s="935">
        <v>2019</v>
      </c>
      <c r="JH93" s="681">
        <v>2</v>
      </c>
      <c r="JI93" s="430">
        <v>3</v>
      </c>
      <c r="JJ93" s="686" t="s">
        <v>5320</v>
      </c>
      <c r="JK93" s="557" t="s">
        <v>5268</v>
      </c>
      <c r="JL93" s="592">
        <v>2020</v>
      </c>
      <c r="JM93" s="681">
        <v>1</v>
      </c>
      <c r="JN93" s="430">
        <v>2</v>
      </c>
      <c r="JO93" s="430">
        <v>1</v>
      </c>
      <c r="JP93" s="686" t="s">
        <v>5321</v>
      </c>
      <c r="JQ93" s="557" t="s">
        <v>5322</v>
      </c>
      <c r="JR93" s="592">
        <v>2008</v>
      </c>
      <c r="JS93" s="369">
        <v>2</v>
      </c>
      <c r="JT93" s="430">
        <v>3</v>
      </c>
      <c r="JU93" t="s">
        <v>5269</v>
      </c>
      <c r="JV93" s="557" t="s">
        <v>5323</v>
      </c>
      <c r="JW93" s="592">
        <v>2018</v>
      </c>
      <c r="JX93" s="606">
        <v>2</v>
      </c>
      <c r="JY93" s="750" t="s">
        <v>5324</v>
      </c>
      <c r="JZ93" s="606">
        <v>2016</v>
      </c>
      <c r="KA93" s="606">
        <f t="shared" si="126"/>
        <v>7</v>
      </c>
      <c r="KB93" s="606">
        <v>1</v>
      </c>
      <c r="KC93" s="606"/>
      <c r="KD93" s="606">
        <v>6</v>
      </c>
      <c r="KE93" s="606"/>
      <c r="KF93" s="606">
        <f t="shared" si="127"/>
        <v>0</v>
      </c>
      <c r="KG93" s="606"/>
      <c r="KH93" s="606"/>
      <c r="KI93" s="606"/>
      <c r="KJ93" s="606"/>
      <c r="KK93" s="606">
        <v>1</v>
      </c>
      <c r="KL93" s="606">
        <v>1</v>
      </c>
      <c r="KM93" s="608">
        <f t="shared" si="128"/>
        <v>0.77528355121612547</v>
      </c>
      <c r="KN93" s="609">
        <v>1.3764177560806274</v>
      </c>
      <c r="KO93" s="609">
        <v>88.461540222167969</v>
      </c>
      <c r="KP93" s="610">
        <v>8</v>
      </c>
      <c r="KQ93" s="608">
        <f t="shared" si="129"/>
        <v>0.65134685039520268</v>
      </c>
      <c r="KR93" s="609">
        <v>0.75673425197601318</v>
      </c>
      <c r="KS93" s="609">
        <v>76.923080444335938</v>
      </c>
      <c r="KT93" s="610">
        <v>11</v>
      </c>
      <c r="KU93" s="610">
        <v>59</v>
      </c>
      <c r="KV93" s="563" t="s">
        <v>1538</v>
      </c>
      <c r="KW93" s="606" t="s">
        <v>5262</v>
      </c>
      <c r="KX93" s="700" t="str">
        <f t="shared" ca="1" si="130"/>
        <v>A</v>
      </c>
      <c r="KY93" s="701">
        <f t="shared" ca="1" si="131"/>
        <v>0.97932890067502409</v>
      </c>
      <c r="KZ93" s="702">
        <f t="shared" ca="1" si="193"/>
        <v>0.92718117647058829</v>
      </c>
      <c r="LA93" s="703">
        <f t="shared" ca="1" si="194"/>
        <v>1</v>
      </c>
      <c r="LB93" s="703">
        <f t="shared" ca="1" si="195"/>
        <v>1</v>
      </c>
      <c r="LC93" s="704">
        <f t="shared" ca="1" si="196"/>
        <v>0.9901344262295082</v>
      </c>
      <c r="LD93" s="696" cm="1">
        <f t="array" aca="1" ref="LD93" ca="1">INDIRECT(LD$203&amp;ROW())*LD$205</f>
        <v>8</v>
      </c>
      <c r="LE93" s="696" cm="1">
        <f t="array" aca="1" ref="LE93" ca="1">INDIRECT(LE$203&amp;ROW())*LE$205</f>
        <v>12</v>
      </c>
      <c r="LF93" s="696" cm="1">
        <f t="array" aca="1" ref="LF93" ca="1">INDIRECT(LF$203&amp;ROW())*LF$205</f>
        <v>8</v>
      </c>
      <c r="LG93" s="696" cm="1">
        <f t="array" aca="1" ref="LG93" ca="1">INDIRECT(LG$203&amp;ROW())*LG$205</f>
        <v>3</v>
      </c>
      <c r="LH93" s="696" cm="1">
        <f t="array" aca="1" ref="LH93" ca="1">INDIRECT(LH$203&amp;ROW())*LH$205</f>
        <v>3</v>
      </c>
      <c r="LI93" s="696" cm="1">
        <f t="array" aca="1" ref="LI93" ca="1">INDIRECT(LI$203&amp;ROW())*LI$205</f>
        <v>3</v>
      </c>
      <c r="LJ93" s="696" cm="1">
        <f t="array" aca="1" ref="LJ93" ca="1">INDIRECT(LJ$203&amp;ROW())*LJ$205</f>
        <v>3</v>
      </c>
      <c r="LK93" s="696" cm="1">
        <f t="array" aca="1" ref="LK93" ca="1">INDIRECT(LK$203&amp;ROW())*LK$205</f>
        <v>3</v>
      </c>
      <c r="LL93" s="696" cm="1">
        <f t="array" aca="1" ref="LL93" ca="1">INDIRECT(LL$203&amp;ROW())*LL$205</f>
        <v>3</v>
      </c>
      <c r="LM93" s="696" cm="1">
        <f t="array" aca="1" ref="LM93" ca="1">INDIRECT(LM$203&amp;ROW())*LM$205</f>
        <v>6</v>
      </c>
      <c r="LN93" s="696" cm="1">
        <f t="array" aca="1" ref="LN93" ca="1">INDIRECT(LN$203&amp;ROW())*LN$205</f>
        <v>3</v>
      </c>
      <c r="LO93" s="696" cm="1">
        <f t="array" aca="1" ref="LO93" ca="1">INDIRECT(LO$203&amp;ROW())*LO$205</f>
        <v>6</v>
      </c>
      <c r="LP93" s="696" cm="1">
        <f t="array" aca="1" ref="LP93" ca="1">INDIRECT(LP$203&amp;ROW())*LP$205</f>
        <v>4</v>
      </c>
      <c r="LQ93" s="696" cm="1">
        <f t="array" aca="1" ref="LQ93" ca="1">IF(INDIRECT(LQ$203&amp;ROW())="-",0,INDIRECT(LQ$203&amp;ROW())*LQ$205)</f>
        <v>5.8104000000000005</v>
      </c>
      <c r="LR93" s="696" cm="1">
        <f t="array" aca="1" ref="LR93" ca="1">INDIRECT(LR$203&amp;ROW())*LR$205</f>
        <v>8</v>
      </c>
      <c r="LS93" s="696" cm="1">
        <f t="array" aca="1" ref="LS93" ca="1">IF(INDIRECT(LS$203&amp;ROW())="-",0,INDIRECT(LS$203&amp;ROW())*LS$205)</f>
        <v>6</v>
      </c>
      <c r="LT93" s="696" cm="1">
        <f t="array" aca="1" ref="LT93" ca="1">INDIRECT(LT$203&amp;ROW())*LT$205</f>
        <v>4</v>
      </c>
      <c r="LU93" s="696" cm="1">
        <f t="array" aca="1" ref="LU93" ca="1">INDIRECT(LU$203&amp;ROW())*LU$205</f>
        <v>3</v>
      </c>
      <c r="LV93" s="696" cm="1">
        <f t="array" aca="1" ref="LV93" ca="1">INDIRECT(LV$203&amp;ROW())*LV$205</f>
        <v>3</v>
      </c>
      <c r="LW93" s="696" cm="1">
        <f t="array" aca="1" ref="LW93" ca="1">INDIRECT(LW$203&amp;ROW())*LW$205</f>
        <v>2</v>
      </c>
      <c r="LX93" s="696" cm="1">
        <f t="array" aca="1" ref="LX93" ca="1">INDIRECT(LX$203&amp;ROW())*LX$205</f>
        <v>3</v>
      </c>
      <c r="LY93" s="696" cm="1">
        <f t="array" aca="1" ref="LY93" ca="1">IF(INDIRECT(LY$203&amp;ROW())="-",0,INDIRECT(LY$203&amp;ROW())*LY$205)</f>
        <v>6</v>
      </c>
      <c r="LZ93" s="696" cm="1">
        <f t="array" aca="1" ref="LZ93" ca="1">INDIRECT(LZ$203&amp;ROW())*LZ$205</f>
        <v>2</v>
      </c>
      <c r="MA93" s="696" cm="1">
        <f t="array" aca="1" ref="MA93" ca="1">INDIRECT(MA$203&amp;ROW())*MA$205</f>
        <v>4</v>
      </c>
      <c r="MB93" s="696" cm="1">
        <f t="array" aca="1" ref="MB93" ca="1">INDIRECT(MB$203&amp;ROW())*MB$205</f>
        <v>4</v>
      </c>
      <c r="MC93" s="696" cm="1">
        <f t="array" aca="1" ref="MC93" ca="1">IF($MB93=0,0,INDIRECT(MC$203&amp;ROW())*MC$205)</f>
        <v>0.5</v>
      </c>
      <c r="MD93" s="696" cm="1">
        <f t="array" aca="1" ref="MD93" ca="1">IF($MB93=0,0,INDIRECT(MD$203&amp;ROW())*MD$205)</f>
        <v>0.5</v>
      </c>
      <c r="ME93" s="696" cm="1">
        <f t="array" aca="1" ref="ME93" ca="1">IF($MB93=0,0,INDIRECT(ME$203&amp;ROW())*ME$205)</f>
        <v>0.5</v>
      </c>
      <c r="MF93" s="696" cm="1">
        <f t="array" aca="1" ref="MF93" ca="1">IF($MB93=0,0,INDIRECT(MF$203&amp;ROW())*MF$205)</f>
        <v>0.5</v>
      </c>
      <c r="MG93" s="696" cm="1">
        <f t="array" aca="1" ref="MG93" ca="1">INDIRECT(MG$203&amp;ROW())*MG$205</f>
        <v>4</v>
      </c>
      <c r="MH93" s="696" cm="1">
        <f t="array" aca="1" ref="MH93" ca="1">IF($MG93=0,0,INDIRECT(MH$203&amp;ROW())*MH$205)</f>
        <v>0.5</v>
      </c>
      <c r="MI93" s="696" cm="1">
        <f t="array" aca="1" ref="MI93" ca="1">IF($MG93=0,0,INDIRECT(MI$203&amp;ROW())*MI$205)</f>
        <v>0.5</v>
      </c>
      <c r="MJ93" s="696" cm="1">
        <f t="array" aca="1" ref="MJ93" ca="1">INDIRECT(MJ$203&amp;ROW())*MJ$205</f>
        <v>1</v>
      </c>
      <c r="MK93" s="696" cm="1">
        <f t="array" aca="1" ref="MK93" ca="1">INDIRECT(MK$203&amp;ROW())*MK$205</f>
        <v>4</v>
      </c>
      <c r="ML93" s="696" cm="1">
        <f t="array" aca="1" ref="ML93" ca="1">INDIRECT(ML$203&amp;ROW())*ML$205</f>
        <v>6</v>
      </c>
      <c r="MM93" s="696" cm="1">
        <f t="array" aca="1" ref="MM93" ca="1">INDIRECT(MM$203&amp;ROW())*MM$205</f>
        <v>6</v>
      </c>
      <c r="MN93" s="696" cm="1">
        <f t="array" aca="1" ref="MN93" ca="1">INDIRECT(MN$203&amp;ROW())*MN$205</f>
        <v>8</v>
      </c>
      <c r="MO93" s="696" cm="1">
        <f t="array" aca="1" ref="MO93" ca="1">INDIRECT(MO$203&amp;ROW())*MO$205</f>
        <v>2</v>
      </c>
      <c r="MP93" s="696" cm="1">
        <f t="array" aca="1" ref="MP93" ca="1">INDIRECT(MP$203&amp;ROW())*MP$205</f>
        <v>2</v>
      </c>
      <c r="MQ93" s="696" cm="1">
        <f t="array" aca="1" ref="MQ93" ca="1">INDIRECT(MQ$203&amp;ROW())*MQ$205</f>
        <v>2</v>
      </c>
      <c r="MR93" s="696" cm="1">
        <f t="array" aca="1" ref="MR93" ca="1">INDIRECT(MR$203&amp;ROW())*MR$205</f>
        <v>2</v>
      </c>
      <c r="MS93" s="696" cm="1">
        <f t="array" aca="1" ref="MS93" ca="1">INDIRECT(MS$203&amp;ROW())*MS$205</f>
        <v>2</v>
      </c>
      <c r="MT93" s="696" cm="1">
        <f t="array" aca="1" ref="MT93" ca="1">INDIRECT(MT$203&amp;ROW())*MT$205</f>
        <v>3</v>
      </c>
      <c r="MU93" s="696" cm="1">
        <f t="array" aca="1" ref="MU93" ca="1">INDIRECT(MU$203&amp;ROW())*MU$205</f>
        <v>2</v>
      </c>
      <c r="MV93" s="696" cm="1">
        <f t="array" aca="1" ref="MV93" ca="1">IF(INDIRECT(MV$203&amp;ROW())="-",0,INDIRECT(MV$203&amp;ROW())*MV$205)</f>
        <v>5.3982000000000001</v>
      </c>
      <c r="MW93" s="696" cm="1">
        <f t="array" aca="1" ref="MW93" ca="1">INDIRECT(MW$203&amp;ROW())*MW$205</f>
        <v>4</v>
      </c>
      <c r="MX93" s="696" cm="1">
        <f t="array" aca="1" ref="MX93" ca="1">INDIRECT(MX$203&amp;ROW())*MX$205</f>
        <v>4</v>
      </c>
      <c r="MY93" s="696" cm="1">
        <f t="array" aca="1" ref="MY93" ca="1">INDIRECT(MY$203&amp;ROW())*MY$205</f>
        <v>8</v>
      </c>
      <c r="NA93" s="701">
        <f t="shared" si="133"/>
        <v>0.9504487804878049</v>
      </c>
      <c r="NB93" s="617">
        <f t="shared" si="134"/>
        <v>1</v>
      </c>
      <c r="NC93" s="695">
        <f t="shared" si="135"/>
        <v>1</v>
      </c>
      <c r="ND93" s="697">
        <f t="shared" si="136"/>
        <v>0.99628518518518516</v>
      </c>
      <c r="NE93" s="694">
        <f t="shared" si="137"/>
        <v>0.98668349141824752</v>
      </c>
      <c r="NF93" s="682" t="str">
        <f t="shared" si="138"/>
        <v>A</v>
      </c>
      <c r="NH93" s="606" t="s">
        <v>5262</v>
      </c>
      <c r="NI93" s="563" t="str">
        <f t="shared" si="197"/>
        <v>A</v>
      </c>
      <c r="NJ93" s="563" t="str">
        <f t="shared" si="140"/>
        <v>A</v>
      </c>
      <c r="NK93" s="563" t="str">
        <f t="shared" ca="1" si="141"/>
        <v>A</v>
      </c>
      <c r="NL93" s="563" t="str">
        <f t="shared" ca="1" si="142"/>
        <v>A</v>
      </c>
      <c r="NM93" s="563" t="str">
        <f t="shared" ca="1" si="143"/>
        <v>A</v>
      </c>
      <c r="NN93" s="563" t="str">
        <f t="shared" ca="1" si="163"/>
        <v>A</v>
      </c>
      <c r="NO93" s="563" t="str">
        <f t="shared" ca="1" si="164"/>
        <v>A</v>
      </c>
      <c r="NP93" s="606" t="str">
        <f t="shared" si="144"/>
        <v>Yes</v>
      </c>
      <c r="NQ93" s="682" t="str">
        <f t="shared" si="145"/>
        <v>Yes</v>
      </c>
      <c r="NR93" s="682" t="e">
        <f>IF(OR(AND(NI93="A",OR(NJ93="C",NJ93="D")),AND(NI93="A",OR(#REF!="C",#REF!="D")),AND(NI93="B",OR(NJ93="D",#REF!="D")),AND(OR(NI93="C",NI93="D"),OR(NJ93="A",NJ93="B")),AND(OR(NI93="C",NI93="D"),OR(#REF!="A",#REF!="B")),AND(OR(NJ93="A",#REF!="A",NJ93="B",#REF!="B"),OR(NP93="-",NQ93="-")),AND(OR(NJ93="C",#REF!="C",NJ93="D",#REF!="D"),NP93="Yes")),"Yes","-")</f>
        <v>#REF!</v>
      </c>
      <c r="NS93" s="607"/>
      <c r="NT93" s="619">
        <f t="shared" si="146"/>
        <v>0.95599999999999996</v>
      </c>
      <c r="NU93" s="619">
        <f t="shared" si="147"/>
        <v>0.98668349141824752</v>
      </c>
      <c r="NV93" s="619">
        <f t="shared" ca="1" si="148"/>
        <v>0.97932890067502409</v>
      </c>
      <c r="NW93" s="619">
        <f t="shared" ca="1" si="165"/>
        <v>0.9482426259252581</v>
      </c>
      <c r="NX93" s="619">
        <f t="shared" ca="1" si="166"/>
        <v>0.99033001888017369</v>
      </c>
      <c r="NY93" s="620">
        <f t="shared" ca="1" si="167"/>
        <v>0.99308530516720983</v>
      </c>
      <c r="NZ93" s="620">
        <f t="shared" ca="1" si="168"/>
        <v>0.99567532110928147</v>
      </c>
      <c r="OA93" s="705">
        <v>0.74199999999999999</v>
      </c>
      <c r="OB93" s="706">
        <v>1</v>
      </c>
      <c r="OC93" s="494"/>
      <c r="OE93" s="606" t="s">
        <v>5262</v>
      </c>
      <c r="OF93" s="700" t="str">
        <f t="shared" ca="1" si="149"/>
        <v>A</v>
      </c>
      <c r="OG93" s="701">
        <f t="shared" ca="1" si="169"/>
        <v>0.9482426259252581</v>
      </c>
      <c r="OH93" s="705">
        <f t="shared" ca="1" si="150"/>
        <v>0.93711815531453335</v>
      </c>
      <c r="OI93" s="696">
        <f t="shared" ca="1" si="151"/>
        <v>1</v>
      </c>
      <c r="OJ93" s="696">
        <f t="shared" ca="1" si="152"/>
        <v>0.85947944284700695</v>
      </c>
      <c r="OK93" s="697">
        <f t="shared" ca="1" si="153"/>
        <v>0.99637290553949243</v>
      </c>
      <c r="OL93" s="696" cm="1">
        <f t="array" aca="1" ref="OL93" ca="1">INDIRECT(OL$203&amp;ROW())*OL$205</f>
        <v>1.4956</v>
      </c>
      <c r="OM93" s="696" cm="1">
        <f t="array" aca="1" ref="OM93" ca="1">INDIRECT(OM$203&amp;ROW())*OM$205</f>
        <v>1.8092999999999999</v>
      </c>
      <c r="ON93" s="696" cm="1">
        <f t="array" aca="1" ref="ON93" ca="1">INDIRECT(ON$203&amp;ROW())*ON$205</f>
        <v>1.4561999999999999</v>
      </c>
      <c r="OO93" s="696" cm="1">
        <f t="array" aca="1" ref="OO93" ca="1">INDIRECT(OO$203&amp;ROW())*OO$205</f>
        <v>1.0790999999999999</v>
      </c>
      <c r="OP93" s="696" cm="1">
        <f t="array" aca="1" ref="OP93" ca="1">INDIRECT(OP$203&amp;ROW())*OP$205</f>
        <v>1.5831</v>
      </c>
      <c r="OQ93" s="696" cm="1">
        <f t="array" aca="1" ref="OQ93" ca="1">INDIRECT(OQ$203&amp;ROW())*OQ$205</f>
        <v>1.5849</v>
      </c>
      <c r="OR93" s="696" cm="1">
        <f t="array" aca="1" ref="OR93" ca="1">INDIRECT(OR$203&amp;ROW())*OR$205</f>
        <v>1.4141999999999999</v>
      </c>
      <c r="OS93" s="696" cm="1">
        <f t="array" aca="1" ref="OS93" ca="1">INDIRECT(OS$203&amp;ROW())*OS$205</f>
        <v>1.5387</v>
      </c>
      <c r="OT93" s="696" cm="1">
        <f t="array" aca="1" ref="OT93" ca="1">INDIRECT(OT$203&amp;ROW())*OT$205</f>
        <v>1.4727000000000001</v>
      </c>
      <c r="OU93" s="696" cm="1">
        <f t="array" aca="1" ref="OU93" ca="1">INDIRECT(OU$203&amp;ROW())*OU$205</f>
        <v>1.9304999999999999</v>
      </c>
      <c r="OV93" s="696" cm="1">
        <f t="array" aca="1" ref="OV93" ca="1">INDIRECT(OV$203&amp;ROW())*OV$205</f>
        <v>1.2161999999999999</v>
      </c>
      <c r="OW93" s="696" cm="1">
        <f t="array" aca="1" ref="OW93" ca="1">INDIRECT(OW$203&amp;ROW())*OW$205</f>
        <v>1.5144000000000002</v>
      </c>
      <c r="OX93" s="696" cm="1">
        <f t="array" aca="1" ref="OX93" ca="1">INDIRECT(OX$203&amp;ROW())*OX$205</f>
        <v>1.3977999999999999</v>
      </c>
      <c r="OY93" s="696" cm="1">
        <f t="array" aca="1" ref="OY93" ca="1">IF(INDIRECT(OY$203&amp;ROW())="-",0,INDIRECT(OY$203&amp;ROW())*OY$205)</f>
        <v>0.68727347999999999</v>
      </c>
      <c r="OZ93" s="696" cm="1">
        <f t="array" aca="1" ref="OZ93" ca="1">INDIRECT(OZ$203&amp;ROW())*OZ$205</f>
        <v>1.4206000000000001</v>
      </c>
      <c r="PA93" s="696" cm="1">
        <f t="array" aca="1" ref="PA93" ca="1">IF(INDIRECT(PA$203&amp;ROW())="-",0,INDIRECT(PA$203&amp;ROW())*PA$205)</f>
        <v>0.88339999999999996</v>
      </c>
      <c r="PB93" s="705" cm="1">
        <f t="array" aca="1" ref="PB93" ca="1">INDIRECT(PB$203&amp;ROW())*PB$205</f>
        <v>1.5084</v>
      </c>
      <c r="PC93" s="696" cm="1">
        <f t="array" aca="1" ref="PC93" ca="1">INDIRECT(PC$203&amp;ROW())*PC$205</f>
        <v>2.0918999999999999</v>
      </c>
      <c r="PD93" s="696" cm="1">
        <f t="array" aca="1" ref="PD93" ca="1">INDIRECT(PD$203&amp;ROW())*PD$205</f>
        <v>2.2025999999999999</v>
      </c>
      <c r="PE93" s="696" cm="1">
        <f t="array" aca="1" ref="PE93" ca="1">INDIRECT(PE$203&amp;ROW())*PE$205</f>
        <v>1.28</v>
      </c>
      <c r="PF93" s="696" cm="1">
        <f t="array" aca="1" ref="PF93" ca="1">INDIRECT(PF$203&amp;ROW())*PF$205</f>
        <v>1.9962</v>
      </c>
      <c r="PG93" s="696" cm="1">
        <f t="array" aca="1" ref="PG93" ca="1">IF(INDIRECT(PG$203&amp;ROW())="-",0,INDIRECT(PG$203&amp;ROW())*PG$205)</f>
        <v>0.875</v>
      </c>
      <c r="PH93" s="696" cm="1">
        <f t="array" aca="1" ref="PH93" ca="1">INDIRECT(PH$203&amp;ROW())*PH$205</f>
        <v>0.61699999999999999</v>
      </c>
      <c r="PI93" s="696" cm="1">
        <f t="array" aca="1" ref="PI93" ca="1">INDIRECT(PI$203&amp;ROW())*PI$205</f>
        <v>1.2145999999999999</v>
      </c>
      <c r="PJ93" s="696" cm="1">
        <f t="array" aca="1" ref="PJ93" ca="1">INDIRECT(PJ$203&amp;ROW())*PJ$205</f>
        <v>0.75980000000000003</v>
      </c>
      <c r="PK93" s="696" cm="1">
        <f t="array" aca="1" ref="PK93" ca="1">IF($PJ93=0,0,INDIRECT(PK$203&amp;ROW())*PK$205)</f>
        <v>0.52759999999999996</v>
      </c>
      <c r="PL93" s="696" cm="1">
        <f t="array" aca="1" ref="PL93" ca="1">IF($MPE93=0,0,INDIRECT(PL$203&amp;ROW())*PL$205)</f>
        <v>0</v>
      </c>
      <c r="PM93" s="696" cm="1">
        <f t="array" aca="1" ref="PM93" ca="1">IF($MPE93=0,0,INDIRECT(PM$203&amp;ROW())*PM$205)</f>
        <v>0</v>
      </c>
      <c r="PN93" s="696" cm="1">
        <f t="array" aca="1" ref="PN93" ca="1">IF($PJ93=0,0,INDIRECT(PN$203&amp;ROW())*PN$205)</f>
        <v>0.52580000000000005</v>
      </c>
      <c r="PO93" s="696" cm="1">
        <f t="array" aca="1" ref="PO93" ca="1">INDIRECT(PO$203&amp;ROW())*PO$205</f>
        <v>0.73140000000000005</v>
      </c>
      <c r="PP93" s="696" cm="1">
        <f t="array" aca="1" ref="PP93" ca="1">IF($PO93=0,0,INDIRECT(PP$203&amp;ROW())*PP$205)</f>
        <v>0.68189999999999995</v>
      </c>
      <c r="PQ93" s="696" cm="1">
        <f t="array" aca="1" ref="PQ93" ca="1">IF($PO93=0,0,INDIRECT(PQ$203&amp;ROW())*PQ$205)</f>
        <v>0.52549999999999997</v>
      </c>
      <c r="PR93" s="696" cm="1">
        <f t="array" aca="1" ref="PR93" ca="1">INDIRECT(PR$203&amp;ROW())*PR$205</f>
        <v>0.44619999999999999</v>
      </c>
      <c r="PS93" s="696" cm="1">
        <f t="array" aca="1" ref="PS93" ca="1">INDIRECT(PS$203&amp;ROW())*PS$205</f>
        <v>0.7389</v>
      </c>
      <c r="PT93" s="696" cm="1">
        <f t="array" aca="1" ref="PT93" ca="1">INDIRECT(PT$203&amp;ROW())*PT$205</f>
        <v>1.4406000000000001</v>
      </c>
      <c r="PU93" s="696" cm="1">
        <f t="array" aca="1" ref="PU93" ca="1">INDIRECT(PU$203&amp;ROW())*PU$205</f>
        <v>1.7696999999999998</v>
      </c>
      <c r="PV93" s="696" cm="1">
        <f t="array" aca="1" ref="PV93" ca="1">INDIRECT(PV$203&amp;ROW())*PV$205</f>
        <v>1.3932</v>
      </c>
      <c r="PW93" s="696" cm="1">
        <f t="array" aca="1" ref="PW93" ca="1">INDIRECT(PW$203&amp;ROW())*PW$205</f>
        <v>1.0658000000000001</v>
      </c>
      <c r="PX93" s="696" cm="1">
        <f t="array" aca="1" ref="PX93" ca="1">INDIRECT(PX$203&amp;ROW())*PX$205</f>
        <v>1.1714</v>
      </c>
      <c r="PY93" s="696" cm="1">
        <f t="array" aca="1" ref="PY93" ca="1">INDIRECT(PY$203&amp;ROW())*PY$205</f>
        <v>1.1866000000000001</v>
      </c>
      <c r="PZ93" s="696" cm="1">
        <f t="array" aca="1" ref="PZ93" ca="1">INDIRECT(PZ$203&amp;ROW())*PZ$205</f>
        <v>0.17430000000000001</v>
      </c>
      <c r="QA93" s="696" cm="1">
        <f t="array" aca="1" ref="QA93" ca="1">INDIRECT(QA$203&amp;ROW())*QA$205</f>
        <v>0.31659999999999999</v>
      </c>
      <c r="QB93" s="696" cm="1">
        <f t="array" aca="1" ref="QB93" ca="1">INDIRECT(QB$203&amp;ROW())*QB$205</f>
        <v>2.3948999999999998</v>
      </c>
      <c r="QC93" s="696" cm="1">
        <f t="array" aca="1" ref="QC93" ca="1">INDIRECT(QC$203&amp;ROW())*QC$205</f>
        <v>1.4259999999999999</v>
      </c>
      <c r="QD93" s="696" cm="1">
        <f t="array" aca="1" ref="QD93" ca="1">IF(INDIRECT(QD$203&amp;ROW())="-",0,INDIRECT(QD$203&amp;ROW())*QD$205)</f>
        <v>0.55250577000000001</v>
      </c>
      <c r="QE93" s="696" cm="1">
        <f t="array" aca="1" ref="QE93" ca="1">INDIRECT(QE$203&amp;ROW())*QE$205</f>
        <v>1.0656000000000001</v>
      </c>
      <c r="QF93" s="696" cm="1">
        <f t="array" aca="1" ref="QF93" ca="1">INDIRECT(QF$203&amp;ROW())*QF$205</f>
        <v>0.72440000000000004</v>
      </c>
      <c r="QG93" s="696" cm="1">
        <f t="array" aca="1" ref="QG93" ca="1">INDIRECT(QG$203&amp;ROW())*QG$205</f>
        <v>1.4996</v>
      </c>
      <c r="QI93" s="606" t="s">
        <v>5262</v>
      </c>
      <c r="QJ93" s="700" t="str">
        <f t="shared" ca="1" si="154"/>
        <v>A</v>
      </c>
      <c r="QK93" s="701">
        <f t="shared" ca="1" si="170"/>
        <v>0.99033001888017369</v>
      </c>
      <c r="QL93" s="705">
        <f t="shared" ca="1" si="155"/>
        <v>0.96496421797549903</v>
      </c>
      <c r="QM93" s="696">
        <f t="shared" ca="1" si="156"/>
        <v>1</v>
      </c>
      <c r="QN93" s="696">
        <f t="shared" ca="1" si="157"/>
        <v>1</v>
      </c>
      <c r="QO93" s="697">
        <f t="shared" ca="1" si="158"/>
        <v>0.99635585754519551</v>
      </c>
      <c r="QP93" s="696" cm="1">
        <f t="array" aca="1" ref="QP93" ca="1">INDIRECT(QP$203&amp;ROW())*QP$205</f>
        <v>6.6903293490763766E-2</v>
      </c>
      <c r="QQ93" s="696" cm="1">
        <f t="array" aca="1" ref="QQ93" ca="1">INDIRECT(QQ$203&amp;ROW())*QQ$205</f>
        <v>0.38255889885567651</v>
      </c>
      <c r="QR93" s="696" cm="1">
        <f t="array" aca="1" ref="QR93" ca="1">INDIRECT(QR$203&amp;ROW())*QR$205</f>
        <v>0.15089809664795908</v>
      </c>
      <c r="QS93" s="696" cm="1">
        <f t="array" aca="1" ref="QS93" ca="1">INDIRECT(QS$203&amp;ROW())*QS$205</f>
        <v>0.22471360933801068</v>
      </c>
      <c r="QT93" s="696" cm="1">
        <f t="array" aca="1" ref="QT93" ca="1">INDIRECT(QT$203&amp;ROW())*QT$205</f>
        <v>0.26232814414996541</v>
      </c>
      <c r="QU93" s="696" cm="1">
        <f t="array" aca="1" ref="QU93" ca="1">INDIRECT(QU$203&amp;ROW())*QU$205</f>
        <v>0.53329206883563263</v>
      </c>
      <c r="QV93" s="696" cm="1">
        <f t="array" aca="1" ref="QV93" ca="1">INDIRECT(QV$203&amp;ROW())*QV$205</f>
        <v>0.24117831443907087</v>
      </c>
      <c r="QW93" s="696" cm="1">
        <f t="array" aca="1" ref="QW93" ca="1">INDIRECT(QW$203&amp;ROW())*QW$205</f>
        <v>0.53099416374332975</v>
      </c>
      <c r="QX93" s="696" cm="1">
        <f t="array" aca="1" ref="QX93" ca="1">INDIRECT(QX$203&amp;ROW())*QX$205</f>
        <v>0.60640894423913805</v>
      </c>
      <c r="QY93" s="696" cm="1">
        <f t="array" aca="1" ref="QY93" ca="1">INDIRECT(QY$203&amp;ROW())*QY$205</f>
        <v>0.13540247513535897</v>
      </c>
      <c r="QZ93" s="696" cm="1">
        <f t="array" aca="1" ref="QZ93" ca="1">INDIRECT(QZ$203&amp;ROW())*QZ$205</f>
        <v>0.27613248380770827</v>
      </c>
      <c r="RA93" s="696" cm="1">
        <f t="array" aca="1" ref="RA93" ca="1">INDIRECT(RA$203&amp;ROW())*RA$205</f>
        <v>5.1272116233970627E-2</v>
      </c>
      <c r="RB93" s="696" cm="1">
        <f t="array" aca="1" ref="RB93" ca="1">INDIRECT(RB$203&amp;ROW())*RB$205</f>
        <v>0.11461142513892485</v>
      </c>
      <c r="RC93" s="696" cm="1">
        <f t="array" aca="1" ref="RC93" ca="1">IF(INDIRECT(RC$203&amp;ROW())="-",0,INDIRECT(RC$203&amp;ROW())*RC$205)</f>
        <v>8.125710293931776E-2</v>
      </c>
      <c r="RD93" s="696" cm="1">
        <f t="array" aca="1" ref="RD93" ca="1">INDIRECT(RD$203&amp;ROW())*RD$205</f>
        <v>7.1442097940886296E-2</v>
      </c>
      <c r="RE93" s="696" cm="1">
        <f t="array" aca="1" ref="RE93" ca="1">IF(INDIRECT(RE$203&amp;ROW())="-",0,INDIRECT(RE$203&amp;ROW())*RE$205)</f>
        <v>6.3289039731937849E-2</v>
      </c>
      <c r="RF93" s="705" cm="1">
        <f t="array" aca="1" ref="RF93" ca="1">INDIRECT(RF$203&amp;ROW())*RF$205</f>
        <v>0.10613798880649605</v>
      </c>
      <c r="RG93" s="696" cm="1">
        <f t="array" aca="1" ref="RG93" ca="1">INDIRECT(RG$203&amp;ROW())*RG$205</f>
        <v>0.41475700362540607</v>
      </c>
      <c r="RH93" s="696" cm="1">
        <f t="array" aca="1" ref="RH93" ca="1">INDIRECT(RH$203&amp;ROW())*RH$205</f>
        <v>8.7581521170816884E-2</v>
      </c>
      <c r="RI93" s="696" cm="1">
        <f t="array" aca="1" ref="RI93" ca="1">INDIRECT(RI$203&amp;ROW())*RI$205</f>
        <v>0.21539378250062202</v>
      </c>
      <c r="RJ93" s="696" cm="1">
        <f t="array" aca="1" ref="RJ93" ca="1">INDIRECT(RJ$203&amp;ROW())*RJ$205</f>
        <v>0.18340085004648693</v>
      </c>
      <c r="RK93" s="696" cm="1">
        <f t="array" aca="1" ref="RK93" ca="1">IF(INDIRECT(RK$203&amp;ROW())="-",0,INDIRECT(RK$203&amp;ROW())*RK$205)</f>
        <v>6.0421598870647283E-2</v>
      </c>
      <c r="RL93" s="696" cm="1">
        <f t="array" aca="1" ref="RL93" ca="1">INDIRECT(RL$203&amp;ROW())*RL$205</f>
        <v>0.11262003659234653</v>
      </c>
      <c r="RM93" s="696" cm="1">
        <f t="array" aca="1" ref="RM93" ca="1">INDIRECT(RM$203&amp;ROW())*RM$205</f>
        <v>2.9987460729532761E-2</v>
      </c>
      <c r="RN93" s="696" cm="1">
        <f t="array" aca="1" ref="RN93" ca="1">INDIRECT(RN$203&amp;ROW())*RN$205</f>
        <v>9.3820613050938681E-2</v>
      </c>
      <c r="RO93" s="696" cm="1">
        <f t="array" aca="1" ref="RO93" ca="1">IF($RN93=0,0,INDIRECT(RO$203&amp;ROW())*RO$205)</f>
        <v>7.0312542939625605E-2</v>
      </c>
      <c r="RP93" s="696" cm="1">
        <f t="array" aca="1" ref="RP93" ca="1">IF($RN93=0,0,INDIRECT(RP$203&amp;ROW())*RP$205)</f>
        <v>9.7715867439664539E-2</v>
      </c>
      <c r="RQ93" s="696" cm="1">
        <f t="array" aca="1" ref="RQ93" ca="1">IF($RN93=0,0,INDIRECT(RQ$203&amp;ROW())*RQ$205)</f>
        <v>0.10205798160914871</v>
      </c>
      <c r="RR93" s="696" cm="1">
        <f t="array" aca="1" ref="RR93" ca="1">IF($RN93=0,0,INDIRECT(RR$203&amp;ROW())*RR$205)</f>
        <v>8.2232286875619773E-2</v>
      </c>
      <c r="RS93" s="696" cm="1">
        <f t="array" aca="1" ref="RS93" ca="1">INDIRECT(RS$203&amp;ROW())*RS$205</f>
        <v>7.7466902221184339E-2</v>
      </c>
      <c r="RT93" s="696" cm="1">
        <f t="array" aca="1" ref="RT93" ca="1">IF($RS93=0,0,INDIRECT(RT$203&amp;ROW())*RT$205)</f>
        <v>8.1033461602244533E-2</v>
      </c>
      <c r="RU93" s="696" cm="1">
        <f t="array" aca="1" ref="RU93" ca="1">IF($RS93=0,0,INDIRECT(RU$203&amp;ROW())*RU$205)</f>
        <v>8.1972972149739559E-2</v>
      </c>
      <c r="RV93" s="696" cm="1">
        <f t="array" aca="1" ref="RV93" ca="1">INDIRECT(RV$203&amp;ROW())*RV$205</f>
        <v>4.4898858778974725E-2</v>
      </c>
      <c r="RW93" s="696" cm="1">
        <f t="array" aca="1" ref="RW93" ca="1">INDIRECT(RW$203&amp;ROW())*RW$205</f>
        <v>2.6659190312299668E-2</v>
      </c>
      <c r="RX93" s="696" cm="1">
        <f t="array" aca="1" ref="RX93" ca="1">INDIRECT(RX$203&amp;ROW())*RX$205</f>
        <v>0.19074035443114332</v>
      </c>
      <c r="RY93" s="696" cm="1">
        <f t="array" aca="1" ref="RY93" ca="1">INDIRECT(RY$203&amp;ROW())*RY$205</f>
        <v>8.4396695370290389E-2</v>
      </c>
      <c r="RZ93" s="696" cm="1">
        <f t="array" aca="1" ref="RZ93" ca="1">INDIRECT(RZ$203&amp;ROW())*RZ$205</f>
        <v>7.362497897239817E-2</v>
      </c>
      <c r="SA93" s="696" cm="1">
        <f t="array" aca="1" ref="SA93" ca="1">INDIRECT(SA$203&amp;ROW())*SA$205</f>
        <v>0.20458618579029147</v>
      </c>
      <c r="SB93" s="696" cm="1">
        <f t="array" aca="1" ref="SB93" ca="1">INDIRECT(SB$203&amp;ROW())*SB$205</f>
        <v>4.7124126502052749E-2</v>
      </c>
      <c r="SC93" s="696" cm="1">
        <f t="array" aca="1" ref="SC93" ca="1">INDIRECT(SC$203&amp;ROW())*SC$205</f>
        <v>5.4291606235991073E-2</v>
      </c>
      <c r="SD93" s="696" cm="1">
        <f t="array" aca="1" ref="SD93" ca="1">INDIRECT(SD$203&amp;ROW())*SD$205</f>
        <v>0.3072993885784252</v>
      </c>
      <c r="SE93" s="696" cm="1">
        <f t="array" aca="1" ref="SE93" ca="1">INDIRECT(SE$203&amp;ROW())*SE$205</f>
        <v>0.2585618210787391</v>
      </c>
      <c r="SF93" s="696" cm="1">
        <f t="array" aca="1" ref="SF93" ca="1">INDIRECT(SF$203&amp;ROW())*SF$205</f>
        <v>0.19835664972334499</v>
      </c>
      <c r="SG93" s="696" cm="1">
        <f t="array" aca="1" ref="SG93" ca="1">INDIRECT(SG$203&amp;ROW())*SG$205</f>
        <v>7.4767843909269882E-2</v>
      </c>
      <c r="SH93" s="696" cm="1">
        <f t="array" aca="1" ref="SH93" ca="1">IF(INDIRECT(SH$203&amp;ROW())="-",0,INDIRECT(SH$203&amp;ROW())*SH$205)</f>
        <v>7.0788447867460191E-2</v>
      </c>
      <c r="SI93" s="696" cm="1">
        <f t="array" aca="1" ref="SI93" ca="1">INDIRECT(SI$203&amp;ROW())*SI$205</f>
        <v>0.24423887568083891</v>
      </c>
      <c r="SJ93" s="696" cm="1">
        <f t="array" aca="1" ref="SJ93" ca="1">INDIRECT(SJ$203&amp;ROW())*SJ$205</f>
        <v>0.10961749760323641</v>
      </c>
      <c r="SK93" s="696" cm="1">
        <f t="array" aca="1" ref="SK93" ca="1">INDIRECT(SK$203&amp;ROW())*SK$205</f>
        <v>0.21261490593800375</v>
      </c>
      <c r="SN93" s="606" t="s">
        <v>5262</v>
      </c>
      <c r="SO93" s="707" cm="1">
        <f t="array" aca="1" ref="SO93" ca="1">INDIRECT(SO$203&amp;ROW())*SO$205</f>
        <v>2</v>
      </c>
      <c r="SP93" s="707" cm="1">
        <f t="array" aca="1" ref="SP93" ca="1">INDIRECT(SP$203&amp;ROW())*SP$205</f>
        <v>3</v>
      </c>
      <c r="SQ93" s="707" cm="1">
        <f t="array" aca="1" ref="SQ93" ca="1">INDIRECT(SQ$203&amp;ROW())*SQ$205</f>
        <v>2</v>
      </c>
      <c r="SR93" s="707" cm="1">
        <f t="array" aca="1" ref="SR93" ca="1">INDIRECT(SR$203&amp;ROW())*SR$205</f>
        <v>3</v>
      </c>
      <c r="SS93" s="707" cm="1">
        <f t="array" aca="1" ref="SS93" ca="1">INDIRECT(SS$203&amp;ROW())*SS$205</f>
        <v>3</v>
      </c>
      <c r="ST93" s="707" cm="1">
        <f t="array" aca="1" ref="ST93" ca="1">INDIRECT(ST$203&amp;ROW())*ST$205</f>
        <v>3</v>
      </c>
      <c r="SU93" s="707" cm="1">
        <f t="array" aca="1" ref="SU93" ca="1">INDIRECT(SU$203&amp;ROW())*SU$205</f>
        <v>3</v>
      </c>
      <c r="SV93" s="707" cm="1">
        <f t="array" aca="1" ref="SV93" ca="1">INDIRECT(SV$203&amp;ROW())*SV$205</f>
        <v>3</v>
      </c>
      <c r="SW93" s="707" cm="1">
        <f t="array" aca="1" ref="SW93" ca="1">INDIRECT(SW$203&amp;ROW())*SW$205</f>
        <v>3</v>
      </c>
      <c r="SX93" s="707" cm="1">
        <f t="array" aca="1" ref="SX93" ca="1">INDIRECT(SX$203&amp;ROW())*SX$205</f>
        <v>3</v>
      </c>
      <c r="SY93" s="707" cm="1">
        <f t="array" aca="1" ref="SY93" ca="1">INDIRECT(SY$203&amp;ROW())*SY$205</f>
        <v>3</v>
      </c>
      <c r="SZ93" s="707" cm="1">
        <f t="array" aca="1" ref="SZ93" ca="1">INDIRECT(SZ$203&amp;ROW())*SZ$205</f>
        <v>3</v>
      </c>
      <c r="TA93" s="707" cm="1">
        <f t="array" aca="1" ref="TA93" ca="1">INDIRECT(TA$203&amp;ROW())*TA$205</f>
        <v>2</v>
      </c>
      <c r="TB93" s="696" cm="1">
        <f t="array" aca="1" ref="TB93" ca="1">IF(INDIRECT(TB$203&amp;ROW())="-",0,INDIRECT(TB$203&amp;ROW())*TB$205)</f>
        <v>0.96840000000000004</v>
      </c>
      <c r="TC93" s="707" cm="1">
        <f t="array" aca="1" ref="TC93" ca="1">INDIRECT(TC$203&amp;ROW())*TC$205</f>
        <v>2</v>
      </c>
      <c r="TD93" s="696" cm="1">
        <f t="array" aca="1" ref="TD93" ca="1">IF(INDIRECT(TD$203&amp;ROW())="-",0,INDIRECT(TD$203&amp;ROW())*TD$205)</f>
        <v>1</v>
      </c>
      <c r="TE93" s="732" cm="1">
        <f t="array" aca="1" ref="TE93" ca="1">INDIRECT(TE$203&amp;ROW())*TE$205</f>
        <v>2</v>
      </c>
      <c r="TF93" s="707" cm="1">
        <f t="array" aca="1" ref="TF93" ca="1">INDIRECT(TF$203&amp;ROW())*TF$205</f>
        <v>3</v>
      </c>
      <c r="TG93" s="707" cm="1">
        <f t="array" aca="1" ref="TG93" ca="1">INDIRECT(TG$203&amp;ROW())*TG$205</f>
        <v>3</v>
      </c>
      <c r="TH93" s="707" cm="1">
        <f t="array" aca="1" ref="TH93" ca="1">INDIRECT(TH$203&amp;ROW())*TH$205</f>
        <v>2</v>
      </c>
      <c r="TI93" s="707" cm="1">
        <f t="array" aca="1" ref="TI93" ca="1">INDIRECT(TI$203&amp;ROW())*TI$205</f>
        <v>3</v>
      </c>
      <c r="TJ93" s="696" cm="1">
        <f t="array" aca="1" ref="TJ93" ca="1">IF(INDIRECT(TJ$203&amp;ROW())="-",0,INDIRECT(TJ$203&amp;ROW())*TJ$205)</f>
        <v>1</v>
      </c>
      <c r="TK93" s="707" cm="1">
        <f t="array" aca="1" ref="TK93" ca="1">INDIRECT(TK$203&amp;ROW())*TK$205</f>
        <v>1</v>
      </c>
      <c r="TL93" s="707" cm="1">
        <f t="array" aca="1" ref="TL93" ca="1">INDIRECT(TL$203&amp;ROW())*TL$205</f>
        <v>2</v>
      </c>
      <c r="TM93" s="707" cm="1">
        <f t="array" aca="1" ref="TM93" ca="1">INDIRECT(TM$203&amp;ROW())*TM$205</f>
        <v>1</v>
      </c>
      <c r="TN93" s="707" cm="1">
        <f t="array" aca="1" ref="TN93" ca="1">IF($TM93=0,0,INDIRECT(TN$203&amp;ROW())*TN$205)</f>
        <v>1</v>
      </c>
      <c r="TO93" s="707" cm="1">
        <f t="array" aca="1" ref="TO93" ca="1">IF($TM93=0,0,INDIRECT(TO$203&amp;ROW())*TO$205)</f>
        <v>1</v>
      </c>
      <c r="TP93" s="707" cm="1">
        <f t="array" aca="1" ref="TP93" ca="1">IF($TM93=0,0,INDIRECT(TP$203&amp;ROW())*TP$205)</f>
        <v>1</v>
      </c>
      <c r="TQ93" s="707" cm="1">
        <f t="array" aca="1" ref="TQ93" ca="1">IF($TM93=0,0,INDIRECT(TQ$203&amp;ROW())*TQ$205)</f>
        <v>1</v>
      </c>
      <c r="TR93" s="707" cm="1">
        <f t="array" aca="1" ref="TR93" ca="1">INDIRECT(TR$203&amp;ROW())*TR$205</f>
        <v>1</v>
      </c>
      <c r="TS93" s="707" cm="1">
        <f t="array" aca="1" ref="TS93" ca="1">IF($TR93=0,0,INDIRECT(TS$203&amp;ROW())*TS$205)</f>
        <v>1</v>
      </c>
      <c r="TT93" s="707" cm="1">
        <f t="array" aca="1" ref="TT93" ca="1">IF($TR93=0,0,INDIRECT(TT$203&amp;ROW())*TT$205)</f>
        <v>1</v>
      </c>
      <c r="TU93" s="707" cm="1">
        <f t="array" aca="1" ref="TU93" ca="1">INDIRECT(TU$203&amp;ROW())*TU$205</f>
        <v>1</v>
      </c>
      <c r="TV93" s="707" cm="1">
        <f t="array" aca="1" ref="TV93" ca="1">INDIRECT(TV$203&amp;ROW())*TV$205</f>
        <v>1</v>
      </c>
      <c r="TW93" s="707" cm="1">
        <f t="array" aca="1" ref="TW93" ca="1">INDIRECT(TW$203&amp;ROW())*TW$205</f>
        <v>2</v>
      </c>
      <c r="TX93" s="707" cm="1">
        <f t="array" aca="1" ref="TX93" ca="1">INDIRECT(TX$203&amp;ROW())*TX$205</f>
        <v>3</v>
      </c>
      <c r="TY93" s="707" cm="1">
        <f t="array" aca="1" ref="TY93" ca="1">INDIRECT(TY$203&amp;ROW())*TY$205</f>
        <v>2</v>
      </c>
      <c r="TZ93" s="707" cm="1">
        <f t="array" aca="1" ref="TZ93" ca="1">INDIRECT(TZ$203&amp;ROW())*TZ$205</f>
        <v>2</v>
      </c>
      <c r="UA93" s="707" cm="1">
        <f t="array" aca="1" ref="UA93" ca="1">INDIRECT(UA$203&amp;ROW())*UA$205</f>
        <v>2</v>
      </c>
      <c r="UB93" s="707" cm="1">
        <f t="array" aca="1" ref="UB93" ca="1">INDIRECT(UB$203&amp;ROW())*UB$205</f>
        <v>2</v>
      </c>
      <c r="UC93" s="707" cm="1">
        <f t="array" aca="1" ref="UC93" ca="1">INDIRECT(UC$203&amp;ROW())*UC$205</f>
        <v>1</v>
      </c>
      <c r="UD93" s="707" cm="1">
        <f t="array" aca="1" ref="UD93" ca="1">INDIRECT(UD$203&amp;ROW())*UD$205</f>
        <v>1</v>
      </c>
      <c r="UE93" s="707" cm="1">
        <f t="array" aca="1" ref="UE93" ca="1">INDIRECT(UE$203&amp;ROW())*UE$205</f>
        <v>3</v>
      </c>
      <c r="UF93" s="707" cm="1">
        <f t="array" aca="1" ref="UF93" ca="1">INDIRECT(UF$203&amp;ROW())*UF$205</f>
        <v>2</v>
      </c>
      <c r="UG93" s="696" cm="1">
        <f t="array" aca="1" ref="UG93" ca="1">IF(INDIRECT(UG$203&amp;ROW())="-",0,INDIRECT(UG$203&amp;ROW())*UG$205)</f>
        <v>0.89970000000000006</v>
      </c>
      <c r="UH93" s="707" cm="1">
        <f t="array" aca="1" ref="UH93" ca="1">INDIRECT(UH$203&amp;ROW())*UH$205</f>
        <v>2</v>
      </c>
      <c r="UI93" s="707" cm="1">
        <f t="array" aca="1" ref="UI93" ca="1">INDIRECT(UI$203&amp;ROW())*UI$205</f>
        <v>1</v>
      </c>
      <c r="UJ93" s="707" cm="1">
        <f t="array" aca="1" ref="UJ93" ca="1">INDIRECT(UJ$203&amp;ROW())*UJ$205</f>
        <v>2</v>
      </c>
      <c r="UM93" s="606" t="s">
        <v>5262</v>
      </c>
      <c r="UN93" s="616">
        <f t="shared" ca="1" si="202"/>
        <v>1.3455222970601226</v>
      </c>
      <c r="UO93" s="616">
        <f t="shared" ca="1" si="202"/>
        <v>2.6791229657069522</v>
      </c>
      <c r="UP93" s="616">
        <f t="shared" ca="1" si="202"/>
        <v>1.190315493832806</v>
      </c>
      <c r="UQ93" s="616">
        <f t="shared" ca="1" si="202"/>
        <v>0.29355872991449461</v>
      </c>
      <c r="UR93" s="616">
        <f t="shared" ca="1" si="202"/>
        <v>1.0502465449096676</v>
      </c>
      <c r="US93" s="616">
        <f t="shared" ca="1" si="202"/>
        <v>0.41305213694811815</v>
      </c>
      <c r="UT93" s="616">
        <f t="shared" ca="1" si="202"/>
        <v>0.30690415393182785</v>
      </c>
      <c r="UU93" s="616">
        <f t="shared" ca="1" si="202"/>
        <v>0.53359975015917405</v>
      </c>
      <c r="UV93" s="616">
        <f t="shared" ca="1" si="202"/>
        <v>0.44410973870643028</v>
      </c>
      <c r="UW93" s="616">
        <f t="shared" ca="1" si="202"/>
        <v>0.6421874155054268</v>
      </c>
      <c r="UX93" s="616">
        <f t="shared" ca="1" si="202"/>
        <v>0.28247365722383649</v>
      </c>
      <c r="UY93" s="616">
        <f t="shared" ca="1" si="202"/>
        <v>1.5108379627063613</v>
      </c>
      <c r="UZ93" s="616">
        <f t="shared" ca="1" si="202"/>
        <v>1.1960042318268584</v>
      </c>
      <c r="VA93" s="616">
        <f t="shared" ca="1" si="202"/>
        <v>1.6272710182426782</v>
      </c>
      <c r="VB93" s="616">
        <f t="shared" ca="1" si="202"/>
        <v>1.528010083348541</v>
      </c>
      <c r="VC93" s="616">
        <f t="shared" ca="1" si="202"/>
        <v>1.7530389477304489</v>
      </c>
      <c r="VD93" s="616">
        <f t="shared" ca="1" si="198"/>
        <v>0.85304819841956248</v>
      </c>
      <c r="VE93" s="616">
        <f t="shared" ca="1" si="198"/>
        <v>1.620308650861136</v>
      </c>
      <c r="VF93" s="616">
        <f t="shared" ca="1" si="198"/>
        <v>0.95807256683723563</v>
      </c>
      <c r="VG93" s="616">
        <f t="shared" ca="1" si="198"/>
        <v>1.2788179585372306</v>
      </c>
      <c r="VH93" s="616">
        <f t="shared" ca="1" si="198"/>
        <v>1.454227778282527</v>
      </c>
      <c r="VI93" s="616">
        <f t="shared" ca="1" si="198"/>
        <v>1.665217814021005</v>
      </c>
      <c r="VJ93" s="616">
        <f t="shared" ca="1" si="198"/>
        <v>1.1038721171937993</v>
      </c>
      <c r="VK93" s="616">
        <f t="shared" ca="1" si="198"/>
        <v>0.83678976492872159</v>
      </c>
      <c r="VL93" s="616">
        <f t="shared" ca="1" si="198"/>
        <v>1.1863766389476611</v>
      </c>
      <c r="VM93" s="616">
        <f t="shared" ca="1" si="198"/>
        <v>1.7393845659645861</v>
      </c>
      <c r="VN93" s="616">
        <f t="shared" ca="1" si="198"/>
        <v>1.5883663456229635</v>
      </c>
      <c r="VO93" s="616">
        <f t="shared" ca="1" si="198"/>
        <v>2.3604485107108717</v>
      </c>
      <c r="VP93" s="616">
        <f t="shared" ca="1" si="198"/>
        <v>2.1525849422547609</v>
      </c>
      <c r="VQ93" s="616">
        <f t="shared" ca="1" si="198"/>
        <v>1.2773868528042598</v>
      </c>
      <c r="VR93" s="616">
        <f t="shared" ca="1" si="198"/>
        <v>1.5497103694524457</v>
      </c>
      <c r="VS93" s="616">
        <f t="shared" ca="1" si="198"/>
        <v>2.4577967350382721</v>
      </c>
      <c r="VT93" s="616">
        <f t="shared" ca="1" si="199"/>
        <v>2.5655357300130479</v>
      </c>
      <c r="VU93" s="616">
        <f t="shared" ca="1" si="199"/>
        <v>1.2114249894444582</v>
      </c>
      <c r="VV93" s="616">
        <f t="shared" ca="1" si="199"/>
        <v>1.6727825257285902</v>
      </c>
      <c r="VW93" s="616">
        <f t="shared" ca="1" si="199"/>
        <v>0.66845613582062358</v>
      </c>
      <c r="VX93" s="616">
        <f t="shared" ca="1" si="199"/>
        <v>2.3243112614711734</v>
      </c>
      <c r="VY93" s="616">
        <f t="shared" ca="1" si="199"/>
        <v>0.70583605694264007</v>
      </c>
      <c r="VZ93" s="616">
        <f t="shared" ca="1" si="199"/>
        <v>0.68442622420316401</v>
      </c>
      <c r="WA93" s="616">
        <f t="shared" ca="1" si="199"/>
        <v>0.92808016936885662</v>
      </c>
      <c r="WB93" s="616">
        <f t="shared" ca="1" si="199"/>
        <v>0.33435322352896929</v>
      </c>
      <c r="WC93" s="616">
        <f t="shared" ca="1" si="199"/>
        <v>0.47817673461028487</v>
      </c>
      <c r="WD93" s="616">
        <f t="shared" ca="1" si="199"/>
        <v>1.1315684290219801</v>
      </c>
      <c r="WE93" s="616">
        <f t="shared" ca="1" si="199"/>
        <v>0.67426644196529939</v>
      </c>
      <c r="WF93" s="616">
        <f t="shared" ca="1" si="199"/>
        <v>1.0888080050247244</v>
      </c>
      <c r="WG93" s="616">
        <f t="shared" ca="1" si="199"/>
        <v>1.1042161560551988</v>
      </c>
      <c r="WH93" s="616">
        <f t="shared" ca="1" si="199"/>
        <v>0.91987607881584121</v>
      </c>
      <c r="WI93" s="627">
        <f t="shared" ca="1" si="199"/>
        <v>1.0659329460226332</v>
      </c>
      <c r="WL93" s="606" t="s">
        <v>5262</v>
      </c>
      <c r="WM93" s="700" t="str">
        <f t="shared" ca="1" si="172"/>
        <v>A</v>
      </c>
      <c r="WN93" s="479">
        <f t="shared" ca="1" si="173"/>
        <v>0.99308530516720983</v>
      </c>
      <c r="WO93" s="495">
        <f t="shared" ca="1" si="159"/>
        <v>0.98098280548043382</v>
      </c>
      <c r="WP93" s="458">
        <f t="shared" ca="1" si="159"/>
        <v>1</v>
      </c>
      <c r="WQ93" s="458">
        <f t="shared" ca="1" si="159"/>
        <v>1</v>
      </c>
      <c r="WR93" s="459">
        <f t="shared" ca="1" si="159"/>
        <v>0.9913584151884054</v>
      </c>
      <c r="WS93" s="495">
        <f t="shared" ca="1" si="174"/>
        <v>1.0841266941952548</v>
      </c>
      <c r="WT93" s="458">
        <f t="shared" ca="1" si="175"/>
        <v>1.3284600104294209</v>
      </c>
      <c r="WU93" s="458">
        <f t="shared" ca="1" si="176"/>
        <v>1.6415794333984068</v>
      </c>
      <c r="WV93" s="459">
        <f t="shared" ca="1" si="177"/>
        <v>1.0744984313551929</v>
      </c>
      <c r="WW93" s="484">
        <f t="shared" ca="1" si="203"/>
        <v>1.0061815737415598</v>
      </c>
      <c r="WX93" s="484">
        <f t="shared" ca="1" si="203"/>
        <v>1.6157790606178628</v>
      </c>
      <c r="WY93" s="484">
        <f t="shared" ca="1" si="203"/>
        <v>0.86666871105966603</v>
      </c>
      <c r="WZ93" s="484">
        <f t="shared" ca="1" si="203"/>
        <v>0.10559307515024371</v>
      </c>
      <c r="XA93" s="484">
        <f t="shared" ca="1" si="203"/>
        <v>0.5542151017488316</v>
      </c>
      <c r="XB93" s="484">
        <f t="shared" ca="1" si="203"/>
        <v>0.21821544394969081</v>
      </c>
      <c r="XC93" s="484">
        <f t="shared" ca="1" si="203"/>
        <v>0.14467461816346364</v>
      </c>
      <c r="XD93" s="484">
        <f t="shared" ca="1" si="203"/>
        <v>0.27368331185664035</v>
      </c>
      <c r="XE93" s="484">
        <f t="shared" ca="1" si="203"/>
        <v>0.21801347073098662</v>
      </c>
      <c r="XF93" s="484">
        <f t="shared" ca="1" si="203"/>
        <v>0.41324760187774212</v>
      </c>
      <c r="XG93" s="484">
        <f t="shared" ca="1" si="203"/>
        <v>0.1145148206385433</v>
      </c>
      <c r="XH93" s="484">
        <f t="shared" ca="1" si="203"/>
        <v>0.76267100357417117</v>
      </c>
      <c r="XI93" s="484">
        <f t="shared" ca="1" si="203"/>
        <v>0.83588735762379129</v>
      </c>
      <c r="XJ93" s="484">
        <f t="shared" ca="1" si="203"/>
        <v>1.1548742416468287</v>
      </c>
      <c r="XK93" s="484">
        <f t="shared" ca="1" si="203"/>
        <v>1.0853455622024688</v>
      </c>
      <c r="XL93" s="484">
        <f t="shared" ca="1" si="203"/>
        <v>1.5486346064250784</v>
      </c>
      <c r="XM93" s="484">
        <f t="shared" ca="1" si="200"/>
        <v>0.64336895124803395</v>
      </c>
      <c r="XN93" s="484">
        <f t="shared" ca="1" si="200"/>
        <v>1.1298412222454701</v>
      </c>
      <c r="XO93" s="484">
        <f t="shared" ca="1" si="200"/>
        <v>0.70341687857189839</v>
      </c>
      <c r="XP93" s="484">
        <f t="shared" ca="1" si="200"/>
        <v>0.81844349346382761</v>
      </c>
      <c r="XQ93" s="484">
        <f t="shared" ca="1" si="200"/>
        <v>0.96764316366919345</v>
      </c>
      <c r="XR93" s="484">
        <f t="shared" ca="1" si="200"/>
        <v>1.4570655872683793</v>
      </c>
      <c r="XS93" s="484">
        <f t="shared" ca="1" si="200"/>
        <v>0.68108909630857417</v>
      </c>
      <c r="XT93" s="484">
        <f t="shared" ca="1" si="200"/>
        <v>0.50818242424121263</v>
      </c>
      <c r="XU93" s="484">
        <f t="shared" ca="1" si="200"/>
        <v>0.90140897027243294</v>
      </c>
      <c r="XV93" s="484">
        <f t="shared" ca="1" si="200"/>
        <v>0.91769929700291553</v>
      </c>
      <c r="XW93" s="484">
        <f t="shared" ca="1" si="200"/>
        <v>1.0251316394650607</v>
      </c>
      <c r="XX93" s="484">
        <f t="shared" ca="1" si="200"/>
        <v>1.1412768549287065</v>
      </c>
      <c r="XY93" s="484">
        <f t="shared" ca="1" si="200"/>
        <v>1.1318291626375534</v>
      </c>
      <c r="XZ93" s="484">
        <f t="shared" ca="1" si="200"/>
        <v>0.93428074414103568</v>
      </c>
      <c r="YA93" s="484">
        <f t="shared" ca="1" si="200"/>
        <v>1.0567475009296226</v>
      </c>
      <c r="YB93" s="484">
        <f t="shared" ca="1" si="200"/>
        <v>1.291572184262612</v>
      </c>
      <c r="YC93" s="484">
        <f t="shared" ca="1" si="205"/>
        <v>1.144742042731822</v>
      </c>
      <c r="YD93" s="484">
        <f t="shared" ca="1" si="205"/>
        <v>0.89512192470051022</v>
      </c>
      <c r="YE93" s="484">
        <f t="shared" ca="1" si="205"/>
        <v>1.2049052532823037</v>
      </c>
      <c r="YF93" s="484">
        <f t="shared" ca="1" si="205"/>
        <v>0.39432227452058582</v>
      </c>
      <c r="YG93" s="484">
        <f t="shared" ca="1" si="205"/>
        <v>1.6191152247408194</v>
      </c>
      <c r="YH93" s="484">
        <f t="shared" ca="1" si="205"/>
        <v>0.3761400347447329</v>
      </c>
      <c r="YI93" s="484">
        <f t="shared" ca="1" si="205"/>
        <v>0.40086843951579315</v>
      </c>
      <c r="YJ93" s="484">
        <f t="shared" ca="1" si="205"/>
        <v>0.55062996448654267</v>
      </c>
      <c r="YK93" s="484">
        <f t="shared" ca="1" si="205"/>
        <v>5.8277766861099353E-2</v>
      </c>
      <c r="YL93" s="484">
        <f t="shared" ca="1" si="205"/>
        <v>0.15139075417761619</v>
      </c>
      <c r="YM93" s="484">
        <f t="shared" ca="1" si="205"/>
        <v>0.90333107688824665</v>
      </c>
      <c r="YN93" s="484">
        <f t="shared" ca="1" si="205"/>
        <v>0.48075197312125845</v>
      </c>
      <c r="YO93" s="484">
        <f t="shared" ca="1" si="205"/>
        <v>0.66863699588568326</v>
      </c>
      <c r="YP93" s="484">
        <f t="shared" ca="1" si="205"/>
        <v>0.58832636794620996</v>
      </c>
      <c r="YQ93" s="484">
        <f t="shared" ca="1" si="205"/>
        <v>0.66635823149419537</v>
      </c>
      <c r="YR93" s="484">
        <f t="shared" ca="1" si="205"/>
        <v>0.79923652292777037</v>
      </c>
      <c r="YU93" s="606" t="s">
        <v>5262</v>
      </c>
      <c r="YV93" s="700" t="str">
        <f t="shared" ca="1" si="160"/>
        <v>A</v>
      </c>
      <c r="YW93" s="479">
        <f t="shared" ca="1" si="179"/>
        <v>0.99567532110928147</v>
      </c>
      <c r="YX93" s="495">
        <f t="shared" ca="1" si="161"/>
        <v>0.98945055813983762</v>
      </c>
      <c r="YY93" s="458">
        <f t="shared" ca="1" si="161"/>
        <v>1</v>
      </c>
      <c r="YZ93" s="458">
        <f t="shared" ca="1" si="161"/>
        <v>1</v>
      </c>
      <c r="ZA93" s="459">
        <f t="shared" ca="1" si="161"/>
        <v>0.99325072629728806</v>
      </c>
      <c r="ZB93" s="495">
        <f t="shared" ca="1" si="180"/>
        <v>0.88722326007241947</v>
      </c>
      <c r="ZC93" s="458">
        <f t="shared" ca="1" si="181"/>
        <v>1.402514502917656</v>
      </c>
      <c r="ZD93" s="458">
        <f t="shared" ca="1" si="182"/>
        <v>1.7241169264406062</v>
      </c>
      <c r="ZE93" s="459">
        <f t="shared" ca="1" si="183"/>
        <v>0.82099749426940105</v>
      </c>
      <c r="ZF93" s="484">
        <f t="shared" ca="1" si="204"/>
        <v>4.5009936569290004E-2</v>
      </c>
      <c r="ZG93" s="484">
        <f t="shared" ca="1" si="204"/>
        <v>0.34164077721993535</v>
      </c>
      <c r="ZH93" s="484">
        <f t="shared" ca="1" si="204"/>
        <v>8.9808171214972948E-2</v>
      </c>
      <c r="ZI93" s="484">
        <f t="shared" ca="1" si="204"/>
        <v>2.1988880583922777E-2</v>
      </c>
      <c r="ZJ93" s="484">
        <f t="shared" ca="1" si="204"/>
        <v>9.1836409008688807E-2</v>
      </c>
      <c r="ZK93" s="484">
        <f t="shared" ca="1" si="204"/>
        <v>7.3425809550013654E-2</v>
      </c>
      <c r="ZL93" s="484">
        <f t="shared" ca="1" si="204"/>
        <v>2.4672875513209128E-2</v>
      </c>
      <c r="ZM93" s="484">
        <f t="shared" ca="1" si="204"/>
        <v>9.4446117703140112E-2</v>
      </c>
      <c r="ZN93" s="484">
        <f t="shared" ca="1" si="204"/>
        <v>8.9770705925095284E-2</v>
      </c>
      <c r="ZO93" s="484">
        <f t="shared" ca="1" si="204"/>
        <v>2.8984588520071332E-2</v>
      </c>
      <c r="ZP93" s="484">
        <f t="shared" ca="1" si="204"/>
        <v>2.6000050859821721E-2</v>
      </c>
      <c r="ZQ93" s="484">
        <f t="shared" ca="1" si="204"/>
        <v>2.5821286544858647E-2</v>
      </c>
      <c r="ZR93" s="484">
        <f t="shared" ca="1" si="204"/>
        <v>6.8537874740930649E-2</v>
      </c>
      <c r="ZS93" s="484">
        <f t="shared" ca="1" si="204"/>
        <v>0.13654205766162095</v>
      </c>
      <c r="ZT93" s="484">
        <f t="shared" ca="1" si="204"/>
        <v>5.4582123014624152E-2</v>
      </c>
      <c r="ZU93" s="484">
        <f t="shared" ca="1" si="204"/>
        <v>0.11094815161454689</v>
      </c>
      <c r="ZV93" s="484">
        <f t="shared" ca="1" si="201"/>
        <v>4.5270410067628573E-2</v>
      </c>
      <c r="ZW93" s="484">
        <f t="shared" ca="1" si="201"/>
        <v>0.22401145365982966</v>
      </c>
      <c r="ZX93" s="484">
        <f t="shared" ca="1" si="201"/>
        <v>2.7969817598544739E-2</v>
      </c>
      <c r="ZY93" s="484">
        <f t="shared" ca="1" si="201"/>
        <v>0.13772471860952887</v>
      </c>
      <c r="ZZ93" s="484">
        <f t="shared" ca="1" si="201"/>
        <v>8.8902203566076518E-2</v>
      </c>
      <c r="AAA93" s="484">
        <f t="shared" ca="1" si="201"/>
        <v>0.1006151227910333</v>
      </c>
      <c r="AAB93" s="484">
        <f t="shared" ca="1" si="201"/>
        <v>0.12431811823163672</v>
      </c>
      <c r="AAC93" s="484">
        <f t="shared" ca="1" si="201"/>
        <v>1.2546600107337495E-2</v>
      </c>
      <c r="AAD93" s="484">
        <f t="shared" ca="1" si="201"/>
        <v>0.1113065835753817</v>
      </c>
      <c r="AAE93" s="484">
        <f t="shared" ca="1" si="201"/>
        <v>0.12230055198290701</v>
      </c>
      <c r="AAF93" s="484">
        <f t="shared" ca="1" si="201"/>
        <v>0.15520859527451789</v>
      </c>
      <c r="AAG93" s="484">
        <f t="shared" ca="1" si="201"/>
        <v>0.24090261069547261</v>
      </c>
      <c r="AAH93" s="484">
        <f t="shared" ca="1" si="201"/>
        <v>0.17701198249563294</v>
      </c>
      <c r="AAI93" s="484">
        <f t="shared" ca="1" si="201"/>
        <v>9.8955202424813982E-2</v>
      </c>
      <c r="AAJ93" s="484">
        <f t="shared" ca="1" si="201"/>
        <v>0.12557839571762494</v>
      </c>
      <c r="AAK93" s="484">
        <f t="shared" ca="1" si="201"/>
        <v>0.20147290331101309</v>
      </c>
      <c r="AAL93" s="484">
        <f t="shared" ca="1" si="206"/>
        <v>0.11518962643426967</v>
      </c>
      <c r="AAM93" s="484">
        <f t="shared" ca="1" si="206"/>
        <v>3.2295609342675426E-2</v>
      </c>
      <c r="AAN93" s="484">
        <f t="shared" ca="1" si="206"/>
        <v>0.1595335659218472</v>
      </c>
      <c r="AAO93" s="484">
        <f t="shared" ca="1" si="206"/>
        <v>1.8805162954418208E-2</v>
      </c>
      <c r="AAP93" s="484">
        <f t="shared" ca="1" si="206"/>
        <v>8.5563683875561708E-2</v>
      </c>
      <c r="AAQ93" s="484">
        <f t="shared" ca="1" si="206"/>
        <v>7.2202153341576855E-2</v>
      </c>
      <c r="AAR93" s="484">
        <f t="shared" ca="1" si="206"/>
        <v>1.612649398533611E-2</v>
      </c>
      <c r="AAS93" s="484">
        <f t="shared" ca="1" si="206"/>
        <v>2.5193481555402932E-2</v>
      </c>
      <c r="AAT93" s="484">
        <f t="shared" ca="1" si="206"/>
        <v>0.1027465411596778</v>
      </c>
      <c r="AAU93" s="484">
        <f t="shared" ca="1" si="206"/>
        <v>0.12363824729832018</v>
      </c>
      <c r="AAV93" s="484">
        <f t="shared" ca="1" si="206"/>
        <v>7.4818040837836219E-2</v>
      </c>
      <c r="AAW93" s="484">
        <f t="shared" ca="1" si="206"/>
        <v>2.5206724043060142E-2</v>
      </c>
      <c r="AAX93" s="484">
        <f t="shared" ca="1" si="206"/>
        <v>8.5667476604830539E-2</v>
      </c>
      <c r="AAY93" s="484">
        <f t="shared" ca="1" si="206"/>
        <v>0.13484625623176977</v>
      </c>
      <c r="AAZ93" s="484">
        <f t="shared" ca="1" si="206"/>
        <v>0.10083451386486998</v>
      </c>
      <c r="ABA93" s="484">
        <f t="shared" ca="1" si="206"/>
        <v>0.11331661652741069</v>
      </c>
    </row>
    <row r="94" spans="1:729" ht="15" customHeight="1" x14ac:dyDescent="0.35">
      <c r="A94" s="498">
        <v>92</v>
      </c>
      <c r="B94" s="628"/>
      <c r="C94" s="606" t="s">
        <v>5325</v>
      </c>
      <c r="D94" s="629">
        <v>926</v>
      </c>
      <c r="E94" s="810" t="s">
        <v>5326</v>
      </c>
      <c r="F94" s="631" t="s">
        <v>1240</v>
      </c>
      <c r="G94" s="632">
        <v>196146.321</v>
      </c>
      <c r="H94" s="504">
        <v>8319.9505646383404</v>
      </c>
      <c r="I94" s="505">
        <v>4640</v>
      </c>
      <c r="J94" s="633" t="s">
        <v>5327</v>
      </c>
      <c r="K94" s="507">
        <v>1</v>
      </c>
      <c r="L94" s="508" t="s">
        <v>5327</v>
      </c>
      <c r="M94" s="817" t="s">
        <v>1188</v>
      </c>
      <c r="N94" s="818" t="s">
        <v>1188</v>
      </c>
      <c r="O94" s="819" t="s">
        <v>1188</v>
      </c>
      <c r="P94" s="820" t="s">
        <v>1188</v>
      </c>
      <c r="Q94" s="821" t="s">
        <v>1188</v>
      </c>
      <c r="R94" s="818" t="s">
        <v>1188</v>
      </c>
      <c r="S94" s="822" t="s">
        <v>1188</v>
      </c>
      <c r="T94" s="822" t="s">
        <v>1188</v>
      </c>
      <c r="U94" s="822" t="s">
        <v>1188</v>
      </c>
      <c r="V94" s="822" t="s">
        <v>1188</v>
      </c>
      <c r="W94" s="892" t="s">
        <v>5328</v>
      </c>
      <c r="X94" s="516" t="s">
        <v>1432</v>
      </c>
      <c r="Y94" s="517">
        <v>6</v>
      </c>
      <c r="Z94" s="517">
        <v>3</v>
      </c>
      <c r="AA94" s="519" t="s">
        <v>5329</v>
      </c>
      <c r="AB94" s="541">
        <v>2020</v>
      </c>
      <c r="AC94" s="576">
        <v>0</v>
      </c>
      <c r="AD94" s="575" t="s">
        <v>1188</v>
      </c>
      <c r="AE94" s="817">
        <v>0</v>
      </c>
      <c r="AF94" s="634" t="s">
        <v>1188</v>
      </c>
      <c r="AG94" s="635" t="s">
        <v>1188</v>
      </c>
      <c r="AH94" s="636" t="s">
        <v>1188</v>
      </c>
      <c r="AI94" s="636" t="s">
        <v>1188</v>
      </c>
      <c r="AJ94" s="636" t="s">
        <v>1188</v>
      </c>
      <c r="AK94" s="637" t="s">
        <v>1188</v>
      </c>
      <c r="AL94" s="765" t="s">
        <v>1188</v>
      </c>
      <c r="AM94" s="639" t="s">
        <v>1188</v>
      </c>
      <c r="AN94" s="636" t="s">
        <v>1188</v>
      </c>
      <c r="AO94" s="636" t="s">
        <v>1188</v>
      </c>
      <c r="AP94" s="636" t="s">
        <v>1188</v>
      </c>
      <c r="AQ94" s="636" t="s">
        <v>1188</v>
      </c>
      <c r="AR94" s="636" t="s">
        <v>1188</v>
      </c>
      <c r="AS94" s="636" t="s">
        <v>1188</v>
      </c>
      <c r="AT94" s="636" t="s">
        <v>1188</v>
      </c>
      <c r="AU94" s="640" t="s">
        <v>1188</v>
      </c>
      <c r="AV94" s="847" t="s">
        <v>5330</v>
      </c>
      <c r="AW94" s="642" t="s">
        <v>1190</v>
      </c>
      <c r="AX94" s="843">
        <v>2</v>
      </c>
      <c r="AY94" s="847" t="s">
        <v>5331</v>
      </c>
      <c r="AZ94" s="800">
        <v>1</v>
      </c>
      <c r="BA94" s="845" t="s">
        <v>5332</v>
      </c>
      <c r="BB94" s="631" t="s">
        <v>1143</v>
      </c>
      <c r="BC94" s="646" t="s">
        <v>747</v>
      </c>
      <c r="BD94" s="631" t="s">
        <v>1195</v>
      </c>
      <c r="BE94" s="631" t="s">
        <v>1196</v>
      </c>
      <c r="BF94" s="631">
        <v>3</v>
      </c>
      <c r="BG94" s="631">
        <v>2006</v>
      </c>
      <c r="BH94" s="631" t="s">
        <v>1195</v>
      </c>
      <c r="BI94" s="631">
        <v>1</v>
      </c>
      <c r="BJ94" s="631">
        <v>2</v>
      </c>
      <c r="BK94" s="631" t="s">
        <v>1198</v>
      </c>
      <c r="BL94" s="631" t="s">
        <v>1199</v>
      </c>
      <c r="BM94" s="847" t="s">
        <v>5333</v>
      </c>
      <c r="BN94" s="647">
        <v>2003</v>
      </c>
      <c r="BO94" s="847" t="s">
        <v>5333</v>
      </c>
      <c r="BP94" s="647">
        <v>2006</v>
      </c>
      <c r="BQ94" s="647">
        <v>2</v>
      </c>
      <c r="BR94" s="647">
        <v>4</v>
      </c>
      <c r="BS94" s="647" t="s">
        <v>1188</v>
      </c>
      <c r="BT94" s="647" t="s">
        <v>1188</v>
      </c>
      <c r="BU94" s="647" t="s">
        <v>1188</v>
      </c>
      <c r="BV94" s="648" t="s">
        <v>1188</v>
      </c>
      <c r="BW94" s="847" t="s">
        <v>5334</v>
      </c>
      <c r="BX94" s="650">
        <v>2000</v>
      </c>
      <c r="BY94" s="647" t="s">
        <v>1203</v>
      </c>
      <c r="BZ94" s="651" t="s">
        <v>1204</v>
      </c>
      <c r="CA94" s="647">
        <v>2</v>
      </c>
      <c r="CB94" s="647" t="s">
        <v>1203</v>
      </c>
      <c r="CC94" s="557" t="s">
        <v>5335</v>
      </c>
      <c r="CD94" s="652">
        <v>2001</v>
      </c>
      <c r="CE94" s="647">
        <v>3</v>
      </c>
      <c r="CF94" s="647">
        <v>2</v>
      </c>
      <c r="CG94" s="633" t="s">
        <v>5336</v>
      </c>
      <c r="CH94" s="647">
        <v>1999</v>
      </c>
      <c r="CI94" s="647">
        <v>2017</v>
      </c>
      <c r="CJ94" s="647">
        <v>0</v>
      </c>
      <c r="CK94" s="651" t="s">
        <v>1207</v>
      </c>
      <c r="CL94" s="651" t="s">
        <v>1208</v>
      </c>
      <c r="CM94" s="647">
        <v>2</v>
      </c>
      <c r="CN94" s="647" t="s">
        <v>1209</v>
      </c>
      <c r="CO94" s="557" t="s">
        <v>5337</v>
      </c>
      <c r="CP94" s="647">
        <v>2012</v>
      </c>
      <c r="CQ94" s="647">
        <v>3</v>
      </c>
      <c r="CR94" s="650">
        <v>2</v>
      </c>
      <c r="CS94" s="551" t="s">
        <v>5338</v>
      </c>
      <c r="CT94" s="647">
        <v>2011</v>
      </c>
      <c r="CU94" s="648">
        <v>2</v>
      </c>
      <c r="CV94" s="676" t="s">
        <v>1188</v>
      </c>
      <c r="CW94" s="647" t="s">
        <v>1188</v>
      </c>
      <c r="CX94" s="657">
        <v>0</v>
      </c>
      <c r="CY94" s="650" t="s">
        <v>1188</v>
      </c>
      <c r="CZ94" s="647" t="s">
        <v>1188</v>
      </c>
      <c r="DA94" s="657">
        <v>0</v>
      </c>
      <c r="DB94" s="723">
        <v>91000</v>
      </c>
      <c r="DC94" s="753">
        <v>2</v>
      </c>
      <c r="DD94" s="659" t="s">
        <v>5339</v>
      </c>
      <c r="DE94" s="648">
        <v>2015</v>
      </c>
      <c r="DF94" s="854" t="s">
        <v>755</v>
      </c>
      <c r="DG94" s="855" t="s">
        <v>3262</v>
      </c>
      <c r="DH94" s="852">
        <v>2</v>
      </c>
      <c r="DI94" s="856" t="s">
        <v>1214</v>
      </c>
      <c r="DJ94" s="730" t="s">
        <v>5340</v>
      </c>
      <c r="DK94" s="850">
        <v>2013</v>
      </c>
      <c r="DL94" s="850">
        <v>3</v>
      </c>
      <c r="DM94" s="851">
        <v>2</v>
      </c>
      <c r="DN94" s="854" t="s">
        <v>755</v>
      </c>
      <c r="DO94" s="855" t="s">
        <v>3262</v>
      </c>
      <c r="DP94" s="852">
        <v>2</v>
      </c>
      <c r="DQ94" s="856" t="s">
        <v>1214</v>
      </c>
      <c r="DR94" s="730" t="s">
        <v>5340</v>
      </c>
      <c r="DS94" s="850">
        <v>2013</v>
      </c>
      <c r="DT94" s="850">
        <v>3</v>
      </c>
      <c r="DU94" s="851">
        <v>2</v>
      </c>
      <c r="DV94" s="651" t="s">
        <v>5341</v>
      </c>
      <c r="DW94" s="730" t="s">
        <v>5342</v>
      </c>
      <c r="DX94" s="647">
        <v>2013</v>
      </c>
      <c r="DY94" s="647">
        <v>3</v>
      </c>
      <c r="DZ94" s="650">
        <v>1</v>
      </c>
      <c r="EA94" s="771" t="s">
        <v>5343</v>
      </c>
      <c r="EB94" s="785" t="s">
        <v>1190</v>
      </c>
      <c r="EC94" s="430">
        <v>2</v>
      </c>
      <c r="ED94" s="804" t="s">
        <v>1214</v>
      </c>
      <c r="EE94" s="430">
        <v>2006</v>
      </c>
      <c r="EF94" s="430">
        <v>3</v>
      </c>
      <c r="EG94" s="369" t="s">
        <v>1220</v>
      </c>
      <c r="EH94" s="592">
        <v>4</v>
      </c>
      <c r="EI94" s="551" t="s">
        <v>5330</v>
      </c>
      <c r="EJ94" s="651" t="s">
        <v>1190</v>
      </c>
      <c r="EK94" s="647">
        <v>2012</v>
      </c>
      <c r="EL94" s="554" t="s">
        <v>5344</v>
      </c>
      <c r="EM94" s="812">
        <v>42401</v>
      </c>
      <c r="EN94" s="647" t="s">
        <v>1188</v>
      </c>
      <c r="EO94" s="670" t="s">
        <v>1188</v>
      </c>
      <c r="EP94" s="556">
        <v>0</v>
      </c>
      <c r="EQ94" s="556" t="s">
        <v>1188</v>
      </c>
      <c r="ER94" s="651" t="s">
        <v>1188</v>
      </c>
      <c r="ES94" s="556" t="s">
        <v>1188</v>
      </c>
      <c r="ET94" s="556">
        <v>0</v>
      </c>
      <c r="EU94" s="671">
        <v>0</v>
      </c>
      <c r="EV94" s="839">
        <v>2009</v>
      </c>
      <c r="EW94" s="673"/>
      <c r="EX94" s="674"/>
      <c r="EY94" s="631" t="s">
        <v>1280</v>
      </c>
      <c r="EZ94" s="631">
        <v>1</v>
      </c>
      <c r="FA94" s="675"/>
      <c r="FB94" s="648">
        <v>0</v>
      </c>
      <c r="FC94" s="676"/>
      <c r="FD94" s="647"/>
      <c r="FE94" s="648"/>
      <c r="FF94" s="652" t="s">
        <v>1225</v>
      </c>
      <c r="FG94" s="728">
        <v>0</v>
      </c>
      <c r="FH94" s="631" t="str">
        <f t="shared" si="119"/>
        <v>C</v>
      </c>
      <c r="FI94" s="677">
        <f t="shared" si="120"/>
        <v>1.5333333333333332</v>
      </c>
      <c r="FJ94" s="678">
        <f t="shared" si="121"/>
        <v>1.6</v>
      </c>
      <c r="FK94" s="679">
        <f t="shared" si="122"/>
        <v>2</v>
      </c>
      <c r="FL94" s="680">
        <f t="shared" si="123"/>
        <v>1</v>
      </c>
      <c r="FM94" s="681">
        <v>0</v>
      </c>
      <c r="FN94" s="574" t="s">
        <v>1188</v>
      </c>
      <c r="FO94" s="470" t="s">
        <v>1188</v>
      </c>
      <c r="FP94" s="470" t="s">
        <v>1188</v>
      </c>
      <c r="FQ94" s="430">
        <v>0</v>
      </c>
      <c r="FR94" s="682" t="s">
        <v>1188</v>
      </c>
      <c r="FS94" s="369">
        <v>0</v>
      </c>
      <c r="FT94" s="574" t="s">
        <v>1188</v>
      </c>
      <c r="FU94" s="575" t="s">
        <v>1188</v>
      </c>
      <c r="FV94" s="369">
        <v>0</v>
      </c>
      <c r="FW94" s="574" t="s">
        <v>1188</v>
      </c>
      <c r="FX94" s="575" t="s">
        <v>1188</v>
      </c>
      <c r="FY94" s="369">
        <v>0</v>
      </c>
      <c r="FZ94" s="574" t="s">
        <v>1188</v>
      </c>
      <c r="GA94" s="470" t="s">
        <v>1188</v>
      </c>
      <c r="GB94" s="575" t="s">
        <v>1188</v>
      </c>
      <c r="GC94" s="369">
        <v>0</v>
      </c>
      <c r="GD94" s="574" t="s">
        <v>1188</v>
      </c>
      <c r="GE94" s="470" t="s">
        <v>1188</v>
      </c>
      <c r="GF94" s="685" t="s">
        <v>1188</v>
      </c>
      <c r="GG94" s="734">
        <v>2</v>
      </c>
      <c r="GH94" s="683">
        <v>2018</v>
      </c>
      <c r="GI94" s="684" t="s">
        <v>5345</v>
      </c>
      <c r="GJ94" s="521" t="s">
        <v>5346</v>
      </c>
      <c r="GK94" s="369">
        <v>2</v>
      </c>
      <c r="GL94" s="430">
        <v>2014</v>
      </c>
      <c r="GM94" s="686" t="s">
        <v>5347</v>
      </c>
      <c r="GN94" s="573" t="s">
        <v>5348</v>
      </c>
      <c r="GO94" s="676">
        <v>1</v>
      </c>
      <c r="GP94" s="925" t="s">
        <v>5349</v>
      </c>
      <c r="GQ94" s="872">
        <v>1</v>
      </c>
      <c r="GR94" s="872">
        <v>1</v>
      </c>
      <c r="GS94" s="872">
        <v>1</v>
      </c>
      <c r="GT94" s="873">
        <v>0</v>
      </c>
      <c r="GU94" s="581">
        <v>0</v>
      </c>
      <c r="GV94" s="687" t="s">
        <v>1188</v>
      </c>
      <c r="GW94" s="872" t="s">
        <v>1188</v>
      </c>
      <c r="GX94" s="873" t="s">
        <v>1188</v>
      </c>
      <c r="GY94" s="874">
        <v>0</v>
      </c>
      <c r="GZ94" s="582" t="s">
        <v>1188</v>
      </c>
      <c r="HA94" s="583" t="s">
        <v>1188</v>
      </c>
      <c r="HB94" s="584">
        <v>1</v>
      </c>
      <c r="HC94" s="585">
        <v>2</v>
      </c>
      <c r="HD94" s="586" t="s">
        <v>5350</v>
      </c>
      <c r="HE94" s="471" t="s">
        <v>5351</v>
      </c>
      <c r="HF94" s="587">
        <v>2010</v>
      </c>
      <c r="HG94" s="587">
        <v>2019</v>
      </c>
      <c r="HH94" s="588">
        <v>2</v>
      </c>
      <c r="HI94" s="787" t="s">
        <v>5352</v>
      </c>
      <c r="HJ94" s="937" t="s">
        <v>5353</v>
      </c>
      <c r="HK94" s="691">
        <v>2012</v>
      </c>
      <c r="HL94" s="692">
        <v>2</v>
      </c>
      <c r="HM94" s="809" t="s">
        <v>5354</v>
      </c>
      <c r="HN94" s="706">
        <v>2003</v>
      </c>
      <c r="HO94" s="681" t="s">
        <v>1188</v>
      </c>
      <c r="HP94" s="574" t="s">
        <v>1188</v>
      </c>
      <c r="HQ94" s="472" t="str">
        <f t="shared" si="124"/>
        <v>-</v>
      </c>
      <c r="HR94" s="593" t="s">
        <v>1188</v>
      </c>
      <c r="HS94" s="574" t="s">
        <v>1188</v>
      </c>
      <c r="HT94" s="574" t="s">
        <v>1188</v>
      </c>
      <c r="HU94" s="574" t="s">
        <v>1188</v>
      </c>
      <c r="HV94" s="574" t="s">
        <v>1188</v>
      </c>
      <c r="HW94" s="574" t="s">
        <v>1188</v>
      </c>
      <c r="HX94" s="574" t="s">
        <v>1188</v>
      </c>
      <c r="HY94" s="574" t="s">
        <v>1188</v>
      </c>
      <c r="HZ94" s="574" t="s">
        <v>1188</v>
      </c>
      <c r="IA94" s="574" t="s">
        <v>1188</v>
      </c>
      <c r="IB94" s="574" t="s">
        <v>1188</v>
      </c>
      <c r="IC94" s="574" t="s">
        <v>1188</v>
      </c>
      <c r="ID94" s="681" t="s">
        <v>1188</v>
      </c>
      <c r="IE94" s="369" t="s">
        <v>1188</v>
      </c>
      <c r="IF94" s="574" t="s">
        <v>1188</v>
      </c>
      <c r="IG94" s="472" t="str">
        <f t="shared" si="125"/>
        <v>-</v>
      </c>
      <c r="IH94" s="609">
        <v>0.54309221908934791</v>
      </c>
      <c r="II94" s="694">
        <v>0.5600575521273472</v>
      </c>
      <c r="IJ94" s="695">
        <v>0.49536384166784786</v>
      </c>
      <c r="IK94" s="696">
        <v>0.50990139636560528</v>
      </c>
      <c r="IL94" s="696">
        <v>0.56931505927011161</v>
      </c>
      <c r="IM94" s="697">
        <v>0.6656499112058244</v>
      </c>
      <c r="IN94" s="599">
        <v>2</v>
      </c>
      <c r="IO94" s="600">
        <v>3</v>
      </c>
      <c r="IP94" s="601">
        <v>4</v>
      </c>
      <c r="IQ94" s="600">
        <v>25</v>
      </c>
      <c r="IR94" s="587">
        <v>31</v>
      </c>
      <c r="IS94" s="601">
        <v>56</v>
      </c>
      <c r="IT94" s="599" t="s">
        <v>1188</v>
      </c>
      <c r="IU94" s="600" t="s">
        <v>1188</v>
      </c>
      <c r="IV94" s="587" t="s">
        <v>1188</v>
      </c>
      <c r="IW94" s="601" t="s">
        <v>1188</v>
      </c>
      <c r="IX94" s="602" t="s">
        <v>1188</v>
      </c>
      <c r="IY94" s="681">
        <v>0</v>
      </c>
      <c r="IZ94" s="719" t="s">
        <v>1188</v>
      </c>
      <c r="JA94" s="681">
        <v>2</v>
      </c>
      <c r="JB94" s="845" t="s">
        <v>5355</v>
      </c>
      <c r="JC94" s="763">
        <v>0</v>
      </c>
      <c r="JD94" s="683" t="s">
        <v>1188</v>
      </c>
      <c r="JE94" s="684" t="s">
        <v>1188</v>
      </c>
      <c r="JF94" s="471" t="s">
        <v>1188</v>
      </c>
      <c r="JG94" s="936" t="s">
        <v>1188</v>
      </c>
      <c r="JH94" s="763">
        <v>0</v>
      </c>
      <c r="JI94" s="683" t="s">
        <v>1188</v>
      </c>
      <c r="JJ94" s="684" t="s">
        <v>1188</v>
      </c>
      <c r="JK94" s="684" t="s">
        <v>1188</v>
      </c>
      <c r="JL94" s="764" t="s">
        <v>1188</v>
      </c>
      <c r="JM94" s="763">
        <v>0</v>
      </c>
      <c r="JN94" s="683" t="s">
        <v>1188</v>
      </c>
      <c r="JO94" s="683" t="s">
        <v>1188</v>
      </c>
      <c r="JP94" s="684" t="s">
        <v>1188</v>
      </c>
      <c r="JQ94" s="684" t="s">
        <v>1188</v>
      </c>
      <c r="JR94" s="764" t="s">
        <v>1188</v>
      </c>
      <c r="JS94" s="763">
        <v>0</v>
      </c>
      <c r="JT94" s="683" t="s">
        <v>1188</v>
      </c>
      <c r="JU94" s="684" t="s">
        <v>1188</v>
      </c>
      <c r="JV94" s="684" t="s">
        <v>1188</v>
      </c>
      <c r="JW94" s="764" t="s">
        <v>1188</v>
      </c>
      <c r="JX94" s="606">
        <v>0</v>
      </c>
      <c r="JY94" s="607" t="s">
        <v>1188</v>
      </c>
      <c r="JZ94" s="606" t="s">
        <v>1188</v>
      </c>
      <c r="KA94" s="606">
        <f t="shared" si="126"/>
        <v>0</v>
      </c>
      <c r="KB94" s="606"/>
      <c r="KC94" s="606"/>
      <c r="KD94" s="606"/>
      <c r="KE94" s="606"/>
      <c r="KF94" s="606">
        <f t="shared" si="127"/>
        <v>0</v>
      </c>
      <c r="KG94" s="606"/>
      <c r="KH94" s="606"/>
      <c r="KI94" s="606"/>
      <c r="KJ94" s="606"/>
      <c r="KK94" s="606">
        <v>1</v>
      </c>
      <c r="KL94" s="606">
        <v>1</v>
      </c>
      <c r="KM94" s="608">
        <f t="shared" si="128"/>
        <v>0.43011742830276489</v>
      </c>
      <c r="KN94" s="609">
        <v>-0.34941285848617554</v>
      </c>
      <c r="KO94" s="609">
        <v>39.423076629638672</v>
      </c>
      <c r="KP94" s="610">
        <v>5</v>
      </c>
      <c r="KQ94" s="608">
        <f t="shared" si="129"/>
        <v>0.38877313137054442</v>
      </c>
      <c r="KR94" s="609">
        <v>-0.55613434314727783</v>
      </c>
      <c r="KS94" s="609">
        <v>31.730770111083984</v>
      </c>
      <c r="KT94" s="610">
        <v>7</v>
      </c>
      <c r="KU94" s="610">
        <v>36</v>
      </c>
      <c r="KV94" s="563" t="s">
        <v>1237</v>
      </c>
      <c r="KW94" s="606" t="s">
        <v>5325</v>
      </c>
      <c r="KX94" s="700" t="str">
        <f t="shared" ca="1" si="130"/>
        <v>C</v>
      </c>
      <c r="KY94" s="701">
        <f t="shared" ca="1" si="131"/>
        <v>0.45469089630482029</v>
      </c>
      <c r="KZ94" s="920">
        <f ca="1">SUM(LD94:LR94)/(KZ$209-$LQ$206)</f>
        <v>0.43037974683544306</v>
      </c>
      <c r="LA94" s="921">
        <f ca="1">SUM(LS94:LX94)/(LA$209-LS$206)</f>
        <v>0.53333333333333333</v>
      </c>
      <c r="LB94" s="921">
        <f ca="1">SUM(LY94:MJ94)/(LB$209-$LY$206)</f>
        <v>0.52777777777777779</v>
      </c>
      <c r="LC94" s="922">
        <f ca="1">SUM(MK94:MY94)/(LC$209-$MV$206)</f>
        <v>0.32727272727272727</v>
      </c>
      <c r="LD94" s="696" cm="1">
        <f t="array" aca="1" ref="LD94" ca="1">INDIRECT(LD$203&amp;ROW())*LD$205</f>
        <v>0</v>
      </c>
      <c r="LE94" s="696" cm="1">
        <f t="array" aca="1" ref="LE94" ca="1">INDIRECT(LE$203&amp;ROW())*LE$205</f>
        <v>0</v>
      </c>
      <c r="LF94" s="696" cm="1">
        <f t="array" aca="1" ref="LF94" ca="1">INDIRECT(LF$203&amp;ROW())*LF$205</f>
        <v>8</v>
      </c>
      <c r="LG94" s="696" cm="1">
        <f t="array" aca="1" ref="LG94" ca="1">INDIRECT(LG$203&amp;ROW())*LG$205</f>
        <v>3</v>
      </c>
      <c r="LH94" s="696" cm="1">
        <f t="array" aca="1" ref="LH94" ca="1">INDIRECT(LH$203&amp;ROW())*LH$205</f>
        <v>2</v>
      </c>
      <c r="LI94" s="696" cm="1">
        <f t="array" aca="1" ref="LI94" ca="1">INDIRECT(LI$203&amp;ROW())*LI$205</f>
        <v>3</v>
      </c>
      <c r="LJ94" s="696" cm="1">
        <f t="array" aca="1" ref="LJ94" ca="1">INDIRECT(LJ$203&amp;ROW())*LJ$205</f>
        <v>3</v>
      </c>
      <c r="LK94" s="696" cm="1">
        <f t="array" aca="1" ref="LK94" ca="1">INDIRECT(LK$203&amp;ROW())*LK$205</f>
        <v>3</v>
      </c>
      <c r="LL94" s="696" cm="1">
        <f t="array" aca="1" ref="LL94" ca="1">INDIRECT(LL$203&amp;ROW())*LL$205</f>
        <v>3</v>
      </c>
      <c r="LM94" s="696" cm="1">
        <f t="array" aca="1" ref="LM94" ca="1">INDIRECT(LM$203&amp;ROW())*LM$205</f>
        <v>6</v>
      </c>
      <c r="LN94" s="696" cm="1">
        <f t="array" aca="1" ref="LN94" ca="1">INDIRECT(LN$203&amp;ROW())*LN$205</f>
        <v>3</v>
      </c>
      <c r="LO94" s="696" cm="1">
        <f t="array" aca="1" ref="LO94" ca="1">INDIRECT(LO$203&amp;ROW())*LO$205</f>
        <v>0</v>
      </c>
      <c r="LP94" s="696" cm="1">
        <f t="array" aca="1" ref="LP94" ca="1">INDIRECT(LP$203&amp;ROW())*LP$205</f>
        <v>0</v>
      </c>
      <c r="LQ94" s="923" cm="1">
        <f t="array" aca="1" ref="LQ94" ca="1">IF(INDIRECT(LQ$203&amp;ROW())="-",0,INDIRECT(LQ$203&amp;ROW())*LQ$205)</f>
        <v>0</v>
      </c>
      <c r="LR94" s="696" cm="1">
        <f t="array" aca="1" ref="LR94" ca="1">INDIRECT(LR$203&amp;ROW())*LR$205</f>
        <v>0</v>
      </c>
      <c r="LS94" s="923" cm="1">
        <f t="array" aca="1" ref="LS94" ca="1">IF(INDIRECT(LS$203&amp;ROW())="-",0,INDIRECT(LS$203&amp;ROW())*LS$205)</f>
        <v>0</v>
      </c>
      <c r="LT94" s="696" cm="1">
        <f t="array" aca="1" ref="LT94" ca="1">INDIRECT(LT$203&amp;ROW())*LT$205</f>
        <v>2</v>
      </c>
      <c r="LU94" s="696" cm="1">
        <f t="array" aca="1" ref="LU94" ca="1">INDIRECT(LU$203&amp;ROW())*LU$205</f>
        <v>2</v>
      </c>
      <c r="LV94" s="696" cm="1">
        <f t="array" aca="1" ref="LV94" ca="1">INDIRECT(LV$203&amp;ROW())*LV$205</f>
        <v>2</v>
      </c>
      <c r="LW94" s="696" cm="1">
        <f t="array" aca="1" ref="LW94" ca="1">INDIRECT(LW$203&amp;ROW())*LW$205</f>
        <v>0</v>
      </c>
      <c r="LX94" s="696" cm="1">
        <f t="array" aca="1" ref="LX94" ca="1">INDIRECT(LX$203&amp;ROW())*LX$205</f>
        <v>2</v>
      </c>
      <c r="LY94" s="923" cm="1">
        <f t="array" aca="1" ref="LY94" ca="1">IF(INDIRECT(LY$203&amp;ROW())="-",0,INDIRECT(LY$203&amp;ROW())*LY$205)</f>
        <v>0</v>
      </c>
      <c r="LZ94" s="696" cm="1">
        <f t="array" aca="1" ref="LZ94" ca="1">INDIRECT(LZ$203&amp;ROW())*LZ$205</f>
        <v>0</v>
      </c>
      <c r="MA94" s="696" cm="1">
        <f t="array" aca="1" ref="MA94" ca="1">INDIRECT(MA$203&amp;ROW())*MA$205</f>
        <v>4</v>
      </c>
      <c r="MB94" s="696" cm="1">
        <f t="array" aca="1" ref="MB94" ca="1">INDIRECT(MB$203&amp;ROW())*MB$205</f>
        <v>4</v>
      </c>
      <c r="MC94" s="696" cm="1">
        <f t="array" aca="1" ref="MC94" ca="1">IF($MB94=0,0,INDIRECT(MC$203&amp;ROW())*MC$205)</f>
        <v>0.5</v>
      </c>
      <c r="MD94" s="696" cm="1">
        <f t="array" aca="1" ref="MD94" ca="1">IF($MB94=0,0,INDIRECT(MD$203&amp;ROW())*MD$205)</f>
        <v>0.5</v>
      </c>
      <c r="ME94" s="696" cm="1">
        <f t="array" aca="1" ref="ME94" ca="1">IF($MB94=0,0,INDIRECT(ME$203&amp;ROW())*ME$205)</f>
        <v>0.5</v>
      </c>
      <c r="MF94" s="696" cm="1">
        <f t="array" aca="1" ref="MF94" ca="1">IF($MB94=0,0,INDIRECT(MF$203&amp;ROW())*MF$205)</f>
        <v>0</v>
      </c>
      <c r="MG94" s="696" cm="1">
        <f t="array" aca="1" ref="MG94" ca="1">INDIRECT(MG$203&amp;ROW())*MG$205</f>
        <v>0</v>
      </c>
      <c r="MH94" s="696" cm="1">
        <f t="array" aca="1" ref="MH94" ca="1">IF($MG94=0,0,INDIRECT(MH$203&amp;ROW())*MH$205)</f>
        <v>0</v>
      </c>
      <c r="MI94" s="696" cm="1">
        <f t="array" aca="1" ref="MI94" ca="1">IF($MG94=0,0,INDIRECT(MI$203&amp;ROW())*MI$205)</f>
        <v>0</v>
      </c>
      <c r="MJ94" s="696" cm="1">
        <f t="array" aca="1" ref="MJ94" ca="1">INDIRECT(MJ$203&amp;ROW())*MJ$205</f>
        <v>0</v>
      </c>
      <c r="MK94" s="696" cm="1">
        <f t="array" aca="1" ref="MK94" ca="1">INDIRECT(MK$203&amp;ROW())*MK$205</f>
        <v>0</v>
      </c>
      <c r="ML94" s="696" cm="1">
        <f t="array" aca="1" ref="ML94" ca="1">INDIRECT(ML$203&amp;ROW())*ML$205</f>
        <v>0</v>
      </c>
      <c r="MM94" s="696" cm="1">
        <f t="array" aca="1" ref="MM94" ca="1">INDIRECT(MM$203&amp;ROW())*MM$205</f>
        <v>6</v>
      </c>
      <c r="MN94" s="696" cm="1">
        <f t="array" aca="1" ref="MN94" ca="1">INDIRECT(MN$203&amp;ROW())*MN$205</f>
        <v>0</v>
      </c>
      <c r="MO94" s="696" cm="1">
        <f t="array" aca="1" ref="MO94" ca="1">INDIRECT(MO$203&amp;ROW())*MO$205</f>
        <v>2</v>
      </c>
      <c r="MP94" s="696" cm="1">
        <f t="array" aca="1" ref="MP94" ca="1">INDIRECT(MP$203&amp;ROW())*MP$205</f>
        <v>2</v>
      </c>
      <c r="MQ94" s="696" cm="1">
        <f t="array" aca="1" ref="MQ94" ca="1">INDIRECT(MQ$203&amp;ROW())*MQ$205</f>
        <v>2</v>
      </c>
      <c r="MR94" s="696" cm="1">
        <f t="array" aca="1" ref="MR94" ca="1">INDIRECT(MR$203&amp;ROW())*MR$205</f>
        <v>2</v>
      </c>
      <c r="MS94" s="696" cm="1">
        <f t="array" aca="1" ref="MS94" ca="1">INDIRECT(MS$203&amp;ROW())*MS$205</f>
        <v>2</v>
      </c>
      <c r="MT94" s="696" cm="1">
        <f t="array" aca="1" ref="MT94" ca="1">INDIRECT(MT$203&amp;ROW())*MT$205</f>
        <v>0</v>
      </c>
      <c r="MU94" s="696" cm="1">
        <f t="array" aca="1" ref="MU94" ca="1">INDIRECT(MU$203&amp;ROW())*MU$205</f>
        <v>2</v>
      </c>
      <c r="MV94" s="923" cm="1">
        <f t="array" aca="1" ref="MV94" ca="1">IF(INDIRECT(MV$203&amp;ROW())="-",0,INDIRECT(MV$203&amp;ROW())*MV$205)</f>
        <v>0</v>
      </c>
      <c r="MW94" s="696" cm="1">
        <f t="array" aca="1" ref="MW94" ca="1">INDIRECT(MW$203&amp;ROW())*MW$205</f>
        <v>0</v>
      </c>
      <c r="MX94" s="696" cm="1">
        <f t="array" aca="1" ref="MX94" ca="1">INDIRECT(MX$203&amp;ROW())*MX$205</f>
        <v>0</v>
      </c>
      <c r="MY94" s="696" cm="1">
        <f t="array" aca="1" ref="MY94" ca="1">INDIRECT(MY$203&amp;ROW())*MY$205</f>
        <v>0</v>
      </c>
      <c r="NA94" s="701">
        <f t="shared" si="133"/>
        <v>0.625</v>
      </c>
      <c r="NB94" s="617">
        <f t="shared" si="134"/>
        <v>0.53846153846153844</v>
      </c>
      <c r="NC94" s="695">
        <f t="shared" si="135"/>
        <v>0.5</v>
      </c>
      <c r="ND94" s="697">
        <f t="shared" si="136"/>
        <v>0.5</v>
      </c>
      <c r="NE94" s="694">
        <f t="shared" si="137"/>
        <v>0.54086538461538458</v>
      </c>
      <c r="NF94" s="682" t="str">
        <f t="shared" si="138"/>
        <v>B</v>
      </c>
      <c r="NH94" s="606" t="s">
        <v>5325</v>
      </c>
      <c r="NI94" s="563" t="s">
        <v>1188</v>
      </c>
      <c r="NJ94" s="563" t="str">
        <f t="shared" si="140"/>
        <v>B</v>
      </c>
      <c r="NK94" s="563" t="str">
        <f t="shared" ca="1" si="141"/>
        <v>C</v>
      </c>
      <c r="NL94" s="563" t="str">
        <f t="shared" ca="1" si="142"/>
        <v>C</v>
      </c>
      <c r="NM94" s="563" t="str">
        <f t="shared" ca="1" si="143"/>
        <v>B</v>
      </c>
      <c r="NN94" s="563" t="str">
        <f t="shared" ca="1" si="163"/>
        <v>B</v>
      </c>
      <c r="NO94" s="563" t="str">
        <f t="shared" ca="1" si="164"/>
        <v>B</v>
      </c>
      <c r="NP94" s="606" t="str">
        <f t="shared" si="144"/>
        <v>-</v>
      </c>
      <c r="NQ94" s="682" t="str">
        <f t="shared" si="145"/>
        <v>-</v>
      </c>
      <c r="NR94" s="682" t="e">
        <f>IF(OR(AND(NI94="A",OR(NJ94="C",NJ94="D")),AND(NI94="A",OR(#REF!="C",#REF!="D")),AND(NI94="B",OR(NJ94="D",#REF!="D")),AND(OR(NI94="C",NI94="D"),OR(NJ94="A",NJ94="B")),AND(OR(NI94="C",NI94="D"),OR(#REF!="A",#REF!="B")),AND(OR(NJ94="A",#REF!="A",NJ94="B",#REF!="B"),OR(NP94="-",NQ94="-")),AND(OR(NJ94="C",#REF!="C",NJ94="D",#REF!="D"),NP94="Yes")),"Yes","-")</f>
        <v>#REF!</v>
      </c>
      <c r="NS94" s="607"/>
      <c r="NT94" s="619" t="str">
        <f t="shared" si="146"/>
        <v>-</v>
      </c>
      <c r="NU94" s="619">
        <f t="shared" si="147"/>
        <v>0.54086538461538458</v>
      </c>
      <c r="NV94" s="619">
        <f t="shared" ca="1" si="148"/>
        <v>0.45469089630482029</v>
      </c>
      <c r="NW94" s="619">
        <f t="shared" ca="1" si="165"/>
        <v>0.44496608336011934</v>
      </c>
      <c r="NX94" s="619">
        <f t="shared" ca="1" si="166"/>
        <v>0.52944920206012558</v>
      </c>
      <c r="NY94" s="620">
        <f t="shared" ca="1" si="167"/>
        <v>0.52077958474953989</v>
      </c>
      <c r="NZ94" s="620">
        <f t="shared" ca="1" si="168"/>
        <v>0.59649015705065134</v>
      </c>
      <c r="OA94" s="705" t="s">
        <v>1188</v>
      </c>
      <c r="OB94" s="706" t="s">
        <v>1188</v>
      </c>
      <c r="OC94" s="494"/>
      <c r="OE94" s="606" t="s">
        <v>5325</v>
      </c>
      <c r="OF94" s="700" t="str">
        <f t="shared" ca="1" si="149"/>
        <v>C</v>
      </c>
      <c r="OG94" s="701">
        <f t="shared" ca="1" si="169"/>
        <v>0.44496608336011934</v>
      </c>
      <c r="OH94" s="705">
        <f t="shared" ca="1" si="150"/>
        <v>0.55305422993492415</v>
      </c>
      <c r="OI94" s="696">
        <f t="shared" ca="1" si="151"/>
        <v>0.49666248431618581</v>
      </c>
      <c r="OJ94" s="696">
        <f t="shared" ca="1" si="152"/>
        <v>0.3114380671421636</v>
      </c>
      <c r="OK94" s="697">
        <f t="shared" ca="1" si="153"/>
        <v>0.41870955204720378</v>
      </c>
      <c r="OL94" s="696" cm="1">
        <f t="array" aca="1" ref="OL94" ca="1">INDIRECT(OL$203&amp;ROW())*OL$205</f>
        <v>0</v>
      </c>
      <c r="OM94" s="696" cm="1">
        <f t="array" aca="1" ref="OM94" ca="1">INDIRECT(OM$203&amp;ROW())*OM$205</f>
        <v>0</v>
      </c>
      <c r="ON94" s="696" cm="1">
        <f t="array" aca="1" ref="ON94" ca="1">INDIRECT(ON$203&amp;ROW())*ON$205</f>
        <v>1.4561999999999999</v>
      </c>
      <c r="OO94" s="696" cm="1">
        <f t="array" aca="1" ref="OO94" ca="1">INDIRECT(OO$203&amp;ROW())*OO$205</f>
        <v>1.0790999999999999</v>
      </c>
      <c r="OP94" s="696" cm="1">
        <f t="array" aca="1" ref="OP94" ca="1">INDIRECT(OP$203&amp;ROW())*OP$205</f>
        <v>1.0553999999999999</v>
      </c>
      <c r="OQ94" s="696" cm="1">
        <f t="array" aca="1" ref="OQ94" ca="1">INDIRECT(OQ$203&amp;ROW())*OQ$205</f>
        <v>1.5849</v>
      </c>
      <c r="OR94" s="696" cm="1">
        <f t="array" aca="1" ref="OR94" ca="1">INDIRECT(OR$203&amp;ROW())*OR$205</f>
        <v>1.4141999999999999</v>
      </c>
      <c r="OS94" s="696" cm="1">
        <f t="array" aca="1" ref="OS94" ca="1">INDIRECT(OS$203&amp;ROW())*OS$205</f>
        <v>1.5387</v>
      </c>
      <c r="OT94" s="696" cm="1">
        <f t="array" aca="1" ref="OT94" ca="1">INDIRECT(OT$203&amp;ROW())*OT$205</f>
        <v>1.4727000000000001</v>
      </c>
      <c r="OU94" s="696" cm="1">
        <f t="array" aca="1" ref="OU94" ca="1">INDIRECT(OU$203&amp;ROW())*OU$205</f>
        <v>1.9304999999999999</v>
      </c>
      <c r="OV94" s="696" cm="1">
        <f t="array" aca="1" ref="OV94" ca="1">INDIRECT(OV$203&amp;ROW())*OV$205</f>
        <v>1.2161999999999999</v>
      </c>
      <c r="OW94" s="696" cm="1">
        <f t="array" aca="1" ref="OW94" ca="1">INDIRECT(OW$203&amp;ROW())*OW$205</f>
        <v>0</v>
      </c>
      <c r="OX94" s="696" cm="1">
        <f t="array" aca="1" ref="OX94" ca="1">INDIRECT(OX$203&amp;ROW())*OX$205</f>
        <v>0</v>
      </c>
      <c r="OY94" s="696" t="s">
        <v>1188</v>
      </c>
      <c r="OZ94" s="696" cm="1">
        <f t="array" aca="1" ref="OZ94" ca="1">INDIRECT(OZ$203&amp;ROW())*OZ$205</f>
        <v>0</v>
      </c>
      <c r="PA94" s="696" t="s">
        <v>1188</v>
      </c>
      <c r="PB94" s="705" cm="1">
        <f t="array" aca="1" ref="PB94" ca="1">INDIRECT(PB$203&amp;ROW())*PB$205</f>
        <v>0.75419999999999998</v>
      </c>
      <c r="PC94" s="696" cm="1">
        <f t="array" aca="1" ref="PC94" ca="1">INDIRECT(PC$203&amp;ROW())*PC$205</f>
        <v>1.3946000000000001</v>
      </c>
      <c r="PD94" s="696" cm="1">
        <f t="array" aca="1" ref="PD94" ca="1">INDIRECT(PD$203&amp;ROW())*PD$205</f>
        <v>1.4683999999999999</v>
      </c>
      <c r="PE94" s="696" cm="1">
        <f t="array" aca="1" ref="PE94" ca="1">INDIRECT(PE$203&amp;ROW())*PE$205</f>
        <v>0</v>
      </c>
      <c r="PF94" s="696" cm="1">
        <f t="array" aca="1" ref="PF94" ca="1">INDIRECT(PF$203&amp;ROW())*PF$205</f>
        <v>1.3308</v>
      </c>
      <c r="PG94" s="696" t="s">
        <v>1188</v>
      </c>
      <c r="PH94" s="696" cm="1">
        <f t="array" aca="1" ref="PH94" ca="1">INDIRECT(PH$203&amp;ROW())*PH$205</f>
        <v>0</v>
      </c>
      <c r="PI94" s="696" cm="1">
        <f t="array" aca="1" ref="PI94" ca="1">INDIRECT(PI$203&amp;ROW())*PI$205</f>
        <v>1.2145999999999999</v>
      </c>
      <c r="PJ94" s="696" cm="1">
        <f t="array" aca="1" ref="PJ94" ca="1">INDIRECT(PJ$203&amp;ROW())*PJ$205</f>
        <v>0.75980000000000003</v>
      </c>
      <c r="PK94" s="696" cm="1">
        <f t="array" aca="1" ref="PK94" ca="1">IF($PJ94=0,0,INDIRECT(PK$203&amp;ROW())*PK$205)</f>
        <v>0.52759999999999996</v>
      </c>
      <c r="PL94" s="696" cm="1">
        <f t="array" aca="1" ref="PL94" ca="1">IF($MPE94=0,0,INDIRECT(PL$203&amp;ROW())*PL$205)</f>
        <v>0</v>
      </c>
      <c r="PM94" s="696" cm="1">
        <f t="array" aca="1" ref="PM94" ca="1">IF($MPE94=0,0,INDIRECT(PM$203&amp;ROW())*PM$205)</f>
        <v>0</v>
      </c>
      <c r="PN94" s="696" cm="1">
        <f t="array" aca="1" ref="PN94" ca="1">IF($PJ94=0,0,INDIRECT(PN$203&amp;ROW())*PN$205)</f>
        <v>0</v>
      </c>
      <c r="PO94" s="696" cm="1">
        <f t="array" aca="1" ref="PO94" ca="1">INDIRECT(PO$203&amp;ROW())*PO$205</f>
        <v>0</v>
      </c>
      <c r="PP94" s="696" cm="1">
        <f t="array" aca="1" ref="PP94" ca="1">IF($PO94=0,0,INDIRECT(PP$203&amp;ROW())*PP$205)</f>
        <v>0</v>
      </c>
      <c r="PQ94" s="696" cm="1">
        <f t="array" aca="1" ref="PQ94" ca="1">IF($PO94=0,0,INDIRECT(PQ$203&amp;ROW())*PQ$205)</f>
        <v>0</v>
      </c>
      <c r="PR94" s="696" cm="1">
        <f t="array" aca="1" ref="PR94" ca="1">INDIRECT(PR$203&amp;ROW())*PR$205</f>
        <v>0</v>
      </c>
      <c r="PS94" s="696" cm="1">
        <f t="array" aca="1" ref="PS94" ca="1">INDIRECT(PS$203&amp;ROW())*PS$205</f>
        <v>0</v>
      </c>
      <c r="PT94" s="696" cm="1">
        <f t="array" aca="1" ref="PT94" ca="1">INDIRECT(PT$203&amp;ROW())*PT$205</f>
        <v>0</v>
      </c>
      <c r="PU94" s="696" cm="1">
        <f t="array" aca="1" ref="PU94" ca="1">INDIRECT(PU$203&amp;ROW())*PU$205</f>
        <v>1.7696999999999998</v>
      </c>
      <c r="PV94" s="696" cm="1">
        <f t="array" aca="1" ref="PV94" ca="1">INDIRECT(PV$203&amp;ROW())*PV$205</f>
        <v>0</v>
      </c>
      <c r="PW94" s="696" cm="1">
        <f t="array" aca="1" ref="PW94" ca="1">INDIRECT(PW$203&amp;ROW())*PW$205</f>
        <v>1.0658000000000001</v>
      </c>
      <c r="PX94" s="696" cm="1">
        <f t="array" aca="1" ref="PX94" ca="1">INDIRECT(PX$203&amp;ROW())*PX$205</f>
        <v>1.1714</v>
      </c>
      <c r="PY94" s="696" cm="1">
        <f t="array" aca="1" ref="PY94" ca="1">INDIRECT(PY$203&amp;ROW())*PY$205</f>
        <v>1.1866000000000001</v>
      </c>
      <c r="PZ94" s="696" cm="1">
        <f t="array" aca="1" ref="PZ94" ca="1">INDIRECT(PZ$203&amp;ROW())*PZ$205</f>
        <v>0.17430000000000001</v>
      </c>
      <c r="QA94" s="696" cm="1">
        <f t="array" aca="1" ref="QA94" ca="1">INDIRECT(QA$203&amp;ROW())*QA$205</f>
        <v>0.31659999999999999</v>
      </c>
      <c r="QB94" s="696" cm="1">
        <f t="array" aca="1" ref="QB94" ca="1">INDIRECT(QB$203&amp;ROW())*QB$205</f>
        <v>0</v>
      </c>
      <c r="QC94" s="696" cm="1">
        <f t="array" aca="1" ref="QC94" ca="1">INDIRECT(QC$203&amp;ROW())*QC$205</f>
        <v>1.4259999999999999</v>
      </c>
      <c r="QD94" s="696" t="s">
        <v>1188</v>
      </c>
      <c r="QE94" s="696" cm="1">
        <f t="array" aca="1" ref="QE94" ca="1">INDIRECT(QE$203&amp;ROW())*QE$205</f>
        <v>0</v>
      </c>
      <c r="QF94" s="696" cm="1">
        <f t="array" aca="1" ref="QF94" ca="1">INDIRECT(QF$203&amp;ROW())*QF$205</f>
        <v>0</v>
      </c>
      <c r="QG94" s="696" cm="1">
        <f t="array" aca="1" ref="QG94" ca="1">INDIRECT(QG$203&amp;ROW())*QG$205</f>
        <v>0</v>
      </c>
      <c r="QI94" s="606" t="s">
        <v>5325</v>
      </c>
      <c r="QJ94" s="700" t="str">
        <f t="shared" ca="1" si="154"/>
        <v>B</v>
      </c>
      <c r="QK94" s="701">
        <f t="shared" ca="1" si="170"/>
        <v>0.52944920206012558</v>
      </c>
      <c r="QL94" s="705">
        <f t="shared" ca="1" si="155"/>
        <v>0.74361052355224777</v>
      </c>
      <c r="QM94" s="696">
        <f t="shared" ca="1" si="156"/>
        <v>0.47659961986300847</v>
      </c>
      <c r="QN94" s="696">
        <f t="shared" ca="1" si="157"/>
        <v>0.42148460215992406</v>
      </c>
      <c r="QO94" s="697">
        <f t="shared" ca="1" si="158"/>
        <v>0.47610206266532185</v>
      </c>
      <c r="QP94" s="696" cm="1">
        <f t="array" aca="1" ref="QP94" ca="1">INDIRECT(QP$203&amp;ROW())*QP$205</f>
        <v>0</v>
      </c>
      <c r="QQ94" s="696" cm="1">
        <f t="array" aca="1" ref="QQ94" ca="1">INDIRECT(QQ$203&amp;ROW())*QQ$205</f>
        <v>0</v>
      </c>
      <c r="QR94" s="696" cm="1">
        <f t="array" aca="1" ref="QR94" ca="1">INDIRECT(QR$203&amp;ROW())*QR$205</f>
        <v>0.15089809664795908</v>
      </c>
      <c r="QS94" s="696" cm="1">
        <f t="array" aca="1" ref="QS94" ca="1">INDIRECT(QS$203&amp;ROW())*QS$205</f>
        <v>0.22471360933801068</v>
      </c>
      <c r="QT94" s="696" cm="1">
        <f t="array" aca="1" ref="QT94" ca="1">INDIRECT(QT$203&amp;ROW())*QT$205</f>
        <v>0.17488542943331029</v>
      </c>
      <c r="QU94" s="696" cm="1">
        <f t="array" aca="1" ref="QU94" ca="1">INDIRECT(QU$203&amp;ROW())*QU$205</f>
        <v>0.53329206883563263</v>
      </c>
      <c r="QV94" s="696" cm="1">
        <f t="array" aca="1" ref="QV94" ca="1">INDIRECT(QV$203&amp;ROW())*QV$205</f>
        <v>0.24117831443907087</v>
      </c>
      <c r="QW94" s="696" cm="1">
        <f t="array" aca="1" ref="QW94" ca="1">INDIRECT(QW$203&amp;ROW())*QW$205</f>
        <v>0.53099416374332975</v>
      </c>
      <c r="QX94" s="696" cm="1">
        <f t="array" aca="1" ref="QX94" ca="1">INDIRECT(QX$203&amp;ROW())*QX$205</f>
        <v>0.60640894423913805</v>
      </c>
      <c r="QY94" s="696" cm="1">
        <f t="array" aca="1" ref="QY94" ca="1">INDIRECT(QY$203&amp;ROW())*QY$205</f>
        <v>0.13540247513535897</v>
      </c>
      <c r="QZ94" s="696" cm="1">
        <f t="array" aca="1" ref="QZ94" ca="1">INDIRECT(QZ$203&amp;ROW())*QZ$205</f>
        <v>0.27613248380770827</v>
      </c>
      <c r="RA94" s="696" cm="1">
        <f t="array" aca="1" ref="RA94" ca="1">INDIRECT(RA$203&amp;ROW())*RA$205</f>
        <v>0</v>
      </c>
      <c r="RB94" s="696" cm="1">
        <f t="array" aca="1" ref="RB94" ca="1">INDIRECT(RB$203&amp;ROW())*RB$205</f>
        <v>0</v>
      </c>
      <c r="RC94" s="696" t="s">
        <v>1188</v>
      </c>
      <c r="RD94" s="696" cm="1">
        <f t="array" aca="1" ref="RD94" ca="1">INDIRECT(RD$203&amp;ROW())*RD$205</f>
        <v>0</v>
      </c>
      <c r="RE94" s="696" t="s">
        <v>1188</v>
      </c>
      <c r="RF94" s="705" cm="1">
        <f t="array" aca="1" ref="RF94" ca="1">INDIRECT(RF$203&amp;ROW())*RF$205</f>
        <v>5.3068994403248027E-2</v>
      </c>
      <c r="RG94" s="696" cm="1">
        <f t="array" aca="1" ref="RG94" ca="1">INDIRECT(RG$203&amp;ROW())*RG$205</f>
        <v>0.27650466908360405</v>
      </c>
      <c r="RH94" s="696" cm="1">
        <f t="array" aca="1" ref="RH94" ca="1">INDIRECT(RH$203&amp;ROW())*RH$205</f>
        <v>5.8387680780544585E-2</v>
      </c>
      <c r="RI94" s="696" cm="1">
        <f t="array" aca="1" ref="RI94" ca="1">INDIRECT(RI$203&amp;ROW())*RI$205</f>
        <v>0</v>
      </c>
      <c r="RJ94" s="696" cm="1">
        <f t="array" aca="1" ref="RJ94" ca="1">INDIRECT(RJ$203&amp;ROW())*RJ$205</f>
        <v>0.12226723336432462</v>
      </c>
      <c r="RK94" s="696" t="s">
        <v>1188</v>
      </c>
      <c r="RL94" s="696" cm="1">
        <f t="array" aca="1" ref="RL94" ca="1">INDIRECT(RL$203&amp;ROW())*RL$205</f>
        <v>0</v>
      </c>
      <c r="RM94" s="696" cm="1">
        <f t="array" aca="1" ref="RM94" ca="1">INDIRECT(RM$203&amp;ROW())*RM$205</f>
        <v>2.9987460729532761E-2</v>
      </c>
      <c r="RN94" s="696" cm="1">
        <f t="array" aca="1" ref="RN94" ca="1">INDIRECT(RN$203&amp;ROW())*RN$205</f>
        <v>9.3820613050938681E-2</v>
      </c>
      <c r="RO94" s="696" cm="1">
        <f t="array" aca="1" ref="RO94" ca="1">IF($RN94=0,0,INDIRECT(RO$203&amp;ROW())*RO$205)</f>
        <v>7.0312542939625605E-2</v>
      </c>
      <c r="RP94" s="696" cm="1">
        <f t="array" aca="1" ref="RP94" ca="1">IF($RN94=0,0,INDIRECT(RP$203&amp;ROW())*RP$205)</f>
        <v>9.7715867439664539E-2</v>
      </c>
      <c r="RQ94" s="696" cm="1">
        <f t="array" aca="1" ref="RQ94" ca="1">IF($RN94=0,0,INDIRECT(RQ$203&amp;ROW())*RQ$205)</f>
        <v>0.10205798160914871</v>
      </c>
      <c r="RR94" s="696" cm="1">
        <f t="array" aca="1" ref="RR94" ca="1">IF($RN94=0,0,INDIRECT(RR$203&amp;ROW())*RR$205)</f>
        <v>0</v>
      </c>
      <c r="RS94" s="696" cm="1">
        <f t="array" aca="1" ref="RS94" ca="1">INDIRECT(RS$203&amp;ROW())*RS$205</f>
        <v>0</v>
      </c>
      <c r="RT94" s="696" cm="1">
        <f t="array" aca="1" ref="RT94" ca="1">IF($RS94=0,0,INDIRECT(RT$203&amp;ROW())*RT$205)</f>
        <v>0</v>
      </c>
      <c r="RU94" s="696" cm="1">
        <f t="array" aca="1" ref="RU94" ca="1">IF($RS94=0,0,INDIRECT(RU$203&amp;ROW())*RU$205)</f>
        <v>0</v>
      </c>
      <c r="RV94" s="696" cm="1">
        <f t="array" aca="1" ref="RV94" ca="1">INDIRECT(RV$203&amp;ROW())*RV$205</f>
        <v>0</v>
      </c>
      <c r="RW94" s="696" cm="1">
        <f t="array" aca="1" ref="RW94" ca="1">INDIRECT(RW$203&amp;ROW())*RW$205</f>
        <v>0</v>
      </c>
      <c r="RX94" s="696" cm="1">
        <f t="array" aca="1" ref="RX94" ca="1">INDIRECT(RX$203&amp;ROW())*RX$205</f>
        <v>0</v>
      </c>
      <c r="RY94" s="696" cm="1">
        <f t="array" aca="1" ref="RY94" ca="1">INDIRECT(RY$203&amp;ROW())*RY$205</f>
        <v>8.4396695370290389E-2</v>
      </c>
      <c r="RZ94" s="696" cm="1">
        <f t="array" aca="1" ref="RZ94" ca="1">INDIRECT(RZ$203&amp;ROW())*RZ$205</f>
        <v>0</v>
      </c>
      <c r="SA94" s="696" cm="1">
        <f t="array" aca="1" ref="SA94" ca="1">INDIRECT(SA$203&amp;ROW())*SA$205</f>
        <v>0.20458618579029147</v>
      </c>
      <c r="SB94" s="696" cm="1">
        <f t="array" aca="1" ref="SB94" ca="1">INDIRECT(SB$203&amp;ROW())*SB$205</f>
        <v>4.7124126502052749E-2</v>
      </c>
      <c r="SC94" s="696" cm="1">
        <f t="array" aca="1" ref="SC94" ca="1">INDIRECT(SC$203&amp;ROW())*SC$205</f>
        <v>5.4291606235991073E-2</v>
      </c>
      <c r="SD94" s="696" cm="1">
        <f t="array" aca="1" ref="SD94" ca="1">INDIRECT(SD$203&amp;ROW())*SD$205</f>
        <v>0.3072993885784252</v>
      </c>
      <c r="SE94" s="696" cm="1">
        <f t="array" aca="1" ref="SE94" ca="1">INDIRECT(SE$203&amp;ROW())*SE$205</f>
        <v>0.2585618210787391</v>
      </c>
      <c r="SF94" s="696" cm="1">
        <f t="array" aca="1" ref="SF94" ca="1">INDIRECT(SF$203&amp;ROW())*SF$205</f>
        <v>0</v>
      </c>
      <c r="SG94" s="696" cm="1">
        <f t="array" aca="1" ref="SG94" ca="1">INDIRECT(SG$203&amp;ROW())*SG$205</f>
        <v>7.4767843909269882E-2</v>
      </c>
      <c r="SH94" s="696" t="s">
        <v>1188</v>
      </c>
      <c r="SI94" s="696" cm="1">
        <f t="array" aca="1" ref="SI94" ca="1">INDIRECT(SI$203&amp;ROW())*SI$205</f>
        <v>0</v>
      </c>
      <c r="SJ94" s="696" cm="1">
        <f t="array" aca="1" ref="SJ94" ca="1">INDIRECT(SJ$203&amp;ROW())*SJ$205</f>
        <v>0</v>
      </c>
      <c r="SK94" s="696" cm="1">
        <f t="array" aca="1" ref="SK94" ca="1">INDIRECT(SK$203&amp;ROW())*SK$205</f>
        <v>0</v>
      </c>
      <c r="SN94" s="606" t="s">
        <v>5325</v>
      </c>
      <c r="SO94" s="707" cm="1">
        <f t="array" aca="1" ref="SO94" ca="1">INDIRECT(SO$203&amp;ROW())*SO$205</f>
        <v>0</v>
      </c>
      <c r="SP94" s="707" cm="1">
        <f t="array" aca="1" ref="SP94" ca="1">INDIRECT(SP$203&amp;ROW())*SP$205</f>
        <v>0</v>
      </c>
      <c r="SQ94" s="707" cm="1">
        <f t="array" aca="1" ref="SQ94" ca="1">INDIRECT(SQ$203&amp;ROW())*SQ$205</f>
        <v>2</v>
      </c>
      <c r="SR94" s="707" cm="1">
        <f t="array" aca="1" ref="SR94" ca="1">INDIRECT(SR$203&amp;ROW())*SR$205</f>
        <v>3</v>
      </c>
      <c r="SS94" s="707" cm="1">
        <f t="array" aca="1" ref="SS94" ca="1">INDIRECT(SS$203&amp;ROW())*SS$205</f>
        <v>2</v>
      </c>
      <c r="ST94" s="707" cm="1">
        <f t="array" aca="1" ref="ST94" ca="1">INDIRECT(ST$203&amp;ROW())*ST$205</f>
        <v>3</v>
      </c>
      <c r="SU94" s="707" cm="1">
        <f t="array" aca="1" ref="SU94" ca="1">INDIRECT(SU$203&amp;ROW())*SU$205</f>
        <v>3</v>
      </c>
      <c r="SV94" s="707" cm="1">
        <f t="array" aca="1" ref="SV94" ca="1">INDIRECT(SV$203&amp;ROW())*SV$205</f>
        <v>3</v>
      </c>
      <c r="SW94" s="707" cm="1">
        <f t="array" aca="1" ref="SW94" ca="1">INDIRECT(SW$203&amp;ROW())*SW$205</f>
        <v>3</v>
      </c>
      <c r="SX94" s="707" cm="1">
        <f t="array" aca="1" ref="SX94" ca="1">INDIRECT(SX$203&amp;ROW())*SX$205</f>
        <v>3</v>
      </c>
      <c r="SY94" s="707" cm="1">
        <f t="array" aca="1" ref="SY94" ca="1">INDIRECT(SY$203&amp;ROW())*SY$205</f>
        <v>3</v>
      </c>
      <c r="SZ94" s="707" cm="1">
        <f t="array" aca="1" ref="SZ94" ca="1">INDIRECT(SZ$203&amp;ROW())*SZ$205</f>
        <v>0</v>
      </c>
      <c r="TA94" s="707" cm="1">
        <f t="array" aca="1" ref="TA94" ca="1">INDIRECT(TA$203&amp;ROW())*TA$205</f>
        <v>0</v>
      </c>
      <c r="TB94" s="696" t="s">
        <v>1188</v>
      </c>
      <c r="TC94" s="707" cm="1">
        <f t="array" aca="1" ref="TC94" ca="1">INDIRECT(TC$203&amp;ROW())*TC$205</f>
        <v>0</v>
      </c>
      <c r="TD94" s="696" t="s">
        <v>1188</v>
      </c>
      <c r="TE94" s="732" cm="1">
        <f t="array" aca="1" ref="TE94" ca="1">INDIRECT(TE$203&amp;ROW())*TE$205</f>
        <v>1</v>
      </c>
      <c r="TF94" s="707" cm="1">
        <f t="array" aca="1" ref="TF94" ca="1">INDIRECT(TF$203&amp;ROW())*TF$205</f>
        <v>2</v>
      </c>
      <c r="TG94" s="707" cm="1">
        <f t="array" aca="1" ref="TG94" ca="1">INDIRECT(TG$203&amp;ROW())*TG$205</f>
        <v>2</v>
      </c>
      <c r="TH94" s="707" cm="1">
        <f t="array" aca="1" ref="TH94" ca="1">INDIRECT(TH$203&amp;ROW())*TH$205</f>
        <v>0</v>
      </c>
      <c r="TI94" s="707" cm="1">
        <f t="array" aca="1" ref="TI94" ca="1">INDIRECT(TI$203&amp;ROW())*TI$205</f>
        <v>2</v>
      </c>
      <c r="TJ94" s="696" t="s">
        <v>1188</v>
      </c>
      <c r="TK94" s="707" cm="1">
        <f t="array" aca="1" ref="TK94" ca="1">INDIRECT(TK$203&amp;ROW())*TK$205</f>
        <v>0</v>
      </c>
      <c r="TL94" s="707" cm="1">
        <f t="array" aca="1" ref="TL94" ca="1">INDIRECT(TL$203&amp;ROW())*TL$205</f>
        <v>2</v>
      </c>
      <c r="TM94" s="707" cm="1">
        <f t="array" aca="1" ref="TM94" ca="1">INDIRECT(TM$203&amp;ROW())*TM$205</f>
        <v>1</v>
      </c>
      <c r="TN94" s="707" cm="1">
        <f t="array" aca="1" ref="TN94" ca="1">IF($TM94=0,0,INDIRECT(TN$203&amp;ROW())*TN$205)</f>
        <v>1</v>
      </c>
      <c r="TO94" s="707" cm="1">
        <f t="array" aca="1" ref="TO94" ca="1">IF($TM94=0,0,INDIRECT(TO$203&amp;ROW())*TO$205)</f>
        <v>1</v>
      </c>
      <c r="TP94" s="707" cm="1">
        <f t="array" aca="1" ref="TP94" ca="1">IF($TM94=0,0,INDIRECT(TP$203&amp;ROW())*TP$205)</f>
        <v>1</v>
      </c>
      <c r="TQ94" s="707" cm="1">
        <f t="array" aca="1" ref="TQ94" ca="1">IF($TM94=0,0,INDIRECT(TQ$203&amp;ROW())*TQ$205)</f>
        <v>0</v>
      </c>
      <c r="TR94" s="707" cm="1">
        <f t="array" aca="1" ref="TR94" ca="1">INDIRECT(TR$203&amp;ROW())*TR$205</f>
        <v>0</v>
      </c>
      <c r="TS94" s="707" cm="1">
        <f t="array" aca="1" ref="TS94" ca="1">IF($TR94=0,0,INDIRECT(TS$203&amp;ROW())*TS$205)</f>
        <v>0</v>
      </c>
      <c r="TT94" s="707" cm="1">
        <f t="array" aca="1" ref="TT94" ca="1">IF($TR94=0,0,INDIRECT(TT$203&amp;ROW())*TT$205)</f>
        <v>0</v>
      </c>
      <c r="TU94" s="707" cm="1">
        <f t="array" aca="1" ref="TU94" ca="1">INDIRECT(TU$203&amp;ROW())*TU$205</f>
        <v>0</v>
      </c>
      <c r="TV94" s="707" cm="1">
        <f t="array" aca="1" ref="TV94" ca="1">INDIRECT(TV$203&amp;ROW())*TV$205</f>
        <v>0</v>
      </c>
      <c r="TW94" s="707" cm="1">
        <f t="array" aca="1" ref="TW94" ca="1">INDIRECT(TW$203&amp;ROW())*TW$205</f>
        <v>0</v>
      </c>
      <c r="TX94" s="707" cm="1">
        <f t="array" aca="1" ref="TX94" ca="1">INDIRECT(TX$203&amp;ROW())*TX$205</f>
        <v>3</v>
      </c>
      <c r="TY94" s="707" cm="1">
        <f t="array" aca="1" ref="TY94" ca="1">INDIRECT(TY$203&amp;ROW())*TY$205</f>
        <v>0</v>
      </c>
      <c r="TZ94" s="707" cm="1">
        <f t="array" aca="1" ref="TZ94" ca="1">INDIRECT(TZ$203&amp;ROW())*TZ$205</f>
        <v>2</v>
      </c>
      <c r="UA94" s="707" cm="1">
        <f t="array" aca="1" ref="UA94" ca="1">INDIRECT(UA$203&amp;ROW())*UA$205</f>
        <v>2</v>
      </c>
      <c r="UB94" s="707" cm="1">
        <f t="array" aca="1" ref="UB94" ca="1">INDIRECT(UB$203&amp;ROW())*UB$205</f>
        <v>2</v>
      </c>
      <c r="UC94" s="707" cm="1">
        <f t="array" aca="1" ref="UC94" ca="1">INDIRECT(UC$203&amp;ROW())*UC$205</f>
        <v>1</v>
      </c>
      <c r="UD94" s="707" cm="1">
        <f t="array" aca="1" ref="UD94" ca="1">INDIRECT(UD$203&amp;ROW())*UD$205</f>
        <v>1</v>
      </c>
      <c r="UE94" s="707" cm="1">
        <f t="array" aca="1" ref="UE94" ca="1">INDIRECT(UE$203&amp;ROW())*UE$205</f>
        <v>0</v>
      </c>
      <c r="UF94" s="707" cm="1">
        <f t="array" aca="1" ref="UF94" ca="1">INDIRECT(UF$203&amp;ROW())*UF$205</f>
        <v>2</v>
      </c>
      <c r="UG94" s="696" t="s">
        <v>1188</v>
      </c>
      <c r="UH94" s="707" cm="1">
        <f t="array" aca="1" ref="UH94" ca="1">INDIRECT(UH$203&amp;ROW())*UH$205</f>
        <v>0</v>
      </c>
      <c r="UI94" s="707" cm="1">
        <f t="array" aca="1" ref="UI94" ca="1">INDIRECT(UI$203&amp;ROW())*UI$205</f>
        <v>0</v>
      </c>
      <c r="UJ94" s="707" cm="1">
        <f t="array" aca="1" ref="UJ94" ca="1">INDIRECT(UJ$203&amp;ROW())*UJ$205</f>
        <v>0</v>
      </c>
      <c r="UM94" s="606" t="s">
        <v>5325</v>
      </c>
      <c r="UN94" s="616">
        <f t="shared" ca="1" si="202"/>
        <v>-0.97111609266078391</v>
      </c>
      <c r="UO94" s="616">
        <f t="shared" ca="1" si="202"/>
        <v>-0.6225347970107441</v>
      </c>
      <c r="UP94" s="616">
        <f t="shared" ca="1" si="202"/>
        <v>1.190315493832806</v>
      </c>
      <c r="UQ94" s="616">
        <f t="shared" ca="1" si="202"/>
        <v>0.29355872991449461</v>
      </c>
      <c r="UR94" s="616">
        <f t="shared" ca="1" si="202"/>
        <v>0.12190361681987209</v>
      </c>
      <c r="US94" s="616">
        <f t="shared" ca="1" si="202"/>
        <v>0.41305213694811815</v>
      </c>
      <c r="UT94" s="616">
        <f t="shared" ca="1" si="202"/>
        <v>0.30690415393182785</v>
      </c>
      <c r="UU94" s="616">
        <f t="shared" ca="1" si="202"/>
        <v>0.53359975015917405</v>
      </c>
      <c r="UV94" s="616">
        <f t="shared" ca="1" si="202"/>
        <v>0.44410973870643028</v>
      </c>
      <c r="UW94" s="616">
        <f t="shared" ca="1" si="202"/>
        <v>0.6421874155054268</v>
      </c>
      <c r="UX94" s="616">
        <f t="shared" ca="1" si="202"/>
        <v>0.28247365722383649</v>
      </c>
      <c r="UY94" s="616">
        <f t="shared" ca="1" si="202"/>
        <v>-0.67270887390575207</v>
      </c>
      <c r="UZ94" s="616">
        <f t="shared" ca="1" si="202"/>
        <v>-0.80238258590915801</v>
      </c>
      <c r="VA94" s="616" t="s">
        <v>1188</v>
      </c>
      <c r="VB94" s="616">
        <f t="shared" ca="1" si="202"/>
        <v>-0.76400504167427041</v>
      </c>
      <c r="VC94" s="616" t="s">
        <v>1188</v>
      </c>
      <c r="VD94" s="616">
        <f t="shared" ca="1" si="198"/>
        <v>-0.36208520652341147</v>
      </c>
      <c r="VE94" s="616">
        <f t="shared" ca="1" si="198"/>
        <v>3.9909080070471406E-2</v>
      </c>
      <c r="VF94" s="616">
        <f t="shared" ca="1" si="198"/>
        <v>7.1631593782223293E-2</v>
      </c>
      <c r="VG94" s="616">
        <f t="shared" ca="1" si="198"/>
        <v>-0.89462372206681784</v>
      </c>
      <c r="VH94" s="616">
        <f t="shared" ca="1" si="198"/>
        <v>-0.12784420028857393</v>
      </c>
      <c r="VI94" s="616" t="s">
        <v>1188</v>
      </c>
      <c r="VJ94" s="616">
        <f t="shared" ca="1" si="198"/>
        <v>-0.90132677458943244</v>
      </c>
      <c r="VK94" s="616">
        <f t="shared" ca="1" si="198"/>
        <v>0.83678976492872159</v>
      </c>
      <c r="VL94" s="616">
        <f t="shared" ca="1" si="198"/>
        <v>1.1863766389476611</v>
      </c>
      <c r="VM94" s="616">
        <f t="shared" ca="1" si="198"/>
        <v>1.7393845659645861</v>
      </c>
      <c r="VN94" s="616">
        <f t="shared" ca="1" si="198"/>
        <v>1.5883663456229635</v>
      </c>
      <c r="VO94" s="616">
        <f t="shared" ca="1" si="198"/>
        <v>2.3604485107108717</v>
      </c>
      <c r="VP94" s="616">
        <f t="shared" ca="1" si="198"/>
        <v>-0.46221149066820022</v>
      </c>
      <c r="VQ94" s="616">
        <f t="shared" ca="1" si="198"/>
        <v>-0.77889442244162177</v>
      </c>
      <c r="VR94" s="616">
        <f t="shared" ca="1" si="198"/>
        <v>-0.64202286734458469</v>
      </c>
      <c r="VS94" s="616">
        <f t="shared" ca="1" si="198"/>
        <v>-0.40481357988865657</v>
      </c>
      <c r="VT94" s="616">
        <f t="shared" ca="1" si="199"/>
        <v>-0.3878135405833677</v>
      </c>
      <c r="VU94" s="616">
        <f t="shared" ca="1" si="199"/>
        <v>-0.82130507758946303</v>
      </c>
      <c r="VV94" s="616">
        <f t="shared" ca="1" si="199"/>
        <v>-0.64337789451099625</v>
      </c>
      <c r="VW94" s="616">
        <f t="shared" ca="1" si="199"/>
        <v>0.66845613582062358</v>
      </c>
      <c r="VX94" s="616">
        <f t="shared" ca="1" si="199"/>
        <v>-0.78524029103755877</v>
      </c>
      <c r="VY94" s="616">
        <f t="shared" ca="1" si="199"/>
        <v>0.70583605694264007</v>
      </c>
      <c r="VZ94" s="616">
        <f t="shared" ca="1" si="199"/>
        <v>0.68442622420316401</v>
      </c>
      <c r="WA94" s="616">
        <f t="shared" ca="1" si="199"/>
        <v>0.92808016936885662</v>
      </c>
      <c r="WB94" s="616">
        <f t="shared" ca="1" si="199"/>
        <v>0.33435322352896929</v>
      </c>
      <c r="WC94" s="616">
        <f t="shared" ca="1" si="199"/>
        <v>0.47817673461028487</v>
      </c>
      <c r="WD94" s="616">
        <f t="shared" ca="1" si="199"/>
        <v>-1.3395773314157267</v>
      </c>
      <c r="WE94" s="616">
        <f t="shared" ca="1" si="199"/>
        <v>0.67426644196529939</v>
      </c>
      <c r="WF94" s="616" t="s">
        <v>1188</v>
      </c>
      <c r="WG94" s="616">
        <f t="shared" ca="1" si="199"/>
        <v>-1.008197359876486</v>
      </c>
      <c r="WH94" s="616">
        <f t="shared" ca="1" si="199"/>
        <v>-1.0816125322340113</v>
      </c>
      <c r="WI94" s="627">
        <f t="shared" ca="1" si="199"/>
        <v>-0.9831420375936909</v>
      </c>
      <c r="WL94" s="606" t="s">
        <v>5325</v>
      </c>
      <c r="WM94" s="700" t="str">
        <f t="shared" ca="1" si="172"/>
        <v>B</v>
      </c>
      <c r="WN94" s="479">
        <f t="shared" ca="1" si="173"/>
        <v>0.52077958474953989</v>
      </c>
      <c r="WO94" s="495">
        <f t="shared" ca="1" si="159"/>
        <v>0.61387919892161635</v>
      </c>
      <c r="WP94" s="458">
        <f t="shared" ca="1" si="159"/>
        <v>0.55923202778958303</v>
      </c>
      <c r="WQ94" s="458">
        <f t="shared" ca="1" si="159"/>
        <v>0.47835788332017681</v>
      </c>
      <c r="WR94" s="459">
        <f t="shared" ca="1" si="159"/>
        <v>0.43164922896678343</v>
      </c>
      <c r="WS94" s="495">
        <f t="shared" ca="1" si="174"/>
        <v>-1.4550554594950443E-2</v>
      </c>
      <c r="WT94" s="458">
        <f t="shared" ca="1" si="175"/>
        <v>-0.19437441034785446</v>
      </c>
      <c r="WU94" s="458">
        <f t="shared" ca="1" si="176"/>
        <v>0.30988083759822338</v>
      </c>
      <c r="WV94" s="459">
        <f t="shared" ca="1" si="177"/>
        <v>-0.2568177993046607</v>
      </c>
      <c r="WW94" s="484">
        <f t="shared" ca="1" si="203"/>
        <v>-0.7262006140917342</v>
      </c>
      <c r="WX94" s="484">
        <f t="shared" ca="1" si="203"/>
        <v>-0.37545073607717977</v>
      </c>
      <c r="WY94" s="484">
        <f t="shared" ca="1" si="203"/>
        <v>0.86666871105966603</v>
      </c>
      <c r="WZ94" s="484">
        <f t="shared" ca="1" si="203"/>
        <v>0.10559307515024371</v>
      </c>
      <c r="XA94" s="484">
        <f t="shared" ca="1" si="203"/>
        <v>6.4328538595846502E-2</v>
      </c>
      <c r="XB94" s="484">
        <f t="shared" ca="1" si="203"/>
        <v>0.21821544394969081</v>
      </c>
      <c r="XC94" s="484">
        <f t="shared" ca="1" si="203"/>
        <v>0.14467461816346364</v>
      </c>
      <c r="XD94" s="484">
        <f t="shared" ca="1" si="203"/>
        <v>0.27368331185664035</v>
      </c>
      <c r="XE94" s="484">
        <f t="shared" ca="1" si="203"/>
        <v>0.21801347073098662</v>
      </c>
      <c r="XF94" s="484">
        <f t="shared" ca="1" si="203"/>
        <v>0.41324760187774212</v>
      </c>
      <c r="XG94" s="484">
        <f t="shared" ca="1" si="203"/>
        <v>0.1145148206385433</v>
      </c>
      <c r="XH94" s="484">
        <f t="shared" ca="1" si="203"/>
        <v>-0.33958343954762366</v>
      </c>
      <c r="XI94" s="484">
        <f t="shared" ca="1" si="203"/>
        <v>-0.56078518929191046</v>
      </c>
      <c r="XJ94" s="484" t="s">
        <v>1188</v>
      </c>
      <c r="XK94" s="484">
        <f t="shared" ca="1" si="203"/>
        <v>-0.54267278110123429</v>
      </c>
      <c r="XL94" s="484" t="s">
        <v>1188</v>
      </c>
      <c r="XM94" s="484">
        <f t="shared" ca="1" si="200"/>
        <v>-0.27308466275995691</v>
      </c>
      <c r="XN94" s="484">
        <f t="shared" ca="1" si="200"/>
        <v>2.7828601533139714E-2</v>
      </c>
      <c r="XO94" s="484">
        <f t="shared" ca="1" si="200"/>
        <v>5.2591916154908339E-2</v>
      </c>
      <c r="XP94" s="484">
        <f t="shared" ca="1" si="200"/>
        <v>-0.57255918212276347</v>
      </c>
      <c r="XQ94" s="484">
        <f t="shared" ca="1" si="200"/>
        <v>-8.50675308720171E-2</v>
      </c>
      <c r="XR94" s="484" t="s">
        <v>1188</v>
      </c>
      <c r="XS94" s="484">
        <f t="shared" ca="1" si="200"/>
        <v>-0.55611861992167977</v>
      </c>
      <c r="XT94" s="484">
        <f t="shared" ca="1" si="200"/>
        <v>0.50818242424121263</v>
      </c>
      <c r="XU94" s="484">
        <f t="shared" ca="1" si="200"/>
        <v>0.90140897027243294</v>
      </c>
      <c r="XV94" s="484">
        <f t="shared" ca="1" si="200"/>
        <v>0.91769929700291553</v>
      </c>
      <c r="XW94" s="484">
        <f t="shared" ca="1" si="200"/>
        <v>1.0251316394650607</v>
      </c>
      <c r="XX94" s="484">
        <f t="shared" ca="1" si="200"/>
        <v>1.1412768549287065</v>
      </c>
      <c r="XY94" s="484">
        <f t="shared" ca="1" si="200"/>
        <v>-0.24303080179333969</v>
      </c>
      <c r="XZ94" s="484">
        <f t="shared" ca="1" si="200"/>
        <v>-0.56968338057380219</v>
      </c>
      <c r="YA94" s="484">
        <f t="shared" ca="1" si="200"/>
        <v>-0.43779539324227229</v>
      </c>
      <c r="YB94" s="484">
        <f t="shared" ca="1" si="200"/>
        <v>-0.21272953623148902</v>
      </c>
      <c r="YC94" s="484">
        <f t="shared" ca="1" si="205"/>
        <v>-0.17304240180829866</v>
      </c>
      <c r="YD94" s="484">
        <f t="shared" ca="1" si="205"/>
        <v>-0.6068623218308542</v>
      </c>
      <c r="YE94" s="484">
        <f t="shared" ca="1" si="205"/>
        <v>-0.46342509741627064</v>
      </c>
      <c r="YF94" s="484">
        <f t="shared" ca="1" si="205"/>
        <v>0.39432227452058582</v>
      </c>
      <c r="YG94" s="484">
        <f t="shared" ca="1" si="205"/>
        <v>-0.54699838673676349</v>
      </c>
      <c r="YH94" s="484">
        <f t="shared" ca="1" si="205"/>
        <v>0.3761400347447329</v>
      </c>
      <c r="YI94" s="484">
        <f t="shared" ca="1" si="205"/>
        <v>0.40086843951579315</v>
      </c>
      <c r="YJ94" s="484">
        <f t="shared" ca="1" si="205"/>
        <v>0.55062996448654267</v>
      </c>
      <c r="YK94" s="484">
        <f t="shared" ca="1" si="205"/>
        <v>5.8277766861099353E-2</v>
      </c>
      <c r="YL94" s="484">
        <f t="shared" ca="1" si="205"/>
        <v>0.15139075417761619</v>
      </c>
      <c r="YM94" s="484">
        <f t="shared" ca="1" si="205"/>
        <v>-1.0693845836691747</v>
      </c>
      <c r="YN94" s="484">
        <f t="shared" ca="1" si="205"/>
        <v>0.48075197312125845</v>
      </c>
      <c r="YO94" s="484" t="s">
        <v>1188</v>
      </c>
      <c r="YP94" s="484">
        <f t="shared" ca="1" si="205"/>
        <v>-0.53716755334219179</v>
      </c>
      <c r="YQ94" s="484">
        <f t="shared" ca="1" si="205"/>
        <v>-0.78352011835031787</v>
      </c>
      <c r="YR94" s="484">
        <f t="shared" ca="1" si="205"/>
        <v>-0.73715989978774943</v>
      </c>
      <c r="YU94" s="606" t="s">
        <v>5325</v>
      </c>
      <c r="YV94" s="700" t="str">
        <f t="shared" ca="1" si="160"/>
        <v>B</v>
      </c>
      <c r="YW94" s="479">
        <f t="shared" ca="1" si="179"/>
        <v>0.59649015705065134</v>
      </c>
      <c r="YX94" s="495">
        <f t="shared" ca="1" si="161"/>
        <v>0.77674775931518381</v>
      </c>
      <c r="YY94" s="458">
        <f t="shared" ca="1" si="161"/>
        <v>0.54095879141663628</v>
      </c>
      <c r="YZ94" s="458">
        <f t="shared" ca="1" si="161"/>
        <v>0.45143279679692572</v>
      </c>
      <c r="ZA94" s="459">
        <f t="shared" ca="1" si="161"/>
        <v>0.61682128067385955</v>
      </c>
      <c r="ZB94" s="495">
        <f t="shared" ca="1" si="180"/>
        <v>0.19244042834274636</v>
      </c>
      <c r="ZC94" s="458">
        <f t="shared" ca="1" si="181"/>
        <v>-0.25577036114637752</v>
      </c>
      <c r="ZD94" s="458">
        <f t="shared" ca="1" si="182"/>
        <v>0.3695176024430194</v>
      </c>
      <c r="ZE94" s="459">
        <f t="shared" ca="1" si="183"/>
        <v>-0.11430982831341324</v>
      </c>
      <c r="ZF94" s="484">
        <f t="shared" ca="1" si="204"/>
        <v>-3.2485432480444082E-2</v>
      </c>
      <c r="ZG94" s="484">
        <f t="shared" ca="1" si="204"/>
        <v>-7.9385408814590788E-2</v>
      </c>
      <c r="ZH94" s="484">
        <f t="shared" ca="1" si="204"/>
        <v>8.9808171214972948E-2</v>
      </c>
      <c r="ZI94" s="484">
        <f t="shared" ca="1" si="204"/>
        <v>2.1988880583922777E-2</v>
      </c>
      <c r="ZJ94" s="484">
        <f t="shared" ca="1" si="204"/>
        <v>1.0659583188508518E-2</v>
      </c>
      <c r="ZK94" s="484">
        <f t="shared" ca="1" si="204"/>
        <v>7.3425809550013654E-2</v>
      </c>
      <c r="ZL94" s="484">
        <f t="shared" ca="1" si="204"/>
        <v>2.4672875513209128E-2</v>
      </c>
      <c r="ZM94" s="484">
        <f t="shared" ca="1" si="204"/>
        <v>9.4446117703140112E-2</v>
      </c>
      <c r="ZN94" s="484">
        <f t="shared" ca="1" si="204"/>
        <v>8.9770705925095284E-2</v>
      </c>
      <c r="ZO94" s="484">
        <f t="shared" ca="1" si="204"/>
        <v>2.8984588520071332E-2</v>
      </c>
      <c r="ZP94" s="484">
        <f t="shared" ca="1" si="204"/>
        <v>2.6000050859821721E-2</v>
      </c>
      <c r="ZQ94" s="484">
        <f t="shared" ca="1" si="204"/>
        <v>-1.1497069191506403E-2</v>
      </c>
      <c r="ZR94" s="484">
        <f t="shared" ca="1" si="204"/>
        <v>-4.5981105838852197E-2</v>
      </c>
      <c r="ZS94" s="484">
        <v>0</v>
      </c>
      <c r="ZT94" s="484">
        <f t="shared" ca="1" si="204"/>
        <v>-2.7291061507312073E-2</v>
      </c>
      <c r="ZU94" s="484">
        <v>0</v>
      </c>
      <c r="ZV94" s="484">
        <f t="shared" ca="1" si="201"/>
        <v>-1.9215497798489828E-2</v>
      </c>
      <c r="ZW94" s="484">
        <f t="shared" ca="1" si="201"/>
        <v>5.5175234891583769E-3</v>
      </c>
      <c r="ZX94" s="484">
        <f t="shared" ca="1" si="201"/>
        <v>2.0912013157790479E-3</v>
      </c>
      <c r="ZY94" s="484">
        <f t="shared" ca="1" si="201"/>
        <v>-9.6348193705378546E-2</v>
      </c>
      <c r="ZZ94" s="484">
        <f t="shared" ca="1" si="201"/>
        <v>-7.8155783354792625E-3</v>
      </c>
      <c r="AAA94" s="484">
        <v>0</v>
      </c>
      <c r="AAB94" s="484">
        <f t="shared" ca="1" si="201"/>
        <v>-0.10150745433592355</v>
      </c>
      <c r="AAC94" s="484">
        <f t="shared" ca="1" si="201"/>
        <v>1.2546600107337495E-2</v>
      </c>
      <c r="AAD94" s="484">
        <f t="shared" ca="1" si="201"/>
        <v>0.1113065835753817</v>
      </c>
      <c r="AAE94" s="484">
        <f t="shared" ca="1" si="201"/>
        <v>0.12230055198290701</v>
      </c>
      <c r="AAF94" s="484">
        <f t="shared" ca="1" si="201"/>
        <v>0.15520859527451789</v>
      </c>
      <c r="AAG94" s="484">
        <f t="shared" ca="1" si="201"/>
        <v>0.24090261069547261</v>
      </c>
      <c r="AAH94" s="484">
        <f t="shared" ca="1" si="201"/>
        <v>-3.8008707897835295E-2</v>
      </c>
      <c r="AAI94" s="484">
        <f t="shared" ca="1" si="201"/>
        <v>-6.0338538063910964E-2</v>
      </c>
      <c r="AAJ94" s="484">
        <f t="shared" ca="1" si="201"/>
        <v>-5.2025335368730337E-2</v>
      </c>
      <c r="AAK94" s="484">
        <f t="shared" ca="1" si="201"/>
        <v>-3.3183772310049216E-2</v>
      </c>
      <c r="AAL94" s="484">
        <f t="shared" ca="1" si="206"/>
        <v>-1.741238539122681E-2</v>
      </c>
      <c r="AAM94" s="484">
        <f t="shared" ca="1" si="206"/>
        <v>-2.189532836791554E-2</v>
      </c>
      <c r="AAN94" s="484">
        <f t="shared" ca="1" si="206"/>
        <v>-6.1359063816095079E-2</v>
      </c>
      <c r="AAO94" s="484">
        <f t="shared" ca="1" si="206"/>
        <v>1.8805162954418208E-2</v>
      </c>
      <c r="AAP94" s="484">
        <f t="shared" ca="1" si="206"/>
        <v>-2.8906649957960041E-2</v>
      </c>
      <c r="AAQ94" s="484">
        <f t="shared" ca="1" si="206"/>
        <v>7.2202153341576855E-2</v>
      </c>
      <c r="AAR94" s="484">
        <f t="shared" ca="1" si="206"/>
        <v>1.612649398533611E-2</v>
      </c>
      <c r="AAS94" s="484">
        <f t="shared" ca="1" si="206"/>
        <v>2.5193481555402932E-2</v>
      </c>
      <c r="AAT94" s="484">
        <f t="shared" ca="1" si="206"/>
        <v>0.1027465411596778</v>
      </c>
      <c r="AAU94" s="484">
        <f t="shared" ca="1" si="206"/>
        <v>0.12363824729832018</v>
      </c>
      <c r="AAV94" s="484">
        <f t="shared" ca="1" si="206"/>
        <v>-8.8571357168320833E-2</v>
      </c>
      <c r="AAW94" s="484">
        <f t="shared" ca="1" si="206"/>
        <v>2.5206724043060142E-2</v>
      </c>
      <c r="AAX94" s="484">
        <v>0</v>
      </c>
      <c r="AAY94" s="484">
        <f t="shared" ca="1" si="206"/>
        <v>-0.12312049482031152</v>
      </c>
      <c r="AAZ94" s="484">
        <f t="shared" ca="1" si="206"/>
        <v>-0.11856365915979221</v>
      </c>
      <c r="ABA94" s="484">
        <f t="shared" ca="1" si="206"/>
        <v>-0.10451532592333997</v>
      </c>
    </row>
    <row r="95" spans="1:729" ht="15" customHeight="1" x14ac:dyDescent="0.35">
      <c r="A95" s="498">
        <v>93</v>
      </c>
      <c r="B95" s="628"/>
      <c r="C95" s="606" t="s">
        <v>5356</v>
      </c>
      <c r="D95" s="629">
        <v>414</v>
      </c>
      <c r="E95" s="630" t="s">
        <v>5357</v>
      </c>
      <c r="F95" s="631" t="s">
        <v>1351</v>
      </c>
      <c r="G95" s="632">
        <v>4270.5630000000001</v>
      </c>
      <c r="H95" s="504">
        <v>141863.13657408301</v>
      </c>
      <c r="I95" s="505">
        <v>34290</v>
      </c>
      <c r="J95" s="633" t="s">
        <v>5358</v>
      </c>
      <c r="K95" s="507">
        <v>2</v>
      </c>
      <c r="L95" s="508" t="s">
        <v>5358</v>
      </c>
      <c r="M95" s="828">
        <v>46</v>
      </c>
      <c r="N95" s="829">
        <v>0.7913</v>
      </c>
      <c r="O95" s="830">
        <v>0.84119999999999995</v>
      </c>
      <c r="P95" s="831">
        <v>0.78580000000000005</v>
      </c>
      <c r="Q95" s="832">
        <v>0.747</v>
      </c>
      <c r="R95" s="829">
        <v>0.90480000000000005</v>
      </c>
      <c r="S95" s="833">
        <v>0.73880000000000001</v>
      </c>
      <c r="T95" s="833">
        <v>0.79169999999999996</v>
      </c>
      <c r="U95" s="833">
        <v>0.65217000000000003</v>
      </c>
      <c r="V95" s="833">
        <v>0.57479999999999998</v>
      </c>
      <c r="W95" s="539" t="s">
        <v>5359</v>
      </c>
      <c r="X95" s="516" t="s">
        <v>5360</v>
      </c>
      <c r="Y95" s="517">
        <v>3</v>
      </c>
      <c r="Z95" s="834">
        <v>2</v>
      </c>
      <c r="AA95" s="865" t="s">
        <v>5361</v>
      </c>
      <c r="AB95" s="520">
        <v>2006</v>
      </c>
      <c r="AC95" s="576">
        <v>1</v>
      </c>
      <c r="AD95" s="521" t="s">
        <v>5362</v>
      </c>
      <c r="AE95" s="835">
        <v>0</v>
      </c>
      <c r="AF95" s="634" t="s">
        <v>1188</v>
      </c>
      <c r="AG95" s="635" t="s">
        <v>1188</v>
      </c>
      <c r="AH95" s="636" t="s">
        <v>1188</v>
      </c>
      <c r="AI95" s="636" t="s">
        <v>1188</v>
      </c>
      <c r="AJ95" s="636" t="s">
        <v>1188</v>
      </c>
      <c r="AK95" s="637" t="s">
        <v>1188</v>
      </c>
      <c r="AL95" s="765" t="s">
        <v>1188</v>
      </c>
      <c r="AM95" s="639" t="s">
        <v>1188</v>
      </c>
      <c r="AN95" s="636" t="s">
        <v>1188</v>
      </c>
      <c r="AO95" s="636" t="s">
        <v>1188</v>
      </c>
      <c r="AP95" s="636" t="s">
        <v>1188</v>
      </c>
      <c r="AQ95" s="636" t="s">
        <v>1188</v>
      </c>
      <c r="AR95" s="636" t="s">
        <v>1188</v>
      </c>
      <c r="AS95" s="636" t="s">
        <v>1188</v>
      </c>
      <c r="AT95" s="636" t="s">
        <v>1188</v>
      </c>
      <c r="AU95" s="640" t="s">
        <v>1188</v>
      </c>
      <c r="AV95" s="842" t="s">
        <v>5363</v>
      </c>
      <c r="AW95" s="642" t="s">
        <v>1190</v>
      </c>
      <c r="AX95" s="843">
        <v>2</v>
      </c>
      <c r="AY95" s="844" t="s">
        <v>5364</v>
      </c>
      <c r="AZ95" s="800">
        <v>1</v>
      </c>
      <c r="BA95" s="847" t="s">
        <v>5365</v>
      </c>
      <c r="BB95" s="893" t="s">
        <v>5366</v>
      </c>
      <c r="BC95" s="894" t="s">
        <v>5367</v>
      </c>
      <c r="BD95" s="631" t="s">
        <v>1195</v>
      </c>
      <c r="BE95" s="893" t="s">
        <v>1317</v>
      </c>
      <c r="BF95" s="893">
        <v>3</v>
      </c>
      <c r="BG95" s="893">
        <v>1997</v>
      </c>
      <c r="BH95" s="893" t="s">
        <v>1195</v>
      </c>
      <c r="BI95" s="893">
        <v>1</v>
      </c>
      <c r="BJ95" s="893">
        <v>1</v>
      </c>
      <c r="BK95" s="631" t="s">
        <v>1318</v>
      </c>
      <c r="BL95" s="893" t="s">
        <v>1257</v>
      </c>
      <c r="BM95" s="842" t="s">
        <v>5363</v>
      </c>
      <c r="BN95" s="647">
        <v>1979</v>
      </c>
      <c r="BO95" s="557" t="s">
        <v>5368</v>
      </c>
      <c r="BP95" s="430">
        <v>2008</v>
      </c>
      <c r="BQ95" s="647">
        <v>1</v>
      </c>
      <c r="BR95" s="430" t="s">
        <v>1188</v>
      </c>
      <c r="BS95" s="647" t="s">
        <v>1188</v>
      </c>
      <c r="BT95" s="647" t="s">
        <v>1188</v>
      </c>
      <c r="BU95" s="647" t="s">
        <v>1188</v>
      </c>
      <c r="BV95" s="648" t="s">
        <v>1188</v>
      </c>
      <c r="BW95" s="676" t="s">
        <v>1188</v>
      </c>
      <c r="BX95" s="650" t="s">
        <v>1188</v>
      </c>
      <c r="BY95" s="647" t="s">
        <v>1188</v>
      </c>
      <c r="BZ95" s="651" t="s">
        <v>1188</v>
      </c>
      <c r="CA95" s="647">
        <v>0</v>
      </c>
      <c r="CB95" s="647" t="s">
        <v>1188</v>
      </c>
      <c r="CC95" s="651" t="s">
        <v>1188</v>
      </c>
      <c r="CD95" s="652" t="s">
        <v>1188</v>
      </c>
      <c r="CE95" s="647">
        <v>0</v>
      </c>
      <c r="CF95" s="647">
        <v>0</v>
      </c>
      <c r="CG95" s="633" t="s">
        <v>5369</v>
      </c>
      <c r="CH95" s="647">
        <v>1963</v>
      </c>
      <c r="CI95" s="647">
        <v>1993</v>
      </c>
      <c r="CJ95" s="647">
        <v>1</v>
      </c>
      <c r="CK95" s="651" t="s">
        <v>5370</v>
      </c>
      <c r="CL95" s="651" t="s">
        <v>1683</v>
      </c>
      <c r="CM95" s="647">
        <v>2</v>
      </c>
      <c r="CN95" s="647" t="s">
        <v>5371</v>
      </c>
      <c r="CO95" s="709" t="s">
        <v>5372</v>
      </c>
      <c r="CP95" s="647">
        <v>2016</v>
      </c>
      <c r="CQ95" s="647">
        <v>2</v>
      </c>
      <c r="CR95" s="650">
        <v>2</v>
      </c>
      <c r="CS95" s="676" t="s">
        <v>1188</v>
      </c>
      <c r="CT95" s="647" t="s">
        <v>1188</v>
      </c>
      <c r="CU95" s="648">
        <v>0</v>
      </c>
      <c r="CV95" s="846" t="s">
        <v>5373</v>
      </c>
      <c r="CW95" s="647">
        <v>2010</v>
      </c>
      <c r="CX95" s="657">
        <v>2</v>
      </c>
      <c r="CY95" s="863" t="s">
        <v>5374</v>
      </c>
      <c r="CZ95" s="647">
        <v>2009</v>
      </c>
      <c r="DA95" s="657">
        <v>2</v>
      </c>
      <c r="DB95" s="723">
        <v>338400</v>
      </c>
      <c r="DC95" s="753">
        <v>2</v>
      </c>
      <c r="DD95" s="659" t="s">
        <v>5375</v>
      </c>
      <c r="DE95" s="648">
        <v>2017</v>
      </c>
      <c r="DF95" s="854" t="s">
        <v>2163</v>
      </c>
      <c r="DG95" s="855" t="s">
        <v>5376</v>
      </c>
      <c r="DH95" s="852">
        <v>1</v>
      </c>
      <c r="DI95" s="856" t="s">
        <v>1262</v>
      </c>
      <c r="DJ95" s="578" t="s">
        <v>5377</v>
      </c>
      <c r="DK95" s="850">
        <v>2008</v>
      </c>
      <c r="DL95" s="850">
        <v>3</v>
      </c>
      <c r="DM95" s="851">
        <v>2</v>
      </c>
      <c r="DN95" s="854" t="s">
        <v>1324</v>
      </c>
      <c r="DO95" s="855" t="s">
        <v>5378</v>
      </c>
      <c r="DP95" s="852">
        <v>1</v>
      </c>
      <c r="DQ95" s="856" t="s">
        <v>1262</v>
      </c>
      <c r="DR95" s="847" t="s">
        <v>5379</v>
      </c>
      <c r="DS95" s="850">
        <v>2008</v>
      </c>
      <c r="DT95" s="850">
        <v>3</v>
      </c>
      <c r="DU95" s="851">
        <v>2</v>
      </c>
      <c r="DV95" s="651" t="s">
        <v>5380</v>
      </c>
      <c r="DW95" s="557" t="s">
        <v>5381</v>
      </c>
      <c r="DX95" s="647">
        <v>2019</v>
      </c>
      <c r="DY95" s="647">
        <v>3</v>
      </c>
      <c r="DZ95" s="650">
        <v>1</v>
      </c>
      <c r="EA95" s="807" t="s">
        <v>1188</v>
      </c>
      <c r="EB95" s="649" t="s">
        <v>5382</v>
      </c>
      <c r="EC95" s="430">
        <v>2</v>
      </c>
      <c r="ED95" s="804" t="s">
        <v>1214</v>
      </c>
      <c r="EE95" s="430">
        <v>1993</v>
      </c>
      <c r="EF95" s="430">
        <v>3</v>
      </c>
      <c r="EG95" s="369" t="s">
        <v>2813</v>
      </c>
      <c r="EH95" s="592">
        <v>4</v>
      </c>
      <c r="EI95" s="551" t="s">
        <v>5363</v>
      </c>
      <c r="EJ95" s="651" t="s">
        <v>1190</v>
      </c>
      <c r="EK95" s="647">
        <v>2015</v>
      </c>
      <c r="EL95" s="647" t="s">
        <v>5383</v>
      </c>
      <c r="EM95" s="669" t="s">
        <v>1188</v>
      </c>
      <c r="EN95" s="647" t="s">
        <v>1188</v>
      </c>
      <c r="EO95" s="670" t="s">
        <v>1188</v>
      </c>
      <c r="EP95" s="556">
        <v>0</v>
      </c>
      <c r="EQ95" s="556" t="s">
        <v>1188</v>
      </c>
      <c r="ER95" s="651" t="s">
        <v>1188</v>
      </c>
      <c r="ES95" s="556" t="s">
        <v>1188</v>
      </c>
      <c r="ET95" s="556">
        <v>0</v>
      </c>
      <c r="EU95" s="671">
        <v>0</v>
      </c>
      <c r="EV95" s="672"/>
      <c r="EW95" s="673"/>
      <c r="EX95" s="674"/>
      <c r="EY95" s="631" t="s">
        <v>1343</v>
      </c>
      <c r="EZ95" s="631" t="s">
        <v>1188</v>
      </c>
      <c r="FA95" s="675">
        <v>46</v>
      </c>
      <c r="FB95" s="648">
        <v>0</v>
      </c>
      <c r="FC95" s="676"/>
      <c r="FD95" s="647"/>
      <c r="FE95" s="648"/>
      <c r="FF95" s="652" t="s">
        <v>1379</v>
      </c>
      <c r="FG95" s="728" t="s">
        <v>1282</v>
      </c>
      <c r="FH95" s="631" t="str">
        <f t="shared" si="119"/>
        <v>D</v>
      </c>
      <c r="FI95" s="677">
        <f t="shared" si="120"/>
        <v>0.73333333333333339</v>
      </c>
      <c r="FJ95" s="678">
        <f t="shared" si="121"/>
        <v>1.2000000000000002</v>
      </c>
      <c r="FK95" s="679">
        <f t="shared" si="122"/>
        <v>1</v>
      </c>
      <c r="FL95" s="680">
        <f t="shared" si="123"/>
        <v>0</v>
      </c>
      <c r="FM95" s="681">
        <v>0</v>
      </c>
      <c r="FN95" s="574" t="s">
        <v>1188</v>
      </c>
      <c r="FO95" s="470" t="s">
        <v>1188</v>
      </c>
      <c r="FP95" s="470" t="s">
        <v>1188</v>
      </c>
      <c r="FQ95" s="430">
        <v>0</v>
      </c>
      <c r="FR95" s="682" t="s">
        <v>1188</v>
      </c>
      <c r="FS95" s="369">
        <v>0</v>
      </c>
      <c r="FT95" s="574" t="s">
        <v>1188</v>
      </c>
      <c r="FU95" s="575" t="s">
        <v>1188</v>
      </c>
      <c r="FV95" s="369">
        <v>0</v>
      </c>
      <c r="FW95" s="574" t="s">
        <v>1188</v>
      </c>
      <c r="FX95" s="575" t="s">
        <v>1188</v>
      </c>
      <c r="FY95" s="369">
        <v>0</v>
      </c>
      <c r="FZ95" s="574" t="s">
        <v>1188</v>
      </c>
      <c r="GA95" s="470" t="s">
        <v>1188</v>
      </c>
      <c r="GB95" s="575" t="s">
        <v>1188</v>
      </c>
      <c r="GC95" s="369">
        <v>0</v>
      </c>
      <c r="GD95" s="574" t="s">
        <v>1188</v>
      </c>
      <c r="GE95" s="470" t="s">
        <v>1188</v>
      </c>
      <c r="GF95" s="685" t="s">
        <v>1188</v>
      </c>
      <c r="GG95" s="734">
        <v>0</v>
      </c>
      <c r="GH95" s="683" t="s">
        <v>1188</v>
      </c>
      <c r="GI95" s="684" t="s">
        <v>1188</v>
      </c>
      <c r="GJ95" s="685" t="s">
        <v>1188</v>
      </c>
      <c r="GK95" s="369">
        <v>2</v>
      </c>
      <c r="GL95" s="430">
        <v>2019</v>
      </c>
      <c r="GM95" s="686" t="s">
        <v>5384</v>
      </c>
      <c r="GN95" s="573" t="s">
        <v>5385</v>
      </c>
      <c r="GO95" s="676">
        <v>0</v>
      </c>
      <c r="GP95" s="917" t="s">
        <v>1188</v>
      </c>
      <c r="GQ95" s="872" t="s">
        <v>1188</v>
      </c>
      <c r="GR95" s="872" t="s">
        <v>1188</v>
      </c>
      <c r="GS95" s="872" t="s">
        <v>1188</v>
      </c>
      <c r="GT95" s="873" t="s">
        <v>1188</v>
      </c>
      <c r="GU95" s="581">
        <v>0</v>
      </c>
      <c r="GV95" s="687" t="s">
        <v>1188</v>
      </c>
      <c r="GW95" s="872" t="s">
        <v>1188</v>
      </c>
      <c r="GX95" s="873" t="s">
        <v>1188</v>
      </c>
      <c r="GY95" s="874">
        <v>0</v>
      </c>
      <c r="GZ95" s="582" t="s">
        <v>1188</v>
      </c>
      <c r="HA95" s="583" t="s">
        <v>5386</v>
      </c>
      <c r="HB95" s="584">
        <v>3</v>
      </c>
      <c r="HC95" s="585">
        <v>2</v>
      </c>
      <c r="HD95" s="586" t="s">
        <v>5387</v>
      </c>
      <c r="HE95" s="557" t="s">
        <v>5388</v>
      </c>
      <c r="HF95" s="587">
        <v>2014</v>
      </c>
      <c r="HG95" s="587">
        <v>2014</v>
      </c>
      <c r="HH95" s="588">
        <v>0</v>
      </c>
      <c r="HI95" s="586" t="s">
        <v>1188</v>
      </c>
      <c r="HJ95" s="690" t="s">
        <v>1188</v>
      </c>
      <c r="HK95" s="691" t="s">
        <v>1188</v>
      </c>
      <c r="HL95" s="692">
        <v>0</v>
      </c>
      <c r="HM95" s="857" t="s">
        <v>1188</v>
      </c>
      <c r="HN95" s="697" t="s">
        <v>1188</v>
      </c>
      <c r="HO95" s="681" t="s">
        <v>1188</v>
      </c>
      <c r="HP95" s="574" t="s">
        <v>1188</v>
      </c>
      <c r="HQ95" s="472" t="str">
        <f t="shared" si="124"/>
        <v>-</v>
      </c>
      <c r="HR95" s="593" t="s">
        <v>1188</v>
      </c>
      <c r="HS95" s="574" t="s">
        <v>1188</v>
      </c>
      <c r="HT95" s="574" t="s">
        <v>1188</v>
      </c>
      <c r="HU95" s="574" t="s">
        <v>1188</v>
      </c>
      <c r="HV95" s="574" t="s">
        <v>1188</v>
      </c>
      <c r="HW95" s="574" t="s">
        <v>1188</v>
      </c>
      <c r="HX95" s="574" t="s">
        <v>1188</v>
      </c>
      <c r="HY95" s="574" t="s">
        <v>1188</v>
      </c>
      <c r="HZ95" s="574" t="s">
        <v>1188</v>
      </c>
      <c r="IA95" s="574" t="s">
        <v>1188</v>
      </c>
      <c r="IB95" s="574" t="s">
        <v>1188</v>
      </c>
      <c r="IC95" s="574" t="s">
        <v>1188</v>
      </c>
      <c r="ID95" s="681" t="s">
        <v>1188</v>
      </c>
      <c r="IE95" s="369" t="s">
        <v>1188</v>
      </c>
      <c r="IF95" s="574" t="s">
        <v>1188</v>
      </c>
      <c r="IG95" s="472" t="str">
        <f t="shared" si="125"/>
        <v>-</v>
      </c>
      <c r="IH95" s="609" t="s">
        <v>1188</v>
      </c>
      <c r="II95" s="694" t="s">
        <v>1188</v>
      </c>
      <c r="IJ95" s="695" t="s">
        <v>1188</v>
      </c>
      <c r="IK95" s="696" t="s">
        <v>1188</v>
      </c>
      <c r="IL95" s="696" t="s">
        <v>1188</v>
      </c>
      <c r="IM95" s="697" t="s">
        <v>1188</v>
      </c>
      <c r="IN95" s="599">
        <v>2</v>
      </c>
      <c r="IO95" s="600">
        <v>5</v>
      </c>
      <c r="IP95" s="601">
        <v>5</v>
      </c>
      <c r="IQ95" s="600">
        <v>13</v>
      </c>
      <c r="IR95" s="587">
        <v>23</v>
      </c>
      <c r="IS95" s="601">
        <v>36</v>
      </c>
      <c r="IT95" s="599" t="s">
        <v>1188</v>
      </c>
      <c r="IU95" s="600" t="s">
        <v>1188</v>
      </c>
      <c r="IV95" s="587" t="s">
        <v>1188</v>
      </c>
      <c r="IW95" s="601" t="s">
        <v>1188</v>
      </c>
      <c r="IX95" s="602" t="s">
        <v>1188</v>
      </c>
      <c r="IY95" s="681">
        <v>0</v>
      </c>
      <c r="IZ95" s="719" t="s">
        <v>1188</v>
      </c>
      <c r="JA95" s="681">
        <v>1</v>
      </c>
      <c r="JB95" s="699" t="s">
        <v>5389</v>
      </c>
      <c r="JC95" s="763">
        <v>0</v>
      </c>
      <c r="JD95" s="683" t="s">
        <v>1188</v>
      </c>
      <c r="JE95" s="684" t="s">
        <v>1188</v>
      </c>
      <c r="JF95" s="684" t="s">
        <v>1188</v>
      </c>
      <c r="JG95" s="936" t="s">
        <v>1188</v>
      </c>
      <c r="JH95" s="763">
        <v>2</v>
      </c>
      <c r="JI95" s="683">
        <v>2</v>
      </c>
      <c r="JJ95" s="684" t="s">
        <v>5390</v>
      </c>
      <c r="JK95" s="471" t="s">
        <v>5391</v>
      </c>
      <c r="JL95" s="764">
        <v>2020</v>
      </c>
      <c r="JM95" s="763">
        <v>1</v>
      </c>
      <c r="JN95" s="683">
        <v>2</v>
      </c>
      <c r="JO95" s="683">
        <v>1</v>
      </c>
      <c r="JP95" s="684" t="s">
        <v>5392</v>
      </c>
      <c r="JQ95" s="471" t="s">
        <v>5393</v>
      </c>
      <c r="JR95" s="764">
        <v>2017</v>
      </c>
      <c r="JS95" s="763">
        <v>0</v>
      </c>
      <c r="JT95" s="683" t="s">
        <v>1188</v>
      </c>
      <c r="JU95" s="684" t="s">
        <v>1188</v>
      </c>
      <c r="JV95" s="684" t="s">
        <v>1188</v>
      </c>
      <c r="JW95" s="764" t="s">
        <v>1188</v>
      </c>
      <c r="JX95" s="606">
        <v>0</v>
      </c>
      <c r="JY95" s="607" t="s">
        <v>1188</v>
      </c>
      <c r="JZ95" s="606" t="s">
        <v>1188</v>
      </c>
      <c r="KA95" s="606">
        <f t="shared" si="126"/>
        <v>0</v>
      </c>
      <c r="KB95" s="606"/>
      <c r="KC95" s="606"/>
      <c r="KD95" s="606"/>
      <c r="KE95" s="606"/>
      <c r="KF95" s="606">
        <f t="shared" si="127"/>
        <v>0</v>
      </c>
      <c r="KG95" s="606"/>
      <c r="KH95" s="606"/>
      <c r="KI95" s="606"/>
      <c r="KJ95" s="606"/>
      <c r="KK95" s="606">
        <v>1</v>
      </c>
      <c r="KL95" s="606">
        <v>1</v>
      </c>
      <c r="KM95" s="608">
        <f t="shared" si="128"/>
        <v>0.50369345583021641</v>
      </c>
      <c r="KN95" s="609">
        <v>1.8467279151082039E-2</v>
      </c>
      <c r="KO95" s="609">
        <v>52.884616851806641</v>
      </c>
      <c r="KP95" s="610">
        <v>7</v>
      </c>
      <c r="KQ95" s="608">
        <f t="shared" si="129"/>
        <v>0.4734421968460083</v>
      </c>
      <c r="KR95" s="609">
        <v>-0.1327890157699585</v>
      </c>
      <c r="KS95" s="609">
        <v>50.961540222167969</v>
      </c>
      <c r="KT95" s="610">
        <v>7</v>
      </c>
      <c r="KU95" s="610">
        <v>40</v>
      </c>
      <c r="KV95" s="563" t="s">
        <v>1237</v>
      </c>
      <c r="KW95" s="606" t="s">
        <v>5356</v>
      </c>
      <c r="KX95" s="700" t="str">
        <f t="shared" ca="1" si="130"/>
        <v>C</v>
      </c>
      <c r="KY95" s="701">
        <f t="shared" ca="1" si="131"/>
        <v>0.43326513707122194</v>
      </c>
      <c r="KZ95" s="702">
        <f t="shared" ref="KZ95:KZ105" ca="1" si="207">SUM(LD95:LR95)/KZ$209</f>
        <v>0.30252705882352943</v>
      </c>
      <c r="LA95" s="703">
        <f t="shared" ref="LA95:LA105" ca="1" si="208">SUM(LS95:LX95)/LA$209</f>
        <v>0.62129523809523812</v>
      </c>
      <c r="LB95" s="703">
        <f t="shared" ref="LB95:LB105" ca="1" si="209">SUM(LY95:MJ95)/LB$209</f>
        <v>0.30953333333333338</v>
      </c>
      <c r="LC95" s="704">
        <f t="shared" ref="LC95:LC105" ca="1" si="210">SUM(MK95:MY95)/LC$209</f>
        <v>0.49970491803278688</v>
      </c>
      <c r="LD95" s="696" cm="1">
        <f t="array" aca="1" ref="LD95" ca="1">INDIRECT(LD$203&amp;ROW())*LD$205</f>
        <v>0</v>
      </c>
      <c r="LE95" s="696" cm="1">
        <f t="array" aca="1" ref="LE95" ca="1">INDIRECT(LE$203&amp;ROW())*LE$205</f>
        <v>0</v>
      </c>
      <c r="LF95" s="696" cm="1">
        <f t="array" aca="1" ref="LF95" ca="1">INDIRECT(LF$203&amp;ROW())*LF$205</f>
        <v>0</v>
      </c>
      <c r="LG95" s="696" cm="1">
        <f t="array" aca="1" ref="LG95" ca="1">INDIRECT(LG$203&amp;ROW())*LG$205</f>
        <v>3</v>
      </c>
      <c r="LH95" s="696" cm="1">
        <f t="array" aca="1" ref="LH95" ca="1">INDIRECT(LH$203&amp;ROW())*LH$205</f>
        <v>1</v>
      </c>
      <c r="LI95" s="696" cm="1">
        <f t="array" aca="1" ref="LI95" ca="1">INDIRECT(LI$203&amp;ROW())*LI$205</f>
        <v>0</v>
      </c>
      <c r="LJ95" s="696" cm="1">
        <f t="array" aca="1" ref="LJ95" ca="1">INDIRECT(LJ$203&amp;ROW())*LJ$205</f>
        <v>2</v>
      </c>
      <c r="LK95" s="696" cm="1">
        <f t="array" aca="1" ref="LK95" ca="1">INDIRECT(LK$203&amp;ROW())*LK$205</f>
        <v>3</v>
      </c>
      <c r="LL95" s="696" cm="1">
        <f t="array" aca="1" ref="LL95" ca="1">INDIRECT(LL$203&amp;ROW())*LL$205</f>
        <v>3</v>
      </c>
      <c r="LM95" s="696" cm="1">
        <f t="array" aca="1" ref="LM95" ca="1">INDIRECT(LM$203&amp;ROW())*LM$205</f>
        <v>6</v>
      </c>
      <c r="LN95" s="696" cm="1">
        <f t="array" aca="1" ref="LN95" ca="1">INDIRECT(LN$203&amp;ROW())*LN$205</f>
        <v>3</v>
      </c>
      <c r="LO95" s="696" cm="1">
        <f t="array" aca="1" ref="LO95" ca="1">INDIRECT(LO$203&amp;ROW())*LO$205</f>
        <v>0</v>
      </c>
      <c r="LP95" s="696" cm="1">
        <f t="array" aca="1" ref="LP95" ca="1">INDIRECT(LP$203&amp;ROW())*LP$205</f>
        <v>0</v>
      </c>
      <c r="LQ95" s="696" cm="1">
        <f t="array" aca="1" ref="LQ95" ca="1">IF(INDIRECT(LQ$203&amp;ROW())="-",0,INDIRECT(LQ$203&amp;ROW())*LQ$205)</f>
        <v>4.7148000000000003</v>
      </c>
      <c r="LR95" s="696" cm="1">
        <f t="array" aca="1" ref="LR95" ca="1">INDIRECT(LR$203&amp;ROW())*LR$205</f>
        <v>0</v>
      </c>
      <c r="LS95" s="696" cm="1">
        <f t="array" aca="1" ref="LS95" ca="1">IF(INDIRECT(LS$203&amp;ROW())="-",0,INDIRECT(LS$203&amp;ROW())*LS$205)</f>
        <v>5.0472000000000001</v>
      </c>
      <c r="LT95" s="696" cm="1">
        <f t="array" aca="1" ref="LT95" ca="1">INDIRECT(LT$203&amp;ROW())*LT$205</f>
        <v>4</v>
      </c>
      <c r="LU95" s="696" cm="1">
        <f t="array" aca="1" ref="LU95" ca="1">INDIRECT(LU$203&amp;ROW())*LU$205</f>
        <v>0</v>
      </c>
      <c r="LV95" s="696" cm="1">
        <f t="array" aca="1" ref="LV95" ca="1">INDIRECT(LV$203&amp;ROW())*LV$205</f>
        <v>0</v>
      </c>
      <c r="LW95" s="696" cm="1">
        <f t="array" aca="1" ref="LW95" ca="1">INDIRECT(LW$203&amp;ROW())*LW$205</f>
        <v>2</v>
      </c>
      <c r="LX95" s="696" cm="1">
        <f t="array" aca="1" ref="LX95" ca="1">INDIRECT(LX$203&amp;ROW())*LX$205</f>
        <v>2</v>
      </c>
      <c r="LY95" s="696" cm="1">
        <f t="array" aca="1" ref="LY95" ca="1">IF(INDIRECT(LY$203&amp;ROW())="-",0,INDIRECT(LY$203&amp;ROW())*LY$205)</f>
        <v>5.4288000000000007</v>
      </c>
      <c r="LZ95" s="696" cm="1">
        <f t="array" aca="1" ref="LZ95" ca="1">INDIRECT(LZ$203&amp;ROW())*LZ$205</f>
        <v>0</v>
      </c>
      <c r="MA95" s="696" cm="1">
        <f t="array" aca="1" ref="MA95" ca="1">INDIRECT(MA$203&amp;ROW())*MA$205</f>
        <v>2</v>
      </c>
      <c r="MB95" s="696" cm="1">
        <f t="array" aca="1" ref="MB95" ca="1">INDIRECT(MB$203&amp;ROW())*MB$205</f>
        <v>0</v>
      </c>
      <c r="MC95" s="696" cm="1">
        <f t="array" aca="1" ref="MC95" ca="1">IF($MB95=0,0,INDIRECT(MC$203&amp;ROW())*MC$205)</f>
        <v>0</v>
      </c>
      <c r="MD95" s="696" cm="1">
        <f t="array" aca="1" ref="MD95" ca="1">IF($MB95=0,0,INDIRECT(MD$203&amp;ROW())*MD$205)</f>
        <v>0</v>
      </c>
      <c r="ME95" s="696" cm="1">
        <f t="array" aca="1" ref="ME95" ca="1">IF($MB95=0,0,INDIRECT(ME$203&amp;ROW())*ME$205)</f>
        <v>0</v>
      </c>
      <c r="MF95" s="696" cm="1">
        <f t="array" aca="1" ref="MF95" ca="1">IF($MB95=0,0,INDIRECT(MF$203&amp;ROW())*MF$205)</f>
        <v>0</v>
      </c>
      <c r="MG95" s="696" cm="1">
        <f t="array" aca="1" ref="MG95" ca="1">INDIRECT(MG$203&amp;ROW())*MG$205</f>
        <v>0</v>
      </c>
      <c r="MH95" s="696" cm="1">
        <f t="array" aca="1" ref="MH95" ca="1">IF($MG95=0,0,INDIRECT(MH$203&amp;ROW())*MH$205)</f>
        <v>0</v>
      </c>
      <c r="MI95" s="696" cm="1">
        <f t="array" aca="1" ref="MI95" ca="1">IF($MG95=0,0,INDIRECT(MI$203&amp;ROW())*MI$205)</f>
        <v>0</v>
      </c>
      <c r="MJ95" s="696" cm="1">
        <f t="array" aca="1" ref="MJ95" ca="1">INDIRECT(MJ$203&amp;ROW())*MJ$205</f>
        <v>0</v>
      </c>
      <c r="MK95" s="696" cm="1">
        <f t="array" aca="1" ref="MK95" ca="1">INDIRECT(MK$203&amp;ROW())*MK$205</f>
        <v>0</v>
      </c>
      <c r="ML95" s="696" cm="1">
        <f t="array" aca="1" ref="ML95" ca="1">INDIRECT(ML$203&amp;ROW())*ML$205</f>
        <v>0</v>
      </c>
      <c r="MM95" s="696" cm="1">
        <f t="array" aca="1" ref="MM95" ca="1">INDIRECT(MM$203&amp;ROW())*MM$205</f>
        <v>4</v>
      </c>
      <c r="MN95" s="696" cm="1">
        <f t="array" aca="1" ref="MN95" ca="1">INDIRECT(MN$203&amp;ROW())*MN$205</f>
        <v>4</v>
      </c>
      <c r="MO95" s="696" cm="1">
        <f t="array" aca="1" ref="MO95" ca="1">INDIRECT(MO$203&amp;ROW())*MO$205</f>
        <v>0</v>
      </c>
      <c r="MP95" s="696" cm="1">
        <f t="array" aca="1" ref="MP95" ca="1">INDIRECT(MP$203&amp;ROW())*MP$205</f>
        <v>2</v>
      </c>
      <c r="MQ95" s="696" cm="1">
        <f t="array" aca="1" ref="MQ95" ca="1">INDIRECT(MQ$203&amp;ROW())*MQ$205</f>
        <v>0</v>
      </c>
      <c r="MR95" s="696" cm="1">
        <f t="array" aca="1" ref="MR95" ca="1">INDIRECT(MR$203&amp;ROW())*MR$205</f>
        <v>2</v>
      </c>
      <c r="MS95" s="696" cm="1">
        <f t="array" aca="1" ref="MS95" ca="1">INDIRECT(MS$203&amp;ROW())*MS$205</f>
        <v>2</v>
      </c>
      <c r="MT95" s="696" cm="1">
        <f t="array" aca="1" ref="MT95" ca="1">INDIRECT(MT$203&amp;ROW())*MT$205</f>
        <v>2</v>
      </c>
      <c r="MU95" s="696" cm="1">
        <f t="array" aca="1" ref="MU95" ca="1">INDIRECT(MU$203&amp;ROW())*MU$205</f>
        <v>2</v>
      </c>
      <c r="MV95" s="696" cm="1">
        <f t="array" aca="1" ref="MV95" ca="1">IF(INDIRECT(MV$203&amp;ROW())="-",0,INDIRECT(MV$203&amp;ROW())*MV$205)</f>
        <v>4.4820000000000002</v>
      </c>
      <c r="MW95" s="696" cm="1">
        <f t="array" aca="1" ref="MW95" ca="1">INDIRECT(MW$203&amp;ROW())*MW$205</f>
        <v>4</v>
      </c>
      <c r="MX95" s="696" cm="1">
        <f t="array" aca="1" ref="MX95" ca="1">INDIRECT(MX$203&amp;ROW())*MX$205</f>
        <v>4</v>
      </c>
      <c r="MY95" s="696" cm="1">
        <f t="array" aca="1" ref="MY95" ca="1">INDIRECT(MY$203&amp;ROW())*MY$205</f>
        <v>0</v>
      </c>
      <c r="NA95" s="701">
        <f t="shared" si="133"/>
        <v>0.45819024390243906</v>
      </c>
      <c r="NB95" s="617">
        <f t="shared" si="134"/>
        <v>0.48865714285714285</v>
      </c>
      <c r="NC95" s="695">
        <f t="shared" si="135"/>
        <v>0.14652307692307692</v>
      </c>
      <c r="ND95" s="697">
        <f t="shared" si="136"/>
        <v>0.54618518518518522</v>
      </c>
      <c r="NE95" s="694">
        <f t="shared" si="137"/>
        <v>0.409888912216961</v>
      </c>
      <c r="NF95" s="682" t="str">
        <f t="shared" si="138"/>
        <v>C</v>
      </c>
      <c r="NH95" s="606" t="s">
        <v>5356</v>
      </c>
      <c r="NI95" s="563" t="str">
        <f t="shared" ref="NI95:NI105" si="211">IF(N95&gt;=0.75,"A",IF(N95&gt;=0.5,"B",IF(N95&gt;=0.25,"C","D")))</f>
        <v>A</v>
      </c>
      <c r="NJ95" s="563" t="str">
        <f t="shared" si="140"/>
        <v>C</v>
      </c>
      <c r="NK95" s="563" t="str">
        <f t="shared" ca="1" si="141"/>
        <v>C</v>
      </c>
      <c r="NL95" s="563" t="str">
        <f t="shared" ca="1" si="142"/>
        <v>C</v>
      </c>
      <c r="NM95" s="563" t="str">
        <f t="shared" ca="1" si="143"/>
        <v>C</v>
      </c>
      <c r="NN95" s="563" t="str">
        <f t="shared" ca="1" si="163"/>
        <v>C</v>
      </c>
      <c r="NO95" s="563" t="str">
        <f t="shared" ca="1" si="164"/>
        <v>C</v>
      </c>
      <c r="NP95" s="606" t="str">
        <f t="shared" si="144"/>
        <v>-</v>
      </c>
      <c r="NQ95" s="682" t="str">
        <f t="shared" si="145"/>
        <v>Yes</v>
      </c>
      <c r="NR95" s="682" t="e">
        <f>IF(OR(AND(NI95="A",OR(NJ95="C",NJ95="D")),AND(NI95="A",OR(#REF!="C",#REF!="D")),AND(NI95="B",OR(NJ95="D",#REF!="D")),AND(OR(NI95="C",NI95="D"),OR(NJ95="A",NJ95="B")),AND(OR(NI95="C",NI95="D"),OR(#REF!="A",#REF!="B")),AND(OR(NJ95="A",#REF!="A",NJ95="B",#REF!="B"),OR(NP95="-",NQ95="-")),AND(OR(NJ95="C",#REF!="C",NJ95="D",#REF!="D"),NP95="Yes")),"Yes","-")</f>
        <v>#REF!</v>
      </c>
      <c r="NS95" s="607" t="s">
        <v>5394</v>
      </c>
      <c r="NT95" s="619">
        <f t="shared" si="146"/>
        <v>0.7913</v>
      </c>
      <c r="NU95" s="619">
        <f t="shared" si="147"/>
        <v>0.409888912216961</v>
      </c>
      <c r="NV95" s="619">
        <f t="shared" ca="1" si="148"/>
        <v>0.43326513707122194</v>
      </c>
      <c r="NW95" s="619">
        <f t="shared" ca="1" si="165"/>
        <v>0.39574195416962055</v>
      </c>
      <c r="NX95" s="619">
        <f t="shared" ca="1" si="166"/>
        <v>0.42280184432314671</v>
      </c>
      <c r="NY95" s="620">
        <f t="shared" ca="1" si="167"/>
        <v>0.44008632794272379</v>
      </c>
      <c r="NZ95" s="620">
        <f t="shared" ca="1" si="168"/>
        <v>0.47194515515041646</v>
      </c>
      <c r="OA95" s="705" t="s">
        <v>1188</v>
      </c>
      <c r="OB95" s="706" t="s">
        <v>1188</v>
      </c>
      <c r="OC95" s="494"/>
      <c r="OE95" s="606" t="s">
        <v>5356</v>
      </c>
      <c r="OF95" s="700" t="str">
        <f t="shared" ca="1" si="149"/>
        <v>C</v>
      </c>
      <c r="OG95" s="701">
        <f t="shared" ca="1" si="169"/>
        <v>0.39574195416962055</v>
      </c>
      <c r="OH95" s="705">
        <f t="shared" ca="1" si="150"/>
        <v>0.40196886160520612</v>
      </c>
      <c r="OI95" s="696">
        <f t="shared" ca="1" si="151"/>
        <v>0.48806183989962371</v>
      </c>
      <c r="OJ95" s="696">
        <f t="shared" ca="1" si="152"/>
        <v>0.17414142922937129</v>
      </c>
      <c r="OK95" s="697">
        <f t="shared" ca="1" si="153"/>
        <v>0.51879568594428116</v>
      </c>
      <c r="OL95" s="696" cm="1">
        <f t="array" aca="1" ref="OL95" ca="1">INDIRECT(OL$203&amp;ROW())*OL$205</f>
        <v>0</v>
      </c>
      <c r="OM95" s="696" cm="1">
        <f t="array" aca="1" ref="OM95" ca="1">INDIRECT(OM$203&amp;ROW())*OM$205</f>
        <v>0</v>
      </c>
      <c r="ON95" s="696" cm="1">
        <f t="array" aca="1" ref="ON95" ca="1">INDIRECT(ON$203&amp;ROW())*ON$205</f>
        <v>0</v>
      </c>
      <c r="OO95" s="696" cm="1">
        <f t="array" aca="1" ref="OO95" ca="1">INDIRECT(OO$203&amp;ROW())*OO$205</f>
        <v>1.0790999999999999</v>
      </c>
      <c r="OP95" s="696" cm="1">
        <f t="array" aca="1" ref="OP95" ca="1">INDIRECT(OP$203&amp;ROW())*OP$205</f>
        <v>0.52769999999999995</v>
      </c>
      <c r="OQ95" s="696" cm="1">
        <f t="array" aca="1" ref="OQ95" ca="1">INDIRECT(OQ$203&amp;ROW())*OQ$205</f>
        <v>0</v>
      </c>
      <c r="OR95" s="696" cm="1">
        <f t="array" aca="1" ref="OR95" ca="1">INDIRECT(OR$203&amp;ROW())*OR$205</f>
        <v>0.94279999999999997</v>
      </c>
      <c r="OS95" s="696" cm="1">
        <f t="array" aca="1" ref="OS95" ca="1">INDIRECT(OS$203&amp;ROW())*OS$205</f>
        <v>1.5387</v>
      </c>
      <c r="OT95" s="696" cm="1">
        <f t="array" aca="1" ref="OT95" ca="1">INDIRECT(OT$203&amp;ROW())*OT$205</f>
        <v>1.4727000000000001</v>
      </c>
      <c r="OU95" s="696" cm="1">
        <f t="array" aca="1" ref="OU95" ca="1">INDIRECT(OU$203&amp;ROW())*OU$205</f>
        <v>1.9304999999999999</v>
      </c>
      <c r="OV95" s="696" cm="1">
        <f t="array" aca="1" ref="OV95" ca="1">INDIRECT(OV$203&amp;ROW())*OV$205</f>
        <v>1.2161999999999999</v>
      </c>
      <c r="OW95" s="696" cm="1">
        <f t="array" aca="1" ref="OW95" ca="1">INDIRECT(OW$203&amp;ROW())*OW$205</f>
        <v>0</v>
      </c>
      <c r="OX95" s="696" cm="1">
        <f t="array" aca="1" ref="OX95" ca="1">INDIRECT(OX$203&amp;ROW())*OX$205</f>
        <v>0</v>
      </c>
      <c r="OY95" s="696" cm="1">
        <f t="array" aca="1" ref="OY95" ca="1">IF(INDIRECT(OY$203&amp;ROW())="-",0,INDIRECT(OY$203&amp;ROW())*OY$205)</f>
        <v>0.55768225999999999</v>
      </c>
      <c r="OZ95" s="696" cm="1">
        <f t="array" aca="1" ref="OZ95" ca="1">INDIRECT(OZ$203&amp;ROW())*OZ$205</f>
        <v>0</v>
      </c>
      <c r="PA95" s="696" cm="1">
        <f t="array" aca="1" ref="PA95" ca="1">IF(INDIRECT(PA$203&amp;ROW())="-",0,INDIRECT(PA$203&amp;ROW())*PA$205)</f>
        <v>0.74311607999999996</v>
      </c>
      <c r="PB95" s="705" cm="1">
        <f t="array" aca="1" ref="PB95" ca="1">INDIRECT(PB$203&amp;ROW())*PB$205</f>
        <v>1.5084</v>
      </c>
      <c r="PC95" s="696" cm="1">
        <f t="array" aca="1" ref="PC95" ca="1">INDIRECT(PC$203&amp;ROW())*PC$205</f>
        <v>0</v>
      </c>
      <c r="PD95" s="696" cm="1">
        <f t="array" aca="1" ref="PD95" ca="1">INDIRECT(PD$203&amp;ROW())*PD$205</f>
        <v>0</v>
      </c>
      <c r="PE95" s="696" cm="1">
        <f t="array" aca="1" ref="PE95" ca="1">INDIRECT(PE$203&amp;ROW())*PE$205</f>
        <v>1.28</v>
      </c>
      <c r="PF95" s="696" cm="1">
        <f t="array" aca="1" ref="PF95" ca="1">INDIRECT(PF$203&amp;ROW())*PF$205</f>
        <v>1.3308</v>
      </c>
      <c r="PG95" s="696" cm="1">
        <f t="array" aca="1" ref="PG95" ca="1">IF(INDIRECT(PG$203&amp;ROW())="-",0,INDIRECT(PG$203&amp;ROW())*PG$205)</f>
        <v>0.79170000000000007</v>
      </c>
      <c r="PH95" s="696" cm="1">
        <f t="array" aca="1" ref="PH95" ca="1">INDIRECT(PH$203&amp;ROW())*PH$205</f>
        <v>0</v>
      </c>
      <c r="PI95" s="696" cm="1">
        <f t="array" aca="1" ref="PI95" ca="1">INDIRECT(PI$203&amp;ROW())*PI$205</f>
        <v>0.60729999999999995</v>
      </c>
      <c r="PJ95" s="696" cm="1">
        <f t="array" aca="1" ref="PJ95" ca="1">INDIRECT(PJ$203&amp;ROW())*PJ$205</f>
        <v>0</v>
      </c>
      <c r="PK95" s="696" cm="1">
        <f t="array" aca="1" ref="PK95" ca="1">IF($PJ95=0,0,INDIRECT(PK$203&amp;ROW())*PK$205)</f>
        <v>0</v>
      </c>
      <c r="PL95" s="696" cm="1">
        <f t="array" aca="1" ref="PL95" ca="1">IF($MPE95=0,0,INDIRECT(PL$203&amp;ROW())*PL$205)</f>
        <v>0</v>
      </c>
      <c r="PM95" s="696" cm="1">
        <f t="array" aca="1" ref="PM95" ca="1">IF($MPE95=0,0,INDIRECT(PM$203&amp;ROW())*PM$205)</f>
        <v>0</v>
      </c>
      <c r="PN95" s="696" cm="1">
        <f t="array" aca="1" ref="PN95" ca="1">IF($PJ95=0,0,INDIRECT(PN$203&amp;ROW())*PN$205)</f>
        <v>0</v>
      </c>
      <c r="PO95" s="696" cm="1">
        <f t="array" aca="1" ref="PO95" ca="1">INDIRECT(PO$203&amp;ROW())*PO$205</f>
        <v>0</v>
      </c>
      <c r="PP95" s="696" cm="1">
        <f t="array" aca="1" ref="PP95" ca="1">IF($PO95=0,0,INDIRECT(PP$203&amp;ROW())*PP$205)</f>
        <v>0</v>
      </c>
      <c r="PQ95" s="696" cm="1">
        <f t="array" aca="1" ref="PQ95" ca="1">IF($PO95=0,0,INDIRECT(PQ$203&amp;ROW())*PQ$205)</f>
        <v>0</v>
      </c>
      <c r="PR95" s="696" cm="1">
        <f t="array" aca="1" ref="PR95" ca="1">INDIRECT(PR$203&amp;ROW())*PR$205</f>
        <v>0</v>
      </c>
      <c r="PS95" s="696" cm="1">
        <f t="array" aca="1" ref="PS95" ca="1">INDIRECT(PS$203&amp;ROW())*PS$205</f>
        <v>0</v>
      </c>
      <c r="PT95" s="696" cm="1">
        <f t="array" aca="1" ref="PT95" ca="1">INDIRECT(PT$203&amp;ROW())*PT$205</f>
        <v>0</v>
      </c>
      <c r="PU95" s="696" cm="1">
        <f t="array" aca="1" ref="PU95" ca="1">INDIRECT(PU$203&amp;ROW())*PU$205</f>
        <v>1.1798</v>
      </c>
      <c r="PV95" s="696" cm="1">
        <f t="array" aca="1" ref="PV95" ca="1">INDIRECT(PV$203&amp;ROW())*PV$205</f>
        <v>0.6966</v>
      </c>
      <c r="PW95" s="696" cm="1">
        <f t="array" aca="1" ref="PW95" ca="1">INDIRECT(PW$203&amp;ROW())*PW$205</f>
        <v>0</v>
      </c>
      <c r="PX95" s="696" cm="1">
        <f t="array" aca="1" ref="PX95" ca="1">INDIRECT(PX$203&amp;ROW())*PX$205</f>
        <v>1.1714</v>
      </c>
      <c r="PY95" s="696" cm="1">
        <f t="array" aca="1" ref="PY95" ca="1">INDIRECT(PY$203&amp;ROW())*PY$205</f>
        <v>0</v>
      </c>
      <c r="PZ95" s="696" cm="1">
        <f t="array" aca="1" ref="PZ95" ca="1">INDIRECT(PZ$203&amp;ROW())*PZ$205</f>
        <v>0.17430000000000001</v>
      </c>
      <c r="QA95" s="696" cm="1">
        <f t="array" aca="1" ref="QA95" ca="1">INDIRECT(QA$203&amp;ROW())*QA$205</f>
        <v>0.31659999999999999</v>
      </c>
      <c r="QB95" s="696" cm="1">
        <f t="array" aca="1" ref="QB95" ca="1">INDIRECT(QB$203&amp;ROW())*QB$205</f>
        <v>1.5966</v>
      </c>
      <c r="QC95" s="696" cm="1">
        <f t="array" aca="1" ref="QC95" ca="1">INDIRECT(QC$203&amp;ROW())*QC$205</f>
        <v>1.4259999999999999</v>
      </c>
      <c r="QD95" s="696" cm="1">
        <f t="array" aca="1" ref="QD95" ca="1">IF(INDIRECT(QD$203&amp;ROW())="-",0,INDIRECT(QD$203&amp;ROW())*QD$205)</f>
        <v>0.45873269999999999</v>
      </c>
      <c r="QE95" s="696" cm="1">
        <f t="array" aca="1" ref="QE95" ca="1">INDIRECT(QE$203&amp;ROW())*QE$205</f>
        <v>1.0656000000000001</v>
      </c>
      <c r="QF95" s="696" cm="1">
        <f t="array" aca="1" ref="QF95" ca="1">INDIRECT(QF$203&amp;ROW())*QF$205</f>
        <v>0.72440000000000004</v>
      </c>
      <c r="QG95" s="696" cm="1">
        <f t="array" aca="1" ref="QG95" ca="1">INDIRECT(QG$203&amp;ROW())*QG$205</f>
        <v>0</v>
      </c>
      <c r="QI95" s="606" t="s">
        <v>5356</v>
      </c>
      <c r="QJ95" s="700" t="str">
        <f t="shared" ca="1" si="154"/>
        <v>C</v>
      </c>
      <c r="QK95" s="701">
        <f t="shared" ca="1" si="170"/>
        <v>0.42280184432314671</v>
      </c>
      <c r="QL95" s="705">
        <f t="shared" ca="1" si="155"/>
        <v>0.5402131001591004</v>
      </c>
      <c r="QM95" s="696">
        <f t="shared" ca="1" si="156"/>
        <v>0.46427818953921235</v>
      </c>
      <c r="QN95" s="696">
        <f t="shared" ca="1" si="157"/>
        <v>7.4542715747839119E-2</v>
      </c>
      <c r="QO95" s="697">
        <f t="shared" ca="1" si="158"/>
        <v>0.61217337184643517</v>
      </c>
      <c r="QP95" s="696" cm="1">
        <f t="array" aca="1" ref="QP95" ca="1">INDIRECT(QP$203&amp;ROW())*QP$205</f>
        <v>0</v>
      </c>
      <c r="QQ95" s="696" cm="1">
        <f t="array" aca="1" ref="QQ95" ca="1">INDIRECT(QQ$203&amp;ROW())*QQ$205</f>
        <v>0</v>
      </c>
      <c r="QR95" s="696" cm="1">
        <f t="array" aca="1" ref="QR95" ca="1">INDIRECT(QR$203&amp;ROW())*QR$205</f>
        <v>0</v>
      </c>
      <c r="QS95" s="696" cm="1">
        <f t="array" aca="1" ref="QS95" ca="1">INDIRECT(QS$203&amp;ROW())*QS$205</f>
        <v>0.22471360933801068</v>
      </c>
      <c r="QT95" s="696" cm="1">
        <f t="array" aca="1" ref="QT95" ca="1">INDIRECT(QT$203&amp;ROW())*QT$205</f>
        <v>8.7442714716655143E-2</v>
      </c>
      <c r="QU95" s="696" cm="1">
        <f t="array" aca="1" ref="QU95" ca="1">INDIRECT(QU$203&amp;ROW())*QU$205</f>
        <v>0</v>
      </c>
      <c r="QV95" s="696" cm="1">
        <f t="array" aca="1" ref="QV95" ca="1">INDIRECT(QV$203&amp;ROW())*QV$205</f>
        <v>0.16078554295938058</v>
      </c>
      <c r="QW95" s="696" cm="1">
        <f t="array" aca="1" ref="QW95" ca="1">INDIRECT(QW$203&amp;ROW())*QW$205</f>
        <v>0.53099416374332975</v>
      </c>
      <c r="QX95" s="696" cm="1">
        <f t="array" aca="1" ref="QX95" ca="1">INDIRECT(QX$203&amp;ROW())*QX$205</f>
        <v>0.60640894423913805</v>
      </c>
      <c r="QY95" s="696" cm="1">
        <f t="array" aca="1" ref="QY95" ca="1">INDIRECT(QY$203&amp;ROW())*QY$205</f>
        <v>0.13540247513535897</v>
      </c>
      <c r="QZ95" s="696" cm="1">
        <f t="array" aca="1" ref="QZ95" ca="1">INDIRECT(QZ$203&amp;ROW())*QZ$205</f>
        <v>0.27613248380770827</v>
      </c>
      <c r="RA95" s="696" cm="1">
        <f t="array" aca="1" ref="RA95" ca="1">INDIRECT(RA$203&amp;ROW())*RA$205</f>
        <v>0</v>
      </c>
      <c r="RB95" s="696" cm="1">
        <f t="array" aca="1" ref="RB95" ca="1">INDIRECT(RB$203&amp;ROW())*RB$205</f>
        <v>0</v>
      </c>
      <c r="RC95" s="696" cm="1">
        <f t="array" aca="1" ref="RC95" ca="1">IF(INDIRECT(RC$203&amp;ROW())="-",0,INDIRECT(RC$203&amp;ROW())*RC$205)</f>
        <v>6.5935389807637232E-2</v>
      </c>
      <c r="RD95" s="696" cm="1">
        <f t="array" aca="1" ref="RD95" ca="1">INDIRECT(RD$203&amp;ROW())*RD$205</f>
        <v>0</v>
      </c>
      <c r="RE95" s="696" cm="1">
        <f t="array" aca="1" ref="RE95" ca="1">IF(INDIRECT(RE$203&amp;ROW())="-",0,INDIRECT(RE$203&amp;ROW())*RE$205)</f>
        <v>5.3238740222506117E-2</v>
      </c>
      <c r="RF95" s="705" cm="1">
        <f t="array" aca="1" ref="RF95" ca="1">INDIRECT(RF$203&amp;ROW())*RF$205</f>
        <v>0.10613798880649605</v>
      </c>
      <c r="RG95" s="696" cm="1">
        <f t="array" aca="1" ref="RG95" ca="1">INDIRECT(RG$203&amp;ROW())*RG$205</f>
        <v>0</v>
      </c>
      <c r="RH95" s="696" cm="1">
        <f t="array" aca="1" ref="RH95" ca="1">INDIRECT(RH$203&amp;ROW())*RH$205</f>
        <v>0</v>
      </c>
      <c r="RI95" s="696" cm="1">
        <f t="array" aca="1" ref="RI95" ca="1">INDIRECT(RI$203&amp;ROW())*RI$205</f>
        <v>0.21539378250062202</v>
      </c>
      <c r="RJ95" s="696" cm="1">
        <f t="array" aca="1" ref="RJ95" ca="1">INDIRECT(RJ$203&amp;ROW())*RJ$205</f>
        <v>0.12226723336432462</v>
      </c>
      <c r="RK95" s="696" cm="1">
        <f t="array" aca="1" ref="RK95" ca="1">IF(INDIRECT(RK$203&amp;ROW())="-",0,INDIRECT(RK$203&amp;ROW())*RK$205)</f>
        <v>5.4669462658161666E-2</v>
      </c>
      <c r="RL95" s="696" cm="1">
        <f t="array" aca="1" ref="RL95" ca="1">INDIRECT(RL$203&amp;ROW())*RL$205</f>
        <v>0</v>
      </c>
      <c r="RM95" s="696" cm="1">
        <f t="array" aca="1" ref="RM95" ca="1">INDIRECT(RM$203&amp;ROW())*RM$205</f>
        <v>1.4993730364766381E-2</v>
      </c>
      <c r="RN95" s="696" cm="1">
        <f t="array" aca="1" ref="RN95" ca="1">INDIRECT(RN$203&amp;ROW())*RN$205</f>
        <v>0</v>
      </c>
      <c r="RO95" s="696" cm="1">
        <f t="array" aca="1" ref="RO95" ca="1">IF($RN95=0,0,INDIRECT(RO$203&amp;ROW())*RO$205)</f>
        <v>0</v>
      </c>
      <c r="RP95" s="696" cm="1">
        <f t="array" aca="1" ref="RP95" ca="1">IF($RN95=0,0,INDIRECT(RP$203&amp;ROW())*RP$205)</f>
        <v>0</v>
      </c>
      <c r="RQ95" s="696" cm="1">
        <f t="array" aca="1" ref="RQ95" ca="1">IF($RN95=0,0,INDIRECT(RQ$203&amp;ROW())*RQ$205)</f>
        <v>0</v>
      </c>
      <c r="RR95" s="696" cm="1">
        <f t="array" aca="1" ref="RR95" ca="1">IF($RN95=0,0,INDIRECT(RR$203&amp;ROW())*RR$205)</f>
        <v>0</v>
      </c>
      <c r="RS95" s="696" cm="1">
        <f t="array" aca="1" ref="RS95" ca="1">INDIRECT(RS$203&amp;ROW())*RS$205</f>
        <v>0</v>
      </c>
      <c r="RT95" s="696" cm="1">
        <f t="array" aca="1" ref="RT95" ca="1">IF($RS95=0,0,INDIRECT(RT$203&amp;ROW())*RT$205)</f>
        <v>0</v>
      </c>
      <c r="RU95" s="696" cm="1">
        <f t="array" aca="1" ref="RU95" ca="1">IF($RS95=0,0,INDIRECT(RU$203&amp;ROW())*RU$205)</f>
        <v>0</v>
      </c>
      <c r="RV95" s="696" cm="1">
        <f t="array" aca="1" ref="RV95" ca="1">INDIRECT(RV$203&amp;ROW())*RV$205</f>
        <v>0</v>
      </c>
      <c r="RW95" s="696" cm="1">
        <f t="array" aca="1" ref="RW95" ca="1">INDIRECT(RW$203&amp;ROW())*RW$205</f>
        <v>0</v>
      </c>
      <c r="RX95" s="696" cm="1">
        <f t="array" aca="1" ref="RX95" ca="1">INDIRECT(RX$203&amp;ROW())*RX$205</f>
        <v>0</v>
      </c>
      <c r="RY95" s="696" cm="1">
        <f t="array" aca="1" ref="RY95" ca="1">INDIRECT(RY$203&amp;ROW())*RY$205</f>
        <v>5.6264463580193595E-2</v>
      </c>
      <c r="RZ95" s="696" cm="1">
        <f t="array" aca="1" ref="RZ95" ca="1">INDIRECT(RZ$203&amp;ROW())*RZ$205</f>
        <v>3.6812489486199085E-2</v>
      </c>
      <c r="SA95" s="696" cm="1">
        <f t="array" aca="1" ref="SA95" ca="1">INDIRECT(SA$203&amp;ROW())*SA$205</f>
        <v>0</v>
      </c>
      <c r="SB95" s="696" cm="1">
        <f t="array" aca="1" ref="SB95" ca="1">INDIRECT(SB$203&amp;ROW())*SB$205</f>
        <v>4.7124126502052749E-2</v>
      </c>
      <c r="SC95" s="696" cm="1">
        <f t="array" aca="1" ref="SC95" ca="1">INDIRECT(SC$203&amp;ROW())*SC$205</f>
        <v>0</v>
      </c>
      <c r="SD95" s="696" cm="1">
        <f t="array" aca="1" ref="SD95" ca="1">INDIRECT(SD$203&amp;ROW())*SD$205</f>
        <v>0.3072993885784252</v>
      </c>
      <c r="SE95" s="696" cm="1">
        <f t="array" aca="1" ref="SE95" ca="1">INDIRECT(SE$203&amp;ROW())*SE$205</f>
        <v>0.2585618210787391</v>
      </c>
      <c r="SF95" s="696" cm="1">
        <f t="array" aca="1" ref="SF95" ca="1">INDIRECT(SF$203&amp;ROW())*SF$205</f>
        <v>0.13223776648222998</v>
      </c>
      <c r="SG95" s="696" cm="1">
        <f t="array" aca="1" ref="SG95" ca="1">INDIRECT(SG$203&amp;ROW())*SG$205</f>
        <v>7.4767843909269882E-2</v>
      </c>
      <c r="SH95" s="696" cm="1">
        <f t="array" aca="1" ref="SH95" ca="1">IF(INDIRECT(SH$203&amp;ROW())="-",0,INDIRECT(SH$203&amp;ROW())*SH$205)</f>
        <v>5.8774003064346735E-2</v>
      </c>
      <c r="SI95" s="696" cm="1">
        <f t="array" aca="1" ref="SI95" ca="1">INDIRECT(SI$203&amp;ROW())*SI$205</f>
        <v>0.24423887568083891</v>
      </c>
      <c r="SJ95" s="696" cm="1">
        <f t="array" aca="1" ref="SJ95" ca="1">INDIRECT(SJ$203&amp;ROW())*SJ$205</f>
        <v>0.10961749760323641</v>
      </c>
      <c r="SK95" s="696" cm="1">
        <f t="array" aca="1" ref="SK95" ca="1">INDIRECT(SK$203&amp;ROW())*SK$205</f>
        <v>0</v>
      </c>
      <c r="SN95" s="606" t="s">
        <v>5356</v>
      </c>
      <c r="SO95" s="707" cm="1">
        <f t="array" aca="1" ref="SO95" ca="1">INDIRECT(SO$203&amp;ROW())*SO$205</f>
        <v>0</v>
      </c>
      <c r="SP95" s="707" cm="1">
        <f t="array" aca="1" ref="SP95" ca="1">INDIRECT(SP$203&amp;ROW())*SP$205</f>
        <v>0</v>
      </c>
      <c r="SQ95" s="707" cm="1">
        <f t="array" aca="1" ref="SQ95" ca="1">INDIRECT(SQ$203&amp;ROW())*SQ$205</f>
        <v>0</v>
      </c>
      <c r="SR95" s="707" cm="1">
        <f t="array" aca="1" ref="SR95" ca="1">INDIRECT(SR$203&amp;ROW())*SR$205</f>
        <v>3</v>
      </c>
      <c r="SS95" s="707" cm="1">
        <f t="array" aca="1" ref="SS95" ca="1">INDIRECT(SS$203&amp;ROW())*SS$205</f>
        <v>1</v>
      </c>
      <c r="ST95" s="707" cm="1">
        <f t="array" aca="1" ref="ST95" ca="1">INDIRECT(ST$203&amp;ROW())*ST$205</f>
        <v>0</v>
      </c>
      <c r="SU95" s="707" cm="1">
        <f t="array" aca="1" ref="SU95" ca="1">INDIRECT(SU$203&amp;ROW())*SU$205</f>
        <v>2</v>
      </c>
      <c r="SV95" s="707" cm="1">
        <f t="array" aca="1" ref="SV95" ca="1">INDIRECT(SV$203&amp;ROW())*SV$205</f>
        <v>3</v>
      </c>
      <c r="SW95" s="707" cm="1">
        <f t="array" aca="1" ref="SW95" ca="1">INDIRECT(SW$203&amp;ROW())*SW$205</f>
        <v>3</v>
      </c>
      <c r="SX95" s="707" cm="1">
        <f t="array" aca="1" ref="SX95" ca="1">INDIRECT(SX$203&amp;ROW())*SX$205</f>
        <v>3</v>
      </c>
      <c r="SY95" s="707" cm="1">
        <f t="array" aca="1" ref="SY95" ca="1">INDIRECT(SY$203&amp;ROW())*SY$205</f>
        <v>3</v>
      </c>
      <c r="SZ95" s="707" cm="1">
        <f t="array" aca="1" ref="SZ95" ca="1">INDIRECT(SZ$203&amp;ROW())*SZ$205</f>
        <v>0</v>
      </c>
      <c r="TA95" s="707" cm="1">
        <f t="array" aca="1" ref="TA95" ca="1">INDIRECT(TA$203&amp;ROW())*TA$205</f>
        <v>0</v>
      </c>
      <c r="TB95" s="696" cm="1">
        <f t="array" aca="1" ref="TB95" ca="1">IF(INDIRECT(TB$203&amp;ROW())="-",0,INDIRECT(TB$203&amp;ROW())*TB$205)</f>
        <v>0.78580000000000005</v>
      </c>
      <c r="TC95" s="707" cm="1">
        <f t="array" aca="1" ref="TC95" ca="1">INDIRECT(TC$203&amp;ROW())*TC$205</f>
        <v>0</v>
      </c>
      <c r="TD95" s="696" cm="1">
        <f t="array" aca="1" ref="TD95" ca="1">IF(INDIRECT(TD$203&amp;ROW())="-",0,INDIRECT(TD$203&amp;ROW())*TD$205)</f>
        <v>0.84119999999999995</v>
      </c>
      <c r="TE95" s="732" cm="1">
        <f t="array" aca="1" ref="TE95" ca="1">INDIRECT(TE$203&amp;ROW())*TE$205</f>
        <v>2</v>
      </c>
      <c r="TF95" s="707" cm="1">
        <f t="array" aca="1" ref="TF95" ca="1">INDIRECT(TF$203&amp;ROW())*TF$205</f>
        <v>0</v>
      </c>
      <c r="TG95" s="707" cm="1">
        <f t="array" aca="1" ref="TG95" ca="1">INDIRECT(TG$203&amp;ROW())*TG$205</f>
        <v>0</v>
      </c>
      <c r="TH95" s="707" cm="1">
        <f t="array" aca="1" ref="TH95" ca="1">INDIRECT(TH$203&amp;ROW())*TH$205</f>
        <v>2</v>
      </c>
      <c r="TI95" s="707" cm="1">
        <f t="array" aca="1" ref="TI95" ca="1">INDIRECT(TI$203&amp;ROW())*TI$205</f>
        <v>2</v>
      </c>
      <c r="TJ95" s="696" cm="1">
        <f t="array" aca="1" ref="TJ95" ca="1">IF(INDIRECT(TJ$203&amp;ROW())="-",0,INDIRECT(TJ$203&amp;ROW())*TJ$205)</f>
        <v>0.90480000000000005</v>
      </c>
      <c r="TK95" s="707" cm="1">
        <f t="array" aca="1" ref="TK95" ca="1">INDIRECT(TK$203&amp;ROW())*TK$205</f>
        <v>0</v>
      </c>
      <c r="TL95" s="707" cm="1">
        <f t="array" aca="1" ref="TL95" ca="1">INDIRECT(TL$203&amp;ROW())*TL$205</f>
        <v>1</v>
      </c>
      <c r="TM95" s="707" cm="1">
        <f t="array" aca="1" ref="TM95" ca="1">INDIRECT(TM$203&amp;ROW())*TM$205</f>
        <v>0</v>
      </c>
      <c r="TN95" s="707" cm="1">
        <f t="array" aca="1" ref="TN95" ca="1">IF($TM95=0,0,INDIRECT(TN$203&amp;ROW())*TN$205)</f>
        <v>0</v>
      </c>
      <c r="TO95" s="707" cm="1">
        <f t="array" aca="1" ref="TO95" ca="1">IF($TM95=0,0,INDIRECT(TO$203&amp;ROW())*TO$205)</f>
        <v>0</v>
      </c>
      <c r="TP95" s="707" cm="1">
        <f t="array" aca="1" ref="TP95" ca="1">IF($TM95=0,0,INDIRECT(TP$203&amp;ROW())*TP$205)</f>
        <v>0</v>
      </c>
      <c r="TQ95" s="707" cm="1">
        <f t="array" aca="1" ref="TQ95" ca="1">IF($TM95=0,0,INDIRECT(TQ$203&amp;ROW())*TQ$205)</f>
        <v>0</v>
      </c>
      <c r="TR95" s="707" cm="1">
        <f t="array" aca="1" ref="TR95" ca="1">INDIRECT(TR$203&amp;ROW())*TR$205</f>
        <v>0</v>
      </c>
      <c r="TS95" s="707" cm="1">
        <f t="array" aca="1" ref="TS95" ca="1">IF($TR95=0,0,INDIRECT(TS$203&amp;ROW())*TS$205)</f>
        <v>0</v>
      </c>
      <c r="TT95" s="707" cm="1">
        <f t="array" aca="1" ref="TT95" ca="1">IF($TR95=0,0,INDIRECT(TT$203&amp;ROW())*TT$205)</f>
        <v>0</v>
      </c>
      <c r="TU95" s="707" cm="1">
        <f t="array" aca="1" ref="TU95" ca="1">INDIRECT(TU$203&amp;ROW())*TU$205</f>
        <v>0</v>
      </c>
      <c r="TV95" s="707" cm="1">
        <f t="array" aca="1" ref="TV95" ca="1">INDIRECT(TV$203&amp;ROW())*TV$205</f>
        <v>0</v>
      </c>
      <c r="TW95" s="707" cm="1">
        <f t="array" aca="1" ref="TW95" ca="1">INDIRECT(TW$203&amp;ROW())*TW$205</f>
        <v>0</v>
      </c>
      <c r="TX95" s="707" cm="1">
        <f t="array" aca="1" ref="TX95" ca="1">INDIRECT(TX$203&amp;ROW())*TX$205</f>
        <v>2</v>
      </c>
      <c r="TY95" s="707" cm="1">
        <f t="array" aca="1" ref="TY95" ca="1">INDIRECT(TY$203&amp;ROW())*TY$205</f>
        <v>1</v>
      </c>
      <c r="TZ95" s="707" cm="1">
        <f t="array" aca="1" ref="TZ95" ca="1">INDIRECT(TZ$203&amp;ROW())*TZ$205</f>
        <v>0</v>
      </c>
      <c r="UA95" s="707" cm="1">
        <f t="array" aca="1" ref="UA95" ca="1">INDIRECT(UA$203&amp;ROW())*UA$205</f>
        <v>2</v>
      </c>
      <c r="UB95" s="707" cm="1">
        <f t="array" aca="1" ref="UB95" ca="1">INDIRECT(UB$203&amp;ROW())*UB$205</f>
        <v>0</v>
      </c>
      <c r="UC95" s="707" cm="1">
        <f t="array" aca="1" ref="UC95" ca="1">INDIRECT(UC$203&amp;ROW())*UC$205</f>
        <v>1</v>
      </c>
      <c r="UD95" s="707" cm="1">
        <f t="array" aca="1" ref="UD95" ca="1">INDIRECT(UD$203&amp;ROW())*UD$205</f>
        <v>1</v>
      </c>
      <c r="UE95" s="707" cm="1">
        <f t="array" aca="1" ref="UE95" ca="1">INDIRECT(UE$203&amp;ROW())*UE$205</f>
        <v>2</v>
      </c>
      <c r="UF95" s="707" cm="1">
        <f t="array" aca="1" ref="UF95" ca="1">INDIRECT(UF$203&amp;ROW())*UF$205</f>
        <v>2</v>
      </c>
      <c r="UG95" s="696" cm="1">
        <f t="array" aca="1" ref="UG95" ca="1">IF(INDIRECT(UG$203&amp;ROW())="-",0,INDIRECT(UG$203&amp;ROW())*UG$205)</f>
        <v>0.747</v>
      </c>
      <c r="UH95" s="707" cm="1">
        <f t="array" aca="1" ref="UH95" ca="1">INDIRECT(UH$203&amp;ROW())*UH$205</f>
        <v>2</v>
      </c>
      <c r="UI95" s="707" cm="1">
        <f t="array" aca="1" ref="UI95" ca="1">INDIRECT(UI$203&amp;ROW())*UI$205</f>
        <v>1</v>
      </c>
      <c r="UJ95" s="707" cm="1">
        <f t="array" aca="1" ref="UJ95" ca="1">INDIRECT(UJ$203&amp;ROW())*UJ$205</f>
        <v>0</v>
      </c>
      <c r="UM95" s="606" t="s">
        <v>5356</v>
      </c>
      <c r="UN95" s="616">
        <f t="shared" ca="1" si="202"/>
        <v>-0.97111609266078391</v>
      </c>
      <c r="UO95" s="616">
        <f t="shared" ca="1" si="202"/>
        <v>-0.6225347970107441</v>
      </c>
      <c r="UP95" s="616">
        <f t="shared" ca="1" si="202"/>
        <v>-0.88618201963763954</v>
      </c>
      <c r="UQ95" s="616">
        <f t="shared" ca="1" si="202"/>
        <v>0.29355872991449461</v>
      </c>
      <c r="UR95" s="616">
        <f t="shared" ca="1" si="202"/>
        <v>-0.80643931126992341</v>
      </c>
      <c r="US95" s="616">
        <f t="shared" ca="1" si="202"/>
        <v>-2.5790572453345928</v>
      </c>
      <c r="UT95" s="616">
        <f t="shared" ca="1" si="202"/>
        <v>-0.90843629563821016</v>
      </c>
      <c r="UU95" s="616">
        <f t="shared" ca="1" si="202"/>
        <v>0.53359975015917405</v>
      </c>
      <c r="UV95" s="616">
        <f t="shared" ca="1" si="202"/>
        <v>0.44410973870643028</v>
      </c>
      <c r="UW95" s="616">
        <f t="shared" ca="1" si="202"/>
        <v>0.6421874155054268</v>
      </c>
      <c r="UX95" s="616">
        <f t="shared" ca="1" si="202"/>
        <v>0.28247365722383649</v>
      </c>
      <c r="UY95" s="616">
        <f t="shared" ca="1" si="202"/>
        <v>-0.67270887390575207</v>
      </c>
      <c r="UZ95" s="616">
        <f t="shared" ca="1" si="202"/>
        <v>-0.80238258590915801</v>
      </c>
      <c r="VA95" s="616">
        <f t="shared" ca="1" si="202"/>
        <v>0.92322546947023121</v>
      </c>
      <c r="VB95" s="616">
        <f t="shared" ca="1" si="202"/>
        <v>-0.76400504167427041</v>
      </c>
      <c r="VC95" s="616">
        <f t="shared" ca="1" si="202"/>
        <v>1.1175194060418374</v>
      </c>
      <c r="VD95" s="616">
        <f t="shared" ca="1" si="198"/>
        <v>0.85304819841956248</v>
      </c>
      <c r="VE95" s="616">
        <f t="shared" ca="1" si="198"/>
        <v>-3.1208900615108575</v>
      </c>
      <c r="VF95" s="616">
        <f t="shared" ca="1" si="198"/>
        <v>-1.7012503523278015</v>
      </c>
      <c r="VG95" s="616">
        <f t="shared" ca="1" si="198"/>
        <v>1.2788179585372306</v>
      </c>
      <c r="VH95" s="616">
        <f t="shared" ca="1" si="198"/>
        <v>-0.12784420028857393</v>
      </c>
      <c r="VI95" s="616">
        <f t="shared" ca="1" si="198"/>
        <v>1.298488027786221</v>
      </c>
      <c r="VJ95" s="616">
        <f t="shared" ca="1" si="198"/>
        <v>-0.90132677458943244</v>
      </c>
      <c r="VK95" s="616">
        <f t="shared" ca="1" si="198"/>
        <v>-0.49937453713488217</v>
      </c>
      <c r="VL95" s="616">
        <f t="shared" ca="1" si="198"/>
        <v>-0.83864555511817418</v>
      </c>
      <c r="VM95" s="616">
        <f t="shared" ca="1" si="198"/>
        <v>-0.57201237404204519</v>
      </c>
      <c r="VN95" s="616">
        <f t="shared" ca="1" si="198"/>
        <v>-0.62639799545694341</v>
      </c>
      <c r="VO95" s="616">
        <f t="shared" ca="1" si="198"/>
        <v>-0.42150866262694142</v>
      </c>
      <c r="VP95" s="616">
        <f t="shared" ca="1" si="198"/>
        <v>-0.46221149066820022</v>
      </c>
      <c r="VQ95" s="616">
        <f t="shared" ca="1" si="198"/>
        <v>-0.77889442244162177</v>
      </c>
      <c r="VR95" s="616">
        <f t="shared" ca="1" si="198"/>
        <v>-0.64202286734458469</v>
      </c>
      <c r="VS95" s="616">
        <f t="shared" ca="1" si="198"/>
        <v>-0.40481357988865657</v>
      </c>
      <c r="VT95" s="616">
        <f t="shared" ca="1" si="199"/>
        <v>-0.3878135405833677</v>
      </c>
      <c r="VU95" s="616">
        <f t="shared" ca="1" si="199"/>
        <v>-0.82130507758946303</v>
      </c>
      <c r="VV95" s="616">
        <f t="shared" ca="1" si="199"/>
        <v>-0.64337789451099625</v>
      </c>
      <c r="VW95" s="616">
        <f t="shared" ca="1" si="199"/>
        <v>-0.3119461967162912</v>
      </c>
      <c r="VX95" s="616">
        <f t="shared" ca="1" si="199"/>
        <v>0.76953548521680748</v>
      </c>
      <c r="VY95" s="616">
        <f t="shared" ca="1" si="199"/>
        <v>-1.477844244223653</v>
      </c>
      <c r="VZ95" s="616">
        <f t="shared" ca="1" si="199"/>
        <v>0.68442622420316401</v>
      </c>
      <c r="WA95" s="616">
        <f t="shared" ca="1" si="199"/>
        <v>-1.1483025824394326</v>
      </c>
      <c r="WB95" s="616">
        <f t="shared" ca="1" si="199"/>
        <v>0.33435322352896929</v>
      </c>
      <c r="WC95" s="616">
        <f t="shared" ca="1" si="199"/>
        <v>0.47817673461028487</v>
      </c>
      <c r="WD95" s="616">
        <f t="shared" ca="1" si="199"/>
        <v>0.30785317554274461</v>
      </c>
      <c r="WE95" s="616">
        <f t="shared" ca="1" si="199"/>
        <v>0.67426644196529939</v>
      </c>
      <c r="WF95" s="616">
        <f t="shared" ca="1" si="199"/>
        <v>0.30347555935995629</v>
      </c>
      <c r="WG95" s="616">
        <f t="shared" ca="1" si="199"/>
        <v>1.1042161560551988</v>
      </c>
      <c r="WH95" s="616">
        <f t="shared" ca="1" si="199"/>
        <v>0.91987607881584121</v>
      </c>
      <c r="WI95" s="627">
        <f t="shared" ca="1" si="199"/>
        <v>-0.9831420375936909</v>
      </c>
      <c r="WL95" s="606" t="s">
        <v>5356</v>
      </c>
      <c r="WM95" s="700" t="str">
        <f t="shared" ca="1" si="172"/>
        <v>C</v>
      </c>
      <c r="WN95" s="479">
        <f t="shared" ca="1" si="173"/>
        <v>0.44008632794272379</v>
      </c>
      <c r="WO95" s="495">
        <f t="shared" ca="1" si="159"/>
        <v>0.47855553457914002</v>
      </c>
      <c r="WP95" s="458">
        <f t="shared" ca="1" si="159"/>
        <v>0.54527104549858463</v>
      </c>
      <c r="WQ95" s="458">
        <f t="shared" ca="1" si="159"/>
        <v>0.20366453652930097</v>
      </c>
      <c r="WR95" s="459">
        <f t="shared" ca="1" si="159"/>
        <v>0.53285419516386945</v>
      </c>
      <c r="WS95" s="495">
        <f t="shared" ca="1" si="174"/>
        <v>-0.41955074685587801</v>
      </c>
      <c r="WT95" s="458">
        <f t="shared" ca="1" si="175"/>
        <v>-0.24260900478532157</v>
      </c>
      <c r="WU95" s="458">
        <f t="shared" ca="1" si="176"/>
        <v>-0.39138298389951542</v>
      </c>
      <c r="WV95" s="459">
        <f t="shared" ca="1" si="177"/>
        <v>-1.6093120420772385E-2</v>
      </c>
      <c r="WW95" s="484">
        <f t="shared" ca="1" si="203"/>
        <v>-0.7262006140917342</v>
      </c>
      <c r="WX95" s="484">
        <f t="shared" ca="1" si="203"/>
        <v>-0.37545073607717977</v>
      </c>
      <c r="WY95" s="484">
        <f t="shared" ca="1" si="203"/>
        <v>-0.64522912849816527</v>
      </c>
      <c r="WZ95" s="484">
        <f t="shared" ca="1" si="203"/>
        <v>0.10559307515024371</v>
      </c>
      <c r="XA95" s="484">
        <f t="shared" ca="1" si="203"/>
        <v>-0.42555802455713854</v>
      </c>
      <c r="XB95" s="484">
        <f t="shared" ca="1" si="203"/>
        <v>-1.3625159427102653</v>
      </c>
      <c r="XC95" s="484">
        <f t="shared" ca="1" si="203"/>
        <v>-0.42823686976385228</v>
      </c>
      <c r="XD95" s="484">
        <f t="shared" ca="1" si="203"/>
        <v>0.27368331185664035</v>
      </c>
      <c r="XE95" s="484">
        <f t="shared" ca="1" si="203"/>
        <v>0.21801347073098662</v>
      </c>
      <c r="XF95" s="484">
        <f t="shared" ca="1" si="203"/>
        <v>0.41324760187774212</v>
      </c>
      <c r="XG95" s="484">
        <f t="shared" ca="1" si="203"/>
        <v>0.1145148206385433</v>
      </c>
      <c r="XH95" s="484">
        <f t="shared" ca="1" si="203"/>
        <v>-0.33958343954762366</v>
      </c>
      <c r="XI95" s="484">
        <f t="shared" ca="1" si="203"/>
        <v>-0.56078518929191046</v>
      </c>
      <c r="XJ95" s="484">
        <f t="shared" ca="1" si="203"/>
        <v>0.6552131156830231</v>
      </c>
      <c r="XK95" s="484">
        <f t="shared" ca="1" si="203"/>
        <v>-0.54267278110123429</v>
      </c>
      <c r="XL95" s="484">
        <f t="shared" ca="1" si="203"/>
        <v>0.98721664329735914</v>
      </c>
      <c r="XM95" s="484">
        <f t="shared" ca="1" si="200"/>
        <v>0.64336895124803395</v>
      </c>
      <c r="XN95" s="484">
        <f t="shared" ca="1" si="200"/>
        <v>-2.1761966398915211</v>
      </c>
      <c r="XO95" s="484">
        <f t="shared" ca="1" si="200"/>
        <v>-1.2490580086790719</v>
      </c>
      <c r="XP95" s="484">
        <f t="shared" ca="1" si="200"/>
        <v>0.81844349346382761</v>
      </c>
      <c r="XQ95" s="484">
        <f t="shared" ca="1" si="200"/>
        <v>-8.50675308720171E-2</v>
      </c>
      <c r="XR95" s="484">
        <f t="shared" ca="1" si="200"/>
        <v>1.1361770243129434</v>
      </c>
      <c r="XS95" s="484">
        <f t="shared" ca="1" si="200"/>
        <v>-0.55611861992167977</v>
      </c>
      <c r="XT95" s="484">
        <f t="shared" ca="1" si="200"/>
        <v>-0.30327015640201394</v>
      </c>
      <c r="XU95" s="484">
        <f t="shared" ca="1" si="200"/>
        <v>-0.63720289277878872</v>
      </c>
      <c r="XV95" s="484">
        <f t="shared" ca="1" si="200"/>
        <v>-0.30179372854458303</v>
      </c>
      <c r="XW95" s="484">
        <f t="shared" ca="1" si="200"/>
        <v>-0.40427726626791127</v>
      </c>
      <c r="XX95" s="484">
        <f t="shared" ca="1" si="200"/>
        <v>-0.20379943838012618</v>
      </c>
      <c r="XY95" s="484">
        <f t="shared" ca="1" si="200"/>
        <v>-0.24303080179333969</v>
      </c>
      <c r="XZ95" s="484">
        <f t="shared" ca="1" si="200"/>
        <v>-0.56968338057380219</v>
      </c>
      <c r="YA95" s="484">
        <f t="shared" ca="1" si="200"/>
        <v>-0.43779539324227229</v>
      </c>
      <c r="YB95" s="484">
        <f t="shared" ca="1" si="200"/>
        <v>-0.21272953623148902</v>
      </c>
      <c r="YC95" s="484">
        <f t="shared" ca="1" si="205"/>
        <v>-0.17304240180829866</v>
      </c>
      <c r="YD95" s="484">
        <f t="shared" ca="1" si="205"/>
        <v>-0.6068623218308542</v>
      </c>
      <c r="YE95" s="484">
        <f t="shared" ca="1" si="205"/>
        <v>-0.46342509741627064</v>
      </c>
      <c r="YF95" s="484">
        <f t="shared" ca="1" si="205"/>
        <v>-0.18401706144294017</v>
      </c>
      <c r="YG95" s="484">
        <f t="shared" ca="1" si="205"/>
        <v>0.53605841900202811</v>
      </c>
      <c r="YH95" s="484">
        <f t="shared" ca="1" si="205"/>
        <v>-0.78754319774678472</v>
      </c>
      <c r="YI95" s="484">
        <f t="shared" ca="1" si="205"/>
        <v>0.40086843951579315</v>
      </c>
      <c r="YJ95" s="484">
        <f t="shared" ca="1" si="205"/>
        <v>-0.6812879221613154</v>
      </c>
      <c r="YK95" s="484">
        <f t="shared" ca="1" si="205"/>
        <v>5.8277766861099353E-2</v>
      </c>
      <c r="YL95" s="484">
        <f t="shared" ca="1" si="205"/>
        <v>0.15139075417761619</v>
      </c>
      <c r="YM95" s="484">
        <f t="shared" ca="1" si="205"/>
        <v>0.24575919003577301</v>
      </c>
      <c r="YN95" s="484">
        <f t="shared" ca="1" si="205"/>
        <v>0.48075197312125845</v>
      </c>
      <c r="YO95" s="484">
        <f t="shared" ca="1" si="205"/>
        <v>0.18636434100294916</v>
      </c>
      <c r="YP95" s="484">
        <f t="shared" ca="1" si="205"/>
        <v>0.58832636794620996</v>
      </c>
      <c r="YQ95" s="484">
        <f t="shared" ca="1" si="205"/>
        <v>0.66635823149419537</v>
      </c>
      <c r="YR95" s="484">
        <f t="shared" ca="1" si="205"/>
        <v>-0.73715989978774943</v>
      </c>
      <c r="YU95" s="606" t="s">
        <v>5356</v>
      </c>
      <c r="YV95" s="700" t="str">
        <f t="shared" ca="1" si="160"/>
        <v>C</v>
      </c>
      <c r="YW95" s="479">
        <f t="shared" ca="1" si="179"/>
        <v>0.47194515515041646</v>
      </c>
      <c r="YX95" s="495">
        <f t="shared" ca="1" si="161"/>
        <v>0.59986527916434251</v>
      </c>
      <c r="YY95" s="458">
        <f t="shared" ca="1" si="161"/>
        <v>0.46790117074935322</v>
      </c>
      <c r="YZ95" s="458">
        <f t="shared" ca="1" si="161"/>
        <v>0.10156981678341104</v>
      </c>
      <c r="ZA95" s="459">
        <f t="shared" ca="1" si="161"/>
        <v>0.71844435390455896</v>
      </c>
      <c r="ZB95" s="495">
        <f t="shared" ca="1" si="180"/>
        <v>-0.38533716142879354</v>
      </c>
      <c r="ZC95" s="458">
        <f t="shared" ca="1" si="181"/>
        <v>-0.5196907767686838</v>
      </c>
      <c r="ZD95" s="458">
        <f t="shared" ca="1" si="182"/>
        <v>-0.49441329508576692</v>
      </c>
      <c r="ZE95" s="459">
        <f t="shared" ca="1" si="183"/>
        <v>0.1381911533210774</v>
      </c>
      <c r="ZF95" s="484">
        <f t="shared" ca="1" si="204"/>
        <v>-3.2485432480444082E-2</v>
      </c>
      <c r="ZG95" s="484">
        <f t="shared" ca="1" si="204"/>
        <v>-7.9385408814590788E-2</v>
      </c>
      <c r="ZH95" s="484">
        <f t="shared" ca="1" si="204"/>
        <v>-6.6861590023482048E-2</v>
      </c>
      <c r="ZI95" s="484">
        <f t="shared" ca="1" si="204"/>
        <v>2.1988880583922777E-2</v>
      </c>
      <c r="ZJ95" s="484">
        <f t="shared" ca="1" si="204"/>
        <v>-7.0517242631671764E-2</v>
      </c>
      <c r="ZK95" s="484">
        <f t="shared" ca="1" si="204"/>
        <v>-0.45846359133667092</v>
      </c>
      <c r="ZL95" s="484">
        <f t="shared" ca="1" si="204"/>
        <v>-7.3031711519098999E-2</v>
      </c>
      <c r="ZM95" s="484">
        <f t="shared" ca="1" si="204"/>
        <v>9.4446117703140112E-2</v>
      </c>
      <c r="ZN95" s="484">
        <f t="shared" ca="1" si="204"/>
        <v>8.9770705925095284E-2</v>
      </c>
      <c r="ZO95" s="484">
        <f t="shared" ca="1" si="204"/>
        <v>2.8984588520071332E-2</v>
      </c>
      <c r="ZP95" s="484">
        <f t="shared" ca="1" si="204"/>
        <v>2.6000050859821721E-2</v>
      </c>
      <c r="ZQ95" s="484">
        <f t="shared" ca="1" si="204"/>
        <v>-1.1497069191506403E-2</v>
      </c>
      <c r="ZR95" s="484">
        <f t="shared" ca="1" si="204"/>
        <v>-4.5981105838852197E-2</v>
      </c>
      <c r="ZS95" s="484">
        <f t="shared" ca="1" si="204"/>
        <v>7.7466570641204602E-2</v>
      </c>
      <c r="ZT95" s="484">
        <f t="shared" ca="1" si="204"/>
        <v>-2.7291061507312073E-2</v>
      </c>
      <c r="ZU95" s="484">
        <f t="shared" ca="1" si="204"/>
        <v>7.0726730090193438E-2</v>
      </c>
      <c r="ZV95" s="484">
        <f t="shared" ca="1" si="201"/>
        <v>4.5270410067628573E-2</v>
      </c>
      <c r="ZW95" s="484">
        <f t="shared" ca="1" si="201"/>
        <v>-0.43147033685218417</v>
      </c>
      <c r="ZX95" s="484">
        <f t="shared" ca="1" si="201"/>
        <v>-4.9666031249752343E-2</v>
      </c>
      <c r="ZY95" s="484">
        <f t="shared" ca="1" si="201"/>
        <v>0.13772471860952887</v>
      </c>
      <c r="ZZ95" s="484">
        <f t="shared" ca="1" si="201"/>
        <v>-7.8155783354792625E-3</v>
      </c>
      <c r="AAA95" s="484">
        <f t="shared" ca="1" si="201"/>
        <v>7.8456722753236952E-2</v>
      </c>
      <c r="AAB95" s="484">
        <f t="shared" ca="1" si="201"/>
        <v>-0.10150745433592355</v>
      </c>
      <c r="AAC95" s="484">
        <f t="shared" ca="1" si="201"/>
        <v>-7.4874871608304394E-3</v>
      </c>
      <c r="AAD95" s="484">
        <f t="shared" ca="1" si="201"/>
        <v>-7.8682240113631882E-2</v>
      </c>
      <c r="AAE95" s="484">
        <f t="shared" ca="1" si="201"/>
        <v>-4.0219644611828483E-2</v>
      </c>
      <c r="AAF95" s="484">
        <f t="shared" ca="1" si="201"/>
        <v>-6.120902348854227E-2</v>
      </c>
      <c r="AAG95" s="484">
        <f t="shared" ca="1" si="201"/>
        <v>-4.3018323338477257E-2</v>
      </c>
      <c r="AAH95" s="484">
        <f t="shared" ca="1" si="201"/>
        <v>-3.8008707897835295E-2</v>
      </c>
      <c r="AAI95" s="484">
        <f t="shared" ca="1" si="201"/>
        <v>-6.0338538063910964E-2</v>
      </c>
      <c r="AAJ95" s="484">
        <f t="shared" ca="1" si="201"/>
        <v>-5.2025335368730337E-2</v>
      </c>
      <c r="AAK95" s="484">
        <f t="shared" ca="1" si="201"/>
        <v>-3.3183772310049216E-2</v>
      </c>
      <c r="AAL95" s="484">
        <f t="shared" ca="1" si="206"/>
        <v>-1.741238539122681E-2</v>
      </c>
      <c r="AAM95" s="484">
        <f t="shared" ca="1" si="206"/>
        <v>-2.189532836791554E-2</v>
      </c>
      <c r="AAN95" s="484">
        <f t="shared" ca="1" si="206"/>
        <v>-6.1359063816095079E-2</v>
      </c>
      <c r="AAO95" s="484">
        <f t="shared" ca="1" si="206"/>
        <v>-8.7757427120618361E-3</v>
      </c>
      <c r="AAP95" s="484">
        <f t="shared" ca="1" si="206"/>
        <v>2.8328516958800835E-2</v>
      </c>
      <c r="AAQ95" s="484">
        <f t="shared" ca="1" si="206"/>
        <v>-0.15117325855892658</v>
      </c>
      <c r="AAR95" s="484">
        <f t="shared" ca="1" si="206"/>
        <v>1.612649398533611E-2</v>
      </c>
      <c r="AAS95" s="484">
        <f t="shared" ca="1" si="206"/>
        <v>-3.1171595822786675E-2</v>
      </c>
      <c r="AAT95" s="484">
        <f t="shared" ca="1" si="206"/>
        <v>0.1027465411596778</v>
      </c>
      <c r="AAU95" s="484">
        <f t="shared" ca="1" si="206"/>
        <v>0.12363824729832018</v>
      </c>
      <c r="AAV95" s="484">
        <f t="shared" ca="1" si="206"/>
        <v>2.0354908169117208E-2</v>
      </c>
      <c r="AAW95" s="484">
        <f t="shared" ca="1" si="206"/>
        <v>2.5206724043060142E-2</v>
      </c>
      <c r="AAX95" s="484">
        <f t="shared" ca="1" si="206"/>
        <v>2.3877474505724781E-2</v>
      </c>
      <c r="AAY95" s="484">
        <f t="shared" ca="1" si="206"/>
        <v>0.13484625623176977</v>
      </c>
      <c r="AAZ95" s="484">
        <f t="shared" ca="1" si="206"/>
        <v>0.10083451386486998</v>
      </c>
      <c r="ABA95" s="484">
        <f t="shared" ca="1" si="206"/>
        <v>-0.10451532592333997</v>
      </c>
    </row>
    <row r="96" spans="1:729" ht="15" customHeight="1" x14ac:dyDescent="0.35">
      <c r="A96" s="498">
        <v>94</v>
      </c>
      <c r="B96" s="628"/>
      <c r="C96" s="606" t="s">
        <v>5395</v>
      </c>
      <c r="D96" s="629">
        <v>417</v>
      </c>
      <c r="E96" s="630" t="s">
        <v>5396</v>
      </c>
      <c r="F96" s="631" t="s">
        <v>1306</v>
      </c>
      <c r="G96" s="632">
        <v>6524.1909999999998</v>
      </c>
      <c r="H96" s="504">
        <v>8000.2793478317699</v>
      </c>
      <c r="I96" s="505">
        <v>1240</v>
      </c>
      <c r="J96" s="633" t="s">
        <v>5397</v>
      </c>
      <c r="K96" s="507">
        <v>2</v>
      </c>
      <c r="L96" s="721" t="s">
        <v>5398</v>
      </c>
      <c r="M96" s="817">
        <v>83</v>
      </c>
      <c r="N96" s="818">
        <v>0.67490000000000006</v>
      </c>
      <c r="O96" s="819">
        <v>0.64710000000000001</v>
      </c>
      <c r="P96" s="820">
        <v>0.59019999999999995</v>
      </c>
      <c r="Q96" s="821">
        <v>0.7873</v>
      </c>
      <c r="R96" s="818">
        <v>0.71430000000000005</v>
      </c>
      <c r="S96" s="822">
        <v>0.58350000000000002</v>
      </c>
      <c r="T96" s="822">
        <v>0.64580000000000004</v>
      </c>
      <c r="U96" s="822">
        <v>0.42753999999999998</v>
      </c>
      <c r="V96" s="822">
        <v>0.27560000000000001</v>
      </c>
      <c r="W96" s="539" t="s">
        <v>5399</v>
      </c>
      <c r="X96" s="516" t="s">
        <v>5400</v>
      </c>
      <c r="Y96" s="517">
        <v>2</v>
      </c>
      <c r="Z96" s="517">
        <v>2</v>
      </c>
      <c r="AA96" s="519" t="s">
        <v>5401</v>
      </c>
      <c r="AB96" s="541">
        <v>2019</v>
      </c>
      <c r="AC96" s="576">
        <v>0</v>
      </c>
      <c r="AD96" s="575" t="s">
        <v>1188</v>
      </c>
      <c r="AE96" s="817">
        <v>1</v>
      </c>
      <c r="AF96" s="751" t="s">
        <v>5402</v>
      </c>
      <c r="AG96" s="578" t="s">
        <v>5403</v>
      </c>
      <c r="AH96" s="647">
        <v>1</v>
      </c>
      <c r="AI96" s="647">
        <v>3</v>
      </c>
      <c r="AJ96" s="647">
        <v>2018</v>
      </c>
      <c r="AK96" s="752" t="s">
        <v>5404</v>
      </c>
      <c r="AL96" s="765" t="s">
        <v>1188</v>
      </c>
      <c r="AM96" s="650">
        <v>1</v>
      </c>
      <c r="AN96" s="647" t="s">
        <v>1188</v>
      </c>
      <c r="AO96" s="647">
        <v>1</v>
      </c>
      <c r="AP96" s="647">
        <v>1</v>
      </c>
      <c r="AQ96" s="647">
        <v>1</v>
      </c>
      <c r="AR96" s="647" t="s">
        <v>1188</v>
      </c>
      <c r="AS96" s="647" t="s">
        <v>1188</v>
      </c>
      <c r="AT96" s="647" t="s">
        <v>1188</v>
      </c>
      <c r="AU96" s="648" t="s">
        <v>1188</v>
      </c>
      <c r="AV96" s="842" t="s">
        <v>5405</v>
      </c>
      <c r="AW96" s="642" t="s">
        <v>5406</v>
      </c>
      <c r="AX96" s="843">
        <v>2</v>
      </c>
      <c r="AY96" s="844" t="s">
        <v>5407</v>
      </c>
      <c r="AZ96" s="800">
        <v>2</v>
      </c>
      <c r="BA96" s="847" t="s">
        <v>5408</v>
      </c>
      <c r="BB96" s="631" t="s">
        <v>932</v>
      </c>
      <c r="BC96" s="646" t="s">
        <v>5409</v>
      </c>
      <c r="BD96" s="631" t="s">
        <v>1195</v>
      </c>
      <c r="BE96" s="631" t="s">
        <v>1196</v>
      </c>
      <c r="BF96" s="631">
        <v>3</v>
      </c>
      <c r="BG96" s="631">
        <v>2008</v>
      </c>
      <c r="BH96" s="631" t="s">
        <v>1197</v>
      </c>
      <c r="BI96" s="631">
        <v>1</v>
      </c>
      <c r="BJ96" s="631">
        <v>1</v>
      </c>
      <c r="BK96" s="631" t="s">
        <v>1262</v>
      </c>
      <c r="BL96" s="631" t="s">
        <v>1257</v>
      </c>
      <c r="BM96" s="847" t="s">
        <v>5410</v>
      </c>
      <c r="BN96" s="647">
        <v>1994</v>
      </c>
      <c r="BO96" s="557" t="s">
        <v>5411</v>
      </c>
      <c r="BP96" s="430">
        <v>2009</v>
      </c>
      <c r="BQ96" s="647">
        <v>2</v>
      </c>
      <c r="BR96" s="430" t="s">
        <v>1188</v>
      </c>
      <c r="BS96" s="647" t="s">
        <v>1188</v>
      </c>
      <c r="BT96" s="647" t="s">
        <v>1188</v>
      </c>
      <c r="BU96" s="647" t="s">
        <v>1188</v>
      </c>
      <c r="BV96" s="648" t="s">
        <v>1188</v>
      </c>
      <c r="BW96" s="859" t="s">
        <v>5412</v>
      </c>
      <c r="BX96" s="650">
        <v>2009</v>
      </c>
      <c r="BY96" s="647" t="s">
        <v>5413</v>
      </c>
      <c r="BZ96" s="938" t="s">
        <v>5414</v>
      </c>
      <c r="CA96" s="647">
        <v>1</v>
      </c>
      <c r="CB96" s="647" t="s">
        <v>1262</v>
      </c>
      <c r="CC96" s="557" t="s">
        <v>5415</v>
      </c>
      <c r="CD96" s="652">
        <v>2013</v>
      </c>
      <c r="CE96" s="647">
        <v>3</v>
      </c>
      <c r="CF96" s="647">
        <v>2</v>
      </c>
      <c r="CG96" s="633" t="s">
        <v>5416</v>
      </c>
      <c r="CH96" s="647">
        <v>1991</v>
      </c>
      <c r="CI96" s="647">
        <v>2000</v>
      </c>
      <c r="CJ96" s="647">
        <v>3</v>
      </c>
      <c r="CK96" s="651" t="s">
        <v>5417</v>
      </c>
      <c r="CL96" s="651" t="s">
        <v>5418</v>
      </c>
      <c r="CM96" s="738">
        <v>1</v>
      </c>
      <c r="CN96" s="738" t="s">
        <v>1262</v>
      </c>
      <c r="CO96" s="798" t="s">
        <v>5419</v>
      </c>
      <c r="CP96" s="647">
        <v>2012</v>
      </c>
      <c r="CQ96" s="647">
        <v>3</v>
      </c>
      <c r="CR96" s="650">
        <v>2</v>
      </c>
      <c r="CS96" s="551" t="s">
        <v>5420</v>
      </c>
      <c r="CT96" s="430">
        <v>2009</v>
      </c>
      <c r="CU96" s="592">
        <v>2</v>
      </c>
      <c r="CV96" s="676" t="s">
        <v>1188</v>
      </c>
      <c r="CW96" s="647" t="s">
        <v>1188</v>
      </c>
      <c r="CX96" s="657">
        <v>0</v>
      </c>
      <c r="CY96" s="863" t="s">
        <v>5421</v>
      </c>
      <c r="CZ96" s="647">
        <v>2009</v>
      </c>
      <c r="DA96" s="657">
        <v>3</v>
      </c>
      <c r="DB96" s="723">
        <v>352300</v>
      </c>
      <c r="DC96" s="753">
        <v>3</v>
      </c>
      <c r="DD96" s="659" t="s">
        <v>1493</v>
      </c>
      <c r="DE96" s="648">
        <v>2014</v>
      </c>
      <c r="DF96" s="854" t="s">
        <v>755</v>
      </c>
      <c r="DG96" s="855" t="s">
        <v>3262</v>
      </c>
      <c r="DH96" s="852">
        <v>1</v>
      </c>
      <c r="DI96" s="856" t="s">
        <v>1262</v>
      </c>
      <c r="DJ96" s="730" t="s">
        <v>5422</v>
      </c>
      <c r="DK96" s="850" t="s">
        <v>1188</v>
      </c>
      <c r="DL96" s="850">
        <v>2</v>
      </c>
      <c r="DM96" s="851">
        <v>2</v>
      </c>
      <c r="DN96" s="854" t="s">
        <v>755</v>
      </c>
      <c r="DO96" s="855" t="s">
        <v>3262</v>
      </c>
      <c r="DP96" s="852">
        <v>1</v>
      </c>
      <c r="DQ96" s="856" t="s">
        <v>1262</v>
      </c>
      <c r="DR96" s="730" t="s">
        <v>5422</v>
      </c>
      <c r="DS96" s="850" t="s">
        <v>1188</v>
      </c>
      <c r="DT96" s="850">
        <v>2</v>
      </c>
      <c r="DU96" s="851">
        <v>2</v>
      </c>
      <c r="DV96" s="536" t="s">
        <v>2036</v>
      </c>
      <c r="DW96" s="847" t="s">
        <v>5423</v>
      </c>
      <c r="DX96" s="647">
        <v>2011</v>
      </c>
      <c r="DY96" s="647">
        <v>3</v>
      </c>
      <c r="DZ96" s="650">
        <v>1</v>
      </c>
      <c r="EA96" s="847" t="s">
        <v>5423</v>
      </c>
      <c r="EB96" s="939" t="s">
        <v>1190</v>
      </c>
      <c r="EC96" s="430">
        <v>1</v>
      </c>
      <c r="ED96" s="804" t="s">
        <v>1262</v>
      </c>
      <c r="EE96" s="430">
        <v>2001</v>
      </c>
      <c r="EF96" s="430">
        <v>3</v>
      </c>
      <c r="EG96" s="369" t="s">
        <v>1220</v>
      </c>
      <c r="EH96" s="592">
        <v>4</v>
      </c>
      <c r="EI96" s="551" t="s">
        <v>5405</v>
      </c>
      <c r="EJ96" s="651" t="s">
        <v>5406</v>
      </c>
      <c r="EK96" s="647">
        <v>2014</v>
      </c>
      <c r="EL96" s="554" t="s">
        <v>5424</v>
      </c>
      <c r="EM96" s="669">
        <v>42430</v>
      </c>
      <c r="EN96" s="647" t="s">
        <v>1188</v>
      </c>
      <c r="EO96" s="670" t="s">
        <v>1188</v>
      </c>
      <c r="EP96" s="556">
        <v>0</v>
      </c>
      <c r="EQ96" s="556" t="s">
        <v>1188</v>
      </c>
      <c r="ER96" s="651" t="s">
        <v>1188</v>
      </c>
      <c r="ES96" s="556" t="s">
        <v>1188</v>
      </c>
      <c r="ET96" s="556">
        <v>0</v>
      </c>
      <c r="EU96" s="671">
        <v>0</v>
      </c>
      <c r="EV96" s="839">
        <v>2012</v>
      </c>
      <c r="EW96" s="673" t="s">
        <v>1005</v>
      </c>
      <c r="EX96" s="674"/>
      <c r="EY96" s="631" t="s">
        <v>1280</v>
      </c>
      <c r="EZ96" s="631" t="s">
        <v>1188</v>
      </c>
      <c r="FA96" s="675"/>
      <c r="FB96" s="648">
        <v>0</v>
      </c>
      <c r="FC96" s="676"/>
      <c r="FD96" s="647"/>
      <c r="FE96" s="648"/>
      <c r="FF96" s="652" t="s">
        <v>1225</v>
      </c>
      <c r="FG96" s="728">
        <v>0</v>
      </c>
      <c r="FH96" s="631" t="str">
        <f t="shared" si="119"/>
        <v>C</v>
      </c>
      <c r="FI96" s="677">
        <f t="shared" si="120"/>
        <v>1.5333333333333332</v>
      </c>
      <c r="FJ96" s="678">
        <f t="shared" si="121"/>
        <v>1.6</v>
      </c>
      <c r="FK96" s="679">
        <f t="shared" si="122"/>
        <v>1</v>
      </c>
      <c r="FL96" s="680">
        <f t="shared" si="123"/>
        <v>2</v>
      </c>
      <c r="FM96" s="681">
        <v>0</v>
      </c>
      <c r="FN96" s="574" t="s">
        <v>1188</v>
      </c>
      <c r="FO96" s="470" t="s">
        <v>1188</v>
      </c>
      <c r="FP96" s="470" t="s">
        <v>1188</v>
      </c>
      <c r="FQ96" s="430">
        <v>0</v>
      </c>
      <c r="FR96" s="682" t="s">
        <v>1188</v>
      </c>
      <c r="FS96" s="369">
        <v>0</v>
      </c>
      <c r="FT96" s="574" t="s">
        <v>1188</v>
      </c>
      <c r="FU96" s="575" t="s">
        <v>1188</v>
      </c>
      <c r="FV96" s="369">
        <v>0</v>
      </c>
      <c r="FW96" s="574" t="s">
        <v>1188</v>
      </c>
      <c r="FX96" s="575" t="s">
        <v>1188</v>
      </c>
      <c r="FY96" s="369">
        <v>1</v>
      </c>
      <c r="FZ96" s="574">
        <v>2019</v>
      </c>
      <c r="GA96" s="470" t="s">
        <v>5425</v>
      </c>
      <c r="GB96" s="521" t="s">
        <v>5426</v>
      </c>
      <c r="GC96" s="369">
        <v>0</v>
      </c>
      <c r="GD96" s="574" t="s">
        <v>1188</v>
      </c>
      <c r="GE96" s="470" t="s">
        <v>1188</v>
      </c>
      <c r="GF96" s="685" t="s">
        <v>1188</v>
      </c>
      <c r="GG96" s="369">
        <v>2</v>
      </c>
      <c r="GH96" s="430">
        <v>2016</v>
      </c>
      <c r="GI96" s="686" t="s">
        <v>5427</v>
      </c>
      <c r="GJ96" s="572" t="s">
        <v>5428</v>
      </c>
      <c r="GK96" s="369">
        <v>2</v>
      </c>
      <c r="GL96" s="430">
        <v>2019</v>
      </c>
      <c r="GM96" s="686" t="s">
        <v>5429</v>
      </c>
      <c r="GN96" s="572" t="s">
        <v>5430</v>
      </c>
      <c r="GO96" s="676">
        <v>1</v>
      </c>
      <c r="GP96" s="925" t="s">
        <v>5431</v>
      </c>
      <c r="GQ96" s="872">
        <v>1</v>
      </c>
      <c r="GR96" s="872">
        <v>1</v>
      </c>
      <c r="GS96" s="872">
        <v>1</v>
      </c>
      <c r="GT96" s="873">
        <v>1</v>
      </c>
      <c r="GU96" s="581">
        <v>0</v>
      </c>
      <c r="GV96" s="687" t="s">
        <v>1188</v>
      </c>
      <c r="GW96" s="872" t="s">
        <v>1188</v>
      </c>
      <c r="GX96" s="873" t="s">
        <v>1188</v>
      </c>
      <c r="GY96" s="874">
        <v>1</v>
      </c>
      <c r="GZ96" s="925" t="s">
        <v>5431</v>
      </c>
      <c r="HA96" s="583" t="s">
        <v>1293</v>
      </c>
      <c r="HB96" s="584">
        <v>1</v>
      </c>
      <c r="HC96" s="585">
        <v>2</v>
      </c>
      <c r="HD96" s="586" t="s">
        <v>5432</v>
      </c>
      <c r="HE96" s="718" t="s">
        <v>5433</v>
      </c>
      <c r="HF96" s="587">
        <v>2008</v>
      </c>
      <c r="HG96" s="587">
        <v>2008</v>
      </c>
      <c r="HH96" s="588">
        <v>0</v>
      </c>
      <c r="HI96" s="586" t="s">
        <v>1188</v>
      </c>
      <c r="HJ96" s="690" t="s">
        <v>1188</v>
      </c>
      <c r="HK96" s="691" t="s">
        <v>1188</v>
      </c>
      <c r="HL96" s="692">
        <v>2</v>
      </c>
      <c r="HM96" s="591" t="s">
        <v>5434</v>
      </c>
      <c r="HN96" s="592">
        <v>2007</v>
      </c>
      <c r="HO96" s="681">
        <v>0</v>
      </c>
      <c r="HP96" s="574">
        <v>0</v>
      </c>
      <c r="HQ96" s="472">
        <f t="shared" si="124"/>
        <v>0</v>
      </c>
      <c r="HR96" s="593">
        <v>1</v>
      </c>
      <c r="HS96" s="574">
        <v>1</v>
      </c>
      <c r="HT96" s="574">
        <v>0.5</v>
      </c>
      <c r="HU96" s="574">
        <v>0</v>
      </c>
      <c r="HV96" s="574">
        <v>1</v>
      </c>
      <c r="HW96" s="574">
        <v>1</v>
      </c>
      <c r="HX96" s="574">
        <v>1</v>
      </c>
      <c r="HY96" s="574">
        <v>0</v>
      </c>
      <c r="HZ96" s="574">
        <v>0</v>
      </c>
      <c r="IA96" s="574">
        <v>0.5</v>
      </c>
      <c r="IB96" s="574">
        <v>0.5</v>
      </c>
      <c r="IC96" s="574">
        <v>0</v>
      </c>
      <c r="ID96" s="681">
        <v>1</v>
      </c>
      <c r="IE96" s="369">
        <v>1</v>
      </c>
      <c r="IF96" s="574">
        <v>1</v>
      </c>
      <c r="IG96" s="472">
        <f t="shared" si="125"/>
        <v>2</v>
      </c>
      <c r="IH96" s="609">
        <v>0.48422433215894717</v>
      </c>
      <c r="II96" s="694">
        <v>0.53762927898654178</v>
      </c>
      <c r="IJ96" s="695">
        <v>0.52515986193667286</v>
      </c>
      <c r="IK96" s="696">
        <v>0.53495481744982276</v>
      </c>
      <c r="IL96" s="696">
        <v>0.58650634913109989</v>
      </c>
      <c r="IM96" s="697">
        <v>0.5038960874285715</v>
      </c>
      <c r="IN96" s="599">
        <v>2</v>
      </c>
      <c r="IO96" s="600">
        <v>5</v>
      </c>
      <c r="IP96" s="601">
        <v>4</v>
      </c>
      <c r="IQ96" s="600">
        <v>12</v>
      </c>
      <c r="IR96" s="587">
        <v>27</v>
      </c>
      <c r="IS96" s="601">
        <v>39</v>
      </c>
      <c r="IT96" s="599">
        <v>2</v>
      </c>
      <c r="IU96" s="600">
        <v>15</v>
      </c>
      <c r="IV96" s="587">
        <v>25</v>
      </c>
      <c r="IW96" s="601">
        <v>21</v>
      </c>
      <c r="IX96" s="602">
        <v>61</v>
      </c>
      <c r="IY96" s="681">
        <v>1</v>
      </c>
      <c r="IZ96" s="603" t="s">
        <v>5435</v>
      </c>
      <c r="JA96" s="681">
        <v>2</v>
      </c>
      <c r="JB96" s="603" t="s">
        <v>5436</v>
      </c>
      <c r="JC96" s="681">
        <v>0</v>
      </c>
      <c r="JD96" s="430" t="s">
        <v>1188</v>
      </c>
      <c r="JE96" s="686" t="s">
        <v>1188</v>
      </c>
      <c r="JF96" s="557" t="s">
        <v>1188</v>
      </c>
      <c r="JG96" s="592" t="s">
        <v>1188</v>
      </c>
      <c r="JH96" s="681">
        <v>2</v>
      </c>
      <c r="JI96" s="430">
        <v>3</v>
      </c>
      <c r="JJ96" s="686" t="s">
        <v>5437</v>
      </c>
      <c r="JK96" s="519" t="s">
        <v>5401</v>
      </c>
      <c r="JL96" s="541">
        <v>2019</v>
      </c>
      <c r="JM96" s="369">
        <v>1</v>
      </c>
      <c r="JN96" s="430">
        <v>2</v>
      </c>
      <c r="JO96" s="430">
        <v>1</v>
      </c>
      <c r="JP96" s="686" t="s">
        <v>5438</v>
      </c>
      <c r="JQ96" s="557" t="s">
        <v>5439</v>
      </c>
      <c r="JR96" s="592">
        <v>2003</v>
      </c>
      <c r="JS96" s="369">
        <v>2</v>
      </c>
      <c r="JT96" s="430">
        <v>3</v>
      </c>
      <c r="JU96" s="686" t="s">
        <v>5440</v>
      </c>
      <c r="JV96" s="557" t="s">
        <v>5441</v>
      </c>
      <c r="JW96" s="592">
        <v>2011</v>
      </c>
      <c r="JX96" s="606">
        <v>0</v>
      </c>
      <c r="JY96" s="607" t="s">
        <v>1188</v>
      </c>
      <c r="JZ96" s="606" t="s">
        <v>1188</v>
      </c>
      <c r="KA96" s="606">
        <f t="shared" si="126"/>
        <v>0</v>
      </c>
      <c r="KB96" s="606"/>
      <c r="KC96" s="606"/>
      <c r="KD96" s="606"/>
      <c r="KE96" s="606"/>
      <c r="KF96" s="606">
        <f t="shared" si="127"/>
        <v>0</v>
      </c>
      <c r="KG96" s="606"/>
      <c r="KH96" s="606"/>
      <c r="KI96" s="606"/>
      <c r="KJ96" s="606"/>
      <c r="KK96" s="606">
        <v>1</v>
      </c>
      <c r="KL96" s="606">
        <v>1</v>
      </c>
      <c r="KM96" s="608">
        <f t="shared" si="128"/>
        <v>0.36369581222534181</v>
      </c>
      <c r="KN96" s="609">
        <v>-0.68152093887329102</v>
      </c>
      <c r="KO96" s="609">
        <v>25</v>
      </c>
      <c r="KP96" s="610">
        <v>8</v>
      </c>
      <c r="KQ96" s="608">
        <f t="shared" si="129"/>
        <v>0.31091612577438354</v>
      </c>
      <c r="KR96" s="609">
        <v>-0.94541937112808228</v>
      </c>
      <c r="KS96" s="609">
        <v>17.30769157409668</v>
      </c>
      <c r="KT96" s="610">
        <v>11</v>
      </c>
      <c r="KU96" s="610">
        <v>30</v>
      </c>
      <c r="KV96" s="563" t="s">
        <v>1538</v>
      </c>
      <c r="KW96" s="606" t="s">
        <v>5395</v>
      </c>
      <c r="KX96" s="700" t="str">
        <f t="shared" ca="1" si="130"/>
        <v>B</v>
      </c>
      <c r="KY96" s="701">
        <f t="shared" ca="1" si="131"/>
        <v>0.63262629167240669</v>
      </c>
      <c r="KZ96" s="702">
        <f t="shared" ca="1" si="207"/>
        <v>0.46519058823529413</v>
      </c>
      <c r="LA96" s="703">
        <f t="shared" ca="1" si="208"/>
        <v>0.66107619047619048</v>
      </c>
      <c r="LB96" s="703">
        <f t="shared" ca="1" si="209"/>
        <v>0.72024166666666678</v>
      </c>
      <c r="LC96" s="704">
        <f t="shared" ca="1" si="210"/>
        <v>0.68399672131147538</v>
      </c>
      <c r="LD96" s="696" cm="1">
        <f t="array" aca="1" ref="LD96" ca="1">INDIRECT(LD$203&amp;ROW())*LD$205</f>
        <v>4</v>
      </c>
      <c r="LE96" s="696" cm="1">
        <f t="array" aca="1" ref="LE96" ca="1">INDIRECT(LE$203&amp;ROW())*LE$205</f>
        <v>0</v>
      </c>
      <c r="LF96" s="696" cm="1">
        <f t="array" aca="1" ref="LF96" ca="1">INDIRECT(LF$203&amp;ROW())*LF$205</f>
        <v>8</v>
      </c>
      <c r="LG96" s="696" cm="1">
        <f t="array" aca="1" ref="LG96" ca="1">INDIRECT(LG$203&amp;ROW())*LG$205</f>
        <v>3</v>
      </c>
      <c r="LH96" s="696" cm="1">
        <f t="array" aca="1" ref="LH96" ca="1">INDIRECT(LH$203&amp;ROW())*LH$205</f>
        <v>2</v>
      </c>
      <c r="LI96" s="696" cm="1">
        <f t="array" aca="1" ref="LI96" ca="1">INDIRECT(LI$203&amp;ROW())*LI$205</f>
        <v>3</v>
      </c>
      <c r="LJ96" s="696" cm="1">
        <f t="array" aca="1" ref="LJ96" ca="1">INDIRECT(LJ$203&amp;ROW())*LJ$205</f>
        <v>3</v>
      </c>
      <c r="LK96" s="696" cm="1">
        <f t="array" aca="1" ref="LK96" ca="1">INDIRECT(LK$203&amp;ROW())*LK$205</f>
        <v>2</v>
      </c>
      <c r="LL96" s="696" cm="1">
        <f t="array" aca="1" ref="LL96" ca="1">INDIRECT(LL$203&amp;ROW())*LL$205</f>
        <v>2</v>
      </c>
      <c r="LM96" s="696" cm="1">
        <f t="array" aca="1" ref="LM96" ca="1">INDIRECT(LM$203&amp;ROW())*LM$205</f>
        <v>6</v>
      </c>
      <c r="LN96" s="696" cm="1">
        <f t="array" aca="1" ref="LN96" ca="1">INDIRECT(LN$203&amp;ROW())*LN$205</f>
        <v>3</v>
      </c>
      <c r="LO96" s="696" cm="1">
        <f t="array" aca="1" ref="LO96" ca="1">INDIRECT(LO$203&amp;ROW())*LO$205</f>
        <v>0</v>
      </c>
      <c r="LP96" s="696" cm="1">
        <f t="array" aca="1" ref="LP96" ca="1">INDIRECT(LP$203&amp;ROW())*LP$205</f>
        <v>0</v>
      </c>
      <c r="LQ96" s="696" cm="1">
        <f t="array" aca="1" ref="LQ96" ca="1">IF(INDIRECT(LQ$203&amp;ROW())="-",0,INDIRECT(LQ$203&amp;ROW())*LQ$205)</f>
        <v>3.5411999999999999</v>
      </c>
      <c r="LR96" s="696" cm="1">
        <f t="array" aca="1" ref="LR96" ca="1">INDIRECT(LR$203&amp;ROW())*LR$205</f>
        <v>0</v>
      </c>
      <c r="LS96" s="696" cm="1">
        <f t="array" aca="1" ref="LS96" ca="1">IF(INDIRECT(LS$203&amp;ROW())="-",0,INDIRECT(LS$203&amp;ROW())*LS$205)</f>
        <v>3.8826000000000001</v>
      </c>
      <c r="LT96" s="696" cm="1">
        <f t="array" aca="1" ref="LT96" ca="1">INDIRECT(LT$203&amp;ROW())*LT$205</f>
        <v>4</v>
      </c>
      <c r="LU96" s="696" cm="1">
        <f t="array" aca="1" ref="LU96" ca="1">INDIRECT(LU$203&amp;ROW())*LU$205</f>
        <v>2</v>
      </c>
      <c r="LV96" s="696" cm="1">
        <f t="array" aca="1" ref="LV96" ca="1">INDIRECT(LV$203&amp;ROW())*LV$205</f>
        <v>2</v>
      </c>
      <c r="LW96" s="696" cm="1">
        <f t="array" aca="1" ref="LW96" ca="1">INDIRECT(LW$203&amp;ROW())*LW$205</f>
        <v>0</v>
      </c>
      <c r="LX96" s="696" cm="1">
        <f t="array" aca="1" ref="LX96" ca="1">INDIRECT(LX$203&amp;ROW())*LX$205</f>
        <v>2</v>
      </c>
      <c r="LY96" s="696" cm="1">
        <f t="array" aca="1" ref="LY96" ca="1">IF(INDIRECT(LY$203&amp;ROW())="-",0,INDIRECT(LY$203&amp;ROW())*LY$205)</f>
        <v>4.2858000000000001</v>
      </c>
      <c r="LZ96" s="696" cm="1">
        <f t="array" aca="1" ref="LZ96" ca="1">INDIRECT(LZ$203&amp;ROW())*LZ$205</f>
        <v>2</v>
      </c>
      <c r="MA96" s="696" cm="1">
        <f t="array" aca="1" ref="MA96" ca="1">INDIRECT(MA$203&amp;ROW())*MA$205</f>
        <v>4</v>
      </c>
      <c r="MB96" s="696" cm="1">
        <f t="array" aca="1" ref="MB96" ca="1">INDIRECT(MB$203&amp;ROW())*MB$205</f>
        <v>4</v>
      </c>
      <c r="MC96" s="696" cm="1">
        <f t="array" aca="1" ref="MC96" ca="1">IF($MB96=0,0,INDIRECT(MC$203&amp;ROW())*MC$205)</f>
        <v>0.5</v>
      </c>
      <c r="MD96" s="696" cm="1">
        <f t="array" aca="1" ref="MD96" ca="1">IF($MB96=0,0,INDIRECT(MD$203&amp;ROW())*MD$205)</f>
        <v>0.5</v>
      </c>
      <c r="ME96" s="696" cm="1">
        <f t="array" aca="1" ref="ME96" ca="1">IF($MB96=0,0,INDIRECT(ME$203&amp;ROW())*ME$205)</f>
        <v>0.5</v>
      </c>
      <c r="MF96" s="696" cm="1">
        <f t="array" aca="1" ref="MF96" ca="1">IF($MB96=0,0,INDIRECT(MF$203&amp;ROW())*MF$205)</f>
        <v>0.5</v>
      </c>
      <c r="MG96" s="696" cm="1">
        <f t="array" aca="1" ref="MG96" ca="1">INDIRECT(MG$203&amp;ROW())*MG$205</f>
        <v>0</v>
      </c>
      <c r="MH96" s="696" cm="1">
        <f t="array" aca="1" ref="MH96" ca="1">IF($MG96=0,0,INDIRECT(MH$203&amp;ROW())*MH$205)</f>
        <v>0</v>
      </c>
      <c r="MI96" s="696" cm="1">
        <f t="array" aca="1" ref="MI96" ca="1">IF($MG96=0,0,INDIRECT(MI$203&amp;ROW())*MI$205)</f>
        <v>0</v>
      </c>
      <c r="MJ96" s="696" cm="1">
        <f t="array" aca="1" ref="MJ96" ca="1">INDIRECT(MJ$203&amp;ROW())*MJ$205</f>
        <v>1</v>
      </c>
      <c r="MK96" s="696" cm="1">
        <f t="array" aca="1" ref="MK96" ca="1">INDIRECT(MK$203&amp;ROW())*MK$205</f>
        <v>4</v>
      </c>
      <c r="ML96" s="696" cm="1">
        <f t="array" aca="1" ref="ML96" ca="1">INDIRECT(ML$203&amp;ROW())*ML$205</f>
        <v>0</v>
      </c>
      <c r="MM96" s="696" cm="1">
        <f t="array" aca="1" ref="MM96" ca="1">INDIRECT(MM$203&amp;ROW())*MM$205</f>
        <v>4</v>
      </c>
      <c r="MN96" s="696" cm="1">
        <f t="array" aca="1" ref="MN96" ca="1">INDIRECT(MN$203&amp;ROW())*MN$205</f>
        <v>0</v>
      </c>
      <c r="MO96" s="696" cm="1">
        <f t="array" aca="1" ref="MO96" ca="1">INDIRECT(MO$203&amp;ROW())*MO$205</f>
        <v>2</v>
      </c>
      <c r="MP96" s="696" cm="1">
        <f t="array" aca="1" ref="MP96" ca="1">INDIRECT(MP$203&amp;ROW())*MP$205</f>
        <v>2</v>
      </c>
      <c r="MQ96" s="696" cm="1">
        <f t="array" aca="1" ref="MQ96" ca="1">INDIRECT(MQ$203&amp;ROW())*MQ$205</f>
        <v>0</v>
      </c>
      <c r="MR96" s="696" cm="1">
        <f t="array" aca="1" ref="MR96" ca="1">INDIRECT(MR$203&amp;ROW())*MR$205</f>
        <v>2</v>
      </c>
      <c r="MS96" s="696" cm="1">
        <f t="array" aca="1" ref="MS96" ca="1">INDIRECT(MS$203&amp;ROW())*MS$205</f>
        <v>2</v>
      </c>
      <c r="MT96" s="696" cm="1">
        <f t="array" aca="1" ref="MT96" ca="1">INDIRECT(MT$203&amp;ROW())*MT$205</f>
        <v>3</v>
      </c>
      <c r="MU96" s="696" cm="1">
        <f t="array" aca="1" ref="MU96" ca="1">INDIRECT(MU$203&amp;ROW())*MU$205</f>
        <v>2</v>
      </c>
      <c r="MV96" s="696" cm="1">
        <f t="array" aca="1" ref="MV96" ca="1">IF(INDIRECT(MV$203&amp;ROW())="-",0,INDIRECT(MV$203&amp;ROW())*MV$205)</f>
        <v>4.7237999999999998</v>
      </c>
      <c r="MW96" s="696" cm="1">
        <f t="array" aca="1" ref="MW96" ca="1">INDIRECT(MW$203&amp;ROW())*MW$205</f>
        <v>4</v>
      </c>
      <c r="MX96" s="696" cm="1">
        <f t="array" aca="1" ref="MX96" ca="1">INDIRECT(MX$203&amp;ROW())*MX$205</f>
        <v>4</v>
      </c>
      <c r="MY96" s="696" cm="1">
        <f t="array" aca="1" ref="MY96" ca="1">INDIRECT(MY$203&amp;ROW())*MY$205</f>
        <v>8</v>
      </c>
      <c r="NA96" s="701">
        <f t="shared" si="133"/>
        <v>0.59976097560975605</v>
      </c>
      <c r="NB96" s="617">
        <f t="shared" si="134"/>
        <v>0.61765000000000003</v>
      </c>
      <c r="NC96" s="695">
        <f t="shared" si="135"/>
        <v>0.74725384615384616</v>
      </c>
      <c r="ND96" s="697">
        <f t="shared" si="136"/>
        <v>0.73286296296296305</v>
      </c>
      <c r="NE96" s="694">
        <f t="shared" si="137"/>
        <v>0.67438194618164138</v>
      </c>
      <c r="NF96" s="682" t="str">
        <f t="shared" si="138"/>
        <v>B</v>
      </c>
      <c r="NH96" s="606" t="s">
        <v>5395</v>
      </c>
      <c r="NI96" s="563" t="str">
        <f t="shared" si="211"/>
        <v>B</v>
      </c>
      <c r="NJ96" s="563" t="str">
        <f t="shared" si="140"/>
        <v>B</v>
      </c>
      <c r="NK96" s="563" t="str">
        <f t="shared" ca="1" si="141"/>
        <v>B</v>
      </c>
      <c r="NL96" s="563" t="str">
        <f t="shared" ca="1" si="142"/>
        <v>B</v>
      </c>
      <c r="NM96" s="563" t="str">
        <f t="shared" ca="1" si="143"/>
        <v>B</v>
      </c>
      <c r="NN96" s="563" t="str">
        <f t="shared" ca="1" si="163"/>
        <v>B</v>
      </c>
      <c r="NO96" s="563" t="str">
        <f t="shared" ca="1" si="164"/>
        <v>B</v>
      </c>
      <c r="NP96" s="606" t="str">
        <f t="shared" si="144"/>
        <v>Yes</v>
      </c>
      <c r="NQ96" s="682" t="str">
        <f t="shared" si="145"/>
        <v>-</v>
      </c>
      <c r="NR96" s="682" t="e">
        <f>IF(OR(AND(NI96="A",OR(NJ96="C",NJ96="D")),AND(NI96="A",OR(#REF!="C",#REF!="D")),AND(NI96="B",OR(NJ96="D",#REF!="D")),AND(OR(NI96="C",NI96="D"),OR(NJ96="A",NJ96="B")),AND(OR(NI96="C",NI96="D"),OR(#REF!="A",#REF!="B")),AND(OR(NJ96="A",#REF!="A",NJ96="B",#REF!="B"),OR(NP96="-",NQ96="-")),AND(OR(NJ96="C",#REF!="C",NJ96="D",#REF!="D"),NP96="Yes")),"Yes","-")</f>
        <v>#REF!</v>
      </c>
      <c r="NS96" s="607" t="s">
        <v>5442</v>
      </c>
      <c r="NT96" s="619">
        <f t="shared" si="146"/>
        <v>0.67490000000000006</v>
      </c>
      <c r="NU96" s="619">
        <f t="shared" si="147"/>
        <v>0.67438194618164138</v>
      </c>
      <c r="NV96" s="619">
        <f t="shared" ca="1" si="148"/>
        <v>0.63262629167240669</v>
      </c>
      <c r="NW96" s="619">
        <f t="shared" ca="1" si="165"/>
        <v>0.62442922539261214</v>
      </c>
      <c r="NX96" s="619">
        <f t="shared" ca="1" si="166"/>
        <v>0.69693784474287468</v>
      </c>
      <c r="NY96" s="620">
        <f t="shared" ca="1" si="167"/>
        <v>0.66850778219465123</v>
      </c>
      <c r="NZ96" s="620">
        <f t="shared" ca="1" si="168"/>
        <v>0.71721264200901769</v>
      </c>
      <c r="OA96" s="705" t="s">
        <v>1188</v>
      </c>
      <c r="OB96" s="706" t="s">
        <v>1188</v>
      </c>
      <c r="OC96" s="494"/>
      <c r="OE96" s="606" t="s">
        <v>5395</v>
      </c>
      <c r="OF96" s="700" t="str">
        <f t="shared" ca="1" si="149"/>
        <v>B</v>
      </c>
      <c r="OG96" s="701">
        <f t="shared" ca="1" si="169"/>
        <v>0.62442922539261214</v>
      </c>
      <c r="OH96" s="705">
        <f t="shared" ca="1" si="150"/>
        <v>0.56011995401301529</v>
      </c>
      <c r="OI96" s="696">
        <f t="shared" ca="1" si="151"/>
        <v>0.62974636286072783</v>
      </c>
      <c r="OJ96" s="696">
        <f t="shared" ca="1" si="152"/>
        <v>0.58702870408404595</v>
      </c>
      <c r="OK96" s="697">
        <f t="shared" ca="1" si="153"/>
        <v>0.7208218806126595</v>
      </c>
      <c r="OL96" s="696" cm="1">
        <f t="array" aca="1" ref="OL96" ca="1">INDIRECT(OL$203&amp;ROW())*OL$205</f>
        <v>0.74780000000000002</v>
      </c>
      <c r="OM96" s="696" cm="1">
        <f t="array" aca="1" ref="OM96" ca="1">INDIRECT(OM$203&amp;ROW())*OM$205</f>
        <v>0</v>
      </c>
      <c r="ON96" s="696" cm="1">
        <f t="array" aca="1" ref="ON96" ca="1">INDIRECT(ON$203&amp;ROW())*ON$205</f>
        <v>1.4561999999999999</v>
      </c>
      <c r="OO96" s="696" cm="1">
        <f t="array" aca="1" ref="OO96" ca="1">INDIRECT(OO$203&amp;ROW())*OO$205</f>
        <v>1.0790999999999999</v>
      </c>
      <c r="OP96" s="696" cm="1">
        <f t="array" aca="1" ref="OP96" ca="1">INDIRECT(OP$203&amp;ROW())*OP$205</f>
        <v>1.0553999999999999</v>
      </c>
      <c r="OQ96" s="696" cm="1">
        <f t="array" aca="1" ref="OQ96" ca="1">INDIRECT(OQ$203&amp;ROW())*OQ$205</f>
        <v>1.5849</v>
      </c>
      <c r="OR96" s="696" cm="1">
        <f t="array" aca="1" ref="OR96" ca="1">INDIRECT(OR$203&amp;ROW())*OR$205</f>
        <v>1.4141999999999999</v>
      </c>
      <c r="OS96" s="696" cm="1">
        <f t="array" aca="1" ref="OS96" ca="1">INDIRECT(OS$203&amp;ROW())*OS$205</f>
        <v>1.0258</v>
      </c>
      <c r="OT96" s="696" cm="1">
        <f t="array" aca="1" ref="OT96" ca="1">INDIRECT(OT$203&amp;ROW())*OT$205</f>
        <v>0.98180000000000001</v>
      </c>
      <c r="OU96" s="696" cm="1">
        <f t="array" aca="1" ref="OU96" ca="1">INDIRECT(OU$203&amp;ROW())*OU$205</f>
        <v>1.9304999999999999</v>
      </c>
      <c r="OV96" s="696" cm="1">
        <f t="array" aca="1" ref="OV96" ca="1">INDIRECT(OV$203&amp;ROW())*OV$205</f>
        <v>1.2161999999999999</v>
      </c>
      <c r="OW96" s="696" cm="1">
        <f t="array" aca="1" ref="OW96" ca="1">INDIRECT(OW$203&amp;ROW())*OW$205</f>
        <v>0</v>
      </c>
      <c r="OX96" s="696" cm="1">
        <f t="array" aca="1" ref="OX96" ca="1">INDIRECT(OX$203&amp;ROW())*OX$205</f>
        <v>0</v>
      </c>
      <c r="OY96" s="696" cm="1">
        <f t="array" aca="1" ref="OY96" ca="1">IF(INDIRECT(OY$203&amp;ROW())="-",0,INDIRECT(OY$203&amp;ROW())*OY$205)</f>
        <v>0.41886493999999996</v>
      </c>
      <c r="OZ96" s="696" cm="1">
        <f t="array" aca="1" ref="OZ96" ca="1">INDIRECT(OZ$203&amp;ROW())*OZ$205</f>
        <v>0</v>
      </c>
      <c r="PA96" s="696" cm="1">
        <f t="array" aca="1" ref="PA96" ca="1">IF(INDIRECT(PA$203&amp;ROW())="-",0,INDIRECT(PA$203&amp;ROW())*PA$205)</f>
        <v>0.57164813999999997</v>
      </c>
      <c r="PB96" s="705" cm="1">
        <f t="array" aca="1" ref="PB96" ca="1">INDIRECT(PB$203&amp;ROW())*PB$205</f>
        <v>1.5084</v>
      </c>
      <c r="PC96" s="696" cm="1">
        <f t="array" aca="1" ref="PC96" ca="1">INDIRECT(PC$203&amp;ROW())*PC$205</f>
        <v>1.3946000000000001</v>
      </c>
      <c r="PD96" s="696" cm="1">
        <f t="array" aca="1" ref="PD96" ca="1">INDIRECT(PD$203&amp;ROW())*PD$205</f>
        <v>1.4683999999999999</v>
      </c>
      <c r="PE96" s="696" cm="1">
        <f t="array" aca="1" ref="PE96" ca="1">INDIRECT(PE$203&amp;ROW())*PE$205</f>
        <v>0</v>
      </c>
      <c r="PF96" s="696" cm="1">
        <f t="array" aca="1" ref="PF96" ca="1">INDIRECT(PF$203&amp;ROW())*PF$205</f>
        <v>1.3308</v>
      </c>
      <c r="PG96" s="696" cm="1">
        <f t="array" aca="1" ref="PG96" ca="1">IF(INDIRECT(PG$203&amp;ROW())="-",0,INDIRECT(PG$203&amp;ROW())*PG$205)</f>
        <v>0.62501250000000008</v>
      </c>
      <c r="PH96" s="696" cm="1">
        <f t="array" aca="1" ref="PH96" ca="1">INDIRECT(PH$203&amp;ROW())*PH$205</f>
        <v>0.61699999999999999</v>
      </c>
      <c r="PI96" s="696" cm="1">
        <f t="array" aca="1" ref="PI96" ca="1">INDIRECT(PI$203&amp;ROW())*PI$205</f>
        <v>1.2145999999999999</v>
      </c>
      <c r="PJ96" s="696" cm="1">
        <f t="array" aca="1" ref="PJ96" ca="1">INDIRECT(PJ$203&amp;ROW())*PJ$205</f>
        <v>0.75980000000000003</v>
      </c>
      <c r="PK96" s="696" cm="1">
        <f t="array" aca="1" ref="PK96" ca="1">IF($PJ96=0,0,INDIRECT(PK$203&amp;ROW())*PK$205)</f>
        <v>0.52759999999999996</v>
      </c>
      <c r="PL96" s="696" cm="1">
        <f t="array" aca="1" ref="PL96" ca="1">IF($MPE96=0,0,INDIRECT(PL$203&amp;ROW())*PL$205)</f>
        <v>0</v>
      </c>
      <c r="PM96" s="696" cm="1">
        <f t="array" aca="1" ref="PM96" ca="1">IF($MPE96=0,0,INDIRECT(PM$203&amp;ROW())*PM$205)</f>
        <v>0</v>
      </c>
      <c r="PN96" s="696" cm="1">
        <f t="array" aca="1" ref="PN96" ca="1">IF($PJ96=0,0,INDIRECT(PN$203&amp;ROW())*PN$205)</f>
        <v>0.52580000000000005</v>
      </c>
      <c r="PO96" s="696" cm="1">
        <f t="array" aca="1" ref="PO96" ca="1">INDIRECT(PO$203&amp;ROW())*PO$205</f>
        <v>0</v>
      </c>
      <c r="PP96" s="696" cm="1">
        <f t="array" aca="1" ref="PP96" ca="1">IF($PO96=0,0,INDIRECT(PP$203&amp;ROW())*PP$205)</f>
        <v>0</v>
      </c>
      <c r="PQ96" s="696" cm="1">
        <f t="array" aca="1" ref="PQ96" ca="1">IF($PO96=0,0,INDIRECT(PQ$203&amp;ROW())*PQ$205)</f>
        <v>0</v>
      </c>
      <c r="PR96" s="696" cm="1">
        <f t="array" aca="1" ref="PR96" ca="1">INDIRECT(PR$203&amp;ROW())*PR$205</f>
        <v>0.44619999999999999</v>
      </c>
      <c r="PS96" s="696" cm="1">
        <f t="array" aca="1" ref="PS96" ca="1">INDIRECT(PS$203&amp;ROW())*PS$205</f>
        <v>0.7389</v>
      </c>
      <c r="PT96" s="696" cm="1">
        <f t="array" aca="1" ref="PT96" ca="1">INDIRECT(PT$203&amp;ROW())*PT$205</f>
        <v>0</v>
      </c>
      <c r="PU96" s="696" cm="1">
        <f t="array" aca="1" ref="PU96" ca="1">INDIRECT(PU$203&amp;ROW())*PU$205</f>
        <v>1.1798</v>
      </c>
      <c r="PV96" s="696" cm="1">
        <f t="array" aca="1" ref="PV96" ca="1">INDIRECT(PV$203&amp;ROW())*PV$205</f>
        <v>0</v>
      </c>
      <c r="PW96" s="696" cm="1">
        <f t="array" aca="1" ref="PW96" ca="1">INDIRECT(PW$203&amp;ROW())*PW$205</f>
        <v>1.0658000000000001</v>
      </c>
      <c r="PX96" s="696" cm="1">
        <f t="array" aca="1" ref="PX96" ca="1">INDIRECT(PX$203&amp;ROW())*PX$205</f>
        <v>1.1714</v>
      </c>
      <c r="PY96" s="696" cm="1">
        <f t="array" aca="1" ref="PY96" ca="1">INDIRECT(PY$203&amp;ROW())*PY$205</f>
        <v>0</v>
      </c>
      <c r="PZ96" s="696" cm="1">
        <f t="array" aca="1" ref="PZ96" ca="1">INDIRECT(PZ$203&amp;ROW())*PZ$205</f>
        <v>0.17430000000000001</v>
      </c>
      <c r="QA96" s="696" cm="1">
        <f t="array" aca="1" ref="QA96" ca="1">INDIRECT(QA$203&amp;ROW())*QA$205</f>
        <v>0.31659999999999999</v>
      </c>
      <c r="QB96" s="696" cm="1">
        <f t="array" aca="1" ref="QB96" ca="1">INDIRECT(QB$203&amp;ROW())*QB$205</f>
        <v>2.3948999999999998</v>
      </c>
      <c r="QC96" s="696" cm="1">
        <f t="array" aca="1" ref="QC96" ca="1">INDIRECT(QC$203&amp;ROW())*QC$205</f>
        <v>1.4259999999999999</v>
      </c>
      <c r="QD96" s="696" cm="1">
        <f t="array" aca="1" ref="QD96" ca="1">IF(INDIRECT(QD$203&amp;ROW())="-",0,INDIRECT(QD$203&amp;ROW())*QD$205)</f>
        <v>0.48348092999999998</v>
      </c>
      <c r="QE96" s="696" cm="1">
        <f t="array" aca="1" ref="QE96" ca="1">INDIRECT(QE$203&amp;ROW())*QE$205</f>
        <v>1.0656000000000001</v>
      </c>
      <c r="QF96" s="696" cm="1">
        <f t="array" aca="1" ref="QF96" ca="1">INDIRECT(QF$203&amp;ROW())*QF$205</f>
        <v>0.72440000000000004</v>
      </c>
      <c r="QG96" s="696" cm="1">
        <f t="array" aca="1" ref="QG96" ca="1">INDIRECT(QG$203&amp;ROW())*QG$205</f>
        <v>1.4996</v>
      </c>
      <c r="QI96" s="606" t="s">
        <v>5395</v>
      </c>
      <c r="QJ96" s="700" t="str">
        <f t="shared" ca="1" si="154"/>
        <v>B</v>
      </c>
      <c r="QK96" s="701">
        <f t="shared" ca="1" si="170"/>
        <v>0.69693784474287468</v>
      </c>
      <c r="QL96" s="705">
        <f t="shared" ca="1" si="155"/>
        <v>0.66698045327689115</v>
      </c>
      <c r="QM96" s="696">
        <f t="shared" ca="1" si="156"/>
        <v>0.56442591235336748</v>
      </c>
      <c r="QN96" s="696">
        <f t="shared" ca="1" si="157"/>
        <v>0.72421124186833241</v>
      </c>
      <c r="QO96" s="697">
        <f t="shared" ca="1" si="158"/>
        <v>0.83213377147290746</v>
      </c>
      <c r="QP96" s="696" cm="1">
        <f t="array" aca="1" ref="QP96" ca="1">INDIRECT(QP$203&amp;ROW())*QP$205</f>
        <v>3.3451646745381883E-2</v>
      </c>
      <c r="QQ96" s="696" cm="1">
        <f t="array" aca="1" ref="QQ96" ca="1">INDIRECT(QQ$203&amp;ROW())*QQ$205</f>
        <v>0</v>
      </c>
      <c r="QR96" s="696" cm="1">
        <f t="array" aca="1" ref="QR96" ca="1">INDIRECT(QR$203&amp;ROW())*QR$205</f>
        <v>0.15089809664795908</v>
      </c>
      <c r="QS96" s="696" cm="1">
        <f t="array" aca="1" ref="QS96" ca="1">INDIRECT(QS$203&amp;ROW())*QS$205</f>
        <v>0.22471360933801068</v>
      </c>
      <c r="QT96" s="696" cm="1">
        <f t="array" aca="1" ref="QT96" ca="1">INDIRECT(QT$203&amp;ROW())*QT$205</f>
        <v>0.17488542943331029</v>
      </c>
      <c r="QU96" s="696" cm="1">
        <f t="array" aca="1" ref="QU96" ca="1">INDIRECT(QU$203&amp;ROW())*QU$205</f>
        <v>0.53329206883563263</v>
      </c>
      <c r="QV96" s="696" cm="1">
        <f t="array" aca="1" ref="QV96" ca="1">INDIRECT(QV$203&amp;ROW())*QV$205</f>
        <v>0.24117831443907087</v>
      </c>
      <c r="QW96" s="696" cm="1">
        <f t="array" aca="1" ref="QW96" ca="1">INDIRECT(QW$203&amp;ROW())*QW$205</f>
        <v>0.35399610916221985</v>
      </c>
      <c r="QX96" s="696" cm="1">
        <f t="array" aca="1" ref="QX96" ca="1">INDIRECT(QX$203&amp;ROW())*QX$205</f>
        <v>0.40427262949275872</v>
      </c>
      <c r="QY96" s="696" cm="1">
        <f t="array" aca="1" ref="QY96" ca="1">INDIRECT(QY$203&amp;ROW())*QY$205</f>
        <v>0.13540247513535897</v>
      </c>
      <c r="QZ96" s="696" cm="1">
        <f t="array" aca="1" ref="QZ96" ca="1">INDIRECT(QZ$203&amp;ROW())*QZ$205</f>
        <v>0.27613248380770827</v>
      </c>
      <c r="RA96" s="696" cm="1">
        <f t="array" aca="1" ref="RA96" ca="1">INDIRECT(RA$203&amp;ROW())*RA$205</f>
        <v>0</v>
      </c>
      <c r="RB96" s="696" cm="1">
        <f t="array" aca="1" ref="RB96" ca="1">INDIRECT(RB$203&amp;ROW())*RB$205</f>
        <v>0</v>
      </c>
      <c r="RC96" s="696" cm="1">
        <f t="array" aca="1" ref="RC96" ca="1">IF(INDIRECT(RC$203&amp;ROW())="-",0,INDIRECT(RC$203&amp;ROW())*RC$205)</f>
        <v>4.9522864678630048E-2</v>
      </c>
      <c r="RD96" s="696" cm="1">
        <f t="array" aca="1" ref="RD96" ca="1">INDIRECT(RD$203&amp;ROW())*RD$205</f>
        <v>0</v>
      </c>
      <c r="RE96" s="696" cm="1">
        <f t="array" aca="1" ref="RE96" ca="1">IF(INDIRECT(RE$203&amp;ROW())="-",0,INDIRECT(RE$203&amp;ROW())*RE$205)</f>
        <v>4.0954337610536982E-2</v>
      </c>
      <c r="RF96" s="705" cm="1">
        <f t="array" aca="1" ref="RF96" ca="1">INDIRECT(RF$203&amp;ROW())*RF$205</f>
        <v>0.10613798880649605</v>
      </c>
      <c r="RG96" s="696" cm="1">
        <f t="array" aca="1" ref="RG96" ca="1">INDIRECT(RG$203&amp;ROW())*RG$205</f>
        <v>0.27650466908360405</v>
      </c>
      <c r="RH96" s="696" cm="1">
        <f t="array" aca="1" ref="RH96" ca="1">INDIRECT(RH$203&amp;ROW())*RH$205</f>
        <v>5.8387680780544585E-2</v>
      </c>
      <c r="RI96" s="696" cm="1">
        <f t="array" aca="1" ref="RI96" ca="1">INDIRECT(RI$203&amp;ROW())*RI$205</f>
        <v>0</v>
      </c>
      <c r="RJ96" s="696" cm="1">
        <f t="array" aca="1" ref="RJ96" ca="1">INDIRECT(RJ$203&amp;ROW())*RJ$205</f>
        <v>0.12226723336432462</v>
      </c>
      <c r="RK96" s="696" cm="1">
        <f t="array" aca="1" ref="RK96" ca="1">IF(INDIRECT(RK$203&amp;ROW())="-",0,INDIRECT(RK$203&amp;ROW())*RK$205)</f>
        <v>4.3159148073303358E-2</v>
      </c>
      <c r="RL96" s="696" cm="1">
        <f t="array" aca="1" ref="RL96" ca="1">INDIRECT(RL$203&amp;ROW())*RL$205</f>
        <v>0.11262003659234653</v>
      </c>
      <c r="RM96" s="696" cm="1">
        <f t="array" aca="1" ref="RM96" ca="1">INDIRECT(RM$203&amp;ROW())*RM$205</f>
        <v>2.9987460729532761E-2</v>
      </c>
      <c r="RN96" s="696" cm="1">
        <f t="array" aca="1" ref="RN96" ca="1">INDIRECT(RN$203&amp;ROW())*RN$205</f>
        <v>9.3820613050938681E-2</v>
      </c>
      <c r="RO96" s="696" cm="1">
        <f t="array" aca="1" ref="RO96" ca="1">IF($RN96=0,0,INDIRECT(RO$203&amp;ROW())*RO$205)</f>
        <v>7.0312542939625605E-2</v>
      </c>
      <c r="RP96" s="696" cm="1">
        <f t="array" aca="1" ref="RP96" ca="1">IF($RN96=0,0,INDIRECT(RP$203&amp;ROW())*RP$205)</f>
        <v>9.7715867439664539E-2</v>
      </c>
      <c r="RQ96" s="696" cm="1">
        <f t="array" aca="1" ref="RQ96" ca="1">IF($RN96=0,0,INDIRECT(RQ$203&amp;ROW())*RQ$205)</f>
        <v>0.10205798160914871</v>
      </c>
      <c r="RR96" s="696" cm="1">
        <f t="array" aca="1" ref="RR96" ca="1">IF($RN96=0,0,INDIRECT(RR$203&amp;ROW())*RR$205)</f>
        <v>8.2232286875619773E-2</v>
      </c>
      <c r="RS96" s="696" cm="1">
        <f t="array" aca="1" ref="RS96" ca="1">INDIRECT(RS$203&amp;ROW())*RS$205</f>
        <v>0</v>
      </c>
      <c r="RT96" s="696" cm="1">
        <f t="array" aca="1" ref="RT96" ca="1">IF($RS96=0,0,INDIRECT(RT$203&amp;ROW())*RT$205)</f>
        <v>0</v>
      </c>
      <c r="RU96" s="696" cm="1">
        <f t="array" aca="1" ref="RU96" ca="1">IF($RS96=0,0,INDIRECT(RU$203&amp;ROW())*RU$205)</f>
        <v>0</v>
      </c>
      <c r="RV96" s="696" cm="1">
        <f t="array" aca="1" ref="RV96" ca="1">INDIRECT(RV$203&amp;ROW())*RV$205</f>
        <v>4.4898858778974725E-2</v>
      </c>
      <c r="RW96" s="696" cm="1">
        <f t="array" aca="1" ref="RW96" ca="1">INDIRECT(RW$203&amp;ROW())*RW$205</f>
        <v>2.6659190312299668E-2</v>
      </c>
      <c r="RX96" s="696" cm="1">
        <f t="array" aca="1" ref="RX96" ca="1">INDIRECT(RX$203&amp;ROW())*RX$205</f>
        <v>0</v>
      </c>
      <c r="RY96" s="696" cm="1">
        <f t="array" aca="1" ref="RY96" ca="1">INDIRECT(RY$203&amp;ROW())*RY$205</f>
        <v>5.6264463580193595E-2</v>
      </c>
      <c r="RZ96" s="696" cm="1">
        <f t="array" aca="1" ref="RZ96" ca="1">INDIRECT(RZ$203&amp;ROW())*RZ$205</f>
        <v>0</v>
      </c>
      <c r="SA96" s="696" cm="1">
        <f t="array" aca="1" ref="SA96" ca="1">INDIRECT(SA$203&amp;ROW())*SA$205</f>
        <v>0.20458618579029147</v>
      </c>
      <c r="SB96" s="696" cm="1">
        <f t="array" aca="1" ref="SB96" ca="1">INDIRECT(SB$203&amp;ROW())*SB$205</f>
        <v>4.7124126502052749E-2</v>
      </c>
      <c r="SC96" s="696" cm="1">
        <f t="array" aca="1" ref="SC96" ca="1">INDIRECT(SC$203&amp;ROW())*SC$205</f>
        <v>0</v>
      </c>
      <c r="SD96" s="696" cm="1">
        <f t="array" aca="1" ref="SD96" ca="1">INDIRECT(SD$203&amp;ROW())*SD$205</f>
        <v>0.3072993885784252</v>
      </c>
      <c r="SE96" s="696" cm="1">
        <f t="array" aca="1" ref="SE96" ca="1">INDIRECT(SE$203&amp;ROW())*SE$205</f>
        <v>0.2585618210787391</v>
      </c>
      <c r="SF96" s="696" cm="1">
        <f t="array" aca="1" ref="SF96" ca="1">INDIRECT(SF$203&amp;ROW())*SF$205</f>
        <v>0.19835664972334499</v>
      </c>
      <c r="SG96" s="696" cm="1">
        <f t="array" aca="1" ref="SG96" ca="1">INDIRECT(SG$203&amp;ROW())*SG$205</f>
        <v>7.4767843909269882E-2</v>
      </c>
      <c r="SH96" s="696" cm="1">
        <f t="array" aca="1" ref="SH96" ca="1">IF(INDIRECT(SH$203&amp;ROW())="-",0,INDIRECT(SH$203&amp;ROW())*SH$205)</f>
        <v>6.1944809387630771E-2</v>
      </c>
      <c r="SI96" s="696" cm="1">
        <f t="array" aca="1" ref="SI96" ca="1">INDIRECT(SI$203&amp;ROW())*SI$205</f>
        <v>0.24423887568083891</v>
      </c>
      <c r="SJ96" s="696" cm="1">
        <f t="array" aca="1" ref="SJ96" ca="1">INDIRECT(SJ$203&amp;ROW())*SJ$205</f>
        <v>0.10961749760323641</v>
      </c>
      <c r="SK96" s="696" cm="1">
        <f t="array" aca="1" ref="SK96" ca="1">INDIRECT(SK$203&amp;ROW())*SK$205</f>
        <v>0.21261490593800375</v>
      </c>
      <c r="SN96" s="606" t="s">
        <v>5395</v>
      </c>
      <c r="SO96" s="707" cm="1">
        <f t="array" aca="1" ref="SO96" ca="1">INDIRECT(SO$203&amp;ROW())*SO$205</f>
        <v>1</v>
      </c>
      <c r="SP96" s="707" cm="1">
        <f t="array" aca="1" ref="SP96" ca="1">INDIRECT(SP$203&amp;ROW())*SP$205</f>
        <v>0</v>
      </c>
      <c r="SQ96" s="707" cm="1">
        <f t="array" aca="1" ref="SQ96" ca="1">INDIRECT(SQ$203&amp;ROW())*SQ$205</f>
        <v>2</v>
      </c>
      <c r="SR96" s="707" cm="1">
        <f t="array" aca="1" ref="SR96" ca="1">INDIRECT(SR$203&amp;ROW())*SR$205</f>
        <v>3</v>
      </c>
      <c r="SS96" s="707" cm="1">
        <f t="array" aca="1" ref="SS96" ca="1">INDIRECT(SS$203&amp;ROW())*SS$205</f>
        <v>2</v>
      </c>
      <c r="ST96" s="707" cm="1">
        <f t="array" aca="1" ref="ST96" ca="1">INDIRECT(ST$203&amp;ROW())*ST$205</f>
        <v>3</v>
      </c>
      <c r="SU96" s="707" cm="1">
        <f t="array" aca="1" ref="SU96" ca="1">INDIRECT(SU$203&amp;ROW())*SU$205</f>
        <v>3</v>
      </c>
      <c r="SV96" s="707" cm="1">
        <f t="array" aca="1" ref="SV96" ca="1">INDIRECT(SV$203&amp;ROW())*SV$205</f>
        <v>2</v>
      </c>
      <c r="SW96" s="707" cm="1">
        <f t="array" aca="1" ref="SW96" ca="1">INDIRECT(SW$203&amp;ROW())*SW$205</f>
        <v>2</v>
      </c>
      <c r="SX96" s="707" cm="1">
        <f t="array" aca="1" ref="SX96" ca="1">INDIRECT(SX$203&amp;ROW())*SX$205</f>
        <v>3</v>
      </c>
      <c r="SY96" s="707" cm="1">
        <f t="array" aca="1" ref="SY96" ca="1">INDIRECT(SY$203&amp;ROW())*SY$205</f>
        <v>3</v>
      </c>
      <c r="SZ96" s="707" cm="1">
        <f t="array" aca="1" ref="SZ96" ca="1">INDIRECT(SZ$203&amp;ROW())*SZ$205</f>
        <v>0</v>
      </c>
      <c r="TA96" s="707" cm="1">
        <f t="array" aca="1" ref="TA96" ca="1">INDIRECT(TA$203&amp;ROW())*TA$205</f>
        <v>0</v>
      </c>
      <c r="TB96" s="696" cm="1">
        <f t="array" aca="1" ref="TB96" ca="1">IF(INDIRECT(TB$203&amp;ROW())="-",0,INDIRECT(TB$203&amp;ROW())*TB$205)</f>
        <v>0.59019999999999995</v>
      </c>
      <c r="TC96" s="707" cm="1">
        <f t="array" aca="1" ref="TC96" ca="1">INDIRECT(TC$203&amp;ROW())*TC$205</f>
        <v>0</v>
      </c>
      <c r="TD96" s="696" cm="1">
        <f t="array" aca="1" ref="TD96" ca="1">IF(INDIRECT(TD$203&amp;ROW())="-",0,INDIRECT(TD$203&amp;ROW())*TD$205)</f>
        <v>0.64710000000000001</v>
      </c>
      <c r="TE96" s="732" cm="1">
        <f t="array" aca="1" ref="TE96" ca="1">INDIRECT(TE$203&amp;ROW())*TE$205</f>
        <v>2</v>
      </c>
      <c r="TF96" s="707" cm="1">
        <f t="array" aca="1" ref="TF96" ca="1">INDIRECT(TF$203&amp;ROW())*TF$205</f>
        <v>2</v>
      </c>
      <c r="TG96" s="707" cm="1">
        <f t="array" aca="1" ref="TG96" ca="1">INDIRECT(TG$203&amp;ROW())*TG$205</f>
        <v>2</v>
      </c>
      <c r="TH96" s="707" cm="1">
        <f t="array" aca="1" ref="TH96" ca="1">INDIRECT(TH$203&amp;ROW())*TH$205</f>
        <v>0</v>
      </c>
      <c r="TI96" s="707" cm="1">
        <f t="array" aca="1" ref="TI96" ca="1">INDIRECT(TI$203&amp;ROW())*TI$205</f>
        <v>2</v>
      </c>
      <c r="TJ96" s="696" cm="1">
        <f t="array" aca="1" ref="TJ96" ca="1">IF(INDIRECT(TJ$203&amp;ROW())="-",0,INDIRECT(TJ$203&amp;ROW())*TJ$205)</f>
        <v>0.71430000000000005</v>
      </c>
      <c r="TK96" s="707" cm="1">
        <f t="array" aca="1" ref="TK96" ca="1">INDIRECT(TK$203&amp;ROW())*TK$205</f>
        <v>1</v>
      </c>
      <c r="TL96" s="707" cm="1">
        <f t="array" aca="1" ref="TL96" ca="1">INDIRECT(TL$203&amp;ROW())*TL$205</f>
        <v>2</v>
      </c>
      <c r="TM96" s="707" cm="1">
        <f t="array" aca="1" ref="TM96" ca="1">INDIRECT(TM$203&amp;ROW())*TM$205</f>
        <v>1</v>
      </c>
      <c r="TN96" s="707" cm="1">
        <f t="array" aca="1" ref="TN96" ca="1">IF($TM96=0,0,INDIRECT(TN$203&amp;ROW())*TN$205)</f>
        <v>1</v>
      </c>
      <c r="TO96" s="707" cm="1">
        <f t="array" aca="1" ref="TO96" ca="1">IF($TM96=0,0,INDIRECT(TO$203&amp;ROW())*TO$205)</f>
        <v>1</v>
      </c>
      <c r="TP96" s="707" cm="1">
        <f t="array" aca="1" ref="TP96" ca="1">IF($TM96=0,0,INDIRECT(TP$203&amp;ROW())*TP$205)</f>
        <v>1</v>
      </c>
      <c r="TQ96" s="707" cm="1">
        <f t="array" aca="1" ref="TQ96" ca="1">IF($TM96=0,0,INDIRECT(TQ$203&amp;ROW())*TQ$205)</f>
        <v>1</v>
      </c>
      <c r="TR96" s="707" cm="1">
        <f t="array" aca="1" ref="TR96" ca="1">INDIRECT(TR$203&amp;ROW())*TR$205</f>
        <v>0</v>
      </c>
      <c r="TS96" s="707" cm="1">
        <f t="array" aca="1" ref="TS96" ca="1">IF($TR96=0,0,INDIRECT(TS$203&amp;ROW())*TS$205)</f>
        <v>0</v>
      </c>
      <c r="TT96" s="707" cm="1">
        <f t="array" aca="1" ref="TT96" ca="1">IF($TR96=0,0,INDIRECT(TT$203&amp;ROW())*TT$205)</f>
        <v>0</v>
      </c>
      <c r="TU96" s="707" cm="1">
        <f t="array" aca="1" ref="TU96" ca="1">INDIRECT(TU$203&amp;ROW())*TU$205</f>
        <v>1</v>
      </c>
      <c r="TV96" s="707" cm="1">
        <f t="array" aca="1" ref="TV96" ca="1">INDIRECT(TV$203&amp;ROW())*TV$205</f>
        <v>1</v>
      </c>
      <c r="TW96" s="707" cm="1">
        <f t="array" aca="1" ref="TW96" ca="1">INDIRECT(TW$203&amp;ROW())*TW$205</f>
        <v>0</v>
      </c>
      <c r="TX96" s="707" cm="1">
        <f t="array" aca="1" ref="TX96" ca="1">INDIRECT(TX$203&amp;ROW())*TX$205</f>
        <v>2</v>
      </c>
      <c r="TY96" s="707" cm="1">
        <f t="array" aca="1" ref="TY96" ca="1">INDIRECT(TY$203&amp;ROW())*TY$205</f>
        <v>0</v>
      </c>
      <c r="TZ96" s="707" cm="1">
        <f t="array" aca="1" ref="TZ96" ca="1">INDIRECT(TZ$203&amp;ROW())*TZ$205</f>
        <v>2</v>
      </c>
      <c r="UA96" s="707" cm="1">
        <f t="array" aca="1" ref="UA96" ca="1">INDIRECT(UA$203&amp;ROW())*UA$205</f>
        <v>2</v>
      </c>
      <c r="UB96" s="707" cm="1">
        <f t="array" aca="1" ref="UB96" ca="1">INDIRECT(UB$203&amp;ROW())*UB$205</f>
        <v>0</v>
      </c>
      <c r="UC96" s="707" cm="1">
        <f t="array" aca="1" ref="UC96" ca="1">INDIRECT(UC$203&amp;ROW())*UC$205</f>
        <v>1</v>
      </c>
      <c r="UD96" s="707" cm="1">
        <f t="array" aca="1" ref="UD96" ca="1">INDIRECT(UD$203&amp;ROW())*UD$205</f>
        <v>1</v>
      </c>
      <c r="UE96" s="707" cm="1">
        <f t="array" aca="1" ref="UE96" ca="1">INDIRECT(UE$203&amp;ROW())*UE$205</f>
        <v>3</v>
      </c>
      <c r="UF96" s="707" cm="1">
        <f t="array" aca="1" ref="UF96" ca="1">INDIRECT(UF$203&amp;ROW())*UF$205</f>
        <v>2</v>
      </c>
      <c r="UG96" s="696" cm="1">
        <f t="array" aca="1" ref="UG96" ca="1">IF(INDIRECT(UG$203&amp;ROW())="-",0,INDIRECT(UG$203&amp;ROW())*UG$205)</f>
        <v>0.7873</v>
      </c>
      <c r="UH96" s="707" cm="1">
        <f t="array" aca="1" ref="UH96" ca="1">INDIRECT(UH$203&amp;ROW())*UH$205</f>
        <v>2</v>
      </c>
      <c r="UI96" s="707" cm="1">
        <f t="array" aca="1" ref="UI96" ca="1">INDIRECT(UI$203&amp;ROW())*UI$205</f>
        <v>1</v>
      </c>
      <c r="UJ96" s="707" cm="1">
        <f t="array" aca="1" ref="UJ96" ca="1">INDIRECT(UJ$203&amp;ROW())*UJ$205</f>
        <v>2</v>
      </c>
      <c r="UM96" s="606" t="s">
        <v>5395</v>
      </c>
      <c r="UN96" s="616">
        <f t="shared" ca="1" si="202"/>
        <v>0.18720310219966924</v>
      </c>
      <c r="UO96" s="616">
        <f t="shared" ca="1" si="202"/>
        <v>-0.6225347970107441</v>
      </c>
      <c r="UP96" s="616">
        <f t="shared" ca="1" si="202"/>
        <v>1.190315493832806</v>
      </c>
      <c r="UQ96" s="616">
        <f t="shared" ca="1" si="202"/>
        <v>0.29355872991449461</v>
      </c>
      <c r="UR96" s="616">
        <f t="shared" ca="1" si="202"/>
        <v>0.12190361681987209</v>
      </c>
      <c r="US96" s="616">
        <f t="shared" ca="1" si="202"/>
        <v>0.41305213694811815</v>
      </c>
      <c r="UT96" s="616">
        <f t="shared" ca="1" si="202"/>
        <v>0.30690415393182785</v>
      </c>
      <c r="UU96" s="616">
        <f t="shared" ca="1" si="202"/>
        <v>-0.54448954097874924</v>
      </c>
      <c r="UV96" s="616">
        <f t="shared" ca="1" si="202"/>
        <v>-0.69788673225296205</v>
      </c>
      <c r="UW96" s="616">
        <f t="shared" ca="1" si="202"/>
        <v>0.6421874155054268</v>
      </c>
      <c r="UX96" s="616">
        <f t="shared" ca="1" si="202"/>
        <v>0.28247365722383649</v>
      </c>
      <c r="UY96" s="616">
        <f t="shared" ca="1" si="202"/>
        <v>-0.67270887390575207</v>
      </c>
      <c r="UZ96" s="616">
        <f t="shared" ca="1" si="202"/>
        <v>-0.80238258590915801</v>
      </c>
      <c r="VA96" s="616">
        <f t="shared" ca="1" si="202"/>
        <v>0.1690561959768537</v>
      </c>
      <c r="VB96" s="616">
        <f t="shared" ca="1" si="202"/>
        <v>-0.76400504167427041</v>
      </c>
      <c r="VC96" s="616">
        <f t="shared" ca="1" si="202"/>
        <v>0.34072883273100968</v>
      </c>
      <c r="VD96" s="616">
        <f t="shared" ca="1" si="198"/>
        <v>0.85304819841956248</v>
      </c>
      <c r="VE96" s="616">
        <f t="shared" ca="1" si="198"/>
        <v>3.9909080070471406E-2</v>
      </c>
      <c r="VF96" s="616">
        <f t="shared" ca="1" si="198"/>
        <v>7.1631593782223293E-2</v>
      </c>
      <c r="VG96" s="616">
        <f t="shared" ca="1" si="198"/>
        <v>-0.89462372206681784</v>
      </c>
      <c r="VH96" s="616">
        <f t="shared" ca="1" si="198"/>
        <v>-0.12784420028857393</v>
      </c>
      <c r="VI96" s="616">
        <f t="shared" ca="1" si="198"/>
        <v>0.56464323495296054</v>
      </c>
      <c r="VJ96" s="616">
        <f t="shared" ca="1" si="198"/>
        <v>1.1038721171937993</v>
      </c>
      <c r="VK96" s="616">
        <f t="shared" ca="1" si="198"/>
        <v>0.83678976492872159</v>
      </c>
      <c r="VL96" s="616">
        <f t="shared" ca="1" si="198"/>
        <v>1.1863766389476611</v>
      </c>
      <c r="VM96" s="616">
        <f t="shared" ca="1" si="198"/>
        <v>1.7393845659645861</v>
      </c>
      <c r="VN96" s="616">
        <f t="shared" ca="1" si="198"/>
        <v>1.5883663456229635</v>
      </c>
      <c r="VO96" s="616">
        <f t="shared" ca="1" si="198"/>
        <v>2.3604485107108717</v>
      </c>
      <c r="VP96" s="616">
        <f t="shared" ca="1" si="198"/>
        <v>2.1525849422547609</v>
      </c>
      <c r="VQ96" s="616">
        <f t="shared" ca="1" si="198"/>
        <v>-0.77889442244162177</v>
      </c>
      <c r="VR96" s="616">
        <f t="shared" ca="1" si="198"/>
        <v>-0.64202286734458469</v>
      </c>
      <c r="VS96" s="616">
        <f t="shared" ca="1" si="198"/>
        <v>-0.40481357988865657</v>
      </c>
      <c r="VT96" s="616">
        <f t="shared" ca="1" si="199"/>
        <v>2.5655357300130479</v>
      </c>
      <c r="VU96" s="616">
        <f t="shared" ca="1" si="199"/>
        <v>1.2114249894444582</v>
      </c>
      <c r="VV96" s="616">
        <f t="shared" ca="1" si="199"/>
        <v>-0.64337789451099625</v>
      </c>
      <c r="VW96" s="616">
        <f t="shared" ca="1" si="199"/>
        <v>-0.3119461967162912</v>
      </c>
      <c r="VX96" s="616">
        <f t="shared" ca="1" si="199"/>
        <v>-0.78524029103755877</v>
      </c>
      <c r="VY96" s="616">
        <f t="shared" ca="1" si="199"/>
        <v>0.70583605694264007</v>
      </c>
      <c r="VZ96" s="616">
        <f t="shared" ca="1" si="199"/>
        <v>0.68442622420316401</v>
      </c>
      <c r="WA96" s="616">
        <f t="shared" ca="1" si="199"/>
        <v>-1.1483025824394326</v>
      </c>
      <c r="WB96" s="616">
        <f t="shared" ca="1" si="199"/>
        <v>0.33435322352896929</v>
      </c>
      <c r="WC96" s="616">
        <f t="shared" ca="1" si="199"/>
        <v>0.47817673461028487</v>
      </c>
      <c r="WD96" s="616">
        <f t="shared" ca="1" si="199"/>
        <v>1.1315684290219801</v>
      </c>
      <c r="WE96" s="616">
        <f t="shared" ca="1" si="199"/>
        <v>0.67426644196529939</v>
      </c>
      <c r="WF96" s="616">
        <f t="shared" ca="1" si="199"/>
        <v>0.51073749492177789</v>
      </c>
      <c r="WG96" s="616">
        <f t="shared" ca="1" si="199"/>
        <v>1.1042161560551988</v>
      </c>
      <c r="WH96" s="616">
        <f t="shared" ca="1" si="199"/>
        <v>0.91987607881584121</v>
      </c>
      <c r="WI96" s="627">
        <f t="shared" ca="1" si="199"/>
        <v>1.0659329460226332</v>
      </c>
      <c r="WL96" s="606" t="s">
        <v>5395</v>
      </c>
      <c r="WM96" s="700" t="str">
        <f t="shared" ca="1" si="172"/>
        <v>B</v>
      </c>
      <c r="WN96" s="479">
        <f t="shared" ca="1" si="173"/>
        <v>0.66850778219465123</v>
      </c>
      <c r="WO96" s="495">
        <f t="shared" ca="1" si="159"/>
        <v>0.6089541910280214</v>
      </c>
      <c r="WP96" s="458">
        <f t="shared" ca="1" si="159"/>
        <v>0.6397849489202464</v>
      </c>
      <c r="WQ96" s="458">
        <f t="shared" ca="1" si="159"/>
        <v>0.7117010776726832</v>
      </c>
      <c r="WR96" s="459">
        <f t="shared" ca="1" si="159"/>
        <v>0.71359091115765394</v>
      </c>
      <c r="WS96" s="495">
        <f t="shared" ca="1" si="174"/>
        <v>-2.929024667677705E-2</v>
      </c>
      <c r="WT96" s="458">
        <f t="shared" ca="1" si="175"/>
        <v>8.3932473831495089E-2</v>
      </c>
      <c r="WU96" s="458">
        <f t="shared" ca="1" si="176"/>
        <v>0.90558197890290781</v>
      </c>
      <c r="WV96" s="459">
        <f t="shared" ca="1" si="177"/>
        <v>0.4138046361320582</v>
      </c>
      <c r="WW96" s="484">
        <f t="shared" ca="1" si="203"/>
        <v>0.13999047982491267</v>
      </c>
      <c r="WX96" s="484">
        <f t="shared" ca="1" si="203"/>
        <v>-0.37545073607717977</v>
      </c>
      <c r="WY96" s="484">
        <f t="shared" ca="1" si="203"/>
        <v>0.86666871105966603</v>
      </c>
      <c r="WZ96" s="484">
        <f t="shared" ca="1" si="203"/>
        <v>0.10559307515024371</v>
      </c>
      <c r="XA96" s="484">
        <f t="shared" ca="1" si="203"/>
        <v>6.4328538595846502E-2</v>
      </c>
      <c r="XB96" s="484">
        <f t="shared" ca="1" si="203"/>
        <v>0.21821544394969081</v>
      </c>
      <c r="XC96" s="484">
        <f t="shared" ca="1" si="203"/>
        <v>0.14467461816346364</v>
      </c>
      <c r="XD96" s="484">
        <f t="shared" ca="1" si="203"/>
        <v>-0.2792686855680005</v>
      </c>
      <c r="XE96" s="484">
        <f t="shared" ca="1" si="203"/>
        <v>-0.34259259686297905</v>
      </c>
      <c r="XF96" s="484">
        <f t="shared" ca="1" si="203"/>
        <v>0.41324760187774212</v>
      </c>
      <c r="XG96" s="484">
        <f t="shared" ca="1" si="203"/>
        <v>0.1145148206385433</v>
      </c>
      <c r="XH96" s="484">
        <f t="shared" ca="1" si="203"/>
        <v>-0.33958343954762366</v>
      </c>
      <c r="XI96" s="484">
        <f t="shared" ca="1" si="203"/>
        <v>-0.56078518929191046</v>
      </c>
      <c r="XJ96" s="484">
        <f t="shared" ca="1" si="203"/>
        <v>0.11997918228477307</v>
      </c>
      <c r="XK96" s="484">
        <f t="shared" ca="1" si="203"/>
        <v>-0.54267278110123429</v>
      </c>
      <c r="XL96" s="484">
        <f t="shared" ca="1" si="203"/>
        <v>0.30099985083457392</v>
      </c>
      <c r="XM96" s="484">
        <f t="shared" ca="1" si="200"/>
        <v>0.64336895124803395</v>
      </c>
      <c r="XN96" s="484">
        <f t="shared" ca="1" si="200"/>
        <v>2.7828601533139714E-2</v>
      </c>
      <c r="XO96" s="484">
        <f t="shared" ca="1" si="200"/>
        <v>5.2591916154908339E-2</v>
      </c>
      <c r="XP96" s="484">
        <f t="shared" ca="1" si="200"/>
        <v>-0.57255918212276347</v>
      </c>
      <c r="XQ96" s="484">
        <f t="shared" ca="1" si="200"/>
        <v>-8.50675308720171E-2</v>
      </c>
      <c r="XR96" s="484">
        <f t="shared" ca="1" si="200"/>
        <v>0.49406283058384048</v>
      </c>
      <c r="XS96" s="484">
        <f t="shared" ca="1" si="200"/>
        <v>0.68108909630857417</v>
      </c>
      <c r="XT96" s="484">
        <f t="shared" ca="1" si="200"/>
        <v>0.50818242424121263</v>
      </c>
      <c r="XU96" s="484">
        <f t="shared" ca="1" si="200"/>
        <v>0.90140897027243294</v>
      </c>
      <c r="XV96" s="484">
        <f t="shared" ca="1" si="200"/>
        <v>0.91769929700291553</v>
      </c>
      <c r="XW96" s="484">
        <f t="shared" ca="1" si="200"/>
        <v>1.0251316394650607</v>
      </c>
      <c r="XX96" s="484">
        <f t="shared" ca="1" si="200"/>
        <v>1.1412768549287065</v>
      </c>
      <c r="XY96" s="484">
        <f t="shared" ca="1" si="200"/>
        <v>1.1318291626375534</v>
      </c>
      <c r="XZ96" s="484">
        <f t="shared" ca="1" si="200"/>
        <v>-0.56968338057380219</v>
      </c>
      <c r="YA96" s="484">
        <f t="shared" ca="1" si="200"/>
        <v>-0.43779539324227229</v>
      </c>
      <c r="YB96" s="484">
        <f t="shared" ca="1" si="200"/>
        <v>-0.21272953623148902</v>
      </c>
      <c r="YC96" s="484">
        <f t="shared" ca="1" si="205"/>
        <v>1.144742042731822</v>
      </c>
      <c r="YD96" s="484">
        <f t="shared" ca="1" si="205"/>
        <v>0.89512192470051022</v>
      </c>
      <c r="YE96" s="484">
        <f t="shared" ca="1" si="205"/>
        <v>-0.46342509741627064</v>
      </c>
      <c r="YF96" s="484">
        <f t="shared" ca="1" si="205"/>
        <v>-0.18401706144294017</v>
      </c>
      <c r="YG96" s="484">
        <f t="shared" ca="1" si="205"/>
        <v>-0.54699838673676349</v>
      </c>
      <c r="YH96" s="484">
        <f t="shared" ca="1" si="205"/>
        <v>0.3761400347447329</v>
      </c>
      <c r="YI96" s="484">
        <f t="shared" ca="1" si="205"/>
        <v>0.40086843951579315</v>
      </c>
      <c r="YJ96" s="484">
        <f t="shared" ca="1" si="205"/>
        <v>-0.6812879221613154</v>
      </c>
      <c r="YK96" s="484">
        <f t="shared" ca="1" si="205"/>
        <v>5.8277766861099353E-2</v>
      </c>
      <c r="YL96" s="484">
        <f t="shared" ca="1" si="205"/>
        <v>0.15139075417761619</v>
      </c>
      <c r="YM96" s="484">
        <f t="shared" ca="1" si="205"/>
        <v>0.90333107688824665</v>
      </c>
      <c r="YN96" s="484">
        <f t="shared" ca="1" si="205"/>
        <v>0.48075197312125845</v>
      </c>
      <c r="YO96" s="484">
        <f t="shared" ca="1" si="205"/>
        <v>0.31364389563146378</v>
      </c>
      <c r="YP96" s="484">
        <f t="shared" ca="1" si="205"/>
        <v>0.58832636794620996</v>
      </c>
      <c r="YQ96" s="484">
        <f t="shared" ca="1" si="205"/>
        <v>0.66635823149419537</v>
      </c>
      <c r="YR96" s="484">
        <f t="shared" ca="1" si="205"/>
        <v>0.79923652292777037</v>
      </c>
      <c r="YU96" s="606" t="s">
        <v>5395</v>
      </c>
      <c r="YV96" s="700" t="str">
        <f t="shared" ca="1" si="160"/>
        <v>B</v>
      </c>
      <c r="YW96" s="479">
        <f t="shared" ca="1" si="179"/>
        <v>0.71721264200901769</v>
      </c>
      <c r="YX96" s="495">
        <f t="shared" ca="1" si="161"/>
        <v>0.69418666536923079</v>
      </c>
      <c r="YY96" s="458">
        <f t="shared" ca="1" si="161"/>
        <v>0.59358439718988798</v>
      </c>
      <c r="YZ96" s="458">
        <f t="shared" ca="1" si="161"/>
        <v>0.71900304043479557</v>
      </c>
      <c r="ZA96" s="459">
        <f t="shared" ca="1" si="161"/>
        <v>0.86207646504215663</v>
      </c>
      <c r="ZB96" s="495">
        <f t="shared" ca="1" si="180"/>
        <v>-7.7241169452101757E-2</v>
      </c>
      <c r="ZC96" s="458">
        <f t="shared" ca="1" si="181"/>
        <v>-6.5660532476963407E-2</v>
      </c>
      <c r="ZD96" s="458">
        <f t="shared" ca="1" si="182"/>
        <v>1.0302396963585621</v>
      </c>
      <c r="ZE96" s="459">
        <f t="shared" ca="1" si="183"/>
        <v>0.49507121907293283</v>
      </c>
      <c r="ZF96" s="484">
        <f t="shared" ca="1" si="204"/>
        <v>6.2622520444229578E-3</v>
      </c>
      <c r="ZG96" s="484">
        <f t="shared" ca="1" si="204"/>
        <v>-7.9385408814590788E-2</v>
      </c>
      <c r="ZH96" s="484">
        <f t="shared" ca="1" si="204"/>
        <v>8.9808171214972948E-2</v>
      </c>
      <c r="ZI96" s="484">
        <f t="shared" ca="1" si="204"/>
        <v>2.1988880583922777E-2</v>
      </c>
      <c r="ZJ96" s="484">
        <f t="shared" ca="1" si="204"/>
        <v>1.0659583188508518E-2</v>
      </c>
      <c r="ZK96" s="484">
        <f t="shared" ca="1" si="204"/>
        <v>7.3425809550013654E-2</v>
      </c>
      <c r="ZL96" s="484">
        <f t="shared" ca="1" si="204"/>
        <v>2.4672875513209128E-2</v>
      </c>
      <c r="ZM96" s="484">
        <f t="shared" ca="1" si="204"/>
        <v>-9.637358949300015E-2</v>
      </c>
      <c r="ZN96" s="484">
        <f t="shared" ca="1" si="204"/>
        <v>-0.14106825216800692</v>
      </c>
      <c r="ZO96" s="484">
        <f t="shared" ca="1" si="204"/>
        <v>2.8984588520071332E-2</v>
      </c>
      <c r="ZP96" s="484">
        <f t="shared" ca="1" si="204"/>
        <v>2.6000050859821721E-2</v>
      </c>
      <c r="ZQ96" s="484">
        <f t="shared" ca="1" si="204"/>
        <v>-1.1497069191506403E-2</v>
      </c>
      <c r="ZR96" s="484">
        <f t="shared" ca="1" si="204"/>
        <v>-4.5981105838852197E-2</v>
      </c>
      <c r="ZS96" s="484">
        <f t="shared" ca="1" si="204"/>
        <v>1.4185271291842914E-2</v>
      </c>
      <c r="ZT96" s="484">
        <f t="shared" ca="1" si="204"/>
        <v>-2.7291061507312073E-2</v>
      </c>
      <c r="ZU96" s="484">
        <f t="shared" ca="1" si="204"/>
        <v>2.1564400632529675E-2</v>
      </c>
      <c r="ZV96" s="484">
        <f t="shared" ca="1" si="201"/>
        <v>4.5270410067628573E-2</v>
      </c>
      <c r="ZW96" s="484">
        <f t="shared" ca="1" si="201"/>
        <v>5.5175234891583769E-3</v>
      </c>
      <c r="ZX96" s="484">
        <f t="shared" ca="1" si="201"/>
        <v>2.0912013157790479E-3</v>
      </c>
      <c r="ZY96" s="484">
        <f t="shared" ca="1" si="201"/>
        <v>-9.6348193705378546E-2</v>
      </c>
      <c r="ZZ96" s="484">
        <f t="shared" ca="1" si="201"/>
        <v>-7.8155783354792625E-3</v>
      </c>
      <c r="AAA96" s="484">
        <f t="shared" ca="1" si="201"/>
        <v>3.4116647047352427E-2</v>
      </c>
      <c r="AAB96" s="484">
        <f t="shared" ca="1" si="201"/>
        <v>0.12431811823163672</v>
      </c>
      <c r="AAC96" s="484">
        <f t="shared" ca="1" si="201"/>
        <v>1.2546600107337495E-2</v>
      </c>
      <c r="AAD96" s="484">
        <f t="shared" ca="1" si="201"/>
        <v>0.1113065835753817</v>
      </c>
      <c r="AAE96" s="484">
        <f t="shared" ca="1" si="201"/>
        <v>0.12230055198290701</v>
      </c>
      <c r="AAF96" s="484">
        <f t="shared" ca="1" si="201"/>
        <v>0.15520859527451789</v>
      </c>
      <c r="AAG96" s="484">
        <f t="shared" ca="1" si="201"/>
        <v>0.24090261069547261</v>
      </c>
      <c r="AAH96" s="484">
        <f t="shared" ca="1" si="201"/>
        <v>0.17701198249563294</v>
      </c>
      <c r="AAI96" s="484">
        <f t="shared" ca="1" si="201"/>
        <v>-6.0338538063910964E-2</v>
      </c>
      <c r="AAJ96" s="484">
        <f t="shared" ca="1" si="201"/>
        <v>-5.2025335368730337E-2</v>
      </c>
      <c r="AAK96" s="484">
        <f t="shared" ca="1" si="201"/>
        <v>-3.3183772310049216E-2</v>
      </c>
      <c r="AAL96" s="484">
        <f t="shared" ca="1" si="206"/>
        <v>0.11518962643426967</v>
      </c>
      <c r="AAM96" s="484">
        <f t="shared" ca="1" si="206"/>
        <v>3.2295609342675426E-2</v>
      </c>
      <c r="AAN96" s="484">
        <f t="shared" ca="1" si="206"/>
        <v>-6.1359063816095079E-2</v>
      </c>
      <c r="AAO96" s="484">
        <f t="shared" ca="1" si="206"/>
        <v>-8.7757427120618361E-3</v>
      </c>
      <c r="AAP96" s="484">
        <f t="shared" ca="1" si="206"/>
        <v>-2.8906649957960041E-2</v>
      </c>
      <c r="AAQ96" s="484">
        <f t="shared" ca="1" si="206"/>
        <v>7.2202153341576855E-2</v>
      </c>
      <c r="AAR96" s="484">
        <f t="shared" ca="1" si="206"/>
        <v>1.612649398533611E-2</v>
      </c>
      <c r="AAS96" s="484">
        <f t="shared" ca="1" si="206"/>
        <v>-3.1171595822786675E-2</v>
      </c>
      <c r="AAT96" s="484">
        <f t="shared" ca="1" si="206"/>
        <v>0.1027465411596778</v>
      </c>
      <c r="AAU96" s="484">
        <f t="shared" ca="1" si="206"/>
        <v>0.12363824729832018</v>
      </c>
      <c r="AAV96" s="484">
        <f t="shared" ca="1" si="206"/>
        <v>7.4818040837836219E-2</v>
      </c>
      <c r="AAW96" s="484">
        <f t="shared" ca="1" si="206"/>
        <v>2.5206724043060142E-2</v>
      </c>
      <c r="AAX96" s="484">
        <f t="shared" ca="1" si="206"/>
        <v>4.0184855544323092E-2</v>
      </c>
      <c r="AAY96" s="484">
        <f t="shared" ca="1" si="206"/>
        <v>0.13484625623176977</v>
      </c>
      <c r="AAZ96" s="484">
        <f t="shared" ca="1" si="206"/>
        <v>0.10083451386486998</v>
      </c>
      <c r="ABA96" s="484">
        <f t="shared" ca="1" si="206"/>
        <v>0.11331661652741069</v>
      </c>
    </row>
    <row r="97" spans="1:729" ht="15" customHeight="1" x14ac:dyDescent="0.35">
      <c r="A97" s="498">
        <v>95</v>
      </c>
      <c r="B97" s="628"/>
      <c r="C97" s="606" t="s">
        <v>5443</v>
      </c>
      <c r="D97" s="629">
        <v>418</v>
      </c>
      <c r="E97" s="810" t="s">
        <v>5444</v>
      </c>
      <c r="F97" s="631" t="s">
        <v>1306</v>
      </c>
      <c r="G97" s="632">
        <v>7275.5559999999996</v>
      </c>
      <c r="H97" s="504">
        <v>18438.736401668211</v>
      </c>
      <c r="I97" s="505">
        <v>2570</v>
      </c>
      <c r="J97" s="539" t="s">
        <v>5445</v>
      </c>
      <c r="K97" s="507">
        <v>0</v>
      </c>
      <c r="L97" s="841" t="s">
        <v>1188</v>
      </c>
      <c r="M97" s="817">
        <v>167</v>
      </c>
      <c r="N97" s="818">
        <v>0.32879999999999998</v>
      </c>
      <c r="O97" s="819">
        <v>0.19409999999999999</v>
      </c>
      <c r="P97" s="820">
        <v>0.23830000000000001</v>
      </c>
      <c r="Q97" s="821">
        <v>0.55389999999999995</v>
      </c>
      <c r="R97" s="818">
        <v>0.21429999999999999</v>
      </c>
      <c r="S97" s="822">
        <v>0.30559999999999998</v>
      </c>
      <c r="T97" s="822">
        <v>0.16669999999999999</v>
      </c>
      <c r="U97" s="822">
        <v>0.28260999999999997</v>
      </c>
      <c r="V97" s="822">
        <v>0.14169999999999999</v>
      </c>
      <c r="W97" s="539" t="s">
        <v>5446</v>
      </c>
      <c r="X97" s="516" t="s">
        <v>1309</v>
      </c>
      <c r="Y97" s="517">
        <v>2</v>
      </c>
      <c r="Z97" s="517">
        <v>3</v>
      </c>
      <c r="AA97" s="519" t="s">
        <v>5446</v>
      </c>
      <c r="AB97" s="541">
        <v>2016</v>
      </c>
      <c r="AC97" s="576">
        <v>0</v>
      </c>
      <c r="AD97" s="575" t="s">
        <v>1188</v>
      </c>
      <c r="AE97" s="817">
        <v>0</v>
      </c>
      <c r="AF97" s="634" t="s">
        <v>1188</v>
      </c>
      <c r="AG97" s="635" t="s">
        <v>1188</v>
      </c>
      <c r="AH97" s="636" t="s">
        <v>1188</v>
      </c>
      <c r="AI97" s="636" t="s">
        <v>1188</v>
      </c>
      <c r="AJ97" s="636" t="s">
        <v>1188</v>
      </c>
      <c r="AK97" s="637" t="s">
        <v>1188</v>
      </c>
      <c r="AL97" s="765" t="s">
        <v>1188</v>
      </c>
      <c r="AM97" s="639" t="s">
        <v>1188</v>
      </c>
      <c r="AN97" s="636" t="s">
        <v>1188</v>
      </c>
      <c r="AO97" s="636" t="s">
        <v>1188</v>
      </c>
      <c r="AP97" s="636" t="s">
        <v>1188</v>
      </c>
      <c r="AQ97" s="636" t="s">
        <v>1188</v>
      </c>
      <c r="AR97" s="636" t="s">
        <v>1188</v>
      </c>
      <c r="AS97" s="636" t="s">
        <v>1188</v>
      </c>
      <c r="AT97" s="636" t="s">
        <v>1188</v>
      </c>
      <c r="AU97" s="640" t="s">
        <v>1188</v>
      </c>
      <c r="AV97" s="842" t="s">
        <v>5447</v>
      </c>
      <c r="AW97" s="642" t="s">
        <v>1190</v>
      </c>
      <c r="AX97" s="843">
        <v>2</v>
      </c>
      <c r="AY97" s="847" t="s">
        <v>5448</v>
      </c>
      <c r="AZ97" s="800">
        <v>1</v>
      </c>
      <c r="BA97" s="845" t="s">
        <v>5449</v>
      </c>
      <c r="BB97" s="631" t="s">
        <v>5450</v>
      </c>
      <c r="BC97" s="646" t="s">
        <v>3915</v>
      </c>
      <c r="BD97" s="631" t="s">
        <v>1195</v>
      </c>
      <c r="BE97" s="631" t="s">
        <v>1196</v>
      </c>
      <c r="BF97" s="502">
        <v>3</v>
      </c>
      <c r="BG97" s="502">
        <v>2011</v>
      </c>
      <c r="BH97" s="502" t="s">
        <v>1197</v>
      </c>
      <c r="BI97" s="502">
        <v>2</v>
      </c>
      <c r="BJ97" s="534">
        <v>1</v>
      </c>
      <c r="BK97" s="502" t="s">
        <v>1318</v>
      </c>
      <c r="BL97" s="631" t="s">
        <v>1257</v>
      </c>
      <c r="BM97" s="842" t="s">
        <v>5447</v>
      </c>
      <c r="BN97" s="647">
        <v>1991</v>
      </c>
      <c r="BO97" s="557" t="s">
        <v>5451</v>
      </c>
      <c r="BP97" s="647">
        <v>2011</v>
      </c>
      <c r="BQ97" s="647">
        <v>2</v>
      </c>
      <c r="BR97" s="647">
        <v>3</v>
      </c>
      <c r="BS97" s="647" t="s">
        <v>1188</v>
      </c>
      <c r="BT97" s="647" t="s">
        <v>1188</v>
      </c>
      <c r="BU97" s="647" t="s">
        <v>1188</v>
      </c>
      <c r="BV97" s="648" t="s">
        <v>1188</v>
      </c>
      <c r="BW97" s="551" t="s">
        <v>5452</v>
      </c>
      <c r="BX97" s="650">
        <v>2004</v>
      </c>
      <c r="BY97" s="647" t="s">
        <v>5453</v>
      </c>
      <c r="BZ97" s="651" t="s">
        <v>5454</v>
      </c>
      <c r="CA97" s="647">
        <v>2</v>
      </c>
      <c r="CB97" s="647" t="s">
        <v>1214</v>
      </c>
      <c r="CC97" s="557" t="s">
        <v>5455</v>
      </c>
      <c r="CD97" s="652">
        <v>2018</v>
      </c>
      <c r="CE97" s="647">
        <v>3</v>
      </c>
      <c r="CF97" s="647">
        <v>2</v>
      </c>
      <c r="CG97" s="633" t="s">
        <v>5456</v>
      </c>
      <c r="CH97" s="647">
        <v>2005</v>
      </c>
      <c r="CI97" s="647">
        <v>2007</v>
      </c>
      <c r="CJ97" s="647">
        <v>0</v>
      </c>
      <c r="CK97" s="651" t="s">
        <v>1207</v>
      </c>
      <c r="CL97" s="651" t="s">
        <v>1208</v>
      </c>
      <c r="CM97" s="647">
        <v>2</v>
      </c>
      <c r="CN97" s="647" t="s">
        <v>1209</v>
      </c>
      <c r="CO97" s="798" t="s">
        <v>2113</v>
      </c>
      <c r="CP97" s="647">
        <v>2013</v>
      </c>
      <c r="CQ97" s="647">
        <v>3</v>
      </c>
      <c r="CR97" s="650">
        <v>2</v>
      </c>
      <c r="CS97" s="676" t="s">
        <v>1188</v>
      </c>
      <c r="CT97" s="647" t="s">
        <v>1188</v>
      </c>
      <c r="CU97" s="648">
        <v>0</v>
      </c>
      <c r="CV97" s="676" t="s">
        <v>1188</v>
      </c>
      <c r="CW97" s="647" t="s">
        <v>1188</v>
      </c>
      <c r="CX97" s="657">
        <v>0</v>
      </c>
      <c r="CY97" s="863" t="s">
        <v>5457</v>
      </c>
      <c r="CZ97" s="647">
        <v>2012</v>
      </c>
      <c r="DA97" s="657">
        <v>1</v>
      </c>
      <c r="DB97" s="723">
        <v>150000</v>
      </c>
      <c r="DC97" s="753">
        <v>2</v>
      </c>
      <c r="DD97" s="659" t="s">
        <v>5458</v>
      </c>
      <c r="DE97" s="648">
        <v>2013</v>
      </c>
      <c r="DF97" s="854" t="s">
        <v>998</v>
      </c>
      <c r="DG97" s="855" t="s">
        <v>5459</v>
      </c>
      <c r="DH97" s="852">
        <v>1</v>
      </c>
      <c r="DI97" s="856" t="s">
        <v>5460</v>
      </c>
      <c r="DJ97" s="730" t="s">
        <v>5461</v>
      </c>
      <c r="DK97" s="850">
        <v>2011</v>
      </c>
      <c r="DL97" s="850">
        <v>3</v>
      </c>
      <c r="DM97" s="851">
        <v>2</v>
      </c>
      <c r="DN97" s="751" t="s">
        <v>5462</v>
      </c>
      <c r="DO97" s="651" t="s">
        <v>756</v>
      </c>
      <c r="DP97" s="663">
        <v>1</v>
      </c>
      <c r="DQ97" s="806" t="s">
        <v>1262</v>
      </c>
      <c r="DR97" s="578" t="s">
        <v>5451</v>
      </c>
      <c r="DS97" s="469">
        <v>2011</v>
      </c>
      <c r="DT97" s="753">
        <v>3</v>
      </c>
      <c r="DU97" s="657">
        <v>2</v>
      </c>
      <c r="DV97" s="651" t="s">
        <v>1188</v>
      </c>
      <c r="DW97" s="847" t="s">
        <v>5463</v>
      </c>
      <c r="DX97" s="647" t="s">
        <v>1188</v>
      </c>
      <c r="DY97" s="647">
        <v>1</v>
      </c>
      <c r="DZ97" s="650">
        <v>0</v>
      </c>
      <c r="EA97" s="807" t="s">
        <v>1188</v>
      </c>
      <c r="EB97" s="842" t="s">
        <v>1190</v>
      </c>
      <c r="EC97" s="430">
        <v>2</v>
      </c>
      <c r="ED97" s="804" t="s">
        <v>1274</v>
      </c>
      <c r="EE97" s="430">
        <v>2011</v>
      </c>
      <c r="EF97" s="430">
        <v>3</v>
      </c>
      <c r="EG97" s="369" t="s">
        <v>1220</v>
      </c>
      <c r="EH97" s="592" t="s">
        <v>1903</v>
      </c>
      <c r="EI97" s="551" t="s">
        <v>5447</v>
      </c>
      <c r="EJ97" s="651" t="s">
        <v>1190</v>
      </c>
      <c r="EK97" s="647" t="s">
        <v>1188</v>
      </c>
      <c r="EL97" s="647" t="s">
        <v>1188</v>
      </c>
      <c r="EM97" s="669" t="s">
        <v>1188</v>
      </c>
      <c r="EN97" s="647" t="s">
        <v>1188</v>
      </c>
      <c r="EO97" s="670" t="s">
        <v>1188</v>
      </c>
      <c r="EP97" s="556">
        <v>0</v>
      </c>
      <c r="EQ97" s="556" t="s">
        <v>1188</v>
      </c>
      <c r="ER97" s="651" t="s">
        <v>1188</v>
      </c>
      <c r="ES97" s="556" t="s">
        <v>1188</v>
      </c>
      <c r="ET97" s="556">
        <v>0</v>
      </c>
      <c r="EU97" s="671">
        <v>0</v>
      </c>
      <c r="EV97" s="839">
        <v>2010</v>
      </c>
      <c r="EW97" s="673"/>
      <c r="EX97" s="674"/>
      <c r="EY97" s="631" t="s">
        <v>2586</v>
      </c>
      <c r="EZ97" s="631">
        <v>1</v>
      </c>
      <c r="FA97" s="675"/>
      <c r="FB97" s="648">
        <v>0</v>
      </c>
      <c r="FC97" s="676"/>
      <c r="FD97" s="647"/>
      <c r="FE97" s="648"/>
      <c r="FF97" s="652" t="s">
        <v>1225</v>
      </c>
      <c r="FG97" s="728">
        <v>0</v>
      </c>
      <c r="FH97" s="631" t="str">
        <f t="shared" si="119"/>
        <v>D</v>
      </c>
      <c r="FI97" s="677">
        <f t="shared" si="120"/>
        <v>0.33333333333333331</v>
      </c>
      <c r="FJ97" s="678">
        <f t="shared" si="121"/>
        <v>0</v>
      </c>
      <c r="FK97" s="679">
        <f t="shared" si="122"/>
        <v>1</v>
      </c>
      <c r="FL97" s="680">
        <f t="shared" si="123"/>
        <v>0</v>
      </c>
      <c r="FM97" s="681">
        <v>0</v>
      </c>
      <c r="FN97" s="574" t="s">
        <v>1188</v>
      </c>
      <c r="FO97" s="470" t="s">
        <v>1188</v>
      </c>
      <c r="FP97" s="470" t="s">
        <v>1188</v>
      </c>
      <c r="FQ97" s="430">
        <v>0</v>
      </c>
      <c r="FR97" s="682" t="s">
        <v>1188</v>
      </c>
      <c r="FS97" s="369">
        <v>0</v>
      </c>
      <c r="FT97" s="574" t="s">
        <v>1188</v>
      </c>
      <c r="FU97" s="575" t="s">
        <v>1188</v>
      </c>
      <c r="FV97" s="369">
        <v>0</v>
      </c>
      <c r="FW97" s="574" t="s">
        <v>1188</v>
      </c>
      <c r="FX97" s="575" t="s">
        <v>1188</v>
      </c>
      <c r="FY97" s="369">
        <v>0</v>
      </c>
      <c r="FZ97" s="574" t="s">
        <v>1188</v>
      </c>
      <c r="GA97" s="470" t="s">
        <v>1188</v>
      </c>
      <c r="GB97" s="575" t="s">
        <v>1188</v>
      </c>
      <c r="GC97" s="369">
        <v>0</v>
      </c>
      <c r="GD97" s="574" t="s">
        <v>1188</v>
      </c>
      <c r="GE97" s="470" t="s">
        <v>1188</v>
      </c>
      <c r="GF97" s="685" t="s">
        <v>1188</v>
      </c>
      <c r="GG97" s="369">
        <v>0</v>
      </c>
      <c r="GH97" s="430" t="s">
        <v>1188</v>
      </c>
      <c r="GI97" s="686" t="s">
        <v>1188</v>
      </c>
      <c r="GJ97" s="431" t="s">
        <v>1188</v>
      </c>
      <c r="GK97" s="369">
        <v>2</v>
      </c>
      <c r="GL97" s="430">
        <v>2017</v>
      </c>
      <c r="GM97" s="686" t="s">
        <v>5464</v>
      </c>
      <c r="GN97" s="572" t="s">
        <v>5465</v>
      </c>
      <c r="GO97" s="676">
        <v>0</v>
      </c>
      <c r="GP97" s="917" t="s">
        <v>1188</v>
      </c>
      <c r="GQ97" s="872" t="s">
        <v>1188</v>
      </c>
      <c r="GR97" s="872" t="s">
        <v>1188</v>
      </c>
      <c r="GS97" s="872" t="s">
        <v>1188</v>
      </c>
      <c r="GT97" s="873" t="s">
        <v>1188</v>
      </c>
      <c r="GU97" s="581">
        <v>0</v>
      </c>
      <c r="GV97" s="687" t="s">
        <v>1188</v>
      </c>
      <c r="GW97" s="872" t="s">
        <v>1188</v>
      </c>
      <c r="GX97" s="873" t="s">
        <v>1188</v>
      </c>
      <c r="GY97" s="874">
        <v>0</v>
      </c>
      <c r="GZ97" s="582" t="s">
        <v>1188</v>
      </c>
      <c r="HA97" s="583" t="s">
        <v>1293</v>
      </c>
      <c r="HB97" s="584">
        <v>1</v>
      </c>
      <c r="HC97" s="585">
        <v>0</v>
      </c>
      <c r="HD97" s="586" t="s">
        <v>1188</v>
      </c>
      <c r="HE97" s="690" t="s">
        <v>1188</v>
      </c>
      <c r="HF97" s="587" t="s">
        <v>1188</v>
      </c>
      <c r="HG97" s="587" t="s">
        <v>1188</v>
      </c>
      <c r="HH97" s="588">
        <v>0</v>
      </c>
      <c r="HI97" s="586" t="s">
        <v>1188</v>
      </c>
      <c r="HJ97" s="690" t="s">
        <v>1188</v>
      </c>
      <c r="HK97" s="691" t="s">
        <v>1188</v>
      </c>
      <c r="HL97" s="692">
        <v>0</v>
      </c>
      <c r="HM97" s="693" t="s">
        <v>1188</v>
      </c>
      <c r="HN97" s="592" t="s">
        <v>1188</v>
      </c>
      <c r="HO97" s="681">
        <v>0</v>
      </c>
      <c r="HP97" s="574">
        <v>0</v>
      </c>
      <c r="HQ97" s="472">
        <f t="shared" si="124"/>
        <v>0</v>
      </c>
      <c r="HR97" s="593">
        <v>1</v>
      </c>
      <c r="HS97" s="574">
        <v>0</v>
      </c>
      <c r="HT97" s="574">
        <v>0</v>
      </c>
      <c r="HU97" s="574">
        <v>0</v>
      </c>
      <c r="HV97" s="574">
        <v>0</v>
      </c>
      <c r="HW97" s="574">
        <v>0</v>
      </c>
      <c r="HX97" s="574">
        <v>1</v>
      </c>
      <c r="HY97" s="574">
        <v>0</v>
      </c>
      <c r="HZ97" s="574">
        <v>0</v>
      </c>
      <c r="IA97" s="574">
        <v>0.5</v>
      </c>
      <c r="IB97" s="574">
        <v>0.5</v>
      </c>
      <c r="IC97" s="574">
        <v>0</v>
      </c>
      <c r="ID97" s="681">
        <v>0</v>
      </c>
      <c r="IE97" s="369">
        <v>0</v>
      </c>
      <c r="IF97" s="574">
        <v>0</v>
      </c>
      <c r="IG97" s="472">
        <f t="shared" si="125"/>
        <v>0</v>
      </c>
      <c r="IH97" s="609" t="s">
        <v>1188</v>
      </c>
      <c r="II97" s="694" t="s">
        <v>1188</v>
      </c>
      <c r="IJ97" s="695" t="s">
        <v>1188</v>
      </c>
      <c r="IK97" s="696" t="s">
        <v>1188</v>
      </c>
      <c r="IL97" s="696" t="s">
        <v>1188</v>
      </c>
      <c r="IM97" s="697" t="s">
        <v>1188</v>
      </c>
      <c r="IN97" s="599">
        <v>1</v>
      </c>
      <c r="IO97" s="600">
        <v>7</v>
      </c>
      <c r="IP97" s="601">
        <v>6</v>
      </c>
      <c r="IQ97" s="600">
        <v>2</v>
      </c>
      <c r="IR97" s="587">
        <v>12</v>
      </c>
      <c r="IS97" s="601">
        <v>14</v>
      </c>
      <c r="IT97" s="599" t="s">
        <v>1188</v>
      </c>
      <c r="IU97" s="600" t="s">
        <v>1188</v>
      </c>
      <c r="IV97" s="587" t="s">
        <v>1188</v>
      </c>
      <c r="IW97" s="601" t="s">
        <v>1188</v>
      </c>
      <c r="IX97" s="602" t="s">
        <v>1188</v>
      </c>
      <c r="IY97" s="681">
        <v>0</v>
      </c>
      <c r="IZ97" s="719" t="s">
        <v>1188</v>
      </c>
      <c r="JA97" s="681">
        <v>1</v>
      </c>
      <c r="JB97" s="699" t="s">
        <v>5466</v>
      </c>
      <c r="JC97" s="681">
        <v>0</v>
      </c>
      <c r="JD97" s="430" t="s">
        <v>1188</v>
      </c>
      <c r="JE97" s="686" t="s">
        <v>1188</v>
      </c>
      <c r="JF97" s="686" t="s">
        <v>1188</v>
      </c>
      <c r="JG97" s="592" t="s">
        <v>1188</v>
      </c>
      <c r="JH97" s="763">
        <v>0</v>
      </c>
      <c r="JI97" s="683" t="s">
        <v>1188</v>
      </c>
      <c r="JJ97" s="684" t="s">
        <v>1188</v>
      </c>
      <c r="JK97" s="684" t="s">
        <v>1188</v>
      </c>
      <c r="JL97" s="764" t="s">
        <v>1188</v>
      </c>
      <c r="JM97" s="763">
        <v>0</v>
      </c>
      <c r="JN97" s="683" t="s">
        <v>1188</v>
      </c>
      <c r="JO97" s="683" t="s">
        <v>1188</v>
      </c>
      <c r="JP97" s="684" t="s">
        <v>1188</v>
      </c>
      <c r="JQ97" s="684" t="s">
        <v>1188</v>
      </c>
      <c r="JR97" s="764" t="s">
        <v>1188</v>
      </c>
      <c r="JS97" s="763">
        <v>0</v>
      </c>
      <c r="JT97" s="683" t="s">
        <v>1188</v>
      </c>
      <c r="JU97" s="684" t="s">
        <v>1188</v>
      </c>
      <c r="JV97" s="684" t="s">
        <v>1188</v>
      </c>
      <c r="JW97" s="764" t="s">
        <v>1188</v>
      </c>
      <c r="JX97" s="606">
        <v>0</v>
      </c>
      <c r="JY97" s="607" t="s">
        <v>1188</v>
      </c>
      <c r="JZ97" s="606" t="s">
        <v>1188</v>
      </c>
      <c r="KA97" s="606">
        <f t="shared" si="126"/>
        <v>1</v>
      </c>
      <c r="KB97" s="606"/>
      <c r="KC97" s="606">
        <v>1</v>
      </c>
      <c r="KD97" s="606"/>
      <c r="KE97" s="606"/>
      <c r="KF97" s="606">
        <f t="shared" si="127"/>
        <v>0</v>
      </c>
      <c r="KG97" s="606"/>
      <c r="KH97" s="606"/>
      <c r="KI97" s="606"/>
      <c r="KJ97" s="606"/>
      <c r="KK97" s="606">
        <v>1</v>
      </c>
      <c r="KL97" s="606">
        <v>1</v>
      </c>
      <c r="KM97" s="608">
        <f t="shared" si="128"/>
        <v>0.34309091567993166</v>
      </c>
      <c r="KN97" s="609">
        <v>-0.7845454216003418</v>
      </c>
      <c r="KO97" s="609">
        <v>20.673076629638672</v>
      </c>
      <c r="KP97" s="610">
        <v>8</v>
      </c>
      <c r="KQ97" s="608">
        <f t="shared" si="129"/>
        <v>0.28835425376892088</v>
      </c>
      <c r="KR97" s="609">
        <v>-1.0582287311553955</v>
      </c>
      <c r="KS97" s="609">
        <v>13.461538314819336</v>
      </c>
      <c r="KT97" s="610">
        <v>9</v>
      </c>
      <c r="KU97" s="610">
        <v>29</v>
      </c>
      <c r="KV97" s="563" t="s">
        <v>1237</v>
      </c>
      <c r="KW97" s="606" t="s">
        <v>5443</v>
      </c>
      <c r="KX97" s="700" t="str">
        <f t="shared" ca="1" si="130"/>
        <v>D</v>
      </c>
      <c r="KY97" s="701">
        <f t="shared" ca="1" si="131"/>
        <v>0.23152077346512376</v>
      </c>
      <c r="KZ97" s="702">
        <f t="shared" ca="1" si="207"/>
        <v>0.27564470588235296</v>
      </c>
      <c r="LA97" s="703">
        <f t="shared" ca="1" si="208"/>
        <v>0.24593333333333334</v>
      </c>
      <c r="LB97" s="703">
        <f t="shared" ca="1" si="209"/>
        <v>0.13690833333333333</v>
      </c>
      <c r="LC97" s="704">
        <f t="shared" ca="1" si="210"/>
        <v>0.26759672131147538</v>
      </c>
      <c r="LD97" s="696" cm="1">
        <f t="array" aca="1" ref="LD97" ca="1">INDIRECT(LD$203&amp;ROW())*LD$205</f>
        <v>0</v>
      </c>
      <c r="LE97" s="696" cm="1">
        <f t="array" aca="1" ref="LE97" ca="1">INDIRECT(LE$203&amp;ROW())*LE$205</f>
        <v>0</v>
      </c>
      <c r="LF97" s="696" cm="1">
        <f t="array" aca="1" ref="LF97" ca="1">INDIRECT(LF$203&amp;ROW())*LF$205</f>
        <v>0</v>
      </c>
      <c r="LG97" s="696" cm="1">
        <f t="array" aca="1" ref="LG97" ca="1">INDIRECT(LG$203&amp;ROW())*LG$205</f>
        <v>3</v>
      </c>
      <c r="LH97" s="696" cm="1">
        <f t="array" aca="1" ref="LH97" ca="1">INDIRECT(LH$203&amp;ROW())*LH$205</f>
        <v>2</v>
      </c>
      <c r="LI97" s="696" cm="1">
        <f t="array" aca="1" ref="LI97" ca="1">INDIRECT(LI$203&amp;ROW())*LI$205</f>
        <v>3</v>
      </c>
      <c r="LJ97" s="696" cm="1">
        <f t="array" aca="1" ref="LJ97" ca="1">INDIRECT(LJ$203&amp;ROW())*LJ$205</f>
        <v>3</v>
      </c>
      <c r="LK97" s="696" cm="1">
        <f t="array" aca="1" ref="LK97" ca="1">INDIRECT(LK$203&amp;ROW())*LK$205</f>
        <v>3</v>
      </c>
      <c r="LL97" s="696" cm="1">
        <f t="array" aca="1" ref="LL97" ca="1">INDIRECT(LL$203&amp;ROW())*LL$205</f>
        <v>3</v>
      </c>
      <c r="LM97" s="696" cm="1">
        <f t="array" aca="1" ref="LM97" ca="1">INDIRECT(LM$203&amp;ROW())*LM$205</f>
        <v>2</v>
      </c>
      <c r="LN97" s="696" cm="1">
        <f t="array" aca="1" ref="LN97" ca="1">INDIRECT(LN$203&amp;ROW())*LN$205</f>
        <v>3</v>
      </c>
      <c r="LO97" s="696" cm="1">
        <f t="array" aca="1" ref="LO97" ca="1">INDIRECT(LO$203&amp;ROW())*LO$205</f>
        <v>0</v>
      </c>
      <c r="LP97" s="696" cm="1">
        <f t="array" aca="1" ref="LP97" ca="1">INDIRECT(LP$203&amp;ROW())*LP$205</f>
        <v>0</v>
      </c>
      <c r="LQ97" s="696" cm="1">
        <f t="array" aca="1" ref="LQ97" ca="1">IF(INDIRECT(LQ$203&amp;ROW())="-",0,INDIRECT(LQ$203&amp;ROW())*LQ$205)</f>
        <v>1.4298000000000002</v>
      </c>
      <c r="LR97" s="696" cm="1">
        <f t="array" aca="1" ref="LR97" ca="1">INDIRECT(LR$203&amp;ROW())*LR$205</f>
        <v>0</v>
      </c>
      <c r="LS97" s="696" cm="1">
        <f t="array" aca="1" ref="LS97" ca="1">IF(INDIRECT(LS$203&amp;ROW())="-",0,INDIRECT(LS$203&amp;ROW())*LS$205)</f>
        <v>1.1646000000000001</v>
      </c>
      <c r="LT97" s="696" cm="1">
        <f t="array" aca="1" ref="LT97" ca="1">INDIRECT(LT$203&amp;ROW())*LT$205</f>
        <v>0</v>
      </c>
      <c r="LU97" s="696" cm="1">
        <f t="array" aca="1" ref="LU97" ca="1">INDIRECT(LU$203&amp;ROW())*LU$205</f>
        <v>2</v>
      </c>
      <c r="LV97" s="696" cm="1">
        <f t="array" aca="1" ref="LV97" ca="1">INDIRECT(LV$203&amp;ROW())*LV$205</f>
        <v>0</v>
      </c>
      <c r="LW97" s="696" cm="1">
        <f t="array" aca="1" ref="LW97" ca="1">INDIRECT(LW$203&amp;ROW())*LW$205</f>
        <v>0</v>
      </c>
      <c r="LX97" s="696" cm="1">
        <f t="array" aca="1" ref="LX97" ca="1">INDIRECT(LX$203&amp;ROW())*LX$205</f>
        <v>2</v>
      </c>
      <c r="LY97" s="696" cm="1">
        <f t="array" aca="1" ref="LY97" ca="1">IF(INDIRECT(LY$203&amp;ROW())="-",0,INDIRECT(LY$203&amp;ROW())*LY$205)</f>
        <v>1.2858000000000001</v>
      </c>
      <c r="LZ97" s="696" cm="1">
        <f t="array" aca="1" ref="LZ97" ca="1">INDIRECT(LZ$203&amp;ROW())*LZ$205</f>
        <v>0</v>
      </c>
      <c r="MA97" s="696" cm="1">
        <f t="array" aca="1" ref="MA97" ca="1">INDIRECT(MA$203&amp;ROW())*MA$205</f>
        <v>2</v>
      </c>
      <c r="MB97" s="696" cm="1">
        <f t="array" aca="1" ref="MB97" ca="1">INDIRECT(MB$203&amp;ROW())*MB$205</f>
        <v>0</v>
      </c>
      <c r="MC97" s="696" cm="1">
        <f t="array" aca="1" ref="MC97" ca="1">IF($MB97=0,0,INDIRECT(MC$203&amp;ROW())*MC$205)</f>
        <v>0</v>
      </c>
      <c r="MD97" s="696" cm="1">
        <f t="array" aca="1" ref="MD97" ca="1">IF($MB97=0,0,INDIRECT(MD$203&amp;ROW())*MD$205)</f>
        <v>0</v>
      </c>
      <c r="ME97" s="696" cm="1">
        <f t="array" aca="1" ref="ME97" ca="1">IF($MB97=0,0,INDIRECT(ME$203&amp;ROW())*ME$205)</f>
        <v>0</v>
      </c>
      <c r="MF97" s="696" cm="1">
        <f t="array" aca="1" ref="MF97" ca="1">IF($MB97=0,0,INDIRECT(MF$203&amp;ROW())*MF$205)</f>
        <v>0</v>
      </c>
      <c r="MG97" s="696" cm="1">
        <f t="array" aca="1" ref="MG97" ca="1">INDIRECT(MG$203&amp;ROW())*MG$205</f>
        <v>0</v>
      </c>
      <c r="MH97" s="696" cm="1">
        <f t="array" aca="1" ref="MH97" ca="1">IF($MG97=0,0,INDIRECT(MH$203&amp;ROW())*MH$205)</f>
        <v>0</v>
      </c>
      <c r="MI97" s="696" cm="1">
        <f t="array" aca="1" ref="MI97" ca="1">IF($MG97=0,0,INDIRECT(MI$203&amp;ROW())*MI$205)</f>
        <v>0</v>
      </c>
      <c r="MJ97" s="696" cm="1">
        <f t="array" aca="1" ref="MJ97" ca="1">INDIRECT(MJ$203&amp;ROW())*MJ$205</f>
        <v>0</v>
      </c>
      <c r="MK97" s="696" cm="1">
        <f t="array" aca="1" ref="MK97" ca="1">INDIRECT(MK$203&amp;ROW())*MK$205</f>
        <v>0</v>
      </c>
      <c r="ML97" s="696" cm="1">
        <f t="array" aca="1" ref="ML97" ca="1">INDIRECT(ML$203&amp;ROW())*ML$205</f>
        <v>0</v>
      </c>
      <c r="MM97" s="696" cm="1">
        <f t="array" aca="1" ref="MM97" ca="1">INDIRECT(MM$203&amp;ROW())*MM$205</f>
        <v>6</v>
      </c>
      <c r="MN97" s="696" cm="1">
        <f t="array" aca="1" ref="MN97" ca="1">INDIRECT(MN$203&amp;ROW())*MN$205</f>
        <v>0</v>
      </c>
      <c r="MO97" s="696" cm="1">
        <f t="array" aca="1" ref="MO97" ca="1">INDIRECT(MO$203&amp;ROW())*MO$205</f>
        <v>0</v>
      </c>
      <c r="MP97" s="696" cm="1">
        <f t="array" aca="1" ref="MP97" ca="1">INDIRECT(MP$203&amp;ROW())*MP$205</f>
        <v>0</v>
      </c>
      <c r="MQ97" s="696" cm="1">
        <f t="array" aca="1" ref="MQ97" ca="1">INDIRECT(MQ$203&amp;ROW())*MQ$205</f>
        <v>0</v>
      </c>
      <c r="MR97" s="696" cm="1">
        <f t="array" aca="1" ref="MR97" ca="1">INDIRECT(MR$203&amp;ROW())*MR$205</f>
        <v>2</v>
      </c>
      <c r="MS97" s="696" cm="1">
        <f t="array" aca="1" ref="MS97" ca="1">INDIRECT(MS$203&amp;ROW())*MS$205</f>
        <v>2</v>
      </c>
      <c r="MT97" s="696" cm="1">
        <f t="array" aca="1" ref="MT97" ca="1">INDIRECT(MT$203&amp;ROW())*MT$205</f>
        <v>1</v>
      </c>
      <c r="MU97" s="696" cm="1">
        <f t="array" aca="1" ref="MU97" ca="1">INDIRECT(MU$203&amp;ROW())*MU$205</f>
        <v>2</v>
      </c>
      <c r="MV97" s="696" cm="1">
        <f t="array" aca="1" ref="MV97" ca="1">IF(INDIRECT(MV$203&amp;ROW())="-",0,INDIRECT(MV$203&amp;ROW())*MV$205)</f>
        <v>3.3233999999999995</v>
      </c>
      <c r="MW97" s="696" cm="1">
        <f t="array" aca="1" ref="MW97" ca="1">INDIRECT(MW$203&amp;ROW())*MW$205</f>
        <v>0</v>
      </c>
      <c r="MX97" s="696" cm="1">
        <f t="array" aca="1" ref="MX97" ca="1">INDIRECT(MX$203&amp;ROW())*MX$205</f>
        <v>0</v>
      </c>
      <c r="MY97" s="696" cm="1">
        <f t="array" aca="1" ref="MY97" ca="1">INDIRECT(MY$203&amp;ROW())*MY$205</f>
        <v>0</v>
      </c>
      <c r="NA97" s="701">
        <f t="shared" si="133"/>
        <v>0.51800731707317071</v>
      </c>
      <c r="NB97" s="617">
        <f t="shared" si="134"/>
        <v>0.29957857142857147</v>
      </c>
      <c r="NC97" s="695">
        <f t="shared" si="135"/>
        <v>9.3407692307692303E-2</v>
      </c>
      <c r="ND97" s="697">
        <f t="shared" si="136"/>
        <v>0.31681111111111115</v>
      </c>
      <c r="NE97" s="694">
        <f t="shared" si="137"/>
        <v>0.30695117298013641</v>
      </c>
      <c r="NF97" s="682" t="str">
        <f t="shared" si="138"/>
        <v>C</v>
      </c>
      <c r="NH97" s="606" t="s">
        <v>5443</v>
      </c>
      <c r="NI97" s="563" t="str">
        <f t="shared" si="211"/>
        <v>C</v>
      </c>
      <c r="NJ97" s="563" t="str">
        <f t="shared" si="140"/>
        <v>C</v>
      </c>
      <c r="NK97" s="563" t="str">
        <f t="shared" ca="1" si="141"/>
        <v>D</v>
      </c>
      <c r="NL97" s="563" t="str">
        <f t="shared" ca="1" si="142"/>
        <v>C</v>
      </c>
      <c r="NM97" s="563" t="str">
        <f t="shared" ca="1" si="143"/>
        <v>C</v>
      </c>
      <c r="NN97" s="563" t="str">
        <f t="shared" ca="1" si="163"/>
        <v>C</v>
      </c>
      <c r="NO97" s="563" t="str">
        <f t="shared" ca="1" si="164"/>
        <v>C</v>
      </c>
      <c r="NP97" s="606" t="str">
        <f t="shared" si="144"/>
        <v>-</v>
      </c>
      <c r="NQ97" s="682" t="str">
        <f t="shared" si="145"/>
        <v>-</v>
      </c>
      <c r="NR97" s="682" t="e">
        <f>IF(OR(AND(NI97="A",OR(NJ97="C",NJ97="D")),AND(NI97="A",OR(#REF!="C",#REF!="D")),AND(NI97="B",OR(NJ97="D",#REF!="D")),AND(OR(NI97="C",NI97="D"),OR(NJ97="A",NJ97="B")),AND(OR(NI97="C",NI97="D"),OR(#REF!="A",#REF!="B")),AND(OR(NJ97="A",#REF!="A",NJ97="B",#REF!="B"),OR(NP97="-",NQ97="-")),AND(OR(NJ97="C",#REF!="C",NJ97="D",#REF!="D"),NP97="Yes")),"Yes","-")</f>
        <v>#REF!</v>
      </c>
      <c r="NS97" s="607"/>
      <c r="NT97" s="619">
        <f t="shared" si="146"/>
        <v>0.32879999999999998</v>
      </c>
      <c r="NU97" s="619">
        <f t="shared" si="147"/>
        <v>0.30695117298013641</v>
      </c>
      <c r="NV97" s="619">
        <f t="shared" ca="1" si="148"/>
        <v>0.23152077346512376</v>
      </c>
      <c r="NW97" s="619">
        <f t="shared" ca="1" si="165"/>
        <v>0.27880622025453666</v>
      </c>
      <c r="NX97" s="619">
        <f t="shared" ca="1" si="166"/>
        <v>0.37142532292754066</v>
      </c>
      <c r="NY97" s="620">
        <f t="shared" ca="1" si="167"/>
        <v>0.28887038241271162</v>
      </c>
      <c r="NZ97" s="620">
        <f t="shared" ca="1" si="168"/>
        <v>0.41689359896548578</v>
      </c>
      <c r="OA97" s="705" t="s">
        <v>1188</v>
      </c>
      <c r="OB97" s="706" t="s">
        <v>1188</v>
      </c>
      <c r="OC97" s="494"/>
      <c r="OE97" s="606" t="s">
        <v>5443</v>
      </c>
      <c r="OF97" s="700" t="str">
        <f t="shared" ca="1" si="149"/>
        <v>C</v>
      </c>
      <c r="OG97" s="701">
        <f t="shared" ca="1" si="169"/>
        <v>0.27880622025453666</v>
      </c>
      <c r="OH97" s="705">
        <f t="shared" ca="1" si="150"/>
        <v>0.44138054273318872</v>
      </c>
      <c r="OI97" s="696">
        <f t="shared" ca="1" si="151"/>
        <v>0.29077720853199501</v>
      </c>
      <c r="OJ97" s="696">
        <f t="shared" ca="1" si="152"/>
        <v>9.8934799656447206E-2</v>
      </c>
      <c r="OK97" s="697">
        <f t="shared" ca="1" si="153"/>
        <v>0.28413233009651567</v>
      </c>
      <c r="OL97" s="696" cm="1">
        <f t="array" aca="1" ref="OL97" ca="1">INDIRECT(OL$203&amp;ROW())*OL$205</f>
        <v>0</v>
      </c>
      <c r="OM97" s="696" cm="1">
        <f t="array" aca="1" ref="OM97" ca="1">INDIRECT(OM$203&amp;ROW())*OM$205</f>
        <v>0</v>
      </c>
      <c r="ON97" s="696" cm="1">
        <f t="array" aca="1" ref="ON97" ca="1">INDIRECT(ON$203&amp;ROW())*ON$205</f>
        <v>0</v>
      </c>
      <c r="OO97" s="696" cm="1">
        <f t="array" aca="1" ref="OO97" ca="1">INDIRECT(OO$203&amp;ROW())*OO$205</f>
        <v>1.0790999999999999</v>
      </c>
      <c r="OP97" s="696" cm="1">
        <f t="array" aca="1" ref="OP97" ca="1">INDIRECT(OP$203&amp;ROW())*OP$205</f>
        <v>1.0553999999999999</v>
      </c>
      <c r="OQ97" s="696" cm="1">
        <f t="array" aca="1" ref="OQ97" ca="1">INDIRECT(OQ$203&amp;ROW())*OQ$205</f>
        <v>1.5849</v>
      </c>
      <c r="OR97" s="696" cm="1">
        <f t="array" aca="1" ref="OR97" ca="1">INDIRECT(OR$203&amp;ROW())*OR$205</f>
        <v>1.4141999999999999</v>
      </c>
      <c r="OS97" s="696" cm="1">
        <f t="array" aca="1" ref="OS97" ca="1">INDIRECT(OS$203&amp;ROW())*OS$205</f>
        <v>1.5387</v>
      </c>
      <c r="OT97" s="696" cm="1">
        <f t="array" aca="1" ref="OT97" ca="1">INDIRECT(OT$203&amp;ROW())*OT$205</f>
        <v>1.4727000000000001</v>
      </c>
      <c r="OU97" s="696" cm="1">
        <f t="array" aca="1" ref="OU97" ca="1">INDIRECT(OU$203&amp;ROW())*OU$205</f>
        <v>0.64349999999999996</v>
      </c>
      <c r="OV97" s="696" cm="1">
        <f t="array" aca="1" ref="OV97" ca="1">INDIRECT(OV$203&amp;ROW())*OV$205</f>
        <v>1.2161999999999999</v>
      </c>
      <c r="OW97" s="696" cm="1">
        <f t="array" aca="1" ref="OW97" ca="1">INDIRECT(OW$203&amp;ROW())*OW$205</f>
        <v>0</v>
      </c>
      <c r="OX97" s="696" cm="1">
        <f t="array" aca="1" ref="OX97" ca="1">INDIRECT(OX$203&amp;ROW())*OX$205</f>
        <v>0</v>
      </c>
      <c r="OY97" s="696" cm="1">
        <f t="array" aca="1" ref="OY97" ca="1">IF(INDIRECT(OY$203&amp;ROW())="-",0,INDIRECT(OY$203&amp;ROW())*OY$205)</f>
        <v>0.16912151</v>
      </c>
      <c r="OZ97" s="696" cm="1">
        <f t="array" aca="1" ref="OZ97" ca="1">INDIRECT(OZ$203&amp;ROW())*OZ$205</f>
        <v>0</v>
      </c>
      <c r="PA97" s="696" cm="1">
        <f t="array" aca="1" ref="PA97" ca="1">IF(INDIRECT(PA$203&amp;ROW())="-",0,INDIRECT(PA$203&amp;ROW())*PA$205)</f>
        <v>0.17146793999999999</v>
      </c>
      <c r="PB97" s="705" cm="1">
        <f t="array" aca="1" ref="PB97" ca="1">INDIRECT(PB$203&amp;ROW())*PB$205</f>
        <v>0</v>
      </c>
      <c r="PC97" s="696" cm="1">
        <f t="array" aca="1" ref="PC97" ca="1">INDIRECT(PC$203&amp;ROW())*PC$205</f>
        <v>1.3946000000000001</v>
      </c>
      <c r="PD97" s="696" cm="1">
        <f t="array" aca="1" ref="PD97" ca="1">INDIRECT(PD$203&amp;ROW())*PD$205</f>
        <v>0</v>
      </c>
      <c r="PE97" s="696" cm="1">
        <f t="array" aca="1" ref="PE97" ca="1">INDIRECT(PE$203&amp;ROW())*PE$205</f>
        <v>0</v>
      </c>
      <c r="PF97" s="696" cm="1">
        <f t="array" aca="1" ref="PF97" ca="1">INDIRECT(PF$203&amp;ROW())*PF$205</f>
        <v>1.3308</v>
      </c>
      <c r="PG97" s="696" cm="1">
        <f t="array" aca="1" ref="PG97" ca="1">IF(INDIRECT(PG$203&amp;ROW())="-",0,INDIRECT(PG$203&amp;ROW())*PG$205)</f>
        <v>0.1875125</v>
      </c>
      <c r="PH97" s="696" cm="1">
        <f t="array" aca="1" ref="PH97" ca="1">INDIRECT(PH$203&amp;ROW())*PH$205</f>
        <v>0</v>
      </c>
      <c r="PI97" s="696" cm="1">
        <f t="array" aca="1" ref="PI97" ca="1">INDIRECT(PI$203&amp;ROW())*PI$205</f>
        <v>0.60729999999999995</v>
      </c>
      <c r="PJ97" s="696" cm="1">
        <f t="array" aca="1" ref="PJ97" ca="1">INDIRECT(PJ$203&amp;ROW())*PJ$205</f>
        <v>0</v>
      </c>
      <c r="PK97" s="696" cm="1">
        <f t="array" aca="1" ref="PK97" ca="1">IF($PJ97=0,0,INDIRECT(PK$203&amp;ROW())*PK$205)</f>
        <v>0</v>
      </c>
      <c r="PL97" s="696" cm="1">
        <f t="array" aca="1" ref="PL97" ca="1">IF($MPE97=0,0,INDIRECT(PL$203&amp;ROW())*PL$205)</f>
        <v>0</v>
      </c>
      <c r="PM97" s="696" cm="1">
        <f t="array" aca="1" ref="PM97" ca="1">IF($MPE97=0,0,INDIRECT(PM$203&amp;ROW())*PM$205)</f>
        <v>0</v>
      </c>
      <c r="PN97" s="696" cm="1">
        <f t="array" aca="1" ref="PN97" ca="1">IF($PJ97=0,0,INDIRECT(PN$203&amp;ROW())*PN$205)</f>
        <v>0</v>
      </c>
      <c r="PO97" s="696" cm="1">
        <f t="array" aca="1" ref="PO97" ca="1">INDIRECT(PO$203&amp;ROW())*PO$205</f>
        <v>0</v>
      </c>
      <c r="PP97" s="696" cm="1">
        <f t="array" aca="1" ref="PP97" ca="1">IF($PO97=0,0,INDIRECT(PP$203&amp;ROW())*PP$205)</f>
        <v>0</v>
      </c>
      <c r="PQ97" s="696" cm="1">
        <f t="array" aca="1" ref="PQ97" ca="1">IF($PO97=0,0,INDIRECT(PQ$203&amp;ROW())*PQ$205)</f>
        <v>0</v>
      </c>
      <c r="PR97" s="696" cm="1">
        <f t="array" aca="1" ref="PR97" ca="1">INDIRECT(PR$203&amp;ROW())*PR$205</f>
        <v>0</v>
      </c>
      <c r="PS97" s="696" cm="1">
        <f t="array" aca="1" ref="PS97" ca="1">INDIRECT(PS$203&amp;ROW())*PS$205</f>
        <v>0</v>
      </c>
      <c r="PT97" s="696" cm="1">
        <f t="array" aca="1" ref="PT97" ca="1">INDIRECT(PT$203&amp;ROW())*PT$205</f>
        <v>0</v>
      </c>
      <c r="PU97" s="696" cm="1">
        <f t="array" aca="1" ref="PU97" ca="1">INDIRECT(PU$203&amp;ROW())*PU$205</f>
        <v>1.7696999999999998</v>
      </c>
      <c r="PV97" s="696" cm="1">
        <f t="array" aca="1" ref="PV97" ca="1">INDIRECT(PV$203&amp;ROW())*PV$205</f>
        <v>0</v>
      </c>
      <c r="PW97" s="696" cm="1">
        <f t="array" aca="1" ref="PW97" ca="1">INDIRECT(PW$203&amp;ROW())*PW$205</f>
        <v>0</v>
      </c>
      <c r="PX97" s="696" cm="1">
        <f t="array" aca="1" ref="PX97" ca="1">INDIRECT(PX$203&amp;ROW())*PX$205</f>
        <v>0</v>
      </c>
      <c r="PY97" s="696" cm="1">
        <f t="array" aca="1" ref="PY97" ca="1">INDIRECT(PY$203&amp;ROW())*PY$205</f>
        <v>0</v>
      </c>
      <c r="PZ97" s="696" cm="1">
        <f t="array" aca="1" ref="PZ97" ca="1">INDIRECT(PZ$203&amp;ROW())*PZ$205</f>
        <v>0.17430000000000001</v>
      </c>
      <c r="QA97" s="696" cm="1">
        <f t="array" aca="1" ref="QA97" ca="1">INDIRECT(QA$203&amp;ROW())*QA$205</f>
        <v>0.31659999999999999</v>
      </c>
      <c r="QB97" s="696" cm="1">
        <f t="array" aca="1" ref="QB97" ca="1">INDIRECT(QB$203&amp;ROW())*QB$205</f>
        <v>0.79830000000000001</v>
      </c>
      <c r="QC97" s="696" cm="1">
        <f t="array" aca="1" ref="QC97" ca="1">INDIRECT(QC$203&amp;ROW())*QC$205</f>
        <v>1.4259999999999999</v>
      </c>
      <c r="QD97" s="696" cm="1">
        <f t="array" aca="1" ref="QD97" ca="1">IF(INDIRECT(QD$203&amp;ROW())="-",0,INDIRECT(QD$203&amp;ROW())*QD$205)</f>
        <v>0.34014998999999996</v>
      </c>
      <c r="QE97" s="696" cm="1">
        <f t="array" aca="1" ref="QE97" ca="1">INDIRECT(QE$203&amp;ROW())*QE$205</f>
        <v>0</v>
      </c>
      <c r="QF97" s="696" cm="1">
        <f t="array" aca="1" ref="QF97" ca="1">INDIRECT(QF$203&amp;ROW())*QF$205</f>
        <v>0</v>
      </c>
      <c r="QG97" s="696" cm="1">
        <f t="array" aca="1" ref="QG97" ca="1">INDIRECT(QG$203&amp;ROW())*QG$205</f>
        <v>0</v>
      </c>
      <c r="QI97" s="606" t="s">
        <v>5443</v>
      </c>
      <c r="QJ97" s="700" t="str">
        <f t="shared" ca="1" si="154"/>
        <v>C</v>
      </c>
      <c r="QK97" s="701">
        <f t="shared" ca="1" si="170"/>
        <v>0.37142532292754066</v>
      </c>
      <c r="QL97" s="705">
        <f t="shared" ca="1" si="155"/>
        <v>0.68638349535946286</v>
      </c>
      <c r="QM97" s="696">
        <f t="shared" ca="1" si="156"/>
        <v>0.38396375138996197</v>
      </c>
      <c r="QN97" s="696">
        <f t="shared" ca="1" si="157"/>
        <v>2.9899267635059939E-2</v>
      </c>
      <c r="QO97" s="697">
        <f t="shared" ca="1" si="158"/>
        <v>0.38545477732567784</v>
      </c>
      <c r="QP97" s="696" cm="1">
        <f t="array" aca="1" ref="QP97" ca="1">INDIRECT(QP$203&amp;ROW())*QP$205</f>
        <v>0</v>
      </c>
      <c r="QQ97" s="696" cm="1">
        <f t="array" aca="1" ref="QQ97" ca="1">INDIRECT(QQ$203&amp;ROW())*QQ$205</f>
        <v>0</v>
      </c>
      <c r="QR97" s="696" cm="1">
        <f t="array" aca="1" ref="QR97" ca="1">INDIRECT(QR$203&amp;ROW())*QR$205</f>
        <v>0</v>
      </c>
      <c r="QS97" s="696" cm="1">
        <f t="array" aca="1" ref="QS97" ca="1">INDIRECT(QS$203&amp;ROW())*QS$205</f>
        <v>0.22471360933801068</v>
      </c>
      <c r="QT97" s="696" cm="1">
        <f t="array" aca="1" ref="QT97" ca="1">INDIRECT(QT$203&amp;ROW())*QT$205</f>
        <v>0.17488542943331029</v>
      </c>
      <c r="QU97" s="696" cm="1">
        <f t="array" aca="1" ref="QU97" ca="1">INDIRECT(QU$203&amp;ROW())*QU$205</f>
        <v>0.53329206883563263</v>
      </c>
      <c r="QV97" s="696" cm="1">
        <f t="array" aca="1" ref="QV97" ca="1">INDIRECT(QV$203&amp;ROW())*QV$205</f>
        <v>0.24117831443907087</v>
      </c>
      <c r="QW97" s="696" cm="1">
        <f t="array" aca="1" ref="QW97" ca="1">INDIRECT(QW$203&amp;ROW())*QW$205</f>
        <v>0.53099416374332975</v>
      </c>
      <c r="QX97" s="696" cm="1">
        <f t="array" aca="1" ref="QX97" ca="1">INDIRECT(QX$203&amp;ROW())*QX$205</f>
        <v>0.60640894423913805</v>
      </c>
      <c r="QY97" s="696" cm="1">
        <f t="array" aca="1" ref="QY97" ca="1">INDIRECT(QY$203&amp;ROW())*QY$205</f>
        <v>4.5134158378452992E-2</v>
      </c>
      <c r="QZ97" s="696" cm="1">
        <f t="array" aca="1" ref="QZ97" ca="1">INDIRECT(QZ$203&amp;ROW())*QZ$205</f>
        <v>0.27613248380770827</v>
      </c>
      <c r="RA97" s="696" cm="1">
        <f t="array" aca="1" ref="RA97" ca="1">INDIRECT(RA$203&amp;ROW())*RA$205</f>
        <v>0</v>
      </c>
      <c r="RB97" s="696" cm="1">
        <f t="array" aca="1" ref="RB97" ca="1">INDIRECT(RB$203&amp;ROW())*RB$205</f>
        <v>0</v>
      </c>
      <c r="RC97" s="696" cm="1">
        <f t="array" aca="1" ref="RC97" ca="1">IF(INDIRECT(RC$203&amp;ROW())="-",0,INDIRECT(RC$203&amp;ROW())*RC$205)</f>
        <v>1.9995422997149341E-2</v>
      </c>
      <c r="RD97" s="696" cm="1">
        <f t="array" aca="1" ref="RD97" ca="1">INDIRECT(RD$203&amp;ROW())*RD$205</f>
        <v>0</v>
      </c>
      <c r="RE97" s="696" cm="1">
        <f t="array" aca="1" ref="RE97" ca="1">IF(INDIRECT(RE$203&amp;ROW())="-",0,INDIRECT(RE$203&amp;ROW())*RE$205)</f>
        <v>1.2284402611969137E-2</v>
      </c>
      <c r="RF97" s="705" cm="1">
        <f t="array" aca="1" ref="RF97" ca="1">INDIRECT(RF$203&amp;ROW())*RF$205</f>
        <v>0</v>
      </c>
      <c r="RG97" s="696" cm="1">
        <f t="array" aca="1" ref="RG97" ca="1">INDIRECT(RG$203&amp;ROW())*RG$205</f>
        <v>0.27650466908360405</v>
      </c>
      <c r="RH97" s="696" cm="1">
        <f t="array" aca="1" ref="RH97" ca="1">INDIRECT(RH$203&amp;ROW())*RH$205</f>
        <v>0</v>
      </c>
      <c r="RI97" s="696" cm="1">
        <f t="array" aca="1" ref="RI97" ca="1">INDIRECT(RI$203&amp;ROW())*RI$205</f>
        <v>0</v>
      </c>
      <c r="RJ97" s="696" cm="1">
        <f t="array" aca="1" ref="RJ97" ca="1">INDIRECT(RJ$203&amp;ROW())*RJ$205</f>
        <v>0.12226723336432462</v>
      </c>
      <c r="RK97" s="696" cm="1">
        <f t="array" aca="1" ref="RK97" ca="1">IF(INDIRECT(RK$203&amp;ROW())="-",0,INDIRECT(RK$203&amp;ROW())*RK$205)</f>
        <v>1.2948348637979713E-2</v>
      </c>
      <c r="RL97" s="696" cm="1">
        <f t="array" aca="1" ref="RL97" ca="1">INDIRECT(RL$203&amp;ROW())*RL$205</f>
        <v>0</v>
      </c>
      <c r="RM97" s="696" cm="1">
        <f t="array" aca="1" ref="RM97" ca="1">INDIRECT(RM$203&amp;ROW())*RM$205</f>
        <v>1.4993730364766381E-2</v>
      </c>
      <c r="RN97" s="696" cm="1">
        <f t="array" aca="1" ref="RN97" ca="1">INDIRECT(RN$203&amp;ROW())*RN$205</f>
        <v>0</v>
      </c>
      <c r="RO97" s="696" cm="1">
        <f t="array" aca="1" ref="RO97" ca="1">IF($RN97=0,0,INDIRECT(RO$203&amp;ROW())*RO$205)</f>
        <v>0</v>
      </c>
      <c r="RP97" s="696" cm="1">
        <f t="array" aca="1" ref="RP97" ca="1">IF($RN97=0,0,INDIRECT(RP$203&amp;ROW())*RP$205)</f>
        <v>0</v>
      </c>
      <c r="RQ97" s="696" cm="1">
        <f t="array" aca="1" ref="RQ97" ca="1">IF($RN97=0,0,INDIRECT(RQ$203&amp;ROW())*RQ$205)</f>
        <v>0</v>
      </c>
      <c r="RR97" s="696" cm="1">
        <f t="array" aca="1" ref="RR97" ca="1">IF($RN97=0,0,INDIRECT(RR$203&amp;ROW())*RR$205)</f>
        <v>0</v>
      </c>
      <c r="RS97" s="696" cm="1">
        <f t="array" aca="1" ref="RS97" ca="1">INDIRECT(RS$203&amp;ROW())*RS$205</f>
        <v>0</v>
      </c>
      <c r="RT97" s="696" cm="1">
        <f t="array" aca="1" ref="RT97" ca="1">IF($RS97=0,0,INDIRECT(RT$203&amp;ROW())*RT$205)</f>
        <v>0</v>
      </c>
      <c r="RU97" s="696" cm="1">
        <f t="array" aca="1" ref="RU97" ca="1">IF($RS97=0,0,INDIRECT(RU$203&amp;ROW())*RU$205)</f>
        <v>0</v>
      </c>
      <c r="RV97" s="696" cm="1">
        <f t="array" aca="1" ref="RV97" ca="1">INDIRECT(RV$203&amp;ROW())*RV$205</f>
        <v>0</v>
      </c>
      <c r="RW97" s="696" cm="1">
        <f t="array" aca="1" ref="RW97" ca="1">INDIRECT(RW$203&amp;ROW())*RW$205</f>
        <v>0</v>
      </c>
      <c r="RX97" s="696" cm="1">
        <f t="array" aca="1" ref="RX97" ca="1">INDIRECT(RX$203&amp;ROW())*RX$205</f>
        <v>0</v>
      </c>
      <c r="RY97" s="696" cm="1">
        <f t="array" aca="1" ref="RY97" ca="1">INDIRECT(RY$203&amp;ROW())*RY$205</f>
        <v>8.4396695370290389E-2</v>
      </c>
      <c r="RZ97" s="696" cm="1">
        <f t="array" aca="1" ref="RZ97" ca="1">INDIRECT(RZ$203&amp;ROW())*RZ$205</f>
        <v>0</v>
      </c>
      <c r="SA97" s="696" cm="1">
        <f t="array" aca="1" ref="SA97" ca="1">INDIRECT(SA$203&amp;ROW())*SA$205</f>
        <v>0</v>
      </c>
      <c r="SB97" s="696" cm="1">
        <f t="array" aca="1" ref="SB97" ca="1">INDIRECT(SB$203&amp;ROW())*SB$205</f>
        <v>0</v>
      </c>
      <c r="SC97" s="696" cm="1">
        <f t="array" aca="1" ref="SC97" ca="1">INDIRECT(SC$203&amp;ROW())*SC$205</f>
        <v>0</v>
      </c>
      <c r="SD97" s="696" cm="1">
        <f t="array" aca="1" ref="SD97" ca="1">INDIRECT(SD$203&amp;ROW())*SD$205</f>
        <v>0.3072993885784252</v>
      </c>
      <c r="SE97" s="696" cm="1">
        <f t="array" aca="1" ref="SE97" ca="1">INDIRECT(SE$203&amp;ROW())*SE$205</f>
        <v>0.2585618210787391</v>
      </c>
      <c r="SF97" s="696" cm="1">
        <f t="array" aca="1" ref="SF97" ca="1">INDIRECT(SF$203&amp;ROW())*SF$205</f>
        <v>6.6118883241114992E-2</v>
      </c>
      <c r="SG97" s="696" cm="1">
        <f t="array" aca="1" ref="SG97" ca="1">INDIRECT(SG$203&amp;ROW())*SG$205</f>
        <v>7.4767843909269882E-2</v>
      </c>
      <c r="SH97" s="696" cm="1">
        <f t="array" aca="1" ref="SH97" ca="1">IF(INDIRECT(SH$203&amp;ROW())="-",0,INDIRECT(SH$203&amp;ROW())*SH$205)</f>
        <v>4.3580883932184275E-2</v>
      </c>
      <c r="SI97" s="696" cm="1">
        <f t="array" aca="1" ref="SI97" ca="1">INDIRECT(SI$203&amp;ROW())*SI$205</f>
        <v>0</v>
      </c>
      <c r="SJ97" s="696" cm="1">
        <f t="array" aca="1" ref="SJ97" ca="1">INDIRECT(SJ$203&amp;ROW())*SJ$205</f>
        <v>0</v>
      </c>
      <c r="SK97" s="696" cm="1">
        <f t="array" aca="1" ref="SK97" ca="1">INDIRECT(SK$203&amp;ROW())*SK$205</f>
        <v>0</v>
      </c>
      <c r="SN97" s="606" t="s">
        <v>5443</v>
      </c>
      <c r="SO97" s="707" cm="1">
        <f t="array" aca="1" ref="SO97" ca="1">INDIRECT(SO$203&amp;ROW())*SO$205</f>
        <v>0</v>
      </c>
      <c r="SP97" s="707" cm="1">
        <f t="array" aca="1" ref="SP97" ca="1">INDIRECT(SP$203&amp;ROW())*SP$205</f>
        <v>0</v>
      </c>
      <c r="SQ97" s="707" cm="1">
        <f t="array" aca="1" ref="SQ97" ca="1">INDIRECT(SQ$203&amp;ROW())*SQ$205</f>
        <v>0</v>
      </c>
      <c r="SR97" s="707" cm="1">
        <f t="array" aca="1" ref="SR97" ca="1">INDIRECT(SR$203&amp;ROW())*SR$205</f>
        <v>3</v>
      </c>
      <c r="SS97" s="707" cm="1">
        <f t="array" aca="1" ref="SS97" ca="1">INDIRECT(SS$203&amp;ROW())*SS$205</f>
        <v>2</v>
      </c>
      <c r="ST97" s="707" cm="1">
        <f t="array" aca="1" ref="ST97" ca="1">INDIRECT(ST$203&amp;ROW())*ST$205</f>
        <v>3</v>
      </c>
      <c r="SU97" s="707" cm="1">
        <f t="array" aca="1" ref="SU97" ca="1">INDIRECT(SU$203&amp;ROW())*SU$205</f>
        <v>3</v>
      </c>
      <c r="SV97" s="707" cm="1">
        <f t="array" aca="1" ref="SV97" ca="1">INDIRECT(SV$203&amp;ROW())*SV$205</f>
        <v>3</v>
      </c>
      <c r="SW97" s="707" cm="1">
        <f t="array" aca="1" ref="SW97" ca="1">INDIRECT(SW$203&amp;ROW())*SW$205</f>
        <v>3</v>
      </c>
      <c r="SX97" s="707" cm="1">
        <f t="array" aca="1" ref="SX97" ca="1">INDIRECT(SX$203&amp;ROW())*SX$205</f>
        <v>1</v>
      </c>
      <c r="SY97" s="707" cm="1">
        <f t="array" aca="1" ref="SY97" ca="1">INDIRECT(SY$203&amp;ROW())*SY$205</f>
        <v>3</v>
      </c>
      <c r="SZ97" s="707" cm="1">
        <f t="array" aca="1" ref="SZ97" ca="1">INDIRECT(SZ$203&amp;ROW())*SZ$205</f>
        <v>0</v>
      </c>
      <c r="TA97" s="707" cm="1">
        <f t="array" aca="1" ref="TA97" ca="1">INDIRECT(TA$203&amp;ROW())*TA$205</f>
        <v>0</v>
      </c>
      <c r="TB97" s="696" cm="1">
        <f t="array" aca="1" ref="TB97" ca="1">IF(INDIRECT(TB$203&amp;ROW())="-",0,INDIRECT(TB$203&amp;ROW())*TB$205)</f>
        <v>0.23830000000000001</v>
      </c>
      <c r="TC97" s="707" cm="1">
        <f t="array" aca="1" ref="TC97" ca="1">INDIRECT(TC$203&amp;ROW())*TC$205</f>
        <v>0</v>
      </c>
      <c r="TD97" s="696" cm="1">
        <f t="array" aca="1" ref="TD97" ca="1">IF(INDIRECT(TD$203&amp;ROW())="-",0,INDIRECT(TD$203&amp;ROW())*TD$205)</f>
        <v>0.19409999999999999</v>
      </c>
      <c r="TE97" s="732" cm="1">
        <f t="array" aca="1" ref="TE97" ca="1">INDIRECT(TE$203&amp;ROW())*TE$205</f>
        <v>0</v>
      </c>
      <c r="TF97" s="707" cm="1">
        <f t="array" aca="1" ref="TF97" ca="1">INDIRECT(TF$203&amp;ROW())*TF$205</f>
        <v>2</v>
      </c>
      <c r="TG97" s="707" cm="1">
        <f t="array" aca="1" ref="TG97" ca="1">INDIRECT(TG$203&amp;ROW())*TG$205</f>
        <v>0</v>
      </c>
      <c r="TH97" s="707" cm="1">
        <f t="array" aca="1" ref="TH97" ca="1">INDIRECT(TH$203&amp;ROW())*TH$205</f>
        <v>0</v>
      </c>
      <c r="TI97" s="707" cm="1">
        <f t="array" aca="1" ref="TI97" ca="1">INDIRECT(TI$203&amp;ROW())*TI$205</f>
        <v>2</v>
      </c>
      <c r="TJ97" s="696" cm="1">
        <f t="array" aca="1" ref="TJ97" ca="1">IF(INDIRECT(TJ$203&amp;ROW())="-",0,INDIRECT(TJ$203&amp;ROW())*TJ$205)</f>
        <v>0.21429999999999999</v>
      </c>
      <c r="TK97" s="707" cm="1">
        <f t="array" aca="1" ref="TK97" ca="1">INDIRECT(TK$203&amp;ROW())*TK$205</f>
        <v>0</v>
      </c>
      <c r="TL97" s="707" cm="1">
        <f t="array" aca="1" ref="TL97" ca="1">INDIRECT(TL$203&amp;ROW())*TL$205</f>
        <v>1</v>
      </c>
      <c r="TM97" s="707" cm="1">
        <f t="array" aca="1" ref="TM97" ca="1">INDIRECT(TM$203&amp;ROW())*TM$205</f>
        <v>0</v>
      </c>
      <c r="TN97" s="707" cm="1">
        <f t="array" aca="1" ref="TN97" ca="1">IF($TM97=0,0,INDIRECT(TN$203&amp;ROW())*TN$205)</f>
        <v>0</v>
      </c>
      <c r="TO97" s="707" cm="1">
        <f t="array" aca="1" ref="TO97" ca="1">IF($TM97=0,0,INDIRECT(TO$203&amp;ROW())*TO$205)</f>
        <v>0</v>
      </c>
      <c r="TP97" s="707" cm="1">
        <f t="array" aca="1" ref="TP97" ca="1">IF($TM97=0,0,INDIRECT(TP$203&amp;ROW())*TP$205)</f>
        <v>0</v>
      </c>
      <c r="TQ97" s="707" cm="1">
        <f t="array" aca="1" ref="TQ97" ca="1">IF($TM97=0,0,INDIRECT(TQ$203&amp;ROW())*TQ$205)</f>
        <v>0</v>
      </c>
      <c r="TR97" s="707" cm="1">
        <f t="array" aca="1" ref="TR97" ca="1">INDIRECT(TR$203&amp;ROW())*TR$205</f>
        <v>0</v>
      </c>
      <c r="TS97" s="707" cm="1">
        <f t="array" aca="1" ref="TS97" ca="1">IF($TR97=0,0,INDIRECT(TS$203&amp;ROW())*TS$205)</f>
        <v>0</v>
      </c>
      <c r="TT97" s="707" cm="1">
        <f t="array" aca="1" ref="TT97" ca="1">IF($TR97=0,0,INDIRECT(TT$203&amp;ROW())*TT$205)</f>
        <v>0</v>
      </c>
      <c r="TU97" s="707" cm="1">
        <f t="array" aca="1" ref="TU97" ca="1">INDIRECT(TU$203&amp;ROW())*TU$205</f>
        <v>0</v>
      </c>
      <c r="TV97" s="707" cm="1">
        <f t="array" aca="1" ref="TV97" ca="1">INDIRECT(TV$203&amp;ROW())*TV$205</f>
        <v>0</v>
      </c>
      <c r="TW97" s="707" cm="1">
        <f t="array" aca="1" ref="TW97" ca="1">INDIRECT(TW$203&amp;ROW())*TW$205</f>
        <v>0</v>
      </c>
      <c r="TX97" s="707" cm="1">
        <f t="array" aca="1" ref="TX97" ca="1">INDIRECT(TX$203&amp;ROW())*TX$205</f>
        <v>3</v>
      </c>
      <c r="TY97" s="707" cm="1">
        <f t="array" aca="1" ref="TY97" ca="1">INDIRECT(TY$203&amp;ROW())*TY$205</f>
        <v>0</v>
      </c>
      <c r="TZ97" s="707" cm="1">
        <f t="array" aca="1" ref="TZ97" ca="1">INDIRECT(TZ$203&amp;ROW())*TZ$205</f>
        <v>0</v>
      </c>
      <c r="UA97" s="707" cm="1">
        <f t="array" aca="1" ref="UA97" ca="1">INDIRECT(UA$203&amp;ROW())*UA$205</f>
        <v>0</v>
      </c>
      <c r="UB97" s="707" cm="1">
        <f t="array" aca="1" ref="UB97" ca="1">INDIRECT(UB$203&amp;ROW())*UB$205</f>
        <v>0</v>
      </c>
      <c r="UC97" s="707" cm="1">
        <f t="array" aca="1" ref="UC97" ca="1">INDIRECT(UC$203&amp;ROW())*UC$205</f>
        <v>1</v>
      </c>
      <c r="UD97" s="707" cm="1">
        <f t="array" aca="1" ref="UD97" ca="1">INDIRECT(UD$203&amp;ROW())*UD$205</f>
        <v>1</v>
      </c>
      <c r="UE97" s="707" cm="1">
        <f t="array" aca="1" ref="UE97" ca="1">INDIRECT(UE$203&amp;ROW())*UE$205</f>
        <v>1</v>
      </c>
      <c r="UF97" s="707" cm="1">
        <f t="array" aca="1" ref="UF97" ca="1">INDIRECT(UF$203&amp;ROW())*UF$205</f>
        <v>2</v>
      </c>
      <c r="UG97" s="696" cm="1">
        <f t="array" aca="1" ref="UG97" ca="1">IF(INDIRECT(UG$203&amp;ROW())="-",0,INDIRECT(UG$203&amp;ROW())*UG$205)</f>
        <v>0.55389999999999995</v>
      </c>
      <c r="UH97" s="707" cm="1">
        <f t="array" aca="1" ref="UH97" ca="1">INDIRECT(UH$203&amp;ROW())*UH$205</f>
        <v>0</v>
      </c>
      <c r="UI97" s="707" cm="1">
        <f t="array" aca="1" ref="UI97" ca="1">INDIRECT(UI$203&amp;ROW())*UI$205</f>
        <v>0</v>
      </c>
      <c r="UJ97" s="707" cm="1">
        <f t="array" aca="1" ref="UJ97" ca="1">INDIRECT(UJ$203&amp;ROW())*UJ$205</f>
        <v>0</v>
      </c>
      <c r="UM97" s="606" t="s">
        <v>5443</v>
      </c>
      <c r="UN97" s="616">
        <f t="shared" ca="1" si="202"/>
        <v>-0.97111609266078391</v>
      </c>
      <c r="UO97" s="616">
        <f t="shared" ca="1" si="202"/>
        <v>-0.6225347970107441</v>
      </c>
      <c r="UP97" s="616">
        <f t="shared" ca="1" si="202"/>
        <v>-0.88618201963763954</v>
      </c>
      <c r="UQ97" s="616">
        <f t="shared" ca="1" si="202"/>
        <v>0.29355872991449461</v>
      </c>
      <c r="UR97" s="616">
        <f t="shared" ca="1" si="202"/>
        <v>0.12190361681987209</v>
      </c>
      <c r="US97" s="616">
        <f t="shared" ca="1" si="202"/>
        <v>0.41305213694811815</v>
      </c>
      <c r="UT97" s="616">
        <f t="shared" ca="1" si="202"/>
        <v>0.30690415393182785</v>
      </c>
      <c r="UU97" s="616">
        <f t="shared" ca="1" si="202"/>
        <v>0.53359975015917405</v>
      </c>
      <c r="UV97" s="616">
        <f t="shared" ca="1" si="202"/>
        <v>0.44410973870643028</v>
      </c>
      <c r="UW97" s="616">
        <f t="shared" ca="1" si="202"/>
        <v>-1.1873537106826957</v>
      </c>
      <c r="UX97" s="616">
        <f t="shared" ca="1" si="202"/>
        <v>0.28247365722383649</v>
      </c>
      <c r="UY97" s="616">
        <f t="shared" ca="1" si="202"/>
        <v>-0.67270887390575207</v>
      </c>
      <c r="UZ97" s="616">
        <f t="shared" ca="1" si="202"/>
        <v>-0.80238258590915801</v>
      </c>
      <c r="VA97" s="616">
        <f t="shared" ca="1" si="202"/>
        <v>-1.1877544755073965</v>
      </c>
      <c r="VB97" s="616">
        <f t="shared" ca="1" si="202"/>
        <v>-0.76400504167427041</v>
      </c>
      <c r="VC97" s="616">
        <f t="shared" ca="1" si="202"/>
        <v>-1.4721827062169812</v>
      </c>
      <c r="VD97" s="616">
        <f t="shared" ca="1" si="198"/>
        <v>-1.5772186114663853</v>
      </c>
      <c r="VE97" s="616">
        <f t="shared" ca="1" si="198"/>
        <v>3.9909080070471406E-2</v>
      </c>
      <c r="VF97" s="616">
        <f t="shared" ca="1" si="198"/>
        <v>-1.7012503523278015</v>
      </c>
      <c r="VG97" s="616">
        <f t="shared" ca="1" si="198"/>
        <v>-0.89462372206681784</v>
      </c>
      <c r="VH97" s="616">
        <f t="shared" ca="1" si="198"/>
        <v>-0.12784420028857393</v>
      </c>
      <c r="VI97" s="616">
        <f t="shared" ca="1" si="198"/>
        <v>-1.361458583507041</v>
      </c>
      <c r="VJ97" s="616">
        <f t="shared" ca="1" si="198"/>
        <v>-0.90132677458943244</v>
      </c>
      <c r="VK97" s="616">
        <f t="shared" ca="1" si="198"/>
        <v>-0.49937453713488217</v>
      </c>
      <c r="VL97" s="616">
        <f t="shared" ca="1" si="198"/>
        <v>-0.83864555511817418</v>
      </c>
      <c r="VM97" s="616">
        <f t="shared" ca="1" si="198"/>
        <v>-0.57201237404204519</v>
      </c>
      <c r="VN97" s="616">
        <f t="shared" ca="1" si="198"/>
        <v>-0.62639799545694341</v>
      </c>
      <c r="VO97" s="616">
        <f t="shared" ca="1" si="198"/>
        <v>-0.42150866262694142</v>
      </c>
      <c r="VP97" s="616">
        <f t="shared" ca="1" si="198"/>
        <v>-0.46221149066820022</v>
      </c>
      <c r="VQ97" s="616">
        <f t="shared" ca="1" si="198"/>
        <v>-0.77889442244162177</v>
      </c>
      <c r="VR97" s="616">
        <f t="shared" ca="1" si="198"/>
        <v>-0.64202286734458469</v>
      </c>
      <c r="VS97" s="616">
        <f t="shared" ca="1" si="198"/>
        <v>-0.40481357988865657</v>
      </c>
      <c r="VT97" s="616">
        <f t="shared" ca="1" si="199"/>
        <v>-0.3878135405833677</v>
      </c>
      <c r="VU97" s="616">
        <f t="shared" ca="1" si="199"/>
        <v>-0.82130507758946303</v>
      </c>
      <c r="VV97" s="616">
        <f t="shared" ca="1" si="199"/>
        <v>-0.64337789451099625</v>
      </c>
      <c r="VW97" s="616">
        <f t="shared" ca="1" si="199"/>
        <v>0.66845613582062358</v>
      </c>
      <c r="VX97" s="616">
        <f t="shared" ca="1" si="199"/>
        <v>-0.78524029103755877</v>
      </c>
      <c r="VY97" s="616">
        <f t="shared" ca="1" si="199"/>
        <v>-1.477844244223653</v>
      </c>
      <c r="VZ97" s="616">
        <f t="shared" ca="1" si="199"/>
        <v>-1.5555141459162816</v>
      </c>
      <c r="WA97" s="616">
        <f t="shared" ca="1" si="199"/>
        <v>-1.1483025824394326</v>
      </c>
      <c r="WB97" s="616">
        <f t="shared" ca="1" si="199"/>
        <v>0.33435322352896929</v>
      </c>
      <c r="WC97" s="616">
        <f t="shared" ca="1" si="199"/>
        <v>0.47817673461028487</v>
      </c>
      <c r="WD97" s="616">
        <f t="shared" ca="1" si="199"/>
        <v>-0.51586207793649097</v>
      </c>
      <c r="WE97" s="616">
        <f t="shared" ca="1" si="199"/>
        <v>0.67426644196529939</v>
      </c>
      <c r="WF97" s="616">
        <f t="shared" ca="1" si="199"/>
        <v>-0.6896331194734866</v>
      </c>
      <c r="WG97" s="616">
        <f t="shared" ca="1" si="199"/>
        <v>-1.008197359876486</v>
      </c>
      <c r="WH97" s="616">
        <f t="shared" ca="1" si="199"/>
        <v>-1.0816125322340113</v>
      </c>
      <c r="WI97" s="627">
        <f t="shared" ca="1" si="199"/>
        <v>-0.9831420375936909</v>
      </c>
      <c r="WL97" s="606" t="s">
        <v>5443</v>
      </c>
      <c r="WM97" s="700" t="str">
        <f t="shared" ca="1" si="172"/>
        <v>C</v>
      </c>
      <c r="WN97" s="479">
        <f t="shared" ca="1" si="173"/>
        <v>0.28887038241271162</v>
      </c>
      <c r="WO97" s="495">
        <f t="shared" ca="1" si="159"/>
        <v>0.47732057895762814</v>
      </c>
      <c r="WP97" s="458">
        <f t="shared" ca="1" si="159"/>
        <v>0.32642156542596368</v>
      </c>
      <c r="WQ97" s="458">
        <f t="shared" ca="1" si="159"/>
        <v>8.0901013805992988E-2</v>
      </c>
      <c r="WR97" s="459">
        <f t="shared" ca="1" si="159"/>
        <v>0.27083837146126172</v>
      </c>
      <c r="WS97" s="495">
        <f t="shared" ca="1" si="174"/>
        <v>-0.42324675425100916</v>
      </c>
      <c r="WT97" s="458">
        <f t="shared" ca="1" si="175"/>
        <v>-0.99872456271133647</v>
      </c>
      <c r="WU97" s="458">
        <f t="shared" ca="1" si="176"/>
        <v>-0.70478561301747333</v>
      </c>
      <c r="WV97" s="459">
        <f t="shared" ca="1" si="177"/>
        <v>-0.63932019507320015</v>
      </c>
      <c r="WW97" s="484">
        <f t="shared" ca="1" si="203"/>
        <v>-0.7262006140917342</v>
      </c>
      <c r="WX97" s="484">
        <f t="shared" ca="1" si="203"/>
        <v>-0.37545073607717977</v>
      </c>
      <c r="WY97" s="484">
        <f t="shared" ca="1" si="203"/>
        <v>-0.64522912849816527</v>
      </c>
      <c r="WZ97" s="484">
        <f t="shared" ca="1" si="203"/>
        <v>0.10559307515024371</v>
      </c>
      <c r="XA97" s="484">
        <f t="shared" ca="1" si="203"/>
        <v>6.4328538595846502E-2</v>
      </c>
      <c r="XB97" s="484">
        <f t="shared" ca="1" si="203"/>
        <v>0.21821544394969081</v>
      </c>
      <c r="XC97" s="484">
        <f t="shared" ca="1" si="203"/>
        <v>0.14467461816346364</v>
      </c>
      <c r="XD97" s="484">
        <f t="shared" ca="1" si="203"/>
        <v>0.27368331185664035</v>
      </c>
      <c r="XE97" s="484">
        <f t="shared" ca="1" si="203"/>
        <v>0.21801347073098662</v>
      </c>
      <c r="XF97" s="484">
        <f t="shared" ca="1" si="203"/>
        <v>-0.76406211282431458</v>
      </c>
      <c r="XG97" s="484">
        <f t="shared" ca="1" si="203"/>
        <v>0.1145148206385433</v>
      </c>
      <c r="XH97" s="484">
        <f t="shared" ca="1" si="203"/>
        <v>-0.33958343954762366</v>
      </c>
      <c r="XI97" s="484">
        <f t="shared" ca="1" si="203"/>
        <v>-0.56078518929191046</v>
      </c>
      <c r="XJ97" s="484">
        <f t="shared" ca="1" si="203"/>
        <v>-0.84294935126759929</v>
      </c>
      <c r="XK97" s="484">
        <f t="shared" ca="1" si="203"/>
        <v>-0.54267278110123429</v>
      </c>
      <c r="XL97" s="484">
        <f t="shared" ca="1" si="203"/>
        <v>-1.3005262026720812</v>
      </c>
      <c r="XM97" s="484">
        <f t="shared" ca="1" si="200"/>
        <v>-1.1895382767679479</v>
      </c>
      <c r="XN97" s="484">
        <f t="shared" ca="1" si="200"/>
        <v>2.7828601533139714E-2</v>
      </c>
      <c r="XO97" s="484">
        <f t="shared" ca="1" si="200"/>
        <v>-1.2490580086790719</v>
      </c>
      <c r="XP97" s="484">
        <f t="shared" ca="1" si="200"/>
        <v>-0.57255918212276347</v>
      </c>
      <c r="XQ97" s="484">
        <f t="shared" ca="1" si="200"/>
        <v>-8.50675308720171E-2</v>
      </c>
      <c r="XR97" s="484">
        <f t="shared" ca="1" si="200"/>
        <v>-1.1912762605686609</v>
      </c>
      <c r="XS97" s="484">
        <f t="shared" ca="1" si="200"/>
        <v>-0.55611861992167977</v>
      </c>
      <c r="XT97" s="484">
        <f t="shared" ca="1" si="200"/>
        <v>-0.30327015640201394</v>
      </c>
      <c r="XU97" s="484">
        <f t="shared" ca="1" si="200"/>
        <v>-0.63720289277878872</v>
      </c>
      <c r="XV97" s="484">
        <f t="shared" ca="1" si="200"/>
        <v>-0.30179372854458303</v>
      </c>
      <c r="XW97" s="484">
        <f t="shared" ca="1" si="200"/>
        <v>-0.40427726626791127</v>
      </c>
      <c r="XX97" s="484">
        <f t="shared" ca="1" si="200"/>
        <v>-0.20379943838012618</v>
      </c>
      <c r="XY97" s="484">
        <f t="shared" ca="1" si="200"/>
        <v>-0.24303080179333969</v>
      </c>
      <c r="XZ97" s="484">
        <f t="shared" ca="1" si="200"/>
        <v>-0.56968338057380219</v>
      </c>
      <c r="YA97" s="484">
        <f t="shared" ca="1" si="200"/>
        <v>-0.43779539324227229</v>
      </c>
      <c r="YB97" s="484">
        <f t="shared" ca="1" si="200"/>
        <v>-0.21272953623148902</v>
      </c>
      <c r="YC97" s="484">
        <f t="shared" ca="1" si="205"/>
        <v>-0.17304240180829866</v>
      </c>
      <c r="YD97" s="484">
        <f t="shared" ca="1" si="205"/>
        <v>-0.6068623218308542</v>
      </c>
      <c r="YE97" s="484">
        <f t="shared" ca="1" si="205"/>
        <v>-0.46342509741627064</v>
      </c>
      <c r="YF97" s="484">
        <f t="shared" ca="1" si="205"/>
        <v>0.39432227452058582</v>
      </c>
      <c r="YG97" s="484">
        <f t="shared" ca="1" si="205"/>
        <v>-0.54699838673676349</v>
      </c>
      <c r="YH97" s="484">
        <f t="shared" ca="1" si="205"/>
        <v>-0.78754319774678472</v>
      </c>
      <c r="YI97" s="484">
        <f t="shared" ca="1" si="205"/>
        <v>-0.91106463526316606</v>
      </c>
      <c r="YJ97" s="484">
        <f t="shared" ca="1" si="205"/>
        <v>-0.6812879221613154</v>
      </c>
      <c r="YK97" s="484">
        <f t="shared" ca="1" si="205"/>
        <v>5.8277766861099353E-2</v>
      </c>
      <c r="YL97" s="484">
        <f t="shared" ca="1" si="205"/>
        <v>0.15139075417761619</v>
      </c>
      <c r="YM97" s="484">
        <f t="shared" ca="1" si="205"/>
        <v>-0.41181269681670074</v>
      </c>
      <c r="YN97" s="484">
        <f t="shared" ca="1" si="205"/>
        <v>0.48075197312125845</v>
      </c>
      <c r="YO97" s="484">
        <f t="shared" ca="1" si="205"/>
        <v>-0.4235036986686681</v>
      </c>
      <c r="YP97" s="484">
        <f t="shared" ca="1" si="205"/>
        <v>-0.53716755334219179</v>
      </c>
      <c r="YQ97" s="484">
        <f t="shared" ca="1" si="205"/>
        <v>-0.78352011835031787</v>
      </c>
      <c r="YR97" s="484">
        <f t="shared" ca="1" si="205"/>
        <v>-0.73715989978774943</v>
      </c>
      <c r="YU97" s="606" t="s">
        <v>5443</v>
      </c>
      <c r="YV97" s="700" t="str">
        <f t="shared" ca="1" si="160"/>
        <v>C</v>
      </c>
      <c r="YW97" s="479">
        <f t="shared" ca="1" si="179"/>
        <v>0.41689359896548578</v>
      </c>
      <c r="YX97" s="495">
        <f t="shared" ca="1" si="161"/>
        <v>0.70086326190512616</v>
      </c>
      <c r="YY97" s="458">
        <f t="shared" ca="1" si="161"/>
        <v>0.41288658564860681</v>
      </c>
      <c r="YZ97" s="458">
        <f t="shared" ca="1" si="161"/>
        <v>3.0789866107923017E-2</v>
      </c>
      <c r="ZA97" s="459">
        <f t="shared" ca="1" si="161"/>
        <v>0.52303468220028715</v>
      </c>
      <c r="ZB97" s="495">
        <f t="shared" ca="1" si="180"/>
        <v>-5.5432407775439126E-2</v>
      </c>
      <c r="ZC97" s="458">
        <f t="shared" ca="1" si="181"/>
        <v>-0.71843078544213779</v>
      </c>
      <c r="ZD97" s="458">
        <f t="shared" ca="1" si="182"/>
        <v>-0.66919310834796319</v>
      </c>
      <c r="ZE97" s="459">
        <f t="shared" ca="1" si="183"/>
        <v>-0.34733966519875276</v>
      </c>
      <c r="ZF97" s="484">
        <f t="shared" ca="1" si="204"/>
        <v>-3.2485432480444082E-2</v>
      </c>
      <c r="ZG97" s="484">
        <f t="shared" ca="1" si="204"/>
        <v>-7.9385408814590788E-2</v>
      </c>
      <c r="ZH97" s="484">
        <f t="shared" ca="1" si="204"/>
        <v>-6.6861590023482048E-2</v>
      </c>
      <c r="ZI97" s="484">
        <f t="shared" ca="1" si="204"/>
        <v>2.1988880583922777E-2</v>
      </c>
      <c r="ZJ97" s="484">
        <f t="shared" ca="1" si="204"/>
        <v>1.0659583188508518E-2</v>
      </c>
      <c r="ZK97" s="484">
        <f t="shared" ca="1" si="204"/>
        <v>7.3425809550013654E-2</v>
      </c>
      <c r="ZL97" s="484">
        <f t="shared" ca="1" si="204"/>
        <v>2.4672875513209128E-2</v>
      </c>
      <c r="ZM97" s="484">
        <f t="shared" ca="1" si="204"/>
        <v>9.4446117703140112E-2</v>
      </c>
      <c r="ZN97" s="484">
        <f t="shared" ca="1" si="204"/>
        <v>8.9770705925095284E-2</v>
      </c>
      <c r="ZO97" s="484">
        <f t="shared" ca="1" si="204"/>
        <v>-5.3590210429196636E-2</v>
      </c>
      <c r="ZP97" s="484">
        <f t="shared" ca="1" si="204"/>
        <v>2.6000050859821721E-2</v>
      </c>
      <c r="ZQ97" s="484">
        <f t="shared" ca="1" si="204"/>
        <v>-1.1497069191506403E-2</v>
      </c>
      <c r="ZR97" s="484">
        <f t="shared" ca="1" si="204"/>
        <v>-4.5981105838852197E-2</v>
      </c>
      <c r="ZS97" s="484">
        <f t="shared" ca="1" si="204"/>
        <v>-9.9662833212453422E-2</v>
      </c>
      <c r="ZT97" s="484">
        <f t="shared" ca="1" si="204"/>
        <v>-2.7291061507312073E-2</v>
      </c>
      <c r="ZU97" s="484">
        <f t="shared" ca="1" si="204"/>
        <v>-9.3173029786438308E-2</v>
      </c>
      <c r="ZV97" s="484">
        <f t="shared" ca="1" si="201"/>
        <v>-8.3701405664608222E-2</v>
      </c>
      <c r="ZW97" s="484">
        <f t="shared" ca="1" si="201"/>
        <v>5.5175234891583769E-3</v>
      </c>
      <c r="ZX97" s="484">
        <f t="shared" ca="1" si="201"/>
        <v>-4.9666031249752343E-2</v>
      </c>
      <c r="ZY97" s="484">
        <f t="shared" ca="1" si="201"/>
        <v>-9.6348193705378546E-2</v>
      </c>
      <c r="ZZ97" s="484">
        <f t="shared" ca="1" si="201"/>
        <v>-7.8155783354792625E-3</v>
      </c>
      <c r="AAA97" s="484">
        <f t="shared" ca="1" si="201"/>
        <v>-8.2261504411662079E-2</v>
      </c>
      <c r="AAB97" s="484">
        <f t="shared" ca="1" si="201"/>
        <v>-0.10150745433592355</v>
      </c>
      <c r="AAC97" s="484">
        <f t="shared" ca="1" si="201"/>
        <v>-7.4874871608304394E-3</v>
      </c>
      <c r="AAD97" s="484">
        <f t="shared" ca="1" si="201"/>
        <v>-7.8682240113631882E-2</v>
      </c>
      <c r="AAE97" s="484">
        <f t="shared" ca="1" si="201"/>
        <v>-4.0219644611828483E-2</v>
      </c>
      <c r="AAF97" s="484">
        <f t="shared" ca="1" si="201"/>
        <v>-6.120902348854227E-2</v>
      </c>
      <c r="AAG97" s="484">
        <f t="shared" ca="1" si="201"/>
        <v>-4.3018323338477257E-2</v>
      </c>
      <c r="AAH97" s="484">
        <f t="shared" ca="1" si="201"/>
        <v>-3.8008707897835295E-2</v>
      </c>
      <c r="AAI97" s="484">
        <f t="shared" ca="1" si="201"/>
        <v>-6.0338538063910964E-2</v>
      </c>
      <c r="AAJ97" s="484">
        <f t="shared" ca="1" si="201"/>
        <v>-5.2025335368730337E-2</v>
      </c>
      <c r="AAK97" s="484">
        <f t="shared" ca="1" si="201"/>
        <v>-3.3183772310049216E-2</v>
      </c>
      <c r="AAL97" s="484">
        <f t="shared" ca="1" si="206"/>
        <v>-1.741238539122681E-2</v>
      </c>
      <c r="AAM97" s="484">
        <f t="shared" ca="1" si="206"/>
        <v>-2.189532836791554E-2</v>
      </c>
      <c r="AAN97" s="484">
        <f t="shared" ca="1" si="206"/>
        <v>-6.1359063816095079E-2</v>
      </c>
      <c r="AAO97" s="484">
        <f t="shared" ca="1" si="206"/>
        <v>1.8805162954418208E-2</v>
      </c>
      <c r="AAP97" s="484">
        <f t="shared" ca="1" si="206"/>
        <v>-2.8906649957960041E-2</v>
      </c>
      <c r="AAQ97" s="484">
        <f t="shared" ca="1" si="206"/>
        <v>-0.15117325855892658</v>
      </c>
      <c r="AAR97" s="484">
        <f t="shared" ca="1" si="206"/>
        <v>-3.6651122693945694E-2</v>
      </c>
      <c r="AAS97" s="484">
        <f t="shared" ca="1" si="206"/>
        <v>-3.1171595822786675E-2</v>
      </c>
      <c r="AAT97" s="484">
        <f t="shared" ca="1" si="206"/>
        <v>0.1027465411596778</v>
      </c>
      <c r="AAU97" s="484">
        <f t="shared" ca="1" si="206"/>
        <v>0.12363824729832018</v>
      </c>
      <c r="AAV97" s="484">
        <f t="shared" ca="1" si="206"/>
        <v>-3.4108224499601811E-2</v>
      </c>
      <c r="AAW97" s="484">
        <f t="shared" ca="1" si="206"/>
        <v>2.5206724043060142E-2</v>
      </c>
      <c r="AAX97" s="484">
        <f t="shared" ca="1" si="206"/>
        <v>-5.4260373597335612E-2</v>
      </c>
      <c r="AAY97" s="484">
        <f t="shared" ca="1" si="206"/>
        <v>-0.12312049482031152</v>
      </c>
      <c r="AAZ97" s="484">
        <f t="shared" ca="1" si="206"/>
        <v>-0.11856365915979221</v>
      </c>
      <c r="ABA97" s="484">
        <f t="shared" ca="1" si="206"/>
        <v>-0.10451532592333997</v>
      </c>
    </row>
    <row r="98" spans="1:729" ht="15" customHeight="1" x14ac:dyDescent="0.35">
      <c r="A98" s="498">
        <v>96</v>
      </c>
      <c r="B98" s="628"/>
      <c r="C98" s="606" t="s">
        <v>5467</v>
      </c>
      <c r="D98" s="629">
        <v>428</v>
      </c>
      <c r="E98" s="630" t="s">
        <v>5468</v>
      </c>
      <c r="F98" s="631" t="s">
        <v>1351</v>
      </c>
      <c r="G98" s="632">
        <v>1886.202</v>
      </c>
      <c r="H98" s="504">
        <v>33915.056599732816</v>
      </c>
      <c r="I98" s="505">
        <v>17730</v>
      </c>
      <c r="J98" s="633" t="s">
        <v>5469</v>
      </c>
      <c r="K98" s="507">
        <v>2</v>
      </c>
      <c r="L98" s="508" t="s">
        <v>5469</v>
      </c>
      <c r="M98" s="817">
        <v>49</v>
      </c>
      <c r="N98" s="818">
        <v>0.77980000000000005</v>
      </c>
      <c r="O98" s="819">
        <v>0.58240000000000003</v>
      </c>
      <c r="P98" s="820">
        <v>0.83989999999999998</v>
      </c>
      <c r="Q98" s="821">
        <v>0.91720000000000002</v>
      </c>
      <c r="R98" s="818">
        <v>0.58330000000000004</v>
      </c>
      <c r="S98" s="822">
        <v>0.6996</v>
      </c>
      <c r="T98" s="822">
        <v>0.66669999999999996</v>
      </c>
      <c r="U98" s="822">
        <v>0.60870000000000002</v>
      </c>
      <c r="V98" s="822">
        <v>0.70079999999999998</v>
      </c>
      <c r="W98" s="506" t="s">
        <v>5470</v>
      </c>
      <c r="X98" s="516" t="s">
        <v>5471</v>
      </c>
      <c r="Y98" s="517">
        <v>6</v>
      </c>
      <c r="Z98" s="517">
        <v>2</v>
      </c>
      <c r="AA98" s="519" t="s">
        <v>5472</v>
      </c>
      <c r="AB98" s="541">
        <v>2014</v>
      </c>
      <c r="AC98" s="576">
        <v>0</v>
      </c>
      <c r="AD98" s="575" t="s">
        <v>1188</v>
      </c>
      <c r="AE98" s="817">
        <v>1</v>
      </c>
      <c r="AF98" s="634" t="s">
        <v>5473</v>
      </c>
      <c r="AG98" s="736" t="s">
        <v>5474</v>
      </c>
      <c r="AH98" s="636">
        <v>1</v>
      </c>
      <c r="AI98" s="636">
        <v>7</v>
      </c>
      <c r="AJ98" s="636">
        <v>2018</v>
      </c>
      <c r="AK98" s="637" t="s">
        <v>1249</v>
      </c>
      <c r="AL98" s="765" t="s">
        <v>1188</v>
      </c>
      <c r="AM98" s="639">
        <v>1</v>
      </c>
      <c r="AN98" s="636" t="s">
        <v>1188</v>
      </c>
      <c r="AO98" s="636">
        <v>1</v>
      </c>
      <c r="AP98" s="636">
        <v>1</v>
      </c>
      <c r="AQ98" s="636">
        <v>1</v>
      </c>
      <c r="AR98" s="636" t="s">
        <v>1188</v>
      </c>
      <c r="AS98" s="636">
        <v>1</v>
      </c>
      <c r="AT98" s="636" t="s">
        <v>1188</v>
      </c>
      <c r="AU98" s="640">
        <v>1</v>
      </c>
      <c r="AV98" s="842" t="s">
        <v>5475</v>
      </c>
      <c r="AW98" s="642" t="s">
        <v>5476</v>
      </c>
      <c r="AX98" s="843">
        <v>2</v>
      </c>
      <c r="AY98" s="844" t="s">
        <v>5477</v>
      </c>
      <c r="AZ98" s="800">
        <v>2</v>
      </c>
      <c r="BA98" s="845" t="s">
        <v>5478</v>
      </c>
      <c r="BB98" s="631" t="s">
        <v>5479</v>
      </c>
      <c r="BC98" s="646" t="s">
        <v>5480</v>
      </c>
      <c r="BD98" s="631" t="s">
        <v>1607</v>
      </c>
      <c r="BE98" s="631" t="s">
        <v>1317</v>
      </c>
      <c r="BF98" s="631">
        <v>3</v>
      </c>
      <c r="BG98" s="631">
        <v>2009</v>
      </c>
      <c r="BH98" s="631" t="s">
        <v>1195</v>
      </c>
      <c r="BI98" s="631">
        <v>1</v>
      </c>
      <c r="BJ98" s="631">
        <v>2</v>
      </c>
      <c r="BK98" s="631" t="s">
        <v>1324</v>
      </c>
      <c r="BL98" s="631" t="s">
        <v>1257</v>
      </c>
      <c r="BM98" s="859" t="s">
        <v>5481</v>
      </c>
      <c r="BN98" s="647">
        <v>1918</v>
      </c>
      <c r="BO98" s="798" t="s">
        <v>5482</v>
      </c>
      <c r="BP98" s="647">
        <v>2004</v>
      </c>
      <c r="BQ98" s="647">
        <v>3</v>
      </c>
      <c r="BR98" s="647">
        <v>4</v>
      </c>
      <c r="BS98" s="647" t="s">
        <v>1188</v>
      </c>
      <c r="BT98" s="647" t="s">
        <v>1188</v>
      </c>
      <c r="BU98" s="647" t="s">
        <v>1188</v>
      </c>
      <c r="BV98" s="648" t="s">
        <v>1188</v>
      </c>
      <c r="BW98" s="859" t="s">
        <v>5483</v>
      </c>
      <c r="BX98" s="650">
        <v>1992</v>
      </c>
      <c r="BY98" s="647" t="s">
        <v>5484</v>
      </c>
      <c r="BZ98" s="651" t="s">
        <v>5485</v>
      </c>
      <c r="CA98" s="647">
        <v>2</v>
      </c>
      <c r="CB98" s="647" t="s">
        <v>1214</v>
      </c>
      <c r="CC98" s="847" t="s">
        <v>5486</v>
      </c>
      <c r="CD98" s="652">
        <v>2001</v>
      </c>
      <c r="CE98" s="647">
        <v>3</v>
      </c>
      <c r="CF98" s="647">
        <v>2</v>
      </c>
      <c r="CG98" s="633" t="s">
        <v>5487</v>
      </c>
      <c r="CH98" s="647">
        <v>1992</v>
      </c>
      <c r="CI98" s="647">
        <v>1992</v>
      </c>
      <c r="CJ98" s="647">
        <v>3</v>
      </c>
      <c r="CK98" s="651" t="s">
        <v>5488</v>
      </c>
      <c r="CL98" s="651" t="s">
        <v>5489</v>
      </c>
      <c r="CM98" s="647">
        <v>2</v>
      </c>
      <c r="CN98" s="647" t="s">
        <v>2112</v>
      </c>
      <c r="CO98" s="847" t="s">
        <v>5490</v>
      </c>
      <c r="CP98" s="647">
        <v>2002</v>
      </c>
      <c r="CQ98" s="647">
        <v>3</v>
      </c>
      <c r="CR98" s="650">
        <v>2</v>
      </c>
      <c r="CS98" s="859" t="s">
        <v>5491</v>
      </c>
      <c r="CT98" s="647">
        <v>2008</v>
      </c>
      <c r="CU98" s="648">
        <v>3</v>
      </c>
      <c r="CV98" s="846" t="s">
        <v>5492</v>
      </c>
      <c r="CW98" s="647">
        <v>2010</v>
      </c>
      <c r="CX98" s="657">
        <v>2</v>
      </c>
      <c r="CY98" s="863" t="s">
        <v>5493</v>
      </c>
      <c r="CZ98" s="647">
        <v>2008</v>
      </c>
      <c r="DA98" s="657">
        <v>3</v>
      </c>
      <c r="DB98" s="723">
        <v>278700</v>
      </c>
      <c r="DC98" s="753">
        <v>3</v>
      </c>
      <c r="DD98" s="659" t="s">
        <v>1493</v>
      </c>
      <c r="DE98" s="648">
        <v>2018</v>
      </c>
      <c r="DF98" s="854" t="s">
        <v>755</v>
      </c>
      <c r="DG98" s="855" t="s">
        <v>3262</v>
      </c>
      <c r="DH98" s="852">
        <v>2</v>
      </c>
      <c r="DI98" s="856" t="s">
        <v>1214</v>
      </c>
      <c r="DJ98" s="709" t="s">
        <v>5494</v>
      </c>
      <c r="DK98" s="850" t="s">
        <v>1188</v>
      </c>
      <c r="DL98" s="850">
        <v>3</v>
      </c>
      <c r="DM98" s="851">
        <v>1</v>
      </c>
      <c r="DN98" s="854" t="s">
        <v>755</v>
      </c>
      <c r="DO98" s="855" t="s">
        <v>3262</v>
      </c>
      <c r="DP98" s="852">
        <v>2</v>
      </c>
      <c r="DQ98" s="856" t="s">
        <v>1214</v>
      </c>
      <c r="DR98" s="709" t="s">
        <v>5494</v>
      </c>
      <c r="DS98" s="665" t="s">
        <v>1188</v>
      </c>
      <c r="DT98" s="665">
        <v>3</v>
      </c>
      <c r="DU98" s="655">
        <v>1</v>
      </c>
      <c r="DV98" s="651" t="s">
        <v>5495</v>
      </c>
      <c r="DW98" s="730" t="s">
        <v>5496</v>
      </c>
      <c r="DX98" s="647">
        <v>2005</v>
      </c>
      <c r="DY98" s="647">
        <v>3</v>
      </c>
      <c r="DZ98" s="650">
        <v>2</v>
      </c>
      <c r="EA98" s="847" t="s">
        <v>5497</v>
      </c>
      <c r="EB98" s="506" t="s">
        <v>5498</v>
      </c>
      <c r="EC98" s="430">
        <v>2</v>
      </c>
      <c r="ED98" s="804" t="s">
        <v>1214</v>
      </c>
      <c r="EE98" s="430">
        <v>2009</v>
      </c>
      <c r="EF98" s="430">
        <v>3</v>
      </c>
      <c r="EG98" s="369" t="s">
        <v>1505</v>
      </c>
      <c r="EH98" s="592">
        <v>4</v>
      </c>
      <c r="EI98" s="551" t="s">
        <v>5475</v>
      </c>
      <c r="EJ98" s="651" t="s">
        <v>5476</v>
      </c>
      <c r="EK98" s="647" t="s">
        <v>1188</v>
      </c>
      <c r="EL98" s="647" t="s">
        <v>1188</v>
      </c>
      <c r="EM98" s="669" t="s">
        <v>1188</v>
      </c>
      <c r="EN98" s="647" t="s">
        <v>3936</v>
      </c>
      <c r="EO98" s="651" t="s">
        <v>5499</v>
      </c>
      <c r="EP98" s="556">
        <v>1</v>
      </c>
      <c r="EQ98" s="556" t="s">
        <v>1262</v>
      </c>
      <c r="ER98" s="557" t="s">
        <v>5500</v>
      </c>
      <c r="ES98" s="556">
        <v>2017</v>
      </c>
      <c r="ET98" s="556">
        <v>3</v>
      </c>
      <c r="EU98" s="671">
        <v>1</v>
      </c>
      <c r="EV98" s="672"/>
      <c r="EW98" s="673"/>
      <c r="EX98" s="674"/>
      <c r="EY98" s="631" t="s">
        <v>1280</v>
      </c>
      <c r="EZ98" s="631" t="s">
        <v>1188</v>
      </c>
      <c r="FA98" s="675"/>
      <c r="FB98" s="648">
        <v>0</v>
      </c>
      <c r="FC98" s="676" t="s">
        <v>1700</v>
      </c>
      <c r="FD98" s="647"/>
      <c r="FE98" s="648"/>
      <c r="FF98" s="652" t="s">
        <v>1379</v>
      </c>
      <c r="FG98" s="563" t="s">
        <v>1701</v>
      </c>
      <c r="FH98" s="631" t="str">
        <f t="shared" si="119"/>
        <v>C</v>
      </c>
      <c r="FI98" s="677">
        <f t="shared" si="120"/>
        <v>1.5333333333333332</v>
      </c>
      <c r="FJ98" s="678">
        <f t="shared" si="121"/>
        <v>1.6</v>
      </c>
      <c r="FK98" s="679">
        <f t="shared" si="122"/>
        <v>2</v>
      </c>
      <c r="FL98" s="680">
        <f t="shared" si="123"/>
        <v>1</v>
      </c>
      <c r="FM98" s="681">
        <v>0</v>
      </c>
      <c r="FN98" s="574" t="s">
        <v>1188</v>
      </c>
      <c r="FO98" s="470" t="s">
        <v>1188</v>
      </c>
      <c r="FP98" s="470" t="s">
        <v>1188</v>
      </c>
      <c r="FQ98" s="430">
        <v>0</v>
      </c>
      <c r="FR98" s="682" t="s">
        <v>1188</v>
      </c>
      <c r="FS98" s="369">
        <v>0</v>
      </c>
      <c r="FT98" s="574" t="s">
        <v>1188</v>
      </c>
      <c r="FU98" s="575" t="s">
        <v>1188</v>
      </c>
      <c r="FV98" s="369">
        <v>0</v>
      </c>
      <c r="FW98" s="574" t="s">
        <v>1188</v>
      </c>
      <c r="FX98" s="575" t="s">
        <v>1188</v>
      </c>
      <c r="FY98" s="369">
        <v>0</v>
      </c>
      <c r="FZ98" s="574" t="s">
        <v>1188</v>
      </c>
      <c r="GA98" s="470" t="s">
        <v>1188</v>
      </c>
      <c r="GB98" s="575" t="s">
        <v>1188</v>
      </c>
      <c r="GC98" s="369">
        <v>0</v>
      </c>
      <c r="GD98" s="574" t="s">
        <v>1188</v>
      </c>
      <c r="GE98" s="470" t="s">
        <v>1188</v>
      </c>
      <c r="GF98" s="685" t="s">
        <v>1188</v>
      </c>
      <c r="GG98" s="369">
        <v>2</v>
      </c>
      <c r="GH98" s="430">
        <v>2019</v>
      </c>
      <c r="GI98" s="686" t="s">
        <v>5501</v>
      </c>
      <c r="GJ98" s="572" t="s">
        <v>5502</v>
      </c>
      <c r="GK98" s="369">
        <v>2</v>
      </c>
      <c r="GL98" s="430">
        <v>2011</v>
      </c>
      <c r="GM98" s="686" t="s">
        <v>5503</v>
      </c>
      <c r="GN98" s="572" t="s">
        <v>5504</v>
      </c>
      <c r="GO98" s="676">
        <v>0</v>
      </c>
      <c r="GP98" s="917" t="s">
        <v>1188</v>
      </c>
      <c r="GQ98" s="872" t="s">
        <v>1188</v>
      </c>
      <c r="GR98" s="872" t="s">
        <v>1188</v>
      </c>
      <c r="GS98" s="872" t="s">
        <v>1188</v>
      </c>
      <c r="GT98" s="873" t="s">
        <v>1188</v>
      </c>
      <c r="GU98" s="581">
        <v>0</v>
      </c>
      <c r="GV98" s="687" t="s">
        <v>1188</v>
      </c>
      <c r="GW98" s="872" t="s">
        <v>1188</v>
      </c>
      <c r="GX98" s="873" t="s">
        <v>1188</v>
      </c>
      <c r="GY98" s="874">
        <v>0</v>
      </c>
      <c r="GZ98" s="582" t="s">
        <v>1188</v>
      </c>
      <c r="HA98" s="583" t="s">
        <v>1293</v>
      </c>
      <c r="HB98" s="584">
        <v>1</v>
      </c>
      <c r="HC98" s="585">
        <v>2</v>
      </c>
      <c r="HD98" s="586" t="s">
        <v>5505</v>
      </c>
      <c r="HE98" s="471" t="s">
        <v>5506</v>
      </c>
      <c r="HF98" s="587">
        <v>2000</v>
      </c>
      <c r="HG98" s="587">
        <v>2002</v>
      </c>
      <c r="HH98" s="588">
        <v>2</v>
      </c>
      <c r="HI98" s="586" t="s">
        <v>5507</v>
      </c>
      <c r="HJ98" s="471" t="s">
        <v>5508</v>
      </c>
      <c r="HK98" s="691">
        <v>2013</v>
      </c>
      <c r="HL98" s="692">
        <v>2</v>
      </c>
      <c r="HM98" s="591" t="s">
        <v>5509</v>
      </c>
      <c r="HN98" s="592">
        <v>1998</v>
      </c>
      <c r="HO98" s="681" t="s">
        <v>1188</v>
      </c>
      <c r="HP98" s="574" t="s">
        <v>1188</v>
      </c>
      <c r="HQ98" s="472" t="str">
        <f t="shared" si="124"/>
        <v>-</v>
      </c>
      <c r="HR98" s="593" t="s">
        <v>1188</v>
      </c>
      <c r="HS98" s="574" t="s">
        <v>1188</v>
      </c>
      <c r="HT98" s="574" t="s">
        <v>1188</v>
      </c>
      <c r="HU98" s="574" t="s">
        <v>1188</v>
      </c>
      <c r="HV98" s="574" t="s">
        <v>1188</v>
      </c>
      <c r="HW98" s="574" t="s">
        <v>1188</v>
      </c>
      <c r="HX98" s="574" t="s">
        <v>1188</v>
      </c>
      <c r="HY98" s="574" t="s">
        <v>1188</v>
      </c>
      <c r="HZ98" s="574" t="s">
        <v>1188</v>
      </c>
      <c r="IA98" s="574" t="s">
        <v>1188</v>
      </c>
      <c r="IB98" s="574" t="s">
        <v>1188</v>
      </c>
      <c r="IC98" s="574" t="s">
        <v>1188</v>
      </c>
      <c r="ID98" s="681" t="s">
        <v>1188</v>
      </c>
      <c r="IE98" s="369" t="s">
        <v>1188</v>
      </c>
      <c r="IF98" s="574" t="s">
        <v>1188</v>
      </c>
      <c r="IG98" s="472" t="str">
        <f t="shared" si="125"/>
        <v>-</v>
      </c>
      <c r="IH98" s="609" t="s">
        <v>1188</v>
      </c>
      <c r="II98" s="694" t="s">
        <v>1188</v>
      </c>
      <c r="IJ98" s="695" t="s">
        <v>1188</v>
      </c>
      <c r="IK98" s="696" t="s">
        <v>1188</v>
      </c>
      <c r="IL98" s="696" t="s">
        <v>1188</v>
      </c>
      <c r="IM98" s="697" t="s">
        <v>1188</v>
      </c>
      <c r="IN98" s="599">
        <v>3</v>
      </c>
      <c r="IO98" s="600">
        <v>1</v>
      </c>
      <c r="IP98" s="601">
        <v>2</v>
      </c>
      <c r="IQ98" s="600">
        <v>37</v>
      </c>
      <c r="IR98" s="587">
        <v>52</v>
      </c>
      <c r="IS98" s="601">
        <v>89</v>
      </c>
      <c r="IT98" s="599" t="s">
        <v>1188</v>
      </c>
      <c r="IU98" s="600" t="s">
        <v>1188</v>
      </c>
      <c r="IV98" s="587" t="s">
        <v>1188</v>
      </c>
      <c r="IW98" s="601" t="s">
        <v>1188</v>
      </c>
      <c r="IX98" s="602" t="s">
        <v>1188</v>
      </c>
      <c r="IY98" s="681">
        <v>1</v>
      </c>
      <c r="IZ98" s="603" t="s">
        <v>5510</v>
      </c>
      <c r="JA98" s="681">
        <v>2</v>
      </c>
      <c r="JB98" s="603" t="s">
        <v>5511</v>
      </c>
      <c r="JC98" s="681">
        <v>2</v>
      </c>
      <c r="JD98" s="430">
        <v>1</v>
      </c>
      <c r="JE98" s="686" t="s">
        <v>5512</v>
      </c>
      <c r="JF98" s="557" t="s">
        <v>5513</v>
      </c>
      <c r="JG98" s="592">
        <v>2020</v>
      </c>
      <c r="JH98" s="681">
        <v>2</v>
      </c>
      <c r="JI98" s="430">
        <v>1</v>
      </c>
      <c r="JJ98" s="686" t="s">
        <v>5514</v>
      </c>
      <c r="JK98" s="557" t="s">
        <v>5515</v>
      </c>
      <c r="JL98" s="592">
        <v>2014</v>
      </c>
      <c r="JM98" s="369">
        <v>1</v>
      </c>
      <c r="JN98" s="430">
        <v>2</v>
      </c>
      <c r="JO98" s="430">
        <v>1</v>
      </c>
      <c r="JP98" s="686" t="s">
        <v>5516</v>
      </c>
      <c r="JQ98" s="557" t="s">
        <v>5517</v>
      </c>
      <c r="JR98" s="592">
        <v>2016</v>
      </c>
      <c r="JS98" s="369">
        <v>2</v>
      </c>
      <c r="JT98" s="430">
        <v>3</v>
      </c>
      <c r="JU98" s="686" t="s">
        <v>5518</v>
      </c>
      <c r="JV98" s="557" t="s">
        <v>5519</v>
      </c>
      <c r="JW98" s="592">
        <v>2018</v>
      </c>
      <c r="JX98" s="606">
        <v>2</v>
      </c>
      <c r="JY98" s="750" t="s">
        <v>5520</v>
      </c>
      <c r="JZ98" s="606">
        <v>2017</v>
      </c>
      <c r="KA98" s="606">
        <f t="shared" si="126"/>
        <v>3</v>
      </c>
      <c r="KB98" s="606"/>
      <c r="KC98" s="606">
        <v>2</v>
      </c>
      <c r="KD98" s="606">
        <v>1</v>
      </c>
      <c r="KE98" s="606"/>
      <c r="KF98" s="606">
        <f t="shared" si="127"/>
        <v>0</v>
      </c>
      <c r="KG98" s="606"/>
      <c r="KH98" s="606"/>
      <c r="KI98" s="606"/>
      <c r="KJ98" s="606"/>
      <c r="KK98" s="606">
        <v>1</v>
      </c>
      <c r="KL98" s="606">
        <v>1</v>
      </c>
      <c r="KM98" s="608">
        <f t="shared" si="128"/>
        <v>0.72100565433502195</v>
      </c>
      <c r="KN98" s="609">
        <v>1.1050282716751099</v>
      </c>
      <c r="KO98" s="609">
        <v>83.653846740722656</v>
      </c>
      <c r="KP98" s="610">
        <v>8</v>
      </c>
      <c r="KQ98" s="608">
        <f t="shared" si="129"/>
        <v>0.59698795080184941</v>
      </c>
      <c r="KR98" s="609">
        <v>0.48493975400924683</v>
      </c>
      <c r="KS98" s="609">
        <v>68.269233703613281</v>
      </c>
      <c r="KT98" s="610">
        <v>10</v>
      </c>
      <c r="KU98" s="610">
        <v>56</v>
      </c>
      <c r="KV98" s="563" t="s">
        <v>1538</v>
      </c>
      <c r="KW98" s="606" t="s">
        <v>5467</v>
      </c>
      <c r="KX98" s="700" t="str">
        <f t="shared" ca="1" si="130"/>
        <v>B</v>
      </c>
      <c r="KY98" s="701">
        <f t="shared" ca="1" si="131"/>
        <v>0.64841243634338985</v>
      </c>
      <c r="KZ98" s="702">
        <f t="shared" ca="1" si="207"/>
        <v>0.68281647058823525</v>
      </c>
      <c r="LA98" s="703">
        <f t="shared" ca="1" si="208"/>
        <v>0.78544761904761895</v>
      </c>
      <c r="LB98" s="703">
        <f t="shared" ca="1" si="209"/>
        <v>0.39582500000000004</v>
      </c>
      <c r="LC98" s="704">
        <f t="shared" ca="1" si="210"/>
        <v>0.7295606557377049</v>
      </c>
      <c r="LD98" s="696" cm="1">
        <f t="array" aca="1" ref="LD98" ca="1">INDIRECT(LD$203&amp;ROW())*LD$205</f>
        <v>0</v>
      </c>
      <c r="LE98" s="696" cm="1">
        <f t="array" aca="1" ref="LE98" ca="1">INDIRECT(LE$203&amp;ROW())*LE$205</f>
        <v>0</v>
      </c>
      <c r="LF98" s="696" cm="1">
        <f t="array" aca="1" ref="LF98" ca="1">INDIRECT(LF$203&amp;ROW())*LF$205</f>
        <v>8</v>
      </c>
      <c r="LG98" s="696" cm="1">
        <f t="array" aca="1" ref="LG98" ca="1">INDIRECT(LG$203&amp;ROW())*LG$205</f>
        <v>3</v>
      </c>
      <c r="LH98" s="696" cm="1">
        <f t="array" aca="1" ref="LH98" ca="1">INDIRECT(LH$203&amp;ROW())*LH$205</f>
        <v>3</v>
      </c>
      <c r="LI98" s="696" cm="1">
        <f t="array" aca="1" ref="LI98" ca="1">INDIRECT(LI$203&amp;ROW())*LI$205</f>
        <v>3</v>
      </c>
      <c r="LJ98" s="696" cm="1">
        <f t="array" aca="1" ref="LJ98" ca="1">INDIRECT(LJ$203&amp;ROW())*LJ$205</f>
        <v>3</v>
      </c>
      <c r="LK98" s="696" cm="1">
        <f t="array" aca="1" ref="LK98" ca="1">INDIRECT(LK$203&amp;ROW())*LK$205</f>
        <v>3</v>
      </c>
      <c r="LL98" s="696" cm="1">
        <f t="array" aca="1" ref="LL98" ca="1">INDIRECT(LL$203&amp;ROW())*LL$205</f>
        <v>3</v>
      </c>
      <c r="LM98" s="696" cm="1">
        <f t="array" aca="1" ref="LM98" ca="1">INDIRECT(LM$203&amp;ROW())*LM$205</f>
        <v>6</v>
      </c>
      <c r="LN98" s="696" cm="1">
        <f t="array" aca="1" ref="LN98" ca="1">INDIRECT(LN$203&amp;ROW())*LN$205</f>
        <v>3</v>
      </c>
      <c r="LO98" s="696" cm="1">
        <f t="array" aca="1" ref="LO98" ca="1">INDIRECT(LO$203&amp;ROW())*LO$205</f>
        <v>6</v>
      </c>
      <c r="LP98" s="696" cm="1">
        <f t="array" aca="1" ref="LP98" ca="1">INDIRECT(LP$203&amp;ROW())*LP$205</f>
        <v>4</v>
      </c>
      <c r="LQ98" s="696" cm="1">
        <f t="array" aca="1" ref="LQ98" ca="1">IF(INDIRECT(LQ$203&amp;ROW())="-",0,INDIRECT(LQ$203&amp;ROW())*LQ$205)</f>
        <v>5.0393999999999997</v>
      </c>
      <c r="LR98" s="696" cm="1">
        <f t="array" aca="1" ref="LR98" ca="1">INDIRECT(LR$203&amp;ROW())*LR$205</f>
        <v>8</v>
      </c>
      <c r="LS98" s="696" cm="1">
        <f t="array" aca="1" ref="LS98" ca="1">IF(INDIRECT(LS$203&amp;ROW())="-",0,INDIRECT(LS$203&amp;ROW())*LS$205)</f>
        <v>3.4944000000000002</v>
      </c>
      <c r="LT98" s="696" cm="1">
        <f t="array" aca="1" ref="LT98" ca="1">INDIRECT(LT$203&amp;ROW())*LT$205</f>
        <v>4</v>
      </c>
      <c r="LU98" s="696" cm="1">
        <f t="array" aca="1" ref="LU98" ca="1">INDIRECT(LU$203&amp;ROW())*LU$205</f>
        <v>2</v>
      </c>
      <c r="LV98" s="696" cm="1">
        <f t="array" aca="1" ref="LV98" ca="1">INDIRECT(LV$203&amp;ROW())*LV$205</f>
        <v>3</v>
      </c>
      <c r="LW98" s="696" cm="1">
        <f t="array" aca="1" ref="LW98" ca="1">INDIRECT(LW$203&amp;ROW())*LW$205</f>
        <v>2</v>
      </c>
      <c r="LX98" s="696" cm="1">
        <f t="array" aca="1" ref="LX98" ca="1">INDIRECT(LX$203&amp;ROW())*LX$205</f>
        <v>2</v>
      </c>
      <c r="LY98" s="696" cm="1">
        <f t="array" aca="1" ref="LY98" ca="1">IF(INDIRECT(LY$203&amp;ROW())="-",0,INDIRECT(LY$203&amp;ROW())*LY$205)</f>
        <v>3.4998000000000005</v>
      </c>
      <c r="LZ98" s="696" cm="1">
        <f t="array" aca="1" ref="LZ98" ca="1">INDIRECT(LZ$203&amp;ROW())*LZ$205</f>
        <v>2</v>
      </c>
      <c r="MA98" s="696" cm="1">
        <f t="array" aca="1" ref="MA98" ca="1">INDIRECT(MA$203&amp;ROW())*MA$205</f>
        <v>4</v>
      </c>
      <c r="MB98" s="696" cm="1">
        <f t="array" aca="1" ref="MB98" ca="1">INDIRECT(MB$203&amp;ROW())*MB$205</f>
        <v>0</v>
      </c>
      <c r="MC98" s="696" cm="1">
        <f t="array" aca="1" ref="MC98" ca="1">IF($MB98=0,0,INDIRECT(MC$203&amp;ROW())*MC$205)</f>
        <v>0</v>
      </c>
      <c r="MD98" s="696" cm="1">
        <f t="array" aca="1" ref="MD98" ca="1">IF($MB98=0,0,INDIRECT(MD$203&amp;ROW())*MD$205)</f>
        <v>0</v>
      </c>
      <c r="ME98" s="696" cm="1">
        <f t="array" aca="1" ref="ME98" ca="1">IF($MB98=0,0,INDIRECT(ME$203&amp;ROW())*ME$205)</f>
        <v>0</v>
      </c>
      <c r="MF98" s="696" cm="1">
        <f t="array" aca="1" ref="MF98" ca="1">IF($MB98=0,0,INDIRECT(MF$203&amp;ROW())*MF$205)</f>
        <v>0</v>
      </c>
      <c r="MG98" s="696" cm="1">
        <f t="array" aca="1" ref="MG98" ca="1">INDIRECT(MG$203&amp;ROW())*MG$205</f>
        <v>0</v>
      </c>
      <c r="MH98" s="696" cm="1">
        <f t="array" aca="1" ref="MH98" ca="1">IF($MG98=0,0,INDIRECT(MH$203&amp;ROW())*MH$205)</f>
        <v>0</v>
      </c>
      <c r="MI98" s="696" cm="1">
        <f t="array" aca="1" ref="MI98" ca="1">IF($MG98=0,0,INDIRECT(MI$203&amp;ROW())*MI$205)</f>
        <v>0</v>
      </c>
      <c r="MJ98" s="696" cm="1">
        <f t="array" aca="1" ref="MJ98" ca="1">INDIRECT(MJ$203&amp;ROW())*MJ$205</f>
        <v>0</v>
      </c>
      <c r="MK98" s="696" cm="1">
        <f t="array" aca="1" ref="MK98" ca="1">INDIRECT(MK$203&amp;ROW())*MK$205</f>
        <v>4</v>
      </c>
      <c r="ML98" s="696" cm="1">
        <f t="array" aca="1" ref="ML98" ca="1">INDIRECT(ML$203&amp;ROW())*ML$205</f>
        <v>0</v>
      </c>
      <c r="MM98" s="696" cm="1">
        <f t="array" aca="1" ref="MM98" ca="1">INDIRECT(MM$203&amp;ROW())*MM$205</f>
        <v>4</v>
      </c>
      <c r="MN98" s="696" cm="1">
        <f t="array" aca="1" ref="MN98" ca="1">INDIRECT(MN$203&amp;ROW())*MN$205</f>
        <v>0</v>
      </c>
      <c r="MO98" s="696" cm="1">
        <f t="array" aca="1" ref="MO98" ca="1">INDIRECT(MO$203&amp;ROW())*MO$205</f>
        <v>2</v>
      </c>
      <c r="MP98" s="696" cm="1">
        <f t="array" aca="1" ref="MP98" ca="1">INDIRECT(MP$203&amp;ROW())*MP$205</f>
        <v>2</v>
      </c>
      <c r="MQ98" s="696" cm="1">
        <f t="array" aca="1" ref="MQ98" ca="1">INDIRECT(MQ$203&amp;ROW())*MQ$205</f>
        <v>2</v>
      </c>
      <c r="MR98" s="696" cm="1">
        <f t="array" aca="1" ref="MR98" ca="1">INDIRECT(MR$203&amp;ROW())*MR$205</f>
        <v>2</v>
      </c>
      <c r="MS98" s="696" cm="1">
        <f t="array" aca="1" ref="MS98" ca="1">INDIRECT(MS$203&amp;ROW())*MS$205</f>
        <v>2</v>
      </c>
      <c r="MT98" s="696" cm="1">
        <f t="array" aca="1" ref="MT98" ca="1">INDIRECT(MT$203&amp;ROW())*MT$205</f>
        <v>3</v>
      </c>
      <c r="MU98" s="696" cm="1">
        <f t="array" aca="1" ref="MU98" ca="1">INDIRECT(MU$203&amp;ROW())*MU$205</f>
        <v>2</v>
      </c>
      <c r="MV98" s="696" cm="1">
        <f t="array" aca="1" ref="MV98" ca="1">IF(INDIRECT(MV$203&amp;ROW())="-",0,INDIRECT(MV$203&amp;ROW())*MV$205)</f>
        <v>5.5031999999999996</v>
      </c>
      <c r="MW98" s="696" cm="1">
        <f t="array" aca="1" ref="MW98" ca="1">INDIRECT(MW$203&amp;ROW())*MW$205</f>
        <v>4</v>
      </c>
      <c r="MX98" s="696" cm="1">
        <f t="array" aca="1" ref="MX98" ca="1">INDIRECT(MX$203&amp;ROW())*MX$205</f>
        <v>4</v>
      </c>
      <c r="MY98" s="696" cm="1">
        <f t="array" aca="1" ref="MY98" ca="1">INDIRECT(MY$203&amp;ROW())*MY$205</f>
        <v>8</v>
      </c>
      <c r="NA98" s="701">
        <f t="shared" si="133"/>
        <v>0.82536341463414631</v>
      </c>
      <c r="NB98" s="617">
        <f t="shared" si="134"/>
        <v>0.82731428571428567</v>
      </c>
      <c r="NC98" s="695">
        <f t="shared" si="135"/>
        <v>0.27563846153846155</v>
      </c>
      <c r="ND98" s="697">
        <f t="shared" si="136"/>
        <v>0.81174814814814822</v>
      </c>
      <c r="NE98" s="694">
        <f t="shared" si="137"/>
        <v>0.68501607750876037</v>
      </c>
      <c r="NF98" s="682" t="str">
        <f t="shared" si="138"/>
        <v>B</v>
      </c>
      <c r="NH98" s="606" t="s">
        <v>5467</v>
      </c>
      <c r="NI98" s="563" t="str">
        <f t="shared" si="211"/>
        <v>A</v>
      </c>
      <c r="NJ98" s="563" t="str">
        <f t="shared" si="140"/>
        <v>B</v>
      </c>
      <c r="NK98" s="563" t="str">
        <f t="shared" ca="1" si="141"/>
        <v>B</v>
      </c>
      <c r="NL98" s="563" t="str">
        <f t="shared" ca="1" si="142"/>
        <v>B</v>
      </c>
      <c r="NM98" s="563" t="str">
        <f t="shared" ca="1" si="143"/>
        <v>B</v>
      </c>
      <c r="NN98" s="563" t="str">
        <f t="shared" ca="1" si="163"/>
        <v>B</v>
      </c>
      <c r="NO98" s="563" t="str">
        <f t="shared" ca="1" si="164"/>
        <v>B</v>
      </c>
      <c r="NP98" s="606" t="str">
        <f t="shared" si="144"/>
        <v>Yes</v>
      </c>
      <c r="NQ98" s="682" t="str">
        <f t="shared" si="145"/>
        <v>-</v>
      </c>
      <c r="NR98" s="682" t="e">
        <f>IF(OR(AND(NI98="A",OR(NJ98="C",NJ98="D")),AND(NI98="A",OR(#REF!="C",#REF!="D")),AND(NI98="B",OR(NJ98="D",#REF!="D")),AND(OR(NI98="C",NI98="D"),OR(NJ98="A",NJ98="B")),AND(OR(NI98="C",NI98="D"),OR(#REF!="A",#REF!="B")),AND(OR(NJ98="A",#REF!="A",NJ98="B",#REF!="B"),OR(NP98="-",NQ98="-")),AND(OR(NJ98="C",#REF!="C",NJ98="D",#REF!="D"),NP98="Yes")),"Yes","-")</f>
        <v>#REF!</v>
      </c>
      <c r="NS98" s="607" t="s">
        <v>5521</v>
      </c>
      <c r="NT98" s="619">
        <f t="shared" si="146"/>
        <v>0.77980000000000005</v>
      </c>
      <c r="NU98" s="619">
        <f t="shared" si="147"/>
        <v>0.68501607750876037</v>
      </c>
      <c r="NV98" s="619">
        <f t="shared" ca="1" si="148"/>
        <v>0.64841243634338985</v>
      </c>
      <c r="NW98" s="619">
        <f t="shared" ca="1" si="165"/>
        <v>0.67572112818969443</v>
      </c>
      <c r="NX98" s="619">
        <f t="shared" ca="1" si="166"/>
        <v>0.67179466879475624</v>
      </c>
      <c r="NY98" s="620">
        <f t="shared" ca="1" si="167"/>
        <v>0.65683964109498683</v>
      </c>
      <c r="NZ98" s="620">
        <f t="shared" ca="1" si="168"/>
        <v>0.67019195168912038</v>
      </c>
      <c r="OA98" s="705">
        <v>0.47399999999999998</v>
      </c>
      <c r="OB98" s="706">
        <v>19</v>
      </c>
      <c r="OC98" s="494"/>
      <c r="OE98" s="606" t="s">
        <v>5467</v>
      </c>
      <c r="OF98" s="700" t="str">
        <f t="shared" ca="1" si="149"/>
        <v>B</v>
      </c>
      <c r="OG98" s="701">
        <f t="shared" ca="1" si="169"/>
        <v>0.67572112818969443</v>
      </c>
      <c r="OH98" s="705">
        <f t="shared" ca="1" si="150"/>
        <v>0.78978208373101944</v>
      </c>
      <c r="OI98" s="696">
        <f t="shared" ca="1" si="151"/>
        <v>0.82618741882057722</v>
      </c>
      <c r="OJ98" s="696">
        <f t="shared" ca="1" si="152"/>
        <v>0.29152040778221744</v>
      </c>
      <c r="OK98" s="697">
        <f t="shared" ca="1" si="153"/>
        <v>0.7953946024249634</v>
      </c>
      <c r="OL98" s="696" cm="1">
        <f t="array" aca="1" ref="OL98" ca="1">INDIRECT(OL$203&amp;ROW())*OL$205</f>
        <v>0</v>
      </c>
      <c r="OM98" s="696" cm="1">
        <f t="array" aca="1" ref="OM98" ca="1">INDIRECT(OM$203&amp;ROW())*OM$205</f>
        <v>0</v>
      </c>
      <c r="ON98" s="696" cm="1">
        <f t="array" aca="1" ref="ON98" ca="1">INDIRECT(ON$203&amp;ROW())*ON$205</f>
        <v>1.4561999999999999</v>
      </c>
      <c r="OO98" s="696" cm="1">
        <f t="array" aca="1" ref="OO98" ca="1">INDIRECT(OO$203&amp;ROW())*OO$205</f>
        <v>1.0790999999999999</v>
      </c>
      <c r="OP98" s="696" cm="1">
        <f t="array" aca="1" ref="OP98" ca="1">INDIRECT(OP$203&amp;ROW())*OP$205</f>
        <v>1.5831</v>
      </c>
      <c r="OQ98" s="696" cm="1">
        <f t="array" aca="1" ref="OQ98" ca="1">INDIRECT(OQ$203&amp;ROW())*OQ$205</f>
        <v>1.5849</v>
      </c>
      <c r="OR98" s="696" cm="1">
        <f t="array" aca="1" ref="OR98" ca="1">INDIRECT(OR$203&amp;ROW())*OR$205</f>
        <v>1.4141999999999999</v>
      </c>
      <c r="OS98" s="696" cm="1">
        <f t="array" aca="1" ref="OS98" ca="1">INDIRECT(OS$203&amp;ROW())*OS$205</f>
        <v>1.5387</v>
      </c>
      <c r="OT98" s="696" cm="1">
        <f t="array" aca="1" ref="OT98" ca="1">INDIRECT(OT$203&amp;ROW())*OT$205</f>
        <v>1.4727000000000001</v>
      </c>
      <c r="OU98" s="696" cm="1">
        <f t="array" aca="1" ref="OU98" ca="1">INDIRECT(OU$203&amp;ROW())*OU$205</f>
        <v>1.9304999999999999</v>
      </c>
      <c r="OV98" s="696" cm="1">
        <f t="array" aca="1" ref="OV98" ca="1">INDIRECT(OV$203&amp;ROW())*OV$205</f>
        <v>1.2161999999999999</v>
      </c>
      <c r="OW98" s="696" cm="1">
        <f t="array" aca="1" ref="OW98" ca="1">INDIRECT(OW$203&amp;ROW())*OW$205</f>
        <v>1.5144000000000002</v>
      </c>
      <c r="OX98" s="696" cm="1">
        <f t="array" aca="1" ref="OX98" ca="1">INDIRECT(OX$203&amp;ROW())*OX$205</f>
        <v>1.3977999999999999</v>
      </c>
      <c r="OY98" s="696" cm="1">
        <f t="array" aca="1" ref="OY98" ca="1">IF(INDIRECT(OY$203&amp;ROW())="-",0,INDIRECT(OY$203&amp;ROW())*OY$205)</f>
        <v>0.59607703000000001</v>
      </c>
      <c r="OZ98" s="696" cm="1">
        <f t="array" aca="1" ref="OZ98" ca="1">INDIRECT(OZ$203&amp;ROW())*OZ$205</f>
        <v>1.4206000000000001</v>
      </c>
      <c r="PA98" s="696" cm="1">
        <f t="array" aca="1" ref="PA98" ca="1">IF(INDIRECT(PA$203&amp;ROW())="-",0,INDIRECT(PA$203&amp;ROW())*PA$205)</f>
        <v>0.51449215999999998</v>
      </c>
      <c r="PB98" s="705" cm="1">
        <f t="array" aca="1" ref="PB98" ca="1">INDIRECT(PB$203&amp;ROW())*PB$205</f>
        <v>1.5084</v>
      </c>
      <c r="PC98" s="696" cm="1">
        <f t="array" aca="1" ref="PC98" ca="1">INDIRECT(PC$203&amp;ROW())*PC$205</f>
        <v>1.3946000000000001</v>
      </c>
      <c r="PD98" s="696" cm="1">
        <f t="array" aca="1" ref="PD98" ca="1">INDIRECT(PD$203&amp;ROW())*PD$205</f>
        <v>2.2025999999999999</v>
      </c>
      <c r="PE98" s="696" cm="1">
        <f t="array" aca="1" ref="PE98" ca="1">INDIRECT(PE$203&amp;ROW())*PE$205</f>
        <v>1.28</v>
      </c>
      <c r="PF98" s="696" cm="1">
        <f t="array" aca="1" ref="PF98" ca="1">INDIRECT(PF$203&amp;ROW())*PF$205</f>
        <v>1.3308</v>
      </c>
      <c r="PG98" s="696" cm="1">
        <f t="array" aca="1" ref="PG98" ca="1">IF(INDIRECT(PG$203&amp;ROW())="-",0,INDIRECT(PG$203&amp;ROW())*PG$205)</f>
        <v>0.51038749999999999</v>
      </c>
      <c r="PH98" s="696" cm="1">
        <f t="array" aca="1" ref="PH98" ca="1">INDIRECT(PH$203&amp;ROW())*PH$205</f>
        <v>0.61699999999999999</v>
      </c>
      <c r="PI98" s="696" cm="1">
        <f t="array" aca="1" ref="PI98" ca="1">INDIRECT(PI$203&amp;ROW())*PI$205</f>
        <v>1.2145999999999999</v>
      </c>
      <c r="PJ98" s="696" cm="1">
        <f t="array" aca="1" ref="PJ98" ca="1">INDIRECT(PJ$203&amp;ROW())*PJ$205</f>
        <v>0</v>
      </c>
      <c r="PK98" s="696" cm="1">
        <f t="array" aca="1" ref="PK98" ca="1">IF($PJ98=0,0,INDIRECT(PK$203&amp;ROW())*PK$205)</f>
        <v>0</v>
      </c>
      <c r="PL98" s="696" cm="1">
        <f t="array" aca="1" ref="PL98" ca="1">IF($MPE98=0,0,INDIRECT(PL$203&amp;ROW())*PL$205)</f>
        <v>0</v>
      </c>
      <c r="PM98" s="696" cm="1">
        <f t="array" aca="1" ref="PM98" ca="1">IF($MPE98=0,0,INDIRECT(PM$203&amp;ROW())*PM$205)</f>
        <v>0</v>
      </c>
      <c r="PN98" s="696" cm="1">
        <f t="array" aca="1" ref="PN98" ca="1">IF($PJ98=0,0,INDIRECT(PN$203&amp;ROW())*PN$205)</f>
        <v>0</v>
      </c>
      <c r="PO98" s="696" cm="1">
        <f t="array" aca="1" ref="PO98" ca="1">INDIRECT(PO$203&amp;ROW())*PO$205</f>
        <v>0</v>
      </c>
      <c r="PP98" s="696" cm="1">
        <f t="array" aca="1" ref="PP98" ca="1">IF($PO98=0,0,INDIRECT(PP$203&amp;ROW())*PP$205)</f>
        <v>0</v>
      </c>
      <c r="PQ98" s="696" cm="1">
        <f t="array" aca="1" ref="PQ98" ca="1">IF($PO98=0,0,INDIRECT(PQ$203&amp;ROW())*PQ$205)</f>
        <v>0</v>
      </c>
      <c r="PR98" s="696" cm="1">
        <f t="array" aca="1" ref="PR98" ca="1">INDIRECT(PR$203&amp;ROW())*PR$205</f>
        <v>0</v>
      </c>
      <c r="PS98" s="696" cm="1">
        <f t="array" aca="1" ref="PS98" ca="1">INDIRECT(PS$203&amp;ROW())*PS$205</f>
        <v>0.7389</v>
      </c>
      <c r="PT98" s="696" cm="1">
        <f t="array" aca="1" ref="PT98" ca="1">INDIRECT(PT$203&amp;ROW())*PT$205</f>
        <v>0</v>
      </c>
      <c r="PU98" s="696" cm="1">
        <f t="array" aca="1" ref="PU98" ca="1">INDIRECT(PU$203&amp;ROW())*PU$205</f>
        <v>1.1798</v>
      </c>
      <c r="PV98" s="696" cm="1">
        <f t="array" aca="1" ref="PV98" ca="1">INDIRECT(PV$203&amp;ROW())*PV$205</f>
        <v>0</v>
      </c>
      <c r="PW98" s="696" cm="1">
        <f t="array" aca="1" ref="PW98" ca="1">INDIRECT(PW$203&amp;ROW())*PW$205</f>
        <v>1.0658000000000001</v>
      </c>
      <c r="PX98" s="696" cm="1">
        <f t="array" aca="1" ref="PX98" ca="1">INDIRECT(PX$203&amp;ROW())*PX$205</f>
        <v>1.1714</v>
      </c>
      <c r="PY98" s="696" cm="1">
        <f t="array" aca="1" ref="PY98" ca="1">INDIRECT(PY$203&amp;ROW())*PY$205</f>
        <v>1.1866000000000001</v>
      </c>
      <c r="PZ98" s="696" cm="1">
        <f t="array" aca="1" ref="PZ98" ca="1">INDIRECT(PZ$203&amp;ROW())*PZ$205</f>
        <v>0.17430000000000001</v>
      </c>
      <c r="QA98" s="696" cm="1">
        <f t="array" aca="1" ref="QA98" ca="1">INDIRECT(QA$203&amp;ROW())*QA$205</f>
        <v>0.31659999999999999</v>
      </c>
      <c r="QB98" s="696" cm="1">
        <f t="array" aca="1" ref="QB98" ca="1">INDIRECT(QB$203&amp;ROW())*QB$205</f>
        <v>2.3948999999999998</v>
      </c>
      <c r="QC98" s="696" cm="1">
        <f t="array" aca="1" ref="QC98" ca="1">INDIRECT(QC$203&amp;ROW())*QC$205</f>
        <v>1.4259999999999999</v>
      </c>
      <c r="QD98" s="696" cm="1">
        <f t="array" aca="1" ref="QD98" ca="1">IF(INDIRECT(QD$203&amp;ROW())="-",0,INDIRECT(QD$203&amp;ROW())*QD$205)</f>
        <v>0.56325252000000003</v>
      </c>
      <c r="QE98" s="696" cm="1">
        <f t="array" aca="1" ref="QE98" ca="1">INDIRECT(QE$203&amp;ROW())*QE$205</f>
        <v>1.0656000000000001</v>
      </c>
      <c r="QF98" s="696" cm="1">
        <f t="array" aca="1" ref="QF98" ca="1">INDIRECT(QF$203&amp;ROW())*QF$205</f>
        <v>0.72440000000000004</v>
      </c>
      <c r="QG98" s="696" cm="1">
        <f t="array" aca="1" ref="QG98" ca="1">INDIRECT(QG$203&amp;ROW())*QG$205</f>
        <v>1.4996</v>
      </c>
      <c r="QI98" s="606" t="s">
        <v>5467</v>
      </c>
      <c r="QJ98" s="700" t="str">
        <f t="shared" ca="1" si="154"/>
        <v>B</v>
      </c>
      <c r="QK98" s="701">
        <f t="shared" ca="1" si="170"/>
        <v>0.67179466879475624</v>
      </c>
      <c r="QL98" s="705">
        <f t="shared" ca="1" si="155"/>
        <v>0.8458779760020011</v>
      </c>
      <c r="QM98" s="696">
        <f t="shared" ca="1" si="156"/>
        <v>0.78906795041137379</v>
      </c>
      <c r="QN98" s="696">
        <f t="shared" ca="1" si="157"/>
        <v>0.19030892740784747</v>
      </c>
      <c r="QO98" s="697">
        <f t="shared" ca="1" si="158"/>
        <v>0.86192382135780243</v>
      </c>
      <c r="QP98" s="696" cm="1">
        <f t="array" aca="1" ref="QP98" ca="1">INDIRECT(QP$203&amp;ROW())*QP$205</f>
        <v>0</v>
      </c>
      <c r="QQ98" s="696" cm="1">
        <f t="array" aca="1" ref="QQ98" ca="1">INDIRECT(QQ$203&amp;ROW())*QQ$205</f>
        <v>0</v>
      </c>
      <c r="QR98" s="696" cm="1">
        <f t="array" aca="1" ref="QR98" ca="1">INDIRECT(QR$203&amp;ROW())*QR$205</f>
        <v>0.15089809664795908</v>
      </c>
      <c r="QS98" s="696" cm="1">
        <f t="array" aca="1" ref="QS98" ca="1">INDIRECT(QS$203&amp;ROW())*QS$205</f>
        <v>0.22471360933801068</v>
      </c>
      <c r="QT98" s="696" cm="1">
        <f t="array" aca="1" ref="QT98" ca="1">INDIRECT(QT$203&amp;ROW())*QT$205</f>
        <v>0.26232814414996541</v>
      </c>
      <c r="QU98" s="696" cm="1">
        <f t="array" aca="1" ref="QU98" ca="1">INDIRECT(QU$203&amp;ROW())*QU$205</f>
        <v>0.53329206883563263</v>
      </c>
      <c r="QV98" s="696" cm="1">
        <f t="array" aca="1" ref="QV98" ca="1">INDIRECT(QV$203&amp;ROW())*QV$205</f>
        <v>0.24117831443907087</v>
      </c>
      <c r="QW98" s="696" cm="1">
        <f t="array" aca="1" ref="QW98" ca="1">INDIRECT(QW$203&amp;ROW())*QW$205</f>
        <v>0.53099416374332975</v>
      </c>
      <c r="QX98" s="696" cm="1">
        <f t="array" aca="1" ref="QX98" ca="1">INDIRECT(QX$203&amp;ROW())*QX$205</f>
        <v>0.60640894423913805</v>
      </c>
      <c r="QY98" s="696" cm="1">
        <f t="array" aca="1" ref="QY98" ca="1">INDIRECT(QY$203&amp;ROW())*QY$205</f>
        <v>0.13540247513535897</v>
      </c>
      <c r="QZ98" s="696" cm="1">
        <f t="array" aca="1" ref="QZ98" ca="1">INDIRECT(QZ$203&amp;ROW())*QZ$205</f>
        <v>0.27613248380770827</v>
      </c>
      <c r="RA98" s="696" cm="1">
        <f t="array" aca="1" ref="RA98" ca="1">INDIRECT(RA$203&amp;ROW())*RA$205</f>
        <v>5.1272116233970627E-2</v>
      </c>
      <c r="RB98" s="696" cm="1">
        <f t="array" aca="1" ref="RB98" ca="1">INDIRECT(RB$203&amp;ROW())*RB$205</f>
        <v>0.11461142513892485</v>
      </c>
      <c r="RC98" s="696" cm="1">
        <f t="array" aca="1" ref="RC98" ca="1">IF(INDIRECT(RC$203&amp;ROW())="-",0,INDIRECT(RC$203&amp;ROW())*RC$205)</f>
        <v>7.0474845888819679E-2</v>
      </c>
      <c r="RD98" s="696" cm="1">
        <f t="array" aca="1" ref="RD98" ca="1">INDIRECT(RD$203&amp;ROW())*RD$205</f>
        <v>7.1442097940886296E-2</v>
      </c>
      <c r="RE98" s="696" cm="1">
        <f t="array" aca="1" ref="RE98" ca="1">IF(INDIRECT(RE$203&amp;ROW())="-",0,INDIRECT(RE$203&amp;ROW())*RE$205)</f>
        <v>3.6859536739880606E-2</v>
      </c>
      <c r="RF98" s="705" cm="1">
        <f t="array" aca="1" ref="RF98" ca="1">INDIRECT(RF$203&amp;ROW())*RF$205</f>
        <v>0.10613798880649605</v>
      </c>
      <c r="RG98" s="696" cm="1">
        <f t="array" aca="1" ref="RG98" ca="1">INDIRECT(RG$203&amp;ROW())*RG$205</f>
        <v>0.27650466908360405</v>
      </c>
      <c r="RH98" s="696" cm="1">
        <f t="array" aca="1" ref="RH98" ca="1">INDIRECT(RH$203&amp;ROW())*RH$205</f>
        <v>8.7581521170816884E-2</v>
      </c>
      <c r="RI98" s="696" cm="1">
        <f t="array" aca="1" ref="RI98" ca="1">INDIRECT(RI$203&amp;ROW())*RI$205</f>
        <v>0.21539378250062202</v>
      </c>
      <c r="RJ98" s="696" cm="1">
        <f t="array" aca="1" ref="RJ98" ca="1">INDIRECT(RJ$203&amp;ROW())*RJ$205</f>
        <v>0.12226723336432462</v>
      </c>
      <c r="RK98" s="696" cm="1">
        <f t="array" aca="1" ref="RK98" ca="1">IF(INDIRECT(RK$203&amp;ROW())="-",0,INDIRECT(RK$203&amp;ROW())*RK$205)</f>
        <v>3.5243918621248566E-2</v>
      </c>
      <c r="RL98" s="696" cm="1">
        <f t="array" aca="1" ref="RL98" ca="1">INDIRECT(RL$203&amp;ROW())*RL$205</f>
        <v>0.11262003659234653</v>
      </c>
      <c r="RM98" s="696" cm="1">
        <f t="array" aca="1" ref="RM98" ca="1">INDIRECT(RM$203&amp;ROW())*RM$205</f>
        <v>2.9987460729532761E-2</v>
      </c>
      <c r="RN98" s="696" cm="1">
        <f t="array" aca="1" ref="RN98" ca="1">INDIRECT(RN$203&amp;ROW())*RN$205</f>
        <v>0</v>
      </c>
      <c r="RO98" s="696" cm="1">
        <f t="array" aca="1" ref="RO98" ca="1">IF($RN98=0,0,INDIRECT(RO$203&amp;ROW())*RO$205)</f>
        <v>0</v>
      </c>
      <c r="RP98" s="696" cm="1">
        <f t="array" aca="1" ref="RP98" ca="1">IF($RN98=0,0,INDIRECT(RP$203&amp;ROW())*RP$205)</f>
        <v>0</v>
      </c>
      <c r="RQ98" s="696" cm="1">
        <f t="array" aca="1" ref="RQ98" ca="1">IF($RN98=0,0,INDIRECT(RQ$203&amp;ROW())*RQ$205)</f>
        <v>0</v>
      </c>
      <c r="RR98" s="696" cm="1">
        <f t="array" aca="1" ref="RR98" ca="1">IF($RN98=0,0,INDIRECT(RR$203&amp;ROW())*RR$205)</f>
        <v>0</v>
      </c>
      <c r="RS98" s="696" cm="1">
        <f t="array" aca="1" ref="RS98" ca="1">INDIRECT(RS$203&amp;ROW())*RS$205</f>
        <v>0</v>
      </c>
      <c r="RT98" s="696" cm="1">
        <f t="array" aca="1" ref="RT98" ca="1">IF($RS98=0,0,INDIRECT(RT$203&amp;ROW())*RT$205)</f>
        <v>0</v>
      </c>
      <c r="RU98" s="696" cm="1">
        <f t="array" aca="1" ref="RU98" ca="1">IF($RS98=0,0,INDIRECT(RU$203&amp;ROW())*RU$205)</f>
        <v>0</v>
      </c>
      <c r="RV98" s="696" cm="1">
        <f t="array" aca="1" ref="RV98" ca="1">INDIRECT(RV$203&amp;ROW())*RV$205</f>
        <v>0</v>
      </c>
      <c r="RW98" s="696" cm="1">
        <f t="array" aca="1" ref="RW98" ca="1">INDIRECT(RW$203&amp;ROW())*RW$205</f>
        <v>2.6659190312299668E-2</v>
      </c>
      <c r="RX98" s="696" cm="1">
        <f t="array" aca="1" ref="RX98" ca="1">INDIRECT(RX$203&amp;ROW())*RX$205</f>
        <v>0</v>
      </c>
      <c r="RY98" s="696" cm="1">
        <f t="array" aca="1" ref="RY98" ca="1">INDIRECT(RY$203&amp;ROW())*RY$205</f>
        <v>5.6264463580193595E-2</v>
      </c>
      <c r="RZ98" s="696" cm="1">
        <f t="array" aca="1" ref="RZ98" ca="1">INDIRECT(RZ$203&amp;ROW())*RZ$205</f>
        <v>0</v>
      </c>
      <c r="SA98" s="696" cm="1">
        <f t="array" aca="1" ref="SA98" ca="1">INDIRECT(SA$203&amp;ROW())*SA$205</f>
        <v>0.20458618579029147</v>
      </c>
      <c r="SB98" s="696" cm="1">
        <f t="array" aca="1" ref="SB98" ca="1">INDIRECT(SB$203&amp;ROW())*SB$205</f>
        <v>4.7124126502052749E-2</v>
      </c>
      <c r="SC98" s="696" cm="1">
        <f t="array" aca="1" ref="SC98" ca="1">INDIRECT(SC$203&amp;ROW())*SC$205</f>
        <v>5.4291606235991073E-2</v>
      </c>
      <c r="SD98" s="696" cm="1">
        <f t="array" aca="1" ref="SD98" ca="1">INDIRECT(SD$203&amp;ROW())*SD$205</f>
        <v>0.3072993885784252</v>
      </c>
      <c r="SE98" s="696" cm="1">
        <f t="array" aca="1" ref="SE98" ca="1">INDIRECT(SE$203&amp;ROW())*SE$205</f>
        <v>0.2585618210787391</v>
      </c>
      <c r="SF98" s="696" cm="1">
        <f t="array" aca="1" ref="SF98" ca="1">INDIRECT(SF$203&amp;ROW())*SF$205</f>
        <v>0.19835664972334499</v>
      </c>
      <c r="SG98" s="696" cm="1">
        <f t="array" aca="1" ref="SG98" ca="1">INDIRECT(SG$203&amp;ROW())*SG$205</f>
        <v>7.4767843909269882E-2</v>
      </c>
      <c r="SH98" s="696" cm="1">
        <f t="array" aca="1" ref="SH98" ca="1">IF(INDIRECT(SH$203&amp;ROW())="-",0,INDIRECT(SH$203&amp;ROW())*SH$205)</f>
        <v>7.2165348876330429E-2</v>
      </c>
      <c r="SI98" s="696" cm="1">
        <f t="array" aca="1" ref="SI98" ca="1">INDIRECT(SI$203&amp;ROW())*SI$205</f>
        <v>0.24423887568083891</v>
      </c>
      <c r="SJ98" s="696" cm="1">
        <f t="array" aca="1" ref="SJ98" ca="1">INDIRECT(SJ$203&amp;ROW())*SJ$205</f>
        <v>0.10961749760323641</v>
      </c>
      <c r="SK98" s="696" cm="1">
        <f t="array" aca="1" ref="SK98" ca="1">INDIRECT(SK$203&amp;ROW())*SK$205</f>
        <v>0.21261490593800375</v>
      </c>
      <c r="SN98" s="606" t="s">
        <v>5467</v>
      </c>
      <c r="SO98" s="707" cm="1">
        <f t="array" aca="1" ref="SO98" ca="1">INDIRECT(SO$203&amp;ROW())*SO$205</f>
        <v>0</v>
      </c>
      <c r="SP98" s="707" cm="1">
        <f t="array" aca="1" ref="SP98" ca="1">INDIRECT(SP$203&amp;ROW())*SP$205</f>
        <v>0</v>
      </c>
      <c r="SQ98" s="707" cm="1">
        <f t="array" aca="1" ref="SQ98" ca="1">INDIRECT(SQ$203&amp;ROW())*SQ$205</f>
        <v>2</v>
      </c>
      <c r="SR98" s="707" cm="1">
        <f t="array" aca="1" ref="SR98" ca="1">INDIRECT(SR$203&amp;ROW())*SR$205</f>
        <v>3</v>
      </c>
      <c r="SS98" s="707" cm="1">
        <f t="array" aca="1" ref="SS98" ca="1">INDIRECT(SS$203&amp;ROW())*SS$205</f>
        <v>3</v>
      </c>
      <c r="ST98" s="707" cm="1">
        <f t="array" aca="1" ref="ST98" ca="1">INDIRECT(ST$203&amp;ROW())*ST$205</f>
        <v>3</v>
      </c>
      <c r="SU98" s="707" cm="1">
        <f t="array" aca="1" ref="SU98" ca="1">INDIRECT(SU$203&amp;ROW())*SU$205</f>
        <v>3</v>
      </c>
      <c r="SV98" s="707" cm="1">
        <f t="array" aca="1" ref="SV98" ca="1">INDIRECT(SV$203&amp;ROW())*SV$205</f>
        <v>3</v>
      </c>
      <c r="SW98" s="707" cm="1">
        <f t="array" aca="1" ref="SW98" ca="1">INDIRECT(SW$203&amp;ROW())*SW$205</f>
        <v>3</v>
      </c>
      <c r="SX98" s="707" cm="1">
        <f t="array" aca="1" ref="SX98" ca="1">INDIRECT(SX$203&amp;ROW())*SX$205</f>
        <v>3</v>
      </c>
      <c r="SY98" s="707" cm="1">
        <f t="array" aca="1" ref="SY98" ca="1">INDIRECT(SY$203&amp;ROW())*SY$205</f>
        <v>3</v>
      </c>
      <c r="SZ98" s="707" cm="1">
        <f t="array" aca="1" ref="SZ98" ca="1">INDIRECT(SZ$203&amp;ROW())*SZ$205</f>
        <v>3</v>
      </c>
      <c r="TA98" s="707" cm="1">
        <f t="array" aca="1" ref="TA98" ca="1">INDIRECT(TA$203&amp;ROW())*TA$205</f>
        <v>2</v>
      </c>
      <c r="TB98" s="696" cm="1">
        <f t="array" aca="1" ref="TB98" ca="1">IF(INDIRECT(TB$203&amp;ROW())="-",0,INDIRECT(TB$203&amp;ROW())*TB$205)</f>
        <v>0.83989999999999998</v>
      </c>
      <c r="TC98" s="707" cm="1">
        <f t="array" aca="1" ref="TC98" ca="1">INDIRECT(TC$203&amp;ROW())*TC$205</f>
        <v>2</v>
      </c>
      <c r="TD98" s="696" cm="1">
        <f t="array" aca="1" ref="TD98" ca="1">IF(INDIRECT(TD$203&amp;ROW())="-",0,INDIRECT(TD$203&amp;ROW())*TD$205)</f>
        <v>0.58240000000000003</v>
      </c>
      <c r="TE98" s="732" cm="1">
        <f t="array" aca="1" ref="TE98" ca="1">INDIRECT(TE$203&amp;ROW())*TE$205</f>
        <v>2</v>
      </c>
      <c r="TF98" s="707" cm="1">
        <f t="array" aca="1" ref="TF98" ca="1">INDIRECT(TF$203&amp;ROW())*TF$205</f>
        <v>2</v>
      </c>
      <c r="TG98" s="707" cm="1">
        <f t="array" aca="1" ref="TG98" ca="1">INDIRECT(TG$203&amp;ROW())*TG$205</f>
        <v>3</v>
      </c>
      <c r="TH98" s="707" cm="1">
        <f t="array" aca="1" ref="TH98" ca="1">INDIRECT(TH$203&amp;ROW())*TH$205</f>
        <v>2</v>
      </c>
      <c r="TI98" s="707" cm="1">
        <f t="array" aca="1" ref="TI98" ca="1">INDIRECT(TI$203&amp;ROW())*TI$205</f>
        <v>2</v>
      </c>
      <c r="TJ98" s="696" cm="1">
        <f t="array" aca="1" ref="TJ98" ca="1">IF(INDIRECT(TJ$203&amp;ROW())="-",0,INDIRECT(TJ$203&amp;ROW())*TJ$205)</f>
        <v>0.58330000000000004</v>
      </c>
      <c r="TK98" s="707" cm="1">
        <f t="array" aca="1" ref="TK98" ca="1">INDIRECT(TK$203&amp;ROW())*TK$205</f>
        <v>1</v>
      </c>
      <c r="TL98" s="707" cm="1">
        <f t="array" aca="1" ref="TL98" ca="1">INDIRECT(TL$203&amp;ROW())*TL$205</f>
        <v>2</v>
      </c>
      <c r="TM98" s="707" cm="1">
        <f t="array" aca="1" ref="TM98" ca="1">INDIRECT(TM$203&amp;ROW())*TM$205</f>
        <v>0</v>
      </c>
      <c r="TN98" s="707" cm="1">
        <f t="array" aca="1" ref="TN98" ca="1">IF($TM98=0,0,INDIRECT(TN$203&amp;ROW())*TN$205)</f>
        <v>0</v>
      </c>
      <c r="TO98" s="707" cm="1">
        <f t="array" aca="1" ref="TO98" ca="1">IF($TM98=0,0,INDIRECT(TO$203&amp;ROW())*TO$205)</f>
        <v>0</v>
      </c>
      <c r="TP98" s="707" cm="1">
        <f t="array" aca="1" ref="TP98" ca="1">IF($TM98=0,0,INDIRECT(TP$203&amp;ROW())*TP$205)</f>
        <v>0</v>
      </c>
      <c r="TQ98" s="707" cm="1">
        <f t="array" aca="1" ref="TQ98" ca="1">IF($TM98=0,0,INDIRECT(TQ$203&amp;ROW())*TQ$205)</f>
        <v>0</v>
      </c>
      <c r="TR98" s="707" cm="1">
        <f t="array" aca="1" ref="TR98" ca="1">INDIRECT(TR$203&amp;ROW())*TR$205</f>
        <v>0</v>
      </c>
      <c r="TS98" s="707" cm="1">
        <f t="array" aca="1" ref="TS98" ca="1">IF($TR98=0,0,INDIRECT(TS$203&amp;ROW())*TS$205)</f>
        <v>0</v>
      </c>
      <c r="TT98" s="707" cm="1">
        <f t="array" aca="1" ref="TT98" ca="1">IF($TR98=0,0,INDIRECT(TT$203&amp;ROW())*TT$205)</f>
        <v>0</v>
      </c>
      <c r="TU98" s="707" cm="1">
        <f t="array" aca="1" ref="TU98" ca="1">INDIRECT(TU$203&amp;ROW())*TU$205</f>
        <v>0</v>
      </c>
      <c r="TV98" s="707" cm="1">
        <f t="array" aca="1" ref="TV98" ca="1">INDIRECT(TV$203&amp;ROW())*TV$205</f>
        <v>1</v>
      </c>
      <c r="TW98" s="707" cm="1">
        <f t="array" aca="1" ref="TW98" ca="1">INDIRECT(TW$203&amp;ROW())*TW$205</f>
        <v>0</v>
      </c>
      <c r="TX98" s="707" cm="1">
        <f t="array" aca="1" ref="TX98" ca="1">INDIRECT(TX$203&amp;ROW())*TX$205</f>
        <v>2</v>
      </c>
      <c r="TY98" s="707" cm="1">
        <f t="array" aca="1" ref="TY98" ca="1">INDIRECT(TY$203&amp;ROW())*TY$205</f>
        <v>0</v>
      </c>
      <c r="TZ98" s="707" cm="1">
        <f t="array" aca="1" ref="TZ98" ca="1">INDIRECT(TZ$203&amp;ROW())*TZ$205</f>
        <v>2</v>
      </c>
      <c r="UA98" s="707" cm="1">
        <f t="array" aca="1" ref="UA98" ca="1">INDIRECT(UA$203&amp;ROW())*UA$205</f>
        <v>2</v>
      </c>
      <c r="UB98" s="707" cm="1">
        <f t="array" aca="1" ref="UB98" ca="1">INDIRECT(UB$203&amp;ROW())*UB$205</f>
        <v>2</v>
      </c>
      <c r="UC98" s="707" cm="1">
        <f t="array" aca="1" ref="UC98" ca="1">INDIRECT(UC$203&amp;ROW())*UC$205</f>
        <v>1</v>
      </c>
      <c r="UD98" s="707" cm="1">
        <f t="array" aca="1" ref="UD98" ca="1">INDIRECT(UD$203&amp;ROW())*UD$205</f>
        <v>1</v>
      </c>
      <c r="UE98" s="707" cm="1">
        <f t="array" aca="1" ref="UE98" ca="1">INDIRECT(UE$203&amp;ROW())*UE$205</f>
        <v>3</v>
      </c>
      <c r="UF98" s="707" cm="1">
        <f t="array" aca="1" ref="UF98" ca="1">INDIRECT(UF$203&amp;ROW())*UF$205</f>
        <v>2</v>
      </c>
      <c r="UG98" s="696" cm="1">
        <f t="array" aca="1" ref="UG98" ca="1">IF(INDIRECT(UG$203&amp;ROW())="-",0,INDIRECT(UG$203&amp;ROW())*UG$205)</f>
        <v>0.91720000000000002</v>
      </c>
      <c r="UH98" s="707" cm="1">
        <f t="array" aca="1" ref="UH98" ca="1">INDIRECT(UH$203&amp;ROW())*UH$205</f>
        <v>2</v>
      </c>
      <c r="UI98" s="707" cm="1">
        <f t="array" aca="1" ref="UI98" ca="1">INDIRECT(UI$203&amp;ROW())*UI$205</f>
        <v>1</v>
      </c>
      <c r="UJ98" s="707" cm="1">
        <f t="array" aca="1" ref="UJ98" ca="1">INDIRECT(UJ$203&amp;ROW())*UJ$205</f>
        <v>2</v>
      </c>
      <c r="UM98" s="606" t="s">
        <v>5467</v>
      </c>
      <c r="UN98" s="616">
        <f t="shared" ca="1" si="202"/>
        <v>-0.97111609266078391</v>
      </c>
      <c r="UO98" s="616">
        <f t="shared" ca="1" si="202"/>
        <v>-0.6225347970107441</v>
      </c>
      <c r="UP98" s="616">
        <f t="shared" ca="1" si="202"/>
        <v>1.190315493832806</v>
      </c>
      <c r="UQ98" s="616">
        <f t="shared" ca="1" si="202"/>
        <v>0.29355872991449461</v>
      </c>
      <c r="UR98" s="616">
        <f t="shared" ca="1" si="202"/>
        <v>1.0502465449096676</v>
      </c>
      <c r="US98" s="616">
        <f t="shared" ca="1" si="202"/>
        <v>0.41305213694811815</v>
      </c>
      <c r="UT98" s="616">
        <f t="shared" ca="1" si="202"/>
        <v>0.30690415393182785</v>
      </c>
      <c r="UU98" s="616">
        <f t="shared" ca="1" si="202"/>
        <v>0.53359975015917405</v>
      </c>
      <c r="UV98" s="616">
        <f t="shared" ca="1" si="202"/>
        <v>0.44410973870643028</v>
      </c>
      <c r="UW98" s="616">
        <f t="shared" ca="1" si="202"/>
        <v>0.6421874155054268</v>
      </c>
      <c r="UX98" s="616">
        <f t="shared" ca="1" si="202"/>
        <v>0.28247365722383649</v>
      </c>
      <c r="UY98" s="616">
        <f t="shared" ca="1" si="202"/>
        <v>1.5108379627063613</v>
      </c>
      <c r="UZ98" s="616">
        <f t="shared" ca="1" si="202"/>
        <v>1.1960042318268584</v>
      </c>
      <c r="VA98" s="616">
        <f t="shared" ca="1" si="202"/>
        <v>1.1318172777319471</v>
      </c>
      <c r="VB98" s="616">
        <f t="shared" ca="1" si="202"/>
        <v>1.528010083348541</v>
      </c>
      <c r="VC98" s="616">
        <f t="shared" ca="1" si="202"/>
        <v>8.1798641627400456E-2</v>
      </c>
      <c r="VD98" s="616">
        <f t="shared" ca="1" si="198"/>
        <v>0.85304819841956248</v>
      </c>
      <c r="VE98" s="616">
        <f t="shared" ca="1" si="198"/>
        <v>3.9909080070471406E-2</v>
      </c>
      <c r="VF98" s="616">
        <f t="shared" ca="1" si="198"/>
        <v>0.95807256683723563</v>
      </c>
      <c r="VG98" s="616">
        <f t="shared" ca="1" si="198"/>
        <v>1.2788179585372306</v>
      </c>
      <c r="VH98" s="616">
        <f t="shared" ca="1" si="198"/>
        <v>-0.12784420028857393</v>
      </c>
      <c r="VI98" s="616">
        <f t="shared" ca="1" si="198"/>
        <v>6.0004558516440147E-2</v>
      </c>
      <c r="VJ98" s="616">
        <f t="shared" ca="1" si="198"/>
        <v>1.1038721171937993</v>
      </c>
      <c r="VK98" s="616">
        <f t="shared" ca="1" si="198"/>
        <v>0.83678976492872159</v>
      </c>
      <c r="VL98" s="616">
        <f t="shared" ca="1" si="198"/>
        <v>-0.83864555511817418</v>
      </c>
      <c r="VM98" s="616">
        <f t="shared" ca="1" si="198"/>
        <v>-0.57201237404204519</v>
      </c>
      <c r="VN98" s="616">
        <f t="shared" ca="1" si="198"/>
        <v>-0.62639799545694341</v>
      </c>
      <c r="VO98" s="616">
        <f t="shared" ca="1" si="198"/>
        <v>-0.42150866262694142</v>
      </c>
      <c r="VP98" s="616">
        <f t="shared" ca="1" si="198"/>
        <v>-0.46221149066820022</v>
      </c>
      <c r="VQ98" s="616">
        <f t="shared" ca="1" si="198"/>
        <v>-0.77889442244162177</v>
      </c>
      <c r="VR98" s="616">
        <f t="shared" ca="1" si="198"/>
        <v>-0.64202286734458469</v>
      </c>
      <c r="VS98" s="616">
        <f t="shared" ca="1" si="198"/>
        <v>-0.40481357988865657</v>
      </c>
      <c r="VT98" s="616">
        <f t="shared" ca="1" si="199"/>
        <v>-0.3878135405833677</v>
      </c>
      <c r="VU98" s="616">
        <f t="shared" ca="1" si="199"/>
        <v>1.2114249894444582</v>
      </c>
      <c r="VV98" s="616">
        <f t="shared" ca="1" si="199"/>
        <v>-0.64337789451099625</v>
      </c>
      <c r="VW98" s="616">
        <f t="shared" ca="1" si="199"/>
        <v>-0.3119461967162912</v>
      </c>
      <c r="VX98" s="616">
        <f t="shared" ca="1" si="199"/>
        <v>-0.78524029103755877</v>
      </c>
      <c r="VY98" s="616">
        <f t="shared" ca="1" si="199"/>
        <v>0.70583605694264007</v>
      </c>
      <c r="VZ98" s="616">
        <f t="shared" ca="1" si="199"/>
        <v>0.68442622420316401</v>
      </c>
      <c r="WA98" s="616">
        <f t="shared" ca="1" si="199"/>
        <v>0.92808016936885662</v>
      </c>
      <c r="WB98" s="616">
        <f t="shared" ca="1" si="199"/>
        <v>0.33435322352896929</v>
      </c>
      <c r="WC98" s="616">
        <f t="shared" ca="1" si="199"/>
        <v>0.47817673461028487</v>
      </c>
      <c r="WD98" s="616">
        <f t="shared" ca="1" si="199"/>
        <v>1.1315684290219801</v>
      </c>
      <c r="WE98" s="616">
        <f t="shared" ca="1" si="199"/>
        <v>0.67426644196529939</v>
      </c>
      <c r="WF98" s="616">
        <f t="shared" ca="1" si="199"/>
        <v>1.1788100862240265</v>
      </c>
      <c r="WG98" s="616">
        <f t="shared" ca="1" si="199"/>
        <v>1.1042161560551988</v>
      </c>
      <c r="WH98" s="616">
        <f t="shared" ca="1" si="199"/>
        <v>0.91987607881584121</v>
      </c>
      <c r="WI98" s="627">
        <f t="shared" ca="1" si="199"/>
        <v>1.0659329460226332</v>
      </c>
      <c r="WL98" s="606" t="s">
        <v>5467</v>
      </c>
      <c r="WM98" s="700" t="str">
        <f t="shared" ca="1" si="172"/>
        <v>B</v>
      </c>
      <c r="WN98" s="479">
        <f t="shared" ca="1" si="173"/>
        <v>0.65683964109498683</v>
      </c>
      <c r="WO98" s="495">
        <f t="shared" ca="1" si="159"/>
        <v>0.82342793140146631</v>
      </c>
      <c r="WP98" s="458">
        <f t="shared" ca="1" si="159"/>
        <v>0.75974813096389593</v>
      </c>
      <c r="WQ98" s="458">
        <f t="shared" ca="1" si="159"/>
        <v>0.25456361851956244</v>
      </c>
      <c r="WR98" s="459">
        <f t="shared" ca="1" si="159"/>
        <v>0.78961888349502285</v>
      </c>
      <c r="WS98" s="495">
        <f t="shared" ca="1" si="174"/>
        <v>0.61259235758330199</v>
      </c>
      <c r="WT98" s="458">
        <f t="shared" ca="1" si="175"/>
        <v>0.4984001174896624</v>
      </c>
      <c r="WU98" s="458">
        <f t="shared" ca="1" si="176"/>
        <v>-0.26144287008091927</v>
      </c>
      <c r="WV98" s="459">
        <f t="shared" ca="1" si="177"/>
        <v>0.59464367906464943</v>
      </c>
      <c r="WW98" s="484">
        <f t="shared" ca="1" si="203"/>
        <v>-0.7262006140917342</v>
      </c>
      <c r="WX98" s="484">
        <f t="shared" ca="1" si="203"/>
        <v>-0.37545073607717977</v>
      </c>
      <c r="WY98" s="484">
        <f t="shared" ca="1" si="203"/>
        <v>0.86666871105966603</v>
      </c>
      <c r="WZ98" s="484">
        <f t="shared" ca="1" si="203"/>
        <v>0.10559307515024371</v>
      </c>
      <c r="XA98" s="484">
        <f t="shared" ca="1" si="203"/>
        <v>0.5542151017488316</v>
      </c>
      <c r="XB98" s="484">
        <f t="shared" ca="1" si="203"/>
        <v>0.21821544394969081</v>
      </c>
      <c r="XC98" s="484">
        <f t="shared" ca="1" si="203"/>
        <v>0.14467461816346364</v>
      </c>
      <c r="XD98" s="484">
        <f t="shared" ca="1" si="203"/>
        <v>0.27368331185664035</v>
      </c>
      <c r="XE98" s="484">
        <f t="shared" ca="1" si="203"/>
        <v>0.21801347073098662</v>
      </c>
      <c r="XF98" s="484">
        <f t="shared" ca="1" si="203"/>
        <v>0.41324760187774212</v>
      </c>
      <c r="XG98" s="484">
        <f t="shared" ca="1" si="203"/>
        <v>0.1145148206385433</v>
      </c>
      <c r="XH98" s="484">
        <f t="shared" ca="1" si="203"/>
        <v>0.76267100357417117</v>
      </c>
      <c r="XI98" s="484">
        <f t="shared" ca="1" si="203"/>
        <v>0.83588735762379129</v>
      </c>
      <c r="XJ98" s="484">
        <f t="shared" ca="1" si="203"/>
        <v>0.80325072200636283</v>
      </c>
      <c r="XK98" s="484">
        <f t="shared" ca="1" si="203"/>
        <v>1.0853455622024688</v>
      </c>
      <c r="XL98" s="484">
        <f t="shared" ca="1" si="203"/>
        <v>7.2260920013645563E-2</v>
      </c>
      <c r="XM98" s="484">
        <f t="shared" ca="1" si="200"/>
        <v>0.64336895124803395</v>
      </c>
      <c r="XN98" s="484">
        <f t="shared" ca="1" si="200"/>
        <v>2.7828601533139714E-2</v>
      </c>
      <c r="XO98" s="484">
        <f t="shared" ca="1" si="200"/>
        <v>0.70341687857189839</v>
      </c>
      <c r="XP98" s="484">
        <f t="shared" ca="1" si="200"/>
        <v>0.81844349346382761</v>
      </c>
      <c r="XQ98" s="484">
        <f t="shared" ca="1" si="200"/>
        <v>-8.50675308720171E-2</v>
      </c>
      <c r="XR98" s="484">
        <f t="shared" ca="1" si="200"/>
        <v>5.2503988701885128E-2</v>
      </c>
      <c r="XS98" s="484">
        <f t="shared" ca="1" si="200"/>
        <v>0.68108909630857417</v>
      </c>
      <c r="XT98" s="484">
        <f t="shared" ca="1" si="200"/>
        <v>0.50818242424121263</v>
      </c>
      <c r="XU98" s="484">
        <f t="shared" ca="1" si="200"/>
        <v>-0.63720289277878872</v>
      </c>
      <c r="XV98" s="484">
        <f t="shared" ca="1" si="200"/>
        <v>-0.30179372854458303</v>
      </c>
      <c r="XW98" s="484">
        <f t="shared" ca="1" si="200"/>
        <v>-0.40427726626791127</v>
      </c>
      <c r="XX98" s="484">
        <f t="shared" ca="1" si="200"/>
        <v>-0.20379943838012618</v>
      </c>
      <c r="XY98" s="484">
        <f t="shared" ca="1" si="200"/>
        <v>-0.24303080179333969</v>
      </c>
      <c r="XZ98" s="484">
        <f t="shared" ca="1" si="200"/>
        <v>-0.56968338057380219</v>
      </c>
      <c r="YA98" s="484">
        <f t="shared" ca="1" si="200"/>
        <v>-0.43779539324227229</v>
      </c>
      <c r="YB98" s="484">
        <f t="shared" ca="1" si="200"/>
        <v>-0.21272953623148902</v>
      </c>
      <c r="YC98" s="484">
        <f t="shared" ca="1" si="205"/>
        <v>-0.17304240180829866</v>
      </c>
      <c r="YD98" s="484">
        <f t="shared" ca="1" si="205"/>
        <v>0.89512192470051022</v>
      </c>
      <c r="YE98" s="484">
        <f t="shared" ca="1" si="205"/>
        <v>-0.46342509741627064</v>
      </c>
      <c r="YF98" s="484">
        <f t="shared" ca="1" si="205"/>
        <v>-0.18401706144294017</v>
      </c>
      <c r="YG98" s="484">
        <f t="shared" ca="1" si="205"/>
        <v>-0.54699838673676349</v>
      </c>
      <c r="YH98" s="484">
        <f t="shared" ca="1" si="205"/>
        <v>0.3761400347447329</v>
      </c>
      <c r="YI98" s="484">
        <f t="shared" ca="1" si="205"/>
        <v>0.40086843951579315</v>
      </c>
      <c r="YJ98" s="484">
        <f t="shared" ca="1" si="205"/>
        <v>0.55062996448654267</v>
      </c>
      <c r="YK98" s="484">
        <f t="shared" ca="1" si="205"/>
        <v>5.8277766861099353E-2</v>
      </c>
      <c r="YL98" s="484">
        <f t="shared" ca="1" si="205"/>
        <v>0.15139075417761619</v>
      </c>
      <c r="YM98" s="484">
        <f t="shared" ca="1" si="205"/>
        <v>0.90333107688824665</v>
      </c>
      <c r="YN98" s="484">
        <f t="shared" ca="1" si="205"/>
        <v>0.48075197312125845</v>
      </c>
      <c r="YO98" s="484">
        <f t="shared" ca="1" si="205"/>
        <v>0.72390727395017462</v>
      </c>
      <c r="YP98" s="484">
        <f t="shared" ca="1" si="205"/>
        <v>0.58832636794620996</v>
      </c>
      <c r="YQ98" s="484">
        <f t="shared" ca="1" si="205"/>
        <v>0.66635823149419537</v>
      </c>
      <c r="YR98" s="484">
        <f t="shared" ca="1" si="205"/>
        <v>0.79923652292777037</v>
      </c>
      <c r="YU98" s="606" t="s">
        <v>5467</v>
      </c>
      <c r="YV98" s="700" t="str">
        <f t="shared" ca="1" si="160"/>
        <v>B</v>
      </c>
      <c r="YW98" s="479">
        <f t="shared" ca="1" si="179"/>
        <v>0.67019195168912038</v>
      </c>
      <c r="YX98" s="495">
        <f t="shared" ca="1" si="161"/>
        <v>0.86851843238949944</v>
      </c>
      <c r="YY98" s="458">
        <f t="shared" ca="1" si="161"/>
        <v>0.74254037148902452</v>
      </c>
      <c r="YZ98" s="458">
        <f t="shared" ca="1" si="161"/>
        <v>0.17689039246150035</v>
      </c>
      <c r="ZA98" s="459">
        <f t="shared" ca="1" si="161"/>
        <v>0.89281861041645716</v>
      </c>
      <c r="ZB98" s="495">
        <f t="shared" ca="1" si="180"/>
        <v>0.49220464611814896</v>
      </c>
      <c r="ZC98" s="458">
        <f t="shared" ca="1" si="181"/>
        <v>0.472442437307526</v>
      </c>
      <c r="ZD98" s="458">
        <f t="shared" ca="1" si="182"/>
        <v>-0.30842113168098789</v>
      </c>
      <c r="ZE98" s="459">
        <f t="shared" ca="1" si="183"/>
        <v>0.57145566246542112</v>
      </c>
      <c r="ZF98" s="484">
        <f t="shared" ca="1" si="204"/>
        <v>-3.2485432480444082E-2</v>
      </c>
      <c r="ZG98" s="484">
        <f t="shared" ca="1" si="204"/>
        <v>-7.9385408814590788E-2</v>
      </c>
      <c r="ZH98" s="484">
        <f t="shared" ca="1" si="204"/>
        <v>8.9808171214972948E-2</v>
      </c>
      <c r="ZI98" s="484">
        <f t="shared" ca="1" si="204"/>
        <v>2.1988880583922777E-2</v>
      </c>
      <c r="ZJ98" s="484">
        <f t="shared" ca="1" si="204"/>
        <v>9.1836409008688807E-2</v>
      </c>
      <c r="ZK98" s="484">
        <f t="shared" ca="1" si="204"/>
        <v>7.3425809550013654E-2</v>
      </c>
      <c r="ZL98" s="484">
        <f t="shared" ca="1" si="204"/>
        <v>2.4672875513209128E-2</v>
      </c>
      <c r="ZM98" s="484">
        <f t="shared" ca="1" si="204"/>
        <v>9.4446117703140112E-2</v>
      </c>
      <c r="ZN98" s="484">
        <f t="shared" ca="1" si="204"/>
        <v>8.9770705925095284E-2</v>
      </c>
      <c r="ZO98" s="484">
        <f t="shared" ca="1" si="204"/>
        <v>2.8984588520071332E-2</v>
      </c>
      <c r="ZP98" s="484">
        <f t="shared" ca="1" si="204"/>
        <v>2.6000050859821721E-2</v>
      </c>
      <c r="ZQ98" s="484">
        <f t="shared" ca="1" si="204"/>
        <v>2.5821286544858647E-2</v>
      </c>
      <c r="ZR98" s="484">
        <f t="shared" ca="1" si="204"/>
        <v>6.8537874740930649E-2</v>
      </c>
      <c r="ZS98" s="484">
        <f t="shared" ca="1" si="204"/>
        <v>9.4969220410123109E-2</v>
      </c>
      <c r="ZT98" s="484">
        <f t="shared" ca="1" si="204"/>
        <v>5.4582123014624152E-2</v>
      </c>
      <c r="ZU98" s="484">
        <f t="shared" ca="1" si="204"/>
        <v>5.1769574799750929E-3</v>
      </c>
      <c r="ZV98" s="484">
        <f t="shared" ca="1" si="201"/>
        <v>4.5270410067628573E-2</v>
      </c>
      <c r="ZW98" s="484">
        <f t="shared" ca="1" si="201"/>
        <v>5.5175234891583769E-3</v>
      </c>
      <c r="ZX98" s="484">
        <f t="shared" ca="1" si="201"/>
        <v>2.7969817598544739E-2</v>
      </c>
      <c r="ZY98" s="484">
        <f t="shared" ca="1" si="201"/>
        <v>0.13772471860952887</v>
      </c>
      <c r="ZZ98" s="484">
        <f t="shared" ca="1" si="201"/>
        <v>-7.8155783354792625E-3</v>
      </c>
      <c r="AAA98" s="484">
        <f t="shared" ca="1" si="201"/>
        <v>3.6255713650906289E-3</v>
      </c>
      <c r="AAB98" s="484">
        <f t="shared" ca="1" si="201"/>
        <v>0.12431811823163672</v>
      </c>
      <c r="AAC98" s="484">
        <f t="shared" ca="1" si="201"/>
        <v>1.2546600107337495E-2</v>
      </c>
      <c r="AAD98" s="484">
        <f t="shared" ca="1" si="201"/>
        <v>-7.8682240113631882E-2</v>
      </c>
      <c r="AAE98" s="484">
        <f t="shared" ca="1" si="201"/>
        <v>-4.0219644611828483E-2</v>
      </c>
      <c r="AAF98" s="484">
        <f t="shared" ca="1" si="201"/>
        <v>-6.120902348854227E-2</v>
      </c>
      <c r="AAG98" s="484">
        <f t="shared" ca="1" si="201"/>
        <v>-4.3018323338477257E-2</v>
      </c>
      <c r="AAH98" s="484">
        <f t="shared" ca="1" si="201"/>
        <v>-3.8008707897835295E-2</v>
      </c>
      <c r="AAI98" s="484">
        <f t="shared" ca="1" si="201"/>
        <v>-6.0338538063910964E-2</v>
      </c>
      <c r="AAJ98" s="484">
        <f t="shared" ca="1" si="201"/>
        <v>-5.2025335368730337E-2</v>
      </c>
      <c r="AAK98" s="484">
        <f t="shared" ca="1" si="201"/>
        <v>-3.3183772310049216E-2</v>
      </c>
      <c r="AAL98" s="484">
        <f t="shared" ca="1" si="206"/>
        <v>-1.741238539122681E-2</v>
      </c>
      <c r="AAM98" s="484">
        <f t="shared" ca="1" si="206"/>
        <v>3.2295609342675426E-2</v>
      </c>
      <c r="AAN98" s="484">
        <f t="shared" ca="1" si="206"/>
        <v>-6.1359063816095079E-2</v>
      </c>
      <c r="AAO98" s="484">
        <f t="shared" ca="1" si="206"/>
        <v>-8.7757427120618361E-3</v>
      </c>
      <c r="AAP98" s="484">
        <f t="shared" ca="1" si="206"/>
        <v>-2.8906649957960041E-2</v>
      </c>
      <c r="AAQ98" s="484">
        <f t="shared" ca="1" si="206"/>
        <v>7.2202153341576855E-2</v>
      </c>
      <c r="AAR98" s="484">
        <f t="shared" ca="1" si="206"/>
        <v>1.612649398533611E-2</v>
      </c>
      <c r="AAS98" s="484">
        <f t="shared" ca="1" si="206"/>
        <v>2.5193481555402932E-2</v>
      </c>
      <c r="AAT98" s="484">
        <f t="shared" ca="1" si="206"/>
        <v>0.1027465411596778</v>
      </c>
      <c r="AAU98" s="484">
        <f t="shared" ca="1" si="206"/>
        <v>0.12363824729832018</v>
      </c>
      <c r="AAV98" s="484">
        <f t="shared" ca="1" si="206"/>
        <v>7.4818040837836219E-2</v>
      </c>
      <c r="AAW98" s="484">
        <f t="shared" ca="1" si="206"/>
        <v>2.5206724043060142E-2</v>
      </c>
      <c r="AAX98" s="484">
        <f t="shared" ca="1" si="206"/>
        <v>9.2748845542187111E-2</v>
      </c>
      <c r="AAY98" s="484">
        <f t="shared" ca="1" si="206"/>
        <v>0.13484625623176977</v>
      </c>
      <c r="AAZ98" s="484">
        <f t="shared" ca="1" si="206"/>
        <v>0.10083451386486998</v>
      </c>
      <c r="ABA98" s="484">
        <f t="shared" ca="1" si="206"/>
        <v>0.11331661652741069</v>
      </c>
    </row>
    <row r="99" spans="1:729" ht="15" customHeight="1" x14ac:dyDescent="0.35">
      <c r="A99" s="498">
        <v>97</v>
      </c>
      <c r="B99" s="628"/>
      <c r="C99" s="606" t="s">
        <v>5522</v>
      </c>
      <c r="D99" s="629">
        <v>422</v>
      </c>
      <c r="E99" s="630" t="s">
        <v>5523</v>
      </c>
      <c r="F99" s="631" t="s">
        <v>1240</v>
      </c>
      <c r="G99" s="632">
        <v>6825.442</v>
      </c>
      <c r="H99" s="504">
        <v>52120.549969293868</v>
      </c>
      <c r="I99" s="505">
        <v>7600</v>
      </c>
      <c r="J99" s="515" t="s">
        <v>5524</v>
      </c>
      <c r="K99" s="469">
        <v>2</v>
      </c>
      <c r="L99" s="508" t="s">
        <v>5525</v>
      </c>
      <c r="M99" s="817">
        <v>127</v>
      </c>
      <c r="N99" s="818">
        <v>0.4955</v>
      </c>
      <c r="O99" s="819">
        <v>0.41760000000000003</v>
      </c>
      <c r="P99" s="820">
        <v>0.4123</v>
      </c>
      <c r="Q99" s="821">
        <v>0.65669999999999995</v>
      </c>
      <c r="R99" s="818">
        <v>0.33329999999999999</v>
      </c>
      <c r="S99" s="822">
        <v>0.55300000000000005</v>
      </c>
      <c r="T99" s="822">
        <v>0.47220000000000001</v>
      </c>
      <c r="U99" s="822">
        <v>0.51449</v>
      </c>
      <c r="V99" s="822">
        <v>0.3543</v>
      </c>
      <c r="W99" s="784" t="s">
        <v>5524</v>
      </c>
      <c r="X99" s="516" t="s">
        <v>5526</v>
      </c>
      <c r="Y99" s="517">
        <v>6</v>
      </c>
      <c r="Z99" s="517">
        <v>3</v>
      </c>
      <c r="AA99" s="519" t="s">
        <v>5527</v>
      </c>
      <c r="AB99" s="541">
        <v>2018</v>
      </c>
      <c r="AC99" s="576">
        <v>1</v>
      </c>
      <c r="AD99" s="521" t="s">
        <v>5528</v>
      </c>
      <c r="AE99" s="817">
        <v>1</v>
      </c>
      <c r="AF99" s="751" t="s">
        <v>5529</v>
      </c>
      <c r="AG99" s="578" t="s">
        <v>5530</v>
      </c>
      <c r="AH99" s="647">
        <v>2</v>
      </c>
      <c r="AI99" s="647">
        <v>7</v>
      </c>
      <c r="AJ99" s="647">
        <v>2019</v>
      </c>
      <c r="AK99" s="752">
        <v>5</v>
      </c>
      <c r="AL99" s="765" t="s">
        <v>1188</v>
      </c>
      <c r="AM99" s="650" t="s">
        <v>1188</v>
      </c>
      <c r="AN99" s="647" t="s">
        <v>1188</v>
      </c>
      <c r="AO99" s="647" t="s">
        <v>1188</v>
      </c>
      <c r="AP99" s="647" t="s">
        <v>1188</v>
      </c>
      <c r="AQ99" s="647">
        <v>1</v>
      </c>
      <c r="AR99" s="647">
        <v>1</v>
      </c>
      <c r="AS99" s="647" t="s">
        <v>1188</v>
      </c>
      <c r="AT99" s="647" t="s">
        <v>1188</v>
      </c>
      <c r="AU99" s="648">
        <v>1</v>
      </c>
      <c r="AV99" s="842" t="s">
        <v>5531</v>
      </c>
      <c r="AW99" s="642" t="s">
        <v>1190</v>
      </c>
      <c r="AX99" s="843">
        <v>2</v>
      </c>
      <c r="AY99" s="837" t="s">
        <v>5532</v>
      </c>
      <c r="AZ99" s="800">
        <v>1</v>
      </c>
      <c r="BA99" s="573" t="s">
        <v>5533</v>
      </c>
      <c r="BB99" s="631" t="s">
        <v>1143</v>
      </c>
      <c r="BC99" s="646" t="s">
        <v>747</v>
      </c>
      <c r="BD99" s="631" t="s">
        <v>1195</v>
      </c>
      <c r="BE99" s="631" t="s">
        <v>1317</v>
      </c>
      <c r="BF99" s="631">
        <v>3</v>
      </c>
      <c r="BG99" s="631">
        <v>2001</v>
      </c>
      <c r="BH99" s="631" t="s">
        <v>1197</v>
      </c>
      <c r="BI99" s="631">
        <v>1</v>
      </c>
      <c r="BJ99" s="631">
        <v>1</v>
      </c>
      <c r="BK99" s="631" t="s">
        <v>1318</v>
      </c>
      <c r="BL99" s="631" t="s">
        <v>1257</v>
      </c>
      <c r="BM99" s="842" t="s">
        <v>5531</v>
      </c>
      <c r="BN99" s="647">
        <v>1920</v>
      </c>
      <c r="BO99" s="557" t="s">
        <v>5534</v>
      </c>
      <c r="BP99" s="647">
        <v>2017</v>
      </c>
      <c r="BQ99" s="647">
        <v>1</v>
      </c>
      <c r="BR99" s="647" t="s">
        <v>1188</v>
      </c>
      <c r="BS99" s="647" t="s">
        <v>1188</v>
      </c>
      <c r="BT99" s="647" t="s">
        <v>1188</v>
      </c>
      <c r="BU99" s="647" t="s">
        <v>1188</v>
      </c>
      <c r="BV99" s="648" t="s">
        <v>1188</v>
      </c>
      <c r="BW99" s="859" t="s">
        <v>5535</v>
      </c>
      <c r="BX99" s="650">
        <v>1970</v>
      </c>
      <c r="BY99" s="647" t="s">
        <v>1203</v>
      </c>
      <c r="BZ99" s="651" t="s">
        <v>1204</v>
      </c>
      <c r="CA99" s="647">
        <v>2</v>
      </c>
      <c r="CB99" s="647" t="s">
        <v>1203</v>
      </c>
      <c r="CC99" s="798" t="s">
        <v>5536</v>
      </c>
      <c r="CD99" s="652">
        <v>1996</v>
      </c>
      <c r="CE99" s="647">
        <v>3</v>
      </c>
      <c r="CF99" s="647">
        <v>2</v>
      </c>
      <c r="CG99" s="633" t="s">
        <v>5537</v>
      </c>
      <c r="CH99" s="647">
        <v>1970</v>
      </c>
      <c r="CI99" s="647">
        <v>1994</v>
      </c>
      <c r="CJ99" s="647">
        <v>3</v>
      </c>
      <c r="CK99" s="651" t="s">
        <v>1207</v>
      </c>
      <c r="CL99" s="651" t="s">
        <v>1208</v>
      </c>
      <c r="CM99" s="647">
        <v>2</v>
      </c>
      <c r="CN99" s="647" t="s">
        <v>1209</v>
      </c>
      <c r="CO99" s="847" t="s">
        <v>5538</v>
      </c>
      <c r="CP99" s="647">
        <v>1996</v>
      </c>
      <c r="CQ99" s="647">
        <v>3</v>
      </c>
      <c r="CR99" s="650">
        <v>2</v>
      </c>
      <c r="CS99" s="551" t="s">
        <v>5539</v>
      </c>
      <c r="CT99" s="647">
        <v>2011</v>
      </c>
      <c r="CU99" s="648">
        <v>2</v>
      </c>
      <c r="CV99" s="676" t="s">
        <v>1188</v>
      </c>
      <c r="CW99" s="647" t="s">
        <v>1188</v>
      </c>
      <c r="CX99" s="657">
        <v>0</v>
      </c>
      <c r="CY99" s="863" t="s">
        <v>5540</v>
      </c>
      <c r="CZ99" s="647">
        <v>2000</v>
      </c>
      <c r="DA99" s="657">
        <v>1</v>
      </c>
      <c r="DB99" s="723">
        <v>364000</v>
      </c>
      <c r="DC99" s="553">
        <v>2</v>
      </c>
      <c r="DD99" s="659" t="s">
        <v>5541</v>
      </c>
      <c r="DE99" s="648">
        <v>2018</v>
      </c>
      <c r="DF99" s="854" t="s">
        <v>755</v>
      </c>
      <c r="DG99" s="855" t="s">
        <v>3262</v>
      </c>
      <c r="DH99" s="852">
        <v>2</v>
      </c>
      <c r="DI99" s="856" t="s">
        <v>1214</v>
      </c>
      <c r="DJ99" s="730" t="s">
        <v>5542</v>
      </c>
      <c r="DK99" s="850" t="s">
        <v>1188</v>
      </c>
      <c r="DL99" s="850">
        <v>3</v>
      </c>
      <c r="DM99" s="851">
        <v>1</v>
      </c>
      <c r="DN99" s="790" t="s">
        <v>1497</v>
      </c>
      <c r="DO99" s="791" t="s">
        <v>756</v>
      </c>
      <c r="DP99" s="663">
        <v>1</v>
      </c>
      <c r="DQ99" s="642" t="s">
        <v>1262</v>
      </c>
      <c r="DR99" s="730" t="s">
        <v>5543</v>
      </c>
      <c r="DS99" s="753">
        <v>2006</v>
      </c>
      <c r="DT99" s="753">
        <v>3</v>
      </c>
      <c r="DU99" s="657">
        <v>2</v>
      </c>
      <c r="DV99" s="651" t="s">
        <v>1188</v>
      </c>
      <c r="DW99" s="860" t="s">
        <v>5544</v>
      </c>
      <c r="DX99" s="647" t="s">
        <v>1188</v>
      </c>
      <c r="DY99" s="647">
        <v>1</v>
      </c>
      <c r="DZ99" s="650">
        <v>0</v>
      </c>
      <c r="EA99" s="847" t="s">
        <v>5545</v>
      </c>
      <c r="EB99" s="539" t="s">
        <v>1190</v>
      </c>
      <c r="EC99" s="430">
        <v>2</v>
      </c>
      <c r="ED99" s="804" t="s">
        <v>1504</v>
      </c>
      <c r="EE99" s="430">
        <v>1993</v>
      </c>
      <c r="EF99" s="430">
        <v>3</v>
      </c>
      <c r="EG99" s="369" t="s">
        <v>1220</v>
      </c>
      <c r="EH99" s="592">
        <v>4</v>
      </c>
      <c r="EI99" s="551" t="s">
        <v>5531</v>
      </c>
      <c r="EJ99" s="651" t="s">
        <v>1190</v>
      </c>
      <c r="EK99" s="647" t="s">
        <v>1188</v>
      </c>
      <c r="EL99" s="647" t="s">
        <v>1188</v>
      </c>
      <c r="EM99" s="669">
        <v>43252</v>
      </c>
      <c r="EN99" s="647" t="s">
        <v>1188</v>
      </c>
      <c r="EO99" s="670" t="s">
        <v>1188</v>
      </c>
      <c r="EP99" s="556">
        <v>0</v>
      </c>
      <c r="EQ99" s="556" t="s">
        <v>1188</v>
      </c>
      <c r="ER99" s="651" t="s">
        <v>1188</v>
      </c>
      <c r="ES99" s="556" t="s">
        <v>1188</v>
      </c>
      <c r="ET99" s="556">
        <v>0</v>
      </c>
      <c r="EU99" s="671">
        <v>0</v>
      </c>
      <c r="EV99" s="672"/>
      <c r="EW99" s="673" t="s">
        <v>1005</v>
      </c>
      <c r="EX99" s="674"/>
      <c r="EY99" s="631" t="s">
        <v>1343</v>
      </c>
      <c r="EZ99" s="631">
        <v>1</v>
      </c>
      <c r="FA99" s="675"/>
      <c r="FB99" s="648">
        <v>0</v>
      </c>
      <c r="FC99" s="676"/>
      <c r="FD99" s="647"/>
      <c r="FE99" s="648"/>
      <c r="FF99" s="652" t="s">
        <v>1281</v>
      </c>
      <c r="FG99" s="563" t="s">
        <v>1282</v>
      </c>
      <c r="FH99" s="631" t="str">
        <f t="shared" si="119"/>
        <v>D</v>
      </c>
      <c r="FI99" s="677">
        <f t="shared" si="120"/>
        <v>0.56666666666666676</v>
      </c>
      <c r="FJ99" s="678">
        <f t="shared" si="121"/>
        <v>1.2000000000000002</v>
      </c>
      <c r="FK99" s="679">
        <f t="shared" si="122"/>
        <v>0.5</v>
      </c>
      <c r="FL99" s="680">
        <f t="shared" si="123"/>
        <v>0</v>
      </c>
      <c r="FM99" s="681">
        <v>0</v>
      </c>
      <c r="FN99" s="574" t="s">
        <v>1188</v>
      </c>
      <c r="FO99" s="470" t="s">
        <v>1188</v>
      </c>
      <c r="FP99" s="470" t="s">
        <v>1188</v>
      </c>
      <c r="FQ99" s="430">
        <v>0</v>
      </c>
      <c r="FR99" s="682" t="s">
        <v>1188</v>
      </c>
      <c r="FS99" s="369">
        <v>0</v>
      </c>
      <c r="FT99" s="574" t="s">
        <v>1188</v>
      </c>
      <c r="FU99" s="575" t="s">
        <v>1188</v>
      </c>
      <c r="FV99" s="369">
        <v>0</v>
      </c>
      <c r="FW99" s="574" t="s">
        <v>1188</v>
      </c>
      <c r="FX99" s="575" t="s">
        <v>1188</v>
      </c>
      <c r="FY99" s="369">
        <v>0</v>
      </c>
      <c r="FZ99" s="574" t="s">
        <v>1188</v>
      </c>
      <c r="GA99" s="470" t="s">
        <v>1188</v>
      </c>
      <c r="GB99" s="575" t="s">
        <v>1188</v>
      </c>
      <c r="GC99" s="369">
        <v>0</v>
      </c>
      <c r="GD99" s="574" t="s">
        <v>1188</v>
      </c>
      <c r="GE99" s="470" t="s">
        <v>1188</v>
      </c>
      <c r="GF99" s="685" t="s">
        <v>1188</v>
      </c>
      <c r="GG99" s="369">
        <v>0</v>
      </c>
      <c r="GH99" s="430" t="s">
        <v>1188</v>
      </c>
      <c r="GI99" s="686" t="s">
        <v>1188</v>
      </c>
      <c r="GJ99" s="431" t="s">
        <v>1188</v>
      </c>
      <c r="GK99" s="369">
        <v>1</v>
      </c>
      <c r="GL99" s="430" t="s">
        <v>1188</v>
      </c>
      <c r="GM99" s="686" t="s">
        <v>5546</v>
      </c>
      <c r="GN99" s="572" t="s">
        <v>5547</v>
      </c>
      <c r="GO99" s="676">
        <v>0</v>
      </c>
      <c r="GP99" s="917" t="s">
        <v>1188</v>
      </c>
      <c r="GQ99" s="872" t="s">
        <v>1188</v>
      </c>
      <c r="GR99" s="872" t="s">
        <v>1188</v>
      </c>
      <c r="GS99" s="872" t="s">
        <v>1188</v>
      </c>
      <c r="GT99" s="873" t="s">
        <v>1188</v>
      </c>
      <c r="GU99" s="581">
        <v>0</v>
      </c>
      <c r="GV99" s="687" t="s">
        <v>1188</v>
      </c>
      <c r="GW99" s="872" t="s">
        <v>1188</v>
      </c>
      <c r="GX99" s="873" t="s">
        <v>1188</v>
      </c>
      <c r="GY99" s="874">
        <v>0</v>
      </c>
      <c r="GZ99" s="582" t="s">
        <v>1188</v>
      </c>
      <c r="HA99" s="583" t="s">
        <v>1293</v>
      </c>
      <c r="HB99" s="584">
        <v>1</v>
      </c>
      <c r="HC99" s="585">
        <v>0</v>
      </c>
      <c r="HD99" s="586" t="s">
        <v>1188</v>
      </c>
      <c r="HE99" s="690" t="s">
        <v>1188</v>
      </c>
      <c r="HF99" s="587" t="s">
        <v>1188</v>
      </c>
      <c r="HG99" s="587" t="s">
        <v>1188</v>
      </c>
      <c r="HH99" s="588">
        <v>0</v>
      </c>
      <c r="HI99" s="586" t="s">
        <v>1188</v>
      </c>
      <c r="HJ99" s="690" t="s">
        <v>1188</v>
      </c>
      <c r="HK99" s="691" t="s">
        <v>1188</v>
      </c>
      <c r="HL99" s="692">
        <v>2</v>
      </c>
      <c r="HM99" s="591" t="s">
        <v>5548</v>
      </c>
      <c r="HN99" s="592">
        <v>2017</v>
      </c>
      <c r="HO99" s="681">
        <v>0</v>
      </c>
      <c r="HP99" s="574">
        <v>0</v>
      </c>
      <c r="HQ99" s="472">
        <f t="shared" si="124"/>
        <v>0</v>
      </c>
      <c r="HR99" s="593">
        <v>1</v>
      </c>
      <c r="HS99" s="574">
        <v>1</v>
      </c>
      <c r="HT99" s="574">
        <v>0</v>
      </c>
      <c r="HU99" s="574">
        <v>1</v>
      </c>
      <c r="HV99" s="574">
        <v>1</v>
      </c>
      <c r="HW99" s="574">
        <v>0.5</v>
      </c>
      <c r="HX99" s="574">
        <v>1</v>
      </c>
      <c r="HY99" s="574">
        <v>0</v>
      </c>
      <c r="HZ99" s="574">
        <v>1</v>
      </c>
      <c r="IA99" s="574">
        <v>1</v>
      </c>
      <c r="IB99" s="574">
        <v>1</v>
      </c>
      <c r="IC99" s="574">
        <v>0</v>
      </c>
      <c r="ID99" s="681">
        <v>1</v>
      </c>
      <c r="IE99" s="369">
        <v>1</v>
      </c>
      <c r="IF99" s="574">
        <v>1</v>
      </c>
      <c r="IG99" s="472">
        <f t="shared" si="125"/>
        <v>2</v>
      </c>
      <c r="IH99" s="609">
        <v>0.45468340733920792</v>
      </c>
      <c r="II99" s="694">
        <v>0.40432924996957381</v>
      </c>
      <c r="IJ99" s="695">
        <v>0.23838631857854403</v>
      </c>
      <c r="IK99" s="696">
        <v>0.42899070026625885</v>
      </c>
      <c r="IL99" s="696">
        <v>0.49806046805182907</v>
      </c>
      <c r="IM99" s="697">
        <v>0.45187951298166334</v>
      </c>
      <c r="IN99" s="599">
        <v>2</v>
      </c>
      <c r="IO99" s="600">
        <v>5</v>
      </c>
      <c r="IP99" s="601">
        <v>4</v>
      </c>
      <c r="IQ99" s="600">
        <v>14</v>
      </c>
      <c r="IR99" s="587">
        <v>30</v>
      </c>
      <c r="IS99" s="601">
        <v>44</v>
      </c>
      <c r="IT99" s="599">
        <v>2</v>
      </c>
      <c r="IU99" s="600">
        <v>12</v>
      </c>
      <c r="IV99" s="587">
        <v>23</v>
      </c>
      <c r="IW99" s="601">
        <v>17</v>
      </c>
      <c r="IX99" s="602">
        <v>52</v>
      </c>
      <c r="IY99" s="681">
        <v>0</v>
      </c>
      <c r="IZ99" s="719" t="s">
        <v>1188</v>
      </c>
      <c r="JA99" s="681">
        <v>0</v>
      </c>
      <c r="JB99" s="720" t="s">
        <v>1188</v>
      </c>
      <c r="JC99" s="681">
        <v>0</v>
      </c>
      <c r="JD99" s="430" t="s">
        <v>1188</v>
      </c>
      <c r="JE99" s="686" t="s">
        <v>1188</v>
      </c>
      <c r="JF99" s="686" t="s">
        <v>1188</v>
      </c>
      <c r="JG99" s="592" t="s">
        <v>1188</v>
      </c>
      <c r="JH99" s="681">
        <v>2</v>
      </c>
      <c r="JI99" s="430">
        <v>1</v>
      </c>
      <c r="JJ99" s="686" t="s">
        <v>5549</v>
      </c>
      <c r="JK99" s="557" t="s">
        <v>5527</v>
      </c>
      <c r="JL99" s="592">
        <v>2018</v>
      </c>
      <c r="JM99" s="369">
        <v>1</v>
      </c>
      <c r="JN99" s="430">
        <v>2</v>
      </c>
      <c r="JO99" s="430">
        <v>1</v>
      </c>
      <c r="JP99" s="686" t="s">
        <v>5550</v>
      </c>
      <c r="JQ99" s="557" t="s">
        <v>5551</v>
      </c>
      <c r="JR99" s="592">
        <v>2016</v>
      </c>
      <c r="JS99" s="369">
        <v>0</v>
      </c>
      <c r="JT99" s="430" t="s">
        <v>1188</v>
      </c>
      <c r="JU99" s="686" t="s">
        <v>1188</v>
      </c>
      <c r="JV99" s="686" t="s">
        <v>1188</v>
      </c>
      <c r="JW99" s="592" t="s">
        <v>1188</v>
      </c>
      <c r="JX99" s="606">
        <v>0</v>
      </c>
      <c r="JY99" s="607" t="s">
        <v>1188</v>
      </c>
      <c r="JZ99" s="606" t="s">
        <v>1188</v>
      </c>
      <c r="KA99" s="606">
        <f t="shared" si="126"/>
        <v>0</v>
      </c>
      <c r="KB99" s="606"/>
      <c r="KC99" s="606"/>
      <c r="KD99" s="606"/>
      <c r="KE99" s="606"/>
      <c r="KF99" s="606">
        <f t="shared" si="127"/>
        <v>0</v>
      </c>
      <c r="KG99" s="606"/>
      <c r="KH99" s="606"/>
      <c r="KI99" s="606"/>
      <c r="KJ99" s="606"/>
      <c r="KK99" s="606">
        <v>1</v>
      </c>
      <c r="KL99" s="606">
        <v>1</v>
      </c>
      <c r="KM99" s="608">
        <f t="shared" si="128"/>
        <v>0.33343950510025022</v>
      </c>
      <c r="KN99" s="609">
        <v>-0.83280247449874878</v>
      </c>
      <c r="KO99" s="609">
        <v>17.788461685180664</v>
      </c>
      <c r="KP99" s="610">
        <v>9</v>
      </c>
      <c r="KQ99" s="608">
        <f t="shared" si="129"/>
        <v>0.26795735359191897</v>
      </c>
      <c r="KR99" s="609">
        <v>-1.1602132320404053</v>
      </c>
      <c r="KS99" s="609">
        <v>12.019230842590332</v>
      </c>
      <c r="KT99" s="610">
        <v>12</v>
      </c>
      <c r="KU99" s="610">
        <v>28</v>
      </c>
      <c r="KV99" s="563" t="s">
        <v>1538</v>
      </c>
      <c r="KW99" s="606" t="s">
        <v>5522</v>
      </c>
      <c r="KX99" s="700" t="str">
        <f t="shared" ca="1" si="130"/>
        <v>C</v>
      </c>
      <c r="KY99" s="701">
        <f t="shared" ca="1" si="131"/>
        <v>0.37784720903935348</v>
      </c>
      <c r="KZ99" s="702">
        <f t="shared" ca="1" si="207"/>
        <v>0.27616235294117647</v>
      </c>
      <c r="LA99" s="703">
        <f t="shared" ca="1" si="208"/>
        <v>0.59550476190476198</v>
      </c>
      <c r="LB99" s="703">
        <f t="shared" ca="1" si="209"/>
        <v>8.3324999999999996E-2</v>
      </c>
      <c r="LC99" s="704">
        <f t="shared" ca="1" si="210"/>
        <v>0.55639672131147544</v>
      </c>
      <c r="LD99" s="696" cm="1">
        <f t="array" aca="1" ref="LD99" ca="1">INDIRECT(LD$203&amp;ROW())*LD$205</f>
        <v>0</v>
      </c>
      <c r="LE99" s="696" cm="1">
        <f t="array" aca="1" ref="LE99" ca="1">INDIRECT(LE$203&amp;ROW())*LE$205</f>
        <v>0</v>
      </c>
      <c r="LF99" s="696" cm="1">
        <f t="array" aca="1" ref="LF99" ca="1">INDIRECT(LF$203&amp;ROW())*LF$205</f>
        <v>0</v>
      </c>
      <c r="LG99" s="696" cm="1">
        <f t="array" aca="1" ref="LG99" ca="1">INDIRECT(LG$203&amp;ROW())*LG$205</f>
        <v>3</v>
      </c>
      <c r="LH99" s="696" cm="1">
        <f t="array" aca="1" ref="LH99" ca="1">INDIRECT(LH$203&amp;ROW())*LH$205</f>
        <v>1</v>
      </c>
      <c r="LI99" s="696" cm="1">
        <f t="array" aca="1" ref="LI99" ca="1">INDIRECT(LI$203&amp;ROW())*LI$205</f>
        <v>3</v>
      </c>
      <c r="LJ99" s="696" cm="1">
        <f t="array" aca="1" ref="LJ99" ca="1">INDIRECT(LJ$203&amp;ROW())*LJ$205</f>
        <v>3</v>
      </c>
      <c r="LK99" s="696" cm="1">
        <f t="array" aca="1" ref="LK99" ca="1">INDIRECT(LK$203&amp;ROW())*LK$205</f>
        <v>3</v>
      </c>
      <c r="LL99" s="696" cm="1">
        <f t="array" aca="1" ref="LL99" ca="1">INDIRECT(LL$203&amp;ROW())*LL$205</f>
        <v>3</v>
      </c>
      <c r="LM99" s="696" cm="1">
        <f t="array" aca="1" ref="LM99" ca="1">INDIRECT(LM$203&amp;ROW())*LM$205</f>
        <v>2</v>
      </c>
      <c r="LN99" s="696" cm="1">
        <f t="array" aca="1" ref="LN99" ca="1">INDIRECT(LN$203&amp;ROW())*LN$205</f>
        <v>3</v>
      </c>
      <c r="LO99" s="696" cm="1">
        <f t="array" aca="1" ref="LO99" ca="1">INDIRECT(LO$203&amp;ROW())*LO$205</f>
        <v>0</v>
      </c>
      <c r="LP99" s="696" cm="1">
        <f t="array" aca="1" ref="LP99" ca="1">INDIRECT(LP$203&amp;ROW())*LP$205</f>
        <v>0</v>
      </c>
      <c r="LQ99" s="696" cm="1">
        <f t="array" aca="1" ref="LQ99" ca="1">IF(INDIRECT(LQ$203&amp;ROW())="-",0,INDIRECT(LQ$203&amp;ROW())*LQ$205)</f>
        <v>2.4737999999999998</v>
      </c>
      <c r="LR99" s="696" cm="1">
        <f t="array" aca="1" ref="LR99" ca="1">INDIRECT(LR$203&amp;ROW())*LR$205</f>
        <v>0</v>
      </c>
      <c r="LS99" s="696" cm="1">
        <f t="array" aca="1" ref="LS99" ca="1">IF(INDIRECT(LS$203&amp;ROW())="-",0,INDIRECT(LS$203&amp;ROW())*LS$205)</f>
        <v>2.5056000000000003</v>
      </c>
      <c r="LT99" s="696" cm="1">
        <f t="array" aca="1" ref="LT99" ca="1">INDIRECT(LT$203&amp;ROW())*LT$205</f>
        <v>4</v>
      </c>
      <c r="LU99" s="696" cm="1">
        <f t="array" aca="1" ref="LU99" ca="1">INDIRECT(LU$203&amp;ROW())*LU$205</f>
        <v>2</v>
      </c>
      <c r="LV99" s="696" cm="1">
        <f t="array" aca="1" ref="LV99" ca="1">INDIRECT(LV$203&amp;ROW())*LV$205</f>
        <v>2</v>
      </c>
      <c r="LW99" s="696" cm="1">
        <f t="array" aca="1" ref="LW99" ca="1">INDIRECT(LW$203&amp;ROW())*LW$205</f>
        <v>0</v>
      </c>
      <c r="LX99" s="696" cm="1">
        <f t="array" aca="1" ref="LX99" ca="1">INDIRECT(LX$203&amp;ROW())*LX$205</f>
        <v>2</v>
      </c>
      <c r="LY99" s="696" cm="1">
        <f t="array" aca="1" ref="LY99" ca="1">IF(INDIRECT(LY$203&amp;ROW())="-",0,INDIRECT(LY$203&amp;ROW())*LY$205)</f>
        <v>1.9998</v>
      </c>
      <c r="LZ99" s="696" cm="1">
        <f t="array" aca="1" ref="LZ99" ca="1">INDIRECT(LZ$203&amp;ROW())*LZ$205</f>
        <v>0</v>
      </c>
      <c r="MA99" s="696" cm="1">
        <f t="array" aca="1" ref="MA99" ca="1">INDIRECT(MA$203&amp;ROW())*MA$205</f>
        <v>0</v>
      </c>
      <c r="MB99" s="696" cm="1">
        <f t="array" aca="1" ref="MB99" ca="1">INDIRECT(MB$203&amp;ROW())*MB$205</f>
        <v>0</v>
      </c>
      <c r="MC99" s="696" cm="1">
        <f t="array" aca="1" ref="MC99" ca="1">IF($MB99=0,0,INDIRECT(MC$203&amp;ROW())*MC$205)</f>
        <v>0</v>
      </c>
      <c r="MD99" s="696" cm="1">
        <f t="array" aca="1" ref="MD99" ca="1">IF($MB99=0,0,INDIRECT(MD$203&amp;ROW())*MD$205)</f>
        <v>0</v>
      </c>
      <c r="ME99" s="696" cm="1">
        <f t="array" aca="1" ref="ME99" ca="1">IF($MB99=0,0,INDIRECT(ME$203&amp;ROW())*ME$205)</f>
        <v>0</v>
      </c>
      <c r="MF99" s="696" cm="1">
        <f t="array" aca="1" ref="MF99" ca="1">IF($MB99=0,0,INDIRECT(MF$203&amp;ROW())*MF$205)</f>
        <v>0</v>
      </c>
      <c r="MG99" s="696" cm="1">
        <f t="array" aca="1" ref="MG99" ca="1">INDIRECT(MG$203&amp;ROW())*MG$205</f>
        <v>0</v>
      </c>
      <c r="MH99" s="696" cm="1">
        <f t="array" aca="1" ref="MH99" ca="1">IF($MG99=0,0,INDIRECT(MH$203&amp;ROW())*MH$205)</f>
        <v>0</v>
      </c>
      <c r="MI99" s="696" cm="1">
        <f t="array" aca="1" ref="MI99" ca="1">IF($MG99=0,0,INDIRECT(MI$203&amp;ROW())*MI$205)</f>
        <v>0</v>
      </c>
      <c r="MJ99" s="696" cm="1">
        <f t="array" aca="1" ref="MJ99" ca="1">INDIRECT(MJ$203&amp;ROW())*MJ$205</f>
        <v>0</v>
      </c>
      <c r="MK99" s="696" cm="1">
        <f t="array" aca="1" ref="MK99" ca="1">INDIRECT(MK$203&amp;ROW())*MK$205</f>
        <v>4</v>
      </c>
      <c r="ML99" s="696" cm="1">
        <f t="array" aca="1" ref="ML99" ca="1">INDIRECT(ML$203&amp;ROW())*ML$205</f>
        <v>0</v>
      </c>
      <c r="MM99" s="696" cm="1">
        <f t="array" aca="1" ref="MM99" ca="1">INDIRECT(MM$203&amp;ROW())*MM$205</f>
        <v>6</v>
      </c>
      <c r="MN99" s="696" cm="1">
        <f t="array" aca="1" ref="MN99" ca="1">INDIRECT(MN$203&amp;ROW())*MN$205</f>
        <v>4</v>
      </c>
      <c r="MO99" s="696" cm="1">
        <f t="array" aca="1" ref="MO99" ca="1">INDIRECT(MO$203&amp;ROW())*MO$205</f>
        <v>2</v>
      </c>
      <c r="MP99" s="696" cm="1">
        <f t="array" aca="1" ref="MP99" ca="1">INDIRECT(MP$203&amp;ROW())*MP$205</f>
        <v>0</v>
      </c>
      <c r="MQ99" s="696" cm="1">
        <f t="array" aca="1" ref="MQ99" ca="1">INDIRECT(MQ$203&amp;ROW())*MQ$205</f>
        <v>0</v>
      </c>
      <c r="MR99" s="696" cm="1">
        <f t="array" aca="1" ref="MR99" ca="1">INDIRECT(MR$203&amp;ROW())*MR$205</f>
        <v>2</v>
      </c>
      <c r="MS99" s="696" cm="1">
        <f t="array" aca="1" ref="MS99" ca="1">INDIRECT(MS$203&amp;ROW())*MS$205</f>
        <v>2</v>
      </c>
      <c r="MT99" s="696" cm="1">
        <f t="array" aca="1" ref="MT99" ca="1">INDIRECT(MT$203&amp;ROW())*MT$205</f>
        <v>1</v>
      </c>
      <c r="MU99" s="696" cm="1">
        <f t="array" aca="1" ref="MU99" ca="1">INDIRECT(MU$203&amp;ROW())*MU$205</f>
        <v>1</v>
      </c>
      <c r="MV99" s="696" cm="1">
        <f t="array" aca="1" ref="MV99" ca="1">IF(INDIRECT(MV$203&amp;ROW())="-",0,INDIRECT(MV$203&amp;ROW())*MV$205)</f>
        <v>3.9401999999999999</v>
      </c>
      <c r="MW99" s="696" cm="1">
        <f t="array" aca="1" ref="MW99" ca="1">INDIRECT(MW$203&amp;ROW())*MW$205</f>
        <v>4</v>
      </c>
      <c r="MX99" s="696" cm="1">
        <f t="array" aca="1" ref="MX99" ca="1">INDIRECT(MX$203&amp;ROW())*MX$205</f>
        <v>4</v>
      </c>
      <c r="MY99" s="696" cm="1">
        <f t="array" aca="1" ref="MY99" ca="1">INDIRECT(MY$203&amp;ROW())*MY$205</f>
        <v>0</v>
      </c>
      <c r="NA99" s="701">
        <f t="shared" si="133"/>
        <v>0.49786097560975606</v>
      </c>
      <c r="NB99" s="617">
        <f t="shared" si="134"/>
        <v>0.60125714285714282</v>
      </c>
      <c r="NC99" s="695">
        <f t="shared" si="135"/>
        <v>2.5638461538461537E-2</v>
      </c>
      <c r="ND99" s="697">
        <f t="shared" si="136"/>
        <v>0.54284074074074073</v>
      </c>
      <c r="NE99" s="694">
        <f t="shared" si="137"/>
        <v>0.41689933018652525</v>
      </c>
      <c r="NF99" s="682" t="str">
        <f t="shared" si="138"/>
        <v>C</v>
      </c>
      <c r="NH99" s="606" t="s">
        <v>5522</v>
      </c>
      <c r="NI99" s="563" t="str">
        <f t="shared" si="211"/>
        <v>C</v>
      </c>
      <c r="NJ99" s="563" t="str">
        <f t="shared" si="140"/>
        <v>C</v>
      </c>
      <c r="NK99" s="563" t="str">
        <f t="shared" ca="1" si="141"/>
        <v>C</v>
      </c>
      <c r="NL99" s="563" t="str">
        <f t="shared" ca="1" si="142"/>
        <v>C</v>
      </c>
      <c r="NM99" s="563" t="str">
        <f t="shared" ca="1" si="143"/>
        <v>C</v>
      </c>
      <c r="NN99" s="563" t="str">
        <f t="shared" ca="1" si="163"/>
        <v>C</v>
      </c>
      <c r="NO99" s="563" t="str">
        <f t="shared" ca="1" si="164"/>
        <v>B</v>
      </c>
      <c r="NP99" s="606" t="str">
        <f t="shared" si="144"/>
        <v>Yes</v>
      </c>
      <c r="NQ99" s="682" t="str">
        <f t="shared" si="145"/>
        <v>Yes</v>
      </c>
      <c r="NR99" s="682" t="e">
        <f>IF(OR(AND(NI99="A",OR(NJ99="C",NJ99="D")),AND(NI99="A",OR(#REF!="C",#REF!="D")),AND(NI99="B",OR(NJ99="D",#REF!="D")),AND(OR(NI99="C",NI99="D"),OR(NJ99="A",NJ99="B")),AND(OR(NI99="C",NI99="D"),OR(#REF!="A",#REF!="B")),AND(OR(NJ99="A",#REF!="A",NJ99="B",#REF!="B"),OR(NP99="-",NQ99="-")),AND(OR(NJ99="C",#REF!="C",NJ99="D",#REF!="D"),NP99="Yes")),"Yes","-")</f>
        <v>#REF!</v>
      </c>
      <c r="NS99" s="607" t="s">
        <v>5552</v>
      </c>
      <c r="NT99" s="619">
        <f t="shared" si="146"/>
        <v>0.4955</v>
      </c>
      <c r="NU99" s="619">
        <f t="shared" si="147"/>
        <v>0.41689933018652525</v>
      </c>
      <c r="NV99" s="619">
        <f t="shared" ca="1" si="148"/>
        <v>0.37784720903935348</v>
      </c>
      <c r="NW99" s="619">
        <f t="shared" ca="1" si="165"/>
        <v>0.3920267254089711</v>
      </c>
      <c r="NX99" s="619">
        <f t="shared" ca="1" si="166"/>
        <v>0.47476353016649819</v>
      </c>
      <c r="NY99" s="620">
        <f t="shared" ca="1" si="167"/>
        <v>0.41536369081977975</v>
      </c>
      <c r="NZ99" s="620">
        <f t="shared" ca="1" si="168"/>
        <v>0.50972516049021876</v>
      </c>
      <c r="OA99" s="705" t="s">
        <v>1188</v>
      </c>
      <c r="OB99" s="706" t="s">
        <v>1188</v>
      </c>
      <c r="OC99" s="494"/>
      <c r="OE99" s="606" t="s">
        <v>5522</v>
      </c>
      <c r="OF99" s="700" t="str">
        <f t="shared" ca="1" si="149"/>
        <v>C</v>
      </c>
      <c r="OG99" s="701">
        <f t="shared" ca="1" si="169"/>
        <v>0.3920267254089711</v>
      </c>
      <c r="OH99" s="705">
        <f t="shared" ref="OH99:OH130" ca="1" si="212">SUM(OL99:OZ99)/OH$202</f>
        <v>0.42384422169197394</v>
      </c>
      <c r="OI99" s="696">
        <f t="shared" ref="OI99:OI130" ca="1" si="213">SUM(PA99:PF99)/OI$202</f>
        <v>0.6093960190715183</v>
      </c>
      <c r="OJ99" s="696">
        <f t="shared" ca="1" si="152"/>
        <v>3.6301766309421564E-2</v>
      </c>
      <c r="OK99" s="697">
        <f t="shared" ca="1" si="153"/>
        <v>0.49856489456297071</v>
      </c>
      <c r="OL99" s="696" cm="1">
        <f t="array" aca="1" ref="OL99" ca="1">INDIRECT(OL$203&amp;ROW())*OL$205</f>
        <v>0</v>
      </c>
      <c r="OM99" s="696" cm="1">
        <f t="array" aca="1" ref="OM99" ca="1">INDIRECT(OM$203&amp;ROW())*OM$205</f>
        <v>0</v>
      </c>
      <c r="ON99" s="696" cm="1">
        <f t="array" aca="1" ref="ON99" ca="1">INDIRECT(ON$203&amp;ROW())*ON$205</f>
        <v>0</v>
      </c>
      <c r="OO99" s="696" cm="1">
        <f t="array" aca="1" ref="OO99" ca="1">INDIRECT(OO$203&amp;ROW())*OO$205</f>
        <v>1.0790999999999999</v>
      </c>
      <c r="OP99" s="696" cm="1">
        <f t="array" aca="1" ref="OP99" ca="1">INDIRECT(OP$203&amp;ROW())*OP$205</f>
        <v>0.52769999999999995</v>
      </c>
      <c r="OQ99" s="696" cm="1">
        <f t="array" aca="1" ref="OQ99" ca="1">INDIRECT(OQ$203&amp;ROW())*OQ$205</f>
        <v>1.5849</v>
      </c>
      <c r="OR99" s="696" cm="1">
        <f t="array" aca="1" ref="OR99" ca="1">INDIRECT(OR$203&amp;ROW())*OR$205</f>
        <v>1.4141999999999999</v>
      </c>
      <c r="OS99" s="696" cm="1">
        <f t="array" aca="1" ref="OS99" ca="1">INDIRECT(OS$203&amp;ROW())*OS$205</f>
        <v>1.5387</v>
      </c>
      <c r="OT99" s="696" cm="1">
        <f t="array" aca="1" ref="OT99" ca="1">INDIRECT(OT$203&amp;ROW())*OT$205</f>
        <v>1.4727000000000001</v>
      </c>
      <c r="OU99" s="696" cm="1">
        <f t="array" aca="1" ref="OU99" ca="1">INDIRECT(OU$203&amp;ROW())*OU$205</f>
        <v>0.64349999999999996</v>
      </c>
      <c r="OV99" s="696" cm="1">
        <f t="array" aca="1" ref="OV99" ca="1">INDIRECT(OV$203&amp;ROW())*OV$205</f>
        <v>1.2161999999999999</v>
      </c>
      <c r="OW99" s="696" cm="1">
        <f t="array" aca="1" ref="OW99" ca="1">INDIRECT(OW$203&amp;ROW())*OW$205</f>
        <v>0</v>
      </c>
      <c r="OX99" s="696" cm="1">
        <f t="array" aca="1" ref="OX99" ca="1">INDIRECT(OX$203&amp;ROW())*OX$205</f>
        <v>0</v>
      </c>
      <c r="OY99" s="696" cm="1">
        <f t="array" aca="1" ref="OY99" ca="1">IF(INDIRECT(OY$203&amp;ROW())="-",0,INDIRECT(OY$203&amp;ROW())*OY$205)</f>
        <v>0.29260931000000001</v>
      </c>
      <c r="OZ99" s="696" cm="1">
        <f t="array" aca="1" ref="OZ99" ca="1">INDIRECT(OZ$203&amp;ROW())*OZ$205</f>
        <v>0</v>
      </c>
      <c r="PA99" s="696" cm="1">
        <f t="array" aca="1" ref="PA99" ca="1">IF(INDIRECT(PA$203&amp;ROW())="-",0,INDIRECT(PA$203&amp;ROW())*PA$205)</f>
        <v>0.36890783999999999</v>
      </c>
      <c r="PB99" s="705" cm="1">
        <f t="array" aca="1" ref="PB99" ca="1">INDIRECT(PB$203&amp;ROW())*PB$205</f>
        <v>1.5084</v>
      </c>
      <c r="PC99" s="696" cm="1">
        <f t="array" aca="1" ref="PC99" ca="1">INDIRECT(PC$203&amp;ROW())*PC$205</f>
        <v>1.3946000000000001</v>
      </c>
      <c r="PD99" s="696" cm="1">
        <f t="array" aca="1" ref="PD99" ca="1">INDIRECT(PD$203&amp;ROW())*PD$205</f>
        <v>1.4683999999999999</v>
      </c>
      <c r="PE99" s="696" cm="1">
        <f t="array" aca="1" ref="PE99" ca="1">INDIRECT(PE$203&amp;ROW())*PE$205</f>
        <v>0</v>
      </c>
      <c r="PF99" s="696" cm="1">
        <f t="array" aca="1" ref="PF99" ca="1">INDIRECT(PF$203&amp;ROW())*PF$205</f>
        <v>1.3308</v>
      </c>
      <c r="PG99" s="696" cm="1">
        <f t="array" aca="1" ref="PG99" ca="1">IF(INDIRECT(PG$203&amp;ROW())="-",0,INDIRECT(PG$203&amp;ROW())*PG$205)</f>
        <v>0.29163749999999999</v>
      </c>
      <c r="PH99" s="696" cm="1">
        <f t="array" aca="1" ref="PH99" ca="1">INDIRECT(PH$203&amp;ROW())*PH$205</f>
        <v>0</v>
      </c>
      <c r="PI99" s="696" cm="1">
        <f t="array" aca="1" ref="PI99" ca="1">INDIRECT(PI$203&amp;ROW())*PI$205</f>
        <v>0</v>
      </c>
      <c r="PJ99" s="696" cm="1">
        <f t="array" aca="1" ref="PJ99" ca="1">INDIRECT(PJ$203&amp;ROW())*PJ$205</f>
        <v>0</v>
      </c>
      <c r="PK99" s="696" cm="1">
        <f t="array" aca="1" ref="PK99" ca="1">IF($PJ99=0,0,INDIRECT(PK$203&amp;ROW())*PK$205)</f>
        <v>0</v>
      </c>
      <c r="PL99" s="696" cm="1">
        <f t="array" aca="1" ref="PL99" ca="1">IF($MPE99=0,0,INDIRECT(PL$203&amp;ROW())*PL$205)</f>
        <v>0</v>
      </c>
      <c r="PM99" s="696" cm="1">
        <f t="array" aca="1" ref="PM99" ca="1">IF($MPE99=0,0,INDIRECT(PM$203&amp;ROW())*PM$205)</f>
        <v>0</v>
      </c>
      <c r="PN99" s="696" cm="1">
        <f t="array" aca="1" ref="PN99" ca="1">IF($PJ99=0,0,INDIRECT(PN$203&amp;ROW())*PN$205)</f>
        <v>0</v>
      </c>
      <c r="PO99" s="696" cm="1">
        <f t="array" aca="1" ref="PO99" ca="1">INDIRECT(PO$203&amp;ROW())*PO$205</f>
        <v>0</v>
      </c>
      <c r="PP99" s="696" cm="1">
        <f t="array" aca="1" ref="PP99" ca="1">IF($PO99=0,0,INDIRECT(PP$203&amp;ROW())*PP$205)</f>
        <v>0</v>
      </c>
      <c r="PQ99" s="696" cm="1">
        <f t="array" aca="1" ref="PQ99" ca="1">IF($PO99=0,0,INDIRECT(PQ$203&amp;ROW())*PQ$205)</f>
        <v>0</v>
      </c>
      <c r="PR99" s="696" cm="1">
        <f t="array" aca="1" ref="PR99" ca="1">INDIRECT(PR$203&amp;ROW())*PR$205</f>
        <v>0</v>
      </c>
      <c r="PS99" s="696" cm="1">
        <f t="array" aca="1" ref="PS99" ca="1">INDIRECT(PS$203&amp;ROW())*PS$205</f>
        <v>0.7389</v>
      </c>
      <c r="PT99" s="696" cm="1">
        <f t="array" aca="1" ref="PT99" ca="1">INDIRECT(PT$203&amp;ROW())*PT$205</f>
        <v>0</v>
      </c>
      <c r="PU99" s="696" cm="1">
        <f t="array" aca="1" ref="PU99" ca="1">INDIRECT(PU$203&amp;ROW())*PU$205</f>
        <v>1.7696999999999998</v>
      </c>
      <c r="PV99" s="696" cm="1">
        <f t="array" aca="1" ref="PV99" ca="1">INDIRECT(PV$203&amp;ROW())*PV$205</f>
        <v>0.6966</v>
      </c>
      <c r="PW99" s="696" cm="1">
        <f t="array" aca="1" ref="PW99" ca="1">INDIRECT(PW$203&amp;ROW())*PW$205</f>
        <v>1.0658000000000001</v>
      </c>
      <c r="PX99" s="696" cm="1">
        <f t="array" aca="1" ref="PX99" ca="1">INDIRECT(PX$203&amp;ROW())*PX$205</f>
        <v>0</v>
      </c>
      <c r="PY99" s="696" cm="1">
        <f t="array" aca="1" ref="PY99" ca="1">INDIRECT(PY$203&amp;ROW())*PY$205</f>
        <v>0</v>
      </c>
      <c r="PZ99" s="696" cm="1">
        <f t="array" aca="1" ref="PZ99" ca="1">INDIRECT(PZ$203&amp;ROW())*PZ$205</f>
        <v>0.17430000000000001</v>
      </c>
      <c r="QA99" s="696" cm="1">
        <f t="array" aca="1" ref="QA99" ca="1">INDIRECT(QA$203&amp;ROW())*QA$205</f>
        <v>0.31659999999999999</v>
      </c>
      <c r="QB99" s="696" cm="1">
        <f t="array" aca="1" ref="QB99" ca="1">INDIRECT(QB$203&amp;ROW())*QB$205</f>
        <v>0.79830000000000001</v>
      </c>
      <c r="QC99" s="696" cm="1">
        <f t="array" aca="1" ref="QC99" ca="1">INDIRECT(QC$203&amp;ROW())*QC$205</f>
        <v>0.71299999999999997</v>
      </c>
      <c r="QD99" s="696" cm="1">
        <f t="array" aca="1" ref="QD99" ca="1">IF(INDIRECT(QD$203&amp;ROW())="-",0,INDIRECT(QD$203&amp;ROW())*QD$205)</f>
        <v>0.40327946999999997</v>
      </c>
      <c r="QE99" s="696" cm="1">
        <f t="array" aca="1" ref="QE99" ca="1">INDIRECT(QE$203&amp;ROW())*QE$205</f>
        <v>1.0656000000000001</v>
      </c>
      <c r="QF99" s="696" cm="1">
        <f t="array" aca="1" ref="QF99" ca="1">INDIRECT(QF$203&amp;ROW())*QF$205</f>
        <v>0.72440000000000004</v>
      </c>
      <c r="QG99" s="696" cm="1">
        <f t="array" aca="1" ref="QG99" ca="1">INDIRECT(QG$203&amp;ROW())*QG$205</f>
        <v>0</v>
      </c>
      <c r="QI99" s="606" t="s">
        <v>5522</v>
      </c>
      <c r="QJ99" s="700" t="str">
        <f t="shared" ca="1" si="154"/>
        <v>C</v>
      </c>
      <c r="QK99" s="701">
        <f t="shared" ca="1" si="170"/>
        <v>0.47476353016649819</v>
      </c>
      <c r="QL99" s="705">
        <f t="shared" ref="QL99:QL130" ca="1" si="214">SUM(QP99:RD99)/QL$202</f>
        <v>0.66753578656540113</v>
      </c>
      <c r="QM99" s="696">
        <f t="shared" ref="QM99:QM130" ca="1" si="215">SUM(RE99:RJ99)/QM$202</f>
        <v>0.55085840366956906</v>
      </c>
      <c r="QN99" s="696">
        <f t="shared" ca="1" si="157"/>
        <v>2.1549111160013464E-2</v>
      </c>
      <c r="QO99" s="697">
        <f t="shared" ca="1" si="158"/>
        <v>0.65911081927100923</v>
      </c>
      <c r="QP99" s="696" cm="1">
        <f t="array" aca="1" ref="QP99" ca="1">INDIRECT(QP$203&amp;ROW())*QP$205</f>
        <v>0</v>
      </c>
      <c r="QQ99" s="696" cm="1">
        <f t="array" aca="1" ref="QQ99" ca="1">INDIRECT(QQ$203&amp;ROW())*QQ$205</f>
        <v>0</v>
      </c>
      <c r="QR99" s="696" cm="1">
        <f t="array" aca="1" ref="QR99" ca="1">INDIRECT(QR$203&amp;ROW())*QR$205</f>
        <v>0</v>
      </c>
      <c r="QS99" s="696" cm="1">
        <f t="array" aca="1" ref="QS99" ca="1">INDIRECT(QS$203&amp;ROW())*QS$205</f>
        <v>0.22471360933801068</v>
      </c>
      <c r="QT99" s="696" cm="1">
        <f t="array" aca="1" ref="QT99" ca="1">INDIRECT(QT$203&amp;ROW())*QT$205</f>
        <v>8.7442714716655143E-2</v>
      </c>
      <c r="QU99" s="696" cm="1">
        <f t="array" aca="1" ref="QU99" ca="1">INDIRECT(QU$203&amp;ROW())*QU$205</f>
        <v>0.53329206883563263</v>
      </c>
      <c r="QV99" s="696" cm="1">
        <f t="array" aca="1" ref="QV99" ca="1">INDIRECT(QV$203&amp;ROW())*QV$205</f>
        <v>0.24117831443907087</v>
      </c>
      <c r="QW99" s="696" cm="1">
        <f t="array" aca="1" ref="QW99" ca="1">INDIRECT(QW$203&amp;ROW())*QW$205</f>
        <v>0.53099416374332975</v>
      </c>
      <c r="QX99" s="696" cm="1">
        <f t="array" aca="1" ref="QX99" ca="1">INDIRECT(QX$203&amp;ROW())*QX$205</f>
        <v>0.60640894423913805</v>
      </c>
      <c r="QY99" s="696" cm="1">
        <f t="array" aca="1" ref="QY99" ca="1">INDIRECT(QY$203&amp;ROW())*QY$205</f>
        <v>4.5134158378452992E-2</v>
      </c>
      <c r="QZ99" s="696" cm="1">
        <f t="array" aca="1" ref="QZ99" ca="1">INDIRECT(QZ$203&amp;ROW())*QZ$205</f>
        <v>0.27613248380770827</v>
      </c>
      <c r="RA99" s="696" cm="1">
        <f t="array" aca="1" ref="RA99" ca="1">INDIRECT(RA$203&amp;ROW())*RA$205</f>
        <v>0</v>
      </c>
      <c r="RB99" s="696" cm="1">
        <f t="array" aca="1" ref="RB99" ca="1">INDIRECT(RB$203&amp;ROW())*RB$205</f>
        <v>0</v>
      </c>
      <c r="RC99" s="696" cm="1">
        <f t="array" aca="1" ref="RC99" ca="1">IF(INDIRECT(RC$203&amp;ROW())="-",0,INDIRECT(RC$203&amp;ROW())*RC$205)</f>
        <v>3.4595522038290701E-2</v>
      </c>
      <c r="RD99" s="696" cm="1">
        <f t="array" aca="1" ref="RD99" ca="1">INDIRECT(RD$203&amp;ROW())*RD$205</f>
        <v>0</v>
      </c>
      <c r="RE99" s="696" cm="1">
        <f t="array" aca="1" ref="RE99" ca="1">IF(INDIRECT(RE$203&amp;ROW())="-",0,INDIRECT(RE$203&amp;ROW())*RE$205)</f>
        <v>2.6429502992057246E-2</v>
      </c>
      <c r="RF99" s="705" cm="1">
        <f t="array" aca="1" ref="RF99" ca="1">INDIRECT(RF$203&amp;ROW())*RF$205</f>
        <v>0.10613798880649605</v>
      </c>
      <c r="RG99" s="696" cm="1">
        <f t="array" aca="1" ref="RG99" ca="1">INDIRECT(RG$203&amp;ROW())*RG$205</f>
        <v>0.27650466908360405</v>
      </c>
      <c r="RH99" s="696" cm="1">
        <f t="array" aca="1" ref="RH99" ca="1">INDIRECT(RH$203&amp;ROW())*RH$205</f>
        <v>5.8387680780544585E-2</v>
      </c>
      <c r="RI99" s="696" cm="1">
        <f t="array" aca="1" ref="RI99" ca="1">INDIRECT(RI$203&amp;ROW())*RI$205</f>
        <v>0</v>
      </c>
      <c r="RJ99" s="696" cm="1">
        <f t="array" aca="1" ref="RJ99" ca="1">INDIRECT(RJ$203&amp;ROW())*RJ$205</f>
        <v>0.12226723336432462</v>
      </c>
      <c r="RK99" s="696" cm="1">
        <f t="array" aca="1" ref="RK99" ca="1">IF(INDIRECT(RK$203&amp;ROW())="-",0,INDIRECT(RK$203&amp;ROW())*RK$205)</f>
        <v>2.0138518903586738E-2</v>
      </c>
      <c r="RL99" s="696" cm="1">
        <f t="array" aca="1" ref="RL99" ca="1">INDIRECT(RL$203&amp;ROW())*RL$205</f>
        <v>0</v>
      </c>
      <c r="RM99" s="696" cm="1">
        <f t="array" aca="1" ref="RM99" ca="1">INDIRECT(RM$203&amp;ROW())*RM$205</f>
        <v>0</v>
      </c>
      <c r="RN99" s="696" cm="1">
        <f t="array" aca="1" ref="RN99" ca="1">INDIRECT(RN$203&amp;ROW())*RN$205</f>
        <v>0</v>
      </c>
      <c r="RO99" s="696" cm="1">
        <f t="array" aca="1" ref="RO99" ca="1">IF($RN99=0,0,INDIRECT(RO$203&amp;ROW())*RO$205)</f>
        <v>0</v>
      </c>
      <c r="RP99" s="696" cm="1">
        <f t="array" aca="1" ref="RP99" ca="1">IF($RN99=0,0,INDIRECT(RP$203&amp;ROW())*RP$205)</f>
        <v>0</v>
      </c>
      <c r="RQ99" s="696" cm="1">
        <f t="array" aca="1" ref="RQ99" ca="1">IF($RN99=0,0,INDIRECT(RQ$203&amp;ROW())*RQ$205)</f>
        <v>0</v>
      </c>
      <c r="RR99" s="696" cm="1">
        <f t="array" aca="1" ref="RR99" ca="1">IF($RN99=0,0,INDIRECT(RR$203&amp;ROW())*RR$205)</f>
        <v>0</v>
      </c>
      <c r="RS99" s="696" cm="1">
        <f t="array" aca="1" ref="RS99" ca="1">INDIRECT(RS$203&amp;ROW())*RS$205</f>
        <v>0</v>
      </c>
      <c r="RT99" s="696" cm="1">
        <f t="array" aca="1" ref="RT99" ca="1">IF($RS99=0,0,INDIRECT(RT$203&amp;ROW())*RT$205)</f>
        <v>0</v>
      </c>
      <c r="RU99" s="696" cm="1">
        <f t="array" aca="1" ref="RU99" ca="1">IF($RS99=0,0,INDIRECT(RU$203&amp;ROW())*RU$205)</f>
        <v>0</v>
      </c>
      <c r="RV99" s="696" cm="1">
        <f t="array" aca="1" ref="RV99" ca="1">INDIRECT(RV$203&amp;ROW())*RV$205</f>
        <v>0</v>
      </c>
      <c r="RW99" s="696" cm="1">
        <f t="array" aca="1" ref="RW99" ca="1">INDIRECT(RW$203&amp;ROW())*RW$205</f>
        <v>2.6659190312299668E-2</v>
      </c>
      <c r="RX99" s="696" cm="1">
        <f t="array" aca="1" ref="RX99" ca="1">INDIRECT(RX$203&amp;ROW())*RX$205</f>
        <v>0</v>
      </c>
      <c r="RY99" s="696" cm="1">
        <f t="array" aca="1" ref="RY99" ca="1">INDIRECT(RY$203&amp;ROW())*RY$205</f>
        <v>8.4396695370290389E-2</v>
      </c>
      <c r="RZ99" s="696" cm="1">
        <f t="array" aca="1" ref="RZ99" ca="1">INDIRECT(RZ$203&amp;ROW())*RZ$205</f>
        <v>3.6812489486199085E-2</v>
      </c>
      <c r="SA99" s="696" cm="1">
        <f t="array" aca="1" ref="SA99" ca="1">INDIRECT(SA$203&amp;ROW())*SA$205</f>
        <v>0.20458618579029147</v>
      </c>
      <c r="SB99" s="696" cm="1">
        <f t="array" aca="1" ref="SB99" ca="1">INDIRECT(SB$203&amp;ROW())*SB$205</f>
        <v>0</v>
      </c>
      <c r="SC99" s="696" cm="1">
        <f t="array" aca="1" ref="SC99" ca="1">INDIRECT(SC$203&amp;ROW())*SC$205</f>
        <v>0</v>
      </c>
      <c r="SD99" s="696" cm="1">
        <f t="array" aca="1" ref="SD99" ca="1">INDIRECT(SD$203&amp;ROW())*SD$205</f>
        <v>0.3072993885784252</v>
      </c>
      <c r="SE99" s="696" cm="1">
        <f t="array" aca="1" ref="SE99" ca="1">INDIRECT(SE$203&amp;ROW())*SE$205</f>
        <v>0.2585618210787391</v>
      </c>
      <c r="SF99" s="696" cm="1">
        <f t="array" aca="1" ref="SF99" ca="1">INDIRECT(SF$203&amp;ROW())*SF$205</f>
        <v>6.6118883241114992E-2</v>
      </c>
      <c r="SG99" s="696" cm="1">
        <f t="array" aca="1" ref="SG99" ca="1">INDIRECT(SG$203&amp;ROW())*SG$205</f>
        <v>3.7383921954634941E-2</v>
      </c>
      <c r="SH99" s="696" cm="1">
        <f t="array" aca="1" ref="SH99" ca="1">IF(INDIRECT(SH$203&amp;ROW())="-",0,INDIRECT(SH$203&amp;ROW())*SH$205)</f>
        <v>5.1669193858576302E-2</v>
      </c>
      <c r="SI99" s="696" cm="1">
        <f t="array" aca="1" ref="SI99" ca="1">INDIRECT(SI$203&amp;ROW())*SI$205</f>
        <v>0.24423887568083891</v>
      </c>
      <c r="SJ99" s="696" cm="1">
        <f t="array" aca="1" ref="SJ99" ca="1">INDIRECT(SJ$203&amp;ROW())*SJ$205</f>
        <v>0.10961749760323641</v>
      </c>
      <c r="SK99" s="696" cm="1">
        <f t="array" aca="1" ref="SK99" ca="1">INDIRECT(SK$203&amp;ROW())*SK$205</f>
        <v>0</v>
      </c>
      <c r="SN99" s="606" t="s">
        <v>5522</v>
      </c>
      <c r="SO99" s="707" cm="1">
        <f t="array" aca="1" ref="SO99" ca="1">INDIRECT(SO$203&amp;ROW())*SO$205</f>
        <v>0</v>
      </c>
      <c r="SP99" s="707" cm="1">
        <f t="array" aca="1" ref="SP99" ca="1">INDIRECT(SP$203&amp;ROW())*SP$205</f>
        <v>0</v>
      </c>
      <c r="SQ99" s="707" cm="1">
        <f t="array" aca="1" ref="SQ99" ca="1">INDIRECT(SQ$203&amp;ROW())*SQ$205</f>
        <v>0</v>
      </c>
      <c r="SR99" s="707" cm="1">
        <f t="array" aca="1" ref="SR99" ca="1">INDIRECT(SR$203&amp;ROW())*SR$205</f>
        <v>3</v>
      </c>
      <c r="SS99" s="707" cm="1">
        <f t="array" aca="1" ref="SS99" ca="1">INDIRECT(SS$203&amp;ROW())*SS$205</f>
        <v>1</v>
      </c>
      <c r="ST99" s="707" cm="1">
        <f t="array" aca="1" ref="ST99" ca="1">INDIRECT(ST$203&amp;ROW())*ST$205</f>
        <v>3</v>
      </c>
      <c r="SU99" s="707" cm="1">
        <f t="array" aca="1" ref="SU99" ca="1">INDIRECT(SU$203&amp;ROW())*SU$205</f>
        <v>3</v>
      </c>
      <c r="SV99" s="707" cm="1">
        <f t="array" aca="1" ref="SV99" ca="1">INDIRECT(SV$203&amp;ROW())*SV$205</f>
        <v>3</v>
      </c>
      <c r="SW99" s="707" cm="1">
        <f t="array" aca="1" ref="SW99" ca="1">INDIRECT(SW$203&amp;ROW())*SW$205</f>
        <v>3</v>
      </c>
      <c r="SX99" s="707" cm="1">
        <f t="array" aca="1" ref="SX99" ca="1">INDIRECT(SX$203&amp;ROW())*SX$205</f>
        <v>1</v>
      </c>
      <c r="SY99" s="707" cm="1">
        <f t="array" aca="1" ref="SY99" ca="1">INDIRECT(SY$203&amp;ROW())*SY$205</f>
        <v>3</v>
      </c>
      <c r="SZ99" s="707" cm="1">
        <f t="array" aca="1" ref="SZ99" ca="1">INDIRECT(SZ$203&amp;ROW())*SZ$205</f>
        <v>0</v>
      </c>
      <c r="TA99" s="707" cm="1">
        <f t="array" aca="1" ref="TA99" ca="1">INDIRECT(TA$203&amp;ROW())*TA$205</f>
        <v>0</v>
      </c>
      <c r="TB99" s="696" cm="1">
        <f t="array" aca="1" ref="TB99" ca="1">IF(INDIRECT(TB$203&amp;ROW())="-",0,INDIRECT(TB$203&amp;ROW())*TB$205)</f>
        <v>0.4123</v>
      </c>
      <c r="TC99" s="707" cm="1">
        <f t="array" aca="1" ref="TC99" ca="1">INDIRECT(TC$203&amp;ROW())*TC$205</f>
        <v>0</v>
      </c>
      <c r="TD99" s="696" cm="1">
        <f t="array" aca="1" ref="TD99" ca="1">IF(INDIRECT(TD$203&amp;ROW())="-",0,INDIRECT(TD$203&amp;ROW())*TD$205)</f>
        <v>0.41760000000000003</v>
      </c>
      <c r="TE99" s="732" cm="1">
        <f t="array" aca="1" ref="TE99" ca="1">INDIRECT(TE$203&amp;ROW())*TE$205</f>
        <v>2</v>
      </c>
      <c r="TF99" s="707" cm="1">
        <f t="array" aca="1" ref="TF99" ca="1">INDIRECT(TF$203&amp;ROW())*TF$205</f>
        <v>2</v>
      </c>
      <c r="TG99" s="707" cm="1">
        <f t="array" aca="1" ref="TG99" ca="1">INDIRECT(TG$203&amp;ROW())*TG$205</f>
        <v>2</v>
      </c>
      <c r="TH99" s="707" cm="1">
        <f t="array" aca="1" ref="TH99" ca="1">INDIRECT(TH$203&amp;ROW())*TH$205</f>
        <v>0</v>
      </c>
      <c r="TI99" s="707" cm="1">
        <f t="array" aca="1" ref="TI99" ca="1">INDIRECT(TI$203&amp;ROW())*TI$205</f>
        <v>2</v>
      </c>
      <c r="TJ99" s="696" cm="1">
        <f t="array" aca="1" ref="TJ99" ca="1">IF(INDIRECT(TJ$203&amp;ROW())="-",0,INDIRECT(TJ$203&amp;ROW())*TJ$205)</f>
        <v>0.33329999999999999</v>
      </c>
      <c r="TK99" s="707" cm="1">
        <f t="array" aca="1" ref="TK99" ca="1">INDIRECT(TK$203&amp;ROW())*TK$205</f>
        <v>0</v>
      </c>
      <c r="TL99" s="707" cm="1">
        <f t="array" aca="1" ref="TL99" ca="1">INDIRECT(TL$203&amp;ROW())*TL$205</f>
        <v>0</v>
      </c>
      <c r="TM99" s="707" cm="1">
        <f t="array" aca="1" ref="TM99" ca="1">INDIRECT(TM$203&amp;ROW())*TM$205</f>
        <v>0</v>
      </c>
      <c r="TN99" s="707" cm="1">
        <f t="array" aca="1" ref="TN99" ca="1">IF($TM99=0,0,INDIRECT(TN$203&amp;ROW())*TN$205)</f>
        <v>0</v>
      </c>
      <c r="TO99" s="707" cm="1">
        <f t="array" aca="1" ref="TO99" ca="1">IF($TM99=0,0,INDIRECT(TO$203&amp;ROW())*TO$205)</f>
        <v>0</v>
      </c>
      <c r="TP99" s="707" cm="1">
        <f t="array" aca="1" ref="TP99" ca="1">IF($TM99=0,0,INDIRECT(TP$203&amp;ROW())*TP$205)</f>
        <v>0</v>
      </c>
      <c r="TQ99" s="707" cm="1">
        <f t="array" aca="1" ref="TQ99" ca="1">IF($TM99=0,0,INDIRECT(TQ$203&amp;ROW())*TQ$205)</f>
        <v>0</v>
      </c>
      <c r="TR99" s="707" cm="1">
        <f t="array" aca="1" ref="TR99" ca="1">INDIRECT(TR$203&amp;ROW())*TR$205</f>
        <v>0</v>
      </c>
      <c r="TS99" s="707" cm="1">
        <f t="array" aca="1" ref="TS99" ca="1">IF($TR99=0,0,INDIRECT(TS$203&amp;ROW())*TS$205)</f>
        <v>0</v>
      </c>
      <c r="TT99" s="707" cm="1">
        <f t="array" aca="1" ref="TT99" ca="1">IF($TR99=0,0,INDIRECT(TT$203&amp;ROW())*TT$205)</f>
        <v>0</v>
      </c>
      <c r="TU99" s="707" cm="1">
        <f t="array" aca="1" ref="TU99" ca="1">INDIRECT(TU$203&amp;ROW())*TU$205</f>
        <v>0</v>
      </c>
      <c r="TV99" s="707" cm="1">
        <f t="array" aca="1" ref="TV99" ca="1">INDIRECT(TV$203&amp;ROW())*TV$205</f>
        <v>1</v>
      </c>
      <c r="TW99" s="707" cm="1">
        <f t="array" aca="1" ref="TW99" ca="1">INDIRECT(TW$203&amp;ROW())*TW$205</f>
        <v>0</v>
      </c>
      <c r="TX99" s="707" cm="1">
        <f t="array" aca="1" ref="TX99" ca="1">INDIRECT(TX$203&amp;ROW())*TX$205</f>
        <v>3</v>
      </c>
      <c r="TY99" s="707" cm="1">
        <f t="array" aca="1" ref="TY99" ca="1">INDIRECT(TY$203&amp;ROW())*TY$205</f>
        <v>1</v>
      </c>
      <c r="TZ99" s="707" cm="1">
        <f t="array" aca="1" ref="TZ99" ca="1">INDIRECT(TZ$203&amp;ROW())*TZ$205</f>
        <v>2</v>
      </c>
      <c r="UA99" s="707" cm="1">
        <f t="array" aca="1" ref="UA99" ca="1">INDIRECT(UA$203&amp;ROW())*UA$205</f>
        <v>0</v>
      </c>
      <c r="UB99" s="707" cm="1">
        <f t="array" aca="1" ref="UB99" ca="1">INDIRECT(UB$203&amp;ROW())*UB$205</f>
        <v>0</v>
      </c>
      <c r="UC99" s="707" cm="1">
        <f t="array" aca="1" ref="UC99" ca="1">INDIRECT(UC$203&amp;ROW())*UC$205</f>
        <v>1</v>
      </c>
      <c r="UD99" s="707" cm="1">
        <f t="array" aca="1" ref="UD99" ca="1">INDIRECT(UD$203&amp;ROW())*UD$205</f>
        <v>1</v>
      </c>
      <c r="UE99" s="707" cm="1">
        <f t="array" aca="1" ref="UE99" ca="1">INDIRECT(UE$203&amp;ROW())*UE$205</f>
        <v>1</v>
      </c>
      <c r="UF99" s="707" cm="1">
        <f t="array" aca="1" ref="UF99" ca="1">INDIRECT(UF$203&amp;ROW())*UF$205</f>
        <v>1</v>
      </c>
      <c r="UG99" s="696" cm="1">
        <f t="array" aca="1" ref="UG99" ca="1">IF(INDIRECT(UG$203&amp;ROW())="-",0,INDIRECT(UG$203&amp;ROW())*UG$205)</f>
        <v>0.65669999999999995</v>
      </c>
      <c r="UH99" s="707" cm="1">
        <f t="array" aca="1" ref="UH99" ca="1">INDIRECT(UH$203&amp;ROW())*UH$205</f>
        <v>2</v>
      </c>
      <c r="UI99" s="707" cm="1">
        <f t="array" aca="1" ref="UI99" ca="1">INDIRECT(UI$203&amp;ROW())*UI$205</f>
        <v>1</v>
      </c>
      <c r="UJ99" s="707" cm="1">
        <f t="array" aca="1" ref="UJ99" ca="1">INDIRECT(UJ$203&amp;ROW())*UJ$205</f>
        <v>0</v>
      </c>
      <c r="UM99" s="606" t="s">
        <v>5522</v>
      </c>
      <c r="UN99" s="616">
        <f t="shared" ca="1" si="202"/>
        <v>-0.97111609266078391</v>
      </c>
      <c r="UO99" s="616">
        <f t="shared" ca="1" si="202"/>
        <v>-0.6225347970107441</v>
      </c>
      <c r="UP99" s="616">
        <f t="shared" ca="1" si="202"/>
        <v>-0.88618201963763954</v>
      </c>
      <c r="UQ99" s="616">
        <f t="shared" ca="1" si="202"/>
        <v>0.29355872991449461</v>
      </c>
      <c r="UR99" s="616">
        <f t="shared" ca="1" si="202"/>
        <v>-0.80643931126992341</v>
      </c>
      <c r="US99" s="616">
        <f t="shared" ca="1" si="202"/>
        <v>0.41305213694811815</v>
      </c>
      <c r="UT99" s="616">
        <f t="shared" ca="1" si="202"/>
        <v>0.30690415393182785</v>
      </c>
      <c r="UU99" s="616">
        <f t="shared" ca="1" si="202"/>
        <v>0.53359975015917405</v>
      </c>
      <c r="UV99" s="616">
        <f t="shared" ca="1" si="202"/>
        <v>0.44410973870643028</v>
      </c>
      <c r="UW99" s="616">
        <f t="shared" ca="1" si="202"/>
        <v>-1.1873537106826957</v>
      </c>
      <c r="UX99" s="616">
        <f t="shared" ca="1" si="202"/>
        <v>0.28247365722383649</v>
      </c>
      <c r="UY99" s="616">
        <f t="shared" ca="1" si="202"/>
        <v>-0.67270887390575207</v>
      </c>
      <c r="UZ99" s="616">
        <f t="shared" ca="1" si="202"/>
        <v>-0.80238258590915801</v>
      </c>
      <c r="VA99" s="616">
        <f t="shared" ca="1" si="202"/>
        <v>-0.51686769847341074</v>
      </c>
      <c r="VB99" s="616">
        <f t="shared" ca="1" si="202"/>
        <v>-0.76400504167427041</v>
      </c>
      <c r="VC99" s="616">
        <f t="shared" ca="1" si="202"/>
        <v>-0.57773297342476049</v>
      </c>
      <c r="VD99" s="616">
        <f t="shared" ca="1" si="198"/>
        <v>0.85304819841956248</v>
      </c>
      <c r="VE99" s="616">
        <f t="shared" ca="1" si="198"/>
        <v>3.9909080070471406E-2</v>
      </c>
      <c r="VF99" s="616">
        <f t="shared" ca="1" si="198"/>
        <v>7.1631593782223293E-2</v>
      </c>
      <c r="VG99" s="616">
        <f t="shared" ca="1" si="198"/>
        <v>-0.89462372206681784</v>
      </c>
      <c r="VH99" s="616">
        <f t="shared" ca="1" si="198"/>
        <v>-0.12784420028857393</v>
      </c>
      <c r="VI99" s="616">
        <f t="shared" ca="1" si="198"/>
        <v>-0.90304635071356065</v>
      </c>
      <c r="VJ99" s="616">
        <f t="shared" ca="1" si="198"/>
        <v>-0.90132677458943244</v>
      </c>
      <c r="VK99" s="616">
        <f t="shared" ca="1" si="198"/>
        <v>-1.8355388391984859</v>
      </c>
      <c r="VL99" s="616">
        <f t="shared" ca="1" si="198"/>
        <v>-0.83864555511817418</v>
      </c>
      <c r="VM99" s="616">
        <f t="shared" ca="1" si="198"/>
        <v>-0.57201237404204519</v>
      </c>
      <c r="VN99" s="616">
        <f t="shared" ca="1" si="198"/>
        <v>-0.62639799545694341</v>
      </c>
      <c r="VO99" s="616">
        <f t="shared" ca="1" si="198"/>
        <v>-0.42150866262694142</v>
      </c>
      <c r="VP99" s="616">
        <f t="shared" ca="1" si="198"/>
        <v>-0.46221149066820022</v>
      </c>
      <c r="VQ99" s="616">
        <f t="shared" ca="1" si="198"/>
        <v>-0.77889442244162177</v>
      </c>
      <c r="VR99" s="616">
        <f t="shared" ca="1" si="198"/>
        <v>-0.64202286734458469</v>
      </c>
      <c r="VS99" s="616">
        <f t="shared" ca="1" si="198"/>
        <v>-0.40481357988865657</v>
      </c>
      <c r="VT99" s="616">
        <f t="shared" ca="1" si="199"/>
        <v>-0.3878135405833677</v>
      </c>
      <c r="VU99" s="616">
        <f t="shared" ca="1" si="199"/>
        <v>1.2114249894444582</v>
      </c>
      <c r="VV99" s="616">
        <f t="shared" ca="1" si="199"/>
        <v>-0.64337789451099625</v>
      </c>
      <c r="VW99" s="616">
        <f t="shared" ca="1" si="199"/>
        <v>0.66845613582062358</v>
      </c>
      <c r="VX99" s="616">
        <f t="shared" ca="1" si="199"/>
        <v>0.76953548521680748</v>
      </c>
      <c r="VY99" s="616">
        <f t="shared" ca="1" si="199"/>
        <v>0.70583605694264007</v>
      </c>
      <c r="VZ99" s="616">
        <f t="shared" ca="1" si="199"/>
        <v>-1.5555141459162816</v>
      </c>
      <c r="WA99" s="616">
        <f t="shared" ca="1" si="199"/>
        <v>-1.1483025824394326</v>
      </c>
      <c r="WB99" s="616">
        <f t="shared" ca="1" si="199"/>
        <v>0.33435322352896929</v>
      </c>
      <c r="WC99" s="616">
        <f t="shared" ca="1" si="199"/>
        <v>0.47817673461028487</v>
      </c>
      <c r="WD99" s="616">
        <f t="shared" ca="1" si="199"/>
        <v>-0.51586207793649097</v>
      </c>
      <c r="WE99" s="616">
        <f t="shared" ca="1" si="199"/>
        <v>-0.51774030365192614</v>
      </c>
      <c r="WF99" s="616">
        <f t="shared" ca="1" si="199"/>
        <v>-0.16093517962844303</v>
      </c>
      <c r="WG99" s="616">
        <f t="shared" ca="1" si="199"/>
        <v>1.1042161560551988</v>
      </c>
      <c r="WH99" s="616">
        <f t="shared" ca="1" si="199"/>
        <v>0.91987607881584121</v>
      </c>
      <c r="WI99" s="627">
        <f t="shared" ca="1" si="199"/>
        <v>-0.9831420375936909</v>
      </c>
      <c r="WL99" s="606" t="s">
        <v>5522</v>
      </c>
      <c r="WM99" s="700" t="str">
        <f t="shared" ca="1" si="172"/>
        <v>C</v>
      </c>
      <c r="WN99" s="479">
        <f t="shared" ca="1" si="173"/>
        <v>0.41536369081977975</v>
      </c>
      <c r="WO99" s="495">
        <f t="shared" ref="WO99:WR130" ca="1" si="216">(WS99-WS$211)/WS$213</f>
        <v>0.47678866510325579</v>
      </c>
      <c r="WP99" s="458">
        <f t="shared" ca="1" si="216"/>
        <v>0.58610063341650709</v>
      </c>
      <c r="WQ99" s="458">
        <f t="shared" ca="1" si="216"/>
        <v>5.9257179035016025E-2</v>
      </c>
      <c r="WR99" s="459">
        <f t="shared" ca="1" si="216"/>
        <v>0.53930828572434009</v>
      </c>
      <c r="WS99" s="495">
        <f t="shared" ca="1" si="174"/>
        <v>-0.42483867990816454</v>
      </c>
      <c r="WT99" s="458">
        <f t="shared" ca="1" si="175"/>
        <v>-0.10154453143950898</v>
      </c>
      <c r="WU99" s="458">
        <f t="shared" ca="1" si="176"/>
        <v>-0.76004009391655381</v>
      </c>
      <c r="WV99" s="459">
        <f t="shared" ca="1" si="177"/>
        <v>-7.4151332047205012E-4</v>
      </c>
      <c r="WW99" s="484">
        <f t="shared" ca="1" si="203"/>
        <v>-0.7262006140917342</v>
      </c>
      <c r="WX99" s="484">
        <f t="shared" ca="1" si="203"/>
        <v>-0.37545073607717977</v>
      </c>
      <c r="WY99" s="484">
        <f t="shared" ca="1" si="203"/>
        <v>-0.64522912849816527</v>
      </c>
      <c r="WZ99" s="484">
        <f t="shared" ca="1" si="203"/>
        <v>0.10559307515024371</v>
      </c>
      <c r="XA99" s="484">
        <f t="shared" ca="1" si="203"/>
        <v>-0.42555802455713854</v>
      </c>
      <c r="XB99" s="484">
        <f t="shared" ca="1" si="203"/>
        <v>0.21821544394969081</v>
      </c>
      <c r="XC99" s="484">
        <f t="shared" ca="1" si="203"/>
        <v>0.14467461816346364</v>
      </c>
      <c r="XD99" s="484">
        <f t="shared" ca="1" si="203"/>
        <v>0.27368331185664035</v>
      </c>
      <c r="XE99" s="484">
        <f t="shared" ca="1" si="203"/>
        <v>0.21801347073098662</v>
      </c>
      <c r="XF99" s="484">
        <f t="shared" ca="1" si="203"/>
        <v>-0.76406211282431458</v>
      </c>
      <c r="XG99" s="484">
        <f t="shared" ca="1" si="203"/>
        <v>0.1145148206385433</v>
      </c>
      <c r="XH99" s="484">
        <f t="shared" ca="1" si="203"/>
        <v>-0.33958343954762366</v>
      </c>
      <c r="XI99" s="484">
        <f t="shared" ca="1" si="203"/>
        <v>-0.56078518929191046</v>
      </c>
      <c r="XJ99" s="484">
        <f t="shared" ca="1" si="203"/>
        <v>-0.3668210056065796</v>
      </c>
      <c r="XK99" s="484">
        <f t="shared" ca="1" si="203"/>
        <v>-0.54267278110123429</v>
      </c>
      <c r="XL99" s="484">
        <f t="shared" ca="1" si="203"/>
        <v>-0.51036930872343345</v>
      </c>
      <c r="XM99" s="484">
        <f t="shared" ca="1" si="200"/>
        <v>0.64336895124803395</v>
      </c>
      <c r="XN99" s="484">
        <f t="shared" ca="1" si="200"/>
        <v>2.7828601533139714E-2</v>
      </c>
      <c r="XO99" s="484">
        <f t="shared" ca="1" si="200"/>
        <v>5.2591916154908339E-2</v>
      </c>
      <c r="XP99" s="484">
        <f t="shared" ca="1" si="200"/>
        <v>-0.57255918212276347</v>
      </c>
      <c r="XQ99" s="484">
        <f t="shared" ca="1" si="200"/>
        <v>-8.50675308720171E-2</v>
      </c>
      <c r="XR99" s="484">
        <f t="shared" ca="1" si="200"/>
        <v>-0.79016555687436552</v>
      </c>
      <c r="XS99" s="484">
        <f t="shared" ca="1" si="200"/>
        <v>-0.55611861992167977</v>
      </c>
      <c r="XT99" s="484">
        <f t="shared" ca="1" si="200"/>
        <v>-1.1147227370452404</v>
      </c>
      <c r="XU99" s="484">
        <f t="shared" ca="1" si="200"/>
        <v>-0.63720289277878872</v>
      </c>
      <c r="XV99" s="484">
        <f t="shared" ca="1" si="200"/>
        <v>-0.30179372854458303</v>
      </c>
      <c r="XW99" s="484">
        <f t="shared" ca="1" si="200"/>
        <v>-0.40427726626791127</v>
      </c>
      <c r="XX99" s="484">
        <f t="shared" ca="1" si="200"/>
        <v>-0.20379943838012618</v>
      </c>
      <c r="XY99" s="484">
        <f t="shared" ca="1" si="200"/>
        <v>-0.24303080179333969</v>
      </c>
      <c r="XZ99" s="484">
        <f t="shared" ca="1" si="200"/>
        <v>-0.56968338057380219</v>
      </c>
      <c r="YA99" s="484">
        <f t="shared" ca="1" si="200"/>
        <v>-0.43779539324227229</v>
      </c>
      <c r="YB99" s="484">
        <f t="shared" ca="1" si="200"/>
        <v>-0.21272953623148902</v>
      </c>
      <c r="YC99" s="484">
        <f t="shared" ca="1" si="205"/>
        <v>-0.17304240180829866</v>
      </c>
      <c r="YD99" s="484">
        <f t="shared" ca="1" si="205"/>
        <v>0.89512192470051022</v>
      </c>
      <c r="YE99" s="484">
        <f t="shared" ca="1" si="205"/>
        <v>-0.46342509741627064</v>
      </c>
      <c r="YF99" s="484">
        <f t="shared" ca="1" si="205"/>
        <v>0.39432227452058582</v>
      </c>
      <c r="YG99" s="484">
        <f t="shared" ca="1" si="205"/>
        <v>0.53605841900202811</v>
      </c>
      <c r="YH99" s="484">
        <f t="shared" ca="1" si="205"/>
        <v>0.3761400347447329</v>
      </c>
      <c r="YI99" s="484">
        <f t="shared" ca="1" si="205"/>
        <v>-0.91106463526316606</v>
      </c>
      <c r="YJ99" s="484">
        <f t="shared" ca="1" si="205"/>
        <v>-0.6812879221613154</v>
      </c>
      <c r="YK99" s="484">
        <f t="shared" ca="1" si="205"/>
        <v>5.8277766861099353E-2</v>
      </c>
      <c r="YL99" s="484">
        <f t="shared" ca="1" si="205"/>
        <v>0.15139075417761619</v>
      </c>
      <c r="YM99" s="484">
        <f t="shared" ca="1" si="205"/>
        <v>-0.41181269681670074</v>
      </c>
      <c r="YN99" s="484">
        <f t="shared" ca="1" si="205"/>
        <v>-0.3691488365038233</v>
      </c>
      <c r="YO99" s="484">
        <f t="shared" ca="1" si="205"/>
        <v>-9.8830293809826858E-2</v>
      </c>
      <c r="YP99" s="484">
        <f t="shared" ca="1" si="205"/>
        <v>0.58832636794620996</v>
      </c>
      <c r="YQ99" s="484">
        <f t="shared" ca="1" si="205"/>
        <v>0.66635823149419537</v>
      </c>
      <c r="YR99" s="484">
        <f t="shared" ca="1" si="205"/>
        <v>-0.73715989978774943</v>
      </c>
      <c r="YU99" s="606" t="s">
        <v>5522</v>
      </c>
      <c r="YV99" s="700" t="str">
        <f t="shared" ca="1" si="160"/>
        <v>B</v>
      </c>
      <c r="YW99" s="479">
        <f t="shared" ca="1" si="179"/>
        <v>0.50972516049021876</v>
      </c>
      <c r="YX99" s="495">
        <f t="shared" ref="YX99:ZA130" ca="1" si="217">(ZB99-ZB$211)/ZB$213</f>
        <v>0.69529158373285971</v>
      </c>
      <c r="YY99" s="458">
        <f t="shared" ca="1" si="217"/>
        <v>0.55803483277485455</v>
      </c>
      <c r="YZ99" s="458">
        <f t="shared" ca="1" si="217"/>
        <v>3.4165036292744595E-2</v>
      </c>
      <c r="ZA99" s="459">
        <f t="shared" ca="1" si="217"/>
        <v>0.75140918916041632</v>
      </c>
      <c r="ZB99" s="495">
        <f t="shared" ca="1" si="180"/>
        <v>-7.3632010034575132E-2</v>
      </c>
      <c r="ZC99" s="458">
        <f t="shared" ca="1" si="181"/>
        <v>-0.19408321761115327</v>
      </c>
      <c r="ZD99" s="458">
        <f t="shared" ca="1" si="182"/>
        <v>-0.6608586632261253</v>
      </c>
      <c r="ZE99" s="459">
        <f t="shared" ca="1" si="183"/>
        <v>0.22009827339633153</v>
      </c>
      <c r="ZF99" s="484">
        <f t="shared" ca="1" si="204"/>
        <v>-3.2485432480444082E-2</v>
      </c>
      <c r="ZG99" s="484">
        <f t="shared" ca="1" si="204"/>
        <v>-7.9385408814590788E-2</v>
      </c>
      <c r="ZH99" s="484">
        <f t="shared" ca="1" si="204"/>
        <v>-6.6861590023482048E-2</v>
      </c>
      <c r="ZI99" s="484">
        <f t="shared" ca="1" si="204"/>
        <v>2.1988880583922777E-2</v>
      </c>
      <c r="ZJ99" s="484">
        <f t="shared" ca="1" si="204"/>
        <v>-7.0517242631671764E-2</v>
      </c>
      <c r="ZK99" s="484">
        <f t="shared" ca="1" si="204"/>
        <v>7.3425809550013654E-2</v>
      </c>
      <c r="ZL99" s="484">
        <f t="shared" ca="1" si="204"/>
        <v>2.4672875513209128E-2</v>
      </c>
      <c r="ZM99" s="484">
        <f t="shared" ca="1" si="204"/>
        <v>9.4446117703140112E-2</v>
      </c>
      <c r="ZN99" s="484">
        <f t="shared" ca="1" si="204"/>
        <v>8.9770705925095284E-2</v>
      </c>
      <c r="ZO99" s="484">
        <f t="shared" ca="1" si="204"/>
        <v>-5.3590210429196636E-2</v>
      </c>
      <c r="ZP99" s="484">
        <f t="shared" ca="1" si="204"/>
        <v>2.6000050859821721E-2</v>
      </c>
      <c r="ZQ99" s="484">
        <f t="shared" ca="1" si="204"/>
        <v>-1.1497069191506403E-2</v>
      </c>
      <c r="ZR99" s="484">
        <f t="shared" ca="1" si="204"/>
        <v>-4.5981105838852197E-2</v>
      </c>
      <c r="ZS99" s="484">
        <f t="shared" ca="1" si="204"/>
        <v>-4.3369652809647032E-2</v>
      </c>
      <c r="ZT99" s="484">
        <f t="shared" ca="1" si="204"/>
        <v>-2.7291061507312073E-2</v>
      </c>
      <c r="ZU99" s="484">
        <f t="shared" ca="1" si="204"/>
        <v>-3.6564165109530262E-2</v>
      </c>
      <c r="ZV99" s="484">
        <f t="shared" ca="1" si="201"/>
        <v>4.5270410067628573E-2</v>
      </c>
      <c r="ZW99" s="484">
        <f t="shared" ca="1" si="201"/>
        <v>5.5175234891583769E-3</v>
      </c>
      <c r="ZX99" s="484">
        <f t="shared" ca="1" si="201"/>
        <v>2.0912013157790479E-3</v>
      </c>
      <c r="ZY99" s="484">
        <f t="shared" ca="1" si="201"/>
        <v>-9.6348193705378546E-2</v>
      </c>
      <c r="ZZ99" s="484">
        <f t="shared" ca="1" si="201"/>
        <v>-7.8155783354792625E-3</v>
      </c>
      <c r="AAA99" s="484">
        <f t="shared" ca="1" si="201"/>
        <v>-5.4563504364416628E-2</v>
      </c>
      <c r="AAB99" s="484">
        <f t="shared" ca="1" si="201"/>
        <v>-0.10150745433592355</v>
      </c>
      <c r="AAC99" s="484">
        <f t="shared" ca="1" si="201"/>
        <v>-2.7521574428998372E-2</v>
      </c>
      <c r="AAD99" s="484">
        <f t="shared" ca="1" si="201"/>
        <v>-7.8682240113631882E-2</v>
      </c>
      <c r="AAE99" s="484">
        <f t="shared" ca="1" si="201"/>
        <v>-4.0219644611828483E-2</v>
      </c>
      <c r="AAF99" s="484">
        <f t="shared" ca="1" si="201"/>
        <v>-6.120902348854227E-2</v>
      </c>
      <c r="AAG99" s="484">
        <f t="shared" ca="1" si="201"/>
        <v>-4.3018323338477257E-2</v>
      </c>
      <c r="AAH99" s="484">
        <f t="shared" ca="1" si="201"/>
        <v>-3.8008707897835295E-2</v>
      </c>
      <c r="AAI99" s="484">
        <f t="shared" ca="1" si="201"/>
        <v>-6.0338538063910964E-2</v>
      </c>
      <c r="AAJ99" s="484">
        <f t="shared" ca="1" si="201"/>
        <v>-5.2025335368730337E-2</v>
      </c>
      <c r="AAK99" s="484">
        <f t="shared" ca="1" si="201"/>
        <v>-3.3183772310049216E-2</v>
      </c>
      <c r="AAL99" s="484">
        <f t="shared" ca="1" si="206"/>
        <v>-1.741238539122681E-2</v>
      </c>
      <c r="AAM99" s="484">
        <f t="shared" ca="1" si="206"/>
        <v>3.2295609342675426E-2</v>
      </c>
      <c r="AAN99" s="484">
        <f t="shared" ca="1" si="206"/>
        <v>-6.1359063816095079E-2</v>
      </c>
      <c r="AAO99" s="484">
        <f t="shared" ca="1" si="206"/>
        <v>1.8805162954418208E-2</v>
      </c>
      <c r="AAP99" s="484">
        <f t="shared" ca="1" si="206"/>
        <v>2.8328516958800835E-2</v>
      </c>
      <c r="AAQ99" s="484">
        <f t="shared" ca="1" si="206"/>
        <v>7.2202153341576855E-2</v>
      </c>
      <c r="AAR99" s="484">
        <f t="shared" ca="1" si="206"/>
        <v>-3.6651122693945694E-2</v>
      </c>
      <c r="AAS99" s="484">
        <f t="shared" ca="1" si="206"/>
        <v>-3.1171595822786675E-2</v>
      </c>
      <c r="AAT99" s="484">
        <f t="shared" ca="1" si="206"/>
        <v>0.1027465411596778</v>
      </c>
      <c r="AAU99" s="484">
        <f t="shared" ca="1" si="206"/>
        <v>0.12363824729832018</v>
      </c>
      <c r="AAV99" s="484">
        <f t="shared" ca="1" si="206"/>
        <v>-3.4108224499601811E-2</v>
      </c>
      <c r="AAW99" s="484">
        <f t="shared" ca="1" si="206"/>
        <v>-1.9355163104492604E-2</v>
      </c>
      <c r="AAX99" s="484">
        <f t="shared" ca="1" si="206"/>
        <v>-1.2662389211035211E-2</v>
      </c>
      <c r="AAY99" s="484">
        <f t="shared" ca="1" si="206"/>
        <v>0.13484625623176977</v>
      </c>
      <c r="AAZ99" s="484">
        <f t="shared" ca="1" si="206"/>
        <v>0.10083451386486998</v>
      </c>
      <c r="ABA99" s="484">
        <f t="shared" ca="1" si="206"/>
        <v>-0.10451532592333997</v>
      </c>
    </row>
    <row r="100" spans="1:729" ht="15" customHeight="1" x14ac:dyDescent="0.35">
      <c r="A100" s="498">
        <v>98</v>
      </c>
      <c r="B100" s="628"/>
      <c r="C100" s="606" t="s">
        <v>5553</v>
      </c>
      <c r="D100" s="629">
        <v>426</v>
      </c>
      <c r="E100" s="630" t="s">
        <v>5554</v>
      </c>
      <c r="F100" s="631" t="s">
        <v>1306</v>
      </c>
      <c r="G100" s="632">
        <v>2142.252</v>
      </c>
      <c r="H100" s="504">
        <v>2900.7525808236169</v>
      </c>
      <c r="I100" s="505">
        <v>1360</v>
      </c>
      <c r="J100" s="506" t="s">
        <v>5555</v>
      </c>
      <c r="K100" s="469">
        <v>1</v>
      </c>
      <c r="L100" s="603" t="s">
        <v>5556</v>
      </c>
      <c r="M100" s="817">
        <v>135</v>
      </c>
      <c r="N100" s="818">
        <v>0.45929999999999999</v>
      </c>
      <c r="O100" s="819">
        <v>0.35289999999999999</v>
      </c>
      <c r="P100" s="820">
        <v>0.44969999999999999</v>
      </c>
      <c r="Q100" s="821">
        <v>0.57530000000000003</v>
      </c>
      <c r="R100" s="818">
        <v>0.34520000000000001</v>
      </c>
      <c r="S100" s="822">
        <v>0.29680000000000001</v>
      </c>
      <c r="T100" s="822">
        <v>0.1111</v>
      </c>
      <c r="U100" s="822">
        <v>0.13768</v>
      </c>
      <c r="V100" s="822">
        <v>0.1575</v>
      </c>
      <c r="W100" s="506" t="s">
        <v>5557</v>
      </c>
      <c r="X100" s="516" t="s">
        <v>5558</v>
      </c>
      <c r="Y100" s="517">
        <v>2</v>
      </c>
      <c r="Z100" s="517">
        <v>2</v>
      </c>
      <c r="AA100" s="519" t="s">
        <v>5559</v>
      </c>
      <c r="AB100" s="520">
        <v>2013</v>
      </c>
      <c r="AC100" s="576">
        <v>0</v>
      </c>
      <c r="AD100" s="575" t="s">
        <v>1188</v>
      </c>
      <c r="AE100" s="817">
        <v>0</v>
      </c>
      <c r="AF100" s="634" t="s">
        <v>1188</v>
      </c>
      <c r="AG100" s="635" t="s">
        <v>1188</v>
      </c>
      <c r="AH100" s="636" t="s">
        <v>1188</v>
      </c>
      <c r="AI100" s="636" t="s">
        <v>1188</v>
      </c>
      <c r="AJ100" s="636" t="s">
        <v>1188</v>
      </c>
      <c r="AK100" s="637" t="s">
        <v>1188</v>
      </c>
      <c r="AL100" s="765" t="s">
        <v>1188</v>
      </c>
      <c r="AM100" s="639" t="s">
        <v>1188</v>
      </c>
      <c r="AN100" s="636" t="s">
        <v>1188</v>
      </c>
      <c r="AO100" s="636" t="s">
        <v>1188</v>
      </c>
      <c r="AP100" s="636" t="s">
        <v>1188</v>
      </c>
      <c r="AQ100" s="636" t="s">
        <v>1188</v>
      </c>
      <c r="AR100" s="636" t="s">
        <v>1188</v>
      </c>
      <c r="AS100" s="636" t="s">
        <v>1188</v>
      </c>
      <c r="AT100" s="636" t="s">
        <v>1188</v>
      </c>
      <c r="AU100" s="640" t="s">
        <v>1188</v>
      </c>
      <c r="AV100" s="842" t="s">
        <v>5560</v>
      </c>
      <c r="AW100" s="642" t="s">
        <v>1190</v>
      </c>
      <c r="AX100" s="843">
        <v>2</v>
      </c>
      <c r="AY100" s="844" t="s">
        <v>5561</v>
      </c>
      <c r="AZ100" s="800">
        <v>1</v>
      </c>
      <c r="BA100" s="845" t="s">
        <v>5562</v>
      </c>
      <c r="BB100" s="631" t="s">
        <v>3153</v>
      </c>
      <c r="BC100" s="646" t="s">
        <v>3154</v>
      </c>
      <c r="BD100" s="631" t="s">
        <v>1195</v>
      </c>
      <c r="BE100" s="631" t="s">
        <v>1317</v>
      </c>
      <c r="BF100" s="631">
        <v>3</v>
      </c>
      <c r="BG100" s="631">
        <v>2009</v>
      </c>
      <c r="BH100" s="631" t="s">
        <v>1197</v>
      </c>
      <c r="BI100" s="631">
        <v>1</v>
      </c>
      <c r="BJ100" s="631">
        <v>2</v>
      </c>
      <c r="BK100" s="507" t="s">
        <v>5563</v>
      </c>
      <c r="BL100" s="631" t="s">
        <v>1257</v>
      </c>
      <c r="BM100" s="842" t="s">
        <v>5560</v>
      </c>
      <c r="BN100" s="647">
        <v>1993</v>
      </c>
      <c r="BO100" s="798" t="s">
        <v>5564</v>
      </c>
      <c r="BP100" s="647">
        <v>2016</v>
      </c>
      <c r="BQ100" s="647">
        <v>1</v>
      </c>
      <c r="BR100" s="647" t="s">
        <v>1188</v>
      </c>
      <c r="BS100" s="647" t="s">
        <v>1188</v>
      </c>
      <c r="BT100" s="647" t="s">
        <v>1188</v>
      </c>
      <c r="BU100" s="647" t="s">
        <v>1188</v>
      </c>
      <c r="BV100" s="648" t="s">
        <v>1188</v>
      </c>
      <c r="BW100" s="859" t="s">
        <v>5565</v>
      </c>
      <c r="BX100" s="647">
        <v>2001</v>
      </c>
      <c r="BY100" s="647" t="s">
        <v>5566</v>
      </c>
      <c r="BZ100" s="651" t="s">
        <v>5567</v>
      </c>
      <c r="CA100" s="647">
        <v>2</v>
      </c>
      <c r="CB100" s="647" t="s">
        <v>1214</v>
      </c>
      <c r="CC100" s="798" t="s">
        <v>5568</v>
      </c>
      <c r="CD100" s="652">
        <v>2004</v>
      </c>
      <c r="CE100" s="647">
        <v>3</v>
      </c>
      <c r="CF100" s="647">
        <v>2</v>
      </c>
      <c r="CG100" s="847" t="s">
        <v>5569</v>
      </c>
      <c r="CH100" s="647">
        <v>2001</v>
      </c>
      <c r="CI100" s="647">
        <v>1978</v>
      </c>
      <c r="CJ100" s="647">
        <v>3</v>
      </c>
      <c r="CK100" s="651" t="s">
        <v>1207</v>
      </c>
      <c r="CL100" s="651" t="s">
        <v>1208</v>
      </c>
      <c r="CM100" s="647">
        <v>2</v>
      </c>
      <c r="CN100" s="647" t="s">
        <v>1209</v>
      </c>
      <c r="CO100" s="798" t="s">
        <v>5569</v>
      </c>
      <c r="CP100" s="647">
        <v>2014</v>
      </c>
      <c r="CQ100" s="647">
        <v>3</v>
      </c>
      <c r="CR100" s="650">
        <v>2</v>
      </c>
      <c r="CS100" s="676" t="s">
        <v>1188</v>
      </c>
      <c r="CT100" s="647" t="s">
        <v>1188</v>
      </c>
      <c r="CU100" s="648">
        <v>1</v>
      </c>
      <c r="CV100" s="676" t="s">
        <v>1188</v>
      </c>
      <c r="CW100" s="647" t="s">
        <v>1188</v>
      </c>
      <c r="CX100" s="657">
        <v>0</v>
      </c>
      <c r="CY100" s="852" t="s">
        <v>1188</v>
      </c>
      <c r="CZ100" s="850" t="s">
        <v>1188</v>
      </c>
      <c r="DA100" s="851">
        <v>0</v>
      </c>
      <c r="DB100" s="723">
        <v>42000</v>
      </c>
      <c r="DC100" s="553">
        <v>2</v>
      </c>
      <c r="DD100" s="659" t="s">
        <v>5570</v>
      </c>
      <c r="DE100" s="648">
        <v>2018</v>
      </c>
      <c r="DF100" s="854" t="s">
        <v>5571</v>
      </c>
      <c r="DG100" s="855" t="s">
        <v>5572</v>
      </c>
      <c r="DH100" s="852">
        <v>2</v>
      </c>
      <c r="DI100" s="856" t="s">
        <v>5573</v>
      </c>
      <c r="DJ100" s="847" t="s">
        <v>5574</v>
      </c>
      <c r="DK100" s="850">
        <v>2016</v>
      </c>
      <c r="DL100" s="850">
        <v>3</v>
      </c>
      <c r="DM100" s="851">
        <v>2</v>
      </c>
      <c r="DN100" s="854" t="s">
        <v>5571</v>
      </c>
      <c r="DO100" s="855" t="s">
        <v>5572</v>
      </c>
      <c r="DP100" s="852">
        <v>2</v>
      </c>
      <c r="DQ100" s="856" t="s">
        <v>5573</v>
      </c>
      <c r="DR100" s="730" t="s">
        <v>5575</v>
      </c>
      <c r="DS100" s="753">
        <v>2016</v>
      </c>
      <c r="DT100" s="753">
        <v>3</v>
      </c>
      <c r="DU100" s="657">
        <v>2</v>
      </c>
      <c r="DV100" s="651" t="s">
        <v>1188</v>
      </c>
      <c r="DW100" s="847" t="s">
        <v>5576</v>
      </c>
      <c r="DX100" s="647" t="s">
        <v>1188</v>
      </c>
      <c r="DY100" s="647">
        <v>0</v>
      </c>
      <c r="DZ100" s="650">
        <v>0</v>
      </c>
      <c r="EA100" s="847" t="s">
        <v>5576</v>
      </c>
      <c r="EB100" s="539" t="s">
        <v>2302</v>
      </c>
      <c r="EC100" s="430">
        <v>2</v>
      </c>
      <c r="ED100" s="804" t="s">
        <v>1453</v>
      </c>
      <c r="EE100" s="430">
        <v>1994</v>
      </c>
      <c r="EF100" s="430">
        <v>3</v>
      </c>
      <c r="EG100" s="369" t="s">
        <v>1220</v>
      </c>
      <c r="EH100" s="592">
        <v>4</v>
      </c>
      <c r="EI100" s="551" t="s">
        <v>5560</v>
      </c>
      <c r="EJ100" s="651" t="s">
        <v>1190</v>
      </c>
      <c r="EK100" s="647">
        <v>2012</v>
      </c>
      <c r="EL100" s="554" t="s">
        <v>5577</v>
      </c>
      <c r="EM100" s="669" t="s">
        <v>1188</v>
      </c>
      <c r="EN100" s="647" t="s">
        <v>1188</v>
      </c>
      <c r="EO100" s="670" t="s">
        <v>1188</v>
      </c>
      <c r="EP100" s="556">
        <v>0</v>
      </c>
      <c r="EQ100" s="556" t="s">
        <v>1188</v>
      </c>
      <c r="ER100" s="651" t="s">
        <v>1188</v>
      </c>
      <c r="ES100" s="556" t="s">
        <v>1188</v>
      </c>
      <c r="ET100" s="556">
        <v>0</v>
      </c>
      <c r="EU100" s="671">
        <v>0</v>
      </c>
      <c r="EV100" s="672"/>
      <c r="EW100" s="673" t="s">
        <v>1005</v>
      </c>
      <c r="EX100" s="674"/>
      <c r="EY100" s="631" t="s">
        <v>1416</v>
      </c>
      <c r="EZ100" s="631" t="s">
        <v>1188</v>
      </c>
      <c r="FA100" s="675"/>
      <c r="FB100" s="648">
        <v>0</v>
      </c>
      <c r="FC100" s="676"/>
      <c r="FD100" s="647"/>
      <c r="FE100" s="648"/>
      <c r="FF100" s="652" t="s">
        <v>1225</v>
      </c>
      <c r="FG100" s="563" t="s">
        <v>1282</v>
      </c>
      <c r="FH100" s="631" t="str">
        <f t="shared" si="119"/>
        <v>D</v>
      </c>
      <c r="FI100" s="677">
        <f t="shared" si="120"/>
        <v>0.56666666666666676</v>
      </c>
      <c r="FJ100" s="678">
        <f t="shared" si="121"/>
        <v>1.2000000000000002</v>
      </c>
      <c r="FK100" s="679">
        <f t="shared" si="122"/>
        <v>0.5</v>
      </c>
      <c r="FL100" s="680">
        <f t="shared" si="123"/>
        <v>0</v>
      </c>
      <c r="FM100" s="681">
        <v>0</v>
      </c>
      <c r="FN100" s="574" t="s">
        <v>1188</v>
      </c>
      <c r="FO100" s="470" t="s">
        <v>1188</v>
      </c>
      <c r="FP100" s="470" t="s">
        <v>1188</v>
      </c>
      <c r="FQ100" s="430">
        <v>0</v>
      </c>
      <c r="FR100" s="682" t="s">
        <v>1188</v>
      </c>
      <c r="FS100" s="369">
        <v>0</v>
      </c>
      <c r="FT100" s="574" t="s">
        <v>1188</v>
      </c>
      <c r="FU100" s="575" t="s">
        <v>1188</v>
      </c>
      <c r="FV100" s="369">
        <v>0</v>
      </c>
      <c r="FW100" s="574" t="s">
        <v>1188</v>
      </c>
      <c r="FX100" s="575" t="s">
        <v>1188</v>
      </c>
      <c r="FY100" s="369">
        <v>0</v>
      </c>
      <c r="FZ100" s="574" t="s">
        <v>1188</v>
      </c>
      <c r="GA100" s="470" t="s">
        <v>1188</v>
      </c>
      <c r="GB100" s="575" t="s">
        <v>1188</v>
      </c>
      <c r="GC100" s="369">
        <v>0</v>
      </c>
      <c r="GD100" s="574" t="s">
        <v>1188</v>
      </c>
      <c r="GE100" s="470" t="s">
        <v>1188</v>
      </c>
      <c r="GF100" s="685" t="s">
        <v>1188</v>
      </c>
      <c r="GG100" s="369">
        <v>0</v>
      </c>
      <c r="GH100" s="430" t="s">
        <v>1188</v>
      </c>
      <c r="GI100" s="686" t="s">
        <v>1188</v>
      </c>
      <c r="GJ100" s="431" t="s">
        <v>1188</v>
      </c>
      <c r="GK100" s="369">
        <v>0</v>
      </c>
      <c r="GL100" s="430" t="s">
        <v>1188</v>
      </c>
      <c r="GM100" s="686" t="s">
        <v>1188</v>
      </c>
      <c r="GN100" s="431" t="s">
        <v>1188</v>
      </c>
      <c r="GO100" s="676">
        <v>0</v>
      </c>
      <c r="GP100" s="917" t="s">
        <v>1188</v>
      </c>
      <c r="GQ100" s="872" t="s">
        <v>1188</v>
      </c>
      <c r="GR100" s="872" t="s">
        <v>1188</v>
      </c>
      <c r="GS100" s="872" t="s">
        <v>1188</v>
      </c>
      <c r="GT100" s="873" t="s">
        <v>1188</v>
      </c>
      <c r="GU100" s="581">
        <v>0</v>
      </c>
      <c r="GV100" s="687" t="s">
        <v>1188</v>
      </c>
      <c r="GW100" s="872" t="s">
        <v>1188</v>
      </c>
      <c r="GX100" s="873" t="s">
        <v>1188</v>
      </c>
      <c r="GY100" s="874">
        <v>0</v>
      </c>
      <c r="GZ100" s="582" t="s">
        <v>1188</v>
      </c>
      <c r="HA100" s="583" t="s">
        <v>2310</v>
      </c>
      <c r="HB100" s="584">
        <v>2</v>
      </c>
      <c r="HC100" s="585">
        <v>2</v>
      </c>
      <c r="HD100" s="586" t="s">
        <v>5578</v>
      </c>
      <c r="HE100" s="557" t="s">
        <v>5579</v>
      </c>
      <c r="HF100" s="587">
        <v>2012</v>
      </c>
      <c r="HG100" s="587">
        <v>2012</v>
      </c>
      <c r="HH100" s="588">
        <v>1</v>
      </c>
      <c r="HI100" s="586" t="s">
        <v>5580</v>
      </c>
      <c r="HJ100" s="690" t="s">
        <v>1188</v>
      </c>
      <c r="HK100" s="691" t="s">
        <v>1188</v>
      </c>
      <c r="HL100" s="692">
        <v>1</v>
      </c>
      <c r="HM100" s="591" t="s">
        <v>5581</v>
      </c>
      <c r="HN100" s="592" t="s">
        <v>1188</v>
      </c>
      <c r="HO100" s="681" t="s">
        <v>1188</v>
      </c>
      <c r="HP100" s="574" t="s">
        <v>1188</v>
      </c>
      <c r="HQ100" s="472" t="str">
        <f t="shared" si="124"/>
        <v>-</v>
      </c>
      <c r="HR100" s="593" t="s">
        <v>1188</v>
      </c>
      <c r="HS100" s="574" t="s">
        <v>1188</v>
      </c>
      <c r="HT100" s="574" t="s">
        <v>1188</v>
      </c>
      <c r="HU100" s="574" t="s">
        <v>1188</v>
      </c>
      <c r="HV100" s="574" t="s">
        <v>1188</v>
      </c>
      <c r="HW100" s="574" t="s">
        <v>1188</v>
      </c>
      <c r="HX100" s="574" t="s">
        <v>1188</v>
      </c>
      <c r="HY100" s="574" t="s">
        <v>1188</v>
      </c>
      <c r="HZ100" s="574" t="s">
        <v>1188</v>
      </c>
      <c r="IA100" s="574" t="s">
        <v>1188</v>
      </c>
      <c r="IB100" s="574" t="s">
        <v>1188</v>
      </c>
      <c r="IC100" s="574" t="s">
        <v>1188</v>
      </c>
      <c r="ID100" s="681" t="s">
        <v>1188</v>
      </c>
      <c r="IE100" s="369" t="s">
        <v>1188</v>
      </c>
      <c r="IF100" s="574" t="s">
        <v>1188</v>
      </c>
      <c r="IG100" s="472" t="str">
        <f t="shared" si="125"/>
        <v>-</v>
      </c>
      <c r="IH100" s="609" t="s">
        <v>1188</v>
      </c>
      <c r="II100" s="694" t="s">
        <v>1188</v>
      </c>
      <c r="IJ100" s="695" t="s">
        <v>1188</v>
      </c>
      <c r="IK100" s="696" t="s">
        <v>1188</v>
      </c>
      <c r="IL100" s="696" t="s">
        <v>1188</v>
      </c>
      <c r="IM100" s="697" t="s">
        <v>1188</v>
      </c>
      <c r="IN100" s="599">
        <v>2</v>
      </c>
      <c r="IO100" s="600">
        <v>3</v>
      </c>
      <c r="IP100" s="601">
        <v>3</v>
      </c>
      <c r="IQ100" s="600">
        <v>27</v>
      </c>
      <c r="IR100" s="587">
        <v>36</v>
      </c>
      <c r="IS100" s="601">
        <v>63</v>
      </c>
      <c r="IT100" s="599" t="s">
        <v>1188</v>
      </c>
      <c r="IU100" s="600" t="s">
        <v>1188</v>
      </c>
      <c r="IV100" s="587" t="s">
        <v>1188</v>
      </c>
      <c r="IW100" s="601" t="s">
        <v>1188</v>
      </c>
      <c r="IX100" s="602" t="s">
        <v>1188</v>
      </c>
      <c r="IY100" s="681">
        <v>0</v>
      </c>
      <c r="IZ100" s="698" t="s">
        <v>1188</v>
      </c>
      <c r="JA100" s="681">
        <v>1</v>
      </c>
      <c r="JB100" s="699" t="s">
        <v>5582</v>
      </c>
      <c r="JC100" s="681">
        <v>0</v>
      </c>
      <c r="JD100" s="753" t="s">
        <v>1188</v>
      </c>
      <c r="JE100" s="940" t="s">
        <v>1188</v>
      </c>
      <c r="JF100" s="940" t="s">
        <v>1188</v>
      </c>
      <c r="JG100" s="657" t="s">
        <v>1188</v>
      </c>
      <c r="JH100" s="369">
        <v>0</v>
      </c>
      <c r="JI100" s="430" t="s">
        <v>1188</v>
      </c>
      <c r="JJ100" s="686" t="s">
        <v>1188</v>
      </c>
      <c r="JK100" s="686" t="s">
        <v>1188</v>
      </c>
      <c r="JL100" s="592" t="s">
        <v>1188</v>
      </c>
      <c r="JM100" s="369">
        <v>1</v>
      </c>
      <c r="JN100" s="430">
        <v>2</v>
      </c>
      <c r="JO100" s="430">
        <v>1</v>
      </c>
      <c r="JP100" s="686" t="s">
        <v>5583</v>
      </c>
      <c r="JQ100" s="557" t="s">
        <v>5584</v>
      </c>
      <c r="JR100" s="592">
        <v>2014</v>
      </c>
      <c r="JS100" s="369">
        <v>2</v>
      </c>
      <c r="JT100" s="430">
        <v>1</v>
      </c>
      <c r="JU100" s="686" t="s">
        <v>5585</v>
      </c>
      <c r="JV100" s="557" t="s">
        <v>5584</v>
      </c>
      <c r="JW100" s="592">
        <v>2004</v>
      </c>
      <c r="JX100" s="606">
        <v>0</v>
      </c>
      <c r="JY100" s="607" t="s">
        <v>1188</v>
      </c>
      <c r="JZ100" s="606" t="s">
        <v>1188</v>
      </c>
      <c r="KA100" s="606">
        <f t="shared" si="126"/>
        <v>0</v>
      </c>
      <c r="KB100" s="606"/>
      <c r="KC100" s="606"/>
      <c r="KD100" s="606"/>
      <c r="KE100" s="606"/>
      <c r="KF100" s="606">
        <f t="shared" si="127"/>
        <v>0</v>
      </c>
      <c r="KG100" s="606"/>
      <c r="KH100" s="606"/>
      <c r="KI100" s="606"/>
      <c r="KJ100" s="606"/>
      <c r="KK100" s="606">
        <v>1</v>
      </c>
      <c r="KL100" s="606">
        <v>1</v>
      </c>
      <c r="KM100" s="608">
        <f t="shared" si="128"/>
        <v>0.33354766368865968</v>
      </c>
      <c r="KN100" s="609">
        <v>-0.83226168155670166</v>
      </c>
      <c r="KO100" s="609">
        <v>18.269229888916016</v>
      </c>
      <c r="KP100" s="610">
        <v>9</v>
      </c>
      <c r="KQ100" s="608">
        <f t="shared" si="129"/>
        <v>0.49453913867473603</v>
      </c>
      <c r="KR100" s="609">
        <v>-2.7304306626319885E-2</v>
      </c>
      <c r="KS100" s="609">
        <v>55.769229888916016</v>
      </c>
      <c r="KT100" s="610">
        <v>11</v>
      </c>
      <c r="KU100" s="610">
        <v>40</v>
      </c>
      <c r="KV100" s="606" t="s">
        <v>5586</v>
      </c>
      <c r="KW100" s="606" t="s">
        <v>5553</v>
      </c>
      <c r="KX100" s="700" t="str">
        <f t="shared" ca="1" si="130"/>
        <v>C</v>
      </c>
      <c r="KY100" s="701">
        <f t="shared" ca="1" si="131"/>
        <v>0.32727442186710748</v>
      </c>
      <c r="KZ100" s="702">
        <f t="shared" ca="1" si="207"/>
        <v>0.25527294117647059</v>
      </c>
      <c r="LA100" s="703">
        <f t="shared" ca="1" si="208"/>
        <v>0.43416190476190475</v>
      </c>
      <c r="LB100" s="703">
        <f t="shared" ca="1" si="209"/>
        <v>0.16963333333333333</v>
      </c>
      <c r="LC100" s="704">
        <f t="shared" ca="1" si="210"/>
        <v>0.45002950819672127</v>
      </c>
      <c r="LD100" s="696" cm="1">
        <f t="array" aca="1" ref="LD100" ca="1">INDIRECT(LD$203&amp;ROW())*LD$205</f>
        <v>0</v>
      </c>
      <c r="LE100" s="696" cm="1">
        <f t="array" aca="1" ref="LE100" ca="1">INDIRECT(LE$203&amp;ROW())*LE$205</f>
        <v>0</v>
      </c>
      <c r="LF100" s="696" cm="1">
        <f t="array" aca="1" ref="LF100" ca="1">INDIRECT(LF$203&amp;ROW())*LF$205</f>
        <v>0</v>
      </c>
      <c r="LG100" s="696" cm="1">
        <f t="array" aca="1" ref="LG100" ca="1">INDIRECT(LG$203&amp;ROW())*LG$205</f>
        <v>3</v>
      </c>
      <c r="LH100" s="696" cm="1">
        <f t="array" aca="1" ref="LH100" ca="1">INDIRECT(LH$203&amp;ROW())*LH$205</f>
        <v>1</v>
      </c>
      <c r="LI100" s="696" cm="1">
        <f t="array" aca="1" ref="LI100" ca="1">INDIRECT(LI$203&amp;ROW())*LI$205</f>
        <v>3</v>
      </c>
      <c r="LJ100" s="696" cm="1">
        <f t="array" aca="1" ref="LJ100" ca="1">INDIRECT(LJ$203&amp;ROW())*LJ$205</f>
        <v>3</v>
      </c>
      <c r="LK100" s="696" cm="1">
        <f t="array" aca="1" ref="LK100" ca="1">INDIRECT(LK$203&amp;ROW())*LK$205</f>
        <v>3</v>
      </c>
      <c r="LL100" s="696" cm="1">
        <f t="array" aca="1" ref="LL100" ca="1">INDIRECT(LL$203&amp;ROW())*LL$205</f>
        <v>3</v>
      </c>
      <c r="LM100" s="696" cm="1">
        <f t="array" aca="1" ref="LM100" ca="1">INDIRECT(LM$203&amp;ROW())*LM$205</f>
        <v>0</v>
      </c>
      <c r="LN100" s="696" cm="1">
        <f t="array" aca="1" ref="LN100" ca="1">INDIRECT(LN$203&amp;ROW())*LN$205</f>
        <v>3</v>
      </c>
      <c r="LO100" s="696" cm="1">
        <f t="array" aca="1" ref="LO100" ca="1">INDIRECT(LO$203&amp;ROW())*LO$205</f>
        <v>0</v>
      </c>
      <c r="LP100" s="696" cm="1">
        <f t="array" aca="1" ref="LP100" ca="1">INDIRECT(LP$203&amp;ROW())*LP$205</f>
        <v>0</v>
      </c>
      <c r="LQ100" s="696" cm="1">
        <f t="array" aca="1" ref="LQ100" ca="1">IF(INDIRECT(LQ$203&amp;ROW())="-",0,INDIRECT(LQ$203&amp;ROW())*LQ$205)</f>
        <v>2.6981999999999999</v>
      </c>
      <c r="LR100" s="696" cm="1">
        <f t="array" aca="1" ref="LR100" ca="1">INDIRECT(LR$203&amp;ROW())*LR$205</f>
        <v>0</v>
      </c>
      <c r="LS100" s="696" cm="1">
        <f t="array" aca="1" ref="LS100" ca="1">IF(INDIRECT(LS$203&amp;ROW())="-",0,INDIRECT(LS$203&amp;ROW())*LS$205)</f>
        <v>2.1173999999999999</v>
      </c>
      <c r="LT100" s="696" cm="1">
        <f t="array" aca="1" ref="LT100" ca="1">INDIRECT(LT$203&amp;ROW())*LT$205</f>
        <v>2</v>
      </c>
      <c r="LU100" s="696" cm="1">
        <f t="array" aca="1" ref="LU100" ca="1">INDIRECT(LU$203&amp;ROW())*LU$205</f>
        <v>2</v>
      </c>
      <c r="LV100" s="696" cm="1">
        <f t="array" aca="1" ref="LV100" ca="1">INDIRECT(LV$203&amp;ROW())*LV$205</f>
        <v>1</v>
      </c>
      <c r="LW100" s="696" cm="1">
        <f t="array" aca="1" ref="LW100" ca="1">INDIRECT(LW$203&amp;ROW())*LW$205</f>
        <v>0</v>
      </c>
      <c r="LX100" s="696" cm="1">
        <f t="array" aca="1" ref="LX100" ca="1">INDIRECT(LX$203&amp;ROW())*LX$205</f>
        <v>2</v>
      </c>
      <c r="LY100" s="696" cm="1">
        <f t="array" aca="1" ref="LY100" ca="1">IF(INDIRECT(LY$203&amp;ROW())="-",0,INDIRECT(LY$203&amp;ROW())*LY$205)</f>
        <v>2.0712000000000002</v>
      </c>
      <c r="LZ100" s="696" cm="1">
        <f t="array" aca="1" ref="LZ100" ca="1">INDIRECT(LZ$203&amp;ROW())*LZ$205</f>
        <v>0</v>
      </c>
      <c r="MA100" s="696" cm="1">
        <f t="array" aca="1" ref="MA100" ca="1">INDIRECT(MA$203&amp;ROW())*MA$205</f>
        <v>2</v>
      </c>
      <c r="MB100" s="696" cm="1">
        <f t="array" aca="1" ref="MB100" ca="1">INDIRECT(MB$203&amp;ROW())*MB$205</f>
        <v>0</v>
      </c>
      <c r="MC100" s="696" cm="1">
        <f t="array" aca="1" ref="MC100" ca="1">IF($MB100=0,0,INDIRECT(MC$203&amp;ROW())*MC$205)</f>
        <v>0</v>
      </c>
      <c r="MD100" s="696" cm="1">
        <f t="array" aca="1" ref="MD100" ca="1">IF($MB100=0,0,INDIRECT(MD$203&amp;ROW())*MD$205)</f>
        <v>0</v>
      </c>
      <c r="ME100" s="696" cm="1">
        <f t="array" aca="1" ref="ME100" ca="1">IF($MB100=0,0,INDIRECT(ME$203&amp;ROW())*ME$205)</f>
        <v>0</v>
      </c>
      <c r="MF100" s="696" cm="1">
        <f t="array" aca="1" ref="MF100" ca="1">IF($MB100=0,0,INDIRECT(MF$203&amp;ROW())*MF$205)</f>
        <v>0</v>
      </c>
      <c r="MG100" s="696" cm="1">
        <f t="array" aca="1" ref="MG100" ca="1">INDIRECT(MG$203&amp;ROW())*MG$205</f>
        <v>0</v>
      </c>
      <c r="MH100" s="696" cm="1">
        <f t="array" aca="1" ref="MH100" ca="1">IF($MG100=0,0,INDIRECT(MH$203&amp;ROW())*MH$205)</f>
        <v>0</v>
      </c>
      <c r="MI100" s="696" cm="1">
        <f t="array" aca="1" ref="MI100" ca="1">IF($MG100=0,0,INDIRECT(MI$203&amp;ROW())*MI$205)</f>
        <v>0</v>
      </c>
      <c r="MJ100" s="696" cm="1">
        <f t="array" aca="1" ref="MJ100" ca="1">INDIRECT(MJ$203&amp;ROW())*MJ$205</f>
        <v>0</v>
      </c>
      <c r="MK100" s="696" cm="1">
        <f t="array" aca="1" ref="MK100" ca="1">INDIRECT(MK$203&amp;ROW())*MK$205</f>
        <v>0</v>
      </c>
      <c r="ML100" s="696" cm="1">
        <f t="array" aca="1" ref="ML100" ca="1">INDIRECT(ML$203&amp;ROW())*ML$205</f>
        <v>0</v>
      </c>
      <c r="MM100" s="696" cm="1">
        <f t="array" aca="1" ref="MM100" ca="1">INDIRECT(MM$203&amp;ROW())*MM$205</f>
        <v>4</v>
      </c>
      <c r="MN100" s="696" cm="1">
        <f t="array" aca="1" ref="MN100" ca="1">INDIRECT(MN$203&amp;ROW())*MN$205</f>
        <v>0</v>
      </c>
      <c r="MO100" s="696" cm="1">
        <f t="array" aca="1" ref="MO100" ca="1">INDIRECT(MO$203&amp;ROW())*MO$205</f>
        <v>1</v>
      </c>
      <c r="MP100" s="696" cm="1">
        <f t="array" aca="1" ref="MP100" ca="1">INDIRECT(MP$203&amp;ROW())*MP$205</f>
        <v>2</v>
      </c>
      <c r="MQ100" s="696" cm="1">
        <f t="array" aca="1" ref="MQ100" ca="1">INDIRECT(MQ$203&amp;ROW())*MQ$205</f>
        <v>1</v>
      </c>
      <c r="MR100" s="696" cm="1">
        <f t="array" aca="1" ref="MR100" ca="1">INDIRECT(MR$203&amp;ROW())*MR$205</f>
        <v>2</v>
      </c>
      <c r="MS100" s="696" cm="1">
        <f t="array" aca="1" ref="MS100" ca="1">INDIRECT(MS$203&amp;ROW())*MS$205</f>
        <v>2</v>
      </c>
      <c r="MT100" s="696" cm="1">
        <f t="array" aca="1" ref="MT100" ca="1">INDIRECT(MT$203&amp;ROW())*MT$205</f>
        <v>0</v>
      </c>
      <c r="MU100" s="696" cm="1">
        <f t="array" aca="1" ref="MU100" ca="1">INDIRECT(MU$203&amp;ROW())*MU$205</f>
        <v>0</v>
      </c>
      <c r="MV100" s="696" cm="1">
        <f t="array" aca="1" ref="MV100" ca="1">IF(INDIRECT(MV$203&amp;ROW())="-",0,INDIRECT(MV$203&amp;ROW())*MV$205)</f>
        <v>3.4518000000000004</v>
      </c>
      <c r="MW100" s="696" cm="1">
        <f t="array" aca="1" ref="MW100" ca="1">INDIRECT(MW$203&amp;ROW())*MW$205</f>
        <v>0</v>
      </c>
      <c r="MX100" s="696" cm="1">
        <f t="array" aca="1" ref="MX100" ca="1">INDIRECT(MX$203&amp;ROW())*MX$205</f>
        <v>4</v>
      </c>
      <c r="MY100" s="696" cm="1">
        <f t="array" aca="1" ref="MY100" ca="1">INDIRECT(MY$203&amp;ROW())*MY$205</f>
        <v>8</v>
      </c>
      <c r="NA100" s="701">
        <f t="shared" si="133"/>
        <v>0.4743829268292683</v>
      </c>
      <c r="NB100" s="617">
        <f t="shared" si="134"/>
        <v>0.45377857142857142</v>
      </c>
      <c r="NC100" s="695">
        <f t="shared" si="135"/>
        <v>0.10347692307692308</v>
      </c>
      <c r="ND100" s="697">
        <f t="shared" si="136"/>
        <v>0.42871481481481483</v>
      </c>
      <c r="NE100" s="694">
        <f t="shared" si="137"/>
        <v>0.36508830903739437</v>
      </c>
      <c r="NF100" s="682" t="str">
        <f t="shared" si="138"/>
        <v>C</v>
      </c>
      <c r="NH100" s="606" t="s">
        <v>5553</v>
      </c>
      <c r="NI100" s="563" t="str">
        <f t="shared" si="211"/>
        <v>C</v>
      </c>
      <c r="NJ100" s="563" t="str">
        <f t="shared" si="140"/>
        <v>C</v>
      </c>
      <c r="NK100" s="563" t="str">
        <f t="shared" ca="1" si="141"/>
        <v>C</v>
      </c>
      <c r="NL100" s="563" t="str">
        <f t="shared" ca="1" si="142"/>
        <v>C</v>
      </c>
      <c r="NM100" s="563" t="str">
        <f t="shared" ca="1" si="143"/>
        <v>C</v>
      </c>
      <c r="NN100" s="563" t="str">
        <f t="shared" ca="1" si="163"/>
        <v>C</v>
      </c>
      <c r="NO100" s="563" t="str">
        <f t="shared" ca="1" si="164"/>
        <v>C</v>
      </c>
      <c r="NP100" s="606" t="str">
        <f t="shared" si="144"/>
        <v>-</v>
      </c>
      <c r="NQ100" s="682" t="str">
        <f t="shared" si="145"/>
        <v>-</v>
      </c>
      <c r="NR100" s="682" t="e">
        <f>IF(OR(AND(NI100="A",OR(NJ100="C",NJ100="D")),AND(NI100="A",OR(#REF!="C",#REF!="D")),AND(NI100="B",OR(NJ100="D",#REF!="D")),AND(OR(NI100="C",NI100="D"),OR(NJ100="A",NJ100="B")),AND(OR(NI100="C",NI100="D"),OR(#REF!="A",#REF!="B")),AND(OR(NJ100="A",#REF!="A",NJ100="B",#REF!="B"),OR(NP100="-",NQ100="-")),AND(OR(NJ100="C",#REF!="C",NJ100="D",#REF!="D"),NP100="Yes")),"Yes","-")</f>
        <v>#REF!</v>
      </c>
      <c r="NS100" s="607"/>
      <c r="NT100" s="619">
        <f t="shared" si="146"/>
        <v>0.45929999999999999</v>
      </c>
      <c r="NU100" s="619">
        <f t="shared" si="147"/>
        <v>0.36508830903739437</v>
      </c>
      <c r="NV100" s="619">
        <f t="shared" ca="1" si="148"/>
        <v>0.32727442186710748</v>
      </c>
      <c r="NW100" s="619">
        <f t="shared" ca="1" si="165"/>
        <v>0.33749462492137577</v>
      </c>
      <c r="NX100" s="619">
        <f t="shared" ca="1" si="166"/>
        <v>0.42593477718811545</v>
      </c>
      <c r="NY100" s="620">
        <f t="shared" ca="1" si="167"/>
        <v>0.35548223214466368</v>
      </c>
      <c r="NZ100" s="620">
        <f t="shared" ca="1" si="168"/>
        <v>0.47016233097474469</v>
      </c>
      <c r="OA100" s="705" t="s">
        <v>1188</v>
      </c>
      <c r="OB100" s="706" t="s">
        <v>1188</v>
      </c>
      <c r="OC100" s="494"/>
      <c r="OE100" s="606" t="s">
        <v>5553</v>
      </c>
      <c r="OF100" s="700" t="str">
        <f t="shared" ca="1" si="149"/>
        <v>C</v>
      </c>
      <c r="OG100" s="701">
        <f t="shared" ca="1" si="169"/>
        <v>0.33749462492137577</v>
      </c>
      <c r="OH100" s="705">
        <f t="shared" ca="1" si="212"/>
        <v>0.39707818177874188</v>
      </c>
      <c r="OI100" s="696">
        <f t="shared" ca="1" si="213"/>
        <v>0.45425865595984954</v>
      </c>
      <c r="OJ100" s="696">
        <f t="shared" ca="1" si="152"/>
        <v>0.11319192899909132</v>
      </c>
      <c r="OK100" s="697">
        <f t="shared" ca="1" si="153"/>
        <v>0.38544973294782031</v>
      </c>
      <c r="OL100" s="696" cm="1">
        <f t="array" aca="1" ref="OL100" ca="1">INDIRECT(OL$203&amp;ROW())*OL$205</f>
        <v>0</v>
      </c>
      <c r="OM100" s="696" cm="1">
        <f t="array" aca="1" ref="OM100" ca="1">INDIRECT(OM$203&amp;ROW())*OM$205</f>
        <v>0</v>
      </c>
      <c r="ON100" s="696" cm="1">
        <f t="array" aca="1" ref="ON100" ca="1">INDIRECT(ON$203&amp;ROW())*ON$205</f>
        <v>0</v>
      </c>
      <c r="OO100" s="696" cm="1">
        <f t="array" aca="1" ref="OO100" ca="1">INDIRECT(OO$203&amp;ROW())*OO$205</f>
        <v>1.0790999999999999</v>
      </c>
      <c r="OP100" s="696" cm="1">
        <f t="array" aca="1" ref="OP100" ca="1">INDIRECT(OP$203&amp;ROW())*OP$205</f>
        <v>0.52769999999999995</v>
      </c>
      <c r="OQ100" s="696" cm="1">
        <f t="array" aca="1" ref="OQ100" ca="1">INDIRECT(OQ$203&amp;ROW())*OQ$205</f>
        <v>1.5849</v>
      </c>
      <c r="OR100" s="696" cm="1">
        <f t="array" aca="1" ref="OR100" ca="1">INDIRECT(OR$203&amp;ROW())*OR$205</f>
        <v>1.4141999999999999</v>
      </c>
      <c r="OS100" s="696" cm="1">
        <f t="array" aca="1" ref="OS100" ca="1">INDIRECT(OS$203&amp;ROW())*OS$205</f>
        <v>1.5387</v>
      </c>
      <c r="OT100" s="696" cm="1">
        <f t="array" aca="1" ref="OT100" ca="1">INDIRECT(OT$203&amp;ROW())*OT$205</f>
        <v>1.4727000000000001</v>
      </c>
      <c r="OU100" s="696" cm="1">
        <f t="array" aca="1" ref="OU100" ca="1">INDIRECT(OU$203&amp;ROW())*OU$205</f>
        <v>0</v>
      </c>
      <c r="OV100" s="696" cm="1">
        <f t="array" aca="1" ref="OV100" ca="1">INDIRECT(OV$203&amp;ROW())*OV$205</f>
        <v>1.2161999999999999</v>
      </c>
      <c r="OW100" s="696" cm="1">
        <f t="array" aca="1" ref="OW100" ca="1">INDIRECT(OW$203&amp;ROW())*OW$205</f>
        <v>0</v>
      </c>
      <c r="OX100" s="696" cm="1">
        <f t="array" aca="1" ref="OX100" ca="1">INDIRECT(OX$203&amp;ROW())*OX$205</f>
        <v>0</v>
      </c>
      <c r="OY100" s="696" cm="1">
        <f t="array" aca="1" ref="OY100" ca="1">IF(INDIRECT(OY$203&amp;ROW())="-",0,INDIRECT(OY$203&amp;ROW())*OY$205)</f>
        <v>0.31915209</v>
      </c>
      <c r="OZ100" s="696" cm="1">
        <f t="array" aca="1" ref="OZ100" ca="1">INDIRECT(OZ$203&amp;ROW())*OZ$205</f>
        <v>0</v>
      </c>
      <c r="PA100" s="696" cm="1">
        <f t="array" aca="1" ref="PA100" ca="1">IF(INDIRECT(PA$203&amp;ROW())="-",0,INDIRECT(PA$203&amp;ROW())*PA$205)</f>
        <v>0.31175185999999999</v>
      </c>
      <c r="PB100" s="705" cm="1">
        <f t="array" aca="1" ref="PB100" ca="1">INDIRECT(PB$203&amp;ROW())*PB$205</f>
        <v>0.75419999999999998</v>
      </c>
      <c r="PC100" s="696" cm="1">
        <f t="array" aca="1" ref="PC100" ca="1">INDIRECT(PC$203&amp;ROW())*PC$205</f>
        <v>1.3946000000000001</v>
      </c>
      <c r="PD100" s="696" cm="1">
        <f t="array" aca="1" ref="PD100" ca="1">INDIRECT(PD$203&amp;ROW())*PD$205</f>
        <v>0.73419999999999996</v>
      </c>
      <c r="PE100" s="696" cm="1">
        <f t="array" aca="1" ref="PE100" ca="1">INDIRECT(PE$203&amp;ROW())*PE$205</f>
        <v>0</v>
      </c>
      <c r="PF100" s="696" cm="1">
        <f t="array" aca="1" ref="PF100" ca="1">INDIRECT(PF$203&amp;ROW())*PF$205</f>
        <v>1.3308</v>
      </c>
      <c r="PG100" s="696" cm="1">
        <f t="array" aca="1" ref="PG100" ca="1">IF(INDIRECT(PG$203&amp;ROW())="-",0,INDIRECT(PG$203&amp;ROW())*PG$205)</f>
        <v>0.30204999999999999</v>
      </c>
      <c r="PH100" s="696" cm="1">
        <f t="array" aca="1" ref="PH100" ca="1">INDIRECT(PH$203&amp;ROW())*PH$205</f>
        <v>0</v>
      </c>
      <c r="PI100" s="696" cm="1">
        <f t="array" aca="1" ref="PI100" ca="1">INDIRECT(PI$203&amp;ROW())*PI$205</f>
        <v>0.60729999999999995</v>
      </c>
      <c r="PJ100" s="696" cm="1">
        <f t="array" aca="1" ref="PJ100" ca="1">INDIRECT(PJ$203&amp;ROW())*PJ$205</f>
        <v>0</v>
      </c>
      <c r="PK100" s="696" cm="1">
        <f t="array" aca="1" ref="PK100" ca="1">IF($PJ100=0,0,INDIRECT(PK$203&amp;ROW())*PK$205)</f>
        <v>0</v>
      </c>
      <c r="PL100" s="696" cm="1">
        <f t="array" aca="1" ref="PL100" ca="1">IF($MPE100=0,0,INDIRECT(PL$203&amp;ROW())*PL$205)</f>
        <v>0</v>
      </c>
      <c r="PM100" s="696" cm="1">
        <f t="array" aca="1" ref="PM100" ca="1">IF($MPE100=0,0,INDIRECT(PM$203&amp;ROW())*PM$205)</f>
        <v>0</v>
      </c>
      <c r="PN100" s="696" cm="1">
        <f t="array" aca="1" ref="PN100" ca="1">IF($PJ100=0,0,INDIRECT(PN$203&amp;ROW())*PN$205)</f>
        <v>0</v>
      </c>
      <c r="PO100" s="696" cm="1">
        <f t="array" aca="1" ref="PO100" ca="1">INDIRECT(PO$203&amp;ROW())*PO$205</f>
        <v>0</v>
      </c>
      <c r="PP100" s="696" cm="1">
        <f t="array" aca="1" ref="PP100" ca="1">IF($PO100=0,0,INDIRECT(PP$203&amp;ROW())*PP$205)</f>
        <v>0</v>
      </c>
      <c r="PQ100" s="696" cm="1">
        <f t="array" aca="1" ref="PQ100" ca="1">IF($PO100=0,0,INDIRECT(PQ$203&amp;ROW())*PQ$205)</f>
        <v>0</v>
      </c>
      <c r="PR100" s="696" cm="1">
        <f t="array" aca="1" ref="PR100" ca="1">INDIRECT(PR$203&amp;ROW())*PR$205</f>
        <v>0</v>
      </c>
      <c r="PS100" s="696" cm="1">
        <f t="array" aca="1" ref="PS100" ca="1">INDIRECT(PS$203&amp;ROW())*PS$205</f>
        <v>0</v>
      </c>
      <c r="PT100" s="696" cm="1">
        <f t="array" aca="1" ref="PT100" ca="1">INDIRECT(PT$203&amp;ROW())*PT$205</f>
        <v>0</v>
      </c>
      <c r="PU100" s="696" cm="1">
        <f t="array" aca="1" ref="PU100" ca="1">INDIRECT(PU$203&amp;ROW())*PU$205</f>
        <v>1.1798</v>
      </c>
      <c r="PV100" s="696" cm="1">
        <f t="array" aca="1" ref="PV100" ca="1">INDIRECT(PV$203&amp;ROW())*PV$205</f>
        <v>0</v>
      </c>
      <c r="PW100" s="696" cm="1">
        <f t="array" aca="1" ref="PW100" ca="1">INDIRECT(PW$203&amp;ROW())*PW$205</f>
        <v>0.53290000000000004</v>
      </c>
      <c r="PX100" s="696" cm="1">
        <f t="array" aca="1" ref="PX100" ca="1">INDIRECT(PX$203&amp;ROW())*PX$205</f>
        <v>1.1714</v>
      </c>
      <c r="PY100" s="696" cm="1">
        <f t="array" aca="1" ref="PY100" ca="1">INDIRECT(PY$203&amp;ROW())*PY$205</f>
        <v>0.59330000000000005</v>
      </c>
      <c r="PZ100" s="696" cm="1">
        <f t="array" aca="1" ref="PZ100" ca="1">INDIRECT(PZ$203&amp;ROW())*PZ$205</f>
        <v>0.17430000000000001</v>
      </c>
      <c r="QA100" s="696" cm="1">
        <f t="array" aca="1" ref="QA100" ca="1">INDIRECT(QA$203&amp;ROW())*QA$205</f>
        <v>0.31659999999999999</v>
      </c>
      <c r="QB100" s="696" cm="1">
        <f t="array" aca="1" ref="QB100" ca="1">INDIRECT(QB$203&amp;ROW())*QB$205</f>
        <v>0</v>
      </c>
      <c r="QC100" s="696" cm="1">
        <f t="array" aca="1" ref="QC100" ca="1">INDIRECT(QC$203&amp;ROW())*QC$205</f>
        <v>0</v>
      </c>
      <c r="QD100" s="696" cm="1">
        <f t="array" aca="1" ref="QD100" ca="1">IF(INDIRECT(QD$203&amp;ROW())="-",0,INDIRECT(QD$203&amp;ROW())*QD$205)</f>
        <v>0.35329173000000003</v>
      </c>
      <c r="QE100" s="696" cm="1">
        <f t="array" aca="1" ref="QE100" ca="1">INDIRECT(QE$203&amp;ROW())*QE$205</f>
        <v>0</v>
      </c>
      <c r="QF100" s="696" cm="1">
        <f t="array" aca="1" ref="QF100" ca="1">INDIRECT(QF$203&amp;ROW())*QF$205</f>
        <v>0.72440000000000004</v>
      </c>
      <c r="QG100" s="696" cm="1">
        <f t="array" aca="1" ref="QG100" ca="1">INDIRECT(QG$203&amp;ROW())*QG$205</f>
        <v>1.4996</v>
      </c>
      <c r="QI100" s="606" t="s">
        <v>5553</v>
      </c>
      <c r="QJ100" s="700" t="str">
        <f t="shared" ca="1" si="154"/>
        <v>C</v>
      </c>
      <c r="QK100" s="701">
        <f t="shared" ca="1" si="170"/>
        <v>0.42593477718811545</v>
      </c>
      <c r="QL100" s="705">
        <f t="shared" ca="1" si="214"/>
        <v>0.65666951107476279</v>
      </c>
      <c r="QM100" s="696">
        <f t="shared" ca="1" si="215"/>
        <v>0.47019256460415643</v>
      </c>
      <c r="QN100" s="696">
        <f t="shared" ca="1" si="157"/>
        <v>3.8362449905824304E-2</v>
      </c>
      <c r="QO100" s="697">
        <f t="shared" ca="1" si="158"/>
        <v>0.53851458316771816</v>
      </c>
      <c r="QP100" s="696" cm="1">
        <f t="array" aca="1" ref="QP100" ca="1">INDIRECT(QP$203&amp;ROW())*QP$205</f>
        <v>0</v>
      </c>
      <c r="QQ100" s="696" cm="1">
        <f t="array" aca="1" ref="QQ100" ca="1">INDIRECT(QQ$203&amp;ROW())*QQ$205</f>
        <v>0</v>
      </c>
      <c r="QR100" s="696" cm="1">
        <f t="array" aca="1" ref="QR100" ca="1">INDIRECT(QR$203&amp;ROW())*QR$205</f>
        <v>0</v>
      </c>
      <c r="QS100" s="696" cm="1">
        <f t="array" aca="1" ref="QS100" ca="1">INDIRECT(QS$203&amp;ROW())*QS$205</f>
        <v>0.22471360933801068</v>
      </c>
      <c r="QT100" s="696" cm="1">
        <f t="array" aca="1" ref="QT100" ca="1">INDIRECT(QT$203&amp;ROW())*QT$205</f>
        <v>8.7442714716655143E-2</v>
      </c>
      <c r="QU100" s="696" cm="1">
        <f t="array" aca="1" ref="QU100" ca="1">INDIRECT(QU$203&amp;ROW())*QU$205</f>
        <v>0.53329206883563263</v>
      </c>
      <c r="QV100" s="696" cm="1">
        <f t="array" aca="1" ref="QV100" ca="1">INDIRECT(QV$203&amp;ROW())*QV$205</f>
        <v>0.24117831443907087</v>
      </c>
      <c r="QW100" s="696" cm="1">
        <f t="array" aca="1" ref="QW100" ca="1">INDIRECT(QW$203&amp;ROW())*QW$205</f>
        <v>0.53099416374332975</v>
      </c>
      <c r="QX100" s="696" cm="1">
        <f t="array" aca="1" ref="QX100" ca="1">INDIRECT(QX$203&amp;ROW())*QX$205</f>
        <v>0.60640894423913805</v>
      </c>
      <c r="QY100" s="696" cm="1">
        <f t="array" aca="1" ref="QY100" ca="1">INDIRECT(QY$203&amp;ROW())*QY$205</f>
        <v>0</v>
      </c>
      <c r="QZ100" s="696" cm="1">
        <f t="array" aca="1" ref="QZ100" ca="1">INDIRECT(QZ$203&amp;ROW())*QZ$205</f>
        <v>0.27613248380770827</v>
      </c>
      <c r="RA100" s="696" cm="1">
        <f t="array" aca="1" ref="RA100" ca="1">INDIRECT(RA$203&amp;ROW())*RA$205</f>
        <v>0</v>
      </c>
      <c r="RB100" s="696" cm="1">
        <f t="array" aca="1" ref="RB100" ca="1">INDIRECT(RB$203&amp;ROW())*RB$205</f>
        <v>0</v>
      </c>
      <c r="RC100" s="696" cm="1">
        <f t="array" aca="1" ref="RC100" ca="1">IF(INDIRECT(RC$203&amp;ROW())="-",0,INDIRECT(RC$203&amp;ROW())*RC$205)</f>
        <v>3.7733704245984295E-2</v>
      </c>
      <c r="RD100" s="696" cm="1">
        <f t="array" aca="1" ref="RD100" ca="1">INDIRECT(RD$203&amp;ROW())*RD$205</f>
        <v>0</v>
      </c>
      <c r="RE100" s="696" cm="1">
        <f t="array" aca="1" ref="RE100" ca="1">IF(INDIRECT(RE$203&amp;ROW())="-",0,INDIRECT(RE$203&amp;ROW())*RE$205)</f>
        <v>2.2334702121400866E-2</v>
      </c>
      <c r="RF100" s="705" cm="1">
        <f t="array" aca="1" ref="RF100" ca="1">INDIRECT(RF$203&amp;ROW())*RF$205</f>
        <v>5.3068994403248027E-2</v>
      </c>
      <c r="RG100" s="696" cm="1">
        <f t="array" aca="1" ref="RG100" ca="1">INDIRECT(RG$203&amp;ROW())*RG$205</f>
        <v>0.27650466908360405</v>
      </c>
      <c r="RH100" s="696" cm="1">
        <f t="array" aca="1" ref="RH100" ca="1">INDIRECT(RH$203&amp;ROW())*RH$205</f>
        <v>2.9193840390272292E-2</v>
      </c>
      <c r="RI100" s="696" cm="1">
        <f t="array" aca="1" ref="RI100" ca="1">INDIRECT(RI$203&amp;ROW())*RI$205</f>
        <v>0</v>
      </c>
      <c r="RJ100" s="696" cm="1">
        <f t="array" aca="1" ref="RJ100" ca="1">INDIRECT(RJ$203&amp;ROW())*RJ$205</f>
        <v>0.12226723336432462</v>
      </c>
      <c r="RK100" s="696" cm="1">
        <f t="array" aca="1" ref="RK100" ca="1">IF(INDIRECT(RK$203&amp;ROW())="-",0,INDIRECT(RK$203&amp;ROW())*RK$205)</f>
        <v>2.0857535930147442E-2</v>
      </c>
      <c r="RL100" s="696" cm="1">
        <f t="array" aca="1" ref="RL100" ca="1">INDIRECT(RL$203&amp;ROW())*RL$205</f>
        <v>0</v>
      </c>
      <c r="RM100" s="696" cm="1">
        <f t="array" aca="1" ref="RM100" ca="1">INDIRECT(RM$203&amp;ROW())*RM$205</f>
        <v>1.4993730364766381E-2</v>
      </c>
      <c r="RN100" s="696" cm="1">
        <f t="array" aca="1" ref="RN100" ca="1">INDIRECT(RN$203&amp;ROW())*RN$205</f>
        <v>0</v>
      </c>
      <c r="RO100" s="696" cm="1">
        <f t="array" aca="1" ref="RO100" ca="1">IF($RN100=0,0,INDIRECT(RO$203&amp;ROW())*RO$205)</f>
        <v>0</v>
      </c>
      <c r="RP100" s="696" cm="1">
        <f t="array" aca="1" ref="RP100" ca="1">IF($RN100=0,0,INDIRECT(RP$203&amp;ROW())*RP$205)</f>
        <v>0</v>
      </c>
      <c r="RQ100" s="696" cm="1">
        <f t="array" aca="1" ref="RQ100" ca="1">IF($RN100=0,0,INDIRECT(RQ$203&amp;ROW())*RQ$205)</f>
        <v>0</v>
      </c>
      <c r="RR100" s="696" cm="1">
        <f t="array" aca="1" ref="RR100" ca="1">IF($RN100=0,0,INDIRECT(RR$203&amp;ROW())*RR$205)</f>
        <v>0</v>
      </c>
      <c r="RS100" s="696" cm="1">
        <f t="array" aca="1" ref="RS100" ca="1">INDIRECT(RS$203&amp;ROW())*RS$205</f>
        <v>0</v>
      </c>
      <c r="RT100" s="696" cm="1">
        <f t="array" aca="1" ref="RT100" ca="1">IF($RS100=0,0,INDIRECT(RT$203&amp;ROW())*RT$205)</f>
        <v>0</v>
      </c>
      <c r="RU100" s="696" cm="1">
        <f t="array" aca="1" ref="RU100" ca="1">IF($RS100=0,0,INDIRECT(RU$203&amp;ROW())*RU$205)</f>
        <v>0</v>
      </c>
      <c r="RV100" s="696" cm="1">
        <f t="array" aca="1" ref="RV100" ca="1">INDIRECT(RV$203&amp;ROW())*RV$205</f>
        <v>0</v>
      </c>
      <c r="RW100" s="696" cm="1">
        <f t="array" aca="1" ref="RW100" ca="1">INDIRECT(RW$203&amp;ROW())*RW$205</f>
        <v>0</v>
      </c>
      <c r="RX100" s="696" cm="1">
        <f t="array" aca="1" ref="RX100" ca="1">INDIRECT(RX$203&amp;ROW())*RX$205</f>
        <v>0</v>
      </c>
      <c r="RY100" s="696" cm="1">
        <f t="array" aca="1" ref="RY100" ca="1">INDIRECT(RY$203&amp;ROW())*RY$205</f>
        <v>5.6264463580193595E-2</v>
      </c>
      <c r="RZ100" s="696" cm="1">
        <f t="array" aca="1" ref="RZ100" ca="1">INDIRECT(RZ$203&amp;ROW())*RZ$205</f>
        <v>0</v>
      </c>
      <c r="SA100" s="696" cm="1">
        <f t="array" aca="1" ref="SA100" ca="1">INDIRECT(SA$203&amp;ROW())*SA$205</f>
        <v>0.10229309289514574</v>
      </c>
      <c r="SB100" s="696" cm="1">
        <f t="array" aca="1" ref="SB100" ca="1">INDIRECT(SB$203&amp;ROW())*SB$205</f>
        <v>4.7124126502052749E-2</v>
      </c>
      <c r="SC100" s="696" cm="1">
        <f t="array" aca="1" ref="SC100" ca="1">INDIRECT(SC$203&amp;ROW())*SC$205</f>
        <v>2.7145803117995537E-2</v>
      </c>
      <c r="SD100" s="696" cm="1">
        <f t="array" aca="1" ref="SD100" ca="1">INDIRECT(SD$203&amp;ROW())*SD$205</f>
        <v>0.3072993885784252</v>
      </c>
      <c r="SE100" s="696" cm="1">
        <f t="array" aca="1" ref="SE100" ca="1">INDIRECT(SE$203&amp;ROW())*SE$205</f>
        <v>0.2585618210787391</v>
      </c>
      <c r="SF100" s="696" cm="1">
        <f t="array" aca="1" ref="SF100" ca="1">INDIRECT(SF$203&amp;ROW())*SF$205</f>
        <v>0</v>
      </c>
      <c r="SG100" s="696" cm="1">
        <f t="array" aca="1" ref="SG100" ca="1">INDIRECT(SG$203&amp;ROW())*SG$205</f>
        <v>0</v>
      </c>
      <c r="SH100" s="696" cm="1">
        <f t="array" aca="1" ref="SH100" ca="1">IF(INDIRECT(SH$203&amp;ROW())="-",0,INDIRECT(SH$203&amp;ROW())*SH$205)</f>
        <v>4.5264637165888459E-2</v>
      </c>
      <c r="SI100" s="696" cm="1">
        <f t="array" aca="1" ref="SI100" ca="1">INDIRECT(SI$203&amp;ROW())*SI$205</f>
        <v>0</v>
      </c>
      <c r="SJ100" s="696" cm="1">
        <f t="array" aca="1" ref="SJ100" ca="1">INDIRECT(SJ$203&amp;ROW())*SJ$205</f>
        <v>0.10961749760323641</v>
      </c>
      <c r="SK100" s="696" cm="1">
        <f t="array" aca="1" ref="SK100" ca="1">INDIRECT(SK$203&amp;ROW())*SK$205</f>
        <v>0.21261490593800375</v>
      </c>
      <c r="SN100" s="606" t="s">
        <v>5553</v>
      </c>
      <c r="SO100" s="707" cm="1">
        <f t="array" aca="1" ref="SO100" ca="1">INDIRECT(SO$203&amp;ROW())*SO$205</f>
        <v>0</v>
      </c>
      <c r="SP100" s="707" cm="1">
        <f t="array" aca="1" ref="SP100" ca="1">INDIRECT(SP$203&amp;ROW())*SP$205</f>
        <v>0</v>
      </c>
      <c r="SQ100" s="707" cm="1">
        <f t="array" aca="1" ref="SQ100" ca="1">INDIRECT(SQ$203&amp;ROW())*SQ$205</f>
        <v>0</v>
      </c>
      <c r="SR100" s="707" cm="1">
        <f t="array" aca="1" ref="SR100" ca="1">INDIRECT(SR$203&amp;ROW())*SR$205</f>
        <v>3</v>
      </c>
      <c r="SS100" s="707" cm="1">
        <f t="array" aca="1" ref="SS100" ca="1">INDIRECT(SS$203&amp;ROW())*SS$205</f>
        <v>1</v>
      </c>
      <c r="ST100" s="707" cm="1">
        <f t="array" aca="1" ref="ST100" ca="1">INDIRECT(ST$203&amp;ROW())*ST$205</f>
        <v>3</v>
      </c>
      <c r="SU100" s="707" cm="1">
        <f t="array" aca="1" ref="SU100" ca="1">INDIRECT(SU$203&amp;ROW())*SU$205</f>
        <v>3</v>
      </c>
      <c r="SV100" s="707" cm="1">
        <f t="array" aca="1" ref="SV100" ca="1">INDIRECT(SV$203&amp;ROW())*SV$205</f>
        <v>3</v>
      </c>
      <c r="SW100" s="707" cm="1">
        <f t="array" aca="1" ref="SW100" ca="1">INDIRECT(SW$203&amp;ROW())*SW$205</f>
        <v>3</v>
      </c>
      <c r="SX100" s="707" cm="1">
        <f t="array" aca="1" ref="SX100" ca="1">INDIRECT(SX$203&amp;ROW())*SX$205</f>
        <v>0</v>
      </c>
      <c r="SY100" s="707" cm="1">
        <f t="array" aca="1" ref="SY100" ca="1">INDIRECT(SY$203&amp;ROW())*SY$205</f>
        <v>3</v>
      </c>
      <c r="SZ100" s="707" cm="1">
        <f t="array" aca="1" ref="SZ100" ca="1">INDIRECT(SZ$203&amp;ROW())*SZ$205</f>
        <v>0</v>
      </c>
      <c r="TA100" s="707" cm="1">
        <f t="array" aca="1" ref="TA100" ca="1">INDIRECT(TA$203&amp;ROW())*TA$205</f>
        <v>0</v>
      </c>
      <c r="TB100" s="696" cm="1">
        <f t="array" aca="1" ref="TB100" ca="1">IF(INDIRECT(TB$203&amp;ROW())="-",0,INDIRECT(TB$203&amp;ROW())*TB$205)</f>
        <v>0.44969999999999999</v>
      </c>
      <c r="TC100" s="707" cm="1">
        <f t="array" aca="1" ref="TC100" ca="1">INDIRECT(TC$203&amp;ROW())*TC$205</f>
        <v>0</v>
      </c>
      <c r="TD100" s="696" cm="1">
        <f t="array" aca="1" ref="TD100" ca="1">IF(INDIRECT(TD$203&amp;ROW())="-",0,INDIRECT(TD$203&amp;ROW())*TD$205)</f>
        <v>0.35289999999999999</v>
      </c>
      <c r="TE100" s="732" cm="1">
        <f t="array" aca="1" ref="TE100" ca="1">INDIRECT(TE$203&amp;ROW())*TE$205</f>
        <v>1</v>
      </c>
      <c r="TF100" s="707" cm="1">
        <f t="array" aca="1" ref="TF100" ca="1">INDIRECT(TF$203&amp;ROW())*TF$205</f>
        <v>2</v>
      </c>
      <c r="TG100" s="707" cm="1">
        <f t="array" aca="1" ref="TG100" ca="1">INDIRECT(TG$203&amp;ROW())*TG$205</f>
        <v>1</v>
      </c>
      <c r="TH100" s="707" cm="1">
        <f t="array" aca="1" ref="TH100" ca="1">INDIRECT(TH$203&amp;ROW())*TH$205</f>
        <v>0</v>
      </c>
      <c r="TI100" s="707" cm="1">
        <f t="array" aca="1" ref="TI100" ca="1">INDIRECT(TI$203&amp;ROW())*TI$205</f>
        <v>2</v>
      </c>
      <c r="TJ100" s="696" cm="1">
        <f t="array" aca="1" ref="TJ100" ca="1">IF(INDIRECT(TJ$203&amp;ROW())="-",0,INDIRECT(TJ$203&amp;ROW())*TJ$205)</f>
        <v>0.34520000000000001</v>
      </c>
      <c r="TK100" s="707" cm="1">
        <f t="array" aca="1" ref="TK100" ca="1">INDIRECT(TK$203&amp;ROW())*TK$205</f>
        <v>0</v>
      </c>
      <c r="TL100" s="707" cm="1">
        <f t="array" aca="1" ref="TL100" ca="1">INDIRECT(TL$203&amp;ROW())*TL$205</f>
        <v>1</v>
      </c>
      <c r="TM100" s="707" cm="1">
        <f t="array" aca="1" ref="TM100" ca="1">INDIRECT(TM$203&amp;ROW())*TM$205</f>
        <v>0</v>
      </c>
      <c r="TN100" s="707" cm="1">
        <f t="array" aca="1" ref="TN100" ca="1">IF($TM100=0,0,INDIRECT(TN$203&amp;ROW())*TN$205)</f>
        <v>0</v>
      </c>
      <c r="TO100" s="707" cm="1">
        <f t="array" aca="1" ref="TO100" ca="1">IF($TM100=0,0,INDIRECT(TO$203&amp;ROW())*TO$205)</f>
        <v>0</v>
      </c>
      <c r="TP100" s="707" cm="1">
        <f t="array" aca="1" ref="TP100" ca="1">IF($TM100=0,0,INDIRECT(TP$203&amp;ROW())*TP$205)</f>
        <v>0</v>
      </c>
      <c r="TQ100" s="707" cm="1">
        <f t="array" aca="1" ref="TQ100" ca="1">IF($TM100=0,0,INDIRECT(TQ$203&amp;ROW())*TQ$205)</f>
        <v>0</v>
      </c>
      <c r="TR100" s="707" cm="1">
        <f t="array" aca="1" ref="TR100" ca="1">INDIRECT(TR$203&amp;ROW())*TR$205</f>
        <v>0</v>
      </c>
      <c r="TS100" s="707" cm="1">
        <f t="array" aca="1" ref="TS100" ca="1">IF($TR100=0,0,INDIRECT(TS$203&amp;ROW())*TS$205)</f>
        <v>0</v>
      </c>
      <c r="TT100" s="707" cm="1">
        <f t="array" aca="1" ref="TT100" ca="1">IF($TR100=0,0,INDIRECT(TT$203&amp;ROW())*TT$205)</f>
        <v>0</v>
      </c>
      <c r="TU100" s="707" cm="1">
        <f t="array" aca="1" ref="TU100" ca="1">INDIRECT(TU$203&amp;ROW())*TU$205</f>
        <v>0</v>
      </c>
      <c r="TV100" s="707" cm="1">
        <f t="array" aca="1" ref="TV100" ca="1">INDIRECT(TV$203&amp;ROW())*TV$205</f>
        <v>0</v>
      </c>
      <c r="TW100" s="707" cm="1">
        <f t="array" aca="1" ref="TW100" ca="1">INDIRECT(TW$203&amp;ROW())*TW$205</f>
        <v>0</v>
      </c>
      <c r="TX100" s="707" cm="1">
        <f t="array" aca="1" ref="TX100" ca="1">INDIRECT(TX$203&amp;ROW())*TX$205</f>
        <v>2</v>
      </c>
      <c r="TY100" s="707" cm="1">
        <f t="array" aca="1" ref="TY100" ca="1">INDIRECT(TY$203&amp;ROW())*TY$205</f>
        <v>0</v>
      </c>
      <c r="TZ100" s="707" cm="1">
        <f t="array" aca="1" ref="TZ100" ca="1">INDIRECT(TZ$203&amp;ROW())*TZ$205</f>
        <v>1</v>
      </c>
      <c r="UA100" s="707" cm="1">
        <f t="array" aca="1" ref="UA100" ca="1">INDIRECT(UA$203&amp;ROW())*UA$205</f>
        <v>2</v>
      </c>
      <c r="UB100" s="707" cm="1">
        <f t="array" aca="1" ref="UB100" ca="1">INDIRECT(UB$203&amp;ROW())*UB$205</f>
        <v>1</v>
      </c>
      <c r="UC100" s="707" cm="1">
        <f t="array" aca="1" ref="UC100" ca="1">INDIRECT(UC$203&amp;ROW())*UC$205</f>
        <v>1</v>
      </c>
      <c r="UD100" s="707" cm="1">
        <f t="array" aca="1" ref="UD100" ca="1">INDIRECT(UD$203&amp;ROW())*UD$205</f>
        <v>1</v>
      </c>
      <c r="UE100" s="707" cm="1">
        <f t="array" aca="1" ref="UE100" ca="1">INDIRECT(UE$203&amp;ROW())*UE$205</f>
        <v>0</v>
      </c>
      <c r="UF100" s="707" cm="1">
        <f t="array" aca="1" ref="UF100" ca="1">INDIRECT(UF$203&amp;ROW())*UF$205</f>
        <v>0</v>
      </c>
      <c r="UG100" s="696" cm="1">
        <f t="array" aca="1" ref="UG100" ca="1">IF(INDIRECT(UG$203&amp;ROW())="-",0,INDIRECT(UG$203&amp;ROW())*UG$205)</f>
        <v>0.57530000000000003</v>
      </c>
      <c r="UH100" s="707" cm="1">
        <f t="array" aca="1" ref="UH100" ca="1">INDIRECT(UH$203&amp;ROW())*UH$205</f>
        <v>0</v>
      </c>
      <c r="UI100" s="707" cm="1">
        <f t="array" aca="1" ref="UI100" ca="1">INDIRECT(UI$203&amp;ROW())*UI$205</f>
        <v>1</v>
      </c>
      <c r="UJ100" s="707" cm="1">
        <f t="array" aca="1" ref="UJ100" ca="1">INDIRECT(UJ$203&amp;ROW())*UJ$205</f>
        <v>2</v>
      </c>
      <c r="UM100" s="606" t="s">
        <v>5553</v>
      </c>
      <c r="UN100" s="616">
        <f t="shared" ca="1" si="202"/>
        <v>-0.97111609266078391</v>
      </c>
      <c r="UO100" s="616">
        <f t="shared" ca="1" si="202"/>
        <v>-0.6225347970107441</v>
      </c>
      <c r="UP100" s="616">
        <f t="shared" ca="1" si="202"/>
        <v>-0.88618201963763954</v>
      </c>
      <c r="UQ100" s="616">
        <f t="shared" ca="1" si="202"/>
        <v>0.29355872991449461</v>
      </c>
      <c r="UR100" s="616">
        <f t="shared" ca="1" si="202"/>
        <v>-0.80643931126992341</v>
      </c>
      <c r="US100" s="616">
        <f t="shared" ca="1" si="202"/>
        <v>0.41305213694811815</v>
      </c>
      <c r="UT100" s="616">
        <f t="shared" ca="1" si="202"/>
        <v>0.30690415393182785</v>
      </c>
      <c r="UU100" s="616">
        <f t="shared" ca="1" si="202"/>
        <v>0.53359975015917405</v>
      </c>
      <c r="UV100" s="616">
        <f t="shared" ca="1" si="202"/>
        <v>0.44410973870643028</v>
      </c>
      <c r="UW100" s="616">
        <f t="shared" ca="1" si="202"/>
        <v>-2.1021242737767571</v>
      </c>
      <c r="UX100" s="616">
        <f t="shared" ca="1" si="202"/>
        <v>0.28247365722383649</v>
      </c>
      <c r="UY100" s="616">
        <f t="shared" ca="1" si="202"/>
        <v>-0.67270887390575207</v>
      </c>
      <c r="UZ100" s="616">
        <f t="shared" ca="1" si="202"/>
        <v>-0.80238258590915801</v>
      </c>
      <c r="VA100" s="616">
        <f t="shared" ca="1" si="202"/>
        <v>-0.37266559812242772</v>
      </c>
      <c r="VB100" s="616">
        <f t="shared" ca="1" si="202"/>
        <v>-0.76400504167427041</v>
      </c>
      <c r="VC100" s="616">
        <f t="shared" ca="1" si="202"/>
        <v>-0.83666316452836997</v>
      </c>
      <c r="VD100" s="616">
        <f t="shared" ref="VD100:VS115" ca="1" si="218">(TE100-VD$203)/VD$204</f>
        <v>-0.36208520652341147</v>
      </c>
      <c r="VE100" s="616">
        <f t="shared" ca="1" si="218"/>
        <v>3.9909080070471406E-2</v>
      </c>
      <c r="VF100" s="616">
        <f t="shared" ca="1" si="218"/>
        <v>-0.81480937927278907</v>
      </c>
      <c r="VG100" s="616">
        <f t="shared" ca="1" si="218"/>
        <v>-0.89462372206681784</v>
      </c>
      <c r="VH100" s="616">
        <f t="shared" ca="1" si="218"/>
        <v>-0.12784420028857393</v>
      </c>
      <c r="VI100" s="616">
        <f t="shared" ca="1" si="218"/>
        <v>-0.85720512743421251</v>
      </c>
      <c r="VJ100" s="616">
        <f t="shared" ca="1" si="218"/>
        <v>-0.90132677458943244</v>
      </c>
      <c r="VK100" s="616">
        <f t="shared" ca="1" si="218"/>
        <v>-0.49937453713488217</v>
      </c>
      <c r="VL100" s="616">
        <f t="shared" ca="1" si="218"/>
        <v>-0.83864555511817418</v>
      </c>
      <c r="VM100" s="616">
        <f t="shared" ca="1" si="218"/>
        <v>-0.57201237404204519</v>
      </c>
      <c r="VN100" s="616">
        <f t="shared" ca="1" si="218"/>
        <v>-0.62639799545694341</v>
      </c>
      <c r="VO100" s="616">
        <f t="shared" ca="1" si="218"/>
        <v>-0.42150866262694142</v>
      </c>
      <c r="VP100" s="616">
        <f t="shared" ca="1" si="218"/>
        <v>-0.46221149066820022</v>
      </c>
      <c r="VQ100" s="616">
        <f t="shared" ca="1" si="218"/>
        <v>-0.77889442244162177</v>
      </c>
      <c r="VR100" s="616">
        <f t="shared" ca="1" si="218"/>
        <v>-0.64202286734458469</v>
      </c>
      <c r="VS100" s="616">
        <f t="shared" ca="1" si="218"/>
        <v>-0.40481357988865657</v>
      </c>
      <c r="VT100" s="616">
        <f t="shared" ca="1" si="199"/>
        <v>-0.3878135405833677</v>
      </c>
      <c r="VU100" s="616">
        <f t="shared" ca="1" si="199"/>
        <v>-0.82130507758946303</v>
      </c>
      <c r="VV100" s="616">
        <f t="shared" ca="1" si="199"/>
        <v>-0.64337789451099625</v>
      </c>
      <c r="VW100" s="616">
        <f t="shared" ca="1" si="199"/>
        <v>-0.3119461967162912</v>
      </c>
      <c r="VX100" s="616">
        <f t="shared" ca="1" si="199"/>
        <v>-0.78524029103755877</v>
      </c>
      <c r="VY100" s="616">
        <f t="shared" ca="1" si="199"/>
        <v>-0.38600409364050642</v>
      </c>
      <c r="VZ100" s="616">
        <f t="shared" ca="1" si="199"/>
        <v>0.68442622420316401</v>
      </c>
      <c r="WA100" s="616">
        <f t="shared" ca="1" si="199"/>
        <v>-0.11011120653528797</v>
      </c>
      <c r="WB100" s="616">
        <f t="shared" ca="1" si="199"/>
        <v>0.33435322352896929</v>
      </c>
      <c r="WC100" s="616">
        <f t="shared" ca="1" si="199"/>
        <v>0.47817673461028487</v>
      </c>
      <c r="WD100" s="616">
        <f t="shared" ca="1" si="199"/>
        <v>-1.3395773314157267</v>
      </c>
      <c r="WE100" s="616">
        <f t="shared" ca="1" si="199"/>
        <v>-1.7097470492691516</v>
      </c>
      <c r="WF100" s="616">
        <f t="shared" ca="1" si="199"/>
        <v>-0.57957343160691088</v>
      </c>
      <c r="WG100" s="616">
        <f t="shared" ca="1" si="199"/>
        <v>-1.008197359876486</v>
      </c>
      <c r="WH100" s="616">
        <f t="shared" ca="1" si="199"/>
        <v>0.91987607881584121</v>
      </c>
      <c r="WI100" s="627">
        <f t="shared" ca="1" si="199"/>
        <v>1.0659329460226332</v>
      </c>
      <c r="WL100" s="606" t="s">
        <v>5553</v>
      </c>
      <c r="WM100" s="700" t="str">
        <f t="shared" ca="1" si="172"/>
        <v>C</v>
      </c>
      <c r="WN100" s="479">
        <f t="shared" ca="1" si="173"/>
        <v>0.35548223214466368</v>
      </c>
      <c r="WO100" s="495">
        <f t="shared" ca="1" si="216"/>
        <v>0.45798699347001398</v>
      </c>
      <c r="WP100" s="458">
        <f t="shared" ca="1" si="216"/>
        <v>0.46726696889596708</v>
      </c>
      <c r="WQ100" s="458">
        <f t="shared" ca="1" si="216"/>
        <v>0.10417363527519063</v>
      </c>
      <c r="WR100" s="459">
        <f t="shared" ca="1" si="216"/>
        <v>0.39250133093748307</v>
      </c>
      <c r="WS100" s="495">
        <f t="shared" ca="1" si="174"/>
        <v>-0.4811088131719119</v>
      </c>
      <c r="WT100" s="458">
        <f t="shared" ca="1" si="175"/>
        <v>-0.51210974054818648</v>
      </c>
      <c r="WU100" s="458">
        <f t="shared" ca="1" si="176"/>
        <v>-0.64537300743957238</v>
      </c>
      <c r="WV100" s="459">
        <f t="shared" ca="1" si="177"/>
        <v>-0.34993442723505847</v>
      </c>
      <c r="WW100" s="484">
        <f t="shared" ca="1" si="203"/>
        <v>-0.7262006140917342</v>
      </c>
      <c r="WX100" s="484">
        <f t="shared" ca="1" si="203"/>
        <v>-0.37545073607717977</v>
      </c>
      <c r="WY100" s="484">
        <f t="shared" ca="1" si="203"/>
        <v>-0.64522912849816527</v>
      </c>
      <c r="WZ100" s="484">
        <f t="shared" ca="1" si="203"/>
        <v>0.10559307515024371</v>
      </c>
      <c r="XA100" s="484">
        <f t="shared" ca="1" si="203"/>
        <v>-0.42555802455713854</v>
      </c>
      <c r="XB100" s="484">
        <f t="shared" ca="1" si="203"/>
        <v>0.21821544394969081</v>
      </c>
      <c r="XC100" s="484">
        <f t="shared" ca="1" si="203"/>
        <v>0.14467461816346364</v>
      </c>
      <c r="XD100" s="484">
        <f t="shared" ca="1" si="203"/>
        <v>0.27368331185664035</v>
      </c>
      <c r="XE100" s="484">
        <f t="shared" ca="1" si="203"/>
        <v>0.21801347073098662</v>
      </c>
      <c r="XF100" s="484">
        <f t="shared" ca="1" si="203"/>
        <v>-1.3527169701753432</v>
      </c>
      <c r="XG100" s="484">
        <f t="shared" ca="1" si="203"/>
        <v>0.1145148206385433</v>
      </c>
      <c r="XH100" s="484">
        <f t="shared" ca="1" si="203"/>
        <v>-0.33958343954762366</v>
      </c>
      <c r="XI100" s="484">
        <f t="shared" ca="1" si="203"/>
        <v>-0.56078518929191046</v>
      </c>
      <c r="XJ100" s="484">
        <f t="shared" ca="1" si="203"/>
        <v>-0.26448077498748696</v>
      </c>
      <c r="XK100" s="484">
        <f t="shared" ca="1" si="203"/>
        <v>-0.54267278110123429</v>
      </c>
      <c r="XL100" s="484">
        <f t="shared" ca="1" si="203"/>
        <v>-0.739108239544362</v>
      </c>
      <c r="XM100" s="484">
        <f t="shared" ca="1" si="200"/>
        <v>-0.27308466275995691</v>
      </c>
      <c r="XN100" s="484">
        <f t="shared" ca="1" si="200"/>
        <v>2.7828601533139714E-2</v>
      </c>
      <c r="XO100" s="484">
        <f t="shared" ca="1" si="200"/>
        <v>-0.59823304626208174</v>
      </c>
      <c r="XP100" s="484">
        <f t="shared" ca="1" si="200"/>
        <v>-0.57255918212276347</v>
      </c>
      <c r="XQ100" s="484">
        <f t="shared" ca="1" si="200"/>
        <v>-8.50675308720171E-2</v>
      </c>
      <c r="XR100" s="484">
        <f t="shared" ca="1" si="200"/>
        <v>-0.75005448650493589</v>
      </c>
      <c r="XS100" s="484">
        <f t="shared" ca="1" si="200"/>
        <v>-0.55611861992167977</v>
      </c>
      <c r="XT100" s="484">
        <f t="shared" ca="1" si="200"/>
        <v>-0.30327015640201394</v>
      </c>
      <c r="XU100" s="484">
        <f t="shared" ca="1" si="200"/>
        <v>-0.63720289277878872</v>
      </c>
      <c r="XV100" s="484">
        <f t="shared" ca="1" si="200"/>
        <v>-0.30179372854458303</v>
      </c>
      <c r="XW100" s="484">
        <f t="shared" ca="1" si="200"/>
        <v>-0.40427726626791127</v>
      </c>
      <c r="XX100" s="484">
        <f t="shared" ca="1" si="200"/>
        <v>-0.20379943838012618</v>
      </c>
      <c r="XY100" s="484">
        <f t="shared" ca="1" si="200"/>
        <v>-0.24303080179333969</v>
      </c>
      <c r="XZ100" s="484">
        <f t="shared" ca="1" si="200"/>
        <v>-0.56968338057380219</v>
      </c>
      <c r="YA100" s="484">
        <f t="shared" ca="1" si="200"/>
        <v>-0.43779539324227229</v>
      </c>
      <c r="YB100" s="484">
        <f t="shared" ca="1" si="200"/>
        <v>-0.21272953623148902</v>
      </c>
      <c r="YC100" s="484">
        <f t="shared" ca="1" si="205"/>
        <v>-0.17304240180829866</v>
      </c>
      <c r="YD100" s="484">
        <f t="shared" ca="1" si="205"/>
        <v>-0.6068623218308542</v>
      </c>
      <c r="YE100" s="484">
        <f t="shared" ca="1" si="205"/>
        <v>-0.46342509741627064</v>
      </c>
      <c r="YF100" s="484">
        <f t="shared" ca="1" si="205"/>
        <v>-0.18401706144294017</v>
      </c>
      <c r="YG100" s="484">
        <f t="shared" ca="1" si="205"/>
        <v>-0.54699838673676349</v>
      </c>
      <c r="YH100" s="484">
        <f t="shared" ca="1" si="205"/>
        <v>-0.20570158150102588</v>
      </c>
      <c r="YI100" s="484">
        <f t="shared" ca="1" si="205"/>
        <v>0.40086843951579315</v>
      </c>
      <c r="YJ100" s="484">
        <f t="shared" ca="1" si="205"/>
        <v>-6.5328978837386364E-2</v>
      </c>
      <c r="YK100" s="484">
        <f t="shared" ca="1" si="205"/>
        <v>5.8277766861099353E-2</v>
      </c>
      <c r="YL100" s="484">
        <f t="shared" ca="1" si="205"/>
        <v>0.15139075417761619</v>
      </c>
      <c r="YM100" s="484">
        <f t="shared" ca="1" si="205"/>
        <v>-1.0693845836691747</v>
      </c>
      <c r="YN100" s="484">
        <f t="shared" ca="1" si="205"/>
        <v>-1.2190496461289051</v>
      </c>
      <c r="YO100" s="484">
        <f t="shared" ca="1" si="205"/>
        <v>-0.35591604434980395</v>
      </c>
      <c r="YP100" s="484">
        <f t="shared" ca="1" si="205"/>
        <v>-0.53716755334219179</v>
      </c>
      <c r="YQ100" s="484">
        <f t="shared" ca="1" si="205"/>
        <v>0.66635823149419537</v>
      </c>
      <c r="YR100" s="484">
        <f t="shared" ca="1" si="205"/>
        <v>0.79923652292777037</v>
      </c>
      <c r="YU100" s="606" t="s">
        <v>5553</v>
      </c>
      <c r="YV100" s="700" t="str">
        <f t="shared" ca="1" si="160"/>
        <v>C</v>
      </c>
      <c r="YW100" s="479">
        <f t="shared" ca="1" si="179"/>
        <v>0.47016233097474469</v>
      </c>
      <c r="YX100" s="495">
        <f t="shared" ca="1" si="217"/>
        <v>0.68875621014650412</v>
      </c>
      <c r="YY100" s="458">
        <f t="shared" ca="1" si="217"/>
        <v>0.49274875716696953</v>
      </c>
      <c r="YZ100" s="458">
        <f t="shared" ca="1" si="217"/>
        <v>4.4207817655238513E-2</v>
      </c>
      <c r="ZA100" s="459">
        <f t="shared" ca="1" si="217"/>
        <v>0.6549365389302666</v>
      </c>
      <c r="ZB100" s="495">
        <f t="shared" ca="1" si="180"/>
        <v>-9.4979474157426871E-2</v>
      </c>
      <c r="ZC100" s="458">
        <f t="shared" ca="1" si="181"/>
        <v>-0.42992895213421145</v>
      </c>
      <c r="ZD100" s="458">
        <f t="shared" ca="1" si="182"/>
        <v>-0.63605961442179171</v>
      </c>
      <c r="ZE100" s="459">
        <f t="shared" ca="1" si="183"/>
        <v>-1.9605546903357009E-2</v>
      </c>
      <c r="ZF100" s="484">
        <f t="shared" ca="1" si="204"/>
        <v>-3.2485432480444082E-2</v>
      </c>
      <c r="ZG100" s="484">
        <f t="shared" ca="1" si="204"/>
        <v>-7.9385408814590788E-2</v>
      </c>
      <c r="ZH100" s="484">
        <f t="shared" ca="1" si="204"/>
        <v>-6.6861590023482048E-2</v>
      </c>
      <c r="ZI100" s="484">
        <f t="shared" ca="1" si="204"/>
        <v>2.1988880583922777E-2</v>
      </c>
      <c r="ZJ100" s="484">
        <f t="shared" ca="1" si="204"/>
        <v>-7.0517242631671764E-2</v>
      </c>
      <c r="ZK100" s="484">
        <f t="shared" ca="1" si="204"/>
        <v>7.3425809550013654E-2</v>
      </c>
      <c r="ZL100" s="484">
        <f t="shared" ca="1" si="204"/>
        <v>2.4672875513209128E-2</v>
      </c>
      <c r="ZM100" s="484">
        <f t="shared" ca="1" si="204"/>
        <v>9.4446117703140112E-2</v>
      </c>
      <c r="ZN100" s="484">
        <f t="shared" ca="1" si="204"/>
        <v>8.9770705925095284E-2</v>
      </c>
      <c r="ZO100" s="484">
        <f t="shared" ca="1" si="204"/>
        <v>-9.4877609903830637E-2</v>
      </c>
      <c r="ZP100" s="484">
        <f t="shared" ca="1" si="204"/>
        <v>2.6000050859821721E-2</v>
      </c>
      <c r="ZQ100" s="484">
        <f t="shared" ca="1" si="204"/>
        <v>-1.1497069191506403E-2</v>
      </c>
      <c r="ZR100" s="484">
        <f t="shared" ca="1" si="204"/>
        <v>-4.5981105838852197E-2</v>
      </c>
      <c r="ZS100" s="484">
        <f t="shared" ca="1" si="204"/>
        <v>-3.1269854263296711E-2</v>
      </c>
      <c r="ZT100" s="484">
        <f t="shared" ca="1" si="204"/>
        <v>-2.7291061507312073E-2</v>
      </c>
      <c r="ZU100" s="484">
        <f t="shared" ca="1" si="204"/>
        <v>-5.2951608262084858E-2</v>
      </c>
      <c r="ZV100" s="484">
        <f t="shared" ca="1" si="201"/>
        <v>-1.9215497798489828E-2</v>
      </c>
      <c r="ZW100" s="484">
        <f t="shared" ca="1" si="201"/>
        <v>5.5175234891583769E-3</v>
      </c>
      <c r="ZX100" s="484">
        <f t="shared" ca="1" si="201"/>
        <v>-2.3787414966986643E-2</v>
      </c>
      <c r="ZY100" s="484">
        <f t="shared" ca="1" si="201"/>
        <v>-9.6348193705378546E-2</v>
      </c>
      <c r="ZZ100" s="484">
        <f t="shared" ca="1" si="201"/>
        <v>-7.8155783354792625E-3</v>
      </c>
      <c r="AAA100" s="484">
        <f t="shared" ca="1" si="201"/>
        <v>-5.1793704359692078E-2</v>
      </c>
      <c r="AAB100" s="484">
        <f t="shared" ca="1" si="201"/>
        <v>-0.10150745433592355</v>
      </c>
      <c r="AAC100" s="484">
        <f t="shared" ca="1" si="201"/>
        <v>-7.4874871608304394E-3</v>
      </c>
      <c r="AAD100" s="484">
        <f t="shared" ca="1" si="201"/>
        <v>-7.8682240113631882E-2</v>
      </c>
      <c r="AAE100" s="484">
        <f t="shared" ca="1" si="201"/>
        <v>-4.0219644611828483E-2</v>
      </c>
      <c r="AAF100" s="484">
        <f t="shared" ca="1" si="201"/>
        <v>-6.120902348854227E-2</v>
      </c>
      <c r="AAG100" s="484">
        <f t="shared" ca="1" si="201"/>
        <v>-4.3018323338477257E-2</v>
      </c>
      <c r="AAH100" s="484">
        <f t="shared" ca="1" si="201"/>
        <v>-3.8008707897835295E-2</v>
      </c>
      <c r="AAI100" s="484">
        <f t="shared" ca="1" si="201"/>
        <v>-6.0338538063910964E-2</v>
      </c>
      <c r="AAJ100" s="484">
        <f t="shared" ca="1" si="201"/>
        <v>-5.2025335368730337E-2</v>
      </c>
      <c r="AAK100" s="484">
        <f t="shared" ca="1" si="201"/>
        <v>-3.3183772310049216E-2</v>
      </c>
      <c r="AAL100" s="484">
        <f t="shared" ca="1" si="206"/>
        <v>-1.741238539122681E-2</v>
      </c>
      <c r="AAM100" s="484">
        <f t="shared" ca="1" si="206"/>
        <v>-2.189532836791554E-2</v>
      </c>
      <c r="AAN100" s="484">
        <f t="shared" ca="1" si="206"/>
        <v>-6.1359063816095079E-2</v>
      </c>
      <c r="AAO100" s="484">
        <f t="shared" ca="1" si="206"/>
        <v>-8.7757427120618361E-3</v>
      </c>
      <c r="AAP100" s="484">
        <f t="shared" ca="1" si="206"/>
        <v>-2.8906649957960041E-2</v>
      </c>
      <c r="AAQ100" s="484">
        <f t="shared" ca="1" si="206"/>
        <v>-3.9485552608674854E-2</v>
      </c>
      <c r="AAR100" s="484">
        <f t="shared" ca="1" si="206"/>
        <v>1.612649398533611E-2</v>
      </c>
      <c r="AAS100" s="484">
        <f t="shared" ca="1" si="206"/>
        <v>-2.9890571336918708E-3</v>
      </c>
      <c r="AAT100" s="484">
        <f t="shared" ca="1" si="206"/>
        <v>0.1027465411596778</v>
      </c>
      <c r="AAU100" s="484">
        <f t="shared" ca="1" si="206"/>
        <v>0.12363824729832018</v>
      </c>
      <c r="AAV100" s="484">
        <f t="shared" ca="1" si="206"/>
        <v>-8.8571357168320833E-2</v>
      </c>
      <c r="AAW100" s="484">
        <f t="shared" ca="1" si="206"/>
        <v>-6.3917050252045346E-2</v>
      </c>
      <c r="AAX100" s="484">
        <f t="shared" ca="1" si="206"/>
        <v>-4.5600871011082372E-2</v>
      </c>
      <c r="AAY100" s="484">
        <f t="shared" ca="1" si="206"/>
        <v>-0.12312049482031152</v>
      </c>
      <c r="AAZ100" s="484">
        <f t="shared" ca="1" si="206"/>
        <v>0.10083451386486998</v>
      </c>
      <c r="ABA100" s="484">
        <f t="shared" ca="1" si="206"/>
        <v>0.11331661652741069</v>
      </c>
    </row>
    <row r="101" spans="1:729" ht="15" customHeight="1" x14ac:dyDescent="0.35">
      <c r="A101" s="498">
        <v>99</v>
      </c>
      <c r="B101" s="628"/>
      <c r="C101" s="606" t="s">
        <v>5587</v>
      </c>
      <c r="D101" s="629">
        <v>430</v>
      </c>
      <c r="E101" s="630" t="s">
        <v>5588</v>
      </c>
      <c r="F101" s="631" t="s">
        <v>1182</v>
      </c>
      <c r="G101" s="632">
        <v>5057.6769999999997</v>
      </c>
      <c r="H101" s="504">
        <v>2851.9567369838624</v>
      </c>
      <c r="I101" s="505">
        <v>580</v>
      </c>
      <c r="J101" s="506" t="s">
        <v>5589</v>
      </c>
      <c r="K101" s="507">
        <v>0</v>
      </c>
      <c r="L101" s="841" t="s">
        <v>1188</v>
      </c>
      <c r="M101" s="817">
        <v>182</v>
      </c>
      <c r="N101" s="818">
        <v>0.26050000000000001</v>
      </c>
      <c r="O101" s="819">
        <v>0.24709999999999999</v>
      </c>
      <c r="P101" s="820">
        <v>0.1411</v>
      </c>
      <c r="Q101" s="821">
        <v>0.39329999999999998</v>
      </c>
      <c r="R101" s="818">
        <v>0.23810000000000001</v>
      </c>
      <c r="S101" s="822">
        <v>0.2737</v>
      </c>
      <c r="T101" s="822">
        <v>0.34029999999999999</v>
      </c>
      <c r="U101" s="822">
        <v>0.23913000000000001</v>
      </c>
      <c r="V101" s="822">
        <v>7.8700000000000006E-2</v>
      </c>
      <c r="W101" s="633" t="s">
        <v>1188</v>
      </c>
      <c r="X101" s="516" t="s">
        <v>1188</v>
      </c>
      <c r="Y101" s="517" t="s">
        <v>1188</v>
      </c>
      <c r="Z101" s="517">
        <v>0</v>
      </c>
      <c r="AA101" s="875" t="s">
        <v>1188</v>
      </c>
      <c r="AB101" s="520" t="s">
        <v>1188</v>
      </c>
      <c r="AC101" s="369">
        <v>0</v>
      </c>
      <c r="AD101" s="431" t="s">
        <v>1188</v>
      </c>
      <c r="AE101" s="817">
        <v>0</v>
      </c>
      <c r="AF101" s="634" t="s">
        <v>1188</v>
      </c>
      <c r="AG101" s="635" t="s">
        <v>1188</v>
      </c>
      <c r="AH101" s="636" t="s">
        <v>1188</v>
      </c>
      <c r="AI101" s="636" t="s">
        <v>1188</v>
      </c>
      <c r="AJ101" s="636" t="s">
        <v>1188</v>
      </c>
      <c r="AK101" s="637" t="s">
        <v>1188</v>
      </c>
      <c r="AL101" s="765" t="s">
        <v>1188</v>
      </c>
      <c r="AM101" s="639" t="s">
        <v>1188</v>
      </c>
      <c r="AN101" s="636" t="s">
        <v>1188</v>
      </c>
      <c r="AO101" s="636" t="s">
        <v>1188</v>
      </c>
      <c r="AP101" s="636" t="s">
        <v>1188</v>
      </c>
      <c r="AQ101" s="636" t="s">
        <v>1188</v>
      </c>
      <c r="AR101" s="636" t="s">
        <v>1188</v>
      </c>
      <c r="AS101" s="636" t="s">
        <v>1188</v>
      </c>
      <c r="AT101" s="636" t="s">
        <v>1188</v>
      </c>
      <c r="AU101" s="640" t="s">
        <v>1188</v>
      </c>
      <c r="AV101" s="842" t="s">
        <v>5590</v>
      </c>
      <c r="AW101" s="642" t="s">
        <v>5591</v>
      </c>
      <c r="AX101" s="843">
        <v>2</v>
      </c>
      <c r="AY101" s="847" t="s">
        <v>5592</v>
      </c>
      <c r="AZ101" s="800">
        <v>1</v>
      </c>
      <c r="BA101" s="847" t="s">
        <v>5593</v>
      </c>
      <c r="BB101" s="631" t="s">
        <v>3153</v>
      </c>
      <c r="BC101" s="646" t="s">
        <v>3154</v>
      </c>
      <c r="BD101" s="631" t="s">
        <v>1195</v>
      </c>
      <c r="BE101" s="631" t="s">
        <v>1317</v>
      </c>
      <c r="BF101" s="502">
        <v>3</v>
      </c>
      <c r="BG101" s="502">
        <v>2012</v>
      </c>
      <c r="BH101" s="502" t="s">
        <v>1195</v>
      </c>
      <c r="BI101" s="502">
        <v>3</v>
      </c>
      <c r="BJ101" s="534">
        <v>2</v>
      </c>
      <c r="BK101" s="502" t="s">
        <v>1198</v>
      </c>
      <c r="BL101" s="631" t="s">
        <v>1257</v>
      </c>
      <c r="BM101" s="847" t="s">
        <v>5594</v>
      </c>
      <c r="BN101" s="647">
        <v>2003</v>
      </c>
      <c r="BO101" s="847" t="s">
        <v>5595</v>
      </c>
      <c r="BP101" s="647">
        <v>2013</v>
      </c>
      <c r="BQ101" s="647">
        <v>1</v>
      </c>
      <c r="BR101" s="647" t="s">
        <v>1188</v>
      </c>
      <c r="BS101" s="647" t="s">
        <v>1188</v>
      </c>
      <c r="BT101" s="647" t="s">
        <v>1188</v>
      </c>
      <c r="BU101" s="647" t="s">
        <v>1188</v>
      </c>
      <c r="BV101" s="648" t="s">
        <v>1188</v>
      </c>
      <c r="BW101" s="515" t="s">
        <v>5596</v>
      </c>
      <c r="BX101" s="650">
        <v>2013</v>
      </c>
      <c r="BY101" s="647" t="s">
        <v>5597</v>
      </c>
      <c r="BZ101" s="651" t="s">
        <v>5598</v>
      </c>
      <c r="CA101" s="647">
        <v>2</v>
      </c>
      <c r="CB101" s="647" t="s">
        <v>1203</v>
      </c>
      <c r="CC101" s="798" t="s">
        <v>5599</v>
      </c>
      <c r="CD101" s="652">
        <v>2011</v>
      </c>
      <c r="CE101" s="647">
        <v>3</v>
      </c>
      <c r="CF101" s="647">
        <v>2</v>
      </c>
      <c r="CG101" s="515" t="s">
        <v>5596</v>
      </c>
      <c r="CH101" s="650">
        <v>2013</v>
      </c>
      <c r="CI101" s="647">
        <v>1975</v>
      </c>
      <c r="CJ101" s="647">
        <v>3</v>
      </c>
      <c r="CK101" s="651" t="s">
        <v>1207</v>
      </c>
      <c r="CL101" s="651" t="s">
        <v>1208</v>
      </c>
      <c r="CM101" s="647">
        <v>2</v>
      </c>
      <c r="CN101" s="647" t="s">
        <v>1209</v>
      </c>
      <c r="CO101" s="798" t="s">
        <v>2113</v>
      </c>
      <c r="CP101" s="647">
        <v>2009</v>
      </c>
      <c r="CQ101" s="647">
        <v>3</v>
      </c>
      <c r="CR101" s="650">
        <v>2</v>
      </c>
      <c r="CS101" s="676" t="s">
        <v>1188</v>
      </c>
      <c r="CT101" s="647" t="s">
        <v>1188</v>
      </c>
      <c r="CU101" s="648">
        <v>0</v>
      </c>
      <c r="CV101" s="676" t="s">
        <v>1188</v>
      </c>
      <c r="CW101" s="647" t="s">
        <v>1188</v>
      </c>
      <c r="CX101" s="657">
        <v>0</v>
      </c>
      <c r="CY101" s="738" t="s">
        <v>1188</v>
      </c>
      <c r="CZ101" s="850" t="s">
        <v>1188</v>
      </c>
      <c r="DA101" s="851">
        <v>0</v>
      </c>
      <c r="DB101" s="723">
        <v>70000</v>
      </c>
      <c r="DC101" s="553">
        <v>2</v>
      </c>
      <c r="DD101" s="659" t="s">
        <v>5600</v>
      </c>
      <c r="DE101" s="648">
        <v>2017</v>
      </c>
      <c r="DF101" s="854" t="s">
        <v>755</v>
      </c>
      <c r="DG101" s="855" t="s">
        <v>3262</v>
      </c>
      <c r="DH101" s="852">
        <v>2</v>
      </c>
      <c r="DI101" s="856" t="s">
        <v>1198</v>
      </c>
      <c r="DJ101" s="578" t="s">
        <v>5601</v>
      </c>
      <c r="DK101" s="850">
        <v>2013</v>
      </c>
      <c r="DL101" s="850">
        <v>3</v>
      </c>
      <c r="DM101" s="851">
        <v>2</v>
      </c>
      <c r="DN101" s="794" t="s">
        <v>755</v>
      </c>
      <c r="DO101" s="754" t="s">
        <v>3262</v>
      </c>
      <c r="DP101" s="852">
        <v>2</v>
      </c>
      <c r="DQ101" s="856" t="s">
        <v>1198</v>
      </c>
      <c r="DR101" s="578" t="s">
        <v>5601</v>
      </c>
      <c r="DS101" s="850">
        <v>2013</v>
      </c>
      <c r="DT101" s="753">
        <v>3</v>
      </c>
      <c r="DU101" s="657">
        <v>2</v>
      </c>
      <c r="DV101" s="651" t="s">
        <v>5602</v>
      </c>
      <c r="DW101" s="730" t="s">
        <v>5603</v>
      </c>
      <c r="DX101" s="647">
        <v>2010</v>
      </c>
      <c r="DY101" s="647">
        <v>3</v>
      </c>
      <c r="DZ101" s="650">
        <v>1</v>
      </c>
      <c r="EA101" s="771" t="s">
        <v>5604</v>
      </c>
      <c r="EB101" s="649" t="s">
        <v>2302</v>
      </c>
      <c r="EC101" s="430">
        <v>2</v>
      </c>
      <c r="ED101" s="804" t="s">
        <v>1453</v>
      </c>
      <c r="EE101" s="430">
        <v>2013</v>
      </c>
      <c r="EF101" s="430">
        <v>3</v>
      </c>
      <c r="EG101" s="369" t="s">
        <v>1220</v>
      </c>
      <c r="EH101" s="592">
        <v>4</v>
      </c>
      <c r="EI101" s="551" t="s">
        <v>5590</v>
      </c>
      <c r="EJ101" s="651" t="s">
        <v>5591</v>
      </c>
      <c r="EK101" s="647" t="s">
        <v>1188</v>
      </c>
      <c r="EL101" s="647" t="s">
        <v>1188</v>
      </c>
      <c r="EM101" s="812">
        <v>42675</v>
      </c>
      <c r="EN101" s="647" t="s">
        <v>1188</v>
      </c>
      <c r="EO101" s="670" t="s">
        <v>1188</v>
      </c>
      <c r="EP101" s="556">
        <v>0</v>
      </c>
      <c r="EQ101" s="556" t="s">
        <v>1188</v>
      </c>
      <c r="ER101" s="651" t="s">
        <v>1188</v>
      </c>
      <c r="ES101" s="556" t="s">
        <v>1188</v>
      </c>
      <c r="ET101" s="556">
        <v>0</v>
      </c>
      <c r="EU101" s="671">
        <v>0</v>
      </c>
      <c r="EV101" s="839">
        <v>2012</v>
      </c>
      <c r="EW101" s="673"/>
      <c r="EX101" s="674"/>
      <c r="EY101" s="631" t="s">
        <v>1416</v>
      </c>
      <c r="EZ101" s="631">
        <v>1</v>
      </c>
      <c r="FA101" s="675">
        <v>40.200000000000003</v>
      </c>
      <c r="FB101" s="648">
        <v>0</v>
      </c>
      <c r="FC101" s="676"/>
      <c r="FD101" s="647"/>
      <c r="FE101" s="648"/>
      <c r="FF101" s="652" t="s">
        <v>1225</v>
      </c>
      <c r="FG101" s="563" t="s">
        <v>1226</v>
      </c>
      <c r="FH101" s="631" t="str">
        <f t="shared" si="119"/>
        <v>D</v>
      </c>
      <c r="FI101" s="677">
        <f t="shared" si="120"/>
        <v>0.37777777777777777</v>
      </c>
      <c r="FJ101" s="678">
        <f t="shared" si="121"/>
        <v>0.8</v>
      </c>
      <c r="FK101" s="679">
        <f t="shared" si="122"/>
        <v>0</v>
      </c>
      <c r="FL101" s="680">
        <f t="shared" si="123"/>
        <v>0.33333333333333331</v>
      </c>
      <c r="FM101" s="681">
        <v>0</v>
      </c>
      <c r="FN101" s="430" t="s">
        <v>1188</v>
      </c>
      <c r="FO101" s="686" t="s">
        <v>1188</v>
      </c>
      <c r="FP101" s="686" t="s">
        <v>1188</v>
      </c>
      <c r="FQ101" s="430">
        <v>0</v>
      </c>
      <c r="FR101" s="682" t="s">
        <v>1188</v>
      </c>
      <c r="FS101" s="369">
        <v>0</v>
      </c>
      <c r="FT101" s="430" t="s">
        <v>1188</v>
      </c>
      <c r="FU101" s="431" t="s">
        <v>1188</v>
      </c>
      <c r="FV101" s="369">
        <v>0</v>
      </c>
      <c r="FW101" s="430" t="s">
        <v>1188</v>
      </c>
      <c r="FX101" s="431" t="s">
        <v>1188</v>
      </c>
      <c r="FY101" s="369">
        <v>0</v>
      </c>
      <c r="FZ101" s="430" t="s">
        <v>1188</v>
      </c>
      <c r="GA101" s="686" t="s">
        <v>1188</v>
      </c>
      <c r="GB101" s="431" t="s">
        <v>1188</v>
      </c>
      <c r="GC101" s="369">
        <v>0</v>
      </c>
      <c r="GD101" s="430" t="s">
        <v>1188</v>
      </c>
      <c r="GE101" s="686" t="s">
        <v>1188</v>
      </c>
      <c r="GF101" s="431" t="s">
        <v>1188</v>
      </c>
      <c r="GG101" s="369">
        <v>0</v>
      </c>
      <c r="GH101" s="430" t="s">
        <v>1188</v>
      </c>
      <c r="GI101" s="686" t="s">
        <v>1188</v>
      </c>
      <c r="GJ101" s="431" t="s">
        <v>1188</v>
      </c>
      <c r="GK101" s="369">
        <v>0</v>
      </c>
      <c r="GL101" s="430" t="s">
        <v>1188</v>
      </c>
      <c r="GM101" s="686" t="s">
        <v>1188</v>
      </c>
      <c r="GN101" s="431" t="s">
        <v>1188</v>
      </c>
      <c r="GO101" s="676">
        <v>0</v>
      </c>
      <c r="GP101" s="917" t="s">
        <v>1188</v>
      </c>
      <c r="GQ101" s="872" t="s">
        <v>1188</v>
      </c>
      <c r="GR101" s="872" t="s">
        <v>1188</v>
      </c>
      <c r="GS101" s="872" t="s">
        <v>1188</v>
      </c>
      <c r="GT101" s="873" t="s">
        <v>1188</v>
      </c>
      <c r="GU101" s="581">
        <v>0</v>
      </c>
      <c r="GV101" s="687" t="s">
        <v>1188</v>
      </c>
      <c r="GW101" s="872" t="s">
        <v>1188</v>
      </c>
      <c r="GX101" s="873" t="s">
        <v>1188</v>
      </c>
      <c r="GY101" s="874">
        <v>0</v>
      </c>
      <c r="GZ101" s="582" t="s">
        <v>1188</v>
      </c>
      <c r="HA101" s="583" t="s">
        <v>5605</v>
      </c>
      <c r="HB101" s="584">
        <v>2</v>
      </c>
      <c r="HC101" s="585">
        <v>0</v>
      </c>
      <c r="HD101" s="586" t="s">
        <v>1188</v>
      </c>
      <c r="HE101" s="690" t="s">
        <v>1188</v>
      </c>
      <c r="HF101" s="587" t="s">
        <v>1188</v>
      </c>
      <c r="HG101" s="587" t="s">
        <v>1188</v>
      </c>
      <c r="HH101" s="588">
        <v>0</v>
      </c>
      <c r="HI101" s="586" t="s">
        <v>1188</v>
      </c>
      <c r="HJ101" s="690" t="s">
        <v>1188</v>
      </c>
      <c r="HK101" s="691" t="s">
        <v>1188</v>
      </c>
      <c r="HL101" s="692">
        <v>2</v>
      </c>
      <c r="HM101" s="591" t="s">
        <v>5606</v>
      </c>
      <c r="HN101" s="592">
        <v>2010</v>
      </c>
      <c r="HO101" s="681">
        <v>1</v>
      </c>
      <c r="HP101" s="574">
        <v>0</v>
      </c>
      <c r="HQ101" s="472">
        <f t="shared" si="124"/>
        <v>1</v>
      </c>
      <c r="HR101" s="593">
        <v>0.25</v>
      </c>
      <c r="HS101" s="574">
        <v>1</v>
      </c>
      <c r="HT101" s="574">
        <v>0</v>
      </c>
      <c r="HU101" s="574">
        <v>0</v>
      </c>
      <c r="HV101" s="574">
        <v>1</v>
      </c>
      <c r="HW101" s="574">
        <v>0.5</v>
      </c>
      <c r="HX101" s="574">
        <v>0</v>
      </c>
      <c r="HY101" s="574">
        <v>0</v>
      </c>
      <c r="HZ101" s="574">
        <v>0</v>
      </c>
      <c r="IA101" s="574">
        <v>0</v>
      </c>
      <c r="IB101" s="574">
        <v>0</v>
      </c>
      <c r="IC101" s="574">
        <v>0.5</v>
      </c>
      <c r="ID101" s="681">
        <v>1</v>
      </c>
      <c r="IE101" s="369">
        <v>1</v>
      </c>
      <c r="IF101" s="574">
        <v>1</v>
      </c>
      <c r="IG101" s="472">
        <f t="shared" si="125"/>
        <v>2</v>
      </c>
      <c r="IH101" s="609">
        <v>0.45312820056608832</v>
      </c>
      <c r="II101" s="694">
        <v>0.46767824113976308</v>
      </c>
      <c r="IJ101" s="695">
        <v>0.17990641534765014</v>
      </c>
      <c r="IK101" s="696">
        <v>0.4452794248041127</v>
      </c>
      <c r="IL101" s="696">
        <v>0.59914660087722516</v>
      </c>
      <c r="IM101" s="697">
        <v>0.64638052353006425</v>
      </c>
      <c r="IN101" s="599">
        <v>2</v>
      </c>
      <c r="IO101" s="600">
        <v>3</v>
      </c>
      <c r="IP101" s="601">
        <v>4</v>
      </c>
      <c r="IQ101" s="600">
        <v>27</v>
      </c>
      <c r="IR101" s="587">
        <v>33</v>
      </c>
      <c r="IS101" s="601">
        <v>60</v>
      </c>
      <c r="IT101" s="599" t="s">
        <v>1188</v>
      </c>
      <c r="IU101" s="600" t="s">
        <v>1188</v>
      </c>
      <c r="IV101" s="587" t="s">
        <v>1188</v>
      </c>
      <c r="IW101" s="601" t="s">
        <v>1188</v>
      </c>
      <c r="IX101" s="602" t="s">
        <v>1188</v>
      </c>
      <c r="IY101" s="681">
        <v>1</v>
      </c>
      <c r="IZ101" s="603" t="s">
        <v>5607</v>
      </c>
      <c r="JA101" s="681">
        <v>1</v>
      </c>
      <c r="JB101" s="603" t="s">
        <v>5608</v>
      </c>
      <c r="JC101" s="681">
        <v>0</v>
      </c>
      <c r="JD101" s="753" t="s">
        <v>1188</v>
      </c>
      <c r="JE101" s="940" t="s">
        <v>1188</v>
      </c>
      <c r="JF101" s="940" t="s">
        <v>1188</v>
      </c>
      <c r="JG101" s="657" t="s">
        <v>1188</v>
      </c>
      <c r="JH101" s="369">
        <v>0</v>
      </c>
      <c r="JI101" s="430" t="s">
        <v>1188</v>
      </c>
      <c r="JJ101" s="686" t="s">
        <v>1188</v>
      </c>
      <c r="JK101" s="686" t="s">
        <v>1188</v>
      </c>
      <c r="JL101" s="592" t="s">
        <v>1188</v>
      </c>
      <c r="JM101" s="369">
        <v>0</v>
      </c>
      <c r="JN101" s="430" t="s">
        <v>1188</v>
      </c>
      <c r="JO101" s="430" t="s">
        <v>1188</v>
      </c>
      <c r="JP101" s="686" t="s">
        <v>1188</v>
      </c>
      <c r="JQ101" s="686" t="s">
        <v>1188</v>
      </c>
      <c r="JR101" s="592" t="s">
        <v>1188</v>
      </c>
      <c r="JS101" s="369">
        <v>0</v>
      </c>
      <c r="JT101" s="430" t="s">
        <v>1188</v>
      </c>
      <c r="JU101" s="686" t="s">
        <v>1188</v>
      </c>
      <c r="JV101" s="686" t="s">
        <v>1188</v>
      </c>
      <c r="JW101" s="592" t="s">
        <v>1188</v>
      </c>
      <c r="JX101" s="606">
        <v>0</v>
      </c>
      <c r="JY101" s="607" t="s">
        <v>1188</v>
      </c>
      <c r="JZ101" s="606" t="s">
        <v>1188</v>
      </c>
      <c r="KA101" s="606">
        <f t="shared" si="126"/>
        <v>0</v>
      </c>
      <c r="KB101" s="606"/>
      <c r="KC101" s="606"/>
      <c r="KD101" s="606"/>
      <c r="KE101" s="606"/>
      <c r="KF101" s="606">
        <f t="shared" si="127"/>
        <v>0</v>
      </c>
      <c r="KG101" s="606"/>
      <c r="KH101" s="606"/>
      <c r="KI101" s="606"/>
      <c r="KJ101" s="606"/>
      <c r="KK101" s="606">
        <v>1</v>
      </c>
      <c r="KL101" s="606">
        <v>1</v>
      </c>
      <c r="KM101" s="608">
        <f t="shared" si="128"/>
        <v>0.22497334480285644</v>
      </c>
      <c r="KN101" s="609">
        <v>-1.3751332759857178</v>
      </c>
      <c r="KO101" s="609">
        <v>8.6538457870483398</v>
      </c>
      <c r="KP101" s="610">
        <v>10</v>
      </c>
      <c r="KQ101" s="608">
        <f t="shared" si="129"/>
        <v>0.32448385953903197</v>
      </c>
      <c r="KR101" s="609">
        <v>-0.87758070230484009</v>
      </c>
      <c r="KS101" s="609">
        <v>19.230770111083984</v>
      </c>
      <c r="KT101" s="610">
        <v>13</v>
      </c>
      <c r="KU101" s="610">
        <v>28</v>
      </c>
      <c r="KV101" s="606" t="s">
        <v>5586</v>
      </c>
      <c r="KW101" s="606" t="s">
        <v>5587</v>
      </c>
      <c r="KX101" s="700" t="str">
        <f t="shared" ca="1" si="130"/>
        <v>D</v>
      </c>
      <c r="KY101" s="701">
        <f t="shared" ca="1" si="131"/>
        <v>0.23209785146025624</v>
      </c>
      <c r="KZ101" s="702">
        <f t="shared" ca="1" si="207"/>
        <v>0.30407764705882351</v>
      </c>
      <c r="LA101" s="703">
        <f t="shared" ca="1" si="208"/>
        <v>0.26107619047619046</v>
      </c>
      <c r="LB101" s="703">
        <f t="shared" ca="1" si="209"/>
        <v>0.22619166666666668</v>
      </c>
      <c r="LC101" s="704">
        <f t="shared" ca="1" si="210"/>
        <v>0.13704590163934427</v>
      </c>
      <c r="LD101" s="696" cm="1">
        <f t="array" aca="1" ref="LD101" ca="1">INDIRECT(LD$203&amp;ROW())*LD$205</f>
        <v>0</v>
      </c>
      <c r="LE101" s="696" cm="1">
        <f t="array" aca="1" ref="LE101" ca="1">INDIRECT(LE$203&amp;ROW())*LE$205</f>
        <v>0</v>
      </c>
      <c r="LF101" s="696" cm="1">
        <f t="array" aca="1" ref="LF101" ca="1">INDIRECT(LF$203&amp;ROW())*LF$205</f>
        <v>0</v>
      </c>
      <c r="LG101" s="696" cm="1">
        <f t="array" aca="1" ref="LG101" ca="1">INDIRECT(LG$203&amp;ROW())*LG$205</f>
        <v>3</v>
      </c>
      <c r="LH101" s="696" cm="1">
        <f t="array" aca="1" ref="LH101" ca="1">INDIRECT(LH$203&amp;ROW())*LH$205</f>
        <v>1</v>
      </c>
      <c r="LI101" s="696" cm="1">
        <f t="array" aca="1" ref="LI101" ca="1">INDIRECT(LI$203&amp;ROW())*LI$205</f>
        <v>3</v>
      </c>
      <c r="LJ101" s="696" cm="1">
        <f t="array" aca="1" ref="LJ101" ca="1">INDIRECT(LJ$203&amp;ROW())*LJ$205</f>
        <v>3</v>
      </c>
      <c r="LK101" s="696" cm="1">
        <f t="array" aca="1" ref="LK101" ca="1">INDIRECT(LK$203&amp;ROW())*LK$205</f>
        <v>3</v>
      </c>
      <c r="LL101" s="696" cm="1">
        <f t="array" aca="1" ref="LL101" ca="1">INDIRECT(LL$203&amp;ROW())*LL$205</f>
        <v>3</v>
      </c>
      <c r="LM101" s="696" cm="1">
        <f t="array" aca="1" ref="LM101" ca="1">INDIRECT(LM$203&amp;ROW())*LM$205</f>
        <v>6</v>
      </c>
      <c r="LN101" s="696" cm="1">
        <f t="array" aca="1" ref="LN101" ca="1">INDIRECT(LN$203&amp;ROW())*LN$205</f>
        <v>3</v>
      </c>
      <c r="LO101" s="696" cm="1">
        <f t="array" aca="1" ref="LO101" ca="1">INDIRECT(LO$203&amp;ROW())*LO$205</f>
        <v>0</v>
      </c>
      <c r="LP101" s="696" cm="1">
        <f t="array" aca="1" ref="LP101" ca="1">INDIRECT(LP$203&amp;ROW())*LP$205</f>
        <v>0</v>
      </c>
      <c r="LQ101" s="696" cm="1">
        <f t="array" aca="1" ref="LQ101" ca="1">IF(INDIRECT(LQ$203&amp;ROW())="-",0,INDIRECT(LQ$203&amp;ROW())*LQ$205)</f>
        <v>0.84660000000000002</v>
      </c>
      <c r="LR101" s="696" cm="1">
        <f t="array" aca="1" ref="LR101" ca="1">INDIRECT(LR$203&amp;ROW())*LR$205</f>
        <v>0</v>
      </c>
      <c r="LS101" s="696" cm="1">
        <f t="array" aca="1" ref="LS101" ca="1">IF(INDIRECT(LS$203&amp;ROW())="-",0,INDIRECT(LS$203&amp;ROW())*LS$205)</f>
        <v>1.4825999999999999</v>
      </c>
      <c r="LT101" s="696" cm="1">
        <f t="array" aca="1" ref="LT101" ca="1">INDIRECT(LT$203&amp;ROW())*LT$205</f>
        <v>0</v>
      </c>
      <c r="LU101" s="696" cm="1">
        <f t="array" aca="1" ref="LU101" ca="1">INDIRECT(LU$203&amp;ROW())*LU$205</f>
        <v>2</v>
      </c>
      <c r="LV101" s="696" cm="1">
        <f t="array" aca="1" ref="LV101" ca="1">INDIRECT(LV$203&amp;ROW())*LV$205</f>
        <v>0</v>
      </c>
      <c r="LW101" s="696" cm="1">
        <f t="array" aca="1" ref="LW101" ca="1">INDIRECT(LW$203&amp;ROW())*LW$205</f>
        <v>0</v>
      </c>
      <c r="LX101" s="696" cm="1">
        <f t="array" aca="1" ref="LX101" ca="1">INDIRECT(LX$203&amp;ROW())*LX$205</f>
        <v>2</v>
      </c>
      <c r="LY101" s="696" cm="1">
        <f t="array" aca="1" ref="LY101" ca="1">IF(INDIRECT(LY$203&amp;ROW())="-",0,INDIRECT(LY$203&amp;ROW())*LY$205)</f>
        <v>1.4286000000000001</v>
      </c>
      <c r="LZ101" s="696" cm="1">
        <f t="array" aca="1" ref="LZ101" ca="1">INDIRECT(LZ$203&amp;ROW())*LZ$205</f>
        <v>2</v>
      </c>
      <c r="MA101" s="696" cm="1">
        <f t="array" aca="1" ref="MA101" ca="1">INDIRECT(MA$203&amp;ROW())*MA$205</f>
        <v>2</v>
      </c>
      <c r="MB101" s="696" cm="1">
        <f t="array" aca="1" ref="MB101" ca="1">INDIRECT(MB$203&amp;ROW())*MB$205</f>
        <v>0</v>
      </c>
      <c r="MC101" s="696" cm="1">
        <f t="array" aca="1" ref="MC101" ca="1">IF($MB101=0,0,INDIRECT(MC$203&amp;ROW())*MC$205)</f>
        <v>0</v>
      </c>
      <c r="MD101" s="696" cm="1">
        <f t="array" aca="1" ref="MD101" ca="1">IF($MB101=0,0,INDIRECT(MD$203&amp;ROW())*MD$205)</f>
        <v>0</v>
      </c>
      <c r="ME101" s="696" cm="1">
        <f t="array" aca="1" ref="ME101" ca="1">IF($MB101=0,0,INDIRECT(ME$203&amp;ROW())*ME$205)</f>
        <v>0</v>
      </c>
      <c r="MF101" s="696" cm="1">
        <f t="array" aca="1" ref="MF101" ca="1">IF($MB101=0,0,INDIRECT(MF$203&amp;ROW())*MF$205)</f>
        <v>0</v>
      </c>
      <c r="MG101" s="696" cm="1">
        <f t="array" aca="1" ref="MG101" ca="1">INDIRECT(MG$203&amp;ROW())*MG$205</f>
        <v>0</v>
      </c>
      <c r="MH101" s="696" cm="1">
        <f t="array" aca="1" ref="MH101" ca="1">IF($MG101=0,0,INDIRECT(MH$203&amp;ROW())*MH$205)</f>
        <v>0</v>
      </c>
      <c r="MI101" s="696" cm="1">
        <f t="array" aca="1" ref="MI101" ca="1">IF($MG101=0,0,INDIRECT(MI$203&amp;ROW())*MI$205)</f>
        <v>0</v>
      </c>
      <c r="MJ101" s="696" cm="1">
        <f t="array" aca="1" ref="MJ101" ca="1">INDIRECT(MJ$203&amp;ROW())*MJ$205</f>
        <v>0</v>
      </c>
      <c r="MK101" s="696" cm="1">
        <f t="array" aca="1" ref="MK101" ca="1">INDIRECT(MK$203&amp;ROW())*MK$205</f>
        <v>0</v>
      </c>
      <c r="ML101" s="696" cm="1">
        <f t="array" aca="1" ref="ML101" ca="1">INDIRECT(ML$203&amp;ROW())*ML$205</f>
        <v>0</v>
      </c>
      <c r="MM101" s="696" cm="1">
        <f t="array" aca="1" ref="MM101" ca="1">INDIRECT(MM$203&amp;ROW())*MM$205</f>
        <v>0</v>
      </c>
      <c r="MN101" s="696" cm="1">
        <f t="array" aca="1" ref="MN101" ca="1">INDIRECT(MN$203&amp;ROW())*MN$205</f>
        <v>0</v>
      </c>
      <c r="MO101" s="696" cm="1">
        <f t="array" aca="1" ref="MO101" ca="1">INDIRECT(MO$203&amp;ROW())*MO$205</f>
        <v>2</v>
      </c>
      <c r="MP101" s="696" cm="1">
        <f t="array" aca="1" ref="MP101" ca="1">INDIRECT(MP$203&amp;ROW())*MP$205</f>
        <v>0</v>
      </c>
      <c r="MQ101" s="696" cm="1">
        <f t="array" aca="1" ref="MQ101" ca="1">INDIRECT(MQ$203&amp;ROW())*MQ$205</f>
        <v>0</v>
      </c>
      <c r="MR101" s="696" cm="1">
        <f t="array" aca="1" ref="MR101" ca="1">INDIRECT(MR$203&amp;ROW())*MR$205</f>
        <v>2</v>
      </c>
      <c r="MS101" s="696" cm="1">
        <f t="array" aca="1" ref="MS101" ca="1">INDIRECT(MS$203&amp;ROW())*MS$205</f>
        <v>2</v>
      </c>
      <c r="MT101" s="696" cm="1">
        <f t="array" aca="1" ref="MT101" ca="1">INDIRECT(MT$203&amp;ROW())*MT$205</f>
        <v>0</v>
      </c>
      <c r="MU101" s="696" cm="1">
        <f t="array" aca="1" ref="MU101" ca="1">INDIRECT(MU$203&amp;ROW())*MU$205</f>
        <v>0</v>
      </c>
      <c r="MV101" s="696" cm="1">
        <f t="array" aca="1" ref="MV101" ca="1">IF(INDIRECT(MV$203&amp;ROW())="-",0,INDIRECT(MV$203&amp;ROW())*MV$205)</f>
        <v>2.3597999999999999</v>
      </c>
      <c r="MW101" s="696" cm="1">
        <f t="array" aca="1" ref="MW101" ca="1">INDIRECT(MW$203&amp;ROW())*MW$205</f>
        <v>0</v>
      </c>
      <c r="MX101" s="696" cm="1">
        <f t="array" aca="1" ref="MX101" ca="1">INDIRECT(MX$203&amp;ROW())*MX$205</f>
        <v>0</v>
      </c>
      <c r="MY101" s="696" cm="1">
        <f t="array" aca="1" ref="MY101" ca="1">INDIRECT(MY$203&amp;ROW())*MY$205</f>
        <v>0</v>
      </c>
      <c r="NA101" s="701">
        <f t="shared" si="133"/>
        <v>0.54002682926829271</v>
      </c>
      <c r="NB101" s="617">
        <f t="shared" si="134"/>
        <v>0.3033642857142857</v>
      </c>
      <c r="NC101" s="695">
        <f t="shared" si="135"/>
        <v>0.17216153846153848</v>
      </c>
      <c r="ND101" s="697">
        <f t="shared" si="136"/>
        <v>0.16271481481481481</v>
      </c>
      <c r="NE101" s="694">
        <f t="shared" si="137"/>
        <v>0.2945668670647329</v>
      </c>
      <c r="NF101" s="682" t="str">
        <f t="shared" si="138"/>
        <v>C</v>
      </c>
      <c r="NH101" s="606" t="s">
        <v>5587</v>
      </c>
      <c r="NI101" s="563" t="str">
        <f t="shared" si="211"/>
        <v>C</v>
      </c>
      <c r="NJ101" s="563" t="str">
        <f t="shared" si="140"/>
        <v>C</v>
      </c>
      <c r="NK101" s="563" t="str">
        <f t="shared" ca="1" si="141"/>
        <v>D</v>
      </c>
      <c r="NL101" s="563" t="str">
        <f t="shared" ca="1" si="142"/>
        <v>C</v>
      </c>
      <c r="NM101" s="563" t="str">
        <f t="shared" ca="1" si="143"/>
        <v>C</v>
      </c>
      <c r="NN101" s="563" t="str">
        <f t="shared" ca="1" si="163"/>
        <v>C</v>
      </c>
      <c r="NO101" s="563" t="str">
        <f t="shared" ca="1" si="164"/>
        <v>C</v>
      </c>
      <c r="NP101" s="606" t="str">
        <f t="shared" si="144"/>
        <v>-</v>
      </c>
      <c r="NQ101" s="682" t="str">
        <f t="shared" si="145"/>
        <v>-</v>
      </c>
      <c r="NR101" s="682" t="e">
        <f>IF(OR(AND(NI101="A",OR(NJ101="C",NJ101="D")),AND(NI101="A",OR(#REF!="C",#REF!="D")),AND(NI101="B",OR(NJ101="D",#REF!="D")),AND(OR(NI101="C",NI101="D"),OR(NJ101="A",NJ101="B")),AND(OR(NI101="C",NI101="D"),OR(#REF!="A",#REF!="B")),AND(OR(NJ101="A",#REF!="A",NJ101="B",#REF!="B"),OR(NP101="-",NQ101="-")),AND(OR(NJ101="C",#REF!="C",NJ101="D",#REF!="D"),NP101="Yes")),"Yes","-")</f>
        <v>#REF!</v>
      </c>
      <c r="NS101" s="607"/>
      <c r="NT101" s="619">
        <f t="shared" si="146"/>
        <v>0.26050000000000001</v>
      </c>
      <c r="NU101" s="619">
        <f t="shared" si="147"/>
        <v>0.2945668670647329</v>
      </c>
      <c r="NV101" s="619">
        <f t="shared" ca="1" si="148"/>
        <v>0.23209785146025624</v>
      </c>
      <c r="NW101" s="619">
        <f t="shared" ca="1" si="165"/>
        <v>0.26275662984464093</v>
      </c>
      <c r="NX101" s="619">
        <f t="shared" ca="1" si="166"/>
        <v>0.39852752589091089</v>
      </c>
      <c r="NY101" s="620">
        <f t="shared" ca="1" si="167"/>
        <v>0.27364722173624767</v>
      </c>
      <c r="NZ101" s="620">
        <f t="shared" ca="1" si="168"/>
        <v>0.43794356212047364</v>
      </c>
      <c r="OA101" s="705" t="s">
        <v>1188</v>
      </c>
      <c r="OB101" s="706" t="s">
        <v>1188</v>
      </c>
      <c r="OC101" s="494"/>
      <c r="OE101" s="606" t="s">
        <v>5587</v>
      </c>
      <c r="OF101" s="700" t="str">
        <f t="shared" ca="1" si="149"/>
        <v>C</v>
      </c>
      <c r="OG101" s="701">
        <f t="shared" ca="1" si="169"/>
        <v>0.26275662984464093</v>
      </c>
      <c r="OH101" s="705">
        <f t="shared" ca="1" si="212"/>
        <v>0.47132922646420827</v>
      </c>
      <c r="OI101" s="696">
        <f t="shared" ca="1" si="213"/>
        <v>0.29547685219573405</v>
      </c>
      <c r="OJ101" s="696">
        <f t="shared" ca="1" si="152"/>
        <v>0.1783284787831261</v>
      </c>
      <c r="OK101" s="697">
        <f t="shared" ca="1" si="153"/>
        <v>0.10589196193549526</v>
      </c>
      <c r="OL101" s="696" cm="1">
        <f t="array" aca="1" ref="OL101" ca="1">INDIRECT(OL$203&amp;ROW())*OL$205</f>
        <v>0</v>
      </c>
      <c r="OM101" s="696" cm="1">
        <f t="array" aca="1" ref="OM101" ca="1">INDIRECT(OM$203&amp;ROW())*OM$205</f>
        <v>0</v>
      </c>
      <c r="ON101" s="696" cm="1">
        <f t="array" aca="1" ref="ON101" ca="1">INDIRECT(ON$203&amp;ROW())*ON$205</f>
        <v>0</v>
      </c>
      <c r="OO101" s="696" cm="1">
        <f t="array" aca="1" ref="OO101" ca="1">INDIRECT(OO$203&amp;ROW())*OO$205</f>
        <v>1.0790999999999999</v>
      </c>
      <c r="OP101" s="696" cm="1">
        <f t="array" aca="1" ref="OP101" ca="1">INDIRECT(OP$203&amp;ROW())*OP$205</f>
        <v>0.52769999999999995</v>
      </c>
      <c r="OQ101" s="696" cm="1">
        <f t="array" aca="1" ref="OQ101" ca="1">INDIRECT(OQ$203&amp;ROW())*OQ$205</f>
        <v>1.5849</v>
      </c>
      <c r="OR101" s="696" cm="1">
        <f t="array" aca="1" ref="OR101" ca="1">INDIRECT(OR$203&amp;ROW())*OR$205</f>
        <v>1.4141999999999999</v>
      </c>
      <c r="OS101" s="696" cm="1">
        <f t="array" aca="1" ref="OS101" ca="1">INDIRECT(OS$203&amp;ROW())*OS$205</f>
        <v>1.5387</v>
      </c>
      <c r="OT101" s="696" cm="1">
        <f t="array" aca="1" ref="OT101" ca="1">INDIRECT(OT$203&amp;ROW())*OT$205</f>
        <v>1.4727000000000001</v>
      </c>
      <c r="OU101" s="696" cm="1">
        <f t="array" aca="1" ref="OU101" ca="1">INDIRECT(OU$203&amp;ROW())*OU$205</f>
        <v>1.9304999999999999</v>
      </c>
      <c r="OV101" s="696" cm="1">
        <f t="array" aca="1" ref="OV101" ca="1">INDIRECT(OV$203&amp;ROW())*OV$205</f>
        <v>1.2161999999999999</v>
      </c>
      <c r="OW101" s="696" cm="1">
        <f t="array" aca="1" ref="OW101" ca="1">INDIRECT(OW$203&amp;ROW())*OW$205</f>
        <v>0</v>
      </c>
      <c r="OX101" s="696" cm="1">
        <f t="array" aca="1" ref="OX101" ca="1">INDIRECT(OX$203&amp;ROW())*OX$205</f>
        <v>0</v>
      </c>
      <c r="OY101" s="696" cm="1">
        <f t="array" aca="1" ref="OY101" ca="1">IF(INDIRECT(OY$203&amp;ROW())="-",0,INDIRECT(OY$203&amp;ROW())*OY$205)</f>
        <v>0.10013867</v>
      </c>
      <c r="OZ101" s="696" cm="1">
        <f t="array" aca="1" ref="OZ101" ca="1">INDIRECT(OZ$203&amp;ROW())*OZ$205</f>
        <v>0</v>
      </c>
      <c r="PA101" s="696" cm="1">
        <f t="array" aca="1" ref="PA101" ca="1">IF(INDIRECT(PA$203&amp;ROW())="-",0,INDIRECT(PA$203&amp;ROW())*PA$205)</f>
        <v>0.21828813999999999</v>
      </c>
      <c r="PB101" s="705" cm="1">
        <f t="array" aca="1" ref="PB101" ca="1">INDIRECT(PB$203&amp;ROW())*PB$205</f>
        <v>0</v>
      </c>
      <c r="PC101" s="696" cm="1">
        <f t="array" aca="1" ref="PC101" ca="1">INDIRECT(PC$203&amp;ROW())*PC$205</f>
        <v>1.3946000000000001</v>
      </c>
      <c r="PD101" s="696" cm="1">
        <f t="array" aca="1" ref="PD101" ca="1">INDIRECT(PD$203&amp;ROW())*PD$205</f>
        <v>0</v>
      </c>
      <c r="PE101" s="696" cm="1">
        <f t="array" aca="1" ref="PE101" ca="1">INDIRECT(PE$203&amp;ROW())*PE$205</f>
        <v>0</v>
      </c>
      <c r="PF101" s="696" cm="1">
        <f t="array" aca="1" ref="PF101" ca="1">INDIRECT(PF$203&amp;ROW())*PF$205</f>
        <v>1.3308</v>
      </c>
      <c r="PG101" s="696" cm="1">
        <f t="array" aca="1" ref="PG101" ca="1">IF(INDIRECT(PG$203&amp;ROW())="-",0,INDIRECT(PG$203&amp;ROW())*PG$205)</f>
        <v>0.20833750000000001</v>
      </c>
      <c r="PH101" s="696" cm="1">
        <f t="array" aca="1" ref="PH101" ca="1">INDIRECT(PH$203&amp;ROW())*PH$205</f>
        <v>0.61699999999999999</v>
      </c>
      <c r="PI101" s="696" cm="1">
        <f t="array" aca="1" ref="PI101" ca="1">INDIRECT(PI$203&amp;ROW())*PI$205</f>
        <v>0.60729999999999995</v>
      </c>
      <c r="PJ101" s="696" cm="1">
        <f t="array" aca="1" ref="PJ101" ca="1">INDIRECT(PJ$203&amp;ROW())*PJ$205</f>
        <v>0</v>
      </c>
      <c r="PK101" s="696" cm="1">
        <f t="array" aca="1" ref="PK101" ca="1">IF($PJ101=0,0,INDIRECT(PK$203&amp;ROW())*PK$205)</f>
        <v>0</v>
      </c>
      <c r="PL101" s="696" cm="1">
        <f t="array" aca="1" ref="PL101" ca="1">IF($MPE101=0,0,INDIRECT(PL$203&amp;ROW())*PL$205)</f>
        <v>0</v>
      </c>
      <c r="PM101" s="696" cm="1">
        <f t="array" aca="1" ref="PM101" ca="1">IF($MPE101=0,0,INDIRECT(PM$203&amp;ROW())*PM$205)</f>
        <v>0</v>
      </c>
      <c r="PN101" s="696" cm="1">
        <f t="array" aca="1" ref="PN101" ca="1">IF($PJ101=0,0,INDIRECT(PN$203&amp;ROW())*PN$205)</f>
        <v>0</v>
      </c>
      <c r="PO101" s="696" cm="1">
        <f t="array" aca="1" ref="PO101" ca="1">INDIRECT(PO$203&amp;ROW())*PO$205</f>
        <v>0</v>
      </c>
      <c r="PP101" s="696" cm="1">
        <f t="array" aca="1" ref="PP101" ca="1">IF($PO101=0,0,INDIRECT(PP$203&amp;ROW())*PP$205)</f>
        <v>0</v>
      </c>
      <c r="PQ101" s="696" cm="1">
        <f t="array" aca="1" ref="PQ101" ca="1">IF($PO101=0,0,INDIRECT(PQ$203&amp;ROW())*PQ$205)</f>
        <v>0</v>
      </c>
      <c r="PR101" s="696" cm="1">
        <f t="array" aca="1" ref="PR101" ca="1">INDIRECT(PR$203&amp;ROW())*PR$205</f>
        <v>0</v>
      </c>
      <c r="PS101" s="696" cm="1">
        <f t="array" aca="1" ref="PS101" ca="1">INDIRECT(PS$203&amp;ROW())*PS$205</f>
        <v>0</v>
      </c>
      <c r="PT101" s="696" cm="1">
        <f t="array" aca="1" ref="PT101" ca="1">INDIRECT(PT$203&amp;ROW())*PT$205</f>
        <v>0</v>
      </c>
      <c r="PU101" s="696" cm="1">
        <f t="array" aca="1" ref="PU101" ca="1">INDIRECT(PU$203&amp;ROW())*PU$205</f>
        <v>0</v>
      </c>
      <c r="PV101" s="696" cm="1">
        <f t="array" aca="1" ref="PV101" ca="1">INDIRECT(PV$203&amp;ROW())*PV$205</f>
        <v>0</v>
      </c>
      <c r="PW101" s="696" cm="1">
        <f t="array" aca="1" ref="PW101" ca="1">INDIRECT(PW$203&amp;ROW())*PW$205</f>
        <v>1.0658000000000001</v>
      </c>
      <c r="PX101" s="696" cm="1">
        <f t="array" aca="1" ref="PX101" ca="1">INDIRECT(PX$203&amp;ROW())*PX$205</f>
        <v>0</v>
      </c>
      <c r="PY101" s="696" cm="1">
        <f t="array" aca="1" ref="PY101" ca="1">INDIRECT(PY$203&amp;ROW())*PY$205</f>
        <v>0</v>
      </c>
      <c r="PZ101" s="696" cm="1">
        <f t="array" aca="1" ref="PZ101" ca="1">INDIRECT(PZ$203&amp;ROW())*PZ$205</f>
        <v>0.17430000000000001</v>
      </c>
      <c r="QA101" s="696" cm="1">
        <f t="array" aca="1" ref="QA101" ca="1">INDIRECT(QA$203&amp;ROW())*QA$205</f>
        <v>0.31659999999999999</v>
      </c>
      <c r="QB101" s="696" cm="1">
        <f t="array" aca="1" ref="QB101" ca="1">INDIRECT(QB$203&amp;ROW())*QB$205</f>
        <v>0</v>
      </c>
      <c r="QC101" s="696" cm="1">
        <f t="array" aca="1" ref="QC101" ca="1">INDIRECT(QC$203&amp;ROW())*QC$205</f>
        <v>0</v>
      </c>
      <c r="QD101" s="696" cm="1">
        <f t="array" aca="1" ref="QD101" ca="1">IF(INDIRECT(QD$203&amp;ROW())="-",0,INDIRECT(QD$203&amp;ROW())*QD$205)</f>
        <v>0.24152552999999999</v>
      </c>
      <c r="QE101" s="696" cm="1">
        <f t="array" aca="1" ref="QE101" ca="1">INDIRECT(QE$203&amp;ROW())*QE$205</f>
        <v>0</v>
      </c>
      <c r="QF101" s="696" cm="1">
        <f t="array" aca="1" ref="QF101" ca="1">INDIRECT(QF$203&amp;ROW())*QF$205</f>
        <v>0</v>
      </c>
      <c r="QG101" s="696" cm="1">
        <f t="array" aca="1" ref="QG101" ca="1">INDIRECT(QG$203&amp;ROW())*QG$205</f>
        <v>0</v>
      </c>
      <c r="QI101" s="606" t="s">
        <v>5587</v>
      </c>
      <c r="QJ101" s="700" t="str">
        <f t="shared" ca="1" si="154"/>
        <v>C</v>
      </c>
      <c r="QK101" s="701">
        <f t="shared" ca="1" si="170"/>
        <v>0.39852752589091089</v>
      </c>
      <c r="QL101" s="705">
        <f t="shared" ca="1" si="214"/>
        <v>0.68500429953209407</v>
      </c>
      <c r="QM101" s="696">
        <f t="shared" ca="1" si="215"/>
        <v>0.38709698868948839</v>
      </c>
      <c r="QN101" s="696">
        <f t="shared" ca="1" si="157"/>
        <v>0.15194647750202317</v>
      </c>
      <c r="QO101" s="697">
        <f t="shared" ca="1" si="158"/>
        <v>0.37006233784003773</v>
      </c>
      <c r="QP101" s="696" cm="1">
        <f t="array" aca="1" ref="QP101" ca="1">INDIRECT(QP$203&amp;ROW())*QP$205</f>
        <v>0</v>
      </c>
      <c r="QQ101" s="696" cm="1">
        <f t="array" aca="1" ref="QQ101" ca="1">INDIRECT(QQ$203&amp;ROW())*QQ$205</f>
        <v>0</v>
      </c>
      <c r="QR101" s="696" cm="1">
        <f t="array" aca="1" ref="QR101" ca="1">INDIRECT(QR$203&amp;ROW())*QR$205</f>
        <v>0</v>
      </c>
      <c r="QS101" s="696" cm="1">
        <f t="array" aca="1" ref="QS101" ca="1">INDIRECT(QS$203&amp;ROW())*QS$205</f>
        <v>0.22471360933801068</v>
      </c>
      <c r="QT101" s="696" cm="1">
        <f t="array" aca="1" ref="QT101" ca="1">INDIRECT(QT$203&amp;ROW())*QT$205</f>
        <v>8.7442714716655143E-2</v>
      </c>
      <c r="QU101" s="696" cm="1">
        <f t="array" aca="1" ref="QU101" ca="1">INDIRECT(QU$203&amp;ROW())*QU$205</f>
        <v>0.53329206883563263</v>
      </c>
      <c r="QV101" s="696" cm="1">
        <f t="array" aca="1" ref="QV101" ca="1">INDIRECT(QV$203&amp;ROW())*QV$205</f>
        <v>0.24117831443907087</v>
      </c>
      <c r="QW101" s="696" cm="1">
        <f t="array" aca="1" ref="QW101" ca="1">INDIRECT(QW$203&amp;ROW())*QW$205</f>
        <v>0.53099416374332975</v>
      </c>
      <c r="QX101" s="696" cm="1">
        <f t="array" aca="1" ref="QX101" ca="1">INDIRECT(QX$203&amp;ROW())*QX$205</f>
        <v>0.60640894423913805</v>
      </c>
      <c r="QY101" s="696" cm="1">
        <f t="array" aca="1" ref="QY101" ca="1">INDIRECT(QY$203&amp;ROW())*QY$205</f>
        <v>0.13540247513535897</v>
      </c>
      <c r="QZ101" s="696" cm="1">
        <f t="array" aca="1" ref="QZ101" ca="1">INDIRECT(QZ$203&amp;ROW())*QZ$205</f>
        <v>0.27613248380770827</v>
      </c>
      <c r="RA101" s="696" cm="1">
        <f t="array" aca="1" ref="RA101" ca="1">INDIRECT(RA$203&amp;ROW())*RA$205</f>
        <v>0</v>
      </c>
      <c r="RB101" s="696" cm="1">
        <f t="array" aca="1" ref="RB101" ca="1">INDIRECT(RB$203&amp;ROW())*RB$205</f>
        <v>0</v>
      </c>
      <c r="RC101" s="696" cm="1">
        <f t="array" aca="1" ref="RC101" ca="1">IF(INDIRECT(RC$203&amp;ROW())="-",0,INDIRECT(RC$203&amp;ROW())*RC$205)</f>
        <v>1.1839505601753135E-2</v>
      </c>
      <c r="RD101" s="696" cm="1">
        <f t="array" aca="1" ref="RD101" ca="1">INDIRECT(RD$203&amp;ROW())*RD$205</f>
        <v>0</v>
      </c>
      <c r="RE101" s="696" cm="1">
        <f t="array" aca="1" ref="RE101" ca="1">IF(INDIRECT(RE$203&amp;ROW())="-",0,INDIRECT(RE$203&amp;ROW())*RE$205)</f>
        <v>1.5638721717761841E-2</v>
      </c>
      <c r="RF101" s="705" cm="1">
        <f t="array" aca="1" ref="RF101" ca="1">INDIRECT(RF$203&amp;ROW())*RF$205</f>
        <v>0</v>
      </c>
      <c r="RG101" s="696" cm="1">
        <f t="array" aca="1" ref="RG101" ca="1">INDIRECT(RG$203&amp;ROW())*RG$205</f>
        <v>0.27650466908360405</v>
      </c>
      <c r="RH101" s="696" cm="1">
        <f t="array" aca="1" ref="RH101" ca="1">INDIRECT(RH$203&amp;ROW())*RH$205</f>
        <v>0</v>
      </c>
      <c r="RI101" s="696" cm="1">
        <f t="array" aca="1" ref="RI101" ca="1">INDIRECT(RI$203&amp;ROW())*RI$205</f>
        <v>0</v>
      </c>
      <c r="RJ101" s="696" cm="1">
        <f t="array" aca="1" ref="RJ101" ca="1">INDIRECT(RJ$203&amp;ROW())*RJ$205</f>
        <v>0.12226723336432462</v>
      </c>
      <c r="RK101" s="696" cm="1">
        <f t="array" aca="1" ref="RK101" ca="1">IF(INDIRECT(RK$203&amp;ROW())="-",0,INDIRECT(RK$203&amp;ROW())*RK$205)</f>
        <v>1.4386382691101119E-2</v>
      </c>
      <c r="RL101" s="696" cm="1">
        <f t="array" aca="1" ref="RL101" ca="1">INDIRECT(RL$203&amp;ROW())*RL$205</f>
        <v>0.11262003659234653</v>
      </c>
      <c r="RM101" s="696" cm="1">
        <f t="array" aca="1" ref="RM101" ca="1">INDIRECT(RM$203&amp;ROW())*RM$205</f>
        <v>1.4993730364766381E-2</v>
      </c>
      <c r="RN101" s="696" cm="1">
        <f t="array" aca="1" ref="RN101" ca="1">INDIRECT(RN$203&amp;ROW())*RN$205</f>
        <v>0</v>
      </c>
      <c r="RO101" s="696" cm="1">
        <f t="array" aca="1" ref="RO101" ca="1">IF($RN101=0,0,INDIRECT(RO$203&amp;ROW())*RO$205)</f>
        <v>0</v>
      </c>
      <c r="RP101" s="696" cm="1">
        <f t="array" aca="1" ref="RP101" ca="1">IF($RN101=0,0,INDIRECT(RP$203&amp;ROW())*RP$205)</f>
        <v>0</v>
      </c>
      <c r="RQ101" s="696" cm="1">
        <f t="array" aca="1" ref="RQ101" ca="1">IF($RN101=0,0,INDIRECT(RQ$203&amp;ROW())*RQ$205)</f>
        <v>0</v>
      </c>
      <c r="RR101" s="696" cm="1">
        <f t="array" aca="1" ref="RR101" ca="1">IF($RN101=0,0,INDIRECT(RR$203&amp;ROW())*RR$205)</f>
        <v>0</v>
      </c>
      <c r="RS101" s="696" cm="1">
        <f t="array" aca="1" ref="RS101" ca="1">INDIRECT(RS$203&amp;ROW())*RS$205</f>
        <v>0</v>
      </c>
      <c r="RT101" s="696" cm="1">
        <f t="array" aca="1" ref="RT101" ca="1">IF($RS101=0,0,INDIRECT(RT$203&amp;ROW())*RT$205)</f>
        <v>0</v>
      </c>
      <c r="RU101" s="696" cm="1">
        <f t="array" aca="1" ref="RU101" ca="1">IF($RS101=0,0,INDIRECT(RU$203&amp;ROW())*RU$205)</f>
        <v>0</v>
      </c>
      <c r="RV101" s="696" cm="1">
        <f t="array" aca="1" ref="RV101" ca="1">INDIRECT(RV$203&amp;ROW())*RV$205</f>
        <v>0</v>
      </c>
      <c r="RW101" s="696" cm="1">
        <f t="array" aca="1" ref="RW101" ca="1">INDIRECT(RW$203&amp;ROW())*RW$205</f>
        <v>0</v>
      </c>
      <c r="RX101" s="696" cm="1">
        <f t="array" aca="1" ref="RX101" ca="1">INDIRECT(RX$203&amp;ROW())*RX$205</f>
        <v>0</v>
      </c>
      <c r="RY101" s="696" cm="1">
        <f t="array" aca="1" ref="RY101" ca="1">INDIRECT(RY$203&amp;ROW())*RY$205</f>
        <v>0</v>
      </c>
      <c r="RZ101" s="696" cm="1">
        <f t="array" aca="1" ref="RZ101" ca="1">INDIRECT(RZ$203&amp;ROW())*RZ$205</f>
        <v>0</v>
      </c>
      <c r="SA101" s="696" cm="1">
        <f t="array" aca="1" ref="SA101" ca="1">INDIRECT(SA$203&amp;ROW())*SA$205</f>
        <v>0.20458618579029147</v>
      </c>
      <c r="SB101" s="696" cm="1">
        <f t="array" aca="1" ref="SB101" ca="1">INDIRECT(SB$203&amp;ROW())*SB$205</f>
        <v>0</v>
      </c>
      <c r="SC101" s="696" cm="1">
        <f t="array" aca="1" ref="SC101" ca="1">INDIRECT(SC$203&amp;ROW())*SC$205</f>
        <v>0</v>
      </c>
      <c r="SD101" s="696" cm="1">
        <f t="array" aca="1" ref="SD101" ca="1">INDIRECT(SD$203&amp;ROW())*SD$205</f>
        <v>0.3072993885784252</v>
      </c>
      <c r="SE101" s="696" cm="1">
        <f t="array" aca="1" ref="SE101" ca="1">INDIRECT(SE$203&amp;ROW())*SE$205</f>
        <v>0.2585618210787391</v>
      </c>
      <c r="SF101" s="696" cm="1">
        <f t="array" aca="1" ref="SF101" ca="1">INDIRECT(SF$203&amp;ROW())*SF$205</f>
        <v>0</v>
      </c>
      <c r="SG101" s="696" cm="1">
        <f t="array" aca="1" ref="SG101" ca="1">INDIRECT(SG$203&amp;ROW())*SG$205</f>
        <v>0</v>
      </c>
      <c r="SH101" s="696" cm="1">
        <f t="array" aca="1" ref="SH101" ca="1">IF(INDIRECT(SH$203&amp;ROW())="-",0,INDIRECT(SH$203&amp;ROW())*SH$205)</f>
        <v>3.094486667363798E-2</v>
      </c>
      <c r="SI101" s="696" cm="1">
        <f t="array" aca="1" ref="SI101" ca="1">INDIRECT(SI$203&amp;ROW())*SI$205</f>
        <v>0</v>
      </c>
      <c r="SJ101" s="696" cm="1">
        <f t="array" aca="1" ref="SJ101" ca="1">INDIRECT(SJ$203&amp;ROW())*SJ$205</f>
        <v>0</v>
      </c>
      <c r="SK101" s="696" cm="1">
        <f t="array" aca="1" ref="SK101" ca="1">INDIRECT(SK$203&amp;ROW())*SK$205</f>
        <v>0</v>
      </c>
      <c r="SN101" s="606" t="s">
        <v>5587</v>
      </c>
      <c r="SO101" s="707" cm="1">
        <f t="array" aca="1" ref="SO101" ca="1">INDIRECT(SO$203&amp;ROW())*SO$205</f>
        <v>0</v>
      </c>
      <c r="SP101" s="707" cm="1">
        <f t="array" aca="1" ref="SP101" ca="1">INDIRECT(SP$203&amp;ROW())*SP$205</f>
        <v>0</v>
      </c>
      <c r="SQ101" s="707" cm="1">
        <f t="array" aca="1" ref="SQ101" ca="1">INDIRECT(SQ$203&amp;ROW())*SQ$205</f>
        <v>0</v>
      </c>
      <c r="SR101" s="707" cm="1">
        <f t="array" aca="1" ref="SR101" ca="1">INDIRECT(SR$203&amp;ROW())*SR$205</f>
        <v>3</v>
      </c>
      <c r="SS101" s="707" cm="1">
        <f t="array" aca="1" ref="SS101" ca="1">INDIRECT(SS$203&amp;ROW())*SS$205</f>
        <v>1</v>
      </c>
      <c r="ST101" s="707" cm="1">
        <f t="array" aca="1" ref="ST101" ca="1">INDIRECT(ST$203&amp;ROW())*ST$205</f>
        <v>3</v>
      </c>
      <c r="SU101" s="707" cm="1">
        <f t="array" aca="1" ref="SU101" ca="1">INDIRECT(SU$203&amp;ROW())*SU$205</f>
        <v>3</v>
      </c>
      <c r="SV101" s="707" cm="1">
        <f t="array" aca="1" ref="SV101" ca="1">INDIRECT(SV$203&amp;ROW())*SV$205</f>
        <v>3</v>
      </c>
      <c r="SW101" s="707" cm="1">
        <f t="array" aca="1" ref="SW101" ca="1">INDIRECT(SW$203&amp;ROW())*SW$205</f>
        <v>3</v>
      </c>
      <c r="SX101" s="707" cm="1">
        <f t="array" aca="1" ref="SX101" ca="1">INDIRECT(SX$203&amp;ROW())*SX$205</f>
        <v>3</v>
      </c>
      <c r="SY101" s="707" cm="1">
        <f t="array" aca="1" ref="SY101" ca="1">INDIRECT(SY$203&amp;ROW())*SY$205</f>
        <v>3</v>
      </c>
      <c r="SZ101" s="707" cm="1">
        <f t="array" aca="1" ref="SZ101" ca="1">INDIRECT(SZ$203&amp;ROW())*SZ$205</f>
        <v>0</v>
      </c>
      <c r="TA101" s="707" cm="1">
        <f t="array" aca="1" ref="TA101" ca="1">INDIRECT(TA$203&amp;ROW())*TA$205</f>
        <v>0</v>
      </c>
      <c r="TB101" s="696" cm="1">
        <f t="array" aca="1" ref="TB101" ca="1">IF(INDIRECT(TB$203&amp;ROW())="-",0,INDIRECT(TB$203&amp;ROW())*TB$205)</f>
        <v>0.1411</v>
      </c>
      <c r="TC101" s="707" cm="1">
        <f t="array" aca="1" ref="TC101" ca="1">INDIRECT(TC$203&amp;ROW())*TC$205</f>
        <v>0</v>
      </c>
      <c r="TD101" s="696" cm="1">
        <f t="array" aca="1" ref="TD101" ca="1">IF(INDIRECT(TD$203&amp;ROW())="-",0,INDIRECT(TD$203&amp;ROW())*TD$205)</f>
        <v>0.24709999999999999</v>
      </c>
      <c r="TE101" s="732" cm="1">
        <f t="array" aca="1" ref="TE101" ca="1">INDIRECT(TE$203&amp;ROW())*TE$205</f>
        <v>0</v>
      </c>
      <c r="TF101" s="707" cm="1">
        <f t="array" aca="1" ref="TF101" ca="1">INDIRECT(TF$203&amp;ROW())*TF$205</f>
        <v>2</v>
      </c>
      <c r="TG101" s="707" cm="1">
        <f t="array" aca="1" ref="TG101" ca="1">INDIRECT(TG$203&amp;ROW())*TG$205</f>
        <v>0</v>
      </c>
      <c r="TH101" s="707" cm="1">
        <f t="array" aca="1" ref="TH101" ca="1">INDIRECT(TH$203&amp;ROW())*TH$205</f>
        <v>0</v>
      </c>
      <c r="TI101" s="707" cm="1">
        <f t="array" aca="1" ref="TI101" ca="1">INDIRECT(TI$203&amp;ROW())*TI$205</f>
        <v>2</v>
      </c>
      <c r="TJ101" s="696" cm="1">
        <f t="array" aca="1" ref="TJ101" ca="1">IF(INDIRECT(TJ$203&amp;ROW())="-",0,INDIRECT(TJ$203&amp;ROW())*TJ$205)</f>
        <v>0.23810000000000001</v>
      </c>
      <c r="TK101" s="707" cm="1">
        <f t="array" aca="1" ref="TK101" ca="1">INDIRECT(TK$203&amp;ROW())*TK$205</f>
        <v>1</v>
      </c>
      <c r="TL101" s="707" cm="1">
        <f t="array" aca="1" ref="TL101" ca="1">INDIRECT(TL$203&amp;ROW())*TL$205</f>
        <v>1</v>
      </c>
      <c r="TM101" s="707" cm="1">
        <f t="array" aca="1" ref="TM101" ca="1">INDIRECT(TM$203&amp;ROW())*TM$205</f>
        <v>0</v>
      </c>
      <c r="TN101" s="707" cm="1">
        <f t="array" aca="1" ref="TN101" ca="1">IF($TM101=0,0,INDIRECT(TN$203&amp;ROW())*TN$205)</f>
        <v>0</v>
      </c>
      <c r="TO101" s="707" cm="1">
        <f t="array" aca="1" ref="TO101" ca="1">IF($TM101=0,0,INDIRECT(TO$203&amp;ROW())*TO$205)</f>
        <v>0</v>
      </c>
      <c r="TP101" s="707" cm="1">
        <f t="array" aca="1" ref="TP101" ca="1">IF($TM101=0,0,INDIRECT(TP$203&amp;ROW())*TP$205)</f>
        <v>0</v>
      </c>
      <c r="TQ101" s="707" cm="1">
        <f t="array" aca="1" ref="TQ101" ca="1">IF($TM101=0,0,INDIRECT(TQ$203&amp;ROW())*TQ$205)</f>
        <v>0</v>
      </c>
      <c r="TR101" s="707" cm="1">
        <f t="array" aca="1" ref="TR101" ca="1">INDIRECT(TR$203&amp;ROW())*TR$205</f>
        <v>0</v>
      </c>
      <c r="TS101" s="707" cm="1">
        <f t="array" aca="1" ref="TS101" ca="1">IF($TR101=0,0,INDIRECT(TS$203&amp;ROW())*TS$205)</f>
        <v>0</v>
      </c>
      <c r="TT101" s="707" cm="1">
        <f t="array" aca="1" ref="TT101" ca="1">IF($TR101=0,0,INDIRECT(TT$203&amp;ROW())*TT$205)</f>
        <v>0</v>
      </c>
      <c r="TU101" s="707" cm="1">
        <f t="array" aca="1" ref="TU101" ca="1">INDIRECT(TU$203&amp;ROW())*TU$205</f>
        <v>0</v>
      </c>
      <c r="TV101" s="707" cm="1">
        <f t="array" aca="1" ref="TV101" ca="1">INDIRECT(TV$203&amp;ROW())*TV$205</f>
        <v>0</v>
      </c>
      <c r="TW101" s="707" cm="1">
        <f t="array" aca="1" ref="TW101" ca="1">INDIRECT(TW$203&amp;ROW())*TW$205</f>
        <v>0</v>
      </c>
      <c r="TX101" s="707" cm="1">
        <f t="array" aca="1" ref="TX101" ca="1">INDIRECT(TX$203&amp;ROW())*TX$205</f>
        <v>0</v>
      </c>
      <c r="TY101" s="707" cm="1">
        <f t="array" aca="1" ref="TY101" ca="1">INDIRECT(TY$203&amp;ROW())*TY$205</f>
        <v>0</v>
      </c>
      <c r="TZ101" s="707" cm="1">
        <f t="array" aca="1" ref="TZ101" ca="1">INDIRECT(TZ$203&amp;ROW())*TZ$205</f>
        <v>2</v>
      </c>
      <c r="UA101" s="707" cm="1">
        <f t="array" aca="1" ref="UA101" ca="1">INDIRECT(UA$203&amp;ROW())*UA$205</f>
        <v>0</v>
      </c>
      <c r="UB101" s="707" cm="1">
        <f t="array" aca="1" ref="UB101" ca="1">INDIRECT(UB$203&amp;ROW())*UB$205</f>
        <v>0</v>
      </c>
      <c r="UC101" s="707" cm="1">
        <f t="array" aca="1" ref="UC101" ca="1">INDIRECT(UC$203&amp;ROW())*UC$205</f>
        <v>1</v>
      </c>
      <c r="UD101" s="707" cm="1">
        <f t="array" aca="1" ref="UD101" ca="1">INDIRECT(UD$203&amp;ROW())*UD$205</f>
        <v>1</v>
      </c>
      <c r="UE101" s="707" cm="1">
        <f t="array" aca="1" ref="UE101" ca="1">INDIRECT(UE$203&amp;ROW())*UE$205</f>
        <v>0</v>
      </c>
      <c r="UF101" s="707" cm="1">
        <f t="array" aca="1" ref="UF101" ca="1">INDIRECT(UF$203&amp;ROW())*UF$205</f>
        <v>0</v>
      </c>
      <c r="UG101" s="696" cm="1">
        <f t="array" aca="1" ref="UG101" ca="1">IF(INDIRECT(UG$203&amp;ROW())="-",0,INDIRECT(UG$203&amp;ROW())*UG$205)</f>
        <v>0.39329999999999998</v>
      </c>
      <c r="UH101" s="707" cm="1">
        <f t="array" aca="1" ref="UH101" ca="1">INDIRECT(UH$203&amp;ROW())*UH$205</f>
        <v>0</v>
      </c>
      <c r="UI101" s="707" cm="1">
        <f t="array" aca="1" ref="UI101" ca="1">INDIRECT(UI$203&amp;ROW())*UI$205</f>
        <v>0</v>
      </c>
      <c r="UJ101" s="707" cm="1">
        <f t="array" aca="1" ref="UJ101" ca="1">INDIRECT(UJ$203&amp;ROW())*UJ$205</f>
        <v>0</v>
      </c>
      <c r="UM101" s="606" t="s">
        <v>5587</v>
      </c>
      <c r="UN101" s="616">
        <f t="shared" ca="1" si="202"/>
        <v>-0.97111609266078391</v>
      </c>
      <c r="UO101" s="616">
        <f t="shared" ref="UO101:VD117" ca="1" si="219">(SP101-UO$203)/UO$204</f>
        <v>-0.6225347970107441</v>
      </c>
      <c r="UP101" s="616">
        <f t="shared" ca="1" si="219"/>
        <v>-0.88618201963763954</v>
      </c>
      <c r="UQ101" s="616">
        <f t="shared" ca="1" si="219"/>
        <v>0.29355872991449461</v>
      </c>
      <c r="UR101" s="616">
        <f t="shared" ca="1" si="219"/>
        <v>-0.80643931126992341</v>
      </c>
      <c r="US101" s="616">
        <f t="shared" ca="1" si="219"/>
        <v>0.41305213694811815</v>
      </c>
      <c r="UT101" s="616">
        <f t="shared" ca="1" si="219"/>
        <v>0.30690415393182785</v>
      </c>
      <c r="UU101" s="616">
        <f t="shared" ca="1" si="219"/>
        <v>0.53359975015917405</v>
      </c>
      <c r="UV101" s="616">
        <f t="shared" ca="1" si="219"/>
        <v>0.44410973870643028</v>
      </c>
      <c r="UW101" s="616">
        <f t="shared" ca="1" si="219"/>
        <v>0.6421874155054268</v>
      </c>
      <c r="UX101" s="616">
        <f t="shared" ca="1" si="219"/>
        <v>0.28247365722383649</v>
      </c>
      <c r="UY101" s="616">
        <f t="shared" ca="1" si="219"/>
        <v>-0.67270887390575207</v>
      </c>
      <c r="UZ101" s="616">
        <f t="shared" ca="1" si="219"/>
        <v>-0.80238258590915801</v>
      </c>
      <c r="VA101" s="616">
        <f t="shared" ca="1" si="219"/>
        <v>-1.5625257095746574</v>
      </c>
      <c r="VB101" s="616">
        <f t="shared" ca="1" si="219"/>
        <v>-0.76400504167427041</v>
      </c>
      <c r="VC101" s="616">
        <f t="shared" ca="1" si="219"/>
        <v>-1.2600760581722936</v>
      </c>
      <c r="VD101" s="616">
        <f t="shared" ca="1" si="218"/>
        <v>-1.5772186114663853</v>
      </c>
      <c r="VE101" s="616">
        <f t="shared" ca="1" si="218"/>
        <v>3.9909080070471406E-2</v>
      </c>
      <c r="VF101" s="616">
        <f t="shared" ca="1" si="218"/>
        <v>-1.7012503523278015</v>
      </c>
      <c r="VG101" s="616">
        <f t="shared" ca="1" si="218"/>
        <v>-0.89462372206681784</v>
      </c>
      <c r="VH101" s="616">
        <f t="shared" ca="1" si="218"/>
        <v>-0.12784420028857393</v>
      </c>
      <c r="VI101" s="616">
        <f t="shared" ca="1" si="218"/>
        <v>-1.2697761369483449</v>
      </c>
      <c r="VJ101" s="616">
        <f t="shared" ca="1" si="218"/>
        <v>1.1038721171937993</v>
      </c>
      <c r="VK101" s="616">
        <f t="shared" ca="1" si="218"/>
        <v>-0.49937453713488217</v>
      </c>
      <c r="VL101" s="616">
        <f t="shared" ca="1" si="218"/>
        <v>-0.83864555511817418</v>
      </c>
      <c r="VM101" s="616">
        <f t="shared" ca="1" si="218"/>
        <v>-0.57201237404204519</v>
      </c>
      <c r="VN101" s="616">
        <f t="shared" ca="1" si="218"/>
        <v>-0.62639799545694341</v>
      </c>
      <c r="VO101" s="616">
        <f t="shared" ca="1" si="218"/>
        <v>-0.42150866262694142</v>
      </c>
      <c r="VP101" s="616">
        <f t="shared" ca="1" si="218"/>
        <v>-0.46221149066820022</v>
      </c>
      <c r="VQ101" s="616">
        <f t="shared" ca="1" si="218"/>
        <v>-0.77889442244162177</v>
      </c>
      <c r="VR101" s="616">
        <f t="shared" ca="1" si="218"/>
        <v>-0.64202286734458469</v>
      </c>
      <c r="VS101" s="616">
        <f t="shared" ca="1" si="218"/>
        <v>-0.40481357988865657</v>
      </c>
      <c r="VT101" s="616">
        <f t="shared" ca="1" si="199"/>
        <v>-0.3878135405833677</v>
      </c>
      <c r="VU101" s="616">
        <f t="shared" ca="1" si="199"/>
        <v>-0.82130507758946303</v>
      </c>
      <c r="VV101" s="616">
        <f t="shared" ca="1" si="199"/>
        <v>-0.64337789451099625</v>
      </c>
      <c r="VW101" s="616">
        <f t="shared" ca="1" si="199"/>
        <v>-2.2727508617901209</v>
      </c>
      <c r="VX101" s="616">
        <f t="shared" ca="1" si="199"/>
        <v>-0.78524029103755877</v>
      </c>
      <c r="VY101" s="616">
        <f t="shared" ca="1" si="199"/>
        <v>0.70583605694264007</v>
      </c>
      <c r="VZ101" s="616">
        <f t="shared" ca="1" si="199"/>
        <v>-1.5555141459162816</v>
      </c>
      <c r="WA101" s="616">
        <f t="shared" ca="1" si="199"/>
        <v>-1.1483025824394326</v>
      </c>
      <c r="WB101" s="616">
        <f t="shared" ca="1" si="199"/>
        <v>0.33435322352896929</v>
      </c>
      <c r="WC101" s="616">
        <f t="shared" ca="1" si="199"/>
        <v>0.47817673461028487</v>
      </c>
      <c r="WD101" s="616">
        <f t="shared" ca="1" si="199"/>
        <v>-1.3395773314157267</v>
      </c>
      <c r="WE101" s="616">
        <f t="shared" ca="1" si="199"/>
        <v>-1.7097470492691516</v>
      </c>
      <c r="WF101" s="616">
        <f t="shared" ca="1" si="199"/>
        <v>-1.5155950760796535</v>
      </c>
      <c r="WG101" s="616">
        <f t="shared" ca="1" si="199"/>
        <v>-1.008197359876486</v>
      </c>
      <c r="WH101" s="616">
        <f t="shared" ca="1" si="199"/>
        <v>-1.0816125322340113</v>
      </c>
      <c r="WI101" s="627">
        <f t="shared" ca="1" si="199"/>
        <v>-0.9831420375936909</v>
      </c>
      <c r="WL101" s="606" t="s">
        <v>5587</v>
      </c>
      <c r="WM101" s="700" t="str">
        <f t="shared" ca="1" si="172"/>
        <v>C</v>
      </c>
      <c r="WN101" s="479">
        <f t="shared" ca="1" si="173"/>
        <v>0.27364722173624767</v>
      </c>
      <c r="WO101" s="495">
        <f t="shared" ca="1" si="216"/>
        <v>0.49361440726853023</v>
      </c>
      <c r="WP101" s="458">
        <f t="shared" ca="1" si="216"/>
        <v>0.33881925048782946</v>
      </c>
      <c r="WQ101" s="458">
        <f t="shared" ca="1" si="216"/>
        <v>0.15038998324437175</v>
      </c>
      <c r="WR101" s="459">
        <f t="shared" ca="1" si="216"/>
        <v>0.11176524594425918</v>
      </c>
      <c r="WS101" s="495">
        <f t="shared" ca="1" si="174"/>
        <v>-0.37448215989387451</v>
      </c>
      <c r="WT101" s="458">
        <f t="shared" ca="1" si="175"/>
        <v>-0.95589109308448139</v>
      </c>
      <c r="WU101" s="458">
        <f t="shared" ca="1" si="176"/>
        <v>-0.52738743126465748</v>
      </c>
      <c r="WV101" s="459">
        <f t="shared" ca="1" si="177"/>
        <v>-1.0176892464947052</v>
      </c>
      <c r="WW101" s="484">
        <f t="shared" ca="1" si="203"/>
        <v>-0.7262006140917342</v>
      </c>
      <c r="WX101" s="484">
        <f t="shared" ref="WX101:XM117" ca="1" si="220">(UO101*WX$205)</f>
        <v>-0.37545073607717977</v>
      </c>
      <c r="WY101" s="484">
        <f t="shared" ca="1" si="220"/>
        <v>-0.64522912849816527</v>
      </c>
      <c r="WZ101" s="484">
        <f t="shared" ca="1" si="220"/>
        <v>0.10559307515024371</v>
      </c>
      <c r="XA101" s="484">
        <f t="shared" ca="1" si="220"/>
        <v>-0.42555802455713854</v>
      </c>
      <c r="XB101" s="484">
        <f t="shared" ca="1" si="220"/>
        <v>0.21821544394969081</v>
      </c>
      <c r="XC101" s="484">
        <f t="shared" ca="1" si="220"/>
        <v>0.14467461816346364</v>
      </c>
      <c r="XD101" s="484">
        <f t="shared" ca="1" si="220"/>
        <v>0.27368331185664035</v>
      </c>
      <c r="XE101" s="484">
        <f t="shared" ca="1" si="220"/>
        <v>0.21801347073098662</v>
      </c>
      <c r="XF101" s="484">
        <f t="shared" ca="1" si="220"/>
        <v>0.41324760187774212</v>
      </c>
      <c r="XG101" s="484">
        <f t="shared" ca="1" si="220"/>
        <v>0.1145148206385433</v>
      </c>
      <c r="XH101" s="484">
        <f t="shared" ca="1" si="220"/>
        <v>-0.33958343954762366</v>
      </c>
      <c r="XI101" s="484">
        <f t="shared" ca="1" si="220"/>
        <v>-0.56078518929191046</v>
      </c>
      <c r="XJ101" s="484">
        <f t="shared" ca="1" si="220"/>
        <v>-1.1089244960851343</v>
      </c>
      <c r="XK101" s="484">
        <f t="shared" ca="1" si="220"/>
        <v>-0.54267278110123429</v>
      </c>
      <c r="XL101" s="484">
        <f t="shared" ca="1" si="220"/>
        <v>-1.1131511897894042</v>
      </c>
      <c r="XM101" s="484">
        <f t="shared" ca="1" si="200"/>
        <v>-1.1895382767679479</v>
      </c>
      <c r="XN101" s="484">
        <f t="shared" ca="1" si="200"/>
        <v>2.7828601533139714E-2</v>
      </c>
      <c r="XO101" s="484">
        <f t="shared" ca="1" si="200"/>
        <v>-1.2490580086790719</v>
      </c>
      <c r="XP101" s="484">
        <f t="shared" ca="1" si="200"/>
        <v>-0.57255918212276347</v>
      </c>
      <c r="XQ101" s="484">
        <f t="shared" ca="1" si="200"/>
        <v>-8.50675308720171E-2</v>
      </c>
      <c r="XR101" s="484">
        <f t="shared" ca="1" si="200"/>
        <v>-1.1110541198298018</v>
      </c>
      <c r="XS101" s="484">
        <f t="shared" ca="1" si="200"/>
        <v>0.68108909630857417</v>
      </c>
      <c r="XT101" s="484">
        <f t="shared" ca="1" si="200"/>
        <v>-0.30327015640201394</v>
      </c>
      <c r="XU101" s="484">
        <f t="shared" ca="1" si="200"/>
        <v>-0.63720289277878872</v>
      </c>
      <c r="XV101" s="484">
        <f t="shared" ca="1" si="200"/>
        <v>-0.30179372854458303</v>
      </c>
      <c r="XW101" s="484">
        <f t="shared" ca="1" si="200"/>
        <v>-0.40427726626791127</v>
      </c>
      <c r="XX101" s="484">
        <f t="shared" ca="1" si="200"/>
        <v>-0.20379943838012618</v>
      </c>
      <c r="XY101" s="484">
        <f t="shared" ca="1" si="200"/>
        <v>-0.24303080179333969</v>
      </c>
      <c r="XZ101" s="484">
        <f t="shared" ca="1" si="200"/>
        <v>-0.56968338057380219</v>
      </c>
      <c r="YA101" s="484">
        <f t="shared" ca="1" si="200"/>
        <v>-0.43779539324227229</v>
      </c>
      <c r="YB101" s="484">
        <f t="shared" ca="1" si="200"/>
        <v>-0.21272953623148902</v>
      </c>
      <c r="YC101" s="484">
        <f t="shared" ca="1" si="205"/>
        <v>-0.17304240180829866</v>
      </c>
      <c r="YD101" s="484">
        <f t="shared" ca="1" si="205"/>
        <v>-0.6068623218308542</v>
      </c>
      <c r="YE101" s="484">
        <f t="shared" ca="1" si="205"/>
        <v>-0.46342509741627064</v>
      </c>
      <c r="YF101" s="484">
        <f t="shared" ca="1" si="205"/>
        <v>-1.3406957333699923</v>
      </c>
      <c r="YG101" s="484">
        <f t="shared" ca="1" si="205"/>
        <v>-0.54699838673676349</v>
      </c>
      <c r="YH101" s="484">
        <f t="shared" ca="1" si="205"/>
        <v>0.3761400347447329</v>
      </c>
      <c r="YI101" s="484">
        <f t="shared" ca="1" si="205"/>
        <v>-0.91106463526316606</v>
      </c>
      <c r="YJ101" s="484">
        <f t="shared" ca="1" si="205"/>
        <v>-0.6812879221613154</v>
      </c>
      <c r="YK101" s="484">
        <f t="shared" ca="1" si="205"/>
        <v>5.8277766861099353E-2</v>
      </c>
      <c r="YL101" s="484">
        <f t="shared" ca="1" si="205"/>
        <v>0.15139075417761619</v>
      </c>
      <c r="YM101" s="484">
        <f t="shared" ca="1" si="205"/>
        <v>-1.0693845836691747</v>
      </c>
      <c r="YN101" s="484">
        <f t="shared" ca="1" si="205"/>
        <v>-1.2190496461289051</v>
      </c>
      <c r="YO101" s="484">
        <f t="shared" ca="1" si="205"/>
        <v>-0.93072693622051517</v>
      </c>
      <c r="YP101" s="484">
        <f t="shared" ca="1" si="205"/>
        <v>-0.53716755334219179</v>
      </c>
      <c r="YQ101" s="484">
        <f t="shared" ca="1" si="205"/>
        <v>-0.78352011835031787</v>
      </c>
      <c r="YR101" s="484">
        <f t="shared" ca="1" si="205"/>
        <v>-0.73715989978774943</v>
      </c>
      <c r="YU101" s="606" t="s">
        <v>5587</v>
      </c>
      <c r="YV101" s="700" t="str">
        <f t="shared" ca="1" si="160"/>
        <v>C</v>
      </c>
      <c r="YW101" s="479">
        <f t="shared" ca="1" si="179"/>
        <v>0.43794356212047364</v>
      </c>
      <c r="YX101" s="495">
        <f t="shared" ca="1" si="217"/>
        <v>0.69413511114900306</v>
      </c>
      <c r="YY101" s="458">
        <f t="shared" ca="1" si="217"/>
        <v>0.42109628897756868</v>
      </c>
      <c r="YZ101" s="458">
        <f t="shared" ca="1" si="217"/>
        <v>0.13268257480626178</v>
      </c>
      <c r="ZA101" s="459">
        <f t="shared" ca="1" si="217"/>
        <v>0.50386027354906093</v>
      </c>
      <c r="ZB101" s="495">
        <f t="shared" ca="1" si="180"/>
        <v>-7.7409568680110633E-2</v>
      </c>
      <c r="ZC101" s="458">
        <f t="shared" ca="1" si="181"/>
        <v>-0.68877325902770614</v>
      </c>
      <c r="ZD101" s="458">
        <f t="shared" ca="1" si="182"/>
        <v>-0.41758529527212823</v>
      </c>
      <c r="ZE101" s="459">
        <f t="shared" ca="1" si="183"/>
        <v>-0.39498196583755008</v>
      </c>
      <c r="ZF101" s="484">
        <f t="shared" ca="1" si="204"/>
        <v>-3.2485432480444082E-2</v>
      </c>
      <c r="ZG101" s="484">
        <f t="shared" ref="ZG101:ZV117" ca="1" si="221">(UO101*ZG$205)</f>
        <v>-7.9385408814590788E-2</v>
      </c>
      <c r="ZH101" s="484">
        <f t="shared" ca="1" si="221"/>
        <v>-6.6861590023482048E-2</v>
      </c>
      <c r="ZI101" s="484">
        <f t="shared" ca="1" si="221"/>
        <v>2.1988880583922777E-2</v>
      </c>
      <c r="ZJ101" s="484">
        <f t="shared" ca="1" si="221"/>
        <v>-7.0517242631671764E-2</v>
      </c>
      <c r="ZK101" s="484">
        <f t="shared" ca="1" si="221"/>
        <v>7.3425809550013654E-2</v>
      </c>
      <c r="ZL101" s="484">
        <f t="shared" ca="1" si="221"/>
        <v>2.4672875513209128E-2</v>
      </c>
      <c r="ZM101" s="484">
        <f t="shared" ca="1" si="221"/>
        <v>9.4446117703140112E-2</v>
      </c>
      <c r="ZN101" s="484">
        <f t="shared" ca="1" si="221"/>
        <v>8.9770705925095284E-2</v>
      </c>
      <c r="ZO101" s="484">
        <f t="shared" ca="1" si="221"/>
        <v>2.8984588520071332E-2</v>
      </c>
      <c r="ZP101" s="484">
        <f t="shared" ca="1" si="221"/>
        <v>2.6000050859821721E-2</v>
      </c>
      <c r="ZQ101" s="484">
        <f t="shared" ca="1" si="221"/>
        <v>-1.1497069191506403E-2</v>
      </c>
      <c r="ZR101" s="484">
        <f t="shared" ca="1" si="221"/>
        <v>-4.5981105838852197E-2</v>
      </c>
      <c r="ZS101" s="484">
        <f t="shared" ca="1" si="221"/>
        <v>-0.13110936847195215</v>
      </c>
      <c r="ZT101" s="484">
        <f t="shared" ca="1" si="221"/>
        <v>-2.7291061507312073E-2</v>
      </c>
      <c r="ZU101" s="484">
        <f t="shared" ca="1" si="221"/>
        <v>-7.9749003710929925E-2</v>
      </c>
      <c r="ZV101" s="484">
        <f t="shared" ca="1" si="201"/>
        <v>-8.3701405664608222E-2</v>
      </c>
      <c r="ZW101" s="484">
        <f t="shared" ca="1" si="201"/>
        <v>5.5175234891583769E-3</v>
      </c>
      <c r="ZX101" s="484">
        <f t="shared" ca="1" si="201"/>
        <v>-4.9666031249752343E-2</v>
      </c>
      <c r="ZY101" s="484">
        <f t="shared" ca="1" si="201"/>
        <v>-9.6348193705378546E-2</v>
      </c>
      <c r="ZZ101" s="484">
        <f t="shared" ca="1" si="201"/>
        <v>-7.8155783354792625E-3</v>
      </c>
      <c r="AAA101" s="484">
        <f t="shared" ca="1" si="201"/>
        <v>-7.6721904402212993E-2</v>
      </c>
      <c r="AAB101" s="484">
        <f t="shared" ca="1" si="201"/>
        <v>0.12431811823163672</v>
      </c>
      <c r="AAC101" s="484">
        <f t="shared" ca="1" si="201"/>
        <v>-7.4874871608304394E-3</v>
      </c>
      <c r="AAD101" s="484">
        <f t="shared" ca="1" si="201"/>
        <v>-7.8682240113631882E-2</v>
      </c>
      <c r="AAE101" s="484">
        <f t="shared" ca="1" si="201"/>
        <v>-4.0219644611828483E-2</v>
      </c>
      <c r="AAF101" s="484">
        <f t="shared" ca="1" si="201"/>
        <v>-6.120902348854227E-2</v>
      </c>
      <c r="AAG101" s="484">
        <f t="shared" ca="1" si="201"/>
        <v>-4.3018323338477257E-2</v>
      </c>
      <c r="AAH101" s="484">
        <f t="shared" ca="1" si="201"/>
        <v>-3.8008707897835295E-2</v>
      </c>
      <c r="AAI101" s="484">
        <f t="shared" ca="1" si="201"/>
        <v>-6.0338538063910964E-2</v>
      </c>
      <c r="AAJ101" s="484">
        <f t="shared" ca="1" si="201"/>
        <v>-5.2025335368730337E-2</v>
      </c>
      <c r="AAK101" s="484">
        <f t="shared" ca="1" si="201"/>
        <v>-3.3183772310049216E-2</v>
      </c>
      <c r="AAL101" s="484">
        <f t="shared" ca="1" si="206"/>
        <v>-1.741238539122681E-2</v>
      </c>
      <c r="AAM101" s="484">
        <f t="shared" ca="1" si="206"/>
        <v>-2.189532836791554E-2</v>
      </c>
      <c r="AAN101" s="484">
        <f t="shared" ca="1" si="206"/>
        <v>-6.1359063816095079E-2</v>
      </c>
      <c r="AAO101" s="484">
        <f t="shared" ca="1" si="206"/>
        <v>-6.3937554045021938E-2</v>
      </c>
      <c r="AAP101" s="484">
        <f t="shared" ca="1" si="206"/>
        <v>-2.8906649957960041E-2</v>
      </c>
      <c r="AAQ101" s="484">
        <f t="shared" ca="1" si="206"/>
        <v>7.2202153341576855E-2</v>
      </c>
      <c r="AAR101" s="484">
        <f t="shared" ca="1" si="206"/>
        <v>-3.6651122693945694E-2</v>
      </c>
      <c r="AAS101" s="484">
        <f t="shared" ca="1" si="206"/>
        <v>-3.1171595822786675E-2</v>
      </c>
      <c r="AAT101" s="484">
        <f t="shared" ca="1" si="206"/>
        <v>0.1027465411596778</v>
      </c>
      <c r="AAU101" s="484">
        <f t="shared" ca="1" si="206"/>
        <v>0.12363824729832018</v>
      </c>
      <c r="AAV101" s="484">
        <f t="shared" ca="1" si="206"/>
        <v>-8.8571357168320833E-2</v>
      </c>
      <c r="AAW101" s="484">
        <f t="shared" ca="1" si="206"/>
        <v>-6.3917050252045346E-2</v>
      </c>
      <c r="AAX101" s="484">
        <f t="shared" ca="1" si="206"/>
        <v>-0.11924710795959087</v>
      </c>
      <c r="AAY101" s="484">
        <f t="shared" ca="1" si="206"/>
        <v>-0.12312049482031152</v>
      </c>
      <c r="AAZ101" s="484">
        <f t="shared" ca="1" si="206"/>
        <v>-0.11856365915979221</v>
      </c>
      <c r="ABA101" s="484">
        <f t="shared" ca="1" si="206"/>
        <v>-0.10451532592333997</v>
      </c>
    </row>
    <row r="102" spans="1:729" ht="15" customHeight="1" x14ac:dyDescent="0.35">
      <c r="A102" s="498">
        <v>100</v>
      </c>
      <c r="B102" s="628"/>
      <c r="C102" s="606" t="s">
        <v>5609</v>
      </c>
      <c r="D102" s="629">
        <v>434</v>
      </c>
      <c r="E102" s="810" t="s">
        <v>5610</v>
      </c>
      <c r="F102" s="631" t="s">
        <v>1240</v>
      </c>
      <c r="G102" s="632">
        <v>6871.2870000000003</v>
      </c>
      <c r="H102" s="504">
        <v>51756.932900001491</v>
      </c>
      <c r="I102" s="505">
        <v>7640</v>
      </c>
      <c r="J102" s="506" t="s">
        <v>5611</v>
      </c>
      <c r="K102" s="469">
        <v>1</v>
      </c>
      <c r="L102" s="603" t="s">
        <v>5612</v>
      </c>
      <c r="M102" s="817">
        <v>162</v>
      </c>
      <c r="N102" s="818">
        <v>0.37430000000000002</v>
      </c>
      <c r="O102" s="819">
        <v>4.1200000000000001E-2</v>
      </c>
      <c r="P102" s="820">
        <v>0.34589999999999999</v>
      </c>
      <c r="Q102" s="821">
        <v>0.73570000000000002</v>
      </c>
      <c r="R102" s="818">
        <v>3.5700000000000003E-2</v>
      </c>
      <c r="S102" s="822">
        <v>0.38329999999999997</v>
      </c>
      <c r="T102" s="822">
        <v>9.7199999999999995E-2</v>
      </c>
      <c r="U102" s="822">
        <v>0.1087</v>
      </c>
      <c r="V102" s="822">
        <v>1.5699999999999999E-2</v>
      </c>
      <c r="W102" s="506" t="s">
        <v>5613</v>
      </c>
      <c r="X102" s="516" t="s">
        <v>5614</v>
      </c>
      <c r="Y102" s="517">
        <v>2</v>
      </c>
      <c r="Z102" s="517">
        <v>2</v>
      </c>
      <c r="AA102" s="865" t="s">
        <v>5615</v>
      </c>
      <c r="AB102" s="520">
        <v>2012</v>
      </c>
      <c r="AC102" s="369">
        <v>0</v>
      </c>
      <c r="AD102" s="431" t="s">
        <v>1188</v>
      </c>
      <c r="AE102" s="817">
        <v>0</v>
      </c>
      <c r="AF102" s="634" t="s">
        <v>1188</v>
      </c>
      <c r="AG102" s="635" t="s">
        <v>1188</v>
      </c>
      <c r="AH102" s="636" t="s">
        <v>1188</v>
      </c>
      <c r="AI102" s="636" t="s">
        <v>1188</v>
      </c>
      <c r="AJ102" s="636" t="s">
        <v>1188</v>
      </c>
      <c r="AK102" s="637" t="s">
        <v>1188</v>
      </c>
      <c r="AL102" s="765" t="s">
        <v>1188</v>
      </c>
      <c r="AM102" s="639" t="s">
        <v>1188</v>
      </c>
      <c r="AN102" s="636" t="s">
        <v>1188</v>
      </c>
      <c r="AO102" s="636" t="s">
        <v>1188</v>
      </c>
      <c r="AP102" s="636" t="s">
        <v>1188</v>
      </c>
      <c r="AQ102" s="636" t="s">
        <v>1188</v>
      </c>
      <c r="AR102" s="636" t="s">
        <v>1188</v>
      </c>
      <c r="AS102" s="636" t="s">
        <v>1188</v>
      </c>
      <c r="AT102" s="636" t="s">
        <v>1188</v>
      </c>
      <c r="AU102" s="640" t="s">
        <v>1188</v>
      </c>
      <c r="AV102" s="842" t="s">
        <v>5616</v>
      </c>
      <c r="AW102" s="642" t="s">
        <v>1190</v>
      </c>
      <c r="AX102" s="843">
        <v>0</v>
      </c>
      <c r="AY102" s="885" t="s">
        <v>1188</v>
      </c>
      <c r="AZ102" s="800">
        <v>0</v>
      </c>
      <c r="BA102" s="941" t="s">
        <v>1188</v>
      </c>
      <c r="BB102" s="631" t="s">
        <v>5617</v>
      </c>
      <c r="BC102" s="646" t="s">
        <v>747</v>
      </c>
      <c r="BD102" s="631" t="s">
        <v>1195</v>
      </c>
      <c r="BE102" s="631" t="s">
        <v>1317</v>
      </c>
      <c r="BF102" s="631">
        <v>3</v>
      </c>
      <c r="BG102" s="631">
        <v>2014</v>
      </c>
      <c r="BH102" s="631" t="s">
        <v>1195</v>
      </c>
      <c r="BI102" s="631">
        <v>1</v>
      </c>
      <c r="BJ102" s="631">
        <v>1</v>
      </c>
      <c r="BK102" s="631" t="s">
        <v>2543</v>
      </c>
      <c r="BL102" s="893" t="s">
        <v>1257</v>
      </c>
      <c r="BM102" s="859" t="s">
        <v>5616</v>
      </c>
      <c r="BN102" s="647">
        <v>2011</v>
      </c>
      <c r="BO102" s="651" t="s">
        <v>1188</v>
      </c>
      <c r="BP102" s="647" t="s">
        <v>1188</v>
      </c>
      <c r="BQ102" s="647">
        <v>0</v>
      </c>
      <c r="BR102" s="647" t="s">
        <v>1188</v>
      </c>
      <c r="BS102" s="647" t="s">
        <v>1188</v>
      </c>
      <c r="BT102" s="647" t="s">
        <v>1188</v>
      </c>
      <c r="BU102" s="647" t="s">
        <v>1188</v>
      </c>
      <c r="BV102" s="648" t="s">
        <v>1188</v>
      </c>
      <c r="BW102" s="859" t="s">
        <v>5618</v>
      </c>
      <c r="BX102" s="650">
        <v>2010</v>
      </c>
      <c r="BY102" s="647" t="s">
        <v>1188</v>
      </c>
      <c r="BZ102" s="651" t="s">
        <v>2109</v>
      </c>
      <c r="CA102" s="647">
        <v>0</v>
      </c>
      <c r="CB102" s="647" t="s">
        <v>1188</v>
      </c>
      <c r="CC102" s="651" t="s">
        <v>1188</v>
      </c>
      <c r="CD102" s="652" t="s">
        <v>1188</v>
      </c>
      <c r="CE102" s="647">
        <v>0</v>
      </c>
      <c r="CF102" s="647">
        <v>1</v>
      </c>
      <c r="CG102" s="633" t="s">
        <v>5619</v>
      </c>
      <c r="CH102" s="647">
        <v>2009</v>
      </c>
      <c r="CI102" s="647">
        <v>1983</v>
      </c>
      <c r="CJ102" s="647">
        <v>3</v>
      </c>
      <c r="CK102" s="651" t="s">
        <v>1207</v>
      </c>
      <c r="CL102" s="651" t="s">
        <v>1208</v>
      </c>
      <c r="CM102" s="647">
        <v>2</v>
      </c>
      <c r="CN102" s="647" t="s">
        <v>1209</v>
      </c>
      <c r="CO102" s="847" t="s">
        <v>5620</v>
      </c>
      <c r="CP102" s="647">
        <v>2010</v>
      </c>
      <c r="CQ102" s="647">
        <v>3</v>
      </c>
      <c r="CR102" s="650">
        <v>2</v>
      </c>
      <c r="CS102" s="676" t="s">
        <v>1188</v>
      </c>
      <c r="CT102" s="647" t="s">
        <v>1188</v>
      </c>
      <c r="CU102" s="648">
        <v>1</v>
      </c>
      <c r="CV102" s="676" t="s">
        <v>1188</v>
      </c>
      <c r="CW102" s="647" t="s">
        <v>1188</v>
      </c>
      <c r="CX102" s="657">
        <v>0</v>
      </c>
      <c r="CY102" s="650" t="s">
        <v>1188</v>
      </c>
      <c r="CZ102" s="647" t="s">
        <v>1188</v>
      </c>
      <c r="DA102" s="657">
        <v>0</v>
      </c>
      <c r="DB102" s="723">
        <v>1800000</v>
      </c>
      <c r="DC102" s="753">
        <v>2</v>
      </c>
      <c r="DD102" s="659" t="s">
        <v>5621</v>
      </c>
      <c r="DE102" s="648">
        <v>2018</v>
      </c>
      <c r="DF102" s="854" t="s">
        <v>1188</v>
      </c>
      <c r="DG102" s="855" t="s">
        <v>1188</v>
      </c>
      <c r="DH102" s="852">
        <v>0</v>
      </c>
      <c r="DI102" s="856" t="s">
        <v>1188</v>
      </c>
      <c r="DJ102" s="730" t="s">
        <v>1188</v>
      </c>
      <c r="DK102" s="850" t="s">
        <v>1188</v>
      </c>
      <c r="DL102" s="850">
        <v>0</v>
      </c>
      <c r="DM102" s="851">
        <v>0</v>
      </c>
      <c r="DN102" s="854" t="s">
        <v>1188</v>
      </c>
      <c r="DO102" s="855" t="s">
        <v>1188</v>
      </c>
      <c r="DP102" s="852">
        <v>0</v>
      </c>
      <c r="DQ102" s="856" t="s">
        <v>1188</v>
      </c>
      <c r="DR102" s="668" t="s">
        <v>1188</v>
      </c>
      <c r="DS102" s="753" t="s">
        <v>1188</v>
      </c>
      <c r="DT102" s="850">
        <v>0</v>
      </c>
      <c r="DU102" s="851">
        <v>0</v>
      </c>
      <c r="DV102" s="651" t="s">
        <v>1188</v>
      </c>
      <c r="DW102" s="860" t="s">
        <v>5622</v>
      </c>
      <c r="DX102" s="647" t="s">
        <v>1188</v>
      </c>
      <c r="DY102" s="647">
        <v>0</v>
      </c>
      <c r="DZ102" s="650">
        <v>0</v>
      </c>
      <c r="EA102" s="807" t="s">
        <v>1188</v>
      </c>
      <c r="EB102" s="649" t="s">
        <v>5623</v>
      </c>
      <c r="EC102" s="430">
        <v>2</v>
      </c>
      <c r="ED102" s="804" t="s">
        <v>1214</v>
      </c>
      <c r="EE102" s="430">
        <v>2005</v>
      </c>
      <c r="EF102" s="430">
        <v>3</v>
      </c>
      <c r="EG102" s="369" t="s">
        <v>1220</v>
      </c>
      <c r="EH102" s="592">
        <v>4</v>
      </c>
      <c r="EI102" s="551" t="s">
        <v>5616</v>
      </c>
      <c r="EJ102" s="651" t="s">
        <v>1190</v>
      </c>
      <c r="EK102" s="647">
        <v>2014</v>
      </c>
      <c r="EL102" s="554" t="s">
        <v>5624</v>
      </c>
      <c r="EM102" s="669" t="s">
        <v>1188</v>
      </c>
      <c r="EN102" s="647" t="s">
        <v>1188</v>
      </c>
      <c r="EO102" s="670" t="s">
        <v>1188</v>
      </c>
      <c r="EP102" s="556">
        <v>0</v>
      </c>
      <c r="EQ102" s="556" t="s">
        <v>1188</v>
      </c>
      <c r="ER102" s="651" t="s">
        <v>1188</v>
      </c>
      <c r="ES102" s="556" t="s">
        <v>1188</v>
      </c>
      <c r="ET102" s="556">
        <v>0</v>
      </c>
      <c r="EU102" s="671">
        <v>0</v>
      </c>
      <c r="EV102" s="672"/>
      <c r="EW102" s="673"/>
      <c r="EX102" s="674"/>
      <c r="EY102" s="631" t="s">
        <v>1343</v>
      </c>
      <c r="EZ102" s="631">
        <v>1</v>
      </c>
      <c r="FA102" s="675">
        <v>40.299999999999997</v>
      </c>
      <c r="FB102" s="648">
        <v>0</v>
      </c>
      <c r="FC102" s="676"/>
      <c r="FD102" s="647"/>
      <c r="FE102" s="648"/>
      <c r="FF102" s="652" t="s">
        <v>1281</v>
      </c>
      <c r="FG102" s="563" t="s">
        <v>1282</v>
      </c>
      <c r="FH102" s="631" t="str">
        <f t="shared" si="119"/>
        <v>D</v>
      </c>
      <c r="FI102" s="677">
        <f t="shared" si="120"/>
        <v>0</v>
      </c>
      <c r="FJ102" s="678">
        <f t="shared" si="121"/>
        <v>0</v>
      </c>
      <c r="FK102" s="679">
        <f t="shared" si="122"/>
        <v>0</v>
      </c>
      <c r="FL102" s="680">
        <f t="shared" si="123"/>
        <v>0</v>
      </c>
      <c r="FM102" s="681">
        <v>0</v>
      </c>
      <c r="FN102" s="430" t="s">
        <v>1188</v>
      </c>
      <c r="FO102" s="686" t="s">
        <v>1188</v>
      </c>
      <c r="FP102" s="686" t="s">
        <v>1188</v>
      </c>
      <c r="FQ102" s="430">
        <v>0</v>
      </c>
      <c r="FR102" s="682" t="s">
        <v>1188</v>
      </c>
      <c r="FS102" s="369">
        <v>0</v>
      </c>
      <c r="FT102" s="430" t="s">
        <v>1188</v>
      </c>
      <c r="FU102" s="431" t="s">
        <v>1188</v>
      </c>
      <c r="FV102" s="369">
        <v>0</v>
      </c>
      <c r="FW102" s="430" t="s">
        <v>1188</v>
      </c>
      <c r="FX102" s="431" t="s">
        <v>1188</v>
      </c>
      <c r="FY102" s="369">
        <v>0</v>
      </c>
      <c r="FZ102" s="430" t="s">
        <v>1188</v>
      </c>
      <c r="GA102" s="686" t="s">
        <v>1188</v>
      </c>
      <c r="GB102" s="431" t="s">
        <v>1188</v>
      </c>
      <c r="GC102" s="369">
        <v>0</v>
      </c>
      <c r="GD102" s="430" t="s">
        <v>1188</v>
      </c>
      <c r="GE102" s="686" t="s">
        <v>1188</v>
      </c>
      <c r="GF102" s="431" t="s">
        <v>1188</v>
      </c>
      <c r="GG102" s="369">
        <v>0</v>
      </c>
      <c r="GH102" s="430" t="s">
        <v>1188</v>
      </c>
      <c r="GI102" s="686" t="s">
        <v>1188</v>
      </c>
      <c r="GJ102" s="431" t="s">
        <v>1188</v>
      </c>
      <c r="GK102" s="369">
        <v>0</v>
      </c>
      <c r="GL102" s="430" t="s">
        <v>1188</v>
      </c>
      <c r="GM102" s="686" t="s">
        <v>1188</v>
      </c>
      <c r="GN102" s="431" t="s">
        <v>1188</v>
      </c>
      <c r="GO102" s="676">
        <v>0</v>
      </c>
      <c r="GP102" s="917" t="s">
        <v>1188</v>
      </c>
      <c r="GQ102" s="872" t="s">
        <v>1188</v>
      </c>
      <c r="GR102" s="872" t="s">
        <v>1188</v>
      </c>
      <c r="GS102" s="872" t="s">
        <v>1188</v>
      </c>
      <c r="GT102" s="873" t="s">
        <v>1188</v>
      </c>
      <c r="GU102" s="581">
        <v>0</v>
      </c>
      <c r="GV102" s="687" t="s">
        <v>1188</v>
      </c>
      <c r="GW102" s="872" t="s">
        <v>1188</v>
      </c>
      <c r="GX102" s="873" t="s">
        <v>1188</v>
      </c>
      <c r="GY102" s="874">
        <v>0</v>
      </c>
      <c r="GZ102" s="582" t="s">
        <v>1188</v>
      </c>
      <c r="HA102" s="583" t="s">
        <v>1346</v>
      </c>
      <c r="HB102" s="584">
        <v>3</v>
      </c>
      <c r="HC102" s="585">
        <v>0</v>
      </c>
      <c r="HD102" s="586" t="s">
        <v>1188</v>
      </c>
      <c r="HE102" s="690" t="s">
        <v>1188</v>
      </c>
      <c r="HF102" s="587" t="s">
        <v>1188</v>
      </c>
      <c r="HG102" s="587" t="s">
        <v>1188</v>
      </c>
      <c r="HH102" s="588">
        <v>0</v>
      </c>
      <c r="HI102" s="787" t="s">
        <v>1188</v>
      </c>
      <c r="HJ102" s="808" t="s">
        <v>1188</v>
      </c>
      <c r="HK102" s="691" t="s">
        <v>1188</v>
      </c>
      <c r="HL102" s="692">
        <v>0</v>
      </c>
      <c r="HM102" s="857" t="s">
        <v>1188</v>
      </c>
      <c r="HN102" s="697" t="s">
        <v>1188</v>
      </c>
      <c r="HO102" s="681" t="s">
        <v>1188</v>
      </c>
      <c r="HP102" s="574" t="s">
        <v>1188</v>
      </c>
      <c r="HQ102" s="472" t="str">
        <f t="shared" si="124"/>
        <v>-</v>
      </c>
      <c r="HR102" s="593" t="s">
        <v>1188</v>
      </c>
      <c r="HS102" s="574" t="s">
        <v>1188</v>
      </c>
      <c r="HT102" s="574" t="s">
        <v>1188</v>
      </c>
      <c r="HU102" s="574" t="s">
        <v>1188</v>
      </c>
      <c r="HV102" s="574" t="s">
        <v>1188</v>
      </c>
      <c r="HW102" s="574" t="s">
        <v>1188</v>
      </c>
      <c r="HX102" s="574" t="s">
        <v>1188</v>
      </c>
      <c r="HY102" s="574" t="s">
        <v>1188</v>
      </c>
      <c r="HZ102" s="574" t="s">
        <v>1188</v>
      </c>
      <c r="IA102" s="574" t="s">
        <v>1188</v>
      </c>
      <c r="IB102" s="574" t="s">
        <v>1188</v>
      </c>
      <c r="IC102" s="574" t="s">
        <v>1188</v>
      </c>
      <c r="ID102" s="681" t="s">
        <v>1188</v>
      </c>
      <c r="IE102" s="369" t="s">
        <v>1188</v>
      </c>
      <c r="IF102" s="574" t="s">
        <v>1188</v>
      </c>
      <c r="IG102" s="472" t="str">
        <f t="shared" si="125"/>
        <v>-</v>
      </c>
      <c r="IH102" s="609" t="s">
        <v>1188</v>
      </c>
      <c r="II102" s="694" t="s">
        <v>1188</v>
      </c>
      <c r="IJ102" s="695" t="s">
        <v>1188</v>
      </c>
      <c r="IK102" s="696" t="s">
        <v>1188</v>
      </c>
      <c r="IL102" s="696" t="s">
        <v>1188</v>
      </c>
      <c r="IM102" s="697" t="s">
        <v>1188</v>
      </c>
      <c r="IN102" s="599">
        <v>1</v>
      </c>
      <c r="IO102" s="600">
        <v>7</v>
      </c>
      <c r="IP102" s="601">
        <v>6</v>
      </c>
      <c r="IQ102" s="600">
        <v>1</v>
      </c>
      <c r="IR102" s="587">
        <v>8</v>
      </c>
      <c r="IS102" s="601">
        <v>9</v>
      </c>
      <c r="IT102" s="599">
        <v>2</v>
      </c>
      <c r="IU102" s="600">
        <v>8</v>
      </c>
      <c r="IV102" s="587">
        <v>24</v>
      </c>
      <c r="IW102" s="601">
        <v>17</v>
      </c>
      <c r="IX102" s="602">
        <v>49</v>
      </c>
      <c r="IY102" s="681">
        <v>0</v>
      </c>
      <c r="IZ102" s="698" t="s">
        <v>1188</v>
      </c>
      <c r="JA102" s="681">
        <v>1</v>
      </c>
      <c r="JB102" s="699" t="s">
        <v>5625</v>
      </c>
      <c r="JC102" s="681">
        <v>0</v>
      </c>
      <c r="JD102" s="753" t="s">
        <v>1188</v>
      </c>
      <c r="JE102" s="940" t="s">
        <v>1188</v>
      </c>
      <c r="JF102" s="940" t="s">
        <v>1188</v>
      </c>
      <c r="JG102" s="657" t="s">
        <v>1188</v>
      </c>
      <c r="JH102" s="369">
        <v>0</v>
      </c>
      <c r="JI102" s="430" t="s">
        <v>1188</v>
      </c>
      <c r="JJ102" s="686" t="s">
        <v>1188</v>
      </c>
      <c r="JK102" s="686" t="s">
        <v>1188</v>
      </c>
      <c r="JL102" s="592" t="s">
        <v>1188</v>
      </c>
      <c r="JM102" s="369">
        <v>0</v>
      </c>
      <c r="JN102" s="430" t="s">
        <v>1188</v>
      </c>
      <c r="JO102" s="430" t="s">
        <v>1188</v>
      </c>
      <c r="JP102" s="686" t="s">
        <v>1188</v>
      </c>
      <c r="JQ102" s="686" t="s">
        <v>1188</v>
      </c>
      <c r="JR102" s="592" t="s">
        <v>1188</v>
      </c>
      <c r="JS102" s="369">
        <v>0</v>
      </c>
      <c r="JT102" s="430" t="s">
        <v>1188</v>
      </c>
      <c r="JU102" s="686" t="s">
        <v>1188</v>
      </c>
      <c r="JV102" s="686" t="s">
        <v>1188</v>
      </c>
      <c r="JW102" s="592" t="s">
        <v>1188</v>
      </c>
      <c r="JX102" s="606">
        <v>0</v>
      </c>
      <c r="JY102" s="607" t="s">
        <v>1188</v>
      </c>
      <c r="JZ102" s="606" t="s">
        <v>1188</v>
      </c>
      <c r="KA102" s="606">
        <f t="shared" si="126"/>
        <v>0</v>
      </c>
      <c r="KB102" s="606"/>
      <c r="KC102" s="606"/>
      <c r="KD102" s="606"/>
      <c r="KE102" s="606"/>
      <c r="KF102" s="606">
        <f t="shared" si="127"/>
        <v>0</v>
      </c>
      <c r="KG102" s="606"/>
      <c r="KH102" s="606"/>
      <c r="KI102" s="606"/>
      <c r="KJ102" s="606"/>
      <c r="KK102" s="606">
        <v>1</v>
      </c>
      <c r="KL102" s="606">
        <v>1</v>
      </c>
      <c r="KM102" s="608">
        <f t="shared" si="128"/>
        <v>0.11557133197784424</v>
      </c>
      <c r="KN102" s="609">
        <v>-1.9221433401107788</v>
      </c>
      <c r="KO102" s="609">
        <v>1.923076868057251</v>
      </c>
      <c r="KP102" s="610">
        <v>8</v>
      </c>
      <c r="KQ102" s="608">
        <f t="shared" si="129"/>
        <v>0.17927267551422119</v>
      </c>
      <c r="KR102" s="609">
        <v>-1.603636622428894</v>
      </c>
      <c r="KS102" s="609">
        <v>2.403846263885498</v>
      </c>
      <c r="KT102" s="610">
        <v>9</v>
      </c>
      <c r="KU102" s="610">
        <v>18</v>
      </c>
      <c r="KV102" s="606" t="s">
        <v>5586</v>
      </c>
      <c r="KW102" s="606" t="s">
        <v>5609</v>
      </c>
      <c r="KX102" s="700" t="str">
        <f t="shared" ca="1" si="130"/>
        <v>D</v>
      </c>
      <c r="KY102" s="701">
        <f t="shared" ca="1" si="131"/>
        <v>0.18088858663957386</v>
      </c>
      <c r="KZ102" s="702">
        <f t="shared" ca="1" si="207"/>
        <v>0.13029882352941177</v>
      </c>
      <c r="LA102" s="703">
        <f t="shared" ca="1" si="208"/>
        <v>0.29748571428571424</v>
      </c>
      <c r="LB102" s="703">
        <f t="shared" ca="1" si="209"/>
        <v>9.2258333333333331E-2</v>
      </c>
      <c r="LC102" s="704">
        <f t="shared" ca="1" si="210"/>
        <v>0.20351147540983608</v>
      </c>
      <c r="LD102" s="696" cm="1">
        <f t="array" aca="1" ref="LD102" ca="1">INDIRECT(LD$203&amp;ROW())*LD$205</f>
        <v>0</v>
      </c>
      <c r="LE102" s="696" cm="1">
        <f t="array" aca="1" ref="LE102" ca="1">INDIRECT(LE$203&amp;ROW())*LE$205</f>
        <v>0</v>
      </c>
      <c r="LF102" s="696" cm="1">
        <f t="array" aca="1" ref="LF102" ca="1">INDIRECT(LF$203&amp;ROW())*LF$205</f>
        <v>0</v>
      </c>
      <c r="LG102" s="696" cm="1">
        <f t="array" aca="1" ref="LG102" ca="1">INDIRECT(LG$203&amp;ROW())*LG$205</f>
        <v>3</v>
      </c>
      <c r="LH102" s="696" cm="1">
        <f t="array" aca="1" ref="LH102" ca="1">INDIRECT(LH$203&amp;ROW())*LH$205</f>
        <v>0</v>
      </c>
      <c r="LI102" s="696" cm="1">
        <f t="array" aca="1" ref="LI102" ca="1">INDIRECT(LI$203&amp;ROW())*LI$205</f>
        <v>0</v>
      </c>
      <c r="LJ102" s="696" cm="1">
        <f t="array" aca="1" ref="LJ102" ca="1">INDIRECT(LJ$203&amp;ROW())*LJ$205</f>
        <v>3</v>
      </c>
      <c r="LK102" s="696" cm="1">
        <f t="array" aca="1" ref="LK102" ca="1">INDIRECT(LK$203&amp;ROW())*LK$205</f>
        <v>0</v>
      </c>
      <c r="LL102" s="696" cm="1">
        <f t="array" aca="1" ref="LL102" ca="1">INDIRECT(LL$203&amp;ROW())*LL$205</f>
        <v>0</v>
      </c>
      <c r="LM102" s="696" cm="1">
        <f t="array" aca="1" ref="LM102" ca="1">INDIRECT(LM$203&amp;ROW())*LM$205</f>
        <v>0</v>
      </c>
      <c r="LN102" s="696" cm="1">
        <f t="array" aca="1" ref="LN102" ca="1">INDIRECT(LN$203&amp;ROW())*LN$205</f>
        <v>3</v>
      </c>
      <c r="LO102" s="696" cm="1">
        <f t="array" aca="1" ref="LO102" ca="1">INDIRECT(LO$203&amp;ROW())*LO$205</f>
        <v>0</v>
      </c>
      <c r="LP102" s="696" cm="1">
        <f t="array" aca="1" ref="LP102" ca="1">INDIRECT(LP$203&amp;ROW())*LP$205</f>
        <v>0</v>
      </c>
      <c r="LQ102" s="696" cm="1">
        <f t="array" aca="1" ref="LQ102" ca="1">IF(INDIRECT(LQ$203&amp;ROW())="-",0,INDIRECT(LQ$203&amp;ROW())*LQ$205)</f>
        <v>2.0754000000000001</v>
      </c>
      <c r="LR102" s="696" cm="1">
        <f t="array" aca="1" ref="LR102" ca="1">INDIRECT(LR$203&amp;ROW())*LR$205</f>
        <v>0</v>
      </c>
      <c r="LS102" s="696" cm="1">
        <f t="array" aca="1" ref="LS102" ca="1">IF(INDIRECT(LS$203&amp;ROW())="-",0,INDIRECT(LS$203&amp;ROW())*LS$205)</f>
        <v>0.2472</v>
      </c>
      <c r="LT102" s="696" cm="1">
        <f t="array" aca="1" ref="LT102" ca="1">INDIRECT(LT$203&amp;ROW())*LT$205</f>
        <v>2</v>
      </c>
      <c r="LU102" s="696" cm="1">
        <f t="array" aca="1" ref="LU102" ca="1">INDIRECT(LU$203&amp;ROW())*LU$205</f>
        <v>1</v>
      </c>
      <c r="LV102" s="696" cm="1">
        <f t="array" aca="1" ref="LV102" ca="1">INDIRECT(LV$203&amp;ROW())*LV$205</f>
        <v>1</v>
      </c>
      <c r="LW102" s="696" cm="1">
        <f t="array" aca="1" ref="LW102" ca="1">INDIRECT(LW$203&amp;ROW())*LW$205</f>
        <v>0</v>
      </c>
      <c r="LX102" s="696" cm="1">
        <f t="array" aca="1" ref="LX102" ca="1">INDIRECT(LX$203&amp;ROW())*LX$205</f>
        <v>2</v>
      </c>
      <c r="LY102" s="696" cm="1">
        <f t="array" aca="1" ref="LY102" ca="1">IF(INDIRECT(LY$203&amp;ROW())="-",0,INDIRECT(LY$203&amp;ROW())*LY$205)</f>
        <v>0.2142</v>
      </c>
      <c r="LZ102" s="696" cm="1">
        <f t="array" aca="1" ref="LZ102" ca="1">INDIRECT(LZ$203&amp;ROW())*LZ$205</f>
        <v>0</v>
      </c>
      <c r="MA102" s="696" cm="1">
        <f t="array" aca="1" ref="MA102" ca="1">INDIRECT(MA$203&amp;ROW())*MA$205</f>
        <v>2</v>
      </c>
      <c r="MB102" s="696" cm="1">
        <f t="array" aca="1" ref="MB102" ca="1">INDIRECT(MB$203&amp;ROW())*MB$205</f>
        <v>0</v>
      </c>
      <c r="MC102" s="696" cm="1">
        <f t="array" aca="1" ref="MC102" ca="1">IF($MB102=0,0,INDIRECT(MC$203&amp;ROW())*MC$205)</f>
        <v>0</v>
      </c>
      <c r="MD102" s="696" cm="1">
        <f t="array" aca="1" ref="MD102" ca="1">IF($MB102=0,0,INDIRECT(MD$203&amp;ROW())*MD$205)</f>
        <v>0</v>
      </c>
      <c r="ME102" s="696" cm="1">
        <f t="array" aca="1" ref="ME102" ca="1">IF($MB102=0,0,INDIRECT(ME$203&amp;ROW())*ME$205)</f>
        <v>0</v>
      </c>
      <c r="MF102" s="696" cm="1">
        <f t="array" aca="1" ref="MF102" ca="1">IF($MB102=0,0,INDIRECT(MF$203&amp;ROW())*MF$205)</f>
        <v>0</v>
      </c>
      <c r="MG102" s="696" cm="1">
        <f t="array" aca="1" ref="MG102" ca="1">INDIRECT(MG$203&amp;ROW())*MG$205</f>
        <v>0</v>
      </c>
      <c r="MH102" s="696" cm="1">
        <f t="array" aca="1" ref="MH102" ca="1">IF($MG102=0,0,INDIRECT(MH$203&amp;ROW())*MH$205)</f>
        <v>0</v>
      </c>
      <c r="MI102" s="696" cm="1">
        <f t="array" aca="1" ref="MI102" ca="1">IF($MG102=0,0,INDIRECT(MI$203&amp;ROW())*MI$205)</f>
        <v>0</v>
      </c>
      <c r="MJ102" s="696" cm="1">
        <f t="array" aca="1" ref="MJ102" ca="1">INDIRECT(MJ$203&amp;ROW())*MJ$205</f>
        <v>0</v>
      </c>
      <c r="MK102" s="696" cm="1">
        <f t="array" aca="1" ref="MK102" ca="1">INDIRECT(MK$203&amp;ROW())*MK$205</f>
        <v>0</v>
      </c>
      <c r="ML102" s="696" cm="1">
        <f t="array" aca="1" ref="ML102" ca="1">INDIRECT(ML$203&amp;ROW())*ML$205</f>
        <v>0</v>
      </c>
      <c r="MM102" s="696" cm="1">
        <f t="array" aca="1" ref="MM102" ca="1">INDIRECT(MM$203&amp;ROW())*MM$205</f>
        <v>4</v>
      </c>
      <c r="MN102" s="696" cm="1">
        <f t="array" aca="1" ref="MN102" ca="1">INDIRECT(MN$203&amp;ROW())*MN$205</f>
        <v>0</v>
      </c>
      <c r="MO102" s="696" cm="1">
        <f t="array" aca="1" ref="MO102" ca="1">INDIRECT(MO$203&amp;ROW())*MO$205</f>
        <v>0</v>
      </c>
      <c r="MP102" s="696" cm="1">
        <f t="array" aca="1" ref="MP102" ca="1">INDIRECT(MP$203&amp;ROW())*MP$205</f>
        <v>0</v>
      </c>
      <c r="MQ102" s="696" cm="1">
        <f t="array" aca="1" ref="MQ102" ca="1">INDIRECT(MQ$203&amp;ROW())*MQ$205</f>
        <v>0</v>
      </c>
      <c r="MR102" s="696" cm="1">
        <f t="array" aca="1" ref="MR102" ca="1">INDIRECT(MR$203&amp;ROW())*MR$205</f>
        <v>2</v>
      </c>
      <c r="MS102" s="696" cm="1">
        <f t="array" aca="1" ref="MS102" ca="1">INDIRECT(MS$203&amp;ROW())*MS$205</f>
        <v>2</v>
      </c>
      <c r="MT102" s="696" cm="1">
        <f t="array" aca="1" ref="MT102" ca="1">INDIRECT(MT$203&amp;ROW())*MT$205</f>
        <v>0</v>
      </c>
      <c r="MU102" s="696" cm="1">
        <f t="array" aca="1" ref="MU102" ca="1">INDIRECT(MU$203&amp;ROW())*MU$205</f>
        <v>0</v>
      </c>
      <c r="MV102" s="696" cm="1">
        <f t="array" aca="1" ref="MV102" ca="1">IF(INDIRECT(MV$203&amp;ROW())="-",0,INDIRECT(MV$203&amp;ROW())*MV$205)</f>
        <v>4.4142000000000001</v>
      </c>
      <c r="MW102" s="696" cm="1">
        <f t="array" aca="1" ref="MW102" ca="1">INDIRECT(MW$203&amp;ROW())*MW$205</f>
        <v>0</v>
      </c>
      <c r="MX102" s="696" cm="1">
        <f t="array" aca="1" ref="MX102" ca="1">INDIRECT(MX$203&amp;ROW())*MX$205</f>
        <v>0</v>
      </c>
      <c r="MY102" s="696" cm="1">
        <f t="array" aca="1" ref="MY102" ca="1">INDIRECT(MY$203&amp;ROW())*MY$205</f>
        <v>0</v>
      </c>
      <c r="NA102" s="701">
        <f t="shared" si="133"/>
        <v>0.2279487804878049</v>
      </c>
      <c r="NB102" s="617">
        <f t="shared" si="134"/>
        <v>0.36008571428571429</v>
      </c>
      <c r="NC102" s="695">
        <f t="shared" si="135"/>
        <v>7.966923076923077E-2</v>
      </c>
      <c r="ND102" s="697">
        <f t="shared" si="136"/>
        <v>0.17539629629629627</v>
      </c>
      <c r="NE102" s="694">
        <f t="shared" si="137"/>
        <v>0.21077500545976158</v>
      </c>
      <c r="NF102" s="682" t="str">
        <f t="shared" si="138"/>
        <v>D</v>
      </c>
      <c r="NH102" s="606" t="s">
        <v>5609</v>
      </c>
      <c r="NI102" s="563" t="str">
        <f t="shared" si="211"/>
        <v>C</v>
      </c>
      <c r="NJ102" s="563" t="str">
        <f t="shared" si="140"/>
        <v>D</v>
      </c>
      <c r="NK102" s="563" t="str">
        <f t="shared" ca="1" si="141"/>
        <v>D</v>
      </c>
      <c r="NL102" s="563" t="str">
        <f t="shared" ca="1" si="142"/>
        <v>D</v>
      </c>
      <c r="NM102" s="563" t="str">
        <f t="shared" ca="1" si="143"/>
        <v>D</v>
      </c>
      <c r="NN102" s="563" t="str">
        <f t="shared" ca="1" si="163"/>
        <v>D</v>
      </c>
      <c r="NO102" s="563" t="str">
        <f t="shared" ca="1" si="164"/>
        <v>C</v>
      </c>
      <c r="NP102" s="606" t="str">
        <f t="shared" si="144"/>
        <v>-</v>
      </c>
      <c r="NQ102" s="682" t="str">
        <f t="shared" si="145"/>
        <v>-</v>
      </c>
      <c r="NR102" s="682" t="e">
        <f>IF(OR(AND(NI102="A",OR(NJ102="C",NJ102="D")),AND(NI102="A",OR(#REF!="C",#REF!="D")),AND(NI102="B",OR(NJ102="D",#REF!="D")),AND(OR(NI102="C",NI102="D"),OR(NJ102="A",NJ102="B")),AND(OR(NI102="C",NI102="D"),OR(#REF!="A",#REF!="B")),AND(OR(NJ102="A",#REF!="A",NJ102="B",#REF!="B"),OR(NP102="-",NQ102="-")),AND(OR(NJ102="C",#REF!="C",NJ102="D",#REF!="D"),NP102="Yes")),"Yes","-")</f>
        <v>#REF!</v>
      </c>
      <c r="NS102" s="607"/>
      <c r="NT102" s="619">
        <f t="shared" si="146"/>
        <v>0.37430000000000002</v>
      </c>
      <c r="NU102" s="619">
        <f t="shared" si="147"/>
        <v>0.21077500545976158</v>
      </c>
      <c r="NV102" s="619">
        <f t="shared" ca="1" si="148"/>
        <v>0.18088858663957386</v>
      </c>
      <c r="NW102" s="619">
        <f t="shared" ca="1" si="165"/>
        <v>0.18316982413738039</v>
      </c>
      <c r="NX102" s="619">
        <f t="shared" ca="1" si="166"/>
        <v>0.21362357812021854</v>
      </c>
      <c r="NY102" s="620">
        <f t="shared" ca="1" si="167"/>
        <v>0.19247277054585898</v>
      </c>
      <c r="NZ102" s="620">
        <f t="shared" ca="1" si="168"/>
        <v>0.26988500223810663</v>
      </c>
      <c r="OA102" s="705" t="s">
        <v>1188</v>
      </c>
      <c r="OB102" s="706" t="s">
        <v>1188</v>
      </c>
      <c r="OC102" s="494"/>
      <c r="OE102" s="606" t="s">
        <v>5609</v>
      </c>
      <c r="OF102" s="700" t="str">
        <f t="shared" ca="1" si="149"/>
        <v>D</v>
      </c>
      <c r="OG102" s="701">
        <f t="shared" ca="1" si="169"/>
        <v>0.18316982413738039</v>
      </c>
      <c r="OH102" s="705">
        <f t="shared" ca="1" si="212"/>
        <v>0.17158287331887198</v>
      </c>
      <c r="OI102" s="696">
        <f t="shared" ca="1" si="213"/>
        <v>0.35662695909661235</v>
      </c>
      <c r="OJ102" s="696">
        <f t="shared" ca="1" si="152"/>
        <v>7.9482368024695965E-2</v>
      </c>
      <c r="OK102" s="697">
        <f t="shared" ca="1" si="153"/>
        <v>0.12498709610934122</v>
      </c>
      <c r="OL102" s="696" cm="1">
        <f t="array" aca="1" ref="OL102" ca="1">INDIRECT(OL$203&amp;ROW())*OL$205</f>
        <v>0</v>
      </c>
      <c r="OM102" s="696" cm="1">
        <f t="array" aca="1" ref="OM102" ca="1">INDIRECT(OM$203&amp;ROW())*OM$205</f>
        <v>0</v>
      </c>
      <c r="ON102" s="696" cm="1">
        <f t="array" aca="1" ref="ON102" ca="1">INDIRECT(ON$203&amp;ROW())*ON$205</f>
        <v>0</v>
      </c>
      <c r="OO102" s="696" cm="1">
        <f t="array" aca="1" ref="OO102" ca="1">INDIRECT(OO$203&amp;ROW())*OO$205</f>
        <v>1.0790999999999999</v>
      </c>
      <c r="OP102" s="696" cm="1">
        <f t="array" aca="1" ref="OP102" ca="1">INDIRECT(OP$203&amp;ROW())*OP$205</f>
        <v>0</v>
      </c>
      <c r="OQ102" s="696" cm="1">
        <f t="array" aca="1" ref="OQ102" ca="1">INDIRECT(OQ$203&amp;ROW())*OQ$205</f>
        <v>0</v>
      </c>
      <c r="OR102" s="696" cm="1">
        <f t="array" aca="1" ref="OR102" ca="1">INDIRECT(OR$203&amp;ROW())*OR$205</f>
        <v>1.4141999999999999</v>
      </c>
      <c r="OS102" s="696" cm="1">
        <f t="array" aca="1" ref="OS102" ca="1">INDIRECT(OS$203&amp;ROW())*OS$205</f>
        <v>0</v>
      </c>
      <c r="OT102" s="696" cm="1">
        <f t="array" aca="1" ref="OT102" ca="1">INDIRECT(OT$203&amp;ROW())*OT$205</f>
        <v>0</v>
      </c>
      <c r="OU102" s="696" cm="1">
        <f t="array" aca="1" ref="OU102" ca="1">INDIRECT(OU$203&amp;ROW())*OU$205</f>
        <v>0</v>
      </c>
      <c r="OV102" s="696" cm="1">
        <f t="array" aca="1" ref="OV102" ca="1">INDIRECT(OV$203&amp;ROW())*OV$205</f>
        <v>1.2161999999999999</v>
      </c>
      <c r="OW102" s="696" cm="1">
        <f t="array" aca="1" ref="OW102" ca="1">INDIRECT(OW$203&amp;ROW())*OW$205</f>
        <v>0</v>
      </c>
      <c r="OX102" s="696" cm="1">
        <f t="array" aca="1" ref="OX102" ca="1">INDIRECT(OX$203&amp;ROW())*OX$205</f>
        <v>0</v>
      </c>
      <c r="OY102" s="696" cm="1">
        <f t="array" aca="1" ref="OY102" ca="1">IF(INDIRECT(OY$203&amp;ROW())="-",0,INDIRECT(OY$203&amp;ROW())*OY$205)</f>
        <v>0.24548523</v>
      </c>
      <c r="OZ102" s="696" cm="1">
        <f t="array" aca="1" ref="OZ102" ca="1">INDIRECT(OZ$203&amp;ROW())*OZ$205</f>
        <v>0</v>
      </c>
      <c r="PA102" s="696" cm="1">
        <f t="array" aca="1" ref="PA102" ca="1">IF(INDIRECT(PA$203&amp;ROW())="-",0,INDIRECT(PA$203&amp;ROW())*PA$205)</f>
        <v>3.6396079999999997E-2</v>
      </c>
      <c r="PB102" s="705" cm="1">
        <f t="array" aca="1" ref="PB102" ca="1">INDIRECT(PB$203&amp;ROW())*PB$205</f>
        <v>0.75419999999999998</v>
      </c>
      <c r="PC102" s="696" cm="1">
        <f t="array" aca="1" ref="PC102" ca="1">INDIRECT(PC$203&amp;ROW())*PC$205</f>
        <v>0.69730000000000003</v>
      </c>
      <c r="PD102" s="696" cm="1">
        <f t="array" aca="1" ref="PD102" ca="1">INDIRECT(PD$203&amp;ROW())*PD$205</f>
        <v>0.73419999999999996</v>
      </c>
      <c r="PE102" s="696" cm="1">
        <f t="array" aca="1" ref="PE102" ca="1">INDIRECT(PE$203&amp;ROW())*PE$205</f>
        <v>0</v>
      </c>
      <c r="PF102" s="696" cm="1">
        <f t="array" aca="1" ref="PF102" ca="1">INDIRECT(PF$203&amp;ROW())*PF$205</f>
        <v>1.3308</v>
      </c>
      <c r="PG102" s="696" cm="1">
        <f t="array" aca="1" ref="PG102" ca="1">IF(INDIRECT(PG$203&amp;ROW())="-",0,INDIRECT(PG$203&amp;ROW())*PG$205)</f>
        <v>3.1237500000000001E-2</v>
      </c>
      <c r="PH102" s="696" cm="1">
        <f t="array" aca="1" ref="PH102" ca="1">INDIRECT(PH$203&amp;ROW())*PH$205</f>
        <v>0</v>
      </c>
      <c r="PI102" s="696" cm="1">
        <f t="array" aca="1" ref="PI102" ca="1">INDIRECT(PI$203&amp;ROW())*PI$205</f>
        <v>0.60729999999999995</v>
      </c>
      <c r="PJ102" s="696" cm="1">
        <f t="array" aca="1" ref="PJ102" ca="1">INDIRECT(PJ$203&amp;ROW())*PJ$205</f>
        <v>0</v>
      </c>
      <c r="PK102" s="696" cm="1">
        <f t="array" aca="1" ref="PK102" ca="1">IF($PJ102=0,0,INDIRECT(PK$203&amp;ROW())*PK$205)</f>
        <v>0</v>
      </c>
      <c r="PL102" s="696" cm="1">
        <f t="array" aca="1" ref="PL102" ca="1">IF($MPE102=0,0,INDIRECT(PL$203&amp;ROW())*PL$205)</f>
        <v>0</v>
      </c>
      <c r="PM102" s="696" cm="1">
        <f t="array" aca="1" ref="PM102" ca="1">IF($MPE102=0,0,INDIRECT(PM$203&amp;ROW())*PM$205)</f>
        <v>0</v>
      </c>
      <c r="PN102" s="696" cm="1">
        <f t="array" aca="1" ref="PN102" ca="1">IF($PJ102=0,0,INDIRECT(PN$203&amp;ROW())*PN$205)</f>
        <v>0</v>
      </c>
      <c r="PO102" s="696" cm="1">
        <f t="array" aca="1" ref="PO102" ca="1">INDIRECT(PO$203&amp;ROW())*PO$205</f>
        <v>0</v>
      </c>
      <c r="PP102" s="696" cm="1">
        <f t="array" aca="1" ref="PP102" ca="1">IF($PO102=0,0,INDIRECT(PP$203&amp;ROW())*PP$205)</f>
        <v>0</v>
      </c>
      <c r="PQ102" s="696" cm="1">
        <f t="array" aca="1" ref="PQ102" ca="1">IF($PO102=0,0,INDIRECT(PQ$203&amp;ROW())*PQ$205)</f>
        <v>0</v>
      </c>
      <c r="PR102" s="696" cm="1">
        <f t="array" aca="1" ref="PR102" ca="1">INDIRECT(PR$203&amp;ROW())*PR$205</f>
        <v>0</v>
      </c>
      <c r="PS102" s="696" cm="1">
        <f t="array" aca="1" ref="PS102" ca="1">INDIRECT(PS$203&amp;ROW())*PS$205</f>
        <v>0</v>
      </c>
      <c r="PT102" s="696" cm="1">
        <f t="array" aca="1" ref="PT102" ca="1">INDIRECT(PT$203&amp;ROW())*PT$205</f>
        <v>0</v>
      </c>
      <c r="PU102" s="696" cm="1">
        <f t="array" aca="1" ref="PU102" ca="1">INDIRECT(PU$203&amp;ROW())*PU$205</f>
        <v>1.1798</v>
      </c>
      <c r="PV102" s="696" cm="1">
        <f t="array" aca="1" ref="PV102" ca="1">INDIRECT(PV$203&amp;ROW())*PV$205</f>
        <v>0</v>
      </c>
      <c r="PW102" s="696" cm="1">
        <f t="array" aca="1" ref="PW102" ca="1">INDIRECT(PW$203&amp;ROW())*PW$205</f>
        <v>0</v>
      </c>
      <c r="PX102" s="696" cm="1">
        <f t="array" aca="1" ref="PX102" ca="1">INDIRECT(PX$203&amp;ROW())*PX$205</f>
        <v>0</v>
      </c>
      <c r="PY102" s="696" cm="1">
        <f t="array" aca="1" ref="PY102" ca="1">INDIRECT(PY$203&amp;ROW())*PY$205</f>
        <v>0</v>
      </c>
      <c r="PZ102" s="696" cm="1">
        <f t="array" aca="1" ref="PZ102" ca="1">INDIRECT(PZ$203&amp;ROW())*PZ$205</f>
        <v>0.17430000000000001</v>
      </c>
      <c r="QA102" s="696" cm="1">
        <f t="array" aca="1" ref="QA102" ca="1">INDIRECT(QA$203&amp;ROW())*QA$205</f>
        <v>0.31659999999999999</v>
      </c>
      <c r="QB102" s="696" cm="1">
        <f t="array" aca="1" ref="QB102" ca="1">INDIRECT(QB$203&amp;ROW())*QB$205</f>
        <v>0</v>
      </c>
      <c r="QC102" s="696" cm="1">
        <f t="array" aca="1" ref="QC102" ca="1">INDIRECT(QC$203&amp;ROW())*QC$205</f>
        <v>0</v>
      </c>
      <c r="QD102" s="696" cm="1">
        <f t="array" aca="1" ref="QD102" ca="1">IF(INDIRECT(QD$203&amp;ROW())="-",0,INDIRECT(QD$203&amp;ROW())*QD$205)</f>
        <v>0.45179336999999997</v>
      </c>
      <c r="QE102" s="696" cm="1">
        <f t="array" aca="1" ref="QE102" ca="1">INDIRECT(QE$203&amp;ROW())*QE$205</f>
        <v>0</v>
      </c>
      <c r="QF102" s="696" cm="1">
        <f t="array" aca="1" ref="QF102" ca="1">INDIRECT(QF$203&amp;ROW())*QF$205</f>
        <v>0</v>
      </c>
      <c r="QG102" s="696" cm="1">
        <f t="array" aca="1" ref="QG102" ca="1">INDIRECT(QG$203&amp;ROW())*QG$205</f>
        <v>0</v>
      </c>
      <c r="QI102" s="606" t="s">
        <v>5609</v>
      </c>
      <c r="QJ102" s="700" t="str">
        <f t="shared" ca="1" si="154"/>
        <v>D</v>
      </c>
      <c r="QK102" s="701">
        <f t="shared" ca="1" si="170"/>
        <v>0.21362357812021854</v>
      </c>
      <c r="QL102" s="705">
        <f t="shared" ca="1" si="214"/>
        <v>0.19950540667515229</v>
      </c>
      <c r="QM102" s="696">
        <f t="shared" ca="1" si="215"/>
        <v>0.32262540274848983</v>
      </c>
      <c r="QN102" s="696">
        <f t="shared" ca="1" si="157"/>
        <v>1.8352099158677086E-2</v>
      </c>
      <c r="QO102" s="697">
        <f t="shared" ca="1" si="158"/>
        <v>0.31401140389855503</v>
      </c>
      <c r="QP102" s="696" cm="1">
        <f t="array" aca="1" ref="QP102" ca="1">INDIRECT(QP$203&amp;ROW())*QP$205</f>
        <v>0</v>
      </c>
      <c r="QQ102" s="696" cm="1">
        <f t="array" aca="1" ref="QQ102" ca="1">INDIRECT(QQ$203&amp;ROW())*QQ$205</f>
        <v>0</v>
      </c>
      <c r="QR102" s="696" cm="1">
        <f t="array" aca="1" ref="QR102" ca="1">INDIRECT(QR$203&amp;ROW())*QR$205</f>
        <v>0</v>
      </c>
      <c r="QS102" s="696" cm="1">
        <f t="array" aca="1" ref="QS102" ca="1">INDIRECT(QS$203&amp;ROW())*QS$205</f>
        <v>0.22471360933801068</v>
      </c>
      <c r="QT102" s="696" cm="1">
        <f t="array" aca="1" ref="QT102" ca="1">INDIRECT(QT$203&amp;ROW())*QT$205</f>
        <v>0</v>
      </c>
      <c r="QU102" s="696" cm="1">
        <f t="array" aca="1" ref="QU102" ca="1">INDIRECT(QU$203&amp;ROW())*QU$205</f>
        <v>0</v>
      </c>
      <c r="QV102" s="696" cm="1">
        <f t="array" aca="1" ref="QV102" ca="1">INDIRECT(QV$203&amp;ROW())*QV$205</f>
        <v>0.24117831443907087</v>
      </c>
      <c r="QW102" s="696" cm="1">
        <f t="array" aca="1" ref="QW102" ca="1">INDIRECT(QW$203&amp;ROW())*QW$205</f>
        <v>0</v>
      </c>
      <c r="QX102" s="696" cm="1">
        <f t="array" aca="1" ref="QX102" ca="1">INDIRECT(QX$203&amp;ROW())*QX$205</f>
        <v>0</v>
      </c>
      <c r="QY102" s="696" cm="1">
        <f t="array" aca="1" ref="QY102" ca="1">INDIRECT(QY$203&amp;ROW())*QY$205</f>
        <v>0</v>
      </c>
      <c r="QZ102" s="696" cm="1">
        <f t="array" aca="1" ref="QZ102" ca="1">INDIRECT(QZ$203&amp;ROW())*QZ$205</f>
        <v>0.27613248380770827</v>
      </c>
      <c r="RA102" s="696" cm="1">
        <f t="array" aca="1" ref="RA102" ca="1">INDIRECT(RA$203&amp;ROW())*RA$205</f>
        <v>0</v>
      </c>
      <c r="RB102" s="696" cm="1">
        <f t="array" aca="1" ref="RB102" ca="1">INDIRECT(RB$203&amp;ROW())*RB$205</f>
        <v>0</v>
      </c>
      <c r="RC102" s="696" cm="1">
        <f t="array" aca="1" ref="RC102" ca="1">IF(INDIRECT(RC$203&amp;ROW())="-",0,INDIRECT(RC$203&amp;ROW())*RC$205)</f>
        <v>2.9023989990406868E-2</v>
      </c>
      <c r="RD102" s="696" cm="1">
        <f t="array" aca="1" ref="RD102" ca="1">INDIRECT(RD$203&amp;ROW())*RD$205</f>
        <v>0</v>
      </c>
      <c r="RE102" s="696" cm="1">
        <f t="array" aca="1" ref="RE102" ca="1">IF(INDIRECT(RE$203&amp;ROW())="-",0,INDIRECT(RE$203&amp;ROW())*RE$205)</f>
        <v>2.6075084369558393E-3</v>
      </c>
      <c r="RF102" s="705" cm="1">
        <f t="array" aca="1" ref="RF102" ca="1">INDIRECT(RF$203&amp;ROW())*RF$205</f>
        <v>5.3068994403248027E-2</v>
      </c>
      <c r="RG102" s="696" cm="1">
        <f t="array" aca="1" ref="RG102" ca="1">INDIRECT(RG$203&amp;ROW())*RG$205</f>
        <v>0.13825233454180202</v>
      </c>
      <c r="RH102" s="696" cm="1">
        <f t="array" aca="1" ref="RH102" ca="1">INDIRECT(RH$203&amp;ROW())*RH$205</f>
        <v>2.9193840390272292E-2</v>
      </c>
      <c r="RI102" s="696" cm="1">
        <f t="array" aca="1" ref="RI102" ca="1">INDIRECT(RI$203&amp;ROW())*RI$205</f>
        <v>0</v>
      </c>
      <c r="RJ102" s="696" cm="1">
        <f t="array" aca="1" ref="RJ102" ca="1">INDIRECT(RJ$203&amp;ROW())*RJ$205</f>
        <v>0.12226723336432462</v>
      </c>
      <c r="RK102" s="696" cm="1">
        <f t="array" aca="1" ref="RK102" ca="1">IF(INDIRECT(RK$203&amp;ROW())="-",0,INDIRECT(RK$203&amp;ROW())*RK$205)</f>
        <v>2.1570510796821082E-3</v>
      </c>
      <c r="RL102" s="696" cm="1">
        <f t="array" aca="1" ref="RL102" ca="1">INDIRECT(RL$203&amp;ROW())*RL$205</f>
        <v>0</v>
      </c>
      <c r="RM102" s="696" cm="1">
        <f t="array" aca="1" ref="RM102" ca="1">INDIRECT(RM$203&amp;ROW())*RM$205</f>
        <v>1.4993730364766381E-2</v>
      </c>
      <c r="RN102" s="696" cm="1">
        <f t="array" aca="1" ref="RN102" ca="1">INDIRECT(RN$203&amp;ROW())*RN$205</f>
        <v>0</v>
      </c>
      <c r="RO102" s="696" cm="1">
        <f t="array" aca="1" ref="RO102" ca="1">IF($RN102=0,0,INDIRECT(RO$203&amp;ROW())*RO$205)</f>
        <v>0</v>
      </c>
      <c r="RP102" s="696" cm="1">
        <f t="array" aca="1" ref="RP102" ca="1">IF($RN102=0,0,INDIRECT(RP$203&amp;ROW())*RP$205)</f>
        <v>0</v>
      </c>
      <c r="RQ102" s="696" cm="1">
        <f t="array" aca="1" ref="RQ102" ca="1">IF($RN102=0,0,INDIRECT(RQ$203&amp;ROW())*RQ$205)</f>
        <v>0</v>
      </c>
      <c r="RR102" s="696" cm="1">
        <f t="array" aca="1" ref="RR102" ca="1">IF($RN102=0,0,INDIRECT(RR$203&amp;ROW())*RR$205)</f>
        <v>0</v>
      </c>
      <c r="RS102" s="696" cm="1">
        <f t="array" aca="1" ref="RS102" ca="1">INDIRECT(RS$203&amp;ROW())*RS$205</f>
        <v>0</v>
      </c>
      <c r="RT102" s="696" cm="1">
        <f t="array" aca="1" ref="RT102" ca="1">IF($RS102=0,0,INDIRECT(RT$203&amp;ROW())*RT$205)</f>
        <v>0</v>
      </c>
      <c r="RU102" s="696" cm="1">
        <f t="array" aca="1" ref="RU102" ca="1">IF($RS102=0,0,INDIRECT(RU$203&amp;ROW())*RU$205)</f>
        <v>0</v>
      </c>
      <c r="RV102" s="696" cm="1">
        <f t="array" aca="1" ref="RV102" ca="1">INDIRECT(RV$203&amp;ROW())*RV$205</f>
        <v>0</v>
      </c>
      <c r="RW102" s="696" cm="1">
        <f t="array" aca="1" ref="RW102" ca="1">INDIRECT(RW$203&amp;ROW())*RW$205</f>
        <v>0</v>
      </c>
      <c r="RX102" s="696" cm="1">
        <f t="array" aca="1" ref="RX102" ca="1">INDIRECT(RX$203&amp;ROW())*RX$205</f>
        <v>0</v>
      </c>
      <c r="RY102" s="696" cm="1">
        <f t="array" aca="1" ref="RY102" ca="1">INDIRECT(RY$203&amp;ROW())*RY$205</f>
        <v>5.6264463580193595E-2</v>
      </c>
      <c r="RZ102" s="696" cm="1">
        <f t="array" aca="1" ref="RZ102" ca="1">INDIRECT(RZ$203&amp;ROW())*RZ$205</f>
        <v>0</v>
      </c>
      <c r="SA102" s="696" cm="1">
        <f t="array" aca="1" ref="SA102" ca="1">INDIRECT(SA$203&amp;ROW())*SA$205</f>
        <v>0</v>
      </c>
      <c r="SB102" s="696" cm="1">
        <f t="array" aca="1" ref="SB102" ca="1">INDIRECT(SB$203&amp;ROW())*SB$205</f>
        <v>0</v>
      </c>
      <c r="SC102" s="696" cm="1">
        <f t="array" aca="1" ref="SC102" ca="1">INDIRECT(SC$203&amp;ROW())*SC$205</f>
        <v>0</v>
      </c>
      <c r="SD102" s="696" cm="1">
        <f t="array" aca="1" ref="SD102" ca="1">INDIRECT(SD$203&amp;ROW())*SD$205</f>
        <v>0.3072993885784252</v>
      </c>
      <c r="SE102" s="696" cm="1">
        <f t="array" aca="1" ref="SE102" ca="1">INDIRECT(SE$203&amp;ROW())*SE$205</f>
        <v>0.2585618210787391</v>
      </c>
      <c r="SF102" s="696" cm="1">
        <f t="array" aca="1" ref="SF102" ca="1">INDIRECT(SF$203&amp;ROW())*SF$205</f>
        <v>0</v>
      </c>
      <c r="SG102" s="696" cm="1">
        <f t="array" aca="1" ref="SG102" ca="1">INDIRECT(SG$203&amp;ROW())*SG$205</f>
        <v>0</v>
      </c>
      <c r="SH102" s="696" cm="1">
        <f t="array" aca="1" ref="SH102" ca="1">IF(INDIRECT(SH$203&amp;ROW())="-",0,INDIRECT(SH$203&amp;ROW())*SH$205)</f>
        <v>5.7884918412904815E-2</v>
      </c>
      <c r="SI102" s="696" cm="1">
        <f t="array" aca="1" ref="SI102" ca="1">INDIRECT(SI$203&amp;ROW())*SI$205</f>
        <v>0</v>
      </c>
      <c r="SJ102" s="696" cm="1">
        <f t="array" aca="1" ref="SJ102" ca="1">INDIRECT(SJ$203&amp;ROW())*SJ$205</f>
        <v>0</v>
      </c>
      <c r="SK102" s="696" cm="1">
        <f t="array" aca="1" ref="SK102" ca="1">INDIRECT(SK$203&amp;ROW())*SK$205</f>
        <v>0</v>
      </c>
      <c r="SN102" s="606" t="s">
        <v>5609</v>
      </c>
      <c r="SO102" s="707" cm="1">
        <f t="array" aca="1" ref="SO102" ca="1">INDIRECT(SO$203&amp;ROW())*SO$205</f>
        <v>0</v>
      </c>
      <c r="SP102" s="707" cm="1">
        <f t="array" aca="1" ref="SP102" ca="1">INDIRECT(SP$203&amp;ROW())*SP$205</f>
        <v>0</v>
      </c>
      <c r="SQ102" s="707" cm="1">
        <f t="array" aca="1" ref="SQ102" ca="1">INDIRECT(SQ$203&amp;ROW())*SQ$205</f>
        <v>0</v>
      </c>
      <c r="SR102" s="707" cm="1">
        <f t="array" aca="1" ref="SR102" ca="1">INDIRECT(SR$203&amp;ROW())*SR$205</f>
        <v>3</v>
      </c>
      <c r="SS102" s="707" cm="1">
        <f t="array" aca="1" ref="SS102" ca="1">INDIRECT(SS$203&amp;ROW())*SS$205</f>
        <v>0</v>
      </c>
      <c r="ST102" s="707" cm="1">
        <f t="array" aca="1" ref="ST102" ca="1">INDIRECT(ST$203&amp;ROW())*ST$205</f>
        <v>0</v>
      </c>
      <c r="SU102" s="707" cm="1">
        <f t="array" aca="1" ref="SU102" ca="1">INDIRECT(SU$203&amp;ROW())*SU$205</f>
        <v>3</v>
      </c>
      <c r="SV102" s="707" cm="1">
        <f t="array" aca="1" ref="SV102" ca="1">INDIRECT(SV$203&amp;ROW())*SV$205</f>
        <v>0</v>
      </c>
      <c r="SW102" s="707" cm="1">
        <f t="array" aca="1" ref="SW102" ca="1">INDIRECT(SW$203&amp;ROW())*SW$205</f>
        <v>0</v>
      </c>
      <c r="SX102" s="707" cm="1">
        <f t="array" aca="1" ref="SX102" ca="1">INDIRECT(SX$203&amp;ROW())*SX$205</f>
        <v>0</v>
      </c>
      <c r="SY102" s="707" cm="1">
        <f t="array" aca="1" ref="SY102" ca="1">INDIRECT(SY$203&amp;ROW())*SY$205</f>
        <v>3</v>
      </c>
      <c r="SZ102" s="707" cm="1">
        <f t="array" aca="1" ref="SZ102" ca="1">INDIRECT(SZ$203&amp;ROW())*SZ$205</f>
        <v>0</v>
      </c>
      <c r="TA102" s="707" cm="1">
        <f t="array" aca="1" ref="TA102" ca="1">INDIRECT(TA$203&amp;ROW())*TA$205</f>
        <v>0</v>
      </c>
      <c r="TB102" s="696" cm="1">
        <f t="array" aca="1" ref="TB102" ca="1">IF(INDIRECT(TB$203&amp;ROW())="-",0,INDIRECT(TB$203&amp;ROW())*TB$205)</f>
        <v>0.34589999999999999</v>
      </c>
      <c r="TC102" s="707" cm="1">
        <f t="array" aca="1" ref="TC102" ca="1">INDIRECT(TC$203&amp;ROW())*TC$205</f>
        <v>0</v>
      </c>
      <c r="TD102" s="696" cm="1">
        <f t="array" aca="1" ref="TD102" ca="1">IF(INDIRECT(TD$203&amp;ROW())="-",0,INDIRECT(TD$203&amp;ROW())*TD$205)</f>
        <v>4.1200000000000001E-2</v>
      </c>
      <c r="TE102" s="732" cm="1">
        <f t="array" aca="1" ref="TE102" ca="1">INDIRECT(TE$203&amp;ROW())*TE$205</f>
        <v>1</v>
      </c>
      <c r="TF102" s="707" cm="1">
        <f t="array" aca="1" ref="TF102" ca="1">INDIRECT(TF$203&amp;ROW())*TF$205</f>
        <v>1</v>
      </c>
      <c r="TG102" s="707" cm="1">
        <f t="array" aca="1" ref="TG102" ca="1">INDIRECT(TG$203&amp;ROW())*TG$205</f>
        <v>1</v>
      </c>
      <c r="TH102" s="707" cm="1">
        <f t="array" aca="1" ref="TH102" ca="1">INDIRECT(TH$203&amp;ROW())*TH$205</f>
        <v>0</v>
      </c>
      <c r="TI102" s="707" cm="1">
        <f t="array" aca="1" ref="TI102" ca="1">INDIRECT(TI$203&amp;ROW())*TI$205</f>
        <v>2</v>
      </c>
      <c r="TJ102" s="696" cm="1">
        <f t="array" aca="1" ref="TJ102" ca="1">IF(INDIRECT(TJ$203&amp;ROW())="-",0,INDIRECT(TJ$203&amp;ROW())*TJ$205)</f>
        <v>3.5700000000000003E-2</v>
      </c>
      <c r="TK102" s="707" cm="1">
        <f t="array" aca="1" ref="TK102" ca="1">INDIRECT(TK$203&amp;ROW())*TK$205</f>
        <v>0</v>
      </c>
      <c r="TL102" s="707" cm="1">
        <f t="array" aca="1" ref="TL102" ca="1">INDIRECT(TL$203&amp;ROW())*TL$205</f>
        <v>1</v>
      </c>
      <c r="TM102" s="707" cm="1">
        <f t="array" aca="1" ref="TM102" ca="1">INDIRECT(TM$203&amp;ROW())*TM$205</f>
        <v>0</v>
      </c>
      <c r="TN102" s="707" cm="1">
        <f t="array" aca="1" ref="TN102" ca="1">IF($TM102=0,0,INDIRECT(TN$203&amp;ROW())*TN$205)</f>
        <v>0</v>
      </c>
      <c r="TO102" s="707" cm="1">
        <f t="array" aca="1" ref="TO102" ca="1">IF($TM102=0,0,INDIRECT(TO$203&amp;ROW())*TO$205)</f>
        <v>0</v>
      </c>
      <c r="TP102" s="707" cm="1">
        <f t="array" aca="1" ref="TP102" ca="1">IF($TM102=0,0,INDIRECT(TP$203&amp;ROW())*TP$205)</f>
        <v>0</v>
      </c>
      <c r="TQ102" s="707" cm="1">
        <f t="array" aca="1" ref="TQ102" ca="1">IF($TM102=0,0,INDIRECT(TQ$203&amp;ROW())*TQ$205)</f>
        <v>0</v>
      </c>
      <c r="TR102" s="707" cm="1">
        <f t="array" aca="1" ref="TR102" ca="1">INDIRECT(TR$203&amp;ROW())*TR$205</f>
        <v>0</v>
      </c>
      <c r="TS102" s="707" cm="1">
        <f t="array" aca="1" ref="TS102" ca="1">IF($TR102=0,0,INDIRECT(TS$203&amp;ROW())*TS$205)</f>
        <v>0</v>
      </c>
      <c r="TT102" s="707" cm="1">
        <f t="array" aca="1" ref="TT102" ca="1">IF($TR102=0,0,INDIRECT(TT$203&amp;ROW())*TT$205)</f>
        <v>0</v>
      </c>
      <c r="TU102" s="707" cm="1">
        <f t="array" aca="1" ref="TU102" ca="1">INDIRECT(TU$203&amp;ROW())*TU$205</f>
        <v>0</v>
      </c>
      <c r="TV102" s="707" cm="1">
        <f t="array" aca="1" ref="TV102" ca="1">INDIRECT(TV$203&amp;ROW())*TV$205</f>
        <v>0</v>
      </c>
      <c r="TW102" s="707" cm="1">
        <f t="array" aca="1" ref="TW102" ca="1">INDIRECT(TW$203&amp;ROW())*TW$205</f>
        <v>0</v>
      </c>
      <c r="TX102" s="707" cm="1">
        <f t="array" aca="1" ref="TX102" ca="1">INDIRECT(TX$203&amp;ROW())*TX$205</f>
        <v>2</v>
      </c>
      <c r="TY102" s="707" cm="1">
        <f t="array" aca="1" ref="TY102" ca="1">INDIRECT(TY$203&amp;ROW())*TY$205</f>
        <v>0</v>
      </c>
      <c r="TZ102" s="707" cm="1">
        <f t="array" aca="1" ref="TZ102" ca="1">INDIRECT(TZ$203&amp;ROW())*TZ$205</f>
        <v>0</v>
      </c>
      <c r="UA102" s="707" cm="1">
        <f t="array" aca="1" ref="UA102" ca="1">INDIRECT(UA$203&amp;ROW())*UA$205</f>
        <v>0</v>
      </c>
      <c r="UB102" s="707" cm="1">
        <f t="array" aca="1" ref="UB102" ca="1">INDIRECT(UB$203&amp;ROW())*UB$205</f>
        <v>0</v>
      </c>
      <c r="UC102" s="707" cm="1">
        <f t="array" aca="1" ref="UC102" ca="1">INDIRECT(UC$203&amp;ROW())*UC$205</f>
        <v>1</v>
      </c>
      <c r="UD102" s="707" cm="1">
        <f t="array" aca="1" ref="UD102" ca="1">INDIRECT(UD$203&amp;ROW())*UD$205</f>
        <v>1</v>
      </c>
      <c r="UE102" s="707" cm="1">
        <f t="array" aca="1" ref="UE102" ca="1">INDIRECT(UE$203&amp;ROW())*UE$205</f>
        <v>0</v>
      </c>
      <c r="UF102" s="707" cm="1">
        <f t="array" aca="1" ref="UF102" ca="1">INDIRECT(UF$203&amp;ROW())*UF$205</f>
        <v>0</v>
      </c>
      <c r="UG102" s="696" cm="1">
        <f t="array" aca="1" ref="UG102" ca="1">IF(INDIRECT(UG$203&amp;ROW())="-",0,INDIRECT(UG$203&amp;ROW())*UG$205)</f>
        <v>0.73570000000000002</v>
      </c>
      <c r="UH102" s="707" cm="1">
        <f t="array" aca="1" ref="UH102" ca="1">INDIRECT(UH$203&amp;ROW())*UH$205</f>
        <v>0</v>
      </c>
      <c r="UI102" s="707" cm="1">
        <f t="array" aca="1" ref="UI102" ca="1">INDIRECT(UI$203&amp;ROW())*UI$205</f>
        <v>0</v>
      </c>
      <c r="UJ102" s="707" cm="1">
        <f t="array" aca="1" ref="UJ102" ca="1">INDIRECT(UJ$203&amp;ROW())*UJ$205</f>
        <v>0</v>
      </c>
      <c r="UM102" s="606" t="s">
        <v>5609</v>
      </c>
      <c r="UN102" s="616">
        <f t="shared" ref="UN102:VC132" ca="1" si="222">(SO102-UN$203)/UN$204</f>
        <v>-0.97111609266078391</v>
      </c>
      <c r="UO102" s="616">
        <f t="shared" ca="1" si="219"/>
        <v>-0.6225347970107441</v>
      </c>
      <c r="UP102" s="616">
        <f t="shared" ca="1" si="219"/>
        <v>-0.88618201963763954</v>
      </c>
      <c r="UQ102" s="616">
        <f t="shared" ca="1" si="219"/>
        <v>0.29355872991449461</v>
      </c>
      <c r="UR102" s="616">
        <f t="shared" ca="1" si="219"/>
        <v>-1.7347822393597188</v>
      </c>
      <c r="US102" s="616">
        <f t="shared" ca="1" si="219"/>
        <v>-2.5790572453345928</v>
      </c>
      <c r="UT102" s="616">
        <f t="shared" ca="1" si="219"/>
        <v>0.30690415393182785</v>
      </c>
      <c r="UU102" s="616">
        <f t="shared" ca="1" si="219"/>
        <v>-2.7006681232545957</v>
      </c>
      <c r="UV102" s="616">
        <f t="shared" ca="1" si="219"/>
        <v>-2.9818796741717466</v>
      </c>
      <c r="UW102" s="616">
        <f t="shared" ca="1" si="219"/>
        <v>-2.1021242737767571</v>
      </c>
      <c r="UX102" s="616">
        <f t="shared" ca="1" si="219"/>
        <v>0.28247365722383649</v>
      </c>
      <c r="UY102" s="616">
        <f t="shared" ca="1" si="219"/>
        <v>-0.67270887390575207</v>
      </c>
      <c r="UZ102" s="616">
        <f t="shared" ca="1" si="219"/>
        <v>-0.80238258590915801</v>
      </c>
      <c r="VA102" s="616">
        <f t="shared" ca="1" si="219"/>
        <v>-0.77288426166339164</v>
      </c>
      <c r="VB102" s="616">
        <f t="shared" ca="1" si="219"/>
        <v>-0.76400504167427041</v>
      </c>
      <c r="VC102" s="616">
        <f t="shared" ca="1" si="219"/>
        <v>-2.0840903757647689</v>
      </c>
      <c r="VD102" s="616">
        <f t="shared" ca="1" si="218"/>
        <v>-0.36208520652341147</v>
      </c>
      <c r="VE102" s="616">
        <f t="shared" ca="1" si="218"/>
        <v>-1.5404904907201931</v>
      </c>
      <c r="VF102" s="616">
        <f t="shared" ca="1" si="218"/>
        <v>-0.81480937927278907</v>
      </c>
      <c r="VG102" s="616">
        <f t="shared" ca="1" si="218"/>
        <v>-0.89462372206681784</v>
      </c>
      <c r="VH102" s="616">
        <f t="shared" ca="1" si="218"/>
        <v>-0.12784420028857393</v>
      </c>
      <c r="VI102" s="616">
        <f t="shared" ca="1" si="218"/>
        <v>-2.0494621530609534</v>
      </c>
      <c r="VJ102" s="616">
        <f t="shared" ca="1" si="218"/>
        <v>-0.90132677458943244</v>
      </c>
      <c r="VK102" s="616">
        <f t="shared" ca="1" si="218"/>
        <v>-0.49937453713488217</v>
      </c>
      <c r="VL102" s="616">
        <f t="shared" ca="1" si="218"/>
        <v>-0.83864555511817418</v>
      </c>
      <c r="VM102" s="616">
        <f t="shared" ca="1" si="218"/>
        <v>-0.57201237404204519</v>
      </c>
      <c r="VN102" s="616">
        <f t="shared" ca="1" si="218"/>
        <v>-0.62639799545694341</v>
      </c>
      <c r="VO102" s="616">
        <f t="shared" ca="1" si="218"/>
        <v>-0.42150866262694142</v>
      </c>
      <c r="VP102" s="616">
        <f t="shared" ca="1" si="218"/>
        <v>-0.46221149066820022</v>
      </c>
      <c r="VQ102" s="616">
        <f t="shared" ca="1" si="218"/>
        <v>-0.77889442244162177</v>
      </c>
      <c r="VR102" s="616">
        <f t="shared" ca="1" si="218"/>
        <v>-0.64202286734458469</v>
      </c>
      <c r="VS102" s="616">
        <f t="shared" ca="1" si="218"/>
        <v>-0.40481357988865657</v>
      </c>
      <c r="VT102" s="616">
        <f t="shared" ca="1" si="199"/>
        <v>-0.3878135405833677</v>
      </c>
      <c r="VU102" s="616">
        <f t="shared" ca="1" si="199"/>
        <v>-0.82130507758946303</v>
      </c>
      <c r="VV102" s="616">
        <f t="shared" ca="1" si="199"/>
        <v>-0.64337789451099625</v>
      </c>
      <c r="VW102" s="616">
        <f t="shared" ca="1" si="199"/>
        <v>-0.3119461967162912</v>
      </c>
      <c r="VX102" s="616">
        <f t="shared" ca="1" si="199"/>
        <v>-0.78524029103755877</v>
      </c>
      <c r="VY102" s="616">
        <f t="shared" ca="1" si="199"/>
        <v>-1.477844244223653</v>
      </c>
      <c r="VZ102" s="616">
        <f t="shared" ca="1" si="199"/>
        <v>-1.5555141459162816</v>
      </c>
      <c r="WA102" s="616">
        <f t="shared" ca="1" si="199"/>
        <v>-1.1483025824394326</v>
      </c>
      <c r="WB102" s="616">
        <f t="shared" ca="1" si="199"/>
        <v>0.33435322352896929</v>
      </c>
      <c r="WC102" s="616">
        <f t="shared" ca="1" si="199"/>
        <v>0.47817673461028487</v>
      </c>
      <c r="WD102" s="616">
        <f t="shared" ca="1" si="199"/>
        <v>-1.3395773314157267</v>
      </c>
      <c r="WE102" s="616">
        <f t="shared" ca="1" si="199"/>
        <v>-1.7097470492691516</v>
      </c>
      <c r="WF102" s="616">
        <f t="shared" ca="1" si="199"/>
        <v>0.24535992978554988</v>
      </c>
      <c r="WG102" s="616">
        <f t="shared" ca="1" si="199"/>
        <v>-1.008197359876486</v>
      </c>
      <c r="WH102" s="616">
        <f t="shared" ca="1" si="199"/>
        <v>-1.0816125322340113</v>
      </c>
      <c r="WI102" s="627">
        <f t="shared" ca="1" si="199"/>
        <v>-0.9831420375936909</v>
      </c>
      <c r="WL102" s="606" t="s">
        <v>5609</v>
      </c>
      <c r="WM102" s="700" t="str">
        <f t="shared" ca="1" si="172"/>
        <v>D</v>
      </c>
      <c r="WN102" s="479">
        <f t="shared" ca="1" si="173"/>
        <v>0.19247277054585898</v>
      </c>
      <c r="WO102" s="495">
        <f t="shared" ca="1" si="216"/>
        <v>0.2377968769824659</v>
      </c>
      <c r="WP102" s="458">
        <f t="shared" ca="1" si="216"/>
        <v>0.32143977861793777</v>
      </c>
      <c r="WQ102" s="458">
        <f t="shared" ca="1" si="216"/>
        <v>4.914784196184694E-2</v>
      </c>
      <c r="WR102" s="459">
        <f t="shared" ca="1" si="216"/>
        <v>0.16150658462118531</v>
      </c>
      <c r="WS102" s="495">
        <f t="shared" ca="1" si="174"/>
        <v>-1.1400995369652338</v>
      </c>
      <c r="WT102" s="458">
        <f t="shared" ca="1" si="175"/>
        <v>-1.0159364222531961</v>
      </c>
      <c r="WU102" s="458">
        <f t="shared" ca="1" si="176"/>
        <v>-0.78584819022307417</v>
      </c>
      <c r="WV102" s="459">
        <f t="shared" ca="1" si="177"/>
        <v>-0.89937521280450328</v>
      </c>
      <c r="WW102" s="484">
        <f t="shared" ref="WW102:WZ133" ca="1" si="223">(UN102*WW$205)</f>
        <v>-0.7262006140917342</v>
      </c>
      <c r="WX102" s="484">
        <f t="shared" ca="1" si="220"/>
        <v>-0.37545073607717977</v>
      </c>
      <c r="WY102" s="484">
        <f t="shared" ca="1" si="220"/>
        <v>-0.64522912849816527</v>
      </c>
      <c r="WZ102" s="484">
        <f t="shared" ca="1" si="220"/>
        <v>0.10559307515024371</v>
      </c>
      <c r="XA102" s="484">
        <f t="shared" ca="1" si="220"/>
        <v>-0.91544458771012349</v>
      </c>
      <c r="XB102" s="484">
        <f t="shared" ca="1" si="220"/>
        <v>-1.3625159427102653</v>
      </c>
      <c r="XC102" s="484">
        <f t="shared" ca="1" si="220"/>
        <v>0.14467461816346364</v>
      </c>
      <c r="XD102" s="484">
        <f t="shared" ca="1" si="220"/>
        <v>-1.3851726804172821</v>
      </c>
      <c r="XE102" s="484">
        <f t="shared" ca="1" si="220"/>
        <v>-1.4638047320509104</v>
      </c>
      <c r="XF102" s="484">
        <f t="shared" ca="1" si="220"/>
        <v>-1.3527169701753432</v>
      </c>
      <c r="XG102" s="484">
        <f t="shared" ca="1" si="220"/>
        <v>0.1145148206385433</v>
      </c>
      <c r="XH102" s="484">
        <f t="shared" ca="1" si="220"/>
        <v>-0.33958343954762366</v>
      </c>
      <c r="XI102" s="484">
        <f t="shared" ca="1" si="220"/>
        <v>-0.56078518929191046</v>
      </c>
      <c r="XJ102" s="484">
        <f t="shared" ca="1" si="220"/>
        <v>-0.54851596050250906</v>
      </c>
      <c r="XK102" s="484">
        <f t="shared" ca="1" si="220"/>
        <v>-0.54267278110123429</v>
      </c>
      <c r="XL102" s="484">
        <f t="shared" ca="1" si="220"/>
        <v>-1.8410854379505968</v>
      </c>
      <c r="XM102" s="484">
        <f t="shared" ca="1" si="200"/>
        <v>-0.27308466275995691</v>
      </c>
      <c r="XN102" s="484">
        <f t="shared" ca="1" si="200"/>
        <v>-1.0741840191791907</v>
      </c>
      <c r="XO102" s="484">
        <f t="shared" ca="1" si="200"/>
        <v>-0.59823304626208174</v>
      </c>
      <c r="XP102" s="484">
        <f t="shared" ca="1" si="200"/>
        <v>-0.57255918212276347</v>
      </c>
      <c r="XQ102" s="484">
        <f t="shared" ca="1" si="200"/>
        <v>-8.50675308720171E-2</v>
      </c>
      <c r="XR102" s="484">
        <f t="shared" ca="1" si="200"/>
        <v>-1.7932793839283341</v>
      </c>
      <c r="XS102" s="484">
        <f t="shared" ca="1" si="200"/>
        <v>-0.55611861992167977</v>
      </c>
      <c r="XT102" s="484">
        <f t="shared" ref="XT102:YI119" ca="1" si="224">(VK102*XT$205)</f>
        <v>-0.30327015640201394</v>
      </c>
      <c r="XU102" s="484">
        <f t="shared" ca="1" si="224"/>
        <v>-0.63720289277878872</v>
      </c>
      <c r="XV102" s="484">
        <f t="shared" ca="1" si="224"/>
        <v>-0.30179372854458303</v>
      </c>
      <c r="XW102" s="484">
        <f t="shared" ca="1" si="224"/>
        <v>-0.40427726626791127</v>
      </c>
      <c r="XX102" s="484">
        <f t="shared" ca="1" si="224"/>
        <v>-0.20379943838012618</v>
      </c>
      <c r="XY102" s="484">
        <f t="shared" ca="1" si="224"/>
        <v>-0.24303080179333969</v>
      </c>
      <c r="XZ102" s="484">
        <f t="shared" ca="1" si="224"/>
        <v>-0.56968338057380219</v>
      </c>
      <c r="YA102" s="484">
        <f t="shared" ca="1" si="224"/>
        <v>-0.43779539324227229</v>
      </c>
      <c r="YB102" s="484">
        <f t="shared" ca="1" si="224"/>
        <v>-0.21272953623148902</v>
      </c>
      <c r="YC102" s="484">
        <f t="shared" ca="1" si="205"/>
        <v>-0.17304240180829866</v>
      </c>
      <c r="YD102" s="484">
        <f t="shared" ca="1" si="205"/>
        <v>-0.6068623218308542</v>
      </c>
      <c r="YE102" s="484">
        <f t="shared" ca="1" si="205"/>
        <v>-0.46342509741627064</v>
      </c>
      <c r="YF102" s="484">
        <f t="shared" ca="1" si="205"/>
        <v>-0.18401706144294017</v>
      </c>
      <c r="YG102" s="484">
        <f t="shared" ca="1" si="205"/>
        <v>-0.54699838673676349</v>
      </c>
      <c r="YH102" s="484">
        <f t="shared" ca="1" si="205"/>
        <v>-0.78754319774678472</v>
      </c>
      <c r="YI102" s="484">
        <f t="shared" ca="1" si="205"/>
        <v>-0.91106463526316606</v>
      </c>
      <c r="YJ102" s="484">
        <f t="shared" ca="1" si="205"/>
        <v>-0.6812879221613154</v>
      </c>
      <c r="YK102" s="484">
        <f t="shared" ca="1" si="205"/>
        <v>5.8277766861099353E-2</v>
      </c>
      <c r="YL102" s="484">
        <f t="shared" ca="1" si="205"/>
        <v>0.15139075417761619</v>
      </c>
      <c r="YM102" s="484">
        <f t="shared" ca="1" si="205"/>
        <v>-1.0693845836691747</v>
      </c>
      <c r="YN102" s="484">
        <f t="shared" ca="1" si="205"/>
        <v>-1.2190496461289051</v>
      </c>
      <c r="YO102" s="484">
        <f t="shared" ca="1" si="205"/>
        <v>0.15067553288130617</v>
      </c>
      <c r="YP102" s="484">
        <f t="shared" ca="1" si="205"/>
        <v>-0.53716755334219179</v>
      </c>
      <c r="YQ102" s="484">
        <f t="shared" ca="1" si="205"/>
        <v>-0.78352011835031787</v>
      </c>
      <c r="YR102" s="484">
        <f t="shared" ca="1" si="205"/>
        <v>-0.73715989978774943</v>
      </c>
      <c r="YU102" s="606" t="s">
        <v>5609</v>
      </c>
      <c r="YV102" s="700" t="str">
        <f t="shared" ca="1" si="160"/>
        <v>C</v>
      </c>
      <c r="YW102" s="479">
        <f t="shared" ca="1" si="179"/>
        <v>0.26988500223810663</v>
      </c>
      <c r="YX102" s="495">
        <f t="shared" ca="1" si="217"/>
        <v>0.26072592651588156</v>
      </c>
      <c r="YY102" s="458">
        <f t="shared" ca="1" si="217"/>
        <v>0.31084253530271999</v>
      </c>
      <c r="YZ102" s="458">
        <f t="shared" ca="1" si="217"/>
        <v>1.2482408916551328E-2</v>
      </c>
      <c r="ZA102" s="459">
        <f t="shared" ca="1" si="217"/>
        <v>0.49548913821727381</v>
      </c>
      <c r="ZB102" s="495">
        <f t="shared" ca="1" si="180"/>
        <v>-1.4931185403579497</v>
      </c>
      <c r="ZC102" s="458">
        <f t="shared" ca="1" si="181"/>
        <v>-1.0870645834372943</v>
      </c>
      <c r="ZD102" s="458">
        <f t="shared" ca="1" si="182"/>
        <v>-0.71440045758565796</v>
      </c>
      <c r="ZE102" s="459">
        <f t="shared" ca="1" si="183"/>
        <v>-0.41578157188639442</v>
      </c>
      <c r="ZF102" s="484">
        <f t="shared" ref="ZF102:ZI133" ca="1" si="225">(UN102*ZF$205)</f>
        <v>-3.2485432480444082E-2</v>
      </c>
      <c r="ZG102" s="484">
        <f t="shared" ca="1" si="221"/>
        <v>-7.9385408814590788E-2</v>
      </c>
      <c r="ZH102" s="484">
        <f t="shared" ca="1" si="221"/>
        <v>-6.6861590023482048E-2</v>
      </c>
      <c r="ZI102" s="484">
        <f t="shared" ca="1" si="221"/>
        <v>2.1988880583922777E-2</v>
      </c>
      <c r="ZJ102" s="484">
        <f t="shared" ca="1" si="221"/>
        <v>-0.15169406845185204</v>
      </c>
      <c r="ZK102" s="484">
        <f t="shared" ca="1" si="221"/>
        <v>-0.45846359133667092</v>
      </c>
      <c r="ZL102" s="484">
        <f t="shared" ca="1" si="221"/>
        <v>2.4672875513209128E-2</v>
      </c>
      <c r="ZM102" s="484">
        <f t="shared" ca="1" si="221"/>
        <v>-0.47801300388528062</v>
      </c>
      <c r="ZN102" s="484">
        <f t="shared" ca="1" si="221"/>
        <v>-0.60274616835421135</v>
      </c>
      <c r="ZO102" s="484">
        <f t="shared" ca="1" si="221"/>
        <v>-9.4877609903830637E-2</v>
      </c>
      <c r="ZP102" s="484">
        <f t="shared" ca="1" si="221"/>
        <v>2.6000050859821721E-2</v>
      </c>
      <c r="ZQ102" s="484">
        <f t="shared" ca="1" si="221"/>
        <v>-1.1497069191506403E-2</v>
      </c>
      <c r="ZR102" s="484">
        <f t="shared" ca="1" si="221"/>
        <v>-4.5981105838852197E-2</v>
      </c>
      <c r="ZS102" s="484">
        <f t="shared" ca="1" si="221"/>
        <v>-6.4851648089798444E-2</v>
      </c>
      <c r="ZT102" s="484">
        <f t="shared" ca="1" si="221"/>
        <v>-2.7291061507312073E-2</v>
      </c>
      <c r="ZU102" s="484">
        <f t="shared" ca="1" si="221"/>
        <v>-0.13190007859672573</v>
      </c>
      <c r="ZV102" s="484">
        <f t="shared" ca="1" si="201"/>
        <v>-1.9215497798489828E-2</v>
      </c>
      <c r="ZW102" s="484">
        <f t="shared" ca="1" si="201"/>
        <v>-0.21297640668151291</v>
      </c>
      <c r="ZX102" s="484">
        <f t="shared" ca="1" si="201"/>
        <v>-2.3787414966986643E-2</v>
      </c>
      <c r="ZY102" s="484">
        <f t="shared" ca="1" si="201"/>
        <v>-9.6348193705378546E-2</v>
      </c>
      <c r="ZZ102" s="484">
        <f t="shared" ca="1" si="201"/>
        <v>-7.8155783354792625E-3</v>
      </c>
      <c r="AAA102" s="484">
        <f t="shared" ca="1" si="201"/>
        <v>-0.12383178011282205</v>
      </c>
      <c r="AAB102" s="484">
        <f t="shared" ca="1" si="201"/>
        <v>-0.10150745433592355</v>
      </c>
      <c r="AAC102" s="484">
        <f t="shared" ref="AAC102:AAR119" ca="1" si="226">(VK102*AAC$205)</f>
        <v>-7.4874871608304394E-3</v>
      </c>
      <c r="AAD102" s="484">
        <f t="shared" ca="1" si="226"/>
        <v>-7.8682240113631882E-2</v>
      </c>
      <c r="AAE102" s="484">
        <f t="shared" ca="1" si="226"/>
        <v>-4.0219644611828483E-2</v>
      </c>
      <c r="AAF102" s="484">
        <f t="shared" ca="1" si="226"/>
        <v>-6.120902348854227E-2</v>
      </c>
      <c r="AAG102" s="484">
        <f t="shared" ca="1" si="226"/>
        <v>-4.3018323338477257E-2</v>
      </c>
      <c r="AAH102" s="484">
        <f t="shared" ca="1" si="226"/>
        <v>-3.8008707897835295E-2</v>
      </c>
      <c r="AAI102" s="484">
        <f t="shared" ca="1" si="226"/>
        <v>-6.0338538063910964E-2</v>
      </c>
      <c r="AAJ102" s="484">
        <f t="shared" ca="1" si="226"/>
        <v>-5.2025335368730337E-2</v>
      </c>
      <c r="AAK102" s="484">
        <f t="shared" ca="1" si="226"/>
        <v>-3.3183772310049216E-2</v>
      </c>
      <c r="AAL102" s="484">
        <f t="shared" ca="1" si="206"/>
        <v>-1.741238539122681E-2</v>
      </c>
      <c r="AAM102" s="484">
        <f t="shared" ca="1" si="206"/>
        <v>-2.189532836791554E-2</v>
      </c>
      <c r="AAN102" s="484">
        <f t="shared" ca="1" si="206"/>
        <v>-6.1359063816095079E-2</v>
      </c>
      <c r="AAO102" s="484">
        <f t="shared" ca="1" si="206"/>
        <v>-8.7757427120618361E-3</v>
      </c>
      <c r="AAP102" s="484">
        <f t="shared" ca="1" si="206"/>
        <v>-2.8906649957960041E-2</v>
      </c>
      <c r="AAQ102" s="484">
        <f t="shared" ca="1" si="206"/>
        <v>-0.15117325855892658</v>
      </c>
      <c r="AAR102" s="484">
        <f t="shared" ca="1" si="206"/>
        <v>-3.6651122693945694E-2</v>
      </c>
      <c r="AAS102" s="484">
        <f t="shared" ca="1" si="206"/>
        <v>-3.1171595822786675E-2</v>
      </c>
      <c r="AAT102" s="484">
        <f t="shared" ca="1" si="206"/>
        <v>0.1027465411596778</v>
      </c>
      <c r="AAU102" s="484">
        <f t="shared" ca="1" si="206"/>
        <v>0.12363824729832018</v>
      </c>
      <c r="AAV102" s="484">
        <f t="shared" ca="1" si="206"/>
        <v>-8.8571357168320833E-2</v>
      </c>
      <c r="AAW102" s="484">
        <f t="shared" ca="1" si="206"/>
        <v>-6.3917050252045346E-2</v>
      </c>
      <c r="AAX102" s="484">
        <f t="shared" ca="1" si="206"/>
        <v>1.9304933420460253E-2</v>
      </c>
      <c r="AAY102" s="484">
        <f t="shared" ca="1" si="206"/>
        <v>-0.12312049482031152</v>
      </c>
      <c r="AAZ102" s="484">
        <f t="shared" ca="1" si="206"/>
        <v>-0.11856365915979221</v>
      </c>
      <c r="ABA102" s="484">
        <f t="shared" ca="1" si="206"/>
        <v>-0.10451532592333997</v>
      </c>
    </row>
    <row r="103" spans="1:729" ht="15" customHeight="1" x14ac:dyDescent="0.35">
      <c r="A103" s="498">
        <v>101</v>
      </c>
      <c r="B103" s="628"/>
      <c r="C103" s="606" t="s">
        <v>5626</v>
      </c>
      <c r="D103" s="629">
        <v>438</v>
      </c>
      <c r="E103" s="630" t="s">
        <v>5627</v>
      </c>
      <c r="F103" s="631" t="s">
        <v>1351</v>
      </c>
      <c r="G103" s="632">
        <v>38.137</v>
      </c>
      <c r="H103" s="504">
        <v>4159.6946294607906</v>
      </c>
      <c r="I103" s="505">
        <v>116430</v>
      </c>
      <c r="J103" s="633" t="s">
        <v>5628</v>
      </c>
      <c r="K103" s="507">
        <v>2</v>
      </c>
      <c r="L103" s="508" t="s">
        <v>5629</v>
      </c>
      <c r="M103" s="817">
        <v>31</v>
      </c>
      <c r="N103" s="818">
        <v>0.83589999999999998</v>
      </c>
      <c r="O103" s="819">
        <v>0.65880000000000005</v>
      </c>
      <c r="P103" s="820">
        <v>1</v>
      </c>
      <c r="Q103" s="821">
        <v>0.84889999999999999</v>
      </c>
      <c r="R103" s="818">
        <v>0.60709999999999997</v>
      </c>
      <c r="S103" s="822">
        <v>0.82040000000000002</v>
      </c>
      <c r="T103" s="822">
        <v>0.79859999999999998</v>
      </c>
      <c r="U103" s="822">
        <v>0.66666999999999998</v>
      </c>
      <c r="V103" s="822">
        <v>0.51180000000000003</v>
      </c>
      <c r="W103" s="892" t="s">
        <v>5630</v>
      </c>
      <c r="X103" s="875" t="s">
        <v>5631</v>
      </c>
      <c r="Y103" s="517">
        <v>5</v>
      </c>
      <c r="Z103" s="517">
        <v>3</v>
      </c>
      <c r="AA103" s="519" t="s">
        <v>5632</v>
      </c>
      <c r="AB103" s="541">
        <v>2017</v>
      </c>
      <c r="AC103" s="369">
        <v>1</v>
      </c>
      <c r="AD103" s="572" t="s">
        <v>5633</v>
      </c>
      <c r="AE103" s="817">
        <v>0</v>
      </c>
      <c r="AF103" s="634" t="s">
        <v>1188</v>
      </c>
      <c r="AG103" s="635" t="s">
        <v>1188</v>
      </c>
      <c r="AH103" s="636" t="s">
        <v>1188</v>
      </c>
      <c r="AI103" s="636" t="s">
        <v>1188</v>
      </c>
      <c r="AJ103" s="636" t="s">
        <v>1188</v>
      </c>
      <c r="AK103" s="637" t="s">
        <v>1188</v>
      </c>
      <c r="AL103" s="765" t="s">
        <v>1188</v>
      </c>
      <c r="AM103" s="639" t="s">
        <v>1188</v>
      </c>
      <c r="AN103" s="636" t="s">
        <v>1188</v>
      </c>
      <c r="AO103" s="636" t="s">
        <v>1188</v>
      </c>
      <c r="AP103" s="636" t="s">
        <v>1188</v>
      </c>
      <c r="AQ103" s="636" t="s">
        <v>1188</v>
      </c>
      <c r="AR103" s="636" t="s">
        <v>1188</v>
      </c>
      <c r="AS103" s="636" t="s">
        <v>1188</v>
      </c>
      <c r="AT103" s="636" t="s">
        <v>1188</v>
      </c>
      <c r="AU103" s="640" t="s">
        <v>1188</v>
      </c>
      <c r="AV103" s="842" t="s">
        <v>5634</v>
      </c>
      <c r="AW103" s="642" t="s">
        <v>1190</v>
      </c>
      <c r="AX103" s="843">
        <v>1</v>
      </c>
      <c r="AY103" s="877" t="s">
        <v>5635</v>
      </c>
      <c r="AZ103" s="800">
        <v>0</v>
      </c>
      <c r="BA103" s="941" t="s">
        <v>1188</v>
      </c>
      <c r="BB103" s="893" t="s">
        <v>1188</v>
      </c>
      <c r="BC103" s="894" t="s">
        <v>1188</v>
      </c>
      <c r="BD103" s="631" t="s">
        <v>1195</v>
      </c>
      <c r="BE103" s="893" t="s">
        <v>1188</v>
      </c>
      <c r="BF103" s="893">
        <v>0</v>
      </c>
      <c r="BG103" s="893" t="s">
        <v>1188</v>
      </c>
      <c r="BH103" s="893" t="s">
        <v>1188</v>
      </c>
      <c r="BI103" s="893" t="s">
        <v>1188</v>
      </c>
      <c r="BJ103" s="534">
        <v>0</v>
      </c>
      <c r="BK103" s="502" t="s">
        <v>1188</v>
      </c>
      <c r="BL103" s="893" t="s">
        <v>1188</v>
      </c>
      <c r="BM103" s="859" t="s">
        <v>5634</v>
      </c>
      <c r="BN103" s="647">
        <v>1866</v>
      </c>
      <c r="BO103" s="651" t="s">
        <v>1188</v>
      </c>
      <c r="BP103" s="647" t="s">
        <v>1188</v>
      </c>
      <c r="BQ103" s="647">
        <v>0</v>
      </c>
      <c r="BR103" s="647" t="s">
        <v>1188</v>
      </c>
      <c r="BS103" s="647" t="s">
        <v>1188</v>
      </c>
      <c r="BT103" s="647" t="s">
        <v>1188</v>
      </c>
      <c r="BU103" s="647" t="s">
        <v>1188</v>
      </c>
      <c r="BV103" s="648" t="s">
        <v>1188</v>
      </c>
      <c r="BW103" s="859" t="s">
        <v>5636</v>
      </c>
      <c r="BX103" s="650">
        <v>1922</v>
      </c>
      <c r="BY103" s="647" t="s">
        <v>3548</v>
      </c>
      <c r="BZ103" s="651" t="s">
        <v>2608</v>
      </c>
      <c r="CA103" s="647">
        <v>1</v>
      </c>
      <c r="CB103" s="647" t="s">
        <v>1262</v>
      </c>
      <c r="CC103" s="798" t="s">
        <v>5637</v>
      </c>
      <c r="CD103" s="652">
        <v>1999</v>
      </c>
      <c r="CE103" s="647">
        <v>3</v>
      </c>
      <c r="CF103" s="647">
        <v>2</v>
      </c>
      <c r="CG103" s="523" t="s">
        <v>1188</v>
      </c>
      <c r="CH103" s="647">
        <v>1923</v>
      </c>
      <c r="CI103" s="647" t="s">
        <v>1188</v>
      </c>
      <c r="CJ103" s="647">
        <v>1</v>
      </c>
      <c r="CK103" s="651" t="s">
        <v>1188</v>
      </c>
      <c r="CL103" s="651" t="s">
        <v>1188</v>
      </c>
      <c r="CM103" s="647">
        <v>0</v>
      </c>
      <c r="CN103" s="647" t="s">
        <v>1188</v>
      </c>
      <c r="CO103" s="651" t="s">
        <v>1188</v>
      </c>
      <c r="CP103" s="647" t="s">
        <v>1188</v>
      </c>
      <c r="CQ103" s="647">
        <v>0</v>
      </c>
      <c r="CR103" s="650">
        <v>0</v>
      </c>
      <c r="CS103" s="859" t="s">
        <v>5638</v>
      </c>
      <c r="CT103" s="647">
        <v>2007</v>
      </c>
      <c r="CU103" s="648">
        <v>2</v>
      </c>
      <c r="CV103" s="676" t="s">
        <v>1188</v>
      </c>
      <c r="CW103" s="647" t="s">
        <v>1188</v>
      </c>
      <c r="CX103" s="657">
        <v>0</v>
      </c>
      <c r="CY103" s="863" t="s">
        <v>5639</v>
      </c>
      <c r="CZ103" s="647">
        <v>2011</v>
      </c>
      <c r="DA103" s="657">
        <v>3</v>
      </c>
      <c r="DB103" s="723">
        <v>5597</v>
      </c>
      <c r="DC103" s="753">
        <v>2</v>
      </c>
      <c r="DD103" s="659" t="s">
        <v>5640</v>
      </c>
      <c r="DE103" s="648">
        <v>2017</v>
      </c>
      <c r="DF103" s="854" t="s">
        <v>1188</v>
      </c>
      <c r="DG103" s="855" t="s">
        <v>1188</v>
      </c>
      <c r="DH103" s="852">
        <v>0</v>
      </c>
      <c r="DI103" s="856" t="s">
        <v>1188</v>
      </c>
      <c r="DJ103" s="730" t="s">
        <v>5641</v>
      </c>
      <c r="DK103" s="850" t="s">
        <v>1188</v>
      </c>
      <c r="DL103" s="850">
        <v>1</v>
      </c>
      <c r="DM103" s="851">
        <v>0</v>
      </c>
      <c r="DN103" s="854" t="s">
        <v>1188</v>
      </c>
      <c r="DO103" s="855" t="s">
        <v>1188</v>
      </c>
      <c r="DP103" s="852">
        <v>0</v>
      </c>
      <c r="DQ103" s="856" t="s">
        <v>1188</v>
      </c>
      <c r="DR103" s="730" t="s">
        <v>5641</v>
      </c>
      <c r="DS103" s="850" t="s">
        <v>1188</v>
      </c>
      <c r="DT103" s="850">
        <v>1</v>
      </c>
      <c r="DU103" s="851">
        <v>0</v>
      </c>
      <c r="DV103" s="651" t="s">
        <v>3042</v>
      </c>
      <c r="DW103" s="798" t="s">
        <v>5642</v>
      </c>
      <c r="DX103" s="647">
        <v>2014</v>
      </c>
      <c r="DY103" s="647">
        <v>2</v>
      </c>
      <c r="DZ103" s="650">
        <v>1</v>
      </c>
      <c r="EA103" s="847" t="s">
        <v>5643</v>
      </c>
      <c r="EB103" s="628" t="s">
        <v>1188</v>
      </c>
      <c r="EC103" s="430">
        <v>0</v>
      </c>
      <c r="ED103" s="804" t="s">
        <v>1188</v>
      </c>
      <c r="EE103" s="430" t="s">
        <v>1188</v>
      </c>
      <c r="EF103" s="430">
        <v>0</v>
      </c>
      <c r="EG103" s="369" t="s">
        <v>1188</v>
      </c>
      <c r="EH103" s="592" t="s">
        <v>1188</v>
      </c>
      <c r="EI103" s="551" t="s">
        <v>5634</v>
      </c>
      <c r="EJ103" s="651" t="s">
        <v>1190</v>
      </c>
      <c r="EK103" s="647" t="s">
        <v>1188</v>
      </c>
      <c r="EL103" s="647" t="s">
        <v>1188</v>
      </c>
      <c r="EM103" s="669" t="s">
        <v>1188</v>
      </c>
      <c r="EN103" s="647" t="s">
        <v>1188</v>
      </c>
      <c r="EO103" s="670" t="s">
        <v>1188</v>
      </c>
      <c r="EP103" s="556">
        <v>0</v>
      </c>
      <c r="EQ103" s="556" t="s">
        <v>1188</v>
      </c>
      <c r="ER103" s="651" t="s">
        <v>1188</v>
      </c>
      <c r="ES103" s="556" t="s">
        <v>1188</v>
      </c>
      <c r="ET103" s="556">
        <v>0</v>
      </c>
      <c r="EU103" s="671">
        <v>0</v>
      </c>
      <c r="EV103" s="672"/>
      <c r="EW103" s="673"/>
      <c r="EX103" s="674"/>
      <c r="EY103" s="631" t="s">
        <v>1188</v>
      </c>
      <c r="EZ103" s="631" t="s">
        <v>1188</v>
      </c>
      <c r="FA103" s="675"/>
      <c r="FB103" s="648">
        <v>1</v>
      </c>
      <c r="FC103" s="676" t="s">
        <v>4611</v>
      </c>
      <c r="FD103" s="647"/>
      <c r="FE103" s="648"/>
      <c r="FF103" s="652" t="s">
        <v>1379</v>
      </c>
      <c r="FG103" s="563" t="s">
        <v>1282</v>
      </c>
      <c r="FH103" s="631" t="str">
        <f t="shared" si="119"/>
        <v>D</v>
      </c>
      <c r="FI103" s="677">
        <f t="shared" si="120"/>
        <v>1</v>
      </c>
      <c r="FJ103" s="678">
        <f t="shared" si="121"/>
        <v>2</v>
      </c>
      <c r="FK103" s="679">
        <f t="shared" si="122"/>
        <v>1</v>
      </c>
      <c r="FL103" s="680">
        <f t="shared" si="123"/>
        <v>0</v>
      </c>
      <c r="FM103" s="681">
        <v>0</v>
      </c>
      <c r="FN103" s="430" t="s">
        <v>1188</v>
      </c>
      <c r="FO103" s="686" t="s">
        <v>1188</v>
      </c>
      <c r="FP103" s="686" t="s">
        <v>1188</v>
      </c>
      <c r="FQ103" s="430">
        <v>0</v>
      </c>
      <c r="FR103" s="682" t="s">
        <v>1188</v>
      </c>
      <c r="FS103" s="369">
        <v>0</v>
      </c>
      <c r="FT103" s="430" t="s">
        <v>1188</v>
      </c>
      <c r="FU103" s="431" t="s">
        <v>1188</v>
      </c>
      <c r="FV103" s="369">
        <v>0</v>
      </c>
      <c r="FW103" s="430" t="s">
        <v>1188</v>
      </c>
      <c r="FX103" s="431" t="s">
        <v>1188</v>
      </c>
      <c r="FY103" s="369">
        <v>0</v>
      </c>
      <c r="FZ103" s="430" t="s">
        <v>1188</v>
      </c>
      <c r="GA103" s="686" t="s">
        <v>1188</v>
      </c>
      <c r="GB103" s="431" t="s">
        <v>1188</v>
      </c>
      <c r="GC103" s="369">
        <v>0</v>
      </c>
      <c r="GD103" s="430" t="s">
        <v>1188</v>
      </c>
      <c r="GE103" s="686" t="s">
        <v>1188</v>
      </c>
      <c r="GF103" s="431" t="s">
        <v>1188</v>
      </c>
      <c r="GG103" s="369">
        <v>0</v>
      </c>
      <c r="GH103" s="430" t="s">
        <v>1188</v>
      </c>
      <c r="GI103" s="686" t="s">
        <v>1188</v>
      </c>
      <c r="GJ103" s="431" t="s">
        <v>1188</v>
      </c>
      <c r="GK103" s="369">
        <v>0</v>
      </c>
      <c r="GL103" s="430" t="s">
        <v>1188</v>
      </c>
      <c r="GM103" s="686" t="s">
        <v>1188</v>
      </c>
      <c r="GN103" s="431" t="s">
        <v>1188</v>
      </c>
      <c r="GO103" s="676">
        <v>0</v>
      </c>
      <c r="GP103" s="917" t="s">
        <v>1188</v>
      </c>
      <c r="GQ103" s="872" t="s">
        <v>1188</v>
      </c>
      <c r="GR103" s="872" t="s">
        <v>1188</v>
      </c>
      <c r="GS103" s="872" t="s">
        <v>1188</v>
      </c>
      <c r="GT103" s="873" t="s">
        <v>1188</v>
      </c>
      <c r="GU103" s="581">
        <v>0</v>
      </c>
      <c r="GV103" s="687" t="s">
        <v>1188</v>
      </c>
      <c r="GW103" s="872" t="s">
        <v>1188</v>
      </c>
      <c r="GX103" s="873" t="s">
        <v>1188</v>
      </c>
      <c r="GY103" s="874">
        <v>0</v>
      </c>
      <c r="GZ103" s="582" t="s">
        <v>1188</v>
      </c>
      <c r="HA103" s="583" t="s">
        <v>1293</v>
      </c>
      <c r="HB103" s="584">
        <v>1</v>
      </c>
      <c r="HC103" s="585">
        <v>2</v>
      </c>
      <c r="HD103" s="586" t="s">
        <v>5644</v>
      </c>
      <c r="HE103" s="471" t="s">
        <v>5645</v>
      </c>
      <c r="HF103" s="587">
        <v>2002</v>
      </c>
      <c r="HG103" s="587">
        <v>2008</v>
      </c>
      <c r="HH103" s="588">
        <v>2</v>
      </c>
      <c r="HI103" s="787" t="s">
        <v>5646</v>
      </c>
      <c r="HJ103" s="937" t="s">
        <v>5647</v>
      </c>
      <c r="HK103" s="691">
        <v>2003</v>
      </c>
      <c r="HL103" s="692">
        <v>2</v>
      </c>
      <c r="HM103" s="809" t="s">
        <v>5648</v>
      </c>
      <c r="HN103" s="706">
        <v>1999</v>
      </c>
      <c r="HO103" s="681" t="s">
        <v>1188</v>
      </c>
      <c r="HP103" s="574" t="s">
        <v>1188</v>
      </c>
      <c r="HQ103" s="472" t="str">
        <f t="shared" si="124"/>
        <v>-</v>
      </c>
      <c r="HR103" s="593" t="s">
        <v>1188</v>
      </c>
      <c r="HS103" s="574" t="s">
        <v>1188</v>
      </c>
      <c r="HT103" s="574" t="s">
        <v>1188</v>
      </c>
      <c r="HU103" s="574" t="s">
        <v>1188</v>
      </c>
      <c r="HV103" s="574" t="s">
        <v>1188</v>
      </c>
      <c r="HW103" s="574" t="s">
        <v>1188</v>
      </c>
      <c r="HX103" s="574" t="s">
        <v>1188</v>
      </c>
      <c r="HY103" s="574" t="s">
        <v>1188</v>
      </c>
      <c r="HZ103" s="574" t="s">
        <v>1188</v>
      </c>
      <c r="IA103" s="574" t="s">
        <v>1188</v>
      </c>
      <c r="IB103" s="574" t="s">
        <v>1188</v>
      </c>
      <c r="IC103" s="574" t="s">
        <v>1188</v>
      </c>
      <c r="ID103" s="681" t="s">
        <v>1188</v>
      </c>
      <c r="IE103" s="369" t="s">
        <v>1188</v>
      </c>
      <c r="IF103" s="574" t="s">
        <v>1188</v>
      </c>
      <c r="IG103" s="472" t="str">
        <f t="shared" si="125"/>
        <v>-</v>
      </c>
      <c r="IH103" s="609" t="s">
        <v>1188</v>
      </c>
      <c r="II103" s="694" t="s">
        <v>1188</v>
      </c>
      <c r="IJ103" s="695" t="s">
        <v>1188</v>
      </c>
      <c r="IK103" s="696" t="s">
        <v>1188</v>
      </c>
      <c r="IL103" s="696" t="s">
        <v>1188</v>
      </c>
      <c r="IM103" s="697" t="s">
        <v>1188</v>
      </c>
      <c r="IN103" s="599">
        <v>3</v>
      </c>
      <c r="IO103" s="600">
        <v>2</v>
      </c>
      <c r="IP103" s="601">
        <v>1</v>
      </c>
      <c r="IQ103" s="600">
        <v>33</v>
      </c>
      <c r="IR103" s="587">
        <v>57</v>
      </c>
      <c r="IS103" s="601">
        <v>90</v>
      </c>
      <c r="IT103" s="599" t="s">
        <v>1188</v>
      </c>
      <c r="IU103" s="600" t="s">
        <v>1188</v>
      </c>
      <c r="IV103" s="587" t="s">
        <v>1188</v>
      </c>
      <c r="IW103" s="601" t="s">
        <v>1188</v>
      </c>
      <c r="IX103" s="602" t="s">
        <v>1188</v>
      </c>
      <c r="IY103" s="681">
        <v>0</v>
      </c>
      <c r="IZ103" s="698" t="s">
        <v>1188</v>
      </c>
      <c r="JA103" s="681">
        <v>1</v>
      </c>
      <c r="JB103" s="699" t="s">
        <v>5649</v>
      </c>
      <c r="JC103" s="681">
        <v>0</v>
      </c>
      <c r="JD103" s="753" t="s">
        <v>1188</v>
      </c>
      <c r="JE103" s="940" t="s">
        <v>1188</v>
      </c>
      <c r="JF103" s="940" t="s">
        <v>1188</v>
      </c>
      <c r="JG103" s="657" t="s">
        <v>1188</v>
      </c>
      <c r="JH103" s="369">
        <v>2</v>
      </c>
      <c r="JI103" s="430">
        <v>3</v>
      </c>
      <c r="JJ103" s="686" t="s">
        <v>5650</v>
      </c>
      <c r="JK103" s="557" t="s">
        <v>5651</v>
      </c>
      <c r="JL103" s="592">
        <v>2019</v>
      </c>
      <c r="JM103" s="369">
        <v>1</v>
      </c>
      <c r="JN103" s="430">
        <v>2</v>
      </c>
      <c r="JO103" s="430">
        <v>1</v>
      </c>
      <c r="JP103" s="686" t="s">
        <v>5652</v>
      </c>
      <c r="JQ103" s="557" t="s">
        <v>5653</v>
      </c>
      <c r="JR103" s="592">
        <v>2017</v>
      </c>
      <c r="JS103" s="369">
        <v>2</v>
      </c>
      <c r="JT103" s="430">
        <v>3</v>
      </c>
      <c r="JU103" s="569" t="s">
        <v>5654</v>
      </c>
      <c r="JV103" s="942" t="s">
        <v>5655</v>
      </c>
      <c r="JW103" s="592">
        <v>2017</v>
      </c>
      <c r="JX103" s="606">
        <v>0</v>
      </c>
      <c r="JY103" s="607" t="s">
        <v>1188</v>
      </c>
      <c r="JZ103" s="606" t="s">
        <v>1188</v>
      </c>
      <c r="KA103" s="606">
        <f t="shared" si="126"/>
        <v>0</v>
      </c>
      <c r="KB103" s="606"/>
      <c r="KC103" s="606"/>
      <c r="KD103" s="606"/>
      <c r="KE103" s="606"/>
      <c r="KF103" s="606">
        <f t="shared" si="127"/>
        <v>0</v>
      </c>
      <c r="KG103" s="606"/>
      <c r="KH103" s="606"/>
      <c r="KI103" s="606"/>
      <c r="KJ103" s="606"/>
      <c r="KK103" s="606">
        <v>1</v>
      </c>
      <c r="KL103" s="606">
        <v>1</v>
      </c>
      <c r="KM103" s="608">
        <f t="shared" si="128"/>
        <v>0.83935327529907222</v>
      </c>
      <c r="KN103" s="609">
        <v>1.6967663764953613</v>
      </c>
      <c r="KO103" s="609">
        <v>94.711540222167969</v>
      </c>
      <c r="KP103" s="610">
        <v>2</v>
      </c>
      <c r="KQ103" s="608">
        <f t="shared" si="129"/>
        <v>0.89366223812103274</v>
      </c>
      <c r="KR103" s="609">
        <v>1.9683111906051636</v>
      </c>
      <c r="KS103" s="609">
        <v>95.673080444335938</v>
      </c>
      <c r="KT103" s="610">
        <v>2</v>
      </c>
      <c r="KU103" s="610" t="s">
        <v>1188</v>
      </c>
      <c r="KV103" s="606" t="s">
        <v>5586</v>
      </c>
      <c r="KW103" s="606" t="s">
        <v>5626</v>
      </c>
      <c r="KX103" s="700" t="str">
        <f t="shared" ca="1" si="130"/>
        <v>C</v>
      </c>
      <c r="KY103" s="701">
        <f t="shared" ca="1" si="131"/>
        <v>0.42590062422509989</v>
      </c>
      <c r="KZ103" s="702">
        <f t="shared" ca="1" si="207"/>
        <v>0.17647058823529413</v>
      </c>
      <c r="LA103" s="703">
        <f t="shared" ca="1" si="208"/>
        <v>0.56918095238095234</v>
      </c>
      <c r="LB103" s="703">
        <f t="shared" ca="1" si="209"/>
        <v>0.23510833333333334</v>
      </c>
      <c r="LC103" s="704">
        <f t="shared" ca="1" si="210"/>
        <v>0.72284262295081969</v>
      </c>
      <c r="LD103" s="696" cm="1">
        <f t="array" aca="1" ref="LD103" ca="1">INDIRECT(LD$203&amp;ROW())*LD$205</f>
        <v>0</v>
      </c>
      <c r="LE103" s="696" cm="1">
        <f t="array" aca="1" ref="LE103" ca="1">INDIRECT(LE$203&amp;ROW())*LE$205</f>
        <v>0</v>
      </c>
      <c r="LF103" s="696" cm="1">
        <f t="array" aca="1" ref="LF103" ca="1">INDIRECT(LF$203&amp;ROW())*LF$205</f>
        <v>0</v>
      </c>
      <c r="LG103" s="696" cm="1">
        <f t="array" aca="1" ref="LG103" ca="1">INDIRECT(LG$203&amp;ROW())*LG$205</f>
        <v>0</v>
      </c>
      <c r="LH103" s="696" cm="1">
        <f t="array" aca="1" ref="LH103" ca="1">INDIRECT(LH$203&amp;ROW())*LH$205</f>
        <v>0</v>
      </c>
      <c r="LI103" s="696" cm="1">
        <f t="array" aca="1" ref="LI103" ca="1">INDIRECT(LI$203&amp;ROW())*LI$205</f>
        <v>3</v>
      </c>
      <c r="LJ103" s="696" cm="1">
        <f t="array" aca="1" ref="LJ103" ca="1">INDIRECT(LJ$203&amp;ROW())*LJ$205</f>
        <v>0</v>
      </c>
      <c r="LK103" s="696" cm="1">
        <f t="array" aca="1" ref="LK103" ca="1">INDIRECT(LK$203&amp;ROW())*LK$205</f>
        <v>1</v>
      </c>
      <c r="LL103" s="696" cm="1">
        <f t="array" aca="1" ref="LL103" ca="1">INDIRECT(LL$203&amp;ROW())*LL$205</f>
        <v>1</v>
      </c>
      <c r="LM103" s="696" cm="1">
        <f t="array" aca="1" ref="LM103" ca="1">INDIRECT(LM$203&amp;ROW())*LM$205</f>
        <v>4</v>
      </c>
      <c r="LN103" s="696" cm="1">
        <f t="array" aca="1" ref="LN103" ca="1">INDIRECT(LN$203&amp;ROW())*LN$205</f>
        <v>0</v>
      </c>
      <c r="LO103" s="696" cm="1">
        <f t="array" aca="1" ref="LO103" ca="1">INDIRECT(LO$203&amp;ROW())*LO$205</f>
        <v>0</v>
      </c>
      <c r="LP103" s="696" cm="1">
        <f t="array" aca="1" ref="LP103" ca="1">INDIRECT(LP$203&amp;ROW())*LP$205</f>
        <v>0</v>
      </c>
      <c r="LQ103" s="696" cm="1">
        <f t="array" aca="1" ref="LQ103" ca="1">IF(INDIRECT(LQ$203&amp;ROW())="-",0,INDIRECT(LQ$203&amp;ROW())*LQ$205)</f>
        <v>6</v>
      </c>
      <c r="LR103" s="696" cm="1">
        <f t="array" aca="1" ref="LR103" ca="1">INDIRECT(LR$203&amp;ROW())*LR$205</f>
        <v>0</v>
      </c>
      <c r="LS103" s="696" cm="1">
        <f t="array" aca="1" ref="LS103" ca="1">IF(INDIRECT(LS$203&amp;ROW())="-",0,INDIRECT(LS$203&amp;ROW())*LS$205)</f>
        <v>3.9528000000000003</v>
      </c>
      <c r="LT103" s="696" cm="1">
        <f t="array" aca="1" ref="LT103" ca="1">INDIRECT(LT$203&amp;ROW())*LT$205</f>
        <v>4</v>
      </c>
      <c r="LU103" s="696" cm="1">
        <f t="array" aca="1" ref="LU103" ca="1">INDIRECT(LU$203&amp;ROW())*LU$205</f>
        <v>2</v>
      </c>
      <c r="LV103" s="696" cm="1">
        <f t="array" aca="1" ref="LV103" ca="1">INDIRECT(LV$203&amp;ROW())*LV$205</f>
        <v>2</v>
      </c>
      <c r="LW103" s="696" cm="1">
        <f t="array" aca="1" ref="LW103" ca="1">INDIRECT(LW$203&amp;ROW())*LW$205</f>
        <v>0</v>
      </c>
      <c r="LX103" s="696" cm="1">
        <f t="array" aca="1" ref="LX103" ca="1">INDIRECT(LX$203&amp;ROW())*LX$205</f>
        <v>0</v>
      </c>
      <c r="LY103" s="696" cm="1">
        <f t="array" aca="1" ref="LY103" ca="1">IF(INDIRECT(LY$203&amp;ROW())="-",0,INDIRECT(LY$203&amp;ROW())*LY$205)</f>
        <v>3.6425999999999998</v>
      </c>
      <c r="LZ103" s="696" cm="1">
        <f t="array" aca="1" ref="LZ103" ca="1">INDIRECT(LZ$203&amp;ROW())*LZ$205</f>
        <v>0</v>
      </c>
      <c r="MA103" s="696" cm="1">
        <f t="array" aca="1" ref="MA103" ca="1">INDIRECT(MA$203&amp;ROW())*MA$205</f>
        <v>2</v>
      </c>
      <c r="MB103" s="696" cm="1">
        <f t="array" aca="1" ref="MB103" ca="1">INDIRECT(MB$203&amp;ROW())*MB$205</f>
        <v>0</v>
      </c>
      <c r="MC103" s="696" cm="1">
        <f t="array" aca="1" ref="MC103" ca="1">IF($MB103=0,0,INDIRECT(MC$203&amp;ROW())*MC$205)</f>
        <v>0</v>
      </c>
      <c r="MD103" s="696" cm="1">
        <f t="array" aca="1" ref="MD103" ca="1">IF($MB103=0,0,INDIRECT(MD$203&amp;ROW())*MD$205)</f>
        <v>0</v>
      </c>
      <c r="ME103" s="696" cm="1">
        <f t="array" aca="1" ref="ME103" ca="1">IF($MB103=0,0,INDIRECT(ME$203&amp;ROW())*ME$205)</f>
        <v>0</v>
      </c>
      <c r="MF103" s="696" cm="1">
        <f t="array" aca="1" ref="MF103" ca="1">IF($MB103=0,0,INDIRECT(MF$203&amp;ROW())*MF$205)</f>
        <v>0</v>
      </c>
      <c r="MG103" s="696" cm="1">
        <f t="array" aca="1" ref="MG103" ca="1">INDIRECT(MG$203&amp;ROW())*MG$205</f>
        <v>0</v>
      </c>
      <c r="MH103" s="696" cm="1">
        <f t="array" aca="1" ref="MH103" ca="1">IF($MG103=0,0,INDIRECT(MH$203&amp;ROW())*MH$205)</f>
        <v>0</v>
      </c>
      <c r="MI103" s="696" cm="1">
        <f t="array" aca="1" ref="MI103" ca="1">IF($MG103=0,0,INDIRECT(MI$203&amp;ROW())*MI$205)</f>
        <v>0</v>
      </c>
      <c r="MJ103" s="696" cm="1">
        <f t="array" aca="1" ref="MJ103" ca="1">INDIRECT(MJ$203&amp;ROW())*MJ$205</f>
        <v>0</v>
      </c>
      <c r="MK103" s="696" cm="1">
        <f t="array" aca="1" ref="MK103" ca="1">INDIRECT(MK$203&amp;ROW())*MK$205</f>
        <v>0</v>
      </c>
      <c r="ML103" s="696" cm="1">
        <f t="array" aca="1" ref="ML103" ca="1">INDIRECT(ML$203&amp;ROW())*ML$205</f>
        <v>0</v>
      </c>
      <c r="MM103" s="696" cm="1">
        <f t="array" aca="1" ref="MM103" ca="1">INDIRECT(MM$203&amp;ROW())*MM$205</f>
        <v>6</v>
      </c>
      <c r="MN103" s="696" cm="1">
        <f t="array" aca="1" ref="MN103" ca="1">INDIRECT(MN$203&amp;ROW())*MN$205</f>
        <v>4</v>
      </c>
      <c r="MO103" s="696" cm="1">
        <f t="array" aca="1" ref="MO103" ca="1">INDIRECT(MO$203&amp;ROW())*MO$205</f>
        <v>2</v>
      </c>
      <c r="MP103" s="696" cm="1">
        <f t="array" aca="1" ref="MP103" ca="1">INDIRECT(MP$203&amp;ROW())*MP$205</f>
        <v>2</v>
      </c>
      <c r="MQ103" s="696" cm="1">
        <f t="array" aca="1" ref="MQ103" ca="1">INDIRECT(MQ$203&amp;ROW())*MQ$205</f>
        <v>2</v>
      </c>
      <c r="MR103" s="696" cm="1">
        <f t="array" aca="1" ref="MR103" ca="1">INDIRECT(MR$203&amp;ROW())*MR$205</f>
        <v>2</v>
      </c>
      <c r="MS103" s="696" cm="1">
        <f t="array" aca="1" ref="MS103" ca="1">INDIRECT(MS$203&amp;ROW())*MS$205</f>
        <v>2</v>
      </c>
      <c r="MT103" s="696" cm="1">
        <f t="array" aca="1" ref="MT103" ca="1">INDIRECT(MT$203&amp;ROW())*MT$205</f>
        <v>3</v>
      </c>
      <c r="MU103" s="696" cm="1">
        <f t="array" aca="1" ref="MU103" ca="1">INDIRECT(MU$203&amp;ROW())*MU$205</f>
        <v>0</v>
      </c>
      <c r="MV103" s="696" cm="1">
        <f t="array" aca="1" ref="MV103" ca="1">IF(INDIRECT(MV$203&amp;ROW())="-",0,INDIRECT(MV$203&amp;ROW())*MV$205)</f>
        <v>5.0933999999999999</v>
      </c>
      <c r="MW103" s="696" cm="1">
        <f t="array" aca="1" ref="MW103" ca="1">INDIRECT(MW$203&amp;ROW())*MW$205</f>
        <v>4</v>
      </c>
      <c r="MX103" s="696" cm="1">
        <f t="array" aca="1" ref="MX103" ca="1">INDIRECT(MX$203&amp;ROW())*MX$205</f>
        <v>4</v>
      </c>
      <c r="MY103" s="696" cm="1">
        <f t="array" aca="1" ref="MY103" ca="1">INDIRECT(MY$203&amp;ROW())*MY$205</f>
        <v>8</v>
      </c>
      <c r="NA103" s="701">
        <f t="shared" si="133"/>
        <v>0.1951219512195122</v>
      </c>
      <c r="NB103" s="617">
        <f t="shared" si="134"/>
        <v>0.47562857142857146</v>
      </c>
      <c r="NC103" s="695">
        <f t="shared" si="135"/>
        <v>0.12362307692307692</v>
      </c>
      <c r="ND103" s="697">
        <f t="shared" si="136"/>
        <v>0.77218148148148147</v>
      </c>
      <c r="NE103" s="694">
        <f t="shared" si="137"/>
        <v>0.39163877026316052</v>
      </c>
      <c r="NF103" s="682" t="str">
        <f t="shared" si="138"/>
        <v>C</v>
      </c>
      <c r="NH103" s="606" t="s">
        <v>5626</v>
      </c>
      <c r="NI103" s="563" t="str">
        <f t="shared" si="211"/>
        <v>A</v>
      </c>
      <c r="NJ103" s="563" t="str">
        <f t="shared" si="140"/>
        <v>C</v>
      </c>
      <c r="NK103" s="563" t="str">
        <f t="shared" ca="1" si="141"/>
        <v>C</v>
      </c>
      <c r="NL103" s="563" t="str">
        <f t="shared" ca="1" si="142"/>
        <v>C</v>
      </c>
      <c r="NM103" s="563" t="str">
        <f t="shared" ca="1" si="143"/>
        <v>C</v>
      </c>
      <c r="NN103" s="563" t="str">
        <f t="shared" ca="1" si="163"/>
        <v>C</v>
      </c>
      <c r="NO103" s="563" t="str">
        <f t="shared" ca="1" si="164"/>
        <v>C</v>
      </c>
      <c r="NP103" s="606" t="str">
        <f t="shared" si="144"/>
        <v>-</v>
      </c>
      <c r="NQ103" s="682" t="str">
        <f t="shared" si="145"/>
        <v>Yes</v>
      </c>
      <c r="NR103" s="682" t="e">
        <f>IF(OR(AND(NI103="A",OR(NJ103="C",NJ103="D")),AND(NI103="A",OR(#REF!="C",#REF!="D")),AND(NI103="B",OR(NJ103="D",#REF!="D")),AND(OR(NI103="C",NI103="D"),OR(NJ103="A",NJ103="B")),AND(OR(NI103="C",NI103="D"),OR(#REF!="A",#REF!="B")),AND(OR(NJ103="A",#REF!="A",NJ103="B",#REF!="B"),OR(NP103="-",NQ103="-")),AND(OR(NJ103="C",#REF!="C",NJ103="D",#REF!="D"),NP103="Yes")),"Yes","-")</f>
        <v>#REF!</v>
      </c>
      <c r="NS103" s="607" t="s">
        <v>5656</v>
      </c>
      <c r="NT103" s="619">
        <f t="shared" si="146"/>
        <v>0.83589999999999998</v>
      </c>
      <c r="NU103" s="619">
        <f t="shared" si="147"/>
        <v>0.39163877026316052</v>
      </c>
      <c r="NV103" s="619">
        <f t="shared" ca="1" si="148"/>
        <v>0.42590062422509989</v>
      </c>
      <c r="NW103" s="619">
        <f t="shared" ca="1" si="165"/>
        <v>0.39476279340555975</v>
      </c>
      <c r="NX103" s="619">
        <f t="shared" ca="1" si="166"/>
        <v>0.40748845502985531</v>
      </c>
      <c r="NY103" s="620">
        <f t="shared" ca="1" si="167"/>
        <v>0.40410011980391686</v>
      </c>
      <c r="NZ103" s="620">
        <f t="shared" ca="1" si="168"/>
        <v>0.43004458462865003</v>
      </c>
      <c r="OA103" s="705" t="s">
        <v>1188</v>
      </c>
      <c r="OB103" s="706" t="s">
        <v>1188</v>
      </c>
      <c r="OC103" s="494"/>
      <c r="OE103" s="606" t="s">
        <v>5626</v>
      </c>
      <c r="OF103" s="700" t="str">
        <f t="shared" ca="1" si="149"/>
        <v>C</v>
      </c>
      <c r="OG103" s="701">
        <f t="shared" ca="1" si="169"/>
        <v>0.39476279340555975</v>
      </c>
      <c r="OH103" s="705">
        <f t="shared" ca="1" si="212"/>
        <v>0.19893275488069415</v>
      </c>
      <c r="OI103" s="696">
        <f t="shared" ca="1" si="213"/>
        <v>0.49720290288582192</v>
      </c>
      <c r="OJ103" s="696">
        <f t="shared" ca="1" si="152"/>
        <v>0.1417170793034343</v>
      </c>
      <c r="OK103" s="697">
        <f t="shared" ca="1" si="153"/>
        <v>0.74119843655228868</v>
      </c>
      <c r="OL103" s="696" cm="1">
        <f t="array" aca="1" ref="OL103" ca="1">INDIRECT(OL$203&amp;ROW())*OL$205</f>
        <v>0</v>
      </c>
      <c r="OM103" s="696" cm="1">
        <f t="array" aca="1" ref="OM103" ca="1">INDIRECT(OM$203&amp;ROW())*OM$205</f>
        <v>0</v>
      </c>
      <c r="ON103" s="696" cm="1">
        <f t="array" aca="1" ref="ON103" ca="1">INDIRECT(ON$203&amp;ROW())*ON$205</f>
        <v>0</v>
      </c>
      <c r="OO103" s="696" cm="1">
        <f t="array" aca="1" ref="OO103" ca="1">INDIRECT(OO$203&amp;ROW())*OO$205</f>
        <v>0</v>
      </c>
      <c r="OP103" s="696" cm="1">
        <f t="array" aca="1" ref="OP103" ca="1">INDIRECT(OP$203&amp;ROW())*OP$205</f>
        <v>0</v>
      </c>
      <c r="OQ103" s="696" cm="1">
        <f t="array" aca="1" ref="OQ103" ca="1">INDIRECT(OQ$203&amp;ROW())*OQ$205</f>
        <v>1.5849</v>
      </c>
      <c r="OR103" s="696" cm="1">
        <f t="array" aca="1" ref="OR103" ca="1">INDIRECT(OR$203&amp;ROW())*OR$205</f>
        <v>0</v>
      </c>
      <c r="OS103" s="696" cm="1">
        <f t="array" aca="1" ref="OS103" ca="1">INDIRECT(OS$203&amp;ROW())*OS$205</f>
        <v>0.51290000000000002</v>
      </c>
      <c r="OT103" s="696" cm="1">
        <f t="array" aca="1" ref="OT103" ca="1">INDIRECT(OT$203&amp;ROW())*OT$205</f>
        <v>0.4909</v>
      </c>
      <c r="OU103" s="696" cm="1">
        <f t="array" aca="1" ref="OU103" ca="1">INDIRECT(OU$203&amp;ROW())*OU$205</f>
        <v>1.2869999999999999</v>
      </c>
      <c r="OV103" s="696" cm="1">
        <f t="array" aca="1" ref="OV103" ca="1">INDIRECT(OV$203&amp;ROW())*OV$205</f>
        <v>0</v>
      </c>
      <c r="OW103" s="696" cm="1">
        <f t="array" aca="1" ref="OW103" ca="1">INDIRECT(OW$203&amp;ROW())*OW$205</f>
        <v>0</v>
      </c>
      <c r="OX103" s="696" cm="1">
        <f t="array" aca="1" ref="OX103" ca="1">INDIRECT(OX$203&amp;ROW())*OX$205</f>
        <v>0</v>
      </c>
      <c r="OY103" s="696" cm="1">
        <f t="array" aca="1" ref="OY103" ca="1">IF(INDIRECT(OY$203&amp;ROW())="-",0,INDIRECT(OY$203&amp;ROW())*OY$205)</f>
        <v>0.7097</v>
      </c>
      <c r="OZ103" s="696" cm="1">
        <f t="array" aca="1" ref="OZ103" ca="1">INDIRECT(OZ$203&amp;ROW())*OZ$205</f>
        <v>0</v>
      </c>
      <c r="PA103" s="696" cm="1">
        <f t="array" aca="1" ref="PA103" ca="1">IF(INDIRECT(PA$203&amp;ROW())="-",0,INDIRECT(PA$203&amp;ROW())*PA$205)</f>
        <v>0.58198391999999999</v>
      </c>
      <c r="PB103" s="705" cm="1">
        <f t="array" aca="1" ref="PB103" ca="1">INDIRECT(PB$203&amp;ROW())*PB$205</f>
        <v>1.5084</v>
      </c>
      <c r="PC103" s="696" cm="1">
        <f t="array" aca="1" ref="PC103" ca="1">INDIRECT(PC$203&amp;ROW())*PC$205</f>
        <v>1.3946000000000001</v>
      </c>
      <c r="PD103" s="696" cm="1">
        <f t="array" aca="1" ref="PD103" ca="1">INDIRECT(PD$203&amp;ROW())*PD$205</f>
        <v>1.4683999999999999</v>
      </c>
      <c r="PE103" s="696" cm="1">
        <f t="array" aca="1" ref="PE103" ca="1">INDIRECT(PE$203&amp;ROW())*PE$205</f>
        <v>0</v>
      </c>
      <c r="PF103" s="696" cm="1">
        <f t="array" aca="1" ref="PF103" ca="1">INDIRECT(PF$203&amp;ROW())*PF$205</f>
        <v>0</v>
      </c>
      <c r="PG103" s="696" cm="1">
        <f t="array" aca="1" ref="PG103" ca="1">IF(INDIRECT(PG$203&amp;ROW())="-",0,INDIRECT(PG$203&amp;ROW())*PG$205)</f>
        <v>0.53121249999999998</v>
      </c>
      <c r="PH103" s="696" cm="1">
        <f t="array" aca="1" ref="PH103" ca="1">INDIRECT(PH$203&amp;ROW())*PH$205</f>
        <v>0</v>
      </c>
      <c r="PI103" s="696" cm="1">
        <f t="array" aca="1" ref="PI103" ca="1">INDIRECT(PI$203&amp;ROW())*PI$205</f>
        <v>0.60729999999999995</v>
      </c>
      <c r="PJ103" s="696" cm="1">
        <f t="array" aca="1" ref="PJ103" ca="1">INDIRECT(PJ$203&amp;ROW())*PJ$205</f>
        <v>0</v>
      </c>
      <c r="PK103" s="696" cm="1">
        <f t="array" aca="1" ref="PK103" ca="1">IF($PJ103=0,0,INDIRECT(PK$203&amp;ROW())*PK$205)</f>
        <v>0</v>
      </c>
      <c r="PL103" s="696" cm="1">
        <f t="array" aca="1" ref="PL103" ca="1">IF($MPE103=0,0,INDIRECT(PL$203&amp;ROW())*PL$205)</f>
        <v>0</v>
      </c>
      <c r="PM103" s="696" cm="1">
        <f t="array" aca="1" ref="PM103" ca="1">IF($MPE103=0,0,INDIRECT(PM$203&amp;ROW())*PM$205)</f>
        <v>0</v>
      </c>
      <c r="PN103" s="696" cm="1">
        <f t="array" aca="1" ref="PN103" ca="1">IF($PJ103=0,0,INDIRECT(PN$203&amp;ROW())*PN$205)</f>
        <v>0</v>
      </c>
      <c r="PO103" s="696" cm="1">
        <f t="array" aca="1" ref="PO103" ca="1">INDIRECT(PO$203&amp;ROW())*PO$205</f>
        <v>0</v>
      </c>
      <c r="PP103" s="696" cm="1">
        <f t="array" aca="1" ref="PP103" ca="1">IF($PO103=0,0,INDIRECT(PP$203&amp;ROW())*PP$205)</f>
        <v>0</v>
      </c>
      <c r="PQ103" s="696" cm="1">
        <f t="array" aca="1" ref="PQ103" ca="1">IF($PO103=0,0,INDIRECT(PQ$203&amp;ROW())*PQ$205)</f>
        <v>0</v>
      </c>
      <c r="PR103" s="696" cm="1">
        <f t="array" aca="1" ref="PR103" ca="1">INDIRECT(PR$203&amp;ROW())*PR$205</f>
        <v>0</v>
      </c>
      <c r="PS103" s="696" cm="1">
        <f t="array" aca="1" ref="PS103" ca="1">INDIRECT(PS$203&amp;ROW())*PS$205</f>
        <v>0</v>
      </c>
      <c r="PT103" s="696" cm="1">
        <f t="array" aca="1" ref="PT103" ca="1">INDIRECT(PT$203&amp;ROW())*PT$205</f>
        <v>0</v>
      </c>
      <c r="PU103" s="696" cm="1">
        <f t="array" aca="1" ref="PU103" ca="1">INDIRECT(PU$203&amp;ROW())*PU$205</f>
        <v>1.7696999999999998</v>
      </c>
      <c r="PV103" s="696" cm="1">
        <f t="array" aca="1" ref="PV103" ca="1">INDIRECT(PV$203&amp;ROW())*PV$205</f>
        <v>0.6966</v>
      </c>
      <c r="PW103" s="696" cm="1">
        <f t="array" aca="1" ref="PW103" ca="1">INDIRECT(PW$203&amp;ROW())*PW$205</f>
        <v>1.0658000000000001</v>
      </c>
      <c r="PX103" s="696" cm="1">
        <f t="array" aca="1" ref="PX103" ca="1">INDIRECT(PX$203&amp;ROW())*PX$205</f>
        <v>1.1714</v>
      </c>
      <c r="PY103" s="696" cm="1">
        <f t="array" aca="1" ref="PY103" ca="1">INDIRECT(PY$203&amp;ROW())*PY$205</f>
        <v>1.1866000000000001</v>
      </c>
      <c r="PZ103" s="696" cm="1">
        <f t="array" aca="1" ref="PZ103" ca="1">INDIRECT(PZ$203&amp;ROW())*PZ$205</f>
        <v>0.17430000000000001</v>
      </c>
      <c r="QA103" s="696" cm="1">
        <f t="array" aca="1" ref="QA103" ca="1">INDIRECT(QA$203&amp;ROW())*QA$205</f>
        <v>0.31659999999999999</v>
      </c>
      <c r="QB103" s="696" cm="1">
        <f t="array" aca="1" ref="QB103" ca="1">INDIRECT(QB$203&amp;ROW())*QB$205</f>
        <v>2.3948999999999998</v>
      </c>
      <c r="QC103" s="696" cm="1">
        <f t="array" aca="1" ref="QC103" ca="1">INDIRECT(QC$203&amp;ROW())*QC$205</f>
        <v>0</v>
      </c>
      <c r="QD103" s="696" cm="1">
        <f t="array" aca="1" ref="QD103" ca="1">IF(INDIRECT(QD$203&amp;ROW())="-",0,INDIRECT(QD$203&amp;ROW())*QD$205)</f>
        <v>0.52130948999999993</v>
      </c>
      <c r="QE103" s="696" cm="1">
        <f t="array" aca="1" ref="QE103" ca="1">INDIRECT(QE$203&amp;ROW())*QE$205</f>
        <v>1.0656000000000001</v>
      </c>
      <c r="QF103" s="696" cm="1">
        <f t="array" aca="1" ref="QF103" ca="1">INDIRECT(QF$203&amp;ROW())*QF$205</f>
        <v>0.72440000000000004</v>
      </c>
      <c r="QG103" s="696" cm="1">
        <f t="array" aca="1" ref="QG103" ca="1">INDIRECT(QG$203&amp;ROW())*QG$205</f>
        <v>1.4996</v>
      </c>
      <c r="QI103" s="606" t="s">
        <v>5626</v>
      </c>
      <c r="QJ103" s="700" t="str">
        <f t="shared" ca="1" si="154"/>
        <v>C</v>
      </c>
      <c r="QK103" s="701">
        <f t="shared" ca="1" si="170"/>
        <v>0.40748845502985531</v>
      </c>
      <c r="QL103" s="705">
        <f t="shared" ca="1" si="214"/>
        <v>0.28115387818447601</v>
      </c>
      <c r="QM103" s="696">
        <f t="shared" ca="1" si="215"/>
        <v>0.45090893946186622</v>
      </c>
      <c r="QN103" s="696">
        <f t="shared" ca="1" si="157"/>
        <v>5.5295279827239023E-2</v>
      </c>
      <c r="QO103" s="697">
        <f t="shared" ca="1" si="158"/>
        <v>0.84259572264584004</v>
      </c>
      <c r="QP103" s="696" cm="1">
        <f t="array" aca="1" ref="QP103" ca="1">INDIRECT(QP$203&amp;ROW())*QP$205</f>
        <v>0</v>
      </c>
      <c r="QQ103" s="696" cm="1">
        <f t="array" aca="1" ref="QQ103" ca="1">INDIRECT(QQ$203&amp;ROW())*QQ$205</f>
        <v>0</v>
      </c>
      <c r="QR103" s="696" cm="1">
        <f t="array" aca="1" ref="QR103" ca="1">INDIRECT(QR$203&amp;ROW())*QR$205</f>
        <v>0</v>
      </c>
      <c r="QS103" s="696" cm="1">
        <f t="array" aca="1" ref="QS103" ca="1">INDIRECT(QS$203&amp;ROW())*QS$205</f>
        <v>0</v>
      </c>
      <c r="QT103" s="696" cm="1">
        <f t="array" aca="1" ref="QT103" ca="1">INDIRECT(QT$203&amp;ROW())*QT$205</f>
        <v>0</v>
      </c>
      <c r="QU103" s="696" cm="1">
        <f t="array" aca="1" ref="QU103" ca="1">INDIRECT(QU$203&amp;ROW())*QU$205</f>
        <v>0.53329206883563263</v>
      </c>
      <c r="QV103" s="696" cm="1">
        <f t="array" aca="1" ref="QV103" ca="1">INDIRECT(QV$203&amp;ROW())*QV$205</f>
        <v>0</v>
      </c>
      <c r="QW103" s="696" cm="1">
        <f t="array" aca="1" ref="QW103" ca="1">INDIRECT(QW$203&amp;ROW())*QW$205</f>
        <v>0.17699805458110993</v>
      </c>
      <c r="QX103" s="696" cm="1">
        <f t="array" aca="1" ref="QX103" ca="1">INDIRECT(QX$203&amp;ROW())*QX$205</f>
        <v>0.20213631474637936</v>
      </c>
      <c r="QY103" s="696" cm="1">
        <f t="array" aca="1" ref="QY103" ca="1">INDIRECT(QY$203&amp;ROW())*QY$205</f>
        <v>9.0268316756905984E-2</v>
      </c>
      <c r="QZ103" s="696" cm="1">
        <f t="array" aca="1" ref="QZ103" ca="1">INDIRECT(QZ$203&amp;ROW())*QZ$205</f>
        <v>0</v>
      </c>
      <c r="RA103" s="696" cm="1">
        <f t="array" aca="1" ref="RA103" ca="1">INDIRECT(RA$203&amp;ROW())*RA$205</f>
        <v>0</v>
      </c>
      <c r="RB103" s="696" cm="1">
        <f t="array" aca="1" ref="RB103" ca="1">INDIRECT(RB$203&amp;ROW())*RB$205</f>
        <v>0</v>
      </c>
      <c r="RC103" s="696" cm="1">
        <f t="array" aca="1" ref="RC103" ca="1">IF(INDIRECT(RC$203&amp;ROW())="-",0,INDIRECT(RC$203&amp;ROW())*RC$205)</f>
        <v>8.3908615178973314E-2</v>
      </c>
      <c r="RD103" s="696" cm="1">
        <f t="array" aca="1" ref="RD103" ca="1">INDIRECT(RD$203&amp;ROW())*RD$205</f>
        <v>0</v>
      </c>
      <c r="RE103" s="696" cm="1">
        <f t="array" aca="1" ref="RE103" ca="1">IF(INDIRECT(RE$203&amp;ROW())="-",0,INDIRECT(RE$203&amp;ROW())*RE$205)</f>
        <v>4.1694819375400656E-2</v>
      </c>
      <c r="RF103" s="705" cm="1">
        <f t="array" aca="1" ref="RF103" ca="1">INDIRECT(RF$203&amp;ROW())*RF$205</f>
        <v>0.10613798880649605</v>
      </c>
      <c r="RG103" s="696" cm="1">
        <f t="array" aca="1" ref="RG103" ca="1">INDIRECT(RG$203&amp;ROW())*RG$205</f>
        <v>0.27650466908360405</v>
      </c>
      <c r="RH103" s="696" cm="1">
        <f t="array" aca="1" ref="RH103" ca="1">INDIRECT(RH$203&amp;ROW())*RH$205</f>
        <v>5.8387680780544585E-2</v>
      </c>
      <c r="RI103" s="696" cm="1">
        <f t="array" aca="1" ref="RI103" ca="1">INDIRECT(RI$203&amp;ROW())*RI$205</f>
        <v>0</v>
      </c>
      <c r="RJ103" s="696" cm="1">
        <f t="array" aca="1" ref="RJ103" ca="1">INDIRECT(RJ$203&amp;ROW())*RJ$205</f>
        <v>0</v>
      </c>
      <c r="RK103" s="696" cm="1">
        <f t="array" aca="1" ref="RK103" ca="1">IF(INDIRECT(RK$203&amp;ROW())="-",0,INDIRECT(RK$203&amp;ROW())*RK$205)</f>
        <v>3.6681952674369966E-2</v>
      </c>
      <c r="RL103" s="696" cm="1">
        <f t="array" aca="1" ref="RL103" ca="1">INDIRECT(RL$203&amp;ROW())*RL$205</f>
        <v>0</v>
      </c>
      <c r="RM103" s="696" cm="1">
        <f t="array" aca="1" ref="RM103" ca="1">INDIRECT(RM$203&amp;ROW())*RM$205</f>
        <v>1.4993730364766381E-2</v>
      </c>
      <c r="RN103" s="696" cm="1">
        <f t="array" aca="1" ref="RN103" ca="1">INDIRECT(RN$203&amp;ROW())*RN$205</f>
        <v>0</v>
      </c>
      <c r="RO103" s="696" cm="1">
        <f t="array" aca="1" ref="RO103" ca="1">IF($RN103=0,0,INDIRECT(RO$203&amp;ROW())*RO$205)</f>
        <v>0</v>
      </c>
      <c r="RP103" s="696" cm="1">
        <f t="array" aca="1" ref="RP103" ca="1">IF($RN103=0,0,INDIRECT(RP$203&amp;ROW())*RP$205)</f>
        <v>0</v>
      </c>
      <c r="RQ103" s="696" cm="1">
        <f t="array" aca="1" ref="RQ103" ca="1">IF($RN103=0,0,INDIRECT(RQ$203&amp;ROW())*RQ$205)</f>
        <v>0</v>
      </c>
      <c r="RR103" s="696" cm="1">
        <f t="array" aca="1" ref="RR103" ca="1">IF($RN103=0,0,INDIRECT(RR$203&amp;ROW())*RR$205)</f>
        <v>0</v>
      </c>
      <c r="RS103" s="696" cm="1">
        <f t="array" aca="1" ref="RS103" ca="1">INDIRECT(RS$203&amp;ROW())*RS$205</f>
        <v>0</v>
      </c>
      <c r="RT103" s="696" cm="1">
        <f t="array" aca="1" ref="RT103" ca="1">IF($RS103=0,0,INDIRECT(RT$203&amp;ROW())*RT$205)</f>
        <v>0</v>
      </c>
      <c r="RU103" s="696" cm="1">
        <f t="array" aca="1" ref="RU103" ca="1">IF($RS103=0,0,INDIRECT(RU$203&amp;ROW())*RU$205)</f>
        <v>0</v>
      </c>
      <c r="RV103" s="696" cm="1">
        <f t="array" aca="1" ref="RV103" ca="1">INDIRECT(RV$203&amp;ROW())*RV$205</f>
        <v>0</v>
      </c>
      <c r="RW103" s="696" cm="1">
        <f t="array" aca="1" ref="RW103" ca="1">INDIRECT(RW$203&amp;ROW())*RW$205</f>
        <v>0</v>
      </c>
      <c r="RX103" s="696" cm="1">
        <f t="array" aca="1" ref="RX103" ca="1">INDIRECT(RX$203&amp;ROW())*RX$205</f>
        <v>0</v>
      </c>
      <c r="RY103" s="696" cm="1">
        <f t="array" aca="1" ref="RY103" ca="1">INDIRECT(RY$203&amp;ROW())*RY$205</f>
        <v>8.4396695370290389E-2</v>
      </c>
      <c r="RZ103" s="696" cm="1">
        <f t="array" aca="1" ref="RZ103" ca="1">INDIRECT(RZ$203&amp;ROW())*RZ$205</f>
        <v>3.6812489486199085E-2</v>
      </c>
      <c r="SA103" s="696" cm="1">
        <f t="array" aca="1" ref="SA103" ca="1">INDIRECT(SA$203&amp;ROW())*SA$205</f>
        <v>0.20458618579029147</v>
      </c>
      <c r="SB103" s="696" cm="1">
        <f t="array" aca="1" ref="SB103" ca="1">INDIRECT(SB$203&amp;ROW())*SB$205</f>
        <v>4.7124126502052749E-2</v>
      </c>
      <c r="SC103" s="696" cm="1">
        <f t="array" aca="1" ref="SC103" ca="1">INDIRECT(SC$203&amp;ROW())*SC$205</f>
        <v>5.4291606235991073E-2</v>
      </c>
      <c r="SD103" s="696" cm="1">
        <f t="array" aca="1" ref="SD103" ca="1">INDIRECT(SD$203&amp;ROW())*SD$205</f>
        <v>0.3072993885784252</v>
      </c>
      <c r="SE103" s="696" cm="1">
        <f t="array" aca="1" ref="SE103" ca="1">INDIRECT(SE$203&amp;ROW())*SE$205</f>
        <v>0.2585618210787391</v>
      </c>
      <c r="SF103" s="696" cm="1">
        <f t="array" aca="1" ref="SF103" ca="1">INDIRECT(SF$203&amp;ROW())*SF$205</f>
        <v>0.19835664972334499</v>
      </c>
      <c r="SG103" s="696" cm="1">
        <f t="array" aca="1" ref="SG103" ca="1">INDIRECT(SG$203&amp;ROW())*SG$205</f>
        <v>0</v>
      </c>
      <c r="SH103" s="696" cm="1">
        <f t="array" aca="1" ref="SH103" ca="1">IF(INDIRECT(SH$203&amp;ROW())="-",0,INDIRECT(SH$203&amp;ROW())*SH$205)</f>
        <v>6.6791500938854012E-2</v>
      </c>
      <c r="SI103" s="696" cm="1">
        <f t="array" aca="1" ref="SI103" ca="1">INDIRECT(SI$203&amp;ROW())*SI$205</f>
        <v>0.24423887568083891</v>
      </c>
      <c r="SJ103" s="696" cm="1">
        <f t="array" aca="1" ref="SJ103" ca="1">INDIRECT(SJ$203&amp;ROW())*SJ$205</f>
        <v>0.10961749760323641</v>
      </c>
      <c r="SK103" s="696" cm="1">
        <f t="array" aca="1" ref="SK103" ca="1">INDIRECT(SK$203&amp;ROW())*SK$205</f>
        <v>0.21261490593800375</v>
      </c>
      <c r="SN103" s="606" t="s">
        <v>5626</v>
      </c>
      <c r="SO103" s="707" cm="1">
        <f t="array" aca="1" ref="SO103" ca="1">INDIRECT(SO$203&amp;ROW())*SO$205</f>
        <v>0</v>
      </c>
      <c r="SP103" s="707" cm="1">
        <f t="array" aca="1" ref="SP103" ca="1">INDIRECT(SP$203&amp;ROW())*SP$205</f>
        <v>0</v>
      </c>
      <c r="SQ103" s="707" cm="1">
        <f t="array" aca="1" ref="SQ103" ca="1">INDIRECT(SQ$203&amp;ROW())*SQ$205</f>
        <v>0</v>
      </c>
      <c r="SR103" s="707" cm="1">
        <f t="array" aca="1" ref="SR103" ca="1">INDIRECT(SR$203&amp;ROW())*SR$205</f>
        <v>0</v>
      </c>
      <c r="SS103" s="707" cm="1">
        <f t="array" aca="1" ref="SS103" ca="1">INDIRECT(SS$203&amp;ROW())*SS$205</f>
        <v>0</v>
      </c>
      <c r="ST103" s="707" cm="1">
        <f t="array" aca="1" ref="ST103" ca="1">INDIRECT(ST$203&amp;ROW())*ST$205</f>
        <v>3</v>
      </c>
      <c r="SU103" s="707" cm="1">
        <f t="array" aca="1" ref="SU103" ca="1">INDIRECT(SU$203&amp;ROW())*SU$205</f>
        <v>0</v>
      </c>
      <c r="SV103" s="707" cm="1">
        <f t="array" aca="1" ref="SV103" ca="1">INDIRECT(SV$203&amp;ROW())*SV$205</f>
        <v>1</v>
      </c>
      <c r="SW103" s="707" cm="1">
        <f t="array" aca="1" ref="SW103" ca="1">INDIRECT(SW$203&amp;ROW())*SW$205</f>
        <v>1</v>
      </c>
      <c r="SX103" s="707" cm="1">
        <f t="array" aca="1" ref="SX103" ca="1">INDIRECT(SX$203&amp;ROW())*SX$205</f>
        <v>2</v>
      </c>
      <c r="SY103" s="707" cm="1">
        <f t="array" aca="1" ref="SY103" ca="1">INDIRECT(SY$203&amp;ROW())*SY$205</f>
        <v>0</v>
      </c>
      <c r="SZ103" s="707" cm="1">
        <f t="array" aca="1" ref="SZ103" ca="1">INDIRECT(SZ$203&amp;ROW())*SZ$205</f>
        <v>0</v>
      </c>
      <c r="TA103" s="707" cm="1">
        <f t="array" aca="1" ref="TA103" ca="1">INDIRECT(TA$203&amp;ROW())*TA$205</f>
        <v>0</v>
      </c>
      <c r="TB103" s="696" cm="1">
        <f t="array" aca="1" ref="TB103" ca="1">IF(INDIRECT(TB$203&amp;ROW())="-",0,INDIRECT(TB$203&amp;ROW())*TB$205)</f>
        <v>1</v>
      </c>
      <c r="TC103" s="707" cm="1">
        <f t="array" aca="1" ref="TC103" ca="1">INDIRECT(TC$203&amp;ROW())*TC$205</f>
        <v>0</v>
      </c>
      <c r="TD103" s="696" cm="1">
        <f t="array" aca="1" ref="TD103" ca="1">IF(INDIRECT(TD$203&amp;ROW())="-",0,INDIRECT(TD$203&amp;ROW())*TD$205)</f>
        <v>0.65880000000000005</v>
      </c>
      <c r="TE103" s="732" cm="1">
        <f t="array" aca="1" ref="TE103" ca="1">INDIRECT(TE$203&amp;ROW())*TE$205</f>
        <v>2</v>
      </c>
      <c r="TF103" s="707" cm="1">
        <f t="array" aca="1" ref="TF103" ca="1">INDIRECT(TF$203&amp;ROW())*TF$205</f>
        <v>2</v>
      </c>
      <c r="TG103" s="707" cm="1">
        <f t="array" aca="1" ref="TG103" ca="1">INDIRECT(TG$203&amp;ROW())*TG$205</f>
        <v>2</v>
      </c>
      <c r="TH103" s="707" cm="1">
        <f t="array" aca="1" ref="TH103" ca="1">INDIRECT(TH$203&amp;ROW())*TH$205</f>
        <v>0</v>
      </c>
      <c r="TI103" s="707" cm="1">
        <f t="array" aca="1" ref="TI103" ca="1">INDIRECT(TI$203&amp;ROW())*TI$205</f>
        <v>0</v>
      </c>
      <c r="TJ103" s="696" cm="1">
        <f t="array" aca="1" ref="TJ103" ca="1">IF(INDIRECT(TJ$203&amp;ROW())="-",0,INDIRECT(TJ$203&amp;ROW())*TJ$205)</f>
        <v>0.60709999999999997</v>
      </c>
      <c r="TK103" s="707" cm="1">
        <f t="array" aca="1" ref="TK103" ca="1">INDIRECT(TK$203&amp;ROW())*TK$205</f>
        <v>0</v>
      </c>
      <c r="TL103" s="707" cm="1">
        <f t="array" aca="1" ref="TL103" ca="1">INDIRECT(TL$203&amp;ROW())*TL$205</f>
        <v>1</v>
      </c>
      <c r="TM103" s="707" cm="1">
        <f t="array" aca="1" ref="TM103" ca="1">INDIRECT(TM$203&amp;ROW())*TM$205</f>
        <v>0</v>
      </c>
      <c r="TN103" s="707" cm="1">
        <f t="array" aca="1" ref="TN103" ca="1">IF($TM103=0,0,INDIRECT(TN$203&amp;ROW())*TN$205)</f>
        <v>0</v>
      </c>
      <c r="TO103" s="707" cm="1">
        <f t="array" aca="1" ref="TO103" ca="1">IF($TM103=0,0,INDIRECT(TO$203&amp;ROW())*TO$205)</f>
        <v>0</v>
      </c>
      <c r="TP103" s="707" cm="1">
        <f t="array" aca="1" ref="TP103" ca="1">IF($TM103=0,0,INDIRECT(TP$203&amp;ROW())*TP$205)</f>
        <v>0</v>
      </c>
      <c r="TQ103" s="707" cm="1">
        <f t="array" aca="1" ref="TQ103" ca="1">IF($TM103=0,0,INDIRECT(TQ$203&amp;ROW())*TQ$205)</f>
        <v>0</v>
      </c>
      <c r="TR103" s="707" cm="1">
        <f t="array" aca="1" ref="TR103" ca="1">INDIRECT(TR$203&amp;ROW())*TR$205</f>
        <v>0</v>
      </c>
      <c r="TS103" s="707" cm="1">
        <f t="array" aca="1" ref="TS103" ca="1">IF($TR103=0,0,INDIRECT(TS$203&amp;ROW())*TS$205)</f>
        <v>0</v>
      </c>
      <c r="TT103" s="707" cm="1">
        <f t="array" aca="1" ref="TT103" ca="1">IF($TR103=0,0,INDIRECT(TT$203&amp;ROW())*TT$205)</f>
        <v>0</v>
      </c>
      <c r="TU103" s="707" cm="1">
        <f t="array" aca="1" ref="TU103" ca="1">INDIRECT(TU$203&amp;ROW())*TU$205</f>
        <v>0</v>
      </c>
      <c r="TV103" s="707" cm="1">
        <f t="array" aca="1" ref="TV103" ca="1">INDIRECT(TV$203&amp;ROW())*TV$205</f>
        <v>0</v>
      </c>
      <c r="TW103" s="707" cm="1">
        <f t="array" aca="1" ref="TW103" ca="1">INDIRECT(TW$203&amp;ROW())*TW$205</f>
        <v>0</v>
      </c>
      <c r="TX103" s="707" cm="1">
        <f t="array" aca="1" ref="TX103" ca="1">INDIRECT(TX$203&amp;ROW())*TX$205</f>
        <v>3</v>
      </c>
      <c r="TY103" s="707" cm="1">
        <f t="array" aca="1" ref="TY103" ca="1">INDIRECT(TY$203&amp;ROW())*TY$205</f>
        <v>1</v>
      </c>
      <c r="TZ103" s="707" cm="1">
        <f t="array" aca="1" ref="TZ103" ca="1">INDIRECT(TZ$203&amp;ROW())*TZ$205</f>
        <v>2</v>
      </c>
      <c r="UA103" s="707" cm="1">
        <f t="array" aca="1" ref="UA103" ca="1">INDIRECT(UA$203&amp;ROW())*UA$205</f>
        <v>2</v>
      </c>
      <c r="UB103" s="707" cm="1">
        <f t="array" aca="1" ref="UB103" ca="1">INDIRECT(UB$203&amp;ROW())*UB$205</f>
        <v>2</v>
      </c>
      <c r="UC103" s="707" cm="1">
        <f t="array" aca="1" ref="UC103" ca="1">INDIRECT(UC$203&amp;ROW())*UC$205</f>
        <v>1</v>
      </c>
      <c r="UD103" s="707" cm="1">
        <f t="array" aca="1" ref="UD103" ca="1">INDIRECT(UD$203&amp;ROW())*UD$205</f>
        <v>1</v>
      </c>
      <c r="UE103" s="707" cm="1">
        <f t="array" aca="1" ref="UE103" ca="1">INDIRECT(UE$203&amp;ROW())*UE$205</f>
        <v>3</v>
      </c>
      <c r="UF103" s="707" cm="1">
        <f t="array" aca="1" ref="UF103" ca="1">INDIRECT(UF$203&amp;ROW())*UF$205</f>
        <v>0</v>
      </c>
      <c r="UG103" s="696" cm="1">
        <f t="array" aca="1" ref="UG103" ca="1">IF(INDIRECT(UG$203&amp;ROW())="-",0,INDIRECT(UG$203&amp;ROW())*UG$205)</f>
        <v>0.84889999999999999</v>
      </c>
      <c r="UH103" s="707" cm="1">
        <f t="array" aca="1" ref="UH103" ca="1">INDIRECT(UH$203&amp;ROW())*UH$205</f>
        <v>2</v>
      </c>
      <c r="UI103" s="707" cm="1">
        <f t="array" aca="1" ref="UI103" ca="1">INDIRECT(UI$203&amp;ROW())*UI$205</f>
        <v>1</v>
      </c>
      <c r="UJ103" s="707" cm="1">
        <f t="array" aca="1" ref="UJ103" ca="1">INDIRECT(UJ$203&amp;ROW())*UJ$205</f>
        <v>2</v>
      </c>
      <c r="UM103" s="606" t="s">
        <v>5626</v>
      </c>
      <c r="UN103" s="616">
        <f t="shared" ca="1" si="222"/>
        <v>-0.97111609266078391</v>
      </c>
      <c r="UO103" s="616">
        <f t="shared" ca="1" si="219"/>
        <v>-0.6225347970107441</v>
      </c>
      <c r="UP103" s="616">
        <f t="shared" ca="1" si="219"/>
        <v>-0.88618201963763954</v>
      </c>
      <c r="UQ103" s="616">
        <f t="shared" ca="1" si="219"/>
        <v>-4.9904984085464132</v>
      </c>
      <c r="UR103" s="616">
        <f t="shared" ca="1" si="219"/>
        <v>-1.7347822393597188</v>
      </c>
      <c r="US103" s="616">
        <f t="shared" ca="1" si="219"/>
        <v>0.41305213694811815</v>
      </c>
      <c r="UT103" s="616">
        <f t="shared" ca="1" si="219"/>
        <v>-3.3391171947782863</v>
      </c>
      <c r="UU103" s="616">
        <f t="shared" ca="1" si="219"/>
        <v>-1.6225788321166725</v>
      </c>
      <c r="UV103" s="616">
        <f t="shared" ca="1" si="219"/>
        <v>-1.8398832032123544</v>
      </c>
      <c r="UW103" s="616">
        <f t="shared" ca="1" si="219"/>
        <v>-0.27258314758863444</v>
      </c>
      <c r="UX103" s="616">
        <f t="shared" ca="1" si="219"/>
        <v>-3.7125109235132832</v>
      </c>
      <c r="UY103" s="616">
        <f t="shared" ca="1" si="219"/>
        <v>-0.67270887390575207</v>
      </c>
      <c r="UZ103" s="616">
        <f t="shared" ca="1" si="219"/>
        <v>-0.80238258590915801</v>
      </c>
      <c r="VA103" s="616">
        <f t="shared" ca="1" si="219"/>
        <v>1.7491102260258617</v>
      </c>
      <c r="VB103" s="616">
        <f t="shared" ca="1" si="219"/>
        <v>-0.76400504167427041</v>
      </c>
      <c r="VC103" s="616">
        <f t="shared" ca="1" si="219"/>
        <v>0.38755237578993146</v>
      </c>
      <c r="VD103" s="616">
        <f t="shared" ca="1" si="218"/>
        <v>0.85304819841956248</v>
      </c>
      <c r="VE103" s="616">
        <f t="shared" ca="1" si="218"/>
        <v>3.9909080070471406E-2</v>
      </c>
      <c r="VF103" s="616">
        <f t="shared" ca="1" si="218"/>
        <v>7.1631593782223293E-2</v>
      </c>
      <c r="VG103" s="616">
        <f t="shared" ca="1" si="218"/>
        <v>-0.89462372206681784</v>
      </c>
      <c r="VH103" s="616">
        <f t="shared" ca="1" si="218"/>
        <v>-3.2919881574307759</v>
      </c>
      <c r="VI103" s="616">
        <f t="shared" ca="1" si="218"/>
        <v>0.15168700507513594</v>
      </c>
      <c r="VJ103" s="616">
        <f t="shared" ca="1" si="218"/>
        <v>-0.90132677458943244</v>
      </c>
      <c r="VK103" s="616">
        <f t="shared" ca="1" si="218"/>
        <v>-0.49937453713488217</v>
      </c>
      <c r="VL103" s="616">
        <f t="shared" ca="1" si="218"/>
        <v>-0.83864555511817418</v>
      </c>
      <c r="VM103" s="616">
        <f t="shared" ca="1" si="218"/>
        <v>-0.57201237404204519</v>
      </c>
      <c r="VN103" s="616">
        <f t="shared" ca="1" si="218"/>
        <v>-0.62639799545694341</v>
      </c>
      <c r="VO103" s="616">
        <f t="shared" ca="1" si="218"/>
        <v>-0.42150866262694142</v>
      </c>
      <c r="VP103" s="616">
        <f t="shared" ca="1" si="218"/>
        <v>-0.46221149066820022</v>
      </c>
      <c r="VQ103" s="616">
        <f t="shared" ca="1" si="218"/>
        <v>-0.77889442244162177</v>
      </c>
      <c r="VR103" s="616">
        <f t="shared" ca="1" si="218"/>
        <v>-0.64202286734458469</v>
      </c>
      <c r="VS103" s="616">
        <f t="shared" ca="1" si="218"/>
        <v>-0.40481357988865657</v>
      </c>
      <c r="VT103" s="616">
        <f t="shared" ca="1" si="199"/>
        <v>-0.3878135405833677</v>
      </c>
      <c r="VU103" s="616">
        <f t="shared" ca="1" si="199"/>
        <v>-0.82130507758946303</v>
      </c>
      <c r="VV103" s="616">
        <f t="shared" ca="1" si="199"/>
        <v>-0.64337789451099625</v>
      </c>
      <c r="VW103" s="616">
        <f t="shared" ca="1" si="199"/>
        <v>0.66845613582062358</v>
      </c>
      <c r="VX103" s="616">
        <f t="shared" ca="1" si="199"/>
        <v>0.76953548521680748</v>
      </c>
      <c r="VY103" s="616">
        <f t="shared" ca="1" si="199"/>
        <v>0.70583605694264007</v>
      </c>
      <c r="VZ103" s="616">
        <f t="shared" ca="1" si="199"/>
        <v>0.68442622420316401</v>
      </c>
      <c r="WA103" s="616">
        <f t="shared" ca="1" si="199"/>
        <v>0.92808016936885662</v>
      </c>
      <c r="WB103" s="616">
        <f t="shared" ca="1" si="199"/>
        <v>0.33435322352896929</v>
      </c>
      <c r="WC103" s="616">
        <f t="shared" ca="1" si="199"/>
        <v>0.47817673461028487</v>
      </c>
      <c r="WD103" s="616">
        <f t="shared" ca="1" si="199"/>
        <v>1.1315684290219801</v>
      </c>
      <c r="WE103" s="616">
        <f t="shared" ca="1" si="199"/>
        <v>-1.7097470492691516</v>
      </c>
      <c r="WF103" s="616">
        <f t="shared" ca="1" si="199"/>
        <v>0.82754482074332136</v>
      </c>
      <c r="WG103" s="616">
        <f t="shared" ca="1" si="199"/>
        <v>1.1042161560551988</v>
      </c>
      <c r="WH103" s="616">
        <f t="shared" ca="1" si="199"/>
        <v>0.91987607881584121</v>
      </c>
      <c r="WI103" s="627">
        <f t="shared" ca="1" si="199"/>
        <v>1.0659329460226332</v>
      </c>
      <c r="WL103" s="606" t="s">
        <v>5626</v>
      </c>
      <c r="WM103" s="700" t="str">
        <f t="shared" ca="1" si="172"/>
        <v>C</v>
      </c>
      <c r="WN103" s="479">
        <f t="shared" ca="1" si="173"/>
        <v>0.40410011980391686</v>
      </c>
      <c r="WO103" s="495">
        <f t="shared" ca="1" si="216"/>
        <v>0.25413068449609577</v>
      </c>
      <c r="WP103" s="458">
        <f t="shared" ca="1" si="216"/>
        <v>0.50321639539139884</v>
      </c>
      <c r="WQ103" s="458">
        <f t="shared" ca="1" si="216"/>
        <v>0.15073665714518969</v>
      </c>
      <c r="WR103" s="459">
        <f t="shared" ca="1" si="216"/>
        <v>0.70831674218298313</v>
      </c>
      <c r="WS103" s="495">
        <f t="shared" ca="1" si="174"/>
        <v>-1.091215291807407</v>
      </c>
      <c r="WT103" s="458">
        <f t="shared" ca="1" si="175"/>
        <v>-0.38790601540022723</v>
      </c>
      <c r="WU103" s="458">
        <f t="shared" ca="1" si="176"/>
        <v>-0.52650240850258012</v>
      </c>
      <c r="WV103" s="459">
        <f t="shared" ca="1" si="177"/>
        <v>0.40125957356729675</v>
      </c>
      <c r="WW103" s="484">
        <f t="shared" ca="1" si="223"/>
        <v>-0.7262006140917342</v>
      </c>
      <c r="WX103" s="484">
        <f t="shared" ca="1" si="220"/>
        <v>-0.37545073607717977</v>
      </c>
      <c r="WY103" s="484">
        <f t="shared" ca="1" si="220"/>
        <v>-0.64522912849816527</v>
      </c>
      <c r="WZ103" s="484">
        <f t="shared" ca="1" si="220"/>
        <v>-1.7950822775541448</v>
      </c>
      <c r="XA103" s="484">
        <f t="shared" ca="1" si="220"/>
        <v>-0.91544458771012349</v>
      </c>
      <c r="XB103" s="484">
        <f t="shared" ca="1" si="220"/>
        <v>0.21821544394969081</v>
      </c>
      <c r="XC103" s="484">
        <f t="shared" ca="1" si="220"/>
        <v>-1.574059845618484</v>
      </c>
      <c r="XD103" s="484">
        <f t="shared" ca="1" si="220"/>
        <v>-0.8322206829926414</v>
      </c>
      <c r="XE103" s="484">
        <f t="shared" ca="1" si="220"/>
        <v>-0.90319866445694474</v>
      </c>
      <c r="XF103" s="484">
        <f t="shared" ca="1" si="220"/>
        <v>-0.17540725547328626</v>
      </c>
      <c r="XG103" s="484">
        <f t="shared" ca="1" si="220"/>
        <v>-1.505051928392285</v>
      </c>
      <c r="XH103" s="484">
        <f t="shared" ca="1" si="220"/>
        <v>-0.33958343954762366</v>
      </c>
      <c r="XI103" s="484">
        <f t="shared" ca="1" si="220"/>
        <v>-0.56078518929191046</v>
      </c>
      <c r="XJ103" s="484">
        <f t="shared" ca="1" si="220"/>
        <v>1.241343527410554</v>
      </c>
      <c r="XK103" s="484">
        <f t="shared" ca="1" si="220"/>
        <v>-0.54267278110123429</v>
      </c>
      <c r="XL103" s="484">
        <f t="shared" ca="1" si="220"/>
        <v>0.34236376877282543</v>
      </c>
      <c r="XM103" s="484">
        <f t="shared" ca="1" si="220"/>
        <v>0.64336895124803395</v>
      </c>
      <c r="XN103" s="484">
        <f t="shared" ref="XN103:YC129" ca="1" si="227">(VE103*XN$205)</f>
        <v>2.7828601533139714E-2</v>
      </c>
      <c r="XO103" s="484">
        <f t="shared" ca="1" si="227"/>
        <v>5.2591916154908339E-2</v>
      </c>
      <c r="XP103" s="484">
        <f t="shared" ca="1" si="227"/>
        <v>-0.57255918212276347</v>
      </c>
      <c r="XQ103" s="484">
        <f t="shared" ca="1" si="227"/>
        <v>-2.1904889199544382</v>
      </c>
      <c r="XR103" s="484">
        <f t="shared" ca="1" si="227"/>
        <v>0.13272612944074394</v>
      </c>
      <c r="XS103" s="484">
        <f t="shared" ca="1" si="227"/>
        <v>-0.55611861992167977</v>
      </c>
      <c r="XT103" s="484">
        <f t="shared" ca="1" si="224"/>
        <v>-0.30327015640201394</v>
      </c>
      <c r="XU103" s="484">
        <f t="shared" ca="1" si="224"/>
        <v>-0.63720289277878872</v>
      </c>
      <c r="XV103" s="484">
        <f t="shared" ca="1" si="224"/>
        <v>-0.30179372854458303</v>
      </c>
      <c r="XW103" s="484">
        <f t="shared" ca="1" si="224"/>
        <v>-0.40427726626791127</v>
      </c>
      <c r="XX103" s="484">
        <f t="shared" ca="1" si="224"/>
        <v>-0.20379943838012618</v>
      </c>
      <c r="XY103" s="484">
        <f t="shared" ca="1" si="224"/>
        <v>-0.24303080179333969</v>
      </c>
      <c r="XZ103" s="484">
        <f t="shared" ca="1" si="224"/>
        <v>-0.56968338057380219</v>
      </c>
      <c r="YA103" s="484">
        <f t="shared" ca="1" si="224"/>
        <v>-0.43779539324227229</v>
      </c>
      <c r="YB103" s="484">
        <f t="shared" ca="1" si="224"/>
        <v>-0.21272953623148902</v>
      </c>
      <c r="YC103" s="484">
        <f t="shared" ca="1" si="205"/>
        <v>-0.17304240180829866</v>
      </c>
      <c r="YD103" s="484">
        <f t="shared" ca="1" si="205"/>
        <v>-0.6068623218308542</v>
      </c>
      <c r="YE103" s="484">
        <f t="shared" ca="1" si="205"/>
        <v>-0.46342509741627064</v>
      </c>
      <c r="YF103" s="484">
        <f t="shared" ca="1" si="205"/>
        <v>0.39432227452058582</v>
      </c>
      <c r="YG103" s="484">
        <f t="shared" ca="1" si="205"/>
        <v>0.53605841900202811</v>
      </c>
      <c r="YH103" s="484">
        <f t="shared" ca="1" si="205"/>
        <v>0.3761400347447329</v>
      </c>
      <c r="YI103" s="484">
        <f t="shared" ca="1" si="205"/>
        <v>0.40086843951579315</v>
      </c>
      <c r="YJ103" s="484">
        <f t="shared" ca="1" si="205"/>
        <v>0.55062996448654267</v>
      </c>
      <c r="YK103" s="484">
        <f t="shared" ca="1" si="205"/>
        <v>5.8277766861099353E-2</v>
      </c>
      <c r="YL103" s="484">
        <f t="shared" ca="1" si="205"/>
        <v>0.15139075417761619</v>
      </c>
      <c r="YM103" s="484">
        <f t="shared" ca="1" si="205"/>
        <v>0.90333107688824665</v>
      </c>
      <c r="YN103" s="484">
        <f t="shared" ca="1" si="205"/>
        <v>-1.2190496461289051</v>
      </c>
      <c r="YO103" s="484">
        <f t="shared" ca="1" si="205"/>
        <v>0.50819527441847367</v>
      </c>
      <c r="YP103" s="484">
        <f t="shared" ca="1" si="205"/>
        <v>0.58832636794620996</v>
      </c>
      <c r="YQ103" s="484">
        <f t="shared" ca="1" si="205"/>
        <v>0.66635823149419537</v>
      </c>
      <c r="YR103" s="484">
        <f t="shared" ca="1" si="205"/>
        <v>0.79923652292777037</v>
      </c>
      <c r="YU103" s="606" t="s">
        <v>5626</v>
      </c>
      <c r="YV103" s="700" t="str">
        <f t="shared" ca="1" si="160"/>
        <v>C</v>
      </c>
      <c r="YW103" s="479">
        <f t="shared" ca="1" si="179"/>
        <v>0.43004458462865003</v>
      </c>
      <c r="YX103" s="495">
        <f t="shared" ca="1" si="217"/>
        <v>0.30351751576131114</v>
      </c>
      <c r="YY103" s="458">
        <f t="shared" ca="1" si="217"/>
        <v>0.47709774793460547</v>
      </c>
      <c r="YZ103" s="458">
        <f t="shared" ca="1" si="217"/>
        <v>7.1053971285811007E-2</v>
      </c>
      <c r="ZA103" s="459">
        <f t="shared" ca="1" si="217"/>
        <v>0.86850910353287247</v>
      </c>
      <c r="ZB103" s="495">
        <f t="shared" ca="1" si="180"/>
        <v>-1.3533419990315618</v>
      </c>
      <c r="ZC103" s="458">
        <f t="shared" ca="1" si="181"/>
        <v>-0.48646817177736973</v>
      </c>
      <c r="ZD103" s="458">
        <f t="shared" ca="1" si="182"/>
        <v>-0.56976731450380591</v>
      </c>
      <c r="ZE103" s="459">
        <f t="shared" ca="1" si="183"/>
        <v>0.51105427766158851</v>
      </c>
      <c r="ZF103" s="484">
        <f t="shared" ca="1" si="225"/>
        <v>-3.2485432480444082E-2</v>
      </c>
      <c r="ZG103" s="484">
        <f t="shared" ca="1" si="221"/>
        <v>-7.9385408814590788E-2</v>
      </c>
      <c r="ZH103" s="484">
        <f t="shared" ca="1" si="221"/>
        <v>-6.6861590023482048E-2</v>
      </c>
      <c r="ZI103" s="484">
        <f t="shared" ca="1" si="221"/>
        <v>-0.37381096992668761</v>
      </c>
      <c r="ZJ103" s="484">
        <f t="shared" ca="1" si="221"/>
        <v>-0.15169406845185204</v>
      </c>
      <c r="ZK103" s="484">
        <f t="shared" ca="1" si="221"/>
        <v>7.3425809550013654E-2</v>
      </c>
      <c r="ZL103" s="484">
        <f t="shared" ca="1" si="221"/>
        <v>-0.26844088558371526</v>
      </c>
      <c r="ZM103" s="484">
        <f t="shared" ca="1" si="221"/>
        <v>-0.2871932966891404</v>
      </c>
      <c r="ZN103" s="484">
        <f t="shared" ca="1" si="221"/>
        <v>-0.37190721026110912</v>
      </c>
      <c r="ZO103" s="484">
        <f t="shared" ca="1" si="221"/>
        <v>-1.2302810954562654E-2</v>
      </c>
      <c r="ZP103" s="484">
        <f t="shared" ca="1" si="221"/>
        <v>-0.34171495415765724</v>
      </c>
      <c r="ZQ103" s="484">
        <f t="shared" ca="1" si="221"/>
        <v>-1.1497069191506403E-2</v>
      </c>
      <c r="ZR103" s="484">
        <f t="shared" ca="1" si="221"/>
        <v>-4.5981105838852197E-2</v>
      </c>
      <c r="ZS103" s="484">
        <f t="shared" ca="1" si="221"/>
        <v>0.14676541686121106</v>
      </c>
      <c r="ZT103" s="484">
        <f t="shared" ca="1" si="221"/>
        <v>-2.7291061507312073E-2</v>
      </c>
      <c r="ZU103" s="484">
        <f t="shared" ca="1" si="221"/>
        <v>2.4527817709575881E-2</v>
      </c>
      <c r="ZV103" s="484">
        <f t="shared" ca="1" si="221"/>
        <v>4.5270410067628573E-2</v>
      </c>
      <c r="ZW103" s="484">
        <f t="shared" ref="ZW103:AAL129" ca="1" si="228">(VE103*ZW$205)</f>
        <v>5.5175234891583769E-3</v>
      </c>
      <c r="ZX103" s="484">
        <f t="shared" ca="1" si="228"/>
        <v>2.0912013157790479E-3</v>
      </c>
      <c r="ZY103" s="484">
        <f t="shared" ca="1" si="228"/>
        <v>-9.6348193705378546E-2</v>
      </c>
      <c r="ZZ103" s="484">
        <f t="shared" ca="1" si="228"/>
        <v>-0.20125114213859083</v>
      </c>
      <c r="AAA103" s="484">
        <f t="shared" ca="1" si="228"/>
        <v>9.1651713745397028E-3</v>
      </c>
      <c r="AAB103" s="484">
        <f t="shared" ca="1" si="228"/>
        <v>-0.10150745433592355</v>
      </c>
      <c r="AAC103" s="484">
        <f t="shared" ca="1" si="226"/>
        <v>-7.4874871608304394E-3</v>
      </c>
      <c r="AAD103" s="484">
        <f t="shared" ca="1" si="226"/>
        <v>-7.8682240113631882E-2</v>
      </c>
      <c r="AAE103" s="484">
        <f t="shared" ca="1" si="226"/>
        <v>-4.0219644611828483E-2</v>
      </c>
      <c r="AAF103" s="484">
        <f t="shared" ca="1" si="226"/>
        <v>-6.120902348854227E-2</v>
      </c>
      <c r="AAG103" s="484">
        <f t="shared" ca="1" si="226"/>
        <v>-4.3018323338477257E-2</v>
      </c>
      <c r="AAH103" s="484">
        <f t="shared" ca="1" si="226"/>
        <v>-3.8008707897835295E-2</v>
      </c>
      <c r="AAI103" s="484">
        <f t="shared" ca="1" si="226"/>
        <v>-6.0338538063910964E-2</v>
      </c>
      <c r="AAJ103" s="484">
        <f t="shared" ca="1" si="226"/>
        <v>-5.2025335368730337E-2</v>
      </c>
      <c r="AAK103" s="484">
        <f t="shared" ca="1" si="226"/>
        <v>-3.3183772310049216E-2</v>
      </c>
      <c r="AAL103" s="484">
        <f t="shared" ca="1" si="206"/>
        <v>-1.741238539122681E-2</v>
      </c>
      <c r="AAM103" s="484">
        <f t="shared" ca="1" si="206"/>
        <v>-2.189532836791554E-2</v>
      </c>
      <c r="AAN103" s="484">
        <f t="shared" ca="1" si="206"/>
        <v>-6.1359063816095079E-2</v>
      </c>
      <c r="AAO103" s="484">
        <f t="shared" ca="1" si="206"/>
        <v>1.8805162954418208E-2</v>
      </c>
      <c r="AAP103" s="484">
        <f t="shared" ca="1" si="206"/>
        <v>2.8328516958800835E-2</v>
      </c>
      <c r="AAQ103" s="484">
        <f t="shared" ca="1" si="206"/>
        <v>7.2202153341576855E-2</v>
      </c>
      <c r="AAR103" s="484">
        <f t="shared" ca="1" si="206"/>
        <v>1.612649398533611E-2</v>
      </c>
      <c r="AAS103" s="484">
        <f t="shared" ca="1" si="206"/>
        <v>2.5193481555402932E-2</v>
      </c>
      <c r="AAT103" s="484">
        <f t="shared" ca="1" si="206"/>
        <v>0.1027465411596778</v>
      </c>
      <c r="AAU103" s="484">
        <f t="shared" ca="1" si="206"/>
        <v>0.12363824729832018</v>
      </c>
      <c r="AAV103" s="484">
        <f t="shared" ca="1" si="206"/>
        <v>7.4818040837836219E-2</v>
      </c>
      <c r="AAW103" s="484">
        <f t="shared" ca="1" si="206"/>
        <v>-6.3917050252045346E-2</v>
      </c>
      <c r="AAX103" s="484">
        <f t="shared" ca="1" si="206"/>
        <v>6.5111274203818265E-2</v>
      </c>
      <c r="AAY103" s="484">
        <f t="shared" ca="1" si="206"/>
        <v>0.13484625623176977</v>
      </c>
      <c r="AAZ103" s="484">
        <f t="shared" ca="1" si="206"/>
        <v>0.10083451386486998</v>
      </c>
      <c r="ABA103" s="484">
        <f t="shared" ca="1" si="206"/>
        <v>0.11331661652741069</v>
      </c>
    </row>
    <row r="104" spans="1:729" ht="15" customHeight="1" x14ac:dyDescent="0.35">
      <c r="A104" s="498">
        <v>102</v>
      </c>
      <c r="B104" s="628"/>
      <c r="C104" s="606" t="s">
        <v>5657</v>
      </c>
      <c r="D104" s="629">
        <v>440</v>
      </c>
      <c r="E104" s="630" t="s">
        <v>5658</v>
      </c>
      <c r="F104" s="631" t="s">
        <v>1351</v>
      </c>
      <c r="G104" s="632">
        <v>2722.2910000000002</v>
      </c>
      <c r="H104" s="504">
        <v>52925.809638947409</v>
      </c>
      <c r="I104" s="505">
        <v>18990</v>
      </c>
      <c r="J104" s="633" t="s">
        <v>5659</v>
      </c>
      <c r="K104" s="507">
        <v>2</v>
      </c>
      <c r="L104" s="508" t="s">
        <v>5660</v>
      </c>
      <c r="M104" s="817">
        <v>20</v>
      </c>
      <c r="N104" s="818">
        <v>0.86650000000000005</v>
      </c>
      <c r="O104" s="819">
        <v>0.85289999999999999</v>
      </c>
      <c r="P104" s="820">
        <v>0.82489999999999997</v>
      </c>
      <c r="Q104" s="821">
        <v>0.92179999999999995</v>
      </c>
      <c r="R104" s="818">
        <v>0.73809999999999998</v>
      </c>
      <c r="S104" s="822">
        <v>0.75339999999999996</v>
      </c>
      <c r="T104" s="822">
        <v>0.79859999999999998</v>
      </c>
      <c r="U104" s="822">
        <v>0.82608999999999999</v>
      </c>
      <c r="V104" s="822">
        <v>0.75590000000000002</v>
      </c>
      <c r="W104" s="892" t="s">
        <v>5661</v>
      </c>
      <c r="X104" s="875" t="s">
        <v>5662</v>
      </c>
      <c r="Y104" s="517">
        <v>3</v>
      </c>
      <c r="Z104" s="517">
        <v>3</v>
      </c>
      <c r="AA104" s="519" t="s">
        <v>5663</v>
      </c>
      <c r="AB104" s="541">
        <v>2019</v>
      </c>
      <c r="AC104" s="369">
        <v>0</v>
      </c>
      <c r="AD104" s="431" t="s">
        <v>1188</v>
      </c>
      <c r="AE104" s="817">
        <v>1</v>
      </c>
      <c r="AF104" s="751" t="s">
        <v>5664</v>
      </c>
      <c r="AG104" s="578" t="s">
        <v>5665</v>
      </c>
      <c r="AH104" s="647">
        <v>2</v>
      </c>
      <c r="AI104" s="647">
        <v>7</v>
      </c>
      <c r="AJ104" s="647">
        <v>2019</v>
      </c>
      <c r="AK104" s="752" t="s">
        <v>1549</v>
      </c>
      <c r="AL104" s="750" t="s">
        <v>5666</v>
      </c>
      <c r="AM104" s="650">
        <v>1</v>
      </c>
      <c r="AN104" s="647">
        <v>1</v>
      </c>
      <c r="AO104" s="647">
        <v>1</v>
      </c>
      <c r="AP104" s="647">
        <v>1</v>
      </c>
      <c r="AQ104" s="647">
        <v>1</v>
      </c>
      <c r="AR104" s="647">
        <v>1</v>
      </c>
      <c r="AS104" s="647">
        <v>1</v>
      </c>
      <c r="AT104" s="647">
        <v>1</v>
      </c>
      <c r="AU104" s="648">
        <v>1</v>
      </c>
      <c r="AV104" s="842" t="s">
        <v>5667</v>
      </c>
      <c r="AW104" s="642" t="s">
        <v>5668</v>
      </c>
      <c r="AX104" s="843">
        <v>2</v>
      </c>
      <c r="AY104" s="847" t="s">
        <v>5669</v>
      </c>
      <c r="AZ104" s="800">
        <v>1</v>
      </c>
      <c r="BA104" s="845" t="s">
        <v>5670</v>
      </c>
      <c r="BB104" s="631" t="s">
        <v>5671</v>
      </c>
      <c r="BC104" s="646" t="s">
        <v>5672</v>
      </c>
      <c r="BD104" s="631" t="s">
        <v>1195</v>
      </c>
      <c r="BE104" s="631" t="s">
        <v>1317</v>
      </c>
      <c r="BF104" s="631">
        <v>3</v>
      </c>
      <c r="BG104" s="631">
        <v>2012</v>
      </c>
      <c r="BH104" s="631" t="s">
        <v>1195</v>
      </c>
      <c r="BI104" s="631">
        <v>1</v>
      </c>
      <c r="BJ104" s="631">
        <v>2</v>
      </c>
      <c r="BK104" s="631" t="s">
        <v>1324</v>
      </c>
      <c r="BL104" s="631" t="s">
        <v>1257</v>
      </c>
      <c r="BM104" s="859" t="s">
        <v>5673</v>
      </c>
      <c r="BN104" s="647">
        <v>1998</v>
      </c>
      <c r="BO104" s="557" t="s">
        <v>5674</v>
      </c>
      <c r="BP104" s="647">
        <v>2007</v>
      </c>
      <c r="BQ104" s="647">
        <v>3</v>
      </c>
      <c r="BR104" s="647">
        <v>4</v>
      </c>
      <c r="BS104" s="647" t="s">
        <v>1188</v>
      </c>
      <c r="BT104" s="647" t="s">
        <v>1188</v>
      </c>
      <c r="BU104" s="647" t="s">
        <v>1188</v>
      </c>
      <c r="BV104" s="648" t="s">
        <v>1188</v>
      </c>
      <c r="BW104" s="859" t="s">
        <v>5675</v>
      </c>
      <c r="BX104" s="650">
        <v>1919</v>
      </c>
      <c r="BY104" s="647" t="s">
        <v>5676</v>
      </c>
      <c r="BZ104" s="651" t="s">
        <v>2799</v>
      </c>
      <c r="CA104" s="647">
        <v>2</v>
      </c>
      <c r="CB104" s="647" t="s">
        <v>1214</v>
      </c>
      <c r="CC104" s="798" t="s">
        <v>5660</v>
      </c>
      <c r="CD104" s="652">
        <v>2004</v>
      </c>
      <c r="CE104" s="647">
        <v>3</v>
      </c>
      <c r="CF104" s="647">
        <v>2</v>
      </c>
      <c r="CG104" s="633" t="s">
        <v>5677</v>
      </c>
      <c r="CH104" s="647">
        <v>1919</v>
      </c>
      <c r="CI104" s="647">
        <v>1992</v>
      </c>
      <c r="CJ104" s="647">
        <v>3</v>
      </c>
      <c r="CK104" s="651" t="s">
        <v>5678</v>
      </c>
      <c r="CL104" s="651" t="s">
        <v>5679</v>
      </c>
      <c r="CM104" s="647">
        <v>2</v>
      </c>
      <c r="CN104" s="647" t="s">
        <v>1214</v>
      </c>
      <c r="CO104" s="557" t="s">
        <v>5680</v>
      </c>
      <c r="CP104" s="647">
        <v>2003</v>
      </c>
      <c r="CQ104" s="647">
        <v>3</v>
      </c>
      <c r="CR104" s="650">
        <v>2</v>
      </c>
      <c r="CS104" s="859" t="s">
        <v>5681</v>
      </c>
      <c r="CT104" s="647">
        <v>2004</v>
      </c>
      <c r="CU104" s="648">
        <v>2</v>
      </c>
      <c r="CV104" s="846" t="s">
        <v>5682</v>
      </c>
      <c r="CW104" s="647">
        <v>2006</v>
      </c>
      <c r="CX104" s="657">
        <v>2</v>
      </c>
      <c r="CY104" s="863" t="s">
        <v>5683</v>
      </c>
      <c r="CZ104" s="647">
        <v>2009</v>
      </c>
      <c r="DA104" s="657">
        <v>3</v>
      </c>
      <c r="DB104" s="723">
        <v>371500</v>
      </c>
      <c r="DC104" s="753">
        <v>3</v>
      </c>
      <c r="DD104" s="659" t="s">
        <v>1493</v>
      </c>
      <c r="DE104" s="648">
        <v>2018</v>
      </c>
      <c r="DF104" s="854" t="s">
        <v>5684</v>
      </c>
      <c r="DG104" s="855" t="s">
        <v>5685</v>
      </c>
      <c r="DH104" s="852">
        <v>1</v>
      </c>
      <c r="DI104" s="856" t="s">
        <v>1262</v>
      </c>
      <c r="DJ104" s="730" t="s">
        <v>5686</v>
      </c>
      <c r="DK104" s="850">
        <v>2002</v>
      </c>
      <c r="DL104" s="850">
        <v>3</v>
      </c>
      <c r="DM104" s="851">
        <v>2</v>
      </c>
      <c r="DN104" s="854" t="s">
        <v>5684</v>
      </c>
      <c r="DO104" s="855" t="s">
        <v>5685</v>
      </c>
      <c r="DP104" s="852">
        <v>1</v>
      </c>
      <c r="DQ104" s="856" t="s">
        <v>1262</v>
      </c>
      <c r="DR104" s="730" t="s">
        <v>5686</v>
      </c>
      <c r="DS104" s="850">
        <v>2002</v>
      </c>
      <c r="DT104" s="850">
        <v>3</v>
      </c>
      <c r="DU104" s="851">
        <v>2</v>
      </c>
      <c r="DV104" s="651" t="s">
        <v>5687</v>
      </c>
      <c r="DW104" s="730" t="s">
        <v>5688</v>
      </c>
      <c r="DX104" s="647">
        <v>2008</v>
      </c>
      <c r="DY104" s="647">
        <v>3</v>
      </c>
      <c r="DZ104" s="650">
        <v>2</v>
      </c>
      <c r="EA104" s="771" t="s">
        <v>5689</v>
      </c>
      <c r="EB104" s="506" t="s">
        <v>1190</v>
      </c>
      <c r="EC104" s="430">
        <v>2</v>
      </c>
      <c r="ED104" s="804" t="s">
        <v>1214</v>
      </c>
      <c r="EE104" s="430">
        <v>1999</v>
      </c>
      <c r="EF104" s="430">
        <v>3</v>
      </c>
      <c r="EG104" s="369" t="s">
        <v>1505</v>
      </c>
      <c r="EH104" s="592">
        <v>4</v>
      </c>
      <c r="EI104" s="551" t="s">
        <v>5667</v>
      </c>
      <c r="EJ104" s="651" t="s">
        <v>5668</v>
      </c>
      <c r="EK104" s="647" t="s">
        <v>1188</v>
      </c>
      <c r="EL104" s="647" t="s">
        <v>1188</v>
      </c>
      <c r="EM104" s="669">
        <v>43891</v>
      </c>
      <c r="EN104" s="647" t="s">
        <v>3936</v>
      </c>
      <c r="EO104" s="651" t="s">
        <v>5499</v>
      </c>
      <c r="EP104" s="556">
        <v>1</v>
      </c>
      <c r="EQ104" s="556" t="s">
        <v>1262</v>
      </c>
      <c r="ER104" s="557" t="s">
        <v>5690</v>
      </c>
      <c r="ES104" s="556">
        <v>2018</v>
      </c>
      <c r="ET104" s="556">
        <v>3</v>
      </c>
      <c r="EU104" s="671">
        <v>1</v>
      </c>
      <c r="EV104" s="672"/>
      <c r="EW104" s="673"/>
      <c r="EX104" s="674"/>
      <c r="EY104" s="631" t="s">
        <v>1280</v>
      </c>
      <c r="EZ104" s="631" t="s">
        <v>1188</v>
      </c>
      <c r="FA104" s="675"/>
      <c r="FB104" s="648">
        <v>0</v>
      </c>
      <c r="FC104" s="676" t="s">
        <v>1700</v>
      </c>
      <c r="FD104" s="647"/>
      <c r="FE104" s="648"/>
      <c r="FF104" s="652" t="s">
        <v>1379</v>
      </c>
      <c r="FG104" s="563" t="s">
        <v>1701</v>
      </c>
      <c r="FH104" s="631" t="str">
        <f t="shared" si="119"/>
        <v>C</v>
      </c>
      <c r="FI104" s="677">
        <f t="shared" si="120"/>
        <v>1.8666666666666665</v>
      </c>
      <c r="FJ104" s="678">
        <f t="shared" si="121"/>
        <v>1.6</v>
      </c>
      <c r="FK104" s="679">
        <f t="shared" si="122"/>
        <v>2</v>
      </c>
      <c r="FL104" s="680">
        <f t="shared" si="123"/>
        <v>2</v>
      </c>
      <c r="FM104" s="681">
        <v>0</v>
      </c>
      <c r="FN104" s="430" t="s">
        <v>1188</v>
      </c>
      <c r="FO104" s="686" t="s">
        <v>1188</v>
      </c>
      <c r="FP104" s="686" t="s">
        <v>1188</v>
      </c>
      <c r="FQ104" s="430">
        <v>0</v>
      </c>
      <c r="FR104" s="682" t="s">
        <v>1188</v>
      </c>
      <c r="FS104" s="369">
        <v>0</v>
      </c>
      <c r="FT104" s="430" t="s">
        <v>1188</v>
      </c>
      <c r="FU104" s="431" t="s">
        <v>1188</v>
      </c>
      <c r="FV104" s="369">
        <v>0</v>
      </c>
      <c r="FW104" s="430" t="s">
        <v>1188</v>
      </c>
      <c r="FX104" s="431" t="s">
        <v>1188</v>
      </c>
      <c r="FY104" s="369">
        <v>2</v>
      </c>
      <c r="FZ104" s="430">
        <v>2019</v>
      </c>
      <c r="GA104" s="686" t="s">
        <v>2941</v>
      </c>
      <c r="GB104" s="572" t="s">
        <v>5691</v>
      </c>
      <c r="GC104" s="369">
        <v>0</v>
      </c>
      <c r="GD104" s="430" t="s">
        <v>1188</v>
      </c>
      <c r="GE104" s="686" t="s">
        <v>1188</v>
      </c>
      <c r="GF104" s="431" t="s">
        <v>1188</v>
      </c>
      <c r="GG104" s="369">
        <v>0</v>
      </c>
      <c r="GH104" s="430" t="s">
        <v>1188</v>
      </c>
      <c r="GI104" s="686" t="s">
        <v>1188</v>
      </c>
      <c r="GJ104" s="431" t="s">
        <v>1188</v>
      </c>
      <c r="GK104" s="369">
        <v>2</v>
      </c>
      <c r="GL104" s="430">
        <v>2009</v>
      </c>
      <c r="GM104" s="686" t="s">
        <v>5692</v>
      </c>
      <c r="GN104" s="572" t="s">
        <v>5693</v>
      </c>
      <c r="GO104" s="676">
        <v>1</v>
      </c>
      <c r="GP104" s="925" t="s">
        <v>5694</v>
      </c>
      <c r="GQ104" s="872">
        <v>1</v>
      </c>
      <c r="GR104" s="872">
        <v>1</v>
      </c>
      <c r="GS104" s="872">
        <v>1</v>
      </c>
      <c r="GT104" s="873">
        <v>1</v>
      </c>
      <c r="GU104" s="581">
        <v>1</v>
      </c>
      <c r="GV104" s="729" t="s">
        <v>5695</v>
      </c>
      <c r="GW104" s="872">
        <v>1</v>
      </c>
      <c r="GX104" s="873">
        <v>1</v>
      </c>
      <c r="GY104" s="874">
        <v>1</v>
      </c>
      <c r="GZ104" s="729" t="s">
        <v>5695</v>
      </c>
      <c r="HA104" s="583" t="s">
        <v>1293</v>
      </c>
      <c r="HB104" s="584">
        <v>1</v>
      </c>
      <c r="HC104" s="585">
        <v>2</v>
      </c>
      <c r="HD104" s="586" t="s">
        <v>5696</v>
      </c>
      <c r="HE104" s="471" t="s">
        <v>5697</v>
      </c>
      <c r="HF104" s="587">
        <v>1996</v>
      </c>
      <c r="HG104" s="587">
        <v>2008</v>
      </c>
      <c r="HH104" s="588">
        <v>2</v>
      </c>
      <c r="HI104" s="586" t="s">
        <v>5698</v>
      </c>
      <c r="HJ104" s="471" t="s">
        <v>5699</v>
      </c>
      <c r="HK104" s="691">
        <v>2004</v>
      </c>
      <c r="HL104" s="692">
        <v>2</v>
      </c>
      <c r="HM104" s="591" t="s">
        <v>5700</v>
      </c>
      <c r="HN104" s="592">
        <v>1996</v>
      </c>
      <c r="HO104" s="681" t="s">
        <v>1188</v>
      </c>
      <c r="HP104" s="574" t="s">
        <v>1188</v>
      </c>
      <c r="HQ104" s="472" t="str">
        <f t="shared" si="124"/>
        <v>-</v>
      </c>
      <c r="HR104" s="593" t="s">
        <v>1188</v>
      </c>
      <c r="HS104" s="574" t="s">
        <v>1188</v>
      </c>
      <c r="HT104" s="574" t="s">
        <v>1188</v>
      </c>
      <c r="HU104" s="574" t="s">
        <v>1188</v>
      </c>
      <c r="HV104" s="574" t="s">
        <v>1188</v>
      </c>
      <c r="HW104" s="574" t="s">
        <v>1188</v>
      </c>
      <c r="HX104" s="574" t="s">
        <v>1188</v>
      </c>
      <c r="HY104" s="574" t="s">
        <v>1188</v>
      </c>
      <c r="HZ104" s="574" t="s">
        <v>1188</v>
      </c>
      <c r="IA104" s="574" t="s">
        <v>1188</v>
      </c>
      <c r="IB104" s="574" t="s">
        <v>1188</v>
      </c>
      <c r="IC104" s="574" t="s">
        <v>1188</v>
      </c>
      <c r="ID104" s="681" t="s">
        <v>1188</v>
      </c>
      <c r="IE104" s="369" t="s">
        <v>1188</v>
      </c>
      <c r="IF104" s="574" t="s">
        <v>1188</v>
      </c>
      <c r="IG104" s="472" t="str">
        <f t="shared" si="125"/>
        <v>-</v>
      </c>
      <c r="IH104" s="609" t="s">
        <v>1188</v>
      </c>
      <c r="II104" s="694" t="s">
        <v>1188</v>
      </c>
      <c r="IJ104" s="695" t="s">
        <v>1188</v>
      </c>
      <c r="IK104" s="696" t="s">
        <v>1188</v>
      </c>
      <c r="IL104" s="696" t="s">
        <v>1188</v>
      </c>
      <c r="IM104" s="697" t="s">
        <v>1188</v>
      </c>
      <c r="IN104" s="599">
        <v>3</v>
      </c>
      <c r="IO104" s="600">
        <v>1</v>
      </c>
      <c r="IP104" s="601">
        <v>1</v>
      </c>
      <c r="IQ104" s="600">
        <v>38</v>
      </c>
      <c r="IR104" s="587">
        <v>53</v>
      </c>
      <c r="IS104" s="601">
        <v>91</v>
      </c>
      <c r="IT104" s="599" t="s">
        <v>1188</v>
      </c>
      <c r="IU104" s="600" t="s">
        <v>1188</v>
      </c>
      <c r="IV104" s="587" t="s">
        <v>1188</v>
      </c>
      <c r="IW104" s="601" t="s">
        <v>1188</v>
      </c>
      <c r="IX104" s="602" t="s">
        <v>1188</v>
      </c>
      <c r="IY104" s="681">
        <v>1</v>
      </c>
      <c r="IZ104" s="603" t="s">
        <v>5701</v>
      </c>
      <c r="JA104" s="681">
        <v>1</v>
      </c>
      <c r="JB104" s="603" t="s">
        <v>5702</v>
      </c>
      <c r="JC104" s="681">
        <v>2</v>
      </c>
      <c r="JD104" s="430">
        <v>1</v>
      </c>
      <c r="JE104" s="686" t="s">
        <v>5703</v>
      </c>
      <c r="JF104" s="557" t="s">
        <v>5704</v>
      </c>
      <c r="JG104" s="592">
        <v>2019</v>
      </c>
      <c r="JH104" s="369">
        <v>2</v>
      </c>
      <c r="JI104" s="430">
        <v>1</v>
      </c>
      <c r="JJ104" s="686" t="s">
        <v>5705</v>
      </c>
      <c r="JK104" s="557" t="s">
        <v>5706</v>
      </c>
      <c r="JL104" s="592">
        <v>2015</v>
      </c>
      <c r="JM104" s="369">
        <v>1</v>
      </c>
      <c r="JN104" s="430">
        <v>2</v>
      </c>
      <c r="JO104" s="430">
        <v>1</v>
      </c>
      <c r="JP104" s="686" t="s">
        <v>5707</v>
      </c>
      <c r="JQ104" s="557" t="s">
        <v>5708</v>
      </c>
      <c r="JR104" s="592">
        <v>2020</v>
      </c>
      <c r="JS104" s="369">
        <v>2</v>
      </c>
      <c r="JT104" s="430">
        <v>3</v>
      </c>
      <c r="JU104" s="943" t="s">
        <v>5664</v>
      </c>
      <c r="JV104" s="557" t="s">
        <v>5665</v>
      </c>
      <c r="JW104" s="592">
        <v>2019</v>
      </c>
      <c r="JX104" s="606">
        <v>2</v>
      </c>
      <c r="JY104" s="750" t="s">
        <v>5709</v>
      </c>
      <c r="JZ104" s="606">
        <v>2016</v>
      </c>
      <c r="KA104" s="606">
        <f t="shared" si="126"/>
        <v>3</v>
      </c>
      <c r="KB104" s="606"/>
      <c r="KC104" s="606">
        <v>2</v>
      </c>
      <c r="KD104" s="606">
        <v>1</v>
      </c>
      <c r="KE104" s="606"/>
      <c r="KF104" s="606">
        <f t="shared" si="127"/>
        <v>0</v>
      </c>
      <c r="KG104" s="606"/>
      <c r="KH104" s="606"/>
      <c r="KI104" s="606"/>
      <c r="KJ104" s="606"/>
      <c r="KK104" s="606">
        <v>1</v>
      </c>
      <c r="KL104" s="606">
        <v>1</v>
      </c>
      <c r="KM104" s="608">
        <f t="shared" si="128"/>
        <v>0.70867617130279537</v>
      </c>
      <c r="KN104" s="609">
        <v>1.0433808565139771</v>
      </c>
      <c r="KO104" s="609">
        <v>81.25</v>
      </c>
      <c r="KP104" s="610">
        <v>8</v>
      </c>
      <c r="KQ104" s="608">
        <f t="shared" si="129"/>
        <v>0.63519719839096067</v>
      </c>
      <c r="KR104" s="609">
        <v>0.67598599195480347</v>
      </c>
      <c r="KS104" s="609">
        <v>74.519233703613281</v>
      </c>
      <c r="KT104" s="610">
        <v>10</v>
      </c>
      <c r="KU104" s="610">
        <v>60</v>
      </c>
      <c r="KV104" s="606" t="s">
        <v>5586</v>
      </c>
      <c r="KW104" s="606" t="s">
        <v>5657</v>
      </c>
      <c r="KX104" s="700" t="str">
        <f t="shared" ca="1" si="130"/>
        <v>A</v>
      </c>
      <c r="KY104" s="701">
        <f t="shared" ca="1" si="131"/>
        <v>0.77771589985994394</v>
      </c>
      <c r="KZ104" s="702">
        <f t="shared" ca="1" si="207"/>
        <v>0.68175764705882347</v>
      </c>
      <c r="LA104" s="703">
        <f t="shared" ca="1" si="208"/>
        <v>0.81511428571428568</v>
      </c>
      <c r="LB104" s="703">
        <f t="shared" ca="1" si="209"/>
        <v>0.85119166666666668</v>
      </c>
      <c r="LC104" s="704">
        <f t="shared" ca="1" si="210"/>
        <v>0.76280000000000003</v>
      </c>
      <c r="LD104" s="696" cm="1">
        <f t="array" aca="1" ref="LD104" ca="1">INDIRECT(LD$203&amp;ROW())*LD$205</f>
        <v>8</v>
      </c>
      <c r="LE104" s="696" cm="1">
        <f t="array" aca="1" ref="LE104" ca="1">INDIRECT(LE$203&amp;ROW())*LE$205</f>
        <v>0</v>
      </c>
      <c r="LF104" s="696" cm="1">
        <f t="array" aca="1" ref="LF104" ca="1">INDIRECT(LF$203&amp;ROW())*LF$205</f>
        <v>0</v>
      </c>
      <c r="LG104" s="696" cm="1">
        <f t="array" aca="1" ref="LG104" ca="1">INDIRECT(LG$203&amp;ROW())*LG$205</f>
        <v>3</v>
      </c>
      <c r="LH104" s="696" cm="1">
        <f t="array" aca="1" ref="LH104" ca="1">INDIRECT(LH$203&amp;ROW())*LH$205</f>
        <v>3</v>
      </c>
      <c r="LI104" s="696" cm="1">
        <f t="array" aca="1" ref="LI104" ca="1">INDIRECT(LI$203&amp;ROW())*LI$205</f>
        <v>3</v>
      </c>
      <c r="LJ104" s="696" cm="1">
        <f t="array" aca="1" ref="LJ104" ca="1">INDIRECT(LJ$203&amp;ROW())*LJ$205</f>
        <v>3</v>
      </c>
      <c r="LK104" s="696" cm="1">
        <f t="array" aca="1" ref="LK104" ca="1">INDIRECT(LK$203&amp;ROW())*LK$205</f>
        <v>3</v>
      </c>
      <c r="LL104" s="696" cm="1">
        <f t="array" aca="1" ref="LL104" ca="1">INDIRECT(LL$203&amp;ROW())*LL$205</f>
        <v>3</v>
      </c>
      <c r="LM104" s="696" cm="1">
        <f t="array" aca="1" ref="LM104" ca="1">INDIRECT(LM$203&amp;ROW())*LM$205</f>
        <v>6</v>
      </c>
      <c r="LN104" s="696" cm="1">
        <f t="array" aca="1" ref="LN104" ca="1">INDIRECT(LN$203&amp;ROW())*LN$205</f>
        <v>3</v>
      </c>
      <c r="LO104" s="696" cm="1">
        <f t="array" aca="1" ref="LO104" ca="1">INDIRECT(LO$203&amp;ROW())*LO$205</f>
        <v>6</v>
      </c>
      <c r="LP104" s="696" cm="1">
        <f t="array" aca="1" ref="LP104" ca="1">INDIRECT(LP$203&amp;ROW())*LP$205</f>
        <v>4</v>
      </c>
      <c r="LQ104" s="696" cm="1">
        <f t="array" aca="1" ref="LQ104" ca="1">IF(INDIRECT(LQ$203&amp;ROW())="-",0,INDIRECT(LQ$203&amp;ROW())*LQ$205)</f>
        <v>4.9493999999999998</v>
      </c>
      <c r="LR104" s="696" cm="1">
        <f t="array" aca="1" ref="LR104" ca="1">INDIRECT(LR$203&amp;ROW())*LR$205</f>
        <v>8</v>
      </c>
      <c r="LS104" s="696" cm="1">
        <f t="array" aca="1" ref="LS104" ca="1">IF(INDIRECT(LS$203&amp;ROW())="-",0,INDIRECT(LS$203&amp;ROW())*LS$205)</f>
        <v>5.1173999999999999</v>
      </c>
      <c r="LT104" s="696" cm="1">
        <f t="array" aca="1" ref="LT104" ca="1">INDIRECT(LT$203&amp;ROW())*LT$205</f>
        <v>4</v>
      </c>
      <c r="LU104" s="696" cm="1">
        <f t="array" aca="1" ref="LU104" ca="1">INDIRECT(LU$203&amp;ROW())*LU$205</f>
        <v>2</v>
      </c>
      <c r="LV104" s="696" cm="1">
        <f t="array" aca="1" ref="LV104" ca="1">INDIRECT(LV$203&amp;ROW())*LV$205</f>
        <v>2</v>
      </c>
      <c r="LW104" s="696" cm="1">
        <f t="array" aca="1" ref="LW104" ca="1">INDIRECT(LW$203&amp;ROW())*LW$205</f>
        <v>2</v>
      </c>
      <c r="LX104" s="696" cm="1">
        <f t="array" aca="1" ref="LX104" ca="1">INDIRECT(LX$203&amp;ROW())*LX$205</f>
        <v>2</v>
      </c>
      <c r="LY104" s="696" cm="1">
        <f t="array" aca="1" ref="LY104" ca="1">IF(INDIRECT(LY$203&amp;ROW())="-",0,INDIRECT(LY$203&amp;ROW())*LY$205)</f>
        <v>4.4285999999999994</v>
      </c>
      <c r="LZ104" s="696" cm="1">
        <f t="array" aca="1" ref="LZ104" ca="1">INDIRECT(LZ$203&amp;ROW())*LZ$205</f>
        <v>2</v>
      </c>
      <c r="MA104" s="696" cm="1">
        <f t="array" aca="1" ref="MA104" ca="1">INDIRECT(MA$203&amp;ROW())*MA$205</f>
        <v>2</v>
      </c>
      <c r="MB104" s="696" cm="1">
        <f t="array" aca="1" ref="MB104" ca="1">INDIRECT(MB$203&amp;ROW())*MB$205</f>
        <v>4</v>
      </c>
      <c r="MC104" s="696" cm="1">
        <f t="array" aca="1" ref="MC104" ca="1">IF($MB104=0,0,INDIRECT(MC$203&amp;ROW())*MC$205)</f>
        <v>0.5</v>
      </c>
      <c r="MD104" s="696" cm="1">
        <f t="array" aca="1" ref="MD104" ca="1">IF($MB104=0,0,INDIRECT(MD$203&amp;ROW())*MD$205)</f>
        <v>0.5</v>
      </c>
      <c r="ME104" s="696" cm="1">
        <f t="array" aca="1" ref="ME104" ca="1">IF($MB104=0,0,INDIRECT(ME$203&amp;ROW())*ME$205)</f>
        <v>0.5</v>
      </c>
      <c r="MF104" s="696" cm="1">
        <f t="array" aca="1" ref="MF104" ca="1">IF($MB104=0,0,INDIRECT(MF$203&amp;ROW())*MF$205)</f>
        <v>0.5</v>
      </c>
      <c r="MG104" s="696" cm="1">
        <f t="array" aca="1" ref="MG104" ca="1">INDIRECT(MG$203&amp;ROW())*MG$205</f>
        <v>4</v>
      </c>
      <c r="MH104" s="696" cm="1">
        <f t="array" aca="1" ref="MH104" ca="1">IF($MG104=0,0,INDIRECT(MH$203&amp;ROW())*MH$205)</f>
        <v>0.5</v>
      </c>
      <c r="MI104" s="696" cm="1">
        <f t="array" aca="1" ref="MI104" ca="1">IF($MG104=0,0,INDIRECT(MI$203&amp;ROW())*MI$205)</f>
        <v>0.5</v>
      </c>
      <c r="MJ104" s="696" cm="1">
        <f t="array" aca="1" ref="MJ104" ca="1">INDIRECT(MJ$203&amp;ROW())*MJ$205</f>
        <v>1</v>
      </c>
      <c r="MK104" s="696" cm="1">
        <f t="array" aca="1" ref="MK104" ca="1">INDIRECT(MK$203&amp;ROW())*MK$205</f>
        <v>4</v>
      </c>
      <c r="ML104" s="696" cm="1">
        <f t="array" aca="1" ref="ML104" ca="1">INDIRECT(ML$203&amp;ROW())*ML$205</f>
        <v>0</v>
      </c>
      <c r="MM104" s="696" cm="1">
        <f t="array" aca="1" ref="MM104" ca="1">INDIRECT(MM$203&amp;ROW())*MM$205</f>
        <v>6</v>
      </c>
      <c r="MN104" s="696" cm="1">
        <f t="array" aca="1" ref="MN104" ca="1">INDIRECT(MN$203&amp;ROW())*MN$205</f>
        <v>0</v>
      </c>
      <c r="MO104" s="696" cm="1">
        <f t="array" aca="1" ref="MO104" ca="1">INDIRECT(MO$203&amp;ROW())*MO$205</f>
        <v>2</v>
      </c>
      <c r="MP104" s="696" cm="1">
        <f t="array" aca="1" ref="MP104" ca="1">INDIRECT(MP$203&amp;ROW())*MP$205</f>
        <v>2</v>
      </c>
      <c r="MQ104" s="696" cm="1">
        <f t="array" aca="1" ref="MQ104" ca="1">INDIRECT(MQ$203&amp;ROW())*MQ$205</f>
        <v>2</v>
      </c>
      <c r="MR104" s="696" cm="1">
        <f t="array" aca="1" ref="MR104" ca="1">INDIRECT(MR$203&amp;ROW())*MR$205</f>
        <v>2</v>
      </c>
      <c r="MS104" s="696" cm="1">
        <f t="array" aca="1" ref="MS104" ca="1">INDIRECT(MS$203&amp;ROW())*MS$205</f>
        <v>2</v>
      </c>
      <c r="MT104" s="696" cm="1">
        <f t="array" aca="1" ref="MT104" ca="1">INDIRECT(MT$203&amp;ROW())*MT$205</f>
        <v>3</v>
      </c>
      <c r="MU104" s="696" cm="1">
        <f t="array" aca="1" ref="MU104" ca="1">INDIRECT(MU$203&amp;ROW())*MU$205</f>
        <v>2</v>
      </c>
      <c r="MV104" s="696" cm="1">
        <f t="array" aca="1" ref="MV104" ca="1">IF(INDIRECT(MV$203&amp;ROW())="-",0,INDIRECT(MV$203&amp;ROW())*MV$205)</f>
        <v>5.5307999999999993</v>
      </c>
      <c r="MW104" s="696" cm="1">
        <f t="array" aca="1" ref="MW104" ca="1">INDIRECT(MW$203&amp;ROW())*MW$205</f>
        <v>4</v>
      </c>
      <c r="MX104" s="696" cm="1">
        <f t="array" aca="1" ref="MX104" ca="1">INDIRECT(MX$203&amp;ROW())*MX$205</f>
        <v>4</v>
      </c>
      <c r="MY104" s="696" cm="1">
        <f t="array" aca="1" ref="MY104" ca="1">INDIRECT(MY$203&amp;ROW())*MY$205</f>
        <v>8</v>
      </c>
      <c r="NA104" s="701">
        <f t="shared" si="133"/>
        <v>0.82499756097560972</v>
      </c>
      <c r="NB104" s="617">
        <f t="shared" si="134"/>
        <v>0.77520714285714287</v>
      </c>
      <c r="NC104" s="695">
        <f t="shared" si="135"/>
        <v>0.9029307692307692</v>
      </c>
      <c r="ND104" s="697">
        <f t="shared" si="136"/>
        <v>0.84895555555555557</v>
      </c>
      <c r="NE104" s="694">
        <f t="shared" si="137"/>
        <v>0.83802275715476937</v>
      </c>
      <c r="NF104" s="682" t="str">
        <f t="shared" si="138"/>
        <v>A</v>
      </c>
      <c r="NH104" s="606" t="s">
        <v>5657</v>
      </c>
      <c r="NI104" s="563" t="str">
        <f t="shared" si="211"/>
        <v>A</v>
      </c>
      <c r="NJ104" s="563" t="str">
        <f t="shared" si="140"/>
        <v>A</v>
      </c>
      <c r="NK104" s="563" t="str">
        <f t="shared" ca="1" si="141"/>
        <v>A</v>
      </c>
      <c r="NL104" s="563" t="str">
        <f t="shared" ca="1" si="142"/>
        <v>A</v>
      </c>
      <c r="NM104" s="563" t="str">
        <f t="shared" ca="1" si="143"/>
        <v>A</v>
      </c>
      <c r="NN104" s="563" t="str">
        <f t="shared" ca="1" si="163"/>
        <v>A</v>
      </c>
      <c r="NO104" s="563" t="str">
        <f t="shared" ca="1" si="164"/>
        <v>A</v>
      </c>
      <c r="NP104" s="606" t="str">
        <f t="shared" si="144"/>
        <v>Yes</v>
      </c>
      <c r="NQ104" s="682" t="str">
        <f t="shared" si="145"/>
        <v>-</v>
      </c>
      <c r="NR104" s="682" t="e">
        <f>IF(OR(AND(NI104="A",OR(NJ104="C",NJ104="D")),AND(NI104="A",OR(#REF!="C",#REF!="D")),AND(NI104="B",OR(NJ104="D",#REF!="D")),AND(OR(NI104="C",NI104="D"),OR(NJ104="A",NJ104="B")),AND(OR(NI104="C",NI104="D"),OR(#REF!="A",#REF!="B")),AND(OR(NJ104="A",#REF!="A",NJ104="B",#REF!="B"),OR(NP104="-",NQ104="-")),AND(OR(NJ104="C",#REF!="C",NJ104="D",#REF!="D"),NP104="Yes")),"Yes","-")</f>
        <v>#REF!</v>
      </c>
      <c r="NS104" s="607" t="s">
        <v>5710</v>
      </c>
      <c r="NT104" s="619">
        <f t="shared" si="146"/>
        <v>0.86650000000000005</v>
      </c>
      <c r="NU104" s="619">
        <f t="shared" si="147"/>
        <v>0.83802275715476937</v>
      </c>
      <c r="NV104" s="619">
        <f t="shared" ca="1" si="148"/>
        <v>0.77771589985994394</v>
      </c>
      <c r="NW104" s="619">
        <f t="shared" ca="1" si="165"/>
        <v>0.78829127953711464</v>
      </c>
      <c r="NX104" s="619">
        <f t="shared" ca="1" si="166"/>
        <v>0.86092838093282409</v>
      </c>
      <c r="NY104" s="620">
        <f t="shared" ca="1" si="167"/>
        <v>0.83450739457797141</v>
      </c>
      <c r="NZ104" s="620">
        <f t="shared" ca="1" si="168"/>
        <v>0.87094425120770547</v>
      </c>
      <c r="OA104" s="705">
        <v>0.39700000000000002</v>
      </c>
      <c r="OB104" s="706">
        <v>27</v>
      </c>
      <c r="OC104" s="494"/>
      <c r="OE104" s="606" t="s">
        <v>5657</v>
      </c>
      <c r="OF104" s="700" t="str">
        <f t="shared" ca="1" si="149"/>
        <v>A</v>
      </c>
      <c r="OG104" s="701">
        <f t="shared" ca="1" si="169"/>
        <v>0.78829127953711464</v>
      </c>
      <c r="OH104" s="705">
        <f t="shared" ca="1" si="212"/>
        <v>0.79102956746203912</v>
      </c>
      <c r="OI104" s="696">
        <f t="shared" ca="1" si="213"/>
        <v>0.77647697465495624</v>
      </c>
      <c r="OJ104" s="696">
        <f t="shared" ca="1" si="152"/>
        <v>0.75536023252050732</v>
      </c>
      <c r="OK104" s="697">
        <f t="shared" ca="1" si="153"/>
        <v>0.83029834351095588</v>
      </c>
      <c r="OL104" s="696" cm="1">
        <f t="array" aca="1" ref="OL104" ca="1">INDIRECT(OL$203&amp;ROW())*OL$205</f>
        <v>1.4956</v>
      </c>
      <c r="OM104" s="696" cm="1">
        <f t="array" aca="1" ref="OM104" ca="1">INDIRECT(OM$203&amp;ROW())*OM$205</f>
        <v>0</v>
      </c>
      <c r="ON104" s="696" cm="1">
        <f t="array" aca="1" ref="ON104" ca="1">INDIRECT(ON$203&amp;ROW())*ON$205</f>
        <v>0</v>
      </c>
      <c r="OO104" s="696" cm="1">
        <f t="array" aca="1" ref="OO104" ca="1">INDIRECT(OO$203&amp;ROW())*OO$205</f>
        <v>1.0790999999999999</v>
      </c>
      <c r="OP104" s="696" cm="1">
        <f t="array" aca="1" ref="OP104" ca="1">INDIRECT(OP$203&amp;ROW())*OP$205</f>
        <v>1.5831</v>
      </c>
      <c r="OQ104" s="696" cm="1">
        <f t="array" aca="1" ref="OQ104" ca="1">INDIRECT(OQ$203&amp;ROW())*OQ$205</f>
        <v>1.5849</v>
      </c>
      <c r="OR104" s="696" cm="1">
        <f t="array" aca="1" ref="OR104" ca="1">INDIRECT(OR$203&amp;ROW())*OR$205</f>
        <v>1.4141999999999999</v>
      </c>
      <c r="OS104" s="696" cm="1">
        <f t="array" aca="1" ref="OS104" ca="1">INDIRECT(OS$203&amp;ROW())*OS$205</f>
        <v>1.5387</v>
      </c>
      <c r="OT104" s="696" cm="1">
        <f t="array" aca="1" ref="OT104" ca="1">INDIRECT(OT$203&amp;ROW())*OT$205</f>
        <v>1.4727000000000001</v>
      </c>
      <c r="OU104" s="696" cm="1">
        <f t="array" aca="1" ref="OU104" ca="1">INDIRECT(OU$203&amp;ROW())*OU$205</f>
        <v>1.9304999999999999</v>
      </c>
      <c r="OV104" s="696" cm="1">
        <f t="array" aca="1" ref="OV104" ca="1">INDIRECT(OV$203&amp;ROW())*OV$205</f>
        <v>1.2161999999999999</v>
      </c>
      <c r="OW104" s="696" cm="1">
        <f t="array" aca="1" ref="OW104" ca="1">INDIRECT(OW$203&amp;ROW())*OW$205</f>
        <v>1.5144000000000002</v>
      </c>
      <c r="OX104" s="696" cm="1">
        <f t="array" aca="1" ref="OX104" ca="1">INDIRECT(OX$203&amp;ROW())*OX$205</f>
        <v>1.3977999999999999</v>
      </c>
      <c r="OY104" s="696" cm="1">
        <f t="array" aca="1" ref="OY104" ca="1">IF(INDIRECT(OY$203&amp;ROW())="-",0,INDIRECT(OY$203&amp;ROW())*OY$205)</f>
        <v>0.58543152999999992</v>
      </c>
      <c r="OZ104" s="696" cm="1">
        <f t="array" aca="1" ref="OZ104" ca="1">INDIRECT(OZ$203&amp;ROW())*OZ$205</f>
        <v>1.4206000000000001</v>
      </c>
      <c r="PA104" s="696" cm="1">
        <f t="array" aca="1" ref="PA104" ca="1">IF(INDIRECT(PA$203&amp;ROW())="-",0,INDIRECT(PA$203&amp;ROW())*PA$205)</f>
        <v>0.75345185999999997</v>
      </c>
      <c r="PB104" s="705" cm="1">
        <f t="array" aca="1" ref="PB104" ca="1">INDIRECT(PB$203&amp;ROW())*PB$205</f>
        <v>1.5084</v>
      </c>
      <c r="PC104" s="696" cm="1">
        <f t="array" aca="1" ref="PC104" ca="1">INDIRECT(PC$203&amp;ROW())*PC$205</f>
        <v>1.3946000000000001</v>
      </c>
      <c r="PD104" s="696" cm="1">
        <f t="array" aca="1" ref="PD104" ca="1">INDIRECT(PD$203&amp;ROW())*PD$205</f>
        <v>1.4683999999999999</v>
      </c>
      <c r="PE104" s="696" cm="1">
        <f t="array" aca="1" ref="PE104" ca="1">INDIRECT(PE$203&amp;ROW())*PE$205</f>
        <v>1.28</v>
      </c>
      <c r="PF104" s="696" cm="1">
        <f t="array" aca="1" ref="PF104" ca="1">INDIRECT(PF$203&amp;ROW())*PF$205</f>
        <v>1.3308</v>
      </c>
      <c r="PG104" s="696" cm="1">
        <f t="array" aca="1" ref="PG104" ca="1">IF(INDIRECT(PG$203&amp;ROW())="-",0,INDIRECT(PG$203&amp;ROW())*PG$205)</f>
        <v>0.64583749999999995</v>
      </c>
      <c r="PH104" s="696" cm="1">
        <f t="array" aca="1" ref="PH104" ca="1">INDIRECT(PH$203&amp;ROW())*PH$205</f>
        <v>0.61699999999999999</v>
      </c>
      <c r="PI104" s="696" cm="1">
        <f t="array" aca="1" ref="PI104" ca="1">INDIRECT(PI$203&amp;ROW())*PI$205</f>
        <v>0.60729999999999995</v>
      </c>
      <c r="PJ104" s="696" cm="1">
        <f t="array" aca="1" ref="PJ104" ca="1">INDIRECT(PJ$203&amp;ROW())*PJ$205</f>
        <v>0.75980000000000003</v>
      </c>
      <c r="PK104" s="696" cm="1">
        <f t="array" aca="1" ref="PK104" ca="1">IF($PJ104=0,0,INDIRECT(PK$203&amp;ROW())*PK$205)</f>
        <v>0.52759999999999996</v>
      </c>
      <c r="PL104" s="696" cm="1">
        <f t="array" aca="1" ref="PL104" ca="1">IF($MPE104=0,0,INDIRECT(PL$203&amp;ROW())*PL$205)</f>
        <v>0</v>
      </c>
      <c r="PM104" s="696" cm="1">
        <f t="array" aca="1" ref="PM104" ca="1">IF($MPE104=0,0,INDIRECT(PM$203&amp;ROW())*PM$205)</f>
        <v>0</v>
      </c>
      <c r="PN104" s="696" cm="1">
        <f t="array" aca="1" ref="PN104" ca="1">IF($PJ104=0,0,INDIRECT(PN$203&amp;ROW())*PN$205)</f>
        <v>0.52580000000000005</v>
      </c>
      <c r="PO104" s="696" cm="1">
        <f t="array" aca="1" ref="PO104" ca="1">INDIRECT(PO$203&amp;ROW())*PO$205</f>
        <v>0.73140000000000005</v>
      </c>
      <c r="PP104" s="696" cm="1">
        <f t="array" aca="1" ref="PP104" ca="1">IF($PO104=0,0,INDIRECT(PP$203&amp;ROW())*PP$205)</f>
        <v>0.68189999999999995</v>
      </c>
      <c r="PQ104" s="696" cm="1">
        <f t="array" aca="1" ref="PQ104" ca="1">IF($PO104=0,0,INDIRECT(PQ$203&amp;ROW())*PQ$205)</f>
        <v>0.52549999999999997</v>
      </c>
      <c r="PR104" s="696" cm="1">
        <f t="array" aca="1" ref="PR104" ca="1">INDIRECT(PR$203&amp;ROW())*PR$205</f>
        <v>0.44619999999999999</v>
      </c>
      <c r="PS104" s="696" cm="1">
        <f t="array" aca="1" ref="PS104" ca="1">INDIRECT(PS$203&amp;ROW())*PS$205</f>
        <v>0.7389</v>
      </c>
      <c r="PT104" s="696" cm="1">
        <f t="array" aca="1" ref="PT104" ca="1">INDIRECT(PT$203&amp;ROW())*PT$205</f>
        <v>0</v>
      </c>
      <c r="PU104" s="696" cm="1">
        <f t="array" aca="1" ref="PU104" ca="1">INDIRECT(PU$203&amp;ROW())*PU$205</f>
        <v>1.7696999999999998</v>
      </c>
      <c r="PV104" s="696" cm="1">
        <f t="array" aca="1" ref="PV104" ca="1">INDIRECT(PV$203&amp;ROW())*PV$205</f>
        <v>0</v>
      </c>
      <c r="PW104" s="696" cm="1">
        <f t="array" aca="1" ref="PW104" ca="1">INDIRECT(PW$203&amp;ROW())*PW$205</f>
        <v>1.0658000000000001</v>
      </c>
      <c r="PX104" s="696" cm="1">
        <f t="array" aca="1" ref="PX104" ca="1">INDIRECT(PX$203&amp;ROW())*PX$205</f>
        <v>1.1714</v>
      </c>
      <c r="PY104" s="696" cm="1">
        <f t="array" aca="1" ref="PY104" ca="1">INDIRECT(PY$203&amp;ROW())*PY$205</f>
        <v>1.1866000000000001</v>
      </c>
      <c r="PZ104" s="696" cm="1">
        <f t="array" aca="1" ref="PZ104" ca="1">INDIRECT(PZ$203&amp;ROW())*PZ$205</f>
        <v>0.17430000000000001</v>
      </c>
      <c r="QA104" s="696" cm="1">
        <f t="array" aca="1" ref="QA104" ca="1">INDIRECT(QA$203&amp;ROW())*QA$205</f>
        <v>0.31659999999999999</v>
      </c>
      <c r="QB104" s="696" cm="1">
        <f t="array" aca="1" ref="QB104" ca="1">INDIRECT(QB$203&amp;ROW())*QB$205</f>
        <v>2.3948999999999998</v>
      </c>
      <c r="QC104" s="696" cm="1">
        <f t="array" aca="1" ref="QC104" ca="1">INDIRECT(QC$203&amp;ROW())*QC$205</f>
        <v>1.4259999999999999</v>
      </c>
      <c r="QD104" s="696" cm="1">
        <f t="array" aca="1" ref="QD104" ca="1">IF(INDIRECT(QD$203&amp;ROW())="-",0,INDIRECT(QD$203&amp;ROW())*QD$205)</f>
        <v>0.56607737999999996</v>
      </c>
      <c r="QE104" s="696" cm="1">
        <f t="array" aca="1" ref="QE104" ca="1">INDIRECT(QE$203&amp;ROW())*QE$205</f>
        <v>1.0656000000000001</v>
      </c>
      <c r="QF104" s="696" cm="1">
        <f t="array" aca="1" ref="QF104" ca="1">INDIRECT(QF$203&amp;ROW())*QF$205</f>
        <v>0.72440000000000004</v>
      </c>
      <c r="QG104" s="696" cm="1">
        <f t="array" aca="1" ref="QG104" ca="1">INDIRECT(QG$203&amp;ROW())*QG$205</f>
        <v>1.4996</v>
      </c>
      <c r="QI104" s="606" t="s">
        <v>5657</v>
      </c>
      <c r="QJ104" s="700" t="str">
        <f t="shared" ca="1" si="154"/>
        <v>A</v>
      </c>
      <c r="QK104" s="701">
        <f t="shared" ca="1" si="170"/>
        <v>0.86092838093282409</v>
      </c>
      <c r="QL104" s="705">
        <f t="shared" ca="1" si="214"/>
        <v>0.82381902256679951</v>
      </c>
      <c r="QM104" s="696">
        <f t="shared" ca="1" si="215"/>
        <v>0.77778959791703162</v>
      </c>
      <c r="QN104" s="696">
        <f t="shared" ca="1" si="157"/>
        <v>0.96702321153920756</v>
      </c>
      <c r="QO104" s="697">
        <f t="shared" ca="1" si="158"/>
        <v>0.87508169170825734</v>
      </c>
      <c r="QP104" s="696" cm="1">
        <f t="array" aca="1" ref="QP104" ca="1">INDIRECT(QP$203&amp;ROW())*QP$205</f>
        <v>6.6903293490763766E-2</v>
      </c>
      <c r="QQ104" s="696" cm="1">
        <f t="array" aca="1" ref="QQ104" ca="1">INDIRECT(QQ$203&amp;ROW())*QQ$205</f>
        <v>0</v>
      </c>
      <c r="QR104" s="696" cm="1">
        <f t="array" aca="1" ref="QR104" ca="1">INDIRECT(QR$203&amp;ROW())*QR$205</f>
        <v>0</v>
      </c>
      <c r="QS104" s="696" cm="1">
        <f t="array" aca="1" ref="QS104" ca="1">INDIRECT(QS$203&amp;ROW())*QS$205</f>
        <v>0.22471360933801068</v>
      </c>
      <c r="QT104" s="696" cm="1">
        <f t="array" aca="1" ref="QT104" ca="1">INDIRECT(QT$203&amp;ROW())*QT$205</f>
        <v>0.26232814414996541</v>
      </c>
      <c r="QU104" s="696" cm="1">
        <f t="array" aca="1" ref="QU104" ca="1">INDIRECT(QU$203&amp;ROW())*QU$205</f>
        <v>0.53329206883563263</v>
      </c>
      <c r="QV104" s="696" cm="1">
        <f t="array" aca="1" ref="QV104" ca="1">INDIRECT(QV$203&amp;ROW())*QV$205</f>
        <v>0.24117831443907087</v>
      </c>
      <c r="QW104" s="696" cm="1">
        <f t="array" aca="1" ref="QW104" ca="1">INDIRECT(QW$203&amp;ROW())*QW$205</f>
        <v>0.53099416374332975</v>
      </c>
      <c r="QX104" s="696" cm="1">
        <f t="array" aca="1" ref="QX104" ca="1">INDIRECT(QX$203&amp;ROW())*QX$205</f>
        <v>0.60640894423913805</v>
      </c>
      <c r="QY104" s="696" cm="1">
        <f t="array" aca="1" ref="QY104" ca="1">INDIRECT(QY$203&amp;ROW())*QY$205</f>
        <v>0.13540247513535897</v>
      </c>
      <c r="QZ104" s="696" cm="1">
        <f t="array" aca="1" ref="QZ104" ca="1">INDIRECT(QZ$203&amp;ROW())*QZ$205</f>
        <v>0.27613248380770827</v>
      </c>
      <c r="RA104" s="696" cm="1">
        <f t="array" aca="1" ref="RA104" ca="1">INDIRECT(RA$203&amp;ROW())*RA$205</f>
        <v>5.1272116233970627E-2</v>
      </c>
      <c r="RB104" s="696" cm="1">
        <f t="array" aca="1" ref="RB104" ca="1">INDIRECT(RB$203&amp;ROW())*RB$205</f>
        <v>0.11461142513892485</v>
      </c>
      <c r="RC104" s="696" cm="1">
        <f t="array" aca="1" ref="RC104" ca="1">IF(INDIRECT(RC$203&amp;ROW())="-",0,INDIRECT(RC$203&amp;ROW())*RC$205)</f>
        <v>6.9216216661135088E-2</v>
      </c>
      <c r="RD104" s="696" cm="1">
        <f t="array" aca="1" ref="RD104" ca="1">INDIRECT(RD$203&amp;ROW())*RD$205</f>
        <v>7.1442097940886296E-2</v>
      </c>
      <c r="RE104" s="696" cm="1">
        <f t="array" aca="1" ref="RE104" ca="1">IF(INDIRECT(RE$203&amp;ROW())="-",0,INDIRECT(RE$203&amp;ROW())*RE$205)</f>
        <v>5.3979221987369791E-2</v>
      </c>
      <c r="RF104" s="705" cm="1">
        <f t="array" aca="1" ref="RF104" ca="1">INDIRECT(RF$203&amp;ROW())*RF$205</f>
        <v>0.10613798880649605</v>
      </c>
      <c r="RG104" s="696" cm="1">
        <f t="array" aca="1" ref="RG104" ca="1">INDIRECT(RG$203&amp;ROW())*RG$205</f>
        <v>0.27650466908360405</v>
      </c>
      <c r="RH104" s="696" cm="1">
        <f t="array" aca="1" ref="RH104" ca="1">INDIRECT(RH$203&amp;ROW())*RH$205</f>
        <v>5.8387680780544585E-2</v>
      </c>
      <c r="RI104" s="696" cm="1">
        <f t="array" aca="1" ref="RI104" ca="1">INDIRECT(RI$203&amp;ROW())*RI$205</f>
        <v>0.21539378250062202</v>
      </c>
      <c r="RJ104" s="696" cm="1">
        <f t="array" aca="1" ref="RJ104" ca="1">INDIRECT(RJ$203&amp;ROW())*RJ$205</f>
        <v>0.12226723336432462</v>
      </c>
      <c r="RK104" s="696" cm="1">
        <f t="array" aca="1" ref="RK104" ca="1">IF(INDIRECT(RK$203&amp;ROW())="-",0,INDIRECT(RK$203&amp;ROW())*RK$205)</f>
        <v>4.4597182126424759E-2</v>
      </c>
      <c r="RL104" s="696" cm="1">
        <f t="array" aca="1" ref="RL104" ca="1">INDIRECT(RL$203&amp;ROW())*RL$205</f>
        <v>0.11262003659234653</v>
      </c>
      <c r="RM104" s="696" cm="1">
        <f t="array" aca="1" ref="RM104" ca="1">INDIRECT(RM$203&amp;ROW())*RM$205</f>
        <v>1.4993730364766381E-2</v>
      </c>
      <c r="RN104" s="696" cm="1">
        <f t="array" aca="1" ref="RN104" ca="1">INDIRECT(RN$203&amp;ROW())*RN$205</f>
        <v>9.3820613050938681E-2</v>
      </c>
      <c r="RO104" s="696" cm="1">
        <f t="array" aca="1" ref="RO104" ca="1">IF($RN104=0,0,INDIRECT(RO$203&amp;ROW())*RO$205)</f>
        <v>7.0312542939625605E-2</v>
      </c>
      <c r="RP104" s="696" cm="1">
        <f t="array" aca="1" ref="RP104" ca="1">IF($RN104=0,0,INDIRECT(RP$203&amp;ROW())*RP$205)</f>
        <v>9.7715867439664539E-2</v>
      </c>
      <c r="RQ104" s="696" cm="1">
        <f t="array" aca="1" ref="RQ104" ca="1">IF($RN104=0,0,INDIRECT(RQ$203&amp;ROW())*RQ$205)</f>
        <v>0.10205798160914871</v>
      </c>
      <c r="RR104" s="696" cm="1">
        <f t="array" aca="1" ref="RR104" ca="1">IF($RN104=0,0,INDIRECT(RR$203&amp;ROW())*RR$205)</f>
        <v>8.2232286875619773E-2</v>
      </c>
      <c r="RS104" s="696" cm="1">
        <f t="array" aca="1" ref="RS104" ca="1">INDIRECT(RS$203&amp;ROW())*RS$205</f>
        <v>7.7466902221184339E-2</v>
      </c>
      <c r="RT104" s="696" cm="1">
        <f t="array" aca="1" ref="RT104" ca="1">IF($RS104=0,0,INDIRECT(RT$203&amp;ROW())*RT$205)</f>
        <v>8.1033461602244533E-2</v>
      </c>
      <c r="RU104" s="696" cm="1">
        <f t="array" aca="1" ref="RU104" ca="1">IF($RS104=0,0,INDIRECT(RU$203&amp;ROW())*RU$205)</f>
        <v>8.1972972149739559E-2</v>
      </c>
      <c r="RV104" s="696" cm="1">
        <f t="array" aca="1" ref="RV104" ca="1">INDIRECT(RV$203&amp;ROW())*RV$205</f>
        <v>4.4898858778974725E-2</v>
      </c>
      <c r="RW104" s="696" cm="1">
        <f t="array" aca="1" ref="RW104" ca="1">INDIRECT(RW$203&amp;ROW())*RW$205</f>
        <v>2.6659190312299668E-2</v>
      </c>
      <c r="RX104" s="696" cm="1">
        <f t="array" aca="1" ref="RX104" ca="1">INDIRECT(RX$203&amp;ROW())*RX$205</f>
        <v>0</v>
      </c>
      <c r="RY104" s="696" cm="1">
        <f t="array" aca="1" ref="RY104" ca="1">INDIRECT(RY$203&amp;ROW())*RY$205</f>
        <v>8.4396695370290389E-2</v>
      </c>
      <c r="RZ104" s="696" cm="1">
        <f t="array" aca="1" ref="RZ104" ca="1">INDIRECT(RZ$203&amp;ROW())*RZ$205</f>
        <v>0</v>
      </c>
      <c r="SA104" s="696" cm="1">
        <f t="array" aca="1" ref="SA104" ca="1">INDIRECT(SA$203&amp;ROW())*SA$205</f>
        <v>0.20458618579029147</v>
      </c>
      <c r="SB104" s="696" cm="1">
        <f t="array" aca="1" ref="SB104" ca="1">INDIRECT(SB$203&amp;ROW())*SB$205</f>
        <v>4.7124126502052749E-2</v>
      </c>
      <c r="SC104" s="696" cm="1">
        <f t="array" aca="1" ref="SC104" ca="1">INDIRECT(SC$203&amp;ROW())*SC$205</f>
        <v>5.4291606235991073E-2</v>
      </c>
      <c r="SD104" s="696" cm="1">
        <f t="array" aca="1" ref="SD104" ca="1">INDIRECT(SD$203&amp;ROW())*SD$205</f>
        <v>0.3072993885784252</v>
      </c>
      <c r="SE104" s="696" cm="1">
        <f t="array" aca="1" ref="SE104" ca="1">INDIRECT(SE$203&amp;ROW())*SE$205</f>
        <v>0.2585618210787391</v>
      </c>
      <c r="SF104" s="696" cm="1">
        <f t="array" aca="1" ref="SF104" ca="1">INDIRECT(SF$203&amp;ROW())*SF$205</f>
        <v>0.19835664972334499</v>
      </c>
      <c r="SG104" s="696" cm="1">
        <f t="array" aca="1" ref="SG104" ca="1">INDIRECT(SG$203&amp;ROW())*SG$205</f>
        <v>7.4767843909269882E-2</v>
      </c>
      <c r="SH104" s="696" cm="1">
        <f t="array" aca="1" ref="SH104" ca="1">IF(INDIRECT(SH$203&amp;ROW())="-",0,INDIRECT(SH$203&amp;ROW())*SH$205)</f>
        <v>7.2527277141519172E-2</v>
      </c>
      <c r="SI104" s="696" cm="1">
        <f t="array" aca="1" ref="SI104" ca="1">INDIRECT(SI$203&amp;ROW())*SI$205</f>
        <v>0.24423887568083891</v>
      </c>
      <c r="SJ104" s="696" cm="1">
        <f t="array" aca="1" ref="SJ104" ca="1">INDIRECT(SJ$203&amp;ROW())*SJ$205</f>
        <v>0.10961749760323641</v>
      </c>
      <c r="SK104" s="696" cm="1">
        <f t="array" aca="1" ref="SK104" ca="1">INDIRECT(SK$203&amp;ROW())*SK$205</f>
        <v>0.21261490593800375</v>
      </c>
      <c r="SN104" s="606" t="s">
        <v>5657</v>
      </c>
      <c r="SO104" s="707" cm="1">
        <f t="array" aca="1" ref="SO104" ca="1">INDIRECT(SO$203&amp;ROW())*SO$205</f>
        <v>2</v>
      </c>
      <c r="SP104" s="707" cm="1">
        <f t="array" aca="1" ref="SP104" ca="1">INDIRECT(SP$203&amp;ROW())*SP$205</f>
        <v>0</v>
      </c>
      <c r="SQ104" s="707" cm="1">
        <f t="array" aca="1" ref="SQ104" ca="1">INDIRECT(SQ$203&amp;ROW())*SQ$205</f>
        <v>0</v>
      </c>
      <c r="SR104" s="707" cm="1">
        <f t="array" aca="1" ref="SR104" ca="1">INDIRECT(SR$203&amp;ROW())*SR$205</f>
        <v>3</v>
      </c>
      <c r="SS104" s="707" cm="1">
        <f t="array" aca="1" ref="SS104" ca="1">INDIRECT(SS$203&amp;ROW())*SS$205</f>
        <v>3</v>
      </c>
      <c r="ST104" s="707" cm="1">
        <f t="array" aca="1" ref="ST104" ca="1">INDIRECT(ST$203&amp;ROW())*ST$205</f>
        <v>3</v>
      </c>
      <c r="SU104" s="707" cm="1">
        <f t="array" aca="1" ref="SU104" ca="1">INDIRECT(SU$203&amp;ROW())*SU$205</f>
        <v>3</v>
      </c>
      <c r="SV104" s="707" cm="1">
        <f t="array" aca="1" ref="SV104" ca="1">INDIRECT(SV$203&amp;ROW())*SV$205</f>
        <v>3</v>
      </c>
      <c r="SW104" s="707" cm="1">
        <f t="array" aca="1" ref="SW104" ca="1">INDIRECT(SW$203&amp;ROW())*SW$205</f>
        <v>3</v>
      </c>
      <c r="SX104" s="707" cm="1">
        <f t="array" aca="1" ref="SX104" ca="1">INDIRECT(SX$203&amp;ROW())*SX$205</f>
        <v>3</v>
      </c>
      <c r="SY104" s="707" cm="1">
        <f t="array" aca="1" ref="SY104" ca="1">INDIRECT(SY$203&amp;ROW())*SY$205</f>
        <v>3</v>
      </c>
      <c r="SZ104" s="707" cm="1">
        <f t="array" aca="1" ref="SZ104" ca="1">INDIRECT(SZ$203&amp;ROW())*SZ$205</f>
        <v>3</v>
      </c>
      <c r="TA104" s="707" cm="1">
        <f t="array" aca="1" ref="TA104" ca="1">INDIRECT(TA$203&amp;ROW())*TA$205</f>
        <v>2</v>
      </c>
      <c r="TB104" s="696" cm="1">
        <f t="array" aca="1" ref="TB104" ca="1">IF(INDIRECT(TB$203&amp;ROW())="-",0,INDIRECT(TB$203&amp;ROW())*TB$205)</f>
        <v>0.82489999999999997</v>
      </c>
      <c r="TC104" s="707" cm="1">
        <f t="array" aca="1" ref="TC104" ca="1">INDIRECT(TC$203&amp;ROW())*TC$205</f>
        <v>2</v>
      </c>
      <c r="TD104" s="696" cm="1">
        <f t="array" aca="1" ref="TD104" ca="1">IF(INDIRECT(TD$203&amp;ROW())="-",0,INDIRECT(TD$203&amp;ROW())*TD$205)</f>
        <v>0.85289999999999999</v>
      </c>
      <c r="TE104" s="732" cm="1">
        <f t="array" aca="1" ref="TE104" ca="1">INDIRECT(TE$203&amp;ROW())*TE$205</f>
        <v>2</v>
      </c>
      <c r="TF104" s="707" cm="1">
        <f t="array" aca="1" ref="TF104" ca="1">INDIRECT(TF$203&amp;ROW())*TF$205</f>
        <v>2</v>
      </c>
      <c r="TG104" s="707" cm="1">
        <f t="array" aca="1" ref="TG104" ca="1">INDIRECT(TG$203&amp;ROW())*TG$205</f>
        <v>2</v>
      </c>
      <c r="TH104" s="707" cm="1">
        <f t="array" aca="1" ref="TH104" ca="1">INDIRECT(TH$203&amp;ROW())*TH$205</f>
        <v>2</v>
      </c>
      <c r="TI104" s="707" cm="1">
        <f t="array" aca="1" ref="TI104" ca="1">INDIRECT(TI$203&amp;ROW())*TI$205</f>
        <v>2</v>
      </c>
      <c r="TJ104" s="696" cm="1">
        <f t="array" aca="1" ref="TJ104" ca="1">IF(INDIRECT(TJ$203&amp;ROW())="-",0,INDIRECT(TJ$203&amp;ROW())*TJ$205)</f>
        <v>0.73809999999999998</v>
      </c>
      <c r="TK104" s="707" cm="1">
        <f t="array" aca="1" ref="TK104" ca="1">INDIRECT(TK$203&amp;ROW())*TK$205</f>
        <v>1</v>
      </c>
      <c r="TL104" s="707" cm="1">
        <f t="array" aca="1" ref="TL104" ca="1">INDIRECT(TL$203&amp;ROW())*TL$205</f>
        <v>1</v>
      </c>
      <c r="TM104" s="707" cm="1">
        <f t="array" aca="1" ref="TM104" ca="1">INDIRECT(TM$203&amp;ROW())*TM$205</f>
        <v>1</v>
      </c>
      <c r="TN104" s="707" cm="1">
        <f t="array" aca="1" ref="TN104" ca="1">IF($TM104=0,0,INDIRECT(TN$203&amp;ROW())*TN$205)</f>
        <v>1</v>
      </c>
      <c r="TO104" s="707" cm="1">
        <f t="array" aca="1" ref="TO104" ca="1">IF($TM104=0,0,INDIRECT(TO$203&amp;ROW())*TO$205)</f>
        <v>1</v>
      </c>
      <c r="TP104" s="707" cm="1">
        <f t="array" aca="1" ref="TP104" ca="1">IF($TM104=0,0,INDIRECT(TP$203&amp;ROW())*TP$205)</f>
        <v>1</v>
      </c>
      <c r="TQ104" s="707" cm="1">
        <f t="array" aca="1" ref="TQ104" ca="1">IF($TM104=0,0,INDIRECT(TQ$203&amp;ROW())*TQ$205)</f>
        <v>1</v>
      </c>
      <c r="TR104" s="707" cm="1">
        <f t="array" aca="1" ref="TR104" ca="1">INDIRECT(TR$203&amp;ROW())*TR$205</f>
        <v>1</v>
      </c>
      <c r="TS104" s="707" cm="1">
        <f t="array" aca="1" ref="TS104" ca="1">IF($TR104=0,0,INDIRECT(TS$203&amp;ROW())*TS$205)</f>
        <v>1</v>
      </c>
      <c r="TT104" s="707" cm="1">
        <f t="array" aca="1" ref="TT104" ca="1">IF($TR104=0,0,INDIRECT(TT$203&amp;ROW())*TT$205)</f>
        <v>1</v>
      </c>
      <c r="TU104" s="707" cm="1">
        <f t="array" aca="1" ref="TU104" ca="1">INDIRECT(TU$203&amp;ROW())*TU$205</f>
        <v>1</v>
      </c>
      <c r="TV104" s="707" cm="1">
        <f t="array" aca="1" ref="TV104" ca="1">INDIRECT(TV$203&amp;ROW())*TV$205</f>
        <v>1</v>
      </c>
      <c r="TW104" s="707" cm="1">
        <f t="array" aca="1" ref="TW104" ca="1">INDIRECT(TW$203&amp;ROW())*TW$205</f>
        <v>0</v>
      </c>
      <c r="TX104" s="707" cm="1">
        <f t="array" aca="1" ref="TX104" ca="1">INDIRECT(TX$203&amp;ROW())*TX$205</f>
        <v>3</v>
      </c>
      <c r="TY104" s="707" cm="1">
        <f t="array" aca="1" ref="TY104" ca="1">INDIRECT(TY$203&amp;ROW())*TY$205</f>
        <v>0</v>
      </c>
      <c r="TZ104" s="707" cm="1">
        <f t="array" aca="1" ref="TZ104" ca="1">INDIRECT(TZ$203&amp;ROW())*TZ$205</f>
        <v>2</v>
      </c>
      <c r="UA104" s="707" cm="1">
        <f t="array" aca="1" ref="UA104" ca="1">INDIRECT(UA$203&amp;ROW())*UA$205</f>
        <v>2</v>
      </c>
      <c r="UB104" s="707" cm="1">
        <f t="array" aca="1" ref="UB104" ca="1">INDIRECT(UB$203&amp;ROW())*UB$205</f>
        <v>2</v>
      </c>
      <c r="UC104" s="707" cm="1">
        <f t="array" aca="1" ref="UC104" ca="1">INDIRECT(UC$203&amp;ROW())*UC$205</f>
        <v>1</v>
      </c>
      <c r="UD104" s="707" cm="1">
        <f t="array" aca="1" ref="UD104" ca="1">INDIRECT(UD$203&amp;ROW())*UD$205</f>
        <v>1</v>
      </c>
      <c r="UE104" s="707" cm="1">
        <f t="array" aca="1" ref="UE104" ca="1">INDIRECT(UE$203&amp;ROW())*UE$205</f>
        <v>3</v>
      </c>
      <c r="UF104" s="707" cm="1">
        <f t="array" aca="1" ref="UF104" ca="1">INDIRECT(UF$203&amp;ROW())*UF$205</f>
        <v>2</v>
      </c>
      <c r="UG104" s="696" cm="1">
        <f t="array" aca="1" ref="UG104" ca="1">IF(INDIRECT(UG$203&amp;ROW())="-",0,INDIRECT(UG$203&amp;ROW())*UG$205)</f>
        <v>0.92179999999999995</v>
      </c>
      <c r="UH104" s="707" cm="1">
        <f t="array" aca="1" ref="UH104" ca="1">INDIRECT(UH$203&amp;ROW())*UH$205</f>
        <v>2</v>
      </c>
      <c r="UI104" s="707" cm="1">
        <f t="array" aca="1" ref="UI104" ca="1">INDIRECT(UI$203&amp;ROW())*UI$205</f>
        <v>1</v>
      </c>
      <c r="UJ104" s="707" cm="1">
        <f t="array" aca="1" ref="UJ104" ca="1">INDIRECT(UJ$203&amp;ROW())*UJ$205</f>
        <v>2</v>
      </c>
      <c r="UM104" s="606" t="s">
        <v>5657</v>
      </c>
      <c r="UN104" s="616">
        <f t="shared" ca="1" si="222"/>
        <v>1.3455222970601226</v>
      </c>
      <c r="UO104" s="616">
        <f t="shared" ca="1" si="219"/>
        <v>-0.6225347970107441</v>
      </c>
      <c r="UP104" s="616">
        <f t="shared" ca="1" si="219"/>
        <v>-0.88618201963763954</v>
      </c>
      <c r="UQ104" s="616">
        <f t="shared" ca="1" si="219"/>
        <v>0.29355872991449461</v>
      </c>
      <c r="UR104" s="616">
        <f t="shared" ca="1" si="219"/>
        <v>1.0502465449096676</v>
      </c>
      <c r="US104" s="616">
        <f t="shared" ca="1" si="219"/>
        <v>0.41305213694811815</v>
      </c>
      <c r="UT104" s="616">
        <f t="shared" ca="1" si="219"/>
        <v>0.30690415393182785</v>
      </c>
      <c r="UU104" s="616">
        <f t="shared" ca="1" si="219"/>
        <v>0.53359975015917405</v>
      </c>
      <c r="UV104" s="616">
        <f t="shared" ca="1" si="219"/>
        <v>0.44410973870643028</v>
      </c>
      <c r="UW104" s="616">
        <f t="shared" ca="1" si="219"/>
        <v>0.6421874155054268</v>
      </c>
      <c r="UX104" s="616">
        <f t="shared" ca="1" si="219"/>
        <v>0.28247365722383649</v>
      </c>
      <c r="UY104" s="616">
        <f t="shared" ca="1" si="219"/>
        <v>1.5108379627063613</v>
      </c>
      <c r="UZ104" s="616">
        <f t="shared" ca="1" si="219"/>
        <v>1.1960042318268584</v>
      </c>
      <c r="VA104" s="616">
        <f t="shared" ca="1" si="219"/>
        <v>1.0739822107462587</v>
      </c>
      <c r="VB104" s="616">
        <f t="shared" ca="1" si="219"/>
        <v>1.528010083348541</v>
      </c>
      <c r="VC104" s="616">
        <f t="shared" ca="1" si="219"/>
        <v>1.1643429491007591</v>
      </c>
      <c r="VD104" s="616">
        <f t="shared" ca="1" si="218"/>
        <v>0.85304819841956248</v>
      </c>
      <c r="VE104" s="616">
        <f t="shared" ca="1" si="218"/>
        <v>3.9909080070471406E-2</v>
      </c>
      <c r="VF104" s="616">
        <f t="shared" ca="1" si="218"/>
        <v>7.1631593782223293E-2</v>
      </c>
      <c r="VG104" s="616">
        <f t="shared" ca="1" si="218"/>
        <v>1.2788179585372306</v>
      </c>
      <c r="VH104" s="616">
        <f t="shared" ca="1" si="218"/>
        <v>-0.12784420028857393</v>
      </c>
      <c r="VI104" s="616">
        <f t="shared" ca="1" si="218"/>
        <v>0.65632568151165627</v>
      </c>
      <c r="VJ104" s="616">
        <f t="shared" ca="1" si="218"/>
        <v>1.1038721171937993</v>
      </c>
      <c r="VK104" s="616">
        <f t="shared" ca="1" si="218"/>
        <v>-0.49937453713488217</v>
      </c>
      <c r="VL104" s="616">
        <f t="shared" ca="1" si="218"/>
        <v>1.1863766389476611</v>
      </c>
      <c r="VM104" s="616">
        <f t="shared" ca="1" si="218"/>
        <v>1.7393845659645861</v>
      </c>
      <c r="VN104" s="616">
        <f t="shared" ca="1" si="218"/>
        <v>1.5883663456229635</v>
      </c>
      <c r="VO104" s="616">
        <f t="shared" ca="1" si="218"/>
        <v>2.3604485107108717</v>
      </c>
      <c r="VP104" s="616">
        <f t="shared" ca="1" si="218"/>
        <v>2.1525849422547609</v>
      </c>
      <c r="VQ104" s="616">
        <f t="shared" ca="1" si="218"/>
        <v>1.2773868528042598</v>
      </c>
      <c r="VR104" s="616">
        <f t="shared" ca="1" si="218"/>
        <v>1.5497103694524457</v>
      </c>
      <c r="VS104" s="616">
        <f t="shared" ca="1" si="218"/>
        <v>2.4577967350382721</v>
      </c>
      <c r="VT104" s="616">
        <f t="shared" ca="1" si="199"/>
        <v>2.5655357300130479</v>
      </c>
      <c r="VU104" s="616">
        <f t="shared" ca="1" si="199"/>
        <v>1.2114249894444582</v>
      </c>
      <c r="VV104" s="616">
        <f t="shared" ca="1" si="199"/>
        <v>-0.64337789451099625</v>
      </c>
      <c r="VW104" s="616">
        <f t="shared" ca="1" si="199"/>
        <v>0.66845613582062358</v>
      </c>
      <c r="VX104" s="616">
        <f t="shared" ca="1" si="199"/>
        <v>-0.78524029103755877</v>
      </c>
      <c r="VY104" s="616">
        <f t="shared" ca="1" si="199"/>
        <v>0.70583605694264007</v>
      </c>
      <c r="VZ104" s="616">
        <f t="shared" ca="1" si="199"/>
        <v>0.68442622420316401</v>
      </c>
      <c r="WA104" s="616">
        <f t="shared" ca="1" si="199"/>
        <v>0.92808016936885662</v>
      </c>
      <c r="WB104" s="616">
        <f t="shared" ca="1" si="199"/>
        <v>0.33435322352896929</v>
      </c>
      <c r="WC104" s="616">
        <f t="shared" ca="1" si="199"/>
        <v>0.47817673461028487</v>
      </c>
      <c r="WD104" s="616">
        <f t="shared" ca="1" si="199"/>
        <v>1.1315684290219801</v>
      </c>
      <c r="WE104" s="616">
        <f t="shared" ca="1" si="199"/>
        <v>0.67426644196529939</v>
      </c>
      <c r="WF104" s="616">
        <f t="shared" ca="1" si="199"/>
        <v>1.2024677761392712</v>
      </c>
      <c r="WG104" s="616">
        <f t="shared" ca="1" si="199"/>
        <v>1.1042161560551988</v>
      </c>
      <c r="WH104" s="616">
        <f t="shared" ca="1" si="199"/>
        <v>0.91987607881584121</v>
      </c>
      <c r="WI104" s="627">
        <f t="shared" ca="1" si="199"/>
        <v>1.0659329460226332</v>
      </c>
      <c r="WL104" s="606" t="s">
        <v>5657</v>
      </c>
      <c r="WM104" s="700" t="str">
        <f t="shared" ca="1" si="172"/>
        <v>A</v>
      </c>
      <c r="WN104" s="479">
        <f t="shared" ca="1" si="173"/>
        <v>0.83450739457797141</v>
      </c>
      <c r="WO104" s="495">
        <f t="shared" ca="1" si="216"/>
        <v>0.83036531151229775</v>
      </c>
      <c r="WP104" s="458">
        <f t="shared" ca="1" si="216"/>
        <v>0.77996121464902624</v>
      </c>
      <c r="WQ104" s="458">
        <f t="shared" ca="1" si="216"/>
        <v>0.91063621475066236</v>
      </c>
      <c r="WR104" s="459">
        <f t="shared" ca="1" si="216"/>
        <v>0.81706683739989938</v>
      </c>
      <c r="WS104" s="495">
        <f t="shared" ca="1" si="174"/>
        <v>0.63335472972512674</v>
      </c>
      <c r="WT104" s="458">
        <f t="shared" ca="1" si="175"/>
        <v>0.56823545382638085</v>
      </c>
      <c r="WU104" s="458">
        <f t="shared" ca="1" si="176"/>
        <v>1.4134428939460602</v>
      </c>
      <c r="WV104" s="459">
        <f t="shared" ca="1" si="177"/>
        <v>0.65993098795919491</v>
      </c>
      <c r="WW104" s="484">
        <f t="shared" ca="1" si="223"/>
        <v>1.0061815737415598</v>
      </c>
      <c r="WX104" s="484">
        <f t="shared" ca="1" si="220"/>
        <v>-0.37545073607717977</v>
      </c>
      <c r="WY104" s="484">
        <f t="shared" ca="1" si="220"/>
        <v>-0.64522912849816527</v>
      </c>
      <c r="WZ104" s="484">
        <f t="shared" ca="1" si="220"/>
        <v>0.10559307515024371</v>
      </c>
      <c r="XA104" s="484">
        <f t="shared" ca="1" si="220"/>
        <v>0.5542151017488316</v>
      </c>
      <c r="XB104" s="484">
        <f t="shared" ca="1" si="220"/>
        <v>0.21821544394969081</v>
      </c>
      <c r="XC104" s="484">
        <f t="shared" ca="1" si="220"/>
        <v>0.14467461816346364</v>
      </c>
      <c r="XD104" s="484">
        <f t="shared" ca="1" si="220"/>
        <v>0.27368331185664035</v>
      </c>
      <c r="XE104" s="484">
        <f t="shared" ca="1" si="220"/>
        <v>0.21801347073098662</v>
      </c>
      <c r="XF104" s="484">
        <f t="shared" ca="1" si="220"/>
        <v>0.41324760187774212</v>
      </c>
      <c r="XG104" s="484">
        <f t="shared" ca="1" si="220"/>
        <v>0.1145148206385433</v>
      </c>
      <c r="XH104" s="484">
        <f t="shared" ca="1" si="220"/>
        <v>0.76267100357417117</v>
      </c>
      <c r="XI104" s="484">
        <f t="shared" ca="1" si="220"/>
        <v>0.83588735762379129</v>
      </c>
      <c r="XJ104" s="484">
        <f t="shared" ca="1" si="220"/>
        <v>0.76220517496661977</v>
      </c>
      <c r="XK104" s="484">
        <f t="shared" ca="1" si="220"/>
        <v>1.0853455622024688</v>
      </c>
      <c r="XL104" s="484">
        <f t="shared" ca="1" si="220"/>
        <v>1.0285805612356105</v>
      </c>
      <c r="XM104" s="484">
        <f t="shared" ca="1" si="220"/>
        <v>0.64336895124803395</v>
      </c>
      <c r="XN104" s="484">
        <f t="shared" ca="1" si="227"/>
        <v>2.7828601533139714E-2</v>
      </c>
      <c r="XO104" s="484">
        <f t="shared" ca="1" si="227"/>
        <v>5.2591916154908339E-2</v>
      </c>
      <c r="XP104" s="484">
        <f t="shared" ca="1" si="227"/>
        <v>0.81844349346382761</v>
      </c>
      <c r="XQ104" s="484">
        <f t="shared" ca="1" si="227"/>
        <v>-8.50675308720171E-2</v>
      </c>
      <c r="XR104" s="484">
        <f t="shared" ca="1" si="227"/>
        <v>0.57428497132269918</v>
      </c>
      <c r="XS104" s="484">
        <f t="shared" ca="1" si="227"/>
        <v>0.68108909630857417</v>
      </c>
      <c r="XT104" s="484">
        <f t="shared" ca="1" si="224"/>
        <v>-0.30327015640201394</v>
      </c>
      <c r="XU104" s="484">
        <f t="shared" ca="1" si="224"/>
        <v>0.90140897027243294</v>
      </c>
      <c r="XV104" s="484">
        <f t="shared" ca="1" si="224"/>
        <v>0.91769929700291553</v>
      </c>
      <c r="XW104" s="484">
        <f t="shared" ca="1" si="224"/>
        <v>1.0251316394650607</v>
      </c>
      <c r="XX104" s="484">
        <f t="shared" ca="1" si="224"/>
        <v>1.1412768549287065</v>
      </c>
      <c r="XY104" s="484">
        <f t="shared" ca="1" si="224"/>
        <v>1.1318291626375534</v>
      </c>
      <c r="XZ104" s="484">
        <f t="shared" ca="1" si="224"/>
        <v>0.93428074414103568</v>
      </c>
      <c r="YA104" s="484">
        <f t="shared" ca="1" si="224"/>
        <v>1.0567475009296226</v>
      </c>
      <c r="YB104" s="484">
        <f t="shared" ca="1" si="224"/>
        <v>1.291572184262612</v>
      </c>
      <c r="YC104" s="484">
        <f t="shared" ca="1" si="205"/>
        <v>1.144742042731822</v>
      </c>
      <c r="YD104" s="484">
        <f t="shared" ca="1" si="205"/>
        <v>0.89512192470051022</v>
      </c>
      <c r="YE104" s="484">
        <f t="shared" ca="1" si="205"/>
        <v>-0.46342509741627064</v>
      </c>
      <c r="YF104" s="484">
        <f t="shared" ca="1" si="205"/>
        <v>0.39432227452058582</v>
      </c>
      <c r="YG104" s="484">
        <f t="shared" ca="1" si="205"/>
        <v>-0.54699838673676349</v>
      </c>
      <c r="YH104" s="484">
        <f t="shared" ca="1" si="205"/>
        <v>0.3761400347447329</v>
      </c>
      <c r="YI104" s="484">
        <f t="shared" ca="1" si="205"/>
        <v>0.40086843951579315</v>
      </c>
      <c r="YJ104" s="484">
        <f t="shared" ca="1" si="205"/>
        <v>0.55062996448654267</v>
      </c>
      <c r="YK104" s="484">
        <f t="shared" ca="1" si="205"/>
        <v>5.8277766861099353E-2</v>
      </c>
      <c r="YL104" s="484">
        <f t="shared" ca="1" si="205"/>
        <v>0.15139075417761619</v>
      </c>
      <c r="YM104" s="484">
        <f t="shared" ca="1" si="205"/>
        <v>0.90333107688824665</v>
      </c>
      <c r="YN104" s="484">
        <f t="shared" ca="1" si="205"/>
        <v>0.48075197312125845</v>
      </c>
      <c r="YO104" s="484">
        <f t="shared" ca="1" si="205"/>
        <v>0.73843546132712645</v>
      </c>
      <c r="YP104" s="484">
        <f t="shared" ca="1" si="205"/>
        <v>0.58832636794620996</v>
      </c>
      <c r="YQ104" s="484">
        <f t="shared" ca="1" si="205"/>
        <v>0.66635823149419537</v>
      </c>
      <c r="YR104" s="484">
        <f t="shared" ca="1" si="205"/>
        <v>0.79923652292777037</v>
      </c>
      <c r="YU104" s="606" t="s">
        <v>5657</v>
      </c>
      <c r="YV104" s="700" t="str">
        <f t="shared" ca="1" si="160"/>
        <v>A</v>
      </c>
      <c r="YW104" s="479">
        <f t="shared" ca="1" si="179"/>
        <v>0.87094425120770547</v>
      </c>
      <c r="YX104" s="495">
        <f t="shared" ca="1" si="217"/>
        <v>0.84970395399786913</v>
      </c>
      <c r="YY104" s="458">
        <f t="shared" ca="1" si="217"/>
        <v>0.76861430767173045</v>
      </c>
      <c r="YZ104" s="458">
        <f t="shared" ca="1" si="217"/>
        <v>0.96433087878396218</v>
      </c>
      <c r="ZA104" s="459">
        <f t="shared" ca="1" si="217"/>
        <v>0.90112786437726045</v>
      </c>
      <c r="ZB104" s="495">
        <f t="shared" ca="1" si="180"/>
        <v>0.43074811312146827</v>
      </c>
      <c r="ZC104" s="458">
        <f t="shared" ca="1" si="181"/>
        <v>0.56663444645587413</v>
      </c>
      <c r="ZD104" s="458">
        <f t="shared" ca="1" si="182"/>
        <v>1.6360377135297568</v>
      </c>
      <c r="ZE104" s="459">
        <f t="shared" ca="1" si="183"/>
        <v>0.59210151300952107</v>
      </c>
      <c r="ZF104" s="484">
        <f t="shared" ca="1" si="225"/>
        <v>4.5009936569290004E-2</v>
      </c>
      <c r="ZG104" s="484">
        <f t="shared" ca="1" si="221"/>
        <v>-7.9385408814590788E-2</v>
      </c>
      <c r="ZH104" s="484">
        <f t="shared" ca="1" si="221"/>
        <v>-6.6861590023482048E-2</v>
      </c>
      <c r="ZI104" s="484">
        <f t="shared" ca="1" si="221"/>
        <v>2.1988880583922777E-2</v>
      </c>
      <c r="ZJ104" s="484">
        <f t="shared" ca="1" si="221"/>
        <v>9.1836409008688807E-2</v>
      </c>
      <c r="ZK104" s="484">
        <f t="shared" ca="1" si="221"/>
        <v>7.3425809550013654E-2</v>
      </c>
      <c r="ZL104" s="484">
        <f t="shared" ca="1" si="221"/>
        <v>2.4672875513209128E-2</v>
      </c>
      <c r="ZM104" s="484">
        <f t="shared" ca="1" si="221"/>
        <v>9.4446117703140112E-2</v>
      </c>
      <c r="ZN104" s="484">
        <f t="shared" ca="1" si="221"/>
        <v>8.9770705925095284E-2</v>
      </c>
      <c r="ZO104" s="484">
        <f t="shared" ca="1" si="221"/>
        <v>2.8984588520071332E-2</v>
      </c>
      <c r="ZP104" s="484">
        <f t="shared" ca="1" si="221"/>
        <v>2.6000050859821721E-2</v>
      </c>
      <c r="ZQ104" s="484">
        <f t="shared" ca="1" si="221"/>
        <v>2.5821286544858647E-2</v>
      </c>
      <c r="ZR104" s="484">
        <f t="shared" ca="1" si="221"/>
        <v>6.8537874740930649E-2</v>
      </c>
      <c r="ZS104" s="484">
        <f t="shared" ca="1" si="221"/>
        <v>9.011636003057083E-2</v>
      </c>
      <c r="ZT104" s="484">
        <f t="shared" ca="1" si="221"/>
        <v>5.4582123014624152E-2</v>
      </c>
      <c r="ZU104" s="484">
        <f t="shared" ca="1" si="221"/>
        <v>7.3690147167239636E-2</v>
      </c>
      <c r="ZV104" s="484">
        <f t="shared" ca="1" si="221"/>
        <v>4.5270410067628573E-2</v>
      </c>
      <c r="ZW104" s="484">
        <f t="shared" ca="1" si="228"/>
        <v>5.5175234891583769E-3</v>
      </c>
      <c r="ZX104" s="484">
        <f t="shared" ca="1" si="228"/>
        <v>2.0912013157790479E-3</v>
      </c>
      <c r="ZY104" s="484">
        <f t="shared" ca="1" si="228"/>
        <v>0.13772471860952887</v>
      </c>
      <c r="ZZ104" s="484">
        <f t="shared" ca="1" si="228"/>
        <v>-7.8155783354792625E-3</v>
      </c>
      <c r="AAA104" s="484">
        <f t="shared" ca="1" si="228"/>
        <v>3.96562470568015E-2</v>
      </c>
      <c r="AAB104" s="484">
        <f t="shared" ca="1" si="228"/>
        <v>0.12431811823163672</v>
      </c>
      <c r="AAC104" s="484">
        <f t="shared" ca="1" si="226"/>
        <v>-7.4874871608304394E-3</v>
      </c>
      <c r="AAD104" s="484">
        <f t="shared" ca="1" si="226"/>
        <v>0.1113065835753817</v>
      </c>
      <c r="AAE104" s="484">
        <f t="shared" ca="1" si="226"/>
        <v>0.12230055198290701</v>
      </c>
      <c r="AAF104" s="484">
        <f t="shared" ca="1" si="226"/>
        <v>0.15520859527451789</v>
      </c>
      <c r="AAG104" s="484">
        <f t="shared" ca="1" si="226"/>
        <v>0.24090261069547261</v>
      </c>
      <c r="AAH104" s="484">
        <f t="shared" ca="1" si="226"/>
        <v>0.17701198249563294</v>
      </c>
      <c r="AAI104" s="484">
        <f t="shared" ca="1" si="226"/>
        <v>9.8955202424813982E-2</v>
      </c>
      <c r="AAJ104" s="484">
        <f t="shared" ca="1" si="226"/>
        <v>0.12557839571762494</v>
      </c>
      <c r="AAK104" s="484">
        <f t="shared" ca="1" si="226"/>
        <v>0.20147290331101309</v>
      </c>
      <c r="AAL104" s="484">
        <f t="shared" ca="1" si="206"/>
        <v>0.11518962643426967</v>
      </c>
      <c r="AAM104" s="484">
        <f t="shared" ca="1" si="206"/>
        <v>3.2295609342675426E-2</v>
      </c>
      <c r="AAN104" s="484">
        <f t="shared" ca="1" si="206"/>
        <v>-6.1359063816095079E-2</v>
      </c>
      <c r="AAO104" s="484">
        <f t="shared" ca="1" si="206"/>
        <v>1.8805162954418208E-2</v>
      </c>
      <c r="AAP104" s="484">
        <f t="shared" ca="1" si="206"/>
        <v>-2.8906649957960041E-2</v>
      </c>
      <c r="AAQ104" s="484">
        <f t="shared" ca="1" si="206"/>
        <v>7.2202153341576855E-2</v>
      </c>
      <c r="AAR104" s="484">
        <f t="shared" ca="1" si="206"/>
        <v>1.612649398533611E-2</v>
      </c>
      <c r="AAS104" s="484">
        <f t="shared" ca="1" si="206"/>
        <v>2.5193481555402932E-2</v>
      </c>
      <c r="AAT104" s="484">
        <f t="shared" ca="1" si="206"/>
        <v>0.1027465411596778</v>
      </c>
      <c r="AAU104" s="484">
        <f t="shared" ca="1" si="206"/>
        <v>0.12363824729832018</v>
      </c>
      <c r="AAV104" s="484">
        <f t="shared" ca="1" si="206"/>
        <v>7.4818040837836219E-2</v>
      </c>
      <c r="AAW104" s="484">
        <f t="shared" ca="1" si="206"/>
        <v>2.5206724043060142E-2</v>
      </c>
      <c r="AAX104" s="484">
        <f t="shared" ca="1" si="206"/>
        <v>9.4610233948577954E-2</v>
      </c>
      <c r="AAY104" s="484">
        <f t="shared" ca="1" si="206"/>
        <v>0.13484625623176977</v>
      </c>
      <c r="AAZ104" s="484">
        <f t="shared" ca="1" si="206"/>
        <v>0.10083451386486998</v>
      </c>
      <c r="ABA104" s="484">
        <f t="shared" ca="1" si="206"/>
        <v>0.11331661652741069</v>
      </c>
    </row>
    <row r="105" spans="1:729" ht="15" customHeight="1" x14ac:dyDescent="0.35">
      <c r="A105" s="498">
        <v>103</v>
      </c>
      <c r="B105" s="628"/>
      <c r="C105" s="606" t="s">
        <v>5711</v>
      </c>
      <c r="D105" s="629">
        <v>442</v>
      </c>
      <c r="E105" s="630" t="s">
        <v>5712</v>
      </c>
      <c r="F105" s="631" t="s">
        <v>1351</v>
      </c>
      <c r="G105" s="632">
        <v>625.976</v>
      </c>
      <c r="H105" s="504">
        <v>45817.640951334521</v>
      </c>
      <c r="I105" s="505">
        <v>73910</v>
      </c>
      <c r="J105" s="633" t="s">
        <v>5713</v>
      </c>
      <c r="K105" s="507">
        <v>2</v>
      </c>
      <c r="L105" s="508" t="s">
        <v>5714</v>
      </c>
      <c r="M105" s="817">
        <v>33</v>
      </c>
      <c r="N105" s="818">
        <v>0.82720000000000005</v>
      </c>
      <c r="O105" s="819">
        <v>0.76470000000000005</v>
      </c>
      <c r="P105" s="820">
        <v>0.90720000000000001</v>
      </c>
      <c r="Q105" s="821">
        <v>0.80969999999999998</v>
      </c>
      <c r="R105" s="818">
        <v>0.70240000000000002</v>
      </c>
      <c r="S105" s="822">
        <v>0.83340000000000003</v>
      </c>
      <c r="T105" s="822">
        <v>0.92359999999999998</v>
      </c>
      <c r="U105" s="822">
        <v>0.71738999999999997</v>
      </c>
      <c r="V105" s="822">
        <v>0.622</v>
      </c>
      <c r="W105" s="506" t="s">
        <v>5715</v>
      </c>
      <c r="X105" s="875" t="s">
        <v>5716</v>
      </c>
      <c r="Y105" s="517">
        <v>6</v>
      </c>
      <c r="Z105" s="517">
        <v>3</v>
      </c>
      <c r="AA105" s="519" t="s">
        <v>5717</v>
      </c>
      <c r="AB105" s="541">
        <v>2019</v>
      </c>
      <c r="AC105" s="369">
        <v>1</v>
      </c>
      <c r="AD105" s="572" t="s">
        <v>5718</v>
      </c>
      <c r="AE105" s="817">
        <v>1</v>
      </c>
      <c r="AF105" s="751" t="s">
        <v>5719</v>
      </c>
      <c r="AG105" s="750" t="s">
        <v>5720</v>
      </c>
      <c r="AH105" s="647">
        <v>1</v>
      </c>
      <c r="AI105" s="647">
        <v>1</v>
      </c>
      <c r="AJ105" s="647">
        <v>2019</v>
      </c>
      <c r="AK105" s="752" t="s">
        <v>5721</v>
      </c>
      <c r="AL105" s="578" t="s">
        <v>5722</v>
      </c>
      <c r="AM105" s="650">
        <v>1</v>
      </c>
      <c r="AN105" s="647">
        <v>1</v>
      </c>
      <c r="AO105" s="647">
        <v>1</v>
      </c>
      <c r="AP105" s="647">
        <v>1</v>
      </c>
      <c r="AQ105" s="647">
        <v>1</v>
      </c>
      <c r="AR105" s="647">
        <v>1</v>
      </c>
      <c r="AS105" s="647">
        <v>1</v>
      </c>
      <c r="AT105" s="647">
        <v>1</v>
      </c>
      <c r="AU105" s="648">
        <v>1</v>
      </c>
      <c r="AV105" s="842" t="s">
        <v>5723</v>
      </c>
      <c r="AW105" s="642" t="s">
        <v>1312</v>
      </c>
      <c r="AX105" s="843">
        <v>2</v>
      </c>
      <c r="AY105" s="844" t="s">
        <v>5724</v>
      </c>
      <c r="AZ105" s="800">
        <v>2</v>
      </c>
      <c r="BA105" s="845" t="s">
        <v>5725</v>
      </c>
      <c r="BB105" s="631" t="s">
        <v>5726</v>
      </c>
      <c r="BC105" s="646" t="s">
        <v>3154</v>
      </c>
      <c r="BD105" s="631" t="s">
        <v>1607</v>
      </c>
      <c r="BE105" s="631" t="s">
        <v>1317</v>
      </c>
      <c r="BF105" s="631">
        <v>3</v>
      </c>
      <c r="BG105" s="631">
        <v>2006</v>
      </c>
      <c r="BH105" s="631" t="s">
        <v>1197</v>
      </c>
      <c r="BI105" s="631">
        <v>1</v>
      </c>
      <c r="BJ105" s="631">
        <v>2</v>
      </c>
      <c r="BK105" s="631" t="s">
        <v>1324</v>
      </c>
      <c r="BL105" s="631" t="s">
        <v>1257</v>
      </c>
      <c r="BM105" s="859" t="s">
        <v>5727</v>
      </c>
      <c r="BN105" s="647">
        <v>1931</v>
      </c>
      <c r="BO105" s="557" t="s">
        <v>5728</v>
      </c>
      <c r="BP105" s="647">
        <v>1999</v>
      </c>
      <c r="BQ105" s="647">
        <v>3</v>
      </c>
      <c r="BR105" s="647">
        <v>4</v>
      </c>
      <c r="BS105" s="647" t="s">
        <v>1188</v>
      </c>
      <c r="BT105" s="647" t="s">
        <v>1188</v>
      </c>
      <c r="BU105" s="647" t="s">
        <v>1188</v>
      </c>
      <c r="BV105" s="648" t="s">
        <v>1188</v>
      </c>
      <c r="BW105" s="859" t="s">
        <v>5729</v>
      </c>
      <c r="BX105" s="650">
        <v>1964</v>
      </c>
      <c r="BY105" s="647" t="s">
        <v>3548</v>
      </c>
      <c r="BZ105" s="651" t="s">
        <v>2608</v>
      </c>
      <c r="CA105" s="647">
        <v>2</v>
      </c>
      <c r="CB105" s="647" t="s">
        <v>1214</v>
      </c>
      <c r="CC105" s="798" t="s">
        <v>5730</v>
      </c>
      <c r="CD105" s="652">
        <v>2003</v>
      </c>
      <c r="CE105" s="647">
        <v>3</v>
      </c>
      <c r="CF105" s="647">
        <v>2</v>
      </c>
      <c r="CG105" s="633" t="s">
        <v>5731</v>
      </c>
      <c r="CH105" s="647">
        <v>1944</v>
      </c>
      <c r="CI105" s="647">
        <v>1953</v>
      </c>
      <c r="CJ105" s="647">
        <v>3</v>
      </c>
      <c r="CK105" s="651" t="s">
        <v>5732</v>
      </c>
      <c r="CL105" s="651" t="s">
        <v>5733</v>
      </c>
      <c r="CM105" s="647">
        <v>2</v>
      </c>
      <c r="CN105" s="647" t="s">
        <v>1214</v>
      </c>
      <c r="CO105" s="633" t="s">
        <v>5734</v>
      </c>
      <c r="CP105" s="647">
        <v>2010</v>
      </c>
      <c r="CQ105" s="647">
        <v>3</v>
      </c>
      <c r="CR105" s="650">
        <v>2</v>
      </c>
      <c r="CS105" s="859" t="s">
        <v>5735</v>
      </c>
      <c r="CT105" s="647">
        <v>2003</v>
      </c>
      <c r="CU105" s="648">
        <v>2</v>
      </c>
      <c r="CV105" s="846" t="s">
        <v>5736</v>
      </c>
      <c r="CW105" s="647">
        <v>2008</v>
      </c>
      <c r="CX105" s="657">
        <v>2</v>
      </c>
      <c r="CY105" s="863" t="s">
        <v>5737</v>
      </c>
      <c r="CZ105" s="647">
        <v>2009</v>
      </c>
      <c r="DA105" s="657">
        <v>3</v>
      </c>
      <c r="DB105" s="723">
        <v>79700</v>
      </c>
      <c r="DC105" s="753">
        <v>3</v>
      </c>
      <c r="DD105" s="659" t="s">
        <v>1493</v>
      </c>
      <c r="DE105" s="648">
        <v>2018</v>
      </c>
      <c r="DF105" s="854" t="s">
        <v>2926</v>
      </c>
      <c r="DG105" s="855" t="s">
        <v>5738</v>
      </c>
      <c r="DH105" s="852">
        <v>2</v>
      </c>
      <c r="DI105" s="856" t="s">
        <v>1324</v>
      </c>
      <c r="DJ105" s="847" t="s">
        <v>5739</v>
      </c>
      <c r="DK105" s="850">
        <v>2007</v>
      </c>
      <c r="DL105" s="850">
        <v>3</v>
      </c>
      <c r="DM105" s="851">
        <v>2</v>
      </c>
      <c r="DN105" s="854" t="s">
        <v>2926</v>
      </c>
      <c r="DO105" s="855" t="s">
        <v>5738</v>
      </c>
      <c r="DP105" s="852">
        <v>2</v>
      </c>
      <c r="DQ105" s="856" t="s">
        <v>1324</v>
      </c>
      <c r="DR105" s="847" t="s">
        <v>5739</v>
      </c>
      <c r="DS105" s="850">
        <v>2007</v>
      </c>
      <c r="DT105" s="850">
        <v>3</v>
      </c>
      <c r="DU105" s="851">
        <v>2</v>
      </c>
      <c r="DV105" s="651" t="s">
        <v>2036</v>
      </c>
      <c r="DW105" s="730" t="s">
        <v>5740</v>
      </c>
      <c r="DX105" s="647">
        <v>2006</v>
      </c>
      <c r="DY105" s="647">
        <v>3</v>
      </c>
      <c r="DZ105" s="650">
        <v>2</v>
      </c>
      <c r="EA105" s="771" t="s">
        <v>5741</v>
      </c>
      <c r="EB105" s="539" t="s">
        <v>5742</v>
      </c>
      <c r="EC105" s="430">
        <v>2</v>
      </c>
      <c r="ED105" s="804" t="s">
        <v>1214</v>
      </c>
      <c r="EE105" s="430">
        <v>1999</v>
      </c>
      <c r="EF105" s="430">
        <v>3</v>
      </c>
      <c r="EG105" s="369" t="s">
        <v>1220</v>
      </c>
      <c r="EH105" s="592">
        <v>4</v>
      </c>
      <c r="EI105" s="551" t="s">
        <v>5723</v>
      </c>
      <c r="EJ105" s="651" t="s">
        <v>1312</v>
      </c>
      <c r="EK105" s="647" t="s">
        <v>1188</v>
      </c>
      <c r="EL105" s="647" t="s">
        <v>1188</v>
      </c>
      <c r="EM105" s="669" t="s">
        <v>1188</v>
      </c>
      <c r="EN105" s="647" t="s">
        <v>1188</v>
      </c>
      <c r="EO105" s="670" t="s">
        <v>1188</v>
      </c>
      <c r="EP105" s="556">
        <v>0</v>
      </c>
      <c r="EQ105" s="556" t="s">
        <v>1188</v>
      </c>
      <c r="ER105" s="651" t="s">
        <v>1188</v>
      </c>
      <c r="ES105" s="556" t="s">
        <v>1188</v>
      </c>
      <c r="ET105" s="556">
        <v>0</v>
      </c>
      <c r="EU105" s="671">
        <v>0</v>
      </c>
      <c r="EV105" s="672"/>
      <c r="EW105" s="673"/>
      <c r="EX105" s="674"/>
      <c r="EY105" s="631" t="s">
        <v>1188</v>
      </c>
      <c r="EZ105" s="631" t="s">
        <v>1188</v>
      </c>
      <c r="FA105" s="675"/>
      <c r="FB105" s="648">
        <v>0</v>
      </c>
      <c r="FC105" s="676" t="s">
        <v>1700</v>
      </c>
      <c r="FD105" s="647" t="s">
        <v>1012</v>
      </c>
      <c r="FE105" s="648"/>
      <c r="FF105" s="652" t="s">
        <v>1379</v>
      </c>
      <c r="FG105" s="563" t="s">
        <v>1701</v>
      </c>
      <c r="FH105" s="631" t="str">
        <f t="shared" si="119"/>
        <v>B</v>
      </c>
      <c r="FI105" s="677">
        <f t="shared" si="120"/>
        <v>2.3333333333333335</v>
      </c>
      <c r="FJ105" s="678">
        <f t="shared" si="121"/>
        <v>2</v>
      </c>
      <c r="FK105" s="679">
        <f t="shared" si="122"/>
        <v>3</v>
      </c>
      <c r="FL105" s="680">
        <f t="shared" si="123"/>
        <v>2</v>
      </c>
      <c r="FM105" s="681">
        <v>1</v>
      </c>
      <c r="FN105" s="430">
        <v>2019</v>
      </c>
      <c r="FO105" s="686" t="s">
        <v>5743</v>
      </c>
      <c r="FP105" s="798" t="s">
        <v>5744</v>
      </c>
      <c r="FQ105" s="430">
        <v>1</v>
      </c>
      <c r="FR105" s="682" t="s">
        <v>1285</v>
      </c>
      <c r="FS105" s="369">
        <v>0</v>
      </c>
      <c r="FT105" s="430" t="s">
        <v>1188</v>
      </c>
      <c r="FU105" s="431" t="s">
        <v>1188</v>
      </c>
      <c r="FV105" s="369">
        <v>0</v>
      </c>
      <c r="FW105" s="430" t="s">
        <v>1188</v>
      </c>
      <c r="FX105" s="431" t="s">
        <v>1188</v>
      </c>
      <c r="FY105" s="369">
        <v>1</v>
      </c>
      <c r="FZ105" s="430">
        <v>2018</v>
      </c>
      <c r="GA105" s="686" t="s">
        <v>1706</v>
      </c>
      <c r="GB105" s="573" t="s">
        <v>5745</v>
      </c>
      <c r="GC105" s="369">
        <v>0</v>
      </c>
      <c r="GD105" s="430" t="s">
        <v>1188</v>
      </c>
      <c r="GE105" s="686" t="s">
        <v>1188</v>
      </c>
      <c r="GF105" s="431" t="s">
        <v>1188</v>
      </c>
      <c r="GG105" s="369">
        <v>2</v>
      </c>
      <c r="GH105" s="430">
        <v>2019</v>
      </c>
      <c r="GI105" s="686" t="s">
        <v>5743</v>
      </c>
      <c r="GJ105" s="573" t="s">
        <v>5744</v>
      </c>
      <c r="GK105" s="369">
        <v>2</v>
      </c>
      <c r="GL105" s="430">
        <v>2011</v>
      </c>
      <c r="GM105" s="686" t="s">
        <v>5746</v>
      </c>
      <c r="GN105" s="573" t="s">
        <v>5747</v>
      </c>
      <c r="GO105" s="800">
        <v>1</v>
      </c>
      <c r="GP105" s="730" t="s">
        <v>5748</v>
      </c>
      <c r="GQ105" s="843">
        <v>1</v>
      </c>
      <c r="GR105" s="843">
        <v>0</v>
      </c>
      <c r="GS105" s="843">
        <v>0</v>
      </c>
      <c r="GT105" s="944">
        <v>0</v>
      </c>
      <c r="GU105" s="945">
        <v>1</v>
      </c>
      <c r="GV105" s="730" t="s">
        <v>5749</v>
      </c>
      <c r="GW105" s="843">
        <v>1</v>
      </c>
      <c r="GX105" s="944">
        <v>0</v>
      </c>
      <c r="GY105" s="945">
        <v>0</v>
      </c>
      <c r="GZ105" s="946" t="s">
        <v>1188</v>
      </c>
      <c r="HA105" s="583" t="s">
        <v>1293</v>
      </c>
      <c r="HB105" s="584">
        <v>1</v>
      </c>
      <c r="HC105" s="585">
        <v>2</v>
      </c>
      <c r="HD105" s="586" t="s">
        <v>5750</v>
      </c>
      <c r="HE105" s="718" t="s">
        <v>5751</v>
      </c>
      <c r="HF105" s="587">
        <v>1979</v>
      </c>
      <c r="HG105" s="587">
        <v>2002</v>
      </c>
      <c r="HH105" s="588">
        <v>2</v>
      </c>
      <c r="HI105" s="586" t="s">
        <v>5752</v>
      </c>
      <c r="HJ105" s="471" t="s">
        <v>5753</v>
      </c>
      <c r="HK105" s="691">
        <v>2002</v>
      </c>
      <c r="HL105" s="692">
        <v>2</v>
      </c>
      <c r="HM105" s="591" t="s">
        <v>5754</v>
      </c>
      <c r="HN105" s="592">
        <v>2018</v>
      </c>
      <c r="HO105" s="681" t="s">
        <v>1188</v>
      </c>
      <c r="HP105" s="574" t="s">
        <v>1188</v>
      </c>
      <c r="HQ105" s="472" t="str">
        <f t="shared" si="124"/>
        <v>-</v>
      </c>
      <c r="HR105" s="593" t="s">
        <v>1188</v>
      </c>
      <c r="HS105" s="574" t="s">
        <v>1188</v>
      </c>
      <c r="HT105" s="574" t="s">
        <v>1188</v>
      </c>
      <c r="HU105" s="574" t="s">
        <v>1188</v>
      </c>
      <c r="HV105" s="574" t="s">
        <v>1188</v>
      </c>
      <c r="HW105" s="574" t="s">
        <v>1188</v>
      </c>
      <c r="HX105" s="574" t="s">
        <v>1188</v>
      </c>
      <c r="HY105" s="574" t="s">
        <v>1188</v>
      </c>
      <c r="HZ105" s="574" t="s">
        <v>1188</v>
      </c>
      <c r="IA105" s="574" t="s">
        <v>1188</v>
      </c>
      <c r="IB105" s="574" t="s">
        <v>1188</v>
      </c>
      <c r="IC105" s="574" t="s">
        <v>1188</v>
      </c>
      <c r="ID105" s="681" t="s">
        <v>1188</v>
      </c>
      <c r="IE105" s="369" t="s">
        <v>1188</v>
      </c>
      <c r="IF105" s="574" t="s">
        <v>1188</v>
      </c>
      <c r="IG105" s="472" t="str">
        <f t="shared" si="125"/>
        <v>-</v>
      </c>
      <c r="IH105" s="609" t="s">
        <v>1188</v>
      </c>
      <c r="II105" s="694" t="s">
        <v>1188</v>
      </c>
      <c r="IJ105" s="695" t="s">
        <v>1188</v>
      </c>
      <c r="IK105" s="696" t="s">
        <v>1188</v>
      </c>
      <c r="IL105" s="696" t="s">
        <v>1188</v>
      </c>
      <c r="IM105" s="697" t="s">
        <v>1188</v>
      </c>
      <c r="IN105" s="599">
        <v>3</v>
      </c>
      <c r="IO105" s="600">
        <v>1</v>
      </c>
      <c r="IP105" s="601">
        <v>1</v>
      </c>
      <c r="IQ105" s="600">
        <v>38</v>
      </c>
      <c r="IR105" s="587">
        <v>60</v>
      </c>
      <c r="IS105" s="601">
        <v>98</v>
      </c>
      <c r="IT105" s="599" t="s">
        <v>1188</v>
      </c>
      <c r="IU105" s="600" t="s">
        <v>1188</v>
      </c>
      <c r="IV105" s="587" t="s">
        <v>1188</v>
      </c>
      <c r="IW105" s="601" t="s">
        <v>1188</v>
      </c>
      <c r="IX105" s="602" t="s">
        <v>1188</v>
      </c>
      <c r="IY105" s="681">
        <v>1</v>
      </c>
      <c r="IZ105" s="603" t="s">
        <v>5755</v>
      </c>
      <c r="JA105" s="681">
        <v>2</v>
      </c>
      <c r="JB105" s="771" t="s">
        <v>5756</v>
      </c>
      <c r="JC105" s="681">
        <v>2</v>
      </c>
      <c r="JD105" s="430" t="s">
        <v>1923</v>
      </c>
      <c r="JE105" s="686" t="s">
        <v>5757</v>
      </c>
      <c r="JF105" s="557" t="s">
        <v>5758</v>
      </c>
      <c r="JG105" s="592">
        <v>2019</v>
      </c>
      <c r="JH105" s="369">
        <v>2</v>
      </c>
      <c r="JI105" s="430">
        <v>3</v>
      </c>
      <c r="JJ105" s="686" t="s">
        <v>5759</v>
      </c>
      <c r="JK105" s="798" t="s">
        <v>5760</v>
      </c>
      <c r="JL105" s="592">
        <v>2018</v>
      </c>
      <c r="JM105" s="369">
        <v>1</v>
      </c>
      <c r="JN105" s="430">
        <v>2</v>
      </c>
      <c r="JO105" s="430">
        <v>1</v>
      </c>
      <c r="JP105" s="686" t="s">
        <v>5761</v>
      </c>
      <c r="JQ105" s="798" t="s">
        <v>5762</v>
      </c>
      <c r="JR105" s="592">
        <v>2019</v>
      </c>
      <c r="JS105" s="369">
        <v>2</v>
      </c>
      <c r="JT105" s="430">
        <v>3</v>
      </c>
      <c r="JU105" s="686" t="s">
        <v>5719</v>
      </c>
      <c r="JV105" s="798" t="s">
        <v>5720</v>
      </c>
      <c r="JW105" s="592">
        <v>2019</v>
      </c>
      <c r="JX105" s="606">
        <v>2</v>
      </c>
      <c r="JY105" s="750" t="s">
        <v>5763</v>
      </c>
      <c r="JZ105" s="606">
        <v>2019</v>
      </c>
      <c r="KA105" s="606">
        <f t="shared" si="126"/>
        <v>3</v>
      </c>
      <c r="KB105" s="606">
        <v>1</v>
      </c>
      <c r="KC105" s="606">
        <v>1</v>
      </c>
      <c r="KD105" s="606">
        <v>1</v>
      </c>
      <c r="KE105" s="606"/>
      <c r="KF105" s="606">
        <f t="shared" si="127"/>
        <v>0</v>
      </c>
      <c r="KG105" s="606"/>
      <c r="KH105" s="606"/>
      <c r="KI105" s="606"/>
      <c r="KJ105" s="606"/>
      <c r="KK105" s="606">
        <v>1</v>
      </c>
      <c r="KL105" s="606">
        <v>1</v>
      </c>
      <c r="KM105" s="608">
        <f t="shared" si="128"/>
        <v>0.84672913551330564</v>
      </c>
      <c r="KN105" s="609">
        <v>1.7336456775665283</v>
      </c>
      <c r="KO105" s="609">
        <v>95.673080444335938</v>
      </c>
      <c r="KP105" s="610">
        <v>7</v>
      </c>
      <c r="KQ105" s="608">
        <f t="shared" si="129"/>
        <v>0.92243924140930178</v>
      </c>
      <c r="KR105" s="609">
        <v>2.1121962070465088</v>
      </c>
      <c r="KS105" s="609">
        <v>98.076919555664063</v>
      </c>
      <c r="KT105" s="610">
        <v>7</v>
      </c>
      <c r="KU105" s="610">
        <v>80</v>
      </c>
      <c r="KV105" s="606" t="s">
        <v>5586</v>
      </c>
      <c r="KW105" s="606" t="s">
        <v>5711</v>
      </c>
      <c r="KX105" s="700" t="str">
        <f t="shared" ca="1" si="130"/>
        <v>A</v>
      </c>
      <c r="KY105" s="701">
        <f t="shared" ca="1" si="131"/>
        <v>0.78026995040639213</v>
      </c>
      <c r="KZ105" s="702">
        <f t="shared" ca="1" si="207"/>
        <v>0.66403764705882351</v>
      </c>
      <c r="LA105" s="703">
        <f t="shared" ca="1" si="208"/>
        <v>0.78991428571428579</v>
      </c>
      <c r="LB105" s="703">
        <f t="shared" ca="1" si="209"/>
        <v>0.80060000000000009</v>
      </c>
      <c r="LC105" s="704">
        <f t="shared" ca="1" si="210"/>
        <v>0.86652786885245892</v>
      </c>
      <c r="LD105" s="696" cm="1">
        <f t="array" aca="1" ref="LD105" ca="1">INDIRECT(LD$203&amp;ROW())*LD$205</f>
        <v>4</v>
      </c>
      <c r="LE105" s="696" cm="1">
        <f t="array" aca="1" ref="LE105" ca="1">INDIRECT(LE$203&amp;ROW())*LE$205</f>
        <v>0</v>
      </c>
      <c r="LF105" s="696" cm="1">
        <f t="array" aca="1" ref="LF105" ca="1">INDIRECT(LF$203&amp;ROW())*LF$205</f>
        <v>8</v>
      </c>
      <c r="LG105" s="696" cm="1">
        <f t="array" aca="1" ref="LG105" ca="1">INDIRECT(LG$203&amp;ROW())*LG$205</f>
        <v>3</v>
      </c>
      <c r="LH105" s="696" cm="1">
        <f t="array" aca="1" ref="LH105" ca="1">INDIRECT(LH$203&amp;ROW())*LH$205</f>
        <v>3</v>
      </c>
      <c r="LI105" s="696" cm="1">
        <f t="array" aca="1" ref="LI105" ca="1">INDIRECT(LI$203&amp;ROW())*LI$205</f>
        <v>3</v>
      </c>
      <c r="LJ105" s="696" cm="1">
        <f t="array" aca="1" ref="LJ105" ca="1">INDIRECT(LJ$203&amp;ROW())*LJ$205</f>
        <v>3</v>
      </c>
      <c r="LK105" s="696" cm="1">
        <f t="array" aca="1" ref="LK105" ca="1">INDIRECT(LK$203&amp;ROW())*LK$205</f>
        <v>3</v>
      </c>
      <c r="LL105" s="696" cm="1">
        <f t="array" aca="1" ref="LL105" ca="1">INDIRECT(LL$203&amp;ROW())*LL$205</f>
        <v>3</v>
      </c>
      <c r="LM105" s="696" cm="1">
        <f t="array" aca="1" ref="LM105" ca="1">INDIRECT(LM$203&amp;ROW())*LM$205</f>
        <v>6</v>
      </c>
      <c r="LN105" s="696" cm="1">
        <f t="array" aca="1" ref="LN105" ca="1">INDIRECT(LN$203&amp;ROW())*LN$205</f>
        <v>3</v>
      </c>
      <c r="LO105" s="696" cm="1">
        <f t="array" aca="1" ref="LO105" ca="1">INDIRECT(LO$203&amp;ROW())*LO$205</f>
        <v>0</v>
      </c>
      <c r="LP105" s="696" cm="1">
        <f t="array" aca="1" ref="LP105" ca="1">INDIRECT(LP$203&amp;ROW())*LP$205</f>
        <v>4</v>
      </c>
      <c r="LQ105" s="696" cm="1">
        <f t="array" aca="1" ref="LQ105" ca="1">IF(INDIRECT(LQ$203&amp;ROW())="-",0,INDIRECT(LQ$203&amp;ROW())*LQ$205)</f>
        <v>5.4432</v>
      </c>
      <c r="LR105" s="696" cm="1">
        <f t="array" aca="1" ref="LR105" ca="1">INDIRECT(LR$203&amp;ROW())*LR$205</f>
        <v>8</v>
      </c>
      <c r="LS105" s="696" cm="1">
        <f t="array" aca="1" ref="LS105" ca="1">IF(INDIRECT(LS$203&amp;ROW())="-",0,INDIRECT(LS$203&amp;ROW())*LS$205)</f>
        <v>4.5882000000000005</v>
      </c>
      <c r="LT105" s="696" cm="1">
        <f t="array" aca="1" ref="LT105" ca="1">INDIRECT(LT$203&amp;ROW())*LT$205</f>
        <v>4</v>
      </c>
      <c r="LU105" s="696" cm="1">
        <f t="array" aca="1" ref="LU105" ca="1">INDIRECT(LU$203&amp;ROW())*LU$205</f>
        <v>2</v>
      </c>
      <c r="LV105" s="696" cm="1">
        <f t="array" aca="1" ref="LV105" ca="1">INDIRECT(LV$203&amp;ROW())*LV$205</f>
        <v>2</v>
      </c>
      <c r="LW105" s="696" cm="1">
        <f t="array" aca="1" ref="LW105" ca="1">INDIRECT(LW$203&amp;ROW())*LW$205</f>
        <v>2</v>
      </c>
      <c r="LX105" s="696" cm="1">
        <f t="array" aca="1" ref="LX105" ca="1">INDIRECT(LX$203&amp;ROW())*LX$205</f>
        <v>2</v>
      </c>
      <c r="LY105" s="696" cm="1">
        <f t="array" aca="1" ref="LY105" ca="1">IF(INDIRECT(LY$203&amp;ROW())="-",0,INDIRECT(LY$203&amp;ROW())*LY$205)</f>
        <v>4.2144000000000004</v>
      </c>
      <c r="LZ105" s="696" cm="1">
        <f t="array" aca="1" ref="LZ105" ca="1">INDIRECT(LZ$203&amp;ROW())*LZ$205</f>
        <v>2</v>
      </c>
      <c r="MA105" s="696" cm="1">
        <f t="array" aca="1" ref="MA105" ca="1">INDIRECT(MA$203&amp;ROW())*MA$205</f>
        <v>4</v>
      </c>
      <c r="MB105" s="696" cm="1">
        <f t="array" aca="1" ref="MB105" ca="1">INDIRECT(MB$203&amp;ROW())*MB$205</f>
        <v>4</v>
      </c>
      <c r="MC105" s="696" cm="1">
        <f t="array" aca="1" ref="MC105" ca="1">IF($MB105=0,0,INDIRECT(MC$203&amp;ROW())*MC$205)</f>
        <v>0.5</v>
      </c>
      <c r="MD105" s="696" cm="1">
        <f t="array" aca="1" ref="MD105" ca="1">IF($MB105=0,0,INDIRECT(MD$203&amp;ROW())*MD$205)</f>
        <v>0</v>
      </c>
      <c r="ME105" s="696" cm="1">
        <f t="array" aca="1" ref="ME105" ca="1">IF($MB105=0,0,INDIRECT(ME$203&amp;ROW())*ME$205)</f>
        <v>0</v>
      </c>
      <c r="MF105" s="696" cm="1">
        <f t="array" aca="1" ref="MF105" ca="1">IF($MB105=0,0,INDIRECT(MF$203&amp;ROW())*MF$205)</f>
        <v>0</v>
      </c>
      <c r="MG105" s="696" cm="1">
        <f t="array" aca="1" ref="MG105" ca="1">INDIRECT(MG$203&amp;ROW())*MG$205</f>
        <v>4</v>
      </c>
      <c r="MH105" s="696" cm="1">
        <f t="array" aca="1" ref="MH105" ca="1">IF($MG105=0,0,INDIRECT(MH$203&amp;ROW())*MH$205)</f>
        <v>0.5</v>
      </c>
      <c r="MI105" s="696" cm="1">
        <f t="array" aca="1" ref="MI105" ca="1">IF($MG105=0,0,INDIRECT(MI$203&amp;ROW())*MI$205)</f>
        <v>0</v>
      </c>
      <c r="MJ105" s="696" cm="1">
        <f t="array" aca="1" ref="MJ105" ca="1">INDIRECT(MJ$203&amp;ROW())*MJ$205</f>
        <v>0</v>
      </c>
      <c r="MK105" s="696" cm="1">
        <f t="array" aca="1" ref="MK105" ca="1">INDIRECT(MK$203&amp;ROW())*MK$205</f>
        <v>4</v>
      </c>
      <c r="ML105" s="696" cm="1">
        <f t="array" aca="1" ref="ML105" ca="1">INDIRECT(ML$203&amp;ROW())*ML$205</f>
        <v>3</v>
      </c>
      <c r="MM105" s="696" cm="1">
        <f t="array" aca="1" ref="MM105" ca="1">INDIRECT(MM$203&amp;ROW())*MM$205</f>
        <v>6</v>
      </c>
      <c r="MN105" s="696" cm="1">
        <f t="array" aca="1" ref="MN105" ca="1">INDIRECT(MN$203&amp;ROW())*MN$205</f>
        <v>4</v>
      </c>
      <c r="MO105" s="696" cm="1">
        <f t="array" aca="1" ref="MO105" ca="1">INDIRECT(MO$203&amp;ROW())*MO$205</f>
        <v>2</v>
      </c>
      <c r="MP105" s="696" cm="1">
        <f t="array" aca="1" ref="MP105" ca="1">INDIRECT(MP$203&amp;ROW())*MP$205</f>
        <v>2</v>
      </c>
      <c r="MQ105" s="696" cm="1">
        <f t="array" aca="1" ref="MQ105" ca="1">INDIRECT(MQ$203&amp;ROW())*MQ$205</f>
        <v>2</v>
      </c>
      <c r="MR105" s="696" cm="1">
        <f t="array" aca="1" ref="MR105" ca="1">INDIRECT(MR$203&amp;ROW())*MR$205</f>
        <v>2</v>
      </c>
      <c r="MS105" s="696" cm="1">
        <f t="array" aca="1" ref="MS105" ca="1">INDIRECT(MS$203&amp;ROW())*MS$205</f>
        <v>2</v>
      </c>
      <c r="MT105" s="696" cm="1">
        <f t="array" aca="1" ref="MT105" ca="1">INDIRECT(MT$203&amp;ROW())*MT$205</f>
        <v>3</v>
      </c>
      <c r="MU105" s="696" cm="1">
        <f t="array" aca="1" ref="MU105" ca="1">INDIRECT(MU$203&amp;ROW())*MU$205</f>
        <v>2</v>
      </c>
      <c r="MV105" s="696" cm="1">
        <f t="array" aca="1" ref="MV105" ca="1">IF(INDIRECT(MV$203&amp;ROW())="-",0,INDIRECT(MV$203&amp;ROW())*MV$205)</f>
        <v>4.8582000000000001</v>
      </c>
      <c r="MW105" s="696" cm="1">
        <f t="array" aca="1" ref="MW105" ca="1">INDIRECT(MW$203&amp;ROW())*MW$205</f>
        <v>4</v>
      </c>
      <c r="MX105" s="696" cm="1">
        <f t="array" aca="1" ref="MX105" ca="1">INDIRECT(MX$203&amp;ROW())*MX$205</f>
        <v>4</v>
      </c>
      <c r="MY105" s="696" cm="1">
        <f t="array" aca="1" ref="MY105" ca="1">INDIRECT(MY$203&amp;ROW())*MY$205</f>
        <v>8</v>
      </c>
      <c r="NA105" s="701">
        <f t="shared" si="133"/>
        <v>0.77822439024390244</v>
      </c>
      <c r="NB105" s="617">
        <f t="shared" si="134"/>
        <v>0.76890714285714279</v>
      </c>
      <c r="NC105" s="695">
        <f t="shared" si="135"/>
        <v>0.59249230769230765</v>
      </c>
      <c r="ND105" s="697">
        <f t="shared" si="136"/>
        <v>0.91887777777777779</v>
      </c>
      <c r="NE105" s="694">
        <f t="shared" si="137"/>
        <v>0.76462540464278272</v>
      </c>
      <c r="NF105" s="682" t="str">
        <f t="shared" si="138"/>
        <v>A</v>
      </c>
      <c r="NH105" s="606" t="s">
        <v>5711</v>
      </c>
      <c r="NI105" s="563" t="str">
        <f t="shared" si="211"/>
        <v>A</v>
      </c>
      <c r="NJ105" s="563" t="str">
        <f t="shared" si="140"/>
        <v>A</v>
      </c>
      <c r="NK105" s="563" t="str">
        <f t="shared" ca="1" si="141"/>
        <v>A</v>
      </c>
      <c r="NL105" s="563" t="str">
        <f t="shared" ca="1" si="142"/>
        <v>A</v>
      </c>
      <c r="NM105" s="563" t="str">
        <f t="shared" ca="1" si="143"/>
        <v>A</v>
      </c>
      <c r="NN105" s="563" t="str">
        <f t="shared" ca="1" si="163"/>
        <v>A</v>
      </c>
      <c r="NO105" s="563" t="str">
        <f t="shared" ca="1" si="164"/>
        <v>A</v>
      </c>
      <c r="NP105" s="606" t="str">
        <f t="shared" si="144"/>
        <v>Yes</v>
      </c>
      <c r="NQ105" s="682" t="str">
        <f t="shared" si="145"/>
        <v>Yes</v>
      </c>
      <c r="NR105" s="682" t="e">
        <f>IF(OR(AND(NI105="A",OR(NJ105="C",NJ105="D")),AND(NI105="A",OR(#REF!="C",#REF!="D")),AND(NI105="B",OR(NJ105="D",#REF!="D")),AND(OR(NI105="C",NI105="D"),OR(NJ105="A",NJ105="B")),AND(OR(NI105="C",NI105="D"),OR(#REF!="A",#REF!="B")),AND(OR(NJ105="A",#REF!="A",NJ105="B",#REF!="B"),OR(NP105="-",NQ105="-")),AND(OR(NJ105="C",#REF!="C",NJ105="D",#REF!="D"),NP105="Yes")),"Yes","-")</f>
        <v>#REF!</v>
      </c>
      <c r="NS105" s="607" t="s">
        <v>5764</v>
      </c>
      <c r="NT105" s="619">
        <f t="shared" si="146"/>
        <v>0.82720000000000005</v>
      </c>
      <c r="NU105" s="619">
        <f t="shared" si="147"/>
        <v>0.76462540464278272</v>
      </c>
      <c r="NV105" s="619">
        <f t="shared" ca="1" si="148"/>
        <v>0.78026995040639213</v>
      </c>
      <c r="NW105" s="619">
        <f t="shared" ca="1" si="165"/>
        <v>0.76939931477241197</v>
      </c>
      <c r="NX105" s="619">
        <f t="shared" ca="1" si="166"/>
        <v>0.77264809307745552</v>
      </c>
      <c r="NY105" s="620">
        <f t="shared" ca="1" si="167"/>
        <v>0.76239091614784182</v>
      </c>
      <c r="NZ105" s="620">
        <f t="shared" ca="1" si="168"/>
        <v>0.76425674288020773</v>
      </c>
      <c r="OA105" s="705">
        <v>0.53800000000000003</v>
      </c>
      <c r="OB105" s="706">
        <v>14</v>
      </c>
      <c r="OC105" s="494"/>
      <c r="OE105" s="606" t="s">
        <v>5711</v>
      </c>
      <c r="OF105" s="700" t="str">
        <f t="shared" ca="1" si="149"/>
        <v>A</v>
      </c>
      <c r="OG105" s="701">
        <f t="shared" ca="1" si="169"/>
        <v>0.76939931477241197</v>
      </c>
      <c r="OH105" s="705">
        <f t="shared" ca="1" si="212"/>
        <v>0.75859608850325377</v>
      </c>
      <c r="OI105" s="696">
        <f t="shared" ca="1" si="213"/>
        <v>0.76865605821831884</v>
      </c>
      <c r="OJ105" s="696">
        <f t="shared" ca="1" si="152"/>
        <v>0.64066370414628382</v>
      </c>
      <c r="OK105" s="697">
        <f t="shared" ca="1" si="153"/>
        <v>0.90968140822179155</v>
      </c>
      <c r="OL105" s="696" cm="1">
        <f t="array" aca="1" ref="OL105" ca="1">INDIRECT(OL$203&amp;ROW())*OL$205</f>
        <v>0.74780000000000002</v>
      </c>
      <c r="OM105" s="696" cm="1">
        <f t="array" aca="1" ref="OM105" ca="1">INDIRECT(OM$203&amp;ROW())*OM$205</f>
        <v>0</v>
      </c>
      <c r="ON105" s="696" cm="1">
        <f t="array" aca="1" ref="ON105" ca="1">INDIRECT(ON$203&amp;ROW())*ON$205</f>
        <v>1.4561999999999999</v>
      </c>
      <c r="OO105" s="696" cm="1">
        <f t="array" aca="1" ref="OO105" ca="1">INDIRECT(OO$203&amp;ROW())*OO$205</f>
        <v>1.0790999999999999</v>
      </c>
      <c r="OP105" s="696" cm="1">
        <f t="array" aca="1" ref="OP105" ca="1">INDIRECT(OP$203&amp;ROW())*OP$205</f>
        <v>1.5831</v>
      </c>
      <c r="OQ105" s="696" cm="1">
        <f t="array" aca="1" ref="OQ105" ca="1">INDIRECT(OQ$203&amp;ROW())*OQ$205</f>
        <v>1.5849</v>
      </c>
      <c r="OR105" s="696" cm="1">
        <f t="array" aca="1" ref="OR105" ca="1">INDIRECT(OR$203&amp;ROW())*OR$205</f>
        <v>1.4141999999999999</v>
      </c>
      <c r="OS105" s="696" cm="1">
        <f t="array" aca="1" ref="OS105" ca="1">INDIRECT(OS$203&amp;ROW())*OS$205</f>
        <v>1.5387</v>
      </c>
      <c r="OT105" s="696" cm="1">
        <f t="array" aca="1" ref="OT105" ca="1">INDIRECT(OT$203&amp;ROW())*OT$205</f>
        <v>1.4727000000000001</v>
      </c>
      <c r="OU105" s="696" cm="1">
        <f t="array" aca="1" ref="OU105" ca="1">INDIRECT(OU$203&amp;ROW())*OU$205</f>
        <v>1.9304999999999999</v>
      </c>
      <c r="OV105" s="696" cm="1">
        <f t="array" aca="1" ref="OV105" ca="1">INDIRECT(OV$203&amp;ROW())*OV$205</f>
        <v>1.2161999999999999</v>
      </c>
      <c r="OW105" s="696" cm="1">
        <f t="array" aca="1" ref="OW105" ca="1">INDIRECT(OW$203&amp;ROW())*OW$205</f>
        <v>0</v>
      </c>
      <c r="OX105" s="696" cm="1">
        <f t="array" aca="1" ref="OX105" ca="1">INDIRECT(OX$203&amp;ROW())*OX$205</f>
        <v>1.3977999999999999</v>
      </c>
      <c r="OY105" s="696" cm="1">
        <f t="array" aca="1" ref="OY105" ca="1">IF(INDIRECT(OY$203&amp;ROW())="-",0,INDIRECT(OY$203&amp;ROW())*OY$205)</f>
        <v>0.64383984000000005</v>
      </c>
      <c r="OZ105" s="696" cm="1">
        <f t="array" aca="1" ref="OZ105" ca="1">INDIRECT(OZ$203&amp;ROW())*OZ$205</f>
        <v>1.4206000000000001</v>
      </c>
      <c r="PA105" s="696" cm="1">
        <f t="array" aca="1" ref="PA105" ca="1">IF(INDIRECT(PA$203&amp;ROW())="-",0,INDIRECT(PA$203&amp;ROW())*PA$205)</f>
        <v>0.67553598000000004</v>
      </c>
      <c r="PB105" s="705" cm="1">
        <f t="array" aca="1" ref="PB105" ca="1">INDIRECT(PB$203&amp;ROW())*PB$205</f>
        <v>1.5084</v>
      </c>
      <c r="PC105" s="696" cm="1">
        <f t="array" aca="1" ref="PC105" ca="1">INDIRECT(PC$203&amp;ROW())*PC$205</f>
        <v>1.3946000000000001</v>
      </c>
      <c r="PD105" s="696" cm="1">
        <f t="array" aca="1" ref="PD105" ca="1">INDIRECT(PD$203&amp;ROW())*PD$205</f>
        <v>1.4683999999999999</v>
      </c>
      <c r="PE105" s="696" cm="1">
        <f t="array" aca="1" ref="PE105" ca="1">INDIRECT(PE$203&amp;ROW())*PE$205</f>
        <v>1.28</v>
      </c>
      <c r="PF105" s="696" cm="1">
        <f t="array" aca="1" ref="PF105" ca="1">INDIRECT(PF$203&amp;ROW())*PF$205</f>
        <v>1.3308</v>
      </c>
      <c r="PG105" s="696" cm="1">
        <f t="array" aca="1" ref="PG105" ca="1">IF(INDIRECT(PG$203&amp;ROW())="-",0,INDIRECT(PG$203&amp;ROW())*PG$205)</f>
        <v>0.61460000000000004</v>
      </c>
      <c r="PH105" s="696" cm="1">
        <f t="array" aca="1" ref="PH105" ca="1">INDIRECT(PH$203&amp;ROW())*PH$205</f>
        <v>0.61699999999999999</v>
      </c>
      <c r="PI105" s="696" cm="1">
        <f t="array" aca="1" ref="PI105" ca="1">INDIRECT(PI$203&amp;ROW())*PI$205</f>
        <v>1.2145999999999999</v>
      </c>
      <c r="PJ105" s="696" cm="1">
        <f t="array" aca="1" ref="PJ105" ca="1">INDIRECT(PJ$203&amp;ROW())*PJ$205</f>
        <v>0.75980000000000003</v>
      </c>
      <c r="PK105" s="696" cm="1">
        <f t="array" aca="1" ref="PK105" ca="1">IF($PJ105=0,0,INDIRECT(PK$203&amp;ROW())*PK$205)</f>
        <v>0.52759999999999996</v>
      </c>
      <c r="PL105" s="696" cm="1">
        <f t="array" aca="1" ref="PL105" ca="1">IF($MPE105=0,0,INDIRECT(PL$203&amp;ROW())*PL$205)</f>
        <v>0</v>
      </c>
      <c r="PM105" s="696" cm="1">
        <f t="array" aca="1" ref="PM105" ca="1">IF($MPE105=0,0,INDIRECT(PM$203&amp;ROW())*PM$205)</f>
        <v>0</v>
      </c>
      <c r="PN105" s="696" cm="1">
        <f t="array" aca="1" ref="PN105" ca="1">IF($PJ105=0,0,INDIRECT(PN$203&amp;ROW())*PN$205)</f>
        <v>0</v>
      </c>
      <c r="PO105" s="696" cm="1">
        <f t="array" aca="1" ref="PO105" ca="1">INDIRECT(PO$203&amp;ROW())*PO$205</f>
        <v>0.73140000000000005</v>
      </c>
      <c r="PP105" s="696" cm="1">
        <f t="array" aca="1" ref="PP105" ca="1">IF($PO105=0,0,INDIRECT(PP$203&amp;ROW())*PP$205)</f>
        <v>0.68189999999999995</v>
      </c>
      <c r="PQ105" s="696" cm="1">
        <f t="array" aca="1" ref="PQ105" ca="1">IF($PO105=0,0,INDIRECT(PQ$203&amp;ROW())*PQ$205)</f>
        <v>0</v>
      </c>
      <c r="PR105" s="696" cm="1">
        <f t="array" aca="1" ref="PR105" ca="1">INDIRECT(PR$203&amp;ROW())*PR$205</f>
        <v>0</v>
      </c>
      <c r="PS105" s="696" cm="1">
        <f t="array" aca="1" ref="PS105" ca="1">INDIRECT(PS$203&amp;ROW())*PS$205</f>
        <v>0.7389</v>
      </c>
      <c r="PT105" s="696" cm="1">
        <f t="array" aca="1" ref="PT105" ca="1">INDIRECT(PT$203&amp;ROW())*PT$205</f>
        <v>0.72030000000000005</v>
      </c>
      <c r="PU105" s="696" cm="1">
        <f t="array" aca="1" ref="PU105" ca="1">INDIRECT(PU$203&amp;ROW())*PU$205</f>
        <v>1.7696999999999998</v>
      </c>
      <c r="PV105" s="696" cm="1">
        <f t="array" aca="1" ref="PV105" ca="1">INDIRECT(PV$203&amp;ROW())*PV$205</f>
        <v>0.6966</v>
      </c>
      <c r="PW105" s="696" cm="1">
        <f t="array" aca="1" ref="PW105" ca="1">INDIRECT(PW$203&amp;ROW())*PW$205</f>
        <v>1.0658000000000001</v>
      </c>
      <c r="PX105" s="696" cm="1">
        <f t="array" aca="1" ref="PX105" ca="1">INDIRECT(PX$203&amp;ROW())*PX$205</f>
        <v>1.1714</v>
      </c>
      <c r="PY105" s="696" cm="1">
        <f t="array" aca="1" ref="PY105" ca="1">INDIRECT(PY$203&amp;ROW())*PY$205</f>
        <v>1.1866000000000001</v>
      </c>
      <c r="PZ105" s="696" cm="1">
        <f t="array" aca="1" ref="PZ105" ca="1">INDIRECT(PZ$203&amp;ROW())*PZ$205</f>
        <v>0.17430000000000001</v>
      </c>
      <c r="QA105" s="696" cm="1">
        <f t="array" aca="1" ref="QA105" ca="1">INDIRECT(QA$203&amp;ROW())*QA$205</f>
        <v>0.31659999999999999</v>
      </c>
      <c r="QB105" s="696" cm="1">
        <f t="array" aca="1" ref="QB105" ca="1">INDIRECT(QB$203&amp;ROW())*QB$205</f>
        <v>2.3948999999999998</v>
      </c>
      <c r="QC105" s="696" cm="1">
        <f t="array" aca="1" ref="QC105" ca="1">INDIRECT(QC$203&amp;ROW())*QC$205</f>
        <v>1.4259999999999999</v>
      </c>
      <c r="QD105" s="696" cm="1">
        <f t="array" aca="1" ref="QD105" ca="1">IF(INDIRECT(QD$203&amp;ROW())="-",0,INDIRECT(QD$203&amp;ROW())*QD$205)</f>
        <v>0.49723676999999999</v>
      </c>
      <c r="QE105" s="696" cm="1">
        <f t="array" aca="1" ref="QE105" ca="1">INDIRECT(QE$203&amp;ROW())*QE$205</f>
        <v>1.0656000000000001</v>
      </c>
      <c r="QF105" s="696" cm="1">
        <f t="array" aca="1" ref="QF105" ca="1">INDIRECT(QF$203&amp;ROW())*QF$205</f>
        <v>0.72440000000000004</v>
      </c>
      <c r="QG105" s="696" cm="1">
        <f t="array" aca="1" ref="QG105" ca="1">INDIRECT(QG$203&amp;ROW())*QG$205</f>
        <v>1.4996</v>
      </c>
      <c r="QI105" s="606" t="s">
        <v>5711</v>
      </c>
      <c r="QJ105" s="700" t="str">
        <f t="shared" ca="1" si="154"/>
        <v>A</v>
      </c>
      <c r="QK105" s="701">
        <f t="shared" ca="1" si="170"/>
        <v>0.77264809307745552</v>
      </c>
      <c r="QL105" s="705">
        <f t="shared" ca="1" si="214"/>
        <v>0.84272815680397317</v>
      </c>
      <c r="QM105" s="696">
        <f t="shared" ca="1" si="215"/>
        <v>0.77257541810914043</v>
      </c>
      <c r="QN105" s="696">
        <f t="shared" ca="1" si="157"/>
        <v>0.54324141454523633</v>
      </c>
      <c r="QO105" s="697">
        <f t="shared" ca="1" si="158"/>
        <v>0.93204738285147237</v>
      </c>
      <c r="QP105" s="696" cm="1">
        <f t="array" aca="1" ref="QP105" ca="1">INDIRECT(QP$203&amp;ROW())*QP$205</f>
        <v>3.3451646745381883E-2</v>
      </c>
      <c r="QQ105" s="696" cm="1">
        <f t="array" aca="1" ref="QQ105" ca="1">INDIRECT(QQ$203&amp;ROW())*QQ$205</f>
        <v>0</v>
      </c>
      <c r="QR105" s="696" cm="1">
        <f t="array" aca="1" ref="QR105" ca="1">INDIRECT(QR$203&amp;ROW())*QR$205</f>
        <v>0.15089809664795908</v>
      </c>
      <c r="QS105" s="696" cm="1">
        <f t="array" aca="1" ref="QS105" ca="1">INDIRECT(QS$203&amp;ROW())*QS$205</f>
        <v>0.22471360933801068</v>
      </c>
      <c r="QT105" s="696" cm="1">
        <f t="array" aca="1" ref="QT105" ca="1">INDIRECT(QT$203&amp;ROW())*QT$205</f>
        <v>0.26232814414996541</v>
      </c>
      <c r="QU105" s="696" cm="1">
        <f t="array" aca="1" ref="QU105" ca="1">INDIRECT(QU$203&amp;ROW())*QU$205</f>
        <v>0.53329206883563263</v>
      </c>
      <c r="QV105" s="696" cm="1">
        <f t="array" aca="1" ref="QV105" ca="1">INDIRECT(QV$203&amp;ROW())*QV$205</f>
        <v>0.24117831443907087</v>
      </c>
      <c r="QW105" s="696" cm="1">
        <f t="array" aca="1" ref="QW105" ca="1">INDIRECT(QW$203&amp;ROW())*QW$205</f>
        <v>0.53099416374332975</v>
      </c>
      <c r="QX105" s="696" cm="1">
        <f t="array" aca="1" ref="QX105" ca="1">INDIRECT(QX$203&amp;ROW())*QX$205</f>
        <v>0.60640894423913805</v>
      </c>
      <c r="QY105" s="696" cm="1">
        <f t="array" aca="1" ref="QY105" ca="1">INDIRECT(QY$203&amp;ROW())*QY$205</f>
        <v>0.13540247513535897</v>
      </c>
      <c r="QZ105" s="696" cm="1">
        <f t="array" aca="1" ref="QZ105" ca="1">INDIRECT(QZ$203&amp;ROW())*QZ$205</f>
        <v>0.27613248380770827</v>
      </c>
      <c r="RA105" s="696" cm="1">
        <f t="array" aca="1" ref="RA105" ca="1">INDIRECT(RA$203&amp;ROW())*RA$205</f>
        <v>0</v>
      </c>
      <c r="RB105" s="696" cm="1">
        <f t="array" aca="1" ref="RB105" ca="1">INDIRECT(RB$203&amp;ROW())*RB$205</f>
        <v>0.11461142513892485</v>
      </c>
      <c r="RC105" s="696" cm="1">
        <f t="array" aca="1" ref="RC105" ca="1">IF(INDIRECT(RC$203&amp;ROW())="-",0,INDIRECT(RC$203&amp;ROW())*RC$205)</f>
        <v>7.6121895690364594E-2</v>
      </c>
      <c r="RD105" s="696" cm="1">
        <f t="array" aca="1" ref="RD105" ca="1">INDIRECT(RD$203&amp;ROW())*RD$205</f>
        <v>7.1442097940886296E-2</v>
      </c>
      <c r="RE105" s="696" cm="1">
        <f t="array" aca="1" ref="RE105" ca="1">IF(INDIRECT(RE$203&amp;ROW())="-",0,INDIRECT(RE$203&amp;ROW())*RE$205)</f>
        <v>4.8397128683012873E-2</v>
      </c>
      <c r="RF105" s="705" cm="1">
        <f t="array" aca="1" ref="RF105" ca="1">INDIRECT(RF$203&amp;ROW())*RF$205</f>
        <v>0.10613798880649605</v>
      </c>
      <c r="RG105" s="696" cm="1">
        <f t="array" aca="1" ref="RG105" ca="1">INDIRECT(RG$203&amp;ROW())*RG$205</f>
        <v>0.27650466908360405</v>
      </c>
      <c r="RH105" s="696" cm="1">
        <f t="array" aca="1" ref="RH105" ca="1">INDIRECT(RH$203&amp;ROW())*RH$205</f>
        <v>5.8387680780544585E-2</v>
      </c>
      <c r="RI105" s="696" cm="1">
        <f t="array" aca="1" ref="RI105" ca="1">INDIRECT(RI$203&amp;ROW())*RI$205</f>
        <v>0.21539378250062202</v>
      </c>
      <c r="RJ105" s="696" cm="1">
        <f t="array" aca="1" ref="RJ105" ca="1">INDIRECT(RJ$203&amp;ROW())*RJ$205</f>
        <v>0.12226723336432462</v>
      </c>
      <c r="RK105" s="696" cm="1">
        <f t="array" aca="1" ref="RK105" ca="1">IF(INDIRECT(RK$203&amp;ROW())="-",0,INDIRECT(RK$203&amp;ROW())*RK$205)</f>
        <v>4.244013104674265E-2</v>
      </c>
      <c r="RL105" s="696" cm="1">
        <f t="array" aca="1" ref="RL105" ca="1">INDIRECT(RL$203&amp;ROW())*RL$205</f>
        <v>0.11262003659234653</v>
      </c>
      <c r="RM105" s="696" cm="1">
        <f t="array" aca="1" ref="RM105" ca="1">INDIRECT(RM$203&amp;ROW())*RM$205</f>
        <v>2.9987460729532761E-2</v>
      </c>
      <c r="RN105" s="696" cm="1">
        <f t="array" aca="1" ref="RN105" ca="1">INDIRECT(RN$203&amp;ROW())*RN$205</f>
        <v>9.3820613050938681E-2</v>
      </c>
      <c r="RO105" s="696" cm="1">
        <f t="array" aca="1" ref="RO105" ca="1">IF($RN105=0,0,INDIRECT(RO$203&amp;ROW())*RO$205)</f>
        <v>7.0312542939625605E-2</v>
      </c>
      <c r="RP105" s="696" cm="1">
        <f t="array" aca="1" ref="RP105" ca="1">IF($RN105=0,0,INDIRECT(RP$203&amp;ROW())*RP$205)</f>
        <v>0</v>
      </c>
      <c r="RQ105" s="696" cm="1">
        <f t="array" aca="1" ref="RQ105" ca="1">IF($RN105=0,0,INDIRECT(RQ$203&amp;ROW())*RQ$205)</f>
        <v>0</v>
      </c>
      <c r="RR105" s="696" cm="1">
        <f t="array" aca="1" ref="RR105" ca="1">IF($RN105=0,0,INDIRECT(RR$203&amp;ROW())*RR$205)</f>
        <v>0</v>
      </c>
      <c r="RS105" s="696" cm="1">
        <f t="array" aca="1" ref="RS105" ca="1">INDIRECT(RS$203&amp;ROW())*RS$205</f>
        <v>7.7466902221184339E-2</v>
      </c>
      <c r="RT105" s="696" cm="1">
        <f t="array" aca="1" ref="RT105" ca="1">IF($RS105=0,0,INDIRECT(RT$203&amp;ROW())*RT$205)</f>
        <v>8.1033461602244533E-2</v>
      </c>
      <c r="RU105" s="696" cm="1">
        <f t="array" aca="1" ref="RU105" ca="1">IF($RS105=0,0,INDIRECT(RU$203&amp;ROW())*RU$205)</f>
        <v>0</v>
      </c>
      <c r="RV105" s="696" cm="1">
        <f t="array" aca="1" ref="RV105" ca="1">INDIRECT(RV$203&amp;ROW())*RV$205</f>
        <v>0</v>
      </c>
      <c r="RW105" s="696" cm="1">
        <f t="array" aca="1" ref="RW105" ca="1">INDIRECT(RW$203&amp;ROW())*RW$205</f>
        <v>2.6659190312299668E-2</v>
      </c>
      <c r="RX105" s="696" cm="1">
        <f t="array" aca="1" ref="RX105" ca="1">INDIRECT(RX$203&amp;ROW())*RX$205</f>
        <v>9.5370177215571658E-2</v>
      </c>
      <c r="RY105" s="696" cm="1">
        <f t="array" aca="1" ref="RY105" ca="1">INDIRECT(RY$203&amp;ROW())*RY$205</f>
        <v>8.4396695370290389E-2</v>
      </c>
      <c r="RZ105" s="696" cm="1">
        <f t="array" aca="1" ref="RZ105" ca="1">INDIRECT(RZ$203&amp;ROW())*RZ$205</f>
        <v>3.6812489486199085E-2</v>
      </c>
      <c r="SA105" s="696" cm="1">
        <f t="array" aca="1" ref="SA105" ca="1">INDIRECT(SA$203&amp;ROW())*SA$205</f>
        <v>0.20458618579029147</v>
      </c>
      <c r="SB105" s="696" cm="1">
        <f t="array" aca="1" ref="SB105" ca="1">INDIRECT(SB$203&amp;ROW())*SB$205</f>
        <v>4.7124126502052749E-2</v>
      </c>
      <c r="SC105" s="696" cm="1">
        <f t="array" aca="1" ref="SC105" ca="1">INDIRECT(SC$203&amp;ROW())*SC$205</f>
        <v>5.4291606235991073E-2</v>
      </c>
      <c r="SD105" s="696" cm="1">
        <f t="array" aca="1" ref="SD105" ca="1">INDIRECT(SD$203&amp;ROW())*SD$205</f>
        <v>0.3072993885784252</v>
      </c>
      <c r="SE105" s="696" cm="1">
        <f t="array" aca="1" ref="SE105" ca="1">INDIRECT(SE$203&amp;ROW())*SE$205</f>
        <v>0.2585618210787391</v>
      </c>
      <c r="SF105" s="696" cm="1">
        <f t="array" aca="1" ref="SF105" ca="1">INDIRECT(SF$203&amp;ROW())*SF$205</f>
        <v>0.19835664972334499</v>
      </c>
      <c r="SG105" s="696" cm="1">
        <f t="array" aca="1" ref="SG105" ca="1">INDIRECT(SG$203&amp;ROW())*SG$205</f>
        <v>7.4767843909269882E-2</v>
      </c>
      <c r="SH105" s="696" cm="1">
        <f t="array" aca="1" ref="SH105" ca="1">IF(INDIRECT(SH$203&amp;ROW())="-",0,INDIRECT(SH$203&amp;ROW())*SH$205)</f>
        <v>6.3707242678984671E-2</v>
      </c>
      <c r="SI105" s="696" cm="1">
        <f t="array" aca="1" ref="SI105" ca="1">INDIRECT(SI$203&amp;ROW())*SI$205</f>
        <v>0.24423887568083891</v>
      </c>
      <c r="SJ105" s="696" cm="1">
        <f t="array" aca="1" ref="SJ105" ca="1">INDIRECT(SJ$203&amp;ROW())*SJ$205</f>
        <v>0.10961749760323641</v>
      </c>
      <c r="SK105" s="696" cm="1">
        <f t="array" aca="1" ref="SK105" ca="1">INDIRECT(SK$203&amp;ROW())*SK$205</f>
        <v>0.21261490593800375</v>
      </c>
      <c r="SN105" s="606" t="s">
        <v>5711</v>
      </c>
      <c r="SO105" s="707" cm="1">
        <f t="array" aca="1" ref="SO105" ca="1">INDIRECT(SO$203&amp;ROW())*SO$205</f>
        <v>1</v>
      </c>
      <c r="SP105" s="707" cm="1">
        <f t="array" aca="1" ref="SP105" ca="1">INDIRECT(SP$203&amp;ROW())*SP$205</f>
        <v>0</v>
      </c>
      <c r="SQ105" s="707" cm="1">
        <f t="array" aca="1" ref="SQ105" ca="1">INDIRECT(SQ$203&amp;ROW())*SQ$205</f>
        <v>2</v>
      </c>
      <c r="SR105" s="707" cm="1">
        <f t="array" aca="1" ref="SR105" ca="1">INDIRECT(SR$203&amp;ROW())*SR$205</f>
        <v>3</v>
      </c>
      <c r="SS105" s="707" cm="1">
        <f t="array" aca="1" ref="SS105" ca="1">INDIRECT(SS$203&amp;ROW())*SS$205</f>
        <v>3</v>
      </c>
      <c r="ST105" s="707" cm="1">
        <f t="array" aca="1" ref="ST105" ca="1">INDIRECT(ST$203&amp;ROW())*ST$205</f>
        <v>3</v>
      </c>
      <c r="SU105" s="707" cm="1">
        <f t="array" aca="1" ref="SU105" ca="1">INDIRECT(SU$203&amp;ROW())*SU$205</f>
        <v>3</v>
      </c>
      <c r="SV105" s="707" cm="1">
        <f t="array" aca="1" ref="SV105" ca="1">INDIRECT(SV$203&amp;ROW())*SV$205</f>
        <v>3</v>
      </c>
      <c r="SW105" s="707" cm="1">
        <f t="array" aca="1" ref="SW105" ca="1">INDIRECT(SW$203&amp;ROW())*SW$205</f>
        <v>3</v>
      </c>
      <c r="SX105" s="707" cm="1">
        <f t="array" aca="1" ref="SX105" ca="1">INDIRECT(SX$203&amp;ROW())*SX$205</f>
        <v>3</v>
      </c>
      <c r="SY105" s="707" cm="1">
        <f t="array" aca="1" ref="SY105" ca="1">INDIRECT(SY$203&amp;ROW())*SY$205</f>
        <v>3</v>
      </c>
      <c r="SZ105" s="707" cm="1">
        <f t="array" aca="1" ref="SZ105" ca="1">INDIRECT(SZ$203&amp;ROW())*SZ$205</f>
        <v>0</v>
      </c>
      <c r="TA105" s="707" cm="1">
        <f t="array" aca="1" ref="TA105" ca="1">INDIRECT(TA$203&amp;ROW())*TA$205</f>
        <v>2</v>
      </c>
      <c r="TB105" s="696" cm="1">
        <f t="array" aca="1" ref="TB105" ca="1">IF(INDIRECT(TB$203&amp;ROW())="-",0,INDIRECT(TB$203&amp;ROW())*TB$205)</f>
        <v>0.90720000000000001</v>
      </c>
      <c r="TC105" s="707" cm="1">
        <f t="array" aca="1" ref="TC105" ca="1">INDIRECT(TC$203&amp;ROW())*TC$205</f>
        <v>2</v>
      </c>
      <c r="TD105" s="696" cm="1">
        <f t="array" aca="1" ref="TD105" ca="1">IF(INDIRECT(TD$203&amp;ROW())="-",0,INDIRECT(TD$203&amp;ROW())*TD$205)</f>
        <v>0.76470000000000005</v>
      </c>
      <c r="TE105" s="732" cm="1">
        <f t="array" aca="1" ref="TE105" ca="1">INDIRECT(TE$203&amp;ROW())*TE$205</f>
        <v>2</v>
      </c>
      <c r="TF105" s="707" cm="1">
        <f t="array" aca="1" ref="TF105" ca="1">INDIRECT(TF$203&amp;ROW())*TF$205</f>
        <v>2</v>
      </c>
      <c r="TG105" s="707" cm="1">
        <f t="array" aca="1" ref="TG105" ca="1">INDIRECT(TG$203&amp;ROW())*TG$205</f>
        <v>2</v>
      </c>
      <c r="TH105" s="707" cm="1">
        <f t="array" aca="1" ref="TH105" ca="1">INDIRECT(TH$203&amp;ROW())*TH$205</f>
        <v>2</v>
      </c>
      <c r="TI105" s="707" cm="1">
        <f t="array" aca="1" ref="TI105" ca="1">INDIRECT(TI$203&amp;ROW())*TI$205</f>
        <v>2</v>
      </c>
      <c r="TJ105" s="696" cm="1">
        <f t="array" aca="1" ref="TJ105" ca="1">IF(INDIRECT(TJ$203&amp;ROW())="-",0,INDIRECT(TJ$203&amp;ROW())*TJ$205)</f>
        <v>0.70240000000000002</v>
      </c>
      <c r="TK105" s="707" cm="1">
        <f t="array" aca="1" ref="TK105" ca="1">INDIRECT(TK$203&amp;ROW())*TK$205</f>
        <v>1</v>
      </c>
      <c r="TL105" s="707" cm="1">
        <f t="array" aca="1" ref="TL105" ca="1">INDIRECT(TL$203&amp;ROW())*TL$205</f>
        <v>2</v>
      </c>
      <c r="TM105" s="707" cm="1">
        <f t="array" aca="1" ref="TM105" ca="1">INDIRECT(TM$203&amp;ROW())*TM$205</f>
        <v>1</v>
      </c>
      <c r="TN105" s="707" cm="1">
        <f t="array" aca="1" ref="TN105" ca="1">IF($TM105=0,0,INDIRECT(TN$203&amp;ROW())*TN$205)</f>
        <v>1</v>
      </c>
      <c r="TO105" s="707" cm="1">
        <f t="array" aca="1" ref="TO105" ca="1">IF($TM105=0,0,INDIRECT(TO$203&amp;ROW())*TO$205)</f>
        <v>0</v>
      </c>
      <c r="TP105" s="707" cm="1">
        <f t="array" aca="1" ref="TP105" ca="1">IF($TM105=0,0,INDIRECT(TP$203&amp;ROW())*TP$205)</f>
        <v>0</v>
      </c>
      <c r="TQ105" s="707" cm="1">
        <f t="array" aca="1" ref="TQ105" ca="1">IF($TM105=0,0,INDIRECT(TQ$203&amp;ROW())*TQ$205)</f>
        <v>0</v>
      </c>
      <c r="TR105" s="707" cm="1">
        <f t="array" aca="1" ref="TR105" ca="1">INDIRECT(TR$203&amp;ROW())*TR$205</f>
        <v>1</v>
      </c>
      <c r="TS105" s="707" cm="1">
        <f t="array" aca="1" ref="TS105" ca="1">IF($TR105=0,0,INDIRECT(TS$203&amp;ROW())*TS$205)</f>
        <v>1</v>
      </c>
      <c r="TT105" s="707" cm="1">
        <f t="array" aca="1" ref="TT105" ca="1">IF($TR105=0,0,INDIRECT(TT$203&amp;ROW())*TT$205)</f>
        <v>0</v>
      </c>
      <c r="TU105" s="707" cm="1">
        <f t="array" aca="1" ref="TU105" ca="1">INDIRECT(TU$203&amp;ROW())*TU$205</f>
        <v>0</v>
      </c>
      <c r="TV105" s="707" cm="1">
        <f t="array" aca="1" ref="TV105" ca="1">INDIRECT(TV$203&amp;ROW())*TV$205</f>
        <v>1</v>
      </c>
      <c r="TW105" s="707" cm="1">
        <f t="array" aca="1" ref="TW105" ca="1">INDIRECT(TW$203&amp;ROW())*TW$205</f>
        <v>1</v>
      </c>
      <c r="TX105" s="707" cm="1">
        <f t="array" aca="1" ref="TX105" ca="1">INDIRECT(TX$203&amp;ROW())*TX$205</f>
        <v>3</v>
      </c>
      <c r="TY105" s="707" cm="1">
        <f t="array" aca="1" ref="TY105" ca="1">INDIRECT(TY$203&amp;ROW())*TY$205</f>
        <v>1</v>
      </c>
      <c r="TZ105" s="707" cm="1">
        <f t="array" aca="1" ref="TZ105" ca="1">INDIRECT(TZ$203&amp;ROW())*TZ$205</f>
        <v>2</v>
      </c>
      <c r="UA105" s="707" cm="1">
        <f t="array" aca="1" ref="UA105" ca="1">INDIRECT(UA$203&amp;ROW())*UA$205</f>
        <v>2</v>
      </c>
      <c r="UB105" s="707" cm="1">
        <f t="array" aca="1" ref="UB105" ca="1">INDIRECT(UB$203&amp;ROW())*UB$205</f>
        <v>2</v>
      </c>
      <c r="UC105" s="707" cm="1">
        <f t="array" aca="1" ref="UC105" ca="1">INDIRECT(UC$203&amp;ROW())*UC$205</f>
        <v>1</v>
      </c>
      <c r="UD105" s="707" cm="1">
        <f t="array" aca="1" ref="UD105" ca="1">INDIRECT(UD$203&amp;ROW())*UD$205</f>
        <v>1</v>
      </c>
      <c r="UE105" s="707" cm="1">
        <f t="array" aca="1" ref="UE105" ca="1">INDIRECT(UE$203&amp;ROW())*UE$205</f>
        <v>3</v>
      </c>
      <c r="UF105" s="707" cm="1">
        <f t="array" aca="1" ref="UF105" ca="1">INDIRECT(UF$203&amp;ROW())*UF$205</f>
        <v>2</v>
      </c>
      <c r="UG105" s="696" cm="1">
        <f t="array" aca="1" ref="UG105" ca="1">IF(INDIRECT(UG$203&amp;ROW())="-",0,INDIRECT(UG$203&amp;ROW())*UG$205)</f>
        <v>0.80969999999999998</v>
      </c>
      <c r="UH105" s="707" cm="1">
        <f t="array" aca="1" ref="UH105" ca="1">INDIRECT(UH$203&amp;ROW())*UH$205</f>
        <v>2</v>
      </c>
      <c r="UI105" s="707" cm="1">
        <f t="array" aca="1" ref="UI105" ca="1">INDIRECT(UI$203&amp;ROW())*UI$205</f>
        <v>1</v>
      </c>
      <c r="UJ105" s="707" cm="1">
        <f t="array" aca="1" ref="UJ105" ca="1">INDIRECT(UJ$203&amp;ROW())*UJ$205</f>
        <v>2</v>
      </c>
      <c r="UM105" s="606" t="s">
        <v>5711</v>
      </c>
      <c r="UN105" s="616">
        <f t="shared" ca="1" si="222"/>
        <v>0.18720310219966924</v>
      </c>
      <c r="UO105" s="616">
        <f t="shared" ca="1" si="219"/>
        <v>-0.6225347970107441</v>
      </c>
      <c r="UP105" s="616">
        <f t="shared" ca="1" si="219"/>
        <v>1.190315493832806</v>
      </c>
      <c r="UQ105" s="616">
        <f t="shared" ca="1" si="219"/>
        <v>0.29355872991449461</v>
      </c>
      <c r="UR105" s="616">
        <f t="shared" ca="1" si="219"/>
        <v>1.0502465449096676</v>
      </c>
      <c r="US105" s="616">
        <f t="shared" ca="1" si="219"/>
        <v>0.41305213694811815</v>
      </c>
      <c r="UT105" s="616">
        <f t="shared" ca="1" si="219"/>
        <v>0.30690415393182785</v>
      </c>
      <c r="UU105" s="616">
        <f t="shared" ca="1" si="219"/>
        <v>0.53359975015917405</v>
      </c>
      <c r="UV105" s="616">
        <f t="shared" ca="1" si="219"/>
        <v>0.44410973870643028</v>
      </c>
      <c r="UW105" s="616">
        <f t="shared" ca="1" si="219"/>
        <v>0.6421874155054268</v>
      </c>
      <c r="UX105" s="616">
        <f t="shared" ca="1" si="219"/>
        <v>0.28247365722383649</v>
      </c>
      <c r="UY105" s="616">
        <f t="shared" ca="1" si="219"/>
        <v>-0.67270887390575207</v>
      </c>
      <c r="UZ105" s="616">
        <f t="shared" ca="1" si="219"/>
        <v>1.1960042318268584</v>
      </c>
      <c r="VA105" s="616">
        <f t="shared" ca="1" si="219"/>
        <v>1.3913039449410693</v>
      </c>
      <c r="VB105" s="616">
        <f t="shared" ca="1" si="219"/>
        <v>1.528010083348541</v>
      </c>
      <c r="VC105" s="616">
        <f t="shared" ca="1" si="219"/>
        <v>0.81136547065658093</v>
      </c>
      <c r="VD105" s="616">
        <f t="shared" ca="1" si="218"/>
        <v>0.85304819841956248</v>
      </c>
      <c r="VE105" s="616">
        <f t="shared" ca="1" si="218"/>
        <v>3.9909080070471406E-2</v>
      </c>
      <c r="VF105" s="616">
        <f t="shared" ca="1" si="218"/>
        <v>7.1631593782223293E-2</v>
      </c>
      <c r="VG105" s="616">
        <f t="shared" ca="1" si="218"/>
        <v>1.2788179585372306</v>
      </c>
      <c r="VH105" s="616">
        <f t="shared" ca="1" si="218"/>
        <v>-0.12784420028857393</v>
      </c>
      <c r="VI105" s="616">
        <f t="shared" ca="1" si="218"/>
        <v>0.5188020116736124</v>
      </c>
      <c r="VJ105" s="616">
        <f t="shared" ca="1" si="218"/>
        <v>1.1038721171937993</v>
      </c>
      <c r="VK105" s="616">
        <f t="shared" ca="1" si="218"/>
        <v>0.83678976492872159</v>
      </c>
      <c r="VL105" s="616">
        <f t="shared" ca="1" si="218"/>
        <v>1.1863766389476611</v>
      </c>
      <c r="VM105" s="616">
        <f t="shared" ca="1" si="218"/>
        <v>1.7393845659645861</v>
      </c>
      <c r="VN105" s="616">
        <f t="shared" ca="1" si="218"/>
        <v>-0.62639799545694341</v>
      </c>
      <c r="VO105" s="616">
        <f t="shared" ca="1" si="218"/>
        <v>-0.42150866262694142</v>
      </c>
      <c r="VP105" s="616">
        <f t="shared" ca="1" si="218"/>
        <v>-0.46221149066820022</v>
      </c>
      <c r="VQ105" s="616">
        <f t="shared" ca="1" si="218"/>
        <v>1.2773868528042598</v>
      </c>
      <c r="VR105" s="616">
        <f t="shared" ca="1" si="218"/>
        <v>1.5497103694524457</v>
      </c>
      <c r="VS105" s="616">
        <f t="shared" ca="1" si="218"/>
        <v>-0.40481357988865657</v>
      </c>
      <c r="VT105" s="616">
        <f t="shared" ca="1" si="199"/>
        <v>-0.3878135405833677</v>
      </c>
      <c r="VU105" s="616">
        <f t="shared" ca="1" si="199"/>
        <v>1.2114249894444582</v>
      </c>
      <c r="VV105" s="616">
        <f t="shared" ca="1" si="199"/>
        <v>0.51470231560879698</v>
      </c>
      <c r="VW105" s="616">
        <f t="shared" ca="1" si="199"/>
        <v>0.66845613582062358</v>
      </c>
      <c r="VX105" s="616">
        <f t="shared" ca="1" si="199"/>
        <v>0.76953548521680748</v>
      </c>
      <c r="VY105" s="616">
        <f t="shared" ca="1" si="199"/>
        <v>0.70583605694264007</v>
      </c>
      <c r="VZ105" s="616">
        <f t="shared" ca="1" si="199"/>
        <v>0.68442622420316401</v>
      </c>
      <c r="WA105" s="616">
        <f t="shared" ca="1" si="199"/>
        <v>0.92808016936885662</v>
      </c>
      <c r="WB105" s="616">
        <f t="shared" ca="1" si="199"/>
        <v>0.33435322352896929</v>
      </c>
      <c r="WC105" s="616">
        <f t="shared" ca="1" si="199"/>
        <v>0.47817673461028487</v>
      </c>
      <c r="WD105" s="616">
        <f t="shared" ref="WD105:WI136" ca="1" si="229">(UE105-WD$203)/WD$204</f>
        <v>1.1315684290219801</v>
      </c>
      <c r="WE105" s="616">
        <f t="shared" ca="1" si="229"/>
        <v>0.67426644196529939</v>
      </c>
      <c r="WF105" s="616">
        <f t="shared" ca="1" si="229"/>
        <v>0.62594015885688448</v>
      </c>
      <c r="WG105" s="616">
        <f t="shared" ca="1" si="229"/>
        <v>1.1042161560551988</v>
      </c>
      <c r="WH105" s="616">
        <f t="shared" ca="1" si="229"/>
        <v>0.91987607881584121</v>
      </c>
      <c r="WI105" s="627">
        <f t="shared" ca="1" si="229"/>
        <v>1.0659329460226332</v>
      </c>
      <c r="WL105" s="606" t="s">
        <v>5711</v>
      </c>
      <c r="WM105" s="700" t="str">
        <f t="shared" ca="1" si="172"/>
        <v>A</v>
      </c>
      <c r="WN105" s="479">
        <f t="shared" ca="1" si="173"/>
        <v>0.76239091614784182</v>
      </c>
      <c r="WO105" s="495">
        <f t="shared" ca="1" si="216"/>
        <v>0.82142117867486242</v>
      </c>
      <c r="WP105" s="458">
        <f t="shared" ca="1" si="216"/>
        <v>0.75932959535739297</v>
      </c>
      <c r="WQ105" s="458">
        <f t="shared" ca="1" si="216"/>
        <v>0.57937576587598594</v>
      </c>
      <c r="WR105" s="459">
        <f t="shared" ca="1" si="216"/>
        <v>0.88943712468312597</v>
      </c>
      <c r="WS105" s="495">
        <f t="shared" ca="1" si="174"/>
        <v>0.60658649568144107</v>
      </c>
      <c r="WT105" s="458">
        <f t="shared" ca="1" si="175"/>
        <v>0.49695409493791654</v>
      </c>
      <c r="WU105" s="458">
        <f t="shared" ca="1" si="176"/>
        <v>0.56776908712553054</v>
      </c>
      <c r="WV105" s="459">
        <f t="shared" ca="1" si="177"/>
        <v>0.83206991376114903</v>
      </c>
      <c r="WW105" s="484">
        <f t="shared" ca="1" si="223"/>
        <v>0.13999047982491267</v>
      </c>
      <c r="WX105" s="484">
        <f t="shared" ca="1" si="220"/>
        <v>-0.37545073607717977</v>
      </c>
      <c r="WY105" s="484">
        <f t="shared" ca="1" si="220"/>
        <v>0.86666871105966603</v>
      </c>
      <c r="WZ105" s="484">
        <f t="shared" ca="1" si="220"/>
        <v>0.10559307515024371</v>
      </c>
      <c r="XA105" s="484">
        <f t="shared" ca="1" si="220"/>
        <v>0.5542151017488316</v>
      </c>
      <c r="XB105" s="484">
        <f t="shared" ca="1" si="220"/>
        <v>0.21821544394969081</v>
      </c>
      <c r="XC105" s="484">
        <f t="shared" ca="1" si="220"/>
        <v>0.14467461816346364</v>
      </c>
      <c r="XD105" s="484">
        <f t="shared" ca="1" si="220"/>
        <v>0.27368331185664035</v>
      </c>
      <c r="XE105" s="484">
        <f t="shared" ca="1" si="220"/>
        <v>0.21801347073098662</v>
      </c>
      <c r="XF105" s="484">
        <f t="shared" ca="1" si="220"/>
        <v>0.41324760187774212</v>
      </c>
      <c r="XG105" s="484">
        <f t="shared" ca="1" si="220"/>
        <v>0.1145148206385433</v>
      </c>
      <c r="XH105" s="484">
        <f t="shared" ca="1" si="220"/>
        <v>-0.33958343954762366</v>
      </c>
      <c r="XI105" s="484">
        <f t="shared" ca="1" si="220"/>
        <v>0.83588735762379129</v>
      </c>
      <c r="XJ105" s="484">
        <f t="shared" ca="1" si="220"/>
        <v>0.98740840972467692</v>
      </c>
      <c r="XK105" s="484">
        <f t="shared" ca="1" si="220"/>
        <v>1.0853455622024688</v>
      </c>
      <c r="XL105" s="484">
        <f t="shared" ca="1" si="220"/>
        <v>0.71676025677802357</v>
      </c>
      <c r="XM105" s="484">
        <f t="shared" ca="1" si="220"/>
        <v>0.64336895124803395</v>
      </c>
      <c r="XN105" s="484">
        <f t="shared" ca="1" si="227"/>
        <v>2.7828601533139714E-2</v>
      </c>
      <c r="XO105" s="484">
        <f t="shared" ca="1" si="227"/>
        <v>5.2591916154908339E-2</v>
      </c>
      <c r="XP105" s="484">
        <f t="shared" ca="1" si="227"/>
        <v>0.81844349346382761</v>
      </c>
      <c r="XQ105" s="484">
        <f t="shared" ca="1" si="227"/>
        <v>-8.50675308720171E-2</v>
      </c>
      <c r="XR105" s="484">
        <f t="shared" ca="1" si="227"/>
        <v>0.45395176021441086</v>
      </c>
      <c r="XS105" s="484">
        <f t="shared" ca="1" si="227"/>
        <v>0.68108909630857417</v>
      </c>
      <c r="XT105" s="484">
        <f t="shared" ca="1" si="224"/>
        <v>0.50818242424121263</v>
      </c>
      <c r="XU105" s="484">
        <f t="shared" ca="1" si="224"/>
        <v>0.90140897027243294</v>
      </c>
      <c r="XV105" s="484">
        <f t="shared" ca="1" si="224"/>
        <v>0.91769929700291553</v>
      </c>
      <c r="XW105" s="484">
        <f t="shared" ca="1" si="224"/>
        <v>-0.40427726626791127</v>
      </c>
      <c r="XX105" s="484">
        <f t="shared" ca="1" si="224"/>
        <v>-0.20379943838012618</v>
      </c>
      <c r="XY105" s="484">
        <f t="shared" ca="1" si="224"/>
        <v>-0.24303080179333969</v>
      </c>
      <c r="XZ105" s="484">
        <f t="shared" ca="1" si="224"/>
        <v>0.93428074414103568</v>
      </c>
      <c r="YA105" s="484">
        <f t="shared" ca="1" si="224"/>
        <v>1.0567475009296226</v>
      </c>
      <c r="YB105" s="484">
        <f t="shared" ca="1" si="224"/>
        <v>-0.21272953623148902</v>
      </c>
      <c r="YC105" s="484">
        <f t="shared" ca="1" si="205"/>
        <v>-0.17304240180829866</v>
      </c>
      <c r="YD105" s="484">
        <f t="shared" ca="1" si="205"/>
        <v>0.89512192470051022</v>
      </c>
      <c r="YE105" s="484">
        <f t="shared" ca="1" si="205"/>
        <v>0.3707400779330165</v>
      </c>
      <c r="YF105" s="484">
        <f t="shared" ca="1" si="205"/>
        <v>0.39432227452058582</v>
      </c>
      <c r="YG105" s="484">
        <f t="shared" ca="1" si="205"/>
        <v>0.53605841900202811</v>
      </c>
      <c r="YH105" s="484">
        <f t="shared" ca="1" si="205"/>
        <v>0.3761400347447329</v>
      </c>
      <c r="YI105" s="484">
        <f t="shared" ca="1" si="205"/>
        <v>0.40086843951579315</v>
      </c>
      <c r="YJ105" s="484">
        <f t="shared" ca="1" si="205"/>
        <v>0.55062996448654267</v>
      </c>
      <c r="YK105" s="484">
        <f t="shared" ca="1" si="205"/>
        <v>5.8277766861099353E-2</v>
      </c>
      <c r="YL105" s="484">
        <f t="shared" ca="1" si="205"/>
        <v>0.15139075417761619</v>
      </c>
      <c r="YM105" s="484">
        <f t="shared" ca="1" si="205"/>
        <v>0.90333107688824665</v>
      </c>
      <c r="YN105" s="484">
        <f t="shared" ca="1" si="205"/>
        <v>0.48075197312125845</v>
      </c>
      <c r="YO105" s="484">
        <f t="shared" ca="1" si="205"/>
        <v>0.38438985155401273</v>
      </c>
      <c r="YP105" s="484">
        <f t="shared" ref="YP105:YR136" ca="1" si="230">(WG105*YP$205)</f>
        <v>0.58832636794620996</v>
      </c>
      <c r="YQ105" s="484">
        <f t="shared" ca="1" si="230"/>
        <v>0.66635823149419537</v>
      </c>
      <c r="YR105" s="484">
        <f t="shared" ca="1" si="230"/>
        <v>0.79923652292777037</v>
      </c>
      <c r="YU105" s="606" t="s">
        <v>5711</v>
      </c>
      <c r="YV105" s="700" t="str">
        <f t="shared" ca="1" si="160"/>
        <v>A</v>
      </c>
      <c r="YW105" s="479">
        <f t="shared" ca="1" si="179"/>
        <v>0.76425674288020773</v>
      </c>
      <c r="YX105" s="495">
        <f t="shared" ca="1" si="217"/>
        <v>0.87371368560170626</v>
      </c>
      <c r="YY105" s="458">
        <f t="shared" ca="1" si="217"/>
        <v>0.75495212213183527</v>
      </c>
      <c r="YZ105" s="458">
        <f t="shared" ca="1" si="217"/>
        <v>0.4927118702716568</v>
      </c>
      <c r="ZA105" s="459">
        <f t="shared" ca="1" si="217"/>
        <v>0.93564929351563253</v>
      </c>
      <c r="ZB105" s="495">
        <f t="shared" ca="1" si="180"/>
        <v>0.50917467546555495</v>
      </c>
      <c r="ZC105" s="458">
        <f t="shared" ca="1" si="181"/>
        <v>0.51727984589449916</v>
      </c>
      <c r="ZD105" s="458">
        <f t="shared" ca="1" si="182"/>
        <v>0.47144969881630144</v>
      </c>
      <c r="ZE105" s="459">
        <f t="shared" ca="1" si="183"/>
        <v>0.67787627328543065</v>
      </c>
      <c r="ZF105" s="484">
        <f t="shared" ca="1" si="225"/>
        <v>6.2622520444229578E-3</v>
      </c>
      <c r="ZG105" s="484">
        <f t="shared" ca="1" si="221"/>
        <v>-7.9385408814590788E-2</v>
      </c>
      <c r="ZH105" s="484">
        <f t="shared" ca="1" si="221"/>
        <v>8.9808171214972948E-2</v>
      </c>
      <c r="ZI105" s="484">
        <f t="shared" ca="1" si="221"/>
        <v>2.1988880583922777E-2</v>
      </c>
      <c r="ZJ105" s="484">
        <f t="shared" ca="1" si="221"/>
        <v>9.1836409008688807E-2</v>
      </c>
      <c r="ZK105" s="484">
        <f t="shared" ca="1" si="221"/>
        <v>7.3425809550013654E-2</v>
      </c>
      <c r="ZL105" s="484">
        <f t="shared" ca="1" si="221"/>
        <v>2.4672875513209128E-2</v>
      </c>
      <c r="ZM105" s="484">
        <f t="shared" ca="1" si="221"/>
        <v>9.4446117703140112E-2</v>
      </c>
      <c r="ZN105" s="484">
        <f t="shared" ca="1" si="221"/>
        <v>8.9770705925095284E-2</v>
      </c>
      <c r="ZO105" s="484">
        <f t="shared" ca="1" si="221"/>
        <v>2.8984588520071332E-2</v>
      </c>
      <c r="ZP105" s="484">
        <f t="shared" ca="1" si="221"/>
        <v>2.6000050859821721E-2</v>
      </c>
      <c r="ZQ105" s="484">
        <f t="shared" ca="1" si="221"/>
        <v>-1.1497069191506403E-2</v>
      </c>
      <c r="ZR105" s="484">
        <f t="shared" ca="1" si="221"/>
        <v>6.8537874740930649E-2</v>
      </c>
      <c r="ZS105" s="484">
        <f t="shared" ca="1" si="221"/>
        <v>0.11674238731304766</v>
      </c>
      <c r="ZT105" s="484">
        <f t="shared" ca="1" si="221"/>
        <v>5.4582123014624152E-2</v>
      </c>
      <c r="ZU105" s="484">
        <f t="shared" ca="1" si="221"/>
        <v>5.1350541509506804E-2</v>
      </c>
      <c r="ZV105" s="484">
        <f t="shared" ca="1" si="221"/>
        <v>4.5270410067628573E-2</v>
      </c>
      <c r="ZW105" s="484">
        <f t="shared" ca="1" si="228"/>
        <v>5.5175234891583769E-3</v>
      </c>
      <c r="ZX105" s="484">
        <f t="shared" ca="1" si="228"/>
        <v>2.0912013157790479E-3</v>
      </c>
      <c r="ZY105" s="484">
        <f t="shared" ca="1" si="228"/>
        <v>0.13772471860952887</v>
      </c>
      <c r="ZZ105" s="484">
        <f t="shared" ca="1" si="228"/>
        <v>-7.8155783354792625E-3</v>
      </c>
      <c r="AAA105" s="484">
        <f t="shared" ca="1" si="228"/>
        <v>3.1346847042627878E-2</v>
      </c>
      <c r="AAB105" s="484">
        <f t="shared" ca="1" si="228"/>
        <v>0.12431811823163672</v>
      </c>
      <c r="AAC105" s="484">
        <f t="shared" ca="1" si="226"/>
        <v>1.2546600107337495E-2</v>
      </c>
      <c r="AAD105" s="484">
        <f t="shared" ca="1" si="226"/>
        <v>0.1113065835753817</v>
      </c>
      <c r="AAE105" s="484">
        <f t="shared" ca="1" si="226"/>
        <v>0.12230055198290701</v>
      </c>
      <c r="AAF105" s="484">
        <f t="shared" ca="1" si="226"/>
        <v>-6.120902348854227E-2</v>
      </c>
      <c r="AAG105" s="484">
        <f t="shared" ca="1" si="226"/>
        <v>-4.3018323338477257E-2</v>
      </c>
      <c r="AAH105" s="484">
        <f t="shared" ca="1" si="226"/>
        <v>-3.8008707897835295E-2</v>
      </c>
      <c r="AAI105" s="484">
        <f t="shared" ca="1" si="226"/>
        <v>9.8955202424813982E-2</v>
      </c>
      <c r="AAJ105" s="484">
        <f t="shared" ca="1" si="226"/>
        <v>0.12557839571762494</v>
      </c>
      <c r="AAK105" s="484">
        <f t="shared" ca="1" si="226"/>
        <v>-3.3183772310049216E-2</v>
      </c>
      <c r="AAL105" s="484">
        <f t="shared" ca="1" si="206"/>
        <v>-1.741238539122681E-2</v>
      </c>
      <c r="AAM105" s="484">
        <f t="shared" ca="1" si="206"/>
        <v>3.2295609342675426E-2</v>
      </c>
      <c r="AAN105" s="484">
        <f t="shared" ca="1" si="206"/>
        <v>4.9087251052876063E-2</v>
      </c>
      <c r="AAO105" s="484">
        <f t="shared" ca="1" si="206"/>
        <v>1.8805162954418208E-2</v>
      </c>
      <c r="AAP105" s="484">
        <f t="shared" ca="1" si="206"/>
        <v>2.8328516958800835E-2</v>
      </c>
      <c r="AAQ105" s="484">
        <f t="shared" ca="1" si="206"/>
        <v>7.2202153341576855E-2</v>
      </c>
      <c r="AAR105" s="484">
        <f t="shared" ca="1" si="206"/>
        <v>1.612649398533611E-2</v>
      </c>
      <c r="AAS105" s="484">
        <f t="shared" ca="1" si="206"/>
        <v>2.5193481555402932E-2</v>
      </c>
      <c r="AAT105" s="484">
        <f t="shared" ca="1" si="206"/>
        <v>0.1027465411596778</v>
      </c>
      <c r="AAU105" s="484">
        <f t="shared" ca="1" si="206"/>
        <v>0.12363824729832018</v>
      </c>
      <c r="AAV105" s="484">
        <f t="shared" ca="1" si="206"/>
        <v>7.4818040837836219E-2</v>
      </c>
      <c r="AAW105" s="484">
        <f t="shared" ca="1" si="206"/>
        <v>2.5206724043060142E-2</v>
      </c>
      <c r="AAX105" s="484">
        <f t="shared" ca="1" si="206"/>
        <v>4.9249007784139508E-2</v>
      </c>
      <c r="AAY105" s="484">
        <f t="shared" ref="AAY105:ABA136" ca="1" si="231">(WG105*AAY$205)</f>
        <v>0.13484625623176977</v>
      </c>
      <c r="AAZ105" s="484">
        <f t="shared" ca="1" si="231"/>
        <v>0.10083451386486998</v>
      </c>
      <c r="ABA105" s="484">
        <f t="shared" ca="1" si="231"/>
        <v>0.11331661652741069</v>
      </c>
    </row>
    <row r="106" spans="1:729" ht="15" customHeight="1" x14ac:dyDescent="0.35">
      <c r="A106" s="498">
        <v>104</v>
      </c>
      <c r="B106" s="628"/>
      <c r="C106" s="606" t="s">
        <v>5765</v>
      </c>
      <c r="D106" s="629">
        <v>446</v>
      </c>
      <c r="E106" s="810" t="s">
        <v>5766</v>
      </c>
      <c r="F106" s="631" t="s">
        <v>1351</v>
      </c>
      <c r="G106" s="632">
        <v>649.34199999999998</v>
      </c>
      <c r="H106" s="504">
        <v>49673.360578640102</v>
      </c>
      <c r="I106" s="505">
        <v>78640</v>
      </c>
      <c r="J106" s="633" t="s">
        <v>5767</v>
      </c>
      <c r="K106" s="507">
        <v>2</v>
      </c>
      <c r="L106" s="508" t="s">
        <v>5767</v>
      </c>
      <c r="M106" s="817" t="s">
        <v>1188</v>
      </c>
      <c r="N106" s="818" t="s">
        <v>1188</v>
      </c>
      <c r="O106" s="819" t="s">
        <v>1188</v>
      </c>
      <c r="P106" s="820" t="s">
        <v>1188</v>
      </c>
      <c r="Q106" s="821" t="s">
        <v>1188</v>
      </c>
      <c r="R106" s="818" t="s">
        <v>1188</v>
      </c>
      <c r="S106" s="822" t="s">
        <v>1188</v>
      </c>
      <c r="T106" s="822" t="s">
        <v>1188</v>
      </c>
      <c r="U106" s="822" t="s">
        <v>1188</v>
      </c>
      <c r="V106" s="822" t="s">
        <v>1188</v>
      </c>
      <c r="W106" s="506" t="s">
        <v>5768</v>
      </c>
      <c r="X106" s="516" t="s">
        <v>5769</v>
      </c>
      <c r="Y106" s="517">
        <v>7</v>
      </c>
      <c r="Z106" s="517">
        <v>3</v>
      </c>
      <c r="AA106" s="519" t="s">
        <v>5770</v>
      </c>
      <c r="AB106" s="541">
        <v>2015</v>
      </c>
      <c r="AC106" s="369">
        <v>0</v>
      </c>
      <c r="AD106" s="431" t="s">
        <v>1188</v>
      </c>
      <c r="AE106" s="817">
        <v>0</v>
      </c>
      <c r="AF106" s="634" t="s">
        <v>1188</v>
      </c>
      <c r="AG106" s="635" t="s">
        <v>1188</v>
      </c>
      <c r="AH106" s="636" t="s">
        <v>1188</v>
      </c>
      <c r="AI106" s="636" t="s">
        <v>1188</v>
      </c>
      <c r="AJ106" s="636" t="s">
        <v>1188</v>
      </c>
      <c r="AK106" s="637" t="s">
        <v>1188</v>
      </c>
      <c r="AL106" s="765" t="s">
        <v>1188</v>
      </c>
      <c r="AM106" s="639" t="s">
        <v>1188</v>
      </c>
      <c r="AN106" s="636" t="s">
        <v>1188</v>
      </c>
      <c r="AO106" s="636" t="s">
        <v>1188</v>
      </c>
      <c r="AP106" s="636" t="s">
        <v>1188</v>
      </c>
      <c r="AQ106" s="636" t="s">
        <v>1188</v>
      </c>
      <c r="AR106" s="636" t="s">
        <v>1188</v>
      </c>
      <c r="AS106" s="636" t="s">
        <v>1188</v>
      </c>
      <c r="AT106" s="636" t="s">
        <v>1188</v>
      </c>
      <c r="AU106" s="640" t="s">
        <v>1188</v>
      </c>
      <c r="AV106" s="785" t="s">
        <v>5771</v>
      </c>
      <c r="AW106" s="642" t="s">
        <v>1631</v>
      </c>
      <c r="AX106" s="643">
        <v>2</v>
      </c>
      <c r="AY106" s="837" t="s">
        <v>5772</v>
      </c>
      <c r="AZ106" s="645">
        <v>1</v>
      </c>
      <c r="BA106" s="709" t="s">
        <v>5773</v>
      </c>
      <c r="BB106" s="893" t="s">
        <v>5774</v>
      </c>
      <c r="BC106" s="894" t="s">
        <v>5775</v>
      </c>
      <c r="BD106" s="631" t="s">
        <v>1195</v>
      </c>
      <c r="BE106" s="893" t="s">
        <v>1196</v>
      </c>
      <c r="BF106" s="893">
        <v>3</v>
      </c>
      <c r="BG106" s="893">
        <v>1999</v>
      </c>
      <c r="BH106" s="893" t="s">
        <v>1195</v>
      </c>
      <c r="BI106" s="893">
        <v>1</v>
      </c>
      <c r="BJ106" s="534">
        <v>1</v>
      </c>
      <c r="BK106" s="502" t="s">
        <v>1262</v>
      </c>
      <c r="BL106" s="893" t="s">
        <v>1257</v>
      </c>
      <c r="BM106" s="551" t="s">
        <v>5776</v>
      </c>
      <c r="BN106" s="647">
        <v>1999</v>
      </c>
      <c r="BO106" s="651" t="s">
        <v>1188</v>
      </c>
      <c r="BP106" s="647" t="s">
        <v>1188</v>
      </c>
      <c r="BQ106" s="647">
        <v>0</v>
      </c>
      <c r="BR106" s="647" t="s">
        <v>1188</v>
      </c>
      <c r="BS106" s="647" t="s">
        <v>1188</v>
      </c>
      <c r="BT106" s="647" t="s">
        <v>1188</v>
      </c>
      <c r="BU106" s="647" t="s">
        <v>1188</v>
      </c>
      <c r="BV106" s="648" t="s">
        <v>1188</v>
      </c>
      <c r="BW106" s="551" t="s">
        <v>5777</v>
      </c>
      <c r="BX106" s="650">
        <v>1999</v>
      </c>
      <c r="BY106" s="647" t="s">
        <v>1611</v>
      </c>
      <c r="BZ106" s="651" t="s">
        <v>1612</v>
      </c>
      <c r="CA106" s="647">
        <v>2</v>
      </c>
      <c r="CB106" s="647" t="s">
        <v>1214</v>
      </c>
      <c r="CC106" s="557" t="s">
        <v>5778</v>
      </c>
      <c r="CD106" s="652">
        <v>2008</v>
      </c>
      <c r="CE106" s="647">
        <v>3</v>
      </c>
      <c r="CF106" s="647">
        <v>2</v>
      </c>
      <c r="CG106" s="515" t="s">
        <v>5779</v>
      </c>
      <c r="CH106" s="647">
        <v>2001</v>
      </c>
      <c r="CI106" s="647">
        <v>1993</v>
      </c>
      <c r="CJ106" s="647">
        <v>3</v>
      </c>
      <c r="CK106" s="651" t="s">
        <v>5780</v>
      </c>
      <c r="CL106" s="651" t="s">
        <v>5781</v>
      </c>
      <c r="CM106" s="647">
        <v>2</v>
      </c>
      <c r="CN106" s="647" t="s">
        <v>1214</v>
      </c>
      <c r="CO106" s="709" t="s">
        <v>5782</v>
      </c>
      <c r="CP106" s="647">
        <v>2000</v>
      </c>
      <c r="CQ106" s="647">
        <v>3</v>
      </c>
      <c r="CR106" s="650">
        <v>2</v>
      </c>
      <c r="CS106" s="551" t="s">
        <v>5783</v>
      </c>
      <c r="CT106" s="647">
        <v>2008</v>
      </c>
      <c r="CU106" s="648">
        <v>2</v>
      </c>
      <c r="CV106" s="649" t="s">
        <v>5784</v>
      </c>
      <c r="CW106" s="647" t="s">
        <v>1188</v>
      </c>
      <c r="CX106" s="657">
        <v>1</v>
      </c>
      <c r="CY106" s="709" t="s">
        <v>5785</v>
      </c>
      <c r="CZ106" s="647">
        <v>2019</v>
      </c>
      <c r="DA106" s="657">
        <v>3</v>
      </c>
      <c r="DB106" s="723">
        <v>30800</v>
      </c>
      <c r="DC106" s="753">
        <v>3</v>
      </c>
      <c r="DD106" s="659" t="s">
        <v>1493</v>
      </c>
      <c r="DE106" s="648">
        <v>2016</v>
      </c>
      <c r="DF106" s="708" t="s">
        <v>5786</v>
      </c>
      <c r="DG106" s="664" t="s">
        <v>2615</v>
      </c>
      <c r="DH106" s="666">
        <v>1</v>
      </c>
      <c r="DI106" s="710" t="s">
        <v>1262</v>
      </c>
      <c r="DJ106" s="578" t="s">
        <v>5787</v>
      </c>
      <c r="DK106" s="665">
        <v>2007</v>
      </c>
      <c r="DL106" s="665">
        <v>3</v>
      </c>
      <c r="DM106" s="655">
        <v>2</v>
      </c>
      <c r="DN106" s="708" t="s">
        <v>5786</v>
      </c>
      <c r="DO106" s="664" t="s">
        <v>2615</v>
      </c>
      <c r="DP106" s="666">
        <v>1</v>
      </c>
      <c r="DQ106" s="710" t="s">
        <v>1262</v>
      </c>
      <c r="DR106" s="578" t="s">
        <v>5787</v>
      </c>
      <c r="DS106" s="665">
        <v>2007</v>
      </c>
      <c r="DT106" s="665">
        <v>3</v>
      </c>
      <c r="DU106" s="655">
        <v>2</v>
      </c>
      <c r="DV106" s="536" t="s">
        <v>2036</v>
      </c>
      <c r="DW106" s="709" t="s">
        <v>5788</v>
      </c>
      <c r="DX106" s="647" t="s">
        <v>1188</v>
      </c>
      <c r="DY106" s="647">
        <v>2</v>
      </c>
      <c r="DZ106" s="650">
        <v>1</v>
      </c>
      <c r="EA106" s="709" t="s">
        <v>5788</v>
      </c>
      <c r="EB106" s="649" t="s">
        <v>5789</v>
      </c>
      <c r="EC106" s="430">
        <v>0</v>
      </c>
      <c r="ED106" s="804" t="s">
        <v>1188</v>
      </c>
      <c r="EE106" s="430" t="s">
        <v>1188</v>
      </c>
      <c r="EF106" s="430">
        <v>0</v>
      </c>
      <c r="EG106" s="369" t="s">
        <v>1188</v>
      </c>
      <c r="EH106" s="592" t="s">
        <v>1188</v>
      </c>
      <c r="EI106" s="551" t="s">
        <v>5771</v>
      </c>
      <c r="EJ106" s="651" t="s">
        <v>1631</v>
      </c>
      <c r="EK106" s="647" t="s">
        <v>1188</v>
      </c>
      <c r="EL106" s="647" t="s">
        <v>1188</v>
      </c>
      <c r="EM106" s="669" t="s">
        <v>1188</v>
      </c>
      <c r="EN106" s="647" t="s">
        <v>1188</v>
      </c>
      <c r="EO106" s="670" t="s">
        <v>1188</v>
      </c>
      <c r="EP106" s="556">
        <v>0</v>
      </c>
      <c r="EQ106" s="556" t="s">
        <v>1188</v>
      </c>
      <c r="ER106" s="651" t="s">
        <v>1188</v>
      </c>
      <c r="ES106" s="556" t="s">
        <v>1188</v>
      </c>
      <c r="ET106" s="556">
        <v>0</v>
      </c>
      <c r="EU106" s="671">
        <v>0</v>
      </c>
      <c r="EV106" s="672"/>
      <c r="EW106" s="673"/>
      <c r="EX106" s="674"/>
      <c r="EY106" s="631" t="s">
        <v>2586</v>
      </c>
      <c r="EZ106" s="631" t="s">
        <v>1188</v>
      </c>
      <c r="FA106" s="675"/>
      <c r="FB106" s="648">
        <v>0</v>
      </c>
      <c r="FC106" s="676"/>
      <c r="FD106" s="647"/>
      <c r="FE106" s="648"/>
      <c r="FF106" s="652" t="s">
        <v>1379</v>
      </c>
      <c r="FG106" s="563" t="s">
        <v>1282</v>
      </c>
      <c r="FH106" s="631" t="str">
        <f t="shared" si="119"/>
        <v>C</v>
      </c>
      <c r="FI106" s="677">
        <f t="shared" si="120"/>
        <v>1.6555555555555557</v>
      </c>
      <c r="FJ106" s="678">
        <f t="shared" si="121"/>
        <v>0.8</v>
      </c>
      <c r="FK106" s="679">
        <f t="shared" si="122"/>
        <v>3.5</v>
      </c>
      <c r="FL106" s="680">
        <f t="shared" si="123"/>
        <v>0.66666666666666663</v>
      </c>
      <c r="FM106" s="681">
        <v>2</v>
      </c>
      <c r="FN106" s="430">
        <v>2018</v>
      </c>
      <c r="FO106" s="686" t="s">
        <v>5790</v>
      </c>
      <c r="FP106" s="798" t="s">
        <v>5791</v>
      </c>
      <c r="FQ106" s="430">
        <v>1</v>
      </c>
      <c r="FR106" s="682" t="s">
        <v>1285</v>
      </c>
      <c r="FS106" s="369">
        <v>0</v>
      </c>
      <c r="FT106" s="430" t="s">
        <v>1188</v>
      </c>
      <c r="FU106" s="431" t="s">
        <v>1188</v>
      </c>
      <c r="FV106" s="369">
        <v>0</v>
      </c>
      <c r="FW106" s="430" t="s">
        <v>1188</v>
      </c>
      <c r="FX106" s="431" t="s">
        <v>1188</v>
      </c>
      <c r="FY106" s="369">
        <v>0</v>
      </c>
      <c r="FZ106" s="430" t="s">
        <v>1188</v>
      </c>
      <c r="GA106" s="686" t="s">
        <v>1188</v>
      </c>
      <c r="GB106" s="431" t="s">
        <v>1188</v>
      </c>
      <c r="GC106" s="369">
        <v>0</v>
      </c>
      <c r="GD106" s="430" t="s">
        <v>1188</v>
      </c>
      <c r="GE106" s="686" t="s">
        <v>1188</v>
      </c>
      <c r="GF106" s="431" t="s">
        <v>1188</v>
      </c>
      <c r="GG106" s="369">
        <v>1</v>
      </c>
      <c r="GH106" s="430">
        <v>2019</v>
      </c>
      <c r="GI106" s="686" t="s">
        <v>5792</v>
      </c>
      <c r="GJ106" s="573" t="s">
        <v>5770</v>
      </c>
      <c r="GK106" s="369">
        <v>2</v>
      </c>
      <c r="GL106" s="430">
        <v>2009</v>
      </c>
      <c r="GM106" s="686" t="s">
        <v>5793</v>
      </c>
      <c r="GN106" s="572" t="s">
        <v>5794</v>
      </c>
      <c r="GO106" s="676">
        <v>0</v>
      </c>
      <c r="GP106" s="917" t="s">
        <v>1188</v>
      </c>
      <c r="GQ106" s="872" t="s">
        <v>1188</v>
      </c>
      <c r="GR106" s="872" t="s">
        <v>1188</v>
      </c>
      <c r="GS106" s="872" t="s">
        <v>1188</v>
      </c>
      <c r="GT106" s="873" t="s">
        <v>1188</v>
      </c>
      <c r="GU106" s="581">
        <v>0</v>
      </c>
      <c r="GV106" s="687" t="s">
        <v>1188</v>
      </c>
      <c r="GW106" s="872" t="s">
        <v>1188</v>
      </c>
      <c r="GX106" s="873" t="s">
        <v>1188</v>
      </c>
      <c r="GY106" s="874">
        <v>0</v>
      </c>
      <c r="GZ106" s="582" t="s">
        <v>1188</v>
      </c>
      <c r="HA106" s="583" t="s">
        <v>1293</v>
      </c>
      <c r="HB106" s="584">
        <v>1</v>
      </c>
      <c r="HC106" s="585">
        <v>2</v>
      </c>
      <c r="HD106" s="586" t="s">
        <v>3346</v>
      </c>
      <c r="HE106" s="718" t="s">
        <v>5795</v>
      </c>
      <c r="HF106" s="587">
        <v>2005</v>
      </c>
      <c r="HG106" s="587">
        <v>2006</v>
      </c>
      <c r="HH106" s="588">
        <v>2</v>
      </c>
      <c r="HI106" s="586" t="s">
        <v>5796</v>
      </c>
      <c r="HJ106" s="578" t="s">
        <v>5797</v>
      </c>
      <c r="HK106" s="691">
        <v>2005</v>
      </c>
      <c r="HL106" s="692">
        <v>0</v>
      </c>
      <c r="HM106" s="693" t="s">
        <v>1188</v>
      </c>
      <c r="HN106" s="592" t="s">
        <v>1188</v>
      </c>
      <c r="HO106" s="681" t="s">
        <v>1188</v>
      </c>
      <c r="HP106" s="574" t="s">
        <v>1188</v>
      </c>
      <c r="HQ106" s="472" t="str">
        <f t="shared" si="124"/>
        <v>-</v>
      </c>
      <c r="HR106" s="593" t="s">
        <v>1188</v>
      </c>
      <c r="HS106" s="574" t="s">
        <v>1188</v>
      </c>
      <c r="HT106" s="574" t="s">
        <v>1188</v>
      </c>
      <c r="HU106" s="574" t="s">
        <v>1188</v>
      </c>
      <c r="HV106" s="574" t="s">
        <v>1188</v>
      </c>
      <c r="HW106" s="574" t="s">
        <v>1188</v>
      </c>
      <c r="HX106" s="574" t="s">
        <v>1188</v>
      </c>
      <c r="HY106" s="574" t="s">
        <v>1188</v>
      </c>
      <c r="HZ106" s="574" t="s">
        <v>1188</v>
      </c>
      <c r="IA106" s="574" t="s">
        <v>1188</v>
      </c>
      <c r="IB106" s="574" t="s">
        <v>1188</v>
      </c>
      <c r="IC106" s="574" t="s">
        <v>1188</v>
      </c>
      <c r="ID106" s="681" t="s">
        <v>1188</v>
      </c>
      <c r="IE106" s="369" t="s">
        <v>1188</v>
      </c>
      <c r="IF106" s="574" t="s">
        <v>1188</v>
      </c>
      <c r="IG106" s="472" t="str">
        <f t="shared" si="125"/>
        <v>-</v>
      </c>
      <c r="IH106" s="609" t="s">
        <v>1188</v>
      </c>
      <c r="II106" s="694" t="s">
        <v>1188</v>
      </c>
      <c r="IJ106" s="695" t="s">
        <v>1188</v>
      </c>
      <c r="IK106" s="696" t="s">
        <v>1188</v>
      </c>
      <c r="IL106" s="696" t="s">
        <v>1188</v>
      </c>
      <c r="IM106" s="697" t="s">
        <v>1188</v>
      </c>
      <c r="IN106" s="599">
        <v>2</v>
      </c>
      <c r="IO106" s="600" t="s">
        <v>1188</v>
      </c>
      <c r="IP106" s="601" t="s">
        <v>1188</v>
      </c>
      <c r="IQ106" s="600" t="s">
        <v>1188</v>
      </c>
      <c r="IR106" s="587" t="s">
        <v>1188</v>
      </c>
      <c r="IS106" s="601" t="s">
        <v>1188</v>
      </c>
      <c r="IT106" s="599" t="s">
        <v>1188</v>
      </c>
      <c r="IU106" s="600" t="s">
        <v>1188</v>
      </c>
      <c r="IV106" s="587" t="s">
        <v>1188</v>
      </c>
      <c r="IW106" s="601" t="s">
        <v>1188</v>
      </c>
      <c r="IX106" s="602" t="s">
        <v>1188</v>
      </c>
      <c r="IY106" s="681">
        <v>1</v>
      </c>
      <c r="IZ106" s="603" t="s">
        <v>5798</v>
      </c>
      <c r="JA106" s="681">
        <v>1</v>
      </c>
      <c r="JB106" s="699" t="s">
        <v>5799</v>
      </c>
      <c r="JC106" s="681">
        <v>0</v>
      </c>
      <c r="JD106" s="753" t="s">
        <v>1188</v>
      </c>
      <c r="JE106" s="940" t="s">
        <v>1188</v>
      </c>
      <c r="JF106" s="783" t="s">
        <v>1188</v>
      </c>
      <c r="JG106" s="657" t="s">
        <v>1188</v>
      </c>
      <c r="JH106" s="369">
        <v>0</v>
      </c>
      <c r="JI106" s="430" t="s">
        <v>1188</v>
      </c>
      <c r="JJ106" s="686" t="s">
        <v>1188</v>
      </c>
      <c r="JK106" s="686" t="s">
        <v>1188</v>
      </c>
      <c r="JL106" s="592" t="s">
        <v>1188</v>
      </c>
      <c r="JM106" s="369">
        <v>0</v>
      </c>
      <c r="JN106" s="430" t="s">
        <v>1188</v>
      </c>
      <c r="JO106" s="430" t="s">
        <v>1188</v>
      </c>
      <c r="JP106" s="686" t="s">
        <v>1188</v>
      </c>
      <c r="JQ106" s="686" t="s">
        <v>1188</v>
      </c>
      <c r="JR106" s="592" t="s">
        <v>1188</v>
      </c>
      <c r="JS106" s="369">
        <v>0</v>
      </c>
      <c r="JT106" s="430" t="s">
        <v>1188</v>
      </c>
      <c r="JU106" s="686" t="s">
        <v>1188</v>
      </c>
      <c r="JV106" s="686" t="s">
        <v>1188</v>
      </c>
      <c r="JW106" s="592" t="s">
        <v>1188</v>
      </c>
      <c r="JX106" s="606">
        <v>2</v>
      </c>
      <c r="JY106" s="750" t="s">
        <v>2904</v>
      </c>
      <c r="JZ106" s="606">
        <v>2009</v>
      </c>
      <c r="KA106" s="606">
        <f t="shared" si="126"/>
        <v>1</v>
      </c>
      <c r="KB106" s="606">
        <v>1</v>
      </c>
      <c r="KC106" s="606"/>
      <c r="KD106" s="606"/>
      <c r="KE106" s="606"/>
      <c r="KF106" s="606">
        <f t="shared" si="127"/>
        <v>0</v>
      </c>
      <c r="KG106" s="606"/>
      <c r="KH106" s="606"/>
      <c r="KI106" s="606"/>
      <c r="KJ106" s="606"/>
      <c r="KK106" s="606">
        <v>1</v>
      </c>
      <c r="KL106" s="606">
        <v>1</v>
      </c>
      <c r="KM106" s="608">
        <f t="shared" si="128"/>
        <v>0.73387870788574217</v>
      </c>
      <c r="KN106" s="609">
        <v>1.1693935394287109</v>
      </c>
      <c r="KO106" s="609">
        <v>85.096153259277344</v>
      </c>
      <c r="KP106" s="610">
        <v>2</v>
      </c>
      <c r="KQ106" s="608">
        <f t="shared" si="129"/>
        <v>0.64084420204162595</v>
      </c>
      <c r="KR106" s="609">
        <v>0.70422101020812988</v>
      </c>
      <c r="KS106" s="609">
        <v>75</v>
      </c>
      <c r="KT106" s="610">
        <v>3</v>
      </c>
      <c r="KU106" s="610" t="s">
        <v>1188</v>
      </c>
      <c r="KV106" s="606" t="s">
        <v>5586</v>
      </c>
      <c r="KW106" s="606" t="s">
        <v>5765</v>
      </c>
      <c r="KX106" s="700" t="str">
        <f t="shared" ca="1" si="130"/>
        <v>C</v>
      </c>
      <c r="KY106" s="701">
        <f t="shared" ca="1" si="131"/>
        <v>0.43796829049993602</v>
      </c>
      <c r="KZ106" s="920">
        <f ca="1">SUM(LD106:LR106)/(KZ$209-$LQ$206)</f>
        <v>0.34177215189873417</v>
      </c>
      <c r="LA106" s="921">
        <f ca="1">SUM(LS106:LX106)/(LA$209-LS$206)</f>
        <v>0.73333333333333328</v>
      </c>
      <c r="LB106" s="921">
        <f ca="1">SUM(LY106:MJ106)/(LB$209-$LY$206)</f>
        <v>0.22222222222222221</v>
      </c>
      <c r="LC106" s="922">
        <f ca="1">SUM(MK106:MY106)/(LC$209-$MV$206)</f>
        <v>0.45454545454545453</v>
      </c>
      <c r="LD106" s="696" cm="1">
        <f t="array" aca="1" ref="LD106" ca="1">INDIRECT(LD$203&amp;ROW())*LD$205</f>
        <v>0</v>
      </c>
      <c r="LE106" s="696" cm="1">
        <f t="array" aca="1" ref="LE106" ca="1">INDIRECT(LE$203&amp;ROW())*LE$205</f>
        <v>0</v>
      </c>
      <c r="LF106" s="696" cm="1">
        <f t="array" aca="1" ref="LF106" ca="1">INDIRECT(LF$203&amp;ROW())*LF$205</f>
        <v>4</v>
      </c>
      <c r="LG106" s="696" cm="1">
        <f t="array" aca="1" ref="LG106" ca="1">INDIRECT(LG$203&amp;ROW())*LG$205</f>
        <v>3</v>
      </c>
      <c r="LH106" s="696" cm="1">
        <f t="array" aca="1" ref="LH106" ca="1">INDIRECT(LH$203&amp;ROW())*LH$205</f>
        <v>0</v>
      </c>
      <c r="LI106" s="696" cm="1">
        <f t="array" aca="1" ref="LI106" ca="1">INDIRECT(LI$203&amp;ROW())*LI$205</f>
        <v>3</v>
      </c>
      <c r="LJ106" s="696" cm="1">
        <f t="array" aca="1" ref="LJ106" ca="1">INDIRECT(LJ$203&amp;ROW())*LJ$205</f>
        <v>3</v>
      </c>
      <c r="LK106" s="696" cm="1">
        <f t="array" aca="1" ref="LK106" ca="1">INDIRECT(LK$203&amp;ROW())*LK$205</f>
        <v>3</v>
      </c>
      <c r="LL106" s="696" cm="1">
        <f t="array" aca="1" ref="LL106" ca="1">INDIRECT(LL$203&amp;ROW())*LL$205</f>
        <v>3</v>
      </c>
      <c r="LM106" s="696" cm="1">
        <f t="array" aca="1" ref="LM106" ca="1">INDIRECT(LM$203&amp;ROW())*LM$205</f>
        <v>4</v>
      </c>
      <c r="LN106" s="696" cm="1">
        <f t="array" aca="1" ref="LN106" ca="1">INDIRECT(LN$203&amp;ROW())*LN$205</f>
        <v>0</v>
      </c>
      <c r="LO106" s="696" cm="1">
        <f t="array" aca="1" ref="LO106" ca="1">INDIRECT(LO$203&amp;ROW())*LO$205</f>
        <v>0</v>
      </c>
      <c r="LP106" s="696" cm="1">
        <f t="array" aca="1" ref="LP106" ca="1">INDIRECT(LP$203&amp;ROW())*LP$205</f>
        <v>4</v>
      </c>
      <c r="LQ106" s="923" cm="1">
        <f t="array" aca="1" ref="LQ106" ca="1">IF(INDIRECT(LQ$203&amp;ROW())="-",0,INDIRECT(LQ$203&amp;ROW())*LQ$205)</f>
        <v>0</v>
      </c>
      <c r="LR106" s="696" cm="1">
        <f t="array" aca="1" ref="LR106" ca="1">INDIRECT(LR$203&amp;ROW())*LR$205</f>
        <v>0</v>
      </c>
      <c r="LS106" s="923" cm="1">
        <f t="array" aca="1" ref="LS106" ca="1">IF(INDIRECT(LS$203&amp;ROW())="-",0,INDIRECT(LS$203&amp;ROW())*LS$205)</f>
        <v>0</v>
      </c>
      <c r="LT106" s="696" cm="1">
        <f t="array" aca="1" ref="LT106" ca="1">INDIRECT(LT$203&amp;ROW())*LT$205</f>
        <v>4</v>
      </c>
      <c r="LU106" s="696" cm="1">
        <f t="array" aca="1" ref="LU106" ca="1">INDIRECT(LU$203&amp;ROW())*LU$205</f>
        <v>2</v>
      </c>
      <c r="LV106" s="696" cm="1">
        <f t="array" aca="1" ref="LV106" ca="1">INDIRECT(LV$203&amp;ROW())*LV$205</f>
        <v>2</v>
      </c>
      <c r="LW106" s="696" cm="1">
        <f t="array" aca="1" ref="LW106" ca="1">INDIRECT(LW$203&amp;ROW())*LW$205</f>
        <v>1</v>
      </c>
      <c r="LX106" s="696" cm="1">
        <f t="array" aca="1" ref="LX106" ca="1">INDIRECT(LX$203&amp;ROW())*LX$205</f>
        <v>2</v>
      </c>
      <c r="LY106" s="923" cm="1">
        <f t="array" aca="1" ref="LY106" ca="1">IF(INDIRECT(LY$203&amp;ROW())="-",0,INDIRECT(LY$203&amp;ROW())*LY$205)</f>
        <v>0</v>
      </c>
      <c r="LZ106" s="696" cm="1">
        <f t="array" aca="1" ref="LZ106" ca="1">INDIRECT(LZ$203&amp;ROW())*LZ$205</f>
        <v>2</v>
      </c>
      <c r="MA106" s="696" cm="1">
        <f t="array" aca="1" ref="MA106" ca="1">INDIRECT(MA$203&amp;ROW())*MA$205</f>
        <v>2</v>
      </c>
      <c r="MB106" s="696" cm="1">
        <f t="array" aca="1" ref="MB106" ca="1">INDIRECT(MB$203&amp;ROW())*MB$205</f>
        <v>0</v>
      </c>
      <c r="MC106" s="696" cm="1">
        <f t="array" aca="1" ref="MC106" ca="1">IF($MB106=0,0,INDIRECT(MC$203&amp;ROW())*MC$205)</f>
        <v>0</v>
      </c>
      <c r="MD106" s="696" cm="1">
        <f t="array" aca="1" ref="MD106" ca="1">IF($MB106=0,0,INDIRECT(MD$203&amp;ROW())*MD$205)</f>
        <v>0</v>
      </c>
      <c r="ME106" s="696" cm="1">
        <f t="array" aca="1" ref="ME106" ca="1">IF($MB106=0,0,INDIRECT(ME$203&amp;ROW())*ME$205)</f>
        <v>0</v>
      </c>
      <c r="MF106" s="696" cm="1">
        <f t="array" aca="1" ref="MF106" ca="1">IF($MB106=0,0,INDIRECT(MF$203&amp;ROW())*MF$205)</f>
        <v>0</v>
      </c>
      <c r="MG106" s="696" cm="1">
        <f t="array" aca="1" ref="MG106" ca="1">INDIRECT(MG$203&amp;ROW())*MG$205</f>
        <v>0</v>
      </c>
      <c r="MH106" s="696" cm="1">
        <f t="array" aca="1" ref="MH106" ca="1">IF($MG106=0,0,INDIRECT(MH$203&amp;ROW())*MH$205)</f>
        <v>0</v>
      </c>
      <c r="MI106" s="696" cm="1">
        <f t="array" aca="1" ref="MI106" ca="1">IF($MG106=0,0,INDIRECT(MI$203&amp;ROW())*MI$205)</f>
        <v>0</v>
      </c>
      <c r="MJ106" s="696" cm="1">
        <f t="array" aca="1" ref="MJ106" ca="1">INDIRECT(MJ$203&amp;ROW())*MJ$205</f>
        <v>0</v>
      </c>
      <c r="MK106" s="696" cm="1">
        <f t="array" aca="1" ref="MK106" ca="1">INDIRECT(MK$203&amp;ROW())*MK$205</f>
        <v>0</v>
      </c>
      <c r="ML106" s="696" cm="1">
        <f t="array" aca="1" ref="ML106" ca="1">INDIRECT(ML$203&amp;ROW())*ML$205</f>
        <v>6</v>
      </c>
      <c r="MM106" s="696" cm="1">
        <f t="array" aca="1" ref="MM106" ca="1">INDIRECT(MM$203&amp;ROW())*MM$205</f>
        <v>6</v>
      </c>
      <c r="MN106" s="696" cm="1">
        <f t="array" aca="1" ref="MN106" ca="1">INDIRECT(MN$203&amp;ROW())*MN$205</f>
        <v>0</v>
      </c>
      <c r="MO106" s="696" cm="1">
        <f t="array" aca="1" ref="MO106" ca="1">INDIRECT(MO$203&amp;ROW())*MO$205</f>
        <v>0</v>
      </c>
      <c r="MP106" s="696" cm="1">
        <f t="array" aca="1" ref="MP106" ca="1">INDIRECT(MP$203&amp;ROW())*MP$205</f>
        <v>2</v>
      </c>
      <c r="MQ106" s="696" cm="1">
        <f t="array" aca="1" ref="MQ106" ca="1">INDIRECT(MQ$203&amp;ROW())*MQ$205</f>
        <v>2</v>
      </c>
      <c r="MR106" s="696" cm="1">
        <f t="array" aca="1" ref="MR106" ca="1">INDIRECT(MR$203&amp;ROW())*MR$205</f>
        <v>2</v>
      </c>
      <c r="MS106" s="696" cm="1">
        <f t="array" aca="1" ref="MS106" ca="1">INDIRECT(MS$203&amp;ROW())*MS$205</f>
        <v>2</v>
      </c>
      <c r="MT106" s="696" cm="1">
        <f t="array" aca="1" ref="MT106" ca="1">INDIRECT(MT$203&amp;ROW())*MT$205</f>
        <v>3</v>
      </c>
      <c r="MU106" s="696" cm="1">
        <f t="array" aca="1" ref="MU106" ca="1">INDIRECT(MU$203&amp;ROW())*MU$205</f>
        <v>2</v>
      </c>
      <c r="MV106" s="923" cm="1">
        <f t="array" aca="1" ref="MV106" ca="1">IF(INDIRECT(MV$203&amp;ROW())="-",0,INDIRECT(MV$203&amp;ROW())*MV$205)</f>
        <v>0</v>
      </c>
      <c r="MW106" s="696" cm="1">
        <f t="array" aca="1" ref="MW106" ca="1">INDIRECT(MW$203&amp;ROW())*MW$205</f>
        <v>0</v>
      </c>
      <c r="MX106" s="696" cm="1">
        <f t="array" aca="1" ref="MX106" ca="1">INDIRECT(MX$203&amp;ROW())*MX$205</f>
        <v>0</v>
      </c>
      <c r="MY106" s="696" cm="1">
        <f t="array" aca="1" ref="MY106" ca="1">INDIRECT(MY$203&amp;ROW())*MY$205</f>
        <v>0</v>
      </c>
      <c r="NA106" s="701">
        <f t="shared" si="133"/>
        <v>0.5</v>
      </c>
      <c r="NB106" s="617">
        <f t="shared" si="134"/>
        <v>0.69230769230769229</v>
      </c>
      <c r="NC106" s="695">
        <f t="shared" si="135"/>
        <v>0.16666666666666666</v>
      </c>
      <c r="ND106" s="697">
        <f t="shared" si="136"/>
        <v>0.61538461538461542</v>
      </c>
      <c r="NE106" s="694">
        <f t="shared" si="137"/>
        <v>0.49358974358974361</v>
      </c>
      <c r="NF106" s="682" t="str">
        <f t="shared" si="138"/>
        <v>C</v>
      </c>
      <c r="NH106" s="606" t="s">
        <v>5765</v>
      </c>
      <c r="NI106" s="563" t="s">
        <v>1188</v>
      </c>
      <c r="NJ106" s="563" t="str">
        <f t="shared" si="140"/>
        <v>C</v>
      </c>
      <c r="NK106" s="563" t="str">
        <f t="shared" ca="1" si="141"/>
        <v>C</v>
      </c>
      <c r="NL106" s="563" t="str">
        <f t="shared" ca="1" si="142"/>
        <v>C</v>
      </c>
      <c r="NM106" s="563" t="str">
        <f t="shared" ca="1" si="143"/>
        <v>C</v>
      </c>
      <c r="NN106" s="563" t="str">
        <f t="shared" ca="1" si="163"/>
        <v>C</v>
      </c>
      <c r="NO106" s="563" t="str">
        <f t="shared" ca="1" si="164"/>
        <v>B</v>
      </c>
      <c r="NP106" s="606" t="str">
        <f t="shared" si="144"/>
        <v>-</v>
      </c>
      <c r="NQ106" s="682" t="str">
        <f t="shared" si="145"/>
        <v>-</v>
      </c>
      <c r="NR106" s="682" t="e">
        <f>IF(OR(AND(NI106="A",OR(NJ106="C",NJ106="D")),AND(NI106="A",OR(#REF!="C",#REF!="D")),AND(NI106="B",OR(NJ106="D",#REF!="D")),AND(OR(NI106="C",NI106="D"),OR(NJ106="A",NJ106="B")),AND(OR(NI106="C",NI106="D"),OR(#REF!="A",#REF!="B")),AND(OR(NJ106="A",#REF!="A",NJ106="B",#REF!="B"),OR(NP106="-",NQ106="-")),AND(OR(NJ106="C",#REF!="C",NJ106="D",#REF!="D"),NP106="Yes")),"Yes","-")</f>
        <v>#REF!</v>
      </c>
      <c r="NS106" s="607"/>
      <c r="NT106" s="619" t="str">
        <f t="shared" si="146"/>
        <v>-</v>
      </c>
      <c r="NU106" s="619">
        <f t="shared" si="147"/>
        <v>0.49358974358974361</v>
      </c>
      <c r="NV106" s="619">
        <f t="shared" ca="1" si="148"/>
        <v>0.43796829049993602</v>
      </c>
      <c r="NW106" s="619">
        <f t="shared" ca="1" si="165"/>
        <v>0.45661284429492355</v>
      </c>
      <c r="NX106" s="619">
        <f t="shared" ca="1" si="166"/>
        <v>0.48749818705874259</v>
      </c>
      <c r="NY106" s="620">
        <f t="shared" ca="1" si="167"/>
        <v>0.48415549870681429</v>
      </c>
      <c r="NZ106" s="620">
        <f t="shared" ca="1" si="168"/>
        <v>0.53439830057502002</v>
      </c>
      <c r="OA106" s="705" t="s">
        <v>1188</v>
      </c>
      <c r="OB106" s="706" t="s">
        <v>1188</v>
      </c>
      <c r="OC106" s="494"/>
      <c r="OE106" s="606" t="s">
        <v>5765</v>
      </c>
      <c r="OF106" s="700" t="str">
        <f t="shared" ca="1" si="149"/>
        <v>C</v>
      </c>
      <c r="OG106" s="701">
        <f t="shared" ca="1" si="169"/>
        <v>0.45661284429492355</v>
      </c>
      <c r="OH106" s="705">
        <f t="shared" ca="1" si="212"/>
        <v>0.45563991323210418</v>
      </c>
      <c r="OI106" s="696">
        <f t="shared" ca="1" si="213"/>
        <v>0.6366072772898369</v>
      </c>
      <c r="OJ106" s="696">
        <f t="shared" ca="1" si="152"/>
        <v>0.15239553381380933</v>
      </c>
      <c r="OK106" s="697">
        <f t="shared" ca="1" si="153"/>
        <v>0.58180865284394379</v>
      </c>
      <c r="OL106" s="696" cm="1">
        <f t="array" aca="1" ref="OL106" ca="1">INDIRECT(OL$203&amp;ROW())*OL$205</f>
        <v>0</v>
      </c>
      <c r="OM106" s="696" cm="1">
        <f t="array" aca="1" ref="OM106" ca="1">INDIRECT(OM$203&amp;ROW())*OM$205</f>
        <v>0</v>
      </c>
      <c r="ON106" s="696" cm="1">
        <f t="array" aca="1" ref="ON106" ca="1">INDIRECT(ON$203&amp;ROW())*ON$205</f>
        <v>0.72809999999999997</v>
      </c>
      <c r="OO106" s="696" cm="1">
        <f t="array" aca="1" ref="OO106" ca="1">INDIRECT(OO$203&amp;ROW())*OO$205</f>
        <v>1.0790999999999999</v>
      </c>
      <c r="OP106" s="696" cm="1">
        <f t="array" aca="1" ref="OP106" ca="1">INDIRECT(OP$203&amp;ROW())*OP$205</f>
        <v>0</v>
      </c>
      <c r="OQ106" s="696" cm="1">
        <f t="array" aca="1" ref="OQ106" ca="1">INDIRECT(OQ$203&amp;ROW())*OQ$205</f>
        <v>1.5849</v>
      </c>
      <c r="OR106" s="696" cm="1">
        <f t="array" aca="1" ref="OR106" ca="1">INDIRECT(OR$203&amp;ROW())*OR$205</f>
        <v>1.4141999999999999</v>
      </c>
      <c r="OS106" s="696" cm="1">
        <f t="array" aca="1" ref="OS106" ca="1">INDIRECT(OS$203&amp;ROW())*OS$205</f>
        <v>1.5387</v>
      </c>
      <c r="OT106" s="696" cm="1">
        <f t="array" aca="1" ref="OT106" ca="1">INDIRECT(OT$203&amp;ROW())*OT$205</f>
        <v>1.4727000000000001</v>
      </c>
      <c r="OU106" s="696" cm="1">
        <f t="array" aca="1" ref="OU106" ca="1">INDIRECT(OU$203&amp;ROW())*OU$205</f>
        <v>1.2869999999999999</v>
      </c>
      <c r="OV106" s="696" cm="1">
        <f t="array" aca="1" ref="OV106" ca="1">INDIRECT(OV$203&amp;ROW())*OV$205</f>
        <v>0</v>
      </c>
      <c r="OW106" s="696" cm="1">
        <f t="array" aca="1" ref="OW106" ca="1">INDIRECT(OW$203&amp;ROW())*OW$205</f>
        <v>0</v>
      </c>
      <c r="OX106" s="696" cm="1">
        <f t="array" aca="1" ref="OX106" ca="1">INDIRECT(OX$203&amp;ROW())*OX$205</f>
        <v>1.3977999999999999</v>
      </c>
      <c r="OY106" s="696" t="s">
        <v>1188</v>
      </c>
      <c r="OZ106" s="696" cm="1">
        <f t="array" aca="1" ref="OZ106" ca="1">INDIRECT(OZ$203&amp;ROW())*OZ$205</f>
        <v>0</v>
      </c>
      <c r="PA106" s="696" t="s">
        <v>1188</v>
      </c>
      <c r="PB106" s="705" cm="1">
        <f t="array" aca="1" ref="PB106" ca="1">INDIRECT(PB$203&amp;ROW())*PB$205</f>
        <v>1.5084</v>
      </c>
      <c r="PC106" s="696" cm="1">
        <f t="array" aca="1" ref="PC106" ca="1">INDIRECT(PC$203&amp;ROW())*PC$205</f>
        <v>1.3946000000000001</v>
      </c>
      <c r="PD106" s="696" cm="1">
        <f t="array" aca="1" ref="PD106" ca="1">INDIRECT(PD$203&amp;ROW())*PD$205</f>
        <v>1.4683999999999999</v>
      </c>
      <c r="PE106" s="696" cm="1">
        <f t="array" aca="1" ref="PE106" ca="1">INDIRECT(PE$203&amp;ROW())*PE$205</f>
        <v>0.64</v>
      </c>
      <c r="PF106" s="696" cm="1">
        <f t="array" aca="1" ref="PF106" ca="1">INDIRECT(PF$203&amp;ROW())*PF$205</f>
        <v>1.3308</v>
      </c>
      <c r="PG106" s="696" t="s">
        <v>1188</v>
      </c>
      <c r="PH106" s="696" cm="1">
        <f t="array" aca="1" ref="PH106" ca="1">INDIRECT(PH$203&amp;ROW())*PH$205</f>
        <v>0.61699999999999999</v>
      </c>
      <c r="PI106" s="696" cm="1">
        <f t="array" aca="1" ref="PI106" ca="1">INDIRECT(PI$203&amp;ROW())*PI$205</f>
        <v>0.60729999999999995</v>
      </c>
      <c r="PJ106" s="696" cm="1">
        <f t="array" aca="1" ref="PJ106" ca="1">INDIRECT(PJ$203&amp;ROW())*PJ$205</f>
        <v>0</v>
      </c>
      <c r="PK106" s="696" cm="1">
        <f t="array" aca="1" ref="PK106" ca="1">IF($PJ106=0,0,INDIRECT(PK$203&amp;ROW())*PK$205)</f>
        <v>0</v>
      </c>
      <c r="PL106" s="696" cm="1">
        <f t="array" aca="1" ref="PL106" ca="1">IF($MPE106=0,0,INDIRECT(PL$203&amp;ROW())*PL$205)</f>
        <v>0</v>
      </c>
      <c r="PM106" s="696" cm="1">
        <f t="array" aca="1" ref="PM106" ca="1">IF($MPE106=0,0,INDIRECT(PM$203&amp;ROW())*PM$205)</f>
        <v>0</v>
      </c>
      <c r="PN106" s="696" cm="1">
        <f t="array" aca="1" ref="PN106" ca="1">IF($PJ106=0,0,INDIRECT(PN$203&amp;ROW())*PN$205)</f>
        <v>0</v>
      </c>
      <c r="PO106" s="696" cm="1">
        <f t="array" aca="1" ref="PO106" ca="1">INDIRECT(PO$203&amp;ROW())*PO$205</f>
        <v>0</v>
      </c>
      <c r="PP106" s="696" cm="1">
        <f t="array" aca="1" ref="PP106" ca="1">IF($PO106=0,0,INDIRECT(PP$203&amp;ROW())*PP$205)</f>
        <v>0</v>
      </c>
      <c r="PQ106" s="696" cm="1">
        <f t="array" aca="1" ref="PQ106" ca="1">IF($PO106=0,0,INDIRECT(PQ$203&amp;ROW())*PQ$205)</f>
        <v>0</v>
      </c>
      <c r="PR106" s="696" cm="1">
        <f t="array" aca="1" ref="PR106" ca="1">INDIRECT(PR$203&amp;ROW())*PR$205</f>
        <v>0</v>
      </c>
      <c r="PS106" s="696" cm="1">
        <f t="array" aca="1" ref="PS106" ca="1">INDIRECT(PS$203&amp;ROW())*PS$205</f>
        <v>0</v>
      </c>
      <c r="PT106" s="696" cm="1">
        <f t="array" aca="1" ref="PT106" ca="1">INDIRECT(PT$203&amp;ROW())*PT$205</f>
        <v>1.4406000000000001</v>
      </c>
      <c r="PU106" s="696" cm="1">
        <f t="array" aca="1" ref="PU106" ca="1">INDIRECT(PU$203&amp;ROW())*PU$205</f>
        <v>1.7696999999999998</v>
      </c>
      <c r="PV106" s="696" cm="1">
        <f t="array" aca="1" ref="PV106" ca="1">INDIRECT(PV$203&amp;ROW())*PV$205</f>
        <v>0</v>
      </c>
      <c r="PW106" s="696" cm="1">
        <f t="array" aca="1" ref="PW106" ca="1">INDIRECT(PW$203&amp;ROW())*PW$205</f>
        <v>0</v>
      </c>
      <c r="PX106" s="696" cm="1">
        <f t="array" aca="1" ref="PX106" ca="1">INDIRECT(PX$203&amp;ROW())*PX$205</f>
        <v>1.1714</v>
      </c>
      <c r="PY106" s="696" cm="1">
        <f t="array" aca="1" ref="PY106" ca="1">INDIRECT(PY$203&amp;ROW())*PY$205</f>
        <v>1.1866000000000001</v>
      </c>
      <c r="PZ106" s="696" cm="1">
        <f t="array" aca="1" ref="PZ106" ca="1">INDIRECT(PZ$203&amp;ROW())*PZ$205</f>
        <v>0.17430000000000001</v>
      </c>
      <c r="QA106" s="696" cm="1">
        <f t="array" aca="1" ref="QA106" ca="1">INDIRECT(QA$203&amp;ROW())*QA$205</f>
        <v>0.31659999999999999</v>
      </c>
      <c r="QB106" s="696" cm="1">
        <f t="array" aca="1" ref="QB106" ca="1">INDIRECT(QB$203&amp;ROW())*QB$205</f>
        <v>2.3948999999999998</v>
      </c>
      <c r="QC106" s="696" cm="1">
        <f t="array" aca="1" ref="QC106" ca="1">INDIRECT(QC$203&amp;ROW())*QC$205</f>
        <v>1.4259999999999999</v>
      </c>
      <c r="QD106" s="696" t="s">
        <v>1188</v>
      </c>
      <c r="QE106" s="696" cm="1">
        <f t="array" aca="1" ref="QE106" ca="1">INDIRECT(QE$203&amp;ROW())*QE$205</f>
        <v>0</v>
      </c>
      <c r="QF106" s="696" cm="1">
        <f t="array" aca="1" ref="QF106" ca="1">INDIRECT(QF$203&amp;ROW())*QF$205</f>
        <v>0</v>
      </c>
      <c r="QG106" s="696" cm="1">
        <f t="array" aca="1" ref="QG106" ca="1">INDIRECT(QG$203&amp;ROW())*QG$205</f>
        <v>0</v>
      </c>
      <c r="QI106" s="606" t="s">
        <v>5765</v>
      </c>
      <c r="QJ106" s="700" t="str">
        <f t="shared" ca="1" si="154"/>
        <v>C</v>
      </c>
      <c r="QK106" s="701">
        <f t="shared" ca="1" si="170"/>
        <v>0.48749818705874259</v>
      </c>
      <c r="QL106" s="705">
        <f t="shared" ca="1" si="214"/>
        <v>0.6253664351201218</v>
      </c>
      <c r="QM106" s="696">
        <f t="shared" ca="1" si="215"/>
        <v>0.62676949146265559</v>
      </c>
      <c r="QN106" s="696">
        <f t="shared" ca="1" si="157"/>
        <v>0.13655240799347471</v>
      </c>
      <c r="QO106" s="697">
        <f t="shared" ca="1" si="158"/>
        <v>0.56130441365871808</v>
      </c>
      <c r="QP106" s="696" cm="1">
        <f t="array" aca="1" ref="QP106" ca="1">INDIRECT(QP$203&amp;ROW())*QP$205</f>
        <v>0</v>
      </c>
      <c r="QQ106" s="696" cm="1">
        <f t="array" aca="1" ref="QQ106" ca="1">INDIRECT(QQ$203&amp;ROW())*QQ$205</f>
        <v>0</v>
      </c>
      <c r="QR106" s="696" cm="1">
        <f t="array" aca="1" ref="QR106" ca="1">INDIRECT(QR$203&amp;ROW())*QR$205</f>
        <v>7.5449048323979542E-2</v>
      </c>
      <c r="QS106" s="696" cm="1">
        <f t="array" aca="1" ref="QS106" ca="1">INDIRECT(QS$203&amp;ROW())*QS$205</f>
        <v>0.22471360933801068</v>
      </c>
      <c r="QT106" s="696" cm="1">
        <f t="array" aca="1" ref="QT106" ca="1">INDIRECT(QT$203&amp;ROW())*QT$205</f>
        <v>0</v>
      </c>
      <c r="QU106" s="696" cm="1">
        <f t="array" aca="1" ref="QU106" ca="1">INDIRECT(QU$203&amp;ROW())*QU$205</f>
        <v>0.53329206883563263</v>
      </c>
      <c r="QV106" s="696" cm="1">
        <f t="array" aca="1" ref="QV106" ca="1">INDIRECT(QV$203&amp;ROW())*QV$205</f>
        <v>0.24117831443907087</v>
      </c>
      <c r="QW106" s="696" cm="1">
        <f t="array" aca="1" ref="QW106" ca="1">INDIRECT(QW$203&amp;ROW())*QW$205</f>
        <v>0.53099416374332975</v>
      </c>
      <c r="QX106" s="696" cm="1">
        <f t="array" aca="1" ref="QX106" ca="1">INDIRECT(QX$203&amp;ROW())*QX$205</f>
        <v>0.60640894423913805</v>
      </c>
      <c r="QY106" s="696" cm="1">
        <f t="array" aca="1" ref="QY106" ca="1">INDIRECT(QY$203&amp;ROW())*QY$205</f>
        <v>9.0268316756905984E-2</v>
      </c>
      <c r="QZ106" s="696" cm="1">
        <f t="array" aca="1" ref="QZ106" ca="1">INDIRECT(QZ$203&amp;ROW())*QZ$205</f>
        <v>0</v>
      </c>
      <c r="RA106" s="696" cm="1">
        <f t="array" aca="1" ref="RA106" ca="1">INDIRECT(RA$203&amp;ROW())*RA$205</f>
        <v>0</v>
      </c>
      <c r="RB106" s="696" cm="1">
        <f t="array" aca="1" ref="RB106" ca="1">INDIRECT(RB$203&amp;ROW())*RB$205</f>
        <v>0.11461142513892485</v>
      </c>
      <c r="RC106" s="696" t="s">
        <v>1188</v>
      </c>
      <c r="RD106" s="696" cm="1">
        <f t="array" aca="1" ref="RD106" ca="1">INDIRECT(RD$203&amp;ROW())*RD$205</f>
        <v>0</v>
      </c>
      <c r="RE106" s="696" t="s">
        <v>1188</v>
      </c>
      <c r="RF106" s="705" cm="1">
        <f t="array" aca="1" ref="RF106" ca="1">INDIRECT(RF$203&amp;ROW())*RF$205</f>
        <v>0.10613798880649605</v>
      </c>
      <c r="RG106" s="696" cm="1">
        <f t="array" aca="1" ref="RG106" ca="1">INDIRECT(RG$203&amp;ROW())*RG$205</f>
        <v>0.27650466908360405</v>
      </c>
      <c r="RH106" s="696" cm="1">
        <f t="array" aca="1" ref="RH106" ca="1">INDIRECT(RH$203&amp;ROW())*RH$205</f>
        <v>5.8387680780544585E-2</v>
      </c>
      <c r="RI106" s="696" cm="1">
        <f t="array" aca="1" ref="RI106" ca="1">INDIRECT(RI$203&amp;ROW())*RI$205</f>
        <v>0.10769689125031101</v>
      </c>
      <c r="RJ106" s="696" cm="1">
        <f t="array" aca="1" ref="RJ106" ca="1">INDIRECT(RJ$203&amp;ROW())*RJ$205</f>
        <v>0.12226723336432462</v>
      </c>
      <c r="RK106" s="696" t="s">
        <v>1188</v>
      </c>
      <c r="RL106" s="696" cm="1">
        <f t="array" aca="1" ref="RL106" ca="1">INDIRECT(RL$203&amp;ROW())*RL$205</f>
        <v>0.11262003659234653</v>
      </c>
      <c r="RM106" s="696" cm="1">
        <f t="array" aca="1" ref="RM106" ca="1">INDIRECT(RM$203&amp;ROW())*RM$205</f>
        <v>1.4993730364766381E-2</v>
      </c>
      <c r="RN106" s="696" cm="1">
        <f t="array" aca="1" ref="RN106" ca="1">INDIRECT(RN$203&amp;ROW())*RN$205</f>
        <v>0</v>
      </c>
      <c r="RO106" s="696" cm="1">
        <f t="array" aca="1" ref="RO106" ca="1">IF($RN106=0,0,INDIRECT(RO$203&amp;ROW())*RO$205)</f>
        <v>0</v>
      </c>
      <c r="RP106" s="696" cm="1">
        <f t="array" aca="1" ref="RP106" ca="1">IF($RN106=0,0,INDIRECT(RP$203&amp;ROW())*RP$205)</f>
        <v>0</v>
      </c>
      <c r="RQ106" s="696" cm="1">
        <f t="array" aca="1" ref="RQ106" ca="1">IF($RN106=0,0,INDIRECT(RQ$203&amp;ROW())*RQ$205)</f>
        <v>0</v>
      </c>
      <c r="RR106" s="696" cm="1">
        <f t="array" aca="1" ref="RR106" ca="1">IF($RN106=0,0,INDIRECT(RR$203&amp;ROW())*RR$205)</f>
        <v>0</v>
      </c>
      <c r="RS106" s="696" cm="1">
        <f t="array" aca="1" ref="RS106" ca="1">INDIRECT(RS$203&amp;ROW())*RS$205</f>
        <v>0</v>
      </c>
      <c r="RT106" s="696" cm="1">
        <f t="array" aca="1" ref="RT106" ca="1">IF($RS106=0,0,INDIRECT(RT$203&amp;ROW())*RT$205)</f>
        <v>0</v>
      </c>
      <c r="RU106" s="696" cm="1">
        <f t="array" aca="1" ref="RU106" ca="1">IF($RS106=0,0,INDIRECT(RU$203&amp;ROW())*RU$205)</f>
        <v>0</v>
      </c>
      <c r="RV106" s="696" cm="1">
        <f t="array" aca="1" ref="RV106" ca="1">INDIRECT(RV$203&amp;ROW())*RV$205</f>
        <v>0</v>
      </c>
      <c r="RW106" s="696" cm="1">
        <f t="array" aca="1" ref="RW106" ca="1">INDIRECT(RW$203&amp;ROW())*RW$205</f>
        <v>0</v>
      </c>
      <c r="RX106" s="696" cm="1">
        <f t="array" aca="1" ref="RX106" ca="1">INDIRECT(RX$203&amp;ROW())*RX$205</f>
        <v>0.19074035443114332</v>
      </c>
      <c r="RY106" s="696" cm="1">
        <f t="array" aca="1" ref="RY106" ca="1">INDIRECT(RY$203&amp;ROW())*RY$205</f>
        <v>8.4396695370290389E-2</v>
      </c>
      <c r="RZ106" s="696" cm="1">
        <f t="array" aca="1" ref="RZ106" ca="1">INDIRECT(RZ$203&amp;ROW())*RZ$205</f>
        <v>0</v>
      </c>
      <c r="SA106" s="696" cm="1">
        <f t="array" aca="1" ref="SA106" ca="1">INDIRECT(SA$203&amp;ROW())*SA$205</f>
        <v>0</v>
      </c>
      <c r="SB106" s="696" cm="1">
        <f t="array" aca="1" ref="SB106" ca="1">INDIRECT(SB$203&amp;ROW())*SB$205</f>
        <v>4.7124126502052749E-2</v>
      </c>
      <c r="SC106" s="696" cm="1">
        <f t="array" aca="1" ref="SC106" ca="1">INDIRECT(SC$203&amp;ROW())*SC$205</f>
        <v>5.4291606235991073E-2</v>
      </c>
      <c r="SD106" s="696" cm="1">
        <f t="array" aca="1" ref="SD106" ca="1">INDIRECT(SD$203&amp;ROW())*SD$205</f>
        <v>0.3072993885784252</v>
      </c>
      <c r="SE106" s="696" cm="1">
        <f t="array" aca="1" ref="SE106" ca="1">INDIRECT(SE$203&amp;ROW())*SE$205</f>
        <v>0.2585618210787391</v>
      </c>
      <c r="SF106" s="696" cm="1">
        <f t="array" aca="1" ref="SF106" ca="1">INDIRECT(SF$203&amp;ROW())*SF$205</f>
        <v>0.19835664972334499</v>
      </c>
      <c r="SG106" s="696" cm="1">
        <f t="array" aca="1" ref="SG106" ca="1">INDIRECT(SG$203&amp;ROW())*SG$205</f>
        <v>7.4767843909269882E-2</v>
      </c>
      <c r="SH106" s="696" t="s">
        <v>1188</v>
      </c>
      <c r="SI106" s="696" cm="1">
        <f t="array" aca="1" ref="SI106" ca="1">INDIRECT(SI$203&amp;ROW())*SI$205</f>
        <v>0</v>
      </c>
      <c r="SJ106" s="696" cm="1">
        <f t="array" aca="1" ref="SJ106" ca="1">INDIRECT(SJ$203&amp;ROW())*SJ$205</f>
        <v>0</v>
      </c>
      <c r="SK106" s="696" cm="1">
        <f t="array" aca="1" ref="SK106" ca="1">INDIRECT(SK$203&amp;ROW())*SK$205</f>
        <v>0</v>
      </c>
      <c r="SN106" s="606" t="s">
        <v>5765</v>
      </c>
      <c r="SO106" s="707" cm="1">
        <f t="array" aca="1" ref="SO106" ca="1">INDIRECT(SO$203&amp;ROW())*SO$205</f>
        <v>0</v>
      </c>
      <c r="SP106" s="707" cm="1">
        <f t="array" aca="1" ref="SP106" ca="1">INDIRECT(SP$203&amp;ROW())*SP$205</f>
        <v>0</v>
      </c>
      <c r="SQ106" s="707" cm="1">
        <f t="array" aca="1" ref="SQ106" ca="1">INDIRECT(SQ$203&amp;ROW())*SQ$205</f>
        <v>1</v>
      </c>
      <c r="SR106" s="707" cm="1">
        <f t="array" aca="1" ref="SR106" ca="1">INDIRECT(SR$203&amp;ROW())*SR$205</f>
        <v>3</v>
      </c>
      <c r="SS106" s="707" cm="1">
        <f t="array" aca="1" ref="SS106" ca="1">INDIRECT(SS$203&amp;ROW())*SS$205</f>
        <v>0</v>
      </c>
      <c r="ST106" s="707" cm="1">
        <f t="array" aca="1" ref="ST106" ca="1">INDIRECT(ST$203&amp;ROW())*ST$205</f>
        <v>3</v>
      </c>
      <c r="SU106" s="707" cm="1">
        <f t="array" aca="1" ref="SU106" ca="1">INDIRECT(SU$203&amp;ROW())*SU$205</f>
        <v>3</v>
      </c>
      <c r="SV106" s="707" cm="1">
        <f t="array" aca="1" ref="SV106" ca="1">INDIRECT(SV$203&amp;ROW())*SV$205</f>
        <v>3</v>
      </c>
      <c r="SW106" s="707" cm="1">
        <f t="array" aca="1" ref="SW106" ca="1">INDIRECT(SW$203&amp;ROW())*SW$205</f>
        <v>3</v>
      </c>
      <c r="SX106" s="707" cm="1">
        <f t="array" aca="1" ref="SX106" ca="1">INDIRECT(SX$203&amp;ROW())*SX$205</f>
        <v>2</v>
      </c>
      <c r="SY106" s="707" cm="1">
        <f t="array" aca="1" ref="SY106" ca="1">INDIRECT(SY$203&amp;ROW())*SY$205</f>
        <v>0</v>
      </c>
      <c r="SZ106" s="707" cm="1">
        <f t="array" aca="1" ref="SZ106" ca="1">INDIRECT(SZ$203&amp;ROW())*SZ$205</f>
        <v>0</v>
      </c>
      <c r="TA106" s="707" cm="1">
        <f t="array" aca="1" ref="TA106" ca="1">INDIRECT(TA$203&amp;ROW())*TA$205</f>
        <v>2</v>
      </c>
      <c r="TB106" s="696" t="s">
        <v>1188</v>
      </c>
      <c r="TC106" s="707" cm="1">
        <f t="array" aca="1" ref="TC106" ca="1">INDIRECT(TC$203&amp;ROW())*TC$205</f>
        <v>0</v>
      </c>
      <c r="TD106" s="696" t="s">
        <v>1188</v>
      </c>
      <c r="TE106" s="732" cm="1">
        <f t="array" aca="1" ref="TE106" ca="1">INDIRECT(TE$203&amp;ROW())*TE$205</f>
        <v>2</v>
      </c>
      <c r="TF106" s="707" cm="1">
        <f t="array" aca="1" ref="TF106" ca="1">INDIRECT(TF$203&amp;ROW())*TF$205</f>
        <v>2</v>
      </c>
      <c r="TG106" s="707" cm="1">
        <f t="array" aca="1" ref="TG106" ca="1">INDIRECT(TG$203&amp;ROW())*TG$205</f>
        <v>2</v>
      </c>
      <c r="TH106" s="707" cm="1">
        <f t="array" aca="1" ref="TH106" ca="1">INDIRECT(TH$203&amp;ROW())*TH$205</f>
        <v>1</v>
      </c>
      <c r="TI106" s="707" cm="1">
        <f t="array" aca="1" ref="TI106" ca="1">INDIRECT(TI$203&amp;ROW())*TI$205</f>
        <v>2</v>
      </c>
      <c r="TJ106" s="696" t="s">
        <v>1188</v>
      </c>
      <c r="TK106" s="707" cm="1">
        <f t="array" aca="1" ref="TK106" ca="1">INDIRECT(TK$203&amp;ROW())*TK$205</f>
        <v>1</v>
      </c>
      <c r="TL106" s="707" cm="1">
        <f t="array" aca="1" ref="TL106" ca="1">INDIRECT(TL$203&amp;ROW())*TL$205</f>
        <v>1</v>
      </c>
      <c r="TM106" s="707" cm="1">
        <f t="array" aca="1" ref="TM106" ca="1">INDIRECT(TM$203&amp;ROW())*TM$205</f>
        <v>0</v>
      </c>
      <c r="TN106" s="707" cm="1">
        <f t="array" aca="1" ref="TN106" ca="1">IF($TM106=0,0,INDIRECT(TN$203&amp;ROW())*TN$205)</f>
        <v>0</v>
      </c>
      <c r="TO106" s="707" cm="1">
        <f t="array" aca="1" ref="TO106" ca="1">IF($TM106=0,0,INDIRECT(TO$203&amp;ROW())*TO$205)</f>
        <v>0</v>
      </c>
      <c r="TP106" s="707" cm="1">
        <f t="array" aca="1" ref="TP106" ca="1">IF($TM106=0,0,INDIRECT(TP$203&amp;ROW())*TP$205)</f>
        <v>0</v>
      </c>
      <c r="TQ106" s="707" cm="1">
        <f t="array" aca="1" ref="TQ106" ca="1">IF($TM106=0,0,INDIRECT(TQ$203&amp;ROW())*TQ$205)</f>
        <v>0</v>
      </c>
      <c r="TR106" s="707" cm="1">
        <f t="array" aca="1" ref="TR106" ca="1">INDIRECT(TR$203&amp;ROW())*TR$205</f>
        <v>0</v>
      </c>
      <c r="TS106" s="707" cm="1">
        <f t="array" aca="1" ref="TS106" ca="1">IF($TR106=0,0,INDIRECT(TS$203&amp;ROW())*TS$205)</f>
        <v>0</v>
      </c>
      <c r="TT106" s="707" cm="1">
        <f t="array" aca="1" ref="TT106" ca="1">IF($TR106=0,0,INDIRECT(TT$203&amp;ROW())*TT$205)</f>
        <v>0</v>
      </c>
      <c r="TU106" s="707" cm="1">
        <f t="array" aca="1" ref="TU106" ca="1">INDIRECT(TU$203&amp;ROW())*TU$205</f>
        <v>0</v>
      </c>
      <c r="TV106" s="707" cm="1">
        <f t="array" aca="1" ref="TV106" ca="1">INDIRECT(TV$203&amp;ROW())*TV$205</f>
        <v>0</v>
      </c>
      <c r="TW106" s="707" cm="1">
        <f t="array" aca="1" ref="TW106" ca="1">INDIRECT(TW$203&amp;ROW())*TW$205</f>
        <v>2</v>
      </c>
      <c r="TX106" s="707" cm="1">
        <f t="array" aca="1" ref="TX106" ca="1">INDIRECT(TX$203&amp;ROW())*TX$205</f>
        <v>3</v>
      </c>
      <c r="TY106" s="707" cm="1">
        <f t="array" aca="1" ref="TY106" ca="1">INDIRECT(TY$203&amp;ROW())*TY$205</f>
        <v>0</v>
      </c>
      <c r="TZ106" s="707" cm="1">
        <f t="array" aca="1" ref="TZ106" ca="1">INDIRECT(TZ$203&amp;ROW())*TZ$205</f>
        <v>0</v>
      </c>
      <c r="UA106" s="707" cm="1">
        <f t="array" aca="1" ref="UA106" ca="1">INDIRECT(UA$203&amp;ROW())*UA$205</f>
        <v>2</v>
      </c>
      <c r="UB106" s="707" cm="1">
        <f t="array" aca="1" ref="UB106" ca="1">INDIRECT(UB$203&amp;ROW())*UB$205</f>
        <v>2</v>
      </c>
      <c r="UC106" s="707" cm="1">
        <f t="array" aca="1" ref="UC106" ca="1">INDIRECT(UC$203&amp;ROW())*UC$205</f>
        <v>1</v>
      </c>
      <c r="UD106" s="707" cm="1">
        <f t="array" aca="1" ref="UD106" ca="1">INDIRECT(UD$203&amp;ROW())*UD$205</f>
        <v>1</v>
      </c>
      <c r="UE106" s="707" cm="1">
        <f t="array" aca="1" ref="UE106" ca="1">INDIRECT(UE$203&amp;ROW())*UE$205</f>
        <v>3</v>
      </c>
      <c r="UF106" s="707" cm="1">
        <f t="array" aca="1" ref="UF106" ca="1">INDIRECT(UF$203&amp;ROW())*UF$205</f>
        <v>2</v>
      </c>
      <c r="UG106" s="696" t="s">
        <v>1188</v>
      </c>
      <c r="UH106" s="707" cm="1">
        <f t="array" aca="1" ref="UH106" ca="1">INDIRECT(UH$203&amp;ROW())*UH$205</f>
        <v>0</v>
      </c>
      <c r="UI106" s="707" cm="1">
        <f t="array" aca="1" ref="UI106" ca="1">INDIRECT(UI$203&amp;ROW())*UI$205</f>
        <v>0</v>
      </c>
      <c r="UJ106" s="707" cm="1">
        <f t="array" aca="1" ref="UJ106" ca="1">INDIRECT(UJ$203&amp;ROW())*UJ$205</f>
        <v>0</v>
      </c>
      <c r="UM106" s="606" t="s">
        <v>5765</v>
      </c>
      <c r="UN106" s="616">
        <f t="shared" ca="1" si="222"/>
        <v>-0.97111609266078391</v>
      </c>
      <c r="UO106" s="616">
        <f t="shared" ca="1" si="219"/>
        <v>-0.6225347970107441</v>
      </c>
      <c r="UP106" s="616">
        <f t="shared" ca="1" si="219"/>
        <v>0.15206673709758317</v>
      </c>
      <c r="UQ106" s="616">
        <f t="shared" ca="1" si="219"/>
        <v>0.29355872991449461</v>
      </c>
      <c r="UR106" s="616">
        <f t="shared" ca="1" si="219"/>
        <v>-1.7347822393597188</v>
      </c>
      <c r="US106" s="616">
        <f t="shared" ca="1" si="219"/>
        <v>0.41305213694811815</v>
      </c>
      <c r="UT106" s="616">
        <f t="shared" ca="1" si="219"/>
        <v>0.30690415393182785</v>
      </c>
      <c r="UU106" s="616">
        <f t="shared" ca="1" si="219"/>
        <v>0.53359975015917405</v>
      </c>
      <c r="UV106" s="616">
        <f t="shared" ca="1" si="219"/>
        <v>0.44410973870643028</v>
      </c>
      <c r="UW106" s="616">
        <f t="shared" ca="1" si="219"/>
        <v>-0.27258314758863444</v>
      </c>
      <c r="UX106" s="616">
        <f t="shared" ca="1" si="219"/>
        <v>-3.7125109235132832</v>
      </c>
      <c r="UY106" s="616">
        <f t="shared" ca="1" si="219"/>
        <v>-0.67270887390575207</v>
      </c>
      <c r="UZ106" s="616">
        <f t="shared" ca="1" si="219"/>
        <v>1.1960042318268584</v>
      </c>
      <c r="VA106" s="616" t="s">
        <v>1188</v>
      </c>
      <c r="VB106" s="616">
        <f t="shared" ca="1" si="219"/>
        <v>-0.76400504167427041</v>
      </c>
      <c r="VC106" s="616" t="s">
        <v>1188</v>
      </c>
      <c r="VD106" s="616">
        <f t="shared" ca="1" si="218"/>
        <v>0.85304819841956248</v>
      </c>
      <c r="VE106" s="616">
        <f t="shared" ca="1" si="218"/>
        <v>3.9909080070471406E-2</v>
      </c>
      <c r="VF106" s="616">
        <f t="shared" ca="1" si="218"/>
        <v>7.1631593782223293E-2</v>
      </c>
      <c r="VG106" s="616">
        <f t="shared" ca="1" si="218"/>
        <v>0.19209711823520634</v>
      </c>
      <c r="VH106" s="616">
        <f t="shared" ca="1" si="218"/>
        <v>-0.12784420028857393</v>
      </c>
      <c r="VI106" s="616" t="s">
        <v>1188</v>
      </c>
      <c r="VJ106" s="616">
        <f t="shared" ca="1" si="218"/>
        <v>1.1038721171937993</v>
      </c>
      <c r="VK106" s="616">
        <f t="shared" ca="1" si="218"/>
        <v>-0.49937453713488217</v>
      </c>
      <c r="VL106" s="616">
        <f t="shared" ca="1" si="218"/>
        <v>-0.83864555511817418</v>
      </c>
      <c r="VM106" s="616">
        <f t="shared" ca="1" si="218"/>
        <v>-0.57201237404204519</v>
      </c>
      <c r="VN106" s="616">
        <f t="shared" ca="1" si="218"/>
        <v>-0.62639799545694341</v>
      </c>
      <c r="VO106" s="616">
        <f t="shared" ca="1" si="218"/>
        <v>-0.42150866262694142</v>
      </c>
      <c r="VP106" s="616">
        <f t="shared" ca="1" si="218"/>
        <v>-0.46221149066820022</v>
      </c>
      <c r="VQ106" s="616">
        <f t="shared" ca="1" si="218"/>
        <v>-0.77889442244162177</v>
      </c>
      <c r="VR106" s="616">
        <f t="shared" ca="1" si="218"/>
        <v>-0.64202286734458469</v>
      </c>
      <c r="VS106" s="616">
        <f t="shared" ca="1" si="218"/>
        <v>-0.40481357988865657</v>
      </c>
      <c r="VT106" s="616">
        <f t="shared" ref="VT106:WC131" ca="1" si="232">(TU106-VT$203)/VT$204</f>
        <v>-0.3878135405833677</v>
      </c>
      <c r="VU106" s="616">
        <f t="shared" ca="1" si="232"/>
        <v>-0.82130507758946303</v>
      </c>
      <c r="VV106" s="616">
        <f t="shared" ca="1" si="232"/>
        <v>1.6727825257285902</v>
      </c>
      <c r="VW106" s="616">
        <f t="shared" ca="1" si="232"/>
        <v>0.66845613582062358</v>
      </c>
      <c r="VX106" s="616">
        <f t="shared" ca="1" si="232"/>
        <v>-0.78524029103755877</v>
      </c>
      <c r="VY106" s="616">
        <f t="shared" ca="1" si="232"/>
        <v>-1.477844244223653</v>
      </c>
      <c r="VZ106" s="616">
        <f t="shared" ca="1" si="232"/>
        <v>0.68442622420316401</v>
      </c>
      <c r="WA106" s="616">
        <f t="shared" ca="1" si="232"/>
        <v>0.92808016936885662</v>
      </c>
      <c r="WB106" s="616">
        <f t="shared" ca="1" si="232"/>
        <v>0.33435322352896929</v>
      </c>
      <c r="WC106" s="616">
        <f t="shared" ca="1" si="232"/>
        <v>0.47817673461028487</v>
      </c>
      <c r="WD106" s="616">
        <f t="shared" ca="1" si="229"/>
        <v>1.1315684290219801</v>
      </c>
      <c r="WE106" s="616">
        <f t="shared" ca="1" si="229"/>
        <v>0.67426644196529939</v>
      </c>
      <c r="WF106" s="616" t="s">
        <v>1188</v>
      </c>
      <c r="WG106" s="616">
        <f t="shared" ca="1" si="229"/>
        <v>-1.008197359876486</v>
      </c>
      <c r="WH106" s="616">
        <f t="shared" ca="1" si="229"/>
        <v>-1.0816125322340113</v>
      </c>
      <c r="WI106" s="627">
        <f t="shared" ca="1" si="229"/>
        <v>-0.9831420375936909</v>
      </c>
      <c r="WL106" s="606" t="s">
        <v>5765</v>
      </c>
      <c r="WM106" s="700" t="str">
        <f t="shared" ca="1" si="172"/>
        <v>C</v>
      </c>
      <c r="WN106" s="479">
        <f t="shared" ca="1" si="173"/>
        <v>0.48415549870681429</v>
      </c>
      <c r="WO106" s="495">
        <f t="shared" ca="1" si="216"/>
        <v>0.51539777916819662</v>
      </c>
      <c r="WP106" s="458">
        <f t="shared" ca="1" si="216"/>
        <v>0.66588717630108896</v>
      </c>
      <c r="WQ106" s="458">
        <f t="shared" ca="1" si="216"/>
        <v>0.20899348715679902</v>
      </c>
      <c r="WR106" s="459">
        <f t="shared" ca="1" si="216"/>
        <v>0.54634355220117226</v>
      </c>
      <c r="WS106" s="495">
        <f t="shared" ca="1" si="174"/>
        <v>-0.30928831630175296</v>
      </c>
      <c r="WT106" s="458">
        <f t="shared" ca="1" si="175"/>
        <v>0.17411454880205665</v>
      </c>
      <c r="WU106" s="458">
        <f t="shared" ca="1" si="176"/>
        <v>-0.37777872181865385</v>
      </c>
      <c r="WV106" s="459">
        <f t="shared" ca="1" si="177"/>
        <v>1.5992470466449828E-2</v>
      </c>
      <c r="WW106" s="484">
        <f t="shared" ca="1" si="223"/>
        <v>-0.7262006140917342</v>
      </c>
      <c r="WX106" s="484">
        <f t="shared" ca="1" si="220"/>
        <v>-0.37545073607717977</v>
      </c>
      <c r="WY106" s="484">
        <f t="shared" ca="1" si="220"/>
        <v>0.1107197912807503</v>
      </c>
      <c r="WZ106" s="484">
        <f t="shared" ca="1" si="220"/>
        <v>0.10559307515024371</v>
      </c>
      <c r="XA106" s="484">
        <f t="shared" ca="1" si="220"/>
        <v>-0.91544458771012349</v>
      </c>
      <c r="XB106" s="484">
        <f t="shared" ca="1" si="220"/>
        <v>0.21821544394969081</v>
      </c>
      <c r="XC106" s="484">
        <f t="shared" ca="1" si="220"/>
        <v>0.14467461816346364</v>
      </c>
      <c r="XD106" s="484">
        <f t="shared" ca="1" si="220"/>
        <v>0.27368331185664035</v>
      </c>
      <c r="XE106" s="484">
        <f t="shared" ca="1" si="220"/>
        <v>0.21801347073098662</v>
      </c>
      <c r="XF106" s="484">
        <f t="shared" ca="1" si="220"/>
        <v>-0.17540725547328626</v>
      </c>
      <c r="XG106" s="484">
        <f t="shared" ca="1" si="220"/>
        <v>-1.505051928392285</v>
      </c>
      <c r="XH106" s="484">
        <f t="shared" ca="1" si="220"/>
        <v>-0.33958343954762366</v>
      </c>
      <c r="XI106" s="484">
        <f t="shared" ca="1" si="220"/>
        <v>0.83588735762379129</v>
      </c>
      <c r="XJ106" s="484" t="s">
        <v>1188</v>
      </c>
      <c r="XK106" s="484">
        <f t="shared" ca="1" si="220"/>
        <v>-0.54267278110123429</v>
      </c>
      <c r="XL106" s="484" t="s">
        <v>1188</v>
      </c>
      <c r="XM106" s="484">
        <f t="shared" ca="1" si="220"/>
        <v>0.64336895124803395</v>
      </c>
      <c r="XN106" s="484">
        <f t="shared" ca="1" si="227"/>
        <v>2.7828601533139714E-2</v>
      </c>
      <c r="XO106" s="484">
        <f t="shared" ca="1" si="227"/>
        <v>5.2591916154908339E-2</v>
      </c>
      <c r="XP106" s="484">
        <f t="shared" ca="1" si="227"/>
        <v>0.12294215567053206</v>
      </c>
      <c r="XQ106" s="484">
        <f t="shared" ca="1" si="227"/>
        <v>-8.50675308720171E-2</v>
      </c>
      <c r="XR106" s="484" t="s">
        <v>1188</v>
      </c>
      <c r="XS106" s="484">
        <f t="shared" ca="1" si="227"/>
        <v>0.68108909630857417</v>
      </c>
      <c r="XT106" s="484">
        <f t="shared" ca="1" si="224"/>
        <v>-0.30327015640201394</v>
      </c>
      <c r="XU106" s="484">
        <f t="shared" ca="1" si="224"/>
        <v>-0.63720289277878872</v>
      </c>
      <c r="XV106" s="484">
        <f t="shared" ca="1" si="224"/>
        <v>-0.30179372854458303</v>
      </c>
      <c r="XW106" s="484">
        <f t="shared" ca="1" si="224"/>
        <v>-0.40427726626791127</v>
      </c>
      <c r="XX106" s="484">
        <f t="shared" ca="1" si="224"/>
        <v>-0.20379943838012618</v>
      </c>
      <c r="XY106" s="484">
        <f t="shared" ca="1" si="224"/>
        <v>-0.24303080179333969</v>
      </c>
      <c r="XZ106" s="484">
        <f t="shared" ca="1" si="224"/>
        <v>-0.56968338057380219</v>
      </c>
      <c r="YA106" s="484">
        <f t="shared" ca="1" si="224"/>
        <v>-0.43779539324227229</v>
      </c>
      <c r="YB106" s="484">
        <f t="shared" ca="1" si="224"/>
        <v>-0.21272953623148902</v>
      </c>
      <c r="YC106" s="484">
        <f t="shared" ca="1" si="224"/>
        <v>-0.17304240180829866</v>
      </c>
      <c r="YD106" s="484">
        <f t="shared" ca="1" si="224"/>
        <v>-0.6068623218308542</v>
      </c>
      <c r="YE106" s="484">
        <f t="shared" ca="1" si="224"/>
        <v>1.2049052532823037</v>
      </c>
      <c r="YF106" s="484">
        <f t="shared" ca="1" si="224"/>
        <v>0.39432227452058582</v>
      </c>
      <c r="YG106" s="484">
        <f t="shared" ca="1" si="224"/>
        <v>-0.54699838673676349</v>
      </c>
      <c r="YH106" s="484">
        <f t="shared" ca="1" si="224"/>
        <v>-0.78754319774678472</v>
      </c>
      <c r="YI106" s="484">
        <f t="shared" ca="1" si="224"/>
        <v>0.40086843951579315</v>
      </c>
      <c r="YJ106" s="484">
        <f t="shared" ref="YJ106:YR137" ca="1" si="233">(WA106*YJ$205)</f>
        <v>0.55062996448654267</v>
      </c>
      <c r="YK106" s="484">
        <f t="shared" ca="1" si="233"/>
        <v>5.8277766861099353E-2</v>
      </c>
      <c r="YL106" s="484">
        <f t="shared" ca="1" si="233"/>
        <v>0.15139075417761619</v>
      </c>
      <c r="YM106" s="484">
        <f t="shared" ca="1" si="233"/>
        <v>0.90333107688824665</v>
      </c>
      <c r="YN106" s="484">
        <f t="shared" ca="1" si="233"/>
        <v>0.48075197312125845</v>
      </c>
      <c r="YO106" s="484" t="s">
        <v>1188</v>
      </c>
      <c r="YP106" s="484">
        <f t="shared" ca="1" si="230"/>
        <v>-0.53716755334219179</v>
      </c>
      <c r="YQ106" s="484">
        <f t="shared" ca="1" si="230"/>
        <v>-0.78352011835031787</v>
      </c>
      <c r="YR106" s="484">
        <f t="shared" ca="1" si="230"/>
        <v>-0.73715989978774943</v>
      </c>
      <c r="YU106" s="606" t="s">
        <v>5765</v>
      </c>
      <c r="YV106" s="700" t="str">
        <f t="shared" ca="1" si="160"/>
        <v>B</v>
      </c>
      <c r="YW106" s="479">
        <f t="shared" ca="1" si="179"/>
        <v>0.53439830057502002</v>
      </c>
      <c r="YX106" s="495">
        <f t="shared" ca="1" si="217"/>
        <v>0.65691781251284243</v>
      </c>
      <c r="YY106" s="458">
        <f t="shared" ca="1" si="217"/>
        <v>0.65197204093082328</v>
      </c>
      <c r="YZ106" s="458">
        <f t="shared" ca="1" si="217"/>
        <v>0.16647073129050738</v>
      </c>
      <c r="ZA106" s="459">
        <f t="shared" ca="1" si="217"/>
        <v>0.66223261756590712</v>
      </c>
      <c r="ZB106" s="495">
        <f t="shared" ca="1" si="180"/>
        <v>-0.19897797435528572</v>
      </c>
      <c r="ZC106" s="458">
        <f t="shared" ca="1" si="181"/>
        <v>0.14526463949781521</v>
      </c>
      <c r="ZD106" s="458">
        <f t="shared" ca="1" si="182"/>
        <v>-0.33415082513713479</v>
      </c>
      <c r="ZE106" s="459">
        <f t="shared" ca="1" si="183"/>
        <v>-1.4771144616471967E-3</v>
      </c>
      <c r="ZF106" s="484">
        <f t="shared" ca="1" si="225"/>
        <v>-3.2485432480444082E-2</v>
      </c>
      <c r="ZG106" s="484">
        <f t="shared" ca="1" si="221"/>
        <v>-7.9385408814590788E-2</v>
      </c>
      <c r="ZH106" s="484">
        <f t="shared" ca="1" si="221"/>
        <v>1.1473290595745445E-2</v>
      </c>
      <c r="ZI106" s="484">
        <f t="shared" ca="1" si="221"/>
        <v>2.1988880583922777E-2</v>
      </c>
      <c r="ZJ106" s="484">
        <f t="shared" ca="1" si="221"/>
        <v>-0.15169406845185204</v>
      </c>
      <c r="ZK106" s="484">
        <f t="shared" ca="1" si="221"/>
        <v>7.3425809550013654E-2</v>
      </c>
      <c r="ZL106" s="484">
        <f t="shared" ca="1" si="221"/>
        <v>2.4672875513209128E-2</v>
      </c>
      <c r="ZM106" s="484">
        <f t="shared" ca="1" si="221"/>
        <v>9.4446117703140112E-2</v>
      </c>
      <c r="ZN106" s="484">
        <f t="shared" ca="1" si="221"/>
        <v>8.9770705925095284E-2</v>
      </c>
      <c r="ZO106" s="484">
        <f t="shared" ca="1" si="221"/>
        <v>-1.2302810954562654E-2</v>
      </c>
      <c r="ZP106" s="484">
        <f t="shared" ca="1" si="221"/>
        <v>-0.34171495415765724</v>
      </c>
      <c r="ZQ106" s="484">
        <f t="shared" ca="1" si="221"/>
        <v>-1.1497069191506403E-2</v>
      </c>
      <c r="ZR106" s="484">
        <f t="shared" ca="1" si="221"/>
        <v>6.8537874740930649E-2</v>
      </c>
      <c r="ZS106" s="484">
        <v>0</v>
      </c>
      <c r="ZT106" s="484">
        <f t="shared" ca="1" si="221"/>
        <v>-2.7291061507312073E-2</v>
      </c>
      <c r="ZU106" s="484">
        <v>0</v>
      </c>
      <c r="ZV106" s="484">
        <f t="shared" ca="1" si="221"/>
        <v>4.5270410067628573E-2</v>
      </c>
      <c r="ZW106" s="484">
        <f t="shared" ca="1" si="228"/>
        <v>5.5175234891583769E-3</v>
      </c>
      <c r="ZX106" s="484">
        <f t="shared" ca="1" si="228"/>
        <v>2.0912013157790479E-3</v>
      </c>
      <c r="ZY106" s="484">
        <f t="shared" ca="1" si="228"/>
        <v>2.0688262452075154E-2</v>
      </c>
      <c r="ZZ106" s="484">
        <f t="shared" ca="1" si="228"/>
        <v>-7.8155783354792625E-3</v>
      </c>
      <c r="AAA106" s="484">
        <v>0</v>
      </c>
      <c r="AAB106" s="484">
        <f t="shared" ca="1" si="228"/>
        <v>0.12431811823163672</v>
      </c>
      <c r="AAC106" s="484">
        <f t="shared" ca="1" si="226"/>
        <v>-7.4874871608304394E-3</v>
      </c>
      <c r="AAD106" s="484">
        <f t="shared" ca="1" si="226"/>
        <v>-7.8682240113631882E-2</v>
      </c>
      <c r="AAE106" s="484">
        <f t="shared" ca="1" si="226"/>
        <v>-4.0219644611828483E-2</v>
      </c>
      <c r="AAF106" s="484">
        <f t="shared" ca="1" si="226"/>
        <v>-6.120902348854227E-2</v>
      </c>
      <c r="AAG106" s="484">
        <f t="shared" ca="1" si="226"/>
        <v>-4.3018323338477257E-2</v>
      </c>
      <c r="AAH106" s="484">
        <f t="shared" ca="1" si="226"/>
        <v>-3.8008707897835295E-2</v>
      </c>
      <c r="AAI106" s="484">
        <f t="shared" ca="1" si="226"/>
        <v>-6.0338538063910964E-2</v>
      </c>
      <c r="AAJ106" s="484">
        <f t="shared" ca="1" si="226"/>
        <v>-5.2025335368730337E-2</v>
      </c>
      <c r="AAK106" s="484">
        <f t="shared" ca="1" si="226"/>
        <v>-3.3183772310049216E-2</v>
      </c>
      <c r="AAL106" s="484">
        <f t="shared" ca="1" si="226"/>
        <v>-1.741238539122681E-2</v>
      </c>
      <c r="AAM106" s="484">
        <f t="shared" ca="1" si="226"/>
        <v>-2.189532836791554E-2</v>
      </c>
      <c r="AAN106" s="484">
        <f t="shared" ca="1" si="226"/>
        <v>0.1595335659218472</v>
      </c>
      <c r="AAO106" s="484">
        <f t="shared" ca="1" si="226"/>
        <v>1.8805162954418208E-2</v>
      </c>
      <c r="AAP106" s="484">
        <f t="shared" ca="1" si="226"/>
        <v>-2.8906649957960041E-2</v>
      </c>
      <c r="AAQ106" s="484">
        <f t="shared" ca="1" si="226"/>
        <v>-0.15117325855892658</v>
      </c>
      <c r="AAR106" s="484">
        <f t="shared" ca="1" si="226"/>
        <v>1.612649398533611E-2</v>
      </c>
      <c r="AAS106" s="484">
        <f t="shared" ref="AAS106:ABA137" ca="1" si="234">(WA106*AAS$205)</f>
        <v>2.5193481555402932E-2</v>
      </c>
      <c r="AAT106" s="484">
        <f t="shared" ca="1" si="234"/>
        <v>0.1027465411596778</v>
      </c>
      <c r="AAU106" s="484">
        <f t="shared" ca="1" si="234"/>
        <v>0.12363824729832018</v>
      </c>
      <c r="AAV106" s="484">
        <f t="shared" ca="1" si="234"/>
        <v>7.4818040837836219E-2</v>
      </c>
      <c r="AAW106" s="484">
        <f t="shared" ca="1" si="234"/>
        <v>2.5206724043060142E-2</v>
      </c>
      <c r="AAX106" s="484">
        <v>0</v>
      </c>
      <c r="AAY106" s="484">
        <f t="shared" ca="1" si="231"/>
        <v>-0.12312049482031152</v>
      </c>
      <c r="AAZ106" s="484">
        <f t="shared" ca="1" si="231"/>
        <v>-0.11856365915979221</v>
      </c>
      <c r="ABA106" s="484">
        <f t="shared" ca="1" si="231"/>
        <v>-0.10451532592333997</v>
      </c>
    </row>
    <row r="107" spans="1:729" ht="15" customHeight="1" x14ac:dyDescent="0.35">
      <c r="A107" s="498">
        <v>105</v>
      </c>
      <c r="B107" s="628"/>
      <c r="C107" s="606" t="s">
        <v>5800</v>
      </c>
      <c r="D107" s="629">
        <v>807</v>
      </c>
      <c r="E107" s="630" t="s">
        <v>5801</v>
      </c>
      <c r="F107" s="631" t="s">
        <v>1240</v>
      </c>
      <c r="G107" s="632">
        <v>2083.38</v>
      </c>
      <c r="H107" s="504">
        <v>12303.400393668691</v>
      </c>
      <c r="I107" s="505">
        <v>5910</v>
      </c>
      <c r="J107" s="515" t="s">
        <v>5802</v>
      </c>
      <c r="K107" s="507">
        <v>1</v>
      </c>
      <c r="L107" s="508" t="s">
        <v>5803</v>
      </c>
      <c r="M107" s="817">
        <v>72</v>
      </c>
      <c r="N107" s="818">
        <v>0.70830000000000004</v>
      </c>
      <c r="O107" s="819">
        <v>0.74119999999999997</v>
      </c>
      <c r="P107" s="820">
        <v>0.64419999999999999</v>
      </c>
      <c r="Q107" s="821">
        <v>0.73950000000000005</v>
      </c>
      <c r="R107" s="818">
        <v>0.83330000000000004</v>
      </c>
      <c r="S107" s="822">
        <v>0.63119999999999998</v>
      </c>
      <c r="T107" s="822">
        <v>0.71530000000000005</v>
      </c>
      <c r="U107" s="822">
        <v>0.60870000000000002</v>
      </c>
      <c r="V107" s="822">
        <v>0.24410000000000001</v>
      </c>
      <c r="W107" s="892" t="s">
        <v>5804</v>
      </c>
      <c r="X107" s="516" t="s">
        <v>5805</v>
      </c>
      <c r="Y107" s="517">
        <v>2</v>
      </c>
      <c r="Z107" s="517">
        <v>3</v>
      </c>
      <c r="AA107" s="519" t="s">
        <v>5806</v>
      </c>
      <c r="AB107" s="541">
        <v>2018</v>
      </c>
      <c r="AC107" s="369">
        <v>0</v>
      </c>
      <c r="AD107" s="431" t="s">
        <v>1188</v>
      </c>
      <c r="AE107" s="817">
        <v>1</v>
      </c>
      <c r="AF107" s="751" t="s">
        <v>5807</v>
      </c>
      <c r="AG107" s="578" t="s">
        <v>5808</v>
      </c>
      <c r="AH107" s="647">
        <v>2</v>
      </c>
      <c r="AI107" s="647">
        <v>7</v>
      </c>
      <c r="AJ107" s="647">
        <v>2016</v>
      </c>
      <c r="AK107" s="752" t="s">
        <v>5809</v>
      </c>
      <c r="AL107" s="765" t="s">
        <v>1188</v>
      </c>
      <c r="AM107" s="650">
        <v>1</v>
      </c>
      <c r="AN107" s="647">
        <v>1</v>
      </c>
      <c r="AO107" s="647">
        <v>1</v>
      </c>
      <c r="AP107" s="647">
        <v>1</v>
      </c>
      <c r="AQ107" s="647">
        <v>1</v>
      </c>
      <c r="AR107" s="647">
        <v>1</v>
      </c>
      <c r="AS107" s="647">
        <v>1</v>
      </c>
      <c r="AT107" s="647">
        <v>1</v>
      </c>
      <c r="AU107" s="648">
        <v>1</v>
      </c>
      <c r="AV107" s="785" t="s">
        <v>5810</v>
      </c>
      <c r="AW107" s="642" t="s">
        <v>5811</v>
      </c>
      <c r="AX107" s="643">
        <v>2</v>
      </c>
      <c r="AY107" s="837" t="s">
        <v>5812</v>
      </c>
      <c r="AZ107" s="645">
        <v>2</v>
      </c>
      <c r="BA107" s="603" t="s">
        <v>5813</v>
      </c>
      <c r="BB107" s="631" t="s">
        <v>5814</v>
      </c>
      <c r="BC107" s="646" t="s">
        <v>5815</v>
      </c>
      <c r="BD107" s="631" t="s">
        <v>1195</v>
      </c>
      <c r="BE107" s="631" t="s">
        <v>1196</v>
      </c>
      <c r="BF107" s="631">
        <v>3</v>
      </c>
      <c r="BG107" s="631">
        <v>2001</v>
      </c>
      <c r="BH107" s="631" t="s">
        <v>1197</v>
      </c>
      <c r="BI107" s="631">
        <v>1</v>
      </c>
      <c r="BJ107" s="631">
        <v>1</v>
      </c>
      <c r="BK107" s="631" t="s">
        <v>1262</v>
      </c>
      <c r="BL107" s="631" t="s">
        <v>1199</v>
      </c>
      <c r="BM107" s="551" t="s">
        <v>5816</v>
      </c>
      <c r="BN107" s="647">
        <v>1991</v>
      </c>
      <c r="BO107" s="557" t="s">
        <v>5817</v>
      </c>
      <c r="BP107" s="647">
        <v>2002</v>
      </c>
      <c r="BQ107" s="647">
        <v>2</v>
      </c>
      <c r="BR107" s="647">
        <v>4</v>
      </c>
      <c r="BS107" s="647" t="s">
        <v>1188</v>
      </c>
      <c r="BT107" s="647" t="s">
        <v>1188</v>
      </c>
      <c r="BU107" s="647" t="s">
        <v>1188</v>
      </c>
      <c r="BV107" s="648" t="s">
        <v>1188</v>
      </c>
      <c r="BW107" s="551" t="s">
        <v>5818</v>
      </c>
      <c r="BX107" s="650">
        <v>1992</v>
      </c>
      <c r="BY107" s="647" t="s">
        <v>1611</v>
      </c>
      <c r="BZ107" s="651" t="s">
        <v>1612</v>
      </c>
      <c r="CA107" s="647">
        <v>2</v>
      </c>
      <c r="CB107" s="647" t="s">
        <v>1214</v>
      </c>
      <c r="CC107" s="557" t="s">
        <v>5819</v>
      </c>
      <c r="CD107" s="652">
        <v>2008</v>
      </c>
      <c r="CE107" s="647">
        <v>3</v>
      </c>
      <c r="CF107" s="647">
        <v>2</v>
      </c>
      <c r="CG107" s="515" t="s">
        <v>5820</v>
      </c>
      <c r="CH107" s="647">
        <v>1992</v>
      </c>
      <c r="CI107" s="647">
        <v>1994</v>
      </c>
      <c r="CJ107" s="647">
        <v>3</v>
      </c>
      <c r="CK107" s="651" t="s">
        <v>5821</v>
      </c>
      <c r="CL107" s="651" t="s">
        <v>1208</v>
      </c>
      <c r="CM107" s="647">
        <v>2</v>
      </c>
      <c r="CN107" s="647" t="s">
        <v>2112</v>
      </c>
      <c r="CO107" s="709" t="s">
        <v>5804</v>
      </c>
      <c r="CP107" s="647">
        <v>1998</v>
      </c>
      <c r="CQ107" s="647">
        <v>3</v>
      </c>
      <c r="CR107" s="650">
        <v>2</v>
      </c>
      <c r="CS107" s="551" t="s">
        <v>5822</v>
      </c>
      <c r="CT107" s="647">
        <v>2006</v>
      </c>
      <c r="CU107" s="648">
        <v>3</v>
      </c>
      <c r="CV107" s="709" t="s">
        <v>5823</v>
      </c>
      <c r="CW107" s="647">
        <v>2009</v>
      </c>
      <c r="CX107" s="657">
        <v>1</v>
      </c>
      <c r="CY107" s="709" t="s">
        <v>5824</v>
      </c>
      <c r="CZ107" s="647">
        <v>2007</v>
      </c>
      <c r="DA107" s="657">
        <v>3</v>
      </c>
      <c r="DB107" s="723">
        <v>127948</v>
      </c>
      <c r="DC107" s="753">
        <v>3</v>
      </c>
      <c r="DD107" s="659" t="s">
        <v>1493</v>
      </c>
      <c r="DE107" s="648">
        <v>2005</v>
      </c>
      <c r="DF107" s="708" t="s">
        <v>5825</v>
      </c>
      <c r="DG107" s="664" t="s">
        <v>5826</v>
      </c>
      <c r="DH107" s="666">
        <v>1</v>
      </c>
      <c r="DI107" s="710" t="s">
        <v>1262</v>
      </c>
      <c r="DJ107" s="578" t="s">
        <v>5813</v>
      </c>
      <c r="DK107" s="665">
        <v>2003</v>
      </c>
      <c r="DL107" s="665">
        <v>3</v>
      </c>
      <c r="DM107" s="655">
        <v>2</v>
      </c>
      <c r="DN107" s="794" t="s">
        <v>5825</v>
      </c>
      <c r="DO107" s="754" t="s">
        <v>5826</v>
      </c>
      <c r="DP107" s="663">
        <v>1</v>
      </c>
      <c r="DQ107" s="781" t="s">
        <v>1262</v>
      </c>
      <c r="DR107" s="578" t="s">
        <v>5827</v>
      </c>
      <c r="DS107" s="753">
        <v>2003</v>
      </c>
      <c r="DT107" s="753">
        <v>3</v>
      </c>
      <c r="DU107" s="657">
        <v>2</v>
      </c>
      <c r="DV107" s="651" t="s">
        <v>5828</v>
      </c>
      <c r="DW107" s="709" t="s">
        <v>5829</v>
      </c>
      <c r="DX107" s="647">
        <v>2007</v>
      </c>
      <c r="DY107" s="647">
        <v>3</v>
      </c>
      <c r="DZ107" s="650">
        <v>2</v>
      </c>
      <c r="EA107" s="709" t="s">
        <v>5829</v>
      </c>
      <c r="EB107" s="506" t="s">
        <v>1190</v>
      </c>
      <c r="EC107" s="647">
        <v>2</v>
      </c>
      <c r="ED107" s="668" t="s">
        <v>1262</v>
      </c>
      <c r="EE107" s="647">
        <v>1999</v>
      </c>
      <c r="EF107" s="647">
        <v>3</v>
      </c>
      <c r="EG107" s="650" t="s">
        <v>1505</v>
      </c>
      <c r="EH107" s="648">
        <v>4</v>
      </c>
      <c r="EI107" s="551" t="s">
        <v>5810</v>
      </c>
      <c r="EJ107" s="651" t="s">
        <v>5811</v>
      </c>
      <c r="EK107" s="647">
        <v>2015</v>
      </c>
      <c r="EL107" s="647" t="s">
        <v>5830</v>
      </c>
      <c r="EM107" s="669">
        <v>43800</v>
      </c>
      <c r="EN107" s="647" t="s">
        <v>1188</v>
      </c>
      <c r="EO107" s="670" t="s">
        <v>1188</v>
      </c>
      <c r="EP107" s="556">
        <v>0</v>
      </c>
      <c r="EQ107" s="556" t="s">
        <v>1188</v>
      </c>
      <c r="ER107" s="651" t="s">
        <v>1188</v>
      </c>
      <c r="ES107" s="556" t="s">
        <v>1188</v>
      </c>
      <c r="ET107" s="556">
        <v>0</v>
      </c>
      <c r="EU107" s="671">
        <v>0</v>
      </c>
      <c r="EV107" s="672"/>
      <c r="EW107" s="673" t="s">
        <v>1005</v>
      </c>
      <c r="EX107" s="674"/>
      <c r="EY107" s="631" t="s">
        <v>1280</v>
      </c>
      <c r="EZ107" s="631" t="s">
        <v>1188</v>
      </c>
      <c r="FA107" s="675"/>
      <c r="FB107" s="648">
        <v>0</v>
      </c>
      <c r="FC107" s="676"/>
      <c r="FD107" s="647"/>
      <c r="FE107" s="648"/>
      <c r="FF107" s="652" t="s">
        <v>1281</v>
      </c>
      <c r="FG107" s="563" t="s">
        <v>1282</v>
      </c>
      <c r="FH107" s="631" t="str">
        <f t="shared" si="119"/>
        <v>B</v>
      </c>
      <c r="FI107" s="677">
        <f t="shared" si="120"/>
        <v>2.2444444444444445</v>
      </c>
      <c r="FJ107" s="678">
        <f t="shared" si="121"/>
        <v>2.4000000000000004</v>
      </c>
      <c r="FK107" s="679">
        <f t="shared" si="122"/>
        <v>3</v>
      </c>
      <c r="FL107" s="680">
        <f t="shared" si="123"/>
        <v>1.3333333333333333</v>
      </c>
      <c r="FM107" s="681">
        <v>1</v>
      </c>
      <c r="FN107" s="430">
        <v>2019</v>
      </c>
      <c r="FO107" s="686" t="s">
        <v>3612</v>
      </c>
      <c r="FP107" s="557" t="s">
        <v>5831</v>
      </c>
      <c r="FQ107" s="430">
        <v>1</v>
      </c>
      <c r="FR107" s="682" t="s">
        <v>1285</v>
      </c>
      <c r="FS107" s="369">
        <v>2</v>
      </c>
      <c r="FT107" s="430">
        <v>2018</v>
      </c>
      <c r="FU107" s="572" t="s">
        <v>5832</v>
      </c>
      <c r="FV107" s="369">
        <v>0</v>
      </c>
      <c r="FW107" s="430" t="s">
        <v>1188</v>
      </c>
      <c r="FX107" s="431" t="s">
        <v>1188</v>
      </c>
      <c r="FY107" s="369">
        <v>1</v>
      </c>
      <c r="FZ107" s="430">
        <v>2019</v>
      </c>
      <c r="GA107" s="686" t="s">
        <v>2941</v>
      </c>
      <c r="GB107" s="572" t="s">
        <v>5833</v>
      </c>
      <c r="GC107" s="369">
        <v>0</v>
      </c>
      <c r="GD107" s="430" t="s">
        <v>1188</v>
      </c>
      <c r="GE107" s="686" t="s">
        <v>1188</v>
      </c>
      <c r="GF107" s="431" t="s">
        <v>1188</v>
      </c>
      <c r="GG107" s="369">
        <v>1</v>
      </c>
      <c r="GH107" s="430">
        <v>2019</v>
      </c>
      <c r="GI107" s="686" t="s">
        <v>5743</v>
      </c>
      <c r="GJ107" s="572" t="s">
        <v>5833</v>
      </c>
      <c r="GK107" s="369">
        <v>2</v>
      </c>
      <c r="GL107" s="430">
        <v>2016</v>
      </c>
      <c r="GM107" s="686" t="s">
        <v>5834</v>
      </c>
      <c r="GN107" s="572" t="s">
        <v>5835</v>
      </c>
      <c r="GO107" s="676">
        <v>1</v>
      </c>
      <c r="GP107" s="925" t="s">
        <v>5836</v>
      </c>
      <c r="GQ107" s="872">
        <v>0</v>
      </c>
      <c r="GR107" s="872">
        <v>1</v>
      </c>
      <c r="GS107" s="872">
        <v>1</v>
      </c>
      <c r="GT107" s="873">
        <v>1</v>
      </c>
      <c r="GU107" s="581">
        <v>0</v>
      </c>
      <c r="GV107" s="687" t="s">
        <v>1188</v>
      </c>
      <c r="GW107" s="872" t="s">
        <v>1188</v>
      </c>
      <c r="GX107" s="873" t="s">
        <v>1188</v>
      </c>
      <c r="GY107" s="874">
        <v>0</v>
      </c>
      <c r="GZ107" s="582" t="s">
        <v>1188</v>
      </c>
      <c r="HA107" s="583" t="s">
        <v>1293</v>
      </c>
      <c r="HB107" s="584">
        <v>1</v>
      </c>
      <c r="HC107" s="585">
        <v>2</v>
      </c>
      <c r="HD107" s="586" t="s">
        <v>4061</v>
      </c>
      <c r="HE107" s="718" t="s">
        <v>5837</v>
      </c>
      <c r="HF107" s="587">
        <v>2005</v>
      </c>
      <c r="HG107" s="587">
        <v>2005</v>
      </c>
      <c r="HH107" s="588">
        <v>2</v>
      </c>
      <c r="HI107" s="586" t="s">
        <v>2834</v>
      </c>
      <c r="HJ107" s="471" t="s">
        <v>5838</v>
      </c>
      <c r="HK107" s="691">
        <v>2017</v>
      </c>
      <c r="HL107" s="692">
        <v>2</v>
      </c>
      <c r="HM107" s="591" t="s">
        <v>5839</v>
      </c>
      <c r="HN107" s="592">
        <v>2006</v>
      </c>
      <c r="HO107" s="681" t="s">
        <v>1188</v>
      </c>
      <c r="HP107" s="574" t="s">
        <v>1188</v>
      </c>
      <c r="HQ107" s="472" t="str">
        <f t="shared" si="124"/>
        <v>-</v>
      </c>
      <c r="HR107" s="593" t="s">
        <v>1188</v>
      </c>
      <c r="HS107" s="574" t="s">
        <v>1188</v>
      </c>
      <c r="HT107" s="574" t="s">
        <v>1188</v>
      </c>
      <c r="HU107" s="574" t="s">
        <v>1188</v>
      </c>
      <c r="HV107" s="574" t="s">
        <v>1188</v>
      </c>
      <c r="HW107" s="574" t="s">
        <v>1188</v>
      </c>
      <c r="HX107" s="574" t="s">
        <v>1188</v>
      </c>
      <c r="HY107" s="574" t="s">
        <v>1188</v>
      </c>
      <c r="HZ107" s="574" t="s">
        <v>1188</v>
      </c>
      <c r="IA107" s="574" t="s">
        <v>1188</v>
      </c>
      <c r="IB107" s="574" t="s">
        <v>1188</v>
      </c>
      <c r="IC107" s="574" t="s">
        <v>1188</v>
      </c>
      <c r="ID107" s="681" t="s">
        <v>1188</v>
      </c>
      <c r="IE107" s="369" t="s">
        <v>1188</v>
      </c>
      <c r="IF107" s="574" t="s">
        <v>1188</v>
      </c>
      <c r="IG107" s="472" t="str">
        <f t="shared" si="125"/>
        <v>-</v>
      </c>
      <c r="IH107" s="609">
        <v>0.53279883172925291</v>
      </c>
      <c r="II107" s="694">
        <v>0.48347490296020679</v>
      </c>
      <c r="IJ107" s="695">
        <v>0.49285365864919817</v>
      </c>
      <c r="IK107" s="696">
        <v>0.48599574393058093</v>
      </c>
      <c r="IL107" s="696">
        <v>0.51432688324327258</v>
      </c>
      <c r="IM107" s="697">
        <v>0.44072332601777547</v>
      </c>
      <c r="IN107" s="599">
        <v>2</v>
      </c>
      <c r="IO107" s="600">
        <v>3</v>
      </c>
      <c r="IP107" s="601">
        <v>3</v>
      </c>
      <c r="IQ107" s="600">
        <v>24</v>
      </c>
      <c r="IR107" s="587">
        <v>39</v>
      </c>
      <c r="IS107" s="601">
        <v>63</v>
      </c>
      <c r="IT107" s="599" t="s">
        <v>1188</v>
      </c>
      <c r="IU107" s="600" t="s">
        <v>1188</v>
      </c>
      <c r="IV107" s="587" t="s">
        <v>1188</v>
      </c>
      <c r="IW107" s="601" t="s">
        <v>1188</v>
      </c>
      <c r="IX107" s="602" t="s">
        <v>1188</v>
      </c>
      <c r="IY107" s="681">
        <v>1</v>
      </c>
      <c r="IZ107" s="603" t="s">
        <v>5840</v>
      </c>
      <c r="JA107" s="681">
        <v>2</v>
      </c>
      <c r="JB107" s="743" t="s">
        <v>5841</v>
      </c>
      <c r="JC107" s="681">
        <v>0</v>
      </c>
      <c r="JD107" s="753" t="s">
        <v>1188</v>
      </c>
      <c r="JE107" s="940" t="s">
        <v>1188</v>
      </c>
      <c r="JF107" s="552" t="s">
        <v>1188</v>
      </c>
      <c r="JG107" s="657" t="s">
        <v>1188</v>
      </c>
      <c r="JH107" s="369">
        <v>2</v>
      </c>
      <c r="JI107" s="430">
        <v>1</v>
      </c>
      <c r="JJ107" s="686" t="s">
        <v>5842</v>
      </c>
      <c r="JK107" s="557" t="s">
        <v>5843</v>
      </c>
      <c r="JL107" s="592">
        <v>2011</v>
      </c>
      <c r="JM107" s="369">
        <v>1</v>
      </c>
      <c r="JN107" s="430">
        <v>2</v>
      </c>
      <c r="JO107" s="430">
        <v>1</v>
      </c>
      <c r="JP107" s="686" t="s">
        <v>5844</v>
      </c>
      <c r="JQ107" s="557" t="s">
        <v>5845</v>
      </c>
      <c r="JR107" s="592">
        <v>2016</v>
      </c>
      <c r="JS107" s="369">
        <v>2</v>
      </c>
      <c r="JT107" s="430">
        <v>1</v>
      </c>
      <c r="JU107" s="569" t="s">
        <v>5805</v>
      </c>
      <c r="JV107" s="947" t="s">
        <v>5804</v>
      </c>
      <c r="JW107" s="592">
        <v>2007</v>
      </c>
      <c r="JX107" s="606">
        <v>2</v>
      </c>
      <c r="JY107" s="750" t="s">
        <v>5846</v>
      </c>
      <c r="JZ107" s="606">
        <v>2005</v>
      </c>
      <c r="KA107" s="606">
        <f t="shared" si="126"/>
        <v>1</v>
      </c>
      <c r="KB107" s="606"/>
      <c r="KC107" s="606"/>
      <c r="KD107" s="606"/>
      <c r="KE107" s="606">
        <v>1</v>
      </c>
      <c r="KF107" s="606">
        <f t="shared" si="127"/>
        <v>0</v>
      </c>
      <c r="KG107" s="606"/>
      <c r="KH107" s="606"/>
      <c r="KI107" s="606"/>
      <c r="KJ107" s="606"/>
      <c r="KK107" s="606">
        <v>1</v>
      </c>
      <c r="KL107" s="606">
        <v>1</v>
      </c>
      <c r="KM107" s="608">
        <f t="shared" si="128"/>
        <v>0.49950284925289451</v>
      </c>
      <c r="KN107" s="609">
        <v>-2.4857537355273962E-3</v>
      </c>
      <c r="KO107" s="609">
        <v>52.403846740722656</v>
      </c>
      <c r="KP107" s="610">
        <v>7</v>
      </c>
      <c r="KQ107" s="608">
        <f t="shared" si="129"/>
        <v>0.41810725927352904</v>
      </c>
      <c r="KR107" s="609">
        <v>-0.40946370363235474</v>
      </c>
      <c r="KS107" s="609">
        <v>38.942306518554688</v>
      </c>
      <c r="KT107" s="610">
        <v>10</v>
      </c>
      <c r="KU107" s="610">
        <v>35</v>
      </c>
      <c r="KV107" s="606" t="s">
        <v>5586</v>
      </c>
      <c r="KW107" s="606" t="s">
        <v>5800</v>
      </c>
      <c r="KX107" s="700" t="str">
        <f t="shared" ca="1" si="130"/>
        <v>B</v>
      </c>
      <c r="KY107" s="701">
        <f t="shared" ca="1" si="131"/>
        <v>0.66550862911558062</v>
      </c>
      <c r="KZ107" s="702">
        <f t="shared" ref="KZ107:KZ170" ca="1" si="235">SUM(LD107:LR107)/KZ$209</f>
        <v>0.49253176470588239</v>
      </c>
      <c r="LA107" s="703">
        <f t="shared" ref="LA107:LA170" ca="1" si="236">SUM(LS107:LX107)/LA$209</f>
        <v>0.68796190476190466</v>
      </c>
      <c r="LB107" s="703">
        <f t="shared" ref="LB107:LB170" ca="1" si="237">SUM(LY107:MJ107)/LB$209</f>
        <v>0.68749166666666672</v>
      </c>
      <c r="LC107" s="704">
        <f t="shared" ref="LC107:LC170" ca="1" si="238">SUM(MK107:MY107)/LC$209</f>
        <v>0.79404918032786886</v>
      </c>
      <c r="LD107" s="696" cm="1">
        <f t="array" aca="1" ref="LD107" ca="1">INDIRECT(LD$203&amp;ROW())*LD$205</f>
        <v>4</v>
      </c>
      <c r="LE107" s="696" cm="1">
        <f t="array" aca="1" ref="LE107" ca="1">INDIRECT(LE$203&amp;ROW())*LE$205</f>
        <v>0</v>
      </c>
      <c r="LF107" s="696" cm="1">
        <f t="array" aca="1" ref="LF107" ca="1">INDIRECT(LF$203&amp;ROW())*LF$205</f>
        <v>4</v>
      </c>
      <c r="LG107" s="696" cm="1">
        <f t="array" aca="1" ref="LG107" ca="1">INDIRECT(LG$203&amp;ROW())*LG$205</f>
        <v>3</v>
      </c>
      <c r="LH107" s="696" cm="1">
        <f t="array" aca="1" ref="LH107" ca="1">INDIRECT(LH$203&amp;ROW())*LH$205</f>
        <v>2</v>
      </c>
      <c r="LI107" s="696" cm="1">
        <f t="array" aca="1" ref="LI107" ca="1">INDIRECT(LI$203&amp;ROW())*LI$205</f>
        <v>3</v>
      </c>
      <c r="LJ107" s="696" cm="1">
        <f t="array" aca="1" ref="LJ107" ca="1">INDIRECT(LJ$203&amp;ROW())*LJ$205</f>
        <v>3</v>
      </c>
      <c r="LK107" s="696" cm="1">
        <f t="array" aca="1" ref="LK107" ca="1">INDIRECT(LK$203&amp;ROW())*LK$205</f>
        <v>3</v>
      </c>
      <c r="LL107" s="696" cm="1">
        <f t="array" aca="1" ref="LL107" ca="1">INDIRECT(LL$203&amp;ROW())*LL$205</f>
        <v>3</v>
      </c>
      <c r="LM107" s="696" cm="1">
        <f t="array" aca="1" ref="LM107" ca="1">INDIRECT(LM$203&amp;ROW())*LM$205</f>
        <v>6</v>
      </c>
      <c r="LN107" s="696" cm="1">
        <f t="array" aca="1" ref="LN107" ca="1">INDIRECT(LN$203&amp;ROW())*LN$205</f>
        <v>3</v>
      </c>
      <c r="LO107" s="696" cm="1">
        <f t="array" aca="1" ref="LO107" ca="1">INDIRECT(LO$203&amp;ROW())*LO$205</f>
        <v>0</v>
      </c>
      <c r="LP107" s="696" cm="1">
        <f t="array" aca="1" ref="LP107" ca="1">INDIRECT(LP$203&amp;ROW())*LP$205</f>
        <v>4</v>
      </c>
      <c r="LQ107" s="696" cm="1">
        <f t="array" aca="1" ref="LQ107" ca="1">IF(INDIRECT(LQ$203&amp;ROW())="-",0,INDIRECT(LQ$203&amp;ROW())*LQ$205)</f>
        <v>3.8651999999999997</v>
      </c>
      <c r="LR107" s="696" cm="1">
        <f t="array" aca="1" ref="LR107" ca="1">INDIRECT(LR$203&amp;ROW())*LR$205</f>
        <v>0</v>
      </c>
      <c r="LS107" s="696" cm="1">
        <f t="array" aca="1" ref="LS107" ca="1">IF(INDIRECT(LS$203&amp;ROW())="-",0,INDIRECT(LS$203&amp;ROW())*LS$205)</f>
        <v>4.4471999999999996</v>
      </c>
      <c r="LT107" s="696" cm="1">
        <f t="array" aca="1" ref="LT107" ca="1">INDIRECT(LT$203&amp;ROW())*LT$205</f>
        <v>2</v>
      </c>
      <c r="LU107" s="696" cm="1">
        <f t="array" aca="1" ref="LU107" ca="1">INDIRECT(LU$203&amp;ROW())*LU$205</f>
        <v>2</v>
      </c>
      <c r="LV107" s="696" cm="1">
        <f t="array" aca="1" ref="LV107" ca="1">INDIRECT(LV$203&amp;ROW())*LV$205</f>
        <v>3</v>
      </c>
      <c r="LW107" s="696" cm="1">
        <f t="array" aca="1" ref="LW107" ca="1">INDIRECT(LW$203&amp;ROW())*LW$205</f>
        <v>1</v>
      </c>
      <c r="LX107" s="696" cm="1">
        <f t="array" aca="1" ref="LX107" ca="1">INDIRECT(LX$203&amp;ROW())*LX$205</f>
        <v>2</v>
      </c>
      <c r="LY107" s="696" cm="1">
        <f t="array" aca="1" ref="LY107" ca="1">IF(INDIRECT(LY$203&amp;ROW())="-",0,INDIRECT(LY$203&amp;ROW())*LY$205)</f>
        <v>4.9998000000000005</v>
      </c>
      <c r="LZ107" s="696" cm="1">
        <f t="array" aca="1" ref="LZ107" ca="1">INDIRECT(LZ$203&amp;ROW())*LZ$205</f>
        <v>2</v>
      </c>
      <c r="MA107" s="696" cm="1">
        <f t="array" aca="1" ref="MA107" ca="1">INDIRECT(MA$203&amp;ROW())*MA$205</f>
        <v>4</v>
      </c>
      <c r="MB107" s="696" cm="1">
        <f t="array" aca="1" ref="MB107" ca="1">INDIRECT(MB$203&amp;ROW())*MB$205</f>
        <v>4</v>
      </c>
      <c r="MC107" s="696" cm="1">
        <f t="array" aca="1" ref="MC107" ca="1">IF($MB107=0,0,INDIRECT(MC$203&amp;ROW())*MC$205)</f>
        <v>0</v>
      </c>
      <c r="MD107" s="696" cm="1">
        <f t="array" aca="1" ref="MD107" ca="1">IF($MB107=0,0,INDIRECT(MD$203&amp;ROW())*MD$205)</f>
        <v>0.5</v>
      </c>
      <c r="ME107" s="696" cm="1">
        <f t="array" aca="1" ref="ME107" ca="1">IF($MB107=0,0,INDIRECT(ME$203&amp;ROW())*ME$205)</f>
        <v>0.5</v>
      </c>
      <c r="MF107" s="696" cm="1">
        <f t="array" aca="1" ref="MF107" ca="1">IF($MB107=0,0,INDIRECT(MF$203&amp;ROW())*MF$205)</f>
        <v>0.5</v>
      </c>
      <c r="MG107" s="696" cm="1">
        <f t="array" aca="1" ref="MG107" ca="1">INDIRECT(MG$203&amp;ROW())*MG$205</f>
        <v>0</v>
      </c>
      <c r="MH107" s="696" cm="1">
        <f t="array" aca="1" ref="MH107" ca="1">IF($MG107=0,0,INDIRECT(MH$203&amp;ROW())*MH$205)</f>
        <v>0</v>
      </c>
      <c r="MI107" s="696" cm="1">
        <f t="array" aca="1" ref="MI107" ca="1">IF($MG107=0,0,INDIRECT(MI$203&amp;ROW())*MI$205)</f>
        <v>0</v>
      </c>
      <c r="MJ107" s="696" cm="1">
        <f t="array" aca="1" ref="MJ107" ca="1">INDIRECT(MJ$203&amp;ROW())*MJ$205</f>
        <v>0</v>
      </c>
      <c r="MK107" s="696" cm="1">
        <f t="array" aca="1" ref="MK107" ca="1">INDIRECT(MK$203&amp;ROW())*MK$205</f>
        <v>4</v>
      </c>
      <c r="ML107" s="696" cm="1">
        <f t="array" aca="1" ref="ML107" ca="1">INDIRECT(ML$203&amp;ROW())*ML$205</f>
        <v>3</v>
      </c>
      <c r="MM107" s="696" cm="1">
        <f t="array" aca="1" ref="MM107" ca="1">INDIRECT(MM$203&amp;ROW())*MM$205</f>
        <v>6</v>
      </c>
      <c r="MN107" s="696" cm="1">
        <f t="array" aca="1" ref="MN107" ca="1">INDIRECT(MN$203&amp;ROW())*MN$205</f>
        <v>0</v>
      </c>
      <c r="MO107" s="696" cm="1">
        <f t="array" aca="1" ref="MO107" ca="1">INDIRECT(MO$203&amp;ROW())*MO$205</f>
        <v>2</v>
      </c>
      <c r="MP107" s="696" cm="1">
        <f t="array" aca="1" ref="MP107" ca="1">INDIRECT(MP$203&amp;ROW())*MP$205</f>
        <v>2</v>
      </c>
      <c r="MQ107" s="696" cm="1">
        <f t="array" aca="1" ref="MQ107" ca="1">INDIRECT(MQ$203&amp;ROW())*MQ$205</f>
        <v>2</v>
      </c>
      <c r="MR107" s="696" cm="1">
        <f t="array" aca="1" ref="MR107" ca="1">INDIRECT(MR$203&amp;ROW())*MR$205</f>
        <v>2</v>
      </c>
      <c r="MS107" s="696" cm="1">
        <f t="array" aca="1" ref="MS107" ca="1">INDIRECT(MS$203&amp;ROW())*MS$205</f>
        <v>2</v>
      </c>
      <c r="MT107" s="696" cm="1">
        <f t="array" aca="1" ref="MT107" ca="1">INDIRECT(MT$203&amp;ROW())*MT$205</f>
        <v>3</v>
      </c>
      <c r="MU107" s="696" cm="1">
        <f t="array" aca="1" ref="MU107" ca="1">INDIRECT(MU$203&amp;ROW())*MU$205</f>
        <v>2</v>
      </c>
      <c r="MV107" s="696" cm="1">
        <f t="array" aca="1" ref="MV107" ca="1">IF(INDIRECT(MV$203&amp;ROW())="-",0,INDIRECT(MV$203&amp;ROW())*MV$205)</f>
        <v>4.4370000000000003</v>
      </c>
      <c r="MW107" s="696" cm="1">
        <f t="array" aca="1" ref="MW107" ca="1">INDIRECT(MW$203&amp;ROW())*MW$205</f>
        <v>4</v>
      </c>
      <c r="MX107" s="696" cm="1">
        <f t="array" aca="1" ref="MX107" ca="1">INDIRECT(MX$203&amp;ROW())*MX$205</f>
        <v>4</v>
      </c>
      <c r="MY107" s="696" cm="1">
        <f t="array" aca="1" ref="MY107" ca="1">INDIRECT(MY$203&amp;ROW())*MY$205</f>
        <v>8</v>
      </c>
      <c r="NA107" s="701">
        <f t="shared" si="133"/>
        <v>0.6742487804878049</v>
      </c>
      <c r="NB107" s="617">
        <f t="shared" si="134"/>
        <v>0.69579999999999997</v>
      </c>
      <c r="NC107" s="695">
        <f t="shared" si="135"/>
        <v>0.60256153846153837</v>
      </c>
      <c r="ND107" s="697">
        <f t="shared" si="136"/>
        <v>0.87924074074074077</v>
      </c>
      <c r="NE107" s="694">
        <f t="shared" si="137"/>
        <v>0.71296276492252098</v>
      </c>
      <c r="NF107" s="682" t="str">
        <f t="shared" si="138"/>
        <v>B</v>
      </c>
      <c r="NH107" s="606" t="s">
        <v>5800</v>
      </c>
      <c r="NI107" s="563" t="str">
        <f t="shared" ref="NI107:NI170" si="239">IF(N107&gt;=0.75,"A",IF(N107&gt;=0.5,"B",IF(N107&gt;=0.25,"C","D")))</f>
        <v>B</v>
      </c>
      <c r="NJ107" s="563" t="str">
        <f t="shared" si="140"/>
        <v>B</v>
      </c>
      <c r="NK107" s="563" t="str">
        <f t="shared" ca="1" si="141"/>
        <v>B</v>
      </c>
      <c r="NL107" s="563" t="str">
        <f t="shared" ca="1" si="142"/>
        <v>B</v>
      </c>
      <c r="NM107" s="563" t="str">
        <f t="shared" ca="1" si="143"/>
        <v>B</v>
      </c>
      <c r="NN107" s="563" t="str">
        <f t="shared" ca="1" si="163"/>
        <v>B</v>
      </c>
      <c r="NO107" s="563" t="str">
        <f t="shared" ca="1" si="164"/>
        <v>B</v>
      </c>
      <c r="NP107" s="606" t="str">
        <f t="shared" si="144"/>
        <v>Yes</v>
      </c>
      <c r="NQ107" s="682" t="str">
        <f t="shared" si="145"/>
        <v>-</v>
      </c>
      <c r="NR107" s="682" t="e">
        <f>IF(OR(AND(NI107="A",OR(NJ107="C",NJ107="D")),AND(NI107="A",OR(#REF!="C",#REF!="D")),AND(NI107="B",OR(NJ107="D",#REF!="D")),AND(OR(NI107="C",NI107="D"),OR(NJ107="A",NJ107="B")),AND(OR(NI107="C",NI107="D"),OR(#REF!="A",#REF!="B")),AND(OR(NJ107="A",#REF!="A",NJ107="B",#REF!="B"),OR(NP107="-",NQ107="-")),AND(OR(NJ107="C",#REF!="C",NJ107="D",#REF!="D"),NP107="Yes")),"Yes","-")</f>
        <v>#REF!</v>
      </c>
      <c r="NS107" s="607" t="s">
        <v>5847</v>
      </c>
      <c r="NT107" s="619">
        <f t="shared" si="146"/>
        <v>0.70830000000000004</v>
      </c>
      <c r="NU107" s="619">
        <f t="shared" si="147"/>
        <v>0.71296276492252098</v>
      </c>
      <c r="NV107" s="619">
        <f t="shared" ca="1" si="148"/>
        <v>0.66550862911558062</v>
      </c>
      <c r="NW107" s="619">
        <f t="shared" ca="1" si="165"/>
        <v>0.66990174323919227</v>
      </c>
      <c r="NX107" s="619">
        <f t="shared" ca="1" si="166"/>
        <v>0.73644819367074821</v>
      </c>
      <c r="NY107" s="620">
        <f t="shared" ca="1" si="167"/>
        <v>0.70019671625670399</v>
      </c>
      <c r="NZ107" s="620">
        <f t="shared" ca="1" si="168"/>
        <v>0.74236207532180654</v>
      </c>
      <c r="OA107" s="705" t="s">
        <v>1188</v>
      </c>
      <c r="OB107" s="706" t="s">
        <v>1188</v>
      </c>
      <c r="OC107" s="494"/>
      <c r="OE107" s="606" t="s">
        <v>5800</v>
      </c>
      <c r="OF107" s="700" t="str">
        <f t="shared" ca="1" si="149"/>
        <v>B</v>
      </c>
      <c r="OG107" s="701">
        <f t="shared" ca="1" si="169"/>
        <v>0.66990174323919227</v>
      </c>
      <c r="OH107" s="705">
        <f t="shared" ca="1" si="212"/>
        <v>0.63438562863340564</v>
      </c>
      <c r="OI107" s="696">
        <f t="shared" ca="1" si="213"/>
        <v>0.70032382233375157</v>
      </c>
      <c r="OJ107" s="696">
        <f t="shared" ca="1" si="152"/>
        <v>0.47877534635348606</v>
      </c>
      <c r="OK107" s="697">
        <f t="shared" ca="1" si="153"/>
        <v>0.86612217563612592</v>
      </c>
      <c r="OL107" s="696" cm="1">
        <f t="array" aca="1" ref="OL107" ca="1">INDIRECT(OL$203&amp;ROW())*OL$205</f>
        <v>0.74780000000000002</v>
      </c>
      <c r="OM107" s="696" cm="1">
        <f t="array" aca="1" ref="OM107" ca="1">INDIRECT(OM$203&amp;ROW())*OM$205</f>
        <v>0</v>
      </c>
      <c r="ON107" s="696" cm="1">
        <f t="array" aca="1" ref="ON107" ca="1">INDIRECT(ON$203&amp;ROW())*ON$205</f>
        <v>0.72809999999999997</v>
      </c>
      <c r="OO107" s="696" cm="1">
        <f t="array" aca="1" ref="OO107" ca="1">INDIRECT(OO$203&amp;ROW())*OO$205</f>
        <v>1.0790999999999999</v>
      </c>
      <c r="OP107" s="696" cm="1">
        <f t="array" aca="1" ref="OP107" ca="1">INDIRECT(OP$203&amp;ROW())*OP$205</f>
        <v>1.0553999999999999</v>
      </c>
      <c r="OQ107" s="696" cm="1">
        <f t="array" aca="1" ref="OQ107" ca="1">INDIRECT(OQ$203&amp;ROW())*OQ$205</f>
        <v>1.5849</v>
      </c>
      <c r="OR107" s="696" cm="1">
        <f t="array" aca="1" ref="OR107" ca="1">INDIRECT(OR$203&amp;ROW())*OR$205</f>
        <v>1.4141999999999999</v>
      </c>
      <c r="OS107" s="696" cm="1">
        <f t="array" aca="1" ref="OS107" ca="1">INDIRECT(OS$203&amp;ROW())*OS$205</f>
        <v>1.5387</v>
      </c>
      <c r="OT107" s="696" cm="1">
        <f t="array" aca="1" ref="OT107" ca="1">INDIRECT(OT$203&amp;ROW())*OT$205</f>
        <v>1.4727000000000001</v>
      </c>
      <c r="OU107" s="696" cm="1">
        <f t="array" aca="1" ref="OU107" ca="1">INDIRECT(OU$203&amp;ROW())*OU$205</f>
        <v>1.9304999999999999</v>
      </c>
      <c r="OV107" s="696" cm="1">
        <f t="array" aca="1" ref="OV107" ca="1">INDIRECT(OV$203&amp;ROW())*OV$205</f>
        <v>1.2161999999999999</v>
      </c>
      <c r="OW107" s="696" cm="1">
        <f t="array" aca="1" ref="OW107" ca="1">INDIRECT(OW$203&amp;ROW())*OW$205</f>
        <v>0</v>
      </c>
      <c r="OX107" s="696" cm="1">
        <f t="array" aca="1" ref="OX107" ca="1">INDIRECT(OX$203&amp;ROW())*OX$205</f>
        <v>1.3977999999999999</v>
      </c>
      <c r="OY107" s="696" cm="1">
        <f t="array" aca="1" ref="OY107" ca="1">IF(INDIRECT(OY$203&amp;ROW())="-",0,INDIRECT(OY$203&amp;ROW())*OY$205)</f>
        <v>0.45718873999999998</v>
      </c>
      <c r="OZ107" s="696" cm="1">
        <f t="array" aca="1" ref="OZ107" ca="1">INDIRECT(OZ$203&amp;ROW())*OZ$205</f>
        <v>0</v>
      </c>
      <c r="PA107" s="696" cm="1">
        <f t="array" aca="1" ref="PA107" ca="1">IF(INDIRECT(PA$203&amp;ROW())="-",0,INDIRECT(PA$203&amp;ROW())*PA$205)</f>
        <v>0.65477607999999998</v>
      </c>
      <c r="PB107" s="705" cm="1">
        <f t="array" aca="1" ref="PB107" ca="1">INDIRECT(PB$203&amp;ROW())*PB$205</f>
        <v>0.75419999999999998</v>
      </c>
      <c r="PC107" s="696" cm="1">
        <f t="array" aca="1" ref="PC107" ca="1">INDIRECT(PC$203&amp;ROW())*PC$205</f>
        <v>1.3946000000000001</v>
      </c>
      <c r="PD107" s="696" cm="1">
        <f t="array" aca="1" ref="PD107" ca="1">INDIRECT(PD$203&amp;ROW())*PD$205</f>
        <v>2.2025999999999999</v>
      </c>
      <c r="PE107" s="696" cm="1">
        <f t="array" aca="1" ref="PE107" ca="1">INDIRECT(PE$203&amp;ROW())*PE$205</f>
        <v>0.64</v>
      </c>
      <c r="PF107" s="696" cm="1">
        <f t="array" aca="1" ref="PF107" ca="1">INDIRECT(PF$203&amp;ROW())*PF$205</f>
        <v>1.3308</v>
      </c>
      <c r="PG107" s="696" cm="1">
        <f t="array" aca="1" ref="PG107" ca="1">IF(INDIRECT(PG$203&amp;ROW())="-",0,INDIRECT(PG$203&amp;ROW())*PG$205)</f>
        <v>0.72913749999999999</v>
      </c>
      <c r="PH107" s="696" cm="1">
        <f t="array" aca="1" ref="PH107" ca="1">INDIRECT(PH$203&amp;ROW())*PH$205</f>
        <v>0.61699999999999999</v>
      </c>
      <c r="PI107" s="696" cm="1">
        <f t="array" aca="1" ref="PI107" ca="1">INDIRECT(PI$203&amp;ROW())*PI$205</f>
        <v>1.2145999999999999</v>
      </c>
      <c r="PJ107" s="696" cm="1">
        <f t="array" aca="1" ref="PJ107" ca="1">INDIRECT(PJ$203&amp;ROW())*PJ$205</f>
        <v>0.75980000000000003</v>
      </c>
      <c r="PK107" s="696" cm="1">
        <f t="array" aca="1" ref="PK107" ca="1">IF($PJ107=0,0,INDIRECT(PK$203&amp;ROW())*PK$205)</f>
        <v>0</v>
      </c>
      <c r="PL107" s="696" cm="1">
        <f t="array" aca="1" ref="PL107" ca="1">IF($MPE107=0,0,INDIRECT(PL$203&amp;ROW())*PL$205)</f>
        <v>0</v>
      </c>
      <c r="PM107" s="696" cm="1">
        <f t="array" aca="1" ref="PM107" ca="1">IF($MPE107=0,0,INDIRECT(PM$203&amp;ROW())*PM$205)</f>
        <v>0</v>
      </c>
      <c r="PN107" s="696" cm="1">
        <f t="array" aca="1" ref="PN107" ca="1">IF($PJ107=0,0,INDIRECT(PN$203&amp;ROW())*PN$205)</f>
        <v>0.52580000000000005</v>
      </c>
      <c r="PO107" s="696" cm="1">
        <f t="array" aca="1" ref="PO107" ca="1">INDIRECT(PO$203&amp;ROW())*PO$205</f>
        <v>0</v>
      </c>
      <c r="PP107" s="696" cm="1">
        <f t="array" aca="1" ref="PP107" ca="1">IF($PO107=0,0,INDIRECT(PP$203&amp;ROW())*PP$205)</f>
        <v>0</v>
      </c>
      <c r="PQ107" s="696" cm="1">
        <f t="array" aca="1" ref="PQ107" ca="1">IF($PO107=0,0,INDIRECT(PQ$203&amp;ROW())*PQ$205)</f>
        <v>0</v>
      </c>
      <c r="PR107" s="696" cm="1">
        <f t="array" aca="1" ref="PR107" ca="1">INDIRECT(PR$203&amp;ROW())*PR$205</f>
        <v>0</v>
      </c>
      <c r="PS107" s="696" cm="1">
        <f t="array" aca="1" ref="PS107" ca="1">INDIRECT(PS$203&amp;ROW())*PS$205</f>
        <v>0.7389</v>
      </c>
      <c r="PT107" s="696" cm="1">
        <f t="array" aca="1" ref="PT107" ca="1">INDIRECT(PT$203&amp;ROW())*PT$205</f>
        <v>0.72030000000000005</v>
      </c>
      <c r="PU107" s="696" cm="1">
        <f t="array" aca="1" ref="PU107" ca="1">INDIRECT(PU$203&amp;ROW())*PU$205</f>
        <v>1.7696999999999998</v>
      </c>
      <c r="PV107" s="696" cm="1">
        <f t="array" aca="1" ref="PV107" ca="1">INDIRECT(PV$203&amp;ROW())*PV$205</f>
        <v>0</v>
      </c>
      <c r="PW107" s="696" cm="1">
        <f t="array" aca="1" ref="PW107" ca="1">INDIRECT(PW$203&amp;ROW())*PW$205</f>
        <v>1.0658000000000001</v>
      </c>
      <c r="PX107" s="696" cm="1">
        <f t="array" aca="1" ref="PX107" ca="1">INDIRECT(PX$203&amp;ROW())*PX$205</f>
        <v>1.1714</v>
      </c>
      <c r="PY107" s="696" cm="1">
        <f t="array" aca="1" ref="PY107" ca="1">INDIRECT(PY$203&amp;ROW())*PY$205</f>
        <v>1.1866000000000001</v>
      </c>
      <c r="PZ107" s="696" cm="1">
        <f t="array" aca="1" ref="PZ107" ca="1">INDIRECT(PZ$203&amp;ROW())*PZ$205</f>
        <v>0.17430000000000001</v>
      </c>
      <c r="QA107" s="696" cm="1">
        <f t="array" aca="1" ref="QA107" ca="1">INDIRECT(QA$203&amp;ROW())*QA$205</f>
        <v>0.31659999999999999</v>
      </c>
      <c r="QB107" s="696" cm="1">
        <f t="array" aca="1" ref="QB107" ca="1">INDIRECT(QB$203&amp;ROW())*QB$205</f>
        <v>2.3948999999999998</v>
      </c>
      <c r="QC107" s="696" cm="1">
        <f t="array" aca="1" ref="QC107" ca="1">INDIRECT(QC$203&amp;ROW())*QC$205</f>
        <v>1.4259999999999999</v>
      </c>
      <c r="QD107" s="696" cm="1">
        <f t="array" aca="1" ref="QD107" ca="1">IF(INDIRECT(QD$203&amp;ROW())="-",0,INDIRECT(QD$203&amp;ROW())*QD$205)</f>
        <v>0.45412695000000003</v>
      </c>
      <c r="QE107" s="696" cm="1">
        <f t="array" aca="1" ref="QE107" ca="1">INDIRECT(QE$203&amp;ROW())*QE$205</f>
        <v>1.0656000000000001</v>
      </c>
      <c r="QF107" s="696" cm="1">
        <f t="array" aca="1" ref="QF107" ca="1">INDIRECT(QF$203&amp;ROW())*QF$205</f>
        <v>0.72440000000000004</v>
      </c>
      <c r="QG107" s="696" cm="1">
        <f t="array" aca="1" ref="QG107" ca="1">INDIRECT(QG$203&amp;ROW())*QG$205</f>
        <v>1.4996</v>
      </c>
      <c r="QI107" s="606" t="s">
        <v>5800</v>
      </c>
      <c r="QJ107" s="700" t="str">
        <f t="shared" ca="1" si="154"/>
        <v>B</v>
      </c>
      <c r="QK107" s="701">
        <f t="shared" ca="1" si="170"/>
        <v>0.73644819367074821</v>
      </c>
      <c r="QL107" s="705">
        <f t="shared" ca="1" si="214"/>
        <v>0.77638530351021684</v>
      </c>
      <c r="QM107" s="696">
        <f t="shared" ca="1" si="215"/>
        <v>0.64828596717332676</v>
      </c>
      <c r="QN107" s="696">
        <f t="shared" ca="1" si="157"/>
        <v>0.60862371850744046</v>
      </c>
      <c r="QO107" s="697">
        <f t="shared" ca="1" si="158"/>
        <v>0.91249778549200888</v>
      </c>
      <c r="QP107" s="696" cm="1">
        <f t="array" aca="1" ref="QP107" ca="1">INDIRECT(QP$203&amp;ROW())*QP$205</f>
        <v>3.3451646745381883E-2</v>
      </c>
      <c r="QQ107" s="696" cm="1">
        <f t="array" aca="1" ref="QQ107" ca="1">INDIRECT(QQ$203&amp;ROW())*QQ$205</f>
        <v>0</v>
      </c>
      <c r="QR107" s="696" cm="1">
        <f t="array" aca="1" ref="QR107" ca="1">INDIRECT(QR$203&amp;ROW())*QR$205</f>
        <v>7.5449048323979542E-2</v>
      </c>
      <c r="QS107" s="696" cm="1">
        <f t="array" aca="1" ref="QS107" ca="1">INDIRECT(QS$203&amp;ROW())*QS$205</f>
        <v>0.22471360933801068</v>
      </c>
      <c r="QT107" s="696" cm="1">
        <f t="array" aca="1" ref="QT107" ca="1">INDIRECT(QT$203&amp;ROW())*QT$205</f>
        <v>0.17488542943331029</v>
      </c>
      <c r="QU107" s="696" cm="1">
        <f t="array" aca="1" ref="QU107" ca="1">INDIRECT(QU$203&amp;ROW())*QU$205</f>
        <v>0.53329206883563263</v>
      </c>
      <c r="QV107" s="696" cm="1">
        <f t="array" aca="1" ref="QV107" ca="1">INDIRECT(QV$203&amp;ROW())*QV$205</f>
        <v>0.24117831443907087</v>
      </c>
      <c r="QW107" s="696" cm="1">
        <f t="array" aca="1" ref="QW107" ca="1">INDIRECT(QW$203&amp;ROW())*QW$205</f>
        <v>0.53099416374332975</v>
      </c>
      <c r="QX107" s="696" cm="1">
        <f t="array" aca="1" ref="QX107" ca="1">INDIRECT(QX$203&amp;ROW())*QX$205</f>
        <v>0.60640894423913805</v>
      </c>
      <c r="QY107" s="696" cm="1">
        <f t="array" aca="1" ref="QY107" ca="1">INDIRECT(QY$203&amp;ROW())*QY$205</f>
        <v>0.13540247513535897</v>
      </c>
      <c r="QZ107" s="696" cm="1">
        <f t="array" aca="1" ref="QZ107" ca="1">INDIRECT(QZ$203&amp;ROW())*QZ$205</f>
        <v>0.27613248380770827</v>
      </c>
      <c r="RA107" s="696" cm="1">
        <f t="array" aca="1" ref="RA107" ca="1">INDIRECT(RA$203&amp;ROW())*RA$205</f>
        <v>0</v>
      </c>
      <c r="RB107" s="696" cm="1">
        <f t="array" aca="1" ref="RB107" ca="1">INDIRECT(RB$203&amp;ROW())*RB$205</f>
        <v>0.11461142513892485</v>
      </c>
      <c r="RC107" s="696" cm="1">
        <f t="array" aca="1" ref="RC107" ca="1">IF(INDIRECT(RC$203&amp;ROW())="-",0,INDIRECT(RC$203&amp;ROW())*RC$205)</f>
        <v>5.4053929898294606E-2</v>
      </c>
      <c r="RD107" s="696" cm="1">
        <f t="array" aca="1" ref="RD107" ca="1">INDIRECT(RD$203&amp;ROW())*RD$205</f>
        <v>0</v>
      </c>
      <c r="RE107" s="696" cm="1">
        <f t="array" aca="1" ref="RE107" ca="1">IF(INDIRECT(RE$203&amp;ROW())="-",0,INDIRECT(RE$203&amp;ROW())*RE$205)</f>
        <v>4.6909836249312331E-2</v>
      </c>
      <c r="RF107" s="705" cm="1">
        <f t="array" aca="1" ref="RF107" ca="1">INDIRECT(RF$203&amp;ROW())*RF$205</f>
        <v>5.3068994403248027E-2</v>
      </c>
      <c r="RG107" s="696" cm="1">
        <f t="array" aca="1" ref="RG107" ca="1">INDIRECT(RG$203&amp;ROW())*RG$205</f>
        <v>0.27650466908360405</v>
      </c>
      <c r="RH107" s="696" cm="1">
        <f t="array" aca="1" ref="RH107" ca="1">INDIRECT(RH$203&amp;ROW())*RH$205</f>
        <v>8.7581521170816884E-2</v>
      </c>
      <c r="RI107" s="696" cm="1">
        <f t="array" aca="1" ref="RI107" ca="1">INDIRECT(RI$203&amp;ROW())*RI$205</f>
        <v>0.10769689125031101</v>
      </c>
      <c r="RJ107" s="696" cm="1">
        <f t="array" aca="1" ref="RJ107" ca="1">INDIRECT(RJ$203&amp;ROW())*RJ$205</f>
        <v>0.12226723336432462</v>
      </c>
      <c r="RK107" s="696" cm="1">
        <f t="array" aca="1" ref="RK107" ca="1">IF(INDIRECT(RK$203&amp;ROW())="-",0,INDIRECT(RK$203&amp;ROW())*RK$205)</f>
        <v>5.0349318338910383E-2</v>
      </c>
      <c r="RL107" s="696" cm="1">
        <f t="array" aca="1" ref="RL107" ca="1">INDIRECT(RL$203&amp;ROW())*RL$205</f>
        <v>0.11262003659234653</v>
      </c>
      <c r="RM107" s="696" cm="1">
        <f t="array" aca="1" ref="RM107" ca="1">INDIRECT(RM$203&amp;ROW())*RM$205</f>
        <v>2.9987460729532761E-2</v>
      </c>
      <c r="RN107" s="696" cm="1">
        <f t="array" aca="1" ref="RN107" ca="1">INDIRECT(RN$203&amp;ROW())*RN$205</f>
        <v>9.3820613050938681E-2</v>
      </c>
      <c r="RO107" s="696" cm="1">
        <f t="array" aca="1" ref="RO107" ca="1">IF($RN107=0,0,INDIRECT(RO$203&amp;ROW())*RO$205)</f>
        <v>0</v>
      </c>
      <c r="RP107" s="696" cm="1">
        <f t="array" aca="1" ref="RP107" ca="1">IF($RN107=0,0,INDIRECT(RP$203&amp;ROW())*RP$205)</f>
        <v>9.7715867439664539E-2</v>
      </c>
      <c r="RQ107" s="696" cm="1">
        <f t="array" aca="1" ref="RQ107" ca="1">IF($RN107=0,0,INDIRECT(RQ$203&amp;ROW())*RQ$205)</f>
        <v>0.10205798160914871</v>
      </c>
      <c r="RR107" s="696" cm="1">
        <f t="array" aca="1" ref="RR107" ca="1">IF($RN107=0,0,INDIRECT(RR$203&amp;ROW())*RR$205)</f>
        <v>8.2232286875619773E-2</v>
      </c>
      <c r="RS107" s="696" cm="1">
        <f t="array" aca="1" ref="RS107" ca="1">INDIRECT(RS$203&amp;ROW())*RS$205</f>
        <v>0</v>
      </c>
      <c r="RT107" s="696" cm="1">
        <f t="array" aca="1" ref="RT107" ca="1">IF($RS107=0,0,INDIRECT(RT$203&amp;ROW())*RT$205)</f>
        <v>0</v>
      </c>
      <c r="RU107" s="696" cm="1">
        <f t="array" aca="1" ref="RU107" ca="1">IF($RS107=0,0,INDIRECT(RU$203&amp;ROW())*RU$205)</f>
        <v>0</v>
      </c>
      <c r="RV107" s="696" cm="1">
        <f t="array" aca="1" ref="RV107" ca="1">INDIRECT(RV$203&amp;ROW())*RV$205</f>
        <v>0</v>
      </c>
      <c r="RW107" s="696" cm="1">
        <f t="array" aca="1" ref="RW107" ca="1">INDIRECT(RW$203&amp;ROW())*RW$205</f>
        <v>2.6659190312299668E-2</v>
      </c>
      <c r="RX107" s="696" cm="1">
        <f t="array" aca="1" ref="RX107" ca="1">INDIRECT(RX$203&amp;ROW())*RX$205</f>
        <v>9.5370177215571658E-2</v>
      </c>
      <c r="RY107" s="696" cm="1">
        <f t="array" aca="1" ref="RY107" ca="1">INDIRECT(RY$203&amp;ROW())*RY$205</f>
        <v>8.4396695370290389E-2</v>
      </c>
      <c r="RZ107" s="696" cm="1">
        <f t="array" aca="1" ref="RZ107" ca="1">INDIRECT(RZ$203&amp;ROW())*RZ$205</f>
        <v>0</v>
      </c>
      <c r="SA107" s="696" cm="1">
        <f t="array" aca="1" ref="SA107" ca="1">INDIRECT(SA$203&amp;ROW())*SA$205</f>
        <v>0.20458618579029147</v>
      </c>
      <c r="SB107" s="696" cm="1">
        <f t="array" aca="1" ref="SB107" ca="1">INDIRECT(SB$203&amp;ROW())*SB$205</f>
        <v>4.7124126502052749E-2</v>
      </c>
      <c r="SC107" s="696" cm="1">
        <f t="array" aca="1" ref="SC107" ca="1">INDIRECT(SC$203&amp;ROW())*SC$205</f>
        <v>5.4291606235991073E-2</v>
      </c>
      <c r="SD107" s="696" cm="1">
        <f t="array" aca="1" ref="SD107" ca="1">INDIRECT(SD$203&amp;ROW())*SD$205</f>
        <v>0.3072993885784252</v>
      </c>
      <c r="SE107" s="696" cm="1">
        <f t="array" aca="1" ref="SE107" ca="1">INDIRECT(SE$203&amp;ROW())*SE$205</f>
        <v>0.2585618210787391</v>
      </c>
      <c r="SF107" s="696" cm="1">
        <f t="array" aca="1" ref="SF107" ca="1">INDIRECT(SF$203&amp;ROW())*SF$205</f>
        <v>0.19835664972334499</v>
      </c>
      <c r="SG107" s="696" cm="1">
        <f t="array" aca="1" ref="SG107" ca="1">INDIRECT(SG$203&amp;ROW())*SG$205</f>
        <v>7.4767843909269882E-2</v>
      </c>
      <c r="SH107" s="696" cm="1">
        <f t="array" aca="1" ref="SH107" ca="1">IF(INDIRECT(SH$203&amp;ROW())="-",0,INDIRECT(SH$203&amp;ROW())*SH$205)</f>
        <v>5.8183902631973781E-2</v>
      </c>
      <c r="SI107" s="696" cm="1">
        <f t="array" aca="1" ref="SI107" ca="1">INDIRECT(SI$203&amp;ROW())*SI$205</f>
        <v>0.24423887568083891</v>
      </c>
      <c r="SJ107" s="696" cm="1">
        <f t="array" aca="1" ref="SJ107" ca="1">INDIRECT(SJ$203&amp;ROW())*SJ$205</f>
        <v>0.10961749760323641</v>
      </c>
      <c r="SK107" s="696" cm="1">
        <f t="array" aca="1" ref="SK107" ca="1">INDIRECT(SK$203&amp;ROW())*SK$205</f>
        <v>0.21261490593800375</v>
      </c>
      <c r="SN107" s="606" t="s">
        <v>5800</v>
      </c>
      <c r="SO107" s="707" cm="1">
        <f t="array" aca="1" ref="SO107" ca="1">INDIRECT(SO$203&amp;ROW())*SO$205</f>
        <v>1</v>
      </c>
      <c r="SP107" s="707" cm="1">
        <f t="array" aca="1" ref="SP107" ca="1">INDIRECT(SP$203&amp;ROW())*SP$205</f>
        <v>0</v>
      </c>
      <c r="SQ107" s="707" cm="1">
        <f t="array" aca="1" ref="SQ107" ca="1">INDIRECT(SQ$203&amp;ROW())*SQ$205</f>
        <v>1</v>
      </c>
      <c r="SR107" s="707" cm="1">
        <f t="array" aca="1" ref="SR107" ca="1">INDIRECT(SR$203&amp;ROW())*SR$205</f>
        <v>3</v>
      </c>
      <c r="SS107" s="707" cm="1">
        <f t="array" aca="1" ref="SS107" ca="1">INDIRECT(SS$203&amp;ROW())*SS$205</f>
        <v>2</v>
      </c>
      <c r="ST107" s="707" cm="1">
        <f t="array" aca="1" ref="ST107" ca="1">INDIRECT(ST$203&amp;ROW())*ST$205</f>
        <v>3</v>
      </c>
      <c r="SU107" s="707" cm="1">
        <f t="array" aca="1" ref="SU107" ca="1">INDIRECT(SU$203&amp;ROW())*SU$205</f>
        <v>3</v>
      </c>
      <c r="SV107" s="707" cm="1">
        <f t="array" aca="1" ref="SV107" ca="1">INDIRECT(SV$203&amp;ROW())*SV$205</f>
        <v>3</v>
      </c>
      <c r="SW107" s="707" cm="1">
        <f t="array" aca="1" ref="SW107" ca="1">INDIRECT(SW$203&amp;ROW())*SW$205</f>
        <v>3</v>
      </c>
      <c r="SX107" s="707" cm="1">
        <f t="array" aca="1" ref="SX107" ca="1">INDIRECT(SX$203&amp;ROW())*SX$205</f>
        <v>3</v>
      </c>
      <c r="SY107" s="707" cm="1">
        <f t="array" aca="1" ref="SY107" ca="1">INDIRECT(SY$203&amp;ROW())*SY$205</f>
        <v>3</v>
      </c>
      <c r="SZ107" s="707" cm="1">
        <f t="array" aca="1" ref="SZ107" ca="1">INDIRECT(SZ$203&amp;ROW())*SZ$205</f>
        <v>0</v>
      </c>
      <c r="TA107" s="707" cm="1">
        <f t="array" aca="1" ref="TA107" ca="1">INDIRECT(TA$203&amp;ROW())*TA$205</f>
        <v>2</v>
      </c>
      <c r="TB107" s="696" cm="1">
        <f t="array" aca="1" ref="TB107" ca="1">IF(INDIRECT(TB$203&amp;ROW())="-",0,INDIRECT(TB$203&amp;ROW())*TB$205)</f>
        <v>0.64419999999999999</v>
      </c>
      <c r="TC107" s="707" cm="1">
        <f t="array" aca="1" ref="TC107" ca="1">INDIRECT(TC$203&amp;ROW())*TC$205</f>
        <v>0</v>
      </c>
      <c r="TD107" s="696" cm="1">
        <f t="array" aca="1" ref="TD107" ca="1">IF(INDIRECT(TD$203&amp;ROW())="-",0,INDIRECT(TD$203&amp;ROW())*TD$205)</f>
        <v>0.74119999999999997</v>
      </c>
      <c r="TE107" s="732" cm="1">
        <f t="array" aca="1" ref="TE107" ca="1">INDIRECT(TE$203&amp;ROW())*TE$205</f>
        <v>1</v>
      </c>
      <c r="TF107" s="707" cm="1">
        <f t="array" aca="1" ref="TF107" ca="1">INDIRECT(TF$203&amp;ROW())*TF$205</f>
        <v>2</v>
      </c>
      <c r="TG107" s="707" cm="1">
        <f t="array" aca="1" ref="TG107" ca="1">INDIRECT(TG$203&amp;ROW())*TG$205</f>
        <v>3</v>
      </c>
      <c r="TH107" s="707" cm="1">
        <f t="array" aca="1" ref="TH107" ca="1">INDIRECT(TH$203&amp;ROW())*TH$205</f>
        <v>1</v>
      </c>
      <c r="TI107" s="707" cm="1">
        <f t="array" aca="1" ref="TI107" ca="1">INDIRECT(TI$203&amp;ROW())*TI$205</f>
        <v>2</v>
      </c>
      <c r="TJ107" s="696" cm="1">
        <f t="array" aca="1" ref="TJ107" ca="1">IF(INDIRECT(TJ$203&amp;ROW())="-",0,INDIRECT(TJ$203&amp;ROW())*TJ$205)</f>
        <v>0.83330000000000004</v>
      </c>
      <c r="TK107" s="707" cm="1">
        <f t="array" aca="1" ref="TK107" ca="1">INDIRECT(TK$203&amp;ROW())*TK$205</f>
        <v>1</v>
      </c>
      <c r="TL107" s="707" cm="1">
        <f t="array" aca="1" ref="TL107" ca="1">INDIRECT(TL$203&amp;ROW())*TL$205</f>
        <v>2</v>
      </c>
      <c r="TM107" s="707" cm="1">
        <f t="array" aca="1" ref="TM107" ca="1">INDIRECT(TM$203&amp;ROW())*TM$205</f>
        <v>1</v>
      </c>
      <c r="TN107" s="707" cm="1">
        <f t="array" aca="1" ref="TN107" ca="1">IF($TM107=0,0,INDIRECT(TN$203&amp;ROW())*TN$205)</f>
        <v>0</v>
      </c>
      <c r="TO107" s="707" cm="1">
        <f t="array" aca="1" ref="TO107" ca="1">IF($TM107=0,0,INDIRECT(TO$203&amp;ROW())*TO$205)</f>
        <v>1</v>
      </c>
      <c r="TP107" s="707" cm="1">
        <f t="array" aca="1" ref="TP107" ca="1">IF($TM107=0,0,INDIRECT(TP$203&amp;ROW())*TP$205)</f>
        <v>1</v>
      </c>
      <c r="TQ107" s="707" cm="1">
        <f t="array" aca="1" ref="TQ107" ca="1">IF($TM107=0,0,INDIRECT(TQ$203&amp;ROW())*TQ$205)</f>
        <v>1</v>
      </c>
      <c r="TR107" s="707" cm="1">
        <f t="array" aca="1" ref="TR107" ca="1">INDIRECT(TR$203&amp;ROW())*TR$205</f>
        <v>0</v>
      </c>
      <c r="TS107" s="707" cm="1">
        <f t="array" aca="1" ref="TS107" ca="1">IF($TR107=0,0,INDIRECT(TS$203&amp;ROW())*TS$205)</f>
        <v>0</v>
      </c>
      <c r="TT107" s="707" cm="1">
        <f t="array" aca="1" ref="TT107" ca="1">IF($TR107=0,0,INDIRECT(TT$203&amp;ROW())*TT$205)</f>
        <v>0</v>
      </c>
      <c r="TU107" s="707" cm="1">
        <f t="array" aca="1" ref="TU107" ca="1">INDIRECT(TU$203&amp;ROW())*TU$205</f>
        <v>0</v>
      </c>
      <c r="TV107" s="707" cm="1">
        <f t="array" aca="1" ref="TV107" ca="1">INDIRECT(TV$203&amp;ROW())*TV$205</f>
        <v>1</v>
      </c>
      <c r="TW107" s="707" cm="1">
        <f t="array" aca="1" ref="TW107" ca="1">INDIRECT(TW$203&amp;ROW())*TW$205</f>
        <v>1</v>
      </c>
      <c r="TX107" s="707" cm="1">
        <f t="array" aca="1" ref="TX107" ca="1">INDIRECT(TX$203&amp;ROW())*TX$205</f>
        <v>3</v>
      </c>
      <c r="TY107" s="707" cm="1">
        <f t="array" aca="1" ref="TY107" ca="1">INDIRECT(TY$203&amp;ROW())*TY$205</f>
        <v>0</v>
      </c>
      <c r="TZ107" s="707" cm="1">
        <f t="array" aca="1" ref="TZ107" ca="1">INDIRECT(TZ$203&amp;ROW())*TZ$205</f>
        <v>2</v>
      </c>
      <c r="UA107" s="707" cm="1">
        <f t="array" aca="1" ref="UA107" ca="1">INDIRECT(UA$203&amp;ROW())*UA$205</f>
        <v>2</v>
      </c>
      <c r="UB107" s="707" cm="1">
        <f t="array" aca="1" ref="UB107" ca="1">INDIRECT(UB$203&amp;ROW())*UB$205</f>
        <v>2</v>
      </c>
      <c r="UC107" s="707" cm="1">
        <f t="array" aca="1" ref="UC107" ca="1">INDIRECT(UC$203&amp;ROW())*UC$205</f>
        <v>1</v>
      </c>
      <c r="UD107" s="707" cm="1">
        <f t="array" aca="1" ref="UD107" ca="1">INDIRECT(UD$203&amp;ROW())*UD$205</f>
        <v>1</v>
      </c>
      <c r="UE107" s="707" cm="1">
        <f t="array" aca="1" ref="UE107" ca="1">INDIRECT(UE$203&amp;ROW())*UE$205</f>
        <v>3</v>
      </c>
      <c r="UF107" s="707" cm="1">
        <f t="array" aca="1" ref="UF107" ca="1">INDIRECT(UF$203&amp;ROW())*UF$205</f>
        <v>2</v>
      </c>
      <c r="UG107" s="696" cm="1">
        <f t="array" aca="1" ref="UG107" ca="1">IF(INDIRECT(UG$203&amp;ROW())="-",0,INDIRECT(UG$203&amp;ROW())*UG$205)</f>
        <v>0.73950000000000005</v>
      </c>
      <c r="UH107" s="707" cm="1">
        <f t="array" aca="1" ref="UH107" ca="1">INDIRECT(UH$203&amp;ROW())*UH$205</f>
        <v>2</v>
      </c>
      <c r="UI107" s="707" cm="1">
        <f t="array" aca="1" ref="UI107" ca="1">INDIRECT(UI$203&amp;ROW())*UI$205</f>
        <v>1</v>
      </c>
      <c r="UJ107" s="707" cm="1">
        <f t="array" aca="1" ref="UJ107" ca="1">INDIRECT(UJ$203&amp;ROW())*UJ$205</f>
        <v>2</v>
      </c>
      <c r="UM107" s="606" t="s">
        <v>5800</v>
      </c>
      <c r="UN107" s="616">
        <f t="shared" ca="1" si="222"/>
        <v>0.18720310219966924</v>
      </c>
      <c r="UO107" s="616">
        <f t="shared" ca="1" si="219"/>
        <v>-0.6225347970107441</v>
      </c>
      <c r="UP107" s="616">
        <f t="shared" ca="1" si="219"/>
        <v>0.15206673709758317</v>
      </c>
      <c r="UQ107" s="616">
        <f t="shared" ca="1" si="219"/>
        <v>0.29355872991449461</v>
      </c>
      <c r="UR107" s="616">
        <f t="shared" ca="1" si="219"/>
        <v>0.12190361681987209</v>
      </c>
      <c r="US107" s="616">
        <f t="shared" ca="1" si="219"/>
        <v>0.41305213694811815</v>
      </c>
      <c r="UT107" s="616">
        <f t="shared" ca="1" si="219"/>
        <v>0.30690415393182785</v>
      </c>
      <c r="UU107" s="616">
        <f t="shared" ca="1" si="219"/>
        <v>0.53359975015917405</v>
      </c>
      <c r="UV107" s="616">
        <f t="shared" ca="1" si="219"/>
        <v>0.44410973870643028</v>
      </c>
      <c r="UW107" s="616">
        <f t="shared" ca="1" si="219"/>
        <v>0.6421874155054268</v>
      </c>
      <c r="UX107" s="616">
        <f t="shared" ca="1" si="219"/>
        <v>0.28247365722383649</v>
      </c>
      <c r="UY107" s="616">
        <f t="shared" ca="1" si="219"/>
        <v>-0.67270887390575207</v>
      </c>
      <c r="UZ107" s="616">
        <f t="shared" ca="1" si="219"/>
        <v>1.1960042318268584</v>
      </c>
      <c r="VA107" s="616">
        <f t="shared" ca="1" si="219"/>
        <v>0.37726243712533225</v>
      </c>
      <c r="VB107" s="616">
        <f t="shared" ca="1" si="219"/>
        <v>-0.76400504167427041</v>
      </c>
      <c r="VC107" s="616">
        <f t="shared" ca="1" si="219"/>
        <v>0.7173181833160116</v>
      </c>
      <c r="VD107" s="616">
        <f t="shared" ca="1" si="218"/>
        <v>-0.36208520652341147</v>
      </c>
      <c r="VE107" s="616">
        <f t="shared" ca="1" si="218"/>
        <v>3.9909080070471406E-2</v>
      </c>
      <c r="VF107" s="616">
        <f t="shared" ca="1" si="218"/>
        <v>0.95807256683723563</v>
      </c>
      <c r="VG107" s="616">
        <f t="shared" ca="1" si="218"/>
        <v>0.19209711823520634</v>
      </c>
      <c r="VH107" s="616">
        <f t="shared" ca="1" si="218"/>
        <v>-0.12784420028857393</v>
      </c>
      <c r="VI107" s="616">
        <f t="shared" ca="1" si="218"/>
        <v>1.0230554677464407</v>
      </c>
      <c r="VJ107" s="616">
        <f t="shared" ca="1" si="218"/>
        <v>1.1038721171937993</v>
      </c>
      <c r="VK107" s="616">
        <f t="shared" ca="1" si="218"/>
        <v>0.83678976492872159</v>
      </c>
      <c r="VL107" s="616">
        <f t="shared" ca="1" si="218"/>
        <v>1.1863766389476611</v>
      </c>
      <c r="VM107" s="616">
        <f t="shared" ca="1" si="218"/>
        <v>-0.57201237404204519</v>
      </c>
      <c r="VN107" s="616">
        <f t="shared" ca="1" si="218"/>
        <v>1.5883663456229635</v>
      </c>
      <c r="VO107" s="616">
        <f t="shared" ca="1" si="218"/>
        <v>2.3604485107108717</v>
      </c>
      <c r="VP107" s="616">
        <f t="shared" ca="1" si="218"/>
        <v>2.1525849422547609</v>
      </c>
      <c r="VQ107" s="616">
        <f t="shared" ca="1" si="218"/>
        <v>-0.77889442244162177</v>
      </c>
      <c r="VR107" s="616">
        <f t="shared" ca="1" si="218"/>
        <v>-0.64202286734458469</v>
      </c>
      <c r="VS107" s="616">
        <f t="shared" ca="1" si="218"/>
        <v>-0.40481357988865657</v>
      </c>
      <c r="VT107" s="616">
        <f t="shared" ca="1" si="232"/>
        <v>-0.3878135405833677</v>
      </c>
      <c r="VU107" s="616">
        <f t="shared" ca="1" si="232"/>
        <v>1.2114249894444582</v>
      </c>
      <c r="VV107" s="616">
        <f t="shared" ca="1" si="232"/>
        <v>0.51470231560879698</v>
      </c>
      <c r="VW107" s="616">
        <f t="shared" ca="1" si="232"/>
        <v>0.66845613582062358</v>
      </c>
      <c r="VX107" s="616">
        <f t="shared" ca="1" si="232"/>
        <v>-0.78524029103755877</v>
      </c>
      <c r="VY107" s="616">
        <f t="shared" ca="1" si="232"/>
        <v>0.70583605694264007</v>
      </c>
      <c r="VZ107" s="616">
        <f t="shared" ca="1" si="232"/>
        <v>0.68442622420316401</v>
      </c>
      <c r="WA107" s="616">
        <f t="shared" ca="1" si="232"/>
        <v>0.92808016936885662</v>
      </c>
      <c r="WB107" s="616">
        <f t="shared" ca="1" si="232"/>
        <v>0.33435322352896929</v>
      </c>
      <c r="WC107" s="616">
        <f t="shared" ca="1" si="232"/>
        <v>0.47817673461028487</v>
      </c>
      <c r="WD107" s="616">
        <f t="shared" ca="1" si="229"/>
        <v>1.1315684290219801</v>
      </c>
      <c r="WE107" s="616">
        <f t="shared" ca="1" si="229"/>
        <v>0.67426644196529939</v>
      </c>
      <c r="WF107" s="616">
        <f t="shared" ca="1" si="229"/>
        <v>0.26490323884596989</v>
      </c>
      <c r="WG107" s="616">
        <f t="shared" ca="1" si="229"/>
        <v>1.1042161560551988</v>
      </c>
      <c r="WH107" s="616">
        <f t="shared" ca="1" si="229"/>
        <v>0.91987607881584121</v>
      </c>
      <c r="WI107" s="627">
        <f t="shared" ca="1" si="229"/>
        <v>1.0659329460226332</v>
      </c>
      <c r="WL107" s="606" t="s">
        <v>5800</v>
      </c>
      <c r="WM107" s="700" t="str">
        <f t="shared" ca="1" si="172"/>
        <v>B</v>
      </c>
      <c r="WN107" s="479">
        <f t="shared" ca="1" si="173"/>
        <v>0.70019671625670399</v>
      </c>
      <c r="WO107" s="495">
        <f t="shared" ca="1" si="216"/>
        <v>0.68249020247650838</v>
      </c>
      <c r="WP107" s="458">
        <f t="shared" ca="1" si="216"/>
        <v>0.69023925392077257</v>
      </c>
      <c r="WQ107" s="458">
        <f t="shared" ca="1" si="216"/>
        <v>0.59902712667639391</v>
      </c>
      <c r="WR107" s="459">
        <f t="shared" ca="1" si="216"/>
        <v>0.82903028195314121</v>
      </c>
      <c r="WS107" s="495">
        <f t="shared" ca="1" si="174"/>
        <v>0.19079024640953682</v>
      </c>
      <c r="WT107" s="458">
        <f t="shared" ca="1" si="175"/>
        <v>0.25824993148587516</v>
      </c>
      <c r="WU107" s="458">
        <f t="shared" ca="1" si="176"/>
        <v>0.61793698719853918</v>
      </c>
      <c r="WV107" s="459">
        <f t="shared" ca="1" si="177"/>
        <v>0.68838706533010208</v>
      </c>
      <c r="WW107" s="484">
        <f t="shared" ca="1" si="223"/>
        <v>0.13999047982491267</v>
      </c>
      <c r="WX107" s="484">
        <f t="shared" ca="1" si="220"/>
        <v>-0.37545073607717977</v>
      </c>
      <c r="WY107" s="484">
        <f t="shared" ca="1" si="220"/>
        <v>0.1107197912807503</v>
      </c>
      <c r="WZ107" s="484">
        <f t="shared" ca="1" si="220"/>
        <v>0.10559307515024371</v>
      </c>
      <c r="XA107" s="484">
        <f t="shared" ca="1" si="220"/>
        <v>6.4328538595846502E-2</v>
      </c>
      <c r="XB107" s="484">
        <f t="shared" ca="1" si="220"/>
        <v>0.21821544394969081</v>
      </c>
      <c r="XC107" s="484">
        <f t="shared" ca="1" si="220"/>
        <v>0.14467461816346364</v>
      </c>
      <c r="XD107" s="484">
        <f t="shared" ca="1" si="220"/>
        <v>0.27368331185664035</v>
      </c>
      <c r="XE107" s="484">
        <f t="shared" ca="1" si="220"/>
        <v>0.21801347073098662</v>
      </c>
      <c r="XF107" s="484">
        <f t="shared" ca="1" si="220"/>
        <v>0.41324760187774212</v>
      </c>
      <c r="XG107" s="484">
        <f t="shared" ca="1" si="220"/>
        <v>0.1145148206385433</v>
      </c>
      <c r="XH107" s="484">
        <f t="shared" ca="1" si="220"/>
        <v>-0.33958343954762366</v>
      </c>
      <c r="XI107" s="484">
        <f t="shared" ca="1" si="220"/>
        <v>0.83588735762379129</v>
      </c>
      <c r="XJ107" s="484">
        <f t="shared" ca="1" si="220"/>
        <v>0.26774315162784829</v>
      </c>
      <c r="XK107" s="484">
        <f t="shared" ca="1" si="220"/>
        <v>-0.54267278110123429</v>
      </c>
      <c r="XL107" s="484">
        <f t="shared" ca="1" si="220"/>
        <v>0.63367888314136467</v>
      </c>
      <c r="XM107" s="484">
        <f t="shared" ca="1" si="220"/>
        <v>-0.27308466275995691</v>
      </c>
      <c r="XN107" s="484">
        <f t="shared" ca="1" si="227"/>
        <v>2.7828601533139714E-2</v>
      </c>
      <c r="XO107" s="484">
        <f t="shared" ca="1" si="227"/>
        <v>0.70341687857189839</v>
      </c>
      <c r="XP107" s="484">
        <f t="shared" ca="1" si="227"/>
        <v>0.12294215567053206</v>
      </c>
      <c r="XQ107" s="484">
        <f t="shared" ca="1" si="227"/>
        <v>-8.50675308720171E-2</v>
      </c>
      <c r="XR107" s="484">
        <f t="shared" ca="1" si="227"/>
        <v>0.89517353427813562</v>
      </c>
      <c r="XS107" s="484">
        <f t="shared" ca="1" si="227"/>
        <v>0.68108909630857417</v>
      </c>
      <c r="XT107" s="484">
        <f t="shared" ca="1" si="224"/>
        <v>0.50818242424121263</v>
      </c>
      <c r="XU107" s="484">
        <f t="shared" ca="1" si="224"/>
        <v>0.90140897027243294</v>
      </c>
      <c r="XV107" s="484">
        <f t="shared" ca="1" si="224"/>
        <v>-0.30179372854458303</v>
      </c>
      <c r="XW107" s="484">
        <f t="shared" ca="1" si="224"/>
        <v>1.0251316394650607</v>
      </c>
      <c r="XX107" s="484">
        <f t="shared" ca="1" si="224"/>
        <v>1.1412768549287065</v>
      </c>
      <c r="XY107" s="484">
        <f t="shared" ca="1" si="224"/>
        <v>1.1318291626375534</v>
      </c>
      <c r="XZ107" s="484">
        <f t="shared" ca="1" si="224"/>
        <v>-0.56968338057380219</v>
      </c>
      <c r="YA107" s="484">
        <f t="shared" ca="1" si="224"/>
        <v>-0.43779539324227229</v>
      </c>
      <c r="YB107" s="484">
        <f t="shared" ca="1" si="224"/>
        <v>-0.21272953623148902</v>
      </c>
      <c r="YC107" s="484">
        <f t="shared" ca="1" si="224"/>
        <v>-0.17304240180829866</v>
      </c>
      <c r="YD107" s="484">
        <f t="shared" ca="1" si="224"/>
        <v>0.89512192470051022</v>
      </c>
      <c r="YE107" s="484">
        <f t="shared" ca="1" si="224"/>
        <v>0.3707400779330165</v>
      </c>
      <c r="YF107" s="484">
        <f t="shared" ca="1" si="224"/>
        <v>0.39432227452058582</v>
      </c>
      <c r="YG107" s="484">
        <f t="shared" ca="1" si="224"/>
        <v>-0.54699838673676349</v>
      </c>
      <c r="YH107" s="484">
        <f t="shared" ca="1" si="224"/>
        <v>0.3761400347447329</v>
      </c>
      <c r="YI107" s="484">
        <f t="shared" ca="1" si="224"/>
        <v>0.40086843951579315</v>
      </c>
      <c r="YJ107" s="484">
        <f t="shared" ca="1" si="233"/>
        <v>0.55062996448654267</v>
      </c>
      <c r="YK107" s="484">
        <f t="shared" ca="1" si="233"/>
        <v>5.8277766861099353E-2</v>
      </c>
      <c r="YL107" s="484">
        <f t="shared" ca="1" si="233"/>
        <v>0.15139075417761619</v>
      </c>
      <c r="YM107" s="484">
        <f t="shared" ca="1" si="233"/>
        <v>0.90333107688824665</v>
      </c>
      <c r="YN107" s="484">
        <f t="shared" ca="1" si="233"/>
        <v>0.48075197312125845</v>
      </c>
      <c r="YO107" s="484">
        <f t="shared" ca="1" si="233"/>
        <v>0.16267707897531011</v>
      </c>
      <c r="YP107" s="484">
        <f t="shared" ca="1" si="230"/>
        <v>0.58832636794620996</v>
      </c>
      <c r="YQ107" s="484">
        <f t="shared" ca="1" si="230"/>
        <v>0.66635823149419537</v>
      </c>
      <c r="YR107" s="484">
        <f t="shared" ca="1" si="230"/>
        <v>0.79923652292777037</v>
      </c>
      <c r="YU107" s="606" t="s">
        <v>5800</v>
      </c>
      <c r="YV107" s="700" t="str">
        <f t="shared" ca="1" si="160"/>
        <v>B</v>
      </c>
      <c r="YW107" s="479">
        <f t="shared" ca="1" si="179"/>
        <v>0.74236207532180654</v>
      </c>
      <c r="YX107" s="495">
        <f t="shared" ca="1" si="217"/>
        <v>0.80061365271581508</v>
      </c>
      <c r="YY107" s="458">
        <f t="shared" ca="1" si="217"/>
        <v>0.65612525194916116</v>
      </c>
      <c r="YZ107" s="458">
        <f t="shared" ca="1" si="217"/>
        <v>0.60123001237214313</v>
      </c>
      <c r="ZA107" s="459">
        <f t="shared" ca="1" si="217"/>
        <v>0.91147938425010655</v>
      </c>
      <c r="ZB107" s="495">
        <f t="shared" ca="1" si="180"/>
        <v>0.2703971505404576</v>
      </c>
      <c r="ZC107" s="458">
        <f t="shared" ca="1" si="181"/>
        <v>0.16026810071261155</v>
      </c>
      <c r="ZD107" s="458">
        <f t="shared" ca="1" si="182"/>
        <v>0.73941796427670536</v>
      </c>
      <c r="ZE107" s="459">
        <f t="shared" ca="1" si="183"/>
        <v>0.61782174411657387</v>
      </c>
      <c r="ZF107" s="484">
        <f t="shared" ca="1" si="225"/>
        <v>6.2622520444229578E-3</v>
      </c>
      <c r="ZG107" s="484">
        <f t="shared" ca="1" si="221"/>
        <v>-7.9385408814590788E-2</v>
      </c>
      <c r="ZH107" s="484">
        <f t="shared" ca="1" si="221"/>
        <v>1.1473290595745445E-2</v>
      </c>
      <c r="ZI107" s="484">
        <f t="shared" ca="1" si="221"/>
        <v>2.1988880583922777E-2</v>
      </c>
      <c r="ZJ107" s="484">
        <f t="shared" ca="1" si="221"/>
        <v>1.0659583188508518E-2</v>
      </c>
      <c r="ZK107" s="484">
        <f t="shared" ca="1" si="221"/>
        <v>7.3425809550013654E-2</v>
      </c>
      <c r="ZL107" s="484">
        <f t="shared" ca="1" si="221"/>
        <v>2.4672875513209128E-2</v>
      </c>
      <c r="ZM107" s="484">
        <f t="shared" ca="1" si="221"/>
        <v>9.4446117703140112E-2</v>
      </c>
      <c r="ZN107" s="484">
        <f t="shared" ca="1" si="221"/>
        <v>8.9770705925095284E-2</v>
      </c>
      <c r="ZO107" s="484">
        <f t="shared" ca="1" si="221"/>
        <v>2.8984588520071332E-2</v>
      </c>
      <c r="ZP107" s="484">
        <f t="shared" ca="1" si="221"/>
        <v>2.6000050859821721E-2</v>
      </c>
      <c r="ZQ107" s="484">
        <f t="shared" ca="1" si="221"/>
        <v>-1.1497069191506403E-2</v>
      </c>
      <c r="ZR107" s="484">
        <f t="shared" ca="1" si="221"/>
        <v>6.8537874740930649E-2</v>
      </c>
      <c r="ZS107" s="484">
        <f t="shared" ca="1" si="221"/>
        <v>3.1655568658231117E-2</v>
      </c>
      <c r="ZT107" s="484">
        <f t="shared" ca="1" si="221"/>
        <v>-2.7291061507312073E-2</v>
      </c>
      <c r="ZU107" s="484">
        <f t="shared" ca="1" si="221"/>
        <v>4.5398379004328533E-2</v>
      </c>
      <c r="ZV107" s="484">
        <f t="shared" ca="1" si="221"/>
        <v>-1.9215497798489828E-2</v>
      </c>
      <c r="ZW107" s="484">
        <f t="shared" ca="1" si="228"/>
        <v>5.5175234891583769E-3</v>
      </c>
      <c r="ZX107" s="484">
        <f t="shared" ca="1" si="228"/>
        <v>2.7969817598544739E-2</v>
      </c>
      <c r="ZY107" s="484">
        <f t="shared" ca="1" si="228"/>
        <v>2.0688262452075154E-2</v>
      </c>
      <c r="ZZ107" s="484">
        <f t="shared" ca="1" si="228"/>
        <v>-7.8155783354792625E-3</v>
      </c>
      <c r="AAA107" s="484">
        <f t="shared" ca="1" si="228"/>
        <v>6.1814647094597872E-2</v>
      </c>
      <c r="AAB107" s="484">
        <f t="shared" ca="1" si="228"/>
        <v>0.12431811823163672</v>
      </c>
      <c r="AAC107" s="484">
        <f t="shared" ca="1" si="226"/>
        <v>1.2546600107337495E-2</v>
      </c>
      <c r="AAD107" s="484">
        <f t="shared" ca="1" si="226"/>
        <v>0.1113065835753817</v>
      </c>
      <c r="AAE107" s="484">
        <f t="shared" ca="1" si="226"/>
        <v>-4.0219644611828483E-2</v>
      </c>
      <c r="AAF107" s="484">
        <f t="shared" ca="1" si="226"/>
        <v>0.15520859527451789</v>
      </c>
      <c r="AAG107" s="484">
        <f t="shared" ca="1" si="226"/>
        <v>0.24090261069547261</v>
      </c>
      <c r="AAH107" s="484">
        <f t="shared" ca="1" si="226"/>
        <v>0.17701198249563294</v>
      </c>
      <c r="AAI107" s="484">
        <f t="shared" ca="1" si="226"/>
        <v>-6.0338538063910964E-2</v>
      </c>
      <c r="AAJ107" s="484">
        <f t="shared" ca="1" si="226"/>
        <v>-5.2025335368730337E-2</v>
      </c>
      <c r="AAK107" s="484">
        <f t="shared" ca="1" si="226"/>
        <v>-3.3183772310049216E-2</v>
      </c>
      <c r="AAL107" s="484">
        <f t="shared" ca="1" si="226"/>
        <v>-1.741238539122681E-2</v>
      </c>
      <c r="AAM107" s="484">
        <f t="shared" ca="1" si="226"/>
        <v>3.2295609342675426E-2</v>
      </c>
      <c r="AAN107" s="484">
        <f t="shared" ca="1" si="226"/>
        <v>4.9087251052876063E-2</v>
      </c>
      <c r="AAO107" s="484">
        <f t="shared" ca="1" si="226"/>
        <v>1.8805162954418208E-2</v>
      </c>
      <c r="AAP107" s="484">
        <f t="shared" ca="1" si="226"/>
        <v>-2.8906649957960041E-2</v>
      </c>
      <c r="AAQ107" s="484">
        <f t="shared" ca="1" si="226"/>
        <v>7.2202153341576855E-2</v>
      </c>
      <c r="AAR107" s="484">
        <f t="shared" ca="1" si="226"/>
        <v>1.612649398533611E-2</v>
      </c>
      <c r="AAS107" s="484">
        <f t="shared" ca="1" si="234"/>
        <v>2.5193481555402932E-2</v>
      </c>
      <c r="AAT107" s="484">
        <f t="shared" ca="1" si="234"/>
        <v>0.1027465411596778</v>
      </c>
      <c r="AAU107" s="484">
        <f t="shared" ca="1" si="234"/>
        <v>0.12363824729832018</v>
      </c>
      <c r="AAV107" s="484">
        <f t="shared" ca="1" si="234"/>
        <v>7.4818040837836219E-2</v>
      </c>
      <c r="AAW107" s="484">
        <f t="shared" ca="1" si="234"/>
        <v>2.5206724043060142E-2</v>
      </c>
      <c r="AAX107" s="484">
        <f t="shared" ca="1" si="234"/>
        <v>2.0842602104000549E-2</v>
      </c>
      <c r="AAY107" s="484">
        <f t="shared" ca="1" si="231"/>
        <v>0.13484625623176977</v>
      </c>
      <c r="AAZ107" s="484">
        <f t="shared" ca="1" si="231"/>
        <v>0.10083451386486998</v>
      </c>
      <c r="ABA107" s="484">
        <f t="shared" ca="1" si="231"/>
        <v>0.11331661652741069</v>
      </c>
    </row>
    <row r="108" spans="1:729" ht="15" customHeight="1" x14ac:dyDescent="0.35">
      <c r="A108" s="498">
        <v>106</v>
      </c>
      <c r="B108" s="628"/>
      <c r="C108" s="606" t="s">
        <v>5848</v>
      </c>
      <c r="D108" s="629">
        <v>450</v>
      </c>
      <c r="E108" s="810" t="s">
        <v>5849</v>
      </c>
      <c r="F108" s="631" t="s">
        <v>1182</v>
      </c>
      <c r="G108" s="632">
        <v>27691.019</v>
      </c>
      <c r="H108" s="504">
        <v>14121.53650326645</v>
      </c>
      <c r="I108" s="505">
        <v>520</v>
      </c>
      <c r="J108" s="633" t="s">
        <v>5850</v>
      </c>
      <c r="K108" s="507">
        <v>0</v>
      </c>
      <c r="L108" s="841" t="s">
        <v>1188</v>
      </c>
      <c r="M108" s="817">
        <v>172</v>
      </c>
      <c r="N108" s="818">
        <v>0.3095</v>
      </c>
      <c r="O108" s="819">
        <v>0.28820000000000001</v>
      </c>
      <c r="P108" s="820">
        <v>0.1096</v>
      </c>
      <c r="Q108" s="821">
        <v>0.53069999999999995</v>
      </c>
      <c r="R108" s="818">
        <v>0.29759999999999998</v>
      </c>
      <c r="S108" s="822">
        <v>0.2792</v>
      </c>
      <c r="T108" s="822">
        <v>0.30559999999999998</v>
      </c>
      <c r="U108" s="822">
        <v>0.22464000000000001</v>
      </c>
      <c r="V108" s="822">
        <v>0.24410000000000001</v>
      </c>
      <c r="W108" s="539" t="s">
        <v>5851</v>
      </c>
      <c r="X108" s="516" t="s">
        <v>5852</v>
      </c>
      <c r="Y108" s="517">
        <v>5</v>
      </c>
      <c r="Z108" s="517">
        <v>1</v>
      </c>
      <c r="AA108" s="519" t="s">
        <v>5853</v>
      </c>
      <c r="AB108" s="520">
        <v>2019</v>
      </c>
      <c r="AC108" s="369">
        <v>0</v>
      </c>
      <c r="AD108" s="431" t="s">
        <v>1188</v>
      </c>
      <c r="AE108" s="817">
        <v>0</v>
      </c>
      <c r="AF108" s="634" t="s">
        <v>1188</v>
      </c>
      <c r="AG108" s="635" t="s">
        <v>1188</v>
      </c>
      <c r="AH108" s="636" t="s">
        <v>1188</v>
      </c>
      <c r="AI108" s="636" t="s">
        <v>1188</v>
      </c>
      <c r="AJ108" s="636" t="s">
        <v>1188</v>
      </c>
      <c r="AK108" s="637" t="s">
        <v>1188</v>
      </c>
      <c r="AL108" s="765" t="s">
        <v>1188</v>
      </c>
      <c r="AM108" s="639" t="s">
        <v>1188</v>
      </c>
      <c r="AN108" s="636" t="s">
        <v>1188</v>
      </c>
      <c r="AO108" s="636" t="s">
        <v>1188</v>
      </c>
      <c r="AP108" s="636" t="s">
        <v>1188</v>
      </c>
      <c r="AQ108" s="636" t="s">
        <v>1188</v>
      </c>
      <c r="AR108" s="636" t="s">
        <v>1188</v>
      </c>
      <c r="AS108" s="636" t="s">
        <v>1188</v>
      </c>
      <c r="AT108" s="636" t="s">
        <v>1188</v>
      </c>
      <c r="AU108" s="640" t="s">
        <v>1188</v>
      </c>
      <c r="AV108" s="785" t="s">
        <v>5854</v>
      </c>
      <c r="AW108" s="642" t="s">
        <v>5855</v>
      </c>
      <c r="AX108" s="643">
        <v>2</v>
      </c>
      <c r="AY108" s="837" t="s">
        <v>5856</v>
      </c>
      <c r="AZ108" s="645">
        <v>2</v>
      </c>
      <c r="BA108" s="572" t="s">
        <v>5857</v>
      </c>
      <c r="BB108" s="631" t="s">
        <v>5858</v>
      </c>
      <c r="BC108" s="646" t="s">
        <v>5859</v>
      </c>
      <c r="BD108" s="631" t="s">
        <v>1195</v>
      </c>
      <c r="BE108" s="631" t="s">
        <v>1317</v>
      </c>
      <c r="BF108" s="502">
        <v>3</v>
      </c>
      <c r="BG108" s="502">
        <v>2011</v>
      </c>
      <c r="BH108" s="502" t="s">
        <v>1197</v>
      </c>
      <c r="BI108" s="502">
        <v>2</v>
      </c>
      <c r="BJ108" s="534">
        <v>1</v>
      </c>
      <c r="BK108" s="502" t="s">
        <v>1318</v>
      </c>
      <c r="BL108" s="631" t="s">
        <v>1257</v>
      </c>
      <c r="BM108" s="551" t="s">
        <v>5860</v>
      </c>
      <c r="BN108" s="647">
        <v>1962</v>
      </c>
      <c r="BO108" s="557" t="s">
        <v>5861</v>
      </c>
      <c r="BP108" s="647">
        <v>2016</v>
      </c>
      <c r="BQ108" s="647">
        <v>1</v>
      </c>
      <c r="BR108" s="647" t="s">
        <v>1188</v>
      </c>
      <c r="BS108" s="647" t="s">
        <v>1188</v>
      </c>
      <c r="BT108" s="647" t="s">
        <v>1188</v>
      </c>
      <c r="BU108" s="647" t="s">
        <v>1188</v>
      </c>
      <c r="BV108" s="648" t="s">
        <v>1188</v>
      </c>
      <c r="BW108" s="551" t="s">
        <v>5862</v>
      </c>
      <c r="BX108" s="650">
        <v>1998</v>
      </c>
      <c r="BY108" s="647" t="s">
        <v>1203</v>
      </c>
      <c r="BZ108" s="651" t="s">
        <v>1204</v>
      </c>
      <c r="CA108" s="647">
        <v>2</v>
      </c>
      <c r="CB108" s="647" t="s">
        <v>1203</v>
      </c>
      <c r="CC108" s="557" t="s">
        <v>5863</v>
      </c>
      <c r="CD108" s="652">
        <v>2006</v>
      </c>
      <c r="CE108" s="647">
        <v>3</v>
      </c>
      <c r="CF108" s="647">
        <v>2</v>
      </c>
      <c r="CG108" s="515" t="s">
        <v>5864</v>
      </c>
      <c r="CH108" s="647">
        <v>1961</v>
      </c>
      <c r="CI108" s="647">
        <v>1964</v>
      </c>
      <c r="CJ108" s="647">
        <v>2</v>
      </c>
      <c r="CK108" s="651" t="s">
        <v>5865</v>
      </c>
      <c r="CL108" s="651" t="s">
        <v>1208</v>
      </c>
      <c r="CM108" s="647">
        <v>2</v>
      </c>
      <c r="CN108" s="647" t="s">
        <v>2112</v>
      </c>
      <c r="CO108" s="557" t="s">
        <v>5866</v>
      </c>
      <c r="CP108" s="647">
        <v>2005</v>
      </c>
      <c r="CQ108" s="647">
        <v>3</v>
      </c>
      <c r="CR108" s="650">
        <v>2</v>
      </c>
      <c r="CS108" s="551" t="s">
        <v>5867</v>
      </c>
      <c r="CT108" s="647">
        <v>2013</v>
      </c>
      <c r="CU108" s="648">
        <v>2</v>
      </c>
      <c r="CV108" s="676" t="s">
        <v>1188</v>
      </c>
      <c r="CW108" s="647" t="s">
        <v>1188</v>
      </c>
      <c r="CX108" s="657">
        <v>0</v>
      </c>
      <c r="CY108" s="650" t="s">
        <v>1188</v>
      </c>
      <c r="CZ108" s="647" t="s">
        <v>1188</v>
      </c>
      <c r="DA108" s="657">
        <v>0</v>
      </c>
      <c r="DB108" s="723">
        <v>233100</v>
      </c>
      <c r="DC108" s="753">
        <v>3</v>
      </c>
      <c r="DD108" s="659" t="s">
        <v>1493</v>
      </c>
      <c r="DE108" s="648">
        <v>2005</v>
      </c>
      <c r="DF108" s="708" t="s">
        <v>5868</v>
      </c>
      <c r="DG108" s="664" t="s">
        <v>5869</v>
      </c>
      <c r="DH108" s="666">
        <v>1</v>
      </c>
      <c r="DI108" s="710" t="s">
        <v>1262</v>
      </c>
      <c r="DJ108" s="578" t="s">
        <v>5870</v>
      </c>
      <c r="DK108" s="665">
        <v>2004</v>
      </c>
      <c r="DL108" s="665">
        <v>3</v>
      </c>
      <c r="DM108" s="655">
        <v>2</v>
      </c>
      <c r="DN108" s="708" t="s">
        <v>5871</v>
      </c>
      <c r="DO108" s="664" t="s">
        <v>5872</v>
      </c>
      <c r="DP108" s="663">
        <v>1</v>
      </c>
      <c r="DQ108" s="781" t="s">
        <v>1262</v>
      </c>
      <c r="DR108" s="578" t="s">
        <v>5873</v>
      </c>
      <c r="DS108" s="665">
        <v>1999</v>
      </c>
      <c r="DT108" s="665">
        <v>3</v>
      </c>
      <c r="DU108" s="655">
        <v>2</v>
      </c>
      <c r="DV108" s="651" t="s">
        <v>2773</v>
      </c>
      <c r="DW108" s="578" t="s">
        <v>5874</v>
      </c>
      <c r="DX108" s="647">
        <v>2010</v>
      </c>
      <c r="DY108" s="647">
        <v>3</v>
      </c>
      <c r="DZ108" s="650">
        <v>1</v>
      </c>
      <c r="EA108" s="743" t="s">
        <v>5875</v>
      </c>
      <c r="EB108" s="649" t="s">
        <v>5876</v>
      </c>
      <c r="EC108" s="647">
        <v>2</v>
      </c>
      <c r="ED108" s="668" t="s">
        <v>1504</v>
      </c>
      <c r="EE108" s="647">
        <v>2001</v>
      </c>
      <c r="EF108" s="647">
        <v>3</v>
      </c>
      <c r="EG108" s="650" t="s">
        <v>1339</v>
      </c>
      <c r="EH108" s="648">
        <v>4</v>
      </c>
      <c r="EI108" s="551" t="s">
        <v>5854</v>
      </c>
      <c r="EJ108" s="651" t="s">
        <v>5855</v>
      </c>
      <c r="EK108" s="647" t="s">
        <v>1188</v>
      </c>
      <c r="EL108" s="647" t="s">
        <v>1188</v>
      </c>
      <c r="EM108" s="669">
        <v>42614</v>
      </c>
      <c r="EN108" s="647" t="s">
        <v>1188</v>
      </c>
      <c r="EO108" s="670" t="s">
        <v>1188</v>
      </c>
      <c r="EP108" s="556">
        <v>0</v>
      </c>
      <c r="EQ108" s="556" t="s">
        <v>1188</v>
      </c>
      <c r="ER108" s="651" t="s">
        <v>1188</v>
      </c>
      <c r="ES108" s="556" t="s">
        <v>1188</v>
      </c>
      <c r="ET108" s="556">
        <v>0</v>
      </c>
      <c r="EU108" s="671">
        <v>0</v>
      </c>
      <c r="EV108" s="839">
        <v>2009</v>
      </c>
      <c r="EW108" s="673"/>
      <c r="EX108" s="674"/>
      <c r="EY108" s="631" t="s">
        <v>1416</v>
      </c>
      <c r="EZ108" s="727" t="s">
        <v>1188</v>
      </c>
      <c r="FA108" s="675"/>
      <c r="FB108" s="648">
        <v>0</v>
      </c>
      <c r="FC108" s="676"/>
      <c r="FD108" s="647"/>
      <c r="FE108" s="648"/>
      <c r="FF108" s="652" t="s">
        <v>1225</v>
      </c>
      <c r="FG108" s="563" t="s">
        <v>1226</v>
      </c>
      <c r="FH108" s="631" t="str">
        <f t="shared" si="119"/>
        <v>D</v>
      </c>
      <c r="FI108" s="677">
        <f t="shared" si="120"/>
        <v>0.70000000000000007</v>
      </c>
      <c r="FJ108" s="678">
        <f t="shared" si="121"/>
        <v>1.6</v>
      </c>
      <c r="FK108" s="679">
        <f t="shared" si="122"/>
        <v>0.5</v>
      </c>
      <c r="FL108" s="680">
        <f t="shared" si="123"/>
        <v>0</v>
      </c>
      <c r="FM108" s="681">
        <v>0</v>
      </c>
      <c r="FN108" s="430" t="s">
        <v>1188</v>
      </c>
      <c r="FO108" s="686" t="s">
        <v>1188</v>
      </c>
      <c r="FP108" s="686" t="s">
        <v>1188</v>
      </c>
      <c r="FQ108" s="430">
        <v>0</v>
      </c>
      <c r="FR108" s="682" t="s">
        <v>1188</v>
      </c>
      <c r="FS108" s="369">
        <v>0</v>
      </c>
      <c r="FT108" s="430" t="s">
        <v>1188</v>
      </c>
      <c r="FU108" s="431" t="s">
        <v>1188</v>
      </c>
      <c r="FV108" s="369">
        <v>0</v>
      </c>
      <c r="FW108" s="430" t="s">
        <v>1188</v>
      </c>
      <c r="FX108" s="431" t="s">
        <v>1188</v>
      </c>
      <c r="FY108" s="369">
        <v>0</v>
      </c>
      <c r="FZ108" s="430" t="s">
        <v>1188</v>
      </c>
      <c r="GA108" s="686" t="s">
        <v>1188</v>
      </c>
      <c r="GB108" s="431" t="s">
        <v>1188</v>
      </c>
      <c r="GC108" s="369">
        <v>0</v>
      </c>
      <c r="GD108" s="430" t="s">
        <v>1188</v>
      </c>
      <c r="GE108" s="686" t="s">
        <v>1188</v>
      </c>
      <c r="GF108" s="431" t="s">
        <v>1188</v>
      </c>
      <c r="GG108" s="369">
        <v>0</v>
      </c>
      <c r="GH108" s="430" t="s">
        <v>1188</v>
      </c>
      <c r="GI108" s="686" t="s">
        <v>1188</v>
      </c>
      <c r="GJ108" s="431" t="s">
        <v>1188</v>
      </c>
      <c r="GK108" s="369">
        <v>0</v>
      </c>
      <c r="GL108" s="430" t="s">
        <v>1188</v>
      </c>
      <c r="GM108" s="686" t="s">
        <v>1188</v>
      </c>
      <c r="GN108" s="431" t="s">
        <v>1188</v>
      </c>
      <c r="GO108" s="676">
        <v>0</v>
      </c>
      <c r="GP108" s="917" t="s">
        <v>1188</v>
      </c>
      <c r="GQ108" s="872" t="s">
        <v>1188</v>
      </c>
      <c r="GR108" s="872" t="s">
        <v>1188</v>
      </c>
      <c r="GS108" s="872" t="s">
        <v>1188</v>
      </c>
      <c r="GT108" s="873" t="s">
        <v>1188</v>
      </c>
      <c r="GU108" s="581">
        <v>0</v>
      </c>
      <c r="GV108" s="687" t="s">
        <v>1188</v>
      </c>
      <c r="GW108" s="872" t="s">
        <v>1188</v>
      </c>
      <c r="GX108" s="873" t="s">
        <v>1188</v>
      </c>
      <c r="GY108" s="874">
        <v>0</v>
      </c>
      <c r="GZ108" s="582" t="s">
        <v>1188</v>
      </c>
      <c r="HA108" s="583" t="s">
        <v>1293</v>
      </c>
      <c r="HB108" s="584">
        <v>1</v>
      </c>
      <c r="HC108" s="948">
        <v>2</v>
      </c>
      <c r="HD108" s="44" t="s">
        <v>5877</v>
      </c>
      <c r="HE108" s="718" t="s">
        <v>5878</v>
      </c>
      <c r="HF108" s="587">
        <v>2014</v>
      </c>
      <c r="HG108" s="587">
        <v>2014</v>
      </c>
      <c r="HH108" s="588">
        <v>1</v>
      </c>
      <c r="HI108" s="586" t="s">
        <v>5879</v>
      </c>
      <c r="HJ108" s="718" t="s">
        <v>1188</v>
      </c>
      <c r="HK108" s="691" t="s">
        <v>1188</v>
      </c>
      <c r="HL108" s="692">
        <v>2</v>
      </c>
      <c r="HM108" s="591" t="s">
        <v>5880</v>
      </c>
      <c r="HN108" s="592">
        <v>2016</v>
      </c>
      <c r="HO108" s="681">
        <v>0</v>
      </c>
      <c r="HP108" s="574">
        <v>0</v>
      </c>
      <c r="HQ108" s="472">
        <f t="shared" si="124"/>
        <v>0</v>
      </c>
      <c r="HR108" s="593">
        <v>1</v>
      </c>
      <c r="HS108" s="574">
        <v>0</v>
      </c>
      <c r="HT108" s="574">
        <v>0.25</v>
      </c>
      <c r="HU108" s="574">
        <v>0</v>
      </c>
      <c r="HV108" s="574">
        <v>0</v>
      </c>
      <c r="HW108" s="574">
        <v>0</v>
      </c>
      <c r="HX108" s="574">
        <v>0</v>
      </c>
      <c r="HY108" s="574">
        <v>0</v>
      </c>
      <c r="HZ108" s="574">
        <v>1</v>
      </c>
      <c r="IA108" s="574">
        <v>0</v>
      </c>
      <c r="IB108" s="574">
        <v>0</v>
      </c>
      <c r="IC108" s="574">
        <v>0</v>
      </c>
      <c r="ID108" s="681">
        <v>0</v>
      </c>
      <c r="IE108" s="369">
        <v>0</v>
      </c>
      <c r="IF108" s="574">
        <v>0</v>
      </c>
      <c r="IG108" s="472">
        <f t="shared" si="125"/>
        <v>0</v>
      </c>
      <c r="IH108" s="609">
        <v>0.44017431081809466</v>
      </c>
      <c r="II108" s="694">
        <v>0.45946438797005384</v>
      </c>
      <c r="IJ108" s="695">
        <v>0.34256043828880778</v>
      </c>
      <c r="IK108" s="696">
        <v>0.42868847861533527</v>
      </c>
      <c r="IL108" s="696">
        <v>0.49080921312049181</v>
      </c>
      <c r="IM108" s="697">
        <v>0.57579942185558053</v>
      </c>
      <c r="IN108" s="599">
        <v>2</v>
      </c>
      <c r="IO108" s="600">
        <v>3</v>
      </c>
      <c r="IP108" s="601">
        <v>3</v>
      </c>
      <c r="IQ108" s="600">
        <v>26</v>
      </c>
      <c r="IR108" s="587">
        <v>35</v>
      </c>
      <c r="IS108" s="601">
        <v>61</v>
      </c>
      <c r="IT108" s="599" t="s">
        <v>1188</v>
      </c>
      <c r="IU108" s="600" t="s">
        <v>1188</v>
      </c>
      <c r="IV108" s="587" t="s">
        <v>1188</v>
      </c>
      <c r="IW108" s="601" t="s">
        <v>1188</v>
      </c>
      <c r="IX108" s="602" t="s">
        <v>1188</v>
      </c>
      <c r="IY108" s="681">
        <v>0</v>
      </c>
      <c r="IZ108" s="698" t="s">
        <v>1188</v>
      </c>
      <c r="JA108" s="681">
        <v>1</v>
      </c>
      <c r="JB108" s="699" t="s">
        <v>5881</v>
      </c>
      <c r="JC108" s="681">
        <v>0</v>
      </c>
      <c r="JD108" s="753" t="s">
        <v>1188</v>
      </c>
      <c r="JE108" s="940" t="s">
        <v>1188</v>
      </c>
      <c r="JF108" s="940" t="s">
        <v>1188</v>
      </c>
      <c r="JG108" s="657" t="s">
        <v>1188</v>
      </c>
      <c r="JH108" s="369">
        <v>0</v>
      </c>
      <c r="JI108" s="430" t="s">
        <v>1188</v>
      </c>
      <c r="JJ108" s="686" t="s">
        <v>1188</v>
      </c>
      <c r="JK108" s="686" t="s">
        <v>1188</v>
      </c>
      <c r="JL108" s="592" t="s">
        <v>1188</v>
      </c>
      <c r="JM108" s="369">
        <v>0</v>
      </c>
      <c r="JN108" s="430" t="s">
        <v>1188</v>
      </c>
      <c r="JO108" s="430" t="s">
        <v>1188</v>
      </c>
      <c r="JP108" s="686" t="s">
        <v>1188</v>
      </c>
      <c r="JQ108" s="686" t="s">
        <v>1188</v>
      </c>
      <c r="JR108" s="592" t="s">
        <v>1188</v>
      </c>
      <c r="JS108" s="369">
        <v>0</v>
      </c>
      <c r="JT108" s="430" t="s">
        <v>1188</v>
      </c>
      <c r="JU108" s="686" t="s">
        <v>1188</v>
      </c>
      <c r="JV108" s="686" t="s">
        <v>1188</v>
      </c>
      <c r="JW108" s="592" t="s">
        <v>1188</v>
      </c>
      <c r="JX108" s="606">
        <v>0</v>
      </c>
      <c r="JY108" s="607" t="s">
        <v>1188</v>
      </c>
      <c r="JZ108" s="606" t="s">
        <v>1188</v>
      </c>
      <c r="KA108" s="606">
        <f t="shared" si="126"/>
        <v>0</v>
      </c>
      <c r="KB108" s="606"/>
      <c r="KC108" s="606"/>
      <c r="KD108" s="606"/>
      <c r="KE108" s="606"/>
      <c r="KF108" s="606">
        <f t="shared" si="127"/>
        <v>0</v>
      </c>
      <c r="KG108" s="606"/>
      <c r="KH108" s="606"/>
      <c r="KI108" s="606"/>
      <c r="KJ108" s="606"/>
      <c r="KK108" s="606">
        <v>1</v>
      </c>
      <c r="KL108" s="606">
        <v>0</v>
      </c>
      <c r="KM108" s="608">
        <f t="shared" si="128"/>
        <v>0.27150926589965818</v>
      </c>
      <c r="KN108" s="609">
        <v>-1.142453670501709</v>
      </c>
      <c r="KO108" s="609">
        <v>12.019230842590332</v>
      </c>
      <c r="KP108" s="610">
        <v>12</v>
      </c>
      <c r="KQ108" s="608">
        <f t="shared" si="129"/>
        <v>0.29812607765197752</v>
      </c>
      <c r="KR108" s="609">
        <v>-1.0093696117401123</v>
      </c>
      <c r="KS108" s="609">
        <v>15.865385055541992</v>
      </c>
      <c r="KT108" s="610">
        <v>15</v>
      </c>
      <c r="KU108" s="610">
        <v>24</v>
      </c>
      <c r="KV108" s="606" t="s">
        <v>5586</v>
      </c>
      <c r="KW108" s="606" t="s">
        <v>5848</v>
      </c>
      <c r="KX108" s="700" t="str">
        <f t="shared" ca="1" si="130"/>
        <v>C</v>
      </c>
      <c r="KY108" s="701">
        <f t="shared" ca="1" si="131"/>
        <v>0.25684639436102308</v>
      </c>
      <c r="KZ108" s="702">
        <f t="shared" ca="1" si="235"/>
        <v>0.30185411764705883</v>
      </c>
      <c r="LA108" s="703">
        <f t="shared" ca="1" si="236"/>
        <v>0.36805714285714286</v>
      </c>
      <c r="LB108" s="703">
        <f t="shared" ca="1" si="237"/>
        <v>0.15773333333333331</v>
      </c>
      <c r="LC108" s="704">
        <f t="shared" ca="1" si="238"/>
        <v>0.1997409836065574</v>
      </c>
      <c r="LD108" s="696" cm="1">
        <f t="array" aca="1" ref="LD108" ca="1">INDIRECT(LD$203&amp;ROW())*LD$205</f>
        <v>0</v>
      </c>
      <c r="LE108" s="696" cm="1">
        <f t="array" aca="1" ref="LE108" ca="1">INDIRECT(LE$203&amp;ROW())*LE$205</f>
        <v>0</v>
      </c>
      <c r="LF108" s="696" cm="1">
        <f t="array" aca="1" ref="LF108" ca="1">INDIRECT(LF$203&amp;ROW())*LF$205</f>
        <v>0</v>
      </c>
      <c r="LG108" s="696" cm="1">
        <f t="array" aca="1" ref="LG108" ca="1">INDIRECT(LG$203&amp;ROW())*LG$205</f>
        <v>3</v>
      </c>
      <c r="LH108" s="696" cm="1">
        <f t="array" aca="1" ref="LH108" ca="1">INDIRECT(LH$203&amp;ROW())*LH$205</f>
        <v>1</v>
      </c>
      <c r="LI108" s="696" cm="1">
        <f t="array" aca="1" ref="LI108" ca="1">INDIRECT(LI$203&amp;ROW())*LI$205</f>
        <v>3</v>
      </c>
      <c r="LJ108" s="696" cm="1">
        <f t="array" aca="1" ref="LJ108" ca="1">INDIRECT(LJ$203&amp;ROW())*LJ$205</f>
        <v>3</v>
      </c>
      <c r="LK108" s="696" cm="1">
        <f t="array" aca="1" ref="LK108" ca="1">INDIRECT(LK$203&amp;ROW())*LK$205</f>
        <v>3</v>
      </c>
      <c r="LL108" s="696" cm="1">
        <f t="array" aca="1" ref="LL108" ca="1">INDIRECT(LL$203&amp;ROW())*LL$205</f>
        <v>3</v>
      </c>
      <c r="LM108" s="696" cm="1">
        <f t="array" aca="1" ref="LM108" ca="1">INDIRECT(LM$203&amp;ROW())*LM$205</f>
        <v>6</v>
      </c>
      <c r="LN108" s="696" cm="1">
        <f t="array" aca="1" ref="LN108" ca="1">INDIRECT(LN$203&amp;ROW())*LN$205</f>
        <v>3</v>
      </c>
      <c r="LO108" s="696" cm="1">
        <f t="array" aca="1" ref="LO108" ca="1">INDIRECT(LO$203&amp;ROW())*LO$205</f>
        <v>0</v>
      </c>
      <c r="LP108" s="696" cm="1">
        <f t="array" aca="1" ref="LP108" ca="1">INDIRECT(LP$203&amp;ROW())*LP$205</f>
        <v>0</v>
      </c>
      <c r="LQ108" s="696" cm="1">
        <f t="array" aca="1" ref="LQ108" ca="1">IF(INDIRECT(LQ$203&amp;ROW())="-",0,INDIRECT(LQ$203&amp;ROW())*LQ$205)</f>
        <v>0.65759999999999996</v>
      </c>
      <c r="LR108" s="696" cm="1">
        <f t="array" aca="1" ref="LR108" ca="1">INDIRECT(LR$203&amp;ROW())*LR$205</f>
        <v>0</v>
      </c>
      <c r="LS108" s="696" cm="1">
        <f t="array" aca="1" ref="LS108" ca="1">IF(INDIRECT(LS$203&amp;ROW())="-",0,INDIRECT(LS$203&amp;ROW())*LS$205)</f>
        <v>1.7292000000000001</v>
      </c>
      <c r="LT108" s="696" cm="1">
        <f t="array" aca="1" ref="LT108" ca="1">INDIRECT(LT$203&amp;ROW())*LT$205</f>
        <v>0</v>
      </c>
      <c r="LU108" s="696" cm="1">
        <f t="array" aca="1" ref="LU108" ca="1">INDIRECT(LU$203&amp;ROW())*LU$205</f>
        <v>2</v>
      </c>
      <c r="LV108" s="696" cm="1">
        <f t="array" aca="1" ref="LV108" ca="1">INDIRECT(LV$203&amp;ROW())*LV$205</f>
        <v>2</v>
      </c>
      <c r="LW108" s="696" cm="1">
        <f t="array" aca="1" ref="LW108" ca="1">INDIRECT(LW$203&amp;ROW())*LW$205</f>
        <v>0</v>
      </c>
      <c r="LX108" s="696" cm="1">
        <f t="array" aca="1" ref="LX108" ca="1">INDIRECT(LX$203&amp;ROW())*LX$205</f>
        <v>2</v>
      </c>
      <c r="LY108" s="696" cm="1">
        <f t="array" aca="1" ref="LY108" ca="1">IF(INDIRECT(LY$203&amp;ROW())="-",0,INDIRECT(LY$203&amp;ROW())*LY$205)</f>
        <v>1.7855999999999999</v>
      </c>
      <c r="LZ108" s="696" cm="1">
        <f t="array" aca="1" ref="LZ108" ca="1">INDIRECT(LZ$203&amp;ROW())*LZ$205</f>
        <v>0</v>
      </c>
      <c r="MA108" s="696" cm="1">
        <f t="array" aca="1" ref="MA108" ca="1">INDIRECT(MA$203&amp;ROW())*MA$205</f>
        <v>2</v>
      </c>
      <c r="MB108" s="696" cm="1">
        <f t="array" aca="1" ref="MB108" ca="1">INDIRECT(MB$203&amp;ROW())*MB$205</f>
        <v>0</v>
      </c>
      <c r="MC108" s="696" cm="1">
        <f t="array" aca="1" ref="MC108" ca="1">IF($MB108=0,0,INDIRECT(MC$203&amp;ROW())*MC$205)</f>
        <v>0</v>
      </c>
      <c r="MD108" s="696" cm="1">
        <f t="array" aca="1" ref="MD108" ca="1">IF($MB108=0,0,INDIRECT(MD$203&amp;ROW())*MD$205)</f>
        <v>0</v>
      </c>
      <c r="ME108" s="696" cm="1">
        <f t="array" aca="1" ref="ME108" ca="1">IF($MB108=0,0,INDIRECT(ME$203&amp;ROW())*ME$205)</f>
        <v>0</v>
      </c>
      <c r="MF108" s="696" cm="1">
        <f t="array" aca="1" ref="MF108" ca="1">IF($MB108=0,0,INDIRECT(MF$203&amp;ROW())*MF$205)</f>
        <v>0</v>
      </c>
      <c r="MG108" s="696" cm="1">
        <f t="array" aca="1" ref="MG108" ca="1">INDIRECT(MG$203&amp;ROW())*MG$205</f>
        <v>0</v>
      </c>
      <c r="MH108" s="696" cm="1">
        <f t="array" aca="1" ref="MH108" ca="1">IF($MG108=0,0,INDIRECT(MH$203&amp;ROW())*MH$205)</f>
        <v>0</v>
      </c>
      <c r="MI108" s="696" cm="1">
        <f t="array" aca="1" ref="MI108" ca="1">IF($MG108=0,0,INDIRECT(MI$203&amp;ROW())*MI$205)</f>
        <v>0</v>
      </c>
      <c r="MJ108" s="696" cm="1">
        <f t="array" aca="1" ref="MJ108" ca="1">INDIRECT(MJ$203&amp;ROW())*MJ$205</f>
        <v>0</v>
      </c>
      <c r="MK108" s="696" cm="1">
        <f t="array" aca="1" ref="MK108" ca="1">INDIRECT(MK$203&amp;ROW())*MK$205</f>
        <v>0</v>
      </c>
      <c r="ML108" s="696" cm="1">
        <f t="array" aca="1" ref="ML108" ca="1">INDIRECT(ML$203&amp;ROW())*ML$205</f>
        <v>0</v>
      </c>
      <c r="MM108" s="696" cm="1">
        <f t="array" aca="1" ref="MM108" ca="1">INDIRECT(MM$203&amp;ROW())*MM$205</f>
        <v>2</v>
      </c>
      <c r="MN108" s="696" cm="1">
        <f t="array" aca="1" ref="MN108" ca="1">INDIRECT(MN$203&amp;ROW())*MN$205</f>
        <v>0</v>
      </c>
      <c r="MO108" s="696" cm="1">
        <f t="array" aca="1" ref="MO108" ca="1">INDIRECT(MO$203&amp;ROW())*MO$205</f>
        <v>2</v>
      </c>
      <c r="MP108" s="696" cm="1">
        <f t="array" aca="1" ref="MP108" ca="1">INDIRECT(MP$203&amp;ROW())*MP$205</f>
        <v>2</v>
      </c>
      <c r="MQ108" s="696" cm="1">
        <f t="array" aca="1" ref="MQ108" ca="1">INDIRECT(MQ$203&amp;ROW())*MQ$205</f>
        <v>1</v>
      </c>
      <c r="MR108" s="696" cm="1">
        <f t="array" aca="1" ref="MR108" ca="1">INDIRECT(MR$203&amp;ROW())*MR$205</f>
        <v>2</v>
      </c>
      <c r="MS108" s="696" cm="1">
        <f t="array" aca="1" ref="MS108" ca="1">INDIRECT(MS$203&amp;ROW())*MS$205</f>
        <v>0</v>
      </c>
      <c r="MT108" s="696" cm="1">
        <f t="array" aca="1" ref="MT108" ca="1">INDIRECT(MT$203&amp;ROW())*MT$205</f>
        <v>0</v>
      </c>
      <c r="MU108" s="696" cm="1">
        <f t="array" aca="1" ref="MU108" ca="1">INDIRECT(MU$203&amp;ROW())*MU$205</f>
        <v>0</v>
      </c>
      <c r="MV108" s="696" cm="1">
        <f t="array" aca="1" ref="MV108" ca="1">IF(INDIRECT(MV$203&amp;ROW())="-",0,INDIRECT(MV$203&amp;ROW())*MV$205)</f>
        <v>3.1841999999999997</v>
      </c>
      <c r="MW108" s="696" cm="1">
        <f t="array" aca="1" ref="MW108" ca="1">INDIRECT(MW$203&amp;ROW())*MW$205</f>
        <v>0</v>
      </c>
      <c r="MX108" s="696" cm="1">
        <f t="array" aca="1" ref="MX108" ca="1">INDIRECT(MX$203&amp;ROW())*MX$205</f>
        <v>0</v>
      </c>
      <c r="MY108" s="696" cm="1">
        <f t="array" aca="1" ref="MY108" ca="1">INDIRECT(MY$203&amp;ROW())*MY$205</f>
        <v>0</v>
      </c>
      <c r="NA108" s="701">
        <f t="shared" si="133"/>
        <v>0.53925853658536582</v>
      </c>
      <c r="NB108" s="617">
        <f t="shared" si="134"/>
        <v>0.44915714285714287</v>
      </c>
      <c r="NC108" s="695">
        <f t="shared" si="135"/>
        <v>9.9815384615384625E-2</v>
      </c>
      <c r="ND108" s="697">
        <f t="shared" si="136"/>
        <v>0.27891481481481478</v>
      </c>
      <c r="NE108" s="694">
        <f t="shared" si="137"/>
        <v>0.34178646971817706</v>
      </c>
      <c r="NF108" s="682" t="str">
        <f t="shared" si="138"/>
        <v>C</v>
      </c>
      <c r="NH108" s="606" t="s">
        <v>5848</v>
      </c>
      <c r="NI108" s="563" t="str">
        <f t="shared" si="239"/>
        <v>C</v>
      </c>
      <c r="NJ108" s="563" t="str">
        <f t="shared" si="140"/>
        <v>C</v>
      </c>
      <c r="NK108" s="563" t="str">
        <f t="shared" ca="1" si="141"/>
        <v>C</v>
      </c>
      <c r="NL108" s="563" t="str">
        <f t="shared" ca="1" si="142"/>
        <v>C</v>
      </c>
      <c r="NM108" s="563" t="str">
        <f t="shared" ca="1" si="143"/>
        <v>C</v>
      </c>
      <c r="NN108" s="563" t="str">
        <f t="shared" ca="1" si="163"/>
        <v>C</v>
      </c>
      <c r="NO108" s="563" t="str">
        <f t="shared" ca="1" si="164"/>
        <v>C</v>
      </c>
      <c r="NP108" s="606" t="str">
        <f t="shared" si="144"/>
        <v>-</v>
      </c>
      <c r="NQ108" s="682" t="str">
        <f t="shared" si="145"/>
        <v>-</v>
      </c>
      <c r="NR108" s="682" t="e">
        <f>IF(OR(AND(NI108="A",OR(NJ108="C",NJ108="D")),AND(NI108="A",OR(#REF!="C",#REF!="D")),AND(NI108="B",OR(NJ108="D",#REF!="D")),AND(OR(NI108="C",NI108="D"),OR(NJ108="A",NJ108="B")),AND(OR(NI108="C",NI108="D"),OR(#REF!="A",#REF!="B")),AND(OR(NJ108="A",#REF!="A",NJ108="B",#REF!="B"),OR(NP108="-",NQ108="-")),AND(OR(NJ108="C",#REF!="C",NJ108="D",#REF!="D"),NP108="Yes")),"Yes","-")</f>
        <v>#REF!</v>
      </c>
      <c r="NS108" s="607"/>
      <c r="NT108" s="619">
        <f t="shared" si="146"/>
        <v>0.3095</v>
      </c>
      <c r="NU108" s="619">
        <f t="shared" si="147"/>
        <v>0.34178646971817706</v>
      </c>
      <c r="NV108" s="619">
        <f t="shared" ca="1" si="148"/>
        <v>0.25684639436102308</v>
      </c>
      <c r="NW108" s="619">
        <f t="shared" ca="1" si="165"/>
        <v>0.31393827843245259</v>
      </c>
      <c r="NX108" s="619">
        <f t="shared" ca="1" si="166"/>
        <v>0.36665383222609221</v>
      </c>
      <c r="NY108" s="620">
        <f t="shared" ca="1" si="167"/>
        <v>0.30773233713091164</v>
      </c>
      <c r="NZ108" s="620">
        <f t="shared" ca="1" si="168"/>
        <v>0.38843871497067484</v>
      </c>
      <c r="OA108" s="705" t="s">
        <v>1188</v>
      </c>
      <c r="OB108" s="706" t="s">
        <v>1188</v>
      </c>
      <c r="OC108" s="494"/>
      <c r="OE108" s="606" t="s">
        <v>5848</v>
      </c>
      <c r="OF108" s="700" t="str">
        <f t="shared" ca="1" si="149"/>
        <v>C</v>
      </c>
      <c r="OG108" s="701">
        <f t="shared" ca="1" si="169"/>
        <v>0.31393827843245259</v>
      </c>
      <c r="OH108" s="705">
        <f t="shared" ca="1" si="212"/>
        <v>0.47035935444685467</v>
      </c>
      <c r="OI108" s="696">
        <f t="shared" ca="1" si="213"/>
        <v>0.4465140155583438</v>
      </c>
      <c r="OJ108" s="696">
        <f t="shared" ca="1" si="152"/>
        <v>0.10800751832903892</v>
      </c>
      <c r="OK108" s="697">
        <f t="shared" ca="1" si="153"/>
        <v>0.23087222539557287</v>
      </c>
      <c r="OL108" s="696" cm="1">
        <f t="array" aca="1" ref="OL108" ca="1">INDIRECT(OL$203&amp;ROW())*OL$205</f>
        <v>0</v>
      </c>
      <c r="OM108" s="696" cm="1">
        <f t="array" aca="1" ref="OM108" ca="1">INDIRECT(OM$203&amp;ROW())*OM$205</f>
        <v>0</v>
      </c>
      <c r="ON108" s="696" cm="1">
        <f t="array" aca="1" ref="ON108" ca="1">INDIRECT(ON$203&amp;ROW())*ON$205</f>
        <v>0</v>
      </c>
      <c r="OO108" s="696" cm="1">
        <f t="array" aca="1" ref="OO108" ca="1">INDIRECT(OO$203&amp;ROW())*OO$205</f>
        <v>1.0790999999999999</v>
      </c>
      <c r="OP108" s="696" cm="1">
        <f t="array" aca="1" ref="OP108" ca="1">INDIRECT(OP$203&amp;ROW())*OP$205</f>
        <v>0.52769999999999995</v>
      </c>
      <c r="OQ108" s="696" cm="1">
        <f t="array" aca="1" ref="OQ108" ca="1">INDIRECT(OQ$203&amp;ROW())*OQ$205</f>
        <v>1.5849</v>
      </c>
      <c r="OR108" s="696" cm="1">
        <f t="array" aca="1" ref="OR108" ca="1">INDIRECT(OR$203&amp;ROW())*OR$205</f>
        <v>1.4141999999999999</v>
      </c>
      <c r="OS108" s="696" cm="1">
        <f t="array" aca="1" ref="OS108" ca="1">INDIRECT(OS$203&amp;ROW())*OS$205</f>
        <v>1.5387</v>
      </c>
      <c r="OT108" s="696" cm="1">
        <f t="array" aca="1" ref="OT108" ca="1">INDIRECT(OT$203&amp;ROW())*OT$205</f>
        <v>1.4727000000000001</v>
      </c>
      <c r="OU108" s="696" cm="1">
        <f t="array" aca="1" ref="OU108" ca="1">INDIRECT(OU$203&amp;ROW())*OU$205</f>
        <v>1.9304999999999999</v>
      </c>
      <c r="OV108" s="696" cm="1">
        <f t="array" aca="1" ref="OV108" ca="1">INDIRECT(OV$203&amp;ROW())*OV$205</f>
        <v>1.2161999999999999</v>
      </c>
      <c r="OW108" s="696" cm="1">
        <f t="array" aca="1" ref="OW108" ca="1">INDIRECT(OW$203&amp;ROW())*OW$205</f>
        <v>0</v>
      </c>
      <c r="OX108" s="696" cm="1">
        <f t="array" aca="1" ref="OX108" ca="1">INDIRECT(OX$203&amp;ROW())*OX$205</f>
        <v>0</v>
      </c>
      <c r="OY108" s="696" cm="1">
        <f t="array" aca="1" ref="OY108" ca="1">IF(INDIRECT(OY$203&amp;ROW())="-",0,INDIRECT(OY$203&amp;ROW())*OY$205)</f>
        <v>7.7783119999999997E-2</v>
      </c>
      <c r="OZ108" s="696" cm="1">
        <f t="array" aca="1" ref="OZ108" ca="1">INDIRECT(OZ$203&amp;ROW())*OZ$205</f>
        <v>0</v>
      </c>
      <c r="PA108" s="696" cm="1">
        <f t="array" aca="1" ref="PA108" ca="1">IF(INDIRECT(PA$203&amp;ROW())="-",0,INDIRECT(PA$203&amp;ROW())*PA$205)</f>
        <v>0.25459588</v>
      </c>
      <c r="PB108" s="705" cm="1">
        <f t="array" aca="1" ref="PB108" ca="1">INDIRECT(PB$203&amp;ROW())*PB$205</f>
        <v>0</v>
      </c>
      <c r="PC108" s="696" cm="1">
        <f t="array" aca="1" ref="PC108" ca="1">INDIRECT(PC$203&amp;ROW())*PC$205</f>
        <v>1.3946000000000001</v>
      </c>
      <c r="PD108" s="696" cm="1">
        <f t="array" aca="1" ref="PD108" ca="1">INDIRECT(PD$203&amp;ROW())*PD$205</f>
        <v>1.4683999999999999</v>
      </c>
      <c r="PE108" s="696" cm="1">
        <f t="array" aca="1" ref="PE108" ca="1">INDIRECT(PE$203&amp;ROW())*PE$205</f>
        <v>0</v>
      </c>
      <c r="PF108" s="696" cm="1">
        <f t="array" aca="1" ref="PF108" ca="1">INDIRECT(PF$203&amp;ROW())*PF$205</f>
        <v>1.3308</v>
      </c>
      <c r="PG108" s="696" cm="1">
        <f t="array" aca="1" ref="PG108" ca="1">IF(INDIRECT(PG$203&amp;ROW())="-",0,INDIRECT(PG$203&amp;ROW())*PG$205)</f>
        <v>0.26039999999999996</v>
      </c>
      <c r="PH108" s="696" cm="1">
        <f t="array" aca="1" ref="PH108" ca="1">INDIRECT(PH$203&amp;ROW())*PH$205</f>
        <v>0</v>
      </c>
      <c r="PI108" s="696" cm="1">
        <f t="array" aca="1" ref="PI108" ca="1">INDIRECT(PI$203&amp;ROW())*PI$205</f>
        <v>0.60729999999999995</v>
      </c>
      <c r="PJ108" s="696" cm="1">
        <f t="array" aca="1" ref="PJ108" ca="1">INDIRECT(PJ$203&amp;ROW())*PJ$205</f>
        <v>0</v>
      </c>
      <c r="PK108" s="696" cm="1">
        <f t="array" aca="1" ref="PK108" ca="1">IF($PJ108=0,0,INDIRECT(PK$203&amp;ROW())*PK$205)</f>
        <v>0</v>
      </c>
      <c r="PL108" s="696" cm="1">
        <f t="array" aca="1" ref="PL108" ca="1">IF($MPE108=0,0,INDIRECT(PL$203&amp;ROW())*PL$205)</f>
        <v>0</v>
      </c>
      <c r="PM108" s="696" cm="1">
        <f t="array" aca="1" ref="PM108" ca="1">IF($MPE108=0,0,INDIRECT(PM$203&amp;ROW())*PM$205)</f>
        <v>0</v>
      </c>
      <c r="PN108" s="696" cm="1">
        <f t="array" aca="1" ref="PN108" ca="1">IF($PJ108=0,0,INDIRECT(PN$203&amp;ROW())*PN$205)</f>
        <v>0</v>
      </c>
      <c r="PO108" s="696" cm="1">
        <f t="array" aca="1" ref="PO108" ca="1">INDIRECT(PO$203&amp;ROW())*PO$205</f>
        <v>0</v>
      </c>
      <c r="PP108" s="696" cm="1">
        <f t="array" aca="1" ref="PP108" ca="1">IF($PO108=0,0,INDIRECT(PP$203&amp;ROW())*PP$205)</f>
        <v>0</v>
      </c>
      <c r="PQ108" s="696" cm="1">
        <f t="array" aca="1" ref="PQ108" ca="1">IF($PO108=0,0,INDIRECT(PQ$203&amp;ROW())*PQ$205)</f>
        <v>0</v>
      </c>
      <c r="PR108" s="696" cm="1">
        <f t="array" aca="1" ref="PR108" ca="1">INDIRECT(PR$203&amp;ROW())*PR$205</f>
        <v>0</v>
      </c>
      <c r="PS108" s="696" cm="1">
        <f t="array" aca="1" ref="PS108" ca="1">INDIRECT(PS$203&amp;ROW())*PS$205</f>
        <v>0</v>
      </c>
      <c r="PT108" s="696" cm="1">
        <f t="array" aca="1" ref="PT108" ca="1">INDIRECT(PT$203&amp;ROW())*PT$205</f>
        <v>0</v>
      </c>
      <c r="PU108" s="696" cm="1">
        <f t="array" aca="1" ref="PU108" ca="1">INDIRECT(PU$203&amp;ROW())*PU$205</f>
        <v>0.58989999999999998</v>
      </c>
      <c r="PV108" s="696" cm="1">
        <f t="array" aca="1" ref="PV108" ca="1">INDIRECT(PV$203&amp;ROW())*PV$205</f>
        <v>0</v>
      </c>
      <c r="PW108" s="696" cm="1">
        <f t="array" aca="1" ref="PW108" ca="1">INDIRECT(PW$203&amp;ROW())*PW$205</f>
        <v>1.0658000000000001</v>
      </c>
      <c r="PX108" s="696" cm="1">
        <f t="array" aca="1" ref="PX108" ca="1">INDIRECT(PX$203&amp;ROW())*PX$205</f>
        <v>1.1714</v>
      </c>
      <c r="PY108" s="696" cm="1">
        <f t="array" aca="1" ref="PY108" ca="1">INDIRECT(PY$203&amp;ROW())*PY$205</f>
        <v>0.59330000000000005</v>
      </c>
      <c r="PZ108" s="696" cm="1">
        <f t="array" aca="1" ref="PZ108" ca="1">INDIRECT(PZ$203&amp;ROW())*PZ$205</f>
        <v>0.17430000000000001</v>
      </c>
      <c r="QA108" s="696" cm="1">
        <f t="array" aca="1" ref="QA108" ca="1">INDIRECT(QA$203&amp;ROW())*QA$205</f>
        <v>0</v>
      </c>
      <c r="QB108" s="696" cm="1">
        <f t="array" aca="1" ref="QB108" ca="1">INDIRECT(QB$203&amp;ROW())*QB$205</f>
        <v>0</v>
      </c>
      <c r="QC108" s="696" cm="1">
        <f t="array" aca="1" ref="QC108" ca="1">INDIRECT(QC$203&amp;ROW())*QC$205</f>
        <v>0</v>
      </c>
      <c r="QD108" s="696" cm="1">
        <f t="array" aca="1" ref="QD108" ca="1">IF(INDIRECT(QD$203&amp;ROW())="-",0,INDIRECT(QD$203&amp;ROW())*QD$205)</f>
        <v>0.32590286999999996</v>
      </c>
      <c r="QE108" s="696" cm="1">
        <f t="array" aca="1" ref="QE108" ca="1">INDIRECT(QE$203&amp;ROW())*QE$205</f>
        <v>0</v>
      </c>
      <c r="QF108" s="696" cm="1">
        <f t="array" aca="1" ref="QF108" ca="1">INDIRECT(QF$203&amp;ROW())*QF$205</f>
        <v>0</v>
      </c>
      <c r="QG108" s="696" cm="1">
        <f t="array" aca="1" ref="QG108" ca="1">INDIRECT(QG$203&amp;ROW())*QG$205</f>
        <v>0</v>
      </c>
      <c r="QI108" s="606" t="s">
        <v>5848</v>
      </c>
      <c r="QJ108" s="700" t="str">
        <f t="shared" ca="1" si="154"/>
        <v>C</v>
      </c>
      <c r="QK108" s="701">
        <f t="shared" ca="1" si="170"/>
        <v>0.36665383222609221</v>
      </c>
      <c r="QL108" s="705">
        <f t="shared" ca="1" si="214"/>
        <v>0.6843204034146837</v>
      </c>
      <c r="QM108" s="696">
        <f t="shared" ca="1" si="215"/>
        <v>0.44406609805655667</v>
      </c>
      <c r="QN108" s="696">
        <f t="shared" ca="1" si="157"/>
        <v>3.5284929080091801E-2</v>
      </c>
      <c r="QO108" s="697">
        <f t="shared" ca="1" si="158"/>
        <v>0.30294389835303659</v>
      </c>
      <c r="QP108" s="696" cm="1">
        <f t="array" aca="1" ref="QP108" ca="1">INDIRECT(QP$203&amp;ROW())*QP$205</f>
        <v>0</v>
      </c>
      <c r="QQ108" s="696" cm="1">
        <f t="array" aca="1" ref="QQ108" ca="1">INDIRECT(QQ$203&amp;ROW())*QQ$205</f>
        <v>0</v>
      </c>
      <c r="QR108" s="696" cm="1">
        <f t="array" aca="1" ref="QR108" ca="1">INDIRECT(QR$203&amp;ROW())*QR$205</f>
        <v>0</v>
      </c>
      <c r="QS108" s="696" cm="1">
        <f t="array" aca="1" ref="QS108" ca="1">INDIRECT(QS$203&amp;ROW())*QS$205</f>
        <v>0.22471360933801068</v>
      </c>
      <c r="QT108" s="696" cm="1">
        <f t="array" aca="1" ref="QT108" ca="1">INDIRECT(QT$203&amp;ROW())*QT$205</f>
        <v>8.7442714716655143E-2</v>
      </c>
      <c r="QU108" s="696" cm="1">
        <f t="array" aca="1" ref="QU108" ca="1">INDIRECT(QU$203&amp;ROW())*QU$205</f>
        <v>0.53329206883563263</v>
      </c>
      <c r="QV108" s="696" cm="1">
        <f t="array" aca="1" ref="QV108" ca="1">INDIRECT(QV$203&amp;ROW())*QV$205</f>
        <v>0.24117831443907087</v>
      </c>
      <c r="QW108" s="696" cm="1">
        <f t="array" aca="1" ref="QW108" ca="1">INDIRECT(QW$203&amp;ROW())*QW$205</f>
        <v>0.53099416374332975</v>
      </c>
      <c r="QX108" s="696" cm="1">
        <f t="array" aca="1" ref="QX108" ca="1">INDIRECT(QX$203&amp;ROW())*QX$205</f>
        <v>0.60640894423913805</v>
      </c>
      <c r="QY108" s="696" cm="1">
        <f t="array" aca="1" ref="QY108" ca="1">INDIRECT(QY$203&amp;ROW())*QY$205</f>
        <v>0.13540247513535897</v>
      </c>
      <c r="QZ108" s="696" cm="1">
        <f t="array" aca="1" ref="QZ108" ca="1">INDIRECT(QZ$203&amp;ROW())*QZ$205</f>
        <v>0.27613248380770827</v>
      </c>
      <c r="RA108" s="696" cm="1">
        <f t="array" aca="1" ref="RA108" ca="1">INDIRECT(RA$203&amp;ROW())*RA$205</f>
        <v>0</v>
      </c>
      <c r="RB108" s="696" cm="1">
        <f t="array" aca="1" ref="RB108" ca="1">INDIRECT(RB$203&amp;ROW())*RB$205</f>
        <v>0</v>
      </c>
      <c r="RC108" s="696" cm="1">
        <f t="array" aca="1" ref="RC108" ca="1">IF(INDIRECT(RC$203&amp;ROW())="-",0,INDIRECT(RC$203&amp;ROW())*RC$205)</f>
        <v>9.1963842236154753E-3</v>
      </c>
      <c r="RD108" s="696" cm="1">
        <f t="array" aca="1" ref="RD108" ca="1">INDIRECT(RD$203&amp;ROW())*RD$205</f>
        <v>0</v>
      </c>
      <c r="RE108" s="696" cm="1">
        <f t="array" aca="1" ref="RE108" ca="1">IF(INDIRECT(RE$203&amp;ROW())="-",0,INDIRECT(RE$203&amp;ROW())*RE$205)</f>
        <v>1.823990125074449E-2</v>
      </c>
      <c r="RF108" s="705" cm="1">
        <f t="array" aca="1" ref="RF108" ca="1">INDIRECT(RF$203&amp;ROW())*RF$205</f>
        <v>0</v>
      </c>
      <c r="RG108" s="696" cm="1">
        <f t="array" aca="1" ref="RG108" ca="1">INDIRECT(RG$203&amp;ROW())*RG$205</f>
        <v>0.27650466908360405</v>
      </c>
      <c r="RH108" s="696" cm="1">
        <f t="array" aca="1" ref="RH108" ca="1">INDIRECT(RH$203&amp;ROW())*RH$205</f>
        <v>5.8387680780544585E-2</v>
      </c>
      <c r="RI108" s="696" cm="1">
        <f t="array" aca="1" ref="RI108" ca="1">INDIRECT(RI$203&amp;ROW())*RI$205</f>
        <v>0</v>
      </c>
      <c r="RJ108" s="696" cm="1">
        <f t="array" aca="1" ref="RJ108" ca="1">INDIRECT(RJ$203&amp;ROW())*RJ$205</f>
        <v>0.12226723336432462</v>
      </c>
      <c r="RK108" s="696" cm="1">
        <f t="array" aca="1" ref="RK108" ca="1">IF(INDIRECT(RK$203&amp;ROW())="-",0,INDIRECT(RK$203&amp;ROW())*RK$205)</f>
        <v>1.798146782390463E-2</v>
      </c>
      <c r="RL108" s="696" cm="1">
        <f t="array" aca="1" ref="RL108" ca="1">INDIRECT(RL$203&amp;ROW())*RL$205</f>
        <v>0</v>
      </c>
      <c r="RM108" s="696" cm="1">
        <f t="array" aca="1" ref="RM108" ca="1">INDIRECT(RM$203&amp;ROW())*RM$205</f>
        <v>1.4993730364766381E-2</v>
      </c>
      <c r="RN108" s="696" cm="1">
        <f t="array" aca="1" ref="RN108" ca="1">INDIRECT(RN$203&amp;ROW())*RN$205</f>
        <v>0</v>
      </c>
      <c r="RO108" s="696" cm="1">
        <f t="array" aca="1" ref="RO108" ca="1">IF($RN108=0,0,INDIRECT(RO$203&amp;ROW())*RO$205)</f>
        <v>0</v>
      </c>
      <c r="RP108" s="696" cm="1">
        <f t="array" aca="1" ref="RP108" ca="1">IF($RN108=0,0,INDIRECT(RP$203&amp;ROW())*RP$205)</f>
        <v>0</v>
      </c>
      <c r="RQ108" s="696" cm="1">
        <f t="array" aca="1" ref="RQ108" ca="1">IF($RN108=0,0,INDIRECT(RQ$203&amp;ROW())*RQ$205)</f>
        <v>0</v>
      </c>
      <c r="RR108" s="696" cm="1">
        <f t="array" aca="1" ref="RR108" ca="1">IF($RN108=0,0,INDIRECT(RR$203&amp;ROW())*RR$205)</f>
        <v>0</v>
      </c>
      <c r="RS108" s="696" cm="1">
        <f t="array" aca="1" ref="RS108" ca="1">INDIRECT(RS$203&amp;ROW())*RS$205</f>
        <v>0</v>
      </c>
      <c r="RT108" s="696" cm="1">
        <f t="array" aca="1" ref="RT108" ca="1">IF($RS108=0,0,INDIRECT(RT$203&amp;ROW())*RT$205)</f>
        <v>0</v>
      </c>
      <c r="RU108" s="696" cm="1">
        <f t="array" aca="1" ref="RU108" ca="1">IF($RS108=0,0,INDIRECT(RU$203&amp;ROW())*RU$205)</f>
        <v>0</v>
      </c>
      <c r="RV108" s="696" cm="1">
        <f t="array" aca="1" ref="RV108" ca="1">INDIRECT(RV$203&amp;ROW())*RV$205</f>
        <v>0</v>
      </c>
      <c r="RW108" s="696" cm="1">
        <f t="array" aca="1" ref="RW108" ca="1">INDIRECT(RW$203&amp;ROW())*RW$205</f>
        <v>0</v>
      </c>
      <c r="RX108" s="696" cm="1">
        <f t="array" aca="1" ref="RX108" ca="1">INDIRECT(RX$203&amp;ROW())*RX$205</f>
        <v>0</v>
      </c>
      <c r="RY108" s="696" cm="1">
        <f t="array" aca="1" ref="RY108" ca="1">INDIRECT(RY$203&amp;ROW())*RY$205</f>
        <v>2.8132231790096798E-2</v>
      </c>
      <c r="RZ108" s="696" cm="1">
        <f t="array" aca="1" ref="RZ108" ca="1">INDIRECT(RZ$203&amp;ROW())*RZ$205</f>
        <v>0</v>
      </c>
      <c r="SA108" s="696" cm="1">
        <f t="array" aca="1" ref="SA108" ca="1">INDIRECT(SA$203&amp;ROW())*SA$205</f>
        <v>0.20458618579029147</v>
      </c>
      <c r="SB108" s="696" cm="1">
        <f t="array" aca="1" ref="SB108" ca="1">INDIRECT(SB$203&amp;ROW())*SB$205</f>
        <v>4.7124126502052749E-2</v>
      </c>
      <c r="SC108" s="696" cm="1">
        <f t="array" aca="1" ref="SC108" ca="1">INDIRECT(SC$203&amp;ROW())*SC$205</f>
        <v>2.7145803117995537E-2</v>
      </c>
      <c r="SD108" s="696" cm="1">
        <f t="array" aca="1" ref="SD108" ca="1">INDIRECT(SD$203&amp;ROW())*SD$205</f>
        <v>0.3072993885784252</v>
      </c>
      <c r="SE108" s="696" cm="1">
        <f t="array" aca="1" ref="SE108" ca="1">INDIRECT(SE$203&amp;ROW())*SE$205</f>
        <v>0</v>
      </c>
      <c r="SF108" s="696" cm="1">
        <f t="array" aca="1" ref="SF108" ca="1">INDIRECT(SF$203&amp;ROW())*SF$205</f>
        <v>0</v>
      </c>
      <c r="SG108" s="696" cm="1">
        <f t="array" aca="1" ref="SG108" ca="1">INDIRECT(SG$203&amp;ROW())*SG$205</f>
        <v>0</v>
      </c>
      <c r="SH108" s="696" cm="1">
        <f t="array" aca="1" ref="SH108" ca="1">IF(INDIRECT(SH$203&amp;ROW())="-",0,INDIRECT(SH$203&amp;ROW())*SH$205)</f>
        <v>4.1755506594710591E-2</v>
      </c>
      <c r="SI108" s="696" cm="1">
        <f t="array" aca="1" ref="SI108" ca="1">INDIRECT(SI$203&amp;ROW())*SI$205</f>
        <v>0</v>
      </c>
      <c r="SJ108" s="696" cm="1">
        <f t="array" aca="1" ref="SJ108" ca="1">INDIRECT(SJ$203&amp;ROW())*SJ$205</f>
        <v>0</v>
      </c>
      <c r="SK108" s="696" cm="1">
        <f t="array" aca="1" ref="SK108" ca="1">INDIRECT(SK$203&amp;ROW())*SK$205</f>
        <v>0</v>
      </c>
      <c r="SN108" s="606" t="s">
        <v>5848</v>
      </c>
      <c r="SO108" s="707" cm="1">
        <f t="array" aca="1" ref="SO108" ca="1">INDIRECT(SO$203&amp;ROW())*SO$205</f>
        <v>0</v>
      </c>
      <c r="SP108" s="707" cm="1">
        <f t="array" aca="1" ref="SP108" ca="1">INDIRECT(SP$203&amp;ROW())*SP$205</f>
        <v>0</v>
      </c>
      <c r="SQ108" s="707" cm="1">
        <f t="array" aca="1" ref="SQ108" ca="1">INDIRECT(SQ$203&amp;ROW())*SQ$205</f>
        <v>0</v>
      </c>
      <c r="SR108" s="707" cm="1">
        <f t="array" aca="1" ref="SR108" ca="1">INDIRECT(SR$203&amp;ROW())*SR$205</f>
        <v>3</v>
      </c>
      <c r="SS108" s="707" cm="1">
        <f t="array" aca="1" ref="SS108" ca="1">INDIRECT(SS$203&amp;ROW())*SS$205</f>
        <v>1</v>
      </c>
      <c r="ST108" s="707" cm="1">
        <f t="array" aca="1" ref="ST108" ca="1">INDIRECT(ST$203&amp;ROW())*ST$205</f>
        <v>3</v>
      </c>
      <c r="SU108" s="707" cm="1">
        <f t="array" aca="1" ref="SU108" ca="1">INDIRECT(SU$203&amp;ROW())*SU$205</f>
        <v>3</v>
      </c>
      <c r="SV108" s="707" cm="1">
        <f t="array" aca="1" ref="SV108" ca="1">INDIRECT(SV$203&amp;ROW())*SV$205</f>
        <v>3</v>
      </c>
      <c r="SW108" s="707" cm="1">
        <f t="array" aca="1" ref="SW108" ca="1">INDIRECT(SW$203&amp;ROW())*SW$205</f>
        <v>3</v>
      </c>
      <c r="SX108" s="707" cm="1">
        <f t="array" aca="1" ref="SX108" ca="1">INDIRECT(SX$203&amp;ROW())*SX$205</f>
        <v>3</v>
      </c>
      <c r="SY108" s="707" cm="1">
        <f t="array" aca="1" ref="SY108" ca="1">INDIRECT(SY$203&amp;ROW())*SY$205</f>
        <v>3</v>
      </c>
      <c r="SZ108" s="707" cm="1">
        <f t="array" aca="1" ref="SZ108" ca="1">INDIRECT(SZ$203&amp;ROW())*SZ$205</f>
        <v>0</v>
      </c>
      <c r="TA108" s="707" cm="1">
        <f t="array" aca="1" ref="TA108" ca="1">INDIRECT(TA$203&amp;ROW())*TA$205</f>
        <v>0</v>
      </c>
      <c r="TB108" s="696" cm="1">
        <f t="array" aca="1" ref="TB108" ca="1">IF(INDIRECT(TB$203&amp;ROW())="-",0,INDIRECT(TB$203&amp;ROW())*TB$205)</f>
        <v>0.1096</v>
      </c>
      <c r="TC108" s="707" cm="1">
        <f t="array" aca="1" ref="TC108" ca="1">INDIRECT(TC$203&amp;ROW())*TC$205</f>
        <v>0</v>
      </c>
      <c r="TD108" s="696" cm="1">
        <f t="array" aca="1" ref="TD108" ca="1">IF(INDIRECT(TD$203&amp;ROW())="-",0,INDIRECT(TD$203&amp;ROW())*TD$205)</f>
        <v>0.28820000000000001</v>
      </c>
      <c r="TE108" s="732" cm="1">
        <f t="array" aca="1" ref="TE108" ca="1">INDIRECT(TE$203&amp;ROW())*TE$205</f>
        <v>0</v>
      </c>
      <c r="TF108" s="707" cm="1">
        <f t="array" aca="1" ref="TF108" ca="1">INDIRECT(TF$203&amp;ROW())*TF$205</f>
        <v>2</v>
      </c>
      <c r="TG108" s="707" cm="1">
        <f t="array" aca="1" ref="TG108" ca="1">INDIRECT(TG$203&amp;ROW())*TG$205</f>
        <v>2</v>
      </c>
      <c r="TH108" s="707" cm="1">
        <f t="array" aca="1" ref="TH108" ca="1">INDIRECT(TH$203&amp;ROW())*TH$205</f>
        <v>0</v>
      </c>
      <c r="TI108" s="707" cm="1">
        <f t="array" aca="1" ref="TI108" ca="1">INDIRECT(TI$203&amp;ROW())*TI$205</f>
        <v>2</v>
      </c>
      <c r="TJ108" s="696" cm="1">
        <f t="array" aca="1" ref="TJ108" ca="1">IF(INDIRECT(TJ$203&amp;ROW())="-",0,INDIRECT(TJ$203&amp;ROW())*TJ$205)</f>
        <v>0.29759999999999998</v>
      </c>
      <c r="TK108" s="707" cm="1">
        <f t="array" aca="1" ref="TK108" ca="1">INDIRECT(TK$203&amp;ROW())*TK$205</f>
        <v>0</v>
      </c>
      <c r="TL108" s="707" cm="1">
        <f t="array" aca="1" ref="TL108" ca="1">INDIRECT(TL$203&amp;ROW())*TL$205</f>
        <v>1</v>
      </c>
      <c r="TM108" s="707" cm="1">
        <f t="array" aca="1" ref="TM108" ca="1">INDIRECT(TM$203&amp;ROW())*TM$205</f>
        <v>0</v>
      </c>
      <c r="TN108" s="707" cm="1">
        <f t="array" aca="1" ref="TN108" ca="1">IF($TM108=0,0,INDIRECT(TN$203&amp;ROW())*TN$205)</f>
        <v>0</v>
      </c>
      <c r="TO108" s="707" cm="1">
        <f t="array" aca="1" ref="TO108" ca="1">IF($TM108=0,0,INDIRECT(TO$203&amp;ROW())*TO$205)</f>
        <v>0</v>
      </c>
      <c r="TP108" s="707" cm="1">
        <f t="array" aca="1" ref="TP108" ca="1">IF($TM108=0,0,INDIRECT(TP$203&amp;ROW())*TP$205)</f>
        <v>0</v>
      </c>
      <c r="TQ108" s="707" cm="1">
        <f t="array" aca="1" ref="TQ108" ca="1">IF($TM108=0,0,INDIRECT(TQ$203&amp;ROW())*TQ$205)</f>
        <v>0</v>
      </c>
      <c r="TR108" s="707" cm="1">
        <f t="array" aca="1" ref="TR108" ca="1">INDIRECT(TR$203&amp;ROW())*TR$205</f>
        <v>0</v>
      </c>
      <c r="TS108" s="707" cm="1">
        <f t="array" aca="1" ref="TS108" ca="1">IF($TR108=0,0,INDIRECT(TS$203&amp;ROW())*TS$205)</f>
        <v>0</v>
      </c>
      <c r="TT108" s="707" cm="1">
        <f t="array" aca="1" ref="TT108" ca="1">IF($TR108=0,0,INDIRECT(TT$203&amp;ROW())*TT$205)</f>
        <v>0</v>
      </c>
      <c r="TU108" s="707" cm="1">
        <f t="array" aca="1" ref="TU108" ca="1">INDIRECT(TU$203&amp;ROW())*TU$205</f>
        <v>0</v>
      </c>
      <c r="TV108" s="707" cm="1">
        <f t="array" aca="1" ref="TV108" ca="1">INDIRECT(TV$203&amp;ROW())*TV$205</f>
        <v>0</v>
      </c>
      <c r="TW108" s="707" cm="1">
        <f t="array" aca="1" ref="TW108" ca="1">INDIRECT(TW$203&amp;ROW())*TW$205</f>
        <v>0</v>
      </c>
      <c r="TX108" s="707" cm="1">
        <f t="array" aca="1" ref="TX108" ca="1">INDIRECT(TX$203&amp;ROW())*TX$205</f>
        <v>1</v>
      </c>
      <c r="TY108" s="707" cm="1">
        <f t="array" aca="1" ref="TY108" ca="1">INDIRECT(TY$203&amp;ROW())*TY$205</f>
        <v>0</v>
      </c>
      <c r="TZ108" s="707" cm="1">
        <f t="array" aca="1" ref="TZ108" ca="1">INDIRECT(TZ$203&amp;ROW())*TZ$205</f>
        <v>2</v>
      </c>
      <c r="UA108" s="707" cm="1">
        <f t="array" aca="1" ref="UA108" ca="1">INDIRECT(UA$203&amp;ROW())*UA$205</f>
        <v>2</v>
      </c>
      <c r="UB108" s="707" cm="1">
        <f t="array" aca="1" ref="UB108" ca="1">INDIRECT(UB$203&amp;ROW())*UB$205</f>
        <v>1</v>
      </c>
      <c r="UC108" s="707" cm="1">
        <f t="array" aca="1" ref="UC108" ca="1">INDIRECT(UC$203&amp;ROW())*UC$205</f>
        <v>1</v>
      </c>
      <c r="UD108" s="707" cm="1">
        <f t="array" aca="1" ref="UD108" ca="1">INDIRECT(UD$203&amp;ROW())*UD$205</f>
        <v>0</v>
      </c>
      <c r="UE108" s="707" cm="1">
        <f t="array" aca="1" ref="UE108" ca="1">INDIRECT(UE$203&amp;ROW())*UE$205</f>
        <v>0</v>
      </c>
      <c r="UF108" s="707" cm="1">
        <f t="array" aca="1" ref="UF108" ca="1">INDIRECT(UF$203&amp;ROW())*UF$205</f>
        <v>0</v>
      </c>
      <c r="UG108" s="696" cm="1">
        <f t="array" aca="1" ref="UG108" ca="1">IF(INDIRECT(UG$203&amp;ROW())="-",0,INDIRECT(UG$203&amp;ROW())*UG$205)</f>
        <v>0.53069999999999995</v>
      </c>
      <c r="UH108" s="707" cm="1">
        <f t="array" aca="1" ref="UH108" ca="1">INDIRECT(UH$203&amp;ROW())*UH$205</f>
        <v>0</v>
      </c>
      <c r="UI108" s="707" cm="1">
        <f t="array" aca="1" ref="UI108" ca="1">INDIRECT(UI$203&amp;ROW())*UI$205</f>
        <v>0</v>
      </c>
      <c r="UJ108" s="707" cm="1">
        <f t="array" aca="1" ref="UJ108" ca="1">INDIRECT(UJ$203&amp;ROW())*UJ$205</f>
        <v>0</v>
      </c>
      <c r="UM108" s="606" t="s">
        <v>5848</v>
      </c>
      <c r="UN108" s="616">
        <f t="shared" ca="1" si="222"/>
        <v>-0.97111609266078391</v>
      </c>
      <c r="UO108" s="616">
        <f t="shared" ca="1" si="219"/>
        <v>-0.6225347970107441</v>
      </c>
      <c r="UP108" s="616">
        <f t="shared" ca="1" si="219"/>
        <v>-0.88618201963763954</v>
      </c>
      <c r="UQ108" s="616">
        <f t="shared" ca="1" si="219"/>
        <v>0.29355872991449461</v>
      </c>
      <c r="UR108" s="616">
        <f t="shared" ca="1" si="219"/>
        <v>-0.80643931126992341</v>
      </c>
      <c r="US108" s="616">
        <f t="shared" ca="1" si="219"/>
        <v>0.41305213694811815</v>
      </c>
      <c r="UT108" s="616">
        <f t="shared" ca="1" si="219"/>
        <v>0.30690415393182785</v>
      </c>
      <c r="UU108" s="616">
        <f t="shared" ca="1" si="219"/>
        <v>0.53359975015917405</v>
      </c>
      <c r="UV108" s="616">
        <f t="shared" ca="1" si="219"/>
        <v>0.44410973870643028</v>
      </c>
      <c r="UW108" s="616">
        <f t="shared" ca="1" si="219"/>
        <v>0.6421874155054268</v>
      </c>
      <c r="UX108" s="616">
        <f t="shared" ca="1" si="219"/>
        <v>0.28247365722383649</v>
      </c>
      <c r="UY108" s="616">
        <f t="shared" ca="1" si="219"/>
        <v>-0.67270887390575207</v>
      </c>
      <c r="UZ108" s="616">
        <f t="shared" ca="1" si="219"/>
        <v>-0.80238258590915801</v>
      </c>
      <c r="VA108" s="616">
        <f t="shared" ca="1" si="219"/>
        <v>-1.683979350244603</v>
      </c>
      <c r="VB108" s="616">
        <f t="shared" ca="1" si="219"/>
        <v>-0.76400504167427041</v>
      </c>
      <c r="VC108" s="616">
        <f t="shared" ca="1" si="219"/>
        <v>-1.0955933556319792</v>
      </c>
      <c r="VD108" s="616">
        <f t="shared" ca="1" si="218"/>
        <v>-1.5772186114663853</v>
      </c>
      <c r="VE108" s="616">
        <f t="shared" ca="1" si="218"/>
        <v>3.9909080070471406E-2</v>
      </c>
      <c r="VF108" s="616">
        <f t="shared" ca="1" si="218"/>
        <v>7.1631593782223293E-2</v>
      </c>
      <c r="VG108" s="616">
        <f t="shared" ca="1" si="218"/>
        <v>-0.89462372206681784</v>
      </c>
      <c r="VH108" s="616">
        <f t="shared" ca="1" si="218"/>
        <v>-0.12784420028857393</v>
      </c>
      <c r="VI108" s="616">
        <f t="shared" ca="1" si="218"/>
        <v>-1.0405700205516049</v>
      </c>
      <c r="VJ108" s="616">
        <f t="shared" ca="1" si="218"/>
        <v>-0.90132677458943244</v>
      </c>
      <c r="VK108" s="616">
        <f t="shared" ca="1" si="218"/>
        <v>-0.49937453713488217</v>
      </c>
      <c r="VL108" s="616">
        <f t="shared" ca="1" si="218"/>
        <v>-0.83864555511817418</v>
      </c>
      <c r="VM108" s="616">
        <f t="shared" ca="1" si="218"/>
        <v>-0.57201237404204519</v>
      </c>
      <c r="VN108" s="616">
        <f t="shared" ca="1" si="218"/>
        <v>-0.62639799545694341</v>
      </c>
      <c r="VO108" s="616">
        <f t="shared" ca="1" si="218"/>
        <v>-0.42150866262694142</v>
      </c>
      <c r="VP108" s="616">
        <f t="shared" ca="1" si="218"/>
        <v>-0.46221149066820022</v>
      </c>
      <c r="VQ108" s="616">
        <f t="shared" ca="1" si="218"/>
        <v>-0.77889442244162177</v>
      </c>
      <c r="VR108" s="616">
        <f t="shared" ca="1" si="218"/>
        <v>-0.64202286734458469</v>
      </c>
      <c r="VS108" s="616">
        <f t="shared" ca="1" si="218"/>
        <v>-0.40481357988865657</v>
      </c>
      <c r="VT108" s="616">
        <f t="shared" ca="1" si="232"/>
        <v>-0.3878135405833677</v>
      </c>
      <c r="VU108" s="616">
        <f t="shared" ca="1" si="232"/>
        <v>-0.82130507758946303</v>
      </c>
      <c r="VV108" s="616">
        <f t="shared" ca="1" si="232"/>
        <v>-0.64337789451099625</v>
      </c>
      <c r="VW108" s="616">
        <f t="shared" ca="1" si="232"/>
        <v>-1.292348529253206</v>
      </c>
      <c r="VX108" s="616">
        <f t="shared" ca="1" si="232"/>
        <v>-0.78524029103755877</v>
      </c>
      <c r="VY108" s="616">
        <f t="shared" ca="1" si="232"/>
        <v>0.70583605694264007</v>
      </c>
      <c r="VZ108" s="616">
        <f t="shared" ca="1" si="232"/>
        <v>0.68442622420316401</v>
      </c>
      <c r="WA108" s="616">
        <f t="shared" ca="1" si="232"/>
        <v>-0.11011120653528797</v>
      </c>
      <c r="WB108" s="616">
        <f t="shared" ca="1" si="232"/>
        <v>0.33435322352896929</v>
      </c>
      <c r="WC108" s="616">
        <f t="shared" ca="1" si="232"/>
        <v>-2.0807149803312397</v>
      </c>
      <c r="WD108" s="616">
        <f t="shared" ca="1" si="229"/>
        <v>-1.3395773314157267</v>
      </c>
      <c r="WE108" s="616">
        <f t="shared" ca="1" si="229"/>
        <v>-1.7097470492691516</v>
      </c>
      <c r="WF108" s="616">
        <f t="shared" ca="1" si="229"/>
        <v>-0.80895016426341859</v>
      </c>
      <c r="WG108" s="616">
        <f t="shared" ca="1" si="229"/>
        <v>-1.008197359876486</v>
      </c>
      <c r="WH108" s="616">
        <f t="shared" ca="1" si="229"/>
        <v>-1.0816125322340113</v>
      </c>
      <c r="WI108" s="627">
        <f t="shared" ca="1" si="229"/>
        <v>-0.9831420375936909</v>
      </c>
      <c r="WL108" s="606" t="s">
        <v>5848</v>
      </c>
      <c r="WM108" s="700" t="str">
        <f t="shared" ca="1" si="172"/>
        <v>C</v>
      </c>
      <c r="WN108" s="479">
        <f t="shared" ca="1" si="173"/>
        <v>0.30773233713091164</v>
      </c>
      <c r="WO108" s="495">
        <f t="shared" ca="1" si="216"/>
        <v>0.49028195088009813</v>
      </c>
      <c r="WP108" s="458">
        <f t="shared" ca="1" si="216"/>
        <v>0.43455709207062609</v>
      </c>
      <c r="WQ108" s="458">
        <f t="shared" ca="1" si="216"/>
        <v>9.5710863831846044E-2</v>
      </c>
      <c r="WR108" s="459">
        <f t="shared" ca="1" si="216"/>
        <v>0.21037944174107615</v>
      </c>
      <c r="WS108" s="495">
        <f t="shared" ca="1" si="174"/>
        <v>-0.38445562229288632</v>
      </c>
      <c r="WT108" s="458">
        <f t="shared" ca="1" si="175"/>
        <v>-0.62512096066749823</v>
      </c>
      <c r="WU108" s="458">
        <f t="shared" ca="1" si="176"/>
        <v>-0.66697759128608181</v>
      </c>
      <c r="WV108" s="459">
        <f t="shared" ca="1" si="177"/>
        <v>-0.78312693687095891</v>
      </c>
      <c r="WW108" s="484">
        <f t="shared" ca="1" si="223"/>
        <v>-0.7262006140917342</v>
      </c>
      <c r="WX108" s="484">
        <f t="shared" ca="1" si="220"/>
        <v>-0.37545073607717977</v>
      </c>
      <c r="WY108" s="484">
        <f t="shared" ca="1" si="220"/>
        <v>-0.64522912849816527</v>
      </c>
      <c r="WZ108" s="484">
        <f t="shared" ca="1" si="220"/>
        <v>0.10559307515024371</v>
      </c>
      <c r="XA108" s="484">
        <f t="shared" ca="1" si="220"/>
        <v>-0.42555802455713854</v>
      </c>
      <c r="XB108" s="484">
        <f t="shared" ca="1" si="220"/>
        <v>0.21821544394969081</v>
      </c>
      <c r="XC108" s="484">
        <f t="shared" ca="1" si="220"/>
        <v>0.14467461816346364</v>
      </c>
      <c r="XD108" s="484">
        <f t="shared" ca="1" si="220"/>
        <v>0.27368331185664035</v>
      </c>
      <c r="XE108" s="484">
        <f t="shared" ca="1" si="220"/>
        <v>0.21801347073098662</v>
      </c>
      <c r="XF108" s="484">
        <f t="shared" ca="1" si="220"/>
        <v>0.41324760187774212</v>
      </c>
      <c r="XG108" s="484">
        <f t="shared" ca="1" si="220"/>
        <v>0.1145148206385433</v>
      </c>
      <c r="XH108" s="484">
        <f t="shared" ca="1" si="220"/>
        <v>-0.33958343954762366</v>
      </c>
      <c r="XI108" s="484">
        <f t="shared" ca="1" si="220"/>
        <v>-0.56078518929191046</v>
      </c>
      <c r="XJ108" s="484">
        <f t="shared" ca="1" si="220"/>
        <v>-1.1951201448685946</v>
      </c>
      <c r="XK108" s="484">
        <f t="shared" ca="1" si="220"/>
        <v>-0.54267278110123429</v>
      </c>
      <c r="XL108" s="484">
        <f t="shared" ca="1" si="220"/>
        <v>-0.96784717036529044</v>
      </c>
      <c r="XM108" s="484">
        <f t="shared" ca="1" si="220"/>
        <v>-1.1895382767679479</v>
      </c>
      <c r="XN108" s="484">
        <f t="shared" ca="1" si="227"/>
        <v>2.7828601533139714E-2</v>
      </c>
      <c r="XO108" s="484">
        <f t="shared" ca="1" si="227"/>
        <v>5.2591916154908339E-2</v>
      </c>
      <c r="XP108" s="484">
        <f t="shared" ca="1" si="227"/>
        <v>-0.57255918212276347</v>
      </c>
      <c r="XQ108" s="484">
        <f t="shared" ca="1" si="227"/>
        <v>-8.50675308720171E-2</v>
      </c>
      <c r="XR108" s="484">
        <f t="shared" ca="1" si="227"/>
        <v>-0.91049876798265428</v>
      </c>
      <c r="XS108" s="484">
        <f t="shared" ca="1" si="227"/>
        <v>-0.55611861992167977</v>
      </c>
      <c r="XT108" s="484">
        <f t="shared" ca="1" si="224"/>
        <v>-0.30327015640201394</v>
      </c>
      <c r="XU108" s="484">
        <f t="shared" ca="1" si="224"/>
        <v>-0.63720289277878872</v>
      </c>
      <c r="XV108" s="484">
        <f t="shared" ca="1" si="224"/>
        <v>-0.30179372854458303</v>
      </c>
      <c r="XW108" s="484">
        <f t="shared" ca="1" si="224"/>
        <v>-0.40427726626791127</v>
      </c>
      <c r="XX108" s="484">
        <f t="shared" ca="1" si="224"/>
        <v>-0.20379943838012618</v>
      </c>
      <c r="XY108" s="484">
        <f t="shared" ca="1" si="224"/>
        <v>-0.24303080179333969</v>
      </c>
      <c r="XZ108" s="484">
        <f t="shared" ca="1" si="224"/>
        <v>-0.56968338057380219</v>
      </c>
      <c r="YA108" s="484">
        <f t="shared" ca="1" si="224"/>
        <v>-0.43779539324227229</v>
      </c>
      <c r="YB108" s="484">
        <f t="shared" ca="1" si="224"/>
        <v>-0.21272953623148902</v>
      </c>
      <c r="YC108" s="484">
        <f t="shared" ca="1" si="224"/>
        <v>-0.17304240180829866</v>
      </c>
      <c r="YD108" s="484">
        <f t="shared" ca="1" si="224"/>
        <v>-0.6068623218308542</v>
      </c>
      <c r="YE108" s="484">
        <f t="shared" ca="1" si="224"/>
        <v>-0.46342509741627064</v>
      </c>
      <c r="YF108" s="484">
        <f t="shared" ca="1" si="224"/>
        <v>-0.76235639740646621</v>
      </c>
      <c r="YG108" s="484">
        <f t="shared" ca="1" si="224"/>
        <v>-0.54699838673676349</v>
      </c>
      <c r="YH108" s="484">
        <f t="shared" ca="1" si="224"/>
        <v>0.3761400347447329</v>
      </c>
      <c r="YI108" s="484">
        <f t="shared" ca="1" si="224"/>
        <v>0.40086843951579315</v>
      </c>
      <c r="YJ108" s="484">
        <f t="shared" ca="1" si="233"/>
        <v>-6.5328978837386364E-2</v>
      </c>
      <c r="YK108" s="484">
        <f t="shared" ca="1" si="233"/>
        <v>5.8277766861099353E-2</v>
      </c>
      <c r="YL108" s="484">
        <f t="shared" ca="1" si="233"/>
        <v>-0.65875436277287047</v>
      </c>
      <c r="YM108" s="484">
        <f t="shared" ca="1" si="233"/>
        <v>-1.0693845836691747</v>
      </c>
      <c r="YN108" s="484">
        <f t="shared" ca="1" si="233"/>
        <v>-1.2190496461289051</v>
      </c>
      <c r="YO108" s="484">
        <f t="shared" ca="1" si="233"/>
        <v>-0.49677629587416533</v>
      </c>
      <c r="YP108" s="484">
        <f t="shared" ca="1" si="230"/>
        <v>-0.53716755334219179</v>
      </c>
      <c r="YQ108" s="484">
        <f t="shared" ca="1" si="230"/>
        <v>-0.78352011835031787</v>
      </c>
      <c r="YR108" s="484">
        <f t="shared" ca="1" si="230"/>
        <v>-0.73715989978774943</v>
      </c>
      <c r="YU108" s="606" t="s">
        <v>5848</v>
      </c>
      <c r="YV108" s="700" t="str">
        <f t="shared" ca="1" si="160"/>
        <v>C</v>
      </c>
      <c r="YW108" s="479">
        <f t="shared" ca="1" si="179"/>
        <v>0.38843871497067484</v>
      </c>
      <c r="YX108" s="495">
        <f t="shared" ca="1" si="217"/>
        <v>0.69185325054649849</v>
      </c>
      <c r="YY108" s="458">
        <f t="shared" ca="1" si="217"/>
        <v>0.45911574317420878</v>
      </c>
      <c r="YZ108" s="458">
        <f t="shared" ca="1" si="217"/>
        <v>3.9328562547123781E-2</v>
      </c>
      <c r="ZA108" s="459">
        <f t="shared" ca="1" si="217"/>
        <v>0.36345730361486822</v>
      </c>
      <c r="ZB108" s="495">
        <f t="shared" ca="1" si="180"/>
        <v>-8.4863149826108708E-2</v>
      </c>
      <c r="ZC108" s="458">
        <f t="shared" ca="1" si="181"/>
        <v>-0.55142810513872931</v>
      </c>
      <c r="ZD108" s="458">
        <f t="shared" ca="1" si="182"/>
        <v>-0.64810815766767227</v>
      </c>
      <c r="ZE108" s="459">
        <f t="shared" ca="1" si="183"/>
        <v>-0.74383864381165998</v>
      </c>
      <c r="ZF108" s="484">
        <f t="shared" ca="1" si="225"/>
        <v>-3.2485432480444082E-2</v>
      </c>
      <c r="ZG108" s="484">
        <f t="shared" ca="1" si="221"/>
        <v>-7.9385408814590788E-2</v>
      </c>
      <c r="ZH108" s="484">
        <f t="shared" ca="1" si="221"/>
        <v>-6.6861590023482048E-2</v>
      </c>
      <c r="ZI108" s="484">
        <f t="shared" ca="1" si="221"/>
        <v>2.1988880583922777E-2</v>
      </c>
      <c r="ZJ108" s="484">
        <f t="shared" ca="1" si="221"/>
        <v>-7.0517242631671764E-2</v>
      </c>
      <c r="ZK108" s="484">
        <f t="shared" ca="1" si="221"/>
        <v>7.3425809550013654E-2</v>
      </c>
      <c r="ZL108" s="484">
        <f t="shared" ca="1" si="221"/>
        <v>2.4672875513209128E-2</v>
      </c>
      <c r="ZM108" s="484">
        <f t="shared" ca="1" si="221"/>
        <v>9.4446117703140112E-2</v>
      </c>
      <c r="ZN108" s="484">
        <f t="shared" ca="1" si="221"/>
        <v>8.9770705925095284E-2</v>
      </c>
      <c r="ZO108" s="484">
        <f t="shared" ca="1" si="221"/>
        <v>2.8984588520071332E-2</v>
      </c>
      <c r="ZP108" s="484">
        <f t="shared" ca="1" si="221"/>
        <v>2.6000050859821721E-2</v>
      </c>
      <c r="ZQ108" s="484">
        <f t="shared" ca="1" si="221"/>
        <v>-1.1497069191506403E-2</v>
      </c>
      <c r="ZR108" s="484">
        <f t="shared" ca="1" si="221"/>
        <v>-4.5981105838852197E-2</v>
      </c>
      <c r="ZS108" s="484">
        <f t="shared" ca="1" si="221"/>
        <v>-0.1413003752690119</v>
      </c>
      <c r="ZT108" s="484">
        <f t="shared" ca="1" si="221"/>
        <v>-2.7291061507312073E-2</v>
      </c>
      <c r="ZU108" s="484">
        <f t="shared" ca="1" si="221"/>
        <v>-6.9339051414639447E-2</v>
      </c>
      <c r="ZV108" s="484">
        <f t="shared" ca="1" si="221"/>
        <v>-8.3701405664608222E-2</v>
      </c>
      <c r="ZW108" s="484">
        <f t="shared" ca="1" si="228"/>
        <v>5.5175234891583769E-3</v>
      </c>
      <c r="ZX108" s="484">
        <f t="shared" ca="1" si="228"/>
        <v>2.0912013157790479E-3</v>
      </c>
      <c r="ZY108" s="484">
        <f t="shared" ca="1" si="228"/>
        <v>-9.6348193705378546E-2</v>
      </c>
      <c r="ZZ108" s="484">
        <f t="shared" ca="1" si="228"/>
        <v>-7.8155783354792625E-3</v>
      </c>
      <c r="AAA108" s="484">
        <f t="shared" ca="1" si="228"/>
        <v>-6.2872904378590264E-2</v>
      </c>
      <c r="AAB108" s="484">
        <f t="shared" ca="1" si="228"/>
        <v>-0.10150745433592355</v>
      </c>
      <c r="AAC108" s="484">
        <f t="shared" ca="1" si="226"/>
        <v>-7.4874871608304394E-3</v>
      </c>
      <c r="AAD108" s="484">
        <f t="shared" ca="1" si="226"/>
        <v>-7.8682240113631882E-2</v>
      </c>
      <c r="AAE108" s="484">
        <f t="shared" ca="1" si="226"/>
        <v>-4.0219644611828483E-2</v>
      </c>
      <c r="AAF108" s="484">
        <f t="shared" ca="1" si="226"/>
        <v>-6.120902348854227E-2</v>
      </c>
      <c r="AAG108" s="484">
        <f t="shared" ca="1" si="226"/>
        <v>-4.3018323338477257E-2</v>
      </c>
      <c r="AAH108" s="484">
        <f t="shared" ca="1" si="226"/>
        <v>-3.8008707897835295E-2</v>
      </c>
      <c r="AAI108" s="484">
        <f t="shared" ca="1" si="226"/>
        <v>-6.0338538063910964E-2</v>
      </c>
      <c r="AAJ108" s="484">
        <f t="shared" ca="1" si="226"/>
        <v>-5.2025335368730337E-2</v>
      </c>
      <c r="AAK108" s="484">
        <f t="shared" ca="1" si="226"/>
        <v>-3.3183772310049216E-2</v>
      </c>
      <c r="AAL108" s="484">
        <f t="shared" ca="1" si="226"/>
        <v>-1.741238539122681E-2</v>
      </c>
      <c r="AAM108" s="484">
        <f t="shared" ca="1" si="226"/>
        <v>-2.189532836791554E-2</v>
      </c>
      <c r="AAN108" s="484">
        <f t="shared" ca="1" si="226"/>
        <v>-6.1359063816095079E-2</v>
      </c>
      <c r="AAO108" s="484">
        <f t="shared" ca="1" si="226"/>
        <v>-3.6356648378541884E-2</v>
      </c>
      <c r="AAP108" s="484">
        <f t="shared" ca="1" si="226"/>
        <v>-2.8906649957960041E-2</v>
      </c>
      <c r="AAQ108" s="484">
        <f t="shared" ca="1" si="226"/>
        <v>7.2202153341576855E-2</v>
      </c>
      <c r="AAR108" s="484">
        <f t="shared" ca="1" si="226"/>
        <v>1.612649398533611E-2</v>
      </c>
      <c r="AAS108" s="484">
        <f t="shared" ca="1" si="234"/>
        <v>-2.9890571336918708E-3</v>
      </c>
      <c r="AAT108" s="484">
        <f t="shared" ca="1" si="234"/>
        <v>0.1027465411596778</v>
      </c>
      <c r="AAU108" s="484">
        <f t="shared" ca="1" si="234"/>
        <v>-0.53799345446025815</v>
      </c>
      <c r="AAV108" s="484">
        <f t="shared" ca="1" si="234"/>
        <v>-8.8571357168320833E-2</v>
      </c>
      <c r="AAW108" s="484">
        <f t="shared" ca="1" si="234"/>
        <v>-6.3917050252045346E-2</v>
      </c>
      <c r="AAX108" s="484">
        <f t="shared" ca="1" si="234"/>
        <v>-6.364824556000262E-2</v>
      </c>
      <c r="AAY108" s="484">
        <f t="shared" ca="1" si="231"/>
        <v>-0.12312049482031152</v>
      </c>
      <c r="AAZ108" s="484">
        <f t="shared" ca="1" si="231"/>
        <v>-0.11856365915979221</v>
      </c>
      <c r="ABA108" s="484">
        <f t="shared" ca="1" si="231"/>
        <v>-0.10451532592333997</v>
      </c>
    </row>
    <row r="109" spans="1:729" ht="15" customHeight="1" x14ac:dyDescent="0.35">
      <c r="A109" s="498">
        <v>107</v>
      </c>
      <c r="B109" s="628"/>
      <c r="C109" s="606" t="s">
        <v>5882</v>
      </c>
      <c r="D109" s="629">
        <v>454</v>
      </c>
      <c r="E109" s="630" t="s">
        <v>5883</v>
      </c>
      <c r="F109" s="631" t="s">
        <v>1182</v>
      </c>
      <c r="G109" s="632">
        <v>19129.955000000002</v>
      </c>
      <c r="H109" s="504">
        <v>7164.3480820638561</v>
      </c>
      <c r="I109" s="505">
        <v>380</v>
      </c>
      <c r="J109" s="506" t="s">
        <v>5884</v>
      </c>
      <c r="K109" s="507">
        <v>0</v>
      </c>
      <c r="L109" s="841" t="s">
        <v>1188</v>
      </c>
      <c r="M109" s="817">
        <v>165</v>
      </c>
      <c r="N109" s="818">
        <v>0.34799999999999998</v>
      </c>
      <c r="O109" s="819">
        <v>0.42349999999999999</v>
      </c>
      <c r="P109" s="820">
        <v>0.1394</v>
      </c>
      <c r="Q109" s="821">
        <v>0.48120000000000002</v>
      </c>
      <c r="R109" s="818">
        <v>0.41670000000000001</v>
      </c>
      <c r="S109" s="822">
        <v>0.27079999999999999</v>
      </c>
      <c r="T109" s="822">
        <v>0.25690000000000002</v>
      </c>
      <c r="U109" s="822">
        <v>0.21739</v>
      </c>
      <c r="V109" s="822">
        <v>0.17319999999999999</v>
      </c>
      <c r="W109" s="539" t="s">
        <v>5885</v>
      </c>
      <c r="X109" s="516" t="s">
        <v>5886</v>
      </c>
      <c r="Y109" s="517">
        <v>7</v>
      </c>
      <c r="Z109" s="517">
        <v>2</v>
      </c>
      <c r="AA109" s="861" t="s">
        <v>5887</v>
      </c>
      <c r="AB109" s="520">
        <v>2013</v>
      </c>
      <c r="AC109" s="369">
        <v>0</v>
      </c>
      <c r="AD109" s="431" t="s">
        <v>1188</v>
      </c>
      <c r="AE109" s="817">
        <v>0</v>
      </c>
      <c r="AF109" s="634" t="s">
        <v>1188</v>
      </c>
      <c r="AG109" s="635" t="s">
        <v>1188</v>
      </c>
      <c r="AH109" s="636" t="s">
        <v>1188</v>
      </c>
      <c r="AI109" s="636" t="s">
        <v>1188</v>
      </c>
      <c r="AJ109" s="636" t="s">
        <v>1188</v>
      </c>
      <c r="AK109" s="637" t="s">
        <v>1188</v>
      </c>
      <c r="AL109" s="765" t="s">
        <v>1188</v>
      </c>
      <c r="AM109" s="639" t="s">
        <v>1188</v>
      </c>
      <c r="AN109" s="636" t="s">
        <v>1188</v>
      </c>
      <c r="AO109" s="636" t="s">
        <v>1188</v>
      </c>
      <c r="AP109" s="636" t="s">
        <v>1188</v>
      </c>
      <c r="AQ109" s="636" t="s">
        <v>1188</v>
      </c>
      <c r="AR109" s="636" t="s">
        <v>1188</v>
      </c>
      <c r="AS109" s="636" t="s">
        <v>1188</v>
      </c>
      <c r="AT109" s="636" t="s">
        <v>1188</v>
      </c>
      <c r="AU109" s="640" t="s">
        <v>1188</v>
      </c>
      <c r="AV109" s="785" t="s">
        <v>5888</v>
      </c>
      <c r="AW109" s="642" t="s">
        <v>5889</v>
      </c>
      <c r="AX109" s="643">
        <v>2</v>
      </c>
      <c r="AY109" s="709" t="s">
        <v>5890</v>
      </c>
      <c r="AZ109" s="645">
        <v>2</v>
      </c>
      <c r="BA109" s="709" t="s">
        <v>5890</v>
      </c>
      <c r="BB109" s="631" t="s">
        <v>3153</v>
      </c>
      <c r="BC109" s="646" t="s">
        <v>3154</v>
      </c>
      <c r="BD109" s="631" t="s">
        <v>1195</v>
      </c>
      <c r="BE109" s="631" t="s">
        <v>1317</v>
      </c>
      <c r="BF109" s="502">
        <v>2</v>
      </c>
      <c r="BG109" s="502">
        <v>2008</v>
      </c>
      <c r="BH109" s="502" t="s">
        <v>1195</v>
      </c>
      <c r="BI109" s="502">
        <v>2</v>
      </c>
      <c r="BJ109" s="534">
        <v>2</v>
      </c>
      <c r="BK109" s="502" t="s">
        <v>5563</v>
      </c>
      <c r="BL109" s="631" t="s">
        <v>1199</v>
      </c>
      <c r="BM109" s="551" t="s">
        <v>5891</v>
      </c>
      <c r="BN109" s="647">
        <v>1994</v>
      </c>
      <c r="BO109" s="557" t="s">
        <v>5892</v>
      </c>
      <c r="BP109" s="647">
        <v>2006</v>
      </c>
      <c r="BQ109" s="647">
        <v>3</v>
      </c>
      <c r="BR109" s="647">
        <v>4</v>
      </c>
      <c r="BS109" s="647" t="s">
        <v>1188</v>
      </c>
      <c r="BT109" s="647" t="s">
        <v>1188</v>
      </c>
      <c r="BU109" s="647" t="s">
        <v>1188</v>
      </c>
      <c r="BV109" s="648" t="s">
        <v>1188</v>
      </c>
      <c r="BW109" s="551" t="s">
        <v>5893</v>
      </c>
      <c r="BX109" s="650">
        <v>1998</v>
      </c>
      <c r="BY109" s="647" t="s">
        <v>5894</v>
      </c>
      <c r="BZ109" s="651" t="s">
        <v>5895</v>
      </c>
      <c r="CA109" s="647">
        <v>2</v>
      </c>
      <c r="CB109" s="647" t="s">
        <v>1214</v>
      </c>
      <c r="CC109" s="709" t="s">
        <v>5896</v>
      </c>
      <c r="CD109" s="652">
        <v>2014</v>
      </c>
      <c r="CE109" s="647">
        <v>3</v>
      </c>
      <c r="CF109" s="647">
        <v>2</v>
      </c>
      <c r="CG109" s="515" t="s">
        <v>5893</v>
      </c>
      <c r="CH109" s="647">
        <v>1998</v>
      </c>
      <c r="CI109" s="647">
        <v>1966</v>
      </c>
      <c r="CJ109" s="647">
        <v>3</v>
      </c>
      <c r="CK109" s="651" t="s">
        <v>2111</v>
      </c>
      <c r="CL109" s="651" t="s">
        <v>1208</v>
      </c>
      <c r="CM109" s="647">
        <v>2</v>
      </c>
      <c r="CN109" s="647" t="s">
        <v>2112</v>
      </c>
      <c r="CO109" s="709" t="s">
        <v>5897</v>
      </c>
      <c r="CP109" s="647">
        <v>2002</v>
      </c>
      <c r="CQ109" s="647">
        <v>3</v>
      </c>
      <c r="CR109" s="650">
        <v>2</v>
      </c>
      <c r="CS109" s="709" t="s">
        <v>5898</v>
      </c>
      <c r="CT109" s="647">
        <v>2014</v>
      </c>
      <c r="CU109" s="648">
        <v>2</v>
      </c>
      <c r="CV109" s="676" t="s">
        <v>1188</v>
      </c>
      <c r="CW109" s="647" t="s">
        <v>1188</v>
      </c>
      <c r="CX109" s="657">
        <v>0</v>
      </c>
      <c r="CY109" s="666" t="s">
        <v>1188</v>
      </c>
      <c r="CZ109" s="665" t="s">
        <v>1188</v>
      </c>
      <c r="DA109" s="655">
        <v>0</v>
      </c>
      <c r="DB109" s="723">
        <v>153900</v>
      </c>
      <c r="DC109" s="753">
        <v>3</v>
      </c>
      <c r="DD109" s="659" t="s">
        <v>1493</v>
      </c>
      <c r="DE109" s="648">
        <v>1995</v>
      </c>
      <c r="DF109" s="708" t="s">
        <v>755</v>
      </c>
      <c r="DG109" s="664" t="s">
        <v>3262</v>
      </c>
      <c r="DH109" s="666">
        <v>1</v>
      </c>
      <c r="DI109" s="710" t="s">
        <v>1262</v>
      </c>
      <c r="DJ109" s="578" t="s">
        <v>5899</v>
      </c>
      <c r="DK109" s="665">
        <v>2006</v>
      </c>
      <c r="DL109" s="665">
        <v>2</v>
      </c>
      <c r="DM109" s="655">
        <v>2</v>
      </c>
      <c r="DN109" s="708" t="s">
        <v>755</v>
      </c>
      <c r="DO109" s="664" t="s">
        <v>3262</v>
      </c>
      <c r="DP109" s="666">
        <v>1</v>
      </c>
      <c r="DQ109" s="710" t="s">
        <v>1262</v>
      </c>
      <c r="DR109" s="578" t="s">
        <v>5899</v>
      </c>
      <c r="DS109" s="665">
        <v>2006</v>
      </c>
      <c r="DT109" s="665">
        <v>2</v>
      </c>
      <c r="DU109" s="655">
        <v>2</v>
      </c>
      <c r="DV109" s="651" t="s">
        <v>5900</v>
      </c>
      <c r="DW109" s="709" t="s">
        <v>5901</v>
      </c>
      <c r="DX109" s="647">
        <v>1996</v>
      </c>
      <c r="DY109" s="647">
        <v>3</v>
      </c>
      <c r="DZ109" s="650">
        <v>1</v>
      </c>
      <c r="EA109" s="709" t="s">
        <v>5901</v>
      </c>
      <c r="EB109" s="506" t="s">
        <v>5902</v>
      </c>
      <c r="EC109" s="647">
        <v>2</v>
      </c>
      <c r="ED109" s="668" t="s">
        <v>1453</v>
      </c>
      <c r="EE109" s="647">
        <v>1989</v>
      </c>
      <c r="EF109" s="647">
        <v>3</v>
      </c>
      <c r="EG109" s="650" t="s">
        <v>1505</v>
      </c>
      <c r="EH109" s="648">
        <v>4</v>
      </c>
      <c r="EI109" s="551" t="s">
        <v>5888</v>
      </c>
      <c r="EJ109" s="651" t="s">
        <v>5889</v>
      </c>
      <c r="EK109" s="647" t="s">
        <v>1188</v>
      </c>
      <c r="EL109" s="647" t="s">
        <v>1188</v>
      </c>
      <c r="EM109" s="812">
        <v>43313</v>
      </c>
      <c r="EN109" s="647" t="s">
        <v>1188</v>
      </c>
      <c r="EO109" s="670" t="s">
        <v>1188</v>
      </c>
      <c r="EP109" s="556">
        <v>0</v>
      </c>
      <c r="EQ109" s="556" t="s">
        <v>1188</v>
      </c>
      <c r="ER109" s="651" t="s">
        <v>1188</v>
      </c>
      <c r="ES109" s="556" t="s">
        <v>1188</v>
      </c>
      <c r="ET109" s="556">
        <v>0</v>
      </c>
      <c r="EU109" s="671">
        <v>0</v>
      </c>
      <c r="EV109" s="839">
        <v>2008</v>
      </c>
      <c r="EW109" s="673"/>
      <c r="EX109" s="674"/>
      <c r="EY109" s="631" t="s">
        <v>1416</v>
      </c>
      <c r="EZ109" s="631" t="s">
        <v>1188</v>
      </c>
      <c r="FA109" s="675"/>
      <c r="FB109" s="648">
        <v>0</v>
      </c>
      <c r="FC109" s="676"/>
      <c r="FD109" s="647"/>
      <c r="FE109" s="648"/>
      <c r="FF109" s="652" t="s">
        <v>1225</v>
      </c>
      <c r="FG109" s="563" t="s">
        <v>1226</v>
      </c>
      <c r="FH109" s="631" t="str">
        <f t="shared" si="119"/>
        <v>D</v>
      </c>
      <c r="FI109" s="677">
        <f t="shared" si="120"/>
        <v>0.6</v>
      </c>
      <c r="FJ109" s="678">
        <f t="shared" si="121"/>
        <v>0.8</v>
      </c>
      <c r="FK109" s="679">
        <f t="shared" si="122"/>
        <v>0</v>
      </c>
      <c r="FL109" s="680">
        <f t="shared" si="123"/>
        <v>1</v>
      </c>
      <c r="FM109" s="681">
        <v>0</v>
      </c>
      <c r="FN109" s="430" t="s">
        <v>1188</v>
      </c>
      <c r="FO109" s="686" t="s">
        <v>1188</v>
      </c>
      <c r="FP109" s="686" t="s">
        <v>1188</v>
      </c>
      <c r="FQ109" s="430">
        <v>0</v>
      </c>
      <c r="FR109" s="682" t="s">
        <v>1188</v>
      </c>
      <c r="FS109" s="369">
        <v>0</v>
      </c>
      <c r="FT109" s="430" t="s">
        <v>1188</v>
      </c>
      <c r="FU109" s="431" t="s">
        <v>1188</v>
      </c>
      <c r="FV109" s="369">
        <v>0</v>
      </c>
      <c r="FW109" s="430" t="s">
        <v>1188</v>
      </c>
      <c r="FX109" s="431" t="s">
        <v>1188</v>
      </c>
      <c r="FY109" s="369">
        <v>0</v>
      </c>
      <c r="FZ109" s="430" t="s">
        <v>1188</v>
      </c>
      <c r="GA109" s="686" t="s">
        <v>1188</v>
      </c>
      <c r="GB109" s="431" t="s">
        <v>1188</v>
      </c>
      <c r="GC109" s="369">
        <v>0</v>
      </c>
      <c r="GD109" s="430" t="s">
        <v>1188</v>
      </c>
      <c r="GE109" s="686" t="s">
        <v>1188</v>
      </c>
      <c r="GF109" s="431" t="s">
        <v>1188</v>
      </c>
      <c r="GG109" s="369">
        <v>2</v>
      </c>
      <c r="GH109" s="430">
        <v>2008</v>
      </c>
      <c r="GI109" s="686" t="s">
        <v>5903</v>
      </c>
      <c r="GJ109" s="572" t="s">
        <v>5904</v>
      </c>
      <c r="GK109" s="369">
        <v>0</v>
      </c>
      <c r="GL109" s="430" t="s">
        <v>1188</v>
      </c>
      <c r="GM109" s="686" t="s">
        <v>1188</v>
      </c>
      <c r="GN109" s="431" t="s">
        <v>1188</v>
      </c>
      <c r="GO109" s="676">
        <v>0</v>
      </c>
      <c r="GP109" s="917" t="s">
        <v>1188</v>
      </c>
      <c r="GQ109" s="872" t="s">
        <v>1188</v>
      </c>
      <c r="GR109" s="872" t="s">
        <v>1188</v>
      </c>
      <c r="GS109" s="872" t="s">
        <v>1188</v>
      </c>
      <c r="GT109" s="873" t="s">
        <v>1188</v>
      </c>
      <c r="GU109" s="581">
        <v>0</v>
      </c>
      <c r="GV109" s="687" t="s">
        <v>1188</v>
      </c>
      <c r="GW109" s="872" t="s">
        <v>1188</v>
      </c>
      <c r="GX109" s="873" t="s">
        <v>1188</v>
      </c>
      <c r="GY109" s="874">
        <v>0</v>
      </c>
      <c r="GZ109" s="582" t="s">
        <v>1188</v>
      </c>
      <c r="HA109" s="583" t="s">
        <v>5605</v>
      </c>
      <c r="HB109" s="584">
        <v>2</v>
      </c>
      <c r="HC109" s="585">
        <v>0</v>
      </c>
      <c r="HD109" s="586" t="s">
        <v>1188</v>
      </c>
      <c r="HE109" s="690" t="s">
        <v>1188</v>
      </c>
      <c r="HF109" s="587" t="s">
        <v>1188</v>
      </c>
      <c r="HG109" s="587" t="s">
        <v>1188</v>
      </c>
      <c r="HH109" s="588">
        <v>0</v>
      </c>
      <c r="HI109" s="586" t="s">
        <v>1188</v>
      </c>
      <c r="HJ109" s="690" t="s">
        <v>1188</v>
      </c>
      <c r="HK109" s="691" t="s">
        <v>1188</v>
      </c>
      <c r="HL109" s="692">
        <v>2</v>
      </c>
      <c r="HM109" s="789" t="s">
        <v>5905</v>
      </c>
      <c r="HN109" s="592">
        <v>2017</v>
      </c>
      <c r="HO109" s="681">
        <v>0</v>
      </c>
      <c r="HP109" s="574">
        <v>0</v>
      </c>
      <c r="HQ109" s="472">
        <f t="shared" si="124"/>
        <v>0</v>
      </c>
      <c r="HR109" s="593">
        <v>0.5</v>
      </c>
      <c r="HS109" s="574">
        <v>1</v>
      </c>
      <c r="HT109" s="574">
        <v>0</v>
      </c>
      <c r="HU109" s="574">
        <v>0</v>
      </c>
      <c r="HV109" s="574">
        <v>0</v>
      </c>
      <c r="HW109" s="574">
        <v>0</v>
      </c>
      <c r="HX109" s="574">
        <v>0</v>
      </c>
      <c r="HY109" s="574">
        <v>0</v>
      </c>
      <c r="HZ109" s="574">
        <v>0</v>
      </c>
      <c r="IA109" s="574">
        <v>1</v>
      </c>
      <c r="IB109" s="574">
        <v>1</v>
      </c>
      <c r="IC109" s="574">
        <v>0</v>
      </c>
      <c r="ID109" s="681">
        <v>0</v>
      </c>
      <c r="IE109" s="369">
        <v>0</v>
      </c>
      <c r="IF109" s="574">
        <v>0</v>
      </c>
      <c r="IG109" s="472">
        <f t="shared" si="125"/>
        <v>0</v>
      </c>
      <c r="IH109" s="609">
        <v>0.51849020210260721</v>
      </c>
      <c r="II109" s="694">
        <v>0.4314195233460647</v>
      </c>
      <c r="IJ109" s="695">
        <v>0.17235343109418588</v>
      </c>
      <c r="IK109" s="696">
        <v>0.42138307655606333</v>
      </c>
      <c r="IL109" s="696">
        <v>0.60005050856982634</v>
      </c>
      <c r="IM109" s="697">
        <v>0.53189107716418327</v>
      </c>
      <c r="IN109" s="599">
        <v>2</v>
      </c>
      <c r="IO109" s="600">
        <v>3</v>
      </c>
      <c r="IP109" s="601">
        <v>3</v>
      </c>
      <c r="IQ109" s="600">
        <v>26</v>
      </c>
      <c r="IR109" s="587">
        <v>36</v>
      </c>
      <c r="IS109" s="601">
        <v>62</v>
      </c>
      <c r="IT109" s="599">
        <v>2</v>
      </c>
      <c r="IU109" s="600">
        <v>9</v>
      </c>
      <c r="IV109" s="587">
        <v>25</v>
      </c>
      <c r="IW109" s="601">
        <v>23</v>
      </c>
      <c r="IX109" s="602">
        <v>57</v>
      </c>
      <c r="IY109" s="681">
        <v>1</v>
      </c>
      <c r="IZ109" s="603" t="s">
        <v>5906</v>
      </c>
      <c r="JA109" s="681">
        <v>1</v>
      </c>
      <c r="JB109" s="699" t="s">
        <v>5907</v>
      </c>
      <c r="JC109" s="681">
        <v>0</v>
      </c>
      <c r="JD109" s="753" t="s">
        <v>1188</v>
      </c>
      <c r="JE109" s="940" t="s">
        <v>1188</v>
      </c>
      <c r="JF109" s="552" t="s">
        <v>1188</v>
      </c>
      <c r="JG109" s="657" t="s">
        <v>1188</v>
      </c>
      <c r="JH109" s="369">
        <v>2</v>
      </c>
      <c r="JI109" s="430">
        <v>3</v>
      </c>
      <c r="JJ109" s="686" t="s">
        <v>742</v>
      </c>
      <c r="JK109" s="557" t="s">
        <v>5908</v>
      </c>
      <c r="JL109" s="592">
        <v>2019</v>
      </c>
      <c r="JM109" s="369">
        <v>1</v>
      </c>
      <c r="JN109" s="430">
        <v>2</v>
      </c>
      <c r="JO109" s="430">
        <v>1</v>
      </c>
      <c r="JP109" s="686" t="s">
        <v>5909</v>
      </c>
      <c r="JQ109" s="557" t="s">
        <v>5910</v>
      </c>
      <c r="JR109" s="592">
        <v>2020</v>
      </c>
      <c r="JS109" s="369">
        <v>2</v>
      </c>
      <c r="JT109" s="430">
        <v>3</v>
      </c>
      <c r="JU109" s="686" t="s">
        <v>5911</v>
      </c>
      <c r="JV109" s="557" t="s">
        <v>5912</v>
      </c>
      <c r="JW109" s="592">
        <v>1996</v>
      </c>
      <c r="JX109" s="606">
        <v>0</v>
      </c>
      <c r="JY109" s="607" t="s">
        <v>1188</v>
      </c>
      <c r="JZ109" s="606" t="s">
        <v>1188</v>
      </c>
      <c r="KA109" s="606">
        <f t="shared" si="126"/>
        <v>0</v>
      </c>
      <c r="KB109" s="606"/>
      <c r="KC109" s="606"/>
      <c r="KD109" s="606"/>
      <c r="KE109" s="606"/>
      <c r="KF109" s="606">
        <f t="shared" si="127"/>
        <v>0</v>
      </c>
      <c r="KG109" s="606"/>
      <c r="KH109" s="606"/>
      <c r="KI109" s="606"/>
      <c r="KJ109" s="606"/>
      <c r="KK109" s="606">
        <v>1</v>
      </c>
      <c r="KL109" s="606">
        <v>1</v>
      </c>
      <c r="KM109" s="608">
        <f t="shared" si="128"/>
        <v>0.35011266469955443</v>
      </c>
      <c r="KN109" s="609">
        <v>-0.74943667650222778</v>
      </c>
      <c r="KO109" s="609">
        <v>22.596153259277344</v>
      </c>
      <c r="KP109" s="610">
        <v>11</v>
      </c>
      <c r="KQ109" s="608">
        <f t="shared" si="129"/>
        <v>0.34376946687698362</v>
      </c>
      <c r="KR109" s="609">
        <v>-0.78115266561508179</v>
      </c>
      <c r="KS109" s="609">
        <v>24.038461685180664</v>
      </c>
      <c r="KT109" s="610">
        <v>14</v>
      </c>
      <c r="KU109" s="610">
        <v>31</v>
      </c>
      <c r="KV109" s="606" t="s">
        <v>5586</v>
      </c>
      <c r="KW109" s="606" t="s">
        <v>5882</v>
      </c>
      <c r="KX109" s="700" t="str">
        <f t="shared" ca="1" si="130"/>
        <v>C</v>
      </c>
      <c r="KY109" s="701">
        <f t="shared" ca="1" si="131"/>
        <v>0.38435679908848785</v>
      </c>
      <c r="KZ109" s="702">
        <f t="shared" ca="1" si="235"/>
        <v>0.38631058823529407</v>
      </c>
      <c r="LA109" s="703">
        <f t="shared" ca="1" si="236"/>
        <v>0.40671428571428575</v>
      </c>
      <c r="LB109" s="703">
        <f t="shared" ca="1" si="237"/>
        <v>0.27084166666666665</v>
      </c>
      <c r="LC109" s="704">
        <f t="shared" ca="1" si="238"/>
        <v>0.47356065573770489</v>
      </c>
      <c r="LD109" s="696" cm="1">
        <f t="array" aca="1" ref="LD109" ca="1">INDIRECT(LD$203&amp;ROW())*LD$205</f>
        <v>0</v>
      </c>
      <c r="LE109" s="696" cm="1">
        <f t="array" aca="1" ref="LE109" ca="1">INDIRECT(LE$203&amp;ROW())*LE$205</f>
        <v>0</v>
      </c>
      <c r="LF109" s="696" cm="1">
        <f t="array" aca="1" ref="LF109" ca="1">INDIRECT(LF$203&amp;ROW())*LF$205</f>
        <v>8</v>
      </c>
      <c r="LG109" s="696" cm="1">
        <f t="array" aca="1" ref="LG109" ca="1">INDIRECT(LG$203&amp;ROW())*LG$205</f>
        <v>2</v>
      </c>
      <c r="LH109" s="696" cm="1">
        <f t="array" aca="1" ref="LH109" ca="1">INDIRECT(LH$203&amp;ROW())*LH$205</f>
        <v>3</v>
      </c>
      <c r="LI109" s="696" cm="1">
        <f t="array" aca="1" ref="LI109" ca="1">INDIRECT(LI$203&amp;ROW())*LI$205</f>
        <v>3</v>
      </c>
      <c r="LJ109" s="696" cm="1">
        <f t="array" aca="1" ref="LJ109" ca="1">INDIRECT(LJ$203&amp;ROW())*LJ$205</f>
        <v>3</v>
      </c>
      <c r="LK109" s="696" cm="1">
        <f t="array" aca="1" ref="LK109" ca="1">INDIRECT(LK$203&amp;ROW())*LK$205</f>
        <v>2</v>
      </c>
      <c r="LL109" s="696" cm="1">
        <f t="array" aca="1" ref="LL109" ca="1">INDIRECT(LL$203&amp;ROW())*LL$205</f>
        <v>2</v>
      </c>
      <c r="LM109" s="696" cm="1">
        <f t="array" aca="1" ref="LM109" ca="1">INDIRECT(LM$203&amp;ROW())*LM$205</f>
        <v>6</v>
      </c>
      <c r="LN109" s="696" cm="1">
        <f t="array" aca="1" ref="LN109" ca="1">INDIRECT(LN$203&amp;ROW())*LN$205</f>
        <v>3</v>
      </c>
      <c r="LO109" s="696" cm="1">
        <f t="array" aca="1" ref="LO109" ca="1">INDIRECT(LO$203&amp;ROW())*LO$205</f>
        <v>0</v>
      </c>
      <c r="LP109" s="696" cm="1">
        <f t="array" aca="1" ref="LP109" ca="1">INDIRECT(LP$203&amp;ROW())*LP$205</f>
        <v>0</v>
      </c>
      <c r="LQ109" s="696" cm="1">
        <f t="array" aca="1" ref="LQ109" ca="1">IF(INDIRECT(LQ$203&amp;ROW())="-",0,INDIRECT(LQ$203&amp;ROW())*LQ$205)</f>
        <v>0.83640000000000003</v>
      </c>
      <c r="LR109" s="696" cm="1">
        <f t="array" aca="1" ref="LR109" ca="1">INDIRECT(LR$203&amp;ROW())*LR$205</f>
        <v>0</v>
      </c>
      <c r="LS109" s="696" cm="1">
        <f t="array" aca="1" ref="LS109" ca="1">IF(INDIRECT(LS$203&amp;ROW())="-",0,INDIRECT(LS$203&amp;ROW())*LS$205)</f>
        <v>2.5409999999999999</v>
      </c>
      <c r="LT109" s="696" cm="1">
        <f t="array" aca="1" ref="LT109" ca="1">INDIRECT(LT$203&amp;ROW())*LT$205</f>
        <v>0</v>
      </c>
      <c r="LU109" s="696" cm="1">
        <f t="array" aca="1" ref="LU109" ca="1">INDIRECT(LU$203&amp;ROW())*LU$205</f>
        <v>2</v>
      </c>
      <c r="LV109" s="696" cm="1">
        <f t="array" aca="1" ref="LV109" ca="1">INDIRECT(LV$203&amp;ROW())*LV$205</f>
        <v>2</v>
      </c>
      <c r="LW109" s="696" cm="1">
        <f t="array" aca="1" ref="LW109" ca="1">INDIRECT(LW$203&amp;ROW())*LW$205</f>
        <v>0</v>
      </c>
      <c r="LX109" s="696" cm="1">
        <f t="array" aca="1" ref="LX109" ca="1">INDIRECT(LX$203&amp;ROW())*LX$205</f>
        <v>2</v>
      </c>
      <c r="LY109" s="696" cm="1">
        <f t="array" aca="1" ref="LY109" ca="1">IF(INDIRECT(LY$203&amp;ROW())="-",0,INDIRECT(LY$203&amp;ROW())*LY$205)</f>
        <v>2.5002</v>
      </c>
      <c r="LZ109" s="696" cm="1">
        <f t="array" aca="1" ref="LZ109" ca="1">INDIRECT(LZ$203&amp;ROW())*LZ$205</f>
        <v>2</v>
      </c>
      <c r="MA109" s="696" cm="1">
        <f t="array" aca="1" ref="MA109" ca="1">INDIRECT(MA$203&amp;ROW())*MA$205</f>
        <v>2</v>
      </c>
      <c r="MB109" s="696" cm="1">
        <f t="array" aca="1" ref="MB109" ca="1">INDIRECT(MB$203&amp;ROW())*MB$205</f>
        <v>0</v>
      </c>
      <c r="MC109" s="696" cm="1">
        <f t="array" aca="1" ref="MC109" ca="1">IF($MB109=0,0,INDIRECT(MC$203&amp;ROW())*MC$205)</f>
        <v>0</v>
      </c>
      <c r="MD109" s="696" cm="1">
        <f t="array" aca="1" ref="MD109" ca="1">IF($MB109=0,0,INDIRECT(MD$203&amp;ROW())*MD$205)</f>
        <v>0</v>
      </c>
      <c r="ME109" s="696" cm="1">
        <f t="array" aca="1" ref="ME109" ca="1">IF($MB109=0,0,INDIRECT(ME$203&amp;ROW())*ME$205)</f>
        <v>0</v>
      </c>
      <c r="MF109" s="696" cm="1">
        <f t="array" aca="1" ref="MF109" ca="1">IF($MB109=0,0,INDIRECT(MF$203&amp;ROW())*MF$205)</f>
        <v>0</v>
      </c>
      <c r="MG109" s="696" cm="1">
        <f t="array" aca="1" ref="MG109" ca="1">INDIRECT(MG$203&amp;ROW())*MG$205</f>
        <v>0</v>
      </c>
      <c r="MH109" s="696" cm="1">
        <f t="array" aca="1" ref="MH109" ca="1">IF($MG109=0,0,INDIRECT(MH$203&amp;ROW())*MH$205)</f>
        <v>0</v>
      </c>
      <c r="MI109" s="696" cm="1">
        <f t="array" aca="1" ref="MI109" ca="1">IF($MG109=0,0,INDIRECT(MI$203&amp;ROW())*MI$205)</f>
        <v>0</v>
      </c>
      <c r="MJ109" s="696" cm="1">
        <f t="array" aca="1" ref="MJ109" ca="1">INDIRECT(MJ$203&amp;ROW())*MJ$205</f>
        <v>0</v>
      </c>
      <c r="MK109" s="696" cm="1">
        <f t="array" aca="1" ref="MK109" ca="1">INDIRECT(MK$203&amp;ROW())*MK$205</f>
        <v>0</v>
      </c>
      <c r="ML109" s="696" cm="1">
        <f t="array" aca="1" ref="ML109" ca="1">INDIRECT(ML$203&amp;ROW())*ML$205</f>
        <v>0</v>
      </c>
      <c r="MM109" s="696" cm="1">
        <f t="array" aca="1" ref="MM109" ca="1">INDIRECT(MM$203&amp;ROW())*MM$205</f>
        <v>4</v>
      </c>
      <c r="MN109" s="696" cm="1">
        <f t="array" aca="1" ref="MN109" ca="1">INDIRECT(MN$203&amp;ROW())*MN$205</f>
        <v>0</v>
      </c>
      <c r="MO109" s="696" cm="1">
        <f t="array" aca="1" ref="MO109" ca="1">INDIRECT(MO$203&amp;ROW())*MO$205</f>
        <v>2</v>
      </c>
      <c r="MP109" s="696" cm="1">
        <f t="array" aca="1" ref="MP109" ca="1">INDIRECT(MP$203&amp;ROW())*MP$205</f>
        <v>0</v>
      </c>
      <c r="MQ109" s="696" cm="1">
        <f t="array" aca="1" ref="MQ109" ca="1">INDIRECT(MQ$203&amp;ROW())*MQ$205</f>
        <v>0</v>
      </c>
      <c r="MR109" s="696" cm="1">
        <f t="array" aca="1" ref="MR109" ca="1">INDIRECT(MR$203&amp;ROW())*MR$205</f>
        <v>2</v>
      </c>
      <c r="MS109" s="696" cm="1">
        <f t="array" aca="1" ref="MS109" ca="1">INDIRECT(MS$203&amp;ROW())*MS$205</f>
        <v>2</v>
      </c>
      <c r="MT109" s="696" cm="1">
        <f t="array" aca="1" ref="MT109" ca="1">INDIRECT(MT$203&amp;ROW())*MT$205</f>
        <v>0</v>
      </c>
      <c r="MU109" s="696" cm="1">
        <f t="array" aca="1" ref="MU109" ca="1">INDIRECT(MU$203&amp;ROW())*MU$205</f>
        <v>0</v>
      </c>
      <c r="MV109" s="696" cm="1">
        <f t="array" aca="1" ref="MV109" ca="1">IF(INDIRECT(MV$203&amp;ROW())="-",0,INDIRECT(MV$203&amp;ROW())*MV$205)</f>
        <v>2.8872</v>
      </c>
      <c r="MW109" s="696" cm="1">
        <f t="array" aca="1" ref="MW109" ca="1">INDIRECT(MW$203&amp;ROW())*MW$205</f>
        <v>4</v>
      </c>
      <c r="MX109" s="696" cm="1">
        <f t="array" aca="1" ref="MX109" ca="1">INDIRECT(MX$203&amp;ROW())*MX$205</f>
        <v>4</v>
      </c>
      <c r="MY109" s="696" cm="1">
        <f t="array" aca="1" ref="MY109" ca="1">INDIRECT(MY$203&amp;ROW())*MY$205</f>
        <v>8</v>
      </c>
      <c r="NA109" s="701">
        <f t="shared" si="133"/>
        <v>0.56437560975609757</v>
      </c>
      <c r="NB109" s="617">
        <f t="shared" si="134"/>
        <v>0.45882142857142855</v>
      </c>
      <c r="NC109" s="695">
        <f t="shared" si="135"/>
        <v>0.18590000000000001</v>
      </c>
      <c r="ND109" s="697">
        <f t="shared" si="136"/>
        <v>0.42522962962962968</v>
      </c>
      <c r="NE109" s="694">
        <f t="shared" si="137"/>
        <v>0.40858166698928894</v>
      </c>
      <c r="NF109" s="682" t="str">
        <f t="shared" si="138"/>
        <v>C</v>
      </c>
      <c r="NH109" s="606" t="s">
        <v>5882</v>
      </c>
      <c r="NI109" s="563" t="str">
        <f t="shared" si="239"/>
        <v>C</v>
      </c>
      <c r="NJ109" s="563" t="str">
        <f t="shared" si="140"/>
        <v>C</v>
      </c>
      <c r="NK109" s="563" t="str">
        <f t="shared" ca="1" si="141"/>
        <v>C</v>
      </c>
      <c r="NL109" s="563" t="str">
        <f t="shared" ca="1" si="142"/>
        <v>C</v>
      </c>
      <c r="NM109" s="563" t="str">
        <f t="shared" ca="1" si="143"/>
        <v>C</v>
      </c>
      <c r="NN109" s="563" t="str">
        <f t="shared" ca="1" si="163"/>
        <v>C</v>
      </c>
      <c r="NO109" s="563" t="str">
        <f t="shared" ca="1" si="164"/>
        <v>C</v>
      </c>
      <c r="NP109" s="606" t="str">
        <f t="shared" si="144"/>
        <v>-</v>
      </c>
      <c r="NQ109" s="682" t="str">
        <f t="shared" si="145"/>
        <v>-</v>
      </c>
      <c r="NR109" s="682" t="e">
        <f>IF(OR(AND(NI109="A",OR(NJ109="C",NJ109="D")),AND(NI109="A",OR(#REF!="C",#REF!="D")),AND(NI109="B",OR(NJ109="D",#REF!="D")),AND(OR(NI109="C",NI109="D"),OR(NJ109="A",NJ109="B")),AND(OR(NI109="C",NI109="D"),OR(#REF!="A",#REF!="B")),AND(OR(NJ109="A",#REF!="A",NJ109="B",#REF!="B"),OR(NP109="-",NQ109="-")),AND(OR(NJ109="C",#REF!="C",NJ109="D",#REF!="D"),NP109="Yes")),"Yes","-")</f>
        <v>#REF!</v>
      </c>
      <c r="NS109" s="607"/>
      <c r="NT109" s="619">
        <f t="shared" si="146"/>
        <v>0.34799999999999998</v>
      </c>
      <c r="NU109" s="619">
        <f t="shared" si="147"/>
        <v>0.40858166698928894</v>
      </c>
      <c r="NV109" s="619">
        <f t="shared" ca="1" si="148"/>
        <v>0.38435679908848785</v>
      </c>
      <c r="NW109" s="619">
        <f t="shared" ca="1" si="165"/>
        <v>0.38740953817444523</v>
      </c>
      <c r="NX109" s="619">
        <f t="shared" ca="1" si="166"/>
        <v>0.48203988697012534</v>
      </c>
      <c r="NY109" s="620">
        <f t="shared" ca="1" si="167"/>
        <v>0.38477514456541451</v>
      </c>
      <c r="NZ109" s="620">
        <f t="shared" ca="1" si="168"/>
        <v>0.49955492016273928</v>
      </c>
      <c r="OA109" s="705" t="s">
        <v>1188</v>
      </c>
      <c r="OB109" s="706" t="s">
        <v>1188</v>
      </c>
      <c r="OC109" s="494"/>
      <c r="OE109" s="606" t="s">
        <v>5882</v>
      </c>
      <c r="OF109" s="700" t="str">
        <f t="shared" ca="1" si="149"/>
        <v>C</v>
      </c>
      <c r="OG109" s="701">
        <f t="shared" ca="1" si="169"/>
        <v>0.38740953817444523</v>
      </c>
      <c r="OH109" s="705">
        <f t="shared" ca="1" si="212"/>
        <v>0.52108599479392637</v>
      </c>
      <c r="OI109" s="696">
        <f t="shared" ca="1" si="213"/>
        <v>0.45851140777917193</v>
      </c>
      <c r="OJ109" s="696">
        <f t="shared" ca="1" si="152"/>
        <v>0.19778091041487733</v>
      </c>
      <c r="OK109" s="697">
        <f t="shared" ca="1" si="153"/>
        <v>0.37225983970980531</v>
      </c>
      <c r="OL109" s="696" cm="1">
        <f t="array" aca="1" ref="OL109" ca="1">INDIRECT(OL$203&amp;ROW())*OL$205</f>
        <v>0</v>
      </c>
      <c r="OM109" s="696" cm="1">
        <f t="array" aca="1" ref="OM109" ca="1">INDIRECT(OM$203&amp;ROW())*OM$205</f>
        <v>0</v>
      </c>
      <c r="ON109" s="696" cm="1">
        <f t="array" aca="1" ref="ON109" ca="1">INDIRECT(ON$203&amp;ROW())*ON$205</f>
        <v>1.4561999999999999</v>
      </c>
      <c r="OO109" s="696" cm="1">
        <f t="array" aca="1" ref="OO109" ca="1">INDIRECT(OO$203&amp;ROW())*OO$205</f>
        <v>0.71940000000000004</v>
      </c>
      <c r="OP109" s="696" cm="1">
        <f t="array" aca="1" ref="OP109" ca="1">INDIRECT(OP$203&amp;ROW())*OP$205</f>
        <v>1.5831</v>
      </c>
      <c r="OQ109" s="696" cm="1">
        <f t="array" aca="1" ref="OQ109" ca="1">INDIRECT(OQ$203&amp;ROW())*OQ$205</f>
        <v>1.5849</v>
      </c>
      <c r="OR109" s="696" cm="1">
        <f t="array" aca="1" ref="OR109" ca="1">INDIRECT(OR$203&amp;ROW())*OR$205</f>
        <v>1.4141999999999999</v>
      </c>
      <c r="OS109" s="696" cm="1">
        <f t="array" aca="1" ref="OS109" ca="1">INDIRECT(OS$203&amp;ROW())*OS$205</f>
        <v>1.0258</v>
      </c>
      <c r="OT109" s="696" cm="1">
        <f t="array" aca="1" ref="OT109" ca="1">INDIRECT(OT$203&amp;ROW())*OT$205</f>
        <v>0.98180000000000001</v>
      </c>
      <c r="OU109" s="696" cm="1">
        <f t="array" aca="1" ref="OU109" ca="1">INDIRECT(OU$203&amp;ROW())*OU$205</f>
        <v>1.9304999999999999</v>
      </c>
      <c r="OV109" s="696" cm="1">
        <f t="array" aca="1" ref="OV109" ca="1">INDIRECT(OV$203&amp;ROW())*OV$205</f>
        <v>1.2161999999999999</v>
      </c>
      <c r="OW109" s="696" cm="1">
        <f t="array" aca="1" ref="OW109" ca="1">INDIRECT(OW$203&amp;ROW())*OW$205</f>
        <v>0</v>
      </c>
      <c r="OX109" s="696" cm="1">
        <f t="array" aca="1" ref="OX109" ca="1">INDIRECT(OX$203&amp;ROW())*OX$205</f>
        <v>0</v>
      </c>
      <c r="OY109" s="696" cm="1">
        <f t="array" aca="1" ref="OY109" ca="1">IF(INDIRECT(OY$203&amp;ROW())="-",0,INDIRECT(OY$203&amp;ROW())*OY$205)</f>
        <v>9.8932179999999995E-2</v>
      </c>
      <c r="OZ109" s="696" cm="1">
        <f t="array" aca="1" ref="OZ109" ca="1">INDIRECT(OZ$203&amp;ROW())*OZ$205</f>
        <v>0</v>
      </c>
      <c r="PA109" s="696" cm="1">
        <f t="array" aca="1" ref="PA109" ca="1">IF(INDIRECT(PA$203&amp;ROW())="-",0,INDIRECT(PA$203&amp;ROW())*PA$205)</f>
        <v>0.37411989999999995</v>
      </c>
      <c r="PB109" s="705" cm="1">
        <f t="array" aca="1" ref="PB109" ca="1">INDIRECT(PB$203&amp;ROW())*PB$205</f>
        <v>0</v>
      </c>
      <c r="PC109" s="696" cm="1">
        <f t="array" aca="1" ref="PC109" ca="1">INDIRECT(PC$203&amp;ROW())*PC$205</f>
        <v>1.3946000000000001</v>
      </c>
      <c r="PD109" s="696" cm="1">
        <f t="array" aca="1" ref="PD109" ca="1">INDIRECT(PD$203&amp;ROW())*PD$205</f>
        <v>1.4683999999999999</v>
      </c>
      <c r="PE109" s="696" cm="1">
        <f t="array" aca="1" ref="PE109" ca="1">INDIRECT(PE$203&amp;ROW())*PE$205</f>
        <v>0</v>
      </c>
      <c r="PF109" s="696" cm="1">
        <f t="array" aca="1" ref="PF109" ca="1">INDIRECT(PF$203&amp;ROW())*PF$205</f>
        <v>1.3308</v>
      </c>
      <c r="PG109" s="696" cm="1">
        <f t="array" aca="1" ref="PG109" ca="1">IF(INDIRECT(PG$203&amp;ROW())="-",0,INDIRECT(PG$203&amp;ROW())*PG$205)</f>
        <v>0.36461250000000001</v>
      </c>
      <c r="PH109" s="696" cm="1">
        <f t="array" aca="1" ref="PH109" ca="1">INDIRECT(PH$203&amp;ROW())*PH$205</f>
        <v>0.61699999999999999</v>
      </c>
      <c r="PI109" s="696" cm="1">
        <f t="array" aca="1" ref="PI109" ca="1">INDIRECT(PI$203&amp;ROW())*PI$205</f>
        <v>0.60729999999999995</v>
      </c>
      <c r="PJ109" s="696" cm="1">
        <f t="array" aca="1" ref="PJ109" ca="1">INDIRECT(PJ$203&amp;ROW())*PJ$205</f>
        <v>0</v>
      </c>
      <c r="PK109" s="696" cm="1">
        <f t="array" aca="1" ref="PK109" ca="1">IF($PJ109=0,0,INDIRECT(PK$203&amp;ROW())*PK$205)</f>
        <v>0</v>
      </c>
      <c r="PL109" s="696" cm="1">
        <f t="array" aca="1" ref="PL109" ca="1">IF($MPE109=0,0,INDIRECT(PL$203&amp;ROW())*PL$205)</f>
        <v>0</v>
      </c>
      <c r="PM109" s="696" cm="1">
        <f t="array" aca="1" ref="PM109" ca="1">IF($MPE109=0,0,INDIRECT(PM$203&amp;ROW())*PM$205)</f>
        <v>0</v>
      </c>
      <c r="PN109" s="696" cm="1">
        <f t="array" aca="1" ref="PN109" ca="1">IF($PJ109=0,0,INDIRECT(PN$203&amp;ROW())*PN$205)</f>
        <v>0</v>
      </c>
      <c r="PO109" s="696" cm="1">
        <f t="array" aca="1" ref="PO109" ca="1">INDIRECT(PO$203&amp;ROW())*PO$205</f>
        <v>0</v>
      </c>
      <c r="PP109" s="696" cm="1">
        <f t="array" aca="1" ref="PP109" ca="1">IF($PO109=0,0,INDIRECT(PP$203&amp;ROW())*PP$205)</f>
        <v>0</v>
      </c>
      <c r="PQ109" s="696" cm="1">
        <f t="array" aca="1" ref="PQ109" ca="1">IF($PO109=0,0,INDIRECT(PQ$203&amp;ROW())*PQ$205)</f>
        <v>0</v>
      </c>
      <c r="PR109" s="696" cm="1">
        <f t="array" aca="1" ref="PR109" ca="1">INDIRECT(PR$203&amp;ROW())*PR$205</f>
        <v>0</v>
      </c>
      <c r="PS109" s="696" cm="1">
        <f t="array" aca="1" ref="PS109" ca="1">INDIRECT(PS$203&amp;ROW())*PS$205</f>
        <v>0</v>
      </c>
      <c r="PT109" s="696" cm="1">
        <f t="array" aca="1" ref="PT109" ca="1">INDIRECT(PT$203&amp;ROW())*PT$205</f>
        <v>0</v>
      </c>
      <c r="PU109" s="696" cm="1">
        <f t="array" aca="1" ref="PU109" ca="1">INDIRECT(PU$203&amp;ROW())*PU$205</f>
        <v>1.1798</v>
      </c>
      <c r="PV109" s="696" cm="1">
        <f t="array" aca="1" ref="PV109" ca="1">INDIRECT(PV$203&amp;ROW())*PV$205</f>
        <v>0</v>
      </c>
      <c r="PW109" s="696" cm="1">
        <f t="array" aca="1" ref="PW109" ca="1">INDIRECT(PW$203&amp;ROW())*PW$205</f>
        <v>1.0658000000000001</v>
      </c>
      <c r="PX109" s="696" cm="1">
        <f t="array" aca="1" ref="PX109" ca="1">INDIRECT(PX$203&amp;ROW())*PX$205</f>
        <v>0</v>
      </c>
      <c r="PY109" s="696" cm="1">
        <f t="array" aca="1" ref="PY109" ca="1">INDIRECT(PY$203&amp;ROW())*PY$205</f>
        <v>0</v>
      </c>
      <c r="PZ109" s="696" cm="1">
        <f t="array" aca="1" ref="PZ109" ca="1">INDIRECT(PZ$203&amp;ROW())*PZ$205</f>
        <v>0.17430000000000001</v>
      </c>
      <c r="QA109" s="696" cm="1">
        <f t="array" aca="1" ref="QA109" ca="1">INDIRECT(QA$203&amp;ROW())*QA$205</f>
        <v>0.31659999999999999</v>
      </c>
      <c r="QB109" s="696" cm="1">
        <f t="array" aca="1" ref="QB109" ca="1">INDIRECT(QB$203&amp;ROW())*QB$205</f>
        <v>0</v>
      </c>
      <c r="QC109" s="696" cm="1">
        <f t="array" aca="1" ref="QC109" ca="1">INDIRECT(QC$203&amp;ROW())*QC$205</f>
        <v>0</v>
      </c>
      <c r="QD109" s="696" cm="1">
        <f t="array" aca="1" ref="QD109" ca="1">IF(INDIRECT(QD$203&amp;ROW())="-",0,INDIRECT(QD$203&amp;ROW())*QD$205)</f>
        <v>0.29550492</v>
      </c>
      <c r="QE109" s="696" cm="1">
        <f t="array" aca="1" ref="QE109" ca="1">INDIRECT(QE$203&amp;ROW())*QE$205</f>
        <v>1.0656000000000001</v>
      </c>
      <c r="QF109" s="696" cm="1">
        <f t="array" aca="1" ref="QF109" ca="1">INDIRECT(QF$203&amp;ROW())*QF$205</f>
        <v>0.72440000000000004</v>
      </c>
      <c r="QG109" s="696" cm="1">
        <f t="array" aca="1" ref="QG109" ca="1">INDIRECT(QG$203&amp;ROW())*QG$205</f>
        <v>1.4996</v>
      </c>
      <c r="QI109" s="606" t="s">
        <v>5882</v>
      </c>
      <c r="QJ109" s="700" t="str">
        <f t="shared" ca="1" si="154"/>
        <v>C</v>
      </c>
      <c r="QK109" s="701">
        <f t="shared" ca="1" si="170"/>
        <v>0.48203988697012534</v>
      </c>
      <c r="QL109" s="705">
        <f t="shared" ca="1" si="214"/>
        <v>0.65178187128711984</v>
      </c>
      <c r="QM109" s="696">
        <f t="shared" ca="1" si="215"/>
        <v>0.45206472082308363</v>
      </c>
      <c r="QN109" s="696">
        <f t="shared" ca="1" si="157"/>
        <v>0.16349364597840602</v>
      </c>
      <c r="QO109" s="697">
        <f t="shared" ca="1" si="158"/>
        <v>0.66081930979189185</v>
      </c>
      <c r="QP109" s="696" cm="1">
        <f t="array" aca="1" ref="QP109" ca="1">INDIRECT(QP$203&amp;ROW())*QP$205</f>
        <v>0</v>
      </c>
      <c r="QQ109" s="696" cm="1">
        <f t="array" aca="1" ref="QQ109" ca="1">INDIRECT(QQ$203&amp;ROW())*QQ$205</f>
        <v>0</v>
      </c>
      <c r="QR109" s="696" cm="1">
        <f t="array" aca="1" ref="QR109" ca="1">INDIRECT(QR$203&amp;ROW())*QR$205</f>
        <v>0.15089809664795908</v>
      </c>
      <c r="QS109" s="696" cm="1">
        <f t="array" aca="1" ref="QS109" ca="1">INDIRECT(QS$203&amp;ROW())*QS$205</f>
        <v>0.14980907289200712</v>
      </c>
      <c r="QT109" s="696" cm="1">
        <f t="array" aca="1" ref="QT109" ca="1">INDIRECT(QT$203&amp;ROW())*QT$205</f>
        <v>0.26232814414996541</v>
      </c>
      <c r="QU109" s="696" cm="1">
        <f t="array" aca="1" ref="QU109" ca="1">INDIRECT(QU$203&amp;ROW())*QU$205</f>
        <v>0.53329206883563263</v>
      </c>
      <c r="QV109" s="696" cm="1">
        <f t="array" aca="1" ref="QV109" ca="1">INDIRECT(QV$203&amp;ROW())*QV$205</f>
        <v>0.24117831443907087</v>
      </c>
      <c r="QW109" s="696" cm="1">
        <f t="array" aca="1" ref="QW109" ca="1">INDIRECT(QW$203&amp;ROW())*QW$205</f>
        <v>0.35399610916221985</v>
      </c>
      <c r="QX109" s="696" cm="1">
        <f t="array" aca="1" ref="QX109" ca="1">INDIRECT(QX$203&amp;ROW())*QX$205</f>
        <v>0.40427262949275872</v>
      </c>
      <c r="QY109" s="696" cm="1">
        <f t="array" aca="1" ref="QY109" ca="1">INDIRECT(QY$203&amp;ROW())*QY$205</f>
        <v>0.13540247513535897</v>
      </c>
      <c r="QZ109" s="696" cm="1">
        <f t="array" aca="1" ref="QZ109" ca="1">INDIRECT(QZ$203&amp;ROW())*QZ$205</f>
        <v>0.27613248380770827</v>
      </c>
      <c r="RA109" s="696" cm="1">
        <f t="array" aca="1" ref="RA109" ca="1">INDIRECT(RA$203&amp;ROW())*RA$205</f>
        <v>0</v>
      </c>
      <c r="RB109" s="696" cm="1">
        <f t="array" aca="1" ref="RB109" ca="1">INDIRECT(RB$203&amp;ROW())*RB$205</f>
        <v>0</v>
      </c>
      <c r="RC109" s="696" cm="1">
        <f t="array" aca="1" ref="RC109" ca="1">IF(INDIRECT(RC$203&amp;ROW())="-",0,INDIRECT(RC$203&amp;ROW())*RC$205)</f>
        <v>1.1696860955948879E-2</v>
      </c>
      <c r="RD109" s="696" cm="1">
        <f t="array" aca="1" ref="RD109" ca="1">INDIRECT(RD$203&amp;ROW())*RD$205</f>
        <v>0</v>
      </c>
      <c r="RE109" s="696" cm="1">
        <f t="array" aca="1" ref="RE109" ca="1">IF(INDIRECT(RE$203&amp;ROW())="-",0,INDIRECT(RE$203&amp;ROW())*RE$205)</f>
        <v>2.6802908326475677E-2</v>
      </c>
      <c r="RF109" s="705" cm="1">
        <f t="array" aca="1" ref="RF109" ca="1">INDIRECT(RF$203&amp;ROW())*RF$205</f>
        <v>0</v>
      </c>
      <c r="RG109" s="696" cm="1">
        <f t="array" aca="1" ref="RG109" ca="1">INDIRECT(RG$203&amp;ROW())*RG$205</f>
        <v>0.27650466908360405</v>
      </c>
      <c r="RH109" s="696" cm="1">
        <f t="array" aca="1" ref="RH109" ca="1">INDIRECT(RH$203&amp;ROW())*RH$205</f>
        <v>5.8387680780544585E-2</v>
      </c>
      <c r="RI109" s="696" cm="1">
        <f t="array" aca="1" ref="RI109" ca="1">INDIRECT(RI$203&amp;ROW())*RI$205</f>
        <v>0</v>
      </c>
      <c r="RJ109" s="696" cm="1">
        <f t="array" aca="1" ref="RJ109" ca="1">INDIRECT(RJ$203&amp;ROW())*RJ$205</f>
        <v>0.12226723336432462</v>
      </c>
      <c r="RK109" s="696" cm="1">
        <f t="array" aca="1" ref="RK109" ca="1">IF(INDIRECT(RK$203&amp;ROW())="-",0,INDIRECT(RK$203&amp;ROW())*RK$205)</f>
        <v>2.5177680249398725E-2</v>
      </c>
      <c r="RL109" s="696" cm="1">
        <f t="array" aca="1" ref="RL109" ca="1">INDIRECT(RL$203&amp;ROW())*RL$205</f>
        <v>0.11262003659234653</v>
      </c>
      <c r="RM109" s="696" cm="1">
        <f t="array" aca="1" ref="RM109" ca="1">INDIRECT(RM$203&amp;ROW())*RM$205</f>
        <v>1.4993730364766381E-2</v>
      </c>
      <c r="RN109" s="696" cm="1">
        <f t="array" aca="1" ref="RN109" ca="1">INDIRECT(RN$203&amp;ROW())*RN$205</f>
        <v>0</v>
      </c>
      <c r="RO109" s="696" cm="1">
        <f t="array" aca="1" ref="RO109" ca="1">IF($RN109=0,0,INDIRECT(RO$203&amp;ROW())*RO$205)</f>
        <v>0</v>
      </c>
      <c r="RP109" s="696" cm="1">
        <f t="array" aca="1" ref="RP109" ca="1">IF($RN109=0,0,INDIRECT(RP$203&amp;ROW())*RP$205)</f>
        <v>0</v>
      </c>
      <c r="RQ109" s="696" cm="1">
        <f t="array" aca="1" ref="RQ109" ca="1">IF($RN109=0,0,INDIRECT(RQ$203&amp;ROW())*RQ$205)</f>
        <v>0</v>
      </c>
      <c r="RR109" s="696" cm="1">
        <f t="array" aca="1" ref="RR109" ca="1">IF($RN109=0,0,INDIRECT(RR$203&amp;ROW())*RR$205)</f>
        <v>0</v>
      </c>
      <c r="RS109" s="696" cm="1">
        <f t="array" aca="1" ref="RS109" ca="1">INDIRECT(RS$203&amp;ROW())*RS$205</f>
        <v>0</v>
      </c>
      <c r="RT109" s="696" cm="1">
        <f t="array" aca="1" ref="RT109" ca="1">IF($RS109=0,0,INDIRECT(RT$203&amp;ROW())*RT$205)</f>
        <v>0</v>
      </c>
      <c r="RU109" s="696" cm="1">
        <f t="array" aca="1" ref="RU109" ca="1">IF($RS109=0,0,INDIRECT(RU$203&amp;ROW())*RU$205)</f>
        <v>0</v>
      </c>
      <c r="RV109" s="696" cm="1">
        <f t="array" aca="1" ref="RV109" ca="1">INDIRECT(RV$203&amp;ROW())*RV$205</f>
        <v>0</v>
      </c>
      <c r="RW109" s="696" cm="1">
        <f t="array" aca="1" ref="RW109" ca="1">INDIRECT(RW$203&amp;ROW())*RW$205</f>
        <v>0</v>
      </c>
      <c r="RX109" s="696" cm="1">
        <f t="array" aca="1" ref="RX109" ca="1">INDIRECT(RX$203&amp;ROW())*RX$205</f>
        <v>0</v>
      </c>
      <c r="RY109" s="696" cm="1">
        <f t="array" aca="1" ref="RY109" ca="1">INDIRECT(RY$203&amp;ROW())*RY$205</f>
        <v>5.6264463580193595E-2</v>
      </c>
      <c r="RZ109" s="696" cm="1">
        <f t="array" aca="1" ref="RZ109" ca="1">INDIRECT(RZ$203&amp;ROW())*RZ$205</f>
        <v>0</v>
      </c>
      <c r="SA109" s="696" cm="1">
        <f t="array" aca="1" ref="SA109" ca="1">INDIRECT(SA$203&amp;ROW())*SA$205</f>
        <v>0.20458618579029147</v>
      </c>
      <c r="SB109" s="696" cm="1">
        <f t="array" aca="1" ref="SB109" ca="1">INDIRECT(SB$203&amp;ROW())*SB$205</f>
        <v>0</v>
      </c>
      <c r="SC109" s="696" cm="1">
        <f t="array" aca="1" ref="SC109" ca="1">INDIRECT(SC$203&amp;ROW())*SC$205</f>
        <v>0</v>
      </c>
      <c r="SD109" s="696" cm="1">
        <f t="array" aca="1" ref="SD109" ca="1">INDIRECT(SD$203&amp;ROW())*SD$205</f>
        <v>0.3072993885784252</v>
      </c>
      <c r="SE109" s="696" cm="1">
        <f t="array" aca="1" ref="SE109" ca="1">INDIRECT(SE$203&amp;ROW())*SE$205</f>
        <v>0.2585618210787391</v>
      </c>
      <c r="SF109" s="696" cm="1">
        <f t="array" aca="1" ref="SF109" ca="1">INDIRECT(SF$203&amp;ROW())*SF$205</f>
        <v>0</v>
      </c>
      <c r="SG109" s="696" cm="1">
        <f t="array" aca="1" ref="SG109" ca="1">INDIRECT(SG$203&amp;ROW())*SG$205</f>
        <v>0</v>
      </c>
      <c r="SH109" s="696" cm="1">
        <f t="array" aca="1" ref="SH109" ca="1">IF(INDIRECT(SH$203&amp;ROW())="-",0,INDIRECT(SH$203&amp;ROW())*SH$205)</f>
        <v>3.7860843741049061E-2</v>
      </c>
      <c r="SI109" s="696" cm="1">
        <f t="array" aca="1" ref="SI109" ca="1">INDIRECT(SI$203&amp;ROW())*SI$205</f>
        <v>0.24423887568083891</v>
      </c>
      <c r="SJ109" s="696" cm="1">
        <f t="array" aca="1" ref="SJ109" ca="1">INDIRECT(SJ$203&amp;ROW())*SJ$205</f>
        <v>0.10961749760323641</v>
      </c>
      <c r="SK109" s="696" cm="1">
        <f t="array" aca="1" ref="SK109" ca="1">INDIRECT(SK$203&amp;ROW())*SK$205</f>
        <v>0.21261490593800375</v>
      </c>
      <c r="SN109" s="606" t="s">
        <v>5882</v>
      </c>
      <c r="SO109" s="707" cm="1">
        <f t="array" aca="1" ref="SO109" ca="1">INDIRECT(SO$203&amp;ROW())*SO$205</f>
        <v>0</v>
      </c>
      <c r="SP109" s="707" cm="1">
        <f t="array" aca="1" ref="SP109" ca="1">INDIRECT(SP$203&amp;ROW())*SP$205</f>
        <v>0</v>
      </c>
      <c r="SQ109" s="707" cm="1">
        <f t="array" aca="1" ref="SQ109" ca="1">INDIRECT(SQ$203&amp;ROW())*SQ$205</f>
        <v>2</v>
      </c>
      <c r="SR109" s="707" cm="1">
        <f t="array" aca="1" ref="SR109" ca="1">INDIRECT(SR$203&amp;ROW())*SR$205</f>
        <v>2</v>
      </c>
      <c r="SS109" s="707" cm="1">
        <f t="array" aca="1" ref="SS109" ca="1">INDIRECT(SS$203&amp;ROW())*SS$205</f>
        <v>3</v>
      </c>
      <c r="ST109" s="707" cm="1">
        <f t="array" aca="1" ref="ST109" ca="1">INDIRECT(ST$203&amp;ROW())*ST$205</f>
        <v>3</v>
      </c>
      <c r="SU109" s="707" cm="1">
        <f t="array" aca="1" ref="SU109" ca="1">INDIRECT(SU$203&amp;ROW())*SU$205</f>
        <v>3</v>
      </c>
      <c r="SV109" s="707" cm="1">
        <f t="array" aca="1" ref="SV109" ca="1">INDIRECT(SV$203&amp;ROW())*SV$205</f>
        <v>2</v>
      </c>
      <c r="SW109" s="707" cm="1">
        <f t="array" aca="1" ref="SW109" ca="1">INDIRECT(SW$203&amp;ROW())*SW$205</f>
        <v>2</v>
      </c>
      <c r="SX109" s="707" cm="1">
        <f t="array" aca="1" ref="SX109" ca="1">INDIRECT(SX$203&amp;ROW())*SX$205</f>
        <v>3</v>
      </c>
      <c r="SY109" s="707" cm="1">
        <f t="array" aca="1" ref="SY109" ca="1">INDIRECT(SY$203&amp;ROW())*SY$205</f>
        <v>3</v>
      </c>
      <c r="SZ109" s="707" cm="1">
        <f t="array" aca="1" ref="SZ109" ca="1">INDIRECT(SZ$203&amp;ROW())*SZ$205</f>
        <v>0</v>
      </c>
      <c r="TA109" s="707" cm="1">
        <f t="array" aca="1" ref="TA109" ca="1">INDIRECT(TA$203&amp;ROW())*TA$205</f>
        <v>0</v>
      </c>
      <c r="TB109" s="696" cm="1">
        <f t="array" aca="1" ref="TB109" ca="1">IF(INDIRECT(TB$203&amp;ROW())="-",0,INDIRECT(TB$203&amp;ROW())*TB$205)</f>
        <v>0.1394</v>
      </c>
      <c r="TC109" s="707" cm="1">
        <f t="array" aca="1" ref="TC109" ca="1">INDIRECT(TC$203&amp;ROW())*TC$205</f>
        <v>0</v>
      </c>
      <c r="TD109" s="696" cm="1">
        <f t="array" aca="1" ref="TD109" ca="1">IF(INDIRECT(TD$203&amp;ROW())="-",0,INDIRECT(TD$203&amp;ROW())*TD$205)</f>
        <v>0.42349999999999999</v>
      </c>
      <c r="TE109" s="732" cm="1">
        <f t="array" aca="1" ref="TE109" ca="1">INDIRECT(TE$203&amp;ROW())*TE$205</f>
        <v>0</v>
      </c>
      <c r="TF109" s="707" cm="1">
        <f t="array" aca="1" ref="TF109" ca="1">INDIRECT(TF$203&amp;ROW())*TF$205</f>
        <v>2</v>
      </c>
      <c r="TG109" s="707" cm="1">
        <f t="array" aca="1" ref="TG109" ca="1">INDIRECT(TG$203&amp;ROW())*TG$205</f>
        <v>2</v>
      </c>
      <c r="TH109" s="707" cm="1">
        <f t="array" aca="1" ref="TH109" ca="1">INDIRECT(TH$203&amp;ROW())*TH$205</f>
        <v>0</v>
      </c>
      <c r="TI109" s="707" cm="1">
        <f t="array" aca="1" ref="TI109" ca="1">INDIRECT(TI$203&amp;ROW())*TI$205</f>
        <v>2</v>
      </c>
      <c r="TJ109" s="696" cm="1">
        <f t="array" aca="1" ref="TJ109" ca="1">IF(INDIRECT(TJ$203&amp;ROW())="-",0,INDIRECT(TJ$203&amp;ROW())*TJ$205)</f>
        <v>0.41670000000000001</v>
      </c>
      <c r="TK109" s="707" cm="1">
        <f t="array" aca="1" ref="TK109" ca="1">INDIRECT(TK$203&amp;ROW())*TK$205</f>
        <v>1</v>
      </c>
      <c r="TL109" s="707" cm="1">
        <f t="array" aca="1" ref="TL109" ca="1">INDIRECT(TL$203&amp;ROW())*TL$205</f>
        <v>1</v>
      </c>
      <c r="TM109" s="707" cm="1">
        <f t="array" aca="1" ref="TM109" ca="1">INDIRECT(TM$203&amp;ROW())*TM$205</f>
        <v>0</v>
      </c>
      <c r="TN109" s="707" cm="1">
        <f t="array" aca="1" ref="TN109" ca="1">IF($TM109=0,0,INDIRECT(TN$203&amp;ROW())*TN$205)</f>
        <v>0</v>
      </c>
      <c r="TO109" s="707" cm="1">
        <f t="array" aca="1" ref="TO109" ca="1">IF($TM109=0,0,INDIRECT(TO$203&amp;ROW())*TO$205)</f>
        <v>0</v>
      </c>
      <c r="TP109" s="707" cm="1">
        <f t="array" aca="1" ref="TP109" ca="1">IF($TM109=0,0,INDIRECT(TP$203&amp;ROW())*TP$205)</f>
        <v>0</v>
      </c>
      <c r="TQ109" s="707" cm="1">
        <f t="array" aca="1" ref="TQ109" ca="1">IF($TM109=0,0,INDIRECT(TQ$203&amp;ROW())*TQ$205)</f>
        <v>0</v>
      </c>
      <c r="TR109" s="707" cm="1">
        <f t="array" aca="1" ref="TR109" ca="1">INDIRECT(TR$203&amp;ROW())*TR$205</f>
        <v>0</v>
      </c>
      <c r="TS109" s="707" cm="1">
        <f t="array" aca="1" ref="TS109" ca="1">IF($TR109=0,0,INDIRECT(TS$203&amp;ROW())*TS$205)</f>
        <v>0</v>
      </c>
      <c r="TT109" s="707" cm="1">
        <f t="array" aca="1" ref="TT109" ca="1">IF($TR109=0,0,INDIRECT(TT$203&amp;ROW())*TT$205)</f>
        <v>0</v>
      </c>
      <c r="TU109" s="707" cm="1">
        <f t="array" aca="1" ref="TU109" ca="1">INDIRECT(TU$203&amp;ROW())*TU$205</f>
        <v>0</v>
      </c>
      <c r="TV109" s="707" cm="1">
        <f t="array" aca="1" ref="TV109" ca="1">INDIRECT(TV$203&amp;ROW())*TV$205</f>
        <v>0</v>
      </c>
      <c r="TW109" s="707" cm="1">
        <f t="array" aca="1" ref="TW109" ca="1">INDIRECT(TW$203&amp;ROW())*TW$205</f>
        <v>0</v>
      </c>
      <c r="TX109" s="707" cm="1">
        <f t="array" aca="1" ref="TX109" ca="1">INDIRECT(TX$203&amp;ROW())*TX$205</f>
        <v>2</v>
      </c>
      <c r="TY109" s="707" cm="1">
        <f t="array" aca="1" ref="TY109" ca="1">INDIRECT(TY$203&amp;ROW())*TY$205</f>
        <v>0</v>
      </c>
      <c r="TZ109" s="707" cm="1">
        <f t="array" aca="1" ref="TZ109" ca="1">INDIRECT(TZ$203&amp;ROW())*TZ$205</f>
        <v>2</v>
      </c>
      <c r="UA109" s="707" cm="1">
        <f t="array" aca="1" ref="UA109" ca="1">INDIRECT(UA$203&amp;ROW())*UA$205</f>
        <v>0</v>
      </c>
      <c r="UB109" s="707" cm="1">
        <f t="array" aca="1" ref="UB109" ca="1">INDIRECT(UB$203&amp;ROW())*UB$205</f>
        <v>0</v>
      </c>
      <c r="UC109" s="707" cm="1">
        <f t="array" aca="1" ref="UC109" ca="1">INDIRECT(UC$203&amp;ROW())*UC$205</f>
        <v>1</v>
      </c>
      <c r="UD109" s="707" cm="1">
        <f t="array" aca="1" ref="UD109" ca="1">INDIRECT(UD$203&amp;ROW())*UD$205</f>
        <v>1</v>
      </c>
      <c r="UE109" s="707" cm="1">
        <f t="array" aca="1" ref="UE109" ca="1">INDIRECT(UE$203&amp;ROW())*UE$205</f>
        <v>0</v>
      </c>
      <c r="UF109" s="707" cm="1">
        <f t="array" aca="1" ref="UF109" ca="1">INDIRECT(UF$203&amp;ROW())*UF$205</f>
        <v>0</v>
      </c>
      <c r="UG109" s="696" cm="1">
        <f t="array" aca="1" ref="UG109" ca="1">IF(INDIRECT(UG$203&amp;ROW())="-",0,INDIRECT(UG$203&amp;ROW())*UG$205)</f>
        <v>0.48120000000000002</v>
      </c>
      <c r="UH109" s="707" cm="1">
        <f t="array" aca="1" ref="UH109" ca="1">INDIRECT(UH$203&amp;ROW())*UH$205</f>
        <v>2</v>
      </c>
      <c r="UI109" s="707" cm="1">
        <f t="array" aca="1" ref="UI109" ca="1">INDIRECT(UI$203&amp;ROW())*UI$205</f>
        <v>1</v>
      </c>
      <c r="UJ109" s="707" cm="1">
        <f t="array" aca="1" ref="UJ109" ca="1">INDIRECT(UJ$203&amp;ROW())*UJ$205</f>
        <v>2</v>
      </c>
      <c r="UM109" s="606" t="s">
        <v>5882</v>
      </c>
      <c r="UN109" s="616">
        <f t="shared" ca="1" si="222"/>
        <v>-0.97111609266078391</v>
      </c>
      <c r="UO109" s="616">
        <f t="shared" ca="1" si="219"/>
        <v>-0.6225347970107441</v>
      </c>
      <c r="UP109" s="616">
        <f t="shared" ca="1" si="219"/>
        <v>1.190315493832806</v>
      </c>
      <c r="UQ109" s="616">
        <f t="shared" ca="1" si="219"/>
        <v>-1.4677936495724746</v>
      </c>
      <c r="UR109" s="616">
        <f t="shared" ca="1" si="219"/>
        <v>1.0502465449096676</v>
      </c>
      <c r="US109" s="616">
        <f t="shared" ca="1" si="219"/>
        <v>0.41305213694811815</v>
      </c>
      <c r="UT109" s="616">
        <f t="shared" ca="1" si="219"/>
        <v>0.30690415393182785</v>
      </c>
      <c r="UU109" s="616">
        <f t="shared" ca="1" si="219"/>
        <v>-0.54448954097874924</v>
      </c>
      <c r="UV109" s="616">
        <f t="shared" ca="1" si="219"/>
        <v>-0.69788673225296205</v>
      </c>
      <c r="UW109" s="616">
        <f t="shared" ca="1" si="219"/>
        <v>0.6421874155054268</v>
      </c>
      <c r="UX109" s="616">
        <f t="shared" ca="1" si="219"/>
        <v>0.28247365722383649</v>
      </c>
      <c r="UY109" s="616">
        <f t="shared" ca="1" si="219"/>
        <v>-0.67270887390575207</v>
      </c>
      <c r="UZ109" s="616">
        <f t="shared" ca="1" si="219"/>
        <v>-0.80238258590915801</v>
      </c>
      <c r="VA109" s="616">
        <f t="shared" ca="1" si="219"/>
        <v>-1.5690803504997024</v>
      </c>
      <c r="VB109" s="616">
        <f t="shared" ca="1" si="219"/>
        <v>-0.76400504167427041</v>
      </c>
      <c r="VC109" s="616">
        <f t="shared" ca="1" si="219"/>
        <v>-0.55412110128393688</v>
      </c>
      <c r="VD109" s="616">
        <f t="shared" ca="1" si="218"/>
        <v>-1.5772186114663853</v>
      </c>
      <c r="VE109" s="616">
        <f t="shared" ca="1" si="218"/>
        <v>3.9909080070471406E-2</v>
      </c>
      <c r="VF109" s="616">
        <f t="shared" ca="1" si="218"/>
        <v>7.1631593782223293E-2</v>
      </c>
      <c r="VG109" s="616">
        <f t="shared" ca="1" si="218"/>
        <v>-0.89462372206681784</v>
      </c>
      <c r="VH109" s="616">
        <f t="shared" ca="1" si="218"/>
        <v>-0.12784420028857393</v>
      </c>
      <c r="VI109" s="616">
        <f t="shared" ca="1" si="218"/>
        <v>-0.58177256739443239</v>
      </c>
      <c r="VJ109" s="616">
        <f t="shared" ca="1" si="218"/>
        <v>1.1038721171937993</v>
      </c>
      <c r="VK109" s="616">
        <f t="shared" ca="1" si="218"/>
        <v>-0.49937453713488217</v>
      </c>
      <c r="VL109" s="616">
        <f t="shared" ca="1" si="218"/>
        <v>-0.83864555511817418</v>
      </c>
      <c r="VM109" s="616">
        <f t="shared" ca="1" si="218"/>
        <v>-0.57201237404204519</v>
      </c>
      <c r="VN109" s="616">
        <f t="shared" ca="1" si="218"/>
        <v>-0.62639799545694341</v>
      </c>
      <c r="VO109" s="616">
        <f t="shared" ca="1" si="218"/>
        <v>-0.42150866262694142</v>
      </c>
      <c r="VP109" s="616">
        <f t="shared" ca="1" si="218"/>
        <v>-0.46221149066820022</v>
      </c>
      <c r="VQ109" s="616">
        <f t="shared" ca="1" si="218"/>
        <v>-0.77889442244162177</v>
      </c>
      <c r="VR109" s="616">
        <f t="shared" ca="1" si="218"/>
        <v>-0.64202286734458469</v>
      </c>
      <c r="VS109" s="616">
        <f t="shared" ca="1" si="218"/>
        <v>-0.40481357988865657</v>
      </c>
      <c r="VT109" s="616">
        <f t="shared" ca="1" si="232"/>
        <v>-0.3878135405833677</v>
      </c>
      <c r="VU109" s="616">
        <f t="shared" ca="1" si="232"/>
        <v>-0.82130507758946303</v>
      </c>
      <c r="VV109" s="616">
        <f t="shared" ca="1" si="232"/>
        <v>-0.64337789451099625</v>
      </c>
      <c r="VW109" s="616">
        <f t="shared" ca="1" si="232"/>
        <v>-0.3119461967162912</v>
      </c>
      <c r="VX109" s="616">
        <f t="shared" ca="1" si="232"/>
        <v>-0.78524029103755877</v>
      </c>
      <c r="VY109" s="616">
        <f t="shared" ca="1" si="232"/>
        <v>0.70583605694264007</v>
      </c>
      <c r="VZ109" s="616">
        <f t="shared" ca="1" si="232"/>
        <v>-1.5555141459162816</v>
      </c>
      <c r="WA109" s="616">
        <f t="shared" ca="1" si="232"/>
        <v>-1.1483025824394326</v>
      </c>
      <c r="WB109" s="616">
        <f t="shared" ca="1" si="232"/>
        <v>0.33435322352896929</v>
      </c>
      <c r="WC109" s="616">
        <f t="shared" ca="1" si="232"/>
        <v>0.47817673461028487</v>
      </c>
      <c r="WD109" s="616">
        <f t="shared" ca="1" si="229"/>
        <v>-1.3395773314157267</v>
      </c>
      <c r="WE109" s="616">
        <f t="shared" ca="1" si="229"/>
        <v>-1.7097470492691516</v>
      </c>
      <c r="WF109" s="616">
        <f t="shared" ca="1" si="229"/>
        <v>-1.0635274796557299</v>
      </c>
      <c r="WG109" s="616">
        <f t="shared" ca="1" si="229"/>
        <v>1.1042161560551988</v>
      </c>
      <c r="WH109" s="616">
        <f t="shared" ca="1" si="229"/>
        <v>0.91987607881584121</v>
      </c>
      <c r="WI109" s="627">
        <f t="shared" ca="1" si="229"/>
        <v>1.0659329460226332</v>
      </c>
      <c r="WL109" s="606" t="s">
        <v>5882</v>
      </c>
      <c r="WM109" s="700" t="str">
        <f t="shared" ca="1" si="172"/>
        <v>C</v>
      </c>
      <c r="WN109" s="479">
        <f t="shared" ca="1" si="173"/>
        <v>0.38477514456541451</v>
      </c>
      <c r="WO109" s="495">
        <f t="shared" ca="1" si="216"/>
        <v>0.52222018089979527</v>
      </c>
      <c r="WP109" s="458">
        <f t="shared" ca="1" si="216"/>
        <v>0.46620627676629467</v>
      </c>
      <c r="WQ109" s="458">
        <f t="shared" ca="1" si="216"/>
        <v>0.18214315508851772</v>
      </c>
      <c r="WR109" s="459">
        <f t="shared" ca="1" si="216"/>
        <v>0.36853096550705022</v>
      </c>
      <c r="WS109" s="495">
        <f t="shared" ca="1" si="174"/>
        <v>-0.28887005445225139</v>
      </c>
      <c r="WT109" s="458">
        <f t="shared" ca="1" si="175"/>
        <v>-0.51577438631818717</v>
      </c>
      <c r="WU109" s="458">
        <f t="shared" ca="1" si="176"/>
        <v>-0.44632485405905681</v>
      </c>
      <c r="WV109" s="459">
        <f t="shared" ca="1" si="177"/>
        <v>-0.40694999413652283</v>
      </c>
      <c r="WW109" s="484">
        <f t="shared" ca="1" si="223"/>
        <v>-0.7262006140917342</v>
      </c>
      <c r="WX109" s="484">
        <f t="shared" ca="1" si="220"/>
        <v>-0.37545073607717977</v>
      </c>
      <c r="WY109" s="484">
        <f t="shared" ca="1" si="220"/>
        <v>0.86666871105966603</v>
      </c>
      <c r="WZ109" s="484">
        <f t="shared" ca="1" si="220"/>
        <v>-0.52796537575121916</v>
      </c>
      <c r="XA109" s="484">
        <f t="shared" ca="1" si="220"/>
        <v>0.5542151017488316</v>
      </c>
      <c r="XB109" s="484">
        <f t="shared" ca="1" si="220"/>
        <v>0.21821544394969081</v>
      </c>
      <c r="XC109" s="484">
        <f t="shared" ca="1" si="220"/>
        <v>0.14467461816346364</v>
      </c>
      <c r="XD109" s="484">
        <f t="shared" ca="1" si="220"/>
        <v>-0.2792686855680005</v>
      </c>
      <c r="XE109" s="484">
        <f t="shared" ca="1" si="220"/>
        <v>-0.34259259686297905</v>
      </c>
      <c r="XF109" s="484">
        <f t="shared" ca="1" si="220"/>
        <v>0.41324760187774212</v>
      </c>
      <c r="XG109" s="484">
        <f t="shared" ca="1" si="220"/>
        <v>0.1145148206385433</v>
      </c>
      <c r="XH109" s="484">
        <f t="shared" ca="1" si="220"/>
        <v>-0.33958343954762366</v>
      </c>
      <c r="XI109" s="484">
        <f t="shared" ca="1" si="220"/>
        <v>-0.56078518929191046</v>
      </c>
      <c r="XJ109" s="484">
        <f t="shared" ca="1" si="220"/>
        <v>-1.1135763247496389</v>
      </c>
      <c r="XK109" s="484">
        <f t="shared" ca="1" si="220"/>
        <v>-0.54267278110123429</v>
      </c>
      <c r="XL109" s="484">
        <f t="shared" ca="1" si="220"/>
        <v>-0.48951058087422983</v>
      </c>
      <c r="XM109" s="484">
        <f t="shared" ca="1" si="220"/>
        <v>-1.1895382767679479</v>
      </c>
      <c r="XN109" s="484">
        <f t="shared" ca="1" si="227"/>
        <v>2.7828601533139714E-2</v>
      </c>
      <c r="XO109" s="484">
        <f t="shared" ca="1" si="227"/>
        <v>5.2591916154908339E-2</v>
      </c>
      <c r="XP109" s="484">
        <f t="shared" ca="1" si="227"/>
        <v>-0.57255918212276347</v>
      </c>
      <c r="XQ109" s="484">
        <f t="shared" ca="1" si="227"/>
        <v>-8.50675308720171E-2</v>
      </c>
      <c r="XR109" s="484">
        <f t="shared" ca="1" si="227"/>
        <v>-0.5090509964701283</v>
      </c>
      <c r="XS109" s="484">
        <f t="shared" ca="1" si="227"/>
        <v>0.68108909630857417</v>
      </c>
      <c r="XT109" s="484">
        <f t="shared" ca="1" si="224"/>
        <v>-0.30327015640201394</v>
      </c>
      <c r="XU109" s="484">
        <f t="shared" ca="1" si="224"/>
        <v>-0.63720289277878872</v>
      </c>
      <c r="XV109" s="484">
        <f t="shared" ca="1" si="224"/>
        <v>-0.30179372854458303</v>
      </c>
      <c r="XW109" s="484">
        <f t="shared" ca="1" si="224"/>
        <v>-0.40427726626791127</v>
      </c>
      <c r="XX109" s="484">
        <f t="shared" ca="1" si="224"/>
        <v>-0.20379943838012618</v>
      </c>
      <c r="XY109" s="484">
        <f t="shared" ca="1" si="224"/>
        <v>-0.24303080179333969</v>
      </c>
      <c r="XZ109" s="484">
        <f t="shared" ca="1" si="224"/>
        <v>-0.56968338057380219</v>
      </c>
      <c r="YA109" s="484">
        <f t="shared" ca="1" si="224"/>
        <v>-0.43779539324227229</v>
      </c>
      <c r="YB109" s="484">
        <f t="shared" ca="1" si="224"/>
        <v>-0.21272953623148902</v>
      </c>
      <c r="YC109" s="484">
        <f t="shared" ca="1" si="224"/>
        <v>-0.17304240180829866</v>
      </c>
      <c r="YD109" s="484">
        <f t="shared" ca="1" si="224"/>
        <v>-0.6068623218308542</v>
      </c>
      <c r="YE109" s="484">
        <f t="shared" ca="1" si="224"/>
        <v>-0.46342509741627064</v>
      </c>
      <c r="YF109" s="484">
        <f t="shared" ca="1" si="224"/>
        <v>-0.18401706144294017</v>
      </c>
      <c r="YG109" s="484">
        <f t="shared" ca="1" si="224"/>
        <v>-0.54699838673676349</v>
      </c>
      <c r="YH109" s="484">
        <f t="shared" ca="1" si="224"/>
        <v>0.3761400347447329</v>
      </c>
      <c r="YI109" s="484">
        <f t="shared" ca="1" si="224"/>
        <v>-0.91106463526316606</v>
      </c>
      <c r="YJ109" s="484">
        <f t="shared" ca="1" si="233"/>
        <v>-0.6812879221613154</v>
      </c>
      <c r="YK109" s="484">
        <f t="shared" ca="1" si="233"/>
        <v>5.8277766861099353E-2</v>
      </c>
      <c r="YL109" s="484">
        <f t="shared" ca="1" si="233"/>
        <v>0.15139075417761619</v>
      </c>
      <c r="YM109" s="484">
        <f t="shared" ca="1" si="233"/>
        <v>-1.0693845836691747</v>
      </c>
      <c r="YN109" s="484">
        <f t="shared" ca="1" si="233"/>
        <v>-1.2190496461289051</v>
      </c>
      <c r="YO109" s="484">
        <f t="shared" ca="1" si="233"/>
        <v>-0.65311222525658374</v>
      </c>
      <c r="YP109" s="484">
        <f t="shared" ca="1" si="230"/>
        <v>0.58832636794620996</v>
      </c>
      <c r="YQ109" s="484">
        <f t="shared" ca="1" si="230"/>
        <v>0.66635823149419537</v>
      </c>
      <c r="YR109" s="484">
        <f t="shared" ca="1" si="230"/>
        <v>0.79923652292777037</v>
      </c>
      <c r="YU109" s="606" t="s">
        <v>5882</v>
      </c>
      <c r="YV109" s="700" t="str">
        <f t="shared" ca="1" si="160"/>
        <v>C</v>
      </c>
      <c r="YW109" s="479">
        <f t="shared" ca="1" si="179"/>
        <v>0.49955492016273928</v>
      </c>
      <c r="YX109" s="495">
        <f t="shared" ca="1" si="217"/>
        <v>0.64148990014978713</v>
      </c>
      <c r="YY109" s="458">
        <f t="shared" ca="1" si="217"/>
        <v>0.48007372167248341</v>
      </c>
      <c r="YZ109" s="458">
        <f t="shared" ca="1" si="217"/>
        <v>0.15099003199763347</v>
      </c>
      <c r="ZA109" s="459">
        <f t="shared" ca="1" si="217"/>
        <v>0.72566602683105308</v>
      </c>
      <c r="ZB109" s="495">
        <f t="shared" ca="1" si="180"/>
        <v>-0.24937246233810337</v>
      </c>
      <c r="ZC109" s="458">
        <f t="shared" ca="1" si="181"/>
        <v>-0.47571747638641609</v>
      </c>
      <c r="ZD109" s="458">
        <f t="shared" ca="1" si="182"/>
        <v>-0.37237794603443347</v>
      </c>
      <c r="ZE109" s="459">
        <f t="shared" ca="1" si="183"/>
        <v>0.15613471126527981</v>
      </c>
      <c r="ZF109" s="484">
        <f t="shared" ca="1" si="225"/>
        <v>-3.2485432480444082E-2</v>
      </c>
      <c r="ZG109" s="484">
        <f t="shared" ca="1" si="221"/>
        <v>-7.9385408814590788E-2</v>
      </c>
      <c r="ZH109" s="484">
        <f t="shared" ca="1" si="221"/>
        <v>8.9808171214972948E-2</v>
      </c>
      <c r="ZI109" s="484">
        <f t="shared" ca="1" si="221"/>
        <v>-0.10994440291961401</v>
      </c>
      <c r="ZJ109" s="484">
        <f t="shared" ca="1" si="221"/>
        <v>9.1836409008688807E-2</v>
      </c>
      <c r="ZK109" s="484">
        <f t="shared" ca="1" si="221"/>
        <v>7.3425809550013654E-2</v>
      </c>
      <c r="ZL109" s="484">
        <f t="shared" ca="1" si="221"/>
        <v>2.4672875513209128E-2</v>
      </c>
      <c r="ZM109" s="484">
        <f t="shared" ca="1" si="221"/>
        <v>-9.637358949300015E-2</v>
      </c>
      <c r="ZN109" s="484">
        <f t="shared" ca="1" si="221"/>
        <v>-0.14106825216800692</v>
      </c>
      <c r="ZO109" s="484">
        <f t="shared" ca="1" si="221"/>
        <v>2.8984588520071332E-2</v>
      </c>
      <c r="ZP109" s="484">
        <f t="shared" ca="1" si="221"/>
        <v>2.6000050859821721E-2</v>
      </c>
      <c r="ZQ109" s="484">
        <f t="shared" ca="1" si="221"/>
        <v>-1.1497069191506403E-2</v>
      </c>
      <c r="ZR109" s="484">
        <f t="shared" ca="1" si="221"/>
        <v>-4.5981105838852197E-2</v>
      </c>
      <c r="ZS109" s="484">
        <f t="shared" ca="1" si="221"/>
        <v>-0.13165935931496811</v>
      </c>
      <c r="ZT109" s="484">
        <f t="shared" ca="1" si="221"/>
        <v>-2.7291061507312073E-2</v>
      </c>
      <c r="ZU109" s="484">
        <f t="shared" ca="1" si="221"/>
        <v>-3.506979239546424E-2</v>
      </c>
      <c r="ZV109" s="484">
        <f t="shared" ca="1" si="221"/>
        <v>-8.3701405664608222E-2</v>
      </c>
      <c r="ZW109" s="484">
        <f t="shared" ca="1" si="228"/>
        <v>5.5175234891583769E-3</v>
      </c>
      <c r="ZX109" s="484">
        <f t="shared" ca="1" si="228"/>
        <v>2.0912013157790479E-3</v>
      </c>
      <c r="ZY109" s="484">
        <f t="shared" ca="1" si="228"/>
        <v>-9.6348193705378546E-2</v>
      </c>
      <c r="ZZ109" s="484">
        <f t="shared" ca="1" si="228"/>
        <v>-7.8155783354792625E-3</v>
      </c>
      <c r="AAA109" s="484">
        <f t="shared" ca="1" si="228"/>
        <v>-3.5151628701053005E-2</v>
      </c>
      <c r="AAB109" s="484">
        <f t="shared" ca="1" si="228"/>
        <v>0.12431811823163672</v>
      </c>
      <c r="AAC109" s="484">
        <f t="shared" ca="1" si="226"/>
        <v>-7.4874871608304394E-3</v>
      </c>
      <c r="AAD109" s="484">
        <f t="shared" ca="1" si="226"/>
        <v>-7.8682240113631882E-2</v>
      </c>
      <c r="AAE109" s="484">
        <f t="shared" ca="1" si="226"/>
        <v>-4.0219644611828483E-2</v>
      </c>
      <c r="AAF109" s="484">
        <f t="shared" ca="1" si="226"/>
        <v>-6.120902348854227E-2</v>
      </c>
      <c r="AAG109" s="484">
        <f t="shared" ca="1" si="226"/>
        <v>-4.3018323338477257E-2</v>
      </c>
      <c r="AAH109" s="484">
        <f t="shared" ca="1" si="226"/>
        <v>-3.8008707897835295E-2</v>
      </c>
      <c r="AAI109" s="484">
        <f t="shared" ca="1" si="226"/>
        <v>-6.0338538063910964E-2</v>
      </c>
      <c r="AAJ109" s="484">
        <f t="shared" ca="1" si="226"/>
        <v>-5.2025335368730337E-2</v>
      </c>
      <c r="AAK109" s="484">
        <f t="shared" ca="1" si="226"/>
        <v>-3.3183772310049216E-2</v>
      </c>
      <c r="AAL109" s="484">
        <f t="shared" ca="1" si="226"/>
        <v>-1.741238539122681E-2</v>
      </c>
      <c r="AAM109" s="484">
        <f t="shared" ca="1" si="226"/>
        <v>-2.189532836791554E-2</v>
      </c>
      <c r="AAN109" s="484">
        <f t="shared" ca="1" si="226"/>
        <v>-6.1359063816095079E-2</v>
      </c>
      <c r="AAO109" s="484">
        <f t="shared" ca="1" si="226"/>
        <v>-8.7757427120618361E-3</v>
      </c>
      <c r="AAP109" s="484">
        <f t="shared" ca="1" si="226"/>
        <v>-2.8906649957960041E-2</v>
      </c>
      <c r="AAQ109" s="484">
        <f t="shared" ca="1" si="226"/>
        <v>7.2202153341576855E-2</v>
      </c>
      <c r="AAR109" s="484">
        <f t="shared" ca="1" si="226"/>
        <v>-3.6651122693945694E-2</v>
      </c>
      <c r="AAS109" s="484">
        <f t="shared" ca="1" si="234"/>
        <v>-3.1171595822786675E-2</v>
      </c>
      <c r="AAT109" s="484">
        <f t="shared" ca="1" si="234"/>
        <v>0.1027465411596778</v>
      </c>
      <c r="AAU109" s="484">
        <f t="shared" ca="1" si="234"/>
        <v>0.12363824729832018</v>
      </c>
      <c r="AAV109" s="484">
        <f t="shared" ca="1" si="234"/>
        <v>-8.8571357168320833E-2</v>
      </c>
      <c r="AAW109" s="484">
        <f t="shared" ca="1" si="234"/>
        <v>-6.3917050252045346E-2</v>
      </c>
      <c r="AAX109" s="484">
        <f t="shared" ca="1" si="234"/>
        <v>-8.3678403411382635E-2</v>
      </c>
      <c r="AAY109" s="484">
        <f t="shared" ca="1" si="231"/>
        <v>0.13484625623176977</v>
      </c>
      <c r="AAZ109" s="484">
        <f t="shared" ca="1" si="231"/>
        <v>0.10083451386486998</v>
      </c>
      <c r="ABA109" s="484">
        <f t="shared" ca="1" si="231"/>
        <v>0.11331661652741069</v>
      </c>
    </row>
    <row r="110" spans="1:729" ht="15" customHeight="1" x14ac:dyDescent="0.35">
      <c r="A110" s="498">
        <v>108</v>
      </c>
      <c r="B110" s="628"/>
      <c r="C110" s="606" t="s">
        <v>5913</v>
      </c>
      <c r="D110" s="629">
        <v>458</v>
      </c>
      <c r="E110" s="810" t="s">
        <v>5914</v>
      </c>
      <c r="F110" s="631" t="s">
        <v>1240</v>
      </c>
      <c r="G110" s="632">
        <v>32365.998</v>
      </c>
      <c r="H110" s="504">
        <v>357979.18529855873</v>
      </c>
      <c r="I110" s="505">
        <v>11200</v>
      </c>
      <c r="J110" s="633" t="s">
        <v>5915</v>
      </c>
      <c r="K110" s="507">
        <v>2</v>
      </c>
      <c r="L110" s="508" t="s">
        <v>5916</v>
      </c>
      <c r="M110" s="817">
        <v>47</v>
      </c>
      <c r="N110" s="818">
        <v>0.78920000000000001</v>
      </c>
      <c r="O110" s="819">
        <v>0.85289999999999999</v>
      </c>
      <c r="P110" s="820">
        <v>0.76339999999999997</v>
      </c>
      <c r="Q110" s="821">
        <v>0.75129999999999997</v>
      </c>
      <c r="R110" s="818">
        <v>0.85709999999999997</v>
      </c>
      <c r="S110" s="822">
        <v>0.71740000000000004</v>
      </c>
      <c r="T110" s="822">
        <v>0.88890000000000002</v>
      </c>
      <c r="U110" s="822">
        <v>0.71738999999999997</v>
      </c>
      <c r="V110" s="822">
        <v>0.67720000000000002</v>
      </c>
      <c r="W110" s="892" t="s">
        <v>5917</v>
      </c>
      <c r="X110" s="516" t="s">
        <v>5918</v>
      </c>
      <c r="Y110" s="517">
        <v>4</v>
      </c>
      <c r="Z110" s="517">
        <v>3</v>
      </c>
      <c r="AA110" s="519" t="s">
        <v>5919</v>
      </c>
      <c r="AB110" s="541">
        <v>2016</v>
      </c>
      <c r="AC110" s="369">
        <v>1</v>
      </c>
      <c r="AD110" s="573" t="s">
        <v>5920</v>
      </c>
      <c r="AE110" s="817">
        <v>1</v>
      </c>
      <c r="AF110" s="751" t="s">
        <v>5921</v>
      </c>
      <c r="AG110" s="578" t="s">
        <v>5922</v>
      </c>
      <c r="AH110" s="647">
        <v>1</v>
      </c>
      <c r="AI110" s="647">
        <v>2</v>
      </c>
      <c r="AJ110" s="647">
        <v>2012</v>
      </c>
      <c r="AK110" s="524" t="s">
        <v>1249</v>
      </c>
      <c r="AL110" s="750" t="s">
        <v>5923</v>
      </c>
      <c r="AM110" s="650">
        <v>1</v>
      </c>
      <c r="AN110" s="647" t="s">
        <v>1188</v>
      </c>
      <c r="AO110" s="647">
        <v>1</v>
      </c>
      <c r="AP110" s="647">
        <v>1</v>
      </c>
      <c r="AQ110" s="647">
        <v>1</v>
      </c>
      <c r="AR110" s="647">
        <v>1</v>
      </c>
      <c r="AS110" s="647">
        <v>1</v>
      </c>
      <c r="AT110" s="647">
        <v>1</v>
      </c>
      <c r="AU110" s="648">
        <v>1</v>
      </c>
      <c r="AV110" s="785" t="s">
        <v>5924</v>
      </c>
      <c r="AW110" s="642" t="s">
        <v>5925</v>
      </c>
      <c r="AX110" s="643">
        <v>2</v>
      </c>
      <c r="AY110" s="709" t="s">
        <v>5926</v>
      </c>
      <c r="AZ110" s="645">
        <v>2</v>
      </c>
      <c r="BA110" s="709" t="s">
        <v>5927</v>
      </c>
      <c r="BB110" s="631" t="s">
        <v>5928</v>
      </c>
      <c r="BC110" s="646" t="s">
        <v>5929</v>
      </c>
      <c r="BD110" s="631" t="s">
        <v>1607</v>
      </c>
      <c r="BE110" s="631" t="s">
        <v>1317</v>
      </c>
      <c r="BF110" s="631">
        <v>3</v>
      </c>
      <c r="BG110" s="631">
        <v>2006</v>
      </c>
      <c r="BH110" s="631" t="s">
        <v>1197</v>
      </c>
      <c r="BI110" s="631">
        <v>1</v>
      </c>
      <c r="BJ110" s="631">
        <v>2</v>
      </c>
      <c r="BK110" s="631" t="s">
        <v>1324</v>
      </c>
      <c r="BL110" s="631" t="s">
        <v>1257</v>
      </c>
      <c r="BM110" s="551" t="s">
        <v>5930</v>
      </c>
      <c r="BN110" s="647">
        <v>1957</v>
      </c>
      <c r="BO110" s="557" t="s">
        <v>5931</v>
      </c>
      <c r="BP110" s="647">
        <v>1957</v>
      </c>
      <c r="BQ110" s="647">
        <v>2</v>
      </c>
      <c r="BR110" s="647">
        <v>4</v>
      </c>
      <c r="BS110" s="647" t="s">
        <v>1188</v>
      </c>
      <c r="BT110" s="557" t="s">
        <v>5932</v>
      </c>
      <c r="BU110" s="647" t="s">
        <v>1188</v>
      </c>
      <c r="BV110" s="648" t="s">
        <v>1188</v>
      </c>
      <c r="BW110" s="551" t="s">
        <v>5933</v>
      </c>
      <c r="BX110" s="650">
        <v>1995</v>
      </c>
      <c r="BY110" s="647" t="s">
        <v>5934</v>
      </c>
      <c r="BZ110" s="651" t="s">
        <v>1612</v>
      </c>
      <c r="CA110" s="647">
        <v>2</v>
      </c>
      <c r="CB110" s="647" t="s">
        <v>3855</v>
      </c>
      <c r="CC110" s="557" t="s">
        <v>5935</v>
      </c>
      <c r="CD110" s="652">
        <v>2008</v>
      </c>
      <c r="CE110" s="647">
        <v>3</v>
      </c>
      <c r="CF110" s="647">
        <v>3</v>
      </c>
      <c r="CG110" s="515" t="s">
        <v>5936</v>
      </c>
      <c r="CH110" s="647">
        <v>1931</v>
      </c>
      <c r="CI110" s="647">
        <v>1964</v>
      </c>
      <c r="CJ110" s="647">
        <v>3</v>
      </c>
      <c r="CK110" s="651" t="s">
        <v>5937</v>
      </c>
      <c r="CL110" s="651" t="s">
        <v>5938</v>
      </c>
      <c r="CM110" s="647">
        <v>2</v>
      </c>
      <c r="CN110" s="647" t="s">
        <v>1214</v>
      </c>
      <c r="CO110" s="709" t="s">
        <v>5939</v>
      </c>
      <c r="CP110" s="647">
        <v>2001</v>
      </c>
      <c r="CQ110" s="647">
        <v>3</v>
      </c>
      <c r="CR110" s="650">
        <v>3</v>
      </c>
      <c r="CS110" s="709" t="s">
        <v>5940</v>
      </c>
      <c r="CT110" s="647">
        <v>2004</v>
      </c>
      <c r="CU110" s="648">
        <v>3</v>
      </c>
      <c r="CV110" s="709" t="s">
        <v>5941</v>
      </c>
      <c r="CW110" s="647">
        <v>2000</v>
      </c>
      <c r="CX110" s="657">
        <v>2</v>
      </c>
      <c r="CY110" s="656" t="s">
        <v>5942</v>
      </c>
      <c r="CZ110" s="647">
        <v>2004</v>
      </c>
      <c r="DA110" s="657">
        <v>3</v>
      </c>
      <c r="DB110" s="723">
        <v>1411500</v>
      </c>
      <c r="DC110" s="753">
        <v>3</v>
      </c>
      <c r="DD110" s="659" t="s">
        <v>1493</v>
      </c>
      <c r="DE110" s="648">
        <v>2008</v>
      </c>
      <c r="DF110" s="708" t="s">
        <v>5943</v>
      </c>
      <c r="DG110" s="664" t="s">
        <v>5944</v>
      </c>
      <c r="DH110" s="666">
        <v>1</v>
      </c>
      <c r="DI110" s="710" t="s">
        <v>1262</v>
      </c>
      <c r="DJ110" s="578" t="s">
        <v>5945</v>
      </c>
      <c r="DK110" s="665">
        <v>2006</v>
      </c>
      <c r="DL110" s="665">
        <v>3</v>
      </c>
      <c r="DM110" s="655">
        <v>2</v>
      </c>
      <c r="DN110" s="790" t="s">
        <v>5928</v>
      </c>
      <c r="DO110" s="664" t="s">
        <v>5946</v>
      </c>
      <c r="DP110" s="663">
        <v>2</v>
      </c>
      <c r="DQ110" s="642" t="s">
        <v>1324</v>
      </c>
      <c r="DR110" s="578" t="s">
        <v>5947</v>
      </c>
      <c r="DS110" s="753">
        <v>2005</v>
      </c>
      <c r="DT110" s="753">
        <v>3</v>
      </c>
      <c r="DU110" s="657">
        <v>2</v>
      </c>
      <c r="DV110" s="651" t="s">
        <v>5948</v>
      </c>
      <c r="DW110" s="709" t="s">
        <v>5949</v>
      </c>
      <c r="DX110" s="647">
        <v>1999</v>
      </c>
      <c r="DY110" s="647">
        <v>3</v>
      </c>
      <c r="DZ110" s="650">
        <v>2</v>
      </c>
      <c r="EA110" s="709" t="s">
        <v>5950</v>
      </c>
      <c r="EB110" s="709" t="s">
        <v>1190</v>
      </c>
      <c r="EC110" s="647">
        <v>2</v>
      </c>
      <c r="ED110" s="668" t="s">
        <v>1214</v>
      </c>
      <c r="EE110" s="647">
        <v>2006</v>
      </c>
      <c r="EF110" s="647">
        <v>3</v>
      </c>
      <c r="EG110" s="650" t="s">
        <v>1220</v>
      </c>
      <c r="EH110" s="648">
        <v>4</v>
      </c>
      <c r="EI110" s="551" t="s">
        <v>5924</v>
      </c>
      <c r="EJ110" s="651" t="s">
        <v>5925</v>
      </c>
      <c r="EK110" s="647" t="s">
        <v>1188</v>
      </c>
      <c r="EL110" s="647" t="s">
        <v>1188</v>
      </c>
      <c r="EM110" s="669">
        <v>42917</v>
      </c>
      <c r="EN110" s="647" t="s">
        <v>5951</v>
      </c>
      <c r="EO110" s="651" t="s">
        <v>5952</v>
      </c>
      <c r="EP110" s="556">
        <v>1</v>
      </c>
      <c r="EQ110" s="556" t="s">
        <v>1262</v>
      </c>
      <c r="ER110" s="557" t="s">
        <v>5953</v>
      </c>
      <c r="ES110" s="556">
        <v>2020</v>
      </c>
      <c r="ET110" s="556">
        <v>3</v>
      </c>
      <c r="EU110" s="671">
        <v>2</v>
      </c>
      <c r="EV110" s="672"/>
      <c r="EW110" s="673"/>
      <c r="EX110" s="674"/>
      <c r="EY110" s="631" t="s">
        <v>2586</v>
      </c>
      <c r="EZ110" s="631" t="s">
        <v>1188</v>
      </c>
      <c r="FA110" s="675"/>
      <c r="FB110" s="648">
        <v>0</v>
      </c>
      <c r="FC110" s="676"/>
      <c r="FD110" s="647"/>
      <c r="FE110" s="648" t="s">
        <v>1013</v>
      </c>
      <c r="FF110" s="652" t="s">
        <v>1281</v>
      </c>
      <c r="FG110" s="563" t="s">
        <v>1282</v>
      </c>
      <c r="FH110" s="631" t="str">
        <f t="shared" si="119"/>
        <v>A</v>
      </c>
      <c r="FI110" s="677">
        <f t="shared" si="120"/>
        <v>3.1555555555555554</v>
      </c>
      <c r="FJ110" s="678">
        <f t="shared" si="121"/>
        <v>2.8000000000000003</v>
      </c>
      <c r="FK110" s="679">
        <f t="shared" si="122"/>
        <v>4</v>
      </c>
      <c r="FL110" s="680">
        <f t="shared" si="123"/>
        <v>2.6666666666666665</v>
      </c>
      <c r="FM110" s="681">
        <v>2</v>
      </c>
      <c r="FN110" s="430">
        <v>2009</v>
      </c>
      <c r="FO110" s="686" t="s">
        <v>5954</v>
      </c>
      <c r="FP110" s="557" t="s">
        <v>5955</v>
      </c>
      <c r="FQ110" s="430">
        <v>2</v>
      </c>
      <c r="FR110" s="682" t="s">
        <v>1285</v>
      </c>
      <c r="FS110" s="369">
        <v>2</v>
      </c>
      <c r="FT110" s="430">
        <v>2015</v>
      </c>
      <c r="FU110" s="572" t="s">
        <v>5956</v>
      </c>
      <c r="FV110" s="369">
        <v>2</v>
      </c>
      <c r="FW110" s="430">
        <v>2016</v>
      </c>
      <c r="FX110" s="572" t="s">
        <v>5922</v>
      </c>
      <c r="FY110" s="369">
        <v>2</v>
      </c>
      <c r="FZ110" s="430">
        <v>2013</v>
      </c>
      <c r="GA110" s="686" t="s">
        <v>5957</v>
      </c>
      <c r="GB110" s="573" t="s">
        <v>5958</v>
      </c>
      <c r="GC110" s="369">
        <v>2</v>
      </c>
      <c r="GD110" s="430">
        <v>2010</v>
      </c>
      <c r="GE110" s="686" t="s">
        <v>5959</v>
      </c>
      <c r="GF110" s="573" t="s">
        <v>5960</v>
      </c>
      <c r="GG110" s="369">
        <v>2</v>
      </c>
      <c r="GH110" s="430">
        <v>2006</v>
      </c>
      <c r="GI110" s="686" t="s">
        <v>5961</v>
      </c>
      <c r="GJ110" s="573" t="s">
        <v>5962</v>
      </c>
      <c r="GK110" s="369">
        <v>2</v>
      </c>
      <c r="GL110" s="430">
        <v>1997</v>
      </c>
      <c r="GM110" s="686" t="s">
        <v>5963</v>
      </c>
      <c r="GN110" s="572" t="s">
        <v>5964</v>
      </c>
      <c r="GO110" s="800">
        <v>1</v>
      </c>
      <c r="GP110" s="730" t="s">
        <v>5965</v>
      </c>
      <c r="GQ110" s="843">
        <v>0</v>
      </c>
      <c r="GR110" s="843">
        <v>1</v>
      </c>
      <c r="GS110" s="843">
        <v>1</v>
      </c>
      <c r="GT110" s="944">
        <v>1</v>
      </c>
      <c r="GU110" s="945">
        <v>1</v>
      </c>
      <c r="GV110" s="730" t="s">
        <v>5965</v>
      </c>
      <c r="GW110" s="843">
        <v>1</v>
      </c>
      <c r="GX110" s="944">
        <v>0</v>
      </c>
      <c r="GY110" s="945">
        <v>0</v>
      </c>
      <c r="GZ110" s="949" t="s">
        <v>1188</v>
      </c>
      <c r="HA110" s="583" t="s">
        <v>4020</v>
      </c>
      <c r="HB110" s="584">
        <v>3</v>
      </c>
      <c r="HC110" s="948">
        <v>2</v>
      </c>
      <c r="HD110" s="44" t="s">
        <v>5966</v>
      </c>
      <c r="HE110" s="471" t="s">
        <v>5967</v>
      </c>
      <c r="HF110" s="587">
        <v>2010</v>
      </c>
      <c r="HG110" s="587">
        <v>2013</v>
      </c>
      <c r="HH110" s="588">
        <v>2</v>
      </c>
      <c r="HI110" s="586" t="s">
        <v>5968</v>
      </c>
      <c r="HJ110" s="578" t="s">
        <v>5969</v>
      </c>
      <c r="HK110" s="691">
        <v>2011</v>
      </c>
      <c r="HL110" s="692">
        <v>0</v>
      </c>
      <c r="HM110" s="693" t="s">
        <v>1188</v>
      </c>
      <c r="HN110" s="592" t="s">
        <v>1188</v>
      </c>
      <c r="HO110" s="681">
        <v>1</v>
      </c>
      <c r="HP110" s="574">
        <v>0</v>
      </c>
      <c r="HQ110" s="472">
        <f t="shared" si="124"/>
        <v>1</v>
      </c>
      <c r="HR110" s="593">
        <v>1</v>
      </c>
      <c r="HS110" s="574">
        <v>0</v>
      </c>
      <c r="HT110" s="574">
        <v>0</v>
      </c>
      <c r="HU110" s="574">
        <v>0</v>
      </c>
      <c r="HV110" s="574">
        <v>1</v>
      </c>
      <c r="HW110" s="574">
        <v>0.5</v>
      </c>
      <c r="HX110" s="574">
        <v>1</v>
      </c>
      <c r="HY110" s="574">
        <v>0</v>
      </c>
      <c r="HZ110" s="574">
        <v>1</v>
      </c>
      <c r="IA110" s="574">
        <v>1</v>
      </c>
      <c r="IB110" s="574">
        <v>1</v>
      </c>
      <c r="IC110" s="574">
        <v>0.75</v>
      </c>
      <c r="ID110" s="681">
        <v>1</v>
      </c>
      <c r="IE110" s="369">
        <v>1</v>
      </c>
      <c r="IF110" s="574">
        <v>1</v>
      </c>
      <c r="IG110" s="472">
        <f t="shared" si="125"/>
        <v>2</v>
      </c>
      <c r="IH110" s="609">
        <v>0.58261819301008944</v>
      </c>
      <c r="II110" s="694">
        <v>0.42431578191008529</v>
      </c>
      <c r="IJ110" s="695">
        <v>0.32809927261725752</v>
      </c>
      <c r="IK110" s="696">
        <v>0.41934230491545643</v>
      </c>
      <c r="IL110" s="696">
        <v>0.50537708446660057</v>
      </c>
      <c r="IM110" s="697">
        <v>0.44444446564102663</v>
      </c>
      <c r="IN110" s="599">
        <v>2</v>
      </c>
      <c r="IO110" s="600">
        <v>4</v>
      </c>
      <c r="IP110" s="601">
        <v>4</v>
      </c>
      <c r="IQ110" s="600">
        <v>21</v>
      </c>
      <c r="IR110" s="587">
        <v>31</v>
      </c>
      <c r="IS110" s="601">
        <v>52</v>
      </c>
      <c r="IT110" s="599">
        <v>2</v>
      </c>
      <c r="IU110" s="600">
        <v>17</v>
      </c>
      <c r="IV110" s="587">
        <v>21</v>
      </c>
      <c r="IW110" s="601">
        <v>19</v>
      </c>
      <c r="IX110" s="602">
        <v>57</v>
      </c>
      <c r="IY110" s="681">
        <v>0</v>
      </c>
      <c r="IZ110" s="793" t="s">
        <v>1188</v>
      </c>
      <c r="JA110" s="681">
        <v>2</v>
      </c>
      <c r="JB110" s="743" t="s">
        <v>5970</v>
      </c>
      <c r="JC110" s="681">
        <v>2</v>
      </c>
      <c r="JD110" s="430">
        <v>3</v>
      </c>
      <c r="JE110" s="686" t="s">
        <v>5971</v>
      </c>
      <c r="JF110" s="557" t="s">
        <v>5972</v>
      </c>
      <c r="JG110" s="592">
        <v>2014</v>
      </c>
      <c r="JH110" s="369">
        <v>0</v>
      </c>
      <c r="JI110" s="430" t="s">
        <v>1188</v>
      </c>
      <c r="JJ110" s="686" t="s">
        <v>1188</v>
      </c>
      <c r="JK110" s="686" t="s">
        <v>1188</v>
      </c>
      <c r="JL110" s="592" t="s">
        <v>1188</v>
      </c>
      <c r="JM110" s="369">
        <v>1</v>
      </c>
      <c r="JN110" s="430">
        <v>2</v>
      </c>
      <c r="JO110" s="430">
        <v>1</v>
      </c>
      <c r="JP110" s="686" t="s">
        <v>5973</v>
      </c>
      <c r="JQ110" s="798" t="s">
        <v>5974</v>
      </c>
      <c r="JR110" s="592">
        <v>2020</v>
      </c>
      <c r="JS110" s="369">
        <v>2</v>
      </c>
      <c r="JT110" s="430">
        <v>1</v>
      </c>
      <c r="JU110" s="686" t="s">
        <v>5975</v>
      </c>
      <c r="JV110" s="798" t="s">
        <v>5976</v>
      </c>
      <c r="JW110" s="592">
        <v>1996</v>
      </c>
      <c r="JX110" s="606">
        <v>2</v>
      </c>
      <c r="JY110" s="750" t="s">
        <v>5977</v>
      </c>
      <c r="JZ110" s="606">
        <v>2004</v>
      </c>
      <c r="KA110" s="606">
        <f t="shared" si="126"/>
        <v>7</v>
      </c>
      <c r="KB110" s="606">
        <v>2</v>
      </c>
      <c r="KC110" s="606">
        <v>2</v>
      </c>
      <c r="KD110" s="606">
        <v>3</v>
      </c>
      <c r="KE110" s="606"/>
      <c r="KF110" s="606">
        <f t="shared" si="127"/>
        <v>1</v>
      </c>
      <c r="KG110" s="606"/>
      <c r="KH110" s="606"/>
      <c r="KI110" s="606">
        <v>1</v>
      </c>
      <c r="KJ110" s="606"/>
      <c r="KK110" s="606">
        <v>1</v>
      </c>
      <c r="KL110" s="606">
        <v>1</v>
      </c>
      <c r="KM110" s="608">
        <f t="shared" si="128"/>
        <v>0.69973713159561157</v>
      </c>
      <c r="KN110" s="609">
        <v>0.99868565797805786</v>
      </c>
      <c r="KO110" s="609">
        <v>79.326919555664063</v>
      </c>
      <c r="KP110" s="610">
        <v>8</v>
      </c>
      <c r="KQ110" s="608">
        <f t="shared" si="129"/>
        <v>0.54950456023216243</v>
      </c>
      <c r="KR110" s="609">
        <v>0.24752280116081238</v>
      </c>
      <c r="KS110" s="609">
        <v>62.5</v>
      </c>
      <c r="KT110" s="610">
        <v>11</v>
      </c>
      <c r="KU110" s="610">
        <v>53</v>
      </c>
      <c r="KV110" s="606" t="s">
        <v>5586</v>
      </c>
      <c r="KW110" s="606" t="s">
        <v>5913</v>
      </c>
      <c r="KX110" s="700" t="str">
        <f t="shared" ca="1" si="130"/>
        <v>A</v>
      </c>
      <c r="KY110" s="701">
        <f t="shared" ca="1" si="131"/>
        <v>0.85526752485420399</v>
      </c>
      <c r="KZ110" s="702">
        <f t="shared" ca="1" si="235"/>
        <v>0.85388705882352933</v>
      </c>
      <c r="LA110" s="703">
        <f t="shared" ca="1" si="236"/>
        <v>0.95797142857142858</v>
      </c>
      <c r="LB110" s="703">
        <f t="shared" ca="1" si="237"/>
        <v>0.79760833333333336</v>
      </c>
      <c r="LC110" s="704">
        <f t="shared" ca="1" si="238"/>
        <v>0.81160327868852467</v>
      </c>
      <c r="LD110" s="696" cm="1">
        <f t="array" aca="1" ref="LD110" ca="1">INDIRECT(LD$203&amp;ROW())*LD$205</f>
        <v>8</v>
      </c>
      <c r="LE110" s="696" cm="1">
        <f t="array" aca="1" ref="LE110" ca="1">INDIRECT(LE$203&amp;ROW())*LE$205</f>
        <v>8</v>
      </c>
      <c r="LF110" s="696" cm="1">
        <f t="array" aca="1" ref="LF110" ca="1">INDIRECT(LF$203&amp;ROW())*LF$205</f>
        <v>8</v>
      </c>
      <c r="LG110" s="696" cm="1">
        <f t="array" aca="1" ref="LG110" ca="1">INDIRECT(LG$203&amp;ROW())*LG$205</f>
        <v>3</v>
      </c>
      <c r="LH110" s="696" cm="1">
        <f t="array" aca="1" ref="LH110" ca="1">INDIRECT(LH$203&amp;ROW())*LH$205</f>
        <v>2</v>
      </c>
      <c r="LI110" s="696" cm="1">
        <f t="array" aca="1" ref="LI110" ca="1">INDIRECT(LI$203&amp;ROW())*LI$205</f>
        <v>3</v>
      </c>
      <c r="LJ110" s="696" cm="1">
        <f t="array" aca="1" ref="LJ110" ca="1">INDIRECT(LJ$203&amp;ROW())*LJ$205</f>
        <v>3</v>
      </c>
      <c r="LK110" s="696" cm="1">
        <f t="array" aca="1" ref="LK110" ca="1">INDIRECT(LK$203&amp;ROW())*LK$205</f>
        <v>3</v>
      </c>
      <c r="LL110" s="696" cm="1">
        <f t="array" aca="1" ref="LL110" ca="1">INDIRECT(LL$203&amp;ROW())*LL$205</f>
        <v>3</v>
      </c>
      <c r="LM110" s="696" cm="1">
        <f t="array" aca="1" ref="LM110" ca="1">INDIRECT(LM$203&amp;ROW())*LM$205</f>
        <v>6</v>
      </c>
      <c r="LN110" s="696" cm="1">
        <f t="array" aca="1" ref="LN110" ca="1">INDIRECT(LN$203&amp;ROW())*LN$205</f>
        <v>3</v>
      </c>
      <c r="LO110" s="696" cm="1">
        <f t="array" aca="1" ref="LO110" ca="1">INDIRECT(LO$203&amp;ROW())*LO$205</f>
        <v>6</v>
      </c>
      <c r="LP110" s="696" cm="1">
        <f t="array" aca="1" ref="LP110" ca="1">INDIRECT(LP$203&amp;ROW())*LP$205</f>
        <v>4</v>
      </c>
      <c r="LQ110" s="696" cm="1">
        <f t="array" aca="1" ref="LQ110" ca="1">IF(INDIRECT(LQ$203&amp;ROW())="-",0,INDIRECT(LQ$203&amp;ROW())*LQ$205)</f>
        <v>4.5804</v>
      </c>
      <c r="LR110" s="696" cm="1">
        <f t="array" aca="1" ref="LR110" ca="1">INDIRECT(LR$203&amp;ROW())*LR$205</f>
        <v>8</v>
      </c>
      <c r="LS110" s="696" cm="1">
        <f t="array" aca="1" ref="LS110" ca="1">IF(INDIRECT(LS$203&amp;ROW())="-",0,INDIRECT(LS$203&amp;ROW())*LS$205)</f>
        <v>5.1173999999999999</v>
      </c>
      <c r="LT110" s="696" cm="1">
        <f t="array" aca="1" ref="LT110" ca="1">INDIRECT(LT$203&amp;ROW())*LT$205</f>
        <v>4</v>
      </c>
      <c r="LU110" s="696" cm="1">
        <f t="array" aca="1" ref="LU110" ca="1">INDIRECT(LU$203&amp;ROW())*LU$205</f>
        <v>3</v>
      </c>
      <c r="LV110" s="696" cm="1">
        <f t="array" aca="1" ref="LV110" ca="1">INDIRECT(LV$203&amp;ROW())*LV$205</f>
        <v>3</v>
      </c>
      <c r="LW110" s="696" cm="1">
        <f t="array" aca="1" ref="LW110" ca="1">INDIRECT(LW$203&amp;ROW())*LW$205</f>
        <v>2</v>
      </c>
      <c r="LX110" s="696" cm="1">
        <f t="array" aca="1" ref="LX110" ca="1">INDIRECT(LX$203&amp;ROW())*LX$205</f>
        <v>3</v>
      </c>
      <c r="LY110" s="696" cm="1">
        <f t="array" aca="1" ref="LY110" ca="1">IF(INDIRECT(LY$203&amp;ROW())="-",0,INDIRECT(LY$203&amp;ROW())*LY$205)</f>
        <v>5.1425999999999998</v>
      </c>
      <c r="LZ110" s="696" cm="1">
        <f t="array" aca="1" ref="LZ110" ca="1">INDIRECT(LZ$203&amp;ROW())*LZ$205</f>
        <v>0</v>
      </c>
      <c r="MA110" s="696" cm="1">
        <f t="array" aca="1" ref="MA110" ca="1">INDIRECT(MA$203&amp;ROW())*MA$205</f>
        <v>4</v>
      </c>
      <c r="MB110" s="696" cm="1">
        <f t="array" aca="1" ref="MB110" ca="1">INDIRECT(MB$203&amp;ROW())*MB$205</f>
        <v>4</v>
      </c>
      <c r="MC110" s="696" cm="1">
        <f t="array" aca="1" ref="MC110" ca="1">IF($MB110=0,0,INDIRECT(MC$203&amp;ROW())*MC$205)</f>
        <v>0</v>
      </c>
      <c r="MD110" s="696" cm="1">
        <f t="array" aca="1" ref="MD110" ca="1">IF($MB110=0,0,INDIRECT(MD$203&amp;ROW())*MD$205)</f>
        <v>0.5</v>
      </c>
      <c r="ME110" s="696" cm="1">
        <f t="array" aca="1" ref="ME110" ca="1">IF($MB110=0,0,INDIRECT(ME$203&amp;ROW())*ME$205)</f>
        <v>0.5</v>
      </c>
      <c r="MF110" s="696" cm="1">
        <f t="array" aca="1" ref="MF110" ca="1">IF($MB110=0,0,INDIRECT(MF$203&amp;ROW())*MF$205)</f>
        <v>0.5</v>
      </c>
      <c r="MG110" s="696" cm="1">
        <f t="array" aca="1" ref="MG110" ca="1">INDIRECT(MG$203&amp;ROW())*MG$205</f>
        <v>4</v>
      </c>
      <c r="MH110" s="696" cm="1">
        <f t="array" aca="1" ref="MH110" ca="1">IF($MG110=0,0,INDIRECT(MH$203&amp;ROW())*MH$205)</f>
        <v>0.5</v>
      </c>
      <c r="MI110" s="696" cm="1">
        <f t="array" aca="1" ref="MI110" ca="1">IF($MG110=0,0,INDIRECT(MI$203&amp;ROW())*MI$205)</f>
        <v>0</v>
      </c>
      <c r="MJ110" s="696" cm="1">
        <f t="array" aca="1" ref="MJ110" ca="1">INDIRECT(MJ$203&amp;ROW())*MJ$205</f>
        <v>0</v>
      </c>
      <c r="MK110" s="696" cm="1">
        <f t="array" aca="1" ref="MK110" ca="1">INDIRECT(MK$203&amp;ROW())*MK$205</f>
        <v>4</v>
      </c>
      <c r="ML110" s="696" cm="1">
        <f t="array" aca="1" ref="ML110" ca="1">INDIRECT(ML$203&amp;ROW())*ML$205</f>
        <v>6</v>
      </c>
      <c r="MM110" s="696" cm="1">
        <f t="array" aca="1" ref="MM110" ca="1">INDIRECT(MM$203&amp;ROW())*MM$205</f>
        <v>6</v>
      </c>
      <c r="MN110" s="696" cm="1">
        <f t="array" aca="1" ref="MN110" ca="1">INDIRECT(MN$203&amp;ROW())*MN$205</f>
        <v>4</v>
      </c>
      <c r="MO110" s="696" cm="1">
        <f t="array" aca="1" ref="MO110" ca="1">INDIRECT(MO$203&amp;ROW())*MO$205</f>
        <v>0</v>
      </c>
      <c r="MP110" s="696" cm="1">
        <f t="array" aca="1" ref="MP110" ca="1">INDIRECT(MP$203&amp;ROW())*MP$205</f>
        <v>2</v>
      </c>
      <c r="MQ110" s="696" cm="1">
        <f t="array" aca="1" ref="MQ110" ca="1">INDIRECT(MQ$203&amp;ROW())*MQ$205</f>
        <v>2</v>
      </c>
      <c r="MR110" s="696" cm="1">
        <f t="array" aca="1" ref="MR110" ca="1">INDIRECT(MR$203&amp;ROW())*MR$205</f>
        <v>2</v>
      </c>
      <c r="MS110" s="696" cm="1">
        <f t="array" aca="1" ref="MS110" ca="1">INDIRECT(MS$203&amp;ROW())*MS$205</f>
        <v>2</v>
      </c>
      <c r="MT110" s="696" cm="1">
        <f t="array" aca="1" ref="MT110" ca="1">INDIRECT(MT$203&amp;ROW())*MT$205</f>
        <v>3</v>
      </c>
      <c r="MU110" s="696" cm="1">
        <f t="array" aca="1" ref="MU110" ca="1">INDIRECT(MU$203&amp;ROW())*MU$205</f>
        <v>2</v>
      </c>
      <c r="MV110" s="696" cm="1">
        <f t="array" aca="1" ref="MV110" ca="1">IF(INDIRECT(MV$203&amp;ROW())="-",0,INDIRECT(MV$203&amp;ROW())*MV$205)</f>
        <v>4.5077999999999996</v>
      </c>
      <c r="MW110" s="696" cm="1">
        <f t="array" aca="1" ref="MW110" ca="1">INDIRECT(MW$203&amp;ROW())*MW$205</f>
        <v>0</v>
      </c>
      <c r="MX110" s="696" cm="1">
        <f t="array" aca="1" ref="MX110" ca="1">INDIRECT(MX$203&amp;ROW())*MX$205</f>
        <v>4</v>
      </c>
      <c r="MY110" s="696" cm="1">
        <f t="array" aca="1" ref="MY110" ca="1">INDIRECT(MY$203&amp;ROW())*MY$205</f>
        <v>8</v>
      </c>
      <c r="NA110" s="701">
        <f t="shared" si="133"/>
        <v>0.8966682926829268</v>
      </c>
      <c r="NB110" s="617">
        <f t="shared" si="134"/>
        <v>0.98949285714285717</v>
      </c>
      <c r="NC110" s="695">
        <f t="shared" si="135"/>
        <v>0.68131538461538454</v>
      </c>
      <c r="ND110" s="697">
        <f t="shared" si="136"/>
        <v>0.80560370370370371</v>
      </c>
      <c r="NE110" s="694">
        <f t="shared" si="137"/>
        <v>0.84327005953621814</v>
      </c>
      <c r="NF110" s="682" t="str">
        <f t="shared" si="138"/>
        <v>A</v>
      </c>
      <c r="NH110" s="606" t="s">
        <v>5913</v>
      </c>
      <c r="NI110" s="563" t="str">
        <f t="shared" si="239"/>
        <v>A</v>
      </c>
      <c r="NJ110" s="563" t="str">
        <f t="shared" si="140"/>
        <v>A</v>
      </c>
      <c r="NK110" s="563" t="str">
        <f t="shared" ca="1" si="141"/>
        <v>A</v>
      </c>
      <c r="NL110" s="563" t="str">
        <f t="shared" ca="1" si="142"/>
        <v>A</v>
      </c>
      <c r="NM110" s="563" t="str">
        <f t="shared" ca="1" si="143"/>
        <v>A</v>
      </c>
      <c r="NN110" s="563" t="str">
        <f t="shared" ca="1" si="163"/>
        <v>A</v>
      </c>
      <c r="NO110" s="563" t="str">
        <f t="shared" ca="1" si="164"/>
        <v>A</v>
      </c>
      <c r="NP110" s="606" t="str">
        <f t="shared" si="144"/>
        <v>Yes</v>
      </c>
      <c r="NQ110" s="682" t="str">
        <f t="shared" si="145"/>
        <v>Yes</v>
      </c>
      <c r="NR110" s="682" t="e">
        <f>IF(OR(AND(NI110="A",OR(NJ110="C",NJ110="D")),AND(NI110="A",OR(#REF!="C",#REF!="D")),AND(NI110="B",OR(NJ110="D",#REF!="D")),AND(OR(NI110="C",NI110="D"),OR(NJ110="A",NJ110="B")),AND(OR(NI110="C",NI110="D"),OR(#REF!="A",#REF!="B")),AND(OR(NJ110="A",#REF!="A",NJ110="B",#REF!="B"),OR(NP110="-",NQ110="-")),AND(OR(NJ110="C",#REF!="C",NJ110="D",#REF!="D"),NP110="Yes")),"Yes","-")</f>
        <v>#REF!</v>
      </c>
      <c r="NS110" s="607"/>
      <c r="NT110" s="619">
        <f t="shared" si="146"/>
        <v>0.78920000000000001</v>
      </c>
      <c r="NU110" s="619">
        <f t="shared" si="147"/>
        <v>0.84327005953621814</v>
      </c>
      <c r="NV110" s="619">
        <f t="shared" ca="1" si="148"/>
        <v>0.85526752485420399</v>
      </c>
      <c r="NW110" s="619">
        <f t="shared" ca="1" si="165"/>
        <v>0.8184164227623717</v>
      </c>
      <c r="NX110" s="619">
        <f t="shared" ca="1" si="166"/>
        <v>0.83054058707986789</v>
      </c>
      <c r="NY110" s="620">
        <f t="shared" ca="1" si="167"/>
        <v>0.84749497676128771</v>
      </c>
      <c r="NZ110" s="620">
        <f t="shared" ca="1" si="168"/>
        <v>0.84477624860224232</v>
      </c>
      <c r="OA110" s="705" t="s">
        <v>1188</v>
      </c>
      <c r="OB110" s="706" t="s">
        <v>1188</v>
      </c>
      <c r="OC110" s="494"/>
      <c r="OE110" s="606" t="s">
        <v>5913</v>
      </c>
      <c r="OF110" s="700" t="str">
        <f t="shared" ca="1" si="149"/>
        <v>A</v>
      </c>
      <c r="OG110" s="701">
        <f t="shared" ca="1" si="169"/>
        <v>0.8184164227623717</v>
      </c>
      <c r="OH110" s="705">
        <f t="shared" ca="1" si="212"/>
        <v>0.88174772147505431</v>
      </c>
      <c r="OI110" s="696">
        <f t="shared" ca="1" si="213"/>
        <v>0.9869562720200753</v>
      </c>
      <c r="OJ110" s="696">
        <f t="shared" ca="1" si="152"/>
        <v>0.58048750886888978</v>
      </c>
      <c r="OK110" s="697">
        <f t="shared" ca="1" si="153"/>
        <v>0.82447418868546729</v>
      </c>
      <c r="OL110" s="696" cm="1">
        <f t="array" aca="1" ref="OL110" ca="1">INDIRECT(OL$203&amp;ROW())*OL$205</f>
        <v>1.4956</v>
      </c>
      <c r="OM110" s="696" cm="1">
        <f t="array" aca="1" ref="OM110" ca="1">INDIRECT(OM$203&amp;ROW())*OM$205</f>
        <v>1.2061999999999999</v>
      </c>
      <c r="ON110" s="696" cm="1">
        <f t="array" aca="1" ref="ON110" ca="1">INDIRECT(ON$203&amp;ROW())*ON$205</f>
        <v>1.4561999999999999</v>
      </c>
      <c r="OO110" s="696" cm="1">
        <f t="array" aca="1" ref="OO110" ca="1">INDIRECT(OO$203&amp;ROW())*OO$205</f>
        <v>1.0790999999999999</v>
      </c>
      <c r="OP110" s="696" cm="1">
        <f t="array" aca="1" ref="OP110" ca="1">INDIRECT(OP$203&amp;ROW())*OP$205</f>
        <v>1.0553999999999999</v>
      </c>
      <c r="OQ110" s="696" cm="1">
        <f t="array" aca="1" ref="OQ110" ca="1">INDIRECT(OQ$203&amp;ROW())*OQ$205</f>
        <v>1.5849</v>
      </c>
      <c r="OR110" s="696" cm="1">
        <f t="array" aca="1" ref="OR110" ca="1">INDIRECT(OR$203&amp;ROW())*OR$205</f>
        <v>1.4141999999999999</v>
      </c>
      <c r="OS110" s="696" cm="1">
        <f t="array" aca="1" ref="OS110" ca="1">INDIRECT(OS$203&amp;ROW())*OS$205</f>
        <v>1.5387</v>
      </c>
      <c r="OT110" s="696" cm="1">
        <f t="array" aca="1" ref="OT110" ca="1">INDIRECT(OT$203&amp;ROW())*OT$205</f>
        <v>1.4727000000000001</v>
      </c>
      <c r="OU110" s="696" cm="1">
        <f t="array" aca="1" ref="OU110" ca="1">INDIRECT(OU$203&amp;ROW())*OU$205</f>
        <v>1.9304999999999999</v>
      </c>
      <c r="OV110" s="696" cm="1">
        <f t="array" aca="1" ref="OV110" ca="1">INDIRECT(OV$203&amp;ROW())*OV$205</f>
        <v>1.2161999999999999</v>
      </c>
      <c r="OW110" s="696" cm="1">
        <f t="array" aca="1" ref="OW110" ca="1">INDIRECT(OW$203&amp;ROW())*OW$205</f>
        <v>1.5144000000000002</v>
      </c>
      <c r="OX110" s="696" cm="1">
        <f t="array" aca="1" ref="OX110" ca="1">INDIRECT(OX$203&amp;ROW())*OX$205</f>
        <v>1.3977999999999999</v>
      </c>
      <c r="OY110" s="696" cm="1">
        <f t="array" aca="1" ref="OY110" ca="1">IF(INDIRECT(OY$203&amp;ROW())="-",0,INDIRECT(OY$203&amp;ROW())*OY$205)</f>
        <v>0.54178497999999997</v>
      </c>
      <c r="OZ110" s="696" cm="1">
        <f t="array" aca="1" ref="OZ110" ca="1">INDIRECT(OZ$203&amp;ROW())*OZ$205</f>
        <v>1.4206000000000001</v>
      </c>
      <c r="PA110" s="696" cm="1">
        <f t="array" aca="1" ref="PA110" ca="1">IF(INDIRECT(PA$203&amp;ROW())="-",0,INDIRECT(PA$203&amp;ROW())*PA$205)</f>
        <v>0.75345185999999997</v>
      </c>
      <c r="PB110" s="705" cm="1">
        <f t="array" aca="1" ref="PB110" ca="1">INDIRECT(PB$203&amp;ROW())*PB$205</f>
        <v>1.5084</v>
      </c>
      <c r="PC110" s="696" cm="1">
        <f t="array" aca="1" ref="PC110" ca="1">INDIRECT(PC$203&amp;ROW())*PC$205</f>
        <v>2.0918999999999999</v>
      </c>
      <c r="PD110" s="696" cm="1">
        <f t="array" aca="1" ref="PD110" ca="1">INDIRECT(PD$203&amp;ROW())*PD$205</f>
        <v>2.2025999999999999</v>
      </c>
      <c r="PE110" s="696" cm="1">
        <f t="array" aca="1" ref="PE110" ca="1">INDIRECT(PE$203&amp;ROW())*PE$205</f>
        <v>1.28</v>
      </c>
      <c r="PF110" s="696" cm="1">
        <f t="array" aca="1" ref="PF110" ca="1">INDIRECT(PF$203&amp;ROW())*PF$205</f>
        <v>1.9962</v>
      </c>
      <c r="PG110" s="696" cm="1">
        <f t="array" aca="1" ref="PG110" ca="1">IF(INDIRECT(PG$203&amp;ROW())="-",0,INDIRECT(PG$203&amp;ROW())*PG$205)</f>
        <v>0.74996249999999998</v>
      </c>
      <c r="PH110" s="696" cm="1">
        <f t="array" aca="1" ref="PH110" ca="1">INDIRECT(PH$203&amp;ROW())*PH$205</f>
        <v>0</v>
      </c>
      <c r="PI110" s="696" cm="1">
        <f t="array" aca="1" ref="PI110" ca="1">INDIRECT(PI$203&amp;ROW())*PI$205</f>
        <v>1.2145999999999999</v>
      </c>
      <c r="PJ110" s="696" cm="1">
        <f t="array" aca="1" ref="PJ110" ca="1">INDIRECT(PJ$203&amp;ROW())*PJ$205</f>
        <v>0.75980000000000003</v>
      </c>
      <c r="PK110" s="696" cm="1">
        <f t="array" aca="1" ref="PK110" ca="1">IF($PJ110=0,0,INDIRECT(PK$203&amp;ROW())*PK$205)</f>
        <v>0</v>
      </c>
      <c r="PL110" s="696" cm="1">
        <f t="array" aca="1" ref="PL110" ca="1">IF($MPE110=0,0,INDIRECT(PL$203&amp;ROW())*PL$205)</f>
        <v>0</v>
      </c>
      <c r="PM110" s="696" cm="1">
        <f t="array" aca="1" ref="PM110" ca="1">IF($MPE110=0,0,INDIRECT(PM$203&amp;ROW())*PM$205)</f>
        <v>0</v>
      </c>
      <c r="PN110" s="696" cm="1">
        <f t="array" aca="1" ref="PN110" ca="1">IF($PJ110=0,0,INDIRECT(PN$203&amp;ROW())*PN$205)</f>
        <v>0.52580000000000005</v>
      </c>
      <c r="PO110" s="696" cm="1">
        <f t="array" aca="1" ref="PO110" ca="1">INDIRECT(PO$203&amp;ROW())*PO$205</f>
        <v>0.73140000000000005</v>
      </c>
      <c r="PP110" s="696" cm="1">
        <f t="array" aca="1" ref="PP110" ca="1">IF($PO110=0,0,INDIRECT(PP$203&amp;ROW())*PP$205)</f>
        <v>0.68189999999999995</v>
      </c>
      <c r="PQ110" s="696" cm="1">
        <f t="array" aca="1" ref="PQ110" ca="1">IF($PO110=0,0,INDIRECT(PQ$203&amp;ROW())*PQ$205)</f>
        <v>0</v>
      </c>
      <c r="PR110" s="696" cm="1">
        <f t="array" aca="1" ref="PR110" ca="1">INDIRECT(PR$203&amp;ROW())*PR$205</f>
        <v>0</v>
      </c>
      <c r="PS110" s="696" cm="1">
        <f t="array" aca="1" ref="PS110" ca="1">INDIRECT(PS$203&amp;ROW())*PS$205</f>
        <v>0.7389</v>
      </c>
      <c r="PT110" s="696" cm="1">
        <f t="array" aca="1" ref="PT110" ca="1">INDIRECT(PT$203&amp;ROW())*PT$205</f>
        <v>1.4406000000000001</v>
      </c>
      <c r="PU110" s="696" cm="1">
        <f t="array" aca="1" ref="PU110" ca="1">INDIRECT(PU$203&amp;ROW())*PU$205</f>
        <v>1.7696999999999998</v>
      </c>
      <c r="PV110" s="696" cm="1">
        <f t="array" aca="1" ref="PV110" ca="1">INDIRECT(PV$203&amp;ROW())*PV$205</f>
        <v>0.6966</v>
      </c>
      <c r="PW110" s="696" cm="1">
        <f t="array" aca="1" ref="PW110" ca="1">INDIRECT(PW$203&amp;ROW())*PW$205</f>
        <v>0</v>
      </c>
      <c r="PX110" s="696" cm="1">
        <f t="array" aca="1" ref="PX110" ca="1">INDIRECT(PX$203&amp;ROW())*PX$205</f>
        <v>1.1714</v>
      </c>
      <c r="PY110" s="696" cm="1">
        <f t="array" aca="1" ref="PY110" ca="1">INDIRECT(PY$203&amp;ROW())*PY$205</f>
        <v>1.1866000000000001</v>
      </c>
      <c r="PZ110" s="696" cm="1">
        <f t="array" aca="1" ref="PZ110" ca="1">INDIRECT(PZ$203&amp;ROW())*PZ$205</f>
        <v>0.17430000000000001</v>
      </c>
      <c r="QA110" s="696" cm="1">
        <f t="array" aca="1" ref="QA110" ca="1">INDIRECT(QA$203&amp;ROW())*QA$205</f>
        <v>0.31659999999999999</v>
      </c>
      <c r="QB110" s="696" cm="1">
        <f t="array" aca="1" ref="QB110" ca="1">INDIRECT(QB$203&amp;ROW())*QB$205</f>
        <v>2.3948999999999998</v>
      </c>
      <c r="QC110" s="696" cm="1">
        <f t="array" aca="1" ref="QC110" ca="1">INDIRECT(QC$203&amp;ROW())*QC$205</f>
        <v>1.4259999999999999</v>
      </c>
      <c r="QD110" s="696" cm="1">
        <f t="array" aca="1" ref="QD110" ca="1">IF(INDIRECT(QD$203&amp;ROW())="-",0,INDIRECT(QD$203&amp;ROW())*QD$205)</f>
        <v>0.46137332999999997</v>
      </c>
      <c r="QE110" s="696" cm="1">
        <f t="array" aca="1" ref="QE110" ca="1">INDIRECT(QE$203&amp;ROW())*QE$205</f>
        <v>0</v>
      </c>
      <c r="QF110" s="696" cm="1">
        <f t="array" aca="1" ref="QF110" ca="1">INDIRECT(QF$203&amp;ROW())*QF$205</f>
        <v>0.72440000000000004</v>
      </c>
      <c r="QG110" s="696" cm="1">
        <f t="array" aca="1" ref="QG110" ca="1">INDIRECT(QG$203&amp;ROW())*QG$205</f>
        <v>1.4996</v>
      </c>
      <c r="QI110" s="606" t="s">
        <v>5913</v>
      </c>
      <c r="QJ110" s="700" t="str">
        <f t="shared" ca="1" si="154"/>
        <v>A</v>
      </c>
      <c r="QK110" s="701">
        <f t="shared" ca="1" si="170"/>
        <v>0.83054058707986789</v>
      </c>
      <c r="QL110" s="705">
        <f t="shared" ca="1" si="214"/>
        <v>0.90489289647601823</v>
      </c>
      <c r="QM110" s="696">
        <f t="shared" ca="1" si="215"/>
        <v>0.99130378855169166</v>
      </c>
      <c r="QN110" s="696">
        <f t="shared" ca="1" si="157"/>
        <v>0.65925647020604627</v>
      </c>
      <c r="QO110" s="697">
        <f t="shared" ca="1" si="158"/>
        <v>0.7667091930857155</v>
      </c>
      <c r="QP110" s="696" cm="1">
        <f t="array" aca="1" ref="QP110" ca="1">INDIRECT(QP$203&amp;ROW())*QP$205</f>
        <v>6.6903293490763766E-2</v>
      </c>
      <c r="QQ110" s="696" cm="1">
        <f t="array" aca="1" ref="QQ110" ca="1">INDIRECT(QQ$203&amp;ROW())*QQ$205</f>
        <v>0.25503926590378434</v>
      </c>
      <c r="QR110" s="696" cm="1">
        <f t="array" aca="1" ref="QR110" ca="1">INDIRECT(QR$203&amp;ROW())*QR$205</f>
        <v>0.15089809664795908</v>
      </c>
      <c r="QS110" s="696" cm="1">
        <f t="array" aca="1" ref="QS110" ca="1">INDIRECT(QS$203&amp;ROW())*QS$205</f>
        <v>0.22471360933801068</v>
      </c>
      <c r="QT110" s="696" cm="1">
        <f t="array" aca="1" ref="QT110" ca="1">INDIRECT(QT$203&amp;ROW())*QT$205</f>
        <v>0.17488542943331029</v>
      </c>
      <c r="QU110" s="696" cm="1">
        <f t="array" aca="1" ref="QU110" ca="1">INDIRECT(QU$203&amp;ROW())*QU$205</f>
        <v>0.53329206883563263</v>
      </c>
      <c r="QV110" s="696" cm="1">
        <f t="array" aca="1" ref="QV110" ca="1">INDIRECT(QV$203&amp;ROW())*QV$205</f>
        <v>0.24117831443907087</v>
      </c>
      <c r="QW110" s="696" cm="1">
        <f t="array" aca="1" ref="QW110" ca="1">INDIRECT(QW$203&amp;ROW())*QW$205</f>
        <v>0.53099416374332975</v>
      </c>
      <c r="QX110" s="696" cm="1">
        <f t="array" aca="1" ref="QX110" ca="1">INDIRECT(QX$203&amp;ROW())*QX$205</f>
        <v>0.60640894423913805</v>
      </c>
      <c r="QY110" s="696" cm="1">
        <f t="array" aca="1" ref="QY110" ca="1">INDIRECT(QY$203&amp;ROW())*QY$205</f>
        <v>0.13540247513535897</v>
      </c>
      <c r="QZ110" s="696" cm="1">
        <f t="array" aca="1" ref="QZ110" ca="1">INDIRECT(QZ$203&amp;ROW())*QZ$205</f>
        <v>0.27613248380770827</v>
      </c>
      <c r="RA110" s="696" cm="1">
        <f t="array" aca="1" ref="RA110" ca="1">INDIRECT(RA$203&amp;ROW())*RA$205</f>
        <v>5.1272116233970627E-2</v>
      </c>
      <c r="RB110" s="696" cm="1">
        <f t="array" aca="1" ref="RB110" ca="1">INDIRECT(RB$203&amp;ROW())*RB$205</f>
        <v>0.11461142513892485</v>
      </c>
      <c r="RC110" s="696" cm="1">
        <f t="array" aca="1" ref="RC110" ca="1">IF(INDIRECT(RC$203&amp;ROW())="-",0,INDIRECT(RC$203&amp;ROW())*RC$205)</f>
        <v>6.4055836827628221E-2</v>
      </c>
      <c r="RD110" s="696" cm="1">
        <f t="array" aca="1" ref="RD110" ca="1">INDIRECT(RD$203&amp;ROW())*RD$205</f>
        <v>7.1442097940886296E-2</v>
      </c>
      <c r="RE110" s="696" cm="1">
        <f t="array" aca="1" ref="RE110" ca="1">IF(INDIRECT(RE$203&amp;ROW())="-",0,INDIRECT(RE$203&amp;ROW())*RE$205)</f>
        <v>5.3979221987369791E-2</v>
      </c>
      <c r="RF110" s="705" cm="1">
        <f t="array" aca="1" ref="RF110" ca="1">INDIRECT(RF$203&amp;ROW())*RF$205</f>
        <v>0.10613798880649605</v>
      </c>
      <c r="RG110" s="696" cm="1">
        <f t="array" aca="1" ref="RG110" ca="1">INDIRECT(RG$203&amp;ROW())*RG$205</f>
        <v>0.41475700362540607</v>
      </c>
      <c r="RH110" s="696" cm="1">
        <f t="array" aca="1" ref="RH110" ca="1">INDIRECT(RH$203&amp;ROW())*RH$205</f>
        <v>8.7581521170816884E-2</v>
      </c>
      <c r="RI110" s="696" cm="1">
        <f t="array" aca="1" ref="RI110" ca="1">INDIRECT(RI$203&amp;ROW())*RI$205</f>
        <v>0.21539378250062202</v>
      </c>
      <c r="RJ110" s="696" cm="1">
        <f t="array" aca="1" ref="RJ110" ca="1">INDIRECT(RJ$203&amp;ROW())*RJ$205</f>
        <v>0.18340085004648693</v>
      </c>
      <c r="RK110" s="696" cm="1">
        <f t="array" aca="1" ref="RK110" ca="1">IF(INDIRECT(RK$203&amp;ROW())="-",0,INDIRECT(RK$203&amp;ROW())*RK$205)</f>
        <v>5.1787352392031784E-2</v>
      </c>
      <c r="RL110" s="696" cm="1">
        <f t="array" aca="1" ref="RL110" ca="1">INDIRECT(RL$203&amp;ROW())*RL$205</f>
        <v>0</v>
      </c>
      <c r="RM110" s="696" cm="1">
        <f t="array" aca="1" ref="RM110" ca="1">INDIRECT(RM$203&amp;ROW())*RM$205</f>
        <v>2.9987460729532761E-2</v>
      </c>
      <c r="RN110" s="696" cm="1">
        <f t="array" aca="1" ref="RN110" ca="1">INDIRECT(RN$203&amp;ROW())*RN$205</f>
        <v>9.3820613050938681E-2</v>
      </c>
      <c r="RO110" s="696" cm="1">
        <f t="array" aca="1" ref="RO110" ca="1">IF($RN110=0,0,INDIRECT(RO$203&amp;ROW())*RO$205)</f>
        <v>0</v>
      </c>
      <c r="RP110" s="696" cm="1">
        <f t="array" aca="1" ref="RP110" ca="1">IF($RN110=0,0,INDIRECT(RP$203&amp;ROW())*RP$205)</f>
        <v>9.7715867439664539E-2</v>
      </c>
      <c r="RQ110" s="696" cm="1">
        <f t="array" aca="1" ref="RQ110" ca="1">IF($RN110=0,0,INDIRECT(RQ$203&amp;ROW())*RQ$205)</f>
        <v>0.10205798160914871</v>
      </c>
      <c r="RR110" s="696" cm="1">
        <f t="array" aca="1" ref="RR110" ca="1">IF($RN110=0,0,INDIRECT(RR$203&amp;ROW())*RR$205)</f>
        <v>8.2232286875619773E-2</v>
      </c>
      <c r="RS110" s="696" cm="1">
        <f t="array" aca="1" ref="RS110" ca="1">INDIRECT(RS$203&amp;ROW())*RS$205</f>
        <v>7.7466902221184339E-2</v>
      </c>
      <c r="RT110" s="696" cm="1">
        <f t="array" aca="1" ref="RT110" ca="1">IF($RS110=0,0,INDIRECT(RT$203&amp;ROW())*RT$205)</f>
        <v>8.1033461602244533E-2</v>
      </c>
      <c r="RU110" s="696" cm="1">
        <f t="array" aca="1" ref="RU110" ca="1">IF($RS110=0,0,INDIRECT(RU$203&amp;ROW())*RU$205)</f>
        <v>0</v>
      </c>
      <c r="RV110" s="696" cm="1">
        <f t="array" aca="1" ref="RV110" ca="1">INDIRECT(RV$203&amp;ROW())*RV$205</f>
        <v>0</v>
      </c>
      <c r="RW110" s="696" cm="1">
        <f t="array" aca="1" ref="RW110" ca="1">INDIRECT(RW$203&amp;ROW())*RW$205</f>
        <v>2.6659190312299668E-2</v>
      </c>
      <c r="RX110" s="696" cm="1">
        <f t="array" aca="1" ref="RX110" ca="1">INDIRECT(RX$203&amp;ROW())*RX$205</f>
        <v>0.19074035443114332</v>
      </c>
      <c r="RY110" s="696" cm="1">
        <f t="array" aca="1" ref="RY110" ca="1">INDIRECT(RY$203&amp;ROW())*RY$205</f>
        <v>8.4396695370290389E-2</v>
      </c>
      <c r="RZ110" s="696" cm="1">
        <f t="array" aca="1" ref="RZ110" ca="1">INDIRECT(RZ$203&amp;ROW())*RZ$205</f>
        <v>3.6812489486199085E-2</v>
      </c>
      <c r="SA110" s="696" cm="1">
        <f t="array" aca="1" ref="SA110" ca="1">INDIRECT(SA$203&amp;ROW())*SA$205</f>
        <v>0</v>
      </c>
      <c r="SB110" s="696" cm="1">
        <f t="array" aca="1" ref="SB110" ca="1">INDIRECT(SB$203&amp;ROW())*SB$205</f>
        <v>4.7124126502052749E-2</v>
      </c>
      <c r="SC110" s="696" cm="1">
        <f t="array" aca="1" ref="SC110" ca="1">INDIRECT(SC$203&amp;ROW())*SC$205</f>
        <v>5.4291606235991073E-2</v>
      </c>
      <c r="SD110" s="696" cm="1">
        <f t="array" aca="1" ref="SD110" ca="1">INDIRECT(SD$203&amp;ROW())*SD$205</f>
        <v>0.3072993885784252</v>
      </c>
      <c r="SE110" s="696" cm="1">
        <f t="array" aca="1" ref="SE110" ca="1">INDIRECT(SE$203&amp;ROW())*SE$205</f>
        <v>0.2585618210787391</v>
      </c>
      <c r="SF110" s="696" cm="1">
        <f t="array" aca="1" ref="SF110" ca="1">INDIRECT(SF$203&amp;ROW())*SF$205</f>
        <v>0.19835664972334499</v>
      </c>
      <c r="SG110" s="696" cm="1">
        <f t="array" aca="1" ref="SG110" ca="1">INDIRECT(SG$203&amp;ROW())*SG$205</f>
        <v>7.4767843909269882E-2</v>
      </c>
      <c r="SH110" s="696" cm="1">
        <f t="array" aca="1" ref="SH110" ca="1">IF(INDIRECT(SH$203&amp;ROW())="-",0,INDIRECT(SH$203&amp;ROW())*SH$205)</f>
        <v>5.9112327312240566E-2</v>
      </c>
      <c r="SI110" s="696" cm="1">
        <f t="array" aca="1" ref="SI110" ca="1">INDIRECT(SI$203&amp;ROW())*SI$205</f>
        <v>0</v>
      </c>
      <c r="SJ110" s="696" cm="1">
        <f t="array" aca="1" ref="SJ110" ca="1">INDIRECT(SJ$203&amp;ROW())*SJ$205</f>
        <v>0.10961749760323641</v>
      </c>
      <c r="SK110" s="696" cm="1">
        <f t="array" aca="1" ref="SK110" ca="1">INDIRECT(SK$203&amp;ROW())*SK$205</f>
        <v>0.21261490593800375</v>
      </c>
      <c r="SN110" s="606" t="s">
        <v>5913</v>
      </c>
      <c r="SO110" s="707" cm="1">
        <f t="array" aca="1" ref="SO110" ca="1">INDIRECT(SO$203&amp;ROW())*SO$205</f>
        <v>2</v>
      </c>
      <c r="SP110" s="707" cm="1">
        <f t="array" aca="1" ref="SP110" ca="1">INDIRECT(SP$203&amp;ROW())*SP$205</f>
        <v>2</v>
      </c>
      <c r="SQ110" s="707" cm="1">
        <f t="array" aca="1" ref="SQ110" ca="1">INDIRECT(SQ$203&amp;ROW())*SQ$205</f>
        <v>2</v>
      </c>
      <c r="SR110" s="707" cm="1">
        <f t="array" aca="1" ref="SR110" ca="1">INDIRECT(SR$203&amp;ROW())*SR$205</f>
        <v>3</v>
      </c>
      <c r="SS110" s="707" cm="1">
        <f t="array" aca="1" ref="SS110" ca="1">INDIRECT(SS$203&amp;ROW())*SS$205</f>
        <v>2</v>
      </c>
      <c r="ST110" s="707" cm="1">
        <f t="array" aca="1" ref="ST110" ca="1">INDIRECT(ST$203&amp;ROW())*ST$205</f>
        <v>3</v>
      </c>
      <c r="SU110" s="707" cm="1">
        <f t="array" aca="1" ref="SU110" ca="1">INDIRECT(SU$203&amp;ROW())*SU$205</f>
        <v>3</v>
      </c>
      <c r="SV110" s="707" cm="1">
        <f t="array" aca="1" ref="SV110" ca="1">INDIRECT(SV$203&amp;ROW())*SV$205</f>
        <v>3</v>
      </c>
      <c r="SW110" s="707" cm="1">
        <f t="array" aca="1" ref="SW110" ca="1">INDIRECT(SW$203&amp;ROW())*SW$205</f>
        <v>3</v>
      </c>
      <c r="SX110" s="707" cm="1">
        <f t="array" aca="1" ref="SX110" ca="1">INDIRECT(SX$203&amp;ROW())*SX$205</f>
        <v>3</v>
      </c>
      <c r="SY110" s="707" cm="1">
        <f t="array" aca="1" ref="SY110" ca="1">INDIRECT(SY$203&amp;ROW())*SY$205</f>
        <v>3</v>
      </c>
      <c r="SZ110" s="707" cm="1">
        <f t="array" aca="1" ref="SZ110" ca="1">INDIRECT(SZ$203&amp;ROW())*SZ$205</f>
        <v>3</v>
      </c>
      <c r="TA110" s="707" cm="1">
        <f t="array" aca="1" ref="TA110" ca="1">INDIRECT(TA$203&amp;ROW())*TA$205</f>
        <v>2</v>
      </c>
      <c r="TB110" s="696" cm="1">
        <f t="array" aca="1" ref="TB110" ca="1">IF(INDIRECT(TB$203&amp;ROW())="-",0,INDIRECT(TB$203&amp;ROW())*TB$205)</f>
        <v>0.76339999999999997</v>
      </c>
      <c r="TC110" s="707" cm="1">
        <f t="array" aca="1" ref="TC110" ca="1">INDIRECT(TC$203&amp;ROW())*TC$205</f>
        <v>2</v>
      </c>
      <c r="TD110" s="696" cm="1">
        <f t="array" aca="1" ref="TD110" ca="1">IF(INDIRECT(TD$203&amp;ROW())="-",0,INDIRECT(TD$203&amp;ROW())*TD$205)</f>
        <v>0.85289999999999999</v>
      </c>
      <c r="TE110" s="732" cm="1">
        <f t="array" aca="1" ref="TE110" ca="1">INDIRECT(TE$203&amp;ROW())*TE$205</f>
        <v>2</v>
      </c>
      <c r="TF110" s="707" cm="1">
        <f t="array" aca="1" ref="TF110" ca="1">INDIRECT(TF$203&amp;ROW())*TF$205</f>
        <v>3</v>
      </c>
      <c r="TG110" s="707" cm="1">
        <f t="array" aca="1" ref="TG110" ca="1">INDIRECT(TG$203&amp;ROW())*TG$205</f>
        <v>3</v>
      </c>
      <c r="TH110" s="707" cm="1">
        <f t="array" aca="1" ref="TH110" ca="1">INDIRECT(TH$203&amp;ROW())*TH$205</f>
        <v>2</v>
      </c>
      <c r="TI110" s="707" cm="1">
        <f t="array" aca="1" ref="TI110" ca="1">INDIRECT(TI$203&amp;ROW())*TI$205</f>
        <v>3</v>
      </c>
      <c r="TJ110" s="696" cm="1">
        <f t="array" aca="1" ref="TJ110" ca="1">IF(INDIRECT(TJ$203&amp;ROW())="-",0,INDIRECT(TJ$203&amp;ROW())*TJ$205)</f>
        <v>0.85709999999999997</v>
      </c>
      <c r="TK110" s="707" cm="1">
        <f t="array" aca="1" ref="TK110" ca="1">INDIRECT(TK$203&amp;ROW())*TK$205</f>
        <v>0</v>
      </c>
      <c r="TL110" s="707" cm="1">
        <f t="array" aca="1" ref="TL110" ca="1">INDIRECT(TL$203&amp;ROW())*TL$205</f>
        <v>2</v>
      </c>
      <c r="TM110" s="707" cm="1">
        <f t="array" aca="1" ref="TM110" ca="1">INDIRECT(TM$203&amp;ROW())*TM$205</f>
        <v>1</v>
      </c>
      <c r="TN110" s="707" cm="1">
        <f t="array" aca="1" ref="TN110" ca="1">IF($TM110=0,0,INDIRECT(TN$203&amp;ROW())*TN$205)</f>
        <v>0</v>
      </c>
      <c r="TO110" s="707" cm="1">
        <f t="array" aca="1" ref="TO110" ca="1">IF($TM110=0,0,INDIRECT(TO$203&amp;ROW())*TO$205)</f>
        <v>1</v>
      </c>
      <c r="TP110" s="707" cm="1">
        <f t="array" aca="1" ref="TP110" ca="1">IF($TM110=0,0,INDIRECT(TP$203&amp;ROW())*TP$205)</f>
        <v>1</v>
      </c>
      <c r="TQ110" s="707" cm="1">
        <f t="array" aca="1" ref="TQ110" ca="1">IF($TM110=0,0,INDIRECT(TQ$203&amp;ROW())*TQ$205)</f>
        <v>1</v>
      </c>
      <c r="TR110" s="707" cm="1">
        <f t="array" aca="1" ref="TR110" ca="1">INDIRECT(TR$203&amp;ROW())*TR$205</f>
        <v>1</v>
      </c>
      <c r="TS110" s="707" cm="1">
        <f t="array" aca="1" ref="TS110" ca="1">IF($TR110=0,0,INDIRECT(TS$203&amp;ROW())*TS$205)</f>
        <v>1</v>
      </c>
      <c r="TT110" s="707" cm="1">
        <f t="array" aca="1" ref="TT110" ca="1">IF($TR110=0,0,INDIRECT(TT$203&amp;ROW())*TT$205)</f>
        <v>0</v>
      </c>
      <c r="TU110" s="707" cm="1">
        <f t="array" aca="1" ref="TU110" ca="1">INDIRECT(TU$203&amp;ROW())*TU$205</f>
        <v>0</v>
      </c>
      <c r="TV110" s="707" cm="1">
        <f t="array" aca="1" ref="TV110" ca="1">INDIRECT(TV$203&amp;ROW())*TV$205</f>
        <v>1</v>
      </c>
      <c r="TW110" s="707" cm="1">
        <f t="array" aca="1" ref="TW110" ca="1">INDIRECT(TW$203&amp;ROW())*TW$205</f>
        <v>2</v>
      </c>
      <c r="TX110" s="707" cm="1">
        <f t="array" aca="1" ref="TX110" ca="1">INDIRECT(TX$203&amp;ROW())*TX$205</f>
        <v>3</v>
      </c>
      <c r="TY110" s="707" cm="1">
        <f t="array" aca="1" ref="TY110" ca="1">INDIRECT(TY$203&amp;ROW())*TY$205</f>
        <v>1</v>
      </c>
      <c r="TZ110" s="707" cm="1">
        <f t="array" aca="1" ref="TZ110" ca="1">INDIRECT(TZ$203&amp;ROW())*TZ$205</f>
        <v>0</v>
      </c>
      <c r="UA110" s="707" cm="1">
        <f t="array" aca="1" ref="UA110" ca="1">INDIRECT(UA$203&amp;ROW())*UA$205</f>
        <v>2</v>
      </c>
      <c r="UB110" s="707" cm="1">
        <f t="array" aca="1" ref="UB110" ca="1">INDIRECT(UB$203&amp;ROW())*UB$205</f>
        <v>2</v>
      </c>
      <c r="UC110" s="707" cm="1">
        <f t="array" aca="1" ref="UC110" ca="1">INDIRECT(UC$203&amp;ROW())*UC$205</f>
        <v>1</v>
      </c>
      <c r="UD110" s="707" cm="1">
        <f t="array" aca="1" ref="UD110" ca="1">INDIRECT(UD$203&amp;ROW())*UD$205</f>
        <v>1</v>
      </c>
      <c r="UE110" s="707" cm="1">
        <f t="array" aca="1" ref="UE110" ca="1">INDIRECT(UE$203&amp;ROW())*UE$205</f>
        <v>3</v>
      </c>
      <c r="UF110" s="707" cm="1">
        <f t="array" aca="1" ref="UF110" ca="1">INDIRECT(UF$203&amp;ROW())*UF$205</f>
        <v>2</v>
      </c>
      <c r="UG110" s="696" cm="1">
        <f t="array" aca="1" ref="UG110" ca="1">IF(INDIRECT(UG$203&amp;ROW())="-",0,INDIRECT(UG$203&amp;ROW())*UG$205)</f>
        <v>0.75129999999999997</v>
      </c>
      <c r="UH110" s="707" cm="1">
        <f t="array" aca="1" ref="UH110" ca="1">INDIRECT(UH$203&amp;ROW())*UH$205</f>
        <v>0</v>
      </c>
      <c r="UI110" s="707" cm="1">
        <f t="array" aca="1" ref="UI110" ca="1">INDIRECT(UI$203&amp;ROW())*UI$205</f>
        <v>1</v>
      </c>
      <c r="UJ110" s="707" cm="1">
        <f t="array" aca="1" ref="UJ110" ca="1">INDIRECT(UJ$203&amp;ROW())*UJ$205</f>
        <v>2</v>
      </c>
      <c r="UM110" s="606" t="s">
        <v>5913</v>
      </c>
      <c r="UN110" s="616">
        <f t="shared" ca="1" si="222"/>
        <v>1.3455222970601226</v>
      </c>
      <c r="UO110" s="616">
        <f t="shared" ca="1" si="219"/>
        <v>1.5785703781343867</v>
      </c>
      <c r="UP110" s="616">
        <f t="shared" ca="1" si="219"/>
        <v>1.190315493832806</v>
      </c>
      <c r="UQ110" s="616">
        <f t="shared" ca="1" si="219"/>
        <v>0.29355872991449461</v>
      </c>
      <c r="UR110" s="616">
        <f t="shared" ca="1" si="219"/>
        <v>0.12190361681987209</v>
      </c>
      <c r="US110" s="616">
        <f t="shared" ca="1" si="219"/>
        <v>0.41305213694811815</v>
      </c>
      <c r="UT110" s="616">
        <f t="shared" ca="1" si="219"/>
        <v>0.30690415393182785</v>
      </c>
      <c r="UU110" s="616">
        <f t="shared" ca="1" si="219"/>
        <v>0.53359975015917405</v>
      </c>
      <c r="UV110" s="616">
        <f t="shared" ca="1" si="219"/>
        <v>0.44410973870643028</v>
      </c>
      <c r="UW110" s="616">
        <f t="shared" ca="1" si="219"/>
        <v>0.6421874155054268</v>
      </c>
      <c r="UX110" s="616">
        <f t="shared" ca="1" si="219"/>
        <v>0.28247365722383649</v>
      </c>
      <c r="UY110" s="616">
        <f t="shared" ca="1" si="219"/>
        <v>1.5108379627063613</v>
      </c>
      <c r="UZ110" s="616">
        <f t="shared" ca="1" si="219"/>
        <v>1.1960042318268584</v>
      </c>
      <c r="VA110" s="616">
        <f t="shared" ca="1" si="219"/>
        <v>0.83685843610493615</v>
      </c>
      <c r="VB110" s="616">
        <f t="shared" ca="1" si="219"/>
        <v>1.528010083348541</v>
      </c>
      <c r="VC110" s="616">
        <f t="shared" ca="1" si="219"/>
        <v>1.1643429491007591</v>
      </c>
      <c r="VD110" s="616">
        <f t="shared" ca="1" si="218"/>
        <v>0.85304819841956248</v>
      </c>
      <c r="VE110" s="616">
        <f t="shared" ca="1" si="218"/>
        <v>1.620308650861136</v>
      </c>
      <c r="VF110" s="616">
        <f t="shared" ca="1" si="218"/>
        <v>0.95807256683723563</v>
      </c>
      <c r="VG110" s="616">
        <f t="shared" ca="1" si="218"/>
        <v>1.2788179585372306</v>
      </c>
      <c r="VH110" s="616">
        <f t="shared" ca="1" si="218"/>
        <v>1.454227778282527</v>
      </c>
      <c r="VI110" s="616">
        <f t="shared" ca="1" si="218"/>
        <v>1.1147379143051366</v>
      </c>
      <c r="VJ110" s="616">
        <f t="shared" ca="1" si="218"/>
        <v>-0.90132677458943244</v>
      </c>
      <c r="VK110" s="616">
        <f t="shared" ca="1" si="218"/>
        <v>0.83678976492872159</v>
      </c>
      <c r="VL110" s="616">
        <f t="shared" ca="1" si="218"/>
        <v>1.1863766389476611</v>
      </c>
      <c r="VM110" s="616">
        <f t="shared" ca="1" si="218"/>
        <v>-0.57201237404204519</v>
      </c>
      <c r="VN110" s="616">
        <f t="shared" ca="1" si="218"/>
        <v>1.5883663456229635</v>
      </c>
      <c r="VO110" s="616">
        <f t="shared" ca="1" si="218"/>
        <v>2.3604485107108717</v>
      </c>
      <c r="VP110" s="616">
        <f t="shared" ca="1" si="218"/>
        <v>2.1525849422547609</v>
      </c>
      <c r="VQ110" s="616">
        <f t="shared" ca="1" si="218"/>
        <v>1.2773868528042598</v>
      </c>
      <c r="VR110" s="616">
        <f t="shared" ca="1" si="218"/>
        <v>1.5497103694524457</v>
      </c>
      <c r="VS110" s="616">
        <f t="shared" ca="1" si="218"/>
        <v>-0.40481357988865657</v>
      </c>
      <c r="VT110" s="616">
        <f t="shared" ca="1" si="232"/>
        <v>-0.3878135405833677</v>
      </c>
      <c r="VU110" s="616">
        <f t="shared" ca="1" si="232"/>
        <v>1.2114249894444582</v>
      </c>
      <c r="VV110" s="616">
        <f t="shared" ca="1" si="232"/>
        <v>1.6727825257285902</v>
      </c>
      <c r="VW110" s="616">
        <f t="shared" ca="1" si="232"/>
        <v>0.66845613582062358</v>
      </c>
      <c r="VX110" s="616">
        <f t="shared" ca="1" si="232"/>
        <v>0.76953548521680748</v>
      </c>
      <c r="VY110" s="616">
        <f t="shared" ca="1" si="232"/>
        <v>-1.477844244223653</v>
      </c>
      <c r="VZ110" s="616">
        <f t="shared" ca="1" si="232"/>
        <v>0.68442622420316401</v>
      </c>
      <c r="WA110" s="616">
        <f t="shared" ca="1" si="232"/>
        <v>0.92808016936885662</v>
      </c>
      <c r="WB110" s="616">
        <f t="shared" ca="1" si="232"/>
        <v>0.33435322352896929</v>
      </c>
      <c r="WC110" s="616">
        <f t="shared" ca="1" si="232"/>
        <v>0.47817673461028487</v>
      </c>
      <c r="WD110" s="616">
        <f t="shared" ca="1" si="229"/>
        <v>1.1315684290219801</v>
      </c>
      <c r="WE110" s="616">
        <f t="shared" ca="1" si="229"/>
        <v>0.67426644196529939</v>
      </c>
      <c r="WF110" s="616">
        <f t="shared" ca="1" si="229"/>
        <v>0.32559035645464179</v>
      </c>
      <c r="WG110" s="616">
        <f t="shared" ca="1" si="229"/>
        <v>-1.008197359876486</v>
      </c>
      <c r="WH110" s="616">
        <f t="shared" ca="1" si="229"/>
        <v>0.91987607881584121</v>
      </c>
      <c r="WI110" s="627">
        <f t="shared" ca="1" si="229"/>
        <v>1.0659329460226332</v>
      </c>
      <c r="WL110" s="606" t="s">
        <v>5913</v>
      </c>
      <c r="WM110" s="700" t="str">
        <f t="shared" ca="1" si="172"/>
        <v>A</v>
      </c>
      <c r="WN110" s="479">
        <f t="shared" ca="1" si="173"/>
        <v>0.84749497676128771</v>
      </c>
      <c r="WO110" s="495">
        <f t="shared" ca="1" si="216"/>
        <v>0.91469428692549437</v>
      </c>
      <c r="WP110" s="458">
        <f t="shared" ca="1" si="216"/>
        <v>0.96559057598867082</v>
      </c>
      <c r="WQ110" s="458">
        <f t="shared" ca="1" si="216"/>
        <v>0.6961597570197019</v>
      </c>
      <c r="WR110" s="459">
        <f t="shared" ca="1" si="216"/>
        <v>0.81353528711128398</v>
      </c>
      <c r="WS110" s="495">
        <f t="shared" ca="1" si="174"/>
        <v>0.88573668687548002</v>
      </c>
      <c r="WT110" s="458">
        <f t="shared" ca="1" si="175"/>
        <v>1.2095769277480932</v>
      </c>
      <c r="WU110" s="458">
        <f t="shared" ca="1" si="176"/>
        <v>0.86590658800045361</v>
      </c>
      <c r="WV110" s="459">
        <f t="shared" ca="1" si="177"/>
        <v>0.65153089317003487</v>
      </c>
      <c r="WW110" s="484">
        <f t="shared" ca="1" si="223"/>
        <v>1.0061815737415598</v>
      </c>
      <c r="WX110" s="484">
        <f t="shared" ca="1" si="220"/>
        <v>0.95203579505284863</v>
      </c>
      <c r="WY110" s="484">
        <f t="shared" ca="1" si="220"/>
        <v>0.86666871105966603</v>
      </c>
      <c r="WZ110" s="484">
        <f t="shared" ca="1" si="220"/>
        <v>0.10559307515024371</v>
      </c>
      <c r="XA110" s="484">
        <f t="shared" ca="1" si="220"/>
        <v>6.4328538595846502E-2</v>
      </c>
      <c r="XB110" s="484">
        <f t="shared" ca="1" si="220"/>
        <v>0.21821544394969081</v>
      </c>
      <c r="XC110" s="484">
        <f t="shared" ca="1" si="220"/>
        <v>0.14467461816346364</v>
      </c>
      <c r="XD110" s="484">
        <f t="shared" ca="1" si="220"/>
        <v>0.27368331185664035</v>
      </c>
      <c r="XE110" s="484">
        <f t="shared" ca="1" si="220"/>
        <v>0.21801347073098662</v>
      </c>
      <c r="XF110" s="484">
        <f t="shared" ca="1" si="220"/>
        <v>0.41324760187774212</v>
      </c>
      <c r="XG110" s="484">
        <f t="shared" ca="1" si="220"/>
        <v>0.1145148206385433</v>
      </c>
      <c r="XH110" s="484">
        <f t="shared" ca="1" si="220"/>
        <v>0.76267100357417117</v>
      </c>
      <c r="XI110" s="484">
        <f t="shared" ca="1" si="220"/>
        <v>0.83588735762379129</v>
      </c>
      <c r="XJ110" s="484">
        <f t="shared" ca="1" si="220"/>
        <v>0.59391843210367323</v>
      </c>
      <c r="XK110" s="484">
        <f t="shared" ca="1" si="220"/>
        <v>1.0853455622024688</v>
      </c>
      <c r="XL110" s="484">
        <f t="shared" ca="1" si="220"/>
        <v>1.0285805612356105</v>
      </c>
      <c r="XM110" s="484">
        <f t="shared" ca="1" si="220"/>
        <v>0.64336895124803395</v>
      </c>
      <c r="XN110" s="484">
        <f t="shared" ca="1" si="227"/>
        <v>1.1298412222454701</v>
      </c>
      <c r="XO110" s="484">
        <f t="shared" ca="1" si="227"/>
        <v>0.70341687857189839</v>
      </c>
      <c r="XP110" s="484">
        <f t="shared" ca="1" si="227"/>
        <v>0.81844349346382761</v>
      </c>
      <c r="XQ110" s="484">
        <f t="shared" ca="1" si="227"/>
        <v>0.96764316366919345</v>
      </c>
      <c r="XR110" s="484">
        <f t="shared" ca="1" si="227"/>
        <v>0.97539567501699453</v>
      </c>
      <c r="XS110" s="484">
        <f t="shared" ca="1" si="227"/>
        <v>-0.55611861992167977</v>
      </c>
      <c r="XT110" s="484">
        <f t="shared" ca="1" si="224"/>
        <v>0.50818242424121263</v>
      </c>
      <c r="XU110" s="484">
        <f t="shared" ca="1" si="224"/>
        <v>0.90140897027243294</v>
      </c>
      <c r="XV110" s="484">
        <f t="shared" ca="1" si="224"/>
        <v>-0.30179372854458303</v>
      </c>
      <c r="XW110" s="484">
        <f t="shared" ca="1" si="224"/>
        <v>1.0251316394650607</v>
      </c>
      <c r="XX110" s="484">
        <f t="shared" ca="1" si="224"/>
        <v>1.1412768549287065</v>
      </c>
      <c r="XY110" s="484">
        <f t="shared" ca="1" si="224"/>
        <v>1.1318291626375534</v>
      </c>
      <c r="XZ110" s="484">
        <f t="shared" ca="1" si="224"/>
        <v>0.93428074414103568</v>
      </c>
      <c r="YA110" s="484">
        <f t="shared" ca="1" si="224"/>
        <v>1.0567475009296226</v>
      </c>
      <c r="YB110" s="484">
        <f t="shared" ca="1" si="224"/>
        <v>-0.21272953623148902</v>
      </c>
      <c r="YC110" s="484">
        <f t="shared" ca="1" si="224"/>
        <v>-0.17304240180829866</v>
      </c>
      <c r="YD110" s="484">
        <f t="shared" ca="1" si="224"/>
        <v>0.89512192470051022</v>
      </c>
      <c r="YE110" s="484">
        <f t="shared" ca="1" si="224"/>
        <v>1.2049052532823037</v>
      </c>
      <c r="YF110" s="484">
        <f t="shared" ca="1" si="224"/>
        <v>0.39432227452058582</v>
      </c>
      <c r="YG110" s="484">
        <f t="shared" ca="1" si="224"/>
        <v>0.53605841900202811</v>
      </c>
      <c r="YH110" s="484">
        <f t="shared" ca="1" si="224"/>
        <v>-0.78754319774678472</v>
      </c>
      <c r="YI110" s="484">
        <f t="shared" ca="1" si="224"/>
        <v>0.40086843951579315</v>
      </c>
      <c r="YJ110" s="484">
        <f t="shared" ca="1" si="233"/>
        <v>0.55062996448654267</v>
      </c>
      <c r="YK110" s="484">
        <f t="shared" ca="1" si="233"/>
        <v>5.8277766861099353E-2</v>
      </c>
      <c r="YL110" s="484">
        <f t="shared" ca="1" si="233"/>
        <v>0.15139075417761619</v>
      </c>
      <c r="YM110" s="484">
        <f t="shared" ca="1" si="233"/>
        <v>0.90333107688824665</v>
      </c>
      <c r="YN110" s="484">
        <f t="shared" ca="1" si="233"/>
        <v>0.48075197312125845</v>
      </c>
      <c r="YO110" s="484">
        <f t="shared" ca="1" si="233"/>
        <v>0.19994503789879553</v>
      </c>
      <c r="YP110" s="484">
        <f t="shared" ca="1" si="230"/>
        <v>-0.53716755334219179</v>
      </c>
      <c r="YQ110" s="484">
        <f t="shared" ca="1" si="230"/>
        <v>0.66635823149419537</v>
      </c>
      <c r="YR110" s="484">
        <f t="shared" ca="1" si="230"/>
        <v>0.79923652292777037</v>
      </c>
      <c r="YU110" s="606" t="s">
        <v>5913</v>
      </c>
      <c r="YV110" s="700" t="str">
        <f t="shared" ca="1" si="160"/>
        <v>A</v>
      </c>
      <c r="YW110" s="479">
        <f t="shared" ca="1" si="179"/>
        <v>0.84477624860224232</v>
      </c>
      <c r="YX110" s="495">
        <f t="shared" ca="1" si="217"/>
        <v>0.92500022805660131</v>
      </c>
      <c r="YY110" s="458">
        <f t="shared" ca="1" si="217"/>
        <v>0.97721420076056043</v>
      </c>
      <c r="YZ110" s="458">
        <f t="shared" ca="1" si="217"/>
        <v>0.65258545782605126</v>
      </c>
      <c r="ZA110" s="459">
        <f t="shared" ca="1" si="217"/>
        <v>0.82430510776575605</v>
      </c>
      <c r="ZB110" s="495">
        <f t="shared" ca="1" si="180"/>
        <v>0.67669954769730645</v>
      </c>
      <c r="ZC110" s="458">
        <f t="shared" ca="1" si="181"/>
        <v>1.3202008777183563</v>
      </c>
      <c r="ZD110" s="458">
        <f t="shared" ca="1" si="182"/>
        <v>0.86623205613138421</v>
      </c>
      <c r="ZE110" s="459">
        <f t="shared" ca="1" si="183"/>
        <v>0.40122142210500267</v>
      </c>
      <c r="ZF110" s="484">
        <f t="shared" ca="1" si="225"/>
        <v>4.5009936569290004E-2</v>
      </c>
      <c r="ZG110" s="484">
        <f t="shared" ca="1" si="221"/>
        <v>0.20129871520842663</v>
      </c>
      <c r="ZH110" s="484">
        <f t="shared" ca="1" si="221"/>
        <v>8.9808171214972948E-2</v>
      </c>
      <c r="ZI110" s="484">
        <f t="shared" ca="1" si="221"/>
        <v>2.1988880583922777E-2</v>
      </c>
      <c r="ZJ110" s="484">
        <f t="shared" ca="1" si="221"/>
        <v>1.0659583188508518E-2</v>
      </c>
      <c r="ZK110" s="484">
        <f t="shared" ca="1" si="221"/>
        <v>7.3425809550013654E-2</v>
      </c>
      <c r="ZL110" s="484">
        <f t="shared" ca="1" si="221"/>
        <v>2.4672875513209128E-2</v>
      </c>
      <c r="ZM110" s="484">
        <f t="shared" ca="1" si="221"/>
        <v>9.4446117703140112E-2</v>
      </c>
      <c r="ZN110" s="484">
        <f t="shared" ca="1" si="221"/>
        <v>8.9770705925095284E-2</v>
      </c>
      <c r="ZO110" s="484">
        <f t="shared" ca="1" si="221"/>
        <v>2.8984588520071332E-2</v>
      </c>
      <c r="ZP110" s="484">
        <f t="shared" ca="1" si="221"/>
        <v>2.6000050859821721E-2</v>
      </c>
      <c r="ZQ110" s="484">
        <f t="shared" ca="1" si="221"/>
        <v>2.5821286544858647E-2</v>
      </c>
      <c r="ZR110" s="484">
        <f t="shared" ca="1" si="221"/>
        <v>6.8537874740930649E-2</v>
      </c>
      <c r="ZS110" s="484">
        <f t="shared" ca="1" si="221"/>
        <v>7.0219632474406518E-2</v>
      </c>
      <c r="ZT110" s="484">
        <f t="shared" ca="1" si="221"/>
        <v>5.4582123014624152E-2</v>
      </c>
      <c r="ZU110" s="484">
        <f t="shared" ca="1" si="221"/>
        <v>7.3690147167239636E-2</v>
      </c>
      <c r="ZV110" s="484">
        <f t="shared" ca="1" si="221"/>
        <v>4.5270410067628573E-2</v>
      </c>
      <c r="ZW110" s="484">
        <f t="shared" ca="1" si="228"/>
        <v>0.22401145365982966</v>
      </c>
      <c r="ZX110" s="484">
        <f t="shared" ca="1" si="228"/>
        <v>2.7969817598544739E-2</v>
      </c>
      <c r="ZY110" s="484">
        <f t="shared" ca="1" si="228"/>
        <v>0.13772471860952887</v>
      </c>
      <c r="ZZ110" s="484">
        <f t="shared" ca="1" si="228"/>
        <v>8.8902203566076518E-2</v>
      </c>
      <c r="AAA110" s="484">
        <f t="shared" ca="1" si="228"/>
        <v>6.7354247104046944E-2</v>
      </c>
      <c r="AAB110" s="484">
        <f t="shared" ca="1" si="228"/>
        <v>-0.10150745433592355</v>
      </c>
      <c r="AAC110" s="484">
        <f t="shared" ca="1" si="226"/>
        <v>1.2546600107337495E-2</v>
      </c>
      <c r="AAD110" s="484">
        <f t="shared" ca="1" si="226"/>
        <v>0.1113065835753817</v>
      </c>
      <c r="AAE110" s="484">
        <f t="shared" ca="1" si="226"/>
        <v>-4.0219644611828483E-2</v>
      </c>
      <c r="AAF110" s="484">
        <f t="shared" ca="1" si="226"/>
        <v>0.15520859527451789</v>
      </c>
      <c r="AAG110" s="484">
        <f t="shared" ca="1" si="226"/>
        <v>0.24090261069547261</v>
      </c>
      <c r="AAH110" s="484">
        <f t="shared" ca="1" si="226"/>
        <v>0.17701198249563294</v>
      </c>
      <c r="AAI110" s="484">
        <f t="shared" ca="1" si="226"/>
        <v>9.8955202424813982E-2</v>
      </c>
      <c r="AAJ110" s="484">
        <f t="shared" ca="1" si="226"/>
        <v>0.12557839571762494</v>
      </c>
      <c r="AAK110" s="484">
        <f t="shared" ca="1" si="226"/>
        <v>-3.3183772310049216E-2</v>
      </c>
      <c r="AAL110" s="484">
        <f t="shared" ca="1" si="226"/>
        <v>-1.741238539122681E-2</v>
      </c>
      <c r="AAM110" s="484">
        <f t="shared" ca="1" si="226"/>
        <v>3.2295609342675426E-2</v>
      </c>
      <c r="AAN110" s="484">
        <f t="shared" ca="1" si="226"/>
        <v>0.1595335659218472</v>
      </c>
      <c r="AAO110" s="484">
        <f t="shared" ca="1" si="226"/>
        <v>1.8805162954418208E-2</v>
      </c>
      <c r="AAP110" s="484">
        <f t="shared" ca="1" si="226"/>
        <v>2.8328516958800835E-2</v>
      </c>
      <c r="AAQ110" s="484">
        <f t="shared" ca="1" si="226"/>
        <v>-0.15117325855892658</v>
      </c>
      <c r="AAR110" s="484">
        <f t="shared" ca="1" si="226"/>
        <v>1.612649398533611E-2</v>
      </c>
      <c r="AAS110" s="484">
        <f t="shared" ca="1" si="234"/>
        <v>2.5193481555402932E-2</v>
      </c>
      <c r="AAT110" s="484">
        <f t="shared" ca="1" si="234"/>
        <v>0.1027465411596778</v>
      </c>
      <c r="AAU110" s="484">
        <f t="shared" ca="1" si="234"/>
        <v>0.12363824729832018</v>
      </c>
      <c r="AAV110" s="484">
        <f t="shared" ca="1" si="234"/>
        <v>7.4818040837836219E-2</v>
      </c>
      <c r="AAW110" s="484">
        <f t="shared" ca="1" si="234"/>
        <v>2.5206724043060142E-2</v>
      </c>
      <c r="AAX110" s="484">
        <f t="shared" ca="1" si="234"/>
        <v>2.5617468016046672E-2</v>
      </c>
      <c r="AAY110" s="484">
        <f t="shared" ca="1" si="231"/>
        <v>-0.12312049482031152</v>
      </c>
      <c r="AAZ110" s="484">
        <f t="shared" ca="1" si="231"/>
        <v>0.10083451386486998</v>
      </c>
      <c r="ABA110" s="484">
        <f t="shared" ca="1" si="231"/>
        <v>0.11331661652741069</v>
      </c>
    </row>
    <row r="111" spans="1:729" ht="15" customHeight="1" x14ac:dyDescent="0.35">
      <c r="A111" s="498">
        <v>109</v>
      </c>
      <c r="B111" s="628"/>
      <c r="C111" s="606" t="s">
        <v>5978</v>
      </c>
      <c r="D111" s="629">
        <v>462</v>
      </c>
      <c r="E111" s="810" t="s">
        <v>5979</v>
      </c>
      <c r="F111" s="631" t="s">
        <v>1240</v>
      </c>
      <c r="G111" s="632">
        <v>540.54200000000003</v>
      </c>
      <c r="H111" s="504">
        <v>5125.6754201460772</v>
      </c>
      <c r="I111" s="505">
        <v>9650</v>
      </c>
      <c r="J111" s="633" t="s">
        <v>5980</v>
      </c>
      <c r="K111" s="469">
        <v>1</v>
      </c>
      <c r="L111" s="603" t="s">
        <v>5981</v>
      </c>
      <c r="M111" s="817">
        <v>105</v>
      </c>
      <c r="N111" s="818">
        <v>0.57399999999999995</v>
      </c>
      <c r="O111" s="819">
        <v>0.43530000000000002</v>
      </c>
      <c r="P111" s="820">
        <v>0.59809999999999997</v>
      </c>
      <c r="Q111" s="821">
        <v>0.68859999999999999</v>
      </c>
      <c r="R111" s="818">
        <v>0.4405</v>
      </c>
      <c r="S111" s="822">
        <v>0.5615</v>
      </c>
      <c r="T111" s="822">
        <v>0.49309999999999998</v>
      </c>
      <c r="U111" s="822">
        <v>0.23188</v>
      </c>
      <c r="V111" s="822">
        <v>0.36220000000000002</v>
      </c>
      <c r="W111" s="656" t="s">
        <v>5982</v>
      </c>
      <c r="X111" s="875" t="s">
        <v>5983</v>
      </c>
      <c r="Y111" s="517">
        <v>2</v>
      </c>
      <c r="Z111" s="517">
        <v>3</v>
      </c>
      <c r="AA111" s="578" t="s">
        <v>5984</v>
      </c>
      <c r="AB111" s="657">
        <v>2019</v>
      </c>
      <c r="AC111" s="369">
        <v>0</v>
      </c>
      <c r="AD111" s="431" t="s">
        <v>1188</v>
      </c>
      <c r="AE111" s="817">
        <v>0</v>
      </c>
      <c r="AF111" s="634" t="s">
        <v>1188</v>
      </c>
      <c r="AG111" s="635" t="s">
        <v>1188</v>
      </c>
      <c r="AH111" s="636" t="s">
        <v>1188</v>
      </c>
      <c r="AI111" s="636" t="s">
        <v>1188</v>
      </c>
      <c r="AJ111" s="636" t="s">
        <v>1188</v>
      </c>
      <c r="AK111" s="637" t="s">
        <v>1188</v>
      </c>
      <c r="AL111" s="765" t="s">
        <v>1188</v>
      </c>
      <c r="AM111" s="639" t="s">
        <v>1188</v>
      </c>
      <c r="AN111" s="636" t="s">
        <v>1188</v>
      </c>
      <c r="AO111" s="636" t="s">
        <v>1188</v>
      </c>
      <c r="AP111" s="636" t="s">
        <v>1188</v>
      </c>
      <c r="AQ111" s="636" t="s">
        <v>1188</v>
      </c>
      <c r="AR111" s="636" t="s">
        <v>1188</v>
      </c>
      <c r="AS111" s="636" t="s">
        <v>1188</v>
      </c>
      <c r="AT111" s="636" t="s">
        <v>1188</v>
      </c>
      <c r="AU111" s="640" t="s">
        <v>1188</v>
      </c>
      <c r="AV111" s="785" t="s">
        <v>5985</v>
      </c>
      <c r="AW111" s="642" t="s">
        <v>1190</v>
      </c>
      <c r="AX111" s="643">
        <v>2</v>
      </c>
      <c r="AY111" s="837" t="s">
        <v>5986</v>
      </c>
      <c r="AZ111" s="645">
        <v>1</v>
      </c>
      <c r="BA111" s="709" t="s">
        <v>5987</v>
      </c>
      <c r="BB111" s="631" t="s">
        <v>5988</v>
      </c>
      <c r="BC111" s="646" t="s">
        <v>5989</v>
      </c>
      <c r="BD111" s="631" t="s">
        <v>1195</v>
      </c>
      <c r="BE111" s="631" t="s">
        <v>1196</v>
      </c>
      <c r="BF111" s="502">
        <v>3</v>
      </c>
      <c r="BG111" s="502">
        <v>2010</v>
      </c>
      <c r="BH111" s="502" t="s">
        <v>1197</v>
      </c>
      <c r="BI111" s="502">
        <v>3</v>
      </c>
      <c r="BJ111" s="534">
        <v>2</v>
      </c>
      <c r="BK111" s="502" t="s">
        <v>1324</v>
      </c>
      <c r="BL111" s="631" t="s">
        <v>1257</v>
      </c>
      <c r="BM111" s="551" t="s">
        <v>5990</v>
      </c>
      <c r="BN111" s="647">
        <v>1965</v>
      </c>
      <c r="BO111" s="709" t="s">
        <v>5991</v>
      </c>
      <c r="BP111" s="647">
        <v>2009</v>
      </c>
      <c r="BQ111" s="647">
        <v>3</v>
      </c>
      <c r="BR111" s="647">
        <v>4</v>
      </c>
      <c r="BS111" s="647" t="s">
        <v>1188</v>
      </c>
      <c r="BT111" s="647" t="s">
        <v>1188</v>
      </c>
      <c r="BU111" s="647" t="s">
        <v>1188</v>
      </c>
      <c r="BV111" s="648" t="s">
        <v>1188</v>
      </c>
      <c r="BW111" s="551" t="s">
        <v>5992</v>
      </c>
      <c r="BX111" s="650">
        <v>2010</v>
      </c>
      <c r="BY111" s="647" t="s">
        <v>932</v>
      </c>
      <c r="BZ111" s="651" t="s">
        <v>5993</v>
      </c>
      <c r="CA111" s="647">
        <v>1</v>
      </c>
      <c r="CB111" s="647" t="s">
        <v>1262</v>
      </c>
      <c r="CC111" s="557" t="s">
        <v>5994</v>
      </c>
      <c r="CD111" s="652" t="s">
        <v>1188</v>
      </c>
      <c r="CE111" s="647">
        <v>2</v>
      </c>
      <c r="CF111" s="647">
        <v>2</v>
      </c>
      <c r="CG111" s="515" t="s">
        <v>5995</v>
      </c>
      <c r="CH111" s="647">
        <v>1890</v>
      </c>
      <c r="CI111" s="647">
        <v>1995</v>
      </c>
      <c r="CJ111" s="647">
        <v>3</v>
      </c>
      <c r="CK111" s="651" t="s">
        <v>5488</v>
      </c>
      <c r="CL111" s="651" t="s">
        <v>5996</v>
      </c>
      <c r="CM111" s="647">
        <v>2</v>
      </c>
      <c r="CN111" s="647" t="s">
        <v>2112</v>
      </c>
      <c r="CO111" s="709" t="s">
        <v>5997</v>
      </c>
      <c r="CP111" s="647">
        <v>1994</v>
      </c>
      <c r="CQ111" s="647">
        <v>3</v>
      </c>
      <c r="CR111" s="650">
        <v>2</v>
      </c>
      <c r="CS111" s="551" t="s">
        <v>5998</v>
      </c>
      <c r="CT111" s="647">
        <v>2013</v>
      </c>
      <c r="CU111" s="648">
        <v>2</v>
      </c>
      <c r="CV111" s="676" t="s">
        <v>1188</v>
      </c>
      <c r="CW111" s="647" t="s">
        <v>1188</v>
      </c>
      <c r="CX111" s="657">
        <v>0</v>
      </c>
      <c r="CY111" s="666" t="s">
        <v>1188</v>
      </c>
      <c r="CZ111" s="665" t="s">
        <v>1188</v>
      </c>
      <c r="DA111" s="655">
        <v>0</v>
      </c>
      <c r="DB111" s="723">
        <v>26800</v>
      </c>
      <c r="DC111" s="753">
        <v>3</v>
      </c>
      <c r="DD111" s="659" t="s">
        <v>1493</v>
      </c>
      <c r="DE111" s="648">
        <v>2000</v>
      </c>
      <c r="DF111" s="708" t="s">
        <v>3726</v>
      </c>
      <c r="DG111" s="664" t="s">
        <v>3727</v>
      </c>
      <c r="DH111" s="666">
        <v>2</v>
      </c>
      <c r="DI111" s="710" t="s">
        <v>1324</v>
      </c>
      <c r="DJ111" s="578" t="s">
        <v>5999</v>
      </c>
      <c r="DK111" s="665">
        <v>2010</v>
      </c>
      <c r="DL111" s="665">
        <v>3</v>
      </c>
      <c r="DM111" s="655">
        <v>2</v>
      </c>
      <c r="DN111" s="790" t="s">
        <v>5988</v>
      </c>
      <c r="DO111" s="791" t="s">
        <v>5989</v>
      </c>
      <c r="DP111" s="663">
        <v>2</v>
      </c>
      <c r="DQ111" s="642" t="s">
        <v>1324</v>
      </c>
      <c r="DR111" s="578" t="s">
        <v>5999</v>
      </c>
      <c r="DS111" s="753">
        <v>2010</v>
      </c>
      <c r="DT111" s="753">
        <v>3</v>
      </c>
      <c r="DU111" s="657">
        <v>2</v>
      </c>
      <c r="DV111" s="651" t="s">
        <v>6000</v>
      </c>
      <c r="DW111" s="709" t="s">
        <v>6001</v>
      </c>
      <c r="DX111" s="647">
        <v>2011</v>
      </c>
      <c r="DY111" s="647">
        <v>2</v>
      </c>
      <c r="DZ111" s="650">
        <v>1</v>
      </c>
      <c r="EA111" s="709" t="s">
        <v>6001</v>
      </c>
      <c r="EB111" s="506" t="s">
        <v>2280</v>
      </c>
      <c r="EC111" s="647">
        <v>2</v>
      </c>
      <c r="ED111" s="668" t="s">
        <v>1453</v>
      </c>
      <c r="EE111" s="647">
        <v>1987</v>
      </c>
      <c r="EF111" s="647">
        <v>3</v>
      </c>
      <c r="EG111" s="650" t="s">
        <v>1220</v>
      </c>
      <c r="EH111" s="648">
        <v>4</v>
      </c>
      <c r="EI111" s="551" t="s">
        <v>5985</v>
      </c>
      <c r="EJ111" s="651" t="s">
        <v>1190</v>
      </c>
      <c r="EK111" s="647" t="s">
        <v>1188</v>
      </c>
      <c r="EL111" s="647" t="s">
        <v>1188</v>
      </c>
      <c r="EM111" s="812">
        <v>43556</v>
      </c>
      <c r="EN111" s="647" t="s">
        <v>6002</v>
      </c>
      <c r="EO111" s="670" t="s">
        <v>6003</v>
      </c>
      <c r="EP111" s="556">
        <v>2</v>
      </c>
      <c r="EQ111" s="556" t="s">
        <v>1214</v>
      </c>
      <c r="ER111" s="557" t="s">
        <v>6004</v>
      </c>
      <c r="ES111" s="556">
        <v>2010</v>
      </c>
      <c r="ET111" s="556">
        <v>3</v>
      </c>
      <c r="EU111" s="671">
        <v>1</v>
      </c>
      <c r="EV111" s="672"/>
      <c r="EW111" s="673" t="s">
        <v>1005</v>
      </c>
      <c r="EX111" s="674"/>
      <c r="EY111" s="631" t="s">
        <v>1224</v>
      </c>
      <c r="EZ111" s="631" t="s">
        <v>1188</v>
      </c>
      <c r="FA111" s="675"/>
      <c r="FB111" s="648">
        <v>1</v>
      </c>
      <c r="FC111" s="676"/>
      <c r="FD111" s="647"/>
      <c r="FE111" s="648"/>
      <c r="FF111" s="652" t="s">
        <v>1225</v>
      </c>
      <c r="FG111" s="728">
        <v>0</v>
      </c>
      <c r="FH111" s="631" t="str">
        <f t="shared" si="119"/>
        <v>D</v>
      </c>
      <c r="FI111" s="677">
        <f t="shared" si="120"/>
        <v>0.26666666666666666</v>
      </c>
      <c r="FJ111" s="678">
        <f t="shared" si="121"/>
        <v>0.8</v>
      </c>
      <c r="FK111" s="679">
        <f t="shared" si="122"/>
        <v>0</v>
      </c>
      <c r="FL111" s="680">
        <f t="shared" si="123"/>
        <v>0</v>
      </c>
      <c r="FM111" s="681">
        <v>0</v>
      </c>
      <c r="FN111" s="430" t="s">
        <v>1188</v>
      </c>
      <c r="FO111" s="686" t="s">
        <v>1188</v>
      </c>
      <c r="FP111" s="686" t="s">
        <v>1188</v>
      </c>
      <c r="FQ111" s="430">
        <v>0</v>
      </c>
      <c r="FR111" s="682" t="s">
        <v>1188</v>
      </c>
      <c r="FS111" s="369">
        <v>0</v>
      </c>
      <c r="FT111" s="430" t="s">
        <v>1188</v>
      </c>
      <c r="FU111" s="431" t="s">
        <v>1188</v>
      </c>
      <c r="FV111" s="369">
        <v>0</v>
      </c>
      <c r="FW111" s="430" t="s">
        <v>1188</v>
      </c>
      <c r="FX111" s="431" t="s">
        <v>1188</v>
      </c>
      <c r="FY111" s="369">
        <v>0</v>
      </c>
      <c r="FZ111" s="430" t="s">
        <v>1188</v>
      </c>
      <c r="GA111" s="686" t="s">
        <v>1188</v>
      </c>
      <c r="GB111" s="431" t="s">
        <v>1188</v>
      </c>
      <c r="GC111" s="369">
        <v>0</v>
      </c>
      <c r="GD111" s="430" t="s">
        <v>1188</v>
      </c>
      <c r="GE111" s="686" t="s">
        <v>1188</v>
      </c>
      <c r="GF111" s="431" t="s">
        <v>1188</v>
      </c>
      <c r="GG111" s="369">
        <v>0</v>
      </c>
      <c r="GH111" s="430" t="s">
        <v>1188</v>
      </c>
      <c r="GI111" s="686" t="s">
        <v>1188</v>
      </c>
      <c r="GJ111" s="431" t="s">
        <v>1188</v>
      </c>
      <c r="GK111" s="369">
        <v>0</v>
      </c>
      <c r="GL111" s="430" t="s">
        <v>1188</v>
      </c>
      <c r="GM111" s="686" t="s">
        <v>1188</v>
      </c>
      <c r="GN111" s="431" t="s">
        <v>1188</v>
      </c>
      <c r="GO111" s="676">
        <v>0</v>
      </c>
      <c r="GP111" s="917" t="s">
        <v>1188</v>
      </c>
      <c r="GQ111" s="872" t="s">
        <v>1188</v>
      </c>
      <c r="GR111" s="872" t="s">
        <v>1188</v>
      </c>
      <c r="GS111" s="872" t="s">
        <v>1188</v>
      </c>
      <c r="GT111" s="873" t="s">
        <v>1188</v>
      </c>
      <c r="GU111" s="581">
        <v>0</v>
      </c>
      <c r="GV111" s="687" t="s">
        <v>1188</v>
      </c>
      <c r="GW111" s="872" t="s">
        <v>1188</v>
      </c>
      <c r="GX111" s="873" t="s">
        <v>1188</v>
      </c>
      <c r="GY111" s="874">
        <v>0</v>
      </c>
      <c r="GZ111" s="582" t="s">
        <v>1188</v>
      </c>
      <c r="HA111" s="583" t="s">
        <v>4773</v>
      </c>
      <c r="HB111" s="584">
        <v>3</v>
      </c>
      <c r="HC111" s="585">
        <v>0</v>
      </c>
      <c r="HD111" s="586" t="s">
        <v>1188</v>
      </c>
      <c r="HE111" s="690" t="s">
        <v>1188</v>
      </c>
      <c r="HF111" s="587" t="s">
        <v>1188</v>
      </c>
      <c r="HG111" s="587" t="s">
        <v>1188</v>
      </c>
      <c r="HH111" s="588">
        <v>0</v>
      </c>
      <c r="HI111" s="586" t="s">
        <v>1188</v>
      </c>
      <c r="HJ111" s="690" t="s">
        <v>1188</v>
      </c>
      <c r="HK111" s="691" t="s">
        <v>1188</v>
      </c>
      <c r="HL111" s="692">
        <v>2</v>
      </c>
      <c r="HM111" s="591" t="s">
        <v>6005</v>
      </c>
      <c r="HN111" s="592">
        <v>2014</v>
      </c>
      <c r="HO111" s="681" t="s">
        <v>1188</v>
      </c>
      <c r="HP111" s="574" t="s">
        <v>1188</v>
      </c>
      <c r="HQ111" s="472" t="str">
        <f t="shared" si="124"/>
        <v>-</v>
      </c>
      <c r="HR111" s="593" t="s">
        <v>1188</v>
      </c>
      <c r="HS111" s="574" t="s">
        <v>1188</v>
      </c>
      <c r="HT111" s="574" t="s">
        <v>1188</v>
      </c>
      <c r="HU111" s="574" t="s">
        <v>1188</v>
      </c>
      <c r="HV111" s="574" t="s">
        <v>1188</v>
      </c>
      <c r="HW111" s="574" t="s">
        <v>1188</v>
      </c>
      <c r="HX111" s="574" t="s">
        <v>1188</v>
      </c>
      <c r="HY111" s="574" t="s">
        <v>1188</v>
      </c>
      <c r="HZ111" s="574" t="s">
        <v>1188</v>
      </c>
      <c r="IA111" s="574" t="s">
        <v>1188</v>
      </c>
      <c r="IB111" s="574" t="s">
        <v>1188</v>
      </c>
      <c r="IC111" s="574" t="s">
        <v>1188</v>
      </c>
      <c r="ID111" s="681" t="s">
        <v>1188</v>
      </c>
      <c r="IE111" s="369" t="s">
        <v>1188</v>
      </c>
      <c r="IF111" s="574" t="s">
        <v>1188</v>
      </c>
      <c r="IG111" s="472" t="str">
        <f t="shared" si="125"/>
        <v>-</v>
      </c>
      <c r="IH111" s="609" t="s">
        <v>1188</v>
      </c>
      <c r="II111" s="694" t="s">
        <v>1188</v>
      </c>
      <c r="IJ111" s="695" t="s">
        <v>1188</v>
      </c>
      <c r="IK111" s="696" t="s">
        <v>1188</v>
      </c>
      <c r="IL111" s="696" t="s">
        <v>1188</v>
      </c>
      <c r="IM111" s="697" t="s">
        <v>1188</v>
      </c>
      <c r="IN111" s="599">
        <v>2</v>
      </c>
      <c r="IO111" s="600">
        <v>4</v>
      </c>
      <c r="IP111" s="601">
        <v>5</v>
      </c>
      <c r="IQ111" s="600">
        <v>18</v>
      </c>
      <c r="IR111" s="587">
        <v>22</v>
      </c>
      <c r="IS111" s="601">
        <v>40</v>
      </c>
      <c r="IT111" s="599" t="s">
        <v>1188</v>
      </c>
      <c r="IU111" s="600" t="s">
        <v>1188</v>
      </c>
      <c r="IV111" s="587" t="s">
        <v>1188</v>
      </c>
      <c r="IW111" s="601" t="s">
        <v>1188</v>
      </c>
      <c r="IX111" s="602" t="s">
        <v>1188</v>
      </c>
      <c r="IY111" s="681">
        <v>0</v>
      </c>
      <c r="IZ111" s="719" t="s">
        <v>1188</v>
      </c>
      <c r="JA111" s="681">
        <v>0</v>
      </c>
      <c r="JB111" s="720" t="s">
        <v>1188</v>
      </c>
      <c r="JC111" s="681">
        <v>0</v>
      </c>
      <c r="JD111" s="753" t="s">
        <v>1188</v>
      </c>
      <c r="JE111" s="940" t="s">
        <v>1188</v>
      </c>
      <c r="JF111" s="940" t="s">
        <v>1188</v>
      </c>
      <c r="JG111" s="657" t="s">
        <v>1188</v>
      </c>
      <c r="JH111" s="369">
        <v>0</v>
      </c>
      <c r="JI111" s="430" t="s">
        <v>1188</v>
      </c>
      <c r="JJ111" s="686" t="s">
        <v>1188</v>
      </c>
      <c r="JK111" s="686" t="s">
        <v>1188</v>
      </c>
      <c r="JL111" s="592" t="s">
        <v>1188</v>
      </c>
      <c r="JM111" s="369">
        <v>0</v>
      </c>
      <c r="JN111" s="430" t="s">
        <v>1188</v>
      </c>
      <c r="JO111" s="430" t="s">
        <v>1188</v>
      </c>
      <c r="JP111" s="686" t="s">
        <v>1188</v>
      </c>
      <c r="JQ111" s="686" t="s">
        <v>1188</v>
      </c>
      <c r="JR111" s="592" t="s">
        <v>1188</v>
      </c>
      <c r="JS111" s="369">
        <v>0</v>
      </c>
      <c r="JT111" s="430" t="s">
        <v>1188</v>
      </c>
      <c r="JU111" s="686" t="s">
        <v>1188</v>
      </c>
      <c r="JV111" s="686" t="s">
        <v>1188</v>
      </c>
      <c r="JW111" s="592" t="s">
        <v>1188</v>
      </c>
      <c r="JX111" s="606">
        <v>0</v>
      </c>
      <c r="JY111" s="607" t="s">
        <v>1188</v>
      </c>
      <c r="JZ111" s="606" t="s">
        <v>1188</v>
      </c>
      <c r="KA111" s="606">
        <f t="shared" si="126"/>
        <v>0</v>
      </c>
      <c r="KB111" s="606"/>
      <c r="KC111" s="606"/>
      <c r="KD111" s="606"/>
      <c r="KE111" s="606"/>
      <c r="KF111" s="606">
        <f t="shared" si="127"/>
        <v>0</v>
      </c>
      <c r="KG111" s="606"/>
      <c r="KH111" s="606"/>
      <c r="KI111" s="606"/>
      <c r="KJ111" s="606"/>
      <c r="KK111" s="606">
        <v>1</v>
      </c>
      <c r="KL111" s="606">
        <v>1</v>
      </c>
      <c r="KM111" s="608">
        <f t="shared" si="128"/>
        <v>0.4611563444137573</v>
      </c>
      <c r="KN111" s="609">
        <v>-0.19421827793121338</v>
      </c>
      <c r="KO111" s="609">
        <v>42.788459777832031</v>
      </c>
      <c r="KP111" s="610">
        <v>4</v>
      </c>
      <c r="KQ111" s="608">
        <f t="shared" si="129"/>
        <v>0.44749851226806642</v>
      </c>
      <c r="KR111" s="609">
        <v>-0.26250743865966797</v>
      </c>
      <c r="KS111" s="609">
        <v>46.153846740722656</v>
      </c>
      <c r="KT111" s="610">
        <v>5</v>
      </c>
      <c r="KU111" s="610">
        <v>29</v>
      </c>
      <c r="KV111" s="606" t="s">
        <v>5586</v>
      </c>
      <c r="KW111" s="606" t="s">
        <v>5978</v>
      </c>
      <c r="KX111" s="700" t="str">
        <f t="shared" ca="1" si="130"/>
        <v>C</v>
      </c>
      <c r="KY111" s="701">
        <f t="shared" ca="1" si="131"/>
        <v>0.31876531713505074</v>
      </c>
      <c r="KZ111" s="702">
        <f t="shared" ca="1" si="235"/>
        <v>0.39516000000000001</v>
      </c>
      <c r="LA111" s="703">
        <f t="shared" ca="1" si="236"/>
        <v>0.50532380952380951</v>
      </c>
      <c r="LB111" s="703">
        <f t="shared" ca="1" si="237"/>
        <v>0.11012499999999999</v>
      </c>
      <c r="LC111" s="704">
        <f t="shared" ca="1" si="238"/>
        <v>0.26445245901639342</v>
      </c>
      <c r="LD111" s="696" cm="1">
        <f t="array" aca="1" ref="LD111" ca="1">INDIRECT(LD$203&amp;ROW())*LD$205</f>
        <v>0</v>
      </c>
      <c r="LE111" s="696" cm="1">
        <f t="array" aca="1" ref="LE111" ca="1">INDIRECT(LE$203&amp;ROW())*LE$205</f>
        <v>0</v>
      </c>
      <c r="LF111" s="696" cm="1">
        <f t="array" aca="1" ref="LF111" ca="1">INDIRECT(LF$203&amp;ROW())*LF$205</f>
        <v>0</v>
      </c>
      <c r="LG111" s="696" cm="1">
        <f t="array" aca="1" ref="LG111" ca="1">INDIRECT(LG$203&amp;ROW())*LG$205</f>
        <v>3</v>
      </c>
      <c r="LH111" s="696" cm="1">
        <f t="array" aca="1" ref="LH111" ca="1">INDIRECT(LH$203&amp;ROW())*LH$205</f>
        <v>3</v>
      </c>
      <c r="LI111" s="696" cm="1">
        <f t="array" aca="1" ref="LI111" ca="1">INDIRECT(LI$203&amp;ROW())*LI$205</f>
        <v>2</v>
      </c>
      <c r="LJ111" s="696" cm="1">
        <f t="array" aca="1" ref="LJ111" ca="1">INDIRECT(LJ$203&amp;ROW())*LJ$205</f>
        <v>3</v>
      </c>
      <c r="LK111" s="696" cm="1">
        <f t="array" aca="1" ref="LK111" ca="1">INDIRECT(LK$203&amp;ROW())*LK$205</f>
        <v>3</v>
      </c>
      <c r="LL111" s="696" cm="1">
        <f t="array" aca="1" ref="LL111" ca="1">INDIRECT(LL$203&amp;ROW())*LL$205</f>
        <v>3</v>
      </c>
      <c r="LM111" s="696" cm="1">
        <f t="array" aca="1" ref="LM111" ca="1">INDIRECT(LM$203&amp;ROW())*LM$205</f>
        <v>4</v>
      </c>
      <c r="LN111" s="696" cm="1">
        <f t="array" aca="1" ref="LN111" ca="1">INDIRECT(LN$203&amp;ROW())*LN$205</f>
        <v>3</v>
      </c>
      <c r="LO111" s="696" cm="1">
        <f t="array" aca="1" ref="LO111" ca="1">INDIRECT(LO$203&amp;ROW())*LO$205</f>
        <v>6</v>
      </c>
      <c r="LP111" s="696" cm="1">
        <f t="array" aca="1" ref="LP111" ca="1">INDIRECT(LP$203&amp;ROW())*LP$205</f>
        <v>0</v>
      </c>
      <c r="LQ111" s="696" cm="1">
        <f t="array" aca="1" ref="LQ111" ca="1">IF(INDIRECT(LQ$203&amp;ROW())="-",0,INDIRECT(LQ$203&amp;ROW())*LQ$205)</f>
        <v>3.5885999999999996</v>
      </c>
      <c r="LR111" s="696" cm="1">
        <f t="array" aca="1" ref="LR111" ca="1">INDIRECT(LR$203&amp;ROW())*LR$205</f>
        <v>0</v>
      </c>
      <c r="LS111" s="696" cm="1">
        <f t="array" aca="1" ref="LS111" ca="1">IF(INDIRECT(LS$203&amp;ROW())="-",0,INDIRECT(LS$203&amp;ROW())*LS$205)</f>
        <v>2.6118000000000001</v>
      </c>
      <c r="LT111" s="696" cm="1">
        <f t="array" aca="1" ref="LT111" ca="1">INDIRECT(LT$203&amp;ROW())*LT$205</f>
        <v>2</v>
      </c>
      <c r="LU111" s="696" cm="1">
        <f t="array" aca="1" ref="LU111" ca="1">INDIRECT(LU$203&amp;ROW())*LU$205</f>
        <v>2</v>
      </c>
      <c r="LV111" s="696" cm="1">
        <f t="array" aca="1" ref="LV111" ca="1">INDIRECT(LV$203&amp;ROW())*LV$205</f>
        <v>2</v>
      </c>
      <c r="LW111" s="696" cm="1">
        <f t="array" aca="1" ref="LW111" ca="1">INDIRECT(LW$203&amp;ROW())*LW$205</f>
        <v>0</v>
      </c>
      <c r="LX111" s="696" cm="1">
        <f t="array" aca="1" ref="LX111" ca="1">INDIRECT(LX$203&amp;ROW())*LX$205</f>
        <v>2</v>
      </c>
      <c r="LY111" s="696" cm="1">
        <f t="array" aca="1" ref="LY111" ca="1">IF(INDIRECT(LY$203&amp;ROW())="-",0,INDIRECT(LY$203&amp;ROW())*LY$205)</f>
        <v>2.6429999999999998</v>
      </c>
      <c r="LZ111" s="696" cm="1">
        <f t="array" aca="1" ref="LZ111" ca="1">INDIRECT(LZ$203&amp;ROW())*LZ$205</f>
        <v>0</v>
      </c>
      <c r="MA111" s="696" cm="1">
        <f t="array" aca="1" ref="MA111" ca="1">INDIRECT(MA$203&amp;ROW())*MA$205</f>
        <v>0</v>
      </c>
      <c r="MB111" s="696" cm="1">
        <f t="array" aca="1" ref="MB111" ca="1">INDIRECT(MB$203&amp;ROW())*MB$205</f>
        <v>0</v>
      </c>
      <c r="MC111" s="696" cm="1">
        <f t="array" aca="1" ref="MC111" ca="1">IF($MB111=0,0,INDIRECT(MC$203&amp;ROW())*MC$205)</f>
        <v>0</v>
      </c>
      <c r="MD111" s="696" cm="1">
        <f t="array" aca="1" ref="MD111" ca="1">IF($MB111=0,0,INDIRECT(MD$203&amp;ROW())*MD$205)</f>
        <v>0</v>
      </c>
      <c r="ME111" s="696" cm="1">
        <f t="array" aca="1" ref="ME111" ca="1">IF($MB111=0,0,INDIRECT(ME$203&amp;ROW())*ME$205)</f>
        <v>0</v>
      </c>
      <c r="MF111" s="696" cm="1">
        <f t="array" aca="1" ref="MF111" ca="1">IF($MB111=0,0,INDIRECT(MF$203&amp;ROW())*MF$205)</f>
        <v>0</v>
      </c>
      <c r="MG111" s="696" cm="1">
        <f t="array" aca="1" ref="MG111" ca="1">INDIRECT(MG$203&amp;ROW())*MG$205</f>
        <v>0</v>
      </c>
      <c r="MH111" s="696" cm="1">
        <f t="array" aca="1" ref="MH111" ca="1">IF($MG111=0,0,INDIRECT(MH$203&amp;ROW())*MH$205)</f>
        <v>0</v>
      </c>
      <c r="MI111" s="696" cm="1">
        <f t="array" aca="1" ref="MI111" ca="1">IF($MG111=0,0,INDIRECT(MI$203&amp;ROW())*MI$205)</f>
        <v>0</v>
      </c>
      <c r="MJ111" s="696" cm="1">
        <f t="array" aca="1" ref="MJ111" ca="1">INDIRECT(MJ$203&amp;ROW())*MJ$205</f>
        <v>0</v>
      </c>
      <c r="MK111" s="696" cm="1">
        <f t="array" aca="1" ref="MK111" ca="1">INDIRECT(MK$203&amp;ROW())*MK$205</f>
        <v>0</v>
      </c>
      <c r="ML111" s="696" cm="1">
        <f t="array" aca="1" ref="ML111" ca="1">INDIRECT(ML$203&amp;ROW())*ML$205</f>
        <v>0</v>
      </c>
      <c r="MM111" s="696" cm="1">
        <f t="array" aca="1" ref="MM111" ca="1">INDIRECT(MM$203&amp;ROW())*MM$205</f>
        <v>6</v>
      </c>
      <c r="MN111" s="696" cm="1">
        <f t="array" aca="1" ref="MN111" ca="1">INDIRECT(MN$203&amp;ROW())*MN$205</f>
        <v>0</v>
      </c>
      <c r="MO111" s="696" cm="1">
        <f t="array" aca="1" ref="MO111" ca="1">INDIRECT(MO$203&amp;ROW())*MO$205</f>
        <v>2</v>
      </c>
      <c r="MP111" s="696" cm="1">
        <f t="array" aca="1" ref="MP111" ca="1">INDIRECT(MP$203&amp;ROW())*MP$205</f>
        <v>0</v>
      </c>
      <c r="MQ111" s="696" cm="1">
        <f t="array" aca="1" ref="MQ111" ca="1">INDIRECT(MQ$203&amp;ROW())*MQ$205</f>
        <v>0</v>
      </c>
      <c r="MR111" s="696" cm="1">
        <f t="array" aca="1" ref="MR111" ca="1">INDIRECT(MR$203&amp;ROW())*MR$205</f>
        <v>2</v>
      </c>
      <c r="MS111" s="696" cm="1">
        <f t="array" aca="1" ref="MS111" ca="1">INDIRECT(MS$203&amp;ROW())*MS$205</f>
        <v>2</v>
      </c>
      <c r="MT111" s="696" cm="1">
        <f t="array" aca="1" ref="MT111" ca="1">INDIRECT(MT$203&amp;ROW())*MT$205</f>
        <v>0</v>
      </c>
      <c r="MU111" s="696" cm="1">
        <f t="array" aca="1" ref="MU111" ca="1">INDIRECT(MU$203&amp;ROW())*MU$205</f>
        <v>0</v>
      </c>
      <c r="MV111" s="696" cm="1">
        <f t="array" aca="1" ref="MV111" ca="1">IF(INDIRECT(MV$203&amp;ROW())="-",0,INDIRECT(MV$203&amp;ROW())*MV$205)</f>
        <v>4.1315999999999997</v>
      </c>
      <c r="MW111" s="696" cm="1">
        <f t="array" aca="1" ref="MW111" ca="1">INDIRECT(MW$203&amp;ROW())*MW$205</f>
        <v>0</v>
      </c>
      <c r="MX111" s="696" cm="1">
        <f t="array" aca="1" ref="MX111" ca="1">INDIRECT(MX$203&amp;ROW())*MX$205</f>
        <v>0</v>
      </c>
      <c r="MY111" s="696" cm="1">
        <f t="array" aca="1" ref="MY111" ca="1">INDIRECT(MY$203&amp;ROW())*MY$205</f>
        <v>0</v>
      </c>
      <c r="NA111" s="701">
        <f t="shared" si="133"/>
        <v>0.62434390243902438</v>
      </c>
      <c r="NB111" s="617">
        <f t="shared" si="134"/>
        <v>0.53109285714285714</v>
      </c>
      <c r="NC111" s="695">
        <f t="shared" si="135"/>
        <v>3.3884615384615388E-2</v>
      </c>
      <c r="ND111" s="697">
        <f t="shared" si="136"/>
        <v>0.28476296296296294</v>
      </c>
      <c r="NE111" s="694">
        <f t="shared" si="137"/>
        <v>0.36852108448236492</v>
      </c>
      <c r="NF111" s="682" t="str">
        <f t="shared" si="138"/>
        <v>C</v>
      </c>
      <c r="NH111" s="606" t="s">
        <v>5978</v>
      </c>
      <c r="NI111" s="563" t="str">
        <f t="shared" si="239"/>
        <v>B</v>
      </c>
      <c r="NJ111" s="563" t="str">
        <f t="shared" si="140"/>
        <v>C</v>
      </c>
      <c r="NK111" s="563" t="str">
        <f t="shared" ca="1" si="141"/>
        <v>C</v>
      </c>
      <c r="NL111" s="563" t="str">
        <f t="shared" ca="1" si="142"/>
        <v>C</v>
      </c>
      <c r="NM111" s="563" t="str">
        <f t="shared" ca="1" si="143"/>
        <v>C</v>
      </c>
      <c r="NN111" s="563" t="str">
        <f t="shared" ca="1" si="163"/>
        <v>C</v>
      </c>
      <c r="NO111" s="563" t="str">
        <f t="shared" ca="1" si="164"/>
        <v>C</v>
      </c>
      <c r="NP111" s="606" t="str">
        <f t="shared" si="144"/>
        <v>-</v>
      </c>
      <c r="NQ111" s="682" t="str">
        <f t="shared" si="145"/>
        <v>-</v>
      </c>
      <c r="NR111" s="682" t="e">
        <f>IF(OR(AND(NI111="A",OR(NJ111="C",NJ111="D")),AND(NI111="A",OR(#REF!="C",#REF!="D")),AND(NI111="B",OR(NJ111="D",#REF!="D")),AND(OR(NI111="C",NI111="D"),OR(NJ111="A",NJ111="B")),AND(OR(NI111="C",NI111="D"),OR(#REF!="A",#REF!="B")),AND(OR(NJ111="A",#REF!="A",NJ111="B",#REF!="B"),OR(NP111="-",NQ111="-")),AND(OR(NJ111="C",#REF!="C",NJ111="D",#REF!="D"),NP111="Yes")),"Yes","-")</f>
        <v>#REF!</v>
      </c>
      <c r="NS111" s="607"/>
      <c r="NT111" s="619">
        <f t="shared" si="146"/>
        <v>0.57399999999999995</v>
      </c>
      <c r="NU111" s="619">
        <f t="shared" si="147"/>
        <v>0.36852108448236492</v>
      </c>
      <c r="NV111" s="619">
        <f t="shared" ca="1" si="148"/>
        <v>0.31876531713505074</v>
      </c>
      <c r="NW111" s="619">
        <f t="shared" ca="1" si="165"/>
        <v>0.3375182398242163</v>
      </c>
      <c r="NX111" s="619">
        <f t="shared" ca="1" si="166"/>
        <v>0.41158666023476997</v>
      </c>
      <c r="NY111" s="620">
        <f t="shared" ca="1" si="167"/>
        <v>0.35562907353138851</v>
      </c>
      <c r="NZ111" s="620">
        <f t="shared" ca="1" si="168"/>
        <v>0.46260847876684841</v>
      </c>
      <c r="OA111" s="705" t="s">
        <v>1188</v>
      </c>
      <c r="OB111" s="706" t="s">
        <v>1188</v>
      </c>
      <c r="OC111" s="494"/>
      <c r="OE111" s="606" t="s">
        <v>5978</v>
      </c>
      <c r="OF111" s="700" t="str">
        <f t="shared" ca="1" si="149"/>
        <v>C</v>
      </c>
      <c r="OG111" s="701">
        <f t="shared" ca="1" si="169"/>
        <v>0.3375182398242163</v>
      </c>
      <c r="OH111" s="705">
        <f t="shared" ca="1" si="212"/>
        <v>0.54605082733188726</v>
      </c>
      <c r="OI111" s="696">
        <f t="shared" ca="1" si="213"/>
        <v>0.53526163312421593</v>
      </c>
      <c r="OJ111" s="696">
        <f t="shared" ca="1" si="152"/>
        <v>4.7977581936094207E-2</v>
      </c>
      <c r="OK111" s="697">
        <f t="shared" ca="1" si="153"/>
        <v>0.22078291690466795</v>
      </c>
      <c r="OL111" s="696" cm="1">
        <f t="array" aca="1" ref="OL111" ca="1">INDIRECT(OL$203&amp;ROW())*OL$205</f>
        <v>0</v>
      </c>
      <c r="OM111" s="696" cm="1">
        <f t="array" aca="1" ref="OM111" ca="1">INDIRECT(OM$203&amp;ROW())*OM$205</f>
        <v>0</v>
      </c>
      <c r="ON111" s="696" cm="1">
        <f t="array" aca="1" ref="ON111" ca="1">INDIRECT(ON$203&amp;ROW())*ON$205</f>
        <v>0</v>
      </c>
      <c r="OO111" s="696" cm="1">
        <f t="array" aca="1" ref="OO111" ca="1">INDIRECT(OO$203&amp;ROW())*OO$205</f>
        <v>1.0790999999999999</v>
      </c>
      <c r="OP111" s="696" cm="1">
        <f t="array" aca="1" ref="OP111" ca="1">INDIRECT(OP$203&amp;ROW())*OP$205</f>
        <v>1.5831</v>
      </c>
      <c r="OQ111" s="696" cm="1">
        <f t="array" aca="1" ref="OQ111" ca="1">INDIRECT(OQ$203&amp;ROW())*OQ$205</f>
        <v>1.0566</v>
      </c>
      <c r="OR111" s="696" cm="1">
        <f t="array" aca="1" ref="OR111" ca="1">INDIRECT(OR$203&amp;ROW())*OR$205</f>
        <v>1.4141999999999999</v>
      </c>
      <c r="OS111" s="696" cm="1">
        <f t="array" aca="1" ref="OS111" ca="1">INDIRECT(OS$203&amp;ROW())*OS$205</f>
        <v>1.5387</v>
      </c>
      <c r="OT111" s="696" cm="1">
        <f t="array" aca="1" ref="OT111" ca="1">INDIRECT(OT$203&amp;ROW())*OT$205</f>
        <v>1.4727000000000001</v>
      </c>
      <c r="OU111" s="696" cm="1">
        <f t="array" aca="1" ref="OU111" ca="1">INDIRECT(OU$203&amp;ROW())*OU$205</f>
        <v>1.2869999999999999</v>
      </c>
      <c r="OV111" s="696" cm="1">
        <f t="array" aca="1" ref="OV111" ca="1">INDIRECT(OV$203&amp;ROW())*OV$205</f>
        <v>1.2161999999999999</v>
      </c>
      <c r="OW111" s="696" cm="1">
        <f t="array" aca="1" ref="OW111" ca="1">INDIRECT(OW$203&amp;ROW())*OW$205</f>
        <v>1.5144000000000002</v>
      </c>
      <c r="OX111" s="696" cm="1">
        <f t="array" aca="1" ref="OX111" ca="1">INDIRECT(OX$203&amp;ROW())*OX$205</f>
        <v>0</v>
      </c>
      <c r="OY111" s="696" cm="1">
        <f t="array" aca="1" ref="OY111" ca="1">IF(INDIRECT(OY$203&amp;ROW())="-",0,INDIRECT(OY$203&amp;ROW())*OY$205)</f>
        <v>0.42447156999999996</v>
      </c>
      <c r="OZ111" s="696" cm="1">
        <f t="array" aca="1" ref="OZ111" ca="1">INDIRECT(OZ$203&amp;ROW())*OZ$205</f>
        <v>0</v>
      </c>
      <c r="PA111" s="696" cm="1">
        <f t="array" aca="1" ref="PA111" ca="1">IF(INDIRECT(PA$203&amp;ROW())="-",0,INDIRECT(PA$203&amp;ROW())*PA$205)</f>
        <v>0.38454401999999999</v>
      </c>
      <c r="PB111" s="705" cm="1">
        <f t="array" aca="1" ref="PB111" ca="1">INDIRECT(PB$203&amp;ROW())*PB$205</f>
        <v>0.75419999999999998</v>
      </c>
      <c r="PC111" s="696" cm="1">
        <f t="array" aca="1" ref="PC111" ca="1">INDIRECT(PC$203&amp;ROW())*PC$205</f>
        <v>1.3946000000000001</v>
      </c>
      <c r="PD111" s="696" cm="1">
        <f t="array" aca="1" ref="PD111" ca="1">INDIRECT(PD$203&amp;ROW())*PD$205</f>
        <v>1.4683999999999999</v>
      </c>
      <c r="PE111" s="696" cm="1">
        <f t="array" aca="1" ref="PE111" ca="1">INDIRECT(PE$203&amp;ROW())*PE$205</f>
        <v>0</v>
      </c>
      <c r="PF111" s="696" cm="1">
        <f t="array" aca="1" ref="PF111" ca="1">INDIRECT(PF$203&amp;ROW())*PF$205</f>
        <v>1.3308</v>
      </c>
      <c r="PG111" s="696" cm="1">
        <f t="array" aca="1" ref="PG111" ca="1">IF(INDIRECT(PG$203&amp;ROW())="-",0,INDIRECT(PG$203&amp;ROW())*PG$205)</f>
        <v>0.38543749999999999</v>
      </c>
      <c r="PH111" s="696" cm="1">
        <f t="array" aca="1" ref="PH111" ca="1">INDIRECT(PH$203&amp;ROW())*PH$205</f>
        <v>0</v>
      </c>
      <c r="PI111" s="696" cm="1">
        <f t="array" aca="1" ref="PI111" ca="1">INDIRECT(PI$203&amp;ROW())*PI$205</f>
        <v>0</v>
      </c>
      <c r="PJ111" s="696" cm="1">
        <f t="array" aca="1" ref="PJ111" ca="1">INDIRECT(PJ$203&amp;ROW())*PJ$205</f>
        <v>0</v>
      </c>
      <c r="PK111" s="696" cm="1">
        <f t="array" aca="1" ref="PK111" ca="1">IF($PJ111=0,0,INDIRECT(PK$203&amp;ROW())*PK$205)</f>
        <v>0</v>
      </c>
      <c r="PL111" s="696" cm="1">
        <f t="array" aca="1" ref="PL111" ca="1">IF($MPE111=0,0,INDIRECT(PL$203&amp;ROW())*PL$205)</f>
        <v>0</v>
      </c>
      <c r="PM111" s="696" cm="1">
        <f t="array" aca="1" ref="PM111" ca="1">IF($MPE111=0,0,INDIRECT(PM$203&amp;ROW())*PM$205)</f>
        <v>0</v>
      </c>
      <c r="PN111" s="696" cm="1">
        <f t="array" aca="1" ref="PN111" ca="1">IF($PJ111=0,0,INDIRECT(PN$203&amp;ROW())*PN$205)</f>
        <v>0</v>
      </c>
      <c r="PO111" s="696" cm="1">
        <f t="array" aca="1" ref="PO111" ca="1">INDIRECT(PO$203&amp;ROW())*PO$205</f>
        <v>0</v>
      </c>
      <c r="PP111" s="696" cm="1">
        <f t="array" aca="1" ref="PP111" ca="1">IF($PO111=0,0,INDIRECT(PP$203&amp;ROW())*PP$205)</f>
        <v>0</v>
      </c>
      <c r="PQ111" s="696" cm="1">
        <f t="array" aca="1" ref="PQ111" ca="1">IF($PO111=0,0,INDIRECT(PQ$203&amp;ROW())*PQ$205)</f>
        <v>0</v>
      </c>
      <c r="PR111" s="696" cm="1">
        <f t="array" aca="1" ref="PR111" ca="1">INDIRECT(PR$203&amp;ROW())*PR$205</f>
        <v>0</v>
      </c>
      <c r="PS111" s="696" cm="1">
        <f t="array" aca="1" ref="PS111" ca="1">INDIRECT(PS$203&amp;ROW())*PS$205</f>
        <v>0</v>
      </c>
      <c r="PT111" s="696" cm="1">
        <f t="array" aca="1" ref="PT111" ca="1">INDIRECT(PT$203&amp;ROW())*PT$205</f>
        <v>0</v>
      </c>
      <c r="PU111" s="696" cm="1">
        <f t="array" aca="1" ref="PU111" ca="1">INDIRECT(PU$203&amp;ROW())*PU$205</f>
        <v>1.7696999999999998</v>
      </c>
      <c r="PV111" s="696" cm="1">
        <f t="array" aca="1" ref="PV111" ca="1">INDIRECT(PV$203&amp;ROW())*PV$205</f>
        <v>0</v>
      </c>
      <c r="PW111" s="696" cm="1">
        <f t="array" aca="1" ref="PW111" ca="1">INDIRECT(PW$203&amp;ROW())*PW$205</f>
        <v>1.0658000000000001</v>
      </c>
      <c r="PX111" s="696" cm="1">
        <f t="array" aca="1" ref="PX111" ca="1">INDIRECT(PX$203&amp;ROW())*PX$205</f>
        <v>0</v>
      </c>
      <c r="PY111" s="696" cm="1">
        <f t="array" aca="1" ref="PY111" ca="1">INDIRECT(PY$203&amp;ROW())*PY$205</f>
        <v>0</v>
      </c>
      <c r="PZ111" s="696" cm="1">
        <f t="array" aca="1" ref="PZ111" ca="1">INDIRECT(PZ$203&amp;ROW())*PZ$205</f>
        <v>0.17430000000000001</v>
      </c>
      <c r="QA111" s="696" cm="1">
        <f t="array" aca="1" ref="QA111" ca="1">INDIRECT(QA$203&amp;ROW())*QA$205</f>
        <v>0.31659999999999999</v>
      </c>
      <c r="QB111" s="696" cm="1">
        <f t="array" aca="1" ref="QB111" ca="1">INDIRECT(QB$203&amp;ROW())*QB$205</f>
        <v>0</v>
      </c>
      <c r="QC111" s="696" cm="1">
        <f t="array" aca="1" ref="QC111" ca="1">INDIRECT(QC$203&amp;ROW())*QC$205</f>
        <v>0</v>
      </c>
      <c r="QD111" s="696" cm="1">
        <f t="array" aca="1" ref="QD111" ca="1">IF(INDIRECT(QD$203&amp;ROW())="-",0,INDIRECT(QD$203&amp;ROW())*QD$205)</f>
        <v>0.42286925999999997</v>
      </c>
      <c r="QE111" s="696" cm="1">
        <f t="array" aca="1" ref="QE111" ca="1">INDIRECT(QE$203&amp;ROW())*QE$205</f>
        <v>0</v>
      </c>
      <c r="QF111" s="696" cm="1">
        <f t="array" aca="1" ref="QF111" ca="1">INDIRECT(QF$203&amp;ROW())*QF$205</f>
        <v>0</v>
      </c>
      <c r="QG111" s="696" cm="1">
        <f t="array" aca="1" ref="QG111" ca="1">INDIRECT(QG$203&amp;ROW())*QG$205</f>
        <v>0</v>
      </c>
      <c r="QI111" s="606" t="s">
        <v>5978</v>
      </c>
      <c r="QJ111" s="700" t="str">
        <f t="shared" ca="1" si="154"/>
        <v>C</v>
      </c>
      <c r="QK111" s="701">
        <f t="shared" ca="1" si="170"/>
        <v>0.41158666023476997</v>
      </c>
      <c r="QL111" s="705">
        <f t="shared" ca="1" si="214"/>
        <v>0.69576956727587858</v>
      </c>
      <c r="QM111" s="696">
        <f t="shared" ca="1" si="215"/>
        <v>0.50233354809855302</v>
      </c>
      <c r="QN111" s="696">
        <f t="shared" ca="1" si="157"/>
        <v>2.8479998397797576E-2</v>
      </c>
      <c r="QO111" s="697">
        <f t="shared" ca="1" si="158"/>
        <v>0.419763527166851</v>
      </c>
      <c r="QP111" s="696" cm="1">
        <f t="array" aca="1" ref="QP111" ca="1">INDIRECT(QP$203&amp;ROW())*QP$205</f>
        <v>0</v>
      </c>
      <c r="QQ111" s="696" cm="1">
        <f t="array" aca="1" ref="QQ111" ca="1">INDIRECT(QQ$203&amp;ROW())*QQ$205</f>
        <v>0</v>
      </c>
      <c r="QR111" s="696" cm="1">
        <f t="array" aca="1" ref="QR111" ca="1">INDIRECT(QR$203&amp;ROW())*QR$205</f>
        <v>0</v>
      </c>
      <c r="QS111" s="696" cm="1">
        <f t="array" aca="1" ref="QS111" ca="1">INDIRECT(QS$203&amp;ROW())*QS$205</f>
        <v>0.22471360933801068</v>
      </c>
      <c r="QT111" s="696" cm="1">
        <f t="array" aca="1" ref="QT111" ca="1">INDIRECT(QT$203&amp;ROW())*QT$205</f>
        <v>0.26232814414996541</v>
      </c>
      <c r="QU111" s="696" cm="1">
        <f t="array" aca="1" ref="QU111" ca="1">INDIRECT(QU$203&amp;ROW())*QU$205</f>
        <v>0.35552804589042175</v>
      </c>
      <c r="QV111" s="696" cm="1">
        <f t="array" aca="1" ref="QV111" ca="1">INDIRECT(QV$203&amp;ROW())*QV$205</f>
        <v>0.24117831443907087</v>
      </c>
      <c r="QW111" s="696" cm="1">
        <f t="array" aca="1" ref="QW111" ca="1">INDIRECT(QW$203&amp;ROW())*QW$205</f>
        <v>0.53099416374332975</v>
      </c>
      <c r="QX111" s="696" cm="1">
        <f t="array" aca="1" ref="QX111" ca="1">INDIRECT(QX$203&amp;ROW())*QX$205</f>
        <v>0.60640894423913805</v>
      </c>
      <c r="QY111" s="696" cm="1">
        <f t="array" aca="1" ref="QY111" ca="1">INDIRECT(QY$203&amp;ROW())*QY$205</f>
        <v>9.0268316756905984E-2</v>
      </c>
      <c r="QZ111" s="696" cm="1">
        <f t="array" aca="1" ref="QZ111" ca="1">INDIRECT(QZ$203&amp;ROW())*QZ$205</f>
        <v>0.27613248380770827</v>
      </c>
      <c r="RA111" s="696" cm="1">
        <f t="array" aca="1" ref="RA111" ca="1">INDIRECT(RA$203&amp;ROW())*RA$205</f>
        <v>5.1272116233970627E-2</v>
      </c>
      <c r="RB111" s="696" cm="1">
        <f t="array" aca="1" ref="RB111" ca="1">INDIRECT(RB$203&amp;ROW())*RB$205</f>
        <v>0</v>
      </c>
      <c r="RC111" s="696" cm="1">
        <f t="array" aca="1" ref="RC111" ca="1">IF(INDIRECT(RC$203&amp;ROW())="-",0,INDIRECT(RC$203&amp;ROW())*RC$205)</f>
        <v>5.018574273854394E-2</v>
      </c>
      <c r="RD111" s="696" cm="1">
        <f t="array" aca="1" ref="RD111" ca="1">INDIRECT(RD$203&amp;ROW())*RD$205</f>
        <v>0</v>
      </c>
      <c r="RE111" s="696" cm="1">
        <f t="array" aca="1" ref="RE111" ca="1">IF(INDIRECT(RE$203&amp;ROW())="-",0,INDIRECT(RE$203&amp;ROW())*RE$205)</f>
        <v>2.7549718995312548E-2</v>
      </c>
      <c r="RF111" s="705" cm="1">
        <f t="array" aca="1" ref="RF111" ca="1">INDIRECT(RF$203&amp;ROW())*RF$205</f>
        <v>5.3068994403248027E-2</v>
      </c>
      <c r="RG111" s="696" cm="1">
        <f t="array" aca="1" ref="RG111" ca="1">INDIRECT(RG$203&amp;ROW())*RG$205</f>
        <v>0.27650466908360405</v>
      </c>
      <c r="RH111" s="696" cm="1">
        <f t="array" aca="1" ref="RH111" ca="1">INDIRECT(RH$203&amp;ROW())*RH$205</f>
        <v>5.8387680780544585E-2</v>
      </c>
      <c r="RI111" s="696" cm="1">
        <f t="array" aca="1" ref="RI111" ca="1">INDIRECT(RI$203&amp;ROW())*RI$205</f>
        <v>0</v>
      </c>
      <c r="RJ111" s="696" cm="1">
        <f t="array" aca="1" ref="RJ111" ca="1">INDIRECT(RJ$203&amp;ROW())*RJ$205</f>
        <v>0.12226723336432462</v>
      </c>
      <c r="RK111" s="696" cm="1">
        <f t="array" aca="1" ref="RK111" ca="1">IF(INDIRECT(RK$203&amp;ROW())="-",0,INDIRECT(RK$203&amp;ROW())*RK$205)</f>
        <v>2.6615714302520129E-2</v>
      </c>
      <c r="RL111" s="696" cm="1">
        <f t="array" aca="1" ref="RL111" ca="1">INDIRECT(RL$203&amp;ROW())*RL$205</f>
        <v>0</v>
      </c>
      <c r="RM111" s="696" cm="1">
        <f t="array" aca="1" ref="RM111" ca="1">INDIRECT(RM$203&amp;ROW())*RM$205</f>
        <v>0</v>
      </c>
      <c r="RN111" s="696" cm="1">
        <f t="array" aca="1" ref="RN111" ca="1">INDIRECT(RN$203&amp;ROW())*RN$205</f>
        <v>0</v>
      </c>
      <c r="RO111" s="696" cm="1">
        <f t="array" aca="1" ref="RO111" ca="1">IF($RN111=0,0,INDIRECT(RO$203&amp;ROW())*RO$205)</f>
        <v>0</v>
      </c>
      <c r="RP111" s="696" cm="1">
        <f t="array" aca="1" ref="RP111" ca="1">IF($RN111=0,0,INDIRECT(RP$203&amp;ROW())*RP$205)</f>
        <v>0</v>
      </c>
      <c r="RQ111" s="696" cm="1">
        <f t="array" aca="1" ref="RQ111" ca="1">IF($RN111=0,0,INDIRECT(RQ$203&amp;ROW())*RQ$205)</f>
        <v>0</v>
      </c>
      <c r="RR111" s="696" cm="1">
        <f t="array" aca="1" ref="RR111" ca="1">IF($RN111=0,0,INDIRECT(RR$203&amp;ROW())*RR$205)</f>
        <v>0</v>
      </c>
      <c r="RS111" s="696" cm="1">
        <f t="array" aca="1" ref="RS111" ca="1">INDIRECT(RS$203&amp;ROW())*RS$205</f>
        <v>0</v>
      </c>
      <c r="RT111" s="696" cm="1">
        <f t="array" aca="1" ref="RT111" ca="1">IF($RS111=0,0,INDIRECT(RT$203&amp;ROW())*RT$205)</f>
        <v>0</v>
      </c>
      <c r="RU111" s="696" cm="1">
        <f t="array" aca="1" ref="RU111" ca="1">IF($RS111=0,0,INDIRECT(RU$203&amp;ROW())*RU$205)</f>
        <v>0</v>
      </c>
      <c r="RV111" s="696" cm="1">
        <f t="array" aca="1" ref="RV111" ca="1">INDIRECT(RV$203&amp;ROW())*RV$205</f>
        <v>0</v>
      </c>
      <c r="RW111" s="696" cm="1">
        <f t="array" aca="1" ref="RW111" ca="1">INDIRECT(RW$203&amp;ROW())*RW$205</f>
        <v>0</v>
      </c>
      <c r="RX111" s="696" cm="1">
        <f t="array" aca="1" ref="RX111" ca="1">INDIRECT(RX$203&amp;ROW())*RX$205</f>
        <v>0</v>
      </c>
      <c r="RY111" s="696" cm="1">
        <f t="array" aca="1" ref="RY111" ca="1">INDIRECT(RY$203&amp;ROW())*RY$205</f>
        <v>8.4396695370290389E-2</v>
      </c>
      <c r="RZ111" s="696" cm="1">
        <f t="array" aca="1" ref="RZ111" ca="1">INDIRECT(RZ$203&amp;ROW())*RZ$205</f>
        <v>0</v>
      </c>
      <c r="SA111" s="696" cm="1">
        <f t="array" aca="1" ref="SA111" ca="1">INDIRECT(SA$203&amp;ROW())*SA$205</f>
        <v>0.20458618579029147</v>
      </c>
      <c r="SB111" s="696" cm="1">
        <f t="array" aca="1" ref="SB111" ca="1">INDIRECT(SB$203&amp;ROW())*SB$205</f>
        <v>0</v>
      </c>
      <c r="SC111" s="696" cm="1">
        <f t="array" aca="1" ref="SC111" ca="1">INDIRECT(SC$203&amp;ROW())*SC$205</f>
        <v>0</v>
      </c>
      <c r="SD111" s="696" cm="1">
        <f t="array" aca="1" ref="SD111" ca="1">INDIRECT(SD$203&amp;ROW())*SD$205</f>
        <v>0.3072993885784252</v>
      </c>
      <c r="SE111" s="696" cm="1">
        <f t="array" aca="1" ref="SE111" ca="1">INDIRECT(SE$203&amp;ROW())*SE$205</f>
        <v>0.2585618210787391</v>
      </c>
      <c r="SF111" s="696" cm="1">
        <f t="array" aca="1" ref="SF111" ca="1">INDIRECT(SF$203&amp;ROW())*SF$205</f>
        <v>0</v>
      </c>
      <c r="SG111" s="696" cm="1">
        <f t="array" aca="1" ref="SG111" ca="1">INDIRECT(SG$203&amp;ROW())*SG$205</f>
        <v>0</v>
      </c>
      <c r="SH111" s="696" cm="1">
        <f t="array" aca="1" ref="SH111" ca="1">IF(INDIRECT(SH$203&amp;ROW())="-",0,INDIRECT(SH$203&amp;ROW())*SH$205)</f>
        <v>5.4179087697602629E-2</v>
      </c>
      <c r="SI111" s="696" cm="1">
        <f t="array" aca="1" ref="SI111" ca="1">INDIRECT(SI$203&amp;ROW())*SI$205</f>
        <v>0</v>
      </c>
      <c r="SJ111" s="696" cm="1">
        <f t="array" aca="1" ref="SJ111" ca="1">INDIRECT(SJ$203&amp;ROW())*SJ$205</f>
        <v>0</v>
      </c>
      <c r="SK111" s="696" cm="1">
        <f t="array" aca="1" ref="SK111" ca="1">INDIRECT(SK$203&amp;ROW())*SK$205</f>
        <v>0</v>
      </c>
      <c r="SN111" s="606" t="s">
        <v>5978</v>
      </c>
      <c r="SO111" s="707" cm="1">
        <f t="array" aca="1" ref="SO111" ca="1">INDIRECT(SO$203&amp;ROW())*SO$205</f>
        <v>0</v>
      </c>
      <c r="SP111" s="707" cm="1">
        <f t="array" aca="1" ref="SP111" ca="1">INDIRECT(SP$203&amp;ROW())*SP$205</f>
        <v>0</v>
      </c>
      <c r="SQ111" s="707" cm="1">
        <f t="array" aca="1" ref="SQ111" ca="1">INDIRECT(SQ$203&amp;ROW())*SQ$205</f>
        <v>0</v>
      </c>
      <c r="SR111" s="707" cm="1">
        <f t="array" aca="1" ref="SR111" ca="1">INDIRECT(SR$203&amp;ROW())*SR$205</f>
        <v>3</v>
      </c>
      <c r="SS111" s="707" cm="1">
        <f t="array" aca="1" ref="SS111" ca="1">INDIRECT(SS$203&amp;ROW())*SS$205</f>
        <v>3</v>
      </c>
      <c r="ST111" s="707" cm="1">
        <f t="array" aca="1" ref="ST111" ca="1">INDIRECT(ST$203&amp;ROW())*ST$205</f>
        <v>2</v>
      </c>
      <c r="SU111" s="707" cm="1">
        <f t="array" aca="1" ref="SU111" ca="1">INDIRECT(SU$203&amp;ROW())*SU$205</f>
        <v>3</v>
      </c>
      <c r="SV111" s="707" cm="1">
        <f t="array" aca="1" ref="SV111" ca="1">INDIRECT(SV$203&amp;ROW())*SV$205</f>
        <v>3</v>
      </c>
      <c r="SW111" s="707" cm="1">
        <f t="array" aca="1" ref="SW111" ca="1">INDIRECT(SW$203&amp;ROW())*SW$205</f>
        <v>3</v>
      </c>
      <c r="SX111" s="707" cm="1">
        <f t="array" aca="1" ref="SX111" ca="1">INDIRECT(SX$203&amp;ROW())*SX$205</f>
        <v>2</v>
      </c>
      <c r="SY111" s="707" cm="1">
        <f t="array" aca="1" ref="SY111" ca="1">INDIRECT(SY$203&amp;ROW())*SY$205</f>
        <v>3</v>
      </c>
      <c r="SZ111" s="707" cm="1">
        <f t="array" aca="1" ref="SZ111" ca="1">INDIRECT(SZ$203&amp;ROW())*SZ$205</f>
        <v>3</v>
      </c>
      <c r="TA111" s="707" cm="1">
        <f t="array" aca="1" ref="TA111" ca="1">INDIRECT(TA$203&amp;ROW())*TA$205</f>
        <v>0</v>
      </c>
      <c r="TB111" s="696" cm="1">
        <f t="array" aca="1" ref="TB111" ca="1">IF(INDIRECT(TB$203&amp;ROW())="-",0,INDIRECT(TB$203&amp;ROW())*TB$205)</f>
        <v>0.59809999999999997</v>
      </c>
      <c r="TC111" s="707" cm="1">
        <f t="array" aca="1" ref="TC111" ca="1">INDIRECT(TC$203&amp;ROW())*TC$205</f>
        <v>0</v>
      </c>
      <c r="TD111" s="696" cm="1">
        <f t="array" aca="1" ref="TD111" ca="1">IF(INDIRECT(TD$203&amp;ROW())="-",0,INDIRECT(TD$203&amp;ROW())*TD$205)</f>
        <v>0.43530000000000002</v>
      </c>
      <c r="TE111" s="732" cm="1">
        <f t="array" aca="1" ref="TE111" ca="1">INDIRECT(TE$203&amp;ROW())*TE$205</f>
        <v>1</v>
      </c>
      <c r="TF111" s="707" cm="1">
        <f t="array" aca="1" ref="TF111" ca="1">INDIRECT(TF$203&amp;ROW())*TF$205</f>
        <v>2</v>
      </c>
      <c r="TG111" s="707" cm="1">
        <f t="array" aca="1" ref="TG111" ca="1">INDIRECT(TG$203&amp;ROW())*TG$205</f>
        <v>2</v>
      </c>
      <c r="TH111" s="707" cm="1">
        <f t="array" aca="1" ref="TH111" ca="1">INDIRECT(TH$203&amp;ROW())*TH$205</f>
        <v>0</v>
      </c>
      <c r="TI111" s="707" cm="1">
        <f t="array" aca="1" ref="TI111" ca="1">INDIRECT(TI$203&amp;ROW())*TI$205</f>
        <v>2</v>
      </c>
      <c r="TJ111" s="696" cm="1">
        <f t="array" aca="1" ref="TJ111" ca="1">IF(INDIRECT(TJ$203&amp;ROW())="-",0,INDIRECT(TJ$203&amp;ROW())*TJ$205)</f>
        <v>0.4405</v>
      </c>
      <c r="TK111" s="707" cm="1">
        <f t="array" aca="1" ref="TK111" ca="1">INDIRECT(TK$203&amp;ROW())*TK$205</f>
        <v>0</v>
      </c>
      <c r="TL111" s="707" cm="1">
        <f t="array" aca="1" ref="TL111" ca="1">INDIRECT(TL$203&amp;ROW())*TL$205</f>
        <v>0</v>
      </c>
      <c r="TM111" s="707" cm="1">
        <f t="array" aca="1" ref="TM111" ca="1">INDIRECT(TM$203&amp;ROW())*TM$205</f>
        <v>0</v>
      </c>
      <c r="TN111" s="707" cm="1">
        <f t="array" aca="1" ref="TN111" ca="1">IF($TM111=0,0,INDIRECT(TN$203&amp;ROW())*TN$205)</f>
        <v>0</v>
      </c>
      <c r="TO111" s="707" cm="1">
        <f t="array" aca="1" ref="TO111" ca="1">IF($TM111=0,0,INDIRECT(TO$203&amp;ROW())*TO$205)</f>
        <v>0</v>
      </c>
      <c r="TP111" s="707" cm="1">
        <f t="array" aca="1" ref="TP111" ca="1">IF($TM111=0,0,INDIRECT(TP$203&amp;ROW())*TP$205)</f>
        <v>0</v>
      </c>
      <c r="TQ111" s="707" cm="1">
        <f t="array" aca="1" ref="TQ111" ca="1">IF($TM111=0,0,INDIRECT(TQ$203&amp;ROW())*TQ$205)</f>
        <v>0</v>
      </c>
      <c r="TR111" s="707" cm="1">
        <f t="array" aca="1" ref="TR111" ca="1">INDIRECT(TR$203&amp;ROW())*TR$205</f>
        <v>0</v>
      </c>
      <c r="TS111" s="707" cm="1">
        <f t="array" aca="1" ref="TS111" ca="1">IF($TR111=0,0,INDIRECT(TS$203&amp;ROW())*TS$205)</f>
        <v>0</v>
      </c>
      <c r="TT111" s="707" cm="1">
        <f t="array" aca="1" ref="TT111" ca="1">IF($TR111=0,0,INDIRECT(TT$203&amp;ROW())*TT$205)</f>
        <v>0</v>
      </c>
      <c r="TU111" s="707" cm="1">
        <f t="array" aca="1" ref="TU111" ca="1">INDIRECT(TU$203&amp;ROW())*TU$205</f>
        <v>0</v>
      </c>
      <c r="TV111" s="707" cm="1">
        <f t="array" aca="1" ref="TV111" ca="1">INDIRECT(TV$203&amp;ROW())*TV$205</f>
        <v>0</v>
      </c>
      <c r="TW111" s="707" cm="1">
        <f t="array" aca="1" ref="TW111" ca="1">INDIRECT(TW$203&amp;ROW())*TW$205</f>
        <v>0</v>
      </c>
      <c r="TX111" s="707" cm="1">
        <f t="array" aca="1" ref="TX111" ca="1">INDIRECT(TX$203&amp;ROW())*TX$205</f>
        <v>3</v>
      </c>
      <c r="TY111" s="707" cm="1">
        <f t="array" aca="1" ref="TY111" ca="1">INDIRECT(TY$203&amp;ROW())*TY$205</f>
        <v>0</v>
      </c>
      <c r="TZ111" s="707" cm="1">
        <f t="array" aca="1" ref="TZ111" ca="1">INDIRECT(TZ$203&amp;ROW())*TZ$205</f>
        <v>2</v>
      </c>
      <c r="UA111" s="707" cm="1">
        <f t="array" aca="1" ref="UA111" ca="1">INDIRECT(UA$203&amp;ROW())*UA$205</f>
        <v>0</v>
      </c>
      <c r="UB111" s="707" cm="1">
        <f t="array" aca="1" ref="UB111" ca="1">INDIRECT(UB$203&amp;ROW())*UB$205</f>
        <v>0</v>
      </c>
      <c r="UC111" s="707" cm="1">
        <f t="array" aca="1" ref="UC111" ca="1">INDIRECT(UC$203&amp;ROW())*UC$205</f>
        <v>1</v>
      </c>
      <c r="UD111" s="707" cm="1">
        <f t="array" aca="1" ref="UD111" ca="1">INDIRECT(UD$203&amp;ROW())*UD$205</f>
        <v>1</v>
      </c>
      <c r="UE111" s="707" cm="1">
        <f t="array" aca="1" ref="UE111" ca="1">INDIRECT(UE$203&amp;ROW())*UE$205</f>
        <v>0</v>
      </c>
      <c r="UF111" s="707" cm="1">
        <f t="array" aca="1" ref="UF111" ca="1">INDIRECT(UF$203&amp;ROW())*UF$205</f>
        <v>0</v>
      </c>
      <c r="UG111" s="696" cm="1">
        <f t="array" aca="1" ref="UG111" ca="1">IF(INDIRECT(UG$203&amp;ROW())="-",0,INDIRECT(UG$203&amp;ROW())*UG$205)</f>
        <v>0.68859999999999999</v>
      </c>
      <c r="UH111" s="707" cm="1">
        <f t="array" aca="1" ref="UH111" ca="1">INDIRECT(UH$203&amp;ROW())*UH$205</f>
        <v>0</v>
      </c>
      <c r="UI111" s="707" cm="1">
        <f t="array" aca="1" ref="UI111" ca="1">INDIRECT(UI$203&amp;ROW())*UI$205</f>
        <v>0</v>
      </c>
      <c r="UJ111" s="707" cm="1">
        <f t="array" aca="1" ref="UJ111" ca="1">INDIRECT(UJ$203&amp;ROW())*UJ$205</f>
        <v>0</v>
      </c>
      <c r="UM111" s="606" t="s">
        <v>5978</v>
      </c>
      <c r="UN111" s="616">
        <f t="shared" ca="1" si="222"/>
        <v>-0.97111609266078391</v>
      </c>
      <c r="UO111" s="616">
        <f t="shared" ca="1" si="219"/>
        <v>-0.6225347970107441</v>
      </c>
      <c r="UP111" s="616">
        <f t="shared" ca="1" si="219"/>
        <v>-0.88618201963763954</v>
      </c>
      <c r="UQ111" s="616">
        <f t="shared" ca="1" si="219"/>
        <v>0.29355872991449461</v>
      </c>
      <c r="UR111" s="616">
        <f t="shared" ca="1" si="219"/>
        <v>1.0502465449096676</v>
      </c>
      <c r="US111" s="616">
        <f t="shared" ca="1" si="219"/>
        <v>-0.58431765714611894</v>
      </c>
      <c r="UT111" s="616">
        <f t="shared" ca="1" si="219"/>
        <v>0.30690415393182785</v>
      </c>
      <c r="UU111" s="616">
        <f t="shared" ca="1" si="219"/>
        <v>0.53359975015917405</v>
      </c>
      <c r="UV111" s="616">
        <f t="shared" ca="1" si="219"/>
        <v>0.44410973870643028</v>
      </c>
      <c r="UW111" s="616">
        <f t="shared" ca="1" si="219"/>
        <v>-0.27258314758863444</v>
      </c>
      <c r="UX111" s="616">
        <f t="shared" ca="1" si="219"/>
        <v>0.28247365722383649</v>
      </c>
      <c r="UY111" s="616">
        <f t="shared" ca="1" si="219"/>
        <v>1.5108379627063613</v>
      </c>
      <c r="UZ111" s="616">
        <f t="shared" ca="1" si="219"/>
        <v>-0.80238258590915801</v>
      </c>
      <c r="VA111" s="616">
        <f t="shared" ca="1" si="219"/>
        <v>0.19951599792264968</v>
      </c>
      <c r="VB111" s="616">
        <f t="shared" ca="1" si="219"/>
        <v>-0.76400504167427041</v>
      </c>
      <c r="VC111" s="616">
        <f t="shared" ca="1" si="219"/>
        <v>-0.50689735700228933</v>
      </c>
      <c r="VD111" s="616">
        <f t="shared" ca="1" si="218"/>
        <v>-0.36208520652341147</v>
      </c>
      <c r="VE111" s="616">
        <f t="shared" ca="1" si="218"/>
        <v>3.9909080070471406E-2</v>
      </c>
      <c r="VF111" s="616">
        <f t="shared" ca="1" si="218"/>
        <v>7.1631593782223293E-2</v>
      </c>
      <c r="VG111" s="616">
        <f t="shared" ca="1" si="218"/>
        <v>-0.89462372206681784</v>
      </c>
      <c r="VH111" s="616">
        <f t="shared" ca="1" si="218"/>
        <v>-0.12784420028857393</v>
      </c>
      <c r="VI111" s="616">
        <f t="shared" ca="1" si="218"/>
        <v>-0.49009012083573633</v>
      </c>
      <c r="VJ111" s="616">
        <f t="shared" ca="1" si="218"/>
        <v>-0.90132677458943244</v>
      </c>
      <c r="VK111" s="616">
        <f t="shared" ca="1" si="218"/>
        <v>-1.8355388391984859</v>
      </c>
      <c r="VL111" s="616">
        <f t="shared" ca="1" si="218"/>
        <v>-0.83864555511817418</v>
      </c>
      <c r="VM111" s="616">
        <f t="shared" ca="1" si="218"/>
        <v>-0.57201237404204519</v>
      </c>
      <c r="VN111" s="616">
        <f t="shared" ca="1" si="218"/>
        <v>-0.62639799545694341</v>
      </c>
      <c r="VO111" s="616">
        <f t="shared" ca="1" si="218"/>
        <v>-0.42150866262694142</v>
      </c>
      <c r="VP111" s="616">
        <f t="shared" ca="1" si="218"/>
        <v>-0.46221149066820022</v>
      </c>
      <c r="VQ111" s="616">
        <f t="shared" ca="1" si="218"/>
        <v>-0.77889442244162177</v>
      </c>
      <c r="VR111" s="616">
        <f t="shared" ca="1" si="218"/>
        <v>-0.64202286734458469</v>
      </c>
      <c r="VS111" s="616">
        <f t="shared" ca="1" si="218"/>
        <v>-0.40481357988865657</v>
      </c>
      <c r="VT111" s="616">
        <f t="shared" ca="1" si="232"/>
        <v>-0.3878135405833677</v>
      </c>
      <c r="VU111" s="616">
        <f t="shared" ca="1" si="232"/>
        <v>-0.82130507758946303</v>
      </c>
      <c r="VV111" s="616">
        <f t="shared" ca="1" si="232"/>
        <v>-0.64337789451099625</v>
      </c>
      <c r="VW111" s="616">
        <f t="shared" ca="1" si="232"/>
        <v>0.66845613582062358</v>
      </c>
      <c r="VX111" s="616">
        <f t="shared" ca="1" si="232"/>
        <v>-0.78524029103755877</v>
      </c>
      <c r="VY111" s="616">
        <f t="shared" ca="1" si="232"/>
        <v>0.70583605694264007</v>
      </c>
      <c r="VZ111" s="616">
        <f t="shared" ca="1" si="232"/>
        <v>-1.5555141459162816</v>
      </c>
      <c r="WA111" s="616">
        <f t="shared" ca="1" si="232"/>
        <v>-1.1483025824394326</v>
      </c>
      <c r="WB111" s="616">
        <f t="shared" ca="1" si="232"/>
        <v>0.33435322352896929</v>
      </c>
      <c r="WC111" s="616">
        <f t="shared" ca="1" si="232"/>
        <v>0.47817673461028487</v>
      </c>
      <c r="WD111" s="616">
        <f t="shared" ca="1" si="229"/>
        <v>-1.3395773314157267</v>
      </c>
      <c r="WE111" s="616">
        <f t="shared" ca="1" si="229"/>
        <v>-1.7097470492691516</v>
      </c>
      <c r="WF111" s="616">
        <f t="shared" ca="1" si="229"/>
        <v>3.1257569577136518E-3</v>
      </c>
      <c r="WG111" s="616">
        <f t="shared" ca="1" si="229"/>
        <v>-1.008197359876486</v>
      </c>
      <c r="WH111" s="616">
        <f t="shared" ca="1" si="229"/>
        <v>-1.0816125322340113</v>
      </c>
      <c r="WI111" s="627">
        <f t="shared" ca="1" si="229"/>
        <v>-0.9831420375936909</v>
      </c>
      <c r="WL111" s="606" t="s">
        <v>5978</v>
      </c>
      <c r="WM111" s="700" t="str">
        <f t="shared" ca="1" si="172"/>
        <v>C</v>
      </c>
      <c r="WN111" s="479">
        <f t="shared" ca="1" si="173"/>
        <v>0.35562907353138851</v>
      </c>
      <c r="WO111" s="495">
        <f t="shared" ca="1" si="216"/>
        <v>0.57932639038686573</v>
      </c>
      <c r="WP111" s="458">
        <f t="shared" ca="1" si="216"/>
        <v>0.52960375423597672</v>
      </c>
      <c r="WQ111" s="458">
        <f t="shared" ca="1" si="216"/>
        <v>7.8316193714145069E-2</v>
      </c>
      <c r="WR111" s="459">
        <f t="shared" ca="1" si="216"/>
        <v>0.23526995578856644</v>
      </c>
      <c r="WS111" s="495">
        <f t="shared" ca="1" si="174"/>
        <v>-0.11796110121090192</v>
      </c>
      <c r="WT111" s="458">
        <f t="shared" ca="1" si="175"/>
        <v>-0.29673882346382707</v>
      </c>
      <c r="WU111" s="458">
        <f t="shared" ca="1" si="176"/>
        <v>-0.71138439248071739</v>
      </c>
      <c r="WV111" s="459">
        <f t="shared" ca="1" si="177"/>
        <v>-0.72392271768601602</v>
      </c>
      <c r="WW111" s="484">
        <f t="shared" ca="1" si="223"/>
        <v>-0.7262006140917342</v>
      </c>
      <c r="WX111" s="484">
        <f t="shared" ca="1" si="220"/>
        <v>-0.37545073607717977</v>
      </c>
      <c r="WY111" s="484">
        <f t="shared" ca="1" si="220"/>
        <v>-0.64522912849816527</v>
      </c>
      <c r="WZ111" s="484">
        <f t="shared" ca="1" si="220"/>
        <v>0.10559307515024371</v>
      </c>
      <c r="XA111" s="484">
        <f t="shared" ca="1" si="220"/>
        <v>0.5542151017488316</v>
      </c>
      <c r="XB111" s="484">
        <f t="shared" ca="1" si="220"/>
        <v>-0.30869501827029461</v>
      </c>
      <c r="XC111" s="484">
        <f t="shared" ca="1" si="220"/>
        <v>0.14467461816346364</v>
      </c>
      <c r="XD111" s="484">
        <f t="shared" ca="1" si="220"/>
        <v>0.27368331185664035</v>
      </c>
      <c r="XE111" s="484">
        <f t="shared" ca="1" si="220"/>
        <v>0.21801347073098662</v>
      </c>
      <c r="XF111" s="484">
        <f t="shared" ca="1" si="220"/>
        <v>-0.17540725547328626</v>
      </c>
      <c r="XG111" s="484">
        <f t="shared" ca="1" si="220"/>
        <v>0.1145148206385433</v>
      </c>
      <c r="XH111" s="484">
        <f t="shared" ca="1" si="220"/>
        <v>0.76267100357417117</v>
      </c>
      <c r="XI111" s="484">
        <f t="shared" ca="1" si="220"/>
        <v>-0.56078518929191046</v>
      </c>
      <c r="XJ111" s="484">
        <f t="shared" ca="1" si="220"/>
        <v>0.14159650372570448</v>
      </c>
      <c r="XK111" s="484">
        <f t="shared" ca="1" si="220"/>
        <v>-0.54267278110123429</v>
      </c>
      <c r="XL111" s="484">
        <f t="shared" ca="1" si="220"/>
        <v>-0.44779312517582237</v>
      </c>
      <c r="XM111" s="484">
        <f t="shared" ca="1" si="220"/>
        <v>-0.27308466275995691</v>
      </c>
      <c r="XN111" s="484">
        <f t="shared" ca="1" si="227"/>
        <v>2.7828601533139714E-2</v>
      </c>
      <c r="XO111" s="484">
        <f t="shared" ca="1" si="227"/>
        <v>5.2591916154908339E-2</v>
      </c>
      <c r="XP111" s="484">
        <f t="shared" ca="1" si="227"/>
        <v>-0.57255918212276347</v>
      </c>
      <c r="XQ111" s="484">
        <f t="shared" ca="1" si="227"/>
        <v>-8.50675308720171E-2</v>
      </c>
      <c r="XR111" s="484">
        <f t="shared" ca="1" si="227"/>
        <v>-0.42882885573126928</v>
      </c>
      <c r="XS111" s="484">
        <f t="shared" ca="1" si="227"/>
        <v>-0.55611861992167977</v>
      </c>
      <c r="XT111" s="484">
        <f t="shared" ca="1" si="224"/>
        <v>-1.1147227370452404</v>
      </c>
      <c r="XU111" s="484">
        <f t="shared" ca="1" si="224"/>
        <v>-0.63720289277878872</v>
      </c>
      <c r="XV111" s="484">
        <f t="shared" ca="1" si="224"/>
        <v>-0.30179372854458303</v>
      </c>
      <c r="XW111" s="484">
        <f t="shared" ca="1" si="224"/>
        <v>-0.40427726626791127</v>
      </c>
      <c r="XX111" s="484">
        <f t="shared" ca="1" si="224"/>
        <v>-0.20379943838012618</v>
      </c>
      <c r="XY111" s="484">
        <f t="shared" ca="1" si="224"/>
        <v>-0.24303080179333969</v>
      </c>
      <c r="XZ111" s="484">
        <f t="shared" ca="1" si="224"/>
        <v>-0.56968338057380219</v>
      </c>
      <c r="YA111" s="484">
        <f t="shared" ca="1" si="224"/>
        <v>-0.43779539324227229</v>
      </c>
      <c r="YB111" s="484">
        <f t="shared" ca="1" si="224"/>
        <v>-0.21272953623148902</v>
      </c>
      <c r="YC111" s="484">
        <f t="shared" ca="1" si="224"/>
        <v>-0.17304240180829866</v>
      </c>
      <c r="YD111" s="484">
        <f t="shared" ca="1" si="224"/>
        <v>-0.6068623218308542</v>
      </c>
      <c r="YE111" s="484">
        <f t="shared" ca="1" si="224"/>
        <v>-0.46342509741627064</v>
      </c>
      <c r="YF111" s="484">
        <f t="shared" ca="1" si="224"/>
        <v>0.39432227452058582</v>
      </c>
      <c r="YG111" s="484">
        <f t="shared" ca="1" si="224"/>
        <v>-0.54699838673676349</v>
      </c>
      <c r="YH111" s="484">
        <f t="shared" ca="1" si="224"/>
        <v>0.3761400347447329</v>
      </c>
      <c r="YI111" s="484">
        <f t="shared" ca="1" si="224"/>
        <v>-0.91106463526316606</v>
      </c>
      <c r="YJ111" s="484">
        <f t="shared" ca="1" si="233"/>
        <v>-0.6812879221613154</v>
      </c>
      <c r="YK111" s="484">
        <f t="shared" ca="1" si="233"/>
        <v>5.8277766861099353E-2</v>
      </c>
      <c r="YL111" s="484">
        <f t="shared" ca="1" si="233"/>
        <v>0.15139075417761619</v>
      </c>
      <c r="YM111" s="484">
        <f t="shared" ca="1" si="233"/>
        <v>-1.0693845836691747</v>
      </c>
      <c r="YN111" s="484">
        <f t="shared" ca="1" si="233"/>
        <v>-1.2190496461289051</v>
      </c>
      <c r="YO111" s="484">
        <f t="shared" ca="1" si="233"/>
        <v>1.9195273477319536E-3</v>
      </c>
      <c r="YP111" s="484">
        <f t="shared" ca="1" si="230"/>
        <v>-0.53716755334219179</v>
      </c>
      <c r="YQ111" s="484">
        <f t="shared" ca="1" si="230"/>
        <v>-0.78352011835031787</v>
      </c>
      <c r="YR111" s="484">
        <f t="shared" ca="1" si="230"/>
        <v>-0.73715989978774943</v>
      </c>
      <c r="YU111" s="606" t="s">
        <v>5978</v>
      </c>
      <c r="YV111" s="700" t="str">
        <f t="shared" ca="1" si="160"/>
        <v>C</v>
      </c>
      <c r="YW111" s="479">
        <f t="shared" ca="1" si="179"/>
        <v>0.46260847876684841</v>
      </c>
      <c r="YX111" s="495">
        <f t="shared" ca="1" si="217"/>
        <v>0.7230056598717487</v>
      </c>
      <c r="YY111" s="458">
        <f t="shared" ca="1" si="217"/>
        <v>0.5213390531501253</v>
      </c>
      <c r="YZ111" s="458">
        <f t="shared" ca="1" si="217"/>
        <v>4.515361082194419E-2</v>
      </c>
      <c r="ZA111" s="459">
        <f t="shared" ca="1" si="217"/>
        <v>0.56093559122357572</v>
      </c>
      <c r="ZB111" s="495">
        <f t="shared" ca="1" si="180"/>
        <v>1.6894604588970418E-2</v>
      </c>
      <c r="ZC111" s="458">
        <f t="shared" ca="1" si="181"/>
        <v>-0.32664660144005137</v>
      </c>
      <c r="ZD111" s="458">
        <f t="shared" ca="1" si="182"/>
        <v>-0.63372412885725138</v>
      </c>
      <c r="ZE111" s="459">
        <f t="shared" ca="1" si="183"/>
        <v>-0.25316797338724339</v>
      </c>
      <c r="ZF111" s="484">
        <f t="shared" ca="1" si="225"/>
        <v>-3.2485432480444082E-2</v>
      </c>
      <c r="ZG111" s="484">
        <f t="shared" ca="1" si="221"/>
        <v>-7.9385408814590788E-2</v>
      </c>
      <c r="ZH111" s="484">
        <f t="shared" ca="1" si="221"/>
        <v>-6.6861590023482048E-2</v>
      </c>
      <c r="ZI111" s="484">
        <f t="shared" ca="1" si="221"/>
        <v>2.1988880583922777E-2</v>
      </c>
      <c r="ZJ111" s="484">
        <f t="shared" ca="1" si="221"/>
        <v>9.1836409008688807E-2</v>
      </c>
      <c r="ZK111" s="484">
        <f t="shared" ca="1" si="221"/>
        <v>-0.10387065741221455</v>
      </c>
      <c r="ZL111" s="484">
        <f t="shared" ca="1" si="221"/>
        <v>2.4672875513209128E-2</v>
      </c>
      <c r="ZM111" s="484">
        <f t="shared" ca="1" si="221"/>
        <v>9.4446117703140112E-2</v>
      </c>
      <c r="ZN111" s="484">
        <f t="shared" ca="1" si="221"/>
        <v>8.9770705925095284E-2</v>
      </c>
      <c r="ZO111" s="484">
        <f t="shared" ca="1" si="221"/>
        <v>-1.2302810954562654E-2</v>
      </c>
      <c r="ZP111" s="484">
        <f t="shared" ca="1" si="221"/>
        <v>2.6000050859821721E-2</v>
      </c>
      <c r="ZQ111" s="484">
        <f t="shared" ca="1" si="221"/>
        <v>2.5821286544858647E-2</v>
      </c>
      <c r="ZR111" s="484">
        <f t="shared" ca="1" si="221"/>
        <v>-4.5981105838852197E-2</v>
      </c>
      <c r="ZS111" s="484">
        <f t="shared" ca="1" si="221"/>
        <v>1.6741111091740452E-2</v>
      </c>
      <c r="ZT111" s="484">
        <f t="shared" ca="1" si="221"/>
        <v>-2.7291061507312073E-2</v>
      </c>
      <c r="ZU111" s="484">
        <f t="shared" ca="1" si="221"/>
        <v>-3.2081046967332175E-2</v>
      </c>
      <c r="ZV111" s="484">
        <f t="shared" ca="1" si="221"/>
        <v>-1.9215497798489828E-2</v>
      </c>
      <c r="ZW111" s="484">
        <f t="shared" ca="1" si="228"/>
        <v>5.5175234891583769E-3</v>
      </c>
      <c r="ZX111" s="484">
        <f t="shared" ca="1" si="228"/>
        <v>2.0912013157790479E-3</v>
      </c>
      <c r="ZY111" s="484">
        <f t="shared" ca="1" si="228"/>
        <v>-9.6348193705378546E-2</v>
      </c>
      <c r="ZZ111" s="484">
        <f t="shared" ca="1" si="228"/>
        <v>-7.8155783354792625E-3</v>
      </c>
      <c r="AAA111" s="484">
        <f t="shared" ca="1" si="228"/>
        <v>-2.9612028691603919E-2</v>
      </c>
      <c r="AAB111" s="484">
        <f t="shared" ca="1" si="228"/>
        <v>-0.10150745433592355</v>
      </c>
      <c r="AAC111" s="484">
        <f t="shared" ca="1" si="226"/>
        <v>-2.7521574428998372E-2</v>
      </c>
      <c r="AAD111" s="484">
        <f t="shared" ca="1" si="226"/>
        <v>-7.8682240113631882E-2</v>
      </c>
      <c r="AAE111" s="484">
        <f t="shared" ca="1" si="226"/>
        <v>-4.0219644611828483E-2</v>
      </c>
      <c r="AAF111" s="484">
        <f t="shared" ca="1" si="226"/>
        <v>-6.120902348854227E-2</v>
      </c>
      <c r="AAG111" s="484">
        <f t="shared" ca="1" si="226"/>
        <v>-4.3018323338477257E-2</v>
      </c>
      <c r="AAH111" s="484">
        <f t="shared" ca="1" si="226"/>
        <v>-3.8008707897835295E-2</v>
      </c>
      <c r="AAI111" s="484">
        <f t="shared" ca="1" si="226"/>
        <v>-6.0338538063910964E-2</v>
      </c>
      <c r="AAJ111" s="484">
        <f t="shared" ca="1" si="226"/>
        <v>-5.2025335368730337E-2</v>
      </c>
      <c r="AAK111" s="484">
        <f t="shared" ca="1" si="226"/>
        <v>-3.3183772310049216E-2</v>
      </c>
      <c r="AAL111" s="484">
        <f t="shared" ca="1" si="226"/>
        <v>-1.741238539122681E-2</v>
      </c>
      <c r="AAM111" s="484">
        <f t="shared" ca="1" si="226"/>
        <v>-2.189532836791554E-2</v>
      </c>
      <c r="AAN111" s="484">
        <f t="shared" ca="1" si="226"/>
        <v>-6.1359063816095079E-2</v>
      </c>
      <c r="AAO111" s="484">
        <f t="shared" ca="1" si="226"/>
        <v>1.8805162954418208E-2</v>
      </c>
      <c r="AAP111" s="484">
        <f t="shared" ca="1" si="226"/>
        <v>-2.8906649957960041E-2</v>
      </c>
      <c r="AAQ111" s="484">
        <f t="shared" ca="1" si="226"/>
        <v>7.2202153341576855E-2</v>
      </c>
      <c r="AAR111" s="484">
        <f t="shared" ca="1" si="226"/>
        <v>-3.6651122693945694E-2</v>
      </c>
      <c r="AAS111" s="484">
        <f t="shared" ca="1" si="234"/>
        <v>-3.1171595822786675E-2</v>
      </c>
      <c r="AAT111" s="484">
        <f t="shared" ca="1" si="234"/>
        <v>0.1027465411596778</v>
      </c>
      <c r="AAU111" s="484">
        <f t="shared" ca="1" si="234"/>
        <v>0.12363824729832018</v>
      </c>
      <c r="AAV111" s="484">
        <f t="shared" ca="1" si="234"/>
        <v>-8.8571357168320833E-2</v>
      </c>
      <c r="AAW111" s="484">
        <f t="shared" ca="1" si="234"/>
        <v>-6.3917050252045346E-2</v>
      </c>
      <c r="AAX111" s="484">
        <f t="shared" ca="1" si="234"/>
        <v>2.4593473763194821E-4</v>
      </c>
      <c r="AAY111" s="484">
        <f t="shared" ca="1" si="231"/>
        <v>-0.12312049482031152</v>
      </c>
      <c r="AAZ111" s="484">
        <f t="shared" ca="1" si="231"/>
        <v>-0.11856365915979221</v>
      </c>
      <c r="ABA111" s="484">
        <f t="shared" ca="1" si="231"/>
        <v>-0.10451532592333997</v>
      </c>
    </row>
    <row r="112" spans="1:729" ht="15" customHeight="1" x14ac:dyDescent="0.35">
      <c r="A112" s="498">
        <v>110</v>
      </c>
      <c r="B112" s="628"/>
      <c r="C112" s="606" t="s">
        <v>6006</v>
      </c>
      <c r="D112" s="629">
        <v>466</v>
      </c>
      <c r="E112" s="630" t="s">
        <v>6007</v>
      </c>
      <c r="F112" s="631" t="s">
        <v>1182</v>
      </c>
      <c r="G112" s="632">
        <v>20250.833999999999</v>
      </c>
      <c r="H112" s="504">
        <v>17318.869267452472</v>
      </c>
      <c r="I112" s="505">
        <v>880</v>
      </c>
      <c r="J112" s="506" t="s">
        <v>6008</v>
      </c>
      <c r="K112" s="469">
        <v>0</v>
      </c>
      <c r="L112" s="950" t="s">
        <v>1188</v>
      </c>
      <c r="M112" s="817">
        <v>171</v>
      </c>
      <c r="N112" s="818">
        <v>0.30969999999999998</v>
      </c>
      <c r="O112" s="819">
        <v>0.34710000000000002</v>
      </c>
      <c r="P112" s="820">
        <v>0.35460000000000003</v>
      </c>
      <c r="Q112" s="821">
        <v>0.22739999999999999</v>
      </c>
      <c r="R112" s="818">
        <v>0.32140000000000002</v>
      </c>
      <c r="S112" s="822">
        <v>0.2424</v>
      </c>
      <c r="T112" s="822">
        <v>0.26390000000000002</v>
      </c>
      <c r="U112" s="822">
        <v>9.4200000000000006E-2</v>
      </c>
      <c r="V112" s="822">
        <v>0.13389999999999999</v>
      </c>
      <c r="W112" s="506" t="s">
        <v>1188</v>
      </c>
      <c r="X112" s="875" t="s">
        <v>1188</v>
      </c>
      <c r="Y112" s="517" t="s">
        <v>1188</v>
      </c>
      <c r="Z112" s="517">
        <v>0</v>
      </c>
      <c r="AA112" s="875" t="s">
        <v>1188</v>
      </c>
      <c r="AB112" s="520" t="s">
        <v>1188</v>
      </c>
      <c r="AC112" s="369">
        <v>0</v>
      </c>
      <c r="AD112" s="431" t="s">
        <v>1188</v>
      </c>
      <c r="AE112" s="817">
        <v>0</v>
      </c>
      <c r="AF112" s="634" t="s">
        <v>1188</v>
      </c>
      <c r="AG112" s="635" t="s">
        <v>1188</v>
      </c>
      <c r="AH112" s="636" t="s">
        <v>1188</v>
      </c>
      <c r="AI112" s="636" t="s">
        <v>1188</v>
      </c>
      <c r="AJ112" s="636" t="s">
        <v>1188</v>
      </c>
      <c r="AK112" s="637" t="s">
        <v>1188</v>
      </c>
      <c r="AL112" s="765" t="s">
        <v>1188</v>
      </c>
      <c r="AM112" s="639" t="s">
        <v>1188</v>
      </c>
      <c r="AN112" s="636" t="s">
        <v>1188</v>
      </c>
      <c r="AO112" s="636" t="s">
        <v>1188</v>
      </c>
      <c r="AP112" s="636" t="s">
        <v>1188</v>
      </c>
      <c r="AQ112" s="636" t="s">
        <v>1188</v>
      </c>
      <c r="AR112" s="636" t="s">
        <v>1188</v>
      </c>
      <c r="AS112" s="636" t="s">
        <v>1188</v>
      </c>
      <c r="AT112" s="636" t="s">
        <v>1188</v>
      </c>
      <c r="AU112" s="640" t="s">
        <v>1188</v>
      </c>
      <c r="AV112" s="785" t="s">
        <v>6009</v>
      </c>
      <c r="AW112" s="642" t="s">
        <v>2513</v>
      </c>
      <c r="AX112" s="643">
        <v>2</v>
      </c>
      <c r="AY112" s="709" t="s">
        <v>6010</v>
      </c>
      <c r="AZ112" s="643">
        <v>1</v>
      </c>
      <c r="BA112" s="709" t="s">
        <v>6011</v>
      </c>
      <c r="BB112" s="893" t="s">
        <v>6012</v>
      </c>
      <c r="BC112" s="894" t="s">
        <v>6013</v>
      </c>
      <c r="BD112" s="631" t="s">
        <v>1195</v>
      </c>
      <c r="BE112" s="893" t="s">
        <v>1196</v>
      </c>
      <c r="BF112" s="893">
        <v>3</v>
      </c>
      <c r="BG112" s="893">
        <v>2011</v>
      </c>
      <c r="BH112" s="893" t="s">
        <v>1195</v>
      </c>
      <c r="BI112" s="893">
        <v>1</v>
      </c>
      <c r="BJ112" s="893">
        <v>1</v>
      </c>
      <c r="BK112" s="893" t="s">
        <v>1262</v>
      </c>
      <c r="BL112" s="893" t="s">
        <v>1199</v>
      </c>
      <c r="BM112" s="551" t="s">
        <v>6014</v>
      </c>
      <c r="BN112" s="647">
        <v>1961</v>
      </c>
      <c r="BO112" s="557" t="s">
        <v>6015</v>
      </c>
      <c r="BP112" s="647" t="s">
        <v>1188</v>
      </c>
      <c r="BQ112" s="647">
        <v>0</v>
      </c>
      <c r="BR112" s="647" t="s">
        <v>1188</v>
      </c>
      <c r="BS112" s="647" t="s">
        <v>1188</v>
      </c>
      <c r="BT112" s="647" t="s">
        <v>1188</v>
      </c>
      <c r="BU112" s="647" t="s">
        <v>1188</v>
      </c>
      <c r="BV112" s="648" t="s">
        <v>1188</v>
      </c>
      <c r="BW112" s="551" t="s">
        <v>6016</v>
      </c>
      <c r="BX112" s="650">
        <v>1960</v>
      </c>
      <c r="BY112" s="647" t="s">
        <v>1203</v>
      </c>
      <c r="BZ112" s="651" t="s">
        <v>6017</v>
      </c>
      <c r="CA112" s="647">
        <v>2</v>
      </c>
      <c r="CB112" s="647" t="s">
        <v>1203</v>
      </c>
      <c r="CC112" s="709" t="s">
        <v>6018</v>
      </c>
      <c r="CD112" s="652">
        <v>1999</v>
      </c>
      <c r="CE112" s="647">
        <v>3</v>
      </c>
      <c r="CF112" s="647">
        <v>2</v>
      </c>
      <c r="CG112" s="515" t="s">
        <v>6019</v>
      </c>
      <c r="CH112" s="647">
        <v>1960</v>
      </c>
      <c r="CI112" s="647">
        <v>1987</v>
      </c>
      <c r="CJ112" s="647">
        <v>3</v>
      </c>
      <c r="CK112" s="651" t="s">
        <v>2111</v>
      </c>
      <c r="CL112" s="651" t="s">
        <v>1208</v>
      </c>
      <c r="CM112" s="647">
        <v>2</v>
      </c>
      <c r="CN112" s="647" t="s">
        <v>2112</v>
      </c>
      <c r="CO112" s="557" t="s">
        <v>2113</v>
      </c>
      <c r="CP112" s="647">
        <v>2005</v>
      </c>
      <c r="CQ112" s="647">
        <v>3</v>
      </c>
      <c r="CR112" s="650">
        <v>2</v>
      </c>
      <c r="CS112" s="676" t="s">
        <v>1188</v>
      </c>
      <c r="CT112" s="647" t="s">
        <v>1188</v>
      </c>
      <c r="CU112" s="648">
        <v>1</v>
      </c>
      <c r="CV112" s="676" t="s">
        <v>1188</v>
      </c>
      <c r="CW112" s="647" t="s">
        <v>1188</v>
      </c>
      <c r="CX112" s="657">
        <v>0</v>
      </c>
      <c r="CY112" s="666" t="s">
        <v>1188</v>
      </c>
      <c r="CZ112" s="647" t="s">
        <v>1188</v>
      </c>
      <c r="DA112" s="657">
        <v>0</v>
      </c>
      <c r="DB112" s="723">
        <v>110000</v>
      </c>
      <c r="DC112" s="753">
        <v>1</v>
      </c>
      <c r="DD112" s="659" t="s">
        <v>6020</v>
      </c>
      <c r="DE112" s="648">
        <v>2017</v>
      </c>
      <c r="DF112" s="708" t="s">
        <v>755</v>
      </c>
      <c r="DG112" s="664" t="s">
        <v>1213</v>
      </c>
      <c r="DH112" s="666">
        <v>1</v>
      </c>
      <c r="DI112" s="710" t="s">
        <v>1262</v>
      </c>
      <c r="DJ112" s="578" t="s">
        <v>6021</v>
      </c>
      <c r="DK112" s="665">
        <v>2003</v>
      </c>
      <c r="DL112" s="665">
        <v>3</v>
      </c>
      <c r="DM112" s="655">
        <v>2</v>
      </c>
      <c r="DN112" s="708" t="s">
        <v>5786</v>
      </c>
      <c r="DO112" s="664" t="s">
        <v>2618</v>
      </c>
      <c r="DP112" s="665">
        <v>1</v>
      </c>
      <c r="DQ112" s="664" t="s">
        <v>1262</v>
      </c>
      <c r="DR112" s="578" t="s">
        <v>6021</v>
      </c>
      <c r="DS112" s="665">
        <v>2003</v>
      </c>
      <c r="DT112" s="665">
        <v>3</v>
      </c>
      <c r="DU112" s="655">
        <v>2</v>
      </c>
      <c r="DV112" s="651" t="s">
        <v>6022</v>
      </c>
      <c r="DW112" s="578" t="s">
        <v>6023</v>
      </c>
      <c r="DX112" s="647">
        <v>2010</v>
      </c>
      <c r="DY112" s="647">
        <v>3</v>
      </c>
      <c r="DZ112" s="650">
        <v>1</v>
      </c>
      <c r="EA112" s="578" t="s">
        <v>6023</v>
      </c>
      <c r="EB112" s="649" t="s">
        <v>6024</v>
      </c>
      <c r="EC112" s="647">
        <v>2</v>
      </c>
      <c r="ED112" s="668" t="s">
        <v>1453</v>
      </c>
      <c r="EE112" s="647">
        <v>1994</v>
      </c>
      <c r="EF112" s="647">
        <v>3</v>
      </c>
      <c r="EG112" s="650" t="s">
        <v>1220</v>
      </c>
      <c r="EH112" s="648">
        <v>4</v>
      </c>
      <c r="EI112" s="551" t="s">
        <v>6025</v>
      </c>
      <c r="EJ112" s="651" t="s">
        <v>6026</v>
      </c>
      <c r="EK112" s="647" t="s">
        <v>1188</v>
      </c>
      <c r="EL112" s="647" t="s">
        <v>1188</v>
      </c>
      <c r="EM112" s="812">
        <v>42948</v>
      </c>
      <c r="EN112" s="647" t="s">
        <v>6027</v>
      </c>
      <c r="EO112" s="670" t="s">
        <v>6028</v>
      </c>
      <c r="EP112" s="556">
        <v>1</v>
      </c>
      <c r="EQ112" s="556" t="s">
        <v>1262</v>
      </c>
      <c r="ER112" s="557" t="s">
        <v>6029</v>
      </c>
      <c r="ES112" s="556">
        <v>2016</v>
      </c>
      <c r="ET112" s="556">
        <v>3</v>
      </c>
      <c r="EU112" s="671">
        <v>1</v>
      </c>
      <c r="EV112" s="672"/>
      <c r="EW112" s="673"/>
      <c r="EX112" s="674"/>
      <c r="EY112" s="631" t="s">
        <v>1416</v>
      </c>
      <c r="EZ112" s="631">
        <v>1</v>
      </c>
      <c r="FA112" s="675"/>
      <c r="FB112" s="648">
        <v>0</v>
      </c>
      <c r="FC112" s="676"/>
      <c r="FD112" s="647"/>
      <c r="FE112" s="648"/>
      <c r="FF112" s="652" t="s">
        <v>1225</v>
      </c>
      <c r="FG112" s="563" t="s">
        <v>1226</v>
      </c>
      <c r="FH112" s="631" t="str">
        <f t="shared" si="119"/>
        <v>D</v>
      </c>
      <c r="FI112" s="677">
        <f t="shared" si="120"/>
        <v>0.6</v>
      </c>
      <c r="FJ112" s="678">
        <f t="shared" si="121"/>
        <v>0.8</v>
      </c>
      <c r="FK112" s="679">
        <f t="shared" si="122"/>
        <v>1</v>
      </c>
      <c r="FL112" s="680">
        <f t="shared" si="123"/>
        <v>0</v>
      </c>
      <c r="FM112" s="681">
        <v>0</v>
      </c>
      <c r="FN112" s="430" t="s">
        <v>1188</v>
      </c>
      <c r="FO112" s="686" t="s">
        <v>1188</v>
      </c>
      <c r="FP112" s="686" t="s">
        <v>1188</v>
      </c>
      <c r="FQ112" s="430">
        <v>0</v>
      </c>
      <c r="FR112" s="682" t="s">
        <v>1188</v>
      </c>
      <c r="FS112" s="369">
        <v>0</v>
      </c>
      <c r="FT112" s="430" t="s">
        <v>1188</v>
      </c>
      <c r="FU112" s="431" t="s">
        <v>1188</v>
      </c>
      <c r="FV112" s="369">
        <v>0</v>
      </c>
      <c r="FW112" s="430" t="s">
        <v>1188</v>
      </c>
      <c r="FX112" s="431" t="s">
        <v>1188</v>
      </c>
      <c r="FY112" s="369">
        <v>0</v>
      </c>
      <c r="FZ112" s="430" t="s">
        <v>1188</v>
      </c>
      <c r="GA112" s="686" t="s">
        <v>1188</v>
      </c>
      <c r="GB112" s="431" t="s">
        <v>1188</v>
      </c>
      <c r="GC112" s="369">
        <v>0</v>
      </c>
      <c r="GD112" s="430" t="s">
        <v>1188</v>
      </c>
      <c r="GE112" s="686" t="s">
        <v>1188</v>
      </c>
      <c r="GF112" s="431" t="s">
        <v>1188</v>
      </c>
      <c r="GG112" s="369">
        <v>0</v>
      </c>
      <c r="GH112" s="430" t="s">
        <v>1188</v>
      </c>
      <c r="GI112" s="686" t="s">
        <v>1188</v>
      </c>
      <c r="GJ112" s="431" t="s">
        <v>1188</v>
      </c>
      <c r="GK112" s="369">
        <v>0</v>
      </c>
      <c r="GL112" s="430" t="s">
        <v>1188</v>
      </c>
      <c r="GM112" s="686" t="s">
        <v>1188</v>
      </c>
      <c r="GN112" s="431" t="s">
        <v>1188</v>
      </c>
      <c r="GO112" s="676">
        <v>0</v>
      </c>
      <c r="GP112" s="917" t="s">
        <v>1188</v>
      </c>
      <c r="GQ112" s="872" t="s">
        <v>1188</v>
      </c>
      <c r="GR112" s="872" t="s">
        <v>1188</v>
      </c>
      <c r="GS112" s="872" t="s">
        <v>1188</v>
      </c>
      <c r="GT112" s="873" t="s">
        <v>1188</v>
      </c>
      <c r="GU112" s="581">
        <v>0</v>
      </c>
      <c r="GV112" s="687" t="s">
        <v>1188</v>
      </c>
      <c r="GW112" s="872" t="s">
        <v>1188</v>
      </c>
      <c r="GX112" s="873" t="s">
        <v>1188</v>
      </c>
      <c r="GY112" s="874">
        <v>0</v>
      </c>
      <c r="GZ112" s="582" t="s">
        <v>1188</v>
      </c>
      <c r="HA112" s="583" t="s">
        <v>1293</v>
      </c>
      <c r="HB112" s="584">
        <v>1</v>
      </c>
      <c r="HC112" s="585">
        <v>2</v>
      </c>
      <c r="HD112" s="586" t="s">
        <v>6030</v>
      </c>
      <c r="HE112" s="718" t="s">
        <v>6031</v>
      </c>
      <c r="HF112" s="587">
        <v>2011</v>
      </c>
      <c r="HG112" s="587">
        <v>2011</v>
      </c>
      <c r="HH112" s="588">
        <v>2</v>
      </c>
      <c r="HI112" s="586" t="s">
        <v>6032</v>
      </c>
      <c r="HJ112" s="557" t="s">
        <v>6033</v>
      </c>
      <c r="HK112" s="691">
        <v>2016</v>
      </c>
      <c r="HL112" s="692">
        <v>0</v>
      </c>
      <c r="HM112" s="693" t="s">
        <v>1188</v>
      </c>
      <c r="HN112" s="592" t="s">
        <v>1188</v>
      </c>
      <c r="HO112" s="681">
        <v>0</v>
      </c>
      <c r="HP112" s="574">
        <v>0</v>
      </c>
      <c r="HQ112" s="472">
        <f t="shared" si="124"/>
        <v>0</v>
      </c>
      <c r="HR112" s="593">
        <v>1</v>
      </c>
      <c r="HS112" s="574">
        <v>0</v>
      </c>
      <c r="HT112" s="574">
        <v>0</v>
      </c>
      <c r="HU112" s="574">
        <v>0</v>
      </c>
      <c r="HV112" s="574">
        <v>1</v>
      </c>
      <c r="HW112" s="574">
        <v>0</v>
      </c>
      <c r="HX112" s="574">
        <v>0</v>
      </c>
      <c r="HY112" s="574">
        <v>0</v>
      </c>
      <c r="HZ112" s="574">
        <v>1</v>
      </c>
      <c r="IA112" s="574">
        <v>0</v>
      </c>
      <c r="IB112" s="574">
        <v>0</v>
      </c>
      <c r="IC112" s="574">
        <v>0</v>
      </c>
      <c r="ID112" s="681">
        <v>0</v>
      </c>
      <c r="IE112" s="369">
        <v>0</v>
      </c>
      <c r="IF112" s="574">
        <v>0</v>
      </c>
      <c r="IG112" s="472">
        <f t="shared" si="125"/>
        <v>0</v>
      </c>
      <c r="IH112" s="609">
        <v>0.43903495028193235</v>
      </c>
      <c r="II112" s="694">
        <v>0.45542418448595262</v>
      </c>
      <c r="IJ112" s="695">
        <v>0.24928523972154842</v>
      </c>
      <c r="IK112" s="696">
        <v>0.45624958349436334</v>
      </c>
      <c r="IL112" s="696">
        <v>0.56069251772250639</v>
      </c>
      <c r="IM112" s="697">
        <v>0.55546939700539233</v>
      </c>
      <c r="IN112" s="599">
        <v>2</v>
      </c>
      <c r="IO112" s="600">
        <v>5</v>
      </c>
      <c r="IP112" s="601">
        <v>5</v>
      </c>
      <c r="IQ112" s="600">
        <v>17</v>
      </c>
      <c r="IR112" s="587">
        <v>24</v>
      </c>
      <c r="IS112" s="601">
        <v>41</v>
      </c>
      <c r="IT112" s="599" t="s">
        <v>1188</v>
      </c>
      <c r="IU112" s="600" t="s">
        <v>1188</v>
      </c>
      <c r="IV112" s="587" t="s">
        <v>1188</v>
      </c>
      <c r="IW112" s="601" t="s">
        <v>1188</v>
      </c>
      <c r="IX112" s="602" t="s">
        <v>1188</v>
      </c>
      <c r="IY112" s="681">
        <v>0</v>
      </c>
      <c r="IZ112" s="698" t="s">
        <v>1188</v>
      </c>
      <c r="JA112" s="681">
        <v>1</v>
      </c>
      <c r="JB112" s="699" t="s">
        <v>6034</v>
      </c>
      <c r="JC112" s="681">
        <v>0</v>
      </c>
      <c r="JD112" s="753" t="s">
        <v>1188</v>
      </c>
      <c r="JE112" s="940" t="s">
        <v>1188</v>
      </c>
      <c r="JF112" s="940" t="s">
        <v>1188</v>
      </c>
      <c r="JG112" s="657" t="s">
        <v>1188</v>
      </c>
      <c r="JH112" s="369">
        <v>0</v>
      </c>
      <c r="JI112" s="430" t="s">
        <v>1188</v>
      </c>
      <c r="JJ112" s="686" t="s">
        <v>1188</v>
      </c>
      <c r="JK112" s="686" t="s">
        <v>1188</v>
      </c>
      <c r="JL112" s="592" t="s">
        <v>1188</v>
      </c>
      <c r="JM112" s="369">
        <v>0</v>
      </c>
      <c r="JN112" s="430" t="s">
        <v>1188</v>
      </c>
      <c r="JO112" s="430" t="s">
        <v>1188</v>
      </c>
      <c r="JP112" s="686" t="s">
        <v>1188</v>
      </c>
      <c r="JQ112" s="686" t="s">
        <v>1188</v>
      </c>
      <c r="JR112" s="592" t="s">
        <v>1188</v>
      </c>
      <c r="JS112" s="369">
        <v>0</v>
      </c>
      <c r="JT112" s="430" t="s">
        <v>1188</v>
      </c>
      <c r="JU112" s="686" t="s">
        <v>1188</v>
      </c>
      <c r="JV112" s="686" t="s">
        <v>1188</v>
      </c>
      <c r="JW112" s="592" t="s">
        <v>1188</v>
      </c>
      <c r="JX112" s="606">
        <v>0</v>
      </c>
      <c r="JY112" s="607" t="s">
        <v>1188</v>
      </c>
      <c r="JZ112" s="606" t="s">
        <v>1188</v>
      </c>
      <c r="KA112" s="606">
        <f t="shared" si="126"/>
        <v>0</v>
      </c>
      <c r="KB112" s="606"/>
      <c r="KC112" s="606"/>
      <c r="KD112" s="606"/>
      <c r="KE112" s="606"/>
      <c r="KF112" s="606">
        <f t="shared" si="127"/>
        <v>0</v>
      </c>
      <c r="KG112" s="606"/>
      <c r="KH112" s="606"/>
      <c r="KI112" s="606"/>
      <c r="KJ112" s="606"/>
      <c r="KK112" s="606">
        <v>1</v>
      </c>
      <c r="KL112" s="606">
        <v>1</v>
      </c>
      <c r="KM112" s="608">
        <f t="shared" si="128"/>
        <v>0.28871116638183592</v>
      </c>
      <c r="KN112" s="609">
        <v>-1.0564441680908203</v>
      </c>
      <c r="KO112" s="609">
        <v>13.942307472229004</v>
      </c>
      <c r="KP112" s="610">
        <v>12</v>
      </c>
      <c r="KQ112" s="608">
        <f t="shared" si="129"/>
        <v>0.36067130565643313</v>
      </c>
      <c r="KR112" s="609">
        <v>-0.69664347171783447</v>
      </c>
      <c r="KS112" s="609">
        <v>26.923076629638672</v>
      </c>
      <c r="KT112" s="610">
        <v>14</v>
      </c>
      <c r="KU112" s="610">
        <v>29</v>
      </c>
      <c r="KV112" s="606" t="s">
        <v>5586</v>
      </c>
      <c r="KW112" s="606" t="s">
        <v>6006</v>
      </c>
      <c r="KX112" s="700" t="str">
        <f t="shared" ca="1" si="130"/>
        <v>C</v>
      </c>
      <c r="KY112" s="701">
        <f t="shared" ca="1" si="131"/>
        <v>0.25810912970106076</v>
      </c>
      <c r="KZ112" s="702">
        <f t="shared" ca="1" si="235"/>
        <v>0.37797176470588234</v>
      </c>
      <c r="LA112" s="703">
        <f t="shared" ca="1" si="236"/>
        <v>0.33726666666666666</v>
      </c>
      <c r="LB112" s="703">
        <f t="shared" ca="1" si="237"/>
        <v>0.16368333333333332</v>
      </c>
      <c r="LC112" s="704">
        <f t="shared" ca="1" si="238"/>
        <v>0.15351475409836066</v>
      </c>
      <c r="LD112" s="696" cm="1">
        <f t="array" aca="1" ref="LD112" ca="1">INDIRECT(LD$203&amp;ROW())*LD$205</f>
        <v>0</v>
      </c>
      <c r="LE112" s="696" cm="1">
        <f t="array" aca="1" ref="LE112" ca="1">INDIRECT(LE$203&amp;ROW())*LE$205</f>
        <v>0</v>
      </c>
      <c r="LF112" s="696" cm="1">
        <f t="array" aca="1" ref="LF112" ca="1">INDIRECT(LF$203&amp;ROW())*LF$205</f>
        <v>0</v>
      </c>
      <c r="LG112" s="696" cm="1">
        <f t="array" aca="1" ref="LG112" ca="1">INDIRECT(LG$203&amp;ROW())*LG$205</f>
        <v>3</v>
      </c>
      <c r="LH112" s="696" cm="1">
        <f t="array" aca="1" ref="LH112" ca="1">INDIRECT(LH$203&amp;ROW())*LH$205</f>
        <v>0</v>
      </c>
      <c r="LI112" s="696" cm="1">
        <f t="array" aca="1" ref="LI112" ca="1">INDIRECT(LI$203&amp;ROW())*LI$205</f>
        <v>3</v>
      </c>
      <c r="LJ112" s="696" cm="1">
        <f t="array" aca="1" ref="LJ112" ca="1">INDIRECT(LJ$203&amp;ROW())*LJ$205</f>
        <v>3</v>
      </c>
      <c r="LK112" s="696" cm="1">
        <f t="array" aca="1" ref="LK112" ca="1">INDIRECT(LK$203&amp;ROW())*LK$205</f>
        <v>3</v>
      </c>
      <c r="LL112" s="696" cm="1">
        <f t="array" aca="1" ref="LL112" ca="1">INDIRECT(LL$203&amp;ROW())*LL$205</f>
        <v>3</v>
      </c>
      <c r="LM112" s="696" cm="1">
        <f t="array" aca="1" ref="LM112" ca="1">INDIRECT(LM$203&amp;ROW())*LM$205</f>
        <v>6</v>
      </c>
      <c r="LN112" s="696" cm="1">
        <f t="array" aca="1" ref="LN112" ca="1">INDIRECT(LN$203&amp;ROW())*LN$205</f>
        <v>3</v>
      </c>
      <c r="LO112" s="696" cm="1">
        <f t="array" aca="1" ref="LO112" ca="1">INDIRECT(LO$203&amp;ROW())*LO$205</f>
        <v>6</v>
      </c>
      <c r="LP112" s="696" cm="1">
        <f t="array" aca="1" ref="LP112" ca="1">INDIRECT(LP$203&amp;ROW())*LP$205</f>
        <v>0</v>
      </c>
      <c r="LQ112" s="696" cm="1">
        <f t="array" aca="1" ref="LQ112" ca="1">IF(INDIRECT(LQ$203&amp;ROW())="-",0,INDIRECT(LQ$203&amp;ROW())*LQ$205)</f>
        <v>2.1276000000000002</v>
      </c>
      <c r="LR112" s="696" cm="1">
        <f t="array" aca="1" ref="LR112" ca="1">INDIRECT(LR$203&amp;ROW())*LR$205</f>
        <v>0</v>
      </c>
      <c r="LS112" s="696" cm="1">
        <f t="array" aca="1" ref="LS112" ca="1">IF(INDIRECT(LS$203&amp;ROW())="-",0,INDIRECT(LS$203&amp;ROW())*LS$205)</f>
        <v>2.0826000000000002</v>
      </c>
      <c r="LT112" s="696" cm="1">
        <f t="array" aca="1" ref="LT112" ca="1">INDIRECT(LT$203&amp;ROW())*LT$205</f>
        <v>0</v>
      </c>
      <c r="LU112" s="696" cm="1">
        <f t="array" aca="1" ref="LU112" ca="1">INDIRECT(LU$203&amp;ROW())*LU$205</f>
        <v>2</v>
      </c>
      <c r="LV112" s="696" cm="1">
        <f t="array" aca="1" ref="LV112" ca="1">INDIRECT(LV$203&amp;ROW())*LV$205</f>
        <v>1</v>
      </c>
      <c r="LW112" s="696" cm="1">
        <f t="array" aca="1" ref="LW112" ca="1">INDIRECT(LW$203&amp;ROW())*LW$205</f>
        <v>0</v>
      </c>
      <c r="LX112" s="696" cm="1">
        <f t="array" aca="1" ref="LX112" ca="1">INDIRECT(LX$203&amp;ROW())*LX$205</f>
        <v>2</v>
      </c>
      <c r="LY112" s="696" cm="1">
        <f t="array" aca="1" ref="LY112" ca="1">IF(INDIRECT(LY$203&amp;ROW())="-",0,INDIRECT(LY$203&amp;ROW())*LY$205)</f>
        <v>1.9284000000000001</v>
      </c>
      <c r="LZ112" s="696" cm="1">
        <f t="array" aca="1" ref="LZ112" ca="1">INDIRECT(LZ$203&amp;ROW())*LZ$205</f>
        <v>0</v>
      </c>
      <c r="MA112" s="696" cm="1">
        <f t="array" aca="1" ref="MA112" ca="1">INDIRECT(MA$203&amp;ROW())*MA$205</f>
        <v>2</v>
      </c>
      <c r="MB112" s="696" cm="1">
        <f t="array" aca="1" ref="MB112" ca="1">INDIRECT(MB$203&amp;ROW())*MB$205</f>
        <v>0</v>
      </c>
      <c r="MC112" s="696" cm="1">
        <f t="array" aca="1" ref="MC112" ca="1">IF($MB112=0,0,INDIRECT(MC$203&amp;ROW())*MC$205)</f>
        <v>0</v>
      </c>
      <c r="MD112" s="696" cm="1">
        <f t="array" aca="1" ref="MD112" ca="1">IF($MB112=0,0,INDIRECT(MD$203&amp;ROW())*MD$205)</f>
        <v>0</v>
      </c>
      <c r="ME112" s="696" cm="1">
        <f t="array" aca="1" ref="ME112" ca="1">IF($MB112=0,0,INDIRECT(ME$203&amp;ROW())*ME$205)</f>
        <v>0</v>
      </c>
      <c r="MF112" s="696" cm="1">
        <f t="array" aca="1" ref="MF112" ca="1">IF($MB112=0,0,INDIRECT(MF$203&amp;ROW())*MF$205)</f>
        <v>0</v>
      </c>
      <c r="MG112" s="696" cm="1">
        <f t="array" aca="1" ref="MG112" ca="1">INDIRECT(MG$203&amp;ROW())*MG$205</f>
        <v>0</v>
      </c>
      <c r="MH112" s="696" cm="1">
        <f t="array" aca="1" ref="MH112" ca="1">IF($MG112=0,0,INDIRECT(MH$203&amp;ROW())*MH$205)</f>
        <v>0</v>
      </c>
      <c r="MI112" s="696" cm="1">
        <f t="array" aca="1" ref="MI112" ca="1">IF($MG112=0,0,INDIRECT(MI$203&amp;ROW())*MI$205)</f>
        <v>0</v>
      </c>
      <c r="MJ112" s="696" cm="1">
        <f t="array" aca="1" ref="MJ112" ca="1">INDIRECT(MJ$203&amp;ROW())*MJ$205</f>
        <v>0</v>
      </c>
      <c r="MK112" s="696" cm="1">
        <f t="array" aca="1" ref="MK112" ca="1">INDIRECT(MK$203&amp;ROW())*MK$205</f>
        <v>0</v>
      </c>
      <c r="ML112" s="696" cm="1">
        <f t="array" aca="1" ref="ML112" ca="1">INDIRECT(ML$203&amp;ROW())*ML$205</f>
        <v>0</v>
      </c>
      <c r="MM112" s="696" cm="1">
        <f t="array" aca="1" ref="MM112" ca="1">INDIRECT(MM$203&amp;ROW())*MM$205</f>
        <v>0</v>
      </c>
      <c r="MN112" s="696" cm="1">
        <f t="array" aca="1" ref="MN112" ca="1">INDIRECT(MN$203&amp;ROW())*MN$205</f>
        <v>0</v>
      </c>
      <c r="MO112" s="696" cm="1">
        <f t="array" aca="1" ref="MO112" ca="1">INDIRECT(MO$203&amp;ROW())*MO$205</f>
        <v>0</v>
      </c>
      <c r="MP112" s="696" cm="1">
        <f t="array" aca="1" ref="MP112" ca="1">INDIRECT(MP$203&amp;ROW())*MP$205</f>
        <v>2</v>
      </c>
      <c r="MQ112" s="696" cm="1">
        <f t="array" aca="1" ref="MQ112" ca="1">INDIRECT(MQ$203&amp;ROW())*MQ$205</f>
        <v>2</v>
      </c>
      <c r="MR112" s="696" cm="1">
        <f t="array" aca="1" ref="MR112" ca="1">INDIRECT(MR$203&amp;ROW())*MR$205</f>
        <v>2</v>
      </c>
      <c r="MS112" s="696" cm="1">
        <f t="array" aca="1" ref="MS112" ca="1">INDIRECT(MS$203&amp;ROW())*MS$205</f>
        <v>2</v>
      </c>
      <c r="MT112" s="696" cm="1">
        <f t="array" aca="1" ref="MT112" ca="1">INDIRECT(MT$203&amp;ROW())*MT$205</f>
        <v>0</v>
      </c>
      <c r="MU112" s="696" cm="1">
        <f t="array" aca="1" ref="MU112" ca="1">INDIRECT(MU$203&amp;ROW())*MU$205</f>
        <v>0</v>
      </c>
      <c r="MV112" s="696" cm="1">
        <f t="array" aca="1" ref="MV112" ca="1">IF(INDIRECT(MV$203&amp;ROW())="-",0,INDIRECT(MV$203&amp;ROW())*MV$205)</f>
        <v>1.3643999999999998</v>
      </c>
      <c r="MW112" s="696" cm="1">
        <f t="array" aca="1" ref="MW112" ca="1">INDIRECT(MW$203&amp;ROW())*MW$205</f>
        <v>0</v>
      </c>
      <c r="MX112" s="696" cm="1">
        <f t="array" aca="1" ref="MX112" ca="1">INDIRECT(MX$203&amp;ROW())*MX$205</f>
        <v>0</v>
      </c>
      <c r="MY112" s="696" cm="1">
        <f t="array" aca="1" ref="MY112" ca="1">INDIRECT(MY$203&amp;ROW())*MY$205</f>
        <v>0</v>
      </c>
      <c r="NA112" s="701">
        <f t="shared" si="133"/>
        <v>0.59401463414634148</v>
      </c>
      <c r="NB112" s="617">
        <f t="shared" si="134"/>
        <v>0.38193571428571432</v>
      </c>
      <c r="NC112" s="695">
        <f t="shared" si="135"/>
        <v>0.10164615384615386</v>
      </c>
      <c r="ND112" s="697">
        <f t="shared" si="136"/>
        <v>0.23064444444444446</v>
      </c>
      <c r="NE112" s="694">
        <f t="shared" si="137"/>
        <v>0.32706023668066353</v>
      </c>
      <c r="NF112" s="682" t="str">
        <f t="shared" si="138"/>
        <v>C</v>
      </c>
      <c r="NH112" s="606" t="s">
        <v>6006</v>
      </c>
      <c r="NI112" s="563" t="str">
        <f t="shared" si="239"/>
        <v>C</v>
      </c>
      <c r="NJ112" s="563" t="str">
        <f t="shared" si="140"/>
        <v>C</v>
      </c>
      <c r="NK112" s="563" t="str">
        <f t="shared" ca="1" si="141"/>
        <v>C</v>
      </c>
      <c r="NL112" s="563" t="str">
        <f t="shared" ca="1" si="142"/>
        <v>C</v>
      </c>
      <c r="NM112" s="563" t="str">
        <f t="shared" ca="1" si="143"/>
        <v>C</v>
      </c>
      <c r="NN112" s="563" t="str">
        <f t="shared" ca="1" si="163"/>
        <v>C</v>
      </c>
      <c r="NO112" s="563" t="str">
        <f t="shared" ca="1" si="164"/>
        <v>C</v>
      </c>
      <c r="NP112" s="606" t="str">
        <f t="shared" si="144"/>
        <v>-</v>
      </c>
      <c r="NQ112" s="682" t="str">
        <f t="shared" si="145"/>
        <v>-</v>
      </c>
      <c r="NR112" s="682" t="e">
        <f>IF(OR(AND(NI112="A",OR(NJ112="C",NJ112="D")),AND(NI112="A",OR(#REF!="C",#REF!="D")),AND(NI112="B",OR(NJ112="D",#REF!="D")),AND(OR(NI112="C",NI112="D"),OR(NJ112="A",NJ112="B")),AND(OR(NI112="C",NI112="D"),OR(#REF!="A",#REF!="B")),AND(OR(NJ112="A",#REF!="A",NJ112="B",#REF!="B"),OR(NP112="-",NQ112="-")),AND(OR(NJ112="C",#REF!="C",NJ112="D",#REF!="D"),NP112="Yes")),"Yes","-")</f>
        <v>#REF!</v>
      </c>
      <c r="NS112" s="607"/>
      <c r="NT112" s="619">
        <f t="shared" si="146"/>
        <v>0.30969999999999998</v>
      </c>
      <c r="NU112" s="619">
        <f t="shared" si="147"/>
        <v>0.32706023668066353</v>
      </c>
      <c r="NV112" s="619">
        <f t="shared" ca="1" si="148"/>
        <v>0.25810912970106076</v>
      </c>
      <c r="NW112" s="619">
        <f t="shared" ca="1" si="165"/>
        <v>0.29633405547623448</v>
      </c>
      <c r="NX112" s="619">
        <f t="shared" ca="1" si="166"/>
        <v>0.36344401750468897</v>
      </c>
      <c r="NY112" s="620">
        <f t="shared" ca="1" si="167"/>
        <v>0.29912408393737677</v>
      </c>
      <c r="NZ112" s="620">
        <f t="shared" ca="1" si="168"/>
        <v>0.41165928671530028</v>
      </c>
      <c r="OA112" s="705" t="s">
        <v>1188</v>
      </c>
      <c r="OB112" s="706" t="s">
        <v>1188</v>
      </c>
      <c r="OC112" s="494"/>
      <c r="OE112" s="606" t="s">
        <v>6006</v>
      </c>
      <c r="OF112" s="700" t="str">
        <f t="shared" ca="1" si="149"/>
        <v>C</v>
      </c>
      <c r="OG112" s="701">
        <f t="shared" ca="1" si="169"/>
        <v>0.29633405547623448</v>
      </c>
      <c r="OH112" s="705">
        <f t="shared" ca="1" si="212"/>
        <v>0.52070974490238608</v>
      </c>
      <c r="OI112" s="696">
        <f t="shared" ca="1" si="213"/>
        <v>0.37804046574654959</v>
      </c>
      <c r="OJ112" s="696">
        <f t="shared" ca="1" si="152"/>
        <v>0.11059972366406513</v>
      </c>
      <c r="OK112" s="697">
        <f t="shared" ca="1" si="153"/>
        <v>0.17598628759193724</v>
      </c>
      <c r="OL112" s="696" cm="1">
        <f t="array" aca="1" ref="OL112" ca="1">INDIRECT(OL$203&amp;ROW())*OL$205</f>
        <v>0</v>
      </c>
      <c r="OM112" s="696" cm="1">
        <f t="array" aca="1" ref="OM112" ca="1">INDIRECT(OM$203&amp;ROW())*OM$205</f>
        <v>0</v>
      </c>
      <c r="ON112" s="696" cm="1">
        <f t="array" aca="1" ref="ON112" ca="1">INDIRECT(ON$203&amp;ROW())*ON$205</f>
        <v>0</v>
      </c>
      <c r="OO112" s="696" cm="1">
        <f t="array" aca="1" ref="OO112" ca="1">INDIRECT(OO$203&amp;ROW())*OO$205</f>
        <v>1.0790999999999999</v>
      </c>
      <c r="OP112" s="696" cm="1">
        <f t="array" aca="1" ref="OP112" ca="1">INDIRECT(OP$203&amp;ROW())*OP$205</f>
        <v>0</v>
      </c>
      <c r="OQ112" s="696" cm="1">
        <f t="array" aca="1" ref="OQ112" ca="1">INDIRECT(OQ$203&amp;ROW())*OQ$205</f>
        <v>1.5849</v>
      </c>
      <c r="OR112" s="696" cm="1">
        <f t="array" aca="1" ref="OR112" ca="1">INDIRECT(OR$203&amp;ROW())*OR$205</f>
        <v>1.4141999999999999</v>
      </c>
      <c r="OS112" s="696" cm="1">
        <f t="array" aca="1" ref="OS112" ca="1">INDIRECT(OS$203&amp;ROW())*OS$205</f>
        <v>1.5387</v>
      </c>
      <c r="OT112" s="696" cm="1">
        <f t="array" aca="1" ref="OT112" ca="1">INDIRECT(OT$203&amp;ROW())*OT$205</f>
        <v>1.4727000000000001</v>
      </c>
      <c r="OU112" s="696" cm="1">
        <f t="array" aca="1" ref="OU112" ca="1">INDIRECT(OU$203&amp;ROW())*OU$205</f>
        <v>1.9304999999999999</v>
      </c>
      <c r="OV112" s="696" cm="1">
        <f t="array" aca="1" ref="OV112" ca="1">INDIRECT(OV$203&amp;ROW())*OV$205</f>
        <v>1.2161999999999999</v>
      </c>
      <c r="OW112" s="696" cm="1">
        <f t="array" aca="1" ref="OW112" ca="1">INDIRECT(OW$203&amp;ROW())*OW$205</f>
        <v>1.5144000000000002</v>
      </c>
      <c r="OX112" s="696" cm="1">
        <f t="array" aca="1" ref="OX112" ca="1">INDIRECT(OX$203&amp;ROW())*OX$205</f>
        <v>0</v>
      </c>
      <c r="OY112" s="696" cm="1">
        <f t="array" aca="1" ref="OY112" ca="1">IF(INDIRECT(OY$203&amp;ROW())="-",0,INDIRECT(OY$203&amp;ROW())*OY$205)</f>
        <v>0.25165962000000003</v>
      </c>
      <c r="OZ112" s="696" cm="1">
        <f t="array" aca="1" ref="OZ112" ca="1">INDIRECT(OZ$203&amp;ROW())*OZ$205</f>
        <v>0</v>
      </c>
      <c r="PA112" s="696" cm="1">
        <f t="array" aca="1" ref="PA112" ca="1">IF(INDIRECT(PA$203&amp;ROW())="-",0,INDIRECT(PA$203&amp;ROW())*PA$205)</f>
        <v>0.30662813999999999</v>
      </c>
      <c r="PB112" s="705" cm="1">
        <f t="array" aca="1" ref="PB112" ca="1">INDIRECT(PB$203&amp;ROW())*PB$205</f>
        <v>0</v>
      </c>
      <c r="PC112" s="696" cm="1">
        <f t="array" aca="1" ref="PC112" ca="1">INDIRECT(PC$203&amp;ROW())*PC$205</f>
        <v>1.3946000000000001</v>
      </c>
      <c r="PD112" s="696" cm="1">
        <f t="array" aca="1" ref="PD112" ca="1">INDIRECT(PD$203&amp;ROW())*PD$205</f>
        <v>0.73419999999999996</v>
      </c>
      <c r="PE112" s="696" cm="1">
        <f t="array" aca="1" ref="PE112" ca="1">INDIRECT(PE$203&amp;ROW())*PE$205</f>
        <v>0</v>
      </c>
      <c r="PF112" s="696" cm="1">
        <f t="array" aca="1" ref="PF112" ca="1">INDIRECT(PF$203&amp;ROW())*PF$205</f>
        <v>1.3308</v>
      </c>
      <c r="PG112" s="696" cm="1">
        <f t="array" aca="1" ref="PG112" ca="1">IF(INDIRECT(PG$203&amp;ROW())="-",0,INDIRECT(PG$203&amp;ROW())*PG$205)</f>
        <v>0.281225</v>
      </c>
      <c r="PH112" s="696" cm="1">
        <f t="array" aca="1" ref="PH112" ca="1">INDIRECT(PH$203&amp;ROW())*PH$205</f>
        <v>0</v>
      </c>
      <c r="PI112" s="696" cm="1">
        <f t="array" aca="1" ref="PI112" ca="1">INDIRECT(PI$203&amp;ROW())*PI$205</f>
        <v>0.60729999999999995</v>
      </c>
      <c r="PJ112" s="696" cm="1">
        <f t="array" aca="1" ref="PJ112" ca="1">INDIRECT(PJ$203&amp;ROW())*PJ$205</f>
        <v>0</v>
      </c>
      <c r="PK112" s="696" cm="1">
        <f t="array" aca="1" ref="PK112" ca="1">IF($PJ112=0,0,INDIRECT(PK$203&amp;ROW())*PK$205)</f>
        <v>0</v>
      </c>
      <c r="PL112" s="696" cm="1">
        <f t="array" aca="1" ref="PL112" ca="1">IF($MPE112=0,0,INDIRECT(PL$203&amp;ROW())*PL$205)</f>
        <v>0</v>
      </c>
      <c r="PM112" s="696" cm="1">
        <f t="array" aca="1" ref="PM112" ca="1">IF($MPE112=0,0,INDIRECT(PM$203&amp;ROW())*PM$205)</f>
        <v>0</v>
      </c>
      <c r="PN112" s="696" cm="1">
        <f t="array" aca="1" ref="PN112" ca="1">IF($PJ112=0,0,INDIRECT(PN$203&amp;ROW())*PN$205)</f>
        <v>0</v>
      </c>
      <c r="PO112" s="696" cm="1">
        <f t="array" aca="1" ref="PO112" ca="1">INDIRECT(PO$203&amp;ROW())*PO$205</f>
        <v>0</v>
      </c>
      <c r="PP112" s="696" cm="1">
        <f t="array" aca="1" ref="PP112" ca="1">IF($PO112=0,0,INDIRECT(PP$203&amp;ROW())*PP$205)</f>
        <v>0</v>
      </c>
      <c r="PQ112" s="696" cm="1">
        <f t="array" aca="1" ref="PQ112" ca="1">IF($PO112=0,0,INDIRECT(PQ$203&amp;ROW())*PQ$205)</f>
        <v>0</v>
      </c>
      <c r="PR112" s="696" cm="1">
        <f t="array" aca="1" ref="PR112" ca="1">INDIRECT(PR$203&amp;ROW())*PR$205</f>
        <v>0</v>
      </c>
      <c r="PS112" s="696" cm="1">
        <f t="array" aca="1" ref="PS112" ca="1">INDIRECT(PS$203&amp;ROW())*PS$205</f>
        <v>0</v>
      </c>
      <c r="PT112" s="696" cm="1">
        <f t="array" aca="1" ref="PT112" ca="1">INDIRECT(PT$203&amp;ROW())*PT$205</f>
        <v>0</v>
      </c>
      <c r="PU112" s="696" cm="1">
        <f t="array" aca="1" ref="PU112" ca="1">INDIRECT(PU$203&amp;ROW())*PU$205</f>
        <v>0</v>
      </c>
      <c r="PV112" s="696" cm="1">
        <f t="array" aca="1" ref="PV112" ca="1">INDIRECT(PV$203&amp;ROW())*PV$205</f>
        <v>0</v>
      </c>
      <c r="PW112" s="696" cm="1">
        <f t="array" aca="1" ref="PW112" ca="1">INDIRECT(PW$203&amp;ROW())*PW$205</f>
        <v>0</v>
      </c>
      <c r="PX112" s="696" cm="1">
        <f t="array" aca="1" ref="PX112" ca="1">INDIRECT(PX$203&amp;ROW())*PX$205</f>
        <v>1.1714</v>
      </c>
      <c r="PY112" s="696" cm="1">
        <f t="array" aca="1" ref="PY112" ca="1">INDIRECT(PY$203&amp;ROW())*PY$205</f>
        <v>1.1866000000000001</v>
      </c>
      <c r="PZ112" s="696" cm="1">
        <f t="array" aca="1" ref="PZ112" ca="1">INDIRECT(PZ$203&amp;ROW())*PZ$205</f>
        <v>0.17430000000000001</v>
      </c>
      <c r="QA112" s="696" cm="1">
        <f t="array" aca="1" ref="QA112" ca="1">INDIRECT(QA$203&amp;ROW())*QA$205</f>
        <v>0.31659999999999999</v>
      </c>
      <c r="QB112" s="696" cm="1">
        <f t="array" aca="1" ref="QB112" ca="1">INDIRECT(QB$203&amp;ROW())*QB$205</f>
        <v>0</v>
      </c>
      <c r="QC112" s="696" cm="1">
        <f t="array" aca="1" ref="QC112" ca="1">INDIRECT(QC$203&amp;ROW())*QC$205</f>
        <v>0</v>
      </c>
      <c r="QD112" s="696" cm="1">
        <f t="array" aca="1" ref="QD112" ca="1">IF(INDIRECT(QD$203&amp;ROW())="-",0,INDIRECT(QD$203&amp;ROW())*QD$205)</f>
        <v>0.13964633999999998</v>
      </c>
      <c r="QE112" s="696" cm="1">
        <f t="array" aca="1" ref="QE112" ca="1">INDIRECT(QE$203&amp;ROW())*QE$205</f>
        <v>0</v>
      </c>
      <c r="QF112" s="696" cm="1">
        <f t="array" aca="1" ref="QF112" ca="1">INDIRECT(QF$203&amp;ROW())*QF$205</f>
        <v>0</v>
      </c>
      <c r="QG112" s="696" cm="1">
        <f t="array" aca="1" ref="QG112" ca="1">INDIRECT(QG$203&amp;ROW())*QG$205</f>
        <v>0</v>
      </c>
      <c r="QI112" s="606" t="s">
        <v>6006</v>
      </c>
      <c r="QJ112" s="700" t="str">
        <f t="shared" ca="1" si="154"/>
        <v>C</v>
      </c>
      <c r="QK112" s="701">
        <f t="shared" ca="1" si="170"/>
        <v>0.36344401750468897</v>
      </c>
      <c r="QL112" s="705">
        <f t="shared" ca="1" si="214"/>
        <v>0.68028061099304837</v>
      </c>
      <c r="QM112" s="696">
        <f t="shared" ca="1" si="215"/>
        <v>0.42027844343806736</v>
      </c>
      <c r="QN112" s="696">
        <f t="shared" ca="1" si="157"/>
        <v>3.6823689492958063E-2</v>
      </c>
      <c r="QO112" s="697">
        <f t="shared" ca="1" si="158"/>
        <v>0.31639332609468201</v>
      </c>
      <c r="QP112" s="696" cm="1">
        <f t="array" aca="1" ref="QP112" ca="1">INDIRECT(QP$203&amp;ROW())*QP$205</f>
        <v>0</v>
      </c>
      <c r="QQ112" s="696" cm="1">
        <f t="array" aca="1" ref="QQ112" ca="1">INDIRECT(QQ$203&amp;ROW())*QQ$205</f>
        <v>0</v>
      </c>
      <c r="QR112" s="696" cm="1">
        <f t="array" aca="1" ref="QR112" ca="1">INDIRECT(QR$203&amp;ROW())*QR$205</f>
        <v>0</v>
      </c>
      <c r="QS112" s="696" cm="1">
        <f t="array" aca="1" ref="QS112" ca="1">INDIRECT(QS$203&amp;ROW())*QS$205</f>
        <v>0.22471360933801068</v>
      </c>
      <c r="QT112" s="696" cm="1">
        <f t="array" aca="1" ref="QT112" ca="1">INDIRECT(QT$203&amp;ROW())*QT$205</f>
        <v>0</v>
      </c>
      <c r="QU112" s="696" cm="1">
        <f t="array" aca="1" ref="QU112" ca="1">INDIRECT(QU$203&amp;ROW())*QU$205</f>
        <v>0.53329206883563263</v>
      </c>
      <c r="QV112" s="696" cm="1">
        <f t="array" aca="1" ref="QV112" ca="1">INDIRECT(QV$203&amp;ROW())*QV$205</f>
        <v>0.24117831443907087</v>
      </c>
      <c r="QW112" s="696" cm="1">
        <f t="array" aca="1" ref="QW112" ca="1">INDIRECT(QW$203&amp;ROW())*QW$205</f>
        <v>0.53099416374332975</v>
      </c>
      <c r="QX112" s="696" cm="1">
        <f t="array" aca="1" ref="QX112" ca="1">INDIRECT(QX$203&amp;ROW())*QX$205</f>
        <v>0.60640894423913805</v>
      </c>
      <c r="QY112" s="696" cm="1">
        <f t="array" aca="1" ref="QY112" ca="1">INDIRECT(QY$203&amp;ROW())*QY$205</f>
        <v>0.13540247513535897</v>
      </c>
      <c r="QZ112" s="696" cm="1">
        <f t="array" aca="1" ref="QZ112" ca="1">INDIRECT(QZ$203&amp;ROW())*QZ$205</f>
        <v>0.27613248380770827</v>
      </c>
      <c r="RA112" s="696" cm="1">
        <f t="array" aca="1" ref="RA112" ca="1">INDIRECT(RA$203&amp;ROW())*RA$205</f>
        <v>5.1272116233970627E-2</v>
      </c>
      <c r="RB112" s="696" cm="1">
        <f t="array" aca="1" ref="RB112" ca="1">INDIRECT(RB$203&amp;ROW())*RB$205</f>
        <v>0</v>
      </c>
      <c r="RC112" s="696" cm="1">
        <f t="array" aca="1" ref="RC112" ca="1">IF(INDIRECT(RC$203&amp;ROW())="-",0,INDIRECT(RC$203&amp;ROW())*RC$205)</f>
        <v>2.9753994942463939E-2</v>
      </c>
      <c r="RD112" s="696" cm="1">
        <f t="array" aca="1" ref="RD112" ca="1">INDIRECT(RD$203&amp;ROW())*RD$205</f>
        <v>0</v>
      </c>
      <c r="RE112" s="696" cm="1">
        <f t="array" aca="1" ref="RE112" ca="1">IF(INDIRECT(RE$203&amp;ROW())="-",0,INDIRECT(RE$203&amp;ROW())*RE$205)</f>
        <v>2.1967625690955627E-2</v>
      </c>
      <c r="RF112" s="705" cm="1">
        <f t="array" aca="1" ref="RF112" ca="1">INDIRECT(RF$203&amp;ROW())*RF$205</f>
        <v>0</v>
      </c>
      <c r="RG112" s="696" cm="1">
        <f t="array" aca="1" ref="RG112" ca="1">INDIRECT(RG$203&amp;ROW())*RG$205</f>
        <v>0.27650466908360405</v>
      </c>
      <c r="RH112" s="696" cm="1">
        <f t="array" aca="1" ref="RH112" ca="1">INDIRECT(RH$203&amp;ROW())*RH$205</f>
        <v>2.9193840390272292E-2</v>
      </c>
      <c r="RI112" s="696" cm="1">
        <f t="array" aca="1" ref="RI112" ca="1">INDIRECT(RI$203&amp;ROW())*RI$205</f>
        <v>0</v>
      </c>
      <c r="RJ112" s="696" cm="1">
        <f t="array" aca="1" ref="RJ112" ca="1">INDIRECT(RJ$203&amp;ROW())*RJ$205</f>
        <v>0.12226723336432462</v>
      </c>
      <c r="RK112" s="696" cm="1">
        <f t="array" aca="1" ref="RK112" ca="1">IF(INDIRECT(RK$203&amp;ROW())="-",0,INDIRECT(RK$203&amp;ROW())*RK$205)</f>
        <v>1.9419501877026037E-2</v>
      </c>
      <c r="RL112" s="696" cm="1">
        <f t="array" aca="1" ref="RL112" ca="1">INDIRECT(RL$203&amp;ROW())*RL$205</f>
        <v>0</v>
      </c>
      <c r="RM112" s="696" cm="1">
        <f t="array" aca="1" ref="RM112" ca="1">INDIRECT(RM$203&amp;ROW())*RM$205</f>
        <v>1.4993730364766381E-2</v>
      </c>
      <c r="RN112" s="696" cm="1">
        <f t="array" aca="1" ref="RN112" ca="1">INDIRECT(RN$203&amp;ROW())*RN$205</f>
        <v>0</v>
      </c>
      <c r="RO112" s="696" cm="1">
        <f t="array" aca="1" ref="RO112" ca="1">IF($RN112=0,0,INDIRECT(RO$203&amp;ROW())*RO$205)</f>
        <v>0</v>
      </c>
      <c r="RP112" s="696" cm="1">
        <f t="array" aca="1" ref="RP112" ca="1">IF($RN112=0,0,INDIRECT(RP$203&amp;ROW())*RP$205)</f>
        <v>0</v>
      </c>
      <c r="RQ112" s="696" cm="1">
        <f t="array" aca="1" ref="RQ112" ca="1">IF($RN112=0,0,INDIRECT(RQ$203&amp;ROW())*RQ$205)</f>
        <v>0</v>
      </c>
      <c r="RR112" s="696" cm="1">
        <f t="array" aca="1" ref="RR112" ca="1">IF($RN112=0,0,INDIRECT(RR$203&amp;ROW())*RR$205)</f>
        <v>0</v>
      </c>
      <c r="RS112" s="696" cm="1">
        <f t="array" aca="1" ref="RS112" ca="1">INDIRECT(RS$203&amp;ROW())*RS$205</f>
        <v>0</v>
      </c>
      <c r="RT112" s="696" cm="1">
        <f t="array" aca="1" ref="RT112" ca="1">IF($RS112=0,0,INDIRECT(RT$203&amp;ROW())*RT$205)</f>
        <v>0</v>
      </c>
      <c r="RU112" s="696" cm="1">
        <f t="array" aca="1" ref="RU112" ca="1">IF($RS112=0,0,INDIRECT(RU$203&amp;ROW())*RU$205)</f>
        <v>0</v>
      </c>
      <c r="RV112" s="696" cm="1">
        <f t="array" aca="1" ref="RV112" ca="1">INDIRECT(RV$203&amp;ROW())*RV$205</f>
        <v>0</v>
      </c>
      <c r="RW112" s="696" cm="1">
        <f t="array" aca="1" ref="RW112" ca="1">INDIRECT(RW$203&amp;ROW())*RW$205</f>
        <v>0</v>
      </c>
      <c r="RX112" s="696" cm="1">
        <f t="array" aca="1" ref="RX112" ca="1">INDIRECT(RX$203&amp;ROW())*RX$205</f>
        <v>0</v>
      </c>
      <c r="RY112" s="696" cm="1">
        <f t="array" aca="1" ref="RY112" ca="1">INDIRECT(RY$203&amp;ROW())*RY$205</f>
        <v>0</v>
      </c>
      <c r="RZ112" s="696" cm="1">
        <f t="array" aca="1" ref="RZ112" ca="1">INDIRECT(RZ$203&amp;ROW())*RZ$205</f>
        <v>0</v>
      </c>
      <c r="SA112" s="696" cm="1">
        <f t="array" aca="1" ref="SA112" ca="1">INDIRECT(SA$203&amp;ROW())*SA$205</f>
        <v>0</v>
      </c>
      <c r="SB112" s="696" cm="1">
        <f t="array" aca="1" ref="SB112" ca="1">INDIRECT(SB$203&amp;ROW())*SB$205</f>
        <v>4.7124126502052749E-2</v>
      </c>
      <c r="SC112" s="696" cm="1">
        <f t="array" aca="1" ref="SC112" ca="1">INDIRECT(SC$203&amp;ROW())*SC$205</f>
        <v>5.4291606235991073E-2</v>
      </c>
      <c r="SD112" s="696" cm="1">
        <f t="array" aca="1" ref="SD112" ca="1">INDIRECT(SD$203&amp;ROW())*SD$205</f>
        <v>0.3072993885784252</v>
      </c>
      <c r="SE112" s="696" cm="1">
        <f t="array" aca="1" ref="SE112" ca="1">INDIRECT(SE$203&amp;ROW())*SE$205</f>
        <v>0.2585618210787391</v>
      </c>
      <c r="SF112" s="696" cm="1">
        <f t="array" aca="1" ref="SF112" ca="1">INDIRECT(SF$203&amp;ROW())*SF$205</f>
        <v>0</v>
      </c>
      <c r="SG112" s="696" cm="1">
        <f t="array" aca="1" ref="SG112" ca="1">INDIRECT(SG$203&amp;ROW())*SG$205</f>
        <v>0</v>
      </c>
      <c r="SH112" s="696" cm="1">
        <f t="array" aca="1" ref="SH112" ca="1">IF(INDIRECT(SH$203&amp;ROW())="-",0,INDIRECT(SH$203&amp;ROW())*SH$205)</f>
        <v>1.7891845109548124E-2</v>
      </c>
      <c r="SI112" s="696" cm="1">
        <f t="array" aca="1" ref="SI112" ca="1">INDIRECT(SI$203&amp;ROW())*SI$205</f>
        <v>0</v>
      </c>
      <c r="SJ112" s="696" cm="1">
        <f t="array" aca="1" ref="SJ112" ca="1">INDIRECT(SJ$203&amp;ROW())*SJ$205</f>
        <v>0</v>
      </c>
      <c r="SK112" s="696" cm="1">
        <f t="array" aca="1" ref="SK112" ca="1">INDIRECT(SK$203&amp;ROW())*SK$205</f>
        <v>0</v>
      </c>
      <c r="SN112" s="606" t="s">
        <v>6006</v>
      </c>
      <c r="SO112" s="707" cm="1">
        <f t="array" aca="1" ref="SO112" ca="1">INDIRECT(SO$203&amp;ROW())*SO$205</f>
        <v>0</v>
      </c>
      <c r="SP112" s="707" cm="1">
        <f t="array" aca="1" ref="SP112" ca="1">INDIRECT(SP$203&amp;ROW())*SP$205</f>
        <v>0</v>
      </c>
      <c r="SQ112" s="707" cm="1">
        <f t="array" aca="1" ref="SQ112" ca="1">INDIRECT(SQ$203&amp;ROW())*SQ$205</f>
        <v>0</v>
      </c>
      <c r="SR112" s="707" cm="1">
        <f t="array" aca="1" ref="SR112" ca="1">INDIRECT(SR$203&amp;ROW())*SR$205</f>
        <v>3</v>
      </c>
      <c r="SS112" s="707" cm="1">
        <f t="array" aca="1" ref="SS112" ca="1">INDIRECT(SS$203&amp;ROW())*SS$205</f>
        <v>0</v>
      </c>
      <c r="ST112" s="707" cm="1">
        <f t="array" aca="1" ref="ST112" ca="1">INDIRECT(ST$203&amp;ROW())*ST$205</f>
        <v>3</v>
      </c>
      <c r="SU112" s="707" cm="1">
        <f t="array" aca="1" ref="SU112" ca="1">INDIRECT(SU$203&amp;ROW())*SU$205</f>
        <v>3</v>
      </c>
      <c r="SV112" s="707" cm="1">
        <f t="array" aca="1" ref="SV112" ca="1">INDIRECT(SV$203&amp;ROW())*SV$205</f>
        <v>3</v>
      </c>
      <c r="SW112" s="707" cm="1">
        <f t="array" aca="1" ref="SW112" ca="1">INDIRECT(SW$203&amp;ROW())*SW$205</f>
        <v>3</v>
      </c>
      <c r="SX112" s="707" cm="1">
        <f t="array" aca="1" ref="SX112" ca="1">INDIRECT(SX$203&amp;ROW())*SX$205</f>
        <v>3</v>
      </c>
      <c r="SY112" s="707" cm="1">
        <f t="array" aca="1" ref="SY112" ca="1">INDIRECT(SY$203&amp;ROW())*SY$205</f>
        <v>3</v>
      </c>
      <c r="SZ112" s="707" cm="1">
        <f t="array" aca="1" ref="SZ112" ca="1">INDIRECT(SZ$203&amp;ROW())*SZ$205</f>
        <v>3</v>
      </c>
      <c r="TA112" s="707" cm="1">
        <f t="array" aca="1" ref="TA112" ca="1">INDIRECT(TA$203&amp;ROW())*TA$205</f>
        <v>0</v>
      </c>
      <c r="TB112" s="696" cm="1">
        <f t="array" aca="1" ref="TB112" ca="1">IF(INDIRECT(TB$203&amp;ROW())="-",0,INDIRECT(TB$203&amp;ROW())*TB$205)</f>
        <v>0.35460000000000003</v>
      </c>
      <c r="TC112" s="707" cm="1">
        <f t="array" aca="1" ref="TC112" ca="1">INDIRECT(TC$203&amp;ROW())*TC$205</f>
        <v>0</v>
      </c>
      <c r="TD112" s="696" cm="1">
        <f t="array" aca="1" ref="TD112" ca="1">IF(INDIRECT(TD$203&amp;ROW())="-",0,INDIRECT(TD$203&amp;ROW())*TD$205)</f>
        <v>0.34710000000000002</v>
      </c>
      <c r="TE112" s="732" cm="1">
        <f t="array" aca="1" ref="TE112" ca="1">INDIRECT(TE$203&amp;ROW())*TE$205</f>
        <v>0</v>
      </c>
      <c r="TF112" s="707" cm="1">
        <f t="array" aca="1" ref="TF112" ca="1">INDIRECT(TF$203&amp;ROW())*TF$205</f>
        <v>2</v>
      </c>
      <c r="TG112" s="707" cm="1">
        <f t="array" aca="1" ref="TG112" ca="1">INDIRECT(TG$203&amp;ROW())*TG$205</f>
        <v>1</v>
      </c>
      <c r="TH112" s="707" cm="1">
        <f t="array" aca="1" ref="TH112" ca="1">INDIRECT(TH$203&amp;ROW())*TH$205</f>
        <v>0</v>
      </c>
      <c r="TI112" s="707" cm="1">
        <f t="array" aca="1" ref="TI112" ca="1">INDIRECT(TI$203&amp;ROW())*TI$205</f>
        <v>2</v>
      </c>
      <c r="TJ112" s="696" cm="1">
        <f t="array" aca="1" ref="TJ112" ca="1">IF(INDIRECT(TJ$203&amp;ROW())="-",0,INDIRECT(TJ$203&amp;ROW())*TJ$205)</f>
        <v>0.32140000000000002</v>
      </c>
      <c r="TK112" s="707" cm="1">
        <f t="array" aca="1" ref="TK112" ca="1">INDIRECT(TK$203&amp;ROW())*TK$205</f>
        <v>0</v>
      </c>
      <c r="TL112" s="707" cm="1">
        <f t="array" aca="1" ref="TL112" ca="1">INDIRECT(TL$203&amp;ROW())*TL$205</f>
        <v>1</v>
      </c>
      <c r="TM112" s="707" cm="1">
        <f t="array" aca="1" ref="TM112" ca="1">INDIRECT(TM$203&amp;ROW())*TM$205</f>
        <v>0</v>
      </c>
      <c r="TN112" s="707" cm="1">
        <f t="array" aca="1" ref="TN112" ca="1">IF($TM112=0,0,INDIRECT(TN$203&amp;ROW())*TN$205)</f>
        <v>0</v>
      </c>
      <c r="TO112" s="707" cm="1">
        <f t="array" aca="1" ref="TO112" ca="1">IF($TM112=0,0,INDIRECT(TO$203&amp;ROW())*TO$205)</f>
        <v>0</v>
      </c>
      <c r="TP112" s="707" cm="1">
        <f t="array" aca="1" ref="TP112" ca="1">IF($TM112=0,0,INDIRECT(TP$203&amp;ROW())*TP$205)</f>
        <v>0</v>
      </c>
      <c r="TQ112" s="707" cm="1">
        <f t="array" aca="1" ref="TQ112" ca="1">IF($TM112=0,0,INDIRECT(TQ$203&amp;ROW())*TQ$205)</f>
        <v>0</v>
      </c>
      <c r="TR112" s="707" cm="1">
        <f t="array" aca="1" ref="TR112" ca="1">INDIRECT(TR$203&amp;ROW())*TR$205</f>
        <v>0</v>
      </c>
      <c r="TS112" s="707" cm="1">
        <f t="array" aca="1" ref="TS112" ca="1">IF($TR112=0,0,INDIRECT(TS$203&amp;ROW())*TS$205)</f>
        <v>0</v>
      </c>
      <c r="TT112" s="707" cm="1">
        <f t="array" aca="1" ref="TT112" ca="1">IF($TR112=0,0,INDIRECT(TT$203&amp;ROW())*TT$205)</f>
        <v>0</v>
      </c>
      <c r="TU112" s="707" cm="1">
        <f t="array" aca="1" ref="TU112" ca="1">INDIRECT(TU$203&amp;ROW())*TU$205</f>
        <v>0</v>
      </c>
      <c r="TV112" s="707" cm="1">
        <f t="array" aca="1" ref="TV112" ca="1">INDIRECT(TV$203&amp;ROW())*TV$205</f>
        <v>0</v>
      </c>
      <c r="TW112" s="707" cm="1">
        <f t="array" aca="1" ref="TW112" ca="1">INDIRECT(TW$203&amp;ROW())*TW$205</f>
        <v>0</v>
      </c>
      <c r="TX112" s="707" cm="1">
        <f t="array" aca="1" ref="TX112" ca="1">INDIRECT(TX$203&amp;ROW())*TX$205</f>
        <v>0</v>
      </c>
      <c r="TY112" s="707" cm="1">
        <f t="array" aca="1" ref="TY112" ca="1">INDIRECT(TY$203&amp;ROW())*TY$205</f>
        <v>0</v>
      </c>
      <c r="TZ112" s="707" cm="1">
        <f t="array" aca="1" ref="TZ112" ca="1">INDIRECT(TZ$203&amp;ROW())*TZ$205</f>
        <v>0</v>
      </c>
      <c r="UA112" s="707" cm="1">
        <f t="array" aca="1" ref="UA112" ca="1">INDIRECT(UA$203&amp;ROW())*UA$205</f>
        <v>2</v>
      </c>
      <c r="UB112" s="707" cm="1">
        <f t="array" aca="1" ref="UB112" ca="1">INDIRECT(UB$203&amp;ROW())*UB$205</f>
        <v>2</v>
      </c>
      <c r="UC112" s="707" cm="1">
        <f t="array" aca="1" ref="UC112" ca="1">INDIRECT(UC$203&amp;ROW())*UC$205</f>
        <v>1</v>
      </c>
      <c r="UD112" s="707" cm="1">
        <f t="array" aca="1" ref="UD112" ca="1">INDIRECT(UD$203&amp;ROW())*UD$205</f>
        <v>1</v>
      </c>
      <c r="UE112" s="707" cm="1">
        <f t="array" aca="1" ref="UE112" ca="1">INDIRECT(UE$203&amp;ROW())*UE$205</f>
        <v>0</v>
      </c>
      <c r="UF112" s="707" cm="1">
        <f t="array" aca="1" ref="UF112" ca="1">INDIRECT(UF$203&amp;ROW())*UF$205</f>
        <v>0</v>
      </c>
      <c r="UG112" s="696" cm="1">
        <f t="array" aca="1" ref="UG112" ca="1">IF(INDIRECT(UG$203&amp;ROW())="-",0,INDIRECT(UG$203&amp;ROW())*UG$205)</f>
        <v>0.22739999999999999</v>
      </c>
      <c r="UH112" s="707" cm="1">
        <f t="array" aca="1" ref="UH112" ca="1">INDIRECT(UH$203&amp;ROW())*UH$205</f>
        <v>0</v>
      </c>
      <c r="UI112" s="707" cm="1">
        <f t="array" aca="1" ref="UI112" ca="1">INDIRECT(UI$203&amp;ROW())*UI$205</f>
        <v>0</v>
      </c>
      <c r="UJ112" s="707" cm="1">
        <f t="array" aca="1" ref="UJ112" ca="1">INDIRECT(UJ$203&amp;ROW())*UJ$205</f>
        <v>0</v>
      </c>
      <c r="UM112" s="606" t="s">
        <v>6006</v>
      </c>
      <c r="UN112" s="616">
        <f t="shared" ca="1" si="222"/>
        <v>-0.97111609266078391</v>
      </c>
      <c r="UO112" s="616">
        <f t="shared" ca="1" si="219"/>
        <v>-0.6225347970107441</v>
      </c>
      <c r="UP112" s="616">
        <f t="shared" ca="1" si="219"/>
        <v>-0.88618201963763954</v>
      </c>
      <c r="UQ112" s="616">
        <f t="shared" ca="1" si="219"/>
        <v>0.29355872991449461</v>
      </c>
      <c r="UR112" s="616">
        <f t="shared" ca="1" si="219"/>
        <v>-1.7347822393597188</v>
      </c>
      <c r="US112" s="616">
        <f t="shared" ca="1" si="219"/>
        <v>0.41305213694811815</v>
      </c>
      <c r="UT112" s="616">
        <f t="shared" ca="1" si="219"/>
        <v>0.30690415393182785</v>
      </c>
      <c r="UU112" s="616">
        <f t="shared" ca="1" si="219"/>
        <v>0.53359975015917405</v>
      </c>
      <c r="UV112" s="616">
        <f t="shared" ca="1" si="219"/>
        <v>0.44410973870643028</v>
      </c>
      <c r="UW112" s="616">
        <f t="shared" ca="1" si="219"/>
        <v>0.6421874155054268</v>
      </c>
      <c r="UX112" s="616">
        <f t="shared" ca="1" si="219"/>
        <v>0.28247365722383649</v>
      </c>
      <c r="UY112" s="616">
        <f t="shared" ca="1" si="219"/>
        <v>1.5108379627063613</v>
      </c>
      <c r="UZ112" s="616">
        <f t="shared" ca="1" si="219"/>
        <v>-0.80238258590915801</v>
      </c>
      <c r="VA112" s="616">
        <f t="shared" ca="1" si="219"/>
        <v>-0.73933992281169214</v>
      </c>
      <c r="VB112" s="616">
        <f t="shared" ca="1" si="219"/>
        <v>-0.76400504167427041</v>
      </c>
      <c r="VC112" s="616">
        <f t="shared" ca="1" si="219"/>
        <v>-0.8598748354464677</v>
      </c>
      <c r="VD112" s="616">
        <f t="shared" ca="1" si="218"/>
        <v>-1.5772186114663853</v>
      </c>
      <c r="VE112" s="616">
        <f t="shared" ca="1" si="218"/>
        <v>3.9909080070471406E-2</v>
      </c>
      <c r="VF112" s="616">
        <f t="shared" ca="1" si="218"/>
        <v>-0.81480937927278907</v>
      </c>
      <c r="VG112" s="616">
        <f t="shared" ca="1" si="218"/>
        <v>-0.89462372206681784</v>
      </c>
      <c r="VH112" s="616">
        <f t="shared" ca="1" si="218"/>
        <v>-0.12784420028857393</v>
      </c>
      <c r="VI112" s="616">
        <f t="shared" ca="1" si="218"/>
        <v>-0.94888757399290857</v>
      </c>
      <c r="VJ112" s="616">
        <f t="shared" ca="1" si="218"/>
        <v>-0.90132677458943244</v>
      </c>
      <c r="VK112" s="616">
        <f t="shared" ca="1" si="218"/>
        <v>-0.49937453713488217</v>
      </c>
      <c r="VL112" s="616">
        <f t="shared" ca="1" si="218"/>
        <v>-0.83864555511817418</v>
      </c>
      <c r="VM112" s="616">
        <f t="shared" ca="1" si="218"/>
        <v>-0.57201237404204519</v>
      </c>
      <c r="VN112" s="616">
        <f t="shared" ca="1" si="218"/>
        <v>-0.62639799545694341</v>
      </c>
      <c r="VO112" s="616">
        <f t="shared" ca="1" si="218"/>
        <v>-0.42150866262694142</v>
      </c>
      <c r="VP112" s="616">
        <f t="shared" ca="1" si="218"/>
        <v>-0.46221149066820022</v>
      </c>
      <c r="VQ112" s="616">
        <f t="shared" ca="1" si="218"/>
        <v>-0.77889442244162177</v>
      </c>
      <c r="VR112" s="616">
        <f t="shared" ca="1" si="218"/>
        <v>-0.64202286734458469</v>
      </c>
      <c r="VS112" s="616">
        <f t="shared" ca="1" si="218"/>
        <v>-0.40481357988865657</v>
      </c>
      <c r="VT112" s="616">
        <f t="shared" ca="1" si="232"/>
        <v>-0.3878135405833677</v>
      </c>
      <c r="VU112" s="616">
        <f t="shared" ca="1" si="232"/>
        <v>-0.82130507758946303</v>
      </c>
      <c r="VV112" s="616">
        <f t="shared" ca="1" si="232"/>
        <v>-0.64337789451099625</v>
      </c>
      <c r="VW112" s="616">
        <f t="shared" ca="1" si="232"/>
        <v>-2.2727508617901209</v>
      </c>
      <c r="VX112" s="616">
        <f t="shared" ca="1" si="232"/>
        <v>-0.78524029103755877</v>
      </c>
      <c r="VY112" s="616">
        <f t="shared" ca="1" si="232"/>
        <v>-1.477844244223653</v>
      </c>
      <c r="VZ112" s="616">
        <f t="shared" ca="1" si="232"/>
        <v>0.68442622420316401</v>
      </c>
      <c r="WA112" s="616">
        <f t="shared" ca="1" si="232"/>
        <v>0.92808016936885662</v>
      </c>
      <c r="WB112" s="616">
        <f t="shared" ca="1" si="232"/>
        <v>0.33435322352896929</v>
      </c>
      <c r="WC112" s="616">
        <f t="shared" ca="1" si="232"/>
        <v>0.47817673461028487</v>
      </c>
      <c r="WD112" s="616">
        <f t="shared" ca="1" si="229"/>
        <v>-1.3395773314157267</v>
      </c>
      <c r="WE112" s="616">
        <f t="shared" ca="1" si="229"/>
        <v>-1.7097470492691516</v>
      </c>
      <c r="WF112" s="616">
        <f t="shared" ca="1" si="229"/>
        <v>-2.3688148058490377</v>
      </c>
      <c r="WG112" s="616">
        <f t="shared" ca="1" si="229"/>
        <v>-1.008197359876486</v>
      </c>
      <c r="WH112" s="616">
        <f t="shared" ca="1" si="229"/>
        <v>-1.0816125322340113</v>
      </c>
      <c r="WI112" s="627">
        <f t="shared" ca="1" si="229"/>
        <v>-0.9831420375936909</v>
      </c>
      <c r="WL112" s="606" t="s">
        <v>6006</v>
      </c>
      <c r="WM112" s="700" t="str">
        <f t="shared" ca="1" si="172"/>
        <v>C</v>
      </c>
      <c r="WN112" s="479">
        <f t="shared" ca="1" si="173"/>
        <v>0.29912408393737677</v>
      </c>
      <c r="WO112" s="495">
        <f t="shared" ca="1" si="216"/>
        <v>0.53987614045166432</v>
      </c>
      <c r="WP112" s="458">
        <f t="shared" ca="1" si="216"/>
        <v>0.40527300294272273</v>
      </c>
      <c r="WQ112" s="458">
        <f t="shared" ca="1" si="216"/>
        <v>9.9942249553518367E-2</v>
      </c>
      <c r="WR112" s="459">
        <f t="shared" ca="1" si="216"/>
        <v>0.15140494280160172</v>
      </c>
      <c r="WS112" s="495">
        <f t="shared" ca="1" si="174"/>
        <v>-0.23602883818898743</v>
      </c>
      <c r="WT112" s="458">
        <f t="shared" ca="1" si="175"/>
        <v>-0.72629623136931765</v>
      </c>
      <c r="WU112" s="458">
        <f t="shared" ca="1" si="176"/>
        <v>-0.65617529936282704</v>
      </c>
      <c r="WV112" s="459">
        <f t="shared" ca="1" si="177"/>
        <v>-0.92340283293614589</v>
      </c>
      <c r="WW112" s="484">
        <f t="shared" ca="1" si="223"/>
        <v>-0.7262006140917342</v>
      </c>
      <c r="WX112" s="484">
        <f t="shared" ca="1" si="220"/>
        <v>-0.37545073607717977</v>
      </c>
      <c r="WY112" s="484">
        <f t="shared" ca="1" si="220"/>
        <v>-0.64522912849816527</v>
      </c>
      <c r="WZ112" s="484">
        <f t="shared" ca="1" si="220"/>
        <v>0.10559307515024371</v>
      </c>
      <c r="XA112" s="484">
        <f t="shared" ca="1" si="220"/>
        <v>-0.91544458771012349</v>
      </c>
      <c r="XB112" s="484">
        <f t="shared" ca="1" si="220"/>
        <v>0.21821544394969081</v>
      </c>
      <c r="XC112" s="484">
        <f t="shared" ca="1" si="220"/>
        <v>0.14467461816346364</v>
      </c>
      <c r="XD112" s="484">
        <f t="shared" ca="1" si="220"/>
        <v>0.27368331185664035</v>
      </c>
      <c r="XE112" s="484">
        <f t="shared" ca="1" si="220"/>
        <v>0.21801347073098662</v>
      </c>
      <c r="XF112" s="484">
        <f t="shared" ca="1" si="220"/>
        <v>0.41324760187774212</v>
      </c>
      <c r="XG112" s="484">
        <f t="shared" ca="1" si="220"/>
        <v>0.1145148206385433</v>
      </c>
      <c r="XH112" s="484">
        <f t="shared" ca="1" si="220"/>
        <v>0.76267100357417117</v>
      </c>
      <c r="XI112" s="484">
        <f t="shared" ca="1" si="220"/>
        <v>-0.56078518929191046</v>
      </c>
      <c r="XJ112" s="484">
        <f t="shared" ca="1" si="220"/>
        <v>-0.52470954321945795</v>
      </c>
      <c r="XK112" s="484">
        <f t="shared" ca="1" si="220"/>
        <v>-0.54267278110123429</v>
      </c>
      <c r="XL112" s="484">
        <f t="shared" ca="1" si="220"/>
        <v>-0.7596134296334095</v>
      </c>
      <c r="XM112" s="484">
        <f t="shared" ca="1" si="220"/>
        <v>-1.1895382767679479</v>
      </c>
      <c r="XN112" s="484">
        <f t="shared" ca="1" si="227"/>
        <v>2.7828601533139714E-2</v>
      </c>
      <c r="XO112" s="484">
        <f t="shared" ca="1" si="227"/>
        <v>-0.59823304626208174</v>
      </c>
      <c r="XP112" s="484">
        <f t="shared" ca="1" si="227"/>
        <v>-0.57255918212276347</v>
      </c>
      <c r="XQ112" s="484">
        <f t="shared" ca="1" si="227"/>
        <v>-8.50675308720171E-2</v>
      </c>
      <c r="XR112" s="484">
        <f t="shared" ca="1" si="227"/>
        <v>-0.83027662724379503</v>
      </c>
      <c r="XS112" s="484">
        <f t="shared" ca="1" si="227"/>
        <v>-0.55611861992167977</v>
      </c>
      <c r="XT112" s="484">
        <f t="shared" ca="1" si="224"/>
        <v>-0.30327015640201394</v>
      </c>
      <c r="XU112" s="484">
        <f t="shared" ca="1" si="224"/>
        <v>-0.63720289277878872</v>
      </c>
      <c r="XV112" s="484">
        <f t="shared" ca="1" si="224"/>
        <v>-0.30179372854458303</v>
      </c>
      <c r="XW112" s="484">
        <f t="shared" ca="1" si="224"/>
        <v>-0.40427726626791127</v>
      </c>
      <c r="XX112" s="484">
        <f t="shared" ca="1" si="224"/>
        <v>-0.20379943838012618</v>
      </c>
      <c r="XY112" s="484">
        <f t="shared" ca="1" si="224"/>
        <v>-0.24303080179333969</v>
      </c>
      <c r="XZ112" s="484">
        <f t="shared" ca="1" si="224"/>
        <v>-0.56968338057380219</v>
      </c>
      <c r="YA112" s="484">
        <f t="shared" ca="1" si="224"/>
        <v>-0.43779539324227229</v>
      </c>
      <c r="YB112" s="484">
        <f t="shared" ca="1" si="224"/>
        <v>-0.21272953623148902</v>
      </c>
      <c r="YC112" s="484">
        <f t="shared" ca="1" si="224"/>
        <v>-0.17304240180829866</v>
      </c>
      <c r="YD112" s="484">
        <f t="shared" ca="1" si="224"/>
        <v>-0.6068623218308542</v>
      </c>
      <c r="YE112" s="484">
        <f t="shared" ca="1" si="224"/>
        <v>-0.46342509741627064</v>
      </c>
      <c r="YF112" s="484">
        <f t="shared" ca="1" si="224"/>
        <v>-1.3406957333699923</v>
      </c>
      <c r="YG112" s="484">
        <f t="shared" ca="1" si="224"/>
        <v>-0.54699838673676349</v>
      </c>
      <c r="YH112" s="484">
        <f t="shared" ca="1" si="224"/>
        <v>-0.78754319774678472</v>
      </c>
      <c r="YI112" s="484">
        <f t="shared" ca="1" si="224"/>
        <v>0.40086843951579315</v>
      </c>
      <c r="YJ112" s="484">
        <f t="shared" ca="1" si="233"/>
        <v>0.55062996448654267</v>
      </c>
      <c r="YK112" s="484">
        <f t="shared" ca="1" si="233"/>
        <v>5.8277766861099353E-2</v>
      </c>
      <c r="YL112" s="484">
        <f t="shared" ca="1" si="233"/>
        <v>0.15139075417761619</v>
      </c>
      <c r="YM112" s="484">
        <f t="shared" ca="1" si="233"/>
        <v>-1.0693845836691747</v>
      </c>
      <c r="YN112" s="484">
        <f t="shared" ca="1" si="233"/>
        <v>-1.2190496461289051</v>
      </c>
      <c r="YO112" s="484">
        <f t="shared" ca="1" si="233"/>
        <v>-1.454689172271894</v>
      </c>
      <c r="YP112" s="484">
        <f t="shared" ca="1" si="230"/>
        <v>-0.53716755334219179</v>
      </c>
      <c r="YQ112" s="484">
        <f t="shared" ca="1" si="230"/>
        <v>-0.78352011835031787</v>
      </c>
      <c r="YR112" s="484">
        <f t="shared" ca="1" si="230"/>
        <v>-0.73715989978774943</v>
      </c>
      <c r="YU112" s="606" t="s">
        <v>6006</v>
      </c>
      <c r="YV112" s="700" t="str">
        <f t="shared" ca="1" si="160"/>
        <v>C</v>
      </c>
      <c r="YW112" s="479">
        <f t="shared" ca="1" si="179"/>
        <v>0.41165928671530028</v>
      </c>
      <c r="YX112" s="495">
        <f t="shared" ca="1" si="217"/>
        <v>0.69978073846087541</v>
      </c>
      <c r="YY112" s="458">
        <f t="shared" ca="1" si="217"/>
        <v>0.45241282606619115</v>
      </c>
      <c r="YZ112" s="458">
        <f t="shared" ca="1" si="217"/>
        <v>4.176819010118115E-2</v>
      </c>
      <c r="ZA112" s="459">
        <f t="shared" ca="1" si="217"/>
        <v>0.45267539223295356</v>
      </c>
      <c r="ZB112" s="495">
        <f t="shared" ca="1" si="180"/>
        <v>-5.8968415332304014E-2</v>
      </c>
      <c r="ZC112" s="458">
        <f t="shared" ca="1" si="181"/>
        <v>-0.57564237126007434</v>
      </c>
      <c r="ZD112" s="458">
        <f t="shared" ca="1" si="182"/>
        <v>-0.64208388604473199</v>
      </c>
      <c r="ZE112" s="459">
        <f t="shared" ca="1" si="183"/>
        <v>-0.5221600993685257</v>
      </c>
      <c r="ZF112" s="484">
        <f t="shared" ca="1" si="225"/>
        <v>-3.2485432480444082E-2</v>
      </c>
      <c r="ZG112" s="484">
        <f t="shared" ca="1" si="221"/>
        <v>-7.9385408814590788E-2</v>
      </c>
      <c r="ZH112" s="484">
        <f t="shared" ca="1" si="221"/>
        <v>-6.6861590023482048E-2</v>
      </c>
      <c r="ZI112" s="484">
        <f t="shared" ca="1" si="221"/>
        <v>2.1988880583922777E-2</v>
      </c>
      <c r="ZJ112" s="484">
        <f t="shared" ca="1" si="221"/>
        <v>-0.15169406845185204</v>
      </c>
      <c r="ZK112" s="484">
        <f t="shared" ca="1" si="221"/>
        <v>7.3425809550013654E-2</v>
      </c>
      <c r="ZL112" s="484">
        <f t="shared" ca="1" si="221"/>
        <v>2.4672875513209128E-2</v>
      </c>
      <c r="ZM112" s="484">
        <f t="shared" ca="1" si="221"/>
        <v>9.4446117703140112E-2</v>
      </c>
      <c r="ZN112" s="484">
        <f t="shared" ca="1" si="221"/>
        <v>8.9770705925095284E-2</v>
      </c>
      <c r="ZO112" s="484">
        <f t="shared" ca="1" si="221"/>
        <v>2.8984588520071332E-2</v>
      </c>
      <c r="ZP112" s="484">
        <f t="shared" ca="1" si="221"/>
        <v>2.6000050859821721E-2</v>
      </c>
      <c r="ZQ112" s="484">
        <f t="shared" ca="1" si="221"/>
        <v>2.5821286544858647E-2</v>
      </c>
      <c r="ZR112" s="484">
        <f t="shared" ca="1" si="221"/>
        <v>-4.5981105838852197E-2</v>
      </c>
      <c r="ZS112" s="484">
        <f t="shared" ca="1" si="221"/>
        <v>-6.2036989069658106E-2</v>
      </c>
      <c r="ZT112" s="484">
        <f t="shared" ca="1" si="221"/>
        <v>-2.7291061507312073E-2</v>
      </c>
      <c r="ZU112" s="484">
        <f t="shared" ca="1" si="221"/>
        <v>-5.4420652625065014E-2</v>
      </c>
      <c r="ZV112" s="484">
        <f t="shared" ca="1" si="221"/>
        <v>-8.3701405664608222E-2</v>
      </c>
      <c r="ZW112" s="484">
        <f t="shared" ca="1" si="228"/>
        <v>5.5175234891583769E-3</v>
      </c>
      <c r="ZX112" s="484">
        <f t="shared" ca="1" si="228"/>
        <v>-2.3787414966986643E-2</v>
      </c>
      <c r="ZY112" s="484">
        <f t="shared" ca="1" si="228"/>
        <v>-9.6348193705378546E-2</v>
      </c>
      <c r="ZZ112" s="484">
        <f t="shared" ca="1" si="228"/>
        <v>-7.8155783354792625E-3</v>
      </c>
      <c r="AAA112" s="484">
        <f t="shared" ca="1" si="228"/>
        <v>-5.7333304369141164E-2</v>
      </c>
      <c r="AAB112" s="484">
        <f t="shared" ca="1" si="228"/>
        <v>-0.10150745433592355</v>
      </c>
      <c r="AAC112" s="484">
        <f t="shared" ca="1" si="226"/>
        <v>-7.4874871608304394E-3</v>
      </c>
      <c r="AAD112" s="484">
        <f t="shared" ca="1" si="226"/>
        <v>-7.8682240113631882E-2</v>
      </c>
      <c r="AAE112" s="484">
        <f t="shared" ca="1" si="226"/>
        <v>-4.0219644611828483E-2</v>
      </c>
      <c r="AAF112" s="484">
        <f t="shared" ca="1" si="226"/>
        <v>-6.120902348854227E-2</v>
      </c>
      <c r="AAG112" s="484">
        <f t="shared" ca="1" si="226"/>
        <v>-4.3018323338477257E-2</v>
      </c>
      <c r="AAH112" s="484">
        <f t="shared" ca="1" si="226"/>
        <v>-3.8008707897835295E-2</v>
      </c>
      <c r="AAI112" s="484">
        <f t="shared" ca="1" si="226"/>
        <v>-6.0338538063910964E-2</v>
      </c>
      <c r="AAJ112" s="484">
        <f t="shared" ca="1" si="226"/>
        <v>-5.2025335368730337E-2</v>
      </c>
      <c r="AAK112" s="484">
        <f t="shared" ca="1" si="226"/>
        <v>-3.3183772310049216E-2</v>
      </c>
      <c r="AAL112" s="484">
        <f t="shared" ca="1" si="226"/>
        <v>-1.741238539122681E-2</v>
      </c>
      <c r="AAM112" s="484">
        <f t="shared" ca="1" si="226"/>
        <v>-2.189532836791554E-2</v>
      </c>
      <c r="AAN112" s="484">
        <f t="shared" ca="1" si="226"/>
        <v>-6.1359063816095079E-2</v>
      </c>
      <c r="AAO112" s="484">
        <f t="shared" ca="1" si="226"/>
        <v>-6.3937554045021938E-2</v>
      </c>
      <c r="AAP112" s="484">
        <f t="shared" ca="1" si="226"/>
        <v>-2.8906649957960041E-2</v>
      </c>
      <c r="AAQ112" s="484">
        <f t="shared" ca="1" si="226"/>
        <v>-0.15117325855892658</v>
      </c>
      <c r="AAR112" s="484">
        <f t="shared" ca="1" si="226"/>
        <v>1.612649398533611E-2</v>
      </c>
      <c r="AAS112" s="484">
        <f t="shared" ca="1" si="234"/>
        <v>2.5193481555402932E-2</v>
      </c>
      <c r="AAT112" s="484">
        <f t="shared" ca="1" si="234"/>
        <v>0.1027465411596778</v>
      </c>
      <c r="AAU112" s="484">
        <f t="shared" ca="1" si="234"/>
        <v>0.12363824729832018</v>
      </c>
      <c r="AAV112" s="484">
        <f t="shared" ca="1" si="234"/>
        <v>-8.8571357168320833E-2</v>
      </c>
      <c r="AAW112" s="484">
        <f t="shared" ca="1" si="234"/>
        <v>-6.3917050252045346E-2</v>
      </c>
      <c r="AAX112" s="484">
        <f t="shared" ca="1" si="234"/>
        <v>-0.18637848548573127</v>
      </c>
      <c r="AAY112" s="484">
        <f t="shared" ca="1" si="231"/>
        <v>-0.12312049482031152</v>
      </c>
      <c r="AAZ112" s="484">
        <f t="shared" ca="1" si="231"/>
        <v>-0.11856365915979221</v>
      </c>
      <c r="ABA112" s="484">
        <f t="shared" ca="1" si="231"/>
        <v>-0.10451532592333997</v>
      </c>
    </row>
    <row r="113" spans="1:729" ht="15" customHeight="1" x14ac:dyDescent="0.35">
      <c r="A113" s="498">
        <v>111</v>
      </c>
      <c r="B113" s="628"/>
      <c r="C113" s="606" t="s">
        <v>6035</v>
      </c>
      <c r="D113" s="629">
        <v>470</v>
      </c>
      <c r="E113" s="630" t="s">
        <v>6036</v>
      </c>
      <c r="F113" s="631" t="s">
        <v>1351</v>
      </c>
      <c r="G113" s="632">
        <v>441.53899999999999</v>
      </c>
      <c r="H113" s="504">
        <v>13718.506433561986</v>
      </c>
      <c r="I113" s="505">
        <v>27290</v>
      </c>
      <c r="J113" s="633" t="s">
        <v>6037</v>
      </c>
      <c r="K113" s="469">
        <v>1</v>
      </c>
      <c r="L113" s="508" t="s">
        <v>6038</v>
      </c>
      <c r="M113" s="817">
        <v>22</v>
      </c>
      <c r="N113" s="818">
        <v>0.85470000000000002</v>
      </c>
      <c r="O113" s="819">
        <v>0.81179999999999997</v>
      </c>
      <c r="P113" s="820">
        <v>0.92320000000000002</v>
      </c>
      <c r="Q113" s="821">
        <v>0.82899999999999996</v>
      </c>
      <c r="R113" s="818">
        <v>0.83330000000000004</v>
      </c>
      <c r="S113" s="822">
        <v>0.80110000000000003</v>
      </c>
      <c r="T113" s="822">
        <v>0.84030000000000005</v>
      </c>
      <c r="U113" s="822">
        <v>0.79710000000000003</v>
      </c>
      <c r="V113" s="822">
        <v>0.40160000000000001</v>
      </c>
      <c r="W113" s="656" t="s">
        <v>6039</v>
      </c>
      <c r="X113" s="875" t="s">
        <v>6040</v>
      </c>
      <c r="Y113" s="517">
        <v>3</v>
      </c>
      <c r="Z113" s="517">
        <v>3</v>
      </c>
      <c r="AA113" s="519" t="s">
        <v>6041</v>
      </c>
      <c r="AB113" s="541">
        <v>2019</v>
      </c>
      <c r="AC113" s="369">
        <v>1</v>
      </c>
      <c r="AD113" s="572" t="s">
        <v>6042</v>
      </c>
      <c r="AE113" s="817">
        <v>1</v>
      </c>
      <c r="AF113" s="751" t="s">
        <v>6040</v>
      </c>
      <c r="AG113" s="578" t="s">
        <v>6043</v>
      </c>
      <c r="AH113" s="647">
        <v>1</v>
      </c>
      <c r="AI113" s="647">
        <v>2</v>
      </c>
      <c r="AJ113" s="647">
        <v>2014</v>
      </c>
      <c r="AK113" s="752" t="s">
        <v>1600</v>
      </c>
      <c r="AL113" s="750" t="s">
        <v>6044</v>
      </c>
      <c r="AM113" s="650">
        <v>1</v>
      </c>
      <c r="AN113" s="647">
        <v>1</v>
      </c>
      <c r="AO113" s="647" t="s">
        <v>1188</v>
      </c>
      <c r="AP113" s="647">
        <v>1</v>
      </c>
      <c r="AQ113" s="647" t="s">
        <v>1188</v>
      </c>
      <c r="AR113" s="647">
        <v>1</v>
      </c>
      <c r="AS113" s="647">
        <v>1</v>
      </c>
      <c r="AT113" s="647" t="s">
        <v>1188</v>
      </c>
      <c r="AU113" s="648">
        <v>1</v>
      </c>
      <c r="AV113" s="785" t="s">
        <v>6045</v>
      </c>
      <c r="AW113" s="642" t="s">
        <v>1190</v>
      </c>
      <c r="AX113" s="643">
        <v>2</v>
      </c>
      <c r="AY113" s="557" t="s">
        <v>6046</v>
      </c>
      <c r="AZ113" s="643">
        <v>2</v>
      </c>
      <c r="BA113" s="603" t="s">
        <v>6047</v>
      </c>
      <c r="BB113" s="631" t="s">
        <v>6048</v>
      </c>
      <c r="BC113" s="646" t="s">
        <v>6049</v>
      </c>
      <c r="BD113" s="631" t="s">
        <v>1607</v>
      </c>
      <c r="BE113" s="631" t="s">
        <v>1196</v>
      </c>
      <c r="BF113" s="631">
        <v>3</v>
      </c>
      <c r="BG113" s="631">
        <v>2005</v>
      </c>
      <c r="BH113" s="631" t="s">
        <v>1195</v>
      </c>
      <c r="BI113" s="631">
        <v>1</v>
      </c>
      <c r="BJ113" s="631">
        <v>2</v>
      </c>
      <c r="BK113" s="631" t="s">
        <v>6050</v>
      </c>
      <c r="BL113" s="631" t="s">
        <v>1257</v>
      </c>
      <c r="BM113" s="551" t="s">
        <v>6051</v>
      </c>
      <c r="BN113" s="647">
        <v>1962</v>
      </c>
      <c r="BO113" s="557" t="s">
        <v>6052</v>
      </c>
      <c r="BP113" s="647">
        <v>1962</v>
      </c>
      <c r="BQ113" s="647">
        <v>3</v>
      </c>
      <c r="BR113" s="647">
        <v>4</v>
      </c>
      <c r="BS113" s="647" t="s">
        <v>1188</v>
      </c>
      <c r="BT113" s="647" t="s">
        <v>1188</v>
      </c>
      <c r="BU113" s="647" t="s">
        <v>1188</v>
      </c>
      <c r="BV113" s="648" t="s">
        <v>1188</v>
      </c>
      <c r="BW113" s="551" t="s">
        <v>6053</v>
      </c>
      <c r="BX113" s="650">
        <v>1964</v>
      </c>
      <c r="BY113" s="647" t="s">
        <v>3548</v>
      </c>
      <c r="BZ113" s="651" t="s">
        <v>2608</v>
      </c>
      <c r="CA113" s="647">
        <v>2</v>
      </c>
      <c r="CB113" s="647" t="s">
        <v>1214</v>
      </c>
      <c r="CC113" s="557" t="s">
        <v>6054</v>
      </c>
      <c r="CD113" s="652">
        <v>2006</v>
      </c>
      <c r="CE113" s="647">
        <v>3</v>
      </c>
      <c r="CF113" s="647">
        <v>2</v>
      </c>
      <c r="CG113" s="515" t="s">
        <v>6055</v>
      </c>
      <c r="CH113" s="647">
        <v>1964</v>
      </c>
      <c r="CI113" s="647">
        <v>1968</v>
      </c>
      <c r="CJ113" s="647">
        <v>3</v>
      </c>
      <c r="CK113" s="651" t="s">
        <v>6056</v>
      </c>
      <c r="CL113" s="651" t="s">
        <v>6057</v>
      </c>
      <c r="CM113" s="647">
        <v>2</v>
      </c>
      <c r="CN113" s="647" t="s">
        <v>3313</v>
      </c>
      <c r="CO113" s="709" t="s">
        <v>6058</v>
      </c>
      <c r="CP113" s="647">
        <v>2002</v>
      </c>
      <c r="CQ113" s="647">
        <v>3</v>
      </c>
      <c r="CR113" s="650">
        <v>2</v>
      </c>
      <c r="CS113" s="551" t="s">
        <v>6059</v>
      </c>
      <c r="CT113" s="647">
        <v>2001</v>
      </c>
      <c r="CU113" s="648">
        <v>2</v>
      </c>
      <c r="CV113" s="709" t="s">
        <v>6060</v>
      </c>
      <c r="CW113" s="647">
        <v>2011</v>
      </c>
      <c r="CX113" s="657">
        <v>2</v>
      </c>
      <c r="CY113" s="656" t="s">
        <v>6061</v>
      </c>
      <c r="CZ113" s="647">
        <v>2007</v>
      </c>
      <c r="DA113" s="657">
        <v>3</v>
      </c>
      <c r="DB113" s="723">
        <v>44000</v>
      </c>
      <c r="DC113" s="753">
        <v>3</v>
      </c>
      <c r="DD113" s="659" t="s">
        <v>1493</v>
      </c>
      <c r="DE113" s="648">
        <v>2014</v>
      </c>
      <c r="DF113" s="708" t="s">
        <v>6062</v>
      </c>
      <c r="DG113" s="664" t="s">
        <v>1213</v>
      </c>
      <c r="DH113" s="666">
        <v>2</v>
      </c>
      <c r="DI113" s="710" t="s">
        <v>1214</v>
      </c>
      <c r="DJ113" s="578" t="s">
        <v>6063</v>
      </c>
      <c r="DK113" s="665">
        <v>2014</v>
      </c>
      <c r="DL113" s="665">
        <v>3</v>
      </c>
      <c r="DM113" s="655">
        <v>2</v>
      </c>
      <c r="DN113" s="708" t="s">
        <v>6062</v>
      </c>
      <c r="DO113" s="664" t="s">
        <v>1213</v>
      </c>
      <c r="DP113" s="665">
        <v>2</v>
      </c>
      <c r="DQ113" s="664" t="s">
        <v>1214</v>
      </c>
      <c r="DR113" s="578" t="s">
        <v>6063</v>
      </c>
      <c r="DS113" s="665">
        <v>2014</v>
      </c>
      <c r="DT113" s="665">
        <v>3</v>
      </c>
      <c r="DU113" s="655">
        <v>2</v>
      </c>
      <c r="DV113" s="651" t="s">
        <v>6064</v>
      </c>
      <c r="DW113" s="578" t="s">
        <v>6065</v>
      </c>
      <c r="DX113" s="647">
        <v>2011</v>
      </c>
      <c r="DY113" s="647">
        <v>3</v>
      </c>
      <c r="DZ113" s="650">
        <v>2</v>
      </c>
      <c r="EA113" s="709" t="s">
        <v>6066</v>
      </c>
      <c r="EB113" s="539" t="s">
        <v>6067</v>
      </c>
      <c r="EC113" s="647">
        <v>2</v>
      </c>
      <c r="ED113" s="668" t="s">
        <v>1453</v>
      </c>
      <c r="EE113" s="647">
        <v>2003</v>
      </c>
      <c r="EF113" s="647">
        <v>3</v>
      </c>
      <c r="EG113" s="650" t="s">
        <v>1505</v>
      </c>
      <c r="EH113" s="648">
        <v>4</v>
      </c>
      <c r="EI113" s="551" t="s">
        <v>6045</v>
      </c>
      <c r="EJ113" s="651" t="s">
        <v>1190</v>
      </c>
      <c r="EK113" s="647" t="s">
        <v>1188</v>
      </c>
      <c r="EL113" s="647" t="s">
        <v>1188</v>
      </c>
      <c r="EM113" s="669" t="s">
        <v>1188</v>
      </c>
      <c r="EN113" s="647" t="s">
        <v>1188</v>
      </c>
      <c r="EO113" s="670" t="s">
        <v>1188</v>
      </c>
      <c r="EP113" s="556">
        <v>0</v>
      </c>
      <c r="EQ113" s="556" t="s">
        <v>1188</v>
      </c>
      <c r="ER113" s="651" t="s">
        <v>1188</v>
      </c>
      <c r="ES113" s="556" t="s">
        <v>1188</v>
      </c>
      <c r="ET113" s="556">
        <v>0</v>
      </c>
      <c r="EU113" s="671">
        <v>0</v>
      </c>
      <c r="EV113" s="672"/>
      <c r="EW113" s="673"/>
      <c r="EX113" s="674"/>
      <c r="EY113" s="631" t="s">
        <v>1343</v>
      </c>
      <c r="EZ113" s="631" t="s">
        <v>1188</v>
      </c>
      <c r="FA113" s="675"/>
      <c r="FB113" s="648">
        <v>1</v>
      </c>
      <c r="FC113" s="676" t="s">
        <v>1700</v>
      </c>
      <c r="FD113" s="647"/>
      <c r="FE113" s="648"/>
      <c r="FF113" s="652" t="s">
        <v>1379</v>
      </c>
      <c r="FG113" s="563" t="s">
        <v>1701</v>
      </c>
      <c r="FH113" s="631" t="str">
        <f t="shared" si="119"/>
        <v>A</v>
      </c>
      <c r="FI113" s="677">
        <f t="shared" si="120"/>
        <v>3.6444444444444444</v>
      </c>
      <c r="FJ113" s="678">
        <f t="shared" si="121"/>
        <v>3.6</v>
      </c>
      <c r="FK113" s="679">
        <f t="shared" si="122"/>
        <v>4</v>
      </c>
      <c r="FL113" s="680">
        <f t="shared" si="123"/>
        <v>3.333333333333333</v>
      </c>
      <c r="FM113" s="681">
        <v>2</v>
      </c>
      <c r="FN113" s="430">
        <v>2014</v>
      </c>
      <c r="FO113" s="686" t="s">
        <v>6068</v>
      </c>
      <c r="FP113" s="557" t="s">
        <v>6069</v>
      </c>
      <c r="FQ113" s="430">
        <v>2</v>
      </c>
      <c r="FR113" s="682" t="s">
        <v>1285</v>
      </c>
      <c r="FS113" s="369">
        <v>2</v>
      </c>
      <c r="FT113" s="430">
        <v>2016</v>
      </c>
      <c r="FU113" s="573" t="s">
        <v>6070</v>
      </c>
      <c r="FV113" s="369">
        <v>2</v>
      </c>
      <c r="FW113" s="430">
        <v>2016</v>
      </c>
      <c r="FX113" s="572" t="s">
        <v>6071</v>
      </c>
      <c r="FY113" s="369">
        <v>2</v>
      </c>
      <c r="FZ113" s="430">
        <v>2019</v>
      </c>
      <c r="GA113" s="686" t="s">
        <v>6072</v>
      </c>
      <c r="GB113" s="573" t="s">
        <v>6073</v>
      </c>
      <c r="GC113" s="369">
        <v>2</v>
      </c>
      <c r="GD113" s="430">
        <v>2020</v>
      </c>
      <c r="GE113" s="686" t="s">
        <v>6074</v>
      </c>
      <c r="GF113" s="573" t="s">
        <v>6075</v>
      </c>
      <c r="GG113" s="369">
        <v>2</v>
      </c>
      <c r="GH113" s="430">
        <v>2019</v>
      </c>
      <c r="GI113" s="686" t="s">
        <v>6076</v>
      </c>
      <c r="GJ113" s="573" t="s">
        <v>6077</v>
      </c>
      <c r="GK113" s="369">
        <v>2</v>
      </c>
      <c r="GL113" s="430">
        <v>2016</v>
      </c>
      <c r="GM113" s="686" t="s">
        <v>6078</v>
      </c>
      <c r="GN113" s="572" t="s">
        <v>6079</v>
      </c>
      <c r="GO113" s="800">
        <v>1</v>
      </c>
      <c r="GP113" s="578" t="s">
        <v>6080</v>
      </c>
      <c r="GQ113" s="843">
        <v>0</v>
      </c>
      <c r="GR113" s="843">
        <v>1</v>
      </c>
      <c r="GS113" s="843">
        <v>0</v>
      </c>
      <c r="GT113" s="944">
        <v>1</v>
      </c>
      <c r="GU113" s="945">
        <v>1</v>
      </c>
      <c r="GV113" s="730" t="s">
        <v>6081</v>
      </c>
      <c r="GW113" s="843">
        <v>1</v>
      </c>
      <c r="GX113" s="944">
        <v>0</v>
      </c>
      <c r="GY113" s="945">
        <v>1</v>
      </c>
      <c r="GZ113" s="573" t="s">
        <v>6082</v>
      </c>
      <c r="HA113" s="583" t="s">
        <v>2310</v>
      </c>
      <c r="HB113" s="584">
        <v>1</v>
      </c>
      <c r="HC113" s="585">
        <v>2</v>
      </c>
      <c r="HD113" s="586" t="s">
        <v>6083</v>
      </c>
      <c r="HE113" s="471" t="s">
        <v>6084</v>
      </c>
      <c r="HF113" s="587">
        <v>2001</v>
      </c>
      <c r="HG113" s="587">
        <v>2018</v>
      </c>
      <c r="HH113" s="588">
        <v>2</v>
      </c>
      <c r="HI113" s="586" t="s">
        <v>6085</v>
      </c>
      <c r="HJ113" s="471" t="s">
        <v>6086</v>
      </c>
      <c r="HK113" s="691">
        <v>2018</v>
      </c>
      <c r="HL113" s="692">
        <v>2</v>
      </c>
      <c r="HM113" s="591" t="s">
        <v>6087</v>
      </c>
      <c r="HN113" s="592">
        <v>2008</v>
      </c>
      <c r="HO113" s="681" t="s">
        <v>1188</v>
      </c>
      <c r="HP113" s="574" t="s">
        <v>1188</v>
      </c>
      <c r="HQ113" s="472" t="str">
        <f t="shared" si="124"/>
        <v>-</v>
      </c>
      <c r="HR113" s="593" t="s">
        <v>1188</v>
      </c>
      <c r="HS113" s="574" t="s">
        <v>1188</v>
      </c>
      <c r="HT113" s="574" t="s">
        <v>1188</v>
      </c>
      <c r="HU113" s="574" t="s">
        <v>1188</v>
      </c>
      <c r="HV113" s="574" t="s">
        <v>1188</v>
      </c>
      <c r="HW113" s="574" t="s">
        <v>1188</v>
      </c>
      <c r="HX113" s="574" t="s">
        <v>1188</v>
      </c>
      <c r="HY113" s="574" t="s">
        <v>1188</v>
      </c>
      <c r="HZ113" s="574" t="s">
        <v>1188</v>
      </c>
      <c r="IA113" s="574" t="s">
        <v>1188</v>
      </c>
      <c r="IB113" s="574" t="s">
        <v>1188</v>
      </c>
      <c r="IC113" s="574" t="s">
        <v>1188</v>
      </c>
      <c r="ID113" s="681" t="s">
        <v>1188</v>
      </c>
      <c r="IE113" s="369" t="s">
        <v>1188</v>
      </c>
      <c r="IF113" s="574" t="s">
        <v>1188</v>
      </c>
      <c r="IG113" s="472" t="str">
        <f t="shared" si="125"/>
        <v>-</v>
      </c>
      <c r="IH113" s="609" t="s">
        <v>1188</v>
      </c>
      <c r="II113" s="694" t="s">
        <v>1188</v>
      </c>
      <c r="IJ113" s="695" t="s">
        <v>1188</v>
      </c>
      <c r="IK113" s="696" t="s">
        <v>1188</v>
      </c>
      <c r="IL113" s="696" t="s">
        <v>1188</v>
      </c>
      <c r="IM113" s="697" t="s">
        <v>1188</v>
      </c>
      <c r="IN113" s="599">
        <v>3</v>
      </c>
      <c r="IO113" s="600">
        <v>2</v>
      </c>
      <c r="IP113" s="601">
        <v>1</v>
      </c>
      <c r="IQ113" s="600">
        <v>35</v>
      </c>
      <c r="IR113" s="587">
        <v>55</v>
      </c>
      <c r="IS113" s="601">
        <v>90</v>
      </c>
      <c r="IT113" s="599" t="s">
        <v>1188</v>
      </c>
      <c r="IU113" s="600" t="s">
        <v>1188</v>
      </c>
      <c r="IV113" s="587" t="s">
        <v>1188</v>
      </c>
      <c r="IW113" s="601" t="s">
        <v>1188</v>
      </c>
      <c r="IX113" s="602" t="s">
        <v>1188</v>
      </c>
      <c r="IY113" s="681">
        <v>1</v>
      </c>
      <c r="IZ113" s="603" t="s">
        <v>6088</v>
      </c>
      <c r="JA113" s="681">
        <v>2</v>
      </c>
      <c r="JB113" s="603" t="s">
        <v>6089</v>
      </c>
      <c r="JC113" s="681">
        <v>2</v>
      </c>
      <c r="JD113" s="430">
        <v>1</v>
      </c>
      <c r="JE113" s="686" t="s">
        <v>6090</v>
      </c>
      <c r="JF113" s="557" t="s">
        <v>6091</v>
      </c>
      <c r="JG113" s="592">
        <v>2019</v>
      </c>
      <c r="JH113" s="369">
        <v>2</v>
      </c>
      <c r="JI113" s="430">
        <v>3</v>
      </c>
      <c r="JJ113" s="686" t="s">
        <v>6092</v>
      </c>
      <c r="JK113" s="798" t="s">
        <v>6093</v>
      </c>
      <c r="JL113" s="592">
        <v>2014</v>
      </c>
      <c r="JM113" s="369">
        <v>1</v>
      </c>
      <c r="JN113" s="430">
        <v>2</v>
      </c>
      <c r="JO113" s="430">
        <v>1</v>
      </c>
      <c r="JP113" s="686" t="s">
        <v>6094</v>
      </c>
      <c r="JQ113" s="557" t="s">
        <v>6095</v>
      </c>
      <c r="JR113" s="592">
        <v>2016</v>
      </c>
      <c r="JS113" s="369">
        <v>2</v>
      </c>
      <c r="JT113" s="430">
        <v>3</v>
      </c>
      <c r="JU113" s="943" t="s">
        <v>6040</v>
      </c>
      <c r="JV113" s="557" t="s">
        <v>6043</v>
      </c>
      <c r="JW113" s="592">
        <v>2014</v>
      </c>
      <c r="JX113" s="606">
        <v>2</v>
      </c>
      <c r="JY113" s="750" t="s">
        <v>6096</v>
      </c>
      <c r="JZ113" s="606">
        <v>2019</v>
      </c>
      <c r="KA113" s="606">
        <f t="shared" si="126"/>
        <v>4</v>
      </c>
      <c r="KB113" s="606"/>
      <c r="KC113" s="606">
        <v>2</v>
      </c>
      <c r="KD113" s="606">
        <v>1</v>
      </c>
      <c r="KE113" s="606">
        <v>1</v>
      </c>
      <c r="KF113" s="606">
        <f t="shared" si="127"/>
        <v>0</v>
      </c>
      <c r="KG113" s="606"/>
      <c r="KH113" s="606"/>
      <c r="KI113" s="606"/>
      <c r="KJ113" s="606"/>
      <c r="KK113" s="606">
        <v>1</v>
      </c>
      <c r="KL113" s="606">
        <v>1</v>
      </c>
      <c r="KM113" s="608">
        <f t="shared" si="128"/>
        <v>0.67168399095535281</v>
      </c>
      <c r="KN113" s="609">
        <v>0.85841995477676392</v>
      </c>
      <c r="KO113" s="609">
        <v>77.403846740722656</v>
      </c>
      <c r="KP113" s="610">
        <v>6</v>
      </c>
      <c r="KQ113" s="608">
        <f t="shared" si="129"/>
        <v>0.54787731170654297</v>
      </c>
      <c r="KR113" s="609">
        <v>0.23938655853271484</v>
      </c>
      <c r="KS113" s="609">
        <v>61.538459777832031</v>
      </c>
      <c r="KT113" s="610">
        <v>6</v>
      </c>
      <c r="KU113" s="610">
        <v>54</v>
      </c>
      <c r="KV113" s="606" t="s">
        <v>5586</v>
      </c>
      <c r="KW113" s="606" t="s">
        <v>6035</v>
      </c>
      <c r="KX113" s="700" t="str">
        <f t="shared" ca="1" si="130"/>
        <v>A</v>
      </c>
      <c r="KY113" s="701">
        <f t="shared" ca="1" si="131"/>
        <v>0.83197710503053679</v>
      </c>
      <c r="KZ113" s="702">
        <f t="shared" ca="1" si="235"/>
        <v>0.80634352941176468</v>
      </c>
      <c r="LA113" s="703">
        <f t="shared" ca="1" si="236"/>
        <v>0.70813333333333328</v>
      </c>
      <c r="LB113" s="703">
        <f t="shared" ca="1" si="237"/>
        <v>0.89582499999999998</v>
      </c>
      <c r="LC113" s="704">
        <f t="shared" ca="1" si="238"/>
        <v>0.91760655737704921</v>
      </c>
      <c r="LD113" s="696" cm="1">
        <f t="array" aca="1" ref="LD113" ca="1">INDIRECT(LD$203&amp;ROW())*LD$205</f>
        <v>8</v>
      </c>
      <c r="LE113" s="696" cm="1">
        <f t="array" aca="1" ref="LE113" ca="1">INDIRECT(LE$203&amp;ROW())*LE$205</f>
        <v>8</v>
      </c>
      <c r="LF113" s="696" cm="1">
        <f t="array" aca="1" ref="LF113" ca="1">INDIRECT(LF$203&amp;ROW())*LF$205</f>
        <v>8</v>
      </c>
      <c r="LG113" s="696" cm="1">
        <f t="array" aca="1" ref="LG113" ca="1">INDIRECT(LG$203&amp;ROW())*LG$205</f>
        <v>3</v>
      </c>
      <c r="LH113" s="696" cm="1">
        <f t="array" aca="1" ref="LH113" ca="1">INDIRECT(LH$203&amp;ROW())*LH$205</f>
        <v>3</v>
      </c>
      <c r="LI113" s="696" cm="1">
        <f t="array" aca="1" ref="LI113" ca="1">INDIRECT(LI$203&amp;ROW())*LI$205</f>
        <v>3</v>
      </c>
      <c r="LJ113" s="696" cm="1">
        <f t="array" aca="1" ref="LJ113" ca="1">INDIRECT(LJ$203&amp;ROW())*LJ$205</f>
        <v>3</v>
      </c>
      <c r="LK113" s="696" cm="1">
        <f t="array" aca="1" ref="LK113" ca="1">INDIRECT(LK$203&amp;ROW())*LK$205</f>
        <v>3</v>
      </c>
      <c r="LL113" s="696" cm="1">
        <f t="array" aca="1" ref="LL113" ca="1">INDIRECT(LL$203&amp;ROW())*LL$205</f>
        <v>3</v>
      </c>
      <c r="LM113" s="696" cm="1">
        <f t="array" aca="1" ref="LM113" ca="1">INDIRECT(LM$203&amp;ROW())*LM$205</f>
        <v>6</v>
      </c>
      <c r="LN113" s="696" cm="1">
        <f t="array" aca="1" ref="LN113" ca="1">INDIRECT(LN$203&amp;ROW())*LN$205</f>
        <v>3</v>
      </c>
      <c r="LO113" s="696" cm="1">
        <f t="array" aca="1" ref="LO113" ca="1">INDIRECT(LO$203&amp;ROW())*LO$205</f>
        <v>0</v>
      </c>
      <c r="LP113" s="696" cm="1">
        <f t="array" aca="1" ref="LP113" ca="1">INDIRECT(LP$203&amp;ROW())*LP$205</f>
        <v>4</v>
      </c>
      <c r="LQ113" s="696" cm="1">
        <f t="array" aca="1" ref="LQ113" ca="1">IF(INDIRECT(LQ$203&amp;ROW())="-",0,INDIRECT(LQ$203&amp;ROW())*LQ$205)</f>
        <v>5.5392000000000001</v>
      </c>
      <c r="LR113" s="696" cm="1">
        <f t="array" aca="1" ref="LR113" ca="1">INDIRECT(LR$203&amp;ROW())*LR$205</f>
        <v>8</v>
      </c>
      <c r="LS113" s="696" cm="1">
        <f t="array" aca="1" ref="LS113" ca="1">IF(INDIRECT(LS$203&amp;ROW())="-",0,INDIRECT(LS$203&amp;ROW())*LS$205)</f>
        <v>4.8708</v>
      </c>
      <c r="LT113" s="696" cm="1">
        <f t="array" aca="1" ref="LT113" ca="1">INDIRECT(LT$203&amp;ROW())*LT$205</f>
        <v>2</v>
      </c>
      <c r="LU113" s="696" cm="1">
        <f t="array" aca="1" ref="LU113" ca="1">INDIRECT(LU$203&amp;ROW())*LU$205</f>
        <v>2</v>
      </c>
      <c r="LV113" s="696" cm="1">
        <f t="array" aca="1" ref="LV113" ca="1">INDIRECT(LV$203&amp;ROW())*LV$205</f>
        <v>2</v>
      </c>
      <c r="LW113" s="696" cm="1">
        <f t="array" aca="1" ref="LW113" ca="1">INDIRECT(LW$203&amp;ROW())*LW$205</f>
        <v>2</v>
      </c>
      <c r="LX113" s="696" cm="1">
        <f t="array" aca="1" ref="LX113" ca="1">INDIRECT(LX$203&amp;ROW())*LX$205</f>
        <v>2</v>
      </c>
      <c r="LY113" s="696" cm="1">
        <f t="array" aca="1" ref="LY113" ca="1">IF(INDIRECT(LY$203&amp;ROW())="-",0,INDIRECT(LY$203&amp;ROW())*LY$205)</f>
        <v>4.9998000000000005</v>
      </c>
      <c r="LZ113" s="696" cm="1">
        <f t="array" aca="1" ref="LZ113" ca="1">INDIRECT(LZ$203&amp;ROW())*LZ$205</f>
        <v>2</v>
      </c>
      <c r="MA113" s="696" cm="1">
        <f t="array" aca="1" ref="MA113" ca="1">INDIRECT(MA$203&amp;ROW())*MA$205</f>
        <v>4</v>
      </c>
      <c r="MB113" s="696" cm="1">
        <f t="array" aca="1" ref="MB113" ca="1">INDIRECT(MB$203&amp;ROW())*MB$205</f>
        <v>4</v>
      </c>
      <c r="MC113" s="696" cm="1">
        <f t="array" aca="1" ref="MC113" ca="1">IF($MB113=0,0,INDIRECT(MC$203&amp;ROW())*MC$205)</f>
        <v>0</v>
      </c>
      <c r="MD113" s="696" cm="1">
        <f t="array" aca="1" ref="MD113" ca="1">IF($MB113=0,0,INDIRECT(MD$203&amp;ROW())*MD$205)</f>
        <v>0.5</v>
      </c>
      <c r="ME113" s="696" cm="1">
        <f t="array" aca="1" ref="ME113" ca="1">IF($MB113=0,0,INDIRECT(ME$203&amp;ROW())*ME$205)</f>
        <v>0</v>
      </c>
      <c r="MF113" s="696" cm="1">
        <f t="array" aca="1" ref="MF113" ca="1">IF($MB113=0,0,INDIRECT(MF$203&amp;ROW())*MF$205)</f>
        <v>0.5</v>
      </c>
      <c r="MG113" s="696" cm="1">
        <f t="array" aca="1" ref="MG113" ca="1">INDIRECT(MG$203&amp;ROW())*MG$205</f>
        <v>4</v>
      </c>
      <c r="MH113" s="696" cm="1">
        <f t="array" aca="1" ref="MH113" ca="1">IF($MG113=0,0,INDIRECT(MH$203&amp;ROW())*MH$205)</f>
        <v>0.5</v>
      </c>
      <c r="MI113" s="696" cm="1">
        <f t="array" aca="1" ref="MI113" ca="1">IF($MG113=0,0,INDIRECT(MI$203&amp;ROW())*MI$205)</f>
        <v>0</v>
      </c>
      <c r="MJ113" s="696" cm="1">
        <f t="array" aca="1" ref="MJ113" ca="1">INDIRECT(MJ$203&amp;ROW())*MJ$205</f>
        <v>1</v>
      </c>
      <c r="MK113" s="696" cm="1">
        <f t="array" aca="1" ref="MK113" ca="1">INDIRECT(MK$203&amp;ROW())*MK$205</f>
        <v>4</v>
      </c>
      <c r="ML113" s="696" cm="1">
        <f t="array" aca="1" ref="ML113" ca="1">INDIRECT(ML$203&amp;ROW())*ML$205</f>
        <v>6</v>
      </c>
      <c r="MM113" s="696" cm="1">
        <f t="array" aca="1" ref="MM113" ca="1">INDIRECT(MM$203&amp;ROW())*MM$205</f>
        <v>6</v>
      </c>
      <c r="MN113" s="696" cm="1">
        <f t="array" aca="1" ref="MN113" ca="1">INDIRECT(MN$203&amp;ROW())*MN$205</f>
        <v>4</v>
      </c>
      <c r="MO113" s="696" cm="1">
        <f t="array" aca="1" ref="MO113" ca="1">INDIRECT(MO$203&amp;ROW())*MO$205</f>
        <v>2</v>
      </c>
      <c r="MP113" s="696" cm="1">
        <f t="array" aca="1" ref="MP113" ca="1">INDIRECT(MP$203&amp;ROW())*MP$205</f>
        <v>2</v>
      </c>
      <c r="MQ113" s="696" cm="1">
        <f t="array" aca="1" ref="MQ113" ca="1">INDIRECT(MQ$203&amp;ROW())*MQ$205</f>
        <v>2</v>
      </c>
      <c r="MR113" s="696" cm="1">
        <f t="array" aca="1" ref="MR113" ca="1">INDIRECT(MR$203&amp;ROW())*MR$205</f>
        <v>2</v>
      </c>
      <c r="MS113" s="696" cm="1">
        <f t="array" aca="1" ref="MS113" ca="1">INDIRECT(MS$203&amp;ROW())*MS$205</f>
        <v>2</v>
      </c>
      <c r="MT113" s="696" cm="1">
        <f t="array" aca="1" ref="MT113" ca="1">INDIRECT(MT$203&amp;ROW())*MT$205</f>
        <v>3</v>
      </c>
      <c r="MU113" s="696" cm="1">
        <f t="array" aca="1" ref="MU113" ca="1">INDIRECT(MU$203&amp;ROW())*MU$205</f>
        <v>2</v>
      </c>
      <c r="MV113" s="696" cm="1">
        <f t="array" aca="1" ref="MV113" ca="1">IF(INDIRECT(MV$203&amp;ROW())="-",0,INDIRECT(MV$203&amp;ROW())*MV$205)</f>
        <v>4.9740000000000002</v>
      </c>
      <c r="MW113" s="696" cm="1">
        <f t="array" aca="1" ref="MW113" ca="1">INDIRECT(MW$203&amp;ROW())*MW$205</f>
        <v>4</v>
      </c>
      <c r="MX113" s="696" cm="1">
        <f t="array" aca="1" ref="MX113" ca="1">INDIRECT(MX$203&amp;ROW())*MX$205</f>
        <v>4</v>
      </c>
      <c r="MY113" s="696" cm="1">
        <f t="array" aca="1" ref="MY113" ca="1">INDIRECT(MY$203&amp;ROW())*MY$205</f>
        <v>8</v>
      </c>
      <c r="NA113" s="701">
        <f t="shared" si="133"/>
        <v>0.8517853658536586</v>
      </c>
      <c r="NB113" s="617">
        <f t="shared" si="134"/>
        <v>0.7008428571428571</v>
      </c>
      <c r="NC113" s="695">
        <f t="shared" si="135"/>
        <v>0.75640769230769223</v>
      </c>
      <c r="ND113" s="697">
        <f t="shared" si="136"/>
        <v>0.95662962962962961</v>
      </c>
      <c r="NE113" s="694">
        <f t="shared" si="137"/>
        <v>0.81641638623345947</v>
      </c>
      <c r="NF113" s="682" t="str">
        <f t="shared" si="138"/>
        <v>A</v>
      </c>
      <c r="NH113" s="606" t="s">
        <v>6035</v>
      </c>
      <c r="NI113" s="563" t="str">
        <f t="shared" si="239"/>
        <v>A</v>
      </c>
      <c r="NJ113" s="563" t="str">
        <f t="shared" si="140"/>
        <v>A</v>
      </c>
      <c r="NK113" s="563" t="str">
        <f t="shared" ca="1" si="141"/>
        <v>A</v>
      </c>
      <c r="NL113" s="563" t="str">
        <f t="shared" ca="1" si="142"/>
        <v>A</v>
      </c>
      <c r="NM113" s="563" t="str">
        <f t="shared" ca="1" si="143"/>
        <v>A</v>
      </c>
      <c r="NN113" s="563" t="str">
        <f t="shared" ca="1" si="163"/>
        <v>A</v>
      </c>
      <c r="NO113" s="563" t="str">
        <f t="shared" ca="1" si="164"/>
        <v>A</v>
      </c>
      <c r="NP113" s="606" t="str">
        <f t="shared" si="144"/>
        <v>Yes</v>
      </c>
      <c r="NQ113" s="682" t="str">
        <f t="shared" si="145"/>
        <v>Yes</v>
      </c>
      <c r="NR113" s="682" t="e">
        <f>IF(OR(AND(NI113="A",OR(NJ113="C",NJ113="D")),AND(NI113="A",OR(#REF!="C",#REF!="D")),AND(NI113="B",OR(NJ113="D",#REF!="D")),AND(OR(NI113="C",NI113="D"),OR(NJ113="A",NJ113="B")),AND(OR(NI113="C",NI113="D"),OR(#REF!="A",#REF!="B")),AND(OR(NJ113="A",#REF!="A",NJ113="B",#REF!="B"),OR(NP113="-",NQ113="-")),AND(OR(NJ113="C",#REF!="C",NJ113="D",#REF!="D"),NP113="Yes")),"Yes","-")</f>
        <v>#REF!</v>
      </c>
      <c r="NS113" s="607"/>
      <c r="NT113" s="619">
        <f t="shared" si="146"/>
        <v>0.85470000000000002</v>
      </c>
      <c r="NU113" s="619">
        <f t="shared" si="147"/>
        <v>0.81641638623345947</v>
      </c>
      <c r="NV113" s="619">
        <f t="shared" ca="1" si="148"/>
        <v>0.83197710503053679</v>
      </c>
      <c r="NW113" s="619">
        <f t="shared" ca="1" si="165"/>
        <v>0.8010057507615792</v>
      </c>
      <c r="NX113" s="619">
        <f t="shared" ca="1" si="166"/>
        <v>0.83434034203017293</v>
      </c>
      <c r="NY113" s="620">
        <f t="shared" ca="1" si="167"/>
        <v>0.82606490374293484</v>
      </c>
      <c r="NZ113" s="620">
        <f t="shared" ca="1" si="168"/>
        <v>0.83029724365161117</v>
      </c>
      <c r="OA113" s="705" t="s">
        <v>1188</v>
      </c>
      <c r="OB113" s="706" t="s">
        <v>1188</v>
      </c>
      <c r="OC113" s="494"/>
      <c r="OE113" s="606" t="s">
        <v>6035</v>
      </c>
      <c r="OF113" s="700" t="str">
        <f t="shared" ca="1" si="149"/>
        <v>A</v>
      </c>
      <c r="OG113" s="701">
        <f t="shared" ca="1" si="169"/>
        <v>0.8010057507615792</v>
      </c>
      <c r="OH113" s="705">
        <f t="shared" ca="1" si="212"/>
        <v>0.84386095618221246</v>
      </c>
      <c r="OI113" s="696">
        <f t="shared" ca="1" si="213"/>
        <v>0.69712864441656219</v>
      </c>
      <c r="OJ113" s="696">
        <f t="shared" ca="1" si="152"/>
        <v>0.71023781072233227</v>
      </c>
      <c r="OK113" s="697">
        <f t="shared" ca="1" si="153"/>
        <v>0.95279559172520989</v>
      </c>
      <c r="OL113" s="696" cm="1">
        <f t="array" aca="1" ref="OL113" ca="1">INDIRECT(OL$203&amp;ROW())*OL$205</f>
        <v>1.4956</v>
      </c>
      <c r="OM113" s="696" cm="1">
        <f t="array" aca="1" ref="OM113" ca="1">INDIRECT(OM$203&amp;ROW())*OM$205</f>
        <v>1.2061999999999999</v>
      </c>
      <c r="ON113" s="696" cm="1">
        <f t="array" aca="1" ref="ON113" ca="1">INDIRECT(ON$203&amp;ROW())*ON$205</f>
        <v>1.4561999999999999</v>
      </c>
      <c r="OO113" s="696" cm="1">
        <f t="array" aca="1" ref="OO113" ca="1">INDIRECT(OO$203&amp;ROW())*OO$205</f>
        <v>1.0790999999999999</v>
      </c>
      <c r="OP113" s="696" cm="1">
        <f t="array" aca="1" ref="OP113" ca="1">INDIRECT(OP$203&amp;ROW())*OP$205</f>
        <v>1.5831</v>
      </c>
      <c r="OQ113" s="696" cm="1">
        <f t="array" aca="1" ref="OQ113" ca="1">INDIRECT(OQ$203&amp;ROW())*OQ$205</f>
        <v>1.5849</v>
      </c>
      <c r="OR113" s="696" cm="1">
        <f t="array" aca="1" ref="OR113" ca="1">INDIRECT(OR$203&amp;ROW())*OR$205</f>
        <v>1.4141999999999999</v>
      </c>
      <c r="OS113" s="696" cm="1">
        <f t="array" aca="1" ref="OS113" ca="1">INDIRECT(OS$203&amp;ROW())*OS$205</f>
        <v>1.5387</v>
      </c>
      <c r="OT113" s="696" cm="1">
        <f t="array" aca="1" ref="OT113" ca="1">INDIRECT(OT$203&amp;ROW())*OT$205</f>
        <v>1.4727000000000001</v>
      </c>
      <c r="OU113" s="696" cm="1">
        <f t="array" aca="1" ref="OU113" ca="1">INDIRECT(OU$203&amp;ROW())*OU$205</f>
        <v>1.9304999999999999</v>
      </c>
      <c r="OV113" s="696" cm="1">
        <f t="array" aca="1" ref="OV113" ca="1">INDIRECT(OV$203&amp;ROW())*OV$205</f>
        <v>1.2161999999999999</v>
      </c>
      <c r="OW113" s="696" cm="1">
        <f t="array" aca="1" ref="OW113" ca="1">INDIRECT(OW$203&amp;ROW())*OW$205</f>
        <v>0</v>
      </c>
      <c r="OX113" s="696" cm="1">
        <f t="array" aca="1" ref="OX113" ca="1">INDIRECT(OX$203&amp;ROW())*OX$205</f>
        <v>1.3977999999999999</v>
      </c>
      <c r="OY113" s="696" cm="1">
        <f t="array" aca="1" ref="OY113" ca="1">IF(INDIRECT(OY$203&amp;ROW())="-",0,INDIRECT(OY$203&amp;ROW())*OY$205)</f>
        <v>0.65519504000000006</v>
      </c>
      <c r="OZ113" s="696" cm="1">
        <f t="array" aca="1" ref="OZ113" ca="1">INDIRECT(OZ$203&amp;ROW())*OZ$205</f>
        <v>1.4206000000000001</v>
      </c>
      <c r="PA113" s="696" cm="1">
        <f t="array" aca="1" ref="PA113" ca="1">IF(INDIRECT(PA$203&amp;ROW())="-",0,INDIRECT(PA$203&amp;ROW())*PA$205)</f>
        <v>0.71714411999999994</v>
      </c>
      <c r="PB113" s="705" cm="1">
        <f t="array" aca="1" ref="PB113" ca="1">INDIRECT(PB$203&amp;ROW())*PB$205</f>
        <v>0.75419999999999998</v>
      </c>
      <c r="PC113" s="696" cm="1">
        <f t="array" aca="1" ref="PC113" ca="1">INDIRECT(PC$203&amp;ROW())*PC$205</f>
        <v>1.3946000000000001</v>
      </c>
      <c r="PD113" s="696" cm="1">
        <f t="array" aca="1" ref="PD113" ca="1">INDIRECT(PD$203&amp;ROW())*PD$205</f>
        <v>1.4683999999999999</v>
      </c>
      <c r="PE113" s="696" cm="1">
        <f t="array" aca="1" ref="PE113" ca="1">INDIRECT(PE$203&amp;ROW())*PE$205</f>
        <v>1.28</v>
      </c>
      <c r="PF113" s="696" cm="1">
        <f t="array" aca="1" ref="PF113" ca="1">INDIRECT(PF$203&amp;ROW())*PF$205</f>
        <v>1.3308</v>
      </c>
      <c r="PG113" s="696" cm="1">
        <f t="array" aca="1" ref="PG113" ca="1">IF(INDIRECT(PG$203&amp;ROW())="-",0,INDIRECT(PG$203&amp;ROW())*PG$205)</f>
        <v>0.72913749999999999</v>
      </c>
      <c r="PH113" s="696" cm="1">
        <f t="array" aca="1" ref="PH113" ca="1">INDIRECT(PH$203&amp;ROW())*PH$205</f>
        <v>0.61699999999999999</v>
      </c>
      <c r="PI113" s="696" cm="1">
        <f t="array" aca="1" ref="PI113" ca="1">INDIRECT(PI$203&amp;ROW())*PI$205</f>
        <v>1.2145999999999999</v>
      </c>
      <c r="PJ113" s="696" cm="1">
        <f t="array" aca="1" ref="PJ113" ca="1">INDIRECT(PJ$203&amp;ROW())*PJ$205</f>
        <v>0.75980000000000003</v>
      </c>
      <c r="PK113" s="696" cm="1">
        <f t="array" aca="1" ref="PK113" ca="1">IF($PJ113=0,0,INDIRECT(PK$203&amp;ROW())*PK$205)</f>
        <v>0</v>
      </c>
      <c r="PL113" s="696" cm="1">
        <f t="array" aca="1" ref="PL113" ca="1">IF($MPE113=0,0,INDIRECT(PL$203&amp;ROW())*PL$205)</f>
        <v>0</v>
      </c>
      <c r="PM113" s="696" cm="1">
        <f t="array" aca="1" ref="PM113" ca="1">IF($MPE113=0,0,INDIRECT(PM$203&amp;ROW())*PM$205)</f>
        <v>0</v>
      </c>
      <c r="PN113" s="696" cm="1">
        <f t="array" aca="1" ref="PN113" ca="1">IF($PJ113=0,0,INDIRECT(PN$203&amp;ROW())*PN$205)</f>
        <v>0.52580000000000005</v>
      </c>
      <c r="PO113" s="696" cm="1">
        <f t="array" aca="1" ref="PO113" ca="1">INDIRECT(PO$203&amp;ROW())*PO$205</f>
        <v>0.73140000000000005</v>
      </c>
      <c r="PP113" s="696" cm="1">
        <f t="array" aca="1" ref="PP113" ca="1">IF($PO113=0,0,INDIRECT(PP$203&amp;ROW())*PP$205)</f>
        <v>0.68189999999999995</v>
      </c>
      <c r="PQ113" s="696" cm="1">
        <f t="array" aca="1" ref="PQ113" ca="1">IF($PO113=0,0,INDIRECT(PQ$203&amp;ROW())*PQ$205)</f>
        <v>0</v>
      </c>
      <c r="PR113" s="696" cm="1">
        <f t="array" aca="1" ref="PR113" ca="1">INDIRECT(PR$203&amp;ROW())*PR$205</f>
        <v>0.44619999999999999</v>
      </c>
      <c r="PS113" s="696" cm="1">
        <f t="array" aca="1" ref="PS113" ca="1">INDIRECT(PS$203&amp;ROW())*PS$205</f>
        <v>0.7389</v>
      </c>
      <c r="PT113" s="696" cm="1">
        <f t="array" aca="1" ref="PT113" ca="1">INDIRECT(PT$203&amp;ROW())*PT$205</f>
        <v>1.4406000000000001</v>
      </c>
      <c r="PU113" s="696" cm="1">
        <f t="array" aca="1" ref="PU113" ca="1">INDIRECT(PU$203&amp;ROW())*PU$205</f>
        <v>1.7696999999999998</v>
      </c>
      <c r="PV113" s="696" cm="1">
        <f t="array" aca="1" ref="PV113" ca="1">INDIRECT(PV$203&amp;ROW())*PV$205</f>
        <v>0.6966</v>
      </c>
      <c r="PW113" s="696" cm="1">
        <f t="array" aca="1" ref="PW113" ca="1">INDIRECT(PW$203&amp;ROW())*PW$205</f>
        <v>1.0658000000000001</v>
      </c>
      <c r="PX113" s="696" cm="1">
        <f t="array" aca="1" ref="PX113" ca="1">INDIRECT(PX$203&amp;ROW())*PX$205</f>
        <v>1.1714</v>
      </c>
      <c r="PY113" s="696" cm="1">
        <f t="array" aca="1" ref="PY113" ca="1">INDIRECT(PY$203&amp;ROW())*PY$205</f>
        <v>1.1866000000000001</v>
      </c>
      <c r="PZ113" s="696" cm="1">
        <f t="array" aca="1" ref="PZ113" ca="1">INDIRECT(PZ$203&amp;ROW())*PZ$205</f>
        <v>0.17430000000000001</v>
      </c>
      <c r="QA113" s="696" cm="1">
        <f t="array" aca="1" ref="QA113" ca="1">INDIRECT(QA$203&amp;ROW())*QA$205</f>
        <v>0.31659999999999999</v>
      </c>
      <c r="QB113" s="696" cm="1">
        <f t="array" aca="1" ref="QB113" ca="1">INDIRECT(QB$203&amp;ROW())*QB$205</f>
        <v>2.3948999999999998</v>
      </c>
      <c r="QC113" s="696" cm="1">
        <f t="array" aca="1" ref="QC113" ca="1">INDIRECT(QC$203&amp;ROW())*QC$205</f>
        <v>1.4259999999999999</v>
      </c>
      <c r="QD113" s="696" cm="1">
        <f t="array" aca="1" ref="QD113" ca="1">IF(INDIRECT(QD$203&amp;ROW())="-",0,INDIRECT(QD$203&amp;ROW())*QD$205)</f>
        <v>0.50908889999999996</v>
      </c>
      <c r="QE113" s="696" cm="1">
        <f t="array" aca="1" ref="QE113" ca="1">INDIRECT(QE$203&amp;ROW())*QE$205</f>
        <v>1.0656000000000001</v>
      </c>
      <c r="QF113" s="696" cm="1">
        <f t="array" aca="1" ref="QF113" ca="1">INDIRECT(QF$203&amp;ROW())*QF$205</f>
        <v>0.72440000000000004</v>
      </c>
      <c r="QG113" s="696" cm="1">
        <f t="array" aca="1" ref="QG113" ca="1">INDIRECT(QG$203&amp;ROW())*QG$205</f>
        <v>1.4996</v>
      </c>
      <c r="QI113" s="606" t="s">
        <v>6035</v>
      </c>
      <c r="QJ113" s="700" t="str">
        <f t="shared" ca="1" si="154"/>
        <v>A</v>
      </c>
      <c r="QK113" s="701">
        <f t="shared" ca="1" si="170"/>
        <v>0.83434034203017293</v>
      </c>
      <c r="QL113" s="705">
        <f t="shared" ca="1" si="214"/>
        <v>0.91772129678107262</v>
      </c>
      <c r="QM113" s="696">
        <f t="shared" ca="1" si="215"/>
        <v>0.72578862247408815</v>
      </c>
      <c r="QN113" s="696">
        <f t="shared" ca="1" si="157"/>
        <v>0.71706335489343198</v>
      </c>
      <c r="QO113" s="697">
        <f t="shared" ca="1" si="158"/>
        <v>0.97678809397209887</v>
      </c>
      <c r="QP113" s="696" cm="1">
        <f t="array" aca="1" ref="QP113" ca="1">INDIRECT(QP$203&amp;ROW())*QP$205</f>
        <v>6.6903293490763766E-2</v>
      </c>
      <c r="QQ113" s="696" cm="1">
        <f t="array" aca="1" ref="QQ113" ca="1">INDIRECT(QQ$203&amp;ROW())*QQ$205</f>
        <v>0.25503926590378434</v>
      </c>
      <c r="QR113" s="696" cm="1">
        <f t="array" aca="1" ref="QR113" ca="1">INDIRECT(QR$203&amp;ROW())*QR$205</f>
        <v>0.15089809664795908</v>
      </c>
      <c r="QS113" s="696" cm="1">
        <f t="array" aca="1" ref="QS113" ca="1">INDIRECT(QS$203&amp;ROW())*QS$205</f>
        <v>0.22471360933801068</v>
      </c>
      <c r="QT113" s="696" cm="1">
        <f t="array" aca="1" ref="QT113" ca="1">INDIRECT(QT$203&amp;ROW())*QT$205</f>
        <v>0.26232814414996541</v>
      </c>
      <c r="QU113" s="696" cm="1">
        <f t="array" aca="1" ref="QU113" ca="1">INDIRECT(QU$203&amp;ROW())*QU$205</f>
        <v>0.53329206883563263</v>
      </c>
      <c r="QV113" s="696" cm="1">
        <f t="array" aca="1" ref="QV113" ca="1">INDIRECT(QV$203&amp;ROW())*QV$205</f>
        <v>0.24117831443907087</v>
      </c>
      <c r="QW113" s="696" cm="1">
        <f t="array" aca="1" ref="QW113" ca="1">INDIRECT(QW$203&amp;ROW())*QW$205</f>
        <v>0.53099416374332975</v>
      </c>
      <c r="QX113" s="696" cm="1">
        <f t="array" aca="1" ref="QX113" ca="1">INDIRECT(QX$203&amp;ROW())*QX$205</f>
        <v>0.60640894423913805</v>
      </c>
      <c r="QY113" s="696" cm="1">
        <f t="array" aca="1" ref="QY113" ca="1">INDIRECT(QY$203&amp;ROW())*QY$205</f>
        <v>0.13540247513535897</v>
      </c>
      <c r="QZ113" s="696" cm="1">
        <f t="array" aca="1" ref="QZ113" ca="1">INDIRECT(QZ$203&amp;ROW())*QZ$205</f>
        <v>0.27613248380770827</v>
      </c>
      <c r="RA113" s="696" cm="1">
        <f t="array" aca="1" ref="RA113" ca="1">INDIRECT(RA$203&amp;ROW())*RA$205</f>
        <v>0</v>
      </c>
      <c r="RB113" s="696" cm="1">
        <f t="array" aca="1" ref="RB113" ca="1">INDIRECT(RB$203&amp;ROW())*RB$205</f>
        <v>0.11461142513892485</v>
      </c>
      <c r="RC113" s="696" cm="1">
        <f t="array" aca="1" ref="RC113" ca="1">IF(INDIRECT(RC$203&amp;ROW())="-",0,INDIRECT(RC$203&amp;ROW())*RC$205)</f>
        <v>7.7464433533228169E-2</v>
      </c>
      <c r="RD113" s="696" cm="1">
        <f t="array" aca="1" ref="RD113" ca="1">INDIRECT(RD$203&amp;ROW())*RD$205</f>
        <v>7.1442097940886296E-2</v>
      </c>
      <c r="RE113" s="696" cm="1">
        <f t="array" aca="1" ref="RE113" ca="1">IF(INDIRECT(RE$203&amp;ROW())="-",0,INDIRECT(RE$203&amp;ROW())*RE$205)</f>
        <v>5.1378042454387145E-2</v>
      </c>
      <c r="RF113" s="705" cm="1">
        <f t="array" aca="1" ref="RF113" ca="1">INDIRECT(RF$203&amp;ROW())*RF$205</f>
        <v>5.3068994403248027E-2</v>
      </c>
      <c r="RG113" s="696" cm="1">
        <f t="array" aca="1" ref="RG113" ca="1">INDIRECT(RG$203&amp;ROW())*RG$205</f>
        <v>0.27650466908360405</v>
      </c>
      <c r="RH113" s="696" cm="1">
        <f t="array" aca="1" ref="RH113" ca="1">INDIRECT(RH$203&amp;ROW())*RH$205</f>
        <v>5.8387680780544585E-2</v>
      </c>
      <c r="RI113" s="696" cm="1">
        <f t="array" aca="1" ref="RI113" ca="1">INDIRECT(RI$203&amp;ROW())*RI$205</f>
        <v>0.21539378250062202</v>
      </c>
      <c r="RJ113" s="696" cm="1">
        <f t="array" aca="1" ref="RJ113" ca="1">INDIRECT(RJ$203&amp;ROW())*RJ$205</f>
        <v>0.12226723336432462</v>
      </c>
      <c r="RK113" s="696" cm="1">
        <f t="array" aca="1" ref="RK113" ca="1">IF(INDIRECT(RK$203&amp;ROW())="-",0,INDIRECT(RK$203&amp;ROW())*RK$205)</f>
        <v>5.0349318338910383E-2</v>
      </c>
      <c r="RL113" s="696" cm="1">
        <f t="array" aca="1" ref="RL113" ca="1">INDIRECT(RL$203&amp;ROW())*RL$205</f>
        <v>0.11262003659234653</v>
      </c>
      <c r="RM113" s="696" cm="1">
        <f t="array" aca="1" ref="RM113" ca="1">INDIRECT(RM$203&amp;ROW())*RM$205</f>
        <v>2.9987460729532761E-2</v>
      </c>
      <c r="RN113" s="696" cm="1">
        <f t="array" aca="1" ref="RN113" ca="1">INDIRECT(RN$203&amp;ROW())*RN$205</f>
        <v>9.3820613050938681E-2</v>
      </c>
      <c r="RO113" s="696" cm="1">
        <f t="array" aca="1" ref="RO113" ca="1">IF($RN113=0,0,INDIRECT(RO$203&amp;ROW())*RO$205)</f>
        <v>0</v>
      </c>
      <c r="RP113" s="696" cm="1">
        <f t="array" aca="1" ref="RP113" ca="1">IF($RN113=0,0,INDIRECT(RP$203&amp;ROW())*RP$205)</f>
        <v>9.7715867439664539E-2</v>
      </c>
      <c r="RQ113" s="696" cm="1">
        <f t="array" aca="1" ref="RQ113" ca="1">IF($RN113=0,0,INDIRECT(RQ$203&amp;ROW())*RQ$205)</f>
        <v>0</v>
      </c>
      <c r="RR113" s="696" cm="1">
        <f t="array" aca="1" ref="RR113" ca="1">IF($RN113=0,0,INDIRECT(RR$203&amp;ROW())*RR$205)</f>
        <v>8.2232286875619773E-2</v>
      </c>
      <c r="RS113" s="696" cm="1">
        <f t="array" aca="1" ref="RS113" ca="1">INDIRECT(RS$203&amp;ROW())*RS$205</f>
        <v>7.7466902221184339E-2</v>
      </c>
      <c r="RT113" s="696" cm="1">
        <f t="array" aca="1" ref="RT113" ca="1">IF($RS113=0,0,INDIRECT(RT$203&amp;ROW())*RT$205)</f>
        <v>8.1033461602244533E-2</v>
      </c>
      <c r="RU113" s="696" cm="1">
        <f t="array" aca="1" ref="RU113" ca="1">IF($RS113=0,0,INDIRECT(RU$203&amp;ROW())*RU$205)</f>
        <v>0</v>
      </c>
      <c r="RV113" s="696" cm="1">
        <f t="array" aca="1" ref="RV113" ca="1">INDIRECT(RV$203&amp;ROW())*RV$205</f>
        <v>4.4898858778974725E-2</v>
      </c>
      <c r="RW113" s="696" cm="1">
        <f t="array" aca="1" ref="RW113" ca="1">INDIRECT(RW$203&amp;ROW())*RW$205</f>
        <v>2.6659190312299668E-2</v>
      </c>
      <c r="RX113" s="696" cm="1">
        <f t="array" aca="1" ref="RX113" ca="1">INDIRECT(RX$203&amp;ROW())*RX$205</f>
        <v>0.19074035443114332</v>
      </c>
      <c r="RY113" s="696" cm="1">
        <f t="array" aca="1" ref="RY113" ca="1">INDIRECT(RY$203&amp;ROW())*RY$205</f>
        <v>8.4396695370290389E-2</v>
      </c>
      <c r="RZ113" s="696" cm="1">
        <f t="array" aca="1" ref="RZ113" ca="1">INDIRECT(RZ$203&amp;ROW())*RZ$205</f>
        <v>3.6812489486199085E-2</v>
      </c>
      <c r="SA113" s="696" cm="1">
        <f t="array" aca="1" ref="SA113" ca="1">INDIRECT(SA$203&amp;ROW())*SA$205</f>
        <v>0.20458618579029147</v>
      </c>
      <c r="SB113" s="696" cm="1">
        <f t="array" aca="1" ref="SB113" ca="1">INDIRECT(SB$203&amp;ROW())*SB$205</f>
        <v>4.7124126502052749E-2</v>
      </c>
      <c r="SC113" s="696" cm="1">
        <f t="array" aca="1" ref="SC113" ca="1">INDIRECT(SC$203&amp;ROW())*SC$205</f>
        <v>5.4291606235991073E-2</v>
      </c>
      <c r="SD113" s="696" cm="1">
        <f t="array" aca="1" ref="SD113" ca="1">INDIRECT(SD$203&amp;ROW())*SD$205</f>
        <v>0.3072993885784252</v>
      </c>
      <c r="SE113" s="696" cm="1">
        <f t="array" aca="1" ref="SE113" ca="1">INDIRECT(SE$203&amp;ROW())*SE$205</f>
        <v>0.2585618210787391</v>
      </c>
      <c r="SF113" s="696" cm="1">
        <f t="array" aca="1" ref="SF113" ca="1">INDIRECT(SF$203&amp;ROW())*SF$205</f>
        <v>0.19835664972334499</v>
      </c>
      <c r="SG113" s="696" cm="1">
        <f t="array" aca="1" ref="SG113" ca="1">INDIRECT(SG$203&amp;ROW())*SG$205</f>
        <v>7.4767843909269882E-2</v>
      </c>
      <c r="SH113" s="696" cm="1">
        <f t="array" aca="1" ref="SH113" ca="1">IF(INDIRECT(SH$203&amp;ROW())="-",0,INDIRECT(SH$203&amp;ROW())*SH$205)</f>
        <v>6.5225767791624423E-2</v>
      </c>
      <c r="SI113" s="696" cm="1">
        <f t="array" aca="1" ref="SI113" ca="1">INDIRECT(SI$203&amp;ROW())*SI$205</f>
        <v>0.24423887568083891</v>
      </c>
      <c r="SJ113" s="696" cm="1">
        <f t="array" aca="1" ref="SJ113" ca="1">INDIRECT(SJ$203&amp;ROW())*SJ$205</f>
        <v>0.10961749760323641</v>
      </c>
      <c r="SK113" s="696" cm="1">
        <f t="array" aca="1" ref="SK113" ca="1">INDIRECT(SK$203&amp;ROW())*SK$205</f>
        <v>0.21261490593800375</v>
      </c>
      <c r="SN113" s="606" t="s">
        <v>6035</v>
      </c>
      <c r="SO113" s="707" cm="1">
        <f t="array" aca="1" ref="SO113" ca="1">INDIRECT(SO$203&amp;ROW())*SO$205</f>
        <v>2</v>
      </c>
      <c r="SP113" s="707" cm="1">
        <f t="array" aca="1" ref="SP113" ca="1">INDIRECT(SP$203&amp;ROW())*SP$205</f>
        <v>2</v>
      </c>
      <c r="SQ113" s="707" cm="1">
        <f t="array" aca="1" ref="SQ113" ca="1">INDIRECT(SQ$203&amp;ROW())*SQ$205</f>
        <v>2</v>
      </c>
      <c r="SR113" s="707" cm="1">
        <f t="array" aca="1" ref="SR113" ca="1">INDIRECT(SR$203&amp;ROW())*SR$205</f>
        <v>3</v>
      </c>
      <c r="SS113" s="707" cm="1">
        <f t="array" aca="1" ref="SS113" ca="1">INDIRECT(SS$203&amp;ROW())*SS$205</f>
        <v>3</v>
      </c>
      <c r="ST113" s="707" cm="1">
        <f t="array" aca="1" ref="ST113" ca="1">INDIRECT(ST$203&amp;ROW())*ST$205</f>
        <v>3</v>
      </c>
      <c r="SU113" s="707" cm="1">
        <f t="array" aca="1" ref="SU113" ca="1">INDIRECT(SU$203&amp;ROW())*SU$205</f>
        <v>3</v>
      </c>
      <c r="SV113" s="707" cm="1">
        <f t="array" aca="1" ref="SV113" ca="1">INDIRECT(SV$203&amp;ROW())*SV$205</f>
        <v>3</v>
      </c>
      <c r="SW113" s="707" cm="1">
        <f t="array" aca="1" ref="SW113" ca="1">INDIRECT(SW$203&amp;ROW())*SW$205</f>
        <v>3</v>
      </c>
      <c r="SX113" s="707" cm="1">
        <f t="array" aca="1" ref="SX113" ca="1">INDIRECT(SX$203&amp;ROW())*SX$205</f>
        <v>3</v>
      </c>
      <c r="SY113" s="707" cm="1">
        <f t="array" aca="1" ref="SY113" ca="1">INDIRECT(SY$203&amp;ROW())*SY$205</f>
        <v>3</v>
      </c>
      <c r="SZ113" s="707" cm="1">
        <f t="array" aca="1" ref="SZ113" ca="1">INDIRECT(SZ$203&amp;ROW())*SZ$205</f>
        <v>0</v>
      </c>
      <c r="TA113" s="707" cm="1">
        <f t="array" aca="1" ref="TA113" ca="1">INDIRECT(TA$203&amp;ROW())*TA$205</f>
        <v>2</v>
      </c>
      <c r="TB113" s="696" cm="1">
        <f t="array" aca="1" ref="TB113" ca="1">IF(INDIRECT(TB$203&amp;ROW())="-",0,INDIRECT(TB$203&amp;ROW())*TB$205)</f>
        <v>0.92320000000000002</v>
      </c>
      <c r="TC113" s="707" cm="1">
        <f t="array" aca="1" ref="TC113" ca="1">INDIRECT(TC$203&amp;ROW())*TC$205</f>
        <v>2</v>
      </c>
      <c r="TD113" s="696" cm="1">
        <f t="array" aca="1" ref="TD113" ca="1">IF(INDIRECT(TD$203&amp;ROW())="-",0,INDIRECT(TD$203&amp;ROW())*TD$205)</f>
        <v>0.81179999999999997</v>
      </c>
      <c r="TE113" s="732" cm="1">
        <f t="array" aca="1" ref="TE113" ca="1">INDIRECT(TE$203&amp;ROW())*TE$205</f>
        <v>1</v>
      </c>
      <c r="TF113" s="707" cm="1">
        <f t="array" aca="1" ref="TF113" ca="1">INDIRECT(TF$203&amp;ROW())*TF$205</f>
        <v>2</v>
      </c>
      <c r="TG113" s="707" cm="1">
        <f t="array" aca="1" ref="TG113" ca="1">INDIRECT(TG$203&amp;ROW())*TG$205</f>
        <v>2</v>
      </c>
      <c r="TH113" s="707" cm="1">
        <f t="array" aca="1" ref="TH113" ca="1">INDIRECT(TH$203&amp;ROW())*TH$205</f>
        <v>2</v>
      </c>
      <c r="TI113" s="707" cm="1">
        <f t="array" aca="1" ref="TI113" ca="1">INDIRECT(TI$203&amp;ROW())*TI$205</f>
        <v>2</v>
      </c>
      <c r="TJ113" s="696" cm="1">
        <f t="array" aca="1" ref="TJ113" ca="1">IF(INDIRECT(TJ$203&amp;ROW())="-",0,INDIRECT(TJ$203&amp;ROW())*TJ$205)</f>
        <v>0.83330000000000004</v>
      </c>
      <c r="TK113" s="707" cm="1">
        <f t="array" aca="1" ref="TK113" ca="1">INDIRECT(TK$203&amp;ROW())*TK$205</f>
        <v>1</v>
      </c>
      <c r="TL113" s="707" cm="1">
        <f t="array" aca="1" ref="TL113" ca="1">INDIRECT(TL$203&amp;ROW())*TL$205</f>
        <v>2</v>
      </c>
      <c r="TM113" s="707" cm="1">
        <f t="array" aca="1" ref="TM113" ca="1">INDIRECT(TM$203&amp;ROW())*TM$205</f>
        <v>1</v>
      </c>
      <c r="TN113" s="707" cm="1">
        <f t="array" aca="1" ref="TN113" ca="1">IF($TM113=0,0,INDIRECT(TN$203&amp;ROW())*TN$205)</f>
        <v>0</v>
      </c>
      <c r="TO113" s="707" cm="1">
        <f t="array" aca="1" ref="TO113" ca="1">IF($TM113=0,0,INDIRECT(TO$203&amp;ROW())*TO$205)</f>
        <v>1</v>
      </c>
      <c r="TP113" s="707" cm="1">
        <f t="array" aca="1" ref="TP113" ca="1">IF($TM113=0,0,INDIRECT(TP$203&amp;ROW())*TP$205)</f>
        <v>0</v>
      </c>
      <c r="TQ113" s="707" cm="1">
        <f t="array" aca="1" ref="TQ113" ca="1">IF($TM113=0,0,INDIRECT(TQ$203&amp;ROW())*TQ$205)</f>
        <v>1</v>
      </c>
      <c r="TR113" s="707" cm="1">
        <f t="array" aca="1" ref="TR113" ca="1">INDIRECT(TR$203&amp;ROW())*TR$205</f>
        <v>1</v>
      </c>
      <c r="TS113" s="707" cm="1">
        <f t="array" aca="1" ref="TS113" ca="1">IF($TR113=0,0,INDIRECT(TS$203&amp;ROW())*TS$205)</f>
        <v>1</v>
      </c>
      <c r="TT113" s="707" cm="1">
        <f t="array" aca="1" ref="TT113" ca="1">IF($TR113=0,0,INDIRECT(TT$203&amp;ROW())*TT$205)</f>
        <v>0</v>
      </c>
      <c r="TU113" s="707" cm="1">
        <f t="array" aca="1" ref="TU113" ca="1">INDIRECT(TU$203&amp;ROW())*TU$205</f>
        <v>1</v>
      </c>
      <c r="TV113" s="707" cm="1">
        <f t="array" aca="1" ref="TV113" ca="1">INDIRECT(TV$203&amp;ROW())*TV$205</f>
        <v>1</v>
      </c>
      <c r="TW113" s="707" cm="1">
        <f t="array" aca="1" ref="TW113" ca="1">INDIRECT(TW$203&amp;ROW())*TW$205</f>
        <v>2</v>
      </c>
      <c r="TX113" s="707" cm="1">
        <f t="array" aca="1" ref="TX113" ca="1">INDIRECT(TX$203&amp;ROW())*TX$205</f>
        <v>3</v>
      </c>
      <c r="TY113" s="707" cm="1">
        <f t="array" aca="1" ref="TY113" ca="1">INDIRECT(TY$203&amp;ROW())*TY$205</f>
        <v>1</v>
      </c>
      <c r="TZ113" s="707" cm="1">
        <f t="array" aca="1" ref="TZ113" ca="1">INDIRECT(TZ$203&amp;ROW())*TZ$205</f>
        <v>2</v>
      </c>
      <c r="UA113" s="707" cm="1">
        <f t="array" aca="1" ref="UA113" ca="1">INDIRECT(UA$203&amp;ROW())*UA$205</f>
        <v>2</v>
      </c>
      <c r="UB113" s="707" cm="1">
        <f t="array" aca="1" ref="UB113" ca="1">INDIRECT(UB$203&amp;ROW())*UB$205</f>
        <v>2</v>
      </c>
      <c r="UC113" s="707" cm="1">
        <f t="array" aca="1" ref="UC113" ca="1">INDIRECT(UC$203&amp;ROW())*UC$205</f>
        <v>1</v>
      </c>
      <c r="UD113" s="707" cm="1">
        <f t="array" aca="1" ref="UD113" ca="1">INDIRECT(UD$203&amp;ROW())*UD$205</f>
        <v>1</v>
      </c>
      <c r="UE113" s="707" cm="1">
        <f t="array" aca="1" ref="UE113" ca="1">INDIRECT(UE$203&amp;ROW())*UE$205</f>
        <v>3</v>
      </c>
      <c r="UF113" s="707" cm="1">
        <f t="array" aca="1" ref="UF113" ca="1">INDIRECT(UF$203&amp;ROW())*UF$205</f>
        <v>2</v>
      </c>
      <c r="UG113" s="696" cm="1">
        <f t="array" aca="1" ref="UG113" ca="1">IF(INDIRECT(UG$203&amp;ROW())="-",0,INDIRECT(UG$203&amp;ROW())*UG$205)</f>
        <v>0.82899999999999996</v>
      </c>
      <c r="UH113" s="707" cm="1">
        <f t="array" aca="1" ref="UH113" ca="1">INDIRECT(UH$203&amp;ROW())*UH$205</f>
        <v>2</v>
      </c>
      <c r="UI113" s="707" cm="1">
        <f t="array" aca="1" ref="UI113" ca="1">INDIRECT(UI$203&amp;ROW())*UI$205</f>
        <v>1</v>
      </c>
      <c r="UJ113" s="707" cm="1">
        <f t="array" aca="1" ref="UJ113" ca="1">INDIRECT(UJ$203&amp;ROW())*UJ$205</f>
        <v>2</v>
      </c>
      <c r="UM113" s="606" t="s">
        <v>6035</v>
      </c>
      <c r="UN113" s="616">
        <f t="shared" ca="1" si="222"/>
        <v>1.3455222970601226</v>
      </c>
      <c r="UO113" s="616">
        <f t="shared" ca="1" si="219"/>
        <v>1.5785703781343867</v>
      </c>
      <c r="UP113" s="616">
        <f t="shared" ca="1" si="219"/>
        <v>1.190315493832806</v>
      </c>
      <c r="UQ113" s="616">
        <f t="shared" ca="1" si="219"/>
        <v>0.29355872991449461</v>
      </c>
      <c r="UR113" s="616">
        <f t="shared" ca="1" si="219"/>
        <v>1.0502465449096676</v>
      </c>
      <c r="US113" s="616">
        <f t="shared" ca="1" si="219"/>
        <v>0.41305213694811815</v>
      </c>
      <c r="UT113" s="616">
        <f t="shared" ca="1" si="219"/>
        <v>0.30690415393182785</v>
      </c>
      <c r="UU113" s="616">
        <f t="shared" ca="1" si="219"/>
        <v>0.53359975015917405</v>
      </c>
      <c r="UV113" s="616">
        <f t="shared" ca="1" si="219"/>
        <v>0.44410973870643028</v>
      </c>
      <c r="UW113" s="616">
        <f t="shared" ca="1" si="219"/>
        <v>0.6421874155054268</v>
      </c>
      <c r="UX113" s="616">
        <f t="shared" ca="1" si="219"/>
        <v>0.28247365722383649</v>
      </c>
      <c r="UY113" s="616">
        <f t="shared" ca="1" si="219"/>
        <v>-0.67270887390575207</v>
      </c>
      <c r="UZ113" s="616">
        <f t="shared" ca="1" si="219"/>
        <v>1.1960042318268584</v>
      </c>
      <c r="VA113" s="616">
        <f t="shared" ca="1" si="219"/>
        <v>1.4529946830591369</v>
      </c>
      <c r="VB113" s="616">
        <f t="shared" ca="1" si="219"/>
        <v>1.528010083348541</v>
      </c>
      <c r="VC113" s="616">
        <f t="shared" ca="1" si="219"/>
        <v>0.99986024656044459</v>
      </c>
      <c r="VD113" s="616">
        <f t="shared" ca="1" si="218"/>
        <v>-0.36208520652341147</v>
      </c>
      <c r="VE113" s="616">
        <f t="shared" ca="1" si="218"/>
        <v>3.9909080070471406E-2</v>
      </c>
      <c r="VF113" s="616">
        <f t="shared" ca="1" si="218"/>
        <v>7.1631593782223293E-2</v>
      </c>
      <c r="VG113" s="616">
        <f t="shared" ca="1" si="218"/>
        <v>1.2788179585372306</v>
      </c>
      <c r="VH113" s="616">
        <f t="shared" ca="1" si="218"/>
        <v>-0.12784420028857393</v>
      </c>
      <c r="VI113" s="616">
        <f t="shared" ca="1" si="218"/>
        <v>1.0230554677464407</v>
      </c>
      <c r="VJ113" s="616">
        <f t="shared" ca="1" si="218"/>
        <v>1.1038721171937993</v>
      </c>
      <c r="VK113" s="616">
        <f t="shared" ca="1" si="218"/>
        <v>0.83678976492872159</v>
      </c>
      <c r="VL113" s="616">
        <f t="shared" ca="1" si="218"/>
        <v>1.1863766389476611</v>
      </c>
      <c r="VM113" s="616">
        <f t="shared" ca="1" si="218"/>
        <v>-0.57201237404204519</v>
      </c>
      <c r="VN113" s="616">
        <f t="shared" ca="1" si="218"/>
        <v>1.5883663456229635</v>
      </c>
      <c r="VO113" s="616">
        <f t="shared" ca="1" si="218"/>
        <v>-0.42150866262694142</v>
      </c>
      <c r="VP113" s="616">
        <f t="shared" ca="1" si="218"/>
        <v>2.1525849422547609</v>
      </c>
      <c r="VQ113" s="616">
        <f t="shared" ca="1" si="218"/>
        <v>1.2773868528042598</v>
      </c>
      <c r="VR113" s="616">
        <f t="shared" ca="1" si="218"/>
        <v>1.5497103694524457</v>
      </c>
      <c r="VS113" s="616">
        <f t="shared" ca="1" si="218"/>
        <v>-0.40481357988865657</v>
      </c>
      <c r="VT113" s="616">
        <f t="shared" ca="1" si="232"/>
        <v>2.5655357300130479</v>
      </c>
      <c r="VU113" s="616">
        <f t="shared" ca="1" si="232"/>
        <v>1.2114249894444582</v>
      </c>
      <c r="VV113" s="616">
        <f t="shared" ca="1" si="232"/>
        <v>1.6727825257285902</v>
      </c>
      <c r="VW113" s="616">
        <f t="shared" ca="1" si="232"/>
        <v>0.66845613582062358</v>
      </c>
      <c r="VX113" s="616">
        <f t="shared" ca="1" si="232"/>
        <v>0.76953548521680748</v>
      </c>
      <c r="VY113" s="616">
        <f t="shared" ca="1" si="232"/>
        <v>0.70583605694264007</v>
      </c>
      <c r="VZ113" s="616">
        <f t="shared" ca="1" si="232"/>
        <v>0.68442622420316401</v>
      </c>
      <c r="WA113" s="616">
        <f t="shared" ca="1" si="232"/>
        <v>0.92808016936885662</v>
      </c>
      <c r="WB113" s="616">
        <f t="shared" ca="1" si="232"/>
        <v>0.33435322352896929</v>
      </c>
      <c r="WC113" s="616">
        <f t="shared" ca="1" si="232"/>
        <v>0.47817673461028487</v>
      </c>
      <c r="WD113" s="616">
        <f t="shared" ca="1" si="229"/>
        <v>1.1315684290219801</v>
      </c>
      <c r="WE113" s="616">
        <f t="shared" ca="1" si="229"/>
        <v>0.67426644196529939</v>
      </c>
      <c r="WF113" s="616">
        <f t="shared" ca="1" si="229"/>
        <v>0.72519959697954328</v>
      </c>
      <c r="WG113" s="616">
        <f t="shared" ca="1" si="229"/>
        <v>1.1042161560551988</v>
      </c>
      <c r="WH113" s="616">
        <f t="shared" ca="1" si="229"/>
        <v>0.91987607881584121</v>
      </c>
      <c r="WI113" s="627">
        <f t="shared" ca="1" si="229"/>
        <v>1.0659329460226332</v>
      </c>
      <c r="WL113" s="606" t="s">
        <v>6035</v>
      </c>
      <c r="WM113" s="700" t="str">
        <f t="shared" ca="1" si="172"/>
        <v>A</v>
      </c>
      <c r="WN113" s="479">
        <f t="shared" ca="1" si="173"/>
        <v>0.82606490374293484</v>
      </c>
      <c r="WO113" s="495">
        <f t="shared" ca="1" si="216"/>
        <v>0.90792480675193943</v>
      </c>
      <c r="WP113" s="458">
        <f t="shared" ca="1" si="216"/>
        <v>0.70970992260740706</v>
      </c>
      <c r="WQ113" s="458">
        <f t="shared" ca="1" si="216"/>
        <v>0.75574642300855477</v>
      </c>
      <c r="WR113" s="459">
        <f t="shared" ca="1" si="216"/>
        <v>0.93087846260383844</v>
      </c>
      <c r="WS113" s="495">
        <f t="shared" ca="1" si="174"/>
        <v>0.86547681004523269</v>
      </c>
      <c r="WT113" s="458">
        <f t="shared" ca="1" si="175"/>
        <v>0.32552025587641981</v>
      </c>
      <c r="WU113" s="458">
        <f t="shared" ca="1" si="176"/>
        <v>1.0180252089638657</v>
      </c>
      <c r="WV113" s="459">
        <f t="shared" ca="1" si="177"/>
        <v>0.93064168487418997</v>
      </c>
      <c r="WW113" s="484">
        <f t="shared" ca="1" si="223"/>
        <v>1.0061815737415598</v>
      </c>
      <c r="WX113" s="484">
        <f t="shared" ca="1" si="220"/>
        <v>0.95203579505284863</v>
      </c>
      <c r="WY113" s="484">
        <f t="shared" ca="1" si="220"/>
        <v>0.86666871105966603</v>
      </c>
      <c r="WZ113" s="484">
        <f t="shared" ca="1" si="220"/>
        <v>0.10559307515024371</v>
      </c>
      <c r="XA113" s="484">
        <f t="shared" ca="1" si="220"/>
        <v>0.5542151017488316</v>
      </c>
      <c r="XB113" s="484">
        <f t="shared" ca="1" si="220"/>
        <v>0.21821544394969081</v>
      </c>
      <c r="XC113" s="484">
        <f t="shared" ca="1" si="220"/>
        <v>0.14467461816346364</v>
      </c>
      <c r="XD113" s="484">
        <f t="shared" ca="1" si="220"/>
        <v>0.27368331185664035</v>
      </c>
      <c r="XE113" s="484">
        <f t="shared" ca="1" si="220"/>
        <v>0.21801347073098662</v>
      </c>
      <c r="XF113" s="484">
        <f t="shared" ca="1" si="220"/>
        <v>0.41324760187774212</v>
      </c>
      <c r="XG113" s="484">
        <f t="shared" ca="1" si="220"/>
        <v>0.1145148206385433</v>
      </c>
      <c r="XH113" s="484">
        <f t="shared" ca="1" si="220"/>
        <v>-0.33958343954762366</v>
      </c>
      <c r="XI113" s="484">
        <f t="shared" ca="1" si="220"/>
        <v>0.83588735762379129</v>
      </c>
      <c r="XJ113" s="484">
        <f t="shared" ca="1" si="220"/>
        <v>1.0311903265670694</v>
      </c>
      <c r="XK113" s="484">
        <f t="shared" ca="1" si="220"/>
        <v>1.0853455622024688</v>
      </c>
      <c r="XL113" s="484">
        <f t="shared" ca="1" si="220"/>
        <v>0.88327654181149673</v>
      </c>
      <c r="XM113" s="484">
        <f t="shared" ca="1" si="220"/>
        <v>-0.27308466275995691</v>
      </c>
      <c r="XN113" s="484">
        <f t="shared" ca="1" si="227"/>
        <v>2.7828601533139714E-2</v>
      </c>
      <c r="XO113" s="484">
        <f t="shared" ca="1" si="227"/>
        <v>5.2591916154908339E-2</v>
      </c>
      <c r="XP113" s="484">
        <f t="shared" ca="1" si="227"/>
        <v>0.81844349346382761</v>
      </c>
      <c r="XQ113" s="484">
        <f t="shared" ca="1" si="227"/>
        <v>-8.50675308720171E-2</v>
      </c>
      <c r="XR113" s="484">
        <f t="shared" ca="1" si="227"/>
        <v>0.89517353427813562</v>
      </c>
      <c r="XS113" s="484">
        <f t="shared" ca="1" si="227"/>
        <v>0.68108909630857417</v>
      </c>
      <c r="XT113" s="484">
        <f t="shared" ca="1" si="224"/>
        <v>0.50818242424121263</v>
      </c>
      <c r="XU113" s="484">
        <f t="shared" ca="1" si="224"/>
        <v>0.90140897027243294</v>
      </c>
      <c r="XV113" s="484">
        <f t="shared" ca="1" si="224"/>
        <v>-0.30179372854458303</v>
      </c>
      <c r="XW113" s="484">
        <f t="shared" ca="1" si="224"/>
        <v>1.0251316394650607</v>
      </c>
      <c r="XX113" s="484">
        <f t="shared" ca="1" si="224"/>
        <v>-0.20379943838012618</v>
      </c>
      <c r="XY113" s="484">
        <f t="shared" ca="1" si="224"/>
        <v>1.1318291626375534</v>
      </c>
      <c r="XZ113" s="484">
        <f t="shared" ca="1" si="224"/>
        <v>0.93428074414103568</v>
      </c>
      <c r="YA113" s="484">
        <f t="shared" ca="1" si="224"/>
        <v>1.0567475009296226</v>
      </c>
      <c r="YB113" s="484">
        <f t="shared" ca="1" si="224"/>
        <v>-0.21272953623148902</v>
      </c>
      <c r="YC113" s="484">
        <f t="shared" ca="1" si="224"/>
        <v>1.144742042731822</v>
      </c>
      <c r="YD113" s="484">
        <f t="shared" ca="1" si="224"/>
        <v>0.89512192470051022</v>
      </c>
      <c r="YE113" s="484">
        <f t="shared" ca="1" si="224"/>
        <v>1.2049052532823037</v>
      </c>
      <c r="YF113" s="484">
        <f t="shared" ca="1" si="224"/>
        <v>0.39432227452058582</v>
      </c>
      <c r="YG113" s="484">
        <f t="shared" ca="1" si="224"/>
        <v>0.53605841900202811</v>
      </c>
      <c r="YH113" s="484">
        <f t="shared" ca="1" si="224"/>
        <v>0.3761400347447329</v>
      </c>
      <c r="YI113" s="484">
        <f t="shared" ca="1" si="224"/>
        <v>0.40086843951579315</v>
      </c>
      <c r="YJ113" s="484">
        <f t="shared" ca="1" si="233"/>
        <v>0.55062996448654267</v>
      </c>
      <c r="YK113" s="484">
        <f t="shared" ca="1" si="233"/>
        <v>5.8277766861099353E-2</v>
      </c>
      <c r="YL113" s="484">
        <f t="shared" ca="1" si="233"/>
        <v>0.15139075417761619</v>
      </c>
      <c r="YM113" s="484">
        <f t="shared" ca="1" si="233"/>
        <v>0.90333107688824665</v>
      </c>
      <c r="YN113" s="484">
        <f t="shared" ca="1" si="233"/>
        <v>0.48075197312125845</v>
      </c>
      <c r="YO113" s="484">
        <f t="shared" ca="1" si="233"/>
        <v>0.4453450725051375</v>
      </c>
      <c r="YP113" s="484">
        <f t="shared" ca="1" si="230"/>
        <v>0.58832636794620996</v>
      </c>
      <c r="YQ113" s="484">
        <f t="shared" ca="1" si="230"/>
        <v>0.66635823149419537</v>
      </c>
      <c r="YR113" s="484">
        <f t="shared" ca="1" si="230"/>
        <v>0.79923652292777037</v>
      </c>
      <c r="YU113" s="606" t="s">
        <v>6035</v>
      </c>
      <c r="YV113" s="700" t="str">
        <f t="shared" ca="1" si="160"/>
        <v>A</v>
      </c>
      <c r="YW113" s="479">
        <f t="shared" ca="1" si="179"/>
        <v>0.83029724365161117</v>
      </c>
      <c r="YX113" s="495">
        <f t="shared" ca="1" si="217"/>
        <v>0.94639645988488563</v>
      </c>
      <c r="YY113" s="458">
        <f t="shared" ca="1" si="217"/>
        <v>0.72281040435373789</v>
      </c>
      <c r="YZ113" s="458">
        <f t="shared" ca="1" si="217"/>
        <v>0.68295839379039724</v>
      </c>
      <c r="ZA113" s="459">
        <f t="shared" ca="1" si="217"/>
        <v>0.96902371657742425</v>
      </c>
      <c r="ZB113" s="495">
        <f t="shared" ca="1" si="180"/>
        <v>0.74658924647016922</v>
      </c>
      <c r="ZC113" s="458">
        <f t="shared" ca="1" si="181"/>
        <v>0.40116799558605942</v>
      </c>
      <c r="ZD113" s="458">
        <f t="shared" ca="1" si="182"/>
        <v>0.9412331832219043</v>
      </c>
      <c r="ZE113" s="459">
        <f t="shared" ca="1" si="183"/>
        <v>0.7608010886514891</v>
      </c>
      <c r="ZF113" s="484">
        <f t="shared" ca="1" si="225"/>
        <v>4.5009936569290004E-2</v>
      </c>
      <c r="ZG113" s="484">
        <f t="shared" ca="1" si="221"/>
        <v>0.20129871520842663</v>
      </c>
      <c r="ZH113" s="484">
        <f t="shared" ca="1" si="221"/>
        <v>8.9808171214972948E-2</v>
      </c>
      <c r="ZI113" s="484">
        <f t="shared" ca="1" si="221"/>
        <v>2.1988880583922777E-2</v>
      </c>
      <c r="ZJ113" s="484">
        <f t="shared" ca="1" si="221"/>
        <v>9.1836409008688807E-2</v>
      </c>
      <c r="ZK113" s="484">
        <f t="shared" ca="1" si="221"/>
        <v>7.3425809550013654E-2</v>
      </c>
      <c r="ZL113" s="484">
        <f t="shared" ca="1" si="221"/>
        <v>2.4672875513209128E-2</v>
      </c>
      <c r="ZM113" s="484">
        <f t="shared" ca="1" si="221"/>
        <v>9.4446117703140112E-2</v>
      </c>
      <c r="ZN113" s="484">
        <f t="shared" ca="1" si="221"/>
        <v>8.9770705925095284E-2</v>
      </c>
      <c r="ZO113" s="484">
        <f t="shared" ca="1" si="221"/>
        <v>2.8984588520071332E-2</v>
      </c>
      <c r="ZP113" s="484">
        <f t="shared" ca="1" si="221"/>
        <v>2.6000050859821721E-2</v>
      </c>
      <c r="ZQ113" s="484">
        <f t="shared" ca="1" si="221"/>
        <v>-1.1497069191506403E-2</v>
      </c>
      <c r="ZR113" s="484">
        <f t="shared" ca="1" si="221"/>
        <v>6.8537874740930649E-2</v>
      </c>
      <c r="ZS113" s="484">
        <f t="shared" ca="1" si="221"/>
        <v>0.12191877171790341</v>
      </c>
      <c r="ZT113" s="484">
        <f t="shared" ca="1" si="221"/>
        <v>5.4582123014624152E-2</v>
      </c>
      <c r="ZU113" s="484">
        <f t="shared" ca="1" si="221"/>
        <v>6.3280194870949158E-2</v>
      </c>
      <c r="ZV113" s="484">
        <f t="shared" ca="1" si="221"/>
        <v>-1.9215497798489828E-2</v>
      </c>
      <c r="ZW113" s="484">
        <f t="shared" ca="1" si="228"/>
        <v>5.5175234891583769E-3</v>
      </c>
      <c r="ZX113" s="484">
        <f t="shared" ca="1" si="228"/>
        <v>2.0912013157790479E-3</v>
      </c>
      <c r="ZY113" s="484">
        <f t="shared" ca="1" si="228"/>
        <v>0.13772471860952887</v>
      </c>
      <c r="ZZ113" s="484">
        <f t="shared" ca="1" si="228"/>
        <v>-7.8155783354792625E-3</v>
      </c>
      <c r="AAA113" s="484">
        <f t="shared" ca="1" si="228"/>
        <v>6.1814647094597872E-2</v>
      </c>
      <c r="AAB113" s="484">
        <f t="shared" ca="1" si="228"/>
        <v>0.12431811823163672</v>
      </c>
      <c r="AAC113" s="484">
        <f t="shared" ca="1" si="226"/>
        <v>1.2546600107337495E-2</v>
      </c>
      <c r="AAD113" s="484">
        <f t="shared" ca="1" si="226"/>
        <v>0.1113065835753817</v>
      </c>
      <c r="AAE113" s="484">
        <f t="shared" ca="1" si="226"/>
        <v>-4.0219644611828483E-2</v>
      </c>
      <c r="AAF113" s="484">
        <f t="shared" ca="1" si="226"/>
        <v>0.15520859527451789</v>
      </c>
      <c r="AAG113" s="484">
        <f t="shared" ca="1" si="226"/>
        <v>-4.3018323338477257E-2</v>
      </c>
      <c r="AAH113" s="484">
        <f t="shared" ca="1" si="226"/>
        <v>0.17701198249563294</v>
      </c>
      <c r="AAI113" s="484">
        <f t="shared" ca="1" si="226"/>
        <v>9.8955202424813982E-2</v>
      </c>
      <c r="AAJ113" s="484">
        <f t="shared" ca="1" si="226"/>
        <v>0.12557839571762494</v>
      </c>
      <c r="AAK113" s="484">
        <f t="shared" ca="1" si="226"/>
        <v>-3.3183772310049216E-2</v>
      </c>
      <c r="AAL113" s="484">
        <f t="shared" ca="1" si="226"/>
        <v>0.11518962643426967</v>
      </c>
      <c r="AAM113" s="484">
        <f t="shared" ca="1" si="226"/>
        <v>3.2295609342675426E-2</v>
      </c>
      <c r="AAN113" s="484">
        <f t="shared" ca="1" si="226"/>
        <v>0.1595335659218472</v>
      </c>
      <c r="AAO113" s="484">
        <f t="shared" ca="1" si="226"/>
        <v>1.8805162954418208E-2</v>
      </c>
      <c r="AAP113" s="484">
        <f t="shared" ca="1" si="226"/>
        <v>2.8328516958800835E-2</v>
      </c>
      <c r="AAQ113" s="484">
        <f t="shared" ca="1" si="226"/>
        <v>7.2202153341576855E-2</v>
      </c>
      <c r="AAR113" s="484">
        <f t="shared" ca="1" si="226"/>
        <v>1.612649398533611E-2</v>
      </c>
      <c r="AAS113" s="484">
        <f t="shared" ca="1" si="234"/>
        <v>2.5193481555402932E-2</v>
      </c>
      <c r="AAT113" s="484">
        <f t="shared" ca="1" si="234"/>
        <v>0.1027465411596778</v>
      </c>
      <c r="AAU113" s="484">
        <f t="shared" ca="1" si="234"/>
        <v>0.12363824729832018</v>
      </c>
      <c r="AAV113" s="484">
        <f t="shared" ca="1" si="234"/>
        <v>7.4818040837836219E-2</v>
      </c>
      <c r="AAW113" s="484">
        <f t="shared" ca="1" si="234"/>
        <v>2.5206724043060142E-2</v>
      </c>
      <c r="AAX113" s="484">
        <f t="shared" ca="1" si="234"/>
        <v>5.7058746097909903E-2</v>
      </c>
      <c r="AAY113" s="484">
        <f t="shared" ca="1" si="231"/>
        <v>0.13484625623176977</v>
      </c>
      <c r="AAZ113" s="484">
        <f t="shared" ca="1" si="231"/>
        <v>0.10083451386486998</v>
      </c>
      <c r="ABA113" s="484">
        <f t="shared" ca="1" si="231"/>
        <v>0.11331661652741069</v>
      </c>
    </row>
    <row r="114" spans="1:729" ht="15" customHeight="1" x14ac:dyDescent="0.35">
      <c r="A114" s="498">
        <v>112</v>
      </c>
      <c r="B114" s="628"/>
      <c r="C114" s="606" t="s">
        <v>6097</v>
      </c>
      <c r="D114" s="629">
        <v>584</v>
      </c>
      <c r="E114" s="630" t="s">
        <v>6098</v>
      </c>
      <c r="F114" s="631" t="s">
        <v>1240</v>
      </c>
      <c r="G114" s="632">
        <v>59.194000000000003</v>
      </c>
      <c r="H114" s="504">
        <v>283.72818324530101</v>
      </c>
      <c r="I114" s="505">
        <v>4860</v>
      </c>
      <c r="J114" s="633" t="s">
        <v>6099</v>
      </c>
      <c r="K114" s="469">
        <v>0</v>
      </c>
      <c r="L114" s="950" t="s">
        <v>1188</v>
      </c>
      <c r="M114" s="817">
        <v>156</v>
      </c>
      <c r="N114" s="818">
        <v>0.40550000000000003</v>
      </c>
      <c r="O114" s="819">
        <v>0.3412</v>
      </c>
      <c r="P114" s="820">
        <v>0.12470000000000001</v>
      </c>
      <c r="Q114" s="821">
        <v>0.75060000000000004</v>
      </c>
      <c r="R114" s="818">
        <v>0.42859999999999998</v>
      </c>
      <c r="S114" s="822">
        <v>0.3543</v>
      </c>
      <c r="T114" s="822">
        <v>0.22919999999999999</v>
      </c>
      <c r="U114" s="822">
        <v>2.8989999999999998E-2</v>
      </c>
      <c r="V114" s="822">
        <v>0.11020000000000001</v>
      </c>
      <c r="W114" s="568" t="s">
        <v>1188</v>
      </c>
      <c r="X114" s="875" t="s">
        <v>1188</v>
      </c>
      <c r="Y114" s="517" t="s">
        <v>1188</v>
      </c>
      <c r="Z114" s="517">
        <v>0</v>
      </c>
      <c r="AA114" s="875" t="s">
        <v>1188</v>
      </c>
      <c r="AB114" s="520" t="s">
        <v>1188</v>
      </c>
      <c r="AC114" s="369">
        <v>0</v>
      </c>
      <c r="AD114" s="431" t="s">
        <v>1188</v>
      </c>
      <c r="AE114" s="817">
        <v>0</v>
      </c>
      <c r="AF114" s="634" t="s">
        <v>1188</v>
      </c>
      <c r="AG114" s="635" t="s">
        <v>1188</v>
      </c>
      <c r="AH114" s="636" t="s">
        <v>1188</v>
      </c>
      <c r="AI114" s="636" t="s">
        <v>1188</v>
      </c>
      <c r="AJ114" s="636" t="s">
        <v>1188</v>
      </c>
      <c r="AK114" s="637" t="s">
        <v>1188</v>
      </c>
      <c r="AL114" s="765" t="s">
        <v>1188</v>
      </c>
      <c r="AM114" s="639" t="s">
        <v>1188</v>
      </c>
      <c r="AN114" s="636" t="s">
        <v>1188</v>
      </c>
      <c r="AO114" s="636" t="s">
        <v>1188</v>
      </c>
      <c r="AP114" s="636" t="s">
        <v>1188</v>
      </c>
      <c r="AQ114" s="636" t="s">
        <v>1188</v>
      </c>
      <c r="AR114" s="636" t="s">
        <v>1188</v>
      </c>
      <c r="AS114" s="636" t="s">
        <v>1188</v>
      </c>
      <c r="AT114" s="636" t="s">
        <v>1188</v>
      </c>
      <c r="AU114" s="640" t="s">
        <v>1188</v>
      </c>
      <c r="AV114" s="785" t="s">
        <v>6100</v>
      </c>
      <c r="AW114" s="642" t="s">
        <v>1190</v>
      </c>
      <c r="AX114" s="643">
        <v>0</v>
      </c>
      <c r="AY114" s="709" t="s">
        <v>6101</v>
      </c>
      <c r="AZ114" s="643">
        <v>1</v>
      </c>
      <c r="BA114" s="709" t="s">
        <v>6102</v>
      </c>
      <c r="BB114" s="631" t="s">
        <v>1143</v>
      </c>
      <c r="BC114" s="646" t="s">
        <v>747</v>
      </c>
      <c r="BD114" s="631" t="s">
        <v>1195</v>
      </c>
      <c r="BE114" s="631" t="s">
        <v>1196</v>
      </c>
      <c r="BF114" s="631">
        <v>3</v>
      </c>
      <c r="BG114" s="631">
        <v>2004</v>
      </c>
      <c r="BH114" s="631" t="s">
        <v>1195</v>
      </c>
      <c r="BI114" s="631">
        <v>1</v>
      </c>
      <c r="BJ114" s="631">
        <v>2</v>
      </c>
      <c r="BK114" s="631" t="s">
        <v>6103</v>
      </c>
      <c r="BL114" s="631" t="s">
        <v>1257</v>
      </c>
      <c r="BM114" s="785" t="s">
        <v>6104</v>
      </c>
      <c r="BN114" s="647">
        <v>1989</v>
      </c>
      <c r="BO114" s="651" t="s">
        <v>1188</v>
      </c>
      <c r="BP114" s="647" t="s">
        <v>1188</v>
      </c>
      <c r="BQ114" s="647">
        <v>0</v>
      </c>
      <c r="BR114" s="647" t="s">
        <v>1188</v>
      </c>
      <c r="BS114" s="647" t="s">
        <v>1188</v>
      </c>
      <c r="BT114" s="647" t="s">
        <v>1188</v>
      </c>
      <c r="BU114" s="647" t="s">
        <v>1188</v>
      </c>
      <c r="BV114" s="648" t="s">
        <v>1188</v>
      </c>
      <c r="BW114" s="676" t="s">
        <v>1188</v>
      </c>
      <c r="BX114" s="650" t="s">
        <v>1188</v>
      </c>
      <c r="BY114" s="647" t="s">
        <v>1188</v>
      </c>
      <c r="BZ114" s="651" t="s">
        <v>1188</v>
      </c>
      <c r="CA114" s="647">
        <v>0</v>
      </c>
      <c r="CB114" s="647" t="s">
        <v>1188</v>
      </c>
      <c r="CC114" s="651" t="s">
        <v>1188</v>
      </c>
      <c r="CD114" s="652" t="s">
        <v>1188</v>
      </c>
      <c r="CE114" s="647">
        <v>0</v>
      </c>
      <c r="CF114" s="647">
        <v>0</v>
      </c>
      <c r="CG114" s="523" t="s">
        <v>1188</v>
      </c>
      <c r="CH114" s="647" t="s">
        <v>1188</v>
      </c>
      <c r="CI114" s="647" t="s">
        <v>1188</v>
      </c>
      <c r="CJ114" s="647" t="s">
        <v>1188</v>
      </c>
      <c r="CK114" s="651" t="s">
        <v>1188</v>
      </c>
      <c r="CL114" s="651" t="s">
        <v>1188</v>
      </c>
      <c r="CM114" s="647">
        <v>0</v>
      </c>
      <c r="CN114" s="647" t="s">
        <v>1188</v>
      </c>
      <c r="CO114" s="651" t="s">
        <v>1188</v>
      </c>
      <c r="CP114" s="647" t="s">
        <v>1188</v>
      </c>
      <c r="CQ114" s="647">
        <v>0</v>
      </c>
      <c r="CR114" s="650">
        <v>0</v>
      </c>
      <c r="CS114" s="653" t="s">
        <v>1188</v>
      </c>
      <c r="CT114" s="647" t="s">
        <v>1188</v>
      </c>
      <c r="CU114" s="648">
        <v>0</v>
      </c>
      <c r="CV114" s="653" t="s">
        <v>1188</v>
      </c>
      <c r="CW114" s="554" t="s">
        <v>1188</v>
      </c>
      <c r="CX114" s="655">
        <v>0</v>
      </c>
      <c r="CY114" s="666" t="s">
        <v>1188</v>
      </c>
      <c r="CZ114" s="665" t="s">
        <v>1188</v>
      </c>
      <c r="DA114" s="655">
        <v>0</v>
      </c>
      <c r="DB114" s="723">
        <v>6540</v>
      </c>
      <c r="DC114" s="753">
        <v>1</v>
      </c>
      <c r="DD114" s="659" t="s">
        <v>6105</v>
      </c>
      <c r="DE114" s="648">
        <v>2018</v>
      </c>
      <c r="DF114" s="708" t="s">
        <v>1188</v>
      </c>
      <c r="DG114" s="664" t="s">
        <v>1188</v>
      </c>
      <c r="DH114" s="666">
        <v>0</v>
      </c>
      <c r="DI114" s="710" t="s">
        <v>1188</v>
      </c>
      <c r="DJ114" s="578" t="s">
        <v>1188</v>
      </c>
      <c r="DK114" s="665" t="s">
        <v>1188</v>
      </c>
      <c r="DL114" s="665">
        <v>1</v>
      </c>
      <c r="DM114" s="655">
        <v>0</v>
      </c>
      <c r="DN114" s="708" t="s">
        <v>1188</v>
      </c>
      <c r="DO114" s="664" t="s">
        <v>1188</v>
      </c>
      <c r="DP114" s="665">
        <v>0</v>
      </c>
      <c r="DQ114" s="664" t="s">
        <v>1188</v>
      </c>
      <c r="DR114" s="668" t="s">
        <v>1188</v>
      </c>
      <c r="DS114" s="753" t="s">
        <v>1188</v>
      </c>
      <c r="DT114" s="665">
        <v>1</v>
      </c>
      <c r="DU114" s="655">
        <v>0</v>
      </c>
      <c r="DV114" s="536" t="s">
        <v>1188</v>
      </c>
      <c r="DW114" s="709" t="s">
        <v>6106</v>
      </c>
      <c r="DX114" s="507" t="s">
        <v>1188</v>
      </c>
      <c r="DY114" s="507">
        <v>0</v>
      </c>
      <c r="DZ114" s="650">
        <v>0</v>
      </c>
      <c r="EA114" s="807" t="s">
        <v>1188</v>
      </c>
      <c r="EB114" s="751" t="s">
        <v>1188</v>
      </c>
      <c r="EC114" s="647">
        <v>0</v>
      </c>
      <c r="ED114" s="668" t="s">
        <v>1188</v>
      </c>
      <c r="EE114" s="647" t="s">
        <v>1188</v>
      </c>
      <c r="EF114" s="647">
        <v>0</v>
      </c>
      <c r="EG114" s="650" t="s">
        <v>1188</v>
      </c>
      <c r="EH114" s="648" t="s">
        <v>1188</v>
      </c>
      <c r="EI114" s="551" t="s">
        <v>6100</v>
      </c>
      <c r="EJ114" s="651" t="s">
        <v>1190</v>
      </c>
      <c r="EK114" s="647" t="s">
        <v>1188</v>
      </c>
      <c r="EL114" s="647" t="s">
        <v>1188</v>
      </c>
      <c r="EM114" s="669" t="s">
        <v>1188</v>
      </c>
      <c r="EN114" s="647" t="s">
        <v>1188</v>
      </c>
      <c r="EO114" s="670" t="s">
        <v>1188</v>
      </c>
      <c r="EP114" s="556">
        <v>0</v>
      </c>
      <c r="EQ114" s="556" t="s">
        <v>1188</v>
      </c>
      <c r="ER114" s="651" t="s">
        <v>1188</v>
      </c>
      <c r="ES114" s="556" t="s">
        <v>1188</v>
      </c>
      <c r="ET114" s="556">
        <v>0</v>
      </c>
      <c r="EU114" s="671">
        <v>0</v>
      </c>
      <c r="EV114" s="672"/>
      <c r="EW114" s="673"/>
      <c r="EX114" s="674"/>
      <c r="EY114" s="631" t="s">
        <v>2586</v>
      </c>
      <c r="EZ114" s="631">
        <v>1</v>
      </c>
      <c r="FA114" s="675"/>
      <c r="FB114" s="648">
        <v>1</v>
      </c>
      <c r="FC114" s="676"/>
      <c r="FD114" s="647"/>
      <c r="FE114" s="648"/>
      <c r="FF114" s="652" t="s">
        <v>1225</v>
      </c>
      <c r="FG114" s="563" t="s">
        <v>1282</v>
      </c>
      <c r="FH114" s="631" t="str">
        <f t="shared" si="119"/>
        <v>D</v>
      </c>
      <c r="FI114" s="677">
        <f t="shared" si="120"/>
        <v>0</v>
      </c>
      <c r="FJ114" s="678">
        <f t="shared" si="121"/>
        <v>0</v>
      </c>
      <c r="FK114" s="679">
        <f t="shared" si="122"/>
        <v>0</v>
      </c>
      <c r="FL114" s="680">
        <f t="shared" si="123"/>
        <v>0</v>
      </c>
      <c r="FM114" s="681">
        <v>0</v>
      </c>
      <c r="FN114" s="430" t="s">
        <v>1188</v>
      </c>
      <c r="FO114" s="686" t="s">
        <v>1188</v>
      </c>
      <c r="FP114" s="686" t="s">
        <v>1188</v>
      </c>
      <c r="FQ114" s="430">
        <v>0</v>
      </c>
      <c r="FR114" s="682" t="s">
        <v>1188</v>
      </c>
      <c r="FS114" s="369">
        <v>0</v>
      </c>
      <c r="FT114" s="430" t="s">
        <v>1188</v>
      </c>
      <c r="FU114" s="431" t="s">
        <v>1188</v>
      </c>
      <c r="FV114" s="369">
        <v>0</v>
      </c>
      <c r="FW114" s="430" t="s">
        <v>1188</v>
      </c>
      <c r="FX114" s="431" t="s">
        <v>1188</v>
      </c>
      <c r="FY114" s="369">
        <v>0</v>
      </c>
      <c r="FZ114" s="430" t="s">
        <v>1188</v>
      </c>
      <c r="GA114" s="686" t="s">
        <v>1188</v>
      </c>
      <c r="GB114" s="431" t="s">
        <v>1188</v>
      </c>
      <c r="GC114" s="369">
        <v>0</v>
      </c>
      <c r="GD114" s="430" t="s">
        <v>1188</v>
      </c>
      <c r="GE114" s="686" t="s">
        <v>1188</v>
      </c>
      <c r="GF114" s="431" t="s">
        <v>1188</v>
      </c>
      <c r="GG114" s="369">
        <v>0</v>
      </c>
      <c r="GH114" s="430" t="s">
        <v>1188</v>
      </c>
      <c r="GI114" s="686" t="s">
        <v>1188</v>
      </c>
      <c r="GJ114" s="431" t="s">
        <v>1188</v>
      </c>
      <c r="GK114" s="369">
        <v>0</v>
      </c>
      <c r="GL114" s="430" t="s">
        <v>1188</v>
      </c>
      <c r="GM114" s="686" t="s">
        <v>1188</v>
      </c>
      <c r="GN114" s="431" t="s">
        <v>1188</v>
      </c>
      <c r="GO114" s="676">
        <v>0</v>
      </c>
      <c r="GP114" s="917" t="s">
        <v>1188</v>
      </c>
      <c r="GQ114" s="872" t="s">
        <v>1188</v>
      </c>
      <c r="GR114" s="872" t="s">
        <v>1188</v>
      </c>
      <c r="GS114" s="872" t="s">
        <v>1188</v>
      </c>
      <c r="GT114" s="873" t="s">
        <v>1188</v>
      </c>
      <c r="GU114" s="581">
        <v>0</v>
      </c>
      <c r="GV114" s="687" t="s">
        <v>1188</v>
      </c>
      <c r="GW114" s="872" t="s">
        <v>1188</v>
      </c>
      <c r="GX114" s="873" t="s">
        <v>1188</v>
      </c>
      <c r="GY114" s="874">
        <v>0</v>
      </c>
      <c r="GZ114" s="582" t="s">
        <v>1188</v>
      </c>
      <c r="HA114" s="583" t="s">
        <v>1459</v>
      </c>
      <c r="HB114" s="584">
        <v>2</v>
      </c>
      <c r="HC114" s="585">
        <v>0</v>
      </c>
      <c r="HD114" s="586" t="s">
        <v>1188</v>
      </c>
      <c r="HE114" s="690" t="s">
        <v>1188</v>
      </c>
      <c r="HF114" s="587" t="s">
        <v>1188</v>
      </c>
      <c r="HG114" s="587" t="s">
        <v>1188</v>
      </c>
      <c r="HH114" s="588">
        <v>0</v>
      </c>
      <c r="HI114" s="787" t="s">
        <v>1188</v>
      </c>
      <c r="HJ114" s="808" t="s">
        <v>1188</v>
      </c>
      <c r="HK114" s="691" t="s">
        <v>1188</v>
      </c>
      <c r="HL114" s="692">
        <v>0</v>
      </c>
      <c r="HM114" s="857" t="s">
        <v>1188</v>
      </c>
      <c r="HN114" s="697" t="s">
        <v>1188</v>
      </c>
      <c r="HO114" s="681" t="s">
        <v>1188</v>
      </c>
      <c r="HP114" s="574" t="s">
        <v>1188</v>
      </c>
      <c r="HQ114" s="472" t="str">
        <f t="shared" si="124"/>
        <v>-</v>
      </c>
      <c r="HR114" s="593" t="s">
        <v>1188</v>
      </c>
      <c r="HS114" s="574" t="s">
        <v>1188</v>
      </c>
      <c r="HT114" s="574" t="s">
        <v>1188</v>
      </c>
      <c r="HU114" s="574" t="s">
        <v>1188</v>
      </c>
      <c r="HV114" s="574" t="s">
        <v>1188</v>
      </c>
      <c r="HW114" s="574" t="s">
        <v>1188</v>
      </c>
      <c r="HX114" s="574" t="s">
        <v>1188</v>
      </c>
      <c r="HY114" s="574" t="s">
        <v>1188</v>
      </c>
      <c r="HZ114" s="574" t="s">
        <v>1188</v>
      </c>
      <c r="IA114" s="574" t="s">
        <v>1188</v>
      </c>
      <c r="IB114" s="574" t="s">
        <v>1188</v>
      </c>
      <c r="IC114" s="574" t="s">
        <v>1188</v>
      </c>
      <c r="ID114" s="681" t="s">
        <v>1188</v>
      </c>
      <c r="IE114" s="369" t="s">
        <v>1188</v>
      </c>
      <c r="IF114" s="574" t="s">
        <v>1188</v>
      </c>
      <c r="IG114" s="472" t="str">
        <f t="shared" si="125"/>
        <v>-</v>
      </c>
      <c r="IH114" s="609" t="s">
        <v>1188</v>
      </c>
      <c r="II114" s="694" t="s">
        <v>1188</v>
      </c>
      <c r="IJ114" s="695" t="s">
        <v>1188</v>
      </c>
      <c r="IK114" s="696" t="s">
        <v>1188</v>
      </c>
      <c r="IL114" s="696" t="s">
        <v>1188</v>
      </c>
      <c r="IM114" s="697" t="s">
        <v>1188</v>
      </c>
      <c r="IN114" s="599">
        <v>3</v>
      </c>
      <c r="IO114" s="600">
        <v>1</v>
      </c>
      <c r="IP114" s="601">
        <v>1</v>
      </c>
      <c r="IQ114" s="600">
        <v>38</v>
      </c>
      <c r="IR114" s="587">
        <v>55</v>
      </c>
      <c r="IS114" s="601">
        <v>93</v>
      </c>
      <c r="IT114" s="599" t="s">
        <v>1188</v>
      </c>
      <c r="IU114" s="600" t="s">
        <v>1188</v>
      </c>
      <c r="IV114" s="587" t="s">
        <v>1188</v>
      </c>
      <c r="IW114" s="601" t="s">
        <v>1188</v>
      </c>
      <c r="IX114" s="602" t="s">
        <v>1188</v>
      </c>
      <c r="IY114" s="681">
        <v>0</v>
      </c>
      <c r="IZ114" s="698" t="s">
        <v>1188</v>
      </c>
      <c r="JA114" s="681">
        <v>1</v>
      </c>
      <c r="JB114" s="699" t="s">
        <v>6107</v>
      </c>
      <c r="JC114" s="681">
        <v>0</v>
      </c>
      <c r="JD114" s="753" t="s">
        <v>1188</v>
      </c>
      <c r="JE114" s="940" t="s">
        <v>1188</v>
      </c>
      <c r="JF114" s="940" t="s">
        <v>1188</v>
      </c>
      <c r="JG114" s="657" t="s">
        <v>1188</v>
      </c>
      <c r="JH114" s="369">
        <v>0</v>
      </c>
      <c r="JI114" s="430" t="s">
        <v>1188</v>
      </c>
      <c r="JJ114" s="686" t="s">
        <v>1188</v>
      </c>
      <c r="JK114" s="686" t="s">
        <v>1188</v>
      </c>
      <c r="JL114" s="592" t="s">
        <v>1188</v>
      </c>
      <c r="JM114" s="369">
        <v>0</v>
      </c>
      <c r="JN114" s="430" t="s">
        <v>1188</v>
      </c>
      <c r="JO114" s="430" t="s">
        <v>1188</v>
      </c>
      <c r="JP114" s="686" t="s">
        <v>1188</v>
      </c>
      <c r="JQ114" s="686" t="s">
        <v>1188</v>
      </c>
      <c r="JR114" s="592" t="s">
        <v>1188</v>
      </c>
      <c r="JS114" s="369">
        <v>0</v>
      </c>
      <c r="JT114" s="430" t="s">
        <v>1188</v>
      </c>
      <c r="JU114" s="686" t="s">
        <v>1188</v>
      </c>
      <c r="JV114" s="686" t="s">
        <v>1188</v>
      </c>
      <c r="JW114" s="592" t="s">
        <v>1188</v>
      </c>
      <c r="JX114" s="606">
        <v>0</v>
      </c>
      <c r="JY114" s="607" t="s">
        <v>1188</v>
      </c>
      <c r="JZ114" s="606" t="s">
        <v>1188</v>
      </c>
      <c r="KA114" s="606">
        <f t="shared" si="126"/>
        <v>0</v>
      </c>
      <c r="KB114" s="606"/>
      <c r="KC114" s="606"/>
      <c r="KD114" s="606"/>
      <c r="KE114" s="606"/>
      <c r="KF114" s="606">
        <f t="shared" si="127"/>
        <v>0</v>
      </c>
      <c r="KG114" s="606"/>
      <c r="KH114" s="606"/>
      <c r="KI114" s="606"/>
      <c r="KJ114" s="606"/>
      <c r="KK114" s="606">
        <v>0</v>
      </c>
      <c r="KL114" s="606">
        <v>0</v>
      </c>
      <c r="KM114" s="608">
        <f t="shared" si="128"/>
        <v>0.20588037967681885</v>
      </c>
      <c r="KN114" s="609">
        <v>-1.4705981016159058</v>
      </c>
      <c r="KO114" s="609">
        <v>6.730769157409668</v>
      </c>
      <c r="KP114" s="610">
        <v>2</v>
      </c>
      <c r="KQ114" s="608">
        <f t="shared" si="129"/>
        <v>0.49131674468517306</v>
      </c>
      <c r="KR114" s="609">
        <v>-4.3416276574134827E-2</v>
      </c>
      <c r="KS114" s="609">
        <v>54.807693481445313</v>
      </c>
      <c r="KT114" s="610">
        <v>2</v>
      </c>
      <c r="KU114" s="610" t="s">
        <v>1188</v>
      </c>
      <c r="KV114" s="606" t="s">
        <v>5586</v>
      </c>
      <c r="KW114" s="606" t="s">
        <v>6097</v>
      </c>
      <c r="KX114" s="700" t="str">
        <f t="shared" ca="1" si="130"/>
        <v>D</v>
      </c>
      <c r="KY114" s="701">
        <f t="shared" ca="1" si="131"/>
        <v>0.10735610954217753</v>
      </c>
      <c r="KZ114" s="702">
        <f t="shared" ca="1" si="235"/>
        <v>6.7625882352941175E-2</v>
      </c>
      <c r="LA114" s="703">
        <f t="shared" ca="1" si="236"/>
        <v>9.7485714285714287E-2</v>
      </c>
      <c r="LB114" s="703">
        <f t="shared" ca="1" si="237"/>
        <v>0.19048333333333334</v>
      </c>
      <c r="LC114" s="704">
        <f t="shared" ca="1" si="238"/>
        <v>7.3829508196721322E-2</v>
      </c>
      <c r="LD114" s="696" cm="1">
        <f t="array" aca="1" ref="LD114" ca="1">INDIRECT(LD$203&amp;ROW())*LD$205</f>
        <v>0</v>
      </c>
      <c r="LE114" s="696" cm="1">
        <f t="array" aca="1" ref="LE114" ca="1">INDIRECT(LE$203&amp;ROW())*LE$205</f>
        <v>0</v>
      </c>
      <c r="LF114" s="696" cm="1">
        <f t="array" aca="1" ref="LF114" ca="1">INDIRECT(LF$203&amp;ROW())*LF$205</f>
        <v>0</v>
      </c>
      <c r="LG114" s="696" cm="1">
        <f t="array" aca="1" ref="LG114" ca="1">INDIRECT(LG$203&amp;ROW())*LG$205</f>
        <v>3</v>
      </c>
      <c r="LH114" s="696" cm="1">
        <f t="array" aca="1" ref="LH114" ca="1">INDIRECT(LH$203&amp;ROW())*LH$205</f>
        <v>0</v>
      </c>
      <c r="LI114" s="696" cm="1">
        <f t="array" aca="1" ref="LI114" ca="1">INDIRECT(LI$203&amp;ROW())*LI$205</f>
        <v>0</v>
      </c>
      <c r="LJ114" s="696" cm="1">
        <f t="array" aca="1" ref="LJ114" ca="1">INDIRECT(LJ$203&amp;ROW())*LJ$205</f>
        <v>0</v>
      </c>
      <c r="LK114" s="696" cm="1">
        <f t="array" aca="1" ref="LK114" ca="1">INDIRECT(LK$203&amp;ROW())*LK$205</f>
        <v>1</v>
      </c>
      <c r="LL114" s="696" cm="1">
        <f t="array" aca="1" ref="LL114" ca="1">INDIRECT(LL$203&amp;ROW())*LL$205</f>
        <v>1</v>
      </c>
      <c r="LM114" s="696" cm="1">
        <f t="array" aca="1" ref="LM114" ca="1">INDIRECT(LM$203&amp;ROW())*LM$205</f>
        <v>0</v>
      </c>
      <c r="LN114" s="696" cm="1">
        <f t="array" aca="1" ref="LN114" ca="1">INDIRECT(LN$203&amp;ROW())*LN$205</f>
        <v>0</v>
      </c>
      <c r="LO114" s="696" cm="1">
        <f t="array" aca="1" ref="LO114" ca="1">INDIRECT(LO$203&amp;ROW())*LO$205</f>
        <v>0</v>
      </c>
      <c r="LP114" s="696" cm="1">
        <f t="array" aca="1" ref="LP114" ca="1">INDIRECT(LP$203&amp;ROW())*LP$205</f>
        <v>0</v>
      </c>
      <c r="LQ114" s="696" cm="1">
        <f t="array" aca="1" ref="LQ114" ca="1">IF(INDIRECT(LQ$203&amp;ROW())="-",0,INDIRECT(LQ$203&amp;ROW())*LQ$205)</f>
        <v>0.74819999999999998</v>
      </c>
      <c r="LR114" s="696" cm="1">
        <f t="array" aca="1" ref="LR114" ca="1">INDIRECT(LR$203&amp;ROW())*LR$205</f>
        <v>0</v>
      </c>
      <c r="LS114" s="696" cm="1">
        <f t="array" aca="1" ref="LS114" ca="1">IF(INDIRECT(LS$203&amp;ROW())="-",0,INDIRECT(LS$203&amp;ROW())*LS$205)</f>
        <v>2.0472000000000001</v>
      </c>
      <c r="LT114" s="696" cm="1">
        <f t="array" aca="1" ref="LT114" ca="1">INDIRECT(LT$203&amp;ROW())*LT$205</f>
        <v>0</v>
      </c>
      <c r="LU114" s="696" cm="1">
        <f t="array" aca="1" ref="LU114" ca="1">INDIRECT(LU$203&amp;ROW())*LU$205</f>
        <v>0</v>
      </c>
      <c r="LV114" s="696" cm="1">
        <f t="array" aca="1" ref="LV114" ca="1">INDIRECT(LV$203&amp;ROW())*LV$205</f>
        <v>0</v>
      </c>
      <c r="LW114" s="696" cm="1">
        <f t="array" aca="1" ref="LW114" ca="1">INDIRECT(LW$203&amp;ROW())*LW$205</f>
        <v>0</v>
      </c>
      <c r="LX114" s="696" cm="1">
        <f t="array" aca="1" ref="LX114" ca="1">INDIRECT(LX$203&amp;ROW())*LX$205</f>
        <v>0</v>
      </c>
      <c r="LY114" s="696" cm="1">
        <f t="array" aca="1" ref="LY114" ca="1">IF(INDIRECT(LY$203&amp;ROW())="-",0,INDIRECT(LY$203&amp;ROW())*LY$205)</f>
        <v>2.5716000000000001</v>
      </c>
      <c r="LZ114" s="696" cm="1">
        <f t="array" aca="1" ref="LZ114" ca="1">INDIRECT(LZ$203&amp;ROW())*LZ$205</f>
        <v>0</v>
      </c>
      <c r="MA114" s="696" cm="1">
        <f t="array" aca="1" ref="MA114" ca="1">INDIRECT(MA$203&amp;ROW())*MA$205</f>
        <v>2</v>
      </c>
      <c r="MB114" s="696" cm="1">
        <f t="array" aca="1" ref="MB114" ca="1">INDIRECT(MB$203&amp;ROW())*MB$205</f>
        <v>0</v>
      </c>
      <c r="MC114" s="696" cm="1">
        <f t="array" aca="1" ref="MC114" ca="1">IF($MB114=0,0,INDIRECT(MC$203&amp;ROW())*MC$205)</f>
        <v>0</v>
      </c>
      <c r="MD114" s="696" cm="1">
        <f t="array" aca="1" ref="MD114" ca="1">IF($MB114=0,0,INDIRECT(MD$203&amp;ROW())*MD$205)</f>
        <v>0</v>
      </c>
      <c r="ME114" s="696" cm="1">
        <f t="array" aca="1" ref="ME114" ca="1">IF($MB114=0,0,INDIRECT(ME$203&amp;ROW())*ME$205)</f>
        <v>0</v>
      </c>
      <c r="MF114" s="696" cm="1">
        <f t="array" aca="1" ref="MF114" ca="1">IF($MB114=0,0,INDIRECT(MF$203&amp;ROW())*MF$205)</f>
        <v>0</v>
      </c>
      <c r="MG114" s="696" cm="1">
        <f t="array" aca="1" ref="MG114" ca="1">INDIRECT(MG$203&amp;ROW())*MG$205</f>
        <v>0</v>
      </c>
      <c r="MH114" s="696" cm="1">
        <f t="array" aca="1" ref="MH114" ca="1">IF($MG114=0,0,INDIRECT(MH$203&amp;ROW())*MH$205)</f>
        <v>0</v>
      </c>
      <c r="MI114" s="696" cm="1">
        <f t="array" aca="1" ref="MI114" ca="1">IF($MG114=0,0,INDIRECT(MI$203&amp;ROW())*MI$205)</f>
        <v>0</v>
      </c>
      <c r="MJ114" s="696" cm="1">
        <f t="array" aca="1" ref="MJ114" ca="1">INDIRECT(MJ$203&amp;ROW())*MJ$205</f>
        <v>0</v>
      </c>
      <c r="MK114" s="696" cm="1">
        <f t="array" aca="1" ref="MK114" ca="1">INDIRECT(MK$203&amp;ROW())*MK$205</f>
        <v>0</v>
      </c>
      <c r="ML114" s="696" cm="1">
        <f t="array" aca="1" ref="ML114" ca="1">INDIRECT(ML$203&amp;ROW())*ML$205</f>
        <v>0</v>
      </c>
      <c r="MM114" s="696" cm="1">
        <f t="array" aca="1" ref="MM114" ca="1">INDIRECT(MM$203&amp;ROW())*MM$205</f>
        <v>0</v>
      </c>
      <c r="MN114" s="696" cm="1">
        <f t="array" aca="1" ref="MN114" ca="1">INDIRECT(MN$203&amp;ROW())*MN$205</f>
        <v>0</v>
      </c>
      <c r="MO114" s="696" cm="1">
        <f t="array" aca="1" ref="MO114" ca="1">INDIRECT(MO$203&amp;ROW())*MO$205</f>
        <v>0</v>
      </c>
      <c r="MP114" s="696" cm="1">
        <f t="array" aca="1" ref="MP114" ca="1">INDIRECT(MP$203&amp;ROW())*MP$205</f>
        <v>0</v>
      </c>
      <c r="MQ114" s="696" cm="1">
        <f t="array" aca="1" ref="MQ114" ca="1">INDIRECT(MQ$203&amp;ROW())*MQ$205</f>
        <v>0</v>
      </c>
      <c r="MR114" s="696" cm="1">
        <f t="array" aca="1" ref="MR114" ca="1">INDIRECT(MR$203&amp;ROW())*MR$205</f>
        <v>0</v>
      </c>
      <c r="MS114" s="696" cm="1">
        <f t="array" aca="1" ref="MS114" ca="1">INDIRECT(MS$203&amp;ROW())*MS$205</f>
        <v>0</v>
      </c>
      <c r="MT114" s="696" cm="1">
        <f t="array" aca="1" ref="MT114" ca="1">INDIRECT(MT$203&amp;ROW())*MT$205</f>
        <v>0</v>
      </c>
      <c r="MU114" s="696" cm="1">
        <f t="array" aca="1" ref="MU114" ca="1">INDIRECT(MU$203&amp;ROW())*MU$205</f>
        <v>0</v>
      </c>
      <c r="MV114" s="696" cm="1">
        <f t="array" aca="1" ref="MV114" ca="1">IF(INDIRECT(MV$203&amp;ROW())="-",0,INDIRECT(MV$203&amp;ROW())*MV$205)</f>
        <v>4.5036000000000005</v>
      </c>
      <c r="MW114" s="696" cm="1">
        <f t="array" aca="1" ref="MW114" ca="1">INDIRECT(MW$203&amp;ROW())*MW$205</f>
        <v>0</v>
      </c>
      <c r="MX114" s="696" cm="1">
        <f t="array" aca="1" ref="MX114" ca="1">INDIRECT(MX$203&amp;ROW())*MX$205</f>
        <v>0</v>
      </c>
      <c r="MY114" s="696" cm="1">
        <f t="array" aca="1" ref="MY114" ca="1">INDIRECT(MY$203&amp;ROW())*MY$205</f>
        <v>0</v>
      </c>
      <c r="NA114" s="701">
        <f t="shared" si="133"/>
        <v>0.12499268292682926</v>
      </c>
      <c r="NB114" s="617">
        <f t="shared" si="134"/>
        <v>2.4371428571428572E-2</v>
      </c>
      <c r="NC114" s="695">
        <f t="shared" si="135"/>
        <v>0.10989230769230768</v>
      </c>
      <c r="ND114" s="697">
        <f t="shared" si="136"/>
        <v>2.7800000000000002E-2</v>
      </c>
      <c r="NE114" s="694">
        <f t="shared" si="137"/>
        <v>7.1764104797641379E-2</v>
      </c>
      <c r="NF114" s="682" t="str">
        <f t="shared" si="138"/>
        <v>D</v>
      </c>
      <c r="NH114" s="606" t="s">
        <v>6097</v>
      </c>
      <c r="NI114" s="563" t="str">
        <f t="shared" si="239"/>
        <v>C</v>
      </c>
      <c r="NJ114" s="563" t="str">
        <f t="shared" si="140"/>
        <v>D</v>
      </c>
      <c r="NK114" s="563" t="str">
        <f t="shared" ca="1" si="141"/>
        <v>D</v>
      </c>
      <c r="NL114" s="563" t="str">
        <f t="shared" ca="1" si="142"/>
        <v>D</v>
      </c>
      <c r="NM114" s="563" t="str">
        <f t="shared" ca="1" si="143"/>
        <v>D</v>
      </c>
      <c r="NN114" s="563" t="str">
        <f t="shared" ca="1" si="163"/>
        <v>D</v>
      </c>
      <c r="NO114" s="563" t="str">
        <f t="shared" ca="1" si="164"/>
        <v>D</v>
      </c>
      <c r="NP114" s="606" t="str">
        <f t="shared" si="144"/>
        <v>-</v>
      </c>
      <c r="NQ114" s="682" t="str">
        <f t="shared" si="145"/>
        <v>-</v>
      </c>
      <c r="NR114" s="682" t="e">
        <f>IF(OR(AND(NI114="A",OR(NJ114="C",NJ114="D")),AND(NI114="A",OR(#REF!="C",#REF!="D")),AND(NI114="B",OR(NJ114="D",#REF!="D")),AND(OR(NI114="C",NI114="D"),OR(NJ114="A",NJ114="B")),AND(OR(NI114="C",NI114="D"),OR(#REF!="A",#REF!="B")),AND(OR(NJ114="A",#REF!="A",NJ114="B",#REF!="B"),OR(NP114="-",NQ114="-")),AND(OR(NJ114="C",#REF!="C",NJ114="D",#REF!="D"),NP114="Yes")),"Yes","-")</f>
        <v>#REF!</v>
      </c>
      <c r="NS114" s="607"/>
      <c r="NT114" s="619">
        <f t="shared" si="146"/>
        <v>0.40550000000000003</v>
      </c>
      <c r="NU114" s="619">
        <f t="shared" si="147"/>
        <v>7.1764104797641379E-2</v>
      </c>
      <c r="NV114" s="619">
        <f t="shared" ca="1" si="148"/>
        <v>0.10735610954217753</v>
      </c>
      <c r="NW114" s="619">
        <f t="shared" ca="1" si="165"/>
        <v>6.8469507737462285E-2</v>
      </c>
      <c r="NX114" s="619">
        <f t="shared" ca="1" si="166"/>
        <v>6.2536759786233756E-2</v>
      </c>
      <c r="NY114" s="620">
        <f t="shared" ca="1" si="167"/>
        <v>9.2249316738828455E-2</v>
      </c>
      <c r="NZ114" s="620">
        <f t="shared" ca="1" si="168"/>
        <v>7.5463746402307186E-2</v>
      </c>
      <c r="OA114" s="705" t="s">
        <v>1188</v>
      </c>
      <c r="OB114" s="706" t="s">
        <v>1188</v>
      </c>
      <c r="OC114" s="494"/>
      <c r="OE114" s="606" t="s">
        <v>6097</v>
      </c>
      <c r="OF114" s="700" t="str">
        <f t="shared" ca="1" si="149"/>
        <v>D</v>
      </c>
      <c r="OG114" s="701">
        <f t="shared" ca="1" si="169"/>
        <v>6.8469507737462285E-2</v>
      </c>
      <c r="OH114" s="705">
        <f t="shared" ca="1" si="212"/>
        <v>9.4203886767895872E-2</v>
      </c>
      <c r="OI114" s="696">
        <f t="shared" ca="1" si="213"/>
        <v>3.0255064491844418E-2</v>
      </c>
      <c r="OJ114" s="696">
        <f t="shared" ca="1" si="152"/>
        <v>0.12227553929073776</v>
      </c>
      <c r="OK114" s="697">
        <f t="shared" ca="1" si="153"/>
        <v>2.7143540399371089E-2</v>
      </c>
      <c r="OL114" s="696" cm="1">
        <f t="array" aca="1" ref="OL114" ca="1">INDIRECT(OL$203&amp;ROW())*OL$205</f>
        <v>0</v>
      </c>
      <c r="OM114" s="696" cm="1">
        <f t="array" aca="1" ref="OM114" ca="1">INDIRECT(OM$203&amp;ROW())*OM$205</f>
        <v>0</v>
      </c>
      <c r="ON114" s="696" cm="1">
        <f t="array" aca="1" ref="ON114" ca="1">INDIRECT(ON$203&amp;ROW())*ON$205</f>
        <v>0</v>
      </c>
      <c r="OO114" s="696" cm="1">
        <f t="array" aca="1" ref="OO114" ca="1">INDIRECT(OO$203&amp;ROW())*OO$205</f>
        <v>1.0790999999999999</v>
      </c>
      <c r="OP114" s="696" cm="1">
        <f t="array" aca="1" ref="OP114" ca="1">INDIRECT(OP$203&amp;ROW())*OP$205</f>
        <v>0</v>
      </c>
      <c r="OQ114" s="696" cm="1">
        <f t="array" aca="1" ref="OQ114" ca="1">INDIRECT(OQ$203&amp;ROW())*OQ$205</f>
        <v>0</v>
      </c>
      <c r="OR114" s="696" cm="1">
        <f t="array" aca="1" ref="OR114" ca="1">INDIRECT(OR$203&amp;ROW())*OR$205</f>
        <v>0</v>
      </c>
      <c r="OS114" s="696" cm="1">
        <f t="array" aca="1" ref="OS114" ca="1">INDIRECT(OS$203&amp;ROW())*OS$205</f>
        <v>0.51290000000000002</v>
      </c>
      <c r="OT114" s="696" cm="1">
        <f t="array" aca="1" ref="OT114" ca="1">INDIRECT(OT$203&amp;ROW())*OT$205</f>
        <v>0.4909</v>
      </c>
      <c r="OU114" s="696" cm="1">
        <f t="array" aca="1" ref="OU114" ca="1">INDIRECT(OU$203&amp;ROW())*OU$205</f>
        <v>0</v>
      </c>
      <c r="OV114" s="696" cm="1">
        <f t="array" aca="1" ref="OV114" ca="1">INDIRECT(OV$203&amp;ROW())*OV$205</f>
        <v>0</v>
      </c>
      <c r="OW114" s="696" cm="1">
        <f t="array" aca="1" ref="OW114" ca="1">INDIRECT(OW$203&amp;ROW())*OW$205</f>
        <v>0</v>
      </c>
      <c r="OX114" s="696" cm="1">
        <f t="array" aca="1" ref="OX114" ca="1">INDIRECT(OX$203&amp;ROW())*OX$205</f>
        <v>0</v>
      </c>
      <c r="OY114" s="696" cm="1">
        <f t="array" aca="1" ref="OY114" ca="1">IF(INDIRECT(OY$203&amp;ROW())="-",0,INDIRECT(OY$203&amp;ROW())*OY$205)</f>
        <v>8.8499590000000003E-2</v>
      </c>
      <c r="OZ114" s="696" cm="1">
        <f t="array" aca="1" ref="OZ114" ca="1">INDIRECT(OZ$203&amp;ROW())*OZ$205</f>
        <v>0</v>
      </c>
      <c r="PA114" s="696" cm="1">
        <f t="array" aca="1" ref="PA114" ca="1">IF(INDIRECT(PA$203&amp;ROW())="-",0,INDIRECT(PA$203&amp;ROW())*PA$205)</f>
        <v>0.30141607999999998</v>
      </c>
      <c r="PB114" s="705" cm="1">
        <f t="array" aca="1" ref="PB114" ca="1">INDIRECT(PB$203&amp;ROW())*PB$205</f>
        <v>0</v>
      </c>
      <c r="PC114" s="696" cm="1">
        <f t="array" aca="1" ref="PC114" ca="1">INDIRECT(PC$203&amp;ROW())*PC$205</f>
        <v>0</v>
      </c>
      <c r="PD114" s="696" cm="1">
        <f t="array" aca="1" ref="PD114" ca="1">INDIRECT(PD$203&amp;ROW())*PD$205</f>
        <v>0</v>
      </c>
      <c r="PE114" s="696" cm="1">
        <f t="array" aca="1" ref="PE114" ca="1">INDIRECT(PE$203&amp;ROW())*PE$205</f>
        <v>0</v>
      </c>
      <c r="PF114" s="696" cm="1">
        <f t="array" aca="1" ref="PF114" ca="1">INDIRECT(PF$203&amp;ROW())*PF$205</f>
        <v>0</v>
      </c>
      <c r="PG114" s="696" cm="1">
        <f t="array" aca="1" ref="PG114" ca="1">IF(INDIRECT(PG$203&amp;ROW())="-",0,INDIRECT(PG$203&amp;ROW())*PG$205)</f>
        <v>0.375025</v>
      </c>
      <c r="PH114" s="696" cm="1">
        <f t="array" aca="1" ref="PH114" ca="1">INDIRECT(PH$203&amp;ROW())*PH$205</f>
        <v>0</v>
      </c>
      <c r="PI114" s="696" cm="1">
        <f t="array" aca="1" ref="PI114" ca="1">INDIRECT(PI$203&amp;ROW())*PI$205</f>
        <v>0.60729999999999995</v>
      </c>
      <c r="PJ114" s="696" cm="1">
        <f t="array" aca="1" ref="PJ114" ca="1">INDIRECT(PJ$203&amp;ROW())*PJ$205</f>
        <v>0</v>
      </c>
      <c r="PK114" s="696" cm="1">
        <f t="array" aca="1" ref="PK114" ca="1">IF($PJ114=0,0,INDIRECT(PK$203&amp;ROW())*PK$205)</f>
        <v>0</v>
      </c>
      <c r="PL114" s="696" cm="1">
        <f t="array" aca="1" ref="PL114" ca="1">IF($MPE114=0,0,INDIRECT(PL$203&amp;ROW())*PL$205)</f>
        <v>0</v>
      </c>
      <c r="PM114" s="696" cm="1">
        <f t="array" aca="1" ref="PM114" ca="1">IF($MPE114=0,0,INDIRECT(PM$203&amp;ROW())*PM$205)</f>
        <v>0</v>
      </c>
      <c r="PN114" s="696" cm="1">
        <f t="array" aca="1" ref="PN114" ca="1">IF($PJ114=0,0,INDIRECT(PN$203&amp;ROW())*PN$205)</f>
        <v>0</v>
      </c>
      <c r="PO114" s="696" cm="1">
        <f t="array" aca="1" ref="PO114" ca="1">INDIRECT(PO$203&amp;ROW())*PO$205</f>
        <v>0</v>
      </c>
      <c r="PP114" s="696" cm="1">
        <f t="array" aca="1" ref="PP114" ca="1">IF($PO114=0,0,INDIRECT(PP$203&amp;ROW())*PP$205)</f>
        <v>0</v>
      </c>
      <c r="PQ114" s="696" cm="1">
        <f t="array" aca="1" ref="PQ114" ca="1">IF($PO114=0,0,INDIRECT(PQ$203&amp;ROW())*PQ$205)</f>
        <v>0</v>
      </c>
      <c r="PR114" s="696" cm="1">
        <f t="array" aca="1" ref="PR114" ca="1">INDIRECT(PR$203&amp;ROW())*PR$205</f>
        <v>0</v>
      </c>
      <c r="PS114" s="696" cm="1">
        <f t="array" aca="1" ref="PS114" ca="1">INDIRECT(PS$203&amp;ROW())*PS$205</f>
        <v>0</v>
      </c>
      <c r="PT114" s="696" cm="1">
        <f t="array" aca="1" ref="PT114" ca="1">INDIRECT(PT$203&amp;ROW())*PT$205</f>
        <v>0</v>
      </c>
      <c r="PU114" s="696" cm="1">
        <f t="array" aca="1" ref="PU114" ca="1">INDIRECT(PU$203&amp;ROW())*PU$205</f>
        <v>0</v>
      </c>
      <c r="PV114" s="696" cm="1">
        <f t="array" aca="1" ref="PV114" ca="1">INDIRECT(PV$203&amp;ROW())*PV$205</f>
        <v>0</v>
      </c>
      <c r="PW114" s="696" cm="1">
        <f t="array" aca="1" ref="PW114" ca="1">INDIRECT(PW$203&amp;ROW())*PW$205</f>
        <v>0</v>
      </c>
      <c r="PX114" s="696" cm="1">
        <f t="array" aca="1" ref="PX114" ca="1">INDIRECT(PX$203&amp;ROW())*PX$205</f>
        <v>0</v>
      </c>
      <c r="PY114" s="696" cm="1">
        <f t="array" aca="1" ref="PY114" ca="1">INDIRECT(PY$203&amp;ROW())*PY$205</f>
        <v>0</v>
      </c>
      <c r="PZ114" s="696" cm="1">
        <f t="array" aca="1" ref="PZ114" ca="1">INDIRECT(PZ$203&amp;ROW())*PZ$205</f>
        <v>0</v>
      </c>
      <c r="QA114" s="696" cm="1">
        <f t="array" aca="1" ref="QA114" ca="1">INDIRECT(QA$203&amp;ROW())*QA$205</f>
        <v>0</v>
      </c>
      <c r="QB114" s="696" cm="1">
        <f t="array" aca="1" ref="QB114" ca="1">INDIRECT(QB$203&amp;ROW())*QB$205</f>
        <v>0</v>
      </c>
      <c r="QC114" s="696" cm="1">
        <f t="array" aca="1" ref="QC114" ca="1">INDIRECT(QC$203&amp;ROW())*QC$205</f>
        <v>0</v>
      </c>
      <c r="QD114" s="696" cm="1">
        <f t="array" aca="1" ref="QD114" ca="1">IF(INDIRECT(QD$203&amp;ROW())="-",0,INDIRECT(QD$203&amp;ROW())*QD$205)</f>
        <v>0.46094346000000003</v>
      </c>
      <c r="QE114" s="696" cm="1">
        <f t="array" aca="1" ref="QE114" ca="1">INDIRECT(QE$203&amp;ROW())*QE$205</f>
        <v>0</v>
      </c>
      <c r="QF114" s="696" cm="1">
        <f t="array" aca="1" ref="QF114" ca="1">INDIRECT(QF$203&amp;ROW())*QF$205</f>
        <v>0</v>
      </c>
      <c r="QG114" s="696" cm="1">
        <f t="array" aca="1" ref="QG114" ca="1">INDIRECT(QG$203&amp;ROW())*QG$205</f>
        <v>0</v>
      </c>
      <c r="QI114" s="606" t="s">
        <v>6097</v>
      </c>
      <c r="QJ114" s="700" t="str">
        <f t="shared" ca="1" si="154"/>
        <v>D</v>
      </c>
      <c r="QK114" s="701">
        <f t="shared" ca="1" si="170"/>
        <v>6.2536759786233756E-2</v>
      </c>
      <c r="QL114" s="705">
        <f t="shared" ca="1" si="214"/>
        <v>0.15895038842138573</v>
      </c>
      <c r="QM114" s="696">
        <f t="shared" ca="1" si="215"/>
        <v>2.0170954086762657E-2</v>
      </c>
      <c r="QN114" s="696">
        <f t="shared" ca="1" si="157"/>
        <v>4.3754576730742165E-2</v>
      </c>
      <c r="QO114" s="697">
        <f t="shared" ca="1" si="158"/>
        <v>2.7271119906044493E-2</v>
      </c>
      <c r="QP114" s="696" cm="1">
        <f t="array" aca="1" ref="QP114" ca="1">INDIRECT(QP$203&amp;ROW())*QP$205</f>
        <v>0</v>
      </c>
      <c r="QQ114" s="696" cm="1">
        <f t="array" aca="1" ref="QQ114" ca="1">INDIRECT(QQ$203&amp;ROW())*QQ$205</f>
        <v>0</v>
      </c>
      <c r="QR114" s="696" cm="1">
        <f t="array" aca="1" ref="QR114" ca="1">INDIRECT(QR$203&amp;ROW())*QR$205</f>
        <v>0</v>
      </c>
      <c r="QS114" s="696" cm="1">
        <f t="array" aca="1" ref="QS114" ca="1">INDIRECT(QS$203&amp;ROW())*QS$205</f>
        <v>0.22471360933801068</v>
      </c>
      <c r="QT114" s="696" cm="1">
        <f t="array" aca="1" ref="QT114" ca="1">INDIRECT(QT$203&amp;ROW())*QT$205</f>
        <v>0</v>
      </c>
      <c r="QU114" s="696" cm="1">
        <f t="array" aca="1" ref="QU114" ca="1">INDIRECT(QU$203&amp;ROW())*QU$205</f>
        <v>0</v>
      </c>
      <c r="QV114" s="696" cm="1">
        <f t="array" aca="1" ref="QV114" ca="1">INDIRECT(QV$203&amp;ROW())*QV$205</f>
        <v>0</v>
      </c>
      <c r="QW114" s="696" cm="1">
        <f t="array" aca="1" ref="QW114" ca="1">INDIRECT(QW$203&amp;ROW())*QW$205</f>
        <v>0.17699805458110993</v>
      </c>
      <c r="QX114" s="696" cm="1">
        <f t="array" aca="1" ref="QX114" ca="1">INDIRECT(QX$203&amp;ROW())*QX$205</f>
        <v>0.20213631474637936</v>
      </c>
      <c r="QY114" s="696" cm="1">
        <f t="array" aca="1" ref="QY114" ca="1">INDIRECT(QY$203&amp;ROW())*QY$205</f>
        <v>0</v>
      </c>
      <c r="QZ114" s="696" cm="1">
        <f t="array" aca="1" ref="QZ114" ca="1">INDIRECT(QZ$203&amp;ROW())*QZ$205</f>
        <v>0</v>
      </c>
      <c r="RA114" s="696" cm="1">
        <f t="array" aca="1" ref="RA114" ca="1">INDIRECT(RA$203&amp;ROW())*RA$205</f>
        <v>0</v>
      </c>
      <c r="RB114" s="696" cm="1">
        <f t="array" aca="1" ref="RB114" ca="1">INDIRECT(RB$203&amp;ROW())*RB$205</f>
        <v>0</v>
      </c>
      <c r="RC114" s="696" cm="1">
        <f t="array" aca="1" ref="RC114" ca="1">IF(INDIRECT(RC$203&amp;ROW())="-",0,INDIRECT(RC$203&amp;ROW())*RC$205)</f>
        <v>1.0463404312817972E-2</v>
      </c>
      <c r="RD114" s="696" cm="1">
        <f t="array" aca="1" ref="RD114" ca="1">INDIRECT(RD$203&amp;ROW())*RD$205</f>
        <v>0</v>
      </c>
      <c r="RE114" s="696" cm="1">
        <f t="array" aca="1" ref="RE114" ca="1">IF(INDIRECT(RE$203&amp;ROW())="-",0,INDIRECT(RE$203&amp;ROW())*RE$205)</f>
        <v>2.1594220356537193E-2</v>
      </c>
      <c r="RF114" s="705" cm="1">
        <f t="array" aca="1" ref="RF114" ca="1">INDIRECT(RF$203&amp;ROW())*RF$205</f>
        <v>0</v>
      </c>
      <c r="RG114" s="696" cm="1">
        <f t="array" aca="1" ref="RG114" ca="1">INDIRECT(RG$203&amp;ROW())*RG$205</f>
        <v>0</v>
      </c>
      <c r="RH114" s="696" cm="1">
        <f t="array" aca="1" ref="RH114" ca="1">INDIRECT(RH$203&amp;ROW())*RH$205</f>
        <v>0</v>
      </c>
      <c r="RI114" s="696" cm="1">
        <f t="array" aca="1" ref="RI114" ca="1">INDIRECT(RI$203&amp;ROW())*RI$205</f>
        <v>0</v>
      </c>
      <c r="RJ114" s="696" cm="1">
        <f t="array" aca="1" ref="RJ114" ca="1">INDIRECT(RJ$203&amp;ROW())*RJ$205</f>
        <v>0</v>
      </c>
      <c r="RK114" s="696" cm="1">
        <f t="array" aca="1" ref="RK114" ca="1">IF(INDIRECT(RK$203&amp;ROW())="-",0,INDIRECT(RK$203&amp;ROW())*RK$205)</f>
        <v>2.5896697275959425E-2</v>
      </c>
      <c r="RL114" s="696" cm="1">
        <f t="array" aca="1" ref="RL114" ca="1">INDIRECT(RL$203&amp;ROW())*RL$205</f>
        <v>0</v>
      </c>
      <c r="RM114" s="696" cm="1">
        <f t="array" aca="1" ref="RM114" ca="1">INDIRECT(RM$203&amp;ROW())*RM$205</f>
        <v>1.4993730364766381E-2</v>
      </c>
      <c r="RN114" s="696" cm="1">
        <f t="array" aca="1" ref="RN114" ca="1">INDIRECT(RN$203&amp;ROW())*RN$205</f>
        <v>0</v>
      </c>
      <c r="RO114" s="696" cm="1">
        <f t="array" aca="1" ref="RO114" ca="1">IF($RN114=0,0,INDIRECT(RO$203&amp;ROW())*RO$205)</f>
        <v>0</v>
      </c>
      <c r="RP114" s="696" cm="1">
        <f t="array" aca="1" ref="RP114" ca="1">IF($RN114=0,0,INDIRECT(RP$203&amp;ROW())*RP$205)</f>
        <v>0</v>
      </c>
      <c r="RQ114" s="696" cm="1">
        <f t="array" aca="1" ref="RQ114" ca="1">IF($RN114=0,0,INDIRECT(RQ$203&amp;ROW())*RQ$205)</f>
        <v>0</v>
      </c>
      <c r="RR114" s="696" cm="1">
        <f t="array" aca="1" ref="RR114" ca="1">IF($RN114=0,0,INDIRECT(RR$203&amp;ROW())*RR$205)</f>
        <v>0</v>
      </c>
      <c r="RS114" s="696" cm="1">
        <f t="array" aca="1" ref="RS114" ca="1">INDIRECT(RS$203&amp;ROW())*RS$205</f>
        <v>0</v>
      </c>
      <c r="RT114" s="696" cm="1">
        <f t="array" aca="1" ref="RT114" ca="1">IF($RS114=0,0,INDIRECT(RT$203&amp;ROW())*RT$205)</f>
        <v>0</v>
      </c>
      <c r="RU114" s="696" cm="1">
        <f t="array" aca="1" ref="RU114" ca="1">IF($RS114=0,0,INDIRECT(RU$203&amp;ROW())*RU$205)</f>
        <v>0</v>
      </c>
      <c r="RV114" s="696" cm="1">
        <f t="array" aca="1" ref="RV114" ca="1">INDIRECT(RV$203&amp;ROW())*RV$205</f>
        <v>0</v>
      </c>
      <c r="RW114" s="696" cm="1">
        <f t="array" aca="1" ref="RW114" ca="1">INDIRECT(RW$203&amp;ROW())*RW$205</f>
        <v>0</v>
      </c>
      <c r="RX114" s="696" cm="1">
        <f t="array" aca="1" ref="RX114" ca="1">INDIRECT(RX$203&amp;ROW())*RX$205</f>
        <v>0</v>
      </c>
      <c r="RY114" s="696" cm="1">
        <f t="array" aca="1" ref="RY114" ca="1">INDIRECT(RY$203&amp;ROW())*RY$205</f>
        <v>0</v>
      </c>
      <c r="RZ114" s="696" cm="1">
        <f t="array" aca="1" ref="RZ114" ca="1">INDIRECT(RZ$203&amp;ROW())*RZ$205</f>
        <v>0</v>
      </c>
      <c r="SA114" s="696" cm="1">
        <f t="array" aca="1" ref="SA114" ca="1">INDIRECT(SA$203&amp;ROW())*SA$205</f>
        <v>0</v>
      </c>
      <c r="SB114" s="696" cm="1">
        <f t="array" aca="1" ref="SB114" ca="1">INDIRECT(SB$203&amp;ROW())*SB$205</f>
        <v>0</v>
      </c>
      <c r="SC114" s="696" cm="1">
        <f t="array" aca="1" ref="SC114" ca="1">INDIRECT(SC$203&amp;ROW())*SC$205</f>
        <v>0</v>
      </c>
      <c r="SD114" s="696" cm="1">
        <f t="array" aca="1" ref="SD114" ca="1">INDIRECT(SD$203&amp;ROW())*SD$205</f>
        <v>0</v>
      </c>
      <c r="SE114" s="696" cm="1">
        <f t="array" aca="1" ref="SE114" ca="1">INDIRECT(SE$203&amp;ROW())*SE$205</f>
        <v>0</v>
      </c>
      <c r="SF114" s="696" cm="1">
        <f t="array" aca="1" ref="SF114" ca="1">INDIRECT(SF$203&amp;ROW())*SF$205</f>
        <v>0</v>
      </c>
      <c r="SG114" s="696" cm="1">
        <f t="array" aca="1" ref="SG114" ca="1">INDIRECT(SG$203&amp;ROW())*SG$205</f>
        <v>0</v>
      </c>
      <c r="SH114" s="696" cm="1">
        <f t="array" aca="1" ref="SH114" ca="1">IF(INDIRECT(SH$203&amp;ROW())="-",0,INDIRECT(SH$203&amp;ROW())*SH$205)</f>
        <v>5.9057251271885762E-2</v>
      </c>
      <c r="SI114" s="696" cm="1">
        <f t="array" aca="1" ref="SI114" ca="1">INDIRECT(SI$203&amp;ROW())*SI$205</f>
        <v>0</v>
      </c>
      <c r="SJ114" s="696" cm="1">
        <f t="array" aca="1" ref="SJ114" ca="1">INDIRECT(SJ$203&amp;ROW())*SJ$205</f>
        <v>0</v>
      </c>
      <c r="SK114" s="696" cm="1">
        <f t="array" aca="1" ref="SK114" ca="1">INDIRECT(SK$203&amp;ROW())*SK$205</f>
        <v>0</v>
      </c>
      <c r="SN114" s="606" t="s">
        <v>6097</v>
      </c>
      <c r="SO114" s="707" cm="1">
        <f t="array" aca="1" ref="SO114" ca="1">INDIRECT(SO$203&amp;ROW())*SO$205</f>
        <v>0</v>
      </c>
      <c r="SP114" s="707" cm="1">
        <f t="array" aca="1" ref="SP114" ca="1">INDIRECT(SP$203&amp;ROW())*SP$205</f>
        <v>0</v>
      </c>
      <c r="SQ114" s="707" cm="1">
        <f t="array" aca="1" ref="SQ114" ca="1">INDIRECT(SQ$203&amp;ROW())*SQ$205</f>
        <v>0</v>
      </c>
      <c r="SR114" s="707" cm="1">
        <f t="array" aca="1" ref="SR114" ca="1">INDIRECT(SR$203&amp;ROW())*SR$205</f>
        <v>3</v>
      </c>
      <c r="SS114" s="707" cm="1">
        <f t="array" aca="1" ref="SS114" ca="1">INDIRECT(SS$203&amp;ROW())*SS$205</f>
        <v>0</v>
      </c>
      <c r="ST114" s="707" cm="1">
        <f t="array" aca="1" ref="ST114" ca="1">INDIRECT(ST$203&amp;ROW())*ST$205</f>
        <v>0</v>
      </c>
      <c r="SU114" s="707" cm="1">
        <f t="array" aca="1" ref="SU114" ca="1">INDIRECT(SU$203&amp;ROW())*SU$205</f>
        <v>0</v>
      </c>
      <c r="SV114" s="707" cm="1">
        <f t="array" aca="1" ref="SV114" ca="1">INDIRECT(SV$203&amp;ROW())*SV$205</f>
        <v>1</v>
      </c>
      <c r="SW114" s="707" cm="1">
        <f t="array" aca="1" ref="SW114" ca="1">INDIRECT(SW$203&amp;ROW())*SW$205</f>
        <v>1</v>
      </c>
      <c r="SX114" s="707" cm="1">
        <f t="array" aca="1" ref="SX114" ca="1">INDIRECT(SX$203&amp;ROW())*SX$205</f>
        <v>0</v>
      </c>
      <c r="SY114" s="707" cm="1">
        <f t="array" aca="1" ref="SY114" ca="1">INDIRECT(SY$203&amp;ROW())*SY$205</f>
        <v>0</v>
      </c>
      <c r="SZ114" s="707" cm="1">
        <f t="array" aca="1" ref="SZ114" ca="1">INDIRECT(SZ$203&amp;ROW())*SZ$205</f>
        <v>0</v>
      </c>
      <c r="TA114" s="707" cm="1">
        <f t="array" aca="1" ref="TA114" ca="1">INDIRECT(TA$203&amp;ROW())*TA$205</f>
        <v>0</v>
      </c>
      <c r="TB114" s="696" cm="1">
        <f t="array" aca="1" ref="TB114" ca="1">IF(INDIRECT(TB$203&amp;ROW())="-",0,INDIRECT(TB$203&amp;ROW())*TB$205)</f>
        <v>0.12470000000000001</v>
      </c>
      <c r="TC114" s="707" cm="1">
        <f t="array" aca="1" ref="TC114" ca="1">INDIRECT(TC$203&amp;ROW())*TC$205</f>
        <v>0</v>
      </c>
      <c r="TD114" s="696" cm="1">
        <f t="array" aca="1" ref="TD114" ca="1">IF(INDIRECT(TD$203&amp;ROW())="-",0,INDIRECT(TD$203&amp;ROW())*TD$205)</f>
        <v>0.3412</v>
      </c>
      <c r="TE114" s="732" cm="1">
        <f t="array" aca="1" ref="TE114" ca="1">INDIRECT(TE$203&amp;ROW())*TE$205</f>
        <v>0</v>
      </c>
      <c r="TF114" s="707" cm="1">
        <f t="array" aca="1" ref="TF114" ca="1">INDIRECT(TF$203&amp;ROW())*TF$205</f>
        <v>0</v>
      </c>
      <c r="TG114" s="707" cm="1">
        <f t="array" aca="1" ref="TG114" ca="1">INDIRECT(TG$203&amp;ROW())*TG$205</f>
        <v>0</v>
      </c>
      <c r="TH114" s="707" cm="1">
        <f t="array" aca="1" ref="TH114" ca="1">INDIRECT(TH$203&amp;ROW())*TH$205</f>
        <v>0</v>
      </c>
      <c r="TI114" s="707" cm="1">
        <f t="array" aca="1" ref="TI114" ca="1">INDIRECT(TI$203&amp;ROW())*TI$205</f>
        <v>0</v>
      </c>
      <c r="TJ114" s="696" cm="1">
        <f t="array" aca="1" ref="TJ114" ca="1">IF(INDIRECT(TJ$203&amp;ROW())="-",0,INDIRECT(TJ$203&amp;ROW())*TJ$205)</f>
        <v>0.42859999999999998</v>
      </c>
      <c r="TK114" s="707" cm="1">
        <f t="array" aca="1" ref="TK114" ca="1">INDIRECT(TK$203&amp;ROW())*TK$205</f>
        <v>0</v>
      </c>
      <c r="TL114" s="707" cm="1">
        <f t="array" aca="1" ref="TL114" ca="1">INDIRECT(TL$203&amp;ROW())*TL$205</f>
        <v>1</v>
      </c>
      <c r="TM114" s="707" cm="1">
        <f t="array" aca="1" ref="TM114" ca="1">INDIRECT(TM$203&amp;ROW())*TM$205</f>
        <v>0</v>
      </c>
      <c r="TN114" s="707" cm="1">
        <f t="array" aca="1" ref="TN114" ca="1">IF($TM114=0,0,INDIRECT(TN$203&amp;ROW())*TN$205)</f>
        <v>0</v>
      </c>
      <c r="TO114" s="707" cm="1">
        <f t="array" aca="1" ref="TO114" ca="1">IF($TM114=0,0,INDIRECT(TO$203&amp;ROW())*TO$205)</f>
        <v>0</v>
      </c>
      <c r="TP114" s="707" cm="1">
        <f t="array" aca="1" ref="TP114" ca="1">IF($TM114=0,0,INDIRECT(TP$203&amp;ROW())*TP$205)</f>
        <v>0</v>
      </c>
      <c r="TQ114" s="707" cm="1">
        <f t="array" aca="1" ref="TQ114" ca="1">IF($TM114=0,0,INDIRECT(TQ$203&amp;ROW())*TQ$205)</f>
        <v>0</v>
      </c>
      <c r="TR114" s="707" cm="1">
        <f t="array" aca="1" ref="TR114" ca="1">INDIRECT(TR$203&amp;ROW())*TR$205</f>
        <v>0</v>
      </c>
      <c r="TS114" s="707" cm="1">
        <f t="array" aca="1" ref="TS114" ca="1">IF($TR114=0,0,INDIRECT(TS$203&amp;ROW())*TS$205)</f>
        <v>0</v>
      </c>
      <c r="TT114" s="707" cm="1">
        <f t="array" aca="1" ref="TT114" ca="1">IF($TR114=0,0,INDIRECT(TT$203&amp;ROW())*TT$205)</f>
        <v>0</v>
      </c>
      <c r="TU114" s="707" cm="1">
        <f t="array" aca="1" ref="TU114" ca="1">INDIRECT(TU$203&amp;ROW())*TU$205</f>
        <v>0</v>
      </c>
      <c r="TV114" s="707" cm="1">
        <f t="array" aca="1" ref="TV114" ca="1">INDIRECT(TV$203&amp;ROW())*TV$205</f>
        <v>0</v>
      </c>
      <c r="TW114" s="707" cm="1">
        <f t="array" aca="1" ref="TW114" ca="1">INDIRECT(TW$203&amp;ROW())*TW$205</f>
        <v>0</v>
      </c>
      <c r="TX114" s="707" cm="1">
        <f t="array" aca="1" ref="TX114" ca="1">INDIRECT(TX$203&amp;ROW())*TX$205</f>
        <v>0</v>
      </c>
      <c r="TY114" s="707" cm="1">
        <f t="array" aca="1" ref="TY114" ca="1">INDIRECT(TY$203&amp;ROW())*TY$205</f>
        <v>0</v>
      </c>
      <c r="TZ114" s="707" cm="1">
        <f t="array" aca="1" ref="TZ114" ca="1">INDIRECT(TZ$203&amp;ROW())*TZ$205</f>
        <v>0</v>
      </c>
      <c r="UA114" s="707" cm="1">
        <f t="array" aca="1" ref="UA114" ca="1">INDIRECT(UA$203&amp;ROW())*UA$205</f>
        <v>0</v>
      </c>
      <c r="UB114" s="707" cm="1">
        <f t="array" aca="1" ref="UB114" ca="1">INDIRECT(UB$203&amp;ROW())*UB$205</f>
        <v>0</v>
      </c>
      <c r="UC114" s="707" cm="1">
        <f t="array" aca="1" ref="UC114" ca="1">INDIRECT(UC$203&amp;ROW())*UC$205</f>
        <v>0</v>
      </c>
      <c r="UD114" s="707" cm="1">
        <f t="array" aca="1" ref="UD114" ca="1">INDIRECT(UD$203&amp;ROW())*UD$205</f>
        <v>0</v>
      </c>
      <c r="UE114" s="707" cm="1">
        <f t="array" aca="1" ref="UE114" ca="1">INDIRECT(UE$203&amp;ROW())*UE$205</f>
        <v>0</v>
      </c>
      <c r="UF114" s="707" cm="1">
        <f t="array" aca="1" ref="UF114" ca="1">INDIRECT(UF$203&amp;ROW())*UF$205</f>
        <v>0</v>
      </c>
      <c r="UG114" s="696" cm="1">
        <f t="array" aca="1" ref="UG114" ca="1">IF(INDIRECT(UG$203&amp;ROW())="-",0,INDIRECT(UG$203&amp;ROW())*UG$205)</f>
        <v>0.75060000000000004</v>
      </c>
      <c r="UH114" s="707" cm="1">
        <f t="array" aca="1" ref="UH114" ca="1">INDIRECT(UH$203&amp;ROW())*UH$205</f>
        <v>0</v>
      </c>
      <c r="UI114" s="707" cm="1">
        <f t="array" aca="1" ref="UI114" ca="1">INDIRECT(UI$203&amp;ROW())*UI$205</f>
        <v>0</v>
      </c>
      <c r="UJ114" s="707" cm="1">
        <f t="array" aca="1" ref="UJ114" ca="1">INDIRECT(UJ$203&amp;ROW())*UJ$205</f>
        <v>0</v>
      </c>
      <c r="UM114" s="606" t="s">
        <v>6097</v>
      </c>
      <c r="UN114" s="616">
        <f t="shared" ca="1" si="222"/>
        <v>-0.97111609266078391</v>
      </c>
      <c r="UO114" s="616">
        <f t="shared" ca="1" si="219"/>
        <v>-0.6225347970107441</v>
      </c>
      <c r="UP114" s="616">
        <f t="shared" ca="1" si="219"/>
        <v>-0.88618201963763954</v>
      </c>
      <c r="UQ114" s="616">
        <f t="shared" ca="1" si="219"/>
        <v>0.29355872991449461</v>
      </c>
      <c r="UR114" s="616">
        <f t="shared" ca="1" si="219"/>
        <v>-1.7347822393597188</v>
      </c>
      <c r="US114" s="616">
        <f t="shared" ca="1" si="219"/>
        <v>-2.5790572453345928</v>
      </c>
      <c r="UT114" s="616">
        <f t="shared" ca="1" si="219"/>
        <v>-3.3391171947782863</v>
      </c>
      <c r="UU114" s="616">
        <f t="shared" ca="1" si="219"/>
        <v>-1.6225788321166725</v>
      </c>
      <c r="UV114" s="616">
        <f t="shared" ca="1" si="219"/>
        <v>-1.8398832032123544</v>
      </c>
      <c r="UW114" s="616">
        <f t="shared" ca="1" si="219"/>
        <v>-2.1021242737767571</v>
      </c>
      <c r="UX114" s="616">
        <f t="shared" ca="1" si="219"/>
        <v>-3.7125109235132832</v>
      </c>
      <c r="UY114" s="616">
        <f t="shared" ca="1" si="219"/>
        <v>-0.67270887390575207</v>
      </c>
      <c r="UZ114" s="616">
        <f t="shared" ca="1" si="219"/>
        <v>-0.80238258590915801</v>
      </c>
      <c r="VA114" s="616">
        <f t="shared" ca="1" si="219"/>
        <v>-1.6257587161456768</v>
      </c>
      <c r="VB114" s="616">
        <f t="shared" ca="1" si="219"/>
        <v>-0.76400504167427041</v>
      </c>
      <c r="VC114" s="616">
        <f t="shared" ca="1" si="219"/>
        <v>-0.88348670758729153</v>
      </c>
      <c r="VD114" s="616">
        <f t="shared" ca="1" si="218"/>
        <v>-1.5772186114663853</v>
      </c>
      <c r="VE114" s="616">
        <f t="shared" ca="1" si="218"/>
        <v>-3.1208900615108575</v>
      </c>
      <c r="VF114" s="616">
        <f t="shared" ca="1" si="218"/>
        <v>-1.7012503523278015</v>
      </c>
      <c r="VG114" s="616">
        <f t="shared" ca="1" si="218"/>
        <v>-0.89462372206681784</v>
      </c>
      <c r="VH114" s="616">
        <f t="shared" ca="1" si="218"/>
        <v>-3.2919881574307759</v>
      </c>
      <c r="VI114" s="616">
        <f t="shared" ca="1" si="218"/>
        <v>-0.53593134411508447</v>
      </c>
      <c r="VJ114" s="616">
        <f t="shared" ca="1" si="218"/>
        <v>-0.90132677458943244</v>
      </c>
      <c r="VK114" s="616">
        <f t="shared" ca="1" si="218"/>
        <v>-0.49937453713488217</v>
      </c>
      <c r="VL114" s="616">
        <f t="shared" ca="1" si="218"/>
        <v>-0.83864555511817418</v>
      </c>
      <c r="VM114" s="616">
        <f t="shared" ca="1" si="218"/>
        <v>-0.57201237404204519</v>
      </c>
      <c r="VN114" s="616">
        <f t="shared" ca="1" si="218"/>
        <v>-0.62639799545694341</v>
      </c>
      <c r="VO114" s="616">
        <f t="shared" ca="1" si="218"/>
        <v>-0.42150866262694142</v>
      </c>
      <c r="VP114" s="616">
        <f t="shared" ca="1" si="218"/>
        <v>-0.46221149066820022</v>
      </c>
      <c r="VQ114" s="616">
        <f t="shared" ca="1" si="218"/>
        <v>-0.77889442244162177</v>
      </c>
      <c r="VR114" s="616">
        <f t="shared" ca="1" si="218"/>
        <v>-0.64202286734458469</v>
      </c>
      <c r="VS114" s="616">
        <f t="shared" ca="1" si="218"/>
        <v>-0.40481357988865657</v>
      </c>
      <c r="VT114" s="616">
        <f t="shared" ca="1" si="232"/>
        <v>-0.3878135405833677</v>
      </c>
      <c r="VU114" s="616">
        <f t="shared" ca="1" si="232"/>
        <v>-0.82130507758946303</v>
      </c>
      <c r="VV114" s="616">
        <f t="shared" ca="1" si="232"/>
        <v>-0.64337789451099625</v>
      </c>
      <c r="VW114" s="616">
        <f t="shared" ca="1" si="232"/>
        <v>-2.2727508617901209</v>
      </c>
      <c r="VX114" s="616">
        <f t="shared" ca="1" si="232"/>
        <v>-0.78524029103755877</v>
      </c>
      <c r="VY114" s="616">
        <f t="shared" ca="1" si="232"/>
        <v>-1.477844244223653</v>
      </c>
      <c r="VZ114" s="616">
        <f t="shared" ca="1" si="232"/>
        <v>-1.5555141459162816</v>
      </c>
      <c r="WA114" s="616">
        <f t="shared" ca="1" si="232"/>
        <v>-1.1483025824394326</v>
      </c>
      <c r="WB114" s="616">
        <f t="shared" ca="1" si="232"/>
        <v>-2.9757436894078269</v>
      </c>
      <c r="WC114" s="616">
        <f t="shared" ca="1" si="232"/>
        <v>-2.0807149803312397</v>
      </c>
      <c r="WD114" s="616">
        <f t="shared" ca="1" si="229"/>
        <v>-1.3395773314157267</v>
      </c>
      <c r="WE114" s="616">
        <f t="shared" ca="1" si="229"/>
        <v>-1.7097470492691516</v>
      </c>
      <c r="WF114" s="616">
        <f t="shared" ca="1" si="229"/>
        <v>0.32199027320667012</v>
      </c>
      <c r="WG114" s="616">
        <f t="shared" ca="1" si="229"/>
        <v>-1.008197359876486</v>
      </c>
      <c r="WH114" s="616">
        <f t="shared" ca="1" si="229"/>
        <v>-1.0816125322340113</v>
      </c>
      <c r="WI114" s="627">
        <f t="shared" ca="1" si="229"/>
        <v>-0.9831420375936909</v>
      </c>
      <c r="WL114" s="606" t="s">
        <v>6097</v>
      </c>
      <c r="WM114" s="700" t="str">
        <f t="shared" ca="1" si="172"/>
        <v>D</v>
      </c>
      <c r="WN114" s="479">
        <f t="shared" ca="1" si="173"/>
        <v>9.2249316738828455E-2</v>
      </c>
      <c r="WO114" s="495">
        <f t="shared" ca="1" si="216"/>
        <v>0.12838363495901758</v>
      </c>
      <c r="WP114" s="458">
        <f t="shared" ca="1" si="216"/>
        <v>7.5696054453202724E-2</v>
      </c>
      <c r="WQ114" s="458">
        <f t="shared" ca="1" si="216"/>
        <v>0.1190012642326474</v>
      </c>
      <c r="WR114" s="459">
        <f t="shared" ca="1" si="216"/>
        <v>4.5916313310446107E-2</v>
      </c>
      <c r="WS114" s="495">
        <f t="shared" ca="1" si="174"/>
        <v>-1.4675543414940446</v>
      </c>
      <c r="WT114" s="458">
        <f t="shared" ca="1" si="175"/>
        <v>-1.864970438884068</v>
      </c>
      <c r="WU114" s="458">
        <f t="shared" ca="1" si="176"/>
        <v>-0.60751959792699062</v>
      </c>
      <c r="WV114" s="459">
        <f t="shared" ca="1" si="177"/>
        <v>-1.1743165718005839</v>
      </c>
      <c r="WW114" s="484">
        <f t="shared" ca="1" si="223"/>
        <v>-0.7262006140917342</v>
      </c>
      <c r="WX114" s="484">
        <f t="shared" ca="1" si="220"/>
        <v>-0.37545073607717977</v>
      </c>
      <c r="WY114" s="484">
        <f t="shared" ca="1" si="220"/>
        <v>-0.64522912849816527</v>
      </c>
      <c r="WZ114" s="484">
        <f t="shared" ca="1" si="220"/>
        <v>0.10559307515024371</v>
      </c>
      <c r="XA114" s="484">
        <f t="shared" ca="1" si="220"/>
        <v>-0.91544458771012349</v>
      </c>
      <c r="XB114" s="484">
        <f t="shared" ca="1" si="220"/>
        <v>-1.3625159427102653</v>
      </c>
      <c r="XC114" s="484">
        <f t="shared" ca="1" si="220"/>
        <v>-1.574059845618484</v>
      </c>
      <c r="XD114" s="484">
        <f t="shared" ca="1" si="220"/>
        <v>-0.8322206829926414</v>
      </c>
      <c r="XE114" s="484">
        <f t="shared" ca="1" si="220"/>
        <v>-0.90319866445694474</v>
      </c>
      <c r="XF114" s="484">
        <f t="shared" ca="1" si="220"/>
        <v>-1.3527169701753432</v>
      </c>
      <c r="XG114" s="484">
        <f t="shared" ca="1" si="220"/>
        <v>-1.505051928392285</v>
      </c>
      <c r="XH114" s="484">
        <f t="shared" ca="1" si="220"/>
        <v>-0.33958343954762366</v>
      </c>
      <c r="XI114" s="484">
        <f t="shared" ca="1" si="220"/>
        <v>-0.56078518929191046</v>
      </c>
      <c r="XJ114" s="484">
        <f t="shared" ca="1" si="220"/>
        <v>-1.1538009608485869</v>
      </c>
      <c r="XK114" s="484">
        <f t="shared" ca="1" si="220"/>
        <v>-0.54267278110123429</v>
      </c>
      <c r="XL114" s="484">
        <f t="shared" ca="1" si="220"/>
        <v>-0.78047215748261334</v>
      </c>
      <c r="XM114" s="484">
        <f t="shared" ca="1" si="220"/>
        <v>-1.1895382767679479</v>
      </c>
      <c r="XN114" s="484">
        <f t="shared" ca="1" si="227"/>
        <v>-2.1761966398915211</v>
      </c>
      <c r="XO114" s="484">
        <f t="shared" ca="1" si="227"/>
        <v>-1.2490580086790719</v>
      </c>
      <c r="XP114" s="484">
        <f t="shared" ca="1" si="227"/>
        <v>-0.57255918212276347</v>
      </c>
      <c r="XQ114" s="484">
        <f t="shared" ca="1" si="227"/>
        <v>-2.1904889199544382</v>
      </c>
      <c r="XR114" s="484">
        <f t="shared" ca="1" si="227"/>
        <v>-0.4689399261006989</v>
      </c>
      <c r="XS114" s="484">
        <f t="shared" ca="1" si="227"/>
        <v>-0.55611861992167977</v>
      </c>
      <c r="XT114" s="484">
        <f t="shared" ca="1" si="224"/>
        <v>-0.30327015640201394</v>
      </c>
      <c r="XU114" s="484">
        <f t="shared" ca="1" si="224"/>
        <v>-0.63720289277878872</v>
      </c>
      <c r="XV114" s="484">
        <f t="shared" ca="1" si="224"/>
        <v>-0.30179372854458303</v>
      </c>
      <c r="XW114" s="484">
        <f t="shared" ca="1" si="224"/>
        <v>-0.40427726626791127</v>
      </c>
      <c r="XX114" s="484">
        <f t="shared" ca="1" si="224"/>
        <v>-0.20379943838012618</v>
      </c>
      <c r="XY114" s="484">
        <f t="shared" ca="1" si="224"/>
        <v>-0.24303080179333969</v>
      </c>
      <c r="XZ114" s="484">
        <f t="shared" ca="1" si="224"/>
        <v>-0.56968338057380219</v>
      </c>
      <c r="YA114" s="484">
        <f t="shared" ca="1" si="224"/>
        <v>-0.43779539324227229</v>
      </c>
      <c r="YB114" s="484">
        <f t="shared" ca="1" si="224"/>
        <v>-0.21272953623148902</v>
      </c>
      <c r="YC114" s="484">
        <f t="shared" ca="1" si="224"/>
        <v>-0.17304240180829866</v>
      </c>
      <c r="YD114" s="484">
        <f t="shared" ca="1" si="224"/>
        <v>-0.6068623218308542</v>
      </c>
      <c r="YE114" s="484">
        <f t="shared" ca="1" si="224"/>
        <v>-0.46342509741627064</v>
      </c>
      <c r="YF114" s="484">
        <f t="shared" ca="1" si="224"/>
        <v>-1.3406957333699923</v>
      </c>
      <c r="YG114" s="484">
        <f t="shared" ca="1" si="224"/>
        <v>-0.54699838673676349</v>
      </c>
      <c r="YH114" s="484">
        <f t="shared" ca="1" si="224"/>
        <v>-0.78754319774678472</v>
      </c>
      <c r="YI114" s="484">
        <f t="shared" ca="1" si="224"/>
        <v>-0.91106463526316606</v>
      </c>
      <c r="YJ114" s="484">
        <f t="shared" ca="1" si="233"/>
        <v>-0.6812879221613154</v>
      </c>
      <c r="YK114" s="484">
        <f t="shared" ca="1" si="233"/>
        <v>-0.51867212506378424</v>
      </c>
      <c r="YL114" s="484">
        <f t="shared" ca="1" si="233"/>
        <v>-0.65875436277287047</v>
      </c>
      <c r="YM114" s="484">
        <f t="shared" ca="1" si="233"/>
        <v>-1.0693845836691747</v>
      </c>
      <c r="YN114" s="484">
        <f t="shared" ca="1" si="233"/>
        <v>-1.2190496461289051</v>
      </c>
      <c r="YO114" s="484">
        <f t="shared" ca="1" si="233"/>
        <v>0.1977342267762161</v>
      </c>
      <c r="YP114" s="484">
        <f t="shared" ca="1" si="230"/>
        <v>-0.53716755334219179</v>
      </c>
      <c r="YQ114" s="484">
        <f t="shared" ca="1" si="230"/>
        <v>-0.78352011835031787</v>
      </c>
      <c r="YR114" s="484">
        <f t="shared" ca="1" si="230"/>
        <v>-0.73715989978774943</v>
      </c>
      <c r="YU114" s="606" t="s">
        <v>6097</v>
      </c>
      <c r="YV114" s="700" t="str">
        <f t="shared" ca="1" si="160"/>
        <v>D</v>
      </c>
      <c r="YW114" s="479">
        <f t="shared" ca="1" si="179"/>
        <v>7.5463746402307186E-2</v>
      </c>
      <c r="YX114" s="495">
        <f t="shared" ca="1" si="217"/>
        <v>0.1911497984090772</v>
      </c>
      <c r="YY114" s="458">
        <f t="shared" ca="1" si="217"/>
        <v>5.0125660325511009E-2</v>
      </c>
      <c r="YZ114" s="458">
        <f t="shared" ca="1" si="217"/>
        <v>5.275676463038078E-2</v>
      </c>
      <c r="ZA114" s="459">
        <f t="shared" ca="1" si="217"/>
        <v>7.822762244259783E-3</v>
      </c>
      <c r="ZB114" s="495">
        <f t="shared" ca="1" si="180"/>
        <v>-1.720385410253171</v>
      </c>
      <c r="ZC114" s="458">
        <f t="shared" ca="1" si="181"/>
        <v>-2.0289034412492621</v>
      </c>
      <c r="ZD114" s="458">
        <f t="shared" ca="1" si="182"/>
        <v>-0.61494935167585796</v>
      </c>
      <c r="ZE114" s="459">
        <f t="shared" ca="1" si="183"/>
        <v>-1.6274772501285097</v>
      </c>
      <c r="ZF114" s="484">
        <f t="shared" ca="1" si="225"/>
        <v>-3.2485432480444082E-2</v>
      </c>
      <c r="ZG114" s="484">
        <f t="shared" ca="1" si="221"/>
        <v>-7.9385408814590788E-2</v>
      </c>
      <c r="ZH114" s="484">
        <f t="shared" ca="1" si="221"/>
        <v>-6.6861590023482048E-2</v>
      </c>
      <c r="ZI114" s="484">
        <f t="shared" ca="1" si="221"/>
        <v>2.1988880583922777E-2</v>
      </c>
      <c r="ZJ114" s="484">
        <f t="shared" ca="1" si="221"/>
        <v>-0.15169406845185204</v>
      </c>
      <c r="ZK114" s="484">
        <f t="shared" ca="1" si="221"/>
        <v>-0.45846359133667092</v>
      </c>
      <c r="ZL114" s="484">
        <f t="shared" ca="1" si="221"/>
        <v>-0.26844088558371526</v>
      </c>
      <c r="ZM114" s="484">
        <f t="shared" ca="1" si="221"/>
        <v>-0.2871932966891404</v>
      </c>
      <c r="ZN114" s="484">
        <f t="shared" ca="1" si="221"/>
        <v>-0.37190721026110912</v>
      </c>
      <c r="ZO114" s="484">
        <f t="shared" ca="1" si="221"/>
        <v>-9.4877609903830637E-2</v>
      </c>
      <c r="ZP114" s="484">
        <f t="shared" ca="1" si="221"/>
        <v>-0.34171495415765724</v>
      </c>
      <c r="ZQ114" s="484">
        <f t="shared" ca="1" si="221"/>
        <v>-1.1497069191506403E-2</v>
      </c>
      <c r="ZR114" s="484">
        <f t="shared" ca="1" si="221"/>
        <v>-4.5981105838852197E-2</v>
      </c>
      <c r="ZS114" s="484">
        <f t="shared" ca="1" si="221"/>
        <v>-0.13641516248692931</v>
      </c>
      <c r="ZT114" s="484">
        <f t="shared" ca="1" si="221"/>
        <v>-2.7291061507312073E-2</v>
      </c>
      <c r="ZU114" s="484">
        <f t="shared" ca="1" si="221"/>
        <v>-5.591502533913105E-2</v>
      </c>
      <c r="ZV114" s="484">
        <f t="shared" ca="1" si="221"/>
        <v>-8.3701405664608222E-2</v>
      </c>
      <c r="ZW114" s="484">
        <f t="shared" ca="1" si="228"/>
        <v>-0.43147033685218417</v>
      </c>
      <c r="ZX114" s="484">
        <f t="shared" ca="1" si="228"/>
        <v>-4.9666031249752343E-2</v>
      </c>
      <c r="ZY114" s="484">
        <f t="shared" ca="1" si="228"/>
        <v>-9.6348193705378546E-2</v>
      </c>
      <c r="ZZ114" s="484">
        <f t="shared" ca="1" si="228"/>
        <v>-0.20125114213859083</v>
      </c>
      <c r="AAA114" s="484">
        <f t="shared" ca="1" si="228"/>
        <v>-3.2381828696328468E-2</v>
      </c>
      <c r="AAB114" s="484">
        <f t="shared" ca="1" si="228"/>
        <v>-0.10150745433592355</v>
      </c>
      <c r="AAC114" s="484">
        <f t="shared" ca="1" si="226"/>
        <v>-7.4874871608304394E-3</v>
      </c>
      <c r="AAD114" s="484">
        <f t="shared" ca="1" si="226"/>
        <v>-7.8682240113631882E-2</v>
      </c>
      <c r="AAE114" s="484">
        <f t="shared" ca="1" si="226"/>
        <v>-4.0219644611828483E-2</v>
      </c>
      <c r="AAF114" s="484">
        <f t="shared" ca="1" si="226"/>
        <v>-6.120902348854227E-2</v>
      </c>
      <c r="AAG114" s="484">
        <f t="shared" ca="1" si="226"/>
        <v>-4.3018323338477257E-2</v>
      </c>
      <c r="AAH114" s="484">
        <f t="shared" ca="1" si="226"/>
        <v>-3.8008707897835295E-2</v>
      </c>
      <c r="AAI114" s="484">
        <f t="shared" ca="1" si="226"/>
        <v>-6.0338538063910964E-2</v>
      </c>
      <c r="AAJ114" s="484">
        <f t="shared" ca="1" si="226"/>
        <v>-5.2025335368730337E-2</v>
      </c>
      <c r="AAK114" s="484">
        <f t="shared" ca="1" si="226"/>
        <v>-3.3183772310049216E-2</v>
      </c>
      <c r="AAL114" s="484">
        <f t="shared" ca="1" si="226"/>
        <v>-1.741238539122681E-2</v>
      </c>
      <c r="AAM114" s="484">
        <f t="shared" ca="1" si="226"/>
        <v>-2.189532836791554E-2</v>
      </c>
      <c r="AAN114" s="484">
        <f t="shared" ca="1" si="226"/>
        <v>-6.1359063816095079E-2</v>
      </c>
      <c r="AAO114" s="484">
        <f t="shared" ca="1" si="226"/>
        <v>-6.3937554045021938E-2</v>
      </c>
      <c r="AAP114" s="484">
        <f t="shared" ca="1" si="226"/>
        <v>-2.8906649957960041E-2</v>
      </c>
      <c r="AAQ114" s="484">
        <f t="shared" ca="1" si="226"/>
        <v>-0.15117325855892658</v>
      </c>
      <c r="AAR114" s="484">
        <f t="shared" ca="1" si="226"/>
        <v>-3.6651122693945694E-2</v>
      </c>
      <c r="AAS114" s="484">
        <f t="shared" ca="1" si="234"/>
        <v>-3.1171595822786675E-2</v>
      </c>
      <c r="AAT114" s="484">
        <f t="shared" ca="1" si="234"/>
        <v>-0.91444421632113237</v>
      </c>
      <c r="AAU114" s="484">
        <f t="shared" ca="1" si="234"/>
        <v>-0.53799345446025815</v>
      </c>
      <c r="AAV114" s="484">
        <f t="shared" ca="1" si="234"/>
        <v>-8.8571357168320833E-2</v>
      </c>
      <c r="AAW114" s="484">
        <f t="shared" ca="1" si="234"/>
        <v>-6.3917050252045346E-2</v>
      </c>
      <c r="AAX114" s="484">
        <f t="shared" ca="1" si="234"/>
        <v>2.5334213258552441E-2</v>
      </c>
      <c r="AAY114" s="484">
        <f t="shared" ca="1" si="231"/>
        <v>-0.12312049482031152</v>
      </c>
      <c r="AAZ114" s="484">
        <f t="shared" ca="1" si="231"/>
        <v>-0.11856365915979221</v>
      </c>
      <c r="ABA114" s="484">
        <f t="shared" ca="1" si="231"/>
        <v>-0.10451532592333997</v>
      </c>
    </row>
    <row r="115" spans="1:729" ht="15" customHeight="1" x14ac:dyDescent="0.35">
      <c r="A115" s="498">
        <v>113</v>
      </c>
      <c r="B115" s="628"/>
      <c r="C115" s="606" t="s">
        <v>6108</v>
      </c>
      <c r="D115" s="629">
        <v>478</v>
      </c>
      <c r="E115" s="630" t="s">
        <v>6109</v>
      </c>
      <c r="F115" s="631" t="s">
        <v>1306</v>
      </c>
      <c r="G115" s="632">
        <v>4649.66</v>
      </c>
      <c r="H115" s="504">
        <v>7496.4532660254554</v>
      </c>
      <c r="I115" s="505">
        <v>1660</v>
      </c>
      <c r="J115" s="633" t="s">
        <v>6110</v>
      </c>
      <c r="K115" s="469">
        <v>0</v>
      </c>
      <c r="L115" s="950" t="s">
        <v>1188</v>
      </c>
      <c r="M115" s="817">
        <v>176</v>
      </c>
      <c r="N115" s="818">
        <v>0.28199999999999997</v>
      </c>
      <c r="O115" s="819">
        <v>0.1</v>
      </c>
      <c r="P115" s="820">
        <v>0.3886</v>
      </c>
      <c r="Q115" s="821">
        <v>0.35749999999999998</v>
      </c>
      <c r="R115" s="818">
        <v>9.5200000000000007E-2</v>
      </c>
      <c r="S115" s="822">
        <v>0.23139999999999999</v>
      </c>
      <c r="T115" s="822">
        <v>0.15970000000000001</v>
      </c>
      <c r="U115" s="822">
        <v>6.522E-2</v>
      </c>
      <c r="V115" s="822">
        <v>4.7199999999999999E-2</v>
      </c>
      <c r="W115" s="506" t="s">
        <v>1188</v>
      </c>
      <c r="X115" s="875" t="s">
        <v>1188</v>
      </c>
      <c r="Y115" s="517" t="s">
        <v>1188</v>
      </c>
      <c r="Z115" s="517">
        <v>0</v>
      </c>
      <c r="AA115" s="875" t="s">
        <v>1188</v>
      </c>
      <c r="AB115" s="520" t="s">
        <v>1188</v>
      </c>
      <c r="AC115" s="369">
        <v>0</v>
      </c>
      <c r="AD115" s="431" t="s">
        <v>1188</v>
      </c>
      <c r="AE115" s="817">
        <v>0</v>
      </c>
      <c r="AF115" s="634" t="s">
        <v>1188</v>
      </c>
      <c r="AG115" s="635" t="s">
        <v>1188</v>
      </c>
      <c r="AH115" s="636" t="s">
        <v>1188</v>
      </c>
      <c r="AI115" s="636" t="s">
        <v>1188</v>
      </c>
      <c r="AJ115" s="636" t="s">
        <v>1188</v>
      </c>
      <c r="AK115" s="637" t="s">
        <v>1188</v>
      </c>
      <c r="AL115" s="765" t="s">
        <v>1188</v>
      </c>
      <c r="AM115" s="639" t="s">
        <v>1188</v>
      </c>
      <c r="AN115" s="636" t="s">
        <v>1188</v>
      </c>
      <c r="AO115" s="636" t="s">
        <v>1188</v>
      </c>
      <c r="AP115" s="636" t="s">
        <v>1188</v>
      </c>
      <c r="AQ115" s="636" t="s">
        <v>1188</v>
      </c>
      <c r="AR115" s="636" t="s">
        <v>1188</v>
      </c>
      <c r="AS115" s="636" t="s">
        <v>1188</v>
      </c>
      <c r="AT115" s="636" t="s">
        <v>1188</v>
      </c>
      <c r="AU115" s="640" t="s">
        <v>1188</v>
      </c>
      <c r="AV115" s="785" t="s">
        <v>6111</v>
      </c>
      <c r="AW115" s="642" t="s">
        <v>1190</v>
      </c>
      <c r="AX115" s="643">
        <v>1</v>
      </c>
      <c r="AY115" s="578" t="s">
        <v>6112</v>
      </c>
      <c r="AZ115" s="643">
        <v>1</v>
      </c>
      <c r="BA115" s="572" t="s">
        <v>6113</v>
      </c>
      <c r="BB115" s="631" t="s">
        <v>3153</v>
      </c>
      <c r="BC115" s="646" t="s">
        <v>3154</v>
      </c>
      <c r="BD115" s="631" t="s">
        <v>1195</v>
      </c>
      <c r="BE115" s="631" t="s">
        <v>1196</v>
      </c>
      <c r="BF115" s="631">
        <v>3</v>
      </c>
      <c r="BG115" s="631">
        <v>2006</v>
      </c>
      <c r="BH115" s="631" t="s">
        <v>1195</v>
      </c>
      <c r="BI115" s="631">
        <v>1</v>
      </c>
      <c r="BJ115" s="631">
        <v>1</v>
      </c>
      <c r="BK115" s="631" t="s">
        <v>1262</v>
      </c>
      <c r="BL115" s="631" t="s">
        <v>1257</v>
      </c>
      <c r="BM115" s="551" t="s">
        <v>6112</v>
      </c>
      <c r="BN115" s="647">
        <v>1960</v>
      </c>
      <c r="BO115" s="557" t="s">
        <v>6114</v>
      </c>
      <c r="BP115" s="430">
        <v>2015</v>
      </c>
      <c r="BQ115" s="647">
        <v>1</v>
      </c>
      <c r="BR115" s="430" t="s">
        <v>1188</v>
      </c>
      <c r="BS115" s="647" t="s">
        <v>1188</v>
      </c>
      <c r="BT115" s="647" t="s">
        <v>1188</v>
      </c>
      <c r="BU115" s="647" t="s">
        <v>1188</v>
      </c>
      <c r="BV115" s="648" t="s">
        <v>1188</v>
      </c>
      <c r="BW115" s="551" t="s">
        <v>6115</v>
      </c>
      <c r="BX115" s="650">
        <v>1991</v>
      </c>
      <c r="BY115" s="647" t="s">
        <v>6116</v>
      </c>
      <c r="BZ115" s="651" t="s">
        <v>6117</v>
      </c>
      <c r="CA115" s="647">
        <v>2</v>
      </c>
      <c r="CB115" s="647" t="s">
        <v>1214</v>
      </c>
      <c r="CC115" s="709" t="s">
        <v>6118</v>
      </c>
      <c r="CD115" s="652">
        <v>2014</v>
      </c>
      <c r="CE115" s="647">
        <v>3</v>
      </c>
      <c r="CF115" s="647">
        <v>2</v>
      </c>
      <c r="CG115" s="515" t="s">
        <v>6119</v>
      </c>
      <c r="CH115" s="647">
        <v>1960</v>
      </c>
      <c r="CI115" s="647">
        <v>1979</v>
      </c>
      <c r="CJ115" s="647">
        <v>0</v>
      </c>
      <c r="CK115" s="651" t="s">
        <v>2111</v>
      </c>
      <c r="CL115" s="651" t="s">
        <v>1208</v>
      </c>
      <c r="CM115" s="647">
        <v>2</v>
      </c>
      <c r="CN115" s="647" t="s">
        <v>2112</v>
      </c>
      <c r="CO115" s="557" t="s">
        <v>2113</v>
      </c>
      <c r="CP115" s="647">
        <v>1999</v>
      </c>
      <c r="CQ115" s="647">
        <v>3</v>
      </c>
      <c r="CR115" s="650">
        <v>2</v>
      </c>
      <c r="CS115" s="653" t="s">
        <v>1188</v>
      </c>
      <c r="CT115" s="647" t="s">
        <v>1188</v>
      </c>
      <c r="CU115" s="648">
        <v>0</v>
      </c>
      <c r="CV115" s="653" t="s">
        <v>1188</v>
      </c>
      <c r="CW115" s="554" t="s">
        <v>1188</v>
      </c>
      <c r="CX115" s="655">
        <v>0</v>
      </c>
      <c r="CY115" s="656" t="s">
        <v>6120</v>
      </c>
      <c r="CZ115" s="647">
        <v>2006</v>
      </c>
      <c r="DA115" s="657">
        <v>1</v>
      </c>
      <c r="DB115" s="723">
        <v>85000</v>
      </c>
      <c r="DC115" s="753">
        <v>1</v>
      </c>
      <c r="DD115" s="659" t="s">
        <v>6121</v>
      </c>
      <c r="DE115" s="648">
        <v>2016</v>
      </c>
      <c r="DF115" s="708" t="s">
        <v>6122</v>
      </c>
      <c r="DG115" s="664" t="s">
        <v>6123</v>
      </c>
      <c r="DH115" s="666">
        <v>2</v>
      </c>
      <c r="DI115" s="710" t="s">
        <v>1214</v>
      </c>
      <c r="DJ115" s="578" t="s">
        <v>6124</v>
      </c>
      <c r="DK115" s="665">
        <v>2014</v>
      </c>
      <c r="DL115" s="665">
        <v>3</v>
      </c>
      <c r="DM115" s="655">
        <v>2</v>
      </c>
      <c r="DN115" s="790" t="s">
        <v>6125</v>
      </c>
      <c r="DO115" s="791" t="s">
        <v>6126</v>
      </c>
      <c r="DP115" s="825">
        <v>2</v>
      </c>
      <c r="DQ115" s="900" t="s">
        <v>1214</v>
      </c>
      <c r="DR115" s="578" t="s">
        <v>6127</v>
      </c>
      <c r="DS115" s="665">
        <v>2014</v>
      </c>
      <c r="DT115" s="753">
        <v>3</v>
      </c>
      <c r="DU115" s="657">
        <v>2</v>
      </c>
      <c r="DV115" s="651" t="s">
        <v>2619</v>
      </c>
      <c r="DW115" s="535" t="s">
        <v>6128</v>
      </c>
      <c r="DX115" s="647">
        <v>2012</v>
      </c>
      <c r="DY115" s="647">
        <v>2</v>
      </c>
      <c r="DZ115" s="650">
        <v>1</v>
      </c>
      <c r="EA115" s="807" t="s">
        <v>1188</v>
      </c>
      <c r="EB115" s="649" t="s">
        <v>6129</v>
      </c>
      <c r="EC115" s="647">
        <v>2</v>
      </c>
      <c r="ED115" s="668" t="s">
        <v>1274</v>
      </c>
      <c r="EE115" s="647">
        <v>1995</v>
      </c>
      <c r="EF115" s="647">
        <v>3</v>
      </c>
      <c r="EG115" s="650" t="s">
        <v>1220</v>
      </c>
      <c r="EH115" s="648">
        <v>2</v>
      </c>
      <c r="EI115" s="551" t="s">
        <v>6111</v>
      </c>
      <c r="EJ115" s="651" t="s">
        <v>1190</v>
      </c>
      <c r="EK115" s="647">
        <v>2011</v>
      </c>
      <c r="EL115" s="647" t="s">
        <v>6130</v>
      </c>
      <c r="EM115" s="669">
        <v>43800</v>
      </c>
      <c r="EN115" s="647" t="s">
        <v>6131</v>
      </c>
      <c r="EO115" s="651" t="s">
        <v>1278</v>
      </c>
      <c r="EP115" s="556">
        <v>1</v>
      </c>
      <c r="EQ115" s="556" t="s">
        <v>1262</v>
      </c>
      <c r="ER115" s="557" t="s">
        <v>6132</v>
      </c>
      <c r="ES115" s="556">
        <v>2021</v>
      </c>
      <c r="ET115" s="556">
        <v>3</v>
      </c>
      <c r="EU115" s="671">
        <v>1</v>
      </c>
      <c r="EV115" s="672"/>
      <c r="EW115" s="673" t="s">
        <v>1005</v>
      </c>
      <c r="EX115" s="674"/>
      <c r="EY115" s="631" t="s">
        <v>1416</v>
      </c>
      <c r="EZ115" s="631" t="s">
        <v>1188</v>
      </c>
      <c r="FA115" s="675">
        <v>21.2</v>
      </c>
      <c r="FB115" s="648">
        <v>0</v>
      </c>
      <c r="FC115" s="676"/>
      <c r="FD115" s="647"/>
      <c r="FE115" s="648"/>
      <c r="FF115" s="652" t="s">
        <v>1225</v>
      </c>
      <c r="FG115" s="563" t="s">
        <v>1226</v>
      </c>
      <c r="FH115" s="631" t="str">
        <f t="shared" si="119"/>
        <v>D</v>
      </c>
      <c r="FI115" s="677">
        <f t="shared" si="120"/>
        <v>0</v>
      </c>
      <c r="FJ115" s="678">
        <f t="shared" si="121"/>
        <v>0</v>
      </c>
      <c r="FK115" s="679">
        <f t="shared" si="122"/>
        <v>0</v>
      </c>
      <c r="FL115" s="680">
        <f t="shared" si="123"/>
        <v>0</v>
      </c>
      <c r="FM115" s="681">
        <v>0</v>
      </c>
      <c r="FN115" s="430" t="s">
        <v>1188</v>
      </c>
      <c r="FO115" s="686" t="s">
        <v>1188</v>
      </c>
      <c r="FP115" s="686" t="s">
        <v>1188</v>
      </c>
      <c r="FQ115" s="430">
        <v>0</v>
      </c>
      <c r="FR115" s="682" t="s">
        <v>1188</v>
      </c>
      <c r="FS115" s="369">
        <v>0</v>
      </c>
      <c r="FT115" s="430" t="s">
        <v>1188</v>
      </c>
      <c r="FU115" s="431" t="s">
        <v>1188</v>
      </c>
      <c r="FV115" s="369">
        <v>0</v>
      </c>
      <c r="FW115" s="430" t="s">
        <v>1188</v>
      </c>
      <c r="FX115" s="431" t="s">
        <v>1188</v>
      </c>
      <c r="FY115" s="369">
        <v>0</v>
      </c>
      <c r="FZ115" s="430" t="s">
        <v>1188</v>
      </c>
      <c r="GA115" s="686" t="s">
        <v>1188</v>
      </c>
      <c r="GB115" s="431" t="s">
        <v>1188</v>
      </c>
      <c r="GC115" s="369">
        <v>0</v>
      </c>
      <c r="GD115" s="430" t="s">
        <v>1188</v>
      </c>
      <c r="GE115" s="686" t="s">
        <v>1188</v>
      </c>
      <c r="GF115" s="431" t="s">
        <v>1188</v>
      </c>
      <c r="GG115" s="369">
        <v>0</v>
      </c>
      <c r="GH115" s="430" t="s">
        <v>1188</v>
      </c>
      <c r="GI115" s="686" t="s">
        <v>1188</v>
      </c>
      <c r="GJ115" s="431" t="s">
        <v>1188</v>
      </c>
      <c r="GK115" s="369">
        <v>0</v>
      </c>
      <c r="GL115" s="430" t="s">
        <v>1188</v>
      </c>
      <c r="GM115" s="686" t="s">
        <v>1188</v>
      </c>
      <c r="GN115" s="431" t="s">
        <v>1188</v>
      </c>
      <c r="GO115" s="676">
        <v>0</v>
      </c>
      <c r="GP115" s="917" t="s">
        <v>1188</v>
      </c>
      <c r="GQ115" s="872" t="s">
        <v>1188</v>
      </c>
      <c r="GR115" s="872" t="s">
        <v>1188</v>
      </c>
      <c r="GS115" s="872" t="s">
        <v>1188</v>
      </c>
      <c r="GT115" s="873" t="s">
        <v>1188</v>
      </c>
      <c r="GU115" s="581">
        <v>0</v>
      </c>
      <c r="GV115" s="687" t="s">
        <v>1188</v>
      </c>
      <c r="GW115" s="872" t="s">
        <v>1188</v>
      </c>
      <c r="GX115" s="873" t="s">
        <v>1188</v>
      </c>
      <c r="GY115" s="874">
        <v>0</v>
      </c>
      <c r="GZ115" s="582" t="s">
        <v>1188</v>
      </c>
      <c r="HA115" s="583" t="s">
        <v>1346</v>
      </c>
      <c r="HB115" s="584">
        <v>3</v>
      </c>
      <c r="HC115" s="585">
        <v>0</v>
      </c>
      <c r="HD115" s="586" t="s">
        <v>1188</v>
      </c>
      <c r="HE115" s="690" t="s">
        <v>1188</v>
      </c>
      <c r="HF115" s="587" t="s">
        <v>1188</v>
      </c>
      <c r="HG115" s="587" t="s">
        <v>1188</v>
      </c>
      <c r="HH115" s="588">
        <v>0</v>
      </c>
      <c r="HI115" s="586" t="s">
        <v>1188</v>
      </c>
      <c r="HJ115" s="690" t="s">
        <v>1188</v>
      </c>
      <c r="HK115" s="691" t="s">
        <v>1188</v>
      </c>
      <c r="HL115" s="692">
        <v>0</v>
      </c>
      <c r="HM115" s="693" t="s">
        <v>1188</v>
      </c>
      <c r="HN115" s="592" t="s">
        <v>1188</v>
      </c>
      <c r="HO115" s="681" t="s">
        <v>1188</v>
      </c>
      <c r="HP115" s="574" t="s">
        <v>1188</v>
      </c>
      <c r="HQ115" s="472" t="str">
        <f t="shared" si="124"/>
        <v>-</v>
      </c>
      <c r="HR115" s="593" t="s">
        <v>1188</v>
      </c>
      <c r="HS115" s="574" t="s">
        <v>1188</v>
      </c>
      <c r="HT115" s="574" t="s">
        <v>1188</v>
      </c>
      <c r="HU115" s="574" t="s">
        <v>1188</v>
      </c>
      <c r="HV115" s="574" t="s">
        <v>1188</v>
      </c>
      <c r="HW115" s="574" t="s">
        <v>1188</v>
      </c>
      <c r="HX115" s="574" t="s">
        <v>1188</v>
      </c>
      <c r="HY115" s="574" t="s">
        <v>1188</v>
      </c>
      <c r="HZ115" s="574" t="s">
        <v>1188</v>
      </c>
      <c r="IA115" s="574" t="s">
        <v>1188</v>
      </c>
      <c r="IB115" s="574" t="s">
        <v>1188</v>
      </c>
      <c r="IC115" s="574" t="s">
        <v>1188</v>
      </c>
      <c r="ID115" s="681" t="s">
        <v>1188</v>
      </c>
      <c r="IE115" s="369" t="s">
        <v>1188</v>
      </c>
      <c r="IF115" s="574" t="s">
        <v>1188</v>
      </c>
      <c r="IG115" s="472" t="str">
        <f t="shared" si="125"/>
        <v>-</v>
      </c>
      <c r="IH115" s="609">
        <v>0.36167195835966431</v>
      </c>
      <c r="II115" s="694">
        <v>0.26938378156460496</v>
      </c>
      <c r="IJ115" s="695">
        <v>0.17076660676431635</v>
      </c>
      <c r="IK115" s="696">
        <v>0.28101352045398137</v>
      </c>
      <c r="IL115" s="696">
        <v>0.37141991938338514</v>
      </c>
      <c r="IM115" s="697">
        <v>0.25433507965673685</v>
      </c>
      <c r="IN115" s="599">
        <v>2</v>
      </c>
      <c r="IO115" s="600">
        <v>5</v>
      </c>
      <c r="IP115" s="601">
        <v>5</v>
      </c>
      <c r="IQ115" s="600">
        <v>13</v>
      </c>
      <c r="IR115" s="587">
        <v>21</v>
      </c>
      <c r="IS115" s="601">
        <v>34</v>
      </c>
      <c r="IT115" s="599" t="s">
        <v>1188</v>
      </c>
      <c r="IU115" s="600" t="s">
        <v>1188</v>
      </c>
      <c r="IV115" s="587" t="s">
        <v>1188</v>
      </c>
      <c r="IW115" s="601" t="s">
        <v>1188</v>
      </c>
      <c r="IX115" s="602" t="s">
        <v>1188</v>
      </c>
      <c r="IY115" s="681">
        <v>0</v>
      </c>
      <c r="IZ115" s="698" t="s">
        <v>1188</v>
      </c>
      <c r="JA115" s="681">
        <v>1</v>
      </c>
      <c r="JB115" s="699" t="s">
        <v>6133</v>
      </c>
      <c r="JC115" s="681">
        <v>0</v>
      </c>
      <c r="JD115" s="753" t="s">
        <v>1188</v>
      </c>
      <c r="JE115" s="940" t="s">
        <v>1188</v>
      </c>
      <c r="JF115" s="940" t="s">
        <v>1188</v>
      </c>
      <c r="JG115" s="657" t="s">
        <v>1188</v>
      </c>
      <c r="JH115" s="369">
        <v>0</v>
      </c>
      <c r="JI115" s="430" t="s">
        <v>1188</v>
      </c>
      <c r="JJ115" s="686" t="s">
        <v>1188</v>
      </c>
      <c r="JK115" s="686" t="s">
        <v>1188</v>
      </c>
      <c r="JL115" s="592" t="s">
        <v>1188</v>
      </c>
      <c r="JM115" s="369">
        <v>0</v>
      </c>
      <c r="JN115" s="430" t="s">
        <v>1188</v>
      </c>
      <c r="JO115" s="430" t="s">
        <v>1188</v>
      </c>
      <c r="JP115" s="686" t="s">
        <v>1188</v>
      </c>
      <c r="JQ115" s="686" t="s">
        <v>1188</v>
      </c>
      <c r="JR115" s="592" t="s">
        <v>1188</v>
      </c>
      <c r="JS115" s="369">
        <v>0</v>
      </c>
      <c r="JT115" s="430" t="s">
        <v>1188</v>
      </c>
      <c r="JU115" s="686" t="s">
        <v>1188</v>
      </c>
      <c r="JV115" s="686" t="s">
        <v>1188</v>
      </c>
      <c r="JW115" s="592" t="s">
        <v>1188</v>
      </c>
      <c r="JX115" s="606">
        <v>0</v>
      </c>
      <c r="JY115" s="607" t="s">
        <v>1188</v>
      </c>
      <c r="JZ115" s="606" t="s">
        <v>1188</v>
      </c>
      <c r="KA115" s="606">
        <f t="shared" si="126"/>
        <v>0</v>
      </c>
      <c r="KB115" s="606"/>
      <c r="KC115" s="606"/>
      <c r="KD115" s="606"/>
      <c r="KE115" s="606"/>
      <c r="KF115" s="606">
        <f t="shared" si="127"/>
        <v>0</v>
      </c>
      <c r="KG115" s="606"/>
      <c r="KH115" s="606"/>
      <c r="KI115" s="606"/>
      <c r="KJ115" s="606"/>
      <c r="KK115" s="606">
        <v>1</v>
      </c>
      <c r="KL115" s="606">
        <v>1</v>
      </c>
      <c r="KM115" s="608">
        <f t="shared" si="128"/>
        <v>0.40035750865936282</v>
      </c>
      <c r="KN115" s="609">
        <v>-0.49821245670318604</v>
      </c>
      <c r="KO115" s="609">
        <v>34.615383148193359</v>
      </c>
      <c r="KP115" s="610">
        <v>9</v>
      </c>
      <c r="KQ115" s="608">
        <f t="shared" si="129"/>
        <v>0.32768309116363525</v>
      </c>
      <c r="KR115" s="609">
        <v>-0.86158454418182373</v>
      </c>
      <c r="KS115" s="609">
        <v>20.19230842590332</v>
      </c>
      <c r="KT115" s="610">
        <v>10</v>
      </c>
      <c r="KU115" s="610">
        <v>28</v>
      </c>
      <c r="KV115" s="606" t="s">
        <v>5586</v>
      </c>
      <c r="KW115" s="606" t="s">
        <v>6108</v>
      </c>
      <c r="KX115" s="700" t="str">
        <f t="shared" ca="1" si="130"/>
        <v>D</v>
      </c>
      <c r="KY115" s="701">
        <f t="shared" ca="1" si="131"/>
        <v>0.20297978968636635</v>
      </c>
      <c r="KZ115" s="702">
        <f t="shared" ca="1" si="235"/>
        <v>0.36860705882352945</v>
      </c>
      <c r="LA115" s="703">
        <f t="shared" ca="1" si="236"/>
        <v>0.21904761904761902</v>
      </c>
      <c r="LB115" s="703">
        <f t="shared" ca="1" si="237"/>
        <v>0.10713333333333334</v>
      </c>
      <c r="LC115" s="704">
        <f t="shared" ca="1" si="238"/>
        <v>0.1171311475409836</v>
      </c>
      <c r="LD115" s="696" cm="1">
        <f t="array" aca="1" ref="LD115" ca="1">INDIRECT(LD$203&amp;ROW())*LD$205</f>
        <v>0</v>
      </c>
      <c r="LE115" s="696" cm="1">
        <f t="array" aca="1" ref="LE115" ca="1">INDIRECT(LE$203&amp;ROW())*LE$205</f>
        <v>0</v>
      </c>
      <c r="LF115" s="696" cm="1">
        <f t="array" aca="1" ref="LF115" ca="1">INDIRECT(LF$203&amp;ROW())*LF$205</f>
        <v>0</v>
      </c>
      <c r="LG115" s="696" cm="1">
        <f t="array" aca="1" ref="LG115" ca="1">INDIRECT(LG$203&amp;ROW())*LG$205</f>
        <v>3</v>
      </c>
      <c r="LH115" s="696" cm="1">
        <f t="array" aca="1" ref="LH115" ca="1">INDIRECT(LH$203&amp;ROW())*LH$205</f>
        <v>1</v>
      </c>
      <c r="LI115" s="696" cm="1">
        <f t="array" aca="1" ref="LI115" ca="1">INDIRECT(LI$203&amp;ROW())*LI$205</f>
        <v>3</v>
      </c>
      <c r="LJ115" s="696" cm="1">
        <f t="array" aca="1" ref="LJ115" ca="1">INDIRECT(LJ$203&amp;ROW())*LJ$205</f>
        <v>3</v>
      </c>
      <c r="LK115" s="696" cm="1">
        <f t="array" aca="1" ref="LK115" ca="1">INDIRECT(LK$203&amp;ROW())*LK$205</f>
        <v>3</v>
      </c>
      <c r="LL115" s="696" cm="1">
        <f t="array" aca="1" ref="LL115" ca="1">INDIRECT(LL$203&amp;ROW())*LL$205</f>
        <v>3</v>
      </c>
      <c r="LM115" s="696" cm="1">
        <f t="array" aca="1" ref="LM115" ca="1">INDIRECT(LM$203&amp;ROW())*LM$205</f>
        <v>4</v>
      </c>
      <c r="LN115" s="696" cm="1">
        <f t="array" aca="1" ref="LN115" ca="1">INDIRECT(LN$203&amp;ROW())*LN$205</f>
        <v>3</v>
      </c>
      <c r="LO115" s="696" cm="1">
        <f t="array" aca="1" ref="LO115" ca="1">INDIRECT(LO$203&amp;ROW())*LO$205</f>
        <v>6</v>
      </c>
      <c r="LP115" s="696" cm="1">
        <f t="array" aca="1" ref="LP115" ca="1">INDIRECT(LP$203&amp;ROW())*LP$205</f>
        <v>0</v>
      </c>
      <c r="LQ115" s="696" cm="1">
        <f t="array" aca="1" ref="LQ115" ca="1">IF(INDIRECT(LQ$203&amp;ROW())="-",0,INDIRECT(LQ$203&amp;ROW())*LQ$205)</f>
        <v>2.3315999999999999</v>
      </c>
      <c r="LR115" s="696" cm="1">
        <f t="array" aca="1" ref="LR115" ca="1">INDIRECT(LR$203&amp;ROW())*LR$205</f>
        <v>0</v>
      </c>
      <c r="LS115" s="696" cm="1">
        <f t="array" aca="1" ref="LS115" ca="1">IF(INDIRECT(LS$203&amp;ROW())="-",0,INDIRECT(LS$203&amp;ROW())*LS$205)</f>
        <v>0.60000000000000009</v>
      </c>
      <c r="LT115" s="696" cm="1">
        <f t="array" aca="1" ref="LT115" ca="1">INDIRECT(LT$203&amp;ROW())*LT$205</f>
        <v>0</v>
      </c>
      <c r="LU115" s="696" cm="1">
        <f t="array" aca="1" ref="LU115" ca="1">INDIRECT(LU$203&amp;ROW())*LU$205</f>
        <v>2</v>
      </c>
      <c r="LV115" s="696" cm="1">
        <f t="array" aca="1" ref="LV115" ca="1">INDIRECT(LV$203&amp;ROW())*LV$205</f>
        <v>0</v>
      </c>
      <c r="LW115" s="696" cm="1">
        <f t="array" aca="1" ref="LW115" ca="1">INDIRECT(LW$203&amp;ROW())*LW$205</f>
        <v>0</v>
      </c>
      <c r="LX115" s="696" cm="1">
        <f t="array" aca="1" ref="LX115" ca="1">INDIRECT(LX$203&amp;ROW())*LX$205</f>
        <v>2</v>
      </c>
      <c r="LY115" s="696" cm="1">
        <f t="array" aca="1" ref="LY115" ca="1">IF(INDIRECT(LY$203&amp;ROW())="-",0,INDIRECT(LY$203&amp;ROW())*LY$205)</f>
        <v>0.57120000000000004</v>
      </c>
      <c r="LZ115" s="696" cm="1">
        <f t="array" aca="1" ref="LZ115" ca="1">INDIRECT(LZ$203&amp;ROW())*LZ$205</f>
        <v>0</v>
      </c>
      <c r="MA115" s="696" cm="1">
        <f t="array" aca="1" ref="MA115" ca="1">INDIRECT(MA$203&amp;ROW())*MA$205</f>
        <v>2</v>
      </c>
      <c r="MB115" s="696" cm="1">
        <f t="array" aca="1" ref="MB115" ca="1">INDIRECT(MB$203&amp;ROW())*MB$205</f>
        <v>0</v>
      </c>
      <c r="MC115" s="696" cm="1">
        <f t="array" aca="1" ref="MC115" ca="1">IF($MB115=0,0,INDIRECT(MC$203&amp;ROW())*MC$205)</f>
        <v>0</v>
      </c>
      <c r="MD115" s="696" cm="1">
        <f t="array" aca="1" ref="MD115" ca="1">IF($MB115=0,0,INDIRECT(MD$203&amp;ROW())*MD$205)</f>
        <v>0</v>
      </c>
      <c r="ME115" s="696" cm="1">
        <f t="array" aca="1" ref="ME115" ca="1">IF($MB115=0,0,INDIRECT(ME$203&amp;ROW())*ME$205)</f>
        <v>0</v>
      </c>
      <c r="MF115" s="696" cm="1">
        <f t="array" aca="1" ref="MF115" ca="1">IF($MB115=0,0,INDIRECT(MF$203&amp;ROW())*MF$205)</f>
        <v>0</v>
      </c>
      <c r="MG115" s="696" cm="1">
        <f t="array" aca="1" ref="MG115" ca="1">INDIRECT(MG$203&amp;ROW())*MG$205</f>
        <v>0</v>
      </c>
      <c r="MH115" s="696" cm="1">
        <f t="array" aca="1" ref="MH115" ca="1">IF($MG115=0,0,INDIRECT(MH$203&amp;ROW())*MH$205)</f>
        <v>0</v>
      </c>
      <c r="MI115" s="696" cm="1">
        <f t="array" aca="1" ref="MI115" ca="1">IF($MG115=0,0,INDIRECT(MI$203&amp;ROW())*MI$205)</f>
        <v>0</v>
      </c>
      <c r="MJ115" s="696" cm="1">
        <f t="array" aca="1" ref="MJ115" ca="1">INDIRECT(MJ$203&amp;ROW())*MJ$205</f>
        <v>0</v>
      </c>
      <c r="MK115" s="696" cm="1">
        <f t="array" aca="1" ref="MK115" ca="1">INDIRECT(MK$203&amp;ROW())*MK$205</f>
        <v>0</v>
      </c>
      <c r="ML115" s="696" cm="1">
        <f t="array" aca="1" ref="ML115" ca="1">INDIRECT(ML$203&amp;ROW())*ML$205</f>
        <v>0</v>
      </c>
      <c r="MM115" s="696" cm="1">
        <f t="array" aca="1" ref="MM115" ca="1">INDIRECT(MM$203&amp;ROW())*MM$205</f>
        <v>0</v>
      </c>
      <c r="MN115" s="696" cm="1">
        <f t="array" aca="1" ref="MN115" ca="1">INDIRECT(MN$203&amp;ROW())*MN$205</f>
        <v>0</v>
      </c>
      <c r="MO115" s="696" cm="1">
        <f t="array" aca="1" ref="MO115" ca="1">INDIRECT(MO$203&amp;ROW())*MO$205</f>
        <v>0</v>
      </c>
      <c r="MP115" s="696" cm="1">
        <f t="array" aca="1" ref="MP115" ca="1">INDIRECT(MP$203&amp;ROW())*MP$205</f>
        <v>0</v>
      </c>
      <c r="MQ115" s="696" cm="1">
        <f t="array" aca="1" ref="MQ115" ca="1">INDIRECT(MQ$203&amp;ROW())*MQ$205</f>
        <v>0</v>
      </c>
      <c r="MR115" s="696" cm="1">
        <f t="array" aca="1" ref="MR115" ca="1">INDIRECT(MR$203&amp;ROW())*MR$205</f>
        <v>2</v>
      </c>
      <c r="MS115" s="696" cm="1">
        <f t="array" aca="1" ref="MS115" ca="1">INDIRECT(MS$203&amp;ROW())*MS$205</f>
        <v>2</v>
      </c>
      <c r="MT115" s="696" cm="1">
        <f t="array" aca="1" ref="MT115" ca="1">INDIRECT(MT$203&amp;ROW())*MT$205</f>
        <v>1</v>
      </c>
      <c r="MU115" s="696" cm="1">
        <f t="array" aca="1" ref="MU115" ca="1">INDIRECT(MU$203&amp;ROW())*MU$205</f>
        <v>0</v>
      </c>
      <c r="MV115" s="696" cm="1">
        <f t="array" aca="1" ref="MV115" ca="1">IF(INDIRECT(MV$203&amp;ROW())="-",0,INDIRECT(MV$203&amp;ROW())*MV$205)</f>
        <v>2.145</v>
      </c>
      <c r="MW115" s="696" cm="1">
        <f t="array" aca="1" ref="MW115" ca="1">INDIRECT(MW$203&amp;ROW())*MW$205</f>
        <v>0</v>
      </c>
      <c r="MX115" s="696" cm="1">
        <f t="array" aca="1" ref="MX115" ca="1">INDIRECT(MX$203&amp;ROW())*MX$205</f>
        <v>0</v>
      </c>
      <c r="MY115" s="696" cm="1">
        <f t="array" aca="1" ref="MY115" ca="1">INDIRECT(MY$203&amp;ROW())*MY$205</f>
        <v>0</v>
      </c>
      <c r="NA115" s="701">
        <f t="shared" si="133"/>
        <v>0.59484390243902441</v>
      </c>
      <c r="NB115" s="617">
        <f t="shared" si="134"/>
        <v>0.29285714285714282</v>
      </c>
      <c r="NC115" s="695">
        <f t="shared" si="135"/>
        <v>8.4246153846153846E-2</v>
      </c>
      <c r="ND115" s="697">
        <f t="shared" si="136"/>
        <v>0.12435185185185185</v>
      </c>
      <c r="NE115" s="694">
        <f t="shared" si="137"/>
        <v>0.27407476274854325</v>
      </c>
      <c r="NF115" s="682" t="str">
        <f t="shared" si="138"/>
        <v>C</v>
      </c>
      <c r="NH115" s="606" t="s">
        <v>6108</v>
      </c>
      <c r="NI115" s="563" t="str">
        <f t="shared" si="239"/>
        <v>C</v>
      </c>
      <c r="NJ115" s="563" t="str">
        <f t="shared" si="140"/>
        <v>C</v>
      </c>
      <c r="NK115" s="563" t="str">
        <f t="shared" ca="1" si="141"/>
        <v>D</v>
      </c>
      <c r="NL115" s="563" t="str">
        <f t="shared" ca="1" si="142"/>
        <v>D</v>
      </c>
      <c r="NM115" s="563" t="str">
        <f t="shared" ca="1" si="143"/>
        <v>C</v>
      </c>
      <c r="NN115" s="563" t="str">
        <f t="shared" ca="1" si="163"/>
        <v>D</v>
      </c>
      <c r="NO115" s="563" t="str">
        <f t="shared" ca="1" si="164"/>
        <v>C</v>
      </c>
      <c r="NP115" s="606" t="str">
        <f t="shared" si="144"/>
        <v>-</v>
      </c>
      <c r="NQ115" s="682" t="str">
        <f t="shared" si="145"/>
        <v>-</v>
      </c>
      <c r="NR115" s="682" t="e">
        <f>IF(OR(AND(NI115="A",OR(NJ115="C",NJ115="D")),AND(NI115="A",OR(#REF!="C",#REF!="D")),AND(NI115="B",OR(NJ115="D",#REF!="D")),AND(OR(NI115="C",NI115="D"),OR(NJ115="A",NJ115="B")),AND(OR(NI115="C",NI115="D"),OR(#REF!="A",#REF!="B")),AND(OR(NJ115="A",#REF!="A",NJ115="B",#REF!="B"),OR(NP115="-",NQ115="-")),AND(OR(NJ115="C",#REF!="C",NJ115="D",#REF!="D"),NP115="Yes")),"Yes","-")</f>
        <v>#REF!</v>
      </c>
      <c r="NS115" s="607"/>
      <c r="NT115" s="619">
        <f t="shared" si="146"/>
        <v>0.28199999999999997</v>
      </c>
      <c r="NU115" s="619">
        <f t="shared" si="147"/>
        <v>0.27407476274854325</v>
      </c>
      <c r="NV115" s="619">
        <f t="shared" ca="1" si="148"/>
        <v>0.20297978968636635</v>
      </c>
      <c r="NW115" s="619">
        <f t="shared" ca="1" si="165"/>
        <v>0.24349345757752994</v>
      </c>
      <c r="NX115" s="619">
        <f t="shared" ca="1" si="166"/>
        <v>0.34934667843588657</v>
      </c>
      <c r="NY115" s="620">
        <f t="shared" ca="1" si="167"/>
        <v>0.24672246207672538</v>
      </c>
      <c r="NZ115" s="620">
        <f t="shared" ca="1" si="168"/>
        <v>0.39504211253332111</v>
      </c>
      <c r="OA115" s="705" t="s">
        <v>1188</v>
      </c>
      <c r="OB115" s="706" t="s">
        <v>1188</v>
      </c>
      <c r="OC115" s="494"/>
      <c r="OE115" s="606" t="s">
        <v>6108</v>
      </c>
      <c r="OF115" s="700" t="str">
        <f t="shared" ca="1" si="149"/>
        <v>D</v>
      </c>
      <c r="OG115" s="701">
        <f t="shared" ca="1" si="169"/>
        <v>0.24349345757752994</v>
      </c>
      <c r="OH115" s="705">
        <f t="shared" ca="1" si="212"/>
        <v>0.51673272971800432</v>
      </c>
      <c r="OI115" s="696">
        <f t="shared" ca="1" si="213"/>
        <v>0.28243312421580935</v>
      </c>
      <c r="OJ115" s="696">
        <f t="shared" ca="1" si="152"/>
        <v>8.5962881362261476E-2</v>
      </c>
      <c r="OK115" s="697">
        <f t="shared" ca="1" si="153"/>
        <v>8.8845095014044528E-2</v>
      </c>
      <c r="OL115" s="696" cm="1">
        <f t="array" aca="1" ref="OL115" ca="1">INDIRECT(OL$203&amp;ROW())*OL$205</f>
        <v>0</v>
      </c>
      <c r="OM115" s="696" cm="1">
        <f t="array" aca="1" ref="OM115" ca="1">INDIRECT(OM$203&amp;ROW())*OM$205</f>
        <v>0</v>
      </c>
      <c r="ON115" s="696" cm="1">
        <f t="array" aca="1" ref="ON115" ca="1">INDIRECT(ON$203&amp;ROW())*ON$205</f>
        <v>0</v>
      </c>
      <c r="OO115" s="696" cm="1">
        <f t="array" aca="1" ref="OO115" ca="1">INDIRECT(OO$203&amp;ROW())*OO$205</f>
        <v>1.0790999999999999</v>
      </c>
      <c r="OP115" s="696" cm="1">
        <f t="array" aca="1" ref="OP115" ca="1">INDIRECT(OP$203&amp;ROW())*OP$205</f>
        <v>0.52769999999999995</v>
      </c>
      <c r="OQ115" s="696" cm="1">
        <f t="array" aca="1" ref="OQ115" ca="1">INDIRECT(OQ$203&amp;ROW())*OQ$205</f>
        <v>1.5849</v>
      </c>
      <c r="OR115" s="696" cm="1">
        <f t="array" aca="1" ref="OR115" ca="1">INDIRECT(OR$203&amp;ROW())*OR$205</f>
        <v>1.4141999999999999</v>
      </c>
      <c r="OS115" s="696" cm="1">
        <f t="array" aca="1" ref="OS115" ca="1">INDIRECT(OS$203&amp;ROW())*OS$205</f>
        <v>1.5387</v>
      </c>
      <c r="OT115" s="696" cm="1">
        <f t="array" aca="1" ref="OT115" ca="1">INDIRECT(OT$203&amp;ROW())*OT$205</f>
        <v>1.4727000000000001</v>
      </c>
      <c r="OU115" s="696" cm="1">
        <f t="array" aca="1" ref="OU115" ca="1">INDIRECT(OU$203&amp;ROW())*OU$205</f>
        <v>1.2869999999999999</v>
      </c>
      <c r="OV115" s="696" cm="1">
        <f t="array" aca="1" ref="OV115" ca="1">INDIRECT(OV$203&amp;ROW())*OV$205</f>
        <v>1.2161999999999999</v>
      </c>
      <c r="OW115" s="696" cm="1">
        <f t="array" aca="1" ref="OW115" ca="1">INDIRECT(OW$203&amp;ROW())*OW$205</f>
        <v>1.5144000000000002</v>
      </c>
      <c r="OX115" s="696" cm="1">
        <f t="array" aca="1" ref="OX115" ca="1">INDIRECT(OX$203&amp;ROW())*OX$205</f>
        <v>0</v>
      </c>
      <c r="OY115" s="696" cm="1">
        <f t="array" aca="1" ref="OY115" ca="1">IF(INDIRECT(OY$203&amp;ROW())="-",0,INDIRECT(OY$203&amp;ROW())*OY$205)</f>
        <v>0.27578942000000001</v>
      </c>
      <c r="OZ115" s="696" cm="1">
        <f t="array" aca="1" ref="OZ115" ca="1">INDIRECT(OZ$203&amp;ROW())*OZ$205</f>
        <v>0</v>
      </c>
      <c r="PA115" s="696" cm="1">
        <f t="array" aca="1" ref="PA115" ca="1">IF(INDIRECT(PA$203&amp;ROW())="-",0,INDIRECT(PA$203&amp;ROW())*PA$205)</f>
        <v>8.8340000000000002E-2</v>
      </c>
      <c r="PB115" s="705" cm="1">
        <f t="array" aca="1" ref="PB115" ca="1">INDIRECT(PB$203&amp;ROW())*PB$205</f>
        <v>0</v>
      </c>
      <c r="PC115" s="696" cm="1">
        <f t="array" aca="1" ref="PC115" ca="1">INDIRECT(PC$203&amp;ROW())*PC$205</f>
        <v>1.3946000000000001</v>
      </c>
      <c r="PD115" s="696" cm="1">
        <f t="array" aca="1" ref="PD115" ca="1">INDIRECT(PD$203&amp;ROW())*PD$205</f>
        <v>0</v>
      </c>
      <c r="PE115" s="696" cm="1">
        <f t="array" aca="1" ref="PE115" ca="1">INDIRECT(PE$203&amp;ROW())*PE$205</f>
        <v>0</v>
      </c>
      <c r="PF115" s="696" cm="1">
        <f t="array" aca="1" ref="PF115" ca="1">INDIRECT(PF$203&amp;ROW())*PF$205</f>
        <v>1.3308</v>
      </c>
      <c r="PG115" s="696" cm="1">
        <f t="array" aca="1" ref="PG115" ca="1">IF(INDIRECT(PG$203&amp;ROW())="-",0,INDIRECT(PG$203&amp;ROW())*PG$205)</f>
        <v>8.3300000000000013E-2</v>
      </c>
      <c r="PH115" s="696" cm="1">
        <f t="array" aca="1" ref="PH115" ca="1">INDIRECT(PH$203&amp;ROW())*PH$205</f>
        <v>0</v>
      </c>
      <c r="PI115" s="696" cm="1">
        <f t="array" aca="1" ref="PI115" ca="1">INDIRECT(PI$203&amp;ROW())*PI$205</f>
        <v>0.60729999999999995</v>
      </c>
      <c r="PJ115" s="696" cm="1">
        <f t="array" aca="1" ref="PJ115" ca="1">INDIRECT(PJ$203&amp;ROW())*PJ$205</f>
        <v>0</v>
      </c>
      <c r="PK115" s="696" cm="1">
        <f t="array" aca="1" ref="PK115" ca="1">IF($PJ115=0,0,INDIRECT(PK$203&amp;ROW())*PK$205)</f>
        <v>0</v>
      </c>
      <c r="PL115" s="696" cm="1">
        <f t="array" aca="1" ref="PL115" ca="1">IF($MPE115=0,0,INDIRECT(PL$203&amp;ROW())*PL$205)</f>
        <v>0</v>
      </c>
      <c r="PM115" s="696" cm="1">
        <f t="array" aca="1" ref="PM115" ca="1">IF($MPE115=0,0,INDIRECT(PM$203&amp;ROW())*PM$205)</f>
        <v>0</v>
      </c>
      <c r="PN115" s="696" cm="1">
        <f t="array" aca="1" ref="PN115" ca="1">IF($PJ115=0,0,INDIRECT(PN$203&amp;ROW())*PN$205)</f>
        <v>0</v>
      </c>
      <c r="PO115" s="696" cm="1">
        <f t="array" aca="1" ref="PO115" ca="1">INDIRECT(PO$203&amp;ROW())*PO$205</f>
        <v>0</v>
      </c>
      <c r="PP115" s="696" cm="1">
        <f t="array" aca="1" ref="PP115" ca="1">IF($PO115=0,0,INDIRECT(PP$203&amp;ROW())*PP$205)</f>
        <v>0</v>
      </c>
      <c r="PQ115" s="696" cm="1">
        <f t="array" aca="1" ref="PQ115" ca="1">IF($PO115=0,0,INDIRECT(PQ$203&amp;ROW())*PQ$205)</f>
        <v>0</v>
      </c>
      <c r="PR115" s="696" cm="1">
        <f t="array" aca="1" ref="PR115" ca="1">INDIRECT(PR$203&amp;ROW())*PR$205</f>
        <v>0</v>
      </c>
      <c r="PS115" s="696" cm="1">
        <f t="array" aca="1" ref="PS115" ca="1">INDIRECT(PS$203&amp;ROW())*PS$205</f>
        <v>0</v>
      </c>
      <c r="PT115" s="696" cm="1">
        <f t="array" aca="1" ref="PT115" ca="1">INDIRECT(PT$203&amp;ROW())*PT$205</f>
        <v>0</v>
      </c>
      <c r="PU115" s="696" cm="1">
        <f t="array" aca="1" ref="PU115" ca="1">INDIRECT(PU$203&amp;ROW())*PU$205</f>
        <v>0</v>
      </c>
      <c r="PV115" s="696" cm="1">
        <f t="array" aca="1" ref="PV115" ca="1">INDIRECT(PV$203&amp;ROW())*PV$205</f>
        <v>0</v>
      </c>
      <c r="PW115" s="696" cm="1">
        <f t="array" aca="1" ref="PW115" ca="1">INDIRECT(PW$203&amp;ROW())*PW$205</f>
        <v>0</v>
      </c>
      <c r="PX115" s="696" cm="1">
        <f t="array" aca="1" ref="PX115" ca="1">INDIRECT(PX$203&amp;ROW())*PX$205</f>
        <v>0</v>
      </c>
      <c r="PY115" s="696" cm="1">
        <f t="array" aca="1" ref="PY115" ca="1">INDIRECT(PY$203&amp;ROW())*PY$205</f>
        <v>0</v>
      </c>
      <c r="PZ115" s="696" cm="1">
        <f t="array" aca="1" ref="PZ115" ca="1">INDIRECT(PZ$203&amp;ROW())*PZ$205</f>
        <v>0.17430000000000001</v>
      </c>
      <c r="QA115" s="696" cm="1">
        <f t="array" aca="1" ref="QA115" ca="1">INDIRECT(QA$203&amp;ROW())*QA$205</f>
        <v>0.31659999999999999</v>
      </c>
      <c r="QB115" s="696" cm="1">
        <f t="array" aca="1" ref="QB115" ca="1">INDIRECT(QB$203&amp;ROW())*QB$205</f>
        <v>0.79830000000000001</v>
      </c>
      <c r="QC115" s="696" cm="1">
        <f t="array" aca="1" ref="QC115" ca="1">INDIRECT(QC$203&amp;ROW())*QC$205</f>
        <v>0</v>
      </c>
      <c r="QD115" s="696" cm="1">
        <f t="array" aca="1" ref="QD115" ca="1">IF(INDIRECT(QD$203&amp;ROW())="-",0,INDIRECT(QD$203&amp;ROW())*QD$205)</f>
        <v>0.21954074999999998</v>
      </c>
      <c r="QE115" s="696" cm="1">
        <f t="array" aca="1" ref="QE115" ca="1">INDIRECT(QE$203&amp;ROW())*QE$205</f>
        <v>0</v>
      </c>
      <c r="QF115" s="696" cm="1">
        <f t="array" aca="1" ref="QF115" ca="1">INDIRECT(QF$203&amp;ROW())*QF$205</f>
        <v>0</v>
      </c>
      <c r="QG115" s="696" cm="1">
        <f t="array" aca="1" ref="QG115" ca="1">INDIRECT(QG$203&amp;ROW())*QG$205</f>
        <v>0</v>
      </c>
      <c r="QI115" s="606" t="s">
        <v>6108</v>
      </c>
      <c r="QJ115" s="700" t="str">
        <f t="shared" ca="1" si="154"/>
        <v>C</v>
      </c>
      <c r="QK115" s="701">
        <f t="shared" ca="1" si="170"/>
        <v>0.34934667843588657</v>
      </c>
      <c r="QL115" s="705">
        <f t="shared" ca="1" si="214"/>
        <v>0.69196593882441471</v>
      </c>
      <c r="QM115" s="696">
        <f t="shared" ca="1" si="215"/>
        <v>0.37840077724118015</v>
      </c>
      <c r="QN115" s="696">
        <f t="shared" ca="1" si="157"/>
        <v>2.2199000190842706E-2</v>
      </c>
      <c r="QO115" s="697">
        <f t="shared" ca="1" si="158"/>
        <v>0.30482099748710878</v>
      </c>
      <c r="QP115" s="696" cm="1">
        <f t="array" aca="1" ref="QP115" ca="1">INDIRECT(QP$203&amp;ROW())*QP$205</f>
        <v>0</v>
      </c>
      <c r="QQ115" s="696" cm="1">
        <f t="array" aca="1" ref="QQ115" ca="1">INDIRECT(QQ$203&amp;ROW())*QQ$205</f>
        <v>0</v>
      </c>
      <c r="QR115" s="696" cm="1">
        <f t="array" aca="1" ref="QR115" ca="1">INDIRECT(QR$203&amp;ROW())*QR$205</f>
        <v>0</v>
      </c>
      <c r="QS115" s="696" cm="1">
        <f t="array" aca="1" ref="QS115" ca="1">INDIRECT(QS$203&amp;ROW())*QS$205</f>
        <v>0.22471360933801068</v>
      </c>
      <c r="QT115" s="696" cm="1">
        <f t="array" aca="1" ref="QT115" ca="1">INDIRECT(QT$203&amp;ROW())*QT$205</f>
        <v>8.7442714716655143E-2</v>
      </c>
      <c r="QU115" s="696" cm="1">
        <f t="array" aca="1" ref="QU115" ca="1">INDIRECT(QU$203&amp;ROW())*QU$205</f>
        <v>0.53329206883563263</v>
      </c>
      <c r="QV115" s="696" cm="1">
        <f t="array" aca="1" ref="QV115" ca="1">INDIRECT(QV$203&amp;ROW())*QV$205</f>
        <v>0.24117831443907087</v>
      </c>
      <c r="QW115" s="696" cm="1">
        <f t="array" aca="1" ref="QW115" ca="1">INDIRECT(QW$203&amp;ROW())*QW$205</f>
        <v>0.53099416374332975</v>
      </c>
      <c r="QX115" s="696" cm="1">
        <f t="array" aca="1" ref="QX115" ca="1">INDIRECT(QX$203&amp;ROW())*QX$205</f>
        <v>0.60640894423913805</v>
      </c>
      <c r="QY115" s="696" cm="1">
        <f t="array" aca="1" ref="QY115" ca="1">INDIRECT(QY$203&amp;ROW())*QY$205</f>
        <v>9.0268316756905984E-2</v>
      </c>
      <c r="QZ115" s="696" cm="1">
        <f t="array" aca="1" ref="QZ115" ca="1">INDIRECT(QZ$203&amp;ROW())*QZ$205</f>
        <v>0.27613248380770827</v>
      </c>
      <c r="RA115" s="696" cm="1">
        <f t="array" aca="1" ref="RA115" ca="1">INDIRECT(RA$203&amp;ROW())*RA$205</f>
        <v>5.1272116233970627E-2</v>
      </c>
      <c r="RB115" s="696" cm="1">
        <f t="array" aca="1" ref="RB115" ca="1">INDIRECT(RB$203&amp;ROW())*RB$205</f>
        <v>0</v>
      </c>
      <c r="RC115" s="696" cm="1">
        <f t="array" aca="1" ref="RC115" ca="1">IF(INDIRECT(RC$203&amp;ROW())="-",0,INDIRECT(RC$203&amp;ROW())*RC$205)</f>
        <v>3.2606887858549032E-2</v>
      </c>
      <c r="RD115" s="696" cm="1">
        <f t="array" aca="1" ref="RD115" ca="1">INDIRECT(RD$203&amp;ROW())*RD$205</f>
        <v>0</v>
      </c>
      <c r="RE115" s="696" cm="1">
        <f t="array" aca="1" ref="RE115" ca="1">IF(INDIRECT(RE$203&amp;ROW())="-",0,INDIRECT(RE$203&amp;ROW())*RE$205)</f>
        <v>6.3289039731937854E-3</v>
      </c>
      <c r="RF115" s="705" cm="1">
        <f t="array" aca="1" ref="RF115" ca="1">INDIRECT(RF$203&amp;ROW())*RF$205</f>
        <v>0</v>
      </c>
      <c r="RG115" s="696" cm="1">
        <f t="array" aca="1" ref="RG115" ca="1">INDIRECT(RG$203&amp;ROW())*RG$205</f>
        <v>0.27650466908360405</v>
      </c>
      <c r="RH115" s="696" cm="1">
        <f t="array" aca="1" ref="RH115" ca="1">INDIRECT(RH$203&amp;ROW())*RH$205</f>
        <v>0</v>
      </c>
      <c r="RI115" s="696" cm="1">
        <f t="array" aca="1" ref="RI115" ca="1">INDIRECT(RI$203&amp;ROW())*RI$205</f>
        <v>0</v>
      </c>
      <c r="RJ115" s="696" cm="1">
        <f t="array" aca="1" ref="RJ115" ca="1">INDIRECT(RJ$203&amp;ROW())*RJ$205</f>
        <v>0.12226723336432462</v>
      </c>
      <c r="RK115" s="696" cm="1">
        <f t="array" aca="1" ref="RK115" ca="1">IF(INDIRECT(RK$203&amp;ROW())="-",0,INDIRECT(RK$203&amp;ROW())*RK$205)</f>
        <v>5.7521362124856217E-3</v>
      </c>
      <c r="RL115" s="696" cm="1">
        <f t="array" aca="1" ref="RL115" ca="1">INDIRECT(RL$203&amp;ROW())*RL$205</f>
        <v>0</v>
      </c>
      <c r="RM115" s="696" cm="1">
        <f t="array" aca="1" ref="RM115" ca="1">INDIRECT(RM$203&amp;ROW())*RM$205</f>
        <v>1.4993730364766381E-2</v>
      </c>
      <c r="RN115" s="696" cm="1">
        <f t="array" aca="1" ref="RN115" ca="1">INDIRECT(RN$203&amp;ROW())*RN$205</f>
        <v>0</v>
      </c>
      <c r="RO115" s="696" cm="1">
        <f t="array" aca="1" ref="RO115" ca="1">IF($RN115=0,0,INDIRECT(RO$203&amp;ROW())*RO$205)</f>
        <v>0</v>
      </c>
      <c r="RP115" s="696" cm="1">
        <f t="array" aca="1" ref="RP115" ca="1">IF($RN115=0,0,INDIRECT(RP$203&amp;ROW())*RP$205)</f>
        <v>0</v>
      </c>
      <c r="RQ115" s="696" cm="1">
        <f t="array" aca="1" ref="RQ115" ca="1">IF($RN115=0,0,INDIRECT(RQ$203&amp;ROW())*RQ$205)</f>
        <v>0</v>
      </c>
      <c r="RR115" s="696" cm="1">
        <f t="array" aca="1" ref="RR115" ca="1">IF($RN115=0,0,INDIRECT(RR$203&amp;ROW())*RR$205)</f>
        <v>0</v>
      </c>
      <c r="RS115" s="696" cm="1">
        <f t="array" aca="1" ref="RS115" ca="1">INDIRECT(RS$203&amp;ROW())*RS$205</f>
        <v>0</v>
      </c>
      <c r="RT115" s="696" cm="1">
        <f t="array" aca="1" ref="RT115" ca="1">IF($RS115=0,0,INDIRECT(RT$203&amp;ROW())*RT$205)</f>
        <v>0</v>
      </c>
      <c r="RU115" s="696" cm="1">
        <f t="array" aca="1" ref="RU115" ca="1">IF($RS115=0,0,INDIRECT(RU$203&amp;ROW())*RU$205)</f>
        <v>0</v>
      </c>
      <c r="RV115" s="696" cm="1">
        <f t="array" aca="1" ref="RV115" ca="1">INDIRECT(RV$203&amp;ROW())*RV$205</f>
        <v>0</v>
      </c>
      <c r="RW115" s="696" cm="1">
        <f t="array" aca="1" ref="RW115" ca="1">INDIRECT(RW$203&amp;ROW())*RW$205</f>
        <v>0</v>
      </c>
      <c r="RX115" s="696" cm="1">
        <f t="array" aca="1" ref="RX115" ca="1">INDIRECT(RX$203&amp;ROW())*RX$205</f>
        <v>0</v>
      </c>
      <c r="RY115" s="696" cm="1">
        <f t="array" aca="1" ref="RY115" ca="1">INDIRECT(RY$203&amp;ROW())*RY$205</f>
        <v>0</v>
      </c>
      <c r="RZ115" s="696" cm="1">
        <f t="array" aca="1" ref="RZ115" ca="1">INDIRECT(RZ$203&amp;ROW())*RZ$205</f>
        <v>0</v>
      </c>
      <c r="SA115" s="696" cm="1">
        <f t="array" aca="1" ref="SA115" ca="1">INDIRECT(SA$203&amp;ROW())*SA$205</f>
        <v>0</v>
      </c>
      <c r="SB115" s="696" cm="1">
        <f t="array" aca="1" ref="SB115" ca="1">INDIRECT(SB$203&amp;ROW())*SB$205</f>
        <v>0</v>
      </c>
      <c r="SC115" s="696" cm="1">
        <f t="array" aca="1" ref="SC115" ca="1">INDIRECT(SC$203&amp;ROW())*SC$205</f>
        <v>0</v>
      </c>
      <c r="SD115" s="696" cm="1">
        <f t="array" aca="1" ref="SD115" ca="1">INDIRECT(SD$203&amp;ROW())*SD$205</f>
        <v>0.3072993885784252</v>
      </c>
      <c r="SE115" s="696" cm="1">
        <f t="array" aca="1" ref="SE115" ca="1">INDIRECT(SE$203&amp;ROW())*SE$205</f>
        <v>0.2585618210787391</v>
      </c>
      <c r="SF115" s="696" cm="1">
        <f t="array" aca="1" ref="SF115" ca="1">INDIRECT(SF$203&amp;ROW())*SF$205</f>
        <v>6.6118883241114992E-2</v>
      </c>
      <c r="SG115" s="696" cm="1">
        <f t="array" aca="1" ref="SG115" ca="1">INDIRECT(SG$203&amp;ROW())*SG$205</f>
        <v>0</v>
      </c>
      <c r="SH115" s="696" cm="1">
        <f t="array" aca="1" ref="SH115" ca="1">IF(INDIRECT(SH$203&amp;ROW())="-",0,INDIRECT(SH$203&amp;ROW())*SH$205)</f>
        <v>2.8128120609777721E-2</v>
      </c>
      <c r="SI115" s="696" cm="1">
        <f t="array" aca="1" ref="SI115" ca="1">INDIRECT(SI$203&amp;ROW())*SI$205</f>
        <v>0</v>
      </c>
      <c r="SJ115" s="696" cm="1">
        <f t="array" aca="1" ref="SJ115" ca="1">INDIRECT(SJ$203&amp;ROW())*SJ$205</f>
        <v>0</v>
      </c>
      <c r="SK115" s="696" cm="1">
        <f t="array" aca="1" ref="SK115" ca="1">INDIRECT(SK$203&amp;ROW())*SK$205</f>
        <v>0</v>
      </c>
      <c r="SN115" s="606" t="s">
        <v>6108</v>
      </c>
      <c r="SO115" s="707" cm="1">
        <f t="array" aca="1" ref="SO115" ca="1">INDIRECT(SO$203&amp;ROW())*SO$205</f>
        <v>0</v>
      </c>
      <c r="SP115" s="707" cm="1">
        <f t="array" aca="1" ref="SP115" ca="1">INDIRECT(SP$203&amp;ROW())*SP$205</f>
        <v>0</v>
      </c>
      <c r="SQ115" s="707" cm="1">
        <f t="array" aca="1" ref="SQ115" ca="1">INDIRECT(SQ$203&amp;ROW())*SQ$205</f>
        <v>0</v>
      </c>
      <c r="SR115" s="707" cm="1">
        <f t="array" aca="1" ref="SR115" ca="1">INDIRECT(SR$203&amp;ROW())*SR$205</f>
        <v>3</v>
      </c>
      <c r="SS115" s="707" cm="1">
        <f t="array" aca="1" ref="SS115" ca="1">INDIRECT(SS$203&amp;ROW())*SS$205</f>
        <v>1</v>
      </c>
      <c r="ST115" s="707" cm="1">
        <f t="array" aca="1" ref="ST115" ca="1">INDIRECT(ST$203&amp;ROW())*ST$205</f>
        <v>3</v>
      </c>
      <c r="SU115" s="707" cm="1">
        <f t="array" aca="1" ref="SU115" ca="1">INDIRECT(SU$203&amp;ROW())*SU$205</f>
        <v>3</v>
      </c>
      <c r="SV115" s="707" cm="1">
        <f t="array" aca="1" ref="SV115" ca="1">INDIRECT(SV$203&amp;ROW())*SV$205</f>
        <v>3</v>
      </c>
      <c r="SW115" s="707" cm="1">
        <f t="array" aca="1" ref="SW115" ca="1">INDIRECT(SW$203&amp;ROW())*SW$205</f>
        <v>3</v>
      </c>
      <c r="SX115" s="707" cm="1">
        <f t="array" aca="1" ref="SX115" ca="1">INDIRECT(SX$203&amp;ROW())*SX$205</f>
        <v>2</v>
      </c>
      <c r="SY115" s="707" cm="1">
        <f t="array" aca="1" ref="SY115" ca="1">INDIRECT(SY$203&amp;ROW())*SY$205</f>
        <v>3</v>
      </c>
      <c r="SZ115" s="707" cm="1">
        <f t="array" aca="1" ref="SZ115" ca="1">INDIRECT(SZ$203&amp;ROW())*SZ$205</f>
        <v>3</v>
      </c>
      <c r="TA115" s="707" cm="1">
        <f t="array" aca="1" ref="TA115" ca="1">INDIRECT(TA$203&amp;ROW())*TA$205</f>
        <v>0</v>
      </c>
      <c r="TB115" s="696" cm="1">
        <f t="array" aca="1" ref="TB115" ca="1">IF(INDIRECT(TB$203&amp;ROW())="-",0,INDIRECT(TB$203&amp;ROW())*TB$205)</f>
        <v>0.3886</v>
      </c>
      <c r="TC115" s="707" cm="1">
        <f t="array" aca="1" ref="TC115" ca="1">INDIRECT(TC$203&amp;ROW())*TC$205</f>
        <v>0</v>
      </c>
      <c r="TD115" s="696" cm="1">
        <f t="array" aca="1" ref="TD115" ca="1">IF(INDIRECT(TD$203&amp;ROW())="-",0,INDIRECT(TD$203&amp;ROW())*TD$205)</f>
        <v>0.1</v>
      </c>
      <c r="TE115" s="732" cm="1">
        <f t="array" aca="1" ref="TE115" ca="1">INDIRECT(TE$203&amp;ROW())*TE$205</f>
        <v>0</v>
      </c>
      <c r="TF115" s="707" cm="1">
        <f t="array" aca="1" ref="TF115" ca="1">INDIRECT(TF$203&amp;ROW())*TF$205</f>
        <v>2</v>
      </c>
      <c r="TG115" s="707" cm="1">
        <f t="array" aca="1" ref="TG115" ca="1">INDIRECT(TG$203&amp;ROW())*TG$205</f>
        <v>0</v>
      </c>
      <c r="TH115" s="707" cm="1">
        <f t="array" aca="1" ref="TH115" ca="1">INDIRECT(TH$203&amp;ROW())*TH$205</f>
        <v>0</v>
      </c>
      <c r="TI115" s="707" cm="1">
        <f t="array" aca="1" ref="TI115" ca="1">INDIRECT(TI$203&amp;ROW())*TI$205</f>
        <v>2</v>
      </c>
      <c r="TJ115" s="696" cm="1">
        <f t="array" aca="1" ref="TJ115" ca="1">IF(INDIRECT(TJ$203&amp;ROW())="-",0,INDIRECT(TJ$203&amp;ROW())*TJ$205)</f>
        <v>9.5200000000000007E-2</v>
      </c>
      <c r="TK115" s="707" cm="1">
        <f t="array" aca="1" ref="TK115" ca="1">INDIRECT(TK$203&amp;ROW())*TK$205</f>
        <v>0</v>
      </c>
      <c r="TL115" s="707" cm="1">
        <f t="array" aca="1" ref="TL115" ca="1">INDIRECT(TL$203&amp;ROW())*TL$205</f>
        <v>1</v>
      </c>
      <c r="TM115" s="707" cm="1">
        <f t="array" aca="1" ref="TM115" ca="1">INDIRECT(TM$203&amp;ROW())*TM$205</f>
        <v>0</v>
      </c>
      <c r="TN115" s="707" cm="1">
        <f t="array" aca="1" ref="TN115" ca="1">IF($TM115=0,0,INDIRECT(TN$203&amp;ROW())*TN$205)</f>
        <v>0</v>
      </c>
      <c r="TO115" s="707" cm="1">
        <f t="array" aca="1" ref="TO115" ca="1">IF($TM115=0,0,INDIRECT(TO$203&amp;ROW())*TO$205)</f>
        <v>0</v>
      </c>
      <c r="TP115" s="707" cm="1">
        <f t="array" aca="1" ref="TP115" ca="1">IF($TM115=0,0,INDIRECT(TP$203&amp;ROW())*TP$205)</f>
        <v>0</v>
      </c>
      <c r="TQ115" s="707" cm="1">
        <f t="array" aca="1" ref="TQ115" ca="1">IF($TM115=0,0,INDIRECT(TQ$203&amp;ROW())*TQ$205)</f>
        <v>0</v>
      </c>
      <c r="TR115" s="707" cm="1">
        <f t="array" aca="1" ref="TR115" ca="1">INDIRECT(TR$203&amp;ROW())*TR$205</f>
        <v>0</v>
      </c>
      <c r="TS115" s="707" cm="1">
        <f t="array" aca="1" ref="TS115" ca="1">IF($TR115=0,0,INDIRECT(TS$203&amp;ROW())*TS$205)</f>
        <v>0</v>
      </c>
      <c r="TT115" s="707" cm="1">
        <f t="array" aca="1" ref="TT115" ca="1">IF($TR115=0,0,INDIRECT(TT$203&amp;ROW())*TT$205)</f>
        <v>0</v>
      </c>
      <c r="TU115" s="707" cm="1">
        <f t="array" aca="1" ref="TU115" ca="1">INDIRECT(TU$203&amp;ROW())*TU$205</f>
        <v>0</v>
      </c>
      <c r="TV115" s="707" cm="1">
        <f t="array" aca="1" ref="TV115" ca="1">INDIRECT(TV$203&amp;ROW())*TV$205</f>
        <v>0</v>
      </c>
      <c r="TW115" s="707" cm="1">
        <f t="array" aca="1" ref="TW115" ca="1">INDIRECT(TW$203&amp;ROW())*TW$205</f>
        <v>0</v>
      </c>
      <c r="TX115" s="707" cm="1">
        <f t="array" aca="1" ref="TX115" ca="1">INDIRECT(TX$203&amp;ROW())*TX$205</f>
        <v>0</v>
      </c>
      <c r="TY115" s="707" cm="1">
        <f t="array" aca="1" ref="TY115" ca="1">INDIRECT(TY$203&amp;ROW())*TY$205</f>
        <v>0</v>
      </c>
      <c r="TZ115" s="707" cm="1">
        <f t="array" aca="1" ref="TZ115" ca="1">INDIRECT(TZ$203&amp;ROW())*TZ$205</f>
        <v>0</v>
      </c>
      <c r="UA115" s="707" cm="1">
        <f t="array" aca="1" ref="UA115" ca="1">INDIRECT(UA$203&amp;ROW())*UA$205</f>
        <v>0</v>
      </c>
      <c r="UB115" s="707" cm="1">
        <f t="array" aca="1" ref="UB115" ca="1">INDIRECT(UB$203&amp;ROW())*UB$205</f>
        <v>0</v>
      </c>
      <c r="UC115" s="707" cm="1">
        <f t="array" aca="1" ref="UC115" ca="1">INDIRECT(UC$203&amp;ROW())*UC$205</f>
        <v>1</v>
      </c>
      <c r="UD115" s="707" cm="1">
        <f t="array" aca="1" ref="UD115" ca="1">INDIRECT(UD$203&amp;ROW())*UD$205</f>
        <v>1</v>
      </c>
      <c r="UE115" s="707" cm="1">
        <f t="array" aca="1" ref="UE115" ca="1">INDIRECT(UE$203&amp;ROW())*UE$205</f>
        <v>1</v>
      </c>
      <c r="UF115" s="707" cm="1">
        <f t="array" aca="1" ref="UF115" ca="1">INDIRECT(UF$203&amp;ROW())*UF$205</f>
        <v>0</v>
      </c>
      <c r="UG115" s="696" cm="1">
        <f t="array" aca="1" ref="UG115" ca="1">IF(INDIRECT(UG$203&amp;ROW())="-",0,INDIRECT(UG$203&amp;ROW())*UG$205)</f>
        <v>0.35749999999999998</v>
      </c>
      <c r="UH115" s="707" cm="1">
        <f t="array" aca="1" ref="UH115" ca="1">INDIRECT(UH$203&amp;ROW())*UH$205</f>
        <v>0</v>
      </c>
      <c r="UI115" s="707" cm="1">
        <f t="array" aca="1" ref="UI115" ca="1">INDIRECT(UI$203&amp;ROW())*UI$205</f>
        <v>0</v>
      </c>
      <c r="UJ115" s="707" cm="1">
        <f t="array" aca="1" ref="UJ115" ca="1">INDIRECT(UJ$203&amp;ROW())*UJ$205</f>
        <v>0</v>
      </c>
      <c r="UM115" s="606" t="s">
        <v>6108</v>
      </c>
      <c r="UN115" s="616">
        <f t="shared" ca="1" si="222"/>
        <v>-0.97111609266078391</v>
      </c>
      <c r="UO115" s="616">
        <f t="shared" ca="1" si="219"/>
        <v>-0.6225347970107441</v>
      </c>
      <c r="UP115" s="616">
        <f t="shared" ca="1" si="219"/>
        <v>-0.88618201963763954</v>
      </c>
      <c r="UQ115" s="616">
        <f t="shared" ca="1" si="219"/>
        <v>0.29355872991449461</v>
      </c>
      <c r="UR115" s="616">
        <f t="shared" ca="1" si="219"/>
        <v>-0.80643931126992341</v>
      </c>
      <c r="US115" s="616">
        <f t="shared" ca="1" si="219"/>
        <v>0.41305213694811815</v>
      </c>
      <c r="UT115" s="616">
        <f t="shared" ca="1" si="219"/>
        <v>0.30690415393182785</v>
      </c>
      <c r="UU115" s="616">
        <f t="shared" ca="1" si="219"/>
        <v>0.53359975015917405</v>
      </c>
      <c r="UV115" s="616">
        <f t="shared" ca="1" si="219"/>
        <v>0.44410973870643028</v>
      </c>
      <c r="UW115" s="616">
        <f t="shared" ca="1" si="219"/>
        <v>-0.27258314758863444</v>
      </c>
      <c r="UX115" s="616">
        <f t="shared" ca="1" si="219"/>
        <v>0.28247365722383649</v>
      </c>
      <c r="UY115" s="616">
        <f t="shared" ca="1" si="219"/>
        <v>1.5108379627063613</v>
      </c>
      <c r="UZ115" s="616">
        <f t="shared" ca="1" si="219"/>
        <v>-0.80238258590915801</v>
      </c>
      <c r="VA115" s="616">
        <f t="shared" ca="1" si="219"/>
        <v>-0.60824710431079854</v>
      </c>
      <c r="VB115" s="616">
        <f t="shared" ca="1" si="219"/>
        <v>-0.76400504167427041</v>
      </c>
      <c r="VC115" s="616">
        <f t="shared" ca="1" si="219"/>
        <v>-1.8487720568019834</v>
      </c>
      <c r="VD115" s="616">
        <f t="shared" ca="1" si="218"/>
        <v>-1.5772186114663853</v>
      </c>
      <c r="VE115" s="616">
        <f t="shared" ca="1" si="218"/>
        <v>3.9909080070471406E-2</v>
      </c>
      <c r="VF115" s="616">
        <f t="shared" ca="1" si="218"/>
        <v>-1.7012503523278015</v>
      </c>
      <c r="VG115" s="616">
        <f t="shared" ca="1" si="218"/>
        <v>-0.89462372206681784</v>
      </c>
      <c r="VH115" s="616">
        <f t="shared" ca="1" si="218"/>
        <v>-0.12784420028857393</v>
      </c>
      <c r="VI115" s="616">
        <f t="shared" ca="1" si="218"/>
        <v>-1.8202560366642131</v>
      </c>
      <c r="VJ115" s="616">
        <f t="shared" ca="1" si="218"/>
        <v>-0.90132677458943244</v>
      </c>
      <c r="VK115" s="616">
        <f t="shared" ca="1" si="218"/>
        <v>-0.49937453713488217</v>
      </c>
      <c r="VL115" s="616">
        <f t="shared" ca="1" si="218"/>
        <v>-0.83864555511817418</v>
      </c>
      <c r="VM115" s="616">
        <f t="shared" ca="1" si="218"/>
        <v>-0.57201237404204519</v>
      </c>
      <c r="VN115" s="616">
        <f t="shared" ca="1" si="218"/>
        <v>-0.62639799545694341</v>
      </c>
      <c r="VO115" s="616">
        <f t="shared" ca="1" si="218"/>
        <v>-0.42150866262694142</v>
      </c>
      <c r="VP115" s="616">
        <f t="shared" ca="1" si="218"/>
        <v>-0.46221149066820022</v>
      </c>
      <c r="VQ115" s="616">
        <f t="shared" ca="1" si="218"/>
        <v>-0.77889442244162177</v>
      </c>
      <c r="VR115" s="616">
        <f t="shared" ca="1" si="218"/>
        <v>-0.64202286734458469</v>
      </c>
      <c r="VS115" s="616">
        <f t="shared" ca="1" si="218"/>
        <v>-0.40481357988865657</v>
      </c>
      <c r="VT115" s="616">
        <f t="shared" ca="1" si="232"/>
        <v>-0.3878135405833677</v>
      </c>
      <c r="VU115" s="616">
        <f t="shared" ca="1" si="232"/>
        <v>-0.82130507758946303</v>
      </c>
      <c r="VV115" s="616">
        <f t="shared" ca="1" si="232"/>
        <v>-0.64337789451099625</v>
      </c>
      <c r="VW115" s="616">
        <f t="shared" ca="1" si="232"/>
        <v>-2.2727508617901209</v>
      </c>
      <c r="VX115" s="616">
        <f t="shared" ca="1" si="232"/>
        <v>-0.78524029103755877</v>
      </c>
      <c r="VY115" s="616">
        <f t="shared" ca="1" si="232"/>
        <v>-1.477844244223653</v>
      </c>
      <c r="VZ115" s="616">
        <f t="shared" ca="1" si="232"/>
        <v>-1.5555141459162816</v>
      </c>
      <c r="WA115" s="616">
        <f t="shared" ca="1" si="232"/>
        <v>-1.1483025824394326</v>
      </c>
      <c r="WB115" s="616">
        <f t="shared" ca="1" si="232"/>
        <v>0.33435322352896929</v>
      </c>
      <c r="WC115" s="616">
        <f t="shared" ca="1" si="232"/>
        <v>0.47817673461028487</v>
      </c>
      <c r="WD115" s="616">
        <f t="shared" ca="1" si="229"/>
        <v>-0.51586207793649097</v>
      </c>
      <c r="WE115" s="616">
        <f t="shared" ca="1" si="229"/>
        <v>-1.7097470492691516</v>
      </c>
      <c r="WF115" s="616">
        <f t="shared" ca="1" si="229"/>
        <v>-1.6997136193330831</v>
      </c>
      <c r="WG115" s="616">
        <f t="shared" ca="1" si="229"/>
        <v>-1.008197359876486</v>
      </c>
      <c r="WH115" s="616">
        <f t="shared" ca="1" si="229"/>
        <v>-1.0816125322340113</v>
      </c>
      <c r="WI115" s="627">
        <f t="shared" ca="1" si="229"/>
        <v>-0.9831420375936909</v>
      </c>
      <c r="WL115" s="606" t="s">
        <v>6108</v>
      </c>
      <c r="WM115" s="700" t="str">
        <f t="shared" ca="1" si="172"/>
        <v>D</v>
      </c>
      <c r="WN115" s="479">
        <f t="shared" ca="1" si="173"/>
        <v>0.24672246207672538</v>
      </c>
      <c r="WO115" s="495">
        <f t="shared" ca="1" si="216"/>
        <v>0.53965454330347851</v>
      </c>
      <c r="WP115" s="458">
        <f t="shared" ca="1" si="216"/>
        <v>0.30440982647650022</v>
      </c>
      <c r="WQ115" s="458">
        <f t="shared" ca="1" si="216"/>
        <v>5.9726306266027762E-2</v>
      </c>
      <c r="WR115" s="459">
        <f t="shared" ca="1" si="216"/>
        <v>8.3099172260894971E-2</v>
      </c>
      <c r="WS115" s="495">
        <f t="shared" ca="1" si="174"/>
        <v>-0.23669203991394652</v>
      </c>
      <c r="WT115" s="458">
        <f t="shared" ca="1" si="175"/>
        <v>-1.0747741757658091</v>
      </c>
      <c r="WU115" s="458">
        <f t="shared" ca="1" si="176"/>
        <v>-0.75884246041493719</v>
      </c>
      <c r="WV115" s="459">
        <f t="shared" ca="1" si="177"/>
        <v>-1.0858739575972363</v>
      </c>
      <c r="WW115" s="484">
        <f t="shared" ca="1" si="223"/>
        <v>-0.7262006140917342</v>
      </c>
      <c r="WX115" s="484">
        <f t="shared" ca="1" si="220"/>
        <v>-0.37545073607717977</v>
      </c>
      <c r="WY115" s="484">
        <f t="shared" ca="1" si="220"/>
        <v>-0.64522912849816527</v>
      </c>
      <c r="WZ115" s="484">
        <f t="shared" ca="1" si="220"/>
        <v>0.10559307515024371</v>
      </c>
      <c r="XA115" s="484">
        <f t="shared" ca="1" si="220"/>
        <v>-0.42555802455713854</v>
      </c>
      <c r="XB115" s="484">
        <f t="shared" ca="1" si="220"/>
        <v>0.21821544394969081</v>
      </c>
      <c r="XC115" s="484">
        <f t="shared" ca="1" si="220"/>
        <v>0.14467461816346364</v>
      </c>
      <c r="XD115" s="484">
        <f t="shared" ca="1" si="220"/>
        <v>0.27368331185664035</v>
      </c>
      <c r="XE115" s="484">
        <f t="shared" ca="1" si="220"/>
        <v>0.21801347073098662</v>
      </c>
      <c r="XF115" s="484">
        <f t="shared" ca="1" si="220"/>
        <v>-0.17540725547328626</v>
      </c>
      <c r="XG115" s="484">
        <f t="shared" ca="1" si="220"/>
        <v>0.1145148206385433</v>
      </c>
      <c r="XH115" s="484">
        <f t="shared" ca="1" si="220"/>
        <v>0.76267100357417117</v>
      </c>
      <c r="XI115" s="484">
        <f t="shared" ca="1" si="220"/>
        <v>-0.56078518929191046</v>
      </c>
      <c r="XJ115" s="484">
        <f t="shared" ca="1" si="220"/>
        <v>-0.43167296992937371</v>
      </c>
      <c r="XK115" s="484">
        <f t="shared" ca="1" si="220"/>
        <v>-0.54267278110123429</v>
      </c>
      <c r="XL115" s="484">
        <f t="shared" ca="1" si="220"/>
        <v>-1.6332052349788722</v>
      </c>
      <c r="XM115" s="484">
        <f t="shared" ca="1" si="220"/>
        <v>-1.1895382767679479</v>
      </c>
      <c r="XN115" s="484">
        <f t="shared" ca="1" si="227"/>
        <v>2.7828601533139714E-2</v>
      </c>
      <c r="XO115" s="484">
        <f t="shared" ca="1" si="227"/>
        <v>-1.2490580086790719</v>
      </c>
      <c r="XP115" s="484">
        <f t="shared" ca="1" si="227"/>
        <v>-0.57255918212276347</v>
      </c>
      <c r="XQ115" s="484">
        <f t="shared" ca="1" si="227"/>
        <v>-8.50675308720171E-2</v>
      </c>
      <c r="XR115" s="484">
        <f t="shared" ca="1" si="227"/>
        <v>-1.5927240320811864</v>
      </c>
      <c r="XS115" s="484">
        <f t="shared" ca="1" si="227"/>
        <v>-0.55611861992167977</v>
      </c>
      <c r="XT115" s="484">
        <f t="shared" ca="1" si="224"/>
        <v>-0.30327015640201394</v>
      </c>
      <c r="XU115" s="484">
        <f t="shared" ca="1" si="224"/>
        <v>-0.63720289277878872</v>
      </c>
      <c r="XV115" s="484">
        <f t="shared" ca="1" si="224"/>
        <v>-0.30179372854458303</v>
      </c>
      <c r="XW115" s="484">
        <f t="shared" ca="1" si="224"/>
        <v>-0.40427726626791127</v>
      </c>
      <c r="XX115" s="484">
        <f t="shared" ca="1" si="224"/>
        <v>-0.20379943838012618</v>
      </c>
      <c r="XY115" s="484">
        <f t="shared" ca="1" si="224"/>
        <v>-0.24303080179333969</v>
      </c>
      <c r="XZ115" s="484">
        <f t="shared" ca="1" si="224"/>
        <v>-0.56968338057380219</v>
      </c>
      <c r="YA115" s="484">
        <f t="shared" ca="1" si="224"/>
        <v>-0.43779539324227229</v>
      </c>
      <c r="YB115" s="484">
        <f t="shared" ca="1" si="224"/>
        <v>-0.21272953623148902</v>
      </c>
      <c r="YC115" s="484">
        <f t="shared" ca="1" si="224"/>
        <v>-0.17304240180829866</v>
      </c>
      <c r="YD115" s="484">
        <f t="shared" ca="1" si="224"/>
        <v>-0.6068623218308542</v>
      </c>
      <c r="YE115" s="484">
        <f t="shared" ca="1" si="224"/>
        <v>-0.46342509741627064</v>
      </c>
      <c r="YF115" s="484">
        <f t="shared" ca="1" si="224"/>
        <v>-1.3406957333699923</v>
      </c>
      <c r="YG115" s="484">
        <f t="shared" ca="1" si="224"/>
        <v>-0.54699838673676349</v>
      </c>
      <c r="YH115" s="484">
        <f t="shared" ca="1" si="224"/>
        <v>-0.78754319774678472</v>
      </c>
      <c r="YI115" s="484">
        <f t="shared" ca="1" si="224"/>
        <v>-0.91106463526316606</v>
      </c>
      <c r="YJ115" s="484">
        <f t="shared" ca="1" si="233"/>
        <v>-0.6812879221613154</v>
      </c>
      <c r="YK115" s="484">
        <f t="shared" ca="1" si="233"/>
        <v>5.8277766861099353E-2</v>
      </c>
      <c r="YL115" s="484">
        <f t="shared" ca="1" si="233"/>
        <v>0.15139075417761619</v>
      </c>
      <c r="YM115" s="484">
        <f t="shared" ca="1" si="233"/>
        <v>-0.41181269681670074</v>
      </c>
      <c r="YN115" s="484">
        <f t="shared" ca="1" si="233"/>
        <v>-1.2190496461289051</v>
      </c>
      <c r="YO115" s="484">
        <f t="shared" ca="1" si="233"/>
        <v>-1.0437941336324463</v>
      </c>
      <c r="YP115" s="484">
        <f t="shared" ca="1" si="230"/>
        <v>-0.53716755334219179</v>
      </c>
      <c r="YQ115" s="484">
        <f t="shared" ca="1" si="230"/>
        <v>-0.78352011835031787</v>
      </c>
      <c r="YR115" s="484">
        <f t="shared" ca="1" si="230"/>
        <v>-0.73715989978774943</v>
      </c>
      <c r="YU115" s="606" t="s">
        <v>6108</v>
      </c>
      <c r="YV115" s="700" t="str">
        <f t="shared" ca="1" si="160"/>
        <v>C</v>
      </c>
      <c r="YW115" s="479">
        <f t="shared" ca="1" si="179"/>
        <v>0.39504211253332111</v>
      </c>
      <c r="YX115" s="495">
        <f t="shared" ca="1" si="217"/>
        <v>0.71117531030987435</v>
      </c>
      <c r="YY115" s="458">
        <f t="shared" ca="1" si="217"/>
        <v>0.39831048973812894</v>
      </c>
      <c r="YZ115" s="458">
        <f t="shared" ca="1" si="217"/>
        <v>1.8581477801694769E-2</v>
      </c>
      <c r="ZA115" s="459">
        <f t="shared" ca="1" si="217"/>
        <v>0.45210117228358632</v>
      </c>
      <c r="ZB115" s="495">
        <f t="shared" ca="1" si="180"/>
        <v>-2.1748628195788728E-2</v>
      </c>
      <c r="ZC115" s="458">
        <f t="shared" ca="1" si="181"/>
        <v>-0.77108688422700611</v>
      </c>
      <c r="ZD115" s="458">
        <f t="shared" ca="1" si="182"/>
        <v>-0.6993397785283072</v>
      </c>
      <c r="ZE115" s="459">
        <f t="shared" ca="1" si="183"/>
        <v>-0.52358685311922348</v>
      </c>
      <c r="ZF115" s="484">
        <f t="shared" ca="1" si="225"/>
        <v>-3.2485432480444082E-2</v>
      </c>
      <c r="ZG115" s="484">
        <f t="shared" ca="1" si="221"/>
        <v>-7.9385408814590788E-2</v>
      </c>
      <c r="ZH115" s="484">
        <f t="shared" ca="1" si="221"/>
        <v>-6.6861590023482048E-2</v>
      </c>
      <c r="ZI115" s="484">
        <f t="shared" ca="1" si="221"/>
        <v>2.1988880583922777E-2</v>
      </c>
      <c r="ZJ115" s="484">
        <f t="shared" ca="1" si="221"/>
        <v>-7.0517242631671764E-2</v>
      </c>
      <c r="ZK115" s="484">
        <f t="shared" ca="1" si="221"/>
        <v>7.3425809550013654E-2</v>
      </c>
      <c r="ZL115" s="484">
        <f t="shared" ca="1" si="221"/>
        <v>2.4672875513209128E-2</v>
      </c>
      <c r="ZM115" s="484">
        <f t="shared" ca="1" si="221"/>
        <v>9.4446117703140112E-2</v>
      </c>
      <c r="ZN115" s="484">
        <f t="shared" ca="1" si="221"/>
        <v>8.9770705925095284E-2</v>
      </c>
      <c r="ZO115" s="484">
        <f t="shared" ca="1" si="221"/>
        <v>-1.2302810954562654E-2</v>
      </c>
      <c r="ZP115" s="484">
        <f t="shared" ca="1" si="221"/>
        <v>2.6000050859821721E-2</v>
      </c>
      <c r="ZQ115" s="484">
        <f t="shared" ca="1" si="221"/>
        <v>2.5821286544858647E-2</v>
      </c>
      <c r="ZR115" s="484">
        <f t="shared" ca="1" si="221"/>
        <v>-4.5981105838852197E-2</v>
      </c>
      <c r="ZS115" s="484">
        <f t="shared" ca="1" si="221"/>
        <v>-5.1037172209339635E-2</v>
      </c>
      <c r="ZT115" s="484">
        <f t="shared" ca="1" si="221"/>
        <v>-2.7291061507312073E-2</v>
      </c>
      <c r="ZU115" s="484">
        <f t="shared" ca="1" si="221"/>
        <v>-0.11700700815823718</v>
      </c>
      <c r="ZV115" s="484">
        <f t="shared" ca="1" si="221"/>
        <v>-8.3701405664608222E-2</v>
      </c>
      <c r="ZW115" s="484">
        <f t="shared" ca="1" si="228"/>
        <v>5.5175234891583769E-3</v>
      </c>
      <c r="ZX115" s="484">
        <f t="shared" ca="1" si="228"/>
        <v>-4.9666031249752343E-2</v>
      </c>
      <c r="ZY115" s="484">
        <f t="shared" ca="1" si="228"/>
        <v>-9.6348193705378546E-2</v>
      </c>
      <c r="ZZ115" s="484">
        <f t="shared" ca="1" si="228"/>
        <v>-7.8155783354792625E-3</v>
      </c>
      <c r="AAA115" s="484">
        <f t="shared" ca="1" si="228"/>
        <v>-0.10998278008919932</v>
      </c>
      <c r="AAB115" s="484">
        <f t="shared" ca="1" si="228"/>
        <v>-0.10150745433592355</v>
      </c>
      <c r="AAC115" s="484">
        <f t="shared" ca="1" si="226"/>
        <v>-7.4874871608304394E-3</v>
      </c>
      <c r="AAD115" s="484">
        <f t="shared" ca="1" si="226"/>
        <v>-7.8682240113631882E-2</v>
      </c>
      <c r="AAE115" s="484">
        <f t="shared" ca="1" si="226"/>
        <v>-4.0219644611828483E-2</v>
      </c>
      <c r="AAF115" s="484">
        <f t="shared" ca="1" si="226"/>
        <v>-6.120902348854227E-2</v>
      </c>
      <c r="AAG115" s="484">
        <f t="shared" ca="1" si="226"/>
        <v>-4.3018323338477257E-2</v>
      </c>
      <c r="AAH115" s="484">
        <f t="shared" ca="1" si="226"/>
        <v>-3.8008707897835295E-2</v>
      </c>
      <c r="AAI115" s="484">
        <f t="shared" ca="1" si="226"/>
        <v>-6.0338538063910964E-2</v>
      </c>
      <c r="AAJ115" s="484">
        <f t="shared" ca="1" si="226"/>
        <v>-5.2025335368730337E-2</v>
      </c>
      <c r="AAK115" s="484">
        <f t="shared" ca="1" si="226"/>
        <v>-3.3183772310049216E-2</v>
      </c>
      <c r="AAL115" s="484">
        <f t="shared" ca="1" si="226"/>
        <v>-1.741238539122681E-2</v>
      </c>
      <c r="AAM115" s="484">
        <f t="shared" ca="1" si="226"/>
        <v>-2.189532836791554E-2</v>
      </c>
      <c r="AAN115" s="484">
        <f t="shared" ca="1" si="226"/>
        <v>-6.1359063816095079E-2</v>
      </c>
      <c r="AAO115" s="484">
        <f t="shared" ca="1" si="226"/>
        <v>-6.3937554045021938E-2</v>
      </c>
      <c r="AAP115" s="484">
        <f t="shared" ca="1" si="226"/>
        <v>-2.8906649957960041E-2</v>
      </c>
      <c r="AAQ115" s="484">
        <f t="shared" ca="1" si="226"/>
        <v>-0.15117325855892658</v>
      </c>
      <c r="AAR115" s="484">
        <f t="shared" ca="1" si="226"/>
        <v>-3.6651122693945694E-2</v>
      </c>
      <c r="AAS115" s="484">
        <f t="shared" ca="1" si="234"/>
        <v>-3.1171595822786675E-2</v>
      </c>
      <c r="AAT115" s="484">
        <f t="shared" ca="1" si="234"/>
        <v>0.1027465411596778</v>
      </c>
      <c r="AAU115" s="484">
        <f t="shared" ca="1" si="234"/>
        <v>0.12363824729832018</v>
      </c>
      <c r="AAV115" s="484">
        <f t="shared" ca="1" si="234"/>
        <v>-3.4108224499601811E-2</v>
      </c>
      <c r="AAW115" s="484">
        <f t="shared" ca="1" si="234"/>
        <v>-6.3917050252045346E-2</v>
      </c>
      <c r="AAX115" s="484">
        <f t="shared" ca="1" si="234"/>
        <v>-0.13373356555715463</v>
      </c>
      <c r="AAY115" s="484">
        <f t="shared" ca="1" si="231"/>
        <v>-0.12312049482031152</v>
      </c>
      <c r="AAZ115" s="484">
        <f t="shared" ca="1" si="231"/>
        <v>-0.11856365915979221</v>
      </c>
      <c r="ABA115" s="484">
        <f t="shared" ca="1" si="231"/>
        <v>-0.10451532592333997</v>
      </c>
    </row>
    <row r="116" spans="1:729" ht="15" customHeight="1" x14ac:dyDescent="0.35">
      <c r="A116" s="498">
        <v>114</v>
      </c>
      <c r="B116" s="628"/>
      <c r="C116" s="606" t="s">
        <v>6134</v>
      </c>
      <c r="D116" s="629">
        <v>480</v>
      </c>
      <c r="E116" s="630" t="s">
        <v>6135</v>
      </c>
      <c r="F116" s="631" t="s">
        <v>1351</v>
      </c>
      <c r="G116" s="632">
        <v>1271.7670000000001</v>
      </c>
      <c r="H116" s="504">
        <v>16123.024543600824</v>
      </c>
      <c r="I116" s="505">
        <v>12740</v>
      </c>
      <c r="J116" s="633" t="s">
        <v>6136</v>
      </c>
      <c r="K116" s="469">
        <v>2</v>
      </c>
      <c r="L116" s="603" t="s">
        <v>6137</v>
      </c>
      <c r="M116" s="817">
        <v>63</v>
      </c>
      <c r="N116" s="818">
        <v>0.71960000000000002</v>
      </c>
      <c r="O116" s="819">
        <v>0.7</v>
      </c>
      <c r="P116" s="820">
        <v>0.66769999999999996</v>
      </c>
      <c r="Q116" s="821">
        <v>0.79110000000000003</v>
      </c>
      <c r="R116" s="818">
        <v>0.64290000000000003</v>
      </c>
      <c r="S116" s="822">
        <v>0.66779999999999995</v>
      </c>
      <c r="T116" s="822">
        <v>0.72919999999999996</v>
      </c>
      <c r="U116" s="822">
        <v>0.70289999999999997</v>
      </c>
      <c r="V116" s="822">
        <v>0.47239999999999999</v>
      </c>
      <c r="W116" s="892" t="s">
        <v>6138</v>
      </c>
      <c r="X116" s="875" t="s">
        <v>6139</v>
      </c>
      <c r="Y116" s="517">
        <v>2</v>
      </c>
      <c r="Z116" s="517">
        <v>3</v>
      </c>
      <c r="AA116" s="865" t="s">
        <v>6140</v>
      </c>
      <c r="AB116" s="520">
        <v>2018</v>
      </c>
      <c r="AC116" s="369">
        <v>1</v>
      </c>
      <c r="AD116" s="861" t="s">
        <v>6141</v>
      </c>
      <c r="AE116" s="817">
        <v>0</v>
      </c>
      <c r="AF116" s="634" t="s">
        <v>1188</v>
      </c>
      <c r="AG116" s="635" t="s">
        <v>1188</v>
      </c>
      <c r="AH116" s="636" t="s">
        <v>1188</v>
      </c>
      <c r="AI116" s="636" t="s">
        <v>1188</v>
      </c>
      <c r="AJ116" s="636" t="s">
        <v>1188</v>
      </c>
      <c r="AK116" s="637" t="s">
        <v>1188</v>
      </c>
      <c r="AL116" s="765" t="s">
        <v>1188</v>
      </c>
      <c r="AM116" s="639" t="s">
        <v>1188</v>
      </c>
      <c r="AN116" s="636" t="s">
        <v>1188</v>
      </c>
      <c r="AO116" s="636" t="s">
        <v>1188</v>
      </c>
      <c r="AP116" s="636" t="s">
        <v>1188</v>
      </c>
      <c r="AQ116" s="636" t="s">
        <v>1188</v>
      </c>
      <c r="AR116" s="636" t="s">
        <v>1188</v>
      </c>
      <c r="AS116" s="636" t="s">
        <v>1188</v>
      </c>
      <c r="AT116" s="636" t="s">
        <v>1188</v>
      </c>
      <c r="AU116" s="640" t="s">
        <v>1188</v>
      </c>
      <c r="AV116" s="709" t="s">
        <v>6142</v>
      </c>
      <c r="AW116" s="642" t="s">
        <v>6143</v>
      </c>
      <c r="AX116" s="643">
        <v>2</v>
      </c>
      <c r="AY116" s="578" t="s">
        <v>6144</v>
      </c>
      <c r="AZ116" s="643">
        <v>1</v>
      </c>
      <c r="BA116" s="603" t="s">
        <v>6145</v>
      </c>
      <c r="BB116" s="631" t="s">
        <v>1438</v>
      </c>
      <c r="BC116" s="646" t="s">
        <v>6146</v>
      </c>
      <c r="BD116" s="631" t="s">
        <v>1195</v>
      </c>
      <c r="BE116" s="631" t="s">
        <v>1317</v>
      </c>
      <c r="BF116" s="631">
        <v>3</v>
      </c>
      <c r="BG116" s="631">
        <v>2009</v>
      </c>
      <c r="BH116" s="631" t="s">
        <v>1197</v>
      </c>
      <c r="BI116" s="631">
        <v>1</v>
      </c>
      <c r="BJ116" s="631">
        <v>2</v>
      </c>
      <c r="BK116" s="631" t="s">
        <v>1256</v>
      </c>
      <c r="BL116" s="631" t="s">
        <v>1257</v>
      </c>
      <c r="BM116" s="709" t="s">
        <v>6147</v>
      </c>
      <c r="BN116" s="647">
        <v>1968</v>
      </c>
      <c r="BO116" s="557" t="s">
        <v>6148</v>
      </c>
      <c r="BP116" s="647">
        <v>2009</v>
      </c>
      <c r="BQ116" s="647">
        <v>3</v>
      </c>
      <c r="BR116" s="647">
        <v>4</v>
      </c>
      <c r="BS116" s="647" t="s">
        <v>1188</v>
      </c>
      <c r="BT116" s="647" t="s">
        <v>1188</v>
      </c>
      <c r="BU116" s="647" t="s">
        <v>1188</v>
      </c>
      <c r="BV116" s="648" t="s">
        <v>1188</v>
      </c>
      <c r="BW116" s="709" t="s">
        <v>6149</v>
      </c>
      <c r="BX116" s="650">
        <v>2004</v>
      </c>
      <c r="BY116" s="647" t="s">
        <v>5597</v>
      </c>
      <c r="BZ116" s="951" t="s">
        <v>6150</v>
      </c>
      <c r="CA116" s="738">
        <v>2</v>
      </c>
      <c r="CB116" s="738" t="s">
        <v>1324</v>
      </c>
      <c r="CC116" s="709" t="s">
        <v>6151</v>
      </c>
      <c r="CD116" s="652">
        <v>2004</v>
      </c>
      <c r="CE116" s="647">
        <v>3</v>
      </c>
      <c r="CF116" s="647">
        <v>2</v>
      </c>
      <c r="CG116" s="515" t="s">
        <v>6152</v>
      </c>
      <c r="CH116" s="647">
        <v>2004</v>
      </c>
      <c r="CI116" s="647">
        <v>1973</v>
      </c>
      <c r="CJ116" s="647">
        <v>3</v>
      </c>
      <c r="CK116" s="651" t="s">
        <v>6153</v>
      </c>
      <c r="CL116" s="651" t="s">
        <v>6154</v>
      </c>
      <c r="CM116" s="738">
        <v>2</v>
      </c>
      <c r="CN116" s="738" t="s">
        <v>1214</v>
      </c>
      <c r="CO116" s="709" t="s">
        <v>6151</v>
      </c>
      <c r="CP116" s="647">
        <v>1994</v>
      </c>
      <c r="CQ116" s="647">
        <v>3</v>
      </c>
      <c r="CR116" s="650">
        <v>2</v>
      </c>
      <c r="CS116" s="709" t="s">
        <v>6155</v>
      </c>
      <c r="CT116" s="647">
        <v>2004</v>
      </c>
      <c r="CU116" s="648">
        <v>2</v>
      </c>
      <c r="CV116" s="709" t="s">
        <v>6156</v>
      </c>
      <c r="CW116" s="647">
        <v>2013</v>
      </c>
      <c r="CX116" s="657">
        <v>2</v>
      </c>
      <c r="CY116" s="656" t="s">
        <v>6157</v>
      </c>
      <c r="CZ116" s="647">
        <v>2012</v>
      </c>
      <c r="DA116" s="657">
        <v>2</v>
      </c>
      <c r="DB116" s="723">
        <v>95200</v>
      </c>
      <c r="DC116" s="753">
        <v>3</v>
      </c>
      <c r="DD116" s="659" t="s">
        <v>1493</v>
      </c>
      <c r="DE116" s="648">
        <v>2018</v>
      </c>
      <c r="DF116" s="708" t="s">
        <v>755</v>
      </c>
      <c r="DG116" s="664" t="s">
        <v>1213</v>
      </c>
      <c r="DH116" s="666">
        <v>2</v>
      </c>
      <c r="DI116" s="710" t="s">
        <v>1256</v>
      </c>
      <c r="DJ116" s="578" t="s">
        <v>6158</v>
      </c>
      <c r="DK116" s="665" t="s">
        <v>1188</v>
      </c>
      <c r="DL116" s="665">
        <v>2</v>
      </c>
      <c r="DM116" s="655">
        <v>2</v>
      </c>
      <c r="DN116" s="708" t="s">
        <v>755</v>
      </c>
      <c r="DO116" s="664" t="s">
        <v>1213</v>
      </c>
      <c r="DP116" s="665">
        <v>2</v>
      </c>
      <c r="DQ116" s="664" t="s">
        <v>1256</v>
      </c>
      <c r="DR116" s="578" t="s">
        <v>6158</v>
      </c>
      <c r="DS116" s="665" t="s">
        <v>1188</v>
      </c>
      <c r="DT116" s="665">
        <v>2</v>
      </c>
      <c r="DU116" s="655">
        <v>2</v>
      </c>
      <c r="DV116" s="651" t="s">
        <v>2036</v>
      </c>
      <c r="DW116" s="709" t="s">
        <v>6159</v>
      </c>
      <c r="DX116" s="647">
        <v>2010</v>
      </c>
      <c r="DY116" s="647">
        <v>2</v>
      </c>
      <c r="DZ116" s="650">
        <v>1</v>
      </c>
      <c r="EA116" s="709" t="s">
        <v>6160</v>
      </c>
      <c r="EB116" s="539" t="s">
        <v>2280</v>
      </c>
      <c r="EC116" s="647">
        <v>2</v>
      </c>
      <c r="ED116" s="668" t="s">
        <v>1453</v>
      </c>
      <c r="EE116" s="647">
        <v>1987</v>
      </c>
      <c r="EF116" s="647">
        <v>3</v>
      </c>
      <c r="EG116" s="650" t="s">
        <v>1220</v>
      </c>
      <c r="EH116" s="648">
        <v>4</v>
      </c>
      <c r="EI116" s="551" t="s">
        <v>6142</v>
      </c>
      <c r="EJ116" s="651" t="s">
        <v>6143</v>
      </c>
      <c r="EK116" s="647" t="s">
        <v>1188</v>
      </c>
      <c r="EL116" s="647" t="s">
        <v>1188</v>
      </c>
      <c r="EM116" s="669">
        <v>42826</v>
      </c>
      <c r="EN116" s="647" t="s">
        <v>1188</v>
      </c>
      <c r="EO116" s="670" t="s">
        <v>1188</v>
      </c>
      <c r="EP116" s="556">
        <v>0</v>
      </c>
      <c r="EQ116" s="556" t="s">
        <v>1188</v>
      </c>
      <c r="ER116" s="651" t="s">
        <v>1188</v>
      </c>
      <c r="ES116" s="556" t="s">
        <v>1188</v>
      </c>
      <c r="ET116" s="556">
        <v>0</v>
      </c>
      <c r="EU116" s="671">
        <v>0</v>
      </c>
      <c r="EV116" s="672"/>
      <c r="EW116" s="673"/>
      <c r="EX116" s="674"/>
      <c r="EY116" s="631" t="s">
        <v>1416</v>
      </c>
      <c r="EZ116" s="631" t="s">
        <v>1188</v>
      </c>
      <c r="FA116" s="675"/>
      <c r="FB116" s="648">
        <v>0</v>
      </c>
      <c r="FC116" s="676"/>
      <c r="FD116" s="647"/>
      <c r="FE116" s="648"/>
      <c r="FF116" s="652" t="s">
        <v>1281</v>
      </c>
      <c r="FG116" s="563" t="s">
        <v>1282</v>
      </c>
      <c r="FH116" s="631" t="str">
        <f t="shared" si="119"/>
        <v>C</v>
      </c>
      <c r="FI116" s="677">
        <f t="shared" si="120"/>
        <v>1.4000000000000001</v>
      </c>
      <c r="FJ116" s="678">
        <f t="shared" si="121"/>
        <v>1.2000000000000002</v>
      </c>
      <c r="FK116" s="679">
        <f t="shared" si="122"/>
        <v>2</v>
      </c>
      <c r="FL116" s="680">
        <f t="shared" si="123"/>
        <v>1</v>
      </c>
      <c r="FM116" s="681">
        <v>0</v>
      </c>
      <c r="FN116" s="430" t="s">
        <v>1188</v>
      </c>
      <c r="FO116" s="686" t="s">
        <v>1188</v>
      </c>
      <c r="FP116" s="686" t="s">
        <v>1188</v>
      </c>
      <c r="FQ116" s="430">
        <v>0</v>
      </c>
      <c r="FR116" s="682" t="s">
        <v>1188</v>
      </c>
      <c r="FS116" s="369">
        <v>0</v>
      </c>
      <c r="FT116" s="430" t="s">
        <v>1188</v>
      </c>
      <c r="FU116" s="431" t="s">
        <v>1188</v>
      </c>
      <c r="FV116" s="369">
        <v>0</v>
      </c>
      <c r="FW116" s="430" t="s">
        <v>1188</v>
      </c>
      <c r="FX116" s="573" t="s">
        <v>1188</v>
      </c>
      <c r="FY116" s="369">
        <v>2</v>
      </c>
      <c r="FZ116" s="430">
        <v>2018</v>
      </c>
      <c r="GA116" s="686" t="s">
        <v>6161</v>
      </c>
      <c r="GB116" s="572" t="s">
        <v>6162</v>
      </c>
      <c r="GC116" s="369">
        <v>0</v>
      </c>
      <c r="GD116" s="430" t="s">
        <v>1188</v>
      </c>
      <c r="GE116" s="686" t="s">
        <v>1188</v>
      </c>
      <c r="GF116" s="431" t="s">
        <v>1188</v>
      </c>
      <c r="GG116" s="369">
        <v>0</v>
      </c>
      <c r="GH116" s="430" t="s">
        <v>1188</v>
      </c>
      <c r="GI116" s="686" t="s">
        <v>1188</v>
      </c>
      <c r="GJ116" s="431" t="s">
        <v>1188</v>
      </c>
      <c r="GK116" s="369">
        <v>2</v>
      </c>
      <c r="GL116" s="430">
        <v>2011</v>
      </c>
      <c r="GM116" s="686" t="s">
        <v>6163</v>
      </c>
      <c r="GN116" s="573" t="s">
        <v>6164</v>
      </c>
      <c r="GO116" s="800">
        <v>0</v>
      </c>
      <c r="GP116" s="952" t="s">
        <v>1188</v>
      </c>
      <c r="GQ116" s="872" t="s">
        <v>1188</v>
      </c>
      <c r="GR116" s="872" t="s">
        <v>1188</v>
      </c>
      <c r="GS116" s="872" t="s">
        <v>1188</v>
      </c>
      <c r="GT116" s="873" t="s">
        <v>1188</v>
      </c>
      <c r="GU116" s="945">
        <v>1</v>
      </c>
      <c r="GV116" s="730" t="s">
        <v>6165</v>
      </c>
      <c r="GW116" s="843">
        <v>1</v>
      </c>
      <c r="GX116" s="944">
        <v>0</v>
      </c>
      <c r="GY116" s="945">
        <v>0</v>
      </c>
      <c r="GZ116" s="949" t="s">
        <v>1188</v>
      </c>
      <c r="HA116" s="583" t="s">
        <v>1293</v>
      </c>
      <c r="HB116" s="584">
        <v>1</v>
      </c>
      <c r="HC116" s="585">
        <v>2</v>
      </c>
      <c r="HD116" s="586" t="s">
        <v>3750</v>
      </c>
      <c r="HE116" s="718" t="s">
        <v>6166</v>
      </c>
      <c r="HF116" s="587">
        <v>2004</v>
      </c>
      <c r="HG116" s="587">
        <v>2004</v>
      </c>
      <c r="HH116" s="588">
        <v>2</v>
      </c>
      <c r="HI116" s="586" t="s">
        <v>6167</v>
      </c>
      <c r="HJ116" s="471" t="s">
        <v>6168</v>
      </c>
      <c r="HK116" s="691">
        <v>2009</v>
      </c>
      <c r="HL116" s="692">
        <v>0</v>
      </c>
      <c r="HM116" s="693" t="s">
        <v>1188</v>
      </c>
      <c r="HN116" s="592" t="s">
        <v>1188</v>
      </c>
      <c r="HO116" s="681">
        <v>0</v>
      </c>
      <c r="HP116" s="574">
        <v>0</v>
      </c>
      <c r="HQ116" s="472">
        <f t="shared" si="124"/>
        <v>0</v>
      </c>
      <c r="HR116" s="593">
        <v>1</v>
      </c>
      <c r="HS116" s="574">
        <v>0</v>
      </c>
      <c r="HT116" s="574">
        <v>0</v>
      </c>
      <c r="HU116" s="574">
        <v>0</v>
      </c>
      <c r="HV116" s="574">
        <v>0</v>
      </c>
      <c r="HW116" s="574">
        <v>0.5</v>
      </c>
      <c r="HX116" s="574">
        <v>1</v>
      </c>
      <c r="HY116" s="574">
        <v>0</v>
      </c>
      <c r="HZ116" s="574">
        <v>1</v>
      </c>
      <c r="IA116" s="574">
        <v>0.5</v>
      </c>
      <c r="IB116" s="574">
        <v>0.5</v>
      </c>
      <c r="IC116" s="574">
        <v>0.5</v>
      </c>
      <c r="ID116" s="681">
        <v>1</v>
      </c>
      <c r="IE116" s="369">
        <v>1</v>
      </c>
      <c r="IF116" s="574">
        <v>1</v>
      </c>
      <c r="IG116" s="472">
        <f t="shared" si="125"/>
        <v>2</v>
      </c>
      <c r="IH116" s="609">
        <v>0.61457231997916684</v>
      </c>
      <c r="II116" s="694">
        <v>0.53988299312944565</v>
      </c>
      <c r="IJ116" s="695">
        <v>0.6031405009925348</v>
      </c>
      <c r="IK116" s="696">
        <v>0.41939897909285834</v>
      </c>
      <c r="IL116" s="696">
        <v>0.59766762976376864</v>
      </c>
      <c r="IM116" s="697">
        <v>0.53932486266862079</v>
      </c>
      <c r="IN116" s="599">
        <v>3</v>
      </c>
      <c r="IO116" s="600">
        <v>1</v>
      </c>
      <c r="IP116" s="601">
        <v>2</v>
      </c>
      <c r="IQ116" s="600">
        <v>37</v>
      </c>
      <c r="IR116" s="587">
        <v>52</v>
      </c>
      <c r="IS116" s="601">
        <v>89</v>
      </c>
      <c r="IT116" s="599" t="s">
        <v>1188</v>
      </c>
      <c r="IU116" s="600" t="s">
        <v>1188</v>
      </c>
      <c r="IV116" s="587" t="s">
        <v>1188</v>
      </c>
      <c r="IW116" s="601" t="s">
        <v>1188</v>
      </c>
      <c r="IX116" s="602" t="s">
        <v>1188</v>
      </c>
      <c r="IY116" s="681">
        <v>0</v>
      </c>
      <c r="IZ116" s="793" t="s">
        <v>1188</v>
      </c>
      <c r="JA116" s="681">
        <v>2</v>
      </c>
      <c r="JB116" s="743" t="s">
        <v>6169</v>
      </c>
      <c r="JC116" s="681">
        <v>2</v>
      </c>
      <c r="JD116" s="430">
        <v>1</v>
      </c>
      <c r="JE116" s="686" t="s">
        <v>6170</v>
      </c>
      <c r="JF116" s="557" t="s">
        <v>6171</v>
      </c>
      <c r="JG116" s="592">
        <v>2018</v>
      </c>
      <c r="JH116" s="369">
        <v>0</v>
      </c>
      <c r="JI116" s="430" t="s">
        <v>1188</v>
      </c>
      <c r="JJ116" s="686" t="s">
        <v>1188</v>
      </c>
      <c r="JK116" s="686" t="s">
        <v>1188</v>
      </c>
      <c r="JL116" s="592" t="s">
        <v>1188</v>
      </c>
      <c r="JM116" s="369">
        <v>1</v>
      </c>
      <c r="JN116" s="430">
        <v>1</v>
      </c>
      <c r="JO116" s="430">
        <v>1</v>
      </c>
      <c r="JP116" s="686" t="s">
        <v>6172</v>
      </c>
      <c r="JQ116" s="557" t="s">
        <v>6173</v>
      </c>
      <c r="JR116" s="592">
        <v>2000</v>
      </c>
      <c r="JS116" s="369">
        <v>0</v>
      </c>
      <c r="JT116" s="430" t="s">
        <v>1188</v>
      </c>
      <c r="JU116" s="686" t="s">
        <v>1188</v>
      </c>
      <c r="JV116" s="686" t="s">
        <v>1188</v>
      </c>
      <c r="JW116" s="592" t="s">
        <v>1188</v>
      </c>
      <c r="JX116" s="606">
        <v>0</v>
      </c>
      <c r="JY116" s="607" t="s">
        <v>1188</v>
      </c>
      <c r="JZ116" s="606" t="s">
        <v>1188</v>
      </c>
      <c r="KA116" s="606">
        <f t="shared" si="126"/>
        <v>0</v>
      </c>
      <c r="KB116" s="606"/>
      <c r="KC116" s="606"/>
      <c r="KD116" s="606"/>
      <c r="KE116" s="606"/>
      <c r="KF116" s="606">
        <f t="shared" si="127"/>
        <v>0</v>
      </c>
      <c r="KG116" s="606"/>
      <c r="KH116" s="606"/>
      <c r="KI116" s="606"/>
      <c r="KJ116" s="606"/>
      <c r="KK116" s="606">
        <v>1</v>
      </c>
      <c r="KL116" s="606">
        <v>1</v>
      </c>
      <c r="KM116" s="608">
        <f t="shared" si="128"/>
        <v>0.67422797679901125</v>
      </c>
      <c r="KN116" s="609">
        <v>0.87113988399505615</v>
      </c>
      <c r="KO116" s="609">
        <v>77.884613037109375</v>
      </c>
      <c r="KP116" s="610">
        <v>11</v>
      </c>
      <c r="KQ116" s="608">
        <f t="shared" si="129"/>
        <v>0.56342239975929265</v>
      </c>
      <c r="KR116" s="609">
        <v>0.31711199879646301</v>
      </c>
      <c r="KS116" s="609">
        <v>63.942306518554688</v>
      </c>
      <c r="KT116" s="610">
        <v>13</v>
      </c>
      <c r="KU116" s="610">
        <v>52</v>
      </c>
      <c r="KV116" s="606" t="s">
        <v>5586</v>
      </c>
      <c r="KW116" s="606" t="s">
        <v>6134</v>
      </c>
      <c r="KX116" s="700" t="str">
        <f t="shared" ca="1" si="130"/>
        <v>B</v>
      </c>
      <c r="KY116" s="701">
        <f t="shared" ca="1" si="131"/>
        <v>0.5740795387909261</v>
      </c>
      <c r="KZ116" s="702">
        <f t="shared" ca="1" si="235"/>
        <v>0.50595529411764706</v>
      </c>
      <c r="LA116" s="703">
        <f t="shared" ca="1" si="236"/>
        <v>0.77142857142857135</v>
      </c>
      <c r="LB116" s="703">
        <f t="shared" ca="1" si="237"/>
        <v>0.51489166666666664</v>
      </c>
      <c r="LC116" s="704">
        <f t="shared" ca="1" si="238"/>
        <v>0.5040426229508197</v>
      </c>
      <c r="LD116" s="696" cm="1">
        <f t="array" aca="1" ref="LD116" ca="1">INDIRECT(LD$203&amp;ROW())*LD$205</f>
        <v>8</v>
      </c>
      <c r="LE116" s="696" cm="1">
        <f t="array" aca="1" ref="LE116" ca="1">INDIRECT(LE$203&amp;ROW())*LE$205</f>
        <v>0</v>
      </c>
      <c r="LF116" s="696" cm="1">
        <f t="array" aca="1" ref="LF116" ca="1">INDIRECT(LF$203&amp;ROW())*LF$205</f>
        <v>0</v>
      </c>
      <c r="LG116" s="696" cm="1">
        <f t="array" aca="1" ref="LG116" ca="1">INDIRECT(LG$203&amp;ROW())*LG$205</f>
        <v>3</v>
      </c>
      <c r="LH116" s="696" cm="1">
        <f t="array" aca="1" ref="LH116" ca="1">INDIRECT(LH$203&amp;ROW())*LH$205</f>
        <v>3</v>
      </c>
      <c r="LI116" s="696" cm="1">
        <f t="array" aca="1" ref="LI116" ca="1">INDIRECT(LI$203&amp;ROW())*LI$205</f>
        <v>3</v>
      </c>
      <c r="LJ116" s="696" cm="1">
        <f t="array" aca="1" ref="LJ116" ca="1">INDIRECT(LJ$203&amp;ROW())*LJ$205</f>
        <v>3</v>
      </c>
      <c r="LK116" s="696" cm="1">
        <f t="array" aca="1" ref="LK116" ca="1">INDIRECT(LK$203&amp;ROW())*LK$205</f>
        <v>2</v>
      </c>
      <c r="LL116" s="696" cm="1">
        <f t="array" aca="1" ref="LL116" ca="1">INDIRECT(LL$203&amp;ROW())*LL$205</f>
        <v>2</v>
      </c>
      <c r="LM116" s="696" cm="1">
        <f t="array" aca="1" ref="LM116" ca="1">INDIRECT(LM$203&amp;ROW())*LM$205</f>
        <v>4</v>
      </c>
      <c r="LN116" s="696" cm="1">
        <f t="array" aca="1" ref="LN116" ca="1">INDIRECT(LN$203&amp;ROW())*LN$205</f>
        <v>3</v>
      </c>
      <c r="LO116" s="696" cm="1">
        <f t="array" aca="1" ref="LO116" ca="1">INDIRECT(LO$203&amp;ROW())*LO$205</f>
        <v>0</v>
      </c>
      <c r="LP116" s="696" cm="1">
        <f t="array" aca="1" ref="LP116" ca="1">INDIRECT(LP$203&amp;ROW())*LP$205</f>
        <v>0</v>
      </c>
      <c r="LQ116" s="696" cm="1">
        <f t="array" aca="1" ref="LQ116" ca="1">IF(INDIRECT(LQ$203&amp;ROW())="-",0,INDIRECT(LQ$203&amp;ROW())*LQ$205)</f>
        <v>4.0061999999999998</v>
      </c>
      <c r="LR116" s="696" cm="1">
        <f t="array" aca="1" ref="LR116" ca="1">INDIRECT(LR$203&amp;ROW())*LR$205</f>
        <v>8</v>
      </c>
      <c r="LS116" s="696" cm="1">
        <f t="array" aca="1" ref="LS116" ca="1">IF(INDIRECT(LS$203&amp;ROW())="-",0,INDIRECT(LS$203&amp;ROW())*LS$205)</f>
        <v>4.1999999999999993</v>
      </c>
      <c r="LT116" s="696" cm="1">
        <f t="array" aca="1" ref="LT116" ca="1">INDIRECT(LT$203&amp;ROW())*LT$205</f>
        <v>4</v>
      </c>
      <c r="LU116" s="696" cm="1">
        <f t="array" aca="1" ref="LU116" ca="1">INDIRECT(LU$203&amp;ROW())*LU$205</f>
        <v>2</v>
      </c>
      <c r="LV116" s="696" cm="1">
        <f t="array" aca="1" ref="LV116" ca="1">INDIRECT(LV$203&amp;ROW())*LV$205</f>
        <v>2</v>
      </c>
      <c r="LW116" s="696" cm="1">
        <f t="array" aca="1" ref="LW116" ca="1">INDIRECT(LW$203&amp;ROW())*LW$205</f>
        <v>2</v>
      </c>
      <c r="LX116" s="696" cm="1">
        <f t="array" aca="1" ref="LX116" ca="1">INDIRECT(LX$203&amp;ROW())*LX$205</f>
        <v>2</v>
      </c>
      <c r="LY116" s="696" cm="1">
        <f t="array" aca="1" ref="LY116" ca="1">IF(INDIRECT(LY$203&amp;ROW())="-",0,INDIRECT(LY$203&amp;ROW())*LY$205)</f>
        <v>3.8574000000000002</v>
      </c>
      <c r="LZ116" s="696" cm="1">
        <f t="array" aca="1" ref="LZ116" ca="1">INDIRECT(LZ$203&amp;ROW())*LZ$205</f>
        <v>0</v>
      </c>
      <c r="MA116" s="696" cm="1">
        <f t="array" aca="1" ref="MA116" ca="1">INDIRECT(MA$203&amp;ROW())*MA$205</f>
        <v>4</v>
      </c>
      <c r="MB116" s="696" cm="1">
        <f t="array" aca="1" ref="MB116" ca="1">INDIRECT(MB$203&amp;ROW())*MB$205</f>
        <v>0</v>
      </c>
      <c r="MC116" s="696" cm="1">
        <f t="array" aca="1" ref="MC116" ca="1">IF($MB116=0,0,INDIRECT(MC$203&amp;ROW())*MC$205)</f>
        <v>0</v>
      </c>
      <c r="MD116" s="696" cm="1">
        <f t="array" aca="1" ref="MD116" ca="1">IF($MB116=0,0,INDIRECT(MD$203&amp;ROW())*MD$205)</f>
        <v>0</v>
      </c>
      <c r="ME116" s="696" cm="1">
        <f t="array" aca="1" ref="ME116" ca="1">IF($MB116=0,0,INDIRECT(ME$203&amp;ROW())*ME$205)</f>
        <v>0</v>
      </c>
      <c r="MF116" s="696" cm="1">
        <f t="array" aca="1" ref="MF116" ca="1">IF($MB116=0,0,INDIRECT(MF$203&amp;ROW())*MF$205)</f>
        <v>0</v>
      </c>
      <c r="MG116" s="696" cm="1">
        <f t="array" aca="1" ref="MG116" ca="1">INDIRECT(MG$203&amp;ROW())*MG$205</f>
        <v>4</v>
      </c>
      <c r="MH116" s="696" cm="1">
        <f t="array" aca="1" ref="MH116" ca="1">IF($MG116=0,0,INDIRECT(MH$203&amp;ROW())*MH$205)</f>
        <v>0.5</v>
      </c>
      <c r="MI116" s="696" cm="1">
        <f t="array" aca="1" ref="MI116" ca="1">IF($MG116=0,0,INDIRECT(MI$203&amp;ROW())*MI$205)</f>
        <v>0</v>
      </c>
      <c r="MJ116" s="696" cm="1">
        <f t="array" aca="1" ref="MJ116" ca="1">INDIRECT(MJ$203&amp;ROW())*MJ$205</f>
        <v>0</v>
      </c>
      <c r="MK116" s="696" cm="1">
        <f t="array" aca="1" ref="MK116" ca="1">INDIRECT(MK$203&amp;ROW())*MK$205</f>
        <v>0</v>
      </c>
      <c r="ML116" s="696" cm="1">
        <f t="array" aca="1" ref="ML116" ca="1">INDIRECT(ML$203&amp;ROW())*ML$205</f>
        <v>0</v>
      </c>
      <c r="MM116" s="696" cm="1">
        <f t="array" aca="1" ref="MM116" ca="1">INDIRECT(MM$203&amp;ROW())*MM$205</f>
        <v>6</v>
      </c>
      <c r="MN116" s="696" cm="1">
        <f t="array" aca="1" ref="MN116" ca="1">INDIRECT(MN$203&amp;ROW())*MN$205</f>
        <v>4</v>
      </c>
      <c r="MO116" s="696" cm="1">
        <f t="array" aca="1" ref="MO116" ca="1">INDIRECT(MO$203&amp;ROW())*MO$205</f>
        <v>0</v>
      </c>
      <c r="MP116" s="696" cm="1">
        <f t="array" aca="1" ref="MP116" ca="1">INDIRECT(MP$203&amp;ROW())*MP$205</f>
        <v>2</v>
      </c>
      <c r="MQ116" s="696" cm="1">
        <f t="array" aca="1" ref="MQ116" ca="1">INDIRECT(MQ$203&amp;ROW())*MQ$205</f>
        <v>2</v>
      </c>
      <c r="MR116" s="696" cm="1">
        <f t="array" aca="1" ref="MR116" ca="1">INDIRECT(MR$203&amp;ROW())*MR$205</f>
        <v>2</v>
      </c>
      <c r="MS116" s="696" cm="1">
        <f t="array" aca="1" ref="MS116" ca="1">INDIRECT(MS$203&amp;ROW())*MS$205</f>
        <v>2</v>
      </c>
      <c r="MT116" s="696" cm="1">
        <f t="array" aca="1" ref="MT116" ca="1">INDIRECT(MT$203&amp;ROW())*MT$205</f>
        <v>2</v>
      </c>
      <c r="MU116" s="696" cm="1">
        <f t="array" aca="1" ref="MU116" ca="1">INDIRECT(MU$203&amp;ROW())*MU$205</f>
        <v>2</v>
      </c>
      <c r="MV116" s="696" cm="1">
        <f t="array" aca="1" ref="MV116" ca="1">IF(INDIRECT(MV$203&amp;ROW())="-",0,INDIRECT(MV$203&amp;ROW())*MV$205)</f>
        <v>4.7465999999999999</v>
      </c>
      <c r="MW116" s="696" cm="1">
        <f t="array" aca="1" ref="MW116" ca="1">INDIRECT(MW$203&amp;ROW())*MW$205</f>
        <v>0</v>
      </c>
      <c r="MX116" s="696" cm="1">
        <f t="array" aca="1" ref="MX116" ca="1">INDIRECT(MX$203&amp;ROW())*MX$205</f>
        <v>4</v>
      </c>
      <c r="MY116" s="696" cm="1">
        <f t="array" aca="1" ref="MY116" ca="1">INDIRECT(MY$203&amp;ROW())*MY$205</f>
        <v>0</v>
      </c>
      <c r="NA116" s="701">
        <f t="shared" si="133"/>
        <v>0.62604146341463418</v>
      </c>
      <c r="NB116" s="617">
        <f t="shared" si="134"/>
        <v>0.76428571428571423</v>
      </c>
      <c r="NC116" s="695">
        <f t="shared" si="135"/>
        <v>0.35714615384615384</v>
      </c>
      <c r="ND116" s="697">
        <f t="shared" si="136"/>
        <v>0.58485555555555557</v>
      </c>
      <c r="NE116" s="694">
        <f t="shared" si="137"/>
        <v>0.58308222177551439</v>
      </c>
      <c r="NF116" s="682" t="str">
        <f t="shared" si="138"/>
        <v>B</v>
      </c>
      <c r="NH116" s="606" t="s">
        <v>6134</v>
      </c>
      <c r="NI116" s="563" t="str">
        <f t="shared" si="239"/>
        <v>B</v>
      </c>
      <c r="NJ116" s="563" t="str">
        <f t="shared" si="140"/>
        <v>B</v>
      </c>
      <c r="NK116" s="563" t="str">
        <f t="shared" ca="1" si="141"/>
        <v>B</v>
      </c>
      <c r="NL116" s="563" t="str">
        <f t="shared" ca="1" si="142"/>
        <v>B</v>
      </c>
      <c r="NM116" s="563" t="str">
        <f t="shared" ca="1" si="143"/>
        <v>B</v>
      </c>
      <c r="NN116" s="563" t="str">
        <f t="shared" ca="1" si="163"/>
        <v>B</v>
      </c>
      <c r="NO116" s="563" t="str">
        <f t="shared" ca="1" si="164"/>
        <v>B</v>
      </c>
      <c r="NP116" s="606" t="str">
        <f t="shared" si="144"/>
        <v>-</v>
      </c>
      <c r="NQ116" s="682" t="str">
        <f t="shared" si="145"/>
        <v>Yes</v>
      </c>
      <c r="NR116" s="682" t="e">
        <f>IF(OR(AND(NI116="A",OR(NJ116="C",NJ116="D")),AND(NI116="A",OR(#REF!="C",#REF!="D")),AND(NI116="B",OR(NJ116="D",#REF!="D")),AND(OR(NI116="C",NI116="D"),OR(NJ116="A",NJ116="B")),AND(OR(NI116="C",NI116="D"),OR(#REF!="A",#REF!="B")),AND(OR(NJ116="A",#REF!="A",NJ116="B",#REF!="B"),OR(NP116="-",NQ116="-")),AND(OR(NJ116="C",#REF!="C",NJ116="D",#REF!="D"),NP116="Yes")),"Yes","-")</f>
        <v>#REF!</v>
      </c>
      <c r="NS116" s="607" t="s">
        <v>6174</v>
      </c>
      <c r="NT116" s="619">
        <f t="shared" si="146"/>
        <v>0.71960000000000002</v>
      </c>
      <c r="NU116" s="619">
        <f t="shared" si="147"/>
        <v>0.58308222177551439</v>
      </c>
      <c r="NV116" s="619">
        <f t="shared" ca="1" si="148"/>
        <v>0.5740795387909261</v>
      </c>
      <c r="NW116" s="619">
        <f t="shared" ca="1" si="165"/>
        <v>0.57767105273343111</v>
      </c>
      <c r="NX116" s="619">
        <f t="shared" ca="1" si="166"/>
        <v>0.5546917954078735</v>
      </c>
      <c r="NY116" s="620">
        <f t="shared" ca="1" si="167"/>
        <v>0.58114333402541185</v>
      </c>
      <c r="NZ116" s="620">
        <f t="shared" ca="1" si="168"/>
        <v>0.5879686236758408</v>
      </c>
      <c r="OA116" s="705" t="s">
        <v>1188</v>
      </c>
      <c r="OB116" s="706" t="s">
        <v>1188</v>
      </c>
      <c r="OC116" s="494"/>
      <c r="OE116" s="606" t="s">
        <v>6134</v>
      </c>
      <c r="OF116" s="700" t="str">
        <f t="shared" ca="1" si="149"/>
        <v>B</v>
      </c>
      <c r="OG116" s="701">
        <f t="shared" ca="1" si="169"/>
        <v>0.57767105273343111</v>
      </c>
      <c r="OH116" s="705">
        <f t="shared" ca="1" si="212"/>
        <v>0.58838033362255959</v>
      </c>
      <c r="OI116" s="696">
        <f t="shared" ca="1" si="213"/>
        <v>0.76291894604767885</v>
      </c>
      <c r="OJ116" s="696">
        <f t="shared" ca="1" si="152"/>
        <v>0.39713176991921528</v>
      </c>
      <c r="OK116" s="697">
        <f t="shared" ca="1" si="153"/>
        <v>0.5622531613442705</v>
      </c>
      <c r="OL116" s="696" cm="1">
        <f t="array" aca="1" ref="OL116" ca="1">INDIRECT(OL$203&amp;ROW())*OL$205</f>
        <v>1.4956</v>
      </c>
      <c r="OM116" s="696" cm="1">
        <f t="array" aca="1" ref="OM116" ca="1">INDIRECT(OM$203&amp;ROW())*OM$205</f>
        <v>0</v>
      </c>
      <c r="ON116" s="696" cm="1">
        <f t="array" aca="1" ref="ON116" ca="1">INDIRECT(ON$203&amp;ROW())*ON$205</f>
        <v>0</v>
      </c>
      <c r="OO116" s="696" cm="1">
        <f t="array" aca="1" ref="OO116" ca="1">INDIRECT(OO$203&amp;ROW())*OO$205</f>
        <v>1.0790999999999999</v>
      </c>
      <c r="OP116" s="696" cm="1">
        <f t="array" aca="1" ref="OP116" ca="1">INDIRECT(OP$203&amp;ROW())*OP$205</f>
        <v>1.5831</v>
      </c>
      <c r="OQ116" s="696" cm="1">
        <f t="array" aca="1" ref="OQ116" ca="1">INDIRECT(OQ$203&amp;ROW())*OQ$205</f>
        <v>1.5849</v>
      </c>
      <c r="OR116" s="696" cm="1">
        <f t="array" aca="1" ref="OR116" ca="1">INDIRECT(OR$203&amp;ROW())*OR$205</f>
        <v>1.4141999999999999</v>
      </c>
      <c r="OS116" s="696" cm="1">
        <f t="array" aca="1" ref="OS116" ca="1">INDIRECT(OS$203&amp;ROW())*OS$205</f>
        <v>1.0258</v>
      </c>
      <c r="OT116" s="696" cm="1">
        <f t="array" aca="1" ref="OT116" ca="1">INDIRECT(OT$203&amp;ROW())*OT$205</f>
        <v>0.98180000000000001</v>
      </c>
      <c r="OU116" s="696" cm="1">
        <f t="array" aca="1" ref="OU116" ca="1">INDIRECT(OU$203&amp;ROW())*OU$205</f>
        <v>1.2869999999999999</v>
      </c>
      <c r="OV116" s="696" cm="1">
        <f t="array" aca="1" ref="OV116" ca="1">INDIRECT(OV$203&amp;ROW())*OV$205</f>
        <v>1.2161999999999999</v>
      </c>
      <c r="OW116" s="696" cm="1">
        <f t="array" aca="1" ref="OW116" ca="1">INDIRECT(OW$203&amp;ROW())*OW$205</f>
        <v>0</v>
      </c>
      <c r="OX116" s="696" cm="1">
        <f t="array" aca="1" ref="OX116" ca="1">INDIRECT(OX$203&amp;ROW())*OX$205</f>
        <v>0</v>
      </c>
      <c r="OY116" s="696" cm="1">
        <f t="array" aca="1" ref="OY116" ca="1">IF(INDIRECT(OY$203&amp;ROW())="-",0,INDIRECT(OY$203&amp;ROW())*OY$205)</f>
        <v>0.47386668999999998</v>
      </c>
      <c r="OZ116" s="696" cm="1">
        <f t="array" aca="1" ref="OZ116" ca="1">INDIRECT(OZ$203&amp;ROW())*OZ$205</f>
        <v>1.4206000000000001</v>
      </c>
      <c r="PA116" s="696" cm="1">
        <f t="array" aca="1" ref="PA116" ca="1">IF(INDIRECT(PA$203&amp;ROW())="-",0,INDIRECT(PA$203&amp;ROW())*PA$205)</f>
        <v>0.61837999999999993</v>
      </c>
      <c r="PB116" s="705" cm="1">
        <f t="array" aca="1" ref="PB116" ca="1">INDIRECT(PB$203&amp;ROW())*PB$205</f>
        <v>1.5084</v>
      </c>
      <c r="PC116" s="696" cm="1">
        <f t="array" aca="1" ref="PC116" ca="1">INDIRECT(PC$203&amp;ROW())*PC$205</f>
        <v>1.3946000000000001</v>
      </c>
      <c r="PD116" s="696" cm="1">
        <f t="array" aca="1" ref="PD116" ca="1">INDIRECT(PD$203&amp;ROW())*PD$205</f>
        <v>1.4683999999999999</v>
      </c>
      <c r="PE116" s="696" cm="1">
        <f t="array" aca="1" ref="PE116" ca="1">INDIRECT(PE$203&amp;ROW())*PE$205</f>
        <v>1.28</v>
      </c>
      <c r="PF116" s="696" cm="1">
        <f t="array" aca="1" ref="PF116" ca="1">INDIRECT(PF$203&amp;ROW())*PF$205</f>
        <v>1.3308</v>
      </c>
      <c r="PG116" s="696" cm="1">
        <f t="array" aca="1" ref="PG116" ca="1">IF(INDIRECT(PG$203&amp;ROW())="-",0,INDIRECT(PG$203&amp;ROW())*PG$205)</f>
        <v>0.56253750000000002</v>
      </c>
      <c r="PH116" s="696" cm="1">
        <f t="array" aca="1" ref="PH116" ca="1">INDIRECT(PH$203&amp;ROW())*PH$205</f>
        <v>0</v>
      </c>
      <c r="PI116" s="696" cm="1">
        <f t="array" aca="1" ref="PI116" ca="1">INDIRECT(PI$203&amp;ROW())*PI$205</f>
        <v>1.2145999999999999</v>
      </c>
      <c r="PJ116" s="696" cm="1">
        <f t="array" aca="1" ref="PJ116" ca="1">INDIRECT(PJ$203&amp;ROW())*PJ$205</f>
        <v>0</v>
      </c>
      <c r="PK116" s="696" cm="1">
        <f t="array" aca="1" ref="PK116" ca="1">IF($PJ116=0,0,INDIRECT(PK$203&amp;ROW())*PK$205)</f>
        <v>0</v>
      </c>
      <c r="PL116" s="696" cm="1">
        <f t="array" aca="1" ref="PL116" ca="1">IF($MPE116=0,0,INDIRECT(PL$203&amp;ROW())*PL$205)</f>
        <v>0</v>
      </c>
      <c r="PM116" s="696" cm="1">
        <f t="array" aca="1" ref="PM116" ca="1">IF($MPE116=0,0,INDIRECT(PM$203&amp;ROW())*PM$205)</f>
        <v>0</v>
      </c>
      <c r="PN116" s="696" cm="1">
        <f t="array" aca="1" ref="PN116" ca="1">IF($PJ116=0,0,INDIRECT(PN$203&amp;ROW())*PN$205)</f>
        <v>0</v>
      </c>
      <c r="PO116" s="696" cm="1">
        <f t="array" aca="1" ref="PO116" ca="1">INDIRECT(PO$203&amp;ROW())*PO$205</f>
        <v>0.73140000000000005</v>
      </c>
      <c r="PP116" s="696" cm="1">
        <f t="array" aca="1" ref="PP116" ca="1">IF($PO116=0,0,INDIRECT(PP$203&amp;ROW())*PP$205)</f>
        <v>0.68189999999999995</v>
      </c>
      <c r="PQ116" s="696" cm="1">
        <f t="array" aca="1" ref="PQ116" ca="1">IF($PO116=0,0,INDIRECT(PQ$203&amp;ROW())*PQ$205)</f>
        <v>0</v>
      </c>
      <c r="PR116" s="696" cm="1">
        <f t="array" aca="1" ref="PR116" ca="1">INDIRECT(PR$203&amp;ROW())*PR$205</f>
        <v>0</v>
      </c>
      <c r="PS116" s="696" cm="1">
        <f t="array" aca="1" ref="PS116" ca="1">INDIRECT(PS$203&amp;ROW())*PS$205</f>
        <v>0</v>
      </c>
      <c r="PT116" s="696" cm="1">
        <f t="array" aca="1" ref="PT116" ca="1">INDIRECT(PT$203&amp;ROW())*PT$205</f>
        <v>0</v>
      </c>
      <c r="PU116" s="696" cm="1">
        <f t="array" aca="1" ref="PU116" ca="1">INDIRECT(PU$203&amp;ROW())*PU$205</f>
        <v>1.7696999999999998</v>
      </c>
      <c r="PV116" s="696" cm="1">
        <f t="array" aca="1" ref="PV116" ca="1">INDIRECT(PV$203&amp;ROW())*PV$205</f>
        <v>0.6966</v>
      </c>
      <c r="PW116" s="696" cm="1">
        <f t="array" aca="1" ref="PW116" ca="1">INDIRECT(PW$203&amp;ROW())*PW$205</f>
        <v>0</v>
      </c>
      <c r="PX116" s="696" cm="1">
        <f t="array" aca="1" ref="PX116" ca="1">INDIRECT(PX$203&amp;ROW())*PX$205</f>
        <v>1.1714</v>
      </c>
      <c r="PY116" s="696" cm="1">
        <f t="array" aca="1" ref="PY116" ca="1">INDIRECT(PY$203&amp;ROW())*PY$205</f>
        <v>1.1866000000000001</v>
      </c>
      <c r="PZ116" s="696" cm="1">
        <f t="array" aca="1" ref="PZ116" ca="1">INDIRECT(PZ$203&amp;ROW())*PZ$205</f>
        <v>0.17430000000000001</v>
      </c>
      <c r="QA116" s="696" cm="1">
        <f t="array" aca="1" ref="QA116" ca="1">INDIRECT(QA$203&amp;ROW())*QA$205</f>
        <v>0.31659999999999999</v>
      </c>
      <c r="QB116" s="696" cm="1">
        <f t="array" aca="1" ref="QB116" ca="1">INDIRECT(QB$203&amp;ROW())*QB$205</f>
        <v>1.5966</v>
      </c>
      <c r="QC116" s="696" cm="1">
        <f t="array" aca="1" ref="QC116" ca="1">INDIRECT(QC$203&amp;ROW())*QC$205</f>
        <v>1.4259999999999999</v>
      </c>
      <c r="QD116" s="696" cm="1">
        <f t="array" aca="1" ref="QD116" ca="1">IF(INDIRECT(QD$203&amp;ROW())="-",0,INDIRECT(QD$203&amp;ROW())*QD$205)</f>
        <v>0.48581450999999998</v>
      </c>
      <c r="QE116" s="696" cm="1">
        <f t="array" aca="1" ref="QE116" ca="1">INDIRECT(QE$203&amp;ROW())*QE$205</f>
        <v>0</v>
      </c>
      <c r="QF116" s="696" cm="1">
        <f t="array" aca="1" ref="QF116" ca="1">INDIRECT(QF$203&amp;ROW())*QF$205</f>
        <v>0.72440000000000004</v>
      </c>
      <c r="QG116" s="696" cm="1">
        <f t="array" aca="1" ref="QG116" ca="1">INDIRECT(QG$203&amp;ROW())*QG$205</f>
        <v>0</v>
      </c>
      <c r="QI116" s="606" t="s">
        <v>6134</v>
      </c>
      <c r="QJ116" s="700" t="str">
        <f t="shared" ca="1" si="154"/>
        <v>B</v>
      </c>
      <c r="QK116" s="701">
        <f t="shared" ca="1" si="170"/>
        <v>0.5546917954078735</v>
      </c>
      <c r="QL116" s="705">
        <f t="shared" ca="1" si="214"/>
        <v>0.66770678385290694</v>
      </c>
      <c r="QM116" s="696">
        <f t="shared" ca="1" si="215"/>
        <v>0.76875050389632227</v>
      </c>
      <c r="QN116" s="696">
        <f t="shared" ca="1" si="157"/>
        <v>0.24325628510563854</v>
      </c>
      <c r="QO116" s="697">
        <f t="shared" ca="1" si="158"/>
        <v>0.53905360877662634</v>
      </c>
      <c r="QP116" s="696" cm="1">
        <f t="array" aca="1" ref="QP116" ca="1">INDIRECT(QP$203&amp;ROW())*QP$205</f>
        <v>6.6903293490763766E-2</v>
      </c>
      <c r="QQ116" s="696" cm="1">
        <f t="array" aca="1" ref="QQ116" ca="1">INDIRECT(QQ$203&amp;ROW())*QQ$205</f>
        <v>0</v>
      </c>
      <c r="QR116" s="696" cm="1">
        <f t="array" aca="1" ref="QR116" ca="1">INDIRECT(QR$203&amp;ROW())*QR$205</f>
        <v>0</v>
      </c>
      <c r="QS116" s="696" cm="1">
        <f t="array" aca="1" ref="QS116" ca="1">INDIRECT(QS$203&amp;ROW())*QS$205</f>
        <v>0.22471360933801068</v>
      </c>
      <c r="QT116" s="696" cm="1">
        <f t="array" aca="1" ref="QT116" ca="1">INDIRECT(QT$203&amp;ROW())*QT$205</f>
        <v>0.26232814414996541</v>
      </c>
      <c r="QU116" s="696" cm="1">
        <f t="array" aca="1" ref="QU116" ca="1">INDIRECT(QU$203&amp;ROW())*QU$205</f>
        <v>0.53329206883563263</v>
      </c>
      <c r="QV116" s="696" cm="1">
        <f t="array" aca="1" ref="QV116" ca="1">INDIRECT(QV$203&amp;ROW())*QV$205</f>
        <v>0.24117831443907087</v>
      </c>
      <c r="QW116" s="696" cm="1">
        <f t="array" aca="1" ref="QW116" ca="1">INDIRECT(QW$203&amp;ROW())*QW$205</f>
        <v>0.35399610916221985</v>
      </c>
      <c r="QX116" s="696" cm="1">
        <f t="array" aca="1" ref="QX116" ca="1">INDIRECT(QX$203&amp;ROW())*QX$205</f>
        <v>0.40427262949275872</v>
      </c>
      <c r="QY116" s="696" cm="1">
        <f t="array" aca="1" ref="QY116" ca="1">INDIRECT(QY$203&amp;ROW())*QY$205</f>
        <v>9.0268316756905984E-2</v>
      </c>
      <c r="QZ116" s="696" cm="1">
        <f t="array" aca="1" ref="QZ116" ca="1">INDIRECT(QZ$203&amp;ROW())*QZ$205</f>
        <v>0.27613248380770827</v>
      </c>
      <c r="RA116" s="696" cm="1">
        <f t="array" aca="1" ref="RA116" ca="1">INDIRECT(RA$203&amp;ROW())*RA$205</f>
        <v>0</v>
      </c>
      <c r="RB116" s="696" cm="1">
        <f t="array" aca="1" ref="RB116" ca="1">INDIRECT(RB$203&amp;ROW())*RB$205</f>
        <v>0</v>
      </c>
      <c r="RC116" s="696" cm="1">
        <f t="array" aca="1" ref="RC116" ca="1">IF(INDIRECT(RC$203&amp;ROW())="-",0,INDIRECT(RC$203&amp;ROW())*RC$205)</f>
        <v>5.6025782355000477E-2</v>
      </c>
      <c r="RD116" s="696" cm="1">
        <f t="array" aca="1" ref="RD116" ca="1">INDIRECT(RD$203&amp;ROW())*RD$205</f>
        <v>7.1442097940886296E-2</v>
      </c>
      <c r="RE116" s="696" cm="1">
        <f t="array" aca="1" ref="RE116" ca="1">IF(INDIRECT(RE$203&amp;ROW())="-",0,INDIRECT(RE$203&amp;ROW())*RE$205)</f>
        <v>4.430232781235649E-2</v>
      </c>
      <c r="RF116" s="705" cm="1">
        <f t="array" aca="1" ref="RF116" ca="1">INDIRECT(RF$203&amp;ROW())*RF$205</f>
        <v>0.10613798880649605</v>
      </c>
      <c r="RG116" s="696" cm="1">
        <f t="array" aca="1" ref="RG116" ca="1">INDIRECT(RG$203&amp;ROW())*RG$205</f>
        <v>0.27650466908360405</v>
      </c>
      <c r="RH116" s="696" cm="1">
        <f t="array" aca="1" ref="RH116" ca="1">INDIRECT(RH$203&amp;ROW())*RH$205</f>
        <v>5.8387680780544585E-2</v>
      </c>
      <c r="RI116" s="696" cm="1">
        <f t="array" aca="1" ref="RI116" ca="1">INDIRECT(RI$203&amp;ROW())*RI$205</f>
        <v>0.21539378250062202</v>
      </c>
      <c r="RJ116" s="696" cm="1">
        <f t="array" aca="1" ref="RJ116" ca="1">INDIRECT(RJ$203&amp;ROW())*RJ$205</f>
        <v>0.12226723336432462</v>
      </c>
      <c r="RK116" s="696" cm="1">
        <f t="array" aca="1" ref="RK116" ca="1">IF(INDIRECT(RK$203&amp;ROW())="-",0,INDIRECT(RK$203&amp;ROW())*RK$205)</f>
        <v>3.8845045913939141E-2</v>
      </c>
      <c r="RL116" s="696" cm="1">
        <f t="array" aca="1" ref="RL116" ca="1">INDIRECT(RL$203&amp;ROW())*RL$205</f>
        <v>0</v>
      </c>
      <c r="RM116" s="696" cm="1">
        <f t="array" aca="1" ref="RM116" ca="1">INDIRECT(RM$203&amp;ROW())*RM$205</f>
        <v>2.9987460729532761E-2</v>
      </c>
      <c r="RN116" s="696" cm="1">
        <f t="array" aca="1" ref="RN116" ca="1">INDIRECT(RN$203&amp;ROW())*RN$205</f>
        <v>0</v>
      </c>
      <c r="RO116" s="696" cm="1">
        <f t="array" aca="1" ref="RO116" ca="1">IF($RN116=0,0,INDIRECT(RO$203&amp;ROW())*RO$205)</f>
        <v>0</v>
      </c>
      <c r="RP116" s="696" cm="1">
        <f t="array" aca="1" ref="RP116" ca="1">IF($RN116=0,0,INDIRECT(RP$203&amp;ROW())*RP$205)</f>
        <v>0</v>
      </c>
      <c r="RQ116" s="696" cm="1">
        <f t="array" aca="1" ref="RQ116" ca="1">IF($RN116=0,0,INDIRECT(RQ$203&amp;ROW())*RQ$205)</f>
        <v>0</v>
      </c>
      <c r="RR116" s="696" cm="1">
        <f t="array" aca="1" ref="RR116" ca="1">IF($RN116=0,0,INDIRECT(RR$203&amp;ROW())*RR$205)</f>
        <v>0</v>
      </c>
      <c r="RS116" s="696" cm="1">
        <f t="array" aca="1" ref="RS116" ca="1">INDIRECT(RS$203&amp;ROW())*RS$205</f>
        <v>7.7466902221184339E-2</v>
      </c>
      <c r="RT116" s="696" cm="1">
        <f t="array" aca="1" ref="RT116" ca="1">IF($RS116=0,0,INDIRECT(RT$203&amp;ROW())*RT$205)</f>
        <v>8.1033461602244533E-2</v>
      </c>
      <c r="RU116" s="696" cm="1">
        <f t="array" aca="1" ref="RU116" ca="1">IF($RS116=0,0,INDIRECT(RU$203&amp;ROW())*RU$205)</f>
        <v>0</v>
      </c>
      <c r="RV116" s="696" cm="1">
        <f t="array" aca="1" ref="RV116" ca="1">INDIRECT(RV$203&amp;ROW())*RV$205</f>
        <v>0</v>
      </c>
      <c r="RW116" s="696" cm="1">
        <f t="array" aca="1" ref="RW116" ca="1">INDIRECT(RW$203&amp;ROW())*RW$205</f>
        <v>0</v>
      </c>
      <c r="RX116" s="696" cm="1">
        <f t="array" aca="1" ref="RX116" ca="1">INDIRECT(RX$203&amp;ROW())*RX$205</f>
        <v>0</v>
      </c>
      <c r="RY116" s="696" cm="1">
        <f t="array" aca="1" ref="RY116" ca="1">INDIRECT(RY$203&amp;ROW())*RY$205</f>
        <v>8.4396695370290389E-2</v>
      </c>
      <c r="RZ116" s="696" cm="1">
        <f t="array" aca="1" ref="RZ116" ca="1">INDIRECT(RZ$203&amp;ROW())*RZ$205</f>
        <v>3.6812489486199085E-2</v>
      </c>
      <c r="SA116" s="696" cm="1">
        <f t="array" aca="1" ref="SA116" ca="1">INDIRECT(SA$203&amp;ROW())*SA$205</f>
        <v>0</v>
      </c>
      <c r="SB116" s="696" cm="1">
        <f t="array" aca="1" ref="SB116" ca="1">INDIRECT(SB$203&amp;ROW())*SB$205</f>
        <v>4.7124126502052749E-2</v>
      </c>
      <c r="SC116" s="696" cm="1">
        <f t="array" aca="1" ref="SC116" ca="1">INDIRECT(SC$203&amp;ROW())*SC$205</f>
        <v>5.4291606235991073E-2</v>
      </c>
      <c r="SD116" s="696" cm="1">
        <f t="array" aca="1" ref="SD116" ca="1">INDIRECT(SD$203&amp;ROW())*SD$205</f>
        <v>0.3072993885784252</v>
      </c>
      <c r="SE116" s="696" cm="1">
        <f t="array" aca="1" ref="SE116" ca="1">INDIRECT(SE$203&amp;ROW())*SE$205</f>
        <v>0.2585618210787391</v>
      </c>
      <c r="SF116" s="696" cm="1">
        <f t="array" aca="1" ref="SF116" ca="1">INDIRECT(SF$203&amp;ROW())*SF$205</f>
        <v>0.13223776648222998</v>
      </c>
      <c r="SG116" s="696" cm="1">
        <f t="array" aca="1" ref="SG116" ca="1">INDIRECT(SG$203&amp;ROW())*SG$205</f>
        <v>7.4767843909269882E-2</v>
      </c>
      <c r="SH116" s="696" cm="1">
        <f t="array" aca="1" ref="SH116" ca="1">IF(INDIRECT(SH$203&amp;ROW())="-",0,INDIRECT(SH$203&amp;ROW())*SH$205)</f>
        <v>6.2243793606699738E-2</v>
      </c>
      <c r="SI116" s="696" cm="1">
        <f t="array" aca="1" ref="SI116" ca="1">INDIRECT(SI$203&amp;ROW())*SI$205</f>
        <v>0</v>
      </c>
      <c r="SJ116" s="696" cm="1">
        <f t="array" aca="1" ref="SJ116" ca="1">INDIRECT(SJ$203&amp;ROW())*SJ$205</f>
        <v>0.10961749760323641</v>
      </c>
      <c r="SK116" s="696" cm="1">
        <f t="array" aca="1" ref="SK116" ca="1">INDIRECT(SK$203&amp;ROW())*SK$205</f>
        <v>0</v>
      </c>
      <c r="SN116" s="606" t="s">
        <v>6134</v>
      </c>
      <c r="SO116" s="707" cm="1">
        <f t="array" aca="1" ref="SO116" ca="1">INDIRECT(SO$203&amp;ROW())*SO$205</f>
        <v>2</v>
      </c>
      <c r="SP116" s="707" cm="1">
        <f t="array" aca="1" ref="SP116" ca="1">INDIRECT(SP$203&amp;ROW())*SP$205</f>
        <v>0</v>
      </c>
      <c r="SQ116" s="707" cm="1">
        <f t="array" aca="1" ref="SQ116" ca="1">INDIRECT(SQ$203&amp;ROW())*SQ$205</f>
        <v>0</v>
      </c>
      <c r="SR116" s="707" cm="1">
        <f t="array" aca="1" ref="SR116" ca="1">INDIRECT(SR$203&amp;ROW())*SR$205</f>
        <v>3</v>
      </c>
      <c r="SS116" s="707" cm="1">
        <f t="array" aca="1" ref="SS116" ca="1">INDIRECT(SS$203&amp;ROW())*SS$205</f>
        <v>3</v>
      </c>
      <c r="ST116" s="707" cm="1">
        <f t="array" aca="1" ref="ST116" ca="1">INDIRECT(ST$203&amp;ROW())*ST$205</f>
        <v>3</v>
      </c>
      <c r="SU116" s="707" cm="1">
        <f t="array" aca="1" ref="SU116" ca="1">INDIRECT(SU$203&amp;ROW())*SU$205</f>
        <v>3</v>
      </c>
      <c r="SV116" s="707" cm="1">
        <f t="array" aca="1" ref="SV116" ca="1">INDIRECT(SV$203&amp;ROW())*SV$205</f>
        <v>2</v>
      </c>
      <c r="SW116" s="707" cm="1">
        <f t="array" aca="1" ref="SW116" ca="1">INDIRECT(SW$203&amp;ROW())*SW$205</f>
        <v>2</v>
      </c>
      <c r="SX116" s="707" cm="1">
        <f t="array" aca="1" ref="SX116" ca="1">INDIRECT(SX$203&amp;ROW())*SX$205</f>
        <v>2</v>
      </c>
      <c r="SY116" s="707" cm="1">
        <f t="array" aca="1" ref="SY116" ca="1">INDIRECT(SY$203&amp;ROW())*SY$205</f>
        <v>3</v>
      </c>
      <c r="SZ116" s="707" cm="1">
        <f t="array" aca="1" ref="SZ116" ca="1">INDIRECT(SZ$203&amp;ROW())*SZ$205</f>
        <v>0</v>
      </c>
      <c r="TA116" s="707" cm="1">
        <f t="array" aca="1" ref="TA116" ca="1">INDIRECT(TA$203&amp;ROW())*TA$205</f>
        <v>0</v>
      </c>
      <c r="TB116" s="696" cm="1">
        <f t="array" aca="1" ref="TB116" ca="1">IF(INDIRECT(TB$203&amp;ROW())="-",0,INDIRECT(TB$203&amp;ROW())*TB$205)</f>
        <v>0.66769999999999996</v>
      </c>
      <c r="TC116" s="707" cm="1">
        <f t="array" aca="1" ref="TC116" ca="1">INDIRECT(TC$203&amp;ROW())*TC$205</f>
        <v>2</v>
      </c>
      <c r="TD116" s="696" cm="1">
        <f t="array" aca="1" ref="TD116" ca="1">IF(INDIRECT(TD$203&amp;ROW())="-",0,INDIRECT(TD$203&amp;ROW())*TD$205)</f>
        <v>0.7</v>
      </c>
      <c r="TE116" s="732" cm="1">
        <f t="array" aca="1" ref="TE116" ca="1">INDIRECT(TE$203&amp;ROW())*TE$205</f>
        <v>2</v>
      </c>
      <c r="TF116" s="707" cm="1">
        <f t="array" aca="1" ref="TF116" ca="1">INDIRECT(TF$203&amp;ROW())*TF$205</f>
        <v>2</v>
      </c>
      <c r="TG116" s="707" cm="1">
        <f t="array" aca="1" ref="TG116" ca="1">INDIRECT(TG$203&amp;ROW())*TG$205</f>
        <v>2</v>
      </c>
      <c r="TH116" s="707" cm="1">
        <f t="array" aca="1" ref="TH116" ca="1">INDIRECT(TH$203&amp;ROW())*TH$205</f>
        <v>2</v>
      </c>
      <c r="TI116" s="707" cm="1">
        <f t="array" aca="1" ref="TI116" ca="1">INDIRECT(TI$203&amp;ROW())*TI$205</f>
        <v>2</v>
      </c>
      <c r="TJ116" s="696" cm="1">
        <f t="array" aca="1" ref="TJ116" ca="1">IF(INDIRECT(TJ$203&amp;ROW())="-",0,INDIRECT(TJ$203&amp;ROW())*TJ$205)</f>
        <v>0.64290000000000003</v>
      </c>
      <c r="TK116" s="707" cm="1">
        <f t="array" aca="1" ref="TK116" ca="1">INDIRECT(TK$203&amp;ROW())*TK$205</f>
        <v>0</v>
      </c>
      <c r="TL116" s="707" cm="1">
        <f t="array" aca="1" ref="TL116" ca="1">INDIRECT(TL$203&amp;ROW())*TL$205</f>
        <v>2</v>
      </c>
      <c r="TM116" s="707" cm="1">
        <f t="array" aca="1" ref="TM116" ca="1">INDIRECT(TM$203&amp;ROW())*TM$205</f>
        <v>0</v>
      </c>
      <c r="TN116" s="707" cm="1">
        <f t="array" aca="1" ref="TN116" ca="1">IF($TM116=0,0,INDIRECT(TN$203&amp;ROW())*TN$205)</f>
        <v>0</v>
      </c>
      <c r="TO116" s="707" cm="1">
        <f t="array" aca="1" ref="TO116" ca="1">IF($TM116=0,0,INDIRECT(TO$203&amp;ROW())*TO$205)</f>
        <v>0</v>
      </c>
      <c r="TP116" s="707" cm="1">
        <f t="array" aca="1" ref="TP116" ca="1">IF($TM116=0,0,INDIRECT(TP$203&amp;ROW())*TP$205)</f>
        <v>0</v>
      </c>
      <c r="TQ116" s="707" cm="1">
        <f t="array" aca="1" ref="TQ116" ca="1">IF($TM116=0,0,INDIRECT(TQ$203&amp;ROW())*TQ$205)</f>
        <v>0</v>
      </c>
      <c r="TR116" s="707" cm="1">
        <f t="array" aca="1" ref="TR116" ca="1">INDIRECT(TR$203&amp;ROW())*TR$205</f>
        <v>1</v>
      </c>
      <c r="TS116" s="707" cm="1">
        <f t="array" aca="1" ref="TS116" ca="1">IF($TR116=0,0,INDIRECT(TS$203&amp;ROW())*TS$205)</f>
        <v>1</v>
      </c>
      <c r="TT116" s="707" cm="1">
        <f t="array" aca="1" ref="TT116" ca="1">IF($TR116=0,0,INDIRECT(TT$203&amp;ROW())*TT$205)</f>
        <v>0</v>
      </c>
      <c r="TU116" s="707" cm="1">
        <f t="array" aca="1" ref="TU116" ca="1">INDIRECT(TU$203&amp;ROW())*TU$205</f>
        <v>0</v>
      </c>
      <c r="TV116" s="707" cm="1">
        <f t="array" aca="1" ref="TV116" ca="1">INDIRECT(TV$203&amp;ROW())*TV$205</f>
        <v>0</v>
      </c>
      <c r="TW116" s="707" cm="1">
        <f t="array" aca="1" ref="TW116" ca="1">INDIRECT(TW$203&amp;ROW())*TW$205</f>
        <v>0</v>
      </c>
      <c r="TX116" s="707" cm="1">
        <f t="array" aca="1" ref="TX116" ca="1">INDIRECT(TX$203&amp;ROW())*TX$205</f>
        <v>3</v>
      </c>
      <c r="TY116" s="707" cm="1">
        <f t="array" aca="1" ref="TY116" ca="1">INDIRECT(TY$203&amp;ROW())*TY$205</f>
        <v>1</v>
      </c>
      <c r="TZ116" s="707" cm="1">
        <f t="array" aca="1" ref="TZ116" ca="1">INDIRECT(TZ$203&amp;ROW())*TZ$205</f>
        <v>0</v>
      </c>
      <c r="UA116" s="707" cm="1">
        <f t="array" aca="1" ref="UA116" ca="1">INDIRECT(UA$203&amp;ROW())*UA$205</f>
        <v>2</v>
      </c>
      <c r="UB116" s="707" cm="1">
        <f t="array" aca="1" ref="UB116" ca="1">INDIRECT(UB$203&amp;ROW())*UB$205</f>
        <v>2</v>
      </c>
      <c r="UC116" s="707" cm="1">
        <f t="array" aca="1" ref="UC116" ca="1">INDIRECT(UC$203&amp;ROW())*UC$205</f>
        <v>1</v>
      </c>
      <c r="UD116" s="707" cm="1">
        <f t="array" aca="1" ref="UD116" ca="1">INDIRECT(UD$203&amp;ROW())*UD$205</f>
        <v>1</v>
      </c>
      <c r="UE116" s="707" cm="1">
        <f t="array" aca="1" ref="UE116" ca="1">INDIRECT(UE$203&amp;ROW())*UE$205</f>
        <v>2</v>
      </c>
      <c r="UF116" s="707" cm="1">
        <f t="array" aca="1" ref="UF116" ca="1">INDIRECT(UF$203&amp;ROW())*UF$205</f>
        <v>2</v>
      </c>
      <c r="UG116" s="696" cm="1">
        <f t="array" aca="1" ref="UG116" ca="1">IF(INDIRECT(UG$203&amp;ROW())="-",0,INDIRECT(UG$203&amp;ROW())*UG$205)</f>
        <v>0.79110000000000003</v>
      </c>
      <c r="UH116" s="707" cm="1">
        <f t="array" aca="1" ref="UH116" ca="1">INDIRECT(UH$203&amp;ROW())*UH$205</f>
        <v>0</v>
      </c>
      <c r="UI116" s="707" cm="1">
        <f t="array" aca="1" ref="UI116" ca="1">INDIRECT(UI$203&amp;ROW())*UI$205</f>
        <v>1</v>
      </c>
      <c r="UJ116" s="707" cm="1">
        <f t="array" aca="1" ref="UJ116" ca="1">INDIRECT(UJ$203&amp;ROW())*UJ$205</f>
        <v>0</v>
      </c>
      <c r="UM116" s="606" t="s">
        <v>6134</v>
      </c>
      <c r="UN116" s="616">
        <f t="shared" ca="1" si="222"/>
        <v>1.3455222970601226</v>
      </c>
      <c r="UO116" s="616">
        <f t="shared" ca="1" si="219"/>
        <v>-0.6225347970107441</v>
      </c>
      <c r="UP116" s="616">
        <f t="shared" ca="1" si="219"/>
        <v>-0.88618201963763954</v>
      </c>
      <c r="UQ116" s="616">
        <f t="shared" ca="1" si="219"/>
        <v>0.29355872991449461</v>
      </c>
      <c r="UR116" s="616">
        <f t="shared" ca="1" si="219"/>
        <v>1.0502465449096676</v>
      </c>
      <c r="US116" s="616">
        <f t="shared" ca="1" si="219"/>
        <v>0.41305213694811815</v>
      </c>
      <c r="UT116" s="616">
        <f t="shared" ca="1" si="219"/>
        <v>0.30690415393182785</v>
      </c>
      <c r="UU116" s="616">
        <f t="shared" ca="1" si="219"/>
        <v>-0.54448954097874924</v>
      </c>
      <c r="UV116" s="616">
        <f t="shared" ca="1" si="219"/>
        <v>-0.69788673225296205</v>
      </c>
      <c r="UW116" s="616">
        <f t="shared" ca="1" si="219"/>
        <v>-0.27258314758863444</v>
      </c>
      <c r="UX116" s="616">
        <f t="shared" ca="1" si="219"/>
        <v>0.28247365722383649</v>
      </c>
      <c r="UY116" s="616">
        <f t="shared" ca="1" si="219"/>
        <v>-0.67270887390575207</v>
      </c>
      <c r="UZ116" s="616">
        <f t="shared" ca="1" si="219"/>
        <v>-0.80238258590915801</v>
      </c>
      <c r="VA116" s="616">
        <f t="shared" ca="1" si="219"/>
        <v>0.46787070873624398</v>
      </c>
      <c r="VB116" s="616">
        <f t="shared" ca="1" si="219"/>
        <v>1.528010083348541</v>
      </c>
      <c r="VC116" s="616">
        <f t="shared" ca="1" si="219"/>
        <v>0.55243527955297134</v>
      </c>
      <c r="VD116" s="616">
        <f t="shared" ca="1" si="219"/>
        <v>0.85304819841956248</v>
      </c>
      <c r="VE116" s="616">
        <f t="shared" ref="VE116:VS131" ca="1" si="240">(TF116-VE$203)/VE$204</f>
        <v>3.9909080070471406E-2</v>
      </c>
      <c r="VF116" s="616">
        <f t="shared" ca="1" si="240"/>
        <v>7.1631593782223293E-2</v>
      </c>
      <c r="VG116" s="616">
        <f t="shared" ca="1" si="240"/>
        <v>1.2788179585372306</v>
      </c>
      <c r="VH116" s="616">
        <f t="shared" ca="1" si="240"/>
        <v>-0.12784420028857393</v>
      </c>
      <c r="VI116" s="616">
        <f t="shared" ca="1" si="240"/>
        <v>0.28959589527687224</v>
      </c>
      <c r="VJ116" s="616">
        <f t="shared" ca="1" si="240"/>
        <v>-0.90132677458943244</v>
      </c>
      <c r="VK116" s="616">
        <f t="shared" ca="1" si="240"/>
        <v>0.83678976492872159</v>
      </c>
      <c r="VL116" s="616">
        <f t="shared" ca="1" si="240"/>
        <v>-0.83864555511817418</v>
      </c>
      <c r="VM116" s="616">
        <f t="shared" ca="1" si="240"/>
        <v>-0.57201237404204519</v>
      </c>
      <c r="VN116" s="616">
        <f t="shared" ca="1" si="240"/>
        <v>-0.62639799545694341</v>
      </c>
      <c r="VO116" s="616">
        <f t="shared" ca="1" si="240"/>
        <v>-0.42150866262694142</v>
      </c>
      <c r="VP116" s="616">
        <f t="shared" ca="1" si="240"/>
        <v>-0.46221149066820022</v>
      </c>
      <c r="VQ116" s="616">
        <f t="shared" ca="1" si="240"/>
        <v>1.2773868528042598</v>
      </c>
      <c r="VR116" s="616">
        <f t="shared" ca="1" si="240"/>
        <v>1.5497103694524457</v>
      </c>
      <c r="VS116" s="616">
        <f t="shared" ca="1" si="240"/>
        <v>-0.40481357988865657</v>
      </c>
      <c r="VT116" s="616">
        <f t="shared" ca="1" si="232"/>
        <v>-0.3878135405833677</v>
      </c>
      <c r="VU116" s="616">
        <f t="shared" ca="1" si="232"/>
        <v>-0.82130507758946303</v>
      </c>
      <c r="VV116" s="616">
        <f t="shared" ca="1" si="232"/>
        <v>-0.64337789451099625</v>
      </c>
      <c r="VW116" s="616">
        <f t="shared" ca="1" si="232"/>
        <v>0.66845613582062358</v>
      </c>
      <c r="VX116" s="616">
        <f t="shared" ca="1" si="232"/>
        <v>0.76953548521680748</v>
      </c>
      <c r="VY116" s="616">
        <f t="shared" ca="1" si="232"/>
        <v>-1.477844244223653</v>
      </c>
      <c r="VZ116" s="616">
        <f t="shared" ca="1" si="232"/>
        <v>0.68442622420316401</v>
      </c>
      <c r="WA116" s="616">
        <f t="shared" ca="1" si="232"/>
        <v>0.92808016936885662</v>
      </c>
      <c r="WB116" s="616">
        <f t="shared" ca="1" si="232"/>
        <v>0.33435322352896929</v>
      </c>
      <c r="WC116" s="616">
        <f t="shared" ca="1" si="232"/>
        <v>0.47817673461028487</v>
      </c>
      <c r="WD116" s="616">
        <f t="shared" ca="1" si="229"/>
        <v>0.30785317554274461</v>
      </c>
      <c r="WE116" s="616">
        <f t="shared" ca="1" si="229"/>
        <v>0.67426644196529939</v>
      </c>
      <c r="WF116" s="616">
        <f t="shared" ca="1" si="229"/>
        <v>0.5302808039821979</v>
      </c>
      <c r="WG116" s="616">
        <f t="shared" ca="1" si="229"/>
        <v>-1.008197359876486</v>
      </c>
      <c r="WH116" s="616">
        <f t="shared" ca="1" si="229"/>
        <v>0.91987607881584121</v>
      </c>
      <c r="WI116" s="627">
        <f t="shared" ca="1" si="229"/>
        <v>-0.9831420375936909</v>
      </c>
      <c r="WL116" s="606" t="s">
        <v>6134</v>
      </c>
      <c r="WM116" s="700" t="str">
        <f t="shared" ca="1" si="172"/>
        <v>B</v>
      </c>
      <c r="WN116" s="479">
        <f t="shared" ca="1" si="173"/>
        <v>0.58114333402541185</v>
      </c>
      <c r="WO116" s="495">
        <f t="shared" ca="1" si="216"/>
        <v>0.65131223505272828</v>
      </c>
      <c r="WP116" s="458">
        <f t="shared" ca="1" si="216"/>
        <v>0.74419506283847403</v>
      </c>
      <c r="WQ116" s="458">
        <f t="shared" ca="1" si="216"/>
        <v>0.35806110637698252</v>
      </c>
      <c r="WR116" s="459">
        <f t="shared" ca="1" si="216"/>
        <v>0.57100493183346268</v>
      </c>
      <c r="WS116" s="495">
        <f t="shared" ca="1" si="174"/>
        <v>9.748001229572105E-2</v>
      </c>
      <c r="WT116" s="458">
        <f t="shared" ca="1" si="175"/>
        <v>0.44466493484626518</v>
      </c>
      <c r="WU116" s="458">
        <f t="shared" ca="1" si="176"/>
        <v>2.7755563870674595E-3</v>
      </c>
      <c r="WV116" s="459">
        <f t="shared" ca="1" si="177"/>
        <v>7.4651673822694803E-2</v>
      </c>
      <c r="WW116" s="484">
        <f t="shared" ca="1" si="223"/>
        <v>1.0061815737415598</v>
      </c>
      <c r="WX116" s="484">
        <f t="shared" ca="1" si="220"/>
        <v>-0.37545073607717977</v>
      </c>
      <c r="WY116" s="484">
        <f t="shared" ca="1" si="220"/>
        <v>-0.64522912849816527</v>
      </c>
      <c r="WZ116" s="484">
        <f t="shared" ca="1" si="220"/>
        <v>0.10559307515024371</v>
      </c>
      <c r="XA116" s="484">
        <f t="shared" ca="1" si="220"/>
        <v>0.5542151017488316</v>
      </c>
      <c r="XB116" s="484">
        <f t="shared" ca="1" si="220"/>
        <v>0.21821544394969081</v>
      </c>
      <c r="XC116" s="484">
        <f t="shared" ca="1" si="220"/>
        <v>0.14467461816346364</v>
      </c>
      <c r="XD116" s="484">
        <f t="shared" ca="1" si="220"/>
        <v>-0.2792686855680005</v>
      </c>
      <c r="XE116" s="484">
        <f t="shared" ca="1" si="220"/>
        <v>-0.34259259686297905</v>
      </c>
      <c r="XF116" s="484">
        <f t="shared" ca="1" si="220"/>
        <v>-0.17540725547328626</v>
      </c>
      <c r="XG116" s="484">
        <f t="shared" ca="1" si="220"/>
        <v>0.1145148206385433</v>
      </c>
      <c r="XH116" s="484">
        <f t="shared" ca="1" si="220"/>
        <v>-0.33958343954762366</v>
      </c>
      <c r="XI116" s="484">
        <f t="shared" ca="1" si="220"/>
        <v>-0.56078518929191046</v>
      </c>
      <c r="XJ116" s="484">
        <f t="shared" ca="1" si="220"/>
        <v>0.33204784199011234</v>
      </c>
      <c r="XK116" s="484">
        <f t="shared" ca="1" si="220"/>
        <v>1.0853455622024688</v>
      </c>
      <c r="XL116" s="484">
        <f t="shared" ca="1" si="220"/>
        <v>0.48802132595709485</v>
      </c>
      <c r="XM116" s="484">
        <f t="shared" ca="1" si="220"/>
        <v>0.64336895124803395</v>
      </c>
      <c r="XN116" s="484">
        <f t="shared" ca="1" si="227"/>
        <v>2.7828601533139714E-2</v>
      </c>
      <c r="XO116" s="484">
        <f t="shared" ca="1" si="227"/>
        <v>5.2591916154908339E-2</v>
      </c>
      <c r="XP116" s="484">
        <f t="shared" ca="1" si="227"/>
        <v>0.81844349346382761</v>
      </c>
      <c r="XQ116" s="484">
        <f t="shared" ca="1" si="227"/>
        <v>-8.50675308720171E-2</v>
      </c>
      <c r="XR116" s="484">
        <f t="shared" ca="1" si="227"/>
        <v>0.25339640836726318</v>
      </c>
      <c r="XS116" s="484">
        <f t="shared" ca="1" si="227"/>
        <v>-0.55611861992167977</v>
      </c>
      <c r="XT116" s="484">
        <f t="shared" ca="1" si="224"/>
        <v>0.50818242424121263</v>
      </c>
      <c r="XU116" s="484">
        <f t="shared" ca="1" si="224"/>
        <v>-0.63720289277878872</v>
      </c>
      <c r="XV116" s="484">
        <f t="shared" ca="1" si="224"/>
        <v>-0.30179372854458303</v>
      </c>
      <c r="XW116" s="484">
        <f t="shared" ca="1" si="224"/>
        <v>-0.40427726626791127</v>
      </c>
      <c r="XX116" s="484">
        <f t="shared" ca="1" si="224"/>
        <v>-0.20379943838012618</v>
      </c>
      <c r="XY116" s="484">
        <f t="shared" ca="1" si="224"/>
        <v>-0.24303080179333969</v>
      </c>
      <c r="XZ116" s="484">
        <f t="shared" ca="1" si="224"/>
        <v>0.93428074414103568</v>
      </c>
      <c r="YA116" s="484">
        <f t="shared" ca="1" si="224"/>
        <v>1.0567475009296226</v>
      </c>
      <c r="YB116" s="484">
        <f t="shared" ca="1" si="224"/>
        <v>-0.21272953623148902</v>
      </c>
      <c r="YC116" s="484">
        <f t="shared" ca="1" si="224"/>
        <v>-0.17304240180829866</v>
      </c>
      <c r="YD116" s="484">
        <f t="shared" ca="1" si="224"/>
        <v>-0.6068623218308542</v>
      </c>
      <c r="YE116" s="484">
        <f t="shared" ca="1" si="224"/>
        <v>-0.46342509741627064</v>
      </c>
      <c r="YF116" s="484">
        <f t="shared" ca="1" si="224"/>
        <v>0.39432227452058582</v>
      </c>
      <c r="YG116" s="484">
        <f t="shared" ca="1" si="224"/>
        <v>0.53605841900202811</v>
      </c>
      <c r="YH116" s="484">
        <f t="shared" ca="1" si="224"/>
        <v>-0.78754319774678472</v>
      </c>
      <c r="YI116" s="484">
        <f t="shared" ca="1" si="224"/>
        <v>0.40086843951579315</v>
      </c>
      <c r="YJ116" s="484">
        <f t="shared" ca="1" si="233"/>
        <v>0.55062996448654267</v>
      </c>
      <c r="YK116" s="484">
        <f t="shared" ca="1" si="233"/>
        <v>5.8277766861099353E-2</v>
      </c>
      <c r="YL116" s="484">
        <f t="shared" ca="1" si="233"/>
        <v>0.15139075417761619</v>
      </c>
      <c r="YM116" s="484">
        <f t="shared" ca="1" si="233"/>
        <v>0.24575919003577301</v>
      </c>
      <c r="YN116" s="484">
        <f t="shared" ca="1" si="233"/>
        <v>0.48075197312125845</v>
      </c>
      <c r="YO116" s="484">
        <f t="shared" ca="1" si="233"/>
        <v>0.32564544172546772</v>
      </c>
      <c r="YP116" s="484">
        <f t="shared" ca="1" si="230"/>
        <v>-0.53716755334219179</v>
      </c>
      <c r="YQ116" s="484">
        <f t="shared" ca="1" si="230"/>
        <v>0.66635823149419537</v>
      </c>
      <c r="YR116" s="484">
        <f t="shared" ca="1" si="230"/>
        <v>-0.73715989978774943</v>
      </c>
      <c r="YU116" s="606" t="s">
        <v>6134</v>
      </c>
      <c r="YV116" s="700" t="str">
        <f t="shared" ca="1" si="160"/>
        <v>B</v>
      </c>
      <c r="YW116" s="479">
        <f t="shared" ca="1" si="179"/>
        <v>0.5879686236758408</v>
      </c>
      <c r="YX116" s="495">
        <f t="shared" ca="1" si="217"/>
        <v>0.70066069794110741</v>
      </c>
      <c r="YY116" s="458">
        <f t="shared" ca="1" si="217"/>
        <v>0.74493008806798922</v>
      </c>
      <c r="YZ116" s="458">
        <f t="shared" ca="1" si="217"/>
        <v>0.23191552978243596</v>
      </c>
      <c r="ZA116" s="459">
        <f t="shared" ca="1" si="217"/>
        <v>0.67436817891183065</v>
      </c>
      <c r="ZB116" s="495">
        <f t="shared" ca="1" si="180"/>
        <v>-5.6094072620965697E-2</v>
      </c>
      <c r="ZC116" s="458">
        <f t="shared" ca="1" si="181"/>
        <v>0.4810752806300892</v>
      </c>
      <c r="ZD116" s="458">
        <f t="shared" ca="1" si="182"/>
        <v>-0.17254532032625608</v>
      </c>
      <c r="ZE116" s="459">
        <f t="shared" ca="1" si="183"/>
        <v>2.8675891692525848E-2</v>
      </c>
      <c r="ZF116" s="484">
        <f t="shared" ca="1" si="225"/>
        <v>4.5009936569290004E-2</v>
      </c>
      <c r="ZG116" s="484">
        <f t="shared" ca="1" si="221"/>
        <v>-7.9385408814590788E-2</v>
      </c>
      <c r="ZH116" s="484">
        <f t="shared" ca="1" si="221"/>
        <v>-6.6861590023482048E-2</v>
      </c>
      <c r="ZI116" s="484">
        <f t="shared" ca="1" si="221"/>
        <v>2.1988880583922777E-2</v>
      </c>
      <c r="ZJ116" s="484">
        <f t="shared" ca="1" si="221"/>
        <v>9.1836409008688807E-2</v>
      </c>
      <c r="ZK116" s="484">
        <f t="shared" ca="1" si="221"/>
        <v>7.3425809550013654E-2</v>
      </c>
      <c r="ZL116" s="484">
        <f t="shared" ca="1" si="221"/>
        <v>2.4672875513209128E-2</v>
      </c>
      <c r="ZM116" s="484">
        <f t="shared" ca="1" si="221"/>
        <v>-9.637358949300015E-2</v>
      </c>
      <c r="ZN116" s="484">
        <f t="shared" ca="1" si="221"/>
        <v>-0.14106825216800692</v>
      </c>
      <c r="ZO116" s="484">
        <f t="shared" ca="1" si="221"/>
        <v>-1.2302810954562654E-2</v>
      </c>
      <c r="ZP116" s="484">
        <f t="shared" ca="1" si="221"/>
        <v>2.6000050859821721E-2</v>
      </c>
      <c r="ZQ116" s="484">
        <f t="shared" ca="1" si="221"/>
        <v>-1.1497069191506403E-2</v>
      </c>
      <c r="ZR116" s="484">
        <f t="shared" ca="1" si="221"/>
        <v>-4.5981105838852197E-2</v>
      </c>
      <c r="ZS116" s="484">
        <f t="shared" ca="1" si="221"/>
        <v>3.9258383252863002E-2</v>
      </c>
      <c r="ZT116" s="484">
        <f t="shared" ca="1" si="221"/>
        <v>5.4582123014624152E-2</v>
      </c>
      <c r="ZU116" s="484">
        <f t="shared" ca="1" si="221"/>
        <v>3.4963098356952195E-2</v>
      </c>
      <c r="ZV116" s="484">
        <f t="shared" ca="1" si="221"/>
        <v>4.5270410067628573E-2</v>
      </c>
      <c r="ZW116" s="484">
        <f t="shared" ca="1" si="228"/>
        <v>5.5175234891583769E-3</v>
      </c>
      <c r="ZX116" s="484">
        <f t="shared" ca="1" si="228"/>
        <v>2.0912013157790479E-3</v>
      </c>
      <c r="ZY116" s="484">
        <f t="shared" ca="1" si="228"/>
        <v>0.13772471860952887</v>
      </c>
      <c r="ZZ116" s="484">
        <f t="shared" ca="1" si="228"/>
        <v>-7.8155783354792625E-3</v>
      </c>
      <c r="AAA116" s="484">
        <f t="shared" ca="1" si="228"/>
        <v>1.7497847019005152E-2</v>
      </c>
      <c r="AAB116" s="484">
        <f t="shared" ca="1" si="228"/>
        <v>-0.10150745433592355</v>
      </c>
      <c r="AAC116" s="484">
        <f t="shared" ca="1" si="226"/>
        <v>1.2546600107337495E-2</v>
      </c>
      <c r="AAD116" s="484">
        <f t="shared" ca="1" si="226"/>
        <v>-7.8682240113631882E-2</v>
      </c>
      <c r="AAE116" s="484">
        <f t="shared" ca="1" si="226"/>
        <v>-4.0219644611828483E-2</v>
      </c>
      <c r="AAF116" s="484">
        <f t="shared" ca="1" si="226"/>
        <v>-6.120902348854227E-2</v>
      </c>
      <c r="AAG116" s="484">
        <f t="shared" ca="1" si="226"/>
        <v>-4.3018323338477257E-2</v>
      </c>
      <c r="AAH116" s="484">
        <f t="shared" ca="1" si="226"/>
        <v>-3.8008707897835295E-2</v>
      </c>
      <c r="AAI116" s="484">
        <f t="shared" ca="1" si="226"/>
        <v>9.8955202424813982E-2</v>
      </c>
      <c r="AAJ116" s="484">
        <f t="shared" ca="1" si="226"/>
        <v>0.12557839571762494</v>
      </c>
      <c r="AAK116" s="484">
        <f t="shared" ca="1" si="226"/>
        <v>-3.3183772310049216E-2</v>
      </c>
      <c r="AAL116" s="484">
        <f t="shared" ca="1" si="226"/>
        <v>-1.741238539122681E-2</v>
      </c>
      <c r="AAM116" s="484">
        <f t="shared" ca="1" si="226"/>
        <v>-2.189532836791554E-2</v>
      </c>
      <c r="AAN116" s="484">
        <f t="shared" ca="1" si="226"/>
        <v>-6.1359063816095079E-2</v>
      </c>
      <c r="AAO116" s="484">
        <f t="shared" ca="1" si="226"/>
        <v>1.8805162954418208E-2</v>
      </c>
      <c r="AAP116" s="484">
        <f t="shared" ca="1" si="226"/>
        <v>2.8328516958800835E-2</v>
      </c>
      <c r="AAQ116" s="484">
        <f t="shared" ca="1" si="226"/>
        <v>-0.15117325855892658</v>
      </c>
      <c r="AAR116" s="484">
        <f t="shared" ca="1" si="226"/>
        <v>1.612649398533611E-2</v>
      </c>
      <c r="AAS116" s="484">
        <f t="shared" ca="1" si="234"/>
        <v>2.5193481555402932E-2</v>
      </c>
      <c r="AAT116" s="484">
        <f t="shared" ca="1" si="234"/>
        <v>0.1027465411596778</v>
      </c>
      <c r="AAU116" s="484">
        <f t="shared" ca="1" si="234"/>
        <v>0.12363824729832018</v>
      </c>
      <c r="AAV116" s="484">
        <f t="shared" ca="1" si="234"/>
        <v>2.0354908169117208E-2</v>
      </c>
      <c r="AAW116" s="484">
        <f t="shared" ca="1" si="234"/>
        <v>2.5206724043060142E-2</v>
      </c>
      <c r="AAX116" s="484">
        <f t="shared" ca="1" si="234"/>
        <v>4.1722524227863385E-2</v>
      </c>
      <c r="AAY116" s="484">
        <f t="shared" ca="1" si="231"/>
        <v>-0.12312049482031152</v>
      </c>
      <c r="AAZ116" s="484">
        <f t="shared" ca="1" si="231"/>
        <v>0.10083451386486998</v>
      </c>
      <c r="ABA116" s="484">
        <f t="shared" ca="1" si="231"/>
        <v>-0.10451532592333997</v>
      </c>
    </row>
    <row r="117" spans="1:729" ht="15" customHeight="1" x14ac:dyDescent="0.35">
      <c r="A117" s="498">
        <v>115</v>
      </c>
      <c r="B117" s="628"/>
      <c r="C117" s="606" t="s">
        <v>6175</v>
      </c>
      <c r="D117" s="629">
        <v>484</v>
      </c>
      <c r="E117" s="630" t="s">
        <v>6176</v>
      </c>
      <c r="F117" s="631" t="s">
        <v>1240</v>
      </c>
      <c r="G117" s="632">
        <v>128932.753</v>
      </c>
      <c r="H117" s="504">
        <v>1203618.3720348228</v>
      </c>
      <c r="I117" s="505">
        <v>9430</v>
      </c>
      <c r="J117" s="633" t="s">
        <v>6177</v>
      </c>
      <c r="K117" s="469">
        <v>2</v>
      </c>
      <c r="L117" s="508" t="s">
        <v>6177</v>
      </c>
      <c r="M117" s="817">
        <v>61</v>
      </c>
      <c r="N117" s="818">
        <v>0.72909999999999997</v>
      </c>
      <c r="O117" s="819">
        <v>0.82350000000000001</v>
      </c>
      <c r="P117" s="820">
        <v>0.59099999999999997</v>
      </c>
      <c r="Q117" s="821">
        <v>0.77270000000000005</v>
      </c>
      <c r="R117" s="818">
        <v>0.82140000000000002</v>
      </c>
      <c r="S117" s="822">
        <v>0.68179999999999996</v>
      </c>
      <c r="T117" s="822">
        <v>0.92359999999999998</v>
      </c>
      <c r="U117" s="822">
        <v>0.84782999999999997</v>
      </c>
      <c r="V117" s="822">
        <v>0.66139999999999999</v>
      </c>
      <c r="W117" s="506" t="s">
        <v>6178</v>
      </c>
      <c r="X117" s="875" t="s">
        <v>6179</v>
      </c>
      <c r="Y117" s="517">
        <v>5</v>
      </c>
      <c r="Z117" s="517">
        <v>3</v>
      </c>
      <c r="AA117" s="519" t="s">
        <v>6180</v>
      </c>
      <c r="AB117" s="520">
        <v>2018</v>
      </c>
      <c r="AC117" s="369">
        <v>1</v>
      </c>
      <c r="AD117" s="572" t="s">
        <v>6180</v>
      </c>
      <c r="AE117" s="817">
        <v>1</v>
      </c>
      <c r="AF117" s="751" t="s">
        <v>6181</v>
      </c>
      <c r="AG117" s="578" t="s">
        <v>6182</v>
      </c>
      <c r="AH117" s="647">
        <v>1</v>
      </c>
      <c r="AI117" s="647">
        <v>2</v>
      </c>
      <c r="AJ117" s="647">
        <v>2017</v>
      </c>
      <c r="AK117" s="752" t="s">
        <v>1600</v>
      </c>
      <c r="AL117" s="765" t="s">
        <v>1188</v>
      </c>
      <c r="AM117" s="650">
        <v>1</v>
      </c>
      <c r="AN117" s="647">
        <v>1</v>
      </c>
      <c r="AO117" s="647">
        <v>1</v>
      </c>
      <c r="AP117" s="647">
        <v>1</v>
      </c>
      <c r="AQ117" s="647">
        <v>1</v>
      </c>
      <c r="AR117" s="647">
        <v>1</v>
      </c>
      <c r="AS117" s="647">
        <v>1</v>
      </c>
      <c r="AT117" s="647">
        <v>1</v>
      </c>
      <c r="AU117" s="648">
        <v>1</v>
      </c>
      <c r="AV117" s="709" t="s">
        <v>6183</v>
      </c>
      <c r="AW117" s="642" t="s">
        <v>6184</v>
      </c>
      <c r="AX117" s="643">
        <v>2</v>
      </c>
      <c r="AY117" s="709" t="s">
        <v>6185</v>
      </c>
      <c r="AZ117" s="643">
        <v>2</v>
      </c>
      <c r="BA117" s="603" t="s">
        <v>6186</v>
      </c>
      <c r="BB117" s="631" t="s">
        <v>6187</v>
      </c>
      <c r="BC117" s="646" t="s">
        <v>6188</v>
      </c>
      <c r="BD117" s="631" t="s">
        <v>1195</v>
      </c>
      <c r="BE117" s="631" t="s">
        <v>1317</v>
      </c>
      <c r="BF117" s="631">
        <v>3</v>
      </c>
      <c r="BG117" s="631">
        <v>2012</v>
      </c>
      <c r="BH117" s="631" t="s">
        <v>1195</v>
      </c>
      <c r="BI117" s="631">
        <v>1</v>
      </c>
      <c r="BJ117" s="631">
        <v>2</v>
      </c>
      <c r="BK117" s="631" t="s">
        <v>1256</v>
      </c>
      <c r="BL117" s="631" t="s">
        <v>1257</v>
      </c>
      <c r="BM117" s="709" t="s">
        <v>6183</v>
      </c>
      <c r="BN117" s="647">
        <v>1821</v>
      </c>
      <c r="BO117" s="557" t="s">
        <v>6189</v>
      </c>
      <c r="BP117" s="647">
        <v>2009</v>
      </c>
      <c r="BQ117" s="647">
        <v>3</v>
      </c>
      <c r="BR117" s="647">
        <v>4</v>
      </c>
      <c r="BS117" s="647" t="s">
        <v>1188</v>
      </c>
      <c r="BT117" s="647" t="s">
        <v>1188</v>
      </c>
      <c r="BU117" s="647" t="s">
        <v>1188</v>
      </c>
      <c r="BV117" s="648" t="s">
        <v>1188</v>
      </c>
      <c r="BW117" s="557" t="s">
        <v>6190</v>
      </c>
      <c r="BX117" s="650">
        <v>1995</v>
      </c>
      <c r="BY117" s="647" t="s">
        <v>6191</v>
      </c>
      <c r="BZ117" s="651" t="s">
        <v>6192</v>
      </c>
      <c r="CA117" s="647">
        <v>2</v>
      </c>
      <c r="CB117" s="647" t="s">
        <v>1214</v>
      </c>
      <c r="CC117" s="557" t="s">
        <v>6190</v>
      </c>
      <c r="CD117" s="652">
        <v>2013</v>
      </c>
      <c r="CE117" s="647">
        <v>3</v>
      </c>
      <c r="CF117" s="647">
        <v>2</v>
      </c>
      <c r="CG117" s="709" t="s">
        <v>6193</v>
      </c>
      <c r="CH117" s="647">
        <v>1995</v>
      </c>
      <c r="CI117" s="647">
        <v>1988</v>
      </c>
      <c r="CJ117" s="647">
        <v>2</v>
      </c>
      <c r="CK117" s="651" t="s">
        <v>6194</v>
      </c>
      <c r="CL117" s="651" t="s">
        <v>6195</v>
      </c>
      <c r="CM117" s="738">
        <v>2</v>
      </c>
      <c r="CN117" s="738" t="s">
        <v>1214</v>
      </c>
      <c r="CO117" s="557" t="s">
        <v>6196</v>
      </c>
      <c r="CP117" s="647">
        <v>2011</v>
      </c>
      <c r="CQ117" s="647">
        <v>3</v>
      </c>
      <c r="CR117" s="650">
        <v>3</v>
      </c>
      <c r="CS117" s="551" t="s">
        <v>6197</v>
      </c>
      <c r="CT117" s="647">
        <v>1998</v>
      </c>
      <c r="CU117" s="648">
        <v>3</v>
      </c>
      <c r="CV117" s="649" t="s">
        <v>6198</v>
      </c>
      <c r="CW117" s="665">
        <v>2011</v>
      </c>
      <c r="CX117" s="657">
        <v>2</v>
      </c>
      <c r="CY117" s="656" t="s">
        <v>6199</v>
      </c>
      <c r="CZ117" s="647">
        <v>2011</v>
      </c>
      <c r="DA117" s="657">
        <v>3</v>
      </c>
      <c r="DB117" s="723">
        <v>5819500</v>
      </c>
      <c r="DC117" s="753">
        <v>3</v>
      </c>
      <c r="DD117" s="659" t="s">
        <v>1493</v>
      </c>
      <c r="DE117" s="648">
        <v>2017</v>
      </c>
      <c r="DF117" s="708" t="s">
        <v>6200</v>
      </c>
      <c r="DG117" s="664" t="s">
        <v>6201</v>
      </c>
      <c r="DH117" s="666">
        <v>1</v>
      </c>
      <c r="DI117" s="710" t="s">
        <v>1262</v>
      </c>
      <c r="DJ117" s="578" t="s">
        <v>6202</v>
      </c>
      <c r="DK117" s="665">
        <v>2011</v>
      </c>
      <c r="DL117" s="665">
        <v>3</v>
      </c>
      <c r="DM117" s="655">
        <v>2</v>
      </c>
      <c r="DN117" s="790" t="s">
        <v>6203</v>
      </c>
      <c r="DO117" s="651" t="s">
        <v>6188</v>
      </c>
      <c r="DP117" s="665">
        <v>2</v>
      </c>
      <c r="DQ117" s="664" t="s">
        <v>1256</v>
      </c>
      <c r="DR117" s="578" t="s">
        <v>6204</v>
      </c>
      <c r="DS117" s="753">
        <v>2012</v>
      </c>
      <c r="DT117" s="753">
        <v>3</v>
      </c>
      <c r="DU117" s="657">
        <v>2</v>
      </c>
      <c r="DV117" s="651" t="s">
        <v>6205</v>
      </c>
      <c r="DW117" s="709" t="s">
        <v>6206</v>
      </c>
      <c r="DX117" s="647">
        <v>1996</v>
      </c>
      <c r="DY117" s="647">
        <v>3</v>
      </c>
      <c r="DZ117" s="650">
        <v>2</v>
      </c>
      <c r="EA117" s="709" t="s">
        <v>6206</v>
      </c>
      <c r="EB117" s="539" t="s">
        <v>6207</v>
      </c>
      <c r="EC117" s="647">
        <v>2</v>
      </c>
      <c r="ED117" s="668" t="s">
        <v>1214</v>
      </c>
      <c r="EE117" s="647">
        <v>1987</v>
      </c>
      <c r="EF117" s="647">
        <v>3</v>
      </c>
      <c r="EG117" s="650" t="s">
        <v>1505</v>
      </c>
      <c r="EH117" s="648">
        <v>4</v>
      </c>
      <c r="EI117" s="551" t="s">
        <v>6208</v>
      </c>
      <c r="EJ117" s="651" t="s">
        <v>6209</v>
      </c>
      <c r="EK117" s="647" t="s">
        <v>1188</v>
      </c>
      <c r="EL117" s="647" t="s">
        <v>1188</v>
      </c>
      <c r="EM117" s="669">
        <v>43405</v>
      </c>
      <c r="EN117" s="647" t="s">
        <v>6210</v>
      </c>
      <c r="EO117" s="651" t="s">
        <v>6211</v>
      </c>
      <c r="EP117" s="556">
        <v>1</v>
      </c>
      <c r="EQ117" s="556" t="s">
        <v>1262</v>
      </c>
      <c r="ER117" s="557" t="s">
        <v>6212</v>
      </c>
      <c r="ES117" s="556">
        <v>2010</v>
      </c>
      <c r="ET117" s="556">
        <v>3</v>
      </c>
      <c r="EU117" s="671">
        <v>3</v>
      </c>
      <c r="EV117" s="672"/>
      <c r="EW117" s="673"/>
      <c r="EX117" s="674"/>
      <c r="EY117" s="631" t="s">
        <v>1455</v>
      </c>
      <c r="EZ117" s="631" t="s">
        <v>1188</v>
      </c>
      <c r="FA117" s="675"/>
      <c r="FB117" s="648">
        <v>0</v>
      </c>
      <c r="FC117" s="676"/>
      <c r="FD117" s="647" t="s">
        <v>1012</v>
      </c>
      <c r="FE117" s="648" t="s">
        <v>1013</v>
      </c>
      <c r="FF117" s="652" t="s">
        <v>1281</v>
      </c>
      <c r="FG117" s="563" t="s">
        <v>1282</v>
      </c>
      <c r="FH117" s="631" t="str">
        <f t="shared" si="119"/>
        <v>A</v>
      </c>
      <c r="FI117" s="677">
        <f t="shared" si="120"/>
        <v>3.2555555555555551</v>
      </c>
      <c r="FJ117" s="678">
        <f t="shared" si="121"/>
        <v>3.6</v>
      </c>
      <c r="FK117" s="679">
        <f t="shared" si="122"/>
        <v>3.5</v>
      </c>
      <c r="FL117" s="680">
        <f t="shared" si="123"/>
        <v>2.6666666666666665</v>
      </c>
      <c r="FM117" s="681">
        <v>2</v>
      </c>
      <c r="FN117" s="430">
        <v>2017</v>
      </c>
      <c r="FO117" s="686" t="s">
        <v>6213</v>
      </c>
      <c r="FP117" s="798" t="s">
        <v>6214</v>
      </c>
      <c r="FQ117" s="430">
        <v>1</v>
      </c>
      <c r="FR117" s="682" t="s">
        <v>1126</v>
      </c>
      <c r="FS117" s="369">
        <v>2</v>
      </c>
      <c r="FT117" s="430">
        <v>2018</v>
      </c>
      <c r="FU117" s="573" t="s">
        <v>6215</v>
      </c>
      <c r="FV117" s="369">
        <v>2</v>
      </c>
      <c r="FW117" s="430">
        <v>2018</v>
      </c>
      <c r="FX117" s="572" t="s">
        <v>6216</v>
      </c>
      <c r="FY117" s="369">
        <v>1</v>
      </c>
      <c r="FZ117" s="430">
        <v>2016</v>
      </c>
      <c r="GA117" s="686" t="s">
        <v>6217</v>
      </c>
      <c r="GB117" s="573" t="s">
        <v>6218</v>
      </c>
      <c r="GC117" s="369">
        <v>2</v>
      </c>
      <c r="GD117" s="430">
        <v>2013</v>
      </c>
      <c r="GE117" s="686" t="s">
        <v>6074</v>
      </c>
      <c r="GF117" s="573" t="s">
        <v>6219</v>
      </c>
      <c r="GG117" s="369">
        <v>2</v>
      </c>
      <c r="GH117" s="430">
        <v>2017</v>
      </c>
      <c r="GI117" s="686" t="s">
        <v>6220</v>
      </c>
      <c r="GJ117" s="573" t="s">
        <v>6221</v>
      </c>
      <c r="GK117" s="369">
        <v>2</v>
      </c>
      <c r="GL117" s="430">
        <v>2010</v>
      </c>
      <c r="GM117" s="686" t="s">
        <v>6222</v>
      </c>
      <c r="GN117" s="572" t="s">
        <v>6223</v>
      </c>
      <c r="GO117" s="800">
        <v>1</v>
      </c>
      <c r="GP117" s="578" t="s">
        <v>6224</v>
      </c>
      <c r="GQ117" s="843">
        <v>0</v>
      </c>
      <c r="GR117" s="843">
        <v>1</v>
      </c>
      <c r="GS117" s="843">
        <v>0</v>
      </c>
      <c r="GT117" s="944">
        <v>1</v>
      </c>
      <c r="GU117" s="945">
        <v>1</v>
      </c>
      <c r="GV117" s="730" t="s">
        <v>6225</v>
      </c>
      <c r="GW117" s="843">
        <v>1</v>
      </c>
      <c r="GX117" s="944">
        <v>0</v>
      </c>
      <c r="GY117" s="945">
        <v>0</v>
      </c>
      <c r="GZ117" s="953" t="s">
        <v>1188</v>
      </c>
      <c r="HA117" s="583" t="s">
        <v>1293</v>
      </c>
      <c r="HB117" s="584">
        <v>1</v>
      </c>
      <c r="HC117" s="585">
        <v>2</v>
      </c>
      <c r="HD117" s="586" t="s">
        <v>6226</v>
      </c>
      <c r="HE117" s="718" t="s">
        <v>6227</v>
      </c>
      <c r="HF117" s="587">
        <v>2010</v>
      </c>
      <c r="HG117" s="587">
        <v>2010</v>
      </c>
      <c r="HH117" s="588">
        <v>2</v>
      </c>
      <c r="HI117" s="586" t="s">
        <v>6228</v>
      </c>
      <c r="HJ117" s="471" t="s">
        <v>6229</v>
      </c>
      <c r="HK117" s="691">
        <v>2014</v>
      </c>
      <c r="HL117" s="692">
        <v>2</v>
      </c>
      <c r="HM117" s="591" t="s">
        <v>6230</v>
      </c>
      <c r="HN117" s="592">
        <v>2002</v>
      </c>
      <c r="HO117" s="681">
        <v>1</v>
      </c>
      <c r="HP117" s="574">
        <v>1</v>
      </c>
      <c r="HQ117" s="472">
        <f t="shared" si="124"/>
        <v>2</v>
      </c>
      <c r="HR117" s="593">
        <v>1</v>
      </c>
      <c r="HS117" s="574">
        <v>1</v>
      </c>
      <c r="HT117" s="574">
        <v>0.5</v>
      </c>
      <c r="HU117" s="574">
        <v>0</v>
      </c>
      <c r="HV117" s="574">
        <v>1</v>
      </c>
      <c r="HW117" s="574">
        <v>1</v>
      </c>
      <c r="HX117" s="574">
        <v>1</v>
      </c>
      <c r="HY117" s="574">
        <v>1</v>
      </c>
      <c r="HZ117" s="574">
        <v>0</v>
      </c>
      <c r="IA117" s="574">
        <v>1</v>
      </c>
      <c r="IB117" s="574">
        <v>1</v>
      </c>
      <c r="IC117" s="574">
        <v>0.75</v>
      </c>
      <c r="ID117" s="681">
        <v>1</v>
      </c>
      <c r="IE117" s="369">
        <v>0</v>
      </c>
      <c r="IF117" s="574">
        <v>1</v>
      </c>
      <c r="IG117" s="472">
        <f t="shared" si="125"/>
        <v>1</v>
      </c>
      <c r="IH117" s="609">
        <v>0.44113031997683955</v>
      </c>
      <c r="II117" s="694">
        <v>0.60415998132587267</v>
      </c>
      <c r="IJ117" s="695">
        <v>0.67265009262829834</v>
      </c>
      <c r="IK117" s="696">
        <v>0.58781813255891113</v>
      </c>
      <c r="IL117" s="696">
        <v>0.53682144797326836</v>
      </c>
      <c r="IM117" s="697">
        <v>0.61935025214301276</v>
      </c>
      <c r="IN117" s="599">
        <v>2</v>
      </c>
      <c r="IO117" s="600">
        <v>3</v>
      </c>
      <c r="IP117" s="601">
        <v>3</v>
      </c>
      <c r="IQ117" s="600">
        <v>27</v>
      </c>
      <c r="IR117" s="587">
        <v>35</v>
      </c>
      <c r="IS117" s="601">
        <v>62</v>
      </c>
      <c r="IT117" s="599">
        <v>2</v>
      </c>
      <c r="IU117" s="600">
        <v>17</v>
      </c>
      <c r="IV117" s="587">
        <v>25</v>
      </c>
      <c r="IW117" s="601">
        <v>18</v>
      </c>
      <c r="IX117" s="602">
        <v>60</v>
      </c>
      <c r="IY117" s="681">
        <v>1</v>
      </c>
      <c r="IZ117" s="603" t="s">
        <v>6231</v>
      </c>
      <c r="JA117" s="681">
        <v>2</v>
      </c>
      <c r="JB117" s="603" t="s">
        <v>6232</v>
      </c>
      <c r="JC117" s="681">
        <v>2</v>
      </c>
      <c r="JD117" s="430" t="s">
        <v>3231</v>
      </c>
      <c r="JE117" s="686" t="s">
        <v>6233</v>
      </c>
      <c r="JF117" s="557" t="s">
        <v>6234</v>
      </c>
      <c r="JG117" s="592">
        <v>2018</v>
      </c>
      <c r="JH117" s="369">
        <v>2</v>
      </c>
      <c r="JI117" s="430">
        <v>3</v>
      </c>
      <c r="JJ117" s="686" t="s">
        <v>6235</v>
      </c>
      <c r="JK117" s="557" t="s">
        <v>6236</v>
      </c>
      <c r="JL117" s="592">
        <v>2017</v>
      </c>
      <c r="JM117" s="369">
        <v>1</v>
      </c>
      <c r="JN117" s="430">
        <v>2</v>
      </c>
      <c r="JO117" s="430">
        <v>1</v>
      </c>
      <c r="JP117" s="686" t="s">
        <v>6237</v>
      </c>
      <c r="JQ117" s="798" t="s">
        <v>6238</v>
      </c>
      <c r="JR117" s="592">
        <v>2017</v>
      </c>
      <c r="JS117" s="369">
        <v>2</v>
      </c>
      <c r="JT117" s="430">
        <v>3</v>
      </c>
      <c r="JU117" s="943" t="s">
        <v>6181</v>
      </c>
      <c r="JV117" s="557" t="s">
        <v>6182</v>
      </c>
      <c r="JW117" s="592">
        <v>2017</v>
      </c>
      <c r="JX117" s="606">
        <v>1</v>
      </c>
      <c r="JY117" s="750" t="s">
        <v>6239</v>
      </c>
      <c r="JZ117" s="606">
        <v>2009</v>
      </c>
      <c r="KA117" s="606">
        <f t="shared" si="126"/>
        <v>3</v>
      </c>
      <c r="KB117" s="606">
        <v>1</v>
      </c>
      <c r="KC117" s="606">
        <v>1</v>
      </c>
      <c r="KD117" s="606"/>
      <c r="KE117" s="606">
        <v>1</v>
      </c>
      <c r="KF117" s="606">
        <f t="shared" si="127"/>
        <v>0</v>
      </c>
      <c r="KG117" s="606"/>
      <c r="KH117" s="606"/>
      <c r="KI117" s="606"/>
      <c r="KJ117" s="606"/>
      <c r="KK117" s="606">
        <v>1</v>
      </c>
      <c r="KL117" s="606">
        <v>1</v>
      </c>
      <c r="KM117" s="608">
        <f t="shared" si="128"/>
        <v>0.46859832108020782</v>
      </c>
      <c r="KN117" s="609">
        <v>-0.15700839459896088</v>
      </c>
      <c r="KO117" s="609">
        <v>45.673076629638672</v>
      </c>
      <c r="KP117" s="610">
        <v>11</v>
      </c>
      <c r="KQ117" s="608">
        <f t="shared" si="129"/>
        <v>0.33578398227691653</v>
      </c>
      <c r="KR117" s="609">
        <v>-0.82108008861541748</v>
      </c>
      <c r="KS117" s="609">
        <v>22.596153259277344</v>
      </c>
      <c r="KT117" s="610">
        <v>15</v>
      </c>
      <c r="KU117" s="610">
        <v>29</v>
      </c>
      <c r="KV117" s="606" t="s">
        <v>5586</v>
      </c>
      <c r="KW117" s="606" t="s">
        <v>6175</v>
      </c>
      <c r="KX117" s="700" t="str">
        <f t="shared" ca="1" si="130"/>
        <v>A</v>
      </c>
      <c r="KY117" s="701">
        <f t="shared" ca="1" si="131"/>
        <v>0.86202467109794734</v>
      </c>
      <c r="KZ117" s="702">
        <f t="shared" ca="1" si="235"/>
        <v>0.78289411764705874</v>
      </c>
      <c r="LA117" s="703">
        <f t="shared" ca="1" si="236"/>
        <v>0.90195238095238095</v>
      </c>
      <c r="LB117" s="703">
        <f t="shared" ca="1" si="237"/>
        <v>0.85118333333333329</v>
      </c>
      <c r="LC117" s="704">
        <f t="shared" ca="1" si="238"/>
        <v>0.91206885245901648</v>
      </c>
      <c r="LD117" s="696" cm="1">
        <f t="array" aca="1" ref="LD117" ca="1">INDIRECT(LD$203&amp;ROW())*LD$205</f>
        <v>4</v>
      </c>
      <c r="LE117" s="696" cm="1">
        <f t="array" aca="1" ref="LE117" ca="1">INDIRECT(LE$203&amp;ROW())*LE$205</f>
        <v>8</v>
      </c>
      <c r="LF117" s="696" cm="1">
        <f t="array" aca="1" ref="LF117" ca="1">INDIRECT(LF$203&amp;ROW())*LF$205</f>
        <v>8</v>
      </c>
      <c r="LG117" s="696" cm="1">
        <f t="array" aca="1" ref="LG117" ca="1">INDIRECT(LG$203&amp;ROW())*LG$205</f>
        <v>3</v>
      </c>
      <c r="LH117" s="696" cm="1">
        <f t="array" aca="1" ref="LH117" ca="1">INDIRECT(LH$203&amp;ROW())*LH$205</f>
        <v>3</v>
      </c>
      <c r="LI117" s="696" cm="1">
        <f t="array" aca="1" ref="LI117" ca="1">INDIRECT(LI$203&amp;ROW())*LI$205</f>
        <v>3</v>
      </c>
      <c r="LJ117" s="696" cm="1">
        <f t="array" aca="1" ref="LJ117" ca="1">INDIRECT(LJ$203&amp;ROW())*LJ$205</f>
        <v>3</v>
      </c>
      <c r="LK117" s="696" cm="1">
        <f t="array" aca="1" ref="LK117" ca="1">INDIRECT(LK$203&amp;ROW())*LK$205</f>
        <v>3</v>
      </c>
      <c r="LL117" s="696" cm="1">
        <f t="array" aca="1" ref="LL117" ca="1">INDIRECT(LL$203&amp;ROW())*LL$205</f>
        <v>3</v>
      </c>
      <c r="LM117" s="696" cm="1">
        <f t="array" aca="1" ref="LM117" ca="1">INDIRECT(LM$203&amp;ROW())*LM$205</f>
        <v>6</v>
      </c>
      <c r="LN117" s="696" cm="1">
        <f t="array" aca="1" ref="LN117" ca="1">INDIRECT(LN$203&amp;ROW())*LN$205</f>
        <v>3</v>
      </c>
      <c r="LO117" s="696" cm="1">
        <f t="array" aca="1" ref="LO117" ca="1">INDIRECT(LO$203&amp;ROW())*LO$205</f>
        <v>6</v>
      </c>
      <c r="LP117" s="696" cm="1">
        <f t="array" aca="1" ref="LP117" ca="1">INDIRECT(LP$203&amp;ROW())*LP$205</f>
        <v>2</v>
      </c>
      <c r="LQ117" s="696" cm="1">
        <f t="array" aca="1" ref="LQ117" ca="1">IF(INDIRECT(LQ$203&amp;ROW())="-",0,INDIRECT(LQ$203&amp;ROW())*LQ$205)</f>
        <v>3.5459999999999998</v>
      </c>
      <c r="LR117" s="696" cm="1">
        <f t="array" aca="1" ref="LR117" ca="1">INDIRECT(LR$203&amp;ROW())*LR$205</f>
        <v>8</v>
      </c>
      <c r="LS117" s="696" cm="1">
        <f t="array" aca="1" ref="LS117" ca="1">IF(INDIRECT(LS$203&amp;ROW())="-",0,INDIRECT(LS$203&amp;ROW())*LS$205)</f>
        <v>4.9409999999999998</v>
      </c>
      <c r="LT117" s="696" cm="1">
        <f t="array" aca="1" ref="LT117" ca="1">INDIRECT(LT$203&amp;ROW())*LT$205</f>
        <v>4</v>
      </c>
      <c r="LU117" s="696" cm="1">
        <f t="array" aca="1" ref="LU117" ca="1">INDIRECT(LU$203&amp;ROW())*LU$205</f>
        <v>2</v>
      </c>
      <c r="LV117" s="696" cm="1">
        <f t="array" aca="1" ref="LV117" ca="1">INDIRECT(LV$203&amp;ROW())*LV$205</f>
        <v>3</v>
      </c>
      <c r="LW117" s="696" cm="1">
        <f t="array" aca="1" ref="LW117" ca="1">INDIRECT(LW$203&amp;ROW())*LW$205</f>
        <v>2</v>
      </c>
      <c r="LX117" s="696" cm="1">
        <f t="array" aca="1" ref="LX117" ca="1">INDIRECT(LX$203&amp;ROW())*LX$205</f>
        <v>3</v>
      </c>
      <c r="LY117" s="696" cm="1">
        <f t="array" aca="1" ref="LY117" ca="1">IF(INDIRECT(LY$203&amp;ROW())="-",0,INDIRECT(LY$203&amp;ROW())*LY$205)</f>
        <v>4.9283999999999999</v>
      </c>
      <c r="LZ117" s="696" cm="1">
        <f t="array" aca="1" ref="LZ117" ca="1">INDIRECT(LZ$203&amp;ROW())*LZ$205</f>
        <v>2</v>
      </c>
      <c r="MA117" s="696" cm="1">
        <f t="array" aca="1" ref="MA117" ca="1">INDIRECT(MA$203&amp;ROW())*MA$205</f>
        <v>4</v>
      </c>
      <c r="MB117" s="696" cm="1">
        <f t="array" aca="1" ref="MB117" ca="1">INDIRECT(MB$203&amp;ROW())*MB$205</f>
        <v>4</v>
      </c>
      <c r="MC117" s="696" cm="1">
        <f t="array" aca="1" ref="MC117" ca="1">IF($MB117=0,0,INDIRECT(MC$203&amp;ROW())*MC$205)</f>
        <v>0</v>
      </c>
      <c r="MD117" s="696" cm="1">
        <f t="array" aca="1" ref="MD117" ca="1">IF($MB117=0,0,INDIRECT(MD$203&amp;ROW())*MD$205)</f>
        <v>0.5</v>
      </c>
      <c r="ME117" s="696" cm="1">
        <f t="array" aca="1" ref="ME117" ca="1">IF($MB117=0,0,INDIRECT(ME$203&amp;ROW())*ME$205)</f>
        <v>0</v>
      </c>
      <c r="MF117" s="696" cm="1">
        <f t="array" aca="1" ref="MF117" ca="1">IF($MB117=0,0,INDIRECT(MF$203&amp;ROW())*MF$205)</f>
        <v>0.5</v>
      </c>
      <c r="MG117" s="696" cm="1">
        <f t="array" aca="1" ref="MG117" ca="1">INDIRECT(MG$203&amp;ROW())*MG$205</f>
        <v>4</v>
      </c>
      <c r="MH117" s="696" cm="1">
        <f t="array" aca="1" ref="MH117" ca="1">IF($MG117=0,0,INDIRECT(MH$203&amp;ROW())*MH$205)</f>
        <v>0.5</v>
      </c>
      <c r="MI117" s="696" cm="1">
        <f t="array" aca="1" ref="MI117" ca="1">IF($MG117=0,0,INDIRECT(MI$203&amp;ROW())*MI$205)</f>
        <v>0</v>
      </c>
      <c r="MJ117" s="696" cm="1">
        <f t="array" aca="1" ref="MJ117" ca="1">INDIRECT(MJ$203&amp;ROW())*MJ$205</f>
        <v>0</v>
      </c>
      <c r="MK117" s="696" cm="1">
        <f t="array" aca="1" ref="MK117" ca="1">INDIRECT(MK$203&amp;ROW())*MK$205</f>
        <v>4</v>
      </c>
      <c r="ML117" s="696" cm="1">
        <f t="array" aca="1" ref="ML117" ca="1">INDIRECT(ML$203&amp;ROW())*ML$205</f>
        <v>6</v>
      </c>
      <c r="MM117" s="696" cm="1">
        <f t="array" aca="1" ref="MM117" ca="1">INDIRECT(MM$203&amp;ROW())*MM$205</f>
        <v>6</v>
      </c>
      <c r="MN117" s="696" cm="1">
        <f t="array" aca="1" ref="MN117" ca="1">INDIRECT(MN$203&amp;ROW())*MN$205</f>
        <v>4</v>
      </c>
      <c r="MO117" s="696" cm="1">
        <f t="array" aca="1" ref="MO117" ca="1">INDIRECT(MO$203&amp;ROW())*MO$205</f>
        <v>2</v>
      </c>
      <c r="MP117" s="696" cm="1">
        <f t="array" aca="1" ref="MP117" ca="1">INDIRECT(MP$203&amp;ROW())*MP$205</f>
        <v>2</v>
      </c>
      <c r="MQ117" s="696" cm="1">
        <f t="array" aca="1" ref="MQ117" ca="1">INDIRECT(MQ$203&amp;ROW())*MQ$205</f>
        <v>2</v>
      </c>
      <c r="MR117" s="696" cm="1">
        <f t="array" aca="1" ref="MR117" ca="1">INDIRECT(MR$203&amp;ROW())*MR$205</f>
        <v>2</v>
      </c>
      <c r="MS117" s="696" cm="1">
        <f t="array" aca="1" ref="MS117" ca="1">INDIRECT(MS$203&amp;ROW())*MS$205</f>
        <v>2</v>
      </c>
      <c r="MT117" s="696" cm="1">
        <f t="array" aca="1" ref="MT117" ca="1">INDIRECT(MT$203&amp;ROW())*MT$205</f>
        <v>3</v>
      </c>
      <c r="MU117" s="696" cm="1">
        <f t="array" aca="1" ref="MU117" ca="1">INDIRECT(MU$203&amp;ROW())*MU$205</f>
        <v>2</v>
      </c>
      <c r="MV117" s="696" cm="1">
        <f t="array" aca="1" ref="MV117" ca="1">IF(INDIRECT(MV$203&amp;ROW())="-",0,INDIRECT(MV$203&amp;ROW())*MV$205)</f>
        <v>4.6362000000000005</v>
      </c>
      <c r="MW117" s="696" cm="1">
        <f t="array" aca="1" ref="MW117" ca="1">INDIRECT(MW$203&amp;ROW())*MW$205</f>
        <v>4</v>
      </c>
      <c r="MX117" s="696" cm="1">
        <f t="array" aca="1" ref="MX117" ca="1">INDIRECT(MX$203&amp;ROW())*MX$205</f>
        <v>4</v>
      </c>
      <c r="MY117" s="696" cm="1">
        <f t="array" aca="1" ref="MY117" ca="1">INDIRECT(MY$203&amp;ROW())*MY$205</f>
        <v>8</v>
      </c>
      <c r="NA117" s="701">
        <f t="shared" si="133"/>
        <v>0.86807317073170731</v>
      </c>
      <c r="NB117" s="617">
        <f t="shared" si="134"/>
        <v>0.91596428571428568</v>
      </c>
      <c r="NC117" s="695">
        <f t="shared" si="135"/>
        <v>0.67856923076923081</v>
      </c>
      <c r="ND117" s="697">
        <f t="shared" si="136"/>
        <v>0.95454444444444442</v>
      </c>
      <c r="NE117" s="694">
        <f t="shared" si="137"/>
        <v>0.85428778291491714</v>
      </c>
      <c r="NF117" s="682" t="str">
        <f t="shared" si="138"/>
        <v>A</v>
      </c>
      <c r="NH117" s="606" t="s">
        <v>6175</v>
      </c>
      <c r="NI117" s="563" t="str">
        <f t="shared" si="239"/>
        <v>B</v>
      </c>
      <c r="NJ117" s="563" t="str">
        <f t="shared" si="140"/>
        <v>A</v>
      </c>
      <c r="NK117" s="563" t="str">
        <f t="shared" ca="1" si="141"/>
        <v>A</v>
      </c>
      <c r="NL117" s="563" t="str">
        <f t="shared" ca="1" si="142"/>
        <v>A</v>
      </c>
      <c r="NM117" s="563" t="str">
        <f t="shared" ca="1" si="143"/>
        <v>A</v>
      </c>
      <c r="NN117" s="563" t="str">
        <f t="shared" ca="1" si="163"/>
        <v>A</v>
      </c>
      <c r="NO117" s="563" t="str">
        <f t="shared" ca="1" si="164"/>
        <v>A</v>
      </c>
      <c r="NP117" s="606" t="str">
        <f t="shared" si="144"/>
        <v>Yes</v>
      </c>
      <c r="NQ117" s="682" t="str">
        <f t="shared" si="145"/>
        <v>Yes</v>
      </c>
      <c r="NR117" s="682" t="e">
        <f>IF(OR(AND(NI117="A",OR(NJ117="C",NJ117="D")),AND(NI117="A",OR(#REF!="C",#REF!="D")),AND(NI117="B",OR(NJ117="D",#REF!="D")),AND(OR(NI117="C",NI117="D"),OR(NJ117="A",NJ117="B")),AND(OR(NI117="C",NI117="D"),OR(#REF!="A",#REF!="B")),AND(OR(NJ117="A",#REF!="A",NJ117="B",#REF!="B"),OR(NP117="-",NQ117="-")),AND(OR(NJ117="C",#REF!="C",NJ117="D",#REF!="D"),NP117="Yes")),"Yes","-")</f>
        <v>#REF!</v>
      </c>
      <c r="NS117" s="607"/>
      <c r="NT117" s="619">
        <f t="shared" si="146"/>
        <v>0.72909999999999997</v>
      </c>
      <c r="NU117" s="619">
        <f t="shared" si="147"/>
        <v>0.85428778291491714</v>
      </c>
      <c r="NV117" s="619">
        <f t="shared" ca="1" si="148"/>
        <v>0.86202467109794734</v>
      </c>
      <c r="NW117" s="619">
        <f t="shared" ca="1" si="165"/>
        <v>0.83877172412986778</v>
      </c>
      <c r="NX117" s="619">
        <f t="shared" ca="1" si="166"/>
        <v>0.85092764952988054</v>
      </c>
      <c r="NY117" s="620">
        <f t="shared" ca="1" si="167"/>
        <v>0.83686909666968701</v>
      </c>
      <c r="NZ117" s="620">
        <f t="shared" ca="1" si="168"/>
        <v>0.8335405842014002</v>
      </c>
      <c r="OA117" s="705" t="s">
        <v>1188</v>
      </c>
      <c r="OB117" s="706" t="s">
        <v>1188</v>
      </c>
      <c r="OC117" s="494"/>
      <c r="OE117" s="606" t="s">
        <v>6175</v>
      </c>
      <c r="OF117" s="700" t="str">
        <f t="shared" ca="1" si="149"/>
        <v>A</v>
      </c>
      <c r="OG117" s="701">
        <f t="shared" ca="1" si="169"/>
        <v>0.83877172412986778</v>
      </c>
      <c r="OH117" s="705">
        <f t="shared" ca="1" si="212"/>
        <v>0.83656974837310194</v>
      </c>
      <c r="OI117" s="696">
        <f t="shared" ca="1" si="213"/>
        <v>0.91435682810539542</v>
      </c>
      <c r="OJ117" s="696">
        <f t="shared" ca="1" si="152"/>
        <v>0.65340067465800322</v>
      </c>
      <c r="OK117" s="697">
        <f t="shared" ca="1" si="153"/>
        <v>0.95075964538297097</v>
      </c>
      <c r="OL117" s="696" cm="1">
        <f t="array" aca="1" ref="OL117" ca="1">INDIRECT(OL$203&amp;ROW())*OL$205</f>
        <v>0.74780000000000002</v>
      </c>
      <c r="OM117" s="696" cm="1">
        <f t="array" aca="1" ref="OM117" ca="1">INDIRECT(OM$203&amp;ROW())*OM$205</f>
        <v>1.2061999999999999</v>
      </c>
      <c r="ON117" s="696" cm="1">
        <f t="array" aca="1" ref="ON117" ca="1">INDIRECT(ON$203&amp;ROW())*ON$205</f>
        <v>1.4561999999999999</v>
      </c>
      <c r="OO117" s="696" cm="1">
        <f t="array" aca="1" ref="OO117" ca="1">INDIRECT(OO$203&amp;ROW())*OO$205</f>
        <v>1.0790999999999999</v>
      </c>
      <c r="OP117" s="696" cm="1">
        <f t="array" aca="1" ref="OP117" ca="1">INDIRECT(OP$203&amp;ROW())*OP$205</f>
        <v>1.5831</v>
      </c>
      <c r="OQ117" s="696" cm="1">
        <f t="array" aca="1" ref="OQ117" ca="1">INDIRECT(OQ$203&amp;ROW())*OQ$205</f>
        <v>1.5849</v>
      </c>
      <c r="OR117" s="696" cm="1">
        <f t="array" aca="1" ref="OR117" ca="1">INDIRECT(OR$203&amp;ROW())*OR$205</f>
        <v>1.4141999999999999</v>
      </c>
      <c r="OS117" s="696" cm="1">
        <f t="array" aca="1" ref="OS117" ca="1">INDIRECT(OS$203&amp;ROW())*OS$205</f>
        <v>1.5387</v>
      </c>
      <c r="OT117" s="696" cm="1">
        <f t="array" aca="1" ref="OT117" ca="1">INDIRECT(OT$203&amp;ROW())*OT$205</f>
        <v>1.4727000000000001</v>
      </c>
      <c r="OU117" s="696" cm="1">
        <f t="array" aca="1" ref="OU117" ca="1">INDIRECT(OU$203&amp;ROW())*OU$205</f>
        <v>1.9304999999999999</v>
      </c>
      <c r="OV117" s="696" cm="1">
        <f t="array" aca="1" ref="OV117" ca="1">INDIRECT(OV$203&amp;ROW())*OV$205</f>
        <v>1.2161999999999999</v>
      </c>
      <c r="OW117" s="696" cm="1">
        <f t="array" aca="1" ref="OW117" ca="1">INDIRECT(OW$203&amp;ROW())*OW$205</f>
        <v>1.5144000000000002</v>
      </c>
      <c r="OX117" s="696" cm="1">
        <f t="array" aca="1" ref="OX117" ca="1">INDIRECT(OX$203&amp;ROW())*OX$205</f>
        <v>0.69889999999999997</v>
      </c>
      <c r="OY117" s="696" cm="1">
        <f t="array" aca="1" ref="OY117" ca="1">IF(INDIRECT(OY$203&amp;ROW())="-",0,INDIRECT(OY$203&amp;ROW())*OY$205)</f>
        <v>0.41943269999999999</v>
      </c>
      <c r="OZ117" s="696" cm="1">
        <f t="array" aca="1" ref="OZ117" ca="1">INDIRECT(OZ$203&amp;ROW())*OZ$205</f>
        <v>1.4206000000000001</v>
      </c>
      <c r="PA117" s="696" cm="1">
        <f t="array" aca="1" ref="PA117" ca="1">IF(INDIRECT(PA$203&amp;ROW())="-",0,INDIRECT(PA$203&amp;ROW())*PA$205)</f>
        <v>0.72747989999999996</v>
      </c>
      <c r="PB117" s="705" cm="1">
        <f t="array" aca="1" ref="PB117" ca="1">INDIRECT(PB$203&amp;ROW())*PB$205</f>
        <v>1.5084</v>
      </c>
      <c r="PC117" s="696" cm="1">
        <f t="array" aca="1" ref="PC117" ca="1">INDIRECT(PC$203&amp;ROW())*PC$205</f>
        <v>1.3946000000000001</v>
      </c>
      <c r="PD117" s="696" cm="1">
        <f t="array" aca="1" ref="PD117" ca="1">INDIRECT(PD$203&amp;ROW())*PD$205</f>
        <v>2.2025999999999999</v>
      </c>
      <c r="PE117" s="696" cm="1">
        <f t="array" aca="1" ref="PE117" ca="1">INDIRECT(PE$203&amp;ROW())*PE$205</f>
        <v>1.28</v>
      </c>
      <c r="PF117" s="696" cm="1">
        <f t="array" aca="1" ref="PF117" ca="1">INDIRECT(PF$203&amp;ROW())*PF$205</f>
        <v>1.9962</v>
      </c>
      <c r="PG117" s="696" cm="1">
        <f t="array" aca="1" ref="PG117" ca="1">IF(INDIRECT(PG$203&amp;ROW())="-",0,INDIRECT(PG$203&amp;ROW())*PG$205)</f>
        <v>0.71872500000000006</v>
      </c>
      <c r="PH117" s="696" cm="1">
        <f t="array" aca="1" ref="PH117" ca="1">INDIRECT(PH$203&amp;ROW())*PH$205</f>
        <v>0.61699999999999999</v>
      </c>
      <c r="PI117" s="696" cm="1">
        <f t="array" aca="1" ref="PI117" ca="1">INDIRECT(PI$203&amp;ROW())*PI$205</f>
        <v>1.2145999999999999</v>
      </c>
      <c r="PJ117" s="696" cm="1">
        <f t="array" aca="1" ref="PJ117" ca="1">INDIRECT(PJ$203&amp;ROW())*PJ$205</f>
        <v>0.75980000000000003</v>
      </c>
      <c r="PK117" s="696" cm="1">
        <f t="array" aca="1" ref="PK117" ca="1">IF($PJ117=0,0,INDIRECT(PK$203&amp;ROW())*PK$205)</f>
        <v>0</v>
      </c>
      <c r="PL117" s="696" cm="1">
        <f t="array" aca="1" ref="PL117" ca="1">IF($MPE117=0,0,INDIRECT(PL$203&amp;ROW())*PL$205)</f>
        <v>0</v>
      </c>
      <c r="PM117" s="696" cm="1">
        <f t="array" aca="1" ref="PM117" ca="1">IF($MPE117=0,0,INDIRECT(PM$203&amp;ROW())*PM$205)</f>
        <v>0</v>
      </c>
      <c r="PN117" s="696" cm="1">
        <f t="array" aca="1" ref="PN117" ca="1">IF($PJ117=0,0,INDIRECT(PN$203&amp;ROW())*PN$205)</f>
        <v>0.52580000000000005</v>
      </c>
      <c r="PO117" s="696" cm="1">
        <f t="array" aca="1" ref="PO117" ca="1">INDIRECT(PO$203&amp;ROW())*PO$205</f>
        <v>0.73140000000000005</v>
      </c>
      <c r="PP117" s="696" cm="1">
        <f t="array" aca="1" ref="PP117" ca="1">IF($PO117=0,0,INDIRECT(PP$203&amp;ROW())*PP$205)</f>
        <v>0.68189999999999995</v>
      </c>
      <c r="PQ117" s="696" cm="1">
        <f t="array" aca="1" ref="PQ117" ca="1">IF($PO117=0,0,INDIRECT(PQ$203&amp;ROW())*PQ$205)</f>
        <v>0</v>
      </c>
      <c r="PR117" s="696" cm="1">
        <f t="array" aca="1" ref="PR117" ca="1">INDIRECT(PR$203&amp;ROW())*PR$205</f>
        <v>0</v>
      </c>
      <c r="PS117" s="696" cm="1">
        <f t="array" aca="1" ref="PS117" ca="1">INDIRECT(PS$203&amp;ROW())*PS$205</f>
        <v>0.7389</v>
      </c>
      <c r="PT117" s="696" cm="1">
        <f t="array" aca="1" ref="PT117" ca="1">INDIRECT(PT$203&amp;ROW())*PT$205</f>
        <v>1.4406000000000001</v>
      </c>
      <c r="PU117" s="696" cm="1">
        <f t="array" aca="1" ref="PU117" ca="1">INDIRECT(PU$203&amp;ROW())*PU$205</f>
        <v>1.7696999999999998</v>
      </c>
      <c r="PV117" s="696" cm="1">
        <f t="array" aca="1" ref="PV117" ca="1">INDIRECT(PV$203&amp;ROW())*PV$205</f>
        <v>0.6966</v>
      </c>
      <c r="PW117" s="696" cm="1">
        <f t="array" aca="1" ref="PW117" ca="1">INDIRECT(PW$203&amp;ROW())*PW$205</f>
        <v>1.0658000000000001</v>
      </c>
      <c r="PX117" s="696" cm="1">
        <f t="array" aca="1" ref="PX117" ca="1">INDIRECT(PX$203&amp;ROW())*PX$205</f>
        <v>1.1714</v>
      </c>
      <c r="PY117" s="696" cm="1">
        <f t="array" aca="1" ref="PY117" ca="1">INDIRECT(PY$203&amp;ROW())*PY$205</f>
        <v>1.1866000000000001</v>
      </c>
      <c r="PZ117" s="696" cm="1">
        <f t="array" aca="1" ref="PZ117" ca="1">INDIRECT(PZ$203&amp;ROW())*PZ$205</f>
        <v>0.17430000000000001</v>
      </c>
      <c r="QA117" s="696" cm="1">
        <f t="array" aca="1" ref="QA117" ca="1">INDIRECT(QA$203&amp;ROW())*QA$205</f>
        <v>0.31659999999999999</v>
      </c>
      <c r="QB117" s="696" cm="1">
        <f t="array" aca="1" ref="QB117" ca="1">INDIRECT(QB$203&amp;ROW())*QB$205</f>
        <v>2.3948999999999998</v>
      </c>
      <c r="QC117" s="696" cm="1">
        <f t="array" aca="1" ref="QC117" ca="1">INDIRECT(QC$203&amp;ROW())*QC$205</f>
        <v>1.4259999999999999</v>
      </c>
      <c r="QD117" s="696" cm="1">
        <f t="array" aca="1" ref="QD117" ca="1">IF(INDIRECT(QD$203&amp;ROW())="-",0,INDIRECT(QD$203&amp;ROW())*QD$205)</f>
        <v>0.47451507000000004</v>
      </c>
      <c r="QE117" s="696" cm="1">
        <f t="array" aca="1" ref="QE117" ca="1">INDIRECT(QE$203&amp;ROW())*QE$205</f>
        <v>1.0656000000000001</v>
      </c>
      <c r="QF117" s="696" cm="1">
        <f t="array" aca="1" ref="QF117" ca="1">INDIRECT(QF$203&amp;ROW())*QF$205</f>
        <v>0.72440000000000004</v>
      </c>
      <c r="QG117" s="696" cm="1">
        <f t="array" aca="1" ref="QG117" ca="1">INDIRECT(QG$203&amp;ROW())*QG$205</f>
        <v>1.4996</v>
      </c>
      <c r="QI117" s="606" t="s">
        <v>6175</v>
      </c>
      <c r="QJ117" s="700" t="str">
        <f t="shared" ca="1" si="154"/>
        <v>A</v>
      </c>
      <c r="QK117" s="701">
        <f t="shared" ca="1" si="170"/>
        <v>0.85092764952988054</v>
      </c>
      <c r="QL117" s="705">
        <f t="shared" ca="1" si="214"/>
        <v>0.90029227235103504</v>
      </c>
      <c r="QM117" s="696">
        <f t="shared" ca="1" si="215"/>
        <v>0.86042554914237068</v>
      </c>
      <c r="QN117" s="696">
        <f t="shared" ca="1" si="157"/>
        <v>0.66825019830910692</v>
      </c>
      <c r="QO117" s="697">
        <f t="shared" ca="1" si="158"/>
        <v>0.97474257831700928</v>
      </c>
      <c r="QP117" s="696" cm="1">
        <f t="array" aca="1" ref="QP117" ca="1">INDIRECT(QP$203&amp;ROW())*QP$205</f>
        <v>3.3451646745381883E-2</v>
      </c>
      <c r="QQ117" s="696" cm="1">
        <f t="array" aca="1" ref="QQ117" ca="1">INDIRECT(QQ$203&amp;ROW())*QQ$205</f>
        <v>0.25503926590378434</v>
      </c>
      <c r="QR117" s="696" cm="1">
        <f t="array" aca="1" ref="QR117" ca="1">INDIRECT(QR$203&amp;ROW())*QR$205</f>
        <v>0.15089809664795908</v>
      </c>
      <c r="QS117" s="696" cm="1">
        <f t="array" aca="1" ref="QS117" ca="1">INDIRECT(QS$203&amp;ROW())*QS$205</f>
        <v>0.22471360933801068</v>
      </c>
      <c r="QT117" s="696" cm="1">
        <f t="array" aca="1" ref="QT117" ca="1">INDIRECT(QT$203&amp;ROW())*QT$205</f>
        <v>0.26232814414996541</v>
      </c>
      <c r="QU117" s="696" cm="1">
        <f t="array" aca="1" ref="QU117" ca="1">INDIRECT(QU$203&amp;ROW())*QU$205</f>
        <v>0.53329206883563263</v>
      </c>
      <c r="QV117" s="696" cm="1">
        <f t="array" aca="1" ref="QV117" ca="1">INDIRECT(QV$203&amp;ROW())*QV$205</f>
        <v>0.24117831443907087</v>
      </c>
      <c r="QW117" s="696" cm="1">
        <f t="array" aca="1" ref="QW117" ca="1">INDIRECT(QW$203&amp;ROW())*QW$205</f>
        <v>0.53099416374332975</v>
      </c>
      <c r="QX117" s="696" cm="1">
        <f t="array" aca="1" ref="QX117" ca="1">INDIRECT(QX$203&amp;ROW())*QX$205</f>
        <v>0.60640894423913805</v>
      </c>
      <c r="QY117" s="696" cm="1">
        <f t="array" aca="1" ref="QY117" ca="1">INDIRECT(QY$203&amp;ROW())*QY$205</f>
        <v>0.13540247513535897</v>
      </c>
      <c r="QZ117" s="696" cm="1">
        <f t="array" aca="1" ref="QZ117" ca="1">INDIRECT(QZ$203&amp;ROW())*QZ$205</f>
        <v>0.27613248380770827</v>
      </c>
      <c r="RA117" s="696" cm="1">
        <f t="array" aca="1" ref="RA117" ca="1">INDIRECT(RA$203&amp;ROW())*RA$205</f>
        <v>5.1272116233970627E-2</v>
      </c>
      <c r="RB117" s="696" cm="1">
        <f t="array" aca="1" ref="RB117" ca="1">INDIRECT(RB$203&amp;ROW())*RB$205</f>
        <v>5.7305712569462423E-2</v>
      </c>
      <c r="RC117" s="696" cm="1">
        <f t="array" aca="1" ref="RC117" ca="1">IF(INDIRECT(RC$203&amp;ROW())="-",0,INDIRECT(RC$203&amp;ROW())*RC$205)</f>
        <v>4.9589991570773227E-2</v>
      </c>
      <c r="RD117" s="696" cm="1">
        <f t="array" aca="1" ref="RD117" ca="1">INDIRECT(RD$203&amp;ROW())*RD$205</f>
        <v>7.1442097940886296E-2</v>
      </c>
      <c r="RE117" s="696" cm="1">
        <f t="array" aca="1" ref="RE117" ca="1">IF(INDIRECT(RE$203&amp;ROW())="-",0,INDIRECT(RE$203&amp;ROW())*RE$205)</f>
        <v>5.2118524219250818E-2</v>
      </c>
      <c r="RF117" s="705" cm="1">
        <f t="array" aca="1" ref="RF117" ca="1">INDIRECT(RF$203&amp;ROW())*RF$205</f>
        <v>0.10613798880649605</v>
      </c>
      <c r="RG117" s="696" cm="1">
        <f t="array" aca="1" ref="RG117" ca="1">INDIRECT(RG$203&amp;ROW())*RG$205</f>
        <v>0.27650466908360405</v>
      </c>
      <c r="RH117" s="696" cm="1">
        <f t="array" aca="1" ref="RH117" ca="1">INDIRECT(RH$203&amp;ROW())*RH$205</f>
        <v>8.7581521170816884E-2</v>
      </c>
      <c r="RI117" s="696" cm="1">
        <f t="array" aca="1" ref="RI117" ca="1">INDIRECT(RI$203&amp;ROW())*RI$205</f>
        <v>0.21539378250062202</v>
      </c>
      <c r="RJ117" s="696" cm="1">
        <f t="array" aca="1" ref="RJ117" ca="1">INDIRECT(RJ$203&amp;ROW())*RJ$205</f>
        <v>0.18340085004648693</v>
      </c>
      <c r="RK117" s="696" cm="1">
        <f t="array" aca="1" ref="RK117" ca="1">IF(INDIRECT(RK$203&amp;ROW())="-",0,INDIRECT(RK$203&amp;ROW())*RK$205)</f>
        <v>4.9630301312349683E-2</v>
      </c>
      <c r="RL117" s="696" cm="1">
        <f t="array" aca="1" ref="RL117" ca="1">INDIRECT(RL$203&amp;ROW())*RL$205</f>
        <v>0.11262003659234653</v>
      </c>
      <c r="RM117" s="696" cm="1">
        <f t="array" aca="1" ref="RM117" ca="1">INDIRECT(RM$203&amp;ROW())*RM$205</f>
        <v>2.9987460729532761E-2</v>
      </c>
      <c r="RN117" s="696" cm="1">
        <f t="array" aca="1" ref="RN117" ca="1">INDIRECT(RN$203&amp;ROW())*RN$205</f>
        <v>9.3820613050938681E-2</v>
      </c>
      <c r="RO117" s="696" cm="1">
        <f t="array" aca="1" ref="RO117" ca="1">IF($RN117=0,0,INDIRECT(RO$203&amp;ROW())*RO$205)</f>
        <v>0</v>
      </c>
      <c r="RP117" s="696" cm="1">
        <f t="array" aca="1" ref="RP117" ca="1">IF($RN117=0,0,INDIRECT(RP$203&amp;ROW())*RP$205)</f>
        <v>9.7715867439664539E-2</v>
      </c>
      <c r="RQ117" s="696" cm="1">
        <f t="array" aca="1" ref="RQ117" ca="1">IF($RN117=0,0,INDIRECT(RQ$203&amp;ROW())*RQ$205)</f>
        <v>0</v>
      </c>
      <c r="RR117" s="696" cm="1">
        <f t="array" aca="1" ref="RR117" ca="1">IF($RN117=0,0,INDIRECT(RR$203&amp;ROW())*RR$205)</f>
        <v>8.2232286875619773E-2</v>
      </c>
      <c r="RS117" s="696" cm="1">
        <f t="array" aca="1" ref="RS117" ca="1">INDIRECT(RS$203&amp;ROW())*RS$205</f>
        <v>7.7466902221184339E-2</v>
      </c>
      <c r="RT117" s="696" cm="1">
        <f t="array" aca="1" ref="RT117" ca="1">IF($RS117=0,0,INDIRECT(RT$203&amp;ROW())*RT$205)</f>
        <v>8.1033461602244533E-2</v>
      </c>
      <c r="RU117" s="696" cm="1">
        <f t="array" aca="1" ref="RU117" ca="1">IF($RS117=0,0,INDIRECT(RU$203&amp;ROW())*RU$205)</f>
        <v>0</v>
      </c>
      <c r="RV117" s="696" cm="1">
        <f t="array" aca="1" ref="RV117" ca="1">INDIRECT(RV$203&amp;ROW())*RV$205</f>
        <v>0</v>
      </c>
      <c r="RW117" s="696" cm="1">
        <f t="array" aca="1" ref="RW117" ca="1">INDIRECT(RW$203&amp;ROW())*RW$205</f>
        <v>2.6659190312299668E-2</v>
      </c>
      <c r="RX117" s="696" cm="1">
        <f t="array" aca="1" ref="RX117" ca="1">INDIRECT(RX$203&amp;ROW())*RX$205</f>
        <v>0.19074035443114332</v>
      </c>
      <c r="RY117" s="696" cm="1">
        <f t="array" aca="1" ref="RY117" ca="1">INDIRECT(RY$203&amp;ROW())*RY$205</f>
        <v>8.4396695370290389E-2</v>
      </c>
      <c r="RZ117" s="696" cm="1">
        <f t="array" aca="1" ref="RZ117" ca="1">INDIRECT(RZ$203&amp;ROW())*RZ$205</f>
        <v>3.6812489486199085E-2</v>
      </c>
      <c r="SA117" s="696" cm="1">
        <f t="array" aca="1" ref="SA117" ca="1">INDIRECT(SA$203&amp;ROW())*SA$205</f>
        <v>0.20458618579029147</v>
      </c>
      <c r="SB117" s="696" cm="1">
        <f t="array" aca="1" ref="SB117" ca="1">INDIRECT(SB$203&amp;ROW())*SB$205</f>
        <v>4.7124126502052749E-2</v>
      </c>
      <c r="SC117" s="696" cm="1">
        <f t="array" aca="1" ref="SC117" ca="1">INDIRECT(SC$203&amp;ROW())*SC$205</f>
        <v>5.4291606235991073E-2</v>
      </c>
      <c r="SD117" s="696" cm="1">
        <f t="array" aca="1" ref="SD117" ca="1">INDIRECT(SD$203&amp;ROW())*SD$205</f>
        <v>0.3072993885784252</v>
      </c>
      <c r="SE117" s="696" cm="1">
        <f t="array" aca="1" ref="SE117" ca="1">INDIRECT(SE$203&amp;ROW())*SE$205</f>
        <v>0.2585618210787391</v>
      </c>
      <c r="SF117" s="696" cm="1">
        <f t="array" aca="1" ref="SF117" ca="1">INDIRECT(SF$203&amp;ROW())*SF$205</f>
        <v>0.19835664972334499</v>
      </c>
      <c r="SG117" s="696" cm="1">
        <f t="array" aca="1" ref="SG117" ca="1">INDIRECT(SG$203&amp;ROW())*SG$205</f>
        <v>7.4767843909269882E-2</v>
      </c>
      <c r="SH117" s="696" cm="1">
        <f t="array" aca="1" ref="SH117" ca="1">IF(INDIRECT(SH$203&amp;ROW())="-",0,INDIRECT(SH$203&amp;ROW())*SH$205)</f>
        <v>6.079608054594475E-2</v>
      </c>
      <c r="SI117" s="696" cm="1">
        <f t="array" aca="1" ref="SI117" ca="1">INDIRECT(SI$203&amp;ROW())*SI$205</f>
        <v>0.24423887568083891</v>
      </c>
      <c r="SJ117" s="696" cm="1">
        <f t="array" aca="1" ref="SJ117" ca="1">INDIRECT(SJ$203&amp;ROW())*SJ$205</f>
        <v>0.10961749760323641</v>
      </c>
      <c r="SK117" s="696" cm="1">
        <f t="array" aca="1" ref="SK117" ca="1">INDIRECT(SK$203&amp;ROW())*SK$205</f>
        <v>0.21261490593800375</v>
      </c>
      <c r="SN117" s="606" t="s">
        <v>6175</v>
      </c>
      <c r="SO117" s="707" cm="1">
        <f t="array" aca="1" ref="SO117" ca="1">INDIRECT(SO$203&amp;ROW())*SO$205</f>
        <v>1</v>
      </c>
      <c r="SP117" s="707" cm="1">
        <f t="array" aca="1" ref="SP117" ca="1">INDIRECT(SP$203&amp;ROW())*SP$205</f>
        <v>2</v>
      </c>
      <c r="SQ117" s="707" cm="1">
        <f t="array" aca="1" ref="SQ117" ca="1">INDIRECT(SQ$203&amp;ROW())*SQ$205</f>
        <v>2</v>
      </c>
      <c r="SR117" s="707" cm="1">
        <f t="array" aca="1" ref="SR117" ca="1">INDIRECT(SR$203&amp;ROW())*SR$205</f>
        <v>3</v>
      </c>
      <c r="SS117" s="707" cm="1">
        <f t="array" aca="1" ref="SS117" ca="1">INDIRECT(SS$203&amp;ROW())*SS$205</f>
        <v>3</v>
      </c>
      <c r="ST117" s="707" cm="1">
        <f t="array" aca="1" ref="ST117" ca="1">INDIRECT(ST$203&amp;ROW())*ST$205</f>
        <v>3</v>
      </c>
      <c r="SU117" s="707" cm="1">
        <f t="array" aca="1" ref="SU117" ca="1">INDIRECT(SU$203&amp;ROW())*SU$205</f>
        <v>3</v>
      </c>
      <c r="SV117" s="707" cm="1">
        <f t="array" aca="1" ref="SV117" ca="1">INDIRECT(SV$203&amp;ROW())*SV$205</f>
        <v>3</v>
      </c>
      <c r="SW117" s="707" cm="1">
        <f t="array" aca="1" ref="SW117" ca="1">INDIRECT(SW$203&amp;ROW())*SW$205</f>
        <v>3</v>
      </c>
      <c r="SX117" s="707" cm="1">
        <f t="array" aca="1" ref="SX117" ca="1">INDIRECT(SX$203&amp;ROW())*SX$205</f>
        <v>3</v>
      </c>
      <c r="SY117" s="707" cm="1">
        <f t="array" aca="1" ref="SY117" ca="1">INDIRECT(SY$203&amp;ROW())*SY$205</f>
        <v>3</v>
      </c>
      <c r="SZ117" s="707" cm="1">
        <f t="array" aca="1" ref="SZ117" ca="1">INDIRECT(SZ$203&amp;ROW())*SZ$205</f>
        <v>3</v>
      </c>
      <c r="TA117" s="707" cm="1">
        <f t="array" aca="1" ref="TA117" ca="1">INDIRECT(TA$203&amp;ROW())*TA$205</f>
        <v>1</v>
      </c>
      <c r="TB117" s="696" cm="1">
        <f t="array" aca="1" ref="TB117" ca="1">IF(INDIRECT(TB$203&amp;ROW())="-",0,INDIRECT(TB$203&amp;ROW())*TB$205)</f>
        <v>0.59099999999999997</v>
      </c>
      <c r="TC117" s="707" cm="1">
        <f t="array" aca="1" ref="TC117" ca="1">INDIRECT(TC$203&amp;ROW())*TC$205</f>
        <v>2</v>
      </c>
      <c r="TD117" s="696" cm="1">
        <f t="array" aca="1" ref="TD117" ca="1">IF(INDIRECT(TD$203&amp;ROW())="-",0,INDIRECT(TD$203&amp;ROW())*TD$205)</f>
        <v>0.82350000000000001</v>
      </c>
      <c r="TE117" s="732" cm="1">
        <f t="array" aca="1" ref="TE117" ca="1">INDIRECT(TE$203&amp;ROW())*TE$205</f>
        <v>2</v>
      </c>
      <c r="TF117" s="707" cm="1">
        <f t="array" aca="1" ref="TF117" ca="1">INDIRECT(TF$203&amp;ROW())*TF$205</f>
        <v>2</v>
      </c>
      <c r="TG117" s="707" cm="1">
        <f t="array" aca="1" ref="TG117" ca="1">INDIRECT(TG$203&amp;ROW())*TG$205</f>
        <v>3</v>
      </c>
      <c r="TH117" s="707" cm="1">
        <f t="array" aca="1" ref="TH117" ca="1">INDIRECT(TH$203&amp;ROW())*TH$205</f>
        <v>2</v>
      </c>
      <c r="TI117" s="707" cm="1">
        <f t="array" aca="1" ref="TI117" ca="1">INDIRECT(TI$203&amp;ROW())*TI$205</f>
        <v>3</v>
      </c>
      <c r="TJ117" s="696" cm="1">
        <f t="array" aca="1" ref="TJ117" ca="1">IF(INDIRECT(TJ$203&amp;ROW())="-",0,INDIRECT(TJ$203&amp;ROW())*TJ$205)</f>
        <v>0.82140000000000002</v>
      </c>
      <c r="TK117" s="707" cm="1">
        <f t="array" aca="1" ref="TK117" ca="1">INDIRECT(TK$203&amp;ROW())*TK$205</f>
        <v>1</v>
      </c>
      <c r="TL117" s="707" cm="1">
        <f t="array" aca="1" ref="TL117" ca="1">INDIRECT(TL$203&amp;ROW())*TL$205</f>
        <v>2</v>
      </c>
      <c r="TM117" s="707" cm="1">
        <f t="array" aca="1" ref="TM117" ca="1">INDIRECT(TM$203&amp;ROW())*TM$205</f>
        <v>1</v>
      </c>
      <c r="TN117" s="707" cm="1">
        <f t="array" aca="1" ref="TN117" ca="1">IF($TM117=0,0,INDIRECT(TN$203&amp;ROW())*TN$205)</f>
        <v>0</v>
      </c>
      <c r="TO117" s="707" cm="1">
        <f t="array" aca="1" ref="TO117" ca="1">IF($TM117=0,0,INDIRECT(TO$203&amp;ROW())*TO$205)</f>
        <v>1</v>
      </c>
      <c r="TP117" s="707" cm="1">
        <f t="array" aca="1" ref="TP117" ca="1">IF($TM117=0,0,INDIRECT(TP$203&amp;ROW())*TP$205)</f>
        <v>0</v>
      </c>
      <c r="TQ117" s="707" cm="1">
        <f t="array" aca="1" ref="TQ117" ca="1">IF($TM117=0,0,INDIRECT(TQ$203&amp;ROW())*TQ$205)</f>
        <v>1</v>
      </c>
      <c r="TR117" s="707" cm="1">
        <f t="array" aca="1" ref="TR117" ca="1">INDIRECT(TR$203&amp;ROW())*TR$205</f>
        <v>1</v>
      </c>
      <c r="TS117" s="707" cm="1">
        <f t="array" aca="1" ref="TS117" ca="1">IF($TR117=0,0,INDIRECT(TS$203&amp;ROW())*TS$205)</f>
        <v>1</v>
      </c>
      <c r="TT117" s="707" cm="1">
        <f t="array" aca="1" ref="TT117" ca="1">IF($TR117=0,0,INDIRECT(TT$203&amp;ROW())*TT$205)</f>
        <v>0</v>
      </c>
      <c r="TU117" s="707" cm="1">
        <f t="array" aca="1" ref="TU117" ca="1">INDIRECT(TU$203&amp;ROW())*TU$205</f>
        <v>0</v>
      </c>
      <c r="TV117" s="707" cm="1">
        <f t="array" aca="1" ref="TV117" ca="1">INDIRECT(TV$203&amp;ROW())*TV$205</f>
        <v>1</v>
      </c>
      <c r="TW117" s="707" cm="1">
        <f t="array" aca="1" ref="TW117" ca="1">INDIRECT(TW$203&amp;ROW())*TW$205</f>
        <v>2</v>
      </c>
      <c r="TX117" s="707" cm="1">
        <f t="array" aca="1" ref="TX117" ca="1">INDIRECT(TX$203&amp;ROW())*TX$205</f>
        <v>3</v>
      </c>
      <c r="TY117" s="707" cm="1">
        <f t="array" aca="1" ref="TY117" ca="1">INDIRECT(TY$203&amp;ROW())*TY$205</f>
        <v>1</v>
      </c>
      <c r="TZ117" s="707" cm="1">
        <f t="array" aca="1" ref="TZ117" ca="1">INDIRECT(TZ$203&amp;ROW())*TZ$205</f>
        <v>2</v>
      </c>
      <c r="UA117" s="707" cm="1">
        <f t="array" aca="1" ref="UA117" ca="1">INDIRECT(UA$203&amp;ROW())*UA$205</f>
        <v>2</v>
      </c>
      <c r="UB117" s="707" cm="1">
        <f t="array" aca="1" ref="UB117" ca="1">INDIRECT(UB$203&amp;ROW())*UB$205</f>
        <v>2</v>
      </c>
      <c r="UC117" s="707" cm="1">
        <f t="array" aca="1" ref="UC117" ca="1">INDIRECT(UC$203&amp;ROW())*UC$205</f>
        <v>1</v>
      </c>
      <c r="UD117" s="707" cm="1">
        <f t="array" aca="1" ref="UD117" ca="1">INDIRECT(UD$203&amp;ROW())*UD$205</f>
        <v>1</v>
      </c>
      <c r="UE117" s="707" cm="1">
        <f t="array" aca="1" ref="UE117" ca="1">INDIRECT(UE$203&amp;ROW())*UE$205</f>
        <v>3</v>
      </c>
      <c r="UF117" s="707" cm="1">
        <f t="array" aca="1" ref="UF117" ca="1">INDIRECT(UF$203&amp;ROW())*UF$205</f>
        <v>2</v>
      </c>
      <c r="UG117" s="696" cm="1">
        <f t="array" aca="1" ref="UG117" ca="1">IF(INDIRECT(UG$203&amp;ROW())="-",0,INDIRECT(UG$203&amp;ROW())*UG$205)</f>
        <v>0.77270000000000005</v>
      </c>
      <c r="UH117" s="707" cm="1">
        <f t="array" aca="1" ref="UH117" ca="1">INDIRECT(UH$203&amp;ROW())*UH$205</f>
        <v>2</v>
      </c>
      <c r="UI117" s="707" cm="1">
        <f t="array" aca="1" ref="UI117" ca="1">INDIRECT(UI$203&amp;ROW())*UI$205</f>
        <v>1</v>
      </c>
      <c r="UJ117" s="707" cm="1">
        <f t="array" aca="1" ref="UJ117" ca="1">INDIRECT(UJ$203&amp;ROW())*UJ$205</f>
        <v>2</v>
      </c>
      <c r="UM117" s="606" t="s">
        <v>6175</v>
      </c>
      <c r="UN117" s="616">
        <f t="shared" ca="1" si="222"/>
        <v>0.18720310219966924</v>
      </c>
      <c r="UO117" s="616">
        <f t="shared" ca="1" si="219"/>
        <v>1.5785703781343867</v>
      </c>
      <c r="UP117" s="616">
        <f t="shared" ca="1" si="219"/>
        <v>1.190315493832806</v>
      </c>
      <c r="UQ117" s="616">
        <f t="shared" ca="1" si="219"/>
        <v>0.29355872991449461</v>
      </c>
      <c r="UR117" s="616">
        <f t="shared" ca="1" si="219"/>
        <v>1.0502465449096676</v>
      </c>
      <c r="US117" s="616">
        <f t="shared" ca="1" si="219"/>
        <v>0.41305213694811815</v>
      </c>
      <c r="UT117" s="616">
        <f t="shared" ca="1" si="219"/>
        <v>0.30690415393182785</v>
      </c>
      <c r="UU117" s="616">
        <f t="shared" ca="1" si="219"/>
        <v>0.53359975015917405</v>
      </c>
      <c r="UV117" s="616">
        <f t="shared" ca="1" si="219"/>
        <v>0.44410973870643028</v>
      </c>
      <c r="UW117" s="616">
        <f t="shared" ca="1" si="219"/>
        <v>0.6421874155054268</v>
      </c>
      <c r="UX117" s="616">
        <f t="shared" ca="1" si="219"/>
        <v>0.28247365722383649</v>
      </c>
      <c r="UY117" s="616">
        <f t="shared" ca="1" si="219"/>
        <v>1.5108379627063613</v>
      </c>
      <c r="UZ117" s="616">
        <f t="shared" ca="1" si="219"/>
        <v>0.19681082295885013</v>
      </c>
      <c r="VA117" s="616">
        <f t="shared" ca="1" si="219"/>
        <v>0.17214073288275719</v>
      </c>
      <c r="VB117" s="616">
        <f t="shared" ca="1" si="219"/>
        <v>1.528010083348541</v>
      </c>
      <c r="VC117" s="616">
        <f t="shared" ca="1" si="219"/>
        <v>1.0466837896193664</v>
      </c>
      <c r="VD117" s="616">
        <f t="shared" ca="1" si="219"/>
        <v>0.85304819841956248</v>
      </c>
      <c r="VE117" s="616">
        <f t="shared" ca="1" si="240"/>
        <v>3.9909080070471406E-2</v>
      </c>
      <c r="VF117" s="616">
        <f t="shared" ca="1" si="240"/>
        <v>0.95807256683723563</v>
      </c>
      <c r="VG117" s="616">
        <f t="shared" ca="1" si="240"/>
        <v>1.2788179585372306</v>
      </c>
      <c r="VH117" s="616">
        <f t="shared" ca="1" si="240"/>
        <v>1.454227778282527</v>
      </c>
      <c r="VI117" s="616">
        <f t="shared" ca="1" si="240"/>
        <v>0.9772142444670926</v>
      </c>
      <c r="VJ117" s="616">
        <f t="shared" ca="1" si="240"/>
        <v>1.1038721171937993</v>
      </c>
      <c r="VK117" s="616">
        <f t="shared" ca="1" si="240"/>
        <v>0.83678976492872159</v>
      </c>
      <c r="VL117" s="616">
        <f t="shared" ca="1" si="240"/>
        <v>1.1863766389476611</v>
      </c>
      <c r="VM117" s="616">
        <f t="shared" ca="1" si="240"/>
        <v>-0.57201237404204519</v>
      </c>
      <c r="VN117" s="616">
        <f t="shared" ca="1" si="240"/>
        <v>1.5883663456229635</v>
      </c>
      <c r="VO117" s="616">
        <f t="shared" ca="1" si="240"/>
        <v>-0.42150866262694142</v>
      </c>
      <c r="VP117" s="616">
        <f t="shared" ca="1" si="240"/>
        <v>2.1525849422547609</v>
      </c>
      <c r="VQ117" s="616">
        <f t="shared" ca="1" si="240"/>
        <v>1.2773868528042598</v>
      </c>
      <c r="VR117" s="616">
        <f t="shared" ca="1" si="240"/>
        <v>1.5497103694524457</v>
      </c>
      <c r="VS117" s="616">
        <f t="shared" ca="1" si="240"/>
        <v>-0.40481357988865657</v>
      </c>
      <c r="VT117" s="616">
        <f t="shared" ca="1" si="232"/>
        <v>-0.3878135405833677</v>
      </c>
      <c r="VU117" s="616">
        <f t="shared" ca="1" si="232"/>
        <v>1.2114249894444582</v>
      </c>
      <c r="VV117" s="616">
        <f t="shared" ca="1" si="232"/>
        <v>1.6727825257285902</v>
      </c>
      <c r="VW117" s="616">
        <f t="shared" ca="1" si="232"/>
        <v>0.66845613582062358</v>
      </c>
      <c r="VX117" s="616">
        <f t="shared" ca="1" si="232"/>
        <v>0.76953548521680748</v>
      </c>
      <c r="VY117" s="616">
        <f t="shared" ca="1" si="232"/>
        <v>0.70583605694264007</v>
      </c>
      <c r="VZ117" s="616">
        <f t="shared" ca="1" si="232"/>
        <v>0.68442622420316401</v>
      </c>
      <c r="WA117" s="616">
        <f t="shared" ca="1" si="232"/>
        <v>0.92808016936885662</v>
      </c>
      <c r="WB117" s="616">
        <f t="shared" ca="1" si="232"/>
        <v>0.33435322352896929</v>
      </c>
      <c r="WC117" s="616">
        <f t="shared" ca="1" si="232"/>
        <v>0.47817673461028487</v>
      </c>
      <c r="WD117" s="616">
        <f t="shared" ca="1" si="229"/>
        <v>1.1315684290219801</v>
      </c>
      <c r="WE117" s="616">
        <f t="shared" ca="1" si="229"/>
        <v>0.67426644196529939</v>
      </c>
      <c r="WF117" s="616">
        <f t="shared" ca="1" si="229"/>
        <v>0.43565004432121746</v>
      </c>
      <c r="WG117" s="616">
        <f t="shared" ca="1" si="229"/>
        <v>1.1042161560551988</v>
      </c>
      <c r="WH117" s="616">
        <f t="shared" ca="1" si="229"/>
        <v>0.91987607881584121</v>
      </c>
      <c r="WI117" s="627">
        <f t="shared" ca="1" si="229"/>
        <v>1.0659329460226332</v>
      </c>
      <c r="WL117" s="606" t="s">
        <v>6175</v>
      </c>
      <c r="WM117" s="700" t="str">
        <f t="shared" ca="1" si="172"/>
        <v>A</v>
      </c>
      <c r="WN117" s="479">
        <f t="shared" ca="1" si="173"/>
        <v>0.83686909666968701</v>
      </c>
      <c r="WO117" s="495">
        <f t="shared" ca="1" si="216"/>
        <v>0.85490843345848599</v>
      </c>
      <c r="WP117" s="458">
        <f t="shared" ca="1" si="216"/>
        <v>0.88579860255903187</v>
      </c>
      <c r="WQ117" s="458">
        <f t="shared" ca="1" si="216"/>
        <v>0.68412305768332704</v>
      </c>
      <c r="WR117" s="459">
        <f t="shared" ca="1" si="216"/>
        <v>0.9226462929779029</v>
      </c>
      <c r="WS117" s="495">
        <f t="shared" ca="1" si="174"/>
        <v>0.70680802523841968</v>
      </c>
      <c r="WT117" s="458">
        <f t="shared" ca="1" si="175"/>
        <v>0.93389908520650156</v>
      </c>
      <c r="WU117" s="458">
        <f t="shared" ca="1" si="176"/>
        <v>0.83517813435038557</v>
      </c>
      <c r="WV117" s="459">
        <f t="shared" ca="1" si="177"/>
        <v>0.91106076444917927</v>
      </c>
      <c r="WW117" s="484">
        <f t="shared" ca="1" si="223"/>
        <v>0.13999047982491267</v>
      </c>
      <c r="WX117" s="484">
        <f t="shared" ca="1" si="220"/>
        <v>0.95203579505284863</v>
      </c>
      <c r="WY117" s="484">
        <f t="shared" ca="1" si="220"/>
        <v>0.86666871105966603</v>
      </c>
      <c r="WZ117" s="484">
        <f t="shared" ca="1" si="220"/>
        <v>0.10559307515024371</v>
      </c>
      <c r="XA117" s="484">
        <f t="shared" ref="XA117:XP135" ca="1" si="241">(UR117*XA$205)</f>
        <v>0.5542151017488316</v>
      </c>
      <c r="XB117" s="484">
        <f t="shared" ca="1" si="241"/>
        <v>0.21821544394969081</v>
      </c>
      <c r="XC117" s="484">
        <f t="shared" ca="1" si="241"/>
        <v>0.14467461816346364</v>
      </c>
      <c r="XD117" s="484">
        <f t="shared" ca="1" si="241"/>
        <v>0.27368331185664035</v>
      </c>
      <c r="XE117" s="484">
        <f t="shared" ca="1" si="241"/>
        <v>0.21801347073098662</v>
      </c>
      <c r="XF117" s="484">
        <f t="shared" ca="1" si="241"/>
        <v>0.41324760187774212</v>
      </c>
      <c r="XG117" s="484">
        <f t="shared" ca="1" si="241"/>
        <v>0.1145148206385433</v>
      </c>
      <c r="XH117" s="484">
        <f t="shared" ca="1" si="241"/>
        <v>0.76267100357417117</v>
      </c>
      <c r="XI117" s="484">
        <f t="shared" ca="1" si="241"/>
        <v>0.13755108416594036</v>
      </c>
      <c r="XJ117" s="484">
        <f t="shared" ca="1" si="241"/>
        <v>0.12216827812689278</v>
      </c>
      <c r="XK117" s="484">
        <f t="shared" ca="1" si="241"/>
        <v>1.0853455622024688</v>
      </c>
      <c r="XL117" s="484">
        <f t="shared" ca="1" si="241"/>
        <v>0.92464045974974818</v>
      </c>
      <c r="XM117" s="484">
        <f t="shared" ca="1" si="241"/>
        <v>0.64336895124803395</v>
      </c>
      <c r="XN117" s="484">
        <f t="shared" ca="1" si="227"/>
        <v>2.7828601533139714E-2</v>
      </c>
      <c r="XO117" s="484">
        <f t="shared" ca="1" si="227"/>
        <v>0.70341687857189839</v>
      </c>
      <c r="XP117" s="484">
        <f t="shared" ca="1" si="227"/>
        <v>0.81844349346382761</v>
      </c>
      <c r="XQ117" s="484">
        <f t="shared" ca="1" si="227"/>
        <v>0.96764316366919345</v>
      </c>
      <c r="XR117" s="484">
        <f t="shared" ca="1" si="227"/>
        <v>0.85506246390870599</v>
      </c>
      <c r="XS117" s="484">
        <f t="shared" ca="1" si="227"/>
        <v>0.68108909630857417</v>
      </c>
      <c r="XT117" s="484">
        <f t="shared" ca="1" si="224"/>
        <v>0.50818242424121263</v>
      </c>
      <c r="XU117" s="484">
        <f t="shared" ca="1" si="224"/>
        <v>0.90140897027243294</v>
      </c>
      <c r="XV117" s="484">
        <f t="shared" ca="1" si="224"/>
        <v>-0.30179372854458303</v>
      </c>
      <c r="XW117" s="484">
        <f t="shared" ca="1" si="224"/>
        <v>1.0251316394650607</v>
      </c>
      <c r="XX117" s="484">
        <f t="shared" ca="1" si="224"/>
        <v>-0.20379943838012618</v>
      </c>
      <c r="XY117" s="484">
        <f t="shared" ca="1" si="224"/>
        <v>1.1318291626375534</v>
      </c>
      <c r="XZ117" s="484">
        <f t="shared" ca="1" si="224"/>
        <v>0.93428074414103568</v>
      </c>
      <c r="YA117" s="484">
        <f t="shared" ca="1" si="224"/>
        <v>1.0567475009296226</v>
      </c>
      <c r="YB117" s="484">
        <f t="shared" ca="1" si="224"/>
        <v>-0.21272953623148902</v>
      </c>
      <c r="YC117" s="484">
        <f t="shared" ca="1" si="224"/>
        <v>-0.17304240180829866</v>
      </c>
      <c r="YD117" s="484">
        <f t="shared" ca="1" si="224"/>
        <v>0.89512192470051022</v>
      </c>
      <c r="YE117" s="484">
        <f t="shared" ca="1" si="224"/>
        <v>1.2049052532823037</v>
      </c>
      <c r="YF117" s="484">
        <f t="shared" ca="1" si="224"/>
        <v>0.39432227452058582</v>
      </c>
      <c r="YG117" s="484">
        <f t="shared" ca="1" si="224"/>
        <v>0.53605841900202811</v>
      </c>
      <c r="YH117" s="484">
        <f t="shared" ca="1" si="224"/>
        <v>0.3761400347447329</v>
      </c>
      <c r="YI117" s="484">
        <f t="shared" ca="1" si="224"/>
        <v>0.40086843951579315</v>
      </c>
      <c r="YJ117" s="484">
        <f t="shared" ca="1" si="233"/>
        <v>0.55062996448654267</v>
      </c>
      <c r="YK117" s="484">
        <f t="shared" ca="1" si="233"/>
        <v>5.8277766861099353E-2</v>
      </c>
      <c r="YL117" s="484">
        <f t="shared" ca="1" si="233"/>
        <v>0.15139075417761619</v>
      </c>
      <c r="YM117" s="484">
        <f t="shared" ca="1" si="233"/>
        <v>0.90333107688824665</v>
      </c>
      <c r="YN117" s="484">
        <f t="shared" ca="1" si="233"/>
        <v>0.48075197312125845</v>
      </c>
      <c r="YO117" s="484">
        <f t="shared" ca="1" si="233"/>
        <v>0.26753269221765963</v>
      </c>
      <c r="YP117" s="484">
        <f t="shared" ca="1" si="230"/>
        <v>0.58832636794620996</v>
      </c>
      <c r="YQ117" s="484">
        <f t="shared" ca="1" si="230"/>
        <v>0.66635823149419537</v>
      </c>
      <c r="YR117" s="484">
        <f t="shared" ca="1" si="230"/>
        <v>0.79923652292777037</v>
      </c>
      <c r="YU117" s="606" t="s">
        <v>6175</v>
      </c>
      <c r="YV117" s="700" t="str">
        <f t="shared" ca="1" si="160"/>
        <v>A</v>
      </c>
      <c r="YW117" s="479">
        <f t="shared" ca="1" si="179"/>
        <v>0.8335405842014002</v>
      </c>
      <c r="YX117" s="495">
        <f t="shared" ca="1" si="217"/>
        <v>0.90919091656386841</v>
      </c>
      <c r="YY117" s="458">
        <f t="shared" ca="1" si="217"/>
        <v>0.83903626662774411</v>
      </c>
      <c r="YZ117" s="458">
        <f t="shared" ca="1" si="217"/>
        <v>0.62334094819498498</v>
      </c>
      <c r="ZA117" s="459">
        <f t="shared" ca="1" si="217"/>
        <v>0.96259420541900342</v>
      </c>
      <c r="ZB117" s="495">
        <f t="shared" ca="1" si="180"/>
        <v>0.62505923893168258</v>
      </c>
      <c r="ZC117" s="458">
        <f t="shared" ca="1" si="181"/>
        <v>0.82103354276987839</v>
      </c>
      <c r="ZD117" s="458">
        <f t="shared" ca="1" si="182"/>
        <v>0.79401739811760852</v>
      </c>
      <c r="ZE117" s="459">
        <f t="shared" ca="1" si="183"/>
        <v>0.74482580048788782</v>
      </c>
      <c r="ZF117" s="484">
        <f t="shared" ca="1" si="225"/>
        <v>6.2622520444229578E-3</v>
      </c>
      <c r="ZG117" s="484">
        <f t="shared" ca="1" si="221"/>
        <v>0.20129871520842663</v>
      </c>
      <c r="ZH117" s="484">
        <f t="shared" ca="1" si="221"/>
        <v>8.9808171214972948E-2</v>
      </c>
      <c r="ZI117" s="484">
        <f t="shared" ca="1" si="221"/>
        <v>2.1988880583922777E-2</v>
      </c>
      <c r="ZJ117" s="484">
        <f t="shared" ref="ZJ117:ZY135" ca="1" si="242">(UR117*ZJ$205)</f>
        <v>9.1836409008688807E-2</v>
      </c>
      <c r="ZK117" s="484">
        <f t="shared" ca="1" si="242"/>
        <v>7.3425809550013654E-2</v>
      </c>
      <c r="ZL117" s="484">
        <f t="shared" ca="1" si="242"/>
        <v>2.4672875513209128E-2</v>
      </c>
      <c r="ZM117" s="484">
        <f t="shared" ca="1" si="242"/>
        <v>9.4446117703140112E-2</v>
      </c>
      <c r="ZN117" s="484">
        <f t="shared" ca="1" si="242"/>
        <v>8.9770705925095284E-2</v>
      </c>
      <c r="ZO117" s="484">
        <f t="shared" ca="1" si="242"/>
        <v>2.8984588520071332E-2</v>
      </c>
      <c r="ZP117" s="484">
        <f t="shared" ca="1" si="242"/>
        <v>2.6000050859821721E-2</v>
      </c>
      <c r="ZQ117" s="484">
        <f t="shared" ca="1" si="242"/>
        <v>2.5821286544858647E-2</v>
      </c>
      <c r="ZR117" s="484">
        <f t="shared" ca="1" si="242"/>
        <v>1.1278384451039222E-2</v>
      </c>
      <c r="ZS117" s="484">
        <f t="shared" ca="1" si="242"/>
        <v>1.444409051208571E-2</v>
      </c>
      <c r="ZT117" s="484">
        <f t="shared" ca="1" si="242"/>
        <v>5.4582123014624152E-2</v>
      </c>
      <c r="ZU117" s="484">
        <f t="shared" ca="1" si="242"/>
        <v>6.6243611947995357E-2</v>
      </c>
      <c r="ZV117" s="484">
        <f t="shared" ca="1" si="242"/>
        <v>4.5270410067628573E-2</v>
      </c>
      <c r="ZW117" s="484">
        <f t="shared" ca="1" si="228"/>
        <v>5.5175234891583769E-3</v>
      </c>
      <c r="ZX117" s="484">
        <f t="shared" ca="1" si="228"/>
        <v>2.7969817598544739E-2</v>
      </c>
      <c r="ZY117" s="484">
        <f t="shared" ca="1" si="228"/>
        <v>0.13772471860952887</v>
      </c>
      <c r="ZZ117" s="484">
        <f t="shared" ca="1" si="228"/>
        <v>8.8902203566076518E-2</v>
      </c>
      <c r="AAA117" s="484">
        <f t="shared" ca="1" si="228"/>
        <v>5.9044847089873322E-2</v>
      </c>
      <c r="AAB117" s="484">
        <f t="shared" ca="1" si="228"/>
        <v>0.12431811823163672</v>
      </c>
      <c r="AAC117" s="484">
        <f t="shared" ca="1" si="226"/>
        <v>1.2546600107337495E-2</v>
      </c>
      <c r="AAD117" s="484">
        <f t="shared" ca="1" si="226"/>
        <v>0.1113065835753817</v>
      </c>
      <c r="AAE117" s="484">
        <f t="shared" ca="1" si="226"/>
        <v>-4.0219644611828483E-2</v>
      </c>
      <c r="AAF117" s="484">
        <f t="shared" ca="1" si="226"/>
        <v>0.15520859527451789</v>
      </c>
      <c r="AAG117" s="484">
        <f t="shared" ca="1" si="226"/>
        <v>-4.3018323338477257E-2</v>
      </c>
      <c r="AAH117" s="484">
        <f t="shared" ca="1" si="226"/>
        <v>0.17701198249563294</v>
      </c>
      <c r="AAI117" s="484">
        <f t="shared" ca="1" si="226"/>
        <v>9.8955202424813982E-2</v>
      </c>
      <c r="AAJ117" s="484">
        <f t="shared" ca="1" si="226"/>
        <v>0.12557839571762494</v>
      </c>
      <c r="AAK117" s="484">
        <f t="shared" ca="1" si="226"/>
        <v>-3.3183772310049216E-2</v>
      </c>
      <c r="AAL117" s="484">
        <f t="shared" ca="1" si="226"/>
        <v>-1.741238539122681E-2</v>
      </c>
      <c r="AAM117" s="484">
        <f t="shared" ca="1" si="226"/>
        <v>3.2295609342675426E-2</v>
      </c>
      <c r="AAN117" s="484">
        <f t="shared" ca="1" si="226"/>
        <v>0.1595335659218472</v>
      </c>
      <c r="AAO117" s="484">
        <f t="shared" ca="1" si="226"/>
        <v>1.8805162954418208E-2</v>
      </c>
      <c r="AAP117" s="484">
        <f t="shared" ca="1" si="226"/>
        <v>2.8328516958800835E-2</v>
      </c>
      <c r="AAQ117" s="484">
        <f t="shared" ca="1" si="226"/>
        <v>7.2202153341576855E-2</v>
      </c>
      <c r="AAR117" s="484">
        <f t="shared" ca="1" si="226"/>
        <v>1.612649398533611E-2</v>
      </c>
      <c r="AAS117" s="484">
        <f t="shared" ca="1" si="234"/>
        <v>2.5193481555402932E-2</v>
      </c>
      <c r="AAT117" s="484">
        <f t="shared" ca="1" si="234"/>
        <v>0.1027465411596778</v>
      </c>
      <c r="AAU117" s="484">
        <f t="shared" ca="1" si="234"/>
        <v>0.12363824729832018</v>
      </c>
      <c r="AAV117" s="484">
        <f t="shared" ca="1" si="234"/>
        <v>7.4818040837836219E-2</v>
      </c>
      <c r="AAW117" s="484">
        <f t="shared" ca="1" si="234"/>
        <v>2.5206724043060142E-2</v>
      </c>
      <c r="AAX117" s="484">
        <f t="shared" ca="1" si="234"/>
        <v>3.4276970602299901E-2</v>
      </c>
      <c r="AAY117" s="484">
        <f t="shared" ca="1" si="231"/>
        <v>0.13484625623176977</v>
      </c>
      <c r="AAZ117" s="484">
        <f t="shared" ca="1" si="231"/>
        <v>0.10083451386486998</v>
      </c>
      <c r="ABA117" s="484">
        <f t="shared" ca="1" si="231"/>
        <v>0.11331661652741069</v>
      </c>
    </row>
    <row r="118" spans="1:729" ht="15" customHeight="1" x14ac:dyDescent="0.35">
      <c r="A118" s="498">
        <v>116</v>
      </c>
      <c r="B118" s="628"/>
      <c r="C118" s="606" t="s">
        <v>6240</v>
      </c>
      <c r="D118" s="629">
        <v>583</v>
      </c>
      <c r="E118" s="630" t="s">
        <v>6241</v>
      </c>
      <c r="F118" s="631" t="s">
        <v>1306</v>
      </c>
      <c r="G118" s="632">
        <v>115.021</v>
      </c>
      <c r="H118" s="504">
        <v>383.18714983969699</v>
      </c>
      <c r="I118" s="505">
        <v>3400</v>
      </c>
      <c r="J118" s="506" t="s">
        <v>6242</v>
      </c>
      <c r="K118" s="469">
        <v>0</v>
      </c>
      <c r="L118" s="950" t="s">
        <v>1188</v>
      </c>
      <c r="M118" s="817">
        <v>161</v>
      </c>
      <c r="N118" s="818">
        <v>0.37790000000000001</v>
      </c>
      <c r="O118" s="819">
        <v>0.35289999999999999</v>
      </c>
      <c r="P118" s="820">
        <v>0.1061</v>
      </c>
      <c r="Q118" s="821">
        <v>0.67469999999999997</v>
      </c>
      <c r="R118" s="818">
        <v>0.33329999999999999</v>
      </c>
      <c r="S118" s="822">
        <v>0.3155</v>
      </c>
      <c r="T118" s="822">
        <v>0.14580000000000001</v>
      </c>
      <c r="U118" s="822">
        <v>0.14493</v>
      </c>
      <c r="V118" s="822">
        <v>0.189</v>
      </c>
      <c r="W118" s="861" t="s">
        <v>6243</v>
      </c>
      <c r="X118" s="516" t="s">
        <v>6244</v>
      </c>
      <c r="Y118" s="517">
        <v>2</v>
      </c>
      <c r="Z118" s="517">
        <v>2</v>
      </c>
      <c r="AA118" s="861" t="s">
        <v>6245</v>
      </c>
      <c r="AB118" s="520">
        <v>2012</v>
      </c>
      <c r="AC118" s="650">
        <v>1</v>
      </c>
      <c r="AD118" s="861" t="s">
        <v>6245</v>
      </c>
      <c r="AE118" s="817">
        <v>0</v>
      </c>
      <c r="AF118" s="634" t="s">
        <v>1188</v>
      </c>
      <c r="AG118" s="635" t="s">
        <v>1188</v>
      </c>
      <c r="AH118" s="636" t="s">
        <v>1188</v>
      </c>
      <c r="AI118" s="636" t="s">
        <v>1188</v>
      </c>
      <c r="AJ118" s="636" t="s">
        <v>1188</v>
      </c>
      <c r="AK118" s="637" t="s">
        <v>1188</v>
      </c>
      <c r="AL118" s="765" t="s">
        <v>1188</v>
      </c>
      <c r="AM118" s="639" t="s">
        <v>1188</v>
      </c>
      <c r="AN118" s="636" t="s">
        <v>1188</v>
      </c>
      <c r="AO118" s="636" t="s">
        <v>1188</v>
      </c>
      <c r="AP118" s="636" t="s">
        <v>1188</v>
      </c>
      <c r="AQ118" s="636" t="s">
        <v>1188</v>
      </c>
      <c r="AR118" s="636" t="s">
        <v>1188</v>
      </c>
      <c r="AS118" s="636" t="s">
        <v>1188</v>
      </c>
      <c r="AT118" s="636" t="s">
        <v>1188</v>
      </c>
      <c r="AU118" s="640" t="s">
        <v>1188</v>
      </c>
      <c r="AV118" s="709" t="s">
        <v>6246</v>
      </c>
      <c r="AW118" s="642" t="s">
        <v>6247</v>
      </c>
      <c r="AX118" s="643">
        <v>1</v>
      </c>
      <c r="AY118" s="709" t="s">
        <v>6248</v>
      </c>
      <c r="AZ118" s="643">
        <v>1</v>
      </c>
      <c r="BA118" s="603" t="s">
        <v>6249</v>
      </c>
      <c r="BB118" s="631" t="s">
        <v>1143</v>
      </c>
      <c r="BC118" s="646" t="s">
        <v>747</v>
      </c>
      <c r="BD118" s="631" t="s">
        <v>1195</v>
      </c>
      <c r="BE118" s="631" t="s">
        <v>1317</v>
      </c>
      <c r="BF118" s="631">
        <v>3</v>
      </c>
      <c r="BG118" s="631">
        <v>2010</v>
      </c>
      <c r="BH118" s="631" t="s">
        <v>1195</v>
      </c>
      <c r="BI118" s="631">
        <v>1</v>
      </c>
      <c r="BJ118" s="631">
        <v>2</v>
      </c>
      <c r="BK118" s="631" t="s">
        <v>6250</v>
      </c>
      <c r="BL118" s="631" t="s">
        <v>1257</v>
      </c>
      <c r="BM118" s="785" t="s">
        <v>6251</v>
      </c>
      <c r="BN118" s="647">
        <v>1986</v>
      </c>
      <c r="BO118" s="557" t="s">
        <v>6252</v>
      </c>
      <c r="BP118" s="647" t="s">
        <v>1188</v>
      </c>
      <c r="BQ118" s="647">
        <v>0</v>
      </c>
      <c r="BR118" s="647" t="s">
        <v>1188</v>
      </c>
      <c r="BS118" s="647" t="s">
        <v>1188</v>
      </c>
      <c r="BT118" s="647" t="s">
        <v>1188</v>
      </c>
      <c r="BU118" s="647" t="s">
        <v>1188</v>
      </c>
      <c r="BV118" s="648" t="s">
        <v>1188</v>
      </c>
      <c r="BW118" s="709" t="s">
        <v>6253</v>
      </c>
      <c r="BX118" s="650">
        <v>1966</v>
      </c>
      <c r="BY118" s="647" t="s">
        <v>3548</v>
      </c>
      <c r="BZ118" s="651" t="s">
        <v>2608</v>
      </c>
      <c r="CA118" s="647">
        <v>1</v>
      </c>
      <c r="CB118" s="647" t="s">
        <v>1262</v>
      </c>
      <c r="CC118" s="709" t="s">
        <v>6253</v>
      </c>
      <c r="CD118" s="652">
        <v>2019</v>
      </c>
      <c r="CE118" s="647">
        <v>3</v>
      </c>
      <c r="CF118" s="647">
        <v>1</v>
      </c>
      <c r="CG118" s="709" t="s">
        <v>6253</v>
      </c>
      <c r="CH118" s="647">
        <v>1966</v>
      </c>
      <c r="CI118" s="647" t="s">
        <v>1188</v>
      </c>
      <c r="CJ118" s="647" t="s">
        <v>1188</v>
      </c>
      <c r="CK118" s="651" t="s">
        <v>1188</v>
      </c>
      <c r="CL118" s="651" t="s">
        <v>1188</v>
      </c>
      <c r="CM118" s="647">
        <v>0</v>
      </c>
      <c r="CN118" s="647" t="s">
        <v>1188</v>
      </c>
      <c r="CO118" s="709" t="s">
        <v>1188</v>
      </c>
      <c r="CP118" s="647" t="s">
        <v>1188</v>
      </c>
      <c r="CQ118" s="647">
        <v>0</v>
      </c>
      <c r="CR118" s="650">
        <v>0</v>
      </c>
      <c r="CS118" s="653" t="s">
        <v>1188</v>
      </c>
      <c r="CT118" s="647" t="s">
        <v>1188</v>
      </c>
      <c r="CU118" s="648">
        <v>0</v>
      </c>
      <c r="CV118" s="653" t="s">
        <v>1188</v>
      </c>
      <c r="CW118" s="554" t="s">
        <v>1188</v>
      </c>
      <c r="CX118" s="655">
        <v>0</v>
      </c>
      <c r="CY118" s="666" t="s">
        <v>1188</v>
      </c>
      <c r="CZ118" s="665" t="s">
        <v>1188</v>
      </c>
      <c r="DA118" s="655">
        <v>0</v>
      </c>
      <c r="DB118" s="723">
        <v>11200</v>
      </c>
      <c r="DC118" s="753">
        <v>1</v>
      </c>
      <c r="DD118" s="659" t="s">
        <v>6254</v>
      </c>
      <c r="DE118" s="648">
        <v>2019</v>
      </c>
      <c r="DF118" s="708" t="s">
        <v>1188</v>
      </c>
      <c r="DG118" s="664" t="s">
        <v>1188</v>
      </c>
      <c r="DH118" s="666">
        <v>0</v>
      </c>
      <c r="DI118" s="710" t="s">
        <v>1188</v>
      </c>
      <c r="DJ118" s="578" t="s">
        <v>6255</v>
      </c>
      <c r="DK118" s="665" t="s">
        <v>1188</v>
      </c>
      <c r="DL118" s="665">
        <v>1</v>
      </c>
      <c r="DM118" s="655">
        <v>0</v>
      </c>
      <c r="DN118" s="708" t="s">
        <v>1188</v>
      </c>
      <c r="DO118" s="664" t="s">
        <v>1188</v>
      </c>
      <c r="DP118" s="665">
        <v>0</v>
      </c>
      <c r="DQ118" s="664" t="s">
        <v>1188</v>
      </c>
      <c r="DR118" s="578" t="s">
        <v>6255</v>
      </c>
      <c r="DS118" s="753" t="s">
        <v>1188</v>
      </c>
      <c r="DT118" s="665">
        <v>1</v>
      </c>
      <c r="DU118" s="655">
        <v>0</v>
      </c>
      <c r="DV118" s="651" t="s">
        <v>1188</v>
      </c>
      <c r="DW118" s="535" t="s">
        <v>6256</v>
      </c>
      <c r="DX118" s="647" t="s">
        <v>1188</v>
      </c>
      <c r="DY118" s="647">
        <v>0</v>
      </c>
      <c r="DZ118" s="650">
        <v>0</v>
      </c>
      <c r="EA118" s="807" t="s">
        <v>1188</v>
      </c>
      <c r="EB118" s="751" t="s">
        <v>1188</v>
      </c>
      <c r="EC118" s="647">
        <v>0</v>
      </c>
      <c r="ED118" s="668" t="s">
        <v>1188</v>
      </c>
      <c r="EE118" s="647" t="s">
        <v>1188</v>
      </c>
      <c r="EF118" s="647">
        <v>0</v>
      </c>
      <c r="EG118" s="650" t="s">
        <v>1188</v>
      </c>
      <c r="EH118" s="648" t="s">
        <v>1188</v>
      </c>
      <c r="EI118" s="551" t="s">
        <v>6246</v>
      </c>
      <c r="EJ118" s="651" t="s">
        <v>6247</v>
      </c>
      <c r="EK118" s="647" t="s">
        <v>1188</v>
      </c>
      <c r="EL118" s="647" t="s">
        <v>1188</v>
      </c>
      <c r="EM118" s="669" t="s">
        <v>1188</v>
      </c>
      <c r="EN118" s="647" t="s">
        <v>1188</v>
      </c>
      <c r="EO118" s="670" t="s">
        <v>1188</v>
      </c>
      <c r="EP118" s="556">
        <v>0</v>
      </c>
      <c r="EQ118" s="556" t="s">
        <v>1188</v>
      </c>
      <c r="ER118" s="651" t="s">
        <v>1188</v>
      </c>
      <c r="ES118" s="556" t="s">
        <v>1188</v>
      </c>
      <c r="ET118" s="556">
        <v>0</v>
      </c>
      <c r="EU118" s="671">
        <v>0</v>
      </c>
      <c r="EV118" s="672"/>
      <c r="EW118" s="673"/>
      <c r="EX118" s="674"/>
      <c r="EY118" s="631" t="s">
        <v>2586</v>
      </c>
      <c r="EZ118" s="631">
        <v>1</v>
      </c>
      <c r="FA118" s="675"/>
      <c r="FB118" s="648">
        <v>1</v>
      </c>
      <c r="FC118" s="676"/>
      <c r="FD118" s="647"/>
      <c r="FE118" s="648"/>
      <c r="FF118" s="652" t="s">
        <v>1225</v>
      </c>
      <c r="FG118" s="563" t="s">
        <v>1282</v>
      </c>
      <c r="FH118" s="631" t="str">
        <f t="shared" si="119"/>
        <v>D</v>
      </c>
      <c r="FI118" s="677">
        <f t="shared" si="120"/>
        <v>0.13333333333333333</v>
      </c>
      <c r="FJ118" s="678">
        <f t="shared" si="121"/>
        <v>0.4</v>
      </c>
      <c r="FK118" s="679">
        <f t="shared" si="122"/>
        <v>0</v>
      </c>
      <c r="FL118" s="680">
        <f t="shared" si="123"/>
        <v>0</v>
      </c>
      <c r="FM118" s="681">
        <v>0</v>
      </c>
      <c r="FN118" s="430" t="s">
        <v>1188</v>
      </c>
      <c r="FO118" s="686" t="s">
        <v>1188</v>
      </c>
      <c r="FP118" s="686" t="s">
        <v>1188</v>
      </c>
      <c r="FQ118" s="430">
        <v>0</v>
      </c>
      <c r="FR118" s="682" t="s">
        <v>1188</v>
      </c>
      <c r="FS118" s="369">
        <v>0</v>
      </c>
      <c r="FT118" s="430" t="s">
        <v>1188</v>
      </c>
      <c r="FU118" s="431" t="s">
        <v>1188</v>
      </c>
      <c r="FV118" s="369">
        <v>0</v>
      </c>
      <c r="FW118" s="430" t="s">
        <v>1188</v>
      </c>
      <c r="FX118" s="431" t="s">
        <v>1188</v>
      </c>
      <c r="FY118" s="369">
        <v>0</v>
      </c>
      <c r="FZ118" s="430" t="s">
        <v>1188</v>
      </c>
      <c r="GA118" s="686" t="s">
        <v>1188</v>
      </c>
      <c r="GB118" s="431" t="s">
        <v>1188</v>
      </c>
      <c r="GC118" s="369">
        <v>0</v>
      </c>
      <c r="GD118" s="430" t="s">
        <v>1188</v>
      </c>
      <c r="GE118" s="686" t="s">
        <v>1188</v>
      </c>
      <c r="GF118" s="431" t="s">
        <v>1188</v>
      </c>
      <c r="GG118" s="369">
        <v>0</v>
      </c>
      <c r="GH118" s="430" t="s">
        <v>1188</v>
      </c>
      <c r="GI118" s="686" t="s">
        <v>1188</v>
      </c>
      <c r="GJ118" s="431" t="s">
        <v>1188</v>
      </c>
      <c r="GK118" s="369">
        <v>0</v>
      </c>
      <c r="GL118" s="430" t="s">
        <v>1188</v>
      </c>
      <c r="GM118" s="686" t="s">
        <v>1188</v>
      </c>
      <c r="GN118" s="431" t="s">
        <v>1188</v>
      </c>
      <c r="GO118" s="676">
        <v>0</v>
      </c>
      <c r="GP118" s="917" t="s">
        <v>1188</v>
      </c>
      <c r="GQ118" s="872" t="s">
        <v>1188</v>
      </c>
      <c r="GR118" s="872" t="s">
        <v>1188</v>
      </c>
      <c r="GS118" s="872" t="s">
        <v>1188</v>
      </c>
      <c r="GT118" s="873" t="s">
        <v>1188</v>
      </c>
      <c r="GU118" s="581">
        <v>0</v>
      </c>
      <c r="GV118" s="687" t="s">
        <v>1188</v>
      </c>
      <c r="GW118" s="872" t="s">
        <v>1188</v>
      </c>
      <c r="GX118" s="873" t="s">
        <v>1188</v>
      </c>
      <c r="GY118" s="874">
        <v>0</v>
      </c>
      <c r="GZ118" s="582" t="s">
        <v>1188</v>
      </c>
      <c r="HA118" s="583" t="s">
        <v>5605</v>
      </c>
      <c r="HB118" s="584">
        <v>2</v>
      </c>
      <c r="HC118" s="585">
        <v>0</v>
      </c>
      <c r="HD118" s="586" t="s">
        <v>1188</v>
      </c>
      <c r="HE118" s="690" t="s">
        <v>1188</v>
      </c>
      <c r="HF118" s="587" t="s">
        <v>1188</v>
      </c>
      <c r="HG118" s="587" t="s">
        <v>1188</v>
      </c>
      <c r="HH118" s="588">
        <v>0</v>
      </c>
      <c r="HI118" s="787" t="s">
        <v>1188</v>
      </c>
      <c r="HJ118" s="808" t="s">
        <v>1188</v>
      </c>
      <c r="HK118" s="691" t="s">
        <v>1188</v>
      </c>
      <c r="HL118" s="692">
        <v>0</v>
      </c>
      <c r="HM118" s="857" t="s">
        <v>1188</v>
      </c>
      <c r="HN118" s="697" t="s">
        <v>1188</v>
      </c>
      <c r="HO118" s="681" t="s">
        <v>1188</v>
      </c>
      <c r="HP118" s="574" t="s">
        <v>1188</v>
      </c>
      <c r="HQ118" s="472" t="str">
        <f t="shared" si="124"/>
        <v>-</v>
      </c>
      <c r="HR118" s="593" t="s">
        <v>1188</v>
      </c>
      <c r="HS118" s="574" t="s">
        <v>1188</v>
      </c>
      <c r="HT118" s="574" t="s">
        <v>1188</v>
      </c>
      <c r="HU118" s="574" t="s">
        <v>1188</v>
      </c>
      <c r="HV118" s="574" t="s">
        <v>1188</v>
      </c>
      <c r="HW118" s="574" t="s">
        <v>1188</v>
      </c>
      <c r="HX118" s="574" t="s">
        <v>1188</v>
      </c>
      <c r="HY118" s="574" t="s">
        <v>1188</v>
      </c>
      <c r="HZ118" s="574" t="s">
        <v>1188</v>
      </c>
      <c r="IA118" s="574" t="s">
        <v>1188</v>
      </c>
      <c r="IB118" s="574" t="s">
        <v>1188</v>
      </c>
      <c r="IC118" s="574" t="s">
        <v>1188</v>
      </c>
      <c r="ID118" s="681" t="s">
        <v>1188</v>
      </c>
      <c r="IE118" s="369" t="s">
        <v>1188</v>
      </c>
      <c r="IF118" s="574" t="s">
        <v>1188</v>
      </c>
      <c r="IG118" s="472" t="str">
        <f t="shared" si="125"/>
        <v>-</v>
      </c>
      <c r="IH118" s="609" t="s">
        <v>1188</v>
      </c>
      <c r="II118" s="694" t="s">
        <v>1188</v>
      </c>
      <c r="IJ118" s="695" t="s">
        <v>1188</v>
      </c>
      <c r="IK118" s="696" t="s">
        <v>1188</v>
      </c>
      <c r="IL118" s="696" t="s">
        <v>1188</v>
      </c>
      <c r="IM118" s="697" t="s">
        <v>1188</v>
      </c>
      <c r="IN118" s="599">
        <v>3</v>
      </c>
      <c r="IO118" s="600">
        <v>1</v>
      </c>
      <c r="IP118" s="601">
        <v>1</v>
      </c>
      <c r="IQ118" s="600">
        <v>37</v>
      </c>
      <c r="IR118" s="587">
        <v>55</v>
      </c>
      <c r="IS118" s="601">
        <v>92</v>
      </c>
      <c r="IT118" s="599" t="s">
        <v>1188</v>
      </c>
      <c r="IU118" s="600" t="s">
        <v>1188</v>
      </c>
      <c r="IV118" s="587" t="s">
        <v>1188</v>
      </c>
      <c r="IW118" s="601" t="s">
        <v>1188</v>
      </c>
      <c r="IX118" s="602" t="s">
        <v>1188</v>
      </c>
      <c r="IY118" s="681">
        <v>0</v>
      </c>
      <c r="IZ118" s="698" t="s">
        <v>1188</v>
      </c>
      <c r="JA118" s="681">
        <v>2</v>
      </c>
      <c r="JB118" s="699" t="s">
        <v>6257</v>
      </c>
      <c r="JC118" s="681">
        <v>0</v>
      </c>
      <c r="JD118" s="753" t="s">
        <v>1188</v>
      </c>
      <c r="JE118" s="940" t="s">
        <v>1188</v>
      </c>
      <c r="JF118" s="940" t="s">
        <v>1188</v>
      </c>
      <c r="JG118" s="657" t="s">
        <v>1188</v>
      </c>
      <c r="JH118" s="369">
        <v>0</v>
      </c>
      <c r="JI118" s="430" t="s">
        <v>1188</v>
      </c>
      <c r="JJ118" s="686" t="s">
        <v>1188</v>
      </c>
      <c r="JK118" s="686" t="s">
        <v>1188</v>
      </c>
      <c r="JL118" s="592" t="s">
        <v>1188</v>
      </c>
      <c r="JM118" s="369">
        <v>0</v>
      </c>
      <c r="JN118" s="430" t="s">
        <v>1188</v>
      </c>
      <c r="JO118" s="430" t="s">
        <v>1188</v>
      </c>
      <c r="JP118" s="686" t="s">
        <v>1188</v>
      </c>
      <c r="JQ118" s="686" t="s">
        <v>1188</v>
      </c>
      <c r="JR118" s="592" t="s">
        <v>1188</v>
      </c>
      <c r="JS118" s="369">
        <v>0</v>
      </c>
      <c r="JT118" s="430" t="s">
        <v>1188</v>
      </c>
      <c r="JU118" s="686" t="s">
        <v>1188</v>
      </c>
      <c r="JV118" s="686" t="s">
        <v>1188</v>
      </c>
      <c r="JW118" s="592" t="s">
        <v>1188</v>
      </c>
      <c r="JX118" s="606">
        <v>0</v>
      </c>
      <c r="JY118" s="607" t="s">
        <v>1188</v>
      </c>
      <c r="JZ118" s="606" t="s">
        <v>1188</v>
      </c>
      <c r="KA118" s="606">
        <f t="shared" si="126"/>
        <v>0</v>
      </c>
      <c r="KB118" s="606"/>
      <c r="KC118" s="606"/>
      <c r="KD118" s="606"/>
      <c r="KE118" s="606"/>
      <c r="KF118" s="606">
        <f t="shared" si="127"/>
        <v>0</v>
      </c>
      <c r="KG118" s="606"/>
      <c r="KH118" s="606"/>
      <c r="KI118" s="606"/>
      <c r="KJ118" s="606"/>
      <c r="KK118" s="606">
        <v>0</v>
      </c>
      <c r="KL118" s="606">
        <v>0</v>
      </c>
      <c r="KM118" s="608">
        <f t="shared" si="128"/>
        <v>0.46258367002010348</v>
      </c>
      <c r="KN118" s="609">
        <v>-0.18708164989948273</v>
      </c>
      <c r="KO118" s="609">
        <v>43.269229888916016</v>
      </c>
      <c r="KP118" s="610">
        <v>3</v>
      </c>
      <c r="KQ118" s="608">
        <f t="shared" si="129"/>
        <v>0.64994323253631592</v>
      </c>
      <c r="KR118" s="609">
        <v>0.74971616268157959</v>
      </c>
      <c r="KS118" s="609">
        <v>76.442306518554688</v>
      </c>
      <c r="KT118" s="610">
        <v>3</v>
      </c>
      <c r="KU118" s="610" t="s">
        <v>1188</v>
      </c>
      <c r="KV118" s="606" t="s">
        <v>5586</v>
      </c>
      <c r="KW118" s="606" t="s">
        <v>6240</v>
      </c>
      <c r="KX118" s="700" t="str">
        <f t="shared" ca="1" si="130"/>
        <v>D</v>
      </c>
      <c r="KY118" s="701">
        <f t="shared" ca="1" si="131"/>
        <v>0.1743894549869128</v>
      </c>
      <c r="KZ118" s="702">
        <f t="shared" ca="1" si="235"/>
        <v>0.10160705882352941</v>
      </c>
      <c r="LA118" s="703">
        <f t="shared" ca="1" si="236"/>
        <v>0.14844761904761905</v>
      </c>
      <c r="LB118" s="703">
        <f t="shared" ca="1" si="237"/>
        <v>0.2499916666666667</v>
      </c>
      <c r="LC118" s="704">
        <f t="shared" ca="1" si="238"/>
        <v>0.19751147540983605</v>
      </c>
      <c r="LD118" s="696" cm="1">
        <f t="array" aca="1" ref="LD118" ca="1">INDIRECT(LD$203&amp;ROW())*LD$205</f>
        <v>0</v>
      </c>
      <c r="LE118" s="696" cm="1">
        <f t="array" aca="1" ref="LE118" ca="1">INDIRECT(LE$203&amp;ROW())*LE$205</f>
        <v>0</v>
      </c>
      <c r="LF118" s="696" cm="1">
        <f t="array" aca="1" ref="LF118" ca="1">INDIRECT(LF$203&amp;ROW())*LF$205</f>
        <v>0</v>
      </c>
      <c r="LG118" s="696" cm="1">
        <f t="array" aca="1" ref="LG118" ca="1">INDIRECT(LG$203&amp;ROW())*LG$205</f>
        <v>3</v>
      </c>
      <c r="LH118" s="696" cm="1">
        <f t="array" aca="1" ref="LH118" ca="1">INDIRECT(LH$203&amp;ROW())*LH$205</f>
        <v>0</v>
      </c>
      <c r="LI118" s="696" cm="1">
        <f t="array" aca="1" ref="LI118" ca="1">INDIRECT(LI$203&amp;ROW())*LI$205</f>
        <v>3</v>
      </c>
      <c r="LJ118" s="696" cm="1">
        <f t="array" aca="1" ref="LJ118" ca="1">INDIRECT(LJ$203&amp;ROW())*LJ$205</f>
        <v>0</v>
      </c>
      <c r="LK118" s="696" cm="1">
        <f t="array" aca="1" ref="LK118" ca="1">INDIRECT(LK$203&amp;ROW())*LK$205</f>
        <v>1</v>
      </c>
      <c r="LL118" s="696" cm="1">
        <f t="array" aca="1" ref="LL118" ca="1">INDIRECT(LL$203&amp;ROW())*LL$205</f>
        <v>1</v>
      </c>
      <c r="LM118" s="696" cm="1">
        <f t="array" aca="1" ref="LM118" ca="1">INDIRECT(LM$203&amp;ROW())*LM$205</f>
        <v>0</v>
      </c>
      <c r="LN118" s="696" cm="1">
        <f t="array" aca="1" ref="LN118" ca="1">INDIRECT(LN$203&amp;ROW())*LN$205</f>
        <v>0</v>
      </c>
      <c r="LO118" s="696" cm="1">
        <f t="array" aca="1" ref="LO118" ca="1">INDIRECT(LO$203&amp;ROW())*LO$205</f>
        <v>0</v>
      </c>
      <c r="LP118" s="696" cm="1">
        <f t="array" aca="1" ref="LP118" ca="1">INDIRECT(LP$203&amp;ROW())*LP$205</f>
        <v>0</v>
      </c>
      <c r="LQ118" s="696" cm="1">
        <f t="array" aca="1" ref="LQ118" ca="1">IF(INDIRECT(LQ$203&amp;ROW())="-",0,INDIRECT(LQ$203&amp;ROW())*LQ$205)</f>
        <v>0.63660000000000005</v>
      </c>
      <c r="LR118" s="696" cm="1">
        <f t="array" aca="1" ref="LR118" ca="1">INDIRECT(LR$203&amp;ROW())*LR$205</f>
        <v>0</v>
      </c>
      <c r="LS118" s="696" cm="1">
        <f t="array" aca="1" ref="LS118" ca="1">IF(INDIRECT(LS$203&amp;ROW())="-",0,INDIRECT(LS$203&amp;ROW())*LS$205)</f>
        <v>2.1173999999999999</v>
      </c>
      <c r="LT118" s="696" cm="1">
        <f t="array" aca="1" ref="LT118" ca="1">INDIRECT(LT$203&amp;ROW())*LT$205</f>
        <v>0</v>
      </c>
      <c r="LU118" s="696" cm="1">
        <f t="array" aca="1" ref="LU118" ca="1">INDIRECT(LU$203&amp;ROW())*LU$205</f>
        <v>1</v>
      </c>
      <c r="LV118" s="696" cm="1">
        <f t="array" aca="1" ref="LV118" ca="1">INDIRECT(LV$203&amp;ROW())*LV$205</f>
        <v>0</v>
      </c>
      <c r="LW118" s="696" cm="1">
        <f t="array" aca="1" ref="LW118" ca="1">INDIRECT(LW$203&amp;ROW())*LW$205</f>
        <v>0</v>
      </c>
      <c r="LX118" s="696" cm="1">
        <f t="array" aca="1" ref="LX118" ca="1">INDIRECT(LX$203&amp;ROW())*LX$205</f>
        <v>0</v>
      </c>
      <c r="LY118" s="696" cm="1">
        <f t="array" aca="1" ref="LY118" ca="1">IF(INDIRECT(LY$203&amp;ROW())="-",0,INDIRECT(LY$203&amp;ROW())*LY$205)</f>
        <v>1.9998</v>
      </c>
      <c r="LZ118" s="696" cm="1">
        <f t="array" aca="1" ref="LZ118" ca="1">INDIRECT(LZ$203&amp;ROW())*LZ$205</f>
        <v>0</v>
      </c>
      <c r="MA118" s="696" cm="1">
        <f t="array" aca="1" ref="MA118" ca="1">INDIRECT(MA$203&amp;ROW())*MA$205</f>
        <v>4</v>
      </c>
      <c r="MB118" s="696" cm="1">
        <f t="array" aca="1" ref="MB118" ca="1">INDIRECT(MB$203&amp;ROW())*MB$205</f>
        <v>0</v>
      </c>
      <c r="MC118" s="696" cm="1">
        <f t="array" aca="1" ref="MC118" ca="1">IF($MB118=0,0,INDIRECT(MC$203&amp;ROW())*MC$205)</f>
        <v>0</v>
      </c>
      <c r="MD118" s="696" cm="1">
        <f t="array" aca="1" ref="MD118" ca="1">IF($MB118=0,0,INDIRECT(MD$203&amp;ROW())*MD$205)</f>
        <v>0</v>
      </c>
      <c r="ME118" s="696" cm="1">
        <f t="array" aca="1" ref="ME118" ca="1">IF($MB118=0,0,INDIRECT(ME$203&amp;ROW())*ME$205)</f>
        <v>0</v>
      </c>
      <c r="MF118" s="696" cm="1">
        <f t="array" aca="1" ref="MF118" ca="1">IF($MB118=0,0,INDIRECT(MF$203&amp;ROW())*MF$205)</f>
        <v>0</v>
      </c>
      <c r="MG118" s="696" cm="1">
        <f t="array" aca="1" ref="MG118" ca="1">INDIRECT(MG$203&amp;ROW())*MG$205</f>
        <v>0</v>
      </c>
      <c r="MH118" s="696" cm="1">
        <f t="array" aca="1" ref="MH118" ca="1">IF($MG118=0,0,INDIRECT(MH$203&amp;ROW())*MH$205)</f>
        <v>0</v>
      </c>
      <c r="MI118" s="696" cm="1">
        <f t="array" aca="1" ref="MI118" ca="1">IF($MG118=0,0,INDIRECT(MI$203&amp;ROW())*MI$205)</f>
        <v>0</v>
      </c>
      <c r="MJ118" s="696" cm="1">
        <f t="array" aca="1" ref="MJ118" ca="1">INDIRECT(MJ$203&amp;ROW())*MJ$205</f>
        <v>0</v>
      </c>
      <c r="MK118" s="696" cm="1">
        <f t="array" aca="1" ref="MK118" ca="1">INDIRECT(MK$203&amp;ROW())*MK$205</f>
        <v>0</v>
      </c>
      <c r="ML118" s="696" cm="1">
        <f t="array" aca="1" ref="ML118" ca="1">INDIRECT(ML$203&amp;ROW())*ML$205</f>
        <v>0</v>
      </c>
      <c r="MM118" s="696" cm="1">
        <f t="array" aca="1" ref="MM118" ca="1">INDIRECT(MM$203&amp;ROW())*MM$205</f>
        <v>4</v>
      </c>
      <c r="MN118" s="696" cm="1">
        <f t="array" aca="1" ref="MN118" ca="1">INDIRECT(MN$203&amp;ROW())*MN$205</f>
        <v>4</v>
      </c>
      <c r="MO118" s="696" cm="1">
        <f t="array" aca="1" ref="MO118" ca="1">INDIRECT(MO$203&amp;ROW())*MO$205</f>
        <v>0</v>
      </c>
      <c r="MP118" s="696" cm="1">
        <f t="array" aca="1" ref="MP118" ca="1">INDIRECT(MP$203&amp;ROW())*MP$205</f>
        <v>0</v>
      </c>
      <c r="MQ118" s="696" cm="1">
        <f t="array" aca="1" ref="MQ118" ca="1">INDIRECT(MQ$203&amp;ROW())*MQ$205</f>
        <v>0</v>
      </c>
      <c r="MR118" s="696" cm="1">
        <f t="array" aca="1" ref="MR118" ca="1">INDIRECT(MR$203&amp;ROW())*MR$205</f>
        <v>0</v>
      </c>
      <c r="MS118" s="696" cm="1">
        <f t="array" aca="1" ref="MS118" ca="1">INDIRECT(MS$203&amp;ROW())*MS$205</f>
        <v>0</v>
      </c>
      <c r="MT118" s="696" cm="1">
        <f t="array" aca="1" ref="MT118" ca="1">INDIRECT(MT$203&amp;ROW())*MT$205</f>
        <v>0</v>
      </c>
      <c r="MU118" s="696" cm="1">
        <f t="array" aca="1" ref="MU118" ca="1">INDIRECT(MU$203&amp;ROW())*MU$205</f>
        <v>0</v>
      </c>
      <c r="MV118" s="696" cm="1">
        <f t="array" aca="1" ref="MV118" ca="1">IF(INDIRECT(MV$203&amp;ROW())="-",0,INDIRECT(MV$203&amp;ROW())*MV$205)</f>
        <v>4.0481999999999996</v>
      </c>
      <c r="MW118" s="696" cm="1">
        <f t="array" aca="1" ref="MW118" ca="1">INDIRECT(MW$203&amp;ROW())*MW$205</f>
        <v>0</v>
      </c>
      <c r="MX118" s="696" cm="1">
        <f t="array" aca="1" ref="MX118" ca="1">INDIRECT(MX$203&amp;ROW())*MX$205</f>
        <v>0</v>
      </c>
      <c r="MY118" s="696" cm="1">
        <f t="array" aca="1" ref="MY118" ca="1">INDIRECT(MY$203&amp;ROW())*MY$205</f>
        <v>0</v>
      </c>
      <c r="NA118" s="701">
        <f t="shared" si="133"/>
        <v>0.19770975609756097</v>
      </c>
      <c r="NB118" s="617">
        <f t="shared" si="134"/>
        <v>9.6635714285714283E-2</v>
      </c>
      <c r="NC118" s="695">
        <f t="shared" si="135"/>
        <v>0.17948461538461538</v>
      </c>
      <c r="ND118" s="697">
        <f t="shared" si="136"/>
        <v>0.1361</v>
      </c>
      <c r="NE118" s="694">
        <f t="shared" si="137"/>
        <v>0.15248252144197266</v>
      </c>
      <c r="NF118" s="682" t="str">
        <f t="shared" si="138"/>
        <v>D</v>
      </c>
      <c r="NH118" s="606" t="s">
        <v>6240</v>
      </c>
      <c r="NI118" s="563" t="str">
        <f t="shared" si="239"/>
        <v>C</v>
      </c>
      <c r="NJ118" s="563" t="str">
        <f t="shared" si="140"/>
        <v>D</v>
      </c>
      <c r="NK118" s="563" t="str">
        <f t="shared" ca="1" si="141"/>
        <v>D</v>
      </c>
      <c r="NL118" s="563" t="str">
        <f t="shared" ca="1" si="142"/>
        <v>D</v>
      </c>
      <c r="NM118" s="563" t="str">
        <f t="shared" ca="1" si="143"/>
        <v>D</v>
      </c>
      <c r="NN118" s="563" t="str">
        <f t="shared" ca="1" si="163"/>
        <v>D</v>
      </c>
      <c r="NO118" s="563" t="str">
        <f t="shared" ca="1" si="164"/>
        <v>D</v>
      </c>
      <c r="NP118" s="606" t="str">
        <f t="shared" si="144"/>
        <v>-</v>
      </c>
      <c r="NQ118" s="682" t="str">
        <f t="shared" si="145"/>
        <v>Yes</v>
      </c>
      <c r="NR118" s="682" t="e">
        <f>IF(OR(AND(NI118="A",OR(NJ118="C",NJ118="D")),AND(NI118="A",OR(#REF!="C",#REF!="D")),AND(NI118="B",OR(NJ118="D",#REF!="D")),AND(OR(NI118="C",NI118="D"),OR(NJ118="A",NJ118="B")),AND(OR(NI118="C",NI118="D"),OR(#REF!="A",#REF!="B")),AND(OR(NJ118="A",#REF!="A",NJ118="B",#REF!="B"),OR(NP118="-",NQ118="-")),AND(OR(NJ118="C",#REF!="C",NJ118="D",#REF!="D"),NP118="Yes")),"Yes","-")</f>
        <v>#REF!</v>
      </c>
      <c r="NS118" s="607"/>
      <c r="NT118" s="619">
        <f t="shared" si="146"/>
        <v>0.37790000000000001</v>
      </c>
      <c r="NU118" s="619">
        <f t="shared" si="147"/>
        <v>0.15248252144197266</v>
      </c>
      <c r="NV118" s="619">
        <f t="shared" ca="1" si="148"/>
        <v>0.1743894549869128</v>
      </c>
      <c r="NW118" s="619">
        <f t="shared" ca="1" si="165"/>
        <v>0.14651488404826746</v>
      </c>
      <c r="NX118" s="619">
        <f t="shared" ca="1" si="166"/>
        <v>0.14191685734193391</v>
      </c>
      <c r="NY118" s="620">
        <f t="shared" ca="1" si="167"/>
        <v>0.15556173094694442</v>
      </c>
      <c r="NZ118" s="620">
        <f t="shared" ca="1" si="168"/>
        <v>0.14428649487894477</v>
      </c>
      <c r="OA118" s="705" t="s">
        <v>1188</v>
      </c>
      <c r="OB118" s="706" t="s">
        <v>1188</v>
      </c>
      <c r="OC118" s="494"/>
      <c r="OE118" s="606" t="s">
        <v>6240</v>
      </c>
      <c r="OF118" s="700" t="str">
        <f t="shared" ca="1" si="149"/>
        <v>D</v>
      </c>
      <c r="OG118" s="701">
        <f t="shared" ca="1" si="169"/>
        <v>0.14651488404826746</v>
      </c>
      <c r="OH118" s="705">
        <f t="shared" ca="1" si="212"/>
        <v>0.16239041952277655</v>
      </c>
      <c r="OI118" s="696">
        <f t="shared" ca="1" si="213"/>
        <v>0.10128500476787956</v>
      </c>
      <c r="OJ118" s="696">
        <f t="shared" ca="1" si="152"/>
        <v>0.1874898863537349</v>
      </c>
      <c r="OK118" s="697">
        <f t="shared" ca="1" si="153"/>
        <v>0.13489422554867886</v>
      </c>
      <c r="OL118" s="696" cm="1">
        <f t="array" aca="1" ref="OL118" ca="1">INDIRECT(OL$203&amp;ROW())*OL$205</f>
        <v>0</v>
      </c>
      <c r="OM118" s="696" cm="1">
        <f t="array" aca="1" ref="OM118" ca="1">INDIRECT(OM$203&amp;ROW())*OM$205</f>
        <v>0</v>
      </c>
      <c r="ON118" s="696" cm="1">
        <f t="array" aca="1" ref="ON118" ca="1">INDIRECT(ON$203&amp;ROW())*ON$205</f>
        <v>0</v>
      </c>
      <c r="OO118" s="696" cm="1">
        <f t="array" aca="1" ref="OO118" ca="1">INDIRECT(OO$203&amp;ROW())*OO$205</f>
        <v>1.0790999999999999</v>
      </c>
      <c r="OP118" s="696" cm="1">
        <f t="array" aca="1" ref="OP118" ca="1">INDIRECT(OP$203&amp;ROW())*OP$205</f>
        <v>0</v>
      </c>
      <c r="OQ118" s="696" cm="1">
        <f t="array" aca="1" ref="OQ118" ca="1">INDIRECT(OQ$203&amp;ROW())*OQ$205</f>
        <v>1.5849</v>
      </c>
      <c r="OR118" s="696" cm="1">
        <f t="array" aca="1" ref="OR118" ca="1">INDIRECT(OR$203&amp;ROW())*OR$205</f>
        <v>0</v>
      </c>
      <c r="OS118" s="696" cm="1">
        <f t="array" aca="1" ref="OS118" ca="1">INDIRECT(OS$203&amp;ROW())*OS$205</f>
        <v>0.51290000000000002</v>
      </c>
      <c r="OT118" s="696" cm="1">
        <f t="array" aca="1" ref="OT118" ca="1">INDIRECT(OT$203&amp;ROW())*OT$205</f>
        <v>0.4909</v>
      </c>
      <c r="OU118" s="696" cm="1">
        <f t="array" aca="1" ref="OU118" ca="1">INDIRECT(OU$203&amp;ROW())*OU$205</f>
        <v>0</v>
      </c>
      <c r="OV118" s="696" cm="1">
        <f t="array" aca="1" ref="OV118" ca="1">INDIRECT(OV$203&amp;ROW())*OV$205</f>
        <v>0</v>
      </c>
      <c r="OW118" s="696" cm="1">
        <f t="array" aca="1" ref="OW118" ca="1">INDIRECT(OW$203&amp;ROW())*OW$205</f>
        <v>0</v>
      </c>
      <c r="OX118" s="696" cm="1">
        <f t="array" aca="1" ref="OX118" ca="1">INDIRECT(OX$203&amp;ROW())*OX$205</f>
        <v>0</v>
      </c>
      <c r="OY118" s="696" cm="1">
        <f t="array" aca="1" ref="OY118" ca="1">IF(INDIRECT(OY$203&amp;ROW())="-",0,INDIRECT(OY$203&amp;ROW())*OY$205)</f>
        <v>7.5299169999999999E-2</v>
      </c>
      <c r="OZ118" s="696" cm="1">
        <f t="array" aca="1" ref="OZ118" ca="1">INDIRECT(OZ$203&amp;ROW())*OZ$205</f>
        <v>0</v>
      </c>
      <c r="PA118" s="696" cm="1">
        <f t="array" aca="1" ref="PA118" ca="1">IF(INDIRECT(PA$203&amp;ROW())="-",0,INDIRECT(PA$203&amp;ROW())*PA$205)</f>
        <v>0.31175185999999999</v>
      </c>
      <c r="PB118" s="705" cm="1">
        <f t="array" aca="1" ref="PB118" ca="1">INDIRECT(PB$203&amp;ROW())*PB$205</f>
        <v>0</v>
      </c>
      <c r="PC118" s="696" cm="1">
        <f t="array" aca="1" ref="PC118" ca="1">INDIRECT(PC$203&amp;ROW())*PC$205</f>
        <v>0.69730000000000003</v>
      </c>
      <c r="PD118" s="696" cm="1">
        <f t="array" aca="1" ref="PD118" ca="1">INDIRECT(PD$203&amp;ROW())*PD$205</f>
        <v>0</v>
      </c>
      <c r="PE118" s="696" cm="1">
        <f t="array" aca="1" ref="PE118" ca="1">INDIRECT(PE$203&amp;ROW())*PE$205</f>
        <v>0</v>
      </c>
      <c r="PF118" s="696" cm="1">
        <f t="array" aca="1" ref="PF118" ca="1">INDIRECT(PF$203&amp;ROW())*PF$205</f>
        <v>0</v>
      </c>
      <c r="PG118" s="696" cm="1">
        <f t="array" aca="1" ref="PG118" ca="1">IF(INDIRECT(PG$203&amp;ROW())="-",0,INDIRECT(PG$203&amp;ROW())*PG$205)</f>
        <v>0.29163749999999999</v>
      </c>
      <c r="PH118" s="696" cm="1">
        <f t="array" aca="1" ref="PH118" ca="1">INDIRECT(PH$203&amp;ROW())*PH$205</f>
        <v>0</v>
      </c>
      <c r="PI118" s="696" cm="1">
        <f t="array" aca="1" ref="PI118" ca="1">INDIRECT(PI$203&amp;ROW())*PI$205</f>
        <v>1.2145999999999999</v>
      </c>
      <c r="PJ118" s="696" cm="1">
        <f t="array" aca="1" ref="PJ118" ca="1">INDIRECT(PJ$203&amp;ROW())*PJ$205</f>
        <v>0</v>
      </c>
      <c r="PK118" s="696" cm="1">
        <f t="array" aca="1" ref="PK118" ca="1">IF($PJ118=0,0,INDIRECT(PK$203&amp;ROW())*PK$205)</f>
        <v>0</v>
      </c>
      <c r="PL118" s="696" cm="1">
        <f t="array" aca="1" ref="PL118" ca="1">IF($MPE118=0,0,INDIRECT(PL$203&amp;ROW())*PL$205)</f>
        <v>0</v>
      </c>
      <c r="PM118" s="696" cm="1">
        <f t="array" aca="1" ref="PM118" ca="1">IF($MPE118=0,0,INDIRECT(PM$203&amp;ROW())*PM$205)</f>
        <v>0</v>
      </c>
      <c r="PN118" s="696" cm="1">
        <f t="array" aca="1" ref="PN118" ca="1">IF($PJ118=0,0,INDIRECT(PN$203&amp;ROW())*PN$205)</f>
        <v>0</v>
      </c>
      <c r="PO118" s="696" cm="1">
        <f t="array" aca="1" ref="PO118" ca="1">INDIRECT(PO$203&amp;ROW())*PO$205</f>
        <v>0</v>
      </c>
      <c r="PP118" s="696" cm="1">
        <f t="array" aca="1" ref="PP118" ca="1">IF($PO118=0,0,INDIRECT(PP$203&amp;ROW())*PP$205)</f>
        <v>0</v>
      </c>
      <c r="PQ118" s="696" cm="1">
        <f t="array" aca="1" ref="PQ118" ca="1">IF($PO118=0,0,INDIRECT(PQ$203&amp;ROW())*PQ$205)</f>
        <v>0</v>
      </c>
      <c r="PR118" s="696" cm="1">
        <f t="array" aca="1" ref="PR118" ca="1">INDIRECT(PR$203&amp;ROW())*PR$205</f>
        <v>0</v>
      </c>
      <c r="PS118" s="696" cm="1">
        <f t="array" aca="1" ref="PS118" ca="1">INDIRECT(PS$203&amp;ROW())*PS$205</f>
        <v>0</v>
      </c>
      <c r="PT118" s="696" cm="1">
        <f t="array" aca="1" ref="PT118" ca="1">INDIRECT(PT$203&amp;ROW())*PT$205</f>
        <v>0</v>
      </c>
      <c r="PU118" s="696" cm="1">
        <f t="array" aca="1" ref="PU118" ca="1">INDIRECT(PU$203&amp;ROW())*PU$205</f>
        <v>1.1798</v>
      </c>
      <c r="PV118" s="696" cm="1">
        <f t="array" aca="1" ref="PV118" ca="1">INDIRECT(PV$203&amp;ROW())*PV$205</f>
        <v>0.6966</v>
      </c>
      <c r="PW118" s="696" cm="1">
        <f t="array" aca="1" ref="PW118" ca="1">INDIRECT(PW$203&amp;ROW())*PW$205</f>
        <v>0</v>
      </c>
      <c r="PX118" s="696" cm="1">
        <f t="array" aca="1" ref="PX118" ca="1">INDIRECT(PX$203&amp;ROW())*PX$205</f>
        <v>0</v>
      </c>
      <c r="PY118" s="696" cm="1">
        <f t="array" aca="1" ref="PY118" ca="1">INDIRECT(PY$203&amp;ROW())*PY$205</f>
        <v>0</v>
      </c>
      <c r="PZ118" s="696" cm="1">
        <f t="array" aca="1" ref="PZ118" ca="1">INDIRECT(PZ$203&amp;ROW())*PZ$205</f>
        <v>0</v>
      </c>
      <c r="QA118" s="696" cm="1">
        <f t="array" aca="1" ref="QA118" ca="1">INDIRECT(QA$203&amp;ROW())*QA$205</f>
        <v>0</v>
      </c>
      <c r="QB118" s="696" cm="1">
        <f t="array" aca="1" ref="QB118" ca="1">INDIRECT(QB$203&amp;ROW())*QB$205</f>
        <v>0</v>
      </c>
      <c r="QC118" s="696" cm="1">
        <f t="array" aca="1" ref="QC118" ca="1">INDIRECT(QC$203&amp;ROW())*QC$205</f>
        <v>0</v>
      </c>
      <c r="QD118" s="696" cm="1">
        <f t="array" aca="1" ref="QD118" ca="1">IF(INDIRECT(QD$203&amp;ROW())="-",0,INDIRECT(QD$203&amp;ROW())*QD$205)</f>
        <v>0.41433326999999998</v>
      </c>
      <c r="QE118" s="696" cm="1">
        <f t="array" aca="1" ref="QE118" ca="1">INDIRECT(QE$203&amp;ROW())*QE$205</f>
        <v>0</v>
      </c>
      <c r="QF118" s="696" cm="1">
        <f t="array" aca="1" ref="QF118" ca="1">INDIRECT(QF$203&amp;ROW())*QF$205</f>
        <v>0</v>
      </c>
      <c r="QG118" s="696" cm="1">
        <f t="array" aca="1" ref="QG118" ca="1">INDIRECT(QG$203&amp;ROW())*QG$205</f>
        <v>0</v>
      </c>
      <c r="QI118" s="606" t="s">
        <v>6240</v>
      </c>
      <c r="QJ118" s="700" t="str">
        <f t="shared" ca="1" si="154"/>
        <v>D</v>
      </c>
      <c r="QK118" s="701">
        <f t="shared" ca="1" si="170"/>
        <v>0.14191685734193391</v>
      </c>
      <c r="QL118" s="705">
        <f t="shared" ca="1" si="214"/>
        <v>0.2965335586435851</v>
      </c>
      <c r="QM118" s="696">
        <f t="shared" ca="1" si="215"/>
        <v>0.15000281047341169</v>
      </c>
      <c r="QN118" s="696">
        <f t="shared" ca="1" si="157"/>
        <v>5.3637028238768897E-2</v>
      </c>
      <c r="QO118" s="697">
        <f t="shared" ca="1" si="158"/>
        <v>6.7494032011969879E-2</v>
      </c>
      <c r="QP118" s="696" cm="1">
        <f t="array" aca="1" ref="QP118" ca="1">INDIRECT(QP$203&amp;ROW())*QP$205</f>
        <v>0</v>
      </c>
      <c r="QQ118" s="696" cm="1">
        <f t="array" aca="1" ref="QQ118" ca="1">INDIRECT(QQ$203&amp;ROW())*QQ$205</f>
        <v>0</v>
      </c>
      <c r="QR118" s="696" cm="1">
        <f t="array" aca="1" ref="QR118" ca="1">INDIRECT(QR$203&amp;ROW())*QR$205</f>
        <v>0</v>
      </c>
      <c r="QS118" s="696" cm="1">
        <f t="array" aca="1" ref="QS118" ca="1">INDIRECT(QS$203&amp;ROW())*QS$205</f>
        <v>0.22471360933801068</v>
      </c>
      <c r="QT118" s="696" cm="1">
        <f t="array" aca="1" ref="QT118" ca="1">INDIRECT(QT$203&amp;ROW())*QT$205</f>
        <v>0</v>
      </c>
      <c r="QU118" s="696" cm="1">
        <f t="array" aca="1" ref="QU118" ca="1">INDIRECT(QU$203&amp;ROW())*QU$205</f>
        <v>0.53329206883563263</v>
      </c>
      <c r="QV118" s="696" cm="1">
        <f t="array" aca="1" ref="QV118" ca="1">INDIRECT(QV$203&amp;ROW())*QV$205</f>
        <v>0</v>
      </c>
      <c r="QW118" s="696" cm="1">
        <f t="array" aca="1" ref="QW118" ca="1">INDIRECT(QW$203&amp;ROW())*QW$205</f>
        <v>0.17699805458110993</v>
      </c>
      <c r="QX118" s="696" cm="1">
        <f t="array" aca="1" ref="QX118" ca="1">INDIRECT(QX$203&amp;ROW())*QX$205</f>
        <v>0.20213631474637936</v>
      </c>
      <c r="QY118" s="696" cm="1">
        <f t="array" aca="1" ref="QY118" ca="1">INDIRECT(QY$203&amp;ROW())*QY$205</f>
        <v>0</v>
      </c>
      <c r="QZ118" s="696" cm="1">
        <f t="array" aca="1" ref="QZ118" ca="1">INDIRECT(QZ$203&amp;ROW())*QZ$205</f>
        <v>0</v>
      </c>
      <c r="RA118" s="696" cm="1">
        <f t="array" aca="1" ref="RA118" ca="1">INDIRECT(RA$203&amp;ROW())*RA$205</f>
        <v>0</v>
      </c>
      <c r="RB118" s="696" cm="1">
        <f t="array" aca="1" ref="RB118" ca="1">INDIRECT(RB$203&amp;ROW())*RB$205</f>
        <v>0</v>
      </c>
      <c r="RC118" s="696" cm="1">
        <f t="array" aca="1" ref="RC118" ca="1">IF(INDIRECT(RC$203&amp;ROW())="-",0,INDIRECT(RC$203&amp;ROW())*RC$205)</f>
        <v>8.9027040704890686E-3</v>
      </c>
      <c r="RD118" s="696" cm="1">
        <f t="array" aca="1" ref="RD118" ca="1">INDIRECT(RD$203&amp;ROW())*RD$205</f>
        <v>0</v>
      </c>
      <c r="RE118" s="696" cm="1">
        <f t="array" aca="1" ref="RE118" ca="1">IF(INDIRECT(RE$203&amp;ROW())="-",0,INDIRECT(RE$203&amp;ROW())*RE$205)</f>
        <v>2.2334702121400866E-2</v>
      </c>
      <c r="RF118" s="705" cm="1">
        <f t="array" aca="1" ref="RF118" ca="1">INDIRECT(RF$203&amp;ROW())*RF$205</f>
        <v>0</v>
      </c>
      <c r="RG118" s="696" cm="1">
        <f t="array" aca="1" ref="RG118" ca="1">INDIRECT(RG$203&amp;ROW())*RG$205</f>
        <v>0.13825233454180202</v>
      </c>
      <c r="RH118" s="696" cm="1">
        <f t="array" aca="1" ref="RH118" ca="1">INDIRECT(RH$203&amp;ROW())*RH$205</f>
        <v>0</v>
      </c>
      <c r="RI118" s="696" cm="1">
        <f t="array" aca="1" ref="RI118" ca="1">INDIRECT(RI$203&amp;ROW())*RI$205</f>
        <v>0</v>
      </c>
      <c r="RJ118" s="696" cm="1">
        <f t="array" aca="1" ref="RJ118" ca="1">INDIRECT(RJ$203&amp;ROW())*RJ$205</f>
        <v>0</v>
      </c>
      <c r="RK118" s="696" cm="1">
        <f t="array" aca="1" ref="RK118" ca="1">IF(INDIRECT(RK$203&amp;ROW())="-",0,INDIRECT(RK$203&amp;ROW())*RK$205)</f>
        <v>2.0138518903586738E-2</v>
      </c>
      <c r="RL118" s="696" cm="1">
        <f t="array" aca="1" ref="RL118" ca="1">INDIRECT(RL$203&amp;ROW())*RL$205</f>
        <v>0</v>
      </c>
      <c r="RM118" s="696" cm="1">
        <f t="array" aca="1" ref="RM118" ca="1">INDIRECT(RM$203&amp;ROW())*RM$205</f>
        <v>2.9987460729532761E-2</v>
      </c>
      <c r="RN118" s="696" cm="1">
        <f t="array" aca="1" ref="RN118" ca="1">INDIRECT(RN$203&amp;ROW())*RN$205</f>
        <v>0</v>
      </c>
      <c r="RO118" s="696" cm="1">
        <f t="array" aca="1" ref="RO118" ca="1">IF($RN118=0,0,INDIRECT(RO$203&amp;ROW())*RO$205)</f>
        <v>0</v>
      </c>
      <c r="RP118" s="696" cm="1">
        <f t="array" aca="1" ref="RP118" ca="1">IF($RN118=0,0,INDIRECT(RP$203&amp;ROW())*RP$205)</f>
        <v>0</v>
      </c>
      <c r="RQ118" s="696" cm="1">
        <f t="array" aca="1" ref="RQ118" ca="1">IF($RN118=0,0,INDIRECT(RQ$203&amp;ROW())*RQ$205)</f>
        <v>0</v>
      </c>
      <c r="RR118" s="696" cm="1">
        <f t="array" aca="1" ref="RR118" ca="1">IF($RN118=0,0,INDIRECT(RR$203&amp;ROW())*RR$205)</f>
        <v>0</v>
      </c>
      <c r="RS118" s="696" cm="1">
        <f t="array" aca="1" ref="RS118" ca="1">INDIRECT(RS$203&amp;ROW())*RS$205</f>
        <v>0</v>
      </c>
      <c r="RT118" s="696" cm="1">
        <f t="array" aca="1" ref="RT118" ca="1">IF($RS118=0,0,INDIRECT(RT$203&amp;ROW())*RT$205)</f>
        <v>0</v>
      </c>
      <c r="RU118" s="696" cm="1">
        <f t="array" aca="1" ref="RU118" ca="1">IF($RS118=0,0,INDIRECT(RU$203&amp;ROW())*RU$205)</f>
        <v>0</v>
      </c>
      <c r="RV118" s="696" cm="1">
        <f t="array" aca="1" ref="RV118" ca="1">INDIRECT(RV$203&amp;ROW())*RV$205</f>
        <v>0</v>
      </c>
      <c r="RW118" s="696" cm="1">
        <f t="array" aca="1" ref="RW118" ca="1">INDIRECT(RW$203&amp;ROW())*RW$205</f>
        <v>0</v>
      </c>
      <c r="RX118" s="696" cm="1">
        <f t="array" aca="1" ref="RX118" ca="1">INDIRECT(RX$203&amp;ROW())*RX$205</f>
        <v>0</v>
      </c>
      <c r="RY118" s="696" cm="1">
        <f t="array" aca="1" ref="RY118" ca="1">INDIRECT(RY$203&amp;ROW())*RY$205</f>
        <v>5.6264463580193595E-2</v>
      </c>
      <c r="RZ118" s="696" cm="1">
        <f t="array" aca="1" ref="RZ118" ca="1">INDIRECT(RZ$203&amp;ROW())*RZ$205</f>
        <v>3.6812489486199085E-2</v>
      </c>
      <c r="SA118" s="696" cm="1">
        <f t="array" aca="1" ref="SA118" ca="1">INDIRECT(SA$203&amp;ROW())*SA$205</f>
        <v>0</v>
      </c>
      <c r="SB118" s="696" cm="1">
        <f t="array" aca="1" ref="SB118" ca="1">INDIRECT(SB$203&amp;ROW())*SB$205</f>
        <v>0</v>
      </c>
      <c r="SC118" s="696" cm="1">
        <f t="array" aca="1" ref="SC118" ca="1">INDIRECT(SC$203&amp;ROW())*SC$205</f>
        <v>0</v>
      </c>
      <c r="SD118" s="696" cm="1">
        <f t="array" aca="1" ref="SD118" ca="1">INDIRECT(SD$203&amp;ROW())*SD$205</f>
        <v>0</v>
      </c>
      <c r="SE118" s="696" cm="1">
        <f t="array" aca="1" ref="SE118" ca="1">INDIRECT(SE$203&amp;ROW())*SE$205</f>
        <v>0</v>
      </c>
      <c r="SF118" s="696" cm="1">
        <f t="array" aca="1" ref="SF118" ca="1">INDIRECT(SF$203&amp;ROW())*SF$205</f>
        <v>0</v>
      </c>
      <c r="SG118" s="696" cm="1">
        <f t="array" aca="1" ref="SG118" ca="1">INDIRECT(SG$203&amp;ROW())*SG$205</f>
        <v>0</v>
      </c>
      <c r="SH118" s="696" cm="1">
        <f t="array" aca="1" ref="SH118" ca="1">IF(INDIRECT(SH$203&amp;ROW())="-",0,INDIRECT(SH$203&amp;ROW())*SH$205)</f>
        <v>5.3085434896271405E-2</v>
      </c>
      <c r="SI118" s="696" cm="1">
        <f t="array" aca="1" ref="SI118" ca="1">INDIRECT(SI$203&amp;ROW())*SI$205</f>
        <v>0</v>
      </c>
      <c r="SJ118" s="696" cm="1">
        <f t="array" aca="1" ref="SJ118" ca="1">INDIRECT(SJ$203&amp;ROW())*SJ$205</f>
        <v>0</v>
      </c>
      <c r="SK118" s="696" cm="1">
        <f t="array" aca="1" ref="SK118" ca="1">INDIRECT(SK$203&amp;ROW())*SK$205</f>
        <v>0</v>
      </c>
      <c r="SN118" s="606" t="s">
        <v>6240</v>
      </c>
      <c r="SO118" s="707" cm="1">
        <f t="array" aca="1" ref="SO118" ca="1">INDIRECT(SO$203&amp;ROW())*SO$205</f>
        <v>0</v>
      </c>
      <c r="SP118" s="707" cm="1">
        <f t="array" aca="1" ref="SP118" ca="1">INDIRECT(SP$203&amp;ROW())*SP$205</f>
        <v>0</v>
      </c>
      <c r="SQ118" s="707" cm="1">
        <f t="array" aca="1" ref="SQ118" ca="1">INDIRECT(SQ$203&amp;ROW())*SQ$205</f>
        <v>0</v>
      </c>
      <c r="SR118" s="707" cm="1">
        <f t="array" aca="1" ref="SR118" ca="1">INDIRECT(SR$203&amp;ROW())*SR$205</f>
        <v>3</v>
      </c>
      <c r="SS118" s="707" cm="1">
        <f t="array" aca="1" ref="SS118" ca="1">INDIRECT(SS$203&amp;ROW())*SS$205</f>
        <v>0</v>
      </c>
      <c r="ST118" s="707" cm="1">
        <f t="array" aca="1" ref="ST118" ca="1">INDIRECT(ST$203&amp;ROW())*ST$205</f>
        <v>3</v>
      </c>
      <c r="SU118" s="707" cm="1">
        <f t="array" aca="1" ref="SU118" ca="1">INDIRECT(SU$203&amp;ROW())*SU$205</f>
        <v>0</v>
      </c>
      <c r="SV118" s="707" cm="1">
        <f t="array" aca="1" ref="SV118" ca="1">INDIRECT(SV$203&amp;ROW())*SV$205</f>
        <v>1</v>
      </c>
      <c r="SW118" s="707" cm="1">
        <f t="array" aca="1" ref="SW118" ca="1">INDIRECT(SW$203&amp;ROW())*SW$205</f>
        <v>1</v>
      </c>
      <c r="SX118" s="707" cm="1">
        <f t="array" aca="1" ref="SX118" ca="1">INDIRECT(SX$203&amp;ROW())*SX$205</f>
        <v>0</v>
      </c>
      <c r="SY118" s="707" cm="1">
        <f t="array" aca="1" ref="SY118" ca="1">INDIRECT(SY$203&amp;ROW())*SY$205</f>
        <v>0</v>
      </c>
      <c r="SZ118" s="707" cm="1">
        <f t="array" aca="1" ref="SZ118" ca="1">INDIRECT(SZ$203&amp;ROW())*SZ$205</f>
        <v>0</v>
      </c>
      <c r="TA118" s="707" cm="1">
        <f t="array" aca="1" ref="TA118" ca="1">INDIRECT(TA$203&amp;ROW())*TA$205</f>
        <v>0</v>
      </c>
      <c r="TB118" s="696" cm="1">
        <f t="array" aca="1" ref="TB118" ca="1">IF(INDIRECT(TB$203&amp;ROW())="-",0,INDIRECT(TB$203&amp;ROW())*TB$205)</f>
        <v>0.1061</v>
      </c>
      <c r="TC118" s="707" cm="1">
        <f t="array" aca="1" ref="TC118" ca="1">INDIRECT(TC$203&amp;ROW())*TC$205</f>
        <v>0</v>
      </c>
      <c r="TD118" s="696" cm="1">
        <f t="array" aca="1" ref="TD118" ca="1">IF(INDIRECT(TD$203&amp;ROW())="-",0,INDIRECT(TD$203&amp;ROW())*TD$205)</f>
        <v>0.35289999999999999</v>
      </c>
      <c r="TE118" s="732" cm="1">
        <f t="array" aca="1" ref="TE118" ca="1">INDIRECT(TE$203&amp;ROW())*TE$205</f>
        <v>0</v>
      </c>
      <c r="TF118" s="707" cm="1">
        <f t="array" aca="1" ref="TF118" ca="1">INDIRECT(TF$203&amp;ROW())*TF$205</f>
        <v>1</v>
      </c>
      <c r="TG118" s="707" cm="1">
        <f t="array" aca="1" ref="TG118" ca="1">INDIRECT(TG$203&amp;ROW())*TG$205</f>
        <v>0</v>
      </c>
      <c r="TH118" s="707" cm="1">
        <f t="array" aca="1" ref="TH118" ca="1">INDIRECT(TH$203&amp;ROW())*TH$205</f>
        <v>0</v>
      </c>
      <c r="TI118" s="707" cm="1">
        <f t="array" aca="1" ref="TI118" ca="1">INDIRECT(TI$203&amp;ROW())*TI$205</f>
        <v>0</v>
      </c>
      <c r="TJ118" s="696" cm="1">
        <f t="array" aca="1" ref="TJ118" ca="1">IF(INDIRECT(TJ$203&amp;ROW())="-",0,INDIRECT(TJ$203&amp;ROW())*TJ$205)</f>
        <v>0.33329999999999999</v>
      </c>
      <c r="TK118" s="707" cm="1">
        <f t="array" aca="1" ref="TK118" ca="1">INDIRECT(TK$203&amp;ROW())*TK$205</f>
        <v>0</v>
      </c>
      <c r="TL118" s="707" cm="1">
        <f t="array" aca="1" ref="TL118" ca="1">INDIRECT(TL$203&amp;ROW())*TL$205</f>
        <v>2</v>
      </c>
      <c r="TM118" s="707" cm="1">
        <f t="array" aca="1" ref="TM118" ca="1">INDIRECT(TM$203&amp;ROW())*TM$205</f>
        <v>0</v>
      </c>
      <c r="TN118" s="707" cm="1">
        <f t="array" aca="1" ref="TN118" ca="1">IF($TM118=0,0,INDIRECT(TN$203&amp;ROW())*TN$205)</f>
        <v>0</v>
      </c>
      <c r="TO118" s="707" cm="1">
        <f t="array" aca="1" ref="TO118" ca="1">IF($TM118=0,0,INDIRECT(TO$203&amp;ROW())*TO$205)</f>
        <v>0</v>
      </c>
      <c r="TP118" s="707" cm="1">
        <f t="array" aca="1" ref="TP118" ca="1">IF($TM118=0,0,INDIRECT(TP$203&amp;ROW())*TP$205)</f>
        <v>0</v>
      </c>
      <c r="TQ118" s="707" cm="1">
        <f t="array" aca="1" ref="TQ118" ca="1">IF($TM118=0,0,INDIRECT(TQ$203&amp;ROW())*TQ$205)</f>
        <v>0</v>
      </c>
      <c r="TR118" s="707" cm="1">
        <f t="array" aca="1" ref="TR118" ca="1">INDIRECT(TR$203&amp;ROW())*TR$205</f>
        <v>0</v>
      </c>
      <c r="TS118" s="707" cm="1">
        <f t="array" aca="1" ref="TS118" ca="1">IF($TR118=0,0,INDIRECT(TS$203&amp;ROW())*TS$205)</f>
        <v>0</v>
      </c>
      <c r="TT118" s="707" cm="1">
        <f t="array" aca="1" ref="TT118" ca="1">IF($TR118=0,0,INDIRECT(TT$203&amp;ROW())*TT$205)</f>
        <v>0</v>
      </c>
      <c r="TU118" s="707" cm="1">
        <f t="array" aca="1" ref="TU118" ca="1">INDIRECT(TU$203&amp;ROW())*TU$205</f>
        <v>0</v>
      </c>
      <c r="TV118" s="707" cm="1">
        <f t="array" aca="1" ref="TV118" ca="1">INDIRECT(TV$203&amp;ROW())*TV$205</f>
        <v>0</v>
      </c>
      <c r="TW118" s="707" cm="1">
        <f t="array" aca="1" ref="TW118" ca="1">INDIRECT(TW$203&amp;ROW())*TW$205</f>
        <v>0</v>
      </c>
      <c r="TX118" s="707" cm="1">
        <f t="array" aca="1" ref="TX118" ca="1">INDIRECT(TX$203&amp;ROW())*TX$205</f>
        <v>2</v>
      </c>
      <c r="TY118" s="707" cm="1">
        <f t="array" aca="1" ref="TY118" ca="1">INDIRECT(TY$203&amp;ROW())*TY$205</f>
        <v>1</v>
      </c>
      <c r="TZ118" s="707" cm="1">
        <f t="array" aca="1" ref="TZ118" ca="1">INDIRECT(TZ$203&amp;ROW())*TZ$205</f>
        <v>0</v>
      </c>
      <c r="UA118" s="707" cm="1">
        <f t="array" aca="1" ref="UA118" ca="1">INDIRECT(UA$203&amp;ROW())*UA$205</f>
        <v>0</v>
      </c>
      <c r="UB118" s="707" cm="1">
        <f t="array" aca="1" ref="UB118" ca="1">INDIRECT(UB$203&amp;ROW())*UB$205</f>
        <v>0</v>
      </c>
      <c r="UC118" s="707" cm="1">
        <f t="array" aca="1" ref="UC118" ca="1">INDIRECT(UC$203&amp;ROW())*UC$205</f>
        <v>0</v>
      </c>
      <c r="UD118" s="707" cm="1">
        <f t="array" aca="1" ref="UD118" ca="1">INDIRECT(UD$203&amp;ROW())*UD$205</f>
        <v>0</v>
      </c>
      <c r="UE118" s="707" cm="1">
        <f t="array" aca="1" ref="UE118" ca="1">INDIRECT(UE$203&amp;ROW())*UE$205</f>
        <v>0</v>
      </c>
      <c r="UF118" s="707" cm="1">
        <f t="array" aca="1" ref="UF118" ca="1">INDIRECT(UF$203&amp;ROW())*UF$205</f>
        <v>0</v>
      </c>
      <c r="UG118" s="696" cm="1">
        <f t="array" aca="1" ref="UG118" ca="1">IF(INDIRECT(UG$203&amp;ROW())="-",0,INDIRECT(UG$203&amp;ROW())*UG$205)</f>
        <v>0.67469999999999997</v>
      </c>
      <c r="UH118" s="707" cm="1">
        <f t="array" aca="1" ref="UH118" ca="1">INDIRECT(UH$203&amp;ROW())*UH$205</f>
        <v>0</v>
      </c>
      <c r="UI118" s="707" cm="1">
        <f t="array" aca="1" ref="UI118" ca="1">INDIRECT(UI$203&amp;ROW())*UI$205</f>
        <v>0</v>
      </c>
      <c r="UJ118" s="707" cm="1">
        <f t="array" aca="1" ref="UJ118" ca="1">INDIRECT(UJ$203&amp;ROW())*UJ$205</f>
        <v>0</v>
      </c>
      <c r="UM118" s="606" t="s">
        <v>6240</v>
      </c>
      <c r="UN118" s="616">
        <f t="shared" ca="1" si="222"/>
        <v>-0.97111609266078391</v>
      </c>
      <c r="UO118" s="616">
        <f t="shared" ca="1" si="222"/>
        <v>-0.6225347970107441</v>
      </c>
      <c r="UP118" s="616">
        <f t="shared" ca="1" si="222"/>
        <v>-0.88618201963763954</v>
      </c>
      <c r="UQ118" s="616">
        <f t="shared" ca="1" si="222"/>
        <v>0.29355872991449461</v>
      </c>
      <c r="UR118" s="616">
        <f t="shared" ca="1" si="222"/>
        <v>-1.7347822393597188</v>
      </c>
      <c r="US118" s="616">
        <f t="shared" ca="1" si="222"/>
        <v>0.41305213694811815</v>
      </c>
      <c r="UT118" s="616">
        <f t="shared" ca="1" si="222"/>
        <v>-3.3391171947782863</v>
      </c>
      <c r="UU118" s="616">
        <f t="shared" ca="1" si="222"/>
        <v>-1.6225788321166725</v>
      </c>
      <c r="UV118" s="616">
        <f t="shared" ca="1" si="222"/>
        <v>-1.8398832032123544</v>
      </c>
      <c r="UW118" s="616">
        <f t="shared" ca="1" si="222"/>
        <v>-2.1021242737767571</v>
      </c>
      <c r="UX118" s="616">
        <f t="shared" ca="1" si="222"/>
        <v>-3.7125109235132832</v>
      </c>
      <c r="UY118" s="616">
        <f t="shared" ca="1" si="222"/>
        <v>-0.67270887390575207</v>
      </c>
      <c r="UZ118" s="616">
        <f t="shared" ca="1" si="222"/>
        <v>-0.80238258590915801</v>
      </c>
      <c r="VA118" s="616">
        <f t="shared" ca="1" si="222"/>
        <v>-1.6974741992079305</v>
      </c>
      <c r="VB118" s="616">
        <f t="shared" ca="1" si="222"/>
        <v>-0.76400504167427041</v>
      </c>
      <c r="VC118" s="616">
        <f t="shared" ca="1" si="222"/>
        <v>-0.83666316452836997</v>
      </c>
      <c r="VD118" s="616">
        <f t="shared" ref="VD118:VD133" ca="1" si="243">(TE118-VD$203)/VD$204</f>
        <v>-1.5772186114663853</v>
      </c>
      <c r="VE118" s="616">
        <f t="shared" ca="1" si="240"/>
        <v>-1.5404904907201931</v>
      </c>
      <c r="VF118" s="616">
        <f t="shared" ca="1" si="240"/>
        <v>-1.7012503523278015</v>
      </c>
      <c r="VG118" s="616">
        <f t="shared" ca="1" si="240"/>
        <v>-0.89462372206681784</v>
      </c>
      <c r="VH118" s="616">
        <f t="shared" ca="1" si="240"/>
        <v>-3.2919881574307759</v>
      </c>
      <c r="VI118" s="616">
        <f t="shared" ca="1" si="240"/>
        <v>-0.90304635071356065</v>
      </c>
      <c r="VJ118" s="616">
        <f t="shared" ca="1" si="240"/>
        <v>-0.90132677458943244</v>
      </c>
      <c r="VK118" s="616">
        <f t="shared" ca="1" si="240"/>
        <v>0.83678976492872159</v>
      </c>
      <c r="VL118" s="616">
        <f t="shared" ca="1" si="240"/>
        <v>-0.83864555511817418</v>
      </c>
      <c r="VM118" s="616">
        <f t="shared" ca="1" si="240"/>
        <v>-0.57201237404204519</v>
      </c>
      <c r="VN118" s="616">
        <f t="shared" ca="1" si="240"/>
        <v>-0.62639799545694341</v>
      </c>
      <c r="VO118" s="616">
        <f t="shared" ca="1" si="240"/>
        <v>-0.42150866262694142</v>
      </c>
      <c r="VP118" s="616">
        <f t="shared" ca="1" si="240"/>
        <v>-0.46221149066820022</v>
      </c>
      <c r="VQ118" s="616">
        <f t="shared" ca="1" si="240"/>
        <v>-0.77889442244162177</v>
      </c>
      <c r="VR118" s="616">
        <f t="shared" ca="1" si="240"/>
        <v>-0.64202286734458469</v>
      </c>
      <c r="VS118" s="616">
        <f t="shared" ca="1" si="240"/>
        <v>-0.40481357988865657</v>
      </c>
      <c r="VT118" s="616">
        <f t="shared" ca="1" si="232"/>
        <v>-0.3878135405833677</v>
      </c>
      <c r="VU118" s="616">
        <f t="shared" ca="1" si="232"/>
        <v>-0.82130507758946303</v>
      </c>
      <c r="VV118" s="616">
        <f t="shared" ca="1" si="232"/>
        <v>-0.64337789451099625</v>
      </c>
      <c r="VW118" s="616">
        <f t="shared" ca="1" si="232"/>
        <v>-0.3119461967162912</v>
      </c>
      <c r="VX118" s="616">
        <f t="shared" ca="1" si="232"/>
        <v>0.76953548521680748</v>
      </c>
      <c r="VY118" s="616">
        <f t="shared" ca="1" si="232"/>
        <v>-1.477844244223653</v>
      </c>
      <c r="VZ118" s="616">
        <f t="shared" ca="1" si="232"/>
        <v>-1.5555141459162816</v>
      </c>
      <c r="WA118" s="616">
        <f t="shared" ca="1" si="232"/>
        <v>-1.1483025824394326</v>
      </c>
      <c r="WB118" s="616">
        <f t="shared" ca="1" si="232"/>
        <v>-2.9757436894078269</v>
      </c>
      <c r="WC118" s="616">
        <f t="shared" ca="1" si="232"/>
        <v>-2.0807149803312397</v>
      </c>
      <c r="WD118" s="616">
        <f t="shared" ca="1" si="229"/>
        <v>-1.3395773314157267</v>
      </c>
      <c r="WE118" s="616">
        <f t="shared" ca="1" si="229"/>
        <v>-1.7097470492691516</v>
      </c>
      <c r="WF118" s="616">
        <f t="shared" ca="1" si="229"/>
        <v>-6.8361610394875039E-2</v>
      </c>
      <c r="WG118" s="616">
        <f t="shared" ca="1" si="229"/>
        <v>-1.008197359876486</v>
      </c>
      <c r="WH118" s="616">
        <f t="shared" ca="1" si="229"/>
        <v>-1.0816125322340113</v>
      </c>
      <c r="WI118" s="627">
        <f t="shared" ca="1" si="229"/>
        <v>-0.9831420375936909</v>
      </c>
      <c r="WL118" s="606" t="s">
        <v>6240</v>
      </c>
      <c r="WM118" s="700" t="str">
        <f t="shared" ca="1" si="172"/>
        <v>D</v>
      </c>
      <c r="WN118" s="479">
        <f t="shared" ca="1" si="173"/>
        <v>0.15556173094694442</v>
      </c>
      <c r="WO118" s="495">
        <f t="shared" ca="1" si="216"/>
        <v>0.18752940606772561</v>
      </c>
      <c r="WP118" s="458">
        <f t="shared" ca="1" si="216"/>
        <v>0.15134766890935067</v>
      </c>
      <c r="WQ118" s="458">
        <f t="shared" ca="1" si="216"/>
        <v>0.14485870579369298</v>
      </c>
      <c r="WR118" s="459">
        <f t="shared" ca="1" si="216"/>
        <v>0.13851114301700845</v>
      </c>
      <c r="WS118" s="495">
        <f t="shared" ca="1" si="174"/>
        <v>-1.2905413350340302</v>
      </c>
      <c r="WT118" s="458">
        <f t="shared" ca="1" si="175"/>
        <v>-1.6035973588405015</v>
      </c>
      <c r="WU118" s="458">
        <f t="shared" ca="1" si="176"/>
        <v>-0.54150821288584561</v>
      </c>
      <c r="WV118" s="459">
        <f t="shared" ca="1" si="177"/>
        <v>-0.95407183989668309</v>
      </c>
      <c r="WW118" s="484">
        <f t="shared" ca="1" si="223"/>
        <v>-0.7262006140917342</v>
      </c>
      <c r="WX118" s="484">
        <f t="shared" ca="1" si="223"/>
        <v>-0.37545073607717977</v>
      </c>
      <c r="WY118" s="484">
        <f t="shared" ca="1" si="223"/>
        <v>-0.64522912849816527</v>
      </c>
      <c r="WZ118" s="484">
        <f t="shared" ca="1" si="223"/>
        <v>0.10559307515024371</v>
      </c>
      <c r="XA118" s="484">
        <f t="shared" ca="1" si="241"/>
        <v>-0.91544458771012349</v>
      </c>
      <c r="XB118" s="484">
        <f t="shared" ca="1" si="241"/>
        <v>0.21821544394969081</v>
      </c>
      <c r="XC118" s="484">
        <f t="shared" ca="1" si="241"/>
        <v>-1.574059845618484</v>
      </c>
      <c r="XD118" s="484">
        <f t="shared" ca="1" si="241"/>
        <v>-0.8322206829926414</v>
      </c>
      <c r="XE118" s="484">
        <f t="shared" ca="1" si="241"/>
        <v>-0.90319866445694474</v>
      </c>
      <c r="XF118" s="484">
        <f t="shared" ca="1" si="241"/>
        <v>-1.3527169701753432</v>
      </c>
      <c r="XG118" s="484">
        <f t="shared" ca="1" si="241"/>
        <v>-1.505051928392285</v>
      </c>
      <c r="XH118" s="484">
        <f t="shared" ca="1" si="241"/>
        <v>-0.33958343954762366</v>
      </c>
      <c r="XI118" s="484">
        <f t="shared" ca="1" si="241"/>
        <v>-0.56078518929191046</v>
      </c>
      <c r="XJ118" s="484">
        <f t="shared" ca="1" si="241"/>
        <v>-1.2046974391778682</v>
      </c>
      <c r="XK118" s="484">
        <f t="shared" ca="1" si="241"/>
        <v>-0.54267278110123429</v>
      </c>
      <c r="XL118" s="484">
        <f t="shared" ca="1" si="241"/>
        <v>-0.739108239544362</v>
      </c>
      <c r="XM118" s="484">
        <f t="shared" ca="1" si="241"/>
        <v>-1.1895382767679479</v>
      </c>
      <c r="XN118" s="484">
        <f t="shared" ca="1" si="227"/>
        <v>-1.0741840191791907</v>
      </c>
      <c r="XO118" s="484">
        <f t="shared" ca="1" si="227"/>
        <v>-1.2490580086790719</v>
      </c>
      <c r="XP118" s="484">
        <f t="shared" ca="1" si="227"/>
        <v>-0.57255918212276347</v>
      </c>
      <c r="XQ118" s="484">
        <f t="shared" ca="1" si="227"/>
        <v>-2.1904889199544382</v>
      </c>
      <c r="XR118" s="484">
        <f t="shared" ca="1" si="227"/>
        <v>-0.79016555687436552</v>
      </c>
      <c r="XS118" s="484">
        <f t="shared" ca="1" si="227"/>
        <v>-0.55611861992167977</v>
      </c>
      <c r="XT118" s="484">
        <f t="shared" ca="1" si="224"/>
        <v>0.50818242424121263</v>
      </c>
      <c r="XU118" s="484">
        <f t="shared" ca="1" si="224"/>
        <v>-0.63720289277878872</v>
      </c>
      <c r="XV118" s="484">
        <f t="shared" ca="1" si="224"/>
        <v>-0.30179372854458303</v>
      </c>
      <c r="XW118" s="484">
        <f t="shared" ca="1" si="224"/>
        <v>-0.40427726626791127</v>
      </c>
      <c r="XX118" s="484">
        <f t="shared" ca="1" si="224"/>
        <v>-0.20379943838012618</v>
      </c>
      <c r="XY118" s="484">
        <f t="shared" ca="1" si="224"/>
        <v>-0.24303080179333969</v>
      </c>
      <c r="XZ118" s="484">
        <f t="shared" ca="1" si="224"/>
        <v>-0.56968338057380219</v>
      </c>
      <c r="YA118" s="484">
        <f t="shared" ca="1" si="224"/>
        <v>-0.43779539324227229</v>
      </c>
      <c r="YB118" s="484">
        <f t="shared" ca="1" si="224"/>
        <v>-0.21272953623148902</v>
      </c>
      <c r="YC118" s="484">
        <f t="shared" ca="1" si="224"/>
        <v>-0.17304240180829866</v>
      </c>
      <c r="YD118" s="484">
        <f t="shared" ca="1" si="224"/>
        <v>-0.6068623218308542</v>
      </c>
      <c r="YE118" s="484">
        <f t="shared" ca="1" si="224"/>
        <v>-0.46342509741627064</v>
      </c>
      <c r="YF118" s="484">
        <f t="shared" ca="1" si="224"/>
        <v>-0.18401706144294017</v>
      </c>
      <c r="YG118" s="484">
        <f t="shared" ca="1" si="224"/>
        <v>0.53605841900202811</v>
      </c>
      <c r="YH118" s="484">
        <f t="shared" ca="1" si="224"/>
        <v>-0.78754319774678472</v>
      </c>
      <c r="YI118" s="484">
        <f t="shared" ca="1" si="224"/>
        <v>-0.91106463526316606</v>
      </c>
      <c r="YJ118" s="484">
        <f t="shared" ca="1" si="233"/>
        <v>-0.6812879221613154</v>
      </c>
      <c r="YK118" s="484">
        <f t="shared" ca="1" si="233"/>
        <v>-0.51867212506378424</v>
      </c>
      <c r="YL118" s="484">
        <f t="shared" ca="1" si="233"/>
        <v>-0.65875436277287047</v>
      </c>
      <c r="YM118" s="484">
        <f t="shared" ca="1" si="233"/>
        <v>-1.0693845836691747</v>
      </c>
      <c r="YN118" s="484">
        <f t="shared" ca="1" si="233"/>
        <v>-1.2190496461289051</v>
      </c>
      <c r="YO118" s="484">
        <f t="shared" ca="1" si="233"/>
        <v>-4.1980864943492763E-2</v>
      </c>
      <c r="YP118" s="484">
        <f t="shared" ca="1" si="230"/>
        <v>-0.53716755334219179</v>
      </c>
      <c r="YQ118" s="484">
        <f t="shared" ca="1" si="230"/>
        <v>-0.78352011835031787</v>
      </c>
      <c r="YR118" s="484">
        <f t="shared" ca="1" si="230"/>
        <v>-0.73715989978774943</v>
      </c>
      <c r="YU118" s="606" t="s">
        <v>6240</v>
      </c>
      <c r="YV118" s="700" t="str">
        <f t="shared" ca="1" si="160"/>
        <v>D</v>
      </c>
      <c r="YW118" s="479">
        <f t="shared" ca="1" si="179"/>
        <v>0.14428649487894477</v>
      </c>
      <c r="YX118" s="495">
        <f t="shared" ca="1" si="217"/>
        <v>0.30889736639140958</v>
      </c>
      <c r="YY118" s="458">
        <f t="shared" ca="1" si="217"/>
        <v>0.18556186334657959</v>
      </c>
      <c r="YZ118" s="458">
        <f t="shared" ca="1" si="217"/>
        <v>5.1810971463675151E-2</v>
      </c>
      <c r="ZA118" s="459">
        <f t="shared" ca="1" si="217"/>
        <v>3.0875778314114651E-2</v>
      </c>
      <c r="ZB118" s="495">
        <f t="shared" ca="1" si="180"/>
        <v>-1.3357689916441799</v>
      </c>
      <c r="ZC118" s="458">
        <f t="shared" ca="1" si="181"/>
        <v>-1.539640600971264</v>
      </c>
      <c r="ZD118" s="458">
        <f t="shared" ca="1" si="182"/>
        <v>-0.61728483724039818</v>
      </c>
      <c r="ZE118" s="459">
        <f t="shared" ca="1" si="183"/>
        <v>-1.5701978449479588</v>
      </c>
      <c r="ZF118" s="484">
        <f t="shared" ca="1" si="225"/>
        <v>-3.2485432480444082E-2</v>
      </c>
      <c r="ZG118" s="484">
        <f t="shared" ca="1" si="225"/>
        <v>-7.9385408814590788E-2</v>
      </c>
      <c r="ZH118" s="484">
        <f t="shared" ca="1" si="225"/>
        <v>-6.6861590023482048E-2</v>
      </c>
      <c r="ZI118" s="484">
        <f t="shared" ca="1" si="225"/>
        <v>2.1988880583922777E-2</v>
      </c>
      <c r="ZJ118" s="484">
        <f t="shared" ca="1" si="242"/>
        <v>-0.15169406845185204</v>
      </c>
      <c r="ZK118" s="484">
        <f t="shared" ca="1" si="242"/>
        <v>7.3425809550013654E-2</v>
      </c>
      <c r="ZL118" s="484">
        <f t="shared" ca="1" si="242"/>
        <v>-0.26844088558371526</v>
      </c>
      <c r="ZM118" s="484">
        <f t="shared" ca="1" si="242"/>
        <v>-0.2871932966891404</v>
      </c>
      <c r="ZN118" s="484">
        <f t="shared" ca="1" si="242"/>
        <v>-0.37190721026110912</v>
      </c>
      <c r="ZO118" s="484">
        <f t="shared" ca="1" si="242"/>
        <v>-9.4877609903830637E-2</v>
      </c>
      <c r="ZP118" s="484">
        <f t="shared" ca="1" si="242"/>
        <v>-0.34171495415765724</v>
      </c>
      <c r="ZQ118" s="484">
        <f t="shared" ca="1" si="242"/>
        <v>-1.1497069191506403E-2</v>
      </c>
      <c r="ZR118" s="484">
        <f t="shared" ca="1" si="242"/>
        <v>-4.5981105838852197E-2</v>
      </c>
      <c r="ZS118" s="484">
        <f t="shared" ca="1" si="242"/>
        <v>-0.14243270935757413</v>
      </c>
      <c r="ZT118" s="484">
        <f t="shared" ca="1" si="242"/>
        <v>-2.7291061507312073E-2</v>
      </c>
      <c r="ZU118" s="484">
        <f t="shared" ca="1" si="242"/>
        <v>-5.2951608262084858E-2</v>
      </c>
      <c r="ZV118" s="484">
        <f t="shared" ca="1" si="242"/>
        <v>-8.3701405664608222E-2</v>
      </c>
      <c r="ZW118" s="484">
        <f t="shared" ca="1" si="228"/>
        <v>-0.21297640668151291</v>
      </c>
      <c r="ZX118" s="484">
        <f t="shared" ca="1" si="228"/>
        <v>-4.9666031249752343E-2</v>
      </c>
      <c r="ZY118" s="484">
        <f t="shared" ca="1" si="228"/>
        <v>-9.6348193705378546E-2</v>
      </c>
      <c r="ZZ118" s="484">
        <f t="shared" ca="1" si="228"/>
        <v>-0.20125114213859083</v>
      </c>
      <c r="AAA118" s="484">
        <f t="shared" ca="1" si="228"/>
        <v>-5.4563504364416628E-2</v>
      </c>
      <c r="AAB118" s="484">
        <f t="shared" ca="1" si="228"/>
        <v>-0.10150745433592355</v>
      </c>
      <c r="AAC118" s="484">
        <f t="shared" ca="1" si="226"/>
        <v>1.2546600107337495E-2</v>
      </c>
      <c r="AAD118" s="484">
        <f t="shared" ca="1" si="226"/>
        <v>-7.8682240113631882E-2</v>
      </c>
      <c r="AAE118" s="484">
        <f t="shared" ca="1" si="226"/>
        <v>-4.0219644611828483E-2</v>
      </c>
      <c r="AAF118" s="484">
        <f t="shared" ca="1" si="226"/>
        <v>-6.120902348854227E-2</v>
      </c>
      <c r="AAG118" s="484">
        <f t="shared" ca="1" si="226"/>
        <v>-4.3018323338477257E-2</v>
      </c>
      <c r="AAH118" s="484">
        <f t="shared" ca="1" si="226"/>
        <v>-3.8008707897835295E-2</v>
      </c>
      <c r="AAI118" s="484">
        <f t="shared" ca="1" si="226"/>
        <v>-6.0338538063910964E-2</v>
      </c>
      <c r="AAJ118" s="484">
        <f t="shared" ca="1" si="226"/>
        <v>-5.2025335368730337E-2</v>
      </c>
      <c r="AAK118" s="484">
        <f t="shared" ca="1" si="226"/>
        <v>-3.3183772310049216E-2</v>
      </c>
      <c r="AAL118" s="484">
        <f t="shared" ca="1" si="226"/>
        <v>-1.741238539122681E-2</v>
      </c>
      <c r="AAM118" s="484">
        <f t="shared" ca="1" si="226"/>
        <v>-2.189532836791554E-2</v>
      </c>
      <c r="AAN118" s="484">
        <f t="shared" ca="1" si="226"/>
        <v>-6.1359063816095079E-2</v>
      </c>
      <c r="AAO118" s="484">
        <f t="shared" ca="1" si="226"/>
        <v>-8.7757427120618361E-3</v>
      </c>
      <c r="AAP118" s="484">
        <f t="shared" ca="1" si="226"/>
        <v>2.8328516958800835E-2</v>
      </c>
      <c r="AAQ118" s="484">
        <f t="shared" ca="1" si="226"/>
        <v>-0.15117325855892658</v>
      </c>
      <c r="AAR118" s="484">
        <f t="shared" ca="1" si="226"/>
        <v>-3.6651122693945694E-2</v>
      </c>
      <c r="AAS118" s="484">
        <f t="shared" ca="1" si="234"/>
        <v>-3.1171595822786675E-2</v>
      </c>
      <c r="AAT118" s="484">
        <f t="shared" ca="1" si="234"/>
        <v>-0.91444421632113237</v>
      </c>
      <c r="AAU118" s="484">
        <f t="shared" ca="1" si="234"/>
        <v>-0.53799345446025815</v>
      </c>
      <c r="AAV118" s="484">
        <f t="shared" ca="1" si="234"/>
        <v>-8.8571357168320833E-2</v>
      </c>
      <c r="AAW118" s="484">
        <f t="shared" ca="1" si="234"/>
        <v>-6.3917050252045346E-2</v>
      </c>
      <c r="AAX118" s="484">
        <f t="shared" ca="1" si="234"/>
        <v>-5.3786954468970057E-3</v>
      </c>
      <c r="AAY118" s="484">
        <f t="shared" ca="1" si="231"/>
        <v>-0.12312049482031152</v>
      </c>
      <c r="AAZ118" s="484">
        <f t="shared" ca="1" si="231"/>
        <v>-0.11856365915979221</v>
      </c>
      <c r="ABA118" s="484">
        <f t="shared" ca="1" si="231"/>
        <v>-0.10451532592333997</v>
      </c>
    </row>
    <row r="119" spans="1:729" ht="15" customHeight="1" x14ac:dyDescent="0.35">
      <c r="A119" s="498">
        <v>117</v>
      </c>
      <c r="B119" s="628"/>
      <c r="C119" s="606" t="s">
        <v>6258</v>
      </c>
      <c r="D119" s="629">
        <v>498</v>
      </c>
      <c r="E119" s="810" t="s">
        <v>6259</v>
      </c>
      <c r="F119" s="631" t="s">
        <v>1306</v>
      </c>
      <c r="G119" s="632">
        <v>2657.6370000000002</v>
      </c>
      <c r="H119" s="504">
        <v>10629.465917339001</v>
      </c>
      <c r="I119" s="505">
        <v>3930</v>
      </c>
      <c r="J119" s="649" t="s">
        <v>6260</v>
      </c>
      <c r="K119" s="469">
        <v>2</v>
      </c>
      <c r="L119" s="735" t="s">
        <v>6261</v>
      </c>
      <c r="M119" s="817">
        <v>79</v>
      </c>
      <c r="N119" s="818">
        <v>0.68810000000000004</v>
      </c>
      <c r="O119" s="819">
        <v>0.75290000000000001</v>
      </c>
      <c r="P119" s="820">
        <v>0.56830000000000003</v>
      </c>
      <c r="Q119" s="821">
        <v>0.74319999999999997</v>
      </c>
      <c r="R119" s="818">
        <v>0.76190000000000002</v>
      </c>
      <c r="S119" s="822">
        <v>0.65900000000000003</v>
      </c>
      <c r="T119" s="822">
        <v>0.77080000000000004</v>
      </c>
      <c r="U119" s="822">
        <v>0.59419999999999995</v>
      </c>
      <c r="V119" s="822">
        <v>0.52759999999999996</v>
      </c>
      <c r="W119" s="656" t="s">
        <v>6262</v>
      </c>
      <c r="X119" s="875" t="s">
        <v>5852</v>
      </c>
      <c r="Y119" s="517">
        <v>1</v>
      </c>
      <c r="Z119" s="517">
        <v>2</v>
      </c>
      <c r="AA119" s="519" t="s">
        <v>6263</v>
      </c>
      <c r="AB119" s="520">
        <v>2011</v>
      </c>
      <c r="AC119" s="369">
        <v>1</v>
      </c>
      <c r="AD119" s="519" t="s">
        <v>6263</v>
      </c>
      <c r="AE119" s="817">
        <v>1</v>
      </c>
      <c r="AF119" s="751" t="s">
        <v>6264</v>
      </c>
      <c r="AG119" s="578" t="s">
        <v>6260</v>
      </c>
      <c r="AH119" s="647">
        <v>1</v>
      </c>
      <c r="AI119" s="647">
        <v>2</v>
      </c>
      <c r="AJ119" s="647">
        <v>2010</v>
      </c>
      <c r="AK119" s="752" t="s">
        <v>1600</v>
      </c>
      <c r="AL119" s="750" t="s">
        <v>1188</v>
      </c>
      <c r="AM119" s="650">
        <v>1</v>
      </c>
      <c r="AN119" s="647">
        <v>1</v>
      </c>
      <c r="AO119" s="647">
        <v>1</v>
      </c>
      <c r="AP119" s="647">
        <v>1</v>
      </c>
      <c r="AQ119" s="647">
        <v>1</v>
      </c>
      <c r="AR119" s="647">
        <v>1</v>
      </c>
      <c r="AS119" s="647">
        <v>1</v>
      </c>
      <c r="AT119" s="647">
        <v>1</v>
      </c>
      <c r="AU119" s="648">
        <v>1</v>
      </c>
      <c r="AV119" s="785" t="s">
        <v>6265</v>
      </c>
      <c r="AW119" s="642" t="s">
        <v>1190</v>
      </c>
      <c r="AX119" s="643">
        <v>2</v>
      </c>
      <c r="AY119" s="557" t="s">
        <v>6266</v>
      </c>
      <c r="AZ119" s="643">
        <v>2</v>
      </c>
      <c r="BA119" s="572" t="s">
        <v>6267</v>
      </c>
      <c r="BB119" s="631" t="s">
        <v>1143</v>
      </c>
      <c r="BC119" s="646" t="s">
        <v>747</v>
      </c>
      <c r="BD119" s="631" t="s">
        <v>1195</v>
      </c>
      <c r="BE119" s="631" t="s">
        <v>1317</v>
      </c>
      <c r="BF119" s="502">
        <v>3</v>
      </c>
      <c r="BG119" s="502">
        <v>2005</v>
      </c>
      <c r="BH119" s="502" t="s">
        <v>1197</v>
      </c>
      <c r="BI119" s="502">
        <v>1</v>
      </c>
      <c r="BJ119" s="534">
        <v>1</v>
      </c>
      <c r="BK119" s="502" t="s">
        <v>1318</v>
      </c>
      <c r="BL119" s="631" t="s">
        <v>1257</v>
      </c>
      <c r="BM119" s="709" t="s">
        <v>6268</v>
      </c>
      <c r="BN119" s="647">
        <v>1993</v>
      </c>
      <c r="BO119" s="557" t="s">
        <v>6269</v>
      </c>
      <c r="BP119" s="647">
        <v>2007</v>
      </c>
      <c r="BQ119" s="647">
        <v>2</v>
      </c>
      <c r="BR119" s="647">
        <v>4</v>
      </c>
      <c r="BS119" s="647" t="s">
        <v>1188</v>
      </c>
      <c r="BT119" s="647" t="s">
        <v>1188</v>
      </c>
      <c r="BU119" s="647" t="s">
        <v>1188</v>
      </c>
      <c r="BV119" s="648" t="s">
        <v>1188</v>
      </c>
      <c r="BW119" s="551" t="s">
        <v>6270</v>
      </c>
      <c r="BX119" s="650">
        <v>1990</v>
      </c>
      <c r="BY119" s="647" t="s">
        <v>1611</v>
      </c>
      <c r="BZ119" s="651" t="s">
        <v>1612</v>
      </c>
      <c r="CA119" s="647">
        <v>1</v>
      </c>
      <c r="CB119" s="647" t="s">
        <v>1262</v>
      </c>
      <c r="CC119" s="557" t="s">
        <v>6271</v>
      </c>
      <c r="CD119" s="652">
        <v>2009</v>
      </c>
      <c r="CE119" s="647">
        <v>3</v>
      </c>
      <c r="CF119" s="647">
        <v>2</v>
      </c>
      <c r="CG119" s="515" t="s">
        <v>6272</v>
      </c>
      <c r="CH119" s="647">
        <v>1991</v>
      </c>
      <c r="CI119" s="647">
        <v>1994</v>
      </c>
      <c r="CJ119" s="647">
        <v>3</v>
      </c>
      <c r="CK119" s="651" t="s">
        <v>6273</v>
      </c>
      <c r="CL119" s="651" t="s">
        <v>1208</v>
      </c>
      <c r="CM119" s="647">
        <v>2</v>
      </c>
      <c r="CN119" s="647" t="s">
        <v>1209</v>
      </c>
      <c r="CO119" s="557" t="s">
        <v>6274</v>
      </c>
      <c r="CP119" s="647">
        <v>2006</v>
      </c>
      <c r="CQ119" s="647">
        <v>3</v>
      </c>
      <c r="CR119" s="650">
        <v>2</v>
      </c>
      <c r="CS119" s="551" t="s">
        <v>6275</v>
      </c>
      <c r="CT119" s="647">
        <v>2013</v>
      </c>
      <c r="CU119" s="648">
        <v>2</v>
      </c>
      <c r="CV119" s="649" t="s">
        <v>6276</v>
      </c>
      <c r="CW119" s="647">
        <v>2013</v>
      </c>
      <c r="CX119" s="657">
        <v>2</v>
      </c>
      <c r="CY119" s="656" t="s">
        <v>6277</v>
      </c>
      <c r="CZ119" s="647">
        <v>2009</v>
      </c>
      <c r="DA119" s="657">
        <v>3</v>
      </c>
      <c r="DB119" s="723">
        <v>270700</v>
      </c>
      <c r="DC119" s="753">
        <v>3</v>
      </c>
      <c r="DD119" s="659" t="s">
        <v>1493</v>
      </c>
      <c r="DE119" s="648">
        <v>2017</v>
      </c>
      <c r="DF119" s="708" t="s">
        <v>1759</v>
      </c>
      <c r="DG119" s="664" t="s">
        <v>6278</v>
      </c>
      <c r="DH119" s="666">
        <v>2</v>
      </c>
      <c r="DI119" s="710" t="s">
        <v>1214</v>
      </c>
      <c r="DJ119" s="578" t="s">
        <v>6279</v>
      </c>
      <c r="DK119" s="665">
        <v>2014</v>
      </c>
      <c r="DL119" s="665">
        <v>3</v>
      </c>
      <c r="DM119" s="655">
        <v>2</v>
      </c>
      <c r="DN119" s="790" t="s">
        <v>1497</v>
      </c>
      <c r="DO119" s="791" t="s">
        <v>4096</v>
      </c>
      <c r="DP119" s="825">
        <v>1</v>
      </c>
      <c r="DQ119" s="900" t="s">
        <v>1262</v>
      </c>
      <c r="DR119" s="578" t="s">
        <v>6279</v>
      </c>
      <c r="DS119" s="753" t="s">
        <v>1188</v>
      </c>
      <c r="DT119" s="753">
        <v>3</v>
      </c>
      <c r="DU119" s="657">
        <v>1</v>
      </c>
      <c r="DV119" s="651" t="s">
        <v>6280</v>
      </c>
      <c r="DW119" s="578" t="s">
        <v>6281</v>
      </c>
      <c r="DX119" s="647">
        <v>2012</v>
      </c>
      <c r="DY119" s="647">
        <v>3</v>
      </c>
      <c r="DZ119" s="650">
        <v>1</v>
      </c>
      <c r="EA119" s="743" t="s">
        <v>6282</v>
      </c>
      <c r="EB119" s="539" t="s">
        <v>1190</v>
      </c>
      <c r="EC119" s="647">
        <v>2</v>
      </c>
      <c r="ED119" s="668" t="s">
        <v>1274</v>
      </c>
      <c r="EE119" s="647">
        <v>1997</v>
      </c>
      <c r="EF119" s="647">
        <v>3</v>
      </c>
      <c r="EG119" s="650" t="s">
        <v>1220</v>
      </c>
      <c r="EH119" s="648" t="s">
        <v>1275</v>
      </c>
      <c r="EI119" s="551" t="s">
        <v>6265</v>
      </c>
      <c r="EJ119" s="651" t="s">
        <v>1190</v>
      </c>
      <c r="EK119" s="647">
        <v>2014</v>
      </c>
      <c r="EL119" s="554" t="s">
        <v>6283</v>
      </c>
      <c r="EM119" s="669">
        <v>43739</v>
      </c>
      <c r="EN119" s="647" t="s">
        <v>1188</v>
      </c>
      <c r="EO119" s="670" t="s">
        <v>1188</v>
      </c>
      <c r="EP119" s="556">
        <v>0</v>
      </c>
      <c r="EQ119" s="556" t="s">
        <v>1188</v>
      </c>
      <c r="ER119" s="651" t="s">
        <v>1188</v>
      </c>
      <c r="ES119" s="556" t="s">
        <v>1188</v>
      </c>
      <c r="ET119" s="556">
        <v>0</v>
      </c>
      <c r="EU119" s="671">
        <v>0</v>
      </c>
      <c r="EV119" s="839">
        <v>2014</v>
      </c>
      <c r="EW119" s="673"/>
      <c r="EX119" s="674"/>
      <c r="EY119" s="631" t="s">
        <v>1280</v>
      </c>
      <c r="EZ119" s="631" t="s">
        <v>1188</v>
      </c>
      <c r="FA119" s="675"/>
      <c r="FB119" s="648">
        <v>0</v>
      </c>
      <c r="FC119" s="676"/>
      <c r="FD119" s="647"/>
      <c r="FE119" s="648"/>
      <c r="FF119" s="652" t="s">
        <v>1281</v>
      </c>
      <c r="FG119" s="563" t="s">
        <v>1282</v>
      </c>
      <c r="FH119" s="631" t="str">
        <f t="shared" si="119"/>
        <v>A</v>
      </c>
      <c r="FI119" s="677">
        <f t="shared" si="120"/>
        <v>3.1</v>
      </c>
      <c r="FJ119" s="678">
        <f t="shared" si="121"/>
        <v>2.8000000000000003</v>
      </c>
      <c r="FK119" s="679">
        <f t="shared" si="122"/>
        <v>3.5</v>
      </c>
      <c r="FL119" s="680">
        <f t="shared" si="123"/>
        <v>3</v>
      </c>
      <c r="FM119" s="681">
        <v>2</v>
      </c>
      <c r="FN119" s="430">
        <v>2010</v>
      </c>
      <c r="FO119" s="686" t="s">
        <v>6284</v>
      </c>
      <c r="FP119" s="557" t="s">
        <v>6262</v>
      </c>
      <c r="FQ119" s="430">
        <v>1</v>
      </c>
      <c r="FR119" s="682" t="s">
        <v>1285</v>
      </c>
      <c r="FS119" s="369">
        <v>2</v>
      </c>
      <c r="FT119" s="430">
        <v>2014</v>
      </c>
      <c r="FU119" s="572" t="s">
        <v>6285</v>
      </c>
      <c r="FV119" s="369">
        <v>0</v>
      </c>
      <c r="FW119" s="430" t="s">
        <v>1188</v>
      </c>
      <c r="FX119" s="431" t="s">
        <v>1188</v>
      </c>
      <c r="FY119" s="369">
        <v>2</v>
      </c>
      <c r="FZ119" s="430">
        <v>2013</v>
      </c>
      <c r="GA119" s="686" t="s">
        <v>6286</v>
      </c>
      <c r="GB119" s="572" t="s">
        <v>6287</v>
      </c>
      <c r="GC119" s="369">
        <v>2</v>
      </c>
      <c r="GD119" s="430">
        <v>2013</v>
      </c>
      <c r="GE119" s="686" t="s">
        <v>6288</v>
      </c>
      <c r="GF119" s="573" t="s">
        <v>6289</v>
      </c>
      <c r="GG119" s="369">
        <v>2</v>
      </c>
      <c r="GH119" s="430">
        <v>2016</v>
      </c>
      <c r="GI119" s="686" t="s">
        <v>6290</v>
      </c>
      <c r="GJ119" s="573" t="s">
        <v>6291</v>
      </c>
      <c r="GK119" s="369">
        <v>2</v>
      </c>
      <c r="GL119" s="430">
        <v>2020</v>
      </c>
      <c r="GM119" s="686" t="s">
        <v>6292</v>
      </c>
      <c r="GN119" s="572" t="s">
        <v>6293</v>
      </c>
      <c r="GO119" s="800">
        <v>1</v>
      </c>
      <c r="GP119" s="578" t="s">
        <v>6294</v>
      </c>
      <c r="GQ119" s="843">
        <v>0</v>
      </c>
      <c r="GR119" s="843">
        <v>1</v>
      </c>
      <c r="GS119" s="843">
        <v>0</v>
      </c>
      <c r="GT119" s="944">
        <v>0</v>
      </c>
      <c r="GU119" s="945">
        <v>1</v>
      </c>
      <c r="GV119" s="730" t="s">
        <v>6295</v>
      </c>
      <c r="GW119" s="843">
        <v>1</v>
      </c>
      <c r="GX119" s="944">
        <v>0</v>
      </c>
      <c r="GY119" s="945">
        <v>0</v>
      </c>
      <c r="GZ119" s="949" t="s">
        <v>1188</v>
      </c>
      <c r="HA119" s="583" t="s">
        <v>1293</v>
      </c>
      <c r="HB119" s="584">
        <v>1</v>
      </c>
      <c r="HC119" s="585">
        <v>2</v>
      </c>
      <c r="HD119" s="586" t="s">
        <v>4061</v>
      </c>
      <c r="HE119" s="718" t="s">
        <v>6296</v>
      </c>
      <c r="HF119" s="587">
        <v>2007</v>
      </c>
      <c r="HG119" s="587">
        <v>2007</v>
      </c>
      <c r="HH119" s="588">
        <v>2</v>
      </c>
      <c r="HI119" s="586" t="s">
        <v>6297</v>
      </c>
      <c r="HJ119" s="471" t="s">
        <v>6298</v>
      </c>
      <c r="HK119" s="691">
        <v>2007</v>
      </c>
      <c r="HL119" s="692">
        <v>2</v>
      </c>
      <c r="HM119" s="591" t="s">
        <v>6299</v>
      </c>
      <c r="HN119" s="592">
        <v>2000</v>
      </c>
      <c r="HO119" s="681">
        <v>1</v>
      </c>
      <c r="HP119" s="574">
        <v>0</v>
      </c>
      <c r="HQ119" s="472">
        <f t="shared" si="124"/>
        <v>1</v>
      </c>
      <c r="HR119" s="593">
        <v>1</v>
      </c>
      <c r="HS119" s="574">
        <v>1</v>
      </c>
      <c r="HT119" s="574">
        <v>0.75</v>
      </c>
      <c r="HU119" s="574">
        <v>0</v>
      </c>
      <c r="HV119" s="574">
        <v>1</v>
      </c>
      <c r="HW119" s="574">
        <v>1</v>
      </c>
      <c r="HX119" s="574">
        <v>1</v>
      </c>
      <c r="HY119" s="574">
        <v>1</v>
      </c>
      <c r="HZ119" s="574">
        <v>0</v>
      </c>
      <c r="IA119" s="574">
        <v>1</v>
      </c>
      <c r="IB119" s="574">
        <v>1</v>
      </c>
      <c r="IC119" s="574">
        <v>1</v>
      </c>
      <c r="ID119" s="681">
        <v>1</v>
      </c>
      <c r="IE119" s="369">
        <v>1</v>
      </c>
      <c r="IF119" s="574">
        <v>0</v>
      </c>
      <c r="IG119" s="472">
        <f t="shared" si="125"/>
        <v>1</v>
      </c>
      <c r="IH119" s="609">
        <v>0.49584833980159038</v>
      </c>
      <c r="II119" s="694">
        <v>0.54903747425328464</v>
      </c>
      <c r="IJ119" s="695">
        <v>0.59928993529362173</v>
      </c>
      <c r="IK119" s="696">
        <v>0.52281728542746131</v>
      </c>
      <c r="IL119" s="696">
        <v>0.51448280812050429</v>
      </c>
      <c r="IM119" s="697">
        <v>0.55955986817155146</v>
      </c>
      <c r="IN119" s="599">
        <v>2</v>
      </c>
      <c r="IO119" s="600">
        <v>3</v>
      </c>
      <c r="IP119" s="601">
        <v>4</v>
      </c>
      <c r="IQ119" s="600">
        <v>26</v>
      </c>
      <c r="IR119" s="587">
        <v>34</v>
      </c>
      <c r="IS119" s="601">
        <v>60</v>
      </c>
      <c r="IT119" s="599" t="s">
        <v>1188</v>
      </c>
      <c r="IU119" s="600" t="s">
        <v>1188</v>
      </c>
      <c r="IV119" s="587" t="s">
        <v>1188</v>
      </c>
      <c r="IW119" s="601" t="s">
        <v>1188</v>
      </c>
      <c r="IX119" s="602" t="s">
        <v>1188</v>
      </c>
      <c r="IY119" s="681">
        <v>1</v>
      </c>
      <c r="IZ119" s="603" t="s">
        <v>6300</v>
      </c>
      <c r="JA119" s="681">
        <v>2</v>
      </c>
      <c r="JB119" s="603" t="s">
        <v>6301</v>
      </c>
      <c r="JC119" s="681">
        <v>0</v>
      </c>
      <c r="JD119" s="753" t="s">
        <v>1188</v>
      </c>
      <c r="JE119" s="940" t="s">
        <v>1188</v>
      </c>
      <c r="JF119" s="940" t="s">
        <v>1188</v>
      </c>
      <c r="JG119" s="657" t="s">
        <v>1188</v>
      </c>
      <c r="JH119" s="369">
        <v>1</v>
      </c>
      <c r="JI119" s="430">
        <v>1</v>
      </c>
      <c r="JJ119" s="686" t="s">
        <v>6302</v>
      </c>
      <c r="JK119" s="798" t="s">
        <v>6303</v>
      </c>
      <c r="JL119" s="592">
        <v>2020</v>
      </c>
      <c r="JM119" s="369">
        <v>0</v>
      </c>
      <c r="JN119" s="430" t="s">
        <v>1188</v>
      </c>
      <c r="JO119" s="430" t="s">
        <v>1188</v>
      </c>
      <c r="JP119" s="686" t="s">
        <v>1188</v>
      </c>
      <c r="JQ119" s="686" t="s">
        <v>1188</v>
      </c>
      <c r="JR119" s="592" t="s">
        <v>1188</v>
      </c>
      <c r="JS119" s="369">
        <v>1</v>
      </c>
      <c r="JT119" s="430">
        <v>3</v>
      </c>
      <c r="JU119" s="686" t="s">
        <v>6304</v>
      </c>
      <c r="JV119" s="798" t="s">
        <v>6260</v>
      </c>
      <c r="JW119" s="592">
        <v>2010</v>
      </c>
      <c r="JX119" s="606">
        <v>0</v>
      </c>
      <c r="JY119" s="607" t="s">
        <v>1188</v>
      </c>
      <c r="JZ119" s="606" t="s">
        <v>1188</v>
      </c>
      <c r="KA119" s="606">
        <f t="shared" si="126"/>
        <v>0</v>
      </c>
      <c r="KB119" s="606"/>
      <c r="KC119" s="606"/>
      <c r="KD119" s="606"/>
      <c r="KE119" s="606"/>
      <c r="KF119" s="606">
        <f t="shared" si="127"/>
        <v>0</v>
      </c>
      <c r="KG119" s="606"/>
      <c r="KH119" s="606"/>
      <c r="KI119" s="606"/>
      <c r="KJ119" s="606"/>
      <c r="KK119" s="606">
        <v>1</v>
      </c>
      <c r="KL119" s="606">
        <v>1</v>
      </c>
      <c r="KM119" s="608">
        <f t="shared" si="128"/>
        <v>0.423319011926651</v>
      </c>
      <c r="KN119" s="609">
        <v>-0.383404940366745</v>
      </c>
      <c r="KO119" s="609">
        <v>37.980770111083984</v>
      </c>
      <c r="KP119" s="610">
        <v>8</v>
      </c>
      <c r="KQ119" s="608">
        <f t="shared" si="129"/>
        <v>0.37626304626464846</v>
      </c>
      <c r="KR119" s="609">
        <v>-0.61868476867675781</v>
      </c>
      <c r="KS119" s="609">
        <v>29.80769157409668</v>
      </c>
      <c r="KT119" s="610">
        <v>11</v>
      </c>
      <c r="KU119" s="610">
        <v>32</v>
      </c>
      <c r="KV119" s="606" t="s">
        <v>5586</v>
      </c>
      <c r="KW119" s="606" t="s">
        <v>6258</v>
      </c>
      <c r="KX119" s="700" t="str">
        <f t="shared" ca="1" si="130"/>
        <v>B</v>
      </c>
      <c r="KY119" s="701">
        <f t="shared" ca="1" si="131"/>
        <v>0.73570358675437397</v>
      </c>
      <c r="KZ119" s="702">
        <f t="shared" ca="1" si="235"/>
        <v>0.62835058823529411</v>
      </c>
      <c r="LA119" s="703">
        <f t="shared" ca="1" si="236"/>
        <v>0.78654285714285721</v>
      </c>
      <c r="LB119" s="703">
        <f t="shared" ca="1" si="237"/>
        <v>0.81547500000000006</v>
      </c>
      <c r="LC119" s="704">
        <f t="shared" ca="1" si="238"/>
        <v>0.71244590163934429</v>
      </c>
      <c r="LD119" s="696" cm="1">
        <f t="array" aca="1" ref="LD119" ca="1">INDIRECT(LD$203&amp;ROW())*LD$205</f>
        <v>8</v>
      </c>
      <c r="LE119" s="696" cm="1">
        <f t="array" aca="1" ref="LE119" ca="1">INDIRECT(LE$203&amp;ROW())*LE$205</f>
        <v>8</v>
      </c>
      <c r="LF119" s="696" cm="1">
        <f t="array" aca="1" ref="LF119" ca="1">INDIRECT(LF$203&amp;ROW())*LF$205</f>
        <v>8</v>
      </c>
      <c r="LG119" s="696" cm="1">
        <f t="array" aca="1" ref="LG119" ca="1">INDIRECT(LG$203&amp;ROW())*LG$205</f>
        <v>3</v>
      </c>
      <c r="LH119" s="696" cm="1">
        <f t="array" aca="1" ref="LH119" ca="1">INDIRECT(LH$203&amp;ROW())*LH$205</f>
        <v>2</v>
      </c>
      <c r="LI119" s="696" cm="1">
        <f t="array" aca="1" ref="LI119" ca="1">INDIRECT(LI$203&amp;ROW())*LI$205</f>
        <v>3</v>
      </c>
      <c r="LJ119" s="696" cm="1">
        <f t="array" aca="1" ref="LJ119" ca="1">INDIRECT(LJ$203&amp;ROW())*LJ$205</f>
        <v>3</v>
      </c>
      <c r="LK119" s="696" cm="1">
        <f t="array" aca="1" ref="LK119" ca="1">INDIRECT(LK$203&amp;ROW())*LK$205</f>
        <v>3</v>
      </c>
      <c r="LL119" s="696" cm="1">
        <f t="array" aca="1" ref="LL119" ca="1">INDIRECT(LL$203&amp;ROW())*LL$205</f>
        <v>3</v>
      </c>
      <c r="LM119" s="696" cm="1">
        <f t="array" aca="1" ref="LM119" ca="1">INDIRECT(LM$203&amp;ROW())*LM$205</f>
        <v>6</v>
      </c>
      <c r="LN119" s="696" cm="1">
        <f t="array" aca="1" ref="LN119" ca="1">INDIRECT(LN$203&amp;ROW())*LN$205</f>
        <v>3</v>
      </c>
      <c r="LO119" s="696" cm="1">
        <f t="array" aca="1" ref="LO119" ca="1">INDIRECT(LO$203&amp;ROW())*LO$205</f>
        <v>0</v>
      </c>
      <c r="LP119" s="696" cm="1">
        <f t="array" aca="1" ref="LP119" ca="1">INDIRECT(LP$203&amp;ROW())*LP$205</f>
        <v>0</v>
      </c>
      <c r="LQ119" s="696" cm="1">
        <f t="array" aca="1" ref="LQ119" ca="1">IF(INDIRECT(LQ$203&amp;ROW())="-",0,INDIRECT(LQ$203&amp;ROW())*LQ$205)</f>
        <v>3.4098000000000002</v>
      </c>
      <c r="LR119" s="696" cm="1">
        <f t="array" aca="1" ref="LR119" ca="1">INDIRECT(LR$203&amp;ROW())*LR$205</f>
        <v>0</v>
      </c>
      <c r="LS119" s="696" cm="1">
        <f t="array" aca="1" ref="LS119" ca="1">IF(INDIRECT(LS$203&amp;ROW())="-",0,INDIRECT(LS$203&amp;ROW())*LS$205)</f>
        <v>4.5174000000000003</v>
      </c>
      <c r="LT119" s="696" cm="1">
        <f t="array" aca="1" ref="LT119" ca="1">INDIRECT(LT$203&amp;ROW())*LT$205</f>
        <v>4</v>
      </c>
      <c r="LU119" s="696" cm="1">
        <f t="array" aca="1" ref="LU119" ca="1">INDIRECT(LU$203&amp;ROW())*LU$205</f>
        <v>2</v>
      </c>
      <c r="LV119" s="696" cm="1">
        <f t="array" aca="1" ref="LV119" ca="1">INDIRECT(LV$203&amp;ROW())*LV$205</f>
        <v>2</v>
      </c>
      <c r="LW119" s="696" cm="1">
        <f t="array" aca="1" ref="LW119" ca="1">INDIRECT(LW$203&amp;ROW())*LW$205</f>
        <v>2</v>
      </c>
      <c r="LX119" s="696" cm="1">
        <f t="array" aca="1" ref="LX119" ca="1">INDIRECT(LX$203&amp;ROW())*LX$205</f>
        <v>2</v>
      </c>
      <c r="LY119" s="696" cm="1">
        <f t="array" aca="1" ref="LY119" ca="1">IF(INDIRECT(LY$203&amp;ROW())="-",0,INDIRECT(LY$203&amp;ROW())*LY$205)</f>
        <v>4.5714000000000006</v>
      </c>
      <c r="LZ119" s="696" cm="1">
        <f t="array" aca="1" ref="LZ119" ca="1">INDIRECT(LZ$203&amp;ROW())*LZ$205</f>
        <v>2</v>
      </c>
      <c r="MA119" s="696" cm="1">
        <f t="array" aca="1" ref="MA119" ca="1">INDIRECT(MA$203&amp;ROW())*MA$205</f>
        <v>4</v>
      </c>
      <c r="MB119" s="696" cm="1">
        <f t="array" aca="1" ref="MB119" ca="1">INDIRECT(MB$203&amp;ROW())*MB$205</f>
        <v>4</v>
      </c>
      <c r="MC119" s="696" cm="1">
        <f t="array" aca="1" ref="MC119" ca="1">IF($MB119=0,0,INDIRECT(MC$203&amp;ROW())*MC$205)</f>
        <v>0</v>
      </c>
      <c r="MD119" s="696" cm="1">
        <f t="array" aca="1" ref="MD119" ca="1">IF($MB119=0,0,INDIRECT(MD$203&amp;ROW())*MD$205)</f>
        <v>0.5</v>
      </c>
      <c r="ME119" s="696" cm="1">
        <f t="array" aca="1" ref="ME119" ca="1">IF($MB119=0,0,INDIRECT(ME$203&amp;ROW())*ME$205)</f>
        <v>0</v>
      </c>
      <c r="MF119" s="696" cm="1">
        <f t="array" aca="1" ref="MF119" ca="1">IF($MB119=0,0,INDIRECT(MF$203&amp;ROW())*MF$205)</f>
        <v>0</v>
      </c>
      <c r="MG119" s="696" cm="1">
        <f t="array" aca="1" ref="MG119" ca="1">INDIRECT(MG$203&amp;ROW())*MG$205</f>
        <v>4</v>
      </c>
      <c r="MH119" s="696" cm="1">
        <f t="array" aca="1" ref="MH119" ca="1">IF($MG119=0,0,INDIRECT(MH$203&amp;ROW())*MH$205)</f>
        <v>0.5</v>
      </c>
      <c r="MI119" s="696" cm="1">
        <f t="array" aca="1" ref="MI119" ca="1">IF($MG119=0,0,INDIRECT(MI$203&amp;ROW())*MI$205)</f>
        <v>0</v>
      </c>
      <c r="MJ119" s="696" cm="1">
        <f t="array" aca="1" ref="MJ119" ca="1">INDIRECT(MJ$203&amp;ROW())*MJ$205</f>
        <v>0</v>
      </c>
      <c r="MK119" s="696" cm="1">
        <f t="array" aca="1" ref="MK119" ca="1">INDIRECT(MK$203&amp;ROW())*MK$205</f>
        <v>4</v>
      </c>
      <c r="ML119" s="696" cm="1">
        <f t="array" aca="1" ref="ML119" ca="1">INDIRECT(ML$203&amp;ROW())*ML$205</f>
        <v>6</v>
      </c>
      <c r="MM119" s="696" cm="1">
        <f t="array" aca="1" ref="MM119" ca="1">INDIRECT(MM$203&amp;ROW())*MM$205</f>
        <v>4</v>
      </c>
      <c r="MN119" s="696" cm="1">
        <f t="array" aca="1" ref="MN119" ca="1">INDIRECT(MN$203&amp;ROW())*MN$205</f>
        <v>4</v>
      </c>
      <c r="MO119" s="696" cm="1">
        <f t="array" aca="1" ref="MO119" ca="1">INDIRECT(MO$203&amp;ROW())*MO$205</f>
        <v>2</v>
      </c>
      <c r="MP119" s="696" cm="1">
        <f t="array" aca="1" ref="MP119" ca="1">INDIRECT(MP$203&amp;ROW())*MP$205</f>
        <v>2</v>
      </c>
      <c r="MQ119" s="696" cm="1">
        <f t="array" aca="1" ref="MQ119" ca="1">INDIRECT(MQ$203&amp;ROW())*MQ$205</f>
        <v>2</v>
      </c>
      <c r="MR119" s="696" cm="1">
        <f t="array" aca="1" ref="MR119" ca="1">INDIRECT(MR$203&amp;ROW())*MR$205</f>
        <v>2</v>
      </c>
      <c r="MS119" s="696" cm="1">
        <f t="array" aca="1" ref="MS119" ca="1">INDIRECT(MS$203&amp;ROW())*MS$205</f>
        <v>2</v>
      </c>
      <c r="MT119" s="696" cm="1">
        <f t="array" aca="1" ref="MT119" ca="1">INDIRECT(MT$203&amp;ROW())*MT$205</f>
        <v>3</v>
      </c>
      <c r="MU119" s="696" cm="1">
        <f t="array" aca="1" ref="MU119" ca="1">INDIRECT(MU$203&amp;ROW())*MU$205</f>
        <v>2</v>
      </c>
      <c r="MV119" s="696" cm="1">
        <f t="array" aca="1" ref="MV119" ca="1">IF(INDIRECT(MV$203&amp;ROW())="-",0,INDIRECT(MV$203&amp;ROW())*MV$205)</f>
        <v>4.4592000000000001</v>
      </c>
      <c r="MW119" s="696" cm="1">
        <f t="array" aca="1" ref="MW119" ca="1">INDIRECT(MW$203&amp;ROW())*MW$205</f>
        <v>2</v>
      </c>
      <c r="MX119" s="696" cm="1">
        <f t="array" aca="1" ref="MX119" ca="1">INDIRECT(MX$203&amp;ROW())*MX$205</f>
        <v>0</v>
      </c>
      <c r="MY119" s="696" cm="1">
        <f t="array" aca="1" ref="MY119" ca="1">INDIRECT(MY$203&amp;ROW())*MY$205</f>
        <v>4</v>
      </c>
      <c r="NA119" s="701">
        <f t="shared" si="133"/>
        <v>0.72117804878048786</v>
      </c>
      <c r="NB119" s="617">
        <f t="shared" si="134"/>
        <v>0.76806428571428575</v>
      </c>
      <c r="NC119" s="695">
        <f t="shared" si="135"/>
        <v>0.5970692307692308</v>
      </c>
      <c r="ND119" s="697">
        <f t="shared" si="136"/>
        <v>0.80530370370370374</v>
      </c>
      <c r="NE119" s="694">
        <f t="shared" si="137"/>
        <v>0.72290381724192698</v>
      </c>
      <c r="NF119" s="682" t="str">
        <f t="shared" si="138"/>
        <v>B</v>
      </c>
      <c r="NH119" s="606" t="s">
        <v>6258</v>
      </c>
      <c r="NI119" s="563" t="str">
        <f t="shared" si="239"/>
        <v>B</v>
      </c>
      <c r="NJ119" s="563" t="str">
        <f t="shared" si="140"/>
        <v>B</v>
      </c>
      <c r="NK119" s="563" t="str">
        <f t="shared" ca="1" si="141"/>
        <v>B</v>
      </c>
      <c r="NL119" s="563" t="str">
        <f t="shared" ca="1" si="142"/>
        <v>B</v>
      </c>
      <c r="NM119" s="563" t="str">
        <f t="shared" ca="1" si="143"/>
        <v>B</v>
      </c>
      <c r="NN119" s="563" t="str">
        <f t="shared" ca="1" si="163"/>
        <v>B</v>
      </c>
      <c r="NO119" s="563" t="str">
        <f t="shared" ca="1" si="164"/>
        <v>B</v>
      </c>
      <c r="NP119" s="606" t="str">
        <f t="shared" si="144"/>
        <v>Yes</v>
      </c>
      <c r="NQ119" s="682" t="str">
        <f t="shared" si="145"/>
        <v>Yes</v>
      </c>
      <c r="NR119" s="682" t="e">
        <f>IF(OR(AND(NI119="A",OR(NJ119="C",NJ119="D")),AND(NI119="A",OR(#REF!="C",#REF!="D")),AND(NI119="B",OR(NJ119="D",#REF!="D")),AND(OR(NI119="C",NI119="D"),OR(NJ119="A",NJ119="B")),AND(OR(NI119="C",NI119="D"),OR(#REF!="A",#REF!="B")),AND(OR(NJ119="A",#REF!="A",NJ119="B",#REF!="B"),OR(NP119="-",NQ119="-")),AND(OR(NJ119="C",#REF!="C",NJ119="D",#REF!="D"),NP119="Yes")),"Yes","-")</f>
        <v>#REF!</v>
      </c>
      <c r="NS119" s="607"/>
      <c r="NT119" s="619">
        <f t="shared" si="146"/>
        <v>0.68810000000000004</v>
      </c>
      <c r="NU119" s="619">
        <f t="shared" si="147"/>
        <v>0.72290381724192698</v>
      </c>
      <c r="NV119" s="619">
        <f t="shared" ca="1" si="148"/>
        <v>0.73570358675437397</v>
      </c>
      <c r="NW119" s="619">
        <f t="shared" ca="1" si="165"/>
        <v>0.70840417599163863</v>
      </c>
      <c r="NX119" s="619">
        <f t="shared" ca="1" si="166"/>
        <v>0.7480297140557961</v>
      </c>
      <c r="NY119" s="620">
        <f t="shared" ca="1" si="167"/>
        <v>0.7137274450369091</v>
      </c>
      <c r="NZ119" s="620">
        <f t="shared" ca="1" si="168"/>
        <v>0.7391477127475099</v>
      </c>
      <c r="OA119" s="705" t="s">
        <v>1188</v>
      </c>
      <c r="OB119" s="706" t="s">
        <v>1188</v>
      </c>
      <c r="OC119" s="494"/>
      <c r="OE119" s="606" t="s">
        <v>6258</v>
      </c>
      <c r="OF119" s="700" t="str">
        <f t="shared" ca="1" si="149"/>
        <v>B</v>
      </c>
      <c r="OG119" s="701">
        <f t="shared" ca="1" si="169"/>
        <v>0.70840417599163863</v>
      </c>
      <c r="OH119" s="705">
        <f t="shared" ca="1" si="212"/>
        <v>0.68776670325379607</v>
      </c>
      <c r="OI119" s="696">
        <f t="shared" ca="1" si="213"/>
        <v>0.76760972245922221</v>
      </c>
      <c r="OJ119" s="696">
        <f t="shared" ca="1" si="152"/>
        <v>0.58147086647497415</v>
      </c>
      <c r="OK119" s="697">
        <f t="shared" ca="1" si="153"/>
        <v>0.79676941177856175</v>
      </c>
      <c r="OL119" s="696" cm="1">
        <f t="array" aca="1" ref="OL119" ca="1">INDIRECT(OL$203&amp;ROW())*OL$205</f>
        <v>1.4956</v>
      </c>
      <c r="OM119" s="696" cm="1">
        <f t="array" aca="1" ref="OM119" ca="1">INDIRECT(OM$203&amp;ROW())*OM$205</f>
        <v>1.2061999999999999</v>
      </c>
      <c r="ON119" s="696" cm="1">
        <f t="array" aca="1" ref="ON119" ca="1">INDIRECT(ON$203&amp;ROW())*ON$205</f>
        <v>1.4561999999999999</v>
      </c>
      <c r="OO119" s="696" cm="1">
        <f t="array" aca="1" ref="OO119" ca="1">INDIRECT(OO$203&amp;ROW())*OO$205</f>
        <v>1.0790999999999999</v>
      </c>
      <c r="OP119" s="696" cm="1">
        <f t="array" aca="1" ref="OP119" ca="1">INDIRECT(OP$203&amp;ROW())*OP$205</f>
        <v>1.0553999999999999</v>
      </c>
      <c r="OQ119" s="696" cm="1">
        <f t="array" aca="1" ref="OQ119" ca="1">INDIRECT(OQ$203&amp;ROW())*OQ$205</f>
        <v>1.5849</v>
      </c>
      <c r="OR119" s="696" cm="1">
        <f t="array" aca="1" ref="OR119" ca="1">INDIRECT(OR$203&amp;ROW())*OR$205</f>
        <v>1.4141999999999999</v>
      </c>
      <c r="OS119" s="696" cm="1">
        <f t="array" aca="1" ref="OS119" ca="1">INDIRECT(OS$203&amp;ROW())*OS$205</f>
        <v>1.5387</v>
      </c>
      <c r="OT119" s="696" cm="1">
        <f t="array" aca="1" ref="OT119" ca="1">INDIRECT(OT$203&amp;ROW())*OT$205</f>
        <v>1.4727000000000001</v>
      </c>
      <c r="OU119" s="696" cm="1">
        <f t="array" aca="1" ref="OU119" ca="1">INDIRECT(OU$203&amp;ROW())*OU$205</f>
        <v>1.9304999999999999</v>
      </c>
      <c r="OV119" s="696" cm="1">
        <f t="array" aca="1" ref="OV119" ca="1">INDIRECT(OV$203&amp;ROW())*OV$205</f>
        <v>1.2161999999999999</v>
      </c>
      <c r="OW119" s="696" cm="1">
        <f t="array" aca="1" ref="OW119" ca="1">INDIRECT(OW$203&amp;ROW())*OW$205</f>
        <v>0</v>
      </c>
      <c r="OX119" s="696" cm="1">
        <f t="array" aca="1" ref="OX119" ca="1">INDIRECT(OX$203&amp;ROW())*OX$205</f>
        <v>0</v>
      </c>
      <c r="OY119" s="696" cm="1">
        <f t="array" aca="1" ref="OY119" ca="1">IF(INDIRECT(OY$203&amp;ROW())="-",0,INDIRECT(OY$203&amp;ROW())*OY$205)</f>
        <v>0.40332251000000002</v>
      </c>
      <c r="OZ119" s="696" cm="1">
        <f t="array" aca="1" ref="OZ119" ca="1">INDIRECT(OZ$203&amp;ROW())*OZ$205</f>
        <v>0</v>
      </c>
      <c r="PA119" s="696" cm="1">
        <f t="array" aca="1" ref="PA119" ca="1">IF(INDIRECT(PA$203&amp;ROW())="-",0,INDIRECT(PA$203&amp;ROW())*PA$205)</f>
        <v>0.66511186</v>
      </c>
      <c r="PB119" s="705" cm="1">
        <f t="array" aca="1" ref="PB119" ca="1">INDIRECT(PB$203&amp;ROW())*PB$205</f>
        <v>1.5084</v>
      </c>
      <c r="PC119" s="696" cm="1">
        <f t="array" aca="1" ref="PC119" ca="1">INDIRECT(PC$203&amp;ROW())*PC$205</f>
        <v>1.3946000000000001</v>
      </c>
      <c r="PD119" s="696" cm="1">
        <f t="array" aca="1" ref="PD119" ca="1">INDIRECT(PD$203&amp;ROW())*PD$205</f>
        <v>1.4683999999999999</v>
      </c>
      <c r="PE119" s="696" cm="1">
        <f t="array" aca="1" ref="PE119" ca="1">INDIRECT(PE$203&amp;ROW())*PE$205</f>
        <v>1.28</v>
      </c>
      <c r="PF119" s="696" cm="1">
        <f t="array" aca="1" ref="PF119" ca="1">INDIRECT(PF$203&amp;ROW())*PF$205</f>
        <v>1.3308</v>
      </c>
      <c r="PG119" s="696" cm="1">
        <f t="array" aca="1" ref="PG119" ca="1">IF(INDIRECT(PG$203&amp;ROW())="-",0,INDIRECT(PG$203&amp;ROW())*PG$205)</f>
        <v>0.66666250000000005</v>
      </c>
      <c r="PH119" s="696" cm="1">
        <f t="array" aca="1" ref="PH119" ca="1">INDIRECT(PH$203&amp;ROW())*PH$205</f>
        <v>0.61699999999999999</v>
      </c>
      <c r="PI119" s="696" cm="1">
        <f t="array" aca="1" ref="PI119" ca="1">INDIRECT(PI$203&amp;ROW())*PI$205</f>
        <v>1.2145999999999999</v>
      </c>
      <c r="PJ119" s="696" cm="1">
        <f t="array" aca="1" ref="PJ119" ca="1">INDIRECT(PJ$203&amp;ROW())*PJ$205</f>
        <v>0.75980000000000003</v>
      </c>
      <c r="PK119" s="696" cm="1">
        <f t="array" aca="1" ref="PK119" ca="1">IF($PJ119=0,0,INDIRECT(PK$203&amp;ROW())*PK$205)</f>
        <v>0</v>
      </c>
      <c r="PL119" s="696" cm="1">
        <f t="array" aca="1" ref="PL119" ca="1">IF($MPE119=0,0,INDIRECT(PL$203&amp;ROW())*PL$205)</f>
        <v>0</v>
      </c>
      <c r="PM119" s="696" cm="1">
        <f t="array" aca="1" ref="PM119" ca="1">IF($MPE119=0,0,INDIRECT(PM$203&amp;ROW())*PM$205)</f>
        <v>0</v>
      </c>
      <c r="PN119" s="696" cm="1">
        <f t="array" aca="1" ref="PN119" ca="1">IF($PJ119=0,0,INDIRECT(PN$203&amp;ROW())*PN$205)</f>
        <v>0</v>
      </c>
      <c r="PO119" s="696" cm="1">
        <f t="array" aca="1" ref="PO119" ca="1">INDIRECT(PO$203&amp;ROW())*PO$205</f>
        <v>0.73140000000000005</v>
      </c>
      <c r="PP119" s="696" cm="1">
        <f t="array" aca="1" ref="PP119" ca="1">IF($PO119=0,0,INDIRECT(PP$203&amp;ROW())*PP$205)</f>
        <v>0.68189999999999995</v>
      </c>
      <c r="PQ119" s="696" cm="1">
        <f t="array" aca="1" ref="PQ119" ca="1">IF($PO119=0,0,INDIRECT(PQ$203&amp;ROW())*PQ$205)</f>
        <v>0</v>
      </c>
      <c r="PR119" s="696" cm="1">
        <f t="array" aca="1" ref="PR119" ca="1">INDIRECT(PR$203&amp;ROW())*PR$205</f>
        <v>0</v>
      </c>
      <c r="PS119" s="696" cm="1">
        <f t="array" aca="1" ref="PS119" ca="1">INDIRECT(PS$203&amp;ROW())*PS$205</f>
        <v>0.7389</v>
      </c>
      <c r="PT119" s="696" cm="1">
        <f t="array" aca="1" ref="PT119" ca="1">INDIRECT(PT$203&amp;ROW())*PT$205</f>
        <v>1.4406000000000001</v>
      </c>
      <c r="PU119" s="696" cm="1">
        <f t="array" aca="1" ref="PU119" ca="1">INDIRECT(PU$203&amp;ROW())*PU$205</f>
        <v>1.1798</v>
      </c>
      <c r="PV119" s="696" cm="1">
        <f t="array" aca="1" ref="PV119" ca="1">INDIRECT(PV$203&amp;ROW())*PV$205</f>
        <v>0.6966</v>
      </c>
      <c r="PW119" s="696" cm="1">
        <f t="array" aca="1" ref="PW119" ca="1">INDIRECT(PW$203&amp;ROW())*PW$205</f>
        <v>1.0658000000000001</v>
      </c>
      <c r="PX119" s="696" cm="1">
        <f t="array" aca="1" ref="PX119" ca="1">INDIRECT(PX$203&amp;ROW())*PX$205</f>
        <v>1.1714</v>
      </c>
      <c r="PY119" s="696" cm="1">
        <f t="array" aca="1" ref="PY119" ca="1">INDIRECT(PY$203&amp;ROW())*PY$205</f>
        <v>1.1866000000000001</v>
      </c>
      <c r="PZ119" s="696" cm="1">
        <f t="array" aca="1" ref="PZ119" ca="1">INDIRECT(PZ$203&amp;ROW())*PZ$205</f>
        <v>0.17430000000000001</v>
      </c>
      <c r="QA119" s="696" cm="1">
        <f t="array" aca="1" ref="QA119" ca="1">INDIRECT(QA$203&amp;ROW())*QA$205</f>
        <v>0.31659999999999999</v>
      </c>
      <c r="QB119" s="696" cm="1">
        <f t="array" aca="1" ref="QB119" ca="1">INDIRECT(QB$203&amp;ROW())*QB$205</f>
        <v>2.3948999999999998</v>
      </c>
      <c r="QC119" s="696" cm="1">
        <f t="array" aca="1" ref="QC119" ca="1">INDIRECT(QC$203&amp;ROW())*QC$205</f>
        <v>1.4259999999999999</v>
      </c>
      <c r="QD119" s="696" cm="1">
        <f t="array" aca="1" ref="QD119" ca="1">IF(INDIRECT(QD$203&amp;ROW())="-",0,INDIRECT(QD$203&amp;ROW())*QD$205)</f>
        <v>0.45639911999999999</v>
      </c>
      <c r="QE119" s="696" cm="1">
        <f t="array" aca="1" ref="QE119" ca="1">INDIRECT(QE$203&amp;ROW())*QE$205</f>
        <v>0.53280000000000005</v>
      </c>
      <c r="QF119" s="696" cm="1">
        <f t="array" aca="1" ref="QF119" ca="1">INDIRECT(QF$203&amp;ROW())*QF$205</f>
        <v>0</v>
      </c>
      <c r="QG119" s="696" cm="1">
        <f t="array" aca="1" ref="QG119" ca="1">INDIRECT(QG$203&amp;ROW())*QG$205</f>
        <v>0.74980000000000002</v>
      </c>
      <c r="QI119" s="606" t="s">
        <v>6258</v>
      </c>
      <c r="QJ119" s="700" t="str">
        <f t="shared" ca="1" si="154"/>
        <v>B</v>
      </c>
      <c r="QK119" s="701">
        <f t="shared" ca="1" si="170"/>
        <v>0.7480297140557961</v>
      </c>
      <c r="QL119" s="705">
        <f t="shared" ca="1" si="214"/>
        <v>0.83925010967542468</v>
      </c>
      <c r="QM119" s="696">
        <f t="shared" ca="1" si="215"/>
        <v>0.77187782942735916</v>
      </c>
      <c r="QN119" s="696">
        <f t="shared" ca="1" si="157"/>
        <v>0.57641109192616735</v>
      </c>
      <c r="QO119" s="697">
        <f t="shared" ca="1" si="158"/>
        <v>0.80457982519423321</v>
      </c>
      <c r="QP119" s="696" cm="1">
        <f t="array" aca="1" ref="QP119" ca="1">INDIRECT(QP$203&amp;ROW())*QP$205</f>
        <v>6.6903293490763766E-2</v>
      </c>
      <c r="QQ119" s="696" cm="1">
        <f t="array" aca="1" ref="QQ119" ca="1">INDIRECT(QQ$203&amp;ROW())*QQ$205</f>
        <v>0.25503926590378434</v>
      </c>
      <c r="QR119" s="696" cm="1">
        <f t="array" aca="1" ref="QR119" ca="1">INDIRECT(QR$203&amp;ROW())*QR$205</f>
        <v>0.15089809664795908</v>
      </c>
      <c r="QS119" s="696" cm="1">
        <f t="array" aca="1" ref="QS119" ca="1">INDIRECT(QS$203&amp;ROW())*QS$205</f>
        <v>0.22471360933801068</v>
      </c>
      <c r="QT119" s="696" cm="1">
        <f t="array" aca="1" ref="QT119" ca="1">INDIRECT(QT$203&amp;ROW())*QT$205</f>
        <v>0.17488542943331029</v>
      </c>
      <c r="QU119" s="696" cm="1">
        <f t="array" aca="1" ref="QU119" ca="1">INDIRECT(QU$203&amp;ROW())*QU$205</f>
        <v>0.53329206883563263</v>
      </c>
      <c r="QV119" s="696" cm="1">
        <f t="array" aca="1" ref="QV119" ca="1">INDIRECT(QV$203&amp;ROW())*QV$205</f>
        <v>0.24117831443907087</v>
      </c>
      <c r="QW119" s="696" cm="1">
        <f t="array" aca="1" ref="QW119" ca="1">INDIRECT(QW$203&amp;ROW())*QW$205</f>
        <v>0.53099416374332975</v>
      </c>
      <c r="QX119" s="696" cm="1">
        <f t="array" aca="1" ref="QX119" ca="1">INDIRECT(QX$203&amp;ROW())*QX$205</f>
        <v>0.60640894423913805</v>
      </c>
      <c r="QY119" s="696" cm="1">
        <f t="array" aca="1" ref="QY119" ca="1">INDIRECT(QY$203&amp;ROW())*QY$205</f>
        <v>0.13540247513535897</v>
      </c>
      <c r="QZ119" s="696" cm="1">
        <f t="array" aca="1" ref="QZ119" ca="1">INDIRECT(QZ$203&amp;ROW())*QZ$205</f>
        <v>0.27613248380770827</v>
      </c>
      <c r="RA119" s="696" cm="1">
        <f t="array" aca="1" ref="RA119" ca="1">INDIRECT(RA$203&amp;ROW())*RA$205</f>
        <v>0</v>
      </c>
      <c r="RB119" s="696" cm="1">
        <f t="array" aca="1" ref="RB119" ca="1">INDIRECT(RB$203&amp;ROW())*RB$205</f>
        <v>0</v>
      </c>
      <c r="RC119" s="696" cm="1">
        <f t="array" aca="1" ref="RC119" ca="1">IF(INDIRECT(RC$203&amp;ROW())="-",0,INDIRECT(RC$203&amp;ROW())*RC$205)</f>
        <v>4.7685266006210536E-2</v>
      </c>
      <c r="RD119" s="696" cm="1">
        <f t="array" aca="1" ref="RD119" ca="1">INDIRECT(RD$203&amp;ROW())*RD$205</f>
        <v>0</v>
      </c>
      <c r="RE119" s="696" cm="1">
        <f t="array" aca="1" ref="RE119" ca="1">IF(INDIRECT(RE$203&amp;ROW())="-",0,INDIRECT(RE$203&amp;ROW())*RE$205)</f>
        <v>4.7650318014176005E-2</v>
      </c>
      <c r="RF119" s="705" cm="1">
        <f t="array" aca="1" ref="RF119" ca="1">INDIRECT(RF$203&amp;ROW())*RF$205</f>
        <v>0.10613798880649605</v>
      </c>
      <c r="RG119" s="696" cm="1">
        <f t="array" aca="1" ref="RG119" ca="1">INDIRECT(RG$203&amp;ROW())*RG$205</f>
        <v>0.27650466908360405</v>
      </c>
      <c r="RH119" s="696" cm="1">
        <f t="array" aca="1" ref="RH119" ca="1">INDIRECT(RH$203&amp;ROW())*RH$205</f>
        <v>5.8387680780544585E-2</v>
      </c>
      <c r="RI119" s="696" cm="1">
        <f t="array" aca="1" ref="RI119" ca="1">INDIRECT(RI$203&amp;ROW())*RI$205</f>
        <v>0.21539378250062202</v>
      </c>
      <c r="RJ119" s="696" cm="1">
        <f t="array" aca="1" ref="RJ119" ca="1">INDIRECT(RJ$203&amp;ROW())*RJ$205</f>
        <v>0.12226723336432462</v>
      </c>
      <c r="RK119" s="696" cm="1">
        <f t="array" aca="1" ref="RK119" ca="1">IF(INDIRECT(RK$203&amp;ROW())="-",0,INDIRECT(RK$203&amp;ROW())*RK$205)</f>
        <v>4.6035216179546166E-2</v>
      </c>
      <c r="RL119" s="696" cm="1">
        <f t="array" aca="1" ref="RL119" ca="1">INDIRECT(RL$203&amp;ROW())*RL$205</f>
        <v>0.11262003659234653</v>
      </c>
      <c r="RM119" s="696" cm="1">
        <f t="array" aca="1" ref="RM119" ca="1">INDIRECT(RM$203&amp;ROW())*RM$205</f>
        <v>2.9987460729532761E-2</v>
      </c>
      <c r="RN119" s="696" cm="1">
        <f t="array" aca="1" ref="RN119" ca="1">INDIRECT(RN$203&amp;ROW())*RN$205</f>
        <v>9.3820613050938681E-2</v>
      </c>
      <c r="RO119" s="696" cm="1">
        <f t="array" aca="1" ref="RO119" ca="1">IF($RN119=0,0,INDIRECT(RO$203&amp;ROW())*RO$205)</f>
        <v>0</v>
      </c>
      <c r="RP119" s="696" cm="1">
        <f t="array" aca="1" ref="RP119" ca="1">IF($RN119=0,0,INDIRECT(RP$203&amp;ROW())*RP$205)</f>
        <v>9.7715867439664539E-2</v>
      </c>
      <c r="RQ119" s="696" cm="1">
        <f t="array" aca="1" ref="RQ119" ca="1">IF($RN119=0,0,INDIRECT(RQ$203&amp;ROW())*RQ$205)</f>
        <v>0</v>
      </c>
      <c r="RR119" s="696" cm="1">
        <f t="array" aca="1" ref="RR119" ca="1">IF($RN119=0,0,INDIRECT(RR$203&amp;ROW())*RR$205)</f>
        <v>0</v>
      </c>
      <c r="RS119" s="696" cm="1">
        <f t="array" aca="1" ref="RS119" ca="1">INDIRECT(RS$203&amp;ROW())*RS$205</f>
        <v>7.7466902221184339E-2</v>
      </c>
      <c r="RT119" s="696" cm="1">
        <f t="array" aca="1" ref="RT119" ca="1">IF($RS119=0,0,INDIRECT(RT$203&amp;ROW())*RT$205)</f>
        <v>8.1033461602244533E-2</v>
      </c>
      <c r="RU119" s="696" cm="1">
        <f t="array" aca="1" ref="RU119" ca="1">IF($RS119=0,0,INDIRECT(RU$203&amp;ROW())*RU$205)</f>
        <v>0</v>
      </c>
      <c r="RV119" s="696" cm="1">
        <f t="array" aca="1" ref="RV119" ca="1">INDIRECT(RV$203&amp;ROW())*RV$205</f>
        <v>0</v>
      </c>
      <c r="RW119" s="696" cm="1">
        <f t="array" aca="1" ref="RW119" ca="1">INDIRECT(RW$203&amp;ROW())*RW$205</f>
        <v>2.6659190312299668E-2</v>
      </c>
      <c r="RX119" s="696" cm="1">
        <f t="array" aca="1" ref="RX119" ca="1">INDIRECT(RX$203&amp;ROW())*RX$205</f>
        <v>0.19074035443114332</v>
      </c>
      <c r="RY119" s="696" cm="1">
        <f t="array" aca="1" ref="RY119" ca="1">INDIRECT(RY$203&amp;ROW())*RY$205</f>
        <v>5.6264463580193595E-2</v>
      </c>
      <c r="RZ119" s="696" cm="1">
        <f t="array" aca="1" ref="RZ119" ca="1">INDIRECT(RZ$203&amp;ROW())*RZ$205</f>
        <v>3.6812489486199085E-2</v>
      </c>
      <c r="SA119" s="696" cm="1">
        <f t="array" aca="1" ref="SA119" ca="1">INDIRECT(SA$203&amp;ROW())*SA$205</f>
        <v>0.20458618579029147</v>
      </c>
      <c r="SB119" s="696" cm="1">
        <f t="array" aca="1" ref="SB119" ca="1">INDIRECT(SB$203&amp;ROW())*SB$205</f>
        <v>4.7124126502052749E-2</v>
      </c>
      <c r="SC119" s="696" cm="1">
        <f t="array" aca="1" ref="SC119" ca="1">INDIRECT(SC$203&amp;ROW())*SC$205</f>
        <v>5.4291606235991073E-2</v>
      </c>
      <c r="SD119" s="696" cm="1">
        <f t="array" aca="1" ref="SD119" ca="1">INDIRECT(SD$203&amp;ROW())*SD$205</f>
        <v>0.3072993885784252</v>
      </c>
      <c r="SE119" s="696" cm="1">
        <f t="array" aca="1" ref="SE119" ca="1">INDIRECT(SE$203&amp;ROW())*SE$205</f>
        <v>0.2585618210787391</v>
      </c>
      <c r="SF119" s="696" cm="1">
        <f t="array" aca="1" ref="SF119" ca="1">INDIRECT(SF$203&amp;ROW())*SF$205</f>
        <v>0.19835664972334499</v>
      </c>
      <c r="SG119" s="696" cm="1">
        <f t="array" aca="1" ref="SG119" ca="1">INDIRECT(SG$203&amp;ROW())*SG$205</f>
        <v>7.4767843909269882E-2</v>
      </c>
      <c r="SH119" s="696" cm="1">
        <f t="array" aca="1" ref="SH119" ca="1">IF(INDIRECT(SH$203&amp;ROW())="-",0,INDIRECT(SH$203&amp;ROW())*SH$205)</f>
        <v>5.8475018845277768E-2</v>
      </c>
      <c r="SI119" s="696" cm="1">
        <f t="array" aca="1" ref="SI119" ca="1">INDIRECT(SI$203&amp;ROW())*SI$205</f>
        <v>0.12211943784041945</v>
      </c>
      <c r="SJ119" s="696" cm="1">
        <f t="array" aca="1" ref="SJ119" ca="1">INDIRECT(SJ$203&amp;ROW())*SJ$205</f>
        <v>0</v>
      </c>
      <c r="SK119" s="696" cm="1">
        <f t="array" aca="1" ref="SK119" ca="1">INDIRECT(SK$203&amp;ROW())*SK$205</f>
        <v>0.10630745296900188</v>
      </c>
      <c r="SN119" s="606" t="s">
        <v>6258</v>
      </c>
      <c r="SO119" s="707" cm="1">
        <f t="array" aca="1" ref="SO119" ca="1">INDIRECT(SO$203&amp;ROW())*SO$205</f>
        <v>2</v>
      </c>
      <c r="SP119" s="707" cm="1">
        <f t="array" aca="1" ref="SP119" ca="1">INDIRECT(SP$203&amp;ROW())*SP$205</f>
        <v>2</v>
      </c>
      <c r="SQ119" s="707" cm="1">
        <f t="array" aca="1" ref="SQ119" ca="1">INDIRECT(SQ$203&amp;ROW())*SQ$205</f>
        <v>2</v>
      </c>
      <c r="SR119" s="707" cm="1">
        <f t="array" aca="1" ref="SR119" ca="1">INDIRECT(SR$203&amp;ROW())*SR$205</f>
        <v>3</v>
      </c>
      <c r="SS119" s="707" cm="1">
        <f t="array" aca="1" ref="SS119" ca="1">INDIRECT(SS$203&amp;ROW())*SS$205</f>
        <v>2</v>
      </c>
      <c r="ST119" s="707" cm="1">
        <f t="array" aca="1" ref="ST119" ca="1">INDIRECT(ST$203&amp;ROW())*ST$205</f>
        <v>3</v>
      </c>
      <c r="SU119" s="707" cm="1">
        <f t="array" aca="1" ref="SU119" ca="1">INDIRECT(SU$203&amp;ROW())*SU$205</f>
        <v>3</v>
      </c>
      <c r="SV119" s="707" cm="1">
        <f t="array" aca="1" ref="SV119" ca="1">INDIRECT(SV$203&amp;ROW())*SV$205</f>
        <v>3</v>
      </c>
      <c r="SW119" s="707" cm="1">
        <f t="array" aca="1" ref="SW119" ca="1">INDIRECT(SW$203&amp;ROW())*SW$205</f>
        <v>3</v>
      </c>
      <c r="SX119" s="707" cm="1">
        <f t="array" aca="1" ref="SX119" ca="1">INDIRECT(SX$203&amp;ROW())*SX$205</f>
        <v>3</v>
      </c>
      <c r="SY119" s="707" cm="1">
        <f t="array" aca="1" ref="SY119" ca="1">INDIRECT(SY$203&amp;ROW())*SY$205</f>
        <v>3</v>
      </c>
      <c r="SZ119" s="707" cm="1">
        <f t="array" aca="1" ref="SZ119" ca="1">INDIRECT(SZ$203&amp;ROW())*SZ$205</f>
        <v>0</v>
      </c>
      <c r="TA119" s="707" cm="1">
        <f t="array" aca="1" ref="TA119" ca="1">INDIRECT(TA$203&amp;ROW())*TA$205</f>
        <v>0</v>
      </c>
      <c r="TB119" s="696" cm="1">
        <f t="array" aca="1" ref="TB119" ca="1">IF(INDIRECT(TB$203&amp;ROW())="-",0,INDIRECT(TB$203&amp;ROW())*TB$205)</f>
        <v>0.56830000000000003</v>
      </c>
      <c r="TC119" s="707" cm="1">
        <f t="array" aca="1" ref="TC119" ca="1">INDIRECT(TC$203&amp;ROW())*TC$205</f>
        <v>0</v>
      </c>
      <c r="TD119" s="696" cm="1">
        <f t="array" aca="1" ref="TD119" ca="1">IF(INDIRECT(TD$203&amp;ROW())="-",0,INDIRECT(TD$203&amp;ROW())*TD$205)</f>
        <v>0.75290000000000001</v>
      </c>
      <c r="TE119" s="732" cm="1">
        <f t="array" aca="1" ref="TE119" ca="1">INDIRECT(TE$203&amp;ROW())*TE$205</f>
        <v>2</v>
      </c>
      <c r="TF119" s="707" cm="1">
        <f t="array" aca="1" ref="TF119" ca="1">INDIRECT(TF$203&amp;ROW())*TF$205</f>
        <v>2</v>
      </c>
      <c r="TG119" s="707" cm="1">
        <f t="array" aca="1" ref="TG119" ca="1">INDIRECT(TG$203&amp;ROW())*TG$205</f>
        <v>2</v>
      </c>
      <c r="TH119" s="707" cm="1">
        <f t="array" aca="1" ref="TH119" ca="1">INDIRECT(TH$203&amp;ROW())*TH$205</f>
        <v>2</v>
      </c>
      <c r="TI119" s="707" cm="1">
        <f t="array" aca="1" ref="TI119" ca="1">INDIRECT(TI$203&amp;ROW())*TI$205</f>
        <v>2</v>
      </c>
      <c r="TJ119" s="696" cm="1">
        <f t="array" aca="1" ref="TJ119" ca="1">IF(INDIRECT(TJ$203&amp;ROW())="-",0,INDIRECT(TJ$203&amp;ROW())*TJ$205)</f>
        <v>0.76190000000000002</v>
      </c>
      <c r="TK119" s="707" cm="1">
        <f t="array" aca="1" ref="TK119" ca="1">INDIRECT(TK$203&amp;ROW())*TK$205</f>
        <v>1</v>
      </c>
      <c r="TL119" s="707" cm="1">
        <f t="array" aca="1" ref="TL119" ca="1">INDIRECT(TL$203&amp;ROW())*TL$205</f>
        <v>2</v>
      </c>
      <c r="TM119" s="707" cm="1">
        <f t="array" aca="1" ref="TM119" ca="1">INDIRECT(TM$203&amp;ROW())*TM$205</f>
        <v>1</v>
      </c>
      <c r="TN119" s="707" cm="1">
        <f t="array" aca="1" ref="TN119" ca="1">IF($TM119=0,0,INDIRECT(TN$203&amp;ROW())*TN$205)</f>
        <v>0</v>
      </c>
      <c r="TO119" s="707" cm="1">
        <f t="array" aca="1" ref="TO119" ca="1">IF($TM119=0,0,INDIRECT(TO$203&amp;ROW())*TO$205)</f>
        <v>1</v>
      </c>
      <c r="TP119" s="707" cm="1">
        <f t="array" aca="1" ref="TP119" ca="1">IF($TM119=0,0,INDIRECT(TP$203&amp;ROW())*TP$205)</f>
        <v>0</v>
      </c>
      <c r="TQ119" s="707" cm="1">
        <f t="array" aca="1" ref="TQ119" ca="1">IF($TM119=0,0,INDIRECT(TQ$203&amp;ROW())*TQ$205)</f>
        <v>0</v>
      </c>
      <c r="TR119" s="707" cm="1">
        <f t="array" aca="1" ref="TR119" ca="1">INDIRECT(TR$203&amp;ROW())*TR$205</f>
        <v>1</v>
      </c>
      <c r="TS119" s="707" cm="1">
        <f t="array" aca="1" ref="TS119" ca="1">IF($TR119=0,0,INDIRECT(TS$203&amp;ROW())*TS$205)</f>
        <v>1</v>
      </c>
      <c r="TT119" s="707" cm="1">
        <f t="array" aca="1" ref="TT119" ca="1">IF($TR119=0,0,INDIRECT(TT$203&amp;ROW())*TT$205)</f>
        <v>0</v>
      </c>
      <c r="TU119" s="707" cm="1">
        <f t="array" aca="1" ref="TU119" ca="1">INDIRECT(TU$203&amp;ROW())*TU$205</f>
        <v>0</v>
      </c>
      <c r="TV119" s="707" cm="1">
        <f t="array" aca="1" ref="TV119" ca="1">INDIRECT(TV$203&amp;ROW())*TV$205</f>
        <v>1</v>
      </c>
      <c r="TW119" s="707" cm="1">
        <f t="array" aca="1" ref="TW119" ca="1">INDIRECT(TW$203&amp;ROW())*TW$205</f>
        <v>2</v>
      </c>
      <c r="TX119" s="707" cm="1">
        <f t="array" aca="1" ref="TX119" ca="1">INDIRECT(TX$203&amp;ROW())*TX$205</f>
        <v>2</v>
      </c>
      <c r="TY119" s="707" cm="1">
        <f t="array" aca="1" ref="TY119" ca="1">INDIRECT(TY$203&amp;ROW())*TY$205</f>
        <v>1</v>
      </c>
      <c r="TZ119" s="707" cm="1">
        <f t="array" aca="1" ref="TZ119" ca="1">INDIRECT(TZ$203&amp;ROW())*TZ$205</f>
        <v>2</v>
      </c>
      <c r="UA119" s="707" cm="1">
        <f t="array" aca="1" ref="UA119" ca="1">INDIRECT(UA$203&amp;ROW())*UA$205</f>
        <v>2</v>
      </c>
      <c r="UB119" s="707" cm="1">
        <f t="array" aca="1" ref="UB119" ca="1">INDIRECT(UB$203&amp;ROW())*UB$205</f>
        <v>2</v>
      </c>
      <c r="UC119" s="707" cm="1">
        <f t="array" aca="1" ref="UC119" ca="1">INDIRECT(UC$203&amp;ROW())*UC$205</f>
        <v>1</v>
      </c>
      <c r="UD119" s="707" cm="1">
        <f t="array" aca="1" ref="UD119" ca="1">INDIRECT(UD$203&amp;ROW())*UD$205</f>
        <v>1</v>
      </c>
      <c r="UE119" s="707" cm="1">
        <f t="array" aca="1" ref="UE119" ca="1">INDIRECT(UE$203&amp;ROW())*UE$205</f>
        <v>3</v>
      </c>
      <c r="UF119" s="707" cm="1">
        <f t="array" aca="1" ref="UF119" ca="1">INDIRECT(UF$203&amp;ROW())*UF$205</f>
        <v>2</v>
      </c>
      <c r="UG119" s="696" cm="1">
        <f t="array" aca="1" ref="UG119" ca="1">IF(INDIRECT(UG$203&amp;ROW())="-",0,INDIRECT(UG$203&amp;ROW())*UG$205)</f>
        <v>0.74319999999999997</v>
      </c>
      <c r="UH119" s="707" cm="1">
        <f t="array" aca="1" ref="UH119" ca="1">INDIRECT(UH$203&amp;ROW())*UH$205</f>
        <v>1</v>
      </c>
      <c r="UI119" s="707" cm="1">
        <f t="array" aca="1" ref="UI119" ca="1">INDIRECT(UI$203&amp;ROW())*UI$205</f>
        <v>0</v>
      </c>
      <c r="UJ119" s="707" cm="1">
        <f t="array" aca="1" ref="UJ119" ca="1">INDIRECT(UJ$203&amp;ROW())*UJ$205</f>
        <v>1</v>
      </c>
      <c r="UM119" s="606" t="s">
        <v>6258</v>
      </c>
      <c r="UN119" s="616">
        <f t="shared" ca="1" si="222"/>
        <v>1.3455222970601226</v>
      </c>
      <c r="UO119" s="616">
        <f t="shared" ca="1" si="222"/>
        <v>1.5785703781343867</v>
      </c>
      <c r="UP119" s="616">
        <f t="shared" ca="1" si="222"/>
        <v>1.190315493832806</v>
      </c>
      <c r="UQ119" s="616">
        <f t="shared" ca="1" si="222"/>
        <v>0.29355872991449461</v>
      </c>
      <c r="UR119" s="616">
        <f t="shared" ca="1" si="222"/>
        <v>0.12190361681987209</v>
      </c>
      <c r="US119" s="616">
        <f t="shared" ca="1" si="222"/>
        <v>0.41305213694811815</v>
      </c>
      <c r="UT119" s="616">
        <f t="shared" ca="1" si="222"/>
        <v>0.30690415393182785</v>
      </c>
      <c r="UU119" s="616">
        <f t="shared" ca="1" si="222"/>
        <v>0.53359975015917405</v>
      </c>
      <c r="UV119" s="616">
        <f t="shared" ca="1" si="222"/>
        <v>0.44410973870643028</v>
      </c>
      <c r="UW119" s="616">
        <f t="shared" ca="1" si="222"/>
        <v>0.6421874155054268</v>
      </c>
      <c r="UX119" s="616">
        <f t="shared" ca="1" si="222"/>
        <v>0.28247365722383649</v>
      </c>
      <c r="UY119" s="616">
        <f t="shared" ca="1" si="222"/>
        <v>-0.67270887390575207</v>
      </c>
      <c r="UZ119" s="616">
        <f t="shared" ca="1" si="222"/>
        <v>-0.80238258590915801</v>
      </c>
      <c r="VA119" s="616">
        <f t="shared" ca="1" si="222"/>
        <v>8.4616998177748926E-2</v>
      </c>
      <c r="VB119" s="616">
        <f t="shared" ca="1" si="222"/>
        <v>-0.76400504167427041</v>
      </c>
      <c r="VC119" s="616">
        <f t="shared" ca="1" si="222"/>
        <v>0.76414172637493338</v>
      </c>
      <c r="VD119" s="616">
        <f t="shared" ca="1" si="243"/>
        <v>0.85304819841956248</v>
      </c>
      <c r="VE119" s="616">
        <f t="shared" ca="1" si="240"/>
        <v>3.9909080070471406E-2</v>
      </c>
      <c r="VF119" s="616">
        <f t="shared" ca="1" si="240"/>
        <v>7.1631593782223293E-2</v>
      </c>
      <c r="VG119" s="616">
        <f t="shared" ca="1" si="240"/>
        <v>1.2788179585372306</v>
      </c>
      <c r="VH119" s="616">
        <f t="shared" ca="1" si="240"/>
        <v>-0.12784420028857393</v>
      </c>
      <c r="VI119" s="616">
        <f t="shared" ca="1" si="240"/>
        <v>0.74800812807035255</v>
      </c>
      <c r="VJ119" s="616">
        <f t="shared" ca="1" si="240"/>
        <v>1.1038721171937993</v>
      </c>
      <c r="VK119" s="616">
        <f t="shared" ca="1" si="240"/>
        <v>0.83678976492872159</v>
      </c>
      <c r="VL119" s="616">
        <f t="shared" ca="1" si="240"/>
        <v>1.1863766389476611</v>
      </c>
      <c r="VM119" s="616">
        <f t="shared" ca="1" si="240"/>
        <v>-0.57201237404204519</v>
      </c>
      <c r="VN119" s="616">
        <f t="shared" ca="1" si="240"/>
        <v>1.5883663456229635</v>
      </c>
      <c r="VO119" s="616">
        <f t="shared" ca="1" si="240"/>
        <v>-0.42150866262694142</v>
      </c>
      <c r="VP119" s="616">
        <f t="shared" ca="1" si="240"/>
        <v>-0.46221149066820022</v>
      </c>
      <c r="VQ119" s="616">
        <f t="shared" ca="1" si="240"/>
        <v>1.2773868528042598</v>
      </c>
      <c r="VR119" s="616">
        <f t="shared" ca="1" si="240"/>
        <v>1.5497103694524457</v>
      </c>
      <c r="VS119" s="616">
        <f t="shared" ca="1" si="240"/>
        <v>-0.40481357988865657</v>
      </c>
      <c r="VT119" s="616">
        <f t="shared" ca="1" si="232"/>
        <v>-0.3878135405833677</v>
      </c>
      <c r="VU119" s="616">
        <f t="shared" ca="1" si="232"/>
        <v>1.2114249894444582</v>
      </c>
      <c r="VV119" s="616">
        <f t="shared" ca="1" si="232"/>
        <v>1.6727825257285902</v>
      </c>
      <c r="VW119" s="616">
        <f t="shared" ca="1" si="232"/>
        <v>-0.3119461967162912</v>
      </c>
      <c r="VX119" s="616">
        <f t="shared" ca="1" si="232"/>
        <v>0.76953548521680748</v>
      </c>
      <c r="VY119" s="616">
        <f t="shared" ca="1" si="232"/>
        <v>0.70583605694264007</v>
      </c>
      <c r="VZ119" s="616">
        <f t="shared" ca="1" si="232"/>
        <v>0.68442622420316401</v>
      </c>
      <c r="WA119" s="616">
        <f t="shared" ca="1" si="232"/>
        <v>0.92808016936885662</v>
      </c>
      <c r="WB119" s="616">
        <f t="shared" ca="1" si="232"/>
        <v>0.33435322352896929</v>
      </c>
      <c r="WC119" s="616">
        <f t="shared" ca="1" si="232"/>
        <v>0.47817673461028487</v>
      </c>
      <c r="WD119" s="616">
        <f t="shared" ca="1" si="229"/>
        <v>1.1315684290219801</v>
      </c>
      <c r="WE119" s="616">
        <f t="shared" ca="1" si="229"/>
        <v>0.67426644196529939</v>
      </c>
      <c r="WF119" s="616">
        <f t="shared" ca="1" si="229"/>
        <v>0.28393225029953628</v>
      </c>
      <c r="WG119" s="616">
        <f t="shared" ca="1" si="229"/>
        <v>4.8009398089356427E-2</v>
      </c>
      <c r="WH119" s="616">
        <f t="shared" ca="1" si="229"/>
        <v>-1.0816125322340113</v>
      </c>
      <c r="WI119" s="627">
        <f t="shared" ca="1" si="229"/>
        <v>4.1395454214471238E-2</v>
      </c>
      <c r="WL119" s="606" t="s">
        <v>6258</v>
      </c>
      <c r="WM119" s="700" t="str">
        <f t="shared" ca="1" si="172"/>
        <v>B</v>
      </c>
      <c r="WN119" s="479">
        <f t="shared" ca="1" si="173"/>
        <v>0.7137274450369091</v>
      </c>
      <c r="WO119" s="495">
        <f t="shared" ca="1" si="216"/>
        <v>0.73450016014345465</v>
      </c>
      <c r="WP119" s="458">
        <f t="shared" ca="1" si="216"/>
        <v>0.75656935604173237</v>
      </c>
      <c r="WQ119" s="458">
        <f t="shared" ca="1" si="216"/>
        <v>0.60102642359196434</v>
      </c>
      <c r="WR119" s="459">
        <f t="shared" ca="1" si="216"/>
        <v>0.76281384037048527</v>
      </c>
      <c r="WS119" s="495">
        <f t="shared" ca="1" si="174"/>
        <v>0.34644700427922609</v>
      </c>
      <c r="WT119" s="458">
        <f t="shared" ca="1" si="175"/>
        <v>0.48741758660589979</v>
      </c>
      <c r="WU119" s="458">
        <f t="shared" ca="1" si="176"/>
        <v>0.62304098630044991</v>
      </c>
      <c r="WV119" s="459">
        <f t="shared" ca="1" si="177"/>
        <v>0.53088558851741996</v>
      </c>
      <c r="WW119" s="484">
        <f t="shared" ca="1" si="223"/>
        <v>1.0061815737415598</v>
      </c>
      <c r="WX119" s="484">
        <f t="shared" ca="1" si="223"/>
        <v>0.95203579505284863</v>
      </c>
      <c r="WY119" s="484">
        <f t="shared" ca="1" si="223"/>
        <v>0.86666871105966603</v>
      </c>
      <c r="WZ119" s="484">
        <f t="shared" ca="1" si="223"/>
        <v>0.10559307515024371</v>
      </c>
      <c r="XA119" s="484">
        <f t="shared" ca="1" si="241"/>
        <v>6.4328538595846502E-2</v>
      </c>
      <c r="XB119" s="484">
        <f t="shared" ca="1" si="241"/>
        <v>0.21821544394969081</v>
      </c>
      <c r="XC119" s="484">
        <f t="shared" ca="1" si="241"/>
        <v>0.14467461816346364</v>
      </c>
      <c r="XD119" s="484">
        <f t="shared" ca="1" si="241"/>
        <v>0.27368331185664035</v>
      </c>
      <c r="XE119" s="484">
        <f t="shared" ca="1" si="241"/>
        <v>0.21801347073098662</v>
      </c>
      <c r="XF119" s="484">
        <f t="shared" ca="1" si="241"/>
        <v>0.41324760187774212</v>
      </c>
      <c r="XG119" s="484">
        <f t="shared" ca="1" si="241"/>
        <v>0.1145148206385433</v>
      </c>
      <c r="XH119" s="484">
        <f t="shared" ca="1" si="241"/>
        <v>-0.33958343954762366</v>
      </c>
      <c r="XI119" s="484">
        <f t="shared" ca="1" si="241"/>
        <v>-0.56078518929191046</v>
      </c>
      <c r="XJ119" s="484">
        <f t="shared" ca="1" si="241"/>
        <v>6.0052683606748411E-2</v>
      </c>
      <c r="XK119" s="484">
        <f t="shared" ca="1" si="241"/>
        <v>-0.54267278110123429</v>
      </c>
      <c r="XL119" s="484">
        <f t="shared" ca="1" si="241"/>
        <v>0.67504280107961612</v>
      </c>
      <c r="XM119" s="484">
        <f t="shared" ca="1" si="241"/>
        <v>0.64336895124803395</v>
      </c>
      <c r="XN119" s="484">
        <f t="shared" ca="1" si="227"/>
        <v>2.7828601533139714E-2</v>
      </c>
      <c r="XO119" s="484">
        <f t="shared" ca="1" si="227"/>
        <v>5.2591916154908339E-2</v>
      </c>
      <c r="XP119" s="484">
        <f t="shared" ca="1" si="227"/>
        <v>0.81844349346382761</v>
      </c>
      <c r="XQ119" s="484">
        <f t="shared" ca="1" si="227"/>
        <v>-8.50675308720171E-2</v>
      </c>
      <c r="XR119" s="484">
        <f t="shared" ca="1" si="227"/>
        <v>0.65450711206155843</v>
      </c>
      <c r="XS119" s="484">
        <f t="shared" ca="1" si="227"/>
        <v>0.68108909630857417</v>
      </c>
      <c r="XT119" s="484">
        <f t="shared" ca="1" si="224"/>
        <v>0.50818242424121263</v>
      </c>
      <c r="XU119" s="484">
        <f t="shared" ca="1" si="224"/>
        <v>0.90140897027243294</v>
      </c>
      <c r="XV119" s="484">
        <f t="shared" ca="1" si="224"/>
        <v>-0.30179372854458303</v>
      </c>
      <c r="XW119" s="484">
        <f t="shared" ca="1" si="224"/>
        <v>1.0251316394650607</v>
      </c>
      <c r="XX119" s="484">
        <f t="shared" ca="1" si="224"/>
        <v>-0.20379943838012618</v>
      </c>
      <c r="XY119" s="484">
        <f t="shared" ca="1" si="224"/>
        <v>-0.24303080179333969</v>
      </c>
      <c r="XZ119" s="484">
        <f t="shared" ca="1" si="224"/>
        <v>0.93428074414103568</v>
      </c>
      <c r="YA119" s="484">
        <f t="shared" ca="1" si="224"/>
        <v>1.0567475009296226</v>
      </c>
      <c r="YB119" s="484">
        <f t="shared" ca="1" si="224"/>
        <v>-0.21272953623148902</v>
      </c>
      <c r="YC119" s="484">
        <f t="shared" ca="1" si="224"/>
        <v>-0.17304240180829866</v>
      </c>
      <c r="YD119" s="484">
        <f t="shared" ca="1" si="224"/>
        <v>0.89512192470051022</v>
      </c>
      <c r="YE119" s="484">
        <f t="shared" ref="YE119:YR149" ca="1" si="244">(VV119*YE$205)</f>
        <v>1.2049052532823037</v>
      </c>
      <c r="YF119" s="484">
        <f t="shared" ca="1" si="244"/>
        <v>-0.18401706144294017</v>
      </c>
      <c r="YG119" s="484">
        <f t="shared" ca="1" si="244"/>
        <v>0.53605841900202811</v>
      </c>
      <c r="YH119" s="484">
        <f t="shared" ca="1" si="244"/>
        <v>0.3761400347447329</v>
      </c>
      <c r="YI119" s="484">
        <f t="shared" ca="1" si="244"/>
        <v>0.40086843951579315</v>
      </c>
      <c r="YJ119" s="484">
        <f t="shared" ca="1" si="233"/>
        <v>0.55062996448654267</v>
      </c>
      <c r="YK119" s="484">
        <f t="shared" ca="1" si="233"/>
        <v>5.8277766861099353E-2</v>
      </c>
      <c r="YL119" s="484">
        <f t="shared" ca="1" si="233"/>
        <v>0.15139075417761619</v>
      </c>
      <c r="YM119" s="484">
        <f t="shared" ca="1" si="233"/>
        <v>0.90333107688824665</v>
      </c>
      <c r="YN119" s="484">
        <f t="shared" ca="1" si="233"/>
        <v>0.48075197312125845</v>
      </c>
      <c r="YO119" s="484">
        <f t="shared" ca="1" si="233"/>
        <v>0.17436279490894521</v>
      </c>
      <c r="YP119" s="484">
        <f t="shared" ca="1" si="230"/>
        <v>2.5579407302009107E-2</v>
      </c>
      <c r="YQ119" s="484">
        <f t="shared" ca="1" si="230"/>
        <v>-0.78352011835031787</v>
      </c>
      <c r="YR119" s="484">
        <f t="shared" ca="1" si="230"/>
        <v>3.1038311570010534E-2</v>
      </c>
      <c r="YU119" s="606" t="s">
        <v>6258</v>
      </c>
      <c r="YV119" s="700" t="str">
        <f t="shared" ca="1" si="160"/>
        <v>B</v>
      </c>
      <c r="YW119" s="479">
        <f t="shared" ca="1" si="179"/>
        <v>0.7391477127475099</v>
      </c>
      <c r="YX119" s="495">
        <f t="shared" ca="1" si="217"/>
        <v>0.85853723486307298</v>
      </c>
      <c r="YY119" s="458">
        <f t="shared" ca="1" si="217"/>
        <v>0.7531243013906701</v>
      </c>
      <c r="YZ119" s="458">
        <f t="shared" ca="1" si="217"/>
        <v>0.52254724430342114</v>
      </c>
      <c r="ZA119" s="459">
        <f t="shared" ca="1" si="217"/>
        <v>0.82238207043287548</v>
      </c>
      <c r="ZB119" s="495">
        <f t="shared" ca="1" si="180"/>
        <v>0.45960157403924962</v>
      </c>
      <c r="ZC119" s="458">
        <f t="shared" ca="1" si="181"/>
        <v>0.51067684944751246</v>
      </c>
      <c r="ZD119" s="458">
        <f t="shared" ca="1" si="182"/>
        <v>0.54512340234553303</v>
      </c>
      <c r="ZE119" s="459">
        <f t="shared" ca="1" si="183"/>
        <v>0.39644328660058042</v>
      </c>
      <c r="ZF119" s="484">
        <f t="shared" ca="1" si="225"/>
        <v>4.5009936569290004E-2</v>
      </c>
      <c r="ZG119" s="484">
        <f t="shared" ca="1" si="225"/>
        <v>0.20129871520842663</v>
      </c>
      <c r="ZH119" s="484">
        <f t="shared" ca="1" si="225"/>
        <v>8.9808171214972948E-2</v>
      </c>
      <c r="ZI119" s="484">
        <f t="shared" ca="1" si="225"/>
        <v>2.1988880583922777E-2</v>
      </c>
      <c r="ZJ119" s="484">
        <f t="shared" ca="1" si="242"/>
        <v>1.0659583188508518E-2</v>
      </c>
      <c r="ZK119" s="484">
        <f t="shared" ca="1" si="242"/>
        <v>7.3425809550013654E-2</v>
      </c>
      <c r="ZL119" s="484">
        <f t="shared" ca="1" si="242"/>
        <v>2.4672875513209128E-2</v>
      </c>
      <c r="ZM119" s="484">
        <f t="shared" ca="1" si="242"/>
        <v>9.4446117703140112E-2</v>
      </c>
      <c r="ZN119" s="484">
        <f t="shared" ca="1" si="242"/>
        <v>8.9770705925095284E-2</v>
      </c>
      <c r="ZO119" s="484">
        <f t="shared" ca="1" si="242"/>
        <v>2.8984588520071332E-2</v>
      </c>
      <c r="ZP119" s="484">
        <f t="shared" ca="1" si="242"/>
        <v>2.6000050859821721E-2</v>
      </c>
      <c r="ZQ119" s="484">
        <f t="shared" ca="1" si="242"/>
        <v>-1.1497069191506403E-2</v>
      </c>
      <c r="ZR119" s="484">
        <f t="shared" ca="1" si="242"/>
        <v>-4.5981105838852197E-2</v>
      </c>
      <c r="ZS119" s="484">
        <f t="shared" ca="1" si="242"/>
        <v>7.1000951376966204E-3</v>
      </c>
      <c r="ZT119" s="484">
        <f t="shared" ca="1" si="242"/>
        <v>-2.7291061507312073E-2</v>
      </c>
      <c r="ZU119" s="484">
        <f t="shared" ca="1" si="242"/>
        <v>4.8361796081374739E-2</v>
      </c>
      <c r="ZV119" s="484">
        <f t="shared" ca="1" si="242"/>
        <v>4.5270410067628573E-2</v>
      </c>
      <c r="ZW119" s="484">
        <f t="shared" ca="1" si="228"/>
        <v>5.5175234891583769E-3</v>
      </c>
      <c r="ZX119" s="484">
        <f t="shared" ca="1" si="228"/>
        <v>2.0912013157790479E-3</v>
      </c>
      <c r="ZY119" s="484">
        <f t="shared" ca="1" si="228"/>
        <v>0.13772471860952887</v>
      </c>
      <c r="ZZ119" s="484">
        <f t="shared" ca="1" si="228"/>
        <v>-7.8155783354792625E-3</v>
      </c>
      <c r="AAA119" s="484">
        <f t="shared" ca="1" si="228"/>
        <v>4.51958470662506E-2</v>
      </c>
      <c r="AAB119" s="484">
        <f t="shared" ca="1" si="228"/>
        <v>0.12431811823163672</v>
      </c>
      <c r="AAC119" s="484">
        <f t="shared" ca="1" si="226"/>
        <v>1.2546600107337495E-2</v>
      </c>
      <c r="AAD119" s="484">
        <f t="shared" ca="1" si="226"/>
        <v>0.1113065835753817</v>
      </c>
      <c r="AAE119" s="484">
        <f t="shared" ca="1" si="226"/>
        <v>-4.0219644611828483E-2</v>
      </c>
      <c r="AAF119" s="484">
        <f t="shared" ca="1" si="226"/>
        <v>0.15520859527451789</v>
      </c>
      <c r="AAG119" s="484">
        <f t="shared" ca="1" si="226"/>
        <v>-4.3018323338477257E-2</v>
      </c>
      <c r="AAH119" s="484">
        <f t="shared" ca="1" si="226"/>
        <v>-3.8008707897835295E-2</v>
      </c>
      <c r="AAI119" s="484">
        <f t="shared" ca="1" si="226"/>
        <v>9.8955202424813982E-2</v>
      </c>
      <c r="AAJ119" s="484">
        <f t="shared" ca="1" si="226"/>
        <v>0.12557839571762494</v>
      </c>
      <c r="AAK119" s="484">
        <f t="shared" ca="1" si="226"/>
        <v>-3.3183772310049216E-2</v>
      </c>
      <c r="AAL119" s="484">
        <f t="shared" ca="1" si="226"/>
        <v>-1.741238539122681E-2</v>
      </c>
      <c r="AAM119" s="484">
        <f t="shared" ca="1" si="226"/>
        <v>3.2295609342675426E-2</v>
      </c>
      <c r="AAN119" s="484">
        <f t="shared" ref="AAN119:ABA149" ca="1" si="245">(VV119*AAN$205)</f>
        <v>0.1595335659218472</v>
      </c>
      <c r="AAO119" s="484">
        <f t="shared" ca="1" si="245"/>
        <v>-8.7757427120618361E-3</v>
      </c>
      <c r="AAP119" s="484">
        <f t="shared" ca="1" si="245"/>
        <v>2.8328516958800835E-2</v>
      </c>
      <c r="AAQ119" s="484">
        <f t="shared" ca="1" si="245"/>
        <v>7.2202153341576855E-2</v>
      </c>
      <c r="AAR119" s="484">
        <f t="shared" ca="1" si="245"/>
        <v>1.612649398533611E-2</v>
      </c>
      <c r="AAS119" s="484">
        <f t="shared" ca="1" si="234"/>
        <v>2.5193481555402932E-2</v>
      </c>
      <c r="AAT119" s="484">
        <f t="shared" ca="1" si="234"/>
        <v>0.1027465411596778</v>
      </c>
      <c r="AAU119" s="484">
        <f t="shared" ca="1" si="234"/>
        <v>0.12363824729832018</v>
      </c>
      <c r="AAV119" s="484">
        <f t="shared" ca="1" si="234"/>
        <v>7.4818040837836219E-2</v>
      </c>
      <c r="AAW119" s="484">
        <f t="shared" ca="1" si="234"/>
        <v>2.5206724043060142E-2</v>
      </c>
      <c r="AAX119" s="484">
        <f t="shared" ca="1" si="234"/>
        <v>2.2339805822184484E-2</v>
      </c>
      <c r="AAY119" s="484">
        <f t="shared" ca="1" si="231"/>
        <v>5.8628807057291149E-3</v>
      </c>
      <c r="AAZ119" s="484">
        <f t="shared" ca="1" si="231"/>
        <v>-0.11856365915979221</v>
      </c>
      <c r="ABA119" s="484">
        <f t="shared" ca="1" si="231"/>
        <v>4.4006453020353714E-3</v>
      </c>
    </row>
    <row r="120" spans="1:729" ht="15" customHeight="1" x14ac:dyDescent="0.35">
      <c r="A120" s="498">
        <v>118</v>
      </c>
      <c r="B120" s="628"/>
      <c r="C120" s="606" t="s">
        <v>6305</v>
      </c>
      <c r="D120" s="629">
        <v>492</v>
      </c>
      <c r="E120" s="630" t="s">
        <v>6306</v>
      </c>
      <c r="F120" s="631" t="s">
        <v>1351</v>
      </c>
      <c r="G120" s="632">
        <v>39.244</v>
      </c>
      <c r="H120" s="504">
        <v>7188.2380727444497</v>
      </c>
      <c r="I120" s="505">
        <v>185829.01796040664</v>
      </c>
      <c r="J120" s="633" t="s">
        <v>6307</v>
      </c>
      <c r="K120" s="469">
        <v>1</v>
      </c>
      <c r="L120" s="508" t="s">
        <v>6308</v>
      </c>
      <c r="M120" s="817">
        <v>64</v>
      </c>
      <c r="N120" s="818">
        <v>0.7177</v>
      </c>
      <c r="O120" s="819">
        <v>0.47060000000000002</v>
      </c>
      <c r="P120" s="820">
        <v>0.8639</v>
      </c>
      <c r="Q120" s="821">
        <v>0.81869999999999998</v>
      </c>
      <c r="R120" s="818">
        <v>0.36899999999999999</v>
      </c>
      <c r="S120" s="822">
        <v>0.80500000000000005</v>
      </c>
      <c r="T120" s="822">
        <v>0.625</v>
      </c>
      <c r="U120" s="822">
        <v>0.31884000000000001</v>
      </c>
      <c r="V120" s="822">
        <v>0.2205</v>
      </c>
      <c r="W120" s="892" t="s">
        <v>6309</v>
      </c>
      <c r="X120" s="875" t="s">
        <v>6310</v>
      </c>
      <c r="Y120" s="517">
        <v>5</v>
      </c>
      <c r="Z120" s="517">
        <v>3</v>
      </c>
      <c r="AA120" s="519" t="s">
        <v>6311</v>
      </c>
      <c r="AB120" s="520">
        <v>2019</v>
      </c>
      <c r="AC120" s="369">
        <v>0</v>
      </c>
      <c r="AD120" s="431" t="s">
        <v>1188</v>
      </c>
      <c r="AE120" s="817">
        <v>0</v>
      </c>
      <c r="AF120" s="634" t="s">
        <v>1188</v>
      </c>
      <c r="AG120" s="635" t="s">
        <v>1188</v>
      </c>
      <c r="AH120" s="636" t="s">
        <v>1188</v>
      </c>
      <c r="AI120" s="636" t="s">
        <v>1188</v>
      </c>
      <c r="AJ120" s="636" t="s">
        <v>1188</v>
      </c>
      <c r="AK120" s="637" t="s">
        <v>1188</v>
      </c>
      <c r="AL120" s="765" t="s">
        <v>1188</v>
      </c>
      <c r="AM120" s="639" t="s">
        <v>1188</v>
      </c>
      <c r="AN120" s="636" t="s">
        <v>1188</v>
      </c>
      <c r="AO120" s="636" t="s">
        <v>1188</v>
      </c>
      <c r="AP120" s="636" t="s">
        <v>1188</v>
      </c>
      <c r="AQ120" s="636" t="s">
        <v>1188</v>
      </c>
      <c r="AR120" s="636" t="s">
        <v>1188</v>
      </c>
      <c r="AS120" s="636" t="s">
        <v>1188</v>
      </c>
      <c r="AT120" s="636" t="s">
        <v>1188</v>
      </c>
      <c r="AU120" s="640" t="s">
        <v>1188</v>
      </c>
      <c r="AV120" s="785" t="s">
        <v>6312</v>
      </c>
      <c r="AW120" s="642" t="s">
        <v>6313</v>
      </c>
      <c r="AX120" s="643">
        <v>1</v>
      </c>
      <c r="AY120" s="557" t="s">
        <v>6314</v>
      </c>
      <c r="AZ120" s="643">
        <v>1</v>
      </c>
      <c r="BA120" s="709" t="s">
        <v>6315</v>
      </c>
      <c r="BB120" s="631" t="s">
        <v>1143</v>
      </c>
      <c r="BC120" s="646" t="s">
        <v>747</v>
      </c>
      <c r="BD120" s="631" t="s">
        <v>1607</v>
      </c>
      <c r="BE120" s="893" t="s">
        <v>1196</v>
      </c>
      <c r="BF120" s="893">
        <v>3</v>
      </c>
      <c r="BG120" s="893">
        <v>2002</v>
      </c>
      <c r="BH120" s="893" t="s">
        <v>1195</v>
      </c>
      <c r="BI120" s="893">
        <v>1</v>
      </c>
      <c r="BJ120" s="631">
        <v>2</v>
      </c>
      <c r="BK120" s="631" t="s">
        <v>1214</v>
      </c>
      <c r="BL120" s="893" t="s">
        <v>1257</v>
      </c>
      <c r="BM120" s="551" t="s">
        <v>6316</v>
      </c>
      <c r="BN120" s="647">
        <v>1910</v>
      </c>
      <c r="BO120" s="651" t="s">
        <v>1188</v>
      </c>
      <c r="BP120" s="647" t="s">
        <v>1188</v>
      </c>
      <c r="BQ120" s="647">
        <v>0</v>
      </c>
      <c r="BR120" s="647" t="s">
        <v>1188</v>
      </c>
      <c r="BS120" s="647" t="s">
        <v>1188</v>
      </c>
      <c r="BT120" s="647" t="s">
        <v>1188</v>
      </c>
      <c r="BU120" s="647" t="s">
        <v>1188</v>
      </c>
      <c r="BV120" s="648" t="s">
        <v>1188</v>
      </c>
      <c r="BW120" s="551" t="s">
        <v>6317</v>
      </c>
      <c r="BX120" s="650">
        <v>1963</v>
      </c>
      <c r="BY120" s="647" t="s">
        <v>3548</v>
      </c>
      <c r="BZ120" s="651" t="s">
        <v>2608</v>
      </c>
      <c r="CA120" s="647">
        <v>2</v>
      </c>
      <c r="CB120" s="647" t="s">
        <v>1214</v>
      </c>
      <c r="CC120" s="557" t="s">
        <v>6318</v>
      </c>
      <c r="CD120" s="652">
        <v>2013</v>
      </c>
      <c r="CE120" s="647">
        <v>3</v>
      </c>
      <c r="CF120" s="647">
        <v>2</v>
      </c>
      <c r="CG120" s="523" t="s">
        <v>1188</v>
      </c>
      <c r="CH120" s="647" t="s">
        <v>1188</v>
      </c>
      <c r="CI120" s="647" t="s">
        <v>1188</v>
      </c>
      <c r="CJ120" s="647" t="s">
        <v>1188</v>
      </c>
      <c r="CK120" s="651" t="s">
        <v>1188</v>
      </c>
      <c r="CL120" s="651" t="s">
        <v>1188</v>
      </c>
      <c r="CM120" s="647">
        <v>0</v>
      </c>
      <c r="CN120" s="647" t="s">
        <v>1188</v>
      </c>
      <c r="CO120" s="651" t="s">
        <v>1188</v>
      </c>
      <c r="CP120" s="647" t="s">
        <v>1188</v>
      </c>
      <c r="CQ120" s="647">
        <v>0</v>
      </c>
      <c r="CR120" s="650">
        <v>0</v>
      </c>
      <c r="CS120" s="653" t="s">
        <v>1188</v>
      </c>
      <c r="CT120" s="647" t="s">
        <v>1188</v>
      </c>
      <c r="CU120" s="648">
        <v>1</v>
      </c>
      <c r="CV120" s="653" t="s">
        <v>1188</v>
      </c>
      <c r="CW120" s="554" t="s">
        <v>1188</v>
      </c>
      <c r="CX120" s="655">
        <v>0</v>
      </c>
      <c r="CY120" s="666" t="s">
        <v>1188</v>
      </c>
      <c r="CZ120" s="647" t="s">
        <v>1188</v>
      </c>
      <c r="DA120" s="657">
        <v>0</v>
      </c>
      <c r="DB120" s="723">
        <v>4700</v>
      </c>
      <c r="DC120" s="753">
        <v>3</v>
      </c>
      <c r="DD120" s="659" t="s">
        <v>1493</v>
      </c>
      <c r="DE120" s="648">
        <v>2018</v>
      </c>
      <c r="DF120" s="708" t="s">
        <v>1188</v>
      </c>
      <c r="DG120" s="664" t="s">
        <v>1188</v>
      </c>
      <c r="DH120" s="666">
        <v>0</v>
      </c>
      <c r="DI120" s="710" t="s">
        <v>1188</v>
      </c>
      <c r="DJ120" s="578" t="s">
        <v>6319</v>
      </c>
      <c r="DK120" s="665" t="s">
        <v>1188</v>
      </c>
      <c r="DL120" s="665">
        <v>1</v>
      </c>
      <c r="DM120" s="655">
        <v>0</v>
      </c>
      <c r="DN120" s="708" t="s">
        <v>1188</v>
      </c>
      <c r="DO120" s="664" t="s">
        <v>1188</v>
      </c>
      <c r="DP120" s="665">
        <v>0</v>
      </c>
      <c r="DQ120" s="664" t="s">
        <v>1188</v>
      </c>
      <c r="DR120" s="578" t="s">
        <v>6320</v>
      </c>
      <c r="DS120" s="753" t="s">
        <v>1188</v>
      </c>
      <c r="DT120" s="753">
        <v>1</v>
      </c>
      <c r="DU120" s="657">
        <v>0</v>
      </c>
      <c r="DV120" s="651" t="s">
        <v>1188</v>
      </c>
      <c r="DW120" s="535" t="s">
        <v>6321</v>
      </c>
      <c r="DX120" s="647" t="s">
        <v>1188</v>
      </c>
      <c r="DY120" s="647">
        <v>0</v>
      </c>
      <c r="DZ120" s="650">
        <v>0</v>
      </c>
      <c r="EA120" s="807" t="s">
        <v>1188</v>
      </c>
      <c r="EB120" s="751" t="s">
        <v>1188</v>
      </c>
      <c r="EC120" s="647">
        <v>0</v>
      </c>
      <c r="ED120" s="668" t="s">
        <v>1188</v>
      </c>
      <c r="EE120" s="647" t="s">
        <v>1188</v>
      </c>
      <c r="EF120" s="647">
        <v>0</v>
      </c>
      <c r="EG120" s="650" t="s">
        <v>1188</v>
      </c>
      <c r="EH120" s="648" t="s">
        <v>1188</v>
      </c>
      <c r="EI120" s="551" t="s">
        <v>6312</v>
      </c>
      <c r="EJ120" s="651" t="s">
        <v>6313</v>
      </c>
      <c r="EK120" s="647" t="s">
        <v>1188</v>
      </c>
      <c r="EL120" s="647" t="s">
        <v>1188</v>
      </c>
      <c r="EM120" s="669" t="s">
        <v>1188</v>
      </c>
      <c r="EN120" s="647" t="s">
        <v>1188</v>
      </c>
      <c r="EO120" s="670" t="s">
        <v>1188</v>
      </c>
      <c r="EP120" s="556">
        <v>0</v>
      </c>
      <c r="EQ120" s="556" t="s">
        <v>1188</v>
      </c>
      <c r="ER120" s="651" t="s">
        <v>1188</v>
      </c>
      <c r="ES120" s="556" t="s">
        <v>1188</v>
      </c>
      <c r="ET120" s="556">
        <v>0</v>
      </c>
      <c r="EU120" s="671">
        <v>0</v>
      </c>
      <c r="EV120" s="672"/>
      <c r="EW120" s="673"/>
      <c r="EX120" s="674"/>
      <c r="EY120" s="631" t="s">
        <v>1188</v>
      </c>
      <c r="EZ120" s="631" t="s">
        <v>1188</v>
      </c>
      <c r="FA120" s="675"/>
      <c r="FB120" s="648">
        <v>1</v>
      </c>
      <c r="FC120" s="712" t="s">
        <v>1378</v>
      </c>
      <c r="FD120" s="647"/>
      <c r="FE120" s="648"/>
      <c r="FF120" s="652" t="s">
        <v>1379</v>
      </c>
      <c r="FG120" s="563" t="s">
        <v>1282</v>
      </c>
      <c r="FH120" s="631" t="str">
        <f t="shared" si="119"/>
        <v>C</v>
      </c>
      <c r="FI120" s="677">
        <f t="shared" si="120"/>
        <v>1.4222222222222223</v>
      </c>
      <c r="FJ120" s="678">
        <f t="shared" si="121"/>
        <v>1.6</v>
      </c>
      <c r="FK120" s="679">
        <f t="shared" si="122"/>
        <v>2</v>
      </c>
      <c r="FL120" s="680">
        <f t="shared" si="123"/>
        <v>0.66666666666666663</v>
      </c>
      <c r="FM120" s="681">
        <v>0</v>
      </c>
      <c r="FN120" s="430" t="s">
        <v>1188</v>
      </c>
      <c r="FO120" s="686" t="s">
        <v>1188</v>
      </c>
      <c r="FP120" s="686" t="s">
        <v>1188</v>
      </c>
      <c r="FQ120" s="430">
        <v>0</v>
      </c>
      <c r="FR120" s="682" t="s">
        <v>1188</v>
      </c>
      <c r="FS120" s="369">
        <v>0</v>
      </c>
      <c r="FT120" s="430" t="s">
        <v>1188</v>
      </c>
      <c r="FU120" s="431" t="s">
        <v>1188</v>
      </c>
      <c r="FV120" s="369">
        <v>0</v>
      </c>
      <c r="FW120" s="430" t="s">
        <v>1188</v>
      </c>
      <c r="FX120" s="431" t="s">
        <v>1188</v>
      </c>
      <c r="FY120" s="369">
        <v>1</v>
      </c>
      <c r="FZ120" s="430">
        <v>2019</v>
      </c>
      <c r="GA120" s="686" t="s">
        <v>6322</v>
      </c>
      <c r="GB120" s="573" t="s">
        <v>6323</v>
      </c>
      <c r="GC120" s="369">
        <v>0</v>
      </c>
      <c r="GD120" s="430" t="s">
        <v>1188</v>
      </c>
      <c r="GE120" s="686" t="s">
        <v>1188</v>
      </c>
      <c r="GF120" s="431" t="s">
        <v>1188</v>
      </c>
      <c r="GG120" s="369">
        <v>1</v>
      </c>
      <c r="GH120" s="430">
        <v>2019</v>
      </c>
      <c r="GI120" s="686" t="s">
        <v>6324</v>
      </c>
      <c r="GJ120" s="573" t="s">
        <v>6325</v>
      </c>
      <c r="GK120" s="369">
        <v>2</v>
      </c>
      <c r="GL120" s="430">
        <v>2015</v>
      </c>
      <c r="GM120" s="686" t="s">
        <v>6326</v>
      </c>
      <c r="GN120" s="572" t="s">
        <v>6327</v>
      </c>
      <c r="GO120" s="676">
        <v>0</v>
      </c>
      <c r="GP120" s="917" t="s">
        <v>1188</v>
      </c>
      <c r="GQ120" s="872" t="s">
        <v>1188</v>
      </c>
      <c r="GR120" s="872" t="s">
        <v>1188</v>
      </c>
      <c r="GS120" s="872" t="s">
        <v>1188</v>
      </c>
      <c r="GT120" s="873" t="s">
        <v>1188</v>
      </c>
      <c r="GU120" s="581">
        <v>0</v>
      </c>
      <c r="GV120" s="687" t="s">
        <v>1188</v>
      </c>
      <c r="GW120" s="872" t="s">
        <v>1188</v>
      </c>
      <c r="GX120" s="873" t="s">
        <v>1188</v>
      </c>
      <c r="GY120" s="874">
        <v>0</v>
      </c>
      <c r="GZ120" s="582" t="s">
        <v>1188</v>
      </c>
      <c r="HA120" s="583" t="s">
        <v>1293</v>
      </c>
      <c r="HB120" s="584">
        <v>1</v>
      </c>
      <c r="HC120" s="585">
        <v>2</v>
      </c>
      <c r="HD120" s="586" t="s">
        <v>6328</v>
      </c>
      <c r="HE120" s="718" t="s">
        <v>6329</v>
      </c>
      <c r="HF120" s="587">
        <v>1993</v>
      </c>
      <c r="HG120" s="587">
        <v>2009</v>
      </c>
      <c r="HH120" s="588">
        <v>2</v>
      </c>
      <c r="HI120" s="586" t="s">
        <v>6330</v>
      </c>
      <c r="HJ120" s="471" t="s">
        <v>6331</v>
      </c>
      <c r="HK120" s="691">
        <v>1993</v>
      </c>
      <c r="HL120" s="692">
        <v>2</v>
      </c>
      <c r="HM120" s="591" t="s">
        <v>6332</v>
      </c>
      <c r="HN120" s="592">
        <v>2011</v>
      </c>
      <c r="HO120" s="681" t="s">
        <v>1188</v>
      </c>
      <c r="HP120" s="574" t="s">
        <v>1188</v>
      </c>
      <c r="HQ120" s="472" t="str">
        <f t="shared" si="124"/>
        <v>-</v>
      </c>
      <c r="HR120" s="593" t="s">
        <v>1188</v>
      </c>
      <c r="HS120" s="574" t="s">
        <v>1188</v>
      </c>
      <c r="HT120" s="574" t="s">
        <v>1188</v>
      </c>
      <c r="HU120" s="574" t="s">
        <v>1188</v>
      </c>
      <c r="HV120" s="574" t="s">
        <v>1188</v>
      </c>
      <c r="HW120" s="574" t="s">
        <v>1188</v>
      </c>
      <c r="HX120" s="574" t="s">
        <v>1188</v>
      </c>
      <c r="HY120" s="574" t="s">
        <v>1188</v>
      </c>
      <c r="HZ120" s="574" t="s">
        <v>1188</v>
      </c>
      <c r="IA120" s="574" t="s">
        <v>1188</v>
      </c>
      <c r="IB120" s="574" t="s">
        <v>1188</v>
      </c>
      <c r="IC120" s="574" t="s">
        <v>1188</v>
      </c>
      <c r="ID120" s="681" t="s">
        <v>1188</v>
      </c>
      <c r="IE120" s="369" t="s">
        <v>1188</v>
      </c>
      <c r="IF120" s="574" t="s">
        <v>1188</v>
      </c>
      <c r="IG120" s="472" t="str">
        <f t="shared" si="125"/>
        <v>-</v>
      </c>
      <c r="IH120" s="609" t="s">
        <v>1188</v>
      </c>
      <c r="II120" s="694" t="s">
        <v>1188</v>
      </c>
      <c r="IJ120" s="695" t="s">
        <v>1188</v>
      </c>
      <c r="IK120" s="696" t="s">
        <v>1188</v>
      </c>
      <c r="IL120" s="696" t="s">
        <v>1188</v>
      </c>
      <c r="IM120" s="697" t="s">
        <v>1188</v>
      </c>
      <c r="IN120" s="599">
        <v>3</v>
      </c>
      <c r="IO120" s="600">
        <v>3</v>
      </c>
      <c r="IP120" s="601">
        <v>1</v>
      </c>
      <c r="IQ120" s="600">
        <v>26</v>
      </c>
      <c r="IR120" s="587">
        <v>57</v>
      </c>
      <c r="IS120" s="601">
        <v>83</v>
      </c>
      <c r="IT120" s="599" t="s">
        <v>1188</v>
      </c>
      <c r="IU120" s="600" t="s">
        <v>1188</v>
      </c>
      <c r="IV120" s="587" t="s">
        <v>1188</v>
      </c>
      <c r="IW120" s="601" t="s">
        <v>1188</v>
      </c>
      <c r="IX120" s="602" t="s">
        <v>1188</v>
      </c>
      <c r="IY120" s="681">
        <v>0</v>
      </c>
      <c r="IZ120" s="719" t="s">
        <v>1188</v>
      </c>
      <c r="JA120" s="681">
        <v>0</v>
      </c>
      <c r="JB120" s="720" t="s">
        <v>1188</v>
      </c>
      <c r="JC120" s="681">
        <v>0</v>
      </c>
      <c r="JD120" s="753" t="s">
        <v>1188</v>
      </c>
      <c r="JE120" s="940" t="s">
        <v>1188</v>
      </c>
      <c r="JF120" s="940" t="s">
        <v>1188</v>
      </c>
      <c r="JG120" s="657" t="s">
        <v>1188</v>
      </c>
      <c r="JH120" s="369">
        <v>0</v>
      </c>
      <c r="JI120" s="430" t="s">
        <v>1188</v>
      </c>
      <c r="JJ120" s="686" t="s">
        <v>1188</v>
      </c>
      <c r="JK120" s="686" t="s">
        <v>1188</v>
      </c>
      <c r="JL120" s="592" t="s">
        <v>1188</v>
      </c>
      <c r="JM120" s="369">
        <v>0</v>
      </c>
      <c r="JN120" s="430" t="s">
        <v>1188</v>
      </c>
      <c r="JO120" s="430" t="s">
        <v>1188</v>
      </c>
      <c r="JP120" s="686" t="s">
        <v>1188</v>
      </c>
      <c r="JQ120" s="686" t="s">
        <v>1188</v>
      </c>
      <c r="JR120" s="592" t="s">
        <v>1188</v>
      </c>
      <c r="JS120" s="369">
        <v>0</v>
      </c>
      <c r="JT120" s="430" t="s">
        <v>1188</v>
      </c>
      <c r="JU120" s="686" t="s">
        <v>1188</v>
      </c>
      <c r="JV120" s="686" t="s">
        <v>1188</v>
      </c>
      <c r="JW120" s="592" t="s">
        <v>1188</v>
      </c>
      <c r="JX120" s="606">
        <v>0</v>
      </c>
      <c r="JY120" s="607" t="s">
        <v>1188</v>
      </c>
      <c r="JZ120" s="606" t="s">
        <v>1188</v>
      </c>
      <c r="KA120" s="606">
        <f t="shared" si="126"/>
        <v>0</v>
      </c>
      <c r="KB120" s="606"/>
      <c r="KC120" s="606"/>
      <c r="KD120" s="606"/>
      <c r="KE120" s="606"/>
      <c r="KF120" s="606">
        <f t="shared" si="127"/>
        <v>0</v>
      </c>
      <c r="KG120" s="606"/>
      <c r="KH120" s="606"/>
      <c r="KI120" s="606"/>
      <c r="KJ120" s="606"/>
      <c r="KK120" s="606">
        <v>1</v>
      </c>
      <c r="KL120" s="606">
        <v>1</v>
      </c>
      <c r="KM120" s="608" t="s">
        <v>1188</v>
      </c>
      <c r="KN120" s="609" t="s">
        <v>1188</v>
      </c>
      <c r="KO120" s="609" t="s">
        <v>1188</v>
      </c>
      <c r="KP120" s="610" t="s">
        <v>1188</v>
      </c>
      <c r="KQ120" s="608" t="s">
        <v>1188</v>
      </c>
      <c r="KR120" s="609" t="s">
        <v>1188</v>
      </c>
      <c r="KS120" s="609" t="s">
        <v>1188</v>
      </c>
      <c r="KT120" s="610" t="s">
        <v>1188</v>
      </c>
      <c r="KU120" s="610" t="s">
        <v>1188</v>
      </c>
      <c r="KV120" s="606" t="s">
        <v>5586</v>
      </c>
      <c r="KW120" s="606" t="s">
        <v>6305</v>
      </c>
      <c r="KX120" s="700" t="str">
        <f t="shared" ca="1" si="130"/>
        <v>C</v>
      </c>
      <c r="KY120" s="701">
        <f t="shared" ca="1" si="131"/>
        <v>0.27240717190154751</v>
      </c>
      <c r="KZ120" s="702">
        <f t="shared" ca="1" si="235"/>
        <v>0.24921647058823529</v>
      </c>
      <c r="LA120" s="703">
        <f t="shared" ca="1" si="236"/>
        <v>0.37255238095238097</v>
      </c>
      <c r="LB120" s="703">
        <f t="shared" ca="1" si="237"/>
        <v>9.2249999999999999E-2</v>
      </c>
      <c r="LC120" s="704">
        <f t="shared" ca="1" si="238"/>
        <v>0.37560983606557374</v>
      </c>
      <c r="LD120" s="696" cm="1">
        <f t="array" aca="1" ref="LD120" ca="1">INDIRECT(LD$203&amp;ROW())*LD$205</f>
        <v>4</v>
      </c>
      <c r="LE120" s="696" cm="1">
        <f t="array" aca="1" ref="LE120" ca="1">INDIRECT(LE$203&amp;ROW())*LE$205</f>
        <v>0</v>
      </c>
      <c r="LF120" s="696" cm="1">
        <f t="array" aca="1" ref="LF120" ca="1">INDIRECT(LF$203&amp;ROW())*LF$205</f>
        <v>4</v>
      </c>
      <c r="LG120" s="696" cm="1">
        <f t="array" aca="1" ref="LG120" ca="1">INDIRECT(LG$203&amp;ROW())*LG$205</f>
        <v>3</v>
      </c>
      <c r="LH120" s="696" cm="1">
        <f t="array" aca="1" ref="LH120" ca="1">INDIRECT(LH$203&amp;ROW())*LH$205</f>
        <v>0</v>
      </c>
      <c r="LI120" s="696" cm="1">
        <f t="array" aca="1" ref="LI120" ca="1">INDIRECT(LI$203&amp;ROW())*LI$205</f>
        <v>3</v>
      </c>
      <c r="LJ120" s="696" cm="1">
        <f t="array" aca="1" ref="LJ120" ca="1">INDIRECT(LJ$203&amp;ROW())*LJ$205</f>
        <v>0</v>
      </c>
      <c r="LK120" s="696" cm="1">
        <f t="array" aca="1" ref="LK120" ca="1">INDIRECT(LK$203&amp;ROW())*LK$205</f>
        <v>1</v>
      </c>
      <c r="LL120" s="696" cm="1">
        <f t="array" aca="1" ref="LL120" ca="1">INDIRECT(LL$203&amp;ROW())*LL$205</f>
        <v>1</v>
      </c>
      <c r="LM120" s="696" cm="1">
        <f t="array" aca="1" ref="LM120" ca="1">INDIRECT(LM$203&amp;ROW())*LM$205</f>
        <v>0</v>
      </c>
      <c r="LN120" s="696" cm="1">
        <f t="array" aca="1" ref="LN120" ca="1">INDIRECT(LN$203&amp;ROW())*LN$205</f>
        <v>0</v>
      </c>
      <c r="LO120" s="696" cm="1">
        <f t="array" aca="1" ref="LO120" ca="1">INDIRECT(LO$203&amp;ROW())*LO$205</f>
        <v>0</v>
      </c>
      <c r="LP120" s="696" cm="1">
        <f t="array" aca="1" ref="LP120" ca="1">INDIRECT(LP$203&amp;ROW())*LP$205</f>
        <v>0</v>
      </c>
      <c r="LQ120" s="696" cm="1">
        <f t="array" aca="1" ref="LQ120" ca="1">IF(INDIRECT(LQ$203&amp;ROW())="-",0,INDIRECT(LQ$203&amp;ROW())*LQ$205)</f>
        <v>5.1833999999999998</v>
      </c>
      <c r="LR120" s="696" cm="1">
        <f t="array" aca="1" ref="LR120" ca="1">INDIRECT(LR$203&amp;ROW())*LR$205</f>
        <v>0</v>
      </c>
      <c r="LS120" s="696" cm="1">
        <f t="array" aca="1" ref="LS120" ca="1">IF(INDIRECT(LS$203&amp;ROW())="-",0,INDIRECT(LS$203&amp;ROW())*LS$205)</f>
        <v>2.8235999999999999</v>
      </c>
      <c r="LT120" s="696" cm="1">
        <f t="array" aca="1" ref="LT120" ca="1">INDIRECT(LT$203&amp;ROW())*LT$205</f>
        <v>2</v>
      </c>
      <c r="LU120" s="696" cm="1">
        <f t="array" aca="1" ref="LU120" ca="1">INDIRECT(LU$203&amp;ROW())*LU$205</f>
        <v>2</v>
      </c>
      <c r="LV120" s="696" cm="1">
        <f t="array" aca="1" ref="LV120" ca="1">INDIRECT(LV$203&amp;ROW())*LV$205</f>
        <v>1</v>
      </c>
      <c r="LW120" s="696" cm="1">
        <f t="array" aca="1" ref="LW120" ca="1">INDIRECT(LW$203&amp;ROW())*LW$205</f>
        <v>0</v>
      </c>
      <c r="LX120" s="696" cm="1">
        <f t="array" aca="1" ref="LX120" ca="1">INDIRECT(LX$203&amp;ROW())*LX$205</f>
        <v>0</v>
      </c>
      <c r="LY120" s="696" cm="1">
        <f t="array" aca="1" ref="LY120" ca="1">IF(INDIRECT(LY$203&amp;ROW())="-",0,INDIRECT(LY$203&amp;ROW())*LY$205)</f>
        <v>2.214</v>
      </c>
      <c r="LZ120" s="696" cm="1">
        <f t="array" aca="1" ref="LZ120" ca="1">INDIRECT(LZ$203&amp;ROW())*LZ$205</f>
        <v>0</v>
      </c>
      <c r="MA120" s="696" cm="1">
        <f t="array" aca="1" ref="MA120" ca="1">INDIRECT(MA$203&amp;ROW())*MA$205</f>
        <v>0</v>
      </c>
      <c r="MB120" s="696" cm="1">
        <f t="array" aca="1" ref="MB120" ca="1">INDIRECT(MB$203&amp;ROW())*MB$205</f>
        <v>0</v>
      </c>
      <c r="MC120" s="696" cm="1">
        <f t="array" aca="1" ref="MC120" ca="1">IF($MB120=0,0,INDIRECT(MC$203&amp;ROW())*MC$205)</f>
        <v>0</v>
      </c>
      <c r="MD120" s="696" cm="1">
        <f t="array" aca="1" ref="MD120" ca="1">IF($MB120=0,0,INDIRECT(MD$203&amp;ROW())*MD$205)</f>
        <v>0</v>
      </c>
      <c r="ME120" s="696" cm="1">
        <f t="array" aca="1" ref="ME120" ca="1">IF($MB120=0,0,INDIRECT(ME$203&amp;ROW())*ME$205)</f>
        <v>0</v>
      </c>
      <c r="MF120" s="696" cm="1">
        <f t="array" aca="1" ref="MF120" ca="1">IF($MB120=0,0,INDIRECT(MF$203&amp;ROW())*MF$205)</f>
        <v>0</v>
      </c>
      <c r="MG120" s="696" cm="1">
        <f t="array" aca="1" ref="MG120" ca="1">INDIRECT(MG$203&amp;ROW())*MG$205</f>
        <v>0</v>
      </c>
      <c r="MH120" s="696" cm="1">
        <f t="array" aca="1" ref="MH120" ca="1">IF($MG120=0,0,INDIRECT(MH$203&amp;ROW())*MH$205)</f>
        <v>0</v>
      </c>
      <c r="MI120" s="696" cm="1">
        <f t="array" aca="1" ref="MI120" ca="1">IF($MG120=0,0,INDIRECT(MI$203&amp;ROW())*MI$205)</f>
        <v>0</v>
      </c>
      <c r="MJ120" s="696" cm="1">
        <f t="array" aca="1" ref="MJ120" ca="1">INDIRECT(MJ$203&amp;ROW())*MJ$205</f>
        <v>0</v>
      </c>
      <c r="MK120" s="696" cm="1">
        <f t="array" aca="1" ref="MK120" ca="1">INDIRECT(MK$203&amp;ROW())*MK$205</f>
        <v>0</v>
      </c>
      <c r="ML120" s="696" cm="1">
        <f t="array" aca="1" ref="ML120" ca="1">INDIRECT(ML$203&amp;ROW())*ML$205</f>
        <v>0</v>
      </c>
      <c r="MM120" s="696" cm="1">
        <f t="array" aca="1" ref="MM120" ca="1">INDIRECT(MM$203&amp;ROW())*MM$205</f>
        <v>6</v>
      </c>
      <c r="MN120" s="696" cm="1">
        <f t="array" aca="1" ref="MN120" ca="1">INDIRECT(MN$203&amp;ROW())*MN$205</f>
        <v>0</v>
      </c>
      <c r="MO120" s="696" cm="1">
        <f t="array" aca="1" ref="MO120" ca="1">INDIRECT(MO$203&amp;ROW())*MO$205</f>
        <v>2</v>
      </c>
      <c r="MP120" s="696" cm="1">
        <f t="array" aca="1" ref="MP120" ca="1">INDIRECT(MP$203&amp;ROW())*MP$205</f>
        <v>2</v>
      </c>
      <c r="MQ120" s="696" cm="1">
        <f t="array" aca="1" ref="MQ120" ca="1">INDIRECT(MQ$203&amp;ROW())*MQ$205</f>
        <v>2</v>
      </c>
      <c r="MR120" s="696" cm="1">
        <f t="array" aca="1" ref="MR120" ca="1">INDIRECT(MR$203&amp;ROW())*MR$205</f>
        <v>2</v>
      </c>
      <c r="MS120" s="696" cm="1">
        <f t="array" aca="1" ref="MS120" ca="1">INDIRECT(MS$203&amp;ROW())*MS$205</f>
        <v>2</v>
      </c>
      <c r="MT120" s="696" cm="1">
        <f t="array" aca="1" ref="MT120" ca="1">INDIRECT(MT$203&amp;ROW())*MT$205</f>
        <v>0</v>
      </c>
      <c r="MU120" s="696" cm="1">
        <f t="array" aca="1" ref="MU120" ca="1">INDIRECT(MU$203&amp;ROW())*MU$205</f>
        <v>2</v>
      </c>
      <c r="MV120" s="696" cm="1">
        <f t="array" aca="1" ref="MV120" ca="1">IF(INDIRECT(MV$203&amp;ROW())="-",0,INDIRECT(MV$203&amp;ROW())*MV$205)</f>
        <v>4.9122000000000003</v>
      </c>
      <c r="MW120" s="696" cm="1">
        <f t="array" aca="1" ref="MW120" ca="1">INDIRECT(MW$203&amp;ROW())*MW$205</f>
        <v>0</v>
      </c>
      <c r="MX120" s="696" cm="1">
        <f t="array" aca="1" ref="MX120" ca="1">INDIRECT(MX$203&amp;ROW())*MX$205</f>
        <v>0</v>
      </c>
      <c r="MY120" s="696" cm="1">
        <f t="array" aca="1" ref="MY120" ca="1">INDIRECT(MY$203&amp;ROW())*MY$205</f>
        <v>0</v>
      </c>
      <c r="NA120" s="701">
        <f t="shared" si="133"/>
        <v>0.26497317073170729</v>
      </c>
      <c r="NB120" s="617">
        <f t="shared" si="134"/>
        <v>0.31932857142857146</v>
      </c>
      <c r="NC120" s="695">
        <f t="shared" si="135"/>
        <v>2.8384615384615383E-2</v>
      </c>
      <c r="ND120" s="697">
        <f t="shared" si="136"/>
        <v>0.51180370370370365</v>
      </c>
      <c r="NE120" s="694">
        <f t="shared" si="137"/>
        <v>0.28112251531214943</v>
      </c>
      <c r="NF120" s="682" t="str">
        <f t="shared" si="138"/>
        <v>C</v>
      </c>
      <c r="NH120" s="606" t="s">
        <v>6305</v>
      </c>
      <c r="NI120" s="563" t="str">
        <f t="shared" si="239"/>
        <v>B</v>
      </c>
      <c r="NJ120" s="563" t="str">
        <f t="shared" si="140"/>
        <v>C</v>
      </c>
      <c r="NK120" s="563" t="str">
        <f t="shared" ca="1" si="141"/>
        <v>C</v>
      </c>
      <c r="NL120" s="563" t="str">
        <f t="shared" ca="1" si="142"/>
        <v>C</v>
      </c>
      <c r="NM120" s="563" t="str">
        <f t="shared" ca="1" si="143"/>
        <v>C</v>
      </c>
      <c r="NN120" s="563" t="str">
        <f t="shared" ca="1" si="163"/>
        <v>C</v>
      </c>
      <c r="NO120" s="563" t="str">
        <f t="shared" ca="1" si="164"/>
        <v>C</v>
      </c>
      <c r="NP120" s="606" t="str">
        <f t="shared" si="144"/>
        <v>-</v>
      </c>
      <c r="NQ120" s="682" t="str">
        <f t="shared" si="145"/>
        <v>-</v>
      </c>
      <c r="NR120" s="682" t="e">
        <f>IF(OR(AND(NI120="A",OR(NJ120="C",NJ120="D")),AND(NI120="A",OR(#REF!="C",#REF!="D")),AND(NI120="B",OR(NJ120="D",#REF!="D")),AND(OR(NI120="C",NI120="D"),OR(NJ120="A",NJ120="B")),AND(OR(NI120="C",NI120="D"),OR(#REF!="A",#REF!="B")),AND(OR(NJ120="A",#REF!="A",NJ120="B",#REF!="B"),OR(NP120="-",NQ120="-")),AND(OR(NJ120="C",#REF!="C",NJ120="D",#REF!="D"),NP120="Yes")),"Yes","-")</f>
        <v>#REF!</v>
      </c>
      <c r="NS120" s="607"/>
      <c r="NT120" s="619">
        <f t="shared" si="146"/>
        <v>0.7177</v>
      </c>
      <c r="NU120" s="619">
        <f t="shared" si="147"/>
        <v>0.28112251531214943</v>
      </c>
      <c r="NV120" s="619">
        <f t="shared" ca="1" si="148"/>
        <v>0.27240717190154751</v>
      </c>
      <c r="NW120" s="619">
        <f t="shared" ca="1" si="165"/>
        <v>0.26734336284237614</v>
      </c>
      <c r="NX120" s="619">
        <f t="shared" ca="1" si="166"/>
        <v>0.30845261590394546</v>
      </c>
      <c r="NY120" s="620">
        <f t="shared" ca="1" si="167"/>
        <v>0.30056813461063275</v>
      </c>
      <c r="NZ120" s="620">
        <f t="shared" ca="1" si="168"/>
        <v>0.36306562511211027</v>
      </c>
      <c r="OA120" s="705" t="s">
        <v>1188</v>
      </c>
      <c r="OB120" s="706" t="s">
        <v>1188</v>
      </c>
      <c r="OC120" s="494"/>
      <c r="OE120" s="606" t="s">
        <v>6305</v>
      </c>
      <c r="OF120" s="700" t="str">
        <f t="shared" ca="1" si="149"/>
        <v>C</v>
      </c>
      <c r="OG120" s="701">
        <f t="shared" ca="1" si="169"/>
        <v>0.26734336284237614</v>
      </c>
      <c r="OH120" s="705">
        <f t="shared" ca="1" si="212"/>
        <v>0.24975313796095444</v>
      </c>
      <c r="OI120" s="696">
        <f t="shared" ca="1" si="213"/>
        <v>0.3311144833124216</v>
      </c>
      <c r="OJ120" s="696">
        <f t="shared" ca="1" si="152"/>
        <v>4.0190074311960873E-2</v>
      </c>
      <c r="OK120" s="697">
        <f t="shared" ca="1" si="153"/>
        <v>0.44831575578416771</v>
      </c>
      <c r="OL120" s="696" cm="1">
        <f t="array" aca="1" ref="OL120" ca="1">INDIRECT(OL$203&amp;ROW())*OL$205</f>
        <v>0.74780000000000002</v>
      </c>
      <c r="OM120" s="696" cm="1">
        <f t="array" aca="1" ref="OM120" ca="1">INDIRECT(OM$203&amp;ROW())*OM$205</f>
        <v>0</v>
      </c>
      <c r="ON120" s="696" cm="1">
        <f t="array" aca="1" ref="ON120" ca="1">INDIRECT(ON$203&amp;ROW())*ON$205</f>
        <v>0.72809999999999997</v>
      </c>
      <c r="OO120" s="696" cm="1">
        <f t="array" aca="1" ref="OO120" ca="1">INDIRECT(OO$203&amp;ROW())*OO$205</f>
        <v>1.0790999999999999</v>
      </c>
      <c r="OP120" s="696" cm="1">
        <f t="array" aca="1" ref="OP120" ca="1">INDIRECT(OP$203&amp;ROW())*OP$205</f>
        <v>0</v>
      </c>
      <c r="OQ120" s="696" cm="1">
        <f t="array" aca="1" ref="OQ120" ca="1">INDIRECT(OQ$203&amp;ROW())*OQ$205</f>
        <v>1.5849</v>
      </c>
      <c r="OR120" s="696" cm="1">
        <f t="array" aca="1" ref="OR120" ca="1">INDIRECT(OR$203&amp;ROW())*OR$205</f>
        <v>0</v>
      </c>
      <c r="OS120" s="696" cm="1">
        <f t="array" aca="1" ref="OS120" ca="1">INDIRECT(OS$203&amp;ROW())*OS$205</f>
        <v>0.51290000000000002</v>
      </c>
      <c r="OT120" s="696" cm="1">
        <f t="array" aca="1" ref="OT120" ca="1">INDIRECT(OT$203&amp;ROW())*OT$205</f>
        <v>0.4909</v>
      </c>
      <c r="OU120" s="696" cm="1">
        <f t="array" aca="1" ref="OU120" ca="1">INDIRECT(OU$203&amp;ROW())*OU$205</f>
        <v>0</v>
      </c>
      <c r="OV120" s="696" cm="1">
        <f t="array" aca="1" ref="OV120" ca="1">INDIRECT(OV$203&amp;ROW())*OV$205</f>
        <v>0</v>
      </c>
      <c r="OW120" s="696" cm="1">
        <f t="array" aca="1" ref="OW120" ca="1">INDIRECT(OW$203&amp;ROW())*OW$205</f>
        <v>0</v>
      </c>
      <c r="OX120" s="696" cm="1">
        <f t="array" aca="1" ref="OX120" ca="1">INDIRECT(OX$203&amp;ROW())*OX$205</f>
        <v>0</v>
      </c>
      <c r="OY120" s="696" cm="1">
        <f t="array" aca="1" ref="OY120" ca="1">IF(INDIRECT(OY$203&amp;ROW())="-",0,INDIRECT(OY$203&amp;ROW())*OY$205)</f>
        <v>0.61310982999999997</v>
      </c>
      <c r="OZ120" s="696" cm="1">
        <f t="array" aca="1" ref="OZ120" ca="1">INDIRECT(OZ$203&amp;ROW())*OZ$205</f>
        <v>0</v>
      </c>
      <c r="PA120" s="696" cm="1">
        <f t="array" aca="1" ref="PA120" ca="1">IF(INDIRECT(PA$203&amp;ROW())="-",0,INDIRECT(PA$203&amp;ROW())*PA$205)</f>
        <v>0.41572804000000002</v>
      </c>
      <c r="PB120" s="705" cm="1">
        <f t="array" aca="1" ref="PB120" ca="1">INDIRECT(PB$203&amp;ROW())*PB$205</f>
        <v>0.75419999999999998</v>
      </c>
      <c r="PC120" s="696" cm="1">
        <f t="array" aca="1" ref="PC120" ca="1">INDIRECT(PC$203&amp;ROW())*PC$205</f>
        <v>1.3946000000000001</v>
      </c>
      <c r="PD120" s="696" cm="1">
        <f t="array" aca="1" ref="PD120" ca="1">INDIRECT(PD$203&amp;ROW())*PD$205</f>
        <v>0.73419999999999996</v>
      </c>
      <c r="PE120" s="696" cm="1">
        <f t="array" aca="1" ref="PE120" ca="1">INDIRECT(PE$203&amp;ROW())*PE$205</f>
        <v>0</v>
      </c>
      <c r="PF120" s="696" cm="1">
        <f t="array" aca="1" ref="PF120" ca="1">INDIRECT(PF$203&amp;ROW())*PF$205</f>
        <v>0</v>
      </c>
      <c r="PG120" s="696" cm="1">
        <f t="array" aca="1" ref="PG120" ca="1">IF(INDIRECT(PG$203&amp;ROW())="-",0,INDIRECT(PG$203&amp;ROW())*PG$205)</f>
        <v>0.32287500000000002</v>
      </c>
      <c r="PH120" s="696" cm="1">
        <f t="array" aca="1" ref="PH120" ca="1">INDIRECT(PH$203&amp;ROW())*PH$205</f>
        <v>0</v>
      </c>
      <c r="PI120" s="696" cm="1">
        <f t="array" aca="1" ref="PI120" ca="1">INDIRECT(PI$203&amp;ROW())*PI$205</f>
        <v>0</v>
      </c>
      <c r="PJ120" s="696" cm="1">
        <f t="array" aca="1" ref="PJ120" ca="1">INDIRECT(PJ$203&amp;ROW())*PJ$205</f>
        <v>0</v>
      </c>
      <c r="PK120" s="696" cm="1">
        <f t="array" aca="1" ref="PK120" ca="1">IF($PJ120=0,0,INDIRECT(PK$203&amp;ROW())*PK$205)</f>
        <v>0</v>
      </c>
      <c r="PL120" s="696" cm="1">
        <f t="array" aca="1" ref="PL120" ca="1">IF($MPE120=0,0,INDIRECT(PL$203&amp;ROW())*PL$205)</f>
        <v>0</v>
      </c>
      <c r="PM120" s="696" cm="1">
        <f t="array" aca="1" ref="PM120" ca="1">IF($MPE120=0,0,INDIRECT(PM$203&amp;ROW())*PM$205)</f>
        <v>0</v>
      </c>
      <c r="PN120" s="696" cm="1">
        <f t="array" aca="1" ref="PN120" ca="1">IF($PJ120=0,0,INDIRECT(PN$203&amp;ROW())*PN$205)</f>
        <v>0</v>
      </c>
      <c r="PO120" s="696" cm="1">
        <f t="array" aca="1" ref="PO120" ca="1">INDIRECT(PO$203&amp;ROW())*PO$205</f>
        <v>0</v>
      </c>
      <c r="PP120" s="696" cm="1">
        <f t="array" aca="1" ref="PP120" ca="1">IF($PO120=0,0,INDIRECT(PP$203&amp;ROW())*PP$205)</f>
        <v>0</v>
      </c>
      <c r="PQ120" s="696" cm="1">
        <f t="array" aca="1" ref="PQ120" ca="1">IF($PO120=0,0,INDIRECT(PQ$203&amp;ROW())*PQ$205)</f>
        <v>0</v>
      </c>
      <c r="PR120" s="696" cm="1">
        <f t="array" aca="1" ref="PR120" ca="1">INDIRECT(PR$203&amp;ROW())*PR$205</f>
        <v>0</v>
      </c>
      <c r="PS120" s="696" cm="1">
        <f t="array" aca="1" ref="PS120" ca="1">INDIRECT(PS$203&amp;ROW())*PS$205</f>
        <v>0</v>
      </c>
      <c r="PT120" s="696" cm="1">
        <f t="array" aca="1" ref="PT120" ca="1">INDIRECT(PT$203&amp;ROW())*PT$205</f>
        <v>0</v>
      </c>
      <c r="PU120" s="696" cm="1">
        <f t="array" aca="1" ref="PU120" ca="1">INDIRECT(PU$203&amp;ROW())*PU$205</f>
        <v>1.7696999999999998</v>
      </c>
      <c r="PV120" s="696" cm="1">
        <f t="array" aca="1" ref="PV120" ca="1">INDIRECT(PV$203&amp;ROW())*PV$205</f>
        <v>0</v>
      </c>
      <c r="PW120" s="696" cm="1">
        <f t="array" aca="1" ref="PW120" ca="1">INDIRECT(PW$203&amp;ROW())*PW$205</f>
        <v>1.0658000000000001</v>
      </c>
      <c r="PX120" s="696" cm="1">
        <f t="array" aca="1" ref="PX120" ca="1">INDIRECT(PX$203&amp;ROW())*PX$205</f>
        <v>1.1714</v>
      </c>
      <c r="PY120" s="696" cm="1">
        <f t="array" aca="1" ref="PY120" ca="1">INDIRECT(PY$203&amp;ROW())*PY$205</f>
        <v>1.1866000000000001</v>
      </c>
      <c r="PZ120" s="696" cm="1">
        <f t="array" aca="1" ref="PZ120" ca="1">INDIRECT(PZ$203&amp;ROW())*PZ$205</f>
        <v>0.17430000000000001</v>
      </c>
      <c r="QA120" s="696" cm="1">
        <f t="array" aca="1" ref="QA120" ca="1">INDIRECT(QA$203&amp;ROW())*QA$205</f>
        <v>0.31659999999999999</v>
      </c>
      <c r="QB120" s="696" cm="1">
        <f t="array" aca="1" ref="QB120" ca="1">INDIRECT(QB$203&amp;ROW())*QB$205</f>
        <v>0</v>
      </c>
      <c r="QC120" s="696" cm="1">
        <f t="array" aca="1" ref="QC120" ca="1">INDIRECT(QC$203&amp;ROW())*QC$205</f>
        <v>1.4259999999999999</v>
      </c>
      <c r="QD120" s="696" cm="1">
        <f t="array" aca="1" ref="QD120" ca="1">IF(INDIRECT(QD$203&amp;ROW())="-",0,INDIRECT(QD$203&amp;ROW())*QD$205)</f>
        <v>0.50276367</v>
      </c>
      <c r="QE120" s="696" cm="1">
        <f t="array" aca="1" ref="QE120" ca="1">INDIRECT(QE$203&amp;ROW())*QE$205</f>
        <v>0</v>
      </c>
      <c r="QF120" s="696" cm="1">
        <f t="array" aca="1" ref="QF120" ca="1">INDIRECT(QF$203&amp;ROW())*QF$205</f>
        <v>0</v>
      </c>
      <c r="QG120" s="696" cm="1">
        <f t="array" aca="1" ref="QG120" ca="1">INDIRECT(QG$203&amp;ROW())*QG$205</f>
        <v>0</v>
      </c>
      <c r="QI120" s="606" t="s">
        <v>6305</v>
      </c>
      <c r="QJ120" s="700" t="str">
        <f t="shared" ca="1" si="154"/>
        <v>C</v>
      </c>
      <c r="QK120" s="701">
        <f t="shared" ca="1" si="170"/>
        <v>0.30845261590394546</v>
      </c>
      <c r="QL120" s="705">
        <f t="shared" ca="1" si="214"/>
        <v>0.34116372465656319</v>
      </c>
      <c r="QM120" s="696">
        <f t="shared" ca="1" si="215"/>
        <v>0.36294206631170806</v>
      </c>
      <c r="QN120" s="696">
        <f t="shared" ca="1" si="157"/>
        <v>2.3857251779312836E-2</v>
      </c>
      <c r="QO120" s="697">
        <f t="shared" ca="1" si="158"/>
        <v>0.50584742086819767</v>
      </c>
      <c r="QP120" s="696" cm="1">
        <f t="array" aca="1" ref="QP120" ca="1">INDIRECT(QP$203&amp;ROW())*QP$205</f>
        <v>3.3451646745381883E-2</v>
      </c>
      <c r="QQ120" s="696" cm="1">
        <f t="array" aca="1" ref="QQ120" ca="1">INDIRECT(QQ$203&amp;ROW())*QQ$205</f>
        <v>0</v>
      </c>
      <c r="QR120" s="696" cm="1">
        <f t="array" aca="1" ref="QR120" ca="1">INDIRECT(QR$203&amp;ROW())*QR$205</f>
        <v>7.5449048323979542E-2</v>
      </c>
      <c r="QS120" s="696" cm="1">
        <f t="array" aca="1" ref="QS120" ca="1">INDIRECT(QS$203&amp;ROW())*QS$205</f>
        <v>0.22471360933801068</v>
      </c>
      <c r="QT120" s="696" cm="1">
        <f t="array" aca="1" ref="QT120" ca="1">INDIRECT(QT$203&amp;ROW())*QT$205</f>
        <v>0</v>
      </c>
      <c r="QU120" s="696" cm="1">
        <f t="array" aca="1" ref="QU120" ca="1">INDIRECT(QU$203&amp;ROW())*QU$205</f>
        <v>0.53329206883563263</v>
      </c>
      <c r="QV120" s="696" cm="1">
        <f t="array" aca="1" ref="QV120" ca="1">INDIRECT(QV$203&amp;ROW())*QV$205</f>
        <v>0</v>
      </c>
      <c r="QW120" s="696" cm="1">
        <f t="array" aca="1" ref="QW120" ca="1">INDIRECT(QW$203&amp;ROW())*QW$205</f>
        <v>0.17699805458110993</v>
      </c>
      <c r="QX120" s="696" cm="1">
        <f t="array" aca="1" ref="QX120" ca="1">INDIRECT(QX$203&amp;ROW())*QX$205</f>
        <v>0.20213631474637936</v>
      </c>
      <c r="QY120" s="696" cm="1">
        <f t="array" aca="1" ref="QY120" ca="1">INDIRECT(QY$203&amp;ROW())*QY$205</f>
        <v>0</v>
      </c>
      <c r="QZ120" s="696" cm="1">
        <f t="array" aca="1" ref="QZ120" ca="1">INDIRECT(QZ$203&amp;ROW())*QZ$205</f>
        <v>0</v>
      </c>
      <c r="RA120" s="696" cm="1">
        <f t="array" aca="1" ref="RA120" ca="1">INDIRECT(RA$203&amp;ROW())*RA$205</f>
        <v>0</v>
      </c>
      <c r="RB120" s="696" cm="1">
        <f t="array" aca="1" ref="RB120" ca="1">INDIRECT(RB$203&amp;ROW())*RB$205</f>
        <v>0</v>
      </c>
      <c r="RC120" s="696" cm="1">
        <f t="array" aca="1" ref="RC120" ca="1">IF(INDIRECT(RC$203&amp;ROW())="-",0,INDIRECT(RC$203&amp;ROW())*RC$205)</f>
        <v>7.2488652653115049E-2</v>
      </c>
      <c r="RD120" s="696" cm="1">
        <f t="array" aca="1" ref="RD120" ca="1">INDIRECT(RD$203&amp;ROW())*RD$205</f>
        <v>0</v>
      </c>
      <c r="RE120" s="696" cm="1">
        <f t="array" aca="1" ref="RE120" ca="1">IF(INDIRECT(RE$203&amp;ROW())="-",0,INDIRECT(RE$203&amp;ROW())*RE$205)</f>
        <v>2.9783822097849952E-2</v>
      </c>
      <c r="RF120" s="705" cm="1">
        <f t="array" aca="1" ref="RF120" ca="1">INDIRECT(RF$203&amp;ROW())*RF$205</f>
        <v>5.3068994403248027E-2</v>
      </c>
      <c r="RG120" s="696" cm="1">
        <f t="array" aca="1" ref="RG120" ca="1">INDIRECT(RG$203&amp;ROW())*RG$205</f>
        <v>0.27650466908360405</v>
      </c>
      <c r="RH120" s="696" cm="1">
        <f t="array" aca="1" ref="RH120" ca="1">INDIRECT(RH$203&amp;ROW())*RH$205</f>
        <v>2.9193840390272292E-2</v>
      </c>
      <c r="RI120" s="696" cm="1">
        <f t="array" aca="1" ref="RI120" ca="1">INDIRECT(RI$203&amp;ROW())*RI$205</f>
        <v>0</v>
      </c>
      <c r="RJ120" s="696" cm="1">
        <f t="array" aca="1" ref="RJ120" ca="1">INDIRECT(RJ$203&amp;ROW())*RJ$205</f>
        <v>0</v>
      </c>
      <c r="RK120" s="696" cm="1">
        <f t="array" aca="1" ref="RK120" ca="1">IF(INDIRECT(RK$203&amp;ROW())="-",0,INDIRECT(RK$203&amp;ROW())*RK$205)</f>
        <v>2.2295569983268846E-2</v>
      </c>
      <c r="RL120" s="696" cm="1">
        <f t="array" aca="1" ref="RL120" ca="1">INDIRECT(RL$203&amp;ROW())*RL$205</f>
        <v>0</v>
      </c>
      <c r="RM120" s="696" cm="1">
        <f t="array" aca="1" ref="RM120" ca="1">INDIRECT(RM$203&amp;ROW())*RM$205</f>
        <v>0</v>
      </c>
      <c r="RN120" s="696" cm="1">
        <f t="array" aca="1" ref="RN120" ca="1">INDIRECT(RN$203&amp;ROW())*RN$205</f>
        <v>0</v>
      </c>
      <c r="RO120" s="696" cm="1">
        <f t="array" aca="1" ref="RO120" ca="1">IF($RN120=0,0,INDIRECT(RO$203&amp;ROW())*RO$205)</f>
        <v>0</v>
      </c>
      <c r="RP120" s="696" cm="1">
        <f t="array" aca="1" ref="RP120" ca="1">IF($RN120=0,0,INDIRECT(RP$203&amp;ROW())*RP$205)</f>
        <v>0</v>
      </c>
      <c r="RQ120" s="696" cm="1">
        <f t="array" aca="1" ref="RQ120" ca="1">IF($RN120=0,0,INDIRECT(RQ$203&amp;ROW())*RQ$205)</f>
        <v>0</v>
      </c>
      <c r="RR120" s="696" cm="1">
        <f t="array" aca="1" ref="RR120" ca="1">IF($RN120=0,0,INDIRECT(RR$203&amp;ROW())*RR$205)</f>
        <v>0</v>
      </c>
      <c r="RS120" s="696" cm="1">
        <f t="array" aca="1" ref="RS120" ca="1">INDIRECT(RS$203&amp;ROW())*RS$205</f>
        <v>0</v>
      </c>
      <c r="RT120" s="696" cm="1">
        <f t="array" aca="1" ref="RT120" ca="1">IF($RS120=0,0,INDIRECT(RT$203&amp;ROW())*RT$205)</f>
        <v>0</v>
      </c>
      <c r="RU120" s="696" cm="1">
        <f t="array" aca="1" ref="RU120" ca="1">IF($RS120=0,0,INDIRECT(RU$203&amp;ROW())*RU$205)</f>
        <v>0</v>
      </c>
      <c r="RV120" s="696" cm="1">
        <f t="array" aca="1" ref="RV120" ca="1">INDIRECT(RV$203&amp;ROW())*RV$205</f>
        <v>0</v>
      </c>
      <c r="RW120" s="696" cm="1">
        <f t="array" aca="1" ref="RW120" ca="1">INDIRECT(RW$203&amp;ROW())*RW$205</f>
        <v>0</v>
      </c>
      <c r="RX120" s="696" cm="1">
        <f t="array" aca="1" ref="RX120" ca="1">INDIRECT(RX$203&amp;ROW())*RX$205</f>
        <v>0</v>
      </c>
      <c r="RY120" s="696" cm="1">
        <f t="array" aca="1" ref="RY120" ca="1">INDIRECT(RY$203&amp;ROW())*RY$205</f>
        <v>8.4396695370290389E-2</v>
      </c>
      <c r="RZ120" s="696" cm="1">
        <f t="array" aca="1" ref="RZ120" ca="1">INDIRECT(RZ$203&amp;ROW())*RZ$205</f>
        <v>0</v>
      </c>
      <c r="SA120" s="696" cm="1">
        <f t="array" aca="1" ref="SA120" ca="1">INDIRECT(SA$203&amp;ROW())*SA$205</f>
        <v>0.20458618579029147</v>
      </c>
      <c r="SB120" s="696" cm="1">
        <f t="array" aca="1" ref="SB120" ca="1">INDIRECT(SB$203&amp;ROW())*SB$205</f>
        <v>4.7124126502052749E-2</v>
      </c>
      <c r="SC120" s="696" cm="1">
        <f t="array" aca="1" ref="SC120" ca="1">INDIRECT(SC$203&amp;ROW())*SC$205</f>
        <v>5.4291606235991073E-2</v>
      </c>
      <c r="SD120" s="696" cm="1">
        <f t="array" aca="1" ref="SD120" ca="1">INDIRECT(SD$203&amp;ROW())*SD$205</f>
        <v>0.3072993885784252</v>
      </c>
      <c r="SE120" s="696" cm="1">
        <f t="array" aca="1" ref="SE120" ca="1">INDIRECT(SE$203&amp;ROW())*SE$205</f>
        <v>0.2585618210787391</v>
      </c>
      <c r="SF120" s="696" cm="1">
        <f t="array" aca="1" ref="SF120" ca="1">INDIRECT(SF$203&amp;ROW())*SF$205</f>
        <v>0</v>
      </c>
      <c r="SG120" s="696" cm="1">
        <f t="array" aca="1" ref="SG120" ca="1">INDIRECT(SG$203&amp;ROW())*SG$205</f>
        <v>7.4767843909269882E-2</v>
      </c>
      <c r="SH120" s="696" cm="1">
        <f t="array" aca="1" ref="SH120" ca="1">IF(INDIRECT(SH$203&amp;ROW())="-",0,INDIRECT(SH$203&amp;ROW())*SH$205)</f>
        <v>6.4415363197832226E-2</v>
      </c>
      <c r="SI120" s="696" cm="1">
        <f t="array" aca="1" ref="SI120" ca="1">INDIRECT(SI$203&amp;ROW())*SI$205</f>
        <v>0</v>
      </c>
      <c r="SJ120" s="696" cm="1">
        <f t="array" aca="1" ref="SJ120" ca="1">INDIRECT(SJ$203&amp;ROW())*SJ$205</f>
        <v>0</v>
      </c>
      <c r="SK120" s="696" cm="1">
        <f t="array" aca="1" ref="SK120" ca="1">INDIRECT(SK$203&amp;ROW())*SK$205</f>
        <v>0</v>
      </c>
      <c r="SN120" s="606" t="s">
        <v>6305</v>
      </c>
      <c r="SO120" s="707" cm="1">
        <f t="array" aca="1" ref="SO120" ca="1">INDIRECT(SO$203&amp;ROW())*SO$205</f>
        <v>1</v>
      </c>
      <c r="SP120" s="707" cm="1">
        <f t="array" aca="1" ref="SP120" ca="1">INDIRECT(SP$203&amp;ROW())*SP$205</f>
        <v>0</v>
      </c>
      <c r="SQ120" s="707" cm="1">
        <f t="array" aca="1" ref="SQ120" ca="1">INDIRECT(SQ$203&amp;ROW())*SQ$205</f>
        <v>1</v>
      </c>
      <c r="SR120" s="707" cm="1">
        <f t="array" aca="1" ref="SR120" ca="1">INDIRECT(SR$203&amp;ROW())*SR$205</f>
        <v>3</v>
      </c>
      <c r="SS120" s="707" cm="1">
        <f t="array" aca="1" ref="SS120" ca="1">INDIRECT(SS$203&amp;ROW())*SS$205</f>
        <v>0</v>
      </c>
      <c r="ST120" s="707" cm="1">
        <f t="array" aca="1" ref="ST120" ca="1">INDIRECT(ST$203&amp;ROW())*ST$205</f>
        <v>3</v>
      </c>
      <c r="SU120" s="707" cm="1">
        <f t="array" aca="1" ref="SU120" ca="1">INDIRECT(SU$203&amp;ROW())*SU$205</f>
        <v>0</v>
      </c>
      <c r="SV120" s="707" cm="1">
        <f t="array" aca="1" ref="SV120" ca="1">INDIRECT(SV$203&amp;ROW())*SV$205</f>
        <v>1</v>
      </c>
      <c r="SW120" s="707" cm="1">
        <f t="array" aca="1" ref="SW120" ca="1">INDIRECT(SW$203&amp;ROW())*SW$205</f>
        <v>1</v>
      </c>
      <c r="SX120" s="707" cm="1">
        <f t="array" aca="1" ref="SX120" ca="1">INDIRECT(SX$203&amp;ROW())*SX$205</f>
        <v>0</v>
      </c>
      <c r="SY120" s="707" cm="1">
        <f t="array" aca="1" ref="SY120" ca="1">INDIRECT(SY$203&amp;ROW())*SY$205</f>
        <v>0</v>
      </c>
      <c r="SZ120" s="707" cm="1">
        <f t="array" aca="1" ref="SZ120" ca="1">INDIRECT(SZ$203&amp;ROW())*SZ$205</f>
        <v>0</v>
      </c>
      <c r="TA120" s="707" cm="1">
        <f t="array" aca="1" ref="TA120" ca="1">INDIRECT(TA$203&amp;ROW())*TA$205</f>
        <v>0</v>
      </c>
      <c r="TB120" s="696" cm="1">
        <f t="array" aca="1" ref="TB120" ca="1">IF(INDIRECT(TB$203&amp;ROW())="-",0,INDIRECT(TB$203&amp;ROW())*TB$205)</f>
        <v>0.8639</v>
      </c>
      <c r="TC120" s="707" cm="1">
        <f t="array" aca="1" ref="TC120" ca="1">INDIRECT(TC$203&amp;ROW())*TC$205</f>
        <v>0</v>
      </c>
      <c r="TD120" s="696" cm="1">
        <f t="array" aca="1" ref="TD120" ca="1">IF(INDIRECT(TD$203&amp;ROW())="-",0,INDIRECT(TD$203&amp;ROW())*TD$205)</f>
        <v>0.47060000000000002</v>
      </c>
      <c r="TE120" s="732" cm="1">
        <f t="array" aca="1" ref="TE120" ca="1">INDIRECT(TE$203&amp;ROW())*TE$205</f>
        <v>1</v>
      </c>
      <c r="TF120" s="707" cm="1">
        <f t="array" aca="1" ref="TF120" ca="1">INDIRECT(TF$203&amp;ROW())*TF$205</f>
        <v>2</v>
      </c>
      <c r="TG120" s="707" cm="1">
        <f t="array" aca="1" ref="TG120" ca="1">INDIRECT(TG$203&amp;ROW())*TG$205</f>
        <v>1</v>
      </c>
      <c r="TH120" s="707" cm="1">
        <f t="array" aca="1" ref="TH120" ca="1">INDIRECT(TH$203&amp;ROW())*TH$205</f>
        <v>0</v>
      </c>
      <c r="TI120" s="707" cm="1">
        <f t="array" aca="1" ref="TI120" ca="1">INDIRECT(TI$203&amp;ROW())*TI$205</f>
        <v>0</v>
      </c>
      <c r="TJ120" s="696" cm="1">
        <f t="array" aca="1" ref="TJ120" ca="1">IF(INDIRECT(TJ$203&amp;ROW())="-",0,INDIRECT(TJ$203&amp;ROW())*TJ$205)</f>
        <v>0.36899999999999999</v>
      </c>
      <c r="TK120" s="707" cm="1">
        <f t="array" aca="1" ref="TK120" ca="1">INDIRECT(TK$203&amp;ROW())*TK$205</f>
        <v>0</v>
      </c>
      <c r="TL120" s="707" cm="1">
        <f t="array" aca="1" ref="TL120" ca="1">INDIRECT(TL$203&amp;ROW())*TL$205</f>
        <v>0</v>
      </c>
      <c r="TM120" s="707" cm="1">
        <f t="array" aca="1" ref="TM120" ca="1">INDIRECT(TM$203&amp;ROW())*TM$205</f>
        <v>0</v>
      </c>
      <c r="TN120" s="707" cm="1">
        <f t="array" aca="1" ref="TN120" ca="1">IF($TM120=0,0,INDIRECT(TN$203&amp;ROW())*TN$205)</f>
        <v>0</v>
      </c>
      <c r="TO120" s="707" cm="1">
        <f t="array" aca="1" ref="TO120" ca="1">IF($TM120=0,0,INDIRECT(TO$203&amp;ROW())*TO$205)</f>
        <v>0</v>
      </c>
      <c r="TP120" s="707" cm="1">
        <f t="array" aca="1" ref="TP120" ca="1">IF($TM120=0,0,INDIRECT(TP$203&amp;ROW())*TP$205)</f>
        <v>0</v>
      </c>
      <c r="TQ120" s="707" cm="1">
        <f t="array" aca="1" ref="TQ120" ca="1">IF($TM120=0,0,INDIRECT(TQ$203&amp;ROW())*TQ$205)</f>
        <v>0</v>
      </c>
      <c r="TR120" s="707" cm="1">
        <f t="array" aca="1" ref="TR120" ca="1">INDIRECT(TR$203&amp;ROW())*TR$205</f>
        <v>0</v>
      </c>
      <c r="TS120" s="707" cm="1">
        <f t="array" aca="1" ref="TS120" ca="1">IF($TR120=0,0,INDIRECT(TS$203&amp;ROW())*TS$205)</f>
        <v>0</v>
      </c>
      <c r="TT120" s="707" cm="1">
        <f t="array" aca="1" ref="TT120" ca="1">IF($TR120=0,0,INDIRECT(TT$203&amp;ROW())*TT$205)</f>
        <v>0</v>
      </c>
      <c r="TU120" s="707" cm="1">
        <f t="array" aca="1" ref="TU120" ca="1">INDIRECT(TU$203&amp;ROW())*TU$205</f>
        <v>0</v>
      </c>
      <c r="TV120" s="707" cm="1">
        <f t="array" aca="1" ref="TV120" ca="1">INDIRECT(TV$203&amp;ROW())*TV$205</f>
        <v>0</v>
      </c>
      <c r="TW120" s="707" cm="1">
        <f t="array" aca="1" ref="TW120" ca="1">INDIRECT(TW$203&amp;ROW())*TW$205</f>
        <v>0</v>
      </c>
      <c r="TX120" s="707" cm="1">
        <f t="array" aca="1" ref="TX120" ca="1">INDIRECT(TX$203&amp;ROW())*TX$205</f>
        <v>3</v>
      </c>
      <c r="TY120" s="707" cm="1">
        <f t="array" aca="1" ref="TY120" ca="1">INDIRECT(TY$203&amp;ROW())*TY$205</f>
        <v>0</v>
      </c>
      <c r="TZ120" s="707" cm="1">
        <f t="array" aca="1" ref="TZ120" ca="1">INDIRECT(TZ$203&amp;ROW())*TZ$205</f>
        <v>2</v>
      </c>
      <c r="UA120" s="707" cm="1">
        <f t="array" aca="1" ref="UA120" ca="1">INDIRECT(UA$203&amp;ROW())*UA$205</f>
        <v>2</v>
      </c>
      <c r="UB120" s="707" cm="1">
        <f t="array" aca="1" ref="UB120" ca="1">INDIRECT(UB$203&amp;ROW())*UB$205</f>
        <v>2</v>
      </c>
      <c r="UC120" s="707" cm="1">
        <f t="array" aca="1" ref="UC120" ca="1">INDIRECT(UC$203&amp;ROW())*UC$205</f>
        <v>1</v>
      </c>
      <c r="UD120" s="707" cm="1">
        <f t="array" aca="1" ref="UD120" ca="1">INDIRECT(UD$203&amp;ROW())*UD$205</f>
        <v>1</v>
      </c>
      <c r="UE120" s="707" cm="1">
        <f t="array" aca="1" ref="UE120" ca="1">INDIRECT(UE$203&amp;ROW())*UE$205</f>
        <v>0</v>
      </c>
      <c r="UF120" s="707" cm="1">
        <f t="array" aca="1" ref="UF120" ca="1">INDIRECT(UF$203&amp;ROW())*UF$205</f>
        <v>2</v>
      </c>
      <c r="UG120" s="696" cm="1">
        <f t="array" aca="1" ref="UG120" ca="1">IF(INDIRECT(UG$203&amp;ROW())="-",0,INDIRECT(UG$203&amp;ROW())*UG$205)</f>
        <v>0.81869999999999998</v>
      </c>
      <c r="UH120" s="707" cm="1">
        <f t="array" aca="1" ref="UH120" ca="1">INDIRECT(UH$203&amp;ROW())*UH$205</f>
        <v>0</v>
      </c>
      <c r="UI120" s="707" cm="1">
        <f t="array" aca="1" ref="UI120" ca="1">INDIRECT(UI$203&amp;ROW())*UI$205</f>
        <v>0</v>
      </c>
      <c r="UJ120" s="707" cm="1">
        <f t="array" aca="1" ref="UJ120" ca="1">INDIRECT(UJ$203&amp;ROW())*UJ$205</f>
        <v>0</v>
      </c>
      <c r="UM120" s="606" t="s">
        <v>6305</v>
      </c>
      <c r="UN120" s="616">
        <f t="shared" ca="1" si="222"/>
        <v>0.18720310219966924</v>
      </c>
      <c r="UO120" s="616">
        <f t="shared" ca="1" si="222"/>
        <v>-0.6225347970107441</v>
      </c>
      <c r="UP120" s="616">
        <f t="shared" ca="1" si="222"/>
        <v>0.15206673709758317</v>
      </c>
      <c r="UQ120" s="616">
        <f t="shared" ca="1" si="222"/>
        <v>0.29355872991449461</v>
      </c>
      <c r="UR120" s="616">
        <f t="shared" ca="1" si="222"/>
        <v>-1.7347822393597188</v>
      </c>
      <c r="US120" s="616">
        <f t="shared" ca="1" si="222"/>
        <v>0.41305213694811815</v>
      </c>
      <c r="UT120" s="616">
        <f t="shared" ca="1" si="222"/>
        <v>-3.3391171947782863</v>
      </c>
      <c r="UU120" s="616">
        <f t="shared" ca="1" si="222"/>
        <v>-1.6225788321166725</v>
      </c>
      <c r="UV120" s="616">
        <f t="shared" ca="1" si="222"/>
        <v>-1.8398832032123544</v>
      </c>
      <c r="UW120" s="616">
        <f t="shared" ca="1" si="222"/>
        <v>-2.1021242737767571</v>
      </c>
      <c r="UX120" s="616">
        <f t="shared" ca="1" si="222"/>
        <v>-3.7125109235132832</v>
      </c>
      <c r="UY120" s="616">
        <f t="shared" ca="1" si="222"/>
        <v>-0.67270887390575207</v>
      </c>
      <c r="UZ120" s="616">
        <f t="shared" ca="1" si="222"/>
        <v>-0.80238258590915801</v>
      </c>
      <c r="VA120" s="616">
        <f t="shared" ca="1" si="222"/>
        <v>1.2243533849090487</v>
      </c>
      <c r="VB120" s="616">
        <f t="shared" ca="1" si="222"/>
        <v>-0.76400504167427041</v>
      </c>
      <c r="VC120" s="616">
        <f t="shared" ca="1" si="222"/>
        <v>-0.36562632538007284</v>
      </c>
      <c r="VD120" s="616">
        <f t="shared" ca="1" si="243"/>
        <v>-0.36208520652341147</v>
      </c>
      <c r="VE120" s="616">
        <f t="shared" ca="1" si="240"/>
        <v>3.9909080070471406E-2</v>
      </c>
      <c r="VF120" s="616">
        <f t="shared" ca="1" si="240"/>
        <v>-0.81480937927278907</v>
      </c>
      <c r="VG120" s="616">
        <f t="shared" ca="1" si="240"/>
        <v>-0.89462372206681784</v>
      </c>
      <c r="VH120" s="616">
        <f t="shared" ca="1" si="240"/>
        <v>-3.2919881574307759</v>
      </c>
      <c r="VI120" s="616">
        <f t="shared" ca="1" si="240"/>
        <v>-0.76552268087551656</v>
      </c>
      <c r="VJ120" s="616">
        <f t="shared" ca="1" si="240"/>
        <v>-0.90132677458943244</v>
      </c>
      <c r="VK120" s="616">
        <f t="shared" ca="1" si="240"/>
        <v>-1.8355388391984859</v>
      </c>
      <c r="VL120" s="616">
        <f t="shared" ca="1" si="240"/>
        <v>-0.83864555511817418</v>
      </c>
      <c r="VM120" s="616">
        <f t="shared" ca="1" si="240"/>
        <v>-0.57201237404204519</v>
      </c>
      <c r="VN120" s="616">
        <f t="shared" ca="1" si="240"/>
        <v>-0.62639799545694341</v>
      </c>
      <c r="VO120" s="616">
        <f t="shared" ca="1" si="240"/>
        <v>-0.42150866262694142</v>
      </c>
      <c r="VP120" s="616">
        <f t="shared" ca="1" si="240"/>
        <v>-0.46221149066820022</v>
      </c>
      <c r="VQ120" s="616">
        <f t="shared" ca="1" si="240"/>
        <v>-0.77889442244162177</v>
      </c>
      <c r="VR120" s="616">
        <f t="shared" ca="1" si="240"/>
        <v>-0.64202286734458469</v>
      </c>
      <c r="VS120" s="616">
        <f t="shared" ca="1" si="240"/>
        <v>-0.40481357988865657</v>
      </c>
      <c r="VT120" s="616">
        <f t="shared" ca="1" si="232"/>
        <v>-0.3878135405833677</v>
      </c>
      <c r="VU120" s="616">
        <f t="shared" ca="1" si="232"/>
        <v>-0.82130507758946303</v>
      </c>
      <c r="VV120" s="616">
        <f t="shared" ca="1" si="232"/>
        <v>-0.64337789451099625</v>
      </c>
      <c r="VW120" s="616">
        <f t="shared" ca="1" si="232"/>
        <v>0.66845613582062358</v>
      </c>
      <c r="VX120" s="616">
        <f t="shared" ca="1" si="232"/>
        <v>-0.78524029103755877</v>
      </c>
      <c r="VY120" s="616">
        <f t="shared" ca="1" si="232"/>
        <v>0.70583605694264007</v>
      </c>
      <c r="VZ120" s="616">
        <f t="shared" ca="1" si="232"/>
        <v>0.68442622420316401</v>
      </c>
      <c r="WA120" s="616">
        <f t="shared" ca="1" si="232"/>
        <v>0.92808016936885662</v>
      </c>
      <c r="WB120" s="616">
        <f t="shared" ca="1" si="232"/>
        <v>0.33435322352896929</v>
      </c>
      <c r="WC120" s="616">
        <f t="shared" ca="1" si="232"/>
        <v>0.47817673461028487</v>
      </c>
      <c r="WD120" s="616">
        <f t="shared" ca="1" si="229"/>
        <v>-1.3395773314157267</v>
      </c>
      <c r="WE120" s="616">
        <f t="shared" ca="1" si="229"/>
        <v>0.67426644196529939</v>
      </c>
      <c r="WF120" s="616">
        <f t="shared" ca="1" si="229"/>
        <v>0.67222694347366851</v>
      </c>
      <c r="WG120" s="616">
        <f t="shared" ca="1" si="229"/>
        <v>-1.008197359876486</v>
      </c>
      <c r="WH120" s="616">
        <f t="shared" ca="1" si="229"/>
        <v>-1.0816125322340113</v>
      </c>
      <c r="WI120" s="627">
        <f t="shared" ca="1" si="229"/>
        <v>-0.9831420375936909</v>
      </c>
      <c r="WL120" s="606" t="s">
        <v>6305</v>
      </c>
      <c r="WM120" s="700" t="str">
        <f t="shared" ca="1" si="172"/>
        <v>C</v>
      </c>
      <c r="WN120" s="479">
        <f t="shared" ca="1" si="173"/>
        <v>0.30056813461063275</v>
      </c>
      <c r="WO120" s="495">
        <f t="shared" ca="1" si="216"/>
        <v>0.33041321395702189</v>
      </c>
      <c r="WP120" s="458">
        <f t="shared" ca="1" si="216"/>
        <v>0.35549378549085092</v>
      </c>
      <c r="WQ120" s="458">
        <f t="shared" ca="1" si="216"/>
        <v>6.5604257617524489E-2</v>
      </c>
      <c r="WR120" s="459">
        <f t="shared" ca="1" si="216"/>
        <v>0.45076128137713367</v>
      </c>
      <c r="WS120" s="495">
        <f t="shared" ca="1" si="174"/>
        <v>-0.86291494797665247</v>
      </c>
      <c r="WT120" s="458">
        <f t="shared" ca="1" si="175"/>
        <v>-0.89828129052619887</v>
      </c>
      <c r="WU120" s="458">
        <f t="shared" ca="1" si="176"/>
        <v>-0.74383665603167171</v>
      </c>
      <c r="WV120" s="459">
        <f t="shared" ca="1" si="177"/>
        <v>-0.21135814596774696</v>
      </c>
      <c r="WW120" s="484">
        <f t="shared" ca="1" si="223"/>
        <v>0.13999047982491267</v>
      </c>
      <c r="WX120" s="484">
        <f t="shared" ca="1" si="223"/>
        <v>-0.37545073607717977</v>
      </c>
      <c r="WY120" s="484">
        <f t="shared" ca="1" si="223"/>
        <v>0.1107197912807503</v>
      </c>
      <c r="WZ120" s="484">
        <f t="shared" ca="1" si="223"/>
        <v>0.10559307515024371</v>
      </c>
      <c r="XA120" s="484">
        <f t="shared" ca="1" si="241"/>
        <v>-0.91544458771012349</v>
      </c>
      <c r="XB120" s="484">
        <f t="shared" ca="1" si="241"/>
        <v>0.21821544394969081</v>
      </c>
      <c r="XC120" s="484">
        <f t="shared" ca="1" si="241"/>
        <v>-1.574059845618484</v>
      </c>
      <c r="XD120" s="484">
        <f t="shared" ca="1" si="241"/>
        <v>-0.8322206829926414</v>
      </c>
      <c r="XE120" s="484">
        <f t="shared" ca="1" si="241"/>
        <v>-0.90319866445694474</v>
      </c>
      <c r="XF120" s="484">
        <f t="shared" ca="1" si="241"/>
        <v>-1.3527169701753432</v>
      </c>
      <c r="XG120" s="484">
        <f t="shared" ca="1" si="241"/>
        <v>-1.505051928392285</v>
      </c>
      <c r="XH120" s="484">
        <f t="shared" ca="1" si="241"/>
        <v>-0.33958343954762366</v>
      </c>
      <c r="XI120" s="484">
        <f t="shared" ca="1" si="241"/>
        <v>-0.56078518929191046</v>
      </c>
      <c r="XJ120" s="484">
        <f t="shared" ca="1" si="241"/>
        <v>0.86892359726995183</v>
      </c>
      <c r="XK120" s="484">
        <f t="shared" ca="1" si="241"/>
        <v>-0.54267278110123429</v>
      </c>
      <c r="XL120" s="484">
        <f t="shared" ca="1" si="241"/>
        <v>-0.32299429584075634</v>
      </c>
      <c r="XM120" s="484">
        <f t="shared" ca="1" si="241"/>
        <v>-0.27308466275995691</v>
      </c>
      <c r="XN120" s="484">
        <f t="shared" ca="1" si="227"/>
        <v>2.7828601533139714E-2</v>
      </c>
      <c r="XO120" s="484">
        <f t="shared" ca="1" si="227"/>
        <v>-0.59823304626208174</v>
      </c>
      <c r="XP120" s="484">
        <f t="shared" ca="1" si="227"/>
        <v>-0.57255918212276347</v>
      </c>
      <c r="XQ120" s="484">
        <f t="shared" ca="1" si="227"/>
        <v>-2.1904889199544382</v>
      </c>
      <c r="XR120" s="484">
        <f t="shared" ca="1" si="227"/>
        <v>-0.66983234576607698</v>
      </c>
      <c r="XS120" s="484">
        <f t="shared" ca="1" si="227"/>
        <v>-0.55611861992167977</v>
      </c>
      <c r="XT120" s="484">
        <f t="shared" ca="1" si="227"/>
        <v>-1.1147227370452404</v>
      </c>
      <c r="XU120" s="484">
        <f t="shared" ca="1" si="227"/>
        <v>-0.63720289277878872</v>
      </c>
      <c r="XV120" s="484">
        <f t="shared" ca="1" si="227"/>
        <v>-0.30179372854458303</v>
      </c>
      <c r="XW120" s="484">
        <f t="shared" ca="1" si="227"/>
        <v>-0.40427726626791127</v>
      </c>
      <c r="XX120" s="484">
        <f t="shared" ca="1" si="227"/>
        <v>-0.20379943838012618</v>
      </c>
      <c r="XY120" s="484">
        <f t="shared" ca="1" si="227"/>
        <v>-0.24303080179333969</v>
      </c>
      <c r="XZ120" s="484">
        <f t="shared" ca="1" si="227"/>
        <v>-0.56968338057380219</v>
      </c>
      <c r="YA120" s="484">
        <f t="shared" ca="1" si="227"/>
        <v>-0.43779539324227229</v>
      </c>
      <c r="YB120" s="484">
        <f t="shared" ca="1" si="227"/>
        <v>-0.21272953623148902</v>
      </c>
      <c r="YC120" s="484">
        <f t="shared" ca="1" si="227"/>
        <v>-0.17304240180829866</v>
      </c>
      <c r="YD120" s="484">
        <f t="shared" ref="YD120:YD151" ca="1" si="246">(VU120*YD$205)</f>
        <v>-0.6068623218308542</v>
      </c>
      <c r="YE120" s="484">
        <f t="shared" ca="1" si="244"/>
        <v>-0.46342509741627064</v>
      </c>
      <c r="YF120" s="484">
        <f t="shared" ca="1" si="244"/>
        <v>0.39432227452058582</v>
      </c>
      <c r="YG120" s="484">
        <f t="shared" ca="1" si="244"/>
        <v>-0.54699838673676349</v>
      </c>
      <c r="YH120" s="484">
        <f t="shared" ca="1" si="244"/>
        <v>0.3761400347447329</v>
      </c>
      <c r="YI120" s="484">
        <f t="shared" ca="1" si="244"/>
        <v>0.40086843951579315</v>
      </c>
      <c r="YJ120" s="484">
        <f t="shared" ca="1" si="233"/>
        <v>0.55062996448654267</v>
      </c>
      <c r="YK120" s="484">
        <f t="shared" ca="1" si="233"/>
        <v>5.8277766861099353E-2</v>
      </c>
      <c r="YL120" s="484">
        <f t="shared" ca="1" si="233"/>
        <v>0.15139075417761619</v>
      </c>
      <c r="YM120" s="484">
        <f t="shared" ca="1" si="233"/>
        <v>-1.0693845836691747</v>
      </c>
      <c r="YN120" s="484">
        <f t="shared" ca="1" si="233"/>
        <v>0.48075197312125845</v>
      </c>
      <c r="YO120" s="484">
        <f t="shared" ca="1" si="233"/>
        <v>0.4128145659871798</v>
      </c>
      <c r="YP120" s="484">
        <f t="shared" ca="1" si="230"/>
        <v>-0.53716755334219179</v>
      </c>
      <c r="YQ120" s="484">
        <f t="shared" ca="1" si="230"/>
        <v>-0.78352011835031787</v>
      </c>
      <c r="YR120" s="484">
        <f t="shared" ca="1" si="230"/>
        <v>-0.73715989978774943</v>
      </c>
      <c r="YU120" s="606" t="s">
        <v>6305</v>
      </c>
      <c r="YV120" s="700" t="str">
        <f t="shared" ca="1" si="160"/>
        <v>C</v>
      </c>
      <c r="YW120" s="479">
        <f t="shared" ca="1" si="179"/>
        <v>0.36306562511211027</v>
      </c>
      <c r="YX120" s="495">
        <f t="shared" ca="1" si="217"/>
        <v>0.39000828124544556</v>
      </c>
      <c r="YY120" s="458">
        <f t="shared" ca="1" si="217"/>
        <v>0.39268151456961103</v>
      </c>
      <c r="YZ120" s="458">
        <f t="shared" ca="1" si="217"/>
        <v>3.7824477623830628E-2</v>
      </c>
      <c r="ZA120" s="459">
        <f t="shared" ca="1" si="217"/>
        <v>0.6317482270095538</v>
      </c>
      <c r="ZB120" s="495">
        <f t="shared" ca="1" si="180"/>
        <v>-1.0708243298067559</v>
      </c>
      <c r="ZC120" s="458">
        <f t="shared" ca="1" si="181"/>
        <v>-0.79142153860575437</v>
      </c>
      <c r="ZD120" s="458">
        <f t="shared" ca="1" si="182"/>
        <v>-0.65182225579171493</v>
      </c>
      <c r="ZE120" s="459">
        <f t="shared" ca="1" si="183"/>
        <v>-7.7221119197011912E-2</v>
      </c>
      <c r="ZF120" s="484">
        <f t="shared" ca="1" si="225"/>
        <v>6.2622520444229578E-3</v>
      </c>
      <c r="ZG120" s="484">
        <f t="shared" ca="1" si="225"/>
        <v>-7.9385408814590788E-2</v>
      </c>
      <c r="ZH120" s="484">
        <f t="shared" ca="1" si="225"/>
        <v>1.1473290595745445E-2</v>
      </c>
      <c r="ZI120" s="484">
        <f t="shared" ca="1" si="225"/>
        <v>2.1988880583922777E-2</v>
      </c>
      <c r="ZJ120" s="484">
        <f t="shared" ca="1" si="242"/>
        <v>-0.15169406845185204</v>
      </c>
      <c r="ZK120" s="484">
        <f t="shared" ca="1" si="242"/>
        <v>7.3425809550013654E-2</v>
      </c>
      <c r="ZL120" s="484">
        <f t="shared" ca="1" si="242"/>
        <v>-0.26844088558371526</v>
      </c>
      <c r="ZM120" s="484">
        <f t="shared" ca="1" si="242"/>
        <v>-0.2871932966891404</v>
      </c>
      <c r="ZN120" s="484">
        <f t="shared" ca="1" si="242"/>
        <v>-0.37190721026110912</v>
      </c>
      <c r="ZO120" s="484">
        <f t="shared" ca="1" si="242"/>
        <v>-9.4877609903830637E-2</v>
      </c>
      <c r="ZP120" s="484">
        <f t="shared" ca="1" si="242"/>
        <v>-0.34171495415765724</v>
      </c>
      <c r="ZQ120" s="484">
        <f t="shared" ca="1" si="242"/>
        <v>-1.1497069191506403E-2</v>
      </c>
      <c r="ZR120" s="484">
        <f t="shared" ca="1" si="242"/>
        <v>-4.5981105838852197E-2</v>
      </c>
      <c r="ZS120" s="484">
        <f t="shared" ca="1" si="242"/>
        <v>0.10273379701740676</v>
      </c>
      <c r="ZT120" s="484">
        <f t="shared" ca="1" si="242"/>
        <v>-2.7291061507312073E-2</v>
      </c>
      <c r="ZU120" s="484">
        <f t="shared" ca="1" si="242"/>
        <v>-2.3140139034021866E-2</v>
      </c>
      <c r="ZV120" s="484">
        <f t="shared" ca="1" si="242"/>
        <v>-1.9215497798489828E-2</v>
      </c>
      <c r="ZW120" s="484">
        <f t="shared" ca="1" si="228"/>
        <v>5.5175234891583769E-3</v>
      </c>
      <c r="ZX120" s="484">
        <f t="shared" ca="1" si="228"/>
        <v>-2.3787414966986643E-2</v>
      </c>
      <c r="ZY120" s="484">
        <f t="shared" ca="1" si="228"/>
        <v>-9.6348193705378546E-2</v>
      </c>
      <c r="ZZ120" s="484">
        <f t="shared" ca="1" si="228"/>
        <v>-0.20125114213859083</v>
      </c>
      <c r="AAA120" s="484">
        <f t="shared" ca="1" si="228"/>
        <v>-4.6254104350242992E-2</v>
      </c>
      <c r="AAB120" s="484">
        <f t="shared" ca="1" si="228"/>
        <v>-0.10150745433592355</v>
      </c>
      <c r="AAC120" s="484">
        <f t="shared" ca="1" si="228"/>
        <v>-2.7521574428998372E-2</v>
      </c>
      <c r="AAD120" s="484">
        <f t="shared" ca="1" si="228"/>
        <v>-7.8682240113631882E-2</v>
      </c>
      <c r="AAE120" s="484">
        <f t="shared" ca="1" si="228"/>
        <v>-4.0219644611828483E-2</v>
      </c>
      <c r="AAF120" s="484">
        <f t="shared" ca="1" si="228"/>
        <v>-6.120902348854227E-2</v>
      </c>
      <c r="AAG120" s="484">
        <f t="shared" ca="1" si="228"/>
        <v>-4.3018323338477257E-2</v>
      </c>
      <c r="AAH120" s="484">
        <f t="shared" ca="1" si="228"/>
        <v>-3.8008707897835295E-2</v>
      </c>
      <c r="AAI120" s="484">
        <f t="shared" ca="1" si="228"/>
        <v>-6.0338538063910964E-2</v>
      </c>
      <c r="AAJ120" s="484">
        <f t="shared" ca="1" si="228"/>
        <v>-5.2025335368730337E-2</v>
      </c>
      <c r="AAK120" s="484">
        <f t="shared" ca="1" si="228"/>
        <v>-3.3183772310049216E-2</v>
      </c>
      <c r="AAL120" s="484">
        <f t="shared" ca="1" si="228"/>
        <v>-1.741238539122681E-2</v>
      </c>
      <c r="AAM120" s="484">
        <f t="shared" ref="AAM120:AAM151" ca="1" si="247">(VU120*AAM$205)</f>
        <v>-2.189532836791554E-2</v>
      </c>
      <c r="AAN120" s="484">
        <f t="shared" ca="1" si="245"/>
        <v>-6.1359063816095079E-2</v>
      </c>
      <c r="AAO120" s="484">
        <f t="shared" ca="1" si="245"/>
        <v>1.8805162954418208E-2</v>
      </c>
      <c r="AAP120" s="484">
        <f t="shared" ca="1" si="245"/>
        <v>-2.8906649957960041E-2</v>
      </c>
      <c r="AAQ120" s="484">
        <f t="shared" ca="1" si="245"/>
        <v>7.2202153341576855E-2</v>
      </c>
      <c r="AAR120" s="484">
        <f t="shared" ca="1" si="245"/>
        <v>1.612649398533611E-2</v>
      </c>
      <c r="AAS120" s="484">
        <f t="shared" ca="1" si="234"/>
        <v>2.5193481555402932E-2</v>
      </c>
      <c r="AAT120" s="484">
        <f t="shared" ca="1" si="234"/>
        <v>0.1027465411596778</v>
      </c>
      <c r="AAU120" s="484">
        <f t="shared" ca="1" si="234"/>
        <v>0.12363824729832018</v>
      </c>
      <c r="AAV120" s="484">
        <f t="shared" ca="1" si="234"/>
        <v>-8.8571357168320833E-2</v>
      </c>
      <c r="AAW120" s="484">
        <f t="shared" ca="1" si="234"/>
        <v>2.5206724043060142E-2</v>
      </c>
      <c r="AAX120" s="484">
        <f t="shared" ca="1" si="234"/>
        <v>5.289085466620861E-2</v>
      </c>
      <c r="AAY120" s="484">
        <f t="shared" ca="1" si="231"/>
        <v>-0.12312049482031152</v>
      </c>
      <c r="AAZ120" s="484">
        <f t="shared" ca="1" si="231"/>
        <v>-0.11856365915979221</v>
      </c>
      <c r="ABA120" s="484">
        <f t="shared" ca="1" si="231"/>
        <v>-0.10451532592333997</v>
      </c>
    </row>
    <row r="121" spans="1:729" ht="15" customHeight="1" x14ac:dyDescent="0.35">
      <c r="A121" s="498">
        <v>119</v>
      </c>
      <c r="B121" s="628"/>
      <c r="C121" s="606" t="s">
        <v>6333</v>
      </c>
      <c r="D121" s="629">
        <v>496</v>
      </c>
      <c r="E121" s="630" t="s">
        <v>6334</v>
      </c>
      <c r="F121" s="631" t="s">
        <v>1306</v>
      </c>
      <c r="G121" s="632">
        <v>3278.2919999999999</v>
      </c>
      <c r="H121" s="504">
        <v>12182.725699957275</v>
      </c>
      <c r="I121" s="505">
        <v>3780</v>
      </c>
      <c r="J121" s="649" t="s">
        <v>6335</v>
      </c>
      <c r="K121" s="469">
        <v>2</v>
      </c>
      <c r="L121" s="532" t="s">
        <v>6336</v>
      </c>
      <c r="M121" s="817">
        <v>92</v>
      </c>
      <c r="N121" s="818">
        <v>0.64970000000000006</v>
      </c>
      <c r="O121" s="819">
        <v>0.52939999999999998</v>
      </c>
      <c r="P121" s="820">
        <v>0.61350000000000005</v>
      </c>
      <c r="Q121" s="821">
        <v>0.80630000000000002</v>
      </c>
      <c r="R121" s="818">
        <v>0.60709999999999997</v>
      </c>
      <c r="S121" s="822">
        <v>0.58240000000000003</v>
      </c>
      <c r="T121" s="822">
        <v>0.59719999999999995</v>
      </c>
      <c r="U121" s="822">
        <v>0.51449</v>
      </c>
      <c r="V121" s="822">
        <v>0.61419999999999997</v>
      </c>
      <c r="W121" s="784" t="s">
        <v>6337</v>
      </c>
      <c r="X121" s="875" t="s">
        <v>6338</v>
      </c>
      <c r="Y121" s="517">
        <v>2</v>
      </c>
      <c r="Z121" s="517">
        <v>2</v>
      </c>
      <c r="AA121" s="519" t="s">
        <v>6339</v>
      </c>
      <c r="AB121" s="520">
        <v>2012</v>
      </c>
      <c r="AC121" s="369">
        <v>0</v>
      </c>
      <c r="AD121" s="431" t="s">
        <v>1188</v>
      </c>
      <c r="AE121" s="817">
        <v>1</v>
      </c>
      <c r="AF121" s="751" t="s">
        <v>3541</v>
      </c>
      <c r="AG121" s="954" t="s">
        <v>6335</v>
      </c>
      <c r="AH121" s="647">
        <v>1</v>
      </c>
      <c r="AI121" s="647">
        <v>2</v>
      </c>
      <c r="AJ121" s="647">
        <v>2015</v>
      </c>
      <c r="AK121" s="752" t="s">
        <v>6340</v>
      </c>
      <c r="AL121" s="765" t="s">
        <v>1188</v>
      </c>
      <c r="AM121" s="650">
        <v>1</v>
      </c>
      <c r="AN121" s="647" t="s">
        <v>1188</v>
      </c>
      <c r="AO121" s="647">
        <v>1</v>
      </c>
      <c r="AP121" s="647">
        <v>1</v>
      </c>
      <c r="AQ121" s="647">
        <v>1</v>
      </c>
      <c r="AR121" s="647">
        <v>1</v>
      </c>
      <c r="AS121" s="647">
        <v>1</v>
      </c>
      <c r="AT121" s="647">
        <v>1</v>
      </c>
      <c r="AU121" s="648">
        <v>1</v>
      </c>
      <c r="AV121" s="785" t="s">
        <v>6341</v>
      </c>
      <c r="AW121" s="642" t="s">
        <v>1190</v>
      </c>
      <c r="AX121" s="643">
        <v>2</v>
      </c>
      <c r="AY121" s="578" t="s">
        <v>6342</v>
      </c>
      <c r="AZ121" s="643">
        <v>2</v>
      </c>
      <c r="BA121" s="572" t="s">
        <v>6343</v>
      </c>
      <c r="BB121" s="631" t="s">
        <v>2643</v>
      </c>
      <c r="BC121" s="646" t="s">
        <v>2644</v>
      </c>
      <c r="BD121" s="502" t="s">
        <v>1195</v>
      </c>
      <c r="BE121" s="502" t="s">
        <v>1196</v>
      </c>
      <c r="BF121" s="502">
        <v>3</v>
      </c>
      <c r="BG121" s="502">
        <v>2005</v>
      </c>
      <c r="BH121" s="502" t="s">
        <v>1197</v>
      </c>
      <c r="BI121" s="502">
        <v>1</v>
      </c>
      <c r="BJ121" s="534">
        <v>2</v>
      </c>
      <c r="BK121" s="502" t="s">
        <v>1198</v>
      </c>
      <c r="BL121" s="631" t="s">
        <v>1257</v>
      </c>
      <c r="BM121" s="551" t="s">
        <v>6344</v>
      </c>
      <c r="BN121" s="647">
        <v>1923</v>
      </c>
      <c r="BO121" s="557" t="s">
        <v>6345</v>
      </c>
      <c r="BP121" s="647">
        <v>2005</v>
      </c>
      <c r="BQ121" s="647">
        <v>3</v>
      </c>
      <c r="BR121" s="647">
        <v>4</v>
      </c>
      <c r="BS121" s="647" t="s">
        <v>1188</v>
      </c>
      <c r="BT121" s="557" t="s">
        <v>6345</v>
      </c>
      <c r="BU121" s="647">
        <v>62.3</v>
      </c>
      <c r="BV121" s="648">
        <v>2005</v>
      </c>
      <c r="BW121" s="551" t="s">
        <v>6346</v>
      </c>
      <c r="BX121" s="650">
        <v>1994</v>
      </c>
      <c r="BY121" s="647" t="s">
        <v>1611</v>
      </c>
      <c r="BZ121" s="651" t="s">
        <v>1612</v>
      </c>
      <c r="CA121" s="647">
        <v>2</v>
      </c>
      <c r="CB121" s="647" t="s">
        <v>1214</v>
      </c>
      <c r="CC121" s="709" t="s">
        <v>6347</v>
      </c>
      <c r="CD121" s="652">
        <v>2010</v>
      </c>
      <c r="CE121" s="647">
        <v>3</v>
      </c>
      <c r="CF121" s="647">
        <v>2</v>
      </c>
      <c r="CG121" s="515" t="s">
        <v>6348</v>
      </c>
      <c r="CH121" s="647">
        <v>1921</v>
      </c>
      <c r="CI121" s="647">
        <v>1991</v>
      </c>
      <c r="CJ121" s="647">
        <v>3</v>
      </c>
      <c r="CK121" s="651" t="s">
        <v>6349</v>
      </c>
      <c r="CL121" s="651" t="s">
        <v>6350</v>
      </c>
      <c r="CM121" s="647">
        <v>1</v>
      </c>
      <c r="CN121" s="647" t="s">
        <v>1262</v>
      </c>
      <c r="CO121" s="557" t="s">
        <v>6351</v>
      </c>
      <c r="CP121" s="647">
        <v>2010</v>
      </c>
      <c r="CQ121" s="647">
        <v>3</v>
      </c>
      <c r="CR121" s="650">
        <v>2</v>
      </c>
      <c r="CS121" s="709" t="s">
        <v>6347</v>
      </c>
      <c r="CT121" s="647">
        <v>2014</v>
      </c>
      <c r="CU121" s="648">
        <v>3</v>
      </c>
      <c r="CV121" s="653" t="s">
        <v>1188</v>
      </c>
      <c r="CW121" s="554" t="s">
        <v>1188</v>
      </c>
      <c r="CX121" s="655">
        <v>0</v>
      </c>
      <c r="CY121" s="709" t="s">
        <v>6352</v>
      </c>
      <c r="CZ121" s="665">
        <v>2016</v>
      </c>
      <c r="DA121" s="655">
        <v>3</v>
      </c>
      <c r="DB121" s="723">
        <v>193600</v>
      </c>
      <c r="DC121" s="753">
        <v>3</v>
      </c>
      <c r="DD121" s="659" t="s">
        <v>1493</v>
      </c>
      <c r="DE121" s="648">
        <v>2018</v>
      </c>
      <c r="DF121" s="708" t="s">
        <v>755</v>
      </c>
      <c r="DG121" s="664" t="s">
        <v>6353</v>
      </c>
      <c r="DH121" s="666">
        <v>1</v>
      </c>
      <c r="DI121" s="710" t="s">
        <v>1262</v>
      </c>
      <c r="DJ121" s="578" t="s">
        <v>6354</v>
      </c>
      <c r="DK121" s="665">
        <v>2010</v>
      </c>
      <c r="DL121" s="665">
        <v>3</v>
      </c>
      <c r="DM121" s="655">
        <v>2</v>
      </c>
      <c r="DN121" s="790" t="s">
        <v>2643</v>
      </c>
      <c r="DO121" s="791" t="s">
        <v>2644</v>
      </c>
      <c r="DP121" s="825">
        <v>2</v>
      </c>
      <c r="DQ121" s="900" t="s">
        <v>1214</v>
      </c>
      <c r="DR121" s="557" t="s">
        <v>6355</v>
      </c>
      <c r="DS121" s="753">
        <v>2005</v>
      </c>
      <c r="DT121" s="753">
        <v>3</v>
      </c>
      <c r="DU121" s="657">
        <v>2</v>
      </c>
      <c r="DV121" s="651" t="s">
        <v>6356</v>
      </c>
      <c r="DW121" s="578" t="s">
        <v>6357</v>
      </c>
      <c r="DX121" s="647">
        <v>2011</v>
      </c>
      <c r="DY121" s="647">
        <v>3</v>
      </c>
      <c r="DZ121" s="650">
        <v>2</v>
      </c>
      <c r="EA121" s="743" t="s">
        <v>6358</v>
      </c>
      <c r="EB121" s="649" t="s">
        <v>6359</v>
      </c>
      <c r="EC121" s="647">
        <v>2</v>
      </c>
      <c r="ED121" s="668" t="s">
        <v>1504</v>
      </c>
      <c r="EE121" s="647">
        <v>2002</v>
      </c>
      <c r="EF121" s="647">
        <v>3</v>
      </c>
      <c r="EG121" s="650" t="s">
        <v>1220</v>
      </c>
      <c r="EH121" s="648">
        <v>4</v>
      </c>
      <c r="EI121" s="551" t="s">
        <v>6341</v>
      </c>
      <c r="EJ121" s="651" t="s">
        <v>1190</v>
      </c>
      <c r="EK121" s="647">
        <v>2013</v>
      </c>
      <c r="EL121" s="554" t="s">
        <v>6360</v>
      </c>
      <c r="EM121" s="669">
        <v>42705</v>
      </c>
      <c r="EN121" s="647" t="s">
        <v>2262</v>
      </c>
      <c r="EO121" s="651" t="s">
        <v>2263</v>
      </c>
      <c r="EP121" s="556">
        <v>1</v>
      </c>
      <c r="EQ121" s="556" t="s">
        <v>1262</v>
      </c>
      <c r="ER121" s="557" t="s">
        <v>6361</v>
      </c>
      <c r="ES121" s="556">
        <v>2023</v>
      </c>
      <c r="ET121" s="556">
        <v>3</v>
      </c>
      <c r="EU121" s="671">
        <v>2</v>
      </c>
      <c r="EV121" s="672"/>
      <c r="EW121" s="673"/>
      <c r="EX121" s="674"/>
      <c r="EY121" s="631" t="s">
        <v>2586</v>
      </c>
      <c r="EZ121" s="631" t="s">
        <v>1188</v>
      </c>
      <c r="FA121" s="675"/>
      <c r="FB121" s="648">
        <v>0</v>
      </c>
      <c r="FC121" s="676"/>
      <c r="FD121" s="647"/>
      <c r="FE121" s="648"/>
      <c r="FF121" s="652" t="s">
        <v>1281</v>
      </c>
      <c r="FG121" s="563" t="s">
        <v>1282</v>
      </c>
      <c r="FH121" s="631" t="str">
        <f t="shared" si="119"/>
        <v>C</v>
      </c>
      <c r="FI121" s="677">
        <f t="shared" si="120"/>
        <v>1.0444444444444445</v>
      </c>
      <c r="FJ121" s="678">
        <f t="shared" si="121"/>
        <v>0.8</v>
      </c>
      <c r="FK121" s="679">
        <f t="shared" si="122"/>
        <v>1</v>
      </c>
      <c r="FL121" s="680">
        <f t="shared" si="123"/>
        <v>1.3333333333333333</v>
      </c>
      <c r="FM121" s="681">
        <v>0</v>
      </c>
      <c r="FN121" s="430" t="s">
        <v>1188</v>
      </c>
      <c r="FO121" s="686" t="s">
        <v>1188</v>
      </c>
      <c r="FP121" s="686" t="s">
        <v>1188</v>
      </c>
      <c r="FQ121" s="430">
        <v>0</v>
      </c>
      <c r="FR121" s="682" t="s">
        <v>1188</v>
      </c>
      <c r="FS121" s="369">
        <v>0</v>
      </c>
      <c r="FT121" s="430" t="s">
        <v>1188</v>
      </c>
      <c r="FU121" s="431" t="s">
        <v>1188</v>
      </c>
      <c r="FV121" s="369">
        <v>0</v>
      </c>
      <c r="FW121" s="430" t="s">
        <v>1188</v>
      </c>
      <c r="FX121" s="431" t="s">
        <v>1188</v>
      </c>
      <c r="FY121" s="369">
        <v>0</v>
      </c>
      <c r="FZ121" s="430" t="s">
        <v>1188</v>
      </c>
      <c r="GA121" s="686" t="s">
        <v>1188</v>
      </c>
      <c r="GB121" s="431" t="s">
        <v>1188</v>
      </c>
      <c r="GC121" s="369">
        <v>1</v>
      </c>
      <c r="GD121" s="430">
        <v>2017</v>
      </c>
      <c r="GE121" s="686" t="s">
        <v>1913</v>
      </c>
      <c r="GF121" s="573" t="s">
        <v>6362</v>
      </c>
      <c r="GG121" s="369">
        <v>1</v>
      </c>
      <c r="GH121" s="430">
        <v>2018</v>
      </c>
      <c r="GI121" s="686" t="s">
        <v>6363</v>
      </c>
      <c r="GJ121" s="573" t="s">
        <v>6364</v>
      </c>
      <c r="GK121" s="369">
        <v>2</v>
      </c>
      <c r="GL121" s="430">
        <v>2014</v>
      </c>
      <c r="GM121" s="686" t="s">
        <v>6365</v>
      </c>
      <c r="GN121" s="572" t="s">
        <v>6366</v>
      </c>
      <c r="GO121" s="800">
        <v>0</v>
      </c>
      <c r="GP121" s="952" t="s">
        <v>1188</v>
      </c>
      <c r="GQ121" s="872" t="s">
        <v>1188</v>
      </c>
      <c r="GR121" s="872" t="s">
        <v>1188</v>
      </c>
      <c r="GS121" s="872" t="s">
        <v>1188</v>
      </c>
      <c r="GT121" s="873" t="s">
        <v>1188</v>
      </c>
      <c r="GU121" s="945">
        <v>1</v>
      </c>
      <c r="GV121" s="730" t="s">
        <v>6367</v>
      </c>
      <c r="GW121" s="843">
        <v>1</v>
      </c>
      <c r="GX121" s="944">
        <v>0</v>
      </c>
      <c r="GY121" s="945">
        <v>0</v>
      </c>
      <c r="GZ121" s="949" t="s">
        <v>1188</v>
      </c>
      <c r="HA121" s="583" t="s">
        <v>1293</v>
      </c>
      <c r="HB121" s="584">
        <v>1</v>
      </c>
      <c r="HC121" s="585">
        <v>0</v>
      </c>
      <c r="HD121" s="586" t="s">
        <v>1188</v>
      </c>
      <c r="HE121" s="690" t="s">
        <v>1188</v>
      </c>
      <c r="HF121" s="587" t="s">
        <v>1188</v>
      </c>
      <c r="HG121" s="587" t="s">
        <v>1188</v>
      </c>
      <c r="HH121" s="588">
        <v>0</v>
      </c>
      <c r="HI121" s="586" t="s">
        <v>1188</v>
      </c>
      <c r="HJ121" s="690" t="s">
        <v>1188</v>
      </c>
      <c r="HK121" s="691" t="s">
        <v>1188</v>
      </c>
      <c r="HL121" s="692">
        <v>2</v>
      </c>
      <c r="HM121" s="591" t="s">
        <v>6368</v>
      </c>
      <c r="HN121" s="592">
        <v>2011</v>
      </c>
      <c r="HO121" s="681" t="s">
        <v>1188</v>
      </c>
      <c r="HP121" s="574" t="s">
        <v>1188</v>
      </c>
      <c r="HQ121" s="472" t="str">
        <f t="shared" si="124"/>
        <v>-</v>
      </c>
      <c r="HR121" s="593" t="s">
        <v>1188</v>
      </c>
      <c r="HS121" s="574" t="s">
        <v>1188</v>
      </c>
      <c r="HT121" s="574" t="s">
        <v>1188</v>
      </c>
      <c r="HU121" s="574" t="s">
        <v>1188</v>
      </c>
      <c r="HV121" s="574" t="s">
        <v>1188</v>
      </c>
      <c r="HW121" s="574" t="s">
        <v>1188</v>
      </c>
      <c r="HX121" s="574" t="s">
        <v>1188</v>
      </c>
      <c r="HY121" s="574" t="s">
        <v>1188</v>
      </c>
      <c r="HZ121" s="574" t="s">
        <v>1188</v>
      </c>
      <c r="IA121" s="574" t="s">
        <v>1188</v>
      </c>
      <c r="IB121" s="574" t="s">
        <v>1188</v>
      </c>
      <c r="IC121" s="574" t="s">
        <v>1188</v>
      </c>
      <c r="ID121" s="681" t="s">
        <v>1188</v>
      </c>
      <c r="IE121" s="369" t="s">
        <v>1188</v>
      </c>
      <c r="IF121" s="574" t="s">
        <v>1188</v>
      </c>
      <c r="IG121" s="472" t="str">
        <f t="shared" si="125"/>
        <v>-</v>
      </c>
      <c r="IH121" s="609">
        <v>0.53348245614694045</v>
      </c>
      <c r="II121" s="694">
        <v>0.48871540929198642</v>
      </c>
      <c r="IJ121" s="695">
        <v>0.38696576411263484</v>
      </c>
      <c r="IK121" s="696">
        <v>0.49554300885860963</v>
      </c>
      <c r="IL121" s="696">
        <v>0.60066799783652602</v>
      </c>
      <c r="IM121" s="697">
        <v>0.47168486636017526</v>
      </c>
      <c r="IN121" s="599">
        <v>3</v>
      </c>
      <c r="IO121" s="600">
        <v>1</v>
      </c>
      <c r="IP121" s="601">
        <v>2</v>
      </c>
      <c r="IQ121" s="600">
        <v>36</v>
      </c>
      <c r="IR121" s="587">
        <v>48</v>
      </c>
      <c r="IS121" s="601">
        <v>84</v>
      </c>
      <c r="IT121" s="599" t="s">
        <v>1188</v>
      </c>
      <c r="IU121" s="600" t="s">
        <v>1188</v>
      </c>
      <c r="IV121" s="587" t="s">
        <v>1188</v>
      </c>
      <c r="IW121" s="601" t="s">
        <v>1188</v>
      </c>
      <c r="IX121" s="602" t="s">
        <v>1188</v>
      </c>
      <c r="IY121" s="681">
        <v>1</v>
      </c>
      <c r="IZ121" s="603" t="s">
        <v>6369</v>
      </c>
      <c r="JA121" s="681">
        <v>2</v>
      </c>
      <c r="JB121" s="743" t="s">
        <v>6370</v>
      </c>
      <c r="JC121" s="681">
        <v>0</v>
      </c>
      <c r="JD121" s="753" t="s">
        <v>1188</v>
      </c>
      <c r="JE121" s="940" t="s">
        <v>1188</v>
      </c>
      <c r="JF121" s="940" t="s">
        <v>1188</v>
      </c>
      <c r="JG121" s="657" t="s">
        <v>1188</v>
      </c>
      <c r="JH121" s="369">
        <v>0</v>
      </c>
      <c r="JI121" s="430" t="s">
        <v>1188</v>
      </c>
      <c r="JJ121" s="686" t="s">
        <v>1188</v>
      </c>
      <c r="JK121" s="686" t="s">
        <v>1188</v>
      </c>
      <c r="JL121" s="592" t="s">
        <v>1188</v>
      </c>
      <c r="JM121" s="369">
        <v>1</v>
      </c>
      <c r="JN121" s="430">
        <v>2</v>
      </c>
      <c r="JO121" s="430">
        <v>1</v>
      </c>
      <c r="JP121" s="686" t="s">
        <v>6371</v>
      </c>
      <c r="JQ121" s="798" t="s">
        <v>6335</v>
      </c>
      <c r="JR121" s="592">
        <v>2016</v>
      </c>
      <c r="JS121" s="369">
        <v>2</v>
      </c>
      <c r="JT121" s="430">
        <v>1</v>
      </c>
      <c r="JU121" s="569" t="s">
        <v>6338</v>
      </c>
      <c r="JV121" s="535" t="s">
        <v>6372</v>
      </c>
      <c r="JW121" s="592">
        <v>2004</v>
      </c>
      <c r="JX121" s="606">
        <v>0</v>
      </c>
      <c r="JY121" s="607" t="s">
        <v>1188</v>
      </c>
      <c r="JZ121" s="606" t="s">
        <v>1188</v>
      </c>
      <c r="KA121" s="606">
        <f t="shared" si="126"/>
        <v>0</v>
      </c>
      <c r="KB121" s="606"/>
      <c r="KC121" s="606"/>
      <c r="KD121" s="606"/>
      <c r="KE121" s="606"/>
      <c r="KF121" s="606">
        <f t="shared" si="127"/>
        <v>0</v>
      </c>
      <c r="KG121" s="606"/>
      <c r="KH121" s="606"/>
      <c r="KI121" s="606"/>
      <c r="KJ121" s="606"/>
      <c r="KK121" s="606">
        <v>1</v>
      </c>
      <c r="KL121" s="606">
        <v>1</v>
      </c>
      <c r="KM121" s="608">
        <f t="shared" ref="KM121:KM152" si="248">(KN121+2.5)/5</f>
        <v>0.46103393733501435</v>
      </c>
      <c r="KN121" s="609">
        <v>-0.19483031332492828</v>
      </c>
      <c r="KO121" s="609">
        <v>42.307693481445313</v>
      </c>
      <c r="KP121" s="610">
        <v>11</v>
      </c>
      <c r="KQ121" s="608">
        <f t="shared" ref="KQ121:KQ152" si="249">(KR121+2.5)/5</f>
        <v>0.4116478502750397</v>
      </c>
      <c r="KR121" s="609">
        <v>-0.44176074862480164</v>
      </c>
      <c r="KS121" s="609">
        <v>37.5</v>
      </c>
      <c r="KT121" s="610">
        <v>13</v>
      </c>
      <c r="KU121" s="610">
        <v>35</v>
      </c>
      <c r="KV121" s="606" t="s">
        <v>5586</v>
      </c>
      <c r="KW121" s="606" t="s">
        <v>6333</v>
      </c>
      <c r="KX121" s="700" t="str">
        <f t="shared" ca="1" si="130"/>
        <v>B</v>
      </c>
      <c r="KY121" s="701">
        <f t="shared" ca="1" si="131"/>
        <v>0.59437635205721628</v>
      </c>
      <c r="KZ121" s="702">
        <f t="shared" ca="1" si="235"/>
        <v>0.52565882352941173</v>
      </c>
      <c r="LA121" s="703">
        <f t="shared" ca="1" si="236"/>
        <v>0.6750666666666667</v>
      </c>
      <c r="LB121" s="703">
        <f t="shared" ca="1" si="237"/>
        <v>0.58927499999999999</v>
      </c>
      <c r="LC121" s="704">
        <f t="shared" ca="1" si="238"/>
        <v>0.58750491803278693</v>
      </c>
      <c r="LD121" s="696" cm="1">
        <f t="array" aca="1" ref="LD121" ca="1">INDIRECT(LD$203&amp;ROW())*LD$205</f>
        <v>0</v>
      </c>
      <c r="LE121" s="696" cm="1">
        <f t="array" aca="1" ref="LE121" ca="1">INDIRECT(LE$203&amp;ROW())*LE$205</f>
        <v>4</v>
      </c>
      <c r="LF121" s="696" cm="1">
        <f t="array" aca="1" ref="LF121" ca="1">INDIRECT(LF$203&amp;ROW())*LF$205</f>
        <v>4</v>
      </c>
      <c r="LG121" s="696" cm="1">
        <f t="array" aca="1" ref="LG121" ca="1">INDIRECT(LG$203&amp;ROW())*LG$205</f>
        <v>3</v>
      </c>
      <c r="LH121" s="696" cm="1">
        <f t="array" aca="1" ref="LH121" ca="1">INDIRECT(LH$203&amp;ROW())*LH$205</f>
        <v>3</v>
      </c>
      <c r="LI121" s="696" cm="1">
        <f t="array" aca="1" ref="LI121" ca="1">INDIRECT(LI$203&amp;ROW())*LI$205</f>
        <v>3</v>
      </c>
      <c r="LJ121" s="696" cm="1">
        <f t="array" aca="1" ref="LJ121" ca="1">INDIRECT(LJ$203&amp;ROW())*LJ$205</f>
        <v>3</v>
      </c>
      <c r="LK121" s="696" cm="1">
        <f t="array" aca="1" ref="LK121" ca="1">INDIRECT(LK$203&amp;ROW())*LK$205</f>
        <v>3</v>
      </c>
      <c r="LL121" s="696" cm="1">
        <f t="array" aca="1" ref="LL121" ca="1">INDIRECT(LL$203&amp;ROW())*LL$205</f>
        <v>3</v>
      </c>
      <c r="LM121" s="696" cm="1">
        <f t="array" aca="1" ref="LM121" ca="1">INDIRECT(LM$203&amp;ROW())*LM$205</f>
        <v>6</v>
      </c>
      <c r="LN121" s="696" cm="1">
        <f t="array" aca="1" ref="LN121" ca="1">INDIRECT(LN$203&amp;ROW())*LN$205</f>
        <v>3</v>
      </c>
      <c r="LO121" s="696" cm="1">
        <f t="array" aca="1" ref="LO121" ca="1">INDIRECT(LO$203&amp;ROW())*LO$205</f>
        <v>6</v>
      </c>
      <c r="LP121" s="696" cm="1">
        <f t="array" aca="1" ref="LP121" ca="1">INDIRECT(LP$203&amp;ROW())*LP$205</f>
        <v>0</v>
      </c>
      <c r="LQ121" s="696" cm="1">
        <f t="array" aca="1" ref="LQ121" ca="1">IF(INDIRECT(LQ$203&amp;ROW())="-",0,INDIRECT(LQ$203&amp;ROW())*LQ$205)</f>
        <v>3.681</v>
      </c>
      <c r="LR121" s="696" cm="1">
        <f t="array" aca="1" ref="LR121" ca="1">INDIRECT(LR$203&amp;ROW())*LR$205</f>
        <v>0</v>
      </c>
      <c r="LS121" s="696" cm="1">
        <f t="array" aca="1" ref="LS121" ca="1">IF(INDIRECT(LS$203&amp;ROW())="-",0,INDIRECT(LS$203&amp;ROW())*LS$205)</f>
        <v>3.1764000000000001</v>
      </c>
      <c r="LT121" s="696" cm="1">
        <f t="array" aca="1" ref="LT121" ca="1">INDIRECT(LT$203&amp;ROW())*LT$205</f>
        <v>4</v>
      </c>
      <c r="LU121" s="696" cm="1">
        <f t="array" aca="1" ref="LU121" ca="1">INDIRECT(LU$203&amp;ROW())*LU$205</f>
        <v>2</v>
      </c>
      <c r="LV121" s="696" cm="1">
        <f t="array" aca="1" ref="LV121" ca="1">INDIRECT(LV$203&amp;ROW())*LV$205</f>
        <v>3</v>
      </c>
      <c r="LW121" s="696" cm="1">
        <f t="array" aca="1" ref="LW121" ca="1">INDIRECT(LW$203&amp;ROW())*LW$205</f>
        <v>0</v>
      </c>
      <c r="LX121" s="696" cm="1">
        <f t="array" aca="1" ref="LX121" ca="1">INDIRECT(LX$203&amp;ROW())*LX$205</f>
        <v>2</v>
      </c>
      <c r="LY121" s="696" cm="1">
        <f t="array" aca="1" ref="LY121" ca="1">IF(INDIRECT(LY$203&amp;ROW())="-",0,INDIRECT(LY$203&amp;ROW())*LY$205)</f>
        <v>3.6425999999999998</v>
      </c>
      <c r="LZ121" s="696" cm="1">
        <f t="array" aca="1" ref="LZ121" ca="1">INDIRECT(LZ$203&amp;ROW())*LZ$205</f>
        <v>2</v>
      </c>
      <c r="MA121" s="696" cm="1">
        <f t="array" aca="1" ref="MA121" ca="1">INDIRECT(MA$203&amp;ROW())*MA$205</f>
        <v>4</v>
      </c>
      <c r="MB121" s="696" cm="1">
        <f t="array" aca="1" ref="MB121" ca="1">INDIRECT(MB$203&amp;ROW())*MB$205</f>
        <v>0</v>
      </c>
      <c r="MC121" s="696" cm="1">
        <f t="array" aca="1" ref="MC121" ca="1">IF($MB121=0,0,INDIRECT(MC$203&amp;ROW())*MC$205)</f>
        <v>0</v>
      </c>
      <c r="MD121" s="696" cm="1">
        <f t="array" aca="1" ref="MD121" ca="1">IF($MB121=0,0,INDIRECT(MD$203&amp;ROW())*MD$205)</f>
        <v>0</v>
      </c>
      <c r="ME121" s="696" cm="1">
        <f t="array" aca="1" ref="ME121" ca="1">IF($MB121=0,0,INDIRECT(ME$203&amp;ROW())*ME$205)</f>
        <v>0</v>
      </c>
      <c r="MF121" s="696" cm="1">
        <f t="array" aca="1" ref="MF121" ca="1">IF($MB121=0,0,INDIRECT(MF$203&amp;ROW())*MF$205)</f>
        <v>0</v>
      </c>
      <c r="MG121" s="696" cm="1">
        <f t="array" aca="1" ref="MG121" ca="1">INDIRECT(MG$203&amp;ROW())*MG$205</f>
        <v>4</v>
      </c>
      <c r="MH121" s="696" cm="1">
        <f t="array" aca="1" ref="MH121" ca="1">IF($MG121=0,0,INDIRECT(MH$203&amp;ROW())*MH$205)</f>
        <v>0.5</v>
      </c>
      <c r="MI121" s="696" cm="1">
        <f t="array" aca="1" ref="MI121" ca="1">IF($MG121=0,0,INDIRECT(MI$203&amp;ROW())*MI$205)</f>
        <v>0</v>
      </c>
      <c r="MJ121" s="696" cm="1">
        <f t="array" aca="1" ref="MJ121" ca="1">INDIRECT(MJ$203&amp;ROW())*MJ$205</f>
        <v>0</v>
      </c>
      <c r="MK121" s="696" cm="1">
        <f t="array" aca="1" ref="MK121" ca="1">INDIRECT(MK$203&amp;ROW())*MK$205</f>
        <v>4</v>
      </c>
      <c r="ML121" s="696" cm="1">
        <f t="array" aca="1" ref="ML121" ca="1">INDIRECT(ML$203&amp;ROW())*ML$205</f>
        <v>0</v>
      </c>
      <c r="MM121" s="696" cm="1">
        <f t="array" aca="1" ref="MM121" ca="1">INDIRECT(MM$203&amp;ROW())*MM$205</f>
        <v>4</v>
      </c>
      <c r="MN121" s="696" cm="1">
        <f t="array" aca="1" ref="MN121" ca="1">INDIRECT(MN$203&amp;ROW())*MN$205</f>
        <v>0</v>
      </c>
      <c r="MO121" s="696" cm="1">
        <f t="array" aca="1" ref="MO121" ca="1">INDIRECT(MO$203&amp;ROW())*MO$205</f>
        <v>2</v>
      </c>
      <c r="MP121" s="696" cm="1">
        <f t="array" aca="1" ref="MP121" ca="1">INDIRECT(MP$203&amp;ROW())*MP$205</f>
        <v>0</v>
      </c>
      <c r="MQ121" s="696" cm="1">
        <f t="array" aca="1" ref="MQ121" ca="1">INDIRECT(MQ$203&amp;ROW())*MQ$205</f>
        <v>0</v>
      </c>
      <c r="MR121" s="696" cm="1">
        <f t="array" aca="1" ref="MR121" ca="1">INDIRECT(MR$203&amp;ROW())*MR$205</f>
        <v>2</v>
      </c>
      <c r="MS121" s="696" cm="1">
        <f t="array" aca="1" ref="MS121" ca="1">INDIRECT(MS$203&amp;ROW())*MS$205</f>
        <v>2</v>
      </c>
      <c r="MT121" s="696" cm="1">
        <f t="array" aca="1" ref="MT121" ca="1">INDIRECT(MT$203&amp;ROW())*MT$205</f>
        <v>3</v>
      </c>
      <c r="MU121" s="696" cm="1">
        <f t="array" aca="1" ref="MU121" ca="1">INDIRECT(MU$203&amp;ROW())*MU$205</f>
        <v>2</v>
      </c>
      <c r="MV121" s="696" cm="1">
        <f t="array" aca="1" ref="MV121" ca="1">IF(INDIRECT(MV$203&amp;ROW())="-",0,INDIRECT(MV$203&amp;ROW())*MV$205)</f>
        <v>4.8377999999999997</v>
      </c>
      <c r="MW121" s="696" cm="1">
        <f t="array" aca="1" ref="MW121" ca="1">INDIRECT(MW$203&amp;ROW())*MW$205</f>
        <v>0</v>
      </c>
      <c r="MX121" s="696" cm="1">
        <f t="array" aca="1" ref="MX121" ca="1">INDIRECT(MX$203&amp;ROW())*MX$205</f>
        <v>4</v>
      </c>
      <c r="MY121" s="696" cm="1">
        <f t="array" aca="1" ref="MY121" ca="1">INDIRECT(MY$203&amp;ROW())*MY$205</f>
        <v>8</v>
      </c>
      <c r="NA121" s="701">
        <f t="shared" si="133"/>
        <v>0.72228048780487797</v>
      </c>
      <c r="NB121" s="617">
        <f t="shared" si="134"/>
        <v>0.68067142857142848</v>
      </c>
      <c r="NC121" s="695">
        <f t="shared" si="135"/>
        <v>0.4313153846153846</v>
      </c>
      <c r="ND121" s="697">
        <f t="shared" si="136"/>
        <v>0.58541851851851856</v>
      </c>
      <c r="NE121" s="694">
        <f t="shared" si="137"/>
        <v>0.60492145487755233</v>
      </c>
      <c r="NF121" s="682" t="str">
        <f t="shared" si="138"/>
        <v>B</v>
      </c>
      <c r="NH121" s="606" t="s">
        <v>6333</v>
      </c>
      <c r="NI121" s="563" t="str">
        <f t="shared" si="239"/>
        <v>B</v>
      </c>
      <c r="NJ121" s="563" t="str">
        <f t="shared" si="140"/>
        <v>B</v>
      </c>
      <c r="NK121" s="563" t="str">
        <f t="shared" ca="1" si="141"/>
        <v>B</v>
      </c>
      <c r="NL121" s="563" t="str">
        <f t="shared" ca="1" si="142"/>
        <v>B</v>
      </c>
      <c r="NM121" s="563" t="str">
        <f t="shared" ca="1" si="143"/>
        <v>B</v>
      </c>
      <c r="NN121" s="563" t="str">
        <f t="shared" ca="1" si="163"/>
        <v>B</v>
      </c>
      <c r="NO121" s="563" t="str">
        <f t="shared" ca="1" si="164"/>
        <v>B</v>
      </c>
      <c r="NP121" s="606" t="str">
        <f t="shared" si="144"/>
        <v>Yes</v>
      </c>
      <c r="NQ121" s="682" t="str">
        <f t="shared" si="145"/>
        <v>-</v>
      </c>
      <c r="NR121" s="682" t="e">
        <f>IF(OR(AND(NI121="A",OR(NJ121="C",NJ121="D")),AND(NI121="A",OR(#REF!="C",#REF!="D")),AND(NI121="B",OR(NJ121="D",#REF!="D")),AND(OR(NI121="C",NI121="D"),OR(NJ121="A",NJ121="B")),AND(OR(NI121="C",NI121="D"),OR(#REF!="A",#REF!="B")),AND(OR(NJ121="A",#REF!="A",NJ121="B",#REF!="B"),OR(NP121="-",NQ121="-")),AND(OR(NJ121="C",#REF!="C",NJ121="D",#REF!="D"),NP121="Yes")),"Yes","-")</f>
        <v>#REF!</v>
      </c>
      <c r="NS121" s="607" t="s">
        <v>6373</v>
      </c>
      <c r="NT121" s="619">
        <f t="shared" si="146"/>
        <v>0.64970000000000006</v>
      </c>
      <c r="NU121" s="619">
        <f t="shared" si="147"/>
        <v>0.60492145487755233</v>
      </c>
      <c r="NV121" s="619">
        <f t="shared" ca="1" si="148"/>
        <v>0.59437635205721628</v>
      </c>
      <c r="NW121" s="619">
        <f t="shared" ca="1" si="165"/>
        <v>0.60198348741027696</v>
      </c>
      <c r="NX121" s="619">
        <f t="shared" ca="1" si="166"/>
        <v>0.61269070739267051</v>
      </c>
      <c r="NY121" s="620">
        <f t="shared" ca="1" si="167"/>
        <v>0.58869116789393905</v>
      </c>
      <c r="NZ121" s="620">
        <f t="shared" ca="1" si="168"/>
        <v>0.62936339098743443</v>
      </c>
      <c r="OA121" s="705" t="s">
        <v>1188</v>
      </c>
      <c r="OB121" s="706" t="s">
        <v>1188</v>
      </c>
      <c r="OC121" s="494"/>
      <c r="OE121" s="606" t="s">
        <v>6333</v>
      </c>
      <c r="OF121" s="700" t="str">
        <f t="shared" ca="1" si="149"/>
        <v>B</v>
      </c>
      <c r="OG121" s="701">
        <f t="shared" ca="1" si="169"/>
        <v>0.60198348741027696</v>
      </c>
      <c r="OH121" s="705">
        <f t="shared" ca="1" si="212"/>
        <v>0.65511500867678962</v>
      </c>
      <c r="OI121" s="696">
        <f t="shared" ca="1" si="213"/>
        <v>0.69300596838143047</v>
      </c>
      <c r="OJ121" s="696">
        <f t="shared" ca="1" si="152"/>
        <v>0.47003404408927396</v>
      </c>
      <c r="OK121" s="697">
        <f t="shared" ca="1" si="153"/>
        <v>0.58977892849361369</v>
      </c>
      <c r="OL121" s="696" cm="1">
        <f t="array" aca="1" ref="OL121" ca="1">INDIRECT(OL$203&amp;ROW())*OL$205</f>
        <v>0</v>
      </c>
      <c r="OM121" s="696" cm="1">
        <f t="array" aca="1" ref="OM121" ca="1">INDIRECT(OM$203&amp;ROW())*OM$205</f>
        <v>0.60309999999999997</v>
      </c>
      <c r="ON121" s="696" cm="1">
        <f t="array" aca="1" ref="ON121" ca="1">INDIRECT(ON$203&amp;ROW())*ON$205</f>
        <v>0.72809999999999997</v>
      </c>
      <c r="OO121" s="696" cm="1">
        <f t="array" aca="1" ref="OO121" ca="1">INDIRECT(OO$203&amp;ROW())*OO$205</f>
        <v>1.0790999999999999</v>
      </c>
      <c r="OP121" s="696" cm="1">
        <f t="array" aca="1" ref="OP121" ca="1">INDIRECT(OP$203&amp;ROW())*OP$205</f>
        <v>1.5831</v>
      </c>
      <c r="OQ121" s="696" cm="1">
        <f t="array" aca="1" ref="OQ121" ca="1">INDIRECT(OQ$203&amp;ROW())*OQ$205</f>
        <v>1.5849</v>
      </c>
      <c r="OR121" s="696" cm="1">
        <f t="array" aca="1" ref="OR121" ca="1">INDIRECT(OR$203&amp;ROW())*OR$205</f>
        <v>1.4141999999999999</v>
      </c>
      <c r="OS121" s="696" cm="1">
        <f t="array" aca="1" ref="OS121" ca="1">INDIRECT(OS$203&amp;ROW())*OS$205</f>
        <v>1.5387</v>
      </c>
      <c r="OT121" s="696" cm="1">
        <f t="array" aca="1" ref="OT121" ca="1">INDIRECT(OT$203&amp;ROW())*OT$205</f>
        <v>1.4727000000000001</v>
      </c>
      <c r="OU121" s="696" cm="1">
        <f t="array" aca="1" ref="OU121" ca="1">INDIRECT(OU$203&amp;ROW())*OU$205</f>
        <v>1.9304999999999999</v>
      </c>
      <c r="OV121" s="696" cm="1">
        <f t="array" aca="1" ref="OV121" ca="1">INDIRECT(OV$203&amp;ROW())*OV$205</f>
        <v>1.2161999999999999</v>
      </c>
      <c r="OW121" s="696" cm="1">
        <f t="array" aca="1" ref="OW121" ca="1">INDIRECT(OW$203&amp;ROW())*OW$205</f>
        <v>1.5144000000000002</v>
      </c>
      <c r="OX121" s="696" cm="1">
        <f t="array" aca="1" ref="OX121" ca="1">INDIRECT(OX$203&amp;ROW())*OX$205</f>
        <v>0</v>
      </c>
      <c r="OY121" s="696" cm="1">
        <f t="array" aca="1" ref="OY121" ca="1">IF(INDIRECT(OY$203&amp;ROW())="-",0,INDIRECT(OY$203&amp;ROW())*OY$205)</f>
        <v>0.43540095000000001</v>
      </c>
      <c r="OZ121" s="696" cm="1">
        <f t="array" aca="1" ref="OZ121" ca="1">INDIRECT(OZ$203&amp;ROW())*OZ$205</f>
        <v>0</v>
      </c>
      <c r="PA121" s="696" cm="1">
        <f t="array" aca="1" ref="PA121" ca="1">IF(INDIRECT(PA$203&amp;ROW())="-",0,INDIRECT(PA$203&amp;ROW())*PA$205)</f>
        <v>0.46767195999999994</v>
      </c>
      <c r="PB121" s="705" cm="1">
        <f t="array" aca="1" ref="PB121" ca="1">INDIRECT(PB$203&amp;ROW())*PB$205</f>
        <v>1.5084</v>
      </c>
      <c r="PC121" s="696" cm="1">
        <f t="array" aca="1" ref="PC121" ca="1">INDIRECT(PC$203&amp;ROW())*PC$205</f>
        <v>1.3946000000000001</v>
      </c>
      <c r="PD121" s="696" cm="1">
        <f t="array" aca="1" ref="PD121" ca="1">INDIRECT(PD$203&amp;ROW())*PD$205</f>
        <v>2.2025999999999999</v>
      </c>
      <c r="PE121" s="696" cm="1">
        <f t="array" aca="1" ref="PE121" ca="1">INDIRECT(PE$203&amp;ROW())*PE$205</f>
        <v>0</v>
      </c>
      <c r="PF121" s="696" cm="1">
        <f t="array" aca="1" ref="PF121" ca="1">INDIRECT(PF$203&amp;ROW())*PF$205</f>
        <v>1.3308</v>
      </c>
      <c r="PG121" s="696" cm="1">
        <f t="array" aca="1" ref="PG121" ca="1">IF(INDIRECT(PG$203&amp;ROW())="-",0,INDIRECT(PG$203&amp;ROW())*PG$205)</f>
        <v>0.53121249999999998</v>
      </c>
      <c r="PH121" s="696" cm="1">
        <f t="array" aca="1" ref="PH121" ca="1">INDIRECT(PH$203&amp;ROW())*PH$205</f>
        <v>0.61699999999999999</v>
      </c>
      <c r="PI121" s="696" cm="1">
        <f t="array" aca="1" ref="PI121" ca="1">INDIRECT(PI$203&amp;ROW())*PI$205</f>
        <v>1.2145999999999999</v>
      </c>
      <c r="PJ121" s="696" cm="1">
        <f t="array" aca="1" ref="PJ121" ca="1">INDIRECT(PJ$203&amp;ROW())*PJ$205</f>
        <v>0</v>
      </c>
      <c r="PK121" s="696" cm="1">
        <f t="array" aca="1" ref="PK121" ca="1">IF($PJ121=0,0,INDIRECT(PK$203&amp;ROW())*PK$205)</f>
        <v>0</v>
      </c>
      <c r="PL121" s="696" cm="1">
        <f t="array" aca="1" ref="PL121" ca="1">IF($MPE121=0,0,INDIRECT(PL$203&amp;ROW())*PL$205)</f>
        <v>0</v>
      </c>
      <c r="PM121" s="696" cm="1">
        <f t="array" aca="1" ref="PM121" ca="1">IF($MPE121=0,0,INDIRECT(PM$203&amp;ROW())*PM$205)</f>
        <v>0</v>
      </c>
      <c r="PN121" s="696" cm="1">
        <f t="array" aca="1" ref="PN121" ca="1">IF($PJ121=0,0,INDIRECT(PN$203&amp;ROW())*PN$205)</f>
        <v>0</v>
      </c>
      <c r="PO121" s="696" cm="1">
        <f t="array" aca="1" ref="PO121" ca="1">INDIRECT(PO$203&amp;ROW())*PO$205</f>
        <v>0.73140000000000005</v>
      </c>
      <c r="PP121" s="696" cm="1">
        <f t="array" aca="1" ref="PP121" ca="1">IF($PO121=0,0,INDIRECT(PP$203&amp;ROW())*PP$205)</f>
        <v>0.68189999999999995</v>
      </c>
      <c r="PQ121" s="696" cm="1">
        <f t="array" aca="1" ref="PQ121" ca="1">IF($PO121=0,0,INDIRECT(PQ$203&amp;ROW())*PQ$205)</f>
        <v>0</v>
      </c>
      <c r="PR121" s="696" cm="1">
        <f t="array" aca="1" ref="PR121" ca="1">INDIRECT(PR$203&amp;ROW())*PR$205</f>
        <v>0</v>
      </c>
      <c r="PS121" s="696" cm="1">
        <f t="array" aca="1" ref="PS121" ca="1">INDIRECT(PS$203&amp;ROW())*PS$205</f>
        <v>0.7389</v>
      </c>
      <c r="PT121" s="696" cm="1">
        <f t="array" aca="1" ref="PT121" ca="1">INDIRECT(PT$203&amp;ROW())*PT$205</f>
        <v>0</v>
      </c>
      <c r="PU121" s="696" cm="1">
        <f t="array" aca="1" ref="PU121" ca="1">INDIRECT(PU$203&amp;ROW())*PU$205</f>
        <v>1.1798</v>
      </c>
      <c r="PV121" s="696" cm="1">
        <f t="array" aca="1" ref="PV121" ca="1">INDIRECT(PV$203&amp;ROW())*PV$205</f>
        <v>0</v>
      </c>
      <c r="PW121" s="696" cm="1">
        <f t="array" aca="1" ref="PW121" ca="1">INDIRECT(PW$203&amp;ROW())*PW$205</f>
        <v>1.0658000000000001</v>
      </c>
      <c r="PX121" s="696" cm="1">
        <f t="array" aca="1" ref="PX121" ca="1">INDIRECT(PX$203&amp;ROW())*PX$205</f>
        <v>0</v>
      </c>
      <c r="PY121" s="696" cm="1">
        <f t="array" aca="1" ref="PY121" ca="1">INDIRECT(PY$203&amp;ROW())*PY$205</f>
        <v>0</v>
      </c>
      <c r="PZ121" s="696" cm="1">
        <f t="array" aca="1" ref="PZ121" ca="1">INDIRECT(PZ$203&amp;ROW())*PZ$205</f>
        <v>0.17430000000000001</v>
      </c>
      <c r="QA121" s="696" cm="1">
        <f t="array" aca="1" ref="QA121" ca="1">INDIRECT(QA$203&amp;ROW())*QA$205</f>
        <v>0.31659999999999999</v>
      </c>
      <c r="QB121" s="696" cm="1">
        <f t="array" aca="1" ref="QB121" ca="1">INDIRECT(QB$203&amp;ROW())*QB$205</f>
        <v>2.3948999999999998</v>
      </c>
      <c r="QC121" s="696" cm="1">
        <f t="array" aca="1" ref="QC121" ca="1">INDIRECT(QC$203&amp;ROW())*QC$205</f>
        <v>1.4259999999999999</v>
      </c>
      <c r="QD121" s="696" cm="1">
        <f t="array" aca="1" ref="QD121" ca="1">IF(INDIRECT(QD$203&amp;ROW())="-",0,INDIRECT(QD$203&amp;ROW())*QD$205)</f>
        <v>0.49514882999999998</v>
      </c>
      <c r="QE121" s="696" cm="1">
        <f t="array" aca="1" ref="QE121" ca="1">INDIRECT(QE$203&amp;ROW())*QE$205</f>
        <v>0</v>
      </c>
      <c r="QF121" s="696" cm="1">
        <f t="array" aca="1" ref="QF121" ca="1">INDIRECT(QF$203&amp;ROW())*QF$205</f>
        <v>0.72440000000000004</v>
      </c>
      <c r="QG121" s="696" cm="1">
        <f t="array" aca="1" ref="QG121" ca="1">INDIRECT(QG$203&amp;ROW())*QG$205</f>
        <v>1.4996</v>
      </c>
      <c r="QI121" s="606" t="s">
        <v>6333</v>
      </c>
      <c r="QJ121" s="700" t="str">
        <f t="shared" ca="1" si="154"/>
        <v>B</v>
      </c>
      <c r="QK121" s="701">
        <f t="shared" ca="1" si="170"/>
        <v>0.61269070739267051</v>
      </c>
      <c r="QL121" s="705">
        <f t="shared" ca="1" si="214"/>
        <v>0.80629510796213721</v>
      </c>
      <c r="QM121" s="696">
        <f t="shared" ca="1" si="215"/>
        <v>0.58473744709992936</v>
      </c>
      <c r="QN121" s="696">
        <f t="shared" ca="1" si="157"/>
        <v>0.36145012856055014</v>
      </c>
      <c r="QO121" s="697">
        <f t="shared" ca="1" si="158"/>
        <v>0.69828014594806509</v>
      </c>
      <c r="QP121" s="696" cm="1">
        <f t="array" aca="1" ref="QP121" ca="1">INDIRECT(QP$203&amp;ROW())*QP$205</f>
        <v>0</v>
      </c>
      <c r="QQ121" s="696" cm="1">
        <f t="array" aca="1" ref="QQ121" ca="1">INDIRECT(QQ$203&amp;ROW())*QQ$205</f>
        <v>0.12751963295189217</v>
      </c>
      <c r="QR121" s="696" cm="1">
        <f t="array" aca="1" ref="QR121" ca="1">INDIRECT(QR$203&amp;ROW())*QR$205</f>
        <v>7.5449048323979542E-2</v>
      </c>
      <c r="QS121" s="696" cm="1">
        <f t="array" aca="1" ref="QS121" ca="1">INDIRECT(QS$203&amp;ROW())*QS$205</f>
        <v>0.22471360933801068</v>
      </c>
      <c r="QT121" s="696" cm="1">
        <f t="array" aca="1" ref="QT121" ca="1">INDIRECT(QT$203&amp;ROW())*QT$205</f>
        <v>0.26232814414996541</v>
      </c>
      <c r="QU121" s="696" cm="1">
        <f t="array" aca="1" ref="QU121" ca="1">INDIRECT(QU$203&amp;ROW())*QU$205</f>
        <v>0.53329206883563263</v>
      </c>
      <c r="QV121" s="696" cm="1">
        <f t="array" aca="1" ref="QV121" ca="1">INDIRECT(QV$203&amp;ROW())*QV$205</f>
        <v>0.24117831443907087</v>
      </c>
      <c r="QW121" s="696" cm="1">
        <f t="array" aca="1" ref="QW121" ca="1">INDIRECT(QW$203&amp;ROW())*QW$205</f>
        <v>0.53099416374332975</v>
      </c>
      <c r="QX121" s="696" cm="1">
        <f t="array" aca="1" ref="QX121" ca="1">INDIRECT(QX$203&amp;ROW())*QX$205</f>
        <v>0.60640894423913805</v>
      </c>
      <c r="QY121" s="696" cm="1">
        <f t="array" aca="1" ref="QY121" ca="1">INDIRECT(QY$203&amp;ROW())*QY$205</f>
        <v>0.13540247513535897</v>
      </c>
      <c r="QZ121" s="696" cm="1">
        <f t="array" aca="1" ref="QZ121" ca="1">INDIRECT(QZ$203&amp;ROW())*QZ$205</f>
        <v>0.27613248380770827</v>
      </c>
      <c r="RA121" s="696" cm="1">
        <f t="array" aca="1" ref="RA121" ca="1">INDIRECT(RA$203&amp;ROW())*RA$205</f>
        <v>5.1272116233970627E-2</v>
      </c>
      <c r="RB121" s="696" cm="1">
        <f t="array" aca="1" ref="RB121" ca="1">INDIRECT(RB$203&amp;ROW())*RB$205</f>
        <v>0</v>
      </c>
      <c r="RC121" s="696" cm="1">
        <f t="array" aca="1" ref="RC121" ca="1">IF(INDIRECT(RC$203&amp;ROW())="-",0,INDIRECT(RC$203&amp;ROW())*RC$205)</f>
        <v>5.1477935412300134E-2</v>
      </c>
      <c r="RD121" s="696" cm="1">
        <f t="array" aca="1" ref="RD121" ca="1">INDIRECT(RD$203&amp;ROW())*RD$205</f>
        <v>0</v>
      </c>
      <c r="RE121" s="696" cm="1">
        <f t="array" aca="1" ref="RE121" ca="1">IF(INDIRECT(RE$203&amp;ROW())="-",0,INDIRECT(RE$203&amp;ROW())*RE$205)</f>
        <v>3.3505217634087897E-2</v>
      </c>
      <c r="RF121" s="705" cm="1">
        <f t="array" aca="1" ref="RF121" ca="1">INDIRECT(RF$203&amp;ROW())*RF$205</f>
        <v>0.10613798880649605</v>
      </c>
      <c r="RG121" s="696" cm="1">
        <f t="array" aca="1" ref="RG121" ca="1">INDIRECT(RG$203&amp;ROW())*RG$205</f>
        <v>0.27650466908360405</v>
      </c>
      <c r="RH121" s="696" cm="1">
        <f t="array" aca="1" ref="RH121" ca="1">INDIRECT(RH$203&amp;ROW())*RH$205</f>
        <v>8.7581521170816884E-2</v>
      </c>
      <c r="RI121" s="696" cm="1">
        <f t="array" aca="1" ref="RI121" ca="1">INDIRECT(RI$203&amp;ROW())*RI$205</f>
        <v>0</v>
      </c>
      <c r="RJ121" s="696" cm="1">
        <f t="array" aca="1" ref="RJ121" ca="1">INDIRECT(RJ$203&amp;ROW())*RJ$205</f>
        <v>0.12226723336432462</v>
      </c>
      <c r="RK121" s="696" cm="1">
        <f t="array" aca="1" ref="RK121" ca="1">IF(INDIRECT(RK$203&amp;ROW())="-",0,INDIRECT(RK$203&amp;ROW())*RK$205)</f>
        <v>3.6681952674369966E-2</v>
      </c>
      <c r="RL121" s="696" cm="1">
        <f t="array" aca="1" ref="RL121" ca="1">INDIRECT(RL$203&amp;ROW())*RL$205</f>
        <v>0.11262003659234653</v>
      </c>
      <c r="RM121" s="696" cm="1">
        <f t="array" aca="1" ref="RM121" ca="1">INDIRECT(RM$203&amp;ROW())*RM$205</f>
        <v>2.9987460729532761E-2</v>
      </c>
      <c r="RN121" s="696" cm="1">
        <f t="array" aca="1" ref="RN121" ca="1">INDIRECT(RN$203&amp;ROW())*RN$205</f>
        <v>0</v>
      </c>
      <c r="RO121" s="696" cm="1">
        <f t="array" aca="1" ref="RO121" ca="1">IF($RN121=0,0,INDIRECT(RO$203&amp;ROW())*RO$205)</f>
        <v>0</v>
      </c>
      <c r="RP121" s="696" cm="1">
        <f t="array" aca="1" ref="RP121" ca="1">IF($RN121=0,0,INDIRECT(RP$203&amp;ROW())*RP$205)</f>
        <v>0</v>
      </c>
      <c r="RQ121" s="696" cm="1">
        <f t="array" aca="1" ref="RQ121" ca="1">IF($RN121=0,0,INDIRECT(RQ$203&amp;ROW())*RQ$205)</f>
        <v>0</v>
      </c>
      <c r="RR121" s="696" cm="1">
        <f t="array" aca="1" ref="RR121" ca="1">IF($RN121=0,0,INDIRECT(RR$203&amp;ROW())*RR$205)</f>
        <v>0</v>
      </c>
      <c r="RS121" s="696" cm="1">
        <f t="array" aca="1" ref="RS121" ca="1">INDIRECT(RS$203&amp;ROW())*RS$205</f>
        <v>7.7466902221184339E-2</v>
      </c>
      <c r="RT121" s="696" cm="1">
        <f t="array" aca="1" ref="RT121" ca="1">IF($RS121=0,0,INDIRECT(RT$203&amp;ROW())*RT$205)</f>
        <v>8.1033461602244533E-2</v>
      </c>
      <c r="RU121" s="696" cm="1">
        <f t="array" aca="1" ref="RU121" ca="1">IF($RS121=0,0,INDIRECT(RU$203&amp;ROW())*RU$205)</f>
        <v>0</v>
      </c>
      <c r="RV121" s="696" cm="1">
        <f t="array" aca="1" ref="RV121" ca="1">INDIRECT(RV$203&amp;ROW())*RV$205</f>
        <v>0</v>
      </c>
      <c r="RW121" s="696" cm="1">
        <f t="array" aca="1" ref="RW121" ca="1">INDIRECT(RW$203&amp;ROW())*RW$205</f>
        <v>2.6659190312299668E-2</v>
      </c>
      <c r="RX121" s="696" cm="1">
        <f t="array" aca="1" ref="RX121" ca="1">INDIRECT(RX$203&amp;ROW())*RX$205</f>
        <v>0</v>
      </c>
      <c r="RY121" s="696" cm="1">
        <f t="array" aca="1" ref="RY121" ca="1">INDIRECT(RY$203&amp;ROW())*RY$205</f>
        <v>5.6264463580193595E-2</v>
      </c>
      <c r="RZ121" s="696" cm="1">
        <f t="array" aca="1" ref="RZ121" ca="1">INDIRECT(RZ$203&amp;ROW())*RZ$205</f>
        <v>0</v>
      </c>
      <c r="SA121" s="696" cm="1">
        <f t="array" aca="1" ref="SA121" ca="1">INDIRECT(SA$203&amp;ROW())*SA$205</f>
        <v>0.20458618579029147</v>
      </c>
      <c r="SB121" s="696" cm="1">
        <f t="array" aca="1" ref="SB121" ca="1">INDIRECT(SB$203&amp;ROW())*SB$205</f>
        <v>0</v>
      </c>
      <c r="SC121" s="696" cm="1">
        <f t="array" aca="1" ref="SC121" ca="1">INDIRECT(SC$203&amp;ROW())*SC$205</f>
        <v>0</v>
      </c>
      <c r="SD121" s="696" cm="1">
        <f t="array" aca="1" ref="SD121" ca="1">INDIRECT(SD$203&amp;ROW())*SD$205</f>
        <v>0.3072993885784252</v>
      </c>
      <c r="SE121" s="696" cm="1">
        <f t="array" aca="1" ref="SE121" ca="1">INDIRECT(SE$203&amp;ROW())*SE$205</f>
        <v>0.2585618210787391</v>
      </c>
      <c r="SF121" s="696" cm="1">
        <f t="array" aca="1" ref="SF121" ca="1">INDIRECT(SF$203&amp;ROW())*SF$205</f>
        <v>0.19835664972334499</v>
      </c>
      <c r="SG121" s="696" cm="1">
        <f t="array" aca="1" ref="SG121" ca="1">INDIRECT(SG$203&amp;ROW())*SG$205</f>
        <v>7.4767843909269882E-2</v>
      </c>
      <c r="SH121" s="696" cm="1">
        <f t="array" aca="1" ref="SH121" ca="1">IF(INDIRECT(SH$203&amp;ROW())="-",0,INDIRECT(SH$203&amp;ROW())*SH$205)</f>
        <v>6.3439730482975604E-2</v>
      </c>
      <c r="SI121" s="696" cm="1">
        <f t="array" aca="1" ref="SI121" ca="1">INDIRECT(SI$203&amp;ROW())*SI$205</f>
        <v>0</v>
      </c>
      <c r="SJ121" s="696" cm="1">
        <f t="array" aca="1" ref="SJ121" ca="1">INDIRECT(SJ$203&amp;ROW())*SJ$205</f>
        <v>0.10961749760323641</v>
      </c>
      <c r="SK121" s="696" cm="1">
        <f t="array" aca="1" ref="SK121" ca="1">INDIRECT(SK$203&amp;ROW())*SK$205</f>
        <v>0.21261490593800375</v>
      </c>
      <c r="SN121" s="606" t="s">
        <v>6333</v>
      </c>
      <c r="SO121" s="707" cm="1">
        <f t="array" aca="1" ref="SO121" ca="1">INDIRECT(SO$203&amp;ROW())*SO$205</f>
        <v>0</v>
      </c>
      <c r="SP121" s="707" cm="1">
        <f t="array" aca="1" ref="SP121" ca="1">INDIRECT(SP$203&amp;ROW())*SP$205</f>
        <v>1</v>
      </c>
      <c r="SQ121" s="707" cm="1">
        <f t="array" aca="1" ref="SQ121" ca="1">INDIRECT(SQ$203&amp;ROW())*SQ$205</f>
        <v>1</v>
      </c>
      <c r="SR121" s="707" cm="1">
        <f t="array" aca="1" ref="SR121" ca="1">INDIRECT(SR$203&amp;ROW())*SR$205</f>
        <v>3</v>
      </c>
      <c r="SS121" s="707" cm="1">
        <f t="array" aca="1" ref="SS121" ca="1">INDIRECT(SS$203&amp;ROW())*SS$205</f>
        <v>3</v>
      </c>
      <c r="ST121" s="707" cm="1">
        <f t="array" aca="1" ref="ST121" ca="1">INDIRECT(ST$203&amp;ROW())*ST$205</f>
        <v>3</v>
      </c>
      <c r="SU121" s="707" cm="1">
        <f t="array" aca="1" ref="SU121" ca="1">INDIRECT(SU$203&amp;ROW())*SU$205</f>
        <v>3</v>
      </c>
      <c r="SV121" s="707" cm="1">
        <f t="array" aca="1" ref="SV121" ca="1">INDIRECT(SV$203&amp;ROW())*SV$205</f>
        <v>3</v>
      </c>
      <c r="SW121" s="707" cm="1">
        <f t="array" aca="1" ref="SW121" ca="1">INDIRECT(SW$203&amp;ROW())*SW$205</f>
        <v>3</v>
      </c>
      <c r="SX121" s="707" cm="1">
        <f t="array" aca="1" ref="SX121" ca="1">INDIRECT(SX$203&amp;ROW())*SX$205</f>
        <v>3</v>
      </c>
      <c r="SY121" s="707" cm="1">
        <f t="array" aca="1" ref="SY121" ca="1">INDIRECT(SY$203&amp;ROW())*SY$205</f>
        <v>3</v>
      </c>
      <c r="SZ121" s="707" cm="1">
        <f t="array" aca="1" ref="SZ121" ca="1">INDIRECT(SZ$203&amp;ROW())*SZ$205</f>
        <v>3</v>
      </c>
      <c r="TA121" s="707" cm="1">
        <f t="array" aca="1" ref="TA121" ca="1">INDIRECT(TA$203&amp;ROW())*TA$205</f>
        <v>0</v>
      </c>
      <c r="TB121" s="696" cm="1">
        <f t="array" aca="1" ref="TB121" ca="1">IF(INDIRECT(TB$203&amp;ROW())="-",0,INDIRECT(TB$203&amp;ROW())*TB$205)</f>
        <v>0.61350000000000005</v>
      </c>
      <c r="TC121" s="707" cm="1">
        <f t="array" aca="1" ref="TC121" ca="1">INDIRECT(TC$203&amp;ROW())*TC$205</f>
        <v>0</v>
      </c>
      <c r="TD121" s="696" cm="1">
        <f t="array" aca="1" ref="TD121" ca="1">IF(INDIRECT(TD$203&amp;ROW())="-",0,INDIRECT(TD$203&amp;ROW())*TD$205)</f>
        <v>0.52939999999999998</v>
      </c>
      <c r="TE121" s="732" cm="1">
        <f t="array" aca="1" ref="TE121" ca="1">INDIRECT(TE$203&amp;ROW())*TE$205</f>
        <v>2</v>
      </c>
      <c r="TF121" s="707" cm="1">
        <f t="array" aca="1" ref="TF121" ca="1">INDIRECT(TF$203&amp;ROW())*TF$205</f>
        <v>2</v>
      </c>
      <c r="TG121" s="707" cm="1">
        <f t="array" aca="1" ref="TG121" ca="1">INDIRECT(TG$203&amp;ROW())*TG$205</f>
        <v>3</v>
      </c>
      <c r="TH121" s="707" cm="1">
        <f t="array" aca="1" ref="TH121" ca="1">INDIRECT(TH$203&amp;ROW())*TH$205</f>
        <v>0</v>
      </c>
      <c r="TI121" s="707" cm="1">
        <f t="array" aca="1" ref="TI121" ca="1">INDIRECT(TI$203&amp;ROW())*TI$205</f>
        <v>2</v>
      </c>
      <c r="TJ121" s="696" cm="1">
        <f t="array" aca="1" ref="TJ121" ca="1">IF(INDIRECT(TJ$203&amp;ROW())="-",0,INDIRECT(TJ$203&amp;ROW())*TJ$205)</f>
        <v>0.60709999999999997</v>
      </c>
      <c r="TK121" s="707" cm="1">
        <f t="array" aca="1" ref="TK121" ca="1">INDIRECT(TK$203&amp;ROW())*TK$205</f>
        <v>1</v>
      </c>
      <c r="TL121" s="707" cm="1">
        <f t="array" aca="1" ref="TL121" ca="1">INDIRECT(TL$203&amp;ROW())*TL$205</f>
        <v>2</v>
      </c>
      <c r="TM121" s="707" cm="1">
        <f t="array" aca="1" ref="TM121" ca="1">INDIRECT(TM$203&amp;ROW())*TM$205</f>
        <v>0</v>
      </c>
      <c r="TN121" s="707" cm="1">
        <f t="array" aca="1" ref="TN121" ca="1">IF($TM121=0,0,INDIRECT(TN$203&amp;ROW())*TN$205)</f>
        <v>0</v>
      </c>
      <c r="TO121" s="707" cm="1">
        <f t="array" aca="1" ref="TO121" ca="1">IF($TM121=0,0,INDIRECT(TO$203&amp;ROW())*TO$205)</f>
        <v>0</v>
      </c>
      <c r="TP121" s="707" cm="1">
        <f t="array" aca="1" ref="TP121" ca="1">IF($TM121=0,0,INDIRECT(TP$203&amp;ROW())*TP$205)</f>
        <v>0</v>
      </c>
      <c r="TQ121" s="707" cm="1">
        <f t="array" aca="1" ref="TQ121" ca="1">IF($TM121=0,0,INDIRECT(TQ$203&amp;ROW())*TQ$205)</f>
        <v>0</v>
      </c>
      <c r="TR121" s="707" cm="1">
        <f t="array" aca="1" ref="TR121" ca="1">INDIRECT(TR$203&amp;ROW())*TR$205</f>
        <v>1</v>
      </c>
      <c r="TS121" s="707" cm="1">
        <f t="array" aca="1" ref="TS121" ca="1">IF($TR121=0,0,INDIRECT(TS$203&amp;ROW())*TS$205)</f>
        <v>1</v>
      </c>
      <c r="TT121" s="707" cm="1">
        <f t="array" aca="1" ref="TT121" ca="1">IF($TR121=0,0,INDIRECT(TT$203&amp;ROW())*TT$205)</f>
        <v>0</v>
      </c>
      <c r="TU121" s="707" cm="1">
        <f t="array" aca="1" ref="TU121" ca="1">INDIRECT(TU$203&amp;ROW())*TU$205</f>
        <v>0</v>
      </c>
      <c r="TV121" s="707" cm="1">
        <f t="array" aca="1" ref="TV121" ca="1">INDIRECT(TV$203&amp;ROW())*TV$205</f>
        <v>1</v>
      </c>
      <c r="TW121" s="707" cm="1">
        <f t="array" aca="1" ref="TW121" ca="1">INDIRECT(TW$203&amp;ROW())*TW$205</f>
        <v>0</v>
      </c>
      <c r="TX121" s="707" cm="1">
        <f t="array" aca="1" ref="TX121" ca="1">INDIRECT(TX$203&amp;ROW())*TX$205</f>
        <v>2</v>
      </c>
      <c r="TY121" s="707" cm="1">
        <f t="array" aca="1" ref="TY121" ca="1">INDIRECT(TY$203&amp;ROW())*TY$205</f>
        <v>0</v>
      </c>
      <c r="TZ121" s="707" cm="1">
        <f t="array" aca="1" ref="TZ121" ca="1">INDIRECT(TZ$203&amp;ROW())*TZ$205</f>
        <v>2</v>
      </c>
      <c r="UA121" s="707" cm="1">
        <f t="array" aca="1" ref="UA121" ca="1">INDIRECT(UA$203&amp;ROW())*UA$205</f>
        <v>0</v>
      </c>
      <c r="UB121" s="707" cm="1">
        <f t="array" aca="1" ref="UB121" ca="1">INDIRECT(UB$203&amp;ROW())*UB$205</f>
        <v>0</v>
      </c>
      <c r="UC121" s="707" cm="1">
        <f t="array" aca="1" ref="UC121" ca="1">INDIRECT(UC$203&amp;ROW())*UC$205</f>
        <v>1</v>
      </c>
      <c r="UD121" s="707" cm="1">
        <f t="array" aca="1" ref="UD121" ca="1">INDIRECT(UD$203&amp;ROW())*UD$205</f>
        <v>1</v>
      </c>
      <c r="UE121" s="707" cm="1">
        <f t="array" aca="1" ref="UE121" ca="1">INDIRECT(UE$203&amp;ROW())*UE$205</f>
        <v>3</v>
      </c>
      <c r="UF121" s="707" cm="1">
        <f t="array" aca="1" ref="UF121" ca="1">INDIRECT(UF$203&amp;ROW())*UF$205</f>
        <v>2</v>
      </c>
      <c r="UG121" s="696" cm="1">
        <f t="array" aca="1" ref="UG121" ca="1">IF(INDIRECT(UG$203&amp;ROW())="-",0,INDIRECT(UG$203&amp;ROW())*UG$205)</f>
        <v>0.80630000000000002</v>
      </c>
      <c r="UH121" s="707" cm="1">
        <f t="array" aca="1" ref="UH121" ca="1">INDIRECT(UH$203&amp;ROW())*UH$205</f>
        <v>0</v>
      </c>
      <c r="UI121" s="707" cm="1">
        <f t="array" aca="1" ref="UI121" ca="1">INDIRECT(UI$203&amp;ROW())*UI$205</f>
        <v>1</v>
      </c>
      <c r="UJ121" s="707" cm="1">
        <f t="array" aca="1" ref="UJ121" ca="1">INDIRECT(UJ$203&amp;ROW())*UJ$205</f>
        <v>2</v>
      </c>
      <c r="UM121" s="606" t="s">
        <v>6333</v>
      </c>
      <c r="UN121" s="616">
        <f t="shared" ca="1" si="222"/>
        <v>-0.97111609266078391</v>
      </c>
      <c r="UO121" s="616">
        <f t="shared" ca="1" si="222"/>
        <v>0.47801779056182137</v>
      </c>
      <c r="UP121" s="616">
        <f t="shared" ca="1" si="222"/>
        <v>0.15206673709758317</v>
      </c>
      <c r="UQ121" s="616">
        <f t="shared" ca="1" si="222"/>
        <v>0.29355872991449461</v>
      </c>
      <c r="UR121" s="616">
        <f t="shared" ca="1" si="222"/>
        <v>1.0502465449096676</v>
      </c>
      <c r="US121" s="616">
        <f t="shared" ca="1" si="222"/>
        <v>0.41305213694811815</v>
      </c>
      <c r="UT121" s="616">
        <f t="shared" ca="1" si="222"/>
        <v>0.30690415393182785</v>
      </c>
      <c r="UU121" s="616">
        <f t="shared" ca="1" si="222"/>
        <v>0.53359975015917405</v>
      </c>
      <c r="UV121" s="616">
        <f t="shared" ca="1" si="222"/>
        <v>0.44410973870643028</v>
      </c>
      <c r="UW121" s="616">
        <f t="shared" ca="1" si="222"/>
        <v>0.6421874155054268</v>
      </c>
      <c r="UX121" s="616">
        <f t="shared" ca="1" si="222"/>
        <v>0.28247365722383649</v>
      </c>
      <c r="UY121" s="616">
        <f t="shared" ca="1" si="222"/>
        <v>1.5108379627063613</v>
      </c>
      <c r="UZ121" s="616">
        <f t="shared" ca="1" si="222"/>
        <v>-0.80238258590915801</v>
      </c>
      <c r="VA121" s="616">
        <f t="shared" ca="1" si="222"/>
        <v>0.25889333336129011</v>
      </c>
      <c r="VB121" s="616">
        <f t="shared" ca="1" si="222"/>
        <v>-0.76400504167427041</v>
      </c>
      <c r="VC121" s="616">
        <f t="shared" ca="1" si="222"/>
        <v>-0.1303080064172874</v>
      </c>
      <c r="VD121" s="616">
        <f t="shared" ca="1" si="243"/>
        <v>0.85304819841956248</v>
      </c>
      <c r="VE121" s="616">
        <f t="shared" ca="1" si="240"/>
        <v>3.9909080070471406E-2</v>
      </c>
      <c r="VF121" s="616">
        <f t="shared" ca="1" si="240"/>
        <v>0.95807256683723563</v>
      </c>
      <c r="VG121" s="616">
        <f t="shared" ca="1" si="240"/>
        <v>-0.89462372206681784</v>
      </c>
      <c r="VH121" s="616">
        <f t="shared" ca="1" si="240"/>
        <v>-0.12784420028857393</v>
      </c>
      <c r="VI121" s="616">
        <f t="shared" ca="1" si="240"/>
        <v>0.15168700507513594</v>
      </c>
      <c r="VJ121" s="616">
        <f t="shared" ca="1" si="240"/>
        <v>1.1038721171937993</v>
      </c>
      <c r="VK121" s="616">
        <f t="shared" ca="1" si="240"/>
        <v>0.83678976492872159</v>
      </c>
      <c r="VL121" s="616">
        <f t="shared" ca="1" si="240"/>
        <v>-0.83864555511817418</v>
      </c>
      <c r="VM121" s="616">
        <f t="shared" ca="1" si="240"/>
        <v>-0.57201237404204519</v>
      </c>
      <c r="VN121" s="616">
        <f t="shared" ca="1" si="240"/>
        <v>-0.62639799545694341</v>
      </c>
      <c r="VO121" s="616">
        <f t="shared" ca="1" si="240"/>
        <v>-0.42150866262694142</v>
      </c>
      <c r="VP121" s="616">
        <f t="shared" ca="1" si="240"/>
        <v>-0.46221149066820022</v>
      </c>
      <c r="VQ121" s="616">
        <f t="shared" ca="1" si="240"/>
        <v>1.2773868528042598</v>
      </c>
      <c r="VR121" s="616">
        <f t="shared" ca="1" si="240"/>
        <v>1.5497103694524457</v>
      </c>
      <c r="VS121" s="616">
        <f t="shared" ca="1" si="240"/>
        <v>-0.40481357988865657</v>
      </c>
      <c r="VT121" s="616">
        <f t="shared" ca="1" si="232"/>
        <v>-0.3878135405833677</v>
      </c>
      <c r="VU121" s="616">
        <f t="shared" ca="1" si="232"/>
        <v>1.2114249894444582</v>
      </c>
      <c r="VV121" s="616">
        <f t="shared" ca="1" si="232"/>
        <v>-0.64337789451099625</v>
      </c>
      <c r="VW121" s="616">
        <f t="shared" ca="1" si="232"/>
        <v>-0.3119461967162912</v>
      </c>
      <c r="VX121" s="616">
        <f t="shared" ca="1" si="232"/>
        <v>-0.78524029103755877</v>
      </c>
      <c r="VY121" s="616">
        <f t="shared" ca="1" si="232"/>
        <v>0.70583605694264007</v>
      </c>
      <c r="VZ121" s="616">
        <f t="shared" ca="1" si="232"/>
        <v>-1.5555141459162816</v>
      </c>
      <c r="WA121" s="616">
        <f t="shared" ca="1" si="232"/>
        <v>-1.1483025824394326</v>
      </c>
      <c r="WB121" s="616">
        <f t="shared" ca="1" si="232"/>
        <v>0.33435322352896929</v>
      </c>
      <c r="WC121" s="616">
        <f t="shared" ca="1" si="232"/>
        <v>0.47817673461028487</v>
      </c>
      <c r="WD121" s="616">
        <f t="shared" ca="1" si="229"/>
        <v>1.1315684290219801</v>
      </c>
      <c r="WE121" s="616">
        <f t="shared" ca="1" si="229"/>
        <v>0.67426644196529939</v>
      </c>
      <c r="WF121" s="616">
        <f t="shared" ca="1" si="229"/>
        <v>0.60845404022387739</v>
      </c>
      <c r="WG121" s="616">
        <f t="shared" ca="1" si="229"/>
        <v>-1.008197359876486</v>
      </c>
      <c r="WH121" s="616">
        <f t="shared" ca="1" si="229"/>
        <v>0.91987607881584121</v>
      </c>
      <c r="WI121" s="627">
        <f t="shared" ca="1" si="229"/>
        <v>1.0659329460226332</v>
      </c>
      <c r="WL121" s="606" t="s">
        <v>6333</v>
      </c>
      <c r="WM121" s="700" t="str">
        <f t="shared" ca="1" si="172"/>
        <v>B</v>
      </c>
      <c r="WN121" s="479">
        <f t="shared" ca="1" si="173"/>
        <v>0.58869116789393905</v>
      </c>
      <c r="WO121" s="495">
        <f t="shared" ca="1" si="216"/>
        <v>0.67897254675855312</v>
      </c>
      <c r="WP121" s="458">
        <f t="shared" ca="1" si="216"/>
        <v>0.65531462518706096</v>
      </c>
      <c r="WQ121" s="458">
        <f t="shared" ca="1" si="216"/>
        <v>0.41695383257957691</v>
      </c>
      <c r="WR121" s="459">
        <f t="shared" ca="1" si="216"/>
        <v>0.60352366705056537</v>
      </c>
      <c r="WS121" s="495">
        <f t="shared" ca="1" si="174"/>
        <v>0.1802625146266158</v>
      </c>
      <c r="WT121" s="458">
        <f t="shared" ca="1" si="175"/>
        <v>0.13758683860767168</v>
      </c>
      <c r="WU121" s="458">
        <f t="shared" ca="1" si="176"/>
        <v>0.15312262055055648</v>
      </c>
      <c r="WV121" s="459">
        <f t="shared" ca="1" si="177"/>
        <v>0.15200027030958002</v>
      </c>
      <c r="WW121" s="484">
        <f t="shared" ca="1" si="223"/>
        <v>-0.7262006140917342</v>
      </c>
      <c r="WX121" s="484">
        <f t="shared" ca="1" si="223"/>
        <v>0.28829252948783446</v>
      </c>
      <c r="WY121" s="484">
        <f t="shared" ca="1" si="223"/>
        <v>0.1107197912807503</v>
      </c>
      <c r="WZ121" s="484">
        <f t="shared" ca="1" si="223"/>
        <v>0.10559307515024371</v>
      </c>
      <c r="XA121" s="484">
        <f t="shared" ca="1" si="241"/>
        <v>0.5542151017488316</v>
      </c>
      <c r="XB121" s="484">
        <f t="shared" ca="1" si="241"/>
        <v>0.21821544394969081</v>
      </c>
      <c r="XC121" s="484">
        <f t="shared" ca="1" si="241"/>
        <v>0.14467461816346364</v>
      </c>
      <c r="XD121" s="484">
        <f t="shared" ca="1" si="241"/>
        <v>0.27368331185664035</v>
      </c>
      <c r="XE121" s="484">
        <f t="shared" ca="1" si="241"/>
        <v>0.21801347073098662</v>
      </c>
      <c r="XF121" s="484">
        <f t="shared" ca="1" si="241"/>
        <v>0.41324760187774212</v>
      </c>
      <c r="XG121" s="484">
        <f t="shared" ca="1" si="241"/>
        <v>0.1145148206385433</v>
      </c>
      <c r="XH121" s="484">
        <f t="shared" ca="1" si="241"/>
        <v>0.76267100357417117</v>
      </c>
      <c r="XI121" s="484">
        <f t="shared" ca="1" si="241"/>
        <v>-0.56078518929191046</v>
      </c>
      <c r="XJ121" s="484">
        <f t="shared" ca="1" si="241"/>
        <v>0.1837365986865076</v>
      </c>
      <c r="XK121" s="484">
        <f t="shared" ca="1" si="241"/>
        <v>-0.54267278110123429</v>
      </c>
      <c r="XL121" s="484">
        <f t="shared" ca="1" si="241"/>
        <v>-0.11511409286903168</v>
      </c>
      <c r="XM121" s="484">
        <f t="shared" ca="1" si="241"/>
        <v>0.64336895124803395</v>
      </c>
      <c r="XN121" s="484">
        <f t="shared" ca="1" si="227"/>
        <v>2.7828601533139714E-2</v>
      </c>
      <c r="XO121" s="484">
        <f t="shared" ca="1" si="227"/>
        <v>0.70341687857189839</v>
      </c>
      <c r="XP121" s="484">
        <f t="shared" ca="1" si="227"/>
        <v>-0.57255918212276347</v>
      </c>
      <c r="XQ121" s="484">
        <f t="shared" ca="1" si="227"/>
        <v>-8.50675308720171E-2</v>
      </c>
      <c r="XR121" s="484">
        <f t="shared" ca="1" si="227"/>
        <v>0.13272612944074394</v>
      </c>
      <c r="XS121" s="484">
        <f t="shared" ca="1" si="227"/>
        <v>0.68108909630857417</v>
      </c>
      <c r="XT121" s="484">
        <f t="shared" ca="1" si="227"/>
        <v>0.50818242424121263</v>
      </c>
      <c r="XU121" s="484">
        <f t="shared" ca="1" si="227"/>
        <v>-0.63720289277878872</v>
      </c>
      <c r="XV121" s="484">
        <f t="shared" ca="1" si="227"/>
        <v>-0.30179372854458303</v>
      </c>
      <c r="XW121" s="484">
        <f t="shared" ca="1" si="227"/>
        <v>-0.40427726626791127</v>
      </c>
      <c r="XX121" s="484">
        <f t="shared" ca="1" si="227"/>
        <v>-0.20379943838012618</v>
      </c>
      <c r="XY121" s="484">
        <f t="shared" ca="1" si="227"/>
        <v>-0.24303080179333969</v>
      </c>
      <c r="XZ121" s="484">
        <f t="shared" ca="1" si="227"/>
        <v>0.93428074414103568</v>
      </c>
      <c r="YA121" s="484">
        <f t="shared" ca="1" si="227"/>
        <v>1.0567475009296226</v>
      </c>
      <c r="YB121" s="484">
        <f t="shared" ca="1" si="227"/>
        <v>-0.21272953623148902</v>
      </c>
      <c r="YC121" s="484">
        <f t="shared" ca="1" si="227"/>
        <v>-0.17304240180829866</v>
      </c>
      <c r="YD121" s="484">
        <f t="shared" ca="1" si="246"/>
        <v>0.89512192470051022</v>
      </c>
      <c r="YE121" s="484">
        <f t="shared" ca="1" si="244"/>
        <v>-0.46342509741627064</v>
      </c>
      <c r="YF121" s="484">
        <f t="shared" ca="1" si="244"/>
        <v>-0.18401706144294017</v>
      </c>
      <c r="YG121" s="484">
        <f t="shared" ca="1" si="244"/>
        <v>-0.54699838673676349</v>
      </c>
      <c r="YH121" s="484">
        <f t="shared" ca="1" si="244"/>
        <v>0.3761400347447329</v>
      </c>
      <c r="YI121" s="484">
        <f t="shared" ca="1" si="244"/>
        <v>-0.91106463526316606</v>
      </c>
      <c r="YJ121" s="484">
        <f t="shared" ca="1" si="233"/>
        <v>-0.6812879221613154</v>
      </c>
      <c r="YK121" s="484">
        <f t="shared" ca="1" si="233"/>
        <v>5.8277766861099353E-2</v>
      </c>
      <c r="YL121" s="484">
        <f t="shared" ca="1" si="233"/>
        <v>0.15139075417761619</v>
      </c>
      <c r="YM121" s="484">
        <f t="shared" ca="1" si="233"/>
        <v>0.90333107688824665</v>
      </c>
      <c r="YN121" s="484">
        <f t="shared" ca="1" si="233"/>
        <v>0.48075197312125845</v>
      </c>
      <c r="YO121" s="484">
        <f t="shared" ca="1" si="233"/>
        <v>0.37365162610148311</v>
      </c>
      <c r="YP121" s="484">
        <f t="shared" ca="1" si="230"/>
        <v>-0.53716755334219179</v>
      </c>
      <c r="YQ121" s="484">
        <f t="shared" ca="1" si="230"/>
        <v>0.66635823149419537</v>
      </c>
      <c r="YR121" s="484">
        <f t="shared" ca="1" si="230"/>
        <v>0.79923652292777037</v>
      </c>
      <c r="YU121" s="606" t="s">
        <v>6333</v>
      </c>
      <c r="YV121" s="700" t="str">
        <f t="shared" ca="1" si="160"/>
        <v>B</v>
      </c>
      <c r="YW121" s="479">
        <f t="shared" ca="1" si="179"/>
        <v>0.62936339098743443</v>
      </c>
      <c r="YX121" s="495">
        <f t="shared" ca="1" si="217"/>
        <v>0.82202797228176738</v>
      </c>
      <c r="YY121" s="458">
        <f t="shared" ca="1" si="217"/>
        <v>0.59117919060464197</v>
      </c>
      <c r="YZ121" s="458">
        <f t="shared" ca="1" si="217"/>
        <v>0.32769891905968984</v>
      </c>
      <c r="ZA121" s="459">
        <f t="shared" ca="1" si="217"/>
        <v>0.77654748200363866</v>
      </c>
      <c r="ZB121" s="495">
        <f t="shared" ca="1" si="180"/>
        <v>0.34034593198485097</v>
      </c>
      <c r="ZC121" s="458">
        <f t="shared" ca="1" si="181"/>
        <v>-7.4349333396534933E-2</v>
      </c>
      <c r="ZD121" s="458">
        <f t="shared" ca="1" si="182"/>
        <v>6.3976501626585539E-2</v>
      </c>
      <c r="ZE121" s="459">
        <f t="shared" ca="1" si="183"/>
        <v>0.28255892743617989</v>
      </c>
      <c r="ZF121" s="484">
        <f t="shared" ca="1" si="225"/>
        <v>-3.2485432480444082E-2</v>
      </c>
      <c r="ZG121" s="484">
        <f t="shared" ca="1" si="225"/>
        <v>6.0956653196917926E-2</v>
      </c>
      <c r="ZH121" s="484">
        <f t="shared" ca="1" si="225"/>
        <v>1.1473290595745445E-2</v>
      </c>
      <c r="ZI121" s="484">
        <f t="shared" ca="1" si="225"/>
        <v>2.1988880583922777E-2</v>
      </c>
      <c r="ZJ121" s="484">
        <f t="shared" ca="1" si="242"/>
        <v>9.1836409008688807E-2</v>
      </c>
      <c r="ZK121" s="484">
        <f t="shared" ca="1" si="242"/>
        <v>7.3425809550013654E-2</v>
      </c>
      <c r="ZL121" s="484">
        <f t="shared" ca="1" si="242"/>
        <v>2.4672875513209128E-2</v>
      </c>
      <c r="ZM121" s="484">
        <f t="shared" ca="1" si="242"/>
        <v>9.4446117703140112E-2</v>
      </c>
      <c r="ZN121" s="484">
        <f t="shared" ca="1" si="242"/>
        <v>8.9770705925095284E-2</v>
      </c>
      <c r="ZO121" s="484">
        <f t="shared" ca="1" si="242"/>
        <v>2.8984588520071332E-2</v>
      </c>
      <c r="ZP121" s="484">
        <f t="shared" ca="1" si="242"/>
        <v>2.6000050859821721E-2</v>
      </c>
      <c r="ZQ121" s="484">
        <f t="shared" ca="1" si="242"/>
        <v>2.5821286544858647E-2</v>
      </c>
      <c r="ZR121" s="484">
        <f t="shared" ca="1" si="242"/>
        <v>-4.5981105838852197E-2</v>
      </c>
      <c r="ZS121" s="484">
        <f t="shared" ca="1" si="242"/>
        <v>2.1723381081414146E-2</v>
      </c>
      <c r="ZT121" s="484">
        <f t="shared" ca="1" si="242"/>
        <v>-2.7291061507312073E-2</v>
      </c>
      <c r="ZU121" s="484">
        <f t="shared" ca="1" si="242"/>
        <v>-8.2470685955333151E-3</v>
      </c>
      <c r="ZV121" s="484">
        <f t="shared" ca="1" si="242"/>
        <v>4.5270410067628573E-2</v>
      </c>
      <c r="ZW121" s="484">
        <f t="shared" ca="1" si="228"/>
        <v>5.5175234891583769E-3</v>
      </c>
      <c r="ZX121" s="484">
        <f t="shared" ca="1" si="228"/>
        <v>2.7969817598544739E-2</v>
      </c>
      <c r="ZY121" s="484">
        <f t="shared" ca="1" si="228"/>
        <v>-9.6348193705378546E-2</v>
      </c>
      <c r="ZZ121" s="484">
        <f t="shared" ca="1" si="228"/>
        <v>-7.8155783354792625E-3</v>
      </c>
      <c r="AAA121" s="484">
        <f t="shared" ca="1" si="228"/>
        <v>9.1651713745397028E-3</v>
      </c>
      <c r="AAB121" s="484">
        <f t="shared" ca="1" si="228"/>
        <v>0.12431811823163672</v>
      </c>
      <c r="AAC121" s="484">
        <f t="shared" ca="1" si="228"/>
        <v>1.2546600107337495E-2</v>
      </c>
      <c r="AAD121" s="484">
        <f t="shared" ca="1" si="228"/>
        <v>-7.8682240113631882E-2</v>
      </c>
      <c r="AAE121" s="484">
        <f t="shared" ca="1" si="228"/>
        <v>-4.0219644611828483E-2</v>
      </c>
      <c r="AAF121" s="484">
        <f t="shared" ca="1" si="228"/>
        <v>-6.120902348854227E-2</v>
      </c>
      <c r="AAG121" s="484">
        <f t="shared" ca="1" si="228"/>
        <v>-4.3018323338477257E-2</v>
      </c>
      <c r="AAH121" s="484">
        <f t="shared" ca="1" si="228"/>
        <v>-3.8008707897835295E-2</v>
      </c>
      <c r="AAI121" s="484">
        <f t="shared" ca="1" si="228"/>
        <v>9.8955202424813982E-2</v>
      </c>
      <c r="AAJ121" s="484">
        <f t="shared" ca="1" si="228"/>
        <v>0.12557839571762494</v>
      </c>
      <c r="AAK121" s="484">
        <f t="shared" ca="1" si="228"/>
        <v>-3.3183772310049216E-2</v>
      </c>
      <c r="AAL121" s="484">
        <f t="shared" ca="1" si="228"/>
        <v>-1.741238539122681E-2</v>
      </c>
      <c r="AAM121" s="484">
        <f t="shared" ca="1" si="247"/>
        <v>3.2295609342675426E-2</v>
      </c>
      <c r="AAN121" s="484">
        <f t="shared" ca="1" si="245"/>
        <v>-6.1359063816095079E-2</v>
      </c>
      <c r="AAO121" s="484">
        <f t="shared" ca="1" si="245"/>
        <v>-8.7757427120618361E-3</v>
      </c>
      <c r="AAP121" s="484">
        <f t="shared" ca="1" si="245"/>
        <v>-2.8906649957960041E-2</v>
      </c>
      <c r="AAQ121" s="484">
        <f t="shared" ca="1" si="245"/>
        <v>7.2202153341576855E-2</v>
      </c>
      <c r="AAR121" s="484">
        <f t="shared" ca="1" si="245"/>
        <v>-3.6651122693945694E-2</v>
      </c>
      <c r="AAS121" s="484">
        <f t="shared" ca="1" si="234"/>
        <v>-3.1171595822786675E-2</v>
      </c>
      <c r="AAT121" s="484">
        <f t="shared" ca="1" si="234"/>
        <v>0.1027465411596778</v>
      </c>
      <c r="AAU121" s="484">
        <f t="shared" ca="1" si="234"/>
        <v>0.12363824729832018</v>
      </c>
      <c r="AAV121" s="484">
        <f t="shared" ca="1" si="234"/>
        <v>7.4818040837836219E-2</v>
      </c>
      <c r="AAW121" s="484">
        <f t="shared" ca="1" si="234"/>
        <v>2.5206724043060142E-2</v>
      </c>
      <c r="AAX121" s="484">
        <f t="shared" ca="1" si="234"/>
        <v>4.7873198962024528E-2</v>
      </c>
      <c r="AAY121" s="484">
        <f t="shared" ca="1" si="231"/>
        <v>-0.12312049482031152</v>
      </c>
      <c r="AAZ121" s="484">
        <f t="shared" ca="1" si="231"/>
        <v>0.10083451386486998</v>
      </c>
      <c r="ABA121" s="484">
        <f t="shared" ca="1" si="231"/>
        <v>0.11331661652741069</v>
      </c>
    </row>
    <row r="122" spans="1:729" ht="15" customHeight="1" x14ac:dyDescent="0.35">
      <c r="A122" s="498">
        <v>120</v>
      </c>
      <c r="B122" s="628"/>
      <c r="C122" s="606" t="s">
        <v>6374</v>
      </c>
      <c r="D122" s="629">
        <v>499</v>
      </c>
      <c r="E122" s="630" t="s">
        <v>6375</v>
      </c>
      <c r="F122" s="631" t="s">
        <v>1240</v>
      </c>
      <c r="G122" s="632">
        <v>628.06200000000001</v>
      </c>
      <c r="H122" s="504">
        <v>5607.9768418486547</v>
      </c>
      <c r="I122" s="505">
        <v>9010</v>
      </c>
      <c r="J122" s="649" t="s">
        <v>6376</v>
      </c>
      <c r="K122" s="469">
        <v>2</v>
      </c>
      <c r="L122" s="508" t="s">
        <v>6377</v>
      </c>
      <c r="M122" s="817">
        <v>75</v>
      </c>
      <c r="N122" s="818">
        <v>0.7006</v>
      </c>
      <c r="O122" s="819">
        <v>0.54120000000000001</v>
      </c>
      <c r="P122" s="820">
        <v>0.73660000000000003</v>
      </c>
      <c r="Q122" s="821">
        <v>0.82389999999999997</v>
      </c>
      <c r="R122" s="818">
        <v>0.54759999999999998</v>
      </c>
      <c r="S122" s="822">
        <v>0.6966</v>
      </c>
      <c r="T122" s="822">
        <v>0.66669999999999996</v>
      </c>
      <c r="U122" s="822">
        <v>0.68115999999999999</v>
      </c>
      <c r="V122" s="822">
        <v>0.52759999999999996</v>
      </c>
      <c r="W122" s="506" t="s">
        <v>6378</v>
      </c>
      <c r="X122" s="875" t="s">
        <v>6379</v>
      </c>
      <c r="Y122" s="517">
        <v>2</v>
      </c>
      <c r="Z122" s="517">
        <v>3</v>
      </c>
      <c r="AA122" s="519" t="s">
        <v>6380</v>
      </c>
      <c r="AB122" s="520">
        <v>2016</v>
      </c>
      <c r="AC122" s="369">
        <v>1</v>
      </c>
      <c r="AD122" s="519" t="s">
        <v>6380</v>
      </c>
      <c r="AE122" s="817">
        <v>0</v>
      </c>
      <c r="AF122" s="634" t="s">
        <v>1188</v>
      </c>
      <c r="AG122" s="635" t="s">
        <v>1188</v>
      </c>
      <c r="AH122" s="636" t="s">
        <v>1188</v>
      </c>
      <c r="AI122" s="636" t="s">
        <v>1188</v>
      </c>
      <c r="AJ122" s="636" t="s">
        <v>1188</v>
      </c>
      <c r="AK122" s="637" t="s">
        <v>1188</v>
      </c>
      <c r="AL122" s="750" t="s">
        <v>1188</v>
      </c>
      <c r="AM122" s="639" t="s">
        <v>1188</v>
      </c>
      <c r="AN122" s="636" t="s">
        <v>1188</v>
      </c>
      <c r="AO122" s="636" t="s">
        <v>1188</v>
      </c>
      <c r="AP122" s="636" t="s">
        <v>1188</v>
      </c>
      <c r="AQ122" s="636" t="s">
        <v>1188</v>
      </c>
      <c r="AR122" s="636" t="s">
        <v>1188</v>
      </c>
      <c r="AS122" s="636" t="s">
        <v>1188</v>
      </c>
      <c r="AT122" s="636" t="s">
        <v>1188</v>
      </c>
      <c r="AU122" s="640" t="s">
        <v>1188</v>
      </c>
      <c r="AV122" s="785" t="s">
        <v>6381</v>
      </c>
      <c r="AW122" s="642" t="s">
        <v>1190</v>
      </c>
      <c r="AX122" s="643">
        <v>1</v>
      </c>
      <c r="AY122" s="578" t="s">
        <v>6382</v>
      </c>
      <c r="AZ122" s="643">
        <v>1</v>
      </c>
      <c r="BA122" s="603" t="s">
        <v>6383</v>
      </c>
      <c r="BB122" s="631" t="s">
        <v>1554</v>
      </c>
      <c r="BC122" s="646" t="s">
        <v>1555</v>
      </c>
      <c r="BD122" s="631" t="s">
        <v>1195</v>
      </c>
      <c r="BE122" s="631" t="s">
        <v>1196</v>
      </c>
      <c r="BF122" s="631">
        <v>3</v>
      </c>
      <c r="BG122" s="631">
        <v>2003</v>
      </c>
      <c r="BH122" s="631" t="s">
        <v>1197</v>
      </c>
      <c r="BI122" s="631">
        <v>1</v>
      </c>
      <c r="BJ122" s="631">
        <v>2</v>
      </c>
      <c r="BK122" s="631" t="s">
        <v>1324</v>
      </c>
      <c r="BL122" s="631" t="s">
        <v>1257</v>
      </c>
      <c r="BM122" s="551" t="s">
        <v>6384</v>
      </c>
      <c r="BN122" s="647">
        <v>2005</v>
      </c>
      <c r="BO122" s="557" t="s">
        <v>6385</v>
      </c>
      <c r="BP122" s="647">
        <v>2010</v>
      </c>
      <c r="BQ122" s="647">
        <v>3</v>
      </c>
      <c r="BR122" s="647">
        <v>4</v>
      </c>
      <c r="BS122" s="647" t="s">
        <v>1188</v>
      </c>
      <c r="BT122" s="647" t="s">
        <v>1188</v>
      </c>
      <c r="BU122" s="647" t="s">
        <v>1188</v>
      </c>
      <c r="BV122" s="648" t="s">
        <v>1188</v>
      </c>
      <c r="BW122" s="551" t="s">
        <v>6386</v>
      </c>
      <c r="BX122" s="650">
        <v>2006</v>
      </c>
      <c r="BY122" s="647" t="s">
        <v>3548</v>
      </c>
      <c r="BZ122" s="651" t="s">
        <v>2608</v>
      </c>
      <c r="CA122" s="647">
        <v>2</v>
      </c>
      <c r="CB122" s="647" t="s">
        <v>1214</v>
      </c>
      <c r="CC122" s="557" t="s">
        <v>6387</v>
      </c>
      <c r="CD122" s="652">
        <v>2014</v>
      </c>
      <c r="CE122" s="647">
        <v>3</v>
      </c>
      <c r="CF122" s="647">
        <v>2</v>
      </c>
      <c r="CG122" s="515" t="s">
        <v>6388</v>
      </c>
      <c r="CH122" s="647">
        <v>2006</v>
      </c>
      <c r="CI122" s="647">
        <v>2006</v>
      </c>
      <c r="CJ122" s="647">
        <v>3</v>
      </c>
      <c r="CK122" s="651" t="s">
        <v>6389</v>
      </c>
      <c r="CL122" s="651" t="s">
        <v>6390</v>
      </c>
      <c r="CM122" s="647">
        <v>2</v>
      </c>
      <c r="CN122" s="647" t="s">
        <v>1214</v>
      </c>
      <c r="CO122" s="557" t="s">
        <v>6391</v>
      </c>
      <c r="CP122" s="647">
        <v>2012</v>
      </c>
      <c r="CQ122" s="647">
        <v>3</v>
      </c>
      <c r="CR122" s="650">
        <v>2</v>
      </c>
      <c r="CS122" s="551" t="s">
        <v>6387</v>
      </c>
      <c r="CT122" s="647">
        <v>2011</v>
      </c>
      <c r="CU122" s="648">
        <v>2</v>
      </c>
      <c r="CV122" s="676" t="s">
        <v>1188</v>
      </c>
      <c r="CW122" s="647" t="s">
        <v>1188</v>
      </c>
      <c r="CX122" s="657">
        <v>0</v>
      </c>
      <c r="CY122" s="656" t="s">
        <v>6392</v>
      </c>
      <c r="CZ122" s="647">
        <v>2011</v>
      </c>
      <c r="DA122" s="657">
        <v>3</v>
      </c>
      <c r="DB122" s="723">
        <v>35000</v>
      </c>
      <c r="DC122" s="753">
        <v>2</v>
      </c>
      <c r="DD122" s="659" t="s">
        <v>6393</v>
      </c>
      <c r="DE122" s="648">
        <v>2019</v>
      </c>
      <c r="DF122" s="708" t="s">
        <v>6394</v>
      </c>
      <c r="DG122" s="664" t="s">
        <v>6395</v>
      </c>
      <c r="DH122" s="666">
        <v>1</v>
      </c>
      <c r="DI122" s="710" t="s">
        <v>1262</v>
      </c>
      <c r="DJ122" s="578" t="s">
        <v>6396</v>
      </c>
      <c r="DK122" s="665">
        <v>2008</v>
      </c>
      <c r="DL122" s="665">
        <v>3</v>
      </c>
      <c r="DM122" s="655">
        <v>2</v>
      </c>
      <c r="DN122" s="790" t="s">
        <v>1497</v>
      </c>
      <c r="DO122" s="791" t="s">
        <v>756</v>
      </c>
      <c r="DP122" s="825">
        <v>2</v>
      </c>
      <c r="DQ122" s="900" t="s">
        <v>1324</v>
      </c>
      <c r="DR122" s="578" t="s">
        <v>6397</v>
      </c>
      <c r="DS122" s="753">
        <v>2003</v>
      </c>
      <c r="DT122" s="753">
        <v>3</v>
      </c>
      <c r="DU122" s="657">
        <v>2</v>
      </c>
      <c r="DV122" s="651" t="s">
        <v>4166</v>
      </c>
      <c r="DW122" s="578" t="s">
        <v>6398</v>
      </c>
      <c r="DX122" s="647">
        <v>2013</v>
      </c>
      <c r="DY122" s="647">
        <v>3</v>
      </c>
      <c r="DZ122" s="650">
        <v>1</v>
      </c>
      <c r="EA122" s="743" t="s">
        <v>6399</v>
      </c>
      <c r="EB122" s="649" t="s">
        <v>6400</v>
      </c>
      <c r="EC122" s="647">
        <v>2</v>
      </c>
      <c r="ED122" s="668" t="s">
        <v>1214</v>
      </c>
      <c r="EE122" s="647">
        <v>2003</v>
      </c>
      <c r="EF122" s="647">
        <v>3</v>
      </c>
      <c r="EG122" s="650" t="s">
        <v>1220</v>
      </c>
      <c r="EH122" s="648">
        <v>4</v>
      </c>
      <c r="EI122" s="551" t="s">
        <v>6381</v>
      </c>
      <c r="EJ122" s="651" t="s">
        <v>1190</v>
      </c>
      <c r="EK122" s="647">
        <v>2003</v>
      </c>
      <c r="EL122" s="554" t="s">
        <v>6401</v>
      </c>
      <c r="EM122" s="669" t="s">
        <v>1188</v>
      </c>
      <c r="EN122" s="647" t="s">
        <v>1188</v>
      </c>
      <c r="EO122" s="670" t="s">
        <v>1188</v>
      </c>
      <c r="EP122" s="556">
        <v>0</v>
      </c>
      <c r="EQ122" s="556" t="s">
        <v>1188</v>
      </c>
      <c r="ER122" s="651" t="s">
        <v>1188</v>
      </c>
      <c r="ES122" s="556" t="s">
        <v>1188</v>
      </c>
      <c r="ET122" s="556">
        <v>0</v>
      </c>
      <c r="EU122" s="671">
        <v>0</v>
      </c>
      <c r="EV122" s="672"/>
      <c r="EW122" s="673"/>
      <c r="EX122" s="674"/>
      <c r="EY122" s="631" t="s">
        <v>1280</v>
      </c>
      <c r="EZ122" s="631" t="s">
        <v>1188</v>
      </c>
      <c r="FA122" s="675"/>
      <c r="FB122" s="648">
        <v>0</v>
      </c>
      <c r="FC122" s="676"/>
      <c r="FD122" s="647"/>
      <c r="FE122" s="648"/>
      <c r="FF122" s="652" t="s">
        <v>1281</v>
      </c>
      <c r="FG122" s="563" t="s">
        <v>1282</v>
      </c>
      <c r="FH122" s="631" t="str">
        <f t="shared" si="119"/>
        <v>C</v>
      </c>
      <c r="FI122" s="677">
        <f t="shared" si="120"/>
        <v>1.6666666666666667</v>
      </c>
      <c r="FJ122" s="678">
        <f t="shared" si="121"/>
        <v>2</v>
      </c>
      <c r="FK122" s="679">
        <f t="shared" si="122"/>
        <v>2</v>
      </c>
      <c r="FL122" s="680">
        <f t="shared" si="123"/>
        <v>1</v>
      </c>
      <c r="FM122" s="681">
        <v>0</v>
      </c>
      <c r="FN122" s="430" t="s">
        <v>1188</v>
      </c>
      <c r="FO122" s="686" t="s">
        <v>1188</v>
      </c>
      <c r="FP122" s="686" t="s">
        <v>1188</v>
      </c>
      <c r="FQ122" s="430">
        <v>0</v>
      </c>
      <c r="FR122" s="682" t="s">
        <v>1188</v>
      </c>
      <c r="FS122" s="369">
        <v>0</v>
      </c>
      <c r="FT122" s="430" t="s">
        <v>1188</v>
      </c>
      <c r="FU122" s="431" t="s">
        <v>1188</v>
      </c>
      <c r="FV122" s="369">
        <v>0</v>
      </c>
      <c r="FW122" s="430" t="s">
        <v>1188</v>
      </c>
      <c r="FX122" s="431" t="s">
        <v>1188</v>
      </c>
      <c r="FY122" s="369">
        <v>0</v>
      </c>
      <c r="FZ122" s="430" t="s">
        <v>1188</v>
      </c>
      <c r="GA122" s="686" t="s">
        <v>1188</v>
      </c>
      <c r="GB122" s="431" t="s">
        <v>1188</v>
      </c>
      <c r="GC122" s="369">
        <v>0</v>
      </c>
      <c r="GD122" s="430" t="s">
        <v>1188</v>
      </c>
      <c r="GE122" s="686" t="s">
        <v>1188</v>
      </c>
      <c r="GF122" s="431" t="s">
        <v>1188</v>
      </c>
      <c r="GG122" s="369">
        <v>1</v>
      </c>
      <c r="GH122" s="430">
        <v>2013</v>
      </c>
      <c r="GI122" s="686" t="s">
        <v>5743</v>
      </c>
      <c r="GJ122" s="573" t="s">
        <v>6402</v>
      </c>
      <c r="GK122" s="369">
        <v>2</v>
      </c>
      <c r="GL122" s="430">
        <v>2017</v>
      </c>
      <c r="GM122" s="686" t="s">
        <v>6403</v>
      </c>
      <c r="GN122" s="572" t="s">
        <v>6404</v>
      </c>
      <c r="GO122" s="676">
        <v>1</v>
      </c>
      <c r="GP122" s="925" t="s">
        <v>6405</v>
      </c>
      <c r="GQ122" s="872">
        <v>1</v>
      </c>
      <c r="GR122" s="872">
        <v>1</v>
      </c>
      <c r="GS122" s="872">
        <v>1</v>
      </c>
      <c r="GT122" s="873">
        <v>0</v>
      </c>
      <c r="GU122" s="581">
        <v>0</v>
      </c>
      <c r="GV122" s="687" t="s">
        <v>1188</v>
      </c>
      <c r="GW122" s="872" t="s">
        <v>1188</v>
      </c>
      <c r="GX122" s="873" t="s">
        <v>1188</v>
      </c>
      <c r="GY122" s="874">
        <v>0</v>
      </c>
      <c r="GZ122" s="582" t="s">
        <v>1188</v>
      </c>
      <c r="HA122" s="583" t="s">
        <v>1293</v>
      </c>
      <c r="HB122" s="584">
        <v>1</v>
      </c>
      <c r="HC122" s="585">
        <v>2</v>
      </c>
      <c r="HD122" s="586" t="s">
        <v>6406</v>
      </c>
      <c r="HE122" s="718" t="s">
        <v>6407</v>
      </c>
      <c r="HF122" s="587">
        <v>2008</v>
      </c>
      <c r="HG122" s="587">
        <v>2008</v>
      </c>
      <c r="HH122" s="588">
        <v>2</v>
      </c>
      <c r="HI122" s="889" t="s">
        <v>6408</v>
      </c>
      <c r="HJ122" s="471" t="s">
        <v>6409</v>
      </c>
      <c r="HK122" s="691">
        <v>2009</v>
      </c>
      <c r="HL122" s="692">
        <v>2</v>
      </c>
      <c r="HM122" s="591" t="s">
        <v>6410</v>
      </c>
      <c r="HN122" s="592">
        <v>2005</v>
      </c>
      <c r="HO122" s="681" t="s">
        <v>1188</v>
      </c>
      <c r="HP122" s="574" t="s">
        <v>1188</v>
      </c>
      <c r="HQ122" s="472" t="str">
        <f t="shared" si="124"/>
        <v>-</v>
      </c>
      <c r="HR122" s="593" t="s">
        <v>1188</v>
      </c>
      <c r="HS122" s="574" t="s">
        <v>1188</v>
      </c>
      <c r="HT122" s="574" t="s">
        <v>1188</v>
      </c>
      <c r="HU122" s="574" t="s">
        <v>1188</v>
      </c>
      <c r="HV122" s="574" t="s">
        <v>1188</v>
      </c>
      <c r="HW122" s="574" t="s">
        <v>1188</v>
      </c>
      <c r="HX122" s="574" t="s">
        <v>1188</v>
      </c>
      <c r="HY122" s="574" t="s">
        <v>1188</v>
      </c>
      <c r="HZ122" s="574" t="s">
        <v>1188</v>
      </c>
      <c r="IA122" s="574" t="s">
        <v>1188</v>
      </c>
      <c r="IB122" s="574" t="s">
        <v>1188</v>
      </c>
      <c r="IC122" s="574" t="s">
        <v>1188</v>
      </c>
      <c r="ID122" s="681" t="s">
        <v>1188</v>
      </c>
      <c r="IE122" s="369" t="s">
        <v>1188</v>
      </c>
      <c r="IF122" s="574" t="s">
        <v>1188</v>
      </c>
      <c r="IG122" s="472" t="str">
        <f t="shared" si="125"/>
        <v>-</v>
      </c>
      <c r="IH122" s="609" t="s">
        <v>1188</v>
      </c>
      <c r="II122" s="694" t="s">
        <v>1188</v>
      </c>
      <c r="IJ122" s="695" t="s">
        <v>1188</v>
      </c>
      <c r="IK122" s="696" t="s">
        <v>1188</v>
      </c>
      <c r="IL122" s="696" t="s">
        <v>1188</v>
      </c>
      <c r="IM122" s="697" t="s">
        <v>1188</v>
      </c>
      <c r="IN122" s="599">
        <v>2</v>
      </c>
      <c r="IO122" s="600">
        <v>4</v>
      </c>
      <c r="IP122" s="601">
        <v>3</v>
      </c>
      <c r="IQ122" s="600">
        <v>22</v>
      </c>
      <c r="IR122" s="587">
        <v>40</v>
      </c>
      <c r="IS122" s="601">
        <v>62</v>
      </c>
      <c r="IT122" s="599" t="s">
        <v>1188</v>
      </c>
      <c r="IU122" s="600" t="s">
        <v>1188</v>
      </c>
      <c r="IV122" s="587" t="s">
        <v>1188</v>
      </c>
      <c r="IW122" s="601" t="s">
        <v>1188</v>
      </c>
      <c r="IX122" s="602" t="s">
        <v>1188</v>
      </c>
      <c r="IY122" s="681">
        <v>1</v>
      </c>
      <c r="IZ122" s="603" t="s">
        <v>6411</v>
      </c>
      <c r="JA122" s="681">
        <v>2</v>
      </c>
      <c r="JB122" s="771" t="s">
        <v>6412</v>
      </c>
      <c r="JC122" s="681">
        <v>0</v>
      </c>
      <c r="JD122" s="753" t="s">
        <v>1188</v>
      </c>
      <c r="JE122" s="940" t="s">
        <v>1188</v>
      </c>
      <c r="JF122" s="940" t="s">
        <v>1188</v>
      </c>
      <c r="JG122" s="657" t="s">
        <v>1188</v>
      </c>
      <c r="JH122" s="369">
        <v>0</v>
      </c>
      <c r="JI122" s="430" t="s">
        <v>1188</v>
      </c>
      <c r="JJ122" s="686" t="s">
        <v>1188</v>
      </c>
      <c r="JK122" s="686" t="s">
        <v>1188</v>
      </c>
      <c r="JL122" s="592" t="s">
        <v>1188</v>
      </c>
      <c r="JM122" s="369">
        <v>0</v>
      </c>
      <c r="JN122" s="430" t="s">
        <v>1188</v>
      </c>
      <c r="JO122" s="430" t="s">
        <v>1188</v>
      </c>
      <c r="JP122" s="686" t="s">
        <v>1188</v>
      </c>
      <c r="JQ122" s="686" t="s">
        <v>1188</v>
      </c>
      <c r="JR122" s="592" t="s">
        <v>1188</v>
      </c>
      <c r="JS122" s="369">
        <v>0</v>
      </c>
      <c r="JT122" s="430" t="s">
        <v>1188</v>
      </c>
      <c r="JU122" s="686" t="s">
        <v>1188</v>
      </c>
      <c r="JV122" s="686" t="s">
        <v>1188</v>
      </c>
      <c r="JW122" s="592" t="s">
        <v>1188</v>
      </c>
      <c r="JX122" s="606">
        <v>0</v>
      </c>
      <c r="JY122" s="607" t="s">
        <v>1188</v>
      </c>
      <c r="JZ122" s="606" t="s">
        <v>1188</v>
      </c>
      <c r="KA122" s="606">
        <f t="shared" si="126"/>
        <v>0</v>
      </c>
      <c r="KB122" s="606"/>
      <c r="KC122" s="606"/>
      <c r="KD122" s="606"/>
      <c r="KE122" s="606"/>
      <c r="KF122" s="606">
        <f t="shared" si="127"/>
        <v>0</v>
      </c>
      <c r="KG122" s="606"/>
      <c r="KH122" s="606"/>
      <c r="KI122" s="606"/>
      <c r="KJ122" s="606"/>
      <c r="KK122" s="606">
        <v>1</v>
      </c>
      <c r="KL122" s="606">
        <v>1</v>
      </c>
      <c r="KM122" s="608">
        <f t="shared" si="248"/>
        <v>0.53125151693820949</v>
      </c>
      <c r="KN122" s="609">
        <v>0.15625758469104767</v>
      </c>
      <c r="KO122" s="609">
        <v>58.653846740722656</v>
      </c>
      <c r="KP122" s="610">
        <v>7</v>
      </c>
      <c r="KQ122" s="608">
        <f t="shared" si="249"/>
        <v>0.49397474899888039</v>
      </c>
      <c r="KR122" s="609">
        <v>-3.0126255005598068E-2</v>
      </c>
      <c r="KS122" s="609">
        <v>55.288459777832031</v>
      </c>
      <c r="KT122" s="610">
        <v>9</v>
      </c>
      <c r="KU122" s="610">
        <v>45</v>
      </c>
      <c r="KV122" s="606" t="s">
        <v>5586</v>
      </c>
      <c r="KW122" s="606" t="s">
        <v>6374</v>
      </c>
      <c r="KX122" s="700" t="str">
        <f t="shared" ca="1" si="130"/>
        <v>B</v>
      </c>
      <c r="KY122" s="701">
        <f t="shared" ca="1" si="131"/>
        <v>0.538615575148092</v>
      </c>
      <c r="KZ122" s="702">
        <f t="shared" ca="1" si="235"/>
        <v>0.41670117647058824</v>
      </c>
      <c r="LA122" s="703">
        <f t="shared" ca="1" si="236"/>
        <v>0.63081904761904761</v>
      </c>
      <c r="LB122" s="703">
        <f t="shared" ca="1" si="237"/>
        <v>0.61606666666666665</v>
      </c>
      <c r="LC122" s="704">
        <f t="shared" ca="1" si="238"/>
        <v>0.49087540983606559</v>
      </c>
      <c r="LD122" s="696" cm="1">
        <f t="array" aca="1" ref="LD122" ca="1">INDIRECT(LD$203&amp;ROW())*LD$205</f>
        <v>0</v>
      </c>
      <c r="LE122" s="696" cm="1">
        <f t="array" aca="1" ref="LE122" ca="1">INDIRECT(LE$203&amp;ROW())*LE$205</f>
        <v>0</v>
      </c>
      <c r="LF122" s="696" cm="1">
        <f t="array" aca="1" ref="LF122" ca="1">INDIRECT(LF$203&amp;ROW())*LF$205</f>
        <v>4</v>
      </c>
      <c r="LG122" s="696" cm="1">
        <f t="array" aca="1" ref="LG122" ca="1">INDIRECT(LG$203&amp;ROW())*LG$205</f>
        <v>3</v>
      </c>
      <c r="LH122" s="696" cm="1">
        <f t="array" aca="1" ref="LH122" ca="1">INDIRECT(LH$203&amp;ROW())*LH$205</f>
        <v>3</v>
      </c>
      <c r="LI122" s="696" cm="1">
        <f t="array" aca="1" ref="LI122" ca="1">INDIRECT(LI$203&amp;ROW())*LI$205</f>
        <v>3</v>
      </c>
      <c r="LJ122" s="696" cm="1">
        <f t="array" aca="1" ref="LJ122" ca="1">INDIRECT(LJ$203&amp;ROW())*LJ$205</f>
        <v>3</v>
      </c>
      <c r="LK122" s="696" cm="1">
        <f t="array" aca="1" ref="LK122" ca="1">INDIRECT(LK$203&amp;ROW())*LK$205</f>
        <v>3</v>
      </c>
      <c r="LL122" s="696" cm="1">
        <f t="array" aca="1" ref="LL122" ca="1">INDIRECT(LL$203&amp;ROW())*LL$205</f>
        <v>3</v>
      </c>
      <c r="LM122" s="696" cm="1">
        <f t="array" aca="1" ref="LM122" ca="1">INDIRECT(LM$203&amp;ROW())*LM$205</f>
        <v>6</v>
      </c>
      <c r="LN122" s="696" cm="1">
        <f t="array" aca="1" ref="LN122" ca="1">INDIRECT(LN$203&amp;ROW())*LN$205</f>
        <v>3</v>
      </c>
      <c r="LO122" s="696" cm="1">
        <f t="array" aca="1" ref="LO122" ca="1">INDIRECT(LO$203&amp;ROW())*LO$205</f>
        <v>0</v>
      </c>
      <c r="LP122" s="696" cm="1">
        <f t="array" aca="1" ref="LP122" ca="1">INDIRECT(LP$203&amp;ROW())*LP$205</f>
        <v>0</v>
      </c>
      <c r="LQ122" s="696" cm="1">
        <f t="array" aca="1" ref="LQ122" ca="1">IF(INDIRECT(LQ$203&amp;ROW())="-",0,INDIRECT(LQ$203&amp;ROW())*LQ$205)</f>
        <v>4.4196</v>
      </c>
      <c r="LR122" s="696" cm="1">
        <f t="array" aca="1" ref="LR122" ca="1">INDIRECT(LR$203&amp;ROW())*LR$205</f>
        <v>0</v>
      </c>
      <c r="LS122" s="696" cm="1">
        <f t="array" aca="1" ref="LS122" ca="1">IF(INDIRECT(LS$203&amp;ROW())="-",0,INDIRECT(LS$203&amp;ROW())*LS$205)</f>
        <v>3.2472000000000003</v>
      </c>
      <c r="LT122" s="696" cm="1">
        <f t="array" aca="1" ref="LT122" ca="1">INDIRECT(LT$203&amp;ROW())*LT$205</f>
        <v>4</v>
      </c>
      <c r="LU122" s="696" cm="1">
        <f t="array" aca="1" ref="LU122" ca="1">INDIRECT(LU$203&amp;ROW())*LU$205</f>
        <v>2</v>
      </c>
      <c r="LV122" s="696" cm="1">
        <f t="array" aca="1" ref="LV122" ca="1">INDIRECT(LV$203&amp;ROW())*LV$205</f>
        <v>2</v>
      </c>
      <c r="LW122" s="696" cm="1">
        <f t="array" aca="1" ref="LW122" ca="1">INDIRECT(LW$203&amp;ROW())*LW$205</f>
        <v>0</v>
      </c>
      <c r="LX122" s="696" cm="1">
        <f t="array" aca="1" ref="LX122" ca="1">INDIRECT(LX$203&amp;ROW())*LX$205</f>
        <v>2</v>
      </c>
      <c r="LY122" s="696" cm="1">
        <f t="array" aca="1" ref="LY122" ca="1">IF(INDIRECT(LY$203&amp;ROW())="-",0,INDIRECT(LY$203&amp;ROW())*LY$205)</f>
        <v>3.2855999999999996</v>
      </c>
      <c r="LZ122" s="696" cm="1">
        <f t="array" aca="1" ref="LZ122" ca="1">INDIRECT(LZ$203&amp;ROW())*LZ$205</f>
        <v>2</v>
      </c>
      <c r="MA122" s="696" cm="1">
        <f t="array" aca="1" ref="MA122" ca="1">INDIRECT(MA$203&amp;ROW())*MA$205</f>
        <v>4</v>
      </c>
      <c r="MB122" s="696" cm="1">
        <f t="array" aca="1" ref="MB122" ca="1">INDIRECT(MB$203&amp;ROW())*MB$205</f>
        <v>4</v>
      </c>
      <c r="MC122" s="696" cm="1">
        <f t="array" aca="1" ref="MC122" ca="1">IF($MB122=0,0,INDIRECT(MC$203&amp;ROW())*MC$205)</f>
        <v>0.5</v>
      </c>
      <c r="MD122" s="696" cm="1">
        <f t="array" aca="1" ref="MD122" ca="1">IF($MB122=0,0,INDIRECT(MD$203&amp;ROW())*MD$205)</f>
        <v>0.5</v>
      </c>
      <c r="ME122" s="696" cm="1">
        <f t="array" aca="1" ref="ME122" ca="1">IF($MB122=0,0,INDIRECT(ME$203&amp;ROW())*ME$205)</f>
        <v>0.5</v>
      </c>
      <c r="MF122" s="696" cm="1">
        <f t="array" aca="1" ref="MF122" ca="1">IF($MB122=0,0,INDIRECT(MF$203&amp;ROW())*MF$205)</f>
        <v>0</v>
      </c>
      <c r="MG122" s="696" cm="1">
        <f t="array" aca="1" ref="MG122" ca="1">INDIRECT(MG$203&amp;ROW())*MG$205</f>
        <v>0</v>
      </c>
      <c r="MH122" s="696" cm="1">
        <f t="array" aca="1" ref="MH122" ca="1">IF($MG122=0,0,INDIRECT(MH$203&amp;ROW())*MH$205)</f>
        <v>0</v>
      </c>
      <c r="MI122" s="696" cm="1">
        <f t="array" aca="1" ref="MI122" ca="1">IF($MG122=0,0,INDIRECT(MI$203&amp;ROW())*MI$205)</f>
        <v>0</v>
      </c>
      <c r="MJ122" s="696" cm="1">
        <f t="array" aca="1" ref="MJ122" ca="1">INDIRECT(MJ$203&amp;ROW())*MJ$205</f>
        <v>0</v>
      </c>
      <c r="MK122" s="696" cm="1">
        <f t="array" aca="1" ref="MK122" ca="1">INDIRECT(MK$203&amp;ROW())*MK$205</f>
        <v>0</v>
      </c>
      <c r="ML122" s="696" cm="1">
        <f t="array" aca="1" ref="ML122" ca="1">INDIRECT(ML$203&amp;ROW())*ML$205</f>
        <v>0</v>
      </c>
      <c r="MM122" s="696" cm="1">
        <f t="array" aca="1" ref="MM122" ca="1">INDIRECT(MM$203&amp;ROW())*MM$205</f>
        <v>6</v>
      </c>
      <c r="MN122" s="696" cm="1">
        <f t="array" aca="1" ref="MN122" ca="1">INDIRECT(MN$203&amp;ROW())*MN$205</f>
        <v>4</v>
      </c>
      <c r="MO122" s="696" cm="1">
        <f t="array" aca="1" ref="MO122" ca="1">INDIRECT(MO$203&amp;ROW())*MO$205</f>
        <v>2</v>
      </c>
      <c r="MP122" s="696" cm="1">
        <f t="array" aca="1" ref="MP122" ca="1">INDIRECT(MP$203&amp;ROW())*MP$205</f>
        <v>2</v>
      </c>
      <c r="MQ122" s="696" cm="1">
        <f t="array" aca="1" ref="MQ122" ca="1">INDIRECT(MQ$203&amp;ROW())*MQ$205</f>
        <v>2</v>
      </c>
      <c r="MR122" s="696" cm="1">
        <f t="array" aca="1" ref="MR122" ca="1">INDIRECT(MR$203&amp;ROW())*MR$205</f>
        <v>2</v>
      </c>
      <c r="MS122" s="696" cm="1">
        <f t="array" aca="1" ref="MS122" ca="1">INDIRECT(MS$203&amp;ROW())*MS$205</f>
        <v>2</v>
      </c>
      <c r="MT122" s="696" cm="1">
        <f t="array" aca="1" ref="MT122" ca="1">INDIRECT(MT$203&amp;ROW())*MT$205</f>
        <v>3</v>
      </c>
      <c r="MU122" s="696" cm="1">
        <f t="array" aca="1" ref="MU122" ca="1">INDIRECT(MU$203&amp;ROW())*MU$205</f>
        <v>2</v>
      </c>
      <c r="MV122" s="696" cm="1">
        <f t="array" aca="1" ref="MV122" ca="1">IF(INDIRECT(MV$203&amp;ROW())="-",0,INDIRECT(MV$203&amp;ROW())*MV$205)</f>
        <v>4.9433999999999996</v>
      </c>
      <c r="MW122" s="696" cm="1">
        <f t="array" aca="1" ref="MW122" ca="1">INDIRECT(MW$203&amp;ROW())*MW$205</f>
        <v>0</v>
      </c>
      <c r="MX122" s="696" cm="1">
        <f t="array" aca="1" ref="MX122" ca="1">INDIRECT(MX$203&amp;ROW())*MX$205</f>
        <v>0</v>
      </c>
      <c r="MY122" s="696" cm="1">
        <f t="array" aca="1" ref="MY122" ca="1">INDIRECT(MY$203&amp;ROW())*MY$205</f>
        <v>0</v>
      </c>
      <c r="NA122" s="701">
        <f t="shared" si="133"/>
        <v>0.62772195121951213</v>
      </c>
      <c r="NB122" s="617">
        <f t="shared" si="134"/>
        <v>0.61008571428571423</v>
      </c>
      <c r="NC122" s="695">
        <f t="shared" si="135"/>
        <v>0.58058461538461537</v>
      </c>
      <c r="ND122" s="697">
        <f t="shared" si="136"/>
        <v>0.66014444444444442</v>
      </c>
      <c r="NE122" s="694">
        <f t="shared" si="137"/>
        <v>0.61963418133357151</v>
      </c>
      <c r="NF122" s="682" t="str">
        <f t="shared" si="138"/>
        <v>B</v>
      </c>
      <c r="NH122" s="606" t="s">
        <v>6374</v>
      </c>
      <c r="NI122" s="563" t="str">
        <f t="shared" si="239"/>
        <v>B</v>
      </c>
      <c r="NJ122" s="563" t="str">
        <f t="shared" si="140"/>
        <v>B</v>
      </c>
      <c r="NK122" s="563" t="str">
        <f t="shared" ca="1" si="141"/>
        <v>B</v>
      </c>
      <c r="NL122" s="563" t="str">
        <f t="shared" ca="1" si="142"/>
        <v>B</v>
      </c>
      <c r="NM122" s="563" t="str">
        <f t="shared" ca="1" si="143"/>
        <v>B</v>
      </c>
      <c r="NN122" s="563" t="str">
        <f t="shared" ca="1" si="163"/>
        <v>B</v>
      </c>
      <c r="NO122" s="563" t="str">
        <f t="shared" ca="1" si="164"/>
        <v>B</v>
      </c>
      <c r="NP122" s="606" t="str">
        <f t="shared" si="144"/>
        <v>-</v>
      </c>
      <c r="NQ122" s="682" t="str">
        <f t="shared" si="145"/>
        <v>Yes</v>
      </c>
      <c r="NR122" s="682" t="e">
        <f>IF(OR(AND(NI122="A",OR(NJ122="C",NJ122="D")),AND(NI122="A",OR(#REF!="C",#REF!="D")),AND(NI122="B",OR(NJ122="D",#REF!="D")),AND(OR(NI122="C",NI122="D"),OR(NJ122="A",NJ122="B")),AND(OR(NI122="C",NI122="D"),OR(#REF!="A",#REF!="B")),AND(OR(NJ122="A",#REF!="A",NJ122="B",#REF!="B"),OR(NP122="-",NQ122="-")),AND(OR(NJ122="C",#REF!="C",NJ122="D",#REF!="D"),NP122="Yes")),"Yes","-")</f>
        <v>#REF!</v>
      </c>
      <c r="NS122" s="607" t="s">
        <v>6413</v>
      </c>
      <c r="NT122" s="619">
        <f t="shared" si="146"/>
        <v>0.7006</v>
      </c>
      <c r="NU122" s="619">
        <f t="shared" si="147"/>
        <v>0.61963418133357151</v>
      </c>
      <c r="NV122" s="619">
        <f t="shared" ca="1" si="148"/>
        <v>0.538615575148092</v>
      </c>
      <c r="NW122" s="619">
        <f t="shared" ca="1" si="165"/>
        <v>0.56645759972002319</v>
      </c>
      <c r="NX122" s="619">
        <f t="shared" ca="1" si="166"/>
        <v>0.62822509443089769</v>
      </c>
      <c r="NY122" s="620">
        <f t="shared" ca="1" si="167"/>
        <v>0.59294116523640317</v>
      </c>
      <c r="NZ122" s="620">
        <f t="shared" ca="1" si="168"/>
        <v>0.65294406226458324</v>
      </c>
      <c r="OA122" s="705" t="s">
        <v>1188</v>
      </c>
      <c r="OB122" s="706" t="s">
        <v>1188</v>
      </c>
      <c r="OC122" s="494"/>
      <c r="OE122" s="606" t="s">
        <v>6374</v>
      </c>
      <c r="OF122" s="700" t="str">
        <f t="shared" ca="1" si="149"/>
        <v>B</v>
      </c>
      <c r="OG122" s="701">
        <f t="shared" ca="1" si="169"/>
        <v>0.56645759972002319</v>
      </c>
      <c r="OH122" s="705">
        <f t="shared" ca="1" si="212"/>
        <v>0.56703969718004343</v>
      </c>
      <c r="OI122" s="696">
        <f t="shared" ca="1" si="213"/>
        <v>0.62035594278544548</v>
      </c>
      <c r="OJ122" s="696">
        <f t="shared" ca="1" si="152"/>
        <v>0.44788204687752842</v>
      </c>
      <c r="OK122" s="697">
        <f t="shared" ca="1" si="153"/>
        <v>0.63055271203707519</v>
      </c>
      <c r="OL122" s="696" cm="1">
        <f t="array" aca="1" ref="OL122" ca="1">INDIRECT(OL$203&amp;ROW())*OL$205</f>
        <v>0</v>
      </c>
      <c r="OM122" s="696" cm="1">
        <f t="array" aca="1" ref="OM122" ca="1">INDIRECT(OM$203&amp;ROW())*OM$205</f>
        <v>0</v>
      </c>
      <c r="ON122" s="696" cm="1">
        <f t="array" aca="1" ref="ON122" ca="1">INDIRECT(ON$203&amp;ROW())*ON$205</f>
        <v>0.72809999999999997</v>
      </c>
      <c r="OO122" s="696" cm="1">
        <f t="array" aca="1" ref="OO122" ca="1">INDIRECT(OO$203&amp;ROW())*OO$205</f>
        <v>1.0790999999999999</v>
      </c>
      <c r="OP122" s="696" cm="1">
        <f t="array" aca="1" ref="OP122" ca="1">INDIRECT(OP$203&amp;ROW())*OP$205</f>
        <v>1.5831</v>
      </c>
      <c r="OQ122" s="696" cm="1">
        <f t="array" aca="1" ref="OQ122" ca="1">INDIRECT(OQ$203&amp;ROW())*OQ$205</f>
        <v>1.5849</v>
      </c>
      <c r="OR122" s="696" cm="1">
        <f t="array" aca="1" ref="OR122" ca="1">INDIRECT(OR$203&amp;ROW())*OR$205</f>
        <v>1.4141999999999999</v>
      </c>
      <c r="OS122" s="696" cm="1">
        <f t="array" aca="1" ref="OS122" ca="1">INDIRECT(OS$203&amp;ROW())*OS$205</f>
        <v>1.5387</v>
      </c>
      <c r="OT122" s="696" cm="1">
        <f t="array" aca="1" ref="OT122" ca="1">INDIRECT(OT$203&amp;ROW())*OT$205</f>
        <v>1.4727000000000001</v>
      </c>
      <c r="OU122" s="696" cm="1">
        <f t="array" aca="1" ref="OU122" ca="1">INDIRECT(OU$203&amp;ROW())*OU$205</f>
        <v>1.9304999999999999</v>
      </c>
      <c r="OV122" s="696" cm="1">
        <f t="array" aca="1" ref="OV122" ca="1">INDIRECT(OV$203&amp;ROW())*OV$205</f>
        <v>1.2161999999999999</v>
      </c>
      <c r="OW122" s="696" cm="1">
        <f t="array" aca="1" ref="OW122" ca="1">INDIRECT(OW$203&amp;ROW())*OW$205</f>
        <v>0</v>
      </c>
      <c r="OX122" s="696" cm="1">
        <f t="array" aca="1" ref="OX122" ca="1">INDIRECT(OX$203&amp;ROW())*OX$205</f>
        <v>0</v>
      </c>
      <c r="OY122" s="696" cm="1">
        <f t="array" aca="1" ref="OY122" ca="1">IF(INDIRECT(OY$203&amp;ROW())="-",0,INDIRECT(OY$203&amp;ROW())*OY$205)</f>
        <v>0.52276502000000002</v>
      </c>
      <c r="OZ122" s="696" cm="1">
        <f t="array" aca="1" ref="OZ122" ca="1">INDIRECT(OZ$203&amp;ROW())*OZ$205</f>
        <v>0</v>
      </c>
      <c r="PA122" s="696" cm="1">
        <f t="array" aca="1" ref="PA122" ca="1">IF(INDIRECT(PA$203&amp;ROW())="-",0,INDIRECT(PA$203&amp;ROW())*PA$205)</f>
        <v>0.47809607999999998</v>
      </c>
      <c r="PB122" s="705" cm="1">
        <f t="array" aca="1" ref="PB122" ca="1">INDIRECT(PB$203&amp;ROW())*PB$205</f>
        <v>1.5084</v>
      </c>
      <c r="PC122" s="696" cm="1">
        <f t="array" aca="1" ref="PC122" ca="1">INDIRECT(PC$203&amp;ROW())*PC$205</f>
        <v>1.3946000000000001</v>
      </c>
      <c r="PD122" s="696" cm="1">
        <f t="array" aca="1" ref="PD122" ca="1">INDIRECT(PD$203&amp;ROW())*PD$205</f>
        <v>1.4683999999999999</v>
      </c>
      <c r="PE122" s="696" cm="1">
        <f t="array" aca="1" ref="PE122" ca="1">INDIRECT(PE$203&amp;ROW())*PE$205</f>
        <v>0</v>
      </c>
      <c r="PF122" s="696" cm="1">
        <f t="array" aca="1" ref="PF122" ca="1">INDIRECT(PF$203&amp;ROW())*PF$205</f>
        <v>1.3308</v>
      </c>
      <c r="PG122" s="696" cm="1">
        <f t="array" aca="1" ref="PG122" ca="1">IF(INDIRECT(PG$203&amp;ROW())="-",0,INDIRECT(PG$203&amp;ROW())*PG$205)</f>
        <v>0.47914999999999996</v>
      </c>
      <c r="PH122" s="696" cm="1">
        <f t="array" aca="1" ref="PH122" ca="1">INDIRECT(PH$203&amp;ROW())*PH$205</f>
        <v>0.61699999999999999</v>
      </c>
      <c r="PI122" s="696" cm="1">
        <f t="array" aca="1" ref="PI122" ca="1">INDIRECT(PI$203&amp;ROW())*PI$205</f>
        <v>1.2145999999999999</v>
      </c>
      <c r="PJ122" s="696" cm="1">
        <f t="array" aca="1" ref="PJ122" ca="1">INDIRECT(PJ$203&amp;ROW())*PJ$205</f>
        <v>0.75980000000000003</v>
      </c>
      <c r="PK122" s="696" cm="1">
        <f t="array" aca="1" ref="PK122" ca="1">IF($PJ122=0,0,INDIRECT(PK$203&amp;ROW())*PK$205)</f>
        <v>0.52759999999999996</v>
      </c>
      <c r="PL122" s="696" cm="1">
        <f t="array" aca="1" ref="PL122" ca="1">IF($MPE122=0,0,INDIRECT(PL$203&amp;ROW())*PL$205)</f>
        <v>0</v>
      </c>
      <c r="PM122" s="696" cm="1">
        <f t="array" aca="1" ref="PM122" ca="1">IF($MPE122=0,0,INDIRECT(PM$203&amp;ROW())*PM$205)</f>
        <v>0</v>
      </c>
      <c r="PN122" s="696" cm="1">
        <f t="array" aca="1" ref="PN122" ca="1">IF($PJ122=0,0,INDIRECT(PN$203&amp;ROW())*PN$205)</f>
        <v>0</v>
      </c>
      <c r="PO122" s="696" cm="1">
        <f t="array" aca="1" ref="PO122" ca="1">INDIRECT(PO$203&amp;ROW())*PO$205</f>
        <v>0</v>
      </c>
      <c r="PP122" s="696" cm="1">
        <f t="array" aca="1" ref="PP122" ca="1">IF($PO122=0,0,INDIRECT(PP$203&amp;ROW())*PP$205)</f>
        <v>0</v>
      </c>
      <c r="PQ122" s="696" cm="1">
        <f t="array" aca="1" ref="PQ122" ca="1">IF($PO122=0,0,INDIRECT(PQ$203&amp;ROW())*PQ$205)</f>
        <v>0</v>
      </c>
      <c r="PR122" s="696" cm="1">
        <f t="array" aca="1" ref="PR122" ca="1">INDIRECT(PR$203&amp;ROW())*PR$205</f>
        <v>0</v>
      </c>
      <c r="PS122" s="696" cm="1">
        <f t="array" aca="1" ref="PS122" ca="1">INDIRECT(PS$203&amp;ROW())*PS$205</f>
        <v>0</v>
      </c>
      <c r="PT122" s="696" cm="1">
        <f t="array" aca="1" ref="PT122" ca="1">INDIRECT(PT$203&amp;ROW())*PT$205</f>
        <v>0</v>
      </c>
      <c r="PU122" s="696" cm="1">
        <f t="array" aca="1" ref="PU122" ca="1">INDIRECT(PU$203&amp;ROW())*PU$205</f>
        <v>1.7696999999999998</v>
      </c>
      <c r="PV122" s="696" cm="1">
        <f t="array" aca="1" ref="PV122" ca="1">INDIRECT(PV$203&amp;ROW())*PV$205</f>
        <v>0.6966</v>
      </c>
      <c r="PW122" s="696" cm="1">
        <f t="array" aca="1" ref="PW122" ca="1">INDIRECT(PW$203&amp;ROW())*PW$205</f>
        <v>1.0658000000000001</v>
      </c>
      <c r="PX122" s="696" cm="1">
        <f t="array" aca="1" ref="PX122" ca="1">INDIRECT(PX$203&amp;ROW())*PX$205</f>
        <v>1.1714</v>
      </c>
      <c r="PY122" s="696" cm="1">
        <f t="array" aca="1" ref="PY122" ca="1">INDIRECT(PY$203&amp;ROW())*PY$205</f>
        <v>1.1866000000000001</v>
      </c>
      <c r="PZ122" s="696" cm="1">
        <f t="array" aca="1" ref="PZ122" ca="1">INDIRECT(PZ$203&amp;ROW())*PZ$205</f>
        <v>0.17430000000000001</v>
      </c>
      <c r="QA122" s="696" cm="1">
        <f t="array" aca="1" ref="QA122" ca="1">INDIRECT(QA$203&amp;ROW())*QA$205</f>
        <v>0.31659999999999999</v>
      </c>
      <c r="QB122" s="696" cm="1">
        <f t="array" aca="1" ref="QB122" ca="1">INDIRECT(QB$203&amp;ROW())*QB$205</f>
        <v>2.3948999999999998</v>
      </c>
      <c r="QC122" s="696" cm="1">
        <f t="array" aca="1" ref="QC122" ca="1">INDIRECT(QC$203&amp;ROW())*QC$205</f>
        <v>1.4259999999999999</v>
      </c>
      <c r="QD122" s="696" cm="1">
        <f t="array" aca="1" ref="QD122" ca="1">IF(INDIRECT(QD$203&amp;ROW())="-",0,INDIRECT(QD$203&amp;ROW())*QD$205)</f>
        <v>0.50595698999999994</v>
      </c>
      <c r="QE122" s="696" cm="1">
        <f t="array" aca="1" ref="QE122" ca="1">INDIRECT(QE$203&amp;ROW())*QE$205</f>
        <v>0</v>
      </c>
      <c r="QF122" s="696" cm="1">
        <f t="array" aca="1" ref="QF122" ca="1">INDIRECT(QF$203&amp;ROW())*QF$205</f>
        <v>0</v>
      </c>
      <c r="QG122" s="696" cm="1">
        <f t="array" aca="1" ref="QG122" ca="1">INDIRECT(QG$203&amp;ROW())*QG$205</f>
        <v>0</v>
      </c>
      <c r="QI122" s="606" t="s">
        <v>6374</v>
      </c>
      <c r="QJ122" s="700" t="str">
        <f t="shared" ca="1" si="154"/>
        <v>B</v>
      </c>
      <c r="QK122" s="701">
        <f t="shared" ca="1" si="170"/>
        <v>0.62822509443089769</v>
      </c>
      <c r="QL122" s="705">
        <f t="shared" ca="1" si="214"/>
        <v>0.76270614602358899</v>
      </c>
      <c r="QM122" s="696">
        <f t="shared" ca="1" si="215"/>
        <v>0.55816534952280428</v>
      </c>
      <c r="QN122" s="696">
        <f t="shared" ca="1" si="157"/>
        <v>0.57739747186971668</v>
      </c>
      <c r="QO122" s="697">
        <f t="shared" ca="1" si="158"/>
        <v>0.61463141030748092</v>
      </c>
      <c r="QP122" s="696" cm="1">
        <f t="array" aca="1" ref="QP122" ca="1">INDIRECT(QP$203&amp;ROW())*QP$205</f>
        <v>0</v>
      </c>
      <c r="QQ122" s="696" cm="1">
        <f t="array" aca="1" ref="QQ122" ca="1">INDIRECT(QQ$203&amp;ROW())*QQ$205</f>
        <v>0</v>
      </c>
      <c r="QR122" s="696" cm="1">
        <f t="array" aca="1" ref="QR122" ca="1">INDIRECT(QR$203&amp;ROW())*QR$205</f>
        <v>7.5449048323979542E-2</v>
      </c>
      <c r="QS122" s="696" cm="1">
        <f t="array" aca="1" ref="QS122" ca="1">INDIRECT(QS$203&amp;ROW())*QS$205</f>
        <v>0.22471360933801068</v>
      </c>
      <c r="QT122" s="696" cm="1">
        <f t="array" aca="1" ref="QT122" ca="1">INDIRECT(QT$203&amp;ROW())*QT$205</f>
        <v>0.26232814414996541</v>
      </c>
      <c r="QU122" s="696" cm="1">
        <f t="array" aca="1" ref="QU122" ca="1">INDIRECT(QU$203&amp;ROW())*QU$205</f>
        <v>0.53329206883563263</v>
      </c>
      <c r="QV122" s="696" cm="1">
        <f t="array" aca="1" ref="QV122" ca="1">INDIRECT(QV$203&amp;ROW())*QV$205</f>
        <v>0.24117831443907087</v>
      </c>
      <c r="QW122" s="696" cm="1">
        <f t="array" aca="1" ref="QW122" ca="1">INDIRECT(QW$203&amp;ROW())*QW$205</f>
        <v>0.53099416374332975</v>
      </c>
      <c r="QX122" s="696" cm="1">
        <f t="array" aca="1" ref="QX122" ca="1">INDIRECT(QX$203&amp;ROW())*QX$205</f>
        <v>0.60640894423913805</v>
      </c>
      <c r="QY122" s="696" cm="1">
        <f t="array" aca="1" ref="QY122" ca="1">INDIRECT(QY$203&amp;ROW())*QY$205</f>
        <v>0.13540247513535897</v>
      </c>
      <c r="QZ122" s="696" cm="1">
        <f t="array" aca="1" ref="QZ122" ca="1">INDIRECT(QZ$203&amp;ROW())*QZ$205</f>
        <v>0.27613248380770827</v>
      </c>
      <c r="RA122" s="696" cm="1">
        <f t="array" aca="1" ref="RA122" ca="1">INDIRECT(RA$203&amp;ROW())*RA$205</f>
        <v>0</v>
      </c>
      <c r="RB122" s="696" cm="1">
        <f t="array" aca="1" ref="RB122" ca="1">INDIRECT(RB$203&amp;ROW())*RB$205</f>
        <v>0</v>
      </c>
      <c r="RC122" s="696" cm="1">
        <f t="array" aca="1" ref="RC122" ca="1">IF(INDIRECT(RC$203&amp;ROW())="-",0,INDIRECT(RC$203&amp;ROW())*RC$205)</f>
        <v>6.1807085940831744E-2</v>
      </c>
      <c r="RD122" s="696" cm="1">
        <f t="array" aca="1" ref="RD122" ca="1">INDIRECT(RD$203&amp;ROW())*RD$205</f>
        <v>0</v>
      </c>
      <c r="RE122" s="696" cm="1">
        <f t="array" aca="1" ref="RE122" ca="1">IF(INDIRECT(RE$203&amp;ROW())="-",0,INDIRECT(RE$203&amp;ROW())*RE$205)</f>
        <v>3.4252028302924765E-2</v>
      </c>
      <c r="RF122" s="705" cm="1">
        <f t="array" aca="1" ref="RF122" ca="1">INDIRECT(RF$203&amp;ROW())*RF$205</f>
        <v>0.10613798880649605</v>
      </c>
      <c r="RG122" s="696" cm="1">
        <f t="array" aca="1" ref="RG122" ca="1">INDIRECT(RG$203&amp;ROW())*RG$205</f>
        <v>0.27650466908360405</v>
      </c>
      <c r="RH122" s="696" cm="1">
        <f t="array" aca="1" ref="RH122" ca="1">INDIRECT(RH$203&amp;ROW())*RH$205</f>
        <v>5.8387680780544585E-2</v>
      </c>
      <c r="RI122" s="696" cm="1">
        <f t="array" aca="1" ref="RI122" ca="1">INDIRECT(RI$203&amp;ROW())*RI$205</f>
        <v>0</v>
      </c>
      <c r="RJ122" s="696" cm="1">
        <f t="array" aca="1" ref="RJ122" ca="1">INDIRECT(RJ$203&amp;ROW())*RJ$205</f>
        <v>0.12226723336432462</v>
      </c>
      <c r="RK122" s="696" cm="1">
        <f t="array" aca="1" ref="RK122" ca="1">IF(INDIRECT(RK$203&amp;ROW())="-",0,INDIRECT(RK$203&amp;ROW())*RK$205)</f>
        <v>3.308686754156645E-2</v>
      </c>
      <c r="RL122" s="696" cm="1">
        <f t="array" aca="1" ref="RL122" ca="1">INDIRECT(RL$203&amp;ROW())*RL$205</f>
        <v>0.11262003659234653</v>
      </c>
      <c r="RM122" s="696" cm="1">
        <f t="array" aca="1" ref="RM122" ca="1">INDIRECT(RM$203&amp;ROW())*RM$205</f>
        <v>2.9987460729532761E-2</v>
      </c>
      <c r="RN122" s="696" cm="1">
        <f t="array" aca="1" ref="RN122" ca="1">INDIRECT(RN$203&amp;ROW())*RN$205</f>
        <v>9.3820613050938681E-2</v>
      </c>
      <c r="RO122" s="696" cm="1">
        <f t="array" aca="1" ref="RO122" ca="1">IF($RN122=0,0,INDIRECT(RO$203&amp;ROW())*RO$205)</f>
        <v>7.0312542939625605E-2</v>
      </c>
      <c r="RP122" s="696" cm="1">
        <f t="array" aca="1" ref="RP122" ca="1">IF($RN122=0,0,INDIRECT(RP$203&amp;ROW())*RP$205)</f>
        <v>9.7715867439664539E-2</v>
      </c>
      <c r="RQ122" s="696" cm="1">
        <f t="array" aca="1" ref="RQ122" ca="1">IF($RN122=0,0,INDIRECT(RQ$203&amp;ROW())*RQ$205)</f>
        <v>0.10205798160914871</v>
      </c>
      <c r="RR122" s="696" cm="1">
        <f t="array" aca="1" ref="RR122" ca="1">IF($RN122=0,0,INDIRECT(RR$203&amp;ROW())*RR$205)</f>
        <v>0</v>
      </c>
      <c r="RS122" s="696" cm="1">
        <f t="array" aca="1" ref="RS122" ca="1">INDIRECT(RS$203&amp;ROW())*RS$205</f>
        <v>0</v>
      </c>
      <c r="RT122" s="696" cm="1">
        <f t="array" aca="1" ref="RT122" ca="1">IF($RS122=0,0,INDIRECT(RT$203&amp;ROW())*RT$205)</f>
        <v>0</v>
      </c>
      <c r="RU122" s="696" cm="1">
        <f t="array" aca="1" ref="RU122" ca="1">IF($RS122=0,0,INDIRECT(RU$203&amp;ROW())*RU$205)</f>
        <v>0</v>
      </c>
      <c r="RV122" s="696" cm="1">
        <f t="array" aca="1" ref="RV122" ca="1">INDIRECT(RV$203&amp;ROW())*RV$205</f>
        <v>0</v>
      </c>
      <c r="RW122" s="696" cm="1">
        <f t="array" aca="1" ref="RW122" ca="1">INDIRECT(RW$203&amp;ROW())*RW$205</f>
        <v>0</v>
      </c>
      <c r="RX122" s="696" cm="1">
        <f t="array" aca="1" ref="RX122" ca="1">INDIRECT(RX$203&amp;ROW())*RX$205</f>
        <v>0</v>
      </c>
      <c r="RY122" s="696" cm="1">
        <f t="array" aca="1" ref="RY122" ca="1">INDIRECT(RY$203&amp;ROW())*RY$205</f>
        <v>8.4396695370290389E-2</v>
      </c>
      <c r="RZ122" s="696" cm="1">
        <f t="array" aca="1" ref="RZ122" ca="1">INDIRECT(RZ$203&amp;ROW())*RZ$205</f>
        <v>3.6812489486199085E-2</v>
      </c>
      <c r="SA122" s="696" cm="1">
        <f t="array" aca="1" ref="SA122" ca="1">INDIRECT(SA$203&amp;ROW())*SA$205</f>
        <v>0.20458618579029147</v>
      </c>
      <c r="SB122" s="696" cm="1">
        <f t="array" aca="1" ref="SB122" ca="1">INDIRECT(SB$203&amp;ROW())*SB$205</f>
        <v>4.7124126502052749E-2</v>
      </c>
      <c r="SC122" s="696" cm="1">
        <f t="array" aca="1" ref="SC122" ca="1">INDIRECT(SC$203&amp;ROW())*SC$205</f>
        <v>5.4291606235991073E-2</v>
      </c>
      <c r="SD122" s="696" cm="1">
        <f t="array" aca="1" ref="SD122" ca="1">INDIRECT(SD$203&amp;ROW())*SD$205</f>
        <v>0.3072993885784252</v>
      </c>
      <c r="SE122" s="696" cm="1">
        <f t="array" aca="1" ref="SE122" ca="1">INDIRECT(SE$203&amp;ROW())*SE$205</f>
        <v>0.2585618210787391</v>
      </c>
      <c r="SF122" s="696" cm="1">
        <f t="array" aca="1" ref="SF122" ca="1">INDIRECT(SF$203&amp;ROW())*SF$205</f>
        <v>0.19835664972334499</v>
      </c>
      <c r="SG122" s="696" cm="1">
        <f t="array" aca="1" ref="SG122" ca="1">INDIRECT(SG$203&amp;ROW())*SG$205</f>
        <v>7.4767843909269882E-2</v>
      </c>
      <c r="SH122" s="696" cm="1">
        <f t="array" aca="1" ref="SH122" ca="1">IF(INDIRECT(SH$203&amp;ROW())="-",0,INDIRECT(SH$203&amp;ROW())*SH$205)</f>
        <v>6.4824499497610807E-2</v>
      </c>
      <c r="SI122" s="696" cm="1">
        <f t="array" aca="1" ref="SI122" ca="1">INDIRECT(SI$203&amp;ROW())*SI$205</f>
        <v>0</v>
      </c>
      <c r="SJ122" s="696" cm="1">
        <f t="array" aca="1" ref="SJ122" ca="1">INDIRECT(SJ$203&amp;ROW())*SJ$205</f>
        <v>0</v>
      </c>
      <c r="SK122" s="696" cm="1">
        <f t="array" aca="1" ref="SK122" ca="1">INDIRECT(SK$203&amp;ROW())*SK$205</f>
        <v>0</v>
      </c>
      <c r="SN122" s="606" t="s">
        <v>6374</v>
      </c>
      <c r="SO122" s="707" cm="1">
        <f t="array" aca="1" ref="SO122" ca="1">INDIRECT(SO$203&amp;ROW())*SO$205</f>
        <v>0</v>
      </c>
      <c r="SP122" s="707" cm="1">
        <f t="array" aca="1" ref="SP122" ca="1">INDIRECT(SP$203&amp;ROW())*SP$205</f>
        <v>0</v>
      </c>
      <c r="SQ122" s="707" cm="1">
        <f t="array" aca="1" ref="SQ122" ca="1">INDIRECT(SQ$203&amp;ROW())*SQ$205</f>
        <v>1</v>
      </c>
      <c r="SR122" s="707" cm="1">
        <f t="array" aca="1" ref="SR122" ca="1">INDIRECT(SR$203&amp;ROW())*SR$205</f>
        <v>3</v>
      </c>
      <c r="SS122" s="707" cm="1">
        <f t="array" aca="1" ref="SS122" ca="1">INDIRECT(SS$203&amp;ROW())*SS$205</f>
        <v>3</v>
      </c>
      <c r="ST122" s="707" cm="1">
        <f t="array" aca="1" ref="ST122" ca="1">INDIRECT(ST$203&amp;ROW())*ST$205</f>
        <v>3</v>
      </c>
      <c r="SU122" s="707" cm="1">
        <f t="array" aca="1" ref="SU122" ca="1">INDIRECT(SU$203&amp;ROW())*SU$205</f>
        <v>3</v>
      </c>
      <c r="SV122" s="707" cm="1">
        <f t="array" aca="1" ref="SV122" ca="1">INDIRECT(SV$203&amp;ROW())*SV$205</f>
        <v>3</v>
      </c>
      <c r="SW122" s="707" cm="1">
        <f t="array" aca="1" ref="SW122" ca="1">INDIRECT(SW$203&amp;ROW())*SW$205</f>
        <v>3</v>
      </c>
      <c r="SX122" s="707" cm="1">
        <f t="array" aca="1" ref="SX122" ca="1">INDIRECT(SX$203&amp;ROW())*SX$205</f>
        <v>3</v>
      </c>
      <c r="SY122" s="707" cm="1">
        <f t="array" aca="1" ref="SY122" ca="1">INDIRECT(SY$203&amp;ROW())*SY$205</f>
        <v>3</v>
      </c>
      <c r="SZ122" s="707" cm="1">
        <f t="array" aca="1" ref="SZ122" ca="1">INDIRECT(SZ$203&amp;ROW())*SZ$205</f>
        <v>0</v>
      </c>
      <c r="TA122" s="707" cm="1">
        <f t="array" aca="1" ref="TA122" ca="1">INDIRECT(TA$203&amp;ROW())*TA$205</f>
        <v>0</v>
      </c>
      <c r="TB122" s="696" cm="1">
        <f t="array" aca="1" ref="TB122" ca="1">IF(INDIRECT(TB$203&amp;ROW())="-",0,INDIRECT(TB$203&amp;ROW())*TB$205)</f>
        <v>0.73660000000000003</v>
      </c>
      <c r="TC122" s="707" cm="1">
        <f t="array" aca="1" ref="TC122" ca="1">INDIRECT(TC$203&amp;ROW())*TC$205</f>
        <v>0</v>
      </c>
      <c r="TD122" s="696" cm="1">
        <f t="array" aca="1" ref="TD122" ca="1">IF(INDIRECT(TD$203&amp;ROW())="-",0,INDIRECT(TD$203&amp;ROW())*TD$205)</f>
        <v>0.54120000000000001</v>
      </c>
      <c r="TE122" s="732" cm="1">
        <f t="array" aca="1" ref="TE122" ca="1">INDIRECT(TE$203&amp;ROW())*TE$205</f>
        <v>2</v>
      </c>
      <c r="TF122" s="707" cm="1">
        <f t="array" aca="1" ref="TF122" ca="1">INDIRECT(TF$203&amp;ROW())*TF$205</f>
        <v>2</v>
      </c>
      <c r="TG122" s="707" cm="1">
        <f t="array" aca="1" ref="TG122" ca="1">INDIRECT(TG$203&amp;ROW())*TG$205</f>
        <v>2</v>
      </c>
      <c r="TH122" s="707" cm="1">
        <f t="array" aca="1" ref="TH122" ca="1">INDIRECT(TH$203&amp;ROW())*TH$205</f>
        <v>0</v>
      </c>
      <c r="TI122" s="707" cm="1">
        <f t="array" aca="1" ref="TI122" ca="1">INDIRECT(TI$203&amp;ROW())*TI$205</f>
        <v>2</v>
      </c>
      <c r="TJ122" s="696" cm="1">
        <f t="array" aca="1" ref="TJ122" ca="1">IF(INDIRECT(TJ$203&amp;ROW())="-",0,INDIRECT(TJ$203&amp;ROW())*TJ$205)</f>
        <v>0.54759999999999998</v>
      </c>
      <c r="TK122" s="707" cm="1">
        <f t="array" aca="1" ref="TK122" ca="1">INDIRECT(TK$203&amp;ROW())*TK$205</f>
        <v>1</v>
      </c>
      <c r="TL122" s="707" cm="1">
        <f t="array" aca="1" ref="TL122" ca="1">INDIRECT(TL$203&amp;ROW())*TL$205</f>
        <v>2</v>
      </c>
      <c r="TM122" s="707" cm="1">
        <f t="array" aca="1" ref="TM122" ca="1">INDIRECT(TM$203&amp;ROW())*TM$205</f>
        <v>1</v>
      </c>
      <c r="TN122" s="707" cm="1">
        <f t="array" aca="1" ref="TN122" ca="1">IF($TM122=0,0,INDIRECT(TN$203&amp;ROW())*TN$205)</f>
        <v>1</v>
      </c>
      <c r="TO122" s="707" cm="1">
        <f t="array" aca="1" ref="TO122" ca="1">IF($TM122=0,0,INDIRECT(TO$203&amp;ROW())*TO$205)</f>
        <v>1</v>
      </c>
      <c r="TP122" s="707" cm="1">
        <f t="array" aca="1" ref="TP122" ca="1">IF($TM122=0,0,INDIRECT(TP$203&amp;ROW())*TP$205)</f>
        <v>1</v>
      </c>
      <c r="TQ122" s="707" cm="1">
        <f t="array" aca="1" ref="TQ122" ca="1">IF($TM122=0,0,INDIRECT(TQ$203&amp;ROW())*TQ$205)</f>
        <v>0</v>
      </c>
      <c r="TR122" s="707" cm="1">
        <f t="array" aca="1" ref="TR122" ca="1">INDIRECT(TR$203&amp;ROW())*TR$205</f>
        <v>0</v>
      </c>
      <c r="TS122" s="707" cm="1">
        <f t="array" aca="1" ref="TS122" ca="1">IF($TR122=0,0,INDIRECT(TS$203&amp;ROW())*TS$205)</f>
        <v>0</v>
      </c>
      <c r="TT122" s="707" cm="1">
        <f t="array" aca="1" ref="TT122" ca="1">IF($TR122=0,0,INDIRECT(TT$203&amp;ROW())*TT$205)</f>
        <v>0</v>
      </c>
      <c r="TU122" s="707" cm="1">
        <f t="array" aca="1" ref="TU122" ca="1">INDIRECT(TU$203&amp;ROW())*TU$205</f>
        <v>0</v>
      </c>
      <c r="TV122" s="707" cm="1">
        <f t="array" aca="1" ref="TV122" ca="1">INDIRECT(TV$203&amp;ROW())*TV$205</f>
        <v>0</v>
      </c>
      <c r="TW122" s="707" cm="1">
        <f t="array" aca="1" ref="TW122" ca="1">INDIRECT(TW$203&amp;ROW())*TW$205</f>
        <v>0</v>
      </c>
      <c r="TX122" s="707" cm="1">
        <f t="array" aca="1" ref="TX122" ca="1">INDIRECT(TX$203&amp;ROW())*TX$205</f>
        <v>3</v>
      </c>
      <c r="TY122" s="707" cm="1">
        <f t="array" aca="1" ref="TY122" ca="1">INDIRECT(TY$203&amp;ROW())*TY$205</f>
        <v>1</v>
      </c>
      <c r="TZ122" s="707" cm="1">
        <f t="array" aca="1" ref="TZ122" ca="1">INDIRECT(TZ$203&amp;ROW())*TZ$205</f>
        <v>2</v>
      </c>
      <c r="UA122" s="707" cm="1">
        <f t="array" aca="1" ref="UA122" ca="1">INDIRECT(UA$203&amp;ROW())*UA$205</f>
        <v>2</v>
      </c>
      <c r="UB122" s="707" cm="1">
        <f t="array" aca="1" ref="UB122" ca="1">INDIRECT(UB$203&amp;ROW())*UB$205</f>
        <v>2</v>
      </c>
      <c r="UC122" s="707" cm="1">
        <f t="array" aca="1" ref="UC122" ca="1">INDIRECT(UC$203&amp;ROW())*UC$205</f>
        <v>1</v>
      </c>
      <c r="UD122" s="707" cm="1">
        <f t="array" aca="1" ref="UD122" ca="1">INDIRECT(UD$203&amp;ROW())*UD$205</f>
        <v>1</v>
      </c>
      <c r="UE122" s="707" cm="1">
        <f t="array" aca="1" ref="UE122" ca="1">INDIRECT(UE$203&amp;ROW())*UE$205</f>
        <v>3</v>
      </c>
      <c r="UF122" s="707" cm="1">
        <f t="array" aca="1" ref="UF122" ca="1">INDIRECT(UF$203&amp;ROW())*UF$205</f>
        <v>2</v>
      </c>
      <c r="UG122" s="696" cm="1">
        <f t="array" aca="1" ref="UG122" ca="1">IF(INDIRECT(UG$203&amp;ROW())="-",0,INDIRECT(UG$203&amp;ROW())*UG$205)</f>
        <v>0.82389999999999997</v>
      </c>
      <c r="UH122" s="707" cm="1">
        <f t="array" aca="1" ref="UH122" ca="1">INDIRECT(UH$203&amp;ROW())*UH$205</f>
        <v>0</v>
      </c>
      <c r="UI122" s="707" cm="1">
        <f t="array" aca="1" ref="UI122" ca="1">INDIRECT(UI$203&amp;ROW())*UI$205</f>
        <v>0</v>
      </c>
      <c r="UJ122" s="707" cm="1">
        <f t="array" aca="1" ref="UJ122" ca="1">INDIRECT(UJ$203&amp;ROW())*UJ$205</f>
        <v>0</v>
      </c>
      <c r="UM122" s="606" t="s">
        <v>6374</v>
      </c>
      <c r="UN122" s="616">
        <f t="shared" ca="1" si="222"/>
        <v>-0.97111609266078391</v>
      </c>
      <c r="UO122" s="616">
        <f t="shared" ca="1" si="222"/>
        <v>-0.6225347970107441</v>
      </c>
      <c r="UP122" s="616">
        <f t="shared" ca="1" si="222"/>
        <v>0.15206673709758317</v>
      </c>
      <c r="UQ122" s="616">
        <f t="shared" ca="1" si="222"/>
        <v>0.29355872991449461</v>
      </c>
      <c r="UR122" s="616">
        <f t="shared" ca="1" si="222"/>
        <v>1.0502465449096676</v>
      </c>
      <c r="US122" s="616">
        <f t="shared" ca="1" si="222"/>
        <v>0.41305213694811815</v>
      </c>
      <c r="UT122" s="616">
        <f t="shared" ca="1" si="222"/>
        <v>0.30690415393182785</v>
      </c>
      <c r="UU122" s="616">
        <f t="shared" ca="1" si="222"/>
        <v>0.53359975015917405</v>
      </c>
      <c r="UV122" s="616">
        <f t="shared" ca="1" si="222"/>
        <v>0.44410973870643028</v>
      </c>
      <c r="UW122" s="616">
        <f t="shared" ca="1" si="222"/>
        <v>0.6421874155054268</v>
      </c>
      <c r="UX122" s="616">
        <f t="shared" ca="1" si="222"/>
        <v>0.28247365722383649</v>
      </c>
      <c r="UY122" s="616">
        <f t="shared" ca="1" si="222"/>
        <v>-0.67270887390575207</v>
      </c>
      <c r="UZ122" s="616">
        <f t="shared" ca="1" si="222"/>
        <v>-0.80238258590915801</v>
      </c>
      <c r="VA122" s="616">
        <f t="shared" ca="1" si="222"/>
        <v>0.73352644975717307</v>
      </c>
      <c r="VB122" s="616">
        <f t="shared" ca="1" si="222"/>
        <v>-0.76400504167427041</v>
      </c>
      <c r="VC122" s="616">
        <f t="shared" ca="1" si="222"/>
        <v>-8.3084262135639839E-2</v>
      </c>
      <c r="VD122" s="616">
        <f t="shared" ca="1" si="243"/>
        <v>0.85304819841956248</v>
      </c>
      <c r="VE122" s="616">
        <f t="shared" ca="1" si="240"/>
        <v>3.9909080070471406E-2</v>
      </c>
      <c r="VF122" s="616">
        <f t="shared" ca="1" si="240"/>
        <v>7.1631593782223293E-2</v>
      </c>
      <c r="VG122" s="616">
        <f t="shared" ca="1" si="240"/>
        <v>-0.89462372206681784</v>
      </c>
      <c r="VH122" s="616">
        <f t="shared" ca="1" si="240"/>
        <v>-0.12784420028857393</v>
      </c>
      <c r="VI122" s="616">
        <f t="shared" ca="1" si="240"/>
        <v>-7.7519111321604189E-2</v>
      </c>
      <c r="VJ122" s="616">
        <f t="shared" ca="1" si="240"/>
        <v>1.1038721171937993</v>
      </c>
      <c r="VK122" s="616">
        <f t="shared" ca="1" si="240"/>
        <v>0.83678976492872159</v>
      </c>
      <c r="VL122" s="616">
        <f t="shared" ca="1" si="240"/>
        <v>1.1863766389476611</v>
      </c>
      <c r="VM122" s="616">
        <f t="shared" ca="1" si="240"/>
        <v>1.7393845659645861</v>
      </c>
      <c r="VN122" s="616">
        <f t="shared" ca="1" si="240"/>
        <v>1.5883663456229635</v>
      </c>
      <c r="VO122" s="616">
        <f t="shared" ca="1" si="240"/>
        <v>2.3604485107108717</v>
      </c>
      <c r="VP122" s="616">
        <f t="shared" ca="1" si="240"/>
        <v>-0.46221149066820022</v>
      </c>
      <c r="VQ122" s="616">
        <f t="shared" ca="1" si="240"/>
        <v>-0.77889442244162177</v>
      </c>
      <c r="VR122" s="616">
        <f t="shared" ca="1" si="240"/>
        <v>-0.64202286734458469</v>
      </c>
      <c r="VS122" s="616">
        <f t="shared" ca="1" si="240"/>
        <v>-0.40481357988865657</v>
      </c>
      <c r="VT122" s="616">
        <f t="shared" ca="1" si="232"/>
        <v>-0.3878135405833677</v>
      </c>
      <c r="VU122" s="616">
        <f t="shared" ca="1" si="232"/>
        <v>-0.82130507758946303</v>
      </c>
      <c r="VV122" s="616">
        <f t="shared" ca="1" si="232"/>
        <v>-0.64337789451099625</v>
      </c>
      <c r="VW122" s="616">
        <f t="shared" ca="1" si="232"/>
        <v>0.66845613582062358</v>
      </c>
      <c r="VX122" s="616">
        <f t="shared" ca="1" si="232"/>
        <v>0.76953548521680748</v>
      </c>
      <c r="VY122" s="616">
        <f t="shared" ca="1" si="232"/>
        <v>0.70583605694264007</v>
      </c>
      <c r="VZ122" s="616">
        <f t="shared" ca="1" si="232"/>
        <v>0.68442622420316401</v>
      </c>
      <c r="WA122" s="616">
        <f t="shared" ca="1" si="232"/>
        <v>0.92808016936885662</v>
      </c>
      <c r="WB122" s="616">
        <f t="shared" ca="1" si="232"/>
        <v>0.33435322352896929</v>
      </c>
      <c r="WC122" s="616">
        <f t="shared" ca="1" si="232"/>
        <v>0.47817673461028487</v>
      </c>
      <c r="WD122" s="616">
        <f t="shared" ca="1" si="229"/>
        <v>1.1315684290219801</v>
      </c>
      <c r="WE122" s="616">
        <f t="shared" ca="1" si="229"/>
        <v>0.67426644196529939</v>
      </c>
      <c r="WF122" s="616">
        <f t="shared" ca="1" si="229"/>
        <v>0.69897041903003243</v>
      </c>
      <c r="WG122" s="616">
        <f t="shared" ca="1" si="229"/>
        <v>-1.008197359876486</v>
      </c>
      <c r="WH122" s="616">
        <f t="shared" ca="1" si="229"/>
        <v>-1.0816125322340113</v>
      </c>
      <c r="WI122" s="627">
        <f t="shared" ca="1" si="229"/>
        <v>-0.9831420375936909</v>
      </c>
      <c r="WL122" s="606" t="s">
        <v>6374</v>
      </c>
      <c r="WM122" s="700" t="str">
        <f t="shared" ca="1" si="172"/>
        <v>B</v>
      </c>
      <c r="WN122" s="479">
        <f t="shared" ca="1" si="173"/>
        <v>0.59294116523640317</v>
      </c>
      <c r="WO122" s="495">
        <f t="shared" ca="1" si="216"/>
        <v>0.62371938644825331</v>
      </c>
      <c r="WP122" s="458">
        <f t="shared" ca="1" si="216"/>
        <v>0.61501297065512228</v>
      </c>
      <c r="WQ122" s="458">
        <f t="shared" ca="1" si="216"/>
        <v>0.54003775643779972</v>
      </c>
      <c r="WR122" s="459">
        <f t="shared" ca="1" si="216"/>
        <v>0.59299454740443736</v>
      </c>
      <c r="WS122" s="495">
        <f t="shared" ca="1" si="174"/>
        <v>1.4899415294171329E-2</v>
      </c>
      <c r="WT122" s="458">
        <f t="shared" ca="1" si="175"/>
        <v>-1.6536475549943426E-3</v>
      </c>
      <c r="WU122" s="458">
        <f t="shared" ca="1" si="176"/>
        <v>0.4673432007652828</v>
      </c>
      <c r="WV122" s="459">
        <f t="shared" ca="1" si="177"/>
        <v>0.1269558575600285</v>
      </c>
      <c r="WW122" s="484">
        <f t="shared" ca="1" si="223"/>
        <v>-0.7262006140917342</v>
      </c>
      <c r="WX122" s="484">
        <f t="shared" ca="1" si="223"/>
        <v>-0.37545073607717977</v>
      </c>
      <c r="WY122" s="484">
        <f t="shared" ca="1" si="223"/>
        <v>0.1107197912807503</v>
      </c>
      <c r="WZ122" s="484">
        <f t="shared" ca="1" si="223"/>
        <v>0.10559307515024371</v>
      </c>
      <c r="XA122" s="484">
        <f t="shared" ca="1" si="241"/>
        <v>0.5542151017488316</v>
      </c>
      <c r="XB122" s="484">
        <f t="shared" ca="1" si="241"/>
        <v>0.21821544394969081</v>
      </c>
      <c r="XC122" s="484">
        <f t="shared" ca="1" si="241"/>
        <v>0.14467461816346364</v>
      </c>
      <c r="XD122" s="484">
        <f t="shared" ca="1" si="241"/>
        <v>0.27368331185664035</v>
      </c>
      <c r="XE122" s="484">
        <f t="shared" ca="1" si="241"/>
        <v>0.21801347073098662</v>
      </c>
      <c r="XF122" s="484">
        <f t="shared" ca="1" si="241"/>
        <v>0.41324760187774212</v>
      </c>
      <c r="XG122" s="484">
        <f t="shared" ca="1" si="241"/>
        <v>0.1145148206385433</v>
      </c>
      <c r="XH122" s="484">
        <f t="shared" ca="1" si="241"/>
        <v>-0.33958343954762366</v>
      </c>
      <c r="XI122" s="484">
        <f t="shared" ca="1" si="241"/>
        <v>-0.56078518929191046</v>
      </c>
      <c r="XJ122" s="484">
        <f t="shared" ca="1" si="241"/>
        <v>0.52058372139266573</v>
      </c>
      <c r="XK122" s="484">
        <f t="shared" ca="1" si="241"/>
        <v>-0.54267278110123429</v>
      </c>
      <c r="XL122" s="484">
        <f t="shared" ca="1" si="241"/>
        <v>-7.3396637170624224E-2</v>
      </c>
      <c r="XM122" s="484">
        <f t="shared" ca="1" si="241"/>
        <v>0.64336895124803395</v>
      </c>
      <c r="XN122" s="484">
        <f t="shared" ca="1" si="227"/>
        <v>2.7828601533139714E-2</v>
      </c>
      <c r="XO122" s="484">
        <f t="shared" ca="1" si="227"/>
        <v>5.2591916154908339E-2</v>
      </c>
      <c r="XP122" s="484">
        <f t="shared" ca="1" si="227"/>
        <v>-0.57255918212276347</v>
      </c>
      <c r="XQ122" s="484">
        <f t="shared" ca="1" si="227"/>
        <v>-8.50675308720171E-2</v>
      </c>
      <c r="XR122" s="484">
        <f t="shared" ca="1" si="227"/>
        <v>-6.7829222406403669E-2</v>
      </c>
      <c r="XS122" s="484">
        <f t="shared" ca="1" si="227"/>
        <v>0.68108909630857417</v>
      </c>
      <c r="XT122" s="484">
        <f t="shared" ca="1" si="227"/>
        <v>0.50818242424121263</v>
      </c>
      <c r="XU122" s="484">
        <f t="shared" ca="1" si="227"/>
        <v>0.90140897027243294</v>
      </c>
      <c r="XV122" s="484">
        <f t="shared" ca="1" si="227"/>
        <v>0.91769929700291553</v>
      </c>
      <c r="XW122" s="484">
        <f t="shared" ca="1" si="227"/>
        <v>1.0251316394650607</v>
      </c>
      <c r="XX122" s="484">
        <f t="shared" ca="1" si="227"/>
        <v>1.1412768549287065</v>
      </c>
      <c r="XY122" s="484">
        <f t="shared" ca="1" si="227"/>
        <v>-0.24303080179333969</v>
      </c>
      <c r="XZ122" s="484">
        <f t="shared" ca="1" si="227"/>
        <v>-0.56968338057380219</v>
      </c>
      <c r="YA122" s="484">
        <f t="shared" ca="1" si="227"/>
        <v>-0.43779539324227229</v>
      </c>
      <c r="YB122" s="484">
        <f t="shared" ca="1" si="227"/>
        <v>-0.21272953623148902</v>
      </c>
      <c r="YC122" s="484">
        <f t="shared" ca="1" si="227"/>
        <v>-0.17304240180829866</v>
      </c>
      <c r="YD122" s="484">
        <f t="shared" ca="1" si="246"/>
        <v>-0.6068623218308542</v>
      </c>
      <c r="YE122" s="484">
        <f t="shared" ca="1" si="244"/>
        <v>-0.46342509741627064</v>
      </c>
      <c r="YF122" s="484">
        <f t="shared" ca="1" si="244"/>
        <v>0.39432227452058582</v>
      </c>
      <c r="YG122" s="484">
        <f t="shared" ca="1" si="244"/>
        <v>0.53605841900202811</v>
      </c>
      <c r="YH122" s="484">
        <f t="shared" ca="1" si="244"/>
        <v>0.3761400347447329</v>
      </c>
      <c r="YI122" s="484">
        <f t="shared" ca="1" si="244"/>
        <v>0.40086843951579315</v>
      </c>
      <c r="YJ122" s="484">
        <f t="shared" ca="1" si="233"/>
        <v>0.55062996448654267</v>
      </c>
      <c r="YK122" s="484">
        <f t="shared" ca="1" si="233"/>
        <v>5.8277766861099353E-2</v>
      </c>
      <c r="YL122" s="484">
        <f t="shared" ca="1" si="233"/>
        <v>0.15139075417761619</v>
      </c>
      <c r="YM122" s="484">
        <f t="shared" ca="1" si="233"/>
        <v>0.90333107688824665</v>
      </c>
      <c r="YN122" s="484">
        <f t="shared" ca="1" si="233"/>
        <v>0.48075197312125845</v>
      </c>
      <c r="YO122" s="484">
        <f t="shared" ca="1" si="233"/>
        <v>0.42923773432634288</v>
      </c>
      <c r="YP122" s="484">
        <f t="shared" ca="1" si="230"/>
        <v>-0.53716755334219179</v>
      </c>
      <c r="YQ122" s="484">
        <f t="shared" ca="1" si="230"/>
        <v>-0.78352011835031787</v>
      </c>
      <c r="YR122" s="484">
        <f t="shared" ca="1" si="230"/>
        <v>-0.73715989978774943</v>
      </c>
      <c r="YU122" s="606" t="s">
        <v>6374</v>
      </c>
      <c r="YV122" s="700" t="str">
        <f t="shared" ca="1" si="160"/>
        <v>B</v>
      </c>
      <c r="YW122" s="479">
        <f t="shared" ca="1" si="179"/>
        <v>0.65294406226458324</v>
      </c>
      <c r="YX122" s="495">
        <f t="shared" ca="1" si="217"/>
        <v>0.7911655292459111</v>
      </c>
      <c r="YY122" s="458">
        <f t="shared" ca="1" si="217"/>
        <v>0.577180480538245</v>
      </c>
      <c r="YZ122" s="458">
        <f t="shared" ca="1" si="217"/>
        <v>0.54882313019564866</v>
      </c>
      <c r="ZA122" s="459">
        <f t="shared" ca="1" si="217"/>
        <v>0.69460710907852818</v>
      </c>
      <c r="ZB122" s="495">
        <f t="shared" ca="1" si="180"/>
        <v>0.23953533764836205</v>
      </c>
      <c r="ZC122" s="458">
        <f t="shared" ca="1" si="181"/>
        <v>-0.12491962770881834</v>
      </c>
      <c r="ZD122" s="458">
        <f t="shared" ca="1" si="182"/>
        <v>0.61000751692478705</v>
      </c>
      <c r="ZE122" s="459">
        <f t="shared" ca="1" si="183"/>
        <v>7.8963189368731382E-2</v>
      </c>
      <c r="ZF122" s="484">
        <f t="shared" ca="1" si="225"/>
        <v>-3.2485432480444082E-2</v>
      </c>
      <c r="ZG122" s="484">
        <f t="shared" ca="1" si="225"/>
        <v>-7.9385408814590788E-2</v>
      </c>
      <c r="ZH122" s="484">
        <f t="shared" ca="1" si="225"/>
        <v>1.1473290595745445E-2</v>
      </c>
      <c r="ZI122" s="484">
        <f t="shared" ca="1" si="225"/>
        <v>2.1988880583922777E-2</v>
      </c>
      <c r="ZJ122" s="484">
        <f t="shared" ca="1" si="242"/>
        <v>9.1836409008688807E-2</v>
      </c>
      <c r="ZK122" s="484">
        <f t="shared" ca="1" si="242"/>
        <v>7.3425809550013654E-2</v>
      </c>
      <c r="ZL122" s="484">
        <f t="shared" ca="1" si="242"/>
        <v>2.4672875513209128E-2</v>
      </c>
      <c r="ZM122" s="484">
        <f t="shared" ca="1" si="242"/>
        <v>9.4446117703140112E-2</v>
      </c>
      <c r="ZN122" s="484">
        <f t="shared" ca="1" si="242"/>
        <v>8.9770705925095284E-2</v>
      </c>
      <c r="ZO122" s="484">
        <f t="shared" ca="1" si="242"/>
        <v>2.8984588520071332E-2</v>
      </c>
      <c r="ZP122" s="484">
        <f t="shared" ca="1" si="242"/>
        <v>2.6000050859821721E-2</v>
      </c>
      <c r="ZQ122" s="484">
        <f t="shared" ca="1" si="242"/>
        <v>-1.1497069191506403E-2</v>
      </c>
      <c r="ZR122" s="484">
        <f t="shared" ca="1" si="242"/>
        <v>-4.5981105838852197E-2</v>
      </c>
      <c r="ZS122" s="484">
        <f t="shared" ca="1" si="242"/>
        <v>6.154918859627314E-2</v>
      </c>
      <c r="ZT122" s="484">
        <f t="shared" ca="1" si="242"/>
        <v>-2.7291061507312073E-2</v>
      </c>
      <c r="ZU122" s="484">
        <f t="shared" ca="1" si="242"/>
        <v>-5.2583231674012488E-3</v>
      </c>
      <c r="ZV122" s="484">
        <f t="shared" ca="1" si="242"/>
        <v>4.5270410067628573E-2</v>
      </c>
      <c r="ZW122" s="484">
        <f t="shared" ca="1" si="228"/>
        <v>5.5175234891583769E-3</v>
      </c>
      <c r="ZX122" s="484">
        <f t="shared" ca="1" si="228"/>
        <v>2.0912013157790479E-3</v>
      </c>
      <c r="ZY122" s="484">
        <f t="shared" ca="1" si="228"/>
        <v>-9.6348193705378546E-2</v>
      </c>
      <c r="ZZ122" s="484">
        <f t="shared" ca="1" si="228"/>
        <v>-7.8155783354792625E-3</v>
      </c>
      <c r="AAA122" s="484">
        <f t="shared" ca="1" si="228"/>
        <v>-4.683828649083021E-3</v>
      </c>
      <c r="AAB122" s="484">
        <f t="shared" ca="1" si="228"/>
        <v>0.12431811823163672</v>
      </c>
      <c r="AAC122" s="484">
        <f t="shared" ca="1" si="228"/>
        <v>1.2546600107337495E-2</v>
      </c>
      <c r="AAD122" s="484">
        <f t="shared" ca="1" si="228"/>
        <v>0.1113065835753817</v>
      </c>
      <c r="AAE122" s="484">
        <f t="shared" ca="1" si="228"/>
        <v>0.12230055198290701</v>
      </c>
      <c r="AAF122" s="484">
        <f t="shared" ca="1" si="228"/>
        <v>0.15520859527451789</v>
      </c>
      <c r="AAG122" s="484">
        <f t="shared" ca="1" si="228"/>
        <v>0.24090261069547261</v>
      </c>
      <c r="AAH122" s="484">
        <f t="shared" ca="1" si="228"/>
        <v>-3.8008707897835295E-2</v>
      </c>
      <c r="AAI122" s="484">
        <f t="shared" ca="1" si="228"/>
        <v>-6.0338538063910964E-2</v>
      </c>
      <c r="AAJ122" s="484">
        <f t="shared" ca="1" si="228"/>
        <v>-5.2025335368730337E-2</v>
      </c>
      <c r="AAK122" s="484">
        <f t="shared" ca="1" si="228"/>
        <v>-3.3183772310049216E-2</v>
      </c>
      <c r="AAL122" s="484">
        <f t="shared" ca="1" si="228"/>
        <v>-1.741238539122681E-2</v>
      </c>
      <c r="AAM122" s="484">
        <f t="shared" ca="1" si="247"/>
        <v>-2.189532836791554E-2</v>
      </c>
      <c r="AAN122" s="484">
        <f t="shared" ca="1" si="245"/>
        <v>-6.1359063816095079E-2</v>
      </c>
      <c r="AAO122" s="484">
        <f t="shared" ca="1" si="245"/>
        <v>1.8805162954418208E-2</v>
      </c>
      <c r="AAP122" s="484">
        <f t="shared" ca="1" si="245"/>
        <v>2.8328516958800835E-2</v>
      </c>
      <c r="AAQ122" s="484">
        <f t="shared" ca="1" si="245"/>
        <v>7.2202153341576855E-2</v>
      </c>
      <c r="AAR122" s="484">
        <f t="shared" ca="1" si="245"/>
        <v>1.612649398533611E-2</v>
      </c>
      <c r="AAS122" s="484">
        <f t="shared" ca="1" si="234"/>
        <v>2.5193481555402932E-2</v>
      </c>
      <c r="AAT122" s="484">
        <f t="shared" ca="1" si="234"/>
        <v>0.1027465411596778</v>
      </c>
      <c r="AAU122" s="484">
        <f t="shared" ca="1" si="234"/>
        <v>0.12363824729832018</v>
      </c>
      <c r="AAV122" s="484">
        <f t="shared" ca="1" si="234"/>
        <v>7.4818040837836219E-2</v>
      </c>
      <c r="AAW122" s="484">
        <f t="shared" ca="1" si="234"/>
        <v>2.5206724043060142E-2</v>
      </c>
      <c r="AAX122" s="484">
        <f t="shared" ca="1" si="234"/>
        <v>5.4995032864737413E-2</v>
      </c>
      <c r="AAY122" s="484">
        <f t="shared" ca="1" si="231"/>
        <v>-0.12312049482031152</v>
      </c>
      <c r="AAZ122" s="484">
        <f t="shared" ca="1" si="231"/>
        <v>-0.11856365915979221</v>
      </c>
      <c r="ABA122" s="484">
        <f t="shared" ca="1" si="231"/>
        <v>-0.10451532592333997</v>
      </c>
    </row>
    <row r="123" spans="1:729" ht="15" customHeight="1" x14ac:dyDescent="0.35">
      <c r="A123" s="498">
        <v>121</v>
      </c>
      <c r="B123" s="628"/>
      <c r="C123" s="606" t="s">
        <v>6414</v>
      </c>
      <c r="D123" s="629">
        <v>504</v>
      </c>
      <c r="E123" s="630" t="s">
        <v>6415</v>
      </c>
      <c r="F123" s="631" t="s">
        <v>1306</v>
      </c>
      <c r="G123" s="632">
        <v>36910.557999999997</v>
      </c>
      <c r="H123" s="504">
        <v>118057.57088027353</v>
      </c>
      <c r="I123" s="505">
        <v>3190</v>
      </c>
      <c r="J123" s="633" t="s">
        <v>6416</v>
      </c>
      <c r="K123" s="469">
        <v>2</v>
      </c>
      <c r="L123" s="603" t="s">
        <v>6417</v>
      </c>
      <c r="M123" s="817">
        <v>106</v>
      </c>
      <c r="N123" s="818">
        <v>0.57289999999999996</v>
      </c>
      <c r="O123" s="819">
        <v>0.52349999999999997</v>
      </c>
      <c r="P123" s="820">
        <v>0.57999999999999996</v>
      </c>
      <c r="Q123" s="821">
        <v>0.61519999999999997</v>
      </c>
      <c r="R123" s="818">
        <v>0.51190000000000002</v>
      </c>
      <c r="S123" s="822">
        <v>0.52139999999999997</v>
      </c>
      <c r="T123" s="822">
        <v>0.66669999999999996</v>
      </c>
      <c r="U123" s="822">
        <v>0.73912999999999995</v>
      </c>
      <c r="V123" s="822">
        <v>0.69289999999999996</v>
      </c>
      <c r="W123" s="892" t="s">
        <v>6418</v>
      </c>
      <c r="X123" s="875" t="s">
        <v>6419</v>
      </c>
      <c r="Y123" s="517">
        <v>7</v>
      </c>
      <c r="Z123" s="517">
        <v>2</v>
      </c>
      <c r="AA123" s="865" t="s">
        <v>6420</v>
      </c>
      <c r="AB123" s="520">
        <v>2011</v>
      </c>
      <c r="AC123" s="369">
        <v>0</v>
      </c>
      <c r="AD123" s="431" t="s">
        <v>1188</v>
      </c>
      <c r="AE123" s="817">
        <v>1</v>
      </c>
      <c r="AF123" s="634" t="s">
        <v>6421</v>
      </c>
      <c r="AG123" s="736" t="s">
        <v>6422</v>
      </c>
      <c r="AH123" s="636">
        <v>1</v>
      </c>
      <c r="AI123" s="636">
        <v>7</v>
      </c>
      <c r="AJ123" s="636">
        <v>2017</v>
      </c>
      <c r="AK123" s="637" t="s">
        <v>1249</v>
      </c>
      <c r="AL123" s="750" t="s">
        <v>1188</v>
      </c>
      <c r="AM123" s="639">
        <v>1</v>
      </c>
      <c r="AN123" s="636" t="s">
        <v>1188</v>
      </c>
      <c r="AO123" s="636">
        <v>1</v>
      </c>
      <c r="AP123" s="636">
        <v>1</v>
      </c>
      <c r="AQ123" s="636">
        <v>1</v>
      </c>
      <c r="AR123" s="636">
        <v>1</v>
      </c>
      <c r="AS123" s="636">
        <v>1</v>
      </c>
      <c r="AT123" s="636" t="s">
        <v>1188</v>
      </c>
      <c r="AU123" s="640">
        <v>1</v>
      </c>
      <c r="AV123" s="785" t="s">
        <v>6423</v>
      </c>
      <c r="AW123" s="642" t="s">
        <v>6424</v>
      </c>
      <c r="AX123" s="643">
        <v>2</v>
      </c>
      <c r="AY123" s="709" t="s">
        <v>6425</v>
      </c>
      <c r="AZ123" s="643">
        <v>2</v>
      </c>
      <c r="BA123" s="603" t="s">
        <v>6426</v>
      </c>
      <c r="BB123" s="507" t="s">
        <v>6427</v>
      </c>
      <c r="BC123" s="646" t="s">
        <v>6428</v>
      </c>
      <c r="BD123" s="631" t="s">
        <v>1195</v>
      </c>
      <c r="BE123" s="631" t="s">
        <v>1196</v>
      </c>
      <c r="BF123" s="631">
        <v>3</v>
      </c>
      <c r="BG123" s="631">
        <v>2010</v>
      </c>
      <c r="BH123" s="631" t="s">
        <v>1195</v>
      </c>
      <c r="BI123" s="631">
        <v>1</v>
      </c>
      <c r="BJ123" s="631">
        <v>1</v>
      </c>
      <c r="BK123" s="631" t="s">
        <v>1318</v>
      </c>
      <c r="BL123" s="631" t="s">
        <v>1257</v>
      </c>
      <c r="BM123" s="551" t="s">
        <v>6429</v>
      </c>
      <c r="BN123" s="647">
        <v>1916</v>
      </c>
      <c r="BO123" s="557" t="s">
        <v>6430</v>
      </c>
      <c r="BP123" s="647">
        <v>2006</v>
      </c>
      <c r="BQ123" s="647">
        <v>3</v>
      </c>
      <c r="BR123" s="647">
        <v>4</v>
      </c>
      <c r="BS123" s="647" t="s">
        <v>1188</v>
      </c>
      <c r="BT123" s="647" t="s">
        <v>1188</v>
      </c>
      <c r="BU123" s="647" t="s">
        <v>1188</v>
      </c>
      <c r="BV123" s="648" t="s">
        <v>1188</v>
      </c>
      <c r="BW123" s="551" t="s">
        <v>6431</v>
      </c>
      <c r="BX123" s="650">
        <v>1956</v>
      </c>
      <c r="BY123" s="647" t="s">
        <v>6432</v>
      </c>
      <c r="BZ123" s="651" t="s">
        <v>2608</v>
      </c>
      <c r="CA123" s="647">
        <v>2</v>
      </c>
      <c r="CB123" s="647" t="s">
        <v>1214</v>
      </c>
      <c r="CC123" s="709" t="s">
        <v>6433</v>
      </c>
      <c r="CD123" s="652">
        <v>2011</v>
      </c>
      <c r="CE123" s="647">
        <v>3</v>
      </c>
      <c r="CF123" s="647">
        <v>2</v>
      </c>
      <c r="CG123" s="515" t="s">
        <v>6434</v>
      </c>
      <c r="CH123" s="647">
        <v>1956</v>
      </c>
      <c r="CI123" s="647">
        <v>1968</v>
      </c>
      <c r="CJ123" s="647">
        <v>3</v>
      </c>
      <c r="CK123" s="651" t="s">
        <v>6435</v>
      </c>
      <c r="CL123" s="651" t="s">
        <v>6436</v>
      </c>
      <c r="CM123" s="647">
        <v>1</v>
      </c>
      <c r="CN123" s="647" t="s">
        <v>1262</v>
      </c>
      <c r="CO123" s="557" t="s">
        <v>6437</v>
      </c>
      <c r="CP123" s="647">
        <v>2009</v>
      </c>
      <c r="CQ123" s="647">
        <v>3</v>
      </c>
      <c r="CR123" s="650">
        <v>2</v>
      </c>
      <c r="CS123" s="551" t="s">
        <v>6438</v>
      </c>
      <c r="CT123" s="647">
        <v>2011</v>
      </c>
      <c r="CU123" s="648">
        <v>3</v>
      </c>
      <c r="CV123" s="649" t="s">
        <v>6439</v>
      </c>
      <c r="CW123" s="647">
        <v>2011</v>
      </c>
      <c r="CX123" s="657">
        <v>2</v>
      </c>
      <c r="CY123" s="656" t="s">
        <v>6440</v>
      </c>
      <c r="CZ123" s="647">
        <v>2012</v>
      </c>
      <c r="DA123" s="657">
        <v>2</v>
      </c>
      <c r="DB123" s="723">
        <v>919477</v>
      </c>
      <c r="DC123" s="753">
        <v>3</v>
      </c>
      <c r="DD123" s="659" t="s">
        <v>1493</v>
      </c>
      <c r="DE123" s="648">
        <v>2008</v>
      </c>
      <c r="DF123" s="708" t="s">
        <v>1333</v>
      </c>
      <c r="DG123" s="664" t="s">
        <v>6441</v>
      </c>
      <c r="DH123" s="666">
        <v>1</v>
      </c>
      <c r="DI123" s="710" t="s">
        <v>1262</v>
      </c>
      <c r="DJ123" s="578" t="s">
        <v>6442</v>
      </c>
      <c r="DK123" s="665">
        <v>2012</v>
      </c>
      <c r="DL123" s="665">
        <v>3</v>
      </c>
      <c r="DM123" s="655">
        <v>2</v>
      </c>
      <c r="DN123" s="605" t="s">
        <v>6427</v>
      </c>
      <c r="DO123" s="651" t="s">
        <v>6428</v>
      </c>
      <c r="DP123" s="955">
        <v>1</v>
      </c>
      <c r="DQ123" s="740" t="s">
        <v>1262</v>
      </c>
      <c r="DR123" s="578" t="s">
        <v>6426</v>
      </c>
      <c r="DS123" s="753">
        <v>2010</v>
      </c>
      <c r="DT123" s="753">
        <v>3</v>
      </c>
      <c r="DU123" s="657">
        <v>2</v>
      </c>
      <c r="DV123" s="651" t="s">
        <v>2036</v>
      </c>
      <c r="DW123" s="578" t="s">
        <v>6443</v>
      </c>
      <c r="DX123" s="647">
        <v>2007</v>
      </c>
      <c r="DY123" s="647">
        <v>3</v>
      </c>
      <c r="DZ123" s="650">
        <v>2</v>
      </c>
      <c r="EA123" s="743" t="s">
        <v>6444</v>
      </c>
      <c r="EB123" s="506" t="s">
        <v>2513</v>
      </c>
      <c r="EC123" s="647">
        <v>1</v>
      </c>
      <c r="ED123" s="668" t="s">
        <v>1262</v>
      </c>
      <c r="EE123" s="647">
        <v>2010</v>
      </c>
      <c r="EF123" s="647">
        <v>3</v>
      </c>
      <c r="EG123" s="650" t="s">
        <v>1220</v>
      </c>
      <c r="EH123" s="648">
        <v>4</v>
      </c>
      <c r="EI123" s="551" t="s">
        <v>6423</v>
      </c>
      <c r="EJ123" s="651" t="s">
        <v>6424</v>
      </c>
      <c r="EK123" s="647" t="s">
        <v>1188</v>
      </c>
      <c r="EL123" s="647" t="s">
        <v>1188</v>
      </c>
      <c r="EM123" s="669">
        <v>42979</v>
      </c>
      <c r="EN123" s="647" t="s">
        <v>6131</v>
      </c>
      <c r="EO123" s="651" t="s">
        <v>6445</v>
      </c>
      <c r="EP123" s="556">
        <v>1</v>
      </c>
      <c r="EQ123" s="556" t="s">
        <v>1262</v>
      </c>
      <c r="ER123" s="557" t="s">
        <v>6446</v>
      </c>
      <c r="ES123" s="556">
        <v>2021</v>
      </c>
      <c r="ET123" s="556">
        <v>3</v>
      </c>
      <c r="EU123" s="671">
        <v>1</v>
      </c>
      <c r="EV123" s="672"/>
      <c r="EW123" s="673"/>
      <c r="EX123" s="674"/>
      <c r="EY123" s="631" t="s">
        <v>1343</v>
      </c>
      <c r="EZ123" s="631" t="s">
        <v>1188</v>
      </c>
      <c r="FA123" s="675"/>
      <c r="FB123" s="648">
        <v>0</v>
      </c>
      <c r="FC123" s="676"/>
      <c r="FD123" s="647"/>
      <c r="FE123" s="648"/>
      <c r="FF123" s="652" t="s">
        <v>1281</v>
      </c>
      <c r="FG123" s="563" t="s">
        <v>1282</v>
      </c>
      <c r="FH123" s="631" t="str">
        <f t="shared" si="119"/>
        <v>C</v>
      </c>
      <c r="FI123" s="677">
        <f t="shared" si="120"/>
        <v>1.8666666666666665</v>
      </c>
      <c r="FJ123" s="678">
        <f t="shared" si="121"/>
        <v>1.6</v>
      </c>
      <c r="FK123" s="679">
        <f t="shared" si="122"/>
        <v>2</v>
      </c>
      <c r="FL123" s="680">
        <f t="shared" si="123"/>
        <v>2</v>
      </c>
      <c r="FM123" s="681">
        <v>0</v>
      </c>
      <c r="FN123" s="430" t="s">
        <v>1188</v>
      </c>
      <c r="FO123" s="686" t="s">
        <v>1188</v>
      </c>
      <c r="FP123" s="686" t="s">
        <v>1188</v>
      </c>
      <c r="FQ123" s="430">
        <v>0</v>
      </c>
      <c r="FR123" s="682" t="s">
        <v>1188</v>
      </c>
      <c r="FS123" s="369">
        <v>0</v>
      </c>
      <c r="FT123" s="430" t="s">
        <v>1188</v>
      </c>
      <c r="FU123" s="431" t="s">
        <v>1188</v>
      </c>
      <c r="FV123" s="369">
        <v>0</v>
      </c>
      <c r="FW123" s="430" t="s">
        <v>1188</v>
      </c>
      <c r="FX123" s="431" t="s">
        <v>1188</v>
      </c>
      <c r="FY123" s="369">
        <v>2</v>
      </c>
      <c r="FZ123" s="430">
        <v>2017</v>
      </c>
      <c r="GA123" s="686" t="s">
        <v>6447</v>
      </c>
      <c r="GB123" s="572" t="s">
        <v>6448</v>
      </c>
      <c r="GC123" s="369">
        <v>0</v>
      </c>
      <c r="GD123" s="430" t="s">
        <v>1188</v>
      </c>
      <c r="GE123" s="686" t="s">
        <v>1188</v>
      </c>
      <c r="GF123" s="431" t="s">
        <v>1188</v>
      </c>
      <c r="GG123" s="369">
        <v>2</v>
      </c>
      <c r="GH123" s="430">
        <v>2010</v>
      </c>
      <c r="GI123" s="686" t="s">
        <v>6449</v>
      </c>
      <c r="GJ123" s="573" t="s">
        <v>6450</v>
      </c>
      <c r="GK123" s="369">
        <v>2</v>
      </c>
      <c r="GL123" s="430">
        <v>2010</v>
      </c>
      <c r="GM123" s="686" t="s">
        <v>6451</v>
      </c>
      <c r="GN123" s="572" t="s">
        <v>6452</v>
      </c>
      <c r="GO123" s="676">
        <v>1</v>
      </c>
      <c r="GP123" s="925" t="s">
        <v>6453</v>
      </c>
      <c r="GQ123" s="872">
        <v>1</v>
      </c>
      <c r="GR123" s="872">
        <v>1</v>
      </c>
      <c r="GS123" s="872">
        <v>1</v>
      </c>
      <c r="GT123" s="873">
        <v>0</v>
      </c>
      <c r="GU123" s="581">
        <v>0</v>
      </c>
      <c r="GV123" s="687" t="s">
        <v>1188</v>
      </c>
      <c r="GW123" s="872" t="s">
        <v>1188</v>
      </c>
      <c r="GX123" s="873" t="s">
        <v>1188</v>
      </c>
      <c r="GY123" s="874">
        <v>0</v>
      </c>
      <c r="GZ123" s="582" t="s">
        <v>1188</v>
      </c>
      <c r="HA123" s="583" t="s">
        <v>1346</v>
      </c>
      <c r="HB123" s="584">
        <v>3</v>
      </c>
      <c r="HC123" s="585">
        <v>2</v>
      </c>
      <c r="HD123" s="586" t="s">
        <v>6454</v>
      </c>
      <c r="HE123" s="471" t="s">
        <v>6455</v>
      </c>
      <c r="HF123" s="587">
        <v>2009</v>
      </c>
      <c r="HG123" s="587">
        <v>2009</v>
      </c>
      <c r="HH123" s="588">
        <v>2</v>
      </c>
      <c r="HI123" s="586" t="s">
        <v>6456</v>
      </c>
      <c r="HJ123" s="471" t="s">
        <v>6457</v>
      </c>
      <c r="HK123" s="691">
        <v>2010</v>
      </c>
      <c r="HL123" s="692">
        <v>2</v>
      </c>
      <c r="HM123" s="789" t="s">
        <v>6458</v>
      </c>
      <c r="HN123" s="592">
        <v>2018</v>
      </c>
      <c r="HO123" s="681">
        <v>0</v>
      </c>
      <c r="HP123" s="574">
        <v>0</v>
      </c>
      <c r="HQ123" s="472">
        <f t="shared" si="124"/>
        <v>0</v>
      </c>
      <c r="HR123" s="593">
        <v>1</v>
      </c>
      <c r="HS123" s="574">
        <v>1</v>
      </c>
      <c r="HT123" s="574">
        <v>0.75</v>
      </c>
      <c r="HU123" s="574">
        <v>0</v>
      </c>
      <c r="HV123" s="574">
        <v>1</v>
      </c>
      <c r="HW123" s="574">
        <v>0.5</v>
      </c>
      <c r="HX123" s="574">
        <v>1</v>
      </c>
      <c r="HY123" s="574">
        <v>0</v>
      </c>
      <c r="HZ123" s="574">
        <v>1</v>
      </c>
      <c r="IA123" s="574">
        <v>0.5</v>
      </c>
      <c r="IB123" s="574">
        <v>0.5</v>
      </c>
      <c r="IC123" s="574">
        <v>0</v>
      </c>
      <c r="ID123" s="681">
        <v>1</v>
      </c>
      <c r="IE123" s="369">
        <v>0</v>
      </c>
      <c r="IF123" s="574">
        <v>0</v>
      </c>
      <c r="IG123" s="472">
        <f t="shared" si="125"/>
        <v>1</v>
      </c>
      <c r="IH123" s="609">
        <v>0.50000644442509556</v>
      </c>
      <c r="II123" s="694">
        <v>0.44106423654811877</v>
      </c>
      <c r="IJ123" s="695">
        <v>0.37433786256163359</v>
      </c>
      <c r="IK123" s="696">
        <v>0.46660647265283001</v>
      </c>
      <c r="IL123" s="696">
        <v>0.45149552130098836</v>
      </c>
      <c r="IM123" s="697">
        <v>0.47181708967702296</v>
      </c>
      <c r="IN123" s="599">
        <v>2</v>
      </c>
      <c r="IO123" s="600">
        <v>5</v>
      </c>
      <c r="IP123" s="601">
        <v>5</v>
      </c>
      <c r="IQ123" s="600">
        <v>13</v>
      </c>
      <c r="IR123" s="587">
        <v>24</v>
      </c>
      <c r="IS123" s="601">
        <v>37</v>
      </c>
      <c r="IT123" s="599">
        <v>2</v>
      </c>
      <c r="IU123" s="600">
        <v>14</v>
      </c>
      <c r="IV123" s="587">
        <v>24</v>
      </c>
      <c r="IW123" s="601">
        <v>16</v>
      </c>
      <c r="IX123" s="602">
        <v>54</v>
      </c>
      <c r="IY123" s="681">
        <v>1</v>
      </c>
      <c r="IZ123" s="603" t="s">
        <v>6459</v>
      </c>
      <c r="JA123" s="681">
        <v>1</v>
      </c>
      <c r="JB123" s="603" t="s">
        <v>6460</v>
      </c>
      <c r="JC123" s="681">
        <v>0</v>
      </c>
      <c r="JD123" s="753" t="s">
        <v>1188</v>
      </c>
      <c r="JE123" s="940" t="s">
        <v>1188</v>
      </c>
      <c r="JF123" s="940" t="s">
        <v>1188</v>
      </c>
      <c r="JG123" s="657" t="s">
        <v>1188</v>
      </c>
      <c r="JH123" s="369">
        <v>2</v>
      </c>
      <c r="JI123" s="430">
        <v>3</v>
      </c>
      <c r="JJ123" s="686" t="s">
        <v>6461</v>
      </c>
      <c r="JK123" s="557" t="s">
        <v>6462</v>
      </c>
      <c r="JL123" s="592">
        <v>2019</v>
      </c>
      <c r="JM123" s="369">
        <v>1</v>
      </c>
      <c r="JN123" s="430">
        <v>2</v>
      </c>
      <c r="JO123" s="430">
        <v>1</v>
      </c>
      <c r="JP123" s="686" t="s">
        <v>6463</v>
      </c>
      <c r="JQ123" s="557" t="s">
        <v>6464</v>
      </c>
      <c r="JR123" s="592">
        <v>2019</v>
      </c>
      <c r="JS123" s="369">
        <v>1</v>
      </c>
      <c r="JT123" s="430">
        <v>3</v>
      </c>
      <c r="JU123" s="686" t="s">
        <v>6465</v>
      </c>
      <c r="JV123" s="557" t="s">
        <v>6466</v>
      </c>
      <c r="JW123" s="592">
        <v>2020</v>
      </c>
      <c r="JX123" s="606">
        <v>0</v>
      </c>
      <c r="JY123" s="607" t="s">
        <v>1188</v>
      </c>
      <c r="JZ123" s="606" t="s">
        <v>1188</v>
      </c>
      <c r="KA123" s="606">
        <f t="shared" si="126"/>
        <v>0</v>
      </c>
      <c r="KB123" s="606"/>
      <c r="KC123" s="606"/>
      <c r="KD123" s="606"/>
      <c r="KE123" s="606"/>
      <c r="KF123" s="606">
        <f t="shared" si="127"/>
        <v>0</v>
      </c>
      <c r="KG123" s="606"/>
      <c r="KH123" s="606"/>
      <c r="KI123" s="606"/>
      <c r="KJ123" s="606"/>
      <c r="KK123" s="606">
        <v>1</v>
      </c>
      <c r="KL123" s="606">
        <v>1</v>
      </c>
      <c r="KM123" s="608">
        <f t="shared" si="248"/>
        <v>0.47615495175123213</v>
      </c>
      <c r="KN123" s="609">
        <v>-0.11922524124383926</v>
      </c>
      <c r="KO123" s="609">
        <v>47.596153259277344</v>
      </c>
      <c r="KP123" s="610">
        <v>12</v>
      </c>
      <c r="KQ123" s="608">
        <f t="shared" si="249"/>
        <v>0.44469273686408994</v>
      </c>
      <c r="KR123" s="609">
        <v>-0.27653631567955017</v>
      </c>
      <c r="KS123" s="609">
        <v>45.673076629638672</v>
      </c>
      <c r="KT123" s="610">
        <v>14</v>
      </c>
      <c r="KU123" s="610">
        <v>41</v>
      </c>
      <c r="KV123" s="606" t="s">
        <v>5586</v>
      </c>
      <c r="KW123" s="606" t="s">
        <v>6414</v>
      </c>
      <c r="KX123" s="700" t="str">
        <f t="shared" ca="1" si="130"/>
        <v>B</v>
      </c>
      <c r="KY123" s="701">
        <f t="shared" ca="1" si="131"/>
        <v>0.63193191756210676</v>
      </c>
      <c r="KZ123" s="702">
        <f t="shared" ca="1" si="235"/>
        <v>0.61741176470588233</v>
      </c>
      <c r="LA123" s="703">
        <f t="shared" ca="1" si="236"/>
        <v>0.76861904761904754</v>
      </c>
      <c r="LB123" s="703">
        <f t="shared" ca="1" si="237"/>
        <v>0.52380833333333332</v>
      </c>
      <c r="LC123" s="704">
        <f t="shared" ca="1" si="238"/>
        <v>0.61788852459016386</v>
      </c>
      <c r="LD123" s="696" cm="1">
        <f t="array" aca="1" ref="LD123" ca="1">INDIRECT(LD$203&amp;ROW())*LD$205</f>
        <v>8</v>
      </c>
      <c r="LE123" s="696" cm="1">
        <f t="array" aca="1" ref="LE123" ca="1">INDIRECT(LE$203&amp;ROW())*LE$205</f>
        <v>0</v>
      </c>
      <c r="LF123" s="696" cm="1">
        <f t="array" aca="1" ref="LF123" ca="1">INDIRECT(LF$203&amp;ROW())*LF$205</f>
        <v>8</v>
      </c>
      <c r="LG123" s="696" cm="1">
        <f t="array" aca="1" ref="LG123" ca="1">INDIRECT(LG$203&amp;ROW())*LG$205</f>
        <v>3</v>
      </c>
      <c r="LH123" s="696" cm="1">
        <f t="array" aca="1" ref="LH123" ca="1">INDIRECT(LH$203&amp;ROW())*LH$205</f>
        <v>3</v>
      </c>
      <c r="LI123" s="696" cm="1">
        <f t="array" aca="1" ref="LI123" ca="1">INDIRECT(LI$203&amp;ROW())*LI$205</f>
        <v>3</v>
      </c>
      <c r="LJ123" s="696" cm="1">
        <f t="array" aca="1" ref="LJ123" ca="1">INDIRECT(LJ$203&amp;ROW())*LJ$205</f>
        <v>3</v>
      </c>
      <c r="LK123" s="696" cm="1">
        <f t="array" aca="1" ref="LK123" ca="1">INDIRECT(LK$203&amp;ROW())*LK$205</f>
        <v>3</v>
      </c>
      <c r="LL123" s="696" cm="1">
        <f t="array" aca="1" ref="LL123" ca="1">INDIRECT(LL$203&amp;ROW())*LL$205</f>
        <v>3</v>
      </c>
      <c r="LM123" s="696" cm="1">
        <f t="array" aca="1" ref="LM123" ca="1">INDIRECT(LM$203&amp;ROW())*LM$205</f>
        <v>6</v>
      </c>
      <c r="LN123" s="696" cm="1">
        <f t="array" aca="1" ref="LN123" ca="1">INDIRECT(LN$203&amp;ROW())*LN$205</f>
        <v>3</v>
      </c>
      <c r="LO123" s="696" cm="1">
        <f t="array" aca="1" ref="LO123" ca="1">INDIRECT(LO$203&amp;ROW())*LO$205</f>
        <v>6</v>
      </c>
      <c r="LP123" s="696" cm="1">
        <f t="array" aca="1" ref="LP123" ca="1">INDIRECT(LP$203&amp;ROW())*LP$205</f>
        <v>0</v>
      </c>
      <c r="LQ123" s="696" cm="1">
        <f t="array" aca="1" ref="LQ123" ca="1">IF(INDIRECT(LQ$203&amp;ROW())="-",0,INDIRECT(LQ$203&amp;ROW())*LQ$205)</f>
        <v>3.4799999999999995</v>
      </c>
      <c r="LR123" s="696" cm="1">
        <f t="array" aca="1" ref="LR123" ca="1">INDIRECT(LR$203&amp;ROW())*LR$205</f>
        <v>0</v>
      </c>
      <c r="LS123" s="696" cm="1">
        <f t="array" aca="1" ref="LS123" ca="1">IF(INDIRECT(LS$203&amp;ROW())="-",0,INDIRECT(LS$203&amp;ROW())*LS$205)</f>
        <v>3.141</v>
      </c>
      <c r="LT123" s="696" cm="1">
        <f t="array" aca="1" ref="LT123" ca="1">INDIRECT(LT$203&amp;ROW())*LT$205</f>
        <v>4</v>
      </c>
      <c r="LU123" s="696" cm="1">
        <f t="array" aca="1" ref="LU123" ca="1">INDIRECT(LU$203&amp;ROW())*LU$205</f>
        <v>2</v>
      </c>
      <c r="LV123" s="696" cm="1">
        <f t="array" aca="1" ref="LV123" ca="1">INDIRECT(LV$203&amp;ROW())*LV$205</f>
        <v>3</v>
      </c>
      <c r="LW123" s="696" cm="1">
        <f t="array" aca="1" ref="LW123" ca="1">INDIRECT(LW$203&amp;ROW())*LW$205</f>
        <v>2</v>
      </c>
      <c r="LX123" s="696" cm="1">
        <f t="array" aca="1" ref="LX123" ca="1">INDIRECT(LX$203&amp;ROW())*LX$205</f>
        <v>2</v>
      </c>
      <c r="LY123" s="696" cm="1">
        <f t="array" aca="1" ref="LY123" ca="1">IF(INDIRECT(LY$203&amp;ROW())="-",0,INDIRECT(LY$203&amp;ROW())*LY$205)</f>
        <v>3.0714000000000001</v>
      </c>
      <c r="LZ123" s="696" cm="1">
        <f t="array" aca="1" ref="LZ123" ca="1">INDIRECT(LZ$203&amp;ROW())*LZ$205</f>
        <v>2</v>
      </c>
      <c r="MA123" s="696" cm="1">
        <f t="array" aca="1" ref="MA123" ca="1">INDIRECT(MA$203&amp;ROW())*MA$205</f>
        <v>2</v>
      </c>
      <c r="MB123" s="696" cm="1">
        <f t="array" aca="1" ref="MB123" ca="1">INDIRECT(MB$203&amp;ROW())*MB$205</f>
        <v>4</v>
      </c>
      <c r="MC123" s="696" cm="1">
        <f t="array" aca="1" ref="MC123" ca="1">IF($MB123=0,0,INDIRECT(MC$203&amp;ROW())*MC$205)</f>
        <v>0.5</v>
      </c>
      <c r="MD123" s="696" cm="1">
        <f t="array" aca="1" ref="MD123" ca="1">IF($MB123=0,0,INDIRECT(MD$203&amp;ROW())*MD$205)</f>
        <v>0.5</v>
      </c>
      <c r="ME123" s="696" cm="1">
        <f t="array" aca="1" ref="ME123" ca="1">IF($MB123=0,0,INDIRECT(ME$203&amp;ROW())*ME$205)</f>
        <v>0.5</v>
      </c>
      <c r="MF123" s="696" cm="1">
        <f t="array" aca="1" ref="MF123" ca="1">IF($MB123=0,0,INDIRECT(MF$203&amp;ROW())*MF$205)</f>
        <v>0</v>
      </c>
      <c r="MG123" s="696" cm="1">
        <f t="array" aca="1" ref="MG123" ca="1">INDIRECT(MG$203&amp;ROW())*MG$205</f>
        <v>0</v>
      </c>
      <c r="MH123" s="696" cm="1">
        <f t="array" aca="1" ref="MH123" ca="1">IF($MG123=0,0,INDIRECT(MH$203&amp;ROW())*MH$205)</f>
        <v>0</v>
      </c>
      <c r="MI123" s="696" cm="1">
        <f t="array" aca="1" ref="MI123" ca="1">IF($MG123=0,0,INDIRECT(MI$203&amp;ROW())*MI$205)</f>
        <v>0</v>
      </c>
      <c r="MJ123" s="696" cm="1">
        <f t="array" aca="1" ref="MJ123" ca="1">INDIRECT(MJ$203&amp;ROW())*MJ$205</f>
        <v>0</v>
      </c>
      <c r="MK123" s="696" cm="1">
        <f t="array" aca="1" ref="MK123" ca="1">INDIRECT(MK$203&amp;ROW())*MK$205</f>
        <v>4</v>
      </c>
      <c r="ML123" s="696" cm="1">
        <f t="array" aca="1" ref="ML123" ca="1">INDIRECT(ML$203&amp;ROW())*ML$205</f>
        <v>0</v>
      </c>
      <c r="MM123" s="696" cm="1">
        <f t="array" aca="1" ref="MM123" ca="1">INDIRECT(MM$203&amp;ROW())*MM$205</f>
        <v>4</v>
      </c>
      <c r="MN123" s="696" cm="1">
        <f t="array" aca="1" ref="MN123" ca="1">INDIRECT(MN$203&amp;ROW())*MN$205</f>
        <v>0</v>
      </c>
      <c r="MO123" s="696" cm="1">
        <f t="array" aca="1" ref="MO123" ca="1">INDIRECT(MO$203&amp;ROW())*MO$205</f>
        <v>2</v>
      </c>
      <c r="MP123" s="696" cm="1">
        <f t="array" aca="1" ref="MP123" ca="1">INDIRECT(MP$203&amp;ROW())*MP$205</f>
        <v>2</v>
      </c>
      <c r="MQ123" s="696" cm="1">
        <f t="array" aca="1" ref="MQ123" ca="1">INDIRECT(MQ$203&amp;ROW())*MQ$205</f>
        <v>2</v>
      </c>
      <c r="MR123" s="696" cm="1">
        <f t="array" aca="1" ref="MR123" ca="1">INDIRECT(MR$203&amp;ROW())*MR$205</f>
        <v>2</v>
      </c>
      <c r="MS123" s="696" cm="1">
        <f t="array" aca="1" ref="MS123" ca="1">INDIRECT(MS$203&amp;ROW())*MS$205</f>
        <v>2</v>
      </c>
      <c r="MT123" s="696" cm="1">
        <f t="array" aca="1" ref="MT123" ca="1">INDIRECT(MT$203&amp;ROW())*MT$205</f>
        <v>2</v>
      </c>
      <c r="MU123" s="696" cm="1">
        <f t="array" aca="1" ref="MU123" ca="1">INDIRECT(MU$203&amp;ROW())*MU$205</f>
        <v>2</v>
      </c>
      <c r="MV123" s="696" cm="1">
        <f t="array" aca="1" ref="MV123" ca="1">IF(INDIRECT(MV$203&amp;ROW())="-",0,INDIRECT(MV$203&amp;ROW())*MV$205)</f>
        <v>3.6911999999999998</v>
      </c>
      <c r="MW123" s="696" cm="1">
        <f t="array" aca="1" ref="MW123" ca="1">INDIRECT(MW$203&amp;ROW())*MW$205</f>
        <v>4</v>
      </c>
      <c r="MX123" s="696" cm="1">
        <f t="array" aca="1" ref="MX123" ca="1">INDIRECT(MX$203&amp;ROW())*MX$205</f>
        <v>4</v>
      </c>
      <c r="MY123" s="696" cm="1">
        <f t="array" aca="1" ref="MY123" ca="1">INDIRECT(MY$203&amp;ROW())*MY$205</f>
        <v>4</v>
      </c>
      <c r="NA123" s="701">
        <f t="shared" si="133"/>
        <v>0.7702439024390243</v>
      </c>
      <c r="NB123" s="617">
        <f t="shared" si="134"/>
        <v>0.82310714285714293</v>
      </c>
      <c r="NC123" s="695">
        <f t="shared" si="135"/>
        <v>0.50091538461538465</v>
      </c>
      <c r="ND123" s="697">
        <f t="shared" si="136"/>
        <v>0.72648888888888896</v>
      </c>
      <c r="NE123" s="694">
        <f t="shared" si="137"/>
        <v>0.70518882970011021</v>
      </c>
      <c r="NF123" s="682" t="str">
        <f t="shared" si="138"/>
        <v>B</v>
      </c>
      <c r="NH123" s="606" t="s">
        <v>6414</v>
      </c>
      <c r="NI123" s="563" t="str">
        <f t="shared" si="239"/>
        <v>B</v>
      </c>
      <c r="NJ123" s="563" t="str">
        <f t="shared" si="140"/>
        <v>B</v>
      </c>
      <c r="NK123" s="563" t="str">
        <f t="shared" ca="1" si="141"/>
        <v>B</v>
      </c>
      <c r="NL123" s="563" t="str">
        <f t="shared" ca="1" si="142"/>
        <v>B</v>
      </c>
      <c r="NM123" s="563" t="str">
        <f t="shared" ca="1" si="143"/>
        <v>B</v>
      </c>
      <c r="NN123" s="563" t="str">
        <f t="shared" ca="1" si="163"/>
        <v>B</v>
      </c>
      <c r="NO123" s="563" t="str">
        <f t="shared" ca="1" si="164"/>
        <v>B</v>
      </c>
      <c r="NP123" s="606" t="str">
        <f t="shared" si="144"/>
        <v>Yes</v>
      </c>
      <c r="NQ123" s="682" t="str">
        <f t="shared" si="145"/>
        <v>-</v>
      </c>
      <c r="NR123" s="682" t="e">
        <f>IF(OR(AND(NI123="A",OR(NJ123="C",NJ123="D")),AND(NI123="A",OR(#REF!="C",#REF!="D")),AND(NI123="B",OR(NJ123="D",#REF!="D")),AND(OR(NI123="C",NI123="D"),OR(NJ123="A",NJ123="B")),AND(OR(NI123="C",NI123="D"),OR(#REF!="A",#REF!="B")),AND(OR(NJ123="A",#REF!="A",NJ123="B",#REF!="B"),OR(NP123="-",NQ123="-")),AND(OR(NJ123="C",#REF!="C",NJ123="D",#REF!="D"),NP123="Yes")),"Yes","-")</f>
        <v>#REF!</v>
      </c>
      <c r="NS123" s="607" t="s">
        <v>6467</v>
      </c>
      <c r="NT123" s="619">
        <f t="shared" si="146"/>
        <v>0.57289999999999996</v>
      </c>
      <c r="NU123" s="619">
        <f t="shared" si="147"/>
        <v>0.70518882970011021</v>
      </c>
      <c r="NV123" s="619">
        <f t="shared" ca="1" si="148"/>
        <v>0.63193191756210676</v>
      </c>
      <c r="NW123" s="619">
        <f t="shared" ca="1" si="165"/>
        <v>0.65176664249658878</v>
      </c>
      <c r="NX123" s="619">
        <f t="shared" ca="1" si="166"/>
        <v>0.73134159010866218</v>
      </c>
      <c r="NY123" s="620">
        <f t="shared" ca="1" si="167"/>
        <v>0.66557046349335724</v>
      </c>
      <c r="NZ123" s="620">
        <f t="shared" ca="1" si="168"/>
        <v>0.7262618671029305</v>
      </c>
      <c r="OA123" s="705" t="s">
        <v>1188</v>
      </c>
      <c r="OB123" s="706" t="s">
        <v>1188</v>
      </c>
      <c r="OC123" s="494"/>
      <c r="OE123" s="606" t="s">
        <v>6414</v>
      </c>
      <c r="OF123" s="700" t="str">
        <f t="shared" ca="1" si="149"/>
        <v>B</v>
      </c>
      <c r="OG123" s="701">
        <f t="shared" ca="1" si="169"/>
        <v>0.65176664249658878</v>
      </c>
      <c r="OH123" s="705">
        <f t="shared" ca="1" si="212"/>
        <v>0.72439158351409982</v>
      </c>
      <c r="OI123" s="696">
        <f t="shared" ca="1" si="213"/>
        <v>0.82096460727728982</v>
      </c>
      <c r="OJ123" s="696">
        <f t="shared" ca="1" si="152"/>
        <v>0.36839967885283248</v>
      </c>
      <c r="OK123" s="697">
        <f t="shared" ca="1" si="153"/>
        <v>0.69331070034213294</v>
      </c>
      <c r="OL123" s="696" cm="1">
        <f t="array" aca="1" ref="OL123" ca="1">INDIRECT(OL$203&amp;ROW())*OL$205</f>
        <v>1.4956</v>
      </c>
      <c r="OM123" s="696" cm="1">
        <f t="array" aca="1" ref="OM123" ca="1">INDIRECT(OM$203&amp;ROW())*OM$205</f>
        <v>0</v>
      </c>
      <c r="ON123" s="696" cm="1">
        <f t="array" aca="1" ref="ON123" ca="1">INDIRECT(ON$203&amp;ROW())*ON$205</f>
        <v>1.4561999999999999</v>
      </c>
      <c r="OO123" s="696" cm="1">
        <f t="array" aca="1" ref="OO123" ca="1">INDIRECT(OO$203&amp;ROW())*OO$205</f>
        <v>1.0790999999999999</v>
      </c>
      <c r="OP123" s="696" cm="1">
        <f t="array" aca="1" ref="OP123" ca="1">INDIRECT(OP$203&amp;ROW())*OP$205</f>
        <v>1.5831</v>
      </c>
      <c r="OQ123" s="696" cm="1">
        <f t="array" aca="1" ref="OQ123" ca="1">INDIRECT(OQ$203&amp;ROW())*OQ$205</f>
        <v>1.5849</v>
      </c>
      <c r="OR123" s="696" cm="1">
        <f t="array" aca="1" ref="OR123" ca="1">INDIRECT(OR$203&amp;ROW())*OR$205</f>
        <v>1.4141999999999999</v>
      </c>
      <c r="OS123" s="696" cm="1">
        <f t="array" aca="1" ref="OS123" ca="1">INDIRECT(OS$203&amp;ROW())*OS$205</f>
        <v>1.5387</v>
      </c>
      <c r="OT123" s="696" cm="1">
        <f t="array" aca="1" ref="OT123" ca="1">INDIRECT(OT$203&amp;ROW())*OT$205</f>
        <v>1.4727000000000001</v>
      </c>
      <c r="OU123" s="696" cm="1">
        <f t="array" aca="1" ref="OU123" ca="1">INDIRECT(OU$203&amp;ROW())*OU$205</f>
        <v>1.9304999999999999</v>
      </c>
      <c r="OV123" s="696" cm="1">
        <f t="array" aca="1" ref="OV123" ca="1">INDIRECT(OV$203&amp;ROW())*OV$205</f>
        <v>1.2161999999999999</v>
      </c>
      <c r="OW123" s="696" cm="1">
        <f t="array" aca="1" ref="OW123" ca="1">INDIRECT(OW$203&amp;ROW())*OW$205</f>
        <v>1.5144000000000002</v>
      </c>
      <c r="OX123" s="696" cm="1">
        <f t="array" aca="1" ref="OX123" ca="1">INDIRECT(OX$203&amp;ROW())*OX$205</f>
        <v>0</v>
      </c>
      <c r="OY123" s="696" cm="1">
        <f t="array" aca="1" ref="OY123" ca="1">IF(INDIRECT(OY$203&amp;ROW())="-",0,INDIRECT(OY$203&amp;ROW())*OY$205)</f>
        <v>0.41162599999999999</v>
      </c>
      <c r="OZ123" s="696" cm="1">
        <f t="array" aca="1" ref="OZ123" ca="1">INDIRECT(OZ$203&amp;ROW())*OZ$205</f>
        <v>0</v>
      </c>
      <c r="PA123" s="696" cm="1">
        <f t="array" aca="1" ref="PA123" ca="1">IF(INDIRECT(PA$203&amp;ROW())="-",0,INDIRECT(PA$203&amp;ROW())*PA$205)</f>
        <v>0.46245989999999992</v>
      </c>
      <c r="PB123" s="705" cm="1">
        <f t="array" aca="1" ref="PB123" ca="1">INDIRECT(PB$203&amp;ROW())*PB$205</f>
        <v>1.5084</v>
      </c>
      <c r="PC123" s="696" cm="1">
        <f t="array" aca="1" ref="PC123" ca="1">INDIRECT(PC$203&amp;ROW())*PC$205</f>
        <v>1.3946000000000001</v>
      </c>
      <c r="PD123" s="696" cm="1">
        <f t="array" aca="1" ref="PD123" ca="1">INDIRECT(PD$203&amp;ROW())*PD$205</f>
        <v>2.2025999999999999</v>
      </c>
      <c r="PE123" s="696" cm="1">
        <f t="array" aca="1" ref="PE123" ca="1">INDIRECT(PE$203&amp;ROW())*PE$205</f>
        <v>1.28</v>
      </c>
      <c r="PF123" s="696" cm="1">
        <f t="array" aca="1" ref="PF123" ca="1">INDIRECT(PF$203&amp;ROW())*PF$205</f>
        <v>1.3308</v>
      </c>
      <c r="PG123" s="696" cm="1">
        <f t="array" aca="1" ref="PG123" ca="1">IF(INDIRECT(PG$203&amp;ROW())="-",0,INDIRECT(PG$203&amp;ROW())*PG$205)</f>
        <v>0.44791250000000005</v>
      </c>
      <c r="PH123" s="696" cm="1">
        <f t="array" aca="1" ref="PH123" ca="1">INDIRECT(PH$203&amp;ROW())*PH$205</f>
        <v>0.61699999999999999</v>
      </c>
      <c r="PI123" s="696" cm="1">
        <f t="array" aca="1" ref="PI123" ca="1">INDIRECT(PI$203&amp;ROW())*PI$205</f>
        <v>0.60729999999999995</v>
      </c>
      <c r="PJ123" s="696" cm="1">
        <f t="array" aca="1" ref="PJ123" ca="1">INDIRECT(PJ$203&amp;ROW())*PJ$205</f>
        <v>0.75980000000000003</v>
      </c>
      <c r="PK123" s="696" cm="1">
        <f t="array" aca="1" ref="PK123" ca="1">IF($PJ123=0,0,INDIRECT(PK$203&amp;ROW())*PK$205)</f>
        <v>0.52759999999999996</v>
      </c>
      <c r="PL123" s="696" cm="1">
        <f t="array" aca="1" ref="PL123" ca="1">IF($MPE123=0,0,INDIRECT(PL$203&amp;ROW())*PL$205)</f>
        <v>0</v>
      </c>
      <c r="PM123" s="696" cm="1">
        <f t="array" aca="1" ref="PM123" ca="1">IF($MPE123=0,0,INDIRECT(PM$203&amp;ROW())*PM$205)</f>
        <v>0</v>
      </c>
      <c r="PN123" s="696" cm="1">
        <f t="array" aca="1" ref="PN123" ca="1">IF($PJ123=0,0,INDIRECT(PN$203&amp;ROW())*PN$205)</f>
        <v>0</v>
      </c>
      <c r="PO123" s="696" cm="1">
        <f t="array" aca="1" ref="PO123" ca="1">INDIRECT(PO$203&amp;ROW())*PO$205</f>
        <v>0</v>
      </c>
      <c r="PP123" s="696" cm="1">
        <f t="array" aca="1" ref="PP123" ca="1">IF($PO123=0,0,INDIRECT(PP$203&amp;ROW())*PP$205)</f>
        <v>0</v>
      </c>
      <c r="PQ123" s="696" cm="1">
        <f t="array" aca="1" ref="PQ123" ca="1">IF($PO123=0,0,INDIRECT(PQ$203&amp;ROW())*PQ$205)</f>
        <v>0</v>
      </c>
      <c r="PR123" s="696" cm="1">
        <f t="array" aca="1" ref="PR123" ca="1">INDIRECT(PR$203&amp;ROW())*PR$205</f>
        <v>0</v>
      </c>
      <c r="PS123" s="696" cm="1">
        <f t="array" aca="1" ref="PS123" ca="1">INDIRECT(PS$203&amp;ROW())*PS$205</f>
        <v>0.7389</v>
      </c>
      <c r="PT123" s="696" cm="1">
        <f t="array" aca="1" ref="PT123" ca="1">INDIRECT(PT$203&amp;ROW())*PT$205</f>
        <v>0</v>
      </c>
      <c r="PU123" s="696" cm="1">
        <f t="array" aca="1" ref="PU123" ca="1">INDIRECT(PU$203&amp;ROW())*PU$205</f>
        <v>1.1798</v>
      </c>
      <c r="PV123" s="696" cm="1">
        <f t="array" aca="1" ref="PV123" ca="1">INDIRECT(PV$203&amp;ROW())*PV$205</f>
        <v>0</v>
      </c>
      <c r="PW123" s="696" cm="1">
        <f t="array" aca="1" ref="PW123" ca="1">INDIRECT(PW$203&amp;ROW())*PW$205</f>
        <v>1.0658000000000001</v>
      </c>
      <c r="PX123" s="696" cm="1">
        <f t="array" aca="1" ref="PX123" ca="1">INDIRECT(PX$203&amp;ROW())*PX$205</f>
        <v>1.1714</v>
      </c>
      <c r="PY123" s="696" cm="1">
        <f t="array" aca="1" ref="PY123" ca="1">INDIRECT(PY$203&amp;ROW())*PY$205</f>
        <v>1.1866000000000001</v>
      </c>
      <c r="PZ123" s="696" cm="1">
        <f t="array" aca="1" ref="PZ123" ca="1">INDIRECT(PZ$203&amp;ROW())*PZ$205</f>
        <v>0.17430000000000001</v>
      </c>
      <c r="QA123" s="696" cm="1">
        <f t="array" aca="1" ref="QA123" ca="1">INDIRECT(QA$203&amp;ROW())*QA$205</f>
        <v>0.31659999999999999</v>
      </c>
      <c r="QB123" s="696" cm="1">
        <f t="array" aca="1" ref="QB123" ca="1">INDIRECT(QB$203&amp;ROW())*QB$205</f>
        <v>1.5966</v>
      </c>
      <c r="QC123" s="696" cm="1">
        <f t="array" aca="1" ref="QC123" ca="1">INDIRECT(QC$203&amp;ROW())*QC$205</f>
        <v>1.4259999999999999</v>
      </c>
      <c r="QD123" s="696" cm="1">
        <f t="array" aca="1" ref="QD123" ca="1">IF(INDIRECT(QD$203&amp;ROW())="-",0,INDIRECT(QD$203&amp;ROW())*QD$205)</f>
        <v>0.37779431999999996</v>
      </c>
      <c r="QE123" s="696" cm="1">
        <f t="array" aca="1" ref="QE123" ca="1">INDIRECT(QE$203&amp;ROW())*QE$205</f>
        <v>1.0656000000000001</v>
      </c>
      <c r="QF123" s="696" cm="1">
        <f t="array" aca="1" ref="QF123" ca="1">INDIRECT(QF$203&amp;ROW())*QF$205</f>
        <v>0.72440000000000004</v>
      </c>
      <c r="QG123" s="696" cm="1">
        <f t="array" aca="1" ref="QG123" ca="1">INDIRECT(QG$203&amp;ROW())*QG$205</f>
        <v>0.74980000000000002</v>
      </c>
      <c r="QI123" s="606" t="s">
        <v>6414</v>
      </c>
      <c r="QJ123" s="700" t="str">
        <f t="shared" ca="1" si="154"/>
        <v>B</v>
      </c>
      <c r="QK123" s="701">
        <f t="shared" ca="1" si="170"/>
        <v>0.73134159010866218</v>
      </c>
      <c r="QL123" s="705">
        <f t="shared" ca="1" si="214"/>
        <v>0.80940568853151917</v>
      </c>
      <c r="QM123" s="696">
        <f t="shared" ca="1" si="215"/>
        <v>0.78558591877095663</v>
      </c>
      <c r="QN123" s="696">
        <f t="shared" ca="1" si="157"/>
        <v>0.5590453727110396</v>
      </c>
      <c r="QO123" s="697">
        <f t="shared" ca="1" si="158"/>
        <v>0.77132938042113364</v>
      </c>
      <c r="QP123" s="696" cm="1">
        <f t="array" aca="1" ref="QP123" ca="1">INDIRECT(QP$203&amp;ROW())*QP$205</f>
        <v>6.6903293490763766E-2</v>
      </c>
      <c r="QQ123" s="696" cm="1">
        <f t="array" aca="1" ref="QQ123" ca="1">INDIRECT(QQ$203&amp;ROW())*QQ$205</f>
        <v>0</v>
      </c>
      <c r="QR123" s="696" cm="1">
        <f t="array" aca="1" ref="QR123" ca="1">INDIRECT(QR$203&amp;ROW())*QR$205</f>
        <v>0.15089809664795908</v>
      </c>
      <c r="QS123" s="696" cm="1">
        <f t="array" aca="1" ref="QS123" ca="1">INDIRECT(QS$203&amp;ROW())*QS$205</f>
        <v>0.22471360933801068</v>
      </c>
      <c r="QT123" s="696" cm="1">
        <f t="array" aca="1" ref="QT123" ca="1">INDIRECT(QT$203&amp;ROW())*QT$205</f>
        <v>0.26232814414996541</v>
      </c>
      <c r="QU123" s="696" cm="1">
        <f t="array" aca="1" ref="QU123" ca="1">INDIRECT(QU$203&amp;ROW())*QU$205</f>
        <v>0.53329206883563263</v>
      </c>
      <c r="QV123" s="696" cm="1">
        <f t="array" aca="1" ref="QV123" ca="1">INDIRECT(QV$203&amp;ROW())*QV$205</f>
        <v>0.24117831443907087</v>
      </c>
      <c r="QW123" s="696" cm="1">
        <f t="array" aca="1" ref="QW123" ca="1">INDIRECT(QW$203&amp;ROW())*QW$205</f>
        <v>0.53099416374332975</v>
      </c>
      <c r="QX123" s="696" cm="1">
        <f t="array" aca="1" ref="QX123" ca="1">INDIRECT(QX$203&amp;ROW())*QX$205</f>
        <v>0.60640894423913805</v>
      </c>
      <c r="QY123" s="696" cm="1">
        <f t="array" aca="1" ref="QY123" ca="1">INDIRECT(QY$203&amp;ROW())*QY$205</f>
        <v>0.13540247513535897</v>
      </c>
      <c r="QZ123" s="696" cm="1">
        <f t="array" aca="1" ref="QZ123" ca="1">INDIRECT(QZ$203&amp;ROW())*QZ$205</f>
        <v>0.27613248380770827</v>
      </c>
      <c r="RA123" s="696" cm="1">
        <f t="array" aca="1" ref="RA123" ca="1">INDIRECT(RA$203&amp;ROW())*RA$205</f>
        <v>5.1272116233970627E-2</v>
      </c>
      <c r="RB123" s="696" cm="1">
        <f t="array" aca="1" ref="RB123" ca="1">INDIRECT(RB$203&amp;ROW())*RB$205</f>
        <v>0</v>
      </c>
      <c r="RC123" s="696" cm="1">
        <f t="array" aca="1" ref="RC123" ca="1">IF(INDIRECT(RC$203&amp;ROW())="-",0,INDIRECT(RC$203&amp;ROW())*RC$205)</f>
        <v>4.866699680380452E-2</v>
      </c>
      <c r="RD123" s="696" cm="1">
        <f t="array" aca="1" ref="RD123" ca="1">INDIRECT(RD$203&amp;ROW())*RD$205</f>
        <v>0</v>
      </c>
      <c r="RE123" s="696" cm="1">
        <f t="array" aca="1" ref="RE123" ca="1">IF(INDIRECT(RE$203&amp;ROW())="-",0,INDIRECT(RE$203&amp;ROW())*RE$205)</f>
        <v>3.3131812299669459E-2</v>
      </c>
      <c r="RF123" s="705" cm="1">
        <f t="array" aca="1" ref="RF123" ca="1">INDIRECT(RF$203&amp;ROW())*RF$205</f>
        <v>0.10613798880649605</v>
      </c>
      <c r="RG123" s="696" cm="1">
        <f t="array" aca="1" ref="RG123" ca="1">INDIRECT(RG$203&amp;ROW())*RG$205</f>
        <v>0.27650466908360405</v>
      </c>
      <c r="RH123" s="696" cm="1">
        <f t="array" aca="1" ref="RH123" ca="1">INDIRECT(RH$203&amp;ROW())*RH$205</f>
        <v>8.7581521170816884E-2</v>
      </c>
      <c r="RI123" s="696" cm="1">
        <f t="array" aca="1" ref="RI123" ca="1">INDIRECT(RI$203&amp;ROW())*RI$205</f>
        <v>0.21539378250062202</v>
      </c>
      <c r="RJ123" s="696" cm="1">
        <f t="array" aca="1" ref="RJ123" ca="1">INDIRECT(RJ$203&amp;ROW())*RJ$205</f>
        <v>0.12226723336432462</v>
      </c>
      <c r="RK123" s="696" cm="1">
        <f t="array" aca="1" ref="RK123" ca="1">IF(INDIRECT(RK$203&amp;ROW())="-",0,INDIRECT(RK$203&amp;ROW())*RK$205)</f>
        <v>3.0929816461884346E-2</v>
      </c>
      <c r="RL123" s="696" cm="1">
        <f t="array" aca="1" ref="RL123" ca="1">INDIRECT(RL$203&amp;ROW())*RL$205</f>
        <v>0.11262003659234653</v>
      </c>
      <c r="RM123" s="696" cm="1">
        <f t="array" aca="1" ref="RM123" ca="1">INDIRECT(RM$203&amp;ROW())*RM$205</f>
        <v>1.4993730364766381E-2</v>
      </c>
      <c r="RN123" s="696" cm="1">
        <f t="array" aca="1" ref="RN123" ca="1">INDIRECT(RN$203&amp;ROW())*RN$205</f>
        <v>9.3820613050938681E-2</v>
      </c>
      <c r="RO123" s="696" cm="1">
        <f t="array" aca="1" ref="RO123" ca="1">IF($RN123=0,0,INDIRECT(RO$203&amp;ROW())*RO$205)</f>
        <v>7.0312542939625605E-2</v>
      </c>
      <c r="RP123" s="696" cm="1">
        <f t="array" aca="1" ref="RP123" ca="1">IF($RN123=0,0,INDIRECT(RP$203&amp;ROW())*RP$205)</f>
        <v>9.7715867439664539E-2</v>
      </c>
      <c r="RQ123" s="696" cm="1">
        <f t="array" aca="1" ref="RQ123" ca="1">IF($RN123=0,0,INDIRECT(RQ$203&amp;ROW())*RQ$205)</f>
        <v>0.10205798160914871</v>
      </c>
      <c r="RR123" s="696" cm="1">
        <f t="array" aca="1" ref="RR123" ca="1">IF($RN123=0,0,INDIRECT(RR$203&amp;ROW())*RR$205)</f>
        <v>0</v>
      </c>
      <c r="RS123" s="696" cm="1">
        <f t="array" aca="1" ref="RS123" ca="1">INDIRECT(RS$203&amp;ROW())*RS$205</f>
        <v>0</v>
      </c>
      <c r="RT123" s="696" cm="1">
        <f t="array" aca="1" ref="RT123" ca="1">IF($RS123=0,0,INDIRECT(RT$203&amp;ROW())*RT$205)</f>
        <v>0</v>
      </c>
      <c r="RU123" s="696" cm="1">
        <f t="array" aca="1" ref="RU123" ca="1">IF($RS123=0,0,INDIRECT(RU$203&amp;ROW())*RU$205)</f>
        <v>0</v>
      </c>
      <c r="RV123" s="696" cm="1">
        <f t="array" aca="1" ref="RV123" ca="1">INDIRECT(RV$203&amp;ROW())*RV$205</f>
        <v>0</v>
      </c>
      <c r="RW123" s="696" cm="1">
        <f t="array" aca="1" ref="RW123" ca="1">INDIRECT(RW$203&amp;ROW())*RW$205</f>
        <v>2.6659190312299668E-2</v>
      </c>
      <c r="RX123" s="696" cm="1">
        <f t="array" aca="1" ref="RX123" ca="1">INDIRECT(RX$203&amp;ROW())*RX$205</f>
        <v>0</v>
      </c>
      <c r="RY123" s="696" cm="1">
        <f t="array" aca="1" ref="RY123" ca="1">INDIRECT(RY$203&amp;ROW())*RY$205</f>
        <v>5.6264463580193595E-2</v>
      </c>
      <c r="RZ123" s="696" cm="1">
        <f t="array" aca="1" ref="RZ123" ca="1">INDIRECT(RZ$203&amp;ROW())*RZ$205</f>
        <v>0</v>
      </c>
      <c r="SA123" s="696" cm="1">
        <f t="array" aca="1" ref="SA123" ca="1">INDIRECT(SA$203&amp;ROW())*SA$205</f>
        <v>0.20458618579029147</v>
      </c>
      <c r="SB123" s="696" cm="1">
        <f t="array" aca="1" ref="SB123" ca="1">INDIRECT(SB$203&amp;ROW())*SB$205</f>
        <v>4.7124126502052749E-2</v>
      </c>
      <c r="SC123" s="696" cm="1">
        <f t="array" aca="1" ref="SC123" ca="1">INDIRECT(SC$203&amp;ROW())*SC$205</f>
        <v>5.4291606235991073E-2</v>
      </c>
      <c r="SD123" s="696" cm="1">
        <f t="array" aca="1" ref="SD123" ca="1">INDIRECT(SD$203&amp;ROW())*SD$205</f>
        <v>0.3072993885784252</v>
      </c>
      <c r="SE123" s="696" cm="1">
        <f t="array" aca="1" ref="SE123" ca="1">INDIRECT(SE$203&amp;ROW())*SE$205</f>
        <v>0.2585618210787391</v>
      </c>
      <c r="SF123" s="696" cm="1">
        <f t="array" aca="1" ref="SF123" ca="1">INDIRECT(SF$203&amp;ROW())*SF$205</f>
        <v>0.13223776648222998</v>
      </c>
      <c r="SG123" s="696" cm="1">
        <f t="array" aca="1" ref="SG123" ca="1">INDIRECT(SG$203&amp;ROW())*SG$205</f>
        <v>7.4767843909269882E-2</v>
      </c>
      <c r="SH123" s="696" cm="1">
        <f t="array" aca="1" ref="SH123" ca="1">IF(INDIRECT(SH$203&amp;ROW())="-",0,INDIRECT(SH$203&amp;ROW())*SH$205)</f>
        <v>4.8403971466112597E-2</v>
      </c>
      <c r="SI123" s="696" cm="1">
        <f t="array" aca="1" ref="SI123" ca="1">INDIRECT(SI$203&amp;ROW())*SI$205</f>
        <v>0.24423887568083891</v>
      </c>
      <c r="SJ123" s="696" cm="1">
        <f t="array" aca="1" ref="SJ123" ca="1">INDIRECT(SJ$203&amp;ROW())*SJ$205</f>
        <v>0.10961749760323641</v>
      </c>
      <c r="SK123" s="696" cm="1">
        <f t="array" aca="1" ref="SK123" ca="1">INDIRECT(SK$203&amp;ROW())*SK$205</f>
        <v>0.10630745296900188</v>
      </c>
      <c r="SN123" s="606" t="s">
        <v>6414</v>
      </c>
      <c r="SO123" s="707" cm="1">
        <f t="array" aca="1" ref="SO123" ca="1">INDIRECT(SO$203&amp;ROW())*SO$205</f>
        <v>2</v>
      </c>
      <c r="SP123" s="707" cm="1">
        <f t="array" aca="1" ref="SP123" ca="1">INDIRECT(SP$203&amp;ROW())*SP$205</f>
        <v>0</v>
      </c>
      <c r="SQ123" s="707" cm="1">
        <f t="array" aca="1" ref="SQ123" ca="1">INDIRECT(SQ$203&amp;ROW())*SQ$205</f>
        <v>2</v>
      </c>
      <c r="SR123" s="707" cm="1">
        <f t="array" aca="1" ref="SR123" ca="1">INDIRECT(SR$203&amp;ROW())*SR$205</f>
        <v>3</v>
      </c>
      <c r="SS123" s="707" cm="1">
        <f t="array" aca="1" ref="SS123" ca="1">INDIRECT(SS$203&amp;ROW())*SS$205</f>
        <v>3</v>
      </c>
      <c r="ST123" s="707" cm="1">
        <f t="array" aca="1" ref="ST123" ca="1">INDIRECT(ST$203&amp;ROW())*ST$205</f>
        <v>3</v>
      </c>
      <c r="SU123" s="707" cm="1">
        <f t="array" aca="1" ref="SU123" ca="1">INDIRECT(SU$203&amp;ROW())*SU$205</f>
        <v>3</v>
      </c>
      <c r="SV123" s="707" cm="1">
        <f t="array" aca="1" ref="SV123" ca="1">INDIRECT(SV$203&amp;ROW())*SV$205</f>
        <v>3</v>
      </c>
      <c r="SW123" s="707" cm="1">
        <f t="array" aca="1" ref="SW123" ca="1">INDIRECT(SW$203&amp;ROW())*SW$205</f>
        <v>3</v>
      </c>
      <c r="SX123" s="707" cm="1">
        <f t="array" aca="1" ref="SX123" ca="1">INDIRECT(SX$203&amp;ROW())*SX$205</f>
        <v>3</v>
      </c>
      <c r="SY123" s="707" cm="1">
        <f t="array" aca="1" ref="SY123" ca="1">INDIRECT(SY$203&amp;ROW())*SY$205</f>
        <v>3</v>
      </c>
      <c r="SZ123" s="707" cm="1">
        <f t="array" aca="1" ref="SZ123" ca="1">INDIRECT(SZ$203&amp;ROW())*SZ$205</f>
        <v>3</v>
      </c>
      <c r="TA123" s="707" cm="1">
        <f t="array" aca="1" ref="TA123" ca="1">INDIRECT(TA$203&amp;ROW())*TA$205</f>
        <v>0</v>
      </c>
      <c r="TB123" s="696" cm="1">
        <f t="array" aca="1" ref="TB123" ca="1">IF(INDIRECT(TB$203&amp;ROW())="-",0,INDIRECT(TB$203&amp;ROW())*TB$205)</f>
        <v>0.57999999999999996</v>
      </c>
      <c r="TC123" s="707" cm="1">
        <f t="array" aca="1" ref="TC123" ca="1">INDIRECT(TC$203&amp;ROW())*TC$205</f>
        <v>0</v>
      </c>
      <c r="TD123" s="696" cm="1">
        <f t="array" aca="1" ref="TD123" ca="1">IF(INDIRECT(TD$203&amp;ROW())="-",0,INDIRECT(TD$203&amp;ROW())*TD$205)</f>
        <v>0.52349999999999997</v>
      </c>
      <c r="TE123" s="732" cm="1">
        <f t="array" aca="1" ref="TE123" ca="1">INDIRECT(TE$203&amp;ROW())*TE$205</f>
        <v>2</v>
      </c>
      <c r="TF123" s="707" cm="1">
        <f t="array" aca="1" ref="TF123" ca="1">INDIRECT(TF$203&amp;ROW())*TF$205</f>
        <v>2</v>
      </c>
      <c r="TG123" s="707" cm="1">
        <f t="array" aca="1" ref="TG123" ca="1">INDIRECT(TG$203&amp;ROW())*TG$205</f>
        <v>3</v>
      </c>
      <c r="TH123" s="707" cm="1">
        <f t="array" aca="1" ref="TH123" ca="1">INDIRECT(TH$203&amp;ROW())*TH$205</f>
        <v>2</v>
      </c>
      <c r="TI123" s="707" cm="1">
        <f t="array" aca="1" ref="TI123" ca="1">INDIRECT(TI$203&amp;ROW())*TI$205</f>
        <v>2</v>
      </c>
      <c r="TJ123" s="696" cm="1">
        <f t="array" aca="1" ref="TJ123" ca="1">IF(INDIRECT(TJ$203&amp;ROW())="-",0,INDIRECT(TJ$203&amp;ROW())*TJ$205)</f>
        <v>0.51190000000000002</v>
      </c>
      <c r="TK123" s="707" cm="1">
        <f t="array" aca="1" ref="TK123" ca="1">INDIRECT(TK$203&amp;ROW())*TK$205</f>
        <v>1</v>
      </c>
      <c r="TL123" s="707" cm="1">
        <f t="array" aca="1" ref="TL123" ca="1">INDIRECT(TL$203&amp;ROW())*TL$205</f>
        <v>1</v>
      </c>
      <c r="TM123" s="707" cm="1">
        <f t="array" aca="1" ref="TM123" ca="1">INDIRECT(TM$203&amp;ROW())*TM$205</f>
        <v>1</v>
      </c>
      <c r="TN123" s="707" cm="1">
        <f t="array" aca="1" ref="TN123" ca="1">IF($TM123=0,0,INDIRECT(TN$203&amp;ROW())*TN$205)</f>
        <v>1</v>
      </c>
      <c r="TO123" s="707" cm="1">
        <f t="array" aca="1" ref="TO123" ca="1">IF($TM123=0,0,INDIRECT(TO$203&amp;ROW())*TO$205)</f>
        <v>1</v>
      </c>
      <c r="TP123" s="707" cm="1">
        <f t="array" aca="1" ref="TP123" ca="1">IF($TM123=0,0,INDIRECT(TP$203&amp;ROW())*TP$205)</f>
        <v>1</v>
      </c>
      <c r="TQ123" s="707" cm="1">
        <f t="array" aca="1" ref="TQ123" ca="1">IF($TM123=0,0,INDIRECT(TQ$203&amp;ROW())*TQ$205)</f>
        <v>0</v>
      </c>
      <c r="TR123" s="707" cm="1">
        <f t="array" aca="1" ref="TR123" ca="1">INDIRECT(TR$203&amp;ROW())*TR$205</f>
        <v>0</v>
      </c>
      <c r="TS123" s="707" cm="1">
        <f t="array" aca="1" ref="TS123" ca="1">IF($TR123=0,0,INDIRECT(TS$203&amp;ROW())*TS$205)</f>
        <v>0</v>
      </c>
      <c r="TT123" s="707" cm="1">
        <f t="array" aca="1" ref="TT123" ca="1">IF($TR123=0,0,INDIRECT(TT$203&amp;ROW())*TT$205)</f>
        <v>0</v>
      </c>
      <c r="TU123" s="707" cm="1">
        <f t="array" aca="1" ref="TU123" ca="1">INDIRECT(TU$203&amp;ROW())*TU$205</f>
        <v>0</v>
      </c>
      <c r="TV123" s="707" cm="1">
        <f t="array" aca="1" ref="TV123" ca="1">INDIRECT(TV$203&amp;ROW())*TV$205</f>
        <v>1</v>
      </c>
      <c r="TW123" s="707" cm="1">
        <f t="array" aca="1" ref="TW123" ca="1">INDIRECT(TW$203&amp;ROW())*TW$205</f>
        <v>0</v>
      </c>
      <c r="TX123" s="707" cm="1">
        <f t="array" aca="1" ref="TX123" ca="1">INDIRECT(TX$203&amp;ROW())*TX$205</f>
        <v>2</v>
      </c>
      <c r="TY123" s="707" cm="1">
        <f t="array" aca="1" ref="TY123" ca="1">INDIRECT(TY$203&amp;ROW())*TY$205</f>
        <v>0</v>
      </c>
      <c r="TZ123" s="707" cm="1">
        <f t="array" aca="1" ref="TZ123" ca="1">INDIRECT(TZ$203&amp;ROW())*TZ$205</f>
        <v>2</v>
      </c>
      <c r="UA123" s="707" cm="1">
        <f t="array" aca="1" ref="UA123" ca="1">INDIRECT(UA$203&amp;ROW())*UA$205</f>
        <v>2</v>
      </c>
      <c r="UB123" s="707" cm="1">
        <f t="array" aca="1" ref="UB123" ca="1">INDIRECT(UB$203&amp;ROW())*UB$205</f>
        <v>2</v>
      </c>
      <c r="UC123" s="707" cm="1">
        <f t="array" aca="1" ref="UC123" ca="1">INDIRECT(UC$203&amp;ROW())*UC$205</f>
        <v>1</v>
      </c>
      <c r="UD123" s="707" cm="1">
        <f t="array" aca="1" ref="UD123" ca="1">INDIRECT(UD$203&amp;ROW())*UD$205</f>
        <v>1</v>
      </c>
      <c r="UE123" s="707" cm="1">
        <f t="array" aca="1" ref="UE123" ca="1">INDIRECT(UE$203&amp;ROW())*UE$205</f>
        <v>2</v>
      </c>
      <c r="UF123" s="707" cm="1">
        <f t="array" aca="1" ref="UF123" ca="1">INDIRECT(UF$203&amp;ROW())*UF$205</f>
        <v>2</v>
      </c>
      <c r="UG123" s="696" cm="1">
        <f t="array" aca="1" ref="UG123" ca="1">IF(INDIRECT(UG$203&amp;ROW())="-",0,INDIRECT(UG$203&amp;ROW())*UG$205)</f>
        <v>0.61519999999999997</v>
      </c>
      <c r="UH123" s="707" cm="1">
        <f t="array" aca="1" ref="UH123" ca="1">INDIRECT(UH$203&amp;ROW())*UH$205</f>
        <v>2</v>
      </c>
      <c r="UI123" s="707" cm="1">
        <f t="array" aca="1" ref="UI123" ca="1">INDIRECT(UI$203&amp;ROW())*UI$205</f>
        <v>1</v>
      </c>
      <c r="UJ123" s="707" cm="1">
        <f t="array" aca="1" ref="UJ123" ca="1">INDIRECT(UJ$203&amp;ROW())*UJ$205</f>
        <v>1</v>
      </c>
      <c r="UM123" s="606" t="s">
        <v>6414</v>
      </c>
      <c r="UN123" s="616">
        <f t="shared" ca="1" si="222"/>
        <v>1.3455222970601226</v>
      </c>
      <c r="UO123" s="616">
        <f t="shared" ca="1" si="222"/>
        <v>-0.6225347970107441</v>
      </c>
      <c r="UP123" s="616">
        <f t="shared" ca="1" si="222"/>
        <v>1.190315493832806</v>
      </c>
      <c r="UQ123" s="616">
        <f t="shared" ca="1" si="222"/>
        <v>0.29355872991449461</v>
      </c>
      <c r="UR123" s="616">
        <f t="shared" ca="1" si="222"/>
        <v>1.0502465449096676</v>
      </c>
      <c r="US123" s="616">
        <f t="shared" ca="1" si="222"/>
        <v>0.41305213694811815</v>
      </c>
      <c r="UT123" s="616">
        <f t="shared" ca="1" si="222"/>
        <v>0.30690415393182785</v>
      </c>
      <c r="UU123" s="616">
        <f t="shared" ca="1" si="222"/>
        <v>0.53359975015917405</v>
      </c>
      <c r="UV123" s="616">
        <f t="shared" ca="1" si="222"/>
        <v>0.44410973870643028</v>
      </c>
      <c r="UW123" s="616">
        <f t="shared" ca="1" si="222"/>
        <v>0.6421874155054268</v>
      </c>
      <c r="UX123" s="616">
        <f t="shared" ca="1" si="222"/>
        <v>0.28247365722383649</v>
      </c>
      <c r="UY123" s="616">
        <f t="shared" ca="1" si="222"/>
        <v>1.5108379627063613</v>
      </c>
      <c r="UZ123" s="616">
        <f t="shared" ca="1" si="222"/>
        <v>-0.80238258590915801</v>
      </c>
      <c r="VA123" s="616">
        <f t="shared" ca="1" si="222"/>
        <v>0.12972835042658562</v>
      </c>
      <c r="VB123" s="616">
        <f t="shared" ca="1" si="222"/>
        <v>-0.76400504167427041</v>
      </c>
      <c r="VC123" s="616">
        <f t="shared" ca="1" si="222"/>
        <v>-0.15391987855811121</v>
      </c>
      <c r="VD123" s="616">
        <f t="shared" ca="1" si="243"/>
        <v>0.85304819841956248</v>
      </c>
      <c r="VE123" s="616">
        <f t="shared" ca="1" si="240"/>
        <v>3.9909080070471406E-2</v>
      </c>
      <c r="VF123" s="616">
        <f t="shared" ca="1" si="240"/>
        <v>0.95807256683723563</v>
      </c>
      <c r="VG123" s="616">
        <f t="shared" ca="1" si="240"/>
        <v>1.2788179585372306</v>
      </c>
      <c r="VH123" s="616">
        <f t="shared" ca="1" si="240"/>
        <v>-0.12784420028857393</v>
      </c>
      <c r="VI123" s="616">
        <f t="shared" ca="1" si="240"/>
        <v>-0.21504278115964809</v>
      </c>
      <c r="VJ123" s="616">
        <f t="shared" ca="1" si="240"/>
        <v>1.1038721171937993</v>
      </c>
      <c r="VK123" s="616">
        <f t="shared" ca="1" si="240"/>
        <v>-0.49937453713488217</v>
      </c>
      <c r="VL123" s="616">
        <f t="shared" ca="1" si="240"/>
        <v>1.1863766389476611</v>
      </c>
      <c r="VM123" s="616">
        <f t="shared" ca="1" si="240"/>
        <v>1.7393845659645861</v>
      </c>
      <c r="VN123" s="616">
        <f t="shared" ca="1" si="240"/>
        <v>1.5883663456229635</v>
      </c>
      <c r="VO123" s="616">
        <f t="shared" ca="1" si="240"/>
        <v>2.3604485107108717</v>
      </c>
      <c r="VP123" s="616">
        <f t="shared" ca="1" si="240"/>
        <v>-0.46221149066820022</v>
      </c>
      <c r="VQ123" s="616">
        <f t="shared" ca="1" si="240"/>
        <v>-0.77889442244162177</v>
      </c>
      <c r="VR123" s="616">
        <f t="shared" ca="1" si="240"/>
        <v>-0.64202286734458469</v>
      </c>
      <c r="VS123" s="616">
        <f t="shared" ca="1" si="240"/>
        <v>-0.40481357988865657</v>
      </c>
      <c r="VT123" s="616">
        <f t="shared" ca="1" si="232"/>
        <v>-0.3878135405833677</v>
      </c>
      <c r="VU123" s="616">
        <f t="shared" ca="1" si="232"/>
        <v>1.2114249894444582</v>
      </c>
      <c r="VV123" s="616">
        <f t="shared" ca="1" si="232"/>
        <v>-0.64337789451099625</v>
      </c>
      <c r="VW123" s="616">
        <f t="shared" ca="1" si="232"/>
        <v>-0.3119461967162912</v>
      </c>
      <c r="VX123" s="616">
        <f t="shared" ca="1" si="232"/>
        <v>-0.78524029103755877</v>
      </c>
      <c r="VY123" s="616">
        <f t="shared" ca="1" si="232"/>
        <v>0.70583605694264007</v>
      </c>
      <c r="VZ123" s="616">
        <f t="shared" ca="1" si="232"/>
        <v>0.68442622420316401</v>
      </c>
      <c r="WA123" s="616">
        <f t="shared" ca="1" si="232"/>
        <v>0.92808016936885662</v>
      </c>
      <c r="WB123" s="616">
        <f t="shared" ca="1" si="232"/>
        <v>0.33435322352896929</v>
      </c>
      <c r="WC123" s="616">
        <f t="shared" ca="1" si="232"/>
        <v>0.47817673461028487</v>
      </c>
      <c r="WD123" s="616">
        <f t="shared" ca="1" si="229"/>
        <v>0.30785317554274461</v>
      </c>
      <c r="WE123" s="616">
        <f t="shared" ca="1" si="229"/>
        <v>0.67426644196529939</v>
      </c>
      <c r="WF123" s="616">
        <f t="shared" ca="1" si="229"/>
        <v>-0.37436868647250232</v>
      </c>
      <c r="WG123" s="616">
        <f t="shared" ca="1" si="229"/>
        <v>1.1042161560551988</v>
      </c>
      <c r="WH123" s="616">
        <f t="shared" ca="1" si="229"/>
        <v>0.91987607881584121</v>
      </c>
      <c r="WI123" s="627">
        <f t="shared" ca="1" si="229"/>
        <v>4.1395454214471238E-2</v>
      </c>
      <c r="WL123" s="606" t="s">
        <v>6414</v>
      </c>
      <c r="WM123" s="700" t="str">
        <f t="shared" ca="1" si="172"/>
        <v>B</v>
      </c>
      <c r="WN123" s="479">
        <f t="shared" ca="1" si="173"/>
        <v>0.66557046349335724</v>
      </c>
      <c r="WO123" s="495">
        <f t="shared" ca="1" si="216"/>
        <v>0.74596987882214782</v>
      </c>
      <c r="WP123" s="458">
        <f t="shared" ca="1" si="216"/>
        <v>0.7459703262441999</v>
      </c>
      <c r="WQ123" s="458">
        <f t="shared" ca="1" si="216"/>
        <v>0.49088991447595276</v>
      </c>
      <c r="WR123" s="459">
        <f t="shared" ca="1" si="216"/>
        <v>0.67945173443112883</v>
      </c>
      <c r="WS123" s="495">
        <f t="shared" ca="1" si="174"/>
        <v>0.38077387750291719</v>
      </c>
      <c r="WT123" s="458">
        <f t="shared" ca="1" si="175"/>
        <v>0.45079839369679897</v>
      </c>
      <c r="WU123" s="458">
        <f t="shared" ca="1" si="176"/>
        <v>0.3418738223650466</v>
      </c>
      <c r="WV123" s="459">
        <f t="shared" ca="1" si="177"/>
        <v>0.33260168074695279</v>
      </c>
      <c r="WW123" s="484">
        <f t="shared" ca="1" si="223"/>
        <v>1.0061815737415598</v>
      </c>
      <c r="WX123" s="484">
        <f t="shared" ca="1" si="223"/>
        <v>-0.37545073607717977</v>
      </c>
      <c r="WY123" s="484">
        <f t="shared" ca="1" si="223"/>
        <v>0.86666871105966603</v>
      </c>
      <c r="WZ123" s="484">
        <f t="shared" ca="1" si="223"/>
        <v>0.10559307515024371</v>
      </c>
      <c r="XA123" s="484">
        <f t="shared" ca="1" si="241"/>
        <v>0.5542151017488316</v>
      </c>
      <c r="XB123" s="484">
        <f t="shared" ca="1" si="241"/>
        <v>0.21821544394969081</v>
      </c>
      <c r="XC123" s="484">
        <f t="shared" ca="1" si="241"/>
        <v>0.14467461816346364</v>
      </c>
      <c r="XD123" s="484">
        <f t="shared" ca="1" si="241"/>
        <v>0.27368331185664035</v>
      </c>
      <c r="XE123" s="484">
        <f t="shared" ca="1" si="241"/>
        <v>0.21801347073098662</v>
      </c>
      <c r="XF123" s="484">
        <f t="shared" ca="1" si="241"/>
        <v>0.41324760187774212</v>
      </c>
      <c r="XG123" s="484">
        <f t="shared" ca="1" si="241"/>
        <v>0.1145148206385433</v>
      </c>
      <c r="XH123" s="484">
        <f t="shared" ca="1" si="241"/>
        <v>0.76267100357417117</v>
      </c>
      <c r="XI123" s="484">
        <f t="shared" ca="1" si="241"/>
        <v>-0.56078518929191046</v>
      </c>
      <c r="XJ123" s="484">
        <f t="shared" ca="1" si="241"/>
        <v>9.206821029774781E-2</v>
      </c>
      <c r="XK123" s="484">
        <f t="shared" ca="1" si="241"/>
        <v>-0.54267278110123429</v>
      </c>
      <c r="XL123" s="484">
        <f t="shared" ca="1" si="241"/>
        <v>-0.13597282071823544</v>
      </c>
      <c r="XM123" s="484">
        <f t="shared" ca="1" si="241"/>
        <v>0.64336895124803395</v>
      </c>
      <c r="XN123" s="484">
        <f t="shared" ca="1" si="227"/>
        <v>2.7828601533139714E-2</v>
      </c>
      <c r="XO123" s="484">
        <f t="shared" ca="1" si="227"/>
        <v>0.70341687857189839</v>
      </c>
      <c r="XP123" s="484">
        <f t="shared" ca="1" si="227"/>
        <v>0.81844349346382761</v>
      </c>
      <c r="XQ123" s="484">
        <f t="shared" ca="1" si="227"/>
        <v>-8.50675308720171E-2</v>
      </c>
      <c r="XR123" s="484">
        <f t="shared" ca="1" si="227"/>
        <v>-0.18816243351469208</v>
      </c>
      <c r="XS123" s="484">
        <f t="shared" ca="1" si="227"/>
        <v>0.68108909630857417</v>
      </c>
      <c r="XT123" s="484">
        <f t="shared" ca="1" si="227"/>
        <v>-0.30327015640201394</v>
      </c>
      <c r="XU123" s="484">
        <f t="shared" ca="1" si="227"/>
        <v>0.90140897027243294</v>
      </c>
      <c r="XV123" s="484">
        <f t="shared" ca="1" si="227"/>
        <v>0.91769929700291553</v>
      </c>
      <c r="XW123" s="484">
        <f t="shared" ca="1" si="227"/>
        <v>1.0251316394650607</v>
      </c>
      <c r="XX123" s="484">
        <f t="shared" ca="1" si="227"/>
        <v>1.1412768549287065</v>
      </c>
      <c r="XY123" s="484">
        <f t="shared" ca="1" si="227"/>
        <v>-0.24303080179333969</v>
      </c>
      <c r="XZ123" s="484">
        <f t="shared" ca="1" si="227"/>
        <v>-0.56968338057380219</v>
      </c>
      <c r="YA123" s="484">
        <f t="shared" ca="1" si="227"/>
        <v>-0.43779539324227229</v>
      </c>
      <c r="YB123" s="484">
        <f t="shared" ca="1" si="227"/>
        <v>-0.21272953623148902</v>
      </c>
      <c r="YC123" s="484">
        <f t="shared" ca="1" si="227"/>
        <v>-0.17304240180829866</v>
      </c>
      <c r="YD123" s="484">
        <f t="shared" ca="1" si="246"/>
        <v>0.89512192470051022</v>
      </c>
      <c r="YE123" s="484">
        <f t="shared" ca="1" si="244"/>
        <v>-0.46342509741627064</v>
      </c>
      <c r="YF123" s="484">
        <f t="shared" ca="1" si="244"/>
        <v>-0.18401706144294017</v>
      </c>
      <c r="YG123" s="484">
        <f t="shared" ca="1" si="244"/>
        <v>-0.54699838673676349</v>
      </c>
      <c r="YH123" s="484">
        <f t="shared" ca="1" si="244"/>
        <v>0.3761400347447329</v>
      </c>
      <c r="YI123" s="484">
        <f t="shared" ca="1" si="244"/>
        <v>0.40086843951579315</v>
      </c>
      <c r="YJ123" s="484">
        <f t="shared" ca="1" si="233"/>
        <v>0.55062996448654267</v>
      </c>
      <c r="YK123" s="484">
        <f t="shared" ca="1" si="233"/>
        <v>5.8277766861099353E-2</v>
      </c>
      <c r="YL123" s="484">
        <f t="shared" ca="1" si="233"/>
        <v>0.15139075417761619</v>
      </c>
      <c r="YM123" s="484">
        <f t="shared" ca="1" si="233"/>
        <v>0.24575919003577301</v>
      </c>
      <c r="YN123" s="484">
        <f t="shared" ca="1" si="233"/>
        <v>0.48075197312125845</v>
      </c>
      <c r="YO123" s="484">
        <f t="shared" ca="1" si="233"/>
        <v>-0.22989981036276366</v>
      </c>
      <c r="YP123" s="484">
        <f t="shared" ca="1" si="230"/>
        <v>0.58832636794620996</v>
      </c>
      <c r="YQ123" s="484">
        <f t="shared" ca="1" si="230"/>
        <v>0.66635823149419537</v>
      </c>
      <c r="YR123" s="484">
        <f t="shared" ca="1" si="230"/>
        <v>3.1038311570010534E-2</v>
      </c>
      <c r="YU123" s="606" t="s">
        <v>6414</v>
      </c>
      <c r="YV123" s="700" t="str">
        <f t="shared" ca="1" si="160"/>
        <v>B</v>
      </c>
      <c r="YW123" s="479">
        <f t="shared" ca="1" si="179"/>
        <v>0.7262618671029305</v>
      </c>
      <c r="YX123" s="495">
        <f t="shared" ca="1" si="217"/>
        <v>0.82306917999228779</v>
      </c>
      <c r="YY123" s="458">
        <f t="shared" ca="1" si="217"/>
        <v>0.73341675778947979</v>
      </c>
      <c r="YZ123" s="458">
        <f t="shared" ca="1" si="217"/>
        <v>0.53634072127909738</v>
      </c>
      <c r="ZA123" s="459">
        <f t="shared" ca="1" si="217"/>
        <v>0.81222080935085683</v>
      </c>
      <c r="ZB123" s="495">
        <f t="shared" ca="1" si="180"/>
        <v>0.34374698380707219</v>
      </c>
      <c r="ZC123" s="458">
        <f t="shared" ca="1" si="181"/>
        <v>0.439483412669601</v>
      </c>
      <c r="ZD123" s="458">
        <f t="shared" ca="1" si="182"/>
        <v>0.57918419649751307</v>
      </c>
      <c r="ZE123" s="459">
        <f t="shared" ca="1" si="183"/>
        <v>0.37119578801303577</v>
      </c>
      <c r="ZF123" s="484">
        <f t="shared" ca="1" si="225"/>
        <v>4.5009936569290004E-2</v>
      </c>
      <c r="ZG123" s="484">
        <f t="shared" ca="1" si="225"/>
        <v>-7.9385408814590788E-2</v>
      </c>
      <c r="ZH123" s="484">
        <f t="shared" ca="1" si="225"/>
        <v>8.9808171214972948E-2</v>
      </c>
      <c r="ZI123" s="484">
        <f t="shared" ca="1" si="225"/>
        <v>2.1988880583922777E-2</v>
      </c>
      <c r="ZJ123" s="484">
        <f t="shared" ca="1" si="242"/>
        <v>9.1836409008688807E-2</v>
      </c>
      <c r="ZK123" s="484">
        <f t="shared" ca="1" si="242"/>
        <v>7.3425809550013654E-2</v>
      </c>
      <c r="ZL123" s="484">
        <f t="shared" ca="1" si="242"/>
        <v>2.4672875513209128E-2</v>
      </c>
      <c r="ZM123" s="484">
        <f t="shared" ca="1" si="242"/>
        <v>9.4446117703140112E-2</v>
      </c>
      <c r="ZN123" s="484">
        <f t="shared" ca="1" si="242"/>
        <v>8.9770705925095284E-2</v>
      </c>
      <c r="ZO123" s="484">
        <f t="shared" ca="1" si="242"/>
        <v>2.8984588520071332E-2</v>
      </c>
      <c r="ZP123" s="484">
        <f t="shared" ca="1" si="242"/>
        <v>2.6000050859821721E-2</v>
      </c>
      <c r="ZQ123" s="484">
        <f t="shared" ca="1" si="242"/>
        <v>2.5821286544858647E-2</v>
      </c>
      <c r="ZR123" s="484">
        <f t="shared" ca="1" si="242"/>
        <v>-4.5981105838852197E-2</v>
      </c>
      <c r="ZS123" s="484">
        <f t="shared" ca="1" si="242"/>
        <v>1.0885326233747371E-2</v>
      </c>
      <c r="ZT123" s="484">
        <f t="shared" ca="1" si="242"/>
        <v>-2.7291061507312073E-2</v>
      </c>
      <c r="ZU123" s="484">
        <f t="shared" ca="1" si="242"/>
        <v>-9.7414413095993479E-3</v>
      </c>
      <c r="ZV123" s="484">
        <f t="shared" ca="1" si="242"/>
        <v>4.5270410067628573E-2</v>
      </c>
      <c r="ZW123" s="484">
        <f t="shared" ca="1" si="228"/>
        <v>5.5175234891583769E-3</v>
      </c>
      <c r="ZX123" s="484">
        <f t="shared" ca="1" si="228"/>
        <v>2.7969817598544739E-2</v>
      </c>
      <c r="ZY123" s="484">
        <f t="shared" ca="1" si="228"/>
        <v>0.13772471860952887</v>
      </c>
      <c r="ZZ123" s="484">
        <f t="shared" ca="1" si="228"/>
        <v>-7.8155783354792625E-3</v>
      </c>
      <c r="AAA123" s="484">
        <f t="shared" ca="1" si="228"/>
        <v>-1.2993228663256643E-2</v>
      </c>
      <c r="AAB123" s="484">
        <f t="shared" ca="1" si="228"/>
        <v>0.12431811823163672</v>
      </c>
      <c r="AAC123" s="484">
        <f t="shared" ca="1" si="228"/>
        <v>-7.4874871608304394E-3</v>
      </c>
      <c r="AAD123" s="484">
        <f t="shared" ca="1" si="228"/>
        <v>0.1113065835753817</v>
      </c>
      <c r="AAE123" s="484">
        <f t="shared" ca="1" si="228"/>
        <v>0.12230055198290701</v>
      </c>
      <c r="AAF123" s="484">
        <f t="shared" ca="1" si="228"/>
        <v>0.15520859527451789</v>
      </c>
      <c r="AAG123" s="484">
        <f t="shared" ca="1" si="228"/>
        <v>0.24090261069547261</v>
      </c>
      <c r="AAH123" s="484">
        <f t="shared" ca="1" si="228"/>
        <v>-3.8008707897835295E-2</v>
      </c>
      <c r="AAI123" s="484">
        <f t="shared" ca="1" si="228"/>
        <v>-6.0338538063910964E-2</v>
      </c>
      <c r="AAJ123" s="484">
        <f t="shared" ca="1" si="228"/>
        <v>-5.2025335368730337E-2</v>
      </c>
      <c r="AAK123" s="484">
        <f t="shared" ca="1" si="228"/>
        <v>-3.3183772310049216E-2</v>
      </c>
      <c r="AAL123" s="484">
        <f t="shared" ca="1" si="228"/>
        <v>-1.741238539122681E-2</v>
      </c>
      <c r="AAM123" s="484">
        <f t="shared" ca="1" si="247"/>
        <v>3.2295609342675426E-2</v>
      </c>
      <c r="AAN123" s="484">
        <f t="shared" ca="1" si="245"/>
        <v>-6.1359063816095079E-2</v>
      </c>
      <c r="AAO123" s="484">
        <f t="shared" ca="1" si="245"/>
        <v>-8.7757427120618361E-3</v>
      </c>
      <c r="AAP123" s="484">
        <f t="shared" ca="1" si="245"/>
        <v>-2.8906649957960041E-2</v>
      </c>
      <c r="AAQ123" s="484">
        <f t="shared" ca="1" si="245"/>
        <v>7.2202153341576855E-2</v>
      </c>
      <c r="AAR123" s="484">
        <f t="shared" ca="1" si="245"/>
        <v>1.612649398533611E-2</v>
      </c>
      <c r="AAS123" s="484">
        <f t="shared" ca="1" si="234"/>
        <v>2.5193481555402932E-2</v>
      </c>
      <c r="AAT123" s="484">
        <f t="shared" ca="1" si="234"/>
        <v>0.1027465411596778</v>
      </c>
      <c r="AAU123" s="484">
        <f t="shared" ca="1" si="234"/>
        <v>0.12363824729832018</v>
      </c>
      <c r="AAV123" s="484">
        <f t="shared" ca="1" si="234"/>
        <v>2.0354908169117208E-2</v>
      </c>
      <c r="AAW123" s="484">
        <f t="shared" ca="1" si="234"/>
        <v>2.5206724043060142E-2</v>
      </c>
      <c r="AAX123" s="484">
        <f t="shared" ca="1" si="234"/>
        <v>-2.9455349833909388E-2</v>
      </c>
      <c r="AAY123" s="484">
        <f t="shared" ca="1" si="231"/>
        <v>0.13484625623176977</v>
      </c>
      <c r="AAZ123" s="484">
        <f t="shared" ca="1" si="231"/>
        <v>0.10083451386486998</v>
      </c>
      <c r="ABA123" s="484">
        <f t="shared" ca="1" si="231"/>
        <v>4.4006453020353714E-3</v>
      </c>
    </row>
    <row r="124" spans="1:729" ht="15" customHeight="1" x14ac:dyDescent="0.35">
      <c r="A124" s="498">
        <v>122</v>
      </c>
      <c r="B124" s="628"/>
      <c r="C124" s="606" t="s">
        <v>6468</v>
      </c>
      <c r="D124" s="629">
        <v>508</v>
      </c>
      <c r="E124" s="630" t="s">
        <v>6469</v>
      </c>
      <c r="F124" s="631" t="s">
        <v>1182</v>
      </c>
      <c r="G124" s="632">
        <v>31255.435000000001</v>
      </c>
      <c r="H124" s="504">
        <v>14538.15406498125</v>
      </c>
      <c r="I124" s="505">
        <v>480</v>
      </c>
      <c r="J124" s="506" t="s">
        <v>6470</v>
      </c>
      <c r="K124" s="469">
        <v>1</v>
      </c>
      <c r="L124" s="508" t="s">
        <v>6471</v>
      </c>
      <c r="M124" s="817">
        <v>163</v>
      </c>
      <c r="N124" s="818">
        <v>0.35639999999999999</v>
      </c>
      <c r="O124" s="819">
        <v>0.51759999999999995</v>
      </c>
      <c r="P124" s="820">
        <v>0.1293</v>
      </c>
      <c r="Q124" s="821">
        <v>0.42220000000000002</v>
      </c>
      <c r="R124" s="818">
        <v>0.52380000000000004</v>
      </c>
      <c r="S124" s="822">
        <v>0.31950000000000001</v>
      </c>
      <c r="T124" s="822">
        <v>0.42359999999999998</v>
      </c>
      <c r="U124" s="822">
        <v>0.2029</v>
      </c>
      <c r="V124" s="822">
        <v>0.315</v>
      </c>
      <c r="W124" s="506" t="s">
        <v>6472</v>
      </c>
      <c r="X124" s="875" t="s">
        <v>6473</v>
      </c>
      <c r="Y124" s="517">
        <v>5</v>
      </c>
      <c r="Z124" s="517">
        <v>3</v>
      </c>
      <c r="AA124" s="519" t="s">
        <v>6474</v>
      </c>
      <c r="AB124" s="520">
        <v>2018</v>
      </c>
      <c r="AC124" s="369">
        <v>0</v>
      </c>
      <c r="AD124" s="431" t="s">
        <v>1188</v>
      </c>
      <c r="AE124" s="817">
        <v>0</v>
      </c>
      <c r="AF124" s="634" t="s">
        <v>1188</v>
      </c>
      <c r="AG124" s="635" t="s">
        <v>1188</v>
      </c>
      <c r="AH124" s="636" t="s">
        <v>1188</v>
      </c>
      <c r="AI124" s="636" t="s">
        <v>1188</v>
      </c>
      <c r="AJ124" s="636" t="s">
        <v>1188</v>
      </c>
      <c r="AK124" s="637" t="s">
        <v>1188</v>
      </c>
      <c r="AL124" s="750" t="s">
        <v>1188</v>
      </c>
      <c r="AM124" s="639" t="s">
        <v>1188</v>
      </c>
      <c r="AN124" s="636" t="s">
        <v>1188</v>
      </c>
      <c r="AO124" s="636" t="s">
        <v>1188</v>
      </c>
      <c r="AP124" s="636" t="s">
        <v>1188</v>
      </c>
      <c r="AQ124" s="636" t="s">
        <v>1188</v>
      </c>
      <c r="AR124" s="636" t="s">
        <v>1188</v>
      </c>
      <c r="AS124" s="636" t="s">
        <v>1188</v>
      </c>
      <c r="AT124" s="636" t="s">
        <v>1188</v>
      </c>
      <c r="AU124" s="640" t="s">
        <v>1188</v>
      </c>
      <c r="AV124" s="709" t="s">
        <v>6475</v>
      </c>
      <c r="AW124" s="642" t="s">
        <v>2513</v>
      </c>
      <c r="AX124" s="643">
        <v>2</v>
      </c>
      <c r="AY124" s="709" t="s">
        <v>6475</v>
      </c>
      <c r="AZ124" s="643">
        <v>2</v>
      </c>
      <c r="BA124" s="603" t="s">
        <v>6476</v>
      </c>
      <c r="BB124" s="631" t="s">
        <v>6477</v>
      </c>
      <c r="BC124" s="646" t="s">
        <v>6478</v>
      </c>
      <c r="BD124" s="631" t="s">
        <v>1195</v>
      </c>
      <c r="BE124" s="631" t="s">
        <v>1317</v>
      </c>
      <c r="BF124" s="631">
        <v>3</v>
      </c>
      <c r="BG124" s="631">
        <v>2009</v>
      </c>
      <c r="BH124" s="631" t="s">
        <v>1195</v>
      </c>
      <c r="BI124" s="631">
        <v>1</v>
      </c>
      <c r="BJ124" s="631">
        <v>1</v>
      </c>
      <c r="BK124" s="631" t="s">
        <v>1318</v>
      </c>
      <c r="BL124" s="631" t="s">
        <v>1257</v>
      </c>
      <c r="BM124" s="709" t="s">
        <v>6475</v>
      </c>
      <c r="BN124" s="647">
        <v>1975</v>
      </c>
      <c r="BO124" s="557" t="s">
        <v>6479</v>
      </c>
      <c r="BP124" s="647">
        <v>2009</v>
      </c>
      <c r="BQ124" s="647">
        <v>3</v>
      </c>
      <c r="BR124" s="647">
        <v>3</v>
      </c>
      <c r="BS124" s="647" t="s">
        <v>1188</v>
      </c>
      <c r="BT124" s="647" t="s">
        <v>1188</v>
      </c>
      <c r="BU124" s="647" t="s">
        <v>1188</v>
      </c>
      <c r="BV124" s="648" t="s">
        <v>1188</v>
      </c>
      <c r="BW124" s="551" t="s">
        <v>6480</v>
      </c>
      <c r="BX124" s="650">
        <v>2006</v>
      </c>
      <c r="BY124" s="647" t="s">
        <v>6481</v>
      </c>
      <c r="BZ124" s="651" t="s">
        <v>2608</v>
      </c>
      <c r="CA124" s="647">
        <v>2</v>
      </c>
      <c r="CB124" s="647" t="s">
        <v>1214</v>
      </c>
      <c r="CC124" s="557" t="s">
        <v>6482</v>
      </c>
      <c r="CD124" s="652">
        <v>2014</v>
      </c>
      <c r="CE124" s="647">
        <v>3</v>
      </c>
      <c r="CF124" s="647">
        <v>2</v>
      </c>
      <c r="CG124" s="515" t="s">
        <v>6480</v>
      </c>
      <c r="CH124" s="647">
        <v>2006</v>
      </c>
      <c r="CI124" s="647">
        <v>1987</v>
      </c>
      <c r="CJ124" s="647">
        <v>3</v>
      </c>
      <c r="CK124" s="651" t="s">
        <v>6483</v>
      </c>
      <c r="CL124" s="651" t="s">
        <v>6484</v>
      </c>
      <c r="CM124" s="647">
        <v>2</v>
      </c>
      <c r="CN124" s="647" t="s">
        <v>1214</v>
      </c>
      <c r="CO124" s="557" t="s">
        <v>6485</v>
      </c>
      <c r="CP124" s="647">
        <v>2009</v>
      </c>
      <c r="CQ124" s="647">
        <v>3</v>
      </c>
      <c r="CR124" s="650">
        <v>2</v>
      </c>
      <c r="CS124" s="653" t="s">
        <v>1188</v>
      </c>
      <c r="CT124" s="647" t="s">
        <v>1188</v>
      </c>
      <c r="CU124" s="648">
        <v>1</v>
      </c>
      <c r="CV124" s="653" t="s">
        <v>1188</v>
      </c>
      <c r="CW124" s="647" t="s">
        <v>1188</v>
      </c>
      <c r="CX124" s="655">
        <v>0</v>
      </c>
      <c r="CY124" s="656" t="s">
        <v>6486</v>
      </c>
      <c r="CZ124" s="665" t="s">
        <v>1188</v>
      </c>
      <c r="DA124" s="655">
        <v>0</v>
      </c>
      <c r="DB124" s="723">
        <v>393700</v>
      </c>
      <c r="DC124" s="753">
        <v>2</v>
      </c>
      <c r="DD124" s="659" t="s">
        <v>6487</v>
      </c>
      <c r="DE124" s="648">
        <v>2016</v>
      </c>
      <c r="DF124" s="708" t="s">
        <v>6488</v>
      </c>
      <c r="DG124" s="664" t="s">
        <v>6489</v>
      </c>
      <c r="DH124" s="666">
        <v>1</v>
      </c>
      <c r="DI124" s="710" t="s">
        <v>1262</v>
      </c>
      <c r="DJ124" s="578" t="s">
        <v>6490</v>
      </c>
      <c r="DK124" s="665">
        <v>2010</v>
      </c>
      <c r="DL124" s="665">
        <v>3</v>
      </c>
      <c r="DM124" s="655">
        <v>2</v>
      </c>
      <c r="DN124" s="790" t="s">
        <v>6491</v>
      </c>
      <c r="DO124" s="791" t="s">
        <v>6478</v>
      </c>
      <c r="DP124" s="825">
        <v>2</v>
      </c>
      <c r="DQ124" s="900" t="s">
        <v>1256</v>
      </c>
      <c r="DR124" s="578" t="s">
        <v>6492</v>
      </c>
      <c r="DS124" s="753">
        <v>2010</v>
      </c>
      <c r="DT124" s="753">
        <v>3</v>
      </c>
      <c r="DU124" s="657">
        <v>2</v>
      </c>
      <c r="DV124" s="651" t="s">
        <v>6493</v>
      </c>
      <c r="DW124" s="709" t="s">
        <v>6494</v>
      </c>
      <c r="DX124" s="647" t="s">
        <v>1188</v>
      </c>
      <c r="DY124" s="647">
        <v>3</v>
      </c>
      <c r="DZ124" s="650">
        <v>2</v>
      </c>
      <c r="EA124" s="709" t="s">
        <v>6494</v>
      </c>
      <c r="EB124" s="785" t="s">
        <v>1190</v>
      </c>
      <c r="EC124" s="647">
        <v>2</v>
      </c>
      <c r="ED124" s="668" t="s">
        <v>1453</v>
      </c>
      <c r="EE124" s="647">
        <v>1990</v>
      </c>
      <c r="EF124" s="647">
        <v>3</v>
      </c>
      <c r="EG124" s="650" t="s">
        <v>1220</v>
      </c>
      <c r="EH124" s="648">
        <v>4</v>
      </c>
      <c r="EI124" s="551" t="s">
        <v>6475</v>
      </c>
      <c r="EJ124" s="651" t="s">
        <v>2513</v>
      </c>
      <c r="EK124" s="647">
        <v>2019</v>
      </c>
      <c r="EL124" s="647" t="s">
        <v>6495</v>
      </c>
      <c r="EM124" s="669">
        <v>42522</v>
      </c>
      <c r="EN124" s="647" t="s">
        <v>6496</v>
      </c>
      <c r="EO124" s="670" t="s">
        <v>6497</v>
      </c>
      <c r="EP124" s="556">
        <v>1</v>
      </c>
      <c r="EQ124" s="556" t="s">
        <v>1262</v>
      </c>
      <c r="ER124" s="557" t="s">
        <v>6498</v>
      </c>
      <c r="ES124" s="556">
        <v>2019</v>
      </c>
      <c r="ET124" s="556">
        <v>2</v>
      </c>
      <c r="EU124" s="671">
        <v>2</v>
      </c>
      <c r="EV124" s="839">
        <v>2009</v>
      </c>
      <c r="EW124" s="673"/>
      <c r="EX124" s="674"/>
      <c r="EY124" s="631" t="s">
        <v>1416</v>
      </c>
      <c r="EZ124" s="631">
        <v>1</v>
      </c>
      <c r="FA124" s="675"/>
      <c r="FB124" s="648">
        <v>0</v>
      </c>
      <c r="FC124" s="676"/>
      <c r="FD124" s="647"/>
      <c r="FE124" s="648"/>
      <c r="FF124" s="652" t="s">
        <v>1225</v>
      </c>
      <c r="FG124" s="563" t="s">
        <v>1226</v>
      </c>
      <c r="FH124" s="631" t="str">
        <f t="shared" si="119"/>
        <v>D</v>
      </c>
      <c r="FI124" s="677">
        <f t="shared" si="120"/>
        <v>0.48888888888888893</v>
      </c>
      <c r="FJ124" s="678">
        <f t="shared" si="121"/>
        <v>0.8</v>
      </c>
      <c r="FK124" s="679">
        <f t="shared" si="122"/>
        <v>0</v>
      </c>
      <c r="FL124" s="680">
        <f t="shared" si="123"/>
        <v>0.66666666666666663</v>
      </c>
      <c r="FM124" s="681">
        <v>0</v>
      </c>
      <c r="FN124" s="430" t="s">
        <v>1188</v>
      </c>
      <c r="FO124" s="686" t="s">
        <v>1188</v>
      </c>
      <c r="FP124" s="686" t="s">
        <v>1188</v>
      </c>
      <c r="FQ124" s="430">
        <v>0</v>
      </c>
      <c r="FR124" s="682" t="s">
        <v>1188</v>
      </c>
      <c r="FS124" s="369">
        <v>0</v>
      </c>
      <c r="FT124" s="430" t="s">
        <v>1188</v>
      </c>
      <c r="FU124" s="431" t="s">
        <v>1188</v>
      </c>
      <c r="FV124" s="369">
        <v>0</v>
      </c>
      <c r="FW124" s="430" t="s">
        <v>1188</v>
      </c>
      <c r="FX124" s="431" t="s">
        <v>1188</v>
      </c>
      <c r="FY124" s="369">
        <v>0</v>
      </c>
      <c r="FZ124" s="430" t="s">
        <v>1188</v>
      </c>
      <c r="GA124" s="686" t="s">
        <v>1188</v>
      </c>
      <c r="GB124" s="431" t="s">
        <v>1188</v>
      </c>
      <c r="GC124" s="369">
        <v>1</v>
      </c>
      <c r="GD124" s="430">
        <v>2006</v>
      </c>
      <c r="GE124" s="686" t="s">
        <v>6499</v>
      </c>
      <c r="GF124" s="572" t="s">
        <v>6500</v>
      </c>
      <c r="GG124" s="369">
        <v>1</v>
      </c>
      <c r="GH124" s="430">
        <v>2006</v>
      </c>
      <c r="GI124" s="686" t="s">
        <v>2177</v>
      </c>
      <c r="GJ124" s="573" t="s">
        <v>6501</v>
      </c>
      <c r="GK124" s="369">
        <v>0</v>
      </c>
      <c r="GL124" s="430" t="s">
        <v>1188</v>
      </c>
      <c r="GM124" s="686" t="s">
        <v>1188</v>
      </c>
      <c r="GN124" s="431" t="s">
        <v>1188</v>
      </c>
      <c r="GO124" s="676">
        <v>0</v>
      </c>
      <c r="GP124" s="917" t="s">
        <v>1188</v>
      </c>
      <c r="GQ124" s="872" t="s">
        <v>1188</v>
      </c>
      <c r="GR124" s="872" t="s">
        <v>1188</v>
      </c>
      <c r="GS124" s="872" t="s">
        <v>1188</v>
      </c>
      <c r="GT124" s="873" t="s">
        <v>1188</v>
      </c>
      <c r="GU124" s="581">
        <v>0</v>
      </c>
      <c r="GV124" s="687" t="s">
        <v>1188</v>
      </c>
      <c r="GW124" s="872" t="s">
        <v>1188</v>
      </c>
      <c r="GX124" s="873" t="s">
        <v>1188</v>
      </c>
      <c r="GY124" s="874">
        <v>0</v>
      </c>
      <c r="GZ124" s="582" t="s">
        <v>1188</v>
      </c>
      <c r="HA124" s="583" t="s">
        <v>1293</v>
      </c>
      <c r="HB124" s="584">
        <v>1</v>
      </c>
      <c r="HC124" s="585">
        <v>0</v>
      </c>
      <c r="HD124" s="586" t="s">
        <v>1188</v>
      </c>
      <c r="HE124" s="690" t="s">
        <v>1188</v>
      </c>
      <c r="HF124" s="587" t="s">
        <v>1188</v>
      </c>
      <c r="HG124" s="587" t="s">
        <v>1188</v>
      </c>
      <c r="HH124" s="588">
        <v>0</v>
      </c>
      <c r="HI124" s="586" t="s">
        <v>1188</v>
      </c>
      <c r="HJ124" s="690" t="s">
        <v>1188</v>
      </c>
      <c r="HK124" s="691" t="s">
        <v>1188</v>
      </c>
      <c r="HL124" s="692">
        <v>2</v>
      </c>
      <c r="HM124" s="789" t="s">
        <v>6502</v>
      </c>
      <c r="HN124" s="592">
        <v>2014</v>
      </c>
      <c r="HO124" s="681" t="s">
        <v>1188</v>
      </c>
      <c r="HP124" s="574" t="s">
        <v>1188</v>
      </c>
      <c r="HQ124" s="472" t="str">
        <f t="shared" si="124"/>
        <v>-</v>
      </c>
      <c r="HR124" s="593" t="s">
        <v>1188</v>
      </c>
      <c r="HS124" s="574" t="s">
        <v>1188</v>
      </c>
      <c r="HT124" s="574" t="s">
        <v>1188</v>
      </c>
      <c r="HU124" s="574" t="s">
        <v>1188</v>
      </c>
      <c r="HV124" s="574" t="s">
        <v>1188</v>
      </c>
      <c r="HW124" s="574" t="s">
        <v>1188</v>
      </c>
      <c r="HX124" s="574" t="s">
        <v>1188</v>
      </c>
      <c r="HY124" s="574" t="s">
        <v>1188</v>
      </c>
      <c r="HZ124" s="574" t="s">
        <v>1188</v>
      </c>
      <c r="IA124" s="574" t="s">
        <v>1188</v>
      </c>
      <c r="IB124" s="574" t="s">
        <v>1188</v>
      </c>
      <c r="IC124" s="574" t="s">
        <v>1188</v>
      </c>
      <c r="ID124" s="681" t="s">
        <v>1188</v>
      </c>
      <c r="IE124" s="369" t="s">
        <v>1188</v>
      </c>
      <c r="IF124" s="574" t="s">
        <v>1188</v>
      </c>
      <c r="IG124" s="472" t="str">
        <f t="shared" si="125"/>
        <v>-</v>
      </c>
      <c r="IH124" s="609">
        <v>0.41319706835713915</v>
      </c>
      <c r="II124" s="694">
        <v>0.35172696149985649</v>
      </c>
      <c r="IJ124" s="695">
        <v>0.17021791494719557</v>
      </c>
      <c r="IK124" s="696">
        <v>0.32030862380391367</v>
      </c>
      <c r="IL124" s="696">
        <v>0.42687484175808482</v>
      </c>
      <c r="IM124" s="697">
        <v>0.48950646549023191</v>
      </c>
      <c r="IN124" s="599">
        <v>2</v>
      </c>
      <c r="IO124" s="600">
        <v>5</v>
      </c>
      <c r="IP124" s="601">
        <v>4</v>
      </c>
      <c r="IQ124" s="600">
        <v>14</v>
      </c>
      <c r="IR124" s="587">
        <v>31</v>
      </c>
      <c r="IS124" s="601">
        <v>45</v>
      </c>
      <c r="IT124" s="599" t="s">
        <v>1188</v>
      </c>
      <c r="IU124" s="600" t="s">
        <v>1188</v>
      </c>
      <c r="IV124" s="587" t="s">
        <v>1188</v>
      </c>
      <c r="IW124" s="601" t="s">
        <v>1188</v>
      </c>
      <c r="IX124" s="602" t="s">
        <v>1188</v>
      </c>
      <c r="IY124" s="681">
        <v>0</v>
      </c>
      <c r="IZ124" s="698" t="s">
        <v>1188</v>
      </c>
      <c r="JA124" s="681">
        <v>1</v>
      </c>
      <c r="JB124" s="699" t="s">
        <v>6503</v>
      </c>
      <c r="JC124" s="681">
        <v>0</v>
      </c>
      <c r="JD124" s="753" t="s">
        <v>1188</v>
      </c>
      <c r="JE124" s="940" t="s">
        <v>1188</v>
      </c>
      <c r="JF124" s="940" t="s">
        <v>1188</v>
      </c>
      <c r="JG124" s="657" t="s">
        <v>1188</v>
      </c>
      <c r="JH124" s="369">
        <v>0</v>
      </c>
      <c r="JI124" s="430" t="s">
        <v>1188</v>
      </c>
      <c r="JJ124" s="686" t="s">
        <v>1188</v>
      </c>
      <c r="JK124" s="686" t="s">
        <v>1188</v>
      </c>
      <c r="JL124" s="592" t="s">
        <v>1188</v>
      </c>
      <c r="JM124" s="369">
        <v>0</v>
      </c>
      <c r="JN124" s="430" t="s">
        <v>1188</v>
      </c>
      <c r="JO124" s="430" t="s">
        <v>1188</v>
      </c>
      <c r="JP124" s="686" t="s">
        <v>1188</v>
      </c>
      <c r="JQ124" s="686" t="s">
        <v>1188</v>
      </c>
      <c r="JR124" s="592" t="s">
        <v>1188</v>
      </c>
      <c r="JS124" s="369">
        <v>0</v>
      </c>
      <c r="JT124" s="430" t="s">
        <v>1188</v>
      </c>
      <c r="JU124" s="686" t="s">
        <v>1188</v>
      </c>
      <c r="JV124" s="686" t="s">
        <v>1188</v>
      </c>
      <c r="JW124" s="592" t="s">
        <v>1188</v>
      </c>
      <c r="JX124" s="606">
        <v>0</v>
      </c>
      <c r="JY124" s="607" t="s">
        <v>1188</v>
      </c>
      <c r="JZ124" s="606" t="s">
        <v>1188</v>
      </c>
      <c r="KA124" s="606">
        <f t="shared" si="126"/>
        <v>0</v>
      </c>
      <c r="KB124" s="606"/>
      <c r="KC124" s="606"/>
      <c r="KD124" s="606"/>
      <c r="KE124" s="606"/>
      <c r="KF124" s="606">
        <f t="shared" si="127"/>
        <v>0</v>
      </c>
      <c r="KG124" s="606"/>
      <c r="KH124" s="606"/>
      <c r="KI124" s="606"/>
      <c r="KJ124" s="606"/>
      <c r="KK124" s="606">
        <v>1</v>
      </c>
      <c r="KL124" s="606">
        <v>1</v>
      </c>
      <c r="KM124" s="608">
        <f t="shared" si="248"/>
        <v>0.33534208536148069</v>
      </c>
      <c r="KN124" s="609">
        <v>-0.82328957319259644</v>
      </c>
      <c r="KO124" s="609">
        <v>18.75</v>
      </c>
      <c r="KP124" s="610">
        <v>11</v>
      </c>
      <c r="KQ124" s="608">
        <f t="shared" si="249"/>
        <v>0.33979709148406984</v>
      </c>
      <c r="KR124" s="609">
        <v>-0.80101454257965088</v>
      </c>
      <c r="KS124" s="609">
        <v>23.55769157409668</v>
      </c>
      <c r="KT124" s="610">
        <v>13</v>
      </c>
      <c r="KU124" s="610">
        <v>26</v>
      </c>
      <c r="KV124" s="606" t="s">
        <v>5586</v>
      </c>
      <c r="KW124" s="606" t="s">
        <v>6468</v>
      </c>
      <c r="KX124" s="700" t="str">
        <f t="shared" ca="1" si="130"/>
        <v>C</v>
      </c>
      <c r="KY124" s="701">
        <f t="shared" ca="1" si="131"/>
        <v>0.35042553737888593</v>
      </c>
      <c r="KZ124" s="702">
        <f t="shared" ca="1" si="235"/>
        <v>0.46795058823529406</v>
      </c>
      <c r="LA124" s="703">
        <f t="shared" ca="1" si="236"/>
        <v>0.48121904761904755</v>
      </c>
      <c r="LB124" s="703">
        <f t="shared" ca="1" si="237"/>
        <v>0.21428333333333335</v>
      </c>
      <c r="LC124" s="704">
        <f t="shared" ca="1" si="238"/>
        <v>0.23824918032786888</v>
      </c>
      <c r="LD124" s="696" cm="1">
        <f t="array" aca="1" ref="LD124" ca="1">INDIRECT(LD$203&amp;ROW())*LD$205</f>
        <v>0</v>
      </c>
      <c r="LE124" s="696" cm="1">
        <f t="array" aca="1" ref="LE124" ca="1">INDIRECT(LE$203&amp;ROW())*LE$205</f>
        <v>4</v>
      </c>
      <c r="LF124" s="696" cm="1">
        <f t="array" aca="1" ref="LF124" ca="1">INDIRECT(LF$203&amp;ROW())*LF$205</f>
        <v>4</v>
      </c>
      <c r="LG124" s="696" cm="1">
        <f t="array" aca="1" ref="LG124" ca="1">INDIRECT(LG$203&amp;ROW())*LG$205</f>
        <v>3</v>
      </c>
      <c r="LH124" s="696" cm="1">
        <f t="array" aca="1" ref="LH124" ca="1">INDIRECT(LH$203&amp;ROW())*LH$205</f>
        <v>3</v>
      </c>
      <c r="LI124" s="696" cm="1">
        <f t="array" aca="1" ref="LI124" ca="1">INDIRECT(LI$203&amp;ROW())*LI$205</f>
        <v>3</v>
      </c>
      <c r="LJ124" s="696" cm="1">
        <f t="array" aca="1" ref="LJ124" ca="1">INDIRECT(LJ$203&amp;ROW())*LJ$205</f>
        <v>3</v>
      </c>
      <c r="LK124" s="696" cm="1">
        <f t="array" aca="1" ref="LK124" ca="1">INDIRECT(LK$203&amp;ROW())*LK$205</f>
        <v>3</v>
      </c>
      <c r="LL124" s="696" cm="1">
        <f t="array" aca="1" ref="LL124" ca="1">INDIRECT(LL$203&amp;ROW())*LL$205</f>
        <v>3</v>
      </c>
      <c r="LM124" s="696" cm="1">
        <f t="array" aca="1" ref="LM124" ca="1">INDIRECT(LM$203&amp;ROW())*LM$205</f>
        <v>6</v>
      </c>
      <c r="LN124" s="696" cm="1">
        <f t="array" aca="1" ref="LN124" ca="1">INDIRECT(LN$203&amp;ROW())*LN$205</f>
        <v>3</v>
      </c>
      <c r="LO124" s="696" cm="1">
        <f t="array" aca="1" ref="LO124" ca="1">INDIRECT(LO$203&amp;ROW())*LO$205</f>
        <v>4</v>
      </c>
      <c r="LP124" s="696" cm="1">
        <f t="array" aca="1" ref="LP124" ca="1">INDIRECT(LP$203&amp;ROW())*LP$205</f>
        <v>0</v>
      </c>
      <c r="LQ124" s="696" cm="1">
        <f t="array" aca="1" ref="LQ124" ca="1">IF(INDIRECT(LQ$203&amp;ROW())="-",0,INDIRECT(LQ$203&amp;ROW())*LQ$205)</f>
        <v>0.77580000000000005</v>
      </c>
      <c r="LR124" s="696" cm="1">
        <f t="array" aca="1" ref="LR124" ca="1">INDIRECT(LR$203&amp;ROW())*LR$205</f>
        <v>0</v>
      </c>
      <c r="LS124" s="696" cm="1">
        <f t="array" aca="1" ref="LS124" ca="1">IF(INDIRECT(LS$203&amp;ROW())="-",0,INDIRECT(LS$203&amp;ROW())*LS$205)</f>
        <v>3.1055999999999999</v>
      </c>
      <c r="LT124" s="696" cm="1">
        <f t="array" aca="1" ref="LT124" ca="1">INDIRECT(LT$203&amp;ROW())*LT$205</f>
        <v>2</v>
      </c>
      <c r="LU124" s="696" cm="1">
        <f t="array" aca="1" ref="LU124" ca="1">INDIRECT(LU$203&amp;ROW())*LU$205</f>
        <v>2</v>
      </c>
      <c r="LV124" s="696" cm="1">
        <f t="array" aca="1" ref="LV124" ca="1">INDIRECT(LV$203&amp;ROW())*LV$205</f>
        <v>1</v>
      </c>
      <c r="LW124" s="696" cm="1">
        <f t="array" aca="1" ref="LW124" ca="1">INDIRECT(LW$203&amp;ROW())*LW$205</f>
        <v>0</v>
      </c>
      <c r="LX124" s="696" cm="1">
        <f t="array" aca="1" ref="LX124" ca="1">INDIRECT(LX$203&amp;ROW())*LX$205</f>
        <v>2</v>
      </c>
      <c r="LY124" s="696" cm="1">
        <f t="array" aca="1" ref="LY124" ca="1">IF(INDIRECT(LY$203&amp;ROW())="-",0,INDIRECT(LY$203&amp;ROW())*LY$205)</f>
        <v>3.1428000000000003</v>
      </c>
      <c r="LZ124" s="696" cm="1">
        <f t="array" aca="1" ref="LZ124" ca="1">INDIRECT(LZ$203&amp;ROW())*LZ$205</f>
        <v>0</v>
      </c>
      <c r="MA124" s="696" cm="1">
        <f t="array" aca="1" ref="MA124" ca="1">INDIRECT(MA$203&amp;ROW())*MA$205</f>
        <v>2</v>
      </c>
      <c r="MB124" s="696" cm="1">
        <f t="array" aca="1" ref="MB124" ca="1">INDIRECT(MB$203&amp;ROW())*MB$205</f>
        <v>0</v>
      </c>
      <c r="MC124" s="696" cm="1">
        <f t="array" aca="1" ref="MC124" ca="1">IF($MB124=0,0,INDIRECT(MC$203&amp;ROW())*MC$205)</f>
        <v>0</v>
      </c>
      <c r="MD124" s="696" cm="1">
        <f t="array" aca="1" ref="MD124" ca="1">IF($MB124=0,0,INDIRECT(MD$203&amp;ROW())*MD$205)</f>
        <v>0</v>
      </c>
      <c r="ME124" s="696" cm="1">
        <f t="array" aca="1" ref="ME124" ca="1">IF($MB124=0,0,INDIRECT(ME$203&amp;ROW())*ME$205)</f>
        <v>0</v>
      </c>
      <c r="MF124" s="696" cm="1">
        <f t="array" aca="1" ref="MF124" ca="1">IF($MB124=0,0,INDIRECT(MF$203&amp;ROW())*MF$205)</f>
        <v>0</v>
      </c>
      <c r="MG124" s="696" cm="1">
        <f t="array" aca="1" ref="MG124" ca="1">INDIRECT(MG$203&amp;ROW())*MG$205</f>
        <v>0</v>
      </c>
      <c r="MH124" s="696" cm="1">
        <f t="array" aca="1" ref="MH124" ca="1">IF($MG124=0,0,INDIRECT(MH$203&amp;ROW())*MH$205)</f>
        <v>0</v>
      </c>
      <c r="MI124" s="696" cm="1">
        <f t="array" aca="1" ref="MI124" ca="1">IF($MG124=0,0,INDIRECT(MI$203&amp;ROW())*MI$205)</f>
        <v>0</v>
      </c>
      <c r="MJ124" s="696" cm="1">
        <f t="array" aca="1" ref="MJ124" ca="1">INDIRECT(MJ$203&amp;ROW())*MJ$205</f>
        <v>0</v>
      </c>
      <c r="MK124" s="696" cm="1">
        <f t="array" aca="1" ref="MK124" ca="1">INDIRECT(MK$203&amp;ROW())*MK$205</f>
        <v>0</v>
      </c>
      <c r="ML124" s="696" cm="1">
        <f t="array" aca="1" ref="ML124" ca="1">INDIRECT(ML$203&amp;ROW())*ML$205</f>
        <v>0</v>
      </c>
      <c r="MM124" s="696" cm="1">
        <f t="array" aca="1" ref="MM124" ca="1">INDIRECT(MM$203&amp;ROW())*MM$205</f>
        <v>6</v>
      </c>
      <c r="MN124" s="696" cm="1">
        <f t="array" aca="1" ref="MN124" ca="1">INDIRECT(MN$203&amp;ROW())*MN$205</f>
        <v>0</v>
      </c>
      <c r="MO124" s="696" cm="1">
        <f t="array" aca="1" ref="MO124" ca="1">INDIRECT(MO$203&amp;ROW())*MO$205</f>
        <v>2</v>
      </c>
      <c r="MP124" s="696" cm="1">
        <f t="array" aca="1" ref="MP124" ca="1">INDIRECT(MP$203&amp;ROW())*MP$205</f>
        <v>0</v>
      </c>
      <c r="MQ124" s="696" cm="1">
        <f t="array" aca="1" ref="MQ124" ca="1">INDIRECT(MQ$203&amp;ROW())*MQ$205</f>
        <v>0</v>
      </c>
      <c r="MR124" s="696" cm="1">
        <f t="array" aca="1" ref="MR124" ca="1">INDIRECT(MR$203&amp;ROW())*MR$205</f>
        <v>2</v>
      </c>
      <c r="MS124" s="696" cm="1">
        <f t="array" aca="1" ref="MS124" ca="1">INDIRECT(MS$203&amp;ROW())*MS$205</f>
        <v>2</v>
      </c>
      <c r="MT124" s="696" cm="1">
        <f t="array" aca="1" ref="MT124" ca="1">INDIRECT(MT$203&amp;ROW())*MT$205</f>
        <v>0</v>
      </c>
      <c r="MU124" s="696" cm="1">
        <f t="array" aca="1" ref="MU124" ca="1">INDIRECT(MU$203&amp;ROW())*MU$205</f>
        <v>0</v>
      </c>
      <c r="MV124" s="696" cm="1">
        <f t="array" aca="1" ref="MV124" ca="1">IF(INDIRECT(MV$203&amp;ROW())="-",0,INDIRECT(MV$203&amp;ROW())*MV$205)</f>
        <v>2.5331999999999999</v>
      </c>
      <c r="MW124" s="696" cm="1">
        <f t="array" aca="1" ref="MW124" ca="1">INDIRECT(MW$203&amp;ROW())*MW$205</f>
        <v>0</v>
      </c>
      <c r="MX124" s="696" cm="1">
        <f t="array" aca="1" ref="MX124" ca="1">INDIRECT(MX$203&amp;ROW())*MX$205</f>
        <v>0</v>
      </c>
      <c r="MY124" s="696" cm="1">
        <f t="array" aca="1" ref="MY124" ca="1">INDIRECT(MY$203&amp;ROW())*MY$205</f>
        <v>0</v>
      </c>
      <c r="NA124" s="701">
        <f t="shared" si="133"/>
        <v>0.68608048780487807</v>
      </c>
      <c r="NB124" s="617">
        <f t="shared" si="134"/>
        <v>0.46554285714285715</v>
      </c>
      <c r="NC124" s="695">
        <f t="shared" si="135"/>
        <v>0.11721538461538462</v>
      </c>
      <c r="ND124" s="697">
        <f t="shared" si="136"/>
        <v>0.27489629629629631</v>
      </c>
      <c r="NE124" s="694">
        <f t="shared" si="137"/>
        <v>0.38593375646485406</v>
      </c>
      <c r="NF124" s="682" t="str">
        <f t="shared" si="138"/>
        <v>C</v>
      </c>
      <c r="NH124" s="606" t="s">
        <v>6468</v>
      </c>
      <c r="NI124" s="563" t="str">
        <f t="shared" si="239"/>
        <v>C</v>
      </c>
      <c r="NJ124" s="563" t="str">
        <f t="shared" si="140"/>
        <v>C</v>
      </c>
      <c r="NK124" s="563" t="str">
        <f t="shared" ca="1" si="141"/>
        <v>C</v>
      </c>
      <c r="NL124" s="563" t="str">
        <f t="shared" ca="1" si="142"/>
        <v>C</v>
      </c>
      <c r="NM124" s="563" t="str">
        <f t="shared" ca="1" si="143"/>
        <v>C</v>
      </c>
      <c r="NN124" s="563" t="str">
        <f t="shared" ca="1" si="163"/>
        <v>C</v>
      </c>
      <c r="NO124" s="563" t="str">
        <f t="shared" ca="1" si="164"/>
        <v>C</v>
      </c>
      <c r="NP124" s="606" t="str">
        <f t="shared" si="144"/>
        <v>-</v>
      </c>
      <c r="NQ124" s="682" t="str">
        <f t="shared" si="145"/>
        <v>-</v>
      </c>
      <c r="NR124" s="682" t="e">
        <f>IF(OR(AND(NI124="A",OR(NJ124="C",NJ124="D")),AND(NI124="A",OR(#REF!="C",#REF!="D")),AND(NI124="B",OR(NJ124="D",#REF!="D")),AND(OR(NI124="C",NI124="D"),OR(NJ124="A",NJ124="B")),AND(OR(NI124="C",NI124="D"),OR(#REF!="A",#REF!="B")),AND(OR(NJ124="A",#REF!="A",NJ124="B",#REF!="B"),OR(NP124="-",NQ124="-")),AND(OR(NJ124="C",#REF!="C",NJ124="D",#REF!="D"),NP124="Yes")),"Yes","-")</f>
        <v>#REF!</v>
      </c>
      <c r="NS124" s="607"/>
      <c r="NT124" s="619">
        <f t="shared" si="146"/>
        <v>0.35639999999999999</v>
      </c>
      <c r="NU124" s="619">
        <f t="shared" si="147"/>
        <v>0.38593375646485406</v>
      </c>
      <c r="NV124" s="619">
        <f t="shared" ca="1" si="148"/>
        <v>0.35042553737888593</v>
      </c>
      <c r="NW124" s="619">
        <f t="shared" ca="1" si="165"/>
        <v>0.35774077314340869</v>
      </c>
      <c r="NX124" s="619">
        <f t="shared" ca="1" si="166"/>
        <v>0.43282098411586839</v>
      </c>
      <c r="NY124" s="620">
        <f t="shared" ca="1" si="167"/>
        <v>0.36289504324639749</v>
      </c>
      <c r="NZ124" s="620">
        <f t="shared" ca="1" si="168"/>
        <v>0.47386393707212365</v>
      </c>
      <c r="OA124" s="705" t="s">
        <v>1188</v>
      </c>
      <c r="OB124" s="706" t="s">
        <v>1188</v>
      </c>
      <c r="OC124" s="494"/>
      <c r="OE124" s="606" t="s">
        <v>6468</v>
      </c>
      <c r="OF124" s="700" t="str">
        <f t="shared" ca="1" si="149"/>
        <v>C</v>
      </c>
      <c r="OG124" s="701">
        <f t="shared" ca="1" si="169"/>
        <v>0.35774077314340869</v>
      </c>
      <c r="OH124" s="705">
        <f t="shared" ca="1" si="212"/>
        <v>0.61830647331887201</v>
      </c>
      <c r="OI124" s="696">
        <f t="shared" ca="1" si="213"/>
        <v>0.4688630203262234</v>
      </c>
      <c r="OJ124" s="696">
        <f t="shared" ca="1" si="152"/>
        <v>0.13264436063084259</v>
      </c>
      <c r="OK124" s="697">
        <f t="shared" ca="1" si="153"/>
        <v>0.21114923829769691</v>
      </c>
      <c r="OL124" s="696" cm="1">
        <f t="array" aca="1" ref="OL124" ca="1">INDIRECT(OL$203&amp;ROW())*OL$205</f>
        <v>0</v>
      </c>
      <c r="OM124" s="696" cm="1">
        <f t="array" aca="1" ref="OM124" ca="1">INDIRECT(OM$203&amp;ROW())*OM$205</f>
        <v>0.60309999999999997</v>
      </c>
      <c r="ON124" s="696" cm="1">
        <f t="array" aca="1" ref="ON124" ca="1">INDIRECT(ON$203&amp;ROW())*ON$205</f>
        <v>0.72809999999999997</v>
      </c>
      <c r="OO124" s="696" cm="1">
        <f t="array" aca="1" ref="OO124" ca="1">INDIRECT(OO$203&amp;ROW())*OO$205</f>
        <v>1.0790999999999999</v>
      </c>
      <c r="OP124" s="696" cm="1">
        <f t="array" aca="1" ref="OP124" ca="1">INDIRECT(OP$203&amp;ROW())*OP$205</f>
        <v>1.5831</v>
      </c>
      <c r="OQ124" s="696" cm="1">
        <f t="array" aca="1" ref="OQ124" ca="1">INDIRECT(OQ$203&amp;ROW())*OQ$205</f>
        <v>1.5849</v>
      </c>
      <c r="OR124" s="696" cm="1">
        <f t="array" aca="1" ref="OR124" ca="1">INDIRECT(OR$203&amp;ROW())*OR$205</f>
        <v>1.4141999999999999</v>
      </c>
      <c r="OS124" s="696" cm="1">
        <f t="array" aca="1" ref="OS124" ca="1">INDIRECT(OS$203&amp;ROW())*OS$205</f>
        <v>1.5387</v>
      </c>
      <c r="OT124" s="696" cm="1">
        <f t="array" aca="1" ref="OT124" ca="1">INDIRECT(OT$203&amp;ROW())*OT$205</f>
        <v>1.4727000000000001</v>
      </c>
      <c r="OU124" s="696" cm="1">
        <f t="array" aca="1" ref="OU124" ca="1">INDIRECT(OU$203&amp;ROW())*OU$205</f>
        <v>1.9304999999999999</v>
      </c>
      <c r="OV124" s="696" cm="1">
        <f t="array" aca="1" ref="OV124" ca="1">INDIRECT(OV$203&amp;ROW())*OV$205</f>
        <v>1.2161999999999999</v>
      </c>
      <c r="OW124" s="696" cm="1">
        <f t="array" aca="1" ref="OW124" ca="1">INDIRECT(OW$203&amp;ROW())*OW$205</f>
        <v>1.0096000000000001</v>
      </c>
      <c r="OX124" s="696" cm="1">
        <f t="array" aca="1" ref="OX124" ca="1">INDIRECT(OX$203&amp;ROW())*OX$205</f>
        <v>0</v>
      </c>
      <c r="OY124" s="696" cm="1">
        <f t="array" aca="1" ref="OY124" ca="1">IF(INDIRECT(OY$203&amp;ROW())="-",0,INDIRECT(OY$203&amp;ROW())*OY$205)</f>
        <v>9.1764209999999999E-2</v>
      </c>
      <c r="OZ124" s="696" cm="1">
        <f t="array" aca="1" ref="OZ124" ca="1">INDIRECT(OZ$203&amp;ROW())*OZ$205</f>
        <v>0</v>
      </c>
      <c r="PA124" s="696" cm="1">
        <f t="array" aca="1" ref="PA124" ca="1">IF(INDIRECT(PA$203&amp;ROW())="-",0,INDIRECT(PA$203&amp;ROW())*PA$205)</f>
        <v>0.45724783999999996</v>
      </c>
      <c r="PB124" s="705" cm="1">
        <f t="array" aca="1" ref="PB124" ca="1">INDIRECT(PB$203&amp;ROW())*PB$205</f>
        <v>0.75419999999999998</v>
      </c>
      <c r="PC124" s="696" cm="1">
        <f t="array" aca="1" ref="PC124" ca="1">INDIRECT(PC$203&amp;ROW())*PC$205</f>
        <v>1.3946000000000001</v>
      </c>
      <c r="PD124" s="696" cm="1">
        <f t="array" aca="1" ref="PD124" ca="1">INDIRECT(PD$203&amp;ROW())*PD$205</f>
        <v>0.73419999999999996</v>
      </c>
      <c r="PE124" s="696" cm="1">
        <f t="array" aca="1" ref="PE124" ca="1">INDIRECT(PE$203&amp;ROW())*PE$205</f>
        <v>0</v>
      </c>
      <c r="PF124" s="696" cm="1">
        <f t="array" aca="1" ref="PF124" ca="1">INDIRECT(PF$203&amp;ROW())*PF$205</f>
        <v>1.3308</v>
      </c>
      <c r="PG124" s="696" cm="1">
        <f t="array" aca="1" ref="PG124" ca="1">IF(INDIRECT(PG$203&amp;ROW())="-",0,INDIRECT(PG$203&amp;ROW())*PG$205)</f>
        <v>0.45832500000000004</v>
      </c>
      <c r="PH124" s="696" cm="1">
        <f t="array" aca="1" ref="PH124" ca="1">INDIRECT(PH$203&amp;ROW())*PH$205</f>
        <v>0</v>
      </c>
      <c r="PI124" s="696" cm="1">
        <f t="array" aca="1" ref="PI124" ca="1">INDIRECT(PI$203&amp;ROW())*PI$205</f>
        <v>0.60729999999999995</v>
      </c>
      <c r="PJ124" s="696" cm="1">
        <f t="array" aca="1" ref="PJ124" ca="1">INDIRECT(PJ$203&amp;ROW())*PJ$205</f>
        <v>0</v>
      </c>
      <c r="PK124" s="696" cm="1">
        <f t="array" aca="1" ref="PK124" ca="1">IF($PJ124=0,0,INDIRECT(PK$203&amp;ROW())*PK$205)</f>
        <v>0</v>
      </c>
      <c r="PL124" s="696" cm="1">
        <f t="array" aca="1" ref="PL124" ca="1">IF($MPE124=0,0,INDIRECT(PL$203&amp;ROW())*PL$205)</f>
        <v>0</v>
      </c>
      <c r="PM124" s="696" cm="1">
        <f t="array" aca="1" ref="PM124" ca="1">IF($MPE124=0,0,INDIRECT(PM$203&amp;ROW())*PM$205)</f>
        <v>0</v>
      </c>
      <c r="PN124" s="696" cm="1">
        <f t="array" aca="1" ref="PN124" ca="1">IF($PJ124=0,0,INDIRECT(PN$203&amp;ROW())*PN$205)</f>
        <v>0</v>
      </c>
      <c r="PO124" s="696" cm="1">
        <f t="array" aca="1" ref="PO124" ca="1">INDIRECT(PO$203&amp;ROW())*PO$205</f>
        <v>0</v>
      </c>
      <c r="PP124" s="696" cm="1">
        <f t="array" aca="1" ref="PP124" ca="1">IF($PO124=0,0,INDIRECT(PP$203&amp;ROW())*PP$205)</f>
        <v>0</v>
      </c>
      <c r="PQ124" s="696" cm="1">
        <f t="array" aca="1" ref="PQ124" ca="1">IF($PO124=0,0,INDIRECT(PQ$203&amp;ROW())*PQ$205)</f>
        <v>0</v>
      </c>
      <c r="PR124" s="696" cm="1">
        <f t="array" aca="1" ref="PR124" ca="1">INDIRECT(PR$203&amp;ROW())*PR$205</f>
        <v>0</v>
      </c>
      <c r="PS124" s="696" cm="1">
        <f t="array" aca="1" ref="PS124" ca="1">INDIRECT(PS$203&amp;ROW())*PS$205</f>
        <v>0</v>
      </c>
      <c r="PT124" s="696" cm="1">
        <f t="array" aca="1" ref="PT124" ca="1">INDIRECT(PT$203&amp;ROW())*PT$205</f>
        <v>0</v>
      </c>
      <c r="PU124" s="696" cm="1">
        <f t="array" aca="1" ref="PU124" ca="1">INDIRECT(PU$203&amp;ROW())*PU$205</f>
        <v>1.7696999999999998</v>
      </c>
      <c r="PV124" s="696" cm="1">
        <f t="array" aca="1" ref="PV124" ca="1">INDIRECT(PV$203&amp;ROW())*PV$205</f>
        <v>0</v>
      </c>
      <c r="PW124" s="696" cm="1">
        <f t="array" aca="1" ref="PW124" ca="1">INDIRECT(PW$203&amp;ROW())*PW$205</f>
        <v>1.0658000000000001</v>
      </c>
      <c r="PX124" s="696" cm="1">
        <f t="array" aca="1" ref="PX124" ca="1">INDIRECT(PX$203&amp;ROW())*PX$205</f>
        <v>0</v>
      </c>
      <c r="PY124" s="696" cm="1">
        <f t="array" aca="1" ref="PY124" ca="1">INDIRECT(PY$203&amp;ROW())*PY$205</f>
        <v>0</v>
      </c>
      <c r="PZ124" s="696" cm="1">
        <f t="array" aca="1" ref="PZ124" ca="1">INDIRECT(PZ$203&amp;ROW())*PZ$205</f>
        <v>0.17430000000000001</v>
      </c>
      <c r="QA124" s="696" cm="1">
        <f t="array" aca="1" ref="QA124" ca="1">INDIRECT(QA$203&amp;ROW())*QA$205</f>
        <v>0.31659999999999999</v>
      </c>
      <c r="QB124" s="696" cm="1">
        <f t="array" aca="1" ref="QB124" ca="1">INDIRECT(QB$203&amp;ROW())*QB$205</f>
        <v>0</v>
      </c>
      <c r="QC124" s="696" cm="1">
        <f t="array" aca="1" ref="QC124" ca="1">INDIRECT(QC$203&amp;ROW())*QC$205</f>
        <v>0</v>
      </c>
      <c r="QD124" s="696" cm="1">
        <f t="array" aca="1" ref="QD124" ca="1">IF(INDIRECT(QD$203&amp;ROW())="-",0,INDIRECT(QD$203&amp;ROW())*QD$205)</f>
        <v>0.25927302000000002</v>
      </c>
      <c r="QE124" s="696" cm="1">
        <f t="array" aca="1" ref="QE124" ca="1">INDIRECT(QE$203&amp;ROW())*QE$205</f>
        <v>0</v>
      </c>
      <c r="QF124" s="696" cm="1">
        <f t="array" aca="1" ref="QF124" ca="1">INDIRECT(QF$203&amp;ROW())*QF$205</f>
        <v>0</v>
      </c>
      <c r="QG124" s="696" cm="1">
        <f t="array" aca="1" ref="QG124" ca="1">INDIRECT(QG$203&amp;ROW())*QG$205</f>
        <v>0</v>
      </c>
      <c r="QI124" s="606" t="s">
        <v>6468</v>
      </c>
      <c r="QJ124" s="700" t="str">
        <f t="shared" ca="1" si="154"/>
        <v>C</v>
      </c>
      <c r="QK124" s="701">
        <f t="shared" ca="1" si="170"/>
        <v>0.43282098411586839</v>
      </c>
      <c r="QL124" s="705">
        <f t="shared" ca="1" si="214"/>
        <v>0.79136050223149634</v>
      </c>
      <c r="QM124" s="696">
        <f t="shared" ca="1" si="215"/>
        <v>0.47992924730664716</v>
      </c>
      <c r="QN124" s="696">
        <f t="shared" ca="1" si="157"/>
        <v>4.9909618382207158E-2</v>
      </c>
      <c r="QO124" s="697">
        <f t="shared" ca="1" si="158"/>
        <v>0.41008456854312297</v>
      </c>
      <c r="QP124" s="696" cm="1">
        <f t="array" aca="1" ref="QP124" ca="1">INDIRECT(QP$203&amp;ROW())*QP$205</f>
        <v>0</v>
      </c>
      <c r="QQ124" s="696" cm="1">
        <f t="array" aca="1" ref="QQ124" ca="1">INDIRECT(QQ$203&amp;ROW())*QQ$205</f>
        <v>0.12751963295189217</v>
      </c>
      <c r="QR124" s="696" cm="1">
        <f t="array" aca="1" ref="QR124" ca="1">INDIRECT(QR$203&amp;ROW())*QR$205</f>
        <v>7.5449048323979542E-2</v>
      </c>
      <c r="QS124" s="696" cm="1">
        <f t="array" aca="1" ref="QS124" ca="1">INDIRECT(QS$203&amp;ROW())*QS$205</f>
        <v>0.22471360933801068</v>
      </c>
      <c r="QT124" s="696" cm="1">
        <f t="array" aca="1" ref="QT124" ca="1">INDIRECT(QT$203&amp;ROW())*QT$205</f>
        <v>0.26232814414996541</v>
      </c>
      <c r="QU124" s="696" cm="1">
        <f t="array" aca="1" ref="QU124" ca="1">INDIRECT(QU$203&amp;ROW())*QU$205</f>
        <v>0.53329206883563263</v>
      </c>
      <c r="QV124" s="696" cm="1">
        <f t="array" aca="1" ref="QV124" ca="1">INDIRECT(QV$203&amp;ROW())*QV$205</f>
        <v>0.24117831443907087</v>
      </c>
      <c r="QW124" s="696" cm="1">
        <f t="array" aca="1" ref="QW124" ca="1">INDIRECT(QW$203&amp;ROW())*QW$205</f>
        <v>0.53099416374332975</v>
      </c>
      <c r="QX124" s="696" cm="1">
        <f t="array" aca="1" ref="QX124" ca="1">INDIRECT(QX$203&amp;ROW())*QX$205</f>
        <v>0.60640894423913805</v>
      </c>
      <c r="QY124" s="696" cm="1">
        <f t="array" aca="1" ref="QY124" ca="1">INDIRECT(QY$203&amp;ROW())*QY$205</f>
        <v>0.13540247513535897</v>
      </c>
      <c r="QZ124" s="696" cm="1">
        <f t="array" aca="1" ref="QZ124" ca="1">INDIRECT(QZ$203&amp;ROW())*QZ$205</f>
        <v>0.27613248380770827</v>
      </c>
      <c r="RA124" s="696" cm="1">
        <f t="array" aca="1" ref="RA124" ca="1">INDIRECT(RA$203&amp;ROW())*RA$205</f>
        <v>3.4181410822647085E-2</v>
      </c>
      <c r="RB124" s="696" cm="1">
        <f t="array" aca="1" ref="RB124" ca="1">INDIRECT(RB$203&amp;ROW())*RB$205</f>
        <v>0</v>
      </c>
      <c r="RC124" s="696" cm="1">
        <f t="array" aca="1" ref="RC124" ca="1">IF(INDIRECT(RC$203&amp;ROW())="-",0,INDIRECT(RC$203&amp;ROW())*RC$205)</f>
        <v>1.0849383942641249E-2</v>
      </c>
      <c r="RD124" s="696" cm="1">
        <f t="array" aca="1" ref="RD124" ca="1">INDIRECT(RD$203&amp;ROW())*RD$205</f>
        <v>0</v>
      </c>
      <c r="RE124" s="696" cm="1">
        <f t="array" aca="1" ref="RE124" ca="1">IF(INDIRECT(RE$203&amp;ROW())="-",0,INDIRECT(RE$203&amp;ROW())*RE$205)</f>
        <v>3.2758406965251029E-2</v>
      </c>
      <c r="RF124" s="705" cm="1">
        <f t="array" aca="1" ref="RF124" ca="1">INDIRECT(RF$203&amp;ROW())*RF$205</f>
        <v>5.3068994403248027E-2</v>
      </c>
      <c r="RG124" s="696" cm="1">
        <f t="array" aca="1" ref="RG124" ca="1">INDIRECT(RG$203&amp;ROW())*RG$205</f>
        <v>0.27650466908360405</v>
      </c>
      <c r="RH124" s="696" cm="1">
        <f t="array" aca="1" ref="RH124" ca="1">INDIRECT(RH$203&amp;ROW())*RH$205</f>
        <v>2.9193840390272292E-2</v>
      </c>
      <c r="RI124" s="696" cm="1">
        <f t="array" aca="1" ref="RI124" ca="1">INDIRECT(RI$203&amp;ROW())*RI$205</f>
        <v>0</v>
      </c>
      <c r="RJ124" s="696" cm="1">
        <f t="array" aca="1" ref="RJ124" ca="1">INDIRECT(RJ$203&amp;ROW())*RJ$205</f>
        <v>0.12226723336432462</v>
      </c>
      <c r="RK124" s="696" cm="1">
        <f t="array" aca="1" ref="RK124" ca="1">IF(INDIRECT(RK$203&amp;ROW())="-",0,INDIRECT(RK$203&amp;ROW())*RK$205)</f>
        <v>3.164883348844505E-2</v>
      </c>
      <c r="RL124" s="696" cm="1">
        <f t="array" aca="1" ref="RL124" ca="1">INDIRECT(RL$203&amp;ROW())*RL$205</f>
        <v>0</v>
      </c>
      <c r="RM124" s="696" cm="1">
        <f t="array" aca="1" ref="RM124" ca="1">INDIRECT(RM$203&amp;ROW())*RM$205</f>
        <v>1.4993730364766381E-2</v>
      </c>
      <c r="RN124" s="696" cm="1">
        <f t="array" aca="1" ref="RN124" ca="1">INDIRECT(RN$203&amp;ROW())*RN$205</f>
        <v>0</v>
      </c>
      <c r="RO124" s="696" cm="1">
        <f t="array" aca="1" ref="RO124" ca="1">IF($RN124=0,0,INDIRECT(RO$203&amp;ROW())*RO$205)</f>
        <v>0</v>
      </c>
      <c r="RP124" s="696" cm="1">
        <f t="array" aca="1" ref="RP124" ca="1">IF($RN124=0,0,INDIRECT(RP$203&amp;ROW())*RP$205)</f>
        <v>0</v>
      </c>
      <c r="RQ124" s="696" cm="1">
        <f t="array" aca="1" ref="RQ124" ca="1">IF($RN124=0,0,INDIRECT(RQ$203&amp;ROW())*RQ$205)</f>
        <v>0</v>
      </c>
      <c r="RR124" s="696" cm="1">
        <f t="array" aca="1" ref="RR124" ca="1">IF($RN124=0,0,INDIRECT(RR$203&amp;ROW())*RR$205)</f>
        <v>0</v>
      </c>
      <c r="RS124" s="696" cm="1">
        <f t="array" aca="1" ref="RS124" ca="1">INDIRECT(RS$203&amp;ROW())*RS$205</f>
        <v>0</v>
      </c>
      <c r="RT124" s="696" cm="1">
        <f t="array" aca="1" ref="RT124" ca="1">IF($RS124=0,0,INDIRECT(RT$203&amp;ROW())*RT$205)</f>
        <v>0</v>
      </c>
      <c r="RU124" s="696" cm="1">
        <f t="array" aca="1" ref="RU124" ca="1">IF($RS124=0,0,INDIRECT(RU$203&amp;ROW())*RU$205)</f>
        <v>0</v>
      </c>
      <c r="RV124" s="696" cm="1">
        <f t="array" aca="1" ref="RV124" ca="1">INDIRECT(RV$203&amp;ROW())*RV$205</f>
        <v>0</v>
      </c>
      <c r="RW124" s="696" cm="1">
        <f t="array" aca="1" ref="RW124" ca="1">INDIRECT(RW$203&amp;ROW())*RW$205</f>
        <v>0</v>
      </c>
      <c r="RX124" s="696" cm="1">
        <f t="array" aca="1" ref="RX124" ca="1">INDIRECT(RX$203&amp;ROW())*RX$205</f>
        <v>0</v>
      </c>
      <c r="RY124" s="696" cm="1">
        <f t="array" aca="1" ref="RY124" ca="1">INDIRECT(RY$203&amp;ROW())*RY$205</f>
        <v>8.4396695370290389E-2</v>
      </c>
      <c r="RZ124" s="696" cm="1">
        <f t="array" aca="1" ref="RZ124" ca="1">INDIRECT(RZ$203&amp;ROW())*RZ$205</f>
        <v>0</v>
      </c>
      <c r="SA124" s="696" cm="1">
        <f t="array" aca="1" ref="SA124" ca="1">INDIRECT(SA$203&amp;ROW())*SA$205</f>
        <v>0.20458618579029147</v>
      </c>
      <c r="SB124" s="696" cm="1">
        <f t="array" aca="1" ref="SB124" ca="1">INDIRECT(SB$203&amp;ROW())*SB$205</f>
        <v>0</v>
      </c>
      <c r="SC124" s="696" cm="1">
        <f t="array" aca="1" ref="SC124" ca="1">INDIRECT(SC$203&amp;ROW())*SC$205</f>
        <v>0</v>
      </c>
      <c r="SD124" s="696" cm="1">
        <f t="array" aca="1" ref="SD124" ca="1">INDIRECT(SD$203&amp;ROW())*SD$205</f>
        <v>0.3072993885784252</v>
      </c>
      <c r="SE124" s="696" cm="1">
        <f t="array" aca="1" ref="SE124" ca="1">INDIRECT(SE$203&amp;ROW())*SE$205</f>
        <v>0.2585618210787391</v>
      </c>
      <c r="SF124" s="696" cm="1">
        <f t="array" aca="1" ref="SF124" ca="1">INDIRECT(SF$203&amp;ROW())*SF$205</f>
        <v>0</v>
      </c>
      <c r="SG124" s="696" cm="1">
        <f t="array" aca="1" ref="SG124" ca="1">INDIRECT(SG$203&amp;ROW())*SG$205</f>
        <v>0</v>
      </c>
      <c r="SH124" s="696" cm="1">
        <f t="array" aca="1" ref="SH124" ca="1">IF(INDIRECT(SH$203&amp;ROW())="-",0,INDIRECT(SH$203&amp;ROW())*SH$205)</f>
        <v>3.3218720339715117E-2</v>
      </c>
      <c r="SI124" s="696" cm="1">
        <f t="array" aca="1" ref="SI124" ca="1">INDIRECT(SI$203&amp;ROW())*SI$205</f>
        <v>0</v>
      </c>
      <c r="SJ124" s="696" cm="1">
        <f t="array" aca="1" ref="SJ124" ca="1">INDIRECT(SJ$203&amp;ROW())*SJ$205</f>
        <v>0</v>
      </c>
      <c r="SK124" s="696" cm="1">
        <f t="array" aca="1" ref="SK124" ca="1">INDIRECT(SK$203&amp;ROW())*SK$205</f>
        <v>0</v>
      </c>
      <c r="SN124" s="606" t="s">
        <v>6468</v>
      </c>
      <c r="SO124" s="707" cm="1">
        <f t="array" aca="1" ref="SO124" ca="1">INDIRECT(SO$203&amp;ROW())*SO$205</f>
        <v>0</v>
      </c>
      <c r="SP124" s="707" cm="1">
        <f t="array" aca="1" ref="SP124" ca="1">INDIRECT(SP$203&amp;ROW())*SP$205</f>
        <v>1</v>
      </c>
      <c r="SQ124" s="707" cm="1">
        <f t="array" aca="1" ref="SQ124" ca="1">INDIRECT(SQ$203&amp;ROW())*SQ$205</f>
        <v>1</v>
      </c>
      <c r="SR124" s="707" cm="1">
        <f t="array" aca="1" ref="SR124" ca="1">INDIRECT(SR$203&amp;ROW())*SR$205</f>
        <v>3</v>
      </c>
      <c r="SS124" s="707" cm="1">
        <f t="array" aca="1" ref="SS124" ca="1">INDIRECT(SS$203&amp;ROW())*SS$205</f>
        <v>3</v>
      </c>
      <c r="ST124" s="707" cm="1">
        <f t="array" aca="1" ref="ST124" ca="1">INDIRECT(ST$203&amp;ROW())*ST$205</f>
        <v>3</v>
      </c>
      <c r="SU124" s="707" cm="1">
        <f t="array" aca="1" ref="SU124" ca="1">INDIRECT(SU$203&amp;ROW())*SU$205</f>
        <v>3</v>
      </c>
      <c r="SV124" s="707" cm="1">
        <f t="array" aca="1" ref="SV124" ca="1">INDIRECT(SV$203&amp;ROW())*SV$205</f>
        <v>3</v>
      </c>
      <c r="SW124" s="707" cm="1">
        <f t="array" aca="1" ref="SW124" ca="1">INDIRECT(SW$203&amp;ROW())*SW$205</f>
        <v>3</v>
      </c>
      <c r="SX124" s="707" cm="1">
        <f t="array" aca="1" ref="SX124" ca="1">INDIRECT(SX$203&amp;ROW())*SX$205</f>
        <v>3</v>
      </c>
      <c r="SY124" s="707" cm="1">
        <f t="array" aca="1" ref="SY124" ca="1">INDIRECT(SY$203&amp;ROW())*SY$205</f>
        <v>3</v>
      </c>
      <c r="SZ124" s="707" cm="1">
        <f t="array" aca="1" ref="SZ124" ca="1">INDIRECT(SZ$203&amp;ROW())*SZ$205</f>
        <v>2</v>
      </c>
      <c r="TA124" s="707" cm="1">
        <f t="array" aca="1" ref="TA124" ca="1">INDIRECT(TA$203&amp;ROW())*TA$205</f>
        <v>0</v>
      </c>
      <c r="TB124" s="696" cm="1">
        <f t="array" aca="1" ref="TB124" ca="1">IF(INDIRECT(TB$203&amp;ROW())="-",0,INDIRECT(TB$203&amp;ROW())*TB$205)</f>
        <v>0.1293</v>
      </c>
      <c r="TC124" s="707" cm="1">
        <f t="array" aca="1" ref="TC124" ca="1">INDIRECT(TC$203&amp;ROW())*TC$205</f>
        <v>0</v>
      </c>
      <c r="TD124" s="696" cm="1">
        <f t="array" aca="1" ref="TD124" ca="1">IF(INDIRECT(TD$203&amp;ROW())="-",0,INDIRECT(TD$203&amp;ROW())*TD$205)</f>
        <v>0.51759999999999995</v>
      </c>
      <c r="TE124" s="732" cm="1">
        <f t="array" aca="1" ref="TE124" ca="1">INDIRECT(TE$203&amp;ROW())*TE$205</f>
        <v>1</v>
      </c>
      <c r="TF124" s="707" cm="1">
        <f t="array" aca="1" ref="TF124" ca="1">INDIRECT(TF$203&amp;ROW())*TF$205</f>
        <v>2</v>
      </c>
      <c r="TG124" s="707" cm="1">
        <f t="array" aca="1" ref="TG124" ca="1">INDIRECT(TG$203&amp;ROW())*TG$205</f>
        <v>1</v>
      </c>
      <c r="TH124" s="707" cm="1">
        <f t="array" aca="1" ref="TH124" ca="1">INDIRECT(TH$203&amp;ROW())*TH$205</f>
        <v>0</v>
      </c>
      <c r="TI124" s="707" cm="1">
        <f t="array" aca="1" ref="TI124" ca="1">INDIRECT(TI$203&amp;ROW())*TI$205</f>
        <v>2</v>
      </c>
      <c r="TJ124" s="696" cm="1">
        <f t="array" aca="1" ref="TJ124" ca="1">IF(INDIRECT(TJ$203&amp;ROW())="-",0,INDIRECT(TJ$203&amp;ROW())*TJ$205)</f>
        <v>0.52380000000000004</v>
      </c>
      <c r="TK124" s="707" cm="1">
        <f t="array" aca="1" ref="TK124" ca="1">INDIRECT(TK$203&amp;ROW())*TK$205</f>
        <v>0</v>
      </c>
      <c r="TL124" s="707" cm="1">
        <f t="array" aca="1" ref="TL124" ca="1">INDIRECT(TL$203&amp;ROW())*TL$205</f>
        <v>1</v>
      </c>
      <c r="TM124" s="707" cm="1">
        <f t="array" aca="1" ref="TM124" ca="1">INDIRECT(TM$203&amp;ROW())*TM$205</f>
        <v>0</v>
      </c>
      <c r="TN124" s="707" cm="1">
        <f t="array" aca="1" ref="TN124" ca="1">IF($TM124=0,0,INDIRECT(TN$203&amp;ROW())*TN$205)</f>
        <v>0</v>
      </c>
      <c r="TO124" s="707" cm="1">
        <f t="array" aca="1" ref="TO124" ca="1">IF($TM124=0,0,INDIRECT(TO$203&amp;ROW())*TO$205)</f>
        <v>0</v>
      </c>
      <c r="TP124" s="707" cm="1">
        <f t="array" aca="1" ref="TP124" ca="1">IF($TM124=0,0,INDIRECT(TP$203&amp;ROW())*TP$205)</f>
        <v>0</v>
      </c>
      <c r="TQ124" s="707" cm="1">
        <f t="array" aca="1" ref="TQ124" ca="1">IF($TM124=0,0,INDIRECT(TQ$203&amp;ROW())*TQ$205)</f>
        <v>0</v>
      </c>
      <c r="TR124" s="707" cm="1">
        <f t="array" aca="1" ref="TR124" ca="1">INDIRECT(TR$203&amp;ROW())*TR$205</f>
        <v>0</v>
      </c>
      <c r="TS124" s="707" cm="1">
        <f t="array" aca="1" ref="TS124" ca="1">IF($TR124=0,0,INDIRECT(TS$203&amp;ROW())*TS$205)</f>
        <v>0</v>
      </c>
      <c r="TT124" s="707" cm="1">
        <f t="array" aca="1" ref="TT124" ca="1">IF($TR124=0,0,INDIRECT(TT$203&amp;ROW())*TT$205)</f>
        <v>0</v>
      </c>
      <c r="TU124" s="707" cm="1">
        <f t="array" aca="1" ref="TU124" ca="1">INDIRECT(TU$203&amp;ROW())*TU$205</f>
        <v>0</v>
      </c>
      <c r="TV124" s="707" cm="1">
        <f t="array" aca="1" ref="TV124" ca="1">INDIRECT(TV$203&amp;ROW())*TV$205</f>
        <v>0</v>
      </c>
      <c r="TW124" s="707" cm="1">
        <f t="array" aca="1" ref="TW124" ca="1">INDIRECT(TW$203&amp;ROW())*TW$205</f>
        <v>0</v>
      </c>
      <c r="TX124" s="707" cm="1">
        <f t="array" aca="1" ref="TX124" ca="1">INDIRECT(TX$203&amp;ROW())*TX$205</f>
        <v>3</v>
      </c>
      <c r="TY124" s="707" cm="1">
        <f t="array" aca="1" ref="TY124" ca="1">INDIRECT(TY$203&amp;ROW())*TY$205</f>
        <v>0</v>
      </c>
      <c r="TZ124" s="707" cm="1">
        <f t="array" aca="1" ref="TZ124" ca="1">INDIRECT(TZ$203&amp;ROW())*TZ$205</f>
        <v>2</v>
      </c>
      <c r="UA124" s="707" cm="1">
        <f t="array" aca="1" ref="UA124" ca="1">INDIRECT(UA$203&amp;ROW())*UA$205</f>
        <v>0</v>
      </c>
      <c r="UB124" s="707" cm="1">
        <f t="array" aca="1" ref="UB124" ca="1">INDIRECT(UB$203&amp;ROW())*UB$205</f>
        <v>0</v>
      </c>
      <c r="UC124" s="707" cm="1">
        <f t="array" aca="1" ref="UC124" ca="1">INDIRECT(UC$203&amp;ROW())*UC$205</f>
        <v>1</v>
      </c>
      <c r="UD124" s="707" cm="1">
        <f t="array" aca="1" ref="UD124" ca="1">INDIRECT(UD$203&amp;ROW())*UD$205</f>
        <v>1</v>
      </c>
      <c r="UE124" s="707" cm="1">
        <f t="array" aca="1" ref="UE124" ca="1">INDIRECT(UE$203&amp;ROW())*UE$205</f>
        <v>0</v>
      </c>
      <c r="UF124" s="707" cm="1">
        <f t="array" aca="1" ref="UF124" ca="1">INDIRECT(UF$203&amp;ROW())*UF$205</f>
        <v>0</v>
      </c>
      <c r="UG124" s="696" cm="1">
        <f t="array" aca="1" ref="UG124" ca="1">IF(INDIRECT(UG$203&amp;ROW())="-",0,INDIRECT(UG$203&amp;ROW())*UG$205)</f>
        <v>0.42220000000000002</v>
      </c>
      <c r="UH124" s="707" cm="1">
        <f t="array" aca="1" ref="UH124" ca="1">INDIRECT(UH$203&amp;ROW())*UH$205</f>
        <v>0</v>
      </c>
      <c r="UI124" s="707" cm="1">
        <f t="array" aca="1" ref="UI124" ca="1">INDIRECT(UI$203&amp;ROW())*UI$205</f>
        <v>0</v>
      </c>
      <c r="UJ124" s="707" cm="1">
        <f t="array" aca="1" ref="UJ124" ca="1">INDIRECT(UJ$203&amp;ROW())*UJ$205</f>
        <v>0</v>
      </c>
      <c r="UM124" s="606" t="s">
        <v>6468</v>
      </c>
      <c r="UN124" s="616">
        <f t="shared" ca="1" si="222"/>
        <v>-0.97111609266078391</v>
      </c>
      <c r="UO124" s="616">
        <f t="shared" ca="1" si="222"/>
        <v>0.47801779056182137</v>
      </c>
      <c r="UP124" s="616">
        <f t="shared" ca="1" si="222"/>
        <v>0.15206673709758317</v>
      </c>
      <c r="UQ124" s="616">
        <f t="shared" ca="1" si="222"/>
        <v>0.29355872991449461</v>
      </c>
      <c r="UR124" s="616">
        <f t="shared" ca="1" si="222"/>
        <v>1.0502465449096676</v>
      </c>
      <c r="US124" s="616">
        <f t="shared" ca="1" si="222"/>
        <v>0.41305213694811815</v>
      </c>
      <c r="UT124" s="616">
        <f t="shared" ca="1" si="222"/>
        <v>0.30690415393182785</v>
      </c>
      <c r="UU124" s="616">
        <f t="shared" ca="1" si="222"/>
        <v>0.53359975015917405</v>
      </c>
      <c r="UV124" s="616">
        <f t="shared" ca="1" si="222"/>
        <v>0.44410973870643028</v>
      </c>
      <c r="UW124" s="616">
        <f t="shared" ca="1" si="222"/>
        <v>0.6421874155054268</v>
      </c>
      <c r="UX124" s="616">
        <f t="shared" ca="1" si="222"/>
        <v>0.28247365722383649</v>
      </c>
      <c r="UY124" s="616">
        <f t="shared" ca="1" si="222"/>
        <v>0.78298901716899016</v>
      </c>
      <c r="UZ124" s="616">
        <f t="shared" ca="1" si="222"/>
        <v>-0.80238258590915801</v>
      </c>
      <c r="VA124" s="616">
        <f t="shared" ca="1" si="222"/>
        <v>-1.6080226289367325</v>
      </c>
      <c r="VB124" s="616">
        <f t="shared" ca="1" si="222"/>
        <v>-0.76400504167427041</v>
      </c>
      <c r="VC124" s="616">
        <f t="shared" ca="1" si="222"/>
        <v>-0.17753175069893498</v>
      </c>
      <c r="VD124" s="616">
        <f t="shared" ca="1" si="243"/>
        <v>-0.36208520652341147</v>
      </c>
      <c r="VE124" s="616">
        <f t="shared" ca="1" si="240"/>
        <v>3.9909080070471406E-2</v>
      </c>
      <c r="VF124" s="616">
        <f t="shared" ca="1" si="240"/>
        <v>-0.81480937927278907</v>
      </c>
      <c r="VG124" s="616">
        <f t="shared" ca="1" si="240"/>
        <v>-0.89462372206681784</v>
      </c>
      <c r="VH124" s="616">
        <f t="shared" ca="1" si="240"/>
        <v>-0.12784420028857393</v>
      </c>
      <c r="VI124" s="616">
        <f t="shared" ca="1" si="240"/>
        <v>-0.16920155788029997</v>
      </c>
      <c r="VJ124" s="616">
        <f t="shared" ca="1" si="240"/>
        <v>-0.90132677458943244</v>
      </c>
      <c r="VK124" s="616">
        <f t="shared" ca="1" si="240"/>
        <v>-0.49937453713488217</v>
      </c>
      <c r="VL124" s="616">
        <f t="shared" ca="1" si="240"/>
        <v>-0.83864555511817418</v>
      </c>
      <c r="VM124" s="616">
        <f t="shared" ca="1" si="240"/>
        <v>-0.57201237404204519</v>
      </c>
      <c r="VN124" s="616">
        <f t="shared" ca="1" si="240"/>
        <v>-0.62639799545694341</v>
      </c>
      <c r="VO124" s="616">
        <f t="shared" ca="1" si="240"/>
        <v>-0.42150866262694142</v>
      </c>
      <c r="VP124" s="616">
        <f t="shared" ca="1" si="240"/>
        <v>-0.46221149066820022</v>
      </c>
      <c r="VQ124" s="616">
        <f t="shared" ca="1" si="240"/>
        <v>-0.77889442244162177</v>
      </c>
      <c r="VR124" s="616">
        <f t="shared" ca="1" si="240"/>
        <v>-0.64202286734458469</v>
      </c>
      <c r="VS124" s="616">
        <f t="shared" ca="1" si="240"/>
        <v>-0.40481357988865657</v>
      </c>
      <c r="VT124" s="616">
        <f t="shared" ca="1" si="232"/>
        <v>-0.3878135405833677</v>
      </c>
      <c r="VU124" s="616">
        <f t="shared" ca="1" si="232"/>
        <v>-0.82130507758946303</v>
      </c>
      <c r="VV124" s="616">
        <f t="shared" ca="1" si="232"/>
        <v>-0.64337789451099625</v>
      </c>
      <c r="VW124" s="616">
        <f t="shared" ca="1" si="232"/>
        <v>0.66845613582062358</v>
      </c>
      <c r="VX124" s="616">
        <f t="shared" ca="1" si="232"/>
        <v>-0.78524029103755877</v>
      </c>
      <c r="VY124" s="616">
        <f t="shared" ca="1" si="232"/>
        <v>0.70583605694264007</v>
      </c>
      <c r="VZ124" s="616">
        <f t="shared" ca="1" si="232"/>
        <v>-1.5555141459162816</v>
      </c>
      <c r="WA124" s="616">
        <f t="shared" ca="1" si="232"/>
        <v>-1.1483025824394326</v>
      </c>
      <c r="WB124" s="616">
        <f t="shared" ca="1" si="232"/>
        <v>0.33435322352896929</v>
      </c>
      <c r="WC124" s="616">
        <f t="shared" ca="1" si="232"/>
        <v>0.47817673461028487</v>
      </c>
      <c r="WD124" s="616">
        <f t="shared" ca="1" si="229"/>
        <v>-1.3395773314157267</v>
      </c>
      <c r="WE124" s="616">
        <f t="shared" ca="1" si="229"/>
        <v>-1.7097470492691516</v>
      </c>
      <c r="WF124" s="616">
        <f t="shared" ca="1" si="229"/>
        <v>-1.3669630676990916</v>
      </c>
      <c r="WG124" s="616">
        <f t="shared" ca="1" si="229"/>
        <v>-1.008197359876486</v>
      </c>
      <c r="WH124" s="616">
        <f t="shared" ca="1" si="229"/>
        <v>-1.0816125322340113</v>
      </c>
      <c r="WI124" s="627">
        <f t="shared" ca="1" si="229"/>
        <v>-0.9831420375936909</v>
      </c>
      <c r="WL124" s="606" t="s">
        <v>6468</v>
      </c>
      <c r="WM124" s="700" t="str">
        <f t="shared" ca="1" si="172"/>
        <v>C</v>
      </c>
      <c r="WN124" s="479">
        <f t="shared" ca="1" si="173"/>
        <v>0.36289504324639749</v>
      </c>
      <c r="WO124" s="495">
        <f t="shared" ca="1" si="216"/>
        <v>0.61354298057680723</v>
      </c>
      <c r="WP124" s="458">
        <f t="shared" ca="1" si="216"/>
        <v>0.50579336002218001</v>
      </c>
      <c r="WQ124" s="458">
        <f t="shared" ca="1" si="216"/>
        <v>0.13592680711933663</v>
      </c>
      <c r="WR124" s="459">
        <f t="shared" ca="1" si="216"/>
        <v>0.19631702526726597</v>
      </c>
      <c r="WS124" s="495">
        <f t="shared" ca="1" si="174"/>
        <v>-1.5556797626802977E-2</v>
      </c>
      <c r="WT124" s="458">
        <f t="shared" ca="1" si="175"/>
        <v>-0.37900271323605406</v>
      </c>
      <c r="WU124" s="458">
        <f t="shared" ca="1" si="176"/>
        <v>-0.56431043023397165</v>
      </c>
      <c r="WV124" s="459">
        <f t="shared" ca="1" si="177"/>
        <v>-0.81657559870240692</v>
      </c>
      <c r="WW124" s="484">
        <f t="shared" ca="1" si="223"/>
        <v>-0.7262006140917342</v>
      </c>
      <c r="WX124" s="484">
        <f t="shared" ca="1" si="223"/>
        <v>0.28829252948783446</v>
      </c>
      <c r="WY124" s="484">
        <f t="shared" ca="1" si="223"/>
        <v>0.1107197912807503</v>
      </c>
      <c r="WZ124" s="484">
        <f t="shared" ca="1" si="223"/>
        <v>0.10559307515024371</v>
      </c>
      <c r="XA124" s="484">
        <f t="shared" ca="1" si="241"/>
        <v>0.5542151017488316</v>
      </c>
      <c r="XB124" s="484">
        <f t="shared" ca="1" si="241"/>
        <v>0.21821544394969081</v>
      </c>
      <c r="XC124" s="484">
        <f t="shared" ca="1" si="241"/>
        <v>0.14467461816346364</v>
      </c>
      <c r="XD124" s="484">
        <f t="shared" ca="1" si="241"/>
        <v>0.27368331185664035</v>
      </c>
      <c r="XE124" s="484">
        <f t="shared" ca="1" si="241"/>
        <v>0.21801347073098662</v>
      </c>
      <c r="XF124" s="484">
        <f t="shared" ca="1" si="241"/>
        <v>0.41324760187774212</v>
      </c>
      <c r="XG124" s="484">
        <f t="shared" ca="1" si="241"/>
        <v>0.1145148206385433</v>
      </c>
      <c r="XH124" s="484">
        <f t="shared" ca="1" si="241"/>
        <v>0.39525285586690628</v>
      </c>
      <c r="XI124" s="484">
        <f t="shared" ca="1" si="241"/>
        <v>-0.56078518929191046</v>
      </c>
      <c r="XJ124" s="484">
        <f t="shared" ca="1" si="241"/>
        <v>-1.1412136597563991</v>
      </c>
      <c r="XK124" s="484">
        <f t="shared" ca="1" si="241"/>
        <v>-0.54267278110123429</v>
      </c>
      <c r="XL124" s="484">
        <f t="shared" ca="1" si="241"/>
        <v>-0.15683154856743917</v>
      </c>
      <c r="XM124" s="484">
        <f t="shared" ca="1" si="241"/>
        <v>-0.27308466275995691</v>
      </c>
      <c r="XN124" s="484">
        <f t="shared" ca="1" si="227"/>
        <v>2.7828601533139714E-2</v>
      </c>
      <c r="XO124" s="484">
        <f t="shared" ca="1" si="227"/>
        <v>-0.59823304626208174</v>
      </c>
      <c r="XP124" s="484">
        <f t="shared" ca="1" si="227"/>
        <v>-0.57255918212276347</v>
      </c>
      <c r="XQ124" s="484">
        <f t="shared" ca="1" si="227"/>
        <v>-8.50675308720171E-2</v>
      </c>
      <c r="XR124" s="484">
        <f t="shared" ca="1" si="227"/>
        <v>-0.14805136314526249</v>
      </c>
      <c r="XS124" s="484">
        <f t="shared" ca="1" si="227"/>
        <v>-0.55611861992167977</v>
      </c>
      <c r="XT124" s="484">
        <f t="shared" ca="1" si="227"/>
        <v>-0.30327015640201394</v>
      </c>
      <c r="XU124" s="484">
        <f t="shared" ca="1" si="227"/>
        <v>-0.63720289277878872</v>
      </c>
      <c r="XV124" s="484">
        <f t="shared" ca="1" si="227"/>
        <v>-0.30179372854458303</v>
      </c>
      <c r="XW124" s="484">
        <f t="shared" ca="1" si="227"/>
        <v>-0.40427726626791127</v>
      </c>
      <c r="XX124" s="484">
        <f t="shared" ca="1" si="227"/>
        <v>-0.20379943838012618</v>
      </c>
      <c r="XY124" s="484">
        <f t="shared" ca="1" si="227"/>
        <v>-0.24303080179333969</v>
      </c>
      <c r="XZ124" s="484">
        <f t="shared" ca="1" si="227"/>
        <v>-0.56968338057380219</v>
      </c>
      <c r="YA124" s="484">
        <f t="shared" ca="1" si="227"/>
        <v>-0.43779539324227229</v>
      </c>
      <c r="YB124" s="484">
        <f t="shared" ca="1" si="227"/>
        <v>-0.21272953623148902</v>
      </c>
      <c r="YC124" s="484">
        <f t="shared" ca="1" si="227"/>
        <v>-0.17304240180829866</v>
      </c>
      <c r="YD124" s="484">
        <f t="shared" ca="1" si="246"/>
        <v>-0.6068623218308542</v>
      </c>
      <c r="YE124" s="484">
        <f t="shared" ca="1" si="244"/>
        <v>-0.46342509741627064</v>
      </c>
      <c r="YF124" s="484">
        <f t="shared" ca="1" si="244"/>
        <v>0.39432227452058582</v>
      </c>
      <c r="YG124" s="484">
        <f t="shared" ca="1" si="244"/>
        <v>-0.54699838673676349</v>
      </c>
      <c r="YH124" s="484">
        <f t="shared" ca="1" si="244"/>
        <v>0.3761400347447329</v>
      </c>
      <c r="YI124" s="484">
        <f t="shared" ca="1" si="244"/>
        <v>-0.91106463526316606</v>
      </c>
      <c r="YJ124" s="484">
        <f t="shared" ca="1" si="233"/>
        <v>-0.6812879221613154</v>
      </c>
      <c r="YK124" s="484">
        <f t="shared" ca="1" si="233"/>
        <v>5.8277766861099353E-2</v>
      </c>
      <c r="YL124" s="484">
        <f t="shared" ca="1" si="233"/>
        <v>0.15139075417761619</v>
      </c>
      <c r="YM124" s="484">
        <f t="shared" ca="1" si="233"/>
        <v>-1.0693845836691747</v>
      </c>
      <c r="YN124" s="484">
        <f t="shared" ca="1" si="233"/>
        <v>-1.2190496461289051</v>
      </c>
      <c r="YO124" s="484">
        <f t="shared" ca="1" si="233"/>
        <v>-0.83945201987401208</v>
      </c>
      <c r="YP124" s="484">
        <f t="shared" ca="1" si="230"/>
        <v>-0.53716755334219179</v>
      </c>
      <c r="YQ124" s="484">
        <f t="shared" ca="1" si="230"/>
        <v>-0.78352011835031787</v>
      </c>
      <c r="YR124" s="484">
        <f t="shared" ca="1" si="230"/>
        <v>-0.73715989978774943</v>
      </c>
      <c r="YU124" s="606" t="s">
        <v>6468</v>
      </c>
      <c r="YV124" s="700" t="str">
        <f t="shared" ca="1" si="160"/>
        <v>C</v>
      </c>
      <c r="YW124" s="479">
        <f t="shared" ca="1" si="179"/>
        <v>0.47386393707212365</v>
      </c>
      <c r="YX124" s="495">
        <f t="shared" ca="1" si="217"/>
        <v>0.78416720677753982</v>
      </c>
      <c r="YY124" s="458">
        <f t="shared" ca="1" si="217"/>
        <v>0.51826079751187581</v>
      </c>
      <c r="YZ124" s="458">
        <f t="shared" ca="1" si="217"/>
        <v>6.251527484661025E-2</v>
      </c>
      <c r="ZA124" s="459">
        <f t="shared" ca="1" si="217"/>
        <v>0.53051246915246875</v>
      </c>
      <c r="ZB124" s="495">
        <f t="shared" ca="1" si="180"/>
        <v>0.21667567464063303</v>
      </c>
      <c r="ZC124" s="458">
        <f t="shared" ca="1" si="181"/>
        <v>-0.33776678986143988</v>
      </c>
      <c r="ZD124" s="458">
        <f t="shared" ca="1" si="182"/>
        <v>-0.59085226518409684</v>
      </c>
      <c r="ZE124" s="459">
        <f t="shared" ca="1" si="183"/>
        <v>-0.32875974544378683</v>
      </c>
      <c r="ZF124" s="484">
        <f t="shared" ca="1" si="225"/>
        <v>-3.2485432480444082E-2</v>
      </c>
      <c r="ZG124" s="484">
        <f t="shared" ca="1" si="225"/>
        <v>6.0956653196917926E-2</v>
      </c>
      <c r="ZH124" s="484">
        <f t="shared" ca="1" si="225"/>
        <v>1.1473290595745445E-2</v>
      </c>
      <c r="ZI124" s="484">
        <f t="shared" ca="1" si="225"/>
        <v>2.1988880583922777E-2</v>
      </c>
      <c r="ZJ124" s="484">
        <f t="shared" ca="1" si="242"/>
        <v>9.1836409008688807E-2</v>
      </c>
      <c r="ZK124" s="484">
        <f t="shared" ca="1" si="242"/>
        <v>7.3425809550013654E-2</v>
      </c>
      <c r="ZL124" s="484">
        <f t="shared" ca="1" si="242"/>
        <v>2.4672875513209128E-2</v>
      </c>
      <c r="ZM124" s="484">
        <f t="shared" ca="1" si="242"/>
        <v>9.4446117703140112E-2</v>
      </c>
      <c r="ZN124" s="484">
        <f t="shared" ca="1" si="242"/>
        <v>8.9770705925095284E-2</v>
      </c>
      <c r="ZO124" s="484">
        <f t="shared" ca="1" si="242"/>
        <v>2.8984588520071332E-2</v>
      </c>
      <c r="ZP124" s="484">
        <f t="shared" ca="1" si="242"/>
        <v>2.6000050859821721E-2</v>
      </c>
      <c r="ZQ124" s="484">
        <f t="shared" ca="1" si="242"/>
        <v>1.3381834632736962E-2</v>
      </c>
      <c r="ZR124" s="484">
        <f t="shared" ca="1" si="242"/>
        <v>-4.5981105838852197E-2</v>
      </c>
      <c r="ZS124" s="484">
        <f t="shared" ca="1" si="242"/>
        <v>-0.13492695197053328</v>
      </c>
      <c r="ZT124" s="484">
        <f t="shared" ca="1" si="242"/>
        <v>-2.7291061507312073E-2</v>
      </c>
      <c r="ZU124" s="484">
        <f t="shared" ca="1" si="242"/>
        <v>-1.1235814023665381E-2</v>
      </c>
      <c r="ZV124" s="484">
        <f t="shared" ca="1" si="242"/>
        <v>-1.9215497798489828E-2</v>
      </c>
      <c r="ZW124" s="484">
        <f t="shared" ca="1" si="228"/>
        <v>5.5175234891583769E-3</v>
      </c>
      <c r="ZX124" s="484">
        <f t="shared" ca="1" si="228"/>
        <v>-2.3787414966986643E-2</v>
      </c>
      <c r="ZY124" s="484">
        <f t="shared" ca="1" si="228"/>
        <v>-9.6348193705378546E-2</v>
      </c>
      <c r="ZZ124" s="484">
        <f t="shared" ca="1" si="228"/>
        <v>-7.8155783354792625E-3</v>
      </c>
      <c r="AAA124" s="484">
        <f t="shared" ca="1" si="228"/>
        <v>-1.0223428658532093E-2</v>
      </c>
      <c r="AAB124" s="484">
        <f t="shared" ca="1" si="228"/>
        <v>-0.10150745433592355</v>
      </c>
      <c r="AAC124" s="484">
        <f t="shared" ca="1" si="228"/>
        <v>-7.4874871608304394E-3</v>
      </c>
      <c r="AAD124" s="484">
        <f t="shared" ca="1" si="228"/>
        <v>-7.8682240113631882E-2</v>
      </c>
      <c r="AAE124" s="484">
        <f t="shared" ca="1" si="228"/>
        <v>-4.0219644611828483E-2</v>
      </c>
      <c r="AAF124" s="484">
        <f t="shared" ca="1" si="228"/>
        <v>-6.120902348854227E-2</v>
      </c>
      <c r="AAG124" s="484">
        <f t="shared" ca="1" si="228"/>
        <v>-4.3018323338477257E-2</v>
      </c>
      <c r="AAH124" s="484">
        <f t="shared" ca="1" si="228"/>
        <v>-3.8008707897835295E-2</v>
      </c>
      <c r="AAI124" s="484">
        <f t="shared" ca="1" si="228"/>
        <v>-6.0338538063910964E-2</v>
      </c>
      <c r="AAJ124" s="484">
        <f t="shared" ca="1" si="228"/>
        <v>-5.2025335368730337E-2</v>
      </c>
      <c r="AAK124" s="484">
        <f t="shared" ca="1" si="228"/>
        <v>-3.3183772310049216E-2</v>
      </c>
      <c r="AAL124" s="484">
        <f t="shared" ca="1" si="228"/>
        <v>-1.741238539122681E-2</v>
      </c>
      <c r="AAM124" s="484">
        <f t="shared" ca="1" si="247"/>
        <v>-2.189532836791554E-2</v>
      </c>
      <c r="AAN124" s="484">
        <f t="shared" ca="1" si="245"/>
        <v>-6.1359063816095079E-2</v>
      </c>
      <c r="AAO124" s="484">
        <f t="shared" ca="1" si="245"/>
        <v>1.8805162954418208E-2</v>
      </c>
      <c r="AAP124" s="484">
        <f t="shared" ca="1" si="245"/>
        <v>-2.8906649957960041E-2</v>
      </c>
      <c r="AAQ124" s="484">
        <f t="shared" ca="1" si="245"/>
        <v>7.2202153341576855E-2</v>
      </c>
      <c r="AAR124" s="484">
        <f t="shared" ca="1" si="245"/>
        <v>-3.6651122693945694E-2</v>
      </c>
      <c r="AAS124" s="484">
        <f t="shared" ca="1" si="234"/>
        <v>-3.1171595822786675E-2</v>
      </c>
      <c r="AAT124" s="484">
        <f t="shared" ca="1" si="234"/>
        <v>0.1027465411596778</v>
      </c>
      <c r="AAU124" s="484">
        <f t="shared" ca="1" si="234"/>
        <v>0.12363824729832018</v>
      </c>
      <c r="AAV124" s="484">
        <f t="shared" ca="1" si="234"/>
        <v>-8.8571357168320833E-2</v>
      </c>
      <c r="AAW124" s="484">
        <f t="shared" ca="1" si="234"/>
        <v>-6.3917050252045346E-2</v>
      </c>
      <c r="AAX124" s="484">
        <f t="shared" ca="1" si="234"/>
        <v>-0.10755273297161343</v>
      </c>
      <c r="AAY124" s="484">
        <f t="shared" ca="1" si="231"/>
        <v>-0.12312049482031152</v>
      </c>
      <c r="AAZ124" s="484">
        <f t="shared" ca="1" si="231"/>
        <v>-0.11856365915979221</v>
      </c>
      <c r="ABA124" s="484">
        <f t="shared" ca="1" si="231"/>
        <v>-0.10451532592333997</v>
      </c>
    </row>
    <row r="125" spans="1:729" ht="15" customHeight="1" x14ac:dyDescent="0.35">
      <c r="A125" s="498">
        <v>123</v>
      </c>
      <c r="B125" s="628"/>
      <c r="C125" s="606" t="s">
        <v>6504</v>
      </c>
      <c r="D125" s="629">
        <v>104</v>
      </c>
      <c r="E125" s="810" t="s">
        <v>6505</v>
      </c>
      <c r="F125" s="631" t="s">
        <v>1306</v>
      </c>
      <c r="G125" s="632">
        <v>54409.794000000002</v>
      </c>
      <c r="H125" s="504">
        <v>75186.226008591577</v>
      </c>
      <c r="I125" s="505">
        <v>1390</v>
      </c>
      <c r="J125" s="506" t="s">
        <v>6506</v>
      </c>
      <c r="K125" s="469">
        <v>0</v>
      </c>
      <c r="L125" s="950" t="s">
        <v>1188</v>
      </c>
      <c r="M125" s="817">
        <v>146</v>
      </c>
      <c r="N125" s="818">
        <v>0.43159999999999998</v>
      </c>
      <c r="O125" s="819">
        <v>0.25879999999999997</v>
      </c>
      <c r="P125" s="820">
        <v>0.52339999999999998</v>
      </c>
      <c r="Q125" s="821">
        <v>0.51249999999999996</v>
      </c>
      <c r="R125" s="818">
        <v>0.26190000000000002</v>
      </c>
      <c r="S125" s="822">
        <v>0.33279999999999998</v>
      </c>
      <c r="T125" s="822">
        <v>0.22919999999999999</v>
      </c>
      <c r="U125" s="822">
        <v>0.15942000000000001</v>
      </c>
      <c r="V125" s="822">
        <v>2.3599999999999999E-2</v>
      </c>
      <c r="W125" s="633" t="s">
        <v>1188</v>
      </c>
      <c r="X125" s="875" t="s">
        <v>1188</v>
      </c>
      <c r="Y125" s="517" t="s">
        <v>1188</v>
      </c>
      <c r="Z125" s="517">
        <v>0</v>
      </c>
      <c r="AA125" s="875" t="s">
        <v>1188</v>
      </c>
      <c r="AB125" s="520" t="s">
        <v>1188</v>
      </c>
      <c r="AC125" s="369">
        <v>0</v>
      </c>
      <c r="AD125" s="431" t="s">
        <v>1188</v>
      </c>
      <c r="AE125" s="817">
        <v>0</v>
      </c>
      <c r="AF125" s="634" t="s">
        <v>1188</v>
      </c>
      <c r="AG125" s="635" t="s">
        <v>1188</v>
      </c>
      <c r="AH125" s="636" t="s">
        <v>1188</v>
      </c>
      <c r="AI125" s="636" t="s">
        <v>1188</v>
      </c>
      <c r="AJ125" s="636" t="s">
        <v>1188</v>
      </c>
      <c r="AK125" s="637" t="s">
        <v>1188</v>
      </c>
      <c r="AL125" s="765" t="s">
        <v>1188</v>
      </c>
      <c r="AM125" s="639" t="s">
        <v>1188</v>
      </c>
      <c r="AN125" s="636" t="s">
        <v>1188</v>
      </c>
      <c r="AO125" s="636" t="s">
        <v>1188</v>
      </c>
      <c r="AP125" s="636" t="s">
        <v>1188</v>
      </c>
      <c r="AQ125" s="636" t="s">
        <v>1188</v>
      </c>
      <c r="AR125" s="636" t="s">
        <v>1188</v>
      </c>
      <c r="AS125" s="636" t="s">
        <v>1188</v>
      </c>
      <c r="AT125" s="636" t="s">
        <v>1188</v>
      </c>
      <c r="AU125" s="640" t="s">
        <v>1188</v>
      </c>
      <c r="AV125" s="709" t="s">
        <v>6507</v>
      </c>
      <c r="AW125" s="642" t="s">
        <v>6508</v>
      </c>
      <c r="AX125" s="643">
        <v>1</v>
      </c>
      <c r="AY125" s="709" t="s">
        <v>6509</v>
      </c>
      <c r="AZ125" s="643">
        <v>1</v>
      </c>
      <c r="BA125" s="709" t="s">
        <v>6510</v>
      </c>
      <c r="BB125" s="631" t="s">
        <v>6511</v>
      </c>
      <c r="BC125" s="646" t="s">
        <v>6512</v>
      </c>
      <c r="BD125" s="631" t="s">
        <v>1195</v>
      </c>
      <c r="BE125" s="893" t="s">
        <v>1196</v>
      </c>
      <c r="BF125" s="893">
        <v>2</v>
      </c>
      <c r="BG125" s="893">
        <v>2011</v>
      </c>
      <c r="BH125" s="893" t="s">
        <v>1195</v>
      </c>
      <c r="BI125" s="893">
        <v>1</v>
      </c>
      <c r="BJ125" s="631">
        <v>1</v>
      </c>
      <c r="BK125" s="631" t="s">
        <v>1262</v>
      </c>
      <c r="BL125" s="893" t="s">
        <v>1257</v>
      </c>
      <c r="BM125" s="709" t="s">
        <v>6513</v>
      </c>
      <c r="BN125" s="647">
        <v>1948</v>
      </c>
      <c r="BO125" s="557" t="s">
        <v>6514</v>
      </c>
      <c r="BP125" s="647" t="s">
        <v>1188</v>
      </c>
      <c r="BQ125" s="647">
        <v>0</v>
      </c>
      <c r="BR125" s="647" t="s">
        <v>1188</v>
      </c>
      <c r="BS125" s="647" t="s">
        <v>1188</v>
      </c>
      <c r="BT125" s="647" t="s">
        <v>1188</v>
      </c>
      <c r="BU125" s="647" t="s">
        <v>1188</v>
      </c>
      <c r="BV125" s="648" t="s">
        <v>1188</v>
      </c>
      <c r="BW125" s="649" t="s">
        <v>6515</v>
      </c>
      <c r="BX125" s="650">
        <v>1972</v>
      </c>
      <c r="BY125" s="647" t="s">
        <v>1188</v>
      </c>
      <c r="BZ125" s="651" t="s">
        <v>6516</v>
      </c>
      <c r="CA125" s="647">
        <v>0</v>
      </c>
      <c r="CB125" s="647" t="s">
        <v>1188</v>
      </c>
      <c r="CC125" s="557" t="s">
        <v>6517</v>
      </c>
      <c r="CD125" s="652" t="s">
        <v>1188</v>
      </c>
      <c r="CE125" s="647">
        <v>0</v>
      </c>
      <c r="CF125" s="647">
        <v>2</v>
      </c>
      <c r="CG125" s="709" t="s">
        <v>6518</v>
      </c>
      <c r="CH125" s="647">
        <v>2010</v>
      </c>
      <c r="CI125" s="647">
        <v>1991</v>
      </c>
      <c r="CJ125" s="647">
        <v>2</v>
      </c>
      <c r="CK125" s="651" t="s">
        <v>6519</v>
      </c>
      <c r="CL125" s="651" t="s">
        <v>6520</v>
      </c>
      <c r="CM125" s="647">
        <v>2</v>
      </c>
      <c r="CN125" s="647" t="s">
        <v>1214</v>
      </c>
      <c r="CO125" s="557" t="s">
        <v>6521</v>
      </c>
      <c r="CP125" s="647">
        <v>2010</v>
      </c>
      <c r="CQ125" s="647">
        <v>3</v>
      </c>
      <c r="CR125" s="650">
        <v>3</v>
      </c>
      <c r="CS125" s="551" t="s">
        <v>6522</v>
      </c>
      <c r="CT125" s="430">
        <v>2014</v>
      </c>
      <c r="CU125" s="592">
        <v>2</v>
      </c>
      <c r="CV125" s="653" t="s">
        <v>6523</v>
      </c>
      <c r="CW125" s="647">
        <v>2020</v>
      </c>
      <c r="CX125" s="655">
        <v>2</v>
      </c>
      <c r="CY125" s="656" t="s">
        <v>6524</v>
      </c>
      <c r="CZ125" s="647">
        <v>2010</v>
      </c>
      <c r="DA125" s="657">
        <v>2</v>
      </c>
      <c r="DB125" s="723">
        <v>900000</v>
      </c>
      <c r="DC125" s="753">
        <v>3</v>
      </c>
      <c r="DD125" s="659" t="s">
        <v>6525</v>
      </c>
      <c r="DE125" s="648">
        <v>2015</v>
      </c>
      <c r="DF125" s="708" t="s">
        <v>755</v>
      </c>
      <c r="DG125" s="664" t="s">
        <v>6353</v>
      </c>
      <c r="DH125" s="666">
        <v>1</v>
      </c>
      <c r="DI125" s="710" t="s">
        <v>1262</v>
      </c>
      <c r="DJ125" s="578" t="s">
        <v>6514</v>
      </c>
      <c r="DK125" s="665" t="s">
        <v>1188</v>
      </c>
      <c r="DL125" s="665">
        <v>3</v>
      </c>
      <c r="DM125" s="655">
        <v>1</v>
      </c>
      <c r="DN125" s="790" t="s">
        <v>1497</v>
      </c>
      <c r="DO125" s="791" t="s">
        <v>756</v>
      </c>
      <c r="DP125" s="825">
        <v>1</v>
      </c>
      <c r="DQ125" s="900" t="s">
        <v>1262</v>
      </c>
      <c r="DR125" s="578" t="s">
        <v>6514</v>
      </c>
      <c r="DS125" s="753" t="s">
        <v>1188</v>
      </c>
      <c r="DT125" s="753">
        <v>3</v>
      </c>
      <c r="DU125" s="657">
        <v>1</v>
      </c>
      <c r="DV125" s="536" t="s">
        <v>1188</v>
      </c>
      <c r="DW125" s="709" t="s">
        <v>6526</v>
      </c>
      <c r="DX125" s="507" t="s">
        <v>1188</v>
      </c>
      <c r="DY125" s="507">
        <v>0</v>
      </c>
      <c r="DZ125" s="650">
        <v>0</v>
      </c>
      <c r="EA125" s="807" t="s">
        <v>1188</v>
      </c>
      <c r="EB125" s="785" t="s">
        <v>1190</v>
      </c>
      <c r="EC125" s="647">
        <v>2</v>
      </c>
      <c r="ED125" s="668" t="s">
        <v>1504</v>
      </c>
      <c r="EE125" s="647">
        <v>2016</v>
      </c>
      <c r="EF125" s="647">
        <v>2</v>
      </c>
      <c r="EG125" s="650" t="s">
        <v>1339</v>
      </c>
      <c r="EH125" s="648">
        <v>4</v>
      </c>
      <c r="EI125" s="551" t="s">
        <v>6507</v>
      </c>
      <c r="EJ125" s="651" t="s">
        <v>6508</v>
      </c>
      <c r="EK125" s="647">
        <v>2017</v>
      </c>
      <c r="EL125" s="554" t="s">
        <v>6527</v>
      </c>
      <c r="EM125" s="669" t="s">
        <v>1188</v>
      </c>
      <c r="EN125" s="647" t="s">
        <v>1188</v>
      </c>
      <c r="EO125" s="670" t="s">
        <v>1188</v>
      </c>
      <c r="EP125" s="556">
        <v>0</v>
      </c>
      <c r="EQ125" s="556" t="s">
        <v>1188</v>
      </c>
      <c r="ER125" s="651" t="s">
        <v>1188</v>
      </c>
      <c r="ES125" s="556" t="s">
        <v>1188</v>
      </c>
      <c r="ET125" s="556">
        <v>0</v>
      </c>
      <c r="EU125" s="671">
        <v>0</v>
      </c>
      <c r="EV125" s="672"/>
      <c r="EW125" s="673"/>
      <c r="EX125" s="797" t="s">
        <v>1906</v>
      </c>
      <c r="EY125" s="631" t="s">
        <v>2586</v>
      </c>
      <c r="EZ125" s="631">
        <v>1</v>
      </c>
      <c r="FA125" s="675"/>
      <c r="FB125" s="648">
        <v>0</v>
      </c>
      <c r="FC125" s="676"/>
      <c r="FD125" s="647"/>
      <c r="FE125" s="648"/>
      <c r="FF125" s="652" t="s">
        <v>1225</v>
      </c>
      <c r="FG125" s="728">
        <v>0</v>
      </c>
      <c r="FH125" s="631" t="str">
        <f t="shared" si="119"/>
        <v>D</v>
      </c>
      <c r="FI125" s="677">
        <f t="shared" si="120"/>
        <v>0.33333333333333331</v>
      </c>
      <c r="FJ125" s="678">
        <f t="shared" si="121"/>
        <v>0</v>
      </c>
      <c r="FK125" s="679">
        <f t="shared" si="122"/>
        <v>1</v>
      </c>
      <c r="FL125" s="680">
        <f t="shared" si="123"/>
        <v>0</v>
      </c>
      <c r="FM125" s="681">
        <v>0</v>
      </c>
      <c r="FN125" s="430" t="s">
        <v>1188</v>
      </c>
      <c r="FO125" s="686" t="s">
        <v>1188</v>
      </c>
      <c r="FP125" s="686" t="s">
        <v>1188</v>
      </c>
      <c r="FQ125" s="430">
        <v>0</v>
      </c>
      <c r="FR125" s="682" t="s">
        <v>1188</v>
      </c>
      <c r="FS125" s="369">
        <v>0</v>
      </c>
      <c r="FT125" s="430" t="s">
        <v>1188</v>
      </c>
      <c r="FU125" s="431" t="s">
        <v>1188</v>
      </c>
      <c r="FV125" s="369">
        <v>0</v>
      </c>
      <c r="FW125" s="430" t="s">
        <v>1188</v>
      </c>
      <c r="FX125" s="431" t="s">
        <v>1188</v>
      </c>
      <c r="FY125" s="369">
        <v>0</v>
      </c>
      <c r="FZ125" s="430" t="s">
        <v>1188</v>
      </c>
      <c r="GA125" s="686" t="s">
        <v>1188</v>
      </c>
      <c r="GB125" s="431" t="s">
        <v>1188</v>
      </c>
      <c r="GC125" s="369">
        <v>0</v>
      </c>
      <c r="GD125" s="430" t="s">
        <v>1188</v>
      </c>
      <c r="GE125" s="686" t="s">
        <v>1188</v>
      </c>
      <c r="GF125" s="431" t="s">
        <v>1188</v>
      </c>
      <c r="GG125" s="369">
        <v>0</v>
      </c>
      <c r="GH125" s="430" t="s">
        <v>1188</v>
      </c>
      <c r="GI125" s="686" t="s">
        <v>1188</v>
      </c>
      <c r="GJ125" s="431" t="s">
        <v>1188</v>
      </c>
      <c r="GK125" s="369">
        <v>2</v>
      </c>
      <c r="GL125" s="430">
        <v>2014</v>
      </c>
      <c r="GM125" s="686" t="s">
        <v>6528</v>
      </c>
      <c r="GN125" s="572" t="s">
        <v>6529</v>
      </c>
      <c r="GO125" s="676">
        <v>0</v>
      </c>
      <c r="GP125" s="917" t="s">
        <v>1188</v>
      </c>
      <c r="GQ125" s="872" t="s">
        <v>1188</v>
      </c>
      <c r="GR125" s="872" t="s">
        <v>1188</v>
      </c>
      <c r="GS125" s="872" t="s">
        <v>1188</v>
      </c>
      <c r="GT125" s="873" t="s">
        <v>1188</v>
      </c>
      <c r="GU125" s="581">
        <v>0</v>
      </c>
      <c r="GV125" s="687" t="s">
        <v>1188</v>
      </c>
      <c r="GW125" s="872" t="s">
        <v>1188</v>
      </c>
      <c r="GX125" s="873" t="s">
        <v>1188</v>
      </c>
      <c r="GY125" s="874">
        <v>0</v>
      </c>
      <c r="GZ125" s="582" t="s">
        <v>1188</v>
      </c>
      <c r="HA125" s="583" t="s">
        <v>1459</v>
      </c>
      <c r="HB125" s="584">
        <v>2</v>
      </c>
      <c r="HC125" s="585">
        <v>0</v>
      </c>
      <c r="HD125" s="586" t="s">
        <v>1188</v>
      </c>
      <c r="HE125" s="690" t="s">
        <v>1188</v>
      </c>
      <c r="HF125" s="587" t="s">
        <v>1188</v>
      </c>
      <c r="HG125" s="587" t="s">
        <v>1188</v>
      </c>
      <c r="HH125" s="588">
        <v>0</v>
      </c>
      <c r="HI125" s="586" t="s">
        <v>1188</v>
      </c>
      <c r="HJ125" s="690" t="s">
        <v>1188</v>
      </c>
      <c r="HK125" s="691" t="s">
        <v>1188</v>
      </c>
      <c r="HL125" s="692">
        <v>0</v>
      </c>
      <c r="HM125" s="693" t="s">
        <v>1188</v>
      </c>
      <c r="HN125" s="592" t="s">
        <v>1188</v>
      </c>
      <c r="HO125" s="681">
        <v>1</v>
      </c>
      <c r="HP125" s="574">
        <v>1</v>
      </c>
      <c r="HQ125" s="472">
        <f t="shared" si="124"/>
        <v>2</v>
      </c>
      <c r="HR125" s="593">
        <v>0.5</v>
      </c>
      <c r="HS125" s="574">
        <v>0</v>
      </c>
      <c r="HT125" s="574">
        <v>0</v>
      </c>
      <c r="HU125" s="574">
        <v>0</v>
      </c>
      <c r="HV125" s="574">
        <v>1</v>
      </c>
      <c r="HW125" s="574">
        <v>0</v>
      </c>
      <c r="HX125" s="574">
        <v>1</v>
      </c>
      <c r="HY125" s="574">
        <v>0</v>
      </c>
      <c r="HZ125" s="574">
        <v>0</v>
      </c>
      <c r="IA125" s="574">
        <v>0.5</v>
      </c>
      <c r="IB125" s="574">
        <v>0.5</v>
      </c>
      <c r="IC125" s="574">
        <v>0</v>
      </c>
      <c r="ID125" s="681">
        <v>0</v>
      </c>
      <c r="IE125" s="369">
        <v>0</v>
      </c>
      <c r="IF125" s="574">
        <v>0</v>
      </c>
      <c r="IG125" s="472">
        <f t="shared" si="125"/>
        <v>0</v>
      </c>
      <c r="IH125" s="609">
        <v>0.41851296082757444</v>
      </c>
      <c r="II125" s="694">
        <v>0.3680905791515543</v>
      </c>
      <c r="IJ125" s="695">
        <v>0.19612301715442174</v>
      </c>
      <c r="IK125" s="696">
        <v>0.40247240838097464</v>
      </c>
      <c r="IL125" s="696">
        <v>0.43530535276312943</v>
      </c>
      <c r="IM125" s="697">
        <v>0.43846153830769152</v>
      </c>
      <c r="IN125" s="599">
        <v>1</v>
      </c>
      <c r="IO125" s="600">
        <v>5</v>
      </c>
      <c r="IP125" s="601">
        <v>6</v>
      </c>
      <c r="IQ125" s="600">
        <v>14</v>
      </c>
      <c r="IR125" s="587">
        <v>16</v>
      </c>
      <c r="IS125" s="601">
        <v>30</v>
      </c>
      <c r="IT125" s="599">
        <v>1</v>
      </c>
      <c r="IU125" s="600">
        <v>10</v>
      </c>
      <c r="IV125" s="587">
        <v>16</v>
      </c>
      <c r="IW125" s="601">
        <v>10</v>
      </c>
      <c r="IX125" s="602">
        <v>36</v>
      </c>
      <c r="IY125" s="681">
        <v>0</v>
      </c>
      <c r="IZ125" s="698" t="s">
        <v>1188</v>
      </c>
      <c r="JA125" s="681">
        <v>2</v>
      </c>
      <c r="JB125" s="699" t="s">
        <v>6530</v>
      </c>
      <c r="JC125" s="681">
        <v>0</v>
      </c>
      <c r="JD125" s="753" t="s">
        <v>1188</v>
      </c>
      <c r="JE125" s="940" t="s">
        <v>1188</v>
      </c>
      <c r="JF125" s="940" t="s">
        <v>1188</v>
      </c>
      <c r="JG125" s="657" t="s">
        <v>1188</v>
      </c>
      <c r="JH125" s="369">
        <v>0</v>
      </c>
      <c r="JI125" s="430" t="s">
        <v>1188</v>
      </c>
      <c r="JJ125" s="686" t="s">
        <v>1188</v>
      </c>
      <c r="JK125" s="686" t="s">
        <v>1188</v>
      </c>
      <c r="JL125" s="592" t="s">
        <v>1188</v>
      </c>
      <c r="JM125" s="369">
        <v>0</v>
      </c>
      <c r="JN125" s="430" t="s">
        <v>1188</v>
      </c>
      <c r="JO125" s="430" t="s">
        <v>1188</v>
      </c>
      <c r="JP125" s="686" t="s">
        <v>1188</v>
      </c>
      <c r="JQ125" s="686" t="s">
        <v>1188</v>
      </c>
      <c r="JR125" s="592" t="s">
        <v>1188</v>
      </c>
      <c r="JS125" s="369">
        <v>0</v>
      </c>
      <c r="JT125" s="430" t="s">
        <v>1188</v>
      </c>
      <c r="JU125" s="686" t="s">
        <v>1188</v>
      </c>
      <c r="JV125" s="686" t="s">
        <v>1188</v>
      </c>
      <c r="JW125" s="592" t="s">
        <v>1188</v>
      </c>
      <c r="JX125" s="606">
        <v>0</v>
      </c>
      <c r="JY125" s="607" t="s">
        <v>1188</v>
      </c>
      <c r="JZ125" s="606" t="s">
        <v>1188</v>
      </c>
      <c r="KA125" s="606">
        <f t="shared" si="126"/>
        <v>0</v>
      </c>
      <c r="KB125" s="606"/>
      <c r="KC125" s="606"/>
      <c r="KD125" s="606"/>
      <c r="KE125" s="606"/>
      <c r="KF125" s="606">
        <f t="shared" si="127"/>
        <v>0</v>
      </c>
      <c r="KG125" s="606"/>
      <c r="KH125" s="606"/>
      <c r="KI125" s="606"/>
      <c r="KJ125" s="606"/>
      <c r="KK125" s="606">
        <v>1</v>
      </c>
      <c r="KL125" s="606">
        <v>0</v>
      </c>
      <c r="KM125" s="608">
        <f t="shared" si="248"/>
        <v>0.27002615928649903</v>
      </c>
      <c r="KN125" s="609">
        <v>-1.1498692035675049</v>
      </c>
      <c r="KO125" s="609">
        <v>11.538461685180664</v>
      </c>
      <c r="KP125" s="610">
        <v>9</v>
      </c>
      <c r="KQ125" s="608">
        <f t="shared" si="249"/>
        <v>0.37496089935302734</v>
      </c>
      <c r="KR125" s="609">
        <v>-0.62519550323486328</v>
      </c>
      <c r="KS125" s="609">
        <v>28.846153259277344</v>
      </c>
      <c r="KT125" s="610">
        <v>11</v>
      </c>
      <c r="KU125" s="610">
        <v>29</v>
      </c>
      <c r="KV125" s="606" t="s">
        <v>5586</v>
      </c>
      <c r="KW125" s="606" t="s">
        <v>6504</v>
      </c>
      <c r="KX125" s="700" t="str">
        <f t="shared" ca="1" si="130"/>
        <v>C</v>
      </c>
      <c r="KY125" s="701">
        <f t="shared" ca="1" si="131"/>
        <v>0.26832837575194013</v>
      </c>
      <c r="KZ125" s="702">
        <f t="shared" ca="1" si="235"/>
        <v>0.18988705882352941</v>
      </c>
      <c r="LA125" s="703">
        <f t="shared" ca="1" si="236"/>
        <v>0.50251428571428569</v>
      </c>
      <c r="LB125" s="703">
        <f t="shared" ca="1" si="237"/>
        <v>0.23214166666666669</v>
      </c>
      <c r="LC125" s="704">
        <f t="shared" ca="1" si="238"/>
        <v>0.14877049180327867</v>
      </c>
      <c r="LD125" s="696" cm="1">
        <f t="array" aca="1" ref="LD125" ca="1">INDIRECT(LD$203&amp;ROW())*LD$205</f>
        <v>0</v>
      </c>
      <c r="LE125" s="696" cm="1">
        <f t="array" aca="1" ref="LE125" ca="1">INDIRECT(LE$203&amp;ROW())*LE$205</f>
        <v>0</v>
      </c>
      <c r="LF125" s="696" cm="1">
        <f t="array" aca="1" ref="LF125" ca="1">INDIRECT(LF$203&amp;ROW())*LF$205</f>
        <v>0</v>
      </c>
      <c r="LG125" s="696" cm="1">
        <f t="array" aca="1" ref="LG125" ca="1">INDIRECT(LG$203&amp;ROW())*LG$205</f>
        <v>2</v>
      </c>
      <c r="LH125" s="696" cm="1">
        <f t="array" aca="1" ref="LH125" ca="1">INDIRECT(LH$203&amp;ROW())*LH$205</f>
        <v>0</v>
      </c>
      <c r="LI125" s="696" cm="1">
        <f t="array" aca="1" ref="LI125" ca="1">INDIRECT(LI$203&amp;ROW())*LI$205</f>
        <v>0</v>
      </c>
      <c r="LJ125" s="696" cm="1">
        <f t="array" aca="1" ref="LJ125" ca="1">INDIRECT(LJ$203&amp;ROW())*LJ$205</f>
        <v>3</v>
      </c>
      <c r="LK125" s="696" cm="1">
        <f t="array" aca="1" ref="LK125" ca="1">INDIRECT(LK$203&amp;ROW())*LK$205</f>
        <v>3</v>
      </c>
      <c r="LL125" s="696" cm="1">
        <f t="array" aca="1" ref="LL125" ca="1">INDIRECT(LL$203&amp;ROW())*LL$205</f>
        <v>3</v>
      </c>
      <c r="LM125" s="696" cm="1">
        <f t="array" aca="1" ref="LM125" ca="1">INDIRECT(LM$203&amp;ROW())*LM$205</f>
        <v>0</v>
      </c>
      <c r="LN125" s="696" cm="1">
        <f t="array" aca="1" ref="LN125" ca="1">INDIRECT(LN$203&amp;ROW())*LN$205</f>
        <v>2</v>
      </c>
      <c r="LO125" s="696" cm="1">
        <f t="array" aca="1" ref="LO125" ca="1">INDIRECT(LO$203&amp;ROW())*LO$205</f>
        <v>0</v>
      </c>
      <c r="LP125" s="696" cm="1">
        <f t="array" aca="1" ref="LP125" ca="1">INDIRECT(LP$203&amp;ROW())*LP$205</f>
        <v>0</v>
      </c>
      <c r="LQ125" s="696" cm="1">
        <f t="array" aca="1" ref="LQ125" ca="1">IF(INDIRECT(LQ$203&amp;ROW())="-",0,INDIRECT(LQ$203&amp;ROW())*LQ$205)</f>
        <v>3.1403999999999996</v>
      </c>
      <c r="LR125" s="696" cm="1">
        <f t="array" aca="1" ref="LR125" ca="1">INDIRECT(LR$203&amp;ROW())*LR$205</f>
        <v>0</v>
      </c>
      <c r="LS125" s="696" cm="1">
        <f t="array" aca="1" ref="LS125" ca="1">IF(INDIRECT(LS$203&amp;ROW())="-",0,INDIRECT(LS$203&amp;ROW())*LS$205)</f>
        <v>1.5528</v>
      </c>
      <c r="LT125" s="696" cm="1">
        <f t="array" aca="1" ref="LT125" ca="1">INDIRECT(LT$203&amp;ROW())*LT$205</f>
        <v>0</v>
      </c>
      <c r="LU125" s="696" cm="1">
        <f t="array" aca="1" ref="LU125" ca="1">INDIRECT(LU$203&amp;ROW())*LU$205</f>
        <v>2</v>
      </c>
      <c r="LV125" s="696" cm="1">
        <f t="array" aca="1" ref="LV125" ca="1">INDIRECT(LV$203&amp;ROW())*LV$205</f>
        <v>2</v>
      </c>
      <c r="LW125" s="696" cm="1">
        <f t="array" aca="1" ref="LW125" ca="1">INDIRECT(LW$203&amp;ROW())*LW$205</f>
        <v>2</v>
      </c>
      <c r="LX125" s="696" cm="1">
        <f t="array" aca="1" ref="LX125" ca="1">INDIRECT(LX$203&amp;ROW())*LX$205</f>
        <v>3</v>
      </c>
      <c r="LY125" s="696" cm="1">
        <f t="array" aca="1" ref="LY125" ca="1">IF(INDIRECT(LY$203&amp;ROW())="-",0,INDIRECT(LY$203&amp;ROW())*LY$205)</f>
        <v>1.5714000000000001</v>
      </c>
      <c r="LZ125" s="696" cm="1">
        <f t="array" aca="1" ref="LZ125" ca="1">INDIRECT(LZ$203&amp;ROW())*LZ$205</f>
        <v>0</v>
      </c>
      <c r="MA125" s="696" cm="1">
        <f t="array" aca="1" ref="MA125" ca="1">INDIRECT(MA$203&amp;ROW())*MA$205</f>
        <v>4</v>
      </c>
      <c r="MB125" s="696" cm="1">
        <f t="array" aca="1" ref="MB125" ca="1">INDIRECT(MB$203&amp;ROW())*MB$205</f>
        <v>0</v>
      </c>
      <c r="MC125" s="696" cm="1">
        <f t="array" aca="1" ref="MC125" ca="1">IF($MB125=0,0,INDIRECT(MC$203&amp;ROW())*MC$205)</f>
        <v>0</v>
      </c>
      <c r="MD125" s="696" cm="1">
        <f t="array" aca="1" ref="MD125" ca="1">IF($MB125=0,0,INDIRECT(MD$203&amp;ROW())*MD$205)</f>
        <v>0</v>
      </c>
      <c r="ME125" s="696" cm="1">
        <f t="array" aca="1" ref="ME125" ca="1">IF($MB125=0,0,INDIRECT(ME$203&amp;ROW())*ME$205)</f>
        <v>0</v>
      </c>
      <c r="MF125" s="696" cm="1">
        <f t="array" aca="1" ref="MF125" ca="1">IF($MB125=0,0,INDIRECT(MF$203&amp;ROW())*MF$205)</f>
        <v>0</v>
      </c>
      <c r="MG125" s="696" cm="1">
        <f t="array" aca="1" ref="MG125" ca="1">INDIRECT(MG$203&amp;ROW())*MG$205</f>
        <v>0</v>
      </c>
      <c r="MH125" s="696" cm="1">
        <f t="array" aca="1" ref="MH125" ca="1">IF($MG125=0,0,INDIRECT(MH$203&amp;ROW())*MH$205)</f>
        <v>0</v>
      </c>
      <c r="MI125" s="696" cm="1">
        <f t="array" aca="1" ref="MI125" ca="1">IF($MG125=0,0,INDIRECT(MI$203&amp;ROW())*MI$205)</f>
        <v>0</v>
      </c>
      <c r="MJ125" s="696" cm="1">
        <f t="array" aca="1" ref="MJ125" ca="1">INDIRECT(MJ$203&amp;ROW())*MJ$205</f>
        <v>0</v>
      </c>
      <c r="MK125" s="696" cm="1">
        <f t="array" aca="1" ref="MK125" ca="1">INDIRECT(MK$203&amp;ROW())*MK$205</f>
        <v>0</v>
      </c>
      <c r="ML125" s="696" cm="1">
        <f t="array" aca="1" ref="ML125" ca="1">INDIRECT(ML$203&amp;ROW())*ML$205</f>
        <v>0</v>
      </c>
      <c r="MM125" s="696" cm="1">
        <f t="array" aca="1" ref="MM125" ca="1">INDIRECT(MM$203&amp;ROW())*MM$205</f>
        <v>0</v>
      </c>
      <c r="MN125" s="696" cm="1">
        <f t="array" aca="1" ref="MN125" ca="1">INDIRECT(MN$203&amp;ROW())*MN$205</f>
        <v>0</v>
      </c>
      <c r="MO125" s="696" cm="1">
        <f t="array" aca="1" ref="MO125" ca="1">INDIRECT(MO$203&amp;ROW())*MO$205</f>
        <v>0</v>
      </c>
      <c r="MP125" s="696" cm="1">
        <f t="array" aca="1" ref="MP125" ca="1">INDIRECT(MP$203&amp;ROW())*MP$205</f>
        <v>0</v>
      </c>
      <c r="MQ125" s="696" cm="1">
        <f t="array" aca="1" ref="MQ125" ca="1">INDIRECT(MQ$203&amp;ROW())*MQ$205</f>
        <v>0</v>
      </c>
      <c r="MR125" s="696" cm="1">
        <f t="array" aca="1" ref="MR125" ca="1">INDIRECT(MR$203&amp;ROW())*MR$205</f>
        <v>2</v>
      </c>
      <c r="MS125" s="696" cm="1">
        <f t="array" aca="1" ref="MS125" ca="1">INDIRECT(MS$203&amp;ROW())*MS$205</f>
        <v>0</v>
      </c>
      <c r="MT125" s="696" cm="1">
        <f t="array" aca="1" ref="MT125" ca="1">INDIRECT(MT$203&amp;ROW())*MT$205</f>
        <v>2</v>
      </c>
      <c r="MU125" s="696" cm="1">
        <f t="array" aca="1" ref="MU125" ca="1">INDIRECT(MU$203&amp;ROW())*MU$205</f>
        <v>2</v>
      </c>
      <c r="MV125" s="696" cm="1">
        <f t="array" aca="1" ref="MV125" ca="1">IF(INDIRECT(MV$203&amp;ROW())="-",0,INDIRECT(MV$203&amp;ROW())*MV$205)</f>
        <v>3.0749999999999997</v>
      </c>
      <c r="MW125" s="696" cm="1">
        <f t="array" aca="1" ref="MW125" ca="1">INDIRECT(MW$203&amp;ROW())*MW$205</f>
        <v>0</v>
      </c>
      <c r="MX125" s="696" cm="1">
        <f t="array" aca="1" ref="MX125" ca="1">INDIRECT(MX$203&amp;ROW())*MX$205</f>
        <v>0</v>
      </c>
      <c r="MY125" s="696" cm="1">
        <f t="array" aca="1" ref="MY125" ca="1">INDIRECT(MY$203&amp;ROW())*MY$205</f>
        <v>0</v>
      </c>
      <c r="NA125" s="701">
        <f t="shared" si="133"/>
        <v>0.32983902439024393</v>
      </c>
      <c r="NB125" s="617">
        <f t="shared" si="134"/>
        <v>0.66134285714285723</v>
      </c>
      <c r="NC125" s="695">
        <f t="shared" si="135"/>
        <v>0.17399230769230767</v>
      </c>
      <c r="ND125" s="697">
        <f t="shared" si="136"/>
        <v>0.20416666666666666</v>
      </c>
      <c r="NE125" s="694">
        <f t="shared" si="137"/>
        <v>0.34233521397301886</v>
      </c>
      <c r="NF125" s="682" t="str">
        <f t="shared" si="138"/>
        <v>C</v>
      </c>
      <c r="NH125" s="606" t="s">
        <v>6504</v>
      </c>
      <c r="NI125" s="563" t="str">
        <f t="shared" si="239"/>
        <v>C</v>
      </c>
      <c r="NJ125" s="563" t="str">
        <f t="shared" si="140"/>
        <v>C</v>
      </c>
      <c r="NK125" s="563" t="str">
        <f t="shared" ca="1" si="141"/>
        <v>C</v>
      </c>
      <c r="NL125" s="563" t="str">
        <f t="shared" ca="1" si="142"/>
        <v>C</v>
      </c>
      <c r="NM125" s="563" t="str">
        <f t="shared" ca="1" si="143"/>
        <v>C</v>
      </c>
      <c r="NN125" s="563" t="str">
        <f t="shared" ca="1" si="163"/>
        <v>C</v>
      </c>
      <c r="NO125" s="563" t="str">
        <f t="shared" ca="1" si="164"/>
        <v>C</v>
      </c>
      <c r="NP125" s="606" t="str">
        <f t="shared" si="144"/>
        <v>-</v>
      </c>
      <c r="NQ125" s="682" t="str">
        <f t="shared" si="145"/>
        <v>-</v>
      </c>
      <c r="NR125" s="682" t="e">
        <f>IF(OR(AND(NI125="A",OR(NJ125="C",NJ125="D")),AND(NI125="A",OR(#REF!="C",#REF!="D")),AND(NI125="B",OR(NJ125="D",#REF!="D")),AND(OR(NI125="C",NI125="D"),OR(NJ125="A",NJ125="B")),AND(OR(NI125="C",NI125="D"),OR(#REF!="A",#REF!="B")),AND(OR(NJ125="A",#REF!="A",NJ125="B",#REF!="B"),OR(NP125="-",NQ125="-")),AND(OR(NJ125="C",#REF!="C",NJ125="D",#REF!="D"),NP125="Yes")),"Yes","-")</f>
        <v>#REF!</v>
      </c>
      <c r="NS125" s="607"/>
      <c r="NT125" s="619">
        <f t="shared" si="146"/>
        <v>0.43159999999999998</v>
      </c>
      <c r="NU125" s="619">
        <f t="shared" si="147"/>
        <v>0.34233521397301886</v>
      </c>
      <c r="NV125" s="619">
        <f t="shared" ca="1" si="148"/>
        <v>0.26832837575194013</v>
      </c>
      <c r="NW125" s="619">
        <f t="shared" ca="1" si="165"/>
        <v>0.32504570607842498</v>
      </c>
      <c r="NX125" s="619">
        <f t="shared" ca="1" si="166"/>
        <v>0.36505587911464155</v>
      </c>
      <c r="NY125" s="620">
        <f t="shared" ca="1" si="167"/>
        <v>0.30982318584793178</v>
      </c>
      <c r="NZ125" s="620">
        <f t="shared" ca="1" si="168"/>
        <v>0.38119785220821856</v>
      </c>
      <c r="OA125" s="705" t="s">
        <v>1188</v>
      </c>
      <c r="OB125" s="706" t="s">
        <v>1188</v>
      </c>
      <c r="OC125" s="494"/>
      <c r="OE125" s="606" t="s">
        <v>6504</v>
      </c>
      <c r="OF125" s="700" t="str">
        <f t="shared" ca="1" si="149"/>
        <v>C</v>
      </c>
      <c r="OG125" s="701">
        <f t="shared" ca="1" si="169"/>
        <v>0.32504570607842498</v>
      </c>
      <c r="OH125" s="705">
        <f t="shared" ca="1" si="212"/>
        <v>0.2745013874186551</v>
      </c>
      <c r="OI125" s="696">
        <f t="shared" ca="1" si="213"/>
        <v>0.63917931442910925</v>
      </c>
      <c r="OJ125" s="696">
        <f t="shared" ca="1" si="152"/>
        <v>0.17971327034865628</v>
      </c>
      <c r="OK125" s="697">
        <f t="shared" ca="1" si="153"/>
        <v>0.20678885211727921</v>
      </c>
      <c r="OL125" s="696" cm="1">
        <f t="array" aca="1" ref="OL125" ca="1">INDIRECT(OL$203&amp;ROW())*OL$205</f>
        <v>0</v>
      </c>
      <c r="OM125" s="696" cm="1">
        <f t="array" aca="1" ref="OM125" ca="1">INDIRECT(OM$203&amp;ROW())*OM$205</f>
        <v>0</v>
      </c>
      <c r="ON125" s="696" cm="1">
        <f t="array" aca="1" ref="ON125" ca="1">INDIRECT(ON$203&amp;ROW())*ON$205</f>
        <v>0</v>
      </c>
      <c r="OO125" s="696" cm="1">
        <f t="array" aca="1" ref="OO125" ca="1">INDIRECT(OO$203&amp;ROW())*OO$205</f>
        <v>0.71940000000000004</v>
      </c>
      <c r="OP125" s="696" cm="1">
        <f t="array" aca="1" ref="OP125" ca="1">INDIRECT(OP$203&amp;ROW())*OP$205</f>
        <v>0</v>
      </c>
      <c r="OQ125" s="696" cm="1">
        <f t="array" aca="1" ref="OQ125" ca="1">INDIRECT(OQ$203&amp;ROW())*OQ$205</f>
        <v>0</v>
      </c>
      <c r="OR125" s="696" cm="1">
        <f t="array" aca="1" ref="OR125" ca="1">INDIRECT(OR$203&amp;ROW())*OR$205</f>
        <v>1.4141999999999999</v>
      </c>
      <c r="OS125" s="696" cm="1">
        <f t="array" aca="1" ref="OS125" ca="1">INDIRECT(OS$203&amp;ROW())*OS$205</f>
        <v>1.5387</v>
      </c>
      <c r="OT125" s="696" cm="1">
        <f t="array" aca="1" ref="OT125" ca="1">INDIRECT(OT$203&amp;ROW())*OT$205</f>
        <v>1.4727000000000001</v>
      </c>
      <c r="OU125" s="696" cm="1">
        <f t="array" aca="1" ref="OU125" ca="1">INDIRECT(OU$203&amp;ROW())*OU$205</f>
        <v>0</v>
      </c>
      <c r="OV125" s="696" cm="1">
        <f t="array" aca="1" ref="OV125" ca="1">INDIRECT(OV$203&amp;ROW())*OV$205</f>
        <v>0.81079999999999997</v>
      </c>
      <c r="OW125" s="696" cm="1">
        <f t="array" aca="1" ref="OW125" ca="1">INDIRECT(OW$203&amp;ROW())*OW$205</f>
        <v>0</v>
      </c>
      <c r="OX125" s="696" cm="1">
        <f t="array" aca="1" ref="OX125" ca="1">INDIRECT(OX$203&amp;ROW())*OX$205</f>
        <v>0</v>
      </c>
      <c r="OY125" s="696" cm="1">
        <f t="array" aca="1" ref="OY125" ca="1">IF(INDIRECT(OY$203&amp;ROW())="-",0,INDIRECT(OY$203&amp;ROW())*OY$205)</f>
        <v>0.37145697999999999</v>
      </c>
      <c r="OZ125" s="696" cm="1">
        <f t="array" aca="1" ref="OZ125" ca="1">INDIRECT(OZ$203&amp;ROW())*OZ$205</f>
        <v>0</v>
      </c>
      <c r="PA125" s="696" cm="1">
        <f t="array" aca="1" ref="PA125" ca="1">IF(INDIRECT(PA$203&amp;ROW())="-",0,INDIRECT(PA$203&amp;ROW())*PA$205)</f>
        <v>0.22862391999999998</v>
      </c>
      <c r="PB125" s="705" cm="1">
        <f t="array" aca="1" ref="PB125" ca="1">INDIRECT(PB$203&amp;ROW())*PB$205</f>
        <v>0</v>
      </c>
      <c r="PC125" s="696" cm="1">
        <f t="array" aca="1" ref="PC125" ca="1">INDIRECT(PC$203&amp;ROW())*PC$205</f>
        <v>1.3946000000000001</v>
      </c>
      <c r="PD125" s="696" cm="1">
        <f t="array" aca="1" ref="PD125" ca="1">INDIRECT(PD$203&amp;ROW())*PD$205</f>
        <v>1.4683999999999999</v>
      </c>
      <c r="PE125" s="696" cm="1">
        <f t="array" aca="1" ref="PE125" ca="1">INDIRECT(PE$203&amp;ROW())*PE$205</f>
        <v>1.28</v>
      </c>
      <c r="PF125" s="696" cm="1">
        <f t="array" aca="1" ref="PF125" ca="1">INDIRECT(PF$203&amp;ROW())*PF$205</f>
        <v>1.9962</v>
      </c>
      <c r="PG125" s="696" cm="1">
        <f t="array" aca="1" ref="PG125" ca="1">IF(INDIRECT(PG$203&amp;ROW())="-",0,INDIRECT(PG$203&amp;ROW())*PG$205)</f>
        <v>0.22916250000000002</v>
      </c>
      <c r="PH125" s="696" cm="1">
        <f t="array" aca="1" ref="PH125" ca="1">INDIRECT(PH$203&amp;ROW())*PH$205</f>
        <v>0</v>
      </c>
      <c r="PI125" s="696" cm="1">
        <f t="array" aca="1" ref="PI125" ca="1">INDIRECT(PI$203&amp;ROW())*PI$205</f>
        <v>1.2145999999999999</v>
      </c>
      <c r="PJ125" s="696" cm="1">
        <f t="array" aca="1" ref="PJ125" ca="1">INDIRECT(PJ$203&amp;ROW())*PJ$205</f>
        <v>0</v>
      </c>
      <c r="PK125" s="696" cm="1">
        <f t="array" aca="1" ref="PK125" ca="1">IF($PJ125=0,0,INDIRECT(PK$203&amp;ROW())*PK$205)</f>
        <v>0</v>
      </c>
      <c r="PL125" s="696" cm="1">
        <f t="array" aca="1" ref="PL125" ca="1">IF($MPE125=0,0,INDIRECT(PL$203&amp;ROW())*PL$205)</f>
        <v>0</v>
      </c>
      <c r="PM125" s="696" cm="1">
        <f t="array" aca="1" ref="PM125" ca="1">IF($MPE125=0,0,INDIRECT(PM$203&amp;ROW())*PM$205)</f>
        <v>0</v>
      </c>
      <c r="PN125" s="696" cm="1">
        <f t="array" aca="1" ref="PN125" ca="1">IF($PJ125=0,0,INDIRECT(PN$203&amp;ROW())*PN$205)</f>
        <v>0</v>
      </c>
      <c r="PO125" s="696" cm="1">
        <f t="array" aca="1" ref="PO125" ca="1">INDIRECT(PO$203&amp;ROW())*PO$205</f>
        <v>0</v>
      </c>
      <c r="PP125" s="696" cm="1">
        <f t="array" aca="1" ref="PP125" ca="1">IF($PO125=0,0,INDIRECT(PP$203&amp;ROW())*PP$205)</f>
        <v>0</v>
      </c>
      <c r="PQ125" s="696" cm="1">
        <f t="array" aca="1" ref="PQ125" ca="1">IF($PO125=0,0,INDIRECT(PQ$203&amp;ROW())*PQ$205)</f>
        <v>0</v>
      </c>
      <c r="PR125" s="696" cm="1">
        <f t="array" aca="1" ref="PR125" ca="1">INDIRECT(PR$203&amp;ROW())*PR$205</f>
        <v>0</v>
      </c>
      <c r="PS125" s="696" cm="1">
        <f t="array" aca="1" ref="PS125" ca="1">INDIRECT(PS$203&amp;ROW())*PS$205</f>
        <v>0</v>
      </c>
      <c r="PT125" s="696" cm="1">
        <f t="array" aca="1" ref="PT125" ca="1">INDIRECT(PT$203&amp;ROW())*PT$205</f>
        <v>0</v>
      </c>
      <c r="PU125" s="696" cm="1">
        <f t="array" aca="1" ref="PU125" ca="1">INDIRECT(PU$203&amp;ROW())*PU$205</f>
        <v>0</v>
      </c>
      <c r="PV125" s="696" cm="1">
        <f t="array" aca="1" ref="PV125" ca="1">INDIRECT(PV$203&amp;ROW())*PV$205</f>
        <v>0</v>
      </c>
      <c r="PW125" s="696" cm="1">
        <f t="array" aca="1" ref="PW125" ca="1">INDIRECT(PW$203&amp;ROW())*PW$205</f>
        <v>0</v>
      </c>
      <c r="PX125" s="696" cm="1">
        <f t="array" aca="1" ref="PX125" ca="1">INDIRECT(PX$203&amp;ROW())*PX$205</f>
        <v>0</v>
      </c>
      <c r="PY125" s="696" cm="1">
        <f t="array" aca="1" ref="PY125" ca="1">INDIRECT(PY$203&amp;ROW())*PY$205</f>
        <v>0</v>
      </c>
      <c r="PZ125" s="696" cm="1">
        <f t="array" aca="1" ref="PZ125" ca="1">INDIRECT(PZ$203&amp;ROW())*PZ$205</f>
        <v>0.17430000000000001</v>
      </c>
      <c r="QA125" s="696" cm="1">
        <f t="array" aca="1" ref="QA125" ca="1">INDIRECT(QA$203&amp;ROW())*QA$205</f>
        <v>0</v>
      </c>
      <c r="QB125" s="696" cm="1">
        <f t="array" aca="1" ref="QB125" ca="1">INDIRECT(QB$203&amp;ROW())*QB$205</f>
        <v>1.5966</v>
      </c>
      <c r="QC125" s="696" cm="1">
        <f t="array" aca="1" ref="QC125" ca="1">INDIRECT(QC$203&amp;ROW())*QC$205</f>
        <v>1.4259999999999999</v>
      </c>
      <c r="QD125" s="696" cm="1">
        <f t="array" aca="1" ref="QD125" ca="1">IF(INDIRECT(QD$203&amp;ROW())="-",0,INDIRECT(QD$203&amp;ROW())*QD$205)</f>
        <v>0.31472624999999999</v>
      </c>
      <c r="QE125" s="696" cm="1">
        <f t="array" aca="1" ref="QE125" ca="1">INDIRECT(QE$203&amp;ROW())*QE$205</f>
        <v>0</v>
      </c>
      <c r="QF125" s="696" cm="1">
        <f t="array" aca="1" ref="QF125" ca="1">INDIRECT(QF$203&amp;ROW())*QF$205</f>
        <v>0</v>
      </c>
      <c r="QG125" s="696" cm="1">
        <f t="array" aca="1" ref="QG125" ca="1">INDIRECT(QG$203&amp;ROW())*QG$205</f>
        <v>0</v>
      </c>
      <c r="QI125" s="606" t="s">
        <v>6504</v>
      </c>
      <c r="QJ125" s="700" t="str">
        <f t="shared" ca="1" si="154"/>
        <v>C</v>
      </c>
      <c r="QK125" s="701">
        <f t="shared" ca="1" si="170"/>
        <v>0.36505587911464155</v>
      </c>
      <c r="QL125" s="705">
        <f t="shared" ca="1" si="214"/>
        <v>0.45445994892354469</v>
      </c>
      <c r="QM125" s="696">
        <f t="shared" ca="1" si="215"/>
        <v>0.70062962903490744</v>
      </c>
      <c r="QN125" s="696">
        <f t="shared" ca="1" si="157"/>
        <v>4.9020747000170152E-2</v>
      </c>
      <c r="QO125" s="697">
        <f t="shared" ca="1" si="158"/>
        <v>0.25611319149994388</v>
      </c>
      <c r="QP125" s="696" cm="1">
        <f t="array" aca="1" ref="QP125" ca="1">INDIRECT(QP$203&amp;ROW())*QP$205</f>
        <v>0</v>
      </c>
      <c r="QQ125" s="696" cm="1">
        <f t="array" aca="1" ref="QQ125" ca="1">INDIRECT(QQ$203&amp;ROW())*QQ$205</f>
        <v>0</v>
      </c>
      <c r="QR125" s="696" cm="1">
        <f t="array" aca="1" ref="QR125" ca="1">INDIRECT(QR$203&amp;ROW())*QR$205</f>
        <v>0</v>
      </c>
      <c r="QS125" s="696" cm="1">
        <f t="array" aca="1" ref="QS125" ca="1">INDIRECT(QS$203&amp;ROW())*QS$205</f>
        <v>0.14980907289200712</v>
      </c>
      <c r="QT125" s="696" cm="1">
        <f t="array" aca="1" ref="QT125" ca="1">INDIRECT(QT$203&amp;ROW())*QT$205</f>
        <v>0</v>
      </c>
      <c r="QU125" s="696" cm="1">
        <f t="array" aca="1" ref="QU125" ca="1">INDIRECT(QU$203&amp;ROW())*QU$205</f>
        <v>0</v>
      </c>
      <c r="QV125" s="696" cm="1">
        <f t="array" aca="1" ref="QV125" ca="1">INDIRECT(QV$203&amp;ROW())*QV$205</f>
        <v>0.24117831443907087</v>
      </c>
      <c r="QW125" s="696" cm="1">
        <f t="array" aca="1" ref="QW125" ca="1">INDIRECT(QW$203&amp;ROW())*QW$205</f>
        <v>0.53099416374332975</v>
      </c>
      <c r="QX125" s="696" cm="1">
        <f t="array" aca="1" ref="QX125" ca="1">INDIRECT(QX$203&amp;ROW())*QX$205</f>
        <v>0.60640894423913805</v>
      </c>
      <c r="QY125" s="696" cm="1">
        <f t="array" aca="1" ref="QY125" ca="1">INDIRECT(QY$203&amp;ROW())*QY$205</f>
        <v>0</v>
      </c>
      <c r="QZ125" s="696" cm="1">
        <f t="array" aca="1" ref="QZ125" ca="1">INDIRECT(QZ$203&amp;ROW())*QZ$205</f>
        <v>0.18408832253847218</v>
      </c>
      <c r="RA125" s="696" cm="1">
        <f t="array" aca="1" ref="RA125" ca="1">INDIRECT(RA$203&amp;ROW())*RA$205</f>
        <v>0</v>
      </c>
      <c r="RB125" s="696" cm="1">
        <f t="array" aca="1" ref="RB125" ca="1">INDIRECT(RB$203&amp;ROW())*RB$205</f>
        <v>0</v>
      </c>
      <c r="RC125" s="696" cm="1">
        <f t="array" aca="1" ref="RC125" ca="1">IF(INDIRECT(RC$203&amp;ROW())="-",0,INDIRECT(RC$203&amp;ROW())*RC$205)</f>
        <v>4.3917769184674632E-2</v>
      </c>
      <c r="RD125" s="696" cm="1">
        <f t="array" aca="1" ref="RD125" ca="1">INDIRECT(RD$203&amp;ROW())*RD$205</f>
        <v>0</v>
      </c>
      <c r="RE125" s="696" cm="1">
        <f t="array" aca="1" ref="RE125" ca="1">IF(INDIRECT(RE$203&amp;ROW())="-",0,INDIRECT(RE$203&amp;ROW())*RE$205)</f>
        <v>1.6379203482625514E-2</v>
      </c>
      <c r="RF125" s="705" cm="1">
        <f t="array" aca="1" ref="RF125" ca="1">INDIRECT(RF$203&amp;ROW())*RF$205</f>
        <v>0</v>
      </c>
      <c r="RG125" s="696" cm="1">
        <f t="array" aca="1" ref="RG125" ca="1">INDIRECT(RG$203&amp;ROW())*RG$205</f>
        <v>0.27650466908360405</v>
      </c>
      <c r="RH125" s="696" cm="1">
        <f t="array" aca="1" ref="RH125" ca="1">INDIRECT(RH$203&amp;ROW())*RH$205</f>
        <v>5.8387680780544585E-2</v>
      </c>
      <c r="RI125" s="696" cm="1">
        <f t="array" aca="1" ref="RI125" ca="1">INDIRECT(RI$203&amp;ROW())*RI$205</f>
        <v>0.21539378250062202</v>
      </c>
      <c r="RJ125" s="696" cm="1">
        <f t="array" aca="1" ref="RJ125" ca="1">INDIRECT(RJ$203&amp;ROW())*RJ$205</f>
        <v>0.18340085004648693</v>
      </c>
      <c r="RK125" s="696" cm="1">
        <f t="array" aca="1" ref="RK125" ca="1">IF(INDIRECT(RK$203&amp;ROW())="-",0,INDIRECT(RK$203&amp;ROW())*RK$205)</f>
        <v>1.5824416744222525E-2</v>
      </c>
      <c r="RL125" s="696" cm="1">
        <f t="array" aca="1" ref="RL125" ca="1">INDIRECT(RL$203&amp;ROW())*RL$205</f>
        <v>0</v>
      </c>
      <c r="RM125" s="696" cm="1">
        <f t="array" aca="1" ref="RM125" ca="1">INDIRECT(RM$203&amp;ROW())*RM$205</f>
        <v>2.9987460729532761E-2</v>
      </c>
      <c r="RN125" s="696" cm="1">
        <f t="array" aca="1" ref="RN125" ca="1">INDIRECT(RN$203&amp;ROW())*RN$205</f>
        <v>0</v>
      </c>
      <c r="RO125" s="696" cm="1">
        <f t="array" aca="1" ref="RO125" ca="1">IF($RN125=0,0,INDIRECT(RO$203&amp;ROW())*RO$205)</f>
        <v>0</v>
      </c>
      <c r="RP125" s="696" cm="1">
        <f t="array" aca="1" ref="RP125" ca="1">IF($RN125=0,0,INDIRECT(RP$203&amp;ROW())*RP$205)</f>
        <v>0</v>
      </c>
      <c r="RQ125" s="696" cm="1">
        <f t="array" aca="1" ref="RQ125" ca="1">IF($RN125=0,0,INDIRECT(RQ$203&amp;ROW())*RQ$205)</f>
        <v>0</v>
      </c>
      <c r="RR125" s="696" cm="1">
        <f t="array" aca="1" ref="RR125" ca="1">IF($RN125=0,0,INDIRECT(RR$203&amp;ROW())*RR$205)</f>
        <v>0</v>
      </c>
      <c r="RS125" s="696" cm="1">
        <f t="array" aca="1" ref="RS125" ca="1">INDIRECT(RS$203&amp;ROW())*RS$205</f>
        <v>0</v>
      </c>
      <c r="RT125" s="696" cm="1">
        <f t="array" aca="1" ref="RT125" ca="1">IF($RS125=0,0,INDIRECT(RT$203&amp;ROW())*RT$205)</f>
        <v>0</v>
      </c>
      <c r="RU125" s="696" cm="1">
        <f t="array" aca="1" ref="RU125" ca="1">IF($RS125=0,0,INDIRECT(RU$203&amp;ROW())*RU$205)</f>
        <v>0</v>
      </c>
      <c r="RV125" s="696" cm="1">
        <f t="array" aca="1" ref="RV125" ca="1">INDIRECT(RV$203&amp;ROW())*RV$205</f>
        <v>0</v>
      </c>
      <c r="RW125" s="696" cm="1">
        <f t="array" aca="1" ref="RW125" ca="1">INDIRECT(RW$203&amp;ROW())*RW$205</f>
        <v>0</v>
      </c>
      <c r="RX125" s="696" cm="1">
        <f t="array" aca="1" ref="RX125" ca="1">INDIRECT(RX$203&amp;ROW())*RX$205</f>
        <v>0</v>
      </c>
      <c r="RY125" s="696" cm="1">
        <f t="array" aca="1" ref="RY125" ca="1">INDIRECT(RY$203&amp;ROW())*RY$205</f>
        <v>0</v>
      </c>
      <c r="RZ125" s="696" cm="1">
        <f t="array" aca="1" ref="RZ125" ca="1">INDIRECT(RZ$203&amp;ROW())*RZ$205</f>
        <v>0</v>
      </c>
      <c r="SA125" s="696" cm="1">
        <f t="array" aca="1" ref="SA125" ca="1">INDIRECT(SA$203&amp;ROW())*SA$205</f>
        <v>0</v>
      </c>
      <c r="SB125" s="696" cm="1">
        <f t="array" aca="1" ref="SB125" ca="1">INDIRECT(SB$203&amp;ROW())*SB$205</f>
        <v>0</v>
      </c>
      <c r="SC125" s="696" cm="1">
        <f t="array" aca="1" ref="SC125" ca="1">INDIRECT(SC$203&amp;ROW())*SC$205</f>
        <v>0</v>
      </c>
      <c r="SD125" s="696" cm="1">
        <f t="array" aca="1" ref="SD125" ca="1">INDIRECT(SD$203&amp;ROW())*SD$205</f>
        <v>0.3072993885784252</v>
      </c>
      <c r="SE125" s="696" cm="1">
        <f t="array" aca="1" ref="SE125" ca="1">INDIRECT(SE$203&amp;ROW())*SE$205</f>
        <v>0</v>
      </c>
      <c r="SF125" s="696" cm="1">
        <f t="array" aca="1" ref="SF125" ca="1">INDIRECT(SF$203&amp;ROW())*SF$205</f>
        <v>0.13223776648222998</v>
      </c>
      <c r="SG125" s="696" cm="1">
        <f t="array" aca="1" ref="SG125" ca="1">INDIRECT(SG$203&amp;ROW())*SG$205</f>
        <v>7.4767843909269882E-2</v>
      </c>
      <c r="SH125" s="696" cm="1">
        <f t="array" aca="1" ref="SH125" ca="1">IF(INDIRECT(SH$203&amp;ROW())="-",0,INDIRECT(SH$203&amp;ROW())*SH$205)</f>
        <v>4.0323529545485542E-2</v>
      </c>
      <c r="SI125" s="696" cm="1">
        <f t="array" aca="1" ref="SI125" ca="1">INDIRECT(SI$203&amp;ROW())*SI$205</f>
        <v>0</v>
      </c>
      <c r="SJ125" s="696" cm="1">
        <f t="array" aca="1" ref="SJ125" ca="1">INDIRECT(SJ$203&amp;ROW())*SJ$205</f>
        <v>0</v>
      </c>
      <c r="SK125" s="696" cm="1">
        <f t="array" aca="1" ref="SK125" ca="1">INDIRECT(SK$203&amp;ROW())*SK$205</f>
        <v>0</v>
      </c>
      <c r="SN125" s="606" t="s">
        <v>6504</v>
      </c>
      <c r="SO125" s="707" cm="1">
        <f t="array" aca="1" ref="SO125" ca="1">INDIRECT(SO$203&amp;ROW())*SO$205</f>
        <v>0</v>
      </c>
      <c r="SP125" s="707" cm="1">
        <f t="array" aca="1" ref="SP125" ca="1">INDIRECT(SP$203&amp;ROW())*SP$205</f>
        <v>0</v>
      </c>
      <c r="SQ125" s="707" cm="1">
        <f t="array" aca="1" ref="SQ125" ca="1">INDIRECT(SQ$203&amp;ROW())*SQ$205</f>
        <v>0</v>
      </c>
      <c r="SR125" s="707" cm="1">
        <f t="array" aca="1" ref="SR125" ca="1">INDIRECT(SR$203&amp;ROW())*SR$205</f>
        <v>2</v>
      </c>
      <c r="SS125" s="707" cm="1">
        <f t="array" aca="1" ref="SS125" ca="1">INDIRECT(SS$203&amp;ROW())*SS$205</f>
        <v>0</v>
      </c>
      <c r="ST125" s="707" cm="1">
        <f t="array" aca="1" ref="ST125" ca="1">INDIRECT(ST$203&amp;ROW())*ST$205</f>
        <v>0</v>
      </c>
      <c r="SU125" s="707" cm="1">
        <f t="array" aca="1" ref="SU125" ca="1">INDIRECT(SU$203&amp;ROW())*SU$205</f>
        <v>3</v>
      </c>
      <c r="SV125" s="707" cm="1">
        <f t="array" aca="1" ref="SV125" ca="1">INDIRECT(SV$203&amp;ROW())*SV$205</f>
        <v>3</v>
      </c>
      <c r="SW125" s="707" cm="1">
        <f t="array" aca="1" ref="SW125" ca="1">INDIRECT(SW$203&amp;ROW())*SW$205</f>
        <v>3</v>
      </c>
      <c r="SX125" s="707" cm="1">
        <f t="array" aca="1" ref="SX125" ca="1">INDIRECT(SX$203&amp;ROW())*SX$205</f>
        <v>0</v>
      </c>
      <c r="SY125" s="707" cm="1">
        <f t="array" aca="1" ref="SY125" ca="1">INDIRECT(SY$203&amp;ROW())*SY$205</f>
        <v>2</v>
      </c>
      <c r="SZ125" s="707" cm="1">
        <f t="array" aca="1" ref="SZ125" ca="1">INDIRECT(SZ$203&amp;ROW())*SZ$205</f>
        <v>0</v>
      </c>
      <c r="TA125" s="707" cm="1">
        <f t="array" aca="1" ref="TA125" ca="1">INDIRECT(TA$203&amp;ROW())*TA$205</f>
        <v>0</v>
      </c>
      <c r="TB125" s="696" cm="1">
        <f t="array" aca="1" ref="TB125" ca="1">IF(INDIRECT(TB$203&amp;ROW())="-",0,INDIRECT(TB$203&amp;ROW())*TB$205)</f>
        <v>0.52339999999999998</v>
      </c>
      <c r="TC125" s="707" cm="1">
        <f t="array" aca="1" ref="TC125" ca="1">INDIRECT(TC$203&amp;ROW())*TC$205</f>
        <v>0</v>
      </c>
      <c r="TD125" s="696" cm="1">
        <f t="array" aca="1" ref="TD125" ca="1">IF(INDIRECT(TD$203&amp;ROW())="-",0,INDIRECT(TD$203&amp;ROW())*TD$205)</f>
        <v>0.25879999999999997</v>
      </c>
      <c r="TE125" s="732" cm="1">
        <f t="array" aca="1" ref="TE125" ca="1">INDIRECT(TE$203&amp;ROW())*TE$205</f>
        <v>0</v>
      </c>
      <c r="TF125" s="707" cm="1">
        <f t="array" aca="1" ref="TF125" ca="1">INDIRECT(TF$203&amp;ROW())*TF$205</f>
        <v>2</v>
      </c>
      <c r="TG125" s="707" cm="1">
        <f t="array" aca="1" ref="TG125" ca="1">INDIRECT(TG$203&amp;ROW())*TG$205</f>
        <v>2</v>
      </c>
      <c r="TH125" s="707" cm="1">
        <f t="array" aca="1" ref="TH125" ca="1">INDIRECT(TH$203&amp;ROW())*TH$205</f>
        <v>2</v>
      </c>
      <c r="TI125" s="707" cm="1">
        <f t="array" aca="1" ref="TI125" ca="1">INDIRECT(TI$203&amp;ROW())*TI$205</f>
        <v>3</v>
      </c>
      <c r="TJ125" s="696" cm="1">
        <f t="array" aca="1" ref="TJ125" ca="1">IF(INDIRECT(TJ$203&amp;ROW())="-",0,INDIRECT(TJ$203&amp;ROW())*TJ$205)</f>
        <v>0.26190000000000002</v>
      </c>
      <c r="TK125" s="707" cm="1">
        <f t="array" aca="1" ref="TK125" ca="1">INDIRECT(TK$203&amp;ROW())*TK$205</f>
        <v>0</v>
      </c>
      <c r="TL125" s="707" cm="1">
        <f t="array" aca="1" ref="TL125" ca="1">INDIRECT(TL$203&amp;ROW())*TL$205</f>
        <v>2</v>
      </c>
      <c r="TM125" s="707" cm="1">
        <f t="array" aca="1" ref="TM125" ca="1">INDIRECT(TM$203&amp;ROW())*TM$205</f>
        <v>0</v>
      </c>
      <c r="TN125" s="707" cm="1">
        <f t="array" aca="1" ref="TN125" ca="1">IF($TM125=0,0,INDIRECT(TN$203&amp;ROW())*TN$205)</f>
        <v>0</v>
      </c>
      <c r="TO125" s="707" cm="1">
        <f t="array" aca="1" ref="TO125" ca="1">IF($TM125=0,0,INDIRECT(TO$203&amp;ROW())*TO$205)</f>
        <v>0</v>
      </c>
      <c r="TP125" s="707" cm="1">
        <f t="array" aca="1" ref="TP125" ca="1">IF($TM125=0,0,INDIRECT(TP$203&amp;ROW())*TP$205)</f>
        <v>0</v>
      </c>
      <c r="TQ125" s="707" cm="1">
        <f t="array" aca="1" ref="TQ125" ca="1">IF($TM125=0,0,INDIRECT(TQ$203&amp;ROW())*TQ$205)</f>
        <v>0</v>
      </c>
      <c r="TR125" s="707" cm="1">
        <f t="array" aca="1" ref="TR125" ca="1">INDIRECT(TR$203&amp;ROW())*TR$205</f>
        <v>0</v>
      </c>
      <c r="TS125" s="707" cm="1">
        <f t="array" aca="1" ref="TS125" ca="1">IF($TR125=0,0,INDIRECT(TS$203&amp;ROW())*TS$205)</f>
        <v>0</v>
      </c>
      <c r="TT125" s="707" cm="1">
        <f t="array" aca="1" ref="TT125" ca="1">IF($TR125=0,0,INDIRECT(TT$203&amp;ROW())*TT$205)</f>
        <v>0</v>
      </c>
      <c r="TU125" s="707" cm="1">
        <f t="array" aca="1" ref="TU125" ca="1">INDIRECT(TU$203&amp;ROW())*TU$205</f>
        <v>0</v>
      </c>
      <c r="TV125" s="707" cm="1">
        <f t="array" aca="1" ref="TV125" ca="1">INDIRECT(TV$203&amp;ROW())*TV$205</f>
        <v>0</v>
      </c>
      <c r="TW125" s="707" cm="1">
        <f t="array" aca="1" ref="TW125" ca="1">INDIRECT(TW$203&amp;ROW())*TW$205</f>
        <v>0</v>
      </c>
      <c r="TX125" s="707" cm="1">
        <f t="array" aca="1" ref="TX125" ca="1">INDIRECT(TX$203&amp;ROW())*TX$205</f>
        <v>0</v>
      </c>
      <c r="TY125" s="707" cm="1">
        <f t="array" aca="1" ref="TY125" ca="1">INDIRECT(TY$203&amp;ROW())*TY$205</f>
        <v>0</v>
      </c>
      <c r="TZ125" s="707" cm="1">
        <f t="array" aca="1" ref="TZ125" ca="1">INDIRECT(TZ$203&amp;ROW())*TZ$205</f>
        <v>0</v>
      </c>
      <c r="UA125" s="707" cm="1">
        <f t="array" aca="1" ref="UA125" ca="1">INDIRECT(UA$203&amp;ROW())*UA$205</f>
        <v>0</v>
      </c>
      <c r="UB125" s="707" cm="1">
        <f t="array" aca="1" ref="UB125" ca="1">INDIRECT(UB$203&amp;ROW())*UB$205</f>
        <v>0</v>
      </c>
      <c r="UC125" s="707" cm="1">
        <f t="array" aca="1" ref="UC125" ca="1">INDIRECT(UC$203&amp;ROW())*UC$205</f>
        <v>1</v>
      </c>
      <c r="UD125" s="707" cm="1">
        <f t="array" aca="1" ref="UD125" ca="1">INDIRECT(UD$203&amp;ROW())*UD$205</f>
        <v>0</v>
      </c>
      <c r="UE125" s="707" cm="1">
        <f t="array" aca="1" ref="UE125" ca="1">INDIRECT(UE$203&amp;ROW())*UE$205</f>
        <v>2</v>
      </c>
      <c r="UF125" s="707" cm="1">
        <f t="array" aca="1" ref="UF125" ca="1">INDIRECT(UF$203&amp;ROW())*UF$205</f>
        <v>2</v>
      </c>
      <c r="UG125" s="696" cm="1">
        <f t="array" aca="1" ref="UG125" ca="1">IF(INDIRECT(UG$203&amp;ROW())="-",0,INDIRECT(UG$203&amp;ROW())*UG$205)</f>
        <v>0.51249999999999996</v>
      </c>
      <c r="UH125" s="707" cm="1">
        <f t="array" aca="1" ref="UH125" ca="1">INDIRECT(UH$203&amp;ROW())*UH$205</f>
        <v>0</v>
      </c>
      <c r="UI125" s="707" cm="1">
        <f t="array" aca="1" ref="UI125" ca="1">INDIRECT(UI$203&amp;ROW())*UI$205</f>
        <v>0</v>
      </c>
      <c r="UJ125" s="707" cm="1">
        <f t="array" aca="1" ref="UJ125" ca="1">INDIRECT(UJ$203&amp;ROW())*UJ$205</f>
        <v>0</v>
      </c>
      <c r="UM125" s="606" t="s">
        <v>6504</v>
      </c>
      <c r="UN125" s="616">
        <f t="shared" ca="1" si="222"/>
        <v>-0.97111609266078391</v>
      </c>
      <c r="UO125" s="616">
        <f t="shared" ca="1" si="222"/>
        <v>-0.6225347970107441</v>
      </c>
      <c r="UP125" s="616">
        <f t="shared" ca="1" si="222"/>
        <v>-0.88618201963763954</v>
      </c>
      <c r="UQ125" s="616">
        <f t="shared" ca="1" si="222"/>
        <v>-1.4677936495724746</v>
      </c>
      <c r="UR125" s="616">
        <f t="shared" ca="1" si="222"/>
        <v>-1.7347822393597188</v>
      </c>
      <c r="US125" s="616">
        <f t="shared" ca="1" si="222"/>
        <v>-2.5790572453345928</v>
      </c>
      <c r="UT125" s="616">
        <f t="shared" ca="1" si="222"/>
        <v>0.30690415393182785</v>
      </c>
      <c r="UU125" s="616">
        <f t="shared" ca="1" si="222"/>
        <v>0.53359975015917405</v>
      </c>
      <c r="UV125" s="616">
        <f t="shared" ca="1" si="222"/>
        <v>0.44410973870643028</v>
      </c>
      <c r="UW125" s="616">
        <f t="shared" ca="1" si="222"/>
        <v>-2.1021242737767571</v>
      </c>
      <c r="UX125" s="616">
        <f t="shared" ca="1" si="222"/>
        <v>-1.0491878696885368</v>
      </c>
      <c r="UY125" s="616">
        <f t="shared" ca="1" si="222"/>
        <v>-0.67270887390575207</v>
      </c>
      <c r="UZ125" s="616">
        <f t="shared" ca="1" si="222"/>
        <v>-0.80238258590915801</v>
      </c>
      <c r="VA125" s="616">
        <f t="shared" ca="1" si="222"/>
        <v>-8.8502635666078619E-2</v>
      </c>
      <c r="VB125" s="616">
        <f t="shared" ca="1" si="222"/>
        <v>-0.76400504167427041</v>
      </c>
      <c r="VC125" s="616">
        <f t="shared" ca="1" si="222"/>
        <v>-1.2132525151133722</v>
      </c>
      <c r="VD125" s="616">
        <f t="shared" ca="1" si="243"/>
        <v>-1.5772186114663853</v>
      </c>
      <c r="VE125" s="616">
        <f t="shared" ca="1" si="240"/>
        <v>3.9909080070471406E-2</v>
      </c>
      <c r="VF125" s="616">
        <f t="shared" ca="1" si="240"/>
        <v>7.1631593782223293E-2</v>
      </c>
      <c r="VG125" s="616">
        <f t="shared" ca="1" si="240"/>
        <v>1.2788179585372306</v>
      </c>
      <c r="VH125" s="616">
        <f t="shared" ca="1" si="240"/>
        <v>1.454227778282527</v>
      </c>
      <c r="VI125" s="616">
        <f t="shared" ca="1" si="240"/>
        <v>-1.1780936903896486</v>
      </c>
      <c r="VJ125" s="616">
        <f t="shared" ca="1" si="240"/>
        <v>-0.90132677458943244</v>
      </c>
      <c r="VK125" s="616">
        <f t="shared" ca="1" si="240"/>
        <v>0.83678976492872159</v>
      </c>
      <c r="VL125" s="616">
        <f t="shared" ca="1" si="240"/>
        <v>-0.83864555511817418</v>
      </c>
      <c r="VM125" s="616">
        <f t="shared" ca="1" si="240"/>
        <v>-0.57201237404204519</v>
      </c>
      <c r="VN125" s="616">
        <f t="shared" ca="1" si="240"/>
        <v>-0.62639799545694341</v>
      </c>
      <c r="VO125" s="616">
        <f t="shared" ca="1" si="240"/>
        <v>-0.42150866262694142</v>
      </c>
      <c r="VP125" s="616">
        <f t="shared" ca="1" si="240"/>
        <v>-0.46221149066820022</v>
      </c>
      <c r="VQ125" s="616">
        <f t="shared" ca="1" si="240"/>
        <v>-0.77889442244162177</v>
      </c>
      <c r="VR125" s="616">
        <f t="shared" ca="1" si="240"/>
        <v>-0.64202286734458469</v>
      </c>
      <c r="VS125" s="616">
        <f t="shared" ca="1" si="240"/>
        <v>-0.40481357988865657</v>
      </c>
      <c r="VT125" s="616">
        <f t="shared" ca="1" si="232"/>
        <v>-0.3878135405833677</v>
      </c>
      <c r="VU125" s="616">
        <f t="shared" ca="1" si="232"/>
        <v>-0.82130507758946303</v>
      </c>
      <c r="VV125" s="616">
        <f t="shared" ca="1" si="232"/>
        <v>-0.64337789451099625</v>
      </c>
      <c r="VW125" s="616">
        <f t="shared" ca="1" si="232"/>
        <v>-2.2727508617901209</v>
      </c>
      <c r="VX125" s="616">
        <f t="shared" ca="1" si="232"/>
        <v>-0.78524029103755877</v>
      </c>
      <c r="VY125" s="616">
        <f t="shared" ca="1" si="232"/>
        <v>-1.477844244223653</v>
      </c>
      <c r="VZ125" s="616">
        <f t="shared" ca="1" si="232"/>
        <v>-1.5555141459162816</v>
      </c>
      <c r="WA125" s="616">
        <f t="shared" ca="1" si="232"/>
        <v>-1.1483025824394326</v>
      </c>
      <c r="WB125" s="616">
        <f t="shared" ca="1" si="232"/>
        <v>0.33435322352896929</v>
      </c>
      <c r="WC125" s="616">
        <f t="shared" ca="1" si="232"/>
        <v>-2.0807149803312397</v>
      </c>
      <c r="WD125" s="616">
        <f t="shared" ca="1" si="229"/>
        <v>0.30785317554274461</v>
      </c>
      <c r="WE125" s="616">
        <f t="shared" ca="1" si="229"/>
        <v>0.67426644196529939</v>
      </c>
      <c r="WF125" s="616">
        <f t="shared" ca="1" si="229"/>
        <v>-0.9025523287106928</v>
      </c>
      <c r="WG125" s="616">
        <f t="shared" ca="1" si="229"/>
        <v>-1.008197359876486</v>
      </c>
      <c r="WH125" s="616">
        <f t="shared" ca="1" si="229"/>
        <v>-1.0816125322340113</v>
      </c>
      <c r="WI125" s="627">
        <f t="shared" ca="1" si="229"/>
        <v>-0.9831420375936909</v>
      </c>
      <c r="WL125" s="606" t="s">
        <v>6504</v>
      </c>
      <c r="WM125" s="700" t="str">
        <f t="shared" ca="1" si="172"/>
        <v>C</v>
      </c>
      <c r="WN125" s="479">
        <f t="shared" ca="1" si="173"/>
        <v>0.30982318584793178</v>
      </c>
      <c r="WO125" s="495">
        <f t="shared" ca="1" si="216"/>
        <v>0.34036461627085762</v>
      </c>
      <c r="WP125" s="458">
        <f t="shared" ca="1" si="216"/>
        <v>0.58936840684800151</v>
      </c>
      <c r="WQ125" s="458">
        <f t="shared" ca="1" si="216"/>
        <v>0.13216454862867605</v>
      </c>
      <c r="WR125" s="459">
        <f t="shared" ca="1" si="216"/>
        <v>0.17739517164419186</v>
      </c>
      <c r="WS125" s="495">
        <f t="shared" ca="1" si="174"/>
        <v>-0.83313213157161192</v>
      </c>
      <c r="WT125" s="458">
        <f t="shared" ca="1" si="175"/>
        <v>-9.025451452692454E-2</v>
      </c>
      <c r="WU125" s="458">
        <f t="shared" ca="1" si="176"/>
        <v>-0.57391508865560981</v>
      </c>
      <c r="WV125" s="459">
        <f t="shared" ca="1" si="177"/>
        <v>-0.86158284793592932</v>
      </c>
      <c r="WW125" s="484">
        <f t="shared" ca="1" si="223"/>
        <v>-0.7262006140917342</v>
      </c>
      <c r="WX125" s="484">
        <f t="shared" ca="1" si="223"/>
        <v>-0.37545073607717977</v>
      </c>
      <c r="WY125" s="484">
        <f t="shared" ca="1" si="223"/>
        <v>-0.64522912849816527</v>
      </c>
      <c r="WZ125" s="484">
        <f t="shared" ca="1" si="223"/>
        <v>-0.52796537575121916</v>
      </c>
      <c r="XA125" s="484">
        <f t="shared" ca="1" si="241"/>
        <v>-0.91544458771012349</v>
      </c>
      <c r="XB125" s="484">
        <f t="shared" ca="1" si="241"/>
        <v>-1.3625159427102653</v>
      </c>
      <c r="XC125" s="484">
        <f t="shared" ca="1" si="241"/>
        <v>0.14467461816346364</v>
      </c>
      <c r="XD125" s="484">
        <f t="shared" ca="1" si="241"/>
        <v>0.27368331185664035</v>
      </c>
      <c r="XE125" s="484">
        <f t="shared" ca="1" si="241"/>
        <v>0.21801347073098662</v>
      </c>
      <c r="XF125" s="484">
        <f t="shared" ca="1" si="241"/>
        <v>-1.3527169701753432</v>
      </c>
      <c r="XG125" s="484">
        <f t="shared" ca="1" si="241"/>
        <v>-0.42534076237173279</v>
      </c>
      <c r="XH125" s="484">
        <f t="shared" ca="1" si="241"/>
        <v>-0.33958343954762366</v>
      </c>
      <c r="XI125" s="484">
        <f t="shared" ca="1" si="241"/>
        <v>-0.56078518929191046</v>
      </c>
      <c r="XJ125" s="484">
        <f t="shared" ca="1" si="241"/>
        <v>-6.2810320532215996E-2</v>
      </c>
      <c r="XK125" s="484">
        <f t="shared" ca="1" si="241"/>
        <v>-0.54267278110123429</v>
      </c>
      <c r="XL125" s="484">
        <f t="shared" ca="1" si="241"/>
        <v>-1.071787271851153</v>
      </c>
      <c r="XM125" s="484">
        <f t="shared" ca="1" si="241"/>
        <v>-1.1895382767679479</v>
      </c>
      <c r="XN125" s="484">
        <f t="shared" ca="1" si="227"/>
        <v>2.7828601533139714E-2</v>
      </c>
      <c r="XO125" s="484">
        <f t="shared" ca="1" si="227"/>
        <v>5.2591916154908339E-2</v>
      </c>
      <c r="XP125" s="484">
        <f t="shared" ca="1" si="227"/>
        <v>0.81844349346382761</v>
      </c>
      <c r="XQ125" s="484">
        <f t="shared" ca="1" si="227"/>
        <v>0.96764316366919345</v>
      </c>
      <c r="XR125" s="484">
        <f t="shared" ca="1" si="227"/>
        <v>-1.0308319790909426</v>
      </c>
      <c r="XS125" s="484">
        <f t="shared" ca="1" si="227"/>
        <v>-0.55611861992167977</v>
      </c>
      <c r="XT125" s="484">
        <f t="shared" ca="1" si="227"/>
        <v>0.50818242424121263</v>
      </c>
      <c r="XU125" s="484">
        <f t="shared" ca="1" si="227"/>
        <v>-0.63720289277878872</v>
      </c>
      <c r="XV125" s="484">
        <f t="shared" ca="1" si="227"/>
        <v>-0.30179372854458303</v>
      </c>
      <c r="XW125" s="484">
        <f t="shared" ca="1" si="227"/>
        <v>-0.40427726626791127</v>
      </c>
      <c r="XX125" s="484">
        <f t="shared" ca="1" si="227"/>
        <v>-0.20379943838012618</v>
      </c>
      <c r="XY125" s="484">
        <f t="shared" ca="1" si="227"/>
        <v>-0.24303080179333969</v>
      </c>
      <c r="XZ125" s="484">
        <f t="shared" ca="1" si="227"/>
        <v>-0.56968338057380219</v>
      </c>
      <c r="YA125" s="484">
        <f t="shared" ca="1" si="227"/>
        <v>-0.43779539324227229</v>
      </c>
      <c r="YB125" s="484">
        <f t="shared" ca="1" si="227"/>
        <v>-0.21272953623148902</v>
      </c>
      <c r="YC125" s="484">
        <f t="shared" ca="1" si="227"/>
        <v>-0.17304240180829866</v>
      </c>
      <c r="YD125" s="484">
        <f t="shared" ca="1" si="246"/>
        <v>-0.6068623218308542</v>
      </c>
      <c r="YE125" s="484">
        <f t="shared" ca="1" si="244"/>
        <v>-0.46342509741627064</v>
      </c>
      <c r="YF125" s="484">
        <f t="shared" ca="1" si="244"/>
        <v>-1.3406957333699923</v>
      </c>
      <c r="YG125" s="484">
        <f t="shared" ca="1" si="244"/>
        <v>-0.54699838673676349</v>
      </c>
      <c r="YH125" s="484">
        <f t="shared" ca="1" si="244"/>
        <v>-0.78754319774678472</v>
      </c>
      <c r="YI125" s="484">
        <f t="shared" ca="1" si="244"/>
        <v>-0.91106463526316606</v>
      </c>
      <c r="YJ125" s="484">
        <f t="shared" ca="1" si="233"/>
        <v>-0.6812879221613154</v>
      </c>
      <c r="YK125" s="484">
        <f t="shared" ca="1" si="233"/>
        <v>5.8277766861099353E-2</v>
      </c>
      <c r="YL125" s="484">
        <f t="shared" ca="1" si="233"/>
        <v>-0.65875436277287047</v>
      </c>
      <c r="YM125" s="484">
        <f t="shared" ca="1" si="233"/>
        <v>0.24575919003577301</v>
      </c>
      <c r="YN125" s="484">
        <f t="shared" ca="1" si="233"/>
        <v>0.48075197312125845</v>
      </c>
      <c r="YO125" s="484">
        <f t="shared" ca="1" si="233"/>
        <v>-0.55425738506123645</v>
      </c>
      <c r="YP125" s="484">
        <f t="shared" ca="1" si="230"/>
        <v>-0.53716755334219179</v>
      </c>
      <c r="YQ125" s="484">
        <f t="shared" ca="1" si="230"/>
        <v>-0.78352011835031787</v>
      </c>
      <c r="YR125" s="484">
        <f t="shared" ca="1" si="230"/>
        <v>-0.73715989978774943</v>
      </c>
      <c r="YU125" s="606" t="s">
        <v>6504</v>
      </c>
      <c r="YV125" s="700" t="str">
        <f t="shared" ca="1" si="160"/>
        <v>C</v>
      </c>
      <c r="YW125" s="479">
        <f t="shared" ca="1" si="179"/>
        <v>0.38119785220821856</v>
      </c>
      <c r="YX125" s="495">
        <f t="shared" ca="1" si="217"/>
        <v>0.49983783498127193</v>
      </c>
      <c r="YY125" s="458">
        <f t="shared" ca="1" si="217"/>
        <v>0.65686264887808077</v>
      </c>
      <c r="YZ125" s="458">
        <f t="shared" ca="1" si="217"/>
        <v>4.4492088801503051E-2</v>
      </c>
      <c r="ZA125" s="459">
        <f t="shared" ca="1" si="217"/>
        <v>0.32359883617201868</v>
      </c>
      <c r="ZB125" s="495">
        <f t="shared" ca="1" si="180"/>
        <v>-0.71207170043919565</v>
      </c>
      <c r="ZC125" s="458">
        <f t="shared" ca="1" si="181"/>
        <v>0.16293194470563399</v>
      </c>
      <c r="ZD125" s="458">
        <f t="shared" ca="1" si="182"/>
        <v>-0.63535765210921902</v>
      </c>
      <c r="ZE125" s="459">
        <f t="shared" ca="1" si="183"/>
        <v>-0.84287424503696862</v>
      </c>
      <c r="ZF125" s="484">
        <f t="shared" ca="1" si="225"/>
        <v>-3.2485432480444082E-2</v>
      </c>
      <c r="ZG125" s="484">
        <f t="shared" ca="1" si="225"/>
        <v>-7.9385408814590788E-2</v>
      </c>
      <c r="ZH125" s="484">
        <f t="shared" ca="1" si="225"/>
        <v>-6.6861590023482048E-2</v>
      </c>
      <c r="ZI125" s="484">
        <f t="shared" ca="1" si="225"/>
        <v>-0.10994440291961401</v>
      </c>
      <c r="ZJ125" s="484">
        <f t="shared" ca="1" si="242"/>
        <v>-0.15169406845185204</v>
      </c>
      <c r="ZK125" s="484">
        <f t="shared" ca="1" si="242"/>
        <v>-0.45846359133667092</v>
      </c>
      <c r="ZL125" s="484">
        <f t="shared" ca="1" si="242"/>
        <v>2.4672875513209128E-2</v>
      </c>
      <c r="ZM125" s="484">
        <f t="shared" ca="1" si="242"/>
        <v>9.4446117703140112E-2</v>
      </c>
      <c r="ZN125" s="484">
        <f t="shared" ca="1" si="242"/>
        <v>8.9770705925095284E-2</v>
      </c>
      <c r="ZO125" s="484">
        <f t="shared" ca="1" si="242"/>
        <v>-9.4877609903830637E-2</v>
      </c>
      <c r="ZP125" s="484">
        <f t="shared" ca="1" si="242"/>
        <v>-9.6571617479337943E-2</v>
      </c>
      <c r="ZQ125" s="484">
        <f t="shared" ca="1" si="242"/>
        <v>-1.1497069191506403E-2</v>
      </c>
      <c r="ZR125" s="484">
        <f t="shared" ca="1" si="242"/>
        <v>-4.5981105838852197E-2</v>
      </c>
      <c r="ZS125" s="484">
        <f t="shared" ca="1" si="242"/>
        <v>-7.4261335984298696E-3</v>
      </c>
      <c r="ZT125" s="484">
        <f t="shared" ca="1" si="242"/>
        <v>-2.7291061507312073E-2</v>
      </c>
      <c r="ZU125" s="484">
        <f t="shared" ca="1" si="242"/>
        <v>-7.678558663388374E-2</v>
      </c>
      <c r="ZV125" s="484">
        <f t="shared" ca="1" si="242"/>
        <v>-8.3701405664608222E-2</v>
      </c>
      <c r="ZW125" s="484">
        <f t="shared" ca="1" si="228"/>
        <v>5.5175234891583769E-3</v>
      </c>
      <c r="ZX125" s="484">
        <f t="shared" ca="1" si="228"/>
        <v>2.0912013157790479E-3</v>
      </c>
      <c r="ZY125" s="484">
        <f t="shared" ca="1" si="228"/>
        <v>0.13772471860952887</v>
      </c>
      <c r="ZZ125" s="484">
        <f t="shared" ca="1" si="228"/>
        <v>8.8902203566076518E-2</v>
      </c>
      <c r="AAA125" s="484">
        <f t="shared" ca="1" si="228"/>
        <v>-7.1182304392763879E-2</v>
      </c>
      <c r="AAB125" s="484">
        <f t="shared" ca="1" si="228"/>
        <v>-0.10150745433592355</v>
      </c>
      <c r="AAC125" s="484">
        <f t="shared" ca="1" si="228"/>
        <v>1.2546600107337495E-2</v>
      </c>
      <c r="AAD125" s="484">
        <f t="shared" ca="1" si="228"/>
        <v>-7.8682240113631882E-2</v>
      </c>
      <c r="AAE125" s="484">
        <f t="shared" ca="1" si="228"/>
        <v>-4.0219644611828483E-2</v>
      </c>
      <c r="AAF125" s="484">
        <f t="shared" ca="1" si="228"/>
        <v>-6.120902348854227E-2</v>
      </c>
      <c r="AAG125" s="484">
        <f t="shared" ca="1" si="228"/>
        <v>-4.3018323338477257E-2</v>
      </c>
      <c r="AAH125" s="484">
        <f t="shared" ca="1" si="228"/>
        <v>-3.8008707897835295E-2</v>
      </c>
      <c r="AAI125" s="484">
        <f t="shared" ca="1" si="228"/>
        <v>-6.0338538063910964E-2</v>
      </c>
      <c r="AAJ125" s="484">
        <f t="shared" ca="1" si="228"/>
        <v>-5.2025335368730337E-2</v>
      </c>
      <c r="AAK125" s="484">
        <f t="shared" ca="1" si="228"/>
        <v>-3.3183772310049216E-2</v>
      </c>
      <c r="AAL125" s="484">
        <f t="shared" ca="1" si="228"/>
        <v>-1.741238539122681E-2</v>
      </c>
      <c r="AAM125" s="484">
        <f t="shared" ca="1" si="247"/>
        <v>-2.189532836791554E-2</v>
      </c>
      <c r="AAN125" s="484">
        <f t="shared" ca="1" si="245"/>
        <v>-6.1359063816095079E-2</v>
      </c>
      <c r="AAO125" s="484">
        <f t="shared" ca="1" si="245"/>
        <v>-6.3937554045021938E-2</v>
      </c>
      <c r="AAP125" s="484">
        <f t="shared" ca="1" si="245"/>
        <v>-2.8906649957960041E-2</v>
      </c>
      <c r="AAQ125" s="484">
        <f t="shared" ca="1" si="245"/>
        <v>-0.15117325855892658</v>
      </c>
      <c r="AAR125" s="484">
        <f t="shared" ca="1" si="245"/>
        <v>-3.6651122693945694E-2</v>
      </c>
      <c r="AAS125" s="484">
        <f t="shared" ca="1" si="234"/>
        <v>-3.1171595822786675E-2</v>
      </c>
      <c r="AAT125" s="484">
        <f t="shared" ca="1" si="234"/>
        <v>0.1027465411596778</v>
      </c>
      <c r="AAU125" s="484">
        <f t="shared" ca="1" si="234"/>
        <v>-0.53799345446025815</v>
      </c>
      <c r="AAV125" s="484">
        <f t="shared" ca="1" si="234"/>
        <v>2.0354908169117208E-2</v>
      </c>
      <c r="AAW125" s="484">
        <f t="shared" ca="1" si="234"/>
        <v>2.5206724043060142E-2</v>
      </c>
      <c r="AAX125" s="484">
        <f t="shared" ca="1" si="234"/>
        <v>-7.1012869254853464E-2</v>
      </c>
      <c r="AAY125" s="484">
        <f t="shared" ca="1" si="231"/>
        <v>-0.12312049482031152</v>
      </c>
      <c r="AAZ125" s="484">
        <f t="shared" ca="1" si="231"/>
        <v>-0.11856365915979221</v>
      </c>
      <c r="ABA125" s="484">
        <f t="shared" ca="1" si="231"/>
        <v>-0.10451532592333997</v>
      </c>
    </row>
    <row r="126" spans="1:729" ht="15" customHeight="1" x14ac:dyDescent="0.35">
      <c r="A126" s="498">
        <v>124</v>
      </c>
      <c r="B126" s="628"/>
      <c r="C126" s="606" t="s">
        <v>6531</v>
      </c>
      <c r="D126" s="629">
        <v>516</v>
      </c>
      <c r="E126" s="630" t="s">
        <v>6532</v>
      </c>
      <c r="F126" s="631" t="s">
        <v>1240</v>
      </c>
      <c r="G126" s="632">
        <v>2540.9160000000002</v>
      </c>
      <c r="H126" s="504">
        <v>12628.884343766988</v>
      </c>
      <c r="I126" s="505">
        <v>5060</v>
      </c>
      <c r="J126" s="649" t="s">
        <v>6533</v>
      </c>
      <c r="K126" s="469">
        <v>1</v>
      </c>
      <c r="L126" s="508" t="s">
        <v>6534</v>
      </c>
      <c r="M126" s="817">
        <v>104</v>
      </c>
      <c r="N126" s="818">
        <v>0.57469999999999999</v>
      </c>
      <c r="O126" s="819">
        <v>0.52349999999999997</v>
      </c>
      <c r="P126" s="820">
        <v>0.54469999999999996</v>
      </c>
      <c r="Q126" s="821">
        <v>0.65580000000000005</v>
      </c>
      <c r="R126" s="818">
        <v>0.5</v>
      </c>
      <c r="S126" s="822">
        <v>0.45540000000000003</v>
      </c>
      <c r="T126" s="822">
        <v>0.45140000000000002</v>
      </c>
      <c r="U126" s="822">
        <v>0.28260999999999997</v>
      </c>
      <c r="V126" s="822">
        <v>0.32279999999999998</v>
      </c>
      <c r="W126" s="633" t="s">
        <v>6535</v>
      </c>
      <c r="X126" s="875" t="s">
        <v>6536</v>
      </c>
      <c r="Y126" s="517">
        <v>5</v>
      </c>
      <c r="Z126" s="517">
        <v>2</v>
      </c>
      <c r="AA126" s="865" t="s">
        <v>6537</v>
      </c>
      <c r="AB126" s="520">
        <v>2014</v>
      </c>
      <c r="AC126" s="369">
        <v>1</v>
      </c>
      <c r="AD126" s="572" t="s">
        <v>6537</v>
      </c>
      <c r="AE126" s="817">
        <v>0</v>
      </c>
      <c r="AF126" s="634" t="s">
        <v>1188</v>
      </c>
      <c r="AG126" s="635" t="s">
        <v>1188</v>
      </c>
      <c r="AH126" s="636" t="s">
        <v>1188</v>
      </c>
      <c r="AI126" s="636" t="s">
        <v>1188</v>
      </c>
      <c r="AJ126" s="636" t="s">
        <v>1188</v>
      </c>
      <c r="AK126" s="637" t="s">
        <v>1188</v>
      </c>
      <c r="AL126" s="578" t="s">
        <v>6538</v>
      </c>
      <c r="AM126" s="639" t="s">
        <v>1188</v>
      </c>
      <c r="AN126" s="636" t="s">
        <v>1188</v>
      </c>
      <c r="AO126" s="636" t="s">
        <v>1188</v>
      </c>
      <c r="AP126" s="636" t="s">
        <v>1188</v>
      </c>
      <c r="AQ126" s="636" t="s">
        <v>1188</v>
      </c>
      <c r="AR126" s="636" t="s">
        <v>1188</v>
      </c>
      <c r="AS126" s="636" t="s">
        <v>1188</v>
      </c>
      <c r="AT126" s="636" t="s">
        <v>1188</v>
      </c>
      <c r="AU126" s="640" t="s">
        <v>1188</v>
      </c>
      <c r="AV126" s="709" t="s">
        <v>6539</v>
      </c>
      <c r="AW126" s="642" t="s">
        <v>1190</v>
      </c>
      <c r="AX126" s="643">
        <v>2</v>
      </c>
      <c r="AY126" s="709" t="s">
        <v>6540</v>
      </c>
      <c r="AZ126" s="643">
        <v>1</v>
      </c>
      <c r="BA126" s="709" t="s">
        <v>6541</v>
      </c>
      <c r="BB126" s="631" t="s">
        <v>1438</v>
      </c>
      <c r="BC126" s="646" t="s">
        <v>1439</v>
      </c>
      <c r="BD126" s="631" t="s">
        <v>1195</v>
      </c>
      <c r="BE126" s="631" t="s">
        <v>1196</v>
      </c>
      <c r="BF126" s="631">
        <v>3</v>
      </c>
      <c r="BG126" s="631">
        <v>2006</v>
      </c>
      <c r="BH126" s="631" t="s">
        <v>1195</v>
      </c>
      <c r="BI126" s="631">
        <v>1</v>
      </c>
      <c r="BJ126" s="631">
        <v>2</v>
      </c>
      <c r="BK126" s="631" t="s">
        <v>1256</v>
      </c>
      <c r="BL126" s="631" t="s">
        <v>1257</v>
      </c>
      <c r="BM126" s="709" t="s">
        <v>6542</v>
      </c>
      <c r="BN126" s="647">
        <v>1990</v>
      </c>
      <c r="BO126" s="557" t="s">
        <v>6543</v>
      </c>
      <c r="BP126" s="647" t="s">
        <v>1188</v>
      </c>
      <c r="BQ126" s="647">
        <v>0</v>
      </c>
      <c r="BR126" s="647" t="s">
        <v>1188</v>
      </c>
      <c r="BS126" s="647" t="s">
        <v>1188</v>
      </c>
      <c r="BT126" s="647" t="s">
        <v>1188</v>
      </c>
      <c r="BU126" s="647" t="s">
        <v>1188</v>
      </c>
      <c r="BV126" s="648" t="s">
        <v>1188</v>
      </c>
      <c r="BW126" s="709" t="s">
        <v>6544</v>
      </c>
      <c r="BX126" s="650">
        <v>1990</v>
      </c>
      <c r="BY126" s="647" t="s">
        <v>6545</v>
      </c>
      <c r="BZ126" s="651" t="s">
        <v>1947</v>
      </c>
      <c r="CA126" s="647">
        <v>2</v>
      </c>
      <c r="CB126" s="647" t="s">
        <v>1214</v>
      </c>
      <c r="CC126" s="709" t="s">
        <v>6544</v>
      </c>
      <c r="CD126" s="652">
        <v>2012</v>
      </c>
      <c r="CE126" s="647">
        <v>3</v>
      </c>
      <c r="CF126" s="647">
        <v>2</v>
      </c>
      <c r="CG126" s="709" t="s">
        <v>6546</v>
      </c>
      <c r="CH126" s="647">
        <v>1990</v>
      </c>
      <c r="CI126" s="647">
        <v>1992</v>
      </c>
      <c r="CJ126" s="647">
        <v>1</v>
      </c>
      <c r="CK126" s="651" t="s">
        <v>2111</v>
      </c>
      <c r="CL126" s="651" t="s">
        <v>1208</v>
      </c>
      <c r="CM126" s="647">
        <v>2</v>
      </c>
      <c r="CN126" s="647" t="s">
        <v>2112</v>
      </c>
      <c r="CO126" s="709" t="s">
        <v>6546</v>
      </c>
      <c r="CP126" s="647">
        <v>2003</v>
      </c>
      <c r="CQ126" s="647">
        <v>3</v>
      </c>
      <c r="CR126" s="650">
        <v>2</v>
      </c>
      <c r="CS126" s="709" t="s">
        <v>6544</v>
      </c>
      <c r="CT126" s="647" t="s">
        <v>1188</v>
      </c>
      <c r="CU126" s="648">
        <v>1</v>
      </c>
      <c r="CV126" s="653" t="s">
        <v>1188</v>
      </c>
      <c r="CW126" s="647" t="s">
        <v>1188</v>
      </c>
      <c r="CX126" s="655">
        <v>0</v>
      </c>
      <c r="CY126" s="656" t="s">
        <v>6547</v>
      </c>
      <c r="CZ126" s="665" t="s">
        <v>1188</v>
      </c>
      <c r="DA126" s="655">
        <v>0</v>
      </c>
      <c r="DB126" s="723">
        <v>52900</v>
      </c>
      <c r="DC126" s="753">
        <v>1</v>
      </c>
      <c r="DD126" s="659" t="s">
        <v>1493</v>
      </c>
      <c r="DE126" s="648">
        <v>1999</v>
      </c>
      <c r="DF126" s="708" t="s">
        <v>5571</v>
      </c>
      <c r="DG126" s="664" t="s">
        <v>6548</v>
      </c>
      <c r="DH126" s="666">
        <v>0</v>
      </c>
      <c r="DI126" s="710" t="s">
        <v>1188</v>
      </c>
      <c r="DJ126" s="709" t="s">
        <v>6549</v>
      </c>
      <c r="DK126" s="665" t="s">
        <v>1188</v>
      </c>
      <c r="DL126" s="665">
        <v>1</v>
      </c>
      <c r="DM126" s="655">
        <v>0</v>
      </c>
      <c r="DN126" s="790" t="s">
        <v>1497</v>
      </c>
      <c r="DO126" s="791" t="s">
        <v>756</v>
      </c>
      <c r="DP126" s="825">
        <v>1</v>
      </c>
      <c r="DQ126" s="900" t="s">
        <v>1262</v>
      </c>
      <c r="DR126" s="578" t="s">
        <v>6550</v>
      </c>
      <c r="DS126" s="753">
        <v>1999</v>
      </c>
      <c r="DT126" s="753">
        <v>3</v>
      </c>
      <c r="DU126" s="657">
        <v>2</v>
      </c>
      <c r="DV126" s="651" t="s">
        <v>1190</v>
      </c>
      <c r="DW126" s="709" t="s">
        <v>6551</v>
      </c>
      <c r="DX126" s="647">
        <v>2010</v>
      </c>
      <c r="DY126" s="647">
        <v>2</v>
      </c>
      <c r="DZ126" s="650">
        <v>1</v>
      </c>
      <c r="EA126" s="709" t="s">
        <v>6552</v>
      </c>
      <c r="EB126" s="709" t="s">
        <v>6553</v>
      </c>
      <c r="EC126" s="647">
        <v>2</v>
      </c>
      <c r="ED126" s="668" t="s">
        <v>1453</v>
      </c>
      <c r="EE126" s="647">
        <v>1993</v>
      </c>
      <c r="EF126" s="647">
        <v>3</v>
      </c>
      <c r="EG126" s="650" t="s">
        <v>1505</v>
      </c>
      <c r="EH126" s="648">
        <v>4</v>
      </c>
      <c r="EI126" s="551" t="s">
        <v>6539</v>
      </c>
      <c r="EJ126" s="651" t="s">
        <v>1190</v>
      </c>
      <c r="EK126" s="647" t="s">
        <v>1188</v>
      </c>
      <c r="EL126" s="647" t="s">
        <v>1188</v>
      </c>
      <c r="EM126" s="669" t="s">
        <v>1188</v>
      </c>
      <c r="EN126" s="647" t="s">
        <v>1188</v>
      </c>
      <c r="EO126" s="670" t="s">
        <v>1188</v>
      </c>
      <c r="EP126" s="556">
        <v>0</v>
      </c>
      <c r="EQ126" s="556" t="s">
        <v>1188</v>
      </c>
      <c r="ER126" s="651" t="s">
        <v>1188</v>
      </c>
      <c r="ES126" s="556" t="s">
        <v>1188</v>
      </c>
      <c r="ET126" s="556">
        <v>0</v>
      </c>
      <c r="EU126" s="671">
        <v>0</v>
      </c>
      <c r="EV126" s="672"/>
      <c r="EW126" s="673"/>
      <c r="EX126" s="674"/>
      <c r="EY126" s="631" t="s">
        <v>1416</v>
      </c>
      <c r="EZ126" s="631" t="s">
        <v>1188</v>
      </c>
      <c r="FA126" s="675"/>
      <c r="FB126" s="648">
        <v>0</v>
      </c>
      <c r="FC126" s="676"/>
      <c r="FD126" s="647"/>
      <c r="FE126" s="648"/>
      <c r="FF126" s="652" t="s">
        <v>1281</v>
      </c>
      <c r="FG126" s="728" t="s">
        <v>1282</v>
      </c>
      <c r="FH126" s="631" t="str">
        <f t="shared" si="119"/>
        <v>D</v>
      </c>
      <c r="FI126" s="677">
        <f t="shared" si="120"/>
        <v>0.13333333333333333</v>
      </c>
      <c r="FJ126" s="678">
        <f t="shared" si="121"/>
        <v>0.4</v>
      </c>
      <c r="FK126" s="679">
        <f t="shared" si="122"/>
        <v>0</v>
      </c>
      <c r="FL126" s="680">
        <f t="shared" si="123"/>
        <v>0</v>
      </c>
      <c r="FM126" s="681">
        <v>0</v>
      </c>
      <c r="FN126" s="430" t="s">
        <v>1188</v>
      </c>
      <c r="FO126" s="686" t="s">
        <v>1188</v>
      </c>
      <c r="FP126" s="686" t="s">
        <v>1188</v>
      </c>
      <c r="FQ126" s="430">
        <v>0</v>
      </c>
      <c r="FR126" s="682" t="s">
        <v>1188</v>
      </c>
      <c r="FS126" s="369">
        <v>0</v>
      </c>
      <c r="FT126" s="430" t="s">
        <v>1188</v>
      </c>
      <c r="FU126" s="431" t="s">
        <v>1188</v>
      </c>
      <c r="FV126" s="369">
        <v>0</v>
      </c>
      <c r="FW126" s="430" t="s">
        <v>1188</v>
      </c>
      <c r="FX126" s="431" t="s">
        <v>1188</v>
      </c>
      <c r="FY126" s="369">
        <v>0</v>
      </c>
      <c r="FZ126" s="430" t="s">
        <v>1188</v>
      </c>
      <c r="GA126" s="686" t="s">
        <v>1188</v>
      </c>
      <c r="GB126" s="431" t="s">
        <v>1188</v>
      </c>
      <c r="GC126" s="369">
        <v>0</v>
      </c>
      <c r="GD126" s="430" t="s">
        <v>1188</v>
      </c>
      <c r="GE126" s="686" t="s">
        <v>1188</v>
      </c>
      <c r="GF126" s="431" t="s">
        <v>1188</v>
      </c>
      <c r="GG126" s="369">
        <v>0</v>
      </c>
      <c r="GH126" s="430" t="s">
        <v>1188</v>
      </c>
      <c r="GI126" s="686" t="s">
        <v>1188</v>
      </c>
      <c r="GJ126" s="431" t="s">
        <v>1188</v>
      </c>
      <c r="GK126" s="369">
        <v>0</v>
      </c>
      <c r="GL126" s="430" t="s">
        <v>1188</v>
      </c>
      <c r="GM126" s="686" t="s">
        <v>1188</v>
      </c>
      <c r="GN126" s="431" t="s">
        <v>1188</v>
      </c>
      <c r="GO126" s="676">
        <v>0</v>
      </c>
      <c r="GP126" s="917" t="s">
        <v>1188</v>
      </c>
      <c r="GQ126" s="872" t="s">
        <v>1188</v>
      </c>
      <c r="GR126" s="872" t="s">
        <v>1188</v>
      </c>
      <c r="GS126" s="872" t="s">
        <v>1188</v>
      </c>
      <c r="GT126" s="873" t="s">
        <v>1188</v>
      </c>
      <c r="GU126" s="581">
        <v>0</v>
      </c>
      <c r="GV126" s="687" t="s">
        <v>1188</v>
      </c>
      <c r="GW126" s="872" t="s">
        <v>1188</v>
      </c>
      <c r="GX126" s="873" t="s">
        <v>1188</v>
      </c>
      <c r="GY126" s="874">
        <v>0</v>
      </c>
      <c r="GZ126" s="582" t="s">
        <v>1188</v>
      </c>
      <c r="HA126" s="583" t="s">
        <v>2310</v>
      </c>
      <c r="HB126" s="584">
        <v>2</v>
      </c>
      <c r="HC126" s="585">
        <v>0</v>
      </c>
      <c r="HD126" s="586" t="s">
        <v>1188</v>
      </c>
      <c r="HE126" s="690" t="s">
        <v>1188</v>
      </c>
      <c r="HF126" s="587" t="s">
        <v>1188</v>
      </c>
      <c r="HG126" s="587" t="s">
        <v>1188</v>
      </c>
      <c r="HH126" s="588">
        <v>0</v>
      </c>
      <c r="HI126" s="586" t="s">
        <v>1188</v>
      </c>
      <c r="HJ126" s="690" t="s">
        <v>1188</v>
      </c>
      <c r="HK126" s="691" t="s">
        <v>1188</v>
      </c>
      <c r="HL126" s="692">
        <v>0</v>
      </c>
      <c r="HM126" s="693" t="s">
        <v>1188</v>
      </c>
      <c r="HN126" s="592" t="s">
        <v>1188</v>
      </c>
      <c r="HO126" s="681" t="s">
        <v>1188</v>
      </c>
      <c r="HP126" s="574" t="s">
        <v>1188</v>
      </c>
      <c r="HQ126" s="472" t="str">
        <f t="shared" si="124"/>
        <v>-</v>
      </c>
      <c r="HR126" s="593" t="s">
        <v>1188</v>
      </c>
      <c r="HS126" s="574" t="s">
        <v>1188</v>
      </c>
      <c r="HT126" s="574" t="s">
        <v>1188</v>
      </c>
      <c r="HU126" s="574" t="s">
        <v>1188</v>
      </c>
      <c r="HV126" s="574" t="s">
        <v>1188</v>
      </c>
      <c r="HW126" s="574" t="s">
        <v>1188</v>
      </c>
      <c r="HX126" s="574" t="s">
        <v>1188</v>
      </c>
      <c r="HY126" s="574" t="s">
        <v>1188</v>
      </c>
      <c r="HZ126" s="574" t="s">
        <v>1188</v>
      </c>
      <c r="IA126" s="574" t="s">
        <v>1188</v>
      </c>
      <c r="IB126" s="574" t="s">
        <v>1188</v>
      </c>
      <c r="IC126" s="574" t="s">
        <v>1188</v>
      </c>
      <c r="ID126" s="681" t="s">
        <v>1188</v>
      </c>
      <c r="IE126" s="369" t="s">
        <v>1188</v>
      </c>
      <c r="IF126" s="574" t="s">
        <v>1188</v>
      </c>
      <c r="IG126" s="472" t="str">
        <f t="shared" si="125"/>
        <v>-</v>
      </c>
      <c r="IH126" s="609">
        <v>0.62558971507627115</v>
      </c>
      <c r="II126" s="694">
        <v>0.57528199177774408</v>
      </c>
      <c r="IJ126" s="695">
        <v>0.32786337885088868</v>
      </c>
      <c r="IK126" s="696">
        <v>0.53074517204491867</v>
      </c>
      <c r="IL126" s="696">
        <v>0.72176266565801406</v>
      </c>
      <c r="IM126" s="697">
        <v>0.72075675055715482</v>
      </c>
      <c r="IN126" s="599">
        <v>3</v>
      </c>
      <c r="IO126" s="600">
        <v>2</v>
      </c>
      <c r="IP126" s="601">
        <v>2</v>
      </c>
      <c r="IQ126" s="600">
        <v>31</v>
      </c>
      <c r="IR126" s="587">
        <v>46</v>
      </c>
      <c r="IS126" s="601">
        <v>77</v>
      </c>
      <c r="IT126" s="599" t="s">
        <v>1188</v>
      </c>
      <c r="IU126" s="600" t="s">
        <v>1188</v>
      </c>
      <c r="IV126" s="587" t="s">
        <v>1188</v>
      </c>
      <c r="IW126" s="601" t="s">
        <v>1188</v>
      </c>
      <c r="IX126" s="602" t="s">
        <v>1188</v>
      </c>
      <c r="IY126" s="681">
        <v>0</v>
      </c>
      <c r="IZ126" s="793" t="s">
        <v>1188</v>
      </c>
      <c r="JA126" s="681">
        <v>1</v>
      </c>
      <c r="JB126" s="743" t="s">
        <v>6554</v>
      </c>
      <c r="JC126" s="681">
        <v>0</v>
      </c>
      <c r="JD126" s="753" t="s">
        <v>1188</v>
      </c>
      <c r="JE126" s="940" t="s">
        <v>1188</v>
      </c>
      <c r="JF126" s="940" t="s">
        <v>1188</v>
      </c>
      <c r="JG126" s="657" t="s">
        <v>1188</v>
      </c>
      <c r="JH126" s="369">
        <v>0</v>
      </c>
      <c r="JI126" s="430" t="s">
        <v>1188</v>
      </c>
      <c r="JJ126" s="686" t="s">
        <v>1188</v>
      </c>
      <c r="JK126" s="686" t="s">
        <v>1188</v>
      </c>
      <c r="JL126" s="592" t="s">
        <v>1188</v>
      </c>
      <c r="JM126" s="369">
        <v>0</v>
      </c>
      <c r="JN126" s="430" t="s">
        <v>1188</v>
      </c>
      <c r="JO126" s="430" t="s">
        <v>1188</v>
      </c>
      <c r="JP126" s="686" t="s">
        <v>1188</v>
      </c>
      <c r="JQ126" s="686" t="s">
        <v>1188</v>
      </c>
      <c r="JR126" s="592" t="s">
        <v>1188</v>
      </c>
      <c r="JS126" s="369">
        <v>0</v>
      </c>
      <c r="JT126" s="430" t="s">
        <v>1188</v>
      </c>
      <c r="JU126" s="686" t="s">
        <v>1188</v>
      </c>
      <c r="JV126" s="686" t="s">
        <v>1188</v>
      </c>
      <c r="JW126" s="592" t="s">
        <v>1188</v>
      </c>
      <c r="JX126" s="606">
        <v>0</v>
      </c>
      <c r="JY126" s="607" t="s">
        <v>1188</v>
      </c>
      <c r="JZ126" s="606" t="s">
        <v>1188</v>
      </c>
      <c r="KA126" s="606">
        <f t="shared" si="126"/>
        <v>0</v>
      </c>
      <c r="KB126" s="606"/>
      <c r="KC126" s="606"/>
      <c r="KD126" s="606"/>
      <c r="KE126" s="606"/>
      <c r="KF126" s="606">
        <f t="shared" si="127"/>
        <v>0</v>
      </c>
      <c r="KG126" s="606"/>
      <c r="KH126" s="606"/>
      <c r="KI126" s="606"/>
      <c r="KJ126" s="606"/>
      <c r="KK126" s="606">
        <v>1</v>
      </c>
      <c r="KL126" s="606">
        <v>1</v>
      </c>
      <c r="KM126" s="608">
        <f t="shared" si="248"/>
        <v>0.51932989805936813</v>
      </c>
      <c r="KN126" s="609">
        <v>9.6649490296840668E-2</v>
      </c>
      <c r="KO126" s="609">
        <v>56.25</v>
      </c>
      <c r="KP126" s="610">
        <v>11</v>
      </c>
      <c r="KQ126" s="608">
        <f t="shared" si="249"/>
        <v>0.57449622154235835</v>
      </c>
      <c r="KR126" s="609">
        <v>0.37248110771179199</v>
      </c>
      <c r="KS126" s="609">
        <v>65.865386962890625</v>
      </c>
      <c r="KT126" s="610">
        <v>13</v>
      </c>
      <c r="KU126" s="610">
        <v>52</v>
      </c>
      <c r="KV126" s="606" t="s">
        <v>5586</v>
      </c>
      <c r="KW126" s="606" t="s">
        <v>6531</v>
      </c>
      <c r="KX126" s="700" t="str">
        <f t="shared" ca="1" si="130"/>
        <v>C</v>
      </c>
      <c r="KY126" s="701">
        <f t="shared" ca="1" si="131"/>
        <v>0.30655196353951419</v>
      </c>
      <c r="KZ126" s="702">
        <f t="shared" ca="1" si="235"/>
        <v>0.27374352941176472</v>
      </c>
      <c r="LA126" s="703">
        <f t="shared" ca="1" si="236"/>
        <v>0.48290476190476189</v>
      </c>
      <c r="LB126" s="703">
        <f t="shared" ca="1" si="237"/>
        <v>0.20833333333333334</v>
      </c>
      <c r="LC126" s="704">
        <f t="shared" ca="1" si="238"/>
        <v>0.26122622950819668</v>
      </c>
      <c r="LD126" s="696" cm="1">
        <f t="array" aca="1" ref="LD126" ca="1">INDIRECT(LD$203&amp;ROW())*LD$205</f>
        <v>0</v>
      </c>
      <c r="LE126" s="696" cm="1">
        <f t="array" aca="1" ref="LE126" ca="1">INDIRECT(LE$203&amp;ROW())*LE$205</f>
        <v>0</v>
      </c>
      <c r="LF126" s="696" cm="1">
        <f t="array" aca="1" ref="LF126" ca="1">INDIRECT(LF$203&amp;ROW())*LF$205</f>
        <v>0</v>
      </c>
      <c r="LG126" s="696" cm="1">
        <f t="array" aca="1" ref="LG126" ca="1">INDIRECT(LG$203&amp;ROW())*LG$205</f>
        <v>3</v>
      </c>
      <c r="LH126" s="696" cm="1">
        <f t="array" aca="1" ref="LH126" ca="1">INDIRECT(LH$203&amp;ROW())*LH$205</f>
        <v>0</v>
      </c>
      <c r="LI126" s="696" cm="1">
        <f t="array" aca="1" ref="LI126" ca="1">INDIRECT(LI$203&amp;ROW())*LI$205</f>
        <v>3</v>
      </c>
      <c r="LJ126" s="696" cm="1">
        <f t="array" aca="1" ref="LJ126" ca="1">INDIRECT(LJ$203&amp;ROW())*LJ$205</f>
        <v>3</v>
      </c>
      <c r="LK126" s="696" cm="1">
        <f t="array" aca="1" ref="LK126" ca="1">INDIRECT(LK$203&amp;ROW())*LK$205</f>
        <v>1</v>
      </c>
      <c r="LL126" s="696" cm="1">
        <f t="array" aca="1" ref="LL126" ca="1">INDIRECT(LL$203&amp;ROW())*LL$205</f>
        <v>3</v>
      </c>
      <c r="LM126" s="696" cm="1">
        <f t="array" aca="1" ref="LM126" ca="1">INDIRECT(LM$203&amp;ROW())*LM$205</f>
        <v>4</v>
      </c>
      <c r="LN126" s="696" cm="1">
        <f t="array" aca="1" ref="LN126" ca="1">INDIRECT(LN$203&amp;ROW())*LN$205</f>
        <v>3</v>
      </c>
      <c r="LO126" s="696" cm="1">
        <f t="array" aca="1" ref="LO126" ca="1">INDIRECT(LO$203&amp;ROW())*LO$205</f>
        <v>0</v>
      </c>
      <c r="LP126" s="696" cm="1">
        <f t="array" aca="1" ref="LP126" ca="1">INDIRECT(LP$203&amp;ROW())*LP$205</f>
        <v>0</v>
      </c>
      <c r="LQ126" s="696" cm="1">
        <f t="array" aca="1" ref="LQ126" ca="1">IF(INDIRECT(LQ$203&amp;ROW())="-",0,INDIRECT(LQ$203&amp;ROW())*LQ$205)</f>
        <v>3.2681999999999998</v>
      </c>
      <c r="LR126" s="696" cm="1">
        <f t="array" aca="1" ref="LR126" ca="1">INDIRECT(LR$203&amp;ROW())*LR$205</f>
        <v>0</v>
      </c>
      <c r="LS126" s="696" cm="1">
        <f t="array" aca="1" ref="LS126" ca="1">IF(INDIRECT(LS$203&amp;ROW())="-",0,INDIRECT(LS$203&amp;ROW())*LS$205)</f>
        <v>3.141</v>
      </c>
      <c r="LT126" s="696" cm="1">
        <f t="array" aca="1" ref="LT126" ca="1">INDIRECT(LT$203&amp;ROW())*LT$205</f>
        <v>2</v>
      </c>
      <c r="LU126" s="696" cm="1">
        <f t="array" aca="1" ref="LU126" ca="1">INDIRECT(LU$203&amp;ROW())*LU$205</f>
        <v>2</v>
      </c>
      <c r="LV126" s="696" cm="1">
        <f t="array" aca="1" ref="LV126" ca="1">INDIRECT(LV$203&amp;ROW())*LV$205</f>
        <v>1</v>
      </c>
      <c r="LW126" s="696" cm="1">
        <f t="array" aca="1" ref="LW126" ca="1">INDIRECT(LW$203&amp;ROW())*LW$205</f>
        <v>0</v>
      </c>
      <c r="LX126" s="696" cm="1">
        <f t="array" aca="1" ref="LX126" ca="1">INDIRECT(LX$203&amp;ROW())*LX$205</f>
        <v>2</v>
      </c>
      <c r="LY126" s="696" cm="1">
        <f t="array" aca="1" ref="LY126" ca="1">IF(INDIRECT(LY$203&amp;ROW())="-",0,INDIRECT(LY$203&amp;ROW())*LY$205)</f>
        <v>3</v>
      </c>
      <c r="LZ126" s="696" cm="1">
        <f t="array" aca="1" ref="LZ126" ca="1">INDIRECT(LZ$203&amp;ROW())*LZ$205</f>
        <v>0</v>
      </c>
      <c r="MA126" s="696" cm="1">
        <f t="array" aca="1" ref="MA126" ca="1">INDIRECT(MA$203&amp;ROW())*MA$205</f>
        <v>2</v>
      </c>
      <c r="MB126" s="696" cm="1">
        <f t="array" aca="1" ref="MB126" ca="1">INDIRECT(MB$203&amp;ROW())*MB$205</f>
        <v>0</v>
      </c>
      <c r="MC126" s="696" cm="1">
        <f t="array" aca="1" ref="MC126" ca="1">IF($MB126=0,0,INDIRECT(MC$203&amp;ROW())*MC$205)</f>
        <v>0</v>
      </c>
      <c r="MD126" s="696" cm="1">
        <f t="array" aca="1" ref="MD126" ca="1">IF($MB126=0,0,INDIRECT(MD$203&amp;ROW())*MD$205)</f>
        <v>0</v>
      </c>
      <c r="ME126" s="696" cm="1">
        <f t="array" aca="1" ref="ME126" ca="1">IF($MB126=0,0,INDIRECT(ME$203&amp;ROW())*ME$205)</f>
        <v>0</v>
      </c>
      <c r="MF126" s="696" cm="1">
        <f t="array" aca="1" ref="MF126" ca="1">IF($MB126=0,0,INDIRECT(MF$203&amp;ROW())*MF$205)</f>
        <v>0</v>
      </c>
      <c r="MG126" s="696" cm="1">
        <f t="array" aca="1" ref="MG126" ca="1">INDIRECT(MG$203&amp;ROW())*MG$205</f>
        <v>0</v>
      </c>
      <c r="MH126" s="696" cm="1">
        <f t="array" aca="1" ref="MH126" ca="1">IF($MG126=0,0,INDIRECT(MH$203&amp;ROW())*MH$205)</f>
        <v>0</v>
      </c>
      <c r="MI126" s="696" cm="1">
        <f t="array" aca="1" ref="MI126" ca="1">IF($MG126=0,0,INDIRECT(MI$203&amp;ROW())*MI$205)</f>
        <v>0</v>
      </c>
      <c r="MJ126" s="696" cm="1">
        <f t="array" aca="1" ref="MJ126" ca="1">INDIRECT(MJ$203&amp;ROW())*MJ$205</f>
        <v>0</v>
      </c>
      <c r="MK126" s="696" cm="1">
        <f t="array" aca="1" ref="MK126" ca="1">INDIRECT(MK$203&amp;ROW())*MK$205</f>
        <v>0</v>
      </c>
      <c r="ML126" s="696" cm="1">
        <f t="array" aca="1" ref="ML126" ca="1">INDIRECT(ML$203&amp;ROW())*ML$205</f>
        <v>0</v>
      </c>
      <c r="MM126" s="696" cm="1">
        <f t="array" aca="1" ref="MM126" ca="1">INDIRECT(MM$203&amp;ROW())*MM$205</f>
        <v>4</v>
      </c>
      <c r="MN126" s="696" cm="1">
        <f t="array" aca="1" ref="MN126" ca="1">INDIRECT(MN$203&amp;ROW())*MN$205</f>
        <v>4</v>
      </c>
      <c r="MO126" s="696" cm="1">
        <f t="array" aca="1" ref="MO126" ca="1">INDIRECT(MO$203&amp;ROW())*MO$205</f>
        <v>0</v>
      </c>
      <c r="MP126" s="696" cm="1">
        <f t="array" aca="1" ref="MP126" ca="1">INDIRECT(MP$203&amp;ROW())*MP$205</f>
        <v>0</v>
      </c>
      <c r="MQ126" s="696" cm="1">
        <f t="array" aca="1" ref="MQ126" ca="1">INDIRECT(MQ$203&amp;ROW())*MQ$205</f>
        <v>0</v>
      </c>
      <c r="MR126" s="696" cm="1">
        <f t="array" aca="1" ref="MR126" ca="1">INDIRECT(MR$203&amp;ROW())*MR$205</f>
        <v>2</v>
      </c>
      <c r="MS126" s="696" cm="1">
        <f t="array" aca="1" ref="MS126" ca="1">INDIRECT(MS$203&amp;ROW())*MS$205</f>
        <v>2</v>
      </c>
      <c r="MT126" s="696" cm="1">
        <f t="array" aca="1" ref="MT126" ca="1">INDIRECT(MT$203&amp;ROW())*MT$205</f>
        <v>0</v>
      </c>
      <c r="MU126" s="696" cm="1">
        <f t="array" aca="1" ref="MU126" ca="1">INDIRECT(MU$203&amp;ROW())*MU$205</f>
        <v>0</v>
      </c>
      <c r="MV126" s="696" cm="1">
        <f t="array" aca="1" ref="MV126" ca="1">IF(INDIRECT(MV$203&amp;ROW())="-",0,INDIRECT(MV$203&amp;ROW())*MV$205)</f>
        <v>3.9348000000000001</v>
      </c>
      <c r="MW126" s="696" cm="1">
        <f t="array" aca="1" ref="MW126" ca="1">INDIRECT(MW$203&amp;ROW())*MW$205</f>
        <v>0</v>
      </c>
      <c r="MX126" s="696" cm="1">
        <f t="array" aca="1" ref="MX126" ca="1">INDIRECT(MX$203&amp;ROW())*MX$205</f>
        <v>0</v>
      </c>
      <c r="MY126" s="696" cm="1">
        <f t="array" aca="1" ref="MY126" ca="1">INDIRECT(MY$203&amp;ROW())*MY$205</f>
        <v>0</v>
      </c>
      <c r="NA126" s="701">
        <f t="shared" si="133"/>
        <v>0.45230975609756097</v>
      </c>
      <c r="NB126" s="617">
        <f t="shared" si="134"/>
        <v>0.46596428571428572</v>
      </c>
      <c r="NC126" s="695">
        <f t="shared" si="135"/>
        <v>0.11538461538461539</v>
      </c>
      <c r="ND126" s="697">
        <f t="shared" si="136"/>
        <v>0.20947407407407409</v>
      </c>
      <c r="NE126" s="694">
        <f t="shared" si="137"/>
        <v>0.31078318281763406</v>
      </c>
      <c r="NF126" s="682" t="str">
        <f t="shared" si="138"/>
        <v>C</v>
      </c>
      <c r="NH126" s="606" t="s">
        <v>6531</v>
      </c>
      <c r="NI126" s="563" t="str">
        <f t="shared" si="239"/>
        <v>B</v>
      </c>
      <c r="NJ126" s="563" t="str">
        <f t="shared" si="140"/>
        <v>C</v>
      </c>
      <c r="NK126" s="563" t="str">
        <f t="shared" ca="1" si="141"/>
        <v>C</v>
      </c>
      <c r="NL126" s="563" t="str">
        <f t="shared" ca="1" si="142"/>
        <v>C</v>
      </c>
      <c r="NM126" s="563" t="str">
        <f t="shared" ca="1" si="143"/>
        <v>C</v>
      </c>
      <c r="NN126" s="563" t="str">
        <f t="shared" ca="1" si="163"/>
        <v>C</v>
      </c>
      <c r="NO126" s="563" t="str">
        <f t="shared" ca="1" si="164"/>
        <v>C</v>
      </c>
      <c r="NP126" s="606" t="str">
        <f t="shared" si="144"/>
        <v>-</v>
      </c>
      <c r="NQ126" s="682" t="str">
        <f t="shared" si="145"/>
        <v>Yes</v>
      </c>
      <c r="NR126" s="682" t="e">
        <f>IF(OR(AND(NI126="A",OR(NJ126="C",NJ126="D")),AND(NI126="A",OR(#REF!="C",#REF!="D")),AND(NI126="B",OR(NJ126="D",#REF!="D")),AND(OR(NI126="C",NI126="D"),OR(NJ126="A",NJ126="B")),AND(OR(NI126="C",NI126="D"),OR(#REF!="A",#REF!="B")),AND(OR(NJ126="A",#REF!="A",NJ126="B",#REF!="B"),OR(NP126="-",NQ126="-")),AND(OR(NJ126="C",#REF!="C",NJ126="D",#REF!="D"),NP126="Yes")),"Yes","-")</f>
        <v>#REF!</v>
      </c>
      <c r="NS126" s="607"/>
      <c r="NT126" s="619">
        <f t="shared" si="146"/>
        <v>0.57469999999999999</v>
      </c>
      <c r="NU126" s="619">
        <f t="shared" si="147"/>
        <v>0.31078318281763406</v>
      </c>
      <c r="NV126" s="619">
        <f t="shared" ca="1" si="148"/>
        <v>0.30655196353951419</v>
      </c>
      <c r="NW126" s="619">
        <f t="shared" ca="1" si="165"/>
        <v>0.28774951446619523</v>
      </c>
      <c r="NX126" s="619">
        <f t="shared" ca="1" si="166"/>
        <v>0.35615615571618692</v>
      </c>
      <c r="NY126" s="620">
        <f t="shared" ca="1" si="167"/>
        <v>0.32267322391098141</v>
      </c>
      <c r="NZ126" s="620">
        <f t="shared" ca="1" si="168"/>
        <v>0.42306657137804909</v>
      </c>
      <c r="OA126" s="705" t="s">
        <v>1188</v>
      </c>
      <c r="OB126" s="706" t="s">
        <v>1188</v>
      </c>
      <c r="OC126" s="494"/>
      <c r="OE126" s="606" t="s">
        <v>6531</v>
      </c>
      <c r="OF126" s="700" t="str">
        <f t="shared" ca="1" si="149"/>
        <v>C</v>
      </c>
      <c r="OG126" s="701">
        <f t="shared" ca="1" si="169"/>
        <v>0.28774951446619523</v>
      </c>
      <c r="OH126" s="705">
        <f t="shared" ca="1" si="212"/>
        <v>0.38844137049891536</v>
      </c>
      <c r="OI126" s="696">
        <f t="shared" ca="1" si="213"/>
        <v>0.46938618820577171</v>
      </c>
      <c r="OJ126" s="696">
        <f t="shared" ca="1" si="152"/>
        <v>0.13005215529581637</v>
      </c>
      <c r="OK126" s="697">
        <f t="shared" ca="1" si="153"/>
        <v>0.16311834386427745</v>
      </c>
      <c r="OL126" s="696" cm="1">
        <f t="array" aca="1" ref="OL126" ca="1">INDIRECT(OL$203&amp;ROW())*OL$205</f>
        <v>0</v>
      </c>
      <c r="OM126" s="696" cm="1">
        <f t="array" aca="1" ref="OM126" ca="1">INDIRECT(OM$203&amp;ROW())*OM$205</f>
        <v>0</v>
      </c>
      <c r="ON126" s="696" cm="1">
        <f t="array" aca="1" ref="ON126" ca="1">INDIRECT(ON$203&amp;ROW())*ON$205</f>
        <v>0</v>
      </c>
      <c r="OO126" s="696" cm="1">
        <f t="array" aca="1" ref="OO126" ca="1">INDIRECT(OO$203&amp;ROW())*OO$205</f>
        <v>1.0790999999999999</v>
      </c>
      <c r="OP126" s="696" cm="1">
        <f t="array" aca="1" ref="OP126" ca="1">INDIRECT(OP$203&amp;ROW())*OP$205</f>
        <v>0</v>
      </c>
      <c r="OQ126" s="696" cm="1">
        <f t="array" aca="1" ref="OQ126" ca="1">INDIRECT(OQ$203&amp;ROW())*OQ$205</f>
        <v>1.5849</v>
      </c>
      <c r="OR126" s="696" cm="1">
        <f t="array" aca="1" ref="OR126" ca="1">INDIRECT(OR$203&amp;ROW())*OR$205</f>
        <v>1.4141999999999999</v>
      </c>
      <c r="OS126" s="696" cm="1">
        <f t="array" aca="1" ref="OS126" ca="1">INDIRECT(OS$203&amp;ROW())*OS$205</f>
        <v>0.51290000000000002</v>
      </c>
      <c r="OT126" s="696" cm="1">
        <f t="array" aca="1" ref="OT126" ca="1">INDIRECT(OT$203&amp;ROW())*OT$205</f>
        <v>1.4727000000000001</v>
      </c>
      <c r="OU126" s="696" cm="1">
        <f t="array" aca="1" ref="OU126" ca="1">INDIRECT(OU$203&amp;ROW())*OU$205</f>
        <v>1.2869999999999999</v>
      </c>
      <c r="OV126" s="696" cm="1">
        <f t="array" aca="1" ref="OV126" ca="1">INDIRECT(OV$203&amp;ROW())*OV$205</f>
        <v>1.2161999999999999</v>
      </c>
      <c r="OW126" s="696" cm="1">
        <f t="array" aca="1" ref="OW126" ca="1">INDIRECT(OW$203&amp;ROW())*OW$205</f>
        <v>0</v>
      </c>
      <c r="OX126" s="696" cm="1">
        <f t="array" aca="1" ref="OX126" ca="1">INDIRECT(OX$203&amp;ROW())*OX$205</f>
        <v>0</v>
      </c>
      <c r="OY126" s="696" cm="1">
        <f t="array" aca="1" ref="OY126" ca="1">IF(INDIRECT(OY$203&amp;ROW())="-",0,INDIRECT(OY$203&amp;ROW())*OY$205)</f>
        <v>0.38657358999999997</v>
      </c>
      <c r="OZ126" s="696" cm="1">
        <f t="array" aca="1" ref="OZ126" ca="1">INDIRECT(OZ$203&amp;ROW())*OZ$205</f>
        <v>0</v>
      </c>
      <c r="PA126" s="696" cm="1">
        <f t="array" aca="1" ref="PA126" ca="1">IF(INDIRECT(PA$203&amp;ROW())="-",0,INDIRECT(PA$203&amp;ROW())*PA$205)</f>
        <v>0.46245989999999992</v>
      </c>
      <c r="PB126" s="705" cm="1">
        <f t="array" aca="1" ref="PB126" ca="1">INDIRECT(PB$203&amp;ROW())*PB$205</f>
        <v>0.75419999999999998</v>
      </c>
      <c r="PC126" s="696" cm="1">
        <f t="array" aca="1" ref="PC126" ca="1">INDIRECT(PC$203&amp;ROW())*PC$205</f>
        <v>1.3946000000000001</v>
      </c>
      <c r="PD126" s="696" cm="1">
        <f t="array" aca="1" ref="PD126" ca="1">INDIRECT(PD$203&amp;ROW())*PD$205</f>
        <v>0.73419999999999996</v>
      </c>
      <c r="PE126" s="696" cm="1">
        <f t="array" aca="1" ref="PE126" ca="1">INDIRECT(PE$203&amp;ROW())*PE$205</f>
        <v>0</v>
      </c>
      <c r="PF126" s="696" cm="1">
        <f t="array" aca="1" ref="PF126" ca="1">INDIRECT(PF$203&amp;ROW())*PF$205</f>
        <v>1.3308</v>
      </c>
      <c r="PG126" s="696" cm="1">
        <f t="array" aca="1" ref="PG126" ca="1">IF(INDIRECT(PG$203&amp;ROW())="-",0,INDIRECT(PG$203&amp;ROW())*PG$205)</f>
        <v>0.4375</v>
      </c>
      <c r="PH126" s="696" cm="1">
        <f t="array" aca="1" ref="PH126" ca="1">INDIRECT(PH$203&amp;ROW())*PH$205</f>
        <v>0</v>
      </c>
      <c r="PI126" s="696" cm="1">
        <f t="array" aca="1" ref="PI126" ca="1">INDIRECT(PI$203&amp;ROW())*PI$205</f>
        <v>0.60729999999999995</v>
      </c>
      <c r="PJ126" s="696" cm="1">
        <f t="array" aca="1" ref="PJ126" ca="1">INDIRECT(PJ$203&amp;ROW())*PJ$205</f>
        <v>0</v>
      </c>
      <c r="PK126" s="696" cm="1">
        <f t="array" aca="1" ref="PK126" ca="1">IF($PJ126=0,0,INDIRECT(PK$203&amp;ROW())*PK$205)</f>
        <v>0</v>
      </c>
      <c r="PL126" s="696" cm="1">
        <f t="array" aca="1" ref="PL126" ca="1">IF($MPE126=0,0,INDIRECT(PL$203&amp;ROW())*PL$205)</f>
        <v>0</v>
      </c>
      <c r="PM126" s="696" cm="1">
        <f t="array" aca="1" ref="PM126" ca="1">IF($MPE126=0,0,INDIRECT(PM$203&amp;ROW())*PM$205)</f>
        <v>0</v>
      </c>
      <c r="PN126" s="696" cm="1">
        <f t="array" aca="1" ref="PN126" ca="1">IF($PJ126=0,0,INDIRECT(PN$203&amp;ROW())*PN$205)</f>
        <v>0</v>
      </c>
      <c r="PO126" s="696" cm="1">
        <f t="array" aca="1" ref="PO126" ca="1">INDIRECT(PO$203&amp;ROW())*PO$205</f>
        <v>0</v>
      </c>
      <c r="PP126" s="696" cm="1">
        <f t="array" aca="1" ref="PP126" ca="1">IF($PO126=0,0,INDIRECT(PP$203&amp;ROW())*PP$205)</f>
        <v>0</v>
      </c>
      <c r="PQ126" s="696" cm="1">
        <f t="array" aca="1" ref="PQ126" ca="1">IF($PO126=0,0,INDIRECT(PQ$203&amp;ROW())*PQ$205)</f>
        <v>0</v>
      </c>
      <c r="PR126" s="696" cm="1">
        <f t="array" aca="1" ref="PR126" ca="1">INDIRECT(PR$203&amp;ROW())*PR$205</f>
        <v>0</v>
      </c>
      <c r="PS126" s="696" cm="1">
        <f t="array" aca="1" ref="PS126" ca="1">INDIRECT(PS$203&amp;ROW())*PS$205</f>
        <v>0</v>
      </c>
      <c r="PT126" s="696" cm="1">
        <f t="array" aca="1" ref="PT126" ca="1">INDIRECT(PT$203&amp;ROW())*PT$205</f>
        <v>0</v>
      </c>
      <c r="PU126" s="696" cm="1">
        <f t="array" aca="1" ref="PU126" ca="1">INDIRECT(PU$203&amp;ROW())*PU$205</f>
        <v>1.1798</v>
      </c>
      <c r="PV126" s="696" cm="1">
        <f t="array" aca="1" ref="PV126" ca="1">INDIRECT(PV$203&amp;ROW())*PV$205</f>
        <v>0.6966</v>
      </c>
      <c r="PW126" s="696" cm="1">
        <f t="array" aca="1" ref="PW126" ca="1">INDIRECT(PW$203&amp;ROW())*PW$205</f>
        <v>0</v>
      </c>
      <c r="PX126" s="696" cm="1">
        <f t="array" aca="1" ref="PX126" ca="1">INDIRECT(PX$203&amp;ROW())*PX$205</f>
        <v>0</v>
      </c>
      <c r="PY126" s="696" cm="1">
        <f t="array" aca="1" ref="PY126" ca="1">INDIRECT(PY$203&amp;ROW())*PY$205</f>
        <v>0</v>
      </c>
      <c r="PZ126" s="696" cm="1">
        <f t="array" aca="1" ref="PZ126" ca="1">INDIRECT(PZ$203&amp;ROW())*PZ$205</f>
        <v>0.17430000000000001</v>
      </c>
      <c r="QA126" s="696" cm="1">
        <f t="array" aca="1" ref="QA126" ca="1">INDIRECT(QA$203&amp;ROW())*QA$205</f>
        <v>0.31659999999999999</v>
      </c>
      <c r="QB126" s="696" cm="1">
        <f t="array" aca="1" ref="QB126" ca="1">INDIRECT(QB$203&amp;ROW())*QB$205</f>
        <v>0</v>
      </c>
      <c r="QC126" s="696" cm="1">
        <f t="array" aca="1" ref="QC126" ca="1">INDIRECT(QC$203&amp;ROW())*QC$205</f>
        <v>0</v>
      </c>
      <c r="QD126" s="696" cm="1">
        <f t="array" aca="1" ref="QD126" ca="1">IF(INDIRECT(QD$203&amp;ROW())="-",0,INDIRECT(QD$203&amp;ROW())*QD$205)</f>
        <v>0.40272678000000001</v>
      </c>
      <c r="QE126" s="696" cm="1">
        <f t="array" aca="1" ref="QE126" ca="1">INDIRECT(QE$203&amp;ROW())*QE$205</f>
        <v>0</v>
      </c>
      <c r="QF126" s="696" cm="1">
        <f t="array" aca="1" ref="QF126" ca="1">INDIRECT(QF$203&amp;ROW())*QF$205</f>
        <v>0</v>
      </c>
      <c r="QG126" s="696" cm="1">
        <f t="array" aca="1" ref="QG126" ca="1">INDIRECT(QG$203&amp;ROW())*QG$205</f>
        <v>0</v>
      </c>
      <c r="QI126" s="606" t="s">
        <v>6531</v>
      </c>
      <c r="QJ126" s="700" t="str">
        <f t="shared" ca="1" si="154"/>
        <v>C</v>
      </c>
      <c r="QK126" s="701">
        <f t="shared" ca="1" si="170"/>
        <v>0.35615615571618692</v>
      </c>
      <c r="QL126" s="705">
        <f t="shared" ca="1" si="214"/>
        <v>0.56786821932251386</v>
      </c>
      <c r="QM126" s="696">
        <f t="shared" ca="1" si="215"/>
        <v>0.48027804164753785</v>
      </c>
      <c r="QN126" s="696">
        <f t="shared" ca="1" si="157"/>
        <v>4.8370857969340909E-2</v>
      </c>
      <c r="QO126" s="697">
        <f t="shared" ca="1" si="158"/>
        <v>0.32810750392535493</v>
      </c>
      <c r="QP126" s="696" cm="1">
        <f t="array" aca="1" ref="QP126" ca="1">INDIRECT(QP$203&amp;ROW())*QP$205</f>
        <v>0</v>
      </c>
      <c r="QQ126" s="696" cm="1">
        <f t="array" aca="1" ref="QQ126" ca="1">INDIRECT(QQ$203&amp;ROW())*QQ$205</f>
        <v>0</v>
      </c>
      <c r="QR126" s="696" cm="1">
        <f t="array" aca="1" ref="QR126" ca="1">INDIRECT(QR$203&amp;ROW())*QR$205</f>
        <v>0</v>
      </c>
      <c r="QS126" s="696" cm="1">
        <f t="array" aca="1" ref="QS126" ca="1">INDIRECT(QS$203&amp;ROW())*QS$205</f>
        <v>0.22471360933801068</v>
      </c>
      <c r="QT126" s="696" cm="1">
        <f t="array" aca="1" ref="QT126" ca="1">INDIRECT(QT$203&amp;ROW())*QT$205</f>
        <v>0</v>
      </c>
      <c r="QU126" s="696" cm="1">
        <f t="array" aca="1" ref="QU126" ca="1">INDIRECT(QU$203&amp;ROW())*QU$205</f>
        <v>0.53329206883563263</v>
      </c>
      <c r="QV126" s="696" cm="1">
        <f t="array" aca="1" ref="QV126" ca="1">INDIRECT(QV$203&amp;ROW())*QV$205</f>
        <v>0.24117831443907087</v>
      </c>
      <c r="QW126" s="696" cm="1">
        <f t="array" aca="1" ref="QW126" ca="1">INDIRECT(QW$203&amp;ROW())*QW$205</f>
        <v>0.17699805458110993</v>
      </c>
      <c r="QX126" s="696" cm="1">
        <f t="array" aca="1" ref="QX126" ca="1">INDIRECT(QX$203&amp;ROW())*QX$205</f>
        <v>0.60640894423913805</v>
      </c>
      <c r="QY126" s="696" cm="1">
        <f t="array" aca="1" ref="QY126" ca="1">INDIRECT(QY$203&amp;ROW())*QY$205</f>
        <v>9.0268316756905984E-2</v>
      </c>
      <c r="QZ126" s="696" cm="1">
        <f t="array" aca="1" ref="QZ126" ca="1">INDIRECT(QZ$203&amp;ROW())*QZ$205</f>
        <v>0.27613248380770827</v>
      </c>
      <c r="RA126" s="696" cm="1">
        <f t="array" aca="1" ref="RA126" ca="1">INDIRECT(RA$203&amp;ROW())*RA$205</f>
        <v>0</v>
      </c>
      <c r="RB126" s="696" cm="1">
        <f t="array" aca="1" ref="RB126" ca="1">INDIRECT(RB$203&amp;ROW())*RB$205</f>
        <v>0</v>
      </c>
      <c r="RC126" s="696" cm="1">
        <f t="array" aca="1" ref="RC126" ca="1">IF(INDIRECT(RC$203&amp;ROW())="-",0,INDIRECT(RC$203&amp;ROW())*RC$205)</f>
        <v>4.5705022687986763E-2</v>
      </c>
      <c r="RD126" s="696" cm="1">
        <f t="array" aca="1" ref="RD126" ca="1">INDIRECT(RD$203&amp;ROW())*RD$205</f>
        <v>0</v>
      </c>
      <c r="RE126" s="696" cm="1">
        <f t="array" aca="1" ref="RE126" ca="1">IF(INDIRECT(RE$203&amp;ROW())="-",0,INDIRECT(RE$203&amp;ROW())*RE$205)</f>
        <v>3.3131812299669459E-2</v>
      </c>
      <c r="RF126" s="705" cm="1">
        <f t="array" aca="1" ref="RF126" ca="1">INDIRECT(RF$203&amp;ROW())*RF$205</f>
        <v>5.3068994403248027E-2</v>
      </c>
      <c r="RG126" s="696" cm="1">
        <f t="array" aca="1" ref="RG126" ca="1">INDIRECT(RG$203&amp;ROW())*RG$205</f>
        <v>0.27650466908360405</v>
      </c>
      <c r="RH126" s="696" cm="1">
        <f t="array" aca="1" ref="RH126" ca="1">INDIRECT(RH$203&amp;ROW())*RH$205</f>
        <v>2.9193840390272292E-2</v>
      </c>
      <c r="RI126" s="696" cm="1">
        <f t="array" aca="1" ref="RI126" ca="1">INDIRECT(RI$203&amp;ROW())*RI$205</f>
        <v>0</v>
      </c>
      <c r="RJ126" s="696" cm="1">
        <f t="array" aca="1" ref="RJ126" ca="1">INDIRECT(RJ$203&amp;ROW())*RJ$205</f>
        <v>0.12226723336432462</v>
      </c>
      <c r="RK126" s="696" cm="1">
        <f t="array" aca="1" ref="RK126" ca="1">IF(INDIRECT(RK$203&amp;ROW())="-",0,INDIRECT(RK$203&amp;ROW())*RK$205)</f>
        <v>3.0210799435323642E-2</v>
      </c>
      <c r="RL126" s="696" cm="1">
        <f t="array" aca="1" ref="RL126" ca="1">INDIRECT(RL$203&amp;ROW())*RL$205</f>
        <v>0</v>
      </c>
      <c r="RM126" s="696" cm="1">
        <f t="array" aca="1" ref="RM126" ca="1">INDIRECT(RM$203&amp;ROW())*RM$205</f>
        <v>1.4993730364766381E-2</v>
      </c>
      <c r="RN126" s="696" cm="1">
        <f t="array" aca="1" ref="RN126" ca="1">INDIRECT(RN$203&amp;ROW())*RN$205</f>
        <v>0</v>
      </c>
      <c r="RO126" s="696" cm="1">
        <f t="array" aca="1" ref="RO126" ca="1">IF($RN126=0,0,INDIRECT(RO$203&amp;ROW())*RO$205)</f>
        <v>0</v>
      </c>
      <c r="RP126" s="696" cm="1">
        <f t="array" aca="1" ref="RP126" ca="1">IF($RN126=0,0,INDIRECT(RP$203&amp;ROW())*RP$205)</f>
        <v>0</v>
      </c>
      <c r="RQ126" s="696" cm="1">
        <f t="array" aca="1" ref="RQ126" ca="1">IF($RN126=0,0,INDIRECT(RQ$203&amp;ROW())*RQ$205)</f>
        <v>0</v>
      </c>
      <c r="RR126" s="696" cm="1">
        <f t="array" aca="1" ref="RR126" ca="1">IF($RN126=0,0,INDIRECT(RR$203&amp;ROW())*RR$205)</f>
        <v>0</v>
      </c>
      <c r="RS126" s="696" cm="1">
        <f t="array" aca="1" ref="RS126" ca="1">INDIRECT(RS$203&amp;ROW())*RS$205</f>
        <v>0</v>
      </c>
      <c r="RT126" s="696" cm="1">
        <f t="array" aca="1" ref="RT126" ca="1">IF($RS126=0,0,INDIRECT(RT$203&amp;ROW())*RT$205)</f>
        <v>0</v>
      </c>
      <c r="RU126" s="696" cm="1">
        <f t="array" aca="1" ref="RU126" ca="1">IF($RS126=0,0,INDIRECT(RU$203&amp;ROW())*RU$205)</f>
        <v>0</v>
      </c>
      <c r="RV126" s="696" cm="1">
        <f t="array" aca="1" ref="RV126" ca="1">INDIRECT(RV$203&amp;ROW())*RV$205</f>
        <v>0</v>
      </c>
      <c r="RW126" s="696" cm="1">
        <f t="array" aca="1" ref="RW126" ca="1">INDIRECT(RW$203&amp;ROW())*RW$205</f>
        <v>0</v>
      </c>
      <c r="RX126" s="696" cm="1">
        <f t="array" aca="1" ref="RX126" ca="1">INDIRECT(RX$203&amp;ROW())*RX$205</f>
        <v>0</v>
      </c>
      <c r="RY126" s="696" cm="1">
        <f t="array" aca="1" ref="RY126" ca="1">INDIRECT(RY$203&amp;ROW())*RY$205</f>
        <v>5.6264463580193595E-2</v>
      </c>
      <c r="RZ126" s="696" cm="1">
        <f t="array" aca="1" ref="RZ126" ca="1">INDIRECT(RZ$203&amp;ROW())*RZ$205</f>
        <v>3.6812489486199085E-2</v>
      </c>
      <c r="SA126" s="696" cm="1">
        <f t="array" aca="1" ref="SA126" ca="1">INDIRECT(SA$203&amp;ROW())*SA$205</f>
        <v>0</v>
      </c>
      <c r="SB126" s="696" cm="1">
        <f t="array" aca="1" ref="SB126" ca="1">INDIRECT(SB$203&amp;ROW())*SB$205</f>
        <v>0</v>
      </c>
      <c r="SC126" s="696" cm="1">
        <f t="array" aca="1" ref="SC126" ca="1">INDIRECT(SC$203&amp;ROW())*SC$205</f>
        <v>0</v>
      </c>
      <c r="SD126" s="696" cm="1">
        <f t="array" aca="1" ref="SD126" ca="1">INDIRECT(SD$203&amp;ROW())*SD$205</f>
        <v>0.3072993885784252</v>
      </c>
      <c r="SE126" s="696" cm="1">
        <f t="array" aca="1" ref="SE126" ca="1">INDIRECT(SE$203&amp;ROW())*SE$205</f>
        <v>0.2585618210787391</v>
      </c>
      <c r="SF126" s="696" cm="1">
        <f t="array" aca="1" ref="SF126" ca="1">INDIRECT(SF$203&amp;ROW())*SF$205</f>
        <v>0</v>
      </c>
      <c r="SG126" s="696" cm="1">
        <f t="array" aca="1" ref="SG126" ca="1">INDIRECT(SG$203&amp;ROW())*SG$205</f>
        <v>0</v>
      </c>
      <c r="SH126" s="696" cm="1">
        <f t="array" aca="1" ref="SH126" ca="1">IF(INDIRECT(SH$203&amp;ROW())="-",0,INDIRECT(SH$203&amp;ROW())*SH$205)</f>
        <v>5.1598381806691559E-2</v>
      </c>
      <c r="SI126" s="696" cm="1">
        <f t="array" aca="1" ref="SI126" ca="1">INDIRECT(SI$203&amp;ROW())*SI$205</f>
        <v>0</v>
      </c>
      <c r="SJ126" s="696" cm="1">
        <f t="array" aca="1" ref="SJ126" ca="1">INDIRECT(SJ$203&amp;ROW())*SJ$205</f>
        <v>0</v>
      </c>
      <c r="SK126" s="696" cm="1">
        <f t="array" aca="1" ref="SK126" ca="1">INDIRECT(SK$203&amp;ROW())*SK$205</f>
        <v>0</v>
      </c>
      <c r="SN126" s="606" t="s">
        <v>6531</v>
      </c>
      <c r="SO126" s="707" cm="1">
        <f t="array" aca="1" ref="SO126" ca="1">INDIRECT(SO$203&amp;ROW())*SO$205</f>
        <v>0</v>
      </c>
      <c r="SP126" s="707" cm="1">
        <f t="array" aca="1" ref="SP126" ca="1">INDIRECT(SP$203&amp;ROW())*SP$205</f>
        <v>0</v>
      </c>
      <c r="SQ126" s="707" cm="1">
        <f t="array" aca="1" ref="SQ126" ca="1">INDIRECT(SQ$203&amp;ROW())*SQ$205</f>
        <v>0</v>
      </c>
      <c r="SR126" s="707" cm="1">
        <f t="array" aca="1" ref="SR126" ca="1">INDIRECT(SR$203&amp;ROW())*SR$205</f>
        <v>3</v>
      </c>
      <c r="SS126" s="707" cm="1">
        <f t="array" aca="1" ref="SS126" ca="1">INDIRECT(SS$203&amp;ROW())*SS$205</f>
        <v>0</v>
      </c>
      <c r="ST126" s="707" cm="1">
        <f t="array" aca="1" ref="ST126" ca="1">INDIRECT(ST$203&amp;ROW())*ST$205</f>
        <v>3</v>
      </c>
      <c r="SU126" s="707" cm="1">
        <f t="array" aca="1" ref="SU126" ca="1">INDIRECT(SU$203&amp;ROW())*SU$205</f>
        <v>3</v>
      </c>
      <c r="SV126" s="707" cm="1">
        <f t="array" aca="1" ref="SV126" ca="1">INDIRECT(SV$203&amp;ROW())*SV$205</f>
        <v>1</v>
      </c>
      <c r="SW126" s="707" cm="1">
        <f t="array" aca="1" ref="SW126" ca="1">INDIRECT(SW$203&amp;ROW())*SW$205</f>
        <v>3</v>
      </c>
      <c r="SX126" s="707" cm="1">
        <f t="array" aca="1" ref="SX126" ca="1">INDIRECT(SX$203&amp;ROW())*SX$205</f>
        <v>2</v>
      </c>
      <c r="SY126" s="707" cm="1">
        <f t="array" aca="1" ref="SY126" ca="1">INDIRECT(SY$203&amp;ROW())*SY$205</f>
        <v>3</v>
      </c>
      <c r="SZ126" s="707" cm="1">
        <f t="array" aca="1" ref="SZ126" ca="1">INDIRECT(SZ$203&amp;ROW())*SZ$205</f>
        <v>0</v>
      </c>
      <c r="TA126" s="707" cm="1">
        <f t="array" aca="1" ref="TA126" ca="1">INDIRECT(TA$203&amp;ROW())*TA$205</f>
        <v>0</v>
      </c>
      <c r="TB126" s="696" cm="1">
        <f t="array" aca="1" ref="TB126" ca="1">IF(INDIRECT(TB$203&amp;ROW())="-",0,INDIRECT(TB$203&amp;ROW())*TB$205)</f>
        <v>0.54469999999999996</v>
      </c>
      <c r="TC126" s="707" cm="1">
        <f t="array" aca="1" ref="TC126" ca="1">INDIRECT(TC$203&amp;ROW())*TC$205</f>
        <v>0</v>
      </c>
      <c r="TD126" s="696" cm="1">
        <f t="array" aca="1" ref="TD126" ca="1">IF(INDIRECT(TD$203&amp;ROW())="-",0,INDIRECT(TD$203&amp;ROW())*TD$205)</f>
        <v>0.52349999999999997</v>
      </c>
      <c r="TE126" s="732" cm="1">
        <f t="array" aca="1" ref="TE126" ca="1">INDIRECT(TE$203&amp;ROW())*TE$205</f>
        <v>1</v>
      </c>
      <c r="TF126" s="707" cm="1">
        <f t="array" aca="1" ref="TF126" ca="1">INDIRECT(TF$203&amp;ROW())*TF$205</f>
        <v>2</v>
      </c>
      <c r="TG126" s="707" cm="1">
        <f t="array" aca="1" ref="TG126" ca="1">INDIRECT(TG$203&amp;ROW())*TG$205</f>
        <v>1</v>
      </c>
      <c r="TH126" s="707" cm="1">
        <f t="array" aca="1" ref="TH126" ca="1">INDIRECT(TH$203&amp;ROW())*TH$205</f>
        <v>0</v>
      </c>
      <c r="TI126" s="707" cm="1">
        <f t="array" aca="1" ref="TI126" ca="1">INDIRECT(TI$203&amp;ROW())*TI$205</f>
        <v>2</v>
      </c>
      <c r="TJ126" s="696" cm="1">
        <f t="array" aca="1" ref="TJ126" ca="1">IF(INDIRECT(TJ$203&amp;ROW())="-",0,INDIRECT(TJ$203&amp;ROW())*TJ$205)</f>
        <v>0.5</v>
      </c>
      <c r="TK126" s="707" cm="1">
        <f t="array" aca="1" ref="TK126" ca="1">INDIRECT(TK$203&amp;ROW())*TK$205</f>
        <v>0</v>
      </c>
      <c r="TL126" s="707" cm="1">
        <f t="array" aca="1" ref="TL126" ca="1">INDIRECT(TL$203&amp;ROW())*TL$205</f>
        <v>1</v>
      </c>
      <c r="TM126" s="707" cm="1">
        <f t="array" aca="1" ref="TM126" ca="1">INDIRECT(TM$203&amp;ROW())*TM$205</f>
        <v>0</v>
      </c>
      <c r="TN126" s="707" cm="1">
        <f t="array" aca="1" ref="TN126" ca="1">IF($TM126=0,0,INDIRECT(TN$203&amp;ROW())*TN$205)</f>
        <v>0</v>
      </c>
      <c r="TO126" s="707" cm="1">
        <f t="array" aca="1" ref="TO126" ca="1">IF($TM126=0,0,INDIRECT(TO$203&amp;ROW())*TO$205)</f>
        <v>0</v>
      </c>
      <c r="TP126" s="707" cm="1">
        <f t="array" aca="1" ref="TP126" ca="1">IF($TM126=0,0,INDIRECT(TP$203&amp;ROW())*TP$205)</f>
        <v>0</v>
      </c>
      <c r="TQ126" s="707" cm="1">
        <f t="array" aca="1" ref="TQ126" ca="1">IF($TM126=0,0,INDIRECT(TQ$203&amp;ROW())*TQ$205)</f>
        <v>0</v>
      </c>
      <c r="TR126" s="707" cm="1">
        <f t="array" aca="1" ref="TR126" ca="1">INDIRECT(TR$203&amp;ROW())*TR$205</f>
        <v>0</v>
      </c>
      <c r="TS126" s="707" cm="1">
        <f t="array" aca="1" ref="TS126" ca="1">IF($TR126=0,0,INDIRECT(TS$203&amp;ROW())*TS$205)</f>
        <v>0</v>
      </c>
      <c r="TT126" s="707" cm="1">
        <f t="array" aca="1" ref="TT126" ca="1">IF($TR126=0,0,INDIRECT(TT$203&amp;ROW())*TT$205)</f>
        <v>0</v>
      </c>
      <c r="TU126" s="707" cm="1">
        <f t="array" aca="1" ref="TU126" ca="1">INDIRECT(TU$203&amp;ROW())*TU$205</f>
        <v>0</v>
      </c>
      <c r="TV126" s="707" cm="1">
        <f t="array" aca="1" ref="TV126" ca="1">INDIRECT(TV$203&amp;ROW())*TV$205</f>
        <v>0</v>
      </c>
      <c r="TW126" s="707" cm="1">
        <f t="array" aca="1" ref="TW126" ca="1">INDIRECT(TW$203&amp;ROW())*TW$205</f>
        <v>0</v>
      </c>
      <c r="TX126" s="707" cm="1">
        <f t="array" aca="1" ref="TX126" ca="1">INDIRECT(TX$203&amp;ROW())*TX$205</f>
        <v>2</v>
      </c>
      <c r="TY126" s="707" cm="1">
        <f t="array" aca="1" ref="TY126" ca="1">INDIRECT(TY$203&amp;ROW())*TY$205</f>
        <v>1</v>
      </c>
      <c r="TZ126" s="707" cm="1">
        <f t="array" aca="1" ref="TZ126" ca="1">INDIRECT(TZ$203&amp;ROW())*TZ$205</f>
        <v>0</v>
      </c>
      <c r="UA126" s="707" cm="1">
        <f t="array" aca="1" ref="UA126" ca="1">INDIRECT(UA$203&amp;ROW())*UA$205</f>
        <v>0</v>
      </c>
      <c r="UB126" s="707" cm="1">
        <f t="array" aca="1" ref="UB126" ca="1">INDIRECT(UB$203&amp;ROW())*UB$205</f>
        <v>0</v>
      </c>
      <c r="UC126" s="707" cm="1">
        <f t="array" aca="1" ref="UC126" ca="1">INDIRECT(UC$203&amp;ROW())*UC$205</f>
        <v>1</v>
      </c>
      <c r="UD126" s="707" cm="1">
        <f t="array" aca="1" ref="UD126" ca="1">INDIRECT(UD$203&amp;ROW())*UD$205</f>
        <v>1</v>
      </c>
      <c r="UE126" s="707" cm="1">
        <f t="array" aca="1" ref="UE126" ca="1">INDIRECT(UE$203&amp;ROW())*UE$205</f>
        <v>0</v>
      </c>
      <c r="UF126" s="707" cm="1">
        <f t="array" aca="1" ref="UF126" ca="1">INDIRECT(UF$203&amp;ROW())*UF$205</f>
        <v>0</v>
      </c>
      <c r="UG126" s="696" cm="1">
        <f t="array" aca="1" ref="UG126" ca="1">IF(INDIRECT(UG$203&amp;ROW())="-",0,INDIRECT(UG$203&amp;ROW())*UG$205)</f>
        <v>0.65580000000000005</v>
      </c>
      <c r="UH126" s="707" cm="1">
        <f t="array" aca="1" ref="UH126" ca="1">INDIRECT(UH$203&amp;ROW())*UH$205</f>
        <v>0</v>
      </c>
      <c r="UI126" s="707" cm="1">
        <f t="array" aca="1" ref="UI126" ca="1">INDIRECT(UI$203&amp;ROW())*UI$205</f>
        <v>0</v>
      </c>
      <c r="UJ126" s="707" cm="1">
        <f t="array" aca="1" ref="UJ126" ca="1">INDIRECT(UJ$203&amp;ROW())*UJ$205</f>
        <v>0</v>
      </c>
      <c r="UM126" s="606" t="s">
        <v>6531</v>
      </c>
      <c r="UN126" s="616">
        <f t="shared" ca="1" si="222"/>
        <v>-0.97111609266078391</v>
      </c>
      <c r="UO126" s="616">
        <f t="shared" ca="1" si="222"/>
        <v>-0.6225347970107441</v>
      </c>
      <c r="UP126" s="616">
        <f t="shared" ca="1" si="222"/>
        <v>-0.88618201963763954</v>
      </c>
      <c r="UQ126" s="616">
        <f t="shared" ca="1" si="222"/>
        <v>0.29355872991449461</v>
      </c>
      <c r="UR126" s="616">
        <f t="shared" ca="1" si="222"/>
        <v>-1.7347822393597188</v>
      </c>
      <c r="US126" s="616">
        <f t="shared" ca="1" si="222"/>
        <v>0.41305213694811815</v>
      </c>
      <c r="UT126" s="616">
        <f t="shared" ca="1" si="222"/>
        <v>0.30690415393182785</v>
      </c>
      <c r="UU126" s="616">
        <f t="shared" ca="1" si="222"/>
        <v>-1.6225788321166725</v>
      </c>
      <c r="UV126" s="616">
        <f t="shared" ca="1" si="222"/>
        <v>0.44410973870643028</v>
      </c>
      <c r="UW126" s="616">
        <f t="shared" ca="1" si="222"/>
        <v>-0.27258314758863444</v>
      </c>
      <c r="UX126" s="616">
        <f t="shared" ca="1" si="222"/>
        <v>0.28247365722383649</v>
      </c>
      <c r="UY126" s="616">
        <f t="shared" ca="1" si="222"/>
        <v>-0.67270887390575207</v>
      </c>
      <c r="UZ126" s="616">
        <f t="shared" ca="1" si="222"/>
        <v>-0.80238258590915801</v>
      </c>
      <c r="VA126" s="616">
        <f t="shared" ca="1" si="222"/>
        <v>-6.376840546401117E-3</v>
      </c>
      <c r="VB126" s="616">
        <f t="shared" ca="1" si="222"/>
        <v>-0.76400504167427041</v>
      </c>
      <c r="VC126" s="616">
        <f t="shared" ca="1" si="222"/>
        <v>-0.15391987855811121</v>
      </c>
      <c r="VD126" s="616">
        <f t="shared" ca="1" si="243"/>
        <v>-0.36208520652341147</v>
      </c>
      <c r="VE126" s="616">
        <f t="shared" ca="1" si="240"/>
        <v>3.9909080070471406E-2</v>
      </c>
      <c r="VF126" s="616">
        <f t="shared" ca="1" si="240"/>
        <v>-0.81480937927278907</v>
      </c>
      <c r="VG126" s="616">
        <f t="shared" ca="1" si="240"/>
        <v>-0.89462372206681784</v>
      </c>
      <c r="VH126" s="616">
        <f t="shared" ca="1" si="240"/>
        <v>-0.12784420028857393</v>
      </c>
      <c r="VI126" s="616">
        <f t="shared" ca="1" si="240"/>
        <v>-0.26088400443899623</v>
      </c>
      <c r="VJ126" s="616">
        <f t="shared" ca="1" si="240"/>
        <v>-0.90132677458943244</v>
      </c>
      <c r="VK126" s="616">
        <f t="shared" ca="1" si="240"/>
        <v>-0.49937453713488217</v>
      </c>
      <c r="VL126" s="616">
        <f t="shared" ca="1" si="240"/>
        <v>-0.83864555511817418</v>
      </c>
      <c r="VM126" s="616">
        <f t="shared" ca="1" si="240"/>
        <v>-0.57201237404204519</v>
      </c>
      <c r="VN126" s="616">
        <f t="shared" ca="1" si="240"/>
        <v>-0.62639799545694341</v>
      </c>
      <c r="VO126" s="616">
        <f t="shared" ca="1" si="240"/>
        <v>-0.42150866262694142</v>
      </c>
      <c r="VP126" s="616">
        <f t="shared" ca="1" si="240"/>
        <v>-0.46221149066820022</v>
      </c>
      <c r="VQ126" s="616">
        <f t="shared" ca="1" si="240"/>
        <v>-0.77889442244162177</v>
      </c>
      <c r="VR126" s="616">
        <f t="shared" ca="1" si="240"/>
        <v>-0.64202286734458469</v>
      </c>
      <c r="VS126" s="616">
        <f t="shared" ca="1" si="240"/>
        <v>-0.40481357988865657</v>
      </c>
      <c r="VT126" s="616">
        <f t="shared" ca="1" si="232"/>
        <v>-0.3878135405833677</v>
      </c>
      <c r="VU126" s="616">
        <f t="shared" ca="1" si="232"/>
        <v>-0.82130507758946303</v>
      </c>
      <c r="VV126" s="616">
        <f t="shared" ca="1" si="232"/>
        <v>-0.64337789451099625</v>
      </c>
      <c r="VW126" s="616">
        <f t="shared" ca="1" si="232"/>
        <v>-0.3119461967162912</v>
      </c>
      <c r="VX126" s="616">
        <f t="shared" ca="1" si="232"/>
        <v>0.76953548521680748</v>
      </c>
      <c r="VY126" s="616">
        <f t="shared" ca="1" si="232"/>
        <v>-1.477844244223653</v>
      </c>
      <c r="VZ126" s="616">
        <f t="shared" ca="1" si="232"/>
        <v>-1.5555141459162816</v>
      </c>
      <c r="WA126" s="616">
        <f t="shared" ca="1" si="232"/>
        <v>-1.1483025824394326</v>
      </c>
      <c r="WB126" s="616">
        <f t="shared" ca="1" si="232"/>
        <v>0.33435322352896929</v>
      </c>
      <c r="WC126" s="616">
        <f t="shared" ca="1" si="232"/>
        <v>0.47817673461028487</v>
      </c>
      <c r="WD126" s="616">
        <f t="shared" ca="1" si="229"/>
        <v>-1.3395773314157267</v>
      </c>
      <c r="WE126" s="616">
        <f t="shared" ca="1" si="229"/>
        <v>-1.7097470492691516</v>
      </c>
      <c r="WF126" s="616">
        <f t="shared" ca="1" si="229"/>
        <v>-0.16556385809012092</v>
      </c>
      <c r="WG126" s="616">
        <f t="shared" ca="1" si="229"/>
        <v>-1.008197359876486</v>
      </c>
      <c r="WH126" s="616">
        <f t="shared" ca="1" si="229"/>
        <v>-1.0816125322340113</v>
      </c>
      <c r="WI126" s="627">
        <f t="shared" ca="1" si="229"/>
        <v>-0.9831420375936909</v>
      </c>
      <c r="WL126" s="606" t="s">
        <v>6531</v>
      </c>
      <c r="WM126" s="700" t="str">
        <f t="shared" ca="1" si="172"/>
        <v>C</v>
      </c>
      <c r="WN126" s="479">
        <f t="shared" ca="1" si="173"/>
        <v>0.32267322391098141</v>
      </c>
      <c r="WO126" s="495">
        <f t="shared" ca="1" si="216"/>
        <v>0.45185814556060339</v>
      </c>
      <c r="WP126" s="458">
        <f t="shared" ca="1" si="216"/>
        <v>0.50717347968001025</v>
      </c>
      <c r="WQ126" s="458">
        <f t="shared" ca="1" si="216"/>
        <v>0.13169542139766427</v>
      </c>
      <c r="WR126" s="459">
        <f t="shared" ca="1" si="216"/>
        <v>0.19996584900564762</v>
      </c>
      <c r="WS126" s="495">
        <f t="shared" ca="1" si="174"/>
        <v>-0.49945138905256031</v>
      </c>
      <c r="WT126" s="458">
        <f t="shared" ca="1" si="175"/>
        <v>-0.37423445907004571</v>
      </c>
      <c r="WU126" s="458">
        <f t="shared" ca="1" si="176"/>
        <v>-0.57511272215722653</v>
      </c>
      <c r="WV126" s="459">
        <f t="shared" ca="1" si="177"/>
        <v>-0.80789655897015389</v>
      </c>
      <c r="WW126" s="484">
        <f t="shared" ca="1" si="223"/>
        <v>-0.7262006140917342</v>
      </c>
      <c r="WX126" s="484">
        <f t="shared" ca="1" si="223"/>
        <v>-0.37545073607717977</v>
      </c>
      <c r="WY126" s="484">
        <f t="shared" ca="1" si="223"/>
        <v>-0.64522912849816527</v>
      </c>
      <c r="WZ126" s="484">
        <f t="shared" ca="1" si="223"/>
        <v>0.10559307515024371</v>
      </c>
      <c r="XA126" s="484">
        <f t="shared" ca="1" si="241"/>
        <v>-0.91544458771012349</v>
      </c>
      <c r="XB126" s="484">
        <f t="shared" ca="1" si="241"/>
        <v>0.21821544394969081</v>
      </c>
      <c r="XC126" s="484">
        <f t="shared" ca="1" si="241"/>
        <v>0.14467461816346364</v>
      </c>
      <c r="XD126" s="484">
        <f t="shared" ca="1" si="241"/>
        <v>-0.8322206829926414</v>
      </c>
      <c r="XE126" s="484">
        <f t="shared" ca="1" si="241"/>
        <v>0.21801347073098662</v>
      </c>
      <c r="XF126" s="484">
        <f t="shared" ca="1" si="241"/>
        <v>-0.17540725547328626</v>
      </c>
      <c r="XG126" s="484">
        <f t="shared" ca="1" si="241"/>
        <v>0.1145148206385433</v>
      </c>
      <c r="XH126" s="484">
        <f t="shared" ca="1" si="241"/>
        <v>-0.33958343954762366</v>
      </c>
      <c r="XI126" s="484">
        <f t="shared" ca="1" si="241"/>
        <v>-0.56078518929191046</v>
      </c>
      <c r="XJ126" s="484">
        <f t="shared" ca="1" si="241"/>
        <v>-4.5256437357808731E-3</v>
      </c>
      <c r="XK126" s="484">
        <f t="shared" ca="1" si="241"/>
        <v>-0.54267278110123429</v>
      </c>
      <c r="XL126" s="484">
        <f t="shared" ca="1" si="241"/>
        <v>-0.13597282071823544</v>
      </c>
      <c r="XM126" s="484">
        <f t="shared" ca="1" si="241"/>
        <v>-0.27308466275995691</v>
      </c>
      <c r="XN126" s="484">
        <f t="shared" ca="1" si="227"/>
        <v>2.7828601533139714E-2</v>
      </c>
      <c r="XO126" s="484">
        <f t="shared" ca="1" si="227"/>
        <v>-0.59823304626208174</v>
      </c>
      <c r="XP126" s="484">
        <f t="shared" ca="1" si="227"/>
        <v>-0.57255918212276347</v>
      </c>
      <c r="XQ126" s="484">
        <f t="shared" ca="1" si="227"/>
        <v>-8.50675308720171E-2</v>
      </c>
      <c r="XR126" s="484">
        <f t="shared" ca="1" si="227"/>
        <v>-0.22827350388412171</v>
      </c>
      <c r="XS126" s="484">
        <f t="shared" ca="1" si="227"/>
        <v>-0.55611861992167977</v>
      </c>
      <c r="XT126" s="484">
        <f t="shared" ca="1" si="227"/>
        <v>-0.30327015640201394</v>
      </c>
      <c r="XU126" s="484">
        <f t="shared" ca="1" si="227"/>
        <v>-0.63720289277878872</v>
      </c>
      <c r="XV126" s="484">
        <f t="shared" ca="1" si="227"/>
        <v>-0.30179372854458303</v>
      </c>
      <c r="XW126" s="484">
        <f t="shared" ca="1" si="227"/>
        <v>-0.40427726626791127</v>
      </c>
      <c r="XX126" s="484">
        <f t="shared" ca="1" si="227"/>
        <v>-0.20379943838012618</v>
      </c>
      <c r="XY126" s="484">
        <f t="shared" ca="1" si="227"/>
        <v>-0.24303080179333969</v>
      </c>
      <c r="XZ126" s="484">
        <f t="shared" ca="1" si="227"/>
        <v>-0.56968338057380219</v>
      </c>
      <c r="YA126" s="484">
        <f t="shared" ca="1" si="227"/>
        <v>-0.43779539324227229</v>
      </c>
      <c r="YB126" s="484">
        <f t="shared" ca="1" si="227"/>
        <v>-0.21272953623148902</v>
      </c>
      <c r="YC126" s="484">
        <f t="shared" ca="1" si="227"/>
        <v>-0.17304240180829866</v>
      </c>
      <c r="YD126" s="484">
        <f t="shared" ca="1" si="246"/>
        <v>-0.6068623218308542</v>
      </c>
      <c r="YE126" s="484">
        <f t="shared" ca="1" si="244"/>
        <v>-0.46342509741627064</v>
      </c>
      <c r="YF126" s="484">
        <f t="shared" ca="1" si="244"/>
        <v>-0.18401706144294017</v>
      </c>
      <c r="YG126" s="484">
        <f t="shared" ca="1" si="244"/>
        <v>0.53605841900202811</v>
      </c>
      <c r="YH126" s="484">
        <f t="shared" ca="1" si="244"/>
        <v>-0.78754319774678472</v>
      </c>
      <c r="YI126" s="484">
        <f t="shared" ca="1" si="244"/>
        <v>-0.91106463526316606</v>
      </c>
      <c r="YJ126" s="484">
        <f t="shared" ca="1" si="233"/>
        <v>-0.6812879221613154</v>
      </c>
      <c r="YK126" s="484">
        <f t="shared" ca="1" si="233"/>
        <v>5.8277766861099353E-2</v>
      </c>
      <c r="YL126" s="484">
        <f t="shared" ca="1" si="233"/>
        <v>0.15139075417761619</v>
      </c>
      <c r="YM126" s="484">
        <f t="shared" ca="1" si="233"/>
        <v>-1.0693845836691747</v>
      </c>
      <c r="YN126" s="484">
        <f t="shared" ca="1" si="233"/>
        <v>-1.2190496461289051</v>
      </c>
      <c r="YO126" s="484">
        <f t="shared" ca="1" si="233"/>
        <v>-0.10167276525314325</v>
      </c>
      <c r="YP126" s="484">
        <f t="shared" ca="1" si="230"/>
        <v>-0.53716755334219179</v>
      </c>
      <c r="YQ126" s="484">
        <f t="shared" ca="1" si="230"/>
        <v>-0.78352011835031787</v>
      </c>
      <c r="YR126" s="484">
        <f t="shared" ca="1" si="230"/>
        <v>-0.73715989978774943</v>
      </c>
      <c r="YU126" s="606" t="s">
        <v>6531</v>
      </c>
      <c r="YV126" s="700" t="str">
        <f t="shared" ca="1" si="160"/>
        <v>C</v>
      </c>
      <c r="YW126" s="479">
        <f t="shared" ca="1" si="179"/>
        <v>0.42306657137804909</v>
      </c>
      <c r="YX126" s="495">
        <f t="shared" ca="1" si="217"/>
        <v>0.61049843924655167</v>
      </c>
      <c r="YY126" s="458">
        <f t="shared" ca="1" si="217"/>
        <v>0.51917470788245845</v>
      </c>
      <c r="YZ126" s="458">
        <f t="shared" ca="1" si="217"/>
        <v>6.0075647292552881E-2</v>
      </c>
      <c r="ZA126" s="459">
        <f t="shared" ca="1" si="217"/>
        <v>0.50251749109063337</v>
      </c>
      <c r="ZB126" s="495">
        <f t="shared" ca="1" si="180"/>
        <v>-0.35060448695071827</v>
      </c>
      <c r="ZC126" s="458">
        <f t="shared" ca="1" si="181"/>
        <v>-0.33446529163794653</v>
      </c>
      <c r="ZD126" s="458">
        <f t="shared" ca="1" si="182"/>
        <v>-0.59687653680703712</v>
      </c>
      <c r="ZE126" s="459">
        <f t="shared" ca="1" si="183"/>
        <v>-0.39831835272387089</v>
      </c>
      <c r="ZF126" s="484">
        <f t="shared" ca="1" si="225"/>
        <v>-3.2485432480444082E-2</v>
      </c>
      <c r="ZG126" s="484">
        <f t="shared" ca="1" si="225"/>
        <v>-7.9385408814590788E-2</v>
      </c>
      <c r="ZH126" s="484">
        <f t="shared" ca="1" si="225"/>
        <v>-6.6861590023482048E-2</v>
      </c>
      <c r="ZI126" s="484">
        <f t="shared" ca="1" si="225"/>
        <v>2.1988880583922777E-2</v>
      </c>
      <c r="ZJ126" s="484">
        <f t="shared" ca="1" si="242"/>
        <v>-0.15169406845185204</v>
      </c>
      <c r="ZK126" s="484">
        <f t="shared" ca="1" si="242"/>
        <v>7.3425809550013654E-2</v>
      </c>
      <c r="ZL126" s="484">
        <f t="shared" ca="1" si="242"/>
        <v>2.4672875513209128E-2</v>
      </c>
      <c r="ZM126" s="484">
        <f t="shared" ca="1" si="242"/>
        <v>-0.2871932966891404</v>
      </c>
      <c r="ZN126" s="484">
        <f t="shared" ca="1" si="242"/>
        <v>8.9770705925095284E-2</v>
      </c>
      <c r="ZO126" s="484">
        <f t="shared" ca="1" si="242"/>
        <v>-1.2302810954562654E-2</v>
      </c>
      <c r="ZP126" s="484">
        <f t="shared" ca="1" si="242"/>
        <v>2.6000050859821721E-2</v>
      </c>
      <c r="ZQ126" s="484">
        <f t="shared" ca="1" si="242"/>
        <v>-1.1497069191506403E-2</v>
      </c>
      <c r="ZR126" s="484">
        <f t="shared" ca="1" si="242"/>
        <v>-4.5981105838852197E-2</v>
      </c>
      <c r="ZS126" s="484">
        <f t="shared" ca="1" si="242"/>
        <v>-5.3507185946564527E-4</v>
      </c>
      <c r="ZT126" s="484">
        <f t="shared" ca="1" si="242"/>
        <v>-2.7291061507312073E-2</v>
      </c>
      <c r="ZU126" s="484">
        <f t="shared" ca="1" si="242"/>
        <v>-9.7414413095993479E-3</v>
      </c>
      <c r="ZV126" s="484">
        <f t="shared" ca="1" si="242"/>
        <v>-1.9215497798489828E-2</v>
      </c>
      <c r="ZW126" s="484">
        <f t="shared" ca="1" si="228"/>
        <v>5.5175234891583769E-3</v>
      </c>
      <c r="ZX126" s="484">
        <f t="shared" ca="1" si="228"/>
        <v>-2.3787414966986643E-2</v>
      </c>
      <c r="ZY126" s="484">
        <f t="shared" ca="1" si="228"/>
        <v>-9.6348193705378546E-2</v>
      </c>
      <c r="ZZ126" s="484">
        <f t="shared" ca="1" si="228"/>
        <v>-7.8155783354792625E-3</v>
      </c>
      <c r="AAA126" s="484">
        <f t="shared" ca="1" si="228"/>
        <v>-1.5763028667981197E-2</v>
      </c>
      <c r="AAB126" s="484">
        <f t="shared" ca="1" si="228"/>
        <v>-0.10150745433592355</v>
      </c>
      <c r="AAC126" s="484">
        <f t="shared" ca="1" si="228"/>
        <v>-7.4874871608304394E-3</v>
      </c>
      <c r="AAD126" s="484">
        <f t="shared" ca="1" si="228"/>
        <v>-7.8682240113631882E-2</v>
      </c>
      <c r="AAE126" s="484">
        <f t="shared" ca="1" si="228"/>
        <v>-4.0219644611828483E-2</v>
      </c>
      <c r="AAF126" s="484">
        <f t="shared" ca="1" si="228"/>
        <v>-6.120902348854227E-2</v>
      </c>
      <c r="AAG126" s="484">
        <f t="shared" ca="1" si="228"/>
        <v>-4.3018323338477257E-2</v>
      </c>
      <c r="AAH126" s="484">
        <f t="shared" ca="1" si="228"/>
        <v>-3.8008707897835295E-2</v>
      </c>
      <c r="AAI126" s="484">
        <f t="shared" ca="1" si="228"/>
        <v>-6.0338538063910964E-2</v>
      </c>
      <c r="AAJ126" s="484">
        <f t="shared" ca="1" si="228"/>
        <v>-5.2025335368730337E-2</v>
      </c>
      <c r="AAK126" s="484">
        <f t="shared" ca="1" si="228"/>
        <v>-3.3183772310049216E-2</v>
      </c>
      <c r="AAL126" s="484">
        <f t="shared" ca="1" si="228"/>
        <v>-1.741238539122681E-2</v>
      </c>
      <c r="AAM126" s="484">
        <f t="shared" ca="1" si="247"/>
        <v>-2.189532836791554E-2</v>
      </c>
      <c r="AAN126" s="484">
        <f t="shared" ca="1" si="245"/>
        <v>-6.1359063816095079E-2</v>
      </c>
      <c r="AAO126" s="484">
        <f t="shared" ca="1" si="245"/>
        <v>-8.7757427120618361E-3</v>
      </c>
      <c r="AAP126" s="484">
        <f t="shared" ca="1" si="245"/>
        <v>2.8328516958800835E-2</v>
      </c>
      <c r="AAQ126" s="484">
        <f t="shared" ca="1" si="245"/>
        <v>-0.15117325855892658</v>
      </c>
      <c r="AAR126" s="484">
        <f t="shared" ca="1" si="245"/>
        <v>-3.6651122693945694E-2</v>
      </c>
      <c r="AAS126" s="484">
        <f t="shared" ca="1" si="234"/>
        <v>-3.1171595822786675E-2</v>
      </c>
      <c r="AAT126" s="484">
        <f t="shared" ca="1" si="234"/>
        <v>0.1027465411596778</v>
      </c>
      <c r="AAU126" s="484">
        <f t="shared" ca="1" si="234"/>
        <v>0.12363824729832018</v>
      </c>
      <c r="AAV126" s="484">
        <f t="shared" ca="1" si="234"/>
        <v>-8.8571357168320833E-2</v>
      </c>
      <c r="AAW126" s="484">
        <f t="shared" ca="1" si="234"/>
        <v>-6.3917050252045346E-2</v>
      </c>
      <c r="AAX126" s="484">
        <f t="shared" ca="1" si="234"/>
        <v>-1.3026573899242081E-2</v>
      </c>
      <c r="AAY126" s="484">
        <f t="shared" ca="1" si="231"/>
        <v>-0.12312049482031152</v>
      </c>
      <c r="AAZ126" s="484">
        <f t="shared" ca="1" si="231"/>
        <v>-0.11856365915979221</v>
      </c>
      <c r="ABA126" s="484">
        <f t="shared" ca="1" si="231"/>
        <v>-0.10451532592333997</v>
      </c>
    </row>
    <row r="127" spans="1:729" ht="15" customHeight="1" x14ac:dyDescent="0.35">
      <c r="A127" s="498">
        <v>125</v>
      </c>
      <c r="B127" s="628"/>
      <c r="C127" s="606" t="s">
        <v>6555</v>
      </c>
      <c r="D127" s="629">
        <v>520</v>
      </c>
      <c r="E127" s="630" t="s">
        <v>6556</v>
      </c>
      <c r="F127" s="631" t="s">
        <v>1351</v>
      </c>
      <c r="G127" s="632">
        <v>10.834</v>
      </c>
      <c r="H127" s="504">
        <v>179.00944727514994</v>
      </c>
      <c r="I127" s="505">
        <v>14230</v>
      </c>
      <c r="J127" s="649" t="s">
        <v>6557</v>
      </c>
      <c r="K127" s="469">
        <v>0</v>
      </c>
      <c r="L127" s="950" t="s">
        <v>1188</v>
      </c>
      <c r="M127" s="817">
        <v>154</v>
      </c>
      <c r="N127" s="818">
        <v>0.41499999999999998</v>
      </c>
      <c r="O127" s="819">
        <v>0.1706</v>
      </c>
      <c r="P127" s="820">
        <v>0.4738</v>
      </c>
      <c r="Q127" s="821">
        <v>0.60060000000000002</v>
      </c>
      <c r="R127" s="818">
        <v>0.2024</v>
      </c>
      <c r="S127" s="822">
        <v>0.33239999999999997</v>
      </c>
      <c r="T127" s="822">
        <v>0.13189999999999999</v>
      </c>
      <c r="U127" s="822">
        <v>9.4200000000000006E-2</v>
      </c>
      <c r="V127" s="822">
        <v>5.5100000000000003E-2</v>
      </c>
      <c r="W127" s="506" t="s">
        <v>1188</v>
      </c>
      <c r="X127" s="875" t="s">
        <v>1188</v>
      </c>
      <c r="Y127" s="517" t="s">
        <v>1188</v>
      </c>
      <c r="Z127" s="517">
        <v>0</v>
      </c>
      <c r="AA127" s="875" t="s">
        <v>1188</v>
      </c>
      <c r="AB127" s="520" t="s">
        <v>1188</v>
      </c>
      <c r="AC127" s="369">
        <v>0</v>
      </c>
      <c r="AD127" s="431" t="s">
        <v>1188</v>
      </c>
      <c r="AE127" s="817">
        <v>0</v>
      </c>
      <c r="AF127" s="634" t="s">
        <v>1188</v>
      </c>
      <c r="AG127" s="635" t="s">
        <v>1188</v>
      </c>
      <c r="AH127" s="636" t="s">
        <v>1188</v>
      </c>
      <c r="AI127" s="636" t="s">
        <v>1188</v>
      </c>
      <c r="AJ127" s="636" t="s">
        <v>1188</v>
      </c>
      <c r="AK127" s="637" t="s">
        <v>1188</v>
      </c>
      <c r="AL127" s="765" t="s">
        <v>1188</v>
      </c>
      <c r="AM127" s="639" t="s">
        <v>1188</v>
      </c>
      <c r="AN127" s="636" t="s">
        <v>1188</v>
      </c>
      <c r="AO127" s="636" t="s">
        <v>1188</v>
      </c>
      <c r="AP127" s="636" t="s">
        <v>1188</v>
      </c>
      <c r="AQ127" s="636" t="s">
        <v>1188</v>
      </c>
      <c r="AR127" s="636" t="s">
        <v>1188</v>
      </c>
      <c r="AS127" s="636" t="s">
        <v>1188</v>
      </c>
      <c r="AT127" s="636" t="s">
        <v>1188</v>
      </c>
      <c r="AU127" s="640" t="s">
        <v>1188</v>
      </c>
      <c r="AV127" s="709" t="s">
        <v>6558</v>
      </c>
      <c r="AW127" s="642" t="s">
        <v>1190</v>
      </c>
      <c r="AX127" s="643">
        <v>0</v>
      </c>
      <c r="AY127" s="956" t="s">
        <v>1188</v>
      </c>
      <c r="AZ127" s="643">
        <v>1</v>
      </c>
      <c r="BA127" s="861" t="s">
        <v>6559</v>
      </c>
      <c r="BB127" s="631" t="s">
        <v>1143</v>
      </c>
      <c r="BC127" s="646" t="s">
        <v>747</v>
      </c>
      <c r="BD127" s="631" t="s">
        <v>1195</v>
      </c>
      <c r="BE127" s="893" t="s">
        <v>1317</v>
      </c>
      <c r="BF127" s="893">
        <v>2</v>
      </c>
      <c r="BG127" s="893">
        <v>2012</v>
      </c>
      <c r="BH127" s="893" t="s">
        <v>1195</v>
      </c>
      <c r="BI127" s="893">
        <v>1</v>
      </c>
      <c r="BJ127" s="631">
        <v>2</v>
      </c>
      <c r="BK127" s="631" t="s">
        <v>1214</v>
      </c>
      <c r="BL127" s="893" t="s">
        <v>1257</v>
      </c>
      <c r="BM127" s="709" t="s">
        <v>6558</v>
      </c>
      <c r="BN127" s="647">
        <v>1968</v>
      </c>
      <c r="BO127" s="557" t="s">
        <v>6560</v>
      </c>
      <c r="BP127" s="647" t="s">
        <v>1188</v>
      </c>
      <c r="BQ127" s="647">
        <v>0</v>
      </c>
      <c r="BR127" s="647" t="s">
        <v>1188</v>
      </c>
      <c r="BS127" s="647" t="s">
        <v>1188</v>
      </c>
      <c r="BT127" s="647" t="s">
        <v>1188</v>
      </c>
      <c r="BU127" s="647" t="s">
        <v>1188</v>
      </c>
      <c r="BV127" s="648" t="s">
        <v>1188</v>
      </c>
      <c r="BW127" s="709" t="s">
        <v>6561</v>
      </c>
      <c r="BX127" s="650">
        <v>2012</v>
      </c>
      <c r="BY127" s="647" t="s">
        <v>1188</v>
      </c>
      <c r="BZ127" s="651" t="s">
        <v>1188</v>
      </c>
      <c r="CA127" s="647">
        <v>0</v>
      </c>
      <c r="CB127" s="647" t="s">
        <v>1188</v>
      </c>
      <c r="CC127" s="651" t="s">
        <v>1188</v>
      </c>
      <c r="CD127" s="652" t="s">
        <v>1188</v>
      </c>
      <c r="CE127" s="647">
        <v>0</v>
      </c>
      <c r="CF127" s="647">
        <v>0</v>
      </c>
      <c r="CG127" s="709" t="s">
        <v>6562</v>
      </c>
      <c r="CH127" s="647">
        <v>2012</v>
      </c>
      <c r="CI127" s="647" t="s">
        <v>1188</v>
      </c>
      <c r="CJ127" s="647" t="s">
        <v>1188</v>
      </c>
      <c r="CK127" s="651" t="s">
        <v>1188</v>
      </c>
      <c r="CL127" s="651" t="s">
        <v>1188</v>
      </c>
      <c r="CM127" s="647">
        <v>0</v>
      </c>
      <c r="CN127" s="647" t="s">
        <v>1188</v>
      </c>
      <c r="CO127" s="651" t="s">
        <v>1188</v>
      </c>
      <c r="CP127" s="647" t="s">
        <v>1188</v>
      </c>
      <c r="CQ127" s="647">
        <v>0</v>
      </c>
      <c r="CR127" s="650">
        <v>0</v>
      </c>
      <c r="CS127" s="653" t="s">
        <v>1188</v>
      </c>
      <c r="CT127" s="647" t="s">
        <v>1188</v>
      </c>
      <c r="CU127" s="648">
        <v>0</v>
      </c>
      <c r="CV127" s="653" t="s">
        <v>1188</v>
      </c>
      <c r="CW127" s="647" t="s">
        <v>1188</v>
      </c>
      <c r="CX127" s="655">
        <v>0</v>
      </c>
      <c r="CY127" s="666" t="s">
        <v>1188</v>
      </c>
      <c r="CZ127" s="665" t="s">
        <v>1188</v>
      </c>
      <c r="DA127" s="655">
        <v>0</v>
      </c>
      <c r="DB127" s="723">
        <v>2700</v>
      </c>
      <c r="DC127" s="753">
        <v>1</v>
      </c>
      <c r="DD127" s="659" t="s">
        <v>6563</v>
      </c>
      <c r="DE127" s="648">
        <v>2010</v>
      </c>
      <c r="DF127" s="708" t="s">
        <v>6564</v>
      </c>
      <c r="DG127" s="664" t="s">
        <v>6565</v>
      </c>
      <c r="DH127" s="666">
        <v>2</v>
      </c>
      <c r="DI127" s="710" t="s">
        <v>1214</v>
      </c>
      <c r="DJ127" s="578" t="s">
        <v>6566</v>
      </c>
      <c r="DK127" s="665">
        <v>2009</v>
      </c>
      <c r="DL127" s="665">
        <v>3</v>
      </c>
      <c r="DM127" s="655">
        <v>2</v>
      </c>
      <c r="DN127" s="708" t="s">
        <v>6564</v>
      </c>
      <c r="DO127" s="664" t="s">
        <v>6565</v>
      </c>
      <c r="DP127" s="666">
        <v>2</v>
      </c>
      <c r="DQ127" s="710" t="s">
        <v>1214</v>
      </c>
      <c r="DR127" s="578" t="s">
        <v>6566</v>
      </c>
      <c r="DS127" s="665">
        <v>2009</v>
      </c>
      <c r="DT127" s="665">
        <v>3</v>
      </c>
      <c r="DU127" s="655">
        <v>2</v>
      </c>
      <c r="DV127" s="536" t="s">
        <v>1188</v>
      </c>
      <c r="DW127" s="535" t="s">
        <v>6567</v>
      </c>
      <c r="DX127" s="507" t="s">
        <v>1188</v>
      </c>
      <c r="DY127" s="507">
        <v>0</v>
      </c>
      <c r="DZ127" s="650">
        <v>0</v>
      </c>
      <c r="EA127" s="807" t="s">
        <v>1188</v>
      </c>
      <c r="EB127" s="649" t="s">
        <v>1190</v>
      </c>
      <c r="EC127" s="647">
        <v>2</v>
      </c>
      <c r="ED127" s="668" t="s">
        <v>1214</v>
      </c>
      <c r="EE127" s="647">
        <v>1993</v>
      </c>
      <c r="EF127" s="647">
        <v>3</v>
      </c>
      <c r="EG127" s="650" t="s">
        <v>1220</v>
      </c>
      <c r="EH127" s="648">
        <v>4</v>
      </c>
      <c r="EI127" s="551" t="s">
        <v>6558</v>
      </c>
      <c r="EJ127" s="651" t="s">
        <v>1190</v>
      </c>
      <c r="EK127" s="647" t="s">
        <v>1188</v>
      </c>
      <c r="EL127" s="647" t="s">
        <v>1188</v>
      </c>
      <c r="EM127" s="669" t="s">
        <v>1188</v>
      </c>
      <c r="EN127" s="647" t="s">
        <v>1188</v>
      </c>
      <c r="EO127" s="670" t="s">
        <v>1188</v>
      </c>
      <c r="EP127" s="556">
        <v>0</v>
      </c>
      <c r="EQ127" s="556" t="s">
        <v>1188</v>
      </c>
      <c r="ER127" s="651" t="s">
        <v>1188</v>
      </c>
      <c r="ES127" s="556" t="s">
        <v>1188</v>
      </c>
      <c r="ET127" s="556">
        <v>0</v>
      </c>
      <c r="EU127" s="671">
        <v>0</v>
      </c>
      <c r="EV127" s="672"/>
      <c r="EW127" s="673"/>
      <c r="EX127" s="674"/>
      <c r="EY127" s="631" t="s">
        <v>2586</v>
      </c>
      <c r="EZ127" s="631" t="s">
        <v>1188</v>
      </c>
      <c r="FA127" s="675"/>
      <c r="FB127" s="648">
        <v>1</v>
      </c>
      <c r="FC127" s="676"/>
      <c r="FD127" s="647"/>
      <c r="FE127" s="648"/>
      <c r="FF127" s="652" t="s">
        <v>1281</v>
      </c>
      <c r="FG127" s="728">
        <v>0</v>
      </c>
      <c r="FH127" s="631" t="str">
        <f t="shared" si="119"/>
        <v>D</v>
      </c>
      <c r="FI127" s="677">
        <f t="shared" si="120"/>
        <v>0.16666666666666666</v>
      </c>
      <c r="FJ127" s="678">
        <f t="shared" si="121"/>
        <v>0</v>
      </c>
      <c r="FK127" s="679">
        <f t="shared" si="122"/>
        <v>0.5</v>
      </c>
      <c r="FL127" s="680">
        <f t="shared" si="123"/>
        <v>0</v>
      </c>
      <c r="FM127" s="681">
        <v>0</v>
      </c>
      <c r="FN127" s="430" t="s">
        <v>1188</v>
      </c>
      <c r="FO127" s="686" t="s">
        <v>1188</v>
      </c>
      <c r="FP127" s="686" t="s">
        <v>1188</v>
      </c>
      <c r="FQ127" s="430">
        <v>0</v>
      </c>
      <c r="FR127" s="682" t="s">
        <v>1188</v>
      </c>
      <c r="FS127" s="369">
        <v>0</v>
      </c>
      <c r="FT127" s="430" t="s">
        <v>1188</v>
      </c>
      <c r="FU127" s="431" t="s">
        <v>1188</v>
      </c>
      <c r="FV127" s="369">
        <v>0</v>
      </c>
      <c r="FW127" s="430" t="s">
        <v>1188</v>
      </c>
      <c r="FX127" s="431" t="s">
        <v>1188</v>
      </c>
      <c r="FY127" s="369">
        <v>0</v>
      </c>
      <c r="FZ127" s="430" t="s">
        <v>1188</v>
      </c>
      <c r="GA127" s="686" t="s">
        <v>1188</v>
      </c>
      <c r="GB127" s="431" t="s">
        <v>1188</v>
      </c>
      <c r="GC127" s="369">
        <v>0</v>
      </c>
      <c r="GD127" s="430" t="s">
        <v>1188</v>
      </c>
      <c r="GE127" s="686" t="s">
        <v>1188</v>
      </c>
      <c r="GF127" s="431" t="s">
        <v>1188</v>
      </c>
      <c r="GG127" s="369">
        <v>0</v>
      </c>
      <c r="GH127" s="430" t="s">
        <v>1188</v>
      </c>
      <c r="GI127" s="686" t="s">
        <v>1188</v>
      </c>
      <c r="GJ127" s="431" t="s">
        <v>1188</v>
      </c>
      <c r="GK127" s="369">
        <v>1</v>
      </c>
      <c r="GL127" s="430" t="s">
        <v>1188</v>
      </c>
      <c r="GM127" s="686" t="s">
        <v>6568</v>
      </c>
      <c r="GN127" s="573" t="s">
        <v>6569</v>
      </c>
      <c r="GO127" s="676">
        <v>0</v>
      </c>
      <c r="GP127" s="917" t="s">
        <v>1188</v>
      </c>
      <c r="GQ127" s="872" t="s">
        <v>1188</v>
      </c>
      <c r="GR127" s="872" t="s">
        <v>1188</v>
      </c>
      <c r="GS127" s="872" t="s">
        <v>1188</v>
      </c>
      <c r="GT127" s="873" t="s">
        <v>1188</v>
      </c>
      <c r="GU127" s="581">
        <v>0</v>
      </c>
      <c r="GV127" s="687" t="s">
        <v>1188</v>
      </c>
      <c r="GW127" s="872" t="s">
        <v>1188</v>
      </c>
      <c r="GX127" s="873" t="s">
        <v>1188</v>
      </c>
      <c r="GY127" s="874">
        <v>0</v>
      </c>
      <c r="GZ127" s="582" t="s">
        <v>1188</v>
      </c>
      <c r="HA127" s="583" t="s">
        <v>1459</v>
      </c>
      <c r="HB127" s="584">
        <v>2</v>
      </c>
      <c r="HC127" s="585">
        <v>0</v>
      </c>
      <c r="HD127" s="586" t="s">
        <v>1188</v>
      </c>
      <c r="HE127" s="690" t="s">
        <v>1188</v>
      </c>
      <c r="HF127" s="587" t="s">
        <v>1188</v>
      </c>
      <c r="HG127" s="587" t="s">
        <v>1188</v>
      </c>
      <c r="HH127" s="588">
        <v>0</v>
      </c>
      <c r="HI127" s="787" t="s">
        <v>1188</v>
      </c>
      <c r="HJ127" s="808" t="s">
        <v>1188</v>
      </c>
      <c r="HK127" s="691" t="s">
        <v>1188</v>
      </c>
      <c r="HL127" s="692">
        <v>0</v>
      </c>
      <c r="HM127" s="857" t="s">
        <v>1188</v>
      </c>
      <c r="HN127" s="697" t="s">
        <v>1188</v>
      </c>
      <c r="HO127" s="681" t="s">
        <v>1188</v>
      </c>
      <c r="HP127" s="574" t="s">
        <v>1188</v>
      </c>
      <c r="HQ127" s="472" t="str">
        <f t="shared" si="124"/>
        <v>-</v>
      </c>
      <c r="HR127" s="593" t="s">
        <v>1188</v>
      </c>
      <c r="HS127" s="574" t="s">
        <v>1188</v>
      </c>
      <c r="HT127" s="574" t="s">
        <v>1188</v>
      </c>
      <c r="HU127" s="574" t="s">
        <v>1188</v>
      </c>
      <c r="HV127" s="574" t="s">
        <v>1188</v>
      </c>
      <c r="HW127" s="574" t="s">
        <v>1188</v>
      </c>
      <c r="HX127" s="574" t="s">
        <v>1188</v>
      </c>
      <c r="HY127" s="574" t="s">
        <v>1188</v>
      </c>
      <c r="HZ127" s="574" t="s">
        <v>1188</v>
      </c>
      <c r="IA127" s="574" t="s">
        <v>1188</v>
      </c>
      <c r="IB127" s="574" t="s">
        <v>1188</v>
      </c>
      <c r="IC127" s="574" t="s">
        <v>1188</v>
      </c>
      <c r="ID127" s="681" t="s">
        <v>1188</v>
      </c>
      <c r="IE127" s="369" t="s">
        <v>1188</v>
      </c>
      <c r="IF127" s="574" t="s">
        <v>1188</v>
      </c>
      <c r="IG127" s="472" t="str">
        <f t="shared" si="125"/>
        <v>-</v>
      </c>
      <c r="IH127" s="609" t="s">
        <v>1188</v>
      </c>
      <c r="II127" s="694" t="s">
        <v>1188</v>
      </c>
      <c r="IJ127" s="695" t="s">
        <v>1188</v>
      </c>
      <c r="IK127" s="696" t="s">
        <v>1188</v>
      </c>
      <c r="IL127" s="696" t="s">
        <v>1188</v>
      </c>
      <c r="IM127" s="697" t="s">
        <v>1188</v>
      </c>
      <c r="IN127" s="599">
        <v>3</v>
      </c>
      <c r="IO127" s="600">
        <v>2</v>
      </c>
      <c r="IP127" s="601">
        <v>3</v>
      </c>
      <c r="IQ127" s="600">
        <v>34</v>
      </c>
      <c r="IR127" s="587">
        <v>43</v>
      </c>
      <c r="IS127" s="601">
        <v>77</v>
      </c>
      <c r="IT127" s="599" t="s">
        <v>1188</v>
      </c>
      <c r="IU127" s="600" t="s">
        <v>1188</v>
      </c>
      <c r="IV127" s="587" t="s">
        <v>1188</v>
      </c>
      <c r="IW127" s="601" t="s">
        <v>1188</v>
      </c>
      <c r="IX127" s="602" t="s">
        <v>1188</v>
      </c>
      <c r="IY127" s="681">
        <v>0</v>
      </c>
      <c r="IZ127" s="698" t="s">
        <v>1188</v>
      </c>
      <c r="JA127" s="681">
        <v>1</v>
      </c>
      <c r="JB127" s="699" t="s">
        <v>6570</v>
      </c>
      <c r="JC127" s="681">
        <v>0</v>
      </c>
      <c r="JD127" s="753" t="s">
        <v>1188</v>
      </c>
      <c r="JE127" s="940" t="s">
        <v>1188</v>
      </c>
      <c r="JF127" s="940" t="s">
        <v>1188</v>
      </c>
      <c r="JG127" s="657" t="s">
        <v>1188</v>
      </c>
      <c r="JH127" s="369">
        <v>0</v>
      </c>
      <c r="JI127" s="430" t="s">
        <v>1188</v>
      </c>
      <c r="JJ127" s="686" t="s">
        <v>1188</v>
      </c>
      <c r="JK127" s="686" t="s">
        <v>1188</v>
      </c>
      <c r="JL127" s="592" t="s">
        <v>1188</v>
      </c>
      <c r="JM127" s="369">
        <v>0</v>
      </c>
      <c r="JN127" s="430" t="s">
        <v>1188</v>
      </c>
      <c r="JO127" s="430" t="s">
        <v>1188</v>
      </c>
      <c r="JP127" s="686" t="s">
        <v>1188</v>
      </c>
      <c r="JQ127" s="686" t="s">
        <v>1188</v>
      </c>
      <c r="JR127" s="592" t="s">
        <v>1188</v>
      </c>
      <c r="JS127" s="369">
        <v>0</v>
      </c>
      <c r="JT127" s="430" t="s">
        <v>1188</v>
      </c>
      <c r="JU127" s="686" t="s">
        <v>1188</v>
      </c>
      <c r="JV127" s="686" t="s">
        <v>1188</v>
      </c>
      <c r="JW127" s="592" t="s">
        <v>1188</v>
      </c>
      <c r="JX127" s="606">
        <v>0</v>
      </c>
      <c r="JY127" s="607" t="s">
        <v>1188</v>
      </c>
      <c r="JZ127" s="606" t="s">
        <v>1188</v>
      </c>
      <c r="KA127" s="606">
        <f t="shared" si="126"/>
        <v>0</v>
      </c>
      <c r="KB127" s="606"/>
      <c r="KC127" s="606"/>
      <c r="KD127" s="606"/>
      <c r="KE127" s="606"/>
      <c r="KF127" s="606">
        <f t="shared" si="127"/>
        <v>0</v>
      </c>
      <c r="KG127" s="606"/>
      <c r="KH127" s="606"/>
      <c r="KI127" s="606"/>
      <c r="KJ127" s="606"/>
      <c r="KK127" s="606">
        <v>0</v>
      </c>
      <c r="KL127" s="606">
        <v>0</v>
      </c>
      <c r="KM127" s="608">
        <f t="shared" si="248"/>
        <v>0.47410391271114349</v>
      </c>
      <c r="KN127" s="609">
        <v>-0.12948043644428253</v>
      </c>
      <c r="KO127" s="609">
        <v>47.115383148193359</v>
      </c>
      <c r="KP127" s="610">
        <v>1</v>
      </c>
      <c r="KQ127" s="608">
        <f t="shared" si="249"/>
        <v>0.41013945937156676</v>
      </c>
      <c r="KR127" s="609">
        <v>-0.44930270314216614</v>
      </c>
      <c r="KS127" s="609">
        <v>36.057693481445313</v>
      </c>
      <c r="KT127" s="610">
        <v>1</v>
      </c>
      <c r="KU127" s="610" t="s">
        <v>1188</v>
      </c>
      <c r="KV127" s="606" t="s">
        <v>5586</v>
      </c>
      <c r="KW127" s="606" t="s">
        <v>6555</v>
      </c>
      <c r="KX127" s="700" t="str">
        <f t="shared" ca="1" si="130"/>
        <v>D</v>
      </c>
      <c r="KY127" s="701">
        <f t="shared" ca="1" si="131"/>
        <v>0.10525037838086054</v>
      </c>
      <c r="KZ127" s="702">
        <f t="shared" ca="1" si="235"/>
        <v>0.1628564705882353</v>
      </c>
      <c r="LA127" s="703">
        <f t="shared" ca="1" si="236"/>
        <v>4.8742857142857143E-2</v>
      </c>
      <c r="LB127" s="703">
        <f t="shared" ca="1" si="237"/>
        <v>0.13393333333333332</v>
      </c>
      <c r="LC127" s="704">
        <f t="shared" ca="1" si="238"/>
        <v>7.5468852459016397E-2</v>
      </c>
      <c r="LD127" s="696" cm="1">
        <f t="array" aca="1" ref="LD127" ca="1">INDIRECT(LD$203&amp;ROW())*LD$205</f>
        <v>0</v>
      </c>
      <c r="LE127" s="696" cm="1">
        <f t="array" aca="1" ref="LE127" ca="1">INDIRECT(LE$203&amp;ROW())*LE$205</f>
        <v>0</v>
      </c>
      <c r="LF127" s="696" cm="1">
        <f t="array" aca="1" ref="LF127" ca="1">INDIRECT(LF$203&amp;ROW())*LF$205</f>
        <v>0</v>
      </c>
      <c r="LG127" s="696" cm="1">
        <f t="array" aca="1" ref="LG127" ca="1">INDIRECT(LG$203&amp;ROW())*LG$205</f>
        <v>2</v>
      </c>
      <c r="LH127" s="696" cm="1">
        <f t="array" aca="1" ref="LH127" ca="1">INDIRECT(LH$203&amp;ROW())*LH$205</f>
        <v>0</v>
      </c>
      <c r="LI127" s="696" cm="1">
        <f t="array" aca="1" ref="LI127" ca="1">INDIRECT(LI$203&amp;ROW())*LI$205</f>
        <v>0</v>
      </c>
      <c r="LJ127" s="696" cm="1">
        <f t="array" aca="1" ref="LJ127" ca="1">INDIRECT(LJ$203&amp;ROW())*LJ$205</f>
        <v>0</v>
      </c>
      <c r="LK127" s="696" cm="1">
        <f t="array" aca="1" ref="LK127" ca="1">INDIRECT(LK$203&amp;ROW())*LK$205</f>
        <v>3</v>
      </c>
      <c r="LL127" s="696" cm="1">
        <f t="array" aca="1" ref="LL127" ca="1">INDIRECT(LL$203&amp;ROW())*LL$205</f>
        <v>3</v>
      </c>
      <c r="LM127" s="696" cm="1">
        <f t="array" aca="1" ref="LM127" ca="1">INDIRECT(LM$203&amp;ROW())*LM$205</f>
        <v>0</v>
      </c>
      <c r="LN127" s="696" cm="1">
        <f t="array" aca="1" ref="LN127" ca="1">INDIRECT(LN$203&amp;ROW())*LN$205</f>
        <v>3</v>
      </c>
      <c r="LO127" s="696" cm="1">
        <f t="array" aca="1" ref="LO127" ca="1">INDIRECT(LO$203&amp;ROW())*LO$205</f>
        <v>0</v>
      </c>
      <c r="LP127" s="696" cm="1">
        <f t="array" aca="1" ref="LP127" ca="1">INDIRECT(LP$203&amp;ROW())*LP$205</f>
        <v>0</v>
      </c>
      <c r="LQ127" s="696" cm="1">
        <f t="array" aca="1" ref="LQ127" ca="1">IF(INDIRECT(LQ$203&amp;ROW())="-",0,INDIRECT(LQ$203&amp;ROW())*LQ$205)</f>
        <v>2.8428</v>
      </c>
      <c r="LR127" s="696" cm="1">
        <f t="array" aca="1" ref="LR127" ca="1">INDIRECT(LR$203&amp;ROW())*LR$205</f>
        <v>0</v>
      </c>
      <c r="LS127" s="696" cm="1">
        <f t="array" aca="1" ref="LS127" ca="1">IF(INDIRECT(LS$203&amp;ROW())="-",0,INDIRECT(LS$203&amp;ROW())*LS$205)</f>
        <v>1.0236000000000001</v>
      </c>
      <c r="LT127" s="696" cm="1">
        <f t="array" aca="1" ref="LT127" ca="1">INDIRECT(LT$203&amp;ROW())*LT$205</f>
        <v>0</v>
      </c>
      <c r="LU127" s="696" cm="1">
        <f t="array" aca="1" ref="LU127" ca="1">INDIRECT(LU$203&amp;ROW())*LU$205</f>
        <v>0</v>
      </c>
      <c r="LV127" s="696" cm="1">
        <f t="array" aca="1" ref="LV127" ca="1">INDIRECT(LV$203&amp;ROW())*LV$205</f>
        <v>0</v>
      </c>
      <c r="LW127" s="696" cm="1">
        <f t="array" aca="1" ref="LW127" ca="1">INDIRECT(LW$203&amp;ROW())*LW$205</f>
        <v>0</v>
      </c>
      <c r="LX127" s="696" cm="1">
        <f t="array" aca="1" ref="LX127" ca="1">INDIRECT(LX$203&amp;ROW())*LX$205</f>
        <v>0</v>
      </c>
      <c r="LY127" s="696" cm="1">
        <f t="array" aca="1" ref="LY127" ca="1">IF(INDIRECT(LY$203&amp;ROW())="-",0,INDIRECT(LY$203&amp;ROW())*LY$205)</f>
        <v>1.2143999999999999</v>
      </c>
      <c r="LZ127" s="696" cm="1">
        <f t="array" aca="1" ref="LZ127" ca="1">INDIRECT(LZ$203&amp;ROW())*LZ$205</f>
        <v>0</v>
      </c>
      <c r="MA127" s="696" cm="1">
        <f t="array" aca="1" ref="MA127" ca="1">INDIRECT(MA$203&amp;ROW())*MA$205</f>
        <v>2</v>
      </c>
      <c r="MB127" s="696" cm="1">
        <f t="array" aca="1" ref="MB127" ca="1">INDIRECT(MB$203&amp;ROW())*MB$205</f>
        <v>0</v>
      </c>
      <c r="MC127" s="696" cm="1">
        <f t="array" aca="1" ref="MC127" ca="1">IF($MB127=0,0,INDIRECT(MC$203&amp;ROW())*MC$205)</f>
        <v>0</v>
      </c>
      <c r="MD127" s="696" cm="1">
        <f t="array" aca="1" ref="MD127" ca="1">IF($MB127=0,0,INDIRECT(MD$203&amp;ROW())*MD$205)</f>
        <v>0</v>
      </c>
      <c r="ME127" s="696" cm="1">
        <f t="array" aca="1" ref="ME127" ca="1">IF($MB127=0,0,INDIRECT(ME$203&amp;ROW())*ME$205)</f>
        <v>0</v>
      </c>
      <c r="MF127" s="696" cm="1">
        <f t="array" aca="1" ref="MF127" ca="1">IF($MB127=0,0,INDIRECT(MF$203&amp;ROW())*MF$205)</f>
        <v>0</v>
      </c>
      <c r="MG127" s="696" cm="1">
        <f t="array" aca="1" ref="MG127" ca="1">INDIRECT(MG$203&amp;ROW())*MG$205</f>
        <v>0</v>
      </c>
      <c r="MH127" s="696" cm="1">
        <f t="array" aca="1" ref="MH127" ca="1">IF($MG127=0,0,INDIRECT(MH$203&amp;ROW())*MH$205)</f>
        <v>0</v>
      </c>
      <c r="MI127" s="696" cm="1">
        <f t="array" aca="1" ref="MI127" ca="1">IF($MG127=0,0,INDIRECT(MI$203&amp;ROW())*MI$205)</f>
        <v>0</v>
      </c>
      <c r="MJ127" s="696" cm="1">
        <f t="array" aca="1" ref="MJ127" ca="1">INDIRECT(MJ$203&amp;ROW())*MJ$205</f>
        <v>0</v>
      </c>
      <c r="MK127" s="696" cm="1">
        <f t="array" aca="1" ref="MK127" ca="1">INDIRECT(MK$203&amp;ROW())*MK$205</f>
        <v>0</v>
      </c>
      <c r="ML127" s="696" cm="1">
        <f t="array" aca="1" ref="ML127" ca="1">INDIRECT(ML$203&amp;ROW())*ML$205</f>
        <v>0</v>
      </c>
      <c r="MM127" s="696" cm="1">
        <f t="array" aca="1" ref="MM127" ca="1">INDIRECT(MM$203&amp;ROW())*MM$205</f>
        <v>0</v>
      </c>
      <c r="MN127" s="696" cm="1">
        <f t="array" aca="1" ref="MN127" ca="1">INDIRECT(MN$203&amp;ROW())*MN$205</f>
        <v>0</v>
      </c>
      <c r="MO127" s="696" cm="1">
        <f t="array" aca="1" ref="MO127" ca="1">INDIRECT(MO$203&amp;ROW())*MO$205</f>
        <v>0</v>
      </c>
      <c r="MP127" s="696" cm="1">
        <f t="array" aca="1" ref="MP127" ca="1">INDIRECT(MP$203&amp;ROW())*MP$205</f>
        <v>0</v>
      </c>
      <c r="MQ127" s="696" cm="1">
        <f t="array" aca="1" ref="MQ127" ca="1">INDIRECT(MQ$203&amp;ROW())*MQ$205</f>
        <v>0</v>
      </c>
      <c r="MR127" s="696" cm="1">
        <f t="array" aca="1" ref="MR127" ca="1">INDIRECT(MR$203&amp;ROW())*MR$205</f>
        <v>0</v>
      </c>
      <c r="MS127" s="696" cm="1">
        <f t="array" aca="1" ref="MS127" ca="1">INDIRECT(MS$203&amp;ROW())*MS$205</f>
        <v>0</v>
      </c>
      <c r="MT127" s="696" cm="1">
        <f t="array" aca="1" ref="MT127" ca="1">INDIRECT(MT$203&amp;ROW())*MT$205</f>
        <v>0</v>
      </c>
      <c r="MU127" s="696" cm="1">
        <f t="array" aca="1" ref="MU127" ca="1">INDIRECT(MU$203&amp;ROW())*MU$205</f>
        <v>1</v>
      </c>
      <c r="MV127" s="696" cm="1">
        <f t="array" aca="1" ref="MV127" ca="1">IF(INDIRECT(MV$203&amp;ROW())="-",0,INDIRECT(MV$203&amp;ROW())*MV$205)</f>
        <v>3.6036000000000001</v>
      </c>
      <c r="MW127" s="696" cm="1">
        <f t="array" aca="1" ref="MW127" ca="1">INDIRECT(MW$203&amp;ROW())*MW$205</f>
        <v>0</v>
      </c>
      <c r="MX127" s="696" cm="1">
        <f t="array" aca="1" ref="MX127" ca="1">INDIRECT(MX$203&amp;ROW())*MX$205</f>
        <v>0</v>
      </c>
      <c r="MY127" s="696" cm="1">
        <f t="array" aca="1" ref="MY127" ca="1">INDIRECT(MY$203&amp;ROW())*MY$205</f>
        <v>0</v>
      </c>
      <c r="NA127" s="701">
        <f t="shared" si="133"/>
        <v>0.27984878048780487</v>
      </c>
      <c r="NB127" s="617">
        <f t="shared" si="134"/>
        <v>1.2185714285714286E-2</v>
      </c>
      <c r="NC127" s="695">
        <f t="shared" si="135"/>
        <v>9.2492307692307679E-2</v>
      </c>
      <c r="ND127" s="697">
        <f t="shared" si="136"/>
        <v>5.9281481481481484E-2</v>
      </c>
      <c r="NE127" s="694">
        <f t="shared" si="137"/>
        <v>0.11095207098682708</v>
      </c>
      <c r="NF127" s="682" t="str">
        <f t="shared" si="138"/>
        <v>D</v>
      </c>
      <c r="NH127" s="606" t="s">
        <v>6555</v>
      </c>
      <c r="NI127" s="563" t="str">
        <f t="shared" si="239"/>
        <v>C</v>
      </c>
      <c r="NJ127" s="563" t="str">
        <f t="shared" si="140"/>
        <v>D</v>
      </c>
      <c r="NK127" s="563" t="str">
        <f t="shared" ca="1" si="141"/>
        <v>D</v>
      </c>
      <c r="NL127" s="563" t="str">
        <f t="shared" ca="1" si="142"/>
        <v>D</v>
      </c>
      <c r="NM127" s="563" t="str">
        <f t="shared" ca="1" si="143"/>
        <v>D</v>
      </c>
      <c r="NN127" s="563" t="str">
        <f t="shared" ca="1" si="163"/>
        <v>D</v>
      </c>
      <c r="NO127" s="563" t="str">
        <f t="shared" ca="1" si="164"/>
        <v>D</v>
      </c>
      <c r="NP127" s="606" t="str">
        <f t="shared" si="144"/>
        <v>-</v>
      </c>
      <c r="NQ127" s="682" t="str">
        <f t="shared" si="145"/>
        <v>-</v>
      </c>
      <c r="NR127" s="682" t="e">
        <f>IF(OR(AND(NI127="A",OR(NJ127="C",NJ127="D")),AND(NI127="A",OR(#REF!="C",#REF!="D")),AND(NI127="B",OR(NJ127="D",#REF!="D")),AND(OR(NI127="C",NI127="D"),OR(NJ127="A",NJ127="B")),AND(OR(NI127="C",NI127="D"),OR(#REF!="A",#REF!="B")),AND(OR(NJ127="A",#REF!="A",NJ127="B",#REF!="B"),OR(NP127="-",NQ127="-")),AND(OR(NJ127="C",#REF!="C",NJ127="D",#REF!="D"),NP127="Yes")),"Yes","-")</f>
        <v>#REF!</v>
      </c>
      <c r="NS127" s="607"/>
      <c r="NT127" s="619">
        <f t="shared" si="146"/>
        <v>0.41499999999999998</v>
      </c>
      <c r="NU127" s="619">
        <f t="shared" si="147"/>
        <v>0.11095207098682708</v>
      </c>
      <c r="NV127" s="619">
        <f t="shared" ca="1" si="148"/>
        <v>0.10525037838086054</v>
      </c>
      <c r="NW127" s="619">
        <f t="shared" ca="1" si="165"/>
        <v>0.10142006794902604</v>
      </c>
      <c r="NX127" s="619">
        <f t="shared" ca="1" si="166"/>
        <v>0.12327370673665999</v>
      </c>
      <c r="NY127" s="620">
        <f t="shared" ca="1" si="167"/>
        <v>0.11686151988718999</v>
      </c>
      <c r="NZ127" s="620">
        <f t="shared" ca="1" si="168"/>
        <v>0.12864939458268215</v>
      </c>
      <c r="OA127" s="705" t="s">
        <v>1188</v>
      </c>
      <c r="OB127" s="706" t="s">
        <v>1188</v>
      </c>
      <c r="OC127" s="494"/>
      <c r="OE127" s="606" t="s">
        <v>6555</v>
      </c>
      <c r="OF127" s="700" t="str">
        <f t="shared" ca="1" si="149"/>
        <v>D</v>
      </c>
      <c r="OG127" s="701">
        <f t="shared" ca="1" si="169"/>
        <v>0.10142006794902604</v>
      </c>
      <c r="OH127" s="705">
        <f t="shared" ca="1" si="212"/>
        <v>0.22920849718004335</v>
      </c>
      <c r="OI127" s="696">
        <f t="shared" ca="1" si="213"/>
        <v>1.5127532245922209E-2</v>
      </c>
      <c r="OJ127" s="696">
        <f t="shared" ca="1" si="152"/>
        <v>9.7638696988934112E-2</v>
      </c>
      <c r="OK127" s="697">
        <f t="shared" ca="1" si="153"/>
        <v>6.3705545381204473E-2</v>
      </c>
      <c r="OL127" s="696" cm="1">
        <f t="array" aca="1" ref="OL127" ca="1">INDIRECT(OL$203&amp;ROW())*OL$205</f>
        <v>0</v>
      </c>
      <c r="OM127" s="696" cm="1">
        <f t="array" aca="1" ref="OM127" ca="1">INDIRECT(OM$203&amp;ROW())*OM$205</f>
        <v>0</v>
      </c>
      <c r="ON127" s="696" cm="1">
        <f t="array" aca="1" ref="ON127" ca="1">INDIRECT(ON$203&amp;ROW())*ON$205</f>
        <v>0</v>
      </c>
      <c r="OO127" s="696" cm="1">
        <f t="array" aca="1" ref="OO127" ca="1">INDIRECT(OO$203&amp;ROW())*OO$205</f>
        <v>0.71940000000000004</v>
      </c>
      <c r="OP127" s="696" cm="1">
        <f t="array" aca="1" ref="OP127" ca="1">INDIRECT(OP$203&amp;ROW())*OP$205</f>
        <v>0</v>
      </c>
      <c r="OQ127" s="696" cm="1">
        <f t="array" aca="1" ref="OQ127" ca="1">INDIRECT(OQ$203&amp;ROW())*OQ$205</f>
        <v>0</v>
      </c>
      <c r="OR127" s="696" cm="1">
        <f t="array" aca="1" ref="OR127" ca="1">INDIRECT(OR$203&amp;ROW())*OR$205</f>
        <v>0</v>
      </c>
      <c r="OS127" s="696" cm="1">
        <f t="array" aca="1" ref="OS127" ca="1">INDIRECT(OS$203&amp;ROW())*OS$205</f>
        <v>1.5387</v>
      </c>
      <c r="OT127" s="696" cm="1">
        <f t="array" aca="1" ref="OT127" ca="1">INDIRECT(OT$203&amp;ROW())*OT$205</f>
        <v>1.4727000000000001</v>
      </c>
      <c r="OU127" s="696" cm="1">
        <f t="array" aca="1" ref="OU127" ca="1">INDIRECT(OU$203&amp;ROW())*OU$205</f>
        <v>0</v>
      </c>
      <c r="OV127" s="696" cm="1">
        <f t="array" aca="1" ref="OV127" ca="1">INDIRECT(OV$203&amp;ROW())*OV$205</f>
        <v>1.2161999999999999</v>
      </c>
      <c r="OW127" s="696" cm="1">
        <f t="array" aca="1" ref="OW127" ca="1">INDIRECT(OW$203&amp;ROW())*OW$205</f>
        <v>0</v>
      </c>
      <c r="OX127" s="696" cm="1">
        <f t="array" aca="1" ref="OX127" ca="1">INDIRECT(OX$203&amp;ROW())*OX$205</f>
        <v>0</v>
      </c>
      <c r="OY127" s="696" cm="1">
        <f t="array" aca="1" ref="OY127" ca="1">IF(INDIRECT(OY$203&amp;ROW())="-",0,INDIRECT(OY$203&amp;ROW())*OY$205)</f>
        <v>0.33625586000000002</v>
      </c>
      <c r="OZ127" s="696" cm="1">
        <f t="array" aca="1" ref="OZ127" ca="1">INDIRECT(OZ$203&amp;ROW())*OZ$205</f>
        <v>0</v>
      </c>
      <c r="PA127" s="696" cm="1">
        <f t="array" aca="1" ref="PA127" ca="1">IF(INDIRECT(PA$203&amp;ROW())="-",0,INDIRECT(PA$203&amp;ROW())*PA$205)</f>
        <v>0.15070803999999999</v>
      </c>
      <c r="PB127" s="705" cm="1">
        <f t="array" aca="1" ref="PB127" ca="1">INDIRECT(PB$203&amp;ROW())*PB$205</f>
        <v>0</v>
      </c>
      <c r="PC127" s="696" cm="1">
        <f t="array" aca="1" ref="PC127" ca="1">INDIRECT(PC$203&amp;ROW())*PC$205</f>
        <v>0</v>
      </c>
      <c r="PD127" s="696" cm="1">
        <f t="array" aca="1" ref="PD127" ca="1">INDIRECT(PD$203&amp;ROW())*PD$205</f>
        <v>0</v>
      </c>
      <c r="PE127" s="696" cm="1">
        <f t="array" aca="1" ref="PE127" ca="1">INDIRECT(PE$203&amp;ROW())*PE$205</f>
        <v>0</v>
      </c>
      <c r="PF127" s="696" cm="1">
        <f t="array" aca="1" ref="PF127" ca="1">INDIRECT(PF$203&amp;ROW())*PF$205</f>
        <v>0</v>
      </c>
      <c r="PG127" s="696" cm="1">
        <f t="array" aca="1" ref="PG127" ca="1">IF(INDIRECT(PG$203&amp;ROW())="-",0,INDIRECT(PG$203&amp;ROW())*PG$205)</f>
        <v>0.17710000000000001</v>
      </c>
      <c r="PH127" s="696" cm="1">
        <f t="array" aca="1" ref="PH127" ca="1">INDIRECT(PH$203&amp;ROW())*PH$205</f>
        <v>0</v>
      </c>
      <c r="PI127" s="696" cm="1">
        <f t="array" aca="1" ref="PI127" ca="1">INDIRECT(PI$203&amp;ROW())*PI$205</f>
        <v>0.60729999999999995</v>
      </c>
      <c r="PJ127" s="696" cm="1">
        <f t="array" aca="1" ref="PJ127" ca="1">INDIRECT(PJ$203&amp;ROW())*PJ$205</f>
        <v>0</v>
      </c>
      <c r="PK127" s="696" cm="1">
        <f t="array" aca="1" ref="PK127" ca="1">IF($PJ127=0,0,INDIRECT(PK$203&amp;ROW())*PK$205)</f>
        <v>0</v>
      </c>
      <c r="PL127" s="696" cm="1">
        <f t="array" aca="1" ref="PL127" ca="1">IF($MPE127=0,0,INDIRECT(PL$203&amp;ROW())*PL$205)</f>
        <v>0</v>
      </c>
      <c r="PM127" s="696" cm="1">
        <f t="array" aca="1" ref="PM127" ca="1">IF($MPE127=0,0,INDIRECT(PM$203&amp;ROW())*PM$205)</f>
        <v>0</v>
      </c>
      <c r="PN127" s="696" cm="1">
        <f t="array" aca="1" ref="PN127" ca="1">IF($PJ127=0,0,INDIRECT(PN$203&amp;ROW())*PN$205)</f>
        <v>0</v>
      </c>
      <c r="PO127" s="696" cm="1">
        <f t="array" aca="1" ref="PO127" ca="1">INDIRECT(PO$203&amp;ROW())*PO$205</f>
        <v>0</v>
      </c>
      <c r="PP127" s="696" cm="1">
        <f t="array" aca="1" ref="PP127" ca="1">IF($PO127=0,0,INDIRECT(PP$203&amp;ROW())*PP$205)</f>
        <v>0</v>
      </c>
      <c r="PQ127" s="696" cm="1">
        <f t="array" aca="1" ref="PQ127" ca="1">IF($PO127=0,0,INDIRECT(PQ$203&amp;ROW())*PQ$205)</f>
        <v>0</v>
      </c>
      <c r="PR127" s="696" cm="1">
        <f t="array" aca="1" ref="PR127" ca="1">INDIRECT(PR$203&amp;ROW())*PR$205</f>
        <v>0</v>
      </c>
      <c r="PS127" s="696" cm="1">
        <f t="array" aca="1" ref="PS127" ca="1">INDIRECT(PS$203&amp;ROW())*PS$205</f>
        <v>0</v>
      </c>
      <c r="PT127" s="696" cm="1">
        <f t="array" aca="1" ref="PT127" ca="1">INDIRECT(PT$203&amp;ROW())*PT$205</f>
        <v>0</v>
      </c>
      <c r="PU127" s="696" cm="1">
        <f t="array" aca="1" ref="PU127" ca="1">INDIRECT(PU$203&amp;ROW())*PU$205</f>
        <v>0</v>
      </c>
      <c r="PV127" s="696" cm="1">
        <f t="array" aca="1" ref="PV127" ca="1">INDIRECT(PV$203&amp;ROW())*PV$205</f>
        <v>0</v>
      </c>
      <c r="PW127" s="696" cm="1">
        <f t="array" aca="1" ref="PW127" ca="1">INDIRECT(PW$203&amp;ROW())*PW$205</f>
        <v>0</v>
      </c>
      <c r="PX127" s="696" cm="1">
        <f t="array" aca="1" ref="PX127" ca="1">INDIRECT(PX$203&amp;ROW())*PX$205</f>
        <v>0</v>
      </c>
      <c r="PY127" s="696" cm="1">
        <f t="array" aca="1" ref="PY127" ca="1">INDIRECT(PY$203&amp;ROW())*PY$205</f>
        <v>0</v>
      </c>
      <c r="PZ127" s="696" cm="1">
        <f t="array" aca="1" ref="PZ127" ca="1">INDIRECT(PZ$203&amp;ROW())*PZ$205</f>
        <v>0</v>
      </c>
      <c r="QA127" s="696" cm="1">
        <f t="array" aca="1" ref="QA127" ca="1">INDIRECT(QA$203&amp;ROW())*QA$205</f>
        <v>0</v>
      </c>
      <c r="QB127" s="696" cm="1">
        <f t="array" aca="1" ref="QB127" ca="1">INDIRECT(QB$203&amp;ROW())*QB$205</f>
        <v>0</v>
      </c>
      <c r="QC127" s="696" cm="1">
        <f t="array" aca="1" ref="QC127" ca="1">INDIRECT(QC$203&amp;ROW())*QC$205</f>
        <v>0.71299999999999997</v>
      </c>
      <c r="QD127" s="696" cm="1">
        <f t="array" aca="1" ref="QD127" ca="1">IF(INDIRECT(QD$203&amp;ROW())="-",0,INDIRECT(QD$203&amp;ROW())*QD$205)</f>
        <v>0.36882846000000002</v>
      </c>
      <c r="QE127" s="696" cm="1">
        <f t="array" aca="1" ref="QE127" ca="1">INDIRECT(QE$203&amp;ROW())*QE$205</f>
        <v>0</v>
      </c>
      <c r="QF127" s="696" cm="1">
        <f t="array" aca="1" ref="QF127" ca="1">INDIRECT(QF$203&amp;ROW())*QF$205</f>
        <v>0</v>
      </c>
      <c r="QG127" s="696" cm="1">
        <f t="array" aca="1" ref="QG127" ca="1">INDIRECT(QG$203&amp;ROW())*QG$205</f>
        <v>0</v>
      </c>
      <c r="QI127" s="606" t="s">
        <v>6555</v>
      </c>
      <c r="QJ127" s="700" t="str">
        <f t="shared" ca="1" si="154"/>
        <v>D</v>
      </c>
      <c r="QK127" s="701">
        <f t="shared" ca="1" si="170"/>
        <v>0.12327370673665999</v>
      </c>
      <c r="QL127" s="705">
        <f t="shared" ca="1" si="214"/>
        <v>0.41479527287433049</v>
      </c>
      <c r="QM127" s="696">
        <f t="shared" ca="1" si="215"/>
        <v>1.0085477043381329E-2</v>
      </c>
      <c r="QN127" s="696">
        <f t="shared" ca="1" si="157"/>
        <v>2.9129887428626815E-2</v>
      </c>
      <c r="QO127" s="697">
        <f t="shared" ca="1" si="158"/>
        <v>3.9084189600301335E-2</v>
      </c>
      <c r="QP127" s="696" cm="1">
        <f t="array" aca="1" ref="QP127" ca="1">INDIRECT(QP$203&amp;ROW())*QP$205</f>
        <v>0</v>
      </c>
      <c r="QQ127" s="696" cm="1">
        <f t="array" aca="1" ref="QQ127" ca="1">INDIRECT(QQ$203&amp;ROW())*QQ$205</f>
        <v>0</v>
      </c>
      <c r="QR127" s="696" cm="1">
        <f t="array" aca="1" ref="QR127" ca="1">INDIRECT(QR$203&amp;ROW())*QR$205</f>
        <v>0</v>
      </c>
      <c r="QS127" s="696" cm="1">
        <f t="array" aca="1" ref="QS127" ca="1">INDIRECT(QS$203&amp;ROW())*QS$205</f>
        <v>0.14980907289200712</v>
      </c>
      <c r="QT127" s="696" cm="1">
        <f t="array" aca="1" ref="QT127" ca="1">INDIRECT(QT$203&amp;ROW())*QT$205</f>
        <v>0</v>
      </c>
      <c r="QU127" s="696" cm="1">
        <f t="array" aca="1" ref="QU127" ca="1">INDIRECT(QU$203&amp;ROW())*QU$205</f>
        <v>0</v>
      </c>
      <c r="QV127" s="696" cm="1">
        <f t="array" aca="1" ref="QV127" ca="1">INDIRECT(QV$203&amp;ROW())*QV$205</f>
        <v>0</v>
      </c>
      <c r="QW127" s="696" cm="1">
        <f t="array" aca="1" ref="QW127" ca="1">INDIRECT(QW$203&amp;ROW())*QW$205</f>
        <v>0.53099416374332975</v>
      </c>
      <c r="QX127" s="696" cm="1">
        <f t="array" aca="1" ref="QX127" ca="1">INDIRECT(QX$203&amp;ROW())*QX$205</f>
        <v>0.60640894423913805</v>
      </c>
      <c r="QY127" s="696" cm="1">
        <f t="array" aca="1" ref="QY127" ca="1">INDIRECT(QY$203&amp;ROW())*QY$205</f>
        <v>0</v>
      </c>
      <c r="QZ127" s="696" cm="1">
        <f t="array" aca="1" ref="QZ127" ca="1">INDIRECT(QZ$203&amp;ROW())*QZ$205</f>
        <v>0.27613248380770827</v>
      </c>
      <c r="RA127" s="696" cm="1">
        <f t="array" aca="1" ref="RA127" ca="1">INDIRECT(RA$203&amp;ROW())*RA$205</f>
        <v>0</v>
      </c>
      <c r="RB127" s="696" cm="1">
        <f t="array" aca="1" ref="RB127" ca="1">INDIRECT(RB$203&amp;ROW())*RB$205</f>
        <v>0</v>
      </c>
      <c r="RC127" s="696" cm="1">
        <f t="array" aca="1" ref="RC127" ca="1">IF(INDIRECT(RC$203&amp;ROW())="-",0,INDIRECT(RC$203&amp;ROW())*RC$205)</f>
        <v>3.9755901871797554E-2</v>
      </c>
      <c r="RD127" s="696" cm="1">
        <f t="array" aca="1" ref="RD127" ca="1">INDIRECT(RD$203&amp;ROW())*RD$205</f>
        <v>0</v>
      </c>
      <c r="RE127" s="696" cm="1">
        <f t="array" aca="1" ref="RE127" ca="1">IF(INDIRECT(RE$203&amp;ROW())="-",0,INDIRECT(RE$203&amp;ROW())*RE$205)</f>
        <v>1.0797110178268596E-2</v>
      </c>
      <c r="RF127" s="705" cm="1">
        <f t="array" aca="1" ref="RF127" ca="1">INDIRECT(RF$203&amp;ROW())*RF$205</f>
        <v>0</v>
      </c>
      <c r="RG127" s="696" cm="1">
        <f t="array" aca="1" ref="RG127" ca="1">INDIRECT(RG$203&amp;ROW())*RG$205</f>
        <v>0</v>
      </c>
      <c r="RH127" s="696" cm="1">
        <f t="array" aca="1" ref="RH127" ca="1">INDIRECT(RH$203&amp;ROW())*RH$205</f>
        <v>0</v>
      </c>
      <c r="RI127" s="696" cm="1">
        <f t="array" aca="1" ref="RI127" ca="1">INDIRECT(RI$203&amp;ROW())*RI$205</f>
        <v>0</v>
      </c>
      <c r="RJ127" s="696" cm="1">
        <f t="array" aca="1" ref="RJ127" ca="1">INDIRECT(RJ$203&amp;ROW())*RJ$205</f>
        <v>0</v>
      </c>
      <c r="RK127" s="696" cm="1">
        <f t="array" aca="1" ref="RK127" ca="1">IF(INDIRECT(RK$203&amp;ROW())="-",0,INDIRECT(RK$203&amp;ROW())*RK$205)</f>
        <v>1.222933161141901E-2</v>
      </c>
      <c r="RL127" s="696" cm="1">
        <f t="array" aca="1" ref="RL127" ca="1">INDIRECT(RL$203&amp;ROW())*RL$205</f>
        <v>0</v>
      </c>
      <c r="RM127" s="696" cm="1">
        <f t="array" aca="1" ref="RM127" ca="1">INDIRECT(RM$203&amp;ROW())*RM$205</f>
        <v>1.4993730364766381E-2</v>
      </c>
      <c r="RN127" s="696" cm="1">
        <f t="array" aca="1" ref="RN127" ca="1">INDIRECT(RN$203&amp;ROW())*RN$205</f>
        <v>0</v>
      </c>
      <c r="RO127" s="696" cm="1">
        <f t="array" aca="1" ref="RO127" ca="1">IF($RN127=0,0,INDIRECT(RO$203&amp;ROW())*RO$205)</f>
        <v>0</v>
      </c>
      <c r="RP127" s="696" cm="1">
        <f t="array" aca="1" ref="RP127" ca="1">IF($RN127=0,0,INDIRECT(RP$203&amp;ROW())*RP$205)</f>
        <v>0</v>
      </c>
      <c r="RQ127" s="696" cm="1">
        <f t="array" aca="1" ref="RQ127" ca="1">IF($RN127=0,0,INDIRECT(RQ$203&amp;ROW())*RQ$205)</f>
        <v>0</v>
      </c>
      <c r="RR127" s="696" cm="1">
        <f t="array" aca="1" ref="RR127" ca="1">IF($RN127=0,0,INDIRECT(RR$203&amp;ROW())*RR$205)</f>
        <v>0</v>
      </c>
      <c r="RS127" s="696" cm="1">
        <f t="array" aca="1" ref="RS127" ca="1">INDIRECT(RS$203&amp;ROW())*RS$205</f>
        <v>0</v>
      </c>
      <c r="RT127" s="696" cm="1">
        <f t="array" aca="1" ref="RT127" ca="1">IF($RS127=0,0,INDIRECT(RT$203&amp;ROW())*RT$205)</f>
        <v>0</v>
      </c>
      <c r="RU127" s="696" cm="1">
        <f t="array" aca="1" ref="RU127" ca="1">IF($RS127=0,0,INDIRECT(RU$203&amp;ROW())*RU$205)</f>
        <v>0</v>
      </c>
      <c r="RV127" s="696" cm="1">
        <f t="array" aca="1" ref="RV127" ca="1">INDIRECT(RV$203&amp;ROW())*RV$205</f>
        <v>0</v>
      </c>
      <c r="RW127" s="696" cm="1">
        <f t="array" aca="1" ref="RW127" ca="1">INDIRECT(RW$203&amp;ROW())*RW$205</f>
        <v>0</v>
      </c>
      <c r="RX127" s="696" cm="1">
        <f t="array" aca="1" ref="RX127" ca="1">INDIRECT(RX$203&amp;ROW())*RX$205</f>
        <v>0</v>
      </c>
      <c r="RY127" s="696" cm="1">
        <f t="array" aca="1" ref="RY127" ca="1">INDIRECT(RY$203&amp;ROW())*RY$205</f>
        <v>0</v>
      </c>
      <c r="RZ127" s="696" cm="1">
        <f t="array" aca="1" ref="RZ127" ca="1">INDIRECT(RZ$203&amp;ROW())*RZ$205</f>
        <v>0</v>
      </c>
      <c r="SA127" s="696" cm="1">
        <f t="array" aca="1" ref="SA127" ca="1">INDIRECT(SA$203&amp;ROW())*SA$205</f>
        <v>0</v>
      </c>
      <c r="SB127" s="696" cm="1">
        <f t="array" aca="1" ref="SB127" ca="1">INDIRECT(SB$203&amp;ROW())*SB$205</f>
        <v>0</v>
      </c>
      <c r="SC127" s="696" cm="1">
        <f t="array" aca="1" ref="SC127" ca="1">INDIRECT(SC$203&amp;ROW())*SC$205</f>
        <v>0</v>
      </c>
      <c r="SD127" s="696" cm="1">
        <f t="array" aca="1" ref="SD127" ca="1">INDIRECT(SD$203&amp;ROW())*SD$205</f>
        <v>0</v>
      </c>
      <c r="SE127" s="696" cm="1">
        <f t="array" aca="1" ref="SE127" ca="1">INDIRECT(SE$203&amp;ROW())*SE$205</f>
        <v>0</v>
      </c>
      <c r="SF127" s="696" cm="1">
        <f t="array" aca="1" ref="SF127" ca="1">INDIRECT(SF$203&amp;ROW())*SF$205</f>
        <v>0</v>
      </c>
      <c r="SG127" s="696" cm="1">
        <f t="array" aca="1" ref="SG127" ca="1">INDIRECT(SG$203&amp;ROW())*SG$205</f>
        <v>3.7383921954634941E-2</v>
      </c>
      <c r="SH127" s="696" cm="1">
        <f t="array" aca="1" ref="SH127" ca="1">IF(INDIRECT(SH$203&amp;ROW())="-",0,INDIRECT(SH$203&amp;ROW())*SH$205)</f>
        <v>4.7255242624426576E-2</v>
      </c>
      <c r="SI127" s="696" cm="1">
        <f t="array" aca="1" ref="SI127" ca="1">INDIRECT(SI$203&amp;ROW())*SI$205</f>
        <v>0</v>
      </c>
      <c r="SJ127" s="696" cm="1">
        <f t="array" aca="1" ref="SJ127" ca="1">INDIRECT(SJ$203&amp;ROW())*SJ$205</f>
        <v>0</v>
      </c>
      <c r="SK127" s="696" cm="1">
        <f t="array" aca="1" ref="SK127" ca="1">INDIRECT(SK$203&amp;ROW())*SK$205</f>
        <v>0</v>
      </c>
      <c r="SN127" s="606" t="s">
        <v>6555</v>
      </c>
      <c r="SO127" s="707" cm="1">
        <f t="array" aca="1" ref="SO127" ca="1">INDIRECT(SO$203&amp;ROW())*SO$205</f>
        <v>0</v>
      </c>
      <c r="SP127" s="707" cm="1">
        <f t="array" aca="1" ref="SP127" ca="1">INDIRECT(SP$203&amp;ROW())*SP$205</f>
        <v>0</v>
      </c>
      <c r="SQ127" s="707" cm="1">
        <f t="array" aca="1" ref="SQ127" ca="1">INDIRECT(SQ$203&amp;ROW())*SQ$205</f>
        <v>0</v>
      </c>
      <c r="SR127" s="707" cm="1">
        <f t="array" aca="1" ref="SR127" ca="1">INDIRECT(SR$203&amp;ROW())*SR$205</f>
        <v>2</v>
      </c>
      <c r="SS127" s="707" cm="1">
        <f t="array" aca="1" ref="SS127" ca="1">INDIRECT(SS$203&amp;ROW())*SS$205</f>
        <v>0</v>
      </c>
      <c r="ST127" s="707" cm="1">
        <f t="array" aca="1" ref="ST127" ca="1">INDIRECT(ST$203&amp;ROW())*ST$205</f>
        <v>0</v>
      </c>
      <c r="SU127" s="707" cm="1">
        <f t="array" aca="1" ref="SU127" ca="1">INDIRECT(SU$203&amp;ROW())*SU$205</f>
        <v>0</v>
      </c>
      <c r="SV127" s="707" cm="1">
        <f t="array" aca="1" ref="SV127" ca="1">INDIRECT(SV$203&amp;ROW())*SV$205</f>
        <v>3</v>
      </c>
      <c r="SW127" s="707" cm="1">
        <f t="array" aca="1" ref="SW127" ca="1">INDIRECT(SW$203&amp;ROW())*SW$205</f>
        <v>3</v>
      </c>
      <c r="SX127" s="707" cm="1">
        <f t="array" aca="1" ref="SX127" ca="1">INDIRECT(SX$203&amp;ROW())*SX$205</f>
        <v>0</v>
      </c>
      <c r="SY127" s="707" cm="1">
        <f t="array" aca="1" ref="SY127" ca="1">INDIRECT(SY$203&amp;ROW())*SY$205</f>
        <v>3</v>
      </c>
      <c r="SZ127" s="707" cm="1">
        <f t="array" aca="1" ref="SZ127" ca="1">INDIRECT(SZ$203&amp;ROW())*SZ$205</f>
        <v>0</v>
      </c>
      <c r="TA127" s="707" cm="1">
        <f t="array" aca="1" ref="TA127" ca="1">INDIRECT(TA$203&amp;ROW())*TA$205</f>
        <v>0</v>
      </c>
      <c r="TB127" s="696" cm="1">
        <f t="array" aca="1" ref="TB127" ca="1">IF(INDIRECT(TB$203&amp;ROW())="-",0,INDIRECT(TB$203&amp;ROW())*TB$205)</f>
        <v>0.4738</v>
      </c>
      <c r="TC127" s="707" cm="1">
        <f t="array" aca="1" ref="TC127" ca="1">INDIRECT(TC$203&amp;ROW())*TC$205</f>
        <v>0</v>
      </c>
      <c r="TD127" s="696" cm="1">
        <f t="array" aca="1" ref="TD127" ca="1">IF(INDIRECT(TD$203&amp;ROW())="-",0,INDIRECT(TD$203&amp;ROW())*TD$205)</f>
        <v>0.1706</v>
      </c>
      <c r="TE127" s="732" cm="1">
        <f t="array" aca="1" ref="TE127" ca="1">INDIRECT(TE$203&amp;ROW())*TE$205</f>
        <v>0</v>
      </c>
      <c r="TF127" s="707" cm="1">
        <f t="array" aca="1" ref="TF127" ca="1">INDIRECT(TF$203&amp;ROW())*TF$205</f>
        <v>0</v>
      </c>
      <c r="TG127" s="707" cm="1">
        <f t="array" aca="1" ref="TG127" ca="1">INDIRECT(TG$203&amp;ROW())*TG$205</f>
        <v>0</v>
      </c>
      <c r="TH127" s="707" cm="1">
        <f t="array" aca="1" ref="TH127" ca="1">INDIRECT(TH$203&amp;ROW())*TH$205</f>
        <v>0</v>
      </c>
      <c r="TI127" s="707" cm="1">
        <f t="array" aca="1" ref="TI127" ca="1">INDIRECT(TI$203&amp;ROW())*TI$205</f>
        <v>0</v>
      </c>
      <c r="TJ127" s="696" cm="1">
        <f t="array" aca="1" ref="TJ127" ca="1">IF(INDIRECT(TJ$203&amp;ROW())="-",0,INDIRECT(TJ$203&amp;ROW())*TJ$205)</f>
        <v>0.2024</v>
      </c>
      <c r="TK127" s="707" cm="1">
        <f t="array" aca="1" ref="TK127" ca="1">INDIRECT(TK$203&amp;ROW())*TK$205</f>
        <v>0</v>
      </c>
      <c r="TL127" s="707" cm="1">
        <f t="array" aca="1" ref="TL127" ca="1">INDIRECT(TL$203&amp;ROW())*TL$205</f>
        <v>1</v>
      </c>
      <c r="TM127" s="707" cm="1">
        <f t="array" aca="1" ref="TM127" ca="1">INDIRECT(TM$203&amp;ROW())*TM$205</f>
        <v>0</v>
      </c>
      <c r="TN127" s="707" cm="1">
        <f t="array" aca="1" ref="TN127" ca="1">IF($TM127=0,0,INDIRECT(TN$203&amp;ROW())*TN$205)</f>
        <v>0</v>
      </c>
      <c r="TO127" s="707" cm="1">
        <f t="array" aca="1" ref="TO127" ca="1">IF($TM127=0,0,INDIRECT(TO$203&amp;ROW())*TO$205)</f>
        <v>0</v>
      </c>
      <c r="TP127" s="707" cm="1">
        <f t="array" aca="1" ref="TP127" ca="1">IF($TM127=0,0,INDIRECT(TP$203&amp;ROW())*TP$205)</f>
        <v>0</v>
      </c>
      <c r="TQ127" s="707" cm="1">
        <f t="array" aca="1" ref="TQ127" ca="1">IF($TM127=0,0,INDIRECT(TQ$203&amp;ROW())*TQ$205)</f>
        <v>0</v>
      </c>
      <c r="TR127" s="707" cm="1">
        <f t="array" aca="1" ref="TR127" ca="1">INDIRECT(TR$203&amp;ROW())*TR$205</f>
        <v>0</v>
      </c>
      <c r="TS127" s="707" cm="1">
        <f t="array" aca="1" ref="TS127" ca="1">IF($TR127=0,0,INDIRECT(TS$203&amp;ROW())*TS$205)</f>
        <v>0</v>
      </c>
      <c r="TT127" s="707" cm="1">
        <f t="array" aca="1" ref="TT127" ca="1">IF($TR127=0,0,INDIRECT(TT$203&amp;ROW())*TT$205)</f>
        <v>0</v>
      </c>
      <c r="TU127" s="707" cm="1">
        <f t="array" aca="1" ref="TU127" ca="1">INDIRECT(TU$203&amp;ROW())*TU$205</f>
        <v>0</v>
      </c>
      <c r="TV127" s="707" cm="1">
        <f t="array" aca="1" ref="TV127" ca="1">INDIRECT(TV$203&amp;ROW())*TV$205</f>
        <v>0</v>
      </c>
      <c r="TW127" s="707" cm="1">
        <f t="array" aca="1" ref="TW127" ca="1">INDIRECT(TW$203&amp;ROW())*TW$205</f>
        <v>0</v>
      </c>
      <c r="TX127" s="707" cm="1">
        <f t="array" aca="1" ref="TX127" ca="1">INDIRECT(TX$203&amp;ROW())*TX$205</f>
        <v>0</v>
      </c>
      <c r="TY127" s="707" cm="1">
        <f t="array" aca="1" ref="TY127" ca="1">INDIRECT(TY$203&amp;ROW())*TY$205</f>
        <v>0</v>
      </c>
      <c r="TZ127" s="707" cm="1">
        <f t="array" aca="1" ref="TZ127" ca="1">INDIRECT(TZ$203&amp;ROW())*TZ$205</f>
        <v>0</v>
      </c>
      <c r="UA127" s="707" cm="1">
        <f t="array" aca="1" ref="UA127" ca="1">INDIRECT(UA$203&amp;ROW())*UA$205</f>
        <v>0</v>
      </c>
      <c r="UB127" s="707" cm="1">
        <f t="array" aca="1" ref="UB127" ca="1">INDIRECT(UB$203&amp;ROW())*UB$205</f>
        <v>0</v>
      </c>
      <c r="UC127" s="707" cm="1">
        <f t="array" aca="1" ref="UC127" ca="1">INDIRECT(UC$203&amp;ROW())*UC$205</f>
        <v>0</v>
      </c>
      <c r="UD127" s="707" cm="1">
        <f t="array" aca="1" ref="UD127" ca="1">INDIRECT(UD$203&amp;ROW())*UD$205</f>
        <v>0</v>
      </c>
      <c r="UE127" s="707" cm="1">
        <f t="array" aca="1" ref="UE127" ca="1">INDIRECT(UE$203&amp;ROW())*UE$205</f>
        <v>0</v>
      </c>
      <c r="UF127" s="707" cm="1">
        <f t="array" aca="1" ref="UF127" ca="1">INDIRECT(UF$203&amp;ROW())*UF$205</f>
        <v>1</v>
      </c>
      <c r="UG127" s="696" cm="1">
        <f t="array" aca="1" ref="UG127" ca="1">IF(INDIRECT(UG$203&amp;ROW())="-",0,INDIRECT(UG$203&amp;ROW())*UG$205)</f>
        <v>0.60060000000000002</v>
      </c>
      <c r="UH127" s="707" cm="1">
        <f t="array" aca="1" ref="UH127" ca="1">INDIRECT(UH$203&amp;ROW())*UH$205</f>
        <v>0</v>
      </c>
      <c r="UI127" s="707" cm="1">
        <f t="array" aca="1" ref="UI127" ca="1">INDIRECT(UI$203&amp;ROW())*UI$205</f>
        <v>0</v>
      </c>
      <c r="UJ127" s="707" cm="1">
        <f t="array" aca="1" ref="UJ127" ca="1">INDIRECT(UJ$203&amp;ROW())*UJ$205</f>
        <v>0</v>
      </c>
      <c r="UM127" s="606" t="s">
        <v>6555</v>
      </c>
      <c r="UN127" s="616">
        <f t="shared" ca="1" si="222"/>
        <v>-0.97111609266078391</v>
      </c>
      <c r="UO127" s="616">
        <f t="shared" ca="1" si="222"/>
        <v>-0.6225347970107441</v>
      </c>
      <c r="UP127" s="616">
        <f t="shared" ca="1" si="222"/>
        <v>-0.88618201963763954</v>
      </c>
      <c r="UQ127" s="616">
        <f t="shared" ca="1" si="222"/>
        <v>-1.4677936495724746</v>
      </c>
      <c r="UR127" s="616">
        <f t="shared" ca="1" si="222"/>
        <v>-1.7347822393597188</v>
      </c>
      <c r="US127" s="616">
        <f t="shared" ca="1" si="222"/>
        <v>-2.5790572453345928</v>
      </c>
      <c r="UT127" s="616">
        <f t="shared" ca="1" si="222"/>
        <v>-3.3391171947782863</v>
      </c>
      <c r="UU127" s="616">
        <f t="shared" ca="1" si="222"/>
        <v>0.53359975015917405</v>
      </c>
      <c r="UV127" s="616">
        <f t="shared" ca="1" si="222"/>
        <v>0.44410973870643028</v>
      </c>
      <c r="UW127" s="616">
        <f t="shared" ca="1" si="222"/>
        <v>-2.1021242737767571</v>
      </c>
      <c r="UX127" s="616">
        <f t="shared" ca="1" si="222"/>
        <v>0.28247365722383649</v>
      </c>
      <c r="UY127" s="616">
        <f t="shared" ca="1" si="222"/>
        <v>-0.67270887390575207</v>
      </c>
      <c r="UZ127" s="616">
        <f t="shared" ca="1" si="222"/>
        <v>-0.80238258590915801</v>
      </c>
      <c r="VA127" s="616">
        <f t="shared" ca="1" si="222"/>
        <v>-0.27974392383208824</v>
      </c>
      <c r="VB127" s="616">
        <f t="shared" ca="1" si="222"/>
        <v>-0.76400504167427041</v>
      </c>
      <c r="VC127" s="616">
        <f t="shared" ca="1" si="222"/>
        <v>-1.5662299935575505</v>
      </c>
      <c r="VD127" s="616">
        <f t="shared" ca="1" si="243"/>
        <v>-1.5772186114663853</v>
      </c>
      <c r="VE127" s="616">
        <f t="shared" ca="1" si="240"/>
        <v>-3.1208900615108575</v>
      </c>
      <c r="VF127" s="616">
        <f t="shared" ca="1" si="240"/>
        <v>-1.7012503523278015</v>
      </c>
      <c r="VG127" s="616">
        <f t="shared" ca="1" si="240"/>
        <v>-0.89462372206681784</v>
      </c>
      <c r="VH127" s="616">
        <f t="shared" ca="1" si="240"/>
        <v>-3.2919881574307759</v>
      </c>
      <c r="VI127" s="616">
        <f t="shared" ca="1" si="240"/>
        <v>-1.4072998067863889</v>
      </c>
      <c r="VJ127" s="616">
        <f t="shared" ca="1" si="240"/>
        <v>-0.90132677458943244</v>
      </c>
      <c r="VK127" s="616">
        <f t="shared" ca="1" si="240"/>
        <v>-0.49937453713488217</v>
      </c>
      <c r="VL127" s="616">
        <f t="shared" ca="1" si="240"/>
        <v>-0.83864555511817418</v>
      </c>
      <c r="VM127" s="616">
        <f t="shared" ca="1" si="240"/>
        <v>-0.57201237404204519</v>
      </c>
      <c r="VN127" s="616">
        <f t="shared" ca="1" si="240"/>
        <v>-0.62639799545694341</v>
      </c>
      <c r="VO127" s="616">
        <f t="shared" ca="1" si="240"/>
        <v>-0.42150866262694142</v>
      </c>
      <c r="VP127" s="616">
        <f t="shared" ca="1" si="240"/>
        <v>-0.46221149066820022</v>
      </c>
      <c r="VQ127" s="616">
        <f t="shared" ca="1" si="240"/>
        <v>-0.77889442244162177</v>
      </c>
      <c r="VR127" s="616">
        <f t="shared" ca="1" si="240"/>
        <v>-0.64202286734458469</v>
      </c>
      <c r="VS127" s="616">
        <f t="shared" ca="1" si="240"/>
        <v>-0.40481357988865657</v>
      </c>
      <c r="VT127" s="616">
        <f t="shared" ca="1" si="232"/>
        <v>-0.3878135405833677</v>
      </c>
      <c r="VU127" s="616">
        <f t="shared" ca="1" si="232"/>
        <v>-0.82130507758946303</v>
      </c>
      <c r="VV127" s="616">
        <f t="shared" ca="1" si="232"/>
        <v>-0.64337789451099625</v>
      </c>
      <c r="VW127" s="616">
        <f t="shared" ca="1" si="232"/>
        <v>-2.2727508617901209</v>
      </c>
      <c r="VX127" s="616">
        <f t="shared" ca="1" si="232"/>
        <v>-0.78524029103755877</v>
      </c>
      <c r="VY127" s="616">
        <f t="shared" ca="1" si="232"/>
        <v>-1.477844244223653</v>
      </c>
      <c r="VZ127" s="616">
        <f t="shared" ca="1" si="232"/>
        <v>-1.5555141459162816</v>
      </c>
      <c r="WA127" s="616">
        <f t="shared" ca="1" si="232"/>
        <v>-1.1483025824394326</v>
      </c>
      <c r="WB127" s="616">
        <f t="shared" ca="1" si="232"/>
        <v>-2.9757436894078269</v>
      </c>
      <c r="WC127" s="616">
        <f t="shared" ca="1" si="232"/>
        <v>-2.0807149803312397</v>
      </c>
      <c r="WD127" s="616">
        <f t="shared" ca="1" si="229"/>
        <v>-1.3395773314157267</v>
      </c>
      <c r="WE127" s="616">
        <f t="shared" ca="1" si="229"/>
        <v>-0.51774030365192614</v>
      </c>
      <c r="WF127" s="616">
        <f t="shared" ca="1" si="229"/>
        <v>-0.4494561370730627</v>
      </c>
      <c r="WG127" s="616">
        <f t="shared" ca="1" si="229"/>
        <v>-1.008197359876486</v>
      </c>
      <c r="WH127" s="616">
        <f t="shared" ca="1" si="229"/>
        <v>-1.0816125322340113</v>
      </c>
      <c r="WI127" s="627">
        <f t="shared" ca="1" si="229"/>
        <v>-0.9831420375936909</v>
      </c>
      <c r="WL127" s="606" t="s">
        <v>6555</v>
      </c>
      <c r="WM127" s="700" t="str">
        <f t="shared" ca="1" si="172"/>
        <v>D</v>
      </c>
      <c r="WN127" s="479">
        <f t="shared" ca="1" si="173"/>
        <v>0.11686151988718999</v>
      </c>
      <c r="WO127" s="495">
        <f t="shared" ca="1" si="216"/>
        <v>0.28954004870241201</v>
      </c>
      <c r="WP127" s="458">
        <f t="shared" ca="1" si="216"/>
        <v>3.5789543669159617E-2</v>
      </c>
      <c r="WQ127" s="458">
        <f t="shared" ca="1" si="216"/>
        <v>7.8785320945156848E-2</v>
      </c>
      <c r="WR127" s="459">
        <f t="shared" ca="1" si="216"/>
        <v>6.3331166232031486E-2</v>
      </c>
      <c r="WS127" s="495">
        <f t="shared" ca="1" si="174"/>
        <v>-0.98524122303624462</v>
      </c>
      <c r="WT127" s="458">
        <f t="shared" ca="1" si="175"/>
        <v>-2.0028457203622083</v>
      </c>
      <c r="WU127" s="458">
        <f t="shared" ca="1" si="176"/>
        <v>-0.71018675897910066</v>
      </c>
      <c r="WV127" s="459">
        <f t="shared" ca="1" si="177"/>
        <v>-1.1328938527889996</v>
      </c>
      <c r="WW127" s="484">
        <f t="shared" ca="1" si="223"/>
        <v>-0.7262006140917342</v>
      </c>
      <c r="WX127" s="484">
        <f t="shared" ca="1" si="223"/>
        <v>-0.37545073607717977</v>
      </c>
      <c r="WY127" s="484">
        <f t="shared" ca="1" si="223"/>
        <v>-0.64522912849816527</v>
      </c>
      <c r="WZ127" s="484">
        <f t="shared" ca="1" si="223"/>
        <v>-0.52796537575121916</v>
      </c>
      <c r="XA127" s="484">
        <f t="shared" ca="1" si="241"/>
        <v>-0.91544458771012349</v>
      </c>
      <c r="XB127" s="484">
        <f t="shared" ca="1" si="241"/>
        <v>-1.3625159427102653</v>
      </c>
      <c r="XC127" s="484">
        <f t="shared" ca="1" si="241"/>
        <v>-1.574059845618484</v>
      </c>
      <c r="XD127" s="484">
        <f t="shared" ca="1" si="241"/>
        <v>0.27368331185664035</v>
      </c>
      <c r="XE127" s="484">
        <f t="shared" ca="1" si="241"/>
        <v>0.21801347073098662</v>
      </c>
      <c r="XF127" s="484">
        <f t="shared" ca="1" si="241"/>
        <v>-1.3527169701753432</v>
      </c>
      <c r="XG127" s="484">
        <f t="shared" ca="1" si="241"/>
        <v>0.1145148206385433</v>
      </c>
      <c r="XH127" s="484">
        <f t="shared" ca="1" si="241"/>
        <v>-0.33958343954762366</v>
      </c>
      <c r="XI127" s="484">
        <f t="shared" ca="1" si="241"/>
        <v>-0.56078518929191046</v>
      </c>
      <c r="XJ127" s="484">
        <f t="shared" ca="1" si="241"/>
        <v>-0.19853426274363303</v>
      </c>
      <c r="XK127" s="484">
        <f t="shared" ca="1" si="241"/>
        <v>-0.54267278110123429</v>
      </c>
      <c r="XL127" s="484">
        <f t="shared" ca="1" si="241"/>
        <v>-1.3836075763087401</v>
      </c>
      <c r="XM127" s="484">
        <f t="shared" ca="1" si="241"/>
        <v>-1.1895382767679479</v>
      </c>
      <c r="XN127" s="484">
        <f t="shared" ca="1" si="227"/>
        <v>-2.1761966398915211</v>
      </c>
      <c r="XO127" s="484">
        <f t="shared" ca="1" si="227"/>
        <v>-1.2490580086790719</v>
      </c>
      <c r="XP127" s="484">
        <f t="shared" ca="1" si="227"/>
        <v>-0.57255918212276347</v>
      </c>
      <c r="XQ127" s="484">
        <f t="shared" ca="1" si="227"/>
        <v>-2.1904889199544382</v>
      </c>
      <c r="XR127" s="484">
        <f t="shared" ca="1" si="227"/>
        <v>-1.2313873309380903</v>
      </c>
      <c r="XS127" s="484">
        <f t="shared" ca="1" si="227"/>
        <v>-0.55611861992167977</v>
      </c>
      <c r="XT127" s="484">
        <f t="shared" ca="1" si="227"/>
        <v>-0.30327015640201394</v>
      </c>
      <c r="XU127" s="484">
        <f t="shared" ca="1" si="227"/>
        <v>-0.63720289277878872</v>
      </c>
      <c r="XV127" s="484">
        <f t="shared" ca="1" si="227"/>
        <v>-0.30179372854458303</v>
      </c>
      <c r="XW127" s="484">
        <f t="shared" ca="1" si="227"/>
        <v>-0.40427726626791127</v>
      </c>
      <c r="XX127" s="484">
        <f t="shared" ca="1" si="227"/>
        <v>-0.20379943838012618</v>
      </c>
      <c r="XY127" s="484">
        <f t="shared" ca="1" si="227"/>
        <v>-0.24303080179333969</v>
      </c>
      <c r="XZ127" s="484">
        <f t="shared" ca="1" si="227"/>
        <v>-0.56968338057380219</v>
      </c>
      <c r="YA127" s="484">
        <f t="shared" ca="1" si="227"/>
        <v>-0.43779539324227229</v>
      </c>
      <c r="YB127" s="484">
        <f t="shared" ca="1" si="227"/>
        <v>-0.21272953623148902</v>
      </c>
      <c r="YC127" s="484">
        <f t="shared" ca="1" si="227"/>
        <v>-0.17304240180829866</v>
      </c>
      <c r="YD127" s="484">
        <f t="shared" ca="1" si="246"/>
        <v>-0.6068623218308542</v>
      </c>
      <c r="YE127" s="484">
        <f t="shared" ca="1" si="244"/>
        <v>-0.46342509741627064</v>
      </c>
      <c r="YF127" s="484">
        <f t="shared" ca="1" si="244"/>
        <v>-1.3406957333699923</v>
      </c>
      <c r="YG127" s="484">
        <f t="shared" ca="1" si="244"/>
        <v>-0.54699838673676349</v>
      </c>
      <c r="YH127" s="484">
        <f t="shared" ca="1" si="244"/>
        <v>-0.78754319774678472</v>
      </c>
      <c r="YI127" s="484">
        <f t="shared" ca="1" si="244"/>
        <v>-0.91106463526316606</v>
      </c>
      <c r="YJ127" s="484">
        <f t="shared" ca="1" si="233"/>
        <v>-0.6812879221613154</v>
      </c>
      <c r="YK127" s="484">
        <f t="shared" ca="1" si="233"/>
        <v>-0.51867212506378424</v>
      </c>
      <c r="YL127" s="484">
        <f t="shared" ca="1" si="233"/>
        <v>-0.65875436277287047</v>
      </c>
      <c r="YM127" s="484">
        <f t="shared" ca="1" si="233"/>
        <v>-1.0693845836691747</v>
      </c>
      <c r="YN127" s="484">
        <f t="shared" ca="1" si="233"/>
        <v>-0.3691488365038233</v>
      </c>
      <c r="YO127" s="484">
        <f t="shared" ca="1" si="233"/>
        <v>-0.27601101377656778</v>
      </c>
      <c r="YP127" s="484">
        <f t="shared" ca="1" si="230"/>
        <v>-0.53716755334219179</v>
      </c>
      <c r="YQ127" s="484">
        <f t="shared" ca="1" si="230"/>
        <v>-0.78352011835031787</v>
      </c>
      <c r="YR127" s="484">
        <f t="shared" ca="1" si="230"/>
        <v>-0.73715989978774943</v>
      </c>
      <c r="YU127" s="606" t="s">
        <v>6555</v>
      </c>
      <c r="YV127" s="700" t="str">
        <f t="shared" ca="1" si="160"/>
        <v>D</v>
      </c>
      <c r="YW127" s="479">
        <f t="shared" ca="1" si="179"/>
        <v>0.12864939458268215</v>
      </c>
      <c r="YX127" s="495">
        <f t="shared" ca="1" si="217"/>
        <v>0.45805885939176338</v>
      </c>
      <c r="YY127" s="458">
        <f t="shared" ca="1" si="217"/>
        <v>2.3699709610022116E-2</v>
      </c>
      <c r="YZ127" s="458">
        <f t="shared" ca="1" si="217"/>
        <v>2.9570052330894311E-2</v>
      </c>
      <c r="ZA127" s="459">
        <f t="shared" ca="1" si="217"/>
        <v>3.2689569980488952E-3</v>
      </c>
      <c r="ZB127" s="495">
        <f t="shared" ca="1" si="180"/>
        <v>-0.8485405909626953</v>
      </c>
      <c r="ZC127" s="458">
        <f t="shared" ca="1" si="181"/>
        <v>-2.124367101745527</v>
      </c>
      <c r="ZD127" s="458">
        <f t="shared" ca="1" si="182"/>
        <v>-0.67220524415943339</v>
      </c>
      <c r="ZE127" s="459">
        <f t="shared" ca="1" si="183"/>
        <v>-1.6387920062984027</v>
      </c>
      <c r="ZF127" s="484">
        <f t="shared" ca="1" si="225"/>
        <v>-3.2485432480444082E-2</v>
      </c>
      <c r="ZG127" s="484">
        <f t="shared" ca="1" si="225"/>
        <v>-7.9385408814590788E-2</v>
      </c>
      <c r="ZH127" s="484">
        <f t="shared" ca="1" si="225"/>
        <v>-6.6861590023482048E-2</v>
      </c>
      <c r="ZI127" s="484">
        <f t="shared" ca="1" si="225"/>
        <v>-0.10994440291961401</v>
      </c>
      <c r="ZJ127" s="484">
        <f t="shared" ca="1" si="242"/>
        <v>-0.15169406845185204</v>
      </c>
      <c r="ZK127" s="484">
        <f t="shared" ca="1" si="242"/>
        <v>-0.45846359133667092</v>
      </c>
      <c r="ZL127" s="484">
        <f t="shared" ca="1" si="242"/>
        <v>-0.26844088558371526</v>
      </c>
      <c r="ZM127" s="484">
        <f t="shared" ca="1" si="242"/>
        <v>9.4446117703140112E-2</v>
      </c>
      <c r="ZN127" s="484">
        <f t="shared" ca="1" si="242"/>
        <v>8.9770705925095284E-2</v>
      </c>
      <c r="ZO127" s="484">
        <f t="shared" ca="1" si="242"/>
        <v>-9.4877609903830637E-2</v>
      </c>
      <c r="ZP127" s="484">
        <f t="shared" ca="1" si="242"/>
        <v>2.6000050859821721E-2</v>
      </c>
      <c r="ZQ127" s="484">
        <f t="shared" ca="1" si="242"/>
        <v>-1.1497069191506403E-2</v>
      </c>
      <c r="ZR127" s="484">
        <f t="shared" ca="1" si="242"/>
        <v>-4.5981105838852197E-2</v>
      </c>
      <c r="ZS127" s="484">
        <f t="shared" ca="1" si="242"/>
        <v>-2.3472925253482713E-2</v>
      </c>
      <c r="ZT127" s="484">
        <f t="shared" ca="1" si="242"/>
        <v>-2.7291061507312073E-2</v>
      </c>
      <c r="ZU127" s="484">
        <f t="shared" ca="1" si="242"/>
        <v>-9.9125192291616579E-2</v>
      </c>
      <c r="ZV127" s="484">
        <f t="shared" ca="1" si="242"/>
        <v>-8.3701405664608222E-2</v>
      </c>
      <c r="ZW127" s="484">
        <f t="shared" ca="1" si="228"/>
        <v>-0.43147033685218417</v>
      </c>
      <c r="ZX127" s="484">
        <f t="shared" ca="1" si="228"/>
        <v>-4.9666031249752343E-2</v>
      </c>
      <c r="ZY127" s="484">
        <f t="shared" ca="1" si="228"/>
        <v>-9.6348193705378546E-2</v>
      </c>
      <c r="ZZ127" s="484">
        <f t="shared" ca="1" si="228"/>
        <v>-0.20125114213859083</v>
      </c>
      <c r="AAA127" s="484">
        <f t="shared" ca="1" si="228"/>
        <v>-8.5031304416386622E-2</v>
      </c>
      <c r="AAB127" s="484">
        <f t="shared" ca="1" si="228"/>
        <v>-0.10150745433592355</v>
      </c>
      <c r="AAC127" s="484">
        <f t="shared" ca="1" si="228"/>
        <v>-7.4874871608304394E-3</v>
      </c>
      <c r="AAD127" s="484">
        <f t="shared" ca="1" si="228"/>
        <v>-7.8682240113631882E-2</v>
      </c>
      <c r="AAE127" s="484">
        <f t="shared" ca="1" si="228"/>
        <v>-4.0219644611828483E-2</v>
      </c>
      <c r="AAF127" s="484">
        <f t="shared" ca="1" si="228"/>
        <v>-6.120902348854227E-2</v>
      </c>
      <c r="AAG127" s="484">
        <f t="shared" ca="1" si="228"/>
        <v>-4.3018323338477257E-2</v>
      </c>
      <c r="AAH127" s="484">
        <f t="shared" ca="1" si="228"/>
        <v>-3.8008707897835295E-2</v>
      </c>
      <c r="AAI127" s="484">
        <f t="shared" ca="1" si="228"/>
        <v>-6.0338538063910964E-2</v>
      </c>
      <c r="AAJ127" s="484">
        <f t="shared" ca="1" si="228"/>
        <v>-5.2025335368730337E-2</v>
      </c>
      <c r="AAK127" s="484">
        <f t="shared" ca="1" si="228"/>
        <v>-3.3183772310049216E-2</v>
      </c>
      <c r="AAL127" s="484">
        <f t="shared" ca="1" si="228"/>
        <v>-1.741238539122681E-2</v>
      </c>
      <c r="AAM127" s="484">
        <f t="shared" ca="1" si="247"/>
        <v>-2.189532836791554E-2</v>
      </c>
      <c r="AAN127" s="484">
        <f t="shared" ca="1" si="245"/>
        <v>-6.1359063816095079E-2</v>
      </c>
      <c r="AAO127" s="484">
        <f t="shared" ca="1" si="245"/>
        <v>-6.3937554045021938E-2</v>
      </c>
      <c r="AAP127" s="484">
        <f t="shared" ca="1" si="245"/>
        <v>-2.8906649957960041E-2</v>
      </c>
      <c r="AAQ127" s="484">
        <f t="shared" ca="1" si="245"/>
        <v>-0.15117325855892658</v>
      </c>
      <c r="AAR127" s="484">
        <f t="shared" ca="1" si="245"/>
        <v>-3.6651122693945694E-2</v>
      </c>
      <c r="AAS127" s="484">
        <f t="shared" ca="1" si="234"/>
        <v>-3.1171595822786675E-2</v>
      </c>
      <c r="AAT127" s="484">
        <f t="shared" ca="1" si="234"/>
        <v>-0.91444421632113237</v>
      </c>
      <c r="AAU127" s="484">
        <f t="shared" ca="1" si="234"/>
        <v>-0.53799345446025815</v>
      </c>
      <c r="AAV127" s="484">
        <f t="shared" ca="1" si="234"/>
        <v>-8.8571357168320833E-2</v>
      </c>
      <c r="AAW127" s="484">
        <f t="shared" ca="1" si="234"/>
        <v>-1.9355163104492604E-2</v>
      </c>
      <c r="AAX127" s="484">
        <f t="shared" ca="1" si="234"/>
        <v>-3.5363234775932575E-2</v>
      </c>
      <c r="AAY127" s="484">
        <f t="shared" ca="1" si="231"/>
        <v>-0.12312049482031152</v>
      </c>
      <c r="AAZ127" s="484">
        <f t="shared" ca="1" si="231"/>
        <v>-0.11856365915979221</v>
      </c>
      <c r="ABA127" s="484">
        <f t="shared" ca="1" si="231"/>
        <v>-0.10451532592333997</v>
      </c>
    </row>
    <row r="128" spans="1:729" ht="15" customHeight="1" x14ac:dyDescent="0.35">
      <c r="A128" s="498">
        <v>126</v>
      </c>
      <c r="B128" s="628"/>
      <c r="C128" s="606" t="s">
        <v>6571</v>
      </c>
      <c r="D128" s="629">
        <v>524</v>
      </c>
      <c r="E128" s="630" t="s">
        <v>6572</v>
      </c>
      <c r="F128" s="631" t="s">
        <v>1306</v>
      </c>
      <c r="G128" s="632">
        <v>29136.808000000001</v>
      </c>
      <c r="H128" s="504">
        <v>31058.955971859985</v>
      </c>
      <c r="I128" s="505">
        <v>1090</v>
      </c>
      <c r="J128" s="506" t="s">
        <v>6573</v>
      </c>
      <c r="K128" s="469">
        <v>1</v>
      </c>
      <c r="L128" s="721" t="s">
        <v>6574</v>
      </c>
      <c r="M128" s="817">
        <v>132</v>
      </c>
      <c r="N128" s="818">
        <v>0.46989999999999998</v>
      </c>
      <c r="O128" s="819">
        <v>0.4</v>
      </c>
      <c r="P128" s="820">
        <v>0.46910000000000002</v>
      </c>
      <c r="Q128" s="821">
        <v>0.54049999999999998</v>
      </c>
      <c r="R128" s="818">
        <v>0.36899999999999999</v>
      </c>
      <c r="S128" s="822">
        <v>0.4748</v>
      </c>
      <c r="T128" s="822">
        <v>0.6875</v>
      </c>
      <c r="U128" s="822">
        <v>0.39855000000000002</v>
      </c>
      <c r="V128" s="822">
        <v>0.1575</v>
      </c>
      <c r="W128" s="633" t="s">
        <v>6575</v>
      </c>
      <c r="X128" s="875" t="s">
        <v>6576</v>
      </c>
      <c r="Y128" s="517">
        <v>7</v>
      </c>
      <c r="Z128" s="517">
        <v>3</v>
      </c>
      <c r="AA128" s="519" t="s">
        <v>6577</v>
      </c>
      <c r="AB128" s="520">
        <v>2018</v>
      </c>
      <c r="AC128" s="369">
        <v>0</v>
      </c>
      <c r="AD128" s="431" t="s">
        <v>1188</v>
      </c>
      <c r="AE128" s="817">
        <v>1</v>
      </c>
      <c r="AF128" s="751" t="s">
        <v>6578</v>
      </c>
      <c r="AG128" s="578" t="s">
        <v>6579</v>
      </c>
      <c r="AH128" s="647">
        <v>1</v>
      </c>
      <c r="AI128" s="647">
        <v>3</v>
      </c>
      <c r="AJ128" s="647">
        <v>2017</v>
      </c>
      <c r="AK128" s="752" t="s">
        <v>1473</v>
      </c>
      <c r="AL128" s="765" t="s">
        <v>1188</v>
      </c>
      <c r="AM128" s="650">
        <v>1</v>
      </c>
      <c r="AN128" s="647">
        <v>1</v>
      </c>
      <c r="AO128" s="647">
        <v>1</v>
      </c>
      <c r="AP128" s="647">
        <v>1</v>
      </c>
      <c r="AQ128" s="647">
        <v>1</v>
      </c>
      <c r="AR128" s="647">
        <v>1</v>
      </c>
      <c r="AS128" s="647">
        <v>1</v>
      </c>
      <c r="AT128" s="647">
        <v>1</v>
      </c>
      <c r="AU128" s="648">
        <v>1</v>
      </c>
      <c r="AV128" s="709" t="s">
        <v>6580</v>
      </c>
      <c r="AW128" s="642" t="s">
        <v>1190</v>
      </c>
      <c r="AX128" s="643">
        <v>2</v>
      </c>
      <c r="AY128" s="557" t="s">
        <v>6581</v>
      </c>
      <c r="AZ128" s="643">
        <v>2</v>
      </c>
      <c r="BA128" s="603" t="s">
        <v>6582</v>
      </c>
      <c r="BB128" s="631" t="s">
        <v>6583</v>
      </c>
      <c r="BC128" s="646" t="s">
        <v>6584</v>
      </c>
      <c r="BD128" s="631" t="s">
        <v>1195</v>
      </c>
      <c r="BE128" s="631" t="s">
        <v>1196</v>
      </c>
      <c r="BF128" s="631">
        <v>3</v>
      </c>
      <c r="BG128" s="631">
        <v>2006</v>
      </c>
      <c r="BH128" s="631" t="s">
        <v>1197</v>
      </c>
      <c r="BI128" s="631">
        <v>1</v>
      </c>
      <c r="BJ128" s="631">
        <v>1</v>
      </c>
      <c r="BK128" s="631" t="s">
        <v>1318</v>
      </c>
      <c r="BL128" s="631" t="s">
        <v>1257</v>
      </c>
      <c r="BM128" s="709" t="s">
        <v>6585</v>
      </c>
      <c r="BN128" s="647">
        <v>1968</v>
      </c>
      <c r="BO128" s="709" t="s">
        <v>6586</v>
      </c>
      <c r="BP128" s="647">
        <v>2013</v>
      </c>
      <c r="BQ128" s="647">
        <v>3</v>
      </c>
      <c r="BR128" s="647">
        <v>4</v>
      </c>
      <c r="BS128" s="647" t="s">
        <v>1188</v>
      </c>
      <c r="BT128" s="647" t="s">
        <v>1188</v>
      </c>
      <c r="BU128" s="647" t="s">
        <v>1188</v>
      </c>
      <c r="BV128" s="648" t="s">
        <v>1188</v>
      </c>
      <c r="BW128" s="709" t="s">
        <v>6587</v>
      </c>
      <c r="BX128" s="650">
        <v>1960</v>
      </c>
      <c r="BY128" s="647" t="s">
        <v>1611</v>
      </c>
      <c r="BZ128" s="651" t="s">
        <v>1612</v>
      </c>
      <c r="CA128" s="647">
        <v>2</v>
      </c>
      <c r="CB128" s="647" t="s">
        <v>3062</v>
      </c>
      <c r="CC128" s="709" t="s">
        <v>6587</v>
      </c>
      <c r="CD128" s="652">
        <v>2010</v>
      </c>
      <c r="CE128" s="647">
        <v>3</v>
      </c>
      <c r="CF128" s="647">
        <v>2</v>
      </c>
      <c r="CG128" s="515" t="s">
        <v>6588</v>
      </c>
      <c r="CH128" s="647">
        <v>1968</v>
      </c>
      <c r="CI128" s="647">
        <v>1985</v>
      </c>
      <c r="CJ128" s="647">
        <v>3</v>
      </c>
      <c r="CK128" s="651" t="s">
        <v>2111</v>
      </c>
      <c r="CL128" s="651" t="s">
        <v>1208</v>
      </c>
      <c r="CM128" s="647">
        <v>2</v>
      </c>
      <c r="CN128" s="647" t="s">
        <v>2112</v>
      </c>
      <c r="CO128" s="557" t="s">
        <v>2113</v>
      </c>
      <c r="CP128" s="647">
        <v>1998</v>
      </c>
      <c r="CQ128" s="647">
        <v>3</v>
      </c>
      <c r="CR128" s="650">
        <v>2</v>
      </c>
      <c r="CS128" s="551" t="s">
        <v>6589</v>
      </c>
      <c r="CT128" s="647">
        <v>2013</v>
      </c>
      <c r="CU128" s="648">
        <v>2</v>
      </c>
      <c r="CV128" s="653" t="s">
        <v>1188</v>
      </c>
      <c r="CW128" s="647" t="s">
        <v>1188</v>
      </c>
      <c r="CX128" s="655">
        <v>0</v>
      </c>
      <c r="CY128" s="709" t="s">
        <v>6590</v>
      </c>
      <c r="CZ128" s="647">
        <v>2012</v>
      </c>
      <c r="DA128" s="657">
        <v>2</v>
      </c>
      <c r="DB128" s="723">
        <v>80108</v>
      </c>
      <c r="DC128" s="753">
        <v>1</v>
      </c>
      <c r="DD128" s="659" t="s">
        <v>6591</v>
      </c>
      <c r="DE128" s="648">
        <v>2014</v>
      </c>
      <c r="DF128" s="708" t="s">
        <v>6394</v>
      </c>
      <c r="DG128" s="664" t="s">
        <v>5459</v>
      </c>
      <c r="DH128" s="666">
        <v>1</v>
      </c>
      <c r="DI128" s="710" t="s">
        <v>1262</v>
      </c>
      <c r="DJ128" s="578" t="s">
        <v>6592</v>
      </c>
      <c r="DK128" s="665">
        <v>2005</v>
      </c>
      <c r="DL128" s="665">
        <v>3</v>
      </c>
      <c r="DM128" s="655">
        <v>2</v>
      </c>
      <c r="DN128" s="790" t="s">
        <v>5786</v>
      </c>
      <c r="DO128" s="791" t="s">
        <v>2618</v>
      </c>
      <c r="DP128" s="825">
        <v>1</v>
      </c>
      <c r="DQ128" s="900" t="s">
        <v>1262</v>
      </c>
      <c r="DR128" s="578" t="s">
        <v>6593</v>
      </c>
      <c r="DS128" s="753">
        <v>2004</v>
      </c>
      <c r="DT128" s="753">
        <v>3</v>
      </c>
      <c r="DU128" s="657">
        <v>2</v>
      </c>
      <c r="DV128" s="651" t="s">
        <v>6594</v>
      </c>
      <c r="DW128" s="709" t="s">
        <v>6595</v>
      </c>
      <c r="DX128" s="647">
        <v>2014</v>
      </c>
      <c r="DY128" s="647">
        <v>3</v>
      </c>
      <c r="DZ128" s="650">
        <v>2</v>
      </c>
      <c r="EA128" s="709" t="s">
        <v>6596</v>
      </c>
      <c r="EB128" s="578" t="s">
        <v>6597</v>
      </c>
      <c r="EC128" s="647">
        <v>2</v>
      </c>
      <c r="ED128" s="668" t="s">
        <v>1453</v>
      </c>
      <c r="EE128" s="647">
        <v>1997</v>
      </c>
      <c r="EF128" s="647">
        <v>3</v>
      </c>
      <c r="EG128" s="650" t="s">
        <v>1220</v>
      </c>
      <c r="EH128" s="648">
        <v>4</v>
      </c>
      <c r="EI128" s="551" t="s">
        <v>6580</v>
      </c>
      <c r="EJ128" s="651" t="s">
        <v>1190</v>
      </c>
      <c r="EK128" s="647">
        <v>2007</v>
      </c>
      <c r="EL128" s="647" t="s">
        <v>6598</v>
      </c>
      <c r="EM128" s="669" t="s">
        <v>1188</v>
      </c>
      <c r="EN128" s="647" t="s">
        <v>1188</v>
      </c>
      <c r="EO128" s="670" t="s">
        <v>1188</v>
      </c>
      <c r="EP128" s="556">
        <v>0</v>
      </c>
      <c r="EQ128" s="556" t="s">
        <v>1188</v>
      </c>
      <c r="ER128" s="651" t="s">
        <v>1188</v>
      </c>
      <c r="ES128" s="556" t="s">
        <v>1188</v>
      </c>
      <c r="ET128" s="556">
        <v>0</v>
      </c>
      <c r="EU128" s="671">
        <v>0</v>
      </c>
      <c r="EV128" s="839">
        <v>2010</v>
      </c>
      <c r="EW128" s="673"/>
      <c r="EX128" s="674"/>
      <c r="EY128" s="631" t="s">
        <v>1224</v>
      </c>
      <c r="EZ128" s="727" t="s">
        <v>1188</v>
      </c>
      <c r="FA128" s="675"/>
      <c r="FB128" s="648">
        <v>0</v>
      </c>
      <c r="FC128" s="676"/>
      <c r="FD128" s="647"/>
      <c r="FE128" s="648"/>
      <c r="FF128" s="652" t="s">
        <v>1225</v>
      </c>
      <c r="FG128" s="728">
        <v>0</v>
      </c>
      <c r="FH128" s="631" t="str">
        <f t="shared" si="119"/>
        <v>C</v>
      </c>
      <c r="FI128" s="677">
        <f t="shared" si="120"/>
        <v>1.8666666666666665</v>
      </c>
      <c r="FJ128" s="678">
        <f t="shared" si="121"/>
        <v>1.6</v>
      </c>
      <c r="FK128" s="679">
        <f t="shared" si="122"/>
        <v>2</v>
      </c>
      <c r="FL128" s="680">
        <f t="shared" si="123"/>
        <v>2</v>
      </c>
      <c r="FM128" s="681">
        <v>0</v>
      </c>
      <c r="FN128" s="430" t="s">
        <v>1188</v>
      </c>
      <c r="FO128" s="686" t="s">
        <v>1188</v>
      </c>
      <c r="FP128" s="686" t="s">
        <v>1188</v>
      </c>
      <c r="FQ128" s="430">
        <v>0</v>
      </c>
      <c r="FR128" s="682" t="s">
        <v>1188</v>
      </c>
      <c r="FS128" s="369">
        <v>0</v>
      </c>
      <c r="FT128" s="430" t="s">
        <v>1188</v>
      </c>
      <c r="FU128" s="431" t="s">
        <v>1188</v>
      </c>
      <c r="FV128" s="369">
        <v>0</v>
      </c>
      <c r="FW128" s="430" t="s">
        <v>1188</v>
      </c>
      <c r="FX128" s="431" t="s">
        <v>1188</v>
      </c>
      <c r="FY128" s="369">
        <v>2</v>
      </c>
      <c r="FZ128" s="430">
        <v>2020</v>
      </c>
      <c r="GA128" s="686" t="s">
        <v>6599</v>
      </c>
      <c r="GB128" s="573" t="s">
        <v>6600</v>
      </c>
      <c r="GC128" s="369">
        <v>2</v>
      </c>
      <c r="GD128" s="430">
        <v>2011</v>
      </c>
      <c r="GE128" s="686" t="s">
        <v>6601</v>
      </c>
      <c r="GF128" s="573" t="s">
        <v>6602</v>
      </c>
      <c r="GG128" s="369">
        <v>2</v>
      </c>
      <c r="GH128" s="430">
        <v>2010</v>
      </c>
      <c r="GI128" s="686" t="s">
        <v>6603</v>
      </c>
      <c r="GJ128" s="573" t="s">
        <v>6604</v>
      </c>
      <c r="GK128" s="369">
        <v>2</v>
      </c>
      <c r="GL128" s="430">
        <v>2016</v>
      </c>
      <c r="GM128" s="686" t="s">
        <v>6605</v>
      </c>
      <c r="GN128" s="572" t="s">
        <v>6606</v>
      </c>
      <c r="GO128" s="676">
        <v>0</v>
      </c>
      <c r="GP128" s="917" t="s">
        <v>1188</v>
      </c>
      <c r="GQ128" s="872" t="s">
        <v>1188</v>
      </c>
      <c r="GR128" s="872" t="s">
        <v>1188</v>
      </c>
      <c r="GS128" s="872" t="s">
        <v>1188</v>
      </c>
      <c r="GT128" s="873" t="s">
        <v>1188</v>
      </c>
      <c r="GU128" s="581">
        <v>0</v>
      </c>
      <c r="GV128" s="687" t="s">
        <v>1188</v>
      </c>
      <c r="GW128" s="872" t="s">
        <v>1188</v>
      </c>
      <c r="GX128" s="873" t="s">
        <v>1188</v>
      </c>
      <c r="GY128" s="874">
        <v>0</v>
      </c>
      <c r="GZ128" s="582" t="s">
        <v>1188</v>
      </c>
      <c r="HA128" s="583" t="s">
        <v>1459</v>
      </c>
      <c r="HB128" s="584">
        <v>2</v>
      </c>
      <c r="HC128" s="585">
        <v>2</v>
      </c>
      <c r="HD128" s="586" t="s">
        <v>6607</v>
      </c>
      <c r="HE128" s="718" t="s">
        <v>6608</v>
      </c>
      <c r="HF128" s="587">
        <v>2007</v>
      </c>
      <c r="HG128" s="587">
        <v>2007</v>
      </c>
      <c r="HH128" s="588">
        <v>2</v>
      </c>
      <c r="HI128" s="586" t="s">
        <v>6609</v>
      </c>
      <c r="HJ128" s="471" t="s">
        <v>6610</v>
      </c>
      <c r="HK128" s="691">
        <v>2007</v>
      </c>
      <c r="HL128" s="692">
        <v>2</v>
      </c>
      <c r="HM128" s="591" t="s">
        <v>6611</v>
      </c>
      <c r="HN128" s="592">
        <v>2007</v>
      </c>
      <c r="HO128" s="681">
        <v>1</v>
      </c>
      <c r="HP128" s="574">
        <v>1</v>
      </c>
      <c r="HQ128" s="472">
        <f t="shared" si="124"/>
        <v>2</v>
      </c>
      <c r="HR128" s="593">
        <v>1</v>
      </c>
      <c r="HS128" s="574">
        <v>1</v>
      </c>
      <c r="HT128" s="574">
        <v>0</v>
      </c>
      <c r="HU128" s="574">
        <v>0</v>
      </c>
      <c r="HV128" s="574">
        <v>0</v>
      </c>
      <c r="HW128" s="574">
        <v>0.5</v>
      </c>
      <c r="HX128" s="574">
        <v>0</v>
      </c>
      <c r="HY128" s="574">
        <v>0</v>
      </c>
      <c r="HZ128" s="574">
        <v>0</v>
      </c>
      <c r="IA128" s="574">
        <v>1</v>
      </c>
      <c r="IB128" s="574">
        <v>1</v>
      </c>
      <c r="IC128" s="574">
        <v>0</v>
      </c>
      <c r="ID128" s="681">
        <v>0</v>
      </c>
      <c r="IE128" s="369">
        <v>0</v>
      </c>
      <c r="IF128" s="574">
        <v>0</v>
      </c>
      <c r="IG128" s="472">
        <f t="shared" si="125"/>
        <v>0</v>
      </c>
      <c r="IH128" s="609">
        <v>0.52565745220800431</v>
      </c>
      <c r="II128" s="694">
        <v>0.51736894171583625</v>
      </c>
      <c r="IJ128" s="695">
        <v>0.31269600948262705</v>
      </c>
      <c r="IK128" s="696">
        <v>0.53794581907380057</v>
      </c>
      <c r="IL128" s="696">
        <v>0.60543065318314604</v>
      </c>
      <c r="IM128" s="697">
        <v>0.6134032851237714</v>
      </c>
      <c r="IN128" s="599">
        <v>2</v>
      </c>
      <c r="IO128" s="600">
        <v>3</v>
      </c>
      <c r="IP128" s="601">
        <v>4</v>
      </c>
      <c r="IQ128" s="600">
        <v>25</v>
      </c>
      <c r="IR128" s="587">
        <v>31</v>
      </c>
      <c r="IS128" s="601">
        <v>56</v>
      </c>
      <c r="IT128" s="599" t="s">
        <v>1188</v>
      </c>
      <c r="IU128" s="600" t="s">
        <v>1188</v>
      </c>
      <c r="IV128" s="587" t="s">
        <v>1188</v>
      </c>
      <c r="IW128" s="601" t="s">
        <v>1188</v>
      </c>
      <c r="IX128" s="602" t="s">
        <v>1188</v>
      </c>
      <c r="IY128" s="681">
        <v>0</v>
      </c>
      <c r="IZ128" s="698" t="s">
        <v>1188</v>
      </c>
      <c r="JA128" s="681">
        <v>2</v>
      </c>
      <c r="JB128" s="699" t="s">
        <v>6612</v>
      </c>
      <c r="JC128" s="681">
        <v>0</v>
      </c>
      <c r="JD128" s="753" t="s">
        <v>1188</v>
      </c>
      <c r="JE128" s="940" t="s">
        <v>1188</v>
      </c>
      <c r="JF128" s="940" t="s">
        <v>1188</v>
      </c>
      <c r="JG128" s="657" t="s">
        <v>1188</v>
      </c>
      <c r="JH128" s="369">
        <v>0</v>
      </c>
      <c r="JI128" s="430" t="s">
        <v>1188</v>
      </c>
      <c r="JJ128" s="686" t="s">
        <v>1188</v>
      </c>
      <c r="JK128" s="686" t="s">
        <v>1188</v>
      </c>
      <c r="JL128" s="592" t="s">
        <v>1188</v>
      </c>
      <c r="JM128" s="369">
        <v>1</v>
      </c>
      <c r="JN128" s="430">
        <v>2</v>
      </c>
      <c r="JO128" s="430">
        <v>1</v>
      </c>
      <c r="JP128" s="686" t="s">
        <v>6613</v>
      </c>
      <c r="JQ128" s="798" t="s">
        <v>6614</v>
      </c>
      <c r="JR128" s="592">
        <v>2002</v>
      </c>
      <c r="JS128" s="369">
        <v>2</v>
      </c>
      <c r="JT128" s="430">
        <v>1</v>
      </c>
      <c r="JU128" s="686" t="s">
        <v>6615</v>
      </c>
      <c r="JV128" s="798" t="s">
        <v>6616</v>
      </c>
      <c r="JW128" s="592">
        <v>1992</v>
      </c>
      <c r="JX128" s="606">
        <v>0</v>
      </c>
      <c r="JY128" s="607" t="s">
        <v>1188</v>
      </c>
      <c r="JZ128" s="606" t="s">
        <v>1188</v>
      </c>
      <c r="KA128" s="606">
        <f t="shared" si="126"/>
        <v>0</v>
      </c>
      <c r="KB128" s="606"/>
      <c r="KC128" s="606"/>
      <c r="KD128" s="606"/>
      <c r="KE128" s="606"/>
      <c r="KF128" s="606">
        <f t="shared" si="127"/>
        <v>0</v>
      </c>
      <c r="KG128" s="606"/>
      <c r="KH128" s="606"/>
      <c r="KI128" s="606"/>
      <c r="KJ128" s="606"/>
      <c r="KK128" s="606">
        <v>1</v>
      </c>
      <c r="KL128" s="606">
        <v>1</v>
      </c>
      <c r="KM128" s="608">
        <f t="shared" si="248"/>
        <v>0.29096000194549559</v>
      </c>
      <c r="KN128" s="609">
        <v>-1.045199990272522</v>
      </c>
      <c r="KO128" s="609">
        <v>14.90384578704834</v>
      </c>
      <c r="KP128" s="610">
        <v>9</v>
      </c>
      <c r="KQ128" s="608">
        <f t="shared" si="249"/>
        <v>0.36518123149871828</v>
      </c>
      <c r="KR128" s="609">
        <v>-0.67409384250640869</v>
      </c>
      <c r="KS128" s="609">
        <v>27.403846740722656</v>
      </c>
      <c r="KT128" s="610">
        <v>11</v>
      </c>
      <c r="KU128" s="610">
        <v>34</v>
      </c>
      <c r="KV128" s="606" t="s">
        <v>5586</v>
      </c>
      <c r="KW128" s="606" t="s">
        <v>6571</v>
      </c>
      <c r="KX128" s="700" t="str">
        <f t="shared" ca="1" si="130"/>
        <v>B</v>
      </c>
      <c r="KY128" s="701">
        <f t="shared" ca="1" si="131"/>
        <v>0.50764889298342286</v>
      </c>
      <c r="KZ128" s="702">
        <f t="shared" ca="1" si="235"/>
        <v>0.63311294117647055</v>
      </c>
      <c r="LA128" s="703">
        <f t="shared" ca="1" si="236"/>
        <v>0.49523809523809526</v>
      </c>
      <c r="LB128" s="703">
        <f t="shared" ca="1" si="237"/>
        <v>0.25891666666666668</v>
      </c>
      <c r="LC128" s="704">
        <f t="shared" ca="1" si="238"/>
        <v>0.64332786885245896</v>
      </c>
      <c r="LD128" s="696" cm="1">
        <f t="array" aca="1" ref="LD128" ca="1">INDIRECT(LD$203&amp;ROW())*LD$205</f>
        <v>8</v>
      </c>
      <c r="LE128" s="696" cm="1">
        <f t="array" aca="1" ref="LE128" ca="1">INDIRECT(LE$203&amp;ROW())*LE$205</f>
        <v>8</v>
      </c>
      <c r="LF128" s="696" cm="1">
        <f t="array" aca="1" ref="LF128" ca="1">INDIRECT(LF$203&amp;ROW())*LF$205</f>
        <v>8</v>
      </c>
      <c r="LG128" s="696" cm="1">
        <f t="array" aca="1" ref="LG128" ca="1">INDIRECT(LG$203&amp;ROW())*LG$205</f>
        <v>3</v>
      </c>
      <c r="LH128" s="696" cm="1">
        <f t="array" aca="1" ref="LH128" ca="1">INDIRECT(LH$203&amp;ROW())*LH$205</f>
        <v>3</v>
      </c>
      <c r="LI128" s="696" cm="1">
        <f t="array" aca="1" ref="LI128" ca="1">INDIRECT(LI$203&amp;ROW())*LI$205</f>
        <v>3</v>
      </c>
      <c r="LJ128" s="696" cm="1">
        <f t="array" aca="1" ref="LJ128" ca="1">INDIRECT(LJ$203&amp;ROW())*LJ$205</f>
        <v>3</v>
      </c>
      <c r="LK128" s="696" cm="1">
        <f t="array" aca="1" ref="LK128" ca="1">INDIRECT(LK$203&amp;ROW())*LK$205</f>
        <v>3</v>
      </c>
      <c r="LL128" s="696" cm="1">
        <f t="array" aca="1" ref="LL128" ca="1">INDIRECT(LL$203&amp;ROW())*LL$205</f>
        <v>3</v>
      </c>
      <c r="LM128" s="696" cm="1">
        <f t="array" aca="1" ref="LM128" ca="1">INDIRECT(LM$203&amp;ROW())*LM$205</f>
        <v>6</v>
      </c>
      <c r="LN128" s="696" cm="1">
        <f t="array" aca="1" ref="LN128" ca="1">INDIRECT(LN$203&amp;ROW())*LN$205</f>
        <v>3</v>
      </c>
      <c r="LO128" s="696" cm="1">
        <f t="array" aca="1" ref="LO128" ca="1">INDIRECT(LO$203&amp;ROW())*LO$205</f>
        <v>0</v>
      </c>
      <c r="LP128" s="696" cm="1">
        <f t="array" aca="1" ref="LP128" ca="1">INDIRECT(LP$203&amp;ROW())*LP$205</f>
        <v>0</v>
      </c>
      <c r="LQ128" s="696" cm="1">
        <f t="array" aca="1" ref="LQ128" ca="1">IF(INDIRECT(LQ$203&amp;ROW())="-",0,INDIRECT(LQ$203&amp;ROW())*LQ$205)</f>
        <v>2.8146</v>
      </c>
      <c r="LR128" s="696" cm="1">
        <f t="array" aca="1" ref="LR128" ca="1">INDIRECT(LR$203&amp;ROW())*LR$205</f>
        <v>0</v>
      </c>
      <c r="LS128" s="696" cm="1">
        <f t="array" aca="1" ref="LS128" ca="1">IF(INDIRECT(LS$203&amp;ROW())="-",0,INDIRECT(LS$203&amp;ROW())*LS$205)</f>
        <v>2.4000000000000004</v>
      </c>
      <c r="LT128" s="696" cm="1">
        <f t="array" aca="1" ref="LT128" ca="1">INDIRECT(LT$203&amp;ROW())*LT$205</f>
        <v>2</v>
      </c>
      <c r="LU128" s="696" cm="1">
        <f t="array" aca="1" ref="LU128" ca="1">INDIRECT(LU$203&amp;ROW())*LU$205</f>
        <v>2</v>
      </c>
      <c r="LV128" s="696" cm="1">
        <f t="array" aca="1" ref="LV128" ca="1">INDIRECT(LV$203&amp;ROW())*LV$205</f>
        <v>2</v>
      </c>
      <c r="LW128" s="696" cm="1">
        <f t="array" aca="1" ref="LW128" ca="1">INDIRECT(LW$203&amp;ROW())*LW$205</f>
        <v>0</v>
      </c>
      <c r="LX128" s="696" cm="1">
        <f t="array" aca="1" ref="LX128" ca="1">INDIRECT(LX$203&amp;ROW())*LX$205</f>
        <v>2</v>
      </c>
      <c r="LY128" s="696" cm="1">
        <f t="array" aca="1" ref="LY128" ca="1">IF(INDIRECT(LY$203&amp;ROW())="-",0,INDIRECT(LY$203&amp;ROW())*LY$205)</f>
        <v>2.214</v>
      </c>
      <c r="LZ128" s="696" cm="1">
        <f t="array" aca="1" ref="LZ128" ca="1">INDIRECT(LZ$203&amp;ROW())*LZ$205</f>
        <v>0</v>
      </c>
      <c r="MA128" s="696" cm="1">
        <f t="array" aca="1" ref="MA128" ca="1">INDIRECT(MA$203&amp;ROW())*MA$205</f>
        <v>4</v>
      </c>
      <c r="MB128" s="696" cm="1">
        <f t="array" aca="1" ref="MB128" ca="1">INDIRECT(MB$203&amp;ROW())*MB$205</f>
        <v>0</v>
      </c>
      <c r="MC128" s="696" cm="1">
        <f t="array" aca="1" ref="MC128" ca="1">IF($MB128=0,0,INDIRECT(MC$203&amp;ROW())*MC$205)</f>
        <v>0</v>
      </c>
      <c r="MD128" s="696" cm="1">
        <f t="array" aca="1" ref="MD128" ca="1">IF($MB128=0,0,INDIRECT(MD$203&amp;ROW())*MD$205)</f>
        <v>0</v>
      </c>
      <c r="ME128" s="696" cm="1">
        <f t="array" aca="1" ref="ME128" ca="1">IF($MB128=0,0,INDIRECT(ME$203&amp;ROW())*ME$205)</f>
        <v>0</v>
      </c>
      <c r="MF128" s="696" cm="1">
        <f t="array" aca="1" ref="MF128" ca="1">IF($MB128=0,0,INDIRECT(MF$203&amp;ROW())*MF$205)</f>
        <v>0</v>
      </c>
      <c r="MG128" s="696" cm="1">
        <f t="array" aca="1" ref="MG128" ca="1">INDIRECT(MG$203&amp;ROW())*MG$205</f>
        <v>0</v>
      </c>
      <c r="MH128" s="696" cm="1">
        <f t="array" aca="1" ref="MH128" ca="1">IF($MG128=0,0,INDIRECT(MH$203&amp;ROW())*MH$205)</f>
        <v>0</v>
      </c>
      <c r="MI128" s="696" cm="1">
        <f t="array" aca="1" ref="MI128" ca="1">IF($MG128=0,0,INDIRECT(MI$203&amp;ROW())*MI$205)</f>
        <v>0</v>
      </c>
      <c r="MJ128" s="696" cm="1">
        <f t="array" aca="1" ref="MJ128" ca="1">INDIRECT(MJ$203&amp;ROW())*MJ$205</f>
        <v>0</v>
      </c>
      <c r="MK128" s="696" cm="1">
        <f t="array" aca="1" ref="MK128" ca="1">INDIRECT(MK$203&amp;ROW())*MK$205</f>
        <v>4</v>
      </c>
      <c r="ML128" s="696" cm="1">
        <f t="array" aca="1" ref="ML128" ca="1">INDIRECT(ML$203&amp;ROW())*ML$205</f>
        <v>0</v>
      </c>
      <c r="MM128" s="696" cm="1">
        <f t="array" aca="1" ref="MM128" ca="1">INDIRECT(MM$203&amp;ROW())*MM$205</f>
        <v>6</v>
      </c>
      <c r="MN128" s="696" cm="1">
        <f t="array" aca="1" ref="MN128" ca="1">INDIRECT(MN$203&amp;ROW())*MN$205</f>
        <v>0</v>
      </c>
      <c r="MO128" s="696" cm="1">
        <f t="array" aca="1" ref="MO128" ca="1">INDIRECT(MO$203&amp;ROW())*MO$205</f>
        <v>2</v>
      </c>
      <c r="MP128" s="696" cm="1">
        <f t="array" aca="1" ref="MP128" ca="1">INDIRECT(MP$203&amp;ROW())*MP$205</f>
        <v>2</v>
      </c>
      <c r="MQ128" s="696" cm="1">
        <f t="array" aca="1" ref="MQ128" ca="1">INDIRECT(MQ$203&amp;ROW())*MQ$205</f>
        <v>2</v>
      </c>
      <c r="MR128" s="696" cm="1">
        <f t="array" aca="1" ref="MR128" ca="1">INDIRECT(MR$203&amp;ROW())*MR$205</f>
        <v>2</v>
      </c>
      <c r="MS128" s="696" cm="1">
        <f t="array" aca="1" ref="MS128" ca="1">INDIRECT(MS$203&amp;ROW())*MS$205</f>
        <v>2</v>
      </c>
      <c r="MT128" s="696" cm="1">
        <f t="array" aca="1" ref="MT128" ca="1">INDIRECT(MT$203&amp;ROW())*MT$205</f>
        <v>2</v>
      </c>
      <c r="MU128" s="696" cm="1">
        <f t="array" aca="1" ref="MU128" ca="1">INDIRECT(MU$203&amp;ROW())*MU$205</f>
        <v>2</v>
      </c>
      <c r="MV128" s="696" cm="1">
        <f t="array" aca="1" ref="MV128" ca="1">IF(INDIRECT(MV$203&amp;ROW())="-",0,INDIRECT(MV$203&amp;ROW())*MV$205)</f>
        <v>3.2429999999999999</v>
      </c>
      <c r="MW128" s="696" cm="1">
        <f t="array" aca="1" ref="MW128" ca="1">INDIRECT(MW$203&amp;ROW())*MW$205</f>
        <v>0</v>
      </c>
      <c r="MX128" s="696" cm="1">
        <f t="array" aca="1" ref="MX128" ca="1">INDIRECT(MX$203&amp;ROW())*MX$205</f>
        <v>4</v>
      </c>
      <c r="MY128" s="696" cm="1">
        <f t="array" aca="1" ref="MY128" ca="1">INDIRECT(MY$203&amp;ROW())*MY$205</f>
        <v>8</v>
      </c>
      <c r="NA128" s="701">
        <f t="shared" si="133"/>
        <v>0.74314878048780486</v>
      </c>
      <c r="NB128" s="617">
        <f t="shared" si="134"/>
        <v>0.52857142857142858</v>
      </c>
      <c r="NC128" s="695">
        <f t="shared" si="135"/>
        <v>0.18223076923076922</v>
      </c>
      <c r="ND128" s="697">
        <f t="shared" si="136"/>
        <v>0.72372222222222227</v>
      </c>
      <c r="NE128" s="694">
        <f t="shared" si="137"/>
        <v>0.54441830012805625</v>
      </c>
      <c r="NF128" s="682" t="str">
        <f t="shared" si="138"/>
        <v>B</v>
      </c>
      <c r="NH128" s="606" t="s">
        <v>6571</v>
      </c>
      <c r="NI128" s="563" t="str">
        <f t="shared" si="239"/>
        <v>C</v>
      </c>
      <c r="NJ128" s="563" t="str">
        <f t="shared" si="140"/>
        <v>B</v>
      </c>
      <c r="NK128" s="563" t="str">
        <f t="shared" ca="1" si="141"/>
        <v>B</v>
      </c>
      <c r="NL128" s="563" t="str">
        <f t="shared" ca="1" si="142"/>
        <v>B</v>
      </c>
      <c r="NM128" s="563" t="str">
        <f t="shared" ca="1" si="143"/>
        <v>B</v>
      </c>
      <c r="NN128" s="563" t="str">
        <f t="shared" ca="1" si="163"/>
        <v>B</v>
      </c>
      <c r="NO128" s="563" t="str">
        <f t="shared" ca="1" si="164"/>
        <v>B</v>
      </c>
      <c r="NP128" s="606" t="str">
        <f t="shared" si="144"/>
        <v>Yes</v>
      </c>
      <c r="NQ128" s="682" t="str">
        <f t="shared" si="145"/>
        <v>-</v>
      </c>
      <c r="NR128" s="682" t="e">
        <f>IF(OR(AND(NI128="A",OR(NJ128="C",NJ128="D")),AND(NI128="A",OR(#REF!="C",#REF!="D")),AND(NI128="B",OR(NJ128="D",#REF!="D")),AND(OR(NI128="C",NI128="D"),OR(NJ128="A",NJ128="B")),AND(OR(NI128="C",NI128="D"),OR(#REF!="A",#REF!="B")),AND(OR(NJ128="A",#REF!="A",NJ128="B",#REF!="B"),OR(NP128="-",NQ128="-")),AND(OR(NJ128="C",#REF!="C",NJ128="D",#REF!="D"),NP128="Yes")),"Yes","-")</f>
        <v>#REF!</v>
      </c>
      <c r="NS128" s="607" t="s">
        <v>6617</v>
      </c>
      <c r="NT128" s="619">
        <f t="shared" si="146"/>
        <v>0.46989999999999998</v>
      </c>
      <c r="NU128" s="619">
        <f t="shared" si="147"/>
        <v>0.54441830012805625</v>
      </c>
      <c r="NV128" s="619">
        <f t="shared" ca="1" si="148"/>
        <v>0.50764889298342286</v>
      </c>
      <c r="NW128" s="619">
        <f t="shared" ca="1" si="165"/>
        <v>0.5344665105823575</v>
      </c>
      <c r="NX128" s="619">
        <f t="shared" ca="1" si="166"/>
        <v>0.53345664210034838</v>
      </c>
      <c r="NY128" s="620">
        <f t="shared" ca="1" si="167"/>
        <v>0.52356507858531542</v>
      </c>
      <c r="NZ128" s="620">
        <f t="shared" ca="1" si="168"/>
        <v>0.5525693721550955</v>
      </c>
      <c r="OA128" s="705" t="s">
        <v>1188</v>
      </c>
      <c r="OB128" s="706" t="s">
        <v>1188</v>
      </c>
      <c r="OC128" s="494"/>
      <c r="OE128" s="606" t="s">
        <v>6571</v>
      </c>
      <c r="OF128" s="700" t="str">
        <f t="shared" ca="1" si="149"/>
        <v>B</v>
      </c>
      <c r="OG128" s="701">
        <f t="shared" ca="1" si="169"/>
        <v>0.5344665105823575</v>
      </c>
      <c r="OH128" s="705">
        <f t="shared" ca="1" si="212"/>
        <v>0.70760608546637738</v>
      </c>
      <c r="OI128" s="696">
        <f t="shared" ca="1" si="213"/>
        <v>0.53213149309912178</v>
      </c>
      <c r="OJ128" s="696">
        <f t="shared" ca="1" si="152"/>
        <v>0.19137819435627421</v>
      </c>
      <c r="OK128" s="697">
        <f t="shared" ca="1" si="153"/>
        <v>0.70675026940765651</v>
      </c>
      <c r="OL128" s="696" cm="1">
        <f t="array" aca="1" ref="OL128" ca="1">INDIRECT(OL$203&amp;ROW())*OL$205</f>
        <v>1.4956</v>
      </c>
      <c r="OM128" s="696" cm="1">
        <f t="array" aca="1" ref="OM128" ca="1">INDIRECT(OM$203&amp;ROW())*OM$205</f>
        <v>1.2061999999999999</v>
      </c>
      <c r="ON128" s="696" cm="1">
        <f t="array" aca="1" ref="ON128" ca="1">INDIRECT(ON$203&amp;ROW())*ON$205</f>
        <v>1.4561999999999999</v>
      </c>
      <c r="OO128" s="696" cm="1">
        <f t="array" aca="1" ref="OO128" ca="1">INDIRECT(OO$203&amp;ROW())*OO$205</f>
        <v>1.0790999999999999</v>
      </c>
      <c r="OP128" s="696" cm="1">
        <f t="array" aca="1" ref="OP128" ca="1">INDIRECT(OP$203&amp;ROW())*OP$205</f>
        <v>1.5831</v>
      </c>
      <c r="OQ128" s="696" cm="1">
        <f t="array" aca="1" ref="OQ128" ca="1">INDIRECT(OQ$203&amp;ROW())*OQ$205</f>
        <v>1.5849</v>
      </c>
      <c r="OR128" s="696" cm="1">
        <f t="array" aca="1" ref="OR128" ca="1">INDIRECT(OR$203&amp;ROW())*OR$205</f>
        <v>1.4141999999999999</v>
      </c>
      <c r="OS128" s="696" cm="1">
        <f t="array" aca="1" ref="OS128" ca="1">INDIRECT(OS$203&amp;ROW())*OS$205</f>
        <v>1.5387</v>
      </c>
      <c r="OT128" s="696" cm="1">
        <f t="array" aca="1" ref="OT128" ca="1">INDIRECT(OT$203&amp;ROW())*OT$205</f>
        <v>1.4727000000000001</v>
      </c>
      <c r="OU128" s="696" cm="1">
        <f t="array" aca="1" ref="OU128" ca="1">INDIRECT(OU$203&amp;ROW())*OU$205</f>
        <v>1.9304999999999999</v>
      </c>
      <c r="OV128" s="696" cm="1">
        <f t="array" aca="1" ref="OV128" ca="1">INDIRECT(OV$203&amp;ROW())*OV$205</f>
        <v>1.2161999999999999</v>
      </c>
      <c r="OW128" s="696" cm="1">
        <f t="array" aca="1" ref="OW128" ca="1">INDIRECT(OW$203&amp;ROW())*OW$205</f>
        <v>0</v>
      </c>
      <c r="OX128" s="696" cm="1">
        <f t="array" aca="1" ref="OX128" ca="1">INDIRECT(OX$203&amp;ROW())*OX$205</f>
        <v>0</v>
      </c>
      <c r="OY128" s="696" cm="1">
        <f t="array" aca="1" ref="OY128" ca="1">IF(INDIRECT(OY$203&amp;ROW())="-",0,INDIRECT(OY$203&amp;ROW())*OY$205)</f>
        <v>0.33292027000000002</v>
      </c>
      <c r="OZ128" s="696" cm="1">
        <f t="array" aca="1" ref="OZ128" ca="1">INDIRECT(OZ$203&amp;ROW())*OZ$205</f>
        <v>0</v>
      </c>
      <c r="PA128" s="696" cm="1">
        <f t="array" aca="1" ref="PA128" ca="1">IF(INDIRECT(PA$203&amp;ROW())="-",0,INDIRECT(PA$203&amp;ROW())*PA$205)</f>
        <v>0.35336000000000001</v>
      </c>
      <c r="PB128" s="705" cm="1">
        <f t="array" aca="1" ref="PB128" ca="1">INDIRECT(PB$203&amp;ROW())*PB$205</f>
        <v>0.75419999999999998</v>
      </c>
      <c r="PC128" s="696" cm="1">
        <f t="array" aca="1" ref="PC128" ca="1">INDIRECT(PC$203&amp;ROW())*PC$205</f>
        <v>1.3946000000000001</v>
      </c>
      <c r="PD128" s="696" cm="1">
        <f t="array" aca="1" ref="PD128" ca="1">INDIRECT(PD$203&amp;ROW())*PD$205</f>
        <v>1.4683999999999999</v>
      </c>
      <c r="PE128" s="696" cm="1">
        <f t="array" aca="1" ref="PE128" ca="1">INDIRECT(PE$203&amp;ROW())*PE$205</f>
        <v>0</v>
      </c>
      <c r="PF128" s="696" cm="1">
        <f t="array" aca="1" ref="PF128" ca="1">INDIRECT(PF$203&amp;ROW())*PF$205</f>
        <v>1.3308</v>
      </c>
      <c r="PG128" s="696" cm="1">
        <f t="array" aca="1" ref="PG128" ca="1">IF(INDIRECT(PG$203&amp;ROW())="-",0,INDIRECT(PG$203&amp;ROW())*PG$205)</f>
        <v>0.32287500000000002</v>
      </c>
      <c r="PH128" s="696" cm="1">
        <f t="array" aca="1" ref="PH128" ca="1">INDIRECT(PH$203&amp;ROW())*PH$205</f>
        <v>0</v>
      </c>
      <c r="PI128" s="696" cm="1">
        <f t="array" aca="1" ref="PI128" ca="1">INDIRECT(PI$203&amp;ROW())*PI$205</f>
        <v>1.2145999999999999</v>
      </c>
      <c r="PJ128" s="696" cm="1">
        <f t="array" aca="1" ref="PJ128" ca="1">INDIRECT(PJ$203&amp;ROW())*PJ$205</f>
        <v>0</v>
      </c>
      <c r="PK128" s="696" cm="1">
        <f t="array" aca="1" ref="PK128" ca="1">IF($PJ128=0,0,INDIRECT(PK$203&amp;ROW())*PK$205)</f>
        <v>0</v>
      </c>
      <c r="PL128" s="696" cm="1">
        <f t="array" aca="1" ref="PL128" ca="1">IF($MPE128=0,0,INDIRECT(PL$203&amp;ROW())*PL$205)</f>
        <v>0</v>
      </c>
      <c r="PM128" s="696" cm="1">
        <f t="array" aca="1" ref="PM128" ca="1">IF($MPE128=0,0,INDIRECT(PM$203&amp;ROW())*PM$205)</f>
        <v>0</v>
      </c>
      <c r="PN128" s="696" cm="1">
        <f t="array" aca="1" ref="PN128" ca="1">IF($PJ128=0,0,INDIRECT(PN$203&amp;ROW())*PN$205)</f>
        <v>0</v>
      </c>
      <c r="PO128" s="696" cm="1">
        <f t="array" aca="1" ref="PO128" ca="1">INDIRECT(PO$203&amp;ROW())*PO$205</f>
        <v>0</v>
      </c>
      <c r="PP128" s="696" cm="1">
        <f t="array" aca="1" ref="PP128" ca="1">IF($PO128=0,0,INDIRECT(PP$203&amp;ROW())*PP$205)</f>
        <v>0</v>
      </c>
      <c r="PQ128" s="696" cm="1">
        <f t="array" aca="1" ref="PQ128" ca="1">IF($PO128=0,0,INDIRECT(PQ$203&amp;ROW())*PQ$205)</f>
        <v>0</v>
      </c>
      <c r="PR128" s="696" cm="1">
        <f t="array" aca="1" ref="PR128" ca="1">INDIRECT(PR$203&amp;ROW())*PR$205</f>
        <v>0</v>
      </c>
      <c r="PS128" s="696" cm="1">
        <f t="array" aca="1" ref="PS128" ca="1">INDIRECT(PS$203&amp;ROW())*PS$205</f>
        <v>0.7389</v>
      </c>
      <c r="PT128" s="696" cm="1">
        <f t="array" aca="1" ref="PT128" ca="1">INDIRECT(PT$203&amp;ROW())*PT$205</f>
        <v>0</v>
      </c>
      <c r="PU128" s="696" cm="1">
        <f t="array" aca="1" ref="PU128" ca="1">INDIRECT(PU$203&amp;ROW())*PU$205</f>
        <v>1.7696999999999998</v>
      </c>
      <c r="PV128" s="696" cm="1">
        <f t="array" aca="1" ref="PV128" ca="1">INDIRECT(PV$203&amp;ROW())*PV$205</f>
        <v>0</v>
      </c>
      <c r="PW128" s="696" cm="1">
        <f t="array" aca="1" ref="PW128" ca="1">INDIRECT(PW$203&amp;ROW())*PW$205</f>
        <v>1.0658000000000001</v>
      </c>
      <c r="PX128" s="696" cm="1">
        <f t="array" aca="1" ref="PX128" ca="1">INDIRECT(PX$203&amp;ROW())*PX$205</f>
        <v>1.1714</v>
      </c>
      <c r="PY128" s="696" cm="1">
        <f t="array" aca="1" ref="PY128" ca="1">INDIRECT(PY$203&amp;ROW())*PY$205</f>
        <v>1.1866000000000001</v>
      </c>
      <c r="PZ128" s="696" cm="1">
        <f t="array" aca="1" ref="PZ128" ca="1">INDIRECT(PZ$203&amp;ROW())*PZ$205</f>
        <v>0.17430000000000001</v>
      </c>
      <c r="QA128" s="696" cm="1">
        <f t="array" aca="1" ref="QA128" ca="1">INDIRECT(QA$203&amp;ROW())*QA$205</f>
        <v>0.31659999999999999</v>
      </c>
      <c r="QB128" s="696" cm="1">
        <f t="array" aca="1" ref="QB128" ca="1">INDIRECT(QB$203&amp;ROW())*QB$205</f>
        <v>1.5966</v>
      </c>
      <c r="QC128" s="696" cm="1">
        <f t="array" aca="1" ref="QC128" ca="1">INDIRECT(QC$203&amp;ROW())*QC$205</f>
        <v>1.4259999999999999</v>
      </c>
      <c r="QD128" s="696" cm="1">
        <f t="array" aca="1" ref="QD128" ca="1">IF(INDIRECT(QD$203&amp;ROW())="-",0,INDIRECT(QD$203&amp;ROW())*QD$205)</f>
        <v>0.33192105</v>
      </c>
      <c r="QE128" s="696" cm="1">
        <f t="array" aca="1" ref="QE128" ca="1">INDIRECT(QE$203&amp;ROW())*QE$205</f>
        <v>0</v>
      </c>
      <c r="QF128" s="696" cm="1">
        <f t="array" aca="1" ref="QF128" ca="1">INDIRECT(QF$203&amp;ROW())*QF$205</f>
        <v>0.72440000000000004</v>
      </c>
      <c r="QG128" s="696" cm="1">
        <f t="array" aca="1" ref="QG128" ca="1">INDIRECT(QG$203&amp;ROW())*QG$205</f>
        <v>1.4996</v>
      </c>
      <c r="QI128" s="606" t="s">
        <v>6571</v>
      </c>
      <c r="QJ128" s="700" t="str">
        <f t="shared" ca="1" si="154"/>
        <v>B</v>
      </c>
      <c r="QK128" s="701">
        <f t="shared" ca="1" si="170"/>
        <v>0.53345664210034838</v>
      </c>
      <c r="QL128" s="705">
        <f t="shared" ca="1" si="214"/>
        <v>0.85972180036098778</v>
      </c>
      <c r="QM128" s="696">
        <f t="shared" ca="1" si="215"/>
        <v>0.50024669382169862</v>
      </c>
      <c r="QN128" s="696">
        <f t="shared" ca="1" si="157"/>
        <v>5.5945168858068259E-2</v>
      </c>
      <c r="QO128" s="697">
        <f t="shared" ca="1" si="158"/>
        <v>0.7179129053606389</v>
      </c>
      <c r="QP128" s="696" cm="1">
        <f t="array" aca="1" ref="QP128" ca="1">INDIRECT(QP$203&amp;ROW())*QP$205</f>
        <v>6.6903293490763766E-2</v>
      </c>
      <c r="QQ128" s="696" cm="1">
        <f t="array" aca="1" ref="QQ128" ca="1">INDIRECT(QQ$203&amp;ROW())*QQ$205</f>
        <v>0.25503926590378434</v>
      </c>
      <c r="QR128" s="696" cm="1">
        <f t="array" aca="1" ref="QR128" ca="1">INDIRECT(QR$203&amp;ROW())*QR$205</f>
        <v>0.15089809664795908</v>
      </c>
      <c r="QS128" s="696" cm="1">
        <f t="array" aca="1" ref="QS128" ca="1">INDIRECT(QS$203&amp;ROW())*QS$205</f>
        <v>0.22471360933801068</v>
      </c>
      <c r="QT128" s="696" cm="1">
        <f t="array" aca="1" ref="QT128" ca="1">INDIRECT(QT$203&amp;ROW())*QT$205</f>
        <v>0.26232814414996541</v>
      </c>
      <c r="QU128" s="696" cm="1">
        <f t="array" aca="1" ref="QU128" ca="1">INDIRECT(QU$203&amp;ROW())*QU$205</f>
        <v>0.53329206883563263</v>
      </c>
      <c r="QV128" s="696" cm="1">
        <f t="array" aca="1" ref="QV128" ca="1">INDIRECT(QV$203&amp;ROW())*QV$205</f>
        <v>0.24117831443907087</v>
      </c>
      <c r="QW128" s="696" cm="1">
        <f t="array" aca="1" ref="QW128" ca="1">INDIRECT(QW$203&amp;ROW())*QW$205</f>
        <v>0.53099416374332975</v>
      </c>
      <c r="QX128" s="696" cm="1">
        <f t="array" aca="1" ref="QX128" ca="1">INDIRECT(QX$203&amp;ROW())*QX$205</f>
        <v>0.60640894423913805</v>
      </c>
      <c r="QY128" s="696" cm="1">
        <f t="array" aca="1" ref="QY128" ca="1">INDIRECT(QY$203&amp;ROW())*QY$205</f>
        <v>0.13540247513535897</v>
      </c>
      <c r="QZ128" s="696" cm="1">
        <f t="array" aca="1" ref="QZ128" ca="1">INDIRECT(QZ$203&amp;ROW())*QZ$205</f>
        <v>0.27613248380770827</v>
      </c>
      <c r="RA128" s="696" cm="1">
        <f t="array" aca="1" ref="RA128" ca="1">INDIRECT(RA$203&amp;ROW())*RA$205</f>
        <v>0</v>
      </c>
      <c r="RB128" s="696" cm="1">
        <f t="array" aca="1" ref="RB128" ca="1">INDIRECT(RB$203&amp;ROW())*RB$205</f>
        <v>0</v>
      </c>
      <c r="RC128" s="696" cm="1">
        <f t="array" aca="1" ref="RC128" ca="1">IF(INDIRECT(RC$203&amp;ROW())="-",0,INDIRECT(RC$203&amp;ROW())*RC$205)</f>
        <v>3.936153138045638E-2</v>
      </c>
      <c r="RD128" s="696" cm="1">
        <f t="array" aca="1" ref="RD128" ca="1">INDIRECT(RD$203&amp;ROW())*RD$205</f>
        <v>0</v>
      </c>
      <c r="RE128" s="696" cm="1">
        <f t="array" aca="1" ref="RE128" ca="1">IF(INDIRECT(RE$203&amp;ROW())="-",0,INDIRECT(RE$203&amp;ROW())*RE$205)</f>
        <v>2.5315615892775142E-2</v>
      </c>
      <c r="RF128" s="705" cm="1">
        <f t="array" aca="1" ref="RF128" ca="1">INDIRECT(RF$203&amp;ROW())*RF$205</f>
        <v>5.3068994403248027E-2</v>
      </c>
      <c r="RG128" s="696" cm="1">
        <f t="array" aca="1" ref="RG128" ca="1">INDIRECT(RG$203&amp;ROW())*RG$205</f>
        <v>0.27650466908360405</v>
      </c>
      <c r="RH128" s="696" cm="1">
        <f t="array" aca="1" ref="RH128" ca="1">INDIRECT(RH$203&amp;ROW())*RH$205</f>
        <v>5.8387680780544585E-2</v>
      </c>
      <c r="RI128" s="696" cm="1">
        <f t="array" aca="1" ref="RI128" ca="1">INDIRECT(RI$203&amp;ROW())*RI$205</f>
        <v>0</v>
      </c>
      <c r="RJ128" s="696" cm="1">
        <f t="array" aca="1" ref="RJ128" ca="1">INDIRECT(RJ$203&amp;ROW())*RJ$205</f>
        <v>0.12226723336432462</v>
      </c>
      <c r="RK128" s="696" cm="1">
        <f t="array" aca="1" ref="RK128" ca="1">IF(INDIRECT(RK$203&amp;ROW())="-",0,INDIRECT(RK$203&amp;ROW())*RK$205)</f>
        <v>2.2295569983268846E-2</v>
      </c>
      <c r="RL128" s="696" cm="1">
        <f t="array" aca="1" ref="RL128" ca="1">INDIRECT(RL$203&amp;ROW())*RL$205</f>
        <v>0</v>
      </c>
      <c r="RM128" s="696" cm="1">
        <f t="array" aca="1" ref="RM128" ca="1">INDIRECT(RM$203&amp;ROW())*RM$205</f>
        <v>2.9987460729532761E-2</v>
      </c>
      <c r="RN128" s="696" cm="1">
        <f t="array" aca="1" ref="RN128" ca="1">INDIRECT(RN$203&amp;ROW())*RN$205</f>
        <v>0</v>
      </c>
      <c r="RO128" s="696" cm="1">
        <f t="array" aca="1" ref="RO128" ca="1">IF($RN128=0,0,INDIRECT(RO$203&amp;ROW())*RO$205)</f>
        <v>0</v>
      </c>
      <c r="RP128" s="696" cm="1">
        <f t="array" aca="1" ref="RP128" ca="1">IF($RN128=0,0,INDIRECT(RP$203&amp;ROW())*RP$205)</f>
        <v>0</v>
      </c>
      <c r="RQ128" s="696" cm="1">
        <f t="array" aca="1" ref="RQ128" ca="1">IF($RN128=0,0,INDIRECT(RQ$203&amp;ROW())*RQ$205)</f>
        <v>0</v>
      </c>
      <c r="RR128" s="696" cm="1">
        <f t="array" aca="1" ref="RR128" ca="1">IF($RN128=0,0,INDIRECT(RR$203&amp;ROW())*RR$205)</f>
        <v>0</v>
      </c>
      <c r="RS128" s="696" cm="1">
        <f t="array" aca="1" ref="RS128" ca="1">INDIRECT(RS$203&amp;ROW())*RS$205</f>
        <v>0</v>
      </c>
      <c r="RT128" s="696" cm="1">
        <f t="array" aca="1" ref="RT128" ca="1">IF($RS128=0,0,INDIRECT(RT$203&amp;ROW())*RT$205)</f>
        <v>0</v>
      </c>
      <c r="RU128" s="696" cm="1">
        <f t="array" aca="1" ref="RU128" ca="1">IF($RS128=0,0,INDIRECT(RU$203&amp;ROW())*RU$205)</f>
        <v>0</v>
      </c>
      <c r="RV128" s="696" cm="1">
        <f t="array" aca="1" ref="RV128" ca="1">INDIRECT(RV$203&amp;ROW())*RV$205</f>
        <v>0</v>
      </c>
      <c r="RW128" s="696" cm="1">
        <f t="array" aca="1" ref="RW128" ca="1">INDIRECT(RW$203&amp;ROW())*RW$205</f>
        <v>2.6659190312299668E-2</v>
      </c>
      <c r="RX128" s="696" cm="1">
        <f t="array" aca="1" ref="RX128" ca="1">INDIRECT(RX$203&amp;ROW())*RX$205</f>
        <v>0</v>
      </c>
      <c r="RY128" s="696" cm="1">
        <f t="array" aca="1" ref="RY128" ca="1">INDIRECT(RY$203&amp;ROW())*RY$205</f>
        <v>8.4396695370290389E-2</v>
      </c>
      <c r="RZ128" s="696" cm="1">
        <f t="array" aca="1" ref="RZ128" ca="1">INDIRECT(RZ$203&amp;ROW())*RZ$205</f>
        <v>0</v>
      </c>
      <c r="SA128" s="696" cm="1">
        <f t="array" aca="1" ref="SA128" ca="1">INDIRECT(SA$203&amp;ROW())*SA$205</f>
        <v>0.20458618579029147</v>
      </c>
      <c r="SB128" s="696" cm="1">
        <f t="array" aca="1" ref="SB128" ca="1">INDIRECT(SB$203&amp;ROW())*SB$205</f>
        <v>4.7124126502052749E-2</v>
      </c>
      <c r="SC128" s="696" cm="1">
        <f t="array" aca="1" ref="SC128" ca="1">INDIRECT(SC$203&amp;ROW())*SC$205</f>
        <v>5.4291606235991073E-2</v>
      </c>
      <c r="SD128" s="696" cm="1">
        <f t="array" aca="1" ref="SD128" ca="1">INDIRECT(SD$203&amp;ROW())*SD$205</f>
        <v>0.3072993885784252</v>
      </c>
      <c r="SE128" s="696" cm="1">
        <f t="array" aca="1" ref="SE128" ca="1">INDIRECT(SE$203&amp;ROW())*SE$205</f>
        <v>0.2585618210787391</v>
      </c>
      <c r="SF128" s="696" cm="1">
        <f t="array" aca="1" ref="SF128" ca="1">INDIRECT(SF$203&amp;ROW())*SF$205</f>
        <v>0.13223776648222998</v>
      </c>
      <c r="SG128" s="696" cm="1">
        <f t="array" aca="1" ref="SG128" ca="1">INDIRECT(SG$203&amp;ROW())*SG$205</f>
        <v>7.4767843909269882E-2</v>
      </c>
      <c r="SH128" s="696" cm="1">
        <f t="array" aca="1" ref="SH128" ca="1">IF(INDIRECT(SH$203&amp;ROW())="-",0,INDIRECT(SH$203&amp;ROW())*SH$205)</f>
        <v>4.2526571159677923E-2</v>
      </c>
      <c r="SI128" s="696" cm="1">
        <f t="array" aca="1" ref="SI128" ca="1">INDIRECT(SI$203&amp;ROW())*SI$205</f>
        <v>0</v>
      </c>
      <c r="SJ128" s="696" cm="1">
        <f t="array" aca="1" ref="SJ128" ca="1">INDIRECT(SJ$203&amp;ROW())*SJ$205</f>
        <v>0.10961749760323641</v>
      </c>
      <c r="SK128" s="696" cm="1">
        <f t="array" aca="1" ref="SK128" ca="1">INDIRECT(SK$203&amp;ROW())*SK$205</f>
        <v>0.21261490593800375</v>
      </c>
      <c r="SN128" s="606" t="s">
        <v>6571</v>
      </c>
      <c r="SO128" s="707" cm="1">
        <f t="array" aca="1" ref="SO128" ca="1">INDIRECT(SO$203&amp;ROW())*SO$205</f>
        <v>2</v>
      </c>
      <c r="SP128" s="707" cm="1">
        <f t="array" aca="1" ref="SP128" ca="1">INDIRECT(SP$203&amp;ROW())*SP$205</f>
        <v>2</v>
      </c>
      <c r="SQ128" s="707" cm="1">
        <f t="array" aca="1" ref="SQ128" ca="1">INDIRECT(SQ$203&amp;ROW())*SQ$205</f>
        <v>2</v>
      </c>
      <c r="SR128" s="707" cm="1">
        <f t="array" aca="1" ref="SR128" ca="1">INDIRECT(SR$203&amp;ROW())*SR$205</f>
        <v>3</v>
      </c>
      <c r="SS128" s="707" cm="1">
        <f t="array" aca="1" ref="SS128" ca="1">INDIRECT(SS$203&amp;ROW())*SS$205</f>
        <v>3</v>
      </c>
      <c r="ST128" s="707" cm="1">
        <f t="array" aca="1" ref="ST128" ca="1">INDIRECT(ST$203&amp;ROW())*ST$205</f>
        <v>3</v>
      </c>
      <c r="SU128" s="707" cm="1">
        <f t="array" aca="1" ref="SU128" ca="1">INDIRECT(SU$203&amp;ROW())*SU$205</f>
        <v>3</v>
      </c>
      <c r="SV128" s="707" cm="1">
        <f t="array" aca="1" ref="SV128" ca="1">INDIRECT(SV$203&amp;ROW())*SV$205</f>
        <v>3</v>
      </c>
      <c r="SW128" s="707" cm="1">
        <f t="array" aca="1" ref="SW128" ca="1">INDIRECT(SW$203&amp;ROW())*SW$205</f>
        <v>3</v>
      </c>
      <c r="SX128" s="707" cm="1">
        <f t="array" aca="1" ref="SX128" ca="1">INDIRECT(SX$203&amp;ROW())*SX$205</f>
        <v>3</v>
      </c>
      <c r="SY128" s="707" cm="1">
        <f t="array" aca="1" ref="SY128" ca="1">INDIRECT(SY$203&amp;ROW())*SY$205</f>
        <v>3</v>
      </c>
      <c r="SZ128" s="707" cm="1">
        <f t="array" aca="1" ref="SZ128" ca="1">INDIRECT(SZ$203&amp;ROW())*SZ$205</f>
        <v>0</v>
      </c>
      <c r="TA128" s="707" cm="1">
        <f t="array" aca="1" ref="TA128" ca="1">INDIRECT(TA$203&amp;ROW())*TA$205</f>
        <v>0</v>
      </c>
      <c r="TB128" s="696" cm="1">
        <f t="array" aca="1" ref="TB128" ca="1">IF(INDIRECT(TB$203&amp;ROW())="-",0,INDIRECT(TB$203&amp;ROW())*TB$205)</f>
        <v>0.46910000000000002</v>
      </c>
      <c r="TC128" s="707" cm="1">
        <f t="array" aca="1" ref="TC128" ca="1">INDIRECT(TC$203&amp;ROW())*TC$205</f>
        <v>0</v>
      </c>
      <c r="TD128" s="696" cm="1">
        <f t="array" aca="1" ref="TD128" ca="1">IF(INDIRECT(TD$203&amp;ROW())="-",0,INDIRECT(TD$203&amp;ROW())*TD$205)</f>
        <v>0.4</v>
      </c>
      <c r="TE128" s="732" cm="1">
        <f t="array" aca="1" ref="TE128" ca="1">INDIRECT(TE$203&amp;ROW())*TE$205</f>
        <v>1</v>
      </c>
      <c r="TF128" s="707" cm="1">
        <f t="array" aca="1" ref="TF128" ca="1">INDIRECT(TF$203&amp;ROW())*TF$205</f>
        <v>2</v>
      </c>
      <c r="TG128" s="707" cm="1">
        <f t="array" aca="1" ref="TG128" ca="1">INDIRECT(TG$203&amp;ROW())*TG$205</f>
        <v>2</v>
      </c>
      <c r="TH128" s="707" cm="1">
        <f t="array" aca="1" ref="TH128" ca="1">INDIRECT(TH$203&amp;ROW())*TH$205</f>
        <v>0</v>
      </c>
      <c r="TI128" s="707" cm="1">
        <f t="array" aca="1" ref="TI128" ca="1">INDIRECT(TI$203&amp;ROW())*TI$205</f>
        <v>2</v>
      </c>
      <c r="TJ128" s="696" cm="1">
        <f t="array" aca="1" ref="TJ128" ca="1">IF(INDIRECT(TJ$203&amp;ROW())="-",0,INDIRECT(TJ$203&amp;ROW())*TJ$205)</f>
        <v>0.36899999999999999</v>
      </c>
      <c r="TK128" s="707" cm="1">
        <f t="array" aca="1" ref="TK128" ca="1">INDIRECT(TK$203&amp;ROW())*TK$205</f>
        <v>0</v>
      </c>
      <c r="TL128" s="707" cm="1">
        <f t="array" aca="1" ref="TL128" ca="1">INDIRECT(TL$203&amp;ROW())*TL$205</f>
        <v>2</v>
      </c>
      <c r="TM128" s="707" cm="1">
        <f t="array" aca="1" ref="TM128" ca="1">INDIRECT(TM$203&amp;ROW())*TM$205</f>
        <v>0</v>
      </c>
      <c r="TN128" s="707" cm="1">
        <f t="array" aca="1" ref="TN128" ca="1">IF($TM128=0,0,INDIRECT(TN$203&amp;ROW())*TN$205)</f>
        <v>0</v>
      </c>
      <c r="TO128" s="707" cm="1">
        <f t="array" aca="1" ref="TO128" ca="1">IF($TM128=0,0,INDIRECT(TO$203&amp;ROW())*TO$205)</f>
        <v>0</v>
      </c>
      <c r="TP128" s="707" cm="1">
        <f t="array" aca="1" ref="TP128" ca="1">IF($TM128=0,0,INDIRECT(TP$203&amp;ROW())*TP$205)</f>
        <v>0</v>
      </c>
      <c r="TQ128" s="707" cm="1">
        <f t="array" aca="1" ref="TQ128" ca="1">IF($TM128=0,0,INDIRECT(TQ$203&amp;ROW())*TQ$205)</f>
        <v>0</v>
      </c>
      <c r="TR128" s="707" cm="1">
        <f t="array" aca="1" ref="TR128" ca="1">INDIRECT(TR$203&amp;ROW())*TR$205</f>
        <v>0</v>
      </c>
      <c r="TS128" s="707" cm="1">
        <f t="array" aca="1" ref="TS128" ca="1">IF($TR128=0,0,INDIRECT(TS$203&amp;ROW())*TS$205)</f>
        <v>0</v>
      </c>
      <c r="TT128" s="707" cm="1">
        <f t="array" aca="1" ref="TT128" ca="1">IF($TR128=0,0,INDIRECT(TT$203&amp;ROW())*TT$205)</f>
        <v>0</v>
      </c>
      <c r="TU128" s="707" cm="1">
        <f t="array" aca="1" ref="TU128" ca="1">INDIRECT(TU$203&amp;ROW())*TU$205</f>
        <v>0</v>
      </c>
      <c r="TV128" s="707" cm="1">
        <f t="array" aca="1" ref="TV128" ca="1">INDIRECT(TV$203&amp;ROW())*TV$205</f>
        <v>1</v>
      </c>
      <c r="TW128" s="707" cm="1">
        <f t="array" aca="1" ref="TW128" ca="1">INDIRECT(TW$203&amp;ROW())*TW$205</f>
        <v>0</v>
      </c>
      <c r="TX128" s="707" cm="1">
        <f t="array" aca="1" ref="TX128" ca="1">INDIRECT(TX$203&amp;ROW())*TX$205</f>
        <v>3</v>
      </c>
      <c r="TY128" s="707" cm="1">
        <f t="array" aca="1" ref="TY128" ca="1">INDIRECT(TY$203&amp;ROW())*TY$205</f>
        <v>0</v>
      </c>
      <c r="TZ128" s="707" cm="1">
        <f t="array" aca="1" ref="TZ128" ca="1">INDIRECT(TZ$203&amp;ROW())*TZ$205</f>
        <v>2</v>
      </c>
      <c r="UA128" s="707" cm="1">
        <f t="array" aca="1" ref="UA128" ca="1">INDIRECT(UA$203&amp;ROW())*UA$205</f>
        <v>2</v>
      </c>
      <c r="UB128" s="707" cm="1">
        <f t="array" aca="1" ref="UB128" ca="1">INDIRECT(UB$203&amp;ROW())*UB$205</f>
        <v>2</v>
      </c>
      <c r="UC128" s="707" cm="1">
        <f t="array" aca="1" ref="UC128" ca="1">INDIRECT(UC$203&amp;ROW())*UC$205</f>
        <v>1</v>
      </c>
      <c r="UD128" s="707" cm="1">
        <f t="array" aca="1" ref="UD128" ca="1">INDIRECT(UD$203&amp;ROW())*UD$205</f>
        <v>1</v>
      </c>
      <c r="UE128" s="707" cm="1">
        <f t="array" aca="1" ref="UE128" ca="1">INDIRECT(UE$203&amp;ROW())*UE$205</f>
        <v>2</v>
      </c>
      <c r="UF128" s="707" cm="1">
        <f t="array" aca="1" ref="UF128" ca="1">INDIRECT(UF$203&amp;ROW())*UF$205</f>
        <v>2</v>
      </c>
      <c r="UG128" s="696" cm="1">
        <f t="array" aca="1" ref="UG128" ca="1">IF(INDIRECT(UG$203&amp;ROW())="-",0,INDIRECT(UG$203&amp;ROW())*UG$205)</f>
        <v>0.54049999999999998</v>
      </c>
      <c r="UH128" s="707" cm="1">
        <f t="array" aca="1" ref="UH128" ca="1">INDIRECT(UH$203&amp;ROW())*UH$205</f>
        <v>0</v>
      </c>
      <c r="UI128" s="707" cm="1">
        <f t="array" aca="1" ref="UI128" ca="1">INDIRECT(UI$203&amp;ROW())*UI$205</f>
        <v>1</v>
      </c>
      <c r="UJ128" s="707" cm="1">
        <f t="array" aca="1" ref="UJ128" ca="1">INDIRECT(UJ$203&amp;ROW())*UJ$205</f>
        <v>2</v>
      </c>
      <c r="UM128" s="606" t="s">
        <v>6571</v>
      </c>
      <c r="UN128" s="616">
        <f t="shared" ca="1" si="222"/>
        <v>1.3455222970601226</v>
      </c>
      <c r="UO128" s="616">
        <f t="shared" ca="1" si="222"/>
        <v>1.5785703781343867</v>
      </c>
      <c r="UP128" s="616">
        <f t="shared" ca="1" si="222"/>
        <v>1.190315493832806</v>
      </c>
      <c r="UQ128" s="616">
        <f t="shared" ca="1" si="222"/>
        <v>0.29355872991449461</v>
      </c>
      <c r="UR128" s="616">
        <f t="shared" ca="1" si="222"/>
        <v>1.0502465449096676</v>
      </c>
      <c r="US128" s="616">
        <f t="shared" ca="1" si="222"/>
        <v>0.41305213694811815</v>
      </c>
      <c r="UT128" s="616">
        <f t="shared" ca="1" si="222"/>
        <v>0.30690415393182785</v>
      </c>
      <c r="UU128" s="616">
        <f t="shared" ca="1" si="222"/>
        <v>0.53359975015917405</v>
      </c>
      <c r="UV128" s="616">
        <f t="shared" ca="1" si="222"/>
        <v>0.44410973870643028</v>
      </c>
      <c r="UW128" s="616">
        <f t="shared" ca="1" si="222"/>
        <v>0.6421874155054268</v>
      </c>
      <c r="UX128" s="616">
        <f t="shared" ca="1" si="222"/>
        <v>0.28247365722383649</v>
      </c>
      <c r="UY128" s="616">
        <f t="shared" ca="1" si="222"/>
        <v>-0.67270887390575207</v>
      </c>
      <c r="UZ128" s="616">
        <f t="shared" ca="1" si="222"/>
        <v>-0.80238258590915801</v>
      </c>
      <c r="VA128" s="616">
        <f t="shared" ca="1" si="222"/>
        <v>-0.29786557815427056</v>
      </c>
      <c r="VB128" s="616">
        <f t="shared" ca="1" si="222"/>
        <v>-0.76400504167427041</v>
      </c>
      <c r="VC128" s="616">
        <f t="shared" ca="1" si="222"/>
        <v>-0.64816838862450588</v>
      </c>
      <c r="VD128" s="616">
        <f t="shared" ca="1" si="243"/>
        <v>-0.36208520652341147</v>
      </c>
      <c r="VE128" s="616">
        <f t="shared" ca="1" si="240"/>
        <v>3.9909080070471406E-2</v>
      </c>
      <c r="VF128" s="616">
        <f t="shared" ca="1" si="240"/>
        <v>7.1631593782223293E-2</v>
      </c>
      <c r="VG128" s="616">
        <f t="shared" ca="1" si="240"/>
        <v>-0.89462372206681784</v>
      </c>
      <c r="VH128" s="616">
        <f t="shared" ca="1" si="240"/>
        <v>-0.12784420028857393</v>
      </c>
      <c r="VI128" s="616">
        <f t="shared" ca="1" si="240"/>
        <v>-0.76552268087551656</v>
      </c>
      <c r="VJ128" s="616">
        <f t="shared" ca="1" si="240"/>
        <v>-0.90132677458943244</v>
      </c>
      <c r="VK128" s="616">
        <f t="shared" ca="1" si="240"/>
        <v>0.83678976492872159</v>
      </c>
      <c r="VL128" s="616">
        <f t="shared" ca="1" si="240"/>
        <v>-0.83864555511817418</v>
      </c>
      <c r="VM128" s="616">
        <f t="shared" ca="1" si="240"/>
        <v>-0.57201237404204519</v>
      </c>
      <c r="VN128" s="616">
        <f t="shared" ca="1" si="240"/>
        <v>-0.62639799545694341</v>
      </c>
      <c r="VO128" s="616">
        <f t="shared" ca="1" si="240"/>
        <v>-0.42150866262694142</v>
      </c>
      <c r="VP128" s="616">
        <f t="shared" ca="1" si="240"/>
        <v>-0.46221149066820022</v>
      </c>
      <c r="VQ128" s="616">
        <f t="shared" ca="1" si="240"/>
        <v>-0.77889442244162177</v>
      </c>
      <c r="VR128" s="616">
        <f t="shared" ca="1" si="240"/>
        <v>-0.64202286734458469</v>
      </c>
      <c r="VS128" s="616">
        <f t="shared" ca="1" si="240"/>
        <v>-0.40481357988865657</v>
      </c>
      <c r="VT128" s="616">
        <f t="shared" ca="1" si="232"/>
        <v>-0.3878135405833677</v>
      </c>
      <c r="VU128" s="616">
        <f t="shared" ca="1" si="232"/>
        <v>1.2114249894444582</v>
      </c>
      <c r="VV128" s="616">
        <f t="shared" ca="1" si="232"/>
        <v>-0.64337789451099625</v>
      </c>
      <c r="VW128" s="616">
        <f t="shared" ca="1" si="232"/>
        <v>0.66845613582062358</v>
      </c>
      <c r="VX128" s="616">
        <f t="shared" ca="1" si="232"/>
        <v>-0.78524029103755877</v>
      </c>
      <c r="VY128" s="616">
        <f t="shared" ca="1" si="232"/>
        <v>0.70583605694264007</v>
      </c>
      <c r="VZ128" s="616">
        <f t="shared" ca="1" si="232"/>
        <v>0.68442622420316401</v>
      </c>
      <c r="WA128" s="616">
        <f t="shared" ca="1" si="232"/>
        <v>0.92808016936885662</v>
      </c>
      <c r="WB128" s="616">
        <f t="shared" ca="1" si="232"/>
        <v>0.33435322352896929</v>
      </c>
      <c r="WC128" s="616">
        <f t="shared" ca="1" si="232"/>
        <v>0.47817673461028487</v>
      </c>
      <c r="WD128" s="616">
        <f t="shared" ca="1" si="229"/>
        <v>0.30785317554274461</v>
      </c>
      <c r="WE128" s="616">
        <f t="shared" ca="1" si="229"/>
        <v>0.67426644196529939</v>
      </c>
      <c r="WF128" s="616">
        <f t="shared" ca="1" si="229"/>
        <v>-0.75854899879180915</v>
      </c>
      <c r="WG128" s="616">
        <f t="shared" ca="1" si="229"/>
        <v>-1.008197359876486</v>
      </c>
      <c r="WH128" s="616">
        <f t="shared" ca="1" si="229"/>
        <v>0.91987607881584121</v>
      </c>
      <c r="WI128" s="627">
        <f t="shared" ca="1" si="229"/>
        <v>1.0659329460226332</v>
      </c>
      <c r="WL128" s="606" t="s">
        <v>6571</v>
      </c>
      <c r="WM128" s="700" t="str">
        <f t="shared" ca="1" si="172"/>
        <v>B</v>
      </c>
      <c r="WN128" s="479">
        <f t="shared" ca="1" si="173"/>
        <v>0.52356507858531542</v>
      </c>
      <c r="WO128" s="495">
        <f t="shared" ca="1" si="216"/>
        <v>0.7429453355170248</v>
      </c>
      <c r="WP128" s="458">
        <f t="shared" ca="1" si="216"/>
        <v>0.52134642814760201</v>
      </c>
      <c r="WQ128" s="458">
        <f t="shared" ca="1" si="216"/>
        <v>0.15120578437620144</v>
      </c>
      <c r="WR128" s="459">
        <f t="shared" ca="1" si="216"/>
        <v>0.67876276630043386</v>
      </c>
      <c r="WS128" s="495">
        <f t="shared" ca="1" si="174"/>
        <v>0.37172194541086068</v>
      </c>
      <c r="WT128" s="458">
        <f t="shared" ca="1" si="175"/>
        <v>-0.32526753059265695</v>
      </c>
      <c r="WU128" s="458">
        <f t="shared" ca="1" si="176"/>
        <v>-0.52530477500096351</v>
      </c>
      <c r="WV128" s="459">
        <f t="shared" ca="1" si="177"/>
        <v>0.33096291104764963</v>
      </c>
      <c r="WW128" s="484">
        <f t="shared" ca="1" si="223"/>
        <v>1.0061815737415598</v>
      </c>
      <c r="WX128" s="484">
        <f t="shared" ca="1" si="223"/>
        <v>0.95203579505284863</v>
      </c>
      <c r="WY128" s="484">
        <f t="shared" ca="1" si="223"/>
        <v>0.86666871105966603</v>
      </c>
      <c r="WZ128" s="484">
        <f t="shared" ca="1" si="223"/>
        <v>0.10559307515024371</v>
      </c>
      <c r="XA128" s="484">
        <f t="shared" ca="1" si="241"/>
        <v>0.5542151017488316</v>
      </c>
      <c r="XB128" s="484">
        <f t="shared" ca="1" si="241"/>
        <v>0.21821544394969081</v>
      </c>
      <c r="XC128" s="484">
        <f t="shared" ca="1" si="241"/>
        <v>0.14467461816346364</v>
      </c>
      <c r="XD128" s="484">
        <f t="shared" ca="1" si="241"/>
        <v>0.27368331185664035</v>
      </c>
      <c r="XE128" s="484">
        <f t="shared" ca="1" si="241"/>
        <v>0.21801347073098662</v>
      </c>
      <c r="XF128" s="484">
        <f t="shared" ca="1" si="241"/>
        <v>0.41324760187774212</v>
      </c>
      <c r="XG128" s="484">
        <f t="shared" ca="1" si="241"/>
        <v>0.1145148206385433</v>
      </c>
      <c r="XH128" s="484">
        <f t="shared" ca="1" si="241"/>
        <v>-0.33958343954762366</v>
      </c>
      <c r="XI128" s="484">
        <f t="shared" ca="1" si="241"/>
        <v>-0.56078518929191046</v>
      </c>
      <c r="XJ128" s="484">
        <f t="shared" ca="1" si="241"/>
        <v>-0.21139520081608582</v>
      </c>
      <c r="XK128" s="484">
        <f t="shared" ca="1" si="241"/>
        <v>-0.54267278110123429</v>
      </c>
      <c r="XL128" s="484">
        <f t="shared" ca="1" si="241"/>
        <v>-0.57259195451088851</v>
      </c>
      <c r="XM128" s="484">
        <f t="shared" ca="1" si="241"/>
        <v>-0.27308466275995691</v>
      </c>
      <c r="XN128" s="484">
        <f t="shared" ca="1" si="227"/>
        <v>2.7828601533139714E-2</v>
      </c>
      <c r="XO128" s="484">
        <f t="shared" ca="1" si="227"/>
        <v>5.2591916154908339E-2</v>
      </c>
      <c r="XP128" s="484">
        <f t="shared" ca="1" si="227"/>
        <v>-0.57255918212276347</v>
      </c>
      <c r="XQ128" s="484">
        <f t="shared" ca="1" si="227"/>
        <v>-8.50675308720171E-2</v>
      </c>
      <c r="XR128" s="484">
        <f t="shared" ca="1" si="227"/>
        <v>-0.66983234576607698</v>
      </c>
      <c r="XS128" s="484">
        <f t="shared" ca="1" si="227"/>
        <v>-0.55611861992167977</v>
      </c>
      <c r="XT128" s="484">
        <f t="shared" ca="1" si="227"/>
        <v>0.50818242424121263</v>
      </c>
      <c r="XU128" s="484">
        <f t="shared" ca="1" si="227"/>
        <v>-0.63720289277878872</v>
      </c>
      <c r="XV128" s="484">
        <f t="shared" ca="1" si="227"/>
        <v>-0.30179372854458303</v>
      </c>
      <c r="XW128" s="484">
        <f t="shared" ca="1" si="227"/>
        <v>-0.40427726626791127</v>
      </c>
      <c r="XX128" s="484">
        <f t="shared" ca="1" si="227"/>
        <v>-0.20379943838012618</v>
      </c>
      <c r="XY128" s="484">
        <f t="shared" ca="1" si="227"/>
        <v>-0.24303080179333969</v>
      </c>
      <c r="XZ128" s="484">
        <f t="shared" ca="1" si="227"/>
        <v>-0.56968338057380219</v>
      </c>
      <c r="YA128" s="484">
        <f t="shared" ca="1" si="227"/>
        <v>-0.43779539324227229</v>
      </c>
      <c r="YB128" s="484">
        <f t="shared" ca="1" si="227"/>
        <v>-0.21272953623148902</v>
      </c>
      <c r="YC128" s="484">
        <f t="shared" ca="1" si="227"/>
        <v>-0.17304240180829866</v>
      </c>
      <c r="YD128" s="484">
        <f t="shared" ca="1" si="246"/>
        <v>0.89512192470051022</v>
      </c>
      <c r="YE128" s="484">
        <f t="shared" ca="1" si="244"/>
        <v>-0.46342509741627064</v>
      </c>
      <c r="YF128" s="484">
        <f t="shared" ca="1" si="244"/>
        <v>0.39432227452058582</v>
      </c>
      <c r="YG128" s="484">
        <f t="shared" ca="1" si="244"/>
        <v>-0.54699838673676349</v>
      </c>
      <c r="YH128" s="484">
        <f t="shared" ca="1" si="244"/>
        <v>0.3761400347447329</v>
      </c>
      <c r="YI128" s="484">
        <f t="shared" ca="1" si="244"/>
        <v>0.40086843951579315</v>
      </c>
      <c r="YJ128" s="484">
        <f t="shared" ca="1" si="233"/>
        <v>0.55062996448654267</v>
      </c>
      <c r="YK128" s="484">
        <f t="shared" ca="1" si="233"/>
        <v>5.8277766861099353E-2</v>
      </c>
      <c r="YL128" s="484">
        <f t="shared" ca="1" si="233"/>
        <v>0.15139075417761619</v>
      </c>
      <c r="YM128" s="484">
        <f t="shared" ca="1" si="233"/>
        <v>0.24575919003577301</v>
      </c>
      <c r="YN128" s="484">
        <f t="shared" ca="1" si="233"/>
        <v>0.48075197312125845</v>
      </c>
      <c r="YO128" s="484">
        <f t="shared" ca="1" si="233"/>
        <v>-0.46582494015804998</v>
      </c>
      <c r="YP128" s="484">
        <f t="shared" ca="1" si="230"/>
        <v>-0.53716755334219179</v>
      </c>
      <c r="YQ128" s="484">
        <f t="shared" ca="1" si="230"/>
        <v>0.66635823149419537</v>
      </c>
      <c r="YR128" s="484">
        <f t="shared" ca="1" si="230"/>
        <v>0.79923652292777037</v>
      </c>
      <c r="YU128" s="606" t="s">
        <v>6571</v>
      </c>
      <c r="YV128" s="700" t="str">
        <f t="shared" ca="1" si="160"/>
        <v>B</v>
      </c>
      <c r="YW128" s="479">
        <f t="shared" ca="1" si="179"/>
        <v>0.5525693721550955</v>
      </c>
      <c r="YX128" s="495">
        <f t="shared" ca="1" si="217"/>
        <v>0.86952742646604864</v>
      </c>
      <c r="YY128" s="458">
        <f t="shared" ca="1" si="217"/>
        <v>0.51587108093291101</v>
      </c>
      <c r="YZ128" s="458">
        <f t="shared" ca="1" si="217"/>
        <v>5.5470412794761184E-2</v>
      </c>
      <c r="ZA128" s="459">
        <f t="shared" ca="1" si="217"/>
        <v>0.76940856842666105</v>
      </c>
      <c r="ZB128" s="495">
        <f t="shared" ca="1" si="180"/>
        <v>0.49550047374983519</v>
      </c>
      <c r="ZC128" s="458">
        <f t="shared" ca="1" si="181"/>
        <v>-0.34639963318400302</v>
      </c>
      <c r="ZD128" s="458">
        <f t="shared" ca="1" si="182"/>
        <v>-0.60824842980598781</v>
      </c>
      <c r="ZE128" s="459">
        <f t="shared" ca="1" si="183"/>
        <v>0.26482100012612392</v>
      </c>
      <c r="ZF128" s="484">
        <f t="shared" ca="1" si="225"/>
        <v>4.5009936569290004E-2</v>
      </c>
      <c r="ZG128" s="484">
        <f t="shared" ca="1" si="225"/>
        <v>0.20129871520842663</v>
      </c>
      <c r="ZH128" s="484">
        <f t="shared" ca="1" si="225"/>
        <v>8.9808171214972948E-2</v>
      </c>
      <c r="ZI128" s="484">
        <f t="shared" ca="1" si="225"/>
        <v>2.1988880583922777E-2</v>
      </c>
      <c r="ZJ128" s="484">
        <f t="shared" ca="1" si="242"/>
        <v>9.1836409008688807E-2</v>
      </c>
      <c r="ZK128" s="484">
        <f t="shared" ca="1" si="242"/>
        <v>7.3425809550013654E-2</v>
      </c>
      <c r="ZL128" s="484">
        <f t="shared" ca="1" si="242"/>
        <v>2.4672875513209128E-2</v>
      </c>
      <c r="ZM128" s="484">
        <f t="shared" ca="1" si="242"/>
        <v>9.4446117703140112E-2</v>
      </c>
      <c r="ZN128" s="484">
        <f t="shared" ca="1" si="242"/>
        <v>8.9770705925095284E-2</v>
      </c>
      <c r="ZO128" s="484">
        <f t="shared" ca="1" si="242"/>
        <v>2.8984588520071332E-2</v>
      </c>
      <c r="ZP128" s="484">
        <f t="shared" ca="1" si="242"/>
        <v>2.6000050859821721E-2</v>
      </c>
      <c r="ZQ128" s="484">
        <f t="shared" ca="1" si="242"/>
        <v>-1.1497069191506403E-2</v>
      </c>
      <c r="ZR128" s="484">
        <f t="shared" ca="1" si="242"/>
        <v>-4.5981105838852197E-2</v>
      </c>
      <c r="ZS128" s="484">
        <f t="shared" ca="1" si="242"/>
        <v>-2.4993488172409088E-2</v>
      </c>
      <c r="ZT128" s="484">
        <f t="shared" ca="1" si="242"/>
        <v>-2.7291061507312073E-2</v>
      </c>
      <c r="ZU128" s="484">
        <f t="shared" ca="1" si="242"/>
        <v>-4.1021954900642484E-2</v>
      </c>
      <c r="ZV128" s="484">
        <f t="shared" ca="1" si="242"/>
        <v>-1.9215497798489828E-2</v>
      </c>
      <c r="ZW128" s="484">
        <f t="shared" ca="1" si="228"/>
        <v>5.5175234891583769E-3</v>
      </c>
      <c r="ZX128" s="484">
        <f t="shared" ca="1" si="228"/>
        <v>2.0912013157790479E-3</v>
      </c>
      <c r="ZY128" s="484">
        <f t="shared" ca="1" si="228"/>
        <v>-9.6348193705378546E-2</v>
      </c>
      <c r="ZZ128" s="484">
        <f t="shared" ca="1" si="228"/>
        <v>-7.8155783354792625E-3</v>
      </c>
      <c r="AAA128" s="484">
        <f t="shared" ca="1" si="228"/>
        <v>-4.6254104350242992E-2</v>
      </c>
      <c r="AAB128" s="484">
        <f t="shared" ca="1" si="228"/>
        <v>-0.10150745433592355</v>
      </c>
      <c r="AAC128" s="484">
        <f t="shared" ca="1" si="228"/>
        <v>1.2546600107337495E-2</v>
      </c>
      <c r="AAD128" s="484">
        <f t="shared" ca="1" si="228"/>
        <v>-7.8682240113631882E-2</v>
      </c>
      <c r="AAE128" s="484">
        <f t="shared" ca="1" si="228"/>
        <v>-4.0219644611828483E-2</v>
      </c>
      <c r="AAF128" s="484">
        <f t="shared" ca="1" si="228"/>
        <v>-6.120902348854227E-2</v>
      </c>
      <c r="AAG128" s="484">
        <f t="shared" ca="1" si="228"/>
        <v>-4.3018323338477257E-2</v>
      </c>
      <c r="AAH128" s="484">
        <f t="shared" ca="1" si="228"/>
        <v>-3.8008707897835295E-2</v>
      </c>
      <c r="AAI128" s="484">
        <f t="shared" ca="1" si="228"/>
        <v>-6.0338538063910964E-2</v>
      </c>
      <c r="AAJ128" s="484">
        <f t="shared" ca="1" si="228"/>
        <v>-5.2025335368730337E-2</v>
      </c>
      <c r="AAK128" s="484">
        <f t="shared" ca="1" si="228"/>
        <v>-3.3183772310049216E-2</v>
      </c>
      <c r="AAL128" s="484">
        <f t="shared" ca="1" si="228"/>
        <v>-1.741238539122681E-2</v>
      </c>
      <c r="AAM128" s="484">
        <f t="shared" ca="1" si="247"/>
        <v>3.2295609342675426E-2</v>
      </c>
      <c r="AAN128" s="484">
        <f t="shared" ca="1" si="245"/>
        <v>-6.1359063816095079E-2</v>
      </c>
      <c r="AAO128" s="484">
        <f t="shared" ca="1" si="245"/>
        <v>1.8805162954418208E-2</v>
      </c>
      <c r="AAP128" s="484">
        <f t="shared" ca="1" si="245"/>
        <v>-2.8906649957960041E-2</v>
      </c>
      <c r="AAQ128" s="484">
        <f t="shared" ca="1" si="245"/>
        <v>7.2202153341576855E-2</v>
      </c>
      <c r="AAR128" s="484">
        <f t="shared" ca="1" si="245"/>
        <v>1.612649398533611E-2</v>
      </c>
      <c r="AAS128" s="484">
        <f t="shared" ca="1" si="234"/>
        <v>2.5193481555402932E-2</v>
      </c>
      <c r="AAT128" s="484">
        <f t="shared" ca="1" si="234"/>
        <v>0.1027465411596778</v>
      </c>
      <c r="AAU128" s="484">
        <f t="shared" ca="1" si="234"/>
        <v>0.12363824729832018</v>
      </c>
      <c r="AAV128" s="484">
        <f t="shared" ca="1" si="234"/>
        <v>2.0354908169117208E-2</v>
      </c>
      <c r="AAW128" s="484">
        <f t="shared" ca="1" si="234"/>
        <v>2.5206724043060142E-2</v>
      </c>
      <c r="AAX128" s="484">
        <f t="shared" ca="1" si="234"/>
        <v>-5.9682678955082918E-2</v>
      </c>
      <c r="AAY128" s="484">
        <f t="shared" ca="1" si="231"/>
        <v>-0.12312049482031152</v>
      </c>
      <c r="AAZ128" s="484">
        <f t="shared" ca="1" si="231"/>
        <v>0.10083451386486998</v>
      </c>
      <c r="ABA128" s="484">
        <f t="shared" ca="1" si="231"/>
        <v>0.11331661652741069</v>
      </c>
    </row>
    <row r="129" spans="1:729" ht="15" customHeight="1" x14ac:dyDescent="0.35">
      <c r="A129" s="498">
        <v>127</v>
      </c>
      <c r="B129" s="628"/>
      <c r="C129" s="606" t="s">
        <v>6618</v>
      </c>
      <c r="D129" s="629">
        <v>528</v>
      </c>
      <c r="E129" s="630" t="s">
        <v>6619</v>
      </c>
      <c r="F129" s="631" t="s">
        <v>1351</v>
      </c>
      <c r="G129" s="632">
        <v>17134.873</v>
      </c>
      <c r="H129" s="504">
        <v>922128.6206190465</v>
      </c>
      <c r="I129" s="505">
        <v>53200</v>
      </c>
      <c r="J129" s="633" t="s">
        <v>6620</v>
      </c>
      <c r="K129" s="469">
        <v>2</v>
      </c>
      <c r="L129" s="508" t="s">
        <v>6620</v>
      </c>
      <c r="M129" s="817">
        <v>10</v>
      </c>
      <c r="N129" s="818">
        <v>0.92279999999999995</v>
      </c>
      <c r="O129" s="819">
        <v>0.90590000000000004</v>
      </c>
      <c r="P129" s="820">
        <v>0.92759999999999998</v>
      </c>
      <c r="Q129" s="821">
        <v>0.93489999999999995</v>
      </c>
      <c r="R129" s="818">
        <v>0.96430000000000005</v>
      </c>
      <c r="S129" s="822">
        <v>0.87570000000000003</v>
      </c>
      <c r="T129" s="822">
        <v>0.93059999999999998</v>
      </c>
      <c r="U129" s="822">
        <v>0.92754000000000003</v>
      </c>
      <c r="V129" s="822">
        <v>0.92910000000000004</v>
      </c>
      <c r="W129" s="656" t="s">
        <v>6621</v>
      </c>
      <c r="X129" s="875" t="s">
        <v>6622</v>
      </c>
      <c r="Y129" s="517">
        <v>3</v>
      </c>
      <c r="Z129" s="517">
        <v>3</v>
      </c>
      <c r="AA129" s="865" t="s">
        <v>6623</v>
      </c>
      <c r="AB129" s="520">
        <v>2019</v>
      </c>
      <c r="AC129" s="369">
        <v>2</v>
      </c>
      <c r="AD129" s="572" t="s">
        <v>6623</v>
      </c>
      <c r="AE129" s="817">
        <v>1</v>
      </c>
      <c r="AF129" s="751" t="s">
        <v>6624</v>
      </c>
      <c r="AG129" s="578" t="s">
        <v>6625</v>
      </c>
      <c r="AH129" s="647">
        <v>4</v>
      </c>
      <c r="AI129" s="647">
        <v>7</v>
      </c>
      <c r="AJ129" s="647">
        <v>2019</v>
      </c>
      <c r="AK129" s="752" t="s">
        <v>1549</v>
      </c>
      <c r="AL129" s="578" t="s">
        <v>6626</v>
      </c>
      <c r="AM129" s="650" t="s">
        <v>1188</v>
      </c>
      <c r="AN129" s="647" t="s">
        <v>1188</v>
      </c>
      <c r="AO129" s="647" t="s">
        <v>1188</v>
      </c>
      <c r="AP129" s="647">
        <v>1</v>
      </c>
      <c r="AQ129" s="647">
        <v>1</v>
      </c>
      <c r="AR129" s="647">
        <v>1</v>
      </c>
      <c r="AS129" s="647">
        <v>1</v>
      </c>
      <c r="AT129" s="647">
        <v>1</v>
      </c>
      <c r="AU129" s="648">
        <v>1</v>
      </c>
      <c r="AV129" s="709" t="s">
        <v>6627</v>
      </c>
      <c r="AW129" s="642" t="s">
        <v>6628</v>
      </c>
      <c r="AX129" s="643">
        <v>2</v>
      </c>
      <c r="AY129" s="578" t="s">
        <v>6629</v>
      </c>
      <c r="AZ129" s="643">
        <v>1</v>
      </c>
      <c r="BA129" s="603" t="s">
        <v>6630</v>
      </c>
      <c r="BB129" s="631" t="s">
        <v>6631</v>
      </c>
      <c r="BC129" s="646" t="s">
        <v>6632</v>
      </c>
      <c r="BD129" s="631" t="s">
        <v>1607</v>
      </c>
      <c r="BE129" s="631" t="s">
        <v>1317</v>
      </c>
      <c r="BF129" s="631">
        <v>3</v>
      </c>
      <c r="BG129" s="631">
        <v>2003</v>
      </c>
      <c r="BH129" s="631" t="s">
        <v>1197</v>
      </c>
      <c r="BI129" s="631">
        <v>1</v>
      </c>
      <c r="BJ129" s="631">
        <v>1</v>
      </c>
      <c r="BK129" s="631" t="s">
        <v>1262</v>
      </c>
      <c r="BL129" s="631" t="s">
        <v>1257</v>
      </c>
      <c r="BM129" s="551" t="s">
        <v>6633</v>
      </c>
      <c r="BN129" s="647">
        <v>1841</v>
      </c>
      <c r="BO129" s="557" t="s">
        <v>6634</v>
      </c>
      <c r="BP129" s="647">
        <v>2009</v>
      </c>
      <c r="BQ129" s="647">
        <v>2</v>
      </c>
      <c r="BR129" s="647">
        <v>4</v>
      </c>
      <c r="BS129" s="647" t="s">
        <v>1188</v>
      </c>
      <c r="BT129" s="647" t="s">
        <v>1188</v>
      </c>
      <c r="BU129" s="647" t="s">
        <v>1188</v>
      </c>
      <c r="BV129" s="648" t="s">
        <v>1188</v>
      </c>
      <c r="BW129" s="709" t="s">
        <v>6635</v>
      </c>
      <c r="BX129" s="650">
        <v>1798</v>
      </c>
      <c r="BY129" s="647" t="s">
        <v>6636</v>
      </c>
      <c r="BZ129" s="651" t="s">
        <v>1612</v>
      </c>
      <c r="CA129" s="647">
        <v>2</v>
      </c>
      <c r="CB129" s="647" t="s">
        <v>1214</v>
      </c>
      <c r="CC129" s="557" t="s">
        <v>6637</v>
      </c>
      <c r="CD129" s="652">
        <v>2007</v>
      </c>
      <c r="CE129" s="647">
        <v>3</v>
      </c>
      <c r="CF129" s="647">
        <v>2</v>
      </c>
      <c r="CG129" s="709" t="s">
        <v>6638</v>
      </c>
      <c r="CH129" s="650">
        <v>1798</v>
      </c>
      <c r="CI129" s="647">
        <v>1953</v>
      </c>
      <c r="CJ129" s="647">
        <v>3</v>
      </c>
      <c r="CK129" s="651" t="s">
        <v>6639</v>
      </c>
      <c r="CL129" s="651" t="s">
        <v>6640</v>
      </c>
      <c r="CM129" s="647">
        <v>2</v>
      </c>
      <c r="CN129" s="647" t="s">
        <v>1214</v>
      </c>
      <c r="CO129" s="557" t="s">
        <v>6641</v>
      </c>
      <c r="CP129" s="647">
        <v>2009</v>
      </c>
      <c r="CQ129" s="647">
        <v>3</v>
      </c>
      <c r="CR129" s="650">
        <v>3</v>
      </c>
      <c r="CS129" s="551" t="s">
        <v>6642</v>
      </c>
      <c r="CT129" s="430">
        <v>1996</v>
      </c>
      <c r="CU129" s="592">
        <v>2</v>
      </c>
      <c r="CV129" s="653" t="s">
        <v>1188</v>
      </c>
      <c r="CW129" s="647" t="s">
        <v>1188</v>
      </c>
      <c r="CX129" s="655">
        <v>1</v>
      </c>
      <c r="CY129" s="656" t="s">
        <v>6643</v>
      </c>
      <c r="CZ129" s="647">
        <v>2006</v>
      </c>
      <c r="DA129" s="657">
        <v>2</v>
      </c>
      <c r="DB129" s="723">
        <v>1132000</v>
      </c>
      <c r="DC129" s="753">
        <v>3</v>
      </c>
      <c r="DD129" s="659" t="s">
        <v>1493</v>
      </c>
      <c r="DE129" s="648">
        <v>2018</v>
      </c>
      <c r="DF129" s="708" t="s">
        <v>6644</v>
      </c>
      <c r="DG129" s="664" t="s">
        <v>6645</v>
      </c>
      <c r="DH129" s="666">
        <v>2</v>
      </c>
      <c r="DI129" s="710" t="s">
        <v>1214</v>
      </c>
      <c r="DJ129" s="578" t="s">
        <v>6646</v>
      </c>
      <c r="DK129" s="665">
        <v>2010</v>
      </c>
      <c r="DL129" s="665">
        <v>3</v>
      </c>
      <c r="DM129" s="655">
        <v>2</v>
      </c>
      <c r="DN129" s="708" t="s">
        <v>6644</v>
      </c>
      <c r="DO129" s="664" t="s">
        <v>6645</v>
      </c>
      <c r="DP129" s="665">
        <v>2</v>
      </c>
      <c r="DQ129" s="664" t="s">
        <v>1214</v>
      </c>
      <c r="DR129" s="578" t="s">
        <v>6646</v>
      </c>
      <c r="DS129" s="665">
        <v>2010</v>
      </c>
      <c r="DT129" s="665">
        <v>3</v>
      </c>
      <c r="DU129" s="655">
        <v>2</v>
      </c>
      <c r="DV129" s="651" t="s">
        <v>6647</v>
      </c>
      <c r="DW129" s="578" t="s">
        <v>6648</v>
      </c>
      <c r="DX129" s="647">
        <v>2011</v>
      </c>
      <c r="DY129" s="647">
        <v>3</v>
      </c>
      <c r="DZ129" s="650">
        <v>2</v>
      </c>
      <c r="EA129" s="743" t="s">
        <v>6649</v>
      </c>
      <c r="EB129" s="539" t="s">
        <v>6650</v>
      </c>
      <c r="EC129" s="647">
        <v>1</v>
      </c>
      <c r="ED129" s="668" t="s">
        <v>1262</v>
      </c>
      <c r="EE129" s="647">
        <v>2003</v>
      </c>
      <c r="EF129" s="647">
        <v>3</v>
      </c>
      <c r="EG129" s="650" t="s">
        <v>1505</v>
      </c>
      <c r="EH129" s="648" t="s">
        <v>1221</v>
      </c>
      <c r="EI129" s="551" t="s">
        <v>6627</v>
      </c>
      <c r="EJ129" s="651" t="s">
        <v>6628</v>
      </c>
      <c r="EK129" s="647" t="s">
        <v>1188</v>
      </c>
      <c r="EL129" s="647" t="s">
        <v>1188</v>
      </c>
      <c r="EM129" s="669" t="s">
        <v>1188</v>
      </c>
      <c r="EN129" s="647" t="s">
        <v>4103</v>
      </c>
      <c r="EO129" s="670" t="s">
        <v>6651</v>
      </c>
      <c r="EP129" s="556">
        <v>1</v>
      </c>
      <c r="EQ129" s="556" t="s">
        <v>1262</v>
      </c>
      <c r="ER129" s="557" t="s">
        <v>6652</v>
      </c>
      <c r="ES129" s="556">
        <v>2018</v>
      </c>
      <c r="ET129" s="556">
        <v>3</v>
      </c>
      <c r="EU129" s="671">
        <v>1</v>
      </c>
      <c r="EV129" s="672"/>
      <c r="EW129" s="673"/>
      <c r="EX129" s="674"/>
      <c r="EY129" s="631" t="s">
        <v>1188</v>
      </c>
      <c r="EZ129" s="631" t="s">
        <v>1188</v>
      </c>
      <c r="FA129" s="675"/>
      <c r="FB129" s="648">
        <v>0</v>
      </c>
      <c r="FC129" s="676" t="s">
        <v>1700</v>
      </c>
      <c r="FD129" s="647" t="s">
        <v>1012</v>
      </c>
      <c r="FE129" s="648"/>
      <c r="FF129" s="652" t="s">
        <v>1379</v>
      </c>
      <c r="FG129" s="563" t="s">
        <v>1701</v>
      </c>
      <c r="FH129" s="631" t="str">
        <f t="shared" si="119"/>
        <v>A</v>
      </c>
      <c r="FI129" s="677">
        <f t="shared" si="120"/>
        <v>3.6666666666666665</v>
      </c>
      <c r="FJ129" s="678">
        <f t="shared" si="121"/>
        <v>4</v>
      </c>
      <c r="FK129" s="679">
        <f t="shared" si="122"/>
        <v>4</v>
      </c>
      <c r="FL129" s="680">
        <f t="shared" si="123"/>
        <v>3</v>
      </c>
      <c r="FM129" s="681">
        <v>2</v>
      </c>
      <c r="FN129" s="430">
        <v>2010</v>
      </c>
      <c r="FO129" s="686" t="s">
        <v>6653</v>
      </c>
      <c r="FP129" s="557" t="s">
        <v>6654</v>
      </c>
      <c r="FQ129" s="430">
        <v>2</v>
      </c>
      <c r="FR129" s="682" t="s">
        <v>1285</v>
      </c>
      <c r="FS129" s="369">
        <v>2</v>
      </c>
      <c r="FT129" s="430">
        <v>2019</v>
      </c>
      <c r="FU129" s="573" t="s">
        <v>6655</v>
      </c>
      <c r="FV129" s="369">
        <v>2</v>
      </c>
      <c r="FW129" s="430">
        <v>2019</v>
      </c>
      <c r="FX129" s="573" t="s">
        <v>6656</v>
      </c>
      <c r="FY129" s="369">
        <v>2</v>
      </c>
      <c r="FZ129" s="430">
        <v>2010</v>
      </c>
      <c r="GA129" s="686" t="s">
        <v>6657</v>
      </c>
      <c r="GB129" s="572" t="s">
        <v>6658</v>
      </c>
      <c r="GC129" s="369">
        <v>2</v>
      </c>
      <c r="GD129" s="430">
        <v>2009</v>
      </c>
      <c r="GE129" s="686" t="s">
        <v>6659</v>
      </c>
      <c r="GF129" s="572" t="s">
        <v>6660</v>
      </c>
      <c r="GG129" s="369">
        <v>2</v>
      </c>
      <c r="GH129" s="430">
        <v>2019</v>
      </c>
      <c r="GI129" s="686" t="s">
        <v>6661</v>
      </c>
      <c r="GJ129" s="572" t="s">
        <v>6662</v>
      </c>
      <c r="GK129" s="369">
        <v>2</v>
      </c>
      <c r="GL129" s="430">
        <v>2018</v>
      </c>
      <c r="GM129" s="686" t="s">
        <v>6663</v>
      </c>
      <c r="GN129" s="572" t="s">
        <v>6664</v>
      </c>
      <c r="GO129" s="800">
        <v>1</v>
      </c>
      <c r="GP129" s="730" t="s">
        <v>6665</v>
      </c>
      <c r="GQ129" s="843">
        <v>0</v>
      </c>
      <c r="GR129" s="843">
        <v>1</v>
      </c>
      <c r="GS129" s="843">
        <v>0</v>
      </c>
      <c r="GT129" s="944">
        <v>1</v>
      </c>
      <c r="GU129" s="945">
        <v>1</v>
      </c>
      <c r="GV129" s="861" t="s">
        <v>6666</v>
      </c>
      <c r="GW129" s="843">
        <v>1</v>
      </c>
      <c r="GX129" s="944">
        <v>0</v>
      </c>
      <c r="GY129" s="945">
        <v>0</v>
      </c>
      <c r="GZ129" s="953" t="s">
        <v>1188</v>
      </c>
      <c r="HA129" s="583" t="s">
        <v>1293</v>
      </c>
      <c r="HB129" s="584">
        <v>1</v>
      </c>
      <c r="HC129" s="585">
        <v>2</v>
      </c>
      <c r="HD129" s="586" t="s">
        <v>3346</v>
      </c>
      <c r="HE129" s="471" t="s">
        <v>6667</v>
      </c>
      <c r="HF129" s="587">
        <v>1988</v>
      </c>
      <c r="HG129" s="587">
        <v>2000</v>
      </c>
      <c r="HH129" s="588">
        <v>2</v>
      </c>
      <c r="HI129" s="586" t="s">
        <v>6668</v>
      </c>
      <c r="HJ129" s="471" t="s">
        <v>6669</v>
      </c>
      <c r="HK129" s="691">
        <v>2016</v>
      </c>
      <c r="HL129" s="692">
        <v>2</v>
      </c>
      <c r="HM129" s="591" t="s">
        <v>6670</v>
      </c>
      <c r="HN129" s="592">
        <v>1978</v>
      </c>
      <c r="HO129" s="681" t="s">
        <v>1188</v>
      </c>
      <c r="HP129" s="574" t="s">
        <v>1188</v>
      </c>
      <c r="HQ129" s="472" t="str">
        <f t="shared" si="124"/>
        <v>-</v>
      </c>
      <c r="HR129" s="593" t="s">
        <v>1188</v>
      </c>
      <c r="HS129" s="574" t="s">
        <v>1188</v>
      </c>
      <c r="HT129" s="574" t="s">
        <v>1188</v>
      </c>
      <c r="HU129" s="574" t="s">
        <v>1188</v>
      </c>
      <c r="HV129" s="574" t="s">
        <v>1188</v>
      </c>
      <c r="HW129" s="574" t="s">
        <v>1188</v>
      </c>
      <c r="HX129" s="574" t="s">
        <v>1188</v>
      </c>
      <c r="HY129" s="574" t="s">
        <v>1188</v>
      </c>
      <c r="HZ129" s="574" t="s">
        <v>1188</v>
      </c>
      <c r="IA129" s="574" t="s">
        <v>1188</v>
      </c>
      <c r="IB129" s="574" t="s">
        <v>1188</v>
      </c>
      <c r="IC129" s="574" t="s">
        <v>1188</v>
      </c>
      <c r="ID129" s="681" t="s">
        <v>1188</v>
      </c>
      <c r="IE129" s="369" t="s">
        <v>1188</v>
      </c>
      <c r="IF129" s="574" t="s">
        <v>1188</v>
      </c>
      <c r="IG129" s="472" t="str">
        <f t="shared" si="125"/>
        <v>-</v>
      </c>
      <c r="IH129" s="609">
        <v>0.83748271535294005</v>
      </c>
      <c r="II129" s="694">
        <v>0.82201998387484565</v>
      </c>
      <c r="IJ129" s="695">
        <v>0.78522346744758198</v>
      </c>
      <c r="IK129" s="696">
        <v>0.73752428207416842</v>
      </c>
      <c r="IL129" s="696">
        <v>0.84399762678806223</v>
      </c>
      <c r="IM129" s="697">
        <v>0.9213345591895703</v>
      </c>
      <c r="IN129" s="599">
        <v>3</v>
      </c>
      <c r="IO129" s="600">
        <v>1</v>
      </c>
      <c r="IP129" s="601">
        <v>1</v>
      </c>
      <c r="IQ129" s="600">
        <v>40</v>
      </c>
      <c r="IR129" s="587">
        <v>59</v>
      </c>
      <c r="IS129" s="601">
        <v>99</v>
      </c>
      <c r="IT129" s="599" t="s">
        <v>1188</v>
      </c>
      <c r="IU129" s="600" t="s">
        <v>1188</v>
      </c>
      <c r="IV129" s="587" t="s">
        <v>1188</v>
      </c>
      <c r="IW129" s="601" t="s">
        <v>1188</v>
      </c>
      <c r="IX129" s="602" t="s">
        <v>1188</v>
      </c>
      <c r="IY129" s="681">
        <v>1</v>
      </c>
      <c r="IZ129" s="603" t="s">
        <v>6671</v>
      </c>
      <c r="JA129" s="681">
        <v>2</v>
      </c>
      <c r="JB129" s="603" t="s">
        <v>6672</v>
      </c>
      <c r="JC129" s="681">
        <v>2</v>
      </c>
      <c r="JD129" s="430">
        <v>1</v>
      </c>
      <c r="JE129" s="686" t="s">
        <v>6673</v>
      </c>
      <c r="JF129" s="557" t="s">
        <v>6674</v>
      </c>
      <c r="JG129" s="592">
        <v>2019</v>
      </c>
      <c r="JH129" s="369">
        <v>2</v>
      </c>
      <c r="JI129" s="430">
        <v>2</v>
      </c>
      <c r="JJ129" s="686" t="s">
        <v>6675</v>
      </c>
      <c r="JK129" s="557" t="s">
        <v>6623</v>
      </c>
      <c r="JL129" s="592">
        <v>2018</v>
      </c>
      <c r="JM129" s="369">
        <v>1</v>
      </c>
      <c r="JN129" s="430">
        <v>2</v>
      </c>
      <c r="JO129" s="430">
        <v>1</v>
      </c>
      <c r="JP129" s="686" t="s">
        <v>6676</v>
      </c>
      <c r="JQ129" s="557" t="s">
        <v>6677</v>
      </c>
      <c r="JR129" s="592">
        <v>2019</v>
      </c>
      <c r="JS129" s="369">
        <v>2</v>
      </c>
      <c r="JT129" s="430">
        <v>3</v>
      </c>
      <c r="JU129" s="686" t="s">
        <v>739</v>
      </c>
      <c r="JV129" s="557" t="s">
        <v>6678</v>
      </c>
      <c r="JW129" s="592">
        <v>2019</v>
      </c>
      <c r="JX129" s="606">
        <v>3</v>
      </c>
      <c r="JY129" s="750" t="s">
        <v>2067</v>
      </c>
      <c r="JZ129" s="606">
        <v>2019</v>
      </c>
      <c r="KA129" s="606">
        <f t="shared" si="126"/>
        <v>8</v>
      </c>
      <c r="KB129" s="606">
        <v>2</v>
      </c>
      <c r="KC129" s="606">
        <v>2</v>
      </c>
      <c r="KD129" s="606">
        <v>3</v>
      </c>
      <c r="KE129" s="606">
        <v>1</v>
      </c>
      <c r="KF129" s="606">
        <f t="shared" si="127"/>
        <v>4</v>
      </c>
      <c r="KG129" s="606">
        <v>1</v>
      </c>
      <c r="KH129" s="606"/>
      <c r="KI129" s="606">
        <v>3</v>
      </c>
      <c r="KJ129" s="606"/>
      <c r="KK129" s="606">
        <v>1</v>
      </c>
      <c r="KL129" s="606">
        <v>1</v>
      </c>
      <c r="KM129" s="608">
        <f t="shared" si="248"/>
        <v>0.8596015930175781</v>
      </c>
      <c r="KN129" s="609">
        <v>1.7980079650878906</v>
      </c>
      <c r="KO129" s="609">
        <v>96.634613037109375</v>
      </c>
      <c r="KP129" s="610">
        <v>7</v>
      </c>
      <c r="KQ129" s="608">
        <f t="shared" si="249"/>
        <v>0.89995150566101079</v>
      </c>
      <c r="KR129" s="609">
        <v>1.9997575283050537</v>
      </c>
      <c r="KS129" s="609">
        <v>96.634613037109375</v>
      </c>
      <c r="KT129" s="610">
        <v>9</v>
      </c>
      <c r="KU129" s="610">
        <v>82</v>
      </c>
      <c r="KV129" s="606" t="s">
        <v>5586</v>
      </c>
      <c r="KW129" s="606" t="s">
        <v>6618</v>
      </c>
      <c r="KX129" s="700" t="str">
        <f t="shared" ca="1" si="130"/>
        <v>A</v>
      </c>
      <c r="KY129" s="701">
        <f t="shared" ca="1" si="131"/>
        <v>0.89584395342563261</v>
      </c>
      <c r="KZ129" s="702">
        <f t="shared" ca="1" si="235"/>
        <v>0.88900705882352948</v>
      </c>
      <c r="LA129" s="703">
        <f t="shared" ca="1" si="236"/>
        <v>0.83025714285714292</v>
      </c>
      <c r="LB129" s="703">
        <f t="shared" ca="1" si="237"/>
        <v>0.88690833333333341</v>
      </c>
      <c r="LC129" s="704">
        <f t="shared" ca="1" si="238"/>
        <v>0.97720327868852463</v>
      </c>
      <c r="LD129" s="696" cm="1">
        <f t="array" aca="1" ref="LD129" ca="1">INDIRECT(LD$203&amp;ROW())*LD$205</f>
        <v>8</v>
      </c>
      <c r="LE129" s="696" cm="1">
        <f t="array" aca="1" ref="LE129" ca="1">INDIRECT(LE$203&amp;ROW())*LE$205</f>
        <v>8</v>
      </c>
      <c r="LF129" s="696" cm="1">
        <f t="array" aca="1" ref="LF129" ca="1">INDIRECT(LF$203&amp;ROW())*LF$205</f>
        <v>8</v>
      </c>
      <c r="LG129" s="696" cm="1">
        <f t="array" aca="1" ref="LG129" ca="1">INDIRECT(LG$203&amp;ROW())*LG$205</f>
        <v>3</v>
      </c>
      <c r="LH129" s="696" cm="1">
        <f t="array" aca="1" ref="LH129" ca="1">INDIRECT(LH$203&amp;ROW())*LH$205</f>
        <v>2</v>
      </c>
      <c r="LI129" s="696" cm="1">
        <f t="array" aca="1" ref="LI129" ca="1">INDIRECT(LI$203&amp;ROW())*LI$205</f>
        <v>3</v>
      </c>
      <c r="LJ129" s="696" cm="1">
        <f t="array" aca="1" ref="LJ129" ca="1">INDIRECT(LJ$203&amp;ROW())*LJ$205</f>
        <v>3</v>
      </c>
      <c r="LK129" s="696" cm="1">
        <f t="array" aca="1" ref="LK129" ca="1">INDIRECT(LK$203&amp;ROW())*LK$205</f>
        <v>3</v>
      </c>
      <c r="LL129" s="696" cm="1">
        <f t="array" aca="1" ref="LL129" ca="1">INDIRECT(LL$203&amp;ROW())*LL$205</f>
        <v>3</v>
      </c>
      <c r="LM129" s="696" cm="1">
        <f t="array" aca="1" ref="LM129" ca="1">INDIRECT(LM$203&amp;ROW())*LM$205</f>
        <v>6</v>
      </c>
      <c r="LN129" s="696" cm="1">
        <f t="array" aca="1" ref="LN129" ca="1">INDIRECT(LN$203&amp;ROW())*LN$205</f>
        <v>3</v>
      </c>
      <c r="LO129" s="696" cm="1">
        <f t="array" aca="1" ref="LO129" ca="1">INDIRECT(LO$203&amp;ROW())*LO$205</f>
        <v>6</v>
      </c>
      <c r="LP129" s="696" cm="1">
        <f t="array" aca="1" ref="LP129" ca="1">INDIRECT(LP$203&amp;ROW())*LP$205</f>
        <v>6</v>
      </c>
      <c r="LQ129" s="696" cm="1">
        <f t="array" aca="1" ref="LQ129" ca="1">IF(INDIRECT(LQ$203&amp;ROW())="-",0,INDIRECT(LQ$203&amp;ROW())*LQ$205)</f>
        <v>5.5655999999999999</v>
      </c>
      <c r="LR129" s="696" cm="1">
        <f t="array" aca="1" ref="LR129" ca="1">INDIRECT(LR$203&amp;ROW())*LR$205</f>
        <v>8</v>
      </c>
      <c r="LS129" s="696" cm="1">
        <f t="array" aca="1" ref="LS129" ca="1">IF(INDIRECT(LS$203&amp;ROW())="-",0,INDIRECT(LS$203&amp;ROW())*LS$205)</f>
        <v>5.4354000000000005</v>
      </c>
      <c r="LT129" s="696" cm="1">
        <f t="array" aca="1" ref="LT129" ca="1">INDIRECT(LT$203&amp;ROW())*LT$205</f>
        <v>4</v>
      </c>
      <c r="LU129" s="696" cm="1">
        <f t="array" aca="1" ref="LU129" ca="1">INDIRECT(LU$203&amp;ROW())*LU$205</f>
        <v>2</v>
      </c>
      <c r="LV129" s="696" cm="1">
        <f t="array" aca="1" ref="LV129" ca="1">INDIRECT(LV$203&amp;ROW())*LV$205</f>
        <v>2</v>
      </c>
      <c r="LW129" s="696" cm="1">
        <f t="array" aca="1" ref="LW129" ca="1">INDIRECT(LW$203&amp;ROW())*LW$205</f>
        <v>1</v>
      </c>
      <c r="LX129" s="696" cm="1">
        <f t="array" aca="1" ref="LX129" ca="1">INDIRECT(LX$203&amp;ROW())*LX$205</f>
        <v>3</v>
      </c>
      <c r="LY129" s="696" cm="1">
        <f t="array" aca="1" ref="LY129" ca="1">IF(INDIRECT(LY$203&amp;ROW())="-",0,INDIRECT(LY$203&amp;ROW())*LY$205)</f>
        <v>5.7858000000000001</v>
      </c>
      <c r="LZ129" s="696" cm="1">
        <f t="array" aca="1" ref="LZ129" ca="1">INDIRECT(LZ$203&amp;ROW())*LZ$205</f>
        <v>2</v>
      </c>
      <c r="MA129" s="696" cm="1">
        <f t="array" aca="1" ref="MA129" ca="1">INDIRECT(MA$203&amp;ROW())*MA$205</f>
        <v>4</v>
      </c>
      <c r="MB129" s="696" cm="1">
        <f t="array" aca="1" ref="MB129" ca="1">INDIRECT(MB$203&amp;ROW())*MB$205</f>
        <v>4</v>
      </c>
      <c r="MC129" s="696" cm="1">
        <f t="array" aca="1" ref="MC129" ca="1">IF($MB129=0,0,INDIRECT(MC$203&amp;ROW())*MC$205)</f>
        <v>0</v>
      </c>
      <c r="MD129" s="696" cm="1">
        <f t="array" aca="1" ref="MD129" ca="1">IF($MB129=0,0,INDIRECT(MD$203&amp;ROW())*MD$205)</f>
        <v>0.5</v>
      </c>
      <c r="ME129" s="696" cm="1">
        <f t="array" aca="1" ref="ME129" ca="1">IF($MB129=0,0,INDIRECT(ME$203&amp;ROW())*ME$205)</f>
        <v>0</v>
      </c>
      <c r="MF129" s="696" cm="1">
        <f t="array" aca="1" ref="MF129" ca="1">IF($MB129=0,0,INDIRECT(MF$203&amp;ROW())*MF$205)</f>
        <v>0.5</v>
      </c>
      <c r="MG129" s="696" cm="1">
        <f t="array" aca="1" ref="MG129" ca="1">INDIRECT(MG$203&amp;ROW())*MG$205</f>
        <v>4</v>
      </c>
      <c r="MH129" s="696" cm="1">
        <f t="array" aca="1" ref="MH129" ca="1">IF($MG129=0,0,INDIRECT(MH$203&amp;ROW())*MH$205)</f>
        <v>0.5</v>
      </c>
      <c r="MI129" s="696" cm="1">
        <f t="array" aca="1" ref="MI129" ca="1">IF($MG129=0,0,INDIRECT(MI$203&amp;ROW())*MI$205)</f>
        <v>0</v>
      </c>
      <c r="MJ129" s="696" cm="1">
        <f t="array" aca="1" ref="MJ129" ca="1">INDIRECT(MJ$203&amp;ROW())*MJ$205</f>
        <v>0</v>
      </c>
      <c r="MK129" s="696" cm="1">
        <f t="array" aca="1" ref="MK129" ca="1">INDIRECT(MK$203&amp;ROW())*MK$205</f>
        <v>4</v>
      </c>
      <c r="ML129" s="696" cm="1">
        <f t="array" aca="1" ref="ML129" ca="1">INDIRECT(ML$203&amp;ROW())*ML$205</f>
        <v>6</v>
      </c>
      <c r="MM129" s="696" cm="1">
        <f t="array" aca="1" ref="MM129" ca="1">INDIRECT(MM$203&amp;ROW())*MM$205</f>
        <v>6</v>
      </c>
      <c r="MN129" s="696" cm="1">
        <f t="array" aca="1" ref="MN129" ca="1">INDIRECT(MN$203&amp;ROW())*MN$205</f>
        <v>8</v>
      </c>
      <c r="MO129" s="696" cm="1">
        <f t="array" aca="1" ref="MO129" ca="1">INDIRECT(MO$203&amp;ROW())*MO$205</f>
        <v>2</v>
      </c>
      <c r="MP129" s="696" cm="1">
        <f t="array" aca="1" ref="MP129" ca="1">INDIRECT(MP$203&amp;ROW())*MP$205</f>
        <v>2</v>
      </c>
      <c r="MQ129" s="696" cm="1">
        <f t="array" aca="1" ref="MQ129" ca="1">INDIRECT(MQ$203&amp;ROW())*MQ$205</f>
        <v>2</v>
      </c>
      <c r="MR129" s="696" cm="1">
        <f t="array" aca="1" ref="MR129" ca="1">INDIRECT(MR$203&amp;ROW())*MR$205</f>
        <v>2</v>
      </c>
      <c r="MS129" s="696" cm="1">
        <f t="array" aca="1" ref="MS129" ca="1">INDIRECT(MS$203&amp;ROW())*MS$205</f>
        <v>2</v>
      </c>
      <c r="MT129" s="696" cm="1">
        <f t="array" aca="1" ref="MT129" ca="1">INDIRECT(MT$203&amp;ROW())*MT$205</f>
        <v>2</v>
      </c>
      <c r="MU129" s="696" cm="1">
        <f t="array" aca="1" ref="MU129" ca="1">INDIRECT(MU$203&amp;ROW())*MU$205</f>
        <v>2</v>
      </c>
      <c r="MV129" s="696" cm="1">
        <f t="array" aca="1" ref="MV129" ca="1">IF(INDIRECT(MV$203&amp;ROW())="-",0,INDIRECT(MV$203&amp;ROW())*MV$205)</f>
        <v>5.6093999999999999</v>
      </c>
      <c r="MW129" s="696" cm="1">
        <f t="array" aca="1" ref="MW129" ca="1">INDIRECT(MW$203&amp;ROW())*MW$205</f>
        <v>4</v>
      </c>
      <c r="MX129" s="696" cm="1">
        <f t="array" aca="1" ref="MX129" ca="1">INDIRECT(MX$203&amp;ROW())*MX$205</f>
        <v>4</v>
      </c>
      <c r="MY129" s="696" cm="1">
        <f t="array" aca="1" ref="MY129" ca="1">INDIRECT(MY$203&amp;ROW())*MY$205</f>
        <v>8</v>
      </c>
      <c r="NA129" s="701">
        <f t="shared" si="133"/>
        <v>0.92506341463414632</v>
      </c>
      <c r="NB129" s="617">
        <f t="shared" si="134"/>
        <v>0.77899285714285704</v>
      </c>
      <c r="NC129" s="695">
        <f t="shared" si="135"/>
        <v>0.68956153846153845</v>
      </c>
      <c r="ND129" s="697">
        <f t="shared" si="136"/>
        <v>0.96055185185185177</v>
      </c>
      <c r="NE129" s="694">
        <f t="shared" si="137"/>
        <v>0.83854241552259845</v>
      </c>
      <c r="NF129" s="682" t="str">
        <f t="shared" si="138"/>
        <v>A</v>
      </c>
      <c r="NH129" s="606" t="s">
        <v>6618</v>
      </c>
      <c r="NI129" s="563" t="str">
        <f t="shared" si="239"/>
        <v>A</v>
      </c>
      <c r="NJ129" s="563" t="str">
        <f t="shared" si="140"/>
        <v>A</v>
      </c>
      <c r="NK129" s="563" t="str">
        <f t="shared" ca="1" si="141"/>
        <v>A</v>
      </c>
      <c r="NL129" s="563" t="str">
        <f t="shared" ca="1" si="142"/>
        <v>A</v>
      </c>
      <c r="NM129" s="563" t="str">
        <f t="shared" ca="1" si="143"/>
        <v>A</v>
      </c>
      <c r="NN129" s="563" t="str">
        <f t="shared" ca="1" si="163"/>
        <v>A</v>
      </c>
      <c r="NO129" s="563" t="str">
        <f t="shared" ca="1" si="164"/>
        <v>A</v>
      </c>
      <c r="NP129" s="606" t="str">
        <f t="shared" si="144"/>
        <v>Yes</v>
      </c>
      <c r="NQ129" s="682" t="str">
        <f t="shared" si="145"/>
        <v>Yes</v>
      </c>
      <c r="NR129" s="682" t="e">
        <f>IF(OR(AND(NI129="A",OR(NJ129="C",NJ129="D")),AND(NI129="A",OR(#REF!="C",#REF!="D")),AND(NI129="B",OR(NJ129="D",#REF!="D")),AND(OR(NI129="C",NI129="D"),OR(NJ129="A",NJ129="B")),AND(OR(NI129="C",NI129="D"),OR(#REF!="A",#REF!="B")),AND(OR(NJ129="A",#REF!="A",NJ129="B",#REF!="B"),OR(NP129="-",NQ129="-")),AND(OR(NJ129="C",#REF!="C",NJ129="D",#REF!="D"),NP129="Yes")),"Yes","-")</f>
        <v>#REF!</v>
      </c>
      <c r="NS129" s="607"/>
      <c r="NT129" s="619">
        <f t="shared" si="146"/>
        <v>0.92279999999999995</v>
      </c>
      <c r="NU129" s="619">
        <f t="shared" si="147"/>
        <v>0.83854241552259845</v>
      </c>
      <c r="NV129" s="619">
        <f t="shared" ca="1" si="148"/>
        <v>0.89584395342563261</v>
      </c>
      <c r="NW129" s="619">
        <f t="shared" ca="1" si="165"/>
        <v>0.83011294667814928</v>
      </c>
      <c r="NX129" s="619">
        <f t="shared" ca="1" si="166"/>
        <v>0.82632648898515015</v>
      </c>
      <c r="NY129" s="620">
        <f t="shared" ca="1" si="167"/>
        <v>0.86266218833512665</v>
      </c>
      <c r="NZ129" s="620">
        <f t="shared" ca="1" si="168"/>
        <v>0.83350061387654772</v>
      </c>
      <c r="OA129" s="705">
        <v>0.45</v>
      </c>
      <c r="OB129" s="706">
        <v>21</v>
      </c>
      <c r="OC129" s="494"/>
      <c r="OE129" s="606" t="s">
        <v>6618</v>
      </c>
      <c r="OF129" s="700" t="str">
        <f t="shared" ca="1" si="149"/>
        <v>A</v>
      </c>
      <c r="OG129" s="701">
        <f t="shared" ca="1" si="169"/>
        <v>0.83011294667814928</v>
      </c>
      <c r="OH129" s="705">
        <f t="shared" ca="1" si="212"/>
        <v>0.91712441301518433</v>
      </c>
      <c r="OI129" s="696">
        <f t="shared" ca="1" si="213"/>
        <v>0.78372617917189469</v>
      </c>
      <c r="OJ129" s="696">
        <f t="shared" ca="1" si="152"/>
        <v>0.66896479828721511</v>
      </c>
      <c r="OK129" s="697">
        <f t="shared" ca="1" si="153"/>
        <v>0.95063639623830343</v>
      </c>
      <c r="OL129" s="696" cm="1">
        <f t="array" aca="1" ref="OL129" ca="1">INDIRECT(OL$203&amp;ROW())*OL$205</f>
        <v>1.4956</v>
      </c>
      <c r="OM129" s="696" cm="1">
        <f t="array" aca="1" ref="OM129" ca="1">INDIRECT(OM$203&amp;ROW())*OM$205</f>
        <v>1.2061999999999999</v>
      </c>
      <c r="ON129" s="696" cm="1">
        <f t="array" aca="1" ref="ON129" ca="1">INDIRECT(ON$203&amp;ROW())*ON$205</f>
        <v>1.4561999999999999</v>
      </c>
      <c r="OO129" s="696" cm="1">
        <f t="array" aca="1" ref="OO129" ca="1">INDIRECT(OO$203&amp;ROW())*OO$205</f>
        <v>1.0790999999999999</v>
      </c>
      <c r="OP129" s="696" cm="1">
        <f t="array" aca="1" ref="OP129" ca="1">INDIRECT(OP$203&amp;ROW())*OP$205</f>
        <v>1.0553999999999999</v>
      </c>
      <c r="OQ129" s="696" cm="1">
        <f t="array" aca="1" ref="OQ129" ca="1">INDIRECT(OQ$203&amp;ROW())*OQ$205</f>
        <v>1.5849</v>
      </c>
      <c r="OR129" s="696" cm="1">
        <f t="array" aca="1" ref="OR129" ca="1">INDIRECT(OR$203&amp;ROW())*OR$205</f>
        <v>1.4141999999999999</v>
      </c>
      <c r="OS129" s="696" cm="1">
        <f t="array" aca="1" ref="OS129" ca="1">INDIRECT(OS$203&amp;ROW())*OS$205</f>
        <v>1.5387</v>
      </c>
      <c r="OT129" s="696" cm="1">
        <f t="array" aca="1" ref="OT129" ca="1">INDIRECT(OT$203&amp;ROW())*OT$205</f>
        <v>1.4727000000000001</v>
      </c>
      <c r="OU129" s="696" cm="1">
        <f t="array" aca="1" ref="OU129" ca="1">INDIRECT(OU$203&amp;ROW())*OU$205</f>
        <v>1.9304999999999999</v>
      </c>
      <c r="OV129" s="696" cm="1">
        <f t="array" aca="1" ref="OV129" ca="1">INDIRECT(OV$203&amp;ROW())*OV$205</f>
        <v>1.2161999999999999</v>
      </c>
      <c r="OW129" s="696" cm="1">
        <f t="array" aca="1" ref="OW129" ca="1">INDIRECT(OW$203&amp;ROW())*OW$205</f>
        <v>1.5144000000000002</v>
      </c>
      <c r="OX129" s="696" cm="1">
        <f t="array" aca="1" ref="OX129" ca="1">INDIRECT(OX$203&amp;ROW())*OX$205</f>
        <v>2.0966999999999998</v>
      </c>
      <c r="OY129" s="696" cm="1">
        <f t="array" aca="1" ref="OY129" ca="1">IF(INDIRECT(OY$203&amp;ROW())="-",0,INDIRECT(OY$203&amp;ROW())*OY$205)</f>
        <v>0.65831772</v>
      </c>
      <c r="OZ129" s="696" cm="1">
        <f t="array" aca="1" ref="OZ129" ca="1">INDIRECT(OZ$203&amp;ROW())*OZ$205</f>
        <v>1.4206000000000001</v>
      </c>
      <c r="PA129" s="696" cm="1">
        <f t="array" aca="1" ref="PA129" ca="1">IF(INDIRECT(PA$203&amp;ROW())="-",0,INDIRECT(PA$203&amp;ROW())*PA$205)</f>
        <v>0.80027205999999995</v>
      </c>
      <c r="PB129" s="705" cm="1">
        <f t="array" aca="1" ref="PB129" ca="1">INDIRECT(PB$203&amp;ROW())*PB$205</f>
        <v>1.5084</v>
      </c>
      <c r="PC129" s="696" cm="1">
        <f t="array" aca="1" ref="PC129" ca="1">INDIRECT(PC$203&amp;ROW())*PC$205</f>
        <v>1.3946000000000001</v>
      </c>
      <c r="PD129" s="696" cm="1">
        <f t="array" aca="1" ref="PD129" ca="1">INDIRECT(PD$203&amp;ROW())*PD$205</f>
        <v>1.4683999999999999</v>
      </c>
      <c r="PE129" s="696" cm="1">
        <f t="array" aca="1" ref="PE129" ca="1">INDIRECT(PE$203&amp;ROW())*PE$205</f>
        <v>0.64</v>
      </c>
      <c r="PF129" s="696" cm="1">
        <f t="array" aca="1" ref="PF129" ca="1">INDIRECT(PF$203&amp;ROW())*PF$205</f>
        <v>1.9962</v>
      </c>
      <c r="PG129" s="696" cm="1">
        <f t="array" aca="1" ref="PG129" ca="1">IF(INDIRECT(PG$203&amp;ROW())="-",0,INDIRECT(PG$203&amp;ROW())*PG$205)</f>
        <v>0.84376250000000008</v>
      </c>
      <c r="PH129" s="696" cm="1">
        <f t="array" aca="1" ref="PH129" ca="1">INDIRECT(PH$203&amp;ROW())*PH$205</f>
        <v>0.61699999999999999</v>
      </c>
      <c r="PI129" s="696" cm="1">
        <f t="array" aca="1" ref="PI129" ca="1">INDIRECT(PI$203&amp;ROW())*PI$205</f>
        <v>1.2145999999999999</v>
      </c>
      <c r="PJ129" s="696" cm="1">
        <f t="array" aca="1" ref="PJ129" ca="1">INDIRECT(PJ$203&amp;ROW())*PJ$205</f>
        <v>0.75980000000000003</v>
      </c>
      <c r="PK129" s="696" cm="1">
        <f t="array" aca="1" ref="PK129" ca="1">IF($PJ129=0,0,INDIRECT(PK$203&amp;ROW())*PK$205)</f>
        <v>0</v>
      </c>
      <c r="PL129" s="696" cm="1">
        <f t="array" aca="1" ref="PL129" ca="1">IF($MPE129=0,0,INDIRECT(PL$203&amp;ROW())*PL$205)</f>
        <v>0</v>
      </c>
      <c r="PM129" s="696" cm="1">
        <f t="array" aca="1" ref="PM129" ca="1">IF($MPE129=0,0,INDIRECT(PM$203&amp;ROW())*PM$205)</f>
        <v>0</v>
      </c>
      <c r="PN129" s="696" cm="1">
        <f t="array" aca="1" ref="PN129" ca="1">IF($PJ129=0,0,INDIRECT(PN$203&amp;ROW())*PN$205)</f>
        <v>0.52580000000000005</v>
      </c>
      <c r="PO129" s="696" cm="1">
        <f t="array" aca="1" ref="PO129" ca="1">INDIRECT(PO$203&amp;ROW())*PO$205</f>
        <v>0.73140000000000005</v>
      </c>
      <c r="PP129" s="696" cm="1">
        <f t="array" aca="1" ref="PP129" ca="1">IF($PO129=0,0,INDIRECT(PP$203&amp;ROW())*PP$205)</f>
        <v>0.68189999999999995</v>
      </c>
      <c r="PQ129" s="696" cm="1">
        <f t="array" aca="1" ref="PQ129" ca="1">IF($PO129=0,0,INDIRECT(PQ$203&amp;ROW())*PQ$205)</f>
        <v>0</v>
      </c>
      <c r="PR129" s="696" cm="1">
        <f t="array" aca="1" ref="PR129" ca="1">INDIRECT(PR$203&amp;ROW())*PR$205</f>
        <v>0</v>
      </c>
      <c r="PS129" s="696" cm="1">
        <f t="array" aca="1" ref="PS129" ca="1">INDIRECT(PS$203&amp;ROW())*PS$205</f>
        <v>0.7389</v>
      </c>
      <c r="PT129" s="696" cm="1">
        <f t="array" aca="1" ref="PT129" ca="1">INDIRECT(PT$203&amp;ROW())*PT$205</f>
        <v>1.4406000000000001</v>
      </c>
      <c r="PU129" s="696" cm="1">
        <f t="array" aca="1" ref="PU129" ca="1">INDIRECT(PU$203&amp;ROW())*PU$205</f>
        <v>1.7696999999999998</v>
      </c>
      <c r="PV129" s="696" cm="1">
        <f t="array" aca="1" ref="PV129" ca="1">INDIRECT(PV$203&amp;ROW())*PV$205</f>
        <v>1.3932</v>
      </c>
      <c r="PW129" s="696" cm="1">
        <f t="array" aca="1" ref="PW129" ca="1">INDIRECT(PW$203&amp;ROW())*PW$205</f>
        <v>1.0658000000000001</v>
      </c>
      <c r="PX129" s="696" cm="1">
        <f t="array" aca="1" ref="PX129" ca="1">INDIRECT(PX$203&amp;ROW())*PX$205</f>
        <v>1.1714</v>
      </c>
      <c r="PY129" s="696" cm="1">
        <f t="array" aca="1" ref="PY129" ca="1">INDIRECT(PY$203&amp;ROW())*PY$205</f>
        <v>1.1866000000000001</v>
      </c>
      <c r="PZ129" s="696" cm="1">
        <f t="array" aca="1" ref="PZ129" ca="1">INDIRECT(PZ$203&amp;ROW())*PZ$205</f>
        <v>0.17430000000000001</v>
      </c>
      <c r="QA129" s="696" cm="1">
        <f t="array" aca="1" ref="QA129" ca="1">INDIRECT(QA$203&amp;ROW())*QA$205</f>
        <v>0.31659999999999999</v>
      </c>
      <c r="QB129" s="696" cm="1">
        <f t="array" aca="1" ref="QB129" ca="1">INDIRECT(QB$203&amp;ROW())*QB$205</f>
        <v>1.5966</v>
      </c>
      <c r="QC129" s="696" cm="1">
        <f t="array" aca="1" ref="QC129" ca="1">INDIRECT(QC$203&amp;ROW())*QC$205</f>
        <v>1.4259999999999999</v>
      </c>
      <c r="QD129" s="696" cm="1">
        <f t="array" aca="1" ref="QD129" ca="1">IF(INDIRECT(QD$203&amp;ROW())="-",0,INDIRECT(QD$203&amp;ROW())*QD$205)</f>
        <v>0.57412208999999992</v>
      </c>
      <c r="QE129" s="696" cm="1">
        <f t="array" aca="1" ref="QE129" ca="1">INDIRECT(QE$203&amp;ROW())*QE$205</f>
        <v>1.0656000000000001</v>
      </c>
      <c r="QF129" s="696" cm="1">
        <f t="array" aca="1" ref="QF129" ca="1">INDIRECT(QF$203&amp;ROW())*QF$205</f>
        <v>0.72440000000000004</v>
      </c>
      <c r="QG129" s="696" cm="1">
        <f t="array" aca="1" ref="QG129" ca="1">INDIRECT(QG$203&amp;ROW())*QG$205</f>
        <v>1.4996</v>
      </c>
      <c r="QI129" s="606" t="s">
        <v>6618</v>
      </c>
      <c r="QJ129" s="700" t="str">
        <f t="shared" ca="1" si="154"/>
        <v>A</v>
      </c>
      <c r="QK129" s="701">
        <f t="shared" ca="1" si="170"/>
        <v>0.82632648898515015</v>
      </c>
      <c r="QL129" s="705">
        <f t="shared" ca="1" si="214"/>
        <v>0.92328544362715603</v>
      </c>
      <c r="QM129" s="696">
        <f t="shared" ca="1" si="215"/>
        <v>0.73742852711299545</v>
      </c>
      <c r="QN129" s="696">
        <f t="shared" ca="1" si="157"/>
        <v>0.67748922616619034</v>
      </c>
      <c r="QO129" s="697">
        <f t="shared" ca="1" si="158"/>
        <v>0.9671027590342588</v>
      </c>
      <c r="QP129" s="696" cm="1">
        <f t="array" aca="1" ref="QP129" ca="1">INDIRECT(QP$203&amp;ROW())*QP$205</f>
        <v>6.6903293490763766E-2</v>
      </c>
      <c r="QQ129" s="696" cm="1">
        <f t="array" aca="1" ref="QQ129" ca="1">INDIRECT(QQ$203&amp;ROW())*QQ$205</f>
        <v>0.25503926590378434</v>
      </c>
      <c r="QR129" s="696" cm="1">
        <f t="array" aca="1" ref="QR129" ca="1">INDIRECT(QR$203&amp;ROW())*QR$205</f>
        <v>0.15089809664795908</v>
      </c>
      <c r="QS129" s="696" cm="1">
        <f t="array" aca="1" ref="QS129" ca="1">INDIRECT(QS$203&amp;ROW())*QS$205</f>
        <v>0.22471360933801068</v>
      </c>
      <c r="QT129" s="696" cm="1">
        <f t="array" aca="1" ref="QT129" ca="1">INDIRECT(QT$203&amp;ROW())*QT$205</f>
        <v>0.17488542943331029</v>
      </c>
      <c r="QU129" s="696" cm="1">
        <f t="array" aca="1" ref="QU129" ca="1">INDIRECT(QU$203&amp;ROW())*QU$205</f>
        <v>0.53329206883563263</v>
      </c>
      <c r="QV129" s="696" cm="1">
        <f t="array" aca="1" ref="QV129" ca="1">INDIRECT(QV$203&amp;ROW())*QV$205</f>
        <v>0.24117831443907087</v>
      </c>
      <c r="QW129" s="696" cm="1">
        <f t="array" aca="1" ref="QW129" ca="1">INDIRECT(QW$203&amp;ROW())*QW$205</f>
        <v>0.53099416374332975</v>
      </c>
      <c r="QX129" s="696" cm="1">
        <f t="array" aca="1" ref="QX129" ca="1">INDIRECT(QX$203&amp;ROW())*QX$205</f>
        <v>0.60640894423913805</v>
      </c>
      <c r="QY129" s="696" cm="1">
        <f t="array" aca="1" ref="QY129" ca="1">INDIRECT(QY$203&amp;ROW())*QY$205</f>
        <v>0.13540247513535897</v>
      </c>
      <c r="QZ129" s="696" cm="1">
        <f t="array" aca="1" ref="QZ129" ca="1">INDIRECT(QZ$203&amp;ROW())*QZ$205</f>
        <v>0.27613248380770827</v>
      </c>
      <c r="RA129" s="696" cm="1">
        <f t="array" aca="1" ref="RA129" ca="1">INDIRECT(RA$203&amp;ROW())*RA$205</f>
        <v>5.1272116233970627E-2</v>
      </c>
      <c r="RB129" s="696" cm="1">
        <f t="array" aca="1" ref="RB129" ca="1">INDIRECT(RB$203&amp;ROW())*RB$205</f>
        <v>0.17191713770838726</v>
      </c>
      <c r="RC129" s="696" cm="1">
        <f t="array" aca="1" ref="RC129" ca="1">IF(INDIRECT(RC$203&amp;ROW())="-",0,INDIRECT(RC$203&amp;ROW())*RC$205)</f>
        <v>7.7833631440015649E-2</v>
      </c>
      <c r="RD129" s="696" cm="1">
        <f t="array" aca="1" ref="RD129" ca="1">INDIRECT(RD$203&amp;ROW())*RD$205</f>
        <v>7.1442097940886296E-2</v>
      </c>
      <c r="RE129" s="696" cm="1">
        <f t="array" aca="1" ref="RE129" ca="1">IF(INDIRECT(RE$203&amp;ROW())="-",0,INDIRECT(RE$203&amp;ROW())*RE$205)</f>
        <v>5.73335410931625E-2</v>
      </c>
      <c r="RF129" s="705" cm="1">
        <f t="array" aca="1" ref="RF129" ca="1">INDIRECT(RF$203&amp;ROW())*RF$205</f>
        <v>0.10613798880649605</v>
      </c>
      <c r="RG129" s="696" cm="1">
        <f t="array" aca="1" ref="RG129" ca="1">INDIRECT(RG$203&amp;ROW())*RG$205</f>
        <v>0.27650466908360405</v>
      </c>
      <c r="RH129" s="696" cm="1">
        <f t="array" aca="1" ref="RH129" ca="1">INDIRECT(RH$203&amp;ROW())*RH$205</f>
        <v>5.8387680780544585E-2</v>
      </c>
      <c r="RI129" s="696" cm="1">
        <f t="array" aca="1" ref="RI129" ca="1">INDIRECT(RI$203&amp;ROW())*RI$205</f>
        <v>0.10769689125031101</v>
      </c>
      <c r="RJ129" s="696" cm="1">
        <f t="array" aca="1" ref="RJ129" ca="1">INDIRECT(RJ$203&amp;ROW())*RJ$205</f>
        <v>0.18340085004648693</v>
      </c>
      <c r="RK129" s="696" cm="1">
        <f t="array" aca="1" ref="RK129" ca="1">IF(INDIRECT(RK$203&amp;ROW())="-",0,INDIRECT(RK$203&amp;ROW())*RK$205)</f>
        <v>5.8264547790965175E-2</v>
      </c>
      <c r="RL129" s="696" cm="1">
        <f t="array" aca="1" ref="RL129" ca="1">INDIRECT(RL$203&amp;ROW())*RL$205</f>
        <v>0.11262003659234653</v>
      </c>
      <c r="RM129" s="696" cm="1">
        <f t="array" aca="1" ref="RM129" ca="1">INDIRECT(RM$203&amp;ROW())*RM$205</f>
        <v>2.9987460729532761E-2</v>
      </c>
      <c r="RN129" s="696" cm="1">
        <f t="array" aca="1" ref="RN129" ca="1">INDIRECT(RN$203&amp;ROW())*RN$205</f>
        <v>9.3820613050938681E-2</v>
      </c>
      <c r="RO129" s="696" cm="1">
        <f t="array" aca="1" ref="RO129" ca="1">IF($RN129=0,0,INDIRECT(RO$203&amp;ROW())*RO$205)</f>
        <v>0</v>
      </c>
      <c r="RP129" s="696" cm="1">
        <f t="array" aca="1" ref="RP129" ca="1">IF($RN129=0,0,INDIRECT(RP$203&amp;ROW())*RP$205)</f>
        <v>9.7715867439664539E-2</v>
      </c>
      <c r="RQ129" s="696" cm="1">
        <f t="array" aca="1" ref="RQ129" ca="1">IF($RN129=0,0,INDIRECT(RQ$203&amp;ROW())*RQ$205)</f>
        <v>0</v>
      </c>
      <c r="RR129" s="696" cm="1">
        <f t="array" aca="1" ref="RR129" ca="1">IF($RN129=0,0,INDIRECT(RR$203&amp;ROW())*RR$205)</f>
        <v>8.2232286875619773E-2</v>
      </c>
      <c r="RS129" s="696" cm="1">
        <f t="array" aca="1" ref="RS129" ca="1">INDIRECT(RS$203&amp;ROW())*RS$205</f>
        <v>7.7466902221184339E-2</v>
      </c>
      <c r="RT129" s="696" cm="1">
        <f t="array" aca="1" ref="RT129" ca="1">IF($RS129=0,0,INDIRECT(RT$203&amp;ROW())*RT$205)</f>
        <v>8.1033461602244533E-2</v>
      </c>
      <c r="RU129" s="696" cm="1">
        <f t="array" aca="1" ref="RU129" ca="1">IF($RS129=0,0,INDIRECT(RU$203&amp;ROW())*RU$205)</f>
        <v>0</v>
      </c>
      <c r="RV129" s="696" cm="1">
        <f t="array" aca="1" ref="RV129" ca="1">INDIRECT(RV$203&amp;ROW())*RV$205</f>
        <v>0</v>
      </c>
      <c r="RW129" s="696" cm="1">
        <f t="array" aca="1" ref="RW129" ca="1">INDIRECT(RW$203&amp;ROW())*RW$205</f>
        <v>2.6659190312299668E-2</v>
      </c>
      <c r="RX129" s="696" cm="1">
        <f t="array" aca="1" ref="RX129" ca="1">INDIRECT(RX$203&amp;ROW())*RX$205</f>
        <v>0.19074035443114332</v>
      </c>
      <c r="RY129" s="696" cm="1">
        <f t="array" aca="1" ref="RY129" ca="1">INDIRECT(RY$203&amp;ROW())*RY$205</f>
        <v>8.4396695370290389E-2</v>
      </c>
      <c r="RZ129" s="696" cm="1">
        <f t="array" aca="1" ref="RZ129" ca="1">INDIRECT(RZ$203&amp;ROW())*RZ$205</f>
        <v>7.362497897239817E-2</v>
      </c>
      <c r="SA129" s="696" cm="1">
        <f t="array" aca="1" ref="SA129" ca="1">INDIRECT(SA$203&amp;ROW())*SA$205</f>
        <v>0.20458618579029147</v>
      </c>
      <c r="SB129" s="696" cm="1">
        <f t="array" aca="1" ref="SB129" ca="1">INDIRECT(SB$203&amp;ROW())*SB$205</f>
        <v>4.7124126502052749E-2</v>
      </c>
      <c r="SC129" s="696" cm="1">
        <f t="array" aca="1" ref="SC129" ca="1">INDIRECT(SC$203&amp;ROW())*SC$205</f>
        <v>5.4291606235991073E-2</v>
      </c>
      <c r="SD129" s="696" cm="1">
        <f t="array" aca="1" ref="SD129" ca="1">INDIRECT(SD$203&amp;ROW())*SD$205</f>
        <v>0.3072993885784252</v>
      </c>
      <c r="SE129" s="696" cm="1">
        <f t="array" aca="1" ref="SE129" ca="1">INDIRECT(SE$203&amp;ROW())*SE$205</f>
        <v>0.2585618210787391</v>
      </c>
      <c r="SF129" s="696" cm="1">
        <f t="array" aca="1" ref="SF129" ca="1">INDIRECT(SF$203&amp;ROW())*SF$205</f>
        <v>0.13223776648222998</v>
      </c>
      <c r="SG129" s="696" cm="1">
        <f t="array" aca="1" ref="SG129" ca="1">INDIRECT(SG$203&amp;ROW())*SG$205</f>
        <v>7.4767843909269882E-2</v>
      </c>
      <c r="SH129" s="696" cm="1">
        <f t="array" aca="1" ref="SH129" ca="1">IF(INDIRECT(SH$203&amp;ROW())="-",0,INDIRECT(SH$203&amp;ROW())*SH$205)</f>
        <v>7.3557985896730599E-2</v>
      </c>
      <c r="SI129" s="696" cm="1">
        <f t="array" aca="1" ref="SI129" ca="1">INDIRECT(SI$203&amp;ROW())*SI$205</f>
        <v>0.24423887568083891</v>
      </c>
      <c r="SJ129" s="696" cm="1">
        <f t="array" aca="1" ref="SJ129" ca="1">INDIRECT(SJ$203&amp;ROW())*SJ$205</f>
        <v>0.10961749760323641</v>
      </c>
      <c r="SK129" s="696" cm="1">
        <f t="array" aca="1" ref="SK129" ca="1">INDIRECT(SK$203&amp;ROW())*SK$205</f>
        <v>0.21261490593800375</v>
      </c>
      <c r="SN129" s="606" t="s">
        <v>6618</v>
      </c>
      <c r="SO129" s="707" cm="1">
        <f t="array" aca="1" ref="SO129" ca="1">INDIRECT(SO$203&amp;ROW())*SO$205</f>
        <v>2</v>
      </c>
      <c r="SP129" s="707" cm="1">
        <f t="array" aca="1" ref="SP129" ca="1">INDIRECT(SP$203&amp;ROW())*SP$205</f>
        <v>2</v>
      </c>
      <c r="SQ129" s="707" cm="1">
        <f t="array" aca="1" ref="SQ129" ca="1">INDIRECT(SQ$203&amp;ROW())*SQ$205</f>
        <v>2</v>
      </c>
      <c r="SR129" s="707" cm="1">
        <f t="array" aca="1" ref="SR129" ca="1">INDIRECT(SR$203&amp;ROW())*SR$205</f>
        <v>3</v>
      </c>
      <c r="SS129" s="707" cm="1">
        <f t="array" aca="1" ref="SS129" ca="1">INDIRECT(SS$203&amp;ROW())*SS$205</f>
        <v>2</v>
      </c>
      <c r="ST129" s="707" cm="1">
        <f t="array" aca="1" ref="ST129" ca="1">INDIRECT(ST$203&amp;ROW())*ST$205</f>
        <v>3</v>
      </c>
      <c r="SU129" s="707" cm="1">
        <f t="array" aca="1" ref="SU129" ca="1">INDIRECT(SU$203&amp;ROW())*SU$205</f>
        <v>3</v>
      </c>
      <c r="SV129" s="707" cm="1">
        <f t="array" aca="1" ref="SV129" ca="1">INDIRECT(SV$203&amp;ROW())*SV$205</f>
        <v>3</v>
      </c>
      <c r="SW129" s="707" cm="1">
        <f t="array" aca="1" ref="SW129" ca="1">INDIRECT(SW$203&amp;ROW())*SW$205</f>
        <v>3</v>
      </c>
      <c r="SX129" s="707" cm="1">
        <f t="array" aca="1" ref="SX129" ca="1">INDIRECT(SX$203&amp;ROW())*SX$205</f>
        <v>3</v>
      </c>
      <c r="SY129" s="707" cm="1">
        <f t="array" aca="1" ref="SY129" ca="1">INDIRECT(SY$203&amp;ROW())*SY$205</f>
        <v>3</v>
      </c>
      <c r="SZ129" s="707" cm="1">
        <f t="array" aca="1" ref="SZ129" ca="1">INDIRECT(SZ$203&amp;ROW())*SZ$205</f>
        <v>3</v>
      </c>
      <c r="TA129" s="707" cm="1">
        <f t="array" aca="1" ref="TA129" ca="1">INDIRECT(TA$203&amp;ROW())*TA$205</f>
        <v>3</v>
      </c>
      <c r="TB129" s="696" cm="1">
        <f t="array" aca="1" ref="TB129" ca="1">IF(INDIRECT(TB$203&amp;ROW())="-",0,INDIRECT(TB$203&amp;ROW())*TB$205)</f>
        <v>0.92759999999999998</v>
      </c>
      <c r="TC129" s="707" cm="1">
        <f t="array" aca="1" ref="TC129" ca="1">INDIRECT(TC$203&amp;ROW())*TC$205</f>
        <v>2</v>
      </c>
      <c r="TD129" s="696" cm="1">
        <f t="array" aca="1" ref="TD129" ca="1">IF(INDIRECT(TD$203&amp;ROW())="-",0,INDIRECT(TD$203&amp;ROW())*TD$205)</f>
        <v>0.90590000000000004</v>
      </c>
      <c r="TE129" s="732" cm="1">
        <f t="array" aca="1" ref="TE129" ca="1">INDIRECT(TE$203&amp;ROW())*TE$205</f>
        <v>2</v>
      </c>
      <c r="TF129" s="707" cm="1">
        <f t="array" aca="1" ref="TF129" ca="1">INDIRECT(TF$203&amp;ROW())*TF$205</f>
        <v>2</v>
      </c>
      <c r="TG129" s="707" cm="1">
        <f t="array" aca="1" ref="TG129" ca="1">INDIRECT(TG$203&amp;ROW())*TG$205</f>
        <v>2</v>
      </c>
      <c r="TH129" s="707" cm="1">
        <f t="array" aca="1" ref="TH129" ca="1">INDIRECT(TH$203&amp;ROW())*TH$205</f>
        <v>1</v>
      </c>
      <c r="TI129" s="707" cm="1">
        <f t="array" aca="1" ref="TI129" ca="1">INDIRECT(TI$203&amp;ROW())*TI$205</f>
        <v>3</v>
      </c>
      <c r="TJ129" s="696" cm="1">
        <f t="array" aca="1" ref="TJ129" ca="1">IF(INDIRECT(TJ$203&amp;ROW())="-",0,INDIRECT(TJ$203&amp;ROW())*TJ$205)</f>
        <v>0.96430000000000005</v>
      </c>
      <c r="TK129" s="707" cm="1">
        <f t="array" aca="1" ref="TK129" ca="1">INDIRECT(TK$203&amp;ROW())*TK$205</f>
        <v>1</v>
      </c>
      <c r="TL129" s="707" cm="1">
        <f t="array" aca="1" ref="TL129" ca="1">INDIRECT(TL$203&amp;ROW())*TL$205</f>
        <v>2</v>
      </c>
      <c r="TM129" s="707" cm="1">
        <f t="array" aca="1" ref="TM129" ca="1">INDIRECT(TM$203&amp;ROW())*TM$205</f>
        <v>1</v>
      </c>
      <c r="TN129" s="707" cm="1">
        <f t="array" aca="1" ref="TN129" ca="1">IF($TM129=0,0,INDIRECT(TN$203&amp;ROW())*TN$205)</f>
        <v>0</v>
      </c>
      <c r="TO129" s="707" cm="1">
        <f t="array" aca="1" ref="TO129" ca="1">IF($TM129=0,0,INDIRECT(TO$203&amp;ROW())*TO$205)</f>
        <v>1</v>
      </c>
      <c r="TP129" s="707" cm="1">
        <f t="array" aca="1" ref="TP129" ca="1">IF($TM129=0,0,INDIRECT(TP$203&amp;ROW())*TP$205)</f>
        <v>0</v>
      </c>
      <c r="TQ129" s="707" cm="1">
        <f t="array" aca="1" ref="TQ129" ca="1">IF($TM129=0,0,INDIRECT(TQ$203&amp;ROW())*TQ$205)</f>
        <v>1</v>
      </c>
      <c r="TR129" s="707" cm="1">
        <f t="array" aca="1" ref="TR129" ca="1">INDIRECT(TR$203&amp;ROW())*TR$205</f>
        <v>1</v>
      </c>
      <c r="TS129" s="707" cm="1">
        <f t="array" aca="1" ref="TS129" ca="1">IF($TR129=0,0,INDIRECT(TS$203&amp;ROW())*TS$205)</f>
        <v>1</v>
      </c>
      <c r="TT129" s="707" cm="1">
        <f t="array" aca="1" ref="TT129" ca="1">IF($TR129=0,0,INDIRECT(TT$203&amp;ROW())*TT$205)</f>
        <v>0</v>
      </c>
      <c r="TU129" s="707" cm="1">
        <f t="array" aca="1" ref="TU129" ca="1">INDIRECT(TU$203&amp;ROW())*TU$205</f>
        <v>0</v>
      </c>
      <c r="TV129" s="707" cm="1">
        <f t="array" aca="1" ref="TV129" ca="1">INDIRECT(TV$203&amp;ROW())*TV$205</f>
        <v>1</v>
      </c>
      <c r="TW129" s="707" cm="1">
        <f t="array" aca="1" ref="TW129" ca="1">INDIRECT(TW$203&amp;ROW())*TW$205</f>
        <v>2</v>
      </c>
      <c r="TX129" s="707" cm="1">
        <f t="array" aca="1" ref="TX129" ca="1">INDIRECT(TX$203&amp;ROW())*TX$205</f>
        <v>3</v>
      </c>
      <c r="TY129" s="707" cm="1">
        <f t="array" aca="1" ref="TY129" ca="1">INDIRECT(TY$203&amp;ROW())*TY$205</f>
        <v>2</v>
      </c>
      <c r="TZ129" s="707" cm="1">
        <f t="array" aca="1" ref="TZ129" ca="1">INDIRECT(TZ$203&amp;ROW())*TZ$205</f>
        <v>2</v>
      </c>
      <c r="UA129" s="707" cm="1">
        <f t="array" aca="1" ref="UA129" ca="1">INDIRECT(UA$203&amp;ROW())*UA$205</f>
        <v>2</v>
      </c>
      <c r="UB129" s="707" cm="1">
        <f t="array" aca="1" ref="UB129" ca="1">INDIRECT(UB$203&amp;ROW())*UB$205</f>
        <v>2</v>
      </c>
      <c r="UC129" s="707" cm="1">
        <f t="array" aca="1" ref="UC129" ca="1">INDIRECT(UC$203&amp;ROW())*UC$205</f>
        <v>1</v>
      </c>
      <c r="UD129" s="707" cm="1">
        <f t="array" aca="1" ref="UD129" ca="1">INDIRECT(UD$203&amp;ROW())*UD$205</f>
        <v>1</v>
      </c>
      <c r="UE129" s="707" cm="1">
        <f t="array" aca="1" ref="UE129" ca="1">INDIRECT(UE$203&amp;ROW())*UE$205</f>
        <v>2</v>
      </c>
      <c r="UF129" s="707" cm="1">
        <f t="array" aca="1" ref="UF129" ca="1">INDIRECT(UF$203&amp;ROW())*UF$205</f>
        <v>2</v>
      </c>
      <c r="UG129" s="696" cm="1">
        <f t="array" aca="1" ref="UG129" ca="1">IF(INDIRECT(UG$203&amp;ROW())="-",0,INDIRECT(UG$203&amp;ROW())*UG$205)</f>
        <v>0.93489999999999995</v>
      </c>
      <c r="UH129" s="707" cm="1">
        <f t="array" aca="1" ref="UH129" ca="1">INDIRECT(UH$203&amp;ROW())*UH$205</f>
        <v>2</v>
      </c>
      <c r="UI129" s="707" cm="1">
        <f t="array" aca="1" ref="UI129" ca="1">INDIRECT(UI$203&amp;ROW())*UI$205</f>
        <v>1</v>
      </c>
      <c r="UJ129" s="707" cm="1">
        <f t="array" aca="1" ref="UJ129" ca="1">INDIRECT(UJ$203&amp;ROW())*UJ$205</f>
        <v>2</v>
      </c>
      <c r="UM129" s="606" t="s">
        <v>6618</v>
      </c>
      <c r="UN129" s="616">
        <f t="shared" ca="1" si="222"/>
        <v>1.3455222970601226</v>
      </c>
      <c r="UO129" s="616">
        <f t="shared" ca="1" si="222"/>
        <v>1.5785703781343867</v>
      </c>
      <c r="UP129" s="616">
        <f t="shared" ca="1" si="222"/>
        <v>1.190315493832806</v>
      </c>
      <c r="UQ129" s="616">
        <f t="shared" ca="1" si="222"/>
        <v>0.29355872991449461</v>
      </c>
      <c r="UR129" s="616">
        <f t="shared" ca="1" si="222"/>
        <v>0.12190361681987209</v>
      </c>
      <c r="US129" s="616">
        <f t="shared" ca="1" si="222"/>
        <v>0.41305213694811815</v>
      </c>
      <c r="UT129" s="616">
        <f t="shared" ca="1" si="222"/>
        <v>0.30690415393182785</v>
      </c>
      <c r="UU129" s="616">
        <f t="shared" ca="1" si="222"/>
        <v>0.53359975015917405</v>
      </c>
      <c r="UV129" s="616">
        <f t="shared" ca="1" si="222"/>
        <v>0.44410973870643028</v>
      </c>
      <c r="UW129" s="616">
        <f t="shared" ca="1" si="222"/>
        <v>0.6421874155054268</v>
      </c>
      <c r="UX129" s="616">
        <f t="shared" ca="1" si="222"/>
        <v>0.28247365722383649</v>
      </c>
      <c r="UY129" s="616">
        <f t="shared" ca="1" si="222"/>
        <v>1.5108379627063613</v>
      </c>
      <c r="UZ129" s="616">
        <f t="shared" ca="1" si="222"/>
        <v>2.1951976406948668</v>
      </c>
      <c r="VA129" s="616">
        <f t="shared" ca="1" si="222"/>
        <v>1.4699596360416054</v>
      </c>
      <c r="VB129" s="616">
        <f t="shared" ca="1" si="222"/>
        <v>1.528010083348541</v>
      </c>
      <c r="VC129" s="616">
        <f t="shared" ca="1" si="222"/>
        <v>1.3764495971454469</v>
      </c>
      <c r="VD129" s="616">
        <f t="shared" ca="1" si="243"/>
        <v>0.85304819841956248</v>
      </c>
      <c r="VE129" s="616">
        <f t="shared" ca="1" si="240"/>
        <v>3.9909080070471406E-2</v>
      </c>
      <c r="VF129" s="616">
        <f t="shared" ca="1" si="240"/>
        <v>7.1631593782223293E-2</v>
      </c>
      <c r="VG129" s="616">
        <f t="shared" ca="1" si="240"/>
        <v>0.19209711823520634</v>
      </c>
      <c r="VH129" s="616">
        <f t="shared" ca="1" si="240"/>
        <v>1.454227778282527</v>
      </c>
      <c r="VI129" s="616">
        <f t="shared" ca="1" si="240"/>
        <v>1.527694144182961</v>
      </c>
      <c r="VJ129" s="616">
        <f t="shared" ca="1" si="240"/>
        <v>1.1038721171937993</v>
      </c>
      <c r="VK129" s="616">
        <f t="shared" ca="1" si="240"/>
        <v>0.83678976492872159</v>
      </c>
      <c r="VL129" s="616">
        <f t="shared" ca="1" si="240"/>
        <v>1.1863766389476611</v>
      </c>
      <c r="VM129" s="616">
        <f t="shared" ca="1" si="240"/>
        <v>-0.57201237404204519</v>
      </c>
      <c r="VN129" s="616">
        <f t="shared" ca="1" si="240"/>
        <v>1.5883663456229635</v>
      </c>
      <c r="VO129" s="616">
        <f t="shared" ca="1" si="240"/>
        <v>-0.42150866262694142</v>
      </c>
      <c r="VP129" s="616">
        <f t="shared" ca="1" si="240"/>
        <v>2.1525849422547609</v>
      </c>
      <c r="VQ129" s="616">
        <f t="shared" ca="1" si="240"/>
        <v>1.2773868528042598</v>
      </c>
      <c r="VR129" s="616">
        <f t="shared" ca="1" si="240"/>
        <v>1.5497103694524457</v>
      </c>
      <c r="VS129" s="616">
        <f t="shared" ca="1" si="240"/>
        <v>-0.40481357988865657</v>
      </c>
      <c r="VT129" s="616">
        <f t="shared" ca="1" si="232"/>
        <v>-0.3878135405833677</v>
      </c>
      <c r="VU129" s="616">
        <f t="shared" ca="1" si="232"/>
        <v>1.2114249894444582</v>
      </c>
      <c r="VV129" s="616">
        <f t="shared" ca="1" si="232"/>
        <v>1.6727825257285902</v>
      </c>
      <c r="VW129" s="616">
        <f t="shared" ca="1" si="232"/>
        <v>0.66845613582062358</v>
      </c>
      <c r="VX129" s="616">
        <f t="shared" ca="1" si="232"/>
        <v>2.3243112614711734</v>
      </c>
      <c r="VY129" s="616">
        <f t="shared" ca="1" si="232"/>
        <v>0.70583605694264007</v>
      </c>
      <c r="VZ129" s="616">
        <f t="shared" ca="1" si="232"/>
        <v>0.68442622420316401</v>
      </c>
      <c r="WA129" s="616">
        <f t="shared" ca="1" si="232"/>
        <v>0.92808016936885662</v>
      </c>
      <c r="WB129" s="616">
        <f t="shared" ca="1" si="232"/>
        <v>0.33435322352896929</v>
      </c>
      <c r="WC129" s="616">
        <f t="shared" ca="1" si="232"/>
        <v>0.47817673461028487</v>
      </c>
      <c r="WD129" s="616">
        <f t="shared" ca="1" si="229"/>
        <v>0.30785317554274461</v>
      </c>
      <c r="WE129" s="616">
        <f t="shared" ca="1" si="229"/>
        <v>0.67426644196529939</v>
      </c>
      <c r="WF129" s="616">
        <f t="shared" ca="1" si="229"/>
        <v>1.2698407626370347</v>
      </c>
      <c r="WG129" s="616">
        <f t="shared" ca="1" si="229"/>
        <v>1.1042161560551988</v>
      </c>
      <c r="WH129" s="616">
        <f t="shared" ca="1" si="229"/>
        <v>0.91987607881584121</v>
      </c>
      <c r="WI129" s="627">
        <f t="shared" ca="1" si="229"/>
        <v>1.0659329460226332</v>
      </c>
      <c r="WL129" s="606" t="s">
        <v>6618</v>
      </c>
      <c r="WM129" s="700" t="str">
        <f t="shared" ca="1" si="172"/>
        <v>A</v>
      </c>
      <c r="WN129" s="479">
        <f t="shared" ca="1" si="173"/>
        <v>0.86266218833512665</v>
      </c>
      <c r="WO129" s="495">
        <f t="shared" ca="1" si="216"/>
        <v>0.95906413172919847</v>
      </c>
      <c r="WP129" s="458">
        <f t="shared" ca="1" si="216"/>
        <v>0.81599368984635789</v>
      </c>
      <c r="WQ129" s="458">
        <f t="shared" ca="1" si="216"/>
        <v>0.70952915094496449</v>
      </c>
      <c r="WR129" s="459">
        <f t="shared" ca="1" si="216"/>
        <v>0.96606178081998562</v>
      </c>
      <c r="WS129" s="495">
        <f t="shared" ca="1" si="174"/>
        <v>1.0185279156927094</v>
      </c>
      <c r="WT129" s="458">
        <f t="shared" ca="1" si="175"/>
        <v>0.69272610867392737</v>
      </c>
      <c r="WU129" s="458">
        <f t="shared" ca="1" si="176"/>
        <v>0.90003727367110409</v>
      </c>
      <c r="WV129" s="459">
        <f t="shared" ca="1" si="177"/>
        <v>1.0143282202084172</v>
      </c>
      <c r="WW129" s="484">
        <f t="shared" ca="1" si="223"/>
        <v>1.0061815737415598</v>
      </c>
      <c r="WX129" s="484">
        <f t="shared" ca="1" si="223"/>
        <v>0.95203579505284863</v>
      </c>
      <c r="WY129" s="484">
        <f t="shared" ca="1" si="223"/>
        <v>0.86666871105966603</v>
      </c>
      <c r="WZ129" s="484">
        <f t="shared" ca="1" si="223"/>
        <v>0.10559307515024371</v>
      </c>
      <c r="XA129" s="484">
        <f t="shared" ca="1" si="241"/>
        <v>6.4328538595846502E-2</v>
      </c>
      <c r="XB129" s="484">
        <f t="shared" ca="1" si="241"/>
        <v>0.21821544394969081</v>
      </c>
      <c r="XC129" s="484">
        <f t="shared" ca="1" si="241"/>
        <v>0.14467461816346364</v>
      </c>
      <c r="XD129" s="484">
        <f t="shared" ca="1" si="241"/>
        <v>0.27368331185664035</v>
      </c>
      <c r="XE129" s="484">
        <f t="shared" ca="1" si="241"/>
        <v>0.21801347073098662</v>
      </c>
      <c r="XF129" s="484">
        <f t="shared" ca="1" si="241"/>
        <v>0.41324760187774212</v>
      </c>
      <c r="XG129" s="484">
        <f t="shared" ca="1" si="241"/>
        <v>0.1145148206385433</v>
      </c>
      <c r="XH129" s="484">
        <f t="shared" ca="1" si="241"/>
        <v>0.76267100357417117</v>
      </c>
      <c r="XI129" s="484">
        <f t="shared" ca="1" si="241"/>
        <v>1.5342236310816424</v>
      </c>
      <c r="XJ129" s="484">
        <f t="shared" ca="1" si="241"/>
        <v>1.0432303536987273</v>
      </c>
      <c r="XK129" s="484">
        <f t="shared" ca="1" si="241"/>
        <v>1.0853455622024688</v>
      </c>
      <c r="XL129" s="484">
        <f t="shared" ca="1" si="241"/>
        <v>1.2159555741182877</v>
      </c>
      <c r="XM129" s="484">
        <f t="shared" ca="1" si="241"/>
        <v>0.64336895124803395</v>
      </c>
      <c r="XN129" s="484">
        <f t="shared" ca="1" si="227"/>
        <v>2.7828601533139714E-2</v>
      </c>
      <c r="XO129" s="484">
        <f t="shared" ca="1" si="227"/>
        <v>5.2591916154908339E-2</v>
      </c>
      <c r="XP129" s="484">
        <f t="shared" ca="1" si="227"/>
        <v>0.12294215567053206</v>
      </c>
      <c r="XQ129" s="484">
        <f t="shared" ca="1" si="227"/>
        <v>0.96764316366919345</v>
      </c>
      <c r="XR129" s="484">
        <f t="shared" ca="1" si="227"/>
        <v>1.3367323761600909</v>
      </c>
      <c r="XS129" s="484">
        <f t="shared" ca="1" si="227"/>
        <v>0.68108909630857417</v>
      </c>
      <c r="XT129" s="484">
        <f t="shared" ca="1" si="227"/>
        <v>0.50818242424121263</v>
      </c>
      <c r="XU129" s="484">
        <f t="shared" ca="1" si="227"/>
        <v>0.90140897027243294</v>
      </c>
      <c r="XV129" s="484">
        <f t="shared" ca="1" si="227"/>
        <v>-0.30179372854458303</v>
      </c>
      <c r="XW129" s="484">
        <f t="shared" ca="1" si="227"/>
        <v>1.0251316394650607</v>
      </c>
      <c r="XX129" s="484">
        <f t="shared" ref="XX129:YJ160" ca="1" si="250">(VO129*XX$205)</f>
        <v>-0.20379943838012618</v>
      </c>
      <c r="XY129" s="484">
        <f t="shared" ca="1" si="250"/>
        <v>1.1318291626375534</v>
      </c>
      <c r="XZ129" s="484">
        <f t="shared" ca="1" si="250"/>
        <v>0.93428074414103568</v>
      </c>
      <c r="YA129" s="484">
        <f t="shared" ca="1" si="250"/>
        <v>1.0567475009296226</v>
      </c>
      <c r="YB129" s="484">
        <f t="shared" ca="1" si="250"/>
        <v>-0.21272953623148902</v>
      </c>
      <c r="YC129" s="484">
        <f t="shared" ca="1" si="250"/>
        <v>-0.17304240180829866</v>
      </c>
      <c r="YD129" s="484">
        <f t="shared" ca="1" si="246"/>
        <v>0.89512192470051022</v>
      </c>
      <c r="YE129" s="484">
        <f t="shared" ca="1" si="244"/>
        <v>1.2049052532823037</v>
      </c>
      <c r="YF129" s="484">
        <f t="shared" ca="1" si="244"/>
        <v>0.39432227452058582</v>
      </c>
      <c r="YG129" s="484">
        <f t="shared" ca="1" si="244"/>
        <v>1.6191152247408194</v>
      </c>
      <c r="YH129" s="484">
        <f t="shared" ca="1" si="244"/>
        <v>0.3761400347447329</v>
      </c>
      <c r="YI129" s="484">
        <f t="shared" ca="1" si="244"/>
        <v>0.40086843951579315</v>
      </c>
      <c r="YJ129" s="484">
        <f t="shared" ca="1" si="233"/>
        <v>0.55062996448654267</v>
      </c>
      <c r="YK129" s="484">
        <f t="shared" ca="1" si="233"/>
        <v>5.8277766861099353E-2</v>
      </c>
      <c r="YL129" s="484">
        <f t="shared" ca="1" si="233"/>
        <v>0.15139075417761619</v>
      </c>
      <c r="YM129" s="484">
        <f t="shared" ca="1" si="233"/>
        <v>0.24575919003577301</v>
      </c>
      <c r="YN129" s="484">
        <f t="shared" ca="1" si="233"/>
        <v>0.48075197312125845</v>
      </c>
      <c r="YO129" s="484">
        <f t="shared" ca="1" si="233"/>
        <v>0.77980921233540301</v>
      </c>
      <c r="YP129" s="484">
        <f t="shared" ca="1" si="230"/>
        <v>0.58832636794620996</v>
      </c>
      <c r="YQ129" s="484">
        <f t="shared" ca="1" si="230"/>
        <v>0.66635823149419537</v>
      </c>
      <c r="YR129" s="484">
        <f t="shared" ca="1" si="230"/>
        <v>0.79923652292777037</v>
      </c>
      <c r="YU129" s="606" t="s">
        <v>6618</v>
      </c>
      <c r="YV129" s="700" t="str">
        <f t="shared" ca="1" si="160"/>
        <v>A</v>
      </c>
      <c r="YW129" s="479">
        <f t="shared" ca="1" si="179"/>
        <v>0.83350061387654772</v>
      </c>
      <c r="YX129" s="495">
        <f t="shared" ca="1" si="217"/>
        <v>0.94971580823931001</v>
      </c>
      <c r="YY129" s="458">
        <f t="shared" ca="1" si="217"/>
        <v>0.76439776221806555</v>
      </c>
      <c r="YZ129" s="458">
        <f t="shared" ca="1" si="217"/>
        <v>0.6379889640552705</v>
      </c>
      <c r="ZA129" s="459">
        <f t="shared" ca="1" si="217"/>
        <v>0.98189992099354473</v>
      </c>
      <c r="ZB129" s="495">
        <f t="shared" ca="1" si="180"/>
        <v>0.75743172838356132</v>
      </c>
      <c r="ZC129" s="458">
        <f t="shared" ca="1" si="181"/>
        <v>0.55140218980068345</v>
      </c>
      <c r="ZD129" s="458">
        <f t="shared" ca="1" si="182"/>
        <v>0.8301883399208928</v>
      </c>
      <c r="ZE129" s="459">
        <f t="shared" ca="1" si="183"/>
        <v>0.79279435702486267</v>
      </c>
      <c r="ZF129" s="484">
        <f t="shared" ca="1" si="225"/>
        <v>4.5009936569290004E-2</v>
      </c>
      <c r="ZG129" s="484">
        <f t="shared" ca="1" si="225"/>
        <v>0.20129871520842663</v>
      </c>
      <c r="ZH129" s="484">
        <f t="shared" ca="1" si="225"/>
        <v>8.9808171214972948E-2</v>
      </c>
      <c r="ZI129" s="484">
        <f t="shared" ca="1" si="225"/>
        <v>2.1988880583922777E-2</v>
      </c>
      <c r="ZJ129" s="484">
        <f t="shared" ca="1" si="242"/>
        <v>1.0659583188508518E-2</v>
      </c>
      <c r="ZK129" s="484">
        <f t="shared" ca="1" si="242"/>
        <v>7.3425809550013654E-2</v>
      </c>
      <c r="ZL129" s="484">
        <f t="shared" ca="1" si="242"/>
        <v>2.4672875513209128E-2</v>
      </c>
      <c r="ZM129" s="484">
        <f t="shared" ca="1" si="242"/>
        <v>9.4446117703140112E-2</v>
      </c>
      <c r="ZN129" s="484">
        <f t="shared" ca="1" si="242"/>
        <v>8.9770705925095284E-2</v>
      </c>
      <c r="ZO129" s="484">
        <f t="shared" ca="1" si="242"/>
        <v>2.8984588520071332E-2</v>
      </c>
      <c r="ZP129" s="484">
        <f t="shared" ca="1" si="242"/>
        <v>2.6000050859821721E-2</v>
      </c>
      <c r="ZQ129" s="484">
        <f t="shared" ca="1" si="242"/>
        <v>2.5821286544858647E-2</v>
      </c>
      <c r="ZR129" s="484">
        <f t="shared" ca="1" si="242"/>
        <v>0.12579736503082209</v>
      </c>
      <c r="ZS129" s="484">
        <f t="shared" ca="1" si="242"/>
        <v>0.12334227742923874</v>
      </c>
      <c r="ZT129" s="484">
        <f t="shared" ca="1" si="242"/>
        <v>5.4582123014624152E-2</v>
      </c>
      <c r="ZU129" s="484">
        <f t="shared" ca="1" si="242"/>
        <v>8.7114173242748033E-2</v>
      </c>
      <c r="ZV129" s="484">
        <f t="shared" ca="1" si="242"/>
        <v>4.5270410067628573E-2</v>
      </c>
      <c r="ZW129" s="484">
        <f t="shared" ca="1" si="228"/>
        <v>5.5175234891583769E-3</v>
      </c>
      <c r="ZX129" s="484">
        <f t="shared" ca="1" si="228"/>
        <v>2.0912013157790479E-3</v>
      </c>
      <c r="ZY129" s="484">
        <f t="shared" ca="1" si="228"/>
        <v>2.0688262452075154E-2</v>
      </c>
      <c r="ZZ129" s="484">
        <f t="shared" ca="1" si="228"/>
        <v>8.8902203566076518E-2</v>
      </c>
      <c r="AAA129" s="484">
        <f t="shared" ca="1" si="228"/>
        <v>9.2305722776859667E-2</v>
      </c>
      <c r="AAB129" s="484">
        <f t="shared" ca="1" si="228"/>
        <v>0.12431811823163672</v>
      </c>
      <c r="AAC129" s="484">
        <f t="shared" ca="1" si="228"/>
        <v>1.2546600107337495E-2</v>
      </c>
      <c r="AAD129" s="484">
        <f t="shared" ca="1" si="228"/>
        <v>0.1113065835753817</v>
      </c>
      <c r="AAE129" s="484">
        <f t="shared" ca="1" si="228"/>
        <v>-4.0219644611828483E-2</v>
      </c>
      <c r="AAF129" s="484">
        <f t="shared" ca="1" si="228"/>
        <v>0.15520859527451789</v>
      </c>
      <c r="AAG129" s="484">
        <f t="shared" ref="AAG129:AAS160" ca="1" si="251">(VO129*AAG$205)</f>
        <v>-4.3018323338477257E-2</v>
      </c>
      <c r="AAH129" s="484">
        <f t="shared" ca="1" si="251"/>
        <v>0.17701198249563294</v>
      </c>
      <c r="AAI129" s="484">
        <f t="shared" ca="1" si="251"/>
        <v>9.8955202424813982E-2</v>
      </c>
      <c r="AAJ129" s="484">
        <f t="shared" ca="1" si="251"/>
        <v>0.12557839571762494</v>
      </c>
      <c r="AAK129" s="484">
        <f t="shared" ca="1" si="251"/>
        <v>-3.3183772310049216E-2</v>
      </c>
      <c r="AAL129" s="484">
        <f t="shared" ca="1" si="251"/>
        <v>-1.741238539122681E-2</v>
      </c>
      <c r="AAM129" s="484">
        <f t="shared" ca="1" si="247"/>
        <v>3.2295609342675426E-2</v>
      </c>
      <c r="AAN129" s="484">
        <f t="shared" ca="1" si="245"/>
        <v>0.1595335659218472</v>
      </c>
      <c r="AAO129" s="484">
        <f t="shared" ca="1" si="245"/>
        <v>1.8805162954418208E-2</v>
      </c>
      <c r="AAP129" s="484">
        <f t="shared" ca="1" si="245"/>
        <v>8.5563683875561708E-2</v>
      </c>
      <c r="AAQ129" s="484">
        <f t="shared" ca="1" si="245"/>
        <v>7.2202153341576855E-2</v>
      </c>
      <c r="AAR129" s="484">
        <f t="shared" ca="1" si="245"/>
        <v>1.612649398533611E-2</v>
      </c>
      <c r="AAS129" s="484">
        <f t="shared" ca="1" si="234"/>
        <v>2.5193481555402932E-2</v>
      </c>
      <c r="AAT129" s="484">
        <f t="shared" ca="1" si="234"/>
        <v>0.1027465411596778</v>
      </c>
      <c r="AAU129" s="484">
        <f t="shared" ca="1" si="234"/>
        <v>0.12363824729832018</v>
      </c>
      <c r="AAV129" s="484">
        <f t="shared" ca="1" si="234"/>
        <v>2.0354908169117208E-2</v>
      </c>
      <c r="AAW129" s="484">
        <f t="shared" ca="1" si="234"/>
        <v>2.5206724043060142E-2</v>
      </c>
      <c r="AAX129" s="484">
        <f t="shared" ca="1" si="234"/>
        <v>9.9911144410256322E-2</v>
      </c>
      <c r="AAY129" s="484">
        <f t="shared" ca="1" si="231"/>
        <v>0.13484625623176977</v>
      </c>
      <c r="AAZ129" s="484">
        <f t="shared" ca="1" si="231"/>
        <v>0.10083451386486998</v>
      </c>
      <c r="ABA129" s="484">
        <f t="shared" ca="1" si="231"/>
        <v>0.11331661652741069</v>
      </c>
    </row>
    <row r="130" spans="1:729" ht="15" customHeight="1" x14ac:dyDescent="0.35">
      <c r="A130" s="498">
        <v>128</v>
      </c>
      <c r="B130" s="628"/>
      <c r="C130" s="606" t="s">
        <v>6679</v>
      </c>
      <c r="D130" s="629">
        <v>554</v>
      </c>
      <c r="E130" s="630" t="s">
        <v>6680</v>
      </c>
      <c r="F130" s="631" t="s">
        <v>1351</v>
      </c>
      <c r="G130" s="632">
        <v>4822.2330000000002</v>
      </c>
      <c r="H130" s="504">
        <v>209791.7600457099</v>
      </c>
      <c r="I130" s="505">
        <v>42670</v>
      </c>
      <c r="J130" s="633" t="s">
        <v>6681</v>
      </c>
      <c r="K130" s="469">
        <v>2</v>
      </c>
      <c r="L130" s="508" t="s">
        <v>6681</v>
      </c>
      <c r="M130" s="817">
        <v>8</v>
      </c>
      <c r="N130" s="818">
        <v>0.93389999999999995</v>
      </c>
      <c r="O130" s="819">
        <v>0.9294</v>
      </c>
      <c r="P130" s="820">
        <v>0.92069999999999996</v>
      </c>
      <c r="Q130" s="821">
        <v>0.9516</v>
      </c>
      <c r="R130" s="818">
        <v>0.98809999999999998</v>
      </c>
      <c r="S130" s="822">
        <v>0.88060000000000005</v>
      </c>
      <c r="T130" s="822">
        <v>0.95140000000000002</v>
      </c>
      <c r="U130" s="822">
        <v>0.94203000000000003</v>
      </c>
      <c r="V130" s="822">
        <v>0.84250000000000003</v>
      </c>
      <c r="W130" s="656" t="s">
        <v>6682</v>
      </c>
      <c r="X130" s="875" t="s">
        <v>6683</v>
      </c>
      <c r="Y130" s="517">
        <v>3</v>
      </c>
      <c r="Z130" s="517">
        <v>3</v>
      </c>
      <c r="AA130" s="519" t="s">
        <v>6684</v>
      </c>
      <c r="AB130" s="520">
        <v>2019</v>
      </c>
      <c r="AC130" s="369">
        <v>2</v>
      </c>
      <c r="AD130" s="573" t="s">
        <v>6685</v>
      </c>
      <c r="AE130" s="817">
        <v>1</v>
      </c>
      <c r="AF130" s="751" t="s">
        <v>6686</v>
      </c>
      <c r="AG130" s="578" t="s">
        <v>6687</v>
      </c>
      <c r="AH130" s="647">
        <v>2</v>
      </c>
      <c r="AI130" s="647">
        <v>7</v>
      </c>
      <c r="AJ130" s="647">
        <v>2018</v>
      </c>
      <c r="AK130" s="752" t="s">
        <v>1923</v>
      </c>
      <c r="AL130" s="750" t="s">
        <v>6688</v>
      </c>
      <c r="AM130" s="650">
        <v>1</v>
      </c>
      <c r="AN130" s="647" t="s">
        <v>1188</v>
      </c>
      <c r="AO130" s="647">
        <v>1</v>
      </c>
      <c r="AP130" s="647">
        <v>1</v>
      </c>
      <c r="AQ130" s="647">
        <v>1</v>
      </c>
      <c r="AR130" s="647">
        <v>1</v>
      </c>
      <c r="AS130" s="647">
        <v>1</v>
      </c>
      <c r="AT130" s="647">
        <v>1</v>
      </c>
      <c r="AU130" s="648">
        <v>1</v>
      </c>
      <c r="AV130" s="785" t="s">
        <v>6689</v>
      </c>
      <c r="AW130" s="642" t="s">
        <v>6690</v>
      </c>
      <c r="AX130" s="643">
        <v>2</v>
      </c>
      <c r="AY130" s="557" t="s">
        <v>6691</v>
      </c>
      <c r="AZ130" s="643">
        <v>1</v>
      </c>
      <c r="BA130" s="603" t="s">
        <v>6692</v>
      </c>
      <c r="BB130" s="631" t="s">
        <v>6693</v>
      </c>
      <c r="BC130" s="646" t="s">
        <v>747</v>
      </c>
      <c r="BD130" s="631" t="s">
        <v>1607</v>
      </c>
      <c r="BE130" s="631" t="s">
        <v>1317</v>
      </c>
      <c r="BF130" s="631">
        <v>3</v>
      </c>
      <c r="BG130" s="631">
        <v>1999</v>
      </c>
      <c r="BH130" s="631" t="s">
        <v>1197</v>
      </c>
      <c r="BI130" s="631">
        <v>1</v>
      </c>
      <c r="BJ130" s="631">
        <v>2</v>
      </c>
      <c r="BK130" s="631" t="s">
        <v>6694</v>
      </c>
      <c r="BL130" s="631" t="s">
        <v>1257</v>
      </c>
      <c r="BM130" s="551" t="s">
        <v>6689</v>
      </c>
      <c r="BN130" s="647">
        <v>1840</v>
      </c>
      <c r="BO130" s="557" t="s">
        <v>6695</v>
      </c>
      <c r="BP130" s="647">
        <v>1989</v>
      </c>
      <c r="BQ130" s="647">
        <v>2</v>
      </c>
      <c r="BR130" s="647">
        <v>4</v>
      </c>
      <c r="BS130" s="647" t="s">
        <v>1188</v>
      </c>
      <c r="BT130" s="557" t="s">
        <v>6696</v>
      </c>
      <c r="BU130" s="647" t="s">
        <v>1188</v>
      </c>
      <c r="BV130" s="648" t="s">
        <v>1188</v>
      </c>
      <c r="BW130" s="551" t="s">
        <v>6697</v>
      </c>
      <c r="BX130" s="650">
        <v>1878</v>
      </c>
      <c r="BY130" s="647" t="s">
        <v>6698</v>
      </c>
      <c r="BZ130" s="651" t="s">
        <v>2608</v>
      </c>
      <c r="CA130" s="647">
        <v>2</v>
      </c>
      <c r="CB130" s="647" t="s">
        <v>1214</v>
      </c>
      <c r="CC130" s="557" t="s">
        <v>6699</v>
      </c>
      <c r="CD130" s="652">
        <v>2008</v>
      </c>
      <c r="CE130" s="647">
        <v>3</v>
      </c>
      <c r="CF130" s="647">
        <v>2</v>
      </c>
      <c r="CG130" s="515" t="s">
        <v>6700</v>
      </c>
      <c r="CH130" s="647">
        <v>1840</v>
      </c>
      <c r="CI130" s="647">
        <v>1963</v>
      </c>
      <c r="CJ130" s="647">
        <v>3</v>
      </c>
      <c r="CK130" s="651" t="s">
        <v>6701</v>
      </c>
      <c r="CL130" s="651" t="s">
        <v>6702</v>
      </c>
      <c r="CM130" s="647">
        <v>2</v>
      </c>
      <c r="CN130" s="647" t="s">
        <v>1214</v>
      </c>
      <c r="CO130" s="557" t="s">
        <v>6703</v>
      </c>
      <c r="CP130" s="647">
        <v>1997</v>
      </c>
      <c r="CQ130" s="647">
        <v>3</v>
      </c>
      <c r="CR130" s="650">
        <v>3</v>
      </c>
      <c r="CS130" s="551" t="s">
        <v>6704</v>
      </c>
      <c r="CT130" s="647">
        <v>1991</v>
      </c>
      <c r="CU130" s="648">
        <v>3</v>
      </c>
      <c r="CV130" s="649" t="s">
        <v>6705</v>
      </c>
      <c r="CW130" s="647" t="s">
        <v>1188</v>
      </c>
      <c r="CX130" s="657">
        <v>1</v>
      </c>
      <c r="CY130" s="656" t="s">
        <v>6706</v>
      </c>
      <c r="CZ130" s="665">
        <v>2010</v>
      </c>
      <c r="DA130" s="657">
        <v>2</v>
      </c>
      <c r="DB130" s="723">
        <v>274500</v>
      </c>
      <c r="DC130" s="753">
        <v>3</v>
      </c>
      <c r="DD130" s="659" t="s">
        <v>1493</v>
      </c>
      <c r="DE130" s="648">
        <v>2011</v>
      </c>
      <c r="DF130" s="708" t="s">
        <v>755</v>
      </c>
      <c r="DG130" s="664" t="s">
        <v>6707</v>
      </c>
      <c r="DH130" s="666">
        <v>2</v>
      </c>
      <c r="DI130" s="710" t="s">
        <v>1214</v>
      </c>
      <c r="DJ130" s="578" t="s">
        <v>6708</v>
      </c>
      <c r="DK130" s="665" t="s">
        <v>1188</v>
      </c>
      <c r="DL130" s="665">
        <v>3</v>
      </c>
      <c r="DM130" s="655">
        <v>1</v>
      </c>
      <c r="DN130" s="790" t="s">
        <v>1497</v>
      </c>
      <c r="DO130" s="791" t="s">
        <v>756</v>
      </c>
      <c r="DP130" s="825">
        <v>1</v>
      </c>
      <c r="DQ130" s="710" t="s">
        <v>1262</v>
      </c>
      <c r="DR130" s="578" t="s">
        <v>6708</v>
      </c>
      <c r="DS130" s="665" t="s">
        <v>1188</v>
      </c>
      <c r="DT130" s="665">
        <v>3</v>
      </c>
      <c r="DU130" s="655">
        <v>1</v>
      </c>
      <c r="DV130" s="651" t="s">
        <v>6709</v>
      </c>
      <c r="DW130" s="578" t="s">
        <v>6710</v>
      </c>
      <c r="DX130" s="647">
        <v>2002</v>
      </c>
      <c r="DY130" s="647">
        <v>3</v>
      </c>
      <c r="DZ130" s="650">
        <v>2</v>
      </c>
      <c r="EA130" s="743" t="s">
        <v>6711</v>
      </c>
      <c r="EB130" s="539" t="s">
        <v>6712</v>
      </c>
      <c r="EC130" s="647">
        <v>2</v>
      </c>
      <c r="ED130" s="668" t="s">
        <v>1214</v>
      </c>
      <c r="EE130" s="647">
        <v>1988</v>
      </c>
      <c r="EF130" s="647">
        <v>3</v>
      </c>
      <c r="EG130" s="650" t="s">
        <v>1505</v>
      </c>
      <c r="EH130" s="648" t="s">
        <v>1221</v>
      </c>
      <c r="EI130" s="551" t="s">
        <v>6689</v>
      </c>
      <c r="EJ130" s="651" t="s">
        <v>6690</v>
      </c>
      <c r="EK130" s="647" t="s">
        <v>1188</v>
      </c>
      <c r="EL130" s="647" t="s">
        <v>1188</v>
      </c>
      <c r="EM130" s="669" t="s">
        <v>1188</v>
      </c>
      <c r="EN130" s="647" t="s">
        <v>3733</v>
      </c>
      <c r="EO130" s="670" t="s">
        <v>6713</v>
      </c>
      <c r="EP130" s="556">
        <v>1</v>
      </c>
      <c r="EQ130" s="556" t="s">
        <v>1262</v>
      </c>
      <c r="ER130" s="557" t="s">
        <v>6714</v>
      </c>
      <c r="ES130" s="556">
        <v>2014</v>
      </c>
      <c r="ET130" s="556">
        <v>3</v>
      </c>
      <c r="EU130" s="671">
        <v>3</v>
      </c>
      <c r="EV130" s="672"/>
      <c r="EW130" s="673"/>
      <c r="EX130" s="674"/>
      <c r="EY130" s="631" t="s">
        <v>1188</v>
      </c>
      <c r="EZ130" s="631" t="s">
        <v>1188</v>
      </c>
      <c r="FA130" s="675"/>
      <c r="FB130" s="648">
        <v>0</v>
      </c>
      <c r="FC130" s="676"/>
      <c r="FD130" s="647" t="s">
        <v>1012</v>
      </c>
      <c r="FE130" s="648" t="s">
        <v>1013</v>
      </c>
      <c r="FF130" s="652" t="s">
        <v>1379</v>
      </c>
      <c r="FG130" s="563" t="s">
        <v>1282</v>
      </c>
      <c r="FH130" s="631" t="str">
        <f t="shared" si="119"/>
        <v>A</v>
      </c>
      <c r="FI130" s="677">
        <f t="shared" si="120"/>
        <v>3.7777777777777772</v>
      </c>
      <c r="FJ130" s="678">
        <f t="shared" si="121"/>
        <v>4</v>
      </c>
      <c r="FK130" s="679">
        <f t="shared" si="122"/>
        <v>4</v>
      </c>
      <c r="FL130" s="680">
        <f t="shared" si="123"/>
        <v>3.333333333333333</v>
      </c>
      <c r="FM130" s="681">
        <v>2</v>
      </c>
      <c r="FN130" s="430">
        <v>2017</v>
      </c>
      <c r="FO130" s="686" t="s">
        <v>6715</v>
      </c>
      <c r="FP130" s="557" t="s">
        <v>6716</v>
      </c>
      <c r="FQ130" s="430">
        <v>2</v>
      </c>
      <c r="FR130" s="682" t="s">
        <v>1285</v>
      </c>
      <c r="FS130" s="369">
        <v>2</v>
      </c>
      <c r="FT130" s="430">
        <v>2017</v>
      </c>
      <c r="FU130" s="572" t="s">
        <v>6717</v>
      </c>
      <c r="FV130" s="369">
        <v>2</v>
      </c>
      <c r="FW130" s="430">
        <v>2019</v>
      </c>
      <c r="FX130" s="572" t="s">
        <v>6718</v>
      </c>
      <c r="FY130" s="369">
        <v>2</v>
      </c>
      <c r="FZ130" s="430">
        <v>2018</v>
      </c>
      <c r="GA130" s="686" t="s">
        <v>2675</v>
      </c>
      <c r="GB130" s="572" t="s">
        <v>6719</v>
      </c>
      <c r="GC130" s="369">
        <v>2</v>
      </c>
      <c r="GD130" s="430">
        <v>2019</v>
      </c>
      <c r="GE130" s="686" t="s">
        <v>6720</v>
      </c>
      <c r="GF130" s="573" t="s">
        <v>6721</v>
      </c>
      <c r="GG130" s="369">
        <v>2</v>
      </c>
      <c r="GH130" s="430">
        <v>2018</v>
      </c>
      <c r="GI130" s="686" t="s">
        <v>6722</v>
      </c>
      <c r="GJ130" s="572" t="s">
        <v>6723</v>
      </c>
      <c r="GK130" s="369">
        <v>2</v>
      </c>
      <c r="GL130" s="430">
        <v>2016</v>
      </c>
      <c r="GM130" s="686" t="s">
        <v>6724</v>
      </c>
      <c r="GN130" s="572" t="s">
        <v>6725</v>
      </c>
      <c r="GO130" s="800">
        <v>1</v>
      </c>
      <c r="GP130" s="730" t="s">
        <v>6726</v>
      </c>
      <c r="GQ130" s="843">
        <v>0</v>
      </c>
      <c r="GR130" s="843">
        <v>1</v>
      </c>
      <c r="GS130" s="843">
        <v>0</v>
      </c>
      <c r="GT130" s="944">
        <v>1</v>
      </c>
      <c r="GU130" s="945">
        <v>1</v>
      </c>
      <c r="GV130" s="730" t="s">
        <v>6727</v>
      </c>
      <c r="GW130" s="843">
        <v>1</v>
      </c>
      <c r="GX130" s="944">
        <v>0</v>
      </c>
      <c r="GY130" s="945">
        <v>1</v>
      </c>
      <c r="GZ130" s="573" t="s">
        <v>6728</v>
      </c>
      <c r="HA130" s="583" t="s">
        <v>1459</v>
      </c>
      <c r="HB130" s="584">
        <v>2</v>
      </c>
      <c r="HC130" s="585">
        <v>2</v>
      </c>
      <c r="HD130" s="586" t="s">
        <v>6729</v>
      </c>
      <c r="HE130" s="718" t="s">
        <v>6730</v>
      </c>
      <c r="HF130" s="587">
        <v>1993</v>
      </c>
      <c r="HG130" s="587">
        <v>2010</v>
      </c>
      <c r="HH130" s="588">
        <v>2</v>
      </c>
      <c r="HI130" s="586" t="s">
        <v>6731</v>
      </c>
      <c r="HJ130" s="471" t="s">
        <v>6732</v>
      </c>
      <c r="HK130" s="691">
        <v>1993</v>
      </c>
      <c r="HL130" s="692">
        <v>2</v>
      </c>
      <c r="HM130" s="591" t="s">
        <v>6733</v>
      </c>
      <c r="HN130" s="592">
        <v>1982</v>
      </c>
      <c r="HO130" s="681" t="s">
        <v>1188</v>
      </c>
      <c r="HP130" s="574" t="s">
        <v>1188</v>
      </c>
      <c r="HQ130" s="472" t="str">
        <f t="shared" si="124"/>
        <v>-</v>
      </c>
      <c r="HR130" s="593" t="s">
        <v>1188</v>
      </c>
      <c r="HS130" s="574" t="s">
        <v>1188</v>
      </c>
      <c r="HT130" s="574" t="s">
        <v>1188</v>
      </c>
      <c r="HU130" s="574" t="s">
        <v>1188</v>
      </c>
      <c r="HV130" s="574" t="s">
        <v>1188</v>
      </c>
      <c r="HW130" s="574" t="s">
        <v>1188</v>
      </c>
      <c r="HX130" s="574" t="s">
        <v>1188</v>
      </c>
      <c r="HY130" s="574" t="s">
        <v>1188</v>
      </c>
      <c r="HZ130" s="574" t="s">
        <v>1188</v>
      </c>
      <c r="IA130" s="574" t="s">
        <v>1188</v>
      </c>
      <c r="IB130" s="574" t="s">
        <v>1188</v>
      </c>
      <c r="IC130" s="574" t="s">
        <v>1188</v>
      </c>
      <c r="ID130" s="681" t="s">
        <v>1188</v>
      </c>
      <c r="IE130" s="369" t="s">
        <v>1188</v>
      </c>
      <c r="IF130" s="574" t="s">
        <v>1188</v>
      </c>
      <c r="IG130" s="472" t="str">
        <f t="shared" si="125"/>
        <v>-</v>
      </c>
      <c r="IH130" s="609">
        <v>0.82503393145477033</v>
      </c>
      <c r="II130" s="694">
        <v>0.81799275216123646</v>
      </c>
      <c r="IJ130" s="695">
        <v>0.85010676518862716</v>
      </c>
      <c r="IK130" s="696">
        <v>0.75940815978130582</v>
      </c>
      <c r="IL130" s="696">
        <v>0.82619743738497498</v>
      </c>
      <c r="IM130" s="697">
        <v>0.83625864629003788</v>
      </c>
      <c r="IN130" s="599">
        <v>3</v>
      </c>
      <c r="IO130" s="600">
        <v>1</v>
      </c>
      <c r="IP130" s="601">
        <v>1</v>
      </c>
      <c r="IQ130" s="600">
        <v>40</v>
      </c>
      <c r="IR130" s="587">
        <v>57</v>
      </c>
      <c r="IS130" s="601">
        <v>97</v>
      </c>
      <c r="IT130" s="599" t="s">
        <v>1188</v>
      </c>
      <c r="IU130" s="600" t="s">
        <v>1188</v>
      </c>
      <c r="IV130" s="587" t="s">
        <v>1188</v>
      </c>
      <c r="IW130" s="601" t="s">
        <v>1188</v>
      </c>
      <c r="IX130" s="602" t="s">
        <v>1188</v>
      </c>
      <c r="IY130" s="681">
        <v>1</v>
      </c>
      <c r="IZ130" s="603" t="s">
        <v>6734</v>
      </c>
      <c r="JA130" s="681">
        <v>2</v>
      </c>
      <c r="JB130" s="603" t="s">
        <v>6735</v>
      </c>
      <c r="JC130" s="681">
        <v>1</v>
      </c>
      <c r="JD130" s="430">
        <v>1</v>
      </c>
      <c r="JE130" s="686" t="s">
        <v>6736</v>
      </c>
      <c r="JF130" s="557" t="s">
        <v>6737</v>
      </c>
      <c r="JG130" s="592">
        <v>2020</v>
      </c>
      <c r="JH130" s="369">
        <v>2</v>
      </c>
      <c r="JI130" s="430">
        <v>3</v>
      </c>
      <c r="JJ130" s="686" t="s">
        <v>6738</v>
      </c>
      <c r="JK130" s="557" t="s">
        <v>6739</v>
      </c>
      <c r="JL130" s="592">
        <v>2020</v>
      </c>
      <c r="JM130" s="369">
        <v>1</v>
      </c>
      <c r="JN130" s="430">
        <v>2</v>
      </c>
      <c r="JO130" s="430">
        <v>1</v>
      </c>
      <c r="JP130" s="686" t="s">
        <v>6740</v>
      </c>
      <c r="JQ130" s="557" t="s">
        <v>6687</v>
      </c>
      <c r="JR130" s="592">
        <v>2020</v>
      </c>
      <c r="JS130" s="369">
        <v>2</v>
      </c>
      <c r="JT130" s="430">
        <v>3</v>
      </c>
      <c r="JU130" s="686" t="s">
        <v>6741</v>
      </c>
      <c r="JV130" s="557" t="s">
        <v>6742</v>
      </c>
      <c r="JW130" s="592">
        <v>2019</v>
      </c>
      <c r="JX130" s="606">
        <v>2</v>
      </c>
      <c r="JY130" s="750" t="s">
        <v>6743</v>
      </c>
      <c r="JZ130" s="606">
        <v>2016</v>
      </c>
      <c r="KA130" s="606">
        <f t="shared" si="126"/>
        <v>1</v>
      </c>
      <c r="KB130" s="606"/>
      <c r="KC130" s="606">
        <v>1</v>
      </c>
      <c r="KD130" s="606"/>
      <c r="KE130" s="606"/>
      <c r="KF130" s="606">
        <f t="shared" si="127"/>
        <v>0</v>
      </c>
      <c r="KG130" s="606"/>
      <c r="KH130" s="606"/>
      <c r="KI130" s="606"/>
      <c r="KJ130" s="606"/>
      <c r="KK130" s="606">
        <v>0</v>
      </c>
      <c r="KL130" s="606">
        <v>0</v>
      </c>
      <c r="KM130" s="608">
        <f t="shared" si="248"/>
        <v>0.83418073654174807</v>
      </c>
      <c r="KN130" s="609">
        <v>1.6709036827087402</v>
      </c>
      <c r="KO130" s="609">
        <v>94.230766296386719</v>
      </c>
      <c r="KP130" s="610">
        <v>7</v>
      </c>
      <c r="KQ130" s="608">
        <f t="shared" si="249"/>
        <v>0.93401412963867192</v>
      </c>
      <c r="KR130" s="609">
        <v>2.1700706481933594</v>
      </c>
      <c r="KS130" s="609">
        <v>100</v>
      </c>
      <c r="KT130" s="610">
        <v>9</v>
      </c>
      <c r="KU130" s="610">
        <v>87</v>
      </c>
      <c r="KV130" s="606" t="s">
        <v>5586</v>
      </c>
      <c r="KW130" s="606" t="s">
        <v>6679</v>
      </c>
      <c r="KX130" s="700" t="str">
        <f t="shared" ca="1" si="130"/>
        <v>A</v>
      </c>
      <c r="KY130" s="701">
        <f t="shared" ca="1" si="131"/>
        <v>0.88757984301097481</v>
      </c>
      <c r="KZ130" s="702">
        <f t="shared" ca="1" si="235"/>
        <v>0.81793176470588225</v>
      </c>
      <c r="LA130" s="703">
        <f t="shared" ca="1" si="236"/>
        <v>0.88459047619047615</v>
      </c>
      <c r="LB130" s="703">
        <f t="shared" ca="1" si="237"/>
        <v>0.93452499999999994</v>
      </c>
      <c r="LC130" s="704">
        <f t="shared" ca="1" si="238"/>
        <v>0.91327213114754102</v>
      </c>
      <c r="LD130" s="696" cm="1">
        <f t="array" aca="1" ref="LD130" ca="1">INDIRECT(LD$203&amp;ROW())*LD$205</f>
        <v>8</v>
      </c>
      <c r="LE130" s="696" cm="1">
        <f t="array" aca="1" ref="LE130" ca="1">INDIRECT(LE$203&amp;ROW())*LE$205</f>
        <v>8</v>
      </c>
      <c r="LF130" s="696" cm="1">
        <f t="array" aca="1" ref="LF130" ca="1">INDIRECT(LF$203&amp;ROW())*LF$205</f>
        <v>8</v>
      </c>
      <c r="LG130" s="696" cm="1">
        <f t="array" aca="1" ref="LG130" ca="1">INDIRECT(LG$203&amp;ROW())*LG$205</f>
        <v>3</v>
      </c>
      <c r="LH130" s="696" cm="1">
        <f t="array" aca="1" ref="LH130" ca="1">INDIRECT(LH$203&amp;ROW())*LH$205</f>
        <v>2</v>
      </c>
      <c r="LI130" s="696" cm="1">
        <f t="array" aca="1" ref="LI130" ca="1">INDIRECT(LI$203&amp;ROW())*LI$205</f>
        <v>3</v>
      </c>
      <c r="LJ130" s="696" cm="1">
        <f t="array" aca="1" ref="LJ130" ca="1">INDIRECT(LJ$203&amp;ROW())*LJ$205</f>
        <v>3</v>
      </c>
      <c r="LK130" s="696" cm="1">
        <f t="array" aca="1" ref="LK130" ca="1">INDIRECT(LK$203&amp;ROW())*LK$205</f>
        <v>3</v>
      </c>
      <c r="LL130" s="696" cm="1">
        <f t="array" aca="1" ref="LL130" ca="1">INDIRECT(LL$203&amp;ROW())*LL$205</f>
        <v>3</v>
      </c>
      <c r="LM130" s="696" cm="1">
        <f t="array" aca="1" ref="LM130" ca="1">INDIRECT(LM$203&amp;ROW())*LM$205</f>
        <v>6</v>
      </c>
      <c r="LN130" s="696" cm="1">
        <f t="array" aca="1" ref="LN130" ca="1">INDIRECT(LN$203&amp;ROW())*LN$205</f>
        <v>3</v>
      </c>
      <c r="LO130" s="696" cm="1">
        <f t="array" aca="1" ref="LO130" ca="1">INDIRECT(LO$203&amp;ROW())*LO$205</f>
        <v>6</v>
      </c>
      <c r="LP130" s="696" cm="1">
        <f t="array" aca="1" ref="LP130" ca="1">INDIRECT(LP$203&amp;ROW())*LP$205</f>
        <v>4</v>
      </c>
      <c r="LQ130" s="696" cm="1">
        <f t="array" aca="1" ref="LQ130" ca="1">IF(INDIRECT(LQ$203&amp;ROW())="-",0,INDIRECT(LQ$203&amp;ROW())*LQ$205)</f>
        <v>5.5241999999999996</v>
      </c>
      <c r="LR130" s="696" cm="1">
        <f t="array" aca="1" ref="LR130" ca="1">INDIRECT(LR$203&amp;ROW())*LR$205</f>
        <v>4</v>
      </c>
      <c r="LS130" s="696" cm="1">
        <f t="array" aca="1" ref="LS130" ca="1">IF(INDIRECT(LS$203&amp;ROW())="-",0,INDIRECT(LS$203&amp;ROW())*LS$205)</f>
        <v>5.5763999999999996</v>
      </c>
      <c r="LT130" s="696" cm="1">
        <f t="array" aca="1" ref="LT130" ca="1">INDIRECT(LT$203&amp;ROW())*LT$205</f>
        <v>4</v>
      </c>
      <c r="LU130" s="696" cm="1">
        <f t="array" aca="1" ref="LU130" ca="1">INDIRECT(LU$203&amp;ROW())*LU$205</f>
        <v>2</v>
      </c>
      <c r="LV130" s="696" cm="1">
        <f t="array" aca="1" ref="LV130" ca="1">INDIRECT(LV$203&amp;ROW())*LV$205</f>
        <v>3</v>
      </c>
      <c r="LW130" s="696" cm="1">
        <f t="array" aca="1" ref="LW130" ca="1">INDIRECT(LW$203&amp;ROW())*LW$205</f>
        <v>1</v>
      </c>
      <c r="LX130" s="696" cm="1">
        <f t="array" aca="1" ref="LX130" ca="1">INDIRECT(LX$203&amp;ROW())*LX$205</f>
        <v>3</v>
      </c>
      <c r="LY130" s="696" cm="1">
        <f t="array" aca="1" ref="LY130" ca="1">IF(INDIRECT(LY$203&amp;ROW())="-",0,INDIRECT(LY$203&amp;ROW())*LY$205)</f>
        <v>5.9285999999999994</v>
      </c>
      <c r="LZ130" s="696" cm="1">
        <f t="array" aca="1" ref="LZ130" ca="1">INDIRECT(LZ$203&amp;ROW())*LZ$205</f>
        <v>2</v>
      </c>
      <c r="MA130" s="696" cm="1">
        <f t="array" aca="1" ref="MA130" ca="1">INDIRECT(MA$203&amp;ROW())*MA$205</f>
        <v>4</v>
      </c>
      <c r="MB130" s="696" cm="1">
        <f t="array" aca="1" ref="MB130" ca="1">INDIRECT(MB$203&amp;ROW())*MB$205</f>
        <v>4</v>
      </c>
      <c r="MC130" s="696" cm="1">
        <f t="array" aca="1" ref="MC130" ca="1">IF($MB130=0,0,INDIRECT(MC$203&amp;ROW())*MC$205)</f>
        <v>0</v>
      </c>
      <c r="MD130" s="696" cm="1">
        <f t="array" aca="1" ref="MD130" ca="1">IF($MB130=0,0,INDIRECT(MD$203&amp;ROW())*MD$205)</f>
        <v>0.5</v>
      </c>
      <c r="ME130" s="696" cm="1">
        <f t="array" aca="1" ref="ME130" ca="1">IF($MB130=0,0,INDIRECT(ME$203&amp;ROW())*ME$205)</f>
        <v>0</v>
      </c>
      <c r="MF130" s="696" cm="1">
        <f t="array" aca="1" ref="MF130" ca="1">IF($MB130=0,0,INDIRECT(MF$203&amp;ROW())*MF$205)</f>
        <v>0.5</v>
      </c>
      <c r="MG130" s="696" cm="1">
        <f t="array" aca="1" ref="MG130" ca="1">INDIRECT(MG$203&amp;ROW())*MG$205</f>
        <v>4</v>
      </c>
      <c r="MH130" s="696" cm="1">
        <f t="array" aca="1" ref="MH130" ca="1">IF($MG130=0,0,INDIRECT(MH$203&amp;ROW())*MH$205)</f>
        <v>0.5</v>
      </c>
      <c r="MI130" s="696" cm="1">
        <f t="array" aca="1" ref="MI130" ca="1">IF($MG130=0,0,INDIRECT(MI$203&amp;ROW())*MI$205)</f>
        <v>0</v>
      </c>
      <c r="MJ130" s="696" cm="1">
        <f t="array" aca="1" ref="MJ130" ca="1">INDIRECT(MJ$203&amp;ROW())*MJ$205</f>
        <v>1</v>
      </c>
      <c r="MK130" s="696" cm="1">
        <f t="array" aca="1" ref="MK130" ca="1">INDIRECT(MK$203&amp;ROW())*MK$205</f>
        <v>4</v>
      </c>
      <c r="ML130" s="696" cm="1">
        <f t="array" aca="1" ref="ML130" ca="1">INDIRECT(ML$203&amp;ROW())*ML$205</f>
        <v>6</v>
      </c>
      <c r="MM130" s="696" cm="1">
        <f t="array" aca="1" ref="MM130" ca="1">INDIRECT(MM$203&amp;ROW())*MM$205</f>
        <v>6</v>
      </c>
      <c r="MN130" s="696" cm="1">
        <f t="array" aca="1" ref="MN130" ca="1">INDIRECT(MN$203&amp;ROW())*MN$205</f>
        <v>8</v>
      </c>
      <c r="MO130" s="696" cm="1">
        <f t="array" aca="1" ref="MO130" ca="1">INDIRECT(MO$203&amp;ROW())*MO$205</f>
        <v>2</v>
      </c>
      <c r="MP130" s="696" cm="1">
        <f t="array" aca="1" ref="MP130" ca="1">INDIRECT(MP$203&amp;ROW())*MP$205</f>
        <v>2</v>
      </c>
      <c r="MQ130" s="696" cm="1">
        <f t="array" aca="1" ref="MQ130" ca="1">INDIRECT(MQ$203&amp;ROW())*MQ$205</f>
        <v>2</v>
      </c>
      <c r="MR130" s="696" cm="1">
        <f t="array" aca="1" ref="MR130" ca="1">INDIRECT(MR$203&amp;ROW())*MR$205</f>
        <v>0</v>
      </c>
      <c r="MS130" s="696" cm="1">
        <f t="array" aca="1" ref="MS130" ca="1">INDIRECT(MS$203&amp;ROW())*MS$205</f>
        <v>0</v>
      </c>
      <c r="MT130" s="696" cm="1">
        <f t="array" aca="1" ref="MT130" ca="1">INDIRECT(MT$203&amp;ROW())*MT$205</f>
        <v>2</v>
      </c>
      <c r="MU130" s="696" cm="1">
        <f t="array" aca="1" ref="MU130" ca="1">INDIRECT(MU$203&amp;ROW())*MU$205</f>
        <v>2</v>
      </c>
      <c r="MV130" s="696" cm="1">
        <f t="array" aca="1" ref="MV130" ca="1">IF(INDIRECT(MV$203&amp;ROW())="-",0,INDIRECT(MV$203&amp;ROW())*MV$205)</f>
        <v>5.7096</v>
      </c>
      <c r="MW130" s="696" cm="1">
        <f t="array" aca="1" ref="MW130" ca="1">INDIRECT(MW$203&amp;ROW())*MW$205</f>
        <v>4</v>
      </c>
      <c r="MX130" s="696" cm="1">
        <f t="array" aca="1" ref="MX130" ca="1">INDIRECT(MX$203&amp;ROW())*MX$205</f>
        <v>4</v>
      </c>
      <c r="MY130" s="696" cm="1">
        <f t="array" aca="1" ref="MY130" ca="1">INDIRECT(MY$203&amp;ROW())*MY$205</f>
        <v>8</v>
      </c>
      <c r="NA130" s="701">
        <f t="shared" si="133"/>
        <v>0.87611463414634139</v>
      </c>
      <c r="NB130" s="617">
        <f t="shared" si="134"/>
        <v>0.85210000000000008</v>
      </c>
      <c r="NC130" s="695">
        <f t="shared" si="135"/>
        <v>0.76831538461538451</v>
      </c>
      <c r="ND130" s="697">
        <f t="shared" si="136"/>
        <v>0.88709629629629627</v>
      </c>
      <c r="NE130" s="694">
        <f t="shared" si="137"/>
        <v>0.8459065787645057</v>
      </c>
      <c r="NF130" s="682" t="str">
        <f t="shared" si="138"/>
        <v>A</v>
      </c>
      <c r="NH130" s="606" t="s">
        <v>6679</v>
      </c>
      <c r="NI130" s="563" t="str">
        <f t="shared" si="239"/>
        <v>A</v>
      </c>
      <c r="NJ130" s="563" t="str">
        <f t="shared" si="140"/>
        <v>A</v>
      </c>
      <c r="NK130" s="563" t="str">
        <f t="shared" ca="1" si="141"/>
        <v>A</v>
      </c>
      <c r="NL130" s="563" t="str">
        <f t="shared" ca="1" si="142"/>
        <v>A</v>
      </c>
      <c r="NM130" s="563" t="str">
        <f t="shared" ca="1" si="143"/>
        <v>A</v>
      </c>
      <c r="NN130" s="563" t="str">
        <f t="shared" ca="1" si="163"/>
        <v>A</v>
      </c>
      <c r="NO130" s="563" t="str">
        <f t="shared" ca="1" si="164"/>
        <v>B</v>
      </c>
      <c r="NP130" s="606" t="str">
        <f t="shared" si="144"/>
        <v>Yes</v>
      </c>
      <c r="NQ130" s="682" t="str">
        <f t="shared" si="145"/>
        <v>Yes</v>
      </c>
      <c r="NR130" s="682" t="e">
        <f>IF(OR(AND(NI130="A",OR(NJ130="C",NJ130="D")),AND(NI130="A",OR(#REF!="C",#REF!="D")),AND(NI130="B",OR(NJ130="D",#REF!="D")),AND(OR(NI130="C",NI130="D"),OR(NJ130="A",NJ130="B")),AND(OR(NI130="C",NI130="D"),OR(#REF!="A",#REF!="B")),AND(OR(NJ130="A",#REF!="A",NJ130="B",#REF!="B"),OR(NP130="-",NQ130="-")),AND(OR(NJ130="C",#REF!="C",NJ130="D",#REF!="D"),NP130="Yes")),"Yes","-")</f>
        <v>#REF!</v>
      </c>
      <c r="NS130" s="607"/>
      <c r="NT130" s="619">
        <f t="shared" si="146"/>
        <v>0.93389999999999995</v>
      </c>
      <c r="NU130" s="619">
        <f t="shared" si="147"/>
        <v>0.8459065787645057</v>
      </c>
      <c r="NV130" s="619">
        <f t="shared" ca="1" si="148"/>
        <v>0.88757984301097481</v>
      </c>
      <c r="NW130" s="619">
        <f t="shared" ca="1" si="165"/>
        <v>0.84117810193795406</v>
      </c>
      <c r="NX130" s="619">
        <f t="shared" ca="1" si="166"/>
        <v>0.77465849177451218</v>
      </c>
      <c r="NY130" s="620">
        <f t="shared" ca="1" si="167"/>
        <v>0.86299270865161182</v>
      </c>
      <c r="NZ130" s="620">
        <f t="shared" ca="1" si="168"/>
        <v>0.72998164897201434</v>
      </c>
      <c r="OA130" s="705">
        <v>0.56399999999999995</v>
      </c>
      <c r="OB130" s="706">
        <v>12</v>
      </c>
      <c r="OC130" s="494"/>
      <c r="OE130" s="606" t="s">
        <v>6679</v>
      </c>
      <c r="OF130" s="700" t="str">
        <f t="shared" ca="1" si="149"/>
        <v>A</v>
      </c>
      <c r="OG130" s="701">
        <f t="shared" ca="1" si="169"/>
        <v>0.84117810193795406</v>
      </c>
      <c r="OH130" s="705">
        <f t="shared" ca="1" si="212"/>
        <v>0.85577530542299352</v>
      </c>
      <c r="OI130" s="696">
        <f t="shared" ca="1" si="213"/>
        <v>0.85950634479297383</v>
      </c>
      <c r="OJ130" s="696">
        <f t="shared" ca="1" si="152"/>
        <v>0.72709803701905729</v>
      </c>
      <c r="OK130" s="697">
        <f t="shared" ca="1" si="153"/>
        <v>0.92233272051679149</v>
      </c>
      <c r="OL130" s="696" cm="1">
        <f t="array" aca="1" ref="OL130" ca="1">INDIRECT(OL$203&amp;ROW())*OL$205</f>
        <v>1.4956</v>
      </c>
      <c r="OM130" s="696" cm="1">
        <f t="array" aca="1" ref="OM130" ca="1">INDIRECT(OM$203&amp;ROW())*OM$205</f>
        <v>1.2061999999999999</v>
      </c>
      <c r="ON130" s="696" cm="1">
        <f t="array" aca="1" ref="ON130" ca="1">INDIRECT(ON$203&amp;ROW())*ON$205</f>
        <v>1.4561999999999999</v>
      </c>
      <c r="OO130" s="696" cm="1">
        <f t="array" aca="1" ref="OO130" ca="1">INDIRECT(OO$203&amp;ROW())*OO$205</f>
        <v>1.0790999999999999</v>
      </c>
      <c r="OP130" s="696" cm="1">
        <f t="array" aca="1" ref="OP130" ca="1">INDIRECT(OP$203&amp;ROW())*OP$205</f>
        <v>1.0553999999999999</v>
      </c>
      <c r="OQ130" s="696" cm="1">
        <f t="array" aca="1" ref="OQ130" ca="1">INDIRECT(OQ$203&amp;ROW())*OQ$205</f>
        <v>1.5849</v>
      </c>
      <c r="OR130" s="696" cm="1">
        <f t="array" aca="1" ref="OR130" ca="1">INDIRECT(OR$203&amp;ROW())*OR$205</f>
        <v>1.4141999999999999</v>
      </c>
      <c r="OS130" s="696" cm="1">
        <f t="array" aca="1" ref="OS130" ca="1">INDIRECT(OS$203&amp;ROW())*OS$205</f>
        <v>1.5387</v>
      </c>
      <c r="OT130" s="696" cm="1">
        <f t="array" aca="1" ref="OT130" ca="1">INDIRECT(OT$203&amp;ROW())*OT$205</f>
        <v>1.4727000000000001</v>
      </c>
      <c r="OU130" s="696" cm="1">
        <f t="array" aca="1" ref="OU130" ca="1">INDIRECT(OU$203&amp;ROW())*OU$205</f>
        <v>1.9304999999999999</v>
      </c>
      <c r="OV130" s="696" cm="1">
        <f t="array" aca="1" ref="OV130" ca="1">INDIRECT(OV$203&amp;ROW())*OV$205</f>
        <v>1.2161999999999999</v>
      </c>
      <c r="OW130" s="696" cm="1">
        <f t="array" aca="1" ref="OW130" ca="1">INDIRECT(OW$203&amp;ROW())*OW$205</f>
        <v>1.5144000000000002</v>
      </c>
      <c r="OX130" s="696" cm="1">
        <f t="array" aca="1" ref="OX130" ca="1">INDIRECT(OX$203&amp;ROW())*OX$205</f>
        <v>1.3977999999999999</v>
      </c>
      <c r="OY130" s="696" cm="1">
        <f t="array" aca="1" ref="OY130" ca="1">IF(INDIRECT(OY$203&amp;ROW())="-",0,INDIRECT(OY$203&amp;ROW())*OY$205)</f>
        <v>0.65342078999999997</v>
      </c>
      <c r="OZ130" s="696" cm="1">
        <f t="array" aca="1" ref="OZ130" ca="1">INDIRECT(OZ$203&amp;ROW())*OZ$205</f>
        <v>0.71030000000000004</v>
      </c>
      <c r="PA130" s="696" cm="1">
        <f t="array" aca="1" ref="PA130" ca="1">IF(INDIRECT(PA$203&amp;ROW())="-",0,INDIRECT(PA$203&amp;ROW())*PA$205)</f>
        <v>0.82103196000000001</v>
      </c>
      <c r="PB130" s="705" cm="1">
        <f t="array" aca="1" ref="PB130" ca="1">INDIRECT(PB$203&amp;ROW())*PB$205</f>
        <v>1.5084</v>
      </c>
      <c r="PC130" s="696" cm="1">
        <f t="array" aca="1" ref="PC130" ca="1">INDIRECT(PC$203&amp;ROW())*PC$205</f>
        <v>1.3946000000000001</v>
      </c>
      <c r="PD130" s="696" cm="1">
        <f t="array" aca="1" ref="PD130" ca="1">INDIRECT(PD$203&amp;ROW())*PD$205</f>
        <v>2.2025999999999999</v>
      </c>
      <c r="PE130" s="696" cm="1">
        <f t="array" aca="1" ref="PE130" ca="1">INDIRECT(PE$203&amp;ROW())*PE$205</f>
        <v>0.64</v>
      </c>
      <c r="PF130" s="696" cm="1">
        <f t="array" aca="1" ref="PF130" ca="1">INDIRECT(PF$203&amp;ROW())*PF$205</f>
        <v>1.9962</v>
      </c>
      <c r="PG130" s="696" cm="1">
        <f t="array" aca="1" ref="PG130" ca="1">IF(INDIRECT(PG$203&amp;ROW())="-",0,INDIRECT(PG$203&amp;ROW())*PG$205)</f>
        <v>0.86458749999999995</v>
      </c>
      <c r="PH130" s="696" cm="1">
        <f t="array" aca="1" ref="PH130" ca="1">INDIRECT(PH$203&amp;ROW())*PH$205</f>
        <v>0.61699999999999999</v>
      </c>
      <c r="PI130" s="696" cm="1">
        <f t="array" aca="1" ref="PI130" ca="1">INDIRECT(PI$203&amp;ROW())*PI$205</f>
        <v>1.2145999999999999</v>
      </c>
      <c r="PJ130" s="696" cm="1">
        <f t="array" aca="1" ref="PJ130" ca="1">INDIRECT(PJ$203&amp;ROW())*PJ$205</f>
        <v>0.75980000000000003</v>
      </c>
      <c r="PK130" s="696" cm="1">
        <f t="array" aca="1" ref="PK130" ca="1">IF($PJ130=0,0,INDIRECT(PK$203&amp;ROW())*PK$205)</f>
        <v>0</v>
      </c>
      <c r="PL130" s="696" cm="1">
        <f t="array" aca="1" ref="PL130" ca="1">IF($MPE130=0,0,INDIRECT(PL$203&amp;ROW())*PL$205)</f>
        <v>0</v>
      </c>
      <c r="PM130" s="696" cm="1">
        <f t="array" aca="1" ref="PM130" ca="1">IF($MPE130=0,0,INDIRECT(PM$203&amp;ROW())*PM$205)</f>
        <v>0</v>
      </c>
      <c r="PN130" s="696" cm="1">
        <f t="array" aca="1" ref="PN130" ca="1">IF($PJ130=0,0,INDIRECT(PN$203&amp;ROW())*PN$205)</f>
        <v>0.52580000000000005</v>
      </c>
      <c r="PO130" s="696" cm="1">
        <f t="array" aca="1" ref="PO130" ca="1">INDIRECT(PO$203&amp;ROW())*PO$205</f>
        <v>0.73140000000000005</v>
      </c>
      <c r="PP130" s="696" cm="1">
        <f t="array" aca="1" ref="PP130" ca="1">IF($PO130=0,0,INDIRECT(PP$203&amp;ROW())*PP$205)</f>
        <v>0.68189999999999995</v>
      </c>
      <c r="PQ130" s="696" cm="1">
        <f t="array" aca="1" ref="PQ130" ca="1">IF($PO130=0,0,INDIRECT(PQ$203&amp;ROW())*PQ$205)</f>
        <v>0</v>
      </c>
      <c r="PR130" s="696" cm="1">
        <f t="array" aca="1" ref="PR130" ca="1">INDIRECT(PR$203&amp;ROW())*PR$205</f>
        <v>0.44619999999999999</v>
      </c>
      <c r="PS130" s="696" cm="1">
        <f t="array" aca="1" ref="PS130" ca="1">INDIRECT(PS$203&amp;ROW())*PS$205</f>
        <v>0.7389</v>
      </c>
      <c r="PT130" s="696" cm="1">
        <f t="array" aca="1" ref="PT130" ca="1">INDIRECT(PT$203&amp;ROW())*PT$205</f>
        <v>1.4406000000000001</v>
      </c>
      <c r="PU130" s="696" cm="1">
        <f t="array" aca="1" ref="PU130" ca="1">INDIRECT(PU$203&amp;ROW())*PU$205</f>
        <v>1.7696999999999998</v>
      </c>
      <c r="PV130" s="696" cm="1">
        <f t="array" aca="1" ref="PV130" ca="1">INDIRECT(PV$203&amp;ROW())*PV$205</f>
        <v>1.3932</v>
      </c>
      <c r="PW130" s="696" cm="1">
        <f t="array" aca="1" ref="PW130" ca="1">INDIRECT(PW$203&amp;ROW())*PW$205</f>
        <v>1.0658000000000001</v>
      </c>
      <c r="PX130" s="696" cm="1">
        <f t="array" aca="1" ref="PX130" ca="1">INDIRECT(PX$203&amp;ROW())*PX$205</f>
        <v>1.1714</v>
      </c>
      <c r="PY130" s="696" cm="1">
        <f t="array" aca="1" ref="PY130" ca="1">INDIRECT(PY$203&amp;ROW())*PY$205</f>
        <v>1.1866000000000001</v>
      </c>
      <c r="PZ130" s="696" cm="1">
        <f t="array" aca="1" ref="PZ130" ca="1">INDIRECT(PZ$203&amp;ROW())*PZ$205</f>
        <v>0</v>
      </c>
      <c r="QA130" s="696" cm="1">
        <f t="array" aca="1" ref="QA130" ca="1">INDIRECT(QA$203&amp;ROW())*QA$205</f>
        <v>0</v>
      </c>
      <c r="QB130" s="696" cm="1">
        <f t="array" aca="1" ref="QB130" ca="1">INDIRECT(QB$203&amp;ROW())*QB$205</f>
        <v>1.5966</v>
      </c>
      <c r="QC130" s="696" cm="1">
        <f t="array" aca="1" ref="QC130" ca="1">INDIRECT(QC$203&amp;ROW())*QC$205</f>
        <v>1.4259999999999999</v>
      </c>
      <c r="QD130" s="696" cm="1">
        <f t="array" aca="1" ref="QD130" ca="1">IF(INDIRECT(QD$203&amp;ROW())="-",0,INDIRECT(QD$203&amp;ROW())*QD$205)</f>
        <v>0.58437755999999996</v>
      </c>
      <c r="QE130" s="696" cm="1">
        <f t="array" aca="1" ref="QE130" ca="1">INDIRECT(QE$203&amp;ROW())*QE$205</f>
        <v>1.0656000000000001</v>
      </c>
      <c r="QF130" s="696" cm="1">
        <f t="array" aca="1" ref="QF130" ca="1">INDIRECT(QF$203&amp;ROW())*QF$205</f>
        <v>0.72440000000000004</v>
      </c>
      <c r="QG130" s="696" cm="1">
        <f t="array" aca="1" ref="QG130" ca="1">INDIRECT(QG$203&amp;ROW())*QG$205</f>
        <v>1.4996</v>
      </c>
      <c r="QI130" s="606" t="s">
        <v>6679</v>
      </c>
      <c r="QJ130" s="700" t="str">
        <f t="shared" ca="1" si="154"/>
        <v>A</v>
      </c>
      <c r="QK130" s="701">
        <f t="shared" ca="1" si="170"/>
        <v>0.77465849177451218</v>
      </c>
      <c r="QL130" s="705">
        <f t="shared" ca="1" si="214"/>
        <v>0.899065369393237</v>
      </c>
      <c r="QM130" s="696">
        <f t="shared" ca="1" si="215"/>
        <v>0.76608747896697493</v>
      </c>
      <c r="QN130" s="696">
        <f t="shared" ca="1" si="157"/>
        <v>0.72707176295694864</v>
      </c>
      <c r="QO130" s="697">
        <f t="shared" ca="1" si="158"/>
        <v>0.70640935578088815</v>
      </c>
      <c r="QP130" s="696" cm="1">
        <f t="array" aca="1" ref="QP130" ca="1">INDIRECT(QP$203&amp;ROW())*QP$205</f>
        <v>6.6903293490763766E-2</v>
      </c>
      <c r="QQ130" s="696" cm="1">
        <f t="array" aca="1" ref="QQ130" ca="1">INDIRECT(QQ$203&amp;ROW())*QQ$205</f>
        <v>0.25503926590378434</v>
      </c>
      <c r="QR130" s="696" cm="1">
        <f t="array" aca="1" ref="QR130" ca="1">INDIRECT(QR$203&amp;ROW())*QR$205</f>
        <v>0.15089809664795908</v>
      </c>
      <c r="QS130" s="696" cm="1">
        <f t="array" aca="1" ref="QS130" ca="1">INDIRECT(QS$203&amp;ROW())*QS$205</f>
        <v>0.22471360933801068</v>
      </c>
      <c r="QT130" s="696" cm="1">
        <f t="array" aca="1" ref="QT130" ca="1">INDIRECT(QT$203&amp;ROW())*QT$205</f>
        <v>0.17488542943331029</v>
      </c>
      <c r="QU130" s="696" cm="1">
        <f t="array" aca="1" ref="QU130" ca="1">INDIRECT(QU$203&amp;ROW())*QU$205</f>
        <v>0.53329206883563263</v>
      </c>
      <c r="QV130" s="696" cm="1">
        <f t="array" aca="1" ref="QV130" ca="1">INDIRECT(QV$203&amp;ROW())*QV$205</f>
        <v>0.24117831443907087</v>
      </c>
      <c r="QW130" s="696" cm="1">
        <f t="array" aca="1" ref="QW130" ca="1">INDIRECT(QW$203&amp;ROW())*QW$205</f>
        <v>0.53099416374332975</v>
      </c>
      <c r="QX130" s="696" cm="1">
        <f t="array" aca="1" ref="QX130" ca="1">INDIRECT(QX$203&amp;ROW())*QX$205</f>
        <v>0.60640894423913805</v>
      </c>
      <c r="QY130" s="696" cm="1">
        <f t="array" aca="1" ref="QY130" ca="1">INDIRECT(QY$203&amp;ROW())*QY$205</f>
        <v>0.13540247513535897</v>
      </c>
      <c r="QZ130" s="696" cm="1">
        <f t="array" aca="1" ref="QZ130" ca="1">INDIRECT(QZ$203&amp;ROW())*QZ$205</f>
        <v>0.27613248380770827</v>
      </c>
      <c r="RA130" s="696" cm="1">
        <f t="array" aca="1" ref="RA130" ca="1">INDIRECT(RA$203&amp;ROW())*RA$205</f>
        <v>5.1272116233970627E-2</v>
      </c>
      <c r="RB130" s="696" cm="1">
        <f t="array" aca="1" ref="RB130" ca="1">INDIRECT(RB$203&amp;ROW())*RB$205</f>
        <v>0.11461142513892485</v>
      </c>
      <c r="RC130" s="696" cm="1">
        <f t="array" aca="1" ref="RC130" ca="1">IF(INDIRECT(RC$203&amp;ROW())="-",0,INDIRECT(RC$203&amp;ROW())*RC$205)</f>
        <v>7.7254661995280721E-2</v>
      </c>
      <c r="RD130" s="696" cm="1">
        <f t="array" aca="1" ref="RD130" ca="1">INDIRECT(RD$203&amp;ROW())*RD$205</f>
        <v>3.5721048970443148E-2</v>
      </c>
      <c r="RE130" s="696" cm="1">
        <f t="array" aca="1" ref="RE130" ca="1">IF(INDIRECT(RE$203&amp;ROW())="-",0,INDIRECT(RE$203&amp;ROW())*RE$205)</f>
        <v>5.8820833526863035E-2</v>
      </c>
      <c r="RF130" s="705" cm="1">
        <f t="array" aca="1" ref="RF130" ca="1">INDIRECT(RF$203&amp;ROW())*RF$205</f>
        <v>0.10613798880649605</v>
      </c>
      <c r="RG130" s="696" cm="1">
        <f t="array" aca="1" ref="RG130" ca="1">INDIRECT(RG$203&amp;ROW())*RG$205</f>
        <v>0.27650466908360405</v>
      </c>
      <c r="RH130" s="696" cm="1">
        <f t="array" aca="1" ref="RH130" ca="1">INDIRECT(RH$203&amp;ROW())*RH$205</f>
        <v>8.7581521170816884E-2</v>
      </c>
      <c r="RI130" s="696" cm="1">
        <f t="array" aca="1" ref="RI130" ca="1">INDIRECT(RI$203&amp;ROW())*RI$205</f>
        <v>0.10769689125031101</v>
      </c>
      <c r="RJ130" s="696" cm="1">
        <f t="array" aca="1" ref="RJ130" ca="1">INDIRECT(RJ$203&amp;ROW())*RJ$205</f>
        <v>0.18340085004648693</v>
      </c>
      <c r="RK130" s="696" cm="1">
        <f t="array" aca="1" ref="RK130" ca="1">IF(INDIRECT(RK$203&amp;ROW())="-",0,INDIRECT(RK$203&amp;ROW())*RK$205)</f>
        <v>5.9702581844086576E-2</v>
      </c>
      <c r="RL130" s="696" cm="1">
        <f t="array" aca="1" ref="RL130" ca="1">INDIRECT(RL$203&amp;ROW())*RL$205</f>
        <v>0.11262003659234653</v>
      </c>
      <c r="RM130" s="696" cm="1">
        <f t="array" aca="1" ref="RM130" ca="1">INDIRECT(RM$203&amp;ROW())*RM$205</f>
        <v>2.9987460729532761E-2</v>
      </c>
      <c r="RN130" s="696" cm="1">
        <f t="array" aca="1" ref="RN130" ca="1">INDIRECT(RN$203&amp;ROW())*RN$205</f>
        <v>9.3820613050938681E-2</v>
      </c>
      <c r="RO130" s="696" cm="1">
        <f t="array" aca="1" ref="RO130" ca="1">IF($RN130=0,0,INDIRECT(RO$203&amp;ROW())*RO$205)</f>
        <v>0</v>
      </c>
      <c r="RP130" s="696" cm="1">
        <f t="array" aca="1" ref="RP130" ca="1">IF($RN130=0,0,INDIRECT(RP$203&amp;ROW())*RP$205)</f>
        <v>9.7715867439664539E-2</v>
      </c>
      <c r="RQ130" s="696" cm="1">
        <f t="array" aca="1" ref="RQ130" ca="1">IF($RN130=0,0,INDIRECT(RQ$203&amp;ROW())*RQ$205)</f>
        <v>0</v>
      </c>
      <c r="RR130" s="696" cm="1">
        <f t="array" aca="1" ref="RR130" ca="1">IF($RN130=0,0,INDIRECT(RR$203&amp;ROW())*RR$205)</f>
        <v>8.2232286875619773E-2</v>
      </c>
      <c r="RS130" s="696" cm="1">
        <f t="array" aca="1" ref="RS130" ca="1">INDIRECT(RS$203&amp;ROW())*RS$205</f>
        <v>7.7466902221184339E-2</v>
      </c>
      <c r="RT130" s="696" cm="1">
        <f t="array" aca="1" ref="RT130" ca="1">IF($RS130=0,0,INDIRECT(RT$203&amp;ROW())*RT$205)</f>
        <v>8.1033461602244533E-2</v>
      </c>
      <c r="RU130" s="696" cm="1">
        <f t="array" aca="1" ref="RU130" ca="1">IF($RS130=0,0,INDIRECT(RU$203&amp;ROW())*RU$205)</f>
        <v>0</v>
      </c>
      <c r="RV130" s="696" cm="1">
        <f t="array" aca="1" ref="RV130" ca="1">INDIRECT(RV$203&amp;ROW())*RV$205</f>
        <v>4.4898858778974725E-2</v>
      </c>
      <c r="RW130" s="696" cm="1">
        <f t="array" aca="1" ref="RW130" ca="1">INDIRECT(RW$203&amp;ROW())*RW$205</f>
        <v>2.6659190312299668E-2</v>
      </c>
      <c r="RX130" s="696" cm="1">
        <f t="array" aca="1" ref="RX130" ca="1">INDIRECT(RX$203&amp;ROW())*RX$205</f>
        <v>0.19074035443114332</v>
      </c>
      <c r="RY130" s="696" cm="1">
        <f t="array" aca="1" ref="RY130" ca="1">INDIRECT(RY$203&amp;ROW())*RY$205</f>
        <v>8.4396695370290389E-2</v>
      </c>
      <c r="RZ130" s="696" cm="1">
        <f t="array" aca="1" ref="RZ130" ca="1">INDIRECT(RZ$203&amp;ROW())*RZ$205</f>
        <v>7.362497897239817E-2</v>
      </c>
      <c r="SA130" s="696" cm="1">
        <f t="array" aca="1" ref="SA130" ca="1">INDIRECT(SA$203&amp;ROW())*SA$205</f>
        <v>0.20458618579029147</v>
      </c>
      <c r="SB130" s="696" cm="1">
        <f t="array" aca="1" ref="SB130" ca="1">INDIRECT(SB$203&amp;ROW())*SB$205</f>
        <v>4.7124126502052749E-2</v>
      </c>
      <c r="SC130" s="696" cm="1">
        <f t="array" aca="1" ref="SC130" ca="1">INDIRECT(SC$203&amp;ROW())*SC$205</f>
        <v>5.4291606235991073E-2</v>
      </c>
      <c r="SD130" s="696" cm="1">
        <f t="array" aca="1" ref="SD130" ca="1">INDIRECT(SD$203&amp;ROW())*SD$205</f>
        <v>0</v>
      </c>
      <c r="SE130" s="696" cm="1">
        <f t="array" aca="1" ref="SE130" ca="1">INDIRECT(SE$203&amp;ROW())*SE$205</f>
        <v>0</v>
      </c>
      <c r="SF130" s="696" cm="1">
        <f t="array" aca="1" ref="SF130" ca="1">INDIRECT(SF$203&amp;ROW())*SF$205</f>
        <v>0.13223776648222998</v>
      </c>
      <c r="SG130" s="696" cm="1">
        <f t="array" aca="1" ref="SG130" ca="1">INDIRECT(SG$203&amp;ROW())*SG$205</f>
        <v>7.4767843909269882E-2</v>
      </c>
      <c r="SH130" s="696" cm="1">
        <f t="array" aca="1" ref="SH130" ca="1">IF(INDIRECT(SH$203&amp;ROW())="-",0,INDIRECT(SH$203&amp;ROW())*SH$205)</f>
        <v>7.4871942859481067E-2</v>
      </c>
      <c r="SI130" s="696" cm="1">
        <f t="array" aca="1" ref="SI130" ca="1">INDIRECT(SI$203&amp;ROW())*SI$205</f>
        <v>0.24423887568083891</v>
      </c>
      <c r="SJ130" s="696" cm="1">
        <f t="array" aca="1" ref="SJ130" ca="1">INDIRECT(SJ$203&amp;ROW())*SJ$205</f>
        <v>0.10961749760323641</v>
      </c>
      <c r="SK130" s="696" cm="1">
        <f t="array" aca="1" ref="SK130" ca="1">INDIRECT(SK$203&amp;ROW())*SK$205</f>
        <v>0.21261490593800375</v>
      </c>
      <c r="SN130" s="606" t="s">
        <v>6679</v>
      </c>
      <c r="SO130" s="707" cm="1">
        <f t="array" aca="1" ref="SO130" ca="1">INDIRECT(SO$203&amp;ROW())*SO$205</f>
        <v>2</v>
      </c>
      <c r="SP130" s="707" cm="1">
        <f t="array" aca="1" ref="SP130" ca="1">INDIRECT(SP$203&amp;ROW())*SP$205</f>
        <v>2</v>
      </c>
      <c r="SQ130" s="707" cm="1">
        <f t="array" aca="1" ref="SQ130" ca="1">INDIRECT(SQ$203&amp;ROW())*SQ$205</f>
        <v>2</v>
      </c>
      <c r="SR130" s="707" cm="1">
        <f t="array" aca="1" ref="SR130" ca="1">INDIRECT(SR$203&amp;ROW())*SR$205</f>
        <v>3</v>
      </c>
      <c r="SS130" s="707" cm="1">
        <f t="array" aca="1" ref="SS130" ca="1">INDIRECT(SS$203&amp;ROW())*SS$205</f>
        <v>2</v>
      </c>
      <c r="ST130" s="707" cm="1">
        <f t="array" aca="1" ref="ST130" ca="1">INDIRECT(ST$203&amp;ROW())*ST$205</f>
        <v>3</v>
      </c>
      <c r="SU130" s="707" cm="1">
        <f t="array" aca="1" ref="SU130" ca="1">INDIRECT(SU$203&amp;ROW())*SU$205</f>
        <v>3</v>
      </c>
      <c r="SV130" s="707" cm="1">
        <f t="array" aca="1" ref="SV130" ca="1">INDIRECT(SV$203&amp;ROW())*SV$205</f>
        <v>3</v>
      </c>
      <c r="SW130" s="707" cm="1">
        <f t="array" aca="1" ref="SW130" ca="1">INDIRECT(SW$203&amp;ROW())*SW$205</f>
        <v>3</v>
      </c>
      <c r="SX130" s="707" cm="1">
        <f t="array" aca="1" ref="SX130" ca="1">INDIRECT(SX$203&amp;ROW())*SX$205</f>
        <v>3</v>
      </c>
      <c r="SY130" s="707" cm="1">
        <f t="array" aca="1" ref="SY130" ca="1">INDIRECT(SY$203&amp;ROW())*SY$205</f>
        <v>3</v>
      </c>
      <c r="SZ130" s="707" cm="1">
        <f t="array" aca="1" ref="SZ130" ca="1">INDIRECT(SZ$203&amp;ROW())*SZ$205</f>
        <v>3</v>
      </c>
      <c r="TA130" s="707" cm="1">
        <f t="array" aca="1" ref="TA130" ca="1">INDIRECT(TA$203&amp;ROW())*TA$205</f>
        <v>2</v>
      </c>
      <c r="TB130" s="696" cm="1">
        <f t="array" aca="1" ref="TB130" ca="1">IF(INDIRECT(TB$203&amp;ROW())="-",0,INDIRECT(TB$203&amp;ROW())*TB$205)</f>
        <v>0.92069999999999996</v>
      </c>
      <c r="TC130" s="707" cm="1">
        <f t="array" aca="1" ref="TC130" ca="1">INDIRECT(TC$203&amp;ROW())*TC$205</f>
        <v>1</v>
      </c>
      <c r="TD130" s="696" cm="1">
        <f t="array" aca="1" ref="TD130" ca="1">IF(INDIRECT(TD$203&amp;ROW())="-",0,INDIRECT(TD$203&amp;ROW())*TD$205)</f>
        <v>0.9294</v>
      </c>
      <c r="TE130" s="732" cm="1">
        <f t="array" aca="1" ref="TE130" ca="1">INDIRECT(TE$203&amp;ROW())*TE$205</f>
        <v>2</v>
      </c>
      <c r="TF130" s="707" cm="1">
        <f t="array" aca="1" ref="TF130" ca="1">INDIRECT(TF$203&amp;ROW())*TF$205</f>
        <v>2</v>
      </c>
      <c r="TG130" s="707" cm="1">
        <f t="array" aca="1" ref="TG130" ca="1">INDIRECT(TG$203&amp;ROW())*TG$205</f>
        <v>3</v>
      </c>
      <c r="TH130" s="707" cm="1">
        <f t="array" aca="1" ref="TH130" ca="1">INDIRECT(TH$203&amp;ROW())*TH$205</f>
        <v>1</v>
      </c>
      <c r="TI130" s="707" cm="1">
        <f t="array" aca="1" ref="TI130" ca="1">INDIRECT(TI$203&amp;ROW())*TI$205</f>
        <v>3</v>
      </c>
      <c r="TJ130" s="696" cm="1">
        <f t="array" aca="1" ref="TJ130" ca="1">IF(INDIRECT(TJ$203&amp;ROW())="-",0,INDIRECT(TJ$203&amp;ROW())*TJ$205)</f>
        <v>0.98809999999999998</v>
      </c>
      <c r="TK130" s="707" cm="1">
        <f t="array" aca="1" ref="TK130" ca="1">INDIRECT(TK$203&amp;ROW())*TK$205</f>
        <v>1</v>
      </c>
      <c r="TL130" s="707" cm="1">
        <f t="array" aca="1" ref="TL130" ca="1">INDIRECT(TL$203&amp;ROW())*TL$205</f>
        <v>2</v>
      </c>
      <c r="TM130" s="707" cm="1">
        <f t="array" aca="1" ref="TM130" ca="1">INDIRECT(TM$203&amp;ROW())*TM$205</f>
        <v>1</v>
      </c>
      <c r="TN130" s="707" cm="1">
        <f t="array" aca="1" ref="TN130" ca="1">IF($TM130=0,0,INDIRECT(TN$203&amp;ROW())*TN$205)</f>
        <v>0</v>
      </c>
      <c r="TO130" s="707" cm="1">
        <f t="array" aca="1" ref="TO130" ca="1">IF($TM130=0,0,INDIRECT(TO$203&amp;ROW())*TO$205)</f>
        <v>1</v>
      </c>
      <c r="TP130" s="707" cm="1">
        <f t="array" aca="1" ref="TP130" ca="1">IF($TM130=0,0,INDIRECT(TP$203&amp;ROW())*TP$205)</f>
        <v>0</v>
      </c>
      <c r="TQ130" s="707" cm="1">
        <f t="array" aca="1" ref="TQ130" ca="1">IF($TM130=0,0,INDIRECT(TQ$203&amp;ROW())*TQ$205)</f>
        <v>1</v>
      </c>
      <c r="TR130" s="707" cm="1">
        <f t="array" aca="1" ref="TR130" ca="1">INDIRECT(TR$203&amp;ROW())*TR$205</f>
        <v>1</v>
      </c>
      <c r="TS130" s="707" cm="1">
        <f t="array" aca="1" ref="TS130" ca="1">IF($TR130=0,0,INDIRECT(TS$203&amp;ROW())*TS$205)</f>
        <v>1</v>
      </c>
      <c r="TT130" s="707" cm="1">
        <f t="array" aca="1" ref="TT130" ca="1">IF($TR130=0,0,INDIRECT(TT$203&amp;ROW())*TT$205)</f>
        <v>0</v>
      </c>
      <c r="TU130" s="707" cm="1">
        <f t="array" aca="1" ref="TU130" ca="1">INDIRECT(TU$203&amp;ROW())*TU$205</f>
        <v>1</v>
      </c>
      <c r="TV130" s="707" cm="1">
        <f t="array" aca="1" ref="TV130" ca="1">INDIRECT(TV$203&amp;ROW())*TV$205</f>
        <v>1</v>
      </c>
      <c r="TW130" s="707" cm="1">
        <f t="array" aca="1" ref="TW130" ca="1">INDIRECT(TW$203&amp;ROW())*TW$205</f>
        <v>2</v>
      </c>
      <c r="TX130" s="707" cm="1">
        <f t="array" aca="1" ref="TX130" ca="1">INDIRECT(TX$203&amp;ROW())*TX$205</f>
        <v>3</v>
      </c>
      <c r="TY130" s="707" cm="1">
        <f t="array" aca="1" ref="TY130" ca="1">INDIRECT(TY$203&amp;ROW())*TY$205</f>
        <v>2</v>
      </c>
      <c r="TZ130" s="707" cm="1">
        <f t="array" aca="1" ref="TZ130" ca="1">INDIRECT(TZ$203&amp;ROW())*TZ$205</f>
        <v>2</v>
      </c>
      <c r="UA130" s="707" cm="1">
        <f t="array" aca="1" ref="UA130" ca="1">INDIRECT(UA$203&amp;ROW())*UA$205</f>
        <v>2</v>
      </c>
      <c r="UB130" s="707" cm="1">
        <f t="array" aca="1" ref="UB130" ca="1">INDIRECT(UB$203&amp;ROW())*UB$205</f>
        <v>2</v>
      </c>
      <c r="UC130" s="707" cm="1">
        <f t="array" aca="1" ref="UC130" ca="1">INDIRECT(UC$203&amp;ROW())*UC$205</f>
        <v>0</v>
      </c>
      <c r="UD130" s="707" cm="1">
        <f t="array" aca="1" ref="UD130" ca="1">INDIRECT(UD$203&amp;ROW())*UD$205</f>
        <v>0</v>
      </c>
      <c r="UE130" s="707" cm="1">
        <f t="array" aca="1" ref="UE130" ca="1">INDIRECT(UE$203&amp;ROW())*UE$205</f>
        <v>2</v>
      </c>
      <c r="UF130" s="707" cm="1">
        <f t="array" aca="1" ref="UF130" ca="1">INDIRECT(UF$203&amp;ROW())*UF$205</f>
        <v>2</v>
      </c>
      <c r="UG130" s="696" cm="1">
        <f t="array" aca="1" ref="UG130" ca="1">IF(INDIRECT(UG$203&amp;ROW())="-",0,INDIRECT(UG$203&amp;ROW())*UG$205)</f>
        <v>0.9516</v>
      </c>
      <c r="UH130" s="707" cm="1">
        <f t="array" aca="1" ref="UH130" ca="1">INDIRECT(UH$203&amp;ROW())*UH$205</f>
        <v>2</v>
      </c>
      <c r="UI130" s="707" cm="1">
        <f t="array" aca="1" ref="UI130" ca="1">INDIRECT(UI$203&amp;ROW())*UI$205</f>
        <v>1</v>
      </c>
      <c r="UJ130" s="707" cm="1">
        <f t="array" aca="1" ref="UJ130" ca="1">INDIRECT(UJ$203&amp;ROW())*UJ$205</f>
        <v>2</v>
      </c>
      <c r="UM130" s="606" t="s">
        <v>6679</v>
      </c>
      <c r="UN130" s="616">
        <f t="shared" ca="1" si="222"/>
        <v>1.3455222970601226</v>
      </c>
      <c r="UO130" s="616">
        <f t="shared" ca="1" si="222"/>
        <v>1.5785703781343867</v>
      </c>
      <c r="UP130" s="616">
        <f t="shared" ca="1" si="222"/>
        <v>1.190315493832806</v>
      </c>
      <c r="UQ130" s="616">
        <f t="shared" ca="1" si="222"/>
        <v>0.29355872991449461</v>
      </c>
      <c r="UR130" s="616">
        <f t="shared" ca="1" si="222"/>
        <v>0.12190361681987209</v>
      </c>
      <c r="US130" s="616">
        <f t="shared" ca="1" si="222"/>
        <v>0.41305213694811815</v>
      </c>
      <c r="UT130" s="616">
        <f t="shared" ca="1" si="222"/>
        <v>0.30690415393182785</v>
      </c>
      <c r="UU130" s="616">
        <f t="shared" ca="1" si="222"/>
        <v>0.53359975015917405</v>
      </c>
      <c r="UV130" s="616">
        <f t="shared" ca="1" si="222"/>
        <v>0.44410973870643028</v>
      </c>
      <c r="UW130" s="616">
        <f t="shared" ca="1" si="222"/>
        <v>0.6421874155054268</v>
      </c>
      <c r="UX130" s="616">
        <f t="shared" ca="1" si="222"/>
        <v>0.28247365722383649</v>
      </c>
      <c r="UY130" s="616">
        <f t="shared" ca="1" si="222"/>
        <v>1.5108379627063613</v>
      </c>
      <c r="UZ130" s="616">
        <f t="shared" ca="1" si="222"/>
        <v>1.1960042318268584</v>
      </c>
      <c r="VA130" s="616">
        <f t="shared" ca="1" si="222"/>
        <v>1.4433555052281888</v>
      </c>
      <c r="VB130" s="616">
        <f t="shared" ca="1" si="222"/>
        <v>0.38200252083713526</v>
      </c>
      <c r="VC130" s="616">
        <f t="shared" ca="1" si="222"/>
        <v>1.470496884486016</v>
      </c>
      <c r="VD130" s="616">
        <f t="shared" ca="1" si="243"/>
        <v>0.85304819841956248</v>
      </c>
      <c r="VE130" s="616">
        <f t="shared" ca="1" si="240"/>
        <v>3.9909080070471406E-2</v>
      </c>
      <c r="VF130" s="616">
        <f t="shared" ca="1" si="240"/>
        <v>0.95807256683723563</v>
      </c>
      <c r="VG130" s="616">
        <f t="shared" ca="1" si="240"/>
        <v>0.19209711823520634</v>
      </c>
      <c r="VH130" s="616">
        <f t="shared" ca="1" si="240"/>
        <v>1.454227778282527</v>
      </c>
      <c r="VI130" s="616">
        <f t="shared" ca="1" si="240"/>
        <v>1.6193765907416569</v>
      </c>
      <c r="VJ130" s="616">
        <f t="shared" ca="1" si="240"/>
        <v>1.1038721171937993</v>
      </c>
      <c r="VK130" s="616">
        <f t="shared" ca="1" si="240"/>
        <v>0.83678976492872159</v>
      </c>
      <c r="VL130" s="616">
        <f t="shared" ca="1" si="240"/>
        <v>1.1863766389476611</v>
      </c>
      <c r="VM130" s="616">
        <f t="shared" ca="1" si="240"/>
        <v>-0.57201237404204519</v>
      </c>
      <c r="VN130" s="616">
        <f t="shared" ca="1" si="240"/>
        <v>1.5883663456229635</v>
      </c>
      <c r="VO130" s="616">
        <f t="shared" ca="1" si="240"/>
        <v>-0.42150866262694142</v>
      </c>
      <c r="VP130" s="616">
        <f t="shared" ca="1" si="240"/>
        <v>2.1525849422547609</v>
      </c>
      <c r="VQ130" s="616">
        <f t="shared" ca="1" si="240"/>
        <v>1.2773868528042598</v>
      </c>
      <c r="VR130" s="616">
        <f t="shared" ca="1" si="240"/>
        <v>1.5497103694524457</v>
      </c>
      <c r="VS130" s="616">
        <f t="shared" ca="1" si="240"/>
        <v>-0.40481357988865657</v>
      </c>
      <c r="VT130" s="616">
        <f t="shared" ca="1" si="232"/>
        <v>2.5655357300130479</v>
      </c>
      <c r="VU130" s="616">
        <f t="shared" ca="1" si="232"/>
        <v>1.2114249894444582</v>
      </c>
      <c r="VV130" s="616">
        <f t="shared" ca="1" si="232"/>
        <v>1.6727825257285902</v>
      </c>
      <c r="VW130" s="616">
        <f t="shared" ca="1" si="232"/>
        <v>0.66845613582062358</v>
      </c>
      <c r="VX130" s="616">
        <f t="shared" ca="1" si="232"/>
        <v>2.3243112614711734</v>
      </c>
      <c r="VY130" s="616">
        <f t="shared" ca="1" si="232"/>
        <v>0.70583605694264007</v>
      </c>
      <c r="VZ130" s="616">
        <f t="shared" ca="1" si="232"/>
        <v>0.68442622420316401</v>
      </c>
      <c r="WA130" s="616">
        <f t="shared" ca="1" si="232"/>
        <v>0.92808016936885662</v>
      </c>
      <c r="WB130" s="616">
        <f t="shared" ca="1" si="232"/>
        <v>-2.9757436894078269</v>
      </c>
      <c r="WC130" s="616">
        <f t="shared" ca="1" si="232"/>
        <v>-2.0807149803312397</v>
      </c>
      <c r="WD130" s="616">
        <f t="shared" ca="1" si="229"/>
        <v>0.30785317554274461</v>
      </c>
      <c r="WE130" s="616">
        <f t="shared" ca="1" si="229"/>
        <v>0.67426644196529939</v>
      </c>
      <c r="WF130" s="616">
        <f t="shared" ca="1" si="229"/>
        <v>1.3557284629815118</v>
      </c>
      <c r="WG130" s="616">
        <f t="shared" ca="1" si="229"/>
        <v>1.1042161560551988</v>
      </c>
      <c r="WH130" s="616">
        <f t="shared" ca="1" si="229"/>
        <v>0.91987607881584121</v>
      </c>
      <c r="WI130" s="627">
        <f t="shared" ca="1" si="229"/>
        <v>1.0659329460226332</v>
      </c>
      <c r="WL130" s="606" t="s">
        <v>6679</v>
      </c>
      <c r="WM130" s="700" t="str">
        <f t="shared" ca="1" si="172"/>
        <v>A</v>
      </c>
      <c r="WN130" s="479">
        <f t="shared" ca="1" si="173"/>
        <v>0.86299270865161182</v>
      </c>
      <c r="WO130" s="495">
        <f t="shared" ca="1" si="216"/>
        <v>0.89986456353756183</v>
      </c>
      <c r="WP130" s="458">
        <f t="shared" ca="1" si="216"/>
        <v>0.86455267046667128</v>
      </c>
      <c r="WQ130" s="458">
        <f t="shared" ca="1" si="216"/>
        <v>0.78326820913102857</v>
      </c>
      <c r="WR130" s="459">
        <f t="shared" ca="1" si="216"/>
        <v>0.90428539147118558</v>
      </c>
      <c r="WS130" s="495">
        <f t="shared" ca="1" si="174"/>
        <v>0.84135390391972886</v>
      </c>
      <c r="WT130" s="458">
        <f t="shared" ca="1" si="175"/>
        <v>0.86049530196542323</v>
      </c>
      <c r="WU130" s="458">
        <f t="shared" ca="1" si="176"/>
        <v>1.0882854942462119</v>
      </c>
      <c r="WV130" s="459">
        <f t="shared" ca="1" si="177"/>
        <v>0.8673877878620827</v>
      </c>
      <c r="WW130" s="484">
        <f t="shared" ca="1" si="223"/>
        <v>1.0061815737415598</v>
      </c>
      <c r="WX130" s="484">
        <f t="shared" ca="1" si="223"/>
        <v>0.95203579505284863</v>
      </c>
      <c r="WY130" s="484">
        <f t="shared" ca="1" si="223"/>
        <v>0.86666871105966603</v>
      </c>
      <c r="WZ130" s="484">
        <f t="shared" ca="1" si="223"/>
        <v>0.10559307515024371</v>
      </c>
      <c r="XA130" s="484">
        <f t="shared" ca="1" si="241"/>
        <v>6.4328538595846502E-2</v>
      </c>
      <c r="XB130" s="484">
        <f t="shared" ca="1" si="241"/>
        <v>0.21821544394969081</v>
      </c>
      <c r="XC130" s="484">
        <f t="shared" ca="1" si="241"/>
        <v>0.14467461816346364</v>
      </c>
      <c r="XD130" s="484">
        <f t="shared" ca="1" si="241"/>
        <v>0.27368331185664035</v>
      </c>
      <c r="XE130" s="484">
        <f t="shared" ca="1" si="241"/>
        <v>0.21801347073098662</v>
      </c>
      <c r="XF130" s="484">
        <f t="shared" ca="1" si="241"/>
        <v>0.41324760187774212</v>
      </c>
      <c r="XG130" s="484">
        <f t="shared" ca="1" si="241"/>
        <v>0.1145148206385433</v>
      </c>
      <c r="XH130" s="484">
        <f t="shared" ca="1" si="241"/>
        <v>0.76267100357417117</v>
      </c>
      <c r="XI130" s="484">
        <f t="shared" ca="1" si="241"/>
        <v>0.83588735762379129</v>
      </c>
      <c r="XJ130" s="484">
        <f t="shared" ca="1" si="241"/>
        <v>1.0243494020604456</v>
      </c>
      <c r="XK130" s="484">
        <f t="shared" ca="1" si="241"/>
        <v>0.2713363905506172</v>
      </c>
      <c r="XL130" s="484">
        <f t="shared" ca="1" si="241"/>
        <v>1.2990369477549464</v>
      </c>
      <c r="XM130" s="484">
        <f t="shared" ca="1" si="241"/>
        <v>0.64336895124803395</v>
      </c>
      <c r="XN130" s="484">
        <f t="shared" ca="1" si="241"/>
        <v>2.7828601533139714E-2</v>
      </c>
      <c r="XO130" s="484">
        <f t="shared" ca="1" si="241"/>
        <v>0.70341687857189839</v>
      </c>
      <c r="XP130" s="484">
        <f t="shared" ca="1" si="241"/>
        <v>0.12294215567053206</v>
      </c>
      <c r="XQ130" s="484">
        <f t="shared" ref="XQ130:XQ161" ca="1" si="252">(VH130*XQ$205)</f>
        <v>0.96764316366919345</v>
      </c>
      <c r="XR130" s="484">
        <f t="shared" ref="XR130:XR161" ca="1" si="253">(VI130*XR$205)</f>
        <v>1.4169545168989497</v>
      </c>
      <c r="XS130" s="484">
        <f t="shared" ref="XS130:XS161" ca="1" si="254">(VJ130*XS$205)</f>
        <v>0.68108909630857417</v>
      </c>
      <c r="XT130" s="484">
        <f t="shared" ref="XT130:XT161" ca="1" si="255">(VK130*XT$205)</f>
        <v>0.50818242424121263</v>
      </c>
      <c r="XU130" s="484">
        <f t="shared" ref="XU130:XU161" ca="1" si="256">(VL130*XU$205)</f>
        <v>0.90140897027243294</v>
      </c>
      <c r="XV130" s="484">
        <f t="shared" ref="XV130:XV161" ca="1" si="257">(VM130*XV$205)</f>
        <v>-0.30179372854458303</v>
      </c>
      <c r="XW130" s="484">
        <f t="shared" ref="XW130:XW161" ca="1" si="258">(VN130*XW$205)</f>
        <v>1.0251316394650607</v>
      </c>
      <c r="XX130" s="484">
        <f t="shared" ca="1" si="250"/>
        <v>-0.20379943838012618</v>
      </c>
      <c r="XY130" s="484">
        <f t="shared" ca="1" si="250"/>
        <v>1.1318291626375534</v>
      </c>
      <c r="XZ130" s="484">
        <f t="shared" ca="1" si="250"/>
        <v>0.93428074414103568</v>
      </c>
      <c r="YA130" s="484">
        <f t="shared" ca="1" si="250"/>
        <v>1.0567475009296226</v>
      </c>
      <c r="YB130" s="484">
        <f t="shared" ca="1" si="250"/>
        <v>-0.21272953623148902</v>
      </c>
      <c r="YC130" s="484">
        <f t="shared" ca="1" si="250"/>
        <v>1.144742042731822</v>
      </c>
      <c r="YD130" s="484">
        <f t="shared" ca="1" si="246"/>
        <v>0.89512192470051022</v>
      </c>
      <c r="YE130" s="484">
        <f t="shared" ca="1" si="244"/>
        <v>1.2049052532823037</v>
      </c>
      <c r="YF130" s="484">
        <f t="shared" ca="1" si="244"/>
        <v>0.39432227452058582</v>
      </c>
      <c r="YG130" s="484">
        <f t="shared" ca="1" si="244"/>
        <v>1.6191152247408194</v>
      </c>
      <c r="YH130" s="484">
        <f t="shared" ca="1" si="244"/>
        <v>0.3761400347447329</v>
      </c>
      <c r="YI130" s="484">
        <f t="shared" ca="1" si="244"/>
        <v>0.40086843951579315</v>
      </c>
      <c r="YJ130" s="484">
        <f t="shared" ca="1" si="233"/>
        <v>0.55062996448654267</v>
      </c>
      <c r="YK130" s="484">
        <f t="shared" ca="1" si="233"/>
        <v>-0.51867212506378424</v>
      </c>
      <c r="YL130" s="484">
        <f t="shared" ca="1" si="233"/>
        <v>-0.65875436277287047</v>
      </c>
      <c r="YM130" s="484">
        <f t="shared" ca="1" si="233"/>
        <v>0.24575919003577301</v>
      </c>
      <c r="YN130" s="484">
        <f t="shared" ca="1" si="233"/>
        <v>0.48075197312125845</v>
      </c>
      <c r="YO130" s="484">
        <f t="shared" ca="1" si="233"/>
        <v>0.83255284911694638</v>
      </c>
      <c r="YP130" s="484">
        <f t="shared" ca="1" si="230"/>
        <v>0.58832636794620996</v>
      </c>
      <c r="YQ130" s="484">
        <f t="shared" ca="1" si="230"/>
        <v>0.66635823149419537</v>
      </c>
      <c r="YR130" s="484">
        <f t="shared" ca="1" si="230"/>
        <v>0.79923652292777037</v>
      </c>
      <c r="YU130" s="606" t="s">
        <v>6679</v>
      </c>
      <c r="YV130" s="700" t="str">
        <f t="shared" ca="1" si="160"/>
        <v>B</v>
      </c>
      <c r="YW130" s="479">
        <f t="shared" ca="1" si="179"/>
        <v>0.72998164897201434</v>
      </c>
      <c r="YX130" s="495">
        <f t="shared" ca="1" si="217"/>
        <v>0.92722896174072855</v>
      </c>
      <c r="YY130" s="458">
        <f t="shared" ca="1" si="217"/>
        <v>0.7838644445016768</v>
      </c>
      <c r="YZ130" s="458">
        <f t="shared" ca="1" si="217"/>
        <v>0.6988262234277115</v>
      </c>
      <c r="ZA130" s="459">
        <f t="shared" ca="1" si="217"/>
        <v>0.51000696621794028</v>
      </c>
      <c r="ZB130" s="495">
        <f t="shared" ca="1" si="180"/>
        <v>0.68397959247709217</v>
      </c>
      <c r="ZC130" s="458">
        <f t="shared" ca="1" si="181"/>
        <v>0.6217255158569186</v>
      </c>
      <c r="ZD130" s="458">
        <f t="shared" ca="1" si="182"/>
        <v>0.98041626083665878</v>
      </c>
      <c r="ZE130" s="459">
        <f t="shared" ca="1" si="183"/>
        <v>-0.3797093915750675</v>
      </c>
      <c r="ZF130" s="484">
        <f t="shared" ca="1" si="225"/>
        <v>4.5009936569290004E-2</v>
      </c>
      <c r="ZG130" s="484">
        <f t="shared" ca="1" si="225"/>
        <v>0.20129871520842663</v>
      </c>
      <c r="ZH130" s="484">
        <f t="shared" ca="1" si="225"/>
        <v>8.9808171214972948E-2</v>
      </c>
      <c r="ZI130" s="484">
        <f t="shared" ca="1" si="225"/>
        <v>2.1988880583922777E-2</v>
      </c>
      <c r="ZJ130" s="484">
        <f t="shared" ca="1" si="242"/>
        <v>1.0659583188508518E-2</v>
      </c>
      <c r="ZK130" s="484">
        <f t="shared" ca="1" si="242"/>
        <v>7.3425809550013654E-2</v>
      </c>
      <c r="ZL130" s="484">
        <f t="shared" ca="1" si="242"/>
        <v>2.4672875513209128E-2</v>
      </c>
      <c r="ZM130" s="484">
        <f t="shared" ca="1" si="242"/>
        <v>9.4446117703140112E-2</v>
      </c>
      <c r="ZN130" s="484">
        <f t="shared" ca="1" si="242"/>
        <v>8.9770705925095284E-2</v>
      </c>
      <c r="ZO130" s="484">
        <f t="shared" ca="1" si="242"/>
        <v>2.8984588520071332E-2</v>
      </c>
      <c r="ZP130" s="484">
        <f t="shared" ca="1" si="242"/>
        <v>2.6000050859821721E-2</v>
      </c>
      <c r="ZQ130" s="484">
        <f t="shared" ca="1" si="242"/>
        <v>2.5821286544858647E-2</v>
      </c>
      <c r="ZR130" s="484">
        <f t="shared" ca="1" si="242"/>
        <v>6.8537874740930649E-2</v>
      </c>
      <c r="ZS130" s="484">
        <f t="shared" ca="1" si="242"/>
        <v>0.1211099616546447</v>
      </c>
      <c r="ZT130" s="484">
        <f t="shared" ca="1" si="242"/>
        <v>1.3645530753656038E-2</v>
      </c>
      <c r="ZU130" s="484">
        <f t="shared" ca="1" si="242"/>
        <v>9.306633574792629E-2</v>
      </c>
      <c r="ZV130" s="484">
        <f t="shared" ca="1" si="242"/>
        <v>4.5270410067628573E-2</v>
      </c>
      <c r="ZW130" s="484">
        <f t="shared" ca="1" si="242"/>
        <v>5.5175234891583769E-3</v>
      </c>
      <c r="ZX130" s="484">
        <f t="shared" ca="1" si="242"/>
        <v>2.7969817598544739E-2</v>
      </c>
      <c r="ZY130" s="484">
        <f t="shared" ca="1" si="242"/>
        <v>2.0688262452075154E-2</v>
      </c>
      <c r="ZZ130" s="484">
        <f t="shared" ref="ZZ130:ZZ161" ca="1" si="259">(VH130*ZZ$205)</f>
        <v>8.8902203566076518E-2</v>
      </c>
      <c r="AAA130" s="484">
        <f t="shared" ref="AAA130:AAA161" ca="1" si="260">(VI130*AAA$205)</f>
        <v>9.7845322786308739E-2</v>
      </c>
      <c r="AAB130" s="484">
        <f t="shared" ref="AAB130:AAB161" ca="1" si="261">(VJ130*AAB$205)</f>
        <v>0.12431811823163672</v>
      </c>
      <c r="AAC130" s="484">
        <f t="shared" ref="AAC130:AAC161" ca="1" si="262">(VK130*AAC$205)</f>
        <v>1.2546600107337495E-2</v>
      </c>
      <c r="AAD130" s="484">
        <f t="shared" ref="AAD130:AAD161" ca="1" si="263">(VL130*AAD$205)</f>
        <v>0.1113065835753817</v>
      </c>
      <c r="AAE130" s="484">
        <f t="shared" ref="AAE130:AAE161" ca="1" si="264">(VM130*AAE$205)</f>
        <v>-4.0219644611828483E-2</v>
      </c>
      <c r="AAF130" s="484">
        <f t="shared" ref="AAF130:AAF161" ca="1" si="265">(VN130*AAF$205)</f>
        <v>0.15520859527451789</v>
      </c>
      <c r="AAG130" s="484">
        <f t="shared" ca="1" si="251"/>
        <v>-4.3018323338477257E-2</v>
      </c>
      <c r="AAH130" s="484">
        <f t="shared" ca="1" si="251"/>
        <v>0.17701198249563294</v>
      </c>
      <c r="AAI130" s="484">
        <f t="shared" ca="1" si="251"/>
        <v>9.8955202424813982E-2</v>
      </c>
      <c r="AAJ130" s="484">
        <f t="shared" ca="1" si="251"/>
        <v>0.12557839571762494</v>
      </c>
      <c r="AAK130" s="484">
        <f t="shared" ca="1" si="251"/>
        <v>-3.3183772310049216E-2</v>
      </c>
      <c r="AAL130" s="484">
        <f t="shared" ca="1" si="251"/>
        <v>0.11518962643426967</v>
      </c>
      <c r="AAM130" s="484">
        <f t="shared" ca="1" si="247"/>
        <v>3.2295609342675426E-2</v>
      </c>
      <c r="AAN130" s="484">
        <f t="shared" ca="1" si="245"/>
        <v>0.1595335659218472</v>
      </c>
      <c r="AAO130" s="484">
        <f t="shared" ca="1" si="245"/>
        <v>1.8805162954418208E-2</v>
      </c>
      <c r="AAP130" s="484">
        <f t="shared" ca="1" si="245"/>
        <v>8.5563683875561708E-2</v>
      </c>
      <c r="AAQ130" s="484">
        <f t="shared" ca="1" si="245"/>
        <v>7.2202153341576855E-2</v>
      </c>
      <c r="AAR130" s="484">
        <f t="shared" ca="1" si="245"/>
        <v>1.612649398533611E-2</v>
      </c>
      <c r="AAS130" s="484">
        <f t="shared" ca="1" si="234"/>
        <v>2.5193481555402932E-2</v>
      </c>
      <c r="AAT130" s="484">
        <f t="shared" ca="1" si="234"/>
        <v>-0.91444421632113237</v>
      </c>
      <c r="AAU130" s="484">
        <f t="shared" ca="1" si="234"/>
        <v>-0.53799345446025815</v>
      </c>
      <c r="AAV130" s="484">
        <f t="shared" ca="1" si="234"/>
        <v>2.0354908169117208E-2</v>
      </c>
      <c r="AAW130" s="484">
        <f t="shared" ca="1" si="234"/>
        <v>2.5206724043060142E-2</v>
      </c>
      <c r="AAX130" s="484">
        <f t="shared" ca="1" si="234"/>
        <v>0.10666879362476234</v>
      </c>
      <c r="AAY130" s="484">
        <f t="shared" ca="1" si="231"/>
        <v>0.13484625623176977</v>
      </c>
      <c r="AAZ130" s="484">
        <f t="shared" ca="1" si="231"/>
        <v>0.10083451386486998</v>
      </c>
      <c r="ABA130" s="484">
        <f t="shared" ca="1" si="231"/>
        <v>0.11331661652741069</v>
      </c>
    </row>
    <row r="131" spans="1:729" ht="15" customHeight="1" x14ac:dyDescent="0.35">
      <c r="A131" s="498">
        <v>129</v>
      </c>
      <c r="B131" s="628"/>
      <c r="C131" s="606" t="s">
        <v>6744</v>
      </c>
      <c r="D131" s="629">
        <v>558</v>
      </c>
      <c r="E131" s="630" t="s">
        <v>6745</v>
      </c>
      <c r="F131" s="631" t="s">
        <v>1306</v>
      </c>
      <c r="G131" s="632">
        <v>6624.5540000000001</v>
      </c>
      <c r="H131" s="504">
        <v>12490.49697850512</v>
      </c>
      <c r="I131" s="505">
        <v>1910</v>
      </c>
      <c r="J131" s="515" t="s">
        <v>6746</v>
      </c>
      <c r="K131" s="469">
        <v>0</v>
      </c>
      <c r="L131" s="950" t="s">
        <v>1188</v>
      </c>
      <c r="M131" s="817">
        <v>123</v>
      </c>
      <c r="N131" s="818">
        <v>0.51390000000000002</v>
      </c>
      <c r="O131" s="819">
        <v>0.54710000000000003</v>
      </c>
      <c r="P131" s="820">
        <v>0.38119999999999998</v>
      </c>
      <c r="Q131" s="821">
        <v>0.61329999999999996</v>
      </c>
      <c r="R131" s="818">
        <v>0.52380000000000004</v>
      </c>
      <c r="S131" s="822">
        <v>0.42330000000000001</v>
      </c>
      <c r="T131" s="822">
        <v>0.40279999999999999</v>
      </c>
      <c r="U131" s="822">
        <v>0.38406000000000001</v>
      </c>
      <c r="V131" s="822">
        <v>9.4500000000000001E-2</v>
      </c>
      <c r="W131" s="539" t="s">
        <v>6747</v>
      </c>
      <c r="X131" s="875" t="s">
        <v>6748</v>
      </c>
      <c r="Y131" s="517">
        <v>4</v>
      </c>
      <c r="Z131" s="517">
        <v>3</v>
      </c>
      <c r="AA131" s="519" t="s">
        <v>6749</v>
      </c>
      <c r="AB131" s="520">
        <v>2018</v>
      </c>
      <c r="AC131" s="369">
        <v>0</v>
      </c>
      <c r="AD131" s="431" t="s">
        <v>1188</v>
      </c>
      <c r="AE131" s="817">
        <v>0</v>
      </c>
      <c r="AF131" s="634" t="s">
        <v>1188</v>
      </c>
      <c r="AG131" s="635" t="s">
        <v>1188</v>
      </c>
      <c r="AH131" s="636" t="s">
        <v>1188</v>
      </c>
      <c r="AI131" s="636" t="s">
        <v>1188</v>
      </c>
      <c r="AJ131" s="636" t="s">
        <v>1188</v>
      </c>
      <c r="AK131" s="637" t="s">
        <v>1188</v>
      </c>
      <c r="AL131" s="765" t="s">
        <v>1188</v>
      </c>
      <c r="AM131" s="639" t="s">
        <v>1188</v>
      </c>
      <c r="AN131" s="636" t="s">
        <v>1188</v>
      </c>
      <c r="AO131" s="636" t="s">
        <v>1188</v>
      </c>
      <c r="AP131" s="636" t="s">
        <v>1188</v>
      </c>
      <c r="AQ131" s="636" t="s">
        <v>1188</v>
      </c>
      <c r="AR131" s="636" t="s">
        <v>1188</v>
      </c>
      <c r="AS131" s="636" t="s">
        <v>1188</v>
      </c>
      <c r="AT131" s="636" t="s">
        <v>1188</v>
      </c>
      <c r="AU131" s="640" t="s">
        <v>1188</v>
      </c>
      <c r="AV131" s="785" t="s">
        <v>6750</v>
      </c>
      <c r="AW131" s="642" t="s">
        <v>2916</v>
      </c>
      <c r="AX131" s="643">
        <v>2</v>
      </c>
      <c r="AY131" s="557" t="s">
        <v>6751</v>
      </c>
      <c r="AZ131" s="643">
        <v>2</v>
      </c>
      <c r="BA131" s="572" t="s">
        <v>6752</v>
      </c>
      <c r="BB131" s="631" t="s">
        <v>6753</v>
      </c>
      <c r="BC131" s="646" t="s">
        <v>6754</v>
      </c>
      <c r="BD131" s="631" t="s">
        <v>1195</v>
      </c>
      <c r="BE131" s="631" t="s">
        <v>1317</v>
      </c>
      <c r="BF131" s="502">
        <v>3</v>
      </c>
      <c r="BG131" s="502">
        <v>2006</v>
      </c>
      <c r="BH131" s="502" t="s">
        <v>1197</v>
      </c>
      <c r="BI131" s="502">
        <v>2</v>
      </c>
      <c r="BJ131" s="534">
        <v>2</v>
      </c>
      <c r="BK131" s="502" t="s">
        <v>6755</v>
      </c>
      <c r="BL131" s="631" t="s">
        <v>1199</v>
      </c>
      <c r="BM131" s="551" t="s">
        <v>6756</v>
      </c>
      <c r="BN131" s="647">
        <v>1999</v>
      </c>
      <c r="BO131" s="557" t="s">
        <v>6757</v>
      </c>
      <c r="BP131" s="647">
        <v>2002</v>
      </c>
      <c r="BQ131" s="647">
        <v>2</v>
      </c>
      <c r="BR131" s="647">
        <v>4</v>
      </c>
      <c r="BS131" s="647" t="s">
        <v>1188</v>
      </c>
      <c r="BT131" s="647" t="s">
        <v>1188</v>
      </c>
      <c r="BU131" s="647" t="s">
        <v>1188</v>
      </c>
      <c r="BV131" s="648" t="s">
        <v>1188</v>
      </c>
      <c r="BW131" s="551" t="s">
        <v>6758</v>
      </c>
      <c r="BX131" s="650">
        <v>1957</v>
      </c>
      <c r="BY131" s="647" t="s">
        <v>6759</v>
      </c>
      <c r="BZ131" s="651" t="s">
        <v>6760</v>
      </c>
      <c r="CA131" s="647">
        <v>2</v>
      </c>
      <c r="CB131" s="647" t="s">
        <v>1214</v>
      </c>
      <c r="CC131" s="557" t="s">
        <v>6761</v>
      </c>
      <c r="CD131" s="652">
        <v>2006</v>
      </c>
      <c r="CE131" s="647">
        <v>3</v>
      </c>
      <c r="CF131" s="647">
        <v>2</v>
      </c>
      <c r="CG131" s="515" t="s">
        <v>6762</v>
      </c>
      <c r="CH131" s="647">
        <v>1957</v>
      </c>
      <c r="CI131" s="647">
        <v>1998</v>
      </c>
      <c r="CJ131" s="647">
        <v>0</v>
      </c>
      <c r="CK131" s="651" t="s">
        <v>1207</v>
      </c>
      <c r="CL131" s="651" t="s">
        <v>1208</v>
      </c>
      <c r="CM131" s="647">
        <v>2</v>
      </c>
      <c r="CN131" s="647" t="s">
        <v>1209</v>
      </c>
      <c r="CO131" s="557" t="s">
        <v>6763</v>
      </c>
      <c r="CP131" s="647">
        <v>2000</v>
      </c>
      <c r="CQ131" s="647">
        <v>3</v>
      </c>
      <c r="CR131" s="650">
        <v>2</v>
      </c>
      <c r="CS131" s="551" t="s">
        <v>6764</v>
      </c>
      <c r="CT131" s="647">
        <v>2011</v>
      </c>
      <c r="CU131" s="648">
        <v>3</v>
      </c>
      <c r="CV131" s="805" t="s">
        <v>1188</v>
      </c>
      <c r="CW131" s="647" t="s">
        <v>1188</v>
      </c>
      <c r="CX131" s="655">
        <v>0</v>
      </c>
      <c r="CY131" s="656" t="s">
        <v>6765</v>
      </c>
      <c r="CZ131" s="647">
        <v>2010</v>
      </c>
      <c r="DA131" s="657">
        <v>1</v>
      </c>
      <c r="DB131" s="723">
        <v>105650</v>
      </c>
      <c r="DC131" s="753">
        <v>1</v>
      </c>
      <c r="DD131" s="659" t="s">
        <v>6766</v>
      </c>
      <c r="DE131" s="648">
        <v>1999</v>
      </c>
      <c r="DF131" s="708" t="s">
        <v>6767</v>
      </c>
      <c r="DG131" s="664" t="s">
        <v>6768</v>
      </c>
      <c r="DH131" s="666">
        <v>2</v>
      </c>
      <c r="DI131" s="710" t="s">
        <v>1214</v>
      </c>
      <c r="DJ131" s="578" t="s">
        <v>6769</v>
      </c>
      <c r="DK131" s="665">
        <v>2006</v>
      </c>
      <c r="DL131" s="665">
        <v>2</v>
      </c>
      <c r="DM131" s="655">
        <v>2</v>
      </c>
      <c r="DN131" s="708" t="s">
        <v>6753</v>
      </c>
      <c r="DO131" s="664" t="s">
        <v>6770</v>
      </c>
      <c r="DP131" s="666">
        <v>2</v>
      </c>
      <c r="DQ131" s="710" t="s">
        <v>1214</v>
      </c>
      <c r="DR131" s="578" t="s">
        <v>6769</v>
      </c>
      <c r="DS131" s="665">
        <v>2006</v>
      </c>
      <c r="DT131" s="665">
        <v>2</v>
      </c>
      <c r="DU131" s="655">
        <v>2</v>
      </c>
      <c r="DV131" s="651" t="s">
        <v>6771</v>
      </c>
      <c r="DW131" s="578" t="s">
        <v>6772</v>
      </c>
      <c r="DX131" s="647">
        <v>2010</v>
      </c>
      <c r="DY131" s="647">
        <v>3</v>
      </c>
      <c r="DZ131" s="650">
        <v>2</v>
      </c>
      <c r="EA131" s="709" t="s">
        <v>6773</v>
      </c>
      <c r="EB131" s="506" t="s">
        <v>2916</v>
      </c>
      <c r="EC131" s="647">
        <v>2</v>
      </c>
      <c r="ED131" s="668" t="s">
        <v>1504</v>
      </c>
      <c r="EE131" s="647">
        <v>1988</v>
      </c>
      <c r="EF131" s="647">
        <v>3</v>
      </c>
      <c r="EG131" s="650" t="s">
        <v>1220</v>
      </c>
      <c r="EH131" s="648" t="s">
        <v>1275</v>
      </c>
      <c r="EI131" s="551" t="s">
        <v>6774</v>
      </c>
      <c r="EJ131" s="651" t="s">
        <v>6775</v>
      </c>
      <c r="EK131" s="647" t="s">
        <v>1188</v>
      </c>
      <c r="EL131" s="647" t="s">
        <v>1188</v>
      </c>
      <c r="EM131" s="669" t="s">
        <v>1188</v>
      </c>
      <c r="EN131" s="647" t="s">
        <v>6776</v>
      </c>
      <c r="EO131" s="651" t="s">
        <v>6777</v>
      </c>
      <c r="EP131" s="556">
        <v>1</v>
      </c>
      <c r="EQ131" s="556" t="s">
        <v>1262</v>
      </c>
      <c r="ER131" s="557" t="s">
        <v>6778</v>
      </c>
      <c r="ES131" s="556">
        <v>2005</v>
      </c>
      <c r="ET131" s="556">
        <v>3</v>
      </c>
      <c r="EU131" s="671">
        <v>3</v>
      </c>
      <c r="EV131" s="672"/>
      <c r="EW131" s="673"/>
      <c r="EX131" s="797" t="s">
        <v>1906</v>
      </c>
      <c r="EY131" s="631" t="s">
        <v>1455</v>
      </c>
      <c r="EZ131" s="631" t="s">
        <v>1188</v>
      </c>
      <c r="FA131" s="675"/>
      <c r="FB131" s="648">
        <v>0</v>
      </c>
      <c r="FC131" s="676"/>
      <c r="FD131" s="647"/>
      <c r="FE131" s="648"/>
      <c r="FF131" s="652" t="s">
        <v>1225</v>
      </c>
      <c r="FG131" s="563" t="s">
        <v>1226</v>
      </c>
      <c r="FH131" s="631" t="str">
        <f t="shared" ref="FH131:FH194" si="266">IF(FI131&gt;3,"A",IF(FI131&gt;2,"B",IF(FI131&gt;1,"C","D")))</f>
        <v>D</v>
      </c>
      <c r="FI131" s="677">
        <f t="shared" ref="FI131:FI194" si="267">AVERAGE(FJ131,FK131,FL131)</f>
        <v>0.8666666666666667</v>
      </c>
      <c r="FJ131" s="678">
        <f t="shared" ref="FJ131:FJ194" si="268">4/10*(FS131+FV131+AC131+HC131+HL131)</f>
        <v>1.6</v>
      </c>
      <c r="FK131" s="679">
        <f t="shared" ref="FK131:FK194" si="269">4/8*(FM131+FQ131+HH131+GK131)</f>
        <v>1</v>
      </c>
      <c r="FL131" s="680">
        <f t="shared" ref="FL131:FL194" si="270">4/12*(FY131+GC131+GG131+IY131+GO131+GU131+GY131)</f>
        <v>0</v>
      </c>
      <c r="FM131" s="681">
        <v>0</v>
      </c>
      <c r="FN131" s="430" t="s">
        <v>1188</v>
      </c>
      <c r="FO131" s="686" t="s">
        <v>1188</v>
      </c>
      <c r="FP131" s="686" t="s">
        <v>1188</v>
      </c>
      <c r="FQ131" s="430">
        <v>0</v>
      </c>
      <c r="FR131" s="682" t="s">
        <v>1188</v>
      </c>
      <c r="FS131" s="369">
        <v>0</v>
      </c>
      <c r="FT131" s="430" t="s">
        <v>1188</v>
      </c>
      <c r="FU131" s="431" t="s">
        <v>1188</v>
      </c>
      <c r="FV131" s="369">
        <v>0</v>
      </c>
      <c r="FW131" s="430" t="s">
        <v>1188</v>
      </c>
      <c r="FX131" s="431" t="s">
        <v>1188</v>
      </c>
      <c r="FY131" s="369">
        <v>0</v>
      </c>
      <c r="FZ131" s="430" t="s">
        <v>1188</v>
      </c>
      <c r="GA131" s="686" t="s">
        <v>1188</v>
      </c>
      <c r="GB131" s="431" t="s">
        <v>1188</v>
      </c>
      <c r="GC131" s="369">
        <v>0</v>
      </c>
      <c r="GD131" s="430" t="s">
        <v>1188</v>
      </c>
      <c r="GE131" s="686" t="s">
        <v>1188</v>
      </c>
      <c r="GF131" s="431" t="s">
        <v>1188</v>
      </c>
      <c r="GG131" s="369">
        <v>0</v>
      </c>
      <c r="GH131" s="430" t="s">
        <v>1188</v>
      </c>
      <c r="GI131" s="686" t="s">
        <v>1188</v>
      </c>
      <c r="GJ131" s="431" t="s">
        <v>1188</v>
      </c>
      <c r="GK131" s="369">
        <v>0</v>
      </c>
      <c r="GL131" s="430" t="s">
        <v>1188</v>
      </c>
      <c r="GM131" s="686" t="s">
        <v>1188</v>
      </c>
      <c r="GN131" s="431" t="s">
        <v>1188</v>
      </c>
      <c r="GO131" s="676">
        <v>0</v>
      </c>
      <c r="GP131" s="917" t="s">
        <v>1188</v>
      </c>
      <c r="GQ131" s="872" t="s">
        <v>1188</v>
      </c>
      <c r="GR131" s="872" t="s">
        <v>1188</v>
      </c>
      <c r="GS131" s="872" t="s">
        <v>1188</v>
      </c>
      <c r="GT131" s="873" t="s">
        <v>1188</v>
      </c>
      <c r="GU131" s="581">
        <v>0</v>
      </c>
      <c r="GV131" s="687" t="s">
        <v>1188</v>
      </c>
      <c r="GW131" s="872" t="s">
        <v>1188</v>
      </c>
      <c r="GX131" s="873" t="s">
        <v>1188</v>
      </c>
      <c r="GY131" s="874">
        <v>0</v>
      </c>
      <c r="GZ131" s="582" t="s">
        <v>1188</v>
      </c>
      <c r="HA131" s="583" t="s">
        <v>1293</v>
      </c>
      <c r="HB131" s="584">
        <v>1</v>
      </c>
      <c r="HC131" s="585">
        <v>2</v>
      </c>
      <c r="HD131" s="586" t="s">
        <v>3521</v>
      </c>
      <c r="HE131" s="718" t="s">
        <v>6779</v>
      </c>
      <c r="HF131" s="587">
        <v>2012</v>
      </c>
      <c r="HG131" s="587">
        <v>2012</v>
      </c>
      <c r="HH131" s="588">
        <v>2</v>
      </c>
      <c r="HI131" s="586" t="s">
        <v>6780</v>
      </c>
      <c r="HJ131" s="471" t="s">
        <v>6781</v>
      </c>
      <c r="HK131" s="691">
        <v>2007</v>
      </c>
      <c r="HL131" s="692">
        <v>2</v>
      </c>
      <c r="HM131" s="591" t="s">
        <v>6782</v>
      </c>
      <c r="HN131" s="592">
        <v>2007</v>
      </c>
      <c r="HO131" s="681">
        <v>1</v>
      </c>
      <c r="HP131" s="574">
        <v>0</v>
      </c>
      <c r="HQ131" s="472">
        <f t="shared" ref="HQ131:HQ194" si="271">IF(HO131="-","-",IF(AND(HO131=0,HP131=0),0,IF(AND(HO131=1,HP131=0),1,IF(AND(HO131=1,HP131=1),2,-1))))</f>
        <v>1</v>
      </c>
      <c r="HR131" s="593">
        <v>1</v>
      </c>
      <c r="HS131" s="574">
        <v>1</v>
      </c>
      <c r="HT131" s="574">
        <v>0</v>
      </c>
      <c r="HU131" s="574">
        <v>0</v>
      </c>
      <c r="HV131" s="574">
        <v>0</v>
      </c>
      <c r="HW131" s="574">
        <v>1</v>
      </c>
      <c r="HX131" s="574">
        <v>1</v>
      </c>
      <c r="HY131" s="574">
        <v>1</v>
      </c>
      <c r="HZ131" s="574">
        <v>0</v>
      </c>
      <c r="IA131" s="574">
        <v>0</v>
      </c>
      <c r="IB131" s="574">
        <v>0</v>
      </c>
      <c r="IC131" s="574">
        <v>0</v>
      </c>
      <c r="ID131" s="681">
        <v>0</v>
      </c>
      <c r="IE131" s="369">
        <v>0</v>
      </c>
      <c r="IF131" s="574">
        <v>0</v>
      </c>
      <c r="IG131" s="472">
        <f t="shared" ref="IG131:IG194" si="272">IF(ID131="-","-",IF(ID131=0,0,IF(AND(ID131=1,IE131=1,IF131=1),2,IF(ID131=1,1,-1))))</f>
        <v>0</v>
      </c>
      <c r="IH131" s="609">
        <v>0.39363566233471264</v>
      </c>
      <c r="II131" s="694">
        <v>0.37343084817778083</v>
      </c>
      <c r="IJ131" s="695">
        <v>0.35125581389516525</v>
      </c>
      <c r="IK131" s="696">
        <v>0.25296936688722738</v>
      </c>
      <c r="IL131" s="696">
        <v>0.35584259974566307</v>
      </c>
      <c r="IM131" s="697">
        <v>0.53365561218306745</v>
      </c>
      <c r="IN131" s="599">
        <v>1</v>
      </c>
      <c r="IO131" s="600">
        <v>6</v>
      </c>
      <c r="IP131" s="601">
        <v>5</v>
      </c>
      <c r="IQ131" s="600">
        <v>10</v>
      </c>
      <c r="IR131" s="587">
        <v>21</v>
      </c>
      <c r="IS131" s="601">
        <v>31</v>
      </c>
      <c r="IT131" s="599" t="s">
        <v>1188</v>
      </c>
      <c r="IU131" s="600" t="s">
        <v>1188</v>
      </c>
      <c r="IV131" s="587" t="s">
        <v>1188</v>
      </c>
      <c r="IW131" s="601" t="s">
        <v>1188</v>
      </c>
      <c r="IX131" s="602" t="s">
        <v>1188</v>
      </c>
      <c r="IY131" s="681">
        <v>0</v>
      </c>
      <c r="IZ131" s="779" t="s">
        <v>1188</v>
      </c>
      <c r="JA131" s="681">
        <v>0</v>
      </c>
      <c r="JB131" s="604" t="s">
        <v>1188</v>
      </c>
      <c r="JC131" s="681">
        <v>0</v>
      </c>
      <c r="JD131" s="753" t="s">
        <v>1188</v>
      </c>
      <c r="JE131" s="940" t="s">
        <v>1188</v>
      </c>
      <c r="JF131" s="940" t="s">
        <v>1188</v>
      </c>
      <c r="JG131" s="657" t="s">
        <v>1188</v>
      </c>
      <c r="JH131" s="369">
        <v>0</v>
      </c>
      <c r="JI131" s="430" t="s">
        <v>1188</v>
      </c>
      <c r="JJ131" s="686" t="s">
        <v>1188</v>
      </c>
      <c r="JK131" s="686" t="s">
        <v>1188</v>
      </c>
      <c r="JL131" s="592" t="s">
        <v>1188</v>
      </c>
      <c r="JM131" s="369">
        <v>0</v>
      </c>
      <c r="JN131" s="430" t="s">
        <v>1188</v>
      </c>
      <c r="JO131" s="430" t="s">
        <v>1188</v>
      </c>
      <c r="JP131" s="686" t="s">
        <v>1188</v>
      </c>
      <c r="JQ131" s="686" t="s">
        <v>1188</v>
      </c>
      <c r="JR131" s="592" t="s">
        <v>1188</v>
      </c>
      <c r="JS131" s="369">
        <v>0</v>
      </c>
      <c r="JT131" s="430" t="s">
        <v>1188</v>
      </c>
      <c r="JU131" s="686" t="s">
        <v>1188</v>
      </c>
      <c r="JV131" s="686" t="s">
        <v>1188</v>
      </c>
      <c r="JW131" s="592" t="s">
        <v>1188</v>
      </c>
      <c r="JX131" s="606">
        <v>0</v>
      </c>
      <c r="JY131" s="607" t="s">
        <v>1188</v>
      </c>
      <c r="JZ131" s="606" t="s">
        <v>1188</v>
      </c>
      <c r="KA131" s="606">
        <f t="shared" ref="KA131:KA194" si="273">SUM(KB131:KE131)</f>
        <v>0</v>
      </c>
      <c r="KB131" s="606"/>
      <c r="KC131" s="606"/>
      <c r="KD131" s="606"/>
      <c r="KE131" s="606"/>
      <c r="KF131" s="606">
        <f t="shared" ref="KF131:KF194" si="274">SUM(KG131:KJ131)</f>
        <v>0</v>
      </c>
      <c r="KG131" s="606"/>
      <c r="KH131" s="606"/>
      <c r="KI131" s="606"/>
      <c r="KJ131" s="606"/>
      <c r="KK131" s="606">
        <v>1</v>
      </c>
      <c r="KL131" s="606">
        <v>1</v>
      </c>
      <c r="KM131" s="608">
        <f t="shared" si="248"/>
        <v>0.34582512378692626</v>
      </c>
      <c r="KN131" s="609">
        <v>-0.77087438106536865</v>
      </c>
      <c r="KO131" s="609">
        <v>21.634614944458008</v>
      </c>
      <c r="KP131" s="610">
        <v>9</v>
      </c>
      <c r="KQ131" s="608">
        <f t="shared" si="249"/>
        <v>0.27563126087188722</v>
      </c>
      <c r="KR131" s="609">
        <v>-1.121843695640564</v>
      </c>
      <c r="KS131" s="609">
        <v>12.5</v>
      </c>
      <c r="KT131" s="610">
        <v>12</v>
      </c>
      <c r="KU131" s="610">
        <v>22</v>
      </c>
      <c r="KV131" s="606" t="s">
        <v>5586</v>
      </c>
      <c r="KW131" s="606" t="s">
        <v>6744</v>
      </c>
      <c r="KX131" s="700" t="str">
        <f t="shared" ref="KX131:KX194" ca="1" si="275">IF(KY131&gt;=0.75,"A",IF(KY131&gt;=0.5,"B",IF(KY131&gt;=0.25,"C","D")))</f>
        <v>C</v>
      </c>
      <c r="KY131" s="701">
        <f t="shared" ref="KY131:KY194" ca="1" si="276">AVERAGE(KZ131:LC131)</f>
        <v>0.33486503639160581</v>
      </c>
      <c r="KZ131" s="702">
        <f t="shared" ca="1" si="235"/>
        <v>0.37984941176470588</v>
      </c>
      <c r="LA131" s="703">
        <f t="shared" ca="1" si="236"/>
        <v>0.48964761904761905</v>
      </c>
      <c r="LB131" s="703">
        <f t="shared" ca="1" si="237"/>
        <v>0.13095000000000001</v>
      </c>
      <c r="LC131" s="704">
        <f t="shared" ca="1" si="238"/>
        <v>0.33901311475409834</v>
      </c>
      <c r="LD131" s="696" cm="1">
        <f t="array" aca="1" ref="LD131" ca="1">INDIRECT(LD$203&amp;ROW())*LD$205</f>
        <v>0</v>
      </c>
      <c r="LE131" s="696" cm="1">
        <f t="array" aca="1" ref="LE131" ca="1">INDIRECT(LE$203&amp;ROW())*LE$205</f>
        <v>0</v>
      </c>
      <c r="LF131" s="696" cm="1">
        <f t="array" aca="1" ref="LF131" ca="1">INDIRECT(LF$203&amp;ROW())*LF$205</f>
        <v>0</v>
      </c>
      <c r="LG131" s="696" cm="1">
        <f t="array" aca="1" ref="LG131" ca="1">INDIRECT(LG$203&amp;ROW())*LG$205</f>
        <v>3</v>
      </c>
      <c r="LH131" s="696" cm="1">
        <f t="array" aca="1" ref="LH131" ca="1">INDIRECT(LH$203&amp;ROW())*LH$205</f>
        <v>2</v>
      </c>
      <c r="LI131" s="696" cm="1">
        <f t="array" aca="1" ref="LI131" ca="1">INDIRECT(LI$203&amp;ROW())*LI$205</f>
        <v>3</v>
      </c>
      <c r="LJ131" s="696" cm="1">
        <f t="array" aca="1" ref="LJ131" ca="1">INDIRECT(LJ$203&amp;ROW())*LJ$205</f>
        <v>3</v>
      </c>
      <c r="LK131" s="696" cm="1">
        <f t="array" aca="1" ref="LK131" ca="1">INDIRECT(LK$203&amp;ROW())*LK$205</f>
        <v>2</v>
      </c>
      <c r="LL131" s="696" cm="1">
        <f t="array" aca="1" ref="LL131" ca="1">INDIRECT(LL$203&amp;ROW())*LL$205</f>
        <v>2</v>
      </c>
      <c r="LM131" s="696" cm="1">
        <f t="array" aca="1" ref="LM131" ca="1">INDIRECT(LM$203&amp;ROW())*LM$205</f>
        <v>6</v>
      </c>
      <c r="LN131" s="696" cm="1">
        <f t="array" aca="1" ref="LN131" ca="1">INDIRECT(LN$203&amp;ROW())*LN$205</f>
        <v>3</v>
      </c>
      <c r="LO131" s="696" cm="1">
        <f t="array" aca="1" ref="LO131" ca="1">INDIRECT(LO$203&amp;ROW())*LO$205</f>
        <v>6</v>
      </c>
      <c r="LP131" s="696" cm="1">
        <f t="array" aca="1" ref="LP131" ca="1">INDIRECT(LP$203&amp;ROW())*LP$205</f>
        <v>0</v>
      </c>
      <c r="LQ131" s="696" cm="1">
        <f t="array" aca="1" ref="LQ131" ca="1">IF(INDIRECT(LQ$203&amp;ROW())="-",0,INDIRECT(LQ$203&amp;ROW())*LQ$205)</f>
        <v>2.2871999999999999</v>
      </c>
      <c r="LR131" s="696" cm="1">
        <f t="array" aca="1" ref="LR131" ca="1">INDIRECT(LR$203&amp;ROW())*LR$205</f>
        <v>0</v>
      </c>
      <c r="LS131" s="696" cm="1">
        <f t="array" aca="1" ref="LS131" ca="1">IF(INDIRECT(LS$203&amp;ROW())="-",0,INDIRECT(LS$203&amp;ROW())*LS$205)</f>
        <v>3.2826000000000004</v>
      </c>
      <c r="LT131" s="696" cm="1">
        <f t="array" aca="1" ref="LT131" ca="1">INDIRECT(LT$203&amp;ROW())*LT$205</f>
        <v>0</v>
      </c>
      <c r="LU131" s="696" cm="1">
        <f t="array" aca="1" ref="LU131" ca="1">INDIRECT(LU$203&amp;ROW())*LU$205</f>
        <v>2</v>
      </c>
      <c r="LV131" s="696" cm="1">
        <f t="array" aca="1" ref="LV131" ca="1">INDIRECT(LV$203&amp;ROW())*LV$205</f>
        <v>3</v>
      </c>
      <c r="LW131" s="696" cm="1">
        <f t="array" aca="1" ref="LW131" ca="1">INDIRECT(LW$203&amp;ROW())*LW$205</f>
        <v>0</v>
      </c>
      <c r="LX131" s="696" cm="1">
        <f t="array" aca="1" ref="LX131" ca="1">INDIRECT(LX$203&amp;ROW())*LX$205</f>
        <v>2</v>
      </c>
      <c r="LY131" s="696" cm="1">
        <f t="array" aca="1" ref="LY131" ca="1">IF(INDIRECT(LY$203&amp;ROW())="-",0,INDIRECT(LY$203&amp;ROW())*LY$205)</f>
        <v>3.1428000000000003</v>
      </c>
      <c r="LZ131" s="696" cm="1">
        <f t="array" aca="1" ref="LZ131" ca="1">INDIRECT(LZ$203&amp;ROW())*LZ$205</f>
        <v>0</v>
      </c>
      <c r="MA131" s="696" cm="1">
        <f t="array" aca="1" ref="MA131" ca="1">INDIRECT(MA$203&amp;ROW())*MA$205</f>
        <v>0</v>
      </c>
      <c r="MB131" s="696" cm="1">
        <f t="array" aca="1" ref="MB131" ca="1">INDIRECT(MB$203&amp;ROW())*MB$205</f>
        <v>0</v>
      </c>
      <c r="MC131" s="696" cm="1">
        <f t="array" aca="1" ref="MC131" ca="1">IF($MB131=0,0,INDIRECT(MC$203&amp;ROW())*MC$205)</f>
        <v>0</v>
      </c>
      <c r="MD131" s="696" cm="1">
        <f t="array" aca="1" ref="MD131" ca="1">IF($MB131=0,0,INDIRECT(MD$203&amp;ROW())*MD$205)</f>
        <v>0</v>
      </c>
      <c r="ME131" s="696" cm="1">
        <f t="array" aca="1" ref="ME131" ca="1">IF($MB131=0,0,INDIRECT(ME$203&amp;ROW())*ME$205)</f>
        <v>0</v>
      </c>
      <c r="MF131" s="696" cm="1">
        <f t="array" aca="1" ref="MF131" ca="1">IF($MB131=0,0,INDIRECT(MF$203&amp;ROW())*MF$205)</f>
        <v>0</v>
      </c>
      <c r="MG131" s="696" cm="1">
        <f t="array" aca="1" ref="MG131" ca="1">INDIRECT(MG$203&amp;ROW())*MG$205</f>
        <v>0</v>
      </c>
      <c r="MH131" s="696" cm="1">
        <f t="array" aca="1" ref="MH131" ca="1">IF($MG131=0,0,INDIRECT(MH$203&amp;ROW())*MH$205)</f>
        <v>0</v>
      </c>
      <c r="MI131" s="696" cm="1">
        <f t="array" aca="1" ref="MI131" ca="1">IF($MG131=0,0,INDIRECT(MI$203&amp;ROW())*MI$205)</f>
        <v>0</v>
      </c>
      <c r="MJ131" s="696" cm="1">
        <f t="array" aca="1" ref="MJ131" ca="1">INDIRECT(MJ$203&amp;ROW())*MJ$205</f>
        <v>0</v>
      </c>
      <c r="MK131" s="696" cm="1">
        <f t="array" aca="1" ref="MK131" ca="1">INDIRECT(MK$203&amp;ROW())*MK$205</f>
        <v>0</v>
      </c>
      <c r="ML131" s="696" cm="1">
        <f t="array" aca="1" ref="ML131" ca="1">INDIRECT(ML$203&amp;ROW())*ML$205</f>
        <v>0</v>
      </c>
      <c r="MM131" s="696" cm="1">
        <f t="array" aca="1" ref="MM131" ca="1">INDIRECT(MM$203&amp;ROW())*MM$205</f>
        <v>6</v>
      </c>
      <c r="MN131" s="696" cm="1">
        <f t="array" aca="1" ref="MN131" ca="1">INDIRECT(MN$203&amp;ROW())*MN$205</f>
        <v>0</v>
      </c>
      <c r="MO131" s="696" cm="1">
        <f t="array" aca="1" ref="MO131" ca="1">INDIRECT(MO$203&amp;ROW())*MO$205</f>
        <v>2</v>
      </c>
      <c r="MP131" s="696" cm="1">
        <f t="array" aca="1" ref="MP131" ca="1">INDIRECT(MP$203&amp;ROW())*MP$205</f>
        <v>2</v>
      </c>
      <c r="MQ131" s="696" cm="1">
        <f t="array" aca="1" ref="MQ131" ca="1">INDIRECT(MQ$203&amp;ROW())*MQ$205</f>
        <v>2</v>
      </c>
      <c r="MR131" s="696" cm="1">
        <f t="array" aca="1" ref="MR131" ca="1">INDIRECT(MR$203&amp;ROW())*MR$205</f>
        <v>2</v>
      </c>
      <c r="MS131" s="696" cm="1">
        <f t="array" aca="1" ref="MS131" ca="1">INDIRECT(MS$203&amp;ROW())*MS$205</f>
        <v>2</v>
      </c>
      <c r="MT131" s="696" cm="1">
        <f t="array" aca="1" ref="MT131" ca="1">INDIRECT(MT$203&amp;ROW())*MT$205</f>
        <v>1</v>
      </c>
      <c r="MU131" s="696" cm="1">
        <f t="array" aca="1" ref="MU131" ca="1">INDIRECT(MU$203&amp;ROW())*MU$205</f>
        <v>0</v>
      </c>
      <c r="MV131" s="696" cm="1">
        <f t="array" aca="1" ref="MV131" ca="1">IF(INDIRECT(MV$203&amp;ROW())="-",0,INDIRECT(MV$203&amp;ROW())*MV$205)</f>
        <v>3.6797999999999997</v>
      </c>
      <c r="MW131" s="696" cm="1">
        <f t="array" aca="1" ref="MW131" ca="1">INDIRECT(MW$203&amp;ROW())*MW$205</f>
        <v>0</v>
      </c>
      <c r="MX131" s="696" cm="1">
        <f t="array" aca="1" ref="MX131" ca="1">INDIRECT(MX$203&amp;ROW())*MX$205</f>
        <v>0</v>
      </c>
      <c r="MY131" s="696" cm="1">
        <f t="array" aca="1" ref="MY131" ca="1">INDIRECT(MY$203&amp;ROW())*MY$205</f>
        <v>0</v>
      </c>
      <c r="NA131" s="701">
        <f t="shared" ref="NA131:NA194" si="277">(FY131+GC131+GG131+BF131+BQ131+CE131+CQ131+DL131+DT131+DY131+EF131+ET131+JX131+IF(P131="-",0,P131)+JC131)/IF(P131="-",NA$213-1,NA$213)</f>
        <v>0.59466341463414629</v>
      </c>
      <c r="NB131" s="617">
        <f t="shared" ref="NB131:NB194" si="278">(IF(O131="-",0,O131)+K131+CF131+CU131+CX131+CR131)/IF(O131="-",NB$213-1,NB$213)</f>
        <v>0.53907857142857141</v>
      </c>
      <c r="NC131" s="695">
        <f t="shared" ref="NC131:NC194" si="279">(IF(R131="-",0,R131)+IY131+JA131+GO131+IF(GO131&gt;0,(GQ131+GR131+GS131+GT131),0)+GU131+IF(GU131&gt;0,(GW131+GX131),0)+GY131)/IF(R131="-",NC$213-1,NC$213)</f>
        <v>4.0292307692307697E-2</v>
      </c>
      <c r="ND131" s="697">
        <f t="shared" ref="ND131:ND194" si="280">(AE131+FM131+Z131+AC131+HL131+HC131+HH131+KK131+KL131+DA131+GK131+IF(Q131="-",0,Q131)+JH131+JM131+JS131)/IF(Q131="-",ND$213-1,ND$213)</f>
        <v>0.46715925925925927</v>
      </c>
      <c r="NE131" s="694">
        <f t="shared" ref="NE131:NE194" si="281">AVERAGE(NA131:ND131)</f>
        <v>0.41029838825357118</v>
      </c>
      <c r="NF131" s="682" t="str">
        <f t="shared" ref="NF131:NF194" si="282">IF(NE131&gt;=0.75,"A",IF(NE131&gt;=0.5,"B",IF(NE131&gt;=0.25,"C","D")))</f>
        <v>C</v>
      </c>
      <c r="NH131" s="606" t="s">
        <v>6744</v>
      </c>
      <c r="NI131" s="563" t="str">
        <f t="shared" si="239"/>
        <v>B</v>
      </c>
      <c r="NJ131" s="563" t="str">
        <f t="shared" ref="NJ131:NJ194" si="283">NF131</f>
        <v>C</v>
      </c>
      <c r="NK131" s="563" t="str">
        <f t="shared" ref="NK131:NK194" ca="1" si="284">KX131</f>
        <v>C</v>
      </c>
      <c r="NL131" s="563" t="str">
        <f t="shared" ref="NL131:NL194" ca="1" si="285">OF131</f>
        <v>C</v>
      </c>
      <c r="NM131" s="563" t="str">
        <f t="shared" ref="NM131:NM194" ca="1" si="286">QJ131</f>
        <v>C</v>
      </c>
      <c r="NN131" s="563" t="str">
        <f t="shared" ca="1" si="163"/>
        <v>C</v>
      </c>
      <c r="NO131" s="563" t="str">
        <f t="shared" ca="1" si="164"/>
        <v>C</v>
      </c>
      <c r="NP131" s="606" t="str">
        <f t="shared" ref="NP131:NP194" si="287">IF(AE131&gt;0,"Yes","-")</f>
        <v>-</v>
      </c>
      <c r="NQ131" s="682" t="str">
        <f t="shared" ref="NQ131:NQ194" si="288">IF(AC131&gt;0,"Yes","-")</f>
        <v>-</v>
      </c>
      <c r="NR131" s="682" t="e">
        <f>IF(OR(AND(NI131="A",OR(NJ131="C",NJ131="D")),AND(NI131="A",OR(#REF!="C",#REF!="D")),AND(NI131="B",OR(NJ131="D",#REF!="D")),AND(OR(NI131="C",NI131="D"),OR(NJ131="A",NJ131="B")),AND(OR(NI131="C",NI131="D"),OR(#REF!="A",#REF!="B")),AND(OR(NJ131="A",#REF!="A",NJ131="B",#REF!="B"),OR(NP131="-",NQ131="-")),AND(OR(NJ131="C",#REF!="C",NJ131="D",#REF!="D"),NP131="Yes")),"Yes","-")</f>
        <v>#REF!</v>
      </c>
      <c r="NS131" s="607"/>
      <c r="NT131" s="619">
        <f t="shared" ref="NT131:NT194" si="289">N131</f>
        <v>0.51390000000000002</v>
      </c>
      <c r="NU131" s="619">
        <f t="shared" ref="NU131:NU194" si="290">NE131</f>
        <v>0.41029838825357118</v>
      </c>
      <c r="NV131" s="619">
        <f t="shared" ref="NV131:NV194" ca="1" si="291">KY131</f>
        <v>0.33486503639160581</v>
      </c>
      <c r="NW131" s="619">
        <f t="shared" ca="1" si="165"/>
        <v>0.38197750521008805</v>
      </c>
      <c r="NX131" s="619">
        <f t="shared" ca="1" si="166"/>
        <v>0.4107268718095915</v>
      </c>
      <c r="NY131" s="620">
        <f t="shared" ca="1" si="167"/>
        <v>0.38532503435775756</v>
      </c>
      <c r="NZ131" s="620">
        <f t="shared" ca="1" si="168"/>
        <v>0.45272360927150279</v>
      </c>
      <c r="OA131" s="705" t="s">
        <v>1188</v>
      </c>
      <c r="OB131" s="706" t="s">
        <v>1188</v>
      </c>
      <c r="OC131" s="494"/>
      <c r="OE131" s="606" t="s">
        <v>6744</v>
      </c>
      <c r="OF131" s="700" t="str">
        <f t="shared" ref="OF131:OF194" ca="1" si="292">IF(OG131&gt;=0.75,"A",IF(OG131&gt;=0.5,"B",IF(OG131&gt;=0.25,"C","D")))</f>
        <v>C</v>
      </c>
      <c r="OG131" s="701">
        <f t="shared" ca="1" si="169"/>
        <v>0.38197750521008805</v>
      </c>
      <c r="OH131" s="705">
        <f t="shared" ref="OH131:OH162" ca="1" si="293">SUM(OL131:OZ131)/OH$202</f>
        <v>0.52376735965292842</v>
      </c>
      <c r="OI131" s="696">
        <f t="shared" ref="OI131:OI162" ca="1" si="294">SUM(PA131:PF131)/OI$202</f>
        <v>0.54316769284818078</v>
      </c>
      <c r="OJ131" s="696">
        <f t="shared" ref="OJ131:OJ194" ca="1" si="295">SUM(PG131:PR131)/OJ$202</f>
        <v>5.7050300608685919E-2</v>
      </c>
      <c r="OK131" s="697">
        <f t="shared" ref="OK131:OK194" ca="1" si="296">SUM(PS131:QG131)/OK$202</f>
        <v>0.40392466773055707</v>
      </c>
      <c r="OL131" s="696" cm="1">
        <f t="array" aca="1" ref="OL131" ca="1">INDIRECT(OL$203&amp;ROW())*OL$205</f>
        <v>0</v>
      </c>
      <c r="OM131" s="696" cm="1">
        <f t="array" aca="1" ref="OM131" ca="1">INDIRECT(OM$203&amp;ROW())*OM$205</f>
        <v>0</v>
      </c>
      <c r="ON131" s="696" cm="1">
        <f t="array" aca="1" ref="ON131" ca="1">INDIRECT(ON$203&amp;ROW())*ON$205</f>
        <v>0</v>
      </c>
      <c r="OO131" s="696" cm="1">
        <f t="array" aca="1" ref="OO131" ca="1">INDIRECT(OO$203&amp;ROW())*OO$205</f>
        <v>1.0790999999999999</v>
      </c>
      <c r="OP131" s="696" cm="1">
        <f t="array" aca="1" ref="OP131" ca="1">INDIRECT(OP$203&amp;ROW())*OP$205</f>
        <v>1.0553999999999999</v>
      </c>
      <c r="OQ131" s="696" cm="1">
        <f t="array" aca="1" ref="OQ131" ca="1">INDIRECT(OQ$203&amp;ROW())*OQ$205</f>
        <v>1.5849</v>
      </c>
      <c r="OR131" s="696" cm="1">
        <f t="array" aca="1" ref="OR131" ca="1">INDIRECT(OR$203&amp;ROW())*OR$205</f>
        <v>1.4141999999999999</v>
      </c>
      <c r="OS131" s="696" cm="1">
        <f t="array" aca="1" ref="OS131" ca="1">INDIRECT(OS$203&amp;ROW())*OS$205</f>
        <v>1.0258</v>
      </c>
      <c r="OT131" s="696" cm="1">
        <f t="array" aca="1" ref="OT131" ca="1">INDIRECT(OT$203&amp;ROW())*OT$205</f>
        <v>0.98180000000000001</v>
      </c>
      <c r="OU131" s="696" cm="1">
        <f t="array" aca="1" ref="OU131" ca="1">INDIRECT(OU$203&amp;ROW())*OU$205</f>
        <v>1.9304999999999999</v>
      </c>
      <c r="OV131" s="696" cm="1">
        <f t="array" aca="1" ref="OV131" ca="1">INDIRECT(OV$203&amp;ROW())*OV$205</f>
        <v>1.2161999999999999</v>
      </c>
      <c r="OW131" s="696" cm="1">
        <f t="array" aca="1" ref="OW131" ca="1">INDIRECT(OW$203&amp;ROW())*OW$205</f>
        <v>1.5144000000000002</v>
      </c>
      <c r="OX131" s="696" cm="1">
        <f t="array" aca="1" ref="OX131" ca="1">INDIRECT(OX$203&amp;ROW())*OX$205</f>
        <v>0</v>
      </c>
      <c r="OY131" s="696" cm="1">
        <f t="array" aca="1" ref="OY131" ca="1">IF(INDIRECT(OY$203&amp;ROW())="-",0,INDIRECT(OY$203&amp;ROW())*OY$205)</f>
        <v>0.27053763999999997</v>
      </c>
      <c r="OZ131" s="696" cm="1">
        <f t="array" aca="1" ref="OZ131" ca="1">INDIRECT(OZ$203&amp;ROW())*OZ$205</f>
        <v>0</v>
      </c>
      <c r="PA131" s="696" cm="1">
        <f t="array" aca="1" ref="PA131" ca="1">IF(INDIRECT(PA$203&amp;ROW())="-",0,INDIRECT(PA$203&amp;ROW())*PA$205)</f>
        <v>0.48330814</v>
      </c>
      <c r="PB131" s="705" cm="1">
        <f t="array" aca="1" ref="PB131" ca="1">INDIRECT(PB$203&amp;ROW())*PB$205</f>
        <v>0</v>
      </c>
      <c r="PC131" s="696" cm="1">
        <f t="array" aca="1" ref="PC131" ca="1">INDIRECT(PC$203&amp;ROW())*PC$205</f>
        <v>1.3946000000000001</v>
      </c>
      <c r="PD131" s="696" cm="1">
        <f t="array" aca="1" ref="PD131" ca="1">INDIRECT(PD$203&amp;ROW())*PD$205</f>
        <v>2.2025999999999999</v>
      </c>
      <c r="PE131" s="696" cm="1">
        <f t="array" aca="1" ref="PE131" ca="1">INDIRECT(PE$203&amp;ROW())*PE$205</f>
        <v>0</v>
      </c>
      <c r="PF131" s="696" cm="1">
        <f t="array" aca="1" ref="PF131" ca="1">INDIRECT(PF$203&amp;ROW())*PF$205</f>
        <v>1.3308</v>
      </c>
      <c r="PG131" s="696" cm="1">
        <f t="array" aca="1" ref="PG131" ca="1">IF(INDIRECT(PG$203&amp;ROW())="-",0,INDIRECT(PG$203&amp;ROW())*PG$205)</f>
        <v>0.45832500000000004</v>
      </c>
      <c r="PH131" s="696" cm="1">
        <f t="array" aca="1" ref="PH131" ca="1">INDIRECT(PH$203&amp;ROW())*PH$205</f>
        <v>0</v>
      </c>
      <c r="PI131" s="696" cm="1">
        <f t="array" aca="1" ref="PI131" ca="1">INDIRECT(PI$203&amp;ROW())*PI$205</f>
        <v>0</v>
      </c>
      <c r="PJ131" s="696" cm="1">
        <f t="array" aca="1" ref="PJ131" ca="1">INDIRECT(PJ$203&amp;ROW())*PJ$205</f>
        <v>0</v>
      </c>
      <c r="PK131" s="696" cm="1">
        <f t="array" aca="1" ref="PK131" ca="1">IF($PJ131=0,0,INDIRECT(PK$203&amp;ROW())*PK$205)</f>
        <v>0</v>
      </c>
      <c r="PL131" s="696" cm="1">
        <f t="array" aca="1" ref="PL131" ca="1">IF($MPE131=0,0,INDIRECT(PL$203&amp;ROW())*PL$205)</f>
        <v>0</v>
      </c>
      <c r="PM131" s="696" cm="1">
        <f t="array" aca="1" ref="PM131" ca="1">IF($MPE131=0,0,INDIRECT(PM$203&amp;ROW())*PM$205)</f>
        <v>0</v>
      </c>
      <c r="PN131" s="696" cm="1">
        <f t="array" aca="1" ref="PN131" ca="1">IF($PJ131=0,0,INDIRECT(PN$203&amp;ROW())*PN$205)</f>
        <v>0</v>
      </c>
      <c r="PO131" s="696" cm="1">
        <f t="array" aca="1" ref="PO131" ca="1">INDIRECT(PO$203&amp;ROW())*PO$205</f>
        <v>0</v>
      </c>
      <c r="PP131" s="696" cm="1">
        <f t="array" aca="1" ref="PP131" ca="1">IF($PO131=0,0,INDIRECT(PP$203&amp;ROW())*PP$205)</f>
        <v>0</v>
      </c>
      <c r="PQ131" s="696" cm="1">
        <f t="array" aca="1" ref="PQ131" ca="1">IF($PO131=0,0,INDIRECT(PQ$203&amp;ROW())*PQ$205)</f>
        <v>0</v>
      </c>
      <c r="PR131" s="696" cm="1">
        <f t="array" aca="1" ref="PR131" ca="1">INDIRECT(PR$203&amp;ROW())*PR$205</f>
        <v>0</v>
      </c>
      <c r="PS131" s="696" cm="1">
        <f t="array" aca="1" ref="PS131" ca="1">INDIRECT(PS$203&amp;ROW())*PS$205</f>
        <v>0</v>
      </c>
      <c r="PT131" s="696" cm="1">
        <f t="array" aca="1" ref="PT131" ca="1">INDIRECT(PT$203&amp;ROW())*PT$205</f>
        <v>0</v>
      </c>
      <c r="PU131" s="696" cm="1">
        <f t="array" aca="1" ref="PU131" ca="1">INDIRECT(PU$203&amp;ROW())*PU$205</f>
        <v>1.7696999999999998</v>
      </c>
      <c r="PV131" s="696" cm="1">
        <f t="array" aca="1" ref="PV131" ca="1">INDIRECT(PV$203&amp;ROW())*PV$205</f>
        <v>0</v>
      </c>
      <c r="PW131" s="696" cm="1">
        <f t="array" aca="1" ref="PW131" ca="1">INDIRECT(PW$203&amp;ROW())*PW$205</f>
        <v>1.0658000000000001</v>
      </c>
      <c r="PX131" s="696" cm="1">
        <f t="array" aca="1" ref="PX131" ca="1">INDIRECT(PX$203&amp;ROW())*PX$205</f>
        <v>1.1714</v>
      </c>
      <c r="PY131" s="696" cm="1">
        <f t="array" aca="1" ref="PY131" ca="1">INDIRECT(PY$203&amp;ROW())*PY$205</f>
        <v>1.1866000000000001</v>
      </c>
      <c r="PZ131" s="696" cm="1">
        <f t="array" aca="1" ref="PZ131" ca="1">INDIRECT(PZ$203&amp;ROW())*PZ$205</f>
        <v>0.17430000000000001</v>
      </c>
      <c r="QA131" s="696" cm="1">
        <f t="array" aca="1" ref="QA131" ca="1">INDIRECT(QA$203&amp;ROW())*QA$205</f>
        <v>0.31659999999999999</v>
      </c>
      <c r="QB131" s="696" cm="1">
        <f t="array" aca="1" ref="QB131" ca="1">INDIRECT(QB$203&amp;ROW())*QB$205</f>
        <v>0.79830000000000001</v>
      </c>
      <c r="QC131" s="696" cm="1">
        <f t="array" aca="1" ref="QC131" ca="1">INDIRECT(QC$203&amp;ROW())*QC$205</f>
        <v>0</v>
      </c>
      <c r="QD131" s="696" cm="1">
        <f t="array" aca="1" ref="QD131" ca="1">IF(INDIRECT(QD$203&amp;ROW())="-",0,INDIRECT(QD$203&amp;ROW())*QD$205)</f>
        <v>0.37662752999999999</v>
      </c>
      <c r="QE131" s="696" cm="1">
        <f t="array" aca="1" ref="QE131" ca="1">INDIRECT(QE$203&amp;ROW())*QE$205</f>
        <v>0</v>
      </c>
      <c r="QF131" s="696" cm="1">
        <f t="array" aca="1" ref="QF131" ca="1">INDIRECT(QF$203&amp;ROW())*QF$205</f>
        <v>0</v>
      </c>
      <c r="QG131" s="696" cm="1">
        <f t="array" aca="1" ref="QG131" ca="1">INDIRECT(QG$203&amp;ROW())*QG$205</f>
        <v>0</v>
      </c>
      <c r="QI131" s="606" t="s">
        <v>6744</v>
      </c>
      <c r="QJ131" s="700" t="str">
        <f t="shared" ref="QJ131:QJ194" ca="1" si="297">IF(QK131&gt;=0.75,"A",IF(QK131&gt;=0.5,"B",IF(QK131&gt;=0.25,"C","D")))</f>
        <v>C</v>
      </c>
      <c r="QK131" s="701">
        <f t="shared" ca="1" si="170"/>
        <v>0.4107268718095915</v>
      </c>
      <c r="QL131" s="705">
        <f t="shared" ref="QL131:QL162" ca="1" si="298">SUM(QP131:RD131)/QL$202</f>
        <v>0.62800960177027931</v>
      </c>
      <c r="QM131" s="696">
        <f t="shared" ref="QM131:QM162" ca="1" si="299">SUM(RE131:RJ131)/QM$202</f>
        <v>0.48664135293522537</v>
      </c>
      <c r="QN131" s="696">
        <f t="shared" ref="QN131:QN194" ca="1" si="300">SUM(RK131:RV131)/QN$202</f>
        <v>3.3865659842829444E-2</v>
      </c>
      <c r="QO131" s="697">
        <f t="shared" ref="QO131:QO194" ca="1" si="301">SUM(RW131:SK131)/QO$202</f>
        <v>0.49439087269003185</v>
      </c>
      <c r="QP131" s="696" cm="1">
        <f t="array" aca="1" ref="QP131" ca="1">INDIRECT(QP$203&amp;ROW())*QP$205</f>
        <v>0</v>
      </c>
      <c r="QQ131" s="696" cm="1">
        <f t="array" aca="1" ref="QQ131" ca="1">INDIRECT(QQ$203&amp;ROW())*QQ$205</f>
        <v>0</v>
      </c>
      <c r="QR131" s="696" cm="1">
        <f t="array" aca="1" ref="QR131" ca="1">INDIRECT(QR$203&amp;ROW())*QR$205</f>
        <v>0</v>
      </c>
      <c r="QS131" s="696" cm="1">
        <f t="array" aca="1" ref="QS131" ca="1">INDIRECT(QS$203&amp;ROW())*QS$205</f>
        <v>0.22471360933801068</v>
      </c>
      <c r="QT131" s="696" cm="1">
        <f t="array" aca="1" ref="QT131" ca="1">INDIRECT(QT$203&amp;ROW())*QT$205</f>
        <v>0.17488542943331029</v>
      </c>
      <c r="QU131" s="696" cm="1">
        <f t="array" aca="1" ref="QU131" ca="1">INDIRECT(QU$203&amp;ROW())*QU$205</f>
        <v>0.53329206883563263</v>
      </c>
      <c r="QV131" s="696" cm="1">
        <f t="array" aca="1" ref="QV131" ca="1">INDIRECT(QV$203&amp;ROW())*QV$205</f>
        <v>0.24117831443907087</v>
      </c>
      <c r="QW131" s="696" cm="1">
        <f t="array" aca="1" ref="QW131" ca="1">INDIRECT(QW$203&amp;ROW())*QW$205</f>
        <v>0.35399610916221985</v>
      </c>
      <c r="QX131" s="696" cm="1">
        <f t="array" aca="1" ref="QX131" ca="1">INDIRECT(QX$203&amp;ROW())*QX$205</f>
        <v>0.40427262949275872</v>
      </c>
      <c r="QY131" s="696" cm="1">
        <f t="array" aca="1" ref="QY131" ca="1">INDIRECT(QY$203&amp;ROW())*QY$205</f>
        <v>0.13540247513535897</v>
      </c>
      <c r="QZ131" s="696" cm="1">
        <f t="array" aca="1" ref="QZ131" ca="1">INDIRECT(QZ$203&amp;ROW())*QZ$205</f>
        <v>0.27613248380770827</v>
      </c>
      <c r="RA131" s="696" cm="1">
        <f t="array" aca="1" ref="RA131" ca="1">INDIRECT(RA$203&amp;ROW())*RA$205</f>
        <v>5.1272116233970627E-2</v>
      </c>
      <c r="RB131" s="696" cm="1">
        <f t="array" aca="1" ref="RB131" ca="1">INDIRECT(RB$203&amp;ROW())*RB$205</f>
        <v>0</v>
      </c>
      <c r="RC131" s="696" cm="1">
        <f t="array" aca="1" ref="RC131" ca="1">IF(INDIRECT(RC$203&amp;ROW())="-",0,INDIRECT(RC$203&amp;ROW())*RC$205)</f>
        <v>3.1985964106224625E-2</v>
      </c>
      <c r="RD131" s="696" cm="1">
        <f t="array" aca="1" ref="RD131" ca="1">INDIRECT(RD$203&amp;ROW())*RD$205</f>
        <v>0</v>
      </c>
      <c r="RE131" s="696" cm="1">
        <f t="array" aca="1" ref="RE131" ca="1">IF(INDIRECT(RE$203&amp;ROW())="-",0,INDIRECT(RE$203&amp;ROW())*RE$205)</f>
        <v>3.4625433637343196E-2</v>
      </c>
      <c r="RF131" s="705" cm="1">
        <f t="array" aca="1" ref="RF131" ca="1">INDIRECT(RF$203&amp;ROW())*RF$205</f>
        <v>0</v>
      </c>
      <c r="RG131" s="696" cm="1">
        <f t="array" aca="1" ref="RG131" ca="1">INDIRECT(RG$203&amp;ROW())*RG$205</f>
        <v>0.27650466908360405</v>
      </c>
      <c r="RH131" s="696" cm="1">
        <f t="array" aca="1" ref="RH131" ca="1">INDIRECT(RH$203&amp;ROW())*RH$205</f>
        <v>8.7581521170816884E-2</v>
      </c>
      <c r="RI131" s="696" cm="1">
        <f t="array" aca="1" ref="RI131" ca="1">INDIRECT(RI$203&amp;ROW())*RI$205</f>
        <v>0</v>
      </c>
      <c r="RJ131" s="696" cm="1">
        <f t="array" aca="1" ref="RJ131" ca="1">INDIRECT(RJ$203&amp;ROW())*RJ$205</f>
        <v>0.12226723336432462</v>
      </c>
      <c r="RK131" s="696" cm="1">
        <f t="array" aca="1" ref="RK131" ca="1">IF(INDIRECT(RK$203&amp;ROW())="-",0,INDIRECT(RK$203&amp;ROW())*RK$205)</f>
        <v>3.164883348844505E-2</v>
      </c>
      <c r="RL131" s="696" cm="1">
        <f t="array" aca="1" ref="RL131" ca="1">INDIRECT(RL$203&amp;ROW())*RL$205</f>
        <v>0</v>
      </c>
      <c r="RM131" s="696" cm="1">
        <f t="array" aca="1" ref="RM131" ca="1">INDIRECT(RM$203&amp;ROW())*RM$205</f>
        <v>0</v>
      </c>
      <c r="RN131" s="696" cm="1">
        <f t="array" aca="1" ref="RN131" ca="1">INDIRECT(RN$203&amp;ROW())*RN$205</f>
        <v>0</v>
      </c>
      <c r="RO131" s="696" cm="1">
        <f t="array" aca="1" ref="RO131" ca="1">IF($RN131=0,0,INDIRECT(RO$203&amp;ROW())*RO$205)</f>
        <v>0</v>
      </c>
      <c r="RP131" s="696" cm="1">
        <f t="array" aca="1" ref="RP131" ca="1">IF($RN131=0,0,INDIRECT(RP$203&amp;ROW())*RP$205)</f>
        <v>0</v>
      </c>
      <c r="RQ131" s="696" cm="1">
        <f t="array" aca="1" ref="RQ131" ca="1">IF($RN131=0,0,INDIRECT(RQ$203&amp;ROW())*RQ$205)</f>
        <v>0</v>
      </c>
      <c r="RR131" s="696" cm="1">
        <f t="array" aca="1" ref="RR131" ca="1">IF($RN131=0,0,INDIRECT(RR$203&amp;ROW())*RR$205)</f>
        <v>0</v>
      </c>
      <c r="RS131" s="696" cm="1">
        <f t="array" aca="1" ref="RS131" ca="1">INDIRECT(RS$203&amp;ROW())*RS$205</f>
        <v>0</v>
      </c>
      <c r="RT131" s="696" cm="1">
        <f t="array" aca="1" ref="RT131" ca="1">IF($RS131=0,0,INDIRECT(RT$203&amp;ROW())*RT$205)</f>
        <v>0</v>
      </c>
      <c r="RU131" s="696" cm="1">
        <f t="array" aca="1" ref="RU131" ca="1">IF($RS131=0,0,INDIRECT(RU$203&amp;ROW())*RU$205)</f>
        <v>0</v>
      </c>
      <c r="RV131" s="696" cm="1">
        <f t="array" aca="1" ref="RV131" ca="1">INDIRECT(RV$203&amp;ROW())*RV$205</f>
        <v>0</v>
      </c>
      <c r="RW131" s="696" cm="1">
        <f t="array" aca="1" ref="RW131" ca="1">INDIRECT(RW$203&amp;ROW())*RW$205</f>
        <v>0</v>
      </c>
      <c r="RX131" s="696" cm="1">
        <f t="array" aca="1" ref="RX131" ca="1">INDIRECT(RX$203&amp;ROW())*RX$205</f>
        <v>0</v>
      </c>
      <c r="RY131" s="696" cm="1">
        <f t="array" aca="1" ref="RY131" ca="1">INDIRECT(RY$203&amp;ROW())*RY$205</f>
        <v>8.4396695370290389E-2</v>
      </c>
      <c r="RZ131" s="696" cm="1">
        <f t="array" aca="1" ref="RZ131" ca="1">INDIRECT(RZ$203&amp;ROW())*RZ$205</f>
        <v>0</v>
      </c>
      <c r="SA131" s="696" cm="1">
        <f t="array" aca="1" ref="SA131" ca="1">INDIRECT(SA$203&amp;ROW())*SA$205</f>
        <v>0.20458618579029147</v>
      </c>
      <c r="SB131" s="696" cm="1">
        <f t="array" aca="1" ref="SB131" ca="1">INDIRECT(SB$203&amp;ROW())*SB$205</f>
        <v>4.7124126502052749E-2</v>
      </c>
      <c r="SC131" s="696" cm="1">
        <f t="array" aca="1" ref="SC131" ca="1">INDIRECT(SC$203&amp;ROW())*SC$205</f>
        <v>5.4291606235991073E-2</v>
      </c>
      <c r="SD131" s="696" cm="1">
        <f t="array" aca="1" ref="SD131" ca="1">INDIRECT(SD$203&amp;ROW())*SD$205</f>
        <v>0.3072993885784252</v>
      </c>
      <c r="SE131" s="696" cm="1">
        <f t="array" aca="1" ref="SE131" ca="1">INDIRECT(SE$203&amp;ROW())*SE$205</f>
        <v>0.2585618210787391</v>
      </c>
      <c r="SF131" s="696" cm="1">
        <f t="array" aca="1" ref="SF131" ca="1">INDIRECT(SF$203&amp;ROW())*SF$205</f>
        <v>6.6118883241114992E-2</v>
      </c>
      <c r="SG131" s="696" cm="1">
        <f t="array" aca="1" ref="SG131" ca="1">INDIRECT(SG$203&amp;ROW())*SG$205</f>
        <v>0</v>
      </c>
      <c r="SH131" s="696" cm="1">
        <f t="array" aca="1" ref="SH131" ca="1">IF(INDIRECT(SH$203&amp;ROW())="-",0,INDIRECT(SH$203&amp;ROW())*SH$205)</f>
        <v>4.8254479356578117E-2</v>
      </c>
      <c r="SI131" s="696" cm="1">
        <f t="array" aca="1" ref="SI131" ca="1">INDIRECT(SI$203&amp;ROW())*SI$205</f>
        <v>0</v>
      </c>
      <c r="SJ131" s="696" cm="1">
        <f t="array" aca="1" ref="SJ131" ca="1">INDIRECT(SJ$203&amp;ROW())*SJ$205</f>
        <v>0</v>
      </c>
      <c r="SK131" s="696" cm="1">
        <f t="array" aca="1" ref="SK131" ca="1">INDIRECT(SK$203&amp;ROW())*SK$205</f>
        <v>0</v>
      </c>
      <c r="SN131" s="606" t="s">
        <v>6744</v>
      </c>
      <c r="SO131" s="707" cm="1">
        <f t="array" aca="1" ref="SO131" ca="1">INDIRECT(SO$203&amp;ROW())*SO$205</f>
        <v>0</v>
      </c>
      <c r="SP131" s="707" cm="1">
        <f t="array" aca="1" ref="SP131" ca="1">INDIRECT(SP$203&amp;ROW())*SP$205</f>
        <v>0</v>
      </c>
      <c r="SQ131" s="707" cm="1">
        <f t="array" aca="1" ref="SQ131" ca="1">INDIRECT(SQ$203&amp;ROW())*SQ$205</f>
        <v>0</v>
      </c>
      <c r="SR131" s="707" cm="1">
        <f t="array" aca="1" ref="SR131" ca="1">INDIRECT(SR$203&amp;ROW())*SR$205</f>
        <v>3</v>
      </c>
      <c r="SS131" s="707" cm="1">
        <f t="array" aca="1" ref="SS131" ca="1">INDIRECT(SS$203&amp;ROW())*SS$205</f>
        <v>2</v>
      </c>
      <c r="ST131" s="707" cm="1">
        <f t="array" aca="1" ref="ST131" ca="1">INDIRECT(ST$203&amp;ROW())*ST$205</f>
        <v>3</v>
      </c>
      <c r="SU131" s="707" cm="1">
        <f t="array" aca="1" ref="SU131" ca="1">INDIRECT(SU$203&amp;ROW())*SU$205</f>
        <v>3</v>
      </c>
      <c r="SV131" s="707" cm="1">
        <f t="array" aca="1" ref="SV131" ca="1">INDIRECT(SV$203&amp;ROW())*SV$205</f>
        <v>2</v>
      </c>
      <c r="SW131" s="707" cm="1">
        <f t="array" aca="1" ref="SW131" ca="1">INDIRECT(SW$203&amp;ROW())*SW$205</f>
        <v>2</v>
      </c>
      <c r="SX131" s="707" cm="1">
        <f t="array" aca="1" ref="SX131" ca="1">INDIRECT(SX$203&amp;ROW())*SX$205</f>
        <v>3</v>
      </c>
      <c r="SY131" s="707" cm="1">
        <f t="array" aca="1" ref="SY131" ca="1">INDIRECT(SY$203&amp;ROW())*SY$205</f>
        <v>3</v>
      </c>
      <c r="SZ131" s="707" cm="1">
        <f t="array" aca="1" ref="SZ131" ca="1">INDIRECT(SZ$203&amp;ROW())*SZ$205</f>
        <v>3</v>
      </c>
      <c r="TA131" s="707" cm="1">
        <f t="array" aca="1" ref="TA131" ca="1">INDIRECT(TA$203&amp;ROW())*TA$205</f>
        <v>0</v>
      </c>
      <c r="TB131" s="696" cm="1">
        <f t="array" aca="1" ref="TB131" ca="1">IF(INDIRECT(TB$203&amp;ROW())="-",0,INDIRECT(TB$203&amp;ROW())*TB$205)</f>
        <v>0.38119999999999998</v>
      </c>
      <c r="TC131" s="707" cm="1">
        <f t="array" aca="1" ref="TC131" ca="1">INDIRECT(TC$203&amp;ROW())*TC$205</f>
        <v>0</v>
      </c>
      <c r="TD131" s="696" cm="1">
        <f t="array" aca="1" ref="TD131" ca="1">IF(INDIRECT(TD$203&amp;ROW())="-",0,INDIRECT(TD$203&amp;ROW())*TD$205)</f>
        <v>0.54710000000000003</v>
      </c>
      <c r="TE131" s="732" cm="1">
        <f t="array" aca="1" ref="TE131" ca="1">INDIRECT(TE$203&amp;ROW())*TE$205</f>
        <v>0</v>
      </c>
      <c r="TF131" s="707" cm="1">
        <f t="array" aca="1" ref="TF131" ca="1">INDIRECT(TF$203&amp;ROW())*TF$205</f>
        <v>2</v>
      </c>
      <c r="TG131" s="707" cm="1">
        <f t="array" aca="1" ref="TG131" ca="1">INDIRECT(TG$203&amp;ROW())*TG$205</f>
        <v>3</v>
      </c>
      <c r="TH131" s="707" cm="1">
        <f t="array" aca="1" ref="TH131" ca="1">INDIRECT(TH$203&amp;ROW())*TH$205</f>
        <v>0</v>
      </c>
      <c r="TI131" s="707" cm="1">
        <f t="array" aca="1" ref="TI131" ca="1">INDIRECT(TI$203&amp;ROW())*TI$205</f>
        <v>2</v>
      </c>
      <c r="TJ131" s="696" cm="1">
        <f t="array" aca="1" ref="TJ131" ca="1">IF(INDIRECT(TJ$203&amp;ROW())="-",0,INDIRECT(TJ$203&amp;ROW())*TJ$205)</f>
        <v>0.52380000000000004</v>
      </c>
      <c r="TK131" s="707" cm="1">
        <f t="array" aca="1" ref="TK131" ca="1">INDIRECT(TK$203&amp;ROW())*TK$205</f>
        <v>0</v>
      </c>
      <c r="TL131" s="707" cm="1">
        <f t="array" aca="1" ref="TL131" ca="1">INDIRECT(TL$203&amp;ROW())*TL$205</f>
        <v>0</v>
      </c>
      <c r="TM131" s="707" cm="1">
        <f t="array" aca="1" ref="TM131" ca="1">INDIRECT(TM$203&amp;ROW())*TM$205</f>
        <v>0</v>
      </c>
      <c r="TN131" s="707" cm="1">
        <f t="array" aca="1" ref="TN131" ca="1">IF($TM131=0,0,INDIRECT(TN$203&amp;ROW())*TN$205)</f>
        <v>0</v>
      </c>
      <c r="TO131" s="707" cm="1">
        <f t="array" aca="1" ref="TO131" ca="1">IF($TM131=0,0,INDIRECT(TO$203&amp;ROW())*TO$205)</f>
        <v>0</v>
      </c>
      <c r="TP131" s="707" cm="1">
        <f t="array" aca="1" ref="TP131" ca="1">IF($TM131=0,0,INDIRECT(TP$203&amp;ROW())*TP$205)</f>
        <v>0</v>
      </c>
      <c r="TQ131" s="707" cm="1">
        <f t="array" aca="1" ref="TQ131" ca="1">IF($TM131=0,0,INDIRECT(TQ$203&amp;ROW())*TQ$205)</f>
        <v>0</v>
      </c>
      <c r="TR131" s="707" cm="1">
        <f t="array" aca="1" ref="TR131" ca="1">INDIRECT(TR$203&amp;ROW())*TR$205</f>
        <v>0</v>
      </c>
      <c r="TS131" s="707" cm="1">
        <f t="array" aca="1" ref="TS131" ca="1">IF($TR131=0,0,INDIRECT(TS$203&amp;ROW())*TS$205)</f>
        <v>0</v>
      </c>
      <c r="TT131" s="707" cm="1">
        <f t="array" aca="1" ref="TT131" ca="1">IF($TR131=0,0,INDIRECT(TT$203&amp;ROW())*TT$205)</f>
        <v>0</v>
      </c>
      <c r="TU131" s="707" cm="1">
        <f t="array" aca="1" ref="TU131" ca="1">INDIRECT(TU$203&amp;ROW())*TU$205</f>
        <v>0</v>
      </c>
      <c r="TV131" s="707" cm="1">
        <f t="array" aca="1" ref="TV131" ca="1">INDIRECT(TV$203&amp;ROW())*TV$205</f>
        <v>0</v>
      </c>
      <c r="TW131" s="707" cm="1">
        <f t="array" aca="1" ref="TW131" ca="1">INDIRECT(TW$203&amp;ROW())*TW$205</f>
        <v>0</v>
      </c>
      <c r="TX131" s="707" cm="1">
        <f t="array" aca="1" ref="TX131" ca="1">INDIRECT(TX$203&amp;ROW())*TX$205</f>
        <v>3</v>
      </c>
      <c r="TY131" s="707" cm="1">
        <f t="array" aca="1" ref="TY131" ca="1">INDIRECT(TY$203&amp;ROW())*TY$205</f>
        <v>0</v>
      </c>
      <c r="TZ131" s="707" cm="1">
        <f t="array" aca="1" ref="TZ131" ca="1">INDIRECT(TZ$203&amp;ROW())*TZ$205</f>
        <v>2</v>
      </c>
      <c r="UA131" s="707" cm="1">
        <f t="array" aca="1" ref="UA131" ca="1">INDIRECT(UA$203&amp;ROW())*UA$205</f>
        <v>2</v>
      </c>
      <c r="UB131" s="707" cm="1">
        <f t="array" aca="1" ref="UB131" ca="1">INDIRECT(UB$203&amp;ROW())*UB$205</f>
        <v>2</v>
      </c>
      <c r="UC131" s="707" cm="1">
        <f t="array" aca="1" ref="UC131" ca="1">INDIRECT(UC$203&amp;ROW())*UC$205</f>
        <v>1</v>
      </c>
      <c r="UD131" s="707" cm="1">
        <f t="array" aca="1" ref="UD131" ca="1">INDIRECT(UD$203&amp;ROW())*UD$205</f>
        <v>1</v>
      </c>
      <c r="UE131" s="707" cm="1">
        <f t="array" aca="1" ref="UE131" ca="1">INDIRECT(UE$203&amp;ROW())*UE$205</f>
        <v>1</v>
      </c>
      <c r="UF131" s="707" cm="1">
        <f t="array" aca="1" ref="UF131" ca="1">INDIRECT(UF$203&amp;ROW())*UF$205</f>
        <v>0</v>
      </c>
      <c r="UG131" s="696" cm="1">
        <f t="array" aca="1" ref="UG131" ca="1">IF(INDIRECT(UG$203&amp;ROW())="-",0,INDIRECT(UG$203&amp;ROW())*UG$205)</f>
        <v>0.61329999999999996</v>
      </c>
      <c r="UH131" s="707" cm="1">
        <f t="array" aca="1" ref="UH131" ca="1">INDIRECT(UH$203&amp;ROW())*UH$205</f>
        <v>0</v>
      </c>
      <c r="UI131" s="707" cm="1">
        <f t="array" aca="1" ref="UI131" ca="1">INDIRECT(UI$203&amp;ROW())*UI$205</f>
        <v>0</v>
      </c>
      <c r="UJ131" s="707" cm="1">
        <f t="array" aca="1" ref="UJ131" ca="1">INDIRECT(UJ$203&amp;ROW())*UJ$205</f>
        <v>0</v>
      </c>
      <c r="UM131" s="606" t="s">
        <v>6744</v>
      </c>
      <c r="UN131" s="616">
        <f t="shared" ca="1" si="222"/>
        <v>-0.97111609266078391</v>
      </c>
      <c r="UO131" s="616">
        <f t="shared" ca="1" si="222"/>
        <v>-0.6225347970107441</v>
      </c>
      <c r="UP131" s="616">
        <f t="shared" ca="1" si="222"/>
        <v>-0.88618201963763954</v>
      </c>
      <c r="UQ131" s="616">
        <f t="shared" ca="1" si="222"/>
        <v>0.29355872991449461</v>
      </c>
      <c r="UR131" s="616">
        <f t="shared" ca="1" si="222"/>
        <v>0.12190361681987209</v>
      </c>
      <c r="US131" s="616">
        <f t="shared" ca="1" si="222"/>
        <v>0.41305213694811815</v>
      </c>
      <c r="UT131" s="616">
        <f t="shared" ca="1" si="222"/>
        <v>0.30690415393182785</v>
      </c>
      <c r="UU131" s="616">
        <f t="shared" ca="1" si="222"/>
        <v>-0.54448954097874924</v>
      </c>
      <c r="UV131" s="616">
        <f t="shared" ca="1" si="222"/>
        <v>-0.69788673225296205</v>
      </c>
      <c r="UW131" s="616">
        <f t="shared" ca="1" si="222"/>
        <v>0.6421874155054268</v>
      </c>
      <c r="UX131" s="616">
        <f t="shared" ca="1" si="222"/>
        <v>0.28247365722383649</v>
      </c>
      <c r="UY131" s="616">
        <f t="shared" ca="1" si="222"/>
        <v>1.5108379627063613</v>
      </c>
      <c r="UZ131" s="616">
        <f t="shared" ca="1" si="222"/>
        <v>-0.80238258590915801</v>
      </c>
      <c r="VA131" s="616">
        <f t="shared" ca="1" si="222"/>
        <v>-0.63677907069040485</v>
      </c>
      <c r="VB131" s="616">
        <f t="shared" ca="1" si="222"/>
        <v>-0.76400504167427041</v>
      </c>
      <c r="VC131" s="616">
        <f t="shared" ca="1" si="222"/>
        <v>-5.9472389994816049E-2</v>
      </c>
      <c r="VD131" s="616">
        <f t="shared" ca="1" si="243"/>
        <v>-1.5772186114663853</v>
      </c>
      <c r="VE131" s="616">
        <f t="shared" ca="1" si="240"/>
        <v>3.9909080070471406E-2</v>
      </c>
      <c r="VF131" s="616">
        <f t="shared" ca="1" si="240"/>
        <v>0.95807256683723563</v>
      </c>
      <c r="VG131" s="616">
        <f t="shared" ca="1" si="240"/>
        <v>-0.89462372206681784</v>
      </c>
      <c r="VH131" s="616">
        <f t="shared" ca="1" si="240"/>
        <v>-0.12784420028857393</v>
      </c>
      <c r="VI131" s="616">
        <f t="shared" ca="1" si="240"/>
        <v>-0.16920155788029997</v>
      </c>
      <c r="VJ131" s="616">
        <f t="shared" ca="1" si="240"/>
        <v>-0.90132677458943244</v>
      </c>
      <c r="VK131" s="616">
        <f t="shared" ca="1" si="240"/>
        <v>-1.8355388391984859</v>
      </c>
      <c r="VL131" s="616">
        <f t="shared" ca="1" si="240"/>
        <v>-0.83864555511817418</v>
      </c>
      <c r="VM131" s="616">
        <f t="shared" ca="1" si="240"/>
        <v>-0.57201237404204519</v>
      </c>
      <c r="VN131" s="616">
        <f t="shared" ca="1" si="240"/>
        <v>-0.62639799545694341</v>
      </c>
      <c r="VO131" s="616">
        <f t="shared" ca="1" si="240"/>
        <v>-0.42150866262694142</v>
      </c>
      <c r="VP131" s="616">
        <f t="shared" ca="1" si="240"/>
        <v>-0.46221149066820022</v>
      </c>
      <c r="VQ131" s="616">
        <f t="shared" ca="1" si="240"/>
        <v>-0.77889442244162177</v>
      </c>
      <c r="VR131" s="616">
        <f t="shared" ca="1" si="240"/>
        <v>-0.64202286734458469</v>
      </c>
      <c r="VS131" s="616">
        <f t="shared" ca="1" si="240"/>
        <v>-0.40481357988865657</v>
      </c>
      <c r="VT131" s="616">
        <f t="shared" ca="1" si="232"/>
        <v>-0.3878135405833677</v>
      </c>
      <c r="VU131" s="616">
        <f t="shared" ca="1" si="232"/>
        <v>-0.82130507758946303</v>
      </c>
      <c r="VV131" s="616">
        <f t="shared" ca="1" si="232"/>
        <v>-0.64337789451099625</v>
      </c>
      <c r="VW131" s="616">
        <f t="shared" ca="1" si="232"/>
        <v>0.66845613582062358</v>
      </c>
      <c r="VX131" s="616">
        <f t="shared" ca="1" si="232"/>
        <v>-0.78524029103755877</v>
      </c>
      <c r="VY131" s="616">
        <f t="shared" ref="VY131:WI157" ca="1" si="302">(TZ131-VY$203)/VY$204</f>
        <v>0.70583605694264007</v>
      </c>
      <c r="VZ131" s="616">
        <f t="shared" ca="1" si="302"/>
        <v>0.68442622420316401</v>
      </c>
      <c r="WA131" s="616">
        <f t="shared" ca="1" si="302"/>
        <v>0.92808016936885662</v>
      </c>
      <c r="WB131" s="616">
        <f t="shared" ca="1" si="302"/>
        <v>0.33435322352896929</v>
      </c>
      <c r="WC131" s="616">
        <f t="shared" ca="1" si="302"/>
        <v>0.47817673461028487</v>
      </c>
      <c r="WD131" s="616">
        <f t="shared" ca="1" si="229"/>
        <v>-0.51586207793649097</v>
      </c>
      <c r="WE131" s="616">
        <f t="shared" ca="1" si="229"/>
        <v>-1.7097470492691516</v>
      </c>
      <c r="WF131" s="616">
        <f t="shared" ca="1" si="229"/>
        <v>-0.38414034100271233</v>
      </c>
      <c r="WG131" s="616">
        <f t="shared" ca="1" si="229"/>
        <v>-1.008197359876486</v>
      </c>
      <c r="WH131" s="616">
        <f t="shared" ca="1" si="229"/>
        <v>-1.0816125322340113</v>
      </c>
      <c r="WI131" s="627">
        <f t="shared" ca="1" si="229"/>
        <v>-0.9831420375936909</v>
      </c>
      <c r="WL131" s="606" t="s">
        <v>6744</v>
      </c>
      <c r="WM131" s="700" t="str">
        <f t="shared" ca="1" si="172"/>
        <v>C</v>
      </c>
      <c r="WN131" s="479">
        <f t="shared" ca="1" si="173"/>
        <v>0.38532503435775756</v>
      </c>
      <c r="WO131" s="495">
        <f t="shared" ref="WO131:WR162" ca="1" si="303">(WS131-WS$211)/WS$213</f>
        <v>0.53751788318507232</v>
      </c>
      <c r="WP131" s="458">
        <f t="shared" ca="1" si="303"/>
        <v>0.53818050785250937</v>
      </c>
      <c r="WQ131" s="458">
        <f t="shared" ca="1" si="303"/>
        <v>9.3126043739998166E-2</v>
      </c>
      <c r="WR131" s="459">
        <f t="shared" ca="1" si="303"/>
        <v>0.37247570265345037</v>
      </c>
      <c r="WS131" s="495">
        <f t="shared" ca="1" si="174"/>
        <v>-0.24308669204633876</v>
      </c>
      <c r="WT131" s="458">
        <f t="shared" ca="1" si="175"/>
        <v>-0.26710650793898971</v>
      </c>
      <c r="WU131" s="458">
        <f t="shared" ca="1" si="176"/>
        <v>-0.67357637074932575</v>
      </c>
      <c r="WV131" s="459">
        <f t="shared" ca="1" si="177"/>
        <v>-0.39756709902247001</v>
      </c>
      <c r="WW131" s="484">
        <f t="shared" ca="1" si="223"/>
        <v>-0.7262006140917342</v>
      </c>
      <c r="WX131" s="484">
        <f t="shared" ca="1" si="223"/>
        <v>-0.37545073607717977</v>
      </c>
      <c r="WY131" s="484">
        <f t="shared" ca="1" si="223"/>
        <v>-0.64522912849816527</v>
      </c>
      <c r="WZ131" s="484">
        <f t="shared" ca="1" si="223"/>
        <v>0.10559307515024371</v>
      </c>
      <c r="XA131" s="484">
        <f t="shared" ca="1" si="241"/>
        <v>6.4328538595846502E-2</v>
      </c>
      <c r="XB131" s="484">
        <f t="shared" ca="1" si="241"/>
        <v>0.21821544394969081</v>
      </c>
      <c r="XC131" s="484">
        <f t="shared" ca="1" si="241"/>
        <v>0.14467461816346364</v>
      </c>
      <c r="XD131" s="484">
        <f t="shared" ca="1" si="241"/>
        <v>-0.2792686855680005</v>
      </c>
      <c r="XE131" s="484">
        <f t="shared" ca="1" si="241"/>
        <v>-0.34259259686297905</v>
      </c>
      <c r="XF131" s="484">
        <f t="shared" ca="1" si="241"/>
        <v>0.41324760187774212</v>
      </c>
      <c r="XG131" s="484">
        <f t="shared" ca="1" si="241"/>
        <v>0.1145148206385433</v>
      </c>
      <c r="XH131" s="484">
        <f t="shared" ca="1" si="241"/>
        <v>0.76267100357417117</v>
      </c>
      <c r="XI131" s="484">
        <f t="shared" ca="1" si="241"/>
        <v>-0.56078518929191046</v>
      </c>
      <c r="XJ131" s="484">
        <f t="shared" ca="1" si="241"/>
        <v>-0.45192210646898034</v>
      </c>
      <c r="XK131" s="484">
        <f t="shared" ca="1" si="241"/>
        <v>-0.54267278110123429</v>
      </c>
      <c r="XL131" s="484">
        <f t="shared" ca="1" si="241"/>
        <v>-5.2537909321420495E-2</v>
      </c>
      <c r="XM131" s="484">
        <f t="shared" ca="1" si="241"/>
        <v>-1.1895382767679479</v>
      </c>
      <c r="XN131" s="484">
        <f t="shared" ca="1" si="241"/>
        <v>2.7828601533139714E-2</v>
      </c>
      <c r="XO131" s="484">
        <f t="shared" ca="1" si="241"/>
        <v>0.70341687857189839</v>
      </c>
      <c r="XP131" s="484">
        <f t="shared" ca="1" si="241"/>
        <v>-0.57255918212276347</v>
      </c>
      <c r="XQ131" s="484">
        <f t="shared" ca="1" si="252"/>
        <v>-8.50675308720171E-2</v>
      </c>
      <c r="XR131" s="484">
        <f t="shared" ca="1" si="253"/>
        <v>-0.14805136314526249</v>
      </c>
      <c r="XS131" s="484">
        <f t="shared" ca="1" si="254"/>
        <v>-0.55611861992167977</v>
      </c>
      <c r="XT131" s="484">
        <f t="shared" ca="1" si="255"/>
        <v>-1.1147227370452404</v>
      </c>
      <c r="XU131" s="484">
        <f t="shared" ca="1" si="256"/>
        <v>-0.63720289277878872</v>
      </c>
      <c r="XV131" s="484">
        <f t="shared" ca="1" si="257"/>
        <v>-0.30179372854458303</v>
      </c>
      <c r="XW131" s="484">
        <f t="shared" ca="1" si="258"/>
        <v>-0.40427726626791127</v>
      </c>
      <c r="XX131" s="484">
        <f t="shared" ca="1" si="250"/>
        <v>-0.20379943838012618</v>
      </c>
      <c r="XY131" s="484">
        <f t="shared" ca="1" si="250"/>
        <v>-0.24303080179333969</v>
      </c>
      <c r="XZ131" s="484">
        <f t="shared" ca="1" si="250"/>
        <v>-0.56968338057380219</v>
      </c>
      <c r="YA131" s="484">
        <f t="shared" ca="1" si="250"/>
        <v>-0.43779539324227229</v>
      </c>
      <c r="YB131" s="484">
        <f t="shared" ca="1" si="250"/>
        <v>-0.21272953623148902</v>
      </c>
      <c r="YC131" s="484">
        <f t="shared" ca="1" si="250"/>
        <v>-0.17304240180829866</v>
      </c>
      <c r="YD131" s="484">
        <f t="shared" ca="1" si="246"/>
        <v>-0.6068623218308542</v>
      </c>
      <c r="YE131" s="484">
        <f t="shared" ca="1" si="244"/>
        <v>-0.46342509741627064</v>
      </c>
      <c r="YF131" s="484">
        <f t="shared" ca="1" si="244"/>
        <v>0.39432227452058582</v>
      </c>
      <c r="YG131" s="484">
        <f t="shared" ca="1" si="244"/>
        <v>-0.54699838673676349</v>
      </c>
      <c r="YH131" s="484">
        <f t="shared" ca="1" si="244"/>
        <v>0.3761400347447329</v>
      </c>
      <c r="YI131" s="484">
        <f t="shared" ca="1" si="244"/>
        <v>0.40086843951579315</v>
      </c>
      <c r="YJ131" s="484">
        <f t="shared" ca="1" si="233"/>
        <v>0.55062996448654267</v>
      </c>
      <c r="YK131" s="484">
        <f t="shared" ca="1" si="233"/>
        <v>5.8277766861099353E-2</v>
      </c>
      <c r="YL131" s="484">
        <f t="shared" ca="1" si="233"/>
        <v>0.15139075417761619</v>
      </c>
      <c r="YM131" s="484">
        <f t="shared" ca="1" si="233"/>
        <v>-0.41181269681670074</v>
      </c>
      <c r="YN131" s="484">
        <f t="shared" ca="1" si="233"/>
        <v>-1.2190496461289051</v>
      </c>
      <c r="YO131" s="484">
        <f t="shared" ca="1" si="233"/>
        <v>-0.23590058340976564</v>
      </c>
      <c r="YP131" s="484">
        <f t="shared" ca="1" si="230"/>
        <v>-0.53716755334219179</v>
      </c>
      <c r="YQ131" s="484">
        <f t="shared" ca="1" si="230"/>
        <v>-0.78352011835031787</v>
      </c>
      <c r="YR131" s="484">
        <f t="shared" ca="1" si="230"/>
        <v>-0.73715989978774943</v>
      </c>
      <c r="YU131" s="606" t="s">
        <v>6744</v>
      </c>
      <c r="YV131" s="700" t="str">
        <f t="shared" ref="YV131:YV194" ca="1" si="304">IF(YW131&gt;=0.75,"A",IF(YW131&gt;=0.5,"B",IF(YW131&gt;=0.25,"C","D")))</f>
        <v>C</v>
      </c>
      <c r="YW131" s="479">
        <f t="shared" ca="1" si="179"/>
        <v>0.45272360927150279</v>
      </c>
      <c r="YX131" s="495">
        <f t="shared" ref="YX131:ZA162" ca="1" si="305">(ZB131-ZB$211)/ZB$213</f>
        <v>0.64364685403484934</v>
      </c>
      <c r="YY131" s="458">
        <f t="shared" ca="1" si="305"/>
        <v>0.51504590024343611</v>
      </c>
      <c r="YZ131" s="458">
        <f t="shared" ca="1" si="305"/>
        <v>5.3692307261144996E-2</v>
      </c>
      <c r="ZA131" s="459">
        <f t="shared" ca="1" si="305"/>
        <v>0.59850937554658057</v>
      </c>
      <c r="ZB131" s="495">
        <f t="shared" ca="1" si="180"/>
        <v>-0.24232688260687835</v>
      </c>
      <c r="ZC131" s="458">
        <f t="shared" ca="1" si="181"/>
        <v>-0.34938059572481101</v>
      </c>
      <c r="ZD131" s="458">
        <f t="shared" ca="1" si="182"/>
        <v>-0.61263917817696034</v>
      </c>
      <c r="ZE131" s="459">
        <f t="shared" ca="1" si="183"/>
        <v>-0.1598090823040787</v>
      </c>
      <c r="ZF131" s="484">
        <f t="shared" ca="1" si="225"/>
        <v>-3.2485432480444082E-2</v>
      </c>
      <c r="ZG131" s="484">
        <f t="shared" ca="1" si="225"/>
        <v>-7.9385408814590788E-2</v>
      </c>
      <c r="ZH131" s="484">
        <f t="shared" ca="1" si="225"/>
        <v>-6.6861590023482048E-2</v>
      </c>
      <c r="ZI131" s="484">
        <f t="shared" ca="1" si="225"/>
        <v>2.1988880583922777E-2</v>
      </c>
      <c r="ZJ131" s="484">
        <f t="shared" ca="1" si="242"/>
        <v>1.0659583188508518E-2</v>
      </c>
      <c r="ZK131" s="484">
        <f t="shared" ca="1" si="242"/>
        <v>7.3425809550013654E-2</v>
      </c>
      <c r="ZL131" s="484">
        <f t="shared" ca="1" si="242"/>
        <v>2.4672875513209128E-2</v>
      </c>
      <c r="ZM131" s="484">
        <f t="shared" ca="1" si="242"/>
        <v>-9.637358949300015E-2</v>
      </c>
      <c r="ZN131" s="484">
        <f t="shared" ca="1" si="242"/>
        <v>-0.14106825216800692</v>
      </c>
      <c r="ZO131" s="484">
        <f t="shared" ca="1" si="242"/>
        <v>2.8984588520071332E-2</v>
      </c>
      <c r="ZP131" s="484">
        <f t="shared" ca="1" si="242"/>
        <v>2.6000050859821721E-2</v>
      </c>
      <c r="ZQ131" s="484">
        <f t="shared" ca="1" si="242"/>
        <v>2.5821286544858647E-2</v>
      </c>
      <c r="ZR131" s="484">
        <f t="shared" ca="1" si="242"/>
        <v>-4.5981105838852197E-2</v>
      </c>
      <c r="ZS131" s="484">
        <f t="shared" ca="1" si="242"/>
        <v>-5.3431249996585425E-2</v>
      </c>
      <c r="ZT131" s="484">
        <f t="shared" ca="1" si="242"/>
        <v>-2.7291061507312073E-2</v>
      </c>
      <c r="ZU131" s="484">
        <f t="shared" ca="1" si="242"/>
        <v>-3.763950453335216E-3</v>
      </c>
      <c r="ZV131" s="484">
        <f t="shared" ca="1" si="242"/>
        <v>-8.3701405664608222E-2</v>
      </c>
      <c r="ZW131" s="484">
        <f t="shared" ca="1" si="242"/>
        <v>5.5175234891583769E-3</v>
      </c>
      <c r="ZX131" s="484">
        <f t="shared" ca="1" si="242"/>
        <v>2.7969817598544739E-2</v>
      </c>
      <c r="ZY131" s="484">
        <f t="shared" ca="1" si="242"/>
        <v>-9.6348193705378546E-2</v>
      </c>
      <c r="ZZ131" s="484">
        <f t="shared" ca="1" si="259"/>
        <v>-7.8155783354792625E-3</v>
      </c>
      <c r="AAA131" s="484">
        <f t="shared" ca="1" si="260"/>
        <v>-1.0223428658532093E-2</v>
      </c>
      <c r="AAB131" s="484">
        <f t="shared" ca="1" si="261"/>
        <v>-0.10150745433592355</v>
      </c>
      <c r="AAC131" s="484">
        <f t="shared" ca="1" si="262"/>
        <v>-2.7521574428998372E-2</v>
      </c>
      <c r="AAD131" s="484">
        <f t="shared" ca="1" si="263"/>
        <v>-7.8682240113631882E-2</v>
      </c>
      <c r="AAE131" s="484">
        <f t="shared" ca="1" si="264"/>
        <v>-4.0219644611828483E-2</v>
      </c>
      <c r="AAF131" s="484">
        <f t="shared" ca="1" si="265"/>
        <v>-6.120902348854227E-2</v>
      </c>
      <c r="AAG131" s="484">
        <f t="shared" ca="1" si="251"/>
        <v>-4.3018323338477257E-2</v>
      </c>
      <c r="AAH131" s="484">
        <f t="shared" ca="1" si="251"/>
        <v>-3.8008707897835295E-2</v>
      </c>
      <c r="AAI131" s="484">
        <f t="shared" ca="1" si="251"/>
        <v>-6.0338538063910964E-2</v>
      </c>
      <c r="AAJ131" s="484">
        <f t="shared" ca="1" si="251"/>
        <v>-5.2025335368730337E-2</v>
      </c>
      <c r="AAK131" s="484">
        <f t="shared" ca="1" si="251"/>
        <v>-3.3183772310049216E-2</v>
      </c>
      <c r="AAL131" s="484">
        <f t="shared" ca="1" si="251"/>
        <v>-1.741238539122681E-2</v>
      </c>
      <c r="AAM131" s="484">
        <f t="shared" ca="1" si="247"/>
        <v>-2.189532836791554E-2</v>
      </c>
      <c r="AAN131" s="484">
        <f t="shared" ca="1" si="245"/>
        <v>-6.1359063816095079E-2</v>
      </c>
      <c r="AAO131" s="484">
        <f t="shared" ca="1" si="245"/>
        <v>1.8805162954418208E-2</v>
      </c>
      <c r="AAP131" s="484">
        <f t="shared" ca="1" si="245"/>
        <v>-2.8906649957960041E-2</v>
      </c>
      <c r="AAQ131" s="484">
        <f t="shared" ca="1" si="245"/>
        <v>7.2202153341576855E-2</v>
      </c>
      <c r="AAR131" s="484">
        <f t="shared" ca="1" si="245"/>
        <v>1.612649398533611E-2</v>
      </c>
      <c r="AAS131" s="484">
        <f t="shared" ca="1" si="234"/>
        <v>2.5193481555402932E-2</v>
      </c>
      <c r="AAT131" s="484">
        <f t="shared" ca="1" si="234"/>
        <v>0.1027465411596778</v>
      </c>
      <c r="AAU131" s="484">
        <f t="shared" ca="1" si="234"/>
        <v>0.12363824729832018</v>
      </c>
      <c r="AAV131" s="484">
        <f t="shared" ca="1" si="234"/>
        <v>-3.4108224499601811E-2</v>
      </c>
      <c r="AAW131" s="484">
        <f t="shared" ca="1" si="234"/>
        <v>-6.3917050252045346E-2</v>
      </c>
      <c r="AAX131" s="484">
        <f t="shared" ca="1" si="234"/>
        <v>-3.0224184175679538E-2</v>
      </c>
      <c r="AAY131" s="484">
        <f t="shared" ca="1" si="231"/>
        <v>-0.12312049482031152</v>
      </c>
      <c r="AAZ131" s="484">
        <f t="shared" ca="1" si="231"/>
        <v>-0.11856365915979221</v>
      </c>
      <c r="ABA131" s="484">
        <f t="shared" ca="1" si="231"/>
        <v>-0.10451532592333997</v>
      </c>
    </row>
    <row r="132" spans="1:729" ht="15" customHeight="1" x14ac:dyDescent="0.35">
      <c r="A132" s="498">
        <v>130</v>
      </c>
      <c r="B132" s="628"/>
      <c r="C132" s="606" t="s">
        <v>6783</v>
      </c>
      <c r="D132" s="629">
        <v>562</v>
      </c>
      <c r="E132" s="630" t="s">
        <v>6784</v>
      </c>
      <c r="F132" s="631" t="s">
        <v>1182</v>
      </c>
      <c r="G132" s="632">
        <v>24206.635999999999</v>
      </c>
      <c r="H132" s="504">
        <v>13069.697612481279</v>
      </c>
      <c r="I132" s="505">
        <v>560</v>
      </c>
      <c r="J132" s="633" t="s">
        <v>6785</v>
      </c>
      <c r="K132" s="469">
        <v>0</v>
      </c>
      <c r="L132" s="950" t="s">
        <v>1188</v>
      </c>
      <c r="M132" s="817">
        <v>188</v>
      </c>
      <c r="N132" s="818">
        <v>0.1661</v>
      </c>
      <c r="O132" s="819">
        <v>0.29409999999999997</v>
      </c>
      <c r="P132" s="820">
        <v>7.3700000000000002E-2</v>
      </c>
      <c r="Q132" s="821">
        <v>0.13039999999999999</v>
      </c>
      <c r="R132" s="818">
        <v>0.29759999999999998</v>
      </c>
      <c r="S132" s="822">
        <v>0.1095</v>
      </c>
      <c r="T132" s="822">
        <v>0.15970000000000001</v>
      </c>
      <c r="U132" s="822">
        <v>7.2459999999999997E-2</v>
      </c>
      <c r="V132" s="822">
        <v>0.126</v>
      </c>
      <c r="W132" s="506" t="s">
        <v>1188</v>
      </c>
      <c r="X132" s="875" t="s">
        <v>1188</v>
      </c>
      <c r="Y132" s="517" t="s">
        <v>1188</v>
      </c>
      <c r="Z132" s="517">
        <v>0</v>
      </c>
      <c r="AA132" s="875" t="s">
        <v>1188</v>
      </c>
      <c r="AB132" s="520" t="s">
        <v>1188</v>
      </c>
      <c r="AC132" s="369">
        <v>0</v>
      </c>
      <c r="AD132" s="431" t="s">
        <v>1188</v>
      </c>
      <c r="AE132" s="817">
        <v>0</v>
      </c>
      <c r="AF132" s="634" t="s">
        <v>1188</v>
      </c>
      <c r="AG132" s="635" t="s">
        <v>1188</v>
      </c>
      <c r="AH132" s="636" t="s">
        <v>1188</v>
      </c>
      <c r="AI132" s="636" t="s">
        <v>1188</v>
      </c>
      <c r="AJ132" s="636" t="s">
        <v>1188</v>
      </c>
      <c r="AK132" s="637" t="s">
        <v>1188</v>
      </c>
      <c r="AL132" s="765" t="s">
        <v>1188</v>
      </c>
      <c r="AM132" s="639" t="s">
        <v>1188</v>
      </c>
      <c r="AN132" s="636" t="s">
        <v>1188</v>
      </c>
      <c r="AO132" s="636" t="s">
        <v>1188</v>
      </c>
      <c r="AP132" s="636" t="s">
        <v>1188</v>
      </c>
      <c r="AQ132" s="636" t="s">
        <v>1188</v>
      </c>
      <c r="AR132" s="636" t="s">
        <v>1188</v>
      </c>
      <c r="AS132" s="636" t="s">
        <v>1188</v>
      </c>
      <c r="AT132" s="636" t="s">
        <v>1188</v>
      </c>
      <c r="AU132" s="640" t="s">
        <v>1188</v>
      </c>
      <c r="AV132" s="709" t="s">
        <v>6786</v>
      </c>
      <c r="AW132" s="642" t="s">
        <v>6787</v>
      </c>
      <c r="AX132" s="643">
        <v>2</v>
      </c>
      <c r="AY132" s="557" t="s">
        <v>6788</v>
      </c>
      <c r="AZ132" s="643">
        <v>1</v>
      </c>
      <c r="BA132" s="603" t="s">
        <v>6789</v>
      </c>
      <c r="BB132" s="893" t="s">
        <v>6790</v>
      </c>
      <c r="BC132" s="894" t="s">
        <v>6791</v>
      </c>
      <c r="BD132" s="631" t="s">
        <v>1195</v>
      </c>
      <c r="BE132" s="893" t="s">
        <v>1317</v>
      </c>
      <c r="BF132" s="893">
        <v>3</v>
      </c>
      <c r="BG132" s="893">
        <v>2003</v>
      </c>
      <c r="BH132" s="893" t="s">
        <v>1195</v>
      </c>
      <c r="BI132" s="893">
        <v>1</v>
      </c>
      <c r="BJ132" s="893">
        <v>1</v>
      </c>
      <c r="BK132" s="893" t="s">
        <v>1318</v>
      </c>
      <c r="BL132" s="893" t="s">
        <v>1199</v>
      </c>
      <c r="BM132" s="551" t="s">
        <v>6792</v>
      </c>
      <c r="BN132" s="647">
        <v>1972</v>
      </c>
      <c r="BO132" s="709" t="s">
        <v>6793</v>
      </c>
      <c r="BP132" s="647">
        <v>2018</v>
      </c>
      <c r="BQ132" s="647">
        <v>2</v>
      </c>
      <c r="BR132" s="647">
        <v>3</v>
      </c>
      <c r="BS132" s="647" t="s">
        <v>1188</v>
      </c>
      <c r="BT132" s="647" t="s">
        <v>1188</v>
      </c>
      <c r="BU132" s="647" t="s">
        <v>1188</v>
      </c>
      <c r="BV132" s="648" t="s">
        <v>1188</v>
      </c>
      <c r="BW132" s="551" t="s">
        <v>6794</v>
      </c>
      <c r="BX132" s="650">
        <v>1999</v>
      </c>
      <c r="BY132" s="647" t="s">
        <v>6795</v>
      </c>
      <c r="BZ132" s="651" t="s">
        <v>6796</v>
      </c>
      <c r="CA132" s="647">
        <v>1</v>
      </c>
      <c r="CB132" s="647" t="s">
        <v>1262</v>
      </c>
      <c r="CC132" s="557" t="s">
        <v>6797</v>
      </c>
      <c r="CD132" s="652">
        <v>2014</v>
      </c>
      <c r="CE132" s="647">
        <v>3</v>
      </c>
      <c r="CF132" s="647">
        <v>1</v>
      </c>
      <c r="CG132" s="515" t="s">
        <v>6798</v>
      </c>
      <c r="CH132" s="647">
        <v>1960</v>
      </c>
      <c r="CI132" s="647">
        <v>1981</v>
      </c>
      <c r="CJ132" s="647">
        <v>3</v>
      </c>
      <c r="CK132" s="651" t="s">
        <v>2111</v>
      </c>
      <c r="CL132" s="651" t="s">
        <v>1208</v>
      </c>
      <c r="CM132" s="647">
        <v>2</v>
      </c>
      <c r="CN132" s="647" t="s">
        <v>2112</v>
      </c>
      <c r="CO132" s="557" t="s">
        <v>2113</v>
      </c>
      <c r="CP132" s="647">
        <v>2005</v>
      </c>
      <c r="CQ132" s="647">
        <v>3</v>
      </c>
      <c r="CR132" s="650">
        <v>2</v>
      </c>
      <c r="CS132" s="653" t="s">
        <v>1188</v>
      </c>
      <c r="CT132" s="647" t="s">
        <v>1188</v>
      </c>
      <c r="CU132" s="648">
        <v>0</v>
      </c>
      <c r="CV132" s="653" t="s">
        <v>1188</v>
      </c>
      <c r="CW132" s="647" t="s">
        <v>1188</v>
      </c>
      <c r="CX132" s="655">
        <v>0</v>
      </c>
      <c r="CY132" s="666" t="s">
        <v>1188</v>
      </c>
      <c r="CZ132" s="647" t="s">
        <v>1188</v>
      </c>
      <c r="DA132" s="657">
        <v>0</v>
      </c>
      <c r="DB132" s="723">
        <v>502000</v>
      </c>
      <c r="DC132" s="753">
        <v>1</v>
      </c>
      <c r="DD132" s="659" t="s">
        <v>6799</v>
      </c>
      <c r="DE132" s="648">
        <v>2018</v>
      </c>
      <c r="DF132" s="708" t="s">
        <v>1188</v>
      </c>
      <c r="DG132" s="664" t="s">
        <v>1188</v>
      </c>
      <c r="DH132" s="666">
        <v>0</v>
      </c>
      <c r="DI132" s="710" t="s">
        <v>1188</v>
      </c>
      <c r="DJ132" s="578" t="s">
        <v>6789</v>
      </c>
      <c r="DK132" s="665" t="s">
        <v>1188</v>
      </c>
      <c r="DL132" s="665">
        <v>1</v>
      </c>
      <c r="DM132" s="655">
        <v>0</v>
      </c>
      <c r="DN132" s="790" t="s">
        <v>1497</v>
      </c>
      <c r="DO132" s="791" t="s">
        <v>756</v>
      </c>
      <c r="DP132" s="825">
        <v>1</v>
      </c>
      <c r="DQ132" s="900" t="s">
        <v>1262</v>
      </c>
      <c r="DR132" s="578" t="s">
        <v>6800</v>
      </c>
      <c r="DS132" s="753">
        <v>2009</v>
      </c>
      <c r="DT132" s="753">
        <v>3</v>
      </c>
      <c r="DU132" s="657">
        <v>2</v>
      </c>
      <c r="DV132" s="651" t="s">
        <v>2619</v>
      </c>
      <c r="DW132" s="578" t="s">
        <v>6801</v>
      </c>
      <c r="DX132" s="647">
        <v>2011</v>
      </c>
      <c r="DY132" s="647">
        <v>3</v>
      </c>
      <c r="DZ132" s="650">
        <v>1</v>
      </c>
      <c r="EA132" s="743" t="s">
        <v>6802</v>
      </c>
      <c r="EB132" s="649" t="s">
        <v>6803</v>
      </c>
      <c r="EC132" s="647">
        <v>2</v>
      </c>
      <c r="ED132" s="668" t="s">
        <v>1453</v>
      </c>
      <c r="EE132" s="647">
        <v>2002</v>
      </c>
      <c r="EF132" s="647">
        <v>3</v>
      </c>
      <c r="EG132" s="650" t="s">
        <v>1220</v>
      </c>
      <c r="EH132" s="648">
        <v>4</v>
      </c>
      <c r="EI132" s="551" t="s">
        <v>6804</v>
      </c>
      <c r="EJ132" s="651" t="s">
        <v>6805</v>
      </c>
      <c r="EK132" s="647">
        <v>2011</v>
      </c>
      <c r="EL132" s="554" t="s">
        <v>6806</v>
      </c>
      <c r="EM132" s="669">
        <v>43525</v>
      </c>
      <c r="EN132" s="647" t="s">
        <v>1188</v>
      </c>
      <c r="EO132" s="670" t="s">
        <v>1188</v>
      </c>
      <c r="EP132" s="556">
        <v>0</v>
      </c>
      <c r="EQ132" s="556" t="s">
        <v>1188</v>
      </c>
      <c r="ER132" s="651" t="s">
        <v>1188</v>
      </c>
      <c r="ES132" s="556" t="s">
        <v>1188</v>
      </c>
      <c r="ET132" s="556">
        <v>0</v>
      </c>
      <c r="EU132" s="671">
        <v>0</v>
      </c>
      <c r="EV132" s="839">
        <v>2009</v>
      </c>
      <c r="EW132" s="673"/>
      <c r="EX132" s="674"/>
      <c r="EY132" s="631" t="s">
        <v>1416</v>
      </c>
      <c r="EZ132" s="631">
        <v>1</v>
      </c>
      <c r="FA132" s="675"/>
      <c r="FB132" s="648">
        <v>0</v>
      </c>
      <c r="FC132" s="676"/>
      <c r="FD132" s="647"/>
      <c r="FE132" s="648"/>
      <c r="FF132" s="652" t="s">
        <v>1225</v>
      </c>
      <c r="FG132" s="563" t="s">
        <v>1226</v>
      </c>
      <c r="FH132" s="631" t="str">
        <f t="shared" si="266"/>
        <v>D</v>
      </c>
      <c r="FI132" s="677">
        <f t="shared" si="267"/>
        <v>0.97777777777777786</v>
      </c>
      <c r="FJ132" s="678">
        <f t="shared" si="268"/>
        <v>1.6</v>
      </c>
      <c r="FK132" s="679">
        <f t="shared" si="269"/>
        <v>1</v>
      </c>
      <c r="FL132" s="680">
        <f t="shared" si="270"/>
        <v>0.33333333333333331</v>
      </c>
      <c r="FM132" s="681">
        <v>0</v>
      </c>
      <c r="FN132" s="430" t="s">
        <v>1188</v>
      </c>
      <c r="FO132" s="686" t="s">
        <v>1188</v>
      </c>
      <c r="FP132" s="686" t="s">
        <v>1188</v>
      </c>
      <c r="FQ132" s="430">
        <v>0</v>
      </c>
      <c r="FR132" s="682" t="s">
        <v>1188</v>
      </c>
      <c r="FS132" s="369">
        <v>0</v>
      </c>
      <c r="FT132" s="430" t="s">
        <v>1188</v>
      </c>
      <c r="FU132" s="431" t="s">
        <v>1188</v>
      </c>
      <c r="FV132" s="369">
        <v>0</v>
      </c>
      <c r="FW132" s="430" t="s">
        <v>1188</v>
      </c>
      <c r="FX132" s="431" t="s">
        <v>1188</v>
      </c>
      <c r="FY132" s="369">
        <v>0</v>
      </c>
      <c r="FZ132" s="430" t="s">
        <v>1188</v>
      </c>
      <c r="GA132" s="686" t="s">
        <v>1188</v>
      </c>
      <c r="GB132" s="431" t="s">
        <v>1188</v>
      </c>
      <c r="GC132" s="369">
        <v>0</v>
      </c>
      <c r="GD132" s="430" t="s">
        <v>1188</v>
      </c>
      <c r="GE132" s="686" t="s">
        <v>1188</v>
      </c>
      <c r="GF132" s="431" t="s">
        <v>1188</v>
      </c>
      <c r="GG132" s="369">
        <v>0</v>
      </c>
      <c r="GH132" s="430" t="s">
        <v>1188</v>
      </c>
      <c r="GI132" s="686" t="s">
        <v>1188</v>
      </c>
      <c r="GJ132" s="431" t="s">
        <v>1188</v>
      </c>
      <c r="GK132" s="369">
        <v>0</v>
      </c>
      <c r="GL132" s="430" t="s">
        <v>1188</v>
      </c>
      <c r="GM132" s="686" t="s">
        <v>1188</v>
      </c>
      <c r="GN132" s="431" t="s">
        <v>1188</v>
      </c>
      <c r="GO132" s="676">
        <v>0</v>
      </c>
      <c r="GP132" s="917" t="s">
        <v>1188</v>
      </c>
      <c r="GQ132" s="872" t="s">
        <v>1188</v>
      </c>
      <c r="GR132" s="872" t="s">
        <v>1188</v>
      </c>
      <c r="GS132" s="872" t="s">
        <v>1188</v>
      </c>
      <c r="GT132" s="873" t="s">
        <v>1188</v>
      </c>
      <c r="GU132" s="581">
        <v>0</v>
      </c>
      <c r="GV132" s="687" t="s">
        <v>1188</v>
      </c>
      <c r="GW132" s="872" t="s">
        <v>1188</v>
      </c>
      <c r="GX132" s="873" t="s">
        <v>1188</v>
      </c>
      <c r="GY132" s="874">
        <v>0</v>
      </c>
      <c r="GZ132" s="582" t="s">
        <v>1188</v>
      </c>
      <c r="HA132" s="583" t="s">
        <v>1230</v>
      </c>
      <c r="HB132" s="584">
        <v>3</v>
      </c>
      <c r="HC132" s="585">
        <v>2</v>
      </c>
      <c r="HD132" s="586" t="s">
        <v>6807</v>
      </c>
      <c r="HE132" s="471" t="s">
        <v>6808</v>
      </c>
      <c r="HF132" s="587">
        <v>2017</v>
      </c>
      <c r="HG132" s="587">
        <v>2017</v>
      </c>
      <c r="HH132" s="588">
        <v>2</v>
      </c>
      <c r="HI132" s="586" t="s">
        <v>6809</v>
      </c>
      <c r="HJ132" s="557" t="s">
        <v>6810</v>
      </c>
      <c r="HK132" s="691">
        <v>2017</v>
      </c>
      <c r="HL132" s="692">
        <v>2</v>
      </c>
      <c r="HM132" s="591" t="s">
        <v>6811</v>
      </c>
      <c r="HN132" s="592">
        <v>2011</v>
      </c>
      <c r="HO132" s="681" t="s">
        <v>1188</v>
      </c>
      <c r="HP132" s="574" t="s">
        <v>1188</v>
      </c>
      <c r="HQ132" s="472" t="str">
        <f t="shared" si="271"/>
        <v>-</v>
      </c>
      <c r="HR132" s="593" t="s">
        <v>1188</v>
      </c>
      <c r="HS132" s="574" t="s">
        <v>1188</v>
      </c>
      <c r="HT132" s="574" t="s">
        <v>1188</v>
      </c>
      <c r="HU132" s="574" t="s">
        <v>1188</v>
      </c>
      <c r="HV132" s="574" t="s">
        <v>1188</v>
      </c>
      <c r="HW132" s="574" t="s">
        <v>1188</v>
      </c>
      <c r="HX132" s="574" t="s">
        <v>1188</v>
      </c>
      <c r="HY132" s="574" t="s">
        <v>1188</v>
      </c>
      <c r="HZ132" s="574" t="s">
        <v>1188</v>
      </c>
      <c r="IA132" s="574" t="s">
        <v>1188</v>
      </c>
      <c r="IB132" s="574" t="s">
        <v>1188</v>
      </c>
      <c r="IC132" s="574" t="s">
        <v>1188</v>
      </c>
      <c r="ID132" s="681" t="s">
        <v>1188</v>
      </c>
      <c r="IE132" s="369" t="s">
        <v>1188</v>
      </c>
      <c r="IF132" s="574" t="s">
        <v>1188</v>
      </c>
      <c r="IG132" s="472" t="str">
        <f t="shared" si="272"/>
        <v>-</v>
      </c>
      <c r="IH132" s="609">
        <v>0.44784790872239438</v>
      </c>
      <c r="II132" s="694">
        <v>0.34815324023142757</v>
      </c>
      <c r="IJ132" s="695">
        <v>0.20468875280540416</v>
      </c>
      <c r="IK132" s="696">
        <v>0.28703973993286258</v>
      </c>
      <c r="IL132" s="696">
        <v>0.45273234753239683</v>
      </c>
      <c r="IM132" s="697">
        <v>0.44815212065504667</v>
      </c>
      <c r="IN132" s="599">
        <v>2</v>
      </c>
      <c r="IO132" s="600">
        <v>4</v>
      </c>
      <c r="IP132" s="601">
        <v>4</v>
      </c>
      <c r="IQ132" s="600">
        <v>20</v>
      </c>
      <c r="IR132" s="587">
        <v>28</v>
      </c>
      <c r="IS132" s="601">
        <v>48</v>
      </c>
      <c r="IT132" s="599" t="s">
        <v>1188</v>
      </c>
      <c r="IU132" s="600" t="s">
        <v>1188</v>
      </c>
      <c r="IV132" s="587" t="s">
        <v>1188</v>
      </c>
      <c r="IW132" s="601" t="s">
        <v>1188</v>
      </c>
      <c r="IX132" s="602" t="s">
        <v>1188</v>
      </c>
      <c r="IY132" s="681">
        <v>1</v>
      </c>
      <c r="IZ132" s="603" t="s">
        <v>6812</v>
      </c>
      <c r="JA132" s="681">
        <v>1</v>
      </c>
      <c r="JB132" s="699" t="s">
        <v>6813</v>
      </c>
      <c r="JC132" s="681">
        <v>0</v>
      </c>
      <c r="JD132" s="753" t="s">
        <v>1188</v>
      </c>
      <c r="JE132" s="940" t="s">
        <v>1188</v>
      </c>
      <c r="JF132" s="940" t="s">
        <v>1188</v>
      </c>
      <c r="JG132" s="657" t="s">
        <v>1188</v>
      </c>
      <c r="JH132" s="369">
        <v>0</v>
      </c>
      <c r="JI132" s="430" t="s">
        <v>1188</v>
      </c>
      <c r="JJ132" s="686" t="s">
        <v>1188</v>
      </c>
      <c r="JK132" s="686" t="s">
        <v>1188</v>
      </c>
      <c r="JL132" s="592" t="s">
        <v>1188</v>
      </c>
      <c r="JM132" s="369">
        <v>0</v>
      </c>
      <c r="JN132" s="430" t="s">
        <v>1188</v>
      </c>
      <c r="JO132" s="430" t="s">
        <v>1188</v>
      </c>
      <c r="JP132" s="686" t="s">
        <v>1188</v>
      </c>
      <c r="JQ132" s="686" t="s">
        <v>1188</v>
      </c>
      <c r="JR132" s="592" t="s">
        <v>1188</v>
      </c>
      <c r="JS132" s="369">
        <v>0</v>
      </c>
      <c r="JT132" s="430" t="s">
        <v>1188</v>
      </c>
      <c r="JU132" s="686" t="s">
        <v>1188</v>
      </c>
      <c r="JV132" s="686" t="s">
        <v>1188</v>
      </c>
      <c r="JW132" s="592" t="s">
        <v>1188</v>
      </c>
      <c r="JX132" s="606">
        <v>0</v>
      </c>
      <c r="JY132" s="607" t="s">
        <v>1188</v>
      </c>
      <c r="JZ132" s="606" t="s">
        <v>1188</v>
      </c>
      <c r="KA132" s="606">
        <f t="shared" si="273"/>
        <v>0</v>
      </c>
      <c r="KB132" s="606"/>
      <c r="KC132" s="606"/>
      <c r="KD132" s="606"/>
      <c r="KE132" s="606"/>
      <c r="KF132" s="606">
        <f t="shared" si="274"/>
        <v>0</v>
      </c>
      <c r="KG132" s="606"/>
      <c r="KH132" s="606"/>
      <c r="KI132" s="606"/>
      <c r="KJ132" s="606"/>
      <c r="KK132" s="606">
        <v>1</v>
      </c>
      <c r="KL132" s="606">
        <v>0</v>
      </c>
      <c r="KM132" s="608">
        <f t="shared" si="248"/>
        <v>0.33978766202926636</v>
      </c>
      <c r="KN132" s="609">
        <v>-0.80106168985366821</v>
      </c>
      <c r="KO132" s="609">
        <v>20.19230842590332</v>
      </c>
      <c r="KP132" s="610">
        <v>11</v>
      </c>
      <c r="KQ132" s="608">
        <f t="shared" si="249"/>
        <v>0.38916674852371214</v>
      </c>
      <c r="KR132" s="609">
        <v>-0.55416625738143921</v>
      </c>
      <c r="KS132" s="609">
        <v>32.211540222167969</v>
      </c>
      <c r="KT132" s="610">
        <v>13</v>
      </c>
      <c r="KU132" s="610">
        <v>32</v>
      </c>
      <c r="KV132" s="606" t="s">
        <v>5586</v>
      </c>
      <c r="KW132" s="606" t="s">
        <v>6783</v>
      </c>
      <c r="KX132" s="700" t="str">
        <f t="shared" ca="1" si="275"/>
        <v>D</v>
      </c>
      <c r="KY132" s="701">
        <f t="shared" ca="1" si="276"/>
        <v>0.22487036139045782</v>
      </c>
      <c r="KZ132" s="702">
        <f t="shared" ca="1" si="235"/>
        <v>0.28755529411764708</v>
      </c>
      <c r="LA132" s="703">
        <f t="shared" ca="1" si="236"/>
        <v>0.22688571428571427</v>
      </c>
      <c r="LB132" s="703">
        <f t="shared" ca="1" si="237"/>
        <v>0.24106666666666665</v>
      </c>
      <c r="LC132" s="704">
        <f t="shared" ca="1" si="238"/>
        <v>0.14397377049180327</v>
      </c>
      <c r="LD132" s="696" cm="1">
        <f t="array" aca="1" ref="LD132" ca="1">INDIRECT(LD$203&amp;ROW())*LD$205</f>
        <v>0</v>
      </c>
      <c r="LE132" s="696" cm="1">
        <f t="array" aca="1" ref="LE132" ca="1">INDIRECT(LE$203&amp;ROW())*LE$205</f>
        <v>0</v>
      </c>
      <c r="LF132" s="696" cm="1">
        <f t="array" aca="1" ref="LF132" ca="1">INDIRECT(LF$203&amp;ROW())*LF$205</f>
        <v>0</v>
      </c>
      <c r="LG132" s="696" cm="1">
        <f t="array" aca="1" ref="LG132" ca="1">INDIRECT(LG$203&amp;ROW())*LG$205</f>
        <v>3</v>
      </c>
      <c r="LH132" s="696" cm="1">
        <f t="array" aca="1" ref="LH132" ca="1">INDIRECT(LH$203&amp;ROW())*LH$205</f>
        <v>2</v>
      </c>
      <c r="LI132" s="696" cm="1">
        <f t="array" aca="1" ref="LI132" ca="1">INDIRECT(LI$203&amp;ROW())*LI$205</f>
        <v>3</v>
      </c>
      <c r="LJ132" s="696" cm="1">
        <f t="array" aca="1" ref="LJ132" ca="1">INDIRECT(LJ$203&amp;ROW())*LJ$205</f>
        <v>3</v>
      </c>
      <c r="LK132" s="696" cm="1">
        <f t="array" aca="1" ref="LK132" ca="1">INDIRECT(LK$203&amp;ROW())*LK$205</f>
        <v>1</v>
      </c>
      <c r="LL132" s="696" cm="1">
        <f t="array" aca="1" ref="LL132" ca="1">INDIRECT(LL$203&amp;ROW())*LL$205</f>
        <v>3</v>
      </c>
      <c r="LM132" s="696" cm="1">
        <f t="array" aca="1" ref="LM132" ca="1">INDIRECT(LM$203&amp;ROW())*LM$205</f>
        <v>6</v>
      </c>
      <c r="LN132" s="696" cm="1">
        <f t="array" aca="1" ref="LN132" ca="1">INDIRECT(LN$203&amp;ROW())*LN$205</f>
        <v>3</v>
      </c>
      <c r="LO132" s="696" cm="1">
        <f t="array" aca="1" ref="LO132" ca="1">INDIRECT(LO$203&amp;ROW())*LO$205</f>
        <v>0</v>
      </c>
      <c r="LP132" s="696" cm="1">
        <f t="array" aca="1" ref="LP132" ca="1">INDIRECT(LP$203&amp;ROW())*LP$205</f>
        <v>0</v>
      </c>
      <c r="LQ132" s="696" cm="1">
        <f t="array" aca="1" ref="LQ132" ca="1">IF(INDIRECT(LQ$203&amp;ROW())="-",0,INDIRECT(LQ$203&amp;ROW())*LQ$205)</f>
        <v>0.44220000000000004</v>
      </c>
      <c r="LR132" s="696" cm="1">
        <f t="array" aca="1" ref="LR132" ca="1">INDIRECT(LR$203&amp;ROW())*LR$205</f>
        <v>0</v>
      </c>
      <c r="LS132" s="696" cm="1">
        <f t="array" aca="1" ref="LS132" ca="1">IF(INDIRECT(LS$203&amp;ROW())="-",0,INDIRECT(LS$203&amp;ROW())*LS$205)</f>
        <v>1.7645999999999997</v>
      </c>
      <c r="LT132" s="696" cm="1">
        <f t="array" aca="1" ref="LT132" ca="1">INDIRECT(LT$203&amp;ROW())*LT$205</f>
        <v>0</v>
      </c>
      <c r="LU132" s="696" cm="1">
        <f t="array" aca="1" ref="LU132" ca="1">INDIRECT(LU$203&amp;ROW())*LU$205</f>
        <v>1</v>
      </c>
      <c r="LV132" s="696" cm="1">
        <f t="array" aca="1" ref="LV132" ca="1">INDIRECT(LV$203&amp;ROW())*LV$205</f>
        <v>0</v>
      </c>
      <c r="LW132" s="696" cm="1">
        <f t="array" aca="1" ref="LW132" ca="1">INDIRECT(LW$203&amp;ROW())*LW$205</f>
        <v>0</v>
      </c>
      <c r="LX132" s="696" cm="1">
        <f t="array" aca="1" ref="LX132" ca="1">INDIRECT(LX$203&amp;ROW())*LX$205</f>
        <v>2</v>
      </c>
      <c r="LY132" s="696" cm="1">
        <f t="array" aca="1" ref="LY132" ca="1">IF(INDIRECT(LY$203&amp;ROW())="-",0,INDIRECT(LY$203&amp;ROW())*LY$205)</f>
        <v>1.7855999999999999</v>
      </c>
      <c r="LZ132" s="696" cm="1">
        <f t="array" aca="1" ref="LZ132" ca="1">INDIRECT(LZ$203&amp;ROW())*LZ$205</f>
        <v>2</v>
      </c>
      <c r="MA132" s="696" cm="1">
        <f t="array" aca="1" ref="MA132" ca="1">INDIRECT(MA$203&amp;ROW())*MA$205</f>
        <v>2</v>
      </c>
      <c r="MB132" s="696" cm="1">
        <f t="array" aca="1" ref="MB132" ca="1">INDIRECT(MB$203&amp;ROW())*MB$205</f>
        <v>0</v>
      </c>
      <c r="MC132" s="696" cm="1">
        <f t="array" aca="1" ref="MC132" ca="1">IF($MB132=0,0,INDIRECT(MC$203&amp;ROW())*MC$205)</f>
        <v>0</v>
      </c>
      <c r="MD132" s="696" cm="1">
        <f t="array" aca="1" ref="MD132" ca="1">IF($MB132=0,0,INDIRECT(MD$203&amp;ROW())*MD$205)</f>
        <v>0</v>
      </c>
      <c r="ME132" s="696" cm="1">
        <f t="array" aca="1" ref="ME132" ca="1">IF($MB132=0,0,INDIRECT(ME$203&amp;ROW())*ME$205)</f>
        <v>0</v>
      </c>
      <c r="MF132" s="696" cm="1">
        <f t="array" aca="1" ref="MF132" ca="1">IF($MB132=0,0,INDIRECT(MF$203&amp;ROW())*MF$205)</f>
        <v>0</v>
      </c>
      <c r="MG132" s="696" cm="1">
        <f t="array" aca="1" ref="MG132" ca="1">INDIRECT(MG$203&amp;ROW())*MG$205</f>
        <v>0</v>
      </c>
      <c r="MH132" s="696" cm="1">
        <f t="array" aca="1" ref="MH132" ca="1">IF($MG132=0,0,INDIRECT(MH$203&amp;ROW())*MH$205)</f>
        <v>0</v>
      </c>
      <c r="MI132" s="696" cm="1">
        <f t="array" aca="1" ref="MI132" ca="1">IF($MG132=0,0,INDIRECT(MI$203&amp;ROW())*MI$205)</f>
        <v>0</v>
      </c>
      <c r="MJ132" s="696" cm="1">
        <f t="array" aca="1" ref="MJ132" ca="1">INDIRECT(MJ$203&amp;ROW())*MJ$205</f>
        <v>0</v>
      </c>
      <c r="MK132" s="696" cm="1">
        <f t="array" aca="1" ref="MK132" ca="1">INDIRECT(MK$203&amp;ROW())*MK$205</f>
        <v>0</v>
      </c>
      <c r="ML132" s="696" cm="1">
        <f t="array" aca="1" ref="ML132" ca="1">INDIRECT(ML$203&amp;ROW())*ML$205</f>
        <v>0</v>
      </c>
      <c r="MM132" s="696" cm="1">
        <f t="array" aca="1" ref="MM132" ca="1">INDIRECT(MM$203&amp;ROW())*MM$205</f>
        <v>0</v>
      </c>
      <c r="MN132" s="696" cm="1">
        <f t="array" aca="1" ref="MN132" ca="1">INDIRECT(MN$203&amp;ROW())*MN$205</f>
        <v>0</v>
      </c>
      <c r="MO132" s="696" cm="1">
        <f t="array" aca="1" ref="MO132" ca="1">INDIRECT(MO$203&amp;ROW())*MO$205</f>
        <v>2</v>
      </c>
      <c r="MP132" s="696" cm="1">
        <f t="array" aca="1" ref="MP132" ca="1">INDIRECT(MP$203&amp;ROW())*MP$205</f>
        <v>2</v>
      </c>
      <c r="MQ132" s="696" cm="1">
        <f t="array" aca="1" ref="MQ132" ca="1">INDIRECT(MQ$203&amp;ROW())*MQ$205</f>
        <v>2</v>
      </c>
      <c r="MR132" s="696" cm="1">
        <f t="array" aca="1" ref="MR132" ca="1">INDIRECT(MR$203&amp;ROW())*MR$205</f>
        <v>2</v>
      </c>
      <c r="MS132" s="696" cm="1">
        <f t="array" aca="1" ref="MS132" ca="1">INDIRECT(MS$203&amp;ROW())*MS$205</f>
        <v>0</v>
      </c>
      <c r="MT132" s="696" cm="1">
        <f t="array" aca="1" ref="MT132" ca="1">INDIRECT(MT$203&amp;ROW())*MT$205</f>
        <v>0</v>
      </c>
      <c r="MU132" s="696" cm="1">
        <f t="array" aca="1" ref="MU132" ca="1">INDIRECT(MU$203&amp;ROW())*MU$205</f>
        <v>0</v>
      </c>
      <c r="MV132" s="696" cm="1">
        <f t="array" aca="1" ref="MV132" ca="1">IF(INDIRECT(MV$203&amp;ROW())="-",0,INDIRECT(MV$203&amp;ROW())*MV$205)</f>
        <v>0.78239999999999998</v>
      </c>
      <c r="MW132" s="696" cm="1">
        <f t="array" aca="1" ref="MW132" ca="1">INDIRECT(MW$203&amp;ROW())*MW$205</f>
        <v>0</v>
      </c>
      <c r="MX132" s="696" cm="1">
        <f t="array" aca="1" ref="MX132" ca="1">INDIRECT(MX$203&amp;ROW())*MX$205</f>
        <v>0</v>
      </c>
      <c r="MY132" s="696" cm="1">
        <f t="array" aca="1" ref="MY132" ca="1">INDIRECT(MY$203&amp;ROW())*MY$205</f>
        <v>0</v>
      </c>
      <c r="NA132" s="701">
        <f t="shared" si="277"/>
        <v>0.5139926829268292</v>
      </c>
      <c r="NB132" s="617">
        <f t="shared" si="278"/>
        <v>0.23529285714285716</v>
      </c>
      <c r="NC132" s="695">
        <f t="shared" si="279"/>
        <v>0.17673846153846154</v>
      </c>
      <c r="ND132" s="697">
        <f t="shared" si="280"/>
        <v>0.26408888888888887</v>
      </c>
      <c r="NE132" s="694">
        <f t="shared" si="281"/>
        <v>0.29752822262425921</v>
      </c>
      <c r="NF132" s="682" t="str">
        <f t="shared" si="282"/>
        <v>C</v>
      </c>
      <c r="NH132" s="606" t="s">
        <v>6783</v>
      </c>
      <c r="NI132" s="563" t="str">
        <f t="shared" si="239"/>
        <v>D</v>
      </c>
      <c r="NJ132" s="563" t="str">
        <f t="shared" si="283"/>
        <v>C</v>
      </c>
      <c r="NK132" s="563" t="str">
        <f t="shared" ca="1" si="284"/>
        <v>D</v>
      </c>
      <c r="NL132" s="563" t="str">
        <f t="shared" ca="1" si="285"/>
        <v>C</v>
      </c>
      <c r="NM132" s="563" t="str">
        <f t="shared" ca="1" si="286"/>
        <v>C</v>
      </c>
      <c r="NN132" s="563" t="str">
        <f t="shared" ref="NN132:NN195" ca="1" si="306">WM132</f>
        <v>C</v>
      </c>
      <c r="NO132" s="563" t="str">
        <f t="shared" ref="NO132:NO195" ca="1" si="307">YV132</f>
        <v>C</v>
      </c>
      <c r="NP132" s="606" t="str">
        <f t="shared" si="287"/>
        <v>-</v>
      </c>
      <c r="NQ132" s="682" t="str">
        <f t="shared" si="288"/>
        <v>-</v>
      </c>
      <c r="NR132" s="682" t="e">
        <f>IF(OR(AND(NI132="A",OR(NJ132="C",NJ132="D")),AND(NI132="A",OR(#REF!="C",#REF!="D")),AND(NI132="B",OR(NJ132="D",#REF!="D")),AND(OR(NI132="C",NI132="D"),OR(NJ132="A",NJ132="B")),AND(OR(NI132="C",NI132="D"),OR(#REF!="A",#REF!="B")),AND(OR(NJ132="A",#REF!="A",NJ132="B",#REF!="B"),OR(NP132="-",NQ132="-")),AND(OR(NJ132="C",#REF!="C",NJ132="D",#REF!="D"),NP132="Yes")),"Yes","-")</f>
        <v>#REF!</v>
      </c>
      <c r="NS132" s="607"/>
      <c r="NT132" s="619">
        <f t="shared" si="289"/>
        <v>0.1661</v>
      </c>
      <c r="NU132" s="619">
        <f t="shared" si="290"/>
        <v>0.29752822262425921</v>
      </c>
      <c r="NV132" s="619">
        <f t="shared" ca="1" si="291"/>
        <v>0.22487036139045782</v>
      </c>
      <c r="NW132" s="619">
        <f t="shared" ref="NW132:NW195" ca="1" si="308">OG132</f>
        <v>0.26967551353621699</v>
      </c>
      <c r="NX132" s="619">
        <f t="shared" ref="NX132:NX195" ca="1" si="309">QK132</f>
        <v>0.32976117277656158</v>
      </c>
      <c r="NY132" s="620">
        <f t="shared" ref="NY132:NY195" ca="1" si="310">WN132</f>
        <v>0.26353107411713556</v>
      </c>
      <c r="NZ132" s="620">
        <f t="shared" ref="NZ132:NZ195" ca="1" si="311">YW132</f>
        <v>0.34335578515874293</v>
      </c>
      <c r="OA132" s="705" t="s">
        <v>1188</v>
      </c>
      <c r="OB132" s="706" t="s">
        <v>1188</v>
      </c>
      <c r="OC132" s="494"/>
      <c r="OE132" s="606" t="s">
        <v>6783</v>
      </c>
      <c r="OF132" s="700" t="str">
        <f t="shared" ca="1" si="292"/>
        <v>C</v>
      </c>
      <c r="OG132" s="701">
        <f t="shared" ref="OG132:OG195" ca="1" si="312">AVERAGE(OH132:OK132)</f>
        <v>0.26967551353621699</v>
      </c>
      <c r="OH132" s="705">
        <f t="shared" ca="1" si="293"/>
        <v>0.44764446377440353</v>
      </c>
      <c r="OI132" s="696">
        <f t="shared" ca="1" si="294"/>
        <v>0.22965198895859479</v>
      </c>
      <c r="OJ132" s="696">
        <f t="shared" ca="1" si="295"/>
        <v>0.18480899212069157</v>
      </c>
      <c r="OK132" s="697">
        <f t="shared" ca="1" si="296"/>
        <v>0.21659660929117816</v>
      </c>
      <c r="OL132" s="696" cm="1">
        <f t="array" aca="1" ref="OL132" ca="1">INDIRECT(OL$203&amp;ROW())*OL$205</f>
        <v>0</v>
      </c>
      <c r="OM132" s="696" cm="1">
        <f t="array" aca="1" ref="OM132" ca="1">INDIRECT(OM$203&amp;ROW())*OM$205</f>
        <v>0</v>
      </c>
      <c r="ON132" s="696" cm="1">
        <f t="array" aca="1" ref="ON132" ca="1">INDIRECT(ON$203&amp;ROW())*ON$205</f>
        <v>0</v>
      </c>
      <c r="OO132" s="696" cm="1">
        <f t="array" aca="1" ref="OO132" ca="1">INDIRECT(OO$203&amp;ROW())*OO$205</f>
        <v>1.0790999999999999</v>
      </c>
      <c r="OP132" s="696" cm="1">
        <f t="array" aca="1" ref="OP132" ca="1">INDIRECT(OP$203&amp;ROW())*OP$205</f>
        <v>1.0553999999999999</v>
      </c>
      <c r="OQ132" s="696" cm="1">
        <f t="array" aca="1" ref="OQ132" ca="1">INDIRECT(OQ$203&amp;ROW())*OQ$205</f>
        <v>1.5849</v>
      </c>
      <c r="OR132" s="696" cm="1">
        <f t="array" aca="1" ref="OR132" ca="1">INDIRECT(OR$203&amp;ROW())*OR$205</f>
        <v>1.4141999999999999</v>
      </c>
      <c r="OS132" s="696" cm="1">
        <f t="array" aca="1" ref="OS132" ca="1">INDIRECT(OS$203&amp;ROW())*OS$205</f>
        <v>0.51290000000000002</v>
      </c>
      <c r="OT132" s="696" cm="1">
        <f t="array" aca="1" ref="OT132" ca="1">INDIRECT(OT$203&amp;ROW())*OT$205</f>
        <v>1.4727000000000001</v>
      </c>
      <c r="OU132" s="696" cm="1">
        <f t="array" aca="1" ref="OU132" ca="1">INDIRECT(OU$203&amp;ROW())*OU$205</f>
        <v>1.9304999999999999</v>
      </c>
      <c r="OV132" s="696" cm="1">
        <f t="array" aca="1" ref="OV132" ca="1">INDIRECT(OV$203&amp;ROW())*OV$205</f>
        <v>1.2161999999999999</v>
      </c>
      <c r="OW132" s="696" cm="1">
        <f t="array" aca="1" ref="OW132" ca="1">INDIRECT(OW$203&amp;ROW())*OW$205</f>
        <v>0</v>
      </c>
      <c r="OX132" s="696" cm="1">
        <f t="array" aca="1" ref="OX132" ca="1">INDIRECT(OX$203&amp;ROW())*OX$205</f>
        <v>0</v>
      </c>
      <c r="OY132" s="696" cm="1">
        <f t="array" aca="1" ref="OY132" ca="1">IF(INDIRECT(OY$203&amp;ROW())="-",0,INDIRECT(OY$203&amp;ROW())*OY$205)</f>
        <v>5.230489E-2</v>
      </c>
      <c r="OZ132" s="696" cm="1">
        <f t="array" aca="1" ref="OZ132" ca="1">INDIRECT(OZ$203&amp;ROW())*OZ$205</f>
        <v>0</v>
      </c>
      <c r="PA132" s="696" cm="1">
        <f t="array" aca="1" ref="PA132" ca="1">IF(INDIRECT(PA$203&amp;ROW())="-",0,INDIRECT(PA$203&amp;ROW())*PA$205)</f>
        <v>0.25980793999999996</v>
      </c>
      <c r="PB132" s="705" cm="1">
        <f t="array" aca="1" ref="PB132" ca="1">INDIRECT(PB$203&amp;ROW())*PB$205</f>
        <v>0</v>
      </c>
      <c r="PC132" s="696" cm="1">
        <f t="array" aca="1" ref="PC132" ca="1">INDIRECT(PC$203&amp;ROW())*PC$205</f>
        <v>0.69730000000000003</v>
      </c>
      <c r="PD132" s="696" cm="1">
        <f t="array" aca="1" ref="PD132" ca="1">INDIRECT(PD$203&amp;ROW())*PD$205</f>
        <v>0</v>
      </c>
      <c r="PE132" s="696" cm="1">
        <f t="array" aca="1" ref="PE132" ca="1">INDIRECT(PE$203&amp;ROW())*PE$205</f>
        <v>0</v>
      </c>
      <c r="PF132" s="696" cm="1">
        <f t="array" aca="1" ref="PF132" ca="1">INDIRECT(PF$203&amp;ROW())*PF$205</f>
        <v>1.3308</v>
      </c>
      <c r="PG132" s="696" cm="1">
        <f t="array" aca="1" ref="PG132" ca="1">IF(INDIRECT(PG$203&amp;ROW())="-",0,INDIRECT(PG$203&amp;ROW())*PG$205)</f>
        <v>0.26039999999999996</v>
      </c>
      <c r="PH132" s="696" cm="1">
        <f t="array" aca="1" ref="PH132" ca="1">INDIRECT(PH$203&amp;ROW())*PH$205</f>
        <v>0.61699999999999999</v>
      </c>
      <c r="PI132" s="696" cm="1">
        <f t="array" aca="1" ref="PI132" ca="1">INDIRECT(PI$203&amp;ROW())*PI$205</f>
        <v>0.60729999999999995</v>
      </c>
      <c r="PJ132" s="696" cm="1">
        <f t="array" aca="1" ref="PJ132" ca="1">INDIRECT(PJ$203&amp;ROW())*PJ$205</f>
        <v>0</v>
      </c>
      <c r="PK132" s="696" cm="1">
        <f t="array" aca="1" ref="PK132" ca="1">IF($PJ132=0,0,INDIRECT(PK$203&amp;ROW())*PK$205)</f>
        <v>0</v>
      </c>
      <c r="PL132" s="696" cm="1">
        <f t="array" aca="1" ref="PL132" ca="1">IF($MPE132=0,0,INDIRECT(PL$203&amp;ROW())*PL$205)</f>
        <v>0</v>
      </c>
      <c r="PM132" s="696" cm="1">
        <f t="array" aca="1" ref="PM132" ca="1">IF($MPE132=0,0,INDIRECT(PM$203&amp;ROW())*PM$205)</f>
        <v>0</v>
      </c>
      <c r="PN132" s="696" cm="1">
        <f t="array" aca="1" ref="PN132" ca="1">IF($PJ132=0,0,INDIRECT(PN$203&amp;ROW())*PN$205)</f>
        <v>0</v>
      </c>
      <c r="PO132" s="696" cm="1">
        <f t="array" aca="1" ref="PO132" ca="1">INDIRECT(PO$203&amp;ROW())*PO$205</f>
        <v>0</v>
      </c>
      <c r="PP132" s="696" cm="1">
        <f t="array" aca="1" ref="PP132" ca="1">IF($PO132=0,0,INDIRECT(PP$203&amp;ROW())*PP$205)</f>
        <v>0</v>
      </c>
      <c r="PQ132" s="696" cm="1">
        <f t="array" aca="1" ref="PQ132" ca="1">IF($PO132=0,0,INDIRECT(PQ$203&amp;ROW())*PQ$205)</f>
        <v>0</v>
      </c>
      <c r="PR132" s="696" cm="1">
        <f t="array" aca="1" ref="PR132" ca="1">INDIRECT(PR$203&amp;ROW())*PR$205</f>
        <v>0</v>
      </c>
      <c r="PS132" s="696" cm="1">
        <f t="array" aca="1" ref="PS132" ca="1">INDIRECT(PS$203&amp;ROW())*PS$205</f>
        <v>0</v>
      </c>
      <c r="PT132" s="696" cm="1">
        <f t="array" aca="1" ref="PT132" ca="1">INDIRECT(PT$203&amp;ROW())*PT$205</f>
        <v>0</v>
      </c>
      <c r="PU132" s="696" cm="1">
        <f t="array" aca="1" ref="PU132" ca="1">INDIRECT(PU$203&amp;ROW())*PU$205</f>
        <v>0</v>
      </c>
      <c r="PV132" s="696" cm="1">
        <f t="array" aca="1" ref="PV132" ca="1">INDIRECT(PV$203&amp;ROW())*PV$205</f>
        <v>0</v>
      </c>
      <c r="PW132" s="696" cm="1">
        <f t="array" aca="1" ref="PW132" ca="1">INDIRECT(PW$203&amp;ROW())*PW$205</f>
        <v>1.0658000000000001</v>
      </c>
      <c r="PX132" s="696" cm="1">
        <f t="array" aca="1" ref="PX132" ca="1">INDIRECT(PX$203&amp;ROW())*PX$205</f>
        <v>1.1714</v>
      </c>
      <c r="PY132" s="696" cm="1">
        <f t="array" aca="1" ref="PY132" ca="1">INDIRECT(PY$203&amp;ROW())*PY$205</f>
        <v>1.1866000000000001</v>
      </c>
      <c r="PZ132" s="696" cm="1">
        <f t="array" aca="1" ref="PZ132" ca="1">INDIRECT(PZ$203&amp;ROW())*PZ$205</f>
        <v>0.17430000000000001</v>
      </c>
      <c r="QA132" s="696" cm="1">
        <f t="array" aca="1" ref="QA132" ca="1">INDIRECT(QA$203&amp;ROW())*QA$205</f>
        <v>0</v>
      </c>
      <c r="QB132" s="696" cm="1">
        <f t="array" aca="1" ref="QB132" ca="1">INDIRECT(QB$203&amp;ROW())*QB$205</f>
        <v>0</v>
      </c>
      <c r="QC132" s="696" cm="1">
        <f t="array" aca="1" ref="QC132" ca="1">INDIRECT(QC$203&amp;ROW())*QC$205</f>
        <v>0</v>
      </c>
      <c r="QD132" s="696" cm="1">
        <f t="array" aca="1" ref="QD132" ca="1">IF(INDIRECT(QD$203&amp;ROW())="-",0,INDIRECT(QD$203&amp;ROW())*QD$205)</f>
        <v>8.0078639999999993E-2</v>
      </c>
      <c r="QE132" s="696" cm="1">
        <f t="array" aca="1" ref="QE132" ca="1">INDIRECT(QE$203&amp;ROW())*QE$205</f>
        <v>0</v>
      </c>
      <c r="QF132" s="696" cm="1">
        <f t="array" aca="1" ref="QF132" ca="1">INDIRECT(QF$203&amp;ROW())*QF$205</f>
        <v>0</v>
      </c>
      <c r="QG132" s="696" cm="1">
        <f t="array" aca="1" ref="QG132" ca="1">INDIRECT(QG$203&amp;ROW())*QG$205</f>
        <v>0</v>
      </c>
      <c r="QI132" s="606" t="s">
        <v>6783</v>
      </c>
      <c r="QJ132" s="700" t="str">
        <f t="shared" ca="1" si="297"/>
        <v>C</v>
      </c>
      <c r="QK132" s="701">
        <f t="shared" ref="QK132:QK195" ca="1" si="313">AVERAGE(QL132:QO132)</f>
        <v>0.32976117277656158</v>
      </c>
      <c r="QL132" s="705">
        <f t="shared" ca="1" si="298"/>
        <v>0.61457145184094775</v>
      </c>
      <c r="QM132" s="696">
        <f t="shared" ca="1" si="299"/>
        <v>0.26073534040627716</v>
      </c>
      <c r="QN132" s="696">
        <f t="shared" ca="1" si="300"/>
        <v>0.15579337853418881</v>
      </c>
      <c r="QO132" s="697">
        <f t="shared" ca="1" si="301"/>
        <v>0.2879445203248327</v>
      </c>
      <c r="QP132" s="696" cm="1">
        <f t="array" aca="1" ref="QP132" ca="1">INDIRECT(QP$203&amp;ROW())*QP$205</f>
        <v>0</v>
      </c>
      <c r="QQ132" s="696" cm="1">
        <f t="array" aca="1" ref="QQ132" ca="1">INDIRECT(QQ$203&amp;ROW())*QQ$205</f>
        <v>0</v>
      </c>
      <c r="QR132" s="696" cm="1">
        <f t="array" aca="1" ref="QR132" ca="1">INDIRECT(QR$203&amp;ROW())*QR$205</f>
        <v>0</v>
      </c>
      <c r="QS132" s="696" cm="1">
        <f t="array" aca="1" ref="QS132" ca="1">INDIRECT(QS$203&amp;ROW())*QS$205</f>
        <v>0.22471360933801068</v>
      </c>
      <c r="QT132" s="696" cm="1">
        <f t="array" aca="1" ref="QT132" ca="1">INDIRECT(QT$203&amp;ROW())*QT$205</f>
        <v>0.17488542943331029</v>
      </c>
      <c r="QU132" s="696" cm="1">
        <f t="array" aca="1" ref="QU132" ca="1">INDIRECT(QU$203&amp;ROW())*QU$205</f>
        <v>0.53329206883563263</v>
      </c>
      <c r="QV132" s="696" cm="1">
        <f t="array" aca="1" ref="QV132" ca="1">INDIRECT(QV$203&amp;ROW())*QV$205</f>
        <v>0.24117831443907087</v>
      </c>
      <c r="QW132" s="696" cm="1">
        <f t="array" aca="1" ref="QW132" ca="1">INDIRECT(QW$203&amp;ROW())*QW$205</f>
        <v>0.17699805458110993</v>
      </c>
      <c r="QX132" s="696" cm="1">
        <f t="array" aca="1" ref="QX132" ca="1">INDIRECT(QX$203&amp;ROW())*QX$205</f>
        <v>0.60640894423913805</v>
      </c>
      <c r="QY132" s="696" cm="1">
        <f t="array" aca="1" ref="QY132" ca="1">INDIRECT(QY$203&amp;ROW())*QY$205</f>
        <v>0.13540247513535897</v>
      </c>
      <c r="QZ132" s="696" cm="1">
        <f t="array" aca="1" ref="QZ132" ca="1">INDIRECT(QZ$203&amp;ROW())*QZ$205</f>
        <v>0.27613248380770827</v>
      </c>
      <c r="RA132" s="696" cm="1">
        <f t="array" aca="1" ref="RA132" ca="1">INDIRECT(RA$203&amp;ROW())*RA$205</f>
        <v>0</v>
      </c>
      <c r="RB132" s="696" cm="1">
        <f t="array" aca="1" ref="RB132" ca="1">INDIRECT(RB$203&amp;ROW())*RB$205</f>
        <v>0</v>
      </c>
      <c r="RC132" s="696" cm="1">
        <f t="array" aca="1" ref="RC132" ca="1">IF(INDIRECT(RC$203&amp;ROW())="-",0,INDIRECT(RC$203&amp;ROW())*RC$205)</f>
        <v>6.1840649386903333E-3</v>
      </c>
      <c r="RD132" s="696" cm="1">
        <f t="array" aca="1" ref="RD132" ca="1">INDIRECT(RD$203&amp;ROW())*RD$205</f>
        <v>0</v>
      </c>
      <c r="RE132" s="696" cm="1">
        <f t="array" aca="1" ref="RE132" ca="1">IF(INDIRECT(RE$203&amp;ROW())="-",0,INDIRECT(RE$203&amp;ROW())*RE$205)</f>
        <v>1.8613306585162921E-2</v>
      </c>
      <c r="RF132" s="705" cm="1">
        <f t="array" aca="1" ref="RF132" ca="1">INDIRECT(RF$203&amp;ROW())*RF$205</f>
        <v>0</v>
      </c>
      <c r="RG132" s="696" cm="1">
        <f t="array" aca="1" ref="RG132" ca="1">INDIRECT(RG$203&amp;ROW())*RG$205</f>
        <v>0.13825233454180202</v>
      </c>
      <c r="RH132" s="696" cm="1">
        <f t="array" aca="1" ref="RH132" ca="1">INDIRECT(RH$203&amp;ROW())*RH$205</f>
        <v>0</v>
      </c>
      <c r="RI132" s="696" cm="1">
        <f t="array" aca="1" ref="RI132" ca="1">INDIRECT(RI$203&amp;ROW())*RI$205</f>
        <v>0</v>
      </c>
      <c r="RJ132" s="696" cm="1">
        <f t="array" aca="1" ref="RJ132" ca="1">INDIRECT(RJ$203&amp;ROW())*RJ$205</f>
        <v>0.12226723336432462</v>
      </c>
      <c r="RK132" s="696" cm="1">
        <f t="array" aca="1" ref="RK132" ca="1">IF(INDIRECT(RK$203&amp;ROW())="-",0,INDIRECT(RK$203&amp;ROW())*RK$205)</f>
        <v>1.798146782390463E-2</v>
      </c>
      <c r="RL132" s="696" cm="1">
        <f t="array" aca="1" ref="RL132" ca="1">INDIRECT(RL$203&amp;ROW())*RL$205</f>
        <v>0.11262003659234653</v>
      </c>
      <c r="RM132" s="696" cm="1">
        <f t="array" aca="1" ref="RM132" ca="1">INDIRECT(RM$203&amp;ROW())*RM$205</f>
        <v>1.4993730364766381E-2</v>
      </c>
      <c r="RN132" s="696" cm="1">
        <f t="array" aca="1" ref="RN132" ca="1">INDIRECT(RN$203&amp;ROW())*RN$205</f>
        <v>0</v>
      </c>
      <c r="RO132" s="696" cm="1">
        <f t="array" aca="1" ref="RO132" ca="1">IF($RN132=0,0,INDIRECT(RO$203&amp;ROW())*RO$205)</f>
        <v>0</v>
      </c>
      <c r="RP132" s="696" cm="1">
        <f t="array" aca="1" ref="RP132" ca="1">IF($RN132=0,0,INDIRECT(RP$203&amp;ROW())*RP$205)</f>
        <v>0</v>
      </c>
      <c r="RQ132" s="696" cm="1">
        <f t="array" aca="1" ref="RQ132" ca="1">IF($RN132=0,0,INDIRECT(RQ$203&amp;ROW())*RQ$205)</f>
        <v>0</v>
      </c>
      <c r="RR132" s="696" cm="1">
        <f t="array" aca="1" ref="RR132" ca="1">IF($RN132=0,0,INDIRECT(RR$203&amp;ROW())*RR$205)</f>
        <v>0</v>
      </c>
      <c r="RS132" s="696" cm="1">
        <f t="array" aca="1" ref="RS132" ca="1">INDIRECT(RS$203&amp;ROW())*RS$205</f>
        <v>0</v>
      </c>
      <c r="RT132" s="696" cm="1">
        <f t="array" aca="1" ref="RT132" ca="1">IF($RS132=0,0,INDIRECT(RT$203&amp;ROW())*RT$205)</f>
        <v>0</v>
      </c>
      <c r="RU132" s="696" cm="1">
        <f t="array" aca="1" ref="RU132" ca="1">IF($RS132=0,0,INDIRECT(RU$203&amp;ROW())*RU$205)</f>
        <v>0</v>
      </c>
      <c r="RV132" s="696" cm="1">
        <f t="array" aca="1" ref="RV132" ca="1">INDIRECT(RV$203&amp;ROW())*RV$205</f>
        <v>0</v>
      </c>
      <c r="RW132" s="696" cm="1">
        <f t="array" aca="1" ref="RW132" ca="1">INDIRECT(RW$203&amp;ROW())*RW$205</f>
        <v>0</v>
      </c>
      <c r="RX132" s="696" cm="1">
        <f t="array" aca="1" ref="RX132" ca="1">INDIRECT(RX$203&amp;ROW())*RX$205</f>
        <v>0</v>
      </c>
      <c r="RY132" s="696" cm="1">
        <f t="array" aca="1" ref="RY132" ca="1">INDIRECT(RY$203&amp;ROW())*RY$205</f>
        <v>0</v>
      </c>
      <c r="RZ132" s="696" cm="1">
        <f t="array" aca="1" ref="RZ132" ca="1">INDIRECT(RZ$203&amp;ROW())*RZ$205</f>
        <v>0</v>
      </c>
      <c r="SA132" s="696" cm="1">
        <f t="array" aca="1" ref="SA132" ca="1">INDIRECT(SA$203&amp;ROW())*SA$205</f>
        <v>0.20458618579029147</v>
      </c>
      <c r="SB132" s="696" cm="1">
        <f t="array" aca="1" ref="SB132" ca="1">INDIRECT(SB$203&amp;ROW())*SB$205</f>
        <v>4.7124126502052749E-2</v>
      </c>
      <c r="SC132" s="696" cm="1">
        <f t="array" aca="1" ref="SC132" ca="1">INDIRECT(SC$203&amp;ROW())*SC$205</f>
        <v>5.4291606235991073E-2</v>
      </c>
      <c r="SD132" s="696" cm="1">
        <f t="array" aca="1" ref="SD132" ca="1">INDIRECT(SD$203&amp;ROW())*SD$205</f>
        <v>0.3072993885784252</v>
      </c>
      <c r="SE132" s="696" cm="1">
        <f t="array" aca="1" ref="SE132" ca="1">INDIRECT(SE$203&amp;ROW())*SE$205</f>
        <v>0</v>
      </c>
      <c r="SF132" s="696" cm="1">
        <f t="array" aca="1" ref="SF132" ca="1">INDIRECT(SF$203&amp;ROW())*SF$205</f>
        <v>0</v>
      </c>
      <c r="SG132" s="696" cm="1">
        <f t="array" aca="1" ref="SG132" ca="1">INDIRECT(SG$203&amp;ROW())*SG$205</f>
        <v>0</v>
      </c>
      <c r="SH132" s="696" cm="1">
        <f t="array" aca="1" ref="SH132" ca="1">IF(INDIRECT(SH$203&amp;ROW())="-",0,INDIRECT(SH$203&amp;ROW())*SH$205)</f>
        <v>1.0259879517524516E-2</v>
      </c>
      <c r="SI132" s="696" cm="1">
        <f t="array" aca="1" ref="SI132" ca="1">INDIRECT(SI$203&amp;ROW())*SI$205</f>
        <v>0</v>
      </c>
      <c r="SJ132" s="696" cm="1">
        <f t="array" aca="1" ref="SJ132" ca="1">INDIRECT(SJ$203&amp;ROW())*SJ$205</f>
        <v>0</v>
      </c>
      <c r="SK132" s="696" cm="1">
        <f t="array" aca="1" ref="SK132" ca="1">INDIRECT(SK$203&amp;ROW())*SK$205</f>
        <v>0</v>
      </c>
      <c r="SN132" s="606" t="s">
        <v>6783</v>
      </c>
      <c r="SO132" s="707" cm="1">
        <f t="array" aca="1" ref="SO132" ca="1">INDIRECT(SO$203&amp;ROW())*SO$205</f>
        <v>0</v>
      </c>
      <c r="SP132" s="707" cm="1">
        <f t="array" aca="1" ref="SP132" ca="1">INDIRECT(SP$203&amp;ROW())*SP$205</f>
        <v>0</v>
      </c>
      <c r="SQ132" s="707" cm="1">
        <f t="array" aca="1" ref="SQ132" ca="1">INDIRECT(SQ$203&amp;ROW())*SQ$205</f>
        <v>0</v>
      </c>
      <c r="SR132" s="707" cm="1">
        <f t="array" aca="1" ref="SR132" ca="1">INDIRECT(SR$203&amp;ROW())*SR$205</f>
        <v>3</v>
      </c>
      <c r="SS132" s="707" cm="1">
        <f t="array" aca="1" ref="SS132" ca="1">INDIRECT(SS$203&amp;ROW())*SS$205</f>
        <v>2</v>
      </c>
      <c r="ST132" s="707" cm="1">
        <f t="array" aca="1" ref="ST132" ca="1">INDIRECT(ST$203&amp;ROW())*ST$205</f>
        <v>3</v>
      </c>
      <c r="SU132" s="707" cm="1">
        <f t="array" aca="1" ref="SU132" ca="1">INDIRECT(SU$203&amp;ROW())*SU$205</f>
        <v>3</v>
      </c>
      <c r="SV132" s="707" cm="1">
        <f t="array" aca="1" ref="SV132" ca="1">INDIRECT(SV$203&amp;ROW())*SV$205</f>
        <v>1</v>
      </c>
      <c r="SW132" s="707" cm="1">
        <f t="array" aca="1" ref="SW132" ca="1">INDIRECT(SW$203&amp;ROW())*SW$205</f>
        <v>3</v>
      </c>
      <c r="SX132" s="707" cm="1">
        <f t="array" aca="1" ref="SX132" ca="1">INDIRECT(SX$203&amp;ROW())*SX$205</f>
        <v>3</v>
      </c>
      <c r="SY132" s="707" cm="1">
        <f t="array" aca="1" ref="SY132" ca="1">INDIRECT(SY$203&amp;ROW())*SY$205</f>
        <v>3</v>
      </c>
      <c r="SZ132" s="707" cm="1">
        <f t="array" aca="1" ref="SZ132" ca="1">INDIRECT(SZ$203&amp;ROW())*SZ$205</f>
        <v>0</v>
      </c>
      <c r="TA132" s="707" cm="1">
        <f t="array" aca="1" ref="TA132" ca="1">INDIRECT(TA$203&amp;ROW())*TA$205</f>
        <v>0</v>
      </c>
      <c r="TB132" s="696" cm="1">
        <f t="array" aca="1" ref="TB132" ca="1">IF(INDIRECT(TB$203&amp;ROW())="-",0,INDIRECT(TB$203&amp;ROW())*TB$205)</f>
        <v>7.3700000000000002E-2</v>
      </c>
      <c r="TC132" s="707" cm="1">
        <f t="array" aca="1" ref="TC132" ca="1">INDIRECT(TC$203&amp;ROW())*TC$205</f>
        <v>0</v>
      </c>
      <c r="TD132" s="696" cm="1">
        <f t="array" aca="1" ref="TD132" ca="1">IF(INDIRECT(TD$203&amp;ROW())="-",0,INDIRECT(TD$203&amp;ROW())*TD$205)</f>
        <v>0.29409999999999997</v>
      </c>
      <c r="TE132" s="732" cm="1">
        <f t="array" aca="1" ref="TE132" ca="1">INDIRECT(TE$203&amp;ROW())*TE$205</f>
        <v>0</v>
      </c>
      <c r="TF132" s="707" cm="1">
        <f t="array" aca="1" ref="TF132" ca="1">INDIRECT(TF$203&amp;ROW())*TF$205</f>
        <v>1</v>
      </c>
      <c r="TG132" s="707" cm="1">
        <f t="array" aca="1" ref="TG132" ca="1">INDIRECT(TG$203&amp;ROW())*TG$205</f>
        <v>0</v>
      </c>
      <c r="TH132" s="707" cm="1">
        <f t="array" aca="1" ref="TH132" ca="1">INDIRECT(TH$203&amp;ROW())*TH$205</f>
        <v>0</v>
      </c>
      <c r="TI132" s="707" cm="1">
        <f t="array" aca="1" ref="TI132" ca="1">INDIRECT(TI$203&amp;ROW())*TI$205</f>
        <v>2</v>
      </c>
      <c r="TJ132" s="696" cm="1">
        <f t="array" aca="1" ref="TJ132" ca="1">IF(INDIRECT(TJ$203&amp;ROW())="-",0,INDIRECT(TJ$203&amp;ROW())*TJ$205)</f>
        <v>0.29759999999999998</v>
      </c>
      <c r="TK132" s="707" cm="1">
        <f t="array" aca="1" ref="TK132" ca="1">INDIRECT(TK$203&amp;ROW())*TK$205</f>
        <v>1</v>
      </c>
      <c r="TL132" s="707" cm="1">
        <f t="array" aca="1" ref="TL132" ca="1">INDIRECT(TL$203&amp;ROW())*TL$205</f>
        <v>1</v>
      </c>
      <c r="TM132" s="707" cm="1">
        <f t="array" aca="1" ref="TM132" ca="1">INDIRECT(TM$203&amp;ROW())*TM$205</f>
        <v>0</v>
      </c>
      <c r="TN132" s="707" cm="1">
        <f t="array" aca="1" ref="TN132" ca="1">IF($TM132=0,0,INDIRECT(TN$203&amp;ROW())*TN$205)</f>
        <v>0</v>
      </c>
      <c r="TO132" s="707" cm="1">
        <f t="array" aca="1" ref="TO132" ca="1">IF($TM132=0,0,INDIRECT(TO$203&amp;ROW())*TO$205)</f>
        <v>0</v>
      </c>
      <c r="TP132" s="707" cm="1">
        <f t="array" aca="1" ref="TP132" ca="1">IF($TM132=0,0,INDIRECT(TP$203&amp;ROW())*TP$205)</f>
        <v>0</v>
      </c>
      <c r="TQ132" s="707" cm="1">
        <f t="array" aca="1" ref="TQ132" ca="1">IF($TM132=0,0,INDIRECT(TQ$203&amp;ROW())*TQ$205)</f>
        <v>0</v>
      </c>
      <c r="TR132" s="707" cm="1">
        <f t="array" aca="1" ref="TR132" ca="1">INDIRECT(TR$203&amp;ROW())*TR$205</f>
        <v>0</v>
      </c>
      <c r="TS132" s="707" cm="1">
        <f t="array" aca="1" ref="TS132" ca="1">IF($TR132=0,0,INDIRECT(TS$203&amp;ROW())*TS$205)</f>
        <v>0</v>
      </c>
      <c r="TT132" s="707" cm="1">
        <f t="array" aca="1" ref="TT132" ca="1">IF($TR132=0,0,INDIRECT(TT$203&amp;ROW())*TT$205)</f>
        <v>0</v>
      </c>
      <c r="TU132" s="707" cm="1">
        <f t="array" aca="1" ref="TU132" ca="1">INDIRECT(TU$203&amp;ROW())*TU$205</f>
        <v>0</v>
      </c>
      <c r="TV132" s="707" cm="1">
        <f t="array" aca="1" ref="TV132" ca="1">INDIRECT(TV$203&amp;ROW())*TV$205</f>
        <v>0</v>
      </c>
      <c r="TW132" s="707" cm="1">
        <f t="array" aca="1" ref="TW132" ca="1">INDIRECT(TW$203&amp;ROW())*TW$205</f>
        <v>0</v>
      </c>
      <c r="TX132" s="707" cm="1">
        <f t="array" aca="1" ref="TX132" ca="1">INDIRECT(TX$203&amp;ROW())*TX$205</f>
        <v>0</v>
      </c>
      <c r="TY132" s="707" cm="1">
        <f t="array" aca="1" ref="TY132" ca="1">INDIRECT(TY$203&amp;ROW())*TY$205</f>
        <v>0</v>
      </c>
      <c r="TZ132" s="707" cm="1">
        <f t="array" aca="1" ref="TZ132" ca="1">INDIRECT(TZ$203&amp;ROW())*TZ$205</f>
        <v>2</v>
      </c>
      <c r="UA132" s="707" cm="1">
        <f t="array" aca="1" ref="UA132" ca="1">INDIRECT(UA$203&amp;ROW())*UA$205</f>
        <v>2</v>
      </c>
      <c r="UB132" s="707" cm="1">
        <f t="array" aca="1" ref="UB132" ca="1">INDIRECT(UB$203&amp;ROW())*UB$205</f>
        <v>2</v>
      </c>
      <c r="UC132" s="707" cm="1">
        <f t="array" aca="1" ref="UC132" ca="1">INDIRECT(UC$203&amp;ROW())*UC$205</f>
        <v>1</v>
      </c>
      <c r="UD132" s="707" cm="1">
        <f t="array" aca="1" ref="UD132" ca="1">INDIRECT(UD$203&amp;ROW())*UD$205</f>
        <v>0</v>
      </c>
      <c r="UE132" s="707" cm="1">
        <f t="array" aca="1" ref="UE132" ca="1">INDIRECT(UE$203&amp;ROW())*UE$205</f>
        <v>0</v>
      </c>
      <c r="UF132" s="707" cm="1">
        <f t="array" aca="1" ref="UF132" ca="1">INDIRECT(UF$203&amp;ROW())*UF$205</f>
        <v>0</v>
      </c>
      <c r="UG132" s="696" cm="1">
        <f t="array" aca="1" ref="UG132" ca="1">IF(INDIRECT(UG$203&amp;ROW())="-",0,INDIRECT(UG$203&amp;ROW())*UG$205)</f>
        <v>0.13039999999999999</v>
      </c>
      <c r="UH132" s="707" cm="1">
        <f t="array" aca="1" ref="UH132" ca="1">INDIRECT(UH$203&amp;ROW())*UH$205</f>
        <v>0</v>
      </c>
      <c r="UI132" s="707" cm="1">
        <f t="array" aca="1" ref="UI132" ca="1">INDIRECT(UI$203&amp;ROW())*UI$205</f>
        <v>0</v>
      </c>
      <c r="UJ132" s="707" cm="1">
        <f t="array" aca="1" ref="UJ132" ca="1">INDIRECT(UJ$203&amp;ROW())*UJ$205</f>
        <v>0</v>
      </c>
      <c r="UM132" s="606" t="s">
        <v>6783</v>
      </c>
      <c r="UN132" s="616">
        <f t="shared" ca="1" si="222"/>
        <v>-0.97111609266078391</v>
      </c>
      <c r="UO132" s="616">
        <f t="shared" ca="1" si="222"/>
        <v>-0.6225347970107441</v>
      </c>
      <c r="UP132" s="616">
        <f t="shared" ca="1" si="222"/>
        <v>-0.88618201963763954</v>
      </c>
      <c r="UQ132" s="616">
        <f t="shared" ca="1" si="222"/>
        <v>0.29355872991449461</v>
      </c>
      <c r="UR132" s="616">
        <f t="shared" ca="1" si="222"/>
        <v>0.12190361681987209</v>
      </c>
      <c r="US132" s="616">
        <f t="shared" ca="1" si="222"/>
        <v>0.41305213694811815</v>
      </c>
      <c r="UT132" s="616">
        <f t="shared" ca="1" si="222"/>
        <v>0.30690415393182785</v>
      </c>
      <c r="UU132" s="616">
        <f t="shared" ca="1" si="222"/>
        <v>-1.6225788321166725</v>
      </c>
      <c r="UV132" s="616">
        <f t="shared" ca="1" si="222"/>
        <v>0.44410973870643028</v>
      </c>
      <c r="UW132" s="616">
        <f t="shared" ca="1" si="222"/>
        <v>0.6421874155054268</v>
      </c>
      <c r="UX132" s="616">
        <f t="shared" ca="1" si="222"/>
        <v>0.28247365722383649</v>
      </c>
      <c r="UY132" s="616">
        <f t="shared" ca="1" si="222"/>
        <v>-0.67270887390575207</v>
      </c>
      <c r="UZ132" s="616">
        <f t="shared" ca="1" si="222"/>
        <v>-0.80238258590915801</v>
      </c>
      <c r="VA132" s="616">
        <f t="shared" ca="1" si="222"/>
        <v>-1.8223979438970175</v>
      </c>
      <c r="VB132" s="616">
        <f t="shared" ca="1" si="222"/>
        <v>-0.76400504167427041</v>
      </c>
      <c r="VC132" s="616">
        <f t="shared" ref="VC132:VR149" ca="1" si="314">(TD132-VC$203)/VC$204</f>
        <v>-1.0719814834911556</v>
      </c>
      <c r="VD132" s="616">
        <f t="shared" ca="1" si="243"/>
        <v>-1.5772186114663853</v>
      </c>
      <c r="VE132" s="616">
        <f t="shared" ref="VE132:VE133" ca="1" si="315">(TF132-VE$203)/VE$204</f>
        <v>-1.5404904907201931</v>
      </c>
      <c r="VF132" s="616">
        <f t="shared" ref="VF132:VF133" ca="1" si="316">(TG132-VF$203)/VF$204</f>
        <v>-1.7012503523278015</v>
      </c>
      <c r="VG132" s="616">
        <f t="shared" ref="VG132:VG133" ca="1" si="317">(TH132-VG$203)/VG$204</f>
        <v>-0.89462372206681784</v>
      </c>
      <c r="VH132" s="616">
        <f t="shared" ref="VH132:VH133" ca="1" si="318">(TI132-VH$203)/VH$204</f>
        <v>-0.12784420028857393</v>
      </c>
      <c r="VI132" s="616">
        <f t="shared" ref="VI132:VS133" ca="1" si="319">(TJ132-VI$203)/VI$204</f>
        <v>-1.0405700205516049</v>
      </c>
      <c r="VJ132" s="616">
        <f t="shared" ca="1" si="319"/>
        <v>1.1038721171937993</v>
      </c>
      <c r="VK132" s="616">
        <f t="shared" ca="1" si="319"/>
        <v>-0.49937453713488217</v>
      </c>
      <c r="VL132" s="616">
        <f t="shared" ca="1" si="319"/>
        <v>-0.83864555511817418</v>
      </c>
      <c r="VM132" s="616">
        <f t="shared" ca="1" si="319"/>
        <v>-0.57201237404204519</v>
      </c>
      <c r="VN132" s="616">
        <f t="shared" ca="1" si="319"/>
        <v>-0.62639799545694341</v>
      </c>
      <c r="VO132" s="616">
        <f t="shared" ca="1" si="319"/>
        <v>-0.42150866262694142</v>
      </c>
      <c r="VP132" s="616">
        <f t="shared" ca="1" si="319"/>
        <v>-0.46221149066820022</v>
      </c>
      <c r="VQ132" s="616">
        <f t="shared" ca="1" si="319"/>
        <v>-0.77889442244162177</v>
      </c>
      <c r="VR132" s="616">
        <f t="shared" ca="1" si="319"/>
        <v>-0.64202286734458469</v>
      </c>
      <c r="VS132" s="616">
        <f t="shared" ca="1" si="319"/>
        <v>-0.40481357988865657</v>
      </c>
      <c r="VT132" s="616">
        <f t="shared" ref="VT132:WC163" ca="1" si="320">(TU132-VT$203)/VT$204</f>
        <v>-0.3878135405833677</v>
      </c>
      <c r="VU132" s="616">
        <f t="shared" ca="1" si="320"/>
        <v>-0.82130507758946303</v>
      </c>
      <c r="VV132" s="616">
        <f t="shared" ca="1" si="320"/>
        <v>-0.64337789451099625</v>
      </c>
      <c r="VW132" s="616">
        <f t="shared" ca="1" si="320"/>
        <v>-2.2727508617901209</v>
      </c>
      <c r="VX132" s="616">
        <f t="shared" ca="1" si="320"/>
        <v>-0.78524029103755877</v>
      </c>
      <c r="VY132" s="616">
        <f t="shared" ca="1" si="302"/>
        <v>0.70583605694264007</v>
      </c>
      <c r="VZ132" s="616">
        <f t="shared" ca="1" si="302"/>
        <v>0.68442622420316401</v>
      </c>
      <c r="WA132" s="616">
        <f t="shared" ca="1" si="302"/>
        <v>0.92808016936885662</v>
      </c>
      <c r="WB132" s="616">
        <f t="shared" ca="1" si="302"/>
        <v>0.33435322352896929</v>
      </c>
      <c r="WC132" s="616">
        <f t="shared" ca="1" si="302"/>
        <v>-2.0807149803312397</v>
      </c>
      <c r="WD132" s="616">
        <f t="shared" ca="1" si="229"/>
        <v>-1.3395773314157267</v>
      </c>
      <c r="WE132" s="616">
        <f t="shared" ca="1" si="229"/>
        <v>-1.7097470492691516</v>
      </c>
      <c r="WF132" s="616">
        <f t="shared" ca="1" si="229"/>
        <v>-2.8676834844965984</v>
      </c>
      <c r="WG132" s="616">
        <f t="shared" ca="1" si="229"/>
        <v>-1.008197359876486</v>
      </c>
      <c r="WH132" s="616">
        <f t="shared" ca="1" si="229"/>
        <v>-1.0816125322340113</v>
      </c>
      <c r="WI132" s="627">
        <f t="shared" ca="1" si="229"/>
        <v>-0.9831420375936909</v>
      </c>
      <c r="WL132" s="606" t="s">
        <v>6783</v>
      </c>
      <c r="WM132" s="700" t="str">
        <f t="shared" ref="WM132:WM195" ca="1" si="321">IF(WN132&gt;=0.75,"A",IF(WN132&gt;=0.5,"B",IF(WN132&gt;=0.25,"C","D")))</f>
        <v>C</v>
      </c>
      <c r="WN132" s="479">
        <f t="shared" ref="WN132:WN195" ca="1" si="322">AVERAGE(WO132:WR132)</f>
        <v>0.26353107411713556</v>
      </c>
      <c r="WO132" s="495">
        <f t="shared" ca="1" si="303"/>
        <v>0.46266782690735836</v>
      </c>
      <c r="WP132" s="458">
        <f t="shared" ca="1" si="303"/>
        <v>0.27689865703416289</v>
      </c>
      <c r="WQ132" s="458">
        <f t="shared" ca="1" si="303"/>
        <v>0.16096844754855247</v>
      </c>
      <c r="WR132" s="459">
        <f t="shared" ca="1" si="303"/>
        <v>0.15358936497846862</v>
      </c>
      <c r="WS132" s="495">
        <f t="shared" ref="WS132:WS195" ca="1" si="323">SUM(WW132:XK132)/SUM(WW$205:XK$205)</f>
        <v>-0.46709989277149955</v>
      </c>
      <c r="WT132" s="458">
        <f t="shared" ref="WT132:WT195" ca="1" si="324">SUM(XL132:XQ132)/SUM(XL$205:XQ$205)</f>
        <v>-1.1698240850696255</v>
      </c>
      <c r="WU132" s="458">
        <f t="shared" ref="WU132:WU195" ca="1" si="325">SUM(XR132:YC132)/SUM(XR$205:YC$205)</f>
        <v>-0.50038170145652072</v>
      </c>
      <c r="WV132" s="459">
        <f t="shared" ref="WV132:WV195" ca="1" si="326">SUM(YD132:YR132)/SUM(YD$205:YR$205)</f>
        <v>-0.91820699772338465</v>
      </c>
      <c r="WW132" s="484">
        <f t="shared" ca="1" si="223"/>
        <v>-0.7262006140917342</v>
      </c>
      <c r="WX132" s="484">
        <f t="shared" ca="1" si="223"/>
        <v>-0.37545073607717977</v>
      </c>
      <c r="WY132" s="484">
        <f t="shared" ca="1" si="223"/>
        <v>-0.64522912849816527</v>
      </c>
      <c r="WZ132" s="484">
        <f t="shared" ca="1" si="223"/>
        <v>0.10559307515024371</v>
      </c>
      <c r="XA132" s="484">
        <f t="shared" ca="1" si="241"/>
        <v>6.4328538595846502E-2</v>
      </c>
      <c r="XB132" s="484">
        <f t="shared" ca="1" si="241"/>
        <v>0.21821544394969081</v>
      </c>
      <c r="XC132" s="484">
        <f t="shared" ca="1" si="241"/>
        <v>0.14467461816346364</v>
      </c>
      <c r="XD132" s="484">
        <f t="shared" ca="1" si="241"/>
        <v>-0.8322206829926414</v>
      </c>
      <c r="XE132" s="484">
        <f t="shared" ca="1" si="241"/>
        <v>0.21801347073098662</v>
      </c>
      <c r="XF132" s="484">
        <f t="shared" ca="1" si="241"/>
        <v>0.41324760187774212</v>
      </c>
      <c r="XG132" s="484">
        <f t="shared" ca="1" si="241"/>
        <v>0.1145148206385433</v>
      </c>
      <c r="XH132" s="484">
        <f t="shared" ca="1" si="241"/>
        <v>-0.33958343954762366</v>
      </c>
      <c r="XI132" s="484">
        <f t="shared" ca="1" si="241"/>
        <v>-0.56078518929191046</v>
      </c>
      <c r="XJ132" s="484">
        <f t="shared" ca="1" si="241"/>
        <v>-1.2933558207837133</v>
      </c>
      <c r="XK132" s="484">
        <f t="shared" ca="1" si="241"/>
        <v>-0.54267278110123429</v>
      </c>
      <c r="XL132" s="484">
        <f t="shared" ca="1" si="241"/>
        <v>-0.94698844251608683</v>
      </c>
      <c r="XM132" s="484">
        <f t="shared" ca="1" si="241"/>
        <v>-1.1895382767679479</v>
      </c>
      <c r="XN132" s="484">
        <f t="shared" ca="1" si="241"/>
        <v>-1.0741840191791907</v>
      </c>
      <c r="XO132" s="484">
        <f t="shared" ca="1" si="241"/>
        <v>-1.2490580086790719</v>
      </c>
      <c r="XP132" s="484">
        <f t="shared" ca="1" si="241"/>
        <v>-0.57255918212276347</v>
      </c>
      <c r="XQ132" s="484">
        <f t="shared" ca="1" si="252"/>
        <v>-8.50675308720171E-2</v>
      </c>
      <c r="XR132" s="484">
        <f t="shared" ca="1" si="253"/>
        <v>-0.91049876798265428</v>
      </c>
      <c r="XS132" s="484">
        <f t="shared" ca="1" si="254"/>
        <v>0.68108909630857417</v>
      </c>
      <c r="XT132" s="484">
        <f t="shared" ca="1" si="255"/>
        <v>-0.30327015640201394</v>
      </c>
      <c r="XU132" s="484">
        <f t="shared" ca="1" si="256"/>
        <v>-0.63720289277878872</v>
      </c>
      <c r="XV132" s="484">
        <f t="shared" ca="1" si="257"/>
        <v>-0.30179372854458303</v>
      </c>
      <c r="XW132" s="484">
        <f t="shared" ca="1" si="258"/>
        <v>-0.40427726626791127</v>
      </c>
      <c r="XX132" s="484">
        <f t="shared" ca="1" si="250"/>
        <v>-0.20379943838012618</v>
      </c>
      <c r="XY132" s="484">
        <f t="shared" ca="1" si="250"/>
        <v>-0.24303080179333969</v>
      </c>
      <c r="XZ132" s="484">
        <f t="shared" ca="1" si="250"/>
        <v>-0.56968338057380219</v>
      </c>
      <c r="YA132" s="484">
        <f t="shared" ca="1" si="250"/>
        <v>-0.43779539324227229</v>
      </c>
      <c r="YB132" s="484">
        <f t="shared" ca="1" si="250"/>
        <v>-0.21272953623148902</v>
      </c>
      <c r="YC132" s="484">
        <f t="shared" ca="1" si="250"/>
        <v>-0.17304240180829866</v>
      </c>
      <c r="YD132" s="484">
        <f t="shared" ca="1" si="246"/>
        <v>-0.6068623218308542</v>
      </c>
      <c r="YE132" s="484">
        <f t="shared" ca="1" si="244"/>
        <v>-0.46342509741627064</v>
      </c>
      <c r="YF132" s="484">
        <f t="shared" ca="1" si="244"/>
        <v>-1.3406957333699923</v>
      </c>
      <c r="YG132" s="484">
        <f t="shared" ca="1" si="244"/>
        <v>-0.54699838673676349</v>
      </c>
      <c r="YH132" s="484">
        <f t="shared" ca="1" si="244"/>
        <v>0.3761400347447329</v>
      </c>
      <c r="YI132" s="484">
        <f t="shared" ca="1" si="244"/>
        <v>0.40086843951579315</v>
      </c>
      <c r="YJ132" s="484">
        <f t="shared" ca="1" si="233"/>
        <v>0.55062996448654267</v>
      </c>
      <c r="YK132" s="484">
        <f t="shared" ca="1" si="233"/>
        <v>5.8277766861099353E-2</v>
      </c>
      <c r="YL132" s="484">
        <f t="shared" ca="1" si="233"/>
        <v>-0.65875436277287047</v>
      </c>
      <c r="YM132" s="484">
        <f t="shared" ca="1" si="233"/>
        <v>-1.0693845836691747</v>
      </c>
      <c r="YN132" s="484">
        <f t="shared" ca="1" si="233"/>
        <v>-1.2190496461289051</v>
      </c>
      <c r="YO132" s="484">
        <f t="shared" ca="1" si="233"/>
        <v>-1.7610444278293611</v>
      </c>
      <c r="YP132" s="484">
        <f t="shared" ca="1" si="230"/>
        <v>-0.53716755334219179</v>
      </c>
      <c r="YQ132" s="484">
        <f t="shared" ca="1" si="230"/>
        <v>-0.78352011835031787</v>
      </c>
      <c r="YR132" s="484">
        <f t="shared" ca="1" si="230"/>
        <v>-0.73715989978774943</v>
      </c>
      <c r="YU132" s="606" t="s">
        <v>6783</v>
      </c>
      <c r="YV132" s="700" t="str">
        <f t="shared" ca="1" si="304"/>
        <v>C</v>
      </c>
      <c r="YW132" s="479">
        <f t="shared" ref="YW132:YW195" ca="1" si="327">AVERAGE(YX132:ZA132)</f>
        <v>0.34335578515874293</v>
      </c>
      <c r="YX132" s="495">
        <f t="shared" ca="1" si="305"/>
        <v>0.6219763035401582</v>
      </c>
      <c r="YY132" s="458">
        <f t="shared" ca="1" si="305"/>
        <v>0.2947527196434826</v>
      </c>
      <c r="YZ132" s="458">
        <f t="shared" ca="1" si="305"/>
        <v>0.13878164369140522</v>
      </c>
      <c r="ZA132" s="459">
        <f t="shared" ca="1" si="305"/>
        <v>0.31791247375992571</v>
      </c>
      <c r="ZB132" s="495">
        <f t="shared" ref="ZB132:ZB195" ca="1" si="328">SUM(ZF132:ZT132)/SUM(ZF$205:ZT$205)</f>
        <v>-0.31311262929681466</v>
      </c>
      <c r="ZC132" s="458">
        <f t="shared" ref="ZC132:ZC195" ca="1" si="329">SUM(ZU132:ZZ132)/SUM(ZU$205:ZZ$205)</f>
        <v>-1.145188989861796</v>
      </c>
      <c r="ZD132" s="458">
        <f t="shared" ref="ZD132:ZD195" ca="1" si="330">SUM(AAA132:AAL132)/SUM(AAA$205:AAL$205)</f>
        <v>-0.40252461621477748</v>
      </c>
      <c r="ZE132" s="459">
        <f t="shared" ref="ZE132:ZE195" ca="1" si="331">SUM(AAM132:ABA132)/SUM(AAM$205:ABA$205)</f>
        <v>-0.85700304517395554</v>
      </c>
      <c r="ZF132" s="484">
        <f t="shared" ca="1" si="225"/>
        <v>-3.2485432480444082E-2</v>
      </c>
      <c r="ZG132" s="484">
        <f t="shared" ca="1" si="225"/>
        <v>-7.9385408814590788E-2</v>
      </c>
      <c r="ZH132" s="484">
        <f t="shared" ca="1" si="225"/>
        <v>-6.6861590023482048E-2</v>
      </c>
      <c r="ZI132" s="484">
        <f t="shared" ca="1" si="225"/>
        <v>2.1988880583922777E-2</v>
      </c>
      <c r="ZJ132" s="484">
        <f t="shared" ca="1" si="242"/>
        <v>1.0659583188508518E-2</v>
      </c>
      <c r="ZK132" s="484">
        <f t="shared" ca="1" si="242"/>
        <v>7.3425809550013654E-2</v>
      </c>
      <c r="ZL132" s="484">
        <f t="shared" ca="1" si="242"/>
        <v>2.4672875513209128E-2</v>
      </c>
      <c r="ZM132" s="484">
        <f t="shared" ca="1" si="242"/>
        <v>-0.2871932966891404</v>
      </c>
      <c r="ZN132" s="484">
        <f t="shared" ca="1" si="242"/>
        <v>8.9770705925095284E-2</v>
      </c>
      <c r="ZO132" s="484">
        <f t="shared" ca="1" si="242"/>
        <v>2.8984588520071332E-2</v>
      </c>
      <c r="ZP132" s="484">
        <f t="shared" ca="1" si="242"/>
        <v>2.6000050859821721E-2</v>
      </c>
      <c r="ZQ132" s="484">
        <f t="shared" ca="1" si="242"/>
        <v>-1.1497069191506403E-2</v>
      </c>
      <c r="ZR132" s="484">
        <f t="shared" ca="1" si="242"/>
        <v>-4.5981105838852197E-2</v>
      </c>
      <c r="ZS132" s="484">
        <f t="shared" ca="1" si="242"/>
        <v>-0.15291488777740703</v>
      </c>
      <c r="ZT132" s="484">
        <f t="shared" ca="1" si="242"/>
        <v>-2.7291061507312073E-2</v>
      </c>
      <c r="ZU132" s="484">
        <f t="shared" ca="1" si="242"/>
        <v>-6.7844678700573424E-2</v>
      </c>
      <c r="ZV132" s="484">
        <f t="shared" ca="1" si="242"/>
        <v>-8.3701405664608222E-2</v>
      </c>
      <c r="ZW132" s="484">
        <f t="shared" ca="1" si="242"/>
        <v>-0.21297640668151291</v>
      </c>
      <c r="ZX132" s="484">
        <f t="shared" ca="1" si="242"/>
        <v>-4.9666031249752343E-2</v>
      </c>
      <c r="ZY132" s="484">
        <f t="shared" ca="1" si="242"/>
        <v>-9.6348193705378546E-2</v>
      </c>
      <c r="ZZ132" s="484">
        <f t="shared" ca="1" si="259"/>
        <v>-7.8155783354792625E-3</v>
      </c>
      <c r="AAA132" s="484">
        <f t="shared" ca="1" si="260"/>
        <v>-6.2872904378590264E-2</v>
      </c>
      <c r="AAB132" s="484">
        <f t="shared" ca="1" si="261"/>
        <v>0.12431811823163672</v>
      </c>
      <c r="AAC132" s="484">
        <f t="shared" ca="1" si="262"/>
        <v>-7.4874871608304394E-3</v>
      </c>
      <c r="AAD132" s="484">
        <f t="shared" ca="1" si="263"/>
        <v>-7.8682240113631882E-2</v>
      </c>
      <c r="AAE132" s="484">
        <f t="shared" ca="1" si="264"/>
        <v>-4.0219644611828483E-2</v>
      </c>
      <c r="AAF132" s="484">
        <f t="shared" ca="1" si="265"/>
        <v>-6.120902348854227E-2</v>
      </c>
      <c r="AAG132" s="484">
        <f t="shared" ca="1" si="251"/>
        <v>-4.3018323338477257E-2</v>
      </c>
      <c r="AAH132" s="484">
        <f t="shared" ca="1" si="251"/>
        <v>-3.8008707897835295E-2</v>
      </c>
      <c r="AAI132" s="484">
        <f t="shared" ca="1" si="251"/>
        <v>-6.0338538063910964E-2</v>
      </c>
      <c r="AAJ132" s="484">
        <f t="shared" ca="1" si="251"/>
        <v>-5.2025335368730337E-2</v>
      </c>
      <c r="AAK132" s="484">
        <f t="shared" ca="1" si="251"/>
        <v>-3.3183772310049216E-2</v>
      </c>
      <c r="AAL132" s="484">
        <f t="shared" ca="1" si="251"/>
        <v>-1.741238539122681E-2</v>
      </c>
      <c r="AAM132" s="484">
        <f t="shared" ca="1" si="247"/>
        <v>-2.189532836791554E-2</v>
      </c>
      <c r="AAN132" s="484">
        <f t="shared" ca="1" si="245"/>
        <v>-6.1359063816095079E-2</v>
      </c>
      <c r="AAO132" s="484">
        <f t="shared" ca="1" si="245"/>
        <v>-6.3937554045021938E-2</v>
      </c>
      <c r="AAP132" s="484">
        <f t="shared" ca="1" si="245"/>
        <v>-2.8906649957960041E-2</v>
      </c>
      <c r="AAQ132" s="484">
        <f t="shared" ca="1" si="245"/>
        <v>7.2202153341576855E-2</v>
      </c>
      <c r="AAR132" s="484">
        <f t="shared" ca="1" si="245"/>
        <v>1.612649398533611E-2</v>
      </c>
      <c r="AAS132" s="484">
        <f t="shared" ca="1" si="234"/>
        <v>2.5193481555402932E-2</v>
      </c>
      <c r="AAT132" s="484">
        <f t="shared" ca="1" si="234"/>
        <v>0.1027465411596778</v>
      </c>
      <c r="AAU132" s="484">
        <f t="shared" ca="1" si="234"/>
        <v>-0.53799345446025815</v>
      </c>
      <c r="AAV132" s="484">
        <f t="shared" ca="1" si="234"/>
        <v>-8.8571357168320833E-2</v>
      </c>
      <c r="AAW132" s="484">
        <f t="shared" ca="1" si="234"/>
        <v>-6.3917050252045346E-2</v>
      </c>
      <c r="AAX132" s="484">
        <f t="shared" ca="1" si="234"/>
        <v>-0.22562950188136494</v>
      </c>
      <c r="AAY132" s="484">
        <f t="shared" ca="1" si="231"/>
        <v>-0.12312049482031152</v>
      </c>
      <c r="AAZ132" s="484">
        <f t="shared" ca="1" si="231"/>
        <v>-0.11856365915979221</v>
      </c>
      <c r="ABA132" s="484">
        <f t="shared" ca="1" si="231"/>
        <v>-0.10451532592333997</v>
      </c>
    </row>
    <row r="133" spans="1:729" ht="15" customHeight="1" x14ac:dyDescent="0.35">
      <c r="A133" s="498">
        <v>131</v>
      </c>
      <c r="B133" s="628"/>
      <c r="C133" s="606" t="s">
        <v>6814</v>
      </c>
      <c r="D133" s="629">
        <v>566</v>
      </c>
      <c r="E133" s="630" t="s">
        <v>6815</v>
      </c>
      <c r="F133" s="631" t="s">
        <v>1306</v>
      </c>
      <c r="G133" s="632">
        <v>206139.587</v>
      </c>
      <c r="H133" s="504">
        <v>407928.09458329825</v>
      </c>
      <c r="I133" s="505">
        <v>2030</v>
      </c>
      <c r="J133" s="649" t="s">
        <v>6816</v>
      </c>
      <c r="K133" s="469">
        <v>1</v>
      </c>
      <c r="L133" s="508" t="s">
        <v>6817</v>
      </c>
      <c r="M133" s="817">
        <v>141</v>
      </c>
      <c r="N133" s="818">
        <v>0.44059999999999999</v>
      </c>
      <c r="O133" s="819">
        <v>0.51759999999999995</v>
      </c>
      <c r="P133" s="820">
        <v>0.35339999999999999</v>
      </c>
      <c r="Q133" s="821">
        <v>0.45069999999999999</v>
      </c>
      <c r="R133" s="818">
        <v>0.48809999999999998</v>
      </c>
      <c r="S133" s="822">
        <v>0.38069999999999998</v>
      </c>
      <c r="T133" s="822">
        <v>0.52780000000000005</v>
      </c>
      <c r="U133" s="822">
        <v>0.41304000000000002</v>
      </c>
      <c r="V133" s="822">
        <v>0.30709999999999998</v>
      </c>
      <c r="W133" s="539" t="s">
        <v>6818</v>
      </c>
      <c r="X133" s="875" t="s">
        <v>6819</v>
      </c>
      <c r="Y133" s="517">
        <v>2</v>
      </c>
      <c r="Z133" s="517">
        <v>2</v>
      </c>
      <c r="AA133" s="519" t="s">
        <v>6820</v>
      </c>
      <c r="AB133" s="520">
        <v>2012</v>
      </c>
      <c r="AC133" s="369">
        <v>0</v>
      </c>
      <c r="AD133" s="431" t="s">
        <v>1188</v>
      </c>
      <c r="AE133" s="817">
        <v>1</v>
      </c>
      <c r="AF133" s="751" t="s">
        <v>6821</v>
      </c>
      <c r="AG133" s="578" t="s">
        <v>6822</v>
      </c>
      <c r="AH133" s="647">
        <v>2</v>
      </c>
      <c r="AI133" s="647">
        <v>7</v>
      </c>
      <c r="AJ133" s="647">
        <v>2018</v>
      </c>
      <c r="AK133" s="752" t="s">
        <v>1923</v>
      </c>
      <c r="AL133" s="765" t="s">
        <v>1188</v>
      </c>
      <c r="AM133" s="650" t="s">
        <v>1188</v>
      </c>
      <c r="AN133" s="647" t="s">
        <v>1188</v>
      </c>
      <c r="AO133" s="647" t="s">
        <v>1188</v>
      </c>
      <c r="AP133" s="647">
        <v>1</v>
      </c>
      <c r="AQ133" s="647">
        <v>1</v>
      </c>
      <c r="AR133" s="647">
        <v>1</v>
      </c>
      <c r="AS133" s="647">
        <v>1</v>
      </c>
      <c r="AT133" s="647">
        <v>1</v>
      </c>
      <c r="AU133" s="648">
        <v>1</v>
      </c>
      <c r="AV133" s="709" t="s">
        <v>6823</v>
      </c>
      <c r="AW133" s="642" t="s">
        <v>1672</v>
      </c>
      <c r="AX133" s="643">
        <v>1</v>
      </c>
      <c r="AY133" s="709" t="s">
        <v>6824</v>
      </c>
      <c r="AZ133" s="643">
        <v>2</v>
      </c>
      <c r="BA133" s="603" t="s">
        <v>6825</v>
      </c>
      <c r="BB133" s="631" t="s">
        <v>4147</v>
      </c>
      <c r="BC133" s="646" t="s">
        <v>4148</v>
      </c>
      <c r="BD133" s="631" t="s">
        <v>1195</v>
      </c>
      <c r="BE133" s="631" t="s">
        <v>1317</v>
      </c>
      <c r="BF133" s="502">
        <v>3</v>
      </c>
      <c r="BG133" s="502">
        <v>2012</v>
      </c>
      <c r="BH133" s="502" t="s">
        <v>1197</v>
      </c>
      <c r="BI133" s="502">
        <v>1</v>
      </c>
      <c r="BJ133" s="534">
        <v>2</v>
      </c>
      <c r="BK133" s="502" t="s">
        <v>6826</v>
      </c>
      <c r="BL133" s="631" t="s">
        <v>1257</v>
      </c>
      <c r="BM133" s="551" t="s">
        <v>6827</v>
      </c>
      <c r="BN133" s="647">
        <v>1988</v>
      </c>
      <c r="BO133" s="709" t="s">
        <v>6828</v>
      </c>
      <c r="BP133" s="647">
        <v>2015</v>
      </c>
      <c r="BQ133" s="647">
        <v>1</v>
      </c>
      <c r="BR133" s="647" t="s">
        <v>1188</v>
      </c>
      <c r="BS133" s="647" t="s">
        <v>1188</v>
      </c>
      <c r="BT133" s="647" t="s">
        <v>1188</v>
      </c>
      <c r="BU133" s="647" t="s">
        <v>1188</v>
      </c>
      <c r="BV133" s="648" t="s">
        <v>1188</v>
      </c>
      <c r="BW133" s="551" t="s">
        <v>6829</v>
      </c>
      <c r="BX133" s="650">
        <v>1943</v>
      </c>
      <c r="BY133" s="647" t="s">
        <v>5597</v>
      </c>
      <c r="BZ133" s="651" t="s">
        <v>6830</v>
      </c>
      <c r="CA133" s="647">
        <v>2</v>
      </c>
      <c r="CB133" s="647" t="s">
        <v>1203</v>
      </c>
      <c r="CC133" s="557" t="s">
        <v>6831</v>
      </c>
      <c r="CD133" s="652">
        <v>2014</v>
      </c>
      <c r="CE133" s="647">
        <v>3</v>
      </c>
      <c r="CF133" s="647">
        <v>2</v>
      </c>
      <c r="CG133" s="515" t="s">
        <v>6832</v>
      </c>
      <c r="CH133" s="647">
        <v>1922</v>
      </c>
      <c r="CI133" s="647">
        <v>1963</v>
      </c>
      <c r="CJ133" s="647">
        <v>3</v>
      </c>
      <c r="CK133" s="651" t="s">
        <v>6833</v>
      </c>
      <c r="CL133" s="651" t="s">
        <v>6834</v>
      </c>
      <c r="CM133" s="647">
        <v>2</v>
      </c>
      <c r="CN133" s="647" t="s">
        <v>2112</v>
      </c>
      <c r="CO133" s="709" t="s">
        <v>6835</v>
      </c>
      <c r="CP133" s="647">
        <v>1999</v>
      </c>
      <c r="CQ133" s="647">
        <v>3</v>
      </c>
      <c r="CR133" s="650">
        <v>2</v>
      </c>
      <c r="CS133" s="653" t="s">
        <v>1188</v>
      </c>
      <c r="CT133" s="647" t="s">
        <v>1188</v>
      </c>
      <c r="CU133" s="648">
        <v>1</v>
      </c>
      <c r="CV133" s="653" t="s">
        <v>1188</v>
      </c>
      <c r="CW133" s="647" t="s">
        <v>1188</v>
      </c>
      <c r="CX133" s="655">
        <v>0</v>
      </c>
      <c r="CY133" s="656" t="s">
        <v>6836</v>
      </c>
      <c r="CZ133" s="430">
        <v>2012</v>
      </c>
      <c r="DA133" s="657">
        <v>1</v>
      </c>
      <c r="DB133" s="723">
        <v>1200000</v>
      </c>
      <c r="DC133" s="753">
        <v>2</v>
      </c>
      <c r="DD133" s="659" t="s">
        <v>6837</v>
      </c>
      <c r="DE133" s="648">
        <v>2016</v>
      </c>
      <c r="DF133" s="708" t="s">
        <v>6838</v>
      </c>
      <c r="DG133" s="664" t="s">
        <v>6839</v>
      </c>
      <c r="DH133" s="666">
        <v>2</v>
      </c>
      <c r="DI133" s="710" t="s">
        <v>1256</v>
      </c>
      <c r="DJ133" s="578" t="s">
        <v>6840</v>
      </c>
      <c r="DK133" s="665">
        <v>2007</v>
      </c>
      <c r="DL133" s="665">
        <v>3</v>
      </c>
      <c r="DM133" s="655">
        <v>2</v>
      </c>
      <c r="DN133" s="790" t="s">
        <v>6838</v>
      </c>
      <c r="DO133" s="791" t="s">
        <v>6839</v>
      </c>
      <c r="DP133" s="666">
        <v>2</v>
      </c>
      <c r="DQ133" s="710" t="s">
        <v>1256</v>
      </c>
      <c r="DR133" s="578" t="s">
        <v>6840</v>
      </c>
      <c r="DS133" s="753">
        <v>2007</v>
      </c>
      <c r="DT133" s="753">
        <v>3</v>
      </c>
      <c r="DU133" s="657">
        <v>2</v>
      </c>
      <c r="DV133" s="651" t="s">
        <v>6841</v>
      </c>
      <c r="DW133" s="578" t="s">
        <v>6842</v>
      </c>
      <c r="DX133" s="647">
        <v>2007</v>
      </c>
      <c r="DY133" s="647">
        <v>3</v>
      </c>
      <c r="DZ133" s="650">
        <v>1</v>
      </c>
      <c r="EA133" s="743" t="s">
        <v>6843</v>
      </c>
      <c r="EB133" s="506" t="s">
        <v>6844</v>
      </c>
      <c r="EC133" s="647">
        <v>2</v>
      </c>
      <c r="ED133" s="668" t="s">
        <v>1453</v>
      </c>
      <c r="EE133" s="647">
        <v>1990</v>
      </c>
      <c r="EF133" s="647">
        <v>3</v>
      </c>
      <c r="EG133" s="650" t="s">
        <v>1505</v>
      </c>
      <c r="EH133" s="648">
        <v>4</v>
      </c>
      <c r="EI133" s="551" t="s">
        <v>6823</v>
      </c>
      <c r="EJ133" s="651" t="s">
        <v>1672</v>
      </c>
      <c r="EK133" s="647">
        <v>2011</v>
      </c>
      <c r="EL133" s="554" t="s">
        <v>1277</v>
      </c>
      <c r="EM133" s="669">
        <v>43344</v>
      </c>
      <c r="EN133" s="647" t="s">
        <v>1188</v>
      </c>
      <c r="EO133" s="670" t="s">
        <v>1188</v>
      </c>
      <c r="EP133" s="556">
        <v>0</v>
      </c>
      <c r="EQ133" s="556" t="s">
        <v>1188</v>
      </c>
      <c r="ER133" s="651" t="s">
        <v>1188</v>
      </c>
      <c r="ES133" s="556" t="s">
        <v>1188</v>
      </c>
      <c r="ET133" s="556">
        <v>0</v>
      </c>
      <c r="EU133" s="671">
        <v>0</v>
      </c>
      <c r="EV133" s="672"/>
      <c r="EW133" s="864" t="s">
        <v>1005</v>
      </c>
      <c r="EX133" s="674"/>
      <c r="EY133" s="631" t="s">
        <v>1416</v>
      </c>
      <c r="EZ133" s="631">
        <v>1</v>
      </c>
      <c r="FA133" s="675">
        <v>39.9</v>
      </c>
      <c r="FB133" s="648">
        <v>0</v>
      </c>
      <c r="FC133" s="676"/>
      <c r="FD133" s="647"/>
      <c r="FE133" s="648"/>
      <c r="FF133" s="652" t="s">
        <v>2624</v>
      </c>
      <c r="FG133" s="563" t="s">
        <v>1282</v>
      </c>
      <c r="FH133" s="631" t="str">
        <f t="shared" si="266"/>
        <v>C</v>
      </c>
      <c r="FI133" s="677">
        <f t="shared" si="267"/>
        <v>1.7555555555555555</v>
      </c>
      <c r="FJ133" s="678">
        <f t="shared" si="268"/>
        <v>1.6</v>
      </c>
      <c r="FK133" s="679">
        <f t="shared" si="269"/>
        <v>2</v>
      </c>
      <c r="FL133" s="680">
        <f t="shared" si="270"/>
        <v>1.6666666666666665</v>
      </c>
      <c r="FM133" s="681">
        <v>0</v>
      </c>
      <c r="FN133" s="430" t="s">
        <v>1188</v>
      </c>
      <c r="FO133" s="686" t="s">
        <v>1188</v>
      </c>
      <c r="FP133" s="686" t="s">
        <v>1188</v>
      </c>
      <c r="FQ133" s="430">
        <v>0</v>
      </c>
      <c r="FR133" s="682" t="s">
        <v>1188</v>
      </c>
      <c r="FS133" s="369">
        <v>0</v>
      </c>
      <c r="FT133" s="430" t="s">
        <v>1188</v>
      </c>
      <c r="FU133" s="431" t="s">
        <v>1188</v>
      </c>
      <c r="FV133" s="369">
        <v>0</v>
      </c>
      <c r="FW133" s="430" t="s">
        <v>1188</v>
      </c>
      <c r="FX133" s="431" t="s">
        <v>1188</v>
      </c>
      <c r="FY133" s="369">
        <v>1</v>
      </c>
      <c r="FZ133" s="430">
        <v>2019</v>
      </c>
      <c r="GA133" s="686" t="s">
        <v>6845</v>
      </c>
      <c r="GB133" s="573" t="s">
        <v>6846</v>
      </c>
      <c r="GC133" s="369">
        <v>1</v>
      </c>
      <c r="GD133" s="430">
        <v>2019</v>
      </c>
      <c r="GE133" s="686" t="s">
        <v>6847</v>
      </c>
      <c r="GF133" s="573" t="s">
        <v>6848</v>
      </c>
      <c r="GG133" s="369">
        <v>2</v>
      </c>
      <c r="GH133" s="430">
        <v>2007</v>
      </c>
      <c r="GI133" s="686" t="s">
        <v>6849</v>
      </c>
      <c r="GJ133" s="573" t="s">
        <v>6850</v>
      </c>
      <c r="GK133" s="369">
        <v>2</v>
      </c>
      <c r="GL133" s="430">
        <v>2014</v>
      </c>
      <c r="GM133" s="686" t="s">
        <v>6851</v>
      </c>
      <c r="GN133" s="573" t="s">
        <v>6852</v>
      </c>
      <c r="GO133" s="676">
        <v>0</v>
      </c>
      <c r="GP133" s="917" t="s">
        <v>1188</v>
      </c>
      <c r="GQ133" s="872" t="s">
        <v>1188</v>
      </c>
      <c r="GR133" s="872" t="s">
        <v>1188</v>
      </c>
      <c r="GS133" s="872" t="s">
        <v>1188</v>
      </c>
      <c r="GT133" s="873" t="s">
        <v>1188</v>
      </c>
      <c r="GU133" s="581">
        <v>0</v>
      </c>
      <c r="GV133" s="687" t="s">
        <v>1188</v>
      </c>
      <c r="GW133" s="872" t="s">
        <v>1188</v>
      </c>
      <c r="GX133" s="873" t="s">
        <v>1188</v>
      </c>
      <c r="GY133" s="874">
        <v>0</v>
      </c>
      <c r="GZ133" s="582" t="s">
        <v>1188</v>
      </c>
      <c r="HA133" s="583" t="s">
        <v>2427</v>
      </c>
      <c r="HB133" s="584">
        <v>2</v>
      </c>
      <c r="HC133" s="585">
        <v>2</v>
      </c>
      <c r="HD133" s="586" t="s">
        <v>6853</v>
      </c>
      <c r="HE133" s="471" t="s">
        <v>6854</v>
      </c>
      <c r="HF133" s="587">
        <v>2010</v>
      </c>
      <c r="HG133" s="587">
        <v>2019</v>
      </c>
      <c r="HH133" s="588">
        <v>2</v>
      </c>
      <c r="HI133" s="586" t="s">
        <v>6855</v>
      </c>
      <c r="HJ133" s="471" t="s">
        <v>6856</v>
      </c>
      <c r="HK133" s="691">
        <v>2019</v>
      </c>
      <c r="HL133" s="692">
        <v>2</v>
      </c>
      <c r="HM133" s="591" t="s">
        <v>6857</v>
      </c>
      <c r="HN133" s="592">
        <v>2011</v>
      </c>
      <c r="HO133" s="681">
        <v>1</v>
      </c>
      <c r="HP133" s="574">
        <v>0</v>
      </c>
      <c r="HQ133" s="472">
        <f t="shared" si="271"/>
        <v>1</v>
      </c>
      <c r="HR133" s="593">
        <v>1</v>
      </c>
      <c r="HS133" s="574">
        <v>1</v>
      </c>
      <c r="HT133" s="574">
        <v>1</v>
      </c>
      <c r="HU133" s="574">
        <v>1</v>
      </c>
      <c r="HV133" s="574">
        <v>1</v>
      </c>
      <c r="HW133" s="574">
        <v>0.5</v>
      </c>
      <c r="HX133" s="574">
        <v>0</v>
      </c>
      <c r="HY133" s="574">
        <v>0</v>
      </c>
      <c r="HZ133" s="574">
        <v>1</v>
      </c>
      <c r="IA133" s="574">
        <v>1</v>
      </c>
      <c r="IB133" s="574">
        <v>1</v>
      </c>
      <c r="IC133" s="574">
        <v>0.25</v>
      </c>
      <c r="ID133" s="681">
        <v>0</v>
      </c>
      <c r="IE133" s="369">
        <v>0</v>
      </c>
      <c r="IF133" s="574">
        <v>0</v>
      </c>
      <c r="IG133" s="472">
        <f t="shared" si="272"/>
        <v>0</v>
      </c>
      <c r="IH133" s="609">
        <v>0.42836286686675079</v>
      </c>
      <c r="II133" s="694">
        <v>0.4254414262262049</v>
      </c>
      <c r="IJ133" s="695">
        <v>0.19898341688478724</v>
      </c>
      <c r="IK133" s="696">
        <v>0.38964958116744397</v>
      </c>
      <c r="IL133" s="696">
        <v>0.51523921280358986</v>
      </c>
      <c r="IM133" s="697">
        <v>0.59789349404899839</v>
      </c>
      <c r="IN133" s="599">
        <v>2</v>
      </c>
      <c r="IO133" s="600">
        <v>4</v>
      </c>
      <c r="IP133" s="601">
        <v>5</v>
      </c>
      <c r="IQ133" s="600">
        <v>22</v>
      </c>
      <c r="IR133" s="587">
        <v>25</v>
      </c>
      <c r="IS133" s="601">
        <v>47</v>
      </c>
      <c r="IT133" s="599">
        <v>2</v>
      </c>
      <c r="IU133" s="600">
        <v>17</v>
      </c>
      <c r="IV133" s="587">
        <v>26</v>
      </c>
      <c r="IW133" s="601">
        <v>21</v>
      </c>
      <c r="IX133" s="602">
        <v>64</v>
      </c>
      <c r="IY133" s="681">
        <v>1</v>
      </c>
      <c r="IZ133" s="603" t="s">
        <v>6858</v>
      </c>
      <c r="JA133" s="681">
        <v>1</v>
      </c>
      <c r="JB133" s="699" t="s">
        <v>6859</v>
      </c>
      <c r="JC133" s="681">
        <v>0</v>
      </c>
      <c r="JD133" s="753" t="s">
        <v>1188</v>
      </c>
      <c r="JE133" s="940" t="s">
        <v>1188</v>
      </c>
      <c r="JF133" s="940" t="s">
        <v>1188</v>
      </c>
      <c r="JG133" s="657" t="s">
        <v>1188</v>
      </c>
      <c r="JH133" s="369">
        <v>0</v>
      </c>
      <c r="JI133" s="430" t="s">
        <v>1188</v>
      </c>
      <c r="JJ133" s="686" t="s">
        <v>1188</v>
      </c>
      <c r="JK133" s="686" t="s">
        <v>1188</v>
      </c>
      <c r="JL133" s="592" t="s">
        <v>1188</v>
      </c>
      <c r="JM133" s="369">
        <v>1</v>
      </c>
      <c r="JN133" s="430">
        <v>2</v>
      </c>
      <c r="JO133" s="430">
        <v>1</v>
      </c>
      <c r="JP133" s="686" t="s">
        <v>6860</v>
      </c>
      <c r="JQ133" s="798" t="s">
        <v>6861</v>
      </c>
      <c r="JR133" s="592">
        <v>2007</v>
      </c>
      <c r="JS133" s="369">
        <v>2</v>
      </c>
      <c r="JT133" s="430">
        <v>3</v>
      </c>
      <c r="JU133" s="686" t="s">
        <v>6819</v>
      </c>
      <c r="JV133" s="798" t="s">
        <v>6862</v>
      </c>
      <c r="JW133" s="592">
        <v>2001</v>
      </c>
      <c r="JX133" s="606">
        <v>0</v>
      </c>
      <c r="JY133" s="607" t="s">
        <v>1188</v>
      </c>
      <c r="JZ133" s="606" t="s">
        <v>1188</v>
      </c>
      <c r="KA133" s="606">
        <f t="shared" si="273"/>
        <v>0</v>
      </c>
      <c r="KB133" s="606"/>
      <c r="KC133" s="606"/>
      <c r="KD133" s="606"/>
      <c r="KE133" s="606"/>
      <c r="KF133" s="606">
        <f t="shared" si="274"/>
        <v>0</v>
      </c>
      <c r="KG133" s="606"/>
      <c r="KH133" s="606"/>
      <c r="KI133" s="606"/>
      <c r="KJ133" s="606"/>
      <c r="KK133" s="606">
        <v>1</v>
      </c>
      <c r="KL133" s="606">
        <v>1</v>
      </c>
      <c r="KM133" s="608">
        <f t="shared" si="248"/>
        <v>0.28227329254150391</v>
      </c>
      <c r="KN133" s="609">
        <v>-1.0886335372924805</v>
      </c>
      <c r="KO133" s="609">
        <v>13.461538314819336</v>
      </c>
      <c r="KP133" s="610">
        <v>12</v>
      </c>
      <c r="KQ133" s="608">
        <f t="shared" si="249"/>
        <v>0.28101041316986086</v>
      </c>
      <c r="KR133" s="609">
        <v>-1.0949479341506958</v>
      </c>
      <c r="KS133" s="609">
        <v>12.980769157409668</v>
      </c>
      <c r="KT133" s="610">
        <v>15</v>
      </c>
      <c r="KU133" s="610">
        <v>26</v>
      </c>
      <c r="KV133" s="606" t="s">
        <v>5586</v>
      </c>
      <c r="KW133" s="606" t="s">
        <v>6814</v>
      </c>
      <c r="KX133" s="700" t="str">
        <f t="shared" ca="1" si="275"/>
        <v>C</v>
      </c>
      <c r="KY133" s="701">
        <f t="shared" ca="1" si="276"/>
        <v>0.4656310729783717</v>
      </c>
      <c r="KZ133" s="702">
        <f t="shared" ca="1" si="235"/>
        <v>0.5072988235294118</v>
      </c>
      <c r="LA133" s="703">
        <f t="shared" ca="1" si="236"/>
        <v>0.48121904761904755</v>
      </c>
      <c r="LB133" s="703">
        <f t="shared" ca="1" si="237"/>
        <v>0.28869166666666662</v>
      </c>
      <c r="LC133" s="704">
        <f t="shared" ca="1" si="238"/>
        <v>0.58531475409836065</v>
      </c>
      <c r="LD133" s="696" cm="1">
        <f t="array" aca="1" ref="LD133" ca="1">INDIRECT(LD$203&amp;ROW())*LD$205</f>
        <v>4</v>
      </c>
      <c r="LE133" s="696" cm="1">
        <f t="array" aca="1" ref="LE133" ca="1">INDIRECT(LE$203&amp;ROW())*LE$205</f>
        <v>4</v>
      </c>
      <c r="LF133" s="696" cm="1">
        <f t="array" aca="1" ref="LF133" ca="1">INDIRECT(LF$203&amp;ROW())*LF$205</f>
        <v>8</v>
      </c>
      <c r="LG133" s="696" cm="1">
        <f t="array" aca="1" ref="LG133" ca="1">INDIRECT(LG$203&amp;ROW())*LG$205</f>
        <v>3</v>
      </c>
      <c r="LH133" s="696" cm="1">
        <f t="array" aca="1" ref="LH133" ca="1">INDIRECT(LH$203&amp;ROW())*LH$205</f>
        <v>1</v>
      </c>
      <c r="LI133" s="696" cm="1">
        <f t="array" aca="1" ref="LI133" ca="1">INDIRECT(LI$203&amp;ROW())*LI$205</f>
        <v>3</v>
      </c>
      <c r="LJ133" s="696" cm="1">
        <f t="array" aca="1" ref="LJ133" ca="1">INDIRECT(LJ$203&amp;ROW())*LJ$205</f>
        <v>3</v>
      </c>
      <c r="LK133" s="696" cm="1">
        <f t="array" aca="1" ref="LK133" ca="1">INDIRECT(LK$203&amp;ROW())*LK$205</f>
        <v>3</v>
      </c>
      <c r="LL133" s="696" cm="1">
        <f t="array" aca="1" ref="LL133" ca="1">INDIRECT(LL$203&amp;ROW())*LL$205</f>
        <v>3</v>
      </c>
      <c r="LM133" s="696" cm="1">
        <f t="array" aca="1" ref="LM133" ca="1">INDIRECT(LM$203&amp;ROW())*LM$205</f>
        <v>6</v>
      </c>
      <c r="LN133" s="696" cm="1">
        <f t="array" aca="1" ref="LN133" ca="1">INDIRECT(LN$203&amp;ROW())*LN$205</f>
        <v>3</v>
      </c>
      <c r="LO133" s="696" cm="1">
        <f t="array" aca="1" ref="LO133" ca="1">INDIRECT(LO$203&amp;ROW())*LO$205</f>
        <v>0</v>
      </c>
      <c r="LP133" s="696" cm="1">
        <f t="array" aca="1" ref="LP133" ca="1">INDIRECT(LP$203&amp;ROW())*LP$205</f>
        <v>0</v>
      </c>
      <c r="LQ133" s="696" cm="1">
        <f t="array" aca="1" ref="LQ133" ca="1">IF(INDIRECT(LQ$203&amp;ROW())="-",0,INDIRECT(LQ$203&amp;ROW())*LQ$205)</f>
        <v>2.1204000000000001</v>
      </c>
      <c r="LR133" s="696" cm="1">
        <f t="array" aca="1" ref="LR133" ca="1">INDIRECT(LR$203&amp;ROW())*LR$205</f>
        <v>0</v>
      </c>
      <c r="LS133" s="696" cm="1">
        <f t="array" aca="1" ref="LS133" ca="1">IF(INDIRECT(LS$203&amp;ROW())="-",0,INDIRECT(LS$203&amp;ROW())*LS$205)</f>
        <v>3.1055999999999999</v>
      </c>
      <c r="LT133" s="696" cm="1">
        <f t="array" aca="1" ref="LT133" ca="1">INDIRECT(LT$203&amp;ROW())*LT$205</f>
        <v>2</v>
      </c>
      <c r="LU133" s="696" cm="1">
        <f t="array" aca="1" ref="LU133" ca="1">INDIRECT(LU$203&amp;ROW())*LU$205</f>
        <v>2</v>
      </c>
      <c r="LV133" s="696" cm="1">
        <f t="array" aca="1" ref="LV133" ca="1">INDIRECT(LV$203&amp;ROW())*LV$205</f>
        <v>1</v>
      </c>
      <c r="LW133" s="696" cm="1">
        <f t="array" aca="1" ref="LW133" ca="1">INDIRECT(LW$203&amp;ROW())*LW$205</f>
        <v>0</v>
      </c>
      <c r="LX133" s="696" cm="1">
        <f t="array" aca="1" ref="LX133" ca="1">INDIRECT(LX$203&amp;ROW())*LX$205</f>
        <v>2</v>
      </c>
      <c r="LY133" s="696" cm="1">
        <f t="array" aca="1" ref="LY133" ca="1">IF(INDIRECT(LY$203&amp;ROW())="-",0,INDIRECT(LY$203&amp;ROW())*LY$205)</f>
        <v>2.9285999999999999</v>
      </c>
      <c r="LZ133" s="696" cm="1">
        <f t="array" aca="1" ref="LZ133" ca="1">INDIRECT(LZ$203&amp;ROW())*LZ$205</f>
        <v>2</v>
      </c>
      <c r="MA133" s="696" cm="1">
        <f t="array" aca="1" ref="MA133" ca="1">INDIRECT(MA$203&amp;ROW())*MA$205</f>
        <v>2</v>
      </c>
      <c r="MB133" s="696" cm="1">
        <f t="array" aca="1" ref="MB133" ca="1">INDIRECT(MB$203&amp;ROW())*MB$205</f>
        <v>0</v>
      </c>
      <c r="MC133" s="696" cm="1">
        <f t="array" aca="1" ref="MC133" ca="1">IF($MB133=0,0,INDIRECT(MC$203&amp;ROW())*MC$205)</f>
        <v>0</v>
      </c>
      <c r="MD133" s="696" cm="1">
        <f t="array" aca="1" ref="MD133" ca="1">IF($MB133=0,0,INDIRECT(MD$203&amp;ROW())*MD$205)</f>
        <v>0</v>
      </c>
      <c r="ME133" s="696" cm="1">
        <f t="array" aca="1" ref="ME133" ca="1">IF($MB133=0,0,INDIRECT(ME$203&amp;ROW())*ME$205)</f>
        <v>0</v>
      </c>
      <c r="MF133" s="696" cm="1">
        <f t="array" aca="1" ref="MF133" ca="1">IF($MB133=0,0,INDIRECT(MF$203&amp;ROW())*MF$205)</f>
        <v>0</v>
      </c>
      <c r="MG133" s="696" cm="1">
        <f t="array" aca="1" ref="MG133" ca="1">INDIRECT(MG$203&amp;ROW())*MG$205</f>
        <v>0</v>
      </c>
      <c r="MH133" s="696" cm="1">
        <f t="array" aca="1" ref="MH133" ca="1">IF($MG133=0,0,INDIRECT(MH$203&amp;ROW())*MH$205)</f>
        <v>0</v>
      </c>
      <c r="MI133" s="696" cm="1">
        <f t="array" aca="1" ref="MI133" ca="1">IF($MG133=0,0,INDIRECT(MI$203&amp;ROW())*MI$205)</f>
        <v>0</v>
      </c>
      <c r="MJ133" s="696" cm="1">
        <f t="array" aca="1" ref="MJ133" ca="1">INDIRECT(MJ$203&amp;ROW())*MJ$205</f>
        <v>0</v>
      </c>
      <c r="MK133" s="696" cm="1">
        <f t="array" aca="1" ref="MK133" ca="1">INDIRECT(MK$203&amp;ROW())*MK$205</f>
        <v>4</v>
      </c>
      <c r="ML133" s="696" cm="1">
        <f t="array" aca="1" ref="ML133" ca="1">INDIRECT(ML$203&amp;ROW())*ML$205</f>
        <v>0</v>
      </c>
      <c r="MM133" s="696" cm="1">
        <f t="array" aca="1" ref="MM133" ca="1">INDIRECT(MM$203&amp;ROW())*MM$205</f>
        <v>4</v>
      </c>
      <c r="MN133" s="696" cm="1">
        <f t="array" aca="1" ref="MN133" ca="1">INDIRECT(MN$203&amp;ROW())*MN$205</f>
        <v>0</v>
      </c>
      <c r="MO133" s="696" cm="1">
        <f t="array" aca="1" ref="MO133" ca="1">INDIRECT(MO$203&amp;ROW())*MO$205</f>
        <v>2</v>
      </c>
      <c r="MP133" s="696" cm="1">
        <f t="array" aca="1" ref="MP133" ca="1">INDIRECT(MP$203&amp;ROW())*MP$205</f>
        <v>2</v>
      </c>
      <c r="MQ133" s="696" cm="1">
        <f t="array" aca="1" ref="MQ133" ca="1">INDIRECT(MQ$203&amp;ROW())*MQ$205</f>
        <v>2</v>
      </c>
      <c r="MR133" s="696" cm="1">
        <f t="array" aca="1" ref="MR133" ca="1">INDIRECT(MR$203&amp;ROW())*MR$205</f>
        <v>2</v>
      </c>
      <c r="MS133" s="696" cm="1">
        <f t="array" aca="1" ref="MS133" ca="1">INDIRECT(MS$203&amp;ROW())*MS$205</f>
        <v>2</v>
      </c>
      <c r="MT133" s="696" cm="1">
        <f t="array" aca="1" ref="MT133" ca="1">INDIRECT(MT$203&amp;ROW())*MT$205</f>
        <v>1</v>
      </c>
      <c r="MU133" s="696" cm="1">
        <f t="array" aca="1" ref="MU133" ca="1">INDIRECT(MU$203&amp;ROW())*MU$205</f>
        <v>2</v>
      </c>
      <c r="MV133" s="696" cm="1">
        <f t="array" aca="1" ref="MV133" ca="1">IF(INDIRECT(MV$203&amp;ROW())="-",0,INDIRECT(MV$203&amp;ROW())*MV$205)</f>
        <v>2.7042000000000002</v>
      </c>
      <c r="MW133" s="696" cm="1">
        <f t="array" aca="1" ref="MW133" ca="1">INDIRECT(MW$203&amp;ROW())*MW$205</f>
        <v>0</v>
      </c>
      <c r="MX133" s="696" cm="1">
        <f t="array" aca="1" ref="MX133" ca="1">INDIRECT(MX$203&amp;ROW())*MX$205</f>
        <v>4</v>
      </c>
      <c r="MY133" s="696" cm="1">
        <f t="array" aca="1" ref="MY133" ca="1">INDIRECT(MY$203&amp;ROW())*MY$205</f>
        <v>8</v>
      </c>
      <c r="NA133" s="701">
        <f t="shared" si="277"/>
        <v>0.64276585365853656</v>
      </c>
      <c r="NB133" s="617">
        <f t="shared" si="278"/>
        <v>0.46554285714285715</v>
      </c>
      <c r="NC133" s="695">
        <f t="shared" si="279"/>
        <v>0.19139230769230769</v>
      </c>
      <c r="ND133" s="697">
        <f t="shared" si="280"/>
        <v>0.64632222222222213</v>
      </c>
      <c r="NE133" s="694">
        <f t="shared" si="281"/>
        <v>0.48650581017898087</v>
      </c>
      <c r="NF133" s="682" t="str">
        <f t="shared" si="282"/>
        <v>C</v>
      </c>
      <c r="NH133" s="606" t="s">
        <v>6814</v>
      </c>
      <c r="NI133" s="563" t="str">
        <f t="shared" si="239"/>
        <v>C</v>
      </c>
      <c r="NJ133" s="563" t="str">
        <f t="shared" si="283"/>
        <v>C</v>
      </c>
      <c r="NK133" s="563" t="str">
        <f t="shared" ca="1" si="284"/>
        <v>C</v>
      </c>
      <c r="NL133" s="563" t="str">
        <f t="shared" ca="1" si="285"/>
        <v>C</v>
      </c>
      <c r="NM133" s="563" t="str">
        <f t="shared" ca="1" si="286"/>
        <v>B</v>
      </c>
      <c r="NN133" s="563" t="str">
        <f t="shared" ca="1" si="306"/>
        <v>C</v>
      </c>
      <c r="NO133" s="563" t="str">
        <f t="shared" ca="1" si="307"/>
        <v>B</v>
      </c>
      <c r="NP133" s="606" t="str">
        <f t="shared" si="287"/>
        <v>Yes</v>
      </c>
      <c r="NQ133" s="682" t="str">
        <f t="shared" si="288"/>
        <v>-</v>
      </c>
      <c r="NR133" s="682" t="e">
        <f>IF(OR(AND(NI133="A",OR(NJ133="C",NJ133="D")),AND(NI133="A",OR(#REF!="C",#REF!="D")),AND(NI133="B",OR(NJ133="D",#REF!="D")),AND(OR(NI133="C",NI133="D"),OR(NJ133="A",NJ133="B")),AND(OR(NI133="C",NI133="D"),OR(#REF!="A",#REF!="B")),AND(OR(NJ133="A",#REF!="A",NJ133="B",#REF!="B"),OR(NP133="-",NQ133="-")),AND(OR(NJ133="C",#REF!="C",NJ133="D",#REF!="D"),NP133="Yes")),"Yes","-")</f>
        <v>#REF!</v>
      </c>
      <c r="NS133" s="607" t="s">
        <v>6863</v>
      </c>
      <c r="NT133" s="619">
        <f t="shared" si="289"/>
        <v>0.44059999999999999</v>
      </c>
      <c r="NU133" s="619">
        <f t="shared" si="290"/>
        <v>0.48650581017898087</v>
      </c>
      <c r="NV133" s="619">
        <f t="shared" ca="1" si="291"/>
        <v>0.4656310729783717</v>
      </c>
      <c r="NW133" s="619">
        <f t="shared" ca="1" si="308"/>
        <v>0.47395638553533814</v>
      </c>
      <c r="NX133" s="619">
        <f t="shared" ca="1" si="309"/>
        <v>0.52236876715552005</v>
      </c>
      <c r="NY133" s="620">
        <f t="shared" ca="1" si="310"/>
        <v>0.48568000380038234</v>
      </c>
      <c r="NZ133" s="620">
        <f t="shared" ca="1" si="311"/>
        <v>0.54931555396654896</v>
      </c>
      <c r="OA133" s="705" t="s">
        <v>1188</v>
      </c>
      <c r="OB133" s="706" t="s">
        <v>1188</v>
      </c>
      <c r="OC133" s="494"/>
      <c r="OE133" s="606" t="s">
        <v>6814</v>
      </c>
      <c r="OF133" s="700" t="str">
        <f t="shared" ca="1" si="292"/>
        <v>C</v>
      </c>
      <c r="OG133" s="701">
        <f t="shared" ca="1" si="312"/>
        <v>0.47395638553533814</v>
      </c>
      <c r="OH133" s="705">
        <f t="shared" ca="1" si="293"/>
        <v>0.59964893622559656</v>
      </c>
      <c r="OI133" s="696">
        <f t="shared" ca="1" si="294"/>
        <v>0.4688630203262234</v>
      </c>
      <c r="OJ133" s="696">
        <f t="shared" ca="1" si="295"/>
        <v>0.20555752641995592</v>
      </c>
      <c r="OK133" s="697">
        <f t="shared" ca="1" si="296"/>
        <v>0.62175605916957677</v>
      </c>
      <c r="OL133" s="696" cm="1">
        <f t="array" aca="1" ref="OL133" ca="1">INDIRECT(OL$203&amp;ROW())*OL$205</f>
        <v>0.74780000000000002</v>
      </c>
      <c r="OM133" s="696" cm="1">
        <f t="array" aca="1" ref="OM133" ca="1">INDIRECT(OM$203&amp;ROW())*OM$205</f>
        <v>0.60309999999999997</v>
      </c>
      <c r="ON133" s="696" cm="1">
        <f t="array" aca="1" ref="ON133" ca="1">INDIRECT(ON$203&amp;ROW())*ON$205</f>
        <v>1.4561999999999999</v>
      </c>
      <c r="OO133" s="696" cm="1">
        <f t="array" aca="1" ref="OO133" ca="1">INDIRECT(OO$203&amp;ROW())*OO$205</f>
        <v>1.0790999999999999</v>
      </c>
      <c r="OP133" s="696" cm="1">
        <f t="array" aca="1" ref="OP133" ca="1">INDIRECT(OP$203&amp;ROW())*OP$205</f>
        <v>0.52769999999999995</v>
      </c>
      <c r="OQ133" s="696" cm="1">
        <f t="array" aca="1" ref="OQ133" ca="1">INDIRECT(OQ$203&amp;ROW())*OQ$205</f>
        <v>1.5849</v>
      </c>
      <c r="OR133" s="696" cm="1">
        <f t="array" aca="1" ref="OR133" ca="1">INDIRECT(OR$203&amp;ROW())*OR$205</f>
        <v>1.4141999999999999</v>
      </c>
      <c r="OS133" s="696" cm="1">
        <f t="array" aca="1" ref="OS133" ca="1">INDIRECT(OS$203&amp;ROW())*OS$205</f>
        <v>1.5387</v>
      </c>
      <c r="OT133" s="696" cm="1">
        <f t="array" aca="1" ref="OT133" ca="1">INDIRECT(OT$203&amp;ROW())*OT$205</f>
        <v>1.4727000000000001</v>
      </c>
      <c r="OU133" s="696" cm="1">
        <f t="array" aca="1" ref="OU133" ca="1">INDIRECT(OU$203&amp;ROW())*OU$205</f>
        <v>1.9304999999999999</v>
      </c>
      <c r="OV133" s="696" cm="1">
        <f t="array" aca="1" ref="OV133" ca="1">INDIRECT(OV$203&amp;ROW())*OV$205</f>
        <v>1.2161999999999999</v>
      </c>
      <c r="OW133" s="696" cm="1">
        <f t="array" aca="1" ref="OW133" ca="1">INDIRECT(OW$203&amp;ROW())*OW$205</f>
        <v>0</v>
      </c>
      <c r="OX133" s="696" cm="1">
        <f t="array" aca="1" ref="OX133" ca="1">INDIRECT(OX$203&amp;ROW())*OX$205</f>
        <v>0</v>
      </c>
      <c r="OY133" s="696" cm="1">
        <f t="array" aca="1" ref="OY133" ca="1">IF(INDIRECT(OY$203&amp;ROW())="-",0,INDIRECT(OY$203&amp;ROW())*OY$205)</f>
        <v>0.25080797999999999</v>
      </c>
      <c r="OZ133" s="696" cm="1">
        <f t="array" aca="1" ref="OZ133" ca="1">INDIRECT(OZ$203&amp;ROW())*OZ$205</f>
        <v>0</v>
      </c>
      <c r="PA133" s="696" cm="1">
        <f t="array" aca="1" ref="PA133" ca="1">IF(INDIRECT(PA$203&amp;ROW())="-",0,INDIRECT(PA$203&amp;ROW())*PA$205)</f>
        <v>0.45724783999999996</v>
      </c>
      <c r="PB133" s="705" cm="1">
        <f t="array" aca="1" ref="PB133" ca="1">INDIRECT(PB$203&amp;ROW())*PB$205</f>
        <v>0.75419999999999998</v>
      </c>
      <c r="PC133" s="696" cm="1">
        <f t="array" aca="1" ref="PC133" ca="1">INDIRECT(PC$203&amp;ROW())*PC$205</f>
        <v>1.3946000000000001</v>
      </c>
      <c r="PD133" s="696" cm="1">
        <f t="array" aca="1" ref="PD133" ca="1">INDIRECT(PD$203&amp;ROW())*PD$205</f>
        <v>0.73419999999999996</v>
      </c>
      <c r="PE133" s="696" cm="1">
        <f t="array" aca="1" ref="PE133" ca="1">INDIRECT(PE$203&amp;ROW())*PE$205</f>
        <v>0</v>
      </c>
      <c r="PF133" s="696" cm="1">
        <f t="array" aca="1" ref="PF133" ca="1">INDIRECT(PF$203&amp;ROW())*PF$205</f>
        <v>1.3308</v>
      </c>
      <c r="PG133" s="696" cm="1">
        <f t="array" aca="1" ref="PG133" ca="1">IF(INDIRECT(PG$203&amp;ROW())="-",0,INDIRECT(PG$203&amp;ROW())*PG$205)</f>
        <v>0.42708749999999995</v>
      </c>
      <c r="PH133" s="696" cm="1">
        <f t="array" aca="1" ref="PH133" ca="1">INDIRECT(PH$203&amp;ROW())*PH$205</f>
        <v>0.61699999999999999</v>
      </c>
      <c r="PI133" s="696" cm="1">
        <f t="array" aca="1" ref="PI133" ca="1">INDIRECT(PI$203&amp;ROW())*PI$205</f>
        <v>0.60729999999999995</v>
      </c>
      <c r="PJ133" s="696" cm="1">
        <f t="array" aca="1" ref="PJ133" ca="1">INDIRECT(PJ$203&amp;ROW())*PJ$205</f>
        <v>0</v>
      </c>
      <c r="PK133" s="696" cm="1">
        <f t="array" aca="1" ref="PK133" ca="1">IF($PJ133=0,0,INDIRECT(PK$203&amp;ROW())*PK$205)</f>
        <v>0</v>
      </c>
      <c r="PL133" s="696" cm="1">
        <f t="array" aca="1" ref="PL133" ca="1">IF($MPE133=0,0,INDIRECT(PL$203&amp;ROW())*PL$205)</f>
        <v>0</v>
      </c>
      <c r="PM133" s="696" cm="1">
        <f t="array" aca="1" ref="PM133" ca="1">IF($MPE133=0,0,INDIRECT(PM$203&amp;ROW())*PM$205)</f>
        <v>0</v>
      </c>
      <c r="PN133" s="696" cm="1">
        <f t="array" aca="1" ref="PN133" ca="1">IF($PJ133=0,0,INDIRECT(PN$203&amp;ROW())*PN$205)</f>
        <v>0</v>
      </c>
      <c r="PO133" s="696" cm="1">
        <f t="array" aca="1" ref="PO133" ca="1">INDIRECT(PO$203&amp;ROW())*PO$205</f>
        <v>0</v>
      </c>
      <c r="PP133" s="696" cm="1">
        <f t="array" aca="1" ref="PP133" ca="1">IF($PO133=0,0,INDIRECT(PP$203&amp;ROW())*PP$205)</f>
        <v>0</v>
      </c>
      <c r="PQ133" s="696" cm="1">
        <f t="array" aca="1" ref="PQ133" ca="1">IF($PO133=0,0,INDIRECT(PQ$203&amp;ROW())*PQ$205)</f>
        <v>0</v>
      </c>
      <c r="PR133" s="696" cm="1">
        <f t="array" aca="1" ref="PR133" ca="1">INDIRECT(PR$203&amp;ROW())*PR$205</f>
        <v>0</v>
      </c>
      <c r="PS133" s="696" cm="1">
        <f t="array" aca="1" ref="PS133" ca="1">INDIRECT(PS$203&amp;ROW())*PS$205</f>
        <v>0.7389</v>
      </c>
      <c r="PT133" s="696" cm="1">
        <f t="array" aca="1" ref="PT133" ca="1">INDIRECT(PT$203&amp;ROW())*PT$205</f>
        <v>0</v>
      </c>
      <c r="PU133" s="696" cm="1">
        <f t="array" aca="1" ref="PU133" ca="1">INDIRECT(PU$203&amp;ROW())*PU$205</f>
        <v>1.1798</v>
      </c>
      <c r="PV133" s="696" cm="1">
        <f t="array" aca="1" ref="PV133" ca="1">INDIRECT(PV$203&amp;ROW())*PV$205</f>
        <v>0</v>
      </c>
      <c r="PW133" s="696" cm="1">
        <f t="array" aca="1" ref="PW133" ca="1">INDIRECT(PW$203&amp;ROW())*PW$205</f>
        <v>1.0658000000000001</v>
      </c>
      <c r="PX133" s="696" cm="1">
        <f t="array" aca="1" ref="PX133" ca="1">INDIRECT(PX$203&amp;ROW())*PX$205</f>
        <v>1.1714</v>
      </c>
      <c r="PY133" s="696" cm="1">
        <f t="array" aca="1" ref="PY133" ca="1">INDIRECT(PY$203&amp;ROW())*PY$205</f>
        <v>1.1866000000000001</v>
      </c>
      <c r="PZ133" s="696" cm="1">
        <f t="array" aca="1" ref="PZ133" ca="1">INDIRECT(PZ$203&amp;ROW())*PZ$205</f>
        <v>0.17430000000000001</v>
      </c>
      <c r="QA133" s="696" cm="1">
        <f t="array" aca="1" ref="QA133" ca="1">INDIRECT(QA$203&amp;ROW())*QA$205</f>
        <v>0.31659999999999999</v>
      </c>
      <c r="QB133" s="696" cm="1">
        <f t="array" aca="1" ref="QB133" ca="1">INDIRECT(QB$203&amp;ROW())*QB$205</f>
        <v>0.79830000000000001</v>
      </c>
      <c r="QC133" s="696" cm="1">
        <f t="array" aca="1" ref="QC133" ca="1">INDIRECT(QC$203&amp;ROW())*QC$205</f>
        <v>1.4259999999999999</v>
      </c>
      <c r="QD133" s="696" cm="1">
        <f t="array" aca="1" ref="QD133" ca="1">IF(INDIRECT(QD$203&amp;ROW())="-",0,INDIRECT(QD$203&amp;ROW())*QD$205)</f>
        <v>0.27677487000000001</v>
      </c>
      <c r="QE133" s="696" cm="1">
        <f t="array" aca="1" ref="QE133" ca="1">INDIRECT(QE$203&amp;ROW())*QE$205</f>
        <v>0</v>
      </c>
      <c r="QF133" s="696" cm="1">
        <f t="array" aca="1" ref="QF133" ca="1">INDIRECT(QF$203&amp;ROW())*QF$205</f>
        <v>0.72440000000000004</v>
      </c>
      <c r="QG133" s="696" cm="1">
        <f t="array" aca="1" ref="QG133" ca="1">INDIRECT(QG$203&amp;ROW())*QG$205</f>
        <v>1.4996</v>
      </c>
      <c r="QI133" s="606" t="s">
        <v>6814</v>
      </c>
      <c r="QJ133" s="700" t="str">
        <f t="shared" ca="1" si="297"/>
        <v>B</v>
      </c>
      <c r="QK133" s="701">
        <f t="shared" ca="1" si="313"/>
        <v>0.52236876715552005</v>
      </c>
      <c r="QL133" s="705">
        <f t="shared" ca="1" si="298"/>
        <v>0.77030838184203709</v>
      </c>
      <c r="QM133" s="696">
        <f t="shared" ca="1" si="299"/>
        <v>0.47992924730664716</v>
      </c>
      <c r="QN133" s="696">
        <f t="shared" ca="1" si="300"/>
        <v>0.16810992721700477</v>
      </c>
      <c r="QO133" s="697">
        <f t="shared" ca="1" si="301"/>
        <v>0.67112751225639122</v>
      </c>
      <c r="QP133" s="696" cm="1">
        <f t="array" aca="1" ref="QP133" ca="1">INDIRECT(QP$203&amp;ROW())*QP$205</f>
        <v>3.3451646745381883E-2</v>
      </c>
      <c r="QQ133" s="696" cm="1">
        <f t="array" aca="1" ref="QQ133" ca="1">INDIRECT(QQ$203&amp;ROW())*QQ$205</f>
        <v>0.12751963295189217</v>
      </c>
      <c r="QR133" s="696" cm="1">
        <f t="array" aca="1" ref="QR133" ca="1">INDIRECT(QR$203&amp;ROW())*QR$205</f>
        <v>0.15089809664795908</v>
      </c>
      <c r="QS133" s="696" cm="1">
        <f t="array" aca="1" ref="QS133" ca="1">INDIRECT(QS$203&amp;ROW())*QS$205</f>
        <v>0.22471360933801068</v>
      </c>
      <c r="QT133" s="696" cm="1">
        <f t="array" aca="1" ref="QT133" ca="1">INDIRECT(QT$203&amp;ROW())*QT$205</f>
        <v>8.7442714716655143E-2</v>
      </c>
      <c r="QU133" s="696" cm="1">
        <f t="array" aca="1" ref="QU133" ca="1">INDIRECT(QU$203&amp;ROW())*QU$205</f>
        <v>0.53329206883563263</v>
      </c>
      <c r="QV133" s="696" cm="1">
        <f t="array" aca="1" ref="QV133" ca="1">INDIRECT(QV$203&amp;ROW())*QV$205</f>
        <v>0.24117831443907087</v>
      </c>
      <c r="QW133" s="696" cm="1">
        <f t="array" aca="1" ref="QW133" ca="1">INDIRECT(QW$203&amp;ROW())*QW$205</f>
        <v>0.53099416374332975</v>
      </c>
      <c r="QX133" s="696" cm="1">
        <f t="array" aca="1" ref="QX133" ca="1">INDIRECT(QX$203&amp;ROW())*QX$205</f>
        <v>0.60640894423913805</v>
      </c>
      <c r="QY133" s="696" cm="1">
        <f t="array" aca="1" ref="QY133" ca="1">INDIRECT(QY$203&amp;ROW())*QY$205</f>
        <v>0.13540247513535897</v>
      </c>
      <c r="QZ133" s="696" cm="1">
        <f t="array" aca="1" ref="QZ133" ca="1">INDIRECT(QZ$203&amp;ROW())*QZ$205</f>
        <v>0.27613248380770827</v>
      </c>
      <c r="RA133" s="696" cm="1">
        <f t="array" aca="1" ref="RA133" ca="1">INDIRECT(RA$203&amp;ROW())*RA$205</f>
        <v>0</v>
      </c>
      <c r="RB133" s="696" cm="1">
        <f t="array" aca="1" ref="RB133" ca="1">INDIRECT(RB$203&amp;ROW())*RB$205</f>
        <v>0</v>
      </c>
      <c r="RC133" s="696" cm="1">
        <f t="array" aca="1" ref="RC133" ca="1">IF(INDIRECT(RC$203&amp;ROW())="-",0,INDIRECT(RC$203&amp;ROW())*RC$205)</f>
        <v>2.965330460424917E-2</v>
      </c>
      <c r="RD133" s="696" cm="1">
        <f t="array" aca="1" ref="RD133" ca="1">INDIRECT(RD$203&amp;ROW())*RD$205</f>
        <v>0</v>
      </c>
      <c r="RE133" s="696" cm="1">
        <f t="array" aca="1" ref="RE133" ca="1">IF(INDIRECT(RE$203&amp;ROW())="-",0,INDIRECT(RE$203&amp;ROW())*RE$205)</f>
        <v>3.2758406965251029E-2</v>
      </c>
      <c r="RF133" s="705" cm="1">
        <f t="array" aca="1" ref="RF133" ca="1">INDIRECT(RF$203&amp;ROW())*RF$205</f>
        <v>5.3068994403248027E-2</v>
      </c>
      <c r="RG133" s="696" cm="1">
        <f t="array" aca="1" ref="RG133" ca="1">INDIRECT(RG$203&amp;ROW())*RG$205</f>
        <v>0.27650466908360405</v>
      </c>
      <c r="RH133" s="696" cm="1">
        <f t="array" aca="1" ref="RH133" ca="1">INDIRECT(RH$203&amp;ROW())*RH$205</f>
        <v>2.9193840390272292E-2</v>
      </c>
      <c r="RI133" s="696" cm="1">
        <f t="array" aca="1" ref="RI133" ca="1">INDIRECT(RI$203&amp;ROW())*RI$205</f>
        <v>0</v>
      </c>
      <c r="RJ133" s="696" cm="1">
        <f t="array" aca="1" ref="RJ133" ca="1">INDIRECT(RJ$203&amp;ROW())*RJ$205</f>
        <v>0.12226723336432462</v>
      </c>
      <c r="RK133" s="696" cm="1">
        <f t="array" aca="1" ref="RK133" ca="1">IF(INDIRECT(RK$203&amp;ROW())="-",0,INDIRECT(RK$203&amp;ROW())*RK$205)</f>
        <v>2.9491782408762938E-2</v>
      </c>
      <c r="RL133" s="696" cm="1">
        <f t="array" aca="1" ref="RL133" ca="1">INDIRECT(RL$203&amp;ROW())*RL$205</f>
        <v>0.11262003659234653</v>
      </c>
      <c r="RM133" s="696" cm="1">
        <f t="array" aca="1" ref="RM133" ca="1">INDIRECT(RM$203&amp;ROW())*RM$205</f>
        <v>1.4993730364766381E-2</v>
      </c>
      <c r="RN133" s="696" cm="1">
        <f t="array" aca="1" ref="RN133" ca="1">INDIRECT(RN$203&amp;ROW())*RN$205</f>
        <v>0</v>
      </c>
      <c r="RO133" s="696" cm="1">
        <f t="array" aca="1" ref="RO133" ca="1">IF($RN133=0,0,INDIRECT(RO$203&amp;ROW())*RO$205)</f>
        <v>0</v>
      </c>
      <c r="RP133" s="696" cm="1">
        <f t="array" aca="1" ref="RP133" ca="1">IF($RN133=0,0,INDIRECT(RP$203&amp;ROW())*RP$205)</f>
        <v>0</v>
      </c>
      <c r="RQ133" s="696" cm="1">
        <f t="array" aca="1" ref="RQ133" ca="1">IF($RN133=0,0,INDIRECT(RQ$203&amp;ROW())*RQ$205)</f>
        <v>0</v>
      </c>
      <c r="RR133" s="696" cm="1">
        <f t="array" aca="1" ref="RR133" ca="1">IF($RN133=0,0,INDIRECT(RR$203&amp;ROW())*RR$205)</f>
        <v>0</v>
      </c>
      <c r="RS133" s="696" cm="1">
        <f t="array" aca="1" ref="RS133" ca="1">INDIRECT(RS$203&amp;ROW())*RS$205</f>
        <v>0</v>
      </c>
      <c r="RT133" s="696" cm="1">
        <f t="array" aca="1" ref="RT133" ca="1">IF($RS133=0,0,INDIRECT(RT$203&amp;ROW())*RT$205)</f>
        <v>0</v>
      </c>
      <c r="RU133" s="696" cm="1">
        <f t="array" aca="1" ref="RU133" ca="1">IF($RS133=0,0,INDIRECT(RU$203&amp;ROW())*RU$205)</f>
        <v>0</v>
      </c>
      <c r="RV133" s="696" cm="1">
        <f t="array" aca="1" ref="RV133" ca="1">INDIRECT(RV$203&amp;ROW())*RV$205</f>
        <v>0</v>
      </c>
      <c r="RW133" s="696" cm="1">
        <f t="array" aca="1" ref="RW133" ca="1">INDIRECT(RW$203&amp;ROW())*RW$205</f>
        <v>2.6659190312299668E-2</v>
      </c>
      <c r="RX133" s="696" cm="1">
        <f t="array" aca="1" ref="RX133" ca="1">INDIRECT(RX$203&amp;ROW())*RX$205</f>
        <v>0</v>
      </c>
      <c r="RY133" s="696" cm="1">
        <f t="array" aca="1" ref="RY133" ca="1">INDIRECT(RY$203&amp;ROW())*RY$205</f>
        <v>5.6264463580193595E-2</v>
      </c>
      <c r="RZ133" s="696" cm="1">
        <f t="array" aca="1" ref="RZ133" ca="1">INDIRECT(RZ$203&amp;ROW())*RZ$205</f>
        <v>0</v>
      </c>
      <c r="SA133" s="696" cm="1">
        <f t="array" aca="1" ref="SA133" ca="1">INDIRECT(SA$203&amp;ROW())*SA$205</f>
        <v>0.20458618579029147</v>
      </c>
      <c r="SB133" s="696" cm="1">
        <f t="array" aca="1" ref="SB133" ca="1">INDIRECT(SB$203&amp;ROW())*SB$205</f>
        <v>4.7124126502052749E-2</v>
      </c>
      <c r="SC133" s="696" cm="1">
        <f t="array" aca="1" ref="SC133" ca="1">INDIRECT(SC$203&amp;ROW())*SC$205</f>
        <v>5.4291606235991073E-2</v>
      </c>
      <c r="SD133" s="696" cm="1">
        <f t="array" aca="1" ref="SD133" ca="1">INDIRECT(SD$203&amp;ROW())*SD$205</f>
        <v>0.3072993885784252</v>
      </c>
      <c r="SE133" s="696" cm="1">
        <f t="array" aca="1" ref="SE133" ca="1">INDIRECT(SE$203&amp;ROW())*SE$205</f>
        <v>0.2585618210787391</v>
      </c>
      <c r="SF133" s="696" cm="1">
        <f t="array" aca="1" ref="SF133" ca="1">INDIRECT(SF$203&amp;ROW())*SF$205</f>
        <v>6.6118883241114992E-2</v>
      </c>
      <c r="SG133" s="696" cm="1">
        <f t="array" aca="1" ref="SG133" ca="1">INDIRECT(SG$203&amp;ROW())*SG$205</f>
        <v>7.4767843909269882E-2</v>
      </c>
      <c r="SH133" s="696" cm="1">
        <f t="array" aca="1" ref="SH133" ca="1">IF(INDIRECT(SH$203&amp;ROW())="-",0,INDIRECT(SH$203&amp;ROW())*SH$205)</f>
        <v>3.5461101982732363E-2</v>
      </c>
      <c r="SI133" s="696" cm="1">
        <f t="array" aca="1" ref="SI133" ca="1">INDIRECT(SI$203&amp;ROW())*SI$205</f>
        <v>0</v>
      </c>
      <c r="SJ133" s="696" cm="1">
        <f t="array" aca="1" ref="SJ133" ca="1">INDIRECT(SJ$203&amp;ROW())*SJ$205</f>
        <v>0.10961749760323641</v>
      </c>
      <c r="SK133" s="696" cm="1">
        <f t="array" aca="1" ref="SK133" ca="1">INDIRECT(SK$203&amp;ROW())*SK$205</f>
        <v>0.21261490593800375</v>
      </c>
      <c r="SN133" s="606" t="s">
        <v>6814</v>
      </c>
      <c r="SO133" s="707" cm="1">
        <f t="array" aca="1" ref="SO133" ca="1">INDIRECT(SO$203&amp;ROW())*SO$205</f>
        <v>1</v>
      </c>
      <c r="SP133" s="707" cm="1">
        <f t="array" aca="1" ref="SP133" ca="1">INDIRECT(SP$203&amp;ROW())*SP$205</f>
        <v>1</v>
      </c>
      <c r="SQ133" s="707" cm="1">
        <f t="array" aca="1" ref="SQ133" ca="1">INDIRECT(SQ$203&amp;ROW())*SQ$205</f>
        <v>2</v>
      </c>
      <c r="SR133" s="707" cm="1">
        <f t="array" aca="1" ref="SR133" ca="1">INDIRECT(SR$203&amp;ROW())*SR$205</f>
        <v>3</v>
      </c>
      <c r="SS133" s="707" cm="1">
        <f t="array" aca="1" ref="SS133" ca="1">INDIRECT(SS$203&amp;ROW())*SS$205</f>
        <v>1</v>
      </c>
      <c r="ST133" s="707" cm="1">
        <f t="array" aca="1" ref="ST133" ca="1">INDIRECT(ST$203&amp;ROW())*ST$205</f>
        <v>3</v>
      </c>
      <c r="SU133" s="707" cm="1">
        <f t="array" aca="1" ref="SU133" ca="1">INDIRECT(SU$203&amp;ROW())*SU$205</f>
        <v>3</v>
      </c>
      <c r="SV133" s="707" cm="1">
        <f t="array" aca="1" ref="SV133" ca="1">INDIRECT(SV$203&amp;ROW())*SV$205</f>
        <v>3</v>
      </c>
      <c r="SW133" s="707" cm="1">
        <f t="array" aca="1" ref="SW133" ca="1">INDIRECT(SW$203&amp;ROW())*SW$205</f>
        <v>3</v>
      </c>
      <c r="SX133" s="707" cm="1">
        <f t="array" aca="1" ref="SX133" ca="1">INDIRECT(SX$203&amp;ROW())*SX$205</f>
        <v>3</v>
      </c>
      <c r="SY133" s="707" cm="1">
        <f t="array" aca="1" ref="SY133" ca="1">INDIRECT(SY$203&amp;ROW())*SY$205</f>
        <v>3</v>
      </c>
      <c r="SZ133" s="707" cm="1">
        <f t="array" aca="1" ref="SZ133" ca="1">INDIRECT(SZ$203&amp;ROW())*SZ$205</f>
        <v>0</v>
      </c>
      <c r="TA133" s="707" cm="1">
        <f t="array" aca="1" ref="TA133" ca="1">INDIRECT(TA$203&amp;ROW())*TA$205</f>
        <v>0</v>
      </c>
      <c r="TB133" s="696" cm="1">
        <f t="array" aca="1" ref="TB133" ca="1">IF(INDIRECT(TB$203&amp;ROW())="-",0,INDIRECT(TB$203&amp;ROW())*TB$205)</f>
        <v>0.35339999999999999</v>
      </c>
      <c r="TC133" s="707" cm="1">
        <f t="array" aca="1" ref="TC133" ca="1">INDIRECT(TC$203&amp;ROW())*TC$205</f>
        <v>0</v>
      </c>
      <c r="TD133" s="696" cm="1">
        <f t="array" aca="1" ref="TD133" ca="1">IF(INDIRECT(TD$203&amp;ROW())="-",0,INDIRECT(TD$203&amp;ROW())*TD$205)</f>
        <v>0.51759999999999995</v>
      </c>
      <c r="TE133" s="732" cm="1">
        <f t="array" aca="1" ref="TE133" ca="1">INDIRECT(TE$203&amp;ROW())*TE$205</f>
        <v>1</v>
      </c>
      <c r="TF133" s="707" cm="1">
        <f t="array" aca="1" ref="TF133" ca="1">INDIRECT(TF$203&amp;ROW())*TF$205</f>
        <v>2</v>
      </c>
      <c r="TG133" s="707" cm="1">
        <f t="array" aca="1" ref="TG133" ca="1">INDIRECT(TG$203&amp;ROW())*TG$205</f>
        <v>1</v>
      </c>
      <c r="TH133" s="707" cm="1">
        <f t="array" aca="1" ref="TH133" ca="1">INDIRECT(TH$203&amp;ROW())*TH$205</f>
        <v>0</v>
      </c>
      <c r="TI133" s="707" cm="1">
        <f t="array" aca="1" ref="TI133" ca="1">INDIRECT(TI$203&amp;ROW())*TI$205</f>
        <v>2</v>
      </c>
      <c r="TJ133" s="696" cm="1">
        <f t="array" aca="1" ref="TJ133" ca="1">IF(INDIRECT(TJ$203&amp;ROW())="-",0,INDIRECT(TJ$203&amp;ROW())*TJ$205)</f>
        <v>0.48809999999999998</v>
      </c>
      <c r="TK133" s="707" cm="1">
        <f t="array" aca="1" ref="TK133" ca="1">INDIRECT(TK$203&amp;ROW())*TK$205</f>
        <v>1</v>
      </c>
      <c r="TL133" s="707" cm="1">
        <f t="array" aca="1" ref="TL133" ca="1">INDIRECT(TL$203&amp;ROW())*TL$205</f>
        <v>1</v>
      </c>
      <c r="TM133" s="707" cm="1">
        <f t="array" aca="1" ref="TM133" ca="1">INDIRECT(TM$203&amp;ROW())*TM$205</f>
        <v>0</v>
      </c>
      <c r="TN133" s="707" cm="1">
        <f t="array" aca="1" ref="TN133" ca="1">IF($TM133=0,0,INDIRECT(TN$203&amp;ROW())*TN$205)</f>
        <v>0</v>
      </c>
      <c r="TO133" s="707" cm="1">
        <f t="array" aca="1" ref="TO133" ca="1">IF($TM133=0,0,INDIRECT(TO$203&amp;ROW())*TO$205)</f>
        <v>0</v>
      </c>
      <c r="TP133" s="707" cm="1">
        <f t="array" aca="1" ref="TP133" ca="1">IF($TM133=0,0,INDIRECT(TP$203&amp;ROW())*TP$205)</f>
        <v>0</v>
      </c>
      <c r="TQ133" s="707" cm="1">
        <f t="array" aca="1" ref="TQ133" ca="1">IF($TM133=0,0,INDIRECT(TQ$203&amp;ROW())*TQ$205)</f>
        <v>0</v>
      </c>
      <c r="TR133" s="707" cm="1">
        <f t="array" aca="1" ref="TR133" ca="1">INDIRECT(TR$203&amp;ROW())*TR$205</f>
        <v>0</v>
      </c>
      <c r="TS133" s="707" cm="1">
        <f t="array" aca="1" ref="TS133" ca="1">IF($TR133=0,0,INDIRECT(TS$203&amp;ROW())*TS$205)</f>
        <v>0</v>
      </c>
      <c r="TT133" s="707" cm="1">
        <f t="array" aca="1" ref="TT133" ca="1">IF($TR133=0,0,INDIRECT(TT$203&amp;ROW())*TT$205)</f>
        <v>0</v>
      </c>
      <c r="TU133" s="707" cm="1">
        <f t="array" aca="1" ref="TU133" ca="1">INDIRECT(TU$203&amp;ROW())*TU$205</f>
        <v>0</v>
      </c>
      <c r="TV133" s="707" cm="1">
        <f t="array" aca="1" ref="TV133" ca="1">INDIRECT(TV$203&amp;ROW())*TV$205</f>
        <v>1</v>
      </c>
      <c r="TW133" s="707" cm="1">
        <f t="array" aca="1" ref="TW133" ca="1">INDIRECT(TW$203&amp;ROW())*TW$205</f>
        <v>0</v>
      </c>
      <c r="TX133" s="707" cm="1">
        <f t="array" aca="1" ref="TX133" ca="1">INDIRECT(TX$203&amp;ROW())*TX$205</f>
        <v>2</v>
      </c>
      <c r="TY133" s="707" cm="1">
        <f t="array" aca="1" ref="TY133" ca="1">INDIRECT(TY$203&amp;ROW())*TY$205</f>
        <v>0</v>
      </c>
      <c r="TZ133" s="707" cm="1">
        <f t="array" aca="1" ref="TZ133" ca="1">INDIRECT(TZ$203&amp;ROW())*TZ$205</f>
        <v>2</v>
      </c>
      <c r="UA133" s="707" cm="1">
        <f t="array" aca="1" ref="UA133" ca="1">INDIRECT(UA$203&amp;ROW())*UA$205</f>
        <v>2</v>
      </c>
      <c r="UB133" s="707" cm="1">
        <f t="array" aca="1" ref="UB133" ca="1">INDIRECT(UB$203&amp;ROW())*UB$205</f>
        <v>2</v>
      </c>
      <c r="UC133" s="707" cm="1">
        <f t="array" aca="1" ref="UC133" ca="1">INDIRECT(UC$203&amp;ROW())*UC$205</f>
        <v>1</v>
      </c>
      <c r="UD133" s="707" cm="1">
        <f t="array" aca="1" ref="UD133" ca="1">INDIRECT(UD$203&amp;ROW())*UD$205</f>
        <v>1</v>
      </c>
      <c r="UE133" s="707" cm="1">
        <f t="array" aca="1" ref="UE133" ca="1">INDIRECT(UE$203&amp;ROW())*UE$205</f>
        <v>1</v>
      </c>
      <c r="UF133" s="707" cm="1">
        <f t="array" aca="1" ref="UF133" ca="1">INDIRECT(UF$203&amp;ROW())*UF$205</f>
        <v>2</v>
      </c>
      <c r="UG133" s="696" cm="1">
        <f t="array" aca="1" ref="UG133" ca="1">IF(INDIRECT(UG$203&amp;ROW())="-",0,INDIRECT(UG$203&amp;ROW())*UG$205)</f>
        <v>0.45069999999999999</v>
      </c>
      <c r="UH133" s="707" cm="1">
        <f t="array" aca="1" ref="UH133" ca="1">INDIRECT(UH$203&amp;ROW())*UH$205</f>
        <v>0</v>
      </c>
      <c r="UI133" s="707" cm="1">
        <f t="array" aca="1" ref="UI133" ca="1">INDIRECT(UI$203&amp;ROW())*UI$205</f>
        <v>1</v>
      </c>
      <c r="UJ133" s="707" cm="1">
        <f t="array" aca="1" ref="UJ133" ca="1">INDIRECT(UJ$203&amp;ROW())*UJ$205</f>
        <v>2</v>
      </c>
      <c r="UM133" s="606" t="s">
        <v>6814</v>
      </c>
      <c r="UN133" s="616">
        <f t="shared" ref="UN133:VB149" ca="1" si="332">(SO133-UN$203)/UN$204</f>
        <v>0.18720310219966924</v>
      </c>
      <c r="UO133" s="616">
        <f t="shared" ca="1" si="332"/>
        <v>0.47801779056182137</v>
      </c>
      <c r="UP133" s="616">
        <f t="shared" ca="1" si="332"/>
        <v>1.190315493832806</v>
      </c>
      <c r="UQ133" s="616">
        <f t="shared" ca="1" si="332"/>
        <v>0.29355872991449461</v>
      </c>
      <c r="UR133" s="616">
        <f t="shared" ca="1" si="332"/>
        <v>-0.80643931126992341</v>
      </c>
      <c r="US133" s="616">
        <f t="shared" ca="1" si="332"/>
        <v>0.41305213694811815</v>
      </c>
      <c r="UT133" s="616">
        <f t="shared" ca="1" si="332"/>
        <v>0.30690415393182785</v>
      </c>
      <c r="UU133" s="616">
        <f t="shared" ca="1" si="332"/>
        <v>0.53359975015917405</v>
      </c>
      <c r="UV133" s="616">
        <f t="shared" ca="1" si="332"/>
        <v>0.44410973870643028</v>
      </c>
      <c r="UW133" s="616">
        <f t="shared" ca="1" si="332"/>
        <v>0.6421874155054268</v>
      </c>
      <c r="UX133" s="616">
        <f t="shared" ca="1" si="332"/>
        <v>0.28247365722383649</v>
      </c>
      <c r="UY133" s="616">
        <f t="shared" ca="1" si="332"/>
        <v>-0.67270887390575207</v>
      </c>
      <c r="UZ133" s="616">
        <f t="shared" ca="1" si="332"/>
        <v>-0.80238258590915801</v>
      </c>
      <c r="VA133" s="616">
        <f t="shared" ca="1" si="332"/>
        <v>-0.74396672817054732</v>
      </c>
      <c r="VB133" s="616">
        <f t="shared" ca="1" si="332"/>
        <v>-0.76400504167427041</v>
      </c>
      <c r="VC133" s="616">
        <f t="shared" ca="1" si="314"/>
        <v>-0.17753175069893498</v>
      </c>
      <c r="VD133" s="616">
        <f t="shared" ca="1" si="243"/>
        <v>-0.36208520652341147</v>
      </c>
      <c r="VE133" s="616">
        <f t="shared" ca="1" si="315"/>
        <v>3.9909080070471406E-2</v>
      </c>
      <c r="VF133" s="616">
        <f t="shared" ca="1" si="316"/>
        <v>-0.81480937927278907</v>
      </c>
      <c r="VG133" s="616">
        <f t="shared" ca="1" si="317"/>
        <v>-0.89462372206681784</v>
      </c>
      <c r="VH133" s="616">
        <f t="shared" ca="1" si="318"/>
        <v>-0.12784420028857393</v>
      </c>
      <c r="VI133" s="616">
        <f t="shared" ca="1" si="319"/>
        <v>-0.30672522771834432</v>
      </c>
      <c r="VJ133" s="616">
        <f t="shared" ca="1" si="319"/>
        <v>1.1038721171937993</v>
      </c>
      <c r="VK133" s="616">
        <f t="shared" ca="1" si="319"/>
        <v>-0.49937453713488217</v>
      </c>
      <c r="VL133" s="616">
        <f t="shared" ca="1" si="319"/>
        <v>-0.83864555511817418</v>
      </c>
      <c r="VM133" s="616">
        <f t="shared" ca="1" si="319"/>
        <v>-0.57201237404204519</v>
      </c>
      <c r="VN133" s="616">
        <f t="shared" ca="1" si="319"/>
        <v>-0.62639799545694341</v>
      </c>
      <c r="VO133" s="616">
        <f t="shared" ca="1" si="319"/>
        <v>-0.42150866262694142</v>
      </c>
      <c r="VP133" s="616">
        <f t="shared" ca="1" si="319"/>
        <v>-0.46221149066820022</v>
      </c>
      <c r="VQ133" s="616">
        <f t="shared" ca="1" si="319"/>
        <v>-0.77889442244162177</v>
      </c>
      <c r="VR133" s="616">
        <f t="shared" ca="1" si="319"/>
        <v>-0.64202286734458469</v>
      </c>
      <c r="VS133" s="616">
        <f t="shared" ca="1" si="319"/>
        <v>-0.40481357988865657</v>
      </c>
      <c r="VT133" s="616">
        <f t="shared" ca="1" si="320"/>
        <v>-0.3878135405833677</v>
      </c>
      <c r="VU133" s="616">
        <f t="shared" ca="1" si="320"/>
        <v>1.2114249894444582</v>
      </c>
      <c r="VV133" s="616">
        <f t="shared" ca="1" si="320"/>
        <v>-0.64337789451099625</v>
      </c>
      <c r="VW133" s="616">
        <f t="shared" ca="1" si="320"/>
        <v>-0.3119461967162912</v>
      </c>
      <c r="VX133" s="616">
        <f t="shared" ca="1" si="320"/>
        <v>-0.78524029103755877</v>
      </c>
      <c r="VY133" s="616">
        <f t="shared" ca="1" si="302"/>
        <v>0.70583605694264007</v>
      </c>
      <c r="VZ133" s="616">
        <f t="shared" ca="1" si="302"/>
        <v>0.68442622420316401</v>
      </c>
      <c r="WA133" s="616">
        <f t="shared" ca="1" si="302"/>
        <v>0.92808016936885662</v>
      </c>
      <c r="WB133" s="616">
        <f t="shared" ca="1" si="302"/>
        <v>0.33435322352896929</v>
      </c>
      <c r="WC133" s="616">
        <f t="shared" ca="1" si="302"/>
        <v>0.47817673461028487</v>
      </c>
      <c r="WD133" s="616">
        <f t="shared" ca="1" si="229"/>
        <v>-0.51586207793649097</v>
      </c>
      <c r="WE133" s="616">
        <f t="shared" ca="1" si="229"/>
        <v>0.67426644196529939</v>
      </c>
      <c r="WF133" s="616">
        <f t="shared" ca="1" si="229"/>
        <v>-1.2203882497459424</v>
      </c>
      <c r="WG133" s="616">
        <f t="shared" ca="1" si="229"/>
        <v>-1.008197359876486</v>
      </c>
      <c r="WH133" s="616">
        <f t="shared" ca="1" si="229"/>
        <v>0.91987607881584121</v>
      </c>
      <c r="WI133" s="627">
        <f t="shared" ca="1" si="229"/>
        <v>1.0659329460226332</v>
      </c>
      <c r="WL133" s="606" t="s">
        <v>6814</v>
      </c>
      <c r="WM133" s="700" t="str">
        <f t="shared" ca="1" si="321"/>
        <v>C</v>
      </c>
      <c r="WN133" s="479">
        <f t="shared" ca="1" si="322"/>
        <v>0.48568000380038234</v>
      </c>
      <c r="WO133" s="495">
        <f t="shared" ca="1" si="303"/>
        <v>0.63367601788202754</v>
      </c>
      <c r="WP133" s="458">
        <f t="shared" ca="1" si="303"/>
        <v>0.50579336002218001</v>
      </c>
      <c r="WQ133" s="458">
        <f t="shared" ca="1" si="303"/>
        <v>0.19483731225353465</v>
      </c>
      <c r="WR133" s="459">
        <f t="shared" ca="1" si="303"/>
        <v>0.60841332504378709</v>
      </c>
      <c r="WS133" s="495">
        <f t="shared" ca="1" si="323"/>
        <v>4.4697881545753979E-2</v>
      </c>
      <c r="WT133" s="458">
        <f t="shared" ca="1" si="324"/>
        <v>-0.37900271323605406</v>
      </c>
      <c r="WU133" s="458">
        <f t="shared" ca="1" si="325"/>
        <v>-0.41391797828929255</v>
      </c>
      <c r="WV133" s="459">
        <f t="shared" ca="1" si="326"/>
        <v>0.16363074057699886</v>
      </c>
      <c r="WW133" s="484">
        <f t="shared" ca="1" si="223"/>
        <v>0.13999047982491267</v>
      </c>
      <c r="WX133" s="484">
        <f t="shared" ca="1" si="223"/>
        <v>0.28829252948783446</v>
      </c>
      <c r="WY133" s="484">
        <f t="shared" ca="1" si="223"/>
        <v>0.86666871105966603</v>
      </c>
      <c r="WZ133" s="484">
        <f t="shared" ca="1" si="223"/>
        <v>0.10559307515024371</v>
      </c>
      <c r="XA133" s="484">
        <f t="shared" ca="1" si="241"/>
        <v>-0.42555802455713854</v>
      </c>
      <c r="XB133" s="484">
        <f t="shared" ca="1" si="241"/>
        <v>0.21821544394969081</v>
      </c>
      <c r="XC133" s="484">
        <f t="shared" ca="1" si="241"/>
        <v>0.14467461816346364</v>
      </c>
      <c r="XD133" s="484">
        <f t="shared" ca="1" si="241"/>
        <v>0.27368331185664035</v>
      </c>
      <c r="XE133" s="484">
        <f t="shared" ca="1" si="241"/>
        <v>0.21801347073098662</v>
      </c>
      <c r="XF133" s="484">
        <f t="shared" ca="1" si="241"/>
        <v>0.41324760187774212</v>
      </c>
      <c r="XG133" s="484">
        <f t="shared" ca="1" si="241"/>
        <v>0.1145148206385433</v>
      </c>
      <c r="XH133" s="484">
        <f t="shared" ca="1" si="241"/>
        <v>-0.33958343954762366</v>
      </c>
      <c r="XI133" s="484">
        <f t="shared" ca="1" si="241"/>
        <v>-0.56078518929191046</v>
      </c>
      <c r="XJ133" s="484">
        <f t="shared" ca="1" si="241"/>
        <v>-0.52799318698263742</v>
      </c>
      <c r="XK133" s="484">
        <f t="shared" ca="1" si="241"/>
        <v>-0.54267278110123429</v>
      </c>
      <c r="XL133" s="484">
        <f t="shared" ca="1" si="241"/>
        <v>-0.15683154856743917</v>
      </c>
      <c r="XM133" s="484">
        <f t="shared" ca="1" si="241"/>
        <v>-0.27308466275995691</v>
      </c>
      <c r="XN133" s="484">
        <f t="shared" ca="1" si="241"/>
        <v>2.7828601533139714E-2</v>
      </c>
      <c r="XO133" s="484">
        <f t="shared" ca="1" si="241"/>
        <v>-0.59823304626208174</v>
      </c>
      <c r="XP133" s="484">
        <f t="shared" ca="1" si="241"/>
        <v>-0.57255918212276347</v>
      </c>
      <c r="XQ133" s="484">
        <f t="shared" ca="1" si="252"/>
        <v>-8.50675308720171E-2</v>
      </c>
      <c r="XR133" s="484">
        <f t="shared" ca="1" si="253"/>
        <v>-0.26838457425355128</v>
      </c>
      <c r="XS133" s="484">
        <f t="shared" ca="1" si="254"/>
        <v>0.68108909630857417</v>
      </c>
      <c r="XT133" s="484">
        <f t="shared" ca="1" si="255"/>
        <v>-0.30327015640201394</v>
      </c>
      <c r="XU133" s="484">
        <f t="shared" ca="1" si="256"/>
        <v>-0.63720289277878872</v>
      </c>
      <c r="XV133" s="484">
        <f t="shared" ca="1" si="257"/>
        <v>-0.30179372854458303</v>
      </c>
      <c r="XW133" s="484">
        <f t="shared" ca="1" si="258"/>
        <v>-0.40427726626791127</v>
      </c>
      <c r="XX133" s="484">
        <f t="shared" ca="1" si="250"/>
        <v>-0.20379943838012618</v>
      </c>
      <c r="XY133" s="484">
        <f t="shared" ca="1" si="250"/>
        <v>-0.24303080179333969</v>
      </c>
      <c r="XZ133" s="484">
        <f t="shared" ca="1" si="250"/>
        <v>-0.56968338057380219</v>
      </c>
      <c r="YA133" s="484">
        <f t="shared" ca="1" si="250"/>
        <v>-0.43779539324227229</v>
      </c>
      <c r="YB133" s="484">
        <f t="shared" ca="1" si="250"/>
        <v>-0.21272953623148902</v>
      </c>
      <c r="YC133" s="484">
        <f t="shared" ca="1" si="250"/>
        <v>-0.17304240180829866</v>
      </c>
      <c r="YD133" s="484">
        <f t="shared" ca="1" si="246"/>
        <v>0.89512192470051022</v>
      </c>
      <c r="YE133" s="484">
        <f t="shared" ca="1" si="244"/>
        <v>-0.46342509741627064</v>
      </c>
      <c r="YF133" s="484">
        <f t="shared" ca="1" si="244"/>
        <v>-0.18401706144294017</v>
      </c>
      <c r="YG133" s="484">
        <f t="shared" ca="1" si="244"/>
        <v>-0.54699838673676349</v>
      </c>
      <c r="YH133" s="484">
        <f t="shared" ca="1" si="244"/>
        <v>0.3761400347447329</v>
      </c>
      <c r="YI133" s="484">
        <f t="shared" ca="1" si="244"/>
        <v>0.40086843951579315</v>
      </c>
      <c r="YJ133" s="484">
        <f t="shared" ca="1" si="233"/>
        <v>0.55062996448654267</v>
      </c>
      <c r="YK133" s="484">
        <f t="shared" ca="1" si="233"/>
        <v>5.8277766861099353E-2</v>
      </c>
      <c r="YL133" s="484">
        <f t="shared" ca="1" si="233"/>
        <v>0.15139075417761619</v>
      </c>
      <c r="YM133" s="484">
        <f t="shared" ca="1" si="233"/>
        <v>-0.41181269681670074</v>
      </c>
      <c r="YN133" s="484">
        <f t="shared" ca="1" si="233"/>
        <v>0.48075197312125845</v>
      </c>
      <c r="YO133" s="484">
        <f t="shared" ca="1" si="233"/>
        <v>-0.74944042416898315</v>
      </c>
      <c r="YP133" s="484">
        <f t="shared" ca="1" si="230"/>
        <v>-0.53716755334219179</v>
      </c>
      <c r="YQ133" s="484">
        <f t="shared" ca="1" si="230"/>
        <v>0.66635823149419537</v>
      </c>
      <c r="YR133" s="484">
        <f t="shared" ca="1" si="230"/>
        <v>0.79923652292777037</v>
      </c>
      <c r="YU133" s="606" t="s">
        <v>6814</v>
      </c>
      <c r="YV133" s="700" t="str">
        <f t="shared" ca="1" si="304"/>
        <v>B</v>
      </c>
      <c r="YW133" s="479">
        <f t="shared" ca="1" si="327"/>
        <v>0.54931555396654896</v>
      </c>
      <c r="YX133" s="495">
        <f t="shared" ca="1" si="305"/>
        <v>0.78469378393690969</v>
      </c>
      <c r="YY133" s="458">
        <f t="shared" ca="1" si="305"/>
        <v>0.51826079751187581</v>
      </c>
      <c r="YZ133" s="458">
        <f t="shared" ca="1" si="305"/>
        <v>0.15830891465980562</v>
      </c>
      <c r="ZA133" s="459">
        <f t="shared" ca="1" si="305"/>
        <v>0.73599871975760489</v>
      </c>
      <c r="ZB133" s="495">
        <f t="shared" ca="1" si="328"/>
        <v>0.21839571204462024</v>
      </c>
      <c r="ZC133" s="458">
        <f t="shared" ca="1" si="329"/>
        <v>-0.33776678986143988</v>
      </c>
      <c r="ZD133" s="458">
        <f t="shared" ca="1" si="330"/>
        <v>-0.35430513116561252</v>
      </c>
      <c r="ZE133" s="459">
        <f t="shared" ca="1" si="331"/>
        <v>0.18180816340502395</v>
      </c>
      <c r="ZF133" s="484">
        <f t="shared" ca="1" si="225"/>
        <v>6.2622520444229578E-3</v>
      </c>
      <c r="ZG133" s="484">
        <f t="shared" ca="1" si="225"/>
        <v>6.0956653196917926E-2</v>
      </c>
      <c r="ZH133" s="484">
        <f t="shared" ca="1" si="225"/>
        <v>8.9808171214972948E-2</v>
      </c>
      <c r="ZI133" s="484">
        <f t="shared" ca="1" si="225"/>
        <v>2.1988880583922777E-2</v>
      </c>
      <c r="ZJ133" s="484">
        <f t="shared" ca="1" si="242"/>
        <v>-7.0517242631671764E-2</v>
      </c>
      <c r="ZK133" s="484">
        <f t="shared" ca="1" si="242"/>
        <v>7.3425809550013654E-2</v>
      </c>
      <c r="ZL133" s="484">
        <f t="shared" ca="1" si="242"/>
        <v>2.4672875513209128E-2</v>
      </c>
      <c r="ZM133" s="484">
        <f t="shared" ca="1" si="242"/>
        <v>9.4446117703140112E-2</v>
      </c>
      <c r="ZN133" s="484">
        <f t="shared" ca="1" si="242"/>
        <v>8.9770705925095284E-2</v>
      </c>
      <c r="ZO133" s="484">
        <f t="shared" ca="1" si="242"/>
        <v>2.8984588520071332E-2</v>
      </c>
      <c r="ZP133" s="484">
        <f t="shared" ca="1" si="242"/>
        <v>2.6000050859821721E-2</v>
      </c>
      <c r="ZQ133" s="484">
        <f t="shared" ca="1" si="242"/>
        <v>-1.1497069191506403E-2</v>
      </c>
      <c r="ZR133" s="484">
        <f t="shared" ca="1" si="242"/>
        <v>-4.5981105838852197E-2</v>
      </c>
      <c r="ZS133" s="484">
        <f t="shared" ca="1" si="242"/>
        <v>-6.2425217900022298E-2</v>
      </c>
      <c r="ZT133" s="484">
        <f t="shared" ca="1" si="242"/>
        <v>-2.7291061507312073E-2</v>
      </c>
      <c r="ZU133" s="484">
        <f t="shared" ca="1" si="242"/>
        <v>-1.1235814023665381E-2</v>
      </c>
      <c r="ZV133" s="484">
        <f t="shared" ca="1" si="242"/>
        <v>-1.9215497798489828E-2</v>
      </c>
      <c r="ZW133" s="484">
        <f t="shared" ca="1" si="242"/>
        <v>5.5175234891583769E-3</v>
      </c>
      <c r="ZX133" s="484">
        <f t="shared" ca="1" si="242"/>
        <v>-2.3787414966986643E-2</v>
      </c>
      <c r="ZY133" s="484">
        <f t="shared" ca="1" si="242"/>
        <v>-9.6348193705378546E-2</v>
      </c>
      <c r="ZZ133" s="484">
        <f t="shared" ca="1" si="259"/>
        <v>-7.8155783354792625E-3</v>
      </c>
      <c r="AAA133" s="484">
        <f t="shared" ca="1" si="260"/>
        <v>-1.8532828672705743E-2</v>
      </c>
      <c r="AAB133" s="484">
        <f t="shared" ca="1" si="261"/>
        <v>0.12431811823163672</v>
      </c>
      <c r="AAC133" s="484">
        <f t="shared" ca="1" si="262"/>
        <v>-7.4874871608304394E-3</v>
      </c>
      <c r="AAD133" s="484">
        <f t="shared" ca="1" si="263"/>
        <v>-7.8682240113631882E-2</v>
      </c>
      <c r="AAE133" s="484">
        <f t="shared" ca="1" si="264"/>
        <v>-4.0219644611828483E-2</v>
      </c>
      <c r="AAF133" s="484">
        <f t="shared" ca="1" si="265"/>
        <v>-6.120902348854227E-2</v>
      </c>
      <c r="AAG133" s="484">
        <f t="shared" ca="1" si="251"/>
        <v>-4.3018323338477257E-2</v>
      </c>
      <c r="AAH133" s="484">
        <f t="shared" ca="1" si="251"/>
        <v>-3.8008707897835295E-2</v>
      </c>
      <c r="AAI133" s="484">
        <f t="shared" ca="1" si="251"/>
        <v>-6.0338538063910964E-2</v>
      </c>
      <c r="AAJ133" s="484">
        <f t="shared" ca="1" si="251"/>
        <v>-5.2025335368730337E-2</v>
      </c>
      <c r="AAK133" s="484">
        <f t="shared" ca="1" si="251"/>
        <v>-3.3183772310049216E-2</v>
      </c>
      <c r="AAL133" s="484">
        <f t="shared" ca="1" si="251"/>
        <v>-1.741238539122681E-2</v>
      </c>
      <c r="AAM133" s="484">
        <f t="shared" ca="1" si="247"/>
        <v>3.2295609342675426E-2</v>
      </c>
      <c r="AAN133" s="484">
        <f t="shared" ca="1" si="245"/>
        <v>-6.1359063816095079E-2</v>
      </c>
      <c r="AAO133" s="484">
        <f t="shared" ca="1" si="245"/>
        <v>-8.7757427120618361E-3</v>
      </c>
      <c r="AAP133" s="484">
        <f t="shared" ca="1" si="245"/>
        <v>-2.8906649957960041E-2</v>
      </c>
      <c r="AAQ133" s="484">
        <f t="shared" ca="1" si="245"/>
        <v>7.2202153341576855E-2</v>
      </c>
      <c r="AAR133" s="484">
        <f t="shared" ca="1" si="245"/>
        <v>1.612649398533611E-2</v>
      </c>
      <c r="AAS133" s="484">
        <f t="shared" ca="1" si="234"/>
        <v>2.5193481555402932E-2</v>
      </c>
      <c r="AAT133" s="484">
        <f t="shared" ca="1" si="234"/>
        <v>0.1027465411596778</v>
      </c>
      <c r="AAU133" s="484">
        <f t="shared" ca="1" si="234"/>
        <v>0.12363824729832018</v>
      </c>
      <c r="AAV133" s="484">
        <f t="shared" ca="1" si="234"/>
        <v>-3.4108224499601811E-2</v>
      </c>
      <c r="AAW133" s="484">
        <f t="shared" ca="1" si="234"/>
        <v>2.5206724043060142E-2</v>
      </c>
      <c r="AAX133" s="484">
        <f t="shared" ca="1" si="234"/>
        <v>-9.6020217845061276E-2</v>
      </c>
      <c r="AAY133" s="484">
        <f t="shared" ca="1" si="231"/>
        <v>-0.12312049482031152</v>
      </c>
      <c r="AAZ133" s="484">
        <f t="shared" ca="1" si="231"/>
        <v>0.10083451386486998</v>
      </c>
      <c r="ABA133" s="484">
        <f t="shared" ca="1" si="231"/>
        <v>0.11331661652741069</v>
      </c>
    </row>
    <row r="134" spans="1:729" ht="15" customHeight="1" x14ac:dyDescent="0.35">
      <c r="A134" s="498">
        <v>132</v>
      </c>
      <c r="B134" s="628"/>
      <c r="C134" s="606" t="s">
        <v>6864</v>
      </c>
      <c r="D134" s="629">
        <v>578</v>
      </c>
      <c r="E134" s="630" t="s">
        <v>6865</v>
      </c>
      <c r="F134" s="631" t="s">
        <v>1351</v>
      </c>
      <c r="G134" s="632">
        <v>5421.2420000000002</v>
      </c>
      <c r="H134" s="504">
        <v>441210.21163137368</v>
      </c>
      <c r="I134" s="505">
        <v>82500</v>
      </c>
      <c r="J134" s="649" t="s">
        <v>6866</v>
      </c>
      <c r="K134" s="469">
        <v>2</v>
      </c>
      <c r="L134" s="508" t="s">
        <v>6867</v>
      </c>
      <c r="M134" s="817">
        <v>13</v>
      </c>
      <c r="N134" s="818">
        <v>0.90639999999999998</v>
      </c>
      <c r="O134" s="819">
        <v>0.87649999999999995</v>
      </c>
      <c r="P134" s="820">
        <v>0.90339999999999998</v>
      </c>
      <c r="Q134" s="821">
        <v>0.93920000000000003</v>
      </c>
      <c r="R134" s="818">
        <v>0.90480000000000005</v>
      </c>
      <c r="S134" s="822">
        <v>0.85570000000000002</v>
      </c>
      <c r="T134" s="822">
        <v>0.95140000000000002</v>
      </c>
      <c r="U134" s="822">
        <v>0.80435000000000001</v>
      </c>
      <c r="V134" s="822">
        <v>0.75590000000000002</v>
      </c>
      <c r="W134" s="506" t="s">
        <v>6868</v>
      </c>
      <c r="X134" s="875" t="s">
        <v>6869</v>
      </c>
      <c r="Y134" s="517">
        <v>7</v>
      </c>
      <c r="Z134" s="517">
        <v>3</v>
      </c>
      <c r="AA134" s="865" t="s">
        <v>6870</v>
      </c>
      <c r="AB134" s="903">
        <v>2019</v>
      </c>
      <c r="AC134" s="369">
        <v>2</v>
      </c>
      <c r="AD134" s="572" t="s">
        <v>6871</v>
      </c>
      <c r="AE134" s="817">
        <v>1</v>
      </c>
      <c r="AF134" s="751" t="s">
        <v>6872</v>
      </c>
      <c r="AG134" s="578" t="s">
        <v>6873</v>
      </c>
      <c r="AH134" s="647">
        <v>1</v>
      </c>
      <c r="AI134" s="647">
        <v>3</v>
      </c>
      <c r="AJ134" s="647">
        <v>2020</v>
      </c>
      <c r="AK134" s="752" t="s">
        <v>1600</v>
      </c>
      <c r="AL134" s="765" t="s">
        <v>1188</v>
      </c>
      <c r="AM134" s="650">
        <v>1</v>
      </c>
      <c r="AN134" s="647" t="s">
        <v>1188</v>
      </c>
      <c r="AO134" s="647">
        <v>1</v>
      </c>
      <c r="AP134" s="647">
        <v>1</v>
      </c>
      <c r="AQ134" s="647">
        <v>1</v>
      </c>
      <c r="AR134" s="647">
        <v>1</v>
      </c>
      <c r="AS134" s="647">
        <v>1</v>
      </c>
      <c r="AT134" s="647">
        <v>1</v>
      </c>
      <c r="AU134" s="648">
        <v>1</v>
      </c>
      <c r="AV134" s="785" t="s">
        <v>6874</v>
      </c>
      <c r="AW134" s="642" t="s">
        <v>1190</v>
      </c>
      <c r="AX134" s="643">
        <v>2</v>
      </c>
      <c r="AY134" s="709" t="s">
        <v>6875</v>
      </c>
      <c r="AZ134" s="643">
        <v>2</v>
      </c>
      <c r="BA134" s="603" t="s">
        <v>6876</v>
      </c>
      <c r="BB134" s="631" t="s">
        <v>1143</v>
      </c>
      <c r="BC134" s="646" t="s">
        <v>747</v>
      </c>
      <c r="BD134" s="631" t="s">
        <v>1607</v>
      </c>
      <c r="BE134" s="631" t="s">
        <v>1317</v>
      </c>
      <c r="BF134" s="631">
        <v>3</v>
      </c>
      <c r="BG134" s="631">
        <v>2013</v>
      </c>
      <c r="BH134" s="631" t="s">
        <v>1197</v>
      </c>
      <c r="BI134" s="631">
        <v>1</v>
      </c>
      <c r="BJ134" s="631">
        <v>2</v>
      </c>
      <c r="BK134" s="631" t="s">
        <v>6877</v>
      </c>
      <c r="BL134" s="631" t="s">
        <v>1257</v>
      </c>
      <c r="BM134" s="551" t="s">
        <v>6878</v>
      </c>
      <c r="BN134" s="647">
        <v>1814</v>
      </c>
      <c r="BO134" s="557" t="s">
        <v>6879</v>
      </c>
      <c r="BP134" s="647">
        <v>1997</v>
      </c>
      <c r="BQ134" s="647">
        <v>2</v>
      </c>
      <c r="BR134" s="647">
        <v>4</v>
      </c>
      <c r="BS134" s="647" t="s">
        <v>1188</v>
      </c>
      <c r="BT134" s="557" t="s">
        <v>6880</v>
      </c>
      <c r="BU134" s="647" t="s">
        <v>1188</v>
      </c>
      <c r="BV134" s="648" t="s">
        <v>1188</v>
      </c>
      <c r="BW134" s="551" t="s">
        <v>6881</v>
      </c>
      <c r="BX134" s="650">
        <v>1814</v>
      </c>
      <c r="BY134" s="647" t="s">
        <v>6882</v>
      </c>
      <c r="BZ134" s="651" t="s">
        <v>1612</v>
      </c>
      <c r="CA134" s="647">
        <v>2</v>
      </c>
      <c r="CB134" s="647" t="s">
        <v>1214</v>
      </c>
      <c r="CC134" s="557" t="s">
        <v>6883</v>
      </c>
      <c r="CD134" s="652">
        <v>2013</v>
      </c>
      <c r="CE134" s="647">
        <v>3</v>
      </c>
      <c r="CF134" s="647">
        <v>3</v>
      </c>
      <c r="CG134" s="515" t="s">
        <v>6884</v>
      </c>
      <c r="CH134" s="647">
        <v>1814</v>
      </c>
      <c r="CI134" s="647">
        <v>1952</v>
      </c>
      <c r="CJ134" s="647">
        <v>3</v>
      </c>
      <c r="CK134" s="651" t="s">
        <v>6885</v>
      </c>
      <c r="CL134" s="651" t="s">
        <v>6390</v>
      </c>
      <c r="CM134" s="647">
        <v>2</v>
      </c>
      <c r="CN134" s="647" t="s">
        <v>1214</v>
      </c>
      <c r="CO134" s="557" t="s">
        <v>6886</v>
      </c>
      <c r="CP134" s="647">
        <v>1999</v>
      </c>
      <c r="CQ134" s="647">
        <v>3</v>
      </c>
      <c r="CR134" s="650">
        <v>3</v>
      </c>
      <c r="CS134" s="551" t="s">
        <v>6887</v>
      </c>
      <c r="CT134" s="647">
        <v>1999</v>
      </c>
      <c r="CU134" s="648">
        <v>3</v>
      </c>
      <c r="CV134" s="649" t="s">
        <v>6888</v>
      </c>
      <c r="CW134" s="647">
        <v>2009</v>
      </c>
      <c r="CX134" s="657">
        <v>2</v>
      </c>
      <c r="CY134" s="656" t="s">
        <v>6889</v>
      </c>
      <c r="CZ134" s="647">
        <v>2009</v>
      </c>
      <c r="DA134" s="657">
        <v>3</v>
      </c>
      <c r="DB134" s="723">
        <v>857000</v>
      </c>
      <c r="DC134" s="753">
        <v>3</v>
      </c>
      <c r="DD134" s="659" t="s">
        <v>1493</v>
      </c>
      <c r="DE134" s="648">
        <v>2018</v>
      </c>
      <c r="DF134" s="708" t="s">
        <v>6890</v>
      </c>
      <c r="DG134" s="664" t="s">
        <v>6891</v>
      </c>
      <c r="DH134" s="666">
        <v>2</v>
      </c>
      <c r="DI134" s="710" t="s">
        <v>1324</v>
      </c>
      <c r="DJ134" s="578" t="s">
        <v>6892</v>
      </c>
      <c r="DK134" s="665">
        <v>2008</v>
      </c>
      <c r="DL134" s="665">
        <v>3</v>
      </c>
      <c r="DM134" s="655">
        <v>1</v>
      </c>
      <c r="DN134" s="790" t="s">
        <v>6893</v>
      </c>
      <c r="DO134" s="791" t="s">
        <v>6894</v>
      </c>
      <c r="DP134" s="825">
        <v>2</v>
      </c>
      <c r="DQ134" s="900" t="s">
        <v>1324</v>
      </c>
      <c r="DR134" s="578" t="s">
        <v>6895</v>
      </c>
      <c r="DS134" s="753">
        <v>2008</v>
      </c>
      <c r="DT134" s="753">
        <v>3</v>
      </c>
      <c r="DU134" s="657">
        <v>1</v>
      </c>
      <c r="DV134" s="651" t="s">
        <v>6896</v>
      </c>
      <c r="DW134" s="578" t="s">
        <v>6897</v>
      </c>
      <c r="DX134" s="647">
        <v>2008</v>
      </c>
      <c r="DY134" s="647">
        <v>3</v>
      </c>
      <c r="DZ134" s="650">
        <v>2</v>
      </c>
      <c r="EA134" s="743" t="s">
        <v>6898</v>
      </c>
      <c r="EB134" s="539" t="s">
        <v>6899</v>
      </c>
      <c r="EC134" s="647">
        <v>2</v>
      </c>
      <c r="ED134" s="668" t="s">
        <v>1214</v>
      </c>
      <c r="EE134" s="647">
        <v>1985</v>
      </c>
      <c r="EF134" s="647">
        <v>3</v>
      </c>
      <c r="EG134" s="650" t="s">
        <v>1220</v>
      </c>
      <c r="EH134" s="648">
        <v>4</v>
      </c>
      <c r="EI134" s="551" t="s">
        <v>6900</v>
      </c>
      <c r="EJ134" s="651" t="s">
        <v>6901</v>
      </c>
      <c r="EK134" s="647" t="s">
        <v>1188</v>
      </c>
      <c r="EL134" s="647" t="s">
        <v>1188</v>
      </c>
      <c r="EM134" s="669" t="s">
        <v>1188</v>
      </c>
      <c r="EN134" s="647" t="s">
        <v>1188</v>
      </c>
      <c r="EO134" s="670" t="s">
        <v>1188</v>
      </c>
      <c r="EP134" s="556">
        <v>0</v>
      </c>
      <c r="EQ134" s="556" t="s">
        <v>1188</v>
      </c>
      <c r="ER134" s="651" t="s">
        <v>1188</v>
      </c>
      <c r="ES134" s="556" t="s">
        <v>1188</v>
      </c>
      <c r="ET134" s="556">
        <v>0</v>
      </c>
      <c r="EU134" s="671">
        <v>0</v>
      </c>
      <c r="EV134" s="672"/>
      <c r="EW134" s="673"/>
      <c r="EX134" s="674"/>
      <c r="EY134" s="631" t="s">
        <v>1188</v>
      </c>
      <c r="EZ134" s="631" t="s">
        <v>1188</v>
      </c>
      <c r="FA134" s="675"/>
      <c r="FB134" s="648">
        <v>0</v>
      </c>
      <c r="FC134" s="676" t="s">
        <v>4611</v>
      </c>
      <c r="FD134" s="647" t="s">
        <v>1012</v>
      </c>
      <c r="FE134" s="648"/>
      <c r="FF134" s="652" t="s">
        <v>1379</v>
      </c>
      <c r="FG134" s="563" t="s">
        <v>1282</v>
      </c>
      <c r="FH134" s="631" t="str">
        <f t="shared" si="266"/>
        <v>A</v>
      </c>
      <c r="FI134" s="677">
        <f t="shared" si="267"/>
        <v>3.5</v>
      </c>
      <c r="FJ134" s="678">
        <f t="shared" si="268"/>
        <v>4</v>
      </c>
      <c r="FK134" s="679">
        <f t="shared" si="269"/>
        <v>3.5</v>
      </c>
      <c r="FL134" s="680">
        <f t="shared" si="270"/>
        <v>3</v>
      </c>
      <c r="FM134" s="681">
        <v>2</v>
      </c>
      <c r="FN134" s="430">
        <v>2020</v>
      </c>
      <c r="FO134" s="686" t="s">
        <v>6902</v>
      </c>
      <c r="FP134" s="557" t="s">
        <v>6873</v>
      </c>
      <c r="FQ134" s="430">
        <v>1</v>
      </c>
      <c r="FR134" s="682" t="s">
        <v>1285</v>
      </c>
      <c r="FS134" s="369">
        <v>2</v>
      </c>
      <c r="FT134" s="430">
        <v>2019</v>
      </c>
      <c r="FU134" s="572" t="s">
        <v>6903</v>
      </c>
      <c r="FV134" s="369">
        <v>2</v>
      </c>
      <c r="FW134" s="430">
        <v>2019</v>
      </c>
      <c r="FX134" s="572" t="s">
        <v>6904</v>
      </c>
      <c r="FY134" s="369">
        <v>2</v>
      </c>
      <c r="FZ134" s="430">
        <v>2015</v>
      </c>
      <c r="GA134" s="686" t="s">
        <v>2941</v>
      </c>
      <c r="GB134" s="572" t="s">
        <v>6905</v>
      </c>
      <c r="GC134" s="369">
        <v>2</v>
      </c>
      <c r="GD134" s="430">
        <v>2018</v>
      </c>
      <c r="GE134" s="686" t="s">
        <v>6906</v>
      </c>
      <c r="GF134" s="573" t="s">
        <v>6907</v>
      </c>
      <c r="GG134" s="369">
        <v>2</v>
      </c>
      <c r="GH134" s="430">
        <v>2018</v>
      </c>
      <c r="GI134" s="686" t="s">
        <v>6908</v>
      </c>
      <c r="GJ134" s="573" t="s">
        <v>6909</v>
      </c>
      <c r="GK134" s="369">
        <v>2</v>
      </c>
      <c r="GL134" s="430">
        <v>2003</v>
      </c>
      <c r="GM134" s="686" t="s">
        <v>6910</v>
      </c>
      <c r="GN134" s="572" t="s">
        <v>6911</v>
      </c>
      <c r="GO134" s="800">
        <v>1</v>
      </c>
      <c r="GP134" s="730" t="s">
        <v>6912</v>
      </c>
      <c r="GQ134" s="843">
        <v>0</v>
      </c>
      <c r="GR134" s="843">
        <v>1</v>
      </c>
      <c r="GS134" s="843">
        <v>0</v>
      </c>
      <c r="GT134" s="944">
        <v>0</v>
      </c>
      <c r="GU134" s="945">
        <v>1</v>
      </c>
      <c r="GV134" s="730" t="s">
        <v>6912</v>
      </c>
      <c r="GW134" s="843">
        <v>1</v>
      </c>
      <c r="GX134" s="944">
        <v>0</v>
      </c>
      <c r="GY134" s="945">
        <v>0</v>
      </c>
      <c r="GZ134" s="953" t="s">
        <v>1188</v>
      </c>
      <c r="HA134" s="583" t="s">
        <v>1293</v>
      </c>
      <c r="HB134" s="584">
        <v>1</v>
      </c>
      <c r="HC134" s="585">
        <v>2</v>
      </c>
      <c r="HD134" s="586" t="s">
        <v>3883</v>
      </c>
      <c r="HE134" s="471" t="s">
        <v>6913</v>
      </c>
      <c r="HF134" s="587">
        <v>1978</v>
      </c>
      <c r="HG134" s="587">
        <v>2000</v>
      </c>
      <c r="HH134" s="588">
        <v>2</v>
      </c>
      <c r="HI134" s="586" t="s">
        <v>6914</v>
      </c>
      <c r="HJ134" s="471" t="s">
        <v>6915</v>
      </c>
      <c r="HK134" s="691">
        <v>1980</v>
      </c>
      <c r="HL134" s="692">
        <v>2</v>
      </c>
      <c r="HM134" s="591" t="s">
        <v>6916</v>
      </c>
      <c r="HN134" s="592">
        <v>1970</v>
      </c>
      <c r="HO134" s="681" t="s">
        <v>1188</v>
      </c>
      <c r="HP134" s="574" t="s">
        <v>1188</v>
      </c>
      <c r="HQ134" s="472" t="str">
        <f t="shared" si="271"/>
        <v>-</v>
      </c>
      <c r="HR134" s="593" t="s">
        <v>1188</v>
      </c>
      <c r="HS134" s="574" t="s">
        <v>1188</v>
      </c>
      <c r="HT134" s="574" t="s">
        <v>1188</v>
      </c>
      <c r="HU134" s="574" t="s">
        <v>1188</v>
      </c>
      <c r="HV134" s="574" t="s">
        <v>1188</v>
      </c>
      <c r="HW134" s="574" t="s">
        <v>1188</v>
      </c>
      <c r="HX134" s="574" t="s">
        <v>1188</v>
      </c>
      <c r="HY134" s="574" t="s">
        <v>1188</v>
      </c>
      <c r="HZ134" s="574" t="s">
        <v>1188</v>
      </c>
      <c r="IA134" s="574" t="s">
        <v>1188</v>
      </c>
      <c r="IB134" s="574" t="s">
        <v>1188</v>
      </c>
      <c r="IC134" s="574" t="s">
        <v>1188</v>
      </c>
      <c r="ID134" s="681" t="s">
        <v>1188</v>
      </c>
      <c r="IE134" s="369" t="s">
        <v>1188</v>
      </c>
      <c r="IF134" s="574" t="s">
        <v>1188</v>
      </c>
      <c r="IG134" s="472" t="str">
        <f t="shared" si="272"/>
        <v>-</v>
      </c>
      <c r="IH134" s="609">
        <v>0.89440682675798966</v>
      </c>
      <c r="II134" s="694">
        <v>0.88568225689581137</v>
      </c>
      <c r="IJ134" s="695">
        <v>0.88381155829340519</v>
      </c>
      <c r="IK134" s="696">
        <v>0.87941957309471053</v>
      </c>
      <c r="IL134" s="696">
        <v>0.92072149872466136</v>
      </c>
      <c r="IM134" s="697">
        <v>0.8587763974704683</v>
      </c>
      <c r="IN134" s="599">
        <v>3</v>
      </c>
      <c r="IO134" s="600">
        <v>1</v>
      </c>
      <c r="IP134" s="601">
        <v>1</v>
      </c>
      <c r="IQ134" s="600">
        <v>40</v>
      </c>
      <c r="IR134" s="587">
        <v>60</v>
      </c>
      <c r="IS134" s="601">
        <v>100</v>
      </c>
      <c r="IT134" s="599" t="s">
        <v>1188</v>
      </c>
      <c r="IU134" s="600" t="s">
        <v>1188</v>
      </c>
      <c r="IV134" s="587" t="s">
        <v>1188</v>
      </c>
      <c r="IW134" s="601" t="s">
        <v>1188</v>
      </c>
      <c r="IX134" s="602" t="s">
        <v>1188</v>
      </c>
      <c r="IY134" s="681">
        <v>1</v>
      </c>
      <c r="IZ134" s="603" t="s">
        <v>6917</v>
      </c>
      <c r="JA134" s="681">
        <v>2</v>
      </c>
      <c r="JB134" s="604" t="s">
        <v>6918</v>
      </c>
      <c r="JC134" s="681">
        <v>2</v>
      </c>
      <c r="JD134" s="430">
        <v>1</v>
      </c>
      <c r="JE134" s="686" t="s">
        <v>6919</v>
      </c>
      <c r="JF134" s="557" t="s">
        <v>6920</v>
      </c>
      <c r="JG134" s="592">
        <v>2020</v>
      </c>
      <c r="JH134" s="369">
        <v>2</v>
      </c>
      <c r="JI134" s="430">
        <v>3</v>
      </c>
      <c r="JJ134" s="686" t="s">
        <v>6921</v>
      </c>
      <c r="JK134" s="798" t="s">
        <v>6922</v>
      </c>
      <c r="JL134" s="592">
        <v>2017</v>
      </c>
      <c r="JM134" s="369">
        <v>1</v>
      </c>
      <c r="JN134" s="430">
        <v>2</v>
      </c>
      <c r="JO134" s="430">
        <v>1</v>
      </c>
      <c r="JP134" s="686" t="s">
        <v>6923</v>
      </c>
      <c r="JQ134" s="798" t="s">
        <v>6924</v>
      </c>
      <c r="JR134" s="592">
        <v>2018</v>
      </c>
      <c r="JS134" s="369">
        <v>2</v>
      </c>
      <c r="JT134" s="430">
        <v>3</v>
      </c>
      <c r="JU134" s="686" t="s">
        <v>6872</v>
      </c>
      <c r="JV134" s="557" t="s">
        <v>6873</v>
      </c>
      <c r="JW134" s="592">
        <v>2020</v>
      </c>
      <c r="JX134" s="606">
        <v>2</v>
      </c>
      <c r="JY134" s="750" t="s">
        <v>6925</v>
      </c>
      <c r="JZ134" s="606">
        <v>2008</v>
      </c>
      <c r="KA134" s="606">
        <f t="shared" si="273"/>
        <v>5</v>
      </c>
      <c r="KB134" s="606">
        <v>1</v>
      </c>
      <c r="KC134" s="606">
        <v>1</v>
      </c>
      <c r="KD134" s="606">
        <v>2</v>
      </c>
      <c r="KE134" s="606">
        <v>1</v>
      </c>
      <c r="KF134" s="606">
        <f t="shared" si="274"/>
        <v>2</v>
      </c>
      <c r="KG134" s="606">
        <v>1</v>
      </c>
      <c r="KH134" s="606"/>
      <c r="KI134" s="606">
        <v>1</v>
      </c>
      <c r="KJ134" s="606"/>
      <c r="KK134" s="606">
        <v>1</v>
      </c>
      <c r="KL134" s="606">
        <v>1</v>
      </c>
      <c r="KM134" s="608">
        <f t="shared" si="248"/>
        <v>0.87245831489562986</v>
      </c>
      <c r="KN134" s="609">
        <v>1.8622915744781494</v>
      </c>
      <c r="KO134" s="609">
        <v>97.596153259277344</v>
      </c>
      <c r="KP134" s="610">
        <v>6</v>
      </c>
      <c r="KQ134" s="608">
        <f t="shared" si="249"/>
        <v>0.9146936416625977</v>
      </c>
      <c r="KR134" s="609">
        <v>2.0734682083129883</v>
      </c>
      <c r="KS134" s="609">
        <v>97.115386962890625</v>
      </c>
      <c r="KT134" s="610">
        <v>8</v>
      </c>
      <c r="KU134" s="610">
        <v>84</v>
      </c>
      <c r="KV134" s="606" t="s">
        <v>5586</v>
      </c>
      <c r="KW134" s="606" t="s">
        <v>6864</v>
      </c>
      <c r="KX134" s="700" t="str">
        <f t="shared" ca="1" si="275"/>
        <v>A</v>
      </c>
      <c r="KY134" s="701">
        <f t="shared" ca="1" si="276"/>
        <v>0.90077878357900532</v>
      </c>
      <c r="KZ134" s="702">
        <f t="shared" ca="1" si="235"/>
        <v>0.79318117647058828</v>
      </c>
      <c r="LA134" s="703">
        <f t="shared" ca="1" si="236"/>
        <v>0.96471428571428575</v>
      </c>
      <c r="LB134" s="703">
        <f t="shared" ca="1" si="237"/>
        <v>0.85120000000000007</v>
      </c>
      <c r="LC134" s="704">
        <f t="shared" ca="1" si="238"/>
        <v>0.9940196721311475</v>
      </c>
      <c r="LD134" s="696" cm="1">
        <f t="array" aca="1" ref="LD134" ca="1">INDIRECT(LD$203&amp;ROW())*LD$205</f>
        <v>8</v>
      </c>
      <c r="LE134" s="696" cm="1">
        <f t="array" aca="1" ref="LE134" ca="1">INDIRECT(LE$203&amp;ROW())*LE$205</f>
        <v>8</v>
      </c>
      <c r="LF134" s="696" cm="1">
        <f t="array" aca="1" ref="LF134" ca="1">INDIRECT(LF$203&amp;ROW())*LF$205</f>
        <v>8</v>
      </c>
      <c r="LG134" s="696" cm="1">
        <f t="array" aca="1" ref="LG134" ca="1">INDIRECT(LG$203&amp;ROW())*LG$205</f>
        <v>3</v>
      </c>
      <c r="LH134" s="696" cm="1">
        <f t="array" aca="1" ref="LH134" ca="1">INDIRECT(LH$203&amp;ROW())*LH$205</f>
        <v>2</v>
      </c>
      <c r="LI134" s="696" cm="1">
        <f t="array" aca="1" ref="LI134" ca="1">INDIRECT(LI$203&amp;ROW())*LI$205</f>
        <v>3</v>
      </c>
      <c r="LJ134" s="696" cm="1">
        <f t="array" aca="1" ref="LJ134" ca="1">INDIRECT(LJ$203&amp;ROW())*LJ$205</f>
        <v>3</v>
      </c>
      <c r="LK134" s="696" cm="1">
        <f t="array" aca="1" ref="LK134" ca="1">INDIRECT(LK$203&amp;ROW())*LK$205</f>
        <v>3</v>
      </c>
      <c r="LL134" s="696" cm="1">
        <f t="array" aca="1" ref="LL134" ca="1">INDIRECT(LL$203&amp;ROW())*LL$205</f>
        <v>3</v>
      </c>
      <c r="LM134" s="696" cm="1">
        <f t="array" aca="1" ref="LM134" ca="1">INDIRECT(LM$203&amp;ROW())*LM$205</f>
        <v>6</v>
      </c>
      <c r="LN134" s="696" cm="1">
        <f t="array" aca="1" ref="LN134" ca="1">INDIRECT(LN$203&amp;ROW())*LN$205</f>
        <v>3</v>
      </c>
      <c r="LO134" s="696" cm="1">
        <f t="array" aca="1" ref="LO134" ca="1">INDIRECT(LO$203&amp;ROW())*LO$205</f>
        <v>0</v>
      </c>
      <c r="LP134" s="696" cm="1">
        <f t="array" aca="1" ref="LP134" ca="1">INDIRECT(LP$203&amp;ROW())*LP$205</f>
        <v>4</v>
      </c>
      <c r="LQ134" s="696" cm="1">
        <f t="array" aca="1" ref="LQ134" ca="1">IF(INDIRECT(LQ$203&amp;ROW())="-",0,INDIRECT(LQ$203&amp;ROW())*LQ$205)</f>
        <v>5.4203999999999999</v>
      </c>
      <c r="LR134" s="696" cm="1">
        <f t="array" aca="1" ref="LR134" ca="1">INDIRECT(LR$203&amp;ROW())*LR$205</f>
        <v>8</v>
      </c>
      <c r="LS134" s="696" cm="1">
        <f t="array" aca="1" ref="LS134" ca="1">IF(INDIRECT(LS$203&amp;ROW())="-",0,INDIRECT(LS$203&amp;ROW())*LS$205)</f>
        <v>5.2589999999999995</v>
      </c>
      <c r="LT134" s="696" cm="1">
        <f t="array" aca="1" ref="LT134" ca="1">INDIRECT(LT$203&amp;ROW())*LT$205</f>
        <v>4</v>
      </c>
      <c r="LU134" s="696" cm="1">
        <f t="array" aca="1" ref="LU134" ca="1">INDIRECT(LU$203&amp;ROW())*LU$205</f>
        <v>3</v>
      </c>
      <c r="LV134" s="696" cm="1">
        <f t="array" aca="1" ref="LV134" ca="1">INDIRECT(LV$203&amp;ROW())*LV$205</f>
        <v>3</v>
      </c>
      <c r="LW134" s="696" cm="1">
        <f t="array" aca="1" ref="LW134" ca="1">INDIRECT(LW$203&amp;ROW())*LW$205</f>
        <v>2</v>
      </c>
      <c r="LX134" s="696" cm="1">
        <f t="array" aca="1" ref="LX134" ca="1">INDIRECT(LX$203&amp;ROW())*LX$205</f>
        <v>3</v>
      </c>
      <c r="LY134" s="696" cm="1">
        <f t="array" aca="1" ref="LY134" ca="1">IF(INDIRECT(LY$203&amp;ROW())="-",0,INDIRECT(LY$203&amp;ROW())*LY$205)</f>
        <v>5.4288000000000007</v>
      </c>
      <c r="LZ134" s="696" cm="1">
        <f t="array" aca="1" ref="LZ134" ca="1">INDIRECT(LZ$203&amp;ROW())*LZ$205</f>
        <v>2</v>
      </c>
      <c r="MA134" s="696" cm="1">
        <f t="array" aca="1" ref="MA134" ca="1">INDIRECT(MA$203&amp;ROW())*MA$205</f>
        <v>4</v>
      </c>
      <c r="MB134" s="696" cm="1">
        <f t="array" aca="1" ref="MB134" ca="1">INDIRECT(MB$203&amp;ROW())*MB$205</f>
        <v>4</v>
      </c>
      <c r="MC134" s="696" cm="1">
        <f t="array" aca="1" ref="MC134" ca="1">IF($MB134=0,0,INDIRECT(MC$203&amp;ROW())*MC$205)</f>
        <v>0</v>
      </c>
      <c r="MD134" s="696" cm="1">
        <f t="array" aca="1" ref="MD134" ca="1">IF($MB134=0,0,INDIRECT(MD$203&amp;ROW())*MD$205)</f>
        <v>0.5</v>
      </c>
      <c r="ME134" s="696" cm="1">
        <f t="array" aca="1" ref="ME134" ca="1">IF($MB134=0,0,INDIRECT(ME$203&amp;ROW())*ME$205)</f>
        <v>0</v>
      </c>
      <c r="MF134" s="696" cm="1">
        <f t="array" aca="1" ref="MF134" ca="1">IF($MB134=0,0,INDIRECT(MF$203&amp;ROW())*MF$205)</f>
        <v>0</v>
      </c>
      <c r="MG134" s="696" cm="1">
        <f t="array" aca="1" ref="MG134" ca="1">INDIRECT(MG$203&amp;ROW())*MG$205</f>
        <v>4</v>
      </c>
      <c r="MH134" s="696" cm="1">
        <f t="array" aca="1" ref="MH134" ca="1">IF($MG134=0,0,INDIRECT(MH$203&amp;ROW())*MH$205)</f>
        <v>0.5</v>
      </c>
      <c r="MI134" s="696" cm="1">
        <f t="array" aca="1" ref="MI134" ca="1">IF($MG134=0,0,INDIRECT(MI$203&amp;ROW())*MI$205)</f>
        <v>0</v>
      </c>
      <c r="MJ134" s="696" cm="1">
        <f t="array" aca="1" ref="MJ134" ca="1">INDIRECT(MJ$203&amp;ROW())*MJ$205</f>
        <v>0</v>
      </c>
      <c r="MK134" s="696" cm="1">
        <f t="array" aca="1" ref="MK134" ca="1">INDIRECT(MK$203&amp;ROW())*MK$205</f>
        <v>4</v>
      </c>
      <c r="ML134" s="696" cm="1">
        <f t="array" aca="1" ref="ML134" ca="1">INDIRECT(ML$203&amp;ROW())*ML$205</f>
        <v>6</v>
      </c>
      <c r="MM134" s="696" cm="1">
        <f t="array" aca="1" ref="MM134" ca="1">INDIRECT(MM$203&amp;ROW())*MM$205</f>
        <v>6</v>
      </c>
      <c r="MN134" s="696" cm="1">
        <f t="array" aca="1" ref="MN134" ca="1">INDIRECT(MN$203&amp;ROW())*MN$205</f>
        <v>8</v>
      </c>
      <c r="MO134" s="696" cm="1">
        <f t="array" aca="1" ref="MO134" ca="1">INDIRECT(MO$203&amp;ROW())*MO$205</f>
        <v>2</v>
      </c>
      <c r="MP134" s="696" cm="1">
        <f t="array" aca="1" ref="MP134" ca="1">INDIRECT(MP$203&amp;ROW())*MP$205</f>
        <v>2</v>
      </c>
      <c r="MQ134" s="696" cm="1">
        <f t="array" aca="1" ref="MQ134" ca="1">INDIRECT(MQ$203&amp;ROW())*MQ$205</f>
        <v>2</v>
      </c>
      <c r="MR134" s="696" cm="1">
        <f t="array" aca="1" ref="MR134" ca="1">INDIRECT(MR$203&amp;ROW())*MR$205</f>
        <v>2</v>
      </c>
      <c r="MS134" s="696" cm="1">
        <f t="array" aca="1" ref="MS134" ca="1">INDIRECT(MS$203&amp;ROW())*MS$205</f>
        <v>2</v>
      </c>
      <c r="MT134" s="696" cm="1">
        <f t="array" aca="1" ref="MT134" ca="1">INDIRECT(MT$203&amp;ROW())*MT$205</f>
        <v>3</v>
      </c>
      <c r="MU134" s="696" cm="1">
        <f t="array" aca="1" ref="MU134" ca="1">INDIRECT(MU$203&amp;ROW())*MU$205</f>
        <v>2</v>
      </c>
      <c r="MV134" s="696" cm="1">
        <f t="array" aca="1" ref="MV134" ca="1">IF(INDIRECT(MV$203&amp;ROW())="-",0,INDIRECT(MV$203&amp;ROW())*MV$205)</f>
        <v>5.6352000000000002</v>
      </c>
      <c r="MW134" s="696" cm="1">
        <f t="array" aca="1" ref="MW134" ca="1">INDIRECT(MW$203&amp;ROW())*MW$205</f>
        <v>4</v>
      </c>
      <c r="MX134" s="696" cm="1">
        <f t="array" aca="1" ref="MX134" ca="1">INDIRECT(MX$203&amp;ROW())*MX$205</f>
        <v>4</v>
      </c>
      <c r="MY134" s="696" cm="1">
        <f t="array" aca="1" ref="MY134" ca="1">INDIRECT(MY$203&amp;ROW())*MY$205</f>
        <v>8</v>
      </c>
      <c r="NA134" s="701">
        <f t="shared" si="277"/>
        <v>0.82691219512195135</v>
      </c>
      <c r="NB134" s="617">
        <f t="shared" si="278"/>
        <v>0.99117857142857146</v>
      </c>
      <c r="NC134" s="695">
        <f t="shared" si="279"/>
        <v>0.60806153846153843</v>
      </c>
      <c r="ND134" s="697">
        <f t="shared" si="280"/>
        <v>0.99774814814814816</v>
      </c>
      <c r="NE134" s="694">
        <f t="shared" si="281"/>
        <v>0.85597511329005227</v>
      </c>
      <c r="NF134" s="682" t="str">
        <f t="shared" si="282"/>
        <v>A</v>
      </c>
      <c r="NH134" s="606" t="s">
        <v>6864</v>
      </c>
      <c r="NI134" s="563" t="str">
        <f t="shared" si="239"/>
        <v>A</v>
      </c>
      <c r="NJ134" s="563" t="str">
        <f t="shared" si="283"/>
        <v>A</v>
      </c>
      <c r="NK134" s="563" t="str">
        <f t="shared" ca="1" si="284"/>
        <v>A</v>
      </c>
      <c r="NL134" s="563" t="str">
        <f t="shared" ca="1" si="285"/>
        <v>A</v>
      </c>
      <c r="NM134" s="563" t="str">
        <f t="shared" ca="1" si="286"/>
        <v>A</v>
      </c>
      <c r="NN134" s="563" t="str">
        <f t="shared" ca="1" si="306"/>
        <v>A</v>
      </c>
      <c r="NO134" s="563" t="str">
        <f t="shared" ca="1" si="307"/>
        <v>A</v>
      </c>
      <c r="NP134" s="606" t="str">
        <f t="shared" si="287"/>
        <v>Yes</v>
      </c>
      <c r="NQ134" s="682" t="str">
        <f t="shared" si="288"/>
        <v>Yes</v>
      </c>
      <c r="NR134" s="682" t="e">
        <f>IF(OR(AND(NI134="A",OR(NJ134="C",NJ134="D")),AND(NI134="A",OR(#REF!="C",#REF!="D")),AND(NI134="B",OR(NJ134="D",#REF!="D")),AND(OR(NI134="C",NI134="D"),OR(NJ134="A",NJ134="B")),AND(OR(NI134="C",NI134="D"),OR(#REF!="A",#REF!="B")),AND(OR(NJ134="A",#REF!="A",NJ134="B",#REF!="B"),OR(NP134="-",NQ134="-")),AND(OR(NJ134="C",#REF!="C",NJ134="D",#REF!="D"),NP134="Yes")),"Yes","-")</f>
        <v>#REF!</v>
      </c>
      <c r="NS134" s="607"/>
      <c r="NT134" s="619">
        <f t="shared" si="289"/>
        <v>0.90639999999999998</v>
      </c>
      <c r="NU134" s="619">
        <f t="shared" si="290"/>
        <v>0.85597511329005227</v>
      </c>
      <c r="NV134" s="619">
        <f t="shared" ca="1" si="291"/>
        <v>0.90077878357900532</v>
      </c>
      <c r="NW134" s="619">
        <f t="shared" ca="1" si="308"/>
        <v>0.85106071731446242</v>
      </c>
      <c r="NX134" s="619">
        <f t="shared" ca="1" si="309"/>
        <v>0.86770151816539143</v>
      </c>
      <c r="NY134" s="620">
        <f t="shared" ca="1" si="310"/>
        <v>0.87039200421567886</v>
      </c>
      <c r="NZ134" s="620">
        <f t="shared" ca="1" si="311"/>
        <v>0.86065316765058564</v>
      </c>
      <c r="OA134" s="705">
        <v>0.55000000000000004</v>
      </c>
      <c r="OB134" s="706">
        <v>13</v>
      </c>
      <c r="OC134" s="494"/>
      <c r="OE134" s="606" t="s">
        <v>6864</v>
      </c>
      <c r="OF134" s="700" t="str">
        <f t="shared" ca="1" si="292"/>
        <v>A</v>
      </c>
      <c r="OG134" s="701">
        <f t="shared" ca="1" si="312"/>
        <v>0.85106071731446242</v>
      </c>
      <c r="OH134" s="705">
        <f t="shared" ca="1" si="293"/>
        <v>0.82035761301518439</v>
      </c>
      <c r="OI134" s="696">
        <f t="shared" ca="1" si="294"/>
        <v>0.98904894353826878</v>
      </c>
      <c r="OJ134" s="696">
        <f t="shared" ca="1" si="295"/>
        <v>0.59703499010418604</v>
      </c>
      <c r="OK134" s="697">
        <f t="shared" ca="1" si="296"/>
        <v>0.99780132260021071</v>
      </c>
      <c r="OL134" s="696" cm="1">
        <f t="array" aca="1" ref="OL134" ca="1">INDIRECT(OL$203&amp;ROW())*OL$205</f>
        <v>1.4956</v>
      </c>
      <c r="OM134" s="696" cm="1">
        <f t="array" aca="1" ref="OM134" ca="1">INDIRECT(OM$203&amp;ROW())*OM$205</f>
        <v>1.2061999999999999</v>
      </c>
      <c r="ON134" s="696" cm="1">
        <f t="array" aca="1" ref="ON134" ca="1">INDIRECT(ON$203&amp;ROW())*ON$205</f>
        <v>1.4561999999999999</v>
      </c>
      <c r="OO134" s="696" cm="1">
        <f t="array" aca="1" ref="OO134" ca="1">INDIRECT(OO$203&amp;ROW())*OO$205</f>
        <v>1.0790999999999999</v>
      </c>
      <c r="OP134" s="696" cm="1">
        <f t="array" aca="1" ref="OP134" ca="1">INDIRECT(OP$203&amp;ROW())*OP$205</f>
        <v>1.0553999999999999</v>
      </c>
      <c r="OQ134" s="696" cm="1">
        <f t="array" aca="1" ref="OQ134" ca="1">INDIRECT(OQ$203&amp;ROW())*OQ$205</f>
        <v>1.5849</v>
      </c>
      <c r="OR134" s="696" cm="1">
        <f t="array" aca="1" ref="OR134" ca="1">INDIRECT(OR$203&amp;ROW())*OR$205</f>
        <v>1.4141999999999999</v>
      </c>
      <c r="OS134" s="696" cm="1">
        <f t="array" aca="1" ref="OS134" ca="1">INDIRECT(OS$203&amp;ROW())*OS$205</f>
        <v>1.5387</v>
      </c>
      <c r="OT134" s="696" cm="1">
        <f t="array" aca="1" ref="OT134" ca="1">INDIRECT(OT$203&amp;ROW())*OT$205</f>
        <v>1.4727000000000001</v>
      </c>
      <c r="OU134" s="696" cm="1">
        <f t="array" aca="1" ref="OU134" ca="1">INDIRECT(OU$203&amp;ROW())*OU$205</f>
        <v>1.9304999999999999</v>
      </c>
      <c r="OV134" s="696" cm="1">
        <f t="array" aca="1" ref="OV134" ca="1">INDIRECT(OV$203&amp;ROW())*OV$205</f>
        <v>1.2161999999999999</v>
      </c>
      <c r="OW134" s="696" cm="1">
        <f t="array" aca="1" ref="OW134" ca="1">INDIRECT(OW$203&amp;ROW())*OW$205</f>
        <v>0</v>
      </c>
      <c r="OX134" s="696" cm="1">
        <f t="array" aca="1" ref="OX134" ca="1">INDIRECT(OX$203&amp;ROW())*OX$205</f>
        <v>1.3977999999999999</v>
      </c>
      <c r="OY134" s="696" cm="1">
        <f t="array" aca="1" ref="OY134" ca="1">IF(INDIRECT(OY$203&amp;ROW())="-",0,INDIRECT(OY$203&amp;ROW())*OY$205)</f>
        <v>0.64114298000000003</v>
      </c>
      <c r="OZ134" s="696" cm="1">
        <f t="array" aca="1" ref="OZ134" ca="1">INDIRECT(OZ$203&amp;ROW())*OZ$205</f>
        <v>1.4206000000000001</v>
      </c>
      <c r="PA134" s="696" cm="1">
        <f t="array" aca="1" ref="PA134" ca="1">IF(INDIRECT(PA$203&amp;ROW())="-",0,INDIRECT(PA$203&amp;ROW())*PA$205)</f>
        <v>0.77430009999999994</v>
      </c>
      <c r="PB134" s="705" cm="1">
        <f t="array" aca="1" ref="PB134" ca="1">INDIRECT(PB$203&amp;ROW())*PB$205</f>
        <v>1.5084</v>
      </c>
      <c r="PC134" s="696" cm="1">
        <f t="array" aca="1" ref="PC134" ca="1">INDIRECT(PC$203&amp;ROW())*PC$205</f>
        <v>2.0918999999999999</v>
      </c>
      <c r="PD134" s="696" cm="1">
        <f t="array" aca="1" ref="PD134" ca="1">INDIRECT(PD$203&amp;ROW())*PD$205</f>
        <v>2.2025999999999999</v>
      </c>
      <c r="PE134" s="696" cm="1">
        <f t="array" aca="1" ref="PE134" ca="1">INDIRECT(PE$203&amp;ROW())*PE$205</f>
        <v>1.28</v>
      </c>
      <c r="PF134" s="696" cm="1">
        <f t="array" aca="1" ref="PF134" ca="1">INDIRECT(PF$203&amp;ROW())*PF$205</f>
        <v>1.9962</v>
      </c>
      <c r="PG134" s="696" cm="1">
        <f t="array" aca="1" ref="PG134" ca="1">IF(INDIRECT(PG$203&amp;ROW())="-",0,INDIRECT(PG$203&amp;ROW())*PG$205)</f>
        <v>0.79170000000000007</v>
      </c>
      <c r="PH134" s="696" cm="1">
        <f t="array" aca="1" ref="PH134" ca="1">INDIRECT(PH$203&amp;ROW())*PH$205</f>
        <v>0.61699999999999999</v>
      </c>
      <c r="PI134" s="696" cm="1">
        <f t="array" aca="1" ref="PI134" ca="1">INDIRECT(PI$203&amp;ROW())*PI$205</f>
        <v>1.2145999999999999</v>
      </c>
      <c r="PJ134" s="696" cm="1">
        <f t="array" aca="1" ref="PJ134" ca="1">INDIRECT(PJ$203&amp;ROW())*PJ$205</f>
        <v>0.75980000000000003</v>
      </c>
      <c r="PK134" s="696" cm="1">
        <f t="array" aca="1" ref="PK134" ca="1">IF($PJ134=0,0,INDIRECT(PK$203&amp;ROW())*PK$205)</f>
        <v>0</v>
      </c>
      <c r="PL134" s="696" cm="1">
        <f t="array" aca="1" ref="PL134" ca="1">IF($MPE134=0,0,INDIRECT(PL$203&amp;ROW())*PL$205)</f>
        <v>0</v>
      </c>
      <c r="PM134" s="696" cm="1">
        <f t="array" aca="1" ref="PM134" ca="1">IF($MPE134=0,0,INDIRECT(PM$203&amp;ROW())*PM$205)</f>
        <v>0</v>
      </c>
      <c r="PN134" s="696" cm="1">
        <f t="array" aca="1" ref="PN134" ca="1">IF($PJ134=0,0,INDIRECT(PN$203&amp;ROW())*PN$205)</f>
        <v>0</v>
      </c>
      <c r="PO134" s="696" cm="1">
        <f t="array" aca="1" ref="PO134" ca="1">INDIRECT(PO$203&amp;ROW())*PO$205</f>
        <v>0.73140000000000005</v>
      </c>
      <c r="PP134" s="696" cm="1">
        <f t="array" aca="1" ref="PP134" ca="1">IF($PO134=0,0,INDIRECT(PP$203&amp;ROW())*PP$205)</f>
        <v>0.68189999999999995</v>
      </c>
      <c r="PQ134" s="696" cm="1">
        <f t="array" aca="1" ref="PQ134" ca="1">IF($PO134=0,0,INDIRECT(PQ$203&amp;ROW())*PQ$205)</f>
        <v>0</v>
      </c>
      <c r="PR134" s="696" cm="1">
        <f t="array" aca="1" ref="PR134" ca="1">INDIRECT(PR$203&amp;ROW())*PR$205</f>
        <v>0</v>
      </c>
      <c r="PS134" s="696" cm="1">
        <f t="array" aca="1" ref="PS134" ca="1">INDIRECT(PS$203&amp;ROW())*PS$205</f>
        <v>0.7389</v>
      </c>
      <c r="PT134" s="696" cm="1">
        <f t="array" aca="1" ref="PT134" ca="1">INDIRECT(PT$203&amp;ROW())*PT$205</f>
        <v>1.4406000000000001</v>
      </c>
      <c r="PU134" s="696" cm="1">
        <f t="array" aca="1" ref="PU134" ca="1">INDIRECT(PU$203&amp;ROW())*PU$205</f>
        <v>1.7696999999999998</v>
      </c>
      <c r="PV134" s="696" cm="1">
        <f t="array" aca="1" ref="PV134" ca="1">INDIRECT(PV$203&amp;ROW())*PV$205</f>
        <v>1.3932</v>
      </c>
      <c r="PW134" s="696" cm="1">
        <f t="array" aca="1" ref="PW134" ca="1">INDIRECT(PW$203&amp;ROW())*PW$205</f>
        <v>1.0658000000000001</v>
      </c>
      <c r="PX134" s="696" cm="1">
        <f t="array" aca="1" ref="PX134" ca="1">INDIRECT(PX$203&amp;ROW())*PX$205</f>
        <v>1.1714</v>
      </c>
      <c r="PY134" s="696" cm="1">
        <f t="array" aca="1" ref="PY134" ca="1">INDIRECT(PY$203&amp;ROW())*PY$205</f>
        <v>1.1866000000000001</v>
      </c>
      <c r="PZ134" s="696" cm="1">
        <f t="array" aca="1" ref="PZ134" ca="1">INDIRECT(PZ$203&amp;ROW())*PZ$205</f>
        <v>0.17430000000000001</v>
      </c>
      <c r="QA134" s="696" cm="1">
        <f t="array" aca="1" ref="QA134" ca="1">INDIRECT(QA$203&amp;ROW())*QA$205</f>
        <v>0.31659999999999999</v>
      </c>
      <c r="QB134" s="696" cm="1">
        <f t="array" aca="1" ref="QB134" ca="1">INDIRECT(QB$203&amp;ROW())*QB$205</f>
        <v>2.3948999999999998</v>
      </c>
      <c r="QC134" s="696" cm="1">
        <f t="array" aca="1" ref="QC134" ca="1">INDIRECT(QC$203&amp;ROW())*QC$205</f>
        <v>1.4259999999999999</v>
      </c>
      <c r="QD134" s="696" cm="1">
        <f t="array" aca="1" ref="QD134" ca="1">IF(INDIRECT(QD$203&amp;ROW())="-",0,INDIRECT(QD$203&amp;ROW())*QD$205)</f>
        <v>0.57676271999999995</v>
      </c>
      <c r="QE134" s="696" cm="1">
        <f t="array" aca="1" ref="QE134" ca="1">INDIRECT(QE$203&amp;ROW())*QE$205</f>
        <v>1.0656000000000001</v>
      </c>
      <c r="QF134" s="696" cm="1">
        <f t="array" aca="1" ref="QF134" ca="1">INDIRECT(QF$203&amp;ROW())*QF$205</f>
        <v>0.72440000000000004</v>
      </c>
      <c r="QG134" s="696" cm="1">
        <f t="array" aca="1" ref="QG134" ca="1">INDIRECT(QG$203&amp;ROW())*QG$205</f>
        <v>1.4996</v>
      </c>
      <c r="QI134" s="606" t="s">
        <v>6864</v>
      </c>
      <c r="QJ134" s="700" t="str">
        <f t="shared" ca="1" si="297"/>
        <v>A</v>
      </c>
      <c r="QK134" s="701">
        <f t="shared" ca="1" si="313"/>
        <v>0.86770151816539143</v>
      </c>
      <c r="QL134" s="705">
        <f t="shared" ca="1" si="298"/>
        <v>0.89466599854084838</v>
      </c>
      <c r="QM134" s="696">
        <f t="shared" ca="1" si="299"/>
        <v>0.99269896591525442</v>
      </c>
      <c r="QN134" s="696">
        <f t="shared" ca="1" si="300"/>
        <v>0.58565011978325088</v>
      </c>
      <c r="QO134" s="697">
        <f t="shared" ca="1" si="301"/>
        <v>0.99779098842221225</v>
      </c>
      <c r="QP134" s="696" cm="1">
        <f t="array" aca="1" ref="QP134" ca="1">INDIRECT(QP$203&amp;ROW())*QP$205</f>
        <v>6.6903293490763766E-2</v>
      </c>
      <c r="QQ134" s="696" cm="1">
        <f t="array" aca="1" ref="QQ134" ca="1">INDIRECT(QQ$203&amp;ROW())*QQ$205</f>
        <v>0.25503926590378434</v>
      </c>
      <c r="QR134" s="696" cm="1">
        <f t="array" aca="1" ref="QR134" ca="1">INDIRECT(QR$203&amp;ROW())*QR$205</f>
        <v>0.15089809664795908</v>
      </c>
      <c r="QS134" s="696" cm="1">
        <f t="array" aca="1" ref="QS134" ca="1">INDIRECT(QS$203&amp;ROW())*QS$205</f>
        <v>0.22471360933801068</v>
      </c>
      <c r="QT134" s="696" cm="1">
        <f t="array" aca="1" ref="QT134" ca="1">INDIRECT(QT$203&amp;ROW())*QT$205</f>
        <v>0.17488542943331029</v>
      </c>
      <c r="QU134" s="696" cm="1">
        <f t="array" aca="1" ref="QU134" ca="1">INDIRECT(QU$203&amp;ROW())*QU$205</f>
        <v>0.53329206883563263</v>
      </c>
      <c r="QV134" s="696" cm="1">
        <f t="array" aca="1" ref="QV134" ca="1">INDIRECT(QV$203&amp;ROW())*QV$205</f>
        <v>0.24117831443907087</v>
      </c>
      <c r="QW134" s="696" cm="1">
        <f t="array" aca="1" ref="QW134" ca="1">INDIRECT(QW$203&amp;ROW())*QW$205</f>
        <v>0.53099416374332975</v>
      </c>
      <c r="QX134" s="696" cm="1">
        <f t="array" aca="1" ref="QX134" ca="1">INDIRECT(QX$203&amp;ROW())*QX$205</f>
        <v>0.60640894423913805</v>
      </c>
      <c r="QY134" s="696" cm="1">
        <f t="array" aca="1" ref="QY134" ca="1">INDIRECT(QY$203&amp;ROW())*QY$205</f>
        <v>0.13540247513535897</v>
      </c>
      <c r="QZ134" s="696" cm="1">
        <f t="array" aca="1" ref="QZ134" ca="1">INDIRECT(QZ$203&amp;ROW())*QZ$205</f>
        <v>0.27613248380770827</v>
      </c>
      <c r="RA134" s="696" cm="1">
        <f t="array" aca="1" ref="RA134" ca="1">INDIRECT(RA$203&amp;ROW())*RA$205</f>
        <v>0</v>
      </c>
      <c r="RB134" s="696" cm="1">
        <f t="array" aca="1" ref="RB134" ca="1">INDIRECT(RB$203&amp;ROW())*RB$205</f>
        <v>0.11461142513892485</v>
      </c>
      <c r="RC134" s="696" cm="1">
        <f t="array" aca="1" ref="RC134" ca="1">IF(INDIRECT(RC$203&amp;ROW())="-",0,INDIRECT(RC$203&amp;ROW())*RC$205)</f>
        <v>7.5803042952684488E-2</v>
      </c>
      <c r="RD134" s="696" cm="1">
        <f t="array" aca="1" ref="RD134" ca="1">INDIRECT(RD$203&amp;ROW())*RD$205</f>
        <v>7.1442097940886296E-2</v>
      </c>
      <c r="RE134" s="696" cm="1">
        <f t="array" aca="1" ref="RE134" ca="1">IF(INDIRECT(RE$203&amp;ROW())="-",0,INDIRECT(RE$203&amp;ROW())*RE$205)</f>
        <v>5.5472843325043521E-2</v>
      </c>
      <c r="RF134" s="705" cm="1">
        <f t="array" aca="1" ref="RF134" ca="1">INDIRECT(RF$203&amp;ROW())*RF$205</f>
        <v>0.10613798880649605</v>
      </c>
      <c r="RG134" s="696" cm="1">
        <f t="array" aca="1" ref="RG134" ca="1">INDIRECT(RG$203&amp;ROW())*RG$205</f>
        <v>0.41475700362540607</v>
      </c>
      <c r="RH134" s="696" cm="1">
        <f t="array" aca="1" ref="RH134" ca="1">INDIRECT(RH$203&amp;ROW())*RH$205</f>
        <v>8.7581521170816884E-2</v>
      </c>
      <c r="RI134" s="696" cm="1">
        <f t="array" aca="1" ref="RI134" ca="1">INDIRECT(RI$203&amp;ROW())*RI$205</f>
        <v>0.21539378250062202</v>
      </c>
      <c r="RJ134" s="696" cm="1">
        <f t="array" aca="1" ref="RJ134" ca="1">INDIRECT(RJ$203&amp;ROW())*RJ$205</f>
        <v>0.18340085004648693</v>
      </c>
      <c r="RK134" s="696" cm="1">
        <f t="array" aca="1" ref="RK134" ca="1">IF(INDIRECT(RK$203&amp;ROW())="-",0,INDIRECT(RK$203&amp;ROW())*RK$205)</f>
        <v>5.4669462658161666E-2</v>
      </c>
      <c r="RL134" s="696" cm="1">
        <f t="array" aca="1" ref="RL134" ca="1">INDIRECT(RL$203&amp;ROW())*RL$205</f>
        <v>0.11262003659234653</v>
      </c>
      <c r="RM134" s="696" cm="1">
        <f t="array" aca="1" ref="RM134" ca="1">INDIRECT(RM$203&amp;ROW())*RM$205</f>
        <v>2.9987460729532761E-2</v>
      </c>
      <c r="RN134" s="696" cm="1">
        <f t="array" aca="1" ref="RN134" ca="1">INDIRECT(RN$203&amp;ROW())*RN$205</f>
        <v>9.3820613050938681E-2</v>
      </c>
      <c r="RO134" s="696" cm="1">
        <f t="array" aca="1" ref="RO134" ca="1">IF($RN134=0,0,INDIRECT(RO$203&amp;ROW())*RO$205)</f>
        <v>0</v>
      </c>
      <c r="RP134" s="696" cm="1">
        <f t="array" aca="1" ref="RP134" ca="1">IF($RN134=0,0,INDIRECT(RP$203&amp;ROW())*RP$205)</f>
        <v>9.7715867439664539E-2</v>
      </c>
      <c r="RQ134" s="696" cm="1">
        <f t="array" aca="1" ref="RQ134" ca="1">IF($RN134=0,0,INDIRECT(RQ$203&amp;ROW())*RQ$205)</f>
        <v>0</v>
      </c>
      <c r="RR134" s="696" cm="1">
        <f t="array" aca="1" ref="RR134" ca="1">IF($RN134=0,0,INDIRECT(RR$203&amp;ROW())*RR$205)</f>
        <v>0</v>
      </c>
      <c r="RS134" s="696" cm="1">
        <f t="array" aca="1" ref="RS134" ca="1">INDIRECT(RS$203&amp;ROW())*RS$205</f>
        <v>7.7466902221184339E-2</v>
      </c>
      <c r="RT134" s="696" cm="1">
        <f t="array" aca="1" ref="RT134" ca="1">IF($RS134=0,0,INDIRECT(RT$203&amp;ROW())*RT$205)</f>
        <v>8.1033461602244533E-2</v>
      </c>
      <c r="RU134" s="696" cm="1">
        <f t="array" aca="1" ref="RU134" ca="1">IF($RS134=0,0,INDIRECT(RU$203&amp;ROW())*RU$205)</f>
        <v>0</v>
      </c>
      <c r="RV134" s="696" cm="1">
        <f t="array" aca="1" ref="RV134" ca="1">INDIRECT(RV$203&amp;ROW())*RV$205</f>
        <v>0</v>
      </c>
      <c r="RW134" s="696" cm="1">
        <f t="array" aca="1" ref="RW134" ca="1">INDIRECT(RW$203&amp;ROW())*RW$205</f>
        <v>2.6659190312299668E-2</v>
      </c>
      <c r="RX134" s="696" cm="1">
        <f t="array" aca="1" ref="RX134" ca="1">INDIRECT(RX$203&amp;ROW())*RX$205</f>
        <v>0.19074035443114332</v>
      </c>
      <c r="RY134" s="696" cm="1">
        <f t="array" aca="1" ref="RY134" ca="1">INDIRECT(RY$203&amp;ROW())*RY$205</f>
        <v>8.4396695370290389E-2</v>
      </c>
      <c r="RZ134" s="696" cm="1">
        <f t="array" aca="1" ref="RZ134" ca="1">INDIRECT(RZ$203&amp;ROW())*RZ$205</f>
        <v>7.362497897239817E-2</v>
      </c>
      <c r="SA134" s="696" cm="1">
        <f t="array" aca="1" ref="SA134" ca="1">INDIRECT(SA$203&amp;ROW())*SA$205</f>
        <v>0.20458618579029147</v>
      </c>
      <c r="SB134" s="696" cm="1">
        <f t="array" aca="1" ref="SB134" ca="1">INDIRECT(SB$203&amp;ROW())*SB$205</f>
        <v>4.7124126502052749E-2</v>
      </c>
      <c r="SC134" s="696" cm="1">
        <f t="array" aca="1" ref="SC134" ca="1">INDIRECT(SC$203&amp;ROW())*SC$205</f>
        <v>5.4291606235991073E-2</v>
      </c>
      <c r="SD134" s="696" cm="1">
        <f t="array" aca="1" ref="SD134" ca="1">INDIRECT(SD$203&amp;ROW())*SD$205</f>
        <v>0.3072993885784252</v>
      </c>
      <c r="SE134" s="696" cm="1">
        <f t="array" aca="1" ref="SE134" ca="1">INDIRECT(SE$203&amp;ROW())*SE$205</f>
        <v>0.2585618210787391</v>
      </c>
      <c r="SF134" s="696" cm="1">
        <f t="array" aca="1" ref="SF134" ca="1">INDIRECT(SF$203&amp;ROW())*SF$205</f>
        <v>0.19835664972334499</v>
      </c>
      <c r="SG134" s="696" cm="1">
        <f t="array" aca="1" ref="SG134" ca="1">INDIRECT(SG$203&amp;ROW())*SG$205</f>
        <v>7.4767843909269882E-2</v>
      </c>
      <c r="SH134" s="696" cm="1">
        <f t="array" aca="1" ref="SH134" ca="1">IF(INDIRECT(SH$203&amp;ROW())="-",0,INDIRECT(SH$203&amp;ROW())*SH$205)</f>
        <v>7.3896310144624444E-2</v>
      </c>
      <c r="SI134" s="696" cm="1">
        <f t="array" aca="1" ref="SI134" ca="1">INDIRECT(SI$203&amp;ROW())*SI$205</f>
        <v>0.24423887568083891</v>
      </c>
      <c r="SJ134" s="696" cm="1">
        <f t="array" aca="1" ref="SJ134" ca="1">INDIRECT(SJ$203&amp;ROW())*SJ$205</f>
        <v>0.10961749760323641</v>
      </c>
      <c r="SK134" s="696" cm="1">
        <f t="array" aca="1" ref="SK134" ca="1">INDIRECT(SK$203&amp;ROW())*SK$205</f>
        <v>0.21261490593800375</v>
      </c>
      <c r="SN134" s="606" t="s">
        <v>6864</v>
      </c>
      <c r="SO134" s="707" cm="1">
        <f t="array" aca="1" ref="SO134" ca="1">INDIRECT(SO$203&amp;ROW())*SO$205</f>
        <v>2</v>
      </c>
      <c r="SP134" s="707" cm="1">
        <f t="array" aca="1" ref="SP134" ca="1">INDIRECT(SP$203&amp;ROW())*SP$205</f>
        <v>2</v>
      </c>
      <c r="SQ134" s="707" cm="1">
        <f t="array" aca="1" ref="SQ134" ca="1">INDIRECT(SQ$203&amp;ROW())*SQ$205</f>
        <v>2</v>
      </c>
      <c r="SR134" s="707" cm="1">
        <f t="array" aca="1" ref="SR134" ca="1">INDIRECT(SR$203&amp;ROW())*SR$205</f>
        <v>3</v>
      </c>
      <c r="SS134" s="707" cm="1">
        <f t="array" aca="1" ref="SS134" ca="1">INDIRECT(SS$203&amp;ROW())*SS$205</f>
        <v>2</v>
      </c>
      <c r="ST134" s="707" cm="1">
        <f t="array" aca="1" ref="ST134" ca="1">INDIRECT(ST$203&amp;ROW())*ST$205</f>
        <v>3</v>
      </c>
      <c r="SU134" s="707" cm="1">
        <f t="array" aca="1" ref="SU134" ca="1">INDIRECT(SU$203&amp;ROW())*SU$205</f>
        <v>3</v>
      </c>
      <c r="SV134" s="707" cm="1">
        <f t="array" aca="1" ref="SV134" ca="1">INDIRECT(SV$203&amp;ROW())*SV$205</f>
        <v>3</v>
      </c>
      <c r="SW134" s="707" cm="1">
        <f t="array" aca="1" ref="SW134" ca="1">INDIRECT(SW$203&amp;ROW())*SW$205</f>
        <v>3</v>
      </c>
      <c r="SX134" s="707" cm="1">
        <f t="array" aca="1" ref="SX134" ca="1">INDIRECT(SX$203&amp;ROW())*SX$205</f>
        <v>3</v>
      </c>
      <c r="SY134" s="707" cm="1">
        <f t="array" aca="1" ref="SY134" ca="1">INDIRECT(SY$203&amp;ROW())*SY$205</f>
        <v>3</v>
      </c>
      <c r="SZ134" s="707" cm="1">
        <f t="array" aca="1" ref="SZ134" ca="1">INDIRECT(SZ$203&amp;ROW())*SZ$205</f>
        <v>0</v>
      </c>
      <c r="TA134" s="707" cm="1">
        <f t="array" aca="1" ref="TA134" ca="1">INDIRECT(TA$203&amp;ROW())*TA$205</f>
        <v>2</v>
      </c>
      <c r="TB134" s="696" cm="1">
        <f t="array" aca="1" ref="TB134" ca="1">IF(INDIRECT(TB$203&amp;ROW())="-",0,INDIRECT(TB$203&amp;ROW())*TB$205)</f>
        <v>0.90339999999999998</v>
      </c>
      <c r="TC134" s="707" cm="1">
        <f t="array" aca="1" ref="TC134" ca="1">INDIRECT(TC$203&amp;ROW())*TC$205</f>
        <v>2</v>
      </c>
      <c r="TD134" s="696" cm="1">
        <f t="array" aca="1" ref="TD134" ca="1">IF(INDIRECT(TD$203&amp;ROW())="-",0,INDIRECT(TD$203&amp;ROW())*TD$205)</f>
        <v>0.87649999999999995</v>
      </c>
      <c r="TE134" s="732" cm="1">
        <f t="array" aca="1" ref="TE134" ca="1">INDIRECT(TE$203&amp;ROW())*TE$205</f>
        <v>2</v>
      </c>
      <c r="TF134" s="707" cm="1">
        <f t="array" aca="1" ref="TF134" ca="1">INDIRECT(TF$203&amp;ROW())*TF$205</f>
        <v>3</v>
      </c>
      <c r="TG134" s="707" cm="1">
        <f t="array" aca="1" ref="TG134" ca="1">INDIRECT(TG$203&amp;ROW())*TG$205</f>
        <v>3</v>
      </c>
      <c r="TH134" s="707" cm="1">
        <f t="array" aca="1" ref="TH134" ca="1">INDIRECT(TH$203&amp;ROW())*TH$205</f>
        <v>2</v>
      </c>
      <c r="TI134" s="707" cm="1">
        <f t="array" aca="1" ref="TI134" ca="1">INDIRECT(TI$203&amp;ROW())*TI$205</f>
        <v>3</v>
      </c>
      <c r="TJ134" s="696" cm="1">
        <f t="array" aca="1" ref="TJ134" ca="1">IF(INDIRECT(TJ$203&amp;ROW())="-",0,INDIRECT(TJ$203&amp;ROW())*TJ$205)</f>
        <v>0.90480000000000005</v>
      </c>
      <c r="TK134" s="707" cm="1">
        <f t="array" aca="1" ref="TK134" ca="1">INDIRECT(TK$203&amp;ROW())*TK$205</f>
        <v>1</v>
      </c>
      <c r="TL134" s="707" cm="1">
        <f t="array" aca="1" ref="TL134" ca="1">INDIRECT(TL$203&amp;ROW())*TL$205</f>
        <v>2</v>
      </c>
      <c r="TM134" s="707" cm="1">
        <f t="array" aca="1" ref="TM134" ca="1">INDIRECT(TM$203&amp;ROW())*TM$205</f>
        <v>1</v>
      </c>
      <c r="TN134" s="707" cm="1">
        <f t="array" aca="1" ref="TN134" ca="1">IF($TM134=0,0,INDIRECT(TN$203&amp;ROW())*TN$205)</f>
        <v>0</v>
      </c>
      <c r="TO134" s="707" cm="1">
        <f t="array" aca="1" ref="TO134" ca="1">IF($TM134=0,0,INDIRECT(TO$203&amp;ROW())*TO$205)</f>
        <v>1</v>
      </c>
      <c r="TP134" s="707" cm="1">
        <f t="array" aca="1" ref="TP134" ca="1">IF($TM134=0,0,INDIRECT(TP$203&amp;ROW())*TP$205)</f>
        <v>0</v>
      </c>
      <c r="TQ134" s="707" cm="1">
        <f t="array" aca="1" ref="TQ134" ca="1">IF($TM134=0,0,INDIRECT(TQ$203&amp;ROW())*TQ$205)</f>
        <v>0</v>
      </c>
      <c r="TR134" s="707" cm="1">
        <f t="array" aca="1" ref="TR134" ca="1">INDIRECT(TR$203&amp;ROW())*TR$205</f>
        <v>1</v>
      </c>
      <c r="TS134" s="707" cm="1">
        <f t="array" aca="1" ref="TS134" ca="1">IF($TR134=0,0,INDIRECT(TS$203&amp;ROW())*TS$205)</f>
        <v>1</v>
      </c>
      <c r="TT134" s="707" cm="1">
        <f t="array" aca="1" ref="TT134" ca="1">IF($TR134=0,0,INDIRECT(TT$203&amp;ROW())*TT$205)</f>
        <v>0</v>
      </c>
      <c r="TU134" s="707" cm="1">
        <f t="array" aca="1" ref="TU134" ca="1">INDIRECT(TU$203&amp;ROW())*TU$205</f>
        <v>0</v>
      </c>
      <c r="TV134" s="707" cm="1">
        <f t="array" aca="1" ref="TV134" ca="1">INDIRECT(TV$203&amp;ROW())*TV$205</f>
        <v>1</v>
      </c>
      <c r="TW134" s="707" cm="1">
        <f t="array" aca="1" ref="TW134" ca="1">INDIRECT(TW$203&amp;ROW())*TW$205</f>
        <v>2</v>
      </c>
      <c r="TX134" s="707" cm="1">
        <f t="array" aca="1" ref="TX134" ca="1">INDIRECT(TX$203&amp;ROW())*TX$205</f>
        <v>3</v>
      </c>
      <c r="TY134" s="707" cm="1">
        <f t="array" aca="1" ref="TY134" ca="1">INDIRECT(TY$203&amp;ROW())*TY$205</f>
        <v>2</v>
      </c>
      <c r="TZ134" s="707" cm="1">
        <f t="array" aca="1" ref="TZ134" ca="1">INDIRECT(TZ$203&amp;ROW())*TZ$205</f>
        <v>2</v>
      </c>
      <c r="UA134" s="707" cm="1">
        <f t="array" aca="1" ref="UA134" ca="1">INDIRECT(UA$203&amp;ROW())*UA$205</f>
        <v>2</v>
      </c>
      <c r="UB134" s="707" cm="1">
        <f t="array" aca="1" ref="UB134" ca="1">INDIRECT(UB$203&amp;ROW())*UB$205</f>
        <v>2</v>
      </c>
      <c r="UC134" s="707" cm="1">
        <f t="array" aca="1" ref="UC134" ca="1">INDIRECT(UC$203&amp;ROW())*UC$205</f>
        <v>1</v>
      </c>
      <c r="UD134" s="707" cm="1">
        <f t="array" aca="1" ref="UD134" ca="1">INDIRECT(UD$203&amp;ROW())*UD$205</f>
        <v>1</v>
      </c>
      <c r="UE134" s="707" cm="1">
        <f t="array" aca="1" ref="UE134" ca="1">INDIRECT(UE$203&amp;ROW())*UE$205</f>
        <v>3</v>
      </c>
      <c r="UF134" s="707" cm="1">
        <f t="array" aca="1" ref="UF134" ca="1">INDIRECT(UF$203&amp;ROW())*UF$205</f>
        <v>2</v>
      </c>
      <c r="UG134" s="696" cm="1">
        <f t="array" aca="1" ref="UG134" ca="1">IF(INDIRECT(UG$203&amp;ROW())="-",0,INDIRECT(UG$203&amp;ROW())*UG$205)</f>
        <v>0.93920000000000003</v>
      </c>
      <c r="UH134" s="707" cm="1">
        <f t="array" aca="1" ref="UH134" ca="1">INDIRECT(UH$203&amp;ROW())*UH$205</f>
        <v>2</v>
      </c>
      <c r="UI134" s="707" cm="1">
        <f t="array" aca="1" ref="UI134" ca="1">INDIRECT(UI$203&amp;ROW())*UI$205</f>
        <v>1</v>
      </c>
      <c r="UJ134" s="707" cm="1">
        <f t="array" aca="1" ref="UJ134" ca="1">INDIRECT(UJ$203&amp;ROW())*UJ$205</f>
        <v>2</v>
      </c>
      <c r="UM134" s="606" t="s">
        <v>6864</v>
      </c>
      <c r="UN134" s="616">
        <f t="shared" ca="1" si="332"/>
        <v>1.3455222970601226</v>
      </c>
      <c r="UO134" s="616">
        <f t="shared" ca="1" si="332"/>
        <v>1.5785703781343867</v>
      </c>
      <c r="UP134" s="616">
        <f t="shared" ca="1" si="332"/>
        <v>1.190315493832806</v>
      </c>
      <c r="UQ134" s="616">
        <f t="shared" ca="1" si="332"/>
        <v>0.29355872991449461</v>
      </c>
      <c r="UR134" s="616">
        <f t="shared" ca="1" si="332"/>
        <v>0.12190361681987209</v>
      </c>
      <c r="US134" s="616">
        <f t="shared" ca="1" si="332"/>
        <v>0.41305213694811815</v>
      </c>
      <c r="UT134" s="616">
        <f t="shared" ca="1" si="332"/>
        <v>0.30690415393182785</v>
      </c>
      <c r="UU134" s="616">
        <f t="shared" ca="1" si="332"/>
        <v>0.53359975015917405</v>
      </c>
      <c r="UV134" s="616">
        <f t="shared" ca="1" si="332"/>
        <v>0.44410973870643028</v>
      </c>
      <c r="UW134" s="616">
        <f t="shared" ca="1" si="332"/>
        <v>0.6421874155054268</v>
      </c>
      <c r="UX134" s="616">
        <f t="shared" ca="1" si="332"/>
        <v>0.28247365722383649</v>
      </c>
      <c r="UY134" s="616">
        <f t="shared" ca="1" si="332"/>
        <v>-0.67270887390575207</v>
      </c>
      <c r="UZ134" s="616">
        <f t="shared" ca="1" si="332"/>
        <v>1.1960042318268584</v>
      </c>
      <c r="VA134" s="616">
        <f t="shared" ca="1" si="332"/>
        <v>1.3766523946380282</v>
      </c>
      <c r="VB134" s="616">
        <f t="shared" ca="1" si="332"/>
        <v>1.528010083348541</v>
      </c>
      <c r="VC134" s="616">
        <f t="shared" ca="1" si="314"/>
        <v>1.2587904376640537</v>
      </c>
      <c r="VD134" s="616">
        <f t="shared" ca="1" si="314"/>
        <v>0.85304819841956248</v>
      </c>
      <c r="VE134" s="616">
        <f t="shared" ca="1" si="314"/>
        <v>1.620308650861136</v>
      </c>
      <c r="VF134" s="616">
        <f t="shared" ca="1" si="314"/>
        <v>0.95807256683723563</v>
      </c>
      <c r="VG134" s="616">
        <f t="shared" ca="1" si="314"/>
        <v>1.2788179585372306</v>
      </c>
      <c r="VH134" s="616">
        <f t="shared" ca="1" si="314"/>
        <v>1.454227778282527</v>
      </c>
      <c r="VI134" s="616">
        <f t="shared" ca="1" si="314"/>
        <v>1.298488027786221</v>
      </c>
      <c r="VJ134" s="616">
        <f t="shared" ca="1" si="314"/>
        <v>1.1038721171937993</v>
      </c>
      <c r="VK134" s="616">
        <f t="shared" ca="1" si="314"/>
        <v>0.83678976492872159</v>
      </c>
      <c r="VL134" s="616">
        <f t="shared" ca="1" si="314"/>
        <v>1.1863766389476611</v>
      </c>
      <c r="VM134" s="616">
        <f t="shared" ca="1" si="314"/>
        <v>-0.57201237404204519</v>
      </c>
      <c r="VN134" s="616">
        <f t="shared" ca="1" si="314"/>
        <v>1.5883663456229635</v>
      </c>
      <c r="VO134" s="616">
        <f t="shared" ca="1" si="314"/>
        <v>-0.42150866262694142</v>
      </c>
      <c r="VP134" s="616">
        <f t="shared" ca="1" si="314"/>
        <v>-0.46221149066820022</v>
      </c>
      <c r="VQ134" s="616">
        <f t="shared" ca="1" si="314"/>
        <v>1.2773868528042598</v>
      </c>
      <c r="VR134" s="616">
        <f t="shared" ca="1" si="314"/>
        <v>1.5497103694524457</v>
      </c>
      <c r="VS134" s="616">
        <f t="shared" ref="VS134:VS165" ca="1" si="333">(TT134-VS$203)/VS$204</f>
        <v>-0.40481357988865657</v>
      </c>
      <c r="VT134" s="616">
        <f t="shared" ca="1" si="320"/>
        <v>-0.3878135405833677</v>
      </c>
      <c r="VU134" s="616">
        <f t="shared" ca="1" si="320"/>
        <v>1.2114249894444582</v>
      </c>
      <c r="VV134" s="616">
        <f t="shared" ca="1" si="320"/>
        <v>1.6727825257285902</v>
      </c>
      <c r="VW134" s="616">
        <f t="shared" ca="1" si="320"/>
        <v>0.66845613582062358</v>
      </c>
      <c r="VX134" s="616">
        <f t="shared" ca="1" si="320"/>
        <v>2.3243112614711734</v>
      </c>
      <c r="VY134" s="616">
        <f t="shared" ca="1" si="302"/>
        <v>0.70583605694264007</v>
      </c>
      <c r="VZ134" s="616">
        <f t="shared" ca="1" si="302"/>
        <v>0.68442622420316401</v>
      </c>
      <c r="WA134" s="616">
        <f t="shared" ca="1" si="302"/>
        <v>0.92808016936885662</v>
      </c>
      <c r="WB134" s="616">
        <f t="shared" ca="1" si="302"/>
        <v>0.33435322352896929</v>
      </c>
      <c r="WC134" s="616">
        <f t="shared" ca="1" si="302"/>
        <v>0.47817673461028487</v>
      </c>
      <c r="WD134" s="616">
        <f t="shared" ca="1" si="229"/>
        <v>1.1315684290219801</v>
      </c>
      <c r="WE134" s="616">
        <f t="shared" ca="1" si="229"/>
        <v>0.67426644196529939</v>
      </c>
      <c r="WF134" s="616">
        <f t="shared" ca="1" si="229"/>
        <v>1.2919555597317207</v>
      </c>
      <c r="WG134" s="616">
        <f t="shared" ca="1" si="229"/>
        <v>1.1042161560551988</v>
      </c>
      <c r="WH134" s="616">
        <f t="shared" ca="1" si="229"/>
        <v>0.91987607881584121</v>
      </c>
      <c r="WI134" s="627">
        <f t="shared" ca="1" si="229"/>
        <v>1.0659329460226332</v>
      </c>
      <c r="WL134" s="606" t="s">
        <v>6864</v>
      </c>
      <c r="WM134" s="700" t="str">
        <f t="shared" ca="1" si="321"/>
        <v>A</v>
      </c>
      <c r="WN134" s="479">
        <f t="shared" ca="1" si="322"/>
        <v>0.87039200421567886</v>
      </c>
      <c r="WO134" s="495">
        <f t="shared" ca="1" si="303"/>
        <v>0.88689035168873653</v>
      </c>
      <c r="WP134" s="458">
        <f t="shared" ca="1" si="303"/>
        <v>0.97111105461999203</v>
      </c>
      <c r="WQ134" s="458">
        <f t="shared" ca="1" si="303"/>
        <v>0.62643251685360191</v>
      </c>
      <c r="WR134" s="459">
        <f t="shared" ca="1" si="303"/>
        <v>0.99713409370038486</v>
      </c>
      <c r="WS134" s="495">
        <f t="shared" ca="1" si="323"/>
        <v>0.80252434429510866</v>
      </c>
      <c r="WT134" s="458">
        <f t="shared" ca="1" si="324"/>
        <v>1.2286499444121266</v>
      </c>
      <c r="WU134" s="458">
        <f t="shared" ca="1" si="325"/>
        <v>0.68790012562116865</v>
      </c>
      <c r="WV134" s="459">
        <f t="shared" ca="1" si="326"/>
        <v>1.0882363773016921</v>
      </c>
      <c r="WW134" s="484">
        <f t="shared" ref="WW134:XF160" ca="1" si="334">(UN134*WW$205)</f>
        <v>1.0061815737415598</v>
      </c>
      <c r="WX134" s="484">
        <f t="shared" ca="1" si="334"/>
        <v>0.95203579505284863</v>
      </c>
      <c r="WY134" s="484">
        <f t="shared" ca="1" si="334"/>
        <v>0.86666871105966603</v>
      </c>
      <c r="WZ134" s="484">
        <f t="shared" ca="1" si="334"/>
        <v>0.10559307515024371</v>
      </c>
      <c r="XA134" s="484">
        <f t="shared" ca="1" si="241"/>
        <v>6.4328538595846502E-2</v>
      </c>
      <c r="XB134" s="484">
        <f t="shared" ca="1" si="241"/>
        <v>0.21821544394969081</v>
      </c>
      <c r="XC134" s="484">
        <f t="shared" ca="1" si="241"/>
        <v>0.14467461816346364</v>
      </c>
      <c r="XD134" s="484">
        <f t="shared" ca="1" si="241"/>
        <v>0.27368331185664035</v>
      </c>
      <c r="XE134" s="484">
        <f t="shared" ca="1" si="241"/>
        <v>0.21801347073098662</v>
      </c>
      <c r="XF134" s="484">
        <f t="shared" ca="1" si="241"/>
        <v>0.41324760187774212</v>
      </c>
      <c r="XG134" s="484">
        <f t="shared" ca="1" si="241"/>
        <v>0.1145148206385433</v>
      </c>
      <c r="XH134" s="484">
        <f t="shared" ca="1" si="241"/>
        <v>-0.33958343954762366</v>
      </c>
      <c r="XI134" s="484">
        <f t="shared" ca="1" si="241"/>
        <v>0.83588735762379129</v>
      </c>
      <c r="XJ134" s="484">
        <f t="shared" ca="1" si="241"/>
        <v>0.97701020447460862</v>
      </c>
      <c r="XK134" s="484">
        <f t="shared" ca="1" si="241"/>
        <v>1.0853455622024688</v>
      </c>
      <c r="XL134" s="484">
        <f t="shared" ca="1" si="241"/>
        <v>1.112015472632425</v>
      </c>
      <c r="XM134" s="484">
        <f t="shared" ca="1" si="241"/>
        <v>0.64336895124803395</v>
      </c>
      <c r="XN134" s="484">
        <f t="shared" ca="1" si="241"/>
        <v>1.1298412222454701</v>
      </c>
      <c r="XO134" s="484">
        <f t="shared" ca="1" si="241"/>
        <v>0.70341687857189839</v>
      </c>
      <c r="XP134" s="484">
        <f t="shared" ca="1" si="241"/>
        <v>0.81844349346382761</v>
      </c>
      <c r="XQ134" s="484">
        <f t="shared" ca="1" si="252"/>
        <v>0.96764316366919345</v>
      </c>
      <c r="XR134" s="484">
        <f t="shared" ca="1" si="253"/>
        <v>1.1361770243129434</v>
      </c>
      <c r="XS134" s="484">
        <f t="shared" ca="1" si="254"/>
        <v>0.68108909630857417</v>
      </c>
      <c r="XT134" s="484">
        <f t="shared" ca="1" si="255"/>
        <v>0.50818242424121263</v>
      </c>
      <c r="XU134" s="484">
        <f t="shared" ca="1" si="256"/>
        <v>0.90140897027243294</v>
      </c>
      <c r="XV134" s="484">
        <f t="shared" ca="1" si="257"/>
        <v>-0.30179372854458303</v>
      </c>
      <c r="XW134" s="484">
        <f t="shared" ca="1" si="258"/>
        <v>1.0251316394650607</v>
      </c>
      <c r="XX134" s="484">
        <f t="shared" ca="1" si="250"/>
        <v>-0.20379943838012618</v>
      </c>
      <c r="XY134" s="484">
        <f t="shared" ca="1" si="250"/>
        <v>-0.24303080179333969</v>
      </c>
      <c r="XZ134" s="484">
        <f t="shared" ca="1" si="250"/>
        <v>0.93428074414103568</v>
      </c>
      <c r="YA134" s="484">
        <f t="shared" ca="1" si="250"/>
        <v>1.0567475009296226</v>
      </c>
      <c r="YB134" s="484">
        <f t="shared" ca="1" si="250"/>
        <v>-0.21272953623148902</v>
      </c>
      <c r="YC134" s="484">
        <f t="shared" ca="1" si="250"/>
        <v>-0.17304240180829866</v>
      </c>
      <c r="YD134" s="484">
        <f t="shared" ca="1" si="246"/>
        <v>0.89512192470051022</v>
      </c>
      <c r="YE134" s="484">
        <f t="shared" ca="1" si="244"/>
        <v>1.2049052532823037</v>
      </c>
      <c r="YF134" s="484">
        <f t="shared" ca="1" si="244"/>
        <v>0.39432227452058582</v>
      </c>
      <c r="YG134" s="484">
        <f t="shared" ca="1" si="244"/>
        <v>1.6191152247408194</v>
      </c>
      <c r="YH134" s="484">
        <f t="shared" ca="1" si="244"/>
        <v>0.3761400347447329</v>
      </c>
      <c r="YI134" s="484">
        <f t="shared" ca="1" si="244"/>
        <v>0.40086843951579315</v>
      </c>
      <c r="YJ134" s="484">
        <f t="shared" ca="1" si="233"/>
        <v>0.55062996448654267</v>
      </c>
      <c r="YK134" s="484">
        <f t="shared" ca="1" si="233"/>
        <v>5.8277766861099353E-2</v>
      </c>
      <c r="YL134" s="484">
        <f t="shared" ca="1" si="233"/>
        <v>0.15139075417761619</v>
      </c>
      <c r="YM134" s="484">
        <f t="shared" ca="1" si="233"/>
        <v>0.90333107688824665</v>
      </c>
      <c r="YN134" s="484">
        <f t="shared" ca="1" si="233"/>
        <v>0.48075197312125845</v>
      </c>
      <c r="YO134" s="484">
        <f t="shared" ca="1" si="233"/>
        <v>0.79338990923124963</v>
      </c>
      <c r="YP134" s="484">
        <f t="shared" ca="1" si="230"/>
        <v>0.58832636794620996</v>
      </c>
      <c r="YQ134" s="484">
        <f t="shared" ca="1" si="230"/>
        <v>0.66635823149419537</v>
      </c>
      <c r="YR134" s="484">
        <f t="shared" ca="1" si="230"/>
        <v>0.79923652292777037</v>
      </c>
      <c r="YU134" s="606" t="s">
        <v>6864</v>
      </c>
      <c r="YV134" s="700" t="str">
        <f t="shared" ca="1" si="304"/>
        <v>A</v>
      </c>
      <c r="YW134" s="479">
        <f t="shared" ca="1" si="327"/>
        <v>0.86065316765058564</v>
      </c>
      <c r="YX134" s="495">
        <f t="shared" ca="1" si="305"/>
        <v>0.92678590600578181</v>
      </c>
      <c r="YY134" s="458">
        <f t="shared" ca="1" si="305"/>
        <v>0.98086984224289053</v>
      </c>
      <c r="YZ134" s="458">
        <f t="shared" ca="1" si="305"/>
        <v>0.53719526016370678</v>
      </c>
      <c r="ZA134" s="459">
        <f t="shared" ca="1" si="305"/>
        <v>0.99776166218996354</v>
      </c>
      <c r="ZB134" s="495">
        <f t="shared" ca="1" si="328"/>
        <v>0.68253237354136875</v>
      </c>
      <c r="ZC134" s="458">
        <f t="shared" ca="1" si="329"/>
        <v>1.3334068706123294</v>
      </c>
      <c r="ZD134" s="458">
        <f t="shared" ca="1" si="330"/>
        <v>0.58129434414881753</v>
      </c>
      <c r="ZE134" s="459">
        <f t="shared" ca="1" si="331"/>
        <v>0.83220573374475182</v>
      </c>
      <c r="ZF134" s="484">
        <f t="shared" ref="ZF134:ZO160" ca="1" si="335">(UN134*ZF$205)</f>
        <v>4.5009936569290004E-2</v>
      </c>
      <c r="ZG134" s="484">
        <f t="shared" ca="1" si="335"/>
        <v>0.20129871520842663</v>
      </c>
      <c r="ZH134" s="484">
        <f t="shared" ca="1" si="335"/>
        <v>8.9808171214972948E-2</v>
      </c>
      <c r="ZI134" s="484">
        <f t="shared" ca="1" si="335"/>
        <v>2.1988880583922777E-2</v>
      </c>
      <c r="ZJ134" s="484">
        <f t="shared" ca="1" si="242"/>
        <v>1.0659583188508518E-2</v>
      </c>
      <c r="ZK134" s="484">
        <f t="shared" ca="1" si="242"/>
        <v>7.3425809550013654E-2</v>
      </c>
      <c r="ZL134" s="484">
        <f t="shared" ca="1" si="242"/>
        <v>2.4672875513209128E-2</v>
      </c>
      <c r="ZM134" s="484">
        <f t="shared" ca="1" si="242"/>
        <v>9.4446117703140112E-2</v>
      </c>
      <c r="ZN134" s="484">
        <f t="shared" ca="1" si="242"/>
        <v>8.9770705925095284E-2</v>
      </c>
      <c r="ZO134" s="484">
        <f t="shared" ca="1" si="242"/>
        <v>2.8984588520071332E-2</v>
      </c>
      <c r="ZP134" s="484">
        <f t="shared" ca="1" si="242"/>
        <v>2.6000050859821721E-2</v>
      </c>
      <c r="ZQ134" s="484">
        <f t="shared" ca="1" si="242"/>
        <v>-1.1497069191506403E-2</v>
      </c>
      <c r="ZR134" s="484">
        <f t="shared" ca="1" si="242"/>
        <v>6.8537874740930649E-2</v>
      </c>
      <c r="ZS134" s="484">
        <f t="shared" ca="1" si="242"/>
        <v>0.11551299601689442</v>
      </c>
      <c r="ZT134" s="484">
        <f t="shared" ca="1" si="242"/>
        <v>5.4582123014624152E-2</v>
      </c>
      <c r="ZU134" s="484">
        <f t="shared" ca="1" si="242"/>
        <v>7.9667638023503726E-2</v>
      </c>
      <c r="ZV134" s="484">
        <f t="shared" ca="1" si="242"/>
        <v>4.5270410067628573E-2</v>
      </c>
      <c r="ZW134" s="484">
        <f t="shared" ca="1" si="242"/>
        <v>0.22401145365982966</v>
      </c>
      <c r="ZX134" s="484">
        <f t="shared" ca="1" si="242"/>
        <v>2.7969817598544739E-2</v>
      </c>
      <c r="ZY134" s="484">
        <f t="shared" ca="1" si="242"/>
        <v>0.13772471860952887</v>
      </c>
      <c r="ZZ134" s="484">
        <f t="shared" ca="1" si="259"/>
        <v>8.8902203566076518E-2</v>
      </c>
      <c r="AAA134" s="484">
        <f t="shared" ca="1" si="260"/>
        <v>7.8456722753236952E-2</v>
      </c>
      <c r="AAB134" s="484">
        <f t="shared" ca="1" si="261"/>
        <v>0.12431811823163672</v>
      </c>
      <c r="AAC134" s="484">
        <f t="shared" ca="1" si="262"/>
        <v>1.2546600107337495E-2</v>
      </c>
      <c r="AAD134" s="484">
        <f t="shared" ca="1" si="263"/>
        <v>0.1113065835753817</v>
      </c>
      <c r="AAE134" s="484">
        <f t="shared" ca="1" si="264"/>
        <v>-4.0219644611828483E-2</v>
      </c>
      <c r="AAF134" s="484">
        <f t="shared" ca="1" si="265"/>
        <v>0.15520859527451789</v>
      </c>
      <c r="AAG134" s="484">
        <f t="shared" ca="1" si="251"/>
        <v>-4.3018323338477257E-2</v>
      </c>
      <c r="AAH134" s="484">
        <f t="shared" ca="1" si="251"/>
        <v>-3.8008707897835295E-2</v>
      </c>
      <c r="AAI134" s="484">
        <f t="shared" ca="1" si="251"/>
        <v>9.8955202424813982E-2</v>
      </c>
      <c r="AAJ134" s="484">
        <f t="shared" ca="1" si="251"/>
        <v>0.12557839571762494</v>
      </c>
      <c r="AAK134" s="484">
        <f t="shared" ca="1" si="251"/>
        <v>-3.3183772310049216E-2</v>
      </c>
      <c r="AAL134" s="484">
        <f t="shared" ca="1" si="251"/>
        <v>-1.741238539122681E-2</v>
      </c>
      <c r="AAM134" s="484">
        <f t="shared" ca="1" si="247"/>
        <v>3.2295609342675426E-2</v>
      </c>
      <c r="AAN134" s="484">
        <f t="shared" ca="1" si="245"/>
        <v>0.1595335659218472</v>
      </c>
      <c r="AAO134" s="484">
        <f t="shared" ca="1" si="245"/>
        <v>1.8805162954418208E-2</v>
      </c>
      <c r="AAP134" s="484">
        <f t="shared" ca="1" si="245"/>
        <v>8.5563683875561708E-2</v>
      </c>
      <c r="AAQ134" s="484">
        <f t="shared" ca="1" si="245"/>
        <v>7.2202153341576855E-2</v>
      </c>
      <c r="AAR134" s="484">
        <f t="shared" ca="1" si="245"/>
        <v>1.612649398533611E-2</v>
      </c>
      <c r="AAS134" s="484">
        <f t="shared" ca="1" si="234"/>
        <v>2.5193481555402932E-2</v>
      </c>
      <c r="AAT134" s="484">
        <f t="shared" ca="1" si="234"/>
        <v>0.1027465411596778</v>
      </c>
      <c r="AAU134" s="484">
        <f t="shared" ca="1" si="234"/>
        <v>0.12363824729832018</v>
      </c>
      <c r="AAV134" s="484">
        <f t="shared" ca="1" si="234"/>
        <v>7.4818040837836219E-2</v>
      </c>
      <c r="AAW134" s="484">
        <f t="shared" ca="1" si="234"/>
        <v>2.5206724043060142E-2</v>
      </c>
      <c r="AAX134" s="484">
        <f t="shared" ca="1" si="234"/>
        <v>0.10165113792057826</v>
      </c>
      <c r="AAY134" s="484">
        <f t="shared" ca="1" si="231"/>
        <v>0.13484625623176977</v>
      </c>
      <c r="AAZ134" s="484">
        <f t="shared" ca="1" si="231"/>
        <v>0.10083451386486998</v>
      </c>
      <c r="ABA134" s="484">
        <f t="shared" ca="1" si="231"/>
        <v>0.11331661652741069</v>
      </c>
    </row>
    <row r="135" spans="1:729" ht="15" customHeight="1" x14ac:dyDescent="0.35">
      <c r="A135" s="498">
        <v>133</v>
      </c>
      <c r="B135" s="628"/>
      <c r="C135" s="606" t="s">
        <v>6926</v>
      </c>
      <c r="D135" s="629">
        <v>512</v>
      </c>
      <c r="E135" s="630" t="s">
        <v>6927</v>
      </c>
      <c r="F135" s="631" t="s">
        <v>1351</v>
      </c>
      <c r="G135" s="632">
        <v>5106.6220000000003</v>
      </c>
      <c r="H135" s="504">
        <v>76281.550454275362</v>
      </c>
      <c r="I135" s="505">
        <v>15330</v>
      </c>
      <c r="J135" s="633" t="s">
        <v>6928</v>
      </c>
      <c r="K135" s="469">
        <v>2</v>
      </c>
      <c r="L135" s="508" t="s">
        <v>6928</v>
      </c>
      <c r="M135" s="828">
        <v>50</v>
      </c>
      <c r="N135" s="829">
        <v>0.77490000000000003</v>
      </c>
      <c r="O135" s="830">
        <v>0.85289999999999999</v>
      </c>
      <c r="P135" s="831">
        <v>0.69669999999999999</v>
      </c>
      <c r="Q135" s="832">
        <v>0.77510000000000001</v>
      </c>
      <c r="R135" s="829">
        <v>0.83330000000000004</v>
      </c>
      <c r="S135" s="833">
        <v>0.68459999999999999</v>
      </c>
      <c r="T135" s="833">
        <v>0.8125</v>
      </c>
      <c r="U135" s="833">
        <v>0.59419999999999995</v>
      </c>
      <c r="V135" s="833">
        <v>0.73229999999999995</v>
      </c>
      <c r="W135" s="892" t="s">
        <v>6929</v>
      </c>
      <c r="X135" s="875" t="s">
        <v>6930</v>
      </c>
      <c r="Y135" s="517">
        <v>4</v>
      </c>
      <c r="Z135" s="834">
        <v>2</v>
      </c>
      <c r="AA135" s="861" t="s">
        <v>6931</v>
      </c>
      <c r="AB135" s="520">
        <v>2003</v>
      </c>
      <c r="AC135" s="369">
        <v>1</v>
      </c>
      <c r="AD135" s="573" t="s">
        <v>6932</v>
      </c>
      <c r="AE135" s="835">
        <v>0</v>
      </c>
      <c r="AF135" s="634" t="s">
        <v>1188</v>
      </c>
      <c r="AG135" s="635" t="s">
        <v>1188</v>
      </c>
      <c r="AH135" s="636" t="s">
        <v>1188</v>
      </c>
      <c r="AI135" s="636" t="s">
        <v>1188</v>
      </c>
      <c r="AJ135" s="636" t="s">
        <v>1188</v>
      </c>
      <c r="AK135" s="637" t="s">
        <v>1188</v>
      </c>
      <c r="AL135" s="765" t="s">
        <v>1188</v>
      </c>
      <c r="AM135" s="639" t="s">
        <v>1188</v>
      </c>
      <c r="AN135" s="636" t="s">
        <v>1188</v>
      </c>
      <c r="AO135" s="636" t="s">
        <v>1188</v>
      </c>
      <c r="AP135" s="636" t="s">
        <v>1188</v>
      </c>
      <c r="AQ135" s="636" t="s">
        <v>1188</v>
      </c>
      <c r="AR135" s="636" t="s">
        <v>1188</v>
      </c>
      <c r="AS135" s="636" t="s">
        <v>1188</v>
      </c>
      <c r="AT135" s="636" t="s">
        <v>1188</v>
      </c>
      <c r="AU135" s="640" t="s">
        <v>1188</v>
      </c>
      <c r="AV135" s="785" t="s">
        <v>6933</v>
      </c>
      <c r="AW135" s="642" t="s">
        <v>1190</v>
      </c>
      <c r="AX135" s="643">
        <v>1</v>
      </c>
      <c r="AY135" s="709" t="s">
        <v>6934</v>
      </c>
      <c r="AZ135" s="643">
        <v>2</v>
      </c>
      <c r="BA135" s="603" t="s">
        <v>6935</v>
      </c>
      <c r="BB135" s="631" t="s">
        <v>5366</v>
      </c>
      <c r="BC135" s="646" t="s">
        <v>5367</v>
      </c>
      <c r="BD135" s="631" t="s">
        <v>1195</v>
      </c>
      <c r="BE135" s="631" t="s">
        <v>1317</v>
      </c>
      <c r="BF135" s="631">
        <v>3</v>
      </c>
      <c r="BG135" s="631">
        <v>1998</v>
      </c>
      <c r="BH135" s="631" t="s">
        <v>1195</v>
      </c>
      <c r="BI135" s="631">
        <v>1</v>
      </c>
      <c r="BJ135" s="631">
        <v>1</v>
      </c>
      <c r="BK135" s="631" t="s">
        <v>6936</v>
      </c>
      <c r="BL135" s="631" t="s">
        <v>1257</v>
      </c>
      <c r="BM135" s="785" t="s">
        <v>6933</v>
      </c>
      <c r="BN135" s="647">
        <v>1941</v>
      </c>
      <c r="BO135" s="557" t="s">
        <v>6937</v>
      </c>
      <c r="BP135" s="647">
        <v>2015</v>
      </c>
      <c r="BQ135" s="647">
        <v>1</v>
      </c>
      <c r="BR135" s="647" t="s">
        <v>1188</v>
      </c>
      <c r="BS135" s="647" t="s">
        <v>1188</v>
      </c>
      <c r="BT135" s="647" t="s">
        <v>1188</v>
      </c>
      <c r="BU135" s="647" t="s">
        <v>1188</v>
      </c>
      <c r="BV135" s="648" t="s">
        <v>1188</v>
      </c>
      <c r="BW135" s="551" t="s">
        <v>6938</v>
      </c>
      <c r="BX135" s="650">
        <v>1970</v>
      </c>
      <c r="BY135" s="647" t="s">
        <v>1611</v>
      </c>
      <c r="BZ135" s="651" t="s">
        <v>6939</v>
      </c>
      <c r="CA135" s="647">
        <v>0</v>
      </c>
      <c r="CB135" s="647" t="s">
        <v>1188</v>
      </c>
      <c r="CC135" s="651" t="s">
        <v>1188</v>
      </c>
      <c r="CD135" s="652" t="s">
        <v>1188</v>
      </c>
      <c r="CE135" s="647">
        <v>0</v>
      </c>
      <c r="CF135" s="647">
        <v>2</v>
      </c>
      <c r="CG135" s="515" t="s">
        <v>6940</v>
      </c>
      <c r="CH135" s="647">
        <v>1624</v>
      </c>
      <c r="CI135" s="647">
        <v>2000</v>
      </c>
      <c r="CJ135" s="647">
        <v>3</v>
      </c>
      <c r="CK135" s="651" t="s">
        <v>6941</v>
      </c>
      <c r="CL135" s="651" t="s">
        <v>6942</v>
      </c>
      <c r="CM135" s="647">
        <v>1</v>
      </c>
      <c r="CN135" s="647" t="s">
        <v>1262</v>
      </c>
      <c r="CO135" s="709" t="s">
        <v>6943</v>
      </c>
      <c r="CP135" s="647">
        <v>2018</v>
      </c>
      <c r="CQ135" s="647">
        <v>3</v>
      </c>
      <c r="CR135" s="650">
        <v>3</v>
      </c>
      <c r="CS135" s="653" t="s">
        <v>1188</v>
      </c>
      <c r="CT135" s="647" t="s">
        <v>1188</v>
      </c>
      <c r="CU135" s="648">
        <v>1</v>
      </c>
      <c r="CV135" s="649" t="s">
        <v>6944</v>
      </c>
      <c r="CW135" s="647">
        <v>2006</v>
      </c>
      <c r="CX135" s="657">
        <v>2</v>
      </c>
      <c r="CY135" s="656" t="s">
        <v>6945</v>
      </c>
      <c r="CZ135" s="647">
        <v>2013</v>
      </c>
      <c r="DA135" s="657">
        <v>3</v>
      </c>
      <c r="DB135" s="957">
        <v>411900</v>
      </c>
      <c r="DC135" s="753">
        <v>3</v>
      </c>
      <c r="DD135" s="659" t="s">
        <v>1493</v>
      </c>
      <c r="DE135" s="648">
        <v>2016</v>
      </c>
      <c r="DF135" s="708" t="s">
        <v>3726</v>
      </c>
      <c r="DG135" s="664" t="s">
        <v>3727</v>
      </c>
      <c r="DH135" s="666">
        <v>2</v>
      </c>
      <c r="DI135" s="710" t="s">
        <v>1256</v>
      </c>
      <c r="DJ135" s="578" t="s">
        <v>6946</v>
      </c>
      <c r="DK135" s="665">
        <v>2011</v>
      </c>
      <c r="DL135" s="665">
        <v>3</v>
      </c>
      <c r="DM135" s="655">
        <v>2</v>
      </c>
      <c r="DN135" s="794" t="s">
        <v>3726</v>
      </c>
      <c r="DO135" s="754" t="s">
        <v>3727</v>
      </c>
      <c r="DP135" s="666">
        <v>2</v>
      </c>
      <c r="DQ135" s="710" t="s">
        <v>1256</v>
      </c>
      <c r="DR135" s="578" t="s">
        <v>6946</v>
      </c>
      <c r="DS135" s="665">
        <v>2011</v>
      </c>
      <c r="DT135" s="753">
        <v>3</v>
      </c>
      <c r="DU135" s="657">
        <v>2</v>
      </c>
      <c r="DV135" s="651" t="s">
        <v>6947</v>
      </c>
      <c r="DW135" s="578" t="s">
        <v>6948</v>
      </c>
      <c r="DX135" s="647">
        <v>2011</v>
      </c>
      <c r="DY135" s="647">
        <v>3</v>
      </c>
      <c r="DZ135" s="650">
        <v>2</v>
      </c>
      <c r="EA135" s="709" t="s">
        <v>6949</v>
      </c>
      <c r="EB135" s="649" t="s">
        <v>1190</v>
      </c>
      <c r="EC135" s="647">
        <v>2</v>
      </c>
      <c r="ED135" s="668" t="s">
        <v>1274</v>
      </c>
      <c r="EE135" s="647">
        <v>2010</v>
      </c>
      <c r="EF135" s="647">
        <v>3</v>
      </c>
      <c r="EG135" s="650" t="s">
        <v>1220</v>
      </c>
      <c r="EH135" s="648">
        <v>3</v>
      </c>
      <c r="EI135" s="551" t="s">
        <v>6933</v>
      </c>
      <c r="EJ135" s="651" t="s">
        <v>1190</v>
      </c>
      <c r="EK135" s="647">
        <v>2016</v>
      </c>
      <c r="EL135" s="647" t="s">
        <v>6950</v>
      </c>
      <c r="EM135" s="669" t="s">
        <v>1188</v>
      </c>
      <c r="EN135" s="647" t="s">
        <v>6951</v>
      </c>
      <c r="EO135" s="670" t="s">
        <v>6952</v>
      </c>
      <c r="EP135" s="556">
        <v>2</v>
      </c>
      <c r="EQ135" s="556" t="s">
        <v>1214</v>
      </c>
      <c r="ER135" s="557" t="s">
        <v>6953</v>
      </c>
      <c r="ES135" s="556">
        <v>2018</v>
      </c>
      <c r="ET135" s="556">
        <v>3</v>
      </c>
      <c r="EU135" s="671">
        <v>1</v>
      </c>
      <c r="EV135" s="672"/>
      <c r="EW135" s="673"/>
      <c r="EX135" s="674"/>
      <c r="EY135" s="631" t="s">
        <v>1343</v>
      </c>
      <c r="EZ135" s="631" t="s">
        <v>1188</v>
      </c>
      <c r="FA135" s="675">
        <v>40.799999999999997</v>
      </c>
      <c r="FB135" s="648">
        <v>0</v>
      </c>
      <c r="FC135" s="676"/>
      <c r="FD135" s="647"/>
      <c r="FE135" s="648"/>
      <c r="FF135" s="652" t="s">
        <v>1379</v>
      </c>
      <c r="FG135" s="563" t="s">
        <v>1282</v>
      </c>
      <c r="FH135" s="631" t="str">
        <f t="shared" si="266"/>
        <v>C</v>
      </c>
      <c r="FI135" s="677">
        <f t="shared" si="267"/>
        <v>1.9555555555555557</v>
      </c>
      <c r="FJ135" s="678">
        <f t="shared" si="268"/>
        <v>1.2000000000000002</v>
      </c>
      <c r="FK135" s="679">
        <f t="shared" si="269"/>
        <v>2</v>
      </c>
      <c r="FL135" s="680">
        <f t="shared" si="270"/>
        <v>2.6666666666666665</v>
      </c>
      <c r="FM135" s="681">
        <v>0</v>
      </c>
      <c r="FN135" s="430" t="s">
        <v>1188</v>
      </c>
      <c r="FO135" s="686" t="s">
        <v>1188</v>
      </c>
      <c r="FP135" s="686" t="s">
        <v>1188</v>
      </c>
      <c r="FQ135" s="430">
        <v>0</v>
      </c>
      <c r="FR135" s="682" t="s">
        <v>1188</v>
      </c>
      <c r="FS135" s="369">
        <v>0</v>
      </c>
      <c r="FT135" s="430" t="s">
        <v>1188</v>
      </c>
      <c r="FU135" s="431" t="s">
        <v>1188</v>
      </c>
      <c r="FV135" s="369">
        <v>0</v>
      </c>
      <c r="FW135" s="430" t="s">
        <v>1188</v>
      </c>
      <c r="FX135" s="431" t="s">
        <v>1188</v>
      </c>
      <c r="FY135" s="369">
        <v>2</v>
      </c>
      <c r="FZ135" s="430">
        <v>2019</v>
      </c>
      <c r="GA135" s="686" t="s">
        <v>1768</v>
      </c>
      <c r="GB135" s="573" t="s">
        <v>6954</v>
      </c>
      <c r="GC135" s="369">
        <v>2</v>
      </c>
      <c r="GD135" s="430">
        <v>2019</v>
      </c>
      <c r="GE135" s="686" t="s">
        <v>6955</v>
      </c>
      <c r="GF135" s="573" t="s">
        <v>6956</v>
      </c>
      <c r="GG135" s="369">
        <v>2</v>
      </c>
      <c r="GH135" s="430">
        <v>2019</v>
      </c>
      <c r="GI135" s="686" t="s">
        <v>2945</v>
      </c>
      <c r="GJ135" s="572" t="s">
        <v>6957</v>
      </c>
      <c r="GK135" s="369">
        <v>2</v>
      </c>
      <c r="GL135" s="430">
        <v>2010</v>
      </c>
      <c r="GM135" s="686" t="s">
        <v>6958</v>
      </c>
      <c r="GN135" s="573" t="s">
        <v>6959</v>
      </c>
      <c r="GO135" s="681">
        <v>1</v>
      </c>
      <c r="GP135" s="861" t="s">
        <v>6960</v>
      </c>
      <c r="GQ135" s="958">
        <v>0</v>
      </c>
      <c r="GR135" s="958">
        <v>1</v>
      </c>
      <c r="GS135" s="958">
        <v>0</v>
      </c>
      <c r="GT135" s="959">
        <v>1</v>
      </c>
      <c r="GU135" s="581">
        <v>1</v>
      </c>
      <c r="GV135" s="861" t="s">
        <v>6961</v>
      </c>
      <c r="GW135" s="958">
        <v>1</v>
      </c>
      <c r="GX135" s="959">
        <v>0</v>
      </c>
      <c r="GY135" s="874">
        <v>0</v>
      </c>
      <c r="GZ135" s="582" t="s">
        <v>1188</v>
      </c>
      <c r="HA135" s="583" t="s">
        <v>4773</v>
      </c>
      <c r="HB135" s="584">
        <v>3</v>
      </c>
      <c r="HC135" s="585">
        <v>2</v>
      </c>
      <c r="HD135" s="586" t="s">
        <v>6962</v>
      </c>
      <c r="HE135" s="814" t="s">
        <v>6963</v>
      </c>
      <c r="HF135" s="587">
        <v>2008</v>
      </c>
      <c r="HG135" s="587">
        <v>2008</v>
      </c>
      <c r="HH135" s="588">
        <v>2</v>
      </c>
      <c r="HI135" s="586" t="s">
        <v>6964</v>
      </c>
      <c r="HJ135" s="557" t="s">
        <v>6965</v>
      </c>
      <c r="HK135" s="691">
        <v>2006</v>
      </c>
      <c r="HL135" s="692">
        <v>0</v>
      </c>
      <c r="HM135" s="693" t="s">
        <v>1188</v>
      </c>
      <c r="HN135" s="592" t="s">
        <v>1188</v>
      </c>
      <c r="HO135" s="681">
        <v>1</v>
      </c>
      <c r="HP135" s="574">
        <v>0</v>
      </c>
      <c r="HQ135" s="472">
        <f t="shared" si="271"/>
        <v>1</v>
      </c>
      <c r="HR135" s="593">
        <v>1</v>
      </c>
      <c r="HS135" s="574">
        <v>0</v>
      </c>
      <c r="HT135" s="574">
        <v>0</v>
      </c>
      <c r="HU135" s="574">
        <v>0</v>
      </c>
      <c r="HV135" s="574">
        <v>1</v>
      </c>
      <c r="HW135" s="574">
        <v>0.5</v>
      </c>
      <c r="HX135" s="574">
        <v>0</v>
      </c>
      <c r="HY135" s="574">
        <v>0</v>
      </c>
      <c r="HZ135" s="574">
        <v>0</v>
      </c>
      <c r="IA135" s="574">
        <v>1</v>
      </c>
      <c r="IB135" s="574">
        <v>1</v>
      </c>
      <c r="IC135" s="574">
        <v>0.25</v>
      </c>
      <c r="ID135" s="681">
        <v>1</v>
      </c>
      <c r="IE135" s="369">
        <v>1</v>
      </c>
      <c r="IF135" s="574">
        <v>1</v>
      </c>
      <c r="IG135" s="472">
        <f t="shared" si="272"/>
        <v>2</v>
      </c>
      <c r="IH135" s="609" t="s">
        <v>1188</v>
      </c>
      <c r="II135" s="694" t="s">
        <v>1188</v>
      </c>
      <c r="IJ135" s="695" t="s">
        <v>1188</v>
      </c>
      <c r="IK135" s="696" t="s">
        <v>1188</v>
      </c>
      <c r="IL135" s="696" t="s">
        <v>1188</v>
      </c>
      <c r="IM135" s="697" t="s">
        <v>1188</v>
      </c>
      <c r="IN135" s="599">
        <v>1</v>
      </c>
      <c r="IO135" s="600">
        <v>6</v>
      </c>
      <c r="IP135" s="601">
        <v>5</v>
      </c>
      <c r="IQ135" s="600">
        <v>6</v>
      </c>
      <c r="IR135" s="587">
        <v>17</v>
      </c>
      <c r="IS135" s="601">
        <v>23</v>
      </c>
      <c r="IT135" s="599" t="s">
        <v>1188</v>
      </c>
      <c r="IU135" s="600" t="s">
        <v>1188</v>
      </c>
      <c r="IV135" s="587" t="s">
        <v>1188</v>
      </c>
      <c r="IW135" s="601" t="s">
        <v>1188</v>
      </c>
      <c r="IX135" s="602" t="s">
        <v>1188</v>
      </c>
      <c r="IY135" s="681">
        <v>0</v>
      </c>
      <c r="IZ135" s="698" t="s">
        <v>1188</v>
      </c>
      <c r="JA135" s="681">
        <v>2</v>
      </c>
      <c r="JB135" s="699" t="s">
        <v>6966</v>
      </c>
      <c r="JC135" s="681">
        <v>0</v>
      </c>
      <c r="JD135" s="753" t="s">
        <v>1188</v>
      </c>
      <c r="JE135" s="940" t="s">
        <v>1188</v>
      </c>
      <c r="JF135" s="940" t="s">
        <v>1188</v>
      </c>
      <c r="JG135" s="657" t="s">
        <v>1188</v>
      </c>
      <c r="JH135" s="369">
        <v>0</v>
      </c>
      <c r="JI135" s="430" t="s">
        <v>1188</v>
      </c>
      <c r="JJ135" s="686" t="s">
        <v>1188</v>
      </c>
      <c r="JK135" s="686" t="s">
        <v>1188</v>
      </c>
      <c r="JL135" s="592" t="s">
        <v>1188</v>
      </c>
      <c r="JM135" s="369">
        <v>0</v>
      </c>
      <c r="JN135" s="430" t="s">
        <v>1188</v>
      </c>
      <c r="JO135" s="430" t="s">
        <v>1188</v>
      </c>
      <c r="JP135" s="686" t="s">
        <v>1188</v>
      </c>
      <c r="JQ135" s="686" t="s">
        <v>1188</v>
      </c>
      <c r="JR135" s="592" t="s">
        <v>1188</v>
      </c>
      <c r="JS135" s="369">
        <v>0</v>
      </c>
      <c r="JT135" s="430" t="s">
        <v>1188</v>
      </c>
      <c r="JU135" s="686" t="s">
        <v>1188</v>
      </c>
      <c r="JV135" s="686" t="s">
        <v>1188</v>
      </c>
      <c r="JW135" s="592" t="s">
        <v>1188</v>
      </c>
      <c r="JX135" s="606">
        <v>2</v>
      </c>
      <c r="JY135" s="750" t="s">
        <v>6967</v>
      </c>
      <c r="JZ135" s="606">
        <v>2019</v>
      </c>
      <c r="KA135" s="606">
        <f t="shared" si="273"/>
        <v>1</v>
      </c>
      <c r="KB135" s="606"/>
      <c r="KC135" s="606">
        <v>1</v>
      </c>
      <c r="KD135" s="606"/>
      <c r="KE135" s="606"/>
      <c r="KF135" s="606">
        <f t="shared" si="274"/>
        <v>0</v>
      </c>
      <c r="KG135" s="606"/>
      <c r="KH135" s="606"/>
      <c r="KI135" s="606"/>
      <c r="KJ135" s="606"/>
      <c r="KK135" s="606">
        <v>1</v>
      </c>
      <c r="KL135" s="606">
        <v>1</v>
      </c>
      <c r="KM135" s="608">
        <f t="shared" si="248"/>
        <v>0.55186186432838436</v>
      </c>
      <c r="KN135" s="609">
        <v>0.259309321641922</v>
      </c>
      <c r="KO135" s="609">
        <v>62.5</v>
      </c>
      <c r="KP135" s="610">
        <v>6</v>
      </c>
      <c r="KQ135" s="608">
        <f t="shared" si="249"/>
        <v>0.59042578339576723</v>
      </c>
      <c r="KR135" s="609">
        <v>0.45212891697883606</v>
      </c>
      <c r="KS135" s="609">
        <v>67.307693481445313</v>
      </c>
      <c r="KT135" s="610">
        <v>7</v>
      </c>
      <c r="KU135" s="610">
        <v>52</v>
      </c>
      <c r="KV135" s="606" t="s">
        <v>5586</v>
      </c>
      <c r="KW135" s="606" t="s">
        <v>6926</v>
      </c>
      <c r="KX135" s="700" t="str">
        <f t="shared" ca="1" si="275"/>
        <v>B</v>
      </c>
      <c r="KY135" s="701">
        <f t="shared" ca="1" si="276"/>
        <v>0.67861081949993107</v>
      </c>
      <c r="KZ135" s="702">
        <f t="shared" ca="1" si="235"/>
        <v>0.70800235294117642</v>
      </c>
      <c r="LA135" s="703">
        <f t="shared" ca="1" si="236"/>
        <v>0.81511428571428568</v>
      </c>
      <c r="LB135" s="703">
        <f t="shared" ca="1" si="237"/>
        <v>0.77082499999999998</v>
      </c>
      <c r="LC135" s="704">
        <f t="shared" ca="1" si="238"/>
        <v>0.42050163934426232</v>
      </c>
      <c r="LD135" s="696" cm="1">
        <f t="array" aca="1" ref="LD135" ca="1">INDIRECT(LD$203&amp;ROW())*LD$205</f>
        <v>8</v>
      </c>
      <c r="LE135" s="696" cm="1">
        <f t="array" aca="1" ref="LE135" ca="1">INDIRECT(LE$203&amp;ROW())*LE$205</f>
        <v>8</v>
      </c>
      <c r="LF135" s="696" cm="1">
        <f t="array" aca="1" ref="LF135" ca="1">INDIRECT(LF$203&amp;ROW())*LF$205</f>
        <v>8</v>
      </c>
      <c r="LG135" s="696" cm="1">
        <f t="array" aca="1" ref="LG135" ca="1">INDIRECT(LG$203&amp;ROW())*LG$205</f>
        <v>3</v>
      </c>
      <c r="LH135" s="696" cm="1">
        <f t="array" aca="1" ref="LH135" ca="1">INDIRECT(LH$203&amp;ROW())*LH$205</f>
        <v>1</v>
      </c>
      <c r="LI135" s="696" cm="1">
        <f t="array" aca="1" ref="LI135" ca="1">INDIRECT(LI$203&amp;ROW())*LI$205</f>
        <v>0</v>
      </c>
      <c r="LJ135" s="696" cm="1">
        <f t="array" aca="1" ref="LJ135" ca="1">INDIRECT(LJ$203&amp;ROW())*LJ$205</f>
        <v>3</v>
      </c>
      <c r="LK135" s="696" cm="1">
        <f t="array" aca="1" ref="LK135" ca="1">INDIRECT(LK$203&amp;ROW())*LK$205</f>
        <v>3</v>
      </c>
      <c r="LL135" s="696" cm="1">
        <f t="array" aca="1" ref="LL135" ca="1">INDIRECT(LL$203&amp;ROW())*LL$205</f>
        <v>3</v>
      </c>
      <c r="LM135" s="696" cm="1">
        <f t="array" aca="1" ref="LM135" ca="1">INDIRECT(LM$203&amp;ROW())*LM$205</f>
        <v>6</v>
      </c>
      <c r="LN135" s="696" cm="1">
        <f t="array" aca="1" ref="LN135" ca="1">INDIRECT(LN$203&amp;ROW())*LN$205</f>
        <v>3</v>
      </c>
      <c r="LO135" s="696" cm="1">
        <f t="array" aca="1" ref="LO135" ca="1">INDIRECT(LO$203&amp;ROW())*LO$205</f>
        <v>6</v>
      </c>
      <c r="LP135" s="696" cm="1">
        <f t="array" aca="1" ref="LP135" ca="1">INDIRECT(LP$203&amp;ROW())*LP$205</f>
        <v>4</v>
      </c>
      <c r="LQ135" s="696" cm="1">
        <f t="array" aca="1" ref="LQ135" ca="1">IF(INDIRECT(LQ$203&amp;ROW())="-",0,INDIRECT(LQ$203&amp;ROW())*LQ$205)</f>
        <v>4.1802000000000001</v>
      </c>
      <c r="LR135" s="696" cm="1">
        <f t="array" aca="1" ref="LR135" ca="1">INDIRECT(LR$203&amp;ROW())*LR$205</f>
        <v>0</v>
      </c>
      <c r="LS135" s="696" cm="1">
        <f t="array" aca="1" ref="LS135" ca="1">IF(INDIRECT(LS$203&amp;ROW())="-",0,INDIRECT(LS$203&amp;ROW())*LS$205)</f>
        <v>5.1173999999999999</v>
      </c>
      <c r="LT135" s="696" cm="1">
        <f t="array" aca="1" ref="LT135" ca="1">INDIRECT(LT$203&amp;ROW())*LT$205</f>
        <v>4</v>
      </c>
      <c r="LU135" s="696" cm="1">
        <f t="array" aca="1" ref="LU135" ca="1">INDIRECT(LU$203&amp;ROW())*LU$205</f>
        <v>2</v>
      </c>
      <c r="LV135" s="696" cm="1">
        <f t="array" aca="1" ref="LV135" ca="1">INDIRECT(LV$203&amp;ROW())*LV$205</f>
        <v>1</v>
      </c>
      <c r="LW135" s="696" cm="1">
        <f t="array" aca="1" ref="LW135" ca="1">INDIRECT(LW$203&amp;ROW())*LW$205</f>
        <v>2</v>
      </c>
      <c r="LX135" s="696" cm="1">
        <f t="array" aca="1" ref="LX135" ca="1">INDIRECT(LX$203&amp;ROW())*LX$205</f>
        <v>3</v>
      </c>
      <c r="LY135" s="696" cm="1">
        <f t="array" aca="1" ref="LY135" ca="1">IF(INDIRECT(LY$203&amp;ROW())="-",0,INDIRECT(LY$203&amp;ROW())*LY$205)</f>
        <v>4.9998000000000005</v>
      </c>
      <c r="LZ135" s="696" cm="1">
        <f t="array" aca="1" ref="LZ135" ca="1">INDIRECT(LZ$203&amp;ROW())*LZ$205</f>
        <v>0</v>
      </c>
      <c r="MA135" s="696" cm="1">
        <f t="array" aca="1" ref="MA135" ca="1">INDIRECT(MA$203&amp;ROW())*MA$205</f>
        <v>4</v>
      </c>
      <c r="MB135" s="696" cm="1">
        <f t="array" aca="1" ref="MB135" ca="1">INDIRECT(MB$203&amp;ROW())*MB$205</f>
        <v>4</v>
      </c>
      <c r="MC135" s="696" cm="1">
        <f t="array" aca="1" ref="MC135" ca="1">IF($MB135=0,0,INDIRECT(MC$203&amp;ROW())*MC$205)</f>
        <v>0</v>
      </c>
      <c r="MD135" s="696" cm="1">
        <f t="array" aca="1" ref="MD135" ca="1">IF($MB135=0,0,INDIRECT(MD$203&amp;ROW())*MD$205)</f>
        <v>0.5</v>
      </c>
      <c r="ME135" s="696" cm="1">
        <f t="array" aca="1" ref="ME135" ca="1">IF($MB135=0,0,INDIRECT(ME$203&amp;ROW())*ME$205)</f>
        <v>0</v>
      </c>
      <c r="MF135" s="696" cm="1">
        <f t="array" aca="1" ref="MF135" ca="1">IF($MB135=0,0,INDIRECT(MF$203&amp;ROW())*MF$205)</f>
        <v>0.5</v>
      </c>
      <c r="MG135" s="696" cm="1">
        <f t="array" aca="1" ref="MG135" ca="1">INDIRECT(MG$203&amp;ROW())*MG$205</f>
        <v>4</v>
      </c>
      <c r="MH135" s="696" cm="1">
        <f t="array" aca="1" ref="MH135" ca="1">IF($MG135=0,0,INDIRECT(MH$203&amp;ROW())*MH$205)</f>
        <v>0.5</v>
      </c>
      <c r="MI135" s="696" cm="1">
        <f t="array" aca="1" ref="MI135" ca="1">IF($MG135=0,0,INDIRECT(MI$203&amp;ROW())*MI$205)</f>
        <v>0</v>
      </c>
      <c r="MJ135" s="696" cm="1">
        <f t="array" aca="1" ref="MJ135" ca="1">INDIRECT(MJ$203&amp;ROW())*MJ$205</f>
        <v>0</v>
      </c>
      <c r="MK135" s="696" cm="1">
        <f t="array" aca="1" ref="MK135" ca="1">INDIRECT(MK$203&amp;ROW())*MK$205</f>
        <v>0</v>
      </c>
      <c r="ML135" s="696" cm="1">
        <f t="array" aca="1" ref="ML135" ca="1">INDIRECT(ML$203&amp;ROW())*ML$205</f>
        <v>0</v>
      </c>
      <c r="MM135" s="696" cm="1">
        <f t="array" aca="1" ref="MM135" ca="1">INDIRECT(MM$203&amp;ROW())*MM$205</f>
        <v>4</v>
      </c>
      <c r="MN135" s="696" cm="1">
        <f t="array" aca="1" ref="MN135" ca="1">INDIRECT(MN$203&amp;ROW())*MN$205</f>
        <v>4</v>
      </c>
      <c r="MO135" s="696" cm="1">
        <f t="array" aca="1" ref="MO135" ca="1">INDIRECT(MO$203&amp;ROW())*MO$205</f>
        <v>0</v>
      </c>
      <c r="MP135" s="696" cm="1">
        <f t="array" aca="1" ref="MP135" ca="1">INDIRECT(MP$203&amp;ROW())*MP$205</f>
        <v>2</v>
      </c>
      <c r="MQ135" s="696" cm="1">
        <f t="array" aca="1" ref="MQ135" ca="1">INDIRECT(MQ$203&amp;ROW())*MQ$205</f>
        <v>2</v>
      </c>
      <c r="MR135" s="696" cm="1">
        <f t="array" aca="1" ref="MR135" ca="1">INDIRECT(MR$203&amp;ROW())*MR$205</f>
        <v>2</v>
      </c>
      <c r="MS135" s="696" cm="1">
        <f t="array" aca="1" ref="MS135" ca="1">INDIRECT(MS$203&amp;ROW())*MS$205</f>
        <v>2</v>
      </c>
      <c r="MT135" s="696" cm="1">
        <f t="array" aca="1" ref="MT135" ca="1">INDIRECT(MT$203&amp;ROW())*MT$205</f>
        <v>3</v>
      </c>
      <c r="MU135" s="696" cm="1">
        <f t="array" aca="1" ref="MU135" ca="1">INDIRECT(MU$203&amp;ROW())*MU$205</f>
        <v>2</v>
      </c>
      <c r="MV135" s="696" cm="1">
        <f t="array" aca="1" ref="MV135" ca="1">IF(INDIRECT(MV$203&amp;ROW())="-",0,INDIRECT(MV$203&amp;ROW())*MV$205)</f>
        <v>4.6505999999999998</v>
      </c>
      <c r="MW135" s="696" cm="1">
        <f t="array" aca="1" ref="MW135" ca="1">INDIRECT(MW$203&amp;ROW())*MW$205</f>
        <v>0</v>
      </c>
      <c r="MX135" s="696" cm="1">
        <f t="array" aca="1" ref="MX135" ca="1">INDIRECT(MX$203&amp;ROW())*MX$205</f>
        <v>0</v>
      </c>
      <c r="MY135" s="696" cm="1">
        <f t="array" aca="1" ref="MY135" ca="1">INDIRECT(MY$203&amp;ROW())*MY$205</f>
        <v>0</v>
      </c>
      <c r="NA135" s="701">
        <f t="shared" si="277"/>
        <v>0.74870000000000003</v>
      </c>
      <c r="NB135" s="617">
        <f t="shared" si="278"/>
        <v>0.77520714285714287</v>
      </c>
      <c r="NC135" s="695">
        <f t="shared" si="279"/>
        <v>0.60256153846153837</v>
      </c>
      <c r="ND135" s="697">
        <f t="shared" si="280"/>
        <v>0.54722592592592589</v>
      </c>
      <c r="NE135" s="694">
        <f t="shared" si="281"/>
        <v>0.66842365181115182</v>
      </c>
      <c r="NF135" s="682" t="str">
        <f t="shared" si="282"/>
        <v>B</v>
      </c>
      <c r="NH135" s="606" t="s">
        <v>6926</v>
      </c>
      <c r="NI135" s="563" t="str">
        <f t="shared" si="239"/>
        <v>A</v>
      </c>
      <c r="NJ135" s="563" t="str">
        <f t="shared" si="283"/>
        <v>B</v>
      </c>
      <c r="NK135" s="563" t="str">
        <f t="shared" ca="1" si="284"/>
        <v>B</v>
      </c>
      <c r="NL135" s="563" t="str">
        <f t="shared" ca="1" si="285"/>
        <v>B</v>
      </c>
      <c r="NM135" s="563" t="str">
        <f t="shared" ca="1" si="286"/>
        <v>B</v>
      </c>
      <c r="NN135" s="563" t="str">
        <f t="shared" ca="1" si="306"/>
        <v>B</v>
      </c>
      <c r="NO135" s="563" t="str">
        <f t="shared" ca="1" si="307"/>
        <v>B</v>
      </c>
      <c r="NP135" s="606" t="str">
        <f t="shared" si="287"/>
        <v>-</v>
      </c>
      <c r="NQ135" s="682" t="str">
        <f t="shared" si="288"/>
        <v>Yes</v>
      </c>
      <c r="NR135" s="682" t="e">
        <f>IF(OR(AND(NI135="A",OR(NJ135="C",NJ135="D")),AND(NI135="A",OR(#REF!="C",#REF!="D")),AND(NI135="B",OR(NJ135="D",#REF!="D")),AND(OR(NI135="C",NI135="D"),OR(NJ135="A",NJ135="B")),AND(OR(NI135="C",NI135="D"),OR(#REF!="A",#REF!="B")),AND(OR(NJ135="A",#REF!="A",NJ135="B",#REF!="B"),OR(NP135="-",NQ135="-")),AND(OR(NJ135="C",#REF!="C",NJ135="D",#REF!="D"),NP135="Yes")),"Yes","-")</f>
        <v>#REF!</v>
      </c>
      <c r="NS135" s="607"/>
      <c r="NT135" s="619">
        <f t="shared" si="289"/>
        <v>0.77490000000000003</v>
      </c>
      <c r="NU135" s="619">
        <f t="shared" si="290"/>
        <v>0.66842365181115182</v>
      </c>
      <c r="NV135" s="619">
        <f t="shared" ca="1" si="291"/>
        <v>0.67861081949993107</v>
      </c>
      <c r="NW135" s="619">
        <f t="shared" ca="1" si="308"/>
        <v>0.65129129594349999</v>
      </c>
      <c r="NX135" s="619">
        <f t="shared" ca="1" si="309"/>
        <v>0.64646935006273254</v>
      </c>
      <c r="NY135" s="620">
        <f t="shared" ca="1" si="310"/>
        <v>0.67434621695184038</v>
      </c>
      <c r="NZ135" s="620">
        <f t="shared" ca="1" si="311"/>
        <v>0.67995471472761126</v>
      </c>
      <c r="OA135" s="705" t="s">
        <v>1188</v>
      </c>
      <c r="OB135" s="706" t="s">
        <v>1188</v>
      </c>
      <c r="OC135" s="494"/>
      <c r="OE135" s="606" t="s">
        <v>6926</v>
      </c>
      <c r="OF135" s="700" t="str">
        <f t="shared" ca="1" si="292"/>
        <v>B</v>
      </c>
      <c r="OG135" s="701">
        <f t="shared" ca="1" si="312"/>
        <v>0.65129129594349999</v>
      </c>
      <c r="OH135" s="705">
        <f t="shared" ca="1" si="293"/>
        <v>0.72640989110629073</v>
      </c>
      <c r="OI135" s="696">
        <f t="shared" ca="1" si="294"/>
        <v>0.76957107754077803</v>
      </c>
      <c r="OJ135" s="696">
        <f t="shared" ca="1" si="295"/>
        <v>0.57789530353386354</v>
      </c>
      <c r="OK135" s="697">
        <f t="shared" ca="1" si="296"/>
        <v>0.53128891159306779</v>
      </c>
      <c r="OL135" s="696" cm="1">
        <f t="array" aca="1" ref="OL135" ca="1">INDIRECT(OL$203&amp;ROW())*OL$205</f>
        <v>1.4956</v>
      </c>
      <c r="OM135" s="696" cm="1">
        <f t="array" aca="1" ref="OM135" ca="1">INDIRECT(OM$203&amp;ROW())*OM$205</f>
        <v>1.2061999999999999</v>
      </c>
      <c r="ON135" s="696" cm="1">
        <f t="array" aca="1" ref="ON135" ca="1">INDIRECT(ON$203&amp;ROW())*ON$205</f>
        <v>1.4561999999999999</v>
      </c>
      <c r="OO135" s="696" cm="1">
        <f t="array" aca="1" ref="OO135" ca="1">INDIRECT(OO$203&amp;ROW())*OO$205</f>
        <v>1.0790999999999999</v>
      </c>
      <c r="OP135" s="696" cm="1">
        <f t="array" aca="1" ref="OP135" ca="1">INDIRECT(OP$203&amp;ROW())*OP$205</f>
        <v>0.52769999999999995</v>
      </c>
      <c r="OQ135" s="696" cm="1">
        <f t="array" aca="1" ref="OQ135" ca="1">INDIRECT(OQ$203&amp;ROW())*OQ$205</f>
        <v>0</v>
      </c>
      <c r="OR135" s="696" cm="1">
        <f t="array" aca="1" ref="OR135" ca="1">INDIRECT(OR$203&amp;ROW())*OR$205</f>
        <v>1.4141999999999999</v>
      </c>
      <c r="OS135" s="696" cm="1">
        <f t="array" aca="1" ref="OS135" ca="1">INDIRECT(OS$203&amp;ROW())*OS$205</f>
        <v>1.5387</v>
      </c>
      <c r="OT135" s="696" cm="1">
        <f t="array" aca="1" ref="OT135" ca="1">INDIRECT(OT$203&amp;ROW())*OT$205</f>
        <v>1.4727000000000001</v>
      </c>
      <c r="OU135" s="696" cm="1">
        <f t="array" aca="1" ref="OU135" ca="1">INDIRECT(OU$203&amp;ROW())*OU$205</f>
        <v>1.9304999999999999</v>
      </c>
      <c r="OV135" s="696" cm="1">
        <f t="array" aca="1" ref="OV135" ca="1">INDIRECT(OV$203&amp;ROW())*OV$205</f>
        <v>1.2161999999999999</v>
      </c>
      <c r="OW135" s="696" cm="1">
        <f t="array" aca="1" ref="OW135" ca="1">INDIRECT(OW$203&amp;ROW())*OW$205</f>
        <v>1.5144000000000002</v>
      </c>
      <c r="OX135" s="696" cm="1">
        <f t="array" aca="1" ref="OX135" ca="1">INDIRECT(OX$203&amp;ROW())*OX$205</f>
        <v>1.3977999999999999</v>
      </c>
      <c r="OY135" s="696" cm="1">
        <f t="array" aca="1" ref="OY135" ca="1">IF(INDIRECT(OY$203&amp;ROW())="-",0,INDIRECT(OY$203&amp;ROW())*OY$205)</f>
        <v>0.49444799</v>
      </c>
      <c r="OZ135" s="696" cm="1">
        <f t="array" aca="1" ref="OZ135" ca="1">INDIRECT(OZ$203&amp;ROW())*OZ$205</f>
        <v>0</v>
      </c>
      <c r="PA135" s="696" cm="1">
        <f t="array" aca="1" ref="PA135" ca="1">IF(INDIRECT(PA$203&amp;ROW())="-",0,INDIRECT(PA$203&amp;ROW())*PA$205)</f>
        <v>0.75345185999999997</v>
      </c>
      <c r="PB135" s="705" cm="1">
        <f t="array" aca="1" ref="PB135" ca="1">INDIRECT(PB$203&amp;ROW())*PB$205</f>
        <v>1.5084</v>
      </c>
      <c r="PC135" s="696" cm="1">
        <f t="array" aca="1" ref="PC135" ca="1">INDIRECT(PC$203&amp;ROW())*PC$205</f>
        <v>1.3946000000000001</v>
      </c>
      <c r="PD135" s="696" cm="1">
        <f t="array" aca="1" ref="PD135" ca="1">INDIRECT(PD$203&amp;ROW())*PD$205</f>
        <v>0.73419999999999996</v>
      </c>
      <c r="PE135" s="696" cm="1">
        <f t="array" aca="1" ref="PE135" ca="1">INDIRECT(PE$203&amp;ROW())*PE$205</f>
        <v>1.28</v>
      </c>
      <c r="PF135" s="696" cm="1">
        <f t="array" aca="1" ref="PF135" ca="1">INDIRECT(PF$203&amp;ROW())*PF$205</f>
        <v>1.9962</v>
      </c>
      <c r="PG135" s="696" cm="1">
        <f t="array" aca="1" ref="PG135" ca="1">IF(INDIRECT(PG$203&amp;ROW())="-",0,INDIRECT(PG$203&amp;ROW())*PG$205)</f>
        <v>0.72913749999999999</v>
      </c>
      <c r="PH135" s="696" cm="1">
        <f t="array" aca="1" ref="PH135" ca="1">INDIRECT(PH$203&amp;ROW())*PH$205</f>
        <v>0</v>
      </c>
      <c r="PI135" s="696" cm="1">
        <f t="array" aca="1" ref="PI135" ca="1">INDIRECT(PI$203&amp;ROW())*PI$205</f>
        <v>1.2145999999999999</v>
      </c>
      <c r="PJ135" s="696" cm="1">
        <f t="array" aca="1" ref="PJ135" ca="1">INDIRECT(PJ$203&amp;ROW())*PJ$205</f>
        <v>0.75980000000000003</v>
      </c>
      <c r="PK135" s="696" cm="1">
        <f t="array" aca="1" ref="PK135" ca="1">IF($PJ135=0,0,INDIRECT(PK$203&amp;ROW())*PK$205)</f>
        <v>0</v>
      </c>
      <c r="PL135" s="696" cm="1">
        <f t="array" aca="1" ref="PL135" ca="1">IF($MPE135=0,0,INDIRECT(PL$203&amp;ROW())*PL$205)</f>
        <v>0</v>
      </c>
      <c r="PM135" s="696" cm="1">
        <f t="array" aca="1" ref="PM135" ca="1">IF($MPE135=0,0,INDIRECT(PM$203&amp;ROW())*PM$205)</f>
        <v>0</v>
      </c>
      <c r="PN135" s="696" cm="1">
        <f t="array" aca="1" ref="PN135" ca="1">IF($PJ135=0,0,INDIRECT(PN$203&amp;ROW())*PN$205)</f>
        <v>0.52580000000000005</v>
      </c>
      <c r="PO135" s="696" cm="1">
        <f t="array" aca="1" ref="PO135" ca="1">INDIRECT(PO$203&amp;ROW())*PO$205</f>
        <v>0.73140000000000005</v>
      </c>
      <c r="PP135" s="696" cm="1">
        <f t="array" aca="1" ref="PP135" ca="1">IF($PO135=0,0,INDIRECT(PP$203&amp;ROW())*PP$205)</f>
        <v>0.68189999999999995</v>
      </c>
      <c r="PQ135" s="696" cm="1">
        <f t="array" aca="1" ref="PQ135" ca="1">IF($PO135=0,0,INDIRECT(PQ$203&amp;ROW())*PQ$205)</f>
        <v>0</v>
      </c>
      <c r="PR135" s="696" cm="1">
        <f t="array" aca="1" ref="PR135" ca="1">INDIRECT(PR$203&amp;ROW())*PR$205</f>
        <v>0</v>
      </c>
      <c r="PS135" s="696" cm="1">
        <f t="array" aca="1" ref="PS135" ca="1">INDIRECT(PS$203&amp;ROW())*PS$205</f>
        <v>0</v>
      </c>
      <c r="PT135" s="696" cm="1">
        <f t="array" aca="1" ref="PT135" ca="1">INDIRECT(PT$203&amp;ROW())*PT$205</f>
        <v>0</v>
      </c>
      <c r="PU135" s="696" cm="1">
        <f t="array" aca="1" ref="PU135" ca="1">INDIRECT(PU$203&amp;ROW())*PU$205</f>
        <v>1.1798</v>
      </c>
      <c r="PV135" s="696" cm="1">
        <f t="array" aca="1" ref="PV135" ca="1">INDIRECT(PV$203&amp;ROW())*PV$205</f>
        <v>0.6966</v>
      </c>
      <c r="PW135" s="696" cm="1">
        <f t="array" aca="1" ref="PW135" ca="1">INDIRECT(PW$203&amp;ROW())*PW$205</f>
        <v>0</v>
      </c>
      <c r="PX135" s="696" cm="1">
        <f t="array" aca="1" ref="PX135" ca="1">INDIRECT(PX$203&amp;ROW())*PX$205</f>
        <v>1.1714</v>
      </c>
      <c r="PY135" s="696" cm="1">
        <f t="array" aca="1" ref="PY135" ca="1">INDIRECT(PY$203&amp;ROW())*PY$205</f>
        <v>1.1866000000000001</v>
      </c>
      <c r="PZ135" s="696" cm="1">
        <f t="array" aca="1" ref="PZ135" ca="1">INDIRECT(PZ$203&amp;ROW())*PZ$205</f>
        <v>0.17430000000000001</v>
      </c>
      <c r="QA135" s="696" cm="1">
        <f t="array" aca="1" ref="QA135" ca="1">INDIRECT(QA$203&amp;ROW())*QA$205</f>
        <v>0.31659999999999999</v>
      </c>
      <c r="QB135" s="696" cm="1">
        <f t="array" aca="1" ref="QB135" ca="1">INDIRECT(QB$203&amp;ROW())*QB$205</f>
        <v>2.3948999999999998</v>
      </c>
      <c r="QC135" s="696" cm="1">
        <f t="array" aca="1" ref="QC135" ca="1">INDIRECT(QC$203&amp;ROW())*QC$205</f>
        <v>1.4259999999999999</v>
      </c>
      <c r="QD135" s="696" cm="1">
        <f t="array" aca="1" ref="QD135" ca="1">IF(INDIRECT(QD$203&amp;ROW())="-",0,INDIRECT(QD$203&amp;ROW())*QD$205)</f>
        <v>0.47598890999999999</v>
      </c>
      <c r="QE135" s="696" cm="1">
        <f t="array" aca="1" ref="QE135" ca="1">INDIRECT(QE$203&amp;ROW())*QE$205</f>
        <v>0</v>
      </c>
      <c r="QF135" s="696" cm="1">
        <f t="array" aca="1" ref="QF135" ca="1">INDIRECT(QF$203&amp;ROW())*QF$205</f>
        <v>0</v>
      </c>
      <c r="QG135" s="696" cm="1">
        <f t="array" aca="1" ref="QG135" ca="1">INDIRECT(QG$203&amp;ROW())*QG$205</f>
        <v>0</v>
      </c>
      <c r="QI135" s="606" t="s">
        <v>6926</v>
      </c>
      <c r="QJ135" s="700" t="str">
        <f t="shared" ca="1" si="297"/>
        <v>B</v>
      </c>
      <c r="QK135" s="701">
        <f t="shared" ca="1" si="313"/>
        <v>0.64646935006273254</v>
      </c>
      <c r="QL135" s="705">
        <f t="shared" ca="1" si="298"/>
        <v>0.72434702736461376</v>
      </c>
      <c r="QM135" s="696">
        <f t="shared" ca="1" si="299"/>
        <v>0.80762423656052162</v>
      </c>
      <c r="QN135" s="696">
        <f t="shared" ca="1" si="300"/>
        <v>0.54851112906144306</v>
      </c>
      <c r="QO135" s="697">
        <f t="shared" ca="1" si="301"/>
        <v>0.50539500726435205</v>
      </c>
      <c r="QP135" s="696" cm="1">
        <f t="array" aca="1" ref="QP135" ca="1">INDIRECT(QP$203&amp;ROW())*QP$205</f>
        <v>6.6903293490763766E-2</v>
      </c>
      <c r="QQ135" s="696" cm="1">
        <f t="array" aca="1" ref="QQ135" ca="1">INDIRECT(QQ$203&amp;ROW())*QQ$205</f>
        <v>0.25503926590378434</v>
      </c>
      <c r="QR135" s="696" cm="1">
        <f t="array" aca="1" ref="QR135" ca="1">INDIRECT(QR$203&amp;ROW())*QR$205</f>
        <v>0.15089809664795908</v>
      </c>
      <c r="QS135" s="696" cm="1">
        <f t="array" aca="1" ref="QS135" ca="1">INDIRECT(QS$203&amp;ROW())*QS$205</f>
        <v>0.22471360933801068</v>
      </c>
      <c r="QT135" s="696" cm="1">
        <f t="array" aca="1" ref="QT135" ca="1">INDIRECT(QT$203&amp;ROW())*QT$205</f>
        <v>8.7442714716655143E-2</v>
      </c>
      <c r="QU135" s="696" cm="1">
        <f t="array" aca="1" ref="QU135" ca="1">INDIRECT(QU$203&amp;ROW())*QU$205</f>
        <v>0</v>
      </c>
      <c r="QV135" s="696" cm="1">
        <f t="array" aca="1" ref="QV135" ca="1">INDIRECT(QV$203&amp;ROW())*QV$205</f>
        <v>0.24117831443907087</v>
      </c>
      <c r="QW135" s="696" cm="1">
        <f t="array" aca="1" ref="QW135" ca="1">INDIRECT(QW$203&amp;ROW())*QW$205</f>
        <v>0.53099416374332975</v>
      </c>
      <c r="QX135" s="696" cm="1">
        <f t="array" aca="1" ref="QX135" ca="1">INDIRECT(QX$203&amp;ROW())*QX$205</f>
        <v>0.60640894423913805</v>
      </c>
      <c r="QY135" s="696" cm="1">
        <f t="array" aca="1" ref="QY135" ca="1">INDIRECT(QY$203&amp;ROW())*QY$205</f>
        <v>0.13540247513535897</v>
      </c>
      <c r="QZ135" s="696" cm="1">
        <f t="array" aca="1" ref="QZ135" ca="1">INDIRECT(QZ$203&amp;ROW())*QZ$205</f>
        <v>0.27613248380770827</v>
      </c>
      <c r="RA135" s="696" cm="1">
        <f t="array" aca="1" ref="RA135" ca="1">INDIRECT(RA$203&amp;ROW())*RA$205</f>
        <v>5.1272116233970627E-2</v>
      </c>
      <c r="RB135" s="696" cm="1">
        <f t="array" aca="1" ref="RB135" ca="1">INDIRECT(RB$203&amp;ROW())*RB$205</f>
        <v>0.11461142513892485</v>
      </c>
      <c r="RC135" s="696" cm="1">
        <f t="array" aca="1" ref="RC135" ca="1">IF(INDIRECT(RC$203&amp;ROW())="-",0,INDIRECT(RC$203&amp;ROW())*RC$205)</f>
        <v>5.8459132195190708E-2</v>
      </c>
      <c r="RD135" s="696" cm="1">
        <f t="array" aca="1" ref="RD135" ca="1">INDIRECT(RD$203&amp;ROW())*RD$205</f>
        <v>0</v>
      </c>
      <c r="RE135" s="696" cm="1">
        <f t="array" aca="1" ref="RE135" ca="1">IF(INDIRECT(RE$203&amp;ROW())="-",0,INDIRECT(RE$203&amp;ROW())*RE$205)</f>
        <v>5.3979221987369791E-2</v>
      </c>
      <c r="RF135" s="705" cm="1">
        <f t="array" aca="1" ref="RF135" ca="1">INDIRECT(RF$203&amp;ROW())*RF$205</f>
        <v>0.10613798880649605</v>
      </c>
      <c r="RG135" s="696" cm="1">
        <f t="array" aca="1" ref="RG135" ca="1">INDIRECT(RG$203&amp;ROW())*RG$205</f>
        <v>0.27650466908360405</v>
      </c>
      <c r="RH135" s="696" cm="1">
        <f t="array" aca="1" ref="RH135" ca="1">INDIRECT(RH$203&amp;ROW())*RH$205</f>
        <v>2.9193840390272292E-2</v>
      </c>
      <c r="RI135" s="696" cm="1">
        <f t="array" aca="1" ref="RI135" ca="1">INDIRECT(RI$203&amp;ROW())*RI$205</f>
        <v>0.21539378250062202</v>
      </c>
      <c r="RJ135" s="696" cm="1">
        <f t="array" aca="1" ref="RJ135" ca="1">INDIRECT(RJ$203&amp;ROW())*RJ$205</f>
        <v>0.18340085004648693</v>
      </c>
      <c r="RK135" s="696" cm="1">
        <f t="array" aca="1" ref="RK135" ca="1">IF(INDIRECT(RK$203&amp;ROW())="-",0,INDIRECT(RK$203&amp;ROW())*RK$205)</f>
        <v>5.0349318338910383E-2</v>
      </c>
      <c r="RL135" s="696" cm="1">
        <f t="array" aca="1" ref="RL135" ca="1">INDIRECT(RL$203&amp;ROW())*RL$205</f>
        <v>0</v>
      </c>
      <c r="RM135" s="696" cm="1">
        <f t="array" aca="1" ref="RM135" ca="1">INDIRECT(RM$203&amp;ROW())*RM$205</f>
        <v>2.9987460729532761E-2</v>
      </c>
      <c r="RN135" s="696" cm="1">
        <f t="array" aca="1" ref="RN135" ca="1">INDIRECT(RN$203&amp;ROW())*RN$205</f>
        <v>9.3820613050938681E-2</v>
      </c>
      <c r="RO135" s="696" cm="1">
        <f t="array" aca="1" ref="RO135" ca="1">IF($RN135=0,0,INDIRECT(RO$203&amp;ROW())*RO$205)</f>
        <v>0</v>
      </c>
      <c r="RP135" s="696" cm="1">
        <f t="array" aca="1" ref="RP135" ca="1">IF($RN135=0,0,INDIRECT(RP$203&amp;ROW())*RP$205)</f>
        <v>9.7715867439664539E-2</v>
      </c>
      <c r="RQ135" s="696" cm="1">
        <f t="array" aca="1" ref="RQ135" ca="1">IF($RN135=0,0,INDIRECT(RQ$203&amp;ROW())*RQ$205)</f>
        <v>0</v>
      </c>
      <c r="RR135" s="696" cm="1">
        <f t="array" aca="1" ref="RR135" ca="1">IF($RN135=0,0,INDIRECT(RR$203&amp;ROW())*RR$205)</f>
        <v>8.2232286875619773E-2</v>
      </c>
      <c r="RS135" s="696" cm="1">
        <f t="array" aca="1" ref="RS135" ca="1">INDIRECT(RS$203&amp;ROW())*RS$205</f>
        <v>7.7466902221184339E-2</v>
      </c>
      <c r="RT135" s="696" cm="1">
        <f t="array" aca="1" ref="RT135" ca="1">IF($RS135=0,0,INDIRECT(RT$203&amp;ROW())*RT$205)</f>
        <v>8.1033461602244533E-2</v>
      </c>
      <c r="RU135" s="696" cm="1">
        <f t="array" aca="1" ref="RU135" ca="1">IF($RS135=0,0,INDIRECT(RU$203&amp;ROW())*RU$205)</f>
        <v>0</v>
      </c>
      <c r="RV135" s="696" cm="1">
        <f t="array" aca="1" ref="RV135" ca="1">INDIRECT(RV$203&amp;ROW())*RV$205</f>
        <v>0</v>
      </c>
      <c r="RW135" s="696" cm="1">
        <f t="array" aca="1" ref="RW135" ca="1">INDIRECT(RW$203&amp;ROW())*RW$205</f>
        <v>0</v>
      </c>
      <c r="RX135" s="696" cm="1">
        <f t="array" aca="1" ref="RX135" ca="1">INDIRECT(RX$203&amp;ROW())*RX$205</f>
        <v>0</v>
      </c>
      <c r="RY135" s="696" cm="1">
        <f t="array" aca="1" ref="RY135" ca="1">INDIRECT(RY$203&amp;ROW())*RY$205</f>
        <v>5.6264463580193595E-2</v>
      </c>
      <c r="RZ135" s="696" cm="1">
        <f t="array" aca="1" ref="RZ135" ca="1">INDIRECT(RZ$203&amp;ROW())*RZ$205</f>
        <v>3.6812489486199085E-2</v>
      </c>
      <c r="SA135" s="696" cm="1">
        <f t="array" aca="1" ref="SA135" ca="1">INDIRECT(SA$203&amp;ROW())*SA$205</f>
        <v>0</v>
      </c>
      <c r="SB135" s="696" cm="1">
        <f t="array" aca="1" ref="SB135" ca="1">INDIRECT(SB$203&amp;ROW())*SB$205</f>
        <v>4.7124126502052749E-2</v>
      </c>
      <c r="SC135" s="696" cm="1">
        <f t="array" aca="1" ref="SC135" ca="1">INDIRECT(SC$203&amp;ROW())*SC$205</f>
        <v>5.4291606235991073E-2</v>
      </c>
      <c r="SD135" s="696" cm="1">
        <f t="array" aca="1" ref="SD135" ca="1">INDIRECT(SD$203&amp;ROW())*SD$205</f>
        <v>0.3072993885784252</v>
      </c>
      <c r="SE135" s="696" cm="1">
        <f t="array" aca="1" ref="SE135" ca="1">INDIRECT(SE$203&amp;ROW())*SE$205</f>
        <v>0.2585618210787391</v>
      </c>
      <c r="SF135" s="696" cm="1">
        <f t="array" aca="1" ref="SF135" ca="1">INDIRECT(SF$203&amp;ROW())*SF$205</f>
        <v>0.19835664972334499</v>
      </c>
      <c r="SG135" s="696" cm="1">
        <f t="array" aca="1" ref="SG135" ca="1">INDIRECT(SG$203&amp;ROW())*SG$205</f>
        <v>7.4767843909269882E-2</v>
      </c>
      <c r="SH135" s="696" cm="1">
        <f t="array" aca="1" ref="SH135" ca="1">IF(INDIRECT(SH$203&amp;ROW())="-",0,INDIRECT(SH$203&amp;ROW())*SH$205)</f>
        <v>6.0984912684304095E-2</v>
      </c>
      <c r="SI135" s="696" cm="1">
        <f t="array" aca="1" ref="SI135" ca="1">INDIRECT(SI$203&amp;ROW())*SI$205</f>
        <v>0</v>
      </c>
      <c r="SJ135" s="696" cm="1">
        <f t="array" aca="1" ref="SJ135" ca="1">INDIRECT(SJ$203&amp;ROW())*SJ$205</f>
        <v>0</v>
      </c>
      <c r="SK135" s="696" cm="1">
        <f t="array" aca="1" ref="SK135" ca="1">INDIRECT(SK$203&amp;ROW())*SK$205</f>
        <v>0</v>
      </c>
      <c r="SN135" s="606" t="s">
        <v>6926</v>
      </c>
      <c r="SO135" s="707" cm="1">
        <f t="array" aca="1" ref="SO135" ca="1">INDIRECT(SO$203&amp;ROW())*SO$205</f>
        <v>2</v>
      </c>
      <c r="SP135" s="707" cm="1">
        <f t="array" aca="1" ref="SP135" ca="1">INDIRECT(SP$203&amp;ROW())*SP$205</f>
        <v>2</v>
      </c>
      <c r="SQ135" s="707" cm="1">
        <f t="array" aca="1" ref="SQ135" ca="1">INDIRECT(SQ$203&amp;ROW())*SQ$205</f>
        <v>2</v>
      </c>
      <c r="SR135" s="707" cm="1">
        <f t="array" aca="1" ref="SR135" ca="1">INDIRECT(SR$203&amp;ROW())*SR$205</f>
        <v>3</v>
      </c>
      <c r="SS135" s="707" cm="1">
        <f t="array" aca="1" ref="SS135" ca="1">INDIRECT(SS$203&amp;ROW())*SS$205</f>
        <v>1</v>
      </c>
      <c r="ST135" s="707" cm="1">
        <f t="array" aca="1" ref="ST135" ca="1">INDIRECT(ST$203&amp;ROW())*ST$205</f>
        <v>0</v>
      </c>
      <c r="SU135" s="707" cm="1">
        <f t="array" aca="1" ref="SU135" ca="1">INDIRECT(SU$203&amp;ROW())*SU$205</f>
        <v>3</v>
      </c>
      <c r="SV135" s="707" cm="1">
        <f t="array" aca="1" ref="SV135" ca="1">INDIRECT(SV$203&amp;ROW())*SV$205</f>
        <v>3</v>
      </c>
      <c r="SW135" s="707" cm="1">
        <f t="array" aca="1" ref="SW135" ca="1">INDIRECT(SW$203&amp;ROW())*SW$205</f>
        <v>3</v>
      </c>
      <c r="SX135" s="707" cm="1">
        <f t="array" aca="1" ref="SX135" ca="1">INDIRECT(SX$203&amp;ROW())*SX$205</f>
        <v>3</v>
      </c>
      <c r="SY135" s="707" cm="1">
        <f t="array" aca="1" ref="SY135" ca="1">INDIRECT(SY$203&amp;ROW())*SY$205</f>
        <v>3</v>
      </c>
      <c r="SZ135" s="707" cm="1">
        <f t="array" aca="1" ref="SZ135" ca="1">INDIRECT(SZ$203&amp;ROW())*SZ$205</f>
        <v>3</v>
      </c>
      <c r="TA135" s="707" cm="1">
        <f t="array" aca="1" ref="TA135" ca="1">INDIRECT(TA$203&amp;ROW())*TA$205</f>
        <v>2</v>
      </c>
      <c r="TB135" s="696" cm="1">
        <f t="array" aca="1" ref="TB135" ca="1">IF(INDIRECT(TB$203&amp;ROW())="-",0,INDIRECT(TB$203&amp;ROW())*TB$205)</f>
        <v>0.69669999999999999</v>
      </c>
      <c r="TC135" s="707" cm="1">
        <f t="array" aca="1" ref="TC135" ca="1">INDIRECT(TC$203&amp;ROW())*TC$205</f>
        <v>0</v>
      </c>
      <c r="TD135" s="696" cm="1">
        <f t="array" aca="1" ref="TD135" ca="1">IF(INDIRECT(TD$203&amp;ROW())="-",0,INDIRECT(TD$203&amp;ROW())*TD$205)</f>
        <v>0.85289999999999999</v>
      </c>
      <c r="TE135" s="732" cm="1">
        <f t="array" aca="1" ref="TE135" ca="1">INDIRECT(TE$203&amp;ROW())*TE$205</f>
        <v>2</v>
      </c>
      <c r="TF135" s="707" cm="1">
        <f t="array" aca="1" ref="TF135" ca="1">INDIRECT(TF$203&amp;ROW())*TF$205</f>
        <v>2</v>
      </c>
      <c r="TG135" s="707" cm="1">
        <f t="array" aca="1" ref="TG135" ca="1">INDIRECT(TG$203&amp;ROW())*TG$205</f>
        <v>1</v>
      </c>
      <c r="TH135" s="707" cm="1">
        <f t="array" aca="1" ref="TH135" ca="1">INDIRECT(TH$203&amp;ROW())*TH$205</f>
        <v>2</v>
      </c>
      <c r="TI135" s="707" cm="1">
        <f t="array" aca="1" ref="TI135" ca="1">INDIRECT(TI$203&amp;ROW())*TI$205</f>
        <v>3</v>
      </c>
      <c r="TJ135" s="696" cm="1">
        <f t="array" aca="1" ref="TJ135" ca="1">IF(INDIRECT(TJ$203&amp;ROW())="-",0,INDIRECT(TJ$203&amp;ROW())*TJ$205)</f>
        <v>0.83330000000000004</v>
      </c>
      <c r="TK135" s="707" cm="1">
        <f t="array" aca="1" ref="TK135" ca="1">INDIRECT(TK$203&amp;ROW())*TK$205</f>
        <v>0</v>
      </c>
      <c r="TL135" s="707" cm="1">
        <f t="array" aca="1" ref="TL135" ca="1">INDIRECT(TL$203&amp;ROW())*TL$205</f>
        <v>2</v>
      </c>
      <c r="TM135" s="707" cm="1">
        <f t="array" aca="1" ref="TM135" ca="1">INDIRECT(TM$203&amp;ROW())*TM$205</f>
        <v>1</v>
      </c>
      <c r="TN135" s="707" cm="1">
        <f t="array" aca="1" ref="TN135" ca="1">IF($TM135=0,0,INDIRECT(TN$203&amp;ROW())*TN$205)</f>
        <v>0</v>
      </c>
      <c r="TO135" s="707" cm="1">
        <f t="array" aca="1" ref="TO135" ca="1">IF($TM135=0,0,INDIRECT(TO$203&amp;ROW())*TO$205)</f>
        <v>1</v>
      </c>
      <c r="TP135" s="707" cm="1">
        <f t="array" aca="1" ref="TP135" ca="1">IF($TM135=0,0,INDIRECT(TP$203&amp;ROW())*TP$205)</f>
        <v>0</v>
      </c>
      <c r="TQ135" s="707" cm="1">
        <f t="array" aca="1" ref="TQ135" ca="1">IF($TM135=0,0,INDIRECT(TQ$203&amp;ROW())*TQ$205)</f>
        <v>1</v>
      </c>
      <c r="TR135" s="707" cm="1">
        <f t="array" aca="1" ref="TR135" ca="1">INDIRECT(TR$203&amp;ROW())*TR$205</f>
        <v>1</v>
      </c>
      <c r="TS135" s="707" cm="1">
        <f t="array" aca="1" ref="TS135" ca="1">IF($TR135=0,0,INDIRECT(TS$203&amp;ROW())*TS$205)</f>
        <v>1</v>
      </c>
      <c r="TT135" s="707" cm="1">
        <f t="array" aca="1" ref="TT135" ca="1">IF($TR135=0,0,INDIRECT(TT$203&amp;ROW())*TT$205)</f>
        <v>0</v>
      </c>
      <c r="TU135" s="707" cm="1">
        <f t="array" aca="1" ref="TU135" ca="1">INDIRECT(TU$203&amp;ROW())*TU$205</f>
        <v>0</v>
      </c>
      <c r="TV135" s="707" cm="1">
        <f t="array" aca="1" ref="TV135" ca="1">INDIRECT(TV$203&amp;ROW())*TV$205</f>
        <v>0</v>
      </c>
      <c r="TW135" s="707" cm="1">
        <f t="array" aca="1" ref="TW135" ca="1">INDIRECT(TW$203&amp;ROW())*TW$205</f>
        <v>0</v>
      </c>
      <c r="TX135" s="707" cm="1">
        <f t="array" aca="1" ref="TX135" ca="1">INDIRECT(TX$203&amp;ROW())*TX$205</f>
        <v>2</v>
      </c>
      <c r="TY135" s="707" cm="1">
        <f t="array" aca="1" ref="TY135" ca="1">INDIRECT(TY$203&amp;ROW())*TY$205</f>
        <v>1</v>
      </c>
      <c r="TZ135" s="707" cm="1">
        <f t="array" aca="1" ref="TZ135" ca="1">INDIRECT(TZ$203&amp;ROW())*TZ$205</f>
        <v>0</v>
      </c>
      <c r="UA135" s="707" cm="1">
        <f t="array" aca="1" ref="UA135" ca="1">INDIRECT(UA$203&amp;ROW())*UA$205</f>
        <v>2</v>
      </c>
      <c r="UB135" s="707" cm="1">
        <f t="array" aca="1" ref="UB135" ca="1">INDIRECT(UB$203&amp;ROW())*UB$205</f>
        <v>2</v>
      </c>
      <c r="UC135" s="707" cm="1">
        <f t="array" aca="1" ref="UC135" ca="1">INDIRECT(UC$203&amp;ROW())*UC$205</f>
        <v>1</v>
      </c>
      <c r="UD135" s="707" cm="1">
        <f t="array" aca="1" ref="UD135" ca="1">INDIRECT(UD$203&amp;ROW())*UD$205</f>
        <v>1</v>
      </c>
      <c r="UE135" s="707" cm="1">
        <f t="array" aca="1" ref="UE135" ca="1">INDIRECT(UE$203&amp;ROW())*UE$205</f>
        <v>3</v>
      </c>
      <c r="UF135" s="707" cm="1">
        <f t="array" aca="1" ref="UF135" ca="1">INDIRECT(UF$203&amp;ROW())*UF$205</f>
        <v>2</v>
      </c>
      <c r="UG135" s="696" cm="1">
        <f t="array" aca="1" ref="UG135" ca="1">IF(INDIRECT(UG$203&amp;ROW())="-",0,INDIRECT(UG$203&amp;ROW())*UG$205)</f>
        <v>0.77510000000000001</v>
      </c>
      <c r="UH135" s="707" cm="1">
        <f t="array" aca="1" ref="UH135" ca="1">INDIRECT(UH$203&amp;ROW())*UH$205</f>
        <v>0</v>
      </c>
      <c r="UI135" s="707" cm="1">
        <f t="array" aca="1" ref="UI135" ca="1">INDIRECT(UI$203&amp;ROW())*UI$205</f>
        <v>0</v>
      </c>
      <c r="UJ135" s="707" cm="1">
        <f t="array" aca="1" ref="UJ135" ca="1">INDIRECT(UJ$203&amp;ROW())*UJ$205</f>
        <v>0</v>
      </c>
      <c r="UM135" s="606" t="s">
        <v>6926</v>
      </c>
      <c r="UN135" s="616">
        <f t="shared" ca="1" si="332"/>
        <v>1.3455222970601226</v>
      </c>
      <c r="UO135" s="616">
        <f t="shared" ca="1" si="332"/>
        <v>1.5785703781343867</v>
      </c>
      <c r="UP135" s="616">
        <f t="shared" ca="1" si="332"/>
        <v>1.190315493832806</v>
      </c>
      <c r="UQ135" s="616">
        <f t="shared" ca="1" si="332"/>
        <v>0.29355872991449461</v>
      </c>
      <c r="UR135" s="616">
        <f t="shared" ca="1" si="332"/>
        <v>-0.80643931126992341</v>
      </c>
      <c r="US135" s="616">
        <f t="shared" ca="1" si="332"/>
        <v>-2.5790572453345928</v>
      </c>
      <c r="UT135" s="616">
        <f t="shared" ca="1" si="332"/>
        <v>0.30690415393182785</v>
      </c>
      <c r="UU135" s="616">
        <f t="shared" ca="1" si="332"/>
        <v>0.53359975015917405</v>
      </c>
      <c r="UV135" s="616">
        <f t="shared" ca="1" si="332"/>
        <v>0.44410973870643028</v>
      </c>
      <c r="UW135" s="616">
        <f t="shared" ca="1" si="332"/>
        <v>0.6421874155054268</v>
      </c>
      <c r="UX135" s="616">
        <f t="shared" ca="1" si="332"/>
        <v>0.28247365722383649</v>
      </c>
      <c r="UY135" s="616">
        <f t="shared" ca="1" si="332"/>
        <v>1.5108379627063613</v>
      </c>
      <c r="UZ135" s="616">
        <f t="shared" ca="1" si="332"/>
        <v>1.1960042318268584</v>
      </c>
      <c r="VA135" s="616">
        <f t="shared" ca="1" si="332"/>
        <v>0.57968517157524169</v>
      </c>
      <c r="VB135" s="616">
        <f t="shared" ca="1" si="332"/>
        <v>-0.76400504167427041</v>
      </c>
      <c r="VC135" s="616">
        <f t="shared" ca="1" si="314"/>
        <v>1.1643429491007591</v>
      </c>
      <c r="VD135" s="616">
        <f t="shared" ca="1" si="314"/>
        <v>0.85304819841956248</v>
      </c>
      <c r="VE135" s="616">
        <f t="shared" ca="1" si="314"/>
        <v>3.9909080070471406E-2</v>
      </c>
      <c r="VF135" s="616">
        <f t="shared" ca="1" si="314"/>
        <v>-0.81480937927278907</v>
      </c>
      <c r="VG135" s="616">
        <f t="shared" ca="1" si="314"/>
        <v>1.2788179585372306</v>
      </c>
      <c r="VH135" s="616">
        <f t="shared" ca="1" si="314"/>
        <v>1.454227778282527</v>
      </c>
      <c r="VI135" s="616">
        <f t="shared" ca="1" si="314"/>
        <v>1.0230554677464407</v>
      </c>
      <c r="VJ135" s="616">
        <f t="shared" ca="1" si="314"/>
        <v>-0.90132677458943244</v>
      </c>
      <c r="VK135" s="616">
        <f t="shared" ca="1" si="314"/>
        <v>0.83678976492872159</v>
      </c>
      <c r="VL135" s="616">
        <f t="shared" ca="1" si="314"/>
        <v>1.1863766389476611</v>
      </c>
      <c r="VM135" s="616">
        <f t="shared" ca="1" si="314"/>
        <v>-0.57201237404204519</v>
      </c>
      <c r="VN135" s="616">
        <f t="shared" ca="1" si="314"/>
        <v>1.5883663456229635</v>
      </c>
      <c r="VO135" s="616">
        <f t="shared" ca="1" si="314"/>
        <v>-0.42150866262694142</v>
      </c>
      <c r="VP135" s="616">
        <f t="shared" ca="1" si="314"/>
        <v>2.1525849422547609</v>
      </c>
      <c r="VQ135" s="616">
        <f t="shared" ca="1" si="314"/>
        <v>1.2773868528042598</v>
      </c>
      <c r="VR135" s="616">
        <f t="shared" ca="1" si="314"/>
        <v>1.5497103694524457</v>
      </c>
      <c r="VS135" s="616">
        <f t="shared" ca="1" si="333"/>
        <v>-0.40481357988865657</v>
      </c>
      <c r="VT135" s="616">
        <f t="shared" ca="1" si="320"/>
        <v>-0.3878135405833677</v>
      </c>
      <c r="VU135" s="616">
        <f t="shared" ca="1" si="320"/>
        <v>-0.82130507758946303</v>
      </c>
      <c r="VV135" s="616">
        <f t="shared" ca="1" si="320"/>
        <v>-0.64337789451099625</v>
      </c>
      <c r="VW135" s="616">
        <f t="shared" ca="1" si="320"/>
        <v>-0.3119461967162912</v>
      </c>
      <c r="VX135" s="616">
        <f t="shared" ca="1" si="320"/>
        <v>0.76953548521680748</v>
      </c>
      <c r="VY135" s="616">
        <f t="shared" ca="1" si="302"/>
        <v>-1.477844244223653</v>
      </c>
      <c r="VZ135" s="616">
        <f t="shared" ca="1" si="302"/>
        <v>0.68442622420316401</v>
      </c>
      <c r="WA135" s="616">
        <f t="shared" ca="1" si="302"/>
        <v>0.92808016936885662</v>
      </c>
      <c r="WB135" s="616">
        <f t="shared" ca="1" si="302"/>
        <v>0.33435322352896929</v>
      </c>
      <c r="WC135" s="616">
        <f t="shared" ca="1" si="302"/>
        <v>0.47817673461028487</v>
      </c>
      <c r="WD135" s="616">
        <f t="shared" ca="1" si="229"/>
        <v>1.1315684290219801</v>
      </c>
      <c r="WE135" s="616">
        <f t="shared" ca="1" si="229"/>
        <v>0.67426644196529939</v>
      </c>
      <c r="WF135" s="616">
        <f t="shared" ca="1" si="229"/>
        <v>0.44799318688569295</v>
      </c>
      <c r="WG135" s="616">
        <f t="shared" ca="1" si="229"/>
        <v>-1.008197359876486</v>
      </c>
      <c r="WH135" s="616">
        <f t="shared" ca="1" si="229"/>
        <v>-1.0816125322340113</v>
      </c>
      <c r="WI135" s="627">
        <f t="shared" ca="1" si="229"/>
        <v>-0.9831420375936909</v>
      </c>
      <c r="WL135" s="606" t="s">
        <v>6926</v>
      </c>
      <c r="WM135" s="700" t="str">
        <f t="shared" ca="1" si="321"/>
        <v>B</v>
      </c>
      <c r="WN135" s="479">
        <f t="shared" ca="1" si="322"/>
        <v>0.67434621695184038</v>
      </c>
      <c r="WO135" s="495">
        <f t="shared" ca="1" si="303"/>
        <v>0.76464297355730304</v>
      </c>
      <c r="WP135" s="458">
        <f t="shared" ca="1" si="303"/>
        <v>0.8065520212943772</v>
      </c>
      <c r="WQ135" s="458">
        <f t="shared" ca="1" si="303"/>
        <v>0.62098116682745652</v>
      </c>
      <c r="WR135" s="459">
        <f t="shared" ca="1" si="303"/>
        <v>0.50520870612822466</v>
      </c>
      <c r="WS135" s="495">
        <f t="shared" ca="1" si="323"/>
        <v>0.4366592024724289</v>
      </c>
      <c r="WT135" s="458">
        <f t="shared" ca="1" si="324"/>
        <v>0.66010554917995734</v>
      </c>
      <c r="WU135" s="458">
        <f t="shared" ca="1" si="325"/>
        <v>0.67398339048245137</v>
      </c>
      <c r="WV135" s="459">
        <f t="shared" ca="1" si="326"/>
        <v>-8.1850283539959739E-2</v>
      </c>
      <c r="WW135" s="484">
        <f t="shared" ca="1" si="334"/>
        <v>1.0061815737415598</v>
      </c>
      <c r="WX135" s="484">
        <f t="shared" ca="1" si="334"/>
        <v>0.95203579505284863</v>
      </c>
      <c r="WY135" s="484">
        <f t="shared" ca="1" si="334"/>
        <v>0.86666871105966603</v>
      </c>
      <c r="WZ135" s="484">
        <f t="shared" ca="1" si="334"/>
        <v>0.10559307515024371</v>
      </c>
      <c r="XA135" s="484">
        <f t="shared" ca="1" si="241"/>
        <v>-0.42555802455713854</v>
      </c>
      <c r="XB135" s="484">
        <f t="shared" ca="1" si="241"/>
        <v>-1.3625159427102653</v>
      </c>
      <c r="XC135" s="484">
        <f t="shared" ca="1" si="241"/>
        <v>0.14467461816346364</v>
      </c>
      <c r="XD135" s="484">
        <f t="shared" ca="1" si="241"/>
        <v>0.27368331185664035</v>
      </c>
      <c r="XE135" s="484">
        <f t="shared" ca="1" si="241"/>
        <v>0.21801347073098662</v>
      </c>
      <c r="XF135" s="484">
        <f t="shared" ca="1" si="241"/>
        <v>0.41324760187774212</v>
      </c>
      <c r="XG135" s="484">
        <f t="shared" ref="XG135:XP160" ca="1" si="336">(UX135*XG$205)</f>
        <v>0.1145148206385433</v>
      </c>
      <c r="XH135" s="484">
        <f t="shared" ca="1" si="336"/>
        <v>0.76267100357417117</v>
      </c>
      <c r="XI135" s="484">
        <f t="shared" ca="1" si="336"/>
        <v>0.83588735762379129</v>
      </c>
      <c r="XJ135" s="484">
        <f t="shared" ca="1" si="336"/>
        <v>0.41140256626694904</v>
      </c>
      <c r="XK135" s="484">
        <f t="shared" ca="1" si="336"/>
        <v>-0.54267278110123429</v>
      </c>
      <c r="XL135" s="484">
        <f t="shared" ca="1" si="336"/>
        <v>1.0285805612356105</v>
      </c>
      <c r="XM135" s="484">
        <f t="shared" ca="1" si="336"/>
        <v>0.64336895124803395</v>
      </c>
      <c r="XN135" s="484">
        <f t="shared" ca="1" si="336"/>
        <v>2.7828601533139714E-2</v>
      </c>
      <c r="XO135" s="484">
        <f t="shared" ca="1" si="336"/>
        <v>-0.59823304626208174</v>
      </c>
      <c r="XP135" s="484">
        <f t="shared" ca="1" si="336"/>
        <v>0.81844349346382761</v>
      </c>
      <c r="XQ135" s="484">
        <f t="shared" ca="1" si="252"/>
        <v>0.96764316366919345</v>
      </c>
      <c r="XR135" s="484">
        <f t="shared" ca="1" si="253"/>
        <v>0.89517353427813562</v>
      </c>
      <c r="XS135" s="484">
        <f t="shared" ca="1" si="254"/>
        <v>-0.55611861992167977</v>
      </c>
      <c r="XT135" s="484">
        <f t="shared" ca="1" si="255"/>
        <v>0.50818242424121263</v>
      </c>
      <c r="XU135" s="484">
        <f t="shared" ca="1" si="256"/>
        <v>0.90140897027243294</v>
      </c>
      <c r="XV135" s="484">
        <f t="shared" ca="1" si="257"/>
        <v>-0.30179372854458303</v>
      </c>
      <c r="XW135" s="484">
        <f t="shared" ca="1" si="258"/>
        <v>1.0251316394650607</v>
      </c>
      <c r="XX135" s="484">
        <f t="shared" ca="1" si="250"/>
        <v>-0.20379943838012618</v>
      </c>
      <c r="XY135" s="484">
        <f t="shared" ca="1" si="250"/>
        <v>1.1318291626375534</v>
      </c>
      <c r="XZ135" s="484">
        <f t="shared" ca="1" si="250"/>
        <v>0.93428074414103568</v>
      </c>
      <c r="YA135" s="484">
        <f t="shared" ca="1" si="250"/>
        <v>1.0567475009296226</v>
      </c>
      <c r="YB135" s="484">
        <f t="shared" ca="1" si="250"/>
        <v>-0.21272953623148902</v>
      </c>
      <c r="YC135" s="484">
        <f t="shared" ca="1" si="250"/>
        <v>-0.17304240180829866</v>
      </c>
      <c r="YD135" s="484">
        <f t="shared" ca="1" si="246"/>
        <v>-0.6068623218308542</v>
      </c>
      <c r="YE135" s="484">
        <f t="shared" ca="1" si="244"/>
        <v>-0.46342509741627064</v>
      </c>
      <c r="YF135" s="484">
        <f t="shared" ca="1" si="244"/>
        <v>-0.18401706144294017</v>
      </c>
      <c r="YG135" s="484">
        <f t="shared" ca="1" si="244"/>
        <v>0.53605841900202811</v>
      </c>
      <c r="YH135" s="484">
        <f t="shared" ca="1" si="244"/>
        <v>-0.78754319774678472</v>
      </c>
      <c r="YI135" s="484">
        <f t="shared" ca="1" si="244"/>
        <v>0.40086843951579315</v>
      </c>
      <c r="YJ135" s="484">
        <f t="shared" ca="1" si="233"/>
        <v>0.55062996448654267</v>
      </c>
      <c r="YK135" s="484">
        <f t="shared" ca="1" si="233"/>
        <v>5.8277766861099353E-2</v>
      </c>
      <c r="YL135" s="484">
        <f t="shared" ca="1" si="233"/>
        <v>0.15139075417761619</v>
      </c>
      <c r="YM135" s="484">
        <f t="shared" ca="1" si="233"/>
        <v>0.90333107688824665</v>
      </c>
      <c r="YN135" s="484">
        <f t="shared" ca="1" si="233"/>
        <v>0.48075197312125845</v>
      </c>
      <c r="YO135" s="484">
        <f t="shared" ca="1" si="233"/>
        <v>0.27511261606650406</v>
      </c>
      <c r="YP135" s="484">
        <f t="shared" ca="1" si="230"/>
        <v>-0.53716755334219179</v>
      </c>
      <c r="YQ135" s="484">
        <f t="shared" ca="1" si="230"/>
        <v>-0.78352011835031787</v>
      </c>
      <c r="YR135" s="484">
        <f t="shared" ca="1" si="230"/>
        <v>-0.73715989978774943</v>
      </c>
      <c r="YU135" s="606" t="s">
        <v>6926</v>
      </c>
      <c r="YV135" s="700" t="str">
        <f t="shared" ca="1" si="304"/>
        <v>B</v>
      </c>
      <c r="YW135" s="479">
        <f t="shared" ca="1" si="327"/>
        <v>0.67995471472761126</v>
      </c>
      <c r="YX135" s="495">
        <f t="shared" ca="1" si="305"/>
        <v>0.76456512229319873</v>
      </c>
      <c r="YY135" s="458">
        <f t="shared" ca="1" si="305"/>
        <v>0.81193726685925161</v>
      </c>
      <c r="YZ135" s="458">
        <f t="shared" ca="1" si="305"/>
        <v>0.52510768082773218</v>
      </c>
      <c r="ZA135" s="459">
        <f t="shared" ca="1" si="305"/>
        <v>0.61820878893026243</v>
      </c>
      <c r="ZB135" s="495">
        <f t="shared" ca="1" si="328"/>
        <v>0.15264646655737643</v>
      </c>
      <c r="ZC135" s="458">
        <f t="shared" ca="1" si="329"/>
        <v>0.72313849477179637</v>
      </c>
      <c r="ZD135" s="458">
        <f t="shared" ca="1" si="330"/>
        <v>0.55144599247618387</v>
      </c>
      <c r="ZE135" s="459">
        <f t="shared" ca="1" si="331"/>
        <v>-0.1108623120591827</v>
      </c>
      <c r="ZF135" s="484">
        <f t="shared" ca="1" si="335"/>
        <v>4.5009936569290004E-2</v>
      </c>
      <c r="ZG135" s="484">
        <f t="shared" ca="1" si="335"/>
        <v>0.20129871520842663</v>
      </c>
      <c r="ZH135" s="484">
        <f t="shared" ca="1" si="335"/>
        <v>8.9808171214972948E-2</v>
      </c>
      <c r="ZI135" s="484">
        <f t="shared" ca="1" si="335"/>
        <v>2.1988880583922777E-2</v>
      </c>
      <c r="ZJ135" s="484">
        <f t="shared" ca="1" si="242"/>
        <v>-7.0517242631671764E-2</v>
      </c>
      <c r="ZK135" s="484">
        <f t="shared" ca="1" si="242"/>
        <v>-0.45846359133667092</v>
      </c>
      <c r="ZL135" s="484">
        <f t="shared" ca="1" si="242"/>
        <v>2.4672875513209128E-2</v>
      </c>
      <c r="ZM135" s="484">
        <f t="shared" ca="1" si="242"/>
        <v>9.4446117703140112E-2</v>
      </c>
      <c r="ZN135" s="484">
        <f t="shared" ca="1" si="242"/>
        <v>8.9770705925095284E-2</v>
      </c>
      <c r="ZO135" s="484">
        <f t="shared" ca="1" si="242"/>
        <v>2.8984588520071332E-2</v>
      </c>
      <c r="ZP135" s="484">
        <f t="shared" ref="ZP135:ZY160" ca="1" si="337">(UX135*ZP$205)</f>
        <v>2.6000050859821721E-2</v>
      </c>
      <c r="ZQ135" s="484">
        <f t="shared" ca="1" si="337"/>
        <v>2.5821286544858647E-2</v>
      </c>
      <c r="ZR135" s="484">
        <f t="shared" ca="1" si="337"/>
        <v>6.8537874740930649E-2</v>
      </c>
      <c r="ZS135" s="484">
        <f t="shared" ca="1" si="337"/>
        <v>4.8640579986664073E-2</v>
      </c>
      <c r="ZT135" s="484">
        <f t="shared" ca="1" si="337"/>
        <v>-2.7291061507312073E-2</v>
      </c>
      <c r="ZU135" s="484">
        <f t="shared" ca="1" si="337"/>
        <v>7.3690147167239636E-2</v>
      </c>
      <c r="ZV135" s="484">
        <f t="shared" ca="1" si="337"/>
        <v>4.5270410067628573E-2</v>
      </c>
      <c r="ZW135" s="484">
        <f t="shared" ca="1" si="337"/>
        <v>5.5175234891583769E-3</v>
      </c>
      <c r="ZX135" s="484">
        <f t="shared" ca="1" si="337"/>
        <v>-2.3787414966986643E-2</v>
      </c>
      <c r="ZY135" s="484">
        <f t="shared" ca="1" si="337"/>
        <v>0.13772471860952887</v>
      </c>
      <c r="ZZ135" s="484">
        <f t="shared" ca="1" si="259"/>
        <v>8.8902203566076518E-2</v>
      </c>
      <c r="AAA135" s="484">
        <f t="shared" ca="1" si="260"/>
        <v>6.1814647094597872E-2</v>
      </c>
      <c r="AAB135" s="484">
        <f t="shared" ca="1" si="261"/>
        <v>-0.10150745433592355</v>
      </c>
      <c r="AAC135" s="484">
        <f t="shared" ca="1" si="262"/>
        <v>1.2546600107337495E-2</v>
      </c>
      <c r="AAD135" s="484">
        <f t="shared" ca="1" si="263"/>
        <v>0.1113065835753817</v>
      </c>
      <c r="AAE135" s="484">
        <f t="shared" ca="1" si="264"/>
        <v>-4.0219644611828483E-2</v>
      </c>
      <c r="AAF135" s="484">
        <f t="shared" ca="1" si="265"/>
        <v>0.15520859527451789</v>
      </c>
      <c r="AAG135" s="484">
        <f t="shared" ca="1" si="251"/>
        <v>-4.3018323338477257E-2</v>
      </c>
      <c r="AAH135" s="484">
        <f t="shared" ca="1" si="251"/>
        <v>0.17701198249563294</v>
      </c>
      <c r="AAI135" s="484">
        <f t="shared" ca="1" si="251"/>
        <v>9.8955202424813982E-2</v>
      </c>
      <c r="AAJ135" s="484">
        <f t="shared" ca="1" si="251"/>
        <v>0.12557839571762494</v>
      </c>
      <c r="AAK135" s="484">
        <f t="shared" ca="1" si="251"/>
        <v>-3.3183772310049216E-2</v>
      </c>
      <c r="AAL135" s="484">
        <f t="shared" ca="1" si="251"/>
        <v>-1.741238539122681E-2</v>
      </c>
      <c r="AAM135" s="484">
        <f t="shared" ca="1" si="247"/>
        <v>-2.189532836791554E-2</v>
      </c>
      <c r="AAN135" s="484">
        <f t="shared" ca="1" si="245"/>
        <v>-6.1359063816095079E-2</v>
      </c>
      <c r="AAO135" s="484">
        <f t="shared" ca="1" si="245"/>
        <v>-8.7757427120618361E-3</v>
      </c>
      <c r="AAP135" s="484">
        <f t="shared" ca="1" si="245"/>
        <v>2.8328516958800835E-2</v>
      </c>
      <c r="AAQ135" s="484">
        <f t="shared" ca="1" si="245"/>
        <v>-0.15117325855892658</v>
      </c>
      <c r="AAR135" s="484">
        <f t="shared" ca="1" si="245"/>
        <v>1.612649398533611E-2</v>
      </c>
      <c r="AAS135" s="484">
        <f t="shared" ca="1" si="234"/>
        <v>2.5193481555402932E-2</v>
      </c>
      <c r="AAT135" s="484">
        <f t="shared" ca="1" si="234"/>
        <v>0.1027465411596778</v>
      </c>
      <c r="AAU135" s="484">
        <f t="shared" ca="1" si="234"/>
        <v>0.12363824729832018</v>
      </c>
      <c r="AAV135" s="484">
        <f t="shared" ca="1" si="234"/>
        <v>7.4818040837836219E-2</v>
      </c>
      <c r="AAW135" s="484">
        <f t="shared" ca="1" si="234"/>
        <v>2.5206724043060142E-2</v>
      </c>
      <c r="AAX135" s="484">
        <f t="shared" ca="1" si="234"/>
        <v>3.5248129770851643E-2</v>
      </c>
      <c r="AAY135" s="484">
        <f t="shared" ca="1" si="231"/>
        <v>-0.12312049482031152</v>
      </c>
      <c r="AAZ135" s="484">
        <f t="shared" ca="1" si="231"/>
        <v>-0.11856365915979221</v>
      </c>
      <c r="ABA135" s="484">
        <f t="shared" ca="1" si="231"/>
        <v>-0.10451532592333997</v>
      </c>
    </row>
    <row r="136" spans="1:729" ht="15" customHeight="1" x14ac:dyDescent="0.35">
      <c r="A136" s="498">
        <v>134</v>
      </c>
      <c r="B136" s="628"/>
      <c r="C136" s="606" t="s">
        <v>6968</v>
      </c>
      <c r="D136" s="629">
        <v>586</v>
      </c>
      <c r="E136" s="630" t="s">
        <v>6969</v>
      </c>
      <c r="F136" s="631" t="s">
        <v>1306</v>
      </c>
      <c r="G136" s="632">
        <v>220892.33100000001</v>
      </c>
      <c r="H136" s="504">
        <v>331616.4423374543</v>
      </c>
      <c r="I136" s="505">
        <v>1530</v>
      </c>
      <c r="J136" s="633" t="s">
        <v>6970</v>
      </c>
      <c r="K136" s="469">
        <v>1</v>
      </c>
      <c r="L136" s="508" t="s">
        <v>6971</v>
      </c>
      <c r="M136" s="817">
        <v>153</v>
      </c>
      <c r="N136" s="818">
        <v>0.41830000000000001</v>
      </c>
      <c r="O136" s="819">
        <v>0.62939999999999996</v>
      </c>
      <c r="P136" s="820">
        <v>0.2437</v>
      </c>
      <c r="Q136" s="821">
        <v>0.38179999999999997</v>
      </c>
      <c r="R136" s="818">
        <v>0.52380000000000004</v>
      </c>
      <c r="S136" s="822">
        <v>0.35659999999999997</v>
      </c>
      <c r="T136" s="822">
        <v>0.54859999999999998</v>
      </c>
      <c r="U136" s="822">
        <v>0.32608999999999999</v>
      </c>
      <c r="V136" s="822">
        <v>0.32279999999999998</v>
      </c>
      <c r="W136" s="892" t="s">
        <v>6970</v>
      </c>
      <c r="X136" s="919" t="s">
        <v>6972</v>
      </c>
      <c r="Y136" s="517">
        <v>2</v>
      </c>
      <c r="Z136" s="517">
        <v>3</v>
      </c>
      <c r="AA136" s="519" t="s">
        <v>6973</v>
      </c>
      <c r="AB136" s="520">
        <v>2018</v>
      </c>
      <c r="AC136" s="369">
        <v>1</v>
      </c>
      <c r="AD136" s="572" t="s">
        <v>6974</v>
      </c>
      <c r="AE136" s="817">
        <v>1</v>
      </c>
      <c r="AF136" s="751" t="s">
        <v>6975</v>
      </c>
      <c r="AG136" s="578" t="s">
        <v>6976</v>
      </c>
      <c r="AH136" s="647">
        <v>3</v>
      </c>
      <c r="AI136" s="647">
        <v>7</v>
      </c>
      <c r="AJ136" s="647">
        <v>2017</v>
      </c>
      <c r="AK136" s="752" t="s">
        <v>1549</v>
      </c>
      <c r="AL136" s="765" t="s">
        <v>1188</v>
      </c>
      <c r="AM136" s="650">
        <v>1</v>
      </c>
      <c r="AN136" s="647" t="s">
        <v>1188</v>
      </c>
      <c r="AO136" s="647" t="s">
        <v>1188</v>
      </c>
      <c r="AP136" s="647">
        <v>1</v>
      </c>
      <c r="AQ136" s="647">
        <v>1</v>
      </c>
      <c r="AR136" s="647">
        <v>1</v>
      </c>
      <c r="AS136" s="647">
        <v>1</v>
      </c>
      <c r="AT136" s="647">
        <v>1</v>
      </c>
      <c r="AU136" s="648">
        <v>1</v>
      </c>
      <c r="AV136" s="785" t="s">
        <v>6977</v>
      </c>
      <c r="AW136" s="642" t="s">
        <v>1190</v>
      </c>
      <c r="AX136" s="643">
        <v>1</v>
      </c>
      <c r="AY136" s="557" t="s">
        <v>6978</v>
      </c>
      <c r="AZ136" s="643">
        <v>2</v>
      </c>
      <c r="BA136" s="572" t="s">
        <v>6979</v>
      </c>
      <c r="BB136" s="631" t="s">
        <v>6980</v>
      </c>
      <c r="BC136" s="646" t="s">
        <v>6981</v>
      </c>
      <c r="BD136" s="502" t="s">
        <v>1195</v>
      </c>
      <c r="BE136" s="502" t="s">
        <v>1317</v>
      </c>
      <c r="BF136" s="502">
        <v>3</v>
      </c>
      <c r="BG136" s="502">
        <v>2011</v>
      </c>
      <c r="BH136" s="502" t="s">
        <v>1197</v>
      </c>
      <c r="BI136" s="502">
        <v>2</v>
      </c>
      <c r="BJ136" s="534">
        <v>2</v>
      </c>
      <c r="BK136" s="502" t="s">
        <v>1324</v>
      </c>
      <c r="BL136" s="631" t="s">
        <v>1257</v>
      </c>
      <c r="BM136" s="785" t="s">
        <v>6977</v>
      </c>
      <c r="BN136" s="647">
        <v>1947</v>
      </c>
      <c r="BO136" s="557" t="s">
        <v>6982</v>
      </c>
      <c r="BP136" s="647">
        <v>2008</v>
      </c>
      <c r="BQ136" s="647">
        <v>2</v>
      </c>
      <c r="BR136" s="647">
        <v>4</v>
      </c>
      <c r="BS136" s="647" t="s">
        <v>1188</v>
      </c>
      <c r="BT136" s="647" t="s">
        <v>1188</v>
      </c>
      <c r="BU136" s="647" t="s">
        <v>1188</v>
      </c>
      <c r="BV136" s="648" t="s">
        <v>1188</v>
      </c>
      <c r="BW136" s="551" t="s">
        <v>6983</v>
      </c>
      <c r="BX136" s="650">
        <v>1924</v>
      </c>
      <c r="BY136" s="647" t="s">
        <v>1611</v>
      </c>
      <c r="BZ136" s="651" t="s">
        <v>1612</v>
      </c>
      <c r="CA136" s="647">
        <v>2</v>
      </c>
      <c r="CB136" s="647" t="s">
        <v>1214</v>
      </c>
      <c r="CC136" s="557" t="s">
        <v>6984</v>
      </c>
      <c r="CD136" s="652">
        <v>2008</v>
      </c>
      <c r="CE136" s="647">
        <v>3</v>
      </c>
      <c r="CF136" s="647">
        <v>3</v>
      </c>
      <c r="CG136" s="515" t="s">
        <v>6983</v>
      </c>
      <c r="CH136" s="647">
        <v>1924</v>
      </c>
      <c r="CI136" s="647">
        <v>1955</v>
      </c>
      <c r="CJ136" s="647">
        <v>3</v>
      </c>
      <c r="CK136" s="651" t="s">
        <v>6985</v>
      </c>
      <c r="CL136" s="651" t="s">
        <v>6986</v>
      </c>
      <c r="CM136" s="647">
        <v>2</v>
      </c>
      <c r="CN136" s="647" t="s">
        <v>1214</v>
      </c>
      <c r="CO136" s="557" t="s">
        <v>6987</v>
      </c>
      <c r="CP136" s="647">
        <v>2013</v>
      </c>
      <c r="CQ136" s="647">
        <v>3</v>
      </c>
      <c r="CR136" s="650">
        <v>3</v>
      </c>
      <c r="CS136" s="709" t="s">
        <v>6984</v>
      </c>
      <c r="CT136" s="647">
        <v>2005</v>
      </c>
      <c r="CU136" s="648">
        <v>3</v>
      </c>
      <c r="CV136" s="653" t="s">
        <v>6988</v>
      </c>
      <c r="CW136" s="647">
        <v>2005</v>
      </c>
      <c r="CX136" s="655">
        <v>1</v>
      </c>
      <c r="CY136" s="709" t="s">
        <v>6989</v>
      </c>
      <c r="CZ136" s="647">
        <v>2005</v>
      </c>
      <c r="DA136" s="657">
        <v>3</v>
      </c>
      <c r="DB136" s="723">
        <v>4473300</v>
      </c>
      <c r="DC136" s="753">
        <v>3</v>
      </c>
      <c r="DD136" s="659" t="s">
        <v>1493</v>
      </c>
      <c r="DE136" s="648">
        <v>2018</v>
      </c>
      <c r="DF136" s="790" t="s">
        <v>6980</v>
      </c>
      <c r="DG136" s="791" t="s">
        <v>6990</v>
      </c>
      <c r="DH136" s="825">
        <v>2</v>
      </c>
      <c r="DI136" s="900" t="s">
        <v>1324</v>
      </c>
      <c r="DJ136" s="578" t="s">
        <v>6991</v>
      </c>
      <c r="DK136" s="665">
        <v>2011</v>
      </c>
      <c r="DL136" s="665">
        <v>3</v>
      </c>
      <c r="DM136" s="655">
        <v>2</v>
      </c>
      <c r="DN136" s="790" t="s">
        <v>6980</v>
      </c>
      <c r="DO136" s="791" t="s">
        <v>6990</v>
      </c>
      <c r="DP136" s="825">
        <v>2</v>
      </c>
      <c r="DQ136" s="900" t="s">
        <v>1324</v>
      </c>
      <c r="DR136" s="578" t="s">
        <v>6991</v>
      </c>
      <c r="DS136" s="753">
        <v>2011</v>
      </c>
      <c r="DT136" s="753">
        <v>3</v>
      </c>
      <c r="DU136" s="657">
        <v>2</v>
      </c>
      <c r="DV136" s="651" t="s">
        <v>6992</v>
      </c>
      <c r="DW136" s="578" t="s">
        <v>6993</v>
      </c>
      <c r="DX136" s="647">
        <v>2011</v>
      </c>
      <c r="DY136" s="647">
        <v>3</v>
      </c>
      <c r="DZ136" s="650">
        <v>1</v>
      </c>
      <c r="EA136" s="743" t="s">
        <v>6993</v>
      </c>
      <c r="EB136" s="506" t="s">
        <v>1190</v>
      </c>
      <c r="EC136" s="647">
        <v>2</v>
      </c>
      <c r="ED136" s="668" t="s">
        <v>1274</v>
      </c>
      <c r="EE136" s="647">
        <v>1985</v>
      </c>
      <c r="EF136" s="647">
        <v>3</v>
      </c>
      <c r="EG136" s="650" t="s">
        <v>1220</v>
      </c>
      <c r="EH136" s="648">
        <v>4</v>
      </c>
      <c r="EI136" s="551" t="s">
        <v>6994</v>
      </c>
      <c r="EJ136" s="651" t="s">
        <v>6995</v>
      </c>
      <c r="EK136" s="647" t="s">
        <v>1188</v>
      </c>
      <c r="EL136" s="647" t="s">
        <v>1188</v>
      </c>
      <c r="EM136" s="669" t="s">
        <v>1188</v>
      </c>
      <c r="EN136" s="647" t="s">
        <v>6996</v>
      </c>
      <c r="EO136" s="670" t="s">
        <v>6997</v>
      </c>
      <c r="EP136" s="556">
        <v>1</v>
      </c>
      <c r="EQ136" s="556" t="s">
        <v>1262</v>
      </c>
      <c r="ER136" s="557" t="s">
        <v>6998</v>
      </c>
      <c r="ES136" s="556">
        <v>2012</v>
      </c>
      <c r="ET136" s="556">
        <v>3</v>
      </c>
      <c r="EU136" s="671">
        <v>2</v>
      </c>
      <c r="EV136" s="672"/>
      <c r="EW136" s="864" t="s">
        <v>1005</v>
      </c>
      <c r="EX136" s="674"/>
      <c r="EY136" s="631" t="s">
        <v>1224</v>
      </c>
      <c r="EZ136" s="631" t="s">
        <v>1188</v>
      </c>
      <c r="FA136" s="675"/>
      <c r="FB136" s="648">
        <v>0</v>
      </c>
      <c r="FC136" s="676"/>
      <c r="FD136" s="647"/>
      <c r="FE136" s="648"/>
      <c r="FF136" s="652" t="s">
        <v>2624</v>
      </c>
      <c r="FG136" s="563" t="s">
        <v>1282</v>
      </c>
      <c r="FH136" s="631" t="str">
        <f t="shared" si="266"/>
        <v>C</v>
      </c>
      <c r="FI136" s="677">
        <f t="shared" si="267"/>
        <v>1.6111111111111109</v>
      </c>
      <c r="FJ136" s="678">
        <f t="shared" si="268"/>
        <v>2</v>
      </c>
      <c r="FK136" s="679">
        <f t="shared" si="269"/>
        <v>1.5</v>
      </c>
      <c r="FL136" s="680">
        <f t="shared" si="270"/>
        <v>1.3333333333333333</v>
      </c>
      <c r="FM136" s="681">
        <v>0</v>
      </c>
      <c r="FN136" s="430" t="s">
        <v>1188</v>
      </c>
      <c r="FO136" s="686" t="s">
        <v>1188</v>
      </c>
      <c r="FP136" s="686" t="s">
        <v>1188</v>
      </c>
      <c r="FQ136" s="430">
        <v>0</v>
      </c>
      <c r="FR136" s="682" t="s">
        <v>1188</v>
      </c>
      <c r="FS136" s="369">
        <v>0</v>
      </c>
      <c r="FT136" s="430" t="s">
        <v>1188</v>
      </c>
      <c r="FU136" s="431" t="s">
        <v>1188</v>
      </c>
      <c r="FV136" s="369">
        <v>0</v>
      </c>
      <c r="FW136" s="430" t="s">
        <v>1188</v>
      </c>
      <c r="FX136" s="431" t="s">
        <v>1188</v>
      </c>
      <c r="FY136" s="369">
        <v>2</v>
      </c>
      <c r="FZ136" s="430">
        <v>2019</v>
      </c>
      <c r="GA136" s="686" t="s">
        <v>1768</v>
      </c>
      <c r="GB136" s="572" t="s">
        <v>6999</v>
      </c>
      <c r="GC136" s="369">
        <v>0</v>
      </c>
      <c r="GD136" s="430" t="s">
        <v>1188</v>
      </c>
      <c r="GE136" s="686" t="s">
        <v>1188</v>
      </c>
      <c r="GF136" s="431" t="s">
        <v>1188</v>
      </c>
      <c r="GG136" s="369">
        <v>0</v>
      </c>
      <c r="GH136" s="430" t="s">
        <v>1188</v>
      </c>
      <c r="GI136" s="686" t="s">
        <v>1188</v>
      </c>
      <c r="GJ136" s="431" t="s">
        <v>1188</v>
      </c>
      <c r="GK136" s="369">
        <v>2</v>
      </c>
      <c r="GL136" s="430">
        <v>2007</v>
      </c>
      <c r="GM136" s="686" t="s">
        <v>7000</v>
      </c>
      <c r="GN136" s="572" t="s">
        <v>7001</v>
      </c>
      <c r="GO136" s="800">
        <v>1</v>
      </c>
      <c r="GP136" s="730" t="s">
        <v>7002</v>
      </c>
      <c r="GQ136" s="843">
        <v>1</v>
      </c>
      <c r="GR136" s="843">
        <v>0</v>
      </c>
      <c r="GS136" s="843">
        <v>0</v>
      </c>
      <c r="GT136" s="944">
        <v>0</v>
      </c>
      <c r="GU136" s="945">
        <v>1</v>
      </c>
      <c r="GV136" s="730" t="s">
        <v>7003</v>
      </c>
      <c r="GW136" s="843">
        <v>1</v>
      </c>
      <c r="GX136" s="944">
        <v>0</v>
      </c>
      <c r="GY136" s="945">
        <v>0</v>
      </c>
      <c r="GZ136" s="949" t="s">
        <v>1188</v>
      </c>
      <c r="HA136" s="583" t="s">
        <v>1459</v>
      </c>
      <c r="HB136" s="584">
        <v>2</v>
      </c>
      <c r="HC136" s="585">
        <v>2</v>
      </c>
      <c r="HD136" s="586" t="s">
        <v>7004</v>
      </c>
      <c r="HE136" s="557" t="s">
        <v>7005</v>
      </c>
      <c r="HF136" s="587">
        <v>2005</v>
      </c>
      <c r="HG136" s="587">
        <v>2020</v>
      </c>
      <c r="HH136" s="588">
        <v>1</v>
      </c>
      <c r="HI136" s="586" t="s">
        <v>7006</v>
      </c>
      <c r="HJ136" s="557" t="s">
        <v>1188</v>
      </c>
      <c r="HK136" s="691" t="s">
        <v>1188</v>
      </c>
      <c r="HL136" s="692">
        <v>2</v>
      </c>
      <c r="HM136" s="591" t="s">
        <v>7007</v>
      </c>
      <c r="HN136" s="592">
        <v>2002</v>
      </c>
      <c r="HO136" s="681">
        <v>1</v>
      </c>
      <c r="HP136" s="574">
        <v>0</v>
      </c>
      <c r="HQ136" s="472">
        <f t="shared" si="271"/>
        <v>1</v>
      </c>
      <c r="HR136" s="593">
        <v>0.5</v>
      </c>
      <c r="HS136" s="574">
        <v>1</v>
      </c>
      <c r="HT136" s="574">
        <v>0</v>
      </c>
      <c r="HU136" s="574">
        <v>0</v>
      </c>
      <c r="HV136" s="574">
        <v>1</v>
      </c>
      <c r="HW136" s="574">
        <v>0.5</v>
      </c>
      <c r="HX136" s="574">
        <v>0</v>
      </c>
      <c r="HY136" s="574">
        <v>0</v>
      </c>
      <c r="HZ136" s="574">
        <v>0</v>
      </c>
      <c r="IA136" s="574">
        <v>0.5</v>
      </c>
      <c r="IB136" s="574">
        <v>0.5</v>
      </c>
      <c r="IC136" s="574">
        <v>0</v>
      </c>
      <c r="ID136" s="681">
        <v>1</v>
      </c>
      <c r="IE136" s="369">
        <v>0</v>
      </c>
      <c r="IF136" s="574">
        <v>1</v>
      </c>
      <c r="IG136" s="472">
        <f t="shared" si="272"/>
        <v>1</v>
      </c>
      <c r="IH136" s="609">
        <v>0.3882549853217831</v>
      </c>
      <c r="II136" s="694">
        <v>0.43014801958377413</v>
      </c>
      <c r="IJ136" s="695">
        <v>0.25497352870160428</v>
      </c>
      <c r="IK136" s="696">
        <v>0.38753029865516447</v>
      </c>
      <c r="IL136" s="696">
        <v>0.55399785556051462</v>
      </c>
      <c r="IM136" s="697">
        <v>0.52409039541781333</v>
      </c>
      <c r="IN136" s="599">
        <v>2</v>
      </c>
      <c r="IO136" s="600">
        <v>5</v>
      </c>
      <c r="IP136" s="601">
        <v>5</v>
      </c>
      <c r="IQ136" s="600">
        <v>16</v>
      </c>
      <c r="IR136" s="587">
        <v>22</v>
      </c>
      <c r="IS136" s="601">
        <v>38</v>
      </c>
      <c r="IT136" s="599">
        <v>1</v>
      </c>
      <c r="IU136" s="600">
        <v>5</v>
      </c>
      <c r="IV136" s="587">
        <v>14</v>
      </c>
      <c r="IW136" s="601">
        <v>7</v>
      </c>
      <c r="IX136" s="602">
        <v>26</v>
      </c>
      <c r="IY136" s="681">
        <v>0</v>
      </c>
      <c r="IZ136" s="793" t="s">
        <v>1188</v>
      </c>
      <c r="JA136" s="681">
        <v>2</v>
      </c>
      <c r="JB136" s="771" t="s">
        <v>7008</v>
      </c>
      <c r="JC136" s="681">
        <v>0</v>
      </c>
      <c r="JD136" s="753" t="s">
        <v>1188</v>
      </c>
      <c r="JE136" s="940" t="s">
        <v>1188</v>
      </c>
      <c r="JF136" s="940" t="s">
        <v>1188</v>
      </c>
      <c r="JG136" s="657" t="s">
        <v>1188</v>
      </c>
      <c r="JH136" s="369">
        <v>1</v>
      </c>
      <c r="JI136" s="430">
        <v>3</v>
      </c>
      <c r="JJ136" s="686" t="s">
        <v>7009</v>
      </c>
      <c r="JK136" s="557" t="s">
        <v>6974</v>
      </c>
      <c r="JL136" s="592">
        <v>2018</v>
      </c>
      <c r="JM136" s="369">
        <v>1</v>
      </c>
      <c r="JN136" s="430">
        <v>2</v>
      </c>
      <c r="JO136" s="430">
        <v>1</v>
      </c>
      <c r="JP136" s="686" t="s">
        <v>7010</v>
      </c>
      <c r="JQ136" s="557" t="s">
        <v>7011</v>
      </c>
      <c r="JR136" s="592">
        <v>2020</v>
      </c>
      <c r="JS136" s="369">
        <v>2</v>
      </c>
      <c r="JT136" s="430">
        <v>1</v>
      </c>
      <c r="JU136" s="686" t="s">
        <v>6972</v>
      </c>
      <c r="JV136" s="557" t="s">
        <v>7012</v>
      </c>
      <c r="JW136" s="592">
        <v>2014</v>
      </c>
      <c r="JX136" s="606">
        <v>2</v>
      </c>
      <c r="JY136" s="750" t="s">
        <v>7013</v>
      </c>
      <c r="JZ136" s="606">
        <v>2003</v>
      </c>
      <c r="KA136" s="606">
        <f t="shared" si="273"/>
        <v>4</v>
      </c>
      <c r="KB136" s="606">
        <v>3</v>
      </c>
      <c r="KC136" s="606"/>
      <c r="KD136" s="606">
        <v>1</v>
      </c>
      <c r="KE136" s="606"/>
      <c r="KF136" s="606">
        <f t="shared" si="274"/>
        <v>0</v>
      </c>
      <c r="KG136" s="606"/>
      <c r="KH136" s="606"/>
      <c r="KI136" s="606"/>
      <c r="KJ136" s="606"/>
      <c r="KK136" s="606">
        <v>1</v>
      </c>
      <c r="KL136" s="606">
        <v>1</v>
      </c>
      <c r="KM136" s="608">
        <f t="shared" si="248"/>
        <v>0.36459906101226808</v>
      </c>
      <c r="KN136" s="609">
        <v>-0.67700469493865967</v>
      </c>
      <c r="KO136" s="609">
        <v>25.961538314819336</v>
      </c>
      <c r="KP136" s="610">
        <v>10</v>
      </c>
      <c r="KQ136" s="608">
        <f t="shared" si="249"/>
        <v>0.33065186738967894</v>
      </c>
      <c r="KR136" s="609">
        <v>-0.84674066305160522</v>
      </c>
      <c r="KS136" s="609">
        <v>21.153846740722656</v>
      </c>
      <c r="KT136" s="610">
        <v>12</v>
      </c>
      <c r="KU136" s="610">
        <v>32</v>
      </c>
      <c r="KV136" s="606" t="s">
        <v>5586</v>
      </c>
      <c r="KW136" s="606" t="s">
        <v>6968</v>
      </c>
      <c r="KX136" s="700" t="str">
        <f t="shared" ca="1" si="275"/>
        <v>B</v>
      </c>
      <c r="KY136" s="701">
        <f t="shared" ca="1" si="276"/>
        <v>0.67120047745327649</v>
      </c>
      <c r="KZ136" s="702">
        <f t="shared" ca="1" si="235"/>
        <v>0.53484941176470591</v>
      </c>
      <c r="LA136" s="703">
        <f t="shared" ca="1" si="236"/>
        <v>0.75125714285714285</v>
      </c>
      <c r="LB136" s="703">
        <f t="shared" ca="1" si="237"/>
        <v>0.67261666666666675</v>
      </c>
      <c r="LC136" s="704">
        <f t="shared" ca="1" si="238"/>
        <v>0.72607868852459023</v>
      </c>
      <c r="LD136" s="696" cm="1">
        <f t="array" aca="1" ref="LD136" ca="1">INDIRECT(LD$203&amp;ROW())*LD$205</f>
        <v>8</v>
      </c>
      <c r="LE136" s="696" cm="1">
        <f t="array" aca="1" ref="LE136" ca="1">INDIRECT(LE$203&amp;ROW())*LE$205</f>
        <v>0</v>
      </c>
      <c r="LF136" s="696" cm="1">
        <f t="array" aca="1" ref="LF136" ca="1">INDIRECT(LF$203&amp;ROW())*LF$205</f>
        <v>0</v>
      </c>
      <c r="LG136" s="696" cm="1">
        <f t="array" aca="1" ref="LG136" ca="1">INDIRECT(LG$203&amp;ROW())*LG$205</f>
        <v>3</v>
      </c>
      <c r="LH136" s="696" cm="1">
        <f t="array" aca="1" ref="LH136" ca="1">INDIRECT(LH$203&amp;ROW())*LH$205</f>
        <v>2</v>
      </c>
      <c r="LI136" s="696" cm="1">
        <f t="array" aca="1" ref="LI136" ca="1">INDIRECT(LI$203&amp;ROW())*LI$205</f>
        <v>3</v>
      </c>
      <c r="LJ136" s="696" cm="1">
        <f t="array" aca="1" ref="LJ136" ca="1">INDIRECT(LJ$203&amp;ROW())*LJ$205</f>
        <v>3</v>
      </c>
      <c r="LK136" s="696" cm="1">
        <f t="array" aca="1" ref="LK136" ca="1">INDIRECT(LK$203&amp;ROW())*LK$205</f>
        <v>3</v>
      </c>
      <c r="LL136" s="696" cm="1">
        <f t="array" aca="1" ref="LL136" ca="1">INDIRECT(LL$203&amp;ROW())*LL$205</f>
        <v>3</v>
      </c>
      <c r="LM136" s="696" cm="1">
        <f t="array" aca="1" ref="LM136" ca="1">INDIRECT(LM$203&amp;ROW())*LM$205</f>
        <v>6</v>
      </c>
      <c r="LN136" s="696" cm="1">
        <f t="array" aca="1" ref="LN136" ca="1">INDIRECT(LN$203&amp;ROW())*LN$205</f>
        <v>3</v>
      </c>
      <c r="LO136" s="696" cm="1">
        <f t="array" aca="1" ref="LO136" ca="1">INDIRECT(LO$203&amp;ROW())*LO$205</f>
        <v>6</v>
      </c>
      <c r="LP136" s="696" cm="1">
        <f t="array" aca="1" ref="LP136" ca="1">INDIRECT(LP$203&amp;ROW())*LP$205</f>
        <v>4</v>
      </c>
      <c r="LQ136" s="696" cm="1">
        <f t="array" aca="1" ref="LQ136" ca="1">IF(INDIRECT(LQ$203&amp;ROW())="-",0,INDIRECT(LQ$203&amp;ROW())*LQ$205)</f>
        <v>1.4621999999999999</v>
      </c>
      <c r="LR136" s="696" cm="1">
        <f t="array" aca="1" ref="LR136" ca="1">INDIRECT(LR$203&amp;ROW())*LR$205</f>
        <v>0</v>
      </c>
      <c r="LS136" s="696" cm="1">
        <f t="array" aca="1" ref="LS136" ca="1">IF(INDIRECT(LS$203&amp;ROW())="-",0,INDIRECT(LS$203&amp;ROW())*LS$205)</f>
        <v>3.7763999999999998</v>
      </c>
      <c r="LT136" s="696" cm="1">
        <f t="array" aca="1" ref="LT136" ca="1">INDIRECT(LT$203&amp;ROW())*LT$205</f>
        <v>2</v>
      </c>
      <c r="LU136" s="696" cm="1">
        <f t="array" aca="1" ref="LU136" ca="1">INDIRECT(LU$203&amp;ROW())*LU$205</f>
        <v>3</v>
      </c>
      <c r="LV136" s="696" cm="1">
        <f t="array" aca="1" ref="LV136" ca="1">INDIRECT(LV$203&amp;ROW())*LV$205</f>
        <v>3</v>
      </c>
      <c r="LW136" s="696" cm="1">
        <f t="array" aca="1" ref="LW136" ca="1">INDIRECT(LW$203&amp;ROW())*LW$205</f>
        <v>1</v>
      </c>
      <c r="LX136" s="696" cm="1">
        <f t="array" aca="1" ref="LX136" ca="1">INDIRECT(LX$203&amp;ROW())*LX$205</f>
        <v>3</v>
      </c>
      <c r="LY136" s="696" cm="1">
        <f t="array" aca="1" ref="LY136" ca="1">IF(INDIRECT(LY$203&amp;ROW())="-",0,INDIRECT(LY$203&amp;ROW())*LY$205)</f>
        <v>3.1428000000000003</v>
      </c>
      <c r="LZ136" s="696" cm="1">
        <f t="array" aca="1" ref="LZ136" ca="1">INDIRECT(LZ$203&amp;ROW())*LZ$205</f>
        <v>0</v>
      </c>
      <c r="MA136" s="696" cm="1">
        <f t="array" aca="1" ref="MA136" ca="1">INDIRECT(MA$203&amp;ROW())*MA$205</f>
        <v>4</v>
      </c>
      <c r="MB136" s="696" cm="1">
        <f t="array" aca="1" ref="MB136" ca="1">INDIRECT(MB$203&amp;ROW())*MB$205</f>
        <v>4</v>
      </c>
      <c r="MC136" s="696" cm="1">
        <f t="array" aca="1" ref="MC136" ca="1">IF($MB136=0,0,INDIRECT(MC$203&amp;ROW())*MC$205)</f>
        <v>0.5</v>
      </c>
      <c r="MD136" s="696" cm="1">
        <f t="array" aca="1" ref="MD136" ca="1">IF($MB136=0,0,INDIRECT(MD$203&amp;ROW())*MD$205)</f>
        <v>0</v>
      </c>
      <c r="ME136" s="696" cm="1">
        <f t="array" aca="1" ref="ME136" ca="1">IF($MB136=0,0,INDIRECT(ME$203&amp;ROW())*ME$205)</f>
        <v>0</v>
      </c>
      <c r="MF136" s="696" cm="1">
        <f t="array" aca="1" ref="MF136" ca="1">IF($MB136=0,0,INDIRECT(MF$203&amp;ROW())*MF$205)</f>
        <v>0</v>
      </c>
      <c r="MG136" s="696" cm="1">
        <f t="array" aca="1" ref="MG136" ca="1">INDIRECT(MG$203&amp;ROW())*MG$205</f>
        <v>4</v>
      </c>
      <c r="MH136" s="696" cm="1">
        <f t="array" aca="1" ref="MH136" ca="1">IF($MG136=0,0,INDIRECT(MH$203&amp;ROW())*MH$205)</f>
        <v>0.5</v>
      </c>
      <c r="MI136" s="696" cm="1">
        <f t="array" aca="1" ref="MI136" ca="1">IF($MG136=0,0,INDIRECT(MI$203&amp;ROW())*MI$205)</f>
        <v>0</v>
      </c>
      <c r="MJ136" s="696" cm="1">
        <f t="array" aca="1" ref="MJ136" ca="1">INDIRECT(MJ$203&amp;ROW())*MJ$205</f>
        <v>0</v>
      </c>
      <c r="MK136" s="696" cm="1">
        <f t="array" aca="1" ref="MK136" ca="1">INDIRECT(MK$203&amp;ROW())*MK$205</f>
        <v>4</v>
      </c>
      <c r="ML136" s="696" cm="1">
        <f t="array" aca="1" ref="ML136" ca="1">INDIRECT(ML$203&amp;ROW())*ML$205</f>
        <v>0</v>
      </c>
      <c r="MM136" s="696" cm="1">
        <f t="array" aca="1" ref="MM136" ca="1">INDIRECT(MM$203&amp;ROW())*MM$205</f>
        <v>6</v>
      </c>
      <c r="MN136" s="696" cm="1">
        <f t="array" aca="1" ref="MN136" ca="1">INDIRECT(MN$203&amp;ROW())*MN$205</f>
        <v>4</v>
      </c>
      <c r="MO136" s="696" cm="1">
        <f t="array" aca="1" ref="MO136" ca="1">INDIRECT(MO$203&amp;ROW())*MO$205</f>
        <v>2</v>
      </c>
      <c r="MP136" s="696" cm="1">
        <f t="array" aca="1" ref="MP136" ca="1">INDIRECT(MP$203&amp;ROW())*MP$205</f>
        <v>2</v>
      </c>
      <c r="MQ136" s="696" cm="1">
        <f t="array" aca="1" ref="MQ136" ca="1">INDIRECT(MQ$203&amp;ROW())*MQ$205</f>
        <v>1</v>
      </c>
      <c r="MR136" s="696" cm="1">
        <f t="array" aca="1" ref="MR136" ca="1">INDIRECT(MR$203&amp;ROW())*MR$205</f>
        <v>2</v>
      </c>
      <c r="MS136" s="696" cm="1">
        <f t="array" aca="1" ref="MS136" ca="1">INDIRECT(MS$203&amp;ROW())*MS$205</f>
        <v>2</v>
      </c>
      <c r="MT136" s="696" cm="1">
        <f t="array" aca="1" ref="MT136" ca="1">INDIRECT(MT$203&amp;ROW())*MT$205</f>
        <v>3</v>
      </c>
      <c r="MU136" s="696" cm="1">
        <f t="array" aca="1" ref="MU136" ca="1">INDIRECT(MU$203&amp;ROW())*MU$205</f>
        <v>2</v>
      </c>
      <c r="MV136" s="696" cm="1">
        <f t="array" aca="1" ref="MV136" ca="1">IF(INDIRECT(MV$203&amp;ROW())="-",0,INDIRECT(MV$203&amp;ROW())*MV$205)</f>
        <v>2.2907999999999999</v>
      </c>
      <c r="MW136" s="696" cm="1">
        <f t="array" aca="1" ref="MW136" ca="1">INDIRECT(MW$203&amp;ROW())*MW$205</f>
        <v>2</v>
      </c>
      <c r="MX136" s="696" cm="1">
        <f t="array" aca="1" ref="MX136" ca="1">INDIRECT(MX$203&amp;ROW())*MX$205</f>
        <v>4</v>
      </c>
      <c r="MY136" s="696" cm="1">
        <f t="array" aca="1" ref="MY136" ca="1">INDIRECT(MY$203&amp;ROW())*MY$205</f>
        <v>8</v>
      </c>
      <c r="NA136" s="701">
        <f t="shared" si="277"/>
        <v>0.73765121951219514</v>
      </c>
      <c r="NB136" s="617">
        <f t="shared" si="278"/>
        <v>0.83067142857142862</v>
      </c>
      <c r="NC136" s="695">
        <f t="shared" si="279"/>
        <v>0.50183076923076919</v>
      </c>
      <c r="ND136" s="697">
        <f t="shared" si="280"/>
        <v>0.79191851851851847</v>
      </c>
      <c r="NE136" s="694">
        <f t="shared" si="281"/>
        <v>0.71551798395822797</v>
      </c>
      <c r="NF136" s="682" t="str">
        <f t="shared" si="282"/>
        <v>B</v>
      </c>
      <c r="NH136" s="606" t="s">
        <v>6968</v>
      </c>
      <c r="NI136" s="563" t="str">
        <f t="shared" si="239"/>
        <v>C</v>
      </c>
      <c r="NJ136" s="563" t="str">
        <f t="shared" si="283"/>
        <v>B</v>
      </c>
      <c r="NK136" s="563" t="str">
        <f t="shared" ca="1" si="284"/>
        <v>B</v>
      </c>
      <c r="NL136" s="563" t="str">
        <f t="shared" ca="1" si="285"/>
        <v>B</v>
      </c>
      <c r="NM136" s="563" t="str">
        <f t="shared" ca="1" si="286"/>
        <v>B</v>
      </c>
      <c r="NN136" s="563" t="str">
        <f t="shared" ca="1" si="306"/>
        <v>B</v>
      </c>
      <c r="NO136" s="563" t="str">
        <f t="shared" ca="1" si="307"/>
        <v>B</v>
      </c>
      <c r="NP136" s="606" t="str">
        <f t="shared" si="287"/>
        <v>Yes</v>
      </c>
      <c r="NQ136" s="682" t="str">
        <f t="shared" si="288"/>
        <v>Yes</v>
      </c>
      <c r="NR136" s="682" t="e">
        <f>IF(OR(AND(NI136="A",OR(NJ136="C",NJ136="D")),AND(NI136="A",OR(#REF!="C",#REF!="D")),AND(NI136="B",OR(NJ136="D",#REF!="D")),AND(OR(NI136="C",NI136="D"),OR(NJ136="A",NJ136="B")),AND(OR(NI136="C",NI136="D"),OR(#REF!="A",#REF!="B")),AND(OR(NJ136="A",#REF!="A",NJ136="B",#REF!="B"),OR(NP136="-",NQ136="-")),AND(OR(NJ136="C",#REF!="C",NJ136="D",#REF!="D"),NP136="Yes")),"Yes","-")</f>
        <v>#REF!</v>
      </c>
      <c r="NS136" s="607" t="s">
        <v>7014</v>
      </c>
      <c r="NT136" s="619">
        <f t="shared" si="289"/>
        <v>0.41830000000000001</v>
      </c>
      <c r="NU136" s="619">
        <f t="shared" si="290"/>
        <v>0.71551798395822797</v>
      </c>
      <c r="NV136" s="619">
        <f t="shared" ca="1" si="291"/>
        <v>0.67120047745327649</v>
      </c>
      <c r="NW136" s="619">
        <f t="shared" ca="1" si="308"/>
        <v>0.71142284176142745</v>
      </c>
      <c r="NX136" s="619">
        <f t="shared" ca="1" si="309"/>
        <v>0.70318278700280978</v>
      </c>
      <c r="NY136" s="620">
        <f t="shared" ca="1" si="310"/>
        <v>0.67742423795182916</v>
      </c>
      <c r="NZ136" s="620">
        <f t="shared" ca="1" si="311"/>
        <v>0.69722056982112168</v>
      </c>
      <c r="OA136" s="705" t="s">
        <v>1188</v>
      </c>
      <c r="OB136" s="706" t="s">
        <v>1188</v>
      </c>
      <c r="OC136" s="494"/>
      <c r="OE136" s="606" t="s">
        <v>6968</v>
      </c>
      <c r="OF136" s="700" t="str">
        <f t="shared" ca="1" si="292"/>
        <v>B</v>
      </c>
      <c r="OG136" s="701">
        <f t="shared" ca="1" si="312"/>
        <v>0.71142284176142745</v>
      </c>
      <c r="OH136" s="705">
        <f t="shared" ca="1" si="293"/>
        <v>0.68860971323210418</v>
      </c>
      <c r="OI136" s="696">
        <f t="shared" ca="1" si="294"/>
        <v>0.82719317038895857</v>
      </c>
      <c r="OJ136" s="696">
        <f t="shared" ca="1" si="295"/>
        <v>0.54440979872287987</v>
      </c>
      <c r="OK136" s="697">
        <f t="shared" ca="1" si="296"/>
        <v>0.78547868470176718</v>
      </c>
      <c r="OL136" s="696" cm="1">
        <f t="array" aca="1" ref="OL136" ca="1">INDIRECT(OL$203&amp;ROW())*OL$205</f>
        <v>1.4956</v>
      </c>
      <c r="OM136" s="696" cm="1">
        <f t="array" aca="1" ref="OM136" ca="1">INDIRECT(OM$203&amp;ROW())*OM$205</f>
        <v>0</v>
      </c>
      <c r="ON136" s="696" cm="1">
        <f t="array" aca="1" ref="ON136" ca="1">INDIRECT(ON$203&amp;ROW())*ON$205</f>
        <v>0</v>
      </c>
      <c r="OO136" s="696" cm="1">
        <f t="array" aca="1" ref="OO136" ca="1">INDIRECT(OO$203&amp;ROW())*OO$205</f>
        <v>1.0790999999999999</v>
      </c>
      <c r="OP136" s="696" cm="1">
        <f t="array" aca="1" ref="OP136" ca="1">INDIRECT(OP$203&amp;ROW())*OP$205</f>
        <v>1.0553999999999999</v>
      </c>
      <c r="OQ136" s="696" cm="1">
        <f t="array" aca="1" ref="OQ136" ca="1">INDIRECT(OQ$203&amp;ROW())*OQ$205</f>
        <v>1.5849</v>
      </c>
      <c r="OR136" s="696" cm="1">
        <f t="array" aca="1" ref="OR136" ca="1">INDIRECT(OR$203&amp;ROW())*OR$205</f>
        <v>1.4141999999999999</v>
      </c>
      <c r="OS136" s="696" cm="1">
        <f t="array" aca="1" ref="OS136" ca="1">INDIRECT(OS$203&amp;ROW())*OS$205</f>
        <v>1.5387</v>
      </c>
      <c r="OT136" s="696" cm="1">
        <f t="array" aca="1" ref="OT136" ca="1">INDIRECT(OT$203&amp;ROW())*OT$205</f>
        <v>1.4727000000000001</v>
      </c>
      <c r="OU136" s="696" cm="1">
        <f t="array" aca="1" ref="OU136" ca="1">INDIRECT(OU$203&amp;ROW())*OU$205</f>
        <v>1.9304999999999999</v>
      </c>
      <c r="OV136" s="696" cm="1">
        <f t="array" aca="1" ref="OV136" ca="1">INDIRECT(OV$203&amp;ROW())*OV$205</f>
        <v>1.2161999999999999</v>
      </c>
      <c r="OW136" s="696" cm="1">
        <f t="array" aca="1" ref="OW136" ca="1">INDIRECT(OW$203&amp;ROW())*OW$205</f>
        <v>1.5144000000000002</v>
      </c>
      <c r="OX136" s="696" cm="1">
        <f t="array" aca="1" ref="OX136" ca="1">INDIRECT(OX$203&amp;ROW())*OX$205</f>
        <v>1.3977999999999999</v>
      </c>
      <c r="OY136" s="696" cm="1">
        <f t="array" aca="1" ref="OY136" ca="1">IF(INDIRECT(OY$203&amp;ROW())="-",0,INDIRECT(OY$203&amp;ROW())*OY$205)</f>
        <v>0.17295389</v>
      </c>
      <c r="OZ136" s="696" cm="1">
        <f t="array" aca="1" ref="OZ136" ca="1">INDIRECT(OZ$203&amp;ROW())*OZ$205</f>
        <v>0</v>
      </c>
      <c r="PA136" s="696" cm="1">
        <f t="array" aca="1" ref="PA136" ca="1">IF(INDIRECT(PA$203&amp;ROW())="-",0,INDIRECT(PA$203&amp;ROW())*PA$205)</f>
        <v>0.55601195999999997</v>
      </c>
      <c r="PB136" s="705" cm="1">
        <f t="array" aca="1" ref="PB136" ca="1">INDIRECT(PB$203&amp;ROW())*PB$205</f>
        <v>0.75419999999999998</v>
      </c>
      <c r="PC136" s="696" cm="1">
        <f t="array" aca="1" ref="PC136" ca="1">INDIRECT(PC$203&amp;ROW())*PC$205</f>
        <v>2.0918999999999999</v>
      </c>
      <c r="PD136" s="696" cm="1">
        <f t="array" aca="1" ref="PD136" ca="1">INDIRECT(PD$203&amp;ROW())*PD$205</f>
        <v>2.2025999999999999</v>
      </c>
      <c r="PE136" s="696" cm="1">
        <f t="array" aca="1" ref="PE136" ca="1">INDIRECT(PE$203&amp;ROW())*PE$205</f>
        <v>0.64</v>
      </c>
      <c r="PF136" s="696" cm="1">
        <f t="array" aca="1" ref="PF136" ca="1">INDIRECT(PF$203&amp;ROW())*PF$205</f>
        <v>1.9962</v>
      </c>
      <c r="PG136" s="696" cm="1">
        <f t="array" aca="1" ref="PG136" ca="1">IF(INDIRECT(PG$203&amp;ROW())="-",0,INDIRECT(PG$203&amp;ROW())*PG$205)</f>
        <v>0.45832500000000004</v>
      </c>
      <c r="PH136" s="696" cm="1">
        <f t="array" aca="1" ref="PH136" ca="1">INDIRECT(PH$203&amp;ROW())*PH$205</f>
        <v>0</v>
      </c>
      <c r="PI136" s="696" cm="1">
        <f t="array" aca="1" ref="PI136" ca="1">INDIRECT(PI$203&amp;ROW())*PI$205</f>
        <v>1.2145999999999999</v>
      </c>
      <c r="PJ136" s="696" cm="1">
        <f t="array" aca="1" ref="PJ136" ca="1">INDIRECT(PJ$203&amp;ROW())*PJ$205</f>
        <v>0.75980000000000003</v>
      </c>
      <c r="PK136" s="696" cm="1">
        <f t="array" aca="1" ref="PK136" ca="1">IF($PJ136=0,0,INDIRECT(PK$203&amp;ROW())*PK$205)</f>
        <v>0.52759999999999996</v>
      </c>
      <c r="PL136" s="696" cm="1">
        <f t="array" aca="1" ref="PL136" ca="1">IF($MPE136=0,0,INDIRECT(PL$203&amp;ROW())*PL$205)</f>
        <v>0</v>
      </c>
      <c r="PM136" s="696" cm="1">
        <f t="array" aca="1" ref="PM136" ca="1">IF($MPE136=0,0,INDIRECT(PM$203&amp;ROW())*PM$205)</f>
        <v>0</v>
      </c>
      <c r="PN136" s="696" cm="1">
        <f t="array" aca="1" ref="PN136" ca="1">IF($PJ136=0,0,INDIRECT(PN$203&amp;ROW())*PN$205)</f>
        <v>0</v>
      </c>
      <c r="PO136" s="696" cm="1">
        <f t="array" aca="1" ref="PO136" ca="1">INDIRECT(PO$203&amp;ROW())*PO$205</f>
        <v>0.73140000000000005</v>
      </c>
      <c r="PP136" s="696" cm="1">
        <f t="array" aca="1" ref="PP136" ca="1">IF($PO136=0,0,INDIRECT(PP$203&amp;ROW())*PP$205)</f>
        <v>0.68189999999999995</v>
      </c>
      <c r="PQ136" s="696" cm="1">
        <f t="array" aca="1" ref="PQ136" ca="1">IF($PO136=0,0,INDIRECT(PQ$203&amp;ROW())*PQ$205)</f>
        <v>0</v>
      </c>
      <c r="PR136" s="696" cm="1">
        <f t="array" aca="1" ref="PR136" ca="1">INDIRECT(PR$203&amp;ROW())*PR$205</f>
        <v>0</v>
      </c>
      <c r="PS136" s="696" cm="1">
        <f t="array" aca="1" ref="PS136" ca="1">INDIRECT(PS$203&amp;ROW())*PS$205</f>
        <v>0.7389</v>
      </c>
      <c r="PT136" s="696" cm="1">
        <f t="array" aca="1" ref="PT136" ca="1">INDIRECT(PT$203&amp;ROW())*PT$205</f>
        <v>0</v>
      </c>
      <c r="PU136" s="696" cm="1">
        <f t="array" aca="1" ref="PU136" ca="1">INDIRECT(PU$203&amp;ROW())*PU$205</f>
        <v>1.7696999999999998</v>
      </c>
      <c r="PV136" s="696" cm="1">
        <f t="array" aca="1" ref="PV136" ca="1">INDIRECT(PV$203&amp;ROW())*PV$205</f>
        <v>0.6966</v>
      </c>
      <c r="PW136" s="696" cm="1">
        <f t="array" aca="1" ref="PW136" ca="1">INDIRECT(PW$203&amp;ROW())*PW$205</f>
        <v>1.0658000000000001</v>
      </c>
      <c r="PX136" s="696" cm="1">
        <f t="array" aca="1" ref="PX136" ca="1">INDIRECT(PX$203&amp;ROW())*PX$205</f>
        <v>1.1714</v>
      </c>
      <c r="PY136" s="696" cm="1">
        <f t="array" aca="1" ref="PY136" ca="1">INDIRECT(PY$203&amp;ROW())*PY$205</f>
        <v>0.59330000000000005</v>
      </c>
      <c r="PZ136" s="696" cm="1">
        <f t="array" aca="1" ref="PZ136" ca="1">INDIRECT(PZ$203&amp;ROW())*PZ$205</f>
        <v>0.17430000000000001</v>
      </c>
      <c r="QA136" s="696" cm="1">
        <f t="array" aca="1" ref="QA136" ca="1">INDIRECT(QA$203&amp;ROW())*QA$205</f>
        <v>0.31659999999999999</v>
      </c>
      <c r="QB136" s="696" cm="1">
        <f t="array" aca="1" ref="QB136" ca="1">INDIRECT(QB$203&amp;ROW())*QB$205</f>
        <v>2.3948999999999998</v>
      </c>
      <c r="QC136" s="696" cm="1">
        <f t="array" aca="1" ref="QC136" ca="1">INDIRECT(QC$203&amp;ROW())*QC$205</f>
        <v>1.4259999999999999</v>
      </c>
      <c r="QD136" s="696" cm="1">
        <f t="array" aca="1" ref="QD136" ca="1">IF(INDIRECT(QD$203&amp;ROW())="-",0,INDIRECT(QD$203&amp;ROW())*QD$205)</f>
        <v>0.23446337999999997</v>
      </c>
      <c r="QE136" s="696" cm="1">
        <f t="array" aca="1" ref="QE136" ca="1">INDIRECT(QE$203&amp;ROW())*QE$205</f>
        <v>0.53280000000000005</v>
      </c>
      <c r="QF136" s="696" cm="1">
        <f t="array" aca="1" ref="QF136" ca="1">INDIRECT(QF$203&amp;ROW())*QF$205</f>
        <v>0.72440000000000004</v>
      </c>
      <c r="QG136" s="696" cm="1">
        <f t="array" aca="1" ref="QG136" ca="1">INDIRECT(QG$203&amp;ROW())*QG$205</f>
        <v>1.4996</v>
      </c>
      <c r="QI136" s="606" t="s">
        <v>6968</v>
      </c>
      <c r="QJ136" s="700" t="str">
        <f t="shared" ca="1" si="297"/>
        <v>B</v>
      </c>
      <c r="QK136" s="701">
        <f t="shared" ca="1" si="313"/>
        <v>0.70318278700280978</v>
      </c>
      <c r="QL136" s="705">
        <f t="shared" ca="1" si="298"/>
        <v>0.77008984480064879</v>
      </c>
      <c r="QM136" s="696">
        <f t="shared" ca="1" si="299"/>
        <v>0.82792111437762661</v>
      </c>
      <c r="QN136" s="696">
        <f t="shared" ca="1" si="300"/>
        <v>0.41118579661475635</v>
      </c>
      <c r="QO136" s="697">
        <f t="shared" ca="1" si="301"/>
        <v>0.80353439221820744</v>
      </c>
      <c r="QP136" s="696" cm="1">
        <f t="array" aca="1" ref="QP136" ca="1">INDIRECT(QP$203&amp;ROW())*QP$205</f>
        <v>6.6903293490763766E-2</v>
      </c>
      <c r="QQ136" s="696" cm="1">
        <f t="array" aca="1" ref="QQ136" ca="1">INDIRECT(QQ$203&amp;ROW())*QQ$205</f>
        <v>0</v>
      </c>
      <c r="QR136" s="696" cm="1">
        <f t="array" aca="1" ref="QR136" ca="1">INDIRECT(QR$203&amp;ROW())*QR$205</f>
        <v>0</v>
      </c>
      <c r="QS136" s="696" cm="1">
        <f t="array" aca="1" ref="QS136" ca="1">INDIRECT(QS$203&amp;ROW())*QS$205</f>
        <v>0.22471360933801068</v>
      </c>
      <c r="QT136" s="696" cm="1">
        <f t="array" aca="1" ref="QT136" ca="1">INDIRECT(QT$203&amp;ROW())*QT$205</f>
        <v>0.17488542943331029</v>
      </c>
      <c r="QU136" s="696" cm="1">
        <f t="array" aca="1" ref="QU136" ca="1">INDIRECT(QU$203&amp;ROW())*QU$205</f>
        <v>0.53329206883563263</v>
      </c>
      <c r="QV136" s="696" cm="1">
        <f t="array" aca="1" ref="QV136" ca="1">INDIRECT(QV$203&amp;ROW())*QV$205</f>
        <v>0.24117831443907087</v>
      </c>
      <c r="QW136" s="696" cm="1">
        <f t="array" aca="1" ref="QW136" ca="1">INDIRECT(QW$203&amp;ROW())*QW$205</f>
        <v>0.53099416374332975</v>
      </c>
      <c r="QX136" s="696" cm="1">
        <f t="array" aca="1" ref="QX136" ca="1">INDIRECT(QX$203&amp;ROW())*QX$205</f>
        <v>0.60640894423913805</v>
      </c>
      <c r="QY136" s="696" cm="1">
        <f t="array" aca="1" ref="QY136" ca="1">INDIRECT(QY$203&amp;ROW())*QY$205</f>
        <v>0.13540247513535897</v>
      </c>
      <c r="QZ136" s="696" cm="1">
        <f t="array" aca="1" ref="QZ136" ca="1">INDIRECT(QZ$203&amp;ROW())*QZ$205</f>
        <v>0.27613248380770827</v>
      </c>
      <c r="RA136" s="696" cm="1">
        <f t="array" aca="1" ref="RA136" ca="1">INDIRECT(RA$203&amp;ROW())*RA$205</f>
        <v>5.1272116233970627E-2</v>
      </c>
      <c r="RB136" s="696" cm="1">
        <f t="array" aca="1" ref="RB136" ca="1">INDIRECT(RB$203&amp;ROW())*RB$205</f>
        <v>0.11461142513892485</v>
      </c>
      <c r="RC136" s="696" cm="1">
        <f t="array" aca="1" ref="RC136" ca="1">IF(INDIRECT(RC$203&amp;ROW())="-",0,INDIRECT(RC$203&amp;ROW())*RC$205)</f>
        <v>2.0448529519115795E-2</v>
      </c>
      <c r="RD136" s="696" cm="1">
        <f t="array" aca="1" ref="RD136" ca="1">INDIRECT(RD$203&amp;ROW())*RD$205</f>
        <v>0</v>
      </c>
      <c r="RE136" s="696" cm="1">
        <f t="array" aca="1" ref="RE136" ca="1">IF(INDIRECT(RE$203&amp;ROW())="-",0,INDIRECT(RE$203&amp;ROW())*RE$205)</f>
        <v>3.9834121607281676E-2</v>
      </c>
      <c r="RF136" s="705" cm="1">
        <f t="array" aca="1" ref="RF136" ca="1">INDIRECT(RF$203&amp;ROW())*RF$205</f>
        <v>5.3068994403248027E-2</v>
      </c>
      <c r="RG136" s="696" cm="1">
        <f t="array" aca="1" ref="RG136" ca="1">INDIRECT(RG$203&amp;ROW())*RG$205</f>
        <v>0.41475700362540607</v>
      </c>
      <c r="RH136" s="696" cm="1">
        <f t="array" aca="1" ref="RH136" ca="1">INDIRECT(RH$203&amp;ROW())*RH$205</f>
        <v>8.7581521170816884E-2</v>
      </c>
      <c r="RI136" s="696" cm="1">
        <f t="array" aca="1" ref="RI136" ca="1">INDIRECT(RI$203&amp;ROW())*RI$205</f>
        <v>0.10769689125031101</v>
      </c>
      <c r="RJ136" s="696" cm="1">
        <f t="array" aca="1" ref="RJ136" ca="1">INDIRECT(RJ$203&amp;ROW())*RJ$205</f>
        <v>0.18340085004648693</v>
      </c>
      <c r="RK136" s="696" cm="1">
        <f t="array" aca="1" ref="RK136" ca="1">IF(INDIRECT(RK$203&amp;ROW())="-",0,INDIRECT(RK$203&amp;ROW())*RK$205)</f>
        <v>3.164883348844505E-2</v>
      </c>
      <c r="RL136" s="696" cm="1">
        <f t="array" aca="1" ref="RL136" ca="1">INDIRECT(RL$203&amp;ROW())*RL$205</f>
        <v>0</v>
      </c>
      <c r="RM136" s="696" cm="1">
        <f t="array" aca="1" ref="RM136" ca="1">INDIRECT(RM$203&amp;ROW())*RM$205</f>
        <v>2.9987460729532761E-2</v>
      </c>
      <c r="RN136" s="696" cm="1">
        <f t="array" aca="1" ref="RN136" ca="1">INDIRECT(RN$203&amp;ROW())*RN$205</f>
        <v>9.3820613050938681E-2</v>
      </c>
      <c r="RO136" s="696" cm="1">
        <f t="array" aca="1" ref="RO136" ca="1">IF($RN136=0,0,INDIRECT(RO$203&amp;ROW())*RO$205)</f>
        <v>7.0312542939625605E-2</v>
      </c>
      <c r="RP136" s="696" cm="1">
        <f t="array" aca="1" ref="RP136" ca="1">IF($RN136=0,0,INDIRECT(RP$203&amp;ROW())*RP$205)</f>
        <v>0</v>
      </c>
      <c r="RQ136" s="696" cm="1">
        <f t="array" aca="1" ref="RQ136" ca="1">IF($RN136=0,0,INDIRECT(RQ$203&amp;ROW())*RQ$205)</f>
        <v>0</v>
      </c>
      <c r="RR136" s="696" cm="1">
        <f t="array" aca="1" ref="RR136" ca="1">IF($RN136=0,0,INDIRECT(RR$203&amp;ROW())*RR$205)</f>
        <v>0</v>
      </c>
      <c r="RS136" s="696" cm="1">
        <f t="array" aca="1" ref="RS136" ca="1">INDIRECT(RS$203&amp;ROW())*RS$205</f>
        <v>7.7466902221184339E-2</v>
      </c>
      <c r="RT136" s="696" cm="1">
        <f t="array" aca="1" ref="RT136" ca="1">IF($RS136=0,0,INDIRECT(RT$203&amp;ROW())*RT$205)</f>
        <v>8.1033461602244533E-2</v>
      </c>
      <c r="RU136" s="696" cm="1">
        <f t="array" aca="1" ref="RU136" ca="1">IF($RS136=0,0,INDIRECT(RU$203&amp;ROW())*RU$205)</f>
        <v>0</v>
      </c>
      <c r="RV136" s="696" cm="1">
        <f t="array" aca="1" ref="RV136" ca="1">INDIRECT(RV$203&amp;ROW())*RV$205</f>
        <v>0</v>
      </c>
      <c r="RW136" s="696" cm="1">
        <f t="array" aca="1" ref="RW136" ca="1">INDIRECT(RW$203&amp;ROW())*RW$205</f>
        <v>2.6659190312299668E-2</v>
      </c>
      <c r="RX136" s="696" cm="1">
        <f t="array" aca="1" ref="RX136" ca="1">INDIRECT(RX$203&amp;ROW())*RX$205</f>
        <v>0</v>
      </c>
      <c r="RY136" s="696" cm="1">
        <f t="array" aca="1" ref="RY136" ca="1">INDIRECT(RY$203&amp;ROW())*RY$205</f>
        <v>8.4396695370290389E-2</v>
      </c>
      <c r="RZ136" s="696" cm="1">
        <f t="array" aca="1" ref="RZ136" ca="1">INDIRECT(RZ$203&amp;ROW())*RZ$205</f>
        <v>3.6812489486199085E-2</v>
      </c>
      <c r="SA136" s="696" cm="1">
        <f t="array" aca="1" ref="SA136" ca="1">INDIRECT(SA$203&amp;ROW())*SA$205</f>
        <v>0.20458618579029147</v>
      </c>
      <c r="SB136" s="696" cm="1">
        <f t="array" aca="1" ref="SB136" ca="1">INDIRECT(SB$203&amp;ROW())*SB$205</f>
        <v>4.7124126502052749E-2</v>
      </c>
      <c r="SC136" s="696" cm="1">
        <f t="array" aca="1" ref="SC136" ca="1">INDIRECT(SC$203&amp;ROW())*SC$205</f>
        <v>2.7145803117995537E-2</v>
      </c>
      <c r="SD136" s="696" cm="1">
        <f t="array" aca="1" ref="SD136" ca="1">INDIRECT(SD$203&amp;ROW())*SD$205</f>
        <v>0.3072993885784252</v>
      </c>
      <c r="SE136" s="696" cm="1">
        <f t="array" aca="1" ref="SE136" ca="1">INDIRECT(SE$203&amp;ROW())*SE$205</f>
        <v>0.2585618210787391</v>
      </c>
      <c r="SF136" s="696" cm="1">
        <f t="array" aca="1" ref="SF136" ca="1">INDIRECT(SF$203&amp;ROW())*SF$205</f>
        <v>0.19835664972334499</v>
      </c>
      <c r="SG136" s="696" cm="1">
        <f t="array" aca="1" ref="SG136" ca="1">INDIRECT(SG$203&amp;ROW())*SG$205</f>
        <v>7.4767843909269882E-2</v>
      </c>
      <c r="SH136" s="696" cm="1">
        <f t="array" aca="1" ref="SH136" ca="1">IF(INDIRECT(SH$203&amp;ROW())="-",0,INDIRECT(SH$203&amp;ROW())*SH$205)</f>
        <v>3.0040046010666108E-2</v>
      </c>
      <c r="SI136" s="696" cm="1">
        <f t="array" aca="1" ref="SI136" ca="1">INDIRECT(SI$203&amp;ROW())*SI$205</f>
        <v>0.12211943784041945</v>
      </c>
      <c r="SJ136" s="696" cm="1">
        <f t="array" aca="1" ref="SJ136" ca="1">INDIRECT(SJ$203&amp;ROW())*SJ$205</f>
        <v>0.10961749760323641</v>
      </c>
      <c r="SK136" s="696" cm="1">
        <f t="array" aca="1" ref="SK136" ca="1">INDIRECT(SK$203&amp;ROW())*SK$205</f>
        <v>0.21261490593800375</v>
      </c>
      <c r="SN136" s="606" t="s">
        <v>6968</v>
      </c>
      <c r="SO136" s="707" cm="1">
        <f t="array" aca="1" ref="SO136" ca="1">INDIRECT(SO$203&amp;ROW())*SO$205</f>
        <v>2</v>
      </c>
      <c r="SP136" s="707" cm="1">
        <f t="array" aca="1" ref="SP136" ca="1">INDIRECT(SP$203&amp;ROW())*SP$205</f>
        <v>0</v>
      </c>
      <c r="SQ136" s="707" cm="1">
        <f t="array" aca="1" ref="SQ136" ca="1">INDIRECT(SQ$203&amp;ROW())*SQ$205</f>
        <v>0</v>
      </c>
      <c r="SR136" s="707" cm="1">
        <f t="array" aca="1" ref="SR136" ca="1">INDIRECT(SR$203&amp;ROW())*SR$205</f>
        <v>3</v>
      </c>
      <c r="SS136" s="707" cm="1">
        <f t="array" aca="1" ref="SS136" ca="1">INDIRECT(SS$203&amp;ROW())*SS$205</f>
        <v>2</v>
      </c>
      <c r="ST136" s="707" cm="1">
        <f t="array" aca="1" ref="ST136" ca="1">INDIRECT(ST$203&amp;ROW())*ST$205</f>
        <v>3</v>
      </c>
      <c r="SU136" s="707" cm="1">
        <f t="array" aca="1" ref="SU136" ca="1">INDIRECT(SU$203&amp;ROW())*SU$205</f>
        <v>3</v>
      </c>
      <c r="SV136" s="707" cm="1">
        <f t="array" aca="1" ref="SV136" ca="1">INDIRECT(SV$203&amp;ROW())*SV$205</f>
        <v>3</v>
      </c>
      <c r="SW136" s="707" cm="1">
        <f t="array" aca="1" ref="SW136" ca="1">INDIRECT(SW$203&amp;ROW())*SW$205</f>
        <v>3</v>
      </c>
      <c r="SX136" s="707" cm="1">
        <f t="array" aca="1" ref="SX136" ca="1">INDIRECT(SX$203&amp;ROW())*SX$205</f>
        <v>3</v>
      </c>
      <c r="SY136" s="707" cm="1">
        <f t="array" aca="1" ref="SY136" ca="1">INDIRECT(SY$203&amp;ROW())*SY$205</f>
        <v>3</v>
      </c>
      <c r="SZ136" s="707" cm="1">
        <f t="array" aca="1" ref="SZ136" ca="1">INDIRECT(SZ$203&amp;ROW())*SZ$205</f>
        <v>3</v>
      </c>
      <c r="TA136" s="707" cm="1">
        <f t="array" aca="1" ref="TA136" ca="1">INDIRECT(TA$203&amp;ROW())*TA$205</f>
        <v>2</v>
      </c>
      <c r="TB136" s="696" cm="1">
        <f t="array" aca="1" ref="TB136" ca="1">IF(INDIRECT(TB$203&amp;ROW())="-",0,INDIRECT(TB$203&amp;ROW())*TB$205)</f>
        <v>0.2437</v>
      </c>
      <c r="TC136" s="707" cm="1">
        <f t="array" aca="1" ref="TC136" ca="1">INDIRECT(TC$203&amp;ROW())*TC$205</f>
        <v>0</v>
      </c>
      <c r="TD136" s="696" cm="1">
        <f t="array" aca="1" ref="TD136" ca="1">IF(INDIRECT(TD$203&amp;ROW())="-",0,INDIRECT(TD$203&amp;ROW())*TD$205)</f>
        <v>0.62939999999999996</v>
      </c>
      <c r="TE136" s="732" cm="1">
        <f t="array" aca="1" ref="TE136" ca="1">INDIRECT(TE$203&amp;ROW())*TE$205</f>
        <v>1</v>
      </c>
      <c r="TF136" s="707" cm="1">
        <f t="array" aca="1" ref="TF136" ca="1">INDIRECT(TF$203&amp;ROW())*TF$205</f>
        <v>3</v>
      </c>
      <c r="TG136" s="707" cm="1">
        <f t="array" aca="1" ref="TG136" ca="1">INDIRECT(TG$203&amp;ROW())*TG$205</f>
        <v>3</v>
      </c>
      <c r="TH136" s="707" cm="1">
        <f t="array" aca="1" ref="TH136" ca="1">INDIRECT(TH$203&amp;ROW())*TH$205</f>
        <v>1</v>
      </c>
      <c r="TI136" s="707" cm="1">
        <f t="array" aca="1" ref="TI136" ca="1">INDIRECT(TI$203&amp;ROW())*TI$205</f>
        <v>3</v>
      </c>
      <c r="TJ136" s="696" cm="1">
        <f t="array" aca="1" ref="TJ136" ca="1">IF(INDIRECT(TJ$203&amp;ROW())="-",0,INDIRECT(TJ$203&amp;ROW())*TJ$205)</f>
        <v>0.52380000000000004</v>
      </c>
      <c r="TK136" s="707" cm="1">
        <f t="array" aca="1" ref="TK136" ca="1">INDIRECT(TK$203&amp;ROW())*TK$205</f>
        <v>0</v>
      </c>
      <c r="TL136" s="707" cm="1">
        <f t="array" aca="1" ref="TL136" ca="1">INDIRECT(TL$203&amp;ROW())*TL$205</f>
        <v>2</v>
      </c>
      <c r="TM136" s="707" cm="1">
        <f t="array" aca="1" ref="TM136" ca="1">INDIRECT(TM$203&amp;ROW())*TM$205</f>
        <v>1</v>
      </c>
      <c r="TN136" s="707" cm="1">
        <f t="array" aca="1" ref="TN136" ca="1">IF($TM136=0,0,INDIRECT(TN$203&amp;ROW())*TN$205)</f>
        <v>1</v>
      </c>
      <c r="TO136" s="707" cm="1">
        <f t="array" aca="1" ref="TO136" ca="1">IF($TM136=0,0,INDIRECT(TO$203&amp;ROW())*TO$205)</f>
        <v>0</v>
      </c>
      <c r="TP136" s="707" cm="1">
        <f t="array" aca="1" ref="TP136" ca="1">IF($TM136=0,0,INDIRECT(TP$203&amp;ROW())*TP$205)</f>
        <v>0</v>
      </c>
      <c r="TQ136" s="707" cm="1">
        <f t="array" aca="1" ref="TQ136" ca="1">IF($TM136=0,0,INDIRECT(TQ$203&amp;ROW())*TQ$205)</f>
        <v>0</v>
      </c>
      <c r="TR136" s="707" cm="1">
        <f t="array" aca="1" ref="TR136" ca="1">INDIRECT(TR$203&amp;ROW())*TR$205</f>
        <v>1</v>
      </c>
      <c r="TS136" s="707" cm="1">
        <f t="array" aca="1" ref="TS136" ca="1">IF($TR136=0,0,INDIRECT(TS$203&amp;ROW())*TS$205)</f>
        <v>1</v>
      </c>
      <c r="TT136" s="707" cm="1">
        <f t="array" aca="1" ref="TT136" ca="1">IF($TR136=0,0,INDIRECT(TT$203&amp;ROW())*TT$205)</f>
        <v>0</v>
      </c>
      <c r="TU136" s="707" cm="1">
        <f t="array" aca="1" ref="TU136" ca="1">INDIRECT(TU$203&amp;ROW())*TU$205</f>
        <v>0</v>
      </c>
      <c r="TV136" s="707" cm="1">
        <f t="array" aca="1" ref="TV136" ca="1">INDIRECT(TV$203&amp;ROW())*TV$205</f>
        <v>1</v>
      </c>
      <c r="TW136" s="707" cm="1">
        <f t="array" aca="1" ref="TW136" ca="1">INDIRECT(TW$203&amp;ROW())*TW$205</f>
        <v>0</v>
      </c>
      <c r="TX136" s="707" cm="1">
        <f t="array" aca="1" ref="TX136" ca="1">INDIRECT(TX$203&amp;ROW())*TX$205</f>
        <v>3</v>
      </c>
      <c r="TY136" s="707" cm="1">
        <f t="array" aca="1" ref="TY136" ca="1">INDIRECT(TY$203&amp;ROW())*TY$205</f>
        <v>1</v>
      </c>
      <c r="TZ136" s="707" cm="1">
        <f t="array" aca="1" ref="TZ136" ca="1">INDIRECT(TZ$203&amp;ROW())*TZ$205</f>
        <v>2</v>
      </c>
      <c r="UA136" s="707" cm="1">
        <f t="array" aca="1" ref="UA136" ca="1">INDIRECT(UA$203&amp;ROW())*UA$205</f>
        <v>2</v>
      </c>
      <c r="UB136" s="707" cm="1">
        <f t="array" aca="1" ref="UB136" ca="1">INDIRECT(UB$203&amp;ROW())*UB$205</f>
        <v>1</v>
      </c>
      <c r="UC136" s="707" cm="1">
        <f t="array" aca="1" ref="UC136" ca="1">INDIRECT(UC$203&amp;ROW())*UC$205</f>
        <v>1</v>
      </c>
      <c r="UD136" s="707" cm="1">
        <f t="array" aca="1" ref="UD136" ca="1">INDIRECT(UD$203&amp;ROW())*UD$205</f>
        <v>1</v>
      </c>
      <c r="UE136" s="707" cm="1">
        <f t="array" aca="1" ref="UE136" ca="1">INDIRECT(UE$203&amp;ROW())*UE$205</f>
        <v>3</v>
      </c>
      <c r="UF136" s="707" cm="1">
        <f t="array" aca="1" ref="UF136" ca="1">INDIRECT(UF$203&amp;ROW())*UF$205</f>
        <v>2</v>
      </c>
      <c r="UG136" s="696" cm="1">
        <f t="array" aca="1" ref="UG136" ca="1">IF(INDIRECT(UG$203&amp;ROW())="-",0,INDIRECT(UG$203&amp;ROW())*UG$205)</f>
        <v>0.38179999999999997</v>
      </c>
      <c r="UH136" s="707" cm="1">
        <f t="array" aca="1" ref="UH136" ca="1">INDIRECT(UH$203&amp;ROW())*UH$205</f>
        <v>1</v>
      </c>
      <c r="UI136" s="707" cm="1">
        <f t="array" aca="1" ref="UI136" ca="1">INDIRECT(UI$203&amp;ROW())*UI$205</f>
        <v>1</v>
      </c>
      <c r="UJ136" s="707" cm="1">
        <f t="array" aca="1" ref="UJ136" ca="1">INDIRECT(UJ$203&amp;ROW())*UJ$205</f>
        <v>2</v>
      </c>
      <c r="UM136" s="606" t="s">
        <v>6968</v>
      </c>
      <c r="UN136" s="616">
        <f t="shared" ca="1" si="332"/>
        <v>1.3455222970601226</v>
      </c>
      <c r="UO136" s="616">
        <f t="shared" ca="1" si="332"/>
        <v>-0.6225347970107441</v>
      </c>
      <c r="UP136" s="616">
        <f t="shared" ca="1" si="332"/>
        <v>-0.88618201963763954</v>
      </c>
      <c r="UQ136" s="616">
        <f t="shared" ca="1" si="332"/>
        <v>0.29355872991449461</v>
      </c>
      <c r="UR136" s="616">
        <f t="shared" ca="1" si="332"/>
        <v>0.12190361681987209</v>
      </c>
      <c r="US136" s="616">
        <f t="shared" ca="1" si="332"/>
        <v>0.41305213694811815</v>
      </c>
      <c r="UT136" s="616">
        <f t="shared" ca="1" si="332"/>
        <v>0.30690415393182785</v>
      </c>
      <c r="UU136" s="616">
        <f t="shared" ca="1" si="332"/>
        <v>0.53359975015917405</v>
      </c>
      <c r="UV136" s="616">
        <f t="shared" ca="1" si="332"/>
        <v>0.44410973870643028</v>
      </c>
      <c r="UW136" s="616">
        <f t="shared" ca="1" si="332"/>
        <v>0.6421874155054268</v>
      </c>
      <c r="UX136" s="616">
        <f t="shared" ca="1" si="332"/>
        <v>0.28247365722383649</v>
      </c>
      <c r="UY136" s="616">
        <f t="shared" ca="1" si="332"/>
        <v>1.5108379627063613</v>
      </c>
      <c r="UZ136" s="616">
        <f t="shared" ca="1" si="332"/>
        <v>1.1960042318268584</v>
      </c>
      <c r="VA136" s="616">
        <f t="shared" ca="1" si="332"/>
        <v>-1.1669338513925487</v>
      </c>
      <c r="VB136" s="616">
        <f t="shared" ca="1" si="332"/>
        <v>-0.76400504167427041</v>
      </c>
      <c r="VC136" s="616">
        <f t="shared" ca="1" si="314"/>
        <v>0.2698932163085383</v>
      </c>
      <c r="VD136" s="616">
        <f t="shared" ca="1" si="314"/>
        <v>-0.36208520652341147</v>
      </c>
      <c r="VE136" s="616">
        <f t="shared" ca="1" si="314"/>
        <v>1.620308650861136</v>
      </c>
      <c r="VF136" s="616">
        <f t="shared" ca="1" si="314"/>
        <v>0.95807256683723563</v>
      </c>
      <c r="VG136" s="616">
        <f t="shared" ca="1" si="314"/>
        <v>0.19209711823520634</v>
      </c>
      <c r="VH136" s="616">
        <f t="shared" ca="1" si="314"/>
        <v>1.454227778282527</v>
      </c>
      <c r="VI136" s="616">
        <f t="shared" ca="1" si="314"/>
        <v>-0.16920155788029997</v>
      </c>
      <c r="VJ136" s="616">
        <f t="shared" ca="1" si="314"/>
        <v>-0.90132677458943244</v>
      </c>
      <c r="VK136" s="616">
        <f t="shared" ca="1" si="314"/>
        <v>0.83678976492872159</v>
      </c>
      <c r="VL136" s="616">
        <f t="shared" ca="1" si="314"/>
        <v>1.1863766389476611</v>
      </c>
      <c r="VM136" s="616">
        <f t="shared" ca="1" si="314"/>
        <v>1.7393845659645861</v>
      </c>
      <c r="VN136" s="616">
        <f t="shared" ca="1" si="314"/>
        <v>-0.62639799545694341</v>
      </c>
      <c r="VO136" s="616">
        <f t="shared" ca="1" si="314"/>
        <v>-0.42150866262694142</v>
      </c>
      <c r="VP136" s="616">
        <f t="shared" ca="1" si="314"/>
        <v>-0.46221149066820022</v>
      </c>
      <c r="VQ136" s="616">
        <f t="shared" ca="1" si="314"/>
        <v>1.2773868528042598</v>
      </c>
      <c r="VR136" s="616">
        <f t="shared" ca="1" si="314"/>
        <v>1.5497103694524457</v>
      </c>
      <c r="VS136" s="616">
        <f t="shared" ca="1" si="333"/>
        <v>-0.40481357988865657</v>
      </c>
      <c r="VT136" s="616">
        <f t="shared" ca="1" si="320"/>
        <v>-0.3878135405833677</v>
      </c>
      <c r="VU136" s="616">
        <f t="shared" ca="1" si="320"/>
        <v>1.2114249894444582</v>
      </c>
      <c r="VV136" s="616">
        <f t="shared" ca="1" si="320"/>
        <v>-0.64337789451099625</v>
      </c>
      <c r="VW136" s="616">
        <f t="shared" ca="1" si="320"/>
        <v>0.66845613582062358</v>
      </c>
      <c r="VX136" s="616">
        <f t="shared" ca="1" si="320"/>
        <v>0.76953548521680748</v>
      </c>
      <c r="VY136" s="616">
        <f t="shared" ca="1" si="302"/>
        <v>0.70583605694264007</v>
      </c>
      <c r="VZ136" s="616">
        <f t="shared" ca="1" si="302"/>
        <v>0.68442622420316401</v>
      </c>
      <c r="WA136" s="616">
        <f t="shared" ca="1" si="302"/>
        <v>-0.11011120653528797</v>
      </c>
      <c r="WB136" s="616">
        <f t="shared" ca="1" si="302"/>
        <v>0.33435322352896929</v>
      </c>
      <c r="WC136" s="616">
        <f t="shared" ca="1" si="302"/>
        <v>0.47817673461028487</v>
      </c>
      <c r="WD136" s="616">
        <f t="shared" ca="1" si="229"/>
        <v>1.1315684290219801</v>
      </c>
      <c r="WE136" s="616">
        <f t="shared" ca="1" si="229"/>
        <v>0.67426644196529939</v>
      </c>
      <c r="WF136" s="616">
        <f t="shared" ca="1" si="229"/>
        <v>-1.5747393008677664</v>
      </c>
      <c r="WG136" s="616">
        <f t="shared" ca="1" si="229"/>
        <v>4.8009398089356427E-2</v>
      </c>
      <c r="WH136" s="616">
        <f t="shared" ca="1" si="229"/>
        <v>0.91987607881584121</v>
      </c>
      <c r="WI136" s="627">
        <f t="shared" ca="1" si="229"/>
        <v>1.0659329460226332</v>
      </c>
      <c r="WL136" s="606" t="s">
        <v>6968</v>
      </c>
      <c r="WM136" s="700" t="str">
        <f t="shared" ca="1" si="321"/>
        <v>B</v>
      </c>
      <c r="WN136" s="479">
        <f t="shared" ca="1" si="322"/>
        <v>0.67742423795182916</v>
      </c>
      <c r="WO136" s="495">
        <f t="shared" ca="1" si="303"/>
        <v>0.68699738439492497</v>
      </c>
      <c r="WP136" s="458">
        <f t="shared" ca="1" si="303"/>
        <v>0.80665462348986317</v>
      </c>
      <c r="WQ136" s="458">
        <f t="shared" ca="1" si="303"/>
        <v>0.48236501031513335</v>
      </c>
      <c r="WR136" s="459">
        <f t="shared" ca="1" si="303"/>
        <v>0.73367993360739503</v>
      </c>
      <c r="WS136" s="495">
        <f t="shared" ca="1" si="323"/>
        <v>0.20427945801478831</v>
      </c>
      <c r="WT136" s="458">
        <f t="shared" ca="1" si="324"/>
        <v>0.66046003536040687</v>
      </c>
      <c r="WU136" s="458">
        <f t="shared" ca="1" si="325"/>
        <v>0.32011062009036839</v>
      </c>
      <c r="WV136" s="459">
        <f t="shared" ca="1" si="326"/>
        <v>0.46158809637142717</v>
      </c>
      <c r="WW136" s="484">
        <f t="shared" ca="1" si="334"/>
        <v>1.0061815737415598</v>
      </c>
      <c r="WX136" s="484">
        <f t="shared" ca="1" si="334"/>
        <v>-0.37545073607717977</v>
      </c>
      <c r="WY136" s="484">
        <f t="shared" ca="1" si="334"/>
        <v>-0.64522912849816527</v>
      </c>
      <c r="WZ136" s="484">
        <f t="shared" ca="1" si="334"/>
        <v>0.10559307515024371</v>
      </c>
      <c r="XA136" s="484">
        <f t="shared" ca="1" si="334"/>
        <v>6.4328538595846502E-2</v>
      </c>
      <c r="XB136" s="484">
        <f t="shared" ca="1" si="334"/>
        <v>0.21821544394969081</v>
      </c>
      <c r="XC136" s="484">
        <f t="shared" ca="1" si="334"/>
        <v>0.14467461816346364</v>
      </c>
      <c r="XD136" s="484">
        <f t="shared" ca="1" si="334"/>
        <v>0.27368331185664035</v>
      </c>
      <c r="XE136" s="484">
        <f t="shared" ca="1" si="334"/>
        <v>0.21801347073098662</v>
      </c>
      <c r="XF136" s="484">
        <f t="shared" ca="1" si="334"/>
        <v>0.41324760187774212</v>
      </c>
      <c r="XG136" s="484">
        <f t="shared" ca="1" si="336"/>
        <v>0.1145148206385433</v>
      </c>
      <c r="XH136" s="484">
        <f t="shared" ca="1" si="336"/>
        <v>0.76267100357417117</v>
      </c>
      <c r="XI136" s="484">
        <f t="shared" ca="1" si="336"/>
        <v>0.83588735762379129</v>
      </c>
      <c r="XJ136" s="484">
        <f t="shared" ca="1" si="336"/>
        <v>-0.82817295433329174</v>
      </c>
      <c r="XK136" s="484">
        <f t="shared" ca="1" si="336"/>
        <v>-0.54267278110123429</v>
      </c>
      <c r="XL136" s="484">
        <f t="shared" ca="1" si="336"/>
        <v>0.23842366728696271</v>
      </c>
      <c r="XM136" s="484">
        <f t="shared" ca="1" si="336"/>
        <v>-0.27308466275995691</v>
      </c>
      <c r="XN136" s="484">
        <f t="shared" ca="1" si="336"/>
        <v>1.1298412222454701</v>
      </c>
      <c r="XO136" s="484">
        <f t="shared" ca="1" si="336"/>
        <v>0.70341687857189839</v>
      </c>
      <c r="XP136" s="484">
        <f t="shared" ca="1" si="336"/>
        <v>0.12294215567053206</v>
      </c>
      <c r="XQ136" s="484">
        <f t="shared" ca="1" si="252"/>
        <v>0.96764316366919345</v>
      </c>
      <c r="XR136" s="484">
        <f t="shared" ca="1" si="253"/>
        <v>-0.14805136314526249</v>
      </c>
      <c r="XS136" s="484">
        <f t="shared" ca="1" si="254"/>
        <v>-0.55611861992167977</v>
      </c>
      <c r="XT136" s="484">
        <f t="shared" ca="1" si="255"/>
        <v>0.50818242424121263</v>
      </c>
      <c r="XU136" s="484">
        <f t="shared" ca="1" si="256"/>
        <v>0.90140897027243294</v>
      </c>
      <c r="XV136" s="484">
        <f t="shared" ca="1" si="257"/>
        <v>0.91769929700291553</v>
      </c>
      <c r="XW136" s="484">
        <f t="shared" ca="1" si="258"/>
        <v>-0.40427726626791127</v>
      </c>
      <c r="XX136" s="484">
        <f t="shared" ca="1" si="250"/>
        <v>-0.20379943838012618</v>
      </c>
      <c r="XY136" s="484">
        <f t="shared" ca="1" si="250"/>
        <v>-0.24303080179333969</v>
      </c>
      <c r="XZ136" s="484">
        <f t="shared" ca="1" si="250"/>
        <v>0.93428074414103568</v>
      </c>
      <c r="YA136" s="484">
        <f t="shared" ca="1" si="250"/>
        <v>1.0567475009296226</v>
      </c>
      <c r="YB136" s="484">
        <f t="shared" ca="1" si="250"/>
        <v>-0.21272953623148902</v>
      </c>
      <c r="YC136" s="484">
        <f t="shared" ca="1" si="250"/>
        <v>-0.17304240180829866</v>
      </c>
      <c r="YD136" s="484">
        <f t="shared" ca="1" si="246"/>
        <v>0.89512192470051022</v>
      </c>
      <c r="YE136" s="484">
        <f t="shared" ca="1" si="244"/>
        <v>-0.46342509741627064</v>
      </c>
      <c r="YF136" s="484">
        <f t="shared" ca="1" si="244"/>
        <v>0.39432227452058582</v>
      </c>
      <c r="YG136" s="484">
        <f t="shared" ca="1" si="244"/>
        <v>0.53605841900202811</v>
      </c>
      <c r="YH136" s="484">
        <f t="shared" ca="1" si="244"/>
        <v>0.3761400347447329</v>
      </c>
      <c r="YI136" s="484">
        <f t="shared" ca="1" si="244"/>
        <v>0.40086843951579315</v>
      </c>
      <c r="YJ136" s="484">
        <f t="shared" ca="1" si="233"/>
        <v>-6.5328978837386364E-2</v>
      </c>
      <c r="YK136" s="484">
        <f t="shared" ca="1" si="233"/>
        <v>5.8277766861099353E-2</v>
      </c>
      <c r="YL136" s="484">
        <f t="shared" ca="1" si="233"/>
        <v>0.15139075417761619</v>
      </c>
      <c r="YM136" s="484">
        <f t="shared" ca="1" si="233"/>
        <v>0.90333107688824665</v>
      </c>
      <c r="YN136" s="484">
        <f t="shared" ca="1" si="233"/>
        <v>0.48075197312125845</v>
      </c>
      <c r="YO136" s="484">
        <f t="shared" ca="1" si="233"/>
        <v>-0.96704740466289529</v>
      </c>
      <c r="YP136" s="484">
        <f t="shared" ca="1" si="230"/>
        <v>2.5579407302009107E-2</v>
      </c>
      <c r="YQ136" s="484">
        <f t="shared" ca="1" si="230"/>
        <v>0.66635823149419537</v>
      </c>
      <c r="YR136" s="484">
        <f t="shared" ca="1" si="230"/>
        <v>0.79923652292777037</v>
      </c>
      <c r="YU136" s="606" t="s">
        <v>6968</v>
      </c>
      <c r="YV136" s="700" t="str">
        <f t="shared" ca="1" si="304"/>
        <v>B</v>
      </c>
      <c r="YW136" s="479">
        <f t="shared" ca="1" si="327"/>
        <v>0.69722056982112168</v>
      </c>
      <c r="YX136" s="495">
        <f t="shared" ca="1" si="305"/>
        <v>0.77109341073165627</v>
      </c>
      <c r="YY136" s="458">
        <f t="shared" ca="1" si="305"/>
        <v>0.8315807872082035</v>
      </c>
      <c r="YZ136" s="458">
        <f t="shared" ca="1" si="305"/>
        <v>0.37495133193600377</v>
      </c>
      <c r="ZA136" s="459">
        <f t="shared" ca="1" si="305"/>
        <v>0.81125674940862325</v>
      </c>
      <c r="ZB136" s="495">
        <f t="shared" ca="1" si="328"/>
        <v>0.17397078740638777</v>
      </c>
      <c r="ZC136" s="458">
        <f t="shared" ca="1" si="329"/>
        <v>0.7941006477604754</v>
      </c>
      <c r="ZD136" s="458">
        <f t="shared" ca="1" si="330"/>
        <v>0.180658808125712</v>
      </c>
      <c r="ZE136" s="459">
        <f t="shared" ca="1" si="331"/>
        <v>0.3688004059995843</v>
      </c>
      <c r="ZF136" s="484">
        <f t="shared" ca="1" si="335"/>
        <v>4.5009936569290004E-2</v>
      </c>
      <c r="ZG136" s="484">
        <f t="shared" ca="1" si="335"/>
        <v>-7.9385408814590788E-2</v>
      </c>
      <c r="ZH136" s="484">
        <f t="shared" ca="1" si="335"/>
        <v>-6.6861590023482048E-2</v>
      </c>
      <c r="ZI136" s="484">
        <f t="shared" ca="1" si="335"/>
        <v>2.1988880583922777E-2</v>
      </c>
      <c r="ZJ136" s="484">
        <f t="shared" ca="1" si="335"/>
        <v>1.0659583188508518E-2</v>
      </c>
      <c r="ZK136" s="484">
        <f t="shared" ca="1" si="335"/>
        <v>7.3425809550013654E-2</v>
      </c>
      <c r="ZL136" s="484">
        <f t="shared" ca="1" si="335"/>
        <v>2.4672875513209128E-2</v>
      </c>
      <c r="ZM136" s="484">
        <f t="shared" ca="1" si="335"/>
        <v>9.4446117703140112E-2</v>
      </c>
      <c r="ZN136" s="484">
        <f t="shared" ca="1" si="335"/>
        <v>8.9770705925095284E-2</v>
      </c>
      <c r="ZO136" s="484">
        <f t="shared" ca="1" si="335"/>
        <v>2.8984588520071332E-2</v>
      </c>
      <c r="ZP136" s="484">
        <f t="shared" ca="1" si="337"/>
        <v>2.6000050859821721E-2</v>
      </c>
      <c r="ZQ136" s="484">
        <f t="shared" ca="1" si="337"/>
        <v>2.5821286544858647E-2</v>
      </c>
      <c r="ZR136" s="484">
        <f t="shared" ca="1" si="337"/>
        <v>6.8537874740930649E-2</v>
      </c>
      <c r="ZS136" s="484">
        <f t="shared" ca="1" si="337"/>
        <v>-9.7915803475814606E-2</v>
      </c>
      <c r="ZT136" s="484">
        <f t="shared" ca="1" si="337"/>
        <v>-2.7291061507312073E-2</v>
      </c>
      <c r="ZU136" s="484">
        <f t="shared" ca="1" si="337"/>
        <v>1.7081282490331577E-2</v>
      </c>
      <c r="ZV136" s="484">
        <f t="shared" ca="1" si="337"/>
        <v>-1.9215497798489828E-2</v>
      </c>
      <c r="ZW136" s="484">
        <f t="shared" ca="1" si="337"/>
        <v>0.22401145365982966</v>
      </c>
      <c r="ZX136" s="484">
        <f t="shared" ca="1" si="337"/>
        <v>2.7969817598544739E-2</v>
      </c>
      <c r="ZY136" s="484">
        <f t="shared" ca="1" si="337"/>
        <v>2.0688262452075154E-2</v>
      </c>
      <c r="ZZ136" s="484">
        <f t="shared" ca="1" si="259"/>
        <v>8.8902203566076518E-2</v>
      </c>
      <c r="AAA136" s="484">
        <f t="shared" ca="1" si="260"/>
        <v>-1.0223428658532093E-2</v>
      </c>
      <c r="AAB136" s="484">
        <f t="shared" ca="1" si="261"/>
        <v>-0.10150745433592355</v>
      </c>
      <c r="AAC136" s="484">
        <f t="shared" ca="1" si="262"/>
        <v>1.2546600107337495E-2</v>
      </c>
      <c r="AAD136" s="484">
        <f t="shared" ca="1" si="263"/>
        <v>0.1113065835753817</v>
      </c>
      <c r="AAE136" s="484">
        <f t="shared" ca="1" si="264"/>
        <v>0.12230055198290701</v>
      </c>
      <c r="AAF136" s="484">
        <f t="shared" ca="1" si="265"/>
        <v>-6.120902348854227E-2</v>
      </c>
      <c r="AAG136" s="484">
        <f t="shared" ca="1" si="251"/>
        <v>-4.3018323338477257E-2</v>
      </c>
      <c r="AAH136" s="484">
        <f t="shared" ca="1" si="251"/>
        <v>-3.8008707897835295E-2</v>
      </c>
      <c r="AAI136" s="484">
        <f t="shared" ca="1" si="251"/>
        <v>9.8955202424813982E-2</v>
      </c>
      <c r="AAJ136" s="484">
        <f t="shared" ca="1" si="251"/>
        <v>0.12557839571762494</v>
      </c>
      <c r="AAK136" s="484">
        <f t="shared" ca="1" si="251"/>
        <v>-3.3183772310049216E-2</v>
      </c>
      <c r="AAL136" s="484">
        <f t="shared" ca="1" si="251"/>
        <v>-1.741238539122681E-2</v>
      </c>
      <c r="AAM136" s="484">
        <f t="shared" ca="1" si="247"/>
        <v>3.2295609342675426E-2</v>
      </c>
      <c r="AAN136" s="484">
        <f t="shared" ca="1" si="245"/>
        <v>-6.1359063816095079E-2</v>
      </c>
      <c r="AAO136" s="484">
        <f t="shared" ca="1" si="245"/>
        <v>1.8805162954418208E-2</v>
      </c>
      <c r="AAP136" s="484">
        <f t="shared" ca="1" si="245"/>
        <v>2.8328516958800835E-2</v>
      </c>
      <c r="AAQ136" s="484">
        <f t="shared" ca="1" si="245"/>
        <v>7.2202153341576855E-2</v>
      </c>
      <c r="AAR136" s="484">
        <f t="shared" ca="1" si="245"/>
        <v>1.612649398533611E-2</v>
      </c>
      <c r="AAS136" s="484">
        <f t="shared" ca="1" si="234"/>
        <v>-2.9890571336918708E-3</v>
      </c>
      <c r="AAT136" s="484">
        <f t="shared" ca="1" si="234"/>
        <v>0.1027465411596778</v>
      </c>
      <c r="AAU136" s="484">
        <f t="shared" ca="1" si="234"/>
        <v>0.12363824729832018</v>
      </c>
      <c r="AAV136" s="484">
        <f t="shared" ca="1" si="234"/>
        <v>7.4818040837836219E-2</v>
      </c>
      <c r="AAW136" s="484">
        <f t="shared" ca="1" si="234"/>
        <v>2.5206724043060142E-2</v>
      </c>
      <c r="AAX136" s="484">
        <f t="shared" ca="1" si="234"/>
        <v>-0.12390057897556805</v>
      </c>
      <c r="AAY136" s="484">
        <f t="shared" ca="1" si="231"/>
        <v>5.8628807057291149E-3</v>
      </c>
      <c r="AAZ136" s="484">
        <f t="shared" ca="1" si="231"/>
        <v>0.10083451386486998</v>
      </c>
      <c r="ABA136" s="484">
        <f t="shared" ca="1" si="231"/>
        <v>0.11331661652741069</v>
      </c>
    </row>
    <row r="137" spans="1:729" ht="15" customHeight="1" x14ac:dyDescent="0.35">
      <c r="A137" s="498">
        <v>135</v>
      </c>
      <c r="B137" s="628"/>
      <c r="C137" s="606" t="s">
        <v>7015</v>
      </c>
      <c r="D137" s="629">
        <v>585</v>
      </c>
      <c r="E137" s="630" t="s">
        <v>7016</v>
      </c>
      <c r="F137" s="631" t="s">
        <v>1351</v>
      </c>
      <c r="G137" s="632">
        <v>18.091999999999999</v>
      </c>
      <c r="H137" s="504">
        <v>309.386022013549</v>
      </c>
      <c r="I137" s="505">
        <v>17280</v>
      </c>
      <c r="J137" s="960" t="s">
        <v>7017</v>
      </c>
      <c r="K137" s="469">
        <v>0</v>
      </c>
      <c r="L137" s="950" t="s">
        <v>1188</v>
      </c>
      <c r="M137" s="817">
        <v>125</v>
      </c>
      <c r="N137" s="818">
        <v>0.51090000000000002</v>
      </c>
      <c r="O137" s="819">
        <v>0.27650000000000002</v>
      </c>
      <c r="P137" s="820">
        <v>0.3745</v>
      </c>
      <c r="Q137" s="821">
        <v>0.88160000000000005</v>
      </c>
      <c r="R137" s="818">
        <v>0.32140000000000002</v>
      </c>
      <c r="S137" s="822">
        <v>0.50239999999999996</v>
      </c>
      <c r="T137" s="822">
        <v>0.32640000000000002</v>
      </c>
      <c r="U137" s="822">
        <v>0.1087</v>
      </c>
      <c r="V137" s="822">
        <v>0.16539999999999999</v>
      </c>
      <c r="W137" s="506" t="s">
        <v>1188</v>
      </c>
      <c r="X137" s="875" t="s">
        <v>1188</v>
      </c>
      <c r="Y137" s="517" t="s">
        <v>1188</v>
      </c>
      <c r="Z137" s="517">
        <v>0</v>
      </c>
      <c r="AA137" s="875" t="s">
        <v>1188</v>
      </c>
      <c r="AB137" s="520" t="s">
        <v>1188</v>
      </c>
      <c r="AC137" s="369">
        <v>0</v>
      </c>
      <c r="AD137" s="431" t="s">
        <v>1188</v>
      </c>
      <c r="AE137" s="817">
        <v>0</v>
      </c>
      <c r="AF137" s="634" t="s">
        <v>1188</v>
      </c>
      <c r="AG137" s="635" t="s">
        <v>1188</v>
      </c>
      <c r="AH137" s="636" t="s">
        <v>1188</v>
      </c>
      <c r="AI137" s="636" t="s">
        <v>1188</v>
      </c>
      <c r="AJ137" s="636" t="s">
        <v>1188</v>
      </c>
      <c r="AK137" s="637" t="s">
        <v>1188</v>
      </c>
      <c r="AL137" s="765" t="s">
        <v>1188</v>
      </c>
      <c r="AM137" s="639" t="s">
        <v>1188</v>
      </c>
      <c r="AN137" s="636" t="s">
        <v>1188</v>
      </c>
      <c r="AO137" s="636" t="s">
        <v>1188</v>
      </c>
      <c r="AP137" s="636" t="s">
        <v>1188</v>
      </c>
      <c r="AQ137" s="636" t="s">
        <v>1188</v>
      </c>
      <c r="AR137" s="636" t="s">
        <v>1188</v>
      </c>
      <c r="AS137" s="636" t="s">
        <v>1188</v>
      </c>
      <c r="AT137" s="636" t="s">
        <v>1188</v>
      </c>
      <c r="AU137" s="640" t="s">
        <v>1188</v>
      </c>
      <c r="AV137" s="709" t="s">
        <v>7018</v>
      </c>
      <c r="AW137" s="642" t="s">
        <v>1190</v>
      </c>
      <c r="AX137" s="643">
        <v>0</v>
      </c>
      <c r="AY137" s="811" t="s">
        <v>1188</v>
      </c>
      <c r="AZ137" s="645">
        <v>0</v>
      </c>
      <c r="BA137" s="603" t="s">
        <v>7019</v>
      </c>
      <c r="BB137" s="893" t="s">
        <v>7020</v>
      </c>
      <c r="BC137" s="894" t="s">
        <v>747</v>
      </c>
      <c r="BD137" s="631" t="s">
        <v>1195</v>
      </c>
      <c r="BE137" s="893" t="s">
        <v>1317</v>
      </c>
      <c r="BF137" s="893">
        <v>3</v>
      </c>
      <c r="BG137" s="893">
        <v>2005</v>
      </c>
      <c r="BH137" s="893" t="s">
        <v>1197</v>
      </c>
      <c r="BI137" s="893">
        <v>2</v>
      </c>
      <c r="BJ137" s="893">
        <v>1</v>
      </c>
      <c r="BK137" s="893" t="s">
        <v>1262</v>
      </c>
      <c r="BL137" s="893" t="s">
        <v>1257</v>
      </c>
      <c r="BM137" s="551" t="s">
        <v>7021</v>
      </c>
      <c r="BN137" s="647">
        <v>1994</v>
      </c>
      <c r="BO137" s="651" t="s">
        <v>1188</v>
      </c>
      <c r="BP137" s="647" t="s">
        <v>1188</v>
      </c>
      <c r="BQ137" s="647">
        <v>0</v>
      </c>
      <c r="BR137" s="647" t="s">
        <v>1188</v>
      </c>
      <c r="BS137" s="647" t="s">
        <v>1188</v>
      </c>
      <c r="BT137" s="647" t="s">
        <v>1188</v>
      </c>
      <c r="BU137" s="647" t="s">
        <v>1188</v>
      </c>
      <c r="BV137" s="648" t="s">
        <v>1188</v>
      </c>
      <c r="BW137" s="551" t="s">
        <v>7022</v>
      </c>
      <c r="BX137" s="650">
        <v>1994</v>
      </c>
      <c r="BY137" s="647" t="s">
        <v>1188</v>
      </c>
      <c r="BZ137" s="651" t="s">
        <v>1188</v>
      </c>
      <c r="CA137" s="647">
        <v>0</v>
      </c>
      <c r="CB137" s="647" t="s">
        <v>1188</v>
      </c>
      <c r="CC137" s="651" t="s">
        <v>1188</v>
      </c>
      <c r="CD137" s="652" t="s">
        <v>1188</v>
      </c>
      <c r="CE137" s="647">
        <v>0</v>
      </c>
      <c r="CF137" s="647">
        <v>1</v>
      </c>
      <c r="CG137" s="515" t="s">
        <v>7022</v>
      </c>
      <c r="CH137" s="650">
        <v>1994</v>
      </c>
      <c r="CI137" s="647" t="s">
        <v>1188</v>
      </c>
      <c r="CJ137" s="647" t="s">
        <v>1188</v>
      </c>
      <c r="CK137" s="651" t="s">
        <v>1188</v>
      </c>
      <c r="CL137" s="651" t="s">
        <v>1188</v>
      </c>
      <c r="CM137" s="647">
        <v>0</v>
      </c>
      <c r="CN137" s="647" t="s">
        <v>1188</v>
      </c>
      <c r="CO137" s="651" t="s">
        <v>1188</v>
      </c>
      <c r="CP137" s="647" t="s">
        <v>1188</v>
      </c>
      <c r="CQ137" s="647">
        <v>0</v>
      </c>
      <c r="CR137" s="650">
        <v>1</v>
      </c>
      <c r="CS137" s="709" t="s">
        <v>7023</v>
      </c>
      <c r="CT137" s="647" t="s">
        <v>1188</v>
      </c>
      <c r="CU137" s="648">
        <v>1</v>
      </c>
      <c r="CV137" s="653" t="s">
        <v>1188</v>
      </c>
      <c r="CW137" s="647" t="s">
        <v>1188</v>
      </c>
      <c r="CX137" s="655">
        <v>0</v>
      </c>
      <c r="CY137" s="666" t="s">
        <v>1188</v>
      </c>
      <c r="CZ137" s="665" t="s">
        <v>1188</v>
      </c>
      <c r="DA137" s="655">
        <v>0</v>
      </c>
      <c r="DB137" s="723">
        <v>3000</v>
      </c>
      <c r="DC137" s="753">
        <v>1</v>
      </c>
      <c r="DD137" s="659" t="s">
        <v>7024</v>
      </c>
      <c r="DE137" s="648">
        <v>2019</v>
      </c>
      <c r="DF137" s="708" t="s">
        <v>7020</v>
      </c>
      <c r="DG137" s="664" t="s">
        <v>747</v>
      </c>
      <c r="DH137" s="666">
        <v>1</v>
      </c>
      <c r="DI137" s="710" t="s">
        <v>1262</v>
      </c>
      <c r="DJ137" s="578" t="s">
        <v>7025</v>
      </c>
      <c r="DK137" s="665">
        <v>2005</v>
      </c>
      <c r="DL137" s="665">
        <v>3</v>
      </c>
      <c r="DM137" s="655">
        <v>2</v>
      </c>
      <c r="DN137" s="708" t="s">
        <v>7020</v>
      </c>
      <c r="DO137" s="664" t="s">
        <v>747</v>
      </c>
      <c r="DP137" s="666">
        <v>1</v>
      </c>
      <c r="DQ137" s="710" t="s">
        <v>1262</v>
      </c>
      <c r="DR137" s="578" t="s">
        <v>7025</v>
      </c>
      <c r="DS137" s="665">
        <v>2005</v>
      </c>
      <c r="DT137" s="665">
        <v>3</v>
      </c>
      <c r="DU137" s="655">
        <v>2</v>
      </c>
      <c r="DV137" s="651" t="s">
        <v>1188</v>
      </c>
      <c r="DW137" s="709" t="s">
        <v>7024</v>
      </c>
      <c r="DX137" s="647" t="s">
        <v>1188</v>
      </c>
      <c r="DY137" s="647">
        <v>0</v>
      </c>
      <c r="DZ137" s="650">
        <v>0</v>
      </c>
      <c r="EA137" s="807" t="s">
        <v>1188</v>
      </c>
      <c r="EB137" s="861" t="s">
        <v>7026</v>
      </c>
      <c r="EC137" s="647">
        <v>0</v>
      </c>
      <c r="ED137" s="668" t="s">
        <v>1188</v>
      </c>
      <c r="EE137" s="647" t="s">
        <v>1188</v>
      </c>
      <c r="EF137" s="647">
        <v>0</v>
      </c>
      <c r="EG137" s="650" t="s">
        <v>1188</v>
      </c>
      <c r="EH137" s="648" t="s">
        <v>1188</v>
      </c>
      <c r="EI137" s="551" t="s">
        <v>7018</v>
      </c>
      <c r="EJ137" s="651" t="s">
        <v>1190</v>
      </c>
      <c r="EK137" s="647" t="s">
        <v>1188</v>
      </c>
      <c r="EL137" s="647" t="s">
        <v>1188</v>
      </c>
      <c r="EM137" s="669" t="s">
        <v>1188</v>
      </c>
      <c r="EN137" s="647" t="s">
        <v>1188</v>
      </c>
      <c r="EO137" s="670" t="s">
        <v>1188</v>
      </c>
      <c r="EP137" s="556">
        <v>0</v>
      </c>
      <c r="EQ137" s="556" t="s">
        <v>1188</v>
      </c>
      <c r="ER137" s="651" t="s">
        <v>1188</v>
      </c>
      <c r="ES137" s="556" t="s">
        <v>1188</v>
      </c>
      <c r="ET137" s="556">
        <v>0</v>
      </c>
      <c r="EU137" s="671">
        <v>0</v>
      </c>
      <c r="EV137" s="672"/>
      <c r="EW137" s="673"/>
      <c r="EX137" s="674"/>
      <c r="EY137" s="631" t="s">
        <v>2586</v>
      </c>
      <c r="EZ137" s="631" t="s">
        <v>1188</v>
      </c>
      <c r="FA137" s="675"/>
      <c r="FB137" s="648">
        <v>1</v>
      </c>
      <c r="FC137" s="676"/>
      <c r="FD137" s="647"/>
      <c r="FE137" s="648"/>
      <c r="FF137" s="652" t="s">
        <v>1281</v>
      </c>
      <c r="FG137" s="563" t="s">
        <v>1282</v>
      </c>
      <c r="FH137" s="631" t="str">
        <f t="shared" si="266"/>
        <v>D</v>
      </c>
      <c r="FI137" s="677">
        <f t="shared" si="267"/>
        <v>0.26666666666666666</v>
      </c>
      <c r="FJ137" s="678">
        <f t="shared" si="268"/>
        <v>0.8</v>
      </c>
      <c r="FK137" s="679">
        <f t="shared" si="269"/>
        <v>0</v>
      </c>
      <c r="FL137" s="680">
        <f t="shared" si="270"/>
        <v>0</v>
      </c>
      <c r="FM137" s="681">
        <v>0</v>
      </c>
      <c r="FN137" s="430" t="s">
        <v>1188</v>
      </c>
      <c r="FO137" s="686" t="s">
        <v>1188</v>
      </c>
      <c r="FP137" s="686" t="s">
        <v>1188</v>
      </c>
      <c r="FQ137" s="430">
        <v>0</v>
      </c>
      <c r="FR137" s="682" t="s">
        <v>1188</v>
      </c>
      <c r="FS137" s="369">
        <v>0</v>
      </c>
      <c r="FT137" s="430" t="s">
        <v>1188</v>
      </c>
      <c r="FU137" s="431" t="s">
        <v>1188</v>
      </c>
      <c r="FV137" s="369">
        <v>0</v>
      </c>
      <c r="FW137" s="430" t="s">
        <v>1188</v>
      </c>
      <c r="FX137" s="431" t="s">
        <v>1188</v>
      </c>
      <c r="FY137" s="369">
        <v>0</v>
      </c>
      <c r="FZ137" s="430" t="s">
        <v>1188</v>
      </c>
      <c r="GA137" s="686" t="s">
        <v>1188</v>
      </c>
      <c r="GB137" s="431" t="s">
        <v>1188</v>
      </c>
      <c r="GC137" s="369">
        <v>0</v>
      </c>
      <c r="GD137" s="430" t="s">
        <v>1188</v>
      </c>
      <c r="GE137" s="686" t="s">
        <v>1188</v>
      </c>
      <c r="GF137" s="431" t="s">
        <v>1188</v>
      </c>
      <c r="GG137" s="369">
        <v>0</v>
      </c>
      <c r="GH137" s="430" t="s">
        <v>1188</v>
      </c>
      <c r="GI137" s="686" t="s">
        <v>1188</v>
      </c>
      <c r="GJ137" s="431" t="s">
        <v>1188</v>
      </c>
      <c r="GK137" s="369">
        <v>0</v>
      </c>
      <c r="GL137" s="430" t="s">
        <v>1188</v>
      </c>
      <c r="GM137" s="686" t="s">
        <v>1188</v>
      </c>
      <c r="GN137" s="946" t="s">
        <v>1188</v>
      </c>
      <c r="GO137" s="676">
        <v>0</v>
      </c>
      <c r="GP137" s="917" t="s">
        <v>1188</v>
      </c>
      <c r="GQ137" s="872" t="s">
        <v>1188</v>
      </c>
      <c r="GR137" s="872" t="s">
        <v>1188</v>
      </c>
      <c r="GS137" s="872" t="s">
        <v>1188</v>
      </c>
      <c r="GT137" s="873" t="s">
        <v>1188</v>
      </c>
      <c r="GU137" s="581">
        <v>0</v>
      </c>
      <c r="GV137" s="687" t="s">
        <v>1188</v>
      </c>
      <c r="GW137" s="872" t="s">
        <v>1188</v>
      </c>
      <c r="GX137" s="873" t="s">
        <v>1188</v>
      </c>
      <c r="GY137" s="874">
        <v>0</v>
      </c>
      <c r="GZ137" s="582" t="s">
        <v>1188</v>
      </c>
      <c r="HA137" s="583" t="s">
        <v>1459</v>
      </c>
      <c r="HB137" s="584">
        <v>2</v>
      </c>
      <c r="HC137" s="585">
        <v>0</v>
      </c>
      <c r="HD137" s="586" t="s">
        <v>1188</v>
      </c>
      <c r="HE137" s="690" t="s">
        <v>1188</v>
      </c>
      <c r="HF137" s="587" t="s">
        <v>1188</v>
      </c>
      <c r="HG137" s="587" t="s">
        <v>1188</v>
      </c>
      <c r="HH137" s="588">
        <v>0</v>
      </c>
      <c r="HI137" s="787" t="s">
        <v>1188</v>
      </c>
      <c r="HJ137" s="808" t="s">
        <v>1188</v>
      </c>
      <c r="HK137" s="691" t="s">
        <v>1188</v>
      </c>
      <c r="HL137" s="692">
        <v>2</v>
      </c>
      <c r="HM137" s="789" t="s">
        <v>7027</v>
      </c>
      <c r="HN137" s="592">
        <v>2014</v>
      </c>
      <c r="HO137" s="681" t="s">
        <v>1188</v>
      </c>
      <c r="HP137" s="574" t="s">
        <v>1188</v>
      </c>
      <c r="HQ137" s="472" t="str">
        <f t="shared" si="271"/>
        <v>-</v>
      </c>
      <c r="HR137" s="593" t="s">
        <v>1188</v>
      </c>
      <c r="HS137" s="574" t="s">
        <v>1188</v>
      </c>
      <c r="HT137" s="574" t="s">
        <v>1188</v>
      </c>
      <c r="HU137" s="574" t="s">
        <v>1188</v>
      </c>
      <c r="HV137" s="574" t="s">
        <v>1188</v>
      </c>
      <c r="HW137" s="574" t="s">
        <v>1188</v>
      </c>
      <c r="HX137" s="574" t="s">
        <v>1188</v>
      </c>
      <c r="HY137" s="574" t="s">
        <v>1188</v>
      </c>
      <c r="HZ137" s="574" t="s">
        <v>1188</v>
      </c>
      <c r="IA137" s="574" t="s">
        <v>1188</v>
      </c>
      <c r="IB137" s="574" t="s">
        <v>1188</v>
      </c>
      <c r="IC137" s="574" t="s">
        <v>1188</v>
      </c>
      <c r="ID137" s="681" t="s">
        <v>1188</v>
      </c>
      <c r="IE137" s="369" t="s">
        <v>1188</v>
      </c>
      <c r="IF137" s="574" t="s">
        <v>1188</v>
      </c>
      <c r="IG137" s="472" t="str">
        <f t="shared" si="272"/>
        <v>-</v>
      </c>
      <c r="IH137" s="609" t="s">
        <v>1188</v>
      </c>
      <c r="II137" s="694" t="s">
        <v>1188</v>
      </c>
      <c r="IJ137" s="695" t="s">
        <v>1188</v>
      </c>
      <c r="IK137" s="696" t="s">
        <v>1188</v>
      </c>
      <c r="IL137" s="696" t="s">
        <v>1188</v>
      </c>
      <c r="IM137" s="697" t="s">
        <v>1188</v>
      </c>
      <c r="IN137" s="599">
        <v>3</v>
      </c>
      <c r="IO137" s="600">
        <v>1</v>
      </c>
      <c r="IP137" s="601">
        <v>1</v>
      </c>
      <c r="IQ137" s="600">
        <v>37</v>
      </c>
      <c r="IR137" s="587">
        <v>55</v>
      </c>
      <c r="IS137" s="601">
        <v>92</v>
      </c>
      <c r="IT137" s="599" t="s">
        <v>1188</v>
      </c>
      <c r="IU137" s="600" t="s">
        <v>1188</v>
      </c>
      <c r="IV137" s="587" t="s">
        <v>1188</v>
      </c>
      <c r="IW137" s="601" t="s">
        <v>1188</v>
      </c>
      <c r="IX137" s="602" t="s">
        <v>1188</v>
      </c>
      <c r="IY137" s="681">
        <v>0</v>
      </c>
      <c r="IZ137" s="698" t="s">
        <v>1188</v>
      </c>
      <c r="JA137" s="681">
        <v>2</v>
      </c>
      <c r="JB137" s="699" t="s">
        <v>7028</v>
      </c>
      <c r="JC137" s="681">
        <v>0</v>
      </c>
      <c r="JD137" s="430" t="s">
        <v>1188</v>
      </c>
      <c r="JE137" s="686" t="s">
        <v>1188</v>
      </c>
      <c r="JF137" s="686" t="s">
        <v>1188</v>
      </c>
      <c r="JG137" s="592" t="s">
        <v>1188</v>
      </c>
      <c r="JH137" s="369">
        <v>0</v>
      </c>
      <c r="JI137" s="430" t="s">
        <v>1188</v>
      </c>
      <c r="JJ137" s="686" t="s">
        <v>1188</v>
      </c>
      <c r="JK137" s="686" t="s">
        <v>1188</v>
      </c>
      <c r="JL137" s="592" t="s">
        <v>1188</v>
      </c>
      <c r="JM137" s="369">
        <v>0</v>
      </c>
      <c r="JN137" s="430" t="s">
        <v>1188</v>
      </c>
      <c r="JO137" s="430" t="s">
        <v>1188</v>
      </c>
      <c r="JP137" s="686" t="s">
        <v>1188</v>
      </c>
      <c r="JQ137" s="686" t="s">
        <v>1188</v>
      </c>
      <c r="JR137" s="592" t="s">
        <v>1188</v>
      </c>
      <c r="JS137" s="369">
        <v>0</v>
      </c>
      <c r="JT137" s="430" t="s">
        <v>1188</v>
      </c>
      <c r="JU137" s="686" t="s">
        <v>1188</v>
      </c>
      <c r="JV137" s="686" t="s">
        <v>1188</v>
      </c>
      <c r="JW137" s="592" t="s">
        <v>1188</v>
      </c>
      <c r="JX137" s="606">
        <v>0</v>
      </c>
      <c r="JY137" s="607" t="s">
        <v>1188</v>
      </c>
      <c r="JZ137" s="606" t="s">
        <v>1188</v>
      </c>
      <c r="KA137" s="606">
        <f t="shared" si="273"/>
        <v>0</v>
      </c>
      <c r="KB137" s="606"/>
      <c r="KC137" s="606"/>
      <c r="KD137" s="606"/>
      <c r="KE137" s="606"/>
      <c r="KF137" s="606">
        <f t="shared" si="274"/>
        <v>0</v>
      </c>
      <c r="KG137" s="606"/>
      <c r="KH137" s="606"/>
      <c r="KI137" s="606"/>
      <c r="KJ137" s="606"/>
      <c r="KK137" s="606">
        <v>0</v>
      </c>
      <c r="KL137" s="606">
        <v>0</v>
      </c>
      <c r="KM137" s="608">
        <f t="shared" si="248"/>
        <v>0.49091557115316392</v>
      </c>
      <c r="KN137" s="609">
        <v>-4.542214423418045E-2</v>
      </c>
      <c r="KO137" s="609">
        <v>51.442306518554688</v>
      </c>
      <c r="KP137" s="610">
        <v>1</v>
      </c>
      <c r="KQ137" s="608">
        <f t="shared" si="249"/>
        <v>0.41013945937156676</v>
      </c>
      <c r="KR137" s="609">
        <v>-0.44930270314216614</v>
      </c>
      <c r="KS137" s="609">
        <v>36.057693481445313</v>
      </c>
      <c r="KT137" s="610">
        <v>1</v>
      </c>
      <c r="KU137" s="610" t="s">
        <v>1188</v>
      </c>
      <c r="KV137" s="606" t="s">
        <v>5586</v>
      </c>
      <c r="KW137" s="606" t="s">
        <v>7015</v>
      </c>
      <c r="KX137" s="700" t="str">
        <f t="shared" ca="1" si="275"/>
        <v>D</v>
      </c>
      <c r="KY137" s="701">
        <f t="shared" ca="1" si="276"/>
        <v>0.18017327398172384</v>
      </c>
      <c r="KZ137" s="702">
        <f t="shared" ca="1" si="235"/>
        <v>0.13231764705882354</v>
      </c>
      <c r="LA137" s="703">
        <f t="shared" ca="1" si="236"/>
        <v>0.22185714285714289</v>
      </c>
      <c r="LB137" s="703">
        <f t="shared" ca="1" si="237"/>
        <v>0.24701666666666666</v>
      </c>
      <c r="LC137" s="704">
        <f t="shared" ca="1" si="238"/>
        <v>0.11950163934426229</v>
      </c>
      <c r="LD137" s="696" cm="1">
        <f t="array" aca="1" ref="LD137" ca="1">INDIRECT(LD$203&amp;ROW())*LD$205</f>
        <v>0</v>
      </c>
      <c r="LE137" s="696" cm="1">
        <f t="array" aca="1" ref="LE137" ca="1">INDIRECT(LE$203&amp;ROW())*LE$205</f>
        <v>0</v>
      </c>
      <c r="LF137" s="696" cm="1">
        <f t="array" aca="1" ref="LF137" ca="1">INDIRECT(LF$203&amp;ROW())*LF$205</f>
        <v>0</v>
      </c>
      <c r="LG137" s="696" cm="1">
        <f t="array" aca="1" ref="LG137" ca="1">INDIRECT(LG$203&amp;ROW())*LG$205</f>
        <v>3</v>
      </c>
      <c r="LH137" s="696" cm="1">
        <f t="array" aca="1" ref="LH137" ca="1">INDIRECT(LH$203&amp;ROW())*LH$205</f>
        <v>0</v>
      </c>
      <c r="LI137" s="696" cm="1">
        <f t="array" aca="1" ref="LI137" ca="1">INDIRECT(LI$203&amp;ROW())*LI$205</f>
        <v>0</v>
      </c>
      <c r="LJ137" s="696" cm="1">
        <f t="array" aca="1" ref="LJ137" ca="1">INDIRECT(LJ$203&amp;ROW())*LJ$205</f>
        <v>0</v>
      </c>
      <c r="LK137" s="696" cm="1">
        <f t="array" aca="1" ref="LK137" ca="1">INDIRECT(LK$203&amp;ROW())*LK$205</f>
        <v>3</v>
      </c>
      <c r="LL137" s="696" cm="1">
        <f t="array" aca="1" ref="LL137" ca="1">INDIRECT(LL$203&amp;ROW())*LL$205</f>
        <v>3</v>
      </c>
      <c r="LM137" s="696" cm="1">
        <f t="array" aca="1" ref="LM137" ca="1">INDIRECT(LM$203&amp;ROW())*LM$205</f>
        <v>0</v>
      </c>
      <c r="LN137" s="696" cm="1">
        <f t="array" aca="1" ref="LN137" ca="1">INDIRECT(LN$203&amp;ROW())*LN$205</f>
        <v>0</v>
      </c>
      <c r="LO137" s="696" cm="1">
        <f t="array" aca="1" ref="LO137" ca="1">INDIRECT(LO$203&amp;ROW())*LO$205</f>
        <v>0</v>
      </c>
      <c r="LP137" s="696" cm="1">
        <f t="array" aca="1" ref="LP137" ca="1">INDIRECT(LP$203&amp;ROW())*LP$205</f>
        <v>0</v>
      </c>
      <c r="LQ137" s="696" cm="1">
        <f t="array" aca="1" ref="LQ137" ca="1">IF(INDIRECT(LQ$203&amp;ROW())="-",0,INDIRECT(LQ$203&amp;ROW())*LQ$205)</f>
        <v>2.2469999999999999</v>
      </c>
      <c r="LR137" s="696" cm="1">
        <f t="array" aca="1" ref="LR137" ca="1">INDIRECT(LR$203&amp;ROW())*LR$205</f>
        <v>0</v>
      </c>
      <c r="LS137" s="696" cm="1">
        <f t="array" aca="1" ref="LS137" ca="1">IF(INDIRECT(LS$203&amp;ROW())="-",0,INDIRECT(LS$203&amp;ROW())*LS$205)</f>
        <v>1.6590000000000003</v>
      </c>
      <c r="LT137" s="696" cm="1">
        <f t="array" aca="1" ref="LT137" ca="1">INDIRECT(LT$203&amp;ROW())*LT$205</f>
        <v>0</v>
      </c>
      <c r="LU137" s="696" cm="1">
        <f t="array" aca="1" ref="LU137" ca="1">INDIRECT(LU$203&amp;ROW())*LU$205</f>
        <v>1</v>
      </c>
      <c r="LV137" s="696" cm="1">
        <f t="array" aca="1" ref="LV137" ca="1">INDIRECT(LV$203&amp;ROW())*LV$205</f>
        <v>1</v>
      </c>
      <c r="LW137" s="696" cm="1">
        <f t="array" aca="1" ref="LW137" ca="1">INDIRECT(LW$203&amp;ROW())*LW$205</f>
        <v>0</v>
      </c>
      <c r="LX137" s="696" cm="1">
        <f t="array" aca="1" ref="LX137" ca="1">INDIRECT(LX$203&amp;ROW())*LX$205</f>
        <v>1</v>
      </c>
      <c r="LY137" s="696" cm="1">
        <f t="array" aca="1" ref="LY137" ca="1">IF(INDIRECT(LY$203&amp;ROW())="-",0,INDIRECT(LY$203&amp;ROW())*LY$205)</f>
        <v>1.9284000000000001</v>
      </c>
      <c r="LZ137" s="696" cm="1">
        <f t="array" aca="1" ref="LZ137" ca="1">INDIRECT(LZ$203&amp;ROW())*LZ$205</f>
        <v>0</v>
      </c>
      <c r="MA137" s="696" cm="1">
        <f t="array" aca="1" ref="MA137" ca="1">INDIRECT(MA$203&amp;ROW())*MA$205</f>
        <v>4</v>
      </c>
      <c r="MB137" s="696" cm="1">
        <f t="array" aca="1" ref="MB137" ca="1">INDIRECT(MB$203&amp;ROW())*MB$205</f>
        <v>0</v>
      </c>
      <c r="MC137" s="696" cm="1">
        <f t="array" aca="1" ref="MC137" ca="1">IF($MB137=0,0,INDIRECT(MC$203&amp;ROW())*MC$205)</f>
        <v>0</v>
      </c>
      <c r="MD137" s="696" cm="1">
        <f t="array" aca="1" ref="MD137" ca="1">IF($MB137=0,0,INDIRECT(MD$203&amp;ROW())*MD$205)</f>
        <v>0</v>
      </c>
      <c r="ME137" s="696" cm="1">
        <f t="array" aca="1" ref="ME137" ca="1">IF($MB137=0,0,INDIRECT(ME$203&amp;ROW())*ME$205)</f>
        <v>0</v>
      </c>
      <c r="MF137" s="696" cm="1">
        <f t="array" aca="1" ref="MF137" ca="1">IF($MB137=0,0,INDIRECT(MF$203&amp;ROW())*MF$205)</f>
        <v>0</v>
      </c>
      <c r="MG137" s="696" cm="1">
        <f t="array" aca="1" ref="MG137" ca="1">INDIRECT(MG$203&amp;ROW())*MG$205</f>
        <v>0</v>
      </c>
      <c r="MH137" s="696" cm="1">
        <f t="array" aca="1" ref="MH137" ca="1">IF($MG137=0,0,INDIRECT(MH$203&amp;ROW())*MH$205)</f>
        <v>0</v>
      </c>
      <c r="MI137" s="696" cm="1">
        <f t="array" aca="1" ref="MI137" ca="1">IF($MG137=0,0,INDIRECT(MI$203&amp;ROW())*MI$205)</f>
        <v>0</v>
      </c>
      <c r="MJ137" s="696" cm="1">
        <f t="array" aca="1" ref="MJ137" ca="1">INDIRECT(MJ$203&amp;ROW())*MJ$205</f>
        <v>0</v>
      </c>
      <c r="MK137" s="696" cm="1">
        <f t="array" aca="1" ref="MK137" ca="1">INDIRECT(MK$203&amp;ROW())*MK$205</f>
        <v>0</v>
      </c>
      <c r="ML137" s="696" cm="1">
        <f t="array" aca="1" ref="ML137" ca="1">INDIRECT(ML$203&amp;ROW())*ML$205</f>
        <v>0</v>
      </c>
      <c r="MM137" s="696" cm="1">
        <f t="array" aca="1" ref="MM137" ca="1">INDIRECT(MM$203&amp;ROW())*MM$205</f>
        <v>0</v>
      </c>
      <c r="MN137" s="696" cm="1">
        <f t="array" aca="1" ref="MN137" ca="1">INDIRECT(MN$203&amp;ROW())*MN$205</f>
        <v>0</v>
      </c>
      <c r="MO137" s="696" cm="1">
        <f t="array" aca="1" ref="MO137" ca="1">INDIRECT(MO$203&amp;ROW())*MO$205</f>
        <v>2</v>
      </c>
      <c r="MP137" s="696" cm="1">
        <f t="array" aca="1" ref="MP137" ca="1">INDIRECT(MP$203&amp;ROW())*MP$205</f>
        <v>0</v>
      </c>
      <c r="MQ137" s="696" cm="1">
        <f t="array" aca="1" ref="MQ137" ca="1">INDIRECT(MQ$203&amp;ROW())*MQ$205</f>
        <v>0</v>
      </c>
      <c r="MR137" s="696" cm="1">
        <f t="array" aca="1" ref="MR137" ca="1">INDIRECT(MR$203&amp;ROW())*MR$205</f>
        <v>0</v>
      </c>
      <c r="MS137" s="696" cm="1">
        <f t="array" aca="1" ref="MS137" ca="1">INDIRECT(MS$203&amp;ROW())*MS$205</f>
        <v>0</v>
      </c>
      <c r="MT137" s="696" cm="1">
        <f t="array" aca="1" ref="MT137" ca="1">INDIRECT(MT$203&amp;ROW())*MT$205</f>
        <v>0</v>
      </c>
      <c r="MU137" s="696" cm="1">
        <f t="array" aca="1" ref="MU137" ca="1">INDIRECT(MU$203&amp;ROW())*MU$205</f>
        <v>0</v>
      </c>
      <c r="MV137" s="696" cm="1">
        <f t="array" aca="1" ref="MV137" ca="1">IF(INDIRECT(MV$203&amp;ROW())="-",0,INDIRECT(MV$203&amp;ROW())*MV$205)</f>
        <v>5.2896000000000001</v>
      </c>
      <c r="MW137" s="696" cm="1">
        <f t="array" aca="1" ref="MW137" ca="1">INDIRECT(MW$203&amp;ROW())*MW$205</f>
        <v>0</v>
      </c>
      <c r="MX137" s="696" cm="1">
        <f t="array" aca="1" ref="MX137" ca="1">INDIRECT(MX$203&amp;ROW())*MX$205</f>
        <v>0</v>
      </c>
      <c r="MY137" s="696" cm="1">
        <f t="array" aca="1" ref="MY137" ca="1">INDIRECT(MY$203&amp;ROW())*MY$205</f>
        <v>0</v>
      </c>
      <c r="NA137" s="701">
        <f t="shared" si="277"/>
        <v>0.22864634146341462</v>
      </c>
      <c r="NB137" s="617">
        <f t="shared" si="278"/>
        <v>0.23403571428571429</v>
      </c>
      <c r="NC137" s="695">
        <f t="shared" si="279"/>
        <v>0.17856923076923079</v>
      </c>
      <c r="ND137" s="697">
        <f t="shared" si="280"/>
        <v>0.10672592592592593</v>
      </c>
      <c r="NE137" s="694">
        <f t="shared" si="281"/>
        <v>0.1869943031110714</v>
      </c>
      <c r="NF137" s="682" t="str">
        <f t="shared" si="282"/>
        <v>D</v>
      </c>
      <c r="NH137" s="606" t="s">
        <v>7015</v>
      </c>
      <c r="NI137" s="563" t="str">
        <f t="shared" si="239"/>
        <v>B</v>
      </c>
      <c r="NJ137" s="563" t="str">
        <f t="shared" si="283"/>
        <v>D</v>
      </c>
      <c r="NK137" s="563" t="str">
        <f t="shared" ca="1" si="284"/>
        <v>D</v>
      </c>
      <c r="NL137" s="563" t="str">
        <f t="shared" ca="1" si="285"/>
        <v>D</v>
      </c>
      <c r="NM137" s="563" t="str">
        <f t="shared" ca="1" si="286"/>
        <v>D</v>
      </c>
      <c r="NN137" s="563" t="str">
        <f t="shared" ca="1" si="306"/>
        <v>D</v>
      </c>
      <c r="NO137" s="563" t="str">
        <f t="shared" ca="1" si="307"/>
        <v>D</v>
      </c>
      <c r="NP137" s="606" t="str">
        <f t="shared" si="287"/>
        <v>-</v>
      </c>
      <c r="NQ137" s="682" t="str">
        <f t="shared" si="288"/>
        <v>-</v>
      </c>
      <c r="NR137" s="682" t="e">
        <f>IF(OR(AND(NI137="A",OR(NJ137="C",NJ137="D")),AND(NI137="A",OR(#REF!="C",#REF!="D")),AND(NI137="B",OR(NJ137="D",#REF!="D")),AND(OR(NI137="C",NI137="D"),OR(NJ137="A",NJ137="B")),AND(OR(NI137="C",NI137="D"),OR(#REF!="A",#REF!="B")),AND(OR(NJ137="A",#REF!="A",NJ137="B",#REF!="B"),OR(NP137="-",NQ137="-")),AND(OR(NJ137="C",#REF!="C",NJ137="D",#REF!="D"),NP137="Yes")),"Yes","-")</f>
        <v>#REF!</v>
      </c>
      <c r="NS137" s="607" t="s">
        <v>7029</v>
      </c>
      <c r="NT137" s="619">
        <f t="shared" si="289"/>
        <v>0.51090000000000002</v>
      </c>
      <c r="NU137" s="619">
        <f t="shared" si="290"/>
        <v>0.1869943031110714</v>
      </c>
      <c r="NV137" s="619">
        <f t="shared" ca="1" si="291"/>
        <v>0.18017327398172384</v>
      </c>
      <c r="NW137" s="619">
        <f t="shared" ca="1" si="308"/>
        <v>0.1762065685285252</v>
      </c>
      <c r="NX137" s="619">
        <f t="shared" ca="1" si="309"/>
        <v>0.19245092618399554</v>
      </c>
      <c r="NY137" s="620">
        <f t="shared" ca="1" si="310"/>
        <v>0.18719856164670809</v>
      </c>
      <c r="NZ137" s="620">
        <f t="shared" ca="1" si="311"/>
        <v>0.19579775085001941</v>
      </c>
      <c r="OA137" s="705" t="s">
        <v>1188</v>
      </c>
      <c r="OB137" s="706" t="s">
        <v>1188</v>
      </c>
      <c r="OC137" s="494"/>
      <c r="OE137" s="606" t="s">
        <v>7015</v>
      </c>
      <c r="OF137" s="700" t="str">
        <f t="shared" ca="1" si="292"/>
        <v>D</v>
      </c>
      <c r="OG137" s="701">
        <f t="shared" ca="1" si="312"/>
        <v>0.1762065685285252</v>
      </c>
      <c r="OH137" s="705">
        <f t="shared" ca="1" si="293"/>
        <v>0.18899273969631239</v>
      </c>
      <c r="OI137" s="696">
        <f t="shared" ca="1" si="294"/>
        <v>0.23499724968632371</v>
      </c>
      <c r="OJ137" s="696">
        <f t="shared" ca="1" si="295"/>
        <v>0.1861937836862218</v>
      </c>
      <c r="OK137" s="697">
        <f t="shared" ca="1" si="296"/>
        <v>9.4642501045242827E-2</v>
      </c>
      <c r="OL137" s="696" cm="1">
        <f t="array" aca="1" ref="OL137" ca="1">INDIRECT(OL$203&amp;ROW())*OL$205</f>
        <v>0</v>
      </c>
      <c r="OM137" s="696" cm="1">
        <f t="array" aca="1" ref="OM137" ca="1">INDIRECT(OM$203&amp;ROW())*OM$205</f>
        <v>0</v>
      </c>
      <c r="ON137" s="696" cm="1">
        <f t="array" aca="1" ref="ON137" ca="1">INDIRECT(ON$203&amp;ROW())*ON$205</f>
        <v>0</v>
      </c>
      <c r="OO137" s="696" cm="1">
        <f t="array" aca="1" ref="OO137" ca="1">INDIRECT(OO$203&amp;ROW())*OO$205</f>
        <v>1.0790999999999999</v>
      </c>
      <c r="OP137" s="696" cm="1">
        <f t="array" aca="1" ref="OP137" ca="1">INDIRECT(OP$203&amp;ROW())*OP$205</f>
        <v>0</v>
      </c>
      <c r="OQ137" s="696" cm="1">
        <f t="array" aca="1" ref="OQ137" ca="1">INDIRECT(OQ$203&amp;ROW())*OQ$205</f>
        <v>0</v>
      </c>
      <c r="OR137" s="696" cm="1">
        <f t="array" aca="1" ref="OR137" ca="1">INDIRECT(OR$203&amp;ROW())*OR$205</f>
        <v>0</v>
      </c>
      <c r="OS137" s="696" cm="1">
        <f t="array" aca="1" ref="OS137" ca="1">INDIRECT(OS$203&amp;ROW())*OS$205</f>
        <v>1.5387</v>
      </c>
      <c r="OT137" s="696" cm="1">
        <f t="array" aca="1" ref="OT137" ca="1">INDIRECT(OT$203&amp;ROW())*OT$205</f>
        <v>1.4727000000000001</v>
      </c>
      <c r="OU137" s="696" cm="1">
        <f t="array" aca="1" ref="OU137" ca="1">INDIRECT(OU$203&amp;ROW())*OU$205</f>
        <v>0</v>
      </c>
      <c r="OV137" s="696" cm="1">
        <f t="array" aca="1" ref="OV137" ca="1">INDIRECT(OV$203&amp;ROW())*OV$205</f>
        <v>0</v>
      </c>
      <c r="OW137" s="696" cm="1">
        <f t="array" aca="1" ref="OW137" ca="1">INDIRECT(OW$203&amp;ROW())*OW$205</f>
        <v>0</v>
      </c>
      <c r="OX137" s="696" cm="1">
        <f t="array" aca="1" ref="OX137" ca="1">INDIRECT(OX$203&amp;ROW())*OX$205</f>
        <v>0</v>
      </c>
      <c r="OY137" s="696" cm="1">
        <f t="array" aca="1" ref="OY137" ca="1">IF(INDIRECT(OY$203&amp;ROW())="-",0,INDIRECT(OY$203&amp;ROW())*OY$205)</f>
        <v>0.26578265000000001</v>
      </c>
      <c r="OZ137" s="696" cm="1">
        <f t="array" aca="1" ref="OZ137" ca="1">INDIRECT(OZ$203&amp;ROW())*OZ$205</f>
        <v>0</v>
      </c>
      <c r="PA137" s="696" cm="1">
        <f t="array" aca="1" ref="PA137" ca="1">IF(INDIRECT(PA$203&amp;ROW())="-",0,INDIRECT(PA$203&amp;ROW())*PA$205)</f>
        <v>0.24426010000000001</v>
      </c>
      <c r="PB137" s="705" cm="1">
        <f t="array" aca="1" ref="PB137" ca="1">INDIRECT(PB$203&amp;ROW())*PB$205</f>
        <v>0</v>
      </c>
      <c r="PC137" s="696" cm="1">
        <f t="array" aca="1" ref="PC137" ca="1">INDIRECT(PC$203&amp;ROW())*PC$205</f>
        <v>0.69730000000000003</v>
      </c>
      <c r="PD137" s="696" cm="1">
        <f t="array" aca="1" ref="PD137" ca="1">INDIRECT(PD$203&amp;ROW())*PD$205</f>
        <v>0.73419999999999996</v>
      </c>
      <c r="PE137" s="696" cm="1">
        <f t="array" aca="1" ref="PE137" ca="1">INDIRECT(PE$203&amp;ROW())*PE$205</f>
        <v>0</v>
      </c>
      <c r="PF137" s="696" cm="1">
        <f t="array" aca="1" ref="PF137" ca="1">INDIRECT(PF$203&amp;ROW())*PF$205</f>
        <v>0.66539999999999999</v>
      </c>
      <c r="PG137" s="696" cm="1">
        <f t="array" aca="1" ref="PG137" ca="1">IF(INDIRECT(PG$203&amp;ROW())="-",0,INDIRECT(PG$203&amp;ROW())*PG$205)</f>
        <v>0.281225</v>
      </c>
      <c r="PH137" s="696" cm="1">
        <f t="array" aca="1" ref="PH137" ca="1">INDIRECT(PH$203&amp;ROW())*PH$205</f>
        <v>0</v>
      </c>
      <c r="PI137" s="696" cm="1">
        <f t="array" aca="1" ref="PI137" ca="1">INDIRECT(PI$203&amp;ROW())*PI$205</f>
        <v>1.2145999999999999</v>
      </c>
      <c r="PJ137" s="696" cm="1">
        <f t="array" aca="1" ref="PJ137" ca="1">INDIRECT(PJ$203&amp;ROW())*PJ$205</f>
        <v>0</v>
      </c>
      <c r="PK137" s="696" cm="1">
        <f t="array" aca="1" ref="PK137" ca="1">IF($PJ137=0,0,INDIRECT(PK$203&amp;ROW())*PK$205)</f>
        <v>0</v>
      </c>
      <c r="PL137" s="696" cm="1">
        <f t="array" aca="1" ref="PL137" ca="1">IF($MPE137=0,0,INDIRECT(PL$203&amp;ROW())*PL$205)</f>
        <v>0</v>
      </c>
      <c r="PM137" s="696" cm="1">
        <f t="array" aca="1" ref="PM137" ca="1">IF($MPE137=0,0,INDIRECT(PM$203&amp;ROW())*PM$205)</f>
        <v>0</v>
      </c>
      <c r="PN137" s="696" cm="1">
        <f t="array" aca="1" ref="PN137" ca="1">IF($PJ137=0,0,INDIRECT(PN$203&amp;ROW())*PN$205)</f>
        <v>0</v>
      </c>
      <c r="PO137" s="696" cm="1">
        <f t="array" aca="1" ref="PO137" ca="1">INDIRECT(PO$203&amp;ROW())*PO$205</f>
        <v>0</v>
      </c>
      <c r="PP137" s="696" cm="1">
        <f t="array" aca="1" ref="PP137" ca="1">IF($PO137=0,0,INDIRECT(PP$203&amp;ROW())*PP$205)</f>
        <v>0</v>
      </c>
      <c r="PQ137" s="696" cm="1">
        <f t="array" aca="1" ref="PQ137" ca="1">IF($PO137=0,0,INDIRECT(PQ$203&amp;ROW())*PQ$205)</f>
        <v>0</v>
      </c>
      <c r="PR137" s="696" cm="1">
        <f t="array" aca="1" ref="PR137" ca="1">INDIRECT(PR$203&amp;ROW())*PR$205</f>
        <v>0</v>
      </c>
      <c r="PS137" s="696" cm="1">
        <f t="array" aca="1" ref="PS137" ca="1">INDIRECT(PS$203&amp;ROW())*PS$205</f>
        <v>0</v>
      </c>
      <c r="PT137" s="696" cm="1">
        <f t="array" aca="1" ref="PT137" ca="1">INDIRECT(PT$203&amp;ROW())*PT$205</f>
        <v>0</v>
      </c>
      <c r="PU137" s="696" cm="1">
        <f t="array" aca="1" ref="PU137" ca="1">INDIRECT(PU$203&amp;ROW())*PU$205</f>
        <v>0</v>
      </c>
      <c r="PV137" s="696" cm="1">
        <f t="array" aca="1" ref="PV137" ca="1">INDIRECT(PV$203&amp;ROW())*PV$205</f>
        <v>0</v>
      </c>
      <c r="PW137" s="696" cm="1">
        <f t="array" aca="1" ref="PW137" ca="1">INDIRECT(PW$203&amp;ROW())*PW$205</f>
        <v>1.0658000000000001</v>
      </c>
      <c r="PX137" s="696" cm="1">
        <f t="array" aca="1" ref="PX137" ca="1">INDIRECT(PX$203&amp;ROW())*PX$205</f>
        <v>0</v>
      </c>
      <c r="PY137" s="696" cm="1">
        <f t="array" aca="1" ref="PY137" ca="1">INDIRECT(PY$203&amp;ROW())*PY$205</f>
        <v>0</v>
      </c>
      <c r="PZ137" s="696" cm="1">
        <f t="array" aca="1" ref="PZ137" ca="1">INDIRECT(PZ$203&amp;ROW())*PZ$205</f>
        <v>0</v>
      </c>
      <c r="QA137" s="696" cm="1">
        <f t="array" aca="1" ref="QA137" ca="1">INDIRECT(QA$203&amp;ROW())*QA$205</f>
        <v>0</v>
      </c>
      <c r="QB137" s="696" cm="1">
        <f t="array" aca="1" ref="QB137" ca="1">INDIRECT(QB$203&amp;ROW())*QB$205</f>
        <v>0</v>
      </c>
      <c r="QC137" s="696" cm="1">
        <f t="array" aca="1" ref="QC137" ca="1">INDIRECT(QC$203&amp;ROW())*QC$205</f>
        <v>0</v>
      </c>
      <c r="QD137" s="696" cm="1">
        <f t="array" aca="1" ref="QD137" ca="1">IF(INDIRECT(QD$203&amp;ROW())="-",0,INDIRECT(QD$203&amp;ROW())*QD$205)</f>
        <v>0.54139055999999997</v>
      </c>
      <c r="QE137" s="696" cm="1">
        <f t="array" aca="1" ref="QE137" ca="1">INDIRECT(QE$203&amp;ROW())*QE$205</f>
        <v>0</v>
      </c>
      <c r="QF137" s="696" cm="1">
        <f t="array" aca="1" ref="QF137" ca="1">INDIRECT(QF$203&amp;ROW())*QF$205</f>
        <v>0</v>
      </c>
      <c r="QG137" s="696" cm="1">
        <f t="array" aca="1" ref="QG137" ca="1">INDIRECT(QG$203&amp;ROW())*QG$205</f>
        <v>0</v>
      </c>
      <c r="QI137" s="606" t="s">
        <v>7015</v>
      </c>
      <c r="QJ137" s="700" t="str">
        <f t="shared" ca="1" si="297"/>
        <v>D</v>
      </c>
      <c r="QK137" s="701">
        <f t="shared" ca="1" si="313"/>
        <v>0.19245092618399554</v>
      </c>
      <c r="QL137" s="705">
        <f t="shared" ca="1" si="298"/>
        <v>0.36057251890961289</v>
      </c>
      <c r="QM137" s="696">
        <f t="shared" ca="1" si="299"/>
        <v>0.22986023050860477</v>
      </c>
      <c r="QN137" s="696">
        <f t="shared" ca="1" si="300"/>
        <v>5.2867648032335776E-2</v>
      </c>
      <c r="QO137" s="697">
        <f t="shared" ca="1" si="301"/>
        <v>0.12650330728542869</v>
      </c>
      <c r="QP137" s="696" cm="1">
        <f t="array" aca="1" ref="QP137" ca="1">INDIRECT(QP$203&amp;ROW())*QP$205</f>
        <v>0</v>
      </c>
      <c r="QQ137" s="696" cm="1">
        <f t="array" aca="1" ref="QQ137" ca="1">INDIRECT(QQ$203&amp;ROW())*QQ$205</f>
        <v>0</v>
      </c>
      <c r="QR137" s="696" cm="1">
        <f t="array" aca="1" ref="QR137" ca="1">INDIRECT(QR$203&amp;ROW())*QR$205</f>
        <v>0</v>
      </c>
      <c r="QS137" s="696" cm="1">
        <f t="array" aca="1" ref="QS137" ca="1">INDIRECT(QS$203&amp;ROW())*QS$205</f>
        <v>0.22471360933801068</v>
      </c>
      <c r="QT137" s="696" cm="1">
        <f t="array" aca="1" ref="QT137" ca="1">INDIRECT(QT$203&amp;ROW())*QT$205</f>
        <v>0</v>
      </c>
      <c r="QU137" s="696" cm="1">
        <f t="array" aca="1" ref="QU137" ca="1">INDIRECT(QU$203&amp;ROW())*QU$205</f>
        <v>0</v>
      </c>
      <c r="QV137" s="696" cm="1">
        <f t="array" aca="1" ref="QV137" ca="1">INDIRECT(QV$203&amp;ROW())*QV$205</f>
        <v>0</v>
      </c>
      <c r="QW137" s="696" cm="1">
        <f t="array" aca="1" ref="QW137" ca="1">INDIRECT(QW$203&amp;ROW())*QW$205</f>
        <v>0.53099416374332975</v>
      </c>
      <c r="QX137" s="696" cm="1">
        <f t="array" aca="1" ref="QX137" ca="1">INDIRECT(QX$203&amp;ROW())*QX$205</f>
        <v>0.60640894423913805</v>
      </c>
      <c r="QY137" s="696" cm="1">
        <f t="array" aca="1" ref="QY137" ca="1">INDIRECT(QY$203&amp;ROW())*QY$205</f>
        <v>0</v>
      </c>
      <c r="QZ137" s="696" cm="1">
        <f t="array" aca="1" ref="QZ137" ca="1">INDIRECT(QZ$203&amp;ROW())*QZ$205</f>
        <v>0</v>
      </c>
      <c r="RA137" s="696" cm="1">
        <f t="array" aca="1" ref="RA137" ca="1">INDIRECT(RA$203&amp;ROW())*RA$205</f>
        <v>0</v>
      </c>
      <c r="RB137" s="696" cm="1">
        <f t="array" aca="1" ref="RB137" ca="1">INDIRECT(RB$203&amp;ROW())*RB$205</f>
        <v>0</v>
      </c>
      <c r="RC137" s="696" cm="1">
        <f t="array" aca="1" ref="RC137" ca="1">IF(INDIRECT(RC$203&amp;ROW())="-",0,INDIRECT(RC$203&amp;ROW())*RC$205)</f>
        <v>3.1423776384525509E-2</v>
      </c>
      <c r="RD137" s="696" cm="1">
        <f t="array" aca="1" ref="RD137" ca="1">INDIRECT(RD$203&amp;ROW())*RD$205</f>
        <v>0</v>
      </c>
      <c r="RE137" s="696" cm="1">
        <f t="array" aca="1" ref="RE137" ca="1">IF(INDIRECT(RE$203&amp;ROW())="-",0,INDIRECT(RE$203&amp;ROW())*RE$205)</f>
        <v>1.7499419485880817E-2</v>
      </c>
      <c r="RF137" s="705" cm="1">
        <f t="array" aca="1" ref="RF137" ca="1">INDIRECT(RF$203&amp;ROW())*RF$205</f>
        <v>0</v>
      </c>
      <c r="RG137" s="696" cm="1">
        <f t="array" aca="1" ref="RG137" ca="1">INDIRECT(RG$203&amp;ROW())*RG$205</f>
        <v>0.13825233454180202</v>
      </c>
      <c r="RH137" s="696" cm="1">
        <f t="array" aca="1" ref="RH137" ca="1">INDIRECT(RH$203&amp;ROW())*RH$205</f>
        <v>2.9193840390272292E-2</v>
      </c>
      <c r="RI137" s="696" cm="1">
        <f t="array" aca="1" ref="RI137" ca="1">INDIRECT(RI$203&amp;ROW())*RI$205</f>
        <v>0</v>
      </c>
      <c r="RJ137" s="696" cm="1">
        <f t="array" aca="1" ref="RJ137" ca="1">INDIRECT(RJ$203&amp;ROW())*RJ$205</f>
        <v>6.1133616682162308E-2</v>
      </c>
      <c r="RK137" s="696" cm="1">
        <f t="array" aca="1" ref="RK137" ca="1">IF(INDIRECT(RK$203&amp;ROW())="-",0,INDIRECT(RK$203&amp;ROW())*RK$205)</f>
        <v>1.9419501877026037E-2</v>
      </c>
      <c r="RL137" s="696" cm="1">
        <f t="array" aca="1" ref="RL137" ca="1">INDIRECT(RL$203&amp;ROW())*RL$205</f>
        <v>0</v>
      </c>
      <c r="RM137" s="696" cm="1">
        <f t="array" aca="1" ref="RM137" ca="1">INDIRECT(RM$203&amp;ROW())*RM$205</f>
        <v>2.9987460729532761E-2</v>
      </c>
      <c r="RN137" s="696" cm="1">
        <f t="array" aca="1" ref="RN137" ca="1">INDIRECT(RN$203&amp;ROW())*RN$205</f>
        <v>0</v>
      </c>
      <c r="RO137" s="696" cm="1">
        <f t="array" aca="1" ref="RO137" ca="1">IF($RN137=0,0,INDIRECT(RO$203&amp;ROW())*RO$205)</f>
        <v>0</v>
      </c>
      <c r="RP137" s="696" cm="1">
        <f t="array" aca="1" ref="RP137" ca="1">IF($RN137=0,0,INDIRECT(RP$203&amp;ROW())*RP$205)</f>
        <v>0</v>
      </c>
      <c r="RQ137" s="696" cm="1">
        <f t="array" aca="1" ref="RQ137" ca="1">IF($RN137=0,0,INDIRECT(RQ$203&amp;ROW())*RQ$205)</f>
        <v>0</v>
      </c>
      <c r="RR137" s="696" cm="1">
        <f t="array" aca="1" ref="RR137" ca="1">IF($RN137=0,0,INDIRECT(RR$203&amp;ROW())*RR$205)</f>
        <v>0</v>
      </c>
      <c r="RS137" s="696" cm="1">
        <f t="array" aca="1" ref="RS137" ca="1">INDIRECT(RS$203&amp;ROW())*RS$205</f>
        <v>0</v>
      </c>
      <c r="RT137" s="696" cm="1">
        <f t="array" aca="1" ref="RT137" ca="1">IF($RS137=0,0,INDIRECT(RT$203&amp;ROW())*RT$205)</f>
        <v>0</v>
      </c>
      <c r="RU137" s="696" cm="1">
        <f t="array" aca="1" ref="RU137" ca="1">IF($RS137=0,0,INDIRECT(RU$203&amp;ROW())*RU$205)</f>
        <v>0</v>
      </c>
      <c r="RV137" s="696" cm="1">
        <f t="array" aca="1" ref="RV137" ca="1">INDIRECT(RV$203&amp;ROW())*RV$205</f>
        <v>0</v>
      </c>
      <c r="RW137" s="696" cm="1">
        <f t="array" aca="1" ref="RW137" ca="1">INDIRECT(RW$203&amp;ROW())*RW$205</f>
        <v>0</v>
      </c>
      <c r="RX137" s="696" cm="1">
        <f t="array" aca="1" ref="RX137" ca="1">INDIRECT(RX$203&amp;ROW())*RX$205</f>
        <v>0</v>
      </c>
      <c r="RY137" s="696" cm="1">
        <f t="array" aca="1" ref="RY137" ca="1">INDIRECT(RY$203&amp;ROW())*RY$205</f>
        <v>0</v>
      </c>
      <c r="RZ137" s="696" cm="1">
        <f t="array" aca="1" ref="RZ137" ca="1">INDIRECT(RZ$203&amp;ROW())*RZ$205</f>
        <v>0</v>
      </c>
      <c r="SA137" s="696" cm="1">
        <f t="array" aca="1" ref="SA137" ca="1">INDIRECT(SA$203&amp;ROW())*SA$205</f>
        <v>0.20458618579029147</v>
      </c>
      <c r="SB137" s="696" cm="1">
        <f t="array" aca="1" ref="SB137" ca="1">INDIRECT(SB$203&amp;ROW())*SB$205</f>
        <v>0</v>
      </c>
      <c r="SC137" s="696" cm="1">
        <f t="array" aca="1" ref="SC137" ca="1">INDIRECT(SC$203&amp;ROW())*SC$205</f>
        <v>0</v>
      </c>
      <c r="SD137" s="696" cm="1">
        <f t="array" aca="1" ref="SD137" ca="1">INDIRECT(SD$203&amp;ROW())*SD$205</f>
        <v>0</v>
      </c>
      <c r="SE137" s="696" cm="1">
        <f t="array" aca="1" ref="SE137" ca="1">INDIRECT(SE$203&amp;ROW())*SE$205</f>
        <v>0</v>
      </c>
      <c r="SF137" s="696" cm="1">
        <f t="array" aca="1" ref="SF137" ca="1">INDIRECT(SF$203&amp;ROW())*SF$205</f>
        <v>0</v>
      </c>
      <c r="SG137" s="696" cm="1">
        <f t="array" aca="1" ref="SG137" ca="1">INDIRECT(SG$203&amp;ROW())*SG$205</f>
        <v>0</v>
      </c>
      <c r="SH137" s="696" cm="1">
        <f t="array" aca="1" ref="SH137" ca="1">IF(INDIRECT(SH$203&amp;ROW())="-",0,INDIRECT(SH$203&amp;ROW())*SH$205)</f>
        <v>6.9364338824000116E-2</v>
      </c>
      <c r="SI137" s="696" cm="1">
        <f t="array" aca="1" ref="SI137" ca="1">INDIRECT(SI$203&amp;ROW())*SI$205</f>
        <v>0</v>
      </c>
      <c r="SJ137" s="696" cm="1">
        <f t="array" aca="1" ref="SJ137" ca="1">INDIRECT(SJ$203&amp;ROW())*SJ$205</f>
        <v>0</v>
      </c>
      <c r="SK137" s="696" cm="1">
        <f t="array" aca="1" ref="SK137" ca="1">INDIRECT(SK$203&amp;ROW())*SK$205</f>
        <v>0</v>
      </c>
      <c r="SN137" s="606" t="s">
        <v>7015</v>
      </c>
      <c r="SO137" s="707" cm="1">
        <f t="array" aca="1" ref="SO137" ca="1">INDIRECT(SO$203&amp;ROW())*SO$205</f>
        <v>0</v>
      </c>
      <c r="SP137" s="707" cm="1">
        <f t="array" aca="1" ref="SP137" ca="1">INDIRECT(SP$203&amp;ROW())*SP$205</f>
        <v>0</v>
      </c>
      <c r="SQ137" s="707" cm="1">
        <f t="array" aca="1" ref="SQ137" ca="1">INDIRECT(SQ$203&amp;ROW())*SQ$205</f>
        <v>0</v>
      </c>
      <c r="SR137" s="707" cm="1">
        <f t="array" aca="1" ref="SR137" ca="1">INDIRECT(SR$203&amp;ROW())*SR$205</f>
        <v>3</v>
      </c>
      <c r="SS137" s="707" cm="1">
        <f t="array" aca="1" ref="SS137" ca="1">INDIRECT(SS$203&amp;ROW())*SS$205</f>
        <v>0</v>
      </c>
      <c r="ST137" s="707" cm="1">
        <f t="array" aca="1" ref="ST137" ca="1">INDIRECT(ST$203&amp;ROW())*ST$205</f>
        <v>0</v>
      </c>
      <c r="SU137" s="707" cm="1">
        <f t="array" aca="1" ref="SU137" ca="1">INDIRECT(SU$203&amp;ROW())*SU$205</f>
        <v>0</v>
      </c>
      <c r="SV137" s="707" cm="1">
        <f t="array" aca="1" ref="SV137" ca="1">INDIRECT(SV$203&amp;ROW())*SV$205</f>
        <v>3</v>
      </c>
      <c r="SW137" s="707" cm="1">
        <f t="array" aca="1" ref="SW137" ca="1">INDIRECT(SW$203&amp;ROW())*SW$205</f>
        <v>3</v>
      </c>
      <c r="SX137" s="707" cm="1">
        <f t="array" aca="1" ref="SX137" ca="1">INDIRECT(SX$203&amp;ROW())*SX$205</f>
        <v>0</v>
      </c>
      <c r="SY137" s="707" cm="1">
        <f t="array" aca="1" ref="SY137" ca="1">INDIRECT(SY$203&amp;ROW())*SY$205</f>
        <v>0</v>
      </c>
      <c r="SZ137" s="707" cm="1">
        <f t="array" aca="1" ref="SZ137" ca="1">INDIRECT(SZ$203&amp;ROW())*SZ$205</f>
        <v>0</v>
      </c>
      <c r="TA137" s="707" cm="1">
        <f t="array" aca="1" ref="TA137" ca="1">INDIRECT(TA$203&amp;ROW())*TA$205</f>
        <v>0</v>
      </c>
      <c r="TB137" s="696" cm="1">
        <f t="array" aca="1" ref="TB137" ca="1">IF(INDIRECT(TB$203&amp;ROW())="-",0,INDIRECT(TB$203&amp;ROW())*TB$205)</f>
        <v>0.3745</v>
      </c>
      <c r="TC137" s="707" cm="1">
        <f t="array" aca="1" ref="TC137" ca="1">INDIRECT(TC$203&amp;ROW())*TC$205</f>
        <v>0</v>
      </c>
      <c r="TD137" s="696" cm="1">
        <f t="array" aca="1" ref="TD137" ca="1">IF(INDIRECT(TD$203&amp;ROW())="-",0,INDIRECT(TD$203&amp;ROW())*TD$205)</f>
        <v>0.27650000000000002</v>
      </c>
      <c r="TE137" s="732" cm="1">
        <f t="array" aca="1" ref="TE137" ca="1">INDIRECT(TE$203&amp;ROW())*TE$205</f>
        <v>0</v>
      </c>
      <c r="TF137" s="707" cm="1">
        <f t="array" aca="1" ref="TF137" ca="1">INDIRECT(TF$203&amp;ROW())*TF$205</f>
        <v>1</v>
      </c>
      <c r="TG137" s="707" cm="1">
        <f t="array" aca="1" ref="TG137" ca="1">INDIRECT(TG$203&amp;ROW())*TG$205</f>
        <v>1</v>
      </c>
      <c r="TH137" s="707" cm="1">
        <f t="array" aca="1" ref="TH137" ca="1">INDIRECT(TH$203&amp;ROW())*TH$205</f>
        <v>0</v>
      </c>
      <c r="TI137" s="707" cm="1">
        <f t="array" aca="1" ref="TI137" ca="1">INDIRECT(TI$203&amp;ROW())*TI$205</f>
        <v>1</v>
      </c>
      <c r="TJ137" s="696" cm="1">
        <f t="array" aca="1" ref="TJ137" ca="1">IF(INDIRECT(TJ$203&amp;ROW())="-",0,INDIRECT(TJ$203&amp;ROW())*TJ$205)</f>
        <v>0.32140000000000002</v>
      </c>
      <c r="TK137" s="707" cm="1">
        <f t="array" aca="1" ref="TK137" ca="1">INDIRECT(TK$203&amp;ROW())*TK$205</f>
        <v>0</v>
      </c>
      <c r="TL137" s="707" cm="1">
        <f t="array" aca="1" ref="TL137" ca="1">INDIRECT(TL$203&amp;ROW())*TL$205</f>
        <v>2</v>
      </c>
      <c r="TM137" s="707" cm="1">
        <f t="array" aca="1" ref="TM137" ca="1">INDIRECT(TM$203&amp;ROW())*TM$205</f>
        <v>0</v>
      </c>
      <c r="TN137" s="707" cm="1">
        <f t="array" aca="1" ref="TN137" ca="1">IF($TM137=0,0,INDIRECT(TN$203&amp;ROW())*TN$205)</f>
        <v>0</v>
      </c>
      <c r="TO137" s="707" cm="1">
        <f t="array" aca="1" ref="TO137" ca="1">IF($TM137=0,0,INDIRECT(TO$203&amp;ROW())*TO$205)</f>
        <v>0</v>
      </c>
      <c r="TP137" s="707" cm="1">
        <f t="array" aca="1" ref="TP137" ca="1">IF($TM137=0,0,INDIRECT(TP$203&amp;ROW())*TP$205)</f>
        <v>0</v>
      </c>
      <c r="TQ137" s="707" cm="1">
        <f t="array" aca="1" ref="TQ137" ca="1">IF($TM137=0,0,INDIRECT(TQ$203&amp;ROW())*TQ$205)</f>
        <v>0</v>
      </c>
      <c r="TR137" s="707" cm="1">
        <f t="array" aca="1" ref="TR137" ca="1">INDIRECT(TR$203&amp;ROW())*TR$205</f>
        <v>0</v>
      </c>
      <c r="TS137" s="707" cm="1">
        <f t="array" aca="1" ref="TS137" ca="1">IF($TR137=0,0,INDIRECT(TS$203&amp;ROW())*TS$205)</f>
        <v>0</v>
      </c>
      <c r="TT137" s="707" cm="1">
        <f t="array" aca="1" ref="TT137" ca="1">IF($TR137=0,0,INDIRECT(TT$203&amp;ROW())*TT$205)</f>
        <v>0</v>
      </c>
      <c r="TU137" s="707" cm="1">
        <f t="array" aca="1" ref="TU137" ca="1">INDIRECT(TU$203&amp;ROW())*TU$205</f>
        <v>0</v>
      </c>
      <c r="TV137" s="707" cm="1">
        <f t="array" aca="1" ref="TV137" ca="1">INDIRECT(TV$203&amp;ROW())*TV$205</f>
        <v>0</v>
      </c>
      <c r="TW137" s="707" cm="1">
        <f t="array" aca="1" ref="TW137" ca="1">INDIRECT(TW$203&amp;ROW())*TW$205</f>
        <v>0</v>
      </c>
      <c r="TX137" s="707" cm="1">
        <f t="array" aca="1" ref="TX137" ca="1">INDIRECT(TX$203&amp;ROW())*TX$205</f>
        <v>0</v>
      </c>
      <c r="TY137" s="707" cm="1">
        <f t="array" aca="1" ref="TY137" ca="1">INDIRECT(TY$203&amp;ROW())*TY$205</f>
        <v>0</v>
      </c>
      <c r="TZ137" s="707" cm="1">
        <f t="array" aca="1" ref="TZ137" ca="1">INDIRECT(TZ$203&amp;ROW())*TZ$205</f>
        <v>2</v>
      </c>
      <c r="UA137" s="707" cm="1">
        <f t="array" aca="1" ref="UA137" ca="1">INDIRECT(UA$203&amp;ROW())*UA$205</f>
        <v>0</v>
      </c>
      <c r="UB137" s="707" cm="1">
        <f t="array" aca="1" ref="UB137" ca="1">INDIRECT(UB$203&amp;ROW())*UB$205</f>
        <v>0</v>
      </c>
      <c r="UC137" s="707" cm="1">
        <f t="array" aca="1" ref="UC137" ca="1">INDIRECT(UC$203&amp;ROW())*UC$205</f>
        <v>0</v>
      </c>
      <c r="UD137" s="707" cm="1">
        <f t="array" aca="1" ref="UD137" ca="1">INDIRECT(UD$203&amp;ROW())*UD$205</f>
        <v>0</v>
      </c>
      <c r="UE137" s="707" cm="1">
        <f t="array" aca="1" ref="UE137" ca="1">INDIRECT(UE$203&amp;ROW())*UE$205</f>
        <v>0</v>
      </c>
      <c r="UF137" s="707" cm="1">
        <f t="array" aca="1" ref="UF137" ca="1">INDIRECT(UF$203&amp;ROW())*UF$205</f>
        <v>0</v>
      </c>
      <c r="UG137" s="696" cm="1">
        <f t="array" aca="1" ref="UG137" ca="1">IF(INDIRECT(UG$203&amp;ROW())="-",0,INDIRECT(UG$203&amp;ROW())*UG$205)</f>
        <v>0.88160000000000005</v>
      </c>
      <c r="UH137" s="707" cm="1">
        <f t="array" aca="1" ref="UH137" ca="1">INDIRECT(UH$203&amp;ROW())*UH$205</f>
        <v>0</v>
      </c>
      <c r="UI137" s="707" cm="1">
        <f t="array" aca="1" ref="UI137" ca="1">INDIRECT(UI$203&amp;ROW())*UI$205</f>
        <v>0</v>
      </c>
      <c r="UJ137" s="707" cm="1">
        <f t="array" aca="1" ref="UJ137" ca="1">INDIRECT(UJ$203&amp;ROW())*UJ$205</f>
        <v>0</v>
      </c>
      <c r="UM137" s="606" t="s">
        <v>7015</v>
      </c>
      <c r="UN137" s="616">
        <f t="shared" ca="1" si="332"/>
        <v>-0.97111609266078391</v>
      </c>
      <c r="UO137" s="616">
        <f t="shared" ca="1" si="332"/>
        <v>-0.6225347970107441</v>
      </c>
      <c r="UP137" s="616">
        <f t="shared" ca="1" si="332"/>
        <v>-0.88618201963763954</v>
      </c>
      <c r="UQ137" s="616">
        <f t="shared" ca="1" si="332"/>
        <v>0.29355872991449461</v>
      </c>
      <c r="UR137" s="616">
        <f t="shared" ca="1" si="332"/>
        <v>-1.7347822393597188</v>
      </c>
      <c r="US137" s="616">
        <f t="shared" ca="1" si="332"/>
        <v>-2.5790572453345928</v>
      </c>
      <c r="UT137" s="616">
        <f t="shared" ca="1" si="332"/>
        <v>-3.3391171947782863</v>
      </c>
      <c r="UU137" s="616">
        <f t="shared" ca="1" si="332"/>
        <v>0.53359975015917405</v>
      </c>
      <c r="UV137" s="616">
        <f t="shared" ca="1" si="332"/>
        <v>0.44410973870643028</v>
      </c>
      <c r="UW137" s="616">
        <f t="shared" ca="1" si="332"/>
        <v>-2.1021242737767571</v>
      </c>
      <c r="UX137" s="616">
        <f t="shared" ca="1" si="332"/>
        <v>-3.7125109235132832</v>
      </c>
      <c r="UY137" s="616">
        <f t="shared" ca="1" si="332"/>
        <v>-0.67270887390575207</v>
      </c>
      <c r="UZ137" s="616">
        <f t="shared" ca="1" si="332"/>
        <v>-0.80238258590915801</v>
      </c>
      <c r="VA137" s="616">
        <f t="shared" ca="1" si="332"/>
        <v>-0.66261206727734567</v>
      </c>
      <c r="VB137" s="616">
        <f t="shared" ca="1" si="332"/>
        <v>-0.76400504167427041</v>
      </c>
      <c r="VC137" s="616">
        <f t="shared" ca="1" si="314"/>
        <v>-1.1424168986909007</v>
      </c>
      <c r="VD137" s="616">
        <f t="shared" ca="1" si="314"/>
        <v>-1.5772186114663853</v>
      </c>
      <c r="VE137" s="616">
        <f t="shared" ca="1" si="314"/>
        <v>-1.5404904907201931</v>
      </c>
      <c r="VF137" s="616">
        <f t="shared" ca="1" si="314"/>
        <v>-0.81480937927278907</v>
      </c>
      <c r="VG137" s="616">
        <f t="shared" ca="1" si="314"/>
        <v>-0.89462372206681784</v>
      </c>
      <c r="VH137" s="616">
        <f t="shared" ca="1" si="314"/>
        <v>-1.7099161788596748</v>
      </c>
      <c r="VI137" s="616">
        <f t="shared" ca="1" si="314"/>
        <v>-0.94888757399290857</v>
      </c>
      <c r="VJ137" s="616">
        <f t="shared" ca="1" si="314"/>
        <v>-0.90132677458943244</v>
      </c>
      <c r="VK137" s="616">
        <f t="shared" ca="1" si="314"/>
        <v>0.83678976492872159</v>
      </c>
      <c r="VL137" s="616">
        <f t="shared" ca="1" si="314"/>
        <v>-0.83864555511817418</v>
      </c>
      <c r="VM137" s="616">
        <f t="shared" ca="1" si="314"/>
        <v>-0.57201237404204519</v>
      </c>
      <c r="VN137" s="616">
        <f t="shared" ca="1" si="314"/>
        <v>-0.62639799545694341</v>
      </c>
      <c r="VO137" s="616">
        <f t="shared" ca="1" si="314"/>
        <v>-0.42150866262694142</v>
      </c>
      <c r="VP137" s="616">
        <f t="shared" ca="1" si="314"/>
        <v>-0.46221149066820022</v>
      </c>
      <c r="VQ137" s="616">
        <f t="shared" ca="1" si="314"/>
        <v>-0.77889442244162177</v>
      </c>
      <c r="VR137" s="616">
        <f t="shared" ca="1" si="314"/>
        <v>-0.64202286734458469</v>
      </c>
      <c r="VS137" s="616">
        <f t="shared" ca="1" si="333"/>
        <v>-0.40481357988865657</v>
      </c>
      <c r="VT137" s="616">
        <f t="shared" ca="1" si="320"/>
        <v>-0.3878135405833677</v>
      </c>
      <c r="VU137" s="616">
        <f t="shared" ca="1" si="320"/>
        <v>-0.82130507758946303</v>
      </c>
      <c r="VV137" s="616">
        <f t="shared" ca="1" si="320"/>
        <v>-0.64337789451099625</v>
      </c>
      <c r="VW137" s="616">
        <f t="shared" ca="1" si="320"/>
        <v>-2.2727508617901209</v>
      </c>
      <c r="VX137" s="616">
        <f t="shared" ca="1" si="320"/>
        <v>-0.78524029103755877</v>
      </c>
      <c r="VY137" s="616">
        <f t="shared" ca="1" si="302"/>
        <v>0.70583605694264007</v>
      </c>
      <c r="VZ137" s="616">
        <f t="shared" ca="1" si="302"/>
        <v>-1.5555141459162816</v>
      </c>
      <c r="WA137" s="616">
        <f t="shared" ca="1" si="302"/>
        <v>-1.1483025824394326</v>
      </c>
      <c r="WB137" s="616">
        <f t="shared" ca="1" si="302"/>
        <v>-2.9757436894078269</v>
      </c>
      <c r="WC137" s="616">
        <f t="shared" ca="1" si="302"/>
        <v>-2.0807149803312397</v>
      </c>
      <c r="WD137" s="616">
        <f t="shared" ca="1" si="302"/>
        <v>-1.3395773314157267</v>
      </c>
      <c r="WE137" s="616">
        <f t="shared" ca="1" si="302"/>
        <v>-1.7097470492691516</v>
      </c>
      <c r="WF137" s="616">
        <f t="shared" ca="1" si="302"/>
        <v>0.99572013818430338</v>
      </c>
      <c r="WG137" s="616">
        <f t="shared" ca="1" si="302"/>
        <v>-1.008197359876486</v>
      </c>
      <c r="WH137" s="616">
        <f t="shared" ca="1" si="302"/>
        <v>-1.0816125322340113</v>
      </c>
      <c r="WI137" s="627">
        <f t="shared" ca="1" si="302"/>
        <v>-0.9831420375936909</v>
      </c>
      <c r="WL137" s="606" t="s">
        <v>7015</v>
      </c>
      <c r="WM137" s="700" t="str">
        <f t="shared" ca="1" si="321"/>
        <v>D</v>
      </c>
      <c r="WN137" s="479">
        <f t="shared" ca="1" si="322"/>
        <v>0.18719856164670809</v>
      </c>
      <c r="WO137" s="495">
        <f t="shared" ca="1" si="303"/>
        <v>0.24091427894282655</v>
      </c>
      <c r="WP137" s="458">
        <f t="shared" ca="1" si="303"/>
        <v>0.24619088327392821</v>
      </c>
      <c r="WQ137" s="458">
        <f t="shared" ca="1" si="303"/>
        <v>0.14274301293285685</v>
      </c>
      <c r="WR137" s="459">
        <f t="shared" ca="1" si="303"/>
        <v>0.11894607143722069</v>
      </c>
      <c r="WS137" s="495">
        <f t="shared" ca="1" si="323"/>
        <v>-1.1307696950677708</v>
      </c>
      <c r="WT137" s="458">
        <f t="shared" ca="1" si="324"/>
        <v>-1.2759181250540068</v>
      </c>
      <c r="WU137" s="458">
        <f t="shared" ca="1" si="325"/>
        <v>-0.54690935884747294</v>
      </c>
      <c r="WV137" s="459">
        <f t="shared" ca="1" si="326"/>
        <v>-1.0006090381228341</v>
      </c>
      <c r="WW137" s="484">
        <f t="shared" ca="1" si="334"/>
        <v>-0.7262006140917342</v>
      </c>
      <c r="WX137" s="484">
        <f t="shared" ca="1" si="334"/>
        <v>-0.37545073607717977</v>
      </c>
      <c r="WY137" s="484">
        <f t="shared" ca="1" si="334"/>
        <v>-0.64522912849816527</v>
      </c>
      <c r="WZ137" s="484">
        <f t="shared" ca="1" si="334"/>
        <v>0.10559307515024371</v>
      </c>
      <c r="XA137" s="484">
        <f t="shared" ca="1" si="334"/>
        <v>-0.91544458771012349</v>
      </c>
      <c r="XB137" s="484">
        <f t="shared" ca="1" si="334"/>
        <v>-1.3625159427102653</v>
      </c>
      <c r="XC137" s="484">
        <f t="shared" ca="1" si="334"/>
        <v>-1.574059845618484</v>
      </c>
      <c r="XD137" s="484">
        <f t="shared" ca="1" si="334"/>
        <v>0.27368331185664035</v>
      </c>
      <c r="XE137" s="484">
        <f t="shared" ca="1" si="334"/>
        <v>0.21801347073098662</v>
      </c>
      <c r="XF137" s="484">
        <f t="shared" ca="1" si="334"/>
        <v>-1.3527169701753432</v>
      </c>
      <c r="XG137" s="484">
        <f t="shared" ca="1" si="336"/>
        <v>-1.505051928392285</v>
      </c>
      <c r="XH137" s="484">
        <f t="shared" ca="1" si="336"/>
        <v>-0.33958343954762366</v>
      </c>
      <c r="XI137" s="484">
        <f t="shared" ca="1" si="336"/>
        <v>-0.56078518929191046</v>
      </c>
      <c r="XJ137" s="484">
        <f t="shared" ca="1" si="336"/>
        <v>-0.47025578414673225</v>
      </c>
      <c r="XK137" s="484">
        <f t="shared" ca="1" si="336"/>
        <v>-0.54267278110123429</v>
      </c>
      <c r="XL137" s="484">
        <f t="shared" ca="1" si="336"/>
        <v>-1.0092110883035417</v>
      </c>
      <c r="XM137" s="484">
        <f t="shared" ca="1" si="336"/>
        <v>-1.1895382767679479</v>
      </c>
      <c r="XN137" s="484">
        <f t="shared" ca="1" si="336"/>
        <v>-1.0741840191791907</v>
      </c>
      <c r="XO137" s="484">
        <f t="shared" ca="1" si="336"/>
        <v>-0.59823304626208174</v>
      </c>
      <c r="XP137" s="484">
        <f t="shared" ca="1" si="336"/>
        <v>-0.57255918212276347</v>
      </c>
      <c r="XQ137" s="484">
        <f t="shared" ca="1" si="252"/>
        <v>-1.1377782254132276</v>
      </c>
      <c r="XR137" s="484">
        <f t="shared" ca="1" si="253"/>
        <v>-0.83027662724379503</v>
      </c>
      <c r="XS137" s="484">
        <f t="shared" ca="1" si="254"/>
        <v>-0.55611861992167977</v>
      </c>
      <c r="XT137" s="484">
        <f t="shared" ca="1" si="255"/>
        <v>0.50818242424121263</v>
      </c>
      <c r="XU137" s="484">
        <f t="shared" ca="1" si="256"/>
        <v>-0.63720289277878872</v>
      </c>
      <c r="XV137" s="484">
        <f t="shared" ca="1" si="257"/>
        <v>-0.30179372854458303</v>
      </c>
      <c r="XW137" s="484">
        <f t="shared" ca="1" si="258"/>
        <v>-0.40427726626791127</v>
      </c>
      <c r="XX137" s="484">
        <f t="shared" ca="1" si="250"/>
        <v>-0.20379943838012618</v>
      </c>
      <c r="XY137" s="484">
        <f t="shared" ca="1" si="250"/>
        <v>-0.24303080179333969</v>
      </c>
      <c r="XZ137" s="484">
        <f t="shared" ca="1" si="250"/>
        <v>-0.56968338057380219</v>
      </c>
      <c r="YA137" s="484">
        <f t="shared" ca="1" si="250"/>
        <v>-0.43779539324227229</v>
      </c>
      <c r="YB137" s="484">
        <f t="shared" ca="1" si="250"/>
        <v>-0.21272953623148902</v>
      </c>
      <c r="YC137" s="484">
        <f t="shared" ca="1" si="250"/>
        <v>-0.17304240180829866</v>
      </c>
      <c r="YD137" s="484">
        <f t="shared" ca="1" si="246"/>
        <v>-0.6068623218308542</v>
      </c>
      <c r="YE137" s="484">
        <f t="shared" ca="1" si="244"/>
        <v>-0.46342509741627064</v>
      </c>
      <c r="YF137" s="484">
        <f t="shared" ca="1" si="244"/>
        <v>-1.3406957333699923</v>
      </c>
      <c r="YG137" s="484">
        <f t="shared" ca="1" si="244"/>
        <v>-0.54699838673676349</v>
      </c>
      <c r="YH137" s="484">
        <f t="shared" ca="1" si="244"/>
        <v>0.3761400347447329</v>
      </c>
      <c r="YI137" s="484">
        <f t="shared" ca="1" si="244"/>
        <v>-0.91106463526316606</v>
      </c>
      <c r="YJ137" s="484">
        <f t="shared" ca="1" si="233"/>
        <v>-0.6812879221613154</v>
      </c>
      <c r="YK137" s="484">
        <f t="shared" ca="1" si="233"/>
        <v>-0.51867212506378424</v>
      </c>
      <c r="YL137" s="484">
        <f t="shared" ca="1" si="233"/>
        <v>-0.65875436277287047</v>
      </c>
      <c r="YM137" s="484">
        <f t="shared" ca="1" si="233"/>
        <v>-1.0693845836691747</v>
      </c>
      <c r="YN137" s="484">
        <f t="shared" ca="1" si="233"/>
        <v>-1.2190496461289051</v>
      </c>
      <c r="YO137" s="484">
        <f t="shared" ca="1" si="233"/>
        <v>0.61147173685898071</v>
      </c>
      <c r="YP137" s="484">
        <f t="shared" ca="1" si="233"/>
        <v>-0.53716755334219179</v>
      </c>
      <c r="YQ137" s="484">
        <f t="shared" ca="1" si="233"/>
        <v>-0.78352011835031787</v>
      </c>
      <c r="YR137" s="484">
        <f t="shared" ca="1" si="233"/>
        <v>-0.73715989978774943</v>
      </c>
      <c r="YU137" s="606" t="s">
        <v>7015</v>
      </c>
      <c r="YV137" s="700" t="str">
        <f t="shared" ca="1" si="304"/>
        <v>D</v>
      </c>
      <c r="YW137" s="479">
        <f t="shared" ca="1" si="327"/>
        <v>0.19579775085001941</v>
      </c>
      <c r="YX137" s="495">
        <f t="shared" ca="1" si="305"/>
        <v>0.39807185905819586</v>
      </c>
      <c r="YY137" s="458">
        <f t="shared" ca="1" si="305"/>
        <v>0.24870351935049487</v>
      </c>
      <c r="YZ137" s="458">
        <f t="shared" ca="1" si="305"/>
        <v>5.0591157686646446E-2</v>
      </c>
      <c r="ZA137" s="459">
        <f t="shared" ca="1" si="305"/>
        <v>8.582446730474047E-2</v>
      </c>
      <c r="ZB137" s="495">
        <f t="shared" ca="1" si="328"/>
        <v>-1.0444850646086814</v>
      </c>
      <c r="ZC137" s="458">
        <f t="shared" ca="1" si="329"/>
        <v>-1.3115415752511899</v>
      </c>
      <c r="ZD137" s="458">
        <f t="shared" ca="1" si="330"/>
        <v>-0.62029697305186837</v>
      </c>
      <c r="ZE137" s="459">
        <f t="shared" ca="1" si="331"/>
        <v>-1.4336678476887346</v>
      </c>
      <c r="ZF137" s="484">
        <f t="shared" ca="1" si="335"/>
        <v>-3.2485432480444082E-2</v>
      </c>
      <c r="ZG137" s="484">
        <f t="shared" ca="1" si="335"/>
        <v>-7.9385408814590788E-2</v>
      </c>
      <c r="ZH137" s="484">
        <f t="shared" ca="1" si="335"/>
        <v>-6.6861590023482048E-2</v>
      </c>
      <c r="ZI137" s="484">
        <f t="shared" ca="1" si="335"/>
        <v>2.1988880583922777E-2</v>
      </c>
      <c r="ZJ137" s="484">
        <f t="shared" ca="1" si="335"/>
        <v>-0.15169406845185204</v>
      </c>
      <c r="ZK137" s="484">
        <f t="shared" ca="1" si="335"/>
        <v>-0.45846359133667092</v>
      </c>
      <c r="ZL137" s="484">
        <f t="shared" ca="1" si="335"/>
        <v>-0.26844088558371526</v>
      </c>
      <c r="ZM137" s="484">
        <f t="shared" ca="1" si="335"/>
        <v>9.4446117703140112E-2</v>
      </c>
      <c r="ZN137" s="484">
        <f t="shared" ca="1" si="335"/>
        <v>8.9770705925095284E-2</v>
      </c>
      <c r="ZO137" s="484">
        <f t="shared" ca="1" si="335"/>
        <v>-9.4877609903830637E-2</v>
      </c>
      <c r="ZP137" s="484">
        <f t="shared" ca="1" si="337"/>
        <v>-0.34171495415765724</v>
      </c>
      <c r="ZQ137" s="484">
        <f t="shared" ca="1" si="337"/>
        <v>-1.1497069191506403E-2</v>
      </c>
      <c r="ZR137" s="484">
        <f t="shared" ca="1" si="337"/>
        <v>-4.5981105838852197E-2</v>
      </c>
      <c r="ZS137" s="484">
        <f t="shared" ca="1" si="337"/>
        <v>-5.5598860966118775E-2</v>
      </c>
      <c r="ZT137" s="484">
        <f t="shared" ca="1" si="337"/>
        <v>-2.7291061507312073E-2</v>
      </c>
      <c r="ZU137" s="484">
        <f t="shared" ca="1" si="337"/>
        <v>-7.2302468491685631E-2</v>
      </c>
      <c r="ZV137" s="484">
        <f t="shared" ca="1" si="337"/>
        <v>-8.3701405664608222E-2</v>
      </c>
      <c r="ZW137" s="484">
        <f t="shared" ca="1" si="337"/>
        <v>-0.21297640668151291</v>
      </c>
      <c r="ZX137" s="484">
        <f t="shared" ca="1" si="337"/>
        <v>-2.3787414966986643E-2</v>
      </c>
      <c r="ZY137" s="484">
        <f t="shared" ca="1" si="337"/>
        <v>-9.6348193705378546E-2</v>
      </c>
      <c r="ZZ137" s="484">
        <f t="shared" ca="1" si="259"/>
        <v>-0.10453336023703505</v>
      </c>
      <c r="AAA137" s="484">
        <f t="shared" ca="1" si="260"/>
        <v>-5.7333304369141164E-2</v>
      </c>
      <c r="AAB137" s="484">
        <f t="shared" ca="1" si="261"/>
        <v>-0.10150745433592355</v>
      </c>
      <c r="AAC137" s="484">
        <f t="shared" ca="1" si="262"/>
        <v>1.2546600107337495E-2</v>
      </c>
      <c r="AAD137" s="484">
        <f t="shared" ca="1" si="263"/>
        <v>-7.8682240113631882E-2</v>
      </c>
      <c r="AAE137" s="484">
        <f t="shared" ca="1" si="264"/>
        <v>-4.0219644611828483E-2</v>
      </c>
      <c r="AAF137" s="484">
        <f t="shared" ca="1" si="265"/>
        <v>-6.120902348854227E-2</v>
      </c>
      <c r="AAG137" s="484">
        <f t="shared" ca="1" si="251"/>
        <v>-4.3018323338477257E-2</v>
      </c>
      <c r="AAH137" s="484">
        <f t="shared" ca="1" si="251"/>
        <v>-3.8008707897835295E-2</v>
      </c>
      <c r="AAI137" s="484">
        <f t="shared" ca="1" si="251"/>
        <v>-6.0338538063910964E-2</v>
      </c>
      <c r="AAJ137" s="484">
        <f t="shared" ca="1" si="251"/>
        <v>-5.2025335368730337E-2</v>
      </c>
      <c r="AAK137" s="484">
        <f t="shared" ca="1" si="251"/>
        <v>-3.3183772310049216E-2</v>
      </c>
      <c r="AAL137" s="484">
        <f t="shared" ca="1" si="251"/>
        <v>-1.741238539122681E-2</v>
      </c>
      <c r="AAM137" s="484">
        <f t="shared" ca="1" si="247"/>
        <v>-2.189532836791554E-2</v>
      </c>
      <c r="AAN137" s="484">
        <f t="shared" ca="1" si="245"/>
        <v>-6.1359063816095079E-2</v>
      </c>
      <c r="AAO137" s="484">
        <f t="shared" ca="1" si="245"/>
        <v>-6.3937554045021938E-2</v>
      </c>
      <c r="AAP137" s="484">
        <f t="shared" ca="1" si="245"/>
        <v>-2.8906649957960041E-2</v>
      </c>
      <c r="AAQ137" s="484">
        <f t="shared" ca="1" si="245"/>
        <v>7.2202153341576855E-2</v>
      </c>
      <c r="AAR137" s="484">
        <f t="shared" ca="1" si="245"/>
        <v>-3.6651122693945694E-2</v>
      </c>
      <c r="AAS137" s="484">
        <f t="shared" ca="1" si="234"/>
        <v>-3.1171595822786675E-2</v>
      </c>
      <c r="AAT137" s="484">
        <f t="shared" ca="1" si="234"/>
        <v>-0.91444421632113237</v>
      </c>
      <c r="AAU137" s="484">
        <f t="shared" ca="1" si="234"/>
        <v>-0.53799345446025815</v>
      </c>
      <c r="AAV137" s="484">
        <f t="shared" ca="1" si="234"/>
        <v>-8.8571357168320833E-2</v>
      </c>
      <c r="AAW137" s="484">
        <f t="shared" ca="1" si="234"/>
        <v>-6.3917050252045346E-2</v>
      </c>
      <c r="AAX137" s="484">
        <f t="shared" ca="1" si="234"/>
        <v>7.8343317875336022E-2</v>
      </c>
      <c r="AAY137" s="484">
        <f t="shared" ca="1" si="234"/>
        <v>-0.12312049482031152</v>
      </c>
      <c r="AAZ137" s="484">
        <f t="shared" ca="1" si="234"/>
        <v>-0.11856365915979221</v>
      </c>
      <c r="ABA137" s="484">
        <f t="shared" ca="1" si="234"/>
        <v>-0.10451532592333997</v>
      </c>
    </row>
    <row r="138" spans="1:729" ht="15" customHeight="1" x14ac:dyDescent="0.35">
      <c r="A138" s="498">
        <v>136</v>
      </c>
      <c r="B138" s="628"/>
      <c r="C138" s="606" t="s">
        <v>7030</v>
      </c>
      <c r="D138" s="629">
        <v>591</v>
      </c>
      <c r="E138" s="630" t="s">
        <v>7031</v>
      </c>
      <c r="F138" s="631" t="s">
        <v>1351</v>
      </c>
      <c r="G138" s="632">
        <v>4314.768</v>
      </c>
      <c r="H138" s="504">
        <v>63468.433123035546</v>
      </c>
      <c r="I138" s="505">
        <v>14950</v>
      </c>
      <c r="J138" s="515" t="s">
        <v>7032</v>
      </c>
      <c r="K138" s="469">
        <v>1</v>
      </c>
      <c r="L138" s="735" t="s">
        <v>7033</v>
      </c>
      <c r="M138" s="817">
        <v>84</v>
      </c>
      <c r="N138" s="818">
        <v>0.67149999999999999</v>
      </c>
      <c r="O138" s="819">
        <v>0.62350000000000005</v>
      </c>
      <c r="P138" s="820">
        <v>0.64880000000000004</v>
      </c>
      <c r="Q138" s="821">
        <v>0.74209999999999998</v>
      </c>
      <c r="R138" s="818">
        <v>0.58330000000000004</v>
      </c>
      <c r="S138" s="822">
        <v>0.60919999999999996</v>
      </c>
      <c r="T138" s="822">
        <v>0.65969999999999995</v>
      </c>
      <c r="U138" s="822">
        <v>0.33333000000000002</v>
      </c>
      <c r="V138" s="822">
        <v>0.37009999999999998</v>
      </c>
      <c r="W138" s="506" t="s">
        <v>7034</v>
      </c>
      <c r="X138" s="875" t="s">
        <v>7035</v>
      </c>
      <c r="Y138" s="517">
        <v>5</v>
      </c>
      <c r="Z138" s="517">
        <v>2</v>
      </c>
      <c r="AA138" s="865" t="s">
        <v>7036</v>
      </c>
      <c r="AB138" s="520">
        <v>2014</v>
      </c>
      <c r="AC138" s="369">
        <v>0</v>
      </c>
      <c r="AD138" s="431" t="s">
        <v>1188</v>
      </c>
      <c r="AE138" s="817">
        <v>0</v>
      </c>
      <c r="AF138" s="634" t="s">
        <v>1188</v>
      </c>
      <c r="AG138" s="635" t="s">
        <v>1188</v>
      </c>
      <c r="AH138" s="636" t="s">
        <v>1188</v>
      </c>
      <c r="AI138" s="636" t="s">
        <v>1188</v>
      </c>
      <c r="AJ138" s="636" t="s">
        <v>1188</v>
      </c>
      <c r="AK138" s="637" t="s">
        <v>1188</v>
      </c>
      <c r="AL138" s="765" t="s">
        <v>1188</v>
      </c>
      <c r="AM138" s="639" t="s">
        <v>1188</v>
      </c>
      <c r="AN138" s="636" t="s">
        <v>1188</v>
      </c>
      <c r="AO138" s="636" t="s">
        <v>1188</v>
      </c>
      <c r="AP138" s="636" t="s">
        <v>1188</v>
      </c>
      <c r="AQ138" s="636" t="s">
        <v>1188</v>
      </c>
      <c r="AR138" s="636" t="s">
        <v>1188</v>
      </c>
      <c r="AS138" s="636" t="s">
        <v>1188</v>
      </c>
      <c r="AT138" s="636" t="s">
        <v>1188</v>
      </c>
      <c r="AU138" s="640" t="s">
        <v>1188</v>
      </c>
      <c r="AV138" s="785" t="s">
        <v>7037</v>
      </c>
      <c r="AW138" s="642" t="s">
        <v>2513</v>
      </c>
      <c r="AX138" s="643">
        <v>2</v>
      </c>
      <c r="AY138" s="709" t="s">
        <v>7038</v>
      </c>
      <c r="AZ138" s="645">
        <v>1</v>
      </c>
      <c r="BA138" s="603" t="s">
        <v>7039</v>
      </c>
      <c r="BB138" s="631" t="s">
        <v>7040</v>
      </c>
      <c r="BC138" s="646" t="s">
        <v>7041</v>
      </c>
      <c r="BD138" s="631" t="s">
        <v>1195</v>
      </c>
      <c r="BE138" s="631" t="s">
        <v>1317</v>
      </c>
      <c r="BF138" s="502">
        <v>1</v>
      </c>
      <c r="BG138" s="631">
        <v>2019</v>
      </c>
      <c r="BH138" s="631" t="s">
        <v>1195</v>
      </c>
      <c r="BI138" s="631">
        <v>2</v>
      </c>
      <c r="BJ138" s="631">
        <v>2</v>
      </c>
      <c r="BK138" s="631" t="s">
        <v>1324</v>
      </c>
      <c r="BL138" s="631" t="s">
        <v>1257</v>
      </c>
      <c r="BM138" s="709" t="s">
        <v>7042</v>
      </c>
      <c r="BN138" s="647">
        <v>1903</v>
      </c>
      <c r="BO138" s="557" t="s">
        <v>7043</v>
      </c>
      <c r="BP138" s="647">
        <v>2015</v>
      </c>
      <c r="BQ138" s="647">
        <v>1</v>
      </c>
      <c r="BR138" s="647" t="s">
        <v>1188</v>
      </c>
      <c r="BS138" s="647" t="s">
        <v>1188</v>
      </c>
      <c r="BT138" s="557" t="s">
        <v>7044</v>
      </c>
      <c r="BU138" s="647" t="s">
        <v>1188</v>
      </c>
      <c r="BV138" s="648" t="s">
        <v>1188</v>
      </c>
      <c r="BW138" s="551" t="s">
        <v>7045</v>
      </c>
      <c r="BX138" s="650">
        <v>1903</v>
      </c>
      <c r="BY138" s="647" t="s">
        <v>7046</v>
      </c>
      <c r="BZ138" s="651" t="s">
        <v>2608</v>
      </c>
      <c r="CA138" s="647">
        <v>2</v>
      </c>
      <c r="CB138" s="647" t="s">
        <v>1214</v>
      </c>
      <c r="CC138" s="557" t="s">
        <v>7047</v>
      </c>
      <c r="CD138" s="652">
        <v>2014</v>
      </c>
      <c r="CE138" s="647">
        <v>3</v>
      </c>
      <c r="CF138" s="648">
        <v>2</v>
      </c>
      <c r="CG138" s="898" t="s">
        <v>7048</v>
      </c>
      <c r="CH138" s="647">
        <v>2010</v>
      </c>
      <c r="CI138" s="647">
        <v>1996</v>
      </c>
      <c r="CJ138" s="647">
        <v>3</v>
      </c>
      <c r="CK138" s="651" t="s">
        <v>7049</v>
      </c>
      <c r="CL138" s="651" t="s">
        <v>7050</v>
      </c>
      <c r="CM138" s="647">
        <v>2</v>
      </c>
      <c r="CN138" s="647" t="s">
        <v>1214</v>
      </c>
      <c r="CO138" s="557" t="s">
        <v>7048</v>
      </c>
      <c r="CP138" s="647">
        <v>2010</v>
      </c>
      <c r="CQ138" s="647">
        <v>3</v>
      </c>
      <c r="CR138" s="650">
        <v>2</v>
      </c>
      <c r="CS138" s="551" t="s">
        <v>7051</v>
      </c>
      <c r="CT138" s="647">
        <v>2012</v>
      </c>
      <c r="CU138" s="648">
        <v>3</v>
      </c>
      <c r="CV138" s="805" t="s">
        <v>1188</v>
      </c>
      <c r="CW138" s="647" t="s">
        <v>1188</v>
      </c>
      <c r="CX138" s="655">
        <v>0</v>
      </c>
      <c r="CY138" s="656" t="s">
        <v>7052</v>
      </c>
      <c r="CZ138" s="647">
        <v>2012</v>
      </c>
      <c r="DA138" s="657">
        <v>2</v>
      </c>
      <c r="DB138" s="723">
        <v>267100</v>
      </c>
      <c r="DC138" s="753">
        <v>3</v>
      </c>
      <c r="DD138" s="659" t="s">
        <v>1493</v>
      </c>
      <c r="DE138" s="648">
        <v>2018</v>
      </c>
      <c r="DF138" s="790" t="s">
        <v>7040</v>
      </c>
      <c r="DG138" s="791" t="s">
        <v>7041</v>
      </c>
      <c r="DH138" s="825">
        <v>2</v>
      </c>
      <c r="DI138" s="900" t="s">
        <v>1324</v>
      </c>
      <c r="DJ138" s="603" t="s">
        <v>7039</v>
      </c>
      <c r="DK138" s="753">
        <v>2019</v>
      </c>
      <c r="DL138" s="665">
        <v>2</v>
      </c>
      <c r="DM138" s="655">
        <v>2</v>
      </c>
      <c r="DN138" s="790" t="s">
        <v>7040</v>
      </c>
      <c r="DO138" s="791" t="s">
        <v>7041</v>
      </c>
      <c r="DP138" s="825">
        <v>2</v>
      </c>
      <c r="DQ138" s="900" t="s">
        <v>1324</v>
      </c>
      <c r="DR138" s="603" t="s">
        <v>7039</v>
      </c>
      <c r="DS138" s="753">
        <v>2019</v>
      </c>
      <c r="DT138" s="753">
        <v>2</v>
      </c>
      <c r="DU138" s="657">
        <v>2</v>
      </c>
      <c r="DV138" s="651" t="s">
        <v>7053</v>
      </c>
      <c r="DW138" s="578" t="s">
        <v>7054</v>
      </c>
      <c r="DX138" s="647">
        <v>2006</v>
      </c>
      <c r="DY138" s="647">
        <v>3</v>
      </c>
      <c r="DZ138" s="650">
        <v>2</v>
      </c>
      <c r="EA138" s="743" t="s">
        <v>7055</v>
      </c>
      <c r="EB138" s="961" t="s">
        <v>1190</v>
      </c>
      <c r="EC138" s="647">
        <v>2</v>
      </c>
      <c r="ED138" s="668" t="s">
        <v>1504</v>
      </c>
      <c r="EE138" s="647">
        <v>1996</v>
      </c>
      <c r="EF138" s="647">
        <v>3</v>
      </c>
      <c r="EG138" s="650" t="s">
        <v>1220</v>
      </c>
      <c r="EH138" s="648" t="s">
        <v>1275</v>
      </c>
      <c r="EI138" s="551" t="s">
        <v>7045</v>
      </c>
      <c r="EJ138" s="651" t="s">
        <v>7056</v>
      </c>
      <c r="EK138" s="647" t="s">
        <v>1188</v>
      </c>
      <c r="EL138" s="647" t="s">
        <v>1188</v>
      </c>
      <c r="EM138" s="669" t="s">
        <v>1188</v>
      </c>
      <c r="EN138" s="647" t="s">
        <v>7057</v>
      </c>
      <c r="EO138" s="651" t="s">
        <v>7058</v>
      </c>
      <c r="EP138" s="556">
        <v>1</v>
      </c>
      <c r="EQ138" s="556" t="s">
        <v>1262</v>
      </c>
      <c r="ER138" s="557" t="s">
        <v>7059</v>
      </c>
      <c r="ES138" s="556">
        <v>2001</v>
      </c>
      <c r="ET138" s="556">
        <v>3</v>
      </c>
      <c r="EU138" s="671">
        <v>2</v>
      </c>
      <c r="EV138" s="672"/>
      <c r="EW138" s="673"/>
      <c r="EX138" s="674"/>
      <c r="EY138" s="631" t="s">
        <v>1455</v>
      </c>
      <c r="EZ138" s="631" t="s">
        <v>1188</v>
      </c>
      <c r="FA138" s="675"/>
      <c r="FB138" s="648">
        <v>0</v>
      </c>
      <c r="FC138" s="676"/>
      <c r="FD138" s="647"/>
      <c r="FE138" s="648"/>
      <c r="FF138" s="652" t="s">
        <v>1281</v>
      </c>
      <c r="FG138" s="563" t="s">
        <v>1282</v>
      </c>
      <c r="FH138" s="631" t="str">
        <f t="shared" si="266"/>
        <v>C</v>
      </c>
      <c r="FI138" s="677">
        <f t="shared" si="267"/>
        <v>1.6444444444444446</v>
      </c>
      <c r="FJ138" s="678">
        <f t="shared" si="268"/>
        <v>1.6</v>
      </c>
      <c r="FK138" s="679">
        <f t="shared" si="269"/>
        <v>2</v>
      </c>
      <c r="FL138" s="680">
        <f t="shared" si="270"/>
        <v>1.3333333333333333</v>
      </c>
      <c r="FM138" s="681">
        <v>0</v>
      </c>
      <c r="FN138" s="430" t="s">
        <v>1188</v>
      </c>
      <c r="FO138" s="686" t="s">
        <v>1188</v>
      </c>
      <c r="FP138" s="686" t="s">
        <v>1188</v>
      </c>
      <c r="FQ138" s="430">
        <v>0</v>
      </c>
      <c r="FR138" s="682" t="s">
        <v>1188</v>
      </c>
      <c r="FS138" s="369">
        <v>0</v>
      </c>
      <c r="FT138" s="430" t="s">
        <v>1188</v>
      </c>
      <c r="FU138" s="431" t="s">
        <v>1188</v>
      </c>
      <c r="FV138" s="369">
        <v>0</v>
      </c>
      <c r="FW138" s="430" t="s">
        <v>1188</v>
      </c>
      <c r="FX138" s="431" t="s">
        <v>1188</v>
      </c>
      <c r="FY138" s="369">
        <v>1</v>
      </c>
      <c r="FZ138" s="430">
        <v>2019</v>
      </c>
      <c r="GA138" s="686" t="s">
        <v>7060</v>
      </c>
      <c r="GB138" s="572" t="s">
        <v>7061</v>
      </c>
      <c r="GC138" s="369">
        <v>0</v>
      </c>
      <c r="GD138" s="430" t="s">
        <v>1188</v>
      </c>
      <c r="GE138" s="686" t="s">
        <v>1188</v>
      </c>
      <c r="GF138" s="431" t="s">
        <v>1188</v>
      </c>
      <c r="GG138" s="369">
        <v>2</v>
      </c>
      <c r="GH138" s="430">
        <v>2012</v>
      </c>
      <c r="GI138" s="686" t="s">
        <v>7062</v>
      </c>
      <c r="GJ138" s="572" t="s">
        <v>7063</v>
      </c>
      <c r="GK138" s="369">
        <v>2</v>
      </c>
      <c r="GL138" s="430">
        <v>2011</v>
      </c>
      <c r="GM138" s="686" t="s">
        <v>7064</v>
      </c>
      <c r="GN138" s="572" t="s">
        <v>7065</v>
      </c>
      <c r="GO138" s="676">
        <v>0</v>
      </c>
      <c r="GP138" s="917" t="s">
        <v>1188</v>
      </c>
      <c r="GQ138" s="872" t="s">
        <v>1188</v>
      </c>
      <c r="GR138" s="872" t="s">
        <v>1188</v>
      </c>
      <c r="GS138" s="872" t="s">
        <v>1188</v>
      </c>
      <c r="GT138" s="873" t="s">
        <v>1188</v>
      </c>
      <c r="GU138" s="581">
        <v>0</v>
      </c>
      <c r="GV138" s="687" t="s">
        <v>1188</v>
      </c>
      <c r="GW138" s="872" t="s">
        <v>1188</v>
      </c>
      <c r="GX138" s="873" t="s">
        <v>1188</v>
      </c>
      <c r="GY138" s="874">
        <v>0</v>
      </c>
      <c r="GZ138" s="582" t="s">
        <v>1188</v>
      </c>
      <c r="HA138" s="583" t="s">
        <v>1293</v>
      </c>
      <c r="HB138" s="584">
        <v>1</v>
      </c>
      <c r="HC138" s="585">
        <v>2</v>
      </c>
      <c r="HD138" s="586" t="s">
        <v>7066</v>
      </c>
      <c r="HE138" s="557" t="s">
        <v>7067</v>
      </c>
      <c r="HF138" s="587">
        <v>2019</v>
      </c>
      <c r="HG138" s="587">
        <v>2019</v>
      </c>
      <c r="HH138" s="588">
        <v>2</v>
      </c>
      <c r="HI138" s="586" t="s">
        <v>7068</v>
      </c>
      <c r="HJ138" s="557" t="s">
        <v>7069</v>
      </c>
      <c r="HK138" s="691">
        <v>2004</v>
      </c>
      <c r="HL138" s="692">
        <v>2</v>
      </c>
      <c r="HM138" s="591" t="s">
        <v>7070</v>
      </c>
      <c r="HN138" s="592">
        <v>2002</v>
      </c>
      <c r="HO138" s="681" t="s">
        <v>1188</v>
      </c>
      <c r="HP138" s="574" t="s">
        <v>1188</v>
      </c>
      <c r="HQ138" s="472" t="str">
        <f t="shared" si="271"/>
        <v>-</v>
      </c>
      <c r="HR138" s="593" t="s">
        <v>1188</v>
      </c>
      <c r="HS138" s="574" t="s">
        <v>1188</v>
      </c>
      <c r="HT138" s="574" t="s">
        <v>1188</v>
      </c>
      <c r="HU138" s="574" t="s">
        <v>1188</v>
      </c>
      <c r="HV138" s="574" t="s">
        <v>1188</v>
      </c>
      <c r="HW138" s="574" t="s">
        <v>1188</v>
      </c>
      <c r="HX138" s="574" t="s">
        <v>1188</v>
      </c>
      <c r="HY138" s="574" t="s">
        <v>1188</v>
      </c>
      <c r="HZ138" s="574" t="s">
        <v>1188</v>
      </c>
      <c r="IA138" s="574" t="s">
        <v>1188</v>
      </c>
      <c r="IB138" s="574" t="s">
        <v>1188</v>
      </c>
      <c r="IC138" s="574" t="s">
        <v>1188</v>
      </c>
      <c r="ID138" s="681" t="s">
        <v>1188</v>
      </c>
      <c r="IE138" s="369" t="s">
        <v>1188</v>
      </c>
      <c r="IF138" s="574" t="s">
        <v>1188</v>
      </c>
      <c r="IG138" s="472" t="str">
        <f t="shared" si="272"/>
        <v>-</v>
      </c>
      <c r="IH138" s="609">
        <v>0.52173514756682071</v>
      </c>
      <c r="II138" s="694">
        <v>0.59431233633585623</v>
      </c>
      <c r="IJ138" s="695">
        <v>0.40625050470785201</v>
      </c>
      <c r="IK138" s="696">
        <v>0.58494615737964351</v>
      </c>
      <c r="IL138" s="696">
        <v>0.65960657968999126</v>
      </c>
      <c r="IM138" s="697">
        <v>0.72644610356593831</v>
      </c>
      <c r="IN138" s="599">
        <v>3</v>
      </c>
      <c r="IO138" s="600">
        <v>1</v>
      </c>
      <c r="IP138" s="601">
        <v>2</v>
      </c>
      <c r="IQ138" s="600">
        <v>36</v>
      </c>
      <c r="IR138" s="587">
        <v>48</v>
      </c>
      <c r="IS138" s="601">
        <v>84</v>
      </c>
      <c r="IT138" s="599" t="s">
        <v>1188</v>
      </c>
      <c r="IU138" s="600" t="s">
        <v>1188</v>
      </c>
      <c r="IV138" s="587" t="s">
        <v>1188</v>
      </c>
      <c r="IW138" s="601" t="s">
        <v>1188</v>
      </c>
      <c r="IX138" s="602" t="s">
        <v>1188</v>
      </c>
      <c r="IY138" s="681">
        <v>1</v>
      </c>
      <c r="IZ138" s="603" t="s">
        <v>7071</v>
      </c>
      <c r="JA138" s="681">
        <v>2</v>
      </c>
      <c r="JB138" s="603" t="s">
        <v>7072</v>
      </c>
      <c r="JC138" s="681">
        <v>0</v>
      </c>
      <c r="JD138" s="430" t="s">
        <v>1188</v>
      </c>
      <c r="JE138" s="686" t="s">
        <v>1188</v>
      </c>
      <c r="JF138" s="557" t="s">
        <v>1188</v>
      </c>
      <c r="JG138" s="592" t="s">
        <v>1188</v>
      </c>
      <c r="JH138" s="369">
        <v>2</v>
      </c>
      <c r="JI138" s="430">
        <v>1</v>
      </c>
      <c r="JJ138" s="686" t="s">
        <v>7073</v>
      </c>
      <c r="JK138" s="557" t="s">
        <v>7074</v>
      </c>
      <c r="JL138" s="592">
        <v>2012</v>
      </c>
      <c r="JM138" s="369">
        <v>1</v>
      </c>
      <c r="JN138" s="430">
        <v>2</v>
      </c>
      <c r="JO138" s="430">
        <v>1</v>
      </c>
      <c r="JP138" s="686" t="s">
        <v>7075</v>
      </c>
      <c r="JQ138" s="557" t="s">
        <v>7076</v>
      </c>
      <c r="JR138" s="592">
        <v>2010</v>
      </c>
      <c r="JS138" s="369">
        <v>2</v>
      </c>
      <c r="JT138" s="430">
        <v>3</v>
      </c>
      <c r="JU138" s="686" t="s">
        <v>7077</v>
      </c>
      <c r="JV138" s="557" t="s">
        <v>7078</v>
      </c>
      <c r="JW138" s="592">
        <v>2009</v>
      </c>
      <c r="JX138" s="606">
        <v>0</v>
      </c>
      <c r="JY138" s="607" t="s">
        <v>1188</v>
      </c>
      <c r="JZ138" s="606" t="s">
        <v>1188</v>
      </c>
      <c r="KA138" s="606">
        <f t="shared" si="273"/>
        <v>0</v>
      </c>
      <c r="KB138" s="606"/>
      <c r="KC138" s="606"/>
      <c r="KD138" s="606"/>
      <c r="KE138" s="606"/>
      <c r="KF138" s="606">
        <f t="shared" si="274"/>
        <v>0</v>
      </c>
      <c r="KG138" s="606"/>
      <c r="KH138" s="606"/>
      <c r="KI138" s="606"/>
      <c r="KJ138" s="606"/>
      <c r="KK138" s="606">
        <v>1</v>
      </c>
      <c r="KL138" s="606">
        <v>1</v>
      </c>
      <c r="KM138" s="608">
        <f t="shared" si="248"/>
        <v>0.5131080374121666</v>
      </c>
      <c r="KN138" s="609">
        <v>6.5540187060832977E-2</v>
      </c>
      <c r="KO138" s="609">
        <v>55.288459777832031</v>
      </c>
      <c r="KP138" s="610">
        <v>9</v>
      </c>
      <c r="KQ138" s="608">
        <f t="shared" si="249"/>
        <v>0.38401520252227783</v>
      </c>
      <c r="KR138" s="609">
        <v>-0.57992398738861084</v>
      </c>
      <c r="KS138" s="609">
        <v>30.769229888916016</v>
      </c>
      <c r="KT138" s="610">
        <v>13</v>
      </c>
      <c r="KU138" s="610">
        <v>36</v>
      </c>
      <c r="KV138" s="606" t="s">
        <v>5586</v>
      </c>
      <c r="KW138" s="606" t="s">
        <v>7030</v>
      </c>
      <c r="KX138" s="700" t="str">
        <f t="shared" ca="1" si="275"/>
        <v>B</v>
      </c>
      <c r="KY138" s="701">
        <f t="shared" ca="1" si="276"/>
        <v>0.53438273849703821</v>
      </c>
      <c r="KZ138" s="702">
        <f t="shared" ca="1" si="235"/>
        <v>0.50462117647058824</v>
      </c>
      <c r="LA138" s="703">
        <f t="shared" ca="1" si="236"/>
        <v>0.60671428571428565</v>
      </c>
      <c r="LB138" s="703">
        <f t="shared" ca="1" si="237"/>
        <v>0.39582500000000004</v>
      </c>
      <c r="LC138" s="704">
        <f t="shared" ca="1" si="238"/>
        <v>0.63037049180327875</v>
      </c>
      <c r="LD138" s="696" cm="1">
        <f t="array" aca="1" ref="LD138" ca="1">INDIRECT(LD$203&amp;ROW())*LD$205</f>
        <v>4</v>
      </c>
      <c r="LE138" s="696" cm="1">
        <f t="array" aca="1" ref="LE138" ca="1">INDIRECT(LE$203&amp;ROW())*LE$205</f>
        <v>0</v>
      </c>
      <c r="LF138" s="696" cm="1">
        <f t="array" aca="1" ref="LF138" ca="1">INDIRECT(LF$203&amp;ROW())*LF$205</f>
        <v>8</v>
      </c>
      <c r="LG138" s="696" cm="1">
        <f t="array" aca="1" ref="LG138" ca="1">INDIRECT(LG$203&amp;ROW())*LG$205</f>
        <v>1</v>
      </c>
      <c r="LH138" s="696" cm="1">
        <f t="array" aca="1" ref="LH138" ca="1">INDIRECT(LH$203&amp;ROW())*LH$205</f>
        <v>1</v>
      </c>
      <c r="LI138" s="696" cm="1">
        <f t="array" aca="1" ref="LI138" ca="1">INDIRECT(LI$203&amp;ROW())*LI$205</f>
        <v>3</v>
      </c>
      <c r="LJ138" s="696" cm="1">
        <f t="array" aca="1" ref="LJ138" ca="1">INDIRECT(LJ$203&amp;ROW())*LJ$205</f>
        <v>3</v>
      </c>
      <c r="LK138" s="696" cm="1">
        <f t="array" aca="1" ref="LK138" ca="1">INDIRECT(LK$203&amp;ROW())*LK$205</f>
        <v>2</v>
      </c>
      <c r="LL138" s="696" cm="1">
        <f t="array" aca="1" ref="LL138" ca="1">INDIRECT(LL$203&amp;ROW())*LL$205</f>
        <v>2</v>
      </c>
      <c r="LM138" s="696" cm="1">
        <f t="array" aca="1" ref="LM138" ca="1">INDIRECT(LM$203&amp;ROW())*LM$205</f>
        <v>6</v>
      </c>
      <c r="LN138" s="696" cm="1">
        <f t="array" aca="1" ref="LN138" ca="1">INDIRECT(LN$203&amp;ROW())*LN$205</f>
        <v>3</v>
      </c>
      <c r="LO138" s="696" cm="1">
        <f t="array" aca="1" ref="LO138" ca="1">INDIRECT(LO$203&amp;ROW())*LO$205</f>
        <v>6</v>
      </c>
      <c r="LP138" s="696" cm="1">
        <f t="array" aca="1" ref="LP138" ca="1">INDIRECT(LP$203&amp;ROW())*LP$205</f>
        <v>0</v>
      </c>
      <c r="LQ138" s="696" cm="1">
        <f t="array" aca="1" ref="LQ138" ca="1">IF(INDIRECT(LQ$203&amp;ROW())="-",0,INDIRECT(LQ$203&amp;ROW())*LQ$205)</f>
        <v>3.8928000000000003</v>
      </c>
      <c r="LR138" s="696" cm="1">
        <f t="array" aca="1" ref="LR138" ca="1">INDIRECT(LR$203&amp;ROW())*LR$205</f>
        <v>0</v>
      </c>
      <c r="LS138" s="696" cm="1">
        <f t="array" aca="1" ref="LS138" ca="1">IF(INDIRECT(LS$203&amp;ROW())="-",0,INDIRECT(LS$203&amp;ROW())*LS$205)</f>
        <v>3.7410000000000005</v>
      </c>
      <c r="LT138" s="696" cm="1">
        <f t="array" aca="1" ref="LT138" ca="1">INDIRECT(LT$203&amp;ROW())*LT$205</f>
        <v>2</v>
      </c>
      <c r="LU138" s="696" cm="1">
        <f t="array" aca="1" ref="LU138" ca="1">INDIRECT(LU$203&amp;ROW())*LU$205</f>
        <v>2</v>
      </c>
      <c r="LV138" s="696" cm="1">
        <f t="array" aca="1" ref="LV138" ca="1">INDIRECT(LV$203&amp;ROW())*LV$205</f>
        <v>3</v>
      </c>
      <c r="LW138" s="696" cm="1">
        <f t="array" aca="1" ref="LW138" ca="1">INDIRECT(LW$203&amp;ROW())*LW$205</f>
        <v>0</v>
      </c>
      <c r="LX138" s="696" cm="1">
        <f t="array" aca="1" ref="LX138" ca="1">INDIRECT(LX$203&amp;ROW())*LX$205</f>
        <v>2</v>
      </c>
      <c r="LY138" s="696" cm="1">
        <f t="array" aca="1" ref="LY138" ca="1">IF(INDIRECT(LY$203&amp;ROW())="-",0,INDIRECT(LY$203&amp;ROW())*LY$205)</f>
        <v>3.4998000000000005</v>
      </c>
      <c r="LZ138" s="696" cm="1">
        <f t="array" aca="1" ref="LZ138" ca="1">INDIRECT(LZ$203&amp;ROW())*LZ$205</f>
        <v>2</v>
      </c>
      <c r="MA138" s="696" cm="1">
        <f t="array" aca="1" ref="MA138" ca="1">INDIRECT(MA$203&amp;ROW())*MA$205</f>
        <v>4</v>
      </c>
      <c r="MB138" s="696" cm="1">
        <f t="array" aca="1" ref="MB138" ca="1">INDIRECT(MB$203&amp;ROW())*MB$205</f>
        <v>0</v>
      </c>
      <c r="MC138" s="696" cm="1">
        <f t="array" aca="1" ref="MC138" ca="1">IF($MB138=0,0,INDIRECT(MC$203&amp;ROW())*MC$205)</f>
        <v>0</v>
      </c>
      <c r="MD138" s="696" cm="1">
        <f t="array" aca="1" ref="MD138" ca="1">IF($MB138=0,0,INDIRECT(MD$203&amp;ROW())*MD$205)</f>
        <v>0</v>
      </c>
      <c r="ME138" s="696" cm="1">
        <f t="array" aca="1" ref="ME138" ca="1">IF($MB138=0,0,INDIRECT(ME$203&amp;ROW())*ME$205)</f>
        <v>0</v>
      </c>
      <c r="MF138" s="696" cm="1">
        <f t="array" aca="1" ref="MF138" ca="1">IF($MB138=0,0,INDIRECT(MF$203&amp;ROW())*MF$205)</f>
        <v>0</v>
      </c>
      <c r="MG138" s="696" cm="1">
        <f t="array" aca="1" ref="MG138" ca="1">INDIRECT(MG$203&amp;ROW())*MG$205</f>
        <v>0</v>
      </c>
      <c r="MH138" s="696" cm="1">
        <f t="array" aca="1" ref="MH138" ca="1">IF($MG138=0,0,INDIRECT(MH$203&amp;ROW())*MH$205)</f>
        <v>0</v>
      </c>
      <c r="MI138" s="696" cm="1">
        <f t="array" aca="1" ref="MI138" ca="1">IF($MG138=0,0,INDIRECT(MI$203&amp;ROW())*MI$205)</f>
        <v>0</v>
      </c>
      <c r="MJ138" s="696" cm="1">
        <f t="array" aca="1" ref="MJ138" ca="1">INDIRECT(MJ$203&amp;ROW())*MJ$205</f>
        <v>0</v>
      </c>
      <c r="MK138" s="696" cm="1">
        <f t="array" aca="1" ref="MK138" ca="1">INDIRECT(MK$203&amp;ROW())*MK$205</f>
        <v>0</v>
      </c>
      <c r="ML138" s="696" cm="1">
        <f t="array" aca="1" ref="ML138" ca="1">INDIRECT(ML$203&amp;ROW())*ML$205</f>
        <v>0</v>
      </c>
      <c r="MM138" s="696" cm="1">
        <f t="array" aca="1" ref="MM138" ca="1">INDIRECT(MM$203&amp;ROW())*MM$205</f>
        <v>4</v>
      </c>
      <c r="MN138" s="696" cm="1">
        <f t="array" aca="1" ref="MN138" ca="1">INDIRECT(MN$203&amp;ROW())*MN$205</f>
        <v>0</v>
      </c>
      <c r="MO138" s="696" cm="1">
        <f t="array" aca="1" ref="MO138" ca="1">INDIRECT(MO$203&amp;ROW())*MO$205</f>
        <v>2</v>
      </c>
      <c r="MP138" s="696" cm="1">
        <f t="array" aca="1" ref="MP138" ca="1">INDIRECT(MP$203&amp;ROW())*MP$205</f>
        <v>2</v>
      </c>
      <c r="MQ138" s="696" cm="1">
        <f t="array" aca="1" ref="MQ138" ca="1">INDIRECT(MQ$203&amp;ROW())*MQ$205</f>
        <v>2</v>
      </c>
      <c r="MR138" s="696" cm="1">
        <f t="array" aca="1" ref="MR138" ca="1">INDIRECT(MR$203&amp;ROW())*MR$205</f>
        <v>2</v>
      </c>
      <c r="MS138" s="696" cm="1">
        <f t="array" aca="1" ref="MS138" ca="1">INDIRECT(MS$203&amp;ROW())*MS$205</f>
        <v>2</v>
      </c>
      <c r="MT138" s="696" cm="1">
        <f t="array" aca="1" ref="MT138" ca="1">INDIRECT(MT$203&amp;ROW())*MT$205</f>
        <v>2</v>
      </c>
      <c r="MU138" s="696" cm="1">
        <f t="array" aca="1" ref="MU138" ca="1">INDIRECT(MU$203&amp;ROW())*MU$205</f>
        <v>2</v>
      </c>
      <c r="MV138" s="696" cm="1">
        <f t="array" aca="1" ref="MV138" ca="1">IF(INDIRECT(MV$203&amp;ROW())="-",0,INDIRECT(MV$203&amp;ROW())*MV$205)</f>
        <v>4.4526000000000003</v>
      </c>
      <c r="MW138" s="696" cm="1">
        <f t="array" aca="1" ref="MW138" ca="1">INDIRECT(MW$203&amp;ROW())*MW$205</f>
        <v>4</v>
      </c>
      <c r="MX138" s="696" cm="1">
        <f t="array" aca="1" ref="MX138" ca="1">INDIRECT(MX$203&amp;ROW())*MX$205</f>
        <v>4</v>
      </c>
      <c r="MY138" s="696" cm="1">
        <f t="array" aca="1" ref="MY138" ca="1">INDIRECT(MY$203&amp;ROW())*MY$205</f>
        <v>8</v>
      </c>
      <c r="NA138" s="701">
        <f t="shared" si="277"/>
        <v>0.60119024390243903</v>
      </c>
      <c r="NB138" s="617">
        <f t="shared" si="278"/>
        <v>0.61596428571428574</v>
      </c>
      <c r="NC138" s="695">
        <f t="shared" si="279"/>
        <v>0.27563846153846155</v>
      </c>
      <c r="ND138" s="697">
        <f t="shared" si="280"/>
        <v>0.73118888888888889</v>
      </c>
      <c r="NE138" s="694">
        <f t="shared" si="281"/>
        <v>0.55599547001101879</v>
      </c>
      <c r="NF138" s="682" t="str">
        <f t="shared" si="282"/>
        <v>B</v>
      </c>
      <c r="NH138" s="606" t="s">
        <v>7030</v>
      </c>
      <c r="NI138" s="563" t="str">
        <f t="shared" si="239"/>
        <v>B</v>
      </c>
      <c r="NJ138" s="563" t="str">
        <f t="shared" si="283"/>
        <v>B</v>
      </c>
      <c r="NK138" s="563" t="str">
        <f t="shared" ca="1" si="284"/>
        <v>B</v>
      </c>
      <c r="NL138" s="563" t="str">
        <f t="shared" ca="1" si="285"/>
        <v>B</v>
      </c>
      <c r="NM138" s="563" t="str">
        <f t="shared" ca="1" si="286"/>
        <v>B</v>
      </c>
      <c r="NN138" s="563" t="str">
        <f t="shared" ca="1" si="306"/>
        <v>B</v>
      </c>
      <c r="NO138" s="563" t="str">
        <f t="shared" ca="1" si="307"/>
        <v>B</v>
      </c>
      <c r="NP138" s="606" t="str">
        <f t="shared" si="287"/>
        <v>-</v>
      </c>
      <c r="NQ138" s="682" t="str">
        <f t="shared" si="288"/>
        <v>-</v>
      </c>
      <c r="NR138" s="682" t="e">
        <f>IF(OR(AND(NI138="A",OR(NJ138="C",NJ138="D")),AND(NI138="A",OR(#REF!="C",#REF!="D")),AND(NI138="B",OR(NJ138="D",#REF!="D")),AND(OR(NI138="C",NI138="D"),OR(NJ138="A",NJ138="B")),AND(OR(NI138="C",NI138="D"),OR(#REF!="A",#REF!="B")),AND(OR(NJ138="A",#REF!="A",NJ138="B",#REF!="B"),OR(NP138="-",NQ138="-")),AND(OR(NJ138="C",#REF!="C",NJ138="D",#REF!="D"),NP138="Yes")),"Yes","-")</f>
        <v>#REF!</v>
      </c>
      <c r="NS138" s="607"/>
      <c r="NT138" s="619">
        <f t="shared" si="289"/>
        <v>0.67149999999999999</v>
      </c>
      <c r="NU138" s="619">
        <f t="shared" si="290"/>
        <v>0.55599547001101879</v>
      </c>
      <c r="NV138" s="619">
        <f t="shared" ca="1" si="291"/>
        <v>0.53438273849703821</v>
      </c>
      <c r="NW138" s="619">
        <f t="shared" ca="1" si="308"/>
        <v>0.54730722690656508</v>
      </c>
      <c r="NX138" s="619">
        <f t="shared" ca="1" si="309"/>
        <v>0.54097222101998443</v>
      </c>
      <c r="NY138" s="620">
        <f t="shared" ca="1" si="310"/>
        <v>0.53128193079452901</v>
      </c>
      <c r="NZ138" s="620">
        <f t="shared" ca="1" si="311"/>
        <v>0.55372370878023569</v>
      </c>
      <c r="OA138" s="705">
        <v>0.34300000000000003</v>
      </c>
      <c r="OB138" s="706">
        <v>30</v>
      </c>
      <c r="OC138" s="494"/>
      <c r="OE138" s="606" t="s">
        <v>7030</v>
      </c>
      <c r="OF138" s="700" t="str">
        <f t="shared" ca="1" si="292"/>
        <v>B</v>
      </c>
      <c r="OG138" s="701">
        <f t="shared" ca="1" si="312"/>
        <v>0.54730722690656508</v>
      </c>
      <c r="OH138" s="705">
        <f t="shared" ca="1" si="293"/>
        <v>0.57352075314533635</v>
      </c>
      <c r="OI138" s="696">
        <f t="shared" ca="1" si="294"/>
        <v>0.62564616311166876</v>
      </c>
      <c r="OJ138" s="696">
        <f t="shared" ca="1" si="295"/>
        <v>0.29152040778221744</v>
      </c>
      <c r="OK138" s="697">
        <f t="shared" ca="1" si="296"/>
        <v>0.69854158358703788</v>
      </c>
      <c r="OL138" s="696" cm="1">
        <f t="array" aca="1" ref="OL138" ca="1">INDIRECT(OL$203&amp;ROW())*OL$205</f>
        <v>0.74780000000000002</v>
      </c>
      <c r="OM138" s="696" cm="1">
        <f t="array" aca="1" ref="OM138" ca="1">INDIRECT(OM$203&amp;ROW())*OM$205</f>
        <v>0</v>
      </c>
      <c r="ON138" s="696" cm="1">
        <f t="array" aca="1" ref="ON138" ca="1">INDIRECT(ON$203&amp;ROW())*ON$205</f>
        <v>1.4561999999999999</v>
      </c>
      <c r="OO138" s="696" cm="1">
        <f t="array" aca="1" ref="OO138" ca="1">INDIRECT(OO$203&amp;ROW())*OO$205</f>
        <v>0.35970000000000002</v>
      </c>
      <c r="OP138" s="696" cm="1">
        <f t="array" aca="1" ref="OP138" ca="1">INDIRECT(OP$203&amp;ROW())*OP$205</f>
        <v>0.52769999999999995</v>
      </c>
      <c r="OQ138" s="696" cm="1">
        <f t="array" aca="1" ref="OQ138" ca="1">INDIRECT(OQ$203&amp;ROW())*OQ$205</f>
        <v>1.5849</v>
      </c>
      <c r="OR138" s="696" cm="1">
        <f t="array" aca="1" ref="OR138" ca="1">INDIRECT(OR$203&amp;ROW())*OR$205</f>
        <v>1.4141999999999999</v>
      </c>
      <c r="OS138" s="696" cm="1">
        <f t="array" aca="1" ref="OS138" ca="1">INDIRECT(OS$203&amp;ROW())*OS$205</f>
        <v>1.0258</v>
      </c>
      <c r="OT138" s="696" cm="1">
        <f t="array" aca="1" ref="OT138" ca="1">INDIRECT(OT$203&amp;ROW())*OT$205</f>
        <v>0.98180000000000001</v>
      </c>
      <c r="OU138" s="696" cm="1">
        <f t="array" aca="1" ref="OU138" ca="1">INDIRECT(OU$203&amp;ROW())*OU$205</f>
        <v>1.9304999999999999</v>
      </c>
      <c r="OV138" s="696" cm="1">
        <f t="array" aca="1" ref="OV138" ca="1">INDIRECT(OV$203&amp;ROW())*OV$205</f>
        <v>1.2161999999999999</v>
      </c>
      <c r="OW138" s="696" cm="1">
        <f t="array" aca="1" ref="OW138" ca="1">INDIRECT(OW$203&amp;ROW())*OW$205</f>
        <v>1.5144000000000002</v>
      </c>
      <c r="OX138" s="696" cm="1">
        <f t="array" aca="1" ref="OX138" ca="1">INDIRECT(OX$203&amp;ROW())*OX$205</f>
        <v>0</v>
      </c>
      <c r="OY138" s="696" cm="1">
        <f t="array" aca="1" ref="OY138" ca="1">IF(INDIRECT(OY$203&amp;ROW())="-",0,INDIRECT(OY$203&amp;ROW())*OY$205)</f>
        <v>0.46045336000000003</v>
      </c>
      <c r="OZ138" s="696" cm="1">
        <f t="array" aca="1" ref="OZ138" ca="1">INDIRECT(OZ$203&amp;ROW())*OZ$205</f>
        <v>0</v>
      </c>
      <c r="PA138" s="696" cm="1">
        <f t="array" aca="1" ref="PA138" ca="1">IF(INDIRECT(PA$203&amp;ROW())="-",0,INDIRECT(PA$203&amp;ROW())*PA$205)</f>
        <v>0.55079990000000001</v>
      </c>
      <c r="PB138" s="705" cm="1">
        <f t="array" aca="1" ref="PB138" ca="1">INDIRECT(PB$203&amp;ROW())*PB$205</f>
        <v>0.75419999999999998</v>
      </c>
      <c r="PC138" s="696" cm="1">
        <f t="array" aca="1" ref="PC138" ca="1">INDIRECT(PC$203&amp;ROW())*PC$205</f>
        <v>1.3946000000000001</v>
      </c>
      <c r="PD138" s="696" cm="1">
        <f t="array" aca="1" ref="PD138" ca="1">INDIRECT(PD$203&amp;ROW())*PD$205</f>
        <v>2.2025999999999999</v>
      </c>
      <c r="PE138" s="696" cm="1">
        <f t="array" aca="1" ref="PE138" ca="1">INDIRECT(PE$203&amp;ROW())*PE$205</f>
        <v>0</v>
      </c>
      <c r="PF138" s="696" cm="1">
        <f t="array" aca="1" ref="PF138" ca="1">INDIRECT(PF$203&amp;ROW())*PF$205</f>
        <v>1.3308</v>
      </c>
      <c r="PG138" s="696" cm="1">
        <f t="array" aca="1" ref="PG138" ca="1">IF(INDIRECT(PG$203&amp;ROW())="-",0,INDIRECT(PG$203&amp;ROW())*PG$205)</f>
        <v>0.51038749999999999</v>
      </c>
      <c r="PH138" s="696" cm="1">
        <f t="array" aca="1" ref="PH138" ca="1">INDIRECT(PH$203&amp;ROW())*PH$205</f>
        <v>0.61699999999999999</v>
      </c>
      <c r="PI138" s="696" cm="1">
        <f t="array" aca="1" ref="PI138" ca="1">INDIRECT(PI$203&amp;ROW())*PI$205</f>
        <v>1.2145999999999999</v>
      </c>
      <c r="PJ138" s="696" cm="1">
        <f t="array" aca="1" ref="PJ138" ca="1">INDIRECT(PJ$203&amp;ROW())*PJ$205</f>
        <v>0</v>
      </c>
      <c r="PK138" s="696" cm="1">
        <f t="array" aca="1" ref="PK138" ca="1">IF($PJ138=0,0,INDIRECT(PK$203&amp;ROW())*PK$205)</f>
        <v>0</v>
      </c>
      <c r="PL138" s="696" cm="1">
        <f t="array" aca="1" ref="PL138" ca="1">IF($MPE138=0,0,INDIRECT(PL$203&amp;ROW())*PL$205)</f>
        <v>0</v>
      </c>
      <c r="PM138" s="696" cm="1">
        <f t="array" aca="1" ref="PM138" ca="1">IF($MPE138=0,0,INDIRECT(PM$203&amp;ROW())*PM$205)</f>
        <v>0</v>
      </c>
      <c r="PN138" s="696" cm="1">
        <f t="array" aca="1" ref="PN138" ca="1">IF($PJ138=0,0,INDIRECT(PN$203&amp;ROW())*PN$205)</f>
        <v>0</v>
      </c>
      <c r="PO138" s="696" cm="1">
        <f t="array" aca="1" ref="PO138" ca="1">INDIRECT(PO$203&amp;ROW())*PO$205</f>
        <v>0</v>
      </c>
      <c r="PP138" s="696" cm="1">
        <f t="array" aca="1" ref="PP138" ca="1">IF($PO138=0,0,INDIRECT(PP$203&amp;ROW())*PP$205)</f>
        <v>0</v>
      </c>
      <c r="PQ138" s="696" cm="1">
        <f t="array" aca="1" ref="PQ138" ca="1">IF($PO138=0,0,INDIRECT(PQ$203&amp;ROW())*PQ$205)</f>
        <v>0</v>
      </c>
      <c r="PR138" s="696" cm="1">
        <f t="array" aca="1" ref="PR138" ca="1">INDIRECT(PR$203&amp;ROW())*PR$205</f>
        <v>0</v>
      </c>
      <c r="PS138" s="696" cm="1">
        <f t="array" aca="1" ref="PS138" ca="1">INDIRECT(PS$203&amp;ROW())*PS$205</f>
        <v>0</v>
      </c>
      <c r="PT138" s="696" cm="1">
        <f t="array" aca="1" ref="PT138" ca="1">INDIRECT(PT$203&amp;ROW())*PT$205</f>
        <v>0</v>
      </c>
      <c r="PU138" s="696" cm="1">
        <f t="array" aca="1" ref="PU138" ca="1">INDIRECT(PU$203&amp;ROW())*PU$205</f>
        <v>1.1798</v>
      </c>
      <c r="PV138" s="696" cm="1">
        <f t="array" aca="1" ref="PV138" ca="1">INDIRECT(PV$203&amp;ROW())*PV$205</f>
        <v>0</v>
      </c>
      <c r="PW138" s="696" cm="1">
        <f t="array" aca="1" ref="PW138" ca="1">INDIRECT(PW$203&amp;ROW())*PW$205</f>
        <v>1.0658000000000001</v>
      </c>
      <c r="PX138" s="696" cm="1">
        <f t="array" aca="1" ref="PX138" ca="1">INDIRECT(PX$203&amp;ROW())*PX$205</f>
        <v>1.1714</v>
      </c>
      <c r="PY138" s="696" cm="1">
        <f t="array" aca="1" ref="PY138" ca="1">INDIRECT(PY$203&amp;ROW())*PY$205</f>
        <v>1.1866000000000001</v>
      </c>
      <c r="PZ138" s="696" cm="1">
        <f t="array" aca="1" ref="PZ138" ca="1">INDIRECT(PZ$203&amp;ROW())*PZ$205</f>
        <v>0.17430000000000001</v>
      </c>
      <c r="QA138" s="696" cm="1">
        <f t="array" aca="1" ref="QA138" ca="1">INDIRECT(QA$203&amp;ROW())*QA$205</f>
        <v>0.31659999999999999</v>
      </c>
      <c r="QB138" s="696" cm="1">
        <f t="array" aca="1" ref="QB138" ca="1">INDIRECT(QB$203&amp;ROW())*QB$205</f>
        <v>1.5966</v>
      </c>
      <c r="QC138" s="696" cm="1">
        <f t="array" aca="1" ref="QC138" ca="1">INDIRECT(QC$203&amp;ROW())*QC$205</f>
        <v>1.4259999999999999</v>
      </c>
      <c r="QD138" s="696" cm="1">
        <f t="array" aca="1" ref="QD138" ca="1">IF(INDIRECT(QD$203&amp;ROW())="-",0,INDIRECT(QD$203&amp;ROW())*QD$205)</f>
        <v>0.45572360999999995</v>
      </c>
      <c r="QE138" s="696" cm="1">
        <f t="array" aca="1" ref="QE138" ca="1">INDIRECT(QE$203&amp;ROW())*QE$205</f>
        <v>1.0656000000000001</v>
      </c>
      <c r="QF138" s="696" cm="1">
        <f t="array" aca="1" ref="QF138" ca="1">INDIRECT(QF$203&amp;ROW())*QF$205</f>
        <v>0.72440000000000004</v>
      </c>
      <c r="QG138" s="696" cm="1">
        <f t="array" aca="1" ref="QG138" ca="1">INDIRECT(QG$203&amp;ROW())*QG$205</f>
        <v>1.4996</v>
      </c>
      <c r="QI138" s="606" t="s">
        <v>7030</v>
      </c>
      <c r="QJ138" s="700" t="str">
        <f t="shared" ca="1" si="297"/>
        <v>B</v>
      </c>
      <c r="QK138" s="701">
        <f t="shared" ca="1" si="313"/>
        <v>0.54097222101998443</v>
      </c>
      <c r="QL138" s="705">
        <f t="shared" ca="1" si="298"/>
        <v>0.62013128913598625</v>
      </c>
      <c r="QM138" s="696">
        <f t="shared" ca="1" si="299"/>
        <v>0.54072918265502312</v>
      </c>
      <c r="QN138" s="696">
        <f t="shared" ca="1" si="300"/>
        <v>0.19030892740784747</v>
      </c>
      <c r="QO138" s="697">
        <f t="shared" ca="1" si="301"/>
        <v>0.81271948488108092</v>
      </c>
      <c r="QP138" s="696" cm="1">
        <f t="array" aca="1" ref="QP138" ca="1">INDIRECT(QP$203&amp;ROW())*QP$205</f>
        <v>3.3451646745381883E-2</v>
      </c>
      <c r="QQ138" s="696" cm="1">
        <f t="array" aca="1" ref="QQ138" ca="1">INDIRECT(QQ$203&amp;ROW())*QQ$205</f>
        <v>0</v>
      </c>
      <c r="QR138" s="696" cm="1">
        <f t="array" aca="1" ref="QR138" ca="1">INDIRECT(QR$203&amp;ROW())*QR$205</f>
        <v>0.15089809664795908</v>
      </c>
      <c r="QS138" s="696" cm="1">
        <f t="array" aca="1" ref="QS138" ca="1">INDIRECT(QS$203&amp;ROW())*QS$205</f>
        <v>7.4904536446003561E-2</v>
      </c>
      <c r="QT138" s="696" cm="1">
        <f t="array" aca="1" ref="QT138" ca="1">INDIRECT(QT$203&amp;ROW())*QT$205</f>
        <v>8.7442714716655143E-2</v>
      </c>
      <c r="QU138" s="696" cm="1">
        <f t="array" aca="1" ref="QU138" ca="1">INDIRECT(QU$203&amp;ROW())*QU$205</f>
        <v>0.53329206883563263</v>
      </c>
      <c r="QV138" s="696" cm="1">
        <f t="array" aca="1" ref="QV138" ca="1">INDIRECT(QV$203&amp;ROW())*QV$205</f>
        <v>0.24117831443907087</v>
      </c>
      <c r="QW138" s="696" cm="1">
        <f t="array" aca="1" ref="QW138" ca="1">INDIRECT(QW$203&amp;ROW())*QW$205</f>
        <v>0.35399610916221985</v>
      </c>
      <c r="QX138" s="696" cm="1">
        <f t="array" aca="1" ref="QX138" ca="1">INDIRECT(QX$203&amp;ROW())*QX$205</f>
        <v>0.40427262949275872</v>
      </c>
      <c r="QY138" s="696" cm="1">
        <f t="array" aca="1" ref="QY138" ca="1">INDIRECT(QY$203&amp;ROW())*QY$205</f>
        <v>0.13540247513535897</v>
      </c>
      <c r="QZ138" s="696" cm="1">
        <f t="array" aca="1" ref="QZ138" ca="1">INDIRECT(QZ$203&amp;ROW())*QZ$205</f>
        <v>0.27613248380770827</v>
      </c>
      <c r="RA138" s="696" cm="1">
        <f t="array" aca="1" ref="RA138" ca="1">INDIRECT(RA$203&amp;ROW())*RA$205</f>
        <v>5.1272116233970627E-2</v>
      </c>
      <c r="RB138" s="696" cm="1">
        <f t="array" aca="1" ref="RB138" ca="1">INDIRECT(RB$203&amp;ROW())*RB$205</f>
        <v>0</v>
      </c>
      <c r="RC138" s="696" cm="1">
        <f t="array" aca="1" ref="RC138" ca="1">IF(INDIRECT(RC$203&amp;ROW())="-",0,INDIRECT(RC$203&amp;ROW())*RC$205)</f>
        <v>5.4439909528117891E-2</v>
      </c>
      <c r="RD138" s="696" cm="1">
        <f t="array" aca="1" ref="RD138" ca="1">INDIRECT(RD$203&amp;ROW())*RD$205</f>
        <v>0</v>
      </c>
      <c r="RE138" s="696" cm="1">
        <f t="array" aca="1" ref="RE138" ca="1">IF(INDIRECT(RE$203&amp;ROW())="-",0,INDIRECT(RE$203&amp;ROW())*RE$205)</f>
        <v>3.9460716272863253E-2</v>
      </c>
      <c r="RF138" s="705" cm="1">
        <f t="array" aca="1" ref="RF138" ca="1">INDIRECT(RF$203&amp;ROW())*RF$205</f>
        <v>5.3068994403248027E-2</v>
      </c>
      <c r="RG138" s="696" cm="1">
        <f t="array" aca="1" ref="RG138" ca="1">INDIRECT(RG$203&amp;ROW())*RG$205</f>
        <v>0.27650466908360405</v>
      </c>
      <c r="RH138" s="696" cm="1">
        <f t="array" aca="1" ref="RH138" ca="1">INDIRECT(RH$203&amp;ROW())*RH$205</f>
        <v>8.7581521170816884E-2</v>
      </c>
      <c r="RI138" s="696" cm="1">
        <f t="array" aca="1" ref="RI138" ca="1">INDIRECT(RI$203&amp;ROW())*RI$205</f>
        <v>0</v>
      </c>
      <c r="RJ138" s="696" cm="1">
        <f t="array" aca="1" ref="RJ138" ca="1">INDIRECT(RJ$203&amp;ROW())*RJ$205</f>
        <v>0.12226723336432462</v>
      </c>
      <c r="RK138" s="696" cm="1">
        <f t="array" aca="1" ref="RK138" ca="1">IF(INDIRECT(RK$203&amp;ROW())="-",0,INDIRECT(RK$203&amp;ROW())*RK$205)</f>
        <v>3.5243918621248566E-2</v>
      </c>
      <c r="RL138" s="696" cm="1">
        <f t="array" aca="1" ref="RL138" ca="1">INDIRECT(RL$203&amp;ROW())*RL$205</f>
        <v>0.11262003659234653</v>
      </c>
      <c r="RM138" s="696" cm="1">
        <f t="array" aca="1" ref="RM138" ca="1">INDIRECT(RM$203&amp;ROW())*RM$205</f>
        <v>2.9987460729532761E-2</v>
      </c>
      <c r="RN138" s="696" cm="1">
        <f t="array" aca="1" ref="RN138" ca="1">INDIRECT(RN$203&amp;ROW())*RN$205</f>
        <v>0</v>
      </c>
      <c r="RO138" s="696" cm="1">
        <f t="array" aca="1" ref="RO138" ca="1">IF($RN138=0,0,INDIRECT(RO$203&amp;ROW())*RO$205)</f>
        <v>0</v>
      </c>
      <c r="RP138" s="696" cm="1">
        <f t="array" aca="1" ref="RP138" ca="1">IF($RN138=0,0,INDIRECT(RP$203&amp;ROW())*RP$205)</f>
        <v>0</v>
      </c>
      <c r="RQ138" s="696" cm="1">
        <f t="array" aca="1" ref="RQ138" ca="1">IF($RN138=0,0,INDIRECT(RQ$203&amp;ROW())*RQ$205)</f>
        <v>0</v>
      </c>
      <c r="RR138" s="696" cm="1">
        <f t="array" aca="1" ref="RR138" ca="1">IF($RN138=0,0,INDIRECT(RR$203&amp;ROW())*RR$205)</f>
        <v>0</v>
      </c>
      <c r="RS138" s="696" cm="1">
        <f t="array" aca="1" ref="RS138" ca="1">INDIRECT(RS$203&amp;ROW())*RS$205</f>
        <v>0</v>
      </c>
      <c r="RT138" s="696" cm="1">
        <f t="array" aca="1" ref="RT138" ca="1">IF($RS138=0,0,INDIRECT(RT$203&amp;ROW())*RT$205)</f>
        <v>0</v>
      </c>
      <c r="RU138" s="696" cm="1">
        <f t="array" aca="1" ref="RU138" ca="1">IF($RS138=0,0,INDIRECT(RU$203&amp;ROW())*RU$205)</f>
        <v>0</v>
      </c>
      <c r="RV138" s="696" cm="1">
        <f t="array" aca="1" ref="RV138" ca="1">INDIRECT(RV$203&amp;ROW())*RV$205</f>
        <v>0</v>
      </c>
      <c r="RW138" s="696" cm="1">
        <f t="array" aca="1" ref="RW138" ca="1">INDIRECT(RW$203&amp;ROW())*RW$205</f>
        <v>0</v>
      </c>
      <c r="RX138" s="696" cm="1">
        <f t="array" aca="1" ref="RX138" ca="1">INDIRECT(RX$203&amp;ROW())*RX$205</f>
        <v>0</v>
      </c>
      <c r="RY138" s="696" cm="1">
        <f t="array" aca="1" ref="RY138" ca="1">INDIRECT(RY$203&amp;ROW())*RY$205</f>
        <v>5.6264463580193595E-2</v>
      </c>
      <c r="RZ138" s="696" cm="1">
        <f t="array" aca="1" ref="RZ138" ca="1">INDIRECT(RZ$203&amp;ROW())*RZ$205</f>
        <v>0</v>
      </c>
      <c r="SA138" s="696" cm="1">
        <f t="array" aca="1" ref="SA138" ca="1">INDIRECT(SA$203&amp;ROW())*SA$205</f>
        <v>0.20458618579029147</v>
      </c>
      <c r="SB138" s="696" cm="1">
        <f t="array" aca="1" ref="SB138" ca="1">INDIRECT(SB$203&amp;ROW())*SB$205</f>
        <v>4.7124126502052749E-2</v>
      </c>
      <c r="SC138" s="696" cm="1">
        <f t="array" aca="1" ref="SC138" ca="1">INDIRECT(SC$203&amp;ROW())*SC$205</f>
        <v>5.4291606235991073E-2</v>
      </c>
      <c r="SD138" s="696" cm="1">
        <f t="array" aca="1" ref="SD138" ca="1">INDIRECT(SD$203&amp;ROW())*SD$205</f>
        <v>0.3072993885784252</v>
      </c>
      <c r="SE138" s="696" cm="1">
        <f t="array" aca="1" ref="SE138" ca="1">INDIRECT(SE$203&amp;ROW())*SE$205</f>
        <v>0.2585618210787391</v>
      </c>
      <c r="SF138" s="696" cm="1">
        <f t="array" aca="1" ref="SF138" ca="1">INDIRECT(SF$203&amp;ROW())*SF$205</f>
        <v>0.13223776648222998</v>
      </c>
      <c r="SG138" s="696" cm="1">
        <f t="array" aca="1" ref="SG138" ca="1">INDIRECT(SG$203&amp;ROW())*SG$205</f>
        <v>7.4767843909269882E-2</v>
      </c>
      <c r="SH138" s="696" cm="1">
        <f t="array" aca="1" ref="SH138" ca="1">IF(INDIRECT(SH$203&amp;ROW())="-",0,INDIRECT(SH$203&amp;ROW())*SH$205)</f>
        <v>5.8388470781863072E-2</v>
      </c>
      <c r="SI138" s="696" cm="1">
        <f t="array" aca="1" ref="SI138" ca="1">INDIRECT(SI$203&amp;ROW())*SI$205</f>
        <v>0.24423887568083891</v>
      </c>
      <c r="SJ138" s="696" cm="1">
        <f t="array" aca="1" ref="SJ138" ca="1">INDIRECT(SJ$203&amp;ROW())*SJ$205</f>
        <v>0.10961749760323641</v>
      </c>
      <c r="SK138" s="696" cm="1">
        <f t="array" aca="1" ref="SK138" ca="1">INDIRECT(SK$203&amp;ROW())*SK$205</f>
        <v>0.21261490593800375</v>
      </c>
      <c r="SN138" s="606" t="s">
        <v>7030</v>
      </c>
      <c r="SO138" s="707" cm="1">
        <f t="array" aca="1" ref="SO138" ca="1">INDIRECT(SO$203&amp;ROW())*SO$205</f>
        <v>1</v>
      </c>
      <c r="SP138" s="707" cm="1">
        <f t="array" aca="1" ref="SP138" ca="1">INDIRECT(SP$203&amp;ROW())*SP$205</f>
        <v>0</v>
      </c>
      <c r="SQ138" s="707" cm="1">
        <f t="array" aca="1" ref="SQ138" ca="1">INDIRECT(SQ$203&amp;ROW())*SQ$205</f>
        <v>2</v>
      </c>
      <c r="SR138" s="707" cm="1">
        <f t="array" aca="1" ref="SR138" ca="1">INDIRECT(SR$203&amp;ROW())*SR$205</f>
        <v>1</v>
      </c>
      <c r="SS138" s="707" cm="1">
        <f t="array" aca="1" ref="SS138" ca="1">INDIRECT(SS$203&amp;ROW())*SS$205</f>
        <v>1</v>
      </c>
      <c r="ST138" s="707" cm="1">
        <f t="array" aca="1" ref="ST138" ca="1">INDIRECT(ST$203&amp;ROW())*ST$205</f>
        <v>3</v>
      </c>
      <c r="SU138" s="707" cm="1">
        <f t="array" aca="1" ref="SU138" ca="1">INDIRECT(SU$203&amp;ROW())*SU$205</f>
        <v>3</v>
      </c>
      <c r="SV138" s="707" cm="1">
        <f t="array" aca="1" ref="SV138" ca="1">INDIRECT(SV$203&amp;ROW())*SV$205</f>
        <v>2</v>
      </c>
      <c r="SW138" s="707" cm="1">
        <f t="array" aca="1" ref="SW138" ca="1">INDIRECT(SW$203&amp;ROW())*SW$205</f>
        <v>2</v>
      </c>
      <c r="SX138" s="707" cm="1">
        <f t="array" aca="1" ref="SX138" ca="1">INDIRECT(SX$203&amp;ROW())*SX$205</f>
        <v>3</v>
      </c>
      <c r="SY138" s="707" cm="1">
        <f t="array" aca="1" ref="SY138" ca="1">INDIRECT(SY$203&amp;ROW())*SY$205</f>
        <v>3</v>
      </c>
      <c r="SZ138" s="707" cm="1">
        <f t="array" aca="1" ref="SZ138" ca="1">INDIRECT(SZ$203&amp;ROW())*SZ$205</f>
        <v>3</v>
      </c>
      <c r="TA138" s="707" cm="1">
        <f t="array" aca="1" ref="TA138" ca="1">INDIRECT(TA$203&amp;ROW())*TA$205</f>
        <v>0</v>
      </c>
      <c r="TB138" s="696" cm="1">
        <f t="array" aca="1" ref="TB138" ca="1">IF(INDIRECT(TB$203&amp;ROW())="-",0,INDIRECT(TB$203&amp;ROW())*TB$205)</f>
        <v>0.64880000000000004</v>
      </c>
      <c r="TC138" s="707" cm="1">
        <f t="array" aca="1" ref="TC138" ca="1">INDIRECT(TC$203&amp;ROW())*TC$205</f>
        <v>0</v>
      </c>
      <c r="TD138" s="696" cm="1">
        <f t="array" aca="1" ref="TD138" ca="1">IF(INDIRECT(TD$203&amp;ROW())="-",0,INDIRECT(TD$203&amp;ROW())*TD$205)</f>
        <v>0.62350000000000005</v>
      </c>
      <c r="TE138" s="732" cm="1">
        <f t="array" aca="1" ref="TE138" ca="1">INDIRECT(TE$203&amp;ROW())*TE$205</f>
        <v>1</v>
      </c>
      <c r="TF138" s="707" cm="1">
        <f t="array" aca="1" ref="TF138" ca="1">INDIRECT(TF$203&amp;ROW())*TF$205</f>
        <v>2</v>
      </c>
      <c r="TG138" s="707" cm="1">
        <f t="array" aca="1" ref="TG138" ca="1">INDIRECT(TG$203&amp;ROW())*TG$205</f>
        <v>3</v>
      </c>
      <c r="TH138" s="707" cm="1">
        <f t="array" aca="1" ref="TH138" ca="1">INDIRECT(TH$203&amp;ROW())*TH$205</f>
        <v>0</v>
      </c>
      <c r="TI138" s="707" cm="1">
        <f t="array" aca="1" ref="TI138" ca="1">INDIRECT(TI$203&amp;ROW())*TI$205</f>
        <v>2</v>
      </c>
      <c r="TJ138" s="696" cm="1">
        <f t="array" aca="1" ref="TJ138" ca="1">IF(INDIRECT(TJ$203&amp;ROW())="-",0,INDIRECT(TJ$203&amp;ROW())*TJ$205)</f>
        <v>0.58330000000000004</v>
      </c>
      <c r="TK138" s="707" cm="1">
        <f t="array" aca="1" ref="TK138" ca="1">INDIRECT(TK$203&amp;ROW())*TK$205</f>
        <v>1</v>
      </c>
      <c r="TL138" s="707" cm="1">
        <f t="array" aca="1" ref="TL138" ca="1">INDIRECT(TL$203&amp;ROW())*TL$205</f>
        <v>2</v>
      </c>
      <c r="TM138" s="707" cm="1">
        <f t="array" aca="1" ref="TM138" ca="1">INDIRECT(TM$203&amp;ROW())*TM$205</f>
        <v>0</v>
      </c>
      <c r="TN138" s="707" cm="1">
        <f t="array" aca="1" ref="TN138" ca="1">IF($TM138=0,0,INDIRECT(TN$203&amp;ROW())*TN$205)</f>
        <v>0</v>
      </c>
      <c r="TO138" s="707" cm="1">
        <f t="array" aca="1" ref="TO138" ca="1">IF($TM138=0,0,INDIRECT(TO$203&amp;ROW())*TO$205)</f>
        <v>0</v>
      </c>
      <c r="TP138" s="707" cm="1">
        <f t="array" aca="1" ref="TP138" ca="1">IF($TM138=0,0,INDIRECT(TP$203&amp;ROW())*TP$205)</f>
        <v>0</v>
      </c>
      <c r="TQ138" s="707" cm="1">
        <f t="array" aca="1" ref="TQ138" ca="1">IF($TM138=0,0,INDIRECT(TQ$203&amp;ROW())*TQ$205)</f>
        <v>0</v>
      </c>
      <c r="TR138" s="707" cm="1">
        <f t="array" aca="1" ref="TR138" ca="1">INDIRECT(TR$203&amp;ROW())*TR$205</f>
        <v>0</v>
      </c>
      <c r="TS138" s="707" cm="1">
        <f t="array" aca="1" ref="TS138" ca="1">IF($TR138=0,0,INDIRECT(TS$203&amp;ROW())*TS$205)</f>
        <v>0</v>
      </c>
      <c r="TT138" s="707" cm="1">
        <f t="array" aca="1" ref="TT138" ca="1">IF($TR138=0,0,INDIRECT(TT$203&amp;ROW())*TT$205)</f>
        <v>0</v>
      </c>
      <c r="TU138" s="707" cm="1">
        <f t="array" aca="1" ref="TU138" ca="1">INDIRECT(TU$203&amp;ROW())*TU$205</f>
        <v>0</v>
      </c>
      <c r="TV138" s="707" cm="1">
        <f t="array" aca="1" ref="TV138" ca="1">INDIRECT(TV$203&amp;ROW())*TV$205</f>
        <v>0</v>
      </c>
      <c r="TW138" s="707" cm="1">
        <f t="array" aca="1" ref="TW138" ca="1">INDIRECT(TW$203&amp;ROW())*TW$205</f>
        <v>0</v>
      </c>
      <c r="TX138" s="707" cm="1">
        <f t="array" aca="1" ref="TX138" ca="1">INDIRECT(TX$203&amp;ROW())*TX$205</f>
        <v>2</v>
      </c>
      <c r="TY138" s="707" cm="1">
        <f t="array" aca="1" ref="TY138" ca="1">INDIRECT(TY$203&amp;ROW())*TY$205</f>
        <v>0</v>
      </c>
      <c r="TZ138" s="707" cm="1">
        <f t="array" aca="1" ref="TZ138" ca="1">INDIRECT(TZ$203&amp;ROW())*TZ$205</f>
        <v>2</v>
      </c>
      <c r="UA138" s="707" cm="1">
        <f t="array" aca="1" ref="UA138" ca="1">INDIRECT(UA$203&amp;ROW())*UA$205</f>
        <v>2</v>
      </c>
      <c r="UB138" s="707" cm="1">
        <f t="array" aca="1" ref="UB138" ca="1">INDIRECT(UB$203&amp;ROW())*UB$205</f>
        <v>2</v>
      </c>
      <c r="UC138" s="707" cm="1">
        <f t="array" aca="1" ref="UC138" ca="1">INDIRECT(UC$203&amp;ROW())*UC$205</f>
        <v>1</v>
      </c>
      <c r="UD138" s="707" cm="1">
        <f t="array" aca="1" ref="UD138" ca="1">INDIRECT(UD$203&amp;ROW())*UD$205</f>
        <v>1</v>
      </c>
      <c r="UE138" s="707" cm="1">
        <f t="array" aca="1" ref="UE138" ca="1">INDIRECT(UE$203&amp;ROW())*UE$205</f>
        <v>2</v>
      </c>
      <c r="UF138" s="707" cm="1">
        <f t="array" aca="1" ref="UF138" ca="1">INDIRECT(UF$203&amp;ROW())*UF$205</f>
        <v>2</v>
      </c>
      <c r="UG138" s="696" cm="1">
        <f t="array" aca="1" ref="UG138" ca="1">IF(INDIRECT(UG$203&amp;ROW())="-",0,INDIRECT(UG$203&amp;ROW())*UG$205)</f>
        <v>0.74209999999999998</v>
      </c>
      <c r="UH138" s="707" cm="1">
        <f t="array" aca="1" ref="UH138" ca="1">INDIRECT(UH$203&amp;ROW())*UH$205</f>
        <v>2</v>
      </c>
      <c r="UI138" s="707" cm="1">
        <f t="array" aca="1" ref="UI138" ca="1">INDIRECT(UI$203&amp;ROW())*UI$205</f>
        <v>1</v>
      </c>
      <c r="UJ138" s="707" cm="1">
        <f t="array" aca="1" ref="UJ138" ca="1">INDIRECT(UJ$203&amp;ROW())*UJ$205</f>
        <v>2</v>
      </c>
      <c r="UM138" s="606" t="s">
        <v>7030</v>
      </c>
      <c r="UN138" s="616">
        <f t="shared" ca="1" si="332"/>
        <v>0.18720310219966924</v>
      </c>
      <c r="UO138" s="616">
        <f t="shared" ca="1" si="332"/>
        <v>-0.6225347970107441</v>
      </c>
      <c r="UP138" s="616">
        <f t="shared" ca="1" si="332"/>
        <v>1.190315493832806</v>
      </c>
      <c r="UQ138" s="616">
        <f t="shared" ca="1" si="332"/>
        <v>-3.2291460290594443</v>
      </c>
      <c r="UR138" s="616">
        <f t="shared" ca="1" si="332"/>
        <v>-0.80643931126992341</v>
      </c>
      <c r="US138" s="616">
        <f t="shared" ca="1" si="332"/>
        <v>0.41305213694811815</v>
      </c>
      <c r="UT138" s="616">
        <f t="shared" ca="1" si="332"/>
        <v>0.30690415393182785</v>
      </c>
      <c r="UU138" s="616">
        <f t="shared" ca="1" si="332"/>
        <v>-0.54448954097874924</v>
      </c>
      <c r="UV138" s="616">
        <f t="shared" ca="1" si="332"/>
        <v>-0.69788673225296205</v>
      </c>
      <c r="UW138" s="616">
        <f t="shared" ca="1" si="332"/>
        <v>0.6421874155054268</v>
      </c>
      <c r="UX138" s="616">
        <f t="shared" ca="1" si="332"/>
        <v>0.28247365722383649</v>
      </c>
      <c r="UY138" s="616">
        <f t="shared" ca="1" si="332"/>
        <v>1.5108379627063613</v>
      </c>
      <c r="UZ138" s="616">
        <f t="shared" ca="1" si="332"/>
        <v>-0.80238258590915801</v>
      </c>
      <c r="VA138" s="616">
        <f t="shared" ca="1" si="332"/>
        <v>0.39499852433427685</v>
      </c>
      <c r="VB138" s="616">
        <f t="shared" ca="1" si="332"/>
        <v>-0.76400504167427041</v>
      </c>
      <c r="VC138" s="616">
        <f t="shared" ca="1" si="314"/>
        <v>0.24628134416771497</v>
      </c>
      <c r="VD138" s="616">
        <f t="shared" ca="1" si="314"/>
        <v>-0.36208520652341147</v>
      </c>
      <c r="VE138" s="616">
        <f t="shared" ca="1" si="314"/>
        <v>3.9909080070471406E-2</v>
      </c>
      <c r="VF138" s="616">
        <f t="shared" ca="1" si="314"/>
        <v>0.95807256683723563</v>
      </c>
      <c r="VG138" s="616">
        <f t="shared" ca="1" si="314"/>
        <v>-0.89462372206681784</v>
      </c>
      <c r="VH138" s="616">
        <f t="shared" ca="1" si="314"/>
        <v>-0.12784420028857393</v>
      </c>
      <c r="VI138" s="616">
        <f t="shared" ca="1" si="314"/>
        <v>6.0004558516440147E-2</v>
      </c>
      <c r="VJ138" s="616">
        <f t="shared" ca="1" si="314"/>
        <v>1.1038721171937993</v>
      </c>
      <c r="VK138" s="616">
        <f t="shared" ca="1" si="314"/>
        <v>0.83678976492872159</v>
      </c>
      <c r="VL138" s="616">
        <f t="shared" ca="1" si="314"/>
        <v>-0.83864555511817418</v>
      </c>
      <c r="VM138" s="616">
        <f t="shared" ca="1" si="314"/>
        <v>-0.57201237404204519</v>
      </c>
      <c r="VN138" s="616">
        <f t="shared" ca="1" si="314"/>
        <v>-0.62639799545694341</v>
      </c>
      <c r="VO138" s="616">
        <f t="shared" ca="1" si="314"/>
        <v>-0.42150866262694142</v>
      </c>
      <c r="VP138" s="616">
        <f t="shared" ca="1" si="314"/>
        <v>-0.46221149066820022</v>
      </c>
      <c r="VQ138" s="616">
        <f t="shared" ca="1" si="314"/>
        <v>-0.77889442244162177</v>
      </c>
      <c r="VR138" s="616">
        <f t="shared" ca="1" si="314"/>
        <v>-0.64202286734458469</v>
      </c>
      <c r="VS138" s="616">
        <f t="shared" ca="1" si="333"/>
        <v>-0.40481357988865657</v>
      </c>
      <c r="VT138" s="616">
        <f t="shared" ca="1" si="320"/>
        <v>-0.3878135405833677</v>
      </c>
      <c r="VU138" s="616">
        <f t="shared" ca="1" si="320"/>
        <v>-0.82130507758946303</v>
      </c>
      <c r="VV138" s="616">
        <f t="shared" ca="1" si="320"/>
        <v>-0.64337789451099625</v>
      </c>
      <c r="VW138" s="616">
        <f t="shared" ca="1" si="320"/>
        <v>-0.3119461967162912</v>
      </c>
      <c r="VX138" s="616">
        <f t="shared" ca="1" si="320"/>
        <v>-0.78524029103755877</v>
      </c>
      <c r="VY138" s="616">
        <f t="shared" ca="1" si="302"/>
        <v>0.70583605694264007</v>
      </c>
      <c r="VZ138" s="616">
        <f t="shared" ca="1" si="302"/>
        <v>0.68442622420316401</v>
      </c>
      <c r="WA138" s="616">
        <f t="shared" ca="1" si="302"/>
        <v>0.92808016936885662</v>
      </c>
      <c r="WB138" s="616">
        <f t="shared" ca="1" si="302"/>
        <v>0.33435322352896929</v>
      </c>
      <c r="WC138" s="616">
        <f t="shared" ca="1" si="302"/>
        <v>0.47817673461028487</v>
      </c>
      <c r="WD138" s="616">
        <f t="shared" ca="1" si="302"/>
        <v>0.30785317554274461</v>
      </c>
      <c r="WE138" s="616">
        <f t="shared" ca="1" si="302"/>
        <v>0.67426644196529939</v>
      </c>
      <c r="WF138" s="616">
        <f t="shared" ca="1" si="302"/>
        <v>0.27827497662415163</v>
      </c>
      <c r="WG138" s="616">
        <f t="shared" ca="1" si="302"/>
        <v>1.1042161560551988</v>
      </c>
      <c r="WH138" s="616">
        <f t="shared" ca="1" si="302"/>
        <v>0.91987607881584121</v>
      </c>
      <c r="WI138" s="627">
        <f t="shared" ca="1" si="302"/>
        <v>1.0659329460226332</v>
      </c>
      <c r="WL138" s="606" t="s">
        <v>7030</v>
      </c>
      <c r="WM138" s="700" t="str">
        <f t="shared" ca="1" si="321"/>
        <v>B</v>
      </c>
      <c r="WN138" s="479">
        <f t="shared" ca="1" si="322"/>
        <v>0.53128193079452901</v>
      </c>
      <c r="WO138" s="495">
        <f t="shared" ca="1" si="303"/>
        <v>0.58984001335978897</v>
      </c>
      <c r="WP138" s="458">
        <f t="shared" ca="1" si="303"/>
        <v>0.61668912598250314</v>
      </c>
      <c r="WQ138" s="458">
        <f t="shared" ca="1" si="303"/>
        <v>0.25456361851956244</v>
      </c>
      <c r="WR138" s="459">
        <f t="shared" ca="1" si="303"/>
        <v>0.66403496531626161</v>
      </c>
      <c r="WS138" s="495">
        <f t="shared" ca="1" si="323"/>
        <v>-8.6495656153068992E-2</v>
      </c>
      <c r="WT138" s="458">
        <f t="shared" ca="1" si="324"/>
        <v>4.1373971398011361E-3</v>
      </c>
      <c r="WU138" s="458">
        <f t="shared" ca="1" si="325"/>
        <v>-0.26144287008091927</v>
      </c>
      <c r="WV138" s="459">
        <f t="shared" ca="1" si="326"/>
        <v>0.29593157517746638</v>
      </c>
      <c r="WW138" s="484">
        <f t="shared" ca="1" si="334"/>
        <v>0.13999047982491267</v>
      </c>
      <c r="WX138" s="484">
        <f t="shared" ca="1" si="334"/>
        <v>-0.37545073607717977</v>
      </c>
      <c r="WY138" s="484">
        <f t="shared" ca="1" si="334"/>
        <v>0.86666871105966603</v>
      </c>
      <c r="WZ138" s="484">
        <f t="shared" ca="1" si="334"/>
        <v>-1.1615238266526822</v>
      </c>
      <c r="XA138" s="484">
        <f t="shared" ca="1" si="334"/>
        <v>-0.42555802455713854</v>
      </c>
      <c r="XB138" s="484">
        <f t="shared" ca="1" si="334"/>
        <v>0.21821544394969081</v>
      </c>
      <c r="XC138" s="484">
        <f t="shared" ca="1" si="334"/>
        <v>0.14467461816346364</v>
      </c>
      <c r="XD138" s="484">
        <f t="shared" ca="1" si="334"/>
        <v>-0.2792686855680005</v>
      </c>
      <c r="XE138" s="484">
        <f t="shared" ca="1" si="334"/>
        <v>-0.34259259686297905</v>
      </c>
      <c r="XF138" s="484">
        <f t="shared" ca="1" si="334"/>
        <v>0.41324760187774212</v>
      </c>
      <c r="XG138" s="484">
        <f t="shared" ca="1" si="336"/>
        <v>0.1145148206385433</v>
      </c>
      <c r="XH138" s="484">
        <f t="shared" ca="1" si="336"/>
        <v>0.76267100357417117</v>
      </c>
      <c r="XI138" s="484">
        <f t="shared" ca="1" si="336"/>
        <v>-0.56078518929191046</v>
      </c>
      <c r="XJ138" s="484">
        <f t="shared" ca="1" si="336"/>
        <v>0.28033045272003626</v>
      </c>
      <c r="XK138" s="484">
        <f t="shared" ca="1" si="336"/>
        <v>-0.54267278110123429</v>
      </c>
      <c r="XL138" s="484">
        <f t="shared" ca="1" si="336"/>
        <v>0.2175649394377594</v>
      </c>
      <c r="XM138" s="484">
        <f t="shared" ca="1" si="336"/>
        <v>-0.27308466275995691</v>
      </c>
      <c r="XN138" s="484">
        <f t="shared" ca="1" si="336"/>
        <v>2.7828601533139714E-2</v>
      </c>
      <c r="XO138" s="484">
        <f t="shared" ca="1" si="336"/>
        <v>0.70341687857189839</v>
      </c>
      <c r="XP138" s="484">
        <f t="shared" ca="1" si="336"/>
        <v>-0.57255918212276347</v>
      </c>
      <c r="XQ138" s="484">
        <f t="shared" ca="1" si="252"/>
        <v>-8.50675308720171E-2</v>
      </c>
      <c r="XR138" s="484">
        <f t="shared" ca="1" si="253"/>
        <v>5.2503988701885128E-2</v>
      </c>
      <c r="XS138" s="484">
        <f t="shared" ca="1" si="254"/>
        <v>0.68108909630857417</v>
      </c>
      <c r="XT138" s="484">
        <f t="shared" ca="1" si="255"/>
        <v>0.50818242424121263</v>
      </c>
      <c r="XU138" s="484">
        <f t="shared" ca="1" si="256"/>
        <v>-0.63720289277878872</v>
      </c>
      <c r="XV138" s="484">
        <f t="shared" ca="1" si="257"/>
        <v>-0.30179372854458303</v>
      </c>
      <c r="XW138" s="484">
        <f t="shared" ca="1" si="258"/>
        <v>-0.40427726626791127</v>
      </c>
      <c r="XX138" s="484">
        <f t="shared" ca="1" si="250"/>
        <v>-0.20379943838012618</v>
      </c>
      <c r="XY138" s="484">
        <f t="shared" ca="1" si="250"/>
        <v>-0.24303080179333969</v>
      </c>
      <c r="XZ138" s="484">
        <f t="shared" ca="1" si="250"/>
        <v>-0.56968338057380219</v>
      </c>
      <c r="YA138" s="484">
        <f t="shared" ca="1" si="250"/>
        <v>-0.43779539324227229</v>
      </c>
      <c r="YB138" s="484">
        <f t="shared" ca="1" si="250"/>
        <v>-0.21272953623148902</v>
      </c>
      <c r="YC138" s="484">
        <f t="shared" ca="1" si="250"/>
        <v>-0.17304240180829866</v>
      </c>
      <c r="YD138" s="484">
        <f t="shared" ca="1" si="246"/>
        <v>-0.6068623218308542</v>
      </c>
      <c r="YE138" s="484">
        <f t="shared" ca="1" si="244"/>
        <v>-0.46342509741627064</v>
      </c>
      <c r="YF138" s="484">
        <f t="shared" ca="1" si="244"/>
        <v>-0.18401706144294017</v>
      </c>
      <c r="YG138" s="484">
        <f t="shared" ca="1" si="244"/>
        <v>-0.54699838673676349</v>
      </c>
      <c r="YH138" s="484">
        <f t="shared" ca="1" si="244"/>
        <v>0.3761400347447329</v>
      </c>
      <c r="YI138" s="484">
        <f t="shared" ca="1" si="244"/>
        <v>0.40086843951579315</v>
      </c>
      <c r="YJ138" s="484">
        <f t="shared" ca="1" si="244"/>
        <v>0.55062996448654267</v>
      </c>
      <c r="YK138" s="484">
        <f t="shared" ca="1" si="244"/>
        <v>5.8277766861099353E-2</v>
      </c>
      <c r="YL138" s="484">
        <f t="shared" ca="1" si="244"/>
        <v>0.15139075417761619</v>
      </c>
      <c r="YM138" s="484">
        <f t="shared" ca="1" si="244"/>
        <v>0.24575919003577301</v>
      </c>
      <c r="YN138" s="484">
        <f t="shared" ca="1" si="244"/>
        <v>0.48075197312125845</v>
      </c>
      <c r="YO138" s="484">
        <f t="shared" ca="1" si="244"/>
        <v>0.17088866314489151</v>
      </c>
      <c r="YP138" s="484">
        <f t="shared" ca="1" si="244"/>
        <v>0.58832636794620996</v>
      </c>
      <c r="YQ138" s="484">
        <f t="shared" ca="1" si="244"/>
        <v>0.66635823149419537</v>
      </c>
      <c r="YR138" s="484">
        <f t="shared" ca="1" si="244"/>
        <v>0.79923652292777037</v>
      </c>
      <c r="YU138" s="606" t="s">
        <v>7030</v>
      </c>
      <c r="YV138" s="700" t="str">
        <f t="shared" ca="1" si="304"/>
        <v>B</v>
      </c>
      <c r="YW138" s="479">
        <f t="shared" ca="1" si="327"/>
        <v>0.55372370878023569</v>
      </c>
      <c r="YX138" s="495">
        <f t="shared" ca="1" si="305"/>
        <v>0.62952917083080595</v>
      </c>
      <c r="YY138" s="458">
        <f t="shared" ca="1" si="305"/>
        <v>0.56631777577864306</v>
      </c>
      <c r="YZ138" s="458">
        <f t="shared" ca="1" si="305"/>
        <v>0.17689039246150035</v>
      </c>
      <c r="ZA138" s="459">
        <f t="shared" ca="1" si="305"/>
        <v>0.84215749604999346</v>
      </c>
      <c r="ZB138" s="495">
        <f t="shared" ca="1" si="328"/>
        <v>-0.28844157394224595</v>
      </c>
      <c r="ZC138" s="458">
        <f t="shared" ca="1" si="329"/>
        <v>-0.16416111311104467</v>
      </c>
      <c r="ZD138" s="458">
        <f t="shared" ca="1" si="330"/>
        <v>-0.30842113168098789</v>
      </c>
      <c r="ZE138" s="459">
        <f t="shared" ca="1" si="331"/>
        <v>0.44557892304434948</v>
      </c>
      <c r="ZF138" s="484">
        <f t="shared" ca="1" si="335"/>
        <v>6.2622520444229578E-3</v>
      </c>
      <c r="ZG138" s="484">
        <f t="shared" ca="1" si="335"/>
        <v>-7.9385408814590788E-2</v>
      </c>
      <c r="ZH138" s="484">
        <f t="shared" ca="1" si="335"/>
        <v>8.9808171214972948E-2</v>
      </c>
      <c r="ZI138" s="484">
        <f t="shared" ca="1" si="335"/>
        <v>-0.24187768642315083</v>
      </c>
      <c r="ZJ138" s="484">
        <f t="shared" ca="1" si="335"/>
        <v>-7.0517242631671764E-2</v>
      </c>
      <c r="ZK138" s="484">
        <f t="shared" ca="1" si="335"/>
        <v>7.3425809550013654E-2</v>
      </c>
      <c r="ZL138" s="484">
        <f t="shared" ca="1" si="335"/>
        <v>2.4672875513209128E-2</v>
      </c>
      <c r="ZM138" s="484">
        <f t="shared" ca="1" si="335"/>
        <v>-9.637358949300015E-2</v>
      </c>
      <c r="ZN138" s="484">
        <f t="shared" ca="1" si="335"/>
        <v>-0.14106825216800692</v>
      </c>
      <c r="ZO138" s="484">
        <f t="shared" ca="1" si="335"/>
        <v>2.8984588520071332E-2</v>
      </c>
      <c r="ZP138" s="484">
        <f t="shared" ca="1" si="337"/>
        <v>2.6000050859821721E-2</v>
      </c>
      <c r="ZQ138" s="484">
        <f t="shared" ca="1" si="337"/>
        <v>2.5821286544858647E-2</v>
      </c>
      <c r="ZR138" s="484">
        <f t="shared" ca="1" si="337"/>
        <v>-4.5981105838852197E-2</v>
      </c>
      <c r="ZS138" s="484">
        <f t="shared" ca="1" si="337"/>
        <v>3.3143779174627165E-2</v>
      </c>
      <c r="ZT138" s="484">
        <f t="shared" ca="1" si="337"/>
        <v>-2.7291061507312073E-2</v>
      </c>
      <c r="ZU138" s="484">
        <f t="shared" ca="1" si="337"/>
        <v>1.5586909776265572E-2</v>
      </c>
      <c r="ZV138" s="484">
        <f t="shared" ca="1" si="337"/>
        <v>-1.9215497798489828E-2</v>
      </c>
      <c r="ZW138" s="484">
        <f t="shared" ca="1" si="337"/>
        <v>5.5175234891583769E-3</v>
      </c>
      <c r="ZX138" s="484">
        <f t="shared" ca="1" si="337"/>
        <v>2.7969817598544739E-2</v>
      </c>
      <c r="ZY138" s="484">
        <f t="shared" ca="1" si="337"/>
        <v>-9.6348193705378546E-2</v>
      </c>
      <c r="ZZ138" s="484">
        <f t="shared" ca="1" si="259"/>
        <v>-7.8155783354792625E-3</v>
      </c>
      <c r="AAA138" s="484">
        <f t="shared" ca="1" si="260"/>
        <v>3.6255713650906289E-3</v>
      </c>
      <c r="AAB138" s="484">
        <f t="shared" ca="1" si="261"/>
        <v>0.12431811823163672</v>
      </c>
      <c r="AAC138" s="484">
        <f t="shared" ca="1" si="262"/>
        <v>1.2546600107337495E-2</v>
      </c>
      <c r="AAD138" s="484">
        <f t="shared" ca="1" si="263"/>
        <v>-7.8682240113631882E-2</v>
      </c>
      <c r="AAE138" s="484">
        <f t="shared" ca="1" si="264"/>
        <v>-4.0219644611828483E-2</v>
      </c>
      <c r="AAF138" s="484">
        <f t="shared" ca="1" si="265"/>
        <v>-6.120902348854227E-2</v>
      </c>
      <c r="AAG138" s="484">
        <f t="shared" ca="1" si="251"/>
        <v>-4.3018323338477257E-2</v>
      </c>
      <c r="AAH138" s="484">
        <f t="shared" ca="1" si="251"/>
        <v>-3.8008707897835295E-2</v>
      </c>
      <c r="AAI138" s="484">
        <f t="shared" ca="1" si="251"/>
        <v>-6.0338538063910964E-2</v>
      </c>
      <c r="AAJ138" s="484">
        <f t="shared" ca="1" si="251"/>
        <v>-5.2025335368730337E-2</v>
      </c>
      <c r="AAK138" s="484">
        <f t="shared" ca="1" si="251"/>
        <v>-3.3183772310049216E-2</v>
      </c>
      <c r="AAL138" s="484">
        <f t="shared" ca="1" si="251"/>
        <v>-1.741238539122681E-2</v>
      </c>
      <c r="AAM138" s="484">
        <f t="shared" ca="1" si="247"/>
        <v>-2.189532836791554E-2</v>
      </c>
      <c r="AAN138" s="484">
        <f t="shared" ca="1" si="245"/>
        <v>-6.1359063816095079E-2</v>
      </c>
      <c r="AAO138" s="484">
        <f t="shared" ca="1" si="245"/>
        <v>-8.7757427120618361E-3</v>
      </c>
      <c r="AAP138" s="484">
        <f t="shared" ca="1" si="245"/>
        <v>-2.8906649957960041E-2</v>
      </c>
      <c r="AAQ138" s="484">
        <f t="shared" ca="1" si="245"/>
        <v>7.2202153341576855E-2</v>
      </c>
      <c r="AAR138" s="484">
        <f t="shared" ca="1" si="245"/>
        <v>1.612649398533611E-2</v>
      </c>
      <c r="AAS138" s="484">
        <f t="shared" ca="1" si="245"/>
        <v>2.5193481555402932E-2</v>
      </c>
      <c r="AAT138" s="484">
        <f t="shared" ca="1" si="245"/>
        <v>0.1027465411596778</v>
      </c>
      <c r="AAU138" s="484">
        <f t="shared" ca="1" si="245"/>
        <v>0.12363824729832018</v>
      </c>
      <c r="AAV138" s="484">
        <f t="shared" ca="1" si="245"/>
        <v>2.0354908169117208E-2</v>
      </c>
      <c r="AAW138" s="484">
        <f t="shared" ca="1" si="245"/>
        <v>2.5206724043060142E-2</v>
      </c>
      <c r="AAX138" s="484">
        <f t="shared" ca="1" si="245"/>
        <v>2.1894691203264934E-2</v>
      </c>
      <c r="AAY138" s="484">
        <f t="shared" ca="1" si="245"/>
        <v>0.13484625623176977</v>
      </c>
      <c r="AAZ138" s="484">
        <f t="shared" ca="1" si="245"/>
        <v>0.10083451386486998</v>
      </c>
      <c r="ABA138" s="484">
        <f t="shared" ca="1" si="245"/>
        <v>0.11331661652741069</v>
      </c>
    </row>
    <row r="139" spans="1:729" ht="15" customHeight="1" x14ac:dyDescent="0.35">
      <c r="A139" s="498">
        <v>137</v>
      </c>
      <c r="B139" s="628"/>
      <c r="C139" s="606" t="s">
        <v>7079</v>
      </c>
      <c r="D139" s="629">
        <v>598</v>
      </c>
      <c r="E139" s="630" t="s">
        <v>7080</v>
      </c>
      <c r="F139" s="631" t="s">
        <v>1306</v>
      </c>
      <c r="G139" s="632">
        <v>8947.027</v>
      </c>
      <c r="H139" s="504">
        <v>24395.42804967504</v>
      </c>
      <c r="I139" s="505">
        <v>2780</v>
      </c>
      <c r="J139" s="539" t="s">
        <v>7081</v>
      </c>
      <c r="K139" s="469">
        <v>1</v>
      </c>
      <c r="L139" s="735" t="s">
        <v>7081</v>
      </c>
      <c r="M139" s="817">
        <v>175</v>
      </c>
      <c r="N139" s="818">
        <v>0.28270000000000001</v>
      </c>
      <c r="O139" s="819">
        <v>0.2235</v>
      </c>
      <c r="P139" s="820">
        <v>0.12330000000000001</v>
      </c>
      <c r="Q139" s="821">
        <v>0.50129999999999997</v>
      </c>
      <c r="R139" s="818">
        <v>0.21429999999999999</v>
      </c>
      <c r="S139" s="822">
        <v>0.2787</v>
      </c>
      <c r="T139" s="822">
        <v>0.27079999999999999</v>
      </c>
      <c r="U139" s="822">
        <v>0.16667000000000001</v>
      </c>
      <c r="V139" s="822">
        <v>7.9000000000000008E-3</v>
      </c>
      <c r="W139" s="539" t="s">
        <v>7081</v>
      </c>
      <c r="X139" s="875" t="s">
        <v>7082</v>
      </c>
      <c r="Y139" s="517">
        <v>2</v>
      </c>
      <c r="Z139" s="517">
        <v>2</v>
      </c>
      <c r="AA139" s="535" t="s">
        <v>7083</v>
      </c>
      <c r="AB139" s="520">
        <v>2008</v>
      </c>
      <c r="AC139" s="369">
        <v>0</v>
      </c>
      <c r="AD139" s="431" t="s">
        <v>1188</v>
      </c>
      <c r="AE139" s="817">
        <v>0</v>
      </c>
      <c r="AF139" s="634" t="s">
        <v>1188</v>
      </c>
      <c r="AG139" s="635" t="s">
        <v>1188</v>
      </c>
      <c r="AH139" s="636" t="s">
        <v>1188</v>
      </c>
      <c r="AI139" s="636" t="s">
        <v>1188</v>
      </c>
      <c r="AJ139" s="636" t="s">
        <v>1188</v>
      </c>
      <c r="AK139" s="637" t="s">
        <v>1188</v>
      </c>
      <c r="AL139" s="765" t="s">
        <v>1188</v>
      </c>
      <c r="AM139" s="639" t="s">
        <v>1188</v>
      </c>
      <c r="AN139" s="636" t="s">
        <v>1188</v>
      </c>
      <c r="AO139" s="636" t="s">
        <v>1188</v>
      </c>
      <c r="AP139" s="636" t="s">
        <v>1188</v>
      </c>
      <c r="AQ139" s="636" t="s">
        <v>1188</v>
      </c>
      <c r="AR139" s="636" t="s">
        <v>1188</v>
      </c>
      <c r="AS139" s="636" t="s">
        <v>1188</v>
      </c>
      <c r="AT139" s="636" t="s">
        <v>1188</v>
      </c>
      <c r="AU139" s="640" t="s">
        <v>1188</v>
      </c>
      <c r="AV139" s="709" t="s">
        <v>7084</v>
      </c>
      <c r="AW139" s="642" t="s">
        <v>1631</v>
      </c>
      <c r="AX139" s="643">
        <v>2</v>
      </c>
      <c r="AY139" s="837" t="s">
        <v>7085</v>
      </c>
      <c r="AZ139" s="645">
        <v>1</v>
      </c>
      <c r="BA139" s="603" t="s">
        <v>7086</v>
      </c>
      <c r="BB139" s="631" t="s">
        <v>1438</v>
      </c>
      <c r="BC139" s="646" t="s">
        <v>1439</v>
      </c>
      <c r="BD139" s="631" t="s">
        <v>1195</v>
      </c>
      <c r="BE139" s="631" t="s">
        <v>1196</v>
      </c>
      <c r="BF139" s="631">
        <v>3</v>
      </c>
      <c r="BG139" s="631">
        <v>2011</v>
      </c>
      <c r="BH139" s="631" t="s">
        <v>1195</v>
      </c>
      <c r="BI139" s="631">
        <v>1</v>
      </c>
      <c r="BJ139" s="631">
        <v>1</v>
      </c>
      <c r="BK139" s="631" t="s">
        <v>1262</v>
      </c>
      <c r="BL139" s="631" t="s">
        <v>1257</v>
      </c>
      <c r="BM139" s="551" t="s">
        <v>7087</v>
      </c>
      <c r="BN139" s="647">
        <v>1975</v>
      </c>
      <c r="BO139" s="557" t="s">
        <v>7088</v>
      </c>
      <c r="BP139" s="647">
        <v>1997</v>
      </c>
      <c r="BQ139" s="647">
        <v>2</v>
      </c>
      <c r="BR139" s="647">
        <v>4</v>
      </c>
      <c r="BS139" s="647" t="s">
        <v>1188</v>
      </c>
      <c r="BT139" s="647" t="s">
        <v>1188</v>
      </c>
      <c r="BU139" s="647" t="s">
        <v>1188</v>
      </c>
      <c r="BV139" s="648" t="s">
        <v>1188</v>
      </c>
      <c r="BW139" s="551" t="s">
        <v>7089</v>
      </c>
      <c r="BX139" s="650">
        <v>1959</v>
      </c>
      <c r="BY139" s="647" t="s">
        <v>1203</v>
      </c>
      <c r="BZ139" s="651" t="s">
        <v>1204</v>
      </c>
      <c r="CA139" s="647">
        <v>2</v>
      </c>
      <c r="CB139" s="647" t="s">
        <v>1203</v>
      </c>
      <c r="CC139" s="709" t="s">
        <v>7090</v>
      </c>
      <c r="CD139" s="652">
        <v>2013</v>
      </c>
      <c r="CE139" s="647">
        <v>3</v>
      </c>
      <c r="CF139" s="647">
        <v>2</v>
      </c>
      <c r="CG139" s="515" t="s">
        <v>7091</v>
      </c>
      <c r="CH139" s="647">
        <v>1966</v>
      </c>
      <c r="CI139" s="647">
        <v>2002</v>
      </c>
      <c r="CJ139" s="647">
        <v>3</v>
      </c>
      <c r="CK139" s="651" t="s">
        <v>2111</v>
      </c>
      <c r="CL139" s="651" t="s">
        <v>1208</v>
      </c>
      <c r="CM139" s="647">
        <v>2</v>
      </c>
      <c r="CN139" s="647" t="s">
        <v>2112</v>
      </c>
      <c r="CO139" s="709" t="s">
        <v>7092</v>
      </c>
      <c r="CP139" s="647">
        <v>1993</v>
      </c>
      <c r="CQ139" s="647">
        <v>3</v>
      </c>
      <c r="CR139" s="650">
        <v>2</v>
      </c>
      <c r="CS139" s="653" t="s">
        <v>1188</v>
      </c>
      <c r="CT139" s="647" t="s">
        <v>1188</v>
      </c>
      <c r="CU139" s="648">
        <v>1</v>
      </c>
      <c r="CV139" s="653" t="s">
        <v>1188</v>
      </c>
      <c r="CW139" s="647" t="s">
        <v>1188</v>
      </c>
      <c r="CX139" s="655">
        <v>0</v>
      </c>
      <c r="CY139" s="666" t="s">
        <v>1188</v>
      </c>
      <c r="CZ139" s="665" t="s">
        <v>1188</v>
      </c>
      <c r="DA139" s="655">
        <v>0</v>
      </c>
      <c r="DB139" s="723">
        <v>43246</v>
      </c>
      <c r="DC139" s="753">
        <v>1</v>
      </c>
      <c r="DD139" s="659" t="s">
        <v>7093</v>
      </c>
      <c r="DE139" s="648">
        <v>2016</v>
      </c>
      <c r="DF139" s="708" t="s">
        <v>755</v>
      </c>
      <c r="DG139" s="664" t="s">
        <v>6707</v>
      </c>
      <c r="DH139" s="666">
        <v>1</v>
      </c>
      <c r="DI139" s="710" t="s">
        <v>1262</v>
      </c>
      <c r="DJ139" s="578" t="s">
        <v>7094</v>
      </c>
      <c r="DK139" s="665">
        <v>2002</v>
      </c>
      <c r="DL139" s="665">
        <v>3</v>
      </c>
      <c r="DM139" s="655">
        <v>2</v>
      </c>
      <c r="DN139" s="708" t="s">
        <v>755</v>
      </c>
      <c r="DO139" s="664" t="s">
        <v>6707</v>
      </c>
      <c r="DP139" s="666">
        <v>1</v>
      </c>
      <c r="DQ139" s="710" t="s">
        <v>1262</v>
      </c>
      <c r="DR139" s="578" t="s">
        <v>7094</v>
      </c>
      <c r="DS139" s="665">
        <v>2002</v>
      </c>
      <c r="DT139" s="665">
        <v>3</v>
      </c>
      <c r="DU139" s="655">
        <v>2</v>
      </c>
      <c r="DV139" s="651" t="s">
        <v>3608</v>
      </c>
      <c r="DW139" s="709" t="s">
        <v>7095</v>
      </c>
      <c r="DX139" s="647">
        <v>2016</v>
      </c>
      <c r="DY139" s="647">
        <v>3</v>
      </c>
      <c r="DZ139" s="650">
        <v>2</v>
      </c>
      <c r="EA139" s="709" t="s">
        <v>7095</v>
      </c>
      <c r="EB139" s="506" t="s">
        <v>7096</v>
      </c>
      <c r="EC139" s="647">
        <v>2</v>
      </c>
      <c r="ED139" s="668" t="s">
        <v>1453</v>
      </c>
      <c r="EE139" s="647">
        <v>1987</v>
      </c>
      <c r="EF139" s="647">
        <v>3</v>
      </c>
      <c r="EG139" s="650" t="s">
        <v>1505</v>
      </c>
      <c r="EH139" s="648">
        <v>4</v>
      </c>
      <c r="EI139" s="551" t="s">
        <v>7084</v>
      </c>
      <c r="EJ139" s="651" t="s">
        <v>1631</v>
      </c>
      <c r="EK139" s="647" t="s">
        <v>1188</v>
      </c>
      <c r="EL139" s="647" t="s">
        <v>1188</v>
      </c>
      <c r="EM139" s="669" t="s">
        <v>1188</v>
      </c>
      <c r="EN139" s="647" t="s">
        <v>1188</v>
      </c>
      <c r="EO139" s="670" t="s">
        <v>1188</v>
      </c>
      <c r="EP139" s="556">
        <v>0</v>
      </c>
      <c r="EQ139" s="556" t="s">
        <v>1188</v>
      </c>
      <c r="ER139" s="651" t="s">
        <v>1188</v>
      </c>
      <c r="ES139" s="556" t="s">
        <v>1188</v>
      </c>
      <c r="ET139" s="556">
        <v>0</v>
      </c>
      <c r="EU139" s="671">
        <v>0</v>
      </c>
      <c r="EV139" s="672"/>
      <c r="EW139" s="864" t="s">
        <v>1005</v>
      </c>
      <c r="EX139" s="674"/>
      <c r="EY139" s="631" t="s">
        <v>2586</v>
      </c>
      <c r="EZ139" s="631">
        <v>1</v>
      </c>
      <c r="FA139" s="675">
        <v>38.200000000000003</v>
      </c>
      <c r="FB139" s="648">
        <v>0</v>
      </c>
      <c r="FC139" s="676"/>
      <c r="FD139" s="647"/>
      <c r="FE139" s="648" t="s">
        <v>1013</v>
      </c>
      <c r="FF139" s="652" t="s">
        <v>2624</v>
      </c>
      <c r="FG139" s="563" t="s">
        <v>1282</v>
      </c>
      <c r="FH139" s="631" t="str">
        <f t="shared" si="266"/>
        <v>D</v>
      </c>
      <c r="FI139" s="677">
        <f t="shared" si="267"/>
        <v>0.44444444444444442</v>
      </c>
      <c r="FJ139" s="678">
        <f t="shared" si="268"/>
        <v>0</v>
      </c>
      <c r="FK139" s="679">
        <f t="shared" si="269"/>
        <v>1</v>
      </c>
      <c r="FL139" s="680">
        <f t="shared" si="270"/>
        <v>0.33333333333333331</v>
      </c>
      <c r="FM139" s="681">
        <v>0</v>
      </c>
      <c r="FN139" s="430" t="s">
        <v>1188</v>
      </c>
      <c r="FO139" s="686" t="s">
        <v>1188</v>
      </c>
      <c r="FP139" s="686" t="s">
        <v>1188</v>
      </c>
      <c r="FQ139" s="430">
        <v>0</v>
      </c>
      <c r="FR139" s="682" t="s">
        <v>1188</v>
      </c>
      <c r="FS139" s="369">
        <v>0</v>
      </c>
      <c r="FT139" s="430" t="s">
        <v>1188</v>
      </c>
      <c r="FU139" s="431" t="s">
        <v>1188</v>
      </c>
      <c r="FV139" s="369">
        <v>0</v>
      </c>
      <c r="FW139" s="430" t="s">
        <v>1188</v>
      </c>
      <c r="FX139" s="431" t="s">
        <v>1188</v>
      </c>
      <c r="FY139" s="369">
        <v>0</v>
      </c>
      <c r="FZ139" s="430" t="s">
        <v>1188</v>
      </c>
      <c r="GA139" s="686" t="s">
        <v>1188</v>
      </c>
      <c r="GB139" s="431" t="s">
        <v>1188</v>
      </c>
      <c r="GC139" s="369">
        <v>0</v>
      </c>
      <c r="GD139" s="430" t="s">
        <v>1188</v>
      </c>
      <c r="GE139" s="686" t="s">
        <v>1188</v>
      </c>
      <c r="GF139" s="431" t="s">
        <v>1188</v>
      </c>
      <c r="GG139" s="369">
        <v>0</v>
      </c>
      <c r="GH139" s="430" t="s">
        <v>1188</v>
      </c>
      <c r="GI139" s="686" t="s">
        <v>1188</v>
      </c>
      <c r="GJ139" s="431" t="s">
        <v>1188</v>
      </c>
      <c r="GK139" s="369">
        <v>2</v>
      </c>
      <c r="GL139" s="430">
        <v>2018</v>
      </c>
      <c r="GM139" s="686" t="s">
        <v>7097</v>
      </c>
      <c r="GN139" s="572" t="s">
        <v>7098</v>
      </c>
      <c r="GO139" s="676">
        <v>0</v>
      </c>
      <c r="GP139" s="917" t="s">
        <v>1188</v>
      </c>
      <c r="GQ139" s="872" t="s">
        <v>1188</v>
      </c>
      <c r="GR139" s="872" t="s">
        <v>1188</v>
      </c>
      <c r="GS139" s="872" t="s">
        <v>1188</v>
      </c>
      <c r="GT139" s="873" t="s">
        <v>1188</v>
      </c>
      <c r="GU139" s="581">
        <v>0</v>
      </c>
      <c r="GV139" s="687" t="s">
        <v>1188</v>
      </c>
      <c r="GW139" s="872" t="s">
        <v>1188</v>
      </c>
      <c r="GX139" s="873" t="s">
        <v>1188</v>
      </c>
      <c r="GY139" s="874">
        <v>0</v>
      </c>
      <c r="GZ139" s="582" t="s">
        <v>1188</v>
      </c>
      <c r="HA139" s="583" t="s">
        <v>5605</v>
      </c>
      <c r="HB139" s="584">
        <v>2</v>
      </c>
      <c r="HC139" s="585">
        <v>0</v>
      </c>
      <c r="HD139" s="586" t="s">
        <v>1188</v>
      </c>
      <c r="HE139" s="690" t="s">
        <v>1188</v>
      </c>
      <c r="HF139" s="587" t="s">
        <v>1188</v>
      </c>
      <c r="HG139" s="587" t="s">
        <v>1188</v>
      </c>
      <c r="HH139" s="588">
        <v>0</v>
      </c>
      <c r="HI139" s="787" t="s">
        <v>1188</v>
      </c>
      <c r="HJ139" s="808" t="s">
        <v>1188</v>
      </c>
      <c r="HK139" s="691" t="s">
        <v>1188</v>
      </c>
      <c r="HL139" s="692">
        <v>0</v>
      </c>
      <c r="HM139" s="857" t="s">
        <v>1188</v>
      </c>
      <c r="HN139" s="697" t="s">
        <v>1188</v>
      </c>
      <c r="HO139" s="681">
        <v>0</v>
      </c>
      <c r="HP139" s="574">
        <v>0</v>
      </c>
      <c r="HQ139" s="472">
        <f t="shared" si="271"/>
        <v>0</v>
      </c>
      <c r="HR139" s="593">
        <v>0.5</v>
      </c>
      <c r="HS139" s="574">
        <v>1</v>
      </c>
      <c r="HT139" s="574">
        <v>0.25</v>
      </c>
      <c r="HU139" s="574">
        <v>0</v>
      </c>
      <c r="HV139" s="574">
        <v>0</v>
      </c>
      <c r="HW139" s="574">
        <v>0.5</v>
      </c>
      <c r="HX139" s="574">
        <v>0</v>
      </c>
      <c r="HY139" s="574">
        <v>0</v>
      </c>
      <c r="HZ139" s="574">
        <v>0</v>
      </c>
      <c r="IA139" s="574">
        <v>0.5</v>
      </c>
      <c r="IB139" s="574">
        <v>0.5</v>
      </c>
      <c r="IC139" s="574">
        <v>0</v>
      </c>
      <c r="ID139" s="681">
        <v>0</v>
      </c>
      <c r="IE139" s="369">
        <v>0</v>
      </c>
      <c r="IF139" s="574">
        <v>0</v>
      </c>
      <c r="IG139" s="472">
        <f t="shared" si="272"/>
        <v>0</v>
      </c>
      <c r="IH139" s="609" t="s">
        <v>1188</v>
      </c>
      <c r="II139" s="694" t="s">
        <v>1188</v>
      </c>
      <c r="IJ139" s="695" t="s">
        <v>1188</v>
      </c>
      <c r="IK139" s="696" t="s">
        <v>1188</v>
      </c>
      <c r="IL139" s="696" t="s">
        <v>1188</v>
      </c>
      <c r="IM139" s="697" t="s">
        <v>1188</v>
      </c>
      <c r="IN139" s="599">
        <v>2</v>
      </c>
      <c r="IO139" s="600">
        <v>4</v>
      </c>
      <c r="IP139" s="601">
        <v>3</v>
      </c>
      <c r="IQ139" s="600">
        <v>23</v>
      </c>
      <c r="IR139" s="587">
        <v>39</v>
      </c>
      <c r="IS139" s="601">
        <v>62</v>
      </c>
      <c r="IT139" s="599" t="s">
        <v>1188</v>
      </c>
      <c r="IU139" s="600" t="s">
        <v>1188</v>
      </c>
      <c r="IV139" s="587" t="s">
        <v>1188</v>
      </c>
      <c r="IW139" s="601" t="s">
        <v>1188</v>
      </c>
      <c r="IX139" s="602" t="s">
        <v>1188</v>
      </c>
      <c r="IY139" s="681">
        <v>1</v>
      </c>
      <c r="IZ139" s="603" t="s">
        <v>7099</v>
      </c>
      <c r="JA139" s="681">
        <v>2</v>
      </c>
      <c r="JB139" s="699" t="s">
        <v>7100</v>
      </c>
      <c r="JC139" s="681">
        <v>0</v>
      </c>
      <c r="JD139" s="430" t="s">
        <v>1188</v>
      </c>
      <c r="JE139" s="686" t="s">
        <v>1188</v>
      </c>
      <c r="JF139" s="686" t="s">
        <v>1188</v>
      </c>
      <c r="JG139" s="592" t="s">
        <v>1188</v>
      </c>
      <c r="JH139" s="369">
        <v>0</v>
      </c>
      <c r="JI139" s="430" t="s">
        <v>1188</v>
      </c>
      <c r="JJ139" s="686" t="s">
        <v>1188</v>
      </c>
      <c r="JK139" s="686" t="s">
        <v>1188</v>
      </c>
      <c r="JL139" s="592" t="s">
        <v>1188</v>
      </c>
      <c r="JM139" s="369">
        <v>0</v>
      </c>
      <c r="JN139" s="430" t="s">
        <v>1188</v>
      </c>
      <c r="JO139" s="430" t="s">
        <v>1188</v>
      </c>
      <c r="JP139" s="686" t="s">
        <v>1188</v>
      </c>
      <c r="JQ139" s="686" t="s">
        <v>1188</v>
      </c>
      <c r="JR139" s="592" t="s">
        <v>1188</v>
      </c>
      <c r="JS139" s="369">
        <v>0</v>
      </c>
      <c r="JT139" s="430" t="s">
        <v>1188</v>
      </c>
      <c r="JU139" s="686" t="s">
        <v>1188</v>
      </c>
      <c r="JV139" s="686" t="s">
        <v>1188</v>
      </c>
      <c r="JW139" s="592" t="s">
        <v>1188</v>
      </c>
      <c r="JX139" s="606">
        <v>0</v>
      </c>
      <c r="JY139" s="607" t="s">
        <v>1188</v>
      </c>
      <c r="JZ139" s="606" t="s">
        <v>1188</v>
      </c>
      <c r="KA139" s="606">
        <f t="shared" si="273"/>
        <v>0</v>
      </c>
      <c r="KB139" s="606"/>
      <c r="KC139" s="606"/>
      <c r="KD139" s="606"/>
      <c r="KE139" s="606"/>
      <c r="KF139" s="606">
        <f t="shared" si="274"/>
        <v>0</v>
      </c>
      <c r="KG139" s="606"/>
      <c r="KH139" s="606"/>
      <c r="KI139" s="606"/>
      <c r="KJ139" s="606"/>
      <c r="KK139" s="606">
        <v>1</v>
      </c>
      <c r="KL139" s="606">
        <v>1</v>
      </c>
      <c r="KM139" s="608">
        <f t="shared" si="248"/>
        <v>0.33826419115066531</v>
      </c>
      <c r="KN139" s="609">
        <v>-0.80867904424667358</v>
      </c>
      <c r="KO139" s="609">
        <v>19.711538314819336</v>
      </c>
      <c r="KP139" s="610">
        <v>7</v>
      </c>
      <c r="KQ139" s="608">
        <f t="shared" si="249"/>
        <v>0.30167236328125002</v>
      </c>
      <c r="KR139" s="609">
        <v>-0.99163818359375</v>
      </c>
      <c r="KS139" s="609">
        <v>16.826923370361328</v>
      </c>
      <c r="KT139" s="610">
        <v>8</v>
      </c>
      <c r="KU139" s="610">
        <v>28</v>
      </c>
      <c r="KV139" s="606" t="s">
        <v>5586</v>
      </c>
      <c r="KW139" s="606" t="s">
        <v>7079</v>
      </c>
      <c r="KX139" s="700" t="str">
        <f t="shared" ca="1" si="275"/>
        <v>C</v>
      </c>
      <c r="KY139" s="701">
        <f t="shared" ca="1" si="276"/>
        <v>0.30714849537355926</v>
      </c>
      <c r="KZ139" s="702">
        <f t="shared" ca="1" si="235"/>
        <v>0.31458588235294116</v>
      </c>
      <c r="LA139" s="703">
        <f t="shared" ca="1" si="236"/>
        <v>0.39719047619047626</v>
      </c>
      <c r="LB139" s="703">
        <f t="shared" ca="1" si="237"/>
        <v>0.30357499999999998</v>
      </c>
      <c r="LC139" s="704">
        <f t="shared" ca="1" si="238"/>
        <v>0.21324262295081967</v>
      </c>
      <c r="LD139" s="696" cm="1">
        <f t="array" aca="1" ref="LD139" ca="1">INDIRECT(LD$203&amp;ROW())*LD$205</f>
        <v>0</v>
      </c>
      <c r="LE139" s="696" cm="1">
        <f t="array" aca="1" ref="LE139" ca="1">INDIRECT(LE$203&amp;ROW())*LE$205</f>
        <v>0</v>
      </c>
      <c r="LF139" s="696" cm="1">
        <f t="array" aca="1" ref="LF139" ca="1">INDIRECT(LF$203&amp;ROW())*LF$205</f>
        <v>0</v>
      </c>
      <c r="LG139" s="696" cm="1">
        <f t="array" aca="1" ref="LG139" ca="1">INDIRECT(LG$203&amp;ROW())*LG$205</f>
        <v>3</v>
      </c>
      <c r="LH139" s="696" cm="1">
        <f t="array" aca="1" ref="LH139" ca="1">INDIRECT(LH$203&amp;ROW())*LH$205</f>
        <v>2</v>
      </c>
      <c r="LI139" s="696" cm="1">
        <f t="array" aca="1" ref="LI139" ca="1">INDIRECT(LI$203&amp;ROW())*LI$205</f>
        <v>3</v>
      </c>
      <c r="LJ139" s="696" cm="1">
        <f t="array" aca="1" ref="LJ139" ca="1">INDIRECT(LJ$203&amp;ROW())*LJ$205</f>
        <v>3</v>
      </c>
      <c r="LK139" s="696" cm="1">
        <f t="array" aca="1" ref="LK139" ca="1">INDIRECT(LK$203&amp;ROW())*LK$205</f>
        <v>3</v>
      </c>
      <c r="LL139" s="696" cm="1">
        <f t="array" aca="1" ref="LL139" ca="1">INDIRECT(LL$203&amp;ROW())*LL$205</f>
        <v>3</v>
      </c>
      <c r="LM139" s="696" cm="1">
        <f t="array" aca="1" ref="LM139" ca="1">INDIRECT(LM$203&amp;ROW())*LM$205</f>
        <v>6</v>
      </c>
      <c r="LN139" s="696" cm="1">
        <f t="array" aca="1" ref="LN139" ca="1">INDIRECT(LN$203&amp;ROW())*LN$205</f>
        <v>3</v>
      </c>
      <c r="LO139" s="696" cm="1">
        <f t="array" aca="1" ref="LO139" ca="1">INDIRECT(LO$203&amp;ROW())*LO$205</f>
        <v>0</v>
      </c>
      <c r="LP139" s="696" cm="1">
        <f t="array" aca="1" ref="LP139" ca="1">INDIRECT(LP$203&amp;ROW())*LP$205</f>
        <v>0</v>
      </c>
      <c r="LQ139" s="696" cm="1">
        <f t="array" aca="1" ref="LQ139" ca="1">IF(INDIRECT(LQ$203&amp;ROW())="-",0,INDIRECT(LQ$203&amp;ROW())*LQ$205)</f>
        <v>0.73980000000000001</v>
      </c>
      <c r="LR139" s="696" cm="1">
        <f t="array" aca="1" ref="LR139" ca="1">INDIRECT(LR$203&amp;ROW())*LR$205</f>
        <v>0</v>
      </c>
      <c r="LS139" s="696" cm="1">
        <f t="array" aca="1" ref="LS139" ca="1">IF(INDIRECT(LS$203&amp;ROW())="-",0,INDIRECT(LS$203&amp;ROW())*LS$205)</f>
        <v>1.341</v>
      </c>
      <c r="LT139" s="696" cm="1">
        <f t="array" aca="1" ref="LT139" ca="1">INDIRECT(LT$203&amp;ROW())*LT$205</f>
        <v>2</v>
      </c>
      <c r="LU139" s="696" cm="1">
        <f t="array" aca="1" ref="LU139" ca="1">INDIRECT(LU$203&amp;ROW())*LU$205</f>
        <v>2</v>
      </c>
      <c r="LV139" s="696" cm="1">
        <f t="array" aca="1" ref="LV139" ca="1">INDIRECT(LV$203&amp;ROW())*LV$205</f>
        <v>1</v>
      </c>
      <c r="LW139" s="696" cm="1">
        <f t="array" aca="1" ref="LW139" ca="1">INDIRECT(LW$203&amp;ROW())*LW$205</f>
        <v>0</v>
      </c>
      <c r="LX139" s="696" cm="1">
        <f t="array" aca="1" ref="LX139" ca="1">INDIRECT(LX$203&amp;ROW())*LX$205</f>
        <v>2</v>
      </c>
      <c r="LY139" s="696" cm="1">
        <f t="array" aca="1" ref="LY139" ca="1">IF(INDIRECT(LY$203&amp;ROW())="-",0,INDIRECT(LY$203&amp;ROW())*LY$205)</f>
        <v>1.2858000000000001</v>
      </c>
      <c r="LZ139" s="696" cm="1">
        <f t="array" aca="1" ref="LZ139" ca="1">INDIRECT(LZ$203&amp;ROW())*LZ$205</f>
        <v>2</v>
      </c>
      <c r="MA139" s="696" cm="1">
        <f t="array" aca="1" ref="MA139" ca="1">INDIRECT(MA$203&amp;ROW())*MA$205</f>
        <v>4</v>
      </c>
      <c r="MB139" s="696" cm="1">
        <f t="array" aca="1" ref="MB139" ca="1">INDIRECT(MB$203&amp;ROW())*MB$205</f>
        <v>0</v>
      </c>
      <c r="MC139" s="696" cm="1">
        <f t="array" aca="1" ref="MC139" ca="1">IF($MB139=0,0,INDIRECT(MC$203&amp;ROW())*MC$205)</f>
        <v>0</v>
      </c>
      <c r="MD139" s="696" cm="1">
        <f t="array" aca="1" ref="MD139" ca="1">IF($MB139=0,0,INDIRECT(MD$203&amp;ROW())*MD$205)</f>
        <v>0</v>
      </c>
      <c r="ME139" s="696" cm="1">
        <f t="array" aca="1" ref="ME139" ca="1">IF($MB139=0,0,INDIRECT(ME$203&amp;ROW())*ME$205)</f>
        <v>0</v>
      </c>
      <c r="MF139" s="696" cm="1">
        <f t="array" aca="1" ref="MF139" ca="1">IF($MB139=0,0,INDIRECT(MF$203&amp;ROW())*MF$205)</f>
        <v>0</v>
      </c>
      <c r="MG139" s="696" cm="1">
        <f t="array" aca="1" ref="MG139" ca="1">INDIRECT(MG$203&amp;ROW())*MG$205</f>
        <v>0</v>
      </c>
      <c r="MH139" s="696" cm="1">
        <f t="array" aca="1" ref="MH139" ca="1">IF($MG139=0,0,INDIRECT(MH$203&amp;ROW())*MH$205)</f>
        <v>0</v>
      </c>
      <c r="MI139" s="696" cm="1">
        <f t="array" aca="1" ref="MI139" ca="1">IF($MG139=0,0,INDIRECT(MI$203&amp;ROW())*MI$205)</f>
        <v>0</v>
      </c>
      <c r="MJ139" s="696" cm="1">
        <f t="array" aca="1" ref="MJ139" ca="1">INDIRECT(MJ$203&amp;ROW())*MJ$205</f>
        <v>0</v>
      </c>
      <c r="MK139" s="696" cm="1">
        <f t="array" aca="1" ref="MK139" ca="1">INDIRECT(MK$203&amp;ROW())*MK$205</f>
        <v>0</v>
      </c>
      <c r="ML139" s="696" cm="1">
        <f t="array" aca="1" ref="ML139" ca="1">INDIRECT(ML$203&amp;ROW())*ML$205</f>
        <v>0</v>
      </c>
      <c r="MM139" s="696" cm="1">
        <f t="array" aca="1" ref="MM139" ca="1">INDIRECT(MM$203&amp;ROW())*MM$205</f>
        <v>4</v>
      </c>
      <c r="MN139" s="696" cm="1">
        <f t="array" aca="1" ref="MN139" ca="1">INDIRECT(MN$203&amp;ROW())*MN$205</f>
        <v>0</v>
      </c>
      <c r="MO139" s="696" cm="1">
        <f t="array" aca="1" ref="MO139" ca="1">INDIRECT(MO$203&amp;ROW())*MO$205</f>
        <v>0</v>
      </c>
      <c r="MP139" s="696" cm="1">
        <f t="array" aca="1" ref="MP139" ca="1">INDIRECT(MP$203&amp;ROW())*MP$205</f>
        <v>0</v>
      </c>
      <c r="MQ139" s="696" cm="1">
        <f t="array" aca="1" ref="MQ139" ca="1">INDIRECT(MQ$203&amp;ROW())*MQ$205</f>
        <v>0</v>
      </c>
      <c r="MR139" s="696" cm="1">
        <f t="array" aca="1" ref="MR139" ca="1">INDIRECT(MR$203&amp;ROW())*MR$205</f>
        <v>2</v>
      </c>
      <c r="MS139" s="696" cm="1">
        <f t="array" aca="1" ref="MS139" ca="1">INDIRECT(MS$203&amp;ROW())*MS$205</f>
        <v>2</v>
      </c>
      <c r="MT139" s="696" cm="1">
        <f t="array" aca="1" ref="MT139" ca="1">INDIRECT(MT$203&amp;ROW())*MT$205</f>
        <v>0</v>
      </c>
      <c r="MU139" s="696" cm="1">
        <f t="array" aca="1" ref="MU139" ca="1">INDIRECT(MU$203&amp;ROW())*MU$205</f>
        <v>2</v>
      </c>
      <c r="MV139" s="696" cm="1">
        <f t="array" aca="1" ref="MV139" ca="1">IF(INDIRECT(MV$203&amp;ROW())="-",0,INDIRECT(MV$203&amp;ROW())*MV$205)</f>
        <v>3.0077999999999996</v>
      </c>
      <c r="MW139" s="696" cm="1">
        <f t="array" aca="1" ref="MW139" ca="1">INDIRECT(MW$203&amp;ROW())*MW$205</f>
        <v>0</v>
      </c>
      <c r="MX139" s="696" cm="1">
        <f t="array" aca="1" ref="MX139" ca="1">INDIRECT(MX$203&amp;ROW())*MX$205</f>
        <v>0</v>
      </c>
      <c r="MY139" s="696" cm="1">
        <f t="array" aca="1" ref="MY139" ca="1">INDIRECT(MY$203&amp;ROW())*MY$205</f>
        <v>0</v>
      </c>
      <c r="NA139" s="701">
        <f t="shared" si="277"/>
        <v>0.56398292682926832</v>
      </c>
      <c r="NB139" s="617">
        <f t="shared" si="278"/>
        <v>0.44453571428571426</v>
      </c>
      <c r="NC139" s="695">
        <f t="shared" si="279"/>
        <v>0.24725384615384613</v>
      </c>
      <c r="ND139" s="697">
        <f t="shared" si="280"/>
        <v>0.24078888888888889</v>
      </c>
      <c r="NE139" s="694">
        <f t="shared" si="281"/>
        <v>0.37414034403942936</v>
      </c>
      <c r="NF139" s="682" t="str">
        <f t="shared" si="282"/>
        <v>C</v>
      </c>
      <c r="NH139" s="606" t="s">
        <v>7079</v>
      </c>
      <c r="NI139" s="563" t="str">
        <f t="shared" si="239"/>
        <v>C</v>
      </c>
      <c r="NJ139" s="563" t="str">
        <f t="shared" si="283"/>
        <v>C</v>
      </c>
      <c r="NK139" s="563" t="str">
        <f t="shared" ca="1" si="284"/>
        <v>C</v>
      </c>
      <c r="NL139" s="563" t="str">
        <f t="shared" ca="1" si="285"/>
        <v>C</v>
      </c>
      <c r="NM139" s="563" t="str">
        <f t="shared" ca="1" si="286"/>
        <v>C</v>
      </c>
      <c r="NN139" s="563" t="str">
        <f t="shared" ca="1" si="306"/>
        <v>C</v>
      </c>
      <c r="NO139" s="563" t="str">
        <f t="shared" ca="1" si="307"/>
        <v>C</v>
      </c>
      <c r="NP139" s="606" t="str">
        <f t="shared" si="287"/>
        <v>-</v>
      </c>
      <c r="NQ139" s="682" t="str">
        <f t="shared" si="288"/>
        <v>-</v>
      </c>
      <c r="NR139" s="682" t="e">
        <f>IF(OR(AND(NI139="A",OR(NJ139="C",NJ139="D")),AND(NI139="A",OR(#REF!="C",#REF!="D")),AND(NI139="B",OR(NJ139="D",#REF!="D")),AND(OR(NI139="C",NI139="D"),OR(NJ139="A",NJ139="B")),AND(OR(NI139="C",NI139="D"),OR(#REF!="A",#REF!="B")),AND(OR(NJ139="A",#REF!="A",NJ139="B",#REF!="B"),OR(NP139="-",NQ139="-")),AND(OR(NJ139="C",#REF!="C",NJ139="D",#REF!="D"),NP139="Yes")),"Yes","-")</f>
        <v>#REF!</v>
      </c>
      <c r="NS139" s="607"/>
      <c r="NT139" s="619">
        <f t="shared" si="289"/>
        <v>0.28270000000000001</v>
      </c>
      <c r="NU139" s="619">
        <f t="shared" si="290"/>
        <v>0.37414034403942936</v>
      </c>
      <c r="NV139" s="619">
        <f t="shared" ca="1" si="291"/>
        <v>0.30714849537355926</v>
      </c>
      <c r="NW139" s="619">
        <f t="shared" ca="1" si="308"/>
        <v>0.34706825237108158</v>
      </c>
      <c r="NX139" s="619">
        <f t="shared" ca="1" si="309"/>
        <v>0.41906465673794646</v>
      </c>
      <c r="NY139" s="620">
        <f t="shared" ca="1" si="310"/>
        <v>0.33563916031613966</v>
      </c>
      <c r="NZ139" s="620">
        <f t="shared" ca="1" si="311"/>
        <v>0.45416640787995682</v>
      </c>
      <c r="OA139" s="705" t="s">
        <v>1188</v>
      </c>
      <c r="OB139" s="706" t="s">
        <v>1188</v>
      </c>
      <c r="OC139" s="494"/>
      <c r="OE139" s="606" t="s">
        <v>7079</v>
      </c>
      <c r="OF139" s="700" t="str">
        <f t="shared" ca="1" si="292"/>
        <v>C</v>
      </c>
      <c r="OG139" s="701">
        <f t="shared" ca="1" si="312"/>
        <v>0.34706825237108158</v>
      </c>
      <c r="OH139" s="705">
        <f t="shared" ca="1" si="293"/>
        <v>0.49367488112798269</v>
      </c>
      <c r="OI139" s="696">
        <f t="shared" ca="1" si="294"/>
        <v>0.44278443161856967</v>
      </c>
      <c r="OJ139" s="696">
        <f t="shared" ca="1" si="295"/>
        <v>0.25133033347025652</v>
      </c>
      <c r="OK139" s="697">
        <f t="shared" ca="1" si="296"/>
        <v>0.20048336326751737</v>
      </c>
      <c r="OL139" s="696" cm="1">
        <f t="array" aca="1" ref="OL139" ca="1">INDIRECT(OL$203&amp;ROW())*OL$205</f>
        <v>0</v>
      </c>
      <c r="OM139" s="696" cm="1">
        <f t="array" aca="1" ref="OM139" ca="1">INDIRECT(OM$203&amp;ROW())*OM$205</f>
        <v>0</v>
      </c>
      <c r="ON139" s="696" cm="1">
        <f t="array" aca="1" ref="ON139" ca="1">INDIRECT(ON$203&amp;ROW())*ON$205</f>
        <v>0</v>
      </c>
      <c r="OO139" s="696" cm="1">
        <f t="array" aca="1" ref="OO139" ca="1">INDIRECT(OO$203&amp;ROW())*OO$205</f>
        <v>1.0790999999999999</v>
      </c>
      <c r="OP139" s="696" cm="1">
        <f t="array" aca="1" ref="OP139" ca="1">INDIRECT(OP$203&amp;ROW())*OP$205</f>
        <v>1.0553999999999999</v>
      </c>
      <c r="OQ139" s="696" cm="1">
        <f t="array" aca="1" ref="OQ139" ca="1">INDIRECT(OQ$203&amp;ROW())*OQ$205</f>
        <v>1.5849</v>
      </c>
      <c r="OR139" s="696" cm="1">
        <f t="array" aca="1" ref="OR139" ca="1">INDIRECT(OR$203&amp;ROW())*OR$205</f>
        <v>1.4141999999999999</v>
      </c>
      <c r="OS139" s="696" cm="1">
        <f t="array" aca="1" ref="OS139" ca="1">INDIRECT(OS$203&amp;ROW())*OS$205</f>
        <v>1.5387</v>
      </c>
      <c r="OT139" s="696" cm="1">
        <f t="array" aca="1" ref="OT139" ca="1">INDIRECT(OT$203&amp;ROW())*OT$205</f>
        <v>1.4727000000000001</v>
      </c>
      <c r="OU139" s="696" cm="1">
        <f t="array" aca="1" ref="OU139" ca="1">INDIRECT(OU$203&amp;ROW())*OU$205</f>
        <v>1.9304999999999999</v>
      </c>
      <c r="OV139" s="696" cm="1">
        <f t="array" aca="1" ref="OV139" ca="1">INDIRECT(OV$203&amp;ROW())*OV$205</f>
        <v>1.2161999999999999</v>
      </c>
      <c r="OW139" s="696" cm="1">
        <f t="array" aca="1" ref="OW139" ca="1">INDIRECT(OW$203&amp;ROW())*OW$205</f>
        <v>0</v>
      </c>
      <c r="OX139" s="696" cm="1">
        <f t="array" aca="1" ref="OX139" ca="1">INDIRECT(OX$203&amp;ROW())*OX$205</f>
        <v>0</v>
      </c>
      <c r="OY139" s="696" cm="1">
        <f t="array" aca="1" ref="OY139" ca="1">IF(INDIRECT(OY$203&amp;ROW())="-",0,INDIRECT(OY$203&amp;ROW())*OY$205)</f>
        <v>8.7506010000000009E-2</v>
      </c>
      <c r="OZ139" s="696" cm="1">
        <f t="array" aca="1" ref="OZ139" ca="1">INDIRECT(OZ$203&amp;ROW())*OZ$205</f>
        <v>0</v>
      </c>
      <c r="PA139" s="696" cm="1">
        <f t="array" aca="1" ref="PA139" ca="1">IF(INDIRECT(PA$203&amp;ROW())="-",0,INDIRECT(PA$203&amp;ROW())*PA$205)</f>
        <v>0.1974399</v>
      </c>
      <c r="PB139" s="705" cm="1">
        <f t="array" aca="1" ref="PB139" ca="1">INDIRECT(PB$203&amp;ROW())*PB$205</f>
        <v>0.75419999999999998</v>
      </c>
      <c r="PC139" s="696" cm="1">
        <f t="array" aca="1" ref="PC139" ca="1">INDIRECT(PC$203&amp;ROW())*PC$205</f>
        <v>1.3946000000000001</v>
      </c>
      <c r="PD139" s="696" cm="1">
        <f t="array" aca="1" ref="PD139" ca="1">INDIRECT(PD$203&amp;ROW())*PD$205</f>
        <v>0.73419999999999996</v>
      </c>
      <c r="PE139" s="696" cm="1">
        <f t="array" aca="1" ref="PE139" ca="1">INDIRECT(PE$203&amp;ROW())*PE$205</f>
        <v>0</v>
      </c>
      <c r="PF139" s="696" cm="1">
        <f t="array" aca="1" ref="PF139" ca="1">INDIRECT(PF$203&amp;ROW())*PF$205</f>
        <v>1.3308</v>
      </c>
      <c r="PG139" s="696" cm="1">
        <f t="array" aca="1" ref="PG139" ca="1">IF(INDIRECT(PG$203&amp;ROW())="-",0,INDIRECT(PG$203&amp;ROW())*PG$205)</f>
        <v>0.1875125</v>
      </c>
      <c r="PH139" s="696" cm="1">
        <f t="array" aca="1" ref="PH139" ca="1">INDIRECT(PH$203&amp;ROW())*PH$205</f>
        <v>0.61699999999999999</v>
      </c>
      <c r="PI139" s="696" cm="1">
        <f t="array" aca="1" ref="PI139" ca="1">INDIRECT(PI$203&amp;ROW())*PI$205</f>
        <v>1.2145999999999999</v>
      </c>
      <c r="PJ139" s="696" cm="1">
        <f t="array" aca="1" ref="PJ139" ca="1">INDIRECT(PJ$203&amp;ROW())*PJ$205</f>
        <v>0</v>
      </c>
      <c r="PK139" s="696" cm="1">
        <f t="array" aca="1" ref="PK139" ca="1">IF($PJ139=0,0,INDIRECT(PK$203&amp;ROW())*PK$205)</f>
        <v>0</v>
      </c>
      <c r="PL139" s="696" cm="1">
        <f t="array" aca="1" ref="PL139" ca="1">IF($MPE139=0,0,INDIRECT(PL$203&amp;ROW())*PL$205)</f>
        <v>0</v>
      </c>
      <c r="PM139" s="696" cm="1">
        <f t="array" aca="1" ref="PM139" ca="1">IF($MPE139=0,0,INDIRECT(PM$203&amp;ROW())*PM$205)</f>
        <v>0</v>
      </c>
      <c r="PN139" s="696" cm="1">
        <f t="array" aca="1" ref="PN139" ca="1">IF($PJ139=0,0,INDIRECT(PN$203&amp;ROW())*PN$205)</f>
        <v>0</v>
      </c>
      <c r="PO139" s="696" cm="1">
        <f t="array" aca="1" ref="PO139" ca="1">INDIRECT(PO$203&amp;ROW())*PO$205</f>
        <v>0</v>
      </c>
      <c r="PP139" s="696" cm="1">
        <f t="array" aca="1" ref="PP139" ca="1">IF($PO139=0,0,INDIRECT(PP$203&amp;ROW())*PP$205)</f>
        <v>0</v>
      </c>
      <c r="PQ139" s="696" cm="1">
        <f t="array" aca="1" ref="PQ139" ca="1">IF($PO139=0,0,INDIRECT(PQ$203&amp;ROW())*PQ$205)</f>
        <v>0</v>
      </c>
      <c r="PR139" s="696" cm="1">
        <f t="array" aca="1" ref="PR139" ca="1">INDIRECT(PR$203&amp;ROW())*PR$205</f>
        <v>0</v>
      </c>
      <c r="PS139" s="696" cm="1">
        <f t="array" aca="1" ref="PS139" ca="1">INDIRECT(PS$203&amp;ROW())*PS$205</f>
        <v>0</v>
      </c>
      <c r="PT139" s="696" cm="1">
        <f t="array" aca="1" ref="PT139" ca="1">INDIRECT(PT$203&amp;ROW())*PT$205</f>
        <v>0</v>
      </c>
      <c r="PU139" s="696" cm="1">
        <f t="array" aca="1" ref="PU139" ca="1">INDIRECT(PU$203&amp;ROW())*PU$205</f>
        <v>1.1798</v>
      </c>
      <c r="PV139" s="696" cm="1">
        <f t="array" aca="1" ref="PV139" ca="1">INDIRECT(PV$203&amp;ROW())*PV$205</f>
        <v>0</v>
      </c>
      <c r="PW139" s="696" cm="1">
        <f t="array" aca="1" ref="PW139" ca="1">INDIRECT(PW$203&amp;ROW())*PW$205</f>
        <v>0</v>
      </c>
      <c r="PX139" s="696" cm="1">
        <f t="array" aca="1" ref="PX139" ca="1">INDIRECT(PX$203&amp;ROW())*PX$205</f>
        <v>0</v>
      </c>
      <c r="PY139" s="696" cm="1">
        <f t="array" aca="1" ref="PY139" ca="1">INDIRECT(PY$203&amp;ROW())*PY$205</f>
        <v>0</v>
      </c>
      <c r="PZ139" s="696" cm="1">
        <f t="array" aca="1" ref="PZ139" ca="1">INDIRECT(PZ$203&amp;ROW())*PZ$205</f>
        <v>0.17430000000000001</v>
      </c>
      <c r="QA139" s="696" cm="1">
        <f t="array" aca="1" ref="QA139" ca="1">INDIRECT(QA$203&amp;ROW())*QA$205</f>
        <v>0.31659999999999999</v>
      </c>
      <c r="QB139" s="696" cm="1">
        <f t="array" aca="1" ref="QB139" ca="1">INDIRECT(QB$203&amp;ROW())*QB$205</f>
        <v>0</v>
      </c>
      <c r="QC139" s="696" cm="1">
        <f t="array" aca="1" ref="QC139" ca="1">INDIRECT(QC$203&amp;ROW())*QC$205</f>
        <v>1.4259999999999999</v>
      </c>
      <c r="QD139" s="696" cm="1">
        <f t="array" aca="1" ref="QD139" ca="1">IF(INDIRECT(QD$203&amp;ROW())="-",0,INDIRECT(QD$203&amp;ROW())*QD$205)</f>
        <v>0.30784832999999995</v>
      </c>
      <c r="QE139" s="696" cm="1">
        <f t="array" aca="1" ref="QE139" ca="1">INDIRECT(QE$203&amp;ROW())*QE$205</f>
        <v>0</v>
      </c>
      <c r="QF139" s="696" cm="1">
        <f t="array" aca="1" ref="QF139" ca="1">INDIRECT(QF$203&amp;ROW())*QF$205</f>
        <v>0</v>
      </c>
      <c r="QG139" s="696" cm="1">
        <f t="array" aca="1" ref="QG139" ca="1">INDIRECT(QG$203&amp;ROW())*QG$205</f>
        <v>0</v>
      </c>
      <c r="QI139" s="606" t="s">
        <v>7079</v>
      </c>
      <c r="QJ139" s="700" t="str">
        <f t="shared" ca="1" si="297"/>
        <v>C</v>
      </c>
      <c r="QK139" s="701">
        <f t="shared" ca="1" si="313"/>
        <v>0.41906465673794646</v>
      </c>
      <c r="QL139" s="705">
        <f t="shared" ca="1" si="298"/>
        <v>0.70724326462899689</v>
      </c>
      <c r="QM139" s="696">
        <f t="shared" ca="1" si="299"/>
        <v>0.46254273617852015</v>
      </c>
      <c r="QN139" s="696">
        <f t="shared" ca="1" si="300"/>
        <v>0.16645167562853463</v>
      </c>
      <c r="QO139" s="697">
        <f t="shared" ca="1" si="301"/>
        <v>0.34002095051573444</v>
      </c>
      <c r="QP139" s="696" cm="1">
        <f t="array" aca="1" ref="QP139" ca="1">INDIRECT(QP$203&amp;ROW())*QP$205</f>
        <v>0</v>
      </c>
      <c r="QQ139" s="696" cm="1">
        <f t="array" aca="1" ref="QQ139" ca="1">INDIRECT(QQ$203&amp;ROW())*QQ$205</f>
        <v>0</v>
      </c>
      <c r="QR139" s="696" cm="1">
        <f t="array" aca="1" ref="QR139" ca="1">INDIRECT(QR$203&amp;ROW())*QR$205</f>
        <v>0</v>
      </c>
      <c r="QS139" s="696" cm="1">
        <f t="array" aca="1" ref="QS139" ca="1">INDIRECT(QS$203&amp;ROW())*QS$205</f>
        <v>0.22471360933801068</v>
      </c>
      <c r="QT139" s="696" cm="1">
        <f t="array" aca="1" ref="QT139" ca="1">INDIRECT(QT$203&amp;ROW())*QT$205</f>
        <v>0.17488542943331029</v>
      </c>
      <c r="QU139" s="696" cm="1">
        <f t="array" aca="1" ref="QU139" ca="1">INDIRECT(QU$203&amp;ROW())*QU$205</f>
        <v>0.53329206883563263</v>
      </c>
      <c r="QV139" s="696" cm="1">
        <f t="array" aca="1" ref="QV139" ca="1">INDIRECT(QV$203&amp;ROW())*QV$205</f>
        <v>0.24117831443907087</v>
      </c>
      <c r="QW139" s="696" cm="1">
        <f t="array" aca="1" ref="QW139" ca="1">INDIRECT(QW$203&amp;ROW())*QW$205</f>
        <v>0.53099416374332975</v>
      </c>
      <c r="QX139" s="696" cm="1">
        <f t="array" aca="1" ref="QX139" ca="1">INDIRECT(QX$203&amp;ROW())*QX$205</f>
        <v>0.60640894423913805</v>
      </c>
      <c r="QY139" s="696" cm="1">
        <f t="array" aca="1" ref="QY139" ca="1">INDIRECT(QY$203&amp;ROW())*QY$205</f>
        <v>0.13540247513535897</v>
      </c>
      <c r="QZ139" s="696" cm="1">
        <f t="array" aca="1" ref="QZ139" ca="1">INDIRECT(QZ$203&amp;ROW())*QZ$205</f>
        <v>0.27613248380770827</v>
      </c>
      <c r="RA139" s="696" cm="1">
        <f t="array" aca="1" ref="RA139" ca="1">INDIRECT(RA$203&amp;ROW())*RA$205</f>
        <v>0</v>
      </c>
      <c r="RB139" s="696" cm="1">
        <f t="array" aca="1" ref="RB139" ca="1">INDIRECT(RB$203&amp;ROW())*RB$205</f>
        <v>0</v>
      </c>
      <c r="RC139" s="696" cm="1">
        <f t="array" aca="1" ref="RC139" ca="1">IF(INDIRECT(RC$203&amp;ROW())="-",0,INDIRECT(RC$203&amp;ROW())*RC$205)</f>
        <v>1.034593225156741E-2</v>
      </c>
      <c r="RD139" s="696" cm="1">
        <f t="array" aca="1" ref="RD139" ca="1">INDIRECT(RD$203&amp;ROW())*RD$205</f>
        <v>0</v>
      </c>
      <c r="RE139" s="696" cm="1">
        <f t="array" aca="1" ref="RE139" ca="1">IF(INDIRECT(RE$203&amp;ROW())="-",0,INDIRECT(RE$203&amp;ROW())*RE$205)</f>
        <v>1.4145100380088109E-2</v>
      </c>
      <c r="RF139" s="705" cm="1">
        <f t="array" aca="1" ref="RF139" ca="1">INDIRECT(RF$203&amp;ROW())*RF$205</f>
        <v>5.3068994403248027E-2</v>
      </c>
      <c r="RG139" s="696" cm="1">
        <f t="array" aca="1" ref="RG139" ca="1">INDIRECT(RG$203&amp;ROW())*RG$205</f>
        <v>0.27650466908360405</v>
      </c>
      <c r="RH139" s="696" cm="1">
        <f t="array" aca="1" ref="RH139" ca="1">INDIRECT(RH$203&amp;ROW())*RH$205</f>
        <v>2.9193840390272292E-2</v>
      </c>
      <c r="RI139" s="696" cm="1">
        <f t="array" aca="1" ref="RI139" ca="1">INDIRECT(RI$203&amp;ROW())*RI$205</f>
        <v>0</v>
      </c>
      <c r="RJ139" s="696" cm="1">
        <f t="array" aca="1" ref="RJ139" ca="1">INDIRECT(RJ$203&amp;ROW())*RJ$205</f>
        <v>0.12226723336432462</v>
      </c>
      <c r="RK139" s="696" cm="1">
        <f t="array" aca="1" ref="RK139" ca="1">IF(INDIRECT(RK$203&amp;ROW())="-",0,INDIRECT(RK$203&amp;ROW())*RK$205)</f>
        <v>1.2948348637979713E-2</v>
      </c>
      <c r="RL139" s="696" cm="1">
        <f t="array" aca="1" ref="RL139" ca="1">INDIRECT(RL$203&amp;ROW())*RL$205</f>
        <v>0.11262003659234653</v>
      </c>
      <c r="RM139" s="696" cm="1">
        <f t="array" aca="1" ref="RM139" ca="1">INDIRECT(RM$203&amp;ROW())*RM$205</f>
        <v>2.9987460729532761E-2</v>
      </c>
      <c r="RN139" s="696" cm="1">
        <f t="array" aca="1" ref="RN139" ca="1">INDIRECT(RN$203&amp;ROW())*RN$205</f>
        <v>0</v>
      </c>
      <c r="RO139" s="696" cm="1">
        <f t="array" aca="1" ref="RO139" ca="1">IF($RN139=0,0,INDIRECT(RO$203&amp;ROW())*RO$205)</f>
        <v>0</v>
      </c>
      <c r="RP139" s="696" cm="1">
        <f t="array" aca="1" ref="RP139" ca="1">IF($RN139=0,0,INDIRECT(RP$203&amp;ROW())*RP$205)</f>
        <v>0</v>
      </c>
      <c r="RQ139" s="696" cm="1">
        <f t="array" aca="1" ref="RQ139" ca="1">IF($RN139=0,0,INDIRECT(RQ$203&amp;ROW())*RQ$205)</f>
        <v>0</v>
      </c>
      <c r="RR139" s="696" cm="1">
        <f t="array" aca="1" ref="RR139" ca="1">IF($RN139=0,0,INDIRECT(RR$203&amp;ROW())*RR$205)</f>
        <v>0</v>
      </c>
      <c r="RS139" s="696" cm="1">
        <f t="array" aca="1" ref="RS139" ca="1">INDIRECT(RS$203&amp;ROW())*RS$205</f>
        <v>0</v>
      </c>
      <c r="RT139" s="696" cm="1">
        <f t="array" aca="1" ref="RT139" ca="1">IF($RS139=0,0,INDIRECT(RT$203&amp;ROW())*RT$205)</f>
        <v>0</v>
      </c>
      <c r="RU139" s="696" cm="1">
        <f t="array" aca="1" ref="RU139" ca="1">IF($RS139=0,0,INDIRECT(RU$203&amp;ROW())*RU$205)</f>
        <v>0</v>
      </c>
      <c r="RV139" s="696" cm="1">
        <f t="array" aca="1" ref="RV139" ca="1">INDIRECT(RV$203&amp;ROW())*RV$205</f>
        <v>0</v>
      </c>
      <c r="RW139" s="696" cm="1">
        <f t="array" aca="1" ref="RW139" ca="1">INDIRECT(RW$203&amp;ROW())*RW$205</f>
        <v>0</v>
      </c>
      <c r="RX139" s="696" cm="1">
        <f t="array" aca="1" ref="RX139" ca="1">INDIRECT(RX$203&amp;ROW())*RX$205</f>
        <v>0</v>
      </c>
      <c r="RY139" s="696" cm="1">
        <f t="array" aca="1" ref="RY139" ca="1">INDIRECT(RY$203&amp;ROW())*RY$205</f>
        <v>5.6264463580193595E-2</v>
      </c>
      <c r="RZ139" s="696" cm="1">
        <f t="array" aca="1" ref="RZ139" ca="1">INDIRECT(RZ$203&amp;ROW())*RZ$205</f>
        <v>0</v>
      </c>
      <c r="SA139" s="696" cm="1">
        <f t="array" aca="1" ref="SA139" ca="1">INDIRECT(SA$203&amp;ROW())*SA$205</f>
        <v>0</v>
      </c>
      <c r="SB139" s="696" cm="1">
        <f t="array" aca="1" ref="SB139" ca="1">INDIRECT(SB$203&amp;ROW())*SB$205</f>
        <v>0</v>
      </c>
      <c r="SC139" s="696" cm="1">
        <f t="array" aca="1" ref="SC139" ca="1">INDIRECT(SC$203&amp;ROW())*SC$205</f>
        <v>0</v>
      </c>
      <c r="SD139" s="696" cm="1">
        <f t="array" aca="1" ref="SD139" ca="1">INDIRECT(SD$203&amp;ROW())*SD$205</f>
        <v>0.3072993885784252</v>
      </c>
      <c r="SE139" s="696" cm="1">
        <f t="array" aca="1" ref="SE139" ca="1">INDIRECT(SE$203&amp;ROW())*SE$205</f>
        <v>0.2585618210787391</v>
      </c>
      <c r="SF139" s="696" cm="1">
        <f t="array" aca="1" ref="SF139" ca="1">INDIRECT(SF$203&amp;ROW())*SF$205</f>
        <v>0</v>
      </c>
      <c r="SG139" s="696" cm="1">
        <f t="array" aca="1" ref="SG139" ca="1">INDIRECT(SG$203&amp;ROW())*SG$205</f>
        <v>7.4767843909269882E-2</v>
      </c>
      <c r="SH139" s="696" cm="1">
        <f t="array" aca="1" ref="SH139" ca="1">IF(INDIRECT(SH$203&amp;ROW())="-",0,INDIRECT(SH$203&amp;ROW())*SH$205)</f>
        <v>3.9442312899808589E-2</v>
      </c>
      <c r="SI139" s="696" cm="1">
        <f t="array" aca="1" ref="SI139" ca="1">INDIRECT(SI$203&amp;ROW())*SI$205</f>
        <v>0</v>
      </c>
      <c r="SJ139" s="696" cm="1">
        <f t="array" aca="1" ref="SJ139" ca="1">INDIRECT(SJ$203&amp;ROW())*SJ$205</f>
        <v>0</v>
      </c>
      <c r="SK139" s="696" cm="1">
        <f t="array" aca="1" ref="SK139" ca="1">INDIRECT(SK$203&amp;ROW())*SK$205</f>
        <v>0</v>
      </c>
      <c r="SN139" s="606" t="s">
        <v>7079</v>
      </c>
      <c r="SO139" s="707" cm="1">
        <f t="array" aca="1" ref="SO139" ca="1">INDIRECT(SO$203&amp;ROW())*SO$205</f>
        <v>0</v>
      </c>
      <c r="SP139" s="707" cm="1">
        <f t="array" aca="1" ref="SP139" ca="1">INDIRECT(SP$203&amp;ROW())*SP$205</f>
        <v>0</v>
      </c>
      <c r="SQ139" s="707" cm="1">
        <f t="array" aca="1" ref="SQ139" ca="1">INDIRECT(SQ$203&amp;ROW())*SQ$205</f>
        <v>0</v>
      </c>
      <c r="SR139" s="707" cm="1">
        <f t="array" aca="1" ref="SR139" ca="1">INDIRECT(SR$203&amp;ROW())*SR$205</f>
        <v>3</v>
      </c>
      <c r="SS139" s="707" cm="1">
        <f t="array" aca="1" ref="SS139" ca="1">INDIRECT(SS$203&amp;ROW())*SS$205</f>
        <v>2</v>
      </c>
      <c r="ST139" s="707" cm="1">
        <f t="array" aca="1" ref="ST139" ca="1">INDIRECT(ST$203&amp;ROW())*ST$205</f>
        <v>3</v>
      </c>
      <c r="SU139" s="707" cm="1">
        <f t="array" aca="1" ref="SU139" ca="1">INDIRECT(SU$203&amp;ROW())*SU$205</f>
        <v>3</v>
      </c>
      <c r="SV139" s="707" cm="1">
        <f t="array" aca="1" ref="SV139" ca="1">INDIRECT(SV$203&amp;ROW())*SV$205</f>
        <v>3</v>
      </c>
      <c r="SW139" s="707" cm="1">
        <f t="array" aca="1" ref="SW139" ca="1">INDIRECT(SW$203&amp;ROW())*SW$205</f>
        <v>3</v>
      </c>
      <c r="SX139" s="707" cm="1">
        <f t="array" aca="1" ref="SX139" ca="1">INDIRECT(SX$203&amp;ROW())*SX$205</f>
        <v>3</v>
      </c>
      <c r="SY139" s="707" cm="1">
        <f t="array" aca="1" ref="SY139" ca="1">INDIRECT(SY$203&amp;ROW())*SY$205</f>
        <v>3</v>
      </c>
      <c r="SZ139" s="707" cm="1">
        <f t="array" aca="1" ref="SZ139" ca="1">INDIRECT(SZ$203&amp;ROW())*SZ$205</f>
        <v>0</v>
      </c>
      <c r="TA139" s="707" cm="1">
        <f t="array" aca="1" ref="TA139" ca="1">INDIRECT(TA$203&amp;ROW())*TA$205</f>
        <v>0</v>
      </c>
      <c r="TB139" s="696" cm="1">
        <f t="array" aca="1" ref="TB139" ca="1">IF(INDIRECT(TB$203&amp;ROW())="-",0,INDIRECT(TB$203&amp;ROW())*TB$205)</f>
        <v>0.12330000000000001</v>
      </c>
      <c r="TC139" s="707" cm="1">
        <f t="array" aca="1" ref="TC139" ca="1">INDIRECT(TC$203&amp;ROW())*TC$205</f>
        <v>0</v>
      </c>
      <c r="TD139" s="696" cm="1">
        <f t="array" aca="1" ref="TD139" ca="1">IF(INDIRECT(TD$203&amp;ROW())="-",0,INDIRECT(TD$203&amp;ROW())*TD$205)</f>
        <v>0.2235</v>
      </c>
      <c r="TE139" s="732" cm="1">
        <f t="array" aca="1" ref="TE139" ca="1">INDIRECT(TE$203&amp;ROW())*TE$205</f>
        <v>1</v>
      </c>
      <c r="TF139" s="707" cm="1">
        <f t="array" aca="1" ref="TF139" ca="1">INDIRECT(TF$203&amp;ROW())*TF$205</f>
        <v>2</v>
      </c>
      <c r="TG139" s="707" cm="1">
        <f t="array" aca="1" ref="TG139" ca="1">INDIRECT(TG$203&amp;ROW())*TG$205</f>
        <v>1</v>
      </c>
      <c r="TH139" s="707" cm="1">
        <f t="array" aca="1" ref="TH139" ca="1">INDIRECT(TH$203&amp;ROW())*TH$205</f>
        <v>0</v>
      </c>
      <c r="TI139" s="707" cm="1">
        <f t="array" aca="1" ref="TI139" ca="1">INDIRECT(TI$203&amp;ROW())*TI$205</f>
        <v>2</v>
      </c>
      <c r="TJ139" s="696" cm="1">
        <f t="array" aca="1" ref="TJ139" ca="1">IF(INDIRECT(TJ$203&amp;ROW())="-",0,INDIRECT(TJ$203&amp;ROW())*TJ$205)</f>
        <v>0.21429999999999999</v>
      </c>
      <c r="TK139" s="707" cm="1">
        <f t="array" aca="1" ref="TK139" ca="1">INDIRECT(TK$203&amp;ROW())*TK$205</f>
        <v>1</v>
      </c>
      <c r="TL139" s="707" cm="1">
        <f t="array" aca="1" ref="TL139" ca="1">INDIRECT(TL$203&amp;ROW())*TL$205</f>
        <v>2</v>
      </c>
      <c r="TM139" s="707" cm="1">
        <f t="array" aca="1" ref="TM139" ca="1">INDIRECT(TM$203&amp;ROW())*TM$205</f>
        <v>0</v>
      </c>
      <c r="TN139" s="707" cm="1">
        <f t="array" aca="1" ref="TN139" ca="1">IF($TM139=0,0,INDIRECT(TN$203&amp;ROW())*TN$205)</f>
        <v>0</v>
      </c>
      <c r="TO139" s="707" cm="1">
        <f t="array" aca="1" ref="TO139" ca="1">IF($TM139=0,0,INDIRECT(TO$203&amp;ROW())*TO$205)</f>
        <v>0</v>
      </c>
      <c r="TP139" s="707" cm="1">
        <f t="array" aca="1" ref="TP139" ca="1">IF($TM139=0,0,INDIRECT(TP$203&amp;ROW())*TP$205)</f>
        <v>0</v>
      </c>
      <c r="TQ139" s="707" cm="1">
        <f t="array" aca="1" ref="TQ139" ca="1">IF($TM139=0,0,INDIRECT(TQ$203&amp;ROW())*TQ$205)</f>
        <v>0</v>
      </c>
      <c r="TR139" s="707" cm="1">
        <f t="array" aca="1" ref="TR139" ca="1">INDIRECT(TR$203&amp;ROW())*TR$205</f>
        <v>0</v>
      </c>
      <c r="TS139" s="707" cm="1">
        <f t="array" aca="1" ref="TS139" ca="1">IF($TR139=0,0,INDIRECT(TS$203&amp;ROW())*TS$205)</f>
        <v>0</v>
      </c>
      <c r="TT139" s="707" cm="1">
        <f t="array" aca="1" ref="TT139" ca="1">IF($TR139=0,0,INDIRECT(TT$203&amp;ROW())*TT$205)</f>
        <v>0</v>
      </c>
      <c r="TU139" s="707" cm="1">
        <f t="array" aca="1" ref="TU139" ca="1">INDIRECT(TU$203&amp;ROW())*TU$205</f>
        <v>0</v>
      </c>
      <c r="TV139" s="707" cm="1">
        <f t="array" aca="1" ref="TV139" ca="1">INDIRECT(TV$203&amp;ROW())*TV$205</f>
        <v>0</v>
      </c>
      <c r="TW139" s="707" cm="1">
        <f t="array" aca="1" ref="TW139" ca="1">INDIRECT(TW$203&amp;ROW())*TW$205</f>
        <v>0</v>
      </c>
      <c r="TX139" s="707" cm="1">
        <f t="array" aca="1" ref="TX139" ca="1">INDIRECT(TX$203&amp;ROW())*TX$205</f>
        <v>2</v>
      </c>
      <c r="TY139" s="707" cm="1">
        <f t="array" aca="1" ref="TY139" ca="1">INDIRECT(TY$203&amp;ROW())*TY$205</f>
        <v>0</v>
      </c>
      <c r="TZ139" s="707" cm="1">
        <f t="array" aca="1" ref="TZ139" ca="1">INDIRECT(TZ$203&amp;ROW())*TZ$205</f>
        <v>0</v>
      </c>
      <c r="UA139" s="707" cm="1">
        <f t="array" aca="1" ref="UA139" ca="1">INDIRECT(UA$203&amp;ROW())*UA$205</f>
        <v>0</v>
      </c>
      <c r="UB139" s="707" cm="1">
        <f t="array" aca="1" ref="UB139" ca="1">INDIRECT(UB$203&amp;ROW())*UB$205</f>
        <v>0</v>
      </c>
      <c r="UC139" s="707" cm="1">
        <f t="array" aca="1" ref="UC139" ca="1">INDIRECT(UC$203&amp;ROW())*UC$205</f>
        <v>1</v>
      </c>
      <c r="UD139" s="707" cm="1">
        <f t="array" aca="1" ref="UD139" ca="1">INDIRECT(UD$203&amp;ROW())*UD$205</f>
        <v>1</v>
      </c>
      <c r="UE139" s="707" cm="1">
        <f t="array" aca="1" ref="UE139" ca="1">INDIRECT(UE$203&amp;ROW())*UE$205</f>
        <v>0</v>
      </c>
      <c r="UF139" s="707" cm="1">
        <f t="array" aca="1" ref="UF139" ca="1">INDIRECT(UF$203&amp;ROW())*UF$205</f>
        <v>2</v>
      </c>
      <c r="UG139" s="696" cm="1">
        <f t="array" aca="1" ref="UG139" ca="1">IF(INDIRECT(UG$203&amp;ROW())="-",0,INDIRECT(UG$203&amp;ROW())*UG$205)</f>
        <v>0.50129999999999997</v>
      </c>
      <c r="UH139" s="707" cm="1">
        <f t="array" aca="1" ref="UH139" ca="1">INDIRECT(UH$203&amp;ROW())*UH$205</f>
        <v>0</v>
      </c>
      <c r="UI139" s="707" cm="1">
        <f t="array" aca="1" ref="UI139" ca="1">INDIRECT(UI$203&amp;ROW())*UI$205</f>
        <v>0</v>
      </c>
      <c r="UJ139" s="707" cm="1">
        <f t="array" aca="1" ref="UJ139" ca="1">INDIRECT(UJ$203&amp;ROW())*UJ$205</f>
        <v>0</v>
      </c>
      <c r="UM139" s="606" t="s">
        <v>7079</v>
      </c>
      <c r="UN139" s="616">
        <f t="shared" ca="1" si="332"/>
        <v>-0.97111609266078391</v>
      </c>
      <c r="UO139" s="616">
        <f t="shared" ca="1" si="332"/>
        <v>-0.6225347970107441</v>
      </c>
      <c r="UP139" s="616">
        <f t="shared" ca="1" si="332"/>
        <v>-0.88618201963763954</v>
      </c>
      <c r="UQ139" s="616">
        <f t="shared" ca="1" si="332"/>
        <v>0.29355872991449461</v>
      </c>
      <c r="UR139" s="616">
        <f t="shared" ca="1" si="332"/>
        <v>0.12190361681987209</v>
      </c>
      <c r="US139" s="616">
        <f t="shared" ca="1" si="332"/>
        <v>0.41305213694811815</v>
      </c>
      <c r="UT139" s="616">
        <f t="shared" ca="1" si="332"/>
        <v>0.30690415393182785</v>
      </c>
      <c r="UU139" s="616">
        <f t="shared" ca="1" si="332"/>
        <v>0.53359975015917405</v>
      </c>
      <c r="UV139" s="616">
        <f t="shared" ca="1" si="332"/>
        <v>0.44410973870643028</v>
      </c>
      <c r="UW139" s="616">
        <f t="shared" ca="1" si="332"/>
        <v>0.6421874155054268</v>
      </c>
      <c r="UX139" s="616">
        <f t="shared" ca="1" si="332"/>
        <v>0.28247365722383649</v>
      </c>
      <c r="UY139" s="616">
        <f t="shared" ca="1" si="332"/>
        <v>-0.67270887390575207</v>
      </c>
      <c r="UZ139" s="616">
        <f t="shared" ca="1" si="332"/>
        <v>-0.80238258590915801</v>
      </c>
      <c r="VA139" s="616">
        <f t="shared" ca="1" si="332"/>
        <v>-1.6311566557310078</v>
      </c>
      <c r="VB139" s="616">
        <f t="shared" ca="1" si="332"/>
        <v>-0.76400504167427041</v>
      </c>
      <c r="VC139" s="616">
        <f t="shared" ca="1" si="314"/>
        <v>-1.3545235467355883</v>
      </c>
      <c r="VD139" s="616">
        <f t="shared" ca="1" si="314"/>
        <v>-0.36208520652341147</v>
      </c>
      <c r="VE139" s="616">
        <f t="shared" ca="1" si="314"/>
        <v>3.9909080070471406E-2</v>
      </c>
      <c r="VF139" s="616">
        <f t="shared" ca="1" si="314"/>
        <v>-0.81480937927278907</v>
      </c>
      <c r="VG139" s="616">
        <f t="shared" ca="1" si="314"/>
        <v>-0.89462372206681784</v>
      </c>
      <c r="VH139" s="616">
        <f t="shared" ca="1" si="314"/>
        <v>-0.12784420028857393</v>
      </c>
      <c r="VI139" s="616">
        <f t="shared" ca="1" si="314"/>
        <v>-1.361458583507041</v>
      </c>
      <c r="VJ139" s="616">
        <f t="shared" ca="1" si="314"/>
        <v>1.1038721171937993</v>
      </c>
      <c r="VK139" s="616">
        <f t="shared" ca="1" si="314"/>
        <v>0.83678976492872159</v>
      </c>
      <c r="VL139" s="616">
        <f t="shared" ca="1" si="314"/>
        <v>-0.83864555511817418</v>
      </c>
      <c r="VM139" s="616">
        <f t="shared" ca="1" si="314"/>
        <v>-0.57201237404204519</v>
      </c>
      <c r="VN139" s="616">
        <f t="shared" ca="1" si="314"/>
        <v>-0.62639799545694341</v>
      </c>
      <c r="VO139" s="616">
        <f t="shared" ca="1" si="314"/>
        <v>-0.42150866262694142</v>
      </c>
      <c r="VP139" s="616">
        <f t="shared" ca="1" si="314"/>
        <v>-0.46221149066820022</v>
      </c>
      <c r="VQ139" s="616">
        <f t="shared" ca="1" si="314"/>
        <v>-0.77889442244162177</v>
      </c>
      <c r="VR139" s="616">
        <f t="shared" ca="1" si="314"/>
        <v>-0.64202286734458469</v>
      </c>
      <c r="VS139" s="616">
        <f t="shared" ca="1" si="333"/>
        <v>-0.40481357988865657</v>
      </c>
      <c r="VT139" s="616">
        <f t="shared" ca="1" si="320"/>
        <v>-0.3878135405833677</v>
      </c>
      <c r="VU139" s="616">
        <f t="shared" ca="1" si="320"/>
        <v>-0.82130507758946303</v>
      </c>
      <c r="VV139" s="616">
        <f t="shared" ca="1" si="320"/>
        <v>-0.64337789451099625</v>
      </c>
      <c r="VW139" s="616">
        <f t="shared" ca="1" si="320"/>
        <v>-0.3119461967162912</v>
      </c>
      <c r="VX139" s="616">
        <f t="shared" ca="1" si="320"/>
        <v>-0.78524029103755877</v>
      </c>
      <c r="VY139" s="616">
        <f t="shared" ca="1" si="302"/>
        <v>-1.477844244223653</v>
      </c>
      <c r="VZ139" s="616">
        <f t="shared" ca="1" si="302"/>
        <v>-1.5555141459162816</v>
      </c>
      <c r="WA139" s="616">
        <f t="shared" ca="1" si="302"/>
        <v>-1.1483025824394326</v>
      </c>
      <c r="WB139" s="616">
        <f t="shared" ca="1" si="302"/>
        <v>0.33435322352896929</v>
      </c>
      <c r="WC139" s="616">
        <f t="shared" ca="1" si="302"/>
        <v>0.47817673461028487</v>
      </c>
      <c r="WD139" s="616">
        <f t="shared" ca="1" si="302"/>
        <v>-1.3395773314157267</v>
      </c>
      <c r="WE139" s="616">
        <f t="shared" ca="1" si="302"/>
        <v>0.67426644196529939</v>
      </c>
      <c r="WF139" s="616">
        <f t="shared" ca="1" si="302"/>
        <v>-0.96015366067824603</v>
      </c>
      <c r="WG139" s="616">
        <f t="shared" ca="1" si="302"/>
        <v>-1.008197359876486</v>
      </c>
      <c r="WH139" s="616">
        <f t="shared" ca="1" si="302"/>
        <v>-1.0816125322340113</v>
      </c>
      <c r="WI139" s="627">
        <f t="shared" ca="1" si="302"/>
        <v>-0.9831420375936909</v>
      </c>
      <c r="WL139" s="606" t="s">
        <v>7079</v>
      </c>
      <c r="WM139" s="700" t="str">
        <f t="shared" ca="1" si="321"/>
        <v>C</v>
      </c>
      <c r="WN139" s="479">
        <f t="shared" ca="1" si="322"/>
        <v>0.33563916031613966</v>
      </c>
      <c r="WO139" s="495">
        <f t="shared" ca="1" si="303"/>
        <v>0.51067107311887439</v>
      </c>
      <c r="WP139" s="458">
        <f t="shared" ca="1" si="303"/>
        <v>0.43699790385812892</v>
      </c>
      <c r="WQ139" s="458">
        <f t="shared" ca="1" si="303"/>
        <v>0.18895936090203791</v>
      </c>
      <c r="WR139" s="459">
        <f t="shared" ca="1" si="303"/>
        <v>0.2059283033855174</v>
      </c>
      <c r="WS139" s="495">
        <f t="shared" ca="1" si="323"/>
        <v>-0.32343452545177748</v>
      </c>
      <c r="WT139" s="458">
        <f t="shared" ca="1" si="324"/>
        <v>-0.61668806073148885</v>
      </c>
      <c r="WU139" s="458">
        <f t="shared" ca="1" si="325"/>
        <v>-0.4289237826725581</v>
      </c>
      <c r="WV139" s="459">
        <f t="shared" ca="1" si="326"/>
        <v>-0.79371435062714757</v>
      </c>
      <c r="WW139" s="484">
        <f t="shared" ca="1" si="334"/>
        <v>-0.7262006140917342</v>
      </c>
      <c r="WX139" s="484">
        <f t="shared" ca="1" si="334"/>
        <v>-0.37545073607717977</v>
      </c>
      <c r="WY139" s="484">
        <f t="shared" ca="1" si="334"/>
        <v>-0.64522912849816527</v>
      </c>
      <c r="WZ139" s="484">
        <f t="shared" ca="1" si="334"/>
        <v>0.10559307515024371</v>
      </c>
      <c r="XA139" s="484">
        <f t="shared" ca="1" si="334"/>
        <v>6.4328538595846502E-2</v>
      </c>
      <c r="XB139" s="484">
        <f t="shared" ca="1" si="334"/>
        <v>0.21821544394969081</v>
      </c>
      <c r="XC139" s="484">
        <f t="shared" ca="1" si="334"/>
        <v>0.14467461816346364</v>
      </c>
      <c r="XD139" s="484">
        <f t="shared" ca="1" si="334"/>
        <v>0.27368331185664035</v>
      </c>
      <c r="XE139" s="484">
        <f t="shared" ca="1" si="334"/>
        <v>0.21801347073098662</v>
      </c>
      <c r="XF139" s="484">
        <f t="shared" ca="1" si="334"/>
        <v>0.41324760187774212</v>
      </c>
      <c r="XG139" s="484">
        <f t="shared" ca="1" si="336"/>
        <v>0.1145148206385433</v>
      </c>
      <c r="XH139" s="484">
        <f t="shared" ca="1" si="336"/>
        <v>-0.33958343954762366</v>
      </c>
      <c r="XI139" s="484">
        <f t="shared" ca="1" si="336"/>
        <v>-0.56078518929191046</v>
      </c>
      <c r="XJ139" s="484">
        <f t="shared" ca="1" si="336"/>
        <v>-1.1576318785722961</v>
      </c>
      <c r="XK139" s="484">
        <f t="shared" ca="1" si="336"/>
        <v>-0.54267278110123429</v>
      </c>
      <c r="XL139" s="484">
        <f t="shared" ca="1" si="336"/>
        <v>-1.1965861011862187</v>
      </c>
      <c r="XM139" s="484">
        <f t="shared" ca="1" si="336"/>
        <v>-0.27308466275995691</v>
      </c>
      <c r="XN139" s="484">
        <f t="shared" ca="1" si="336"/>
        <v>2.7828601533139714E-2</v>
      </c>
      <c r="XO139" s="484">
        <f t="shared" ca="1" si="336"/>
        <v>-0.59823304626208174</v>
      </c>
      <c r="XP139" s="484">
        <f t="shared" ca="1" si="336"/>
        <v>-0.57255918212276347</v>
      </c>
      <c r="XQ139" s="484">
        <f t="shared" ca="1" si="252"/>
        <v>-8.50675308720171E-2</v>
      </c>
      <c r="XR139" s="484">
        <f t="shared" ca="1" si="253"/>
        <v>-1.1912762605686609</v>
      </c>
      <c r="XS139" s="484">
        <f t="shared" ca="1" si="254"/>
        <v>0.68108909630857417</v>
      </c>
      <c r="XT139" s="484">
        <f t="shared" ca="1" si="255"/>
        <v>0.50818242424121263</v>
      </c>
      <c r="XU139" s="484">
        <f t="shared" ca="1" si="256"/>
        <v>-0.63720289277878872</v>
      </c>
      <c r="XV139" s="484">
        <f t="shared" ca="1" si="257"/>
        <v>-0.30179372854458303</v>
      </c>
      <c r="XW139" s="484">
        <f t="shared" ca="1" si="258"/>
        <v>-0.40427726626791127</v>
      </c>
      <c r="XX139" s="484">
        <f t="shared" ca="1" si="250"/>
        <v>-0.20379943838012618</v>
      </c>
      <c r="XY139" s="484">
        <f t="shared" ca="1" si="250"/>
        <v>-0.24303080179333969</v>
      </c>
      <c r="XZ139" s="484">
        <f t="shared" ca="1" si="250"/>
        <v>-0.56968338057380219</v>
      </c>
      <c r="YA139" s="484">
        <f t="shared" ca="1" si="250"/>
        <v>-0.43779539324227229</v>
      </c>
      <c r="YB139" s="484">
        <f t="shared" ca="1" si="250"/>
        <v>-0.21272953623148902</v>
      </c>
      <c r="YC139" s="484">
        <f t="shared" ca="1" si="250"/>
        <v>-0.17304240180829866</v>
      </c>
      <c r="YD139" s="484">
        <f t="shared" ca="1" si="246"/>
        <v>-0.6068623218308542</v>
      </c>
      <c r="YE139" s="484">
        <f t="shared" ca="1" si="244"/>
        <v>-0.46342509741627064</v>
      </c>
      <c r="YF139" s="484">
        <f t="shared" ca="1" si="244"/>
        <v>-0.18401706144294017</v>
      </c>
      <c r="YG139" s="484">
        <f t="shared" ca="1" si="244"/>
        <v>-0.54699838673676349</v>
      </c>
      <c r="YH139" s="484">
        <f t="shared" ca="1" si="244"/>
        <v>-0.78754319774678472</v>
      </c>
      <c r="YI139" s="484">
        <f t="shared" ca="1" si="244"/>
        <v>-0.91106463526316606</v>
      </c>
      <c r="YJ139" s="484">
        <f t="shared" ca="1" si="244"/>
        <v>-0.6812879221613154</v>
      </c>
      <c r="YK139" s="484">
        <f t="shared" ca="1" si="244"/>
        <v>5.8277766861099353E-2</v>
      </c>
      <c r="YL139" s="484">
        <f t="shared" ca="1" si="244"/>
        <v>0.15139075417761619</v>
      </c>
      <c r="YM139" s="484">
        <f t="shared" ca="1" si="244"/>
        <v>-1.0693845836691747</v>
      </c>
      <c r="YN139" s="484">
        <f t="shared" ca="1" si="244"/>
        <v>0.48075197312125845</v>
      </c>
      <c r="YO139" s="484">
        <f t="shared" ca="1" si="244"/>
        <v>-0.58963036302251082</v>
      </c>
      <c r="YP139" s="484">
        <f t="shared" ca="1" si="244"/>
        <v>-0.53716755334219179</v>
      </c>
      <c r="YQ139" s="484">
        <f t="shared" ca="1" si="244"/>
        <v>-0.78352011835031787</v>
      </c>
      <c r="YR139" s="484">
        <f t="shared" ca="1" si="244"/>
        <v>-0.73715989978774943</v>
      </c>
      <c r="YU139" s="606" t="s">
        <v>7079</v>
      </c>
      <c r="YV139" s="700" t="str">
        <f t="shared" ca="1" si="304"/>
        <v>C</v>
      </c>
      <c r="YW139" s="479">
        <f t="shared" ca="1" si="327"/>
        <v>0.45416640787995682</v>
      </c>
      <c r="YX139" s="495">
        <f t="shared" ca="1" si="305"/>
        <v>0.71102192030892686</v>
      </c>
      <c r="YY139" s="458">
        <f t="shared" ca="1" si="305"/>
        <v>0.47270468903927743</v>
      </c>
      <c r="YZ139" s="458">
        <f t="shared" ca="1" si="305"/>
        <v>0.1390659148376697</v>
      </c>
      <c r="ZA139" s="459">
        <f t="shared" ca="1" si="305"/>
        <v>0.49387310733395323</v>
      </c>
      <c r="ZB139" s="495">
        <f t="shared" ca="1" si="328"/>
        <v>-2.2249668801771393E-2</v>
      </c>
      <c r="ZC139" s="458">
        <f t="shared" ca="1" si="329"/>
        <v>-0.50233808266303137</v>
      </c>
      <c r="ZD139" s="458">
        <f t="shared" ca="1" si="330"/>
        <v>-0.40182265390220495</v>
      </c>
      <c r="ZE139" s="459">
        <f t="shared" ca="1" si="331"/>
        <v>-0.41979689411015525</v>
      </c>
      <c r="ZF139" s="484">
        <f t="shared" ca="1" si="335"/>
        <v>-3.2485432480444082E-2</v>
      </c>
      <c r="ZG139" s="484">
        <f t="shared" ca="1" si="335"/>
        <v>-7.9385408814590788E-2</v>
      </c>
      <c r="ZH139" s="484">
        <f t="shared" ca="1" si="335"/>
        <v>-6.6861590023482048E-2</v>
      </c>
      <c r="ZI139" s="484">
        <f t="shared" ca="1" si="335"/>
        <v>2.1988880583922777E-2</v>
      </c>
      <c r="ZJ139" s="484">
        <f t="shared" ca="1" si="335"/>
        <v>1.0659583188508518E-2</v>
      </c>
      <c r="ZK139" s="484">
        <f t="shared" ca="1" si="335"/>
        <v>7.3425809550013654E-2</v>
      </c>
      <c r="ZL139" s="484">
        <f t="shared" ca="1" si="335"/>
        <v>2.4672875513209128E-2</v>
      </c>
      <c r="ZM139" s="484">
        <f t="shared" ca="1" si="335"/>
        <v>9.4446117703140112E-2</v>
      </c>
      <c r="ZN139" s="484">
        <f t="shared" ca="1" si="335"/>
        <v>8.9770705925095284E-2</v>
      </c>
      <c r="ZO139" s="484">
        <f t="shared" ca="1" si="335"/>
        <v>2.8984588520071332E-2</v>
      </c>
      <c r="ZP139" s="484">
        <f t="shared" ca="1" si="337"/>
        <v>2.6000050859821721E-2</v>
      </c>
      <c r="ZQ139" s="484">
        <f t="shared" ca="1" si="337"/>
        <v>-1.1497069191506403E-2</v>
      </c>
      <c r="ZR139" s="484">
        <f t="shared" ca="1" si="337"/>
        <v>-4.5981105838852197E-2</v>
      </c>
      <c r="ZS139" s="484">
        <f t="shared" ca="1" si="337"/>
        <v>-0.13686809612235418</v>
      </c>
      <c r="ZT139" s="484">
        <f t="shared" ca="1" si="337"/>
        <v>-2.7291061507312073E-2</v>
      </c>
      <c r="ZU139" s="484">
        <f t="shared" ca="1" si="337"/>
        <v>-8.5726494567194014E-2</v>
      </c>
      <c r="ZV139" s="484">
        <f t="shared" ca="1" si="337"/>
        <v>-1.9215497798489828E-2</v>
      </c>
      <c r="ZW139" s="484">
        <f t="shared" ca="1" si="337"/>
        <v>5.5175234891583769E-3</v>
      </c>
      <c r="ZX139" s="484">
        <f t="shared" ca="1" si="337"/>
        <v>-2.3787414966986643E-2</v>
      </c>
      <c r="ZY139" s="484">
        <f t="shared" ca="1" si="337"/>
        <v>-9.6348193705378546E-2</v>
      </c>
      <c r="ZZ139" s="484">
        <f t="shared" ca="1" si="259"/>
        <v>-7.8155783354792625E-3</v>
      </c>
      <c r="AAA139" s="484">
        <f t="shared" ca="1" si="260"/>
        <v>-8.2261504411662079E-2</v>
      </c>
      <c r="AAB139" s="484">
        <f t="shared" ca="1" si="261"/>
        <v>0.12431811823163672</v>
      </c>
      <c r="AAC139" s="484">
        <f t="shared" ca="1" si="262"/>
        <v>1.2546600107337495E-2</v>
      </c>
      <c r="AAD139" s="484">
        <f t="shared" ca="1" si="263"/>
        <v>-7.8682240113631882E-2</v>
      </c>
      <c r="AAE139" s="484">
        <f t="shared" ca="1" si="264"/>
        <v>-4.0219644611828483E-2</v>
      </c>
      <c r="AAF139" s="484">
        <f t="shared" ca="1" si="265"/>
        <v>-6.120902348854227E-2</v>
      </c>
      <c r="AAG139" s="484">
        <f t="shared" ca="1" si="251"/>
        <v>-4.3018323338477257E-2</v>
      </c>
      <c r="AAH139" s="484">
        <f t="shared" ca="1" si="251"/>
        <v>-3.8008707897835295E-2</v>
      </c>
      <c r="AAI139" s="484">
        <f t="shared" ca="1" si="251"/>
        <v>-6.0338538063910964E-2</v>
      </c>
      <c r="AAJ139" s="484">
        <f t="shared" ca="1" si="251"/>
        <v>-5.2025335368730337E-2</v>
      </c>
      <c r="AAK139" s="484">
        <f t="shared" ca="1" si="251"/>
        <v>-3.3183772310049216E-2</v>
      </c>
      <c r="AAL139" s="484">
        <f t="shared" ca="1" si="251"/>
        <v>-1.741238539122681E-2</v>
      </c>
      <c r="AAM139" s="484">
        <f t="shared" ca="1" si="247"/>
        <v>-2.189532836791554E-2</v>
      </c>
      <c r="AAN139" s="484">
        <f t="shared" ca="1" si="245"/>
        <v>-6.1359063816095079E-2</v>
      </c>
      <c r="AAO139" s="484">
        <f t="shared" ca="1" si="245"/>
        <v>-8.7757427120618361E-3</v>
      </c>
      <c r="AAP139" s="484">
        <f t="shared" ca="1" si="245"/>
        <v>-2.8906649957960041E-2</v>
      </c>
      <c r="AAQ139" s="484">
        <f t="shared" ca="1" si="245"/>
        <v>-0.15117325855892658</v>
      </c>
      <c r="AAR139" s="484">
        <f t="shared" ca="1" si="245"/>
        <v>-3.6651122693945694E-2</v>
      </c>
      <c r="AAS139" s="484">
        <f t="shared" ca="1" si="245"/>
        <v>-3.1171595822786675E-2</v>
      </c>
      <c r="AAT139" s="484">
        <f t="shared" ca="1" si="245"/>
        <v>0.1027465411596778</v>
      </c>
      <c r="AAU139" s="484">
        <f t="shared" ca="1" si="245"/>
        <v>0.12363824729832018</v>
      </c>
      <c r="AAV139" s="484">
        <f t="shared" ca="1" si="245"/>
        <v>-8.8571357168320833E-2</v>
      </c>
      <c r="AAW139" s="484">
        <f t="shared" ca="1" si="245"/>
        <v>2.5206724043060142E-2</v>
      </c>
      <c r="AAX139" s="484">
        <f t="shared" ca="1" si="245"/>
        <v>-7.5544945374761668E-2</v>
      </c>
      <c r="AAY139" s="484">
        <f t="shared" ca="1" si="245"/>
        <v>-0.12312049482031152</v>
      </c>
      <c r="AAZ139" s="484">
        <f t="shared" ca="1" si="245"/>
        <v>-0.11856365915979221</v>
      </c>
      <c r="ABA139" s="484">
        <f t="shared" ca="1" si="245"/>
        <v>-0.10451532592333997</v>
      </c>
    </row>
    <row r="140" spans="1:729" ht="15" customHeight="1" x14ac:dyDescent="0.35">
      <c r="A140" s="498">
        <v>138</v>
      </c>
      <c r="B140" s="628"/>
      <c r="C140" s="606" t="s">
        <v>7101</v>
      </c>
      <c r="D140" s="629">
        <v>600</v>
      </c>
      <c r="E140" s="630" t="s">
        <v>7102</v>
      </c>
      <c r="F140" s="631" t="s">
        <v>1240</v>
      </c>
      <c r="G140" s="632">
        <v>7132.53</v>
      </c>
      <c r="H140" s="504">
        <v>38781.458211751458</v>
      </c>
      <c r="I140" s="505">
        <v>5510</v>
      </c>
      <c r="J140" s="515" t="s">
        <v>7103</v>
      </c>
      <c r="K140" s="469">
        <v>1</v>
      </c>
      <c r="L140" s="735" t="s">
        <v>7104</v>
      </c>
      <c r="M140" s="817">
        <v>93</v>
      </c>
      <c r="N140" s="818">
        <v>0.64870000000000005</v>
      </c>
      <c r="O140" s="819">
        <v>0.70589999999999997</v>
      </c>
      <c r="P140" s="820">
        <v>0.54349999999999998</v>
      </c>
      <c r="Q140" s="821">
        <v>0.69679999999999997</v>
      </c>
      <c r="R140" s="818">
        <v>0.75</v>
      </c>
      <c r="S140" s="822">
        <v>0.52549999999999997</v>
      </c>
      <c r="T140" s="822">
        <v>0.55559999999999998</v>
      </c>
      <c r="U140" s="822">
        <v>0.60145000000000004</v>
      </c>
      <c r="V140" s="822">
        <v>0.2283</v>
      </c>
      <c r="W140" s="539" t="s">
        <v>7105</v>
      </c>
      <c r="X140" s="875" t="s">
        <v>7106</v>
      </c>
      <c r="Y140" s="517">
        <v>2</v>
      </c>
      <c r="Z140" s="517">
        <v>3</v>
      </c>
      <c r="AA140" s="578" t="s">
        <v>7107</v>
      </c>
      <c r="AB140" s="520">
        <v>2019</v>
      </c>
      <c r="AC140" s="369">
        <v>0</v>
      </c>
      <c r="AD140" s="431" t="s">
        <v>1188</v>
      </c>
      <c r="AE140" s="817">
        <v>1</v>
      </c>
      <c r="AF140" s="634" t="s">
        <v>6675</v>
      </c>
      <c r="AG140" s="736" t="s">
        <v>7108</v>
      </c>
      <c r="AH140" s="636">
        <v>1</v>
      </c>
      <c r="AI140" s="636">
        <v>3</v>
      </c>
      <c r="AJ140" s="636">
        <v>2019</v>
      </c>
      <c r="AK140" s="637" t="s">
        <v>1249</v>
      </c>
      <c r="AL140" s="765" t="s">
        <v>1188</v>
      </c>
      <c r="AM140" s="639">
        <v>1</v>
      </c>
      <c r="AN140" s="636" t="s">
        <v>1188</v>
      </c>
      <c r="AO140" s="636">
        <v>1</v>
      </c>
      <c r="AP140" s="636">
        <v>1</v>
      </c>
      <c r="AQ140" s="636">
        <v>1</v>
      </c>
      <c r="AR140" s="636">
        <v>1</v>
      </c>
      <c r="AS140" s="636">
        <v>1</v>
      </c>
      <c r="AT140" s="636">
        <v>1</v>
      </c>
      <c r="AU140" s="640">
        <v>1</v>
      </c>
      <c r="AV140" s="785" t="s">
        <v>7109</v>
      </c>
      <c r="AW140" s="642" t="s">
        <v>7110</v>
      </c>
      <c r="AX140" s="643">
        <v>2</v>
      </c>
      <c r="AY140" s="837" t="s">
        <v>7111</v>
      </c>
      <c r="AZ140" s="645">
        <v>2</v>
      </c>
      <c r="BA140" s="572" t="s">
        <v>7112</v>
      </c>
      <c r="BB140" s="631" t="s">
        <v>4281</v>
      </c>
      <c r="BC140" s="646" t="s">
        <v>4282</v>
      </c>
      <c r="BD140" s="631" t="s">
        <v>1195</v>
      </c>
      <c r="BE140" s="631" t="s">
        <v>1317</v>
      </c>
      <c r="BF140" s="631">
        <v>3</v>
      </c>
      <c r="BG140" s="631">
        <v>2012</v>
      </c>
      <c r="BH140" s="631" t="s">
        <v>1197</v>
      </c>
      <c r="BI140" s="631">
        <v>1</v>
      </c>
      <c r="BJ140" s="631">
        <v>2</v>
      </c>
      <c r="BK140" s="631" t="s">
        <v>1256</v>
      </c>
      <c r="BL140" s="631" t="s">
        <v>1257</v>
      </c>
      <c r="BM140" s="551" t="s">
        <v>7113</v>
      </c>
      <c r="BN140" s="647">
        <v>1992</v>
      </c>
      <c r="BO140" s="861" t="s">
        <v>7114</v>
      </c>
      <c r="BP140" s="430">
        <v>2012</v>
      </c>
      <c r="BQ140" s="430">
        <v>2</v>
      </c>
      <c r="BR140" s="430">
        <v>4</v>
      </c>
      <c r="BS140" s="647" t="s">
        <v>1188</v>
      </c>
      <c r="BT140" s="647" t="s">
        <v>1188</v>
      </c>
      <c r="BU140" s="647" t="s">
        <v>1188</v>
      </c>
      <c r="BV140" s="648" t="s">
        <v>1188</v>
      </c>
      <c r="BW140" s="551" t="s">
        <v>7115</v>
      </c>
      <c r="BX140" s="650">
        <v>1811</v>
      </c>
      <c r="BY140" s="647" t="s">
        <v>7116</v>
      </c>
      <c r="BZ140" s="651" t="s">
        <v>1947</v>
      </c>
      <c r="CA140" s="647">
        <v>2</v>
      </c>
      <c r="CB140" s="647" t="s">
        <v>1214</v>
      </c>
      <c r="CC140" s="557" t="s">
        <v>7117</v>
      </c>
      <c r="CD140" s="652">
        <v>2007</v>
      </c>
      <c r="CE140" s="647">
        <v>3</v>
      </c>
      <c r="CF140" s="647">
        <v>2</v>
      </c>
      <c r="CG140" s="515" t="s">
        <v>7118</v>
      </c>
      <c r="CH140" s="647">
        <v>1846</v>
      </c>
      <c r="CI140" s="647">
        <v>1969</v>
      </c>
      <c r="CJ140" s="647">
        <v>3</v>
      </c>
      <c r="CK140" s="651" t="s">
        <v>7119</v>
      </c>
      <c r="CL140" s="651" t="s">
        <v>7120</v>
      </c>
      <c r="CM140" s="647">
        <v>1</v>
      </c>
      <c r="CN140" s="647" t="s">
        <v>1262</v>
      </c>
      <c r="CO140" s="557" t="s">
        <v>7121</v>
      </c>
      <c r="CP140" s="647">
        <v>2007</v>
      </c>
      <c r="CQ140" s="647">
        <v>3</v>
      </c>
      <c r="CR140" s="650">
        <v>3</v>
      </c>
      <c r="CS140" s="551" t="s">
        <v>7117</v>
      </c>
      <c r="CT140" s="647">
        <v>2013</v>
      </c>
      <c r="CU140" s="648">
        <v>2</v>
      </c>
      <c r="CV140" s="805" t="s">
        <v>1188</v>
      </c>
      <c r="CW140" s="647" t="s">
        <v>1188</v>
      </c>
      <c r="CX140" s="655">
        <v>0</v>
      </c>
      <c r="CY140" s="656" t="s">
        <v>7122</v>
      </c>
      <c r="CZ140" s="430">
        <v>2012</v>
      </c>
      <c r="DA140" s="657">
        <v>2</v>
      </c>
      <c r="DB140" s="723">
        <v>317600</v>
      </c>
      <c r="DC140" s="753">
        <v>3</v>
      </c>
      <c r="DD140" s="659" t="s">
        <v>1493</v>
      </c>
      <c r="DE140" s="648">
        <v>2014</v>
      </c>
      <c r="DF140" s="708" t="s">
        <v>7123</v>
      </c>
      <c r="DG140" s="664" t="s">
        <v>7124</v>
      </c>
      <c r="DH140" s="666">
        <v>1</v>
      </c>
      <c r="DI140" s="710" t="s">
        <v>1262</v>
      </c>
      <c r="DJ140" s="578" t="s">
        <v>7125</v>
      </c>
      <c r="DK140" s="665">
        <v>2010</v>
      </c>
      <c r="DL140" s="665">
        <v>3</v>
      </c>
      <c r="DM140" s="655">
        <v>2</v>
      </c>
      <c r="DN140" s="708" t="s">
        <v>7123</v>
      </c>
      <c r="DO140" s="664" t="s">
        <v>7124</v>
      </c>
      <c r="DP140" s="666">
        <v>1</v>
      </c>
      <c r="DQ140" s="710" t="s">
        <v>1262</v>
      </c>
      <c r="DR140" s="578" t="s">
        <v>7125</v>
      </c>
      <c r="DS140" s="665">
        <v>2010</v>
      </c>
      <c r="DT140" s="665">
        <v>3</v>
      </c>
      <c r="DU140" s="655">
        <v>2</v>
      </c>
      <c r="DV140" s="651" t="s">
        <v>7126</v>
      </c>
      <c r="DW140" s="578" t="s">
        <v>7127</v>
      </c>
      <c r="DX140" s="647">
        <v>2006</v>
      </c>
      <c r="DY140" s="647">
        <v>3</v>
      </c>
      <c r="DZ140" s="650">
        <v>2</v>
      </c>
      <c r="EA140" s="743" t="s">
        <v>7127</v>
      </c>
      <c r="EB140" s="506" t="s">
        <v>1190</v>
      </c>
      <c r="EC140" s="647">
        <v>2</v>
      </c>
      <c r="ED140" s="668" t="s">
        <v>1504</v>
      </c>
      <c r="EE140" s="647">
        <v>1995</v>
      </c>
      <c r="EF140" s="647">
        <v>3</v>
      </c>
      <c r="EG140" s="650" t="s">
        <v>1220</v>
      </c>
      <c r="EH140" s="648" t="s">
        <v>1275</v>
      </c>
      <c r="EI140" s="551" t="s">
        <v>7128</v>
      </c>
      <c r="EJ140" s="651" t="s">
        <v>7129</v>
      </c>
      <c r="EK140" s="647" t="s">
        <v>1188</v>
      </c>
      <c r="EL140" s="647" t="s">
        <v>1188</v>
      </c>
      <c r="EM140" s="669" t="s">
        <v>1188</v>
      </c>
      <c r="EN140" s="647" t="s">
        <v>7130</v>
      </c>
      <c r="EO140" s="651" t="s">
        <v>7131</v>
      </c>
      <c r="EP140" s="556">
        <v>1</v>
      </c>
      <c r="EQ140" s="556" t="s">
        <v>1262</v>
      </c>
      <c r="ER140" s="557" t="s">
        <v>7132</v>
      </c>
      <c r="ES140" s="556">
        <v>2012</v>
      </c>
      <c r="ET140" s="556">
        <v>3</v>
      </c>
      <c r="EU140" s="671">
        <v>3</v>
      </c>
      <c r="EV140" s="672"/>
      <c r="EW140" s="673"/>
      <c r="EX140" s="674"/>
      <c r="EY140" s="631" t="s">
        <v>1455</v>
      </c>
      <c r="EZ140" s="631" t="s">
        <v>1188</v>
      </c>
      <c r="FA140" s="675"/>
      <c r="FB140" s="648">
        <v>0</v>
      </c>
      <c r="FC140" s="676"/>
      <c r="FD140" s="647"/>
      <c r="FE140" s="648"/>
      <c r="FF140" s="652" t="s">
        <v>1281</v>
      </c>
      <c r="FG140" s="563" t="s">
        <v>1282</v>
      </c>
      <c r="FH140" s="631" t="str">
        <f t="shared" si="266"/>
        <v>C</v>
      </c>
      <c r="FI140" s="677">
        <f t="shared" si="267"/>
        <v>1.6444444444444446</v>
      </c>
      <c r="FJ140" s="678">
        <f t="shared" si="268"/>
        <v>1.6</v>
      </c>
      <c r="FK140" s="679">
        <f t="shared" si="269"/>
        <v>2</v>
      </c>
      <c r="FL140" s="680">
        <f t="shared" si="270"/>
        <v>1.3333333333333333</v>
      </c>
      <c r="FM140" s="681">
        <v>0</v>
      </c>
      <c r="FN140" s="430" t="s">
        <v>1188</v>
      </c>
      <c r="FO140" s="686" t="s">
        <v>1188</v>
      </c>
      <c r="FP140" s="686" t="s">
        <v>1188</v>
      </c>
      <c r="FQ140" s="430">
        <v>0</v>
      </c>
      <c r="FR140" s="682" t="s">
        <v>1188</v>
      </c>
      <c r="FS140" s="369">
        <v>0</v>
      </c>
      <c r="FT140" s="430" t="s">
        <v>1188</v>
      </c>
      <c r="FU140" s="431" t="s">
        <v>1188</v>
      </c>
      <c r="FV140" s="369">
        <v>0</v>
      </c>
      <c r="FW140" s="430" t="s">
        <v>1188</v>
      </c>
      <c r="FX140" s="431" t="s">
        <v>1188</v>
      </c>
      <c r="FY140" s="369">
        <v>1</v>
      </c>
      <c r="FZ140" s="430">
        <v>2015</v>
      </c>
      <c r="GA140" s="686" t="s">
        <v>7133</v>
      </c>
      <c r="GB140" s="573" t="s">
        <v>7134</v>
      </c>
      <c r="GC140" s="369">
        <v>0</v>
      </c>
      <c r="GD140" s="430" t="s">
        <v>1188</v>
      </c>
      <c r="GE140" s="686" t="s">
        <v>1188</v>
      </c>
      <c r="GF140" s="431" t="s">
        <v>1188</v>
      </c>
      <c r="GG140" s="369">
        <v>2</v>
      </c>
      <c r="GH140" s="430">
        <v>2019</v>
      </c>
      <c r="GI140" s="686" t="s">
        <v>7135</v>
      </c>
      <c r="GJ140" s="573" t="s">
        <v>7136</v>
      </c>
      <c r="GK140" s="369">
        <v>2</v>
      </c>
      <c r="GL140" s="430">
        <v>2012</v>
      </c>
      <c r="GM140" s="686" t="s">
        <v>7137</v>
      </c>
      <c r="GN140" s="572" t="s">
        <v>7138</v>
      </c>
      <c r="GO140" s="676">
        <v>0</v>
      </c>
      <c r="GP140" s="917" t="s">
        <v>1188</v>
      </c>
      <c r="GQ140" s="872" t="s">
        <v>1188</v>
      </c>
      <c r="GR140" s="872" t="s">
        <v>1188</v>
      </c>
      <c r="GS140" s="872" t="s">
        <v>1188</v>
      </c>
      <c r="GT140" s="873" t="s">
        <v>1188</v>
      </c>
      <c r="GU140" s="581">
        <v>0</v>
      </c>
      <c r="GV140" s="687" t="s">
        <v>1188</v>
      </c>
      <c r="GW140" s="872" t="s">
        <v>1188</v>
      </c>
      <c r="GX140" s="873" t="s">
        <v>1188</v>
      </c>
      <c r="GY140" s="874">
        <v>0</v>
      </c>
      <c r="GZ140" s="582" t="s">
        <v>1188</v>
      </c>
      <c r="HA140" s="583" t="s">
        <v>1293</v>
      </c>
      <c r="HB140" s="584">
        <v>1</v>
      </c>
      <c r="HC140" s="585">
        <v>2</v>
      </c>
      <c r="HD140" s="586" t="s">
        <v>7139</v>
      </c>
      <c r="HE140" s="471" t="s">
        <v>7140</v>
      </c>
      <c r="HF140" s="587">
        <v>2002</v>
      </c>
      <c r="HG140" s="587">
        <v>2002</v>
      </c>
      <c r="HH140" s="588">
        <v>2</v>
      </c>
      <c r="HI140" s="586" t="s">
        <v>7141</v>
      </c>
      <c r="HJ140" s="578" t="s">
        <v>7142</v>
      </c>
      <c r="HK140" s="691">
        <v>2018</v>
      </c>
      <c r="HL140" s="692">
        <v>2</v>
      </c>
      <c r="HM140" s="591" t="s">
        <v>7143</v>
      </c>
      <c r="HN140" s="592">
        <v>2014</v>
      </c>
      <c r="HO140" s="681" t="s">
        <v>1188</v>
      </c>
      <c r="HP140" s="574" t="s">
        <v>1188</v>
      </c>
      <c r="HQ140" s="472" t="str">
        <f t="shared" si="271"/>
        <v>-</v>
      </c>
      <c r="HR140" s="593" t="s">
        <v>1188</v>
      </c>
      <c r="HS140" s="574" t="s">
        <v>1188</v>
      </c>
      <c r="HT140" s="574" t="s">
        <v>1188</v>
      </c>
      <c r="HU140" s="574" t="s">
        <v>1188</v>
      </c>
      <c r="HV140" s="574" t="s">
        <v>1188</v>
      </c>
      <c r="HW140" s="574" t="s">
        <v>1188</v>
      </c>
      <c r="HX140" s="574" t="s">
        <v>1188</v>
      </c>
      <c r="HY140" s="574" t="s">
        <v>1188</v>
      </c>
      <c r="HZ140" s="574" t="s">
        <v>1188</v>
      </c>
      <c r="IA140" s="574" t="s">
        <v>1188</v>
      </c>
      <c r="IB140" s="574" t="s">
        <v>1188</v>
      </c>
      <c r="IC140" s="574" t="s">
        <v>1188</v>
      </c>
      <c r="ID140" s="681" t="s">
        <v>1188</v>
      </c>
      <c r="IE140" s="369" t="s">
        <v>1188</v>
      </c>
      <c r="IF140" s="574" t="s">
        <v>1188</v>
      </c>
      <c r="IG140" s="472" t="str">
        <f t="shared" si="272"/>
        <v>-</v>
      </c>
      <c r="IH140" s="609" t="s">
        <v>1188</v>
      </c>
      <c r="II140" s="694" t="s">
        <v>1188</v>
      </c>
      <c r="IJ140" s="695" t="s">
        <v>1188</v>
      </c>
      <c r="IK140" s="696" t="s">
        <v>1188</v>
      </c>
      <c r="IL140" s="696" t="s">
        <v>1188</v>
      </c>
      <c r="IM140" s="697" t="s">
        <v>1188</v>
      </c>
      <c r="IN140" s="599">
        <v>2</v>
      </c>
      <c r="IO140" s="600">
        <v>3</v>
      </c>
      <c r="IP140" s="601">
        <v>3</v>
      </c>
      <c r="IQ140" s="600">
        <v>28</v>
      </c>
      <c r="IR140" s="587">
        <v>37</v>
      </c>
      <c r="IS140" s="601">
        <v>65</v>
      </c>
      <c r="IT140" s="599" t="s">
        <v>1188</v>
      </c>
      <c r="IU140" s="600" t="s">
        <v>1188</v>
      </c>
      <c r="IV140" s="587" t="s">
        <v>1188</v>
      </c>
      <c r="IW140" s="601" t="s">
        <v>1188</v>
      </c>
      <c r="IX140" s="602" t="s">
        <v>1188</v>
      </c>
      <c r="IY140" s="681">
        <v>1</v>
      </c>
      <c r="IZ140" s="603" t="s">
        <v>7144</v>
      </c>
      <c r="JA140" s="681">
        <v>2</v>
      </c>
      <c r="JB140" s="603" t="s">
        <v>7145</v>
      </c>
      <c r="JC140" s="681">
        <v>0</v>
      </c>
      <c r="JD140" s="430" t="s">
        <v>1188</v>
      </c>
      <c r="JE140" s="686" t="s">
        <v>1188</v>
      </c>
      <c r="JF140" s="798" t="s">
        <v>1188</v>
      </c>
      <c r="JG140" s="592" t="s">
        <v>1188</v>
      </c>
      <c r="JH140" s="369">
        <v>0</v>
      </c>
      <c r="JI140" s="430" t="s">
        <v>1188</v>
      </c>
      <c r="JJ140" s="686" t="s">
        <v>1188</v>
      </c>
      <c r="JK140" s="686" t="s">
        <v>1188</v>
      </c>
      <c r="JL140" s="592" t="s">
        <v>1188</v>
      </c>
      <c r="JM140" s="369">
        <v>1</v>
      </c>
      <c r="JN140" s="430">
        <v>2</v>
      </c>
      <c r="JO140" s="430">
        <v>1</v>
      </c>
      <c r="JP140" s="686" t="s">
        <v>7146</v>
      </c>
      <c r="JQ140" s="798" t="s">
        <v>7147</v>
      </c>
      <c r="JR140" s="592">
        <v>2020</v>
      </c>
      <c r="JS140" s="369">
        <v>2</v>
      </c>
      <c r="JT140" s="430">
        <v>3</v>
      </c>
      <c r="JU140" s="569" t="s">
        <v>7106</v>
      </c>
      <c r="JV140" s="535" t="s">
        <v>7105</v>
      </c>
      <c r="JW140" s="592">
        <v>2018</v>
      </c>
      <c r="JX140" s="606">
        <v>2</v>
      </c>
      <c r="JY140" s="750" t="s">
        <v>7148</v>
      </c>
      <c r="JZ140" s="606">
        <v>2018</v>
      </c>
      <c r="KA140" s="606">
        <f t="shared" si="273"/>
        <v>1</v>
      </c>
      <c r="KB140" s="606">
        <v>1</v>
      </c>
      <c r="KC140" s="606"/>
      <c r="KD140" s="606"/>
      <c r="KE140" s="606"/>
      <c r="KF140" s="606">
        <f t="shared" si="274"/>
        <v>0</v>
      </c>
      <c r="KG140" s="606"/>
      <c r="KH140" s="606"/>
      <c r="KI140" s="606"/>
      <c r="KJ140" s="606"/>
      <c r="KK140" s="606">
        <v>1</v>
      </c>
      <c r="KL140" s="606">
        <v>1</v>
      </c>
      <c r="KM140" s="608">
        <f t="shared" si="248"/>
        <v>0.39324866533279418</v>
      </c>
      <c r="KN140" s="609">
        <v>-0.53375667333602905</v>
      </c>
      <c r="KO140" s="609">
        <v>33.173076629638672</v>
      </c>
      <c r="KP140" s="610">
        <v>10</v>
      </c>
      <c r="KQ140" s="608">
        <f t="shared" si="249"/>
        <v>0.33413795232772825</v>
      </c>
      <c r="KR140" s="609">
        <v>-0.82931023836135864</v>
      </c>
      <c r="KS140" s="609">
        <v>22.115385055541992</v>
      </c>
      <c r="KT140" s="610">
        <v>12</v>
      </c>
      <c r="KU140" s="610">
        <v>28</v>
      </c>
      <c r="KV140" s="606" t="s">
        <v>5586</v>
      </c>
      <c r="KW140" s="606" t="s">
        <v>7101</v>
      </c>
      <c r="KX140" s="700" t="str">
        <f t="shared" ca="1" si="275"/>
        <v>B</v>
      </c>
      <c r="KY140" s="701">
        <f t="shared" ca="1" si="276"/>
        <v>0.58238234260917476</v>
      </c>
      <c r="KZ140" s="702">
        <f t="shared" ca="1" si="235"/>
        <v>0.60307058823529414</v>
      </c>
      <c r="LA140" s="703">
        <f t="shared" ca="1" si="236"/>
        <v>0.63025714285714285</v>
      </c>
      <c r="LB140" s="703">
        <f t="shared" ca="1" si="237"/>
        <v>0.4375</v>
      </c>
      <c r="LC140" s="704">
        <f t="shared" ca="1" si="238"/>
        <v>0.65870163934426229</v>
      </c>
      <c r="LD140" s="696" cm="1">
        <f t="array" aca="1" ref="LD140" ca="1">INDIRECT(LD$203&amp;ROW())*LD$205</f>
        <v>4</v>
      </c>
      <c r="LE140" s="696" cm="1">
        <f t="array" aca="1" ref="LE140" ca="1">INDIRECT(LE$203&amp;ROW())*LE$205</f>
        <v>0</v>
      </c>
      <c r="LF140" s="696" cm="1">
        <f t="array" aca="1" ref="LF140" ca="1">INDIRECT(LF$203&amp;ROW())*LF$205</f>
        <v>8</v>
      </c>
      <c r="LG140" s="696" cm="1">
        <f t="array" aca="1" ref="LG140" ca="1">INDIRECT(LG$203&amp;ROW())*LG$205</f>
        <v>3</v>
      </c>
      <c r="LH140" s="696" cm="1">
        <f t="array" aca="1" ref="LH140" ca="1">INDIRECT(LH$203&amp;ROW())*LH$205</f>
        <v>2</v>
      </c>
      <c r="LI140" s="696" cm="1">
        <f t="array" aca="1" ref="LI140" ca="1">INDIRECT(LI$203&amp;ROW())*LI$205</f>
        <v>3</v>
      </c>
      <c r="LJ140" s="696" cm="1">
        <f t="array" aca="1" ref="LJ140" ca="1">INDIRECT(LJ$203&amp;ROW())*LJ$205</f>
        <v>3</v>
      </c>
      <c r="LK140" s="696" cm="1">
        <f t="array" aca="1" ref="LK140" ca="1">INDIRECT(LK$203&amp;ROW())*LK$205</f>
        <v>3</v>
      </c>
      <c r="LL140" s="696" cm="1">
        <f t="array" aca="1" ref="LL140" ca="1">INDIRECT(LL$203&amp;ROW())*LL$205</f>
        <v>3</v>
      </c>
      <c r="LM140" s="696" cm="1">
        <f t="array" aca="1" ref="LM140" ca="1">INDIRECT(LM$203&amp;ROW())*LM$205</f>
        <v>6</v>
      </c>
      <c r="LN140" s="696" cm="1">
        <f t="array" aca="1" ref="LN140" ca="1">INDIRECT(LN$203&amp;ROW())*LN$205</f>
        <v>3</v>
      </c>
      <c r="LO140" s="696" cm="1">
        <f t="array" aca="1" ref="LO140" ca="1">INDIRECT(LO$203&amp;ROW())*LO$205</f>
        <v>6</v>
      </c>
      <c r="LP140" s="696" cm="1">
        <f t="array" aca="1" ref="LP140" ca="1">INDIRECT(LP$203&amp;ROW())*LP$205</f>
        <v>4</v>
      </c>
      <c r="LQ140" s="696" cm="1">
        <f t="array" aca="1" ref="LQ140" ca="1">IF(INDIRECT(LQ$203&amp;ROW())="-",0,INDIRECT(LQ$203&amp;ROW())*LQ$205)</f>
        <v>3.2610000000000001</v>
      </c>
      <c r="LR140" s="696" cm="1">
        <f t="array" aca="1" ref="LR140" ca="1">INDIRECT(LR$203&amp;ROW())*LR$205</f>
        <v>0</v>
      </c>
      <c r="LS140" s="696" cm="1">
        <f t="array" aca="1" ref="LS140" ca="1">IF(INDIRECT(LS$203&amp;ROW())="-",0,INDIRECT(LS$203&amp;ROW())*LS$205)</f>
        <v>4.2354000000000003</v>
      </c>
      <c r="LT140" s="696" cm="1">
        <f t="array" aca="1" ref="LT140" ca="1">INDIRECT(LT$203&amp;ROW())*LT$205</f>
        <v>2</v>
      </c>
      <c r="LU140" s="696" cm="1">
        <f t="array" aca="1" ref="LU140" ca="1">INDIRECT(LU$203&amp;ROW())*LU$205</f>
        <v>2</v>
      </c>
      <c r="LV140" s="696" cm="1">
        <f t="array" aca="1" ref="LV140" ca="1">INDIRECT(LV$203&amp;ROW())*LV$205</f>
        <v>2</v>
      </c>
      <c r="LW140" s="696" cm="1">
        <f t="array" aca="1" ref="LW140" ca="1">INDIRECT(LW$203&amp;ROW())*LW$205</f>
        <v>0</v>
      </c>
      <c r="LX140" s="696" cm="1">
        <f t="array" aca="1" ref="LX140" ca="1">INDIRECT(LX$203&amp;ROW())*LX$205</f>
        <v>3</v>
      </c>
      <c r="LY140" s="696" cm="1">
        <f t="array" aca="1" ref="LY140" ca="1">IF(INDIRECT(LY$203&amp;ROW())="-",0,INDIRECT(LY$203&amp;ROW())*LY$205)</f>
        <v>4.5</v>
      </c>
      <c r="LZ140" s="696" cm="1">
        <f t="array" aca="1" ref="LZ140" ca="1">INDIRECT(LZ$203&amp;ROW())*LZ$205</f>
        <v>2</v>
      </c>
      <c r="MA140" s="696" cm="1">
        <f t="array" aca="1" ref="MA140" ca="1">INDIRECT(MA$203&amp;ROW())*MA$205</f>
        <v>4</v>
      </c>
      <c r="MB140" s="696" cm="1">
        <f t="array" aca="1" ref="MB140" ca="1">INDIRECT(MB$203&amp;ROW())*MB$205</f>
        <v>0</v>
      </c>
      <c r="MC140" s="696" cm="1">
        <f t="array" aca="1" ref="MC140" ca="1">IF($MB140=0,0,INDIRECT(MC$203&amp;ROW())*MC$205)</f>
        <v>0</v>
      </c>
      <c r="MD140" s="696" cm="1">
        <f t="array" aca="1" ref="MD140" ca="1">IF($MB140=0,0,INDIRECT(MD$203&amp;ROW())*MD$205)</f>
        <v>0</v>
      </c>
      <c r="ME140" s="696" cm="1">
        <f t="array" aca="1" ref="ME140" ca="1">IF($MB140=0,0,INDIRECT(ME$203&amp;ROW())*ME$205)</f>
        <v>0</v>
      </c>
      <c r="MF140" s="696" cm="1">
        <f t="array" aca="1" ref="MF140" ca="1">IF($MB140=0,0,INDIRECT(MF$203&amp;ROW())*MF$205)</f>
        <v>0</v>
      </c>
      <c r="MG140" s="696" cm="1">
        <f t="array" aca="1" ref="MG140" ca="1">INDIRECT(MG$203&amp;ROW())*MG$205</f>
        <v>0</v>
      </c>
      <c r="MH140" s="696" cm="1">
        <f t="array" aca="1" ref="MH140" ca="1">IF($MG140=0,0,INDIRECT(MH$203&amp;ROW())*MH$205)</f>
        <v>0</v>
      </c>
      <c r="MI140" s="696" cm="1">
        <f t="array" aca="1" ref="MI140" ca="1">IF($MG140=0,0,INDIRECT(MI$203&amp;ROW())*MI$205)</f>
        <v>0</v>
      </c>
      <c r="MJ140" s="696" cm="1">
        <f t="array" aca="1" ref="MJ140" ca="1">INDIRECT(MJ$203&amp;ROW())*MJ$205</f>
        <v>0</v>
      </c>
      <c r="MK140" s="696" cm="1">
        <f t="array" aca="1" ref="MK140" ca="1">INDIRECT(MK$203&amp;ROW())*MK$205</f>
        <v>4</v>
      </c>
      <c r="ML140" s="696" cm="1">
        <f t="array" aca="1" ref="ML140" ca="1">INDIRECT(ML$203&amp;ROW())*ML$205</f>
        <v>0</v>
      </c>
      <c r="MM140" s="696" cm="1">
        <f t="array" aca="1" ref="MM140" ca="1">INDIRECT(MM$203&amp;ROW())*MM$205</f>
        <v>6</v>
      </c>
      <c r="MN140" s="696" cm="1">
        <f t="array" aca="1" ref="MN140" ca="1">INDIRECT(MN$203&amp;ROW())*MN$205</f>
        <v>0</v>
      </c>
      <c r="MO140" s="696" cm="1">
        <f t="array" aca="1" ref="MO140" ca="1">INDIRECT(MO$203&amp;ROW())*MO$205</f>
        <v>2</v>
      </c>
      <c r="MP140" s="696" cm="1">
        <f t="array" aca="1" ref="MP140" ca="1">INDIRECT(MP$203&amp;ROW())*MP$205</f>
        <v>2</v>
      </c>
      <c r="MQ140" s="696" cm="1">
        <f t="array" aca="1" ref="MQ140" ca="1">INDIRECT(MQ$203&amp;ROW())*MQ$205</f>
        <v>2</v>
      </c>
      <c r="MR140" s="696" cm="1">
        <f t="array" aca="1" ref="MR140" ca="1">INDIRECT(MR$203&amp;ROW())*MR$205</f>
        <v>2</v>
      </c>
      <c r="MS140" s="696" cm="1">
        <f t="array" aca="1" ref="MS140" ca="1">INDIRECT(MS$203&amp;ROW())*MS$205</f>
        <v>2</v>
      </c>
      <c r="MT140" s="696" cm="1">
        <f t="array" aca="1" ref="MT140" ca="1">INDIRECT(MT$203&amp;ROW())*MT$205</f>
        <v>2</v>
      </c>
      <c r="MU140" s="696" cm="1">
        <f t="array" aca="1" ref="MU140" ca="1">INDIRECT(MU$203&amp;ROW())*MU$205</f>
        <v>2</v>
      </c>
      <c r="MV140" s="696" cm="1">
        <f t="array" aca="1" ref="MV140" ca="1">IF(INDIRECT(MV$203&amp;ROW())="-",0,INDIRECT(MV$203&amp;ROW())*MV$205)</f>
        <v>4.1807999999999996</v>
      </c>
      <c r="MW140" s="696" cm="1">
        <f t="array" aca="1" ref="MW140" ca="1">INDIRECT(MW$203&amp;ROW())*MW$205</f>
        <v>0</v>
      </c>
      <c r="MX140" s="696" cm="1">
        <f t="array" aca="1" ref="MX140" ca="1">INDIRECT(MX$203&amp;ROW())*MX$205</f>
        <v>4</v>
      </c>
      <c r="MY140" s="696" cm="1">
        <f t="array" aca="1" ref="MY140" ca="1">INDIRECT(MY$203&amp;ROW())*MY$205</f>
        <v>8</v>
      </c>
      <c r="NA140" s="701">
        <f t="shared" si="277"/>
        <v>0.76935365853658544</v>
      </c>
      <c r="NB140" s="617">
        <f t="shared" si="278"/>
        <v>0.62185000000000001</v>
      </c>
      <c r="NC140" s="695">
        <f t="shared" si="279"/>
        <v>0.28846153846153844</v>
      </c>
      <c r="ND140" s="697">
        <f t="shared" si="280"/>
        <v>0.72951111111111111</v>
      </c>
      <c r="NE140" s="694">
        <f t="shared" si="281"/>
        <v>0.60229407702730875</v>
      </c>
      <c r="NF140" s="682" t="str">
        <f t="shared" si="282"/>
        <v>B</v>
      </c>
      <c r="NH140" s="606" t="s">
        <v>7101</v>
      </c>
      <c r="NI140" s="563" t="str">
        <f t="shared" si="239"/>
        <v>B</v>
      </c>
      <c r="NJ140" s="563" t="str">
        <f t="shared" si="283"/>
        <v>B</v>
      </c>
      <c r="NK140" s="563" t="str">
        <f t="shared" ca="1" si="284"/>
        <v>B</v>
      </c>
      <c r="NL140" s="563" t="str">
        <f t="shared" ca="1" si="285"/>
        <v>B</v>
      </c>
      <c r="NM140" s="563" t="str">
        <f t="shared" ca="1" si="286"/>
        <v>B</v>
      </c>
      <c r="NN140" s="563" t="str">
        <f t="shared" ca="1" si="306"/>
        <v>B</v>
      </c>
      <c r="NO140" s="563" t="str">
        <f t="shared" ca="1" si="307"/>
        <v>B</v>
      </c>
      <c r="NP140" s="606" t="str">
        <f t="shared" si="287"/>
        <v>Yes</v>
      </c>
      <c r="NQ140" s="682" t="str">
        <f t="shared" si="288"/>
        <v>-</v>
      </c>
      <c r="NR140" s="682" t="e">
        <f>IF(OR(AND(NI140="A",OR(NJ140="C",NJ140="D")),AND(NI140="A",OR(#REF!="C",#REF!="D")),AND(NI140="B",OR(NJ140="D",#REF!="D")),AND(OR(NI140="C",NI140="D"),OR(NJ140="A",NJ140="B")),AND(OR(NI140="C",NI140="D"),OR(#REF!="A",#REF!="B")),AND(OR(NJ140="A",#REF!="A",NJ140="B",#REF!="B"),OR(NP140="-",NQ140="-")),AND(OR(NJ140="C",#REF!="C",NJ140="D",#REF!="D"),NP140="Yes")),"Yes","-")</f>
        <v>#REF!</v>
      </c>
      <c r="NS140" s="607" t="s">
        <v>7149</v>
      </c>
      <c r="NT140" s="619">
        <f t="shared" si="289"/>
        <v>0.64870000000000005</v>
      </c>
      <c r="NU140" s="619">
        <f t="shared" si="290"/>
        <v>0.60229407702730875</v>
      </c>
      <c r="NV140" s="619">
        <f t="shared" ca="1" si="291"/>
        <v>0.58238234260917476</v>
      </c>
      <c r="NW140" s="619">
        <f t="shared" ca="1" si="308"/>
        <v>0.59417492510422987</v>
      </c>
      <c r="NX140" s="619">
        <f t="shared" ca="1" si="309"/>
        <v>0.57677526327126427</v>
      </c>
      <c r="NY140" s="620">
        <f t="shared" ca="1" si="310"/>
        <v>0.59801268761555137</v>
      </c>
      <c r="NZ140" s="620">
        <f t="shared" ca="1" si="311"/>
        <v>0.60571386942361916</v>
      </c>
      <c r="OA140" s="705" t="s">
        <v>1188</v>
      </c>
      <c r="OB140" s="706" t="s">
        <v>1188</v>
      </c>
      <c r="OC140" s="494"/>
      <c r="OE140" s="606" t="s">
        <v>7101</v>
      </c>
      <c r="OF140" s="700" t="str">
        <f t="shared" ca="1" si="292"/>
        <v>B</v>
      </c>
      <c r="OG140" s="701">
        <f t="shared" ca="1" si="312"/>
        <v>0.59417492510422987</v>
      </c>
      <c r="OH140" s="705">
        <f t="shared" ca="1" si="293"/>
        <v>0.72857362039045559</v>
      </c>
      <c r="OI140" s="696">
        <f t="shared" ca="1" si="294"/>
        <v>0.62604688180677559</v>
      </c>
      <c r="OJ140" s="696">
        <f t="shared" ca="1" si="295"/>
        <v>0.30967673674645557</v>
      </c>
      <c r="OK140" s="697">
        <f t="shared" ca="1" si="296"/>
        <v>0.71240246147323283</v>
      </c>
      <c r="OL140" s="696" cm="1">
        <f t="array" aca="1" ref="OL140" ca="1">INDIRECT(OL$203&amp;ROW())*OL$205</f>
        <v>0.74780000000000002</v>
      </c>
      <c r="OM140" s="696" cm="1">
        <f t="array" aca="1" ref="OM140" ca="1">INDIRECT(OM$203&amp;ROW())*OM$205</f>
        <v>0</v>
      </c>
      <c r="ON140" s="696" cm="1">
        <f t="array" aca="1" ref="ON140" ca="1">INDIRECT(ON$203&amp;ROW())*ON$205</f>
        <v>1.4561999999999999</v>
      </c>
      <c r="OO140" s="696" cm="1">
        <f t="array" aca="1" ref="OO140" ca="1">INDIRECT(OO$203&amp;ROW())*OO$205</f>
        <v>1.0790999999999999</v>
      </c>
      <c r="OP140" s="696" cm="1">
        <f t="array" aca="1" ref="OP140" ca="1">INDIRECT(OP$203&amp;ROW())*OP$205</f>
        <v>1.0553999999999999</v>
      </c>
      <c r="OQ140" s="696" cm="1">
        <f t="array" aca="1" ref="OQ140" ca="1">INDIRECT(OQ$203&amp;ROW())*OQ$205</f>
        <v>1.5849</v>
      </c>
      <c r="OR140" s="696" cm="1">
        <f t="array" aca="1" ref="OR140" ca="1">INDIRECT(OR$203&amp;ROW())*OR$205</f>
        <v>1.4141999999999999</v>
      </c>
      <c r="OS140" s="696" cm="1">
        <f t="array" aca="1" ref="OS140" ca="1">INDIRECT(OS$203&amp;ROW())*OS$205</f>
        <v>1.5387</v>
      </c>
      <c r="OT140" s="696" cm="1">
        <f t="array" aca="1" ref="OT140" ca="1">INDIRECT(OT$203&amp;ROW())*OT$205</f>
        <v>1.4727000000000001</v>
      </c>
      <c r="OU140" s="696" cm="1">
        <f t="array" aca="1" ref="OU140" ca="1">INDIRECT(OU$203&amp;ROW())*OU$205</f>
        <v>1.9304999999999999</v>
      </c>
      <c r="OV140" s="696" cm="1">
        <f t="array" aca="1" ref="OV140" ca="1">INDIRECT(OV$203&amp;ROW())*OV$205</f>
        <v>1.2161999999999999</v>
      </c>
      <c r="OW140" s="696" cm="1">
        <f t="array" aca="1" ref="OW140" ca="1">INDIRECT(OW$203&amp;ROW())*OW$205</f>
        <v>1.5144000000000002</v>
      </c>
      <c r="OX140" s="696" cm="1">
        <f t="array" aca="1" ref="OX140" ca="1">INDIRECT(OX$203&amp;ROW())*OX$205</f>
        <v>1.3977999999999999</v>
      </c>
      <c r="OY140" s="696" cm="1">
        <f t="array" aca="1" ref="OY140" ca="1">IF(INDIRECT(OY$203&amp;ROW())="-",0,INDIRECT(OY$203&amp;ROW())*OY$205)</f>
        <v>0.38572194999999998</v>
      </c>
      <c r="OZ140" s="696" cm="1">
        <f t="array" aca="1" ref="OZ140" ca="1">INDIRECT(OZ$203&amp;ROW())*OZ$205</f>
        <v>0</v>
      </c>
      <c r="PA140" s="696" cm="1">
        <f t="array" aca="1" ref="PA140" ca="1">IF(INDIRECT(PA$203&amp;ROW())="-",0,INDIRECT(PA$203&amp;ROW())*PA$205)</f>
        <v>0.62359206</v>
      </c>
      <c r="PB140" s="705" cm="1">
        <f t="array" aca="1" ref="PB140" ca="1">INDIRECT(PB$203&amp;ROW())*PB$205</f>
        <v>0.75419999999999998</v>
      </c>
      <c r="PC140" s="696" cm="1">
        <f t="array" aca="1" ref="PC140" ca="1">INDIRECT(PC$203&amp;ROW())*PC$205</f>
        <v>1.3946000000000001</v>
      </c>
      <c r="PD140" s="696" cm="1">
        <f t="array" aca="1" ref="PD140" ca="1">INDIRECT(PD$203&amp;ROW())*PD$205</f>
        <v>1.4683999999999999</v>
      </c>
      <c r="PE140" s="696" cm="1">
        <f t="array" aca="1" ref="PE140" ca="1">INDIRECT(PE$203&amp;ROW())*PE$205</f>
        <v>0</v>
      </c>
      <c r="PF140" s="696" cm="1">
        <f t="array" aca="1" ref="PF140" ca="1">INDIRECT(PF$203&amp;ROW())*PF$205</f>
        <v>1.9962</v>
      </c>
      <c r="PG140" s="696" cm="1">
        <f t="array" aca="1" ref="PG140" ca="1">IF(INDIRECT(PG$203&amp;ROW())="-",0,INDIRECT(PG$203&amp;ROW())*PG$205)</f>
        <v>0.65625</v>
      </c>
      <c r="PH140" s="696" cm="1">
        <f t="array" aca="1" ref="PH140" ca="1">INDIRECT(PH$203&amp;ROW())*PH$205</f>
        <v>0.61699999999999999</v>
      </c>
      <c r="PI140" s="696" cm="1">
        <f t="array" aca="1" ref="PI140" ca="1">INDIRECT(PI$203&amp;ROW())*PI$205</f>
        <v>1.2145999999999999</v>
      </c>
      <c r="PJ140" s="696" cm="1">
        <f t="array" aca="1" ref="PJ140" ca="1">INDIRECT(PJ$203&amp;ROW())*PJ$205</f>
        <v>0</v>
      </c>
      <c r="PK140" s="696" cm="1">
        <f t="array" aca="1" ref="PK140" ca="1">IF($PJ140=0,0,INDIRECT(PK$203&amp;ROW())*PK$205)</f>
        <v>0</v>
      </c>
      <c r="PL140" s="696" cm="1">
        <f t="array" aca="1" ref="PL140" ca="1">IF($MPE140=0,0,INDIRECT(PL$203&amp;ROW())*PL$205)</f>
        <v>0</v>
      </c>
      <c r="PM140" s="696" cm="1">
        <f t="array" aca="1" ref="PM140" ca="1">IF($MPE140=0,0,INDIRECT(PM$203&amp;ROW())*PM$205)</f>
        <v>0</v>
      </c>
      <c r="PN140" s="696" cm="1">
        <f t="array" aca="1" ref="PN140" ca="1">IF($PJ140=0,0,INDIRECT(PN$203&amp;ROW())*PN$205)</f>
        <v>0</v>
      </c>
      <c r="PO140" s="696" cm="1">
        <f t="array" aca="1" ref="PO140" ca="1">INDIRECT(PO$203&amp;ROW())*PO$205</f>
        <v>0</v>
      </c>
      <c r="PP140" s="696" cm="1">
        <f t="array" aca="1" ref="PP140" ca="1">IF($PO140=0,0,INDIRECT(PP$203&amp;ROW())*PP$205)</f>
        <v>0</v>
      </c>
      <c r="PQ140" s="696" cm="1">
        <f t="array" aca="1" ref="PQ140" ca="1">IF($PO140=0,0,INDIRECT(PQ$203&amp;ROW())*PQ$205)</f>
        <v>0</v>
      </c>
      <c r="PR140" s="696" cm="1">
        <f t="array" aca="1" ref="PR140" ca="1">INDIRECT(PR$203&amp;ROW())*PR$205</f>
        <v>0</v>
      </c>
      <c r="PS140" s="696" cm="1">
        <f t="array" aca="1" ref="PS140" ca="1">INDIRECT(PS$203&amp;ROW())*PS$205</f>
        <v>0.7389</v>
      </c>
      <c r="PT140" s="696" cm="1">
        <f t="array" aca="1" ref="PT140" ca="1">INDIRECT(PT$203&amp;ROW())*PT$205</f>
        <v>0</v>
      </c>
      <c r="PU140" s="696" cm="1">
        <f t="array" aca="1" ref="PU140" ca="1">INDIRECT(PU$203&amp;ROW())*PU$205</f>
        <v>1.7696999999999998</v>
      </c>
      <c r="PV140" s="696" cm="1">
        <f t="array" aca="1" ref="PV140" ca="1">INDIRECT(PV$203&amp;ROW())*PV$205</f>
        <v>0</v>
      </c>
      <c r="PW140" s="696" cm="1">
        <f t="array" aca="1" ref="PW140" ca="1">INDIRECT(PW$203&amp;ROW())*PW$205</f>
        <v>1.0658000000000001</v>
      </c>
      <c r="PX140" s="696" cm="1">
        <f t="array" aca="1" ref="PX140" ca="1">INDIRECT(PX$203&amp;ROW())*PX$205</f>
        <v>1.1714</v>
      </c>
      <c r="PY140" s="696" cm="1">
        <f t="array" aca="1" ref="PY140" ca="1">INDIRECT(PY$203&amp;ROW())*PY$205</f>
        <v>1.1866000000000001</v>
      </c>
      <c r="PZ140" s="696" cm="1">
        <f t="array" aca="1" ref="PZ140" ca="1">INDIRECT(PZ$203&amp;ROW())*PZ$205</f>
        <v>0.17430000000000001</v>
      </c>
      <c r="QA140" s="696" cm="1">
        <f t="array" aca="1" ref="QA140" ca="1">INDIRECT(QA$203&amp;ROW())*QA$205</f>
        <v>0.31659999999999999</v>
      </c>
      <c r="QB140" s="696" cm="1">
        <f t="array" aca="1" ref="QB140" ca="1">INDIRECT(QB$203&amp;ROW())*QB$205</f>
        <v>1.5966</v>
      </c>
      <c r="QC140" s="696" cm="1">
        <f t="array" aca="1" ref="QC140" ca="1">INDIRECT(QC$203&amp;ROW())*QC$205</f>
        <v>1.4259999999999999</v>
      </c>
      <c r="QD140" s="696" cm="1">
        <f t="array" aca="1" ref="QD140" ca="1">IF(INDIRECT(QD$203&amp;ROW())="-",0,INDIRECT(QD$203&amp;ROW())*QD$205)</f>
        <v>0.42790487999999999</v>
      </c>
      <c r="QE140" s="696" cm="1">
        <f t="array" aca="1" ref="QE140" ca="1">INDIRECT(QE$203&amp;ROW())*QE$205</f>
        <v>0</v>
      </c>
      <c r="QF140" s="696" cm="1">
        <f t="array" aca="1" ref="QF140" ca="1">INDIRECT(QF$203&amp;ROW())*QF$205</f>
        <v>0.72440000000000004</v>
      </c>
      <c r="QG140" s="696" cm="1">
        <f t="array" aca="1" ref="QG140" ca="1">INDIRECT(QG$203&amp;ROW())*QG$205</f>
        <v>1.4996</v>
      </c>
      <c r="QI140" s="606" t="s">
        <v>7101</v>
      </c>
      <c r="QJ140" s="700" t="str">
        <f t="shared" ca="1" si="297"/>
        <v>B</v>
      </c>
      <c r="QK140" s="701">
        <f t="shared" ca="1" si="313"/>
        <v>0.57677526327126427</v>
      </c>
      <c r="QL140" s="705">
        <f t="shared" ca="1" si="298"/>
        <v>0.80698755513090337</v>
      </c>
      <c r="QM140" s="696">
        <f t="shared" ca="1" si="299"/>
        <v>0.57543511853400331</v>
      </c>
      <c r="QN140" s="696">
        <f t="shared" ca="1" si="300"/>
        <v>0.20108671567779723</v>
      </c>
      <c r="QO140" s="697">
        <f t="shared" ca="1" si="301"/>
        <v>0.72359166374235329</v>
      </c>
      <c r="QP140" s="696" cm="1">
        <f t="array" aca="1" ref="QP140" ca="1">INDIRECT(QP$203&amp;ROW())*QP$205</f>
        <v>3.3451646745381883E-2</v>
      </c>
      <c r="QQ140" s="696" cm="1">
        <f t="array" aca="1" ref="QQ140" ca="1">INDIRECT(QQ$203&amp;ROW())*QQ$205</f>
        <v>0</v>
      </c>
      <c r="QR140" s="696" cm="1">
        <f t="array" aca="1" ref="QR140" ca="1">INDIRECT(QR$203&amp;ROW())*QR$205</f>
        <v>0.15089809664795908</v>
      </c>
      <c r="QS140" s="696" cm="1">
        <f t="array" aca="1" ref="QS140" ca="1">INDIRECT(QS$203&amp;ROW())*QS$205</f>
        <v>0.22471360933801068</v>
      </c>
      <c r="QT140" s="696" cm="1">
        <f t="array" aca="1" ref="QT140" ca="1">INDIRECT(QT$203&amp;ROW())*QT$205</f>
        <v>0.17488542943331029</v>
      </c>
      <c r="QU140" s="696" cm="1">
        <f t="array" aca="1" ref="QU140" ca="1">INDIRECT(QU$203&amp;ROW())*QU$205</f>
        <v>0.53329206883563263</v>
      </c>
      <c r="QV140" s="696" cm="1">
        <f t="array" aca="1" ref="QV140" ca="1">INDIRECT(QV$203&amp;ROW())*QV$205</f>
        <v>0.24117831443907087</v>
      </c>
      <c r="QW140" s="696" cm="1">
        <f t="array" aca="1" ref="QW140" ca="1">INDIRECT(QW$203&amp;ROW())*QW$205</f>
        <v>0.53099416374332975</v>
      </c>
      <c r="QX140" s="696" cm="1">
        <f t="array" aca="1" ref="QX140" ca="1">INDIRECT(QX$203&amp;ROW())*QX$205</f>
        <v>0.60640894423913805</v>
      </c>
      <c r="QY140" s="696" cm="1">
        <f t="array" aca="1" ref="QY140" ca="1">INDIRECT(QY$203&amp;ROW())*QY$205</f>
        <v>0.13540247513535897</v>
      </c>
      <c r="QZ140" s="696" cm="1">
        <f t="array" aca="1" ref="QZ140" ca="1">INDIRECT(QZ$203&amp;ROW())*QZ$205</f>
        <v>0.27613248380770827</v>
      </c>
      <c r="RA140" s="696" cm="1">
        <f t="array" aca="1" ref="RA140" ca="1">INDIRECT(RA$203&amp;ROW())*RA$205</f>
        <v>5.1272116233970627E-2</v>
      </c>
      <c r="RB140" s="696" cm="1">
        <f t="array" aca="1" ref="RB140" ca="1">INDIRECT(RB$203&amp;ROW())*RB$205</f>
        <v>0.11461142513892485</v>
      </c>
      <c r="RC140" s="696" cm="1">
        <f t="array" aca="1" ref="RC140" ca="1">IF(INDIRECT(RC$203&amp;ROW())="-",0,INDIRECT(RC$203&amp;ROW())*RC$205)</f>
        <v>4.5604332349771994E-2</v>
      </c>
      <c r="RD140" s="696" cm="1">
        <f t="array" aca="1" ref="RD140" ca="1">INDIRECT(RD$203&amp;ROW())*RD$205</f>
        <v>0</v>
      </c>
      <c r="RE140" s="696" cm="1">
        <f t="array" aca="1" ref="RE140" ca="1">IF(INDIRECT(RE$203&amp;ROW())="-",0,INDIRECT(RE$203&amp;ROW())*RE$205)</f>
        <v>4.4675733146774928E-2</v>
      </c>
      <c r="RF140" s="705" cm="1">
        <f t="array" aca="1" ref="RF140" ca="1">INDIRECT(RF$203&amp;ROW())*RF$205</f>
        <v>5.3068994403248027E-2</v>
      </c>
      <c r="RG140" s="696" cm="1">
        <f t="array" aca="1" ref="RG140" ca="1">INDIRECT(RG$203&amp;ROW())*RG$205</f>
        <v>0.27650466908360405</v>
      </c>
      <c r="RH140" s="696" cm="1">
        <f t="array" aca="1" ref="RH140" ca="1">INDIRECT(RH$203&amp;ROW())*RH$205</f>
        <v>5.8387680780544585E-2</v>
      </c>
      <c r="RI140" s="696" cm="1">
        <f t="array" aca="1" ref="RI140" ca="1">INDIRECT(RI$203&amp;ROW())*RI$205</f>
        <v>0</v>
      </c>
      <c r="RJ140" s="696" cm="1">
        <f t="array" aca="1" ref="RJ140" ca="1">INDIRECT(RJ$203&amp;ROW())*RJ$205</f>
        <v>0.18340085004648693</v>
      </c>
      <c r="RK140" s="696" cm="1">
        <f t="array" aca="1" ref="RK140" ca="1">IF(INDIRECT(RK$203&amp;ROW())="-",0,INDIRECT(RK$203&amp;ROW())*RK$205)</f>
        <v>4.5316199152985459E-2</v>
      </c>
      <c r="RL140" s="696" cm="1">
        <f t="array" aca="1" ref="RL140" ca="1">INDIRECT(RL$203&amp;ROW())*RL$205</f>
        <v>0.11262003659234653</v>
      </c>
      <c r="RM140" s="696" cm="1">
        <f t="array" aca="1" ref="RM140" ca="1">INDIRECT(RM$203&amp;ROW())*RM$205</f>
        <v>2.9987460729532761E-2</v>
      </c>
      <c r="RN140" s="696" cm="1">
        <f t="array" aca="1" ref="RN140" ca="1">INDIRECT(RN$203&amp;ROW())*RN$205</f>
        <v>0</v>
      </c>
      <c r="RO140" s="696" cm="1">
        <f t="array" aca="1" ref="RO140" ca="1">IF($RN140=0,0,INDIRECT(RO$203&amp;ROW())*RO$205)</f>
        <v>0</v>
      </c>
      <c r="RP140" s="696" cm="1">
        <f t="array" aca="1" ref="RP140" ca="1">IF($RN140=0,0,INDIRECT(RP$203&amp;ROW())*RP$205)</f>
        <v>0</v>
      </c>
      <c r="RQ140" s="696" cm="1">
        <f t="array" aca="1" ref="RQ140" ca="1">IF($RN140=0,0,INDIRECT(RQ$203&amp;ROW())*RQ$205)</f>
        <v>0</v>
      </c>
      <c r="RR140" s="696" cm="1">
        <f t="array" aca="1" ref="RR140" ca="1">IF($RN140=0,0,INDIRECT(RR$203&amp;ROW())*RR$205)</f>
        <v>0</v>
      </c>
      <c r="RS140" s="696" cm="1">
        <f t="array" aca="1" ref="RS140" ca="1">INDIRECT(RS$203&amp;ROW())*RS$205</f>
        <v>0</v>
      </c>
      <c r="RT140" s="696" cm="1">
        <f t="array" aca="1" ref="RT140" ca="1">IF($RS140=0,0,INDIRECT(RT$203&amp;ROW())*RT$205)</f>
        <v>0</v>
      </c>
      <c r="RU140" s="696" cm="1">
        <f t="array" aca="1" ref="RU140" ca="1">IF($RS140=0,0,INDIRECT(RU$203&amp;ROW())*RU$205)</f>
        <v>0</v>
      </c>
      <c r="RV140" s="696" cm="1">
        <f t="array" aca="1" ref="RV140" ca="1">INDIRECT(RV$203&amp;ROW())*RV$205</f>
        <v>0</v>
      </c>
      <c r="RW140" s="696" cm="1">
        <f t="array" aca="1" ref="RW140" ca="1">INDIRECT(RW$203&amp;ROW())*RW$205</f>
        <v>2.6659190312299668E-2</v>
      </c>
      <c r="RX140" s="696" cm="1">
        <f t="array" aca="1" ref="RX140" ca="1">INDIRECT(RX$203&amp;ROW())*RX$205</f>
        <v>0</v>
      </c>
      <c r="RY140" s="696" cm="1">
        <f t="array" aca="1" ref="RY140" ca="1">INDIRECT(RY$203&amp;ROW())*RY$205</f>
        <v>8.4396695370290389E-2</v>
      </c>
      <c r="RZ140" s="696" cm="1">
        <f t="array" aca="1" ref="RZ140" ca="1">INDIRECT(RZ$203&amp;ROW())*RZ$205</f>
        <v>0</v>
      </c>
      <c r="SA140" s="696" cm="1">
        <f t="array" aca="1" ref="SA140" ca="1">INDIRECT(SA$203&amp;ROW())*SA$205</f>
        <v>0.20458618579029147</v>
      </c>
      <c r="SB140" s="696" cm="1">
        <f t="array" aca="1" ref="SB140" ca="1">INDIRECT(SB$203&amp;ROW())*SB$205</f>
        <v>4.7124126502052749E-2</v>
      </c>
      <c r="SC140" s="696" cm="1">
        <f t="array" aca="1" ref="SC140" ca="1">INDIRECT(SC$203&amp;ROW())*SC$205</f>
        <v>5.4291606235991073E-2</v>
      </c>
      <c r="SD140" s="696" cm="1">
        <f t="array" aca="1" ref="SD140" ca="1">INDIRECT(SD$203&amp;ROW())*SD$205</f>
        <v>0.3072993885784252</v>
      </c>
      <c r="SE140" s="696" cm="1">
        <f t="array" aca="1" ref="SE140" ca="1">INDIRECT(SE$203&amp;ROW())*SE$205</f>
        <v>0.2585618210787391</v>
      </c>
      <c r="SF140" s="696" cm="1">
        <f t="array" aca="1" ref="SF140" ca="1">INDIRECT(SF$203&amp;ROW())*SF$205</f>
        <v>0.13223776648222998</v>
      </c>
      <c r="SG140" s="696" cm="1">
        <f t="array" aca="1" ref="SG140" ca="1">INDIRECT(SG$203&amp;ROW())*SG$205</f>
        <v>7.4767843909269882E-2</v>
      </c>
      <c r="SH140" s="696" cm="1">
        <f t="array" aca="1" ref="SH140" ca="1">IF(INDIRECT(SH$203&amp;ROW())="-",0,INDIRECT(SH$203&amp;ROW())*SH$205)</f>
        <v>5.4824264170330393E-2</v>
      </c>
      <c r="SI140" s="696" cm="1">
        <f t="array" aca="1" ref="SI140" ca="1">INDIRECT(SI$203&amp;ROW())*SI$205</f>
        <v>0</v>
      </c>
      <c r="SJ140" s="696" cm="1">
        <f t="array" aca="1" ref="SJ140" ca="1">INDIRECT(SJ$203&amp;ROW())*SJ$205</f>
        <v>0.10961749760323641</v>
      </c>
      <c r="SK140" s="696" cm="1">
        <f t="array" aca="1" ref="SK140" ca="1">INDIRECT(SK$203&amp;ROW())*SK$205</f>
        <v>0.21261490593800375</v>
      </c>
      <c r="SN140" s="606" t="s">
        <v>7101</v>
      </c>
      <c r="SO140" s="707" cm="1">
        <f t="array" aca="1" ref="SO140" ca="1">INDIRECT(SO$203&amp;ROW())*SO$205</f>
        <v>1</v>
      </c>
      <c r="SP140" s="707" cm="1">
        <f t="array" aca="1" ref="SP140" ca="1">INDIRECT(SP$203&amp;ROW())*SP$205</f>
        <v>0</v>
      </c>
      <c r="SQ140" s="707" cm="1">
        <f t="array" aca="1" ref="SQ140" ca="1">INDIRECT(SQ$203&amp;ROW())*SQ$205</f>
        <v>2</v>
      </c>
      <c r="SR140" s="707" cm="1">
        <f t="array" aca="1" ref="SR140" ca="1">INDIRECT(SR$203&amp;ROW())*SR$205</f>
        <v>3</v>
      </c>
      <c r="SS140" s="707" cm="1">
        <f t="array" aca="1" ref="SS140" ca="1">INDIRECT(SS$203&amp;ROW())*SS$205</f>
        <v>2</v>
      </c>
      <c r="ST140" s="707" cm="1">
        <f t="array" aca="1" ref="ST140" ca="1">INDIRECT(ST$203&amp;ROW())*ST$205</f>
        <v>3</v>
      </c>
      <c r="SU140" s="707" cm="1">
        <f t="array" aca="1" ref="SU140" ca="1">INDIRECT(SU$203&amp;ROW())*SU$205</f>
        <v>3</v>
      </c>
      <c r="SV140" s="707" cm="1">
        <f t="array" aca="1" ref="SV140" ca="1">INDIRECT(SV$203&amp;ROW())*SV$205</f>
        <v>3</v>
      </c>
      <c r="SW140" s="707" cm="1">
        <f t="array" aca="1" ref="SW140" ca="1">INDIRECT(SW$203&amp;ROW())*SW$205</f>
        <v>3</v>
      </c>
      <c r="SX140" s="707" cm="1">
        <f t="array" aca="1" ref="SX140" ca="1">INDIRECT(SX$203&amp;ROW())*SX$205</f>
        <v>3</v>
      </c>
      <c r="SY140" s="707" cm="1">
        <f t="array" aca="1" ref="SY140" ca="1">INDIRECT(SY$203&amp;ROW())*SY$205</f>
        <v>3</v>
      </c>
      <c r="SZ140" s="707" cm="1">
        <f t="array" aca="1" ref="SZ140" ca="1">INDIRECT(SZ$203&amp;ROW())*SZ$205</f>
        <v>3</v>
      </c>
      <c r="TA140" s="707" cm="1">
        <f t="array" aca="1" ref="TA140" ca="1">INDIRECT(TA$203&amp;ROW())*TA$205</f>
        <v>2</v>
      </c>
      <c r="TB140" s="696" cm="1">
        <f t="array" aca="1" ref="TB140" ca="1">IF(INDIRECT(TB$203&amp;ROW())="-",0,INDIRECT(TB$203&amp;ROW())*TB$205)</f>
        <v>0.54349999999999998</v>
      </c>
      <c r="TC140" s="707" cm="1">
        <f t="array" aca="1" ref="TC140" ca="1">INDIRECT(TC$203&amp;ROW())*TC$205</f>
        <v>0</v>
      </c>
      <c r="TD140" s="696" cm="1">
        <f t="array" aca="1" ref="TD140" ca="1">IF(INDIRECT(TD$203&amp;ROW())="-",0,INDIRECT(TD$203&amp;ROW())*TD$205)</f>
        <v>0.70589999999999997</v>
      </c>
      <c r="TE140" s="732" cm="1">
        <f t="array" aca="1" ref="TE140" ca="1">INDIRECT(TE$203&amp;ROW())*TE$205</f>
        <v>1</v>
      </c>
      <c r="TF140" s="707" cm="1">
        <f t="array" aca="1" ref="TF140" ca="1">INDIRECT(TF$203&amp;ROW())*TF$205</f>
        <v>2</v>
      </c>
      <c r="TG140" s="707" cm="1">
        <f t="array" aca="1" ref="TG140" ca="1">INDIRECT(TG$203&amp;ROW())*TG$205</f>
        <v>2</v>
      </c>
      <c r="TH140" s="707" cm="1">
        <f t="array" aca="1" ref="TH140" ca="1">INDIRECT(TH$203&amp;ROW())*TH$205</f>
        <v>0</v>
      </c>
      <c r="TI140" s="707" cm="1">
        <f t="array" aca="1" ref="TI140" ca="1">INDIRECT(TI$203&amp;ROW())*TI$205</f>
        <v>3</v>
      </c>
      <c r="TJ140" s="696" cm="1">
        <f t="array" aca="1" ref="TJ140" ca="1">IF(INDIRECT(TJ$203&amp;ROW())="-",0,INDIRECT(TJ$203&amp;ROW())*TJ$205)</f>
        <v>0.75</v>
      </c>
      <c r="TK140" s="707" cm="1">
        <f t="array" aca="1" ref="TK140" ca="1">INDIRECT(TK$203&amp;ROW())*TK$205</f>
        <v>1</v>
      </c>
      <c r="TL140" s="707" cm="1">
        <f t="array" aca="1" ref="TL140" ca="1">INDIRECT(TL$203&amp;ROW())*TL$205</f>
        <v>2</v>
      </c>
      <c r="TM140" s="707" cm="1">
        <f t="array" aca="1" ref="TM140" ca="1">INDIRECT(TM$203&amp;ROW())*TM$205</f>
        <v>0</v>
      </c>
      <c r="TN140" s="707" cm="1">
        <f t="array" aca="1" ref="TN140" ca="1">IF($TM140=0,0,INDIRECT(TN$203&amp;ROW())*TN$205)</f>
        <v>0</v>
      </c>
      <c r="TO140" s="707" cm="1">
        <f t="array" aca="1" ref="TO140" ca="1">IF($TM140=0,0,INDIRECT(TO$203&amp;ROW())*TO$205)</f>
        <v>0</v>
      </c>
      <c r="TP140" s="707" cm="1">
        <f t="array" aca="1" ref="TP140" ca="1">IF($TM140=0,0,INDIRECT(TP$203&amp;ROW())*TP$205)</f>
        <v>0</v>
      </c>
      <c r="TQ140" s="707" cm="1">
        <f t="array" aca="1" ref="TQ140" ca="1">IF($TM140=0,0,INDIRECT(TQ$203&amp;ROW())*TQ$205)</f>
        <v>0</v>
      </c>
      <c r="TR140" s="707" cm="1">
        <f t="array" aca="1" ref="TR140" ca="1">INDIRECT(TR$203&amp;ROW())*TR$205</f>
        <v>0</v>
      </c>
      <c r="TS140" s="707" cm="1">
        <f t="array" aca="1" ref="TS140" ca="1">IF($TR140=0,0,INDIRECT(TS$203&amp;ROW())*TS$205)</f>
        <v>0</v>
      </c>
      <c r="TT140" s="707" cm="1">
        <f t="array" aca="1" ref="TT140" ca="1">IF($TR140=0,0,INDIRECT(TT$203&amp;ROW())*TT$205)</f>
        <v>0</v>
      </c>
      <c r="TU140" s="707" cm="1">
        <f t="array" aca="1" ref="TU140" ca="1">INDIRECT(TU$203&amp;ROW())*TU$205</f>
        <v>0</v>
      </c>
      <c r="TV140" s="707" cm="1">
        <f t="array" aca="1" ref="TV140" ca="1">INDIRECT(TV$203&amp;ROW())*TV$205</f>
        <v>1</v>
      </c>
      <c r="TW140" s="707" cm="1">
        <f t="array" aca="1" ref="TW140" ca="1">INDIRECT(TW$203&amp;ROW())*TW$205</f>
        <v>0</v>
      </c>
      <c r="TX140" s="707" cm="1">
        <f t="array" aca="1" ref="TX140" ca="1">INDIRECT(TX$203&amp;ROW())*TX$205</f>
        <v>3</v>
      </c>
      <c r="TY140" s="707" cm="1">
        <f t="array" aca="1" ref="TY140" ca="1">INDIRECT(TY$203&amp;ROW())*TY$205</f>
        <v>0</v>
      </c>
      <c r="TZ140" s="707" cm="1">
        <f t="array" aca="1" ref="TZ140" ca="1">INDIRECT(TZ$203&amp;ROW())*TZ$205</f>
        <v>2</v>
      </c>
      <c r="UA140" s="707" cm="1">
        <f t="array" aca="1" ref="UA140" ca="1">INDIRECT(UA$203&amp;ROW())*UA$205</f>
        <v>2</v>
      </c>
      <c r="UB140" s="707" cm="1">
        <f t="array" aca="1" ref="UB140" ca="1">INDIRECT(UB$203&amp;ROW())*UB$205</f>
        <v>2</v>
      </c>
      <c r="UC140" s="707" cm="1">
        <f t="array" aca="1" ref="UC140" ca="1">INDIRECT(UC$203&amp;ROW())*UC$205</f>
        <v>1</v>
      </c>
      <c r="UD140" s="707" cm="1">
        <f t="array" aca="1" ref="UD140" ca="1">INDIRECT(UD$203&amp;ROW())*UD$205</f>
        <v>1</v>
      </c>
      <c r="UE140" s="707" cm="1">
        <f t="array" aca="1" ref="UE140" ca="1">INDIRECT(UE$203&amp;ROW())*UE$205</f>
        <v>2</v>
      </c>
      <c r="UF140" s="707" cm="1">
        <f t="array" aca="1" ref="UF140" ca="1">INDIRECT(UF$203&amp;ROW())*UF$205</f>
        <v>2</v>
      </c>
      <c r="UG140" s="696" cm="1">
        <f t="array" aca="1" ref="UG140" ca="1">IF(INDIRECT(UG$203&amp;ROW())="-",0,INDIRECT(UG$203&amp;ROW())*UG$205)</f>
        <v>0.69679999999999997</v>
      </c>
      <c r="UH140" s="707" cm="1">
        <f t="array" aca="1" ref="UH140" ca="1">INDIRECT(UH$203&amp;ROW())*UH$205</f>
        <v>0</v>
      </c>
      <c r="UI140" s="707" cm="1">
        <f t="array" aca="1" ref="UI140" ca="1">INDIRECT(UI$203&amp;ROW())*UI$205</f>
        <v>1</v>
      </c>
      <c r="UJ140" s="707" cm="1">
        <f t="array" aca="1" ref="UJ140" ca="1">INDIRECT(UJ$203&amp;ROW())*UJ$205</f>
        <v>2</v>
      </c>
      <c r="UM140" s="606" t="s">
        <v>7101</v>
      </c>
      <c r="UN140" s="616">
        <f t="shared" ca="1" si="332"/>
        <v>0.18720310219966924</v>
      </c>
      <c r="UO140" s="616">
        <f t="shared" ca="1" si="332"/>
        <v>-0.6225347970107441</v>
      </c>
      <c r="UP140" s="616">
        <f t="shared" ca="1" si="332"/>
        <v>1.190315493832806</v>
      </c>
      <c r="UQ140" s="616">
        <f t="shared" ca="1" si="332"/>
        <v>0.29355872991449461</v>
      </c>
      <c r="UR140" s="616">
        <f t="shared" ca="1" si="332"/>
        <v>0.12190361681987209</v>
      </c>
      <c r="US140" s="616">
        <f t="shared" ca="1" si="332"/>
        <v>0.41305213694811815</v>
      </c>
      <c r="UT140" s="616">
        <f t="shared" ca="1" si="332"/>
        <v>0.30690415393182785</v>
      </c>
      <c r="UU140" s="616">
        <f t="shared" ca="1" si="332"/>
        <v>0.53359975015917405</v>
      </c>
      <c r="UV140" s="616">
        <f t="shared" ca="1" si="332"/>
        <v>0.44410973870643028</v>
      </c>
      <c r="UW140" s="616">
        <f t="shared" ca="1" si="332"/>
        <v>0.6421874155054268</v>
      </c>
      <c r="UX140" s="616">
        <f t="shared" ca="1" si="332"/>
        <v>0.28247365722383649</v>
      </c>
      <c r="UY140" s="616">
        <f t="shared" ca="1" si="332"/>
        <v>1.5108379627063613</v>
      </c>
      <c r="UZ140" s="616">
        <f t="shared" ca="1" si="332"/>
        <v>1.1960042318268584</v>
      </c>
      <c r="VA140" s="616">
        <f t="shared" ca="1" si="332"/>
        <v>-1.1003645905256109E-2</v>
      </c>
      <c r="VB140" s="616">
        <f t="shared" ca="1" si="332"/>
        <v>-0.76400504167427041</v>
      </c>
      <c r="VC140" s="616">
        <f t="shared" ca="1" si="314"/>
        <v>0.57604715169379506</v>
      </c>
      <c r="VD140" s="616">
        <f t="shared" ca="1" si="314"/>
        <v>-0.36208520652341147</v>
      </c>
      <c r="VE140" s="616">
        <f t="shared" ca="1" si="314"/>
        <v>3.9909080070471406E-2</v>
      </c>
      <c r="VF140" s="616">
        <f t="shared" ca="1" si="314"/>
        <v>7.1631593782223293E-2</v>
      </c>
      <c r="VG140" s="616">
        <f t="shared" ca="1" si="314"/>
        <v>-0.89462372206681784</v>
      </c>
      <c r="VH140" s="616">
        <f t="shared" ca="1" si="314"/>
        <v>1.454227778282527</v>
      </c>
      <c r="VI140" s="616">
        <f t="shared" ca="1" si="314"/>
        <v>0.70216690479100441</v>
      </c>
      <c r="VJ140" s="616">
        <f t="shared" ca="1" si="314"/>
        <v>1.1038721171937993</v>
      </c>
      <c r="VK140" s="616">
        <f t="shared" ca="1" si="314"/>
        <v>0.83678976492872159</v>
      </c>
      <c r="VL140" s="616">
        <f t="shared" ca="1" si="314"/>
        <v>-0.83864555511817418</v>
      </c>
      <c r="VM140" s="616">
        <f t="shared" ca="1" si="314"/>
        <v>-0.57201237404204519</v>
      </c>
      <c r="VN140" s="616">
        <f t="shared" ca="1" si="314"/>
        <v>-0.62639799545694341</v>
      </c>
      <c r="VO140" s="616">
        <f t="shared" ca="1" si="314"/>
        <v>-0.42150866262694142</v>
      </c>
      <c r="VP140" s="616">
        <f t="shared" ca="1" si="314"/>
        <v>-0.46221149066820022</v>
      </c>
      <c r="VQ140" s="616">
        <f t="shared" ca="1" si="314"/>
        <v>-0.77889442244162177</v>
      </c>
      <c r="VR140" s="616">
        <f t="shared" ca="1" si="314"/>
        <v>-0.64202286734458469</v>
      </c>
      <c r="VS140" s="616">
        <f t="shared" ca="1" si="333"/>
        <v>-0.40481357988865657</v>
      </c>
      <c r="VT140" s="616">
        <f t="shared" ca="1" si="320"/>
        <v>-0.3878135405833677</v>
      </c>
      <c r="VU140" s="616">
        <f t="shared" ca="1" si="320"/>
        <v>1.2114249894444582</v>
      </c>
      <c r="VV140" s="616">
        <f t="shared" ca="1" si="320"/>
        <v>-0.64337789451099625</v>
      </c>
      <c r="VW140" s="616">
        <f t="shared" ca="1" si="320"/>
        <v>0.66845613582062358</v>
      </c>
      <c r="VX140" s="616">
        <f t="shared" ca="1" si="320"/>
        <v>-0.78524029103755877</v>
      </c>
      <c r="VY140" s="616">
        <f t="shared" ca="1" si="302"/>
        <v>0.70583605694264007</v>
      </c>
      <c r="VZ140" s="616">
        <f t="shared" ca="1" si="302"/>
        <v>0.68442622420316401</v>
      </c>
      <c r="WA140" s="616">
        <f t="shared" ca="1" si="302"/>
        <v>0.92808016936885662</v>
      </c>
      <c r="WB140" s="616">
        <f t="shared" ca="1" si="302"/>
        <v>0.33435322352896929</v>
      </c>
      <c r="WC140" s="616">
        <f t="shared" ca="1" si="302"/>
        <v>0.47817673461028487</v>
      </c>
      <c r="WD140" s="616">
        <f t="shared" ca="1" si="302"/>
        <v>0.30785317554274461</v>
      </c>
      <c r="WE140" s="616">
        <f t="shared" ca="1" si="302"/>
        <v>0.67426644196529939</v>
      </c>
      <c r="WF140" s="616">
        <f t="shared" ca="1" si="302"/>
        <v>4.5298160719672298E-2</v>
      </c>
      <c r="WG140" s="616">
        <f t="shared" ca="1" si="302"/>
        <v>-1.008197359876486</v>
      </c>
      <c r="WH140" s="616">
        <f t="shared" ca="1" si="302"/>
        <v>0.91987607881584121</v>
      </c>
      <c r="WI140" s="627">
        <f t="shared" ca="1" si="302"/>
        <v>1.0659329460226332</v>
      </c>
      <c r="WL140" s="606" t="s">
        <v>7101</v>
      </c>
      <c r="WM140" s="700" t="str">
        <f t="shared" ca="1" si="321"/>
        <v>B</v>
      </c>
      <c r="WN140" s="479">
        <f t="shared" ca="1" si="322"/>
        <v>0.59801268761555137</v>
      </c>
      <c r="WO140" s="495">
        <f t="shared" ca="1" si="303"/>
        <v>0.74367792199629545</v>
      </c>
      <c r="WP140" s="458">
        <f t="shared" ca="1" si="303"/>
        <v>0.66255482412026423</v>
      </c>
      <c r="WQ140" s="458">
        <f t="shared" ca="1" si="303"/>
        <v>0.28420109750287231</v>
      </c>
      <c r="WR140" s="459">
        <f t="shared" ca="1" si="303"/>
        <v>0.70161690684277345</v>
      </c>
      <c r="WS140" s="495">
        <f t="shared" ca="1" si="323"/>
        <v>0.37391444933391077</v>
      </c>
      <c r="WT140" s="458">
        <f t="shared" ca="1" si="324"/>
        <v>0.16260141508305398</v>
      </c>
      <c r="WU140" s="458">
        <f t="shared" ca="1" si="325"/>
        <v>-0.18578143883694592</v>
      </c>
      <c r="WV140" s="459">
        <f t="shared" ca="1" si="326"/>
        <v>0.38532344146379793</v>
      </c>
      <c r="WW140" s="484">
        <f t="shared" ca="1" si="334"/>
        <v>0.13999047982491267</v>
      </c>
      <c r="WX140" s="484">
        <f t="shared" ca="1" si="334"/>
        <v>-0.37545073607717977</v>
      </c>
      <c r="WY140" s="484">
        <f t="shared" ca="1" si="334"/>
        <v>0.86666871105966603</v>
      </c>
      <c r="WZ140" s="484">
        <f t="shared" ca="1" si="334"/>
        <v>0.10559307515024371</v>
      </c>
      <c r="XA140" s="484">
        <f t="shared" ca="1" si="334"/>
        <v>6.4328538595846502E-2</v>
      </c>
      <c r="XB140" s="484">
        <f t="shared" ca="1" si="334"/>
        <v>0.21821544394969081</v>
      </c>
      <c r="XC140" s="484">
        <f t="shared" ca="1" si="334"/>
        <v>0.14467461816346364</v>
      </c>
      <c r="XD140" s="484">
        <f t="shared" ca="1" si="334"/>
        <v>0.27368331185664035</v>
      </c>
      <c r="XE140" s="484">
        <f t="shared" ca="1" si="334"/>
        <v>0.21801347073098662</v>
      </c>
      <c r="XF140" s="484">
        <f t="shared" ca="1" si="334"/>
        <v>0.41324760187774212</v>
      </c>
      <c r="XG140" s="484">
        <f t="shared" ca="1" si="336"/>
        <v>0.1145148206385433</v>
      </c>
      <c r="XH140" s="484">
        <f t="shared" ca="1" si="336"/>
        <v>0.76267100357417117</v>
      </c>
      <c r="XI140" s="484">
        <f t="shared" ca="1" si="336"/>
        <v>0.83588735762379129</v>
      </c>
      <c r="XJ140" s="484">
        <f t="shared" ca="1" si="336"/>
        <v>-7.809287498960261E-3</v>
      </c>
      <c r="XK140" s="484">
        <f t="shared" ca="1" si="336"/>
        <v>-0.54267278110123429</v>
      </c>
      <c r="XL140" s="484">
        <f t="shared" ca="1" si="336"/>
        <v>0.50888005380629853</v>
      </c>
      <c r="XM140" s="484">
        <f t="shared" ca="1" si="336"/>
        <v>-0.27308466275995691</v>
      </c>
      <c r="XN140" s="484">
        <f t="shared" ca="1" si="336"/>
        <v>2.7828601533139714E-2</v>
      </c>
      <c r="XO140" s="484">
        <f t="shared" ca="1" si="336"/>
        <v>5.2591916154908339E-2</v>
      </c>
      <c r="XP140" s="484">
        <f t="shared" ca="1" si="336"/>
        <v>-0.57255918212276347</v>
      </c>
      <c r="XQ140" s="484">
        <f t="shared" ca="1" si="252"/>
        <v>0.96764316366919345</v>
      </c>
      <c r="XR140" s="484">
        <f t="shared" ca="1" si="253"/>
        <v>0.6143960416921288</v>
      </c>
      <c r="XS140" s="484">
        <f t="shared" ca="1" si="254"/>
        <v>0.68108909630857417</v>
      </c>
      <c r="XT140" s="484">
        <f t="shared" ca="1" si="255"/>
        <v>0.50818242424121263</v>
      </c>
      <c r="XU140" s="484">
        <f t="shared" ca="1" si="256"/>
        <v>-0.63720289277878872</v>
      </c>
      <c r="XV140" s="484">
        <f t="shared" ca="1" si="257"/>
        <v>-0.30179372854458303</v>
      </c>
      <c r="XW140" s="484">
        <f t="shared" ca="1" si="258"/>
        <v>-0.40427726626791127</v>
      </c>
      <c r="XX140" s="484">
        <f t="shared" ca="1" si="250"/>
        <v>-0.20379943838012618</v>
      </c>
      <c r="XY140" s="484">
        <f t="shared" ca="1" si="250"/>
        <v>-0.24303080179333969</v>
      </c>
      <c r="XZ140" s="484">
        <f t="shared" ca="1" si="250"/>
        <v>-0.56968338057380219</v>
      </c>
      <c r="YA140" s="484">
        <f t="shared" ca="1" si="250"/>
        <v>-0.43779539324227229</v>
      </c>
      <c r="YB140" s="484">
        <f t="shared" ca="1" si="250"/>
        <v>-0.21272953623148902</v>
      </c>
      <c r="YC140" s="484">
        <f t="shared" ca="1" si="250"/>
        <v>-0.17304240180829866</v>
      </c>
      <c r="YD140" s="484">
        <f t="shared" ca="1" si="246"/>
        <v>0.89512192470051022</v>
      </c>
      <c r="YE140" s="484">
        <f t="shared" ca="1" si="244"/>
        <v>-0.46342509741627064</v>
      </c>
      <c r="YF140" s="484">
        <f t="shared" ca="1" si="244"/>
        <v>0.39432227452058582</v>
      </c>
      <c r="YG140" s="484">
        <f t="shared" ca="1" si="244"/>
        <v>-0.54699838673676349</v>
      </c>
      <c r="YH140" s="484">
        <f t="shared" ca="1" si="244"/>
        <v>0.3761400347447329</v>
      </c>
      <c r="YI140" s="484">
        <f t="shared" ca="1" si="244"/>
        <v>0.40086843951579315</v>
      </c>
      <c r="YJ140" s="484">
        <f t="shared" ca="1" si="244"/>
        <v>0.55062996448654267</v>
      </c>
      <c r="YK140" s="484">
        <f t="shared" ca="1" si="244"/>
        <v>5.8277766861099353E-2</v>
      </c>
      <c r="YL140" s="484">
        <f t="shared" ca="1" si="244"/>
        <v>0.15139075417761619</v>
      </c>
      <c r="YM140" s="484">
        <f t="shared" ca="1" si="244"/>
        <v>0.24575919003577301</v>
      </c>
      <c r="YN140" s="484">
        <f t="shared" ca="1" si="244"/>
        <v>0.48075197312125845</v>
      </c>
      <c r="YO140" s="484">
        <f t="shared" ca="1" si="244"/>
        <v>2.7817600497950758E-2</v>
      </c>
      <c r="YP140" s="484">
        <f t="shared" ca="1" si="244"/>
        <v>-0.53716755334219179</v>
      </c>
      <c r="YQ140" s="484">
        <f t="shared" ca="1" si="244"/>
        <v>0.66635823149419537</v>
      </c>
      <c r="YR140" s="484">
        <f t="shared" ca="1" si="244"/>
        <v>0.79923652292777037</v>
      </c>
      <c r="YU140" s="606" t="s">
        <v>7101</v>
      </c>
      <c r="YV140" s="700" t="str">
        <f t="shared" ca="1" si="304"/>
        <v>B</v>
      </c>
      <c r="YW140" s="479">
        <f t="shared" ca="1" si="327"/>
        <v>0.60571386942361916</v>
      </c>
      <c r="YX140" s="495">
        <f t="shared" ca="1" si="305"/>
        <v>0.81921477122426101</v>
      </c>
      <c r="YY140" s="458">
        <f t="shared" ca="1" si="305"/>
        <v>0.62240450014175785</v>
      </c>
      <c r="YZ140" s="458">
        <f t="shared" ca="1" si="305"/>
        <v>0.19397803587584336</v>
      </c>
      <c r="ZA140" s="459">
        <f t="shared" ca="1" si="305"/>
        <v>0.78725817045261448</v>
      </c>
      <c r="ZB140" s="495">
        <f t="shared" ca="1" si="328"/>
        <v>0.33115675437289838</v>
      </c>
      <c r="ZC140" s="458">
        <f t="shared" ca="1" si="329"/>
        <v>3.8451995139767527E-2</v>
      </c>
      <c r="ZD140" s="458">
        <f t="shared" ca="1" si="330"/>
        <v>-0.26622591825476322</v>
      </c>
      <c r="ZE140" s="459">
        <f t="shared" ca="1" si="331"/>
        <v>0.30917157810074003</v>
      </c>
      <c r="ZF140" s="484">
        <f t="shared" ca="1" si="335"/>
        <v>6.2622520444229578E-3</v>
      </c>
      <c r="ZG140" s="484">
        <f t="shared" ca="1" si="335"/>
        <v>-7.9385408814590788E-2</v>
      </c>
      <c r="ZH140" s="484">
        <f t="shared" ca="1" si="335"/>
        <v>8.9808171214972948E-2</v>
      </c>
      <c r="ZI140" s="484">
        <f t="shared" ca="1" si="335"/>
        <v>2.1988880583922777E-2</v>
      </c>
      <c r="ZJ140" s="484">
        <f t="shared" ca="1" si="335"/>
        <v>1.0659583188508518E-2</v>
      </c>
      <c r="ZK140" s="484">
        <f t="shared" ca="1" si="335"/>
        <v>7.3425809550013654E-2</v>
      </c>
      <c r="ZL140" s="484">
        <f t="shared" ca="1" si="335"/>
        <v>2.4672875513209128E-2</v>
      </c>
      <c r="ZM140" s="484">
        <f t="shared" ca="1" si="335"/>
        <v>9.4446117703140112E-2</v>
      </c>
      <c r="ZN140" s="484">
        <f t="shared" ca="1" si="335"/>
        <v>8.9770705925095284E-2</v>
      </c>
      <c r="ZO140" s="484">
        <f t="shared" ca="1" si="335"/>
        <v>2.8984588520071332E-2</v>
      </c>
      <c r="ZP140" s="484">
        <f t="shared" ca="1" si="337"/>
        <v>2.6000050859821721E-2</v>
      </c>
      <c r="ZQ140" s="484">
        <f t="shared" ca="1" si="337"/>
        <v>2.5821286544858647E-2</v>
      </c>
      <c r="ZR140" s="484">
        <f t="shared" ca="1" si="337"/>
        <v>6.8537874740930649E-2</v>
      </c>
      <c r="ZS140" s="484">
        <f t="shared" ca="1" si="337"/>
        <v>-9.2330068982982027E-4</v>
      </c>
      <c r="ZT140" s="484">
        <f t="shared" ca="1" si="337"/>
        <v>-2.7291061507312073E-2</v>
      </c>
      <c r="ZU140" s="484">
        <f t="shared" ca="1" si="337"/>
        <v>3.6457471071018224E-2</v>
      </c>
      <c r="ZV140" s="484">
        <f t="shared" ca="1" si="337"/>
        <v>-1.9215497798489828E-2</v>
      </c>
      <c r="ZW140" s="484">
        <f t="shared" ca="1" si="337"/>
        <v>5.5175234891583769E-3</v>
      </c>
      <c r="ZX140" s="484">
        <f t="shared" ca="1" si="337"/>
        <v>2.0912013157790479E-3</v>
      </c>
      <c r="ZY140" s="484">
        <f t="shared" ca="1" si="337"/>
        <v>-9.6348193705378546E-2</v>
      </c>
      <c r="ZZ140" s="484">
        <f t="shared" ca="1" si="259"/>
        <v>8.8902203566076518E-2</v>
      </c>
      <c r="AAA140" s="484">
        <f t="shared" ca="1" si="260"/>
        <v>4.242604706152605E-2</v>
      </c>
      <c r="AAB140" s="484">
        <f t="shared" ca="1" si="261"/>
        <v>0.12431811823163672</v>
      </c>
      <c r="AAC140" s="484">
        <f t="shared" ca="1" si="262"/>
        <v>1.2546600107337495E-2</v>
      </c>
      <c r="AAD140" s="484">
        <f t="shared" ca="1" si="263"/>
        <v>-7.8682240113631882E-2</v>
      </c>
      <c r="AAE140" s="484">
        <f t="shared" ca="1" si="264"/>
        <v>-4.0219644611828483E-2</v>
      </c>
      <c r="AAF140" s="484">
        <f t="shared" ca="1" si="265"/>
        <v>-6.120902348854227E-2</v>
      </c>
      <c r="AAG140" s="484">
        <f t="shared" ca="1" si="251"/>
        <v>-4.3018323338477257E-2</v>
      </c>
      <c r="AAH140" s="484">
        <f t="shared" ca="1" si="251"/>
        <v>-3.8008707897835295E-2</v>
      </c>
      <c r="AAI140" s="484">
        <f t="shared" ca="1" si="251"/>
        <v>-6.0338538063910964E-2</v>
      </c>
      <c r="AAJ140" s="484">
        <f t="shared" ca="1" si="251"/>
        <v>-5.2025335368730337E-2</v>
      </c>
      <c r="AAK140" s="484">
        <f t="shared" ca="1" si="251"/>
        <v>-3.3183772310049216E-2</v>
      </c>
      <c r="AAL140" s="484">
        <f t="shared" ca="1" si="251"/>
        <v>-1.741238539122681E-2</v>
      </c>
      <c r="AAM140" s="484">
        <f t="shared" ca="1" si="247"/>
        <v>3.2295609342675426E-2</v>
      </c>
      <c r="AAN140" s="484">
        <f t="shared" ca="1" si="245"/>
        <v>-6.1359063816095079E-2</v>
      </c>
      <c r="AAO140" s="484">
        <f t="shared" ca="1" si="245"/>
        <v>1.8805162954418208E-2</v>
      </c>
      <c r="AAP140" s="484">
        <f t="shared" ca="1" si="245"/>
        <v>-2.8906649957960041E-2</v>
      </c>
      <c r="AAQ140" s="484">
        <f t="shared" ca="1" si="245"/>
        <v>7.2202153341576855E-2</v>
      </c>
      <c r="AAR140" s="484">
        <f t="shared" ca="1" si="245"/>
        <v>1.612649398533611E-2</v>
      </c>
      <c r="AAS140" s="484">
        <f t="shared" ca="1" si="245"/>
        <v>2.5193481555402932E-2</v>
      </c>
      <c r="AAT140" s="484">
        <f t="shared" ca="1" si="245"/>
        <v>0.1027465411596778</v>
      </c>
      <c r="AAU140" s="484">
        <f t="shared" ca="1" si="245"/>
        <v>0.12363824729832018</v>
      </c>
      <c r="AAV140" s="484">
        <f t="shared" ca="1" si="245"/>
        <v>2.0354908169117208E-2</v>
      </c>
      <c r="AAW140" s="484">
        <f t="shared" ca="1" si="245"/>
        <v>2.5206724043060142E-2</v>
      </c>
      <c r="AAX140" s="484">
        <f t="shared" ca="1" si="245"/>
        <v>3.5640618968504562E-3</v>
      </c>
      <c r="AAY140" s="484">
        <f t="shared" ca="1" si="245"/>
        <v>-0.12312049482031152</v>
      </c>
      <c r="AAZ140" s="484">
        <f t="shared" ca="1" si="245"/>
        <v>0.10083451386486998</v>
      </c>
      <c r="ABA140" s="484">
        <f t="shared" ca="1" si="245"/>
        <v>0.11331661652741069</v>
      </c>
    </row>
    <row r="141" spans="1:729" ht="15" customHeight="1" x14ac:dyDescent="0.35">
      <c r="A141" s="498">
        <v>139</v>
      </c>
      <c r="B141" s="628"/>
      <c r="C141" s="606" t="s">
        <v>7150</v>
      </c>
      <c r="D141" s="629">
        <v>604</v>
      </c>
      <c r="E141" s="630" t="s">
        <v>7151</v>
      </c>
      <c r="F141" s="631" t="s">
        <v>1240</v>
      </c>
      <c r="G141" s="632">
        <v>32971.845999999998</v>
      </c>
      <c r="H141" s="504">
        <v>219156.89120854673</v>
      </c>
      <c r="I141" s="505">
        <v>6740</v>
      </c>
      <c r="J141" s="649" t="s">
        <v>7152</v>
      </c>
      <c r="K141" s="469">
        <v>2</v>
      </c>
      <c r="L141" s="603" t="s">
        <v>7153</v>
      </c>
      <c r="M141" s="817">
        <v>71</v>
      </c>
      <c r="N141" s="818">
        <v>0.70830000000000004</v>
      </c>
      <c r="O141" s="819">
        <v>0.75290000000000001</v>
      </c>
      <c r="P141" s="820">
        <v>0.57799999999999996</v>
      </c>
      <c r="Q141" s="821">
        <v>0.79400000000000004</v>
      </c>
      <c r="R141" s="818">
        <v>0.76190000000000002</v>
      </c>
      <c r="S141" s="822">
        <v>0.64610000000000001</v>
      </c>
      <c r="T141" s="822">
        <v>0.81940000000000002</v>
      </c>
      <c r="U141" s="822">
        <v>0.63043000000000005</v>
      </c>
      <c r="V141" s="822">
        <v>0.62990000000000002</v>
      </c>
      <c r="W141" s="551" t="s">
        <v>7154</v>
      </c>
      <c r="X141" s="804" t="s">
        <v>7155</v>
      </c>
      <c r="Y141" s="753">
        <v>5</v>
      </c>
      <c r="Z141" s="517">
        <v>2</v>
      </c>
      <c r="AA141" s="578" t="s">
        <v>7156</v>
      </c>
      <c r="AB141" s="648">
        <v>2013</v>
      </c>
      <c r="AC141" s="369">
        <v>1</v>
      </c>
      <c r="AD141" s="572" t="s">
        <v>7157</v>
      </c>
      <c r="AE141" s="817">
        <v>1</v>
      </c>
      <c r="AF141" s="751" t="s">
        <v>7158</v>
      </c>
      <c r="AG141" s="578" t="s">
        <v>7159</v>
      </c>
      <c r="AH141" s="647">
        <v>2</v>
      </c>
      <c r="AI141" s="647">
        <v>7</v>
      </c>
      <c r="AJ141" s="647">
        <v>2016</v>
      </c>
      <c r="AK141" s="752" t="s">
        <v>1549</v>
      </c>
      <c r="AL141" s="765" t="s">
        <v>1188</v>
      </c>
      <c r="AM141" s="650" t="s">
        <v>1188</v>
      </c>
      <c r="AN141" s="647" t="s">
        <v>1188</v>
      </c>
      <c r="AO141" s="647" t="s">
        <v>1188</v>
      </c>
      <c r="AP141" s="647">
        <v>1</v>
      </c>
      <c r="AQ141" s="647">
        <v>1</v>
      </c>
      <c r="AR141" s="647">
        <v>1</v>
      </c>
      <c r="AS141" s="647">
        <v>1</v>
      </c>
      <c r="AT141" s="647" t="s">
        <v>1188</v>
      </c>
      <c r="AU141" s="648">
        <v>1</v>
      </c>
      <c r="AV141" s="785" t="s">
        <v>7160</v>
      </c>
      <c r="AW141" s="642" t="s">
        <v>2513</v>
      </c>
      <c r="AX141" s="643">
        <v>2</v>
      </c>
      <c r="AY141" s="837" t="s">
        <v>7161</v>
      </c>
      <c r="AZ141" s="645">
        <v>2</v>
      </c>
      <c r="BA141" s="572" t="s">
        <v>7162</v>
      </c>
      <c r="BB141" s="631" t="s">
        <v>7163</v>
      </c>
      <c r="BC141" s="646" t="s">
        <v>4282</v>
      </c>
      <c r="BD141" s="631" t="s">
        <v>1195</v>
      </c>
      <c r="BE141" s="631" t="s">
        <v>1317</v>
      </c>
      <c r="BF141" s="631">
        <v>3</v>
      </c>
      <c r="BG141" s="631">
        <v>2001</v>
      </c>
      <c r="BH141" s="631" t="s">
        <v>1197</v>
      </c>
      <c r="BI141" s="631">
        <v>1</v>
      </c>
      <c r="BJ141" s="631">
        <v>1</v>
      </c>
      <c r="BK141" s="631" t="s">
        <v>1318</v>
      </c>
      <c r="BL141" s="631" t="s">
        <v>1257</v>
      </c>
      <c r="BM141" s="551" t="s">
        <v>7164</v>
      </c>
      <c r="BN141" s="647">
        <v>1821</v>
      </c>
      <c r="BO141" s="557" t="s">
        <v>7165</v>
      </c>
      <c r="BP141" s="647">
        <v>2005</v>
      </c>
      <c r="BQ141" s="647">
        <v>2</v>
      </c>
      <c r="BR141" s="647">
        <v>4</v>
      </c>
      <c r="BS141" s="647" t="s">
        <v>1188</v>
      </c>
      <c r="BT141" s="557" t="s">
        <v>7166</v>
      </c>
      <c r="BU141" s="647" t="s">
        <v>1188</v>
      </c>
      <c r="BV141" s="648" t="s">
        <v>1188</v>
      </c>
      <c r="BW141" s="551" t="s">
        <v>7167</v>
      </c>
      <c r="BX141" s="650">
        <v>2002</v>
      </c>
      <c r="BY141" s="647" t="s">
        <v>3548</v>
      </c>
      <c r="BZ141" s="651" t="s">
        <v>2608</v>
      </c>
      <c r="CA141" s="647">
        <v>2</v>
      </c>
      <c r="CB141" s="647" t="s">
        <v>1214</v>
      </c>
      <c r="CC141" s="557" t="s">
        <v>7168</v>
      </c>
      <c r="CD141" s="652">
        <v>1997</v>
      </c>
      <c r="CE141" s="647">
        <v>3</v>
      </c>
      <c r="CF141" s="647">
        <v>3</v>
      </c>
      <c r="CG141" s="515" t="s">
        <v>7167</v>
      </c>
      <c r="CH141" s="647">
        <v>2002</v>
      </c>
      <c r="CI141" s="647">
        <v>1970</v>
      </c>
      <c r="CJ141" s="647">
        <v>3</v>
      </c>
      <c r="CK141" s="651" t="s">
        <v>7169</v>
      </c>
      <c r="CL141" s="651" t="s">
        <v>7050</v>
      </c>
      <c r="CM141" s="647">
        <v>2</v>
      </c>
      <c r="CN141" s="647" t="s">
        <v>1214</v>
      </c>
      <c r="CO141" s="557" t="s">
        <v>7170</v>
      </c>
      <c r="CP141" s="647">
        <v>2000</v>
      </c>
      <c r="CQ141" s="647">
        <v>3</v>
      </c>
      <c r="CR141" s="650">
        <v>3</v>
      </c>
      <c r="CS141" s="551" t="s">
        <v>7171</v>
      </c>
      <c r="CT141" s="647">
        <v>2009</v>
      </c>
      <c r="CU141" s="648">
        <v>3</v>
      </c>
      <c r="CV141" s="649" t="s">
        <v>7172</v>
      </c>
      <c r="CW141" s="647">
        <v>2007</v>
      </c>
      <c r="CX141" s="657">
        <v>1</v>
      </c>
      <c r="CY141" s="656" t="s">
        <v>7173</v>
      </c>
      <c r="CZ141" s="430">
        <v>2012</v>
      </c>
      <c r="DA141" s="657">
        <v>2</v>
      </c>
      <c r="DB141" s="723">
        <v>1345800</v>
      </c>
      <c r="DC141" s="753">
        <v>3</v>
      </c>
      <c r="DD141" s="659" t="s">
        <v>1493</v>
      </c>
      <c r="DE141" s="648">
        <v>2018</v>
      </c>
      <c r="DF141" s="708" t="s">
        <v>7174</v>
      </c>
      <c r="DG141" s="664" t="s">
        <v>7175</v>
      </c>
      <c r="DH141" s="666">
        <v>1</v>
      </c>
      <c r="DI141" s="710" t="s">
        <v>1262</v>
      </c>
      <c r="DJ141" s="578" t="s">
        <v>7176</v>
      </c>
      <c r="DK141" s="665">
        <v>2006</v>
      </c>
      <c r="DL141" s="665">
        <v>3</v>
      </c>
      <c r="DM141" s="655">
        <v>2</v>
      </c>
      <c r="DN141" s="794" t="s">
        <v>7163</v>
      </c>
      <c r="DO141" s="754" t="s">
        <v>4282</v>
      </c>
      <c r="DP141" s="666">
        <v>1</v>
      </c>
      <c r="DQ141" s="710" t="s">
        <v>1262</v>
      </c>
      <c r="DR141" s="578" t="s">
        <v>7177</v>
      </c>
      <c r="DS141" s="753">
        <v>2001</v>
      </c>
      <c r="DT141" s="753">
        <v>3</v>
      </c>
      <c r="DU141" s="657">
        <v>2</v>
      </c>
      <c r="DV141" s="651" t="s">
        <v>7178</v>
      </c>
      <c r="DW141" s="578" t="s">
        <v>7179</v>
      </c>
      <c r="DX141" s="647">
        <v>2002</v>
      </c>
      <c r="DY141" s="647">
        <v>3</v>
      </c>
      <c r="DZ141" s="650">
        <v>2</v>
      </c>
      <c r="EA141" s="743" t="s">
        <v>7180</v>
      </c>
      <c r="EB141" s="709" t="s">
        <v>7181</v>
      </c>
      <c r="EC141" s="647">
        <v>1</v>
      </c>
      <c r="ED141" s="668" t="s">
        <v>1262</v>
      </c>
      <c r="EE141" s="647">
        <v>1998</v>
      </c>
      <c r="EF141" s="647">
        <v>3</v>
      </c>
      <c r="EG141" s="650" t="s">
        <v>1505</v>
      </c>
      <c r="EH141" s="648">
        <v>4</v>
      </c>
      <c r="EI141" s="551" t="s">
        <v>7182</v>
      </c>
      <c r="EJ141" s="651" t="s">
        <v>7056</v>
      </c>
      <c r="EK141" s="647">
        <v>2013</v>
      </c>
      <c r="EL141" s="554" t="s">
        <v>7183</v>
      </c>
      <c r="EM141" s="669">
        <v>43070</v>
      </c>
      <c r="EN141" s="647" t="s">
        <v>7184</v>
      </c>
      <c r="EO141" s="651" t="s">
        <v>7185</v>
      </c>
      <c r="EP141" s="556">
        <v>1</v>
      </c>
      <c r="EQ141" s="556" t="s">
        <v>1262</v>
      </c>
      <c r="ER141" s="557" t="s">
        <v>7186</v>
      </c>
      <c r="ES141" s="556">
        <v>2011</v>
      </c>
      <c r="ET141" s="556">
        <v>3</v>
      </c>
      <c r="EU141" s="671">
        <v>3</v>
      </c>
      <c r="EV141" s="672"/>
      <c r="EW141" s="673"/>
      <c r="EX141" s="674"/>
      <c r="EY141" s="631" t="s">
        <v>1455</v>
      </c>
      <c r="EZ141" s="631" t="s">
        <v>1188</v>
      </c>
      <c r="FA141" s="675"/>
      <c r="FB141" s="648">
        <v>0</v>
      </c>
      <c r="FC141" s="676"/>
      <c r="FD141" s="647"/>
      <c r="FE141" s="648" t="s">
        <v>1013</v>
      </c>
      <c r="FF141" s="652" t="s">
        <v>1281</v>
      </c>
      <c r="FG141" s="563" t="s">
        <v>1282</v>
      </c>
      <c r="FH141" s="631" t="str">
        <f t="shared" si="266"/>
        <v>A</v>
      </c>
      <c r="FI141" s="677">
        <f t="shared" si="267"/>
        <v>3.0333333333333332</v>
      </c>
      <c r="FJ141" s="678">
        <f t="shared" si="268"/>
        <v>3.6</v>
      </c>
      <c r="FK141" s="679">
        <f t="shared" si="269"/>
        <v>3.5</v>
      </c>
      <c r="FL141" s="680">
        <f t="shared" si="270"/>
        <v>2</v>
      </c>
      <c r="FM141" s="681">
        <v>2</v>
      </c>
      <c r="FN141" s="430">
        <v>2019</v>
      </c>
      <c r="FO141" s="686" t="s">
        <v>7187</v>
      </c>
      <c r="FP141" s="557" t="s">
        <v>7188</v>
      </c>
      <c r="FQ141" s="430">
        <v>1</v>
      </c>
      <c r="FR141" s="682" t="s">
        <v>1285</v>
      </c>
      <c r="FS141" s="369">
        <v>2</v>
      </c>
      <c r="FT141" s="430">
        <v>2019</v>
      </c>
      <c r="FU141" s="573" t="s">
        <v>7189</v>
      </c>
      <c r="FV141" s="369">
        <v>2</v>
      </c>
      <c r="FW141" s="430">
        <v>2018</v>
      </c>
      <c r="FX141" s="573" t="s">
        <v>7190</v>
      </c>
      <c r="FY141" s="369">
        <v>1</v>
      </c>
      <c r="FZ141" s="430">
        <v>2018</v>
      </c>
      <c r="GA141" s="686" t="s">
        <v>7191</v>
      </c>
      <c r="GB141" s="573" t="s">
        <v>7192</v>
      </c>
      <c r="GC141" s="369">
        <v>0</v>
      </c>
      <c r="GD141" s="430" t="s">
        <v>1188</v>
      </c>
      <c r="GE141" s="686" t="s">
        <v>1188</v>
      </c>
      <c r="GF141" s="431" t="s">
        <v>1188</v>
      </c>
      <c r="GG141" s="369">
        <v>2</v>
      </c>
      <c r="GH141" s="430">
        <v>2011</v>
      </c>
      <c r="GI141" s="686" t="s">
        <v>7193</v>
      </c>
      <c r="GJ141" s="573" t="s">
        <v>7194</v>
      </c>
      <c r="GK141" s="369">
        <v>2</v>
      </c>
      <c r="GL141" s="430">
        <v>2009</v>
      </c>
      <c r="GM141" s="686" t="s">
        <v>7195</v>
      </c>
      <c r="GN141" s="572" t="s">
        <v>7196</v>
      </c>
      <c r="GO141" s="800">
        <v>1</v>
      </c>
      <c r="GP141" s="578" t="s">
        <v>7197</v>
      </c>
      <c r="GQ141" s="872">
        <v>0</v>
      </c>
      <c r="GR141" s="872">
        <v>0</v>
      </c>
      <c r="GS141" s="872">
        <v>0</v>
      </c>
      <c r="GT141" s="873">
        <v>0</v>
      </c>
      <c r="GU141" s="945">
        <v>1</v>
      </c>
      <c r="GV141" s="730" t="s">
        <v>7198</v>
      </c>
      <c r="GW141" s="843">
        <v>1</v>
      </c>
      <c r="GX141" s="944">
        <v>1</v>
      </c>
      <c r="GY141" s="945">
        <v>0</v>
      </c>
      <c r="GZ141" s="962" t="s">
        <v>1188</v>
      </c>
      <c r="HA141" s="583" t="s">
        <v>1293</v>
      </c>
      <c r="HB141" s="584">
        <v>1</v>
      </c>
      <c r="HC141" s="585">
        <v>2</v>
      </c>
      <c r="HD141" s="586" t="s">
        <v>3521</v>
      </c>
      <c r="HE141" s="471" t="s">
        <v>7199</v>
      </c>
      <c r="HF141" s="587">
        <v>2011</v>
      </c>
      <c r="HG141" s="587">
        <v>2011</v>
      </c>
      <c r="HH141" s="588">
        <v>2</v>
      </c>
      <c r="HI141" s="586" t="s">
        <v>7200</v>
      </c>
      <c r="HJ141" s="471" t="s">
        <v>7201</v>
      </c>
      <c r="HK141" s="691">
        <v>2013</v>
      </c>
      <c r="HL141" s="692">
        <v>2</v>
      </c>
      <c r="HM141" s="591" t="s">
        <v>7202</v>
      </c>
      <c r="HN141" s="592">
        <v>2003</v>
      </c>
      <c r="HO141" s="681">
        <v>1</v>
      </c>
      <c r="HP141" s="574">
        <v>1</v>
      </c>
      <c r="HQ141" s="472">
        <f t="shared" si="271"/>
        <v>2</v>
      </c>
      <c r="HR141" s="593">
        <v>1</v>
      </c>
      <c r="HS141" s="574">
        <v>1</v>
      </c>
      <c r="HT141" s="574">
        <v>0</v>
      </c>
      <c r="HU141" s="574">
        <v>0</v>
      </c>
      <c r="HV141" s="574">
        <v>1</v>
      </c>
      <c r="HW141" s="574">
        <v>1</v>
      </c>
      <c r="HX141" s="574">
        <v>1</v>
      </c>
      <c r="HY141" s="574">
        <v>0</v>
      </c>
      <c r="HZ141" s="574">
        <v>1</v>
      </c>
      <c r="IA141" s="574">
        <v>1</v>
      </c>
      <c r="IB141" s="574">
        <v>1</v>
      </c>
      <c r="IC141" s="574">
        <v>0.5</v>
      </c>
      <c r="ID141" s="681">
        <v>1</v>
      </c>
      <c r="IE141" s="369">
        <v>1</v>
      </c>
      <c r="IF141" s="574">
        <v>1</v>
      </c>
      <c r="IG141" s="472">
        <f t="shared" si="272"/>
        <v>2</v>
      </c>
      <c r="IH141" s="609">
        <v>0.49905174365108163</v>
      </c>
      <c r="II141" s="694">
        <v>0.54930438415660332</v>
      </c>
      <c r="IJ141" s="695">
        <v>0.37794556327007284</v>
      </c>
      <c r="IK141" s="696">
        <v>0.60146101747486491</v>
      </c>
      <c r="IL141" s="696">
        <v>0.61158772662179517</v>
      </c>
      <c r="IM141" s="697">
        <v>0.60622322925968053</v>
      </c>
      <c r="IN141" s="599">
        <v>3</v>
      </c>
      <c r="IO141" s="600">
        <v>2</v>
      </c>
      <c r="IP141" s="601">
        <v>3</v>
      </c>
      <c r="IQ141" s="600">
        <v>30</v>
      </c>
      <c r="IR141" s="587">
        <v>42</v>
      </c>
      <c r="IS141" s="601">
        <v>72</v>
      </c>
      <c r="IT141" s="599" t="s">
        <v>1188</v>
      </c>
      <c r="IU141" s="600" t="s">
        <v>1188</v>
      </c>
      <c r="IV141" s="587" t="s">
        <v>1188</v>
      </c>
      <c r="IW141" s="601" t="s">
        <v>1188</v>
      </c>
      <c r="IX141" s="602" t="s">
        <v>1188</v>
      </c>
      <c r="IY141" s="681">
        <v>1</v>
      </c>
      <c r="IZ141" s="603" t="s">
        <v>7203</v>
      </c>
      <c r="JA141" s="681">
        <v>2</v>
      </c>
      <c r="JB141" s="603" t="s">
        <v>7189</v>
      </c>
      <c r="JC141" s="681">
        <v>0</v>
      </c>
      <c r="JD141" s="430" t="s">
        <v>1188</v>
      </c>
      <c r="JE141" s="686" t="s">
        <v>1188</v>
      </c>
      <c r="JF141" s="798" t="s">
        <v>1188</v>
      </c>
      <c r="JG141" s="592" t="s">
        <v>1188</v>
      </c>
      <c r="JH141" s="369">
        <v>0</v>
      </c>
      <c r="JI141" s="430" t="s">
        <v>1188</v>
      </c>
      <c r="JJ141" s="686" t="s">
        <v>1188</v>
      </c>
      <c r="JK141" s="686" t="s">
        <v>1188</v>
      </c>
      <c r="JL141" s="592" t="s">
        <v>1188</v>
      </c>
      <c r="JM141" s="369">
        <v>1</v>
      </c>
      <c r="JN141" s="430">
        <v>2</v>
      </c>
      <c r="JO141" s="430">
        <v>1</v>
      </c>
      <c r="JP141" s="686" t="s">
        <v>7204</v>
      </c>
      <c r="JQ141" s="798" t="s">
        <v>7152</v>
      </c>
      <c r="JR141" s="592">
        <v>2019</v>
      </c>
      <c r="JS141" s="369">
        <v>2</v>
      </c>
      <c r="JT141" s="430">
        <v>2</v>
      </c>
      <c r="JU141" s="686" t="s">
        <v>7155</v>
      </c>
      <c r="JV141" s="798" t="s">
        <v>7205</v>
      </c>
      <c r="JW141" s="592">
        <v>2020</v>
      </c>
      <c r="JX141" s="606">
        <v>2</v>
      </c>
      <c r="JY141" s="750" t="s">
        <v>7206</v>
      </c>
      <c r="JZ141" s="606">
        <v>2018</v>
      </c>
      <c r="KA141" s="606">
        <f t="shared" si="273"/>
        <v>3</v>
      </c>
      <c r="KB141" s="606"/>
      <c r="KC141" s="606">
        <v>1</v>
      </c>
      <c r="KD141" s="606"/>
      <c r="KE141" s="606">
        <v>2</v>
      </c>
      <c r="KF141" s="606">
        <f t="shared" si="274"/>
        <v>0</v>
      </c>
      <c r="KG141" s="606"/>
      <c r="KH141" s="606"/>
      <c r="KI141" s="606"/>
      <c r="KJ141" s="606"/>
      <c r="KK141" s="606">
        <v>1</v>
      </c>
      <c r="KL141" s="606">
        <v>1</v>
      </c>
      <c r="KM141" s="608">
        <f t="shared" si="248"/>
        <v>0.48649086803197861</v>
      </c>
      <c r="KN141" s="609">
        <v>-6.7545659840106964E-2</v>
      </c>
      <c r="KO141" s="609">
        <v>49.519229888916016</v>
      </c>
      <c r="KP141" s="610">
        <v>11</v>
      </c>
      <c r="KQ141" s="608">
        <f t="shared" si="249"/>
        <v>0.41046184301376343</v>
      </c>
      <c r="KR141" s="609">
        <v>-0.44769078493118286</v>
      </c>
      <c r="KS141" s="609">
        <v>36.538459777832031</v>
      </c>
      <c r="KT141" s="610">
        <v>15</v>
      </c>
      <c r="KU141" s="610">
        <v>36</v>
      </c>
      <c r="KV141" s="606" t="s">
        <v>5586</v>
      </c>
      <c r="KW141" s="606" t="s">
        <v>7150</v>
      </c>
      <c r="KX141" s="700" t="str">
        <f t="shared" ca="1" si="275"/>
        <v>A</v>
      </c>
      <c r="KY141" s="701">
        <f t="shared" ca="1" si="276"/>
        <v>0.77554291769986694</v>
      </c>
      <c r="KZ141" s="702">
        <f t="shared" ca="1" si="235"/>
        <v>0.60550588235294123</v>
      </c>
      <c r="LA141" s="703">
        <f t="shared" ca="1" si="236"/>
        <v>0.88178095238095244</v>
      </c>
      <c r="LB141" s="703">
        <f t="shared" ca="1" si="237"/>
        <v>0.81547500000000006</v>
      </c>
      <c r="LC141" s="704">
        <f t="shared" ca="1" si="238"/>
        <v>0.79940983606557381</v>
      </c>
      <c r="LD141" s="696" cm="1">
        <f t="array" aca="1" ref="LD141" ca="1">INDIRECT(LD$203&amp;ROW())*LD$205</f>
        <v>4</v>
      </c>
      <c r="LE141" s="696" cm="1">
        <f t="array" aca="1" ref="LE141" ca="1">INDIRECT(LE$203&amp;ROW())*LE$205</f>
        <v>0</v>
      </c>
      <c r="LF141" s="696" cm="1">
        <f t="array" aca="1" ref="LF141" ca="1">INDIRECT(LF$203&amp;ROW())*LF$205</f>
        <v>8</v>
      </c>
      <c r="LG141" s="696" cm="1">
        <f t="array" aca="1" ref="LG141" ca="1">INDIRECT(LG$203&amp;ROW())*LG$205</f>
        <v>3</v>
      </c>
      <c r="LH141" s="696" cm="1">
        <f t="array" aca="1" ref="LH141" ca="1">INDIRECT(LH$203&amp;ROW())*LH$205</f>
        <v>2</v>
      </c>
      <c r="LI141" s="696" cm="1">
        <f t="array" aca="1" ref="LI141" ca="1">INDIRECT(LI$203&amp;ROW())*LI$205</f>
        <v>3</v>
      </c>
      <c r="LJ141" s="696" cm="1">
        <f t="array" aca="1" ref="LJ141" ca="1">INDIRECT(LJ$203&amp;ROW())*LJ$205</f>
        <v>3</v>
      </c>
      <c r="LK141" s="696" cm="1">
        <f t="array" aca="1" ref="LK141" ca="1">INDIRECT(LK$203&amp;ROW())*LK$205</f>
        <v>3</v>
      </c>
      <c r="LL141" s="696" cm="1">
        <f t="array" aca="1" ref="LL141" ca="1">INDIRECT(LL$203&amp;ROW())*LL$205</f>
        <v>3</v>
      </c>
      <c r="LM141" s="696" cm="1">
        <f t="array" aca="1" ref="LM141" ca="1">INDIRECT(LM$203&amp;ROW())*LM$205</f>
        <v>6</v>
      </c>
      <c r="LN141" s="696" cm="1">
        <f t="array" aca="1" ref="LN141" ca="1">INDIRECT(LN$203&amp;ROW())*LN$205</f>
        <v>3</v>
      </c>
      <c r="LO141" s="696" cm="1">
        <f t="array" aca="1" ref="LO141" ca="1">INDIRECT(LO$203&amp;ROW())*LO$205</f>
        <v>6</v>
      </c>
      <c r="LP141" s="696" cm="1">
        <f t="array" aca="1" ref="LP141" ca="1">INDIRECT(LP$203&amp;ROW())*LP$205</f>
        <v>4</v>
      </c>
      <c r="LQ141" s="696" cm="1">
        <f t="array" aca="1" ref="LQ141" ca="1">IF(INDIRECT(LQ$203&amp;ROW())="-",0,INDIRECT(LQ$203&amp;ROW())*LQ$205)</f>
        <v>3.468</v>
      </c>
      <c r="LR141" s="696" cm="1">
        <f t="array" aca="1" ref="LR141" ca="1">INDIRECT(LR$203&amp;ROW())*LR$205</f>
        <v>0</v>
      </c>
      <c r="LS141" s="696" cm="1">
        <f t="array" aca="1" ref="LS141" ca="1">IF(INDIRECT(LS$203&amp;ROW())="-",0,INDIRECT(LS$203&amp;ROW())*LS$205)</f>
        <v>4.5174000000000003</v>
      </c>
      <c r="LT141" s="696" cm="1">
        <f t="array" aca="1" ref="LT141" ca="1">INDIRECT(LT$203&amp;ROW())*LT$205</f>
        <v>4</v>
      </c>
      <c r="LU141" s="696" cm="1">
        <f t="array" aca="1" ref="LU141" ca="1">INDIRECT(LU$203&amp;ROW())*LU$205</f>
        <v>3</v>
      </c>
      <c r="LV141" s="696" cm="1">
        <f t="array" aca="1" ref="LV141" ca="1">INDIRECT(LV$203&amp;ROW())*LV$205</f>
        <v>3</v>
      </c>
      <c r="LW141" s="696" cm="1">
        <f t="array" aca="1" ref="LW141" ca="1">INDIRECT(LW$203&amp;ROW())*LW$205</f>
        <v>1</v>
      </c>
      <c r="LX141" s="696" cm="1">
        <f t="array" aca="1" ref="LX141" ca="1">INDIRECT(LX$203&amp;ROW())*LX$205</f>
        <v>3</v>
      </c>
      <c r="LY141" s="696" cm="1">
        <f t="array" aca="1" ref="LY141" ca="1">IF(INDIRECT(LY$203&amp;ROW())="-",0,INDIRECT(LY$203&amp;ROW())*LY$205)</f>
        <v>4.5714000000000006</v>
      </c>
      <c r="LZ141" s="696" cm="1">
        <f t="array" aca="1" ref="LZ141" ca="1">INDIRECT(LZ$203&amp;ROW())*LZ$205</f>
        <v>2</v>
      </c>
      <c r="MA141" s="696" cm="1">
        <f t="array" aca="1" ref="MA141" ca="1">INDIRECT(MA$203&amp;ROW())*MA$205</f>
        <v>4</v>
      </c>
      <c r="MB141" s="696" cm="1">
        <f t="array" aca="1" ref="MB141" ca="1">INDIRECT(MB$203&amp;ROW())*MB$205</f>
        <v>4</v>
      </c>
      <c r="MC141" s="696" cm="1">
        <f t="array" aca="1" ref="MC141" ca="1">IF($MB141=0,0,INDIRECT(MC$203&amp;ROW())*MC$205)</f>
        <v>0</v>
      </c>
      <c r="MD141" s="696" cm="1">
        <f t="array" aca="1" ref="MD141" ca="1">IF($MB141=0,0,INDIRECT(MD$203&amp;ROW())*MD$205)</f>
        <v>0</v>
      </c>
      <c r="ME141" s="696" cm="1">
        <f t="array" aca="1" ref="ME141" ca="1">IF($MB141=0,0,INDIRECT(ME$203&amp;ROW())*ME$205)</f>
        <v>0</v>
      </c>
      <c r="MF141" s="696" cm="1">
        <f t="array" aca="1" ref="MF141" ca="1">IF($MB141=0,0,INDIRECT(MF$203&amp;ROW())*MF$205)</f>
        <v>0</v>
      </c>
      <c r="MG141" s="696" cm="1">
        <f t="array" aca="1" ref="MG141" ca="1">INDIRECT(MG$203&amp;ROW())*MG$205</f>
        <v>4</v>
      </c>
      <c r="MH141" s="696" cm="1">
        <f t="array" aca="1" ref="MH141" ca="1">IF($MG141=0,0,INDIRECT(MH$203&amp;ROW())*MH$205)</f>
        <v>0.5</v>
      </c>
      <c r="MI141" s="696" cm="1">
        <f t="array" aca="1" ref="MI141" ca="1">IF($MG141=0,0,INDIRECT(MI$203&amp;ROW())*MI$205)</f>
        <v>0.5</v>
      </c>
      <c r="MJ141" s="696" cm="1">
        <f t="array" aca="1" ref="MJ141" ca="1">INDIRECT(MJ$203&amp;ROW())*MJ$205</f>
        <v>0</v>
      </c>
      <c r="MK141" s="696" cm="1">
        <f t="array" aca="1" ref="MK141" ca="1">INDIRECT(MK$203&amp;ROW())*MK$205</f>
        <v>4</v>
      </c>
      <c r="ML141" s="696" cm="1">
        <f t="array" aca="1" ref="ML141" ca="1">INDIRECT(ML$203&amp;ROW())*ML$205</f>
        <v>6</v>
      </c>
      <c r="MM141" s="696" cm="1">
        <f t="array" aca="1" ref="MM141" ca="1">INDIRECT(MM$203&amp;ROW())*MM$205</f>
        <v>4</v>
      </c>
      <c r="MN141" s="696" cm="1">
        <f t="array" aca="1" ref="MN141" ca="1">INDIRECT(MN$203&amp;ROW())*MN$205</f>
        <v>4</v>
      </c>
      <c r="MO141" s="696" cm="1">
        <f t="array" aca="1" ref="MO141" ca="1">INDIRECT(MO$203&amp;ROW())*MO$205</f>
        <v>2</v>
      </c>
      <c r="MP141" s="696" cm="1">
        <f t="array" aca="1" ref="MP141" ca="1">INDIRECT(MP$203&amp;ROW())*MP$205</f>
        <v>2</v>
      </c>
      <c r="MQ141" s="696" cm="1">
        <f t="array" aca="1" ref="MQ141" ca="1">INDIRECT(MQ$203&amp;ROW())*MQ$205</f>
        <v>2</v>
      </c>
      <c r="MR141" s="696" cm="1">
        <f t="array" aca="1" ref="MR141" ca="1">INDIRECT(MR$203&amp;ROW())*MR$205</f>
        <v>2</v>
      </c>
      <c r="MS141" s="696" cm="1">
        <f t="array" aca="1" ref="MS141" ca="1">INDIRECT(MS$203&amp;ROW())*MS$205</f>
        <v>2</v>
      </c>
      <c r="MT141" s="696" cm="1">
        <f t="array" aca="1" ref="MT141" ca="1">INDIRECT(MT$203&amp;ROW())*MT$205</f>
        <v>2</v>
      </c>
      <c r="MU141" s="696" cm="1">
        <f t="array" aca="1" ref="MU141" ca="1">INDIRECT(MU$203&amp;ROW())*MU$205</f>
        <v>2</v>
      </c>
      <c r="MV141" s="696" cm="1">
        <f t="array" aca="1" ref="MV141" ca="1">IF(INDIRECT(MV$203&amp;ROW())="-",0,INDIRECT(MV$203&amp;ROW())*MV$205)</f>
        <v>4.7640000000000002</v>
      </c>
      <c r="MW141" s="696" cm="1">
        <f t="array" aca="1" ref="MW141" ca="1">INDIRECT(MW$203&amp;ROW())*MW$205</f>
        <v>0</v>
      </c>
      <c r="MX141" s="696" cm="1">
        <f t="array" aca="1" ref="MX141" ca="1">INDIRECT(MX$203&amp;ROW())*MX$205</f>
        <v>4</v>
      </c>
      <c r="MY141" s="696" cm="1">
        <f t="array" aca="1" ref="MY141" ca="1">INDIRECT(MY$203&amp;ROW())*MY$205</f>
        <v>8</v>
      </c>
      <c r="NA141" s="701">
        <f t="shared" si="277"/>
        <v>0.77019512195121953</v>
      </c>
      <c r="NB141" s="617">
        <f t="shared" si="278"/>
        <v>0.91092142857142855</v>
      </c>
      <c r="NC141" s="695">
        <f t="shared" si="279"/>
        <v>0.5970692307692308</v>
      </c>
      <c r="ND141" s="697">
        <f t="shared" si="280"/>
        <v>0.80718518518518523</v>
      </c>
      <c r="NE141" s="694">
        <f t="shared" si="281"/>
        <v>0.77134274161926597</v>
      </c>
      <c r="NF141" s="682" t="str">
        <f t="shared" si="282"/>
        <v>A</v>
      </c>
      <c r="NH141" s="606" t="s">
        <v>7150</v>
      </c>
      <c r="NI141" s="563" t="str">
        <f t="shared" si="239"/>
        <v>B</v>
      </c>
      <c r="NJ141" s="563" t="str">
        <f t="shared" si="283"/>
        <v>A</v>
      </c>
      <c r="NK141" s="563" t="str">
        <f t="shared" ca="1" si="284"/>
        <v>A</v>
      </c>
      <c r="NL141" s="563" t="str">
        <f t="shared" ca="1" si="285"/>
        <v>A</v>
      </c>
      <c r="NM141" s="563" t="str">
        <f t="shared" ca="1" si="286"/>
        <v>A</v>
      </c>
      <c r="NN141" s="563" t="str">
        <f t="shared" ca="1" si="306"/>
        <v>A</v>
      </c>
      <c r="NO141" s="563" t="str">
        <f t="shared" ca="1" si="307"/>
        <v>A</v>
      </c>
      <c r="NP141" s="606" t="str">
        <f t="shared" si="287"/>
        <v>Yes</v>
      </c>
      <c r="NQ141" s="682" t="str">
        <f t="shared" si="288"/>
        <v>Yes</v>
      </c>
      <c r="NR141" s="682" t="e">
        <f>IF(OR(AND(NI141="A",OR(NJ141="C",NJ141="D")),AND(NI141="A",OR(#REF!="C",#REF!="D")),AND(NI141="B",OR(NJ141="D",#REF!="D")),AND(OR(NI141="C",NI141="D"),OR(NJ141="A",NJ141="B")),AND(OR(NI141="C",NI141="D"),OR(#REF!="A",#REF!="B")),AND(OR(NJ141="A",#REF!="A",NJ141="B",#REF!="B"),OR(NP141="-",NQ141="-")),AND(OR(NJ141="C",#REF!="C",NJ141="D",#REF!="D"),NP141="Yes")),"Yes","-")</f>
        <v>#REF!</v>
      </c>
      <c r="NS141" s="607"/>
      <c r="NT141" s="619">
        <f t="shared" si="289"/>
        <v>0.70830000000000004</v>
      </c>
      <c r="NU141" s="619">
        <f t="shared" si="290"/>
        <v>0.77134274161926597</v>
      </c>
      <c r="NV141" s="619">
        <f t="shared" ca="1" si="291"/>
        <v>0.77554291769986694</v>
      </c>
      <c r="NW141" s="619">
        <f t="shared" ca="1" si="308"/>
        <v>0.77434999475341226</v>
      </c>
      <c r="NX141" s="619">
        <f t="shared" ca="1" si="309"/>
        <v>0.76782648771432715</v>
      </c>
      <c r="NY141" s="620">
        <f t="shared" ca="1" si="310"/>
        <v>0.7662300512974719</v>
      </c>
      <c r="NZ141" s="620">
        <f t="shared" ca="1" si="311"/>
        <v>0.77787758939620422</v>
      </c>
      <c r="OA141" s="705" t="s">
        <v>1188</v>
      </c>
      <c r="OB141" s="706" t="s">
        <v>1188</v>
      </c>
      <c r="OC141" s="494"/>
      <c r="OE141" s="606" t="s">
        <v>7150</v>
      </c>
      <c r="OF141" s="700" t="str">
        <f t="shared" ca="1" si="292"/>
        <v>A</v>
      </c>
      <c r="OG141" s="701">
        <f t="shared" ca="1" si="312"/>
        <v>0.77434999475341226</v>
      </c>
      <c r="OH141" s="705">
        <f t="shared" ca="1" si="293"/>
        <v>0.72963586117136658</v>
      </c>
      <c r="OI141" s="696">
        <f t="shared" ca="1" si="294"/>
        <v>0.91384811643663744</v>
      </c>
      <c r="OJ141" s="696">
        <f t="shared" ca="1" si="295"/>
        <v>0.64688281862653574</v>
      </c>
      <c r="OK141" s="697">
        <f t="shared" ca="1" si="296"/>
        <v>0.8070331827791094</v>
      </c>
      <c r="OL141" s="696" cm="1">
        <f t="array" aca="1" ref="OL141" ca="1">INDIRECT(OL$203&amp;ROW())*OL$205</f>
        <v>0.74780000000000002</v>
      </c>
      <c r="OM141" s="696" cm="1">
        <f t="array" aca="1" ref="OM141" ca="1">INDIRECT(OM$203&amp;ROW())*OM$205</f>
        <v>0</v>
      </c>
      <c r="ON141" s="696" cm="1">
        <f t="array" aca="1" ref="ON141" ca="1">INDIRECT(ON$203&amp;ROW())*ON$205</f>
        <v>1.4561999999999999</v>
      </c>
      <c r="OO141" s="696" cm="1">
        <f t="array" aca="1" ref="OO141" ca="1">INDIRECT(OO$203&amp;ROW())*OO$205</f>
        <v>1.0790999999999999</v>
      </c>
      <c r="OP141" s="696" cm="1">
        <f t="array" aca="1" ref="OP141" ca="1">INDIRECT(OP$203&amp;ROW())*OP$205</f>
        <v>1.0553999999999999</v>
      </c>
      <c r="OQ141" s="696" cm="1">
        <f t="array" aca="1" ref="OQ141" ca="1">INDIRECT(OQ$203&amp;ROW())*OQ$205</f>
        <v>1.5849</v>
      </c>
      <c r="OR141" s="696" cm="1">
        <f t="array" aca="1" ref="OR141" ca="1">INDIRECT(OR$203&amp;ROW())*OR$205</f>
        <v>1.4141999999999999</v>
      </c>
      <c r="OS141" s="696" cm="1">
        <f t="array" aca="1" ref="OS141" ca="1">INDIRECT(OS$203&amp;ROW())*OS$205</f>
        <v>1.5387</v>
      </c>
      <c r="OT141" s="696" cm="1">
        <f t="array" aca="1" ref="OT141" ca="1">INDIRECT(OT$203&amp;ROW())*OT$205</f>
        <v>1.4727000000000001</v>
      </c>
      <c r="OU141" s="696" cm="1">
        <f t="array" aca="1" ref="OU141" ca="1">INDIRECT(OU$203&amp;ROW())*OU$205</f>
        <v>1.9304999999999999</v>
      </c>
      <c r="OV141" s="696" cm="1">
        <f t="array" aca="1" ref="OV141" ca="1">INDIRECT(OV$203&amp;ROW())*OV$205</f>
        <v>1.2161999999999999</v>
      </c>
      <c r="OW141" s="696" cm="1">
        <f t="array" aca="1" ref="OW141" ca="1">INDIRECT(OW$203&amp;ROW())*OW$205</f>
        <v>1.5144000000000002</v>
      </c>
      <c r="OX141" s="696" cm="1">
        <f t="array" aca="1" ref="OX141" ca="1">INDIRECT(OX$203&amp;ROW())*OX$205</f>
        <v>1.3977999999999999</v>
      </c>
      <c r="OY141" s="696" cm="1">
        <f t="array" aca="1" ref="OY141" ca="1">IF(INDIRECT(OY$203&amp;ROW())="-",0,INDIRECT(OY$203&amp;ROW())*OY$205)</f>
        <v>0.41020659999999998</v>
      </c>
      <c r="OZ141" s="696" cm="1">
        <f t="array" aca="1" ref="OZ141" ca="1">INDIRECT(OZ$203&amp;ROW())*OZ$205</f>
        <v>0</v>
      </c>
      <c r="PA141" s="696" cm="1">
        <f t="array" aca="1" ref="PA141" ca="1">IF(INDIRECT(PA$203&amp;ROW())="-",0,INDIRECT(PA$203&amp;ROW())*PA$205)</f>
        <v>0.66511186</v>
      </c>
      <c r="PB141" s="705" cm="1">
        <f t="array" aca="1" ref="PB141" ca="1">INDIRECT(PB$203&amp;ROW())*PB$205</f>
        <v>1.5084</v>
      </c>
      <c r="PC141" s="696" cm="1">
        <f t="array" aca="1" ref="PC141" ca="1">INDIRECT(PC$203&amp;ROW())*PC$205</f>
        <v>2.0918999999999999</v>
      </c>
      <c r="PD141" s="696" cm="1">
        <f t="array" aca="1" ref="PD141" ca="1">INDIRECT(PD$203&amp;ROW())*PD$205</f>
        <v>2.2025999999999999</v>
      </c>
      <c r="PE141" s="696" cm="1">
        <f t="array" aca="1" ref="PE141" ca="1">INDIRECT(PE$203&amp;ROW())*PE$205</f>
        <v>0.64</v>
      </c>
      <c r="PF141" s="696" cm="1">
        <f t="array" aca="1" ref="PF141" ca="1">INDIRECT(PF$203&amp;ROW())*PF$205</f>
        <v>1.9962</v>
      </c>
      <c r="PG141" s="696" cm="1">
        <f t="array" aca="1" ref="PG141" ca="1">IF(INDIRECT(PG$203&amp;ROW())="-",0,INDIRECT(PG$203&amp;ROW())*PG$205)</f>
        <v>0.66666250000000005</v>
      </c>
      <c r="PH141" s="696" cm="1">
        <f t="array" aca="1" ref="PH141" ca="1">INDIRECT(PH$203&amp;ROW())*PH$205</f>
        <v>0.61699999999999999</v>
      </c>
      <c r="PI141" s="696" cm="1">
        <f t="array" aca="1" ref="PI141" ca="1">INDIRECT(PI$203&amp;ROW())*PI$205</f>
        <v>1.2145999999999999</v>
      </c>
      <c r="PJ141" s="696" cm="1">
        <f t="array" aca="1" ref="PJ141" ca="1">INDIRECT(PJ$203&amp;ROW())*PJ$205</f>
        <v>0.75980000000000003</v>
      </c>
      <c r="PK141" s="696" cm="1">
        <f t="array" aca="1" ref="PK141" ca="1">IF($PJ141=0,0,INDIRECT(PK$203&amp;ROW())*PK$205)</f>
        <v>0</v>
      </c>
      <c r="PL141" s="696" cm="1">
        <f t="array" aca="1" ref="PL141" ca="1">IF($MPE141=0,0,INDIRECT(PL$203&amp;ROW())*PL$205)</f>
        <v>0</v>
      </c>
      <c r="PM141" s="696" cm="1">
        <f t="array" aca="1" ref="PM141" ca="1">IF($MPE141=0,0,INDIRECT(PM$203&amp;ROW())*PM$205)</f>
        <v>0</v>
      </c>
      <c r="PN141" s="696" cm="1">
        <f t="array" aca="1" ref="PN141" ca="1">IF($PJ141=0,0,INDIRECT(PN$203&amp;ROW())*PN$205)</f>
        <v>0</v>
      </c>
      <c r="PO141" s="696" cm="1">
        <f t="array" aca="1" ref="PO141" ca="1">INDIRECT(PO$203&amp;ROW())*PO$205</f>
        <v>0.73140000000000005</v>
      </c>
      <c r="PP141" s="696" cm="1">
        <f t="array" aca="1" ref="PP141" ca="1">IF($PO141=0,0,INDIRECT(PP$203&amp;ROW())*PP$205)</f>
        <v>0.68189999999999995</v>
      </c>
      <c r="PQ141" s="696" cm="1">
        <f t="array" aca="1" ref="PQ141" ca="1">IF($PO141=0,0,INDIRECT(PQ$203&amp;ROW())*PQ$205)</f>
        <v>0.52549999999999997</v>
      </c>
      <c r="PR141" s="696" cm="1">
        <f t="array" aca="1" ref="PR141" ca="1">INDIRECT(PR$203&amp;ROW())*PR$205</f>
        <v>0</v>
      </c>
      <c r="PS141" s="696" cm="1">
        <f t="array" aca="1" ref="PS141" ca="1">INDIRECT(PS$203&amp;ROW())*PS$205</f>
        <v>0.7389</v>
      </c>
      <c r="PT141" s="696" cm="1">
        <f t="array" aca="1" ref="PT141" ca="1">INDIRECT(PT$203&amp;ROW())*PT$205</f>
        <v>1.4406000000000001</v>
      </c>
      <c r="PU141" s="696" cm="1">
        <f t="array" aca="1" ref="PU141" ca="1">INDIRECT(PU$203&amp;ROW())*PU$205</f>
        <v>1.1798</v>
      </c>
      <c r="PV141" s="696" cm="1">
        <f t="array" aca="1" ref="PV141" ca="1">INDIRECT(PV$203&amp;ROW())*PV$205</f>
        <v>0.6966</v>
      </c>
      <c r="PW141" s="696" cm="1">
        <f t="array" aca="1" ref="PW141" ca="1">INDIRECT(PW$203&amp;ROW())*PW$205</f>
        <v>1.0658000000000001</v>
      </c>
      <c r="PX141" s="696" cm="1">
        <f t="array" aca="1" ref="PX141" ca="1">INDIRECT(PX$203&amp;ROW())*PX$205</f>
        <v>1.1714</v>
      </c>
      <c r="PY141" s="696" cm="1">
        <f t="array" aca="1" ref="PY141" ca="1">INDIRECT(PY$203&amp;ROW())*PY$205</f>
        <v>1.1866000000000001</v>
      </c>
      <c r="PZ141" s="696" cm="1">
        <f t="array" aca="1" ref="PZ141" ca="1">INDIRECT(PZ$203&amp;ROW())*PZ$205</f>
        <v>0.17430000000000001</v>
      </c>
      <c r="QA141" s="696" cm="1">
        <f t="array" aca="1" ref="QA141" ca="1">INDIRECT(QA$203&amp;ROW())*QA$205</f>
        <v>0.31659999999999999</v>
      </c>
      <c r="QB141" s="696" cm="1">
        <f t="array" aca="1" ref="QB141" ca="1">INDIRECT(QB$203&amp;ROW())*QB$205</f>
        <v>1.5966</v>
      </c>
      <c r="QC141" s="696" cm="1">
        <f t="array" aca="1" ref="QC141" ca="1">INDIRECT(QC$203&amp;ROW())*QC$205</f>
        <v>1.4259999999999999</v>
      </c>
      <c r="QD141" s="696" cm="1">
        <f t="array" aca="1" ref="QD141" ca="1">IF(INDIRECT(QD$203&amp;ROW())="-",0,INDIRECT(QD$203&amp;ROW())*QD$205)</f>
        <v>0.48759540000000001</v>
      </c>
      <c r="QE141" s="696" cm="1">
        <f t="array" aca="1" ref="QE141" ca="1">INDIRECT(QE$203&amp;ROW())*QE$205</f>
        <v>0</v>
      </c>
      <c r="QF141" s="696" cm="1">
        <f t="array" aca="1" ref="QF141" ca="1">INDIRECT(QF$203&amp;ROW())*QF$205</f>
        <v>0.72440000000000004</v>
      </c>
      <c r="QG141" s="696" cm="1">
        <f t="array" aca="1" ref="QG141" ca="1">INDIRECT(QG$203&amp;ROW())*QG$205</f>
        <v>1.4996</v>
      </c>
      <c r="QI141" s="606" t="s">
        <v>7150</v>
      </c>
      <c r="QJ141" s="700" t="str">
        <f t="shared" ca="1" si="297"/>
        <v>A</v>
      </c>
      <c r="QK141" s="701">
        <f t="shared" ca="1" si="313"/>
        <v>0.76782648771432715</v>
      </c>
      <c r="QL141" s="705">
        <f t="shared" ca="1" si="298"/>
        <v>0.80773658421187655</v>
      </c>
      <c r="QM141" s="696">
        <f t="shared" ca="1" si="299"/>
        <v>0.88479338705606025</v>
      </c>
      <c r="QN141" s="696">
        <f t="shared" ca="1" si="300"/>
        <v>0.55956549358762087</v>
      </c>
      <c r="QO141" s="697">
        <f t="shared" ca="1" si="301"/>
        <v>0.81921048600175139</v>
      </c>
      <c r="QP141" s="696" cm="1">
        <f t="array" aca="1" ref="QP141" ca="1">INDIRECT(QP$203&amp;ROW())*QP$205</f>
        <v>3.3451646745381883E-2</v>
      </c>
      <c r="QQ141" s="696" cm="1">
        <f t="array" aca="1" ref="QQ141" ca="1">INDIRECT(QQ$203&amp;ROW())*QQ$205</f>
        <v>0</v>
      </c>
      <c r="QR141" s="696" cm="1">
        <f t="array" aca="1" ref="QR141" ca="1">INDIRECT(QR$203&amp;ROW())*QR$205</f>
        <v>0.15089809664795908</v>
      </c>
      <c r="QS141" s="696" cm="1">
        <f t="array" aca="1" ref="QS141" ca="1">INDIRECT(QS$203&amp;ROW())*QS$205</f>
        <v>0.22471360933801068</v>
      </c>
      <c r="QT141" s="696" cm="1">
        <f t="array" aca="1" ref="QT141" ca="1">INDIRECT(QT$203&amp;ROW())*QT$205</f>
        <v>0.17488542943331029</v>
      </c>
      <c r="QU141" s="696" cm="1">
        <f t="array" aca="1" ref="QU141" ca="1">INDIRECT(QU$203&amp;ROW())*QU$205</f>
        <v>0.53329206883563263</v>
      </c>
      <c r="QV141" s="696" cm="1">
        <f t="array" aca="1" ref="QV141" ca="1">INDIRECT(QV$203&amp;ROW())*QV$205</f>
        <v>0.24117831443907087</v>
      </c>
      <c r="QW141" s="696" cm="1">
        <f t="array" aca="1" ref="QW141" ca="1">INDIRECT(QW$203&amp;ROW())*QW$205</f>
        <v>0.53099416374332975</v>
      </c>
      <c r="QX141" s="696" cm="1">
        <f t="array" aca="1" ref="QX141" ca="1">INDIRECT(QX$203&amp;ROW())*QX$205</f>
        <v>0.60640894423913805</v>
      </c>
      <c r="QY141" s="696" cm="1">
        <f t="array" aca="1" ref="QY141" ca="1">INDIRECT(QY$203&amp;ROW())*QY$205</f>
        <v>0.13540247513535897</v>
      </c>
      <c r="QZ141" s="696" cm="1">
        <f t="array" aca="1" ref="QZ141" ca="1">INDIRECT(QZ$203&amp;ROW())*QZ$205</f>
        <v>0.27613248380770827</v>
      </c>
      <c r="RA141" s="696" cm="1">
        <f t="array" aca="1" ref="RA141" ca="1">INDIRECT(RA$203&amp;ROW())*RA$205</f>
        <v>5.1272116233970627E-2</v>
      </c>
      <c r="RB141" s="696" cm="1">
        <f t="array" aca="1" ref="RB141" ca="1">INDIRECT(RB$203&amp;ROW())*RB$205</f>
        <v>0.11461142513892485</v>
      </c>
      <c r="RC141" s="696" cm="1">
        <f t="array" aca="1" ref="RC141" ca="1">IF(INDIRECT(RC$203&amp;ROW())="-",0,INDIRECT(RC$203&amp;ROW())*RC$205)</f>
        <v>4.8499179573446571E-2</v>
      </c>
      <c r="RD141" s="696" cm="1">
        <f t="array" aca="1" ref="RD141" ca="1">INDIRECT(RD$203&amp;ROW())*RD$205</f>
        <v>0</v>
      </c>
      <c r="RE141" s="696" cm="1">
        <f t="array" aca="1" ref="RE141" ca="1">IF(INDIRECT(RE$203&amp;ROW())="-",0,INDIRECT(RE$203&amp;ROW())*RE$205)</f>
        <v>4.7650318014176005E-2</v>
      </c>
      <c r="RF141" s="705" cm="1">
        <f t="array" aca="1" ref="RF141" ca="1">INDIRECT(RF$203&amp;ROW())*RF$205</f>
        <v>0.10613798880649605</v>
      </c>
      <c r="RG141" s="696" cm="1">
        <f t="array" aca="1" ref="RG141" ca="1">INDIRECT(RG$203&amp;ROW())*RG$205</f>
        <v>0.41475700362540607</v>
      </c>
      <c r="RH141" s="696" cm="1">
        <f t="array" aca="1" ref="RH141" ca="1">INDIRECT(RH$203&amp;ROW())*RH$205</f>
        <v>8.7581521170816884E-2</v>
      </c>
      <c r="RI141" s="696" cm="1">
        <f t="array" aca="1" ref="RI141" ca="1">INDIRECT(RI$203&amp;ROW())*RI$205</f>
        <v>0.10769689125031101</v>
      </c>
      <c r="RJ141" s="696" cm="1">
        <f t="array" aca="1" ref="RJ141" ca="1">INDIRECT(RJ$203&amp;ROW())*RJ$205</f>
        <v>0.18340085004648693</v>
      </c>
      <c r="RK141" s="696" cm="1">
        <f t="array" aca="1" ref="RK141" ca="1">IF(INDIRECT(RK$203&amp;ROW())="-",0,INDIRECT(RK$203&amp;ROW())*RK$205)</f>
        <v>4.6035216179546166E-2</v>
      </c>
      <c r="RL141" s="696" cm="1">
        <f t="array" aca="1" ref="RL141" ca="1">INDIRECT(RL$203&amp;ROW())*RL$205</f>
        <v>0.11262003659234653</v>
      </c>
      <c r="RM141" s="696" cm="1">
        <f t="array" aca="1" ref="RM141" ca="1">INDIRECT(RM$203&amp;ROW())*RM$205</f>
        <v>2.9987460729532761E-2</v>
      </c>
      <c r="RN141" s="696" cm="1">
        <f t="array" aca="1" ref="RN141" ca="1">INDIRECT(RN$203&amp;ROW())*RN$205</f>
        <v>9.3820613050938681E-2</v>
      </c>
      <c r="RO141" s="696" cm="1">
        <f t="array" aca="1" ref="RO141" ca="1">IF($RN141=0,0,INDIRECT(RO$203&amp;ROW())*RO$205)</f>
        <v>0</v>
      </c>
      <c r="RP141" s="696" cm="1">
        <f t="array" aca="1" ref="RP141" ca="1">IF($RN141=0,0,INDIRECT(RP$203&amp;ROW())*RP$205)</f>
        <v>0</v>
      </c>
      <c r="RQ141" s="696" cm="1">
        <f t="array" aca="1" ref="RQ141" ca="1">IF($RN141=0,0,INDIRECT(RQ$203&amp;ROW())*RQ$205)</f>
        <v>0</v>
      </c>
      <c r="RR141" s="696" cm="1">
        <f t="array" aca="1" ref="RR141" ca="1">IF($RN141=0,0,INDIRECT(RR$203&amp;ROW())*RR$205)</f>
        <v>0</v>
      </c>
      <c r="RS141" s="696" cm="1">
        <f t="array" aca="1" ref="RS141" ca="1">INDIRECT(RS$203&amp;ROW())*RS$205</f>
        <v>7.7466902221184339E-2</v>
      </c>
      <c r="RT141" s="696" cm="1">
        <f t="array" aca="1" ref="RT141" ca="1">IF($RS141=0,0,INDIRECT(RT$203&amp;ROW())*RT$205)</f>
        <v>8.1033461602244533E-2</v>
      </c>
      <c r="RU141" s="696" cm="1">
        <f t="array" aca="1" ref="RU141" ca="1">IF($RS141=0,0,INDIRECT(RU$203&amp;ROW())*RU$205)</f>
        <v>8.1972972149739559E-2</v>
      </c>
      <c r="RV141" s="696" cm="1">
        <f t="array" aca="1" ref="RV141" ca="1">INDIRECT(RV$203&amp;ROW())*RV$205</f>
        <v>0</v>
      </c>
      <c r="RW141" s="696" cm="1">
        <f t="array" aca="1" ref="RW141" ca="1">INDIRECT(RW$203&amp;ROW())*RW$205</f>
        <v>2.6659190312299668E-2</v>
      </c>
      <c r="RX141" s="696" cm="1">
        <f t="array" aca="1" ref="RX141" ca="1">INDIRECT(RX$203&amp;ROW())*RX$205</f>
        <v>0.19074035443114332</v>
      </c>
      <c r="RY141" s="696" cm="1">
        <f t="array" aca="1" ref="RY141" ca="1">INDIRECT(RY$203&amp;ROW())*RY$205</f>
        <v>5.6264463580193595E-2</v>
      </c>
      <c r="RZ141" s="696" cm="1">
        <f t="array" aca="1" ref="RZ141" ca="1">INDIRECT(RZ$203&amp;ROW())*RZ$205</f>
        <v>3.6812489486199085E-2</v>
      </c>
      <c r="SA141" s="696" cm="1">
        <f t="array" aca="1" ref="SA141" ca="1">INDIRECT(SA$203&amp;ROW())*SA$205</f>
        <v>0.20458618579029147</v>
      </c>
      <c r="SB141" s="696" cm="1">
        <f t="array" aca="1" ref="SB141" ca="1">INDIRECT(SB$203&amp;ROW())*SB$205</f>
        <v>4.7124126502052749E-2</v>
      </c>
      <c r="SC141" s="696" cm="1">
        <f t="array" aca="1" ref="SC141" ca="1">INDIRECT(SC$203&amp;ROW())*SC$205</f>
        <v>5.4291606235991073E-2</v>
      </c>
      <c r="SD141" s="696" cm="1">
        <f t="array" aca="1" ref="SD141" ca="1">INDIRECT(SD$203&amp;ROW())*SD$205</f>
        <v>0.3072993885784252</v>
      </c>
      <c r="SE141" s="696" cm="1">
        <f t="array" aca="1" ref="SE141" ca="1">INDIRECT(SE$203&amp;ROW())*SE$205</f>
        <v>0.2585618210787391</v>
      </c>
      <c r="SF141" s="696" cm="1">
        <f t="array" aca="1" ref="SF141" ca="1">INDIRECT(SF$203&amp;ROW())*SF$205</f>
        <v>0.13223776648222998</v>
      </c>
      <c r="SG141" s="696" cm="1">
        <f t="array" aca="1" ref="SG141" ca="1">INDIRECT(SG$203&amp;ROW())*SG$205</f>
        <v>7.4767843909269882E-2</v>
      </c>
      <c r="SH141" s="696" cm="1">
        <f t="array" aca="1" ref="SH141" ca="1">IF(INDIRECT(SH$203&amp;ROW())="-",0,INDIRECT(SH$203&amp;ROW())*SH$205)</f>
        <v>6.2471965773883954E-2</v>
      </c>
      <c r="SI141" s="696" cm="1">
        <f t="array" aca="1" ref="SI141" ca="1">INDIRECT(SI$203&amp;ROW())*SI$205</f>
        <v>0</v>
      </c>
      <c r="SJ141" s="696" cm="1">
        <f t="array" aca="1" ref="SJ141" ca="1">INDIRECT(SJ$203&amp;ROW())*SJ$205</f>
        <v>0.10961749760323641</v>
      </c>
      <c r="SK141" s="696" cm="1">
        <f t="array" aca="1" ref="SK141" ca="1">INDIRECT(SK$203&amp;ROW())*SK$205</f>
        <v>0.21261490593800375</v>
      </c>
      <c r="SN141" s="606" t="s">
        <v>7150</v>
      </c>
      <c r="SO141" s="707" cm="1">
        <f t="array" aca="1" ref="SO141" ca="1">INDIRECT(SO$203&amp;ROW())*SO$205</f>
        <v>1</v>
      </c>
      <c r="SP141" s="707" cm="1">
        <f t="array" aca="1" ref="SP141" ca="1">INDIRECT(SP$203&amp;ROW())*SP$205</f>
        <v>0</v>
      </c>
      <c r="SQ141" s="707" cm="1">
        <f t="array" aca="1" ref="SQ141" ca="1">INDIRECT(SQ$203&amp;ROW())*SQ$205</f>
        <v>2</v>
      </c>
      <c r="SR141" s="707" cm="1">
        <f t="array" aca="1" ref="SR141" ca="1">INDIRECT(SR$203&amp;ROW())*SR$205</f>
        <v>3</v>
      </c>
      <c r="SS141" s="707" cm="1">
        <f t="array" aca="1" ref="SS141" ca="1">INDIRECT(SS$203&amp;ROW())*SS$205</f>
        <v>2</v>
      </c>
      <c r="ST141" s="707" cm="1">
        <f t="array" aca="1" ref="ST141" ca="1">INDIRECT(ST$203&amp;ROW())*ST$205</f>
        <v>3</v>
      </c>
      <c r="SU141" s="707" cm="1">
        <f t="array" aca="1" ref="SU141" ca="1">INDIRECT(SU$203&amp;ROW())*SU$205</f>
        <v>3</v>
      </c>
      <c r="SV141" s="707" cm="1">
        <f t="array" aca="1" ref="SV141" ca="1">INDIRECT(SV$203&amp;ROW())*SV$205</f>
        <v>3</v>
      </c>
      <c r="SW141" s="707" cm="1">
        <f t="array" aca="1" ref="SW141" ca="1">INDIRECT(SW$203&amp;ROW())*SW$205</f>
        <v>3</v>
      </c>
      <c r="SX141" s="707" cm="1">
        <f t="array" aca="1" ref="SX141" ca="1">INDIRECT(SX$203&amp;ROW())*SX$205</f>
        <v>3</v>
      </c>
      <c r="SY141" s="707" cm="1">
        <f t="array" aca="1" ref="SY141" ca="1">INDIRECT(SY$203&amp;ROW())*SY$205</f>
        <v>3</v>
      </c>
      <c r="SZ141" s="707" cm="1">
        <f t="array" aca="1" ref="SZ141" ca="1">INDIRECT(SZ$203&amp;ROW())*SZ$205</f>
        <v>3</v>
      </c>
      <c r="TA141" s="707" cm="1">
        <f t="array" aca="1" ref="TA141" ca="1">INDIRECT(TA$203&amp;ROW())*TA$205</f>
        <v>2</v>
      </c>
      <c r="TB141" s="696" cm="1">
        <f t="array" aca="1" ref="TB141" ca="1">IF(INDIRECT(TB$203&amp;ROW())="-",0,INDIRECT(TB$203&amp;ROW())*TB$205)</f>
        <v>0.57799999999999996</v>
      </c>
      <c r="TC141" s="707" cm="1">
        <f t="array" aca="1" ref="TC141" ca="1">INDIRECT(TC$203&amp;ROW())*TC$205</f>
        <v>0</v>
      </c>
      <c r="TD141" s="696" cm="1">
        <f t="array" aca="1" ref="TD141" ca="1">IF(INDIRECT(TD$203&amp;ROW())="-",0,INDIRECT(TD$203&amp;ROW())*TD$205)</f>
        <v>0.75290000000000001</v>
      </c>
      <c r="TE141" s="732" cm="1">
        <f t="array" aca="1" ref="TE141" ca="1">INDIRECT(TE$203&amp;ROW())*TE$205</f>
        <v>2</v>
      </c>
      <c r="TF141" s="707" cm="1">
        <f t="array" aca="1" ref="TF141" ca="1">INDIRECT(TF$203&amp;ROW())*TF$205</f>
        <v>3</v>
      </c>
      <c r="TG141" s="707" cm="1">
        <f t="array" aca="1" ref="TG141" ca="1">INDIRECT(TG$203&amp;ROW())*TG$205</f>
        <v>3</v>
      </c>
      <c r="TH141" s="707" cm="1">
        <f t="array" aca="1" ref="TH141" ca="1">INDIRECT(TH$203&amp;ROW())*TH$205</f>
        <v>1</v>
      </c>
      <c r="TI141" s="707" cm="1">
        <f t="array" aca="1" ref="TI141" ca="1">INDIRECT(TI$203&amp;ROW())*TI$205</f>
        <v>3</v>
      </c>
      <c r="TJ141" s="696" cm="1">
        <f t="array" aca="1" ref="TJ141" ca="1">IF(INDIRECT(TJ$203&amp;ROW())="-",0,INDIRECT(TJ$203&amp;ROW())*TJ$205)</f>
        <v>0.76190000000000002</v>
      </c>
      <c r="TK141" s="707" cm="1">
        <f t="array" aca="1" ref="TK141" ca="1">INDIRECT(TK$203&amp;ROW())*TK$205</f>
        <v>1</v>
      </c>
      <c r="TL141" s="707" cm="1">
        <f t="array" aca="1" ref="TL141" ca="1">INDIRECT(TL$203&amp;ROW())*TL$205</f>
        <v>2</v>
      </c>
      <c r="TM141" s="707" cm="1">
        <f t="array" aca="1" ref="TM141" ca="1">INDIRECT(TM$203&amp;ROW())*TM$205</f>
        <v>1</v>
      </c>
      <c r="TN141" s="707" cm="1">
        <f t="array" aca="1" ref="TN141" ca="1">IF($TM141=0,0,INDIRECT(TN$203&amp;ROW())*TN$205)</f>
        <v>0</v>
      </c>
      <c r="TO141" s="707" cm="1">
        <f t="array" aca="1" ref="TO141" ca="1">IF($TM141=0,0,INDIRECT(TO$203&amp;ROW())*TO$205)</f>
        <v>0</v>
      </c>
      <c r="TP141" s="707" cm="1">
        <f t="array" aca="1" ref="TP141" ca="1">IF($TM141=0,0,INDIRECT(TP$203&amp;ROW())*TP$205)</f>
        <v>0</v>
      </c>
      <c r="TQ141" s="707" cm="1">
        <f t="array" aca="1" ref="TQ141" ca="1">IF($TM141=0,0,INDIRECT(TQ$203&amp;ROW())*TQ$205)</f>
        <v>0</v>
      </c>
      <c r="TR141" s="707" cm="1">
        <f t="array" aca="1" ref="TR141" ca="1">INDIRECT(TR$203&amp;ROW())*TR$205</f>
        <v>1</v>
      </c>
      <c r="TS141" s="707" cm="1">
        <f t="array" aca="1" ref="TS141" ca="1">IF($TR141=0,0,INDIRECT(TS$203&amp;ROW())*TS$205)</f>
        <v>1</v>
      </c>
      <c r="TT141" s="707" cm="1">
        <f t="array" aca="1" ref="TT141" ca="1">IF($TR141=0,0,INDIRECT(TT$203&amp;ROW())*TT$205)</f>
        <v>1</v>
      </c>
      <c r="TU141" s="707" cm="1">
        <f t="array" aca="1" ref="TU141" ca="1">INDIRECT(TU$203&amp;ROW())*TU$205</f>
        <v>0</v>
      </c>
      <c r="TV141" s="707" cm="1">
        <f t="array" aca="1" ref="TV141" ca="1">INDIRECT(TV$203&amp;ROW())*TV$205</f>
        <v>1</v>
      </c>
      <c r="TW141" s="707" cm="1">
        <f t="array" aca="1" ref="TW141" ca="1">INDIRECT(TW$203&amp;ROW())*TW$205</f>
        <v>2</v>
      </c>
      <c r="TX141" s="707" cm="1">
        <f t="array" aca="1" ref="TX141" ca="1">INDIRECT(TX$203&amp;ROW())*TX$205</f>
        <v>2</v>
      </c>
      <c r="TY141" s="707" cm="1">
        <f t="array" aca="1" ref="TY141" ca="1">INDIRECT(TY$203&amp;ROW())*TY$205</f>
        <v>1</v>
      </c>
      <c r="TZ141" s="707" cm="1">
        <f t="array" aca="1" ref="TZ141" ca="1">INDIRECT(TZ$203&amp;ROW())*TZ$205</f>
        <v>2</v>
      </c>
      <c r="UA141" s="707" cm="1">
        <f t="array" aca="1" ref="UA141" ca="1">INDIRECT(UA$203&amp;ROW())*UA$205</f>
        <v>2</v>
      </c>
      <c r="UB141" s="707" cm="1">
        <f t="array" aca="1" ref="UB141" ca="1">INDIRECT(UB$203&amp;ROW())*UB$205</f>
        <v>2</v>
      </c>
      <c r="UC141" s="707" cm="1">
        <f t="array" aca="1" ref="UC141" ca="1">INDIRECT(UC$203&amp;ROW())*UC$205</f>
        <v>1</v>
      </c>
      <c r="UD141" s="707" cm="1">
        <f t="array" aca="1" ref="UD141" ca="1">INDIRECT(UD$203&amp;ROW())*UD$205</f>
        <v>1</v>
      </c>
      <c r="UE141" s="707" cm="1">
        <f t="array" aca="1" ref="UE141" ca="1">INDIRECT(UE$203&amp;ROW())*UE$205</f>
        <v>2</v>
      </c>
      <c r="UF141" s="707" cm="1">
        <f t="array" aca="1" ref="UF141" ca="1">INDIRECT(UF$203&amp;ROW())*UF$205</f>
        <v>2</v>
      </c>
      <c r="UG141" s="696" cm="1">
        <f t="array" aca="1" ref="UG141" ca="1">IF(INDIRECT(UG$203&amp;ROW())="-",0,INDIRECT(UG$203&amp;ROW())*UG$205)</f>
        <v>0.79400000000000004</v>
      </c>
      <c r="UH141" s="707" cm="1">
        <f t="array" aca="1" ref="UH141" ca="1">INDIRECT(UH$203&amp;ROW())*UH$205</f>
        <v>0</v>
      </c>
      <c r="UI141" s="707" cm="1">
        <f t="array" aca="1" ref="UI141" ca="1">INDIRECT(UI$203&amp;ROW())*UI$205</f>
        <v>1</v>
      </c>
      <c r="UJ141" s="707" cm="1">
        <f t="array" aca="1" ref="UJ141" ca="1">INDIRECT(UJ$203&amp;ROW())*UJ$205</f>
        <v>2</v>
      </c>
      <c r="UM141" s="606" t="s">
        <v>7150</v>
      </c>
      <c r="UN141" s="616">
        <f t="shared" ca="1" si="332"/>
        <v>0.18720310219966924</v>
      </c>
      <c r="UO141" s="616">
        <f t="shared" ca="1" si="332"/>
        <v>-0.6225347970107441</v>
      </c>
      <c r="UP141" s="616">
        <f t="shared" ca="1" si="332"/>
        <v>1.190315493832806</v>
      </c>
      <c r="UQ141" s="616">
        <f t="shared" ca="1" si="332"/>
        <v>0.29355872991449461</v>
      </c>
      <c r="UR141" s="616">
        <f t="shared" ca="1" si="332"/>
        <v>0.12190361681987209</v>
      </c>
      <c r="US141" s="616">
        <f t="shared" ca="1" si="332"/>
        <v>0.41305213694811815</v>
      </c>
      <c r="UT141" s="616">
        <f t="shared" ca="1" si="332"/>
        <v>0.30690415393182785</v>
      </c>
      <c r="UU141" s="616">
        <f t="shared" ca="1" si="332"/>
        <v>0.53359975015917405</v>
      </c>
      <c r="UV141" s="616">
        <f t="shared" ca="1" si="332"/>
        <v>0.44410973870643028</v>
      </c>
      <c r="UW141" s="616">
        <f t="shared" ca="1" si="332"/>
        <v>0.6421874155054268</v>
      </c>
      <c r="UX141" s="616">
        <f t="shared" ca="1" si="332"/>
        <v>0.28247365722383649</v>
      </c>
      <c r="UY141" s="616">
        <f t="shared" ca="1" si="332"/>
        <v>1.5108379627063613</v>
      </c>
      <c r="UZ141" s="616">
        <f t="shared" ca="1" si="332"/>
        <v>1.1960042318268584</v>
      </c>
      <c r="VA141" s="616">
        <f t="shared" ca="1" si="332"/>
        <v>0.12201700816182717</v>
      </c>
      <c r="VB141" s="616">
        <f t="shared" ca="1" si="332"/>
        <v>-0.76400504167427041</v>
      </c>
      <c r="VC141" s="616">
        <f t="shared" ca="1" si="314"/>
        <v>0.76414172637493338</v>
      </c>
      <c r="VD141" s="616">
        <f t="shared" ca="1" si="314"/>
        <v>0.85304819841956248</v>
      </c>
      <c r="VE141" s="616">
        <f t="shared" ca="1" si="314"/>
        <v>1.620308650861136</v>
      </c>
      <c r="VF141" s="616">
        <f t="shared" ca="1" si="314"/>
        <v>0.95807256683723563</v>
      </c>
      <c r="VG141" s="616">
        <f t="shared" ca="1" si="314"/>
        <v>0.19209711823520634</v>
      </c>
      <c r="VH141" s="616">
        <f t="shared" ca="1" si="314"/>
        <v>1.454227778282527</v>
      </c>
      <c r="VI141" s="616">
        <f t="shared" ca="1" si="314"/>
        <v>0.74800812807035255</v>
      </c>
      <c r="VJ141" s="616">
        <f t="shared" ca="1" si="314"/>
        <v>1.1038721171937993</v>
      </c>
      <c r="VK141" s="616">
        <f t="shared" ca="1" si="314"/>
        <v>0.83678976492872159</v>
      </c>
      <c r="VL141" s="616">
        <f t="shared" ca="1" si="314"/>
        <v>1.1863766389476611</v>
      </c>
      <c r="VM141" s="616">
        <f t="shared" ca="1" si="314"/>
        <v>-0.57201237404204519</v>
      </c>
      <c r="VN141" s="616">
        <f t="shared" ca="1" si="314"/>
        <v>-0.62639799545694341</v>
      </c>
      <c r="VO141" s="616">
        <f t="shared" ca="1" si="314"/>
        <v>-0.42150866262694142</v>
      </c>
      <c r="VP141" s="616">
        <f t="shared" ca="1" si="314"/>
        <v>-0.46221149066820022</v>
      </c>
      <c r="VQ141" s="616">
        <f t="shared" ca="1" si="314"/>
        <v>1.2773868528042598</v>
      </c>
      <c r="VR141" s="616">
        <f t="shared" ca="1" si="314"/>
        <v>1.5497103694524457</v>
      </c>
      <c r="VS141" s="616">
        <f t="shared" ca="1" si="333"/>
        <v>2.4577967350382721</v>
      </c>
      <c r="VT141" s="616">
        <f t="shared" ca="1" si="320"/>
        <v>-0.3878135405833677</v>
      </c>
      <c r="VU141" s="616">
        <f t="shared" ca="1" si="320"/>
        <v>1.2114249894444582</v>
      </c>
      <c r="VV141" s="616">
        <f t="shared" ca="1" si="320"/>
        <v>1.6727825257285902</v>
      </c>
      <c r="VW141" s="616">
        <f t="shared" ca="1" si="320"/>
        <v>-0.3119461967162912</v>
      </c>
      <c r="VX141" s="616">
        <f t="shared" ca="1" si="320"/>
        <v>0.76953548521680748</v>
      </c>
      <c r="VY141" s="616">
        <f t="shared" ca="1" si="302"/>
        <v>0.70583605694264007</v>
      </c>
      <c r="VZ141" s="616">
        <f t="shared" ca="1" si="302"/>
        <v>0.68442622420316401</v>
      </c>
      <c r="WA141" s="616">
        <f t="shared" ca="1" si="302"/>
        <v>0.92808016936885662</v>
      </c>
      <c r="WB141" s="616">
        <f t="shared" ca="1" si="302"/>
        <v>0.33435322352896929</v>
      </c>
      <c r="WC141" s="616">
        <f t="shared" ca="1" si="302"/>
        <v>0.47817673461028487</v>
      </c>
      <c r="WD141" s="616">
        <f t="shared" ca="1" si="302"/>
        <v>0.30785317554274461</v>
      </c>
      <c r="WE141" s="616">
        <f t="shared" ca="1" si="302"/>
        <v>0.67426644196529939</v>
      </c>
      <c r="WF141" s="616">
        <f t="shared" ca="1" si="302"/>
        <v>0.54519543458093944</v>
      </c>
      <c r="WG141" s="616">
        <f t="shared" ca="1" si="302"/>
        <v>-1.008197359876486</v>
      </c>
      <c r="WH141" s="616">
        <f t="shared" ca="1" si="302"/>
        <v>0.91987607881584121</v>
      </c>
      <c r="WI141" s="627">
        <f t="shared" ca="1" si="302"/>
        <v>1.0659329460226332</v>
      </c>
      <c r="WL141" s="606" t="s">
        <v>7150</v>
      </c>
      <c r="WM141" s="700" t="str">
        <f t="shared" ca="1" si="321"/>
        <v>A</v>
      </c>
      <c r="WN141" s="479">
        <f t="shared" ca="1" si="322"/>
        <v>0.7662300512974719</v>
      </c>
      <c r="WO141" s="495">
        <f t="shared" ca="1" si="303"/>
        <v>0.74732775518362604</v>
      </c>
      <c r="WP141" s="458">
        <f t="shared" ca="1" si="303"/>
        <v>0.89618080702389236</v>
      </c>
      <c r="WQ141" s="458">
        <f t="shared" ca="1" si="303"/>
        <v>0.60497670943721082</v>
      </c>
      <c r="WR141" s="459">
        <f t="shared" ca="1" si="303"/>
        <v>0.81643493354515817</v>
      </c>
      <c r="WS141" s="495">
        <f t="shared" ca="1" si="323"/>
        <v>0.38483776529473329</v>
      </c>
      <c r="WT141" s="458">
        <f t="shared" ca="1" si="324"/>
        <v>0.96976915590004431</v>
      </c>
      <c r="WU141" s="458">
        <f t="shared" ca="1" si="325"/>
        <v>0.63312565919190855</v>
      </c>
      <c r="WV141" s="459">
        <f t="shared" ca="1" si="326"/>
        <v>0.65842795052700132</v>
      </c>
      <c r="WW141" s="484">
        <f t="shared" ca="1" si="334"/>
        <v>0.13999047982491267</v>
      </c>
      <c r="WX141" s="484">
        <f t="shared" ca="1" si="334"/>
        <v>-0.37545073607717977</v>
      </c>
      <c r="WY141" s="484">
        <f t="shared" ca="1" si="334"/>
        <v>0.86666871105966603</v>
      </c>
      <c r="WZ141" s="484">
        <f t="shared" ca="1" si="334"/>
        <v>0.10559307515024371</v>
      </c>
      <c r="XA141" s="484">
        <f t="shared" ca="1" si="334"/>
        <v>6.4328538595846502E-2</v>
      </c>
      <c r="XB141" s="484">
        <f t="shared" ca="1" si="334"/>
        <v>0.21821544394969081</v>
      </c>
      <c r="XC141" s="484">
        <f t="shared" ca="1" si="334"/>
        <v>0.14467461816346364</v>
      </c>
      <c r="XD141" s="484">
        <f t="shared" ca="1" si="334"/>
        <v>0.27368331185664035</v>
      </c>
      <c r="XE141" s="484">
        <f t="shared" ca="1" si="334"/>
        <v>0.21801347073098662</v>
      </c>
      <c r="XF141" s="484">
        <f t="shared" ca="1" si="334"/>
        <v>0.41324760187774212</v>
      </c>
      <c r="XG141" s="484">
        <f t="shared" ca="1" si="336"/>
        <v>0.1145148206385433</v>
      </c>
      <c r="XH141" s="484">
        <f t="shared" ca="1" si="336"/>
        <v>0.76267100357417117</v>
      </c>
      <c r="XI141" s="484">
        <f t="shared" ca="1" si="336"/>
        <v>0.83588735762379129</v>
      </c>
      <c r="XJ141" s="484">
        <f t="shared" ca="1" si="336"/>
        <v>8.6595470692448745E-2</v>
      </c>
      <c r="XK141" s="484">
        <f t="shared" ca="1" si="336"/>
        <v>-0.54267278110123429</v>
      </c>
      <c r="XL141" s="484">
        <f t="shared" ca="1" si="336"/>
        <v>0.67504280107961612</v>
      </c>
      <c r="XM141" s="484">
        <f t="shared" ca="1" si="336"/>
        <v>0.64336895124803395</v>
      </c>
      <c r="XN141" s="484">
        <f t="shared" ca="1" si="336"/>
        <v>1.1298412222454701</v>
      </c>
      <c r="XO141" s="484">
        <f t="shared" ca="1" si="336"/>
        <v>0.70341687857189839</v>
      </c>
      <c r="XP141" s="484">
        <f t="shared" ca="1" si="336"/>
        <v>0.12294215567053206</v>
      </c>
      <c r="XQ141" s="484">
        <f t="shared" ca="1" si="252"/>
        <v>0.96764316366919345</v>
      </c>
      <c r="XR141" s="484">
        <f t="shared" ca="1" si="253"/>
        <v>0.65450711206155843</v>
      </c>
      <c r="XS141" s="484">
        <f t="shared" ca="1" si="254"/>
        <v>0.68108909630857417</v>
      </c>
      <c r="XT141" s="484">
        <f t="shared" ca="1" si="255"/>
        <v>0.50818242424121263</v>
      </c>
      <c r="XU141" s="484">
        <f t="shared" ca="1" si="256"/>
        <v>0.90140897027243294</v>
      </c>
      <c r="XV141" s="484">
        <f t="shared" ca="1" si="257"/>
        <v>-0.30179372854458303</v>
      </c>
      <c r="XW141" s="484">
        <f t="shared" ca="1" si="258"/>
        <v>-0.40427726626791127</v>
      </c>
      <c r="XX141" s="484">
        <f t="shared" ca="1" si="250"/>
        <v>-0.20379943838012618</v>
      </c>
      <c r="XY141" s="484">
        <f t="shared" ca="1" si="250"/>
        <v>-0.24303080179333969</v>
      </c>
      <c r="XZ141" s="484">
        <f t="shared" ca="1" si="250"/>
        <v>0.93428074414103568</v>
      </c>
      <c r="YA141" s="484">
        <f t="shared" ca="1" si="250"/>
        <v>1.0567475009296226</v>
      </c>
      <c r="YB141" s="484">
        <f t="shared" ca="1" si="250"/>
        <v>1.291572184262612</v>
      </c>
      <c r="YC141" s="484">
        <f t="shared" ca="1" si="250"/>
        <v>-0.17304240180829866</v>
      </c>
      <c r="YD141" s="484">
        <f t="shared" ca="1" si="246"/>
        <v>0.89512192470051022</v>
      </c>
      <c r="YE141" s="484">
        <f t="shared" ca="1" si="244"/>
        <v>1.2049052532823037</v>
      </c>
      <c r="YF141" s="484">
        <f t="shared" ca="1" si="244"/>
        <v>-0.18401706144294017</v>
      </c>
      <c r="YG141" s="484">
        <f t="shared" ca="1" si="244"/>
        <v>0.53605841900202811</v>
      </c>
      <c r="YH141" s="484">
        <f t="shared" ca="1" si="244"/>
        <v>0.3761400347447329</v>
      </c>
      <c r="YI141" s="484">
        <f t="shared" ca="1" si="244"/>
        <v>0.40086843951579315</v>
      </c>
      <c r="YJ141" s="484">
        <f t="shared" ca="1" si="244"/>
        <v>0.55062996448654267</v>
      </c>
      <c r="YK141" s="484">
        <f t="shared" ca="1" si="244"/>
        <v>5.8277766861099353E-2</v>
      </c>
      <c r="YL141" s="484">
        <f t="shared" ca="1" si="244"/>
        <v>0.15139075417761619</v>
      </c>
      <c r="YM141" s="484">
        <f t="shared" ca="1" si="244"/>
        <v>0.24575919003577301</v>
      </c>
      <c r="YN141" s="484">
        <f t="shared" ca="1" si="244"/>
        <v>0.48075197312125845</v>
      </c>
      <c r="YO141" s="484">
        <f t="shared" ca="1" si="244"/>
        <v>0.33480451637615488</v>
      </c>
      <c r="YP141" s="484">
        <f t="shared" ca="1" si="244"/>
        <v>-0.53716755334219179</v>
      </c>
      <c r="YQ141" s="484">
        <f t="shared" ca="1" si="244"/>
        <v>0.66635823149419537</v>
      </c>
      <c r="YR141" s="484">
        <f t="shared" ca="1" si="244"/>
        <v>0.79923652292777037</v>
      </c>
      <c r="YU141" s="606" t="s">
        <v>7150</v>
      </c>
      <c r="YV141" s="700" t="str">
        <f t="shared" ca="1" si="304"/>
        <v>A</v>
      </c>
      <c r="YW141" s="479">
        <f t="shared" ca="1" si="327"/>
        <v>0.77787758939620422</v>
      </c>
      <c r="YX141" s="495">
        <f t="shared" ca="1" si="305"/>
        <v>0.82171395188414698</v>
      </c>
      <c r="YY141" s="458">
        <f t="shared" ca="1" si="305"/>
        <v>0.8901484557017898</v>
      </c>
      <c r="YZ141" s="458">
        <f t="shared" ca="1" si="305"/>
        <v>0.53057968447868686</v>
      </c>
      <c r="ZA141" s="459">
        <f t="shared" ca="1" si="305"/>
        <v>0.86906826552019345</v>
      </c>
      <c r="ZB141" s="495">
        <f t="shared" ca="1" si="328"/>
        <v>0.33932020038994387</v>
      </c>
      <c r="ZC141" s="458">
        <f t="shared" ca="1" si="329"/>
        <v>1.0056761585651801</v>
      </c>
      <c r="ZD141" s="458">
        <f t="shared" ca="1" si="330"/>
        <v>0.56495823382640464</v>
      </c>
      <c r="ZE141" s="459">
        <f t="shared" ca="1" si="331"/>
        <v>0.51244361717084275</v>
      </c>
      <c r="ZF141" s="484">
        <f t="shared" ca="1" si="335"/>
        <v>6.2622520444229578E-3</v>
      </c>
      <c r="ZG141" s="484">
        <f t="shared" ca="1" si="335"/>
        <v>-7.9385408814590788E-2</v>
      </c>
      <c r="ZH141" s="484">
        <f t="shared" ca="1" si="335"/>
        <v>8.9808171214972948E-2</v>
      </c>
      <c r="ZI141" s="484">
        <f t="shared" ca="1" si="335"/>
        <v>2.1988880583922777E-2</v>
      </c>
      <c r="ZJ141" s="484">
        <f t="shared" ca="1" si="335"/>
        <v>1.0659583188508518E-2</v>
      </c>
      <c r="ZK141" s="484">
        <f t="shared" ca="1" si="335"/>
        <v>7.3425809550013654E-2</v>
      </c>
      <c r="ZL141" s="484">
        <f t="shared" ca="1" si="335"/>
        <v>2.4672875513209128E-2</v>
      </c>
      <c r="ZM141" s="484">
        <f t="shared" ca="1" si="335"/>
        <v>9.4446117703140112E-2</v>
      </c>
      <c r="ZN141" s="484">
        <f t="shared" ca="1" si="335"/>
        <v>8.9770705925095284E-2</v>
      </c>
      <c r="ZO141" s="484">
        <f t="shared" ca="1" si="335"/>
        <v>2.8984588520071332E-2</v>
      </c>
      <c r="ZP141" s="484">
        <f t="shared" ca="1" si="337"/>
        <v>2.6000050859821721E-2</v>
      </c>
      <c r="ZQ141" s="484">
        <f t="shared" ca="1" si="337"/>
        <v>2.5821286544858647E-2</v>
      </c>
      <c r="ZR141" s="484">
        <f t="shared" ca="1" si="337"/>
        <v>6.8537874740930649E-2</v>
      </c>
      <c r="ZS141" s="484">
        <f t="shared" ca="1" si="337"/>
        <v>1.0238278183140402E-2</v>
      </c>
      <c r="ZT141" s="484">
        <f t="shared" ca="1" si="337"/>
        <v>-2.7291061507312073E-2</v>
      </c>
      <c r="ZU141" s="484">
        <f t="shared" ca="1" si="337"/>
        <v>4.8361796081374739E-2</v>
      </c>
      <c r="ZV141" s="484">
        <f t="shared" ca="1" si="337"/>
        <v>4.5270410067628573E-2</v>
      </c>
      <c r="ZW141" s="484">
        <f t="shared" ca="1" si="337"/>
        <v>0.22401145365982966</v>
      </c>
      <c r="ZX141" s="484">
        <f t="shared" ca="1" si="337"/>
        <v>2.7969817598544739E-2</v>
      </c>
      <c r="ZY141" s="484">
        <f t="shared" ca="1" si="337"/>
        <v>2.0688262452075154E-2</v>
      </c>
      <c r="ZZ141" s="484">
        <f t="shared" ca="1" si="259"/>
        <v>8.8902203566076518E-2</v>
      </c>
      <c r="AAA141" s="484">
        <f t="shared" ca="1" si="260"/>
        <v>4.51958470662506E-2</v>
      </c>
      <c r="AAB141" s="484">
        <f t="shared" ca="1" si="261"/>
        <v>0.12431811823163672</v>
      </c>
      <c r="AAC141" s="484">
        <f t="shared" ca="1" si="262"/>
        <v>1.2546600107337495E-2</v>
      </c>
      <c r="AAD141" s="484">
        <f t="shared" ca="1" si="263"/>
        <v>0.1113065835753817</v>
      </c>
      <c r="AAE141" s="484">
        <f t="shared" ca="1" si="264"/>
        <v>-4.0219644611828483E-2</v>
      </c>
      <c r="AAF141" s="484">
        <f t="shared" ca="1" si="265"/>
        <v>-6.120902348854227E-2</v>
      </c>
      <c r="AAG141" s="484">
        <f t="shared" ca="1" si="251"/>
        <v>-4.3018323338477257E-2</v>
      </c>
      <c r="AAH141" s="484">
        <f t="shared" ca="1" si="251"/>
        <v>-3.8008707897835295E-2</v>
      </c>
      <c r="AAI141" s="484">
        <f t="shared" ca="1" si="251"/>
        <v>9.8955202424813982E-2</v>
      </c>
      <c r="AAJ141" s="484">
        <f t="shared" ca="1" si="251"/>
        <v>0.12557839571762494</v>
      </c>
      <c r="AAK141" s="484">
        <f t="shared" ca="1" si="251"/>
        <v>0.20147290331101309</v>
      </c>
      <c r="AAL141" s="484">
        <f t="shared" ca="1" si="251"/>
        <v>-1.741238539122681E-2</v>
      </c>
      <c r="AAM141" s="484">
        <f t="shared" ca="1" si="247"/>
        <v>3.2295609342675426E-2</v>
      </c>
      <c r="AAN141" s="484">
        <f t="shared" ca="1" si="245"/>
        <v>0.1595335659218472</v>
      </c>
      <c r="AAO141" s="484">
        <f t="shared" ca="1" si="245"/>
        <v>-8.7757427120618361E-3</v>
      </c>
      <c r="AAP141" s="484">
        <f t="shared" ca="1" si="245"/>
        <v>2.8328516958800835E-2</v>
      </c>
      <c r="AAQ141" s="484">
        <f t="shared" ca="1" si="245"/>
        <v>7.2202153341576855E-2</v>
      </c>
      <c r="AAR141" s="484">
        <f t="shared" ca="1" si="245"/>
        <v>1.612649398533611E-2</v>
      </c>
      <c r="AAS141" s="484">
        <f t="shared" ca="1" si="245"/>
        <v>2.5193481555402932E-2</v>
      </c>
      <c r="AAT141" s="484">
        <f t="shared" ca="1" si="245"/>
        <v>0.1027465411596778</v>
      </c>
      <c r="AAU141" s="484">
        <f t="shared" ca="1" si="245"/>
        <v>0.12363824729832018</v>
      </c>
      <c r="AAV141" s="484">
        <f t="shared" ca="1" si="245"/>
        <v>2.0354908169117208E-2</v>
      </c>
      <c r="AAW141" s="484">
        <f t="shared" ca="1" si="245"/>
        <v>2.5206724043060142E-2</v>
      </c>
      <c r="AAX141" s="484">
        <f t="shared" ca="1" si="245"/>
        <v>4.2896008223196766E-2</v>
      </c>
      <c r="AAY141" s="484">
        <f t="shared" ca="1" si="245"/>
        <v>-0.12312049482031152</v>
      </c>
      <c r="AAZ141" s="484">
        <f t="shared" ca="1" si="245"/>
        <v>0.10083451386486998</v>
      </c>
      <c r="ABA141" s="484">
        <f t="shared" ca="1" si="245"/>
        <v>0.11331661652741069</v>
      </c>
    </row>
    <row r="142" spans="1:729" ht="15" customHeight="1" x14ac:dyDescent="0.35">
      <c r="A142" s="498">
        <v>140</v>
      </c>
      <c r="B142" s="628"/>
      <c r="C142" s="606" t="s">
        <v>7207</v>
      </c>
      <c r="D142" s="629">
        <v>608</v>
      </c>
      <c r="E142" s="810" t="s">
        <v>7208</v>
      </c>
      <c r="F142" s="631" t="s">
        <v>1306</v>
      </c>
      <c r="G142" s="632">
        <v>109581.08500000001</v>
      </c>
      <c r="H142" s="504">
        <v>415750.0923846261</v>
      </c>
      <c r="I142" s="505">
        <v>3850</v>
      </c>
      <c r="J142" s="649" t="s">
        <v>7209</v>
      </c>
      <c r="K142" s="469">
        <v>2</v>
      </c>
      <c r="L142" s="508" t="s">
        <v>7210</v>
      </c>
      <c r="M142" s="817">
        <v>77</v>
      </c>
      <c r="N142" s="818">
        <v>0.68920000000000003</v>
      </c>
      <c r="O142" s="819">
        <v>0.72940000000000005</v>
      </c>
      <c r="P142" s="820">
        <v>0.58379999999999999</v>
      </c>
      <c r="Q142" s="821">
        <v>0.75439999999999996</v>
      </c>
      <c r="R142" s="818">
        <v>0.75</v>
      </c>
      <c r="S142" s="822">
        <v>0.6512</v>
      </c>
      <c r="T142" s="822">
        <v>0.88190000000000002</v>
      </c>
      <c r="U142" s="822">
        <v>0.66666999999999998</v>
      </c>
      <c r="V142" s="822">
        <v>0.4803</v>
      </c>
      <c r="W142" s="784" t="s">
        <v>7211</v>
      </c>
      <c r="X142" s="875" t="s">
        <v>7212</v>
      </c>
      <c r="Y142" s="517">
        <v>4</v>
      </c>
      <c r="Z142" s="517">
        <v>3</v>
      </c>
      <c r="AA142" s="519" t="s">
        <v>7213</v>
      </c>
      <c r="AB142" s="520">
        <v>2019</v>
      </c>
      <c r="AC142" s="369">
        <v>1</v>
      </c>
      <c r="AD142" s="573" t="s">
        <v>7214</v>
      </c>
      <c r="AE142" s="817">
        <v>1</v>
      </c>
      <c r="AF142" s="634" t="s">
        <v>7215</v>
      </c>
      <c r="AG142" s="736" t="s">
        <v>7216</v>
      </c>
      <c r="AH142" s="636">
        <v>1</v>
      </c>
      <c r="AI142" s="636">
        <v>3</v>
      </c>
      <c r="AJ142" s="636">
        <v>2016</v>
      </c>
      <c r="AK142" s="637" t="s">
        <v>7217</v>
      </c>
      <c r="AL142" s="765" t="s">
        <v>1188</v>
      </c>
      <c r="AM142" s="639">
        <v>1</v>
      </c>
      <c r="AN142" s="636" t="s">
        <v>1188</v>
      </c>
      <c r="AO142" s="636">
        <v>1</v>
      </c>
      <c r="AP142" s="636">
        <v>1</v>
      </c>
      <c r="AQ142" s="636">
        <v>1</v>
      </c>
      <c r="AR142" s="636">
        <v>1</v>
      </c>
      <c r="AS142" s="636">
        <v>1</v>
      </c>
      <c r="AT142" s="636">
        <v>1</v>
      </c>
      <c r="AU142" s="640">
        <v>1</v>
      </c>
      <c r="AV142" s="785" t="s">
        <v>7218</v>
      </c>
      <c r="AW142" s="642" t="s">
        <v>1631</v>
      </c>
      <c r="AX142" s="643">
        <v>2</v>
      </c>
      <c r="AY142" s="802" t="s">
        <v>7219</v>
      </c>
      <c r="AZ142" s="645">
        <v>2</v>
      </c>
      <c r="BA142" s="572" t="s">
        <v>7220</v>
      </c>
      <c r="BB142" s="631" t="s">
        <v>7221</v>
      </c>
      <c r="BC142" s="646" t="s">
        <v>7222</v>
      </c>
      <c r="BD142" s="631" t="s">
        <v>1607</v>
      </c>
      <c r="BE142" s="631" t="s">
        <v>1317</v>
      </c>
      <c r="BF142" s="631">
        <v>3</v>
      </c>
      <c r="BG142" s="631">
        <v>2004</v>
      </c>
      <c r="BH142" s="631" t="s">
        <v>1197</v>
      </c>
      <c r="BI142" s="631">
        <v>1</v>
      </c>
      <c r="BJ142" s="631">
        <v>1</v>
      </c>
      <c r="BK142" s="631" t="s">
        <v>7223</v>
      </c>
      <c r="BL142" s="631" t="s">
        <v>1257</v>
      </c>
      <c r="BM142" s="551" t="s">
        <v>7224</v>
      </c>
      <c r="BN142" s="647">
        <v>1897</v>
      </c>
      <c r="BO142" s="709" t="s">
        <v>7225</v>
      </c>
      <c r="BP142" s="647">
        <v>2013</v>
      </c>
      <c r="BQ142" s="647">
        <v>1</v>
      </c>
      <c r="BR142" s="647" t="s">
        <v>1188</v>
      </c>
      <c r="BS142" s="647" t="s">
        <v>1188</v>
      </c>
      <c r="BT142" s="557" t="s">
        <v>7226</v>
      </c>
      <c r="BU142" s="647" t="s">
        <v>1188</v>
      </c>
      <c r="BV142" s="648" t="s">
        <v>1188</v>
      </c>
      <c r="BW142" s="551" t="s">
        <v>7227</v>
      </c>
      <c r="BX142" s="650">
        <v>1947</v>
      </c>
      <c r="BY142" s="647" t="s">
        <v>7228</v>
      </c>
      <c r="BZ142" s="651" t="s">
        <v>7229</v>
      </c>
      <c r="CA142" s="647">
        <v>2</v>
      </c>
      <c r="CB142" s="647" t="s">
        <v>1214</v>
      </c>
      <c r="CC142" s="557" t="s">
        <v>7230</v>
      </c>
      <c r="CD142" s="652">
        <v>2000</v>
      </c>
      <c r="CE142" s="647">
        <v>3</v>
      </c>
      <c r="CF142" s="647">
        <v>3</v>
      </c>
      <c r="CG142" s="515" t="s">
        <v>7231</v>
      </c>
      <c r="CH142" s="647">
        <v>1965</v>
      </c>
      <c r="CI142" s="647">
        <v>1980</v>
      </c>
      <c r="CJ142" s="647">
        <v>2</v>
      </c>
      <c r="CK142" s="651" t="s">
        <v>7232</v>
      </c>
      <c r="CL142" s="651" t="s">
        <v>7233</v>
      </c>
      <c r="CM142" s="647">
        <v>2</v>
      </c>
      <c r="CN142" s="647" t="s">
        <v>2112</v>
      </c>
      <c r="CO142" s="709" t="s">
        <v>7234</v>
      </c>
      <c r="CP142" s="647">
        <v>1996</v>
      </c>
      <c r="CQ142" s="647">
        <v>3</v>
      </c>
      <c r="CR142" s="650">
        <v>2</v>
      </c>
      <c r="CS142" s="709" t="s">
        <v>7235</v>
      </c>
      <c r="CT142" s="647">
        <v>2001</v>
      </c>
      <c r="CU142" s="648">
        <v>3</v>
      </c>
      <c r="CV142" s="653" t="s">
        <v>1188</v>
      </c>
      <c r="CW142" s="647" t="s">
        <v>1188</v>
      </c>
      <c r="CX142" s="655">
        <v>0</v>
      </c>
      <c r="CY142" s="656" t="s">
        <v>7236</v>
      </c>
      <c r="CZ142" s="647">
        <v>2013</v>
      </c>
      <c r="DA142" s="657">
        <v>2</v>
      </c>
      <c r="DB142" s="723">
        <v>1551700</v>
      </c>
      <c r="DC142" s="753">
        <v>3</v>
      </c>
      <c r="DD142" s="659" t="s">
        <v>1493</v>
      </c>
      <c r="DE142" s="648">
        <v>2018</v>
      </c>
      <c r="DF142" s="708" t="s">
        <v>3468</v>
      </c>
      <c r="DG142" s="664" t="s">
        <v>7237</v>
      </c>
      <c r="DH142" s="666">
        <v>1</v>
      </c>
      <c r="DI142" s="710" t="s">
        <v>1262</v>
      </c>
      <c r="DJ142" s="578" t="s">
        <v>7238</v>
      </c>
      <c r="DK142" s="665">
        <v>2017</v>
      </c>
      <c r="DL142" s="665">
        <v>3</v>
      </c>
      <c r="DM142" s="655">
        <v>1</v>
      </c>
      <c r="DN142" s="548" t="s">
        <v>7239</v>
      </c>
      <c r="DO142" s="545" t="s">
        <v>7240</v>
      </c>
      <c r="DP142" s="825">
        <v>1</v>
      </c>
      <c r="DQ142" s="900" t="s">
        <v>1262</v>
      </c>
      <c r="DR142" s="578" t="s">
        <v>7241</v>
      </c>
      <c r="DS142" s="665">
        <v>2015</v>
      </c>
      <c r="DT142" s="665">
        <v>3</v>
      </c>
      <c r="DU142" s="655">
        <v>1</v>
      </c>
      <c r="DV142" s="651" t="s">
        <v>7242</v>
      </c>
      <c r="DW142" s="578" t="s">
        <v>7243</v>
      </c>
      <c r="DX142" s="647">
        <v>2006</v>
      </c>
      <c r="DY142" s="647">
        <v>3</v>
      </c>
      <c r="DZ142" s="650">
        <v>2</v>
      </c>
      <c r="EA142" s="743" t="s">
        <v>7244</v>
      </c>
      <c r="EB142" s="506" t="s">
        <v>1631</v>
      </c>
      <c r="EC142" s="647">
        <v>2</v>
      </c>
      <c r="ED142" s="668" t="s">
        <v>1504</v>
      </c>
      <c r="EE142" s="647">
        <v>1987</v>
      </c>
      <c r="EF142" s="647">
        <v>3</v>
      </c>
      <c r="EG142" s="650" t="s">
        <v>1505</v>
      </c>
      <c r="EH142" s="648">
        <v>4</v>
      </c>
      <c r="EI142" s="551" t="s">
        <v>7245</v>
      </c>
      <c r="EJ142" s="651" t="s">
        <v>7246</v>
      </c>
      <c r="EK142" s="647">
        <v>2011</v>
      </c>
      <c r="EL142" s="554" t="s">
        <v>7247</v>
      </c>
      <c r="EM142" s="812">
        <v>43586</v>
      </c>
      <c r="EN142" s="647" t="s">
        <v>7248</v>
      </c>
      <c r="EO142" s="670" t="s">
        <v>7249</v>
      </c>
      <c r="EP142" s="556">
        <v>1</v>
      </c>
      <c r="EQ142" s="556" t="s">
        <v>1262</v>
      </c>
      <c r="ER142" s="557" t="s">
        <v>7250</v>
      </c>
      <c r="ES142" s="556">
        <v>2017</v>
      </c>
      <c r="ET142" s="556">
        <v>3</v>
      </c>
      <c r="EU142" s="671">
        <v>1</v>
      </c>
      <c r="EV142" s="672"/>
      <c r="EW142" s="673"/>
      <c r="EX142" s="797" t="s">
        <v>1906</v>
      </c>
      <c r="EY142" s="631" t="s">
        <v>2586</v>
      </c>
      <c r="EZ142" s="631" t="s">
        <v>1188</v>
      </c>
      <c r="FA142" s="675"/>
      <c r="FB142" s="648">
        <v>0</v>
      </c>
      <c r="FC142" s="676"/>
      <c r="FD142" s="647"/>
      <c r="FE142" s="648" t="s">
        <v>1013</v>
      </c>
      <c r="FF142" s="652" t="s">
        <v>1281</v>
      </c>
      <c r="FG142" s="563" t="s">
        <v>1282</v>
      </c>
      <c r="FH142" s="631" t="str">
        <f t="shared" si="266"/>
        <v>B</v>
      </c>
      <c r="FI142" s="677">
        <f t="shared" si="267"/>
        <v>2.2222222222222219</v>
      </c>
      <c r="FJ142" s="678">
        <f t="shared" si="268"/>
        <v>2</v>
      </c>
      <c r="FK142" s="679">
        <f t="shared" si="269"/>
        <v>2</v>
      </c>
      <c r="FL142" s="680">
        <f t="shared" si="270"/>
        <v>2.6666666666666665</v>
      </c>
      <c r="FM142" s="681">
        <v>0</v>
      </c>
      <c r="FN142" s="430" t="s">
        <v>1188</v>
      </c>
      <c r="FO142" s="686" t="s">
        <v>1188</v>
      </c>
      <c r="FP142" s="686" t="s">
        <v>1188</v>
      </c>
      <c r="FQ142" s="430">
        <v>0</v>
      </c>
      <c r="FR142" s="682" t="s">
        <v>1188</v>
      </c>
      <c r="FS142" s="369">
        <v>0</v>
      </c>
      <c r="FT142" s="430" t="s">
        <v>1188</v>
      </c>
      <c r="FU142" s="431" t="s">
        <v>1188</v>
      </c>
      <c r="FV142" s="369">
        <v>0</v>
      </c>
      <c r="FW142" s="430" t="s">
        <v>1188</v>
      </c>
      <c r="FX142" s="431" t="s">
        <v>1188</v>
      </c>
      <c r="FY142" s="369">
        <v>1</v>
      </c>
      <c r="FZ142" s="430">
        <v>2013</v>
      </c>
      <c r="GA142" s="686" t="s">
        <v>1706</v>
      </c>
      <c r="GB142" s="573" t="s">
        <v>7251</v>
      </c>
      <c r="GC142" s="369">
        <v>2</v>
      </c>
      <c r="GD142" s="430">
        <v>2018</v>
      </c>
      <c r="GE142" s="686" t="s">
        <v>5304</v>
      </c>
      <c r="GF142" s="572" t="s">
        <v>7252</v>
      </c>
      <c r="GG142" s="369">
        <v>1</v>
      </c>
      <c r="GH142" s="430">
        <v>2014</v>
      </c>
      <c r="GI142" s="686" t="s">
        <v>7253</v>
      </c>
      <c r="GJ142" s="572" t="s">
        <v>7254</v>
      </c>
      <c r="GK142" s="369">
        <v>2</v>
      </c>
      <c r="GL142" s="430">
        <v>2016</v>
      </c>
      <c r="GM142" s="686" t="s">
        <v>7255</v>
      </c>
      <c r="GN142" s="572" t="s">
        <v>7256</v>
      </c>
      <c r="GO142" s="800">
        <v>1</v>
      </c>
      <c r="GP142" s="730" t="s">
        <v>7257</v>
      </c>
      <c r="GQ142" s="843">
        <v>0</v>
      </c>
      <c r="GR142" s="843">
        <v>1</v>
      </c>
      <c r="GS142" s="843">
        <v>0</v>
      </c>
      <c r="GT142" s="944">
        <v>1</v>
      </c>
      <c r="GU142" s="945">
        <v>1</v>
      </c>
      <c r="GV142" s="730" t="s">
        <v>7258</v>
      </c>
      <c r="GW142" s="843">
        <v>1</v>
      </c>
      <c r="GX142" s="944">
        <v>0</v>
      </c>
      <c r="GY142" s="945">
        <v>1</v>
      </c>
      <c r="GZ142" s="573" t="s">
        <v>7258</v>
      </c>
      <c r="HA142" s="583" t="s">
        <v>2310</v>
      </c>
      <c r="HB142" s="584">
        <v>1</v>
      </c>
      <c r="HC142" s="585">
        <v>2</v>
      </c>
      <c r="HD142" s="586" t="s">
        <v>7259</v>
      </c>
      <c r="HE142" s="471" t="s">
        <v>7260</v>
      </c>
      <c r="HF142" s="587">
        <v>2012</v>
      </c>
      <c r="HG142" s="587">
        <v>2012</v>
      </c>
      <c r="HH142" s="588">
        <v>2</v>
      </c>
      <c r="HI142" s="586" t="s">
        <v>7261</v>
      </c>
      <c r="HJ142" s="471" t="s">
        <v>7262</v>
      </c>
      <c r="HK142" s="691">
        <v>2012</v>
      </c>
      <c r="HL142" s="692">
        <v>2</v>
      </c>
      <c r="HM142" s="591" t="s">
        <v>7263</v>
      </c>
      <c r="HN142" s="592">
        <v>2016</v>
      </c>
      <c r="HO142" s="681">
        <v>1</v>
      </c>
      <c r="HP142" s="574">
        <v>0</v>
      </c>
      <c r="HQ142" s="472">
        <f t="shared" si="271"/>
        <v>1</v>
      </c>
      <c r="HR142" s="593">
        <v>1</v>
      </c>
      <c r="HS142" s="574">
        <v>1</v>
      </c>
      <c r="HT142" s="574">
        <v>0.5</v>
      </c>
      <c r="HU142" s="574">
        <v>1</v>
      </c>
      <c r="HV142" s="574">
        <v>1</v>
      </c>
      <c r="HW142" s="574">
        <v>1</v>
      </c>
      <c r="HX142" s="574">
        <v>1</v>
      </c>
      <c r="HY142" s="574">
        <v>1</v>
      </c>
      <c r="HZ142" s="574">
        <v>1</v>
      </c>
      <c r="IA142" s="574">
        <v>1</v>
      </c>
      <c r="IB142" s="574">
        <v>1</v>
      </c>
      <c r="IC142" s="574">
        <v>0</v>
      </c>
      <c r="ID142" s="681">
        <v>0</v>
      </c>
      <c r="IE142" s="369">
        <v>0</v>
      </c>
      <c r="IF142" s="574">
        <v>0</v>
      </c>
      <c r="IG142" s="472">
        <f t="shared" si="272"/>
        <v>0</v>
      </c>
      <c r="IH142" s="609">
        <v>0.474664557334528</v>
      </c>
      <c r="II142" s="694">
        <v>0.51864323966333103</v>
      </c>
      <c r="IJ142" s="695">
        <v>0.43282482516162141</v>
      </c>
      <c r="IK142" s="696">
        <v>0.64109683437292797</v>
      </c>
      <c r="IL142" s="696">
        <v>0.5144301613239961</v>
      </c>
      <c r="IM142" s="697">
        <v>0.48622113779477882</v>
      </c>
      <c r="IN142" s="599">
        <v>2</v>
      </c>
      <c r="IO142" s="600">
        <v>3</v>
      </c>
      <c r="IP142" s="601">
        <v>4</v>
      </c>
      <c r="IQ142" s="600">
        <v>25</v>
      </c>
      <c r="IR142" s="587">
        <v>34</v>
      </c>
      <c r="IS142" s="601">
        <v>59</v>
      </c>
      <c r="IT142" s="599">
        <v>2</v>
      </c>
      <c r="IU142" s="600">
        <v>16</v>
      </c>
      <c r="IV142" s="587">
        <v>27</v>
      </c>
      <c r="IW142" s="601">
        <v>23</v>
      </c>
      <c r="IX142" s="602">
        <v>66</v>
      </c>
      <c r="IY142" s="681">
        <v>1</v>
      </c>
      <c r="IZ142" s="603" t="s">
        <v>7264</v>
      </c>
      <c r="JA142" s="681">
        <v>2</v>
      </c>
      <c r="JB142" s="771" t="s">
        <v>7265</v>
      </c>
      <c r="JC142" s="681">
        <v>0</v>
      </c>
      <c r="JD142" s="430" t="s">
        <v>1188</v>
      </c>
      <c r="JE142" s="686" t="s">
        <v>1188</v>
      </c>
      <c r="JF142" s="557" t="s">
        <v>1188</v>
      </c>
      <c r="JG142" s="592" t="s">
        <v>1188</v>
      </c>
      <c r="JH142" s="369">
        <v>0</v>
      </c>
      <c r="JI142" s="430" t="s">
        <v>1188</v>
      </c>
      <c r="JJ142" s="686" t="s">
        <v>1188</v>
      </c>
      <c r="JK142" s="686" t="s">
        <v>1188</v>
      </c>
      <c r="JL142" s="592" t="s">
        <v>1188</v>
      </c>
      <c r="JM142" s="369">
        <v>1</v>
      </c>
      <c r="JN142" s="430">
        <v>2</v>
      </c>
      <c r="JO142" s="430">
        <v>1</v>
      </c>
      <c r="JP142" s="686" t="s">
        <v>7266</v>
      </c>
      <c r="JQ142" s="557" t="s">
        <v>7267</v>
      </c>
      <c r="JR142" s="592">
        <v>2020</v>
      </c>
      <c r="JS142" s="369">
        <v>2</v>
      </c>
      <c r="JT142" s="430">
        <v>3</v>
      </c>
      <c r="JU142" s="686" t="s">
        <v>7268</v>
      </c>
      <c r="JV142" s="557" t="s">
        <v>7269</v>
      </c>
      <c r="JW142" s="592">
        <v>2016</v>
      </c>
      <c r="JX142" s="606">
        <v>2</v>
      </c>
      <c r="JY142" s="750" t="s">
        <v>7270</v>
      </c>
      <c r="JZ142" s="606">
        <v>2009</v>
      </c>
      <c r="KA142" s="606">
        <f t="shared" si="273"/>
        <v>5</v>
      </c>
      <c r="KB142" s="606">
        <v>2</v>
      </c>
      <c r="KC142" s="606">
        <v>1</v>
      </c>
      <c r="KD142" s="606">
        <v>1</v>
      </c>
      <c r="KE142" s="606">
        <v>1</v>
      </c>
      <c r="KF142" s="606">
        <f t="shared" si="274"/>
        <v>0</v>
      </c>
      <c r="KG142" s="606"/>
      <c r="KH142" s="606"/>
      <c r="KI142" s="606"/>
      <c r="KJ142" s="606"/>
      <c r="KK142" s="606">
        <v>0</v>
      </c>
      <c r="KL142" s="606">
        <v>0</v>
      </c>
      <c r="KM142" s="608">
        <f t="shared" si="248"/>
        <v>0.51059363409876823</v>
      </c>
      <c r="KN142" s="609">
        <v>5.2968170493841171E-2</v>
      </c>
      <c r="KO142" s="609">
        <v>54.807693481445313</v>
      </c>
      <c r="KP142" s="610">
        <v>10</v>
      </c>
      <c r="KQ142" s="608">
        <f t="shared" si="249"/>
        <v>0.38533089160919187</v>
      </c>
      <c r="KR142" s="609">
        <v>-0.57334554195404053</v>
      </c>
      <c r="KS142" s="609">
        <v>31.25</v>
      </c>
      <c r="KT142" s="610">
        <v>13</v>
      </c>
      <c r="KU142" s="610">
        <v>34</v>
      </c>
      <c r="KV142" s="606" t="s">
        <v>5586</v>
      </c>
      <c r="KW142" s="606" t="s">
        <v>7207</v>
      </c>
      <c r="KX142" s="700" t="str">
        <f t="shared" ca="1" si="275"/>
        <v>B</v>
      </c>
      <c r="KY142" s="701">
        <f t="shared" ca="1" si="276"/>
        <v>0.74010129907700772</v>
      </c>
      <c r="KZ142" s="702">
        <f t="shared" ca="1" si="235"/>
        <v>0.64120941176470592</v>
      </c>
      <c r="LA142" s="703">
        <f t="shared" ca="1" si="236"/>
        <v>0.77982857142857143</v>
      </c>
      <c r="LB142" s="703">
        <f t="shared" ca="1" si="237"/>
        <v>0.875</v>
      </c>
      <c r="LC142" s="704">
        <f t="shared" ca="1" si="238"/>
        <v>0.664367213114754</v>
      </c>
      <c r="LD142" s="696" cm="1">
        <f t="array" aca="1" ref="LD142" ca="1">INDIRECT(LD$203&amp;ROW())*LD$205</f>
        <v>4</v>
      </c>
      <c r="LE142" s="696" cm="1">
        <f t="array" aca="1" ref="LE142" ca="1">INDIRECT(LE$203&amp;ROW())*LE$205</f>
        <v>8</v>
      </c>
      <c r="LF142" s="696" cm="1">
        <f t="array" aca="1" ref="LF142" ca="1">INDIRECT(LF$203&amp;ROW())*LF$205</f>
        <v>4</v>
      </c>
      <c r="LG142" s="696" cm="1">
        <f t="array" aca="1" ref="LG142" ca="1">INDIRECT(LG$203&amp;ROW())*LG$205</f>
        <v>3</v>
      </c>
      <c r="LH142" s="696" cm="1">
        <f t="array" aca="1" ref="LH142" ca="1">INDIRECT(LH$203&amp;ROW())*LH$205</f>
        <v>1</v>
      </c>
      <c r="LI142" s="696" cm="1">
        <f t="array" aca="1" ref="LI142" ca="1">INDIRECT(LI$203&amp;ROW())*LI$205</f>
        <v>3</v>
      </c>
      <c r="LJ142" s="696" cm="1">
        <f t="array" aca="1" ref="LJ142" ca="1">INDIRECT(LJ$203&amp;ROW())*LJ$205</f>
        <v>3</v>
      </c>
      <c r="LK142" s="696" cm="1">
        <f t="array" aca="1" ref="LK142" ca="1">INDIRECT(LK$203&amp;ROW())*LK$205</f>
        <v>3</v>
      </c>
      <c r="LL142" s="696" cm="1">
        <f t="array" aca="1" ref="LL142" ca="1">INDIRECT(LL$203&amp;ROW())*LL$205</f>
        <v>3</v>
      </c>
      <c r="LM142" s="696" cm="1">
        <f t="array" aca="1" ref="LM142" ca="1">INDIRECT(LM$203&amp;ROW())*LM$205</f>
        <v>6</v>
      </c>
      <c r="LN142" s="696" cm="1">
        <f t="array" aca="1" ref="LN142" ca="1">INDIRECT(LN$203&amp;ROW())*LN$205</f>
        <v>3</v>
      </c>
      <c r="LO142" s="696" cm="1">
        <f t="array" aca="1" ref="LO142" ca="1">INDIRECT(LO$203&amp;ROW())*LO$205</f>
        <v>6</v>
      </c>
      <c r="LP142" s="696" cm="1">
        <f t="array" aca="1" ref="LP142" ca="1">INDIRECT(LP$203&amp;ROW())*LP$205</f>
        <v>4</v>
      </c>
      <c r="LQ142" s="696" cm="1">
        <f t="array" aca="1" ref="LQ142" ca="1">IF(INDIRECT(LQ$203&amp;ROW())="-",0,INDIRECT(LQ$203&amp;ROW())*LQ$205)</f>
        <v>3.5027999999999997</v>
      </c>
      <c r="LR142" s="696" cm="1">
        <f t="array" aca="1" ref="LR142" ca="1">INDIRECT(LR$203&amp;ROW())*LR$205</f>
        <v>0</v>
      </c>
      <c r="LS142" s="696" cm="1">
        <f t="array" aca="1" ref="LS142" ca="1">IF(INDIRECT(LS$203&amp;ROW())="-",0,INDIRECT(LS$203&amp;ROW())*LS$205)</f>
        <v>4.3764000000000003</v>
      </c>
      <c r="LT142" s="696" cm="1">
        <f t="array" aca="1" ref="LT142" ca="1">INDIRECT(LT$203&amp;ROW())*LT$205</f>
        <v>4</v>
      </c>
      <c r="LU142" s="696" cm="1">
        <f t="array" aca="1" ref="LU142" ca="1">INDIRECT(LU$203&amp;ROW())*LU$205</f>
        <v>3</v>
      </c>
      <c r="LV142" s="696" cm="1">
        <f t="array" aca="1" ref="LV142" ca="1">INDIRECT(LV$203&amp;ROW())*LV$205</f>
        <v>3</v>
      </c>
      <c r="LW142" s="696" cm="1">
        <f t="array" aca="1" ref="LW142" ca="1">INDIRECT(LW$203&amp;ROW())*LW$205</f>
        <v>0</v>
      </c>
      <c r="LX142" s="696" cm="1">
        <f t="array" aca="1" ref="LX142" ca="1">INDIRECT(LX$203&amp;ROW())*LX$205</f>
        <v>2</v>
      </c>
      <c r="LY142" s="696" cm="1">
        <f t="array" aca="1" ref="LY142" ca="1">IF(INDIRECT(LY$203&amp;ROW())="-",0,INDIRECT(LY$203&amp;ROW())*LY$205)</f>
        <v>4.5</v>
      </c>
      <c r="LZ142" s="696" cm="1">
        <f t="array" aca="1" ref="LZ142" ca="1">INDIRECT(LZ$203&amp;ROW())*LZ$205</f>
        <v>2</v>
      </c>
      <c r="MA142" s="696" cm="1">
        <f t="array" aca="1" ref="MA142" ca="1">INDIRECT(MA$203&amp;ROW())*MA$205</f>
        <v>4</v>
      </c>
      <c r="MB142" s="696" cm="1">
        <f t="array" aca="1" ref="MB142" ca="1">INDIRECT(MB$203&amp;ROW())*MB$205</f>
        <v>4</v>
      </c>
      <c r="MC142" s="696" cm="1">
        <f t="array" aca="1" ref="MC142" ca="1">IF($MB142=0,0,INDIRECT(MC$203&amp;ROW())*MC$205)</f>
        <v>0</v>
      </c>
      <c r="MD142" s="696" cm="1">
        <f t="array" aca="1" ref="MD142" ca="1">IF($MB142=0,0,INDIRECT(MD$203&amp;ROW())*MD$205)</f>
        <v>0.5</v>
      </c>
      <c r="ME142" s="696" cm="1">
        <f t="array" aca="1" ref="ME142" ca="1">IF($MB142=0,0,INDIRECT(ME$203&amp;ROW())*ME$205)</f>
        <v>0</v>
      </c>
      <c r="MF142" s="696" cm="1">
        <f t="array" aca="1" ref="MF142" ca="1">IF($MB142=0,0,INDIRECT(MF$203&amp;ROW())*MF$205)</f>
        <v>0.5</v>
      </c>
      <c r="MG142" s="696" cm="1">
        <f t="array" aca="1" ref="MG142" ca="1">INDIRECT(MG$203&amp;ROW())*MG$205</f>
        <v>4</v>
      </c>
      <c r="MH142" s="696" cm="1">
        <f t="array" aca="1" ref="MH142" ca="1">IF($MG142=0,0,INDIRECT(MH$203&amp;ROW())*MH$205)</f>
        <v>0.5</v>
      </c>
      <c r="MI142" s="696" cm="1">
        <f t="array" aca="1" ref="MI142" ca="1">IF($MG142=0,0,INDIRECT(MI$203&amp;ROW())*MI$205)</f>
        <v>0</v>
      </c>
      <c r="MJ142" s="696" cm="1">
        <f t="array" aca="1" ref="MJ142" ca="1">INDIRECT(MJ$203&amp;ROW())*MJ$205</f>
        <v>1</v>
      </c>
      <c r="MK142" s="696" cm="1">
        <f t="array" aca="1" ref="MK142" ca="1">INDIRECT(MK$203&amp;ROW())*MK$205</f>
        <v>4</v>
      </c>
      <c r="ML142" s="696" cm="1">
        <f t="array" aca="1" ref="ML142" ca="1">INDIRECT(ML$203&amp;ROW())*ML$205</f>
        <v>0</v>
      </c>
      <c r="MM142" s="696" cm="1">
        <f t="array" aca="1" ref="MM142" ca="1">INDIRECT(MM$203&amp;ROW())*MM$205</f>
        <v>6</v>
      </c>
      <c r="MN142" s="696" cm="1">
        <f t="array" aca="1" ref="MN142" ca="1">INDIRECT(MN$203&amp;ROW())*MN$205</f>
        <v>4</v>
      </c>
      <c r="MO142" s="696" cm="1">
        <f t="array" aca="1" ref="MO142" ca="1">INDIRECT(MO$203&amp;ROW())*MO$205</f>
        <v>2</v>
      </c>
      <c r="MP142" s="696" cm="1">
        <f t="array" aca="1" ref="MP142" ca="1">INDIRECT(MP$203&amp;ROW())*MP$205</f>
        <v>2</v>
      </c>
      <c r="MQ142" s="696" cm="1">
        <f t="array" aca="1" ref="MQ142" ca="1">INDIRECT(MQ$203&amp;ROW())*MQ$205</f>
        <v>2</v>
      </c>
      <c r="MR142" s="696" cm="1">
        <f t="array" aca="1" ref="MR142" ca="1">INDIRECT(MR$203&amp;ROW())*MR$205</f>
        <v>0</v>
      </c>
      <c r="MS142" s="696" cm="1">
        <f t="array" aca="1" ref="MS142" ca="1">INDIRECT(MS$203&amp;ROW())*MS$205</f>
        <v>0</v>
      </c>
      <c r="MT142" s="696" cm="1">
        <f t="array" aca="1" ref="MT142" ca="1">INDIRECT(MT$203&amp;ROW())*MT$205</f>
        <v>2</v>
      </c>
      <c r="MU142" s="696" cm="1">
        <f t="array" aca="1" ref="MU142" ca="1">INDIRECT(MU$203&amp;ROW())*MU$205</f>
        <v>2</v>
      </c>
      <c r="MV142" s="696" cm="1">
        <f t="array" aca="1" ref="MV142" ca="1">IF(INDIRECT(MV$203&amp;ROW())="-",0,INDIRECT(MV$203&amp;ROW())*MV$205)</f>
        <v>4.5263999999999998</v>
      </c>
      <c r="MW142" s="696" cm="1">
        <f t="array" aca="1" ref="MW142" ca="1">INDIRECT(MW$203&amp;ROW())*MW$205</f>
        <v>0</v>
      </c>
      <c r="MX142" s="696" cm="1">
        <f t="array" aca="1" ref="MX142" ca="1">INDIRECT(MX$203&amp;ROW())*MX$205</f>
        <v>4</v>
      </c>
      <c r="MY142" s="696" cm="1">
        <f t="array" aca="1" ref="MY142" ca="1">INDIRECT(MY$203&amp;ROW())*MY$205</f>
        <v>8</v>
      </c>
      <c r="NA142" s="701">
        <f t="shared" si="277"/>
        <v>0.7703365853658537</v>
      </c>
      <c r="NB142" s="617">
        <f t="shared" si="278"/>
        <v>0.76638571428571434</v>
      </c>
      <c r="NC142" s="695">
        <f t="shared" si="279"/>
        <v>0.75</v>
      </c>
      <c r="ND142" s="697">
        <f t="shared" si="280"/>
        <v>0.69460740740740745</v>
      </c>
      <c r="NE142" s="694">
        <f t="shared" si="281"/>
        <v>0.74533242676474387</v>
      </c>
      <c r="NF142" s="682" t="str">
        <f t="shared" si="282"/>
        <v>B</v>
      </c>
      <c r="NH142" s="606" t="s">
        <v>7207</v>
      </c>
      <c r="NI142" s="563" t="str">
        <f t="shared" si="239"/>
        <v>B</v>
      </c>
      <c r="NJ142" s="563" t="str">
        <f t="shared" si="283"/>
        <v>B</v>
      </c>
      <c r="NK142" s="563" t="str">
        <f t="shared" ca="1" si="284"/>
        <v>B</v>
      </c>
      <c r="NL142" s="563" t="str">
        <f t="shared" ca="1" si="285"/>
        <v>B</v>
      </c>
      <c r="NM142" s="563" t="str">
        <f t="shared" ca="1" si="286"/>
        <v>B</v>
      </c>
      <c r="NN142" s="563" t="str">
        <f t="shared" ca="1" si="306"/>
        <v>B</v>
      </c>
      <c r="NO142" s="563" t="str">
        <f t="shared" ca="1" si="307"/>
        <v>B</v>
      </c>
      <c r="NP142" s="606" t="str">
        <f t="shared" si="287"/>
        <v>Yes</v>
      </c>
      <c r="NQ142" s="682" t="str">
        <f t="shared" si="288"/>
        <v>Yes</v>
      </c>
      <c r="NR142" s="682" t="e">
        <f>IF(OR(AND(NI142="A",OR(NJ142="C",NJ142="D")),AND(NI142="A",OR(#REF!="C",#REF!="D")),AND(NI142="B",OR(NJ142="D",#REF!="D")),AND(OR(NI142="C",NI142="D"),OR(NJ142="A",NJ142="B")),AND(OR(NI142="C",NI142="D"),OR(#REF!="A",#REF!="B")),AND(OR(NJ142="A",#REF!="A",NJ142="B",#REF!="B"),OR(NP142="-",NQ142="-")),AND(OR(NJ142="C",#REF!="C",NJ142="D",#REF!="D"),NP142="Yes")),"Yes","-")</f>
        <v>#REF!</v>
      </c>
      <c r="NS142" s="607" t="s">
        <v>7271</v>
      </c>
      <c r="NT142" s="619">
        <f t="shared" si="289"/>
        <v>0.68920000000000003</v>
      </c>
      <c r="NU142" s="619">
        <f t="shared" si="290"/>
        <v>0.74533242676474387</v>
      </c>
      <c r="NV142" s="619">
        <f t="shared" ca="1" si="291"/>
        <v>0.74010129907700772</v>
      </c>
      <c r="NW142" s="619">
        <f t="shared" ca="1" si="308"/>
        <v>0.73403977297383638</v>
      </c>
      <c r="NX142" s="619">
        <f t="shared" ca="1" si="309"/>
        <v>0.68761686168643443</v>
      </c>
      <c r="NY142" s="620">
        <f t="shared" ca="1" si="310"/>
        <v>0.74075272764882172</v>
      </c>
      <c r="NZ142" s="620">
        <f t="shared" ca="1" si="311"/>
        <v>0.65391438480870911</v>
      </c>
      <c r="OA142" s="705" t="s">
        <v>1188</v>
      </c>
      <c r="OB142" s="706" t="s">
        <v>1188</v>
      </c>
      <c r="OC142" s="494"/>
      <c r="OE142" s="606" t="s">
        <v>7207</v>
      </c>
      <c r="OF142" s="700" t="str">
        <f t="shared" ca="1" si="292"/>
        <v>B</v>
      </c>
      <c r="OG142" s="701">
        <f t="shared" ca="1" si="312"/>
        <v>0.73403977297383638</v>
      </c>
      <c r="OH142" s="705">
        <f t="shared" ca="1" si="293"/>
        <v>0.72766259696312352</v>
      </c>
      <c r="OI142" s="696">
        <f t="shared" ca="1" si="294"/>
        <v>0.78073294454203268</v>
      </c>
      <c r="OJ142" s="696">
        <f t="shared" ca="1" si="295"/>
        <v>0.70116509204974053</v>
      </c>
      <c r="OK142" s="697">
        <f t="shared" ca="1" si="296"/>
        <v>0.72659845834044878</v>
      </c>
      <c r="OL142" s="696" cm="1">
        <f t="array" aca="1" ref="OL142" ca="1">INDIRECT(OL$203&amp;ROW())*OL$205</f>
        <v>0.74780000000000002</v>
      </c>
      <c r="OM142" s="696" cm="1">
        <f t="array" aca="1" ref="OM142" ca="1">INDIRECT(OM$203&amp;ROW())*OM$205</f>
        <v>1.2061999999999999</v>
      </c>
      <c r="ON142" s="696" cm="1">
        <f t="array" aca="1" ref="ON142" ca="1">INDIRECT(ON$203&amp;ROW())*ON$205</f>
        <v>0.72809999999999997</v>
      </c>
      <c r="OO142" s="696" cm="1">
        <f t="array" aca="1" ref="OO142" ca="1">INDIRECT(OO$203&amp;ROW())*OO$205</f>
        <v>1.0790999999999999</v>
      </c>
      <c r="OP142" s="696" cm="1">
        <f t="array" aca="1" ref="OP142" ca="1">INDIRECT(OP$203&amp;ROW())*OP$205</f>
        <v>0.52769999999999995</v>
      </c>
      <c r="OQ142" s="696" cm="1">
        <f t="array" aca="1" ref="OQ142" ca="1">INDIRECT(OQ$203&amp;ROW())*OQ$205</f>
        <v>1.5849</v>
      </c>
      <c r="OR142" s="696" cm="1">
        <f t="array" aca="1" ref="OR142" ca="1">INDIRECT(OR$203&amp;ROW())*OR$205</f>
        <v>1.4141999999999999</v>
      </c>
      <c r="OS142" s="696" cm="1">
        <f t="array" aca="1" ref="OS142" ca="1">INDIRECT(OS$203&amp;ROW())*OS$205</f>
        <v>1.5387</v>
      </c>
      <c r="OT142" s="696" cm="1">
        <f t="array" aca="1" ref="OT142" ca="1">INDIRECT(OT$203&amp;ROW())*OT$205</f>
        <v>1.4727000000000001</v>
      </c>
      <c r="OU142" s="696" cm="1">
        <f t="array" aca="1" ref="OU142" ca="1">INDIRECT(OU$203&amp;ROW())*OU$205</f>
        <v>1.9304999999999999</v>
      </c>
      <c r="OV142" s="696" cm="1">
        <f t="array" aca="1" ref="OV142" ca="1">INDIRECT(OV$203&amp;ROW())*OV$205</f>
        <v>1.2161999999999999</v>
      </c>
      <c r="OW142" s="696" cm="1">
        <f t="array" aca="1" ref="OW142" ca="1">INDIRECT(OW$203&amp;ROW())*OW$205</f>
        <v>1.5144000000000002</v>
      </c>
      <c r="OX142" s="696" cm="1">
        <f t="array" aca="1" ref="OX142" ca="1">INDIRECT(OX$203&amp;ROW())*OX$205</f>
        <v>1.3977999999999999</v>
      </c>
      <c r="OY142" s="696" cm="1">
        <f t="array" aca="1" ref="OY142" ca="1">IF(INDIRECT(OY$203&amp;ROW())="-",0,INDIRECT(OY$203&amp;ROW())*OY$205)</f>
        <v>0.41432286000000002</v>
      </c>
      <c r="OZ142" s="696" cm="1">
        <f t="array" aca="1" ref="OZ142" ca="1">INDIRECT(OZ$203&amp;ROW())*OZ$205</f>
        <v>0</v>
      </c>
      <c r="PA142" s="696" cm="1">
        <f t="array" aca="1" ref="PA142" ca="1">IF(INDIRECT(PA$203&amp;ROW())="-",0,INDIRECT(PA$203&amp;ROW())*PA$205)</f>
        <v>0.64435196000000006</v>
      </c>
      <c r="PB142" s="705" cm="1">
        <f t="array" aca="1" ref="PB142" ca="1">INDIRECT(PB$203&amp;ROW())*PB$205</f>
        <v>1.5084</v>
      </c>
      <c r="PC142" s="696" cm="1">
        <f t="array" aca="1" ref="PC142" ca="1">INDIRECT(PC$203&amp;ROW())*PC$205</f>
        <v>2.0918999999999999</v>
      </c>
      <c r="PD142" s="696" cm="1">
        <f t="array" aca="1" ref="PD142" ca="1">INDIRECT(PD$203&amp;ROW())*PD$205</f>
        <v>2.2025999999999999</v>
      </c>
      <c r="PE142" s="696" cm="1">
        <f t="array" aca="1" ref="PE142" ca="1">INDIRECT(PE$203&amp;ROW())*PE$205</f>
        <v>0</v>
      </c>
      <c r="PF142" s="696" cm="1">
        <f t="array" aca="1" ref="PF142" ca="1">INDIRECT(PF$203&amp;ROW())*PF$205</f>
        <v>1.3308</v>
      </c>
      <c r="PG142" s="696" cm="1">
        <f t="array" aca="1" ref="PG142" ca="1">IF(INDIRECT(PG$203&amp;ROW())="-",0,INDIRECT(PG$203&amp;ROW())*PG$205)</f>
        <v>0.65625</v>
      </c>
      <c r="PH142" s="696" cm="1">
        <f t="array" aca="1" ref="PH142" ca="1">INDIRECT(PH$203&amp;ROW())*PH$205</f>
        <v>0.61699999999999999</v>
      </c>
      <c r="PI142" s="696" cm="1">
        <f t="array" aca="1" ref="PI142" ca="1">INDIRECT(PI$203&amp;ROW())*PI$205</f>
        <v>1.2145999999999999</v>
      </c>
      <c r="PJ142" s="696" cm="1">
        <f t="array" aca="1" ref="PJ142" ca="1">INDIRECT(PJ$203&amp;ROW())*PJ$205</f>
        <v>0.75980000000000003</v>
      </c>
      <c r="PK142" s="696" cm="1">
        <f t="array" aca="1" ref="PK142" ca="1">IF($PJ142=0,0,INDIRECT(PK$203&amp;ROW())*PK$205)</f>
        <v>0</v>
      </c>
      <c r="PL142" s="696" cm="1">
        <f t="array" aca="1" ref="PL142" ca="1">IF($MPE142=0,0,INDIRECT(PL$203&amp;ROW())*PL$205)</f>
        <v>0</v>
      </c>
      <c r="PM142" s="696" cm="1">
        <f t="array" aca="1" ref="PM142" ca="1">IF($MPE142=0,0,INDIRECT(PM$203&amp;ROW())*PM$205)</f>
        <v>0</v>
      </c>
      <c r="PN142" s="696" cm="1">
        <f t="array" aca="1" ref="PN142" ca="1">IF($PJ142=0,0,INDIRECT(PN$203&amp;ROW())*PN$205)</f>
        <v>0.52580000000000005</v>
      </c>
      <c r="PO142" s="696" cm="1">
        <f t="array" aca="1" ref="PO142" ca="1">INDIRECT(PO$203&amp;ROW())*PO$205</f>
        <v>0.73140000000000005</v>
      </c>
      <c r="PP142" s="696" cm="1">
        <f t="array" aca="1" ref="PP142" ca="1">IF($PO142=0,0,INDIRECT(PP$203&amp;ROW())*PP$205)</f>
        <v>0.68189999999999995</v>
      </c>
      <c r="PQ142" s="696" cm="1">
        <f t="array" aca="1" ref="PQ142" ca="1">IF($PO142=0,0,INDIRECT(PQ$203&amp;ROW())*PQ$205)</f>
        <v>0</v>
      </c>
      <c r="PR142" s="696" cm="1">
        <f t="array" aca="1" ref="PR142" ca="1">INDIRECT(PR$203&amp;ROW())*PR$205</f>
        <v>0.44619999999999999</v>
      </c>
      <c r="PS142" s="696" cm="1">
        <f t="array" aca="1" ref="PS142" ca="1">INDIRECT(PS$203&amp;ROW())*PS$205</f>
        <v>0.7389</v>
      </c>
      <c r="PT142" s="696" cm="1">
        <f t="array" aca="1" ref="PT142" ca="1">INDIRECT(PT$203&amp;ROW())*PT$205</f>
        <v>0</v>
      </c>
      <c r="PU142" s="696" cm="1">
        <f t="array" aca="1" ref="PU142" ca="1">INDIRECT(PU$203&amp;ROW())*PU$205</f>
        <v>1.7696999999999998</v>
      </c>
      <c r="PV142" s="696" cm="1">
        <f t="array" aca="1" ref="PV142" ca="1">INDIRECT(PV$203&amp;ROW())*PV$205</f>
        <v>0.6966</v>
      </c>
      <c r="PW142" s="696" cm="1">
        <f t="array" aca="1" ref="PW142" ca="1">INDIRECT(PW$203&amp;ROW())*PW$205</f>
        <v>1.0658000000000001</v>
      </c>
      <c r="PX142" s="696" cm="1">
        <f t="array" aca="1" ref="PX142" ca="1">INDIRECT(PX$203&amp;ROW())*PX$205</f>
        <v>1.1714</v>
      </c>
      <c r="PY142" s="696" cm="1">
        <f t="array" aca="1" ref="PY142" ca="1">INDIRECT(PY$203&amp;ROW())*PY$205</f>
        <v>1.1866000000000001</v>
      </c>
      <c r="PZ142" s="696" cm="1">
        <f t="array" aca="1" ref="PZ142" ca="1">INDIRECT(PZ$203&amp;ROW())*PZ$205</f>
        <v>0</v>
      </c>
      <c r="QA142" s="696" cm="1">
        <f t="array" aca="1" ref="QA142" ca="1">INDIRECT(QA$203&amp;ROW())*QA$205</f>
        <v>0</v>
      </c>
      <c r="QB142" s="696" cm="1">
        <f t="array" aca="1" ref="QB142" ca="1">INDIRECT(QB$203&amp;ROW())*QB$205</f>
        <v>1.5966</v>
      </c>
      <c r="QC142" s="696" cm="1">
        <f t="array" aca="1" ref="QC142" ca="1">INDIRECT(QC$203&amp;ROW())*QC$205</f>
        <v>1.4259999999999999</v>
      </c>
      <c r="QD142" s="696" cm="1">
        <f t="array" aca="1" ref="QD142" ca="1">IF(INDIRECT(QD$203&amp;ROW())="-",0,INDIRECT(QD$203&amp;ROW())*QD$205)</f>
        <v>0.46327703999999997</v>
      </c>
      <c r="QE142" s="696" cm="1">
        <f t="array" aca="1" ref="QE142" ca="1">INDIRECT(QE$203&amp;ROW())*QE$205</f>
        <v>0</v>
      </c>
      <c r="QF142" s="696" cm="1">
        <f t="array" aca="1" ref="QF142" ca="1">INDIRECT(QF$203&amp;ROW())*QF$205</f>
        <v>0.72440000000000004</v>
      </c>
      <c r="QG142" s="696" cm="1">
        <f t="array" aca="1" ref="QG142" ca="1">INDIRECT(QG$203&amp;ROW())*QG$205</f>
        <v>1.4996</v>
      </c>
      <c r="QI142" s="606" t="s">
        <v>7207</v>
      </c>
      <c r="QJ142" s="700" t="str">
        <f t="shared" ca="1" si="297"/>
        <v>B</v>
      </c>
      <c r="QK142" s="701">
        <f t="shared" ca="1" si="313"/>
        <v>0.68761686168643443</v>
      </c>
      <c r="QL142" s="705">
        <f t="shared" ca="1" si="298"/>
        <v>0.83170527201516076</v>
      </c>
      <c r="QM142" s="696">
        <f t="shared" ca="1" si="299"/>
        <v>0.72570116355263181</v>
      </c>
      <c r="QN142" s="696">
        <f t="shared" ca="1" si="300"/>
        <v>0.71167769344840026</v>
      </c>
      <c r="QO142" s="697">
        <f t="shared" ca="1" si="301"/>
        <v>0.4813833177295449</v>
      </c>
      <c r="QP142" s="696" cm="1">
        <f t="array" aca="1" ref="QP142" ca="1">INDIRECT(QP$203&amp;ROW())*QP$205</f>
        <v>3.3451646745381883E-2</v>
      </c>
      <c r="QQ142" s="696" cm="1">
        <f t="array" aca="1" ref="QQ142" ca="1">INDIRECT(QQ$203&amp;ROW())*QQ$205</f>
        <v>0.25503926590378434</v>
      </c>
      <c r="QR142" s="696" cm="1">
        <f t="array" aca="1" ref="QR142" ca="1">INDIRECT(QR$203&amp;ROW())*QR$205</f>
        <v>7.5449048323979542E-2</v>
      </c>
      <c r="QS142" s="696" cm="1">
        <f t="array" aca="1" ref="QS142" ca="1">INDIRECT(QS$203&amp;ROW())*QS$205</f>
        <v>0.22471360933801068</v>
      </c>
      <c r="QT142" s="696" cm="1">
        <f t="array" aca="1" ref="QT142" ca="1">INDIRECT(QT$203&amp;ROW())*QT$205</f>
        <v>8.7442714716655143E-2</v>
      </c>
      <c r="QU142" s="696" cm="1">
        <f t="array" aca="1" ref="QU142" ca="1">INDIRECT(QU$203&amp;ROW())*QU$205</f>
        <v>0.53329206883563263</v>
      </c>
      <c r="QV142" s="696" cm="1">
        <f t="array" aca="1" ref="QV142" ca="1">INDIRECT(QV$203&amp;ROW())*QV$205</f>
        <v>0.24117831443907087</v>
      </c>
      <c r="QW142" s="696" cm="1">
        <f t="array" aca="1" ref="QW142" ca="1">INDIRECT(QW$203&amp;ROW())*QW$205</f>
        <v>0.53099416374332975</v>
      </c>
      <c r="QX142" s="696" cm="1">
        <f t="array" aca="1" ref="QX142" ca="1">INDIRECT(QX$203&amp;ROW())*QX$205</f>
        <v>0.60640894423913805</v>
      </c>
      <c r="QY142" s="696" cm="1">
        <f t="array" aca="1" ref="QY142" ca="1">INDIRECT(QY$203&amp;ROW())*QY$205</f>
        <v>0.13540247513535897</v>
      </c>
      <c r="QZ142" s="696" cm="1">
        <f t="array" aca="1" ref="QZ142" ca="1">INDIRECT(QZ$203&amp;ROW())*QZ$205</f>
        <v>0.27613248380770827</v>
      </c>
      <c r="RA142" s="696" cm="1">
        <f t="array" aca="1" ref="RA142" ca="1">INDIRECT(RA$203&amp;ROW())*RA$205</f>
        <v>5.1272116233970627E-2</v>
      </c>
      <c r="RB142" s="696" cm="1">
        <f t="array" aca="1" ref="RB142" ca="1">INDIRECT(RB$203&amp;ROW())*RB$205</f>
        <v>0.11461142513892485</v>
      </c>
      <c r="RC142" s="696" cm="1">
        <f t="array" aca="1" ref="RC142" ca="1">IF(INDIRECT(RC$203&amp;ROW())="-",0,INDIRECT(RC$203&amp;ROW())*RC$205)</f>
        <v>4.8985849541484619E-2</v>
      </c>
      <c r="RD142" s="696" cm="1">
        <f t="array" aca="1" ref="RD142" ca="1">INDIRECT(RD$203&amp;ROW())*RD$205</f>
        <v>0</v>
      </c>
      <c r="RE142" s="696" cm="1">
        <f t="array" aca="1" ref="RE142" ca="1">IF(INDIRECT(RE$203&amp;ROW())="-",0,INDIRECT(RE$203&amp;ROW())*RE$205)</f>
        <v>4.616302558047547E-2</v>
      </c>
      <c r="RF142" s="705" cm="1">
        <f t="array" aca="1" ref="RF142" ca="1">INDIRECT(RF$203&amp;ROW())*RF$205</f>
        <v>0.10613798880649605</v>
      </c>
      <c r="RG142" s="696" cm="1">
        <f t="array" aca="1" ref="RG142" ca="1">INDIRECT(RG$203&amp;ROW())*RG$205</f>
        <v>0.41475700362540607</v>
      </c>
      <c r="RH142" s="696" cm="1">
        <f t="array" aca="1" ref="RH142" ca="1">INDIRECT(RH$203&amp;ROW())*RH$205</f>
        <v>8.7581521170816884E-2</v>
      </c>
      <c r="RI142" s="696" cm="1">
        <f t="array" aca="1" ref="RI142" ca="1">INDIRECT(RI$203&amp;ROW())*RI$205</f>
        <v>0</v>
      </c>
      <c r="RJ142" s="696" cm="1">
        <f t="array" aca="1" ref="RJ142" ca="1">INDIRECT(RJ$203&amp;ROW())*RJ$205</f>
        <v>0.12226723336432462</v>
      </c>
      <c r="RK142" s="696" cm="1">
        <f t="array" aca="1" ref="RK142" ca="1">IF(INDIRECT(RK$203&amp;ROW())="-",0,INDIRECT(RK$203&amp;ROW())*RK$205)</f>
        <v>4.5316199152985459E-2</v>
      </c>
      <c r="RL142" s="696" cm="1">
        <f t="array" aca="1" ref="RL142" ca="1">INDIRECT(RL$203&amp;ROW())*RL$205</f>
        <v>0.11262003659234653</v>
      </c>
      <c r="RM142" s="696" cm="1">
        <f t="array" aca="1" ref="RM142" ca="1">INDIRECT(RM$203&amp;ROW())*RM$205</f>
        <v>2.9987460729532761E-2</v>
      </c>
      <c r="RN142" s="696" cm="1">
        <f t="array" aca="1" ref="RN142" ca="1">INDIRECT(RN$203&amp;ROW())*RN$205</f>
        <v>9.3820613050938681E-2</v>
      </c>
      <c r="RO142" s="696" cm="1">
        <f t="array" aca="1" ref="RO142" ca="1">IF($RN142=0,0,INDIRECT(RO$203&amp;ROW())*RO$205)</f>
        <v>0</v>
      </c>
      <c r="RP142" s="696" cm="1">
        <f t="array" aca="1" ref="RP142" ca="1">IF($RN142=0,0,INDIRECT(RP$203&amp;ROW())*RP$205)</f>
        <v>9.7715867439664539E-2</v>
      </c>
      <c r="RQ142" s="696" cm="1">
        <f t="array" aca="1" ref="RQ142" ca="1">IF($RN142=0,0,INDIRECT(RQ$203&amp;ROW())*RQ$205)</f>
        <v>0</v>
      </c>
      <c r="RR142" s="696" cm="1">
        <f t="array" aca="1" ref="RR142" ca="1">IF($RN142=0,0,INDIRECT(RR$203&amp;ROW())*RR$205)</f>
        <v>8.2232286875619773E-2</v>
      </c>
      <c r="RS142" s="696" cm="1">
        <f t="array" aca="1" ref="RS142" ca="1">INDIRECT(RS$203&amp;ROW())*RS$205</f>
        <v>7.7466902221184339E-2</v>
      </c>
      <c r="RT142" s="696" cm="1">
        <f t="array" aca="1" ref="RT142" ca="1">IF($RS142=0,0,INDIRECT(RT$203&amp;ROW())*RT$205)</f>
        <v>8.1033461602244533E-2</v>
      </c>
      <c r="RU142" s="696" cm="1">
        <f t="array" aca="1" ref="RU142" ca="1">IF($RS142=0,0,INDIRECT(RU$203&amp;ROW())*RU$205)</f>
        <v>0</v>
      </c>
      <c r="RV142" s="696" cm="1">
        <f t="array" aca="1" ref="RV142" ca="1">INDIRECT(RV$203&amp;ROW())*RV$205</f>
        <v>4.4898858778974725E-2</v>
      </c>
      <c r="RW142" s="696" cm="1">
        <f t="array" aca="1" ref="RW142" ca="1">INDIRECT(RW$203&amp;ROW())*RW$205</f>
        <v>2.6659190312299668E-2</v>
      </c>
      <c r="RX142" s="696" cm="1">
        <f t="array" aca="1" ref="RX142" ca="1">INDIRECT(RX$203&amp;ROW())*RX$205</f>
        <v>0</v>
      </c>
      <c r="RY142" s="696" cm="1">
        <f t="array" aca="1" ref="RY142" ca="1">INDIRECT(RY$203&amp;ROW())*RY$205</f>
        <v>8.4396695370290389E-2</v>
      </c>
      <c r="RZ142" s="696" cm="1">
        <f t="array" aca="1" ref="RZ142" ca="1">INDIRECT(RZ$203&amp;ROW())*RZ$205</f>
        <v>3.6812489486199085E-2</v>
      </c>
      <c r="SA142" s="696" cm="1">
        <f t="array" aca="1" ref="SA142" ca="1">INDIRECT(SA$203&amp;ROW())*SA$205</f>
        <v>0.20458618579029147</v>
      </c>
      <c r="SB142" s="696" cm="1">
        <f t="array" aca="1" ref="SB142" ca="1">INDIRECT(SB$203&amp;ROW())*SB$205</f>
        <v>4.7124126502052749E-2</v>
      </c>
      <c r="SC142" s="696" cm="1">
        <f t="array" aca="1" ref="SC142" ca="1">INDIRECT(SC$203&amp;ROW())*SC$205</f>
        <v>5.4291606235991073E-2</v>
      </c>
      <c r="SD142" s="696" cm="1">
        <f t="array" aca="1" ref="SD142" ca="1">INDIRECT(SD$203&amp;ROW())*SD$205</f>
        <v>0</v>
      </c>
      <c r="SE142" s="696" cm="1">
        <f t="array" aca="1" ref="SE142" ca="1">INDIRECT(SE$203&amp;ROW())*SE$205</f>
        <v>0</v>
      </c>
      <c r="SF142" s="696" cm="1">
        <f t="array" aca="1" ref="SF142" ca="1">INDIRECT(SF$203&amp;ROW())*SF$205</f>
        <v>0.13223776648222998</v>
      </c>
      <c r="SG142" s="696" cm="1">
        <f t="array" aca="1" ref="SG142" ca="1">INDIRECT(SG$203&amp;ROW())*SG$205</f>
        <v>7.4767843909269882E-2</v>
      </c>
      <c r="SH142" s="696" cm="1">
        <f t="array" aca="1" ref="SH142" ca="1">IF(INDIRECT(SH$203&amp;ROW())="-",0,INDIRECT(SH$203&amp;ROW())*SH$205)</f>
        <v>5.9356235490954722E-2</v>
      </c>
      <c r="SI142" s="696" cm="1">
        <f t="array" aca="1" ref="SI142" ca="1">INDIRECT(SI$203&amp;ROW())*SI$205</f>
        <v>0</v>
      </c>
      <c r="SJ142" s="696" cm="1">
        <f t="array" aca="1" ref="SJ142" ca="1">INDIRECT(SJ$203&amp;ROW())*SJ$205</f>
        <v>0.10961749760323641</v>
      </c>
      <c r="SK142" s="696" cm="1">
        <f t="array" aca="1" ref="SK142" ca="1">INDIRECT(SK$203&amp;ROW())*SK$205</f>
        <v>0.21261490593800375</v>
      </c>
      <c r="SN142" s="606" t="s">
        <v>7207</v>
      </c>
      <c r="SO142" s="707" cm="1">
        <f t="array" aca="1" ref="SO142" ca="1">INDIRECT(SO$203&amp;ROW())*SO$205</f>
        <v>1</v>
      </c>
      <c r="SP142" s="707" cm="1">
        <f t="array" aca="1" ref="SP142" ca="1">INDIRECT(SP$203&amp;ROW())*SP$205</f>
        <v>2</v>
      </c>
      <c r="SQ142" s="707" cm="1">
        <f t="array" aca="1" ref="SQ142" ca="1">INDIRECT(SQ$203&amp;ROW())*SQ$205</f>
        <v>1</v>
      </c>
      <c r="SR142" s="707" cm="1">
        <f t="array" aca="1" ref="SR142" ca="1">INDIRECT(SR$203&amp;ROW())*SR$205</f>
        <v>3</v>
      </c>
      <c r="SS142" s="707" cm="1">
        <f t="array" aca="1" ref="SS142" ca="1">INDIRECT(SS$203&amp;ROW())*SS$205</f>
        <v>1</v>
      </c>
      <c r="ST142" s="707" cm="1">
        <f t="array" aca="1" ref="ST142" ca="1">INDIRECT(ST$203&amp;ROW())*ST$205</f>
        <v>3</v>
      </c>
      <c r="SU142" s="707" cm="1">
        <f t="array" aca="1" ref="SU142" ca="1">INDIRECT(SU$203&amp;ROW())*SU$205</f>
        <v>3</v>
      </c>
      <c r="SV142" s="707" cm="1">
        <f t="array" aca="1" ref="SV142" ca="1">INDIRECT(SV$203&amp;ROW())*SV$205</f>
        <v>3</v>
      </c>
      <c r="SW142" s="707" cm="1">
        <f t="array" aca="1" ref="SW142" ca="1">INDIRECT(SW$203&amp;ROW())*SW$205</f>
        <v>3</v>
      </c>
      <c r="SX142" s="707" cm="1">
        <f t="array" aca="1" ref="SX142" ca="1">INDIRECT(SX$203&amp;ROW())*SX$205</f>
        <v>3</v>
      </c>
      <c r="SY142" s="707" cm="1">
        <f t="array" aca="1" ref="SY142" ca="1">INDIRECT(SY$203&amp;ROW())*SY$205</f>
        <v>3</v>
      </c>
      <c r="SZ142" s="707" cm="1">
        <f t="array" aca="1" ref="SZ142" ca="1">INDIRECT(SZ$203&amp;ROW())*SZ$205</f>
        <v>3</v>
      </c>
      <c r="TA142" s="707" cm="1">
        <f t="array" aca="1" ref="TA142" ca="1">INDIRECT(TA$203&amp;ROW())*TA$205</f>
        <v>2</v>
      </c>
      <c r="TB142" s="696" cm="1">
        <f t="array" aca="1" ref="TB142" ca="1">IF(INDIRECT(TB$203&amp;ROW())="-",0,INDIRECT(TB$203&amp;ROW())*TB$205)</f>
        <v>0.58379999999999999</v>
      </c>
      <c r="TC142" s="707" cm="1">
        <f t="array" aca="1" ref="TC142" ca="1">INDIRECT(TC$203&amp;ROW())*TC$205</f>
        <v>0</v>
      </c>
      <c r="TD142" s="696" cm="1">
        <f t="array" aca="1" ref="TD142" ca="1">IF(INDIRECT(TD$203&amp;ROW())="-",0,INDIRECT(TD$203&amp;ROW())*TD$205)</f>
        <v>0.72940000000000005</v>
      </c>
      <c r="TE142" s="732" cm="1">
        <f t="array" aca="1" ref="TE142" ca="1">INDIRECT(TE$203&amp;ROW())*TE$205</f>
        <v>2</v>
      </c>
      <c r="TF142" s="707" cm="1">
        <f t="array" aca="1" ref="TF142" ca="1">INDIRECT(TF$203&amp;ROW())*TF$205</f>
        <v>3</v>
      </c>
      <c r="TG142" s="707" cm="1">
        <f t="array" aca="1" ref="TG142" ca="1">INDIRECT(TG$203&amp;ROW())*TG$205</f>
        <v>3</v>
      </c>
      <c r="TH142" s="707" cm="1">
        <f t="array" aca="1" ref="TH142" ca="1">INDIRECT(TH$203&amp;ROW())*TH$205</f>
        <v>0</v>
      </c>
      <c r="TI142" s="707" cm="1">
        <f t="array" aca="1" ref="TI142" ca="1">INDIRECT(TI$203&amp;ROW())*TI$205</f>
        <v>2</v>
      </c>
      <c r="TJ142" s="696" cm="1">
        <f t="array" aca="1" ref="TJ142" ca="1">IF(INDIRECT(TJ$203&amp;ROW())="-",0,INDIRECT(TJ$203&amp;ROW())*TJ$205)</f>
        <v>0.75</v>
      </c>
      <c r="TK142" s="707" cm="1">
        <f t="array" aca="1" ref="TK142" ca="1">INDIRECT(TK$203&amp;ROW())*TK$205</f>
        <v>1</v>
      </c>
      <c r="TL142" s="707" cm="1">
        <f t="array" aca="1" ref="TL142" ca="1">INDIRECT(TL$203&amp;ROW())*TL$205</f>
        <v>2</v>
      </c>
      <c r="TM142" s="707" cm="1">
        <f t="array" aca="1" ref="TM142" ca="1">INDIRECT(TM$203&amp;ROW())*TM$205</f>
        <v>1</v>
      </c>
      <c r="TN142" s="707" cm="1">
        <f t="array" aca="1" ref="TN142" ca="1">IF($TM142=0,0,INDIRECT(TN$203&amp;ROW())*TN$205)</f>
        <v>0</v>
      </c>
      <c r="TO142" s="707" cm="1">
        <f t="array" aca="1" ref="TO142" ca="1">IF($TM142=0,0,INDIRECT(TO$203&amp;ROW())*TO$205)</f>
        <v>1</v>
      </c>
      <c r="TP142" s="707" cm="1">
        <f t="array" aca="1" ref="TP142" ca="1">IF($TM142=0,0,INDIRECT(TP$203&amp;ROW())*TP$205)</f>
        <v>0</v>
      </c>
      <c r="TQ142" s="707" cm="1">
        <f t="array" aca="1" ref="TQ142" ca="1">IF($TM142=0,0,INDIRECT(TQ$203&amp;ROW())*TQ$205)</f>
        <v>1</v>
      </c>
      <c r="TR142" s="707" cm="1">
        <f t="array" aca="1" ref="TR142" ca="1">INDIRECT(TR$203&amp;ROW())*TR$205</f>
        <v>1</v>
      </c>
      <c r="TS142" s="707" cm="1">
        <f t="array" aca="1" ref="TS142" ca="1">IF($TR142=0,0,INDIRECT(TS$203&amp;ROW())*TS$205)</f>
        <v>1</v>
      </c>
      <c r="TT142" s="707" cm="1">
        <f t="array" aca="1" ref="TT142" ca="1">IF($TR142=0,0,INDIRECT(TT$203&amp;ROW())*TT$205)</f>
        <v>0</v>
      </c>
      <c r="TU142" s="707" cm="1">
        <f t="array" aca="1" ref="TU142" ca="1">INDIRECT(TU$203&amp;ROW())*TU$205</f>
        <v>1</v>
      </c>
      <c r="TV142" s="707" cm="1">
        <f t="array" aca="1" ref="TV142" ca="1">INDIRECT(TV$203&amp;ROW())*TV$205</f>
        <v>1</v>
      </c>
      <c r="TW142" s="707" cm="1">
        <f t="array" aca="1" ref="TW142" ca="1">INDIRECT(TW$203&amp;ROW())*TW$205</f>
        <v>0</v>
      </c>
      <c r="TX142" s="707" cm="1">
        <f t="array" aca="1" ref="TX142" ca="1">INDIRECT(TX$203&amp;ROW())*TX$205</f>
        <v>3</v>
      </c>
      <c r="TY142" s="707" cm="1">
        <f t="array" aca="1" ref="TY142" ca="1">INDIRECT(TY$203&amp;ROW())*TY$205</f>
        <v>1</v>
      </c>
      <c r="TZ142" s="707" cm="1">
        <f t="array" aca="1" ref="TZ142" ca="1">INDIRECT(TZ$203&amp;ROW())*TZ$205</f>
        <v>2</v>
      </c>
      <c r="UA142" s="707" cm="1">
        <f t="array" aca="1" ref="UA142" ca="1">INDIRECT(UA$203&amp;ROW())*UA$205</f>
        <v>2</v>
      </c>
      <c r="UB142" s="707" cm="1">
        <f t="array" aca="1" ref="UB142" ca="1">INDIRECT(UB$203&amp;ROW())*UB$205</f>
        <v>2</v>
      </c>
      <c r="UC142" s="707" cm="1">
        <f t="array" aca="1" ref="UC142" ca="1">INDIRECT(UC$203&amp;ROW())*UC$205</f>
        <v>0</v>
      </c>
      <c r="UD142" s="707" cm="1">
        <f t="array" aca="1" ref="UD142" ca="1">INDIRECT(UD$203&amp;ROW())*UD$205</f>
        <v>0</v>
      </c>
      <c r="UE142" s="707" cm="1">
        <f t="array" aca="1" ref="UE142" ca="1">INDIRECT(UE$203&amp;ROW())*UE$205</f>
        <v>2</v>
      </c>
      <c r="UF142" s="707" cm="1">
        <f t="array" aca="1" ref="UF142" ca="1">INDIRECT(UF$203&amp;ROW())*UF$205</f>
        <v>2</v>
      </c>
      <c r="UG142" s="696" cm="1">
        <f t="array" aca="1" ref="UG142" ca="1">IF(INDIRECT(UG$203&amp;ROW())="-",0,INDIRECT(UG$203&amp;ROW())*UG$205)</f>
        <v>0.75439999999999996</v>
      </c>
      <c r="UH142" s="707" cm="1">
        <f t="array" aca="1" ref="UH142" ca="1">INDIRECT(UH$203&amp;ROW())*UH$205</f>
        <v>0</v>
      </c>
      <c r="UI142" s="707" cm="1">
        <f t="array" aca="1" ref="UI142" ca="1">INDIRECT(UI$203&amp;ROW())*UI$205</f>
        <v>1</v>
      </c>
      <c r="UJ142" s="707" cm="1">
        <f t="array" aca="1" ref="UJ142" ca="1">INDIRECT(UJ$203&amp;ROW())*UJ$205</f>
        <v>2</v>
      </c>
      <c r="UM142" s="606" t="s">
        <v>7207</v>
      </c>
      <c r="UN142" s="616">
        <f t="shared" ca="1" si="332"/>
        <v>0.18720310219966924</v>
      </c>
      <c r="UO142" s="616">
        <f t="shared" ca="1" si="332"/>
        <v>1.5785703781343867</v>
      </c>
      <c r="UP142" s="616">
        <f t="shared" ca="1" si="332"/>
        <v>0.15206673709758317</v>
      </c>
      <c r="UQ142" s="616">
        <f t="shared" ca="1" si="332"/>
        <v>0.29355872991449461</v>
      </c>
      <c r="UR142" s="616">
        <f t="shared" ca="1" si="332"/>
        <v>-0.80643931126992341</v>
      </c>
      <c r="US142" s="616">
        <f t="shared" ca="1" si="332"/>
        <v>0.41305213694811815</v>
      </c>
      <c r="UT142" s="616">
        <f t="shared" ca="1" si="332"/>
        <v>0.30690415393182785</v>
      </c>
      <c r="UU142" s="616">
        <f t="shared" ca="1" si="332"/>
        <v>0.53359975015917405</v>
      </c>
      <c r="UV142" s="616">
        <f t="shared" ca="1" si="332"/>
        <v>0.44410973870643028</v>
      </c>
      <c r="UW142" s="616">
        <f t="shared" ca="1" si="332"/>
        <v>0.6421874155054268</v>
      </c>
      <c r="UX142" s="616">
        <f t="shared" ca="1" si="332"/>
        <v>0.28247365722383649</v>
      </c>
      <c r="UY142" s="616">
        <f t="shared" ca="1" si="332"/>
        <v>1.5108379627063613</v>
      </c>
      <c r="UZ142" s="616">
        <f t="shared" ca="1" si="332"/>
        <v>1.1960042318268584</v>
      </c>
      <c r="VA142" s="616">
        <f t="shared" ca="1" si="332"/>
        <v>0.14437990072962681</v>
      </c>
      <c r="VB142" s="616">
        <f t="shared" ca="1" si="332"/>
        <v>-0.76400504167427041</v>
      </c>
      <c r="VC142" s="616">
        <f t="shared" ca="1" si="314"/>
        <v>0.6700944390343645</v>
      </c>
      <c r="VD142" s="616">
        <f t="shared" ca="1" si="314"/>
        <v>0.85304819841956248</v>
      </c>
      <c r="VE142" s="616">
        <f t="shared" ca="1" si="314"/>
        <v>1.620308650861136</v>
      </c>
      <c r="VF142" s="616">
        <f t="shared" ca="1" si="314"/>
        <v>0.95807256683723563</v>
      </c>
      <c r="VG142" s="616">
        <f t="shared" ca="1" si="314"/>
        <v>-0.89462372206681784</v>
      </c>
      <c r="VH142" s="616">
        <f t="shared" ca="1" si="314"/>
        <v>-0.12784420028857393</v>
      </c>
      <c r="VI142" s="616">
        <f t="shared" ca="1" si="314"/>
        <v>0.70216690479100441</v>
      </c>
      <c r="VJ142" s="616">
        <f t="shared" ca="1" si="314"/>
        <v>1.1038721171937993</v>
      </c>
      <c r="VK142" s="616">
        <f t="shared" ca="1" si="314"/>
        <v>0.83678976492872159</v>
      </c>
      <c r="VL142" s="616">
        <f t="shared" ca="1" si="314"/>
        <v>1.1863766389476611</v>
      </c>
      <c r="VM142" s="616">
        <f t="shared" ca="1" si="314"/>
        <v>-0.57201237404204519</v>
      </c>
      <c r="VN142" s="616">
        <f t="shared" ca="1" si="314"/>
        <v>1.5883663456229635</v>
      </c>
      <c r="VO142" s="616">
        <f t="shared" ca="1" si="314"/>
        <v>-0.42150866262694142</v>
      </c>
      <c r="VP142" s="616">
        <f t="shared" ca="1" si="314"/>
        <v>2.1525849422547609</v>
      </c>
      <c r="VQ142" s="616">
        <f t="shared" ca="1" si="314"/>
        <v>1.2773868528042598</v>
      </c>
      <c r="VR142" s="616">
        <f t="shared" ca="1" si="314"/>
        <v>1.5497103694524457</v>
      </c>
      <c r="VS142" s="616">
        <f t="shared" ca="1" si="333"/>
        <v>-0.40481357988865657</v>
      </c>
      <c r="VT142" s="616">
        <f t="shared" ca="1" si="320"/>
        <v>2.5655357300130479</v>
      </c>
      <c r="VU142" s="616">
        <f t="shared" ca="1" si="320"/>
        <v>1.2114249894444582</v>
      </c>
      <c r="VV142" s="616">
        <f t="shared" ca="1" si="320"/>
        <v>-0.64337789451099625</v>
      </c>
      <c r="VW142" s="616">
        <f t="shared" ca="1" si="320"/>
        <v>0.66845613582062358</v>
      </c>
      <c r="VX142" s="616">
        <f t="shared" ca="1" si="320"/>
        <v>0.76953548521680748</v>
      </c>
      <c r="VY142" s="616">
        <f t="shared" ca="1" si="302"/>
        <v>0.70583605694264007</v>
      </c>
      <c r="VZ142" s="616">
        <f t="shared" ca="1" si="302"/>
        <v>0.68442622420316401</v>
      </c>
      <c r="WA142" s="616">
        <f t="shared" ca="1" si="302"/>
        <v>0.92808016936885662</v>
      </c>
      <c r="WB142" s="616">
        <f t="shared" ca="1" si="302"/>
        <v>-2.9757436894078269</v>
      </c>
      <c r="WC142" s="616">
        <f t="shared" ca="1" si="302"/>
        <v>-2.0807149803312397</v>
      </c>
      <c r="WD142" s="616">
        <f t="shared" ca="1" si="302"/>
        <v>0.30785317554274461</v>
      </c>
      <c r="WE142" s="616">
        <f t="shared" ca="1" si="302"/>
        <v>0.67426644196529939</v>
      </c>
      <c r="WF142" s="616">
        <f t="shared" ca="1" si="302"/>
        <v>0.34153358226708957</v>
      </c>
      <c r="WG142" s="616">
        <f t="shared" ca="1" si="302"/>
        <v>-1.008197359876486</v>
      </c>
      <c r="WH142" s="616">
        <f t="shared" ca="1" si="302"/>
        <v>0.91987607881584121</v>
      </c>
      <c r="WI142" s="627">
        <f t="shared" ca="1" si="302"/>
        <v>1.0659329460226332</v>
      </c>
      <c r="WL142" s="606" t="s">
        <v>7207</v>
      </c>
      <c r="WM142" s="700" t="str">
        <f t="shared" ca="1" si="321"/>
        <v>B</v>
      </c>
      <c r="WN142" s="479">
        <f t="shared" ca="1" si="322"/>
        <v>0.74075272764882172</v>
      </c>
      <c r="WO142" s="495">
        <f t="shared" ca="1" si="303"/>
        <v>0.75109810546639022</v>
      </c>
      <c r="WP142" s="458">
        <f t="shared" ca="1" si="303"/>
        <v>0.77501310940074319</v>
      </c>
      <c r="WQ142" s="458">
        <f t="shared" ca="1" si="303"/>
        <v>0.74093657298270177</v>
      </c>
      <c r="WR142" s="459">
        <f t="shared" ca="1" si="303"/>
        <v>0.6959631227454518</v>
      </c>
      <c r="WS142" s="495">
        <f t="shared" ca="1" si="323"/>
        <v>0.39612176796219012</v>
      </c>
      <c r="WT142" s="458">
        <f t="shared" ca="1" si="324"/>
        <v>0.55113996262740417</v>
      </c>
      <c r="WU142" s="458">
        <f t="shared" ca="1" si="325"/>
        <v>0.98021718723247431</v>
      </c>
      <c r="WV142" s="459">
        <f t="shared" ca="1" si="326"/>
        <v>0.37187543182110727</v>
      </c>
      <c r="WW142" s="484">
        <f t="shared" ca="1" si="334"/>
        <v>0.13999047982491267</v>
      </c>
      <c r="WX142" s="484">
        <f t="shared" ca="1" si="334"/>
        <v>0.95203579505284863</v>
      </c>
      <c r="WY142" s="484">
        <f t="shared" ca="1" si="334"/>
        <v>0.1107197912807503</v>
      </c>
      <c r="WZ142" s="484">
        <f t="shared" ca="1" si="334"/>
        <v>0.10559307515024371</v>
      </c>
      <c r="XA142" s="484">
        <f t="shared" ca="1" si="334"/>
        <v>-0.42555802455713854</v>
      </c>
      <c r="XB142" s="484">
        <f t="shared" ca="1" si="334"/>
        <v>0.21821544394969081</v>
      </c>
      <c r="XC142" s="484">
        <f t="shared" ca="1" si="334"/>
        <v>0.14467461816346364</v>
      </c>
      <c r="XD142" s="484">
        <f t="shared" ca="1" si="334"/>
        <v>0.27368331185664035</v>
      </c>
      <c r="XE142" s="484">
        <f t="shared" ca="1" si="334"/>
        <v>0.21801347073098662</v>
      </c>
      <c r="XF142" s="484">
        <f t="shared" ca="1" si="334"/>
        <v>0.41324760187774212</v>
      </c>
      <c r="XG142" s="484">
        <f t="shared" ca="1" si="336"/>
        <v>0.1145148206385433</v>
      </c>
      <c r="XH142" s="484">
        <f t="shared" ca="1" si="336"/>
        <v>0.76267100357417117</v>
      </c>
      <c r="XI142" s="484">
        <f t="shared" ca="1" si="336"/>
        <v>0.83588735762379129</v>
      </c>
      <c r="XJ142" s="484">
        <f t="shared" ca="1" si="336"/>
        <v>0.10246641554781614</v>
      </c>
      <c r="XK142" s="484">
        <f t="shared" ca="1" si="336"/>
        <v>-0.54267278110123429</v>
      </c>
      <c r="XL142" s="484">
        <f t="shared" ca="1" si="336"/>
        <v>0.59196142744295754</v>
      </c>
      <c r="XM142" s="484">
        <f t="shared" ca="1" si="336"/>
        <v>0.64336895124803395</v>
      </c>
      <c r="XN142" s="484">
        <f t="shared" ca="1" si="336"/>
        <v>1.1298412222454701</v>
      </c>
      <c r="XO142" s="484">
        <f t="shared" ca="1" si="336"/>
        <v>0.70341687857189839</v>
      </c>
      <c r="XP142" s="484">
        <f t="shared" ca="1" si="336"/>
        <v>-0.57255918212276347</v>
      </c>
      <c r="XQ142" s="484">
        <f t="shared" ca="1" si="252"/>
        <v>-8.50675308720171E-2</v>
      </c>
      <c r="XR142" s="484">
        <f t="shared" ca="1" si="253"/>
        <v>0.6143960416921288</v>
      </c>
      <c r="XS142" s="484">
        <f t="shared" ca="1" si="254"/>
        <v>0.68108909630857417</v>
      </c>
      <c r="XT142" s="484">
        <f t="shared" ca="1" si="255"/>
        <v>0.50818242424121263</v>
      </c>
      <c r="XU142" s="484">
        <f t="shared" ca="1" si="256"/>
        <v>0.90140897027243294</v>
      </c>
      <c r="XV142" s="484">
        <f t="shared" ca="1" si="257"/>
        <v>-0.30179372854458303</v>
      </c>
      <c r="XW142" s="484">
        <f t="shared" ca="1" si="258"/>
        <v>1.0251316394650607</v>
      </c>
      <c r="XX142" s="484">
        <f t="shared" ca="1" si="250"/>
        <v>-0.20379943838012618</v>
      </c>
      <c r="XY142" s="484">
        <f t="shared" ca="1" si="250"/>
        <v>1.1318291626375534</v>
      </c>
      <c r="XZ142" s="484">
        <f t="shared" ca="1" si="250"/>
        <v>0.93428074414103568</v>
      </c>
      <c r="YA142" s="484">
        <f t="shared" ca="1" si="250"/>
        <v>1.0567475009296226</v>
      </c>
      <c r="YB142" s="484">
        <f t="shared" ca="1" si="250"/>
        <v>-0.21272953623148902</v>
      </c>
      <c r="YC142" s="484">
        <f t="shared" ca="1" si="250"/>
        <v>1.144742042731822</v>
      </c>
      <c r="YD142" s="484">
        <f t="shared" ca="1" si="246"/>
        <v>0.89512192470051022</v>
      </c>
      <c r="YE142" s="484">
        <f t="shared" ca="1" si="244"/>
        <v>-0.46342509741627064</v>
      </c>
      <c r="YF142" s="484">
        <f t="shared" ca="1" si="244"/>
        <v>0.39432227452058582</v>
      </c>
      <c r="YG142" s="484">
        <f t="shared" ca="1" si="244"/>
        <v>0.53605841900202811</v>
      </c>
      <c r="YH142" s="484">
        <f t="shared" ca="1" si="244"/>
        <v>0.3761400347447329</v>
      </c>
      <c r="YI142" s="484">
        <f t="shared" ca="1" si="244"/>
        <v>0.40086843951579315</v>
      </c>
      <c r="YJ142" s="484">
        <f t="shared" ca="1" si="244"/>
        <v>0.55062996448654267</v>
      </c>
      <c r="YK142" s="484">
        <f t="shared" ca="1" si="244"/>
        <v>-0.51867212506378424</v>
      </c>
      <c r="YL142" s="484">
        <f t="shared" ca="1" si="244"/>
        <v>-0.65875436277287047</v>
      </c>
      <c r="YM142" s="484">
        <f t="shared" ca="1" si="244"/>
        <v>0.24575919003577301</v>
      </c>
      <c r="YN142" s="484">
        <f t="shared" ca="1" si="244"/>
        <v>0.48075197312125845</v>
      </c>
      <c r="YO142" s="484">
        <f t="shared" ca="1" si="244"/>
        <v>0.20973577287021969</v>
      </c>
      <c r="YP142" s="484">
        <f t="shared" ca="1" si="244"/>
        <v>-0.53716755334219179</v>
      </c>
      <c r="YQ142" s="484">
        <f t="shared" ca="1" si="244"/>
        <v>0.66635823149419537</v>
      </c>
      <c r="YR142" s="484">
        <f t="shared" ca="1" si="244"/>
        <v>0.79923652292777037</v>
      </c>
      <c r="YU142" s="606" t="s">
        <v>7207</v>
      </c>
      <c r="YV142" s="700" t="str">
        <f t="shared" ca="1" si="304"/>
        <v>B</v>
      </c>
      <c r="YW142" s="479">
        <f t="shared" ca="1" si="327"/>
        <v>0.65391438480870911</v>
      </c>
      <c r="YX142" s="495">
        <f t="shared" ca="1" si="305"/>
        <v>0.84926572811234402</v>
      </c>
      <c r="YY142" s="458">
        <f t="shared" ca="1" si="305"/>
        <v>0.75578307545294721</v>
      </c>
      <c r="YZ142" s="458">
        <f t="shared" ca="1" si="305"/>
        <v>0.67441969735119645</v>
      </c>
      <c r="ZA142" s="459">
        <f t="shared" ca="1" si="305"/>
        <v>0.33618903831834912</v>
      </c>
      <c r="ZB142" s="495">
        <f t="shared" ca="1" si="328"/>
        <v>0.42931667064226786</v>
      </c>
      <c r="ZC142" s="458">
        <f t="shared" ca="1" si="329"/>
        <v>0.52028166204820803</v>
      </c>
      <c r="ZD142" s="458">
        <f t="shared" ca="1" si="330"/>
        <v>0.92014823254161326</v>
      </c>
      <c r="ZE142" s="459">
        <f t="shared" ca="1" si="331"/>
        <v>-0.81159160124496066</v>
      </c>
      <c r="ZF142" s="484">
        <f t="shared" ca="1" si="335"/>
        <v>6.2622520444229578E-3</v>
      </c>
      <c r="ZG142" s="484">
        <f t="shared" ca="1" si="335"/>
        <v>0.20129871520842663</v>
      </c>
      <c r="ZH142" s="484">
        <f t="shared" ca="1" si="335"/>
        <v>1.1473290595745445E-2</v>
      </c>
      <c r="ZI142" s="484">
        <f t="shared" ca="1" si="335"/>
        <v>2.1988880583922777E-2</v>
      </c>
      <c r="ZJ142" s="484">
        <f t="shared" ca="1" si="335"/>
        <v>-7.0517242631671764E-2</v>
      </c>
      <c r="ZK142" s="484">
        <f t="shared" ca="1" si="335"/>
        <v>7.3425809550013654E-2</v>
      </c>
      <c r="ZL142" s="484">
        <f t="shared" ca="1" si="335"/>
        <v>2.4672875513209128E-2</v>
      </c>
      <c r="ZM142" s="484">
        <f t="shared" ca="1" si="335"/>
        <v>9.4446117703140112E-2</v>
      </c>
      <c r="ZN142" s="484">
        <f t="shared" ca="1" si="335"/>
        <v>8.9770705925095284E-2</v>
      </c>
      <c r="ZO142" s="484">
        <f t="shared" ca="1" si="335"/>
        <v>2.8984588520071332E-2</v>
      </c>
      <c r="ZP142" s="484">
        <f t="shared" ca="1" si="337"/>
        <v>2.6000050859821721E-2</v>
      </c>
      <c r="ZQ142" s="484">
        <f t="shared" ca="1" si="337"/>
        <v>2.5821286544858647E-2</v>
      </c>
      <c r="ZR142" s="484">
        <f t="shared" ca="1" si="337"/>
        <v>6.8537874740930649E-2</v>
      </c>
      <c r="ZS142" s="484">
        <f t="shared" ca="1" si="337"/>
        <v>1.2114717529900624E-2</v>
      </c>
      <c r="ZT142" s="484">
        <f t="shared" ca="1" si="337"/>
        <v>-2.7291061507312073E-2</v>
      </c>
      <c r="ZU142" s="484">
        <f t="shared" ca="1" si="337"/>
        <v>4.2409633576196502E-2</v>
      </c>
      <c r="ZV142" s="484">
        <f t="shared" ca="1" si="337"/>
        <v>4.5270410067628573E-2</v>
      </c>
      <c r="ZW142" s="484">
        <f t="shared" ca="1" si="337"/>
        <v>0.22401145365982966</v>
      </c>
      <c r="ZX142" s="484">
        <f t="shared" ca="1" si="337"/>
        <v>2.7969817598544739E-2</v>
      </c>
      <c r="ZY142" s="484">
        <f t="shared" ca="1" si="337"/>
        <v>-9.6348193705378546E-2</v>
      </c>
      <c r="ZZ142" s="484">
        <f t="shared" ca="1" si="259"/>
        <v>-7.8155783354792625E-3</v>
      </c>
      <c r="AAA142" s="484">
        <f t="shared" ca="1" si="260"/>
        <v>4.242604706152605E-2</v>
      </c>
      <c r="AAB142" s="484">
        <f t="shared" ca="1" si="261"/>
        <v>0.12431811823163672</v>
      </c>
      <c r="AAC142" s="484">
        <f t="shared" ca="1" si="262"/>
        <v>1.2546600107337495E-2</v>
      </c>
      <c r="AAD142" s="484">
        <f t="shared" ca="1" si="263"/>
        <v>0.1113065835753817</v>
      </c>
      <c r="AAE142" s="484">
        <f t="shared" ca="1" si="264"/>
        <v>-4.0219644611828483E-2</v>
      </c>
      <c r="AAF142" s="484">
        <f t="shared" ca="1" si="265"/>
        <v>0.15520859527451789</v>
      </c>
      <c r="AAG142" s="484">
        <f t="shared" ca="1" si="251"/>
        <v>-4.3018323338477257E-2</v>
      </c>
      <c r="AAH142" s="484">
        <f t="shared" ca="1" si="251"/>
        <v>0.17701198249563294</v>
      </c>
      <c r="AAI142" s="484">
        <f t="shared" ca="1" si="251"/>
        <v>9.8955202424813982E-2</v>
      </c>
      <c r="AAJ142" s="484">
        <f t="shared" ca="1" si="251"/>
        <v>0.12557839571762494</v>
      </c>
      <c r="AAK142" s="484">
        <f t="shared" ca="1" si="251"/>
        <v>-3.3183772310049216E-2</v>
      </c>
      <c r="AAL142" s="484">
        <f t="shared" ca="1" si="251"/>
        <v>0.11518962643426967</v>
      </c>
      <c r="AAM142" s="484">
        <f t="shared" ca="1" si="247"/>
        <v>3.2295609342675426E-2</v>
      </c>
      <c r="AAN142" s="484">
        <f t="shared" ca="1" si="245"/>
        <v>-6.1359063816095079E-2</v>
      </c>
      <c r="AAO142" s="484">
        <f t="shared" ca="1" si="245"/>
        <v>1.8805162954418208E-2</v>
      </c>
      <c r="AAP142" s="484">
        <f t="shared" ca="1" si="245"/>
        <v>2.8328516958800835E-2</v>
      </c>
      <c r="AAQ142" s="484">
        <f t="shared" ca="1" si="245"/>
        <v>7.2202153341576855E-2</v>
      </c>
      <c r="AAR142" s="484">
        <f t="shared" ca="1" si="245"/>
        <v>1.612649398533611E-2</v>
      </c>
      <c r="AAS142" s="484">
        <f t="shared" ca="1" si="245"/>
        <v>2.5193481555402932E-2</v>
      </c>
      <c r="AAT142" s="484">
        <f t="shared" ca="1" si="245"/>
        <v>-0.91444421632113237</v>
      </c>
      <c r="AAU142" s="484">
        <f t="shared" ca="1" si="245"/>
        <v>-0.53799345446025815</v>
      </c>
      <c r="AAV142" s="484">
        <f t="shared" ca="1" si="245"/>
        <v>2.0354908169117208E-2</v>
      </c>
      <c r="AAW142" s="484">
        <f t="shared" ca="1" si="245"/>
        <v>2.5206724043060142E-2</v>
      </c>
      <c r="AAX142" s="484">
        <f t="shared" ca="1" si="245"/>
        <v>2.6871881942092692E-2</v>
      </c>
      <c r="AAY142" s="484">
        <f t="shared" ca="1" si="245"/>
        <v>-0.12312049482031152</v>
      </c>
      <c r="AAZ142" s="484">
        <f t="shared" ca="1" si="245"/>
        <v>0.10083451386486998</v>
      </c>
      <c r="ABA142" s="484">
        <f t="shared" ca="1" si="245"/>
        <v>0.11331661652741069</v>
      </c>
    </row>
    <row r="143" spans="1:729" ht="15" customHeight="1" x14ac:dyDescent="0.35">
      <c r="A143" s="498">
        <v>141</v>
      </c>
      <c r="B143" s="628"/>
      <c r="C143" s="606" t="s">
        <v>7272</v>
      </c>
      <c r="D143" s="629">
        <v>616</v>
      </c>
      <c r="E143" s="630" t="s">
        <v>7273</v>
      </c>
      <c r="F143" s="631" t="s">
        <v>1351</v>
      </c>
      <c r="G143" s="632">
        <v>37846.605000000003</v>
      </c>
      <c r="H143" s="504">
        <v>577289.69368671731</v>
      </c>
      <c r="I143" s="505">
        <v>15200</v>
      </c>
      <c r="J143" s="633" t="s">
        <v>7274</v>
      </c>
      <c r="K143" s="469">
        <v>2</v>
      </c>
      <c r="L143" s="508" t="s">
        <v>7275</v>
      </c>
      <c r="M143" s="817">
        <v>24</v>
      </c>
      <c r="N143" s="818">
        <v>0.85309999999999997</v>
      </c>
      <c r="O143" s="819">
        <v>0.85880000000000001</v>
      </c>
      <c r="P143" s="820">
        <v>0.80049999999999999</v>
      </c>
      <c r="Q143" s="821">
        <v>0.90010000000000001</v>
      </c>
      <c r="R143" s="818">
        <v>0.96430000000000005</v>
      </c>
      <c r="S143" s="822">
        <v>0.79259999999999997</v>
      </c>
      <c r="T143" s="822">
        <v>0.93059999999999998</v>
      </c>
      <c r="U143" s="822">
        <v>0.70289999999999997</v>
      </c>
      <c r="V143" s="822">
        <v>0.54330000000000001</v>
      </c>
      <c r="W143" s="892" t="s">
        <v>7276</v>
      </c>
      <c r="X143" s="875" t="s">
        <v>7277</v>
      </c>
      <c r="Y143" s="517">
        <v>5</v>
      </c>
      <c r="Z143" s="517">
        <v>3</v>
      </c>
      <c r="AA143" s="865" t="s">
        <v>7278</v>
      </c>
      <c r="AB143" s="903">
        <v>2020</v>
      </c>
      <c r="AC143" s="369">
        <v>0</v>
      </c>
      <c r="AD143" s="431" t="s">
        <v>1188</v>
      </c>
      <c r="AE143" s="817">
        <v>1</v>
      </c>
      <c r="AF143" s="751" t="s">
        <v>7279</v>
      </c>
      <c r="AG143" s="578" t="s">
        <v>7280</v>
      </c>
      <c r="AH143" s="647">
        <v>1</v>
      </c>
      <c r="AI143" s="647">
        <v>3</v>
      </c>
      <c r="AJ143" s="647">
        <v>2017</v>
      </c>
      <c r="AK143" s="752" t="s">
        <v>1249</v>
      </c>
      <c r="AL143" s="765" t="s">
        <v>1188</v>
      </c>
      <c r="AM143" s="650">
        <v>1</v>
      </c>
      <c r="AN143" s="647" t="s">
        <v>1188</v>
      </c>
      <c r="AO143" s="647">
        <v>1</v>
      </c>
      <c r="AP143" s="647">
        <v>1</v>
      </c>
      <c r="AQ143" s="647">
        <v>1</v>
      </c>
      <c r="AR143" s="647">
        <v>1</v>
      </c>
      <c r="AS143" s="647">
        <v>1</v>
      </c>
      <c r="AT143" s="647" t="s">
        <v>1188</v>
      </c>
      <c r="AU143" s="648">
        <v>1</v>
      </c>
      <c r="AV143" s="709" t="s">
        <v>7281</v>
      </c>
      <c r="AW143" s="642" t="s">
        <v>7282</v>
      </c>
      <c r="AX143" s="643">
        <v>2</v>
      </c>
      <c r="AY143" s="709" t="s">
        <v>7283</v>
      </c>
      <c r="AZ143" s="645">
        <v>2</v>
      </c>
      <c r="BA143" s="709" t="s">
        <v>7284</v>
      </c>
      <c r="BB143" s="631" t="s">
        <v>7285</v>
      </c>
      <c r="BC143" s="646" t="s">
        <v>7286</v>
      </c>
      <c r="BD143" s="631" t="s">
        <v>1195</v>
      </c>
      <c r="BE143" s="631" t="s">
        <v>1317</v>
      </c>
      <c r="BF143" s="631">
        <v>3</v>
      </c>
      <c r="BG143" s="631">
        <v>2011</v>
      </c>
      <c r="BH143" s="631" t="s">
        <v>1197</v>
      </c>
      <c r="BI143" s="631">
        <v>1</v>
      </c>
      <c r="BJ143" s="631">
        <v>2</v>
      </c>
      <c r="BK143" s="631" t="s">
        <v>1256</v>
      </c>
      <c r="BL143" s="631" t="s">
        <v>1257</v>
      </c>
      <c r="BM143" s="551" t="s">
        <v>7283</v>
      </c>
      <c r="BN143" s="647">
        <v>1996</v>
      </c>
      <c r="BO143" s="557" t="s">
        <v>7287</v>
      </c>
      <c r="BP143" s="647">
        <v>2011</v>
      </c>
      <c r="BQ143" s="647">
        <v>2</v>
      </c>
      <c r="BR143" s="647">
        <v>4</v>
      </c>
      <c r="BS143" s="647" t="s">
        <v>1188</v>
      </c>
      <c r="BT143" s="647" t="s">
        <v>1188</v>
      </c>
      <c r="BU143" s="647" t="s">
        <v>1188</v>
      </c>
      <c r="BV143" s="648" t="s">
        <v>1188</v>
      </c>
      <c r="BW143" s="551" t="s">
        <v>7288</v>
      </c>
      <c r="BX143" s="650">
        <v>1989</v>
      </c>
      <c r="BY143" s="647" t="s">
        <v>7289</v>
      </c>
      <c r="BZ143" s="651" t="s">
        <v>1612</v>
      </c>
      <c r="CA143" s="647">
        <v>2</v>
      </c>
      <c r="CB143" s="647" t="s">
        <v>3855</v>
      </c>
      <c r="CC143" s="557" t="s">
        <v>7290</v>
      </c>
      <c r="CD143" s="652">
        <v>2007</v>
      </c>
      <c r="CE143" s="647">
        <v>3</v>
      </c>
      <c r="CF143" s="647">
        <v>3</v>
      </c>
      <c r="CG143" s="515" t="s">
        <v>7281</v>
      </c>
      <c r="CH143" s="647">
        <v>1919</v>
      </c>
      <c r="CI143" s="647">
        <v>1974</v>
      </c>
      <c r="CJ143" s="647">
        <v>3</v>
      </c>
      <c r="CK143" s="651" t="s">
        <v>7291</v>
      </c>
      <c r="CL143" s="651" t="s">
        <v>1683</v>
      </c>
      <c r="CM143" s="647">
        <v>2</v>
      </c>
      <c r="CN143" s="647" t="s">
        <v>1214</v>
      </c>
      <c r="CO143" s="557" t="s">
        <v>7292</v>
      </c>
      <c r="CP143" s="647">
        <v>2008</v>
      </c>
      <c r="CQ143" s="647">
        <v>3</v>
      </c>
      <c r="CR143" s="650">
        <v>3</v>
      </c>
      <c r="CS143" s="551" t="s">
        <v>7293</v>
      </c>
      <c r="CT143" s="647">
        <v>2006</v>
      </c>
      <c r="CU143" s="648">
        <v>3</v>
      </c>
      <c r="CV143" s="649" t="s">
        <v>7294</v>
      </c>
      <c r="CW143" s="647">
        <v>2008</v>
      </c>
      <c r="CX143" s="657">
        <v>2</v>
      </c>
      <c r="CY143" s="656" t="s">
        <v>7295</v>
      </c>
      <c r="CZ143" s="647">
        <v>2004</v>
      </c>
      <c r="DA143" s="657">
        <v>3</v>
      </c>
      <c r="DB143" s="723">
        <v>3371300</v>
      </c>
      <c r="DC143" s="753">
        <v>3</v>
      </c>
      <c r="DD143" s="659" t="s">
        <v>1493</v>
      </c>
      <c r="DE143" s="648">
        <v>2017</v>
      </c>
      <c r="DF143" s="708" t="s">
        <v>7296</v>
      </c>
      <c r="DG143" s="664" t="s">
        <v>7297</v>
      </c>
      <c r="DH143" s="666">
        <v>1</v>
      </c>
      <c r="DI143" s="710" t="s">
        <v>1262</v>
      </c>
      <c r="DJ143" s="578" t="s">
        <v>7298</v>
      </c>
      <c r="DK143" s="665">
        <v>2014</v>
      </c>
      <c r="DL143" s="665">
        <v>3</v>
      </c>
      <c r="DM143" s="655">
        <v>2</v>
      </c>
      <c r="DN143" s="708" t="s">
        <v>7296</v>
      </c>
      <c r="DO143" s="664" t="s">
        <v>7297</v>
      </c>
      <c r="DP143" s="666">
        <v>1</v>
      </c>
      <c r="DQ143" s="710" t="s">
        <v>1262</v>
      </c>
      <c r="DR143" s="578" t="s">
        <v>7298</v>
      </c>
      <c r="DS143" s="665">
        <v>2014</v>
      </c>
      <c r="DT143" s="665">
        <v>3</v>
      </c>
      <c r="DU143" s="655">
        <v>2</v>
      </c>
      <c r="DV143" s="651" t="s">
        <v>7299</v>
      </c>
      <c r="DW143" s="709" t="s">
        <v>7300</v>
      </c>
      <c r="DX143" s="647">
        <v>2005</v>
      </c>
      <c r="DY143" s="647">
        <v>3</v>
      </c>
      <c r="DZ143" s="650">
        <v>2</v>
      </c>
      <c r="EA143" s="709" t="s">
        <v>7301</v>
      </c>
      <c r="EB143" s="506" t="s">
        <v>7302</v>
      </c>
      <c r="EC143" s="647">
        <v>1</v>
      </c>
      <c r="ED143" s="668" t="s">
        <v>1262</v>
      </c>
      <c r="EE143" s="647">
        <v>2001</v>
      </c>
      <c r="EF143" s="647">
        <v>3</v>
      </c>
      <c r="EG143" s="650" t="s">
        <v>1505</v>
      </c>
      <c r="EH143" s="648">
        <v>4</v>
      </c>
      <c r="EI143" s="551" t="s">
        <v>7303</v>
      </c>
      <c r="EJ143" s="651" t="s">
        <v>7304</v>
      </c>
      <c r="EK143" s="647" t="s">
        <v>1188</v>
      </c>
      <c r="EL143" s="647" t="s">
        <v>1188</v>
      </c>
      <c r="EM143" s="669" t="s">
        <v>1188</v>
      </c>
      <c r="EN143" s="647" t="s">
        <v>7305</v>
      </c>
      <c r="EO143" s="670" t="s">
        <v>7306</v>
      </c>
      <c r="EP143" s="556">
        <v>1</v>
      </c>
      <c r="EQ143" s="556" t="s">
        <v>1262</v>
      </c>
      <c r="ER143" s="557" t="s">
        <v>7307</v>
      </c>
      <c r="ES143" s="556">
        <v>2014</v>
      </c>
      <c r="ET143" s="556">
        <v>3</v>
      </c>
      <c r="EU143" s="671">
        <v>1</v>
      </c>
      <c r="EV143" s="672"/>
      <c r="EW143" s="673"/>
      <c r="EX143" s="674"/>
      <c r="EY143" s="631" t="s">
        <v>1280</v>
      </c>
      <c r="EZ143" s="631" t="s">
        <v>1188</v>
      </c>
      <c r="FA143" s="675"/>
      <c r="FB143" s="648">
        <v>0</v>
      </c>
      <c r="FC143" s="676" t="s">
        <v>2460</v>
      </c>
      <c r="FD143" s="647" t="s">
        <v>1012</v>
      </c>
      <c r="FE143" s="648"/>
      <c r="FF143" s="652" t="s">
        <v>1281</v>
      </c>
      <c r="FG143" s="563" t="s">
        <v>1282</v>
      </c>
      <c r="FH143" s="631" t="str">
        <f t="shared" si="266"/>
        <v>C</v>
      </c>
      <c r="FI143" s="677">
        <f t="shared" si="267"/>
        <v>1.4222222222222223</v>
      </c>
      <c r="FJ143" s="678">
        <f t="shared" si="268"/>
        <v>1.6</v>
      </c>
      <c r="FK143" s="679">
        <f t="shared" si="269"/>
        <v>2</v>
      </c>
      <c r="FL143" s="680">
        <f t="shared" si="270"/>
        <v>0.66666666666666663</v>
      </c>
      <c r="FM143" s="681">
        <v>0</v>
      </c>
      <c r="FN143" s="430" t="s">
        <v>1188</v>
      </c>
      <c r="FO143" s="686" t="s">
        <v>1188</v>
      </c>
      <c r="FP143" s="686" t="s">
        <v>1188</v>
      </c>
      <c r="FQ143" s="430">
        <v>0</v>
      </c>
      <c r="FR143" s="682" t="s">
        <v>1188</v>
      </c>
      <c r="FS143" s="369">
        <v>0</v>
      </c>
      <c r="FT143" s="430" t="s">
        <v>1188</v>
      </c>
      <c r="FU143" s="431" t="s">
        <v>1188</v>
      </c>
      <c r="FV143" s="369">
        <v>0</v>
      </c>
      <c r="FW143" s="430" t="s">
        <v>1188</v>
      </c>
      <c r="FX143" s="431" t="s">
        <v>1188</v>
      </c>
      <c r="FY143" s="369">
        <v>2</v>
      </c>
      <c r="FZ143" s="430">
        <v>2019</v>
      </c>
      <c r="GA143" s="686" t="s">
        <v>7308</v>
      </c>
      <c r="GB143" s="573" t="s">
        <v>7309</v>
      </c>
      <c r="GC143" s="369">
        <v>0</v>
      </c>
      <c r="GD143" s="430" t="s">
        <v>1188</v>
      </c>
      <c r="GE143" s="686" t="s">
        <v>1188</v>
      </c>
      <c r="GF143" s="431" t="s">
        <v>1188</v>
      </c>
      <c r="GG143" s="369">
        <v>0</v>
      </c>
      <c r="GH143" s="430" t="s">
        <v>1188</v>
      </c>
      <c r="GI143" s="686" t="s">
        <v>1188</v>
      </c>
      <c r="GJ143" s="431" t="s">
        <v>1188</v>
      </c>
      <c r="GK143" s="369">
        <v>2</v>
      </c>
      <c r="GL143" s="430">
        <v>1996</v>
      </c>
      <c r="GM143" s="686" t="s">
        <v>7310</v>
      </c>
      <c r="GN143" s="572" t="s">
        <v>7311</v>
      </c>
      <c r="GO143" s="676">
        <v>0</v>
      </c>
      <c r="GP143" s="917" t="s">
        <v>1188</v>
      </c>
      <c r="GQ143" s="872" t="s">
        <v>1188</v>
      </c>
      <c r="GR143" s="872" t="s">
        <v>1188</v>
      </c>
      <c r="GS143" s="872" t="s">
        <v>1188</v>
      </c>
      <c r="GT143" s="873" t="s">
        <v>1188</v>
      </c>
      <c r="GU143" s="581">
        <v>0</v>
      </c>
      <c r="GV143" s="687" t="s">
        <v>1188</v>
      </c>
      <c r="GW143" s="872" t="s">
        <v>1188</v>
      </c>
      <c r="GX143" s="873" t="s">
        <v>1188</v>
      </c>
      <c r="GY143" s="874">
        <v>0</v>
      </c>
      <c r="GZ143" s="582" t="s">
        <v>1188</v>
      </c>
      <c r="HA143" s="583" t="s">
        <v>1293</v>
      </c>
      <c r="HB143" s="584">
        <v>1</v>
      </c>
      <c r="HC143" s="585">
        <v>2</v>
      </c>
      <c r="HD143" s="586" t="s">
        <v>7312</v>
      </c>
      <c r="HE143" s="471" t="s">
        <v>7313</v>
      </c>
      <c r="HF143" s="587">
        <v>1997</v>
      </c>
      <c r="HG143" s="587">
        <v>2004</v>
      </c>
      <c r="HH143" s="588">
        <v>2</v>
      </c>
      <c r="HI143" s="586" t="s">
        <v>7314</v>
      </c>
      <c r="HJ143" s="471" t="s">
        <v>7315</v>
      </c>
      <c r="HK143" s="691">
        <v>2018</v>
      </c>
      <c r="HL143" s="692">
        <v>2</v>
      </c>
      <c r="HM143" s="591" t="s">
        <v>7316</v>
      </c>
      <c r="HN143" s="592">
        <v>2001</v>
      </c>
      <c r="HO143" s="681" t="s">
        <v>1188</v>
      </c>
      <c r="HP143" s="574" t="s">
        <v>1188</v>
      </c>
      <c r="HQ143" s="472" t="str">
        <f t="shared" si="271"/>
        <v>-</v>
      </c>
      <c r="HR143" s="593" t="s">
        <v>1188</v>
      </c>
      <c r="HS143" s="574" t="s">
        <v>1188</v>
      </c>
      <c r="HT143" s="574" t="s">
        <v>1188</v>
      </c>
      <c r="HU143" s="574" t="s">
        <v>1188</v>
      </c>
      <c r="HV143" s="574" t="s">
        <v>1188</v>
      </c>
      <c r="HW143" s="574" t="s">
        <v>1188</v>
      </c>
      <c r="HX143" s="574" t="s">
        <v>1188</v>
      </c>
      <c r="HY143" s="574" t="s">
        <v>1188</v>
      </c>
      <c r="HZ143" s="574" t="s">
        <v>1188</v>
      </c>
      <c r="IA143" s="574" t="s">
        <v>1188</v>
      </c>
      <c r="IB143" s="574" t="s">
        <v>1188</v>
      </c>
      <c r="IC143" s="574" t="s">
        <v>1188</v>
      </c>
      <c r="ID143" s="681" t="s">
        <v>1188</v>
      </c>
      <c r="IE143" s="369" t="s">
        <v>1188</v>
      </c>
      <c r="IF143" s="574" t="s">
        <v>1188</v>
      </c>
      <c r="IG143" s="472" t="str">
        <f t="shared" si="272"/>
        <v>-</v>
      </c>
      <c r="IH143" s="609">
        <v>0.65692397017883053</v>
      </c>
      <c r="II143" s="694">
        <v>0.59720158300953852</v>
      </c>
      <c r="IJ143" s="695">
        <v>0.5799218011266245</v>
      </c>
      <c r="IK143" s="696">
        <v>0.50371981439642288</v>
      </c>
      <c r="IL143" s="696">
        <v>0.61463433546147694</v>
      </c>
      <c r="IM143" s="697">
        <v>0.69053038105362996</v>
      </c>
      <c r="IN143" s="599">
        <v>3</v>
      </c>
      <c r="IO143" s="600">
        <v>2</v>
      </c>
      <c r="IP143" s="601">
        <v>2</v>
      </c>
      <c r="IQ143" s="600">
        <v>35</v>
      </c>
      <c r="IR143" s="587">
        <v>49</v>
      </c>
      <c r="IS143" s="601">
        <v>84</v>
      </c>
      <c r="IT143" s="599" t="s">
        <v>1188</v>
      </c>
      <c r="IU143" s="600" t="s">
        <v>1188</v>
      </c>
      <c r="IV143" s="587" t="s">
        <v>1188</v>
      </c>
      <c r="IW143" s="601" t="s">
        <v>1188</v>
      </c>
      <c r="IX143" s="602" t="s">
        <v>1188</v>
      </c>
      <c r="IY143" s="681">
        <v>0</v>
      </c>
      <c r="IZ143" s="803" t="s">
        <v>1188</v>
      </c>
      <c r="JA143" s="681">
        <v>2</v>
      </c>
      <c r="JB143" s="771" t="s">
        <v>7317</v>
      </c>
      <c r="JC143" s="681">
        <v>2</v>
      </c>
      <c r="JD143" s="430">
        <v>1</v>
      </c>
      <c r="JE143" s="686" t="s">
        <v>7318</v>
      </c>
      <c r="JF143" s="557" t="s">
        <v>7319</v>
      </c>
      <c r="JG143" s="592">
        <v>2019</v>
      </c>
      <c r="JH143" s="369">
        <v>2</v>
      </c>
      <c r="JI143" s="430">
        <v>3</v>
      </c>
      <c r="JJ143" s="686" t="s">
        <v>7320</v>
      </c>
      <c r="JK143" s="557" t="s">
        <v>7321</v>
      </c>
      <c r="JL143" s="592">
        <v>2020</v>
      </c>
      <c r="JM143" s="369">
        <v>1</v>
      </c>
      <c r="JN143" s="430">
        <v>2</v>
      </c>
      <c r="JO143" s="430">
        <v>1</v>
      </c>
      <c r="JP143" s="686" t="s">
        <v>7322</v>
      </c>
      <c r="JQ143" s="557" t="s">
        <v>7323</v>
      </c>
      <c r="JR143" s="592">
        <v>2019</v>
      </c>
      <c r="JS143" s="369">
        <v>2</v>
      </c>
      <c r="JT143" s="430">
        <v>3</v>
      </c>
      <c r="JU143" s="686" t="s">
        <v>7277</v>
      </c>
      <c r="JV143" s="557" t="s">
        <v>7324</v>
      </c>
      <c r="JW143" s="592">
        <v>2015</v>
      </c>
      <c r="JX143" s="606">
        <v>2</v>
      </c>
      <c r="JY143" s="750" t="s">
        <v>7325</v>
      </c>
      <c r="JZ143" s="606">
        <v>2016</v>
      </c>
      <c r="KA143" s="606">
        <f t="shared" si="273"/>
        <v>3</v>
      </c>
      <c r="KB143" s="606"/>
      <c r="KC143" s="606">
        <v>3</v>
      </c>
      <c r="KD143" s="606"/>
      <c r="KE143" s="606"/>
      <c r="KF143" s="606">
        <f t="shared" si="274"/>
        <v>0</v>
      </c>
      <c r="KG143" s="606"/>
      <c r="KH143" s="606"/>
      <c r="KI143" s="606"/>
      <c r="KJ143" s="606"/>
      <c r="KK143" s="606">
        <v>1</v>
      </c>
      <c r="KL143" s="606">
        <v>1</v>
      </c>
      <c r="KM143" s="608">
        <f t="shared" si="248"/>
        <v>0.62032583951950071</v>
      </c>
      <c r="KN143" s="609">
        <v>0.60162919759750366</v>
      </c>
      <c r="KO143" s="609">
        <v>73.076919555664063</v>
      </c>
      <c r="KP143" s="610">
        <v>9</v>
      </c>
      <c r="KQ143" s="608">
        <f t="shared" si="249"/>
        <v>0.62054300308227539</v>
      </c>
      <c r="KR143" s="609">
        <v>0.60271501541137695</v>
      </c>
      <c r="KS143" s="609">
        <v>71.153846740722656</v>
      </c>
      <c r="KT143" s="610">
        <v>12</v>
      </c>
      <c r="KU143" s="610">
        <v>58</v>
      </c>
      <c r="KV143" s="606" t="s">
        <v>5586</v>
      </c>
      <c r="KW143" s="606" t="s">
        <v>7272</v>
      </c>
      <c r="KX143" s="700" t="str">
        <f t="shared" ca="1" si="275"/>
        <v>B</v>
      </c>
      <c r="KY143" s="701">
        <f t="shared" ca="1" si="276"/>
        <v>0.69908374288239883</v>
      </c>
      <c r="KZ143" s="702">
        <f t="shared" ca="1" si="235"/>
        <v>0.66827058823529406</v>
      </c>
      <c r="LA143" s="703">
        <f t="shared" ca="1" si="236"/>
        <v>0.95965714285714276</v>
      </c>
      <c r="LB143" s="703">
        <f t="shared" ca="1" si="237"/>
        <v>0.40774166666666667</v>
      </c>
      <c r="LC143" s="704">
        <f t="shared" ca="1" si="238"/>
        <v>0.76066557377049171</v>
      </c>
      <c r="LD143" s="696" cm="1">
        <f t="array" aca="1" ref="LD143" ca="1">INDIRECT(LD$203&amp;ROW())*LD$205</f>
        <v>8</v>
      </c>
      <c r="LE143" s="696" cm="1">
        <f t="array" aca="1" ref="LE143" ca="1">INDIRECT(LE$203&amp;ROW())*LE$205</f>
        <v>0</v>
      </c>
      <c r="LF143" s="696" cm="1">
        <f t="array" aca="1" ref="LF143" ca="1">INDIRECT(LF$203&amp;ROW())*LF$205</f>
        <v>0</v>
      </c>
      <c r="LG143" s="696" cm="1">
        <f t="array" aca="1" ref="LG143" ca="1">INDIRECT(LG$203&amp;ROW())*LG$205</f>
        <v>3</v>
      </c>
      <c r="LH143" s="696" cm="1">
        <f t="array" aca="1" ref="LH143" ca="1">INDIRECT(LH$203&amp;ROW())*LH$205</f>
        <v>2</v>
      </c>
      <c r="LI143" s="696" cm="1">
        <f t="array" aca="1" ref="LI143" ca="1">INDIRECT(LI$203&amp;ROW())*LI$205</f>
        <v>3</v>
      </c>
      <c r="LJ143" s="696" cm="1">
        <f t="array" aca="1" ref="LJ143" ca="1">INDIRECT(LJ$203&amp;ROW())*LJ$205</f>
        <v>3</v>
      </c>
      <c r="LK143" s="696" cm="1">
        <f t="array" aca="1" ref="LK143" ca="1">INDIRECT(LK$203&amp;ROW())*LK$205</f>
        <v>3</v>
      </c>
      <c r="LL143" s="696" cm="1">
        <f t="array" aca="1" ref="LL143" ca="1">INDIRECT(LL$203&amp;ROW())*LL$205</f>
        <v>3</v>
      </c>
      <c r="LM143" s="696" cm="1">
        <f t="array" aca="1" ref="LM143" ca="1">INDIRECT(LM$203&amp;ROW())*LM$205</f>
        <v>6</v>
      </c>
      <c r="LN143" s="696" cm="1">
        <f t="array" aca="1" ref="LN143" ca="1">INDIRECT(LN$203&amp;ROW())*LN$205</f>
        <v>3</v>
      </c>
      <c r="LO143" s="696" cm="1">
        <f t="array" aca="1" ref="LO143" ca="1">INDIRECT(LO$203&amp;ROW())*LO$205</f>
        <v>6</v>
      </c>
      <c r="LP143" s="696" cm="1">
        <f t="array" aca="1" ref="LP143" ca="1">INDIRECT(LP$203&amp;ROW())*LP$205</f>
        <v>4</v>
      </c>
      <c r="LQ143" s="696" cm="1">
        <f t="array" aca="1" ref="LQ143" ca="1">IF(INDIRECT(LQ$203&amp;ROW())="-",0,INDIRECT(LQ$203&amp;ROW())*LQ$205)</f>
        <v>4.8029999999999999</v>
      </c>
      <c r="LR143" s="696" cm="1">
        <f t="array" aca="1" ref="LR143" ca="1">INDIRECT(LR$203&amp;ROW())*LR$205</f>
        <v>8</v>
      </c>
      <c r="LS143" s="696" cm="1">
        <f t="array" aca="1" ref="LS143" ca="1">IF(INDIRECT(LS$203&amp;ROW())="-",0,INDIRECT(LS$203&amp;ROW())*LS$205)</f>
        <v>5.1528</v>
      </c>
      <c r="LT143" s="696" cm="1">
        <f t="array" aca="1" ref="LT143" ca="1">INDIRECT(LT$203&amp;ROW())*LT$205</f>
        <v>4</v>
      </c>
      <c r="LU143" s="696" cm="1">
        <f t="array" aca="1" ref="LU143" ca="1">INDIRECT(LU$203&amp;ROW())*LU$205</f>
        <v>3</v>
      </c>
      <c r="LV143" s="696" cm="1">
        <f t="array" aca="1" ref="LV143" ca="1">INDIRECT(LV$203&amp;ROW())*LV$205</f>
        <v>3</v>
      </c>
      <c r="LW143" s="696" cm="1">
        <f t="array" aca="1" ref="LW143" ca="1">INDIRECT(LW$203&amp;ROW())*LW$205</f>
        <v>2</v>
      </c>
      <c r="LX143" s="696" cm="1">
        <f t="array" aca="1" ref="LX143" ca="1">INDIRECT(LX$203&amp;ROW())*LX$205</f>
        <v>3</v>
      </c>
      <c r="LY143" s="696" cm="1">
        <f t="array" aca="1" ref="LY143" ca="1">IF(INDIRECT(LY$203&amp;ROW())="-",0,INDIRECT(LY$203&amp;ROW())*LY$205)</f>
        <v>5.7858000000000001</v>
      </c>
      <c r="LZ143" s="696" cm="1">
        <f t="array" aca="1" ref="LZ143" ca="1">INDIRECT(LZ$203&amp;ROW())*LZ$205</f>
        <v>0</v>
      </c>
      <c r="MA143" s="696" cm="1">
        <f t="array" aca="1" ref="MA143" ca="1">INDIRECT(MA$203&amp;ROW())*MA$205</f>
        <v>4</v>
      </c>
      <c r="MB143" s="696" cm="1">
        <f t="array" aca="1" ref="MB143" ca="1">INDIRECT(MB$203&amp;ROW())*MB$205</f>
        <v>0</v>
      </c>
      <c r="MC143" s="696" cm="1">
        <f t="array" aca="1" ref="MC143" ca="1">IF($MB143=0,0,INDIRECT(MC$203&amp;ROW())*MC$205)</f>
        <v>0</v>
      </c>
      <c r="MD143" s="696" cm="1">
        <f t="array" aca="1" ref="MD143" ca="1">IF($MB143=0,0,INDIRECT(MD$203&amp;ROW())*MD$205)</f>
        <v>0</v>
      </c>
      <c r="ME143" s="696" cm="1">
        <f t="array" aca="1" ref="ME143" ca="1">IF($MB143=0,0,INDIRECT(ME$203&amp;ROW())*ME$205)</f>
        <v>0</v>
      </c>
      <c r="MF143" s="696" cm="1">
        <f t="array" aca="1" ref="MF143" ca="1">IF($MB143=0,0,INDIRECT(MF$203&amp;ROW())*MF$205)</f>
        <v>0</v>
      </c>
      <c r="MG143" s="696" cm="1">
        <f t="array" aca="1" ref="MG143" ca="1">INDIRECT(MG$203&amp;ROW())*MG$205</f>
        <v>0</v>
      </c>
      <c r="MH143" s="696" cm="1">
        <f t="array" aca="1" ref="MH143" ca="1">IF($MG143=0,0,INDIRECT(MH$203&amp;ROW())*MH$205)</f>
        <v>0</v>
      </c>
      <c r="MI143" s="696" cm="1">
        <f t="array" aca="1" ref="MI143" ca="1">IF($MG143=0,0,INDIRECT(MI$203&amp;ROW())*MI$205)</f>
        <v>0</v>
      </c>
      <c r="MJ143" s="696" cm="1">
        <f t="array" aca="1" ref="MJ143" ca="1">INDIRECT(MJ$203&amp;ROW())*MJ$205</f>
        <v>0</v>
      </c>
      <c r="MK143" s="696" cm="1">
        <f t="array" aca="1" ref="MK143" ca="1">INDIRECT(MK$203&amp;ROW())*MK$205</f>
        <v>4</v>
      </c>
      <c r="ML143" s="696" cm="1">
        <f t="array" aca="1" ref="ML143" ca="1">INDIRECT(ML$203&amp;ROW())*ML$205</f>
        <v>0</v>
      </c>
      <c r="MM143" s="696" cm="1">
        <f t="array" aca="1" ref="MM143" ca="1">INDIRECT(MM$203&amp;ROW())*MM$205</f>
        <v>6</v>
      </c>
      <c r="MN143" s="696" cm="1">
        <f t="array" aca="1" ref="MN143" ca="1">INDIRECT(MN$203&amp;ROW())*MN$205</f>
        <v>0</v>
      </c>
      <c r="MO143" s="696" cm="1">
        <f t="array" aca="1" ref="MO143" ca="1">INDIRECT(MO$203&amp;ROW())*MO$205</f>
        <v>2</v>
      </c>
      <c r="MP143" s="696" cm="1">
        <f t="array" aca="1" ref="MP143" ca="1">INDIRECT(MP$203&amp;ROW())*MP$205</f>
        <v>2</v>
      </c>
      <c r="MQ143" s="696" cm="1">
        <f t="array" aca="1" ref="MQ143" ca="1">INDIRECT(MQ$203&amp;ROW())*MQ$205</f>
        <v>2</v>
      </c>
      <c r="MR143" s="696" cm="1">
        <f t="array" aca="1" ref="MR143" ca="1">INDIRECT(MR$203&amp;ROW())*MR$205</f>
        <v>2</v>
      </c>
      <c r="MS143" s="696" cm="1">
        <f t="array" aca="1" ref="MS143" ca="1">INDIRECT(MS$203&amp;ROW())*MS$205</f>
        <v>2</v>
      </c>
      <c r="MT143" s="696" cm="1">
        <f t="array" aca="1" ref="MT143" ca="1">INDIRECT(MT$203&amp;ROW())*MT$205</f>
        <v>3</v>
      </c>
      <c r="MU143" s="696" cm="1">
        <f t="array" aca="1" ref="MU143" ca="1">INDIRECT(MU$203&amp;ROW())*MU$205</f>
        <v>2</v>
      </c>
      <c r="MV143" s="696" cm="1">
        <f t="array" aca="1" ref="MV143" ca="1">IF(INDIRECT(MV$203&amp;ROW())="-",0,INDIRECT(MV$203&amp;ROW())*MV$205)</f>
        <v>5.4005999999999998</v>
      </c>
      <c r="MW143" s="696" cm="1">
        <f t="array" aca="1" ref="MW143" ca="1">INDIRECT(MW$203&amp;ROW())*MW$205</f>
        <v>4</v>
      </c>
      <c r="MX143" s="696" cm="1">
        <f t="array" aca="1" ref="MX143" ca="1">INDIRECT(MX$203&amp;ROW())*MX$205</f>
        <v>4</v>
      </c>
      <c r="MY143" s="696" cm="1">
        <f t="array" aca="1" ref="MY143" ca="1">INDIRECT(MY$203&amp;ROW())*MY$205</f>
        <v>8</v>
      </c>
      <c r="NA143" s="701">
        <f t="shared" si="277"/>
        <v>0.80001219512195121</v>
      </c>
      <c r="NB143" s="617">
        <f t="shared" si="278"/>
        <v>0.98991428571428575</v>
      </c>
      <c r="NC143" s="695">
        <f t="shared" si="279"/>
        <v>0.22802307692307694</v>
      </c>
      <c r="ND143" s="697">
        <f t="shared" si="280"/>
        <v>0.84815185185185182</v>
      </c>
      <c r="NE143" s="694">
        <f t="shared" si="281"/>
        <v>0.71652535240279147</v>
      </c>
      <c r="NF143" s="682" t="str">
        <f t="shared" si="282"/>
        <v>B</v>
      </c>
      <c r="NH143" s="606" t="s">
        <v>7272</v>
      </c>
      <c r="NI143" s="563" t="str">
        <f t="shared" si="239"/>
        <v>A</v>
      </c>
      <c r="NJ143" s="563" t="str">
        <f t="shared" si="283"/>
        <v>B</v>
      </c>
      <c r="NK143" s="563" t="str">
        <f t="shared" ca="1" si="284"/>
        <v>B</v>
      </c>
      <c r="NL143" s="563" t="str">
        <f t="shared" ca="1" si="285"/>
        <v>B</v>
      </c>
      <c r="NM143" s="563" t="str">
        <f t="shared" ca="1" si="286"/>
        <v>B</v>
      </c>
      <c r="NN143" s="563" t="str">
        <f t="shared" ca="1" si="306"/>
        <v>B</v>
      </c>
      <c r="NO143" s="563" t="str">
        <f t="shared" ca="1" si="307"/>
        <v>B</v>
      </c>
      <c r="NP143" s="606" t="str">
        <f t="shared" si="287"/>
        <v>Yes</v>
      </c>
      <c r="NQ143" s="682" t="str">
        <f t="shared" si="288"/>
        <v>-</v>
      </c>
      <c r="NR143" s="682" t="e">
        <f>IF(OR(AND(NI143="A",OR(NJ143="C",NJ143="D")),AND(NI143="A",OR(#REF!="C",#REF!="D")),AND(NI143="B",OR(NJ143="D",#REF!="D")),AND(OR(NI143="C",NI143="D"),OR(NJ143="A",NJ143="B")),AND(OR(NI143="C",NI143="D"),OR(#REF!="A",#REF!="B")),AND(OR(NJ143="A",#REF!="A",NJ143="B",#REF!="B"),OR(NP143="-",NQ143="-")),AND(OR(NJ143="C",#REF!="C",NJ143="D",#REF!="D"),NP143="Yes")),"Yes","-")</f>
        <v>#REF!</v>
      </c>
      <c r="NS143" s="607" t="s">
        <v>7326</v>
      </c>
      <c r="NT143" s="619">
        <f t="shared" si="289"/>
        <v>0.85309999999999997</v>
      </c>
      <c r="NU143" s="619">
        <f t="shared" si="290"/>
        <v>0.71652535240279147</v>
      </c>
      <c r="NV143" s="619">
        <f t="shared" ca="1" si="291"/>
        <v>0.69908374288239883</v>
      </c>
      <c r="NW143" s="619">
        <f t="shared" ca="1" si="308"/>
        <v>0.71014841321714961</v>
      </c>
      <c r="NX143" s="619">
        <f t="shared" ca="1" si="309"/>
        <v>0.69026082250774745</v>
      </c>
      <c r="NY143" s="620">
        <f t="shared" ca="1" si="310"/>
        <v>0.71168813539861964</v>
      </c>
      <c r="NZ143" s="620">
        <f t="shared" ca="1" si="311"/>
        <v>0.70575746126873729</v>
      </c>
      <c r="OA143" s="705" t="s">
        <v>1188</v>
      </c>
      <c r="OB143" s="706" t="s">
        <v>1188</v>
      </c>
      <c r="OC143" s="494"/>
      <c r="OE143" s="606" t="s">
        <v>7272</v>
      </c>
      <c r="OF143" s="700" t="str">
        <f t="shared" ca="1" si="292"/>
        <v>B</v>
      </c>
      <c r="OG143" s="701">
        <f t="shared" ca="1" si="312"/>
        <v>0.71014841321714961</v>
      </c>
      <c r="OH143" s="705">
        <f t="shared" ca="1" si="293"/>
        <v>0.76738459219088939</v>
      </c>
      <c r="OI143" s="696">
        <f t="shared" ca="1" si="294"/>
        <v>0.98747943989962372</v>
      </c>
      <c r="OJ143" s="696">
        <f t="shared" ca="1" si="295"/>
        <v>0.25621600258909344</v>
      </c>
      <c r="OK143" s="697">
        <f t="shared" ca="1" si="296"/>
        <v>0.82951361818899183</v>
      </c>
      <c r="OL143" s="696" cm="1">
        <f t="array" aca="1" ref="OL143" ca="1">INDIRECT(OL$203&amp;ROW())*OL$205</f>
        <v>1.4956</v>
      </c>
      <c r="OM143" s="696" cm="1">
        <f t="array" aca="1" ref="OM143" ca="1">INDIRECT(OM$203&amp;ROW())*OM$205</f>
        <v>0</v>
      </c>
      <c r="ON143" s="696" cm="1">
        <f t="array" aca="1" ref="ON143" ca="1">INDIRECT(ON$203&amp;ROW())*ON$205</f>
        <v>0</v>
      </c>
      <c r="OO143" s="696" cm="1">
        <f t="array" aca="1" ref="OO143" ca="1">INDIRECT(OO$203&amp;ROW())*OO$205</f>
        <v>1.0790999999999999</v>
      </c>
      <c r="OP143" s="696" cm="1">
        <f t="array" aca="1" ref="OP143" ca="1">INDIRECT(OP$203&amp;ROW())*OP$205</f>
        <v>1.0553999999999999</v>
      </c>
      <c r="OQ143" s="696" cm="1">
        <f t="array" aca="1" ref="OQ143" ca="1">INDIRECT(OQ$203&amp;ROW())*OQ$205</f>
        <v>1.5849</v>
      </c>
      <c r="OR143" s="696" cm="1">
        <f t="array" aca="1" ref="OR143" ca="1">INDIRECT(OR$203&amp;ROW())*OR$205</f>
        <v>1.4141999999999999</v>
      </c>
      <c r="OS143" s="696" cm="1">
        <f t="array" aca="1" ref="OS143" ca="1">INDIRECT(OS$203&amp;ROW())*OS$205</f>
        <v>1.5387</v>
      </c>
      <c r="OT143" s="696" cm="1">
        <f t="array" aca="1" ref="OT143" ca="1">INDIRECT(OT$203&amp;ROW())*OT$205</f>
        <v>1.4727000000000001</v>
      </c>
      <c r="OU143" s="696" cm="1">
        <f t="array" aca="1" ref="OU143" ca="1">INDIRECT(OU$203&amp;ROW())*OU$205</f>
        <v>1.9304999999999999</v>
      </c>
      <c r="OV143" s="696" cm="1">
        <f t="array" aca="1" ref="OV143" ca="1">INDIRECT(OV$203&amp;ROW())*OV$205</f>
        <v>1.2161999999999999</v>
      </c>
      <c r="OW143" s="696" cm="1">
        <f t="array" aca="1" ref="OW143" ca="1">INDIRECT(OW$203&amp;ROW())*OW$205</f>
        <v>1.5144000000000002</v>
      </c>
      <c r="OX143" s="696" cm="1">
        <f t="array" aca="1" ref="OX143" ca="1">INDIRECT(OX$203&amp;ROW())*OX$205</f>
        <v>1.3977999999999999</v>
      </c>
      <c r="OY143" s="696" cm="1">
        <f t="array" aca="1" ref="OY143" ca="1">IF(INDIRECT(OY$203&amp;ROW())="-",0,INDIRECT(OY$203&amp;ROW())*OY$205)</f>
        <v>0.56811484999999995</v>
      </c>
      <c r="OZ143" s="696" cm="1">
        <f t="array" aca="1" ref="OZ143" ca="1">INDIRECT(OZ$203&amp;ROW())*OZ$205</f>
        <v>1.4206000000000001</v>
      </c>
      <c r="PA143" s="696" cm="1">
        <f t="array" aca="1" ref="PA143" ca="1">IF(INDIRECT(PA$203&amp;ROW())="-",0,INDIRECT(PA$203&amp;ROW())*PA$205)</f>
        <v>0.75866391999999994</v>
      </c>
      <c r="PB143" s="705" cm="1">
        <f t="array" aca="1" ref="PB143" ca="1">INDIRECT(PB$203&amp;ROW())*PB$205</f>
        <v>1.5084</v>
      </c>
      <c r="PC143" s="696" cm="1">
        <f t="array" aca="1" ref="PC143" ca="1">INDIRECT(PC$203&amp;ROW())*PC$205</f>
        <v>2.0918999999999999</v>
      </c>
      <c r="PD143" s="696" cm="1">
        <f t="array" aca="1" ref="PD143" ca="1">INDIRECT(PD$203&amp;ROW())*PD$205</f>
        <v>2.2025999999999999</v>
      </c>
      <c r="PE143" s="696" cm="1">
        <f t="array" aca="1" ref="PE143" ca="1">INDIRECT(PE$203&amp;ROW())*PE$205</f>
        <v>1.28</v>
      </c>
      <c r="PF143" s="696" cm="1">
        <f t="array" aca="1" ref="PF143" ca="1">INDIRECT(PF$203&amp;ROW())*PF$205</f>
        <v>1.9962</v>
      </c>
      <c r="PG143" s="696" cm="1">
        <f t="array" aca="1" ref="PG143" ca="1">IF(INDIRECT(PG$203&amp;ROW())="-",0,INDIRECT(PG$203&amp;ROW())*PG$205)</f>
        <v>0.84376250000000008</v>
      </c>
      <c r="PH143" s="696" cm="1">
        <f t="array" aca="1" ref="PH143" ca="1">INDIRECT(PH$203&amp;ROW())*PH$205</f>
        <v>0</v>
      </c>
      <c r="PI143" s="696" cm="1">
        <f t="array" aca="1" ref="PI143" ca="1">INDIRECT(PI$203&amp;ROW())*PI$205</f>
        <v>1.2145999999999999</v>
      </c>
      <c r="PJ143" s="696" cm="1">
        <f t="array" aca="1" ref="PJ143" ca="1">INDIRECT(PJ$203&amp;ROW())*PJ$205</f>
        <v>0</v>
      </c>
      <c r="PK143" s="696" cm="1">
        <f t="array" aca="1" ref="PK143" ca="1">IF($PJ143=0,0,INDIRECT(PK$203&amp;ROW())*PK$205)</f>
        <v>0</v>
      </c>
      <c r="PL143" s="696" cm="1">
        <f t="array" aca="1" ref="PL143" ca="1">IF($MPE143=0,0,INDIRECT(PL$203&amp;ROW())*PL$205)</f>
        <v>0</v>
      </c>
      <c r="PM143" s="696" cm="1">
        <f t="array" aca="1" ref="PM143" ca="1">IF($MPE143=0,0,INDIRECT(PM$203&amp;ROW())*PM$205)</f>
        <v>0</v>
      </c>
      <c r="PN143" s="696" cm="1">
        <f t="array" aca="1" ref="PN143" ca="1">IF($PJ143=0,0,INDIRECT(PN$203&amp;ROW())*PN$205)</f>
        <v>0</v>
      </c>
      <c r="PO143" s="696" cm="1">
        <f t="array" aca="1" ref="PO143" ca="1">INDIRECT(PO$203&amp;ROW())*PO$205</f>
        <v>0</v>
      </c>
      <c r="PP143" s="696" cm="1">
        <f t="array" aca="1" ref="PP143" ca="1">IF($PO143=0,0,INDIRECT(PP$203&amp;ROW())*PP$205)</f>
        <v>0</v>
      </c>
      <c r="PQ143" s="696" cm="1">
        <f t="array" aca="1" ref="PQ143" ca="1">IF($PO143=0,0,INDIRECT(PQ$203&amp;ROW())*PQ$205)</f>
        <v>0</v>
      </c>
      <c r="PR143" s="696" cm="1">
        <f t="array" aca="1" ref="PR143" ca="1">INDIRECT(PR$203&amp;ROW())*PR$205</f>
        <v>0</v>
      </c>
      <c r="PS143" s="696" cm="1">
        <f t="array" aca="1" ref="PS143" ca="1">INDIRECT(PS$203&amp;ROW())*PS$205</f>
        <v>0.7389</v>
      </c>
      <c r="PT143" s="696" cm="1">
        <f t="array" aca="1" ref="PT143" ca="1">INDIRECT(PT$203&amp;ROW())*PT$205</f>
        <v>0</v>
      </c>
      <c r="PU143" s="696" cm="1">
        <f t="array" aca="1" ref="PU143" ca="1">INDIRECT(PU$203&amp;ROW())*PU$205</f>
        <v>1.7696999999999998</v>
      </c>
      <c r="PV143" s="696" cm="1">
        <f t="array" aca="1" ref="PV143" ca="1">INDIRECT(PV$203&amp;ROW())*PV$205</f>
        <v>0</v>
      </c>
      <c r="PW143" s="696" cm="1">
        <f t="array" aca="1" ref="PW143" ca="1">INDIRECT(PW$203&amp;ROW())*PW$205</f>
        <v>1.0658000000000001</v>
      </c>
      <c r="PX143" s="696" cm="1">
        <f t="array" aca="1" ref="PX143" ca="1">INDIRECT(PX$203&amp;ROW())*PX$205</f>
        <v>1.1714</v>
      </c>
      <c r="PY143" s="696" cm="1">
        <f t="array" aca="1" ref="PY143" ca="1">INDIRECT(PY$203&amp;ROW())*PY$205</f>
        <v>1.1866000000000001</v>
      </c>
      <c r="PZ143" s="696" cm="1">
        <f t="array" aca="1" ref="PZ143" ca="1">INDIRECT(PZ$203&amp;ROW())*PZ$205</f>
        <v>0.17430000000000001</v>
      </c>
      <c r="QA143" s="696" cm="1">
        <f t="array" aca="1" ref="QA143" ca="1">INDIRECT(QA$203&amp;ROW())*QA$205</f>
        <v>0.31659999999999999</v>
      </c>
      <c r="QB143" s="696" cm="1">
        <f t="array" aca="1" ref="QB143" ca="1">INDIRECT(QB$203&amp;ROW())*QB$205</f>
        <v>2.3948999999999998</v>
      </c>
      <c r="QC143" s="696" cm="1">
        <f t="array" aca="1" ref="QC143" ca="1">INDIRECT(QC$203&amp;ROW())*QC$205</f>
        <v>1.4259999999999999</v>
      </c>
      <c r="QD143" s="696" cm="1">
        <f t="array" aca="1" ref="QD143" ca="1">IF(INDIRECT(QD$203&amp;ROW())="-",0,INDIRECT(QD$203&amp;ROW())*QD$205)</f>
        <v>0.55275140999999994</v>
      </c>
      <c r="QE143" s="696" cm="1">
        <f t="array" aca="1" ref="QE143" ca="1">INDIRECT(QE$203&amp;ROW())*QE$205</f>
        <v>1.0656000000000001</v>
      </c>
      <c r="QF143" s="696" cm="1">
        <f t="array" aca="1" ref="QF143" ca="1">INDIRECT(QF$203&amp;ROW())*QF$205</f>
        <v>0.72440000000000004</v>
      </c>
      <c r="QG143" s="696" cm="1">
        <f t="array" aca="1" ref="QG143" ca="1">INDIRECT(QG$203&amp;ROW())*QG$205</f>
        <v>1.4996</v>
      </c>
      <c r="QI143" s="606" t="s">
        <v>7272</v>
      </c>
      <c r="QJ143" s="700" t="str">
        <f t="shared" ca="1" si="297"/>
        <v>B</v>
      </c>
      <c r="QK143" s="701">
        <f t="shared" ca="1" si="313"/>
        <v>0.69026082250774745</v>
      </c>
      <c r="QL143" s="705">
        <f t="shared" ca="1" si="298"/>
        <v>0.80066385378244531</v>
      </c>
      <c r="QM143" s="696">
        <f t="shared" ca="1" si="299"/>
        <v>0.9916525828925824</v>
      </c>
      <c r="QN143" s="696">
        <f t="shared" ca="1" si="300"/>
        <v>9.4433575319382457E-2</v>
      </c>
      <c r="QO143" s="697">
        <f t="shared" ca="1" si="301"/>
        <v>0.87429327803657986</v>
      </c>
      <c r="QP143" s="696" cm="1">
        <f t="array" aca="1" ref="QP143" ca="1">INDIRECT(QP$203&amp;ROW())*QP$205</f>
        <v>6.6903293490763766E-2</v>
      </c>
      <c r="QQ143" s="696" cm="1">
        <f t="array" aca="1" ref="QQ143" ca="1">INDIRECT(QQ$203&amp;ROW())*QQ$205</f>
        <v>0</v>
      </c>
      <c r="QR143" s="696" cm="1">
        <f t="array" aca="1" ref="QR143" ca="1">INDIRECT(QR$203&amp;ROW())*QR$205</f>
        <v>0</v>
      </c>
      <c r="QS143" s="696" cm="1">
        <f t="array" aca="1" ref="QS143" ca="1">INDIRECT(QS$203&amp;ROW())*QS$205</f>
        <v>0.22471360933801068</v>
      </c>
      <c r="QT143" s="696" cm="1">
        <f t="array" aca="1" ref="QT143" ca="1">INDIRECT(QT$203&amp;ROW())*QT$205</f>
        <v>0.17488542943331029</v>
      </c>
      <c r="QU143" s="696" cm="1">
        <f t="array" aca="1" ref="QU143" ca="1">INDIRECT(QU$203&amp;ROW())*QU$205</f>
        <v>0.53329206883563263</v>
      </c>
      <c r="QV143" s="696" cm="1">
        <f t="array" aca="1" ref="QV143" ca="1">INDIRECT(QV$203&amp;ROW())*QV$205</f>
        <v>0.24117831443907087</v>
      </c>
      <c r="QW143" s="696" cm="1">
        <f t="array" aca="1" ref="QW143" ca="1">INDIRECT(QW$203&amp;ROW())*QW$205</f>
        <v>0.53099416374332975</v>
      </c>
      <c r="QX143" s="696" cm="1">
        <f t="array" aca="1" ref="QX143" ca="1">INDIRECT(QX$203&amp;ROW())*QX$205</f>
        <v>0.60640894423913805</v>
      </c>
      <c r="QY143" s="696" cm="1">
        <f t="array" aca="1" ref="QY143" ca="1">INDIRECT(QY$203&amp;ROW())*QY$205</f>
        <v>0.13540247513535897</v>
      </c>
      <c r="QZ143" s="696" cm="1">
        <f t="array" aca="1" ref="QZ143" ca="1">INDIRECT(QZ$203&amp;ROW())*QZ$205</f>
        <v>0.27613248380770827</v>
      </c>
      <c r="RA143" s="696" cm="1">
        <f t="array" aca="1" ref="RA143" ca="1">INDIRECT(RA$203&amp;ROW())*RA$205</f>
        <v>5.1272116233970627E-2</v>
      </c>
      <c r="RB143" s="696" cm="1">
        <f t="array" aca="1" ref="RB143" ca="1">INDIRECT(RB$203&amp;ROW())*RB$205</f>
        <v>0.11461142513892485</v>
      </c>
      <c r="RC143" s="696" cm="1">
        <f t="array" aca="1" ref="RC143" ca="1">IF(INDIRECT(RC$203&amp;ROW())="-",0,INDIRECT(RC$203&amp;ROW())*RC$205)</f>
        <v>6.7168846450768135E-2</v>
      </c>
      <c r="RD143" s="696" cm="1">
        <f t="array" aca="1" ref="RD143" ca="1">INDIRECT(RD$203&amp;ROW())*RD$205</f>
        <v>7.1442097940886296E-2</v>
      </c>
      <c r="RE143" s="696" cm="1">
        <f t="array" aca="1" ref="RE143" ca="1">IF(INDIRECT(RE$203&amp;ROW())="-",0,INDIRECT(RE$203&amp;ROW())*RE$205)</f>
        <v>5.4352627321788229E-2</v>
      </c>
      <c r="RF143" s="705" cm="1">
        <f t="array" aca="1" ref="RF143" ca="1">INDIRECT(RF$203&amp;ROW())*RF$205</f>
        <v>0.10613798880649605</v>
      </c>
      <c r="RG143" s="696" cm="1">
        <f t="array" aca="1" ref="RG143" ca="1">INDIRECT(RG$203&amp;ROW())*RG$205</f>
        <v>0.41475700362540607</v>
      </c>
      <c r="RH143" s="696" cm="1">
        <f t="array" aca="1" ref="RH143" ca="1">INDIRECT(RH$203&amp;ROW())*RH$205</f>
        <v>8.7581521170816884E-2</v>
      </c>
      <c r="RI143" s="696" cm="1">
        <f t="array" aca="1" ref="RI143" ca="1">INDIRECT(RI$203&amp;ROW())*RI$205</f>
        <v>0.21539378250062202</v>
      </c>
      <c r="RJ143" s="696" cm="1">
        <f t="array" aca="1" ref="RJ143" ca="1">INDIRECT(RJ$203&amp;ROW())*RJ$205</f>
        <v>0.18340085004648693</v>
      </c>
      <c r="RK143" s="696" cm="1">
        <f t="array" aca="1" ref="RK143" ca="1">IF(INDIRECT(RK$203&amp;ROW())="-",0,INDIRECT(RK$203&amp;ROW())*RK$205)</f>
        <v>5.8264547790965175E-2</v>
      </c>
      <c r="RL143" s="696" cm="1">
        <f t="array" aca="1" ref="RL143" ca="1">INDIRECT(RL$203&amp;ROW())*RL$205</f>
        <v>0</v>
      </c>
      <c r="RM143" s="696" cm="1">
        <f t="array" aca="1" ref="RM143" ca="1">INDIRECT(RM$203&amp;ROW())*RM$205</f>
        <v>2.9987460729532761E-2</v>
      </c>
      <c r="RN143" s="696" cm="1">
        <f t="array" aca="1" ref="RN143" ca="1">INDIRECT(RN$203&amp;ROW())*RN$205</f>
        <v>0</v>
      </c>
      <c r="RO143" s="696" cm="1">
        <f t="array" aca="1" ref="RO143" ca="1">IF($RN143=0,0,INDIRECT(RO$203&amp;ROW())*RO$205)</f>
        <v>0</v>
      </c>
      <c r="RP143" s="696" cm="1">
        <f t="array" aca="1" ref="RP143" ca="1">IF($RN143=0,0,INDIRECT(RP$203&amp;ROW())*RP$205)</f>
        <v>0</v>
      </c>
      <c r="RQ143" s="696" cm="1">
        <f t="array" aca="1" ref="RQ143" ca="1">IF($RN143=0,0,INDIRECT(RQ$203&amp;ROW())*RQ$205)</f>
        <v>0</v>
      </c>
      <c r="RR143" s="696" cm="1">
        <f t="array" aca="1" ref="RR143" ca="1">IF($RN143=0,0,INDIRECT(RR$203&amp;ROW())*RR$205)</f>
        <v>0</v>
      </c>
      <c r="RS143" s="696" cm="1">
        <f t="array" aca="1" ref="RS143" ca="1">INDIRECT(RS$203&amp;ROW())*RS$205</f>
        <v>0</v>
      </c>
      <c r="RT143" s="696" cm="1">
        <f t="array" aca="1" ref="RT143" ca="1">IF($RS143=0,0,INDIRECT(RT$203&amp;ROW())*RT$205)</f>
        <v>0</v>
      </c>
      <c r="RU143" s="696" cm="1">
        <f t="array" aca="1" ref="RU143" ca="1">IF($RS143=0,0,INDIRECT(RU$203&amp;ROW())*RU$205)</f>
        <v>0</v>
      </c>
      <c r="RV143" s="696" cm="1">
        <f t="array" aca="1" ref="RV143" ca="1">INDIRECT(RV$203&amp;ROW())*RV$205</f>
        <v>0</v>
      </c>
      <c r="RW143" s="696" cm="1">
        <f t="array" aca="1" ref="RW143" ca="1">INDIRECT(RW$203&amp;ROW())*RW$205</f>
        <v>2.6659190312299668E-2</v>
      </c>
      <c r="RX143" s="696" cm="1">
        <f t="array" aca="1" ref="RX143" ca="1">INDIRECT(RX$203&amp;ROW())*RX$205</f>
        <v>0</v>
      </c>
      <c r="RY143" s="696" cm="1">
        <f t="array" aca="1" ref="RY143" ca="1">INDIRECT(RY$203&amp;ROW())*RY$205</f>
        <v>8.4396695370290389E-2</v>
      </c>
      <c r="RZ143" s="696" cm="1">
        <f t="array" aca="1" ref="RZ143" ca="1">INDIRECT(RZ$203&amp;ROW())*RZ$205</f>
        <v>0</v>
      </c>
      <c r="SA143" s="696" cm="1">
        <f t="array" aca="1" ref="SA143" ca="1">INDIRECT(SA$203&amp;ROW())*SA$205</f>
        <v>0.20458618579029147</v>
      </c>
      <c r="SB143" s="696" cm="1">
        <f t="array" aca="1" ref="SB143" ca="1">INDIRECT(SB$203&amp;ROW())*SB$205</f>
        <v>4.7124126502052749E-2</v>
      </c>
      <c r="SC143" s="696" cm="1">
        <f t="array" aca="1" ref="SC143" ca="1">INDIRECT(SC$203&amp;ROW())*SC$205</f>
        <v>5.4291606235991073E-2</v>
      </c>
      <c r="SD143" s="696" cm="1">
        <f t="array" aca="1" ref="SD143" ca="1">INDIRECT(SD$203&amp;ROW())*SD$205</f>
        <v>0.3072993885784252</v>
      </c>
      <c r="SE143" s="696" cm="1">
        <f t="array" aca="1" ref="SE143" ca="1">INDIRECT(SE$203&amp;ROW())*SE$205</f>
        <v>0.2585618210787391</v>
      </c>
      <c r="SF143" s="696" cm="1">
        <f t="array" aca="1" ref="SF143" ca="1">INDIRECT(SF$203&amp;ROW())*SF$205</f>
        <v>0.19835664972334499</v>
      </c>
      <c r="SG143" s="696" cm="1">
        <f t="array" aca="1" ref="SG143" ca="1">INDIRECT(SG$203&amp;ROW())*SG$205</f>
        <v>7.4767843909269882E-2</v>
      </c>
      <c r="SH143" s="696" cm="1">
        <f t="array" aca="1" ref="SH143" ca="1">IF(INDIRECT(SH$203&amp;ROW())="-",0,INDIRECT(SH$203&amp;ROW())*SH$205)</f>
        <v>7.0819919890520083E-2</v>
      </c>
      <c r="SI143" s="696" cm="1">
        <f t="array" aca="1" ref="SI143" ca="1">INDIRECT(SI$203&amp;ROW())*SI$205</f>
        <v>0.24423887568083891</v>
      </c>
      <c r="SJ143" s="696" cm="1">
        <f t="array" aca="1" ref="SJ143" ca="1">INDIRECT(SJ$203&amp;ROW())*SJ$205</f>
        <v>0.10961749760323641</v>
      </c>
      <c r="SK143" s="696" cm="1">
        <f t="array" aca="1" ref="SK143" ca="1">INDIRECT(SK$203&amp;ROW())*SK$205</f>
        <v>0.21261490593800375</v>
      </c>
      <c r="SN143" s="606" t="s">
        <v>7272</v>
      </c>
      <c r="SO143" s="707" cm="1">
        <f t="array" aca="1" ref="SO143" ca="1">INDIRECT(SO$203&amp;ROW())*SO$205</f>
        <v>2</v>
      </c>
      <c r="SP143" s="707" cm="1">
        <f t="array" aca="1" ref="SP143" ca="1">INDIRECT(SP$203&amp;ROW())*SP$205</f>
        <v>0</v>
      </c>
      <c r="SQ143" s="707" cm="1">
        <f t="array" aca="1" ref="SQ143" ca="1">INDIRECT(SQ$203&amp;ROW())*SQ$205</f>
        <v>0</v>
      </c>
      <c r="SR143" s="707" cm="1">
        <f t="array" aca="1" ref="SR143" ca="1">INDIRECT(SR$203&amp;ROW())*SR$205</f>
        <v>3</v>
      </c>
      <c r="SS143" s="707" cm="1">
        <f t="array" aca="1" ref="SS143" ca="1">INDIRECT(SS$203&amp;ROW())*SS$205</f>
        <v>2</v>
      </c>
      <c r="ST143" s="707" cm="1">
        <f t="array" aca="1" ref="ST143" ca="1">INDIRECT(ST$203&amp;ROW())*ST$205</f>
        <v>3</v>
      </c>
      <c r="SU143" s="707" cm="1">
        <f t="array" aca="1" ref="SU143" ca="1">INDIRECT(SU$203&amp;ROW())*SU$205</f>
        <v>3</v>
      </c>
      <c r="SV143" s="707" cm="1">
        <f t="array" aca="1" ref="SV143" ca="1">INDIRECT(SV$203&amp;ROW())*SV$205</f>
        <v>3</v>
      </c>
      <c r="SW143" s="707" cm="1">
        <f t="array" aca="1" ref="SW143" ca="1">INDIRECT(SW$203&amp;ROW())*SW$205</f>
        <v>3</v>
      </c>
      <c r="SX143" s="707" cm="1">
        <f t="array" aca="1" ref="SX143" ca="1">INDIRECT(SX$203&amp;ROW())*SX$205</f>
        <v>3</v>
      </c>
      <c r="SY143" s="707" cm="1">
        <f t="array" aca="1" ref="SY143" ca="1">INDIRECT(SY$203&amp;ROW())*SY$205</f>
        <v>3</v>
      </c>
      <c r="SZ143" s="707" cm="1">
        <f t="array" aca="1" ref="SZ143" ca="1">INDIRECT(SZ$203&amp;ROW())*SZ$205</f>
        <v>3</v>
      </c>
      <c r="TA143" s="707" cm="1">
        <f t="array" aca="1" ref="TA143" ca="1">INDIRECT(TA$203&amp;ROW())*TA$205</f>
        <v>2</v>
      </c>
      <c r="TB143" s="696" cm="1">
        <f t="array" aca="1" ref="TB143" ca="1">IF(INDIRECT(TB$203&amp;ROW())="-",0,INDIRECT(TB$203&amp;ROW())*TB$205)</f>
        <v>0.80049999999999999</v>
      </c>
      <c r="TC143" s="707" cm="1">
        <f t="array" aca="1" ref="TC143" ca="1">INDIRECT(TC$203&amp;ROW())*TC$205</f>
        <v>2</v>
      </c>
      <c r="TD143" s="696" cm="1">
        <f t="array" aca="1" ref="TD143" ca="1">IF(INDIRECT(TD$203&amp;ROW())="-",0,INDIRECT(TD$203&amp;ROW())*TD$205)</f>
        <v>0.85880000000000001</v>
      </c>
      <c r="TE143" s="732" cm="1">
        <f t="array" aca="1" ref="TE143" ca="1">INDIRECT(TE$203&amp;ROW())*TE$205</f>
        <v>2</v>
      </c>
      <c r="TF143" s="707" cm="1">
        <f t="array" aca="1" ref="TF143" ca="1">INDIRECT(TF$203&amp;ROW())*TF$205</f>
        <v>3</v>
      </c>
      <c r="TG143" s="707" cm="1">
        <f t="array" aca="1" ref="TG143" ca="1">INDIRECT(TG$203&amp;ROW())*TG$205</f>
        <v>3</v>
      </c>
      <c r="TH143" s="707" cm="1">
        <f t="array" aca="1" ref="TH143" ca="1">INDIRECT(TH$203&amp;ROW())*TH$205</f>
        <v>2</v>
      </c>
      <c r="TI143" s="707" cm="1">
        <f t="array" aca="1" ref="TI143" ca="1">INDIRECT(TI$203&amp;ROW())*TI$205</f>
        <v>3</v>
      </c>
      <c r="TJ143" s="696" cm="1">
        <f t="array" aca="1" ref="TJ143" ca="1">IF(INDIRECT(TJ$203&amp;ROW())="-",0,INDIRECT(TJ$203&amp;ROW())*TJ$205)</f>
        <v>0.96430000000000005</v>
      </c>
      <c r="TK143" s="707" cm="1">
        <f t="array" aca="1" ref="TK143" ca="1">INDIRECT(TK$203&amp;ROW())*TK$205</f>
        <v>0</v>
      </c>
      <c r="TL143" s="707" cm="1">
        <f t="array" aca="1" ref="TL143" ca="1">INDIRECT(TL$203&amp;ROW())*TL$205</f>
        <v>2</v>
      </c>
      <c r="TM143" s="707" cm="1">
        <f t="array" aca="1" ref="TM143" ca="1">INDIRECT(TM$203&amp;ROW())*TM$205</f>
        <v>0</v>
      </c>
      <c r="TN143" s="707" cm="1">
        <f t="array" aca="1" ref="TN143" ca="1">IF($TM143=0,0,INDIRECT(TN$203&amp;ROW())*TN$205)</f>
        <v>0</v>
      </c>
      <c r="TO143" s="707" cm="1">
        <f t="array" aca="1" ref="TO143" ca="1">IF($TM143=0,0,INDIRECT(TO$203&amp;ROW())*TO$205)</f>
        <v>0</v>
      </c>
      <c r="TP143" s="707" cm="1">
        <f t="array" aca="1" ref="TP143" ca="1">IF($TM143=0,0,INDIRECT(TP$203&amp;ROW())*TP$205)</f>
        <v>0</v>
      </c>
      <c r="TQ143" s="707" cm="1">
        <f t="array" aca="1" ref="TQ143" ca="1">IF($TM143=0,0,INDIRECT(TQ$203&amp;ROW())*TQ$205)</f>
        <v>0</v>
      </c>
      <c r="TR143" s="707" cm="1">
        <f t="array" aca="1" ref="TR143" ca="1">INDIRECT(TR$203&amp;ROW())*TR$205</f>
        <v>0</v>
      </c>
      <c r="TS143" s="707" cm="1">
        <f t="array" aca="1" ref="TS143" ca="1">IF($TR143=0,0,INDIRECT(TS$203&amp;ROW())*TS$205)</f>
        <v>0</v>
      </c>
      <c r="TT143" s="707" cm="1">
        <f t="array" aca="1" ref="TT143" ca="1">IF($TR143=0,0,INDIRECT(TT$203&amp;ROW())*TT$205)</f>
        <v>0</v>
      </c>
      <c r="TU143" s="707" cm="1">
        <f t="array" aca="1" ref="TU143" ca="1">INDIRECT(TU$203&amp;ROW())*TU$205</f>
        <v>0</v>
      </c>
      <c r="TV143" s="707" cm="1">
        <f t="array" aca="1" ref="TV143" ca="1">INDIRECT(TV$203&amp;ROW())*TV$205</f>
        <v>1</v>
      </c>
      <c r="TW143" s="707" cm="1">
        <f t="array" aca="1" ref="TW143" ca="1">INDIRECT(TW$203&amp;ROW())*TW$205</f>
        <v>0</v>
      </c>
      <c r="TX143" s="707" cm="1">
        <f t="array" aca="1" ref="TX143" ca="1">INDIRECT(TX$203&amp;ROW())*TX$205</f>
        <v>3</v>
      </c>
      <c r="TY143" s="707" cm="1">
        <f t="array" aca="1" ref="TY143" ca="1">INDIRECT(TY$203&amp;ROW())*TY$205</f>
        <v>0</v>
      </c>
      <c r="TZ143" s="707" cm="1">
        <f t="array" aca="1" ref="TZ143" ca="1">INDIRECT(TZ$203&amp;ROW())*TZ$205</f>
        <v>2</v>
      </c>
      <c r="UA143" s="707" cm="1">
        <f t="array" aca="1" ref="UA143" ca="1">INDIRECT(UA$203&amp;ROW())*UA$205</f>
        <v>2</v>
      </c>
      <c r="UB143" s="707" cm="1">
        <f t="array" aca="1" ref="UB143" ca="1">INDIRECT(UB$203&amp;ROW())*UB$205</f>
        <v>2</v>
      </c>
      <c r="UC143" s="707" cm="1">
        <f t="array" aca="1" ref="UC143" ca="1">INDIRECT(UC$203&amp;ROW())*UC$205</f>
        <v>1</v>
      </c>
      <c r="UD143" s="707" cm="1">
        <f t="array" aca="1" ref="UD143" ca="1">INDIRECT(UD$203&amp;ROW())*UD$205</f>
        <v>1</v>
      </c>
      <c r="UE143" s="707" cm="1">
        <f t="array" aca="1" ref="UE143" ca="1">INDIRECT(UE$203&amp;ROW())*UE$205</f>
        <v>3</v>
      </c>
      <c r="UF143" s="707" cm="1">
        <f t="array" aca="1" ref="UF143" ca="1">INDIRECT(UF$203&amp;ROW())*UF$205</f>
        <v>2</v>
      </c>
      <c r="UG143" s="696" cm="1">
        <f t="array" aca="1" ref="UG143" ca="1">IF(INDIRECT(UG$203&amp;ROW())="-",0,INDIRECT(UG$203&amp;ROW())*UG$205)</f>
        <v>0.90010000000000001</v>
      </c>
      <c r="UH143" s="707" cm="1">
        <f t="array" aca="1" ref="UH143" ca="1">INDIRECT(UH$203&amp;ROW())*UH$205</f>
        <v>2</v>
      </c>
      <c r="UI143" s="707" cm="1">
        <f t="array" aca="1" ref="UI143" ca="1">INDIRECT(UI$203&amp;ROW())*UI$205</f>
        <v>1</v>
      </c>
      <c r="UJ143" s="707" cm="1">
        <f t="array" aca="1" ref="UJ143" ca="1">INDIRECT(UJ$203&amp;ROW())*UJ$205</f>
        <v>2</v>
      </c>
      <c r="UM143" s="606" t="s">
        <v>7272</v>
      </c>
      <c r="UN143" s="616">
        <f t="shared" ca="1" si="332"/>
        <v>1.3455222970601226</v>
      </c>
      <c r="UO143" s="616">
        <f t="shared" ca="1" si="332"/>
        <v>-0.6225347970107441</v>
      </c>
      <c r="UP143" s="616">
        <f t="shared" ca="1" si="332"/>
        <v>-0.88618201963763954</v>
      </c>
      <c r="UQ143" s="616">
        <f t="shared" ca="1" si="332"/>
        <v>0.29355872991449461</v>
      </c>
      <c r="UR143" s="616">
        <f t="shared" ca="1" si="332"/>
        <v>0.12190361681987209</v>
      </c>
      <c r="US143" s="616">
        <f t="shared" ca="1" si="332"/>
        <v>0.41305213694811815</v>
      </c>
      <c r="UT143" s="616">
        <f t="shared" ca="1" si="332"/>
        <v>0.30690415393182785</v>
      </c>
      <c r="UU143" s="616">
        <f t="shared" ca="1" si="332"/>
        <v>0.53359975015917405</v>
      </c>
      <c r="UV143" s="616">
        <f t="shared" ca="1" si="332"/>
        <v>0.44410973870643028</v>
      </c>
      <c r="UW143" s="616">
        <f t="shared" ca="1" si="332"/>
        <v>0.6421874155054268</v>
      </c>
      <c r="UX143" s="616">
        <f t="shared" ca="1" si="332"/>
        <v>0.28247365722383649</v>
      </c>
      <c r="UY143" s="616">
        <f t="shared" ca="1" si="332"/>
        <v>1.5108379627063613</v>
      </c>
      <c r="UZ143" s="616">
        <f t="shared" ca="1" si="332"/>
        <v>1.1960042318268584</v>
      </c>
      <c r="VA143" s="616">
        <f t="shared" ca="1" si="332"/>
        <v>0.9799038351162056</v>
      </c>
      <c r="VB143" s="616">
        <f t="shared" ca="1" si="332"/>
        <v>1.528010083348541</v>
      </c>
      <c r="VC143" s="616">
        <f t="shared" ca="1" si="314"/>
        <v>1.1879548212415829</v>
      </c>
      <c r="VD143" s="616">
        <f t="shared" ca="1" si="314"/>
        <v>0.85304819841956248</v>
      </c>
      <c r="VE143" s="616">
        <f t="shared" ca="1" si="314"/>
        <v>1.620308650861136</v>
      </c>
      <c r="VF143" s="616">
        <f t="shared" ca="1" si="314"/>
        <v>0.95807256683723563</v>
      </c>
      <c r="VG143" s="616">
        <f t="shared" ca="1" si="314"/>
        <v>1.2788179585372306</v>
      </c>
      <c r="VH143" s="616">
        <f t="shared" ca="1" si="314"/>
        <v>1.454227778282527</v>
      </c>
      <c r="VI143" s="616">
        <f t="shared" ca="1" si="314"/>
        <v>1.527694144182961</v>
      </c>
      <c r="VJ143" s="616">
        <f t="shared" ca="1" si="314"/>
        <v>-0.90132677458943244</v>
      </c>
      <c r="VK143" s="616">
        <f t="shared" ca="1" si="314"/>
        <v>0.83678976492872159</v>
      </c>
      <c r="VL143" s="616">
        <f t="shared" ca="1" si="314"/>
        <v>-0.83864555511817418</v>
      </c>
      <c r="VM143" s="616">
        <f t="shared" ca="1" si="314"/>
        <v>-0.57201237404204519</v>
      </c>
      <c r="VN143" s="616">
        <f t="shared" ca="1" si="314"/>
        <v>-0.62639799545694341</v>
      </c>
      <c r="VO143" s="616">
        <f t="shared" ca="1" si="314"/>
        <v>-0.42150866262694142</v>
      </c>
      <c r="VP143" s="616">
        <f t="shared" ca="1" si="314"/>
        <v>-0.46221149066820022</v>
      </c>
      <c r="VQ143" s="616">
        <f t="shared" ca="1" si="314"/>
        <v>-0.77889442244162177</v>
      </c>
      <c r="VR143" s="616">
        <f t="shared" ca="1" si="314"/>
        <v>-0.64202286734458469</v>
      </c>
      <c r="VS143" s="616">
        <f t="shared" ca="1" si="333"/>
        <v>-0.40481357988865657</v>
      </c>
      <c r="VT143" s="616">
        <f t="shared" ca="1" si="320"/>
        <v>-0.3878135405833677</v>
      </c>
      <c r="VU143" s="616">
        <f t="shared" ca="1" si="320"/>
        <v>1.2114249894444582</v>
      </c>
      <c r="VV143" s="616">
        <f t="shared" ca="1" si="320"/>
        <v>-0.64337789451099625</v>
      </c>
      <c r="VW143" s="616">
        <f t="shared" ca="1" si="320"/>
        <v>0.66845613582062358</v>
      </c>
      <c r="VX143" s="616">
        <f t="shared" ca="1" si="320"/>
        <v>-0.78524029103755877</v>
      </c>
      <c r="VY143" s="616">
        <f t="shared" ca="1" si="302"/>
        <v>0.70583605694264007</v>
      </c>
      <c r="VZ143" s="616">
        <f t="shared" ca="1" si="302"/>
        <v>0.68442622420316401</v>
      </c>
      <c r="WA143" s="616">
        <f t="shared" ca="1" si="302"/>
        <v>0.92808016936885662</v>
      </c>
      <c r="WB143" s="616">
        <f t="shared" ca="1" si="302"/>
        <v>0.33435322352896929</v>
      </c>
      <c r="WC143" s="616">
        <f t="shared" ca="1" si="302"/>
        <v>0.47817673461028487</v>
      </c>
      <c r="WD143" s="616">
        <f t="shared" ca="1" si="302"/>
        <v>1.1315684290219801</v>
      </c>
      <c r="WE143" s="616">
        <f t="shared" ca="1" si="302"/>
        <v>0.67426644196529939</v>
      </c>
      <c r="WF143" s="616">
        <f t="shared" ca="1" si="302"/>
        <v>1.0908651954521369</v>
      </c>
      <c r="WG143" s="616">
        <f t="shared" ca="1" si="302"/>
        <v>1.1042161560551988</v>
      </c>
      <c r="WH143" s="616">
        <f t="shared" ca="1" si="302"/>
        <v>0.91987607881584121</v>
      </c>
      <c r="WI143" s="627">
        <f t="shared" ca="1" si="302"/>
        <v>1.0659329460226332</v>
      </c>
      <c r="WL143" s="606" t="s">
        <v>7272</v>
      </c>
      <c r="WM143" s="700" t="str">
        <f t="shared" ca="1" si="321"/>
        <v>B</v>
      </c>
      <c r="WN143" s="479">
        <f t="shared" ca="1" si="322"/>
        <v>0.71168813539861964</v>
      </c>
      <c r="WO143" s="495">
        <f t="shared" ca="1" si="303"/>
        <v>0.80884421202411749</v>
      </c>
      <c r="WP143" s="458">
        <f t="shared" ca="1" si="303"/>
        <v>0.96697069564650118</v>
      </c>
      <c r="WQ143" s="458">
        <f t="shared" ca="1" si="303"/>
        <v>0.25704376421282027</v>
      </c>
      <c r="WR143" s="459">
        <f t="shared" ca="1" si="303"/>
        <v>0.81389386971103983</v>
      </c>
      <c r="WS143" s="495">
        <f t="shared" ca="1" si="323"/>
        <v>0.56894582184689313</v>
      </c>
      <c r="WT143" s="458">
        <f t="shared" ca="1" si="324"/>
        <v>1.2143451819141016</v>
      </c>
      <c r="WU143" s="458">
        <f t="shared" ca="1" si="325"/>
        <v>-0.25511131357602435</v>
      </c>
      <c r="WV143" s="459">
        <f t="shared" ca="1" si="326"/>
        <v>0.65238381259111811</v>
      </c>
      <c r="WW143" s="484">
        <f t="shared" ca="1" si="334"/>
        <v>1.0061815737415598</v>
      </c>
      <c r="WX143" s="484">
        <f t="shared" ca="1" si="334"/>
        <v>-0.37545073607717977</v>
      </c>
      <c r="WY143" s="484">
        <f t="shared" ca="1" si="334"/>
        <v>-0.64522912849816527</v>
      </c>
      <c r="WZ143" s="484">
        <f t="shared" ca="1" si="334"/>
        <v>0.10559307515024371</v>
      </c>
      <c r="XA143" s="484">
        <f t="shared" ca="1" si="334"/>
        <v>6.4328538595846502E-2</v>
      </c>
      <c r="XB143" s="484">
        <f t="shared" ca="1" si="334"/>
        <v>0.21821544394969081</v>
      </c>
      <c r="XC143" s="484">
        <f t="shared" ca="1" si="334"/>
        <v>0.14467461816346364</v>
      </c>
      <c r="XD143" s="484">
        <f t="shared" ca="1" si="334"/>
        <v>0.27368331185664035</v>
      </c>
      <c r="XE143" s="484">
        <f t="shared" ca="1" si="334"/>
        <v>0.21801347073098662</v>
      </c>
      <c r="XF143" s="484">
        <f t="shared" ca="1" si="334"/>
        <v>0.41324760187774212</v>
      </c>
      <c r="XG143" s="484">
        <f t="shared" ca="1" si="336"/>
        <v>0.1145148206385433</v>
      </c>
      <c r="XH143" s="484">
        <f t="shared" ca="1" si="336"/>
        <v>0.76267100357417117</v>
      </c>
      <c r="XI143" s="484">
        <f t="shared" ca="1" si="336"/>
        <v>0.83588735762379129</v>
      </c>
      <c r="XJ143" s="484">
        <f t="shared" ca="1" si="336"/>
        <v>0.69543775178197109</v>
      </c>
      <c r="XK143" s="484">
        <f t="shared" ca="1" si="336"/>
        <v>1.0853455622024688</v>
      </c>
      <c r="XL143" s="484">
        <f t="shared" ca="1" si="336"/>
        <v>1.0494392890848143</v>
      </c>
      <c r="XM143" s="484">
        <f t="shared" ca="1" si="336"/>
        <v>0.64336895124803395</v>
      </c>
      <c r="XN143" s="484">
        <f t="shared" ca="1" si="336"/>
        <v>1.1298412222454701</v>
      </c>
      <c r="XO143" s="484">
        <f t="shared" ca="1" si="336"/>
        <v>0.70341687857189839</v>
      </c>
      <c r="XP143" s="484">
        <f t="shared" ca="1" si="336"/>
        <v>0.81844349346382761</v>
      </c>
      <c r="XQ143" s="484">
        <f t="shared" ca="1" si="252"/>
        <v>0.96764316366919345</v>
      </c>
      <c r="XR143" s="484">
        <f t="shared" ca="1" si="253"/>
        <v>1.3367323761600909</v>
      </c>
      <c r="XS143" s="484">
        <f t="shared" ca="1" si="254"/>
        <v>-0.55611861992167977</v>
      </c>
      <c r="XT143" s="484">
        <f t="shared" ca="1" si="255"/>
        <v>0.50818242424121263</v>
      </c>
      <c r="XU143" s="484">
        <f t="shared" ca="1" si="256"/>
        <v>-0.63720289277878872</v>
      </c>
      <c r="XV143" s="484">
        <f t="shared" ca="1" si="257"/>
        <v>-0.30179372854458303</v>
      </c>
      <c r="XW143" s="484">
        <f t="shared" ca="1" si="258"/>
        <v>-0.40427726626791127</v>
      </c>
      <c r="XX143" s="484">
        <f t="shared" ca="1" si="250"/>
        <v>-0.20379943838012618</v>
      </c>
      <c r="XY143" s="484">
        <f t="shared" ca="1" si="250"/>
        <v>-0.24303080179333969</v>
      </c>
      <c r="XZ143" s="484">
        <f t="shared" ca="1" si="250"/>
        <v>-0.56968338057380219</v>
      </c>
      <c r="YA143" s="484">
        <f t="shared" ca="1" si="250"/>
        <v>-0.43779539324227229</v>
      </c>
      <c r="YB143" s="484">
        <f t="shared" ca="1" si="250"/>
        <v>-0.21272953623148902</v>
      </c>
      <c r="YC143" s="484">
        <f t="shared" ca="1" si="250"/>
        <v>-0.17304240180829866</v>
      </c>
      <c r="YD143" s="484">
        <f t="shared" ca="1" si="246"/>
        <v>0.89512192470051022</v>
      </c>
      <c r="YE143" s="484">
        <f t="shared" ca="1" si="244"/>
        <v>-0.46342509741627064</v>
      </c>
      <c r="YF143" s="484">
        <f t="shared" ca="1" si="244"/>
        <v>0.39432227452058582</v>
      </c>
      <c r="YG143" s="484">
        <f t="shared" ca="1" si="244"/>
        <v>-0.54699838673676349</v>
      </c>
      <c r="YH143" s="484">
        <f t="shared" ca="1" si="244"/>
        <v>0.3761400347447329</v>
      </c>
      <c r="YI143" s="484">
        <f t="shared" ca="1" si="244"/>
        <v>0.40086843951579315</v>
      </c>
      <c r="YJ143" s="484">
        <f t="shared" ca="1" si="244"/>
        <v>0.55062996448654267</v>
      </c>
      <c r="YK143" s="484">
        <f t="shared" ca="1" si="244"/>
        <v>5.8277766861099353E-2</v>
      </c>
      <c r="YL143" s="484">
        <f t="shared" ca="1" si="244"/>
        <v>0.15139075417761619</v>
      </c>
      <c r="YM143" s="484">
        <f t="shared" ca="1" si="244"/>
        <v>0.90333107688824665</v>
      </c>
      <c r="YN143" s="484">
        <f t="shared" ca="1" si="244"/>
        <v>0.48075197312125845</v>
      </c>
      <c r="YO143" s="484">
        <f t="shared" ca="1" si="244"/>
        <v>0.6699003165271572</v>
      </c>
      <c r="YP143" s="484">
        <f t="shared" ca="1" si="244"/>
        <v>0.58832636794620996</v>
      </c>
      <c r="YQ143" s="484">
        <f t="shared" ca="1" si="244"/>
        <v>0.66635823149419537</v>
      </c>
      <c r="YR143" s="484">
        <f t="shared" ca="1" si="244"/>
        <v>0.79923652292777037</v>
      </c>
      <c r="YU143" s="606" t="s">
        <v>7272</v>
      </c>
      <c r="YV143" s="700" t="str">
        <f t="shared" ca="1" si="304"/>
        <v>B</v>
      </c>
      <c r="YW143" s="479">
        <f t="shared" ca="1" si="327"/>
        <v>0.70575746126873729</v>
      </c>
      <c r="YX143" s="495">
        <f t="shared" ca="1" si="305"/>
        <v>0.82976017603078056</v>
      </c>
      <c r="YY143" s="458">
        <f t="shared" ca="1" si="305"/>
        <v>0.97812811113114284</v>
      </c>
      <c r="YZ143" s="458">
        <f t="shared" ca="1" si="305"/>
        <v>0.11649185325401971</v>
      </c>
      <c r="ZA143" s="459">
        <f t="shared" ca="1" si="305"/>
        <v>0.89864970465900595</v>
      </c>
      <c r="ZB143" s="495">
        <f t="shared" ca="1" si="328"/>
        <v>0.36560278072372848</v>
      </c>
      <c r="ZC143" s="458">
        <f t="shared" ca="1" si="329"/>
        <v>1.3235023759418496</v>
      </c>
      <c r="ZD143" s="458">
        <f t="shared" ca="1" si="330"/>
        <v>-0.45756570303555272</v>
      </c>
      <c r="ZE143" s="459">
        <f t="shared" ca="1" si="331"/>
        <v>0.58594407512053082</v>
      </c>
      <c r="ZF143" s="484">
        <f t="shared" ca="1" si="335"/>
        <v>4.5009936569290004E-2</v>
      </c>
      <c r="ZG143" s="484">
        <f t="shared" ca="1" si="335"/>
        <v>-7.9385408814590788E-2</v>
      </c>
      <c r="ZH143" s="484">
        <f t="shared" ca="1" si="335"/>
        <v>-6.6861590023482048E-2</v>
      </c>
      <c r="ZI143" s="484">
        <f t="shared" ca="1" si="335"/>
        <v>2.1988880583922777E-2</v>
      </c>
      <c r="ZJ143" s="484">
        <f t="shared" ca="1" si="335"/>
        <v>1.0659583188508518E-2</v>
      </c>
      <c r="ZK143" s="484">
        <f t="shared" ca="1" si="335"/>
        <v>7.3425809550013654E-2</v>
      </c>
      <c r="ZL143" s="484">
        <f t="shared" ca="1" si="335"/>
        <v>2.4672875513209128E-2</v>
      </c>
      <c r="ZM143" s="484">
        <f t="shared" ca="1" si="335"/>
        <v>9.4446117703140112E-2</v>
      </c>
      <c r="ZN143" s="484">
        <f t="shared" ca="1" si="335"/>
        <v>8.9770705925095284E-2</v>
      </c>
      <c r="ZO143" s="484">
        <f t="shared" ca="1" si="335"/>
        <v>2.8984588520071332E-2</v>
      </c>
      <c r="ZP143" s="484">
        <f t="shared" ca="1" si="337"/>
        <v>2.6000050859821721E-2</v>
      </c>
      <c r="ZQ143" s="484">
        <f t="shared" ca="1" si="337"/>
        <v>2.5821286544858647E-2</v>
      </c>
      <c r="ZR143" s="484">
        <f t="shared" ca="1" si="337"/>
        <v>6.8537874740930649E-2</v>
      </c>
      <c r="ZS143" s="484">
        <f t="shared" ca="1" si="337"/>
        <v>8.2222373813165814E-2</v>
      </c>
      <c r="ZT143" s="484">
        <f t="shared" ca="1" si="337"/>
        <v>5.4582123014624152E-2</v>
      </c>
      <c r="ZU143" s="484">
        <f t="shared" ca="1" si="337"/>
        <v>7.5184519881305673E-2</v>
      </c>
      <c r="ZV143" s="484">
        <f t="shared" ca="1" si="337"/>
        <v>4.5270410067628573E-2</v>
      </c>
      <c r="ZW143" s="484">
        <f t="shared" ca="1" si="337"/>
        <v>0.22401145365982966</v>
      </c>
      <c r="ZX143" s="484">
        <f t="shared" ca="1" si="337"/>
        <v>2.7969817598544739E-2</v>
      </c>
      <c r="ZY143" s="484">
        <f t="shared" ca="1" si="337"/>
        <v>0.13772471860952887</v>
      </c>
      <c r="ZZ143" s="484">
        <f t="shared" ca="1" si="259"/>
        <v>8.8902203566076518E-2</v>
      </c>
      <c r="AAA143" s="484">
        <f t="shared" ca="1" si="260"/>
        <v>9.2305722776859667E-2</v>
      </c>
      <c r="AAB143" s="484">
        <f t="shared" ca="1" si="261"/>
        <v>-0.10150745433592355</v>
      </c>
      <c r="AAC143" s="484">
        <f t="shared" ca="1" si="262"/>
        <v>1.2546600107337495E-2</v>
      </c>
      <c r="AAD143" s="484">
        <f t="shared" ca="1" si="263"/>
        <v>-7.8682240113631882E-2</v>
      </c>
      <c r="AAE143" s="484">
        <f t="shared" ca="1" si="264"/>
        <v>-4.0219644611828483E-2</v>
      </c>
      <c r="AAF143" s="484">
        <f t="shared" ca="1" si="265"/>
        <v>-6.120902348854227E-2</v>
      </c>
      <c r="AAG143" s="484">
        <f t="shared" ca="1" si="251"/>
        <v>-4.3018323338477257E-2</v>
      </c>
      <c r="AAH143" s="484">
        <f t="shared" ca="1" si="251"/>
        <v>-3.8008707897835295E-2</v>
      </c>
      <c r="AAI143" s="484">
        <f t="shared" ca="1" si="251"/>
        <v>-6.0338538063910964E-2</v>
      </c>
      <c r="AAJ143" s="484">
        <f t="shared" ca="1" si="251"/>
        <v>-5.2025335368730337E-2</v>
      </c>
      <c r="AAK143" s="484">
        <f t="shared" ca="1" si="251"/>
        <v>-3.3183772310049216E-2</v>
      </c>
      <c r="AAL143" s="484">
        <f t="shared" ca="1" si="251"/>
        <v>-1.741238539122681E-2</v>
      </c>
      <c r="AAM143" s="484">
        <f t="shared" ca="1" si="247"/>
        <v>3.2295609342675426E-2</v>
      </c>
      <c r="AAN143" s="484">
        <f t="shared" ca="1" si="245"/>
        <v>-6.1359063816095079E-2</v>
      </c>
      <c r="AAO143" s="484">
        <f t="shared" ca="1" si="245"/>
        <v>1.8805162954418208E-2</v>
      </c>
      <c r="AAP143" s="484">
        <f t="shared" ca="1" si="245"/>
        <v>-2.8906649957960041E-2</v>
      </c>
      <c r="AAQ143" s="484">
        <f t="shared" ca="1" si="245"/>
        <v>7.2202153341576855E-2</v>
      </c>
      <c r="AAR143" s="484">
        <f t="shared" ca="1" si="245"/>
        <v>1.612649398533611E-2</v>
      </c>
      <c r="AAS143" s="484">
        <f t="shared" ca="1" si="245"/>
        <v>2.5193481555402932E-2</v>
      </c>
      <c r="AAT143" s="484">
        <f t="shared" ca="1" si="245"/>
        <v>0.1027465411596778</v>
      </c>
      <c r="AAU143" s="484">
        <f t="shared" ca="1" si="245"/>
        <v>0.12363824729832018</v>
      </c>
      <c r="AAV143" s="484">
        <f t="shared" ca="1" si="245"/>
        <v>7.4818040837836219E-2</v>
      </c>
      <c r="AAW143" s="484">
        <f t="shared" ca="1" si="245"/>
        <v>2.5206724043060142E-2</v>
      </c>
      <c r="AAX143" s="484">
        <f t="shared" ca="1" si="245"/>
        <v>8.5829336466255818E-2</v>
      </c>
      <c r="AAY143" s="484">
        <f t="shared" ca="1" si="245"/>
        <v>0.13484625623176977</v>
      </c>
      <c r="AAZ143" s="484">
        <f t="shared" ca="1" si="245"/>
        <v>0.10083451386486998</v>
      </c>
      <c r="ABA143" s="484">
        <f t="shared" ca="1" si="245"/>
        <v>0.11331661652741069</v>
      </c>
    </row>
    <row r="144" spans="1:729" ht="15" customHeight="1" x14ac:dyDescent="0.35">
      <c r="A144" s="498">
        <v>142</v>
      </c>
      <c r="B144" s="628"/>
      <c r="C144" s="606" t="s">
        <v>7327</v>
      </c>
      <c r="D144" s="629">
        <v>620</v>
      </c>
      <c r="E144" s="630" t="s">
        <v>7328</v>
      </c>
      <c r="F144" s="631" t="s">
        <v>1351</v>
      </c>
      <c r="G144" s="632">
        <v>10196.707</v>
      </c>
      <c r="H144" s="504">
        <v>237024.68363647209</v>
      </c>
      <c r="I144" s="505">
        <v>23080</v>
      </c>
      <c r="J144" s="649" t="s">
        <v>7329</v>
      </c>
      <c r="K144" s="469">
        <v>2</v>
      </c>
      <c r="L144" s="603" t="s">
        <v>7330</v>
      </c>
      <c r="M144" s="817">
        <v>35</v>
      </c>
      <c r="N144" s="818">
        <v>0.82550000000000001</v>
      </c>
      <c r="O144" s="819">
        <v>0.83530000000000004</v>
      </c>
      <c r="P144" s="820">
        <v>0.79479999999999995</v>
      </c>
      <c r="Q144" s="821">
        <v>0.84630000000000005</v>
      </c>
      <c r="R144" s="818">
        <v>0.82140000000000002</v>
      </c>
      <c r="S144" s="822">
        <v>0.80310000000000004</v>
      </c>
      <c r="T144" s="822">
        <v>0.93059999999999998</v>
      </c>
      <c r="U144" s="822">
        <v>0.74638000000000004</v>
      </c>
      <c r="V144" s="822">
        <v>0.63780000000000003</v>
      </c>
      <c r="W144" s="656" t="s">
        <v>7331</v>
      </c>
      <c r="X144" s="875" t="s">
        <v>7332</v>
      </c>
      <c r="Y144" s="517">
        <v>5</v>
      </c>
      <c r="Z144" s="517">
        <v>3</v>
      </c>
      <c r="AA144" s="865" t="s">
        <v>7333</v>
      </c>
      <c r="AB144" s="903">
        <v>2018</v>
      </c>
      <c r="AC144" s="369">
        <v>1</v>
      </c>
      <c r="AD144" s="572" t="s">
        <v>7334</v>
      </c>
      <c r="AE144" s="817">
        <v>1</v>
      </c>
      <c r="AF144" s="751" t="s">
        <v>7335</v>
      </c>
      <c r="AG144" s="578" t="s">
        <v>7336</v>
      </c>
      <c r="AH144" s="647">
        <v>1</v>
      </c>
      <c r="AI144" s="647">
        <v>1</v>
      </c>
      <c r="AJ144" s="647">
        <v>2017</v>
      </c>
      <c r="AK144" s="752" t="s">
        <v>5809</v>
      </c>
      <c r="AL144" s="750" t="s">
        <v>7337</v>
      </c>
      <c r="AM144" s="650">
        <v>1</v>
      </c>
      <c r="AN144" s="647" t="s">
        <v>1188</v>
      </c>
      <c r="AO144" s="647" t="s">
        <v>1188</v>
      </c>
      <c r="AP144" s="647">
        <v>1</v>
      </c>
      <c r="AQ144" s="647">
        <v>1</v>
      </c>
      <c r="AR144" s="647">
        <v>1</v>
      </c>
      <c r="AS144" s="647">
        <v>1</v>
      </c>
      <c r="AT144" s="647">
        <v>1</v>
      </c>
      <c r="AU144" s="648">
        <v>1</v>
      </c>
      <c r="AV144" s="785" t="s">
        <v>7338</v>
      </c>
      <c r="AW144" s="642" t="s">
        <v>7339</v>
      </c>
      <c r="AX144" s="643">
        <v>1</v>
      </c>
      <c r="AY144" s="802" t="s">
        <v>7340</v>
      </c>
      <c r="AZ144" s="645">
        <v>2</v>
      </c>
      <c r="BA144" s="603" t="s">
        <v>7341</v>
      </c>
      <c r="BB144" s="631" t="s">
        <v>7342</v>
      </c>
      <c r="BC144" s="646" t="s">
        <v>7343</v>
      </c>
      <c r="BD144" s="631" t="s">
        <v>1195</v>
      </c>
      <c r="BE144" s="631" t="s">
        <v>1317</v>
      </c>
      <c r="BF144" s="631">
        <v>3</v>
      </c>
      <c r="BG144" s="631">
        <v>2003</v>
      </c>
      <c r="BH144" s="631" t="s">
        <v>1197</v>
      </c>
      <c r="BI144" s="631">
        <v>1</v>
      </c>
      <c r="BJ144" s="631">
        <v>2</v>
      </c>
      <c r="BK144" s="631" t="s">
        <v>1256</v>
      </c>
      <c r="BL144" s="631" t="s">
        <v>1257</v>
      </c>
      <c r="BM144" s="551" t="s">
        <v>7344</v>
      </c>
      <c r="BN144" s="647">
        <v>1833</v>
      </c>
      <c r="BO144" s="557" t="s">
        <v>7345</v>
      </c>
      <c r="BP144" s="647">
        <v>2012</v>
      </c>
      <c r="BQ144" s="647">
        <v>2</v>
      </c>
      <c r="BR144" s="647">
        <v>4</v>
      </c>
      <c r="BS144" s="647" t="s">
        <v>1188</v>
      </c>
      <c r="BT144" s="647" t="s">
        <v>1188</v>
      </c>
      <c r="BU144" s="647" t="s">
        <v>1188</v>
      </c>
      <c r="BV144" s="648" t="s">
        <v>1188</v>
      </c>
      <c r="BW144" s="649" t="s">
        <v>7346</v>
      </c>
      <c r="BX144" s="650">
        <v>1976</v>
      </c>
      <c r="BY144" s="647" t="s">
        <v>1611</v>
      </c>
      <c r="BZ144" s="651" t="s">
        <v>1612</v>
      </c>
      <c r="CA144" s="647">
        <v>2</v>
      </c>
      <c r="CB144" s="647" t="s">
        <v>1214</v>
      </c>
      <c r="CC144" s="557" t="s">
        <v>7347</v>
      </c>
      <c r="CD144" s="652">
        <v>2006</v>
      </c>
      <c r="CE144" s="647">
        <v>3</v>
      </c>
      <c r="CF144" s="647">
        <v>2</v>
      </c>
      <c r="CG144" s="515" t="s">
        <v>7348</v>
      </c>
      <c r="CH144" s="647">
        <v>1976</v>
      </c>
      <c r="CI144" s="647">
        <v>1953</v>
      </c>
      <c r="CJ144" s="647">
        <v>3</v>
      </c>
      <c r="CK144" s="651" t="s">
        <v>7349</v>
      </c>
      <c r="CL144" s="651" t="s">
        <v>1683</v>
      </c>
      <c r="CM144" s="647">
        <v>2</v>
      </c>
      <c r="CN144" s="647" t="s">
        <v>1214</v>
      </c>
      <c r="CO144" s="709" t="s">
        <v>7350</v>
      </c>
      <c r="CP144" s="647">
        <v>2012</v>
      </c>
      <c r="CQ144" s="647">
        <v>3</v>
      </c>
      <c r="CR144" s="650">
        <v>3</v>
      </c>
      <c r="CS144" s="551" t="s">
        <v>7351</v>
      </c>
      <c r="CT144" s="647">
        <v>2000</v>
      </c>
      <c r="CU144" s="648">
        <v>3</v>
      </c>
      <c r="CV144" s="649" t="s">
        <v>7352</v>
      </c>
      <c r="CW144" s="647">
        <v>2004</v>
      </c>
      <c r="CX144" s="657">
        <v>2</v>
      </c>
      <c r="CY144" s="656" t="s">
        <v>7353</v>
      </c>
      <c r="CZ144" s="647">
        <v>2007</v>
      </c>
      <c r="DA144" s="657">
        <v>3</v>
      </c>
      <c r="DB144" s="723">
        <v>727000</v>
      </c>
      <c r="DC144" s="753">
        <v>3</v>
      </c>
      <c r="DD144" s="659" t="s">
        <v>1493</v>
      </c>
      <c r="DE144" s="648">
        <v>2017</v>
      </c>
      <c r="DF144" s="708" t="s">
        <v>7342</v>
      </c>
      <c r="DG144" s="664" t="s">
        <v>7354</v>
      </c>
      <c r="DH144" s="666">
        <v>2</v>
      </c>
      <c r="DI144" s="710" t="s">
        <v>1256</v>
      </c>
      <c r="DJ144" s="578" t="s">
        <v>7355</v>
      </c>
      <c r="DK144" s="665">
        <v>2003</v>
      </c>
      <c r="DL144" s="665">
        <v>3</v>
      </c>
      <c r="DM144" s="655">
        <v>2</v>
      </c>
      <c r="DN144" s="708" t="s">
        <v>7342</v>
      </c>
      <c r="DO144" s="664" t="s">
        <v>7354</v>
      </c>
      <c r="DP144" s="665">
        <v>2</v>
      </c>
      <c r="DQ144" s="664" t="s">
        <v>1256</v>
      </c>
      <c r="DR144" s="578" t="s">
        <v>7355</v>
      </c>
      <c r="DS144" s="665">
        <v>2003</v>
      </c>
      <c r="DT144" s="665">
        <v>3</v>
      </c>
      <c r="DU144" s="655">
        <v>2</v>
      </c>
      <c r="DV144" s="651" t="s">
        <v>7356</v>
      </c>
      <c r="DW144" s="709" t="s">
        <v>7357</v>
      </c>
      <c r="DX144" s="647">
        <v>2008</v>
      </c>
      <c r="DY144" s="647">
        <v>3</v>
      </c>
      <c r="DZ144" s="650">
        <v>2</v>
      </c>
      <c r="EA144" s="709" t="s">
        <v>7357</v>
      </c>
      <c r="EB144" s="506" t="s">
        <v>7358</v>
      </c>
      <c r="EC144" s="647">
        <v>2</v>
      </c>
      <c r="ED144" s="668" t="s">
        <v>1214</v>
      </c>
      <c r="EE144" s="647">
        <v>1998</v>
      </c>
      <c r="EF144" s="647">
        <v>3</v>
      </c>
      <c r="EG144" s="650" t="s">
        <v>1505</v>
      </c>
      <c r="EH144" s="648">
        <v>4</v>
      </c>
      <c r="EI144" s="551" t="s">
        <v>7359</v>
      </c>
      <c r="EJ144" s="651" t="s">
        <v>7360</v>
      </c>
      <c r="EK144" s="647" t="s">
        <v>1188</v>
      </c>
      <c r="EL144" s="647" t="s">
        <v>1188</v>
      </c>
      <c r="EM144" s="669" t="s">
        <v>1188</v>
      </c>
      <c r="EN144" s="647" t="s">
        <v>7361</v>
      </c>
      <c r="EO144" s="670" t="s">
        <v>7362</v>
      </c>
      <c r="EP144" s="556">
        <v>1</v>
      </c>
      <c r="EQ144" s="556" t="s">
        <v>1262</v>
      </c>
      <c r="ER144" s="557" t="s">
        <v>7363</v>
      </c>
      <c r="ES144" s="556">
        <v>2019</v>
      </c>
      <c r="ET144" s="556">
        <v>3</v>
      </c>
      <c r="EU144" s="671">
        <v>1</v>
      </c>
      <c r="EV144" s="672"/>
      <c r="EW144" s="673"/>
      <c r="EX144" s="674"/>
      <c r="EY144" s="631" t="s">
        <v>1188</v>
      </c>
      <c r="EZ144" s="631" t="s">
        <v>1188</v>
      </c>
      <c r="FA144" s="675"/>
      <c r="FB144" s="648">
        <v>0</v>
      </c>
      <c r="FC144" s="676" t="s">
        <v>1700</v>
      </c>
      <c r="FD144" s="647" t="s">
        <v>1012</v>
      </c>
      <c r="FE144" s="648"/>
      <c r="FF144" s="652" t="s">
        <v>1379</v>
      </c>
      <c r="FG144" s="563" t="s">
        <v>1701</v>
      </c>
      <c r="FH144" s="631" t="str">
        <f t="shared" si="266"/>
        <v>B</v>
      </c>
      <c r="FI144" s="677">
        <f t="shared" si="267"/>
        <v>2.2222222222222219</v>
      </c>
      <c r="FJ144" s="678">
        <f t="shared" si="268"/>
        <v>2</v>
      </c>
      <c r="FK144" s="679">
        <f t="shared" si="269"/>
        <v>2</v>
      </c>
      <c r="FL144" s="680">
        <f t="shared" si="270"/>
        <v>2.6666666666666665</v>
      </c>
      <c r="FM144" s="681">
        <v>0</v>
      </c>
      <c r="FN144" s="430" t="s">
        <v>1188</v>
      </c>
      <c r="FO144" s="686" t="s">
        <v>1188</v>
      </c>
      <c r="FP144" s="686" t="s">
        <v>1188</v>
      </c>
      <c r="FQ144" s="430">
        <v>0</v>
      </c>
      <c r="FR144" s="682" t="s">
        <v>1188</v>
      </c>
      <c r="FS144" s="369">
        <v>0</v>
      </c>
      <c r="FT144" s="430" t="s">
        <v>1188</v>
      </c>
      <c r="FU144" s="431" t="s">
        <v>1188</v>
      </c>
      <c r="FV144" s="369">
        <v>0</v>
      </c>
      <c r="FW144" s="430" t="s">
        <v>1188</v>
      </c>
      <c r="FX144" s="431" t="s">
        <v>1188</v>
      </c>
      <c r="FY144" s="369">
        <v>1</v>
      </c>
      <c r="FZ144" s="430">
        <v>2020</v>
      </c>
      <c r="GA144" s="686" t="s">
        <v>7364</v>
      </c>
      <c r="GB144" s="573" t="s">
        <v>7365</v>
      </c>
      <c r="GC144" s="369">
        <v>2</v>
      </c>
      <c r="GD144" s="430">
        <v>2012</v>
      </c>
      <c r="GE144" s="686" t="s">
        <v>7366</v>
      </c>
      <c r="GF144" s="572" t="s">
        <v>7367</v>
      </c>
      <c r="GG144" s="369">
        <v>2</v>
      </c>
      <c r="GH144" s="430">
        <v>2016</v>
      </c>
      <c r="GI144" s="686" t="s">
        <v>7368</v>
      </c>
      <c r="GJ144" s="572" t="s">
        <v>7369</v>
      </c>
      <c r="GK144" s="369">
        <v>2</v>
      </c>
      <c r="GL144" s="430">
        <v>2008</v>
      </c>
      <c r="GM144" s="686" t="s">
        <v>7370</v>
      </c>
      <c r="GN144" s="572" t="s">
        <v>7371</v>
      </c>
      <c r="GO144" s="800">
        <v>1</v>
      </c>
      <c r="GP144" s="730" t="s">
        <v>7372</v>
      </c>
      <c r="GQ144" s="843">
        <v>0</v>
      </c>
      <c r="GR144" s="843">
        <v>1</v>
      </c>
      <c r="GS144" s="843">
        <v>0</v>
      </c>
      <c r="GT144" s="944">
        <v>1</v>
      </c>
      <c r="GU144" s="945">
        <v>1</v>
      </c>
      <c r="GV144" s="861" t="s">
        <v>7373</v>
      </c>
      <c r="GW144" s="843">
        <v>0</v>
      </c>
      <c r="GX144" s="944">
        <v>0</v>
      </c>
      <c r="GY144" s="945">
        <v>0</v>
      </c>
      <c r="GZ144" s="962" t="s">
        <v>1188</v>
      </c>
      <c r="HA144" s="583" t="s">
        <v>1293</v>
      </c>
      <c r="HB144" s="584">
        <v>1</v>
      </c>
      <c r="HC144" s="585">
        <v>2</v>
      </c>
      <c r="HD144" s="586" t="s">
        <v>7374</v>
      </c>
      <c r="HE144" s="718" t="s">
        <v>7375</v>
      </c>
      <c r="HF144" s="587">
        <v>1991</v>
      </c>
      <c r="HG144" s="587">
        <v>1998</v>
      </c>
      <c r="HH144" s="588">
        <v>2</v>
      </c>
      <c r="HI144" s="586" t="s">
        <v>7376</v>
      </c>
      <c r="HJ144" s="471" t="s">
        <v>7377</v>
      </c>
      <c r="HK144" s="691">
        <v>1994</v>
      </c>
      <c r="HL144" s="692">
        <v>2</v>
      </c>
      <c r="HM144" s="591" t="s">
        <v>7378</v>
      </c>
      <c r="HN144" s="592">
        <v>1993</v>
      </c>
      <c r="HO144" s="681" t="s">
        <v>1188</v>
      </c>
      <c r="HP144" s="574" t="s">
        <v>1188</v>
      </c>
      <c r="HQ144" s="472" t="str">
        <f t="shared" si="271"/>
        <v>-</v>
      </c>
      <c r="HR144" s="593" t="s">
        <v>1188</v>
      </c>
      <c r="HS144" s="574" t="s">
        <v>1188</v>
      </c>
      <c r="HT144" s="574" t="s">
        <v>1188</v>
      </c>
      <c r="HU144" s="574" t="s">
        <v>1188</v>
      </c>
      <c r="HV144" s="574" t="s">
        <v>1188</v>
      </c>
      <c r="HW144" s="574" t="s">
        <v>1188</v>
      </c>
      <c r="HX144" s="574" t="s">
        <v>1188</v>
      </c>
      <c r="HY144" s="574" t="s">
        <v>1188</v>
      </c>
      <c r="HZ144" s="574" t="s">
        <v>1188</v>
      </c>
      <c r="IA144" s="574" t="s">
        <v>1188</v>
      </c>
      <c r="IB144" s="574" t="s">
        <v>1188</v>
      </c>
      <c r="IC144" s="574" t="s">
        <v>1188</v>
      </c>
      <c r="ID144" s="681" t="s">
        <v>1188</v>
      </c>
      <c r="IE144" s="369" t="s">
        <v>1188</v>
      </c>
      <c r="IF144" s="574" t="s">
        <v>1188</v>
      </c>
      <c r="IG144" s="472" t="str">
        <f t="shared" si="272"/>
        <v>-</v>
      </c>
      <c r="IH144" s="609">
        <v>0.7043532812129274</v>
      </c>
      <c r="II144" s="694">
        <v>0.66481712550370053</v>
      </c>
      <c r="IJ144" s="695">
        <v>0.55850906800155675</v>
      </c>
      <c r="IK144" s="696">
        <v>0.62241596974441338</v>
      </c>
      <c r="IL144" s="696">
        <v>0.76616035311935271</v>
      </c>
      <c r="IM144" s="697">
        <v>0.71218311114947963</v>
      </c>
      <c r="IN144" s="599">
        <v>3</v>
      </c>
      <c r="IO144" s="600">
        <v>1</v>
      </c>
      <c r="IP144" s="601">
        <v>1</v>
      </c>
      <c r="IQ144" s="600">
        <v>39</v>
      </c>
      <c r="IR144" s="587">
        <v>57</v>
      </c>
      <c r="IS144" s="601">
        <v>96</v>
      </c>
      <c r="IT144" s="599" t="s">
        <v>1188</v>
      </c>
      <c r="IU144" s="600" t="s">
        <v>1188</v>
      </c>
      <c r="IV144" s="587" t="s">
        <v>1188</v>
      </c>
      <c r="IW144" s="601" t="s">
        <v>1188</v>
      </c>
      <c r="IX144" s="602" t="s">
        <v>1188</v>
      </c>
      <c r="IY144" s="681">
        <v>1</v>
      </c>
      <c r="IZ144" s="603" t="s">
        <v>7379</v>
      </c>
      <c r="JA144" s="681">
        <v>2</v>
      </c>
      <c r="JB144" s="603" t="s">
        <v>7380</v>
      </c>
      <c r="JC144" s="681">
        <v>2</v>
      </c>
      <c r="JD144" s="430">
        <v>1</v>
      </c>
      <c r="JE144" s="686" t="s">
        <v>7381</v>
      </c>
      <c r="JF144" s="557" t="s">
        <v>7382</v>
      </c>
      <c r="JG144" s="592">
        <v>2019</v>
      </c>
      <c r="JH144" s="369">
        <v>2</v>
      </c>
      <c r="JI144" s="430">
        <v>1</v>
      </c>
      <c r="JJ144" s="686" t="s">
        <v>7383</v>
      </c>
      <c r="JK144" s="557" t="s">
        <v>7384</v>
      </c>
      <c r="JL144" s="592">
        <v>2019</v>
      </c>
      <c r="JM144" s="369">
        <v>1</v>
      </c>
      <c r="JN144" s="430">
        <v>2</v>
      </c>
      <c r="JO144" s="430">
        <v>1</v>
      </c>
      <c r="JP144" s="686" t="s">
        <v>7385</v>
      </c>
      <c r="JQ144" s="557" t="s">
        <v>7386</v>
      </c>
      <c r="JR144" s="592">
        <v>2017</v>
      </c>
      <c r="JS144" s="369">
        <v>2</v>
      </c>
      <c r="JT144" s="430">
        <v>3</v>
      </c>
      <c r="JU144" s="569" t="s">
        <v>7387</v>
      </c>
      <c r="JV144" s="557" t="s">
        <v>7336</v>
      </c>
      <c r="JW144" s="592">
        <v>2016</v>
      </c>
      <c r="JX144" s="606">
        <v>2</v>
      </c>
      <c r="JY144" s="750" t="s">
        <v>7388</v>
      </c>
      <c r="JZ144" s="606">
        <v>2017</v>
      </c>
      <c r="KA144" s="606">
        <f t="shared" si="273"/>
        <v>5</v>
      </c>
      <c r="KB144" s="606">
        <v>1</v>
      </c>
      <c r="KC144" s="606">
        <v>1</v>
      </c>
      <c r="KD144" s="606">
        <v>1</v>
      </c>
      <c r="KE144" s="606">
        <v>2</v>
      </c>
      <c r="KF144" s="606">
        <f t="shared" si="274"/>
        <v>0</v>
      </c>
      <c r="KG144" s="606"/>
      <c r="KH144" s="606"/>
      <c r="KI144" s="606"/>
      <c r="KJ144" s="606"/>
      <c r="KK144" s="606">
        <v>1</v>
      </c>
      <c r="KL144" s="606">
        <v>1</v>
      </c>
      <c r="KM144" s="608">
        <f t="shared" si="248"/>
        <v>0.73080108165740965</v>
      </c>
      <c r="KN144" s="609">
        <v>1.1540054082870483</v>
      </c>
      <c r="KO144" s="609">
        <v>84.134613037109375</v>
      </c>
      <c r="KP144" s="610">
        <v>7</v>
      </c>
      <c r="KQ144" s="608">
        <f t="shared" si="249"/>
        <v>0.65279906988143921</v>
      </c>
      <c r="KR144" s="609">
        <v>0.76399534940719604</v>
      </c>
      <c r="KS144" s="609">
        <v>77.403846740722656</v>
      </c>
      <c r="KT144" s="610">
        <v>9</v>
      </c>
      <c r="KU144" s="610">
        <v>62</v>
      </c>
      <c r="KV144" s="606" t="s">
        <v>5586</v>
      </c>
      <c r="KW144" s="606" t="s">
        <v>7327</v>
      </c>
      <c r="KX144" s="700" t="str">
        <f t="shared" ca="1" si="275"/>
        <v>A</v>
      </c>
      <c r="KY144" s="701">
        <f t="shared" ca="1" si="276"/>
        <v>0.84141651409744234</v>
      </c>
      <c r="KZ144" s="702">
        <f t="shared" ca="1" si="235"/>
        <v>0.80904470588235289</v>
      </c>
      <c r="LA144" s="703">
        <f t="shared" ca="1" si="236"/>
        <v>0.90532380952380953</v>
      </c>
      <c r="LB144" s="703">
        <f t="shared" ca="1" si="237"/>
        <v>0.83035000000000003</v>
      </c>
      <c r="LC144" s="704">
        <f t="shared" ca="1" si="238"/>
        <v>0.82094754098360645</v>
      </c>
      <c r="LD144" s="696" cm="1">
        <f t="array" aca="1" ref="LD144" ca="1">INDIRECT(LD$203&amp;ROW())*LD$205</f>
        <v>4</v>
      </c>
      <c r="LE144" s="696" cm="1">
        <f t="array" aca="1" ref="LE144" ca="1">INDIRECT(LE$203&amp;ROW())*LE$205</f>
        <v>8</v>
      </c>
      <c r="LF144" s="696" cm="1">
        <f t="array" aca="1" ref="LF144" ca="1">INDIRECT(LF$203&amp;ROW())*LF$205</f>
        <v>8</v>
      </c>
      <c r="LG144" s="696" cm="1">
        <f t="array" aca="1" ref="LG144" ca="1">INDIRECT(LG$203&amp;ROW())*LG$205</f>
        <v>3</v>
      </c>
      <c r="LH144" s="696" cm="1">
        <f t="array" aca="1" ref="LH144" ca="1">INDIRECT(LH$203&amp;ROW())*LH$205</f>
        <v>2</v>
      </c>
      <c r="LI144" s="696" cm="1">
        <f t="array" aca="1" ref="LI144" ca="1">INDIRECT(LI$203&amp;ROW())*LI$205</f>
        <v>3</v>
      </c>
      <c r="LJ144" s="696" cm="1">
        <f t="array" aca="1" ref="LJ144" ca="1">INDIRECT(LJ$203&amp;ROW())*LJ$205</f>
        <v>3</v>
      </c>
      <c r="LK144" s="696" cm="1">
        <f t="array" aca="1" ref="LK144" ca="1">INDIRECT(LK$203&amp;ROW())*LK$205</f>
        <v>3</v>
      </c>
      <c r="LL144" s="696" cm="1">
        <f t="array" aca="1" ref="LL144" ca="1">INDIRECT(LL$203&amp;ROW())*LL$205</f>
        <v>3</v>
      </c>
      <c r="LM144" s="696" cm="1">
        <f t="array" aca="1" ref="LM144" ca="1">INDIRECT(LM$203&amp;ROW())*LM$205</f>
        <v>6</v>
      </c>
      <c r="LN144" s="696" cm="1">
        <f t="array" aca="1" ref="LN144" ca="1">INDIRECT(LN$203&amp;ROW())*LN$205</f>
        <v>3</v>
      </c>
      <c r="LO144" s="696" cm="1">
        <f t="array" aca="1" ref="LO144" ca="1">INDIRECT(LO$203&amp;ROW())*LO$205</f>
        <v>6</v>
      </c>
      <c r="LP144" s="696" cm="1">
        <f t="array" aca="1" ref="LP144" ca="1">INDIRECT(LP$203&amp;ROW())*LP$205</f>
        <v>4</v>
      </c>
      <c r="LQ144" s="696" cm="1">
        <f t="array" aca="1" ref="LQ144" ca="1">IF(INDIRECT(LQ$203&amp;ROW())="-",0,INDIRECT(LQ$203&amp;ROW())*LQ$205)</f>
        <v>4.7687999999999997</v>
      </c>
      <c r="LR144" s="696" cm="1">
        <f t="array" aca="1" ref="LR144" ca="1">INDIRECT(LR$203&amp;ROW())*LR$205</f>
        <v>8</v>
      </c>
      <c r="LS144" s="696" cm="1">
        <f t="array" aca="1" ref="LS144" ca="1">IF(INDIRECT(LS$203&amp;ROW())="-",0,INDIRECT(LS$203&amp;ROW())*LS$205)</f>
        <v>5.0118</v>
      </c>
      <c r="LT144" s="696" cm="1">
        <f t="array" aca="1" ref="LT144" ca="1">INDIRECT(LT$203&amp;ROW())*LT$205</f>
        <v>4</v>
      </c>
      <c r="LU144" s="696" cm="1">
        <f t="array" aca="1" ref="LU144" ca="1">INDIRECT(LU$203&amp;ROW())*LU$205</f>
        <v>2</v>
      </c>
      <c r="LV144" s="696" cm="1">
        <f t="array" aca="1" ref="LV144" ca="1">INDIRECT(LV$203&amp;ROW())*LV$205</f>
        <v>3</v>
      </c>
      <c r="LW144" s="696" cm="1">
        <f t="array" aca="1" ref="LW144" ca="1">INDIRECT(LW$203&amp;ROW())*LW$205</f>
        <v>2</v>
      </c>
      <c r="LX144" s="696" cm="1">
        <f t="array" aca="1" ref="LX144" ca="1">INDIRECT(LX$203&amp;ROW())*LX$205</f>
        <v>3</v>
      </c>
      <c r="LY144" s="696" cm="1">
        <f t="array" aca="1" ref="LY144" ca="1">IF(INDIRECT(LY$203&amp;ROW())="-",0,INDIRECT(LY$203&amp;ROW())*LY$205)</f>
        <v>4.9283999999999999</v>
      </c>
      <c r="LZ144" s="696" cm="1">
        <f t="array" aca="1" ref="LZ144" ca="1">INDIRECT(LZ$203&amp;ROW())*LZ$205</f>
        <v>2</v>
      </c>
      <c r="MA144" s="696" cm="1">
        <f t="array" aca="1" ref="MA144" ca="1">INDIRECT(MA$203&amp;ROW())*MA$205</f>
        <v>4</v>
      </c>
      <c r="MB144" s="696" cm="1">
        <f t="array" aca="1" ref="MB144" ca="1">INDIRECT(MB$203&amp;ROW())*MB$205</f>
        <v>4</v>
      </c>
      <c r="MC144" s="696" cm="1">
        <f t="array" aca="1" ref="MC144" ca="1">IF($MB144=0,0,INDIRECT(MC$203&amp;ROW())*MC$205)</f>
        <v>0</v>
      </c>
      <c r="MD144" s="696" cm="1">
        <f t="array" aca="1" ref="MD144" ca="1">IF($MB144=0,0,INDIRECT(MD$203&amp;ROW())*MD$205)</f>
        <v>0.5</v>
      </c>
      <c r="ME144" s="696" cm="1">
        <f t="array" aca="1" ref="ME144" ca="1">IF($MB144=0,0,INDIRECT(ME$203&amp;ROW())*ME$205)</f>
        <v>0</v>
      </c>
      <c r="MF144" s="696" cm="1">
        <f t="array" aca="1" ref="MF144" ca="1">IF($MB144=0,0,INDIRECT(MF$203&amp;ROW())*MF$205)</f>
        <v>0.5</v>
      </c>
      <c r="MG144" s="696" cm="1">
        <f t="array" aca="1" ref="MG144" ca="1">INDIRECT(MG$203&amp;ROW())*MG$205</f>
        <v>4</v>
      </c>
      <c r="MH144" s="696" cm="1">
        <f t="array" aca="1" ref="MH144" ca="1">IF($MG144=0,0,INDIRECT(MH$203&amp;ROW())*MH$205)</f>
        <v>0</v>
      </c>
      <c r="MI144" s="696" cm="1">
        <f t="array" aca="1" ref="MI144" ca="1">IF($MG144=0,0,INDIRECT(MI$203&amp;ROW())*MI$205)</f>
        <v>0</v>
      </c>
      <c r="MJ144" s="696" cm="1">
        <f t="array" aca="1" ref="MJ144" ca="1">INDIRECT(MJ$203&amp;ROW())*MJ$205</f>
        <v>0</v>
      </c>
      <c r="MK144" s="696" cm="1">
        <f t="array" aca="1" ref="MK144" ca="1">INDIRECT(MK$203&amp;ROW())*MK$205</f>
        <v>4</v>
      </c>
      <c r="ML144" s="696" cm="1">
        <f t="array" aca="1" ref="ML144" ca="1">INDIRECT(ML$203&amp;ROW())*ML$205</f>
        <v>0</v>
      </c>
      <c r="MM144" s="696" cm="1">
        <f t="array" aca="1" ref="MM144" ca="1">INDIRECT(MM$203&amp;ROW())*MM$205</f>
        <v>6</v>
      </c>
      <c r="MN144" s="696" cm="1">
        <f t="array" aca="1" ref="MN144" ca="1">INDIRECT(MN$203&amp;ROW())*MN$205</f>
        <v>4</v>
      </c>
      <c r="MO144" s="696" cm="1">
        <f t="array" aca="1" ref="MO144" ca="1">INDIRECT(MO$203&amp;ROW())*MO$205</f>
        <v>2</v>
      </c>
      <c r="MP144" s="696" cm="1">
        <f t="array" aca="1" ref="MP144" ca="1">INDIRECT(MP$203&amp;ROW())*MP$205</f>
        <v>2</v>
      </c>
      <c r="MQ144" s="696" cm="1">
        <f t="array" aca="1" ref="MQ144" ca="1">INDIRECT(MQ$203&amp;ROW())*MQ$205</f>
        <v>2</v>
      </c>
      <c r="MR144" s="696" cm="1">
        <f t="array" aca="1" ref="MR144" ca="1">INDIRECT(MR$203&amp;ROW())*MR$205</f>
        <v>2</v>
      </c>
      <c r="MS144" s="696" cm="1">
        <f t="array" aca="1" ref="MS144" ca="1">INDIRECT(MS$203&amp;ROW())*MS$205</f>
        <v>2</v>
      </c>
      <c r="MT144" s="696" cm="1">
        <f t="array" aca="1" ref="MT144" ca="1">INDIRECT(MT$203&amp;ROW())*MT$205</f>
        <v>3</v>
      </c>
      <c r="MU144" s="696" cm="1">
        <f t="array" aca="1" ref="MU144" ca="1">INDIRECT(MU$203&amp;ROW())*MU$205</f>
        <v>2</v>
      </c>
      <c r="MV144" s="696" cm="1">
        <f t="array" aca="1" ref="MV144" ca="1">IF(INDIRECT(MV$203&amp;ROW())="-",0,INDIRECT(MV$203&amp;ROW())*MV$205)</f>
        <v>5.0777999999999999</v>
      </c>
      <c r="MW144" s="696" cm="1">
        <f t="array" aca="1" ref="MW144" ca="1">INDIRECT(MW$203&amp;ROW())*MW$205</f>
        <v>4</v>
      </c>
      <c r="MX144" s="696" cm="1">
        <f t="array" aca="1" ref="MX144" ca="1">INDIRECT(MX$203&amp;ROW())*MX$205</f>
        <v>4</v>
      </c>
      <c r="MY144" s="696" cm="1">
        <f t="array" aca="1" ref="MY144" ca="1">INDIRECT(MY$203&amp;ROW())*MY$205</f>
        <v>8</v>
      </c>
      <c r="NA144" s="701">
        <f t="shared" si="277"/>
        <v>0.87304390243902441</v>
      </c>
      <c r="NB144" s="617">
        <f t="shared" si="278"/>
        <v>0.91680714285714282</v>
      </c>
      <c r="NC144" s="695">
        <f t="shared" si="279"/>
        <v>0.60164615384615394</v>
      </c>
      <c r="ND144" s="697">
        <f t="shared" si="280"/>
        <v>0.88319629629629626</v>
      </c>
      <c r="NE144" s="694">
        <f t="shared" si="281"/>
        <v>0.81867337385965444</v>
      </c>
      <c r="NF144" s="682" t="str">
        <f t="shared" si="282"/>
        <v>A</v>
      </c>
      <c r="NH144" s="606" t="s">
        <v>7327</v>
      </c>
      <c r="NI144" s="563" t="str">
        <f t="shared" si="239"/>
        <v>A</v>
      </c>
      <c r="NJ144" s="563" t="str">
        <f t="shared" si="283"/>
        <v>A</v>
      </c>
      <c r="NK144" s="563" t="str">
        <f t="shared" ca="1" si="284"/>
        <v>A</v>
      </c>
      <c r="NL144" s="563" t="str">
        <f t="shared" ca="1" si="285"/>
        <v>A</v>
      </c>
      <c r="NM144" s="563" t="str">
        <f t="shared" ca="1" si="286"/>
        <v>A</v>
      </c>
      <c r="NN144" s="563" t="str">
        <f t="shared" ca="1" si="306"/>
        <v>A</v>
      </c>
      <c r="NO144" s="563" t="str">
        <f t="shared" ca="1" si="307"/>
        <v>A</v>
      </c>
      <c r="NP144" s="606" t="str">
        <f t="shared" si="287"/>
        <v>Yes</v>
      </c>
      <c r="NQ144" s="682" t="str">
        <f t="shared" si="288"/>
        <v>Yes</v>
      </c>
      <c r="NR144" s="682" t="e">
        <f>IF(OR(AND(NI144="A",OR(NJ144="C",NJ144="D")),AND(NI144="A",OR(#REF!="C",#REF!="D")),AND(NI144="B",OR(NJ144="D",#REF!="D")),AND(OR(NI144="C",NI144="D"),OR(NJ144="A",NJ144="B")),AND(OR(NI144="C",NI144="D"),OR(#REF!="A",#REF!="B")),AND(OR(NJ144="A",#REF!="A",NJ144="B",#REF!="B"),OR(NP144="-",NQ144="-")),AND(OR(NJ144="C",#REF!="C",NJ144="D",#REF!="D"),NP144="Yes")),"Yes","-")</f>
        <v>#REF!</v>
      </c>
      <c r="NS144" s="607"/>
      <c r="NT144" s="619">
        <f t="shared" si="289"/>
        <v>0.82550000000000001</v>
      </c>
      <c r="NU144" s="619">
        <f t="shared" si="290"/>
        <v>0.81867337385965444</v>
      </c>
      <c r="NV144" s="619">
        <f t="shared" ca="1" si="291"/>
        <v>0.84141651409744234</v>
      </c>
      <c r="NW144" s="619">
        <f t="shared" ca="1" si="308"/>
        <v>0.80069614990643767</v>
      </c>
      <c r="NX144" s="619">
        <f t="shared" ca="1" si="309"/>
        <v>0.80723018387862433</v>
      </c>
      <c r="NY144" s="620">
        <f t="shared" ca="1" si="310"/>
        <v>0.80863707578986899</v>
      </c>
      <c r="NZ144" s="620">
        <f t="shared" ca="1" si="311"/>
        <v>0.80331158191895791</v>
      </c>
      <c r="OA144" s="705">
        <v>0.57999999999999996</v>
      </c>
      <c r="OB144" s="706">
        <v>10</v>
      </c>
      <c r="OC144" s="494"/>
      <c r="OE144" s="606" t="s">
        <v>7327</v>
      </c>
      <c r="OF144" s="700" t="str">
        <f t="shared" ca="1" si="292"/>
        <v>A</v>
      </c>
      <c r="OG144" s="701">
        <f t="shared" ca="1" si="312"/>
        <v>0.80069614990643767</v>
      </c>
      <c r="OH144" s="705">
        <f t="shared" ca="1" si="293"/>
        <v>0.85027199826464206</v>
      </c>
      <c r="OI144" s="696">
        <f t="shared" ca="1" si="294"/>
        <v>0.91540316386449205</v>
      </c>
      <c r="OJ144" s="696">
        <f t="shared" ca="1" si="295"/>
        <v>0.56852073141889792</v>
      </c>
      <c r="OK144" s="697">
        <f t="shared" ca="1" si="296"/>
        <v>0.86858870607771888</v>
      </c>
      <c r="OL144" s="696" cm="1">
        <f t="array" aca="1" ref="OL144" ca="1">INDIRECT(OL$203&amp;ROW())*OL$205</f>
        <v>0.74780000000000002</v>
      </c>
      <c r="OM144" s="696" cm="1">
        <f t="array" aca="1" ref="OM144" ca="1">INDIRECT(OM$203&amp;ROW())*OM$205</f>
        <v>1.2061999999999999</v>
      </c>
      <c r="ON144" s="696" cm="1">
        <f t="array" aca="1" ref="ON144" ca="1">INDIRECT(ON$203&amp;ROW())*ON$205</f>
        <v>1.4561999999999999</v>
      </c>
      <c r="OO144" s="696" cm="1">
        <f t="array" aca="1" ref="OO144" ca="1">INDIRECT(OO$203&amp;ROW())*OO$205</f>
        <v>1.0790999999999999</v>
      </c>
      <c r="OP144" s="696" cm="1">
        <f t="array" aca="1" ref="OP144" ca="1">INDIRECT(OP$203&amp;ROW())*OP$205</f>
        <v>1.0553999999999999</v>
      </c>
      <c r="OQ144" s="696" cm="1">
        <f t="array" aca="1" ref="OQ144" ca="1">INDIRECT(OQ$203&amp;ROW())*OQ$205</f>
        <v>1.5849</v>
      </c>
      <c r="OR144" s="696" cm="1">
        <f t="array" aca="1" ref="OR144" ca="1">INDIRECT(OR$203&amp;ROW())*OR$205</f>
        <v>1.4141999999999999</v>
      </c>
      <c r="OS144" s="696" cm="1">
        <f t="array" aca="1" ref="OS144" ca="1">INDIRECT(OS$203&amp;ROW())*OS$205</f>
        <v>1.5387</v>
      </c>
      <c r="OT144" s="696" cm="1">
        <f t="array" aca="1" ref="OT144" ca="1">INDIRECT(OT$203&amp;ROW())*OT$205</f>
        <v>1.4727000000000001</v>
      </c>
      <c r="OU144" s="696" cm="1">
        <f t="array" aca="1" ref="OU144" ca="1">INDIRECT(OU$203&amp;ROW())*OU$205</f>
        <v>1.9304999999999999</v>
      </c>
      <c r="OV144" s="696" cm="1">
        <f t="array" aca="1" ref="OV144" ca="1">INDIRECT(OV$203&amp;ROW())*OV$205</f>
        <v>1.2161999999999999</v>
      </c>
      <c r="OW144" s="696" cm="1">
        <f t="array" aca="1" ref="OW144" ca="1">INDIRECT(OW$203&amp;ROW())*OW$205</f>
        <v>1.5144000000000002</v>
      </c>
      <c r="OX144" s="696" cm="1">
        <f t="array" aca="1" ref="OX144" ca="1">INDIRECT(OX$203&amp;ROW())*OX$205</f>
        <v>1.3977999999999999</v>
      </c>
      <c r="OY144" s="696" cm="1">
        <f t="array" aca="1" ref="OY144" ca="1">IF(INDIRECT(OY$203&amp;ROW())="-",0,INDIRECT(OY$203&amp;ROW())*OY$205)</f>
        <v>0.56406955999999997</v>
      </c>
      <c r="OZ144" s="696" cm="1">
        <f t="array" aca="1" ref="OZ144" ca="1">INDIRECT(OZ$203&amp;ROW())*OZ$205</f>
        <v>1.4206000000000001</v>
      </c>
      <c r="PA144" s="696" cm="1">
        <f t="array" aca="1" ref="PA144" ca="1">IF(INDIRECT(PA$203&amp;ROW())="-",0,INDIRECT(PA$203&amp;ROW())*PA$205)</f>
        <v>0.73790401999999999</v>
      </c>
      <c r="PB144" s="705" cm="1">
        <f t="array" aca="1" ref="PB144" ca="1">INDIRECT(PB$203&amp;ROW())*PB$205</f>
        <v>1.5084</v>
      </c>
      <c r="PC144" s="696" cm="1">
        <f t="array" aca="1" ref="PC144" ca="1">INDIRECT(PC$203&amp;ROW())*PC$205</f>
        <v>1.3946000000000001</v>
      </c>
      <c r="PD144" s="696" cm="1">
        <f t="array" aca="1" ref="PD144" ca="1">INDIRECT(PD$203&amp;ROW())*PD$205</f>
        <v>2.2025999999999999</v>
      </c>
      <c r="PE144" s="696" cm="1">
        <f t="array" aca="1" ref="PE144" ca="1">INDIRECT(PE$203&amp;ROW())*PE$205</f>
        <v>1.28</v>
      </c>
      <c r="PF144" s="696" cm="1">
        <f t="array" aca="1" ref="PF144" ca="1">INDIRECT(PF$203&amp;ROW())*PF$205</f>
        <v>1.9962</v>
      </c>
      <c r="PG144" s="696" cm="1">
        <f t="array" aca="1" ref="PG144" ca="1">IF(INDIRECT(PG$203&amp;ROW())="-",0,INDIRECT(PG$203&amp;ROW())*PG$205)</f>
        <v>0.71872500000000006</v>
      </c>
      <c r="PH144" s="696" cm="1">
        <f t="array" aca="1" ref="PH144" ca="1">INDIRECT(PH$203&amp;ROW())*PH$205</f>
        <v>0.61699999999999999</v>
      </c>
      <c r="PI144" s="696" cm="1">
        <f t="array" aca="1" ref="PI144" ca="1">INDIRECT(PI$203&amp;ROW())*PI$205</f>
        <v>1.2145999999999999</v>
      </c>
      <c r="PJ144" s="696" cm="1">
        <f t="array" aca="1" ref="PJ144" ca="1">INDIRECT(PJ$203&amp;ROW())*PJ$205</f>
        <v>0.75980000000000003</v>
      </c>
      <c r="PK144" s="696" cm="1">
        <f t="array" aca="1" ref="PK144" ca="1">IF($PJ144=0,0,INDIRECT(PK$203&amp;ROW())*PK$205)</f>
        <v>0</v>
      </c>
      <c r="PL144" s="696" cm="1">
        <f t="array" aca="1" ref="PL144" ca="1">IF($MPE144=0,0,INDIRECT(PL$203&amp;ROW())*PL$205)</f>
        <v>0</v>
      </c>
      <c r="PM144" s="696" cm="1">
        <f t="array" aca="1" ref="PM144" ca="1">IF($MPE144=0,0,INDIRECT(PM$203&amp;ROW())*PM$205)</f>
        <v>0</v>
      </c>
      <c r="PN144" s="696" cm="1">
        <f t="array" aca="1" ref="PN144" ca="1">IF($PJ144=0,0,INDIRECT(PN$203&amp;ROW())*PN$205)</f>
        <v>0.52580000000000005</v>
      </c>
      <c r="PO144" s="696" cm="1">
        <f t="array" aca="1" ref="PO144" ca="1">INDIRECT(PO$203&amp;ROW())*PO$205</f>
        <v>0.73140000000000005</v>
      </c>
      <c r="PP144" s="696" cm="1">
        <f t="array" aca="1" ref="PP144" ca="1">IF($PO144=0,0,INDIRECT(PP$203&amp;ROW())*PP$205)</f>
        <v>0</v>
      </c>
      <c r="PQ144" s="696" cm="1">
        <f t="array" aca="1" ref="PQ144" ca="1">IF($PO144=0,0,INDIRECT(PQ$203&amp;ROW())*PQ$205)</f>
        <v>0</v>
      </c>
      <c r="PR144" s="696" cm="1">
        <f t="array" aca="1" ref="PR144" ca="1">INDIRECT(PR$203&amp;ROW())*PR$205</f>
        <v>0</v>
      </c>
      <c r="PS144" s="696" cm="1">
        <f t="array" aca="1" ref="PS144" ca="1">INDIRECT(PS$203&amp;ROW())*PS$205</f>
        <v>0.7389</v>
      </c>
      <c r="PT144" s="696" cm="1">
        <f t="array" aca="1" ref="PT144" ca="1">INDIRECT(PT$203&amp;ROW())*PT$205</f>
        <v>0</v>
      </c>
      <c r="PU144" s="696" cm="1">
        <f t="array" aca="1" ref="PU144" ca="1">INDIRECT(PU$203&amp;ROW())*PU$205</f>
        <v>1.7696999999999998</v>
      </c>
      <c r="PV144" s="696" cm="1">
        <f t="array" aca="1" ref="PV144" ca="1">INDIRECT(PV$203&amp;ROW())*PV$205</f>
        <v>0.6966</v>
      </c>
      <c r="PW144" s="696" cm="1">
        <f t="array" aca="1" ref="PW144" ca="1">INDIRECT(PW$203&amp;ROW())*PW$205</f>
        <v>1.0658000000000001</v>
      </c>
      <c r="PX144" s="696" cm="1">
        <f t="array" aca="1" ref="PX144" ca="1">INDIRECT(PX$203&amp;ROW())*PX$205</f>
        <v>1.1714</v>
      </c>
      <c r="PY144" s="696" cm="1">
        <f t="array" aca="1" ref="PY144" ca="1">INDIRECT(PY$203&amp;ROW())*PY$205</f>
        <v>1.1866000000000001</v>
      </c>
      <c r="PZ144" s="696" cm="1">
        <f t="array" aca="1" ref="PZ144" ca="1">INDIRECT(PZ$203&amp;ROW())*PZ$205</f>
        <v>0.17430000000000001</v>
      </c>
      <c r="QA144" s="696" cm="1">
        <f t="array" aca="1" ref="QA144" ca="1">INDIRECT(QA$203&amp;ROW())*QA$205</f>
        <v>0.31659999999999999</v>
      </c>
      <c r="QB144" s="696" cm="1">
        <f t="array" aca="1" ref="QB144" ca="1">INDIRECT(QB$203&amp;ROW())*QB$205</f>
        <v>2.3948999999999998</v>
      </c>
      <c r="QC144" s="696" cm="1">
        <f t="array" aca="1" ref="QC144" ca="1">INDIRECT(QC$203&amp;ROW())*QC$205</f>
        <v>1.4259999999999999</v>
      </c>
      <c r="QD144" s="696" cm="1">
        <f t="array" aca="1" ref="QD144" ca="1">IF(INDIRECT(QD$203&amp;ROW())="-",0,INDIRECT(QD$203&amp;ROW())*QD$205)</f>
        <v>0.51971283000000001</v>
      </c>
      <c r="QE144" s="696" cm="1">
        <f t="array" aca="1" ref="QE144" ca="1">INDIRECT(QE$203&amp;ROW())*QE$205</f>
        <v>1.0656000000000001</v>
      </c>
      <c r="QF144" s="696" cm="1">
        <f t="array" aca="1" ref="QF144" ca="1">INDIRECT(QF$203&amp;ROW())*QF$205</f>
        <v>0.72440000000000004</v>
      </c>
      <c r="QG144" s="696" cm="1">
        <f t="array" aca="1" ref="QG144" ca="1">INDIRECT(QG$203&amp;ROW())*QG$205</f>
        <v>1.4996</v>
      </c>
      <c r="QI144" s="606" t="s">
        <v>7327</v>
      </c>
      <c r="QJ144" s="700" t="str">
        <f t="shared" ca="1" si="297"/>
        <v>A</v>
      </c>
      <c r="QK144" s="701">
        <f t="shared" ca="1" si="313"/>
        <v>0.80723018387862433</v>
      </c>
      <c r="QL144" s="705">
        <f t="shared" ca="1" si="298"/>
        <v>0.89691915394049371</v>
      </c>
      <c r="QM144" s="696">
        <f t="shared" ca="1" si="299"/>
        <v>0.86112313782415206</v>
      </c>
      <c r="QN144" s="696">
        <f t="shared" ca="1" si="300"/>
        <v>0.58154078933482301</v>
      </c>
      <c r="QO144" s="697">
        <f t="shared" ca="1" si="301"/>
        <v>0.88933765441502877</v>
      </c>
      <c r="QP144" s="696" cm="1">
        <f t="array" aca="1" ref="QP144" ca="1">INDIRECT(QP$203&amp;ROW())*QP$205</f>
        <v>3.3451646745381883E-2</v>
      </c>
      <c r="QQ144" s="696" cm="1">
        <f t="array" aca="1" ref="QQ144" ca="1">INDIRECT(QQ$203&amp;ROW())*QQ$205</f>
        <v>0.25503926590378434</v>
      </c>
      <c r="QR144" s="696" cm="1">
        <f t="array" aca="1" ref="QR144" ca="1">INDIRECT(QR$203&amp;ROW())*QR$205</f>
        <v>0.15089809664795908</v>
      </c>
      <c r="QS144" s="696" cm="1">
        <f t="array" aca="1" ref="QS144" ca="1">INDIRECT(QS$203&amp;ROW())*QS$205</f>
        <v>0.22471360933801068</v>
      </c>
      <c r="QT144" s="696" cm="1">
        <f t="array" aca="1" ref="QT144" ca="1">INDIRECT(QT$203&amp;ROW())*QT$205</f>
        <v>0.17488542943331029</v>
      </c>
      <c r="QU144" s="696" cm="1">
        <f t="array" aca="1" ref="QU144" ca="1">INDIRECT(QU$203&amp;ROW())*QU$205</f>
        <v>0.53329206883563263</v>
      </c>
      <c r="QV144" s="696" cm="1">
        <f t="array" aca="1" ref="QV144" ca="1">INDIRECT(QV$203&amp;ROW())*QV$205</f>
        <v>0.24117831443907087</v>
      </c>
      <c r="QW144" s="696" cm="1">
        <f t="array" aca="1" ref="QW144" ca="1">INDIRECT(QW$203&amp;ROW())*QW$205</f>
        <v>0.53099416374332975</v>
      </c>
      <c r="QX144" s="696" cm="1">
        <f t="array" aca="1" ref="QX144" ca="1">INDIRECT(QX$203&amp;ROW())*QX$205</f>
        <v>0.60640894423913805</v>
      </c>
      <c r="QY144" s="696" cm="1">
        <f t="array" aca="1" ref="QY144" ca="1">INDIRECT(QY$203&amp;ROW())*QY$205</f>
        <v>0.13540247513535897</v>
      </c>
      <c r="QZ144" s="696" cm="1">
        <f t="array" aca="1" ref="QZ144" ca="1">INDIRECT(QZ$203&amp;ROW())*QZ$205</f>
        <v>0.27613248380770827</v>
      </c>
      <c r="RA144" s="696" cm="1">
        <f t="array" aca="1" ref="RA144" ca="1">INDIRECT(RA$203&amp;ROW())*RA$205</f>
        <v>5.1272116233970627E-2</v>
      </c>
      <c r="RB144" s="696" cm="1">
        <f t="array" aca="1" ref="RB144" ca="1">INDIRECT(RB$203&amp;ROW())*RB$205</f>
        <v>0.11461142513892485</v>
      </c>
      <c r="RC144" s="696" cm="1">
        <f t="array" aca="1" ref="RC144" ca="1">IF(INDIRECT(RC$203&amp;ROW())="-",0,INDIRECT(RC$203&amp;ROW())*RC$205)</f>
        <v>6.6690567344247983E-2</v>
      </c>
      <c r="RD144" s="696" cm="1">
        <f t="array" aca="1" ref="RD144" ca="1">INDIRECT(RD$203&amp;ROW())*RD$205</f>
        <v>7.1442097940886296E-2</v>
      </c>
      <c r="RE144" s="696" cm="1">
        <f t="array" aca="1" ref="RE144" ca="1">IF(INDIRECT(RE$203&amp;ROW())="-",0,INDIRECT(RE$203&amp;ROW())*RE$205)</f>
        <v>5.2865334888087687E-2</v>
      </c>
      <c r="RF144" s="705" cm="1">
        <f t="array" aca="1" ref="RF144" ca="1">INDIRECT(RF$203&amp;ROW())*RF$205</f>
        <v>0.10613798880649605</v>
      </c>
      <c r="RG144" s="696" cm="1">
        <f t="array" aca="1" ref="RG144" ca="1">INDIRECT(RG$203&amp;ROW())*RG$205</f>
        <v>0.27650466908360405</v>
      </c>
      <c r="RH144" s="696" cm="1">
        <f t="array" aca="1" ref="RH144" ca="1">INDIRECT(RH$203&amp;ROW())*RH$205</f>
        <v>8.7581521170816884E-2</v>
      </c>
      <c r="RI144" s="696" cm="1">
        <f t="array" aca="1" ref="RI144" ca="1">INDIRECT(RI$203&amp;ROW())*RI$205</f>
        <v>0.21539378250062202</v>
      </c>
      <c r="RJ144" s="696" cm="1">
        <f t="array" aca="1" ref="RJ144" ca="1">INDIRECT(RJ$203&amp;ROW())*RJ$205</f>
        <v>0.18340085004648693</v>
      </c>
      <c r="RK144" s="696" cm="1">
        <f t="array" aca="1" ref="RK144" ca="1">IF(INDIRECT(RK$203&amp;ROW())="-",0,INDIRECT(RK$203&amp;ROW())*RK$205)</f>
        <v>4.9630301312349683E-2</v>
      </c>
      <c r="RL144" s="696" cm="1">
        <f t="array" aca="1" ref="RL144" ca="1">INDIRECT(RL$203&amp;ROW())*RL$205</f>
        <v>0.11262003659234653</v>
      </c>
      <c r="RM144" s="696" cm="1">
        <f t="array" aca="1" ref="RM144" ca="1">INDIRECT(RM$203&amp;ROW())*RM$205</f>
        <v>2.9987460729532761E-2</v>
      </c>
      <c r="RN144" s="696" cm="1">
        <f t="array" aca="1" ref="RN144" ca="1">INDIRECT(RN$203&amp;ROW())*RN$205</f>
        <v>9.3820613050938681E-2</v>
      </c>
      <c r="RO144" s="696" cm="1">
        <f t="array" aca="1" ref="RO144" ca="1">IF($RN144=0,0,INDIRECT(RO$203&amp;ROW())*RO$205)</f>
        <v>0</v>
      </c>
      <c r="RP144" s="696" cm="1">
        <f t="array" aca="1" ref="RP144" ca="1">IF($RN144=0,0,INDIRECT(RP$203&amp;ROW())*RP$205)</f>
        <v>9.7715867439664539E-2</v>
      </c>
      <c r="RQ144" s="696" cm="1">
        <f t="array" aca="1" ref="RQ144" ca="1">IF($RN144=0,0,INDIRECT(RQ$203&amp;ROW())*RQ$205)</f>
        <v>0</v>
      </c>
      <c r="RR144" s="696" cm="1">
        <f t="array" aca="1" ref="RR144" ca="1">IF($RN144=0,0,INDIRECT(RR$203&amp;ROW())*RR$205)</f>
        <v>8.2232286875619773E-2</v>
      </c>
      <c r="RS144" s="696" cm="1">
        <f t="array" aca="1" ref="RS144" ca="1">INDIRECT(RS$203&amp;ROW())*RS$205</f>
        <v>7.7466902221184339E-2</v>
      </c>
      <c r="RT144" s="696" cm="1">
        <f t="array" aca="1" ref="RT144" ca="1">IF($RS144=0,0,INDIRECT(RT$203&amp;ROW())*RT$205)</f>
        <v>0</v>
      </c>
      <c r="RU144" s="696" cm="1">
        <f t="array" aca="1" ref="RU144" ca="1">IF($RS144=0,0,INDIRECT(RU$203&amp;ROW())*RU$205)</f>
        <v>0</v>
      </c>
      <c r="RV144" s="696" cm="1">
        <f t="array" aca="1" ref="RV144" ca="1">INDIRECT(RV$203&amp;ROW())*RV$205</f>
        <v>0</v>
      </c>
      <c r="RW144" s="696" cm="1">
        <f t="array" aca="1" ref="RW144" ca="1">INDIRECT(RW$203&amp;ROW())*RW$205</f>
        <v>2.6659190312299668E-2</v>
      </c>
      <c r="RX144" s="696" cm="1">
        <f t="array" aca="1" ref="RX144" ca="1">INDIRECT(RX$203&amp;ROW())*RX$205</f>
        <v>0</v>
      </c>
      <c r="RY144" s="696" cm="1">
        <f t="array" aca="1" ref="RY144" ca="1">INDIRECT(RY$203&amp;ROW())*RY$205</f>
        <v>8.4396695370290389E-2</v>
      </c>
      <c r="RZ144" s="696" cm="1">
        <f t="array" aca="1" ref="RZ144" ca="1">INDIRECT(RZ$203&amp;ROW())*RZ$205</f>
        <v>3.6812489486199085E-2</v>
      </c>
      <c r="SA144" s="696" cm="1">
        <f t="array" aca="1" ref="SA144" ca="1">INDIRECT(SA$203&amp;ROW())*SA$205</f>
        <v>0.20458618579029147</v>
      </c>
      <c r="SB144" s="696" cm="1">
        <f t="array" aca="1" ref="SB144" ca="1">INDIRECT(SB$203&amp;ROW())*SB$205</f>
        <v>4.7124126502052749E-2</v>
      </c>
      <c r="SC144" s="696" cm="1">
        <f t="array" aca="1" ref="SC144" ca="1">INDIRECT(SC$203&amp;ROW())*SC$205</f>
        <v>5.4291606235991073E-2</v>
      </c>
      <c r="SD144" s="696" cm="1">
        <f t="array" aca="1" ref="SD144" ca="1">INDIRECT(SD$203&amp;ROW())*SD$205</f>
        <v>0.3072993885784252</v>
      </c>
      <c r="SE144" s="696" cm="1">
        <f t="array" aca="1" ref="SE144" ca="1">INDIRECT(SE$203&amp;ROW())*SE$205</f>
        <v>0.2585618210787391</v>
      </c>
      <c r="SF144" s="696" cm="1">
        <f t="array" aca="1" ref="SF144" ca="1">INDIRECT(SF$203&amp;ROW())*SF$205</f>
        <v>0.19835664972334499</v>
      </c>
      <c r="SG144" s="696" cm="1">
        <f t="array" aca="1" ref="SG144" ca="1">INDIRECT(SG$203&amp;ROW())*SG$205</f>
        <v>7.4767843909269882E-2</v>
      </c>
      <c r="SH144" s="696" cm="1">
        <f t="array" aca="1" ref="SH144" ca="1">IF(INDIRECT(SH$203&amp;ROW())="-",0,INDIRECT(SH$203&amp;ROW())*SH$205)</f>
        <v>6.6586932788964714E-2</v>
      </c>
      <c r="SI144" s="696" cm="1">
        <f t="array" aca="1" ref="SI144" ca="1">INDIRECT(SI$203&amp;ROW())*SI$205</f>
        <v>0.24423887568083891</v>
      </c>
      <c r="SJ144" s="696" cm="1">
        <f t="array" aca="1" ref="SJ144" ca="1">INDIRECT(SJ$203&amp;ROW())*SJ$205</f>
        <v>0.10961749760323641</v>
      </c>
      <c r="SK144" s="696" cm="1">
        <f t="array" aca="1" ref="SK144" ca="1">INDIRECT(SK$203&amp;ROW())*SK$205</f>
        <v>0.21261490593800375</v>
      </c>
      <c r="SN144" s="606" t="s">
        <v>7327</v>
      </c>
      <c r="SO144" s="707" cm="1">
        <f t="array" aca="1" ref="SO144" ca="1">INDIRECT(SO$203&amp;ROW())*SO$205</f>
        <v>1</v>
      </c>
      <c r="SP144" s="707" cm="1">
        <f t="array" aca="1" ref="SP144" ca="1">INDIRECT(SP$203&amp;ROW())*SP$205</f>
        <v>2</v>
      </c>
      <c r="SQ144" s="707" cm="1">
        <f t="array" aca="1" ref="SQ144" ca="1">INDIRECT(SQ$203&amp;ROW())*SQ$205</f>
        <v>2</v>
      </c>
      <c r="SR144" s="707" cm="1">
        <f t="array" aca="1" ref="SR144" ca="1">INDIRECT(SR$203&amp;ROW())*SR$205</f>
        <v>3</v>
      </c>
      <c r="SS144" s="707" cm="1">
        <f t="array" aca="1" ref="SS144" ca="1">INDIRECT(SS$203&amp;ROW())*SS$205</f>
        <v>2</v>
      </c>
      <c r="ST144" s="707" cm="1">
        <f t="array" aca="1" ref="ST144" ca="1">INDIRECT(ST$203&amp;ROW())*ST$205</f>
        <v>3</v>
      </c>
      <c r="SU144" s="707" cm="1">
        <f t="array" aca="1" ref="SU144" ca="1">INDIRECT(SU$203&amp;ROW())*SU$205</f>
        <v>3</v>
      </c>
      <c r="SV144" s="707" cm="1">
        <f t="array" aca="1" ref="SV144" ca="1">INDIRECT(SV$203&amp;ROW())*SV$205</f>
        <v>3</v>
      </c>
      <c r="SW144" s="707" cm="1">
        <f t="array" aca="1" ref="SW144" ca="1">INDIRECT(SW$203&amp;ROW())*SW$205</f>
        <v>3</v>
      </c>
      <c r="SX144" s="707" cm="1">
        <f t="array" aca="1" ref="SX144" ca="1">INDIRECT(SX$203&amp;ROW())*SX$205</f>
        <v>3</v>
      </c>
      <c r="SY144" s="707" cm="1">
        <f t="array" aca="1" ref="SY144" ca="1">INDIRECT(SY$203&amp;ROW())*SY$205</f>
        <v>3</v>
      </c>
      <c r="SZ144" s="707" cm="1">
        <f t="array" aca="1" ref="SZ144" ca="1">INDIRECT(SZ$203&amp;ROW())*SZ$205</f>
        <v>3</v>
      </c>
      <c r="TA144" s="707" cm="1">
        <f t="array" aca="1" ref="TA144" ca="1">INDIRECT(TA$203&amp;ROW())*TA$205</f>
        <v>2</v>
      </c>
      <c r="TB144" s="696" cm="1">
        <f t="array" aca="1" ref="TB144" ca="1">IF(INDIRECT(TB$203&amp;ROW())="-",0,INDIRECT(TB$203&amp;ROW())*TB$205)</f>
        <v>0.79479999999999995</v>
      </c>
      <c r="TC144" s="707" cm="1">
        <f t="array" aca="1" ref="TC144" ca="1">INDIRECT(TC$203&amp;ROW())*TC$205</f>
        <v>2</v>
      </c>
      <c r="TD144" s="696" cm="1">
        <f t="array" aca="1" ref="TD144" ca="1">IF(INDIRECT(TD$203&amp;ROW())="-",0,INDIRECT(TD$203&amp;ROW())*TD$205)</f>
        <v>0.83530000000000004</v>
      </c>
      <c r="TE144" s="732" cm="1">
        <f t="array" aca="1" ref="TE144" ca="1">INDIRECT(TE$203&amp;ROW())*TE$205</f>
        <v>2</v>
      </c>
      <c r="TF144" s="707" cm="1">
        <f t="array" aca="1" ref="TF144" ca="1">INDIRECT(TF$203&amp;ROW())*TF$205</f>
        <v>2</v>
      </c>
      <c r="TG144" s="707" cm="1">
        <f t="array" aca="1" ref="TG144" ca="1">INDIRECT(TG$203&amp;ROW())*TG$205</f>
        <v>3</v>
      </c>
      <c r="TH144" s="707" cm="1">
        <f t="array" aca="1" ref="TH144" ca="1">INDIRECT(TH$203&amp;ROW())*TH$205</f>
        <v>2</v>
      </c>
      <c r="TI144" s="707" cm="1">
        <f t="array" aca="1" ref="TI144" ca="1">INDIRECT(TI$203&amp;ROW())*TI$205</f>
        <v>3</v>
      </c>
      <c r="TJ144" s="696" cm="1">
        <f t="array" aca="1" ref="TJ144" ca="1">IF(INDIRECT(TJ$203&amp;ROW())="-",0,INDIRECT(TJ$203&amp;ROW())*TJ$205)</f>
        <v>0.82140000000000002</v>
      </c>
      <c r="TK144" s="707" cm="1">
        <f t="array" aca="1" ref="TK144" ca="1">INDIRECT(TK$203&amp;ROW())*TK$205</f>
        <v>1</v>
      </c>
      <c r="TL144" s="707" cm="1">
        <f t="array" aca="1" ref="TL144" ca="1">INDIRECT(TL$203&amp;ROW())*TL$205</f>
        <v>2</v>
      </c>
      <c r="TM144" s="707" cm="1">
        <f t="array" aca="1" ref="TM144" ca="1">INDIRECT(TM$203&amp;ROW())*TM$205</f>
        <v>1</v>
      </c>
      <c r="TN144" s="707" cm="1">
        <f t="array" aca="1" ref="TN144" ca="1">IF($TM144=0,0,INDIRECT(TN$203&amp;ROW())*TN$205)</f>
        <v>0</v>
      </c>
      <c r="TO144" s="707" cm="1">
        <f t="array" aca="1" ref="TO144" ca="1">IF($TM144=0,0,INDIRECT(TO$203&amp;ROW())*TO$205)</f>
        <v>1</v>
      </c>
      <c r="TP144" s="707" cm="1">
        <f t="array" aca="1" ref="TP144" ca="1">IF($TM144=0,0,INDIRECT(TP$203&amp;ROW())*TP$205)</f>
        <v>0</v>
      </c>
      <c r="TQ144" s="707" cm="1">
        <f t="array" aca="1" ref="TQ144" ca="1">IF($TM144=0,0,INDIRECT(TQ$203&amp;ROW())*TQ$205)</f>
        <v>1</v>
      </c>
      <c r="TR144" s="707" cm="1">
        <f t="array" aca="1" ref="TR144" ca="1">INDIRECT(TR$203&amp;ROW())*TR$205</f>
        <v>1</v>
      </c>
      <c r="TS144" s="707" cm="1">
        <f t="array" aca="1" ref="TS144" ca="1">IF($TR144=0,0,INDIRECT(TS$203&amp;ROW())*TS$205)</f>
        <v>0</v>
      </c>
      <c r="TT144" s="707" cm="1">
        <f t="array" aca="1" ref="TT144" ca="1">IF($TR144=0,0,INDIRECT(TT$203&amp;ROW())*TT$205)</f>
        <v>0</v>
      </c>
      <c r="TU144" s="707" cm="1">
        <f t="array" aca="1" ref="TU144" ca="1">INDIRECT(TU$203&amp;ROW())*TU$205</f>
        <v>0</v>
      </c>
      <c r="TV144" s="707" cm="1">
        <f t="array" aca="1" ref="TV144" ca="1">INDIRECT(TV$203&amp;ROW())*TV$205</f>
        <v>1</v>
      </c>
      <c r="TW144" s="707" cm="1">
        <f t="array" aca="1" ref="TW144" ca="1">INDIRECT(TW$203&amp;ROW())*TW$205</f>
        <v>0</v>
      </c>
      <c r="TX144" s="707" cm="1">
        <f t="array" aca="1" ref="TX144" ca="1">INDIRECT(TX$203&amp;ROW())*TX$205</f>
        <v>3</v>
      </c>
      <c r="TY144" s="707" cm="1">
        <f t="array" aca="1" ref="TY144" ca="1">INDIRECT(TY$203&amp;ROW())*TY$205</f>
        <v>1</v>
      </c>
      <c r="TZ144" s="707" cm="1">
        <f t="array" aca="1" ref="TZ144" ca="1">INDIRECT(TZ$203&amp;ROW())*TZ$205</f>
        <v>2</v>
      </c>
      <c r="UA144" s="707" cm="1">
        <f t="array" aca="1" ref="UA144" ca="1">INDIRECT(UA$203&amp;ROW())*UA$205</f>
        <v>2</v>
      </c>
      <c r="UB144" s="707" cm="1">
        <f t="array" aca="1" ref="UB144" ca="1">INDIRECT(UB$203&amp;ROW())*UB$205</f>
        <v>2</v>
      </c>
      <c r="UC144" s="707" cm="1">
        <f t="array" aca="1" ref="UC144" ca="1">INDIRECT(UC$203&amp;ROW())*UC$205</f>
        <v>1</v>
      </c>
      <c r="UD144" s="707" cm="1">
        <f t="array" aca="1" ref="UD144" ca="1">INDIRECT(UD$203&amp;ROW())*UD$205</f>
        <v>1</v>
      </c>
      <c r="UE144" s="707" cm="1">
        <f t="array" aca="1" ref="UE144" ca="1">INDIRECT(UE$203&amp;ROW())*UE$205</f>
        <v>3</v>
      </c>
      <c r="UF144" s="707" cm="1">
        <f t="array" aca="1" ref="UF144" ca="1">INDIRECT(UF$203&amp;ROW())*UF$205</f>
        <v>2</v>
      </c>
      <c r="UG144" s="696" cm="1">
        <f t="array" aca="1" ref="UG144" ca="1">IF(INDIRECT(UG$203&amp;ROW())="-",0,INDIRECT(UG$203&amp;ROW())*UG$205)</f>
        <v>0.84630000000000005</v>
      </c>
      <c r="UH144" s="707" cm="1">
        <f t="array" aca="1" ref="UH144" ca="1">INDIRECT(UH$203&amp;ROW())*UH$205</f>
        <v>2</v>
      </c>
      <c r="UI144" s="707" cm="1">
        <f t="array" aca="1" ref="UI144" ca="1">INDIRECT(UI$203&amp;ROW())*UI$205</f>
        <v>1</v>
      </c>
      <c r="UJ144" s="707" cm="1">
        <f t="array" aca="1" ref="UJ144" ca="1">INDIRECT(UJ$203&amp;ROW())*UJ$205</f>
        <v>2</v>
      </c>
      <c r="UM144" s="606" t="s">
        <v>7327</v>
      </c>
      <c r="UN144" s="616">
        <f t="shared" ca="1" si="332"/>
        <v>0.18720310219966924</v>
      </c>
      <c r="UO144" s="616">
        <f t="shared" ca="1" si="332"/>
        <v>1.5785703781343867</v>
      </c>
      <c r="UP144" s="616">
        <f t="shared" ca="1" si="332"/>
        <v>1.190315493832806</v>
      </c>
      <c r="UQ144" s="616">
        <f t="shared" ca="1" si="332"/>
        <v>0.29355872991449461</v>
      </c>
      <c r="UR144" s="616">
        <f t="shared" ca="1" si="332"/>
        <v>0.12190361681987209</v>
      </c>
      <c r="US144" s="616">
        <f t="shared" ca="1" si="332"/>
        <v>0.41305213694811815</v>
      </c>
      <c r="UT144" s="616">
        <f t="shared" ca="1" si="332"/>
        <v>0.30690415393182785</v>
      </c>
      <c r="UU144" s="616">
        <f t="shared" ca="1" si="332"/>
        <v>0.53359975015917405</v>
      </c>
      <c r="UV144" s="616">
        <f t="shared" ca="1" si="332"/>
        <v>0.44410973870643028</v>
      </c>
      <c r="UW144" s="616">
        <f t="shared" ca="1" si="332"/>
        <v>0.6421874155054268</v>
      </c>
      <c r="UX144" s="616">
        <f t="shared" ca="1" si="332"/>
        <v>0.28247365722383649</v>
      </c>
      <c r="UY144" s="616">
        <f t="shared" ca="1" si="332"/>
        <v>1.5108379627063613</v>
      </c>
      <c r="UZ144" s="616">
        <f t="shared" ca="1" si="332"/>
        <v>1.1960042318268584</v>
      </c>
      <c r="VA144" s="616">
        <f t="shared" ca="1" si="332"/>
        <v>0.95792650966164383</v>
      </c>
      <c r="VB144" s="616">
        <f t="shared" ca="1" si="332"/>
        <v>1.528010083348541</v>
      </c>
      <c r="VC144" s="616">
        <f t="shared" ca="1" si="314"/>
        <v>1.093907533901014</v>
      </c>
      <c r="VD144" s="616">
        <f t="shared" ca="1" si="314"/>
        <v>0.85304819841956248</v>
      </c>
      <c r="VE144" s="616">
        <f t="shared" ca="1" si="314"/>
        <v>3.9909080070471406E-2</v>
      </c>
      <c r="VF144" s="616">
        <f t="shared" ca="1" si="314"/>
        <v>0.95807256683723563</v>
      </c>
      <c r="VG144" s="616">
        <f t="shared" ca="1" si="314"/>
        <v>1.2788179585372306</v>
      </c>
      <c r="VH144" s="616">
        <f t="shared" ca="1" si="314"/>
        <v>1.454227778282527</v>
      </c>
      <c r="VI144" s="616">
        <f t="shared" ca="1" si="314"/>
        <v>0.9772142444670926</v>
      </c>
      <c r="VJ144" s="616">
        <f t="shared" ca="1" si="314"/>
        <v>1.1038721171937993</v>
      </c>
      <c r="VK144" s="616">
        <f t="shared" ca="1" si="314"/>
        <v>0.83678976492872159</v>
      </c>
      <c r="VL144" s="616">
        <f t="shared" ca="1" si="314"/>
        <v>1.1863766389476611</v>
      </c>
      <c r="VM144" s="616">
        <f t="shared" ca="1" si="314"/>
        <v>-0.57201237404204519</v>
      </c>
      <c r="VN144" s="616">
        <f t="shared" ca="1" si="314"/>
        <v>1.5883663456229635</v>
      </c>
      <c r="VO144" s="616">
        <f t="shared" ca="1" si="314"/>
        <v>-0.42150866262694142</v>
      </c>
      <c r="VP144" s="616">
        <f t="shared" ca="1" si="314"/>
        <v>2.1525849422547609</v>
      </c>
      <c r="VQ144" s="616">
        <f t="shared" ca="1" si="314"/>
        <v>1.2773868528042598</v>
      </c>
      <c r="VR144" s="616">
        <f t="shared" ca="1" si="314"/>
        <v>-0.64202286734458469</v>
      </c>
      <c r="VS144" s="616">
        <f t="shared" ca="1" si="333"/>
        <v>-0.40481357988865657</v>
      </c>
      <c r="VT144" s="616">
        <f t="shared" ca="1" si="320"/>
        <v>-0.3878135405833677</v>
      </c>
      <c r="VU144" s="616">
        <f t="shared" ca="1" si="320"/>
        <v>1.2114249894444582</v>
      </c>
      <c r="VV144" s="616">
        <f t="shared" ca="1" si="320"/>
        <v>-0.64337789451099625</v>
      </c>
      <c r="VW144" s="616">
        <f t="shared" ca="1" si="320"/>
        <v>0.66845613582062358</v>
      </c>
      <c r="VX144" s="616">
        <f t="shared" ca="1" si="320"/>
        <v>0.76953548521680748</v>
      </c>
      <c r="VY144" s="616">
        <f t="shared" ca="1" si="302"/>
        <v>0.70583605694264007</v>
      </c>
      <c r="VZ144" s="616">
        <f t="shared" ca="1" si="302"/>
        <v>0.68442622420316401</v>
      </c>
      <c r="WA144" s="616">
        <f t="shared" ca="1" si="302"/>
        <v>0.92808016936885662</v>
      </c>
      <c r="WB144" s="616">
        <f t="shared" ca="1" si="302"/>
        <v>0.33435322352896929</v>
      </c>
      <c r="WC144" s="616">
        <f t="shared" ca="1" si="302"/>
        <v>0.47817673461028487</v>
      </c>
      <c r="WD144" s="616">
        <f t="shared" ca="1" si="302"/>
        <v>1.1315684290219801</v>
      </c>
      <c r="WE144" s="616">
        <f t="shared" ca="1" si="302"/>
        <v>0.67426644196529939</v>
      </c>
      <c r="WF144" s="616">
        <f t="shared" ca="1" si="302"/>
        <v>0.81417308296513968</v>
      </c>
      <c r="WG144" s="616">
        <f t="shared" ca="1" si="302"/>
        <v>1.1042161560551988</v>
      </c>
      <c r="WH144" s="616">
        <f t="shared" ca="1" si="302"/>
        <v>0.91987607881584121</v>
      </c>
      <c r="WI144" s="627">
        <f t="shared" ca="1" si="302"/>
        <v>1.0659329460226332</v>
      </c>
      <c r="WL144" s="606" t="s">
        <v>7327</v>
      </c>
      <c r="WM144" s="700" t="str">
        <f t="shared" ca="1" si="321"/>
        <v>A</v>
      </c>
      <c r="WN144" s="479">
        <f t="shared" ca="1" si="322"/>
        <v>0.80863707578986899</v>
      </c>
      <c r="WO144" s="495">
        <f t="shared" ca="1" si="303"/>
        <v>0.88452788381717373</v>
      </c>
      <c r="WP144" s="458">
        <f t="shared" ca="1" si="303"/>
        <v>0.88855884187469247</v>
      </c>
      <c r="WQ144" s="458">
        <f t="shared" ca="1" si="303"/>
        <v>0.60529210896292629</v>
      </c>
      <c r="WR144" s="459">
        <f t="shared" ca="1" si="303"/>
        <v>0.85616946850468345</v>
      </c>
      <c r="WS144" s="495">
        <f t="shared" ca="1" si="323"/>
        <v>0.79545388882937629</v>
      </c>
      <c r="WT144" s="458">
        <f t="shared" ca="1" si="324"/>
        <v>0.94343559353851825</v>
      </c>
      <c r="WU144" s="458">
        <f t="shared" ca="1" si="325"/>
        <v>0.63393084169554681</v>
      </c>
      <c r="WV144" s="459">
        <f t="shared" ca="1" si="326"/>
        <v>0.75293994463315417</v>
      </c>
      <c r="WW144" s="484">
        <f t="shared" ca="1" si="334"/>
        <v>0.13999047982491267</v>
      </c>
      <c r="WX144" s="484">
        <f t="shared" ca="1" si="334"/>
        <v>0.95203579505284863</v>
      </c>
      <c r="WY144" s="484">
        <f t="shared" ca="1" si="334"/>
        <v>0.86666871105966603</v>
      </c>
      <c r="WZ144" s="484">
        <f t="shared" ca="1" si="334"/>
        <v>0.10559307515024371</v>
      </c>
      <c r="XA144" s="484">
        <f t="shared" ca="1" si="334"/>
        <v>6.4328538595846502E-2</v>
      </c>
      <c r="XB144" s="484">
        <f t="shared" ca="1" si="334"/>
        <v>0.21821544394969081</v>
      </c>
      <c r="XC144" s="484">
        <f t="shared" ca="1" si="334"/>
        <v>0.14467461816346364</v>
      </c>
      <c r="XD144" s="484">
        <f t="shared" ca="1" si="334"/>
        <v>0.27368331185664035</v>
      </c>
      <c r="XE144" s="484">
        <f t="shared" ca="1" si="334"/>
        <v>0.21801347073098662</v>
      </c>
      <c r="XF144" s="484">
        <f t="shared" ca="1" si="334"/>
        <v>0.41324760187774212</v>
      </c>
      <c r="XG144" s="484">
        <f t="shared" ca="1" si="336"/>
        <v>0.1145148206385433</v>
      </c>
      <c r="XH144" s="484">
        <f t="shared" ca="1" si="336"/>
        <v>0.76267100357417117</v>
      </c>
      <c r="XI144" s="484">
        <f t="shared" ca="1" si="336"/>
        <v>0.83588735762379129</v>
      </c>
      <c r="XJ144" s="484">
        <f t="shared" ca="1" si="336"/>
        <v>0.6798404439068686</v>
      </c>
      <c r="XK144" s="484">
        <f t="shared" ca="1" si="336"/>
        <v>1.0853455622024688</v>
      </c>
      <c r="XL144" s="484">
        <f t="shared" ca="1" si="336"/>
        <v>0.96635791544815575</v>
      </c>
      <c r="XM144" s="484">
        <f t="shared" ca="1" si="336"/>
        <v>0.64336895124803395</v>
      </c>
      <c r="XN144" s="484">
        <f t="shared" ca="1" si="336"/>
        <v>2.7828601533139714E-2</v>
      </c>
      <c r="XO144" s="484">
        <f t="shared" ca="1" si="336"/>
        <v>0.70341687857189839</v>
      </c>
      <c r="XP144" s="484">
        <f t="shared" ca="1" si="336"/>
        <v>0.81844349346382761</v>
      </c>
      <c r="XQ144" s="484">
        <f t="shared" ca="1" si="252"/>
        <v>0.96764316366919345</v>
      </c>
      <c r="XR144" s="484">
        <f t="shared" ca="1" si="253"/>
        <v>0.85506246390870599</v>
      </c>
      <c r="XS144" s="484">
        <f t="shared" ca="1" si="254"/>
        <v>0.68108909630857417</v>
      </c>
      <c r="XT144" s="484">
        <f t="shared" ca="1" si="255"/>
        <v>0.50818242424121263</v>
      </c>
      <c r="XU144" s="484">
        <f t="shared" ca="1" si="256"/>
        <v>0.90140897027243294</v>
      </c>
      <c r="XV144" s="484">
        <f t="shared" ca="1" si="257"/>
        <v>-0.30179372854458303</v>
      </c>
      <c r="XW144" s="484">
        <f t="shared" ca="1" si="258"/>
        <v>1.0251316394650607</v>
      </c>
      <c r="XX144" s="484">
        <f t="shared" ca="1" si="250"/>
        <v>-0.20379943838012618</v>
      </c>
      <c r="XY144" s="484">
        <f t="shared" ca="1" si="250"/>
        <v>1.1318291626375534</v>
      </c>
      <c r="XZ144" s="484">
        <f t="shared" ca="1" si="250"/>
        <v>0.93428074414103568</v>
      </c>
      <c r="YA144" s="484">
        <f t="shared" ca="1" si="250"/>
        <v>-0.43779539324227229</v>
      </c>
      <c r="YB144" s="484">
        <f t="shared" ca="1" si="250"/>
        <v>-0.21272953623148902</v>
      </c>
      <c r="YC144" s="484">
        <f t="shared" ca="1" si="250"/>
        <v>-0.17304240180829866</v>
      </c>
      <c r="YD144" s="484">
        <f t="shared" ca="1" si="246"/>
        <v>0.89512192470051022</v>
      </c>
      <c r="YE144" s="484">
        <f t="shared" ca="1" si="244"/>
        <v>-0.46342509741627064</v>
      </c>
      <c r="YF144" s="484">
        <f t="shared" ca="1" si="244"/>
        <v>0.39432227452058582</v>
      </c>
      <c r="YG144" s="484">
        <f t="shared" ca="1" si="244"/>
        <v>0.53605841900202811</v>
      </c>
      <c r="YH144" s="484">
        <f t="shared" ca="1" si="244"/>
        <v>0.3761400347447329</v>
      </c>
      <c r="YI144" s="484">
        <f t="shared" ca="1" si="244"/>
        <v>0.40086843951579315</v>
      </c>
      <c r="YJ144" s="484">
        <f t="shared" ca="1" si="244"/>
        <v>0.55062996448654267</v>
      </c>
      <c r="YK144" s="484">
        <f t="shared" ca="1" si="244"/>
        <v>5.8277766861099353E-2</v>
      </c>
      <c r="YL144" s="484">
        <f t="shared" ca="1" si="244"/>
        <v>0.15139075417761619</v>
      </c>
      <c r="YM144" s="484">
        <f t="shared" ca="1" si="244"/>
        <v>0.90333107688824665</v>
      </c>
      <c r="YN144" s="484">
        <f t="shared" ca="1" si="244"/>
        <v>0.48075197312125845</v>
      </c>
      <c r="YO144" s="484">
        <f t="shared" ca="1" si="244"/>
        <v>0.49998369024889228</v>
      </c>
      <c r="YP144" s="484">
        <f t="shared" ca="1" si="244"/>
        <v>0.58832636794620996</v>
      </c>
      <c r="YQ144" s="484">
        <f t="shared" ca="1" si="244"/>
        <v>0.66635823149419537</v>
      </c>
      <c r="YR144" s="484">
        <f t="shared" ca="1" si="244"/>
        <v>0.79923652292777037</v>
      </c>
      <c r="YU144" s="606" t="s">
        <v>7327</v>
      </c>
      <c r="YV144" s="700" t="str">
        <f t="shared" ca="1" si="304"/>
        <v>A</v>
      </c>
      <c r="YW144" s="479">
        <f t="shared" ca="1" si="327"/>
        <v>0.80331158191895791</v>
      </c>
      <c r="YX144" s="495">
        <f t="shared" ca="1" si="305"/>
        <v>0.91859888000362455</v>
      </c>
      <c r="YY144" s="458">
        <f t="shared" ca="1" si="305"/>
        <v>0.84086408736890927</v>
      </c>
      <c r="YZ144" s="458">
        <f t="shared" ca="1" si="305"/>
        <v>0.54512465905450636</v>
      </c>
      <c r="ZA144" s="459">
        <f t="shared" ca="1" si="305"/>
        <v>0.90865870124879156</v>
      </c>
      <c r="ZB144" s="495">
        <f t="shared" ca="1" si="328"/>
        <v>0.65578987113587628</v>
      </c>
      <c r="ZC144" s="458">
        <f t="shared" ca="1" si="329"/>
        <v>0.82763653921686497</v>
      </c>
      <c r="ZD144" s="458">
        <f t="shared" ca="1" si="330"/>
        <v>0.60087473159171745</v>
      </c>
      <c r="ZE144" s="459">
        <f t="shared" ca="1" si="331"/>
        <v>0.61081324492372935</v>
      </c>
      <c r="ZF144" s="484">
        <f t="shared" ca="1" si="335"/>
        <v>6.2622520444229578E-3</v>
      </c>
      <c r="ZG144" s="484">
        <f t="shared" ca="1" si="335"/>
        <v>0.20129871520842663</v>
      </c>
      <c r="ZH144" s="484">
        <f t="shared" ca="1" si="335"/>
        <v>8.9808171214972948E-2</v>
      </c>
      <c r="ZI144" s="484">
        <f t="shared" ca="1" si="335"/>
        <v>2.1988880583922777E-2</v>
      </c>
      <c r="ZJ144" s="484">
        <f t="shared" ca="1" si="335"/>
        <v>1.0659583188508518E-2</v>
      </c>
      <c r="ZK144" s="484">
        <f t="shared" ca="1" si="335"/>
        <v>7.3425809550013654E-2</v>
      </c>
      <c r="ZL144" s="484">
        <f t="shared" ca="1" si="335"/>
        <v>2.4672875513209128E-2</v>
      </c>
      <c r="ZM144" s="484">
        <f t="shared" ca="1" si="335"/>
        <v>9.4446117703140112E-2</v>
      </c>
      <c r="ZN144" s="484">
        <f t="shared" ca="1" si="335"/>
        <v>8.9770705925095284E-2</v>
      </c>
      <c r="ZO144" s="484">
        <f t="shared" ca="1" si="335"/>
        <v>2.8984588520071332E-2</v>
      </c>
      <c r="ZP144" s="484">
        <f t="shared" ca="1" si="337"/>
        <v>2.6000050859821721E-2</v>
      </c>
      <c r="ZQ144" s="484">
        <f t="shared" ca="1" si="337"/>
        <v>2.5821286544858647E-2</v>
      </c>
      <c r="ZR144" s="484">
        <f t="shared" ca="1" si="337"/>
        <v>6.8537874740930649E-2</v>
      </c>
      <c r="ZS144" s="484">
        <f t="shared" ca="1" si="337"/>
        <v>8.037828686893593E-2</v>
      </c>
      <c r="ZT144" s="484">
        <f t="shared" ca="1" si="337"/>
        <v>5.4582123014624152E-2</v>
      </c>
      <c r="ZU144" s="484">
        <f t="shared" ca="1" si="337"/>
        <v>6.9232357376127429E-2</v>
      </c>
      <c r="ZV144" s="484">
        <f t="shared" ca="1" si="337"/>
        <v>4.5270410067628573E-2</v>
      </c>
      <c r="ZW144" s="484">
        <f t="shared" ca="1" si="337"/>
        <v>5.5175234891583769E-3</v>
      </c>
      <c r="ZX144" s="484">
        <f t="shared" ca="1" si="337"/>
        <v>2.7969817598544739E-2</v>
      </c>
      <c r="ZY144" s="484">
        <f t="shared" ca="1" si="337"/>
        <v>0.13772471860952887</v>
      </c>
      <c r="ZZ144" s="484">
        <f t="shared" ca="1" si="259"/>
        <v>8.8902203566076518E-2</v>
      </c>
      <c r="AAA144" s="484">
        <f t="shared" ca="1" si="260"/>
        <v>5.9044847089873322E-2</v>
      </c>
      <c r="AAB144" s="484">
        <f t="shared" ca="1" si="261"/>
        <v>0.12431811823163672</v>
      </c>
      <c r="AAC144" s="484">
        <f t="shared" ca="1" si="262"/>
        <v>1.2546600107337495E-2</v>
      </c>
      <c r="AAD144" s="484">
        <f t="shared" ca="1" si="263"/>
        <v>0.1113065835753817</v>
      </c>
      <c r="AAE144" s="484">
        <f t="shared" ca="1" si="264"/>
        <v>-4.0219644611828483E-2</v>
      </c>
      <c r="AAF144" s="484">
        <f t="shared" ca="1" si="265"/>
        <v>0.15520859527451789</v>
      </c>
      <c r="AAG144" s="484">
        <f t="shared" ca="1" si="251"/>
        <v>-4.3018323338477257E-2</v>
      </c>
      <c r="AAH144" s="484">
        <f t="shared" ca="1" si="251"/>
        <v>0.17701198249563294</v>
      </c>
      <c r="AAI144" s="484">
        <f t="shared" ca="1" si="251"/>
        <v>9.8955202424813982E-2</v>
      </c>
      <c r="AAJ144" s="484">
        <f t="shared" ca="1" si="251"/>
        <v>-5.2025335368730337E-2</v>
      </c>
      <c r="AAK144" s="484">
        <f t="shared" ca="1" si="251"/>
        <v>-3.3183772310049216E-2</v>
      </c>
      <c r="AAL144" s="484">
        <f t="shared" ca="1" si="251"/>
        <v>-1.741238539122681E-2</v>
      </c>
      <c r="AAM144" s="484">
        <f t="shared" ca="1" si="247"/>
        <v>3.2295609342675426E-2</v>
      </c>
      <c r="AAN144" s="484">
        <f t="shared" ca="1" si="245"/>
        <v>-6.1359063816095079E-2</v>
      </c>
      <c r="AAO144" s="484">
        <f t="shared" ca="1" si="245"/>
        <v>1.8805162954418208E-2</v>
      </c>
      <c r="AAP144" s="484">
        <f t="shared" ca="1" si="245"/>
        <v>2.8328516958800835E-2</v>
      </c>
      <c r="AAQ144" s="484">
        <f t="shared" ca="1" si="245"/>
        <v>7.2202153341576855E-2</v>
      </c>
      <c r="AAR144" s="484">
        <f t="shared" ca="1" si="245"/>
        <v>1.612649398533611E-2</v>
      </c>
      <c r="AAS144" s="484">
        <f t="shared" ca="1" si="245"/>
        <v>2.5193481555402932E-2</v>
      </c>
      <c r="AAT144" s="484">
        <f t="shared" ca="1" si="245"/>
        <v>0.1027465411596778</v>
      </c>
      <c r="AAU144" s="484">
        <f t="shared" ca="1" si="245"/>
        <v>0.12363824729832018</v>
      </c>
      <c r="AAV144" s="484">
        <f t="shared" ca="1" si="245"/>
        <v>7.4818040837836219E-2</v>
      </c>
      <c r="AAW144" s="484">
        <f t="shared" ca="1" si="245"/>
        <v>2.5206724043060142E-2</v>
      </c>
      <c r="AAX144" s="484">
        <f t="shared" ca="1" si="245"/>
        <v>6.4059185104553884E-2</v>
      </c>
      <c r="AAY144" s="484">
        <f t="shared" ca="1" si="245"/>
        <v>0.13484625623176977</v>
      </c>
      <c r="AAZ144" s="484">
        <f t="shared" ca="1" si="245"/>
        <v>0.10083451386486998</v>
      </c>
      <c r="ABA144" s="484">
        <f t="shared" ca="1" si="245"/>
        <v>0.11331661652741069</v>
      </c>
    </row>
    <row r="145" spans="1:729" ht="15" customHeight="1" x14ac:dyDescent="0.35">
      <c r="A145" s="498">
        <v>143</v>
      </c>
      <c r="B145" s="628"/>
      <c r="C145" s="606" t="s">
        <v>7389</v>
      </c>
      <c r="D145" s="629">
        <v>634</v>
      </c>
      <c r="E145" s="630" t="s">
        <v>7390</v>
      </c>
      <c r="F145" s="631" t="s">
        <v>1351</v>
      </c>
      <c r="G145" s="632">
        <v>2881.06</v>
      </c>
      <c r="H145" s="504">
        <v>179583.17249243238</v>
      </c>
      <c r="I145" s="505">
        <v>63410</v>
      </c>
      <c r="J145" s="515" t="s">
        <v>7391</v>
      </c>
      <c r="K145" s="469">
        <v>2</v>
      </c>
      <c r="L145" s="508" t="s">
        <v>7392</v>
      </c>
      <c r="M145" s="828">
        <v>66</v>
      </c>
      <c r="N145" s="829">
        <v>0.71730000000000005</v>
      </c>
      <c r="O145" s="830">
        <v>0.65880000000000005</v>
      </c>
      <c r="P145" s="831">
        <v>0.82330000000000003</v>
      </c>
      <c r="Q145" s="832">
        <v>0.66979999999999995</v>
      </c>
      <c r="R145" s="829">
        <v>0.65480000000000005</v>
      </c>
      <c r="S145" s="833">
        <v>0.71319999999999995</v>
      </c>
      <c r="T145" s="833">
        <v>0.79169999999999996</v>
      </c>
      <c r="U145" s="833">
        <v>0.67391000000000001</v>
      </c>
      <c r="V145" s="833">
        <v>0.65349999999999997</v>
      </c>
      <c r="W145" s="892" t="s">
        <v>7393</v>
      </c>
      <c r="X145" s="875" t="s">
        <v>5091</v>
      </c>
      <c r="Y145" s="517">
        <v>2</v>
      </c>
      <c r="Z145" s="834">
        <v>3</v>
      </c>
      <c r="AA145" s="519" t="s">
        <v>7394</v>
      </c>
      <c r="AB145" s="903">
        <v>2020</v>
      </c>
      <c r="AC145" s="369">
        <v>1</v>
      </c>
      <c r="AD145" s="573" t="s">
        <v>7395</v>
      </c>
      <c r="AE145" s="835">
        <v>1</v>
      </c>
      <c r="AF145" s="751" t="s">
        <v>7396</v>
      </c>
      <c r="AG145" s="578" t="s">
        <v>7397</v>
      </c>
      <c r="AH145" s="647">
        <v>1</v>
      </c>
      <c r="AI145" s="647">
        <v>2</v>
      </c>
      <c r="AJ145" s="647">
        <v>2015</v>
      </c>
      <c r="AK145" s="752" t="s">
        <v>1249</v>
      </c>
      <c r="AL145" s="765" t="s">
        <v>1188</v>
      </c>
      <c r="AM145" s="650" t="s">
        <v>1188</v>
      </c>
      <c r="AN145" s="647" t="s">
        <v>1188</v>
      </c>
      <c r="AO145" s="647" t="s">
        <v>1188</v>
      </c>
      <c r="AP145" s="647">
        <v>1</v>
      </c>
      <c r="AQ145" s="647">
        <v>1</v>
      </c>
      <c r="AR145" s="647">
        <v>1</v>
      </c>
      <c r="AS145" s="647">
        <v>1</v>
      </c>
      <c r="AT145" s="647" t="s">
        <v>1188</v>
      </c>
      <c r="AU145" s="648">
        <v>1</v>
      </c>
      <c r="AV145" s="709" t="s">
        <v>7398</v>
      </c>
      <c r="AW145" s="642" t="s">
        <v>2513</v>
      </c>
      <c r="AX145" s="643">
        <v>1</v>
      </c>
      <c r="AY145" s="861" t="s">
        <v>7399</v>
      </c>
      <c r="AZ145" s="645">
        <v>2</v>
      </c>
      <c r="BA145" s="709" t="s">
        <v>3775</v>
      </c>
      <c r="BB145" s="631" t="s">
        <v>2643</v>
      </c>
      <c r="BC145" s="646" t="s">
        <v>2644</v>
      </c>
      <c r="BD145" s="631" t="s">
        <v>1195</v>
      </c>
      <c r="BE145" s="631" t="s">
        <v>1196</v>
      </c>
      <c r="BF145" s="631">
        <v>2</v>
      </c>
      <c r="BG145" s="631">
        <v>2014</v>
      </c>
      <c r="BH145" s="631" t="s">
        <v>1195</v>
      </c>
      <c r="BI145" s="631">
        <v>1</v>
      </c>
      <c r="BJ145" s="631">
        <v>2</v>
      </c>
      <c r="BK145" s="631" t="s">
        <v>1256</v>
      </c>
      <c r="BL145" s="631" t="s">
        <v>1199</v>
      </c>
      <c r="BM145" s="709" t="s">
        <v>7400</v>
      </c>
      <c r="BN145" s="647">
        <v>1960</v>
      </c>
      <c r="BO145" s="651" t="s">
        <v>1188</v>
      </c>
      <c r="BP145" s="647" t="s">
        <v>1188</v>
      </c>
      <c r="BQ145" s="647">
        <v>0</v>
      </c>
      <c r="BR145" s="647" t="s">
        <v>1188</v>
      </c>
      <c r="BS145" s="647" t="s">
        <v>1188</v>
      </c>
      <c r="BT145" s="647" t="s">
        <v>1188</v>
      </c>
      <c r="BU145" s="647" t="s">
        <v>1188</v>
      </c>
      <c r="BV145" s="648" t="s">
        <v>1188</v>
      </c>
      <c r="BW145" s="551" t="s">
        <v>7401</v>
      </c>
      <c r="BX145" s="650">
        <v>1960</v>
      </c>
      <c r="BY145" s="647" t="s">
        <v>2767</v>
      </c>
      <c r="BZ145" s="651" t="s">
        <v>7402</v>
      </c>
      <c r="CA145" s="647">
        <v>2</v>
      </c>
      <c r="CB145" s="647" t="s">
        <v>1214</v>
      </c>
      <c r="CC145" s="709" t="s">
        <v>7403</v>
      </c>
      <c r="CD145" s="652" t="s">
        <v>1188</v>
      </c>
      <c r="CE145" s="647">
        <v>2</v>
      </c>
      <c r="CF145" s="647">
        <v>2</v>
      </c>
      <c r="CG145" s="515" t="s">
        <v>7404</v>
      </c>
      <c r="CH145" s="647">
        <v>1940</v>
      </c>
      <c r="CI145" s="647">
        <v>1992</v>
      </c>
      <c r="CJ145" s="647">
        <v>3</v>
      </c>
      <c r="CK145" s="651" t="s">
        <v>7405</v>
      </c>
      <c r="CL145" s="651" t="s">
        <v>1981</v>
      </c>
      <c r="CM145" s="647">
        <v>2</v>
      </c>
      <c r="CN145" s="647" t="s">
        <v>1214</v>
      </c>
      <c r="CO145" s="557" t="s">
        <v>7406</v>
      </c>
      <c r="CP145" s="647">
        <v>2013</v>
      </c>
      <c r="CQ145" s="647">
        <v>3</v>
      </c>
      <c r="CR145" s="650">
        <v>3</v>
      </c>
      <c r="CS145" s="653" t="s">
        <v>1188</v>
      </c>
      <c r="CT145" s="647" t="s">
        <v>1188</v>
      </c>
      <c r="CU145" s="648">
        <v>0</v>
      </c>
      <c r="CV145" s="649" t="s">
        <v>7407</v>
      </c>
      <c r="CW145" s="647">
        <v>2008</v>
      </c>
      <c r="CX145" s="657">
        <v>2</v>
      </c>
      <c r="CY145" s="656" t="s">
        <v>7408</v>
      </c>
      <c r="CZ145" s="647">
        <v>2008</v>
      </c>
      <c r="DA145" s="657">
        <v>3</v>
      </c>
      <c r="DB145" s="723">
        <v>86500</v>
      </c>
      <c r="DC145" s="753">
        <v>3</v>
      </c>
      <c r="DD145" s="659" t="s">
        <v>1493</v>
      </c>
      <c r="DE145" s="648">
        <v>1997</v>
      </c>
      <c r="DF145" s="708" t="s">
        <v>2643</v>
      </c>
      <c r="DG145" s="664" t="s">
        <v>2644</v>
      </c>
      <c r="DH145" s="666">
        <v>2</v>
      </c>
      <c r="DI145" s="710" t="s">
        <v>1256</v>
      </c>
      <c r="DJ145" s="709" t="s">
        <v>7409</v>
      </c>
      <c r="DK145" s="665" t="s">
        <v>1188</v>
      </c>
      <c r="DL145" s="665">
        <v>2</v>
      </c>
      <c r="DM145" s="655">
        <v>2</v>
      </c>
      <c r="DN145" s="708" t="s">
        <v>2643</v>
      </c>
      <c r="DO145" s="664" t="s">
        <v>2644</v>
      </c>
      <c r="DP145" s="666">
        <v>2</v>
      </c>
      <c r="DQ145" s="710" t="s">
        <v>1256</v>
      </c>
      <c r="DR145" s="709" t="s">
        <v>7409</v>
      </c>
      <c r="DS145" s="665" t="s">
        <v>1188</v>
      </c>
      <c r="DT145" s="665">
        <v>2</v>
      </c>
      <c r="DU145" s="655">
        <v>2</v>
      </c>
      <c r="DV145" s="651" t="s">
        <v>7410</v>
      </c>
      <c r="DW145" s="709" t="s">
        <v>7411</v>
      </c>
      <c r="DX145" s="647">
        <v>2013</v>
      </c>
      <c r="DY145" s="647">
        <v>3</v>
      </c>
      <c r="DZ145" s="650">
        <v>1</v>
      </c>
      <c r="EA145" s="709" t="s">
        <v>7411</v>
      </c>
      <c r="EB145" s="649" t="s">
        <v>7412</v>
      </c>
      <c r="EC145" s="647">
        <v>2</v>
      </c>
      <c r="ED145" s="668" t="s">
        <v>1214</v>
      </c>
      <c r="EE145" s="647">
        <v>2016</v>
      </c>
      <c r="EF145" s="647">
        <v>2</v>
      </c>
      <c r="EG145" s="650" t="s">
        <v>2813</v>
      </c>
      <c r="EH145" s="648">
        <v>3</v>
      </c>
      <c r="EI145" s="551" t="s">
        <v>7413</v>
      </c>
      <c r="EJ145" s="651" t="s">
        <v>7414</v>
      </c>
      <c r="EK145" s="647" t="s">
        <v>1188</v>
      </c>
      <c r="EL145" s="647" t="s">
        <v>1188</v>
      </c>
      <c r="EM145" s="669" t="s">
        <v>1188</v>
      </c>
      <c r="EN145" s="647" t="s">
        <v>7415</v>
      </c>
      <c r="EO145" s="670" t="s">
        <v>7416</v>
      </c>
      <c r="EP145" s="556">
        <v>2</v>
      </c>
      <c r="EQ145" s="556" t="s">
        <v>1214</v>
      </c>
      <c r="ER145" s="557" t="s">
        <v>7417</v>
      </c>
      <c r="ES145" s="556">
        <v>2004</v>
      </c>
      <c r="ET145" s="556">
        <v>3</v>
      </c>
      <c r="EU145" s="671">
        <v>1</v>
      </c>
      <c r="EV145" s="672"/>
      <c r="EW145" s="673"/>
      <c r="EX145" s="674"/>
      <c r="EY145" s="631" t="s">
        <v>1343</v>
      </c>
      <c r="EZ145" s="631" t="s">
        <v>1188</v>
      </c>
      <c r="FA145" s="675">
        <v>37.700000000000003</v>
      </c>
      <c r="FB145" s="648">
        <v>0</v>
      </c>
      <c r="FC145" s="676"/>
      <c r="FD145" s="647"/>
      <c r="FE145" s="648"/>
      <c r="FF145" s="652" t="s">
        <v>1379</v>
      </c>
      <c r="FG145" s="563" t="s">
        <v>1282</v>
      </c>
      <c r="FH145" s="631" t="str">
        <f t="shared" si="266"/>
        <v>B</v>
      </c>
      <c r="FI145" s="677">
        <f t="shared" si="267"/>
        <v>2.7666666666666671</v>
      </c>
      <c r="FJ145" s="678">
        <f t="shared" si="268"/>
        <v>2.8000000000000003</v>
      </c>
      <c r="FK145" s="679">
        <f t="shared" si="269"/>
        <v>3.5</v>
      </c>
      <c r="FL145" s="680">
        <f t="shared" si="270"/>
        <v>2</v>
      </c>
      <c r="FM145" s="681">
        <v>2</v>
      </c>
      <c r="FN145" s="430">
        <v>2015</v>
      </c>
      <c r="FO145" s="686" t="s">
        <v>7418</v>
      </c>
      <c r="FP145" s="798" t="s">
        <v>7419</v>
      </c>
      <c r="FQ145" s="430">
        <v>1</v>
      </c>
      <c r="FR145" s="682" t="s">
        <v>1285</v>
      </c>
      <c r="FS145" s="369">
        <v>2</v>
      </c>
      <c r="FT145" s="430">
        <v>2015</v>
      </c>
      <c r="FU145" s="573" t="s">
        <v>7419</v>
      </c>
      <c r="FV145" s="369">
        <v>2</v>
      </c>
      <c r="FW145" s="430">
        <v>2015</v>
      </c>
      <c r="FX145" s="573" t="s">
        <v>7420</v>
      </c>
      <c r="FY145" s="369">
        <v>1</v>
      </c>
      <c r="FZ145" s="430">
        <v>2015</v>
      </c>
      <c r="GA145" s="686" t="s">
        <v>7421</v>
      </c>
      <c r="GB145" s="573" t="s">
        <v>7422</v>
      </c>
      <c r="GC145" s="369">
        <v>1</v>
      </c>
      <c r="GD145" s="430">
        <v>2018</v>
      </c>
      <c r="GE145" s="686" t="s">
        <v>6288</v>
      </c>
      <c r="GF145" s="573" t="s">
        <v>7423</v>
      </c>
      <c r="GG145" s="369">
        <v>2</v>
      </c>
      <c r="GH145" s="430">
        <v>2015</v>
      </c>
      <c r="GI145" s="686" t="s">
        <v>7424</v>
      </c>
      <c r="GJ145" s="573" t="s">
        <v>7425</v>
      </c>
      <c r="GK145" s="369">
        <v>2</v>
      </c>
      <c r="GL145" s="430">
        <v>2005</v>
      </c>
      <c r="GM145" s="686" t="s">
        <v>7426</v>
      </c>
      <c r="GN145" s="572" t="s">
        <v>7427</v>
      </c>
      <c r="GO145" s="800">
        <v>1</v>
      </c>
      <c r="GP145" s="730" t="s">
        <v>7428</v>
      </c>
      <c r="GQ145" s="843">
        <v>0</v>
      </c>
      <c r="GR145" s="843">
        <v>1</v>
      </c>
      <c r="GS145" s="843">
        <v>0</v>
      </c>
      <c r="GT145" s="944">
        <v>1</v>
      </c>
      <c r="GU145" s="945">
        <v>1</v>
      </c>
      <c r="GV145" s="814" t="s">
        <v>7429</v>
      </c>
      <c r="GW145" s="843">
        <v>1</v>
      </c>
      <c r="GX145" s="944">
        <v>0</v>
      </c>
      <c r="GY145" s="945">
        <v>0</v>
      </c>
      <c r="GZ145" s="946" t="s">
        <v>1188</v>
      </c>
      <c r="HA145" s="583" t="s">
        <v>1346</v>
      </c>
      <c r="HB145" s="584">
        <v>3</v>
      </c>
      <c r="HC145" s="585">
        <v>2</v>
      </c>
      <c r="HD145" s="586" t="s">
        <v>7430</v>
      </c>
      <c r="HE145" s="471" t="s">
        <v>7431</v>
      </c>
      <c r="HF145" s="587">
        <v>2012</v>
      </c>
      <c r="HG145" s="587">
        <v>2012</v>
      </c>
      <c r="HH145" s="588">
        <v>2</v>
      </c>
      <c r="HI145" s="586" t="s">
        <v>7432</v>
      </c>
      <c r="HJ145" s="578" t="s">
        <v>7433</v>
      </c>
      <c r="HK145" s="691">
        <v>2016</v>
      </c>
      <c r="HL145" s="692">
        <v>0</v>
      </c>
      <c r="HM145" s="693" t="s">
        <v>1188</v>
      </c>
      <c r="HN145" s="592" t="s">
        <v>1188</v>
      </c>
      <c r="HO145" s="681">
        <v>1</v>
      </c>
      <c r="HP145" s="574">
        <v>0</v>
      </c>
      <c r="HQ145" s="472">
        <f t="shared" si="271"/>
        <v>1</v>
      </c>
      <c r="HR145" s="593">
        <v>1</v>
      </c>
      <c r="HS145" s="574">
        <v>0</v>
      </c>
      <c r="HT145" s="574">
        <v>0</v>
      </c>
      <c r="HU145" s="574">
        <v>0</v>
      </c>
      <c r="HV145" s="574">
        <v>0</v>
      </c>
      <c r="HW145" s="574">
        <v>0.5</v>
      </c>
      <c r="HX145" s="574">
        <v>1</v>
      </c>
      <c r="HY145" s="574">
        <v>0</v>
      </c>
      <c r="HZ145" s="574">
        <v>0</v>
      </c>
      <c r="IA145" s="574">
        <v>1</v>
      </c>
      <c r="IB145" s="574">
        <v>1</v>
      </c>
      <c r="IC145" s="574">
        <v>0</v>
      </c>
      <c r="ID145" s="681">
        <v>0</v>
      </c>
      <c r="IE145" s="369">
        <v>0</v>
      </c>
      <c r="IF145" s="574">
        <v>0</v>
      </c>
      <c r="IG145" s="472">
        <f t="shared" si="272"/>
        <v>0</v>
      </c>
      <c r="IH145" s="609" t="s">
        <v>1188</v>
      </c>
      <c r="II145" s="694" t="s">
        <v>1188</v>
      </c>
      <c r="IJ145" s="695" t="s">
        <v>1188</v>
      </c>
      <c r="IK145" s="696" t="s">
        <v>1188</v>
      </c>
      <c r="IL145" s="696" t="s">
        <v>1188</v>
      </c>
      <c r="IM145" s="697" t="s">
        <v>1188</v>
      </c>
      <c r="IN145" s="599">
        <v>1</v>
      </c>
      <c r="IO145" s="600">
        <v>6</v>
      </c>
      <c r="IP145" s="601">
        <v>5</v>
      </c>
      <c r="IQ145" s="600">
        <v>7</v>
      </c>
      <c r="IR145" s="587">
        <v>18</v>
      </c>
      <c r="IS145" s="601">
        <v>25</v>
      </c>
      <c r="IT145" s="599" t="s">
        <v>1188</v>
      </c>
      <c r="IU145" s="600" t="s">
        <v>1188</v>
      </c>
      <c r="IV145" s="587" t="s">
        <v>1188</v>
      </c>
      <c r="IW145" s="601" t="s">
        <v>1188</v>
      </c>
      <c r="IX145" s="602" t="s">
        <v>1188</v>
      </c>
      <c r="IY145" s="681">
        <v>0</v>
      </c>
      <c r="IZ145" s="803" t="s">
        <v>1188</v>
      </c>
      <c r="JA145" s="681">
        <v>2</v>
      </c>
      <c r="JB145" s="771" t="s">
        <v>7434</v>
      </c>
      <c r="JC145" s="681">
        <v>2</v>
      </c>
      <c r="JD145" s="430">
        <v>1</v>
      </c>
      <c r="JE145" s="686" t="s">
        <v>6736</v>
      </c>
      <c r="JF145" s="557" t="s">
        <v>7435</v>
      </c>
      <c r="JG145" s="592">
        <v>2019</v>
      </c>
      <c r="JH145" s="369">
        <v>2</v>
      </c>
      <c r="JI145" s="430">
        <v>3</v>
      </c>
      <c r="JJ145" s="686" t="s">
        <v>742</v>
      </c>
      <c r="JK145" s="798" t="s">
        <v>7394</v>
      </c>
      <c r="JL145" s="592">
        <v>2020</v>
      </c>
      <c r="JM145" s="369">
        <v>1</v>
      </c>
      <c r="JN145" s="430">
        <v>2</v>
      </c>
      <c r="JO145" s="430">
        <v>1</v>
      </c>
      <c r="JP145" s="686" t="s">
        <v>7436</v>
      </c>
      <c r="JQ145" s="557" t="s">
        <v>7437</v>
      </c>
      <c r="JR145" s="592">
        <v>2020</v>
      </c>
      <c r="JS145" s="369">
        <v>2</v>
      </c>
      <c r="JT145" s="430">
        <v>3</v>
      </c>
      <c r="JU145" s="686" t="s">
        <v>2277</v>
      </c>
      <c r="JV145" s="798" t="s">
        <v>7438</v>
      </c>
      <c r="JW145" s="592">
        <v>2016</v>
      </c>
      <c r="JX145" s="606">
        <v>0</v>
      </c>
      <c r="JY145" s="607" t="s">
        <v>1188</v>
      </c>
      <c r="JZ145" s="606" t="s">
        <v>1188</v>
      </c>
      <c r="KA145" s="606">
        <f t="shared" si="273"/>
        <v>0</v>
      </c>
      <c r="KB145" s="606"/>
      <c r="KC145" s="606"/>
      <c r="KD145" s="606"/>
      <c r="KE145" s="606"/>
      <c r="KF145" s="606">
        <f t="shared" si="274"/>
        <v>0</v>
      </c>
      <c r="KG145" s="606"/>
      <c r="KH145" s="606"/>
      <c r="KI145" s="606"/>
      <c r="KJ145" s="606"/>
      <c r="KK145" s="606">
        <v>1</v>
      </c>
      <c r="KL145" s="606">
        <v>1</v>
      </c>
      <c r="KM145" s="608">
        <f t="shared" si="248"/>
        <v>0.64104135036468501</v>
      </c>
      <c r="KN145" s="609">
        <v>0.70520675182342529</v>
      </c>
      <c r="KO145" s="609">
        <v>75</v>
      </c>
      <c r="KP145" s="610">
        <v>7</v>
      </c>
      <c r="KQ145" s="608">
        <f t="shared" si="249"/>
        <v>0.66979918479919431</v>
      </c>
      <c r="KR145" s="609">
        <v>0.84899592399597168</v>
      </c>
      <c r="KS145" s="609">
        <v>79.326919555664063</v>
      </c>
      <c r="KT145" s="610">
        <v>8</v>
      </c>
      <c r="KU145" s="610">
        <v>62</v>
      </c>
      <c r="KV145" s="606" t="s">
        <v>5586</v>
      </c>
      <c r="KW145" s="606" t="s">
        <v>7389</v>
      </c>
      <c r="KX145" s="700" t="str">
        <f t="shared" ca="1" si="275"/>
        <v>B</v>
      </c>
      <c r="KY145" s="701">
        <f t="shared" ca="1" si="276"/>
        <v>0.73549615833218529</v>
      </c>
      <c r="KZ145" s="702">
        <f t="shared" ca="1" si="235"/>
        <v>0.63458588235294111</v>
      </c>
      <c r="LA145" s="703">
        <f t="shared" ca="1" si="236"/>
        <v>0.71203809523809525</v>
      </c>
      <c r="LB145" s="703">
        <f t="shared" ca="1" si="237"/>
        <v>0.72620000000000007</v>
      </c>
      <c r="LC145" s="704">
        <f t="shared" ca="1" si="238"/>
        <v>0.86916065573770485</v>
      </c>
      <c r="LD145" s="696" cm="1">
        <f t="array" aca="1" ref="LD145" ca="1">INDIRECT(LD$203&amp;ROW())*LD$205</f>
        <v>4</v>
      </c>
      <c r="LE145" s="696" cm="1">
        <f t="array" aca="1" ref="LE145" ca="1">INDIRECT(LE$203&amp;ROW())*LE$205</f>
        <v>4</v>
      </c>
      <c r="LF145" s="696" cm="1">
        <f t="array" aca="1" ref="LF145" ca="1">INDIRECT(LF$203&amp;ROW())*LF$205</f>
        <v>8</v>
      </c>
      <c r="LG145" s="696" cm="1">
        <f t="array" aca="1" ref="LG145" ca="1">INDIRECT(LG$203&amp;ROW())*LG$205</f>
        <v>2</v>
      </c>
      <c r="LH145" s="696" cm="1">
        <f t="array" aca="1" ref="LH145" ca="1">INDIRECT(LH$203&amp;ROW())*LH$205</f>
        <v>0</v>
      </c>
      <c r="LI145" s="696" cm="1">
        <f t="array" aca="1" ref="LI145" ca="1">INDIRECT(LI$203&amp;ROW())*LI$205</f>
        <v>2</v>
      </c>
      <c r="LJ145" s="696" cm="1">
        <f t="array" aca="1" ref="LJ145" ca="1">INDIRECT(LJ$203&amp;ROW())*LJ$205</f>
        <v>3</v>
      </c>
      <c r="LK145" s="696" cm="1">
        <f t="array" aca="1" ref="LK145" ca="1">INDIRECT(LK$203&amp;ROW())*LK$205</f>
        <v>2</v>
      </c>
      <c r="LL145" s="696" cm="1">
        <f t="array" aca="1" ref="LL145" ca="1">INDIRECT(LL$203&amp;ROW())*LL$205</f>
        <v>2</v>
      </c>
      <c r="LM145" s="696" cm="1">
        <f t="array" aca="1" ref="LM145" ca="1">INDIRECT(LM$203&amp;ROW())*LM$205</f>
        <v>6</v>
      </c>
      <c r="LN145" s="696" cm="1">
        <f t="array" aca="1" ref="LN145" ca="1">INDIRECT(LN$203&amp;ROW())*LN$205</f>
        <v>2</v>
      </c>
      <c r="LO145" s="696" cm="1">
        <f t="array" aca="1" ref="LO145" ca="1">INDIRECT(LO$203&amp;ROW())*LO$205</f>
        <v>6</v>
      </c>
      <c r="LP145" s="696" cm="1">
        <f t="array" aca="1" ref="LP145" ca="1">INDIRECT(LP$203&amp;ROW())*LP$205</f>
        <v>0</v>
      </c>
      <c r="LQ145" s="696" cm="1">
        <f t="array" aca="1" ref="LQ145" ca="1">IF(INDIRECT(LQ$203&amp;ROW())="-",0,INDIRECT(LQ$203&amp;ROW())*LQ$205)</f>
        <v>4.9398</v>
      </c>
      <c r="LR145" s="696" cm="1">
        <f t="array" aca="1" ref="LR145" ca="1">INDIRECT(LR$203&amp;ROW())*LR$205</f>
        <v>8</v>
      </c>
      <c r="LS145" s="696" cm="1">
        <f t="array" aca="1" ref="LS145" ca="1">IF(INDIRECT(LS$203&amp;ROW())="-",0,INDIRECT(LS$203&amp;ROW())*LS$205)</f>
        <v>3.9528000000000003</v>
      </c>
      <c r="LT145" s="696" cm="1">
        <f t="array" aca="1" ref="LT145" ca="1">INDIRECT(LT$203&amp;ROW())*LT$205</f>
        <v>4</v>
      </c>
      <c r="LU145" s="696" cm="1">
        <f t="array" aca="1" ref="LU145" ca="1">INDIRECT(LU$203&amp;ROW())*LU$205</f>
        <v>2</v>
      </c>
      <c r="LV145" s="696" cm="1">
        <f t="array" aca="1" ref="LV145" ca="1">INDIRECT(LV$203&amp;ROW())*LV$205</f>
        <v>0</v>
      </c>
      <c r="LW145" s="696" cm="1">
        <f t="array" aca="1" ref="LW145" ca="1">INDIRECT(LW$203&amp;ROW())*LW$205</f>
        <v>2</v>
      </c>
      <c r="LX145" s="696" cm="1">
        <f t="array" aca="1" ref="LX145" ca="1">INDIRECT(LX$203&amp;ROW())*LX$205</f>
        <v>3</v>
      </c>
      <c r="LY145" s="696" cm="1">
        <f t="array" aca="1" ref="LY145" ca="1">IF(INDIRECT(LY$203&amp;ROW())="-",0,INDIRECT(LY$203&amp;ROW())*LY$205)</f>
        <v>3.9288000000000003</v>
      </c>
      <c r="LZ145" s="696" cm="1">
        <f t="array" aca="1" ref="LZ145" ca="1">INDIRECT(LZ$203&amp;ROW())*LZ$205</f>
        <v>0</v>
      </c>
      <c r="MA145" s="696" cm="1">
        <f t="array" aca="1" ref="MA145" ca="1">INDIRECT(MA$203&amp;ROW())*MA$205</f>
        <v>4</v>
      </c>
      <c r="MB145" s="696" cm="1">
        <f t="array" aca="1" ref="MB145" ca="1">INDIRECT(MB$203&amp;ROW())*MB$205</f>
        <v>4</v>
      </c>
      <c r="MC145" s="696" cm="1">
        <f t="array" aca="1" ref="MC145" ca="1">IF($MB145=0,0,INDIRECT(MC$203&amp;ROW())*MC$205)</f>
        <v>0</v>
      </c>
      <c r="MD145" s="696" cm="1">
        <f t="array" aca="1" ref="MD145" ca="1">IF($MB145=0,0,INDIRECT(MD$203&amp;ROW())*MD$205)</f>
        <v>0.5</v>
      </c>
      <c r="ME145" s="696" cm="1">
        <f t="array" aca="1" ref="ME145" ca="1">IF($MB145=0,0,INDIRECT(ME$203&amp;ROW())*ME$205)</f>
        <v>0</v>
      </c>
      <c r="MF145" s="696" cm="1">
        <f t="array" aca="1" ref="MF145" ca="1">IF($MB145=0,0,INDIRECT(MF$203&amp;ROW())*MF$205)</f>
        <v>0.5</v>
      </c>
      <c r="MG145" s="696" cm="1">
        <f t="array" aca="1" ref="MG145" ca="1">INDIRECT(MG$203&amp;ROW())*MG$205</f>
        <v>4</v>
      </c>
      <c r="MH145" s="696" cm="1">
        <f t="array" aca="1" ref="MH145" ca="1">IF($MG145=0,0,INDIRECT(MH$203&amp;ROW())*MH$205)</f>
        <v>0.5</v>
      </c>
      <c r="MI145" s="696" cm="1">
        <f t="array" aca="1" ref="MI145" ca="1">IF($MG145=0,0,INDIRECT(MI$203&amp;ROW())*MI$205)</f>
        <v>0</v>
      </c>
      <c r="MJ145" s="696" cm="1">
        <f t="array" aca="1" ref="MJ145" ca="1">INDIRECT(MJ$203&amp;ROW())*MJ$205</f>
        <v>0</v>
      </c>
      <c r="MK145" s="696" cm="1">
        <f t="array" aca="1" ref="MK145" ca="1">INDIRECT(MK$203&amp;ROW())*MK$205</f>
        <v>4</v>
      </c>
      <c r="ML145" s="696" cm="1">
        <f t="array" aca="1" ref="ML145" ca="1">INDIRECT(ML$203&amp;ROW())*ML$205</f>
        <v>6</v>
      </c>
      <c r="MM145" s="696" cm="1">
        <f t="array" aca="1" ref="MM145" ca="1">INDIRECT(MM$203&amp;ROW())*MM$205</f>
        <v>6</v>
      </c>
      <c r="MN145" s="696" cm="1">
        <f t="array" aca="1" ref="MN145" ca="1">INDIRECT(MN$203&amp;ROW())*MN$205</f>
        <v>4</v>
      </c>
      <c r="MO145" s="696" cm="1">
        <f t="array" aca="1" ref="MO145" ca="1">INDIRECT(MO$203&amp;ROW())*MO$205</f>
        <v>0</v>
      </c>
      <c r="MP145" s="696" cm="1">
        <f t="array" aca="1" ref="MP145" ca="1">INDIRECT(MP$203&amp;ROW())*MP$205</f>
        <v>2</v>
      </c>
      <c r="MQ145" s="696" cm="1">
        <f t="array" aca="1" ref="MQ145" ca="1">INDIRECT(MQ$203&amp;ROW())*MQ$205</f>
        <v>2</v>
      </c>
      <c r="MR145" s="696" cm="1">
        <f t="array" aca="1" ref="MR145" ca="1">INDIRECT(MR$203&amp;ROW())*MR$205</f>
        <v>2</v>
      </c>
      <c r="MS145" s="696" cm="1">
        <f t="array" aca="1" ref="MS145" ca="1">INDIRECT(MS$203&amp;ROW())*MS$205</f>
        <v>2</v>
      </c>
      <c r="MT145" s="696" cm="1">
        <f t="array" aca="1" ref="MT145" ca="1">INDIRECT(MT$203&amp;ROW())*MT$205</f>
        <v>3</v>
      </c>
      <c r="MU145" s="696" cm="1">
        <f t="array" aca="1" ref="MU145" ca="1">INDIRECT(MU$203&amp;ROW())*MU$205</f>
        <v>2</v>
      </c>
      <c r="MV145" s="696" cm="1">
        <f t="array" aca="1" ref="MV145" ca="1">IF(INDIRECT(MV$203&amp;ROW())="-",0,INDIRECT(MV$203&amp;ROW())*MV$205)</f>
        <v>4.0187999999999997</v>
      </c>
      <c r="MW145" s="696" cm="1">
        <f t="array" aca="1" ref="MW145" ca="1">INDIRECT(MW$203&amp;ROW())*MW$205</f>
        <v>4</v>
      </c>
      <c r="MX145" s="696" cm="1">
        <f t="array" aca="1" ref="MX145" ca="1">INDIRECT(MX$203&amp;ROW())*MX$205</f>
        <v>4</v>
      </c>
      <c r="MY145" s="696" cm="1">
        <f t="array" aca="1" ref="MY145" ca="1">INDIRECT(MY$203&amp;ROW())*MY$205</f>
        <v>8</v>
      </c>
      <c r="NA145" s="701">
        <f t="shared" si="277"/>
        <v>0.62983658536585363</v>
      </c>
      <c r="NB145" s="617">
        <f t="shared" si="278"/>
        <v>0.6899142857142857</v>
      </c>
      <c r="NC145" s="695">
        <f t="shared" si="279"/>
        <v>0.58883076923076927</v>
      </c>
      <c r="ND145" s="697">
        <f t="shared" si="280"/>
        <v>0.87665925925925925</v>
      </c>
      <c r="NE145" s="694">
        <f t="shared" si="281"/>
        <v>0.69631022489254191</v>
      </c>
      <c r="NF145" s="682" t="str">
        <f t="shared" si="282"/>
        <v>B</v>
      </c>
      <c r="NH145" s="606" t="s">
        <v>7389</v>
      </c>
      <c r="NI145" s="563" t="str">
        <f t="shared" si="239"/>
        <v>B</v>
      </c>
      <c r="NJ145" s="563" t="str">
        <f t="shared" si="283"/>
        <v>B</v>
      </c>
      <c r="NK145" s="563" t="str">
        <f t="shared" ca="1" si="284"/>
        <v>B</v>
      </c>
      <c r="NL145" s="563" t="str">
        <f t="shared" ca="1" si="285"/>
        <v>B</v>
      </c>
      <c r="NM145" s="563" t="str">
        <f t="shared" ca="1" si="286"/>
        <v>B</v>
      </c>
      <c r="NN145" s="563" t="str">
        <f t="shared" ca="1" si="306"/>
        <v>B</v>
      </c>
      <c r="NO145" s="563" t="str">
        <f t="shared" ca="1" si="307"/>
        <v>B</v>
      </c>
      <c r="NP145" s="606" t="str">
        <f t="shared" si="287"/>
        <v>Yes</v>
      </c>
      <c r="NQ145" s="682" t="str">
        <f t="shared" si="288"/>
        <v>Yes</v>
      </c>
      <c r="NR145" s="682" t="e">
        <f>IF(OR(AND(NI145="A",OR(NJ145="C",NJ145="D")),AND(NI145="A",OR(#REF!="C",#REF!="D")),AND(NI145="B",OR(NJ145="D",#REF!="D")),AND(OR(NI145="C",NI145="D"),OR(NJ145="A",NJ145="B")),AND(OR(NI145="C",NI145="D"),OR(#REF!="A",#REF!="B")),AND(OR(NJ145="A",#REF!="A",NJ145="B",#REF!="B"),OR(NP145="-",NQ145="-")),AND(OR(NJ145="C",#REF!="C",NJ145="D",#REF!="D"),NP145="Yes")),"Yes","-")</f>
        <v>#REF!</v>
      </c>
      <c r="NS145" s="607"/>
      <c r="NT145" s="619">
        <f t="shared" si="289"/>
        <v>0.71730000000000005</v>
      </c>
      <c r="NU145" s="619">
        <f t="shared" si="290"/>
        <v>0.69631022489254191</v>
      </c>
      <c r="NV145" s="619">
        <f t="shared" ca="1" si="291"/>
        <v>0.73549615833218529</v>
      </c>
      <c r="NW145" s="619">
        <f t="shared" ca="1" si="308"/>
        <v>0.68507188230147431</v>
      </c>
      <c r="NX145" s="619">
        <f t="shared" ca="1" si="309"/>
        <v>0.69618150322491201</v>
      </c>
      <c r="NY145" s="620">
        <f t="shared" ca="1" si="310"/>
        <v>0.70556829139752641</v>
      </c>
      <c r="NZ145" s="620">
        <f t="shared" ca="1" si="311"/>
        <v>0.69920106215220967</v>
      </c>
      <c r="OA145" s="705" t="s">
        <v>1188</v>
      </c>
      <c r="OB145" s="706" t="s">
        <v>1188</v>
      </c>
      <c r="OC145" s="494"/>
      <c r="OE145" s="606" t="s">
        <v>7389</v>
      </c>
      <c r="OF145" s="700" t="str">
        <f t="shared" ca="1" si="292"/>
        <v>B</v>
      </c>
      <c r="OG145" s="701">
        <f t="shared" ca="1" si="312"/>
        <v>0.68507188230147431</v>
      </c>
      <c r="OH145" s="705">
        <f t="shared" ca="1" si="293"/>
        <v>0.61889353622559662</v>
      </c>
      <c r="OI145" s="696">
        <f t="shared" ca="1" si="294"/>
        <v>0.67866337967377677</v>
      </c>
      <c r="OJ145" s="696">
        <f t="shared" ca="1" si="295"/>
        <v>0.55845376352116705</v>
      </c>
      <c r="OK145" s="697">
        <f t="shared" ca="1" si="296"/>
        <v>0.88427684978535703</v>
      </c>
      <c r="OL145" s="696" cm="1">
        <f t="array" aca="1" ref="OL145" ca="1">INDIRECT(OL$203&amp;ROW())*OL$205</f>
        <v>0.74780000000000002</v>
      </c>
      <c r="OM145" s="696" cm="1">
        <f t="array" aca="1" ref="OM145" ca="1">INDIRECT(OM$203&amp;ROW())*OM$205</f>
        <v>0.60309999999999997</v>
      </c>
      <c r="ON145" s="696" cm="1">
        <f t="array" aca="1" ref="ON145" ca="1">INDIRECT(ON$203&amp;ROW())*ON$205</f>
        <v>1.4561999999999999</v>
      </c>
      <c r="OO145" s="696" cm="1">
        <f t="array" aca="1" ref="OO145" ca="1">INDIRECT(OO$203&amp;ROW())*OO$205</f>
        <v>0.71940000000000004</v>
      </c>
      <c r="OP145" s="696" cm="1">
        <f t="array" aca="1" ref="OP145" ca="1">INDIRECT(OP$203&amp;ROW())*OP$205</f>
        <v>0</v>
      </c>
      <c r="OQ145" s="696" cm="1">
        <f t="array" aca="1" ref="OQ145" ca="1">INDIRECT(OQ$203&amp;ROW())*OQ$205</f>
        <v>1.0566</v>
      </c>
      <c r="OR145" s="696" cm="1">
        <f t="array" aca="1" ref="OR145" ca="1">INDIRECT(OR$203&amp;ROW())*OR$205</f>
        <v>1.4141999999999999</v>
      </c>
      <c r="OS145" s="696" cm="1">
        <f t="array" aca="1" ref="OS145" ca="1">INDIRECT(OS$203&amp;ROW())*OS$205</f>
        <v>1.0258</v>
      </c>
      <c r="OT145" s="696" cm="1">
        <f t="array" aca="1" ref="OT145" ca="1">INDIRECT(OT$203&amp;ROW())*OT$205</f>
        <v>0.98180000000000001</v>
      </c>
      <c r="OU145" s="696" cm="1">
        <f t="array" aca="1" ref="OU145" ca="1">INDIRECT(OU$203&amp;ROW())*OU$205</f>
        <v>1.9304999999999999</v>
      </c>
      <c r="OV145" s="696" cm="1">
        <f t="array" aca="1" ref="OV145" ca="1">INDIRECT(OV$203&amp;ROW())*OV$205</f>
        <v>0.81079999999999997</v>
      </c>
      <c r="OW145" s="696" cm="1">
        <f t="array" aca="1" ref="OW145" ca="1">INDIRECT(OW$203&amp;ROW())*OW$205</f>
        <v>1.5144000000000002</v>
      </c>
      <c r="OX145" s="696" cm="1">
        <f t="array" aca="1" ref="OX145" ca="1">INDIRECT(OX$203&amp;ROW())*OX$205</f>
        <v>0</v>
      </c>
      <c r="OY145" s="696" cm="1">
        <f t="array" aca="1" ref="OY145" ca="1">IF(INDIRECT(OY$203&amp;ROW())="-",0,INDIRECT(OY$203&amp;ROW())*OY$205)</f>
        <v>0.58429600999999998</v>
      </c>
      <c r="OZ145" s="696" cm="1">
        <f t="array" aca="1" ref="OZ145" ca="1">INDIRECT(OZ$203&amp;ROW())*OZ$205</f>
        <v>1.4206000000000001</v>
      </c>
      <c r="PA145" s="696" cm="1">
        <f t="array" aca="1" ref="PA145" ca="1">IF(INDIRECT(PA$203&amp;ROW())="-",0,INDIRECT(PA$203&amp;ROW())*PA$205)</f>
        <v>0.58198391999999999</v>
      </c>
      <c r="PB145" s="705" cm="1">
        <f t="array" aca="1" ref="PB145" ca="1">INDIRECT(PB$203&amp;ROW())*PB$205</f>
        <v>1.5084</v>
      </c>
      <c r="PC145" s="696" cm="1">
        <f t="array" aca="1" ref="PC145" ca="1">INDIRECT(PC$203&amp;ROW())*PC$205</f>
        <v>1.3946000000000001</v>
      </c>
      <c r="PD145" s="696" cm="1">
        <f t="array" aca="1" ref="PD145" ca="1">INDIRECT(PD$203&amp;ROW())*PD$205</f>
        <v>0</v>
      </c>
      <c r="PE145" s="696" cm="1">
        <f t="array" aca="1" ref="PE145" ca="1">INDIRECT(PE$203&amp;ROW())*PE$205</f>
        <v>1.28</v>
      </c>
      <c r="PF145" s="696" cm="1">
        <f t="array" aca="1" ref="PF145" ca="1">INDIRECT(PF$203&amp;ROW())*PF$205</f>
        <v>1.9962</v>
      </c>
      <c r="PG145" s="696" cm="1">
        <f t="array" aca="1" ref="PG145" ca="1">IF(INDIRECT(PG$203&amp;ROW())="-",0,INDIRECT(PG$203&amp;ROW())*PG$205)</f>
        <v>0.57295000000000007</v>
      </c>
      <c r="PH145" s="696" cm="1">
        <f t="array" aca="1" ref="PH145" ca="1">INDIRECT(PH$203&amp;ROW())*PH$205</f>
        <v>0</v>
      </c>
      <c r="PI145" s="696" cm="1">
        <f t="array" aca="1" ref="PI145" ca="1">INDIRECT(PI$203&amp;ROW())*PI$205</f>
        <v>1.2145999999999999</v>
      </c>
      <c r="PJ145" s="696" cm="1">
        <f t="array" aca="1" ref="PJ145" ca="1">INDIRECT(PJ$203&amp;ROW())*PJ$205</f>
        <v>0.75980000000000003</v>
      </c>
      <c r="PK145" s="696" cm="1">
        <f t="array" aca="1" ref="PK145" ca="1">IF($PJ145=0,0,INDIRECT(PK$203&amp;ROW())*PK$205)</f>
        <v>0</v>
      </c>
      <c r="PL145" s="696" cm="1">
        <f t="array" aca="1" ref="PL145" ca="1">IF($MPE145=0,0,INDIRECT(PL$203&amp;ROW())*PL$205)</f>
        <v>0</v>
      </c>
      <c r="PM145" s="696" cm="1">
        <f t="array" aca="1" ref="PM145" ca="1">IF($MPE145=0,0,INDIRECT(PM$203&amp;ROW())*PM$205)</f>
        <v>0</v>
      </c>
      <c r="PN145" s="696" cm="1">
        <f t="array" aca="1" ref="PN145" ca="1">IF($PJ145=0,0,INDIRECT(PN$203&amp;ROW())*PN$205)</f>
        <v>0.52580000000000005</v>
      </c>
      <c r="PO145" s="696" cm="1">
        <f t="array" aca="1" ref="PO145" ca="1">INDIRECT(PO$203&amp;ROW())*PO$205</f>
        <v>0.73140000000000005</v>
      </c>
      <c r="PP145" s="696" cm="1">
        <f t="array" aca="1" ref="PP145" ca="1">IF($PO145=0,0,INDIRECT(PP$203&amp;ROW())*PP$205)</f>
        <v>0.68189999999999995</v>
      </c>
      <c r="PQ145" s="696" cm="1">
        <f t="array" aca="1" ref="PQ145" ca="1">IF($PO145=0,0,INDIRECT(PQ$203&amp;ROW())*PQ$205)</f>
        <v>0</v>
      </c>
      <c r="PR145" s="696" cm="1">
        <f t="array" aca="1" ref="PR145" ca="1">INDIRECT(PR$203&amp;ROW())*PR$205</f>
        <v>0</v>
      </c>
      <c r="PS145" s="696" cm="1">
        <f t="array" aca="1" ref="PS145" ca="1">INDIRECT(PS$203&amp;ROW())*PS$205</f>
        <v>0.7389</v>
      </c>
      <c r="PT145" s="696" cm="1">
        <f t="array" aca="1" ref="PT145" ca="1">INDIRECT(PT$203&amp;ROW())*PT$205</f>
        <v>1.4406000000000001</v>
      </c>
      <c r="PU145" s="696" cm="1">
        <f t="array" aca="1" ref="PU145" ca="1">INDIRECT(PU$203&amp;ROW())*PU$205</f>
        <v>1.7696999999999998</v>
      </c>
      <c r="PV145" s="696" cm="1">
        <f t="array" aca="1" ref="PV145" ca="1">INDIRECT(PV$203&amp;ROW())*PV$205</f>
        <v>0.6966</v>
      </c>
      <c r="PW145" s="696" cm="1">
        <f t="array" aca="1" ref="PW145" ca="1">INDIRECT(PW$203&amp;ROW())*PW$205</f>
        <v>0</v>
      </c>
      <c r="PX145" s="696" cm="1">
        <f t="array" aca="1" ref="PX145" ca="1">INDIRECT(PX$203&amp;ROW())*PX$205</f>
        <v>1.1714</v>
      </c>
      <c r="PY145" s="696" cm="1">
        <f t="array" aca="1" ref="PY145" ca="1">INDIRECT(PY$203&amp;ROW())*PY$205</f>
        <v>1.1866000000000001</v>
      </c>
      <c r="PZ145" s="696" cm="1">
        <f t="array" aca="1" ref="PZ145" ca="1">INDIRECT(PZ$203&amp;ROW())*PZ$205</f>
        <v>0.17430000000000001</v>
      </c>
      <c r="QA145" s="696" cm="1">
        <f t="array" aca="1" ref="QA145" ca="1">INDIRECT(QA$203&amp;ROW())*QA$205</f>
        <v>0.31659999999999999</v>
      </c>
      <c r="QB145" s="696" cm="1">
        <f t="array" aca="1" ref="QB145" ca="1">INDIRECT(QB$203&amp;ROW())*QB$205</f>
        <v>2.3948999999999998</v>
      </c>
      <c r="QC145" s="696" cm="1">
        <f t="array" aca="1" ref="QC145" ca="1">INDIRECT(QC$203&amp;ROW())*QC$205</f>
        <v>1.4259999999999999</v>
      </c>
      <c r="QD145" s="696" cm="1">
        <f t="array" aca="1" ref="QD145" ca="1">IF(INDIRECT(QD$203&amp;ROW())="-",0,INDIRECT(QD$203&amp;ROW())*QD$205)</f>
        <v>0.41132417999999998</v>
      </c>
      <c r="QE145" s="696" cm="1">
        <f t="array" aca="1" ref="QE145" ca="1">INDIRECT(QE$203&amp;ROW())*QE$205</f>
        <v>1.0656000000000001</v>
      </c>
      <c r="QF145" s="696" cm="1">
        <f t="array" aca="1" ref="QF145" ca="1">INDIRECT(QF$203&amp;ROW())*QF$205</f>
        <v>0.72440000000000004</v>
      </c>
      <c r="QG145" s="696" cm="1">
        <f t="array" aca="1" ref="QG145" ca="1">INDIRECT(QG$203&amp;ROW())*QG$205</f>
        <v>1.4996</v>
      </c>
      <c r="QI145" s="606" t="s">
        <v>7389</v>
      </c>
      <c r="QJ145" s="700" t="str">
        <f t="shared" ca="1" si="297"/>
        <v>B</v>
      </c>
      <c r="QK145" s="701">
        <f t="shared" ca="1" si="313"/>
        <v>0.69618150322491201</v>
      </c>
      <c r="QL145" s="705">
        <f t="shared" ca="1" si="298"/>
        <v>0.60234444712773461</v>
      </c>
      <c r="QM145" s="696">
        <f t="shared" ca="1" si="299"/>
        <v>0.76887980766316077</v>
      </c>
      <c r="QN145" s="696">
        <f t="shared" ca="1" si="300"/>
        <v>0.53697042596494626</v>
      </c>
      <c r="QO145" s="697">
        <f t="shared" ca="1" si="301"/>
        <v>0.87653133214380663</v>
      </c>
      <c r="QP145" s="696" cm="1">
        <f t="array" aca="1" ref="QP145" ca="1">INDIRECT(QP$203&amp;ROW())*QP$205</f>
        <v>3.3451646745381883E-2</v>
      </c>
      <c r="QQ145" s="696" cm="1">
        <f t="array" aca="1" ref="QQ145" ca="1">INDIRECT(QQ$203&amp;ROW())*QQ$205</f>
        <v>0.12751963295189217</v>
      </c>
      <c r="QR145" s="696" cm="1">
        <f t="array" aca="1" ref="QR145" ca="1">INDIRECT(QR$203&amp;ROW())*QR$205</f>
        <v>0.15089809664795908</v>
      </c>
      <c r="QS145" s="696" cm="1">
        <f t="array" aca="1" ref="QS145" ca="1">INDIRECT(QS$203&amp;ROW())*QS$205</f>
        <v>0.14980907289200712</v>
      </c>
      <c r="QT145" s="696" cm="1">
        <f t="array" aca="1" ref="QT145" ca="1">INDIRECT(QT$203&amp;ROW())*QT$205</f>
        <v>0</v>
      </c>
      <c r="QU145" s="696" cm="1">
        <f t="array" aca="1" ref="QU145" ca="1">INDIRECT(QU$203&amp;ROW())*QU$205</f>
        <v>0.35552804589042175</v>
      </c>
      <c r="QV145" s="696" cm="1">
        <f t="array" aca="1" ref="QV145" ca="1">INDIRECT(QV$203&amp;ROW())*QV$205</f>
        <v>0.24117831443907087</v>
      </c>
      <c r="QW145" s="696" cm="1">
        <f t="array" aca="1" ref="QW145" ca="1">INDIRECT(QW$203&amp;ROW())*QW$205</f>
        <v>0.35399610916221985</v>
      </c>
      <c r="QX145" s="696" cm="1">
        <f t="array" aca="1" ref="QX145" ca="1">INDIRECT(QX$203&amp;ROW())*QX$205</f>
        <v>0.40427262949275872</v>
      </c>
      <c r="QY145" s="696" cm="1">
        <f t="array" aca="1" ref="QY145" ca="1">INDIRECT(QY$203&amp;ROW())*QY$205</f>
        <v>0.13540247513535897</v>
      </c>
      <c r="QZ145" s="696" cm="1">
        <f t="array" aca="1" ref="QZ145" ca="1">INDIRECT(QZ$203&amp;ROW())*QZ$205</f>
        <v>0.18408832253847218</v>
      </c>
      <c r="RA145" s="696" cm="1">
        <f t="array" aca="1" ref="RA145" ca="1">INDIRECT(RA$203&amp;ROW())*RA$205</f>
        <v>5.1272116233970627E-2</v>
      </c>
      <c r="RB145" s="696" cm="1">
        <f t="array" aca="1" ref="RB145" ca="1">INDIRECT(RB$203&amp;ROW())*RB$205</f>
        <v>0</v>
      </c>
      <c r="RC145" s="696" cm="1">
        <f t="array" aca="1" ref="RC145" ca="1">IF(INDIRECT(RC$203&amp;ROW())="-",0,INDIRECT(RC$203&amp;ROW())*RC$205)</f>
        <v>6.9081962876848729E-2</v>
      </c>
      <c r="RD145" s="696" cm="1">
        <f t="array" aca="1" ref="RD145" ca="1">INDIRECT(RD$203&amp;ROW())*RD$205</f>
        <v>7.1442097940886296E-2</v>
      </c>
      <c r="RE145" s="696" cm="1">
        <f t="array" aca="1" ref="RE145" ca="1">IF(INDIRECT(RE$203&amp;ROW())="-",0,INDIRECT(RE$203&amp;ROW())*RE$205)</f>
        <v>4.1694819375400656E-2</v>
      </c>
      <c r="RF145" s="705" cm="1">
        <f t="array" aca="1" ref="RF145" ca="1">INDIRECT(RF$203&amp;ROW())*RF$205</f>
        <v>0.10613798880649605</v>
      </c>
      <c r="RG145" s="696" cm="1">
        <f t="array" aca="1" ref="RG145" ca="1">INDIRECT(RG$203&amp;ROW())*RG$205</f>
        <v>0.27650466908360405</v>
      </c>
      <c r="RH145" s="696" cm="1">
        <f t="array" aca="1" ref="RH145" ca="1">INDIRECT(RH$203&amp;ROW())*RH$205</f>
        <v>0</v>
      </c>
      <c r="RI145" s="696" cm="1">
        <f t="array" aca="1" ref="RI145" ca="1">INDIRECT(RI$203&amp;ROW())*RI$205</f>
        <v>0.21539378250062202</v>
      </c>
      <c r="RJ145" s="696" cm="1">
        <f t="array" aca="1" ref="RJ145" ca="1">INDIRECT(RJ$203&amp;ROW())*RJ$205</f>
        <v>0.18340085004648693</v>
      </c>
      <c r="RK145" s="696" cm="1">
        <f t="array" aca="1" ref="RK145" ca="1">IF(INDIRECT(RK$203&amp;ROW())="-",0,INDIRECT(RK$203&amp;ROW())*RK$205)</f>
        <v>3.9564062940499842E-2</v>
      </c>
      <c r="RL145" s="696" cm="1">
        <f t="array" aca="1" ref="RL145" ca="1">INDIRECT(RL$203&amp;ROW())*RL$205</f>
        <v>0</v>
      </c>
      <c r="RM145" s="696" cm="1">
        <f t="array" aca="1" ref="RM145" ca="1">INDIRECT(RM$203&amp;ROW())*RM$205</f>
        <v>2.9987460729532761E-2</v>
      </c>
      <c r="RN145" s="696" cm="1">
        <f t="array" aca="1" ref="RN145" ca="1">INDIRECT(RN$203&amp;ROW())*RN$205</f>
        <v>9.3820613050938681E-2</v>
      </c>
      <c r="RO145" s="696" cm="1">
        <f t="array" aca="1" ref="RO145" ca="1">IF($RN145=0,0,INDIRECT(RO$203&amp;ROW())*RO$205)</f>
        <v>0</v>
      </c>
      <c r="RP145" s="696" cm="1">
        <f t="array" aca="1" ref="RP145" ca="1">IF($RN145=0,0,INDIRECT(RP$203&amp;ROW())*RP$205)</f>
        <v>9.7715867439664539E-2</v>
      </c>
      <c r="RQ145" s="696" cm="1">
        <f t="array" aca="1" ref="RQ145" ca="1">IF($RN145=0,0,INDIRECT(RQ$203&amp;ROW())*RQ$205)</f>
        <v>0</v>
      </c>
      <c r="RR145" s="696" cm="1">
        <f t="array" aca="1" ref="RR145" ca="1">IF($RN145=0,0,INDIRECT(RR$203&amp;ROW())*RR$205)</f>
        <v>8.2232286875619773E-2</v>
      </c>
      <c r="RS145" s="696" cm="1">
        <f t="array" aca="1" ref="RS145" ca="1">INDIRECT(RS$203&amp;ROW())*RS$205</f>
        <v>7.7466902221184339E-2</v>
      </c>
      <c r="RT145" s="696" cm="1">
        <f t="array" aca="1" ref="RT145" ca="1">IF($RS145=0,0,INDIRECT(RT$203&amp;ROW())*RT$205)</f>
        <v>8.1033461602244533E-2</v>
      </c>
      <c r="RU145" s="696" cm="1">
        <f t="array" aca="1" ref="RU145" ca="1">IF($RS145=0,0,INDIRECT(RU$203&amp;ROW())*RU$205)</f>
        <v>0</v>
      </c>
      <c r="RV145" s="696" cm="1">
        <f t="array" aca="1" ref="RV145" ca="1">INDIRECT(RV$203&amp;ROW())*RV$205</f>
        <v>0</v>
      </c>
      <c r="RW145" s="696" cm="1">
        <f t="array" aca="1" ref="RW145" ca="1">INDIRECT(RW$203&amp;ROW())*RW$205</f>
        <v>2.6659190312299668E-2</v>
      </c>
      <c r="RX145" s="696" cm="1">
        <f t="array" aca="1" ref="RX145" ca="1">INDIRECT(RX$203&amp;ROW())*RX$205</f>
        <v>0.19074035443114332</v>
      </c>
      <c r="RY145" s="696" cm="1">
        <f t="array" aca="1" ref="RY145" ca="1">INDIRECT(RY$203&amp;ROW())*RY$205</f>
        <v>8.4396695370290389E-2</v>
      </c>
      <c r="RZ145" s="696" cm="1">
        <f t="array" aca="1" ref="RZ145" ca="1">INDIRECT(RZ$203&amp;ROW())*RZ$205</f>
        <v>3.6812489486199085E-2</v>
      </c>
      <c r="SA145" s="696" cm="1">
        <f t="array" aca="1" ref="SA145" ca="1">INDIRECT(SA$203&amp;ROW())*SA$205</f>
        <v>0</v>
      </c>
      <c r="SB145" s="696" cm="1">
        <f t="array" aca="1" ref="SB145" ca="1">INDIRECT(SB$203&amp;ROW())*SB$205</f>
        <v>4.7124126502052749E-2</v>
      </c>
      <c r="SC145" s="696" cm="1">
        <f t="array" aca="1" ref="SC145" ca="1">INDIRECT(SC$203&amp;ROW())*SC$205</f>
        <v>5.4291606235991073E-2</v>
      </c>
      <c r="SD145" s="696" cm="1">
        <f t="array" aca="1" ref="SD145" ca="1">INDIRECT(SD$203&amp;ROW())*SD$205</f>
        <v>0.3072993885784252</v>
      </c>
      <c r="SE145" s="696" cm="1">
        <f t="array" aca="1" ref="SE145" ca="1">INDIRECT(SE$203&amp;ROW())*SE$205</f>
        <v>0.2585618210787391</v>
      </c>
      <c r="SF145" s="696" cm="1">
        <f t="array" aca="1" ref="SF145" ca="1">INDIRECT(SF$203&amp;ROW())*SF$205</f>
        <v>0.19835664972334499</v>
      </c>
      <c r="SG145" s="696" cm="1">
        <f t="array" aca="1" ref="SG145" ca="1">INDIRECT(SG$203&amp;ROW())*SG$205</f>
        <v>7.4767843909269882E-2</v>
      </c>
      <c r="SH145" s="696" cm="1">
        <f t="array" aca="1" ref="SH145" ca="1">IF(INDIRECT(SH$203&amp;ROW())="-",0,INDIRECT(SH$203&amp;ROW())*SH$205)</f>
        <v>5.2699902613787743E-2</v>
      </c>
      <c r="SI145" s="696" cm="1">
        <f t="array" aca="1" ref="SI145" ca="1">INDIRECT(SI$203&amp;ROW())*SI$205</f>
        <v>0.24423887568083891</v>
      </c>
      <c r="SJ145" s="696" cm="1">
        <f t="array" aca="1" ref="SJ145" ca="1">INDIRECT(SJ$203&amp;ROW())*SJ$205</f>
        <v>0.10961749760323641</v>
      </c>
      <c r="SK145" s="696" cm="1">
        <f t="array" aca="1" ref="SK145" ca="1">INDIRECT(SK$203&amp;ROW())*SK$205</f>
        <v>0.21261490593800375</v>
      </c>
      <c r="SN145" s="606" t="s">
        <v>7389</v>
      </c>
      <c r="SO145" s="707" cm="1">
        <f t="array" aca="1" ref="SO145" ca="1">INDIRECT(SO$203&amp;ROW())*SO$205</f>
        <v>1</v>
      </c>
      <c r="SP145" s="707" cm="1">
        <f t="array" aca="1" ref="SP145" ca="1">INDIRECT(SP$203&amp;ROW())*SP$205</f>
        <v>1</v>
      </c>
      <c r="SQ145" s="707" cm="1">
        <f t="array" aca="1" ref="SQ145" ca="1">INDIRECT(SQ$203&amp;ROW())*SQ$205</f>
        <v>2</v>
      </c>
      <c r="SR145" s="707" cm="1">
        <f t="array" aca="1" ref="SR145" ca="1">INDIRECT(SR$203&amp;ROW())*SR$205</f>
        <v>2</v>
      </c>
      <c r="SS145" s="707" cm="1">
        <f t="array" aca="1" ref="SS145" ca="1">INDIRECT(SS$203&amp;ROW())*SS$205</f>
        <v>0</v>
      </c>
      <c r="ST145" s="707" cm="1">
        <f t="array" aca="1" ref="ST145" ca="1">INDIRECT(ST$203&amp;ROW())*ST$205</f>
        <v>2</v>
      </c>
      <c r="SU145" s="707" cm="1">
        <f t="array" aca="1" ref="SU145" ca="1">INDIRECT(SU$203&amp;ROW())*SU$205</f>
        <v>3</v>
      </c>
      <c r="SV145" s="707" cm="1">
        <f t="array" aca="1" ref="SV145" ca="1">INDIRECT(SV$203&amp;ROW())*SV$205</f>
        <v>2</v>
      </c>
      <c r="SW145" s="707" cm="1">
        <f t="array" aca="1" ref="SW145" ca="1">INDIRECT(SW$203&amp;ROW())*SW$205</f>
        <v>2</v>
      </c>
      <c r="SX145" s="707" cm="1">
        <f t="array" aca="1" ref="SX145" ca="1">INDIRECT(SX$203&amp;ROW())*SX$205</f>
        <v>3</v>
      </c>
      <c r="SY145" s="707" cm="1">
        <f t="array" aca="1" ref="SY145" ca="1">INDIRECT(SY$203&amp;ROW())*SY$205</f>
        <v>2</v>
      </c>
      <c r="SZ145" s="707" cm="1">
        <f t="array" aca="1" ref="SZ145" ca="1">INDIRECT(SZ$203&amp;ROW())*SZ$205</f>
        <v>3</v>
      </c>
      <c r="TA145" s="707" cm="1">
        <f t="array" aca="1" ref="TA145" ca="1">INDIRECT(TA$203&amp;ROW())*TA$205</f>
        <v>0</v>
      </c>
      <c r="TB145" s="696" cm="1">
        <f t="array" aca="1" ref="TB145" ca="1">IF(INDIRECT(TB$203&amp;ROW())="-",0,INDIRECT(TB$203&amp;ROW())*TB$205)</f>
        <v>0.82330000000000003</v>
      </c>
      <c r="TC145" s="707" cm="1">
        <f t="array" aca="1" ref="TC145" ca="1">INDIRECT(TC$203&amp;ROW())*TC$205</f>
        <v>2</v>
      </c>
      <c r="TD145" s="696" cm="1">
        <f t="array" aca="1" ref="TD145" ca="1">IF(INDIRECT(TD$203&amp;ROW())="-",0,INDIRECT(TD$203&amp;ROW())*TD$205)</f>
        <v>0.65880000000000005</v>
      </c>
      <c r="TE145" s="732" cm="1">
        <f t="array" aca="1" ref="TE145" ca="1">INDIRECT(TE$203&amp;ROW())*TE$205</f>
        <v>2</v>
      </c>
      <c r="TF145" s="707" cm="1">
        <f t="array" aca="1" ref="TF145" ca="1">INDIRECT(TF$203&amp;ROW())*TF$205</f>
        <v>2</v>
      </c>
      <c r="TG145" s="707" cm="1">
        <f t="array" aca="1" ref="TG145" ca="1">INDIRECT(TG$203&amp;ROW())*TG$205</f>
        <v>0</v>
      </c>
      <c r="TH145" s="707" cm="1">
        <f t="array" aca="1" ref="TH145" ca="1">INDIRECT(TH$203&amp;ROW())*TH$205</f>
        <v>2</v>
      </c>
      <c r="TI145" s="707" cm="1">
        <f t="array" aca="1" ref="TI145" ca="1">INDIRECT(TI$203&amp;ROW())*TI$205</f>
        <v>3</v>
      </c>
      <c r="TJ145" s="696" cm="1">
        <f t="array" aca="1" ref="TJ145" ca="1">IF(INDIRECT(TJ$203&amp;ROW())="-",0,INDIRECT(TJ$203&amp;ROW())*TJ$205)</f>
        <v>0.65480000000000005</v>
      </c>
      <c r="TK145" s="707" cm="1">
        <f t="array" aca="1" ref="TK145" ca="1">INDIRECT(TK$203&amp;ROW())*TK$205</f>
        <v>0</v>
      </c>
      <c r="TL145" s="707" cm="1">
        <f t="array" aca="1" ref="TL145" ca="1">INDIRECT(TL$203&amp;ROW())*TL$205</f>
        <v>2</v>
      </c>
      <c r="TM145" s="707" cm="1">
        <f t="array" aca="1" ref="TM145" ca="1">INDIRECT(TM$203&amp;ROW())*TM$205</f>
        <v>1</v>
      </c>
      <c r="TN145" s="707" cm="1">
        <f t="array" aca="1" ref="TN145" ca="1">IF($TM145=0,0,INDIRECT(TN$203&amp;ROW())*TN$205)</f>
        <v>0</v>
      </c>
      <c r="TO145" s="707" cm="1">
        <f t="array" aca="1" ref="TO145" ca="1">IF($TM145=0,0,INDIRECT(TO$203&amp;ROW())*TO$205)</f>
        <v>1</v>
      </c>
      <c r="TP145" s="707" cm="1">
        <f t="array" aca="1" ref="TP145" ca="1">IF($TM145=0,0,INDIRECT(TP$203&amp;ROW())*TP$205)</f>
        <v>0</v>
      </c>
      <c r="TQ145" s="707" cm="1">
        <f t="array" aca="1" ref="TQ145" ca="1">IF($TM145=0,0,INDIRECT(TQ$203&amp;ROW())*TQ$205)</f>
        <v>1</v>
      </c>
      <c r="TR145" s="707" cm="1">
        <f t="array" aca="1" ref="TR145" ca="1">INDIRECT(TR$203&amp;ROW())*TR$205</f>
        <v>1</v>
      </c>
      <c r="TS145" s="707" cm="1">
        <f t="array" aca="1" ref="TS145" ca="1">IF($TR145=0,0,INDIRECT(TS$203&amp;ROW())*TS$205)</f>
        <v>1</v>
      </c>
      <c r="TT145" s="707" cm="1">
        <f t="array" aca="1" ref="TT145" ca="1">IF($TR145=0,0,INDIRECT(TT$203&amp;ROW())*TT$205)</f>
        <v>0</v>
      </c>
      <c r="TU145" s="707" cm="1">
        <f t="array" aca="1" ref="TU145" ca="1">INDIRECT(TU$203&amp;ROW())*TU$205</f>
        <v>0</v>
      </c>
      <c r="TV145" s="707" cm="1">
        <f t="array" aca="1" ref="TV145" ca="1">INDIRECT(TV$203&amp;ROW())*TV$205</f>
        <v>1</v>
      </c>
      <c r="TW145" s="707" cm="1">
        <f t="array" aca="1" ref="TW145" ca="1">INDIRECT(TW$203&amp;ROW())*TW$205</f>
        <v>2</v>
      </c>
      <c r="TX145" s="707" cm="1">
        <f t="array" aca="1" ref="TX145" ca="1">INDIRECT(TX$203&amp;ROW())*TX$205</f>
        <v>3</v>
      </c>
      <c r="TY145" s="707" cm="1">
        <f t="array" aca="1" ref="TY145" ca="1">INDIRECT(TY$203&amp;ROW())*TY$205</f>
        <v>1</v>
      </c>
      <c r="TZ145" s="707" cm="1">
        <f t="array" aca="1" ref="TZ145" ca="1">INDIRECT(TZ$203&amp;ROW())*TZ$205</f>
        <v>0</v>
      </c>
      <c r="UA145" s="707" cm="1">
        <f t="array" aca="1" ref="UA145" ca="1">INDIRECT(UA$203&amp;ROW())*UA$205</f>
        <v>2</v>
      </c>
      <c r="UB145" s="707" cm="1">
        <f t="array" aca="1" ref="UB145" ca="1">INDIRECT(UB$203&amp;ROW())*UB$205</f>
        <v>2</v>
      </c>
      <c r="UC145" s="707" cm="1">
        <f t="array" aca="1" ref="UC145" ca="1">INDIRECT(UC$203&amp;ROW())*UC$205</f>
        <v>1</v>
      </c>
      <c r="UD145" s="707" cm="1">
        <f t="array" aca="1" ref="UD145" ca="1">INDIRECT(UD$203&amp;ROW())*UD$205</f>
        <v>1</v>
      </c>
      <c r="UE145" s="707" cm="1">
        <f t="array" aca="1" ref="UE145" ca="1">INDIRECT(UE$203&amp;ROW())*UE$205</f>
        <v>3</v>
      </c>
      <c r="UF145" s="707" cm="1">
        <f t="array" aca="1" ref="UF145" ca="1">INDIRECT(UF$203&amp;ROW())*UF$205</f>
        <v>2</v>
      </c>
      <c r="UG145" s="696" cm="1">
        <f t="array" aca="1" ref="UG145" ca="1">IF(INDIRECT(UG$203&amp;ROW())="-",0,INDIRECT(UG$203&amp;ROW())*UG$205)</f>
        <v>0.66979999999999995</v>
      </c>
      <c r="UH145" s="707" cm="1">
        <f t="array" aca="1" ref="UH145" ca="1">INDIRECT(UH$203&amp;ROW())*UH$205</f>
        <v>2</v>
      </c>
      <c r="UI145" s="707" cm="1">
        <f t="array" aca="1" ref="UI145" ca="1">INDIRECT(UI$203&amp;ROW())*UI$205</f>
        <v>1</v>
      </c>
      <c r="UJ145" s="707" cm="1">
        <f t="array" aca="1" ref="UJ145" ca="1">INDIRECT(UJ$203&amp;ROW())*UJ$205</f>
        <v>2</v>
      </c>
      <c r="UM145" s="606" t="s">
        <v>7389</v>
      </c>
      <c r="UN145" s="616">
        <f t="shared" ca="1" si="332"/>
        <v>0.18720310219966924</v>
      </c>
      <c r="UO145" s="616">
        <f t="shared" ca="1" si="332"/>
        <v>0.47801779056182137</v>
      </c>
      <c r="UP145" s="616">
        <f t="shared" ca="1" si="332"/>
        <v>1.190315493832806</v>
      </c>
      <c r="UQ145" s="616">
        <f t="shared" ca="1" si="332"/>
        <v>-1.4677936495724746</v>
      </c>
      <c r="UR145" s="616">
        <f t="shared" ca="1" si="332"/>
        <v>-1.7347822393597188</v>
      </c>
      <c r="US145" s="616">
        <f t="shared" ca="1" si="332"/>
        <v>-0.58431765714611894</v>
      </c>
      <c r="UT145" s="616">
        <f t="shared" ca="1" si="332"/>
        <v>0.30690415393182785</v>
      </c>
      <c r="UU145" s="616">
        <f t="shared" ca="1" si="332"/>
        <v>-0.54448954097874924</v>
      </c>
      <c r="UV145" s="616">
        <f t="shared" ca="1" si="332"/>
        <v>-0.69788673225296205</v>
      </c>
      <c r="UW145" s="616">
        <f t="shared" ca="1" si="332"/>
        <v>0.6421874155054268</v>
      </c>
      <c r="UX145" s="616">
        <f t="shared" ca="1" si="332"/>
        <v>-1.0491878696885368</v>
      </c>
      <c r="UY145" s="616">
        <f t="shared" ca="1" si="332"/>
        <v>1.5108379627063613</v>
      </c>
      <c r="UZ145" s="616">
        <f t="shared" ca="1" si="332"/>
        <v>-0.80238258590915801</v>
      </c>
      <c r="VA145" s="616">
        <f t="shared" ca="1" si="332"/>
        <v>1.0678131369344521</v>
      </c>
      <c r="VB145" s="616">
        <f t="shared" ca="1" si="332"/>
        <v>1.528010083348541</v>
      </c>
      <c r="VC145" s="616">
        <f t="shared" ca="1" si="314"/>
        <v>0.38755237578993146</v>
      </c>
      <c r="VD145" s="616">
        <f t="shared" ca="1" si="314"/>
        <v>0.85304819841956248</v>
      </c>
      <c r="VE145" s="616">
        <f t="shared" ca="1" si="314"/>
        <v>3.9909080070471406E-2</v>
      </c>
      <c r="VF145" s="616">
        <f t="shared" ca="1" si="314"/>
        <v>-1.7012503523278015</v>
      </c>
      <c r="VG145" s="616">
        <f t="shared" ca="1" si="314"/>
        <v>1.2788179585372306</v>
      </c>
      <c r="VH145" s="616">
        <f t="shared" ca="1" si="314"/>
        <v>1.454227778282527</v>
      </c>
      <c r="VI145" s="616">
        <f t="shared" ca="1" si="314"/>
        <v>0.33543711855622033</v>
      </c>
      <c r="VJ145" s="616">
        <f t="shared" ca="1" si="314"/>
        <v>-0.90132677458943244</v>
      </c>
      <c r="VK145" s="616">
        <f t="shared" ca="1" si="314"/>
        <v>0.83678976492872159</v>
      </c>
      <c r="VL145" s="616">
        <f t="shared" ca="1" si="314"/>
        <v>1.1863766389476611</v>
      </c>
      <c r="VM145" s="616">
        <f t="shared" ca="1" si="314"/>
        <v>-0.57201237404204519</v>
      </c>
      <c r="VN145" s="616">
        <f t="shared" ca="1" si="314"/>
        <v>1.5883663456229635</v>
      </c>
      <c r="VO145" s="616">
        <f t="shared" ca="1" si="314"/>
        <v>-0.42150866262694142</v>
      </c>
      <c r="VP145" s="616">
        <f t="shared" ca="1" si="314"/>
        <v>2.1525849422547609</v>
      </c>
      <c r="VQ145" s="616">
        <f t="shared" ca="1" si="314"/>
        <v>1.2773868528042598</v>
      </c>
      <c r="VR145" s="616">
        <f t="shared" ca="1" si="314"/>
        <v>1.5497103694524457</v>
      </c>
      <c r="VS145" s="616">
        <f t="shared" ca="1" si="333"/>
        <v>-0.40481357988865657</v>
      </c>
      <c r="VT145" s="616">
        <f t="shared" ca="1" si="320"/>
        <v>-0.3878135405833677</v>
      </c>
      <c r="VU145" s="616">
        <f t="shared" ca="1" si="320"/>
        <v>1.2114249894444582</v>
      </c>
      <c r="VV145" s="616">
        <f t="shared" ca="1" si="320"/>
        <v>1.6727825257285902</v>
      </c>
      <c r="VW145" s="616">
        <f t="shared" ca="1" si="320"/>
        <v>0.66845613582062358</v>
      </c>
      <c r="VX145" s="616">
        <f t="shared" ca="1" si="320"/>
        <v>0.76953548521680748</v>
      </c>
      <c r="VY145" s="616">
        <f t="shared" ca="1" si="302"/>
        <v>-1.477844244223653</v>
      </c>
      <c r="VZ145" s="616">
        <f t="shared" ca="1" si="302"/>
        <v>0.68442622420316401</v>
      </c>
      <c r="WA145" s="616">
        <f t="shared" ca="1" si="302"/>
        <v>0.92808016936885662</v>
      </c>
      <c r="WB145" s="616">
        <f t="shared" ca="1" si="302"/>
        <v>0.33435322352896929</v>
      </c>
      <c r="WC145" s="616">
        <f t="shared" ca="1" si="302"/>
        <v>0.47817673461028487</v>
      </c>
      <c r="WD145" s="616">
        <f t="shared" ca="1" si="302"/>
        <v>1.1315684290219801</v>
      </c>
      <c r="WE145" s="616">
        <f t="shared" ca="1" si="302"/>
        <v>0.67426644196529939</v>
      </c>
      <c r="WF145" s="616">
        <f t="shared" ca="1" si="302"/>
        <v>-9.3562193130679719E-2</v>
      </c>
      <c r="WG145" s="616">
        <f t="shared" ca="1" si="302"/>
        <v>1.1042161560551988</v>
      </c>
      <c r="WH145" s="616">
        <f t="shared" ca="1" si="302"/>
        <v>0.91987607881584121</v>
      </c>
      <c r="WI145" s="627">
        <f t="shared" ca="1" si="302"/>
        <v>1.0659329460226332</v>
      </c>
      <c r="WL145" s="606" t="s">
        <v>7389</v>
      </c>
      <c r="WM145" s="700" t="str">
        <f t="shared" ca="1" si="321"/>
        <v>B</v>
      </c>
      <c r="WN145" s="479">
        <f t="shared" ca="1" si="322"/>
        <v>0.70556829139752641</v>
      </c>
      <c r="WO145" s="495">
        <f t="shared" ca="1" si="303"/>
        <v>0.66121555310653335</v>
      </c>
      <c r="WP145" s="458">
        <f t="shared" ca="1" si="303"/>
        <v>0.71808652989002042</v>
      </c>
      <c r="WQ145" s="458">
        <f t="shared" ca="1" si="303"/>
        <v>0.58924577391491428</v>
      </c>
      <c r="WR145" s="459">
        <f t="shared" ca="1" si="303"/>
        <v>0.85372530867863761</v>
      </c>
      <c r="WS145" s="495">
        <f t="shared" ca="1" si="323"/>
        <v>0.12711892087317087</v>
      </c>
      <c r="WT145" s="458">
        <f t="shared" ca="1" si="324"/>
        <v>0.35446107441032076</v>
      </c>
      <c r="WU145" s="458">
        <f t="shared" ca="1" si="325"/>
        <v>0.59296620105804076</v>
      </c>
      <c r="WV145" s="459">
        <f t="shared" ca="1" si="326"/>
        <v>0.74712630117893875</v>
      </c>
      <c r="WW145" s="484">
        <f t="shared" ca="1" si="334"/>
        <v>0.13999047982491267</v>
      </c>
      <c r="WX145" s="484">
        <f t="shared" ca="1" si="334"/>
        <v>0.28829252948783446</v>
      </c>
      <c r="WY145" s="484">
        <f t="shared" ca="1" si="334"/>
        <v>0.86666871105966603</v>
      </c>
      <c r="WZ145" s="484">
        <f t="shared" ca="1" si="334"/>
        <v>-0.52796537575121916</v>
      </c>
      <c r="XA145" s="484">
        <f t="shared" ca="1" si="334"/>
        <v>-0.91544458771012349</v>
      </c>
      <c r="XB145" s="484">
        <f t="shared" ca="1" si="334"/>
        <v>-0.30869501827029461</v>
      </c>
      <c r="XC145" s="484">
        <f t="shared" ca="1" si="334"/>
        <v>0.14467461816346364</v>
      </c>
      <c r="XD145" s="484">
        <f t="shared" ca="1" si="334"/>
        <v>-0.2792686855680005</v>
      </c>
      <c r="XE145" s="484">
        <f t="shared" ca="1" si="334"/>
        <v>-0.34259259686297905</v>
      </c>
      <c r="XF145" s="484">
        <f t="shared" ca="1" si="334"/>
        <v>0.41324760187774212</v>
      </c>
      <c r="XG145" s="484">
        <f t="shared" ca="1" si="336"/>
        <v>-0.42534076237173279</v>
      </c>
      <c r="XH145" s="484">
        <f t="shared" ca="1" si="336"/>
        <v>0.76267100357417117</v>
      </c>
      <c r="XI145" s="484">
        <f t="shared" ca="1" si="336"/>
        <v>-0.56078518929191046</v>
      </c>
      <c r="XJ145" s="484">
        <f t="shared" ca="1" si="336"/>
        <v>0.75782698328238063</v>
      </c>
      <c r="XK145" s="484">
        <f t="shared" ca="1" si="336"/>
        <v>1.0853455622024688</v>
      </c>
      <c r="XL145" s="484">
        <f t="shared" ca="1" si="336"/>
        <v>0.34236376877282543</v>
      </c>
      <c r="XM145" s="484">
        <f t="shared" ca="1" si="336"/>
        <v>0.64336895124803395</v>
      </c>
      <c r="XN145" s="484">
        <f t="shared" ca="1" si="336"/>
        <v>2.7828601533139714E-2</v>
      </c>
      <c r="XO145" s="484">
        <f t="shared" ca="1" si="336"/>
        <v>-1.2490580086790719</v>
      </c>
      <c r="XP145" s="484">
        <f t="shared" ca="1" si="336"/>
        <v>0.81844349346382761</v>
      </c>
      <c r="XQ145" s="484">
        <f t="shared" ca="1" si="252"/>
        <v>0.96764316366919345</v>
      </c>
      <c r="XR145" s="484">
        <f t="shared" ca="1" si="253"/>
        <v>0.29350747873669281</v>
      </c>
      <c r="XS145" s="484">
        <f t="shared" ca="1" si="254"/>
        <v>-0.55611861992167977</v>
      </c>
      <c r="XT145" s="484">
        <f t="shared" ca="1" si="255"/>
        <v>0.50818242424121263</v>
      </c>
      <c r="XU145" s="484">
        <f t="shared" ca="1" si="256"/>
        <v>0.90140897027243294</v>
      </c>
      <c r="XV145" s="484">
        <f t="shared" ca="1" si="257"/>
        <v>-0.30179372854458303</v>
      </c>
      <c r="XW145" s="484">
        <f t="shared" ca="1" si="258"/>
        <v>1.0251316394650607</v>
      </c>
      <c r="XX145" s="484">
        <f t="shared" ca="1" si="250"/>
        <v>-0.20379943838012618</v>
      </c>
      <c r="XY145" s="484">
        <f t="shared" ca="1" si="250"/>
        <v>1.1318291626375534</v>
      </c>
      <c r="XZ145" s="484">
        <f t="shared" ca="1" si="250"/>
        <v>0.93428074414103568</v>
      </c>
      <c r="YA145" s="484">
        <f t="shared" ca="1" si="250"/>
        <v>1.0567475009296226</v>
      </c>
      <c r="YB145" s="484">
        <f t="shared" ca="1" si="250"/>
        <v>-0.21272953623148902</v>
      </c>
      <c r="YC145" s="484">
        <f t="shared" ca="1" si="250"/>
        <v>-0.17304240180829866</v>
      </c>
      <c r="YD145" s="484">
        <f t="shared" ca="1" si="246"/>
        <v>0.89512192470051022</v>
      </c>
      <c r="YE145" s="484">
        <f t="shared" ca="1" si="244"/>
        <v>1.2049052532823037</v>
      </c>
      <c r="YF145" s="484">
        <f t="shared" ca="1" si="244"/>
        <v>0.39432227452058582</v>
      </c>
      <c r="YG145" s="484">
        <f t="shared" ca="1" si="244"/>
        <v>0.53605841900202811</v>
      </c>
      <c r="YH145" s="484">
        <f t="shared" ca="1" si="244"/>
        <v>-0.78754319774678472</v>
      </c>
      <c r="YI145" s="484">
        <f t="shared" ca="1" si="244"/>
        <v>0.40086843951579315</v>
      </c>
      <c r="YJ145" s="484">
        <f t="shared" ca="1" si="244"/>
        <v>0.55062996448654267</v>
      </c>
      <c r="YK145" s="484">
        <f t="shared" ca="1" si="244"/>
        <v>5.8277766861099353E-2</v>
      </c>
      <c r="YL145" s="484">
        <f t="shared" ca="1" si="244"/>
        <v>0.15139075417761619</v>
      </c>
      <c r="YM145" s="484">
        <f t="shared" ca="1" si="244"/>
        <v>0.90333107688824665</v>
      </c>
      <c r="YN145" s="484">
        <f t="shared" ca="1" si="244"/>
        <v>0.48075197312125845</v>
      </c>
      <c r="YO145" s="484">
        <f t="shared" ca="1" si="244"/>
        <v>-5.7456542801550416E-2</v>
      </c>
      <c r="YP145" s="484">
        <f t="shared" ca="1" si="244"/>
        <v>0.58832636794620996</v>
      </c>
      <c r="YQ145" s="484">
        <f t="shared" ca="1" si="244"/>
        <v>0.66635823149419537</v>
      </c>
      <c r="YR145" s="484">
        <f t="shared" ca="1" si="244"/>
        <v>0.79923652292777037</v>
      </c>
      <c r="YU145" s="606" t="s">
        <v>7389</v>
      </c>
      <c r="YV145" s="700" t="str">
        <f t="shared" ca="1" si="304"/>
        <v>B</v>
      </c>
      <c r="YW145" s="479">
        <f t="shared" ca="1" si="327"/>
        <v>0.69920106215220967</v>
      </c>
      <c r="YX145" s="495">
        <f t="shared" ca="1" si="305"/>
        <v>0.63614759468408599</v>
      </c>
      <c r="YY145" s="458">
        <f t="shared" ca="1" si="305"/>
        <v>0.76604463386015142</v>
      </c>
      <c r="YZ145" s="458">
        <f t="shared" ca="1" si="305"/>
        <v>0.50681047417230185</v>
      </c>
      <c r="ZA145" s="459">
        <f t="shared" ca="1" si="305"/>
        <v>0.88780154589229943</v>
      </c>
      <c r="ZB145" s="495">
        <f t="shared" ca="1" si="328"/>
        <v>-0.26682283036304238</v>
      </c>
      <c r="ZC145" s="458">
        <f t="shared" ca="1" si="329"/>
        <v>0.55735150821929647</v>
      </c>
      <c r="ZD145" s="458">
        <f t="shared" ca="1" si="330"/>
        <v>0.5062639553041316</v>
      </c>
      <c r="ZE145" s="459">
        <f t="shared" ca="1" si="331"/>
        <v>0.55898985448500793</v>
      </c>
      <c r="ZF145" s="484">
        <f t="shared" ca="1" si="335"/>
        <v>6.2622520444229578E-3</v>
      </c>
      <c r="ZG145" s="484">
        <f t="shared" ca="1" si="335"/>
        <v>6.0956653196917926E-2</v>
      </c>
      <c r="ZH145" s="484">
        <f t="shared" ca="1" si="335"/>
        <v>8.9808171214972948E-2</v>
      </c>
      <c r="ZI145" s="484">
        <f t="shared" ca="1" si="335"/>
        <v>-0.10994440291961401</v>
      </c>
      <c r="ZJ145" s="484">
        <f t="shared" ca="1" si="335"/>
        <v>-0.15169406845185204</v>
      </c>
      <c r="ZK145" s="484">
        <f t="shared" ca="1" si="335"/>
        <v>-0.10387065741221455</v>
      </c>
      <c r="ZL145" s="484">
        <f t="shared" ca="1" si="335"/>
        <v>2.4672875513209128E-2</v>
      </c>
      <c r="ZM145" s="484">
        <f t="shared" ca="1" si="335"/>
        <v>-9.637358949300015E-2</v>
      </c>
      <c r="ZN145" s="484">
        <f t="shared" ca="1" si="335"/>
        <v>-0.14106825216800692</v>
      </c>
      <c r="ZO145" s="484">
        <f t="shared" ca="1" si="335"/>
        <v>2.8984588520071332E-2</v>
      </c>
      <c r="ZP145" s="484">
        <f t="shared" ca="1" si="337"/>
        <v>-9.6571617479337943E-2</v>
      </c>
      <c r="ZQ145" s="484">
        <f t="shared" ca="1" si="337"/>
        <v>2.5821286544858647E-2</v>
      </c>
      <c r="ZR145" s="484">
        <f t="shared" ca="1" si="337"/>
        <v>-4.5981105838852197E-2</v>
      </c>
      <c r="ZS145" s="484">
        <f t="shared" ca="1" si="337"/>
        <v>8.9598721590085278E-2</v>
      </c>
      <c r="ZT145" s="484">
        <f t="shared" ca="1" si="337"/>
        <v>5.4582123014624152E-2</v>
      </c>
      <c r="ZU145" s="484">
        <f t="shared" ca="1" si="337"/>
        <v>2.4527817709575881E-2</v>
      </c>
      <c r="ZV145" s="484">
        <f t="shared" ca="1" si="337"/>
        <v>4.5270410067628573E-2</v>
      </c>
      <c r="ZW145" s="484">
        <f t="shared" ca="1" si="337"/>
        <v>5.5175234891583769E-3</v>
      </c>
      <c r="ZX145" s="484">
        <f t="shared" ca="1" si="337"/>
        <v>-4.9666031249752343E-2</v>
      </c>
      <c r="ZY145" s="484">
        <f t="shared" ca="1" si="337"/>
        <v>0.13772471860952887</v>
      </c>
      <c r="ZZ145" s="484">
        <f t="shared" ca="1" si="259"/>
        <v>8.8902203566076518E-2</v>
      </c>
      <c r="AAA145" s="484">
        <f t="shared" ca="1" si="260"/>
        <v>2.0267647023729702E-2</v>
      </c>
      <c r="AAB145" s="484">
        <f t="shared" ca="1" si="261"/>
        <v>-0.10150745433592355</v>
      </c>
      <c r="AAC145" s="484">
        <f t="shared" ca="1" si="262"/>
        <v>1.2546600107337495E-2</v>
      </c>
      <c r="AAD145" s="484">
        <f t="shared" ca="1" si="263"/>
        <v>0.1113065835753817</v>
      </c>
      <c r="AAE145" s="484">
        <f t="shared" ca="1" si="264"/>
        <v>-4.0219644611828483E-2</v>
      </c>
      <c r="AAF145" s="484">
        <f t="shared" ca="1" si="265"/>
        <v>0.15520859527451789</v>
      </c>
      <c r="AAG145" s="484">
        <f t="shared" ca="1" si="251"/>
        <v>-4.3018323338477257E-2</v>
      </c>
      <c r="AAH145" s="484">
        <f t="shared" ca="1" si="251"/>
        <v>0.17701198249563294</v>
      </c>
      <c r="AAI145" s="484">
        <f t="shared" ca="1" si="251"/>
        <v>9.8955202424813982E-2</v>
      </c>
      <c r="AAJ145" s="484">
        <f t="shared" ca="1" si="251"/>
        <v>0.12557839571762494</v>
      </c>
      <c r="AAK145" s="484">
        <f t="shared" ca="1" si="251"/>
        <v>-3.3183772310049216E-2</v>
      </c>
      <c r="AAL145" s="484">
        <f t="shared" ca="1" si="251"/>
        <v>-1.741238539122681E-2</v>
      </c>
      <c r="AAM145" s="484">
        <f t="shared" ca="1" si="247"/>
        <v>3.2295609342675426E-2</v>
      </c>
      <c r="AAN145" s="484">
        <f t="shared" ca="1" si="245"/>
        <v>0.1595335659218472</v>
      </c>
      <c r="AAO145" s="484">
        <f t="shared" ca="1" si="245"/>
        <v>1.8805162954418208E-2</v>
      </c>
      <c r="AAP145" s="484">
        <f t="shared" ca="1" si="245"/>
        <v>2.8328516958800835E-2</v>
      </c>
      <c r="AAQ145" s="484">
        <f t="shared" ca="1" si="245"/>
        <v>-0.15117325855892658</v>
      </c>
      <c r="AAR145" s="484">
        <f t="shared" ca="1" si="245"/>
        <v>1.612649398533611E-2</v>
      </c>
      <c r="AAS145" s="484">
        <f t="shared" ca="1" si="245"/>
        <v>2.5193481555402932E-2</v>
      </c>
      <c r="AAT145" s="484">
        <f t="shared" ca="1" si="245"/>
        <v>0.1027465411596778</v>
      </c>
      <c r="AAU145" s="484">
        <f t="shared" ca="1" si="245"/>
        <v>0.12363824729832018</v>
      </c>
      <c r="AAV145" s="484">
        <f t="shared" ca="1" si="245"/>
        <v>7.4818040837836219E-2</v>
      </c>
      <c r="AAW145" s="484">
        <f t="shared" ca="1" si="245"/>
        <v>2.5206724043060142E-2</v>
      </c>
      <c r="AAX145" s="484">
        <f t="shared" ca="1" si="245"/>
        <v>-7.3614787493568555E-3</v>
      </c>
      <c r="AAY145" s="484">
        <f t="shared" ca="1" si="245"/>
        <v>0.13484625623176977</v>
      </c>
      <c r="AAZ145" s="484">
        <f t="shared" ca="1" si="245"/>
        <v>0.10083451386486998</v>
      </c>
      <c r="ABA145" s="484">
        <f t="shared" ca="1" si="245"/>
        <v>0.11331661652741069</v>
      </c>
    </row>
    <row r="146" spans="1:729" ht="15" customHeight="1" x14ac:dyDescent="0.35">
      <c r="A146" s="498">
        <v>144</v>
      </c>
      <c r="B146" s="628"/>
      <c r="C146" s="606" t="s">
        <v>7439</v>
      </c>
      <c r="D146" s="629">
        <v>642</v>
      </c>
      <c r="E146" s="630" t="s">
        <v>7440</v>
      </c>
      <c r="F146" s="631" t="s">
        <v>1351</v>
      </c>
      <c r="G146" s="632">
        <v>19237.682000000001</v>
      </c>
      <c r="H146" s="504">
        <v>244497.27374906748</v>
      </c>
      <c r="I146" s="505">
        <v>12630</v>
      </c>
      <c r="J146" s="633" t="s">
        <v>7441</v>
      </c>
      <c r="K146" s="469">
        <v>2</v>
      </c>
      <c r="L146" s="508" t="s">
        <v>7442</v>
      </c>
      <c r="M146" s="817">
        <v>55</v>
      </c>
      <c r="N146" s="818">
        <v>0.76049999999999995</v>
      </c>
      <c r="O146" s="819">
        <v>0.72350000000000003</v>
      </c>
      <c r="P146" s="820">
        <v>0.75860000000000005</v>
      </c>
      <c r="Q146" s="821">
        <v>0.79949999999999999</v>
      </c>
      <c r="R146" s="818">
        <v>0.8095</v>
      </c>
      <c r="S146" s="822">
        <v>0.66710000000000003</v>
      </c>
      <c r="T146" s="822">
        <v>0.65969999999999995</v>
      </c>
      <c r="U146" s="822">
        <v>0.45651999999999998</v>
      </c>
      <c r="V146" s="822">
        <v>0.44090000000000001</v>
      </c>
      <c r="W146" s="633" t="s">
        <v>7443</v>
      </c>
      <c r="X146" s="875" t="s">
        <v>7444</v>
      </c>
      <c r="Y146" s="517">
        <v>5</v>
      </c>
      <c r="Z146" s="517">
        <v>3</v>
      </c>
      <c r="AA146" s="519" t="s">
        <v>7445</v>
      </c>
      <c r="AB146" s="903">
        <v>2015</v>
      </c>
      <c r="AC146" s="369">
        <v>1</v>
      </c>
      <c r="AD146" s="572" t="s">
        <v>7446</v>
      </c>
      <c r="AE146" s="817">
        <v>0</v>
      </c>
      <c r="AF146" s="634" t="s">
        <v>1188</v>
      </c>
      <c r="AG146" s="635" t="s">
        <v>1188</v>
      </c>
      <c r="AH146" s="636" t="s">
        <v>1188</v>
      </c>
      <c r="AI146" s="636" t="s">
        <v>1188</v>
      </c>
      <c r="AJ146" s="636" t="s">
        <v>1188</v>
      </c>
      <c r="AK146" s="637" t="s">
        <v>1188</v>
      </c>
      <c r="AL146" s="765" t="s">
        <v>1188</v>
      </c>
      <c r="AM146" s="639" t="s">
        <v>1188</v>
      </c>
      <c r="AN146" s="636" t="s">
        <v>1188</v>
      </c>
      <c r="AO146" s="636" t="s">
        <v>1188</v>
      </c>
      <c r="AP146" s="636" t="s">
        <v>1188</v>
      </c>
      <c r="AQ146" s="636" t="s">
        <v>1188</v>
      </c>
      <c r="AR146" s="636" t="s">
        <v>1188</v>
      </c>
      <c r="AS146" s="636" t="s">
        <v>1188</v>
      </c>
      <c r="AT146" s="636" t="s">
        <v>1188</v>
      </c>
      <c r="AU146" s="640" t="s">
        <v>1188</v>
      </c>
      <c r="AV146" s="785" t="s">
        <v>7447</v>
      </c>
      <c r="AW146" s="642" t="s">
        <v>4278</v>
      </c>
      <c r="AX146" s="643">
        <v>2</v>
      </c>
      <c r="AY146" s="837" t="s">
        <v>7448</v>
      </c>
      <c r="AZ146" s="645">
        <v>1</v>
      </c>
      <c r="BA146" s="709" t="s">
        <v>7449</v>
      </c>
      <c r="BB146" s="631" t="s">
        <v>7450</v>
      </c>
      <c r="BC146" s="646" t="s">
        <v>7451</v>
      </c>
      <c r="BD146" s="631" t="s">
        <v>1195</v>
      </c>
      <c r="BE146" s="631" t="s">
        <v>1317</v>
      </c>
      <c r="BF146" s="631">
        <v>3</v>
      </c>
      <c r="BG146" s="631">
        <v>2003</v>
      </c>
      <c r="BH146" s="631" t="s">
        <v>1197</v>
      </c>
      <c r="BI146" s="631">
        <v>1</v>
      </c>
      <c r="BJ146" s="631">
        <v>1</v>
      </c>
      <c r="BK146" s="631" t="s">
        <v>1318</v>
      </c>
      <c r="BL146" s="631" t="s">
        <v>1257</v>
      </c>
      <c r="BM146" s="551" t="s">
        <v>7452</v>
      </c>
      <c r="BN146" s="647">
        <v>1947</v>
      </c>
      <c r="BO146" s="557" t="s">
        <v>7453</v>
      </c>
      <c r="BP146" s="647">
        <v>2005</v>
      </c>
      <c r="BQ146" s="647">
        <v>3</v>
      </c>
      <c r="BR146" s="647">
        <v>4</v>
      </c>
      <c r="BS146" s="647" t="s">
        <v>1188</v>
      </c>
      <c r="BT146" s="647" t="s">
        <v>1188</v>
      </c>
      <c r="BU146" s="647" t="s">
        <v>1188</v>
      </c>
      <c r="BV146" s="648" t="s">
        <v>1188</v>
      </c>
      <c r="BW146" s="649" t="s">
        <v>7454</v>
      </c>
      <c r="BX146" s="650">
        <v>2003</v>
      </c>
      <c r="BY146" s="647" t="s">
        <v>3548</v>
      </c>
      <c r="BZ146" s="651" t="s">
        <v>2608</v>
      </c>
      <c r="CA146" s="647">
        <v>2</v>
      </c>
      <c r="CB146" s="647" t="s">
        <v>1214</v>
      </c>
      <c r="CC146" s="557" t="s">
        <v>7454</v>
      </c>
      <c r="CD146" s="652">
        <v>2010</v>
      </c>
      <c r="CE146" s="647">
        <v>3</v>
      </c>
      <c r="CF146" s="647">
        <v>2</v>
      </c>
      <c r="CG146" s="515" t="s">
        <v>7455</v>
      </c>
      <c r="CH146" s="647">
        <v>1947</v>
      </c>
      <c r="CI146" s="647">
        <v>1969</v>
      </c>
      <c r="CJ146" s="647">
        <v>3</v>
      </c>
      <c r="CK146" s="651" t="s">
        <v>7456</v>
      </c>
      <c r="CL146" s="651" t="s">
        <v>7457</v>
      </c>
      <c r="CM146" s="647">
        <v>2</v>
      </c>
      <c r="CN146" s="647" t="s">
        <v>1214</v>
      </c>
      <c r="CO146" s="709" t="s">
        <v>7458</v>
      </c>
      <c r="CP146" s="647">
        <v>1998</v>
      </c>
      <c r="CQ146" s="647">
        <v>3</v>
      </c>
      <c r="CR146" s="650">
        <v>2</v>
      </c>
      <c r="CS146" s="551" t="s">
        <v>7459</v>
      </c>
      <c r="CT146" s="647">
        <v>2008</v>
      </c>
      <c r="CU146" s="648">
        <v>3</v>
      </c>
      <c r="CV146" s="649" t="s">
        <v>7460</v>
      </c>
      <c r="CW146" s="647">
        <v>2008</v>
      </c>
      <c r="CX146" s="657">
        <v>2</v>
      </c>
      <c r="CY146" s="656" t="s">
        <v>7461</v>
      </c>
      <c r="CZ146" s="647">
        <v>2008</v>
      </c>
      <c r="DA146" s="657">
        <v>3</v>
      </c>
      <c r="DB146" s="723">
        <v>1371000</v>
      </c>
      <c r="DC146" s="753">
        <v>2</v>
      </c>
      <c r="DD146" s="659" t="s">
        <v>1493</v>
      </c>
      <c r="DE146" s="648">
        <v>2017</v>
      </c>
      <c r="DF146" s="661" t="s">
        <v>755</v>
      </c>
      <c r="DG146" s="754" t="s">
        <v>1213</v>
      </c>
      <c r="DH146" s="666">
        <v>2</v>
      </c>
      <c r="DI146" s="710" t="s">
        <v>1214</v>
      </c>
      <c r="DJ146" s="578" t="s">
        <v>7462</v>
      </c>
      <c r="DK146" s="665">
        <v>2007</v>
      </c>
      <c r="DL146" s="665">
        <v>3</v>
      </c>
      <c r="DM146" s="655">
        <v>2</v>
      </c>
      <c r="DN146" s="790" t="s">
        <v>7463</v>
      </c>
      <c r="DO146" s="791" t="s">
        <v>7464</v>
      </c>
      <c r="DP146" s="663">
        <v>2</v>
      </c>
      <c r="DQ146" s="642" t="s">
        <v>1214</v>
      </c>
      <c r="DR146" s="578" t="s">
        <v>7465</v>
      </c>
      <c r="DS146" s="753">
        <v>2005</v>
      </c>
      <c r="DT146" s="753">
        <v>3</v>
      </c>
      <c r="DU146" s="657">
        <v>2</v>
      </c>
      <c r="DV146" s="651" t="s">
        <v>7466</v>
      </c>
      <c r="DW146" s="578" t="s">
        <v>7467</v>
      </c>
      <c r="DX146" s="647">
        <v>2002</v>
      </c>
      <c r="DY146" s="647">
        <v>3</v>
      </c>
      <c r="DZ146" s="650">
        <v>2</v>
      </c>
      <c r="EA146" s="709" t="s">
        <v>7468</v>
      </c>
      <c r="EB146" s="506" t="s">
        <v>2513</v>
      </c>
      <c r="EC146" s="647">
        <v>2</v>
      </c>
      <c r="ED146" s="668" t="s">
        <v>1504</v>
      </c>
      <c r="EE146" s="647">
        <v>1993</v>
      </c>
      <c r="EF146" s="647">
        <v>3</v>
      </c>
      <c r="EG146" s="650" t="s">
        <v>1220</v>
      </c>
      <c r="EH146" s="648" t="s">
        <v>1903</v>
      </c>
      <c r="EI146" s="551" t="s">
        <v>7447</v>
      </c>
      <c r="EJ146" s="651" t="s">
        <v>4278</v>
      </c>
      <c r="EK146" s="647">
        <v>2015</v>
      </c>
      <c r="EL146" s="647" t="s">
        <v>7469</v>
      </c>
      <c r="EM146" s="669" t="s">
        <v>1188</v>
      </c>
      <c r="EN146" s="647" t="s">
        <v>1188</v>
      </c>
      <c r="EO146" s="670" t="s">
        <v>1188</v>
      </c>
      <c r="EP146" s="556">
        <v>0</v>
      </c>
      <c r="EQ146" s="556" t="s">
        <v>1188</v>
      </c>
      <c r="ER146" s="651" t="s">
        <v>1188</v>
      </c>
      <c r="ES146" s="556" t="s">
        <v>1188</v>
      </c>
      <c r="ET146" s="556">
        <v>0</v>
      </c>
      <c r="EU146" s="671">
        <v>0</v>
      </c>
      <c r="EV146" s="672"/>
      <c r="EW146" s="673"/>
      <c r="EX146" s="674"/>
      <c r="EY146" s="631" t="s">
        <v>1280</v>
      </c>
      <c r="EZ146" s="631" t="s">
        <v>1188</v>
      </c>
      <c r="FA146" s="675"/>
      <c r="FB146" s="648">
        <v>0</v>
      </c>
      <c r="FC146" s="676" t="s">
        <v>2460</v>
      </c>
      <c r="FD146" s="647"/>
      <c r="FE146" s="648"/>
      <c r="FF146" s="652" t="s">
        <v>1281</v>
      </c>
      <c r="FG146" s="563" t="s">
        <v>1282</v>
      </c>
      <c r="FH146" s="631" t="str">
        <f t="shared" si="266"/>
        <v>C</v>
      </c>
      <c r="FI146" s="677">
        <f t="shared" si="267"/>
        <v>1.6666666666666667</v>
      </c>
      <c r="FJ146" s="678">
        <f t="shared" si="268"/>
        <v>2</v>
      </c>
      <c r="FK146" s="679">
        <f t="shared" si="269"/>
        <v>2</v>
      </c>
      <c r="FL146" s="680">
        <f t="shared" si="270"/>
        <v>1</v>
      </c>
      <c r="FM146" s="681">
        <v>0</v>
      </c>
      <c r="FN146" s="430" t="s">
        <v>1188</v>
      </c>
      <c r="FO146" s="686" t="s">
        <v>1188</v>
      </c>
      <c r="FP146" s="686" t="s">
        <v>1188</v>
      </c>
      <c r="FQ146" s="430">
        <v>0</v>
      </c>
      <c r="FR146" s="682" t="s">
        <v>1188</v>
      </c>
      <c r="FS146" s="369">
        <v>0</v>
      </c>
      <c r="FT146" s="430" t="s">
        <v>1188</v>
      </c>
      <c r="FU146" s="431" t="s">
        <v>1188</v>
      </c>
      <c r="FV146" s="369">
        <v>0</v>
      </c>
      <c r="FW146" s="430" t="s">
        <v>1188</v>
      </c>
      <c r="FX146" s="431" t="s">
        <v>1188</v>
      </c>
      <c r="FY146" s="369">
        <v>1</v>
      </c>
      <c r="FZ146" s="430">
        <v>2020</v>
      </c>
      <c r="GA146" s="686" t="s">
        <v>6217</v>
      </c>
      <c r="GB146" s="573" t="s">
        <v>7446</v>
      </c>
      <c r="GC146" s="369">
        <v>0</v>
      </c>
      <c r="GD146" s="430" t="s">
        <v>1188</v>
      </c>
      <c r="GE146" s="686" t="s">
        <v>1188</v>
      </c>
      <c r="GF146" s="431" t="s">
        <v>1188</v>
      </c>
      <c r="GG146" s="369">
        <v>1</v>
      </c>
      <c r="GH146" s="430">
        <v>2020</v>
      </c>
      <c r="GI146" s="686" t="s">
        <v>5743</v>
      </c>
      <c r="GJ146" s="573" t="s">
        <v>7446</v>
      </c>
      <c r="GK146" s="369">
        <v>2</v>
      </c>
      <c r="GL146" s="430">
        <v>2011</v>
      </c>
      <c r="GM146" s="686" t="s">
        <v>7470</v>
      </c>
      <c r="GN146" s="572" t="s">
        <v>7471</v>
      </c>
      <c r="GO146" s="676">
        <v>0</v>
      </c>
      <c r="GP146" s="917" t="s">
        <v>1188</v>
      </c>
      <c r="GQ146" s="872" t="s">
        <v>1188</v>
      </c>
      <c r="GR146" s="872" t="s">
        <v>1188</v>
      </c>
      <c r="GS146" s="872" t="s">
        <v>1188</v>
      </c>
      <c r="GT146" s="873" t="s">
        <v>1188</v>
      </c>
      <c r="GU146" s="581">
        <v>0</v>
      </c>
      <c r="GV146" s="687" t="s">
        <v>1188</v>
      </c>
      <c r="GW146" s="872" t="s">
        <v>1188</v>
      </c>
      <c r="GX146" s="873" t="s">
        <v>1188</v>
      </c>
      <c r="GY146" s="874">
        <v>0</v>
      </c>
      <c r="GZ146" s="582" t="s">
        <v>1188</v>
      </c>
      <c r="HA146" s="583" t="s">
        <v>1293</v>
      </c>
      <c r="HB146" s="584">
        <v>1</v>
      </c>
      <c r="HC146" s="585">
        <v>2</v>
      </c>
      <c r="HD146" s="586" t="s">
        <v>7472</v>
      </c>
      <c r="HE146" s="471" t="s">
        <v>7473</v>
      </c>
      <c r="HF146" s="587">
        <v>2001</v>
      </c>
      <c r="HG146" s="587">
        <v>2005</v>
      </c>
      <c r="HH146" s="588">
        <v>2</v>
      </c>
      <c r="HI146" s="586" t="s">
        <v>7474</v>
      </c>
      <c r="HJ146" s="471" t="s">
        <v>7475</v>
      </c>
      <c r="HK146" s="691">
        <v>2007</v>
      </c>
      <c r="HL146" s="692">
        <v>2</v>
      </c>
      <c r="HM146" s="591" t="s">
        <v>7476</v>
      </c>
      <c r="HN146" s="592">
        <v>2001</v>
      </c>
      <c r="HO146" s="681" t="s">
        <v>1188</v>
      </c>
      <c r="HP146" s="574" t="s">
        <v>1188</v>
      </c>
      <c r="HQ146" s="472" t="str">
        <f t="shared" si="271"/>
        <v>-</v>
      </c>
      <c r="HR146" s="593" t="s">
        <v>1188</v>
      </c>
      <c r="HS146" s="574" t="s">
        <v>1188</v>
      </c>
      <c r="HT146" s="574" t="s">
        <v>1188</v>
      </c>
      <c r="HU146" s="574" t="s">
        <v>1188</v>
      </c>
      <c r="HV146" s="574" t="s">
        <v>1188</v>
      </c>
      <c r="HW146" s="574" t="s">
        <v>1188</v>
      </c>
      <c r="HX146" s="574" t="s">
        <v>1188</v>
      </c>
      <c r="HY146" s="574" t="s">
        <v>1188</v>
      </c>
      <c r="HZ146" s="574" t="s">
        <v>1188</v>
      </c>
      <c r="IA146" s="574" t="s">
        <v>1188</v>
      </c>
      <c r="IB146" s="574" t="s">
        <v>1188</v>
      </c>
      <c r="IC146" s="574" t="s">
        <v>1188</v>
      </c>
      <c r="ID146" s="681" t="s">
        <v>1188</v>
      </c>
      <c r="IE146" s="369" t="s">
        <v>1188</v>
      </c>
      <c r="IF146" s="574" t="s">
        <v>1188</v>
      </c>
      <c r="IG146" s="472" t="str">
        <f t="shared" si="272"/>
        <v>-</v>
      </c>
      <c r="IH146" s="609">
        <v>0.63256520965372642</v>
      </c>
      <c r="II146" s="694">
        <v>0.60557673723443206</v>
      </c>
      <c r="IJ146" s="695">
        <v>0.59607280753193004</v>
      </c>
      <c r="IK146" s="696">
        <v>0.52572847825612479</v>
      </c>
      <c r="IL146" s="696">
        <v>0.5936869994989703</v>
      </c>
      <c r="IM146" s="697">
        <v>0.70681866365070289</v>
      </c>
      <c r="IN146" s="599">
        <v>3</v>
      </c>
      <c r="IO146" s="600">
        <v>2</v>
      </c>
      <c r="IP146" s="601">
        <v>2</v>
      </c>
      <c r="IQ146" s="600">
        <v>35</v>
      </c>
      <c r="IR146" s="587">
        <v>48</v>
      </c>
      <c r="IS146" s="601">
        <v>83</v>
      </c>
      <c r="IT146" s="599" t="s">
        <v>1188</v>
      </c>
      <c r="IU146" s="600" t="s">
        <v>1188</v>
      </c>
      <c r="IV146" s="587" t="s">
        <v>1188</v>
      </c>
      <c r="IW146" s="601" t="s">
        <v>1188</v>
      </c>
      <c r="IX146" s="602" t="s">
        <v>1188</v>
      </c>
      <c r="IY146" s="681">
        <v>1</v>
      </c>
      <c r="IZ146" s="603" t="s">
        <v>7477</v>
      </c>
      <c r="JA146" s="681">
        <v>2</v>
      </c>
      <c r="JB146" s="603" t="s">
        <v>7478</v>
      </c>
      <c r="JC146" s="681">
        <v>1</v>
      </c>
      <c r="JD146" s="430">
        <v>1</v>
      </c>
      <c r="JE146" s="686" t="s">
        <v>6736</v>
      </c>
      <c r="JF146" s="557" t="s">
        <v>7479</v>
      </c>
      <c r="JG146" s="592">
        <v>2019</v>
      </c>
      <c r="JH146" s="369">
        <v>2</v>
      </c>
      <c r="JI146" s="430">
        <v>2</v>
      </c>
      <c r="JJ146" s="686" t="s">
        <v>7480</v>
      </c>
      <c r="JK146" s="798" t="s">
        <v>7446</v>
      </c>
      <c r="JL146" s="592">
        <v>2020</v>
      </c>
      <c r="JM146" s="369">
        <v>1</v>
      </c>
      <c r="JN146" s="430">
        <v>2</v>
      </c>
      <c r="JO146" s="430">
        <v>1</v>
      </c>
      <c r="JP146" s="686" t="s">
        <v>7481</v>
      </c>
      <c r="JQ146" s="798" t="s">
        <v>7482</v>
      </c>
      <c r="JR146" s="592">
        <v>2016</v>
      </c>
      <c r="JS146" s="369">
        <v>2</v>
      </c>
      <c r="JT146" s="430">
        <v>2</v>
      </c>
      <c r="JU146" s="686" t="s">
        <v>7444</v>
      </c>
      <c r="JV146" s="557" t="s">
        <v>7483</v>
      </c>
      <c r="JW146" s="592">
        <v>2017</v>
      </c>
      <c r="JX146" s="606">
        <v>2</v>
      </c>
      <c r="JY146" s="750" t="s">
        <v>7484</v>
      </c>
      <c r="JZ146" s="606">
        <v>2014</v>
      </c>
      <c r="KA146" s="606">
        <f t="shared" si="273"/>
        <v>1</v>
      </c>
      <c r="KB146" s="606"/>
      <c r="KC146" s="606">
        <v>1</v>
      </c>
      <c r="KD146" s="606"/>
      <c r="KE146" s="606"/>
      <c r="KF146" s="606">
        <f t="shared" si="274"/>
        <v>0</v>
      </c>
      <c r="KG146" s="606"/>
      <c r="KH146" s="606"/>
      <c r="KI146" s="606"/>
      <c r="KJ146" s="606"/>
      <c r="KK146" s="606">
        <v>1</v>
      </c>
      <c r="KL146" s="606">
        <v>1</v>
      </c>
      <c r="KM146" s="608">
        <f t="shared" si="248"/>
        <v>0.44375123977661135</v>
      </c>
      <c r="KN146" s="609">
        <v>-0.28124380111694336</v>
      </c>
      <c r="KO146" s="609">
        <v>40.384616851806641</v>
      </c>
      <c r="KP146" s="610">
        <v>9</v>
      </c>
      <c r="KQ146" s="608">
        <f t="shared" si="249"/>
        <v>0.47435190677642824</v>
      </c>
      <c r="KR146" s="609">
        <v>-0.12824046611785889</v>
      </c>
      <c r="KS146" s="609">
        <v>51.442306518554688</v>
      </c>
      <c r="KT146" s="610">
        <v>12</v>
      </c>
      <c r="KU146" s="610">
        <v>44</v>
      </c>
      <c r="KV146" s="606" t="s">
        <v>5586</v>
      </c>
      <c r="KW146" s="606" t="s">
        <v>7439</v>
      </c>
      <c r="KX146" s="700" t="str">
        <f t="shared" ca="1" si="275"/>
        <v>B</v>
      </c>
      <c r="KY146" s="701">
        <f t="shared" ca="1" si="276"/>
        <v>0.64708449620011943</v>
      </c>
      <c r="KZ146" s="702">
        <f t="shared" ca="1" si="235"/>
        <v>0.55943058823529412</v>
      </c>
      <c r="LA146" s="703">
        <f t="shared" ca="1" si="236"/>
        <v>0.82576190476190481</v>
      </c>
      <c r="LB146" s="703">
        <f t="shared" ca="1" si="237"/>
        <v>0.45237499999999997</v>
      </c>
      <c r="LC146" s="704">
        <f t="shared" ca="1" si="238"/>
        <v>0.75077049180327859</v>
      </c>
      <c r="LD146" s="696" cm="1">
        <f t="array" aca="1" ref="LD146" ca="1">INDIRECT(LD$203&amp;ROW())*LD$205</f>
        <v>4</v>
      </c>
      <c r="LE146" s="696" cm="1">
        <f t="array" aca="1" ref="LE146" ca="1">INDIRECT(LE$203&amp;ROW())*LE$205</f>
        <v>0</v>
      </c>
      <c r="LF146" s="696" cm="1">
        <f t="array" aca="1" ref="LF146" ca="1">INDIRECT(LF$203&amp;ROW())*LF$205</f>
        <v>4</v>
      </c>
      <c r="LG146" s="696" cm="1">
        <f t="array" aca="1" ref="LG146" ca="1">INDIRECT(LG$203&amp;ROW())*LG$205</f>
        <v>3</v>
      </c>
      <c r="LH146" s="696" cm="1">
        <f t="array" aca="1" ref="LH146" ca="1">INDIRECT(LH$203&amp;ROW())*LH$205</f>
        <v>3</v>
      </c>
      <c r="LI146" s="696" cm="1">
        <f t="array" aca="1" ref="LI146" ca="1">INDIRECT(LI$203&amp;ROW())*LI$205</f>
        <v>3</v>
      </c>
      <c r="LJ146" s="696" cm="1">
        <f t="array" aca="1" ref="LJ146" ca="1">INDIRECT(LJ$203&amp;ROW())*LJ$205</f>
        <v>3</v>
      </c>
      <c r="LK146" s="696" cm="1">
        <f t="array" aca="1" ref="LK146" ca="1">INDIRECT(LK$203&amp;ROW())*LK$205</f>
        <v>3</v>
      </c>
      <c r="LL146" s="696" cm="1">
        <f t="array" aca="1" ref="LL146" ca="1">INDIRECT(LL$203&amp;ROW())*LL$205</f>
        <v>3</v>
      </c>
      <c r="LM146" s="696" cm="1">
        <f t="array" aca="1" ref="LM146" ca="1">INDIRECT(LM$203&amp;ROW())*LM$205</f>
        <v>6</v>
      </c>
      <c r="LN146" s="696" cm="1">
        <f t="array" aca="1" ref="LN146" ca="1">INDIRECT(LN$203&amp;ROW())*LN$205</f>
        <v>3</v>
      </c>
      <c r="LO146" s="696" cm="1">
        <f t="array" aca="1" ref="LO146" ca="1">INDIRECT(LO$203&amp;ROW())*LO$205</f>
        <v>0</v>
      </c>
      <c r="LP146" s="696" cm="1">
        <f t="array" aca="1" ref="LP146" ca="1">INDIRECT(LP$203&amp;ROW())*LP$205</f>
        <v>4</v>
      </c>
      <c r="LQ146" s="696" cm="1">
        <f t="array" aca="1" ref="LQ146" ca="1">IF(INDIRECT(LQ$203&amp;ROW())="-",0,INDIRECT(LQ$203&amp;ROW())*LQ$205)</f>
        <v>4.5516000000000005</v>
      </c>
      <c r="LR146" s="696" cm="1">
        <f t="array" aca="1" ref="LR146" ca="1">INDIRECT(LR$203&amp;ROW())*LR$205</f>
        <v>4</v>
      </c>
      <c r="LS146" s="696" cm="1">
        <f t="array" aca="1" ref="LS146" ca="1">IF(INDIRECT(LS$203&amp;ROW())="-",0,INDIRECT(LS$203&amp;ROW())*LS$205)</f>
        <v>4.3410000000000002</v>
      </c>
      <c r="LT146" s="696" cm="1">
        <f t="array" aca="1" ref="LT146" ca="1">INDIRECT(LT$203&amp;ROW())*LT$205</f>
        <v>4</v>
      </c>
      <c r="LU146" s="696" cm="1">
        <f t="array" aca="1" ref="LU146" ca="1">INDIRECT(LU$203&amp;ROW())*LU$205</f>
        <v>2</v>
      </c>
      <c r="LV146" s="696" cm="1">
        <f t="array" aca="1" ref="LV146" ca="1">INDIRECT(LV$203&amp;ROW())*LV$205</f>
        <v>3</v>
      </c>
      <c r="LW146" s="696" cm="1">
        <f t="array" aca="1" ref="LW146" ca="1">INDIRECT(LW$203&amp;ROW())*LW$205</f>
        <v>2</v>
      </c>
      <c r="LX146" s="696" cm="1">
        <f t="array" aca="1" ref="LX146" ca="1">INDIRECT(LX$203&amp;ROW())*LX$205</f>
        <v>2</v>
      </c>
      <c r="LY146" s="696" cm="1">
        <f t="array" aca="1" ref="LY146" ca="1">IF(INDIRECT(LY$203&amp;ROW())="-",0,INDIRECT(LY$203&amp;ROW())*LY$205)</f>
        <v>4.8570000000000002</v>
      </c>
      <c r="LZ146" s="696" cm="1">
        <f t="array" aca="1" ref="LZ146" ca="1">INDIRECT(LZ$203&amp;ROW())*LZ$205</f>
        <v>2</v>
      </c>
      <c r="MA146" s="696" cm="1">
        <f t="array" aca="1" ref="MA146" ca="1">INDIRECT(MA$203&amp;ROW())*MA$205</f>
        <v>4</v>
      </c>
      <c r="MB146" s="696" cm="1">
        <f t="array" aca="1" ref="MB146" ca="1">INDIRECT(MB$203&amp;ROW())*MB$205</f>
        <v>0</v>
      </c>
      <c r="MC146" s="696" cm="1">
        <f t="array" aca="1" ref="MC146" ca="1">IF($MB146=0,0,INDIRECT(MC$203&amp;ROW())*MC$205)</f>
        <v>0</v>
      </c>
      <c r="MD146" s="696" cm="1">
        <f t="array" aca="1" ref="MD146" ca="1">IF($MB146=0,0,INDIRECT(MD$203&amp;ROW())*MD$205)</f>
        <v>0</v>
      </c>
      <c r="ME146" s="696" cm="1">
        <f t="array" aca="1" ref="ME146" ca="1">IF($MB146=0,0,INDIRECT(ME$203&amp;ROW())*ME$205)</f>
        <v>0</v>
      </c>
      <c r="MF146" s="696" cm="1">
        <f t="array" aca="1" ref="MF146" ca="1">IF($MB146=0,0,INDIRECT(MF$203&amp;ROW())*MF$205)</f>
        <v>0</v>
      </c>
      <c r="MG146" s="696" cm="1">
        <f t="array" aca="1" ref="MG146" ca="1">INDIRECT(MG$203&amp;ROW())*MG$205</f>
        <v>0</v>
      </c>
      <c r="MH146" s="696" cm="1">
        <f t="array" aca="1" ref="MH146" ca="1">IF($MG146=0,0,INDIRECT(MH$203&amp;ROW())*MH$205)</f>
        <v>0</v>
      </c>
      <c r="MI146" s="696" cm="1">
        <f t="array" aca="1" ref="MI146" ca="1">IF($MG146=0,0,INDIRECT(MI$203&amp;ROW())*MI$205)</f>
        <v>0</v>
      </c>
      <c r="MJ146" s="696" cm="1">
        <f t="array" aca="1" ref="MJ146" ca="1">INDIRECT(MJ$203&amp;ROW())*MJ$205</f>
        <v>0</v>
      </c>
      <c r="MK146" s="696" cm="1">
        <f t="array" aca="1" ref="MK146" ca="1">INDIRECT(MK$203&amp;ROW())*MK$205</f>
        <v>0</v>
      </c>
      <c r="ML146" s="696" cm="1">
        <f t="array" aca="1" ref="ML146" ca="1">INDIRECT(ML$203&amp;ROW())*ML$205</f>
        <v>0</v>
      </c>
      <c r="MM146" s="696" cm="1">
        <f t="array" aca="1" ref="MM146" ca="1">INDIRECT(MM$203&amp;ROW())*MM$205</f>
        <v>6</v>
      </c>
      <c r="MN146" s="696" cm="1">
        <f t="array" aca="1" ref="MN146" ca="1">INDIRECT(MN$203&amp;ROW())*MN$205</f>
        <v>4</v>
      </c>
      <c r="MO146" s="696" cm="1">
        <f t="array" aca="1" ref="MO146" ca="1">INDIRECT(MO$203&amp;ROW())*MO$205</f>
        <v>2</v>
      </c>
      <c r="MP146" s="696" cm="1">
        <f t="array" aca="1" ref="MP146" ca="1">INDIRECT(MP$203&amp;ROW())*MP$205</f>
        <v>2</v>
      </c>
      <c r="MQ146" s="696" cm="1">
        <f t="array" aca="1" ref="MQ146" ca="1">INDIRECT(MQ$203&amp;ROW())*MQ$205</f>
        <v>2</v>
      </c>
      <c r="MR146" s="696" cm="1">
        <f t="array" aca="1" ref="MR146" ca="1">INDIRECT(MR$203&amp;ROW())*MR$205</f>
        <v>2</v>
      </c>
      <c r="MS146" s="696" cm="1">
        <f t="array" aca="1" ref="MS146" ca="1">INDIRECT(MS$203&amp;ROW())*MS$205</f>
        <v>2</v>
      </c>
      <c r="MT146" s="696" cm="1">
        <f t="array" aca="1" ref="MT146" ca="1">INDIRECT(MT$203&amp;ROW())*MT$205</f>
        <v>3</v>
      </c>
      <c r="MU146" s="696" cm="1">
        <f t="array" aca="1" ref="MU146" ca="1">INDIRECT(MU$203&amp;ROW())*MU$205</f>
        <v>2</v>
      </c>
      <c r="MV146" s="696" cm="1">
        <f t="array" aca="1" ref="MV146" ca="1">IF(INDIRECT(MV$203&amp;ROW())="-",0,INDIRECT(MV$203&amp;ROW())*MV$205)</f>
        <v>4.7969999999999997</v>
      </c>
      <c r="MW146" s="696" cm="1">
        <f t="array" aca="1" ref="MW146" ca="1">INDIRECT(MW$203&amp;ROW())*MW$205</f>
        <v>4</v>
      </c>
      <c r="MX146" s="696" cm="1">
        <f t="array" aca="1" ref="MX146" ca="1">INDIRECT(MX$203&amp;ROW())*MX$205</f>
        <v>4</v>
      </c>
      <c r="MY146" s="696" cm="1">
        <f t="array" aca="1" ref="MY146" ca="1">INDIRECT(MY$203&amp;ROW())*MY$205</f>
        <v>8</v>
      </c>
      <c r="NA146" s="701">
        <f t="shared" si="277"/>
        <v>0.72581951219512197</v>
      </c>
      <c r="NB146" s="617">
        <f t="shared" si="278"/>
        <v>0.83739285714285716</v>
      </c>
      <c r="NC146" s="695">
        <f t="shared" si="279"/>
        <v>0.29303846153846153</v>
      </c>
      <c r="ND146" s="697">
        <f t="shared" si="280"/>
        <v>0.84442592592592591</v>
      </c>
      <c r="NE146" s="694">
        <f t="shared" si="281"/>
        <v>0.67516918920059166</v>
      </c>
      <c r="NF146" s="682" t="str">
        <f t="shared" si="282"/>
        <v>B</v>
      </c>
      <c r="NH146" s="606" t="s">
        <v>7439</v>
      </c>
      <c r="NI146" s="563" t="str">
        <f t="shared" si="239"/>
        <v>A</v>
      </c>
      <c r="NJ146" s="563" t="str">
        <f t="shared" si="283"/>
        <v>B</v>
      </c>
      <c r="NK146" s="563" t="str">
        <f t="shared" ca="1" si="284"/>
        <v>B</v>
      </c>
      <c r="NL146" s="563" t="str">
        <f t="shared" ca="1" si="285"/>
        <v>B</v>
      </c>
      <c r="NM146" s="563" t="str">
        <f t="shared" ca="1" si="286"/>
        <v>B</v>
      </c>
      <c r="NN146" s="563" t="str">
        <f t="shared" ca="1" si="306"/>
        <v>B</v>
      </c>
      <c r="NO146" s="563" t="str">
        <f t="shared" ca="1" si="307"/>
        <v>B</v>
      </c>
      <c r="NP146" s="606" t="str">
        <f t="shared" si="287"/>
        <v>-</v>
      </c>
      <c r="NQ146" s="682" t="str">
        <f t="shared" si="288"/>
        <v>Yes</v>
      </c>
      <c r="NR146" s="682" t="e">
        <f>IF(OR(AND(NI146="A",OR(NJ146="C",NJ146="D")),AND(NI146="A",OR(#REF!="C",#REF!="D")),AND(NI146="B",OR(NJ146="D",#REF!="D")),AND(OR(NI146="C",NI146="D"),OR(NJ146="A",NJ146="B")),AND(OR(NI146="C",NI146="D"),OR(#REF!="A",#REF!="B")),AND(OR(NJ146="A",#REF!="A",NJ146="B",#REF!="B"),OR(NP146="-",NQ146="-")),AND(OR(NJ146="C",#REF!="C",NJ146="D",#REF!="D"),NP146="Yes")),"Yes","-")</f>
        <v>#REF!</v>
      </c>
      <c r="NS146" s="607" t="s">
        <v>7485</v>
      </c>
      <c r="NT146" s="619">
        <f t="shared" si="289"/>
        <v>0.76049999999999995</v>
      </c>
      <c r="NU146" s="619">
        <f t="shared" si="290"/>
        <v>0.67516918920059166</v>
      </c>
      <c r="NV146" s="619">
        <f t="shared" ca="1" si="291"/>
        <v>0.64708449620011943</v>
      </c>
      <c r="NW146" s="619">
        <f t="shared" ca="1" si="308"/>
        <v>0.66746460127098906</v>
      </c>
      <c r="NX146" s="619">
        <f t="shared" ca="1" si="309"/>
        <v>0.67210174186031491</v>
      </c>
      <c r="NY146" s="620">
        <f t="shared" ca="1" si="310"/>
        <v>0.65308154130424367</v>
      </c>
      <c r="NZ146" s="620">
        <f t="shared" ca="1" si="311"/>
        <v>0.67218430739899737</v>
      </c>
      <c r="OA146" s="705" t="s">
        <v>1188</v>
      </c>
      <c r="OB146" s="706" t="s">
        <v>1188</v>
      </c>
      <c r="OC146" s="494"/>
      <c r="OE146" s="606" t="s">
        <v>7439</v>
      </c>
      <c r="OF146" s="700" t="str">
        <f t="shared" ca="1" si="292"/>
        <v>B</v>
      </c>
      <c r="OG146" s="701">
        <f t="shared" ca="1" si="312"/>
        <v>0.66746460127098906</v>
      </c>
      <c r="OH146" s="705">
        <f t="shared" ca="1" si="293"/>
        <v>0.69161728503253805</v>
      </c>
      <c r="OI146" s="696">
        <f t="shared" ca="1" si="294"/>
        <v>0.83869911166875799</v>
      </c>
      <c r="OJ146" s="696">
        <f t="shared" ca="1" si="295"/>
        <v>0.31615725008402107</v>
      </c>
      <c r="OK146" s="697">
        <f t="shared" ca="1" si="296"/>
        <v>0.823384758298639</v>
      </c>
      <c r="OL146" s="696" cm="1">
        <f t="array" aca="1" ref="OL146" ca="1">INDIRECT(OL$203&amp;ROW())*OL$205</f>
        <v>0.74780000000000002</v>
      </c>
      <c r="OM146" s="696" cm="1">
        <f t="array" aca="1" ref="OM146" ca="1">INDIRECT(OM$203&amp;ROW())*OM$205</f>
        <v>0</v>
      </c>
      <c r="ON146" s="696" cm="1">
        <f t="array" aca="1" ref="ON146" ca="1">INDIRECT(ON$203&amp;ROW())*ON$205</f>
        <v>0.72809999999999997</v>
      </c>
      <c r="OO146" s="696" cm="1">
        <f t="array" aca="1" ref="OO146" ca="1">INDIRECT(OO$203&amp;ROW())*OO$205</f>
        <v>1.0790999999999999</v>
      </c>
      <c r="OP146" s="696" cm="1">
        <f t="array" aca="1" ref="OP146" ca="1">INDIRECT(OP$203&amp;ROW())*OP$205</f>
        <v>1.5831</v>
      </c>
      <c r="OQ146" s="696" cm="1">
        <f t="array" aca="1" ref="OQ146" ca="1">INDIRECT(OQ$203&amp;ROW())*OQ$205</f>
        <v>1.5849</v>
      </c>
      <c r="OR146" s="696" cm="1">
        <f t="array" aca="1" ref="OR146" ca="1">INDIRECT(OR$203&amp;ROW())*OR$205</f>
        <v>1.4141999999999999</v>
      </c>
      <c r="OS146" s="696" cm="1">
        <f t="array" aca="1" ref="OS146" ca="1">INDIRECT(OS$203&amp;ROW())*OS$205</f>
        <v>1.5387</v>
      </c>
      <c r="OT146" s="696" cm="1">
        <f t="array" aca="1" ref="OT146" ca="1">INDIRECT(OT$203&amp;ROW())*OT$205</f>
        <v>1.4727000000000001</v>
      </c>
      <c r="OU146" s="696" cm="1">
        <f t="array" aca="1" ref="OU146" ca="1">INDIRECT(OU$203&amp;ROW())*OU$205</f>
        <v>1.9304999999999999</v>
      </c>
      <c r="OV146" s="696" cm="1">
        <f t="array" aca="1" ref="OV146" ca="1">INDIRECT(OV$203&amp;ROW())*OV$205</f>
        <v>1.2161999999999999</v>
      </c>
      <c r="OW146" s="696" cm="1">
        <f t="array" aca="1" ref="OW146" ca="1">INDIRECT(OW$203&amp;ROW())*OW$205</f>
        <v>0</v>
      </c>
      <c r="OX146" s="696" cm="1">
        <f t="array" aca="1" ref="OX146" ca="1">INDIRECT(OX$203&amp;ROW())*OX$205</f>
        <v>1.3977999999999999</v>
      </c>
      <c r="OY146" s="696" cm="1">
        <f t="array" aca="1" ref="OY146" ca="1">IF(INDIRECT(OY$203&amp;ROW())="-",0,INDIRECT(OY$203&amp;ROW())*OY$205)</f>
        <v>0.53837842000000002</v>
      </c>
      <c r="OZ146" s="696" cm="1">
        <f t="array" aca="1" ref="OZ146" ca="1">INDIRECT(OZ$203&amp;ROW())*OZ$205</f>
        <v>0.71030000000000004</v>
      </c>
      <c r="PA146" s="696" cm="1">
        <f t="array" aca="1" ref="PA146" ca="1">IF(INDIRECT(PA$203&amp;ROW())="-",0,INDIRECT(PA$203&amp;ROW())*PA$205)</f>
        <v>0.63913989999999998</v>
      </c>
      <c r="PB146" s="705" cm="1">
        <f t="array" aca="1" ref="PB146" ca="1">INDIRECT(PB$203&amp;ROW())*PB$205</f>
        <v>1.5084</v>
      </c>
      <c r="PC146" s="696" cm="1">
        <f t="array" aca="1" ref="PC146" ca="1">INDIRECT(PC$203&amp;ROW())*PC$205</f>
        <v>1.3946000000000001</v>
      </c>
      <c r="PD146" s="696" cm="1">
        <f t="array" aca="1" ref="PD146" ca="1">INDIRECT(PD$203&amp;ROW())*PD$205</f>
        <v>2.2025999999999999</v>
      </c>
      <c r="PE146" s="696" cm="1">
        <f t="array" aca="1" ref="PE146" ca="1">INDIRECT(PE$203&amp;ROW())*PE$205</f>
        <v>1.28</v>
      </c>
      <c r="PF146" s="696" cm="1">
        <f t="array" aca="1" ref="PF146" ca="1">INDIRECT(PF$203&amp;ROW())*PF$205</f>
        <v>1.3308</v>
      </c>
      <c r="PG146" s="696" cm="1">
        <f t="array" aca="1" ref="PG146" ca="1">IF(INDIRECT(PG$203&amp;ROW())="-",0,INDIRECT(PG$203&amp;ROW())*PG$205)</f>
        <v>0.70831250000000001</v>
      </c>
      <c r="PH146" s="696" cm="1">
        <f t="array" aca="1" ref="PH146" ca="1">INDIRECT(PH$203&amp;ROW())*PH$205</f>
        <v>0.61699999999999999</v>
      </c>
      <c r="PI146" s="696" cm="1">
        <f t="array" aca="1" ref="PI146" ca="1">INDIRECT(PI$203&amp;ROW())*PI$205</f>
        <v>1.2145999999999999</v>
      </c>
      <c r="PJ146" s="696" cm="1">
        <f t="array" aca="1" ref="PJ146" ca="1">INDIRECT(PJ$203&amp;ROW())*PJ$205</f>
        <v>0</v>
      </c>
      <c r="PK146" s="696" cm="1">
        <f t="array" aca="1" ref="PK146" ca="1">IF($PJ146=0,0,INDIRECT(PK$203&amp;ROW())*PK$205)</f>
        <v>0</v>
      </c>
      <c r="PL146" s="696" cm="1">
        <f t="array" aca="1" ref="PL146" ca="1">IF($MPE146=0,0,INDIRECT(PL$203&amp;ROW())*PL$205)</f>
        <v>0</v>
      </c>
      <c r="PM146" s="696" cm="1">
        <f t="array" aca="1" ref="PM146" ca="1">IF($MPE146=0,0,INDIRECT(PM$203&amp;ROW())*PM$205)</f>
        <v>0</v>
      </c>
      <c r="PN146" s="696" cm="1">
        <f t="array" aca="1" ref="PN146" ca="1">IF($PJ146=0,0,INDIRECT(PN$203&amp;ROW())*PN$205)</f>
        <v>0</v>
      </c>
      <c r="PO146" s="696" cm="1">
        <f t="array" aca="1" ref="PO146" ca="1">INDIRECT(PO$203&amp;ROW())*PO$205</f>
        <v>0</v>
      </c>
      <c r="PP146" s="696" cm="1">
        <f t="array" aca="1" ref="PP146" ca="1">IF($PO146=0,0,INDIRECT(PP$203&amp;ROW())*PP$205)</f>
        <v>0</v>
      </c>
      <c r="PQ146" s="696" cm="1">
        <f t="array" aca="1" ref="PQ146" ca="1">IF($PO146=0,0,INDIRECT(PQ$203&amp;ROW())*PQ$205)</f>
        <v>0</v>
      </c>
      <c r="PR146" s="696" cm="1">
        <f t="array" aca="1" ref="PR146" ca="1">INDIRECT(PR$203&amp;ROW())*PR$205</f>
        <v>0</v>
      </c>
      <c r="PS146" s="696" cm="1">
        <f t="array" aca="1" ref="PS146" ca="1">INDIRECT(PS$203&amp;ROW())*PS$205</f>
        <v>0</v>
      </c>
      <c r="PT146" s="696" cm="1">
        <f t="array" aca="1" ref="PT146" ca="1">INDIRECT(PT$203&amp;ROW())*PT$205</f>
        <v>0</v>
      </c>
      <c r="PU146" s="696" cm="1">
        <f t="array" aca="1" ref="PU146" ca="1">INDIRECT(PU$203&amp;ROW())*PU$205</f>
        <v>1.7696999999999998</v>
      </c>
      <c r="PV146" s="696" cm="1">
        <f t="array" aca="1" ref="PV146" ca="1">INDIRECT(PV$203&amp;ROW())*PV$205</f>
        <v>0.6966</v>
      </c>
      <c r="PW146" s="696" cm="1">
        <f t="array" aca="1" ref="PW146" ca="1">INDIRECT(PW$203&amp;ROW())*PW$205</f>
        <v>1.0658000000000001</v>
      </c>
      <c r="PX146" s="696" cm="1">
        <f t="array" aca="1" ref="PX146" ca="1">INDIRECT(PX$203&amp;ROW())*PX$205</f>
        <v>1.1714</v>
      </c>
      <c r="PY146" s="696" cm="1">
        <f t="array" aca="1" ref="PY146" ca="1">INDIRECT(PY$203&amp;ROW())*PY$205</f>
        <v>1.1866000000000001</v>
      </c>
      <c r="PZ146" s="696" cm="1">
        <f t="array" aca="1" ref="PZ146" ca="1">INDIRECT(PZ$203&amp;ROW())*PZ$205</f>
        <v>0.17430000000000001</v>
      </c>
      <c r="QA146" s="696" cm="1">
        <f t="array" aca="1" ref="QA146" ca="1">INDIRECT(QA$203&amp;ROW())*QA$205</f>
        <v>0.31659999999999999</v>
      </c>
      <c r="QB146" s="696" cm="1">
        <f t="array" aca="1" ref="QB146" ca="1">INDIRECT(QB$203&amp;ROW())*QB$205</f>
        <v>2.3948999999999998</v>
      </c>
      <c r="QC146" s="696" cm="1">
        <f t="array" aca="1" ref="QC146" ca="1">INDIRECT(QC$203&amp;ROW())*QC$205</f>
        <v>1.4259999999999999</v>
      </c>
      <c r="QD146" s="696" cm="1">
        <f t="array" aca="1" ref="QD146" ca="1">IF(INDIRECT(QD$203&amp;ROW())="-",0,INDIRECT(QD$203&amp;ROW())*QD$205)</f>
        <v>0.49097294999999996</v>
      </c>
      <c r="QE146" s="696" cm="1">
        <f t="array" aca="1" ref="QE146" ca="1">INDIRECT(QE$203&amp;ROW())*QE$205</f>
        <v>1.0656000000000001</v>
      </c>
      <c r="QF146" s="696" cm="1">
        <f t="array" aca="1" ref="QF146" ca="1">INDIRECT(QF$203&amp;ROW())*QF$205</f>
        <v>0.72440000000000004</v>
      </c>
      <c r="QG146" s="696" cm="1">
        <f t="array" aca="1" ref="QG146" ca="1">INDIRECT(QG$203&amp;ROW())*QG$205</f>
        <v>1.4996</v>
      </c>
      <c r="QI146" s="606" t="s">
        <v>7439</v>
      </c>
      <c r="QJ146" s="700" t="str">
        <f t="shared" ca="1" si="297"/>
        <v>B</v>
      </c>
      <c r="QK146" s="701">
        <f t="shared" ca="1" si="313"/>
        <v>0.67210174186031491</v>
      </c>
      <c r="QL146" s="705">
        <f t="shared" ca="1" si="298"/>
        <v>0.81073712667371967</v>
      </c>
      <c r="QM146" s="696">
        <f t="shared" ca="1" si="299"/>
        <v>0.79740945575030175</v>
      </c>
      <c r="QN146" s="696">
        <f t="shared" ca="1" si="300"/>
        <v>0.20493361670996282</v>
      </c>
      <c r="QO146" s="697">
        <f t="shared" ca="1" si="301"/>
        <v>0.87532676830727507</v>
      </c>
      <c r="QP146" s="696" cm="1">
        <f t="array" aca="1" ref="QP146" ca="1">INDIRECT(QP$203&amp;ROW())*QP$205</f>
        <v>3.3451646745381883E-2</v>
      </c>
      <c r="QQ146" s="696" cm="1">
        <f t="array" aca="1" ref="QQ146" ca="1">INDIRECT(QQ$203&amp;ROW())*QQ$205</f>
        <v>0</v>
      </c>
      <c r="QR146" s="696" cm="1">
        <f t="array" aca="1" ref="QR146" ca="1">INDIRECT(QR$203&amp;ROW())*QR$205</f>
        <v>7.5449048323979542E-2</v>
      </c>
      <c r="QS146" s="696" cm="1">
        <f t="array" aca="1" ref="QS146" ca="1">INDIRECT(QS$203&amp;ROW())*QS$205</f>
        <v>0.22471360933801068</v>
      </c>
      <c r="QT146" s="696" cm="1">
        <f t="array" aca="1" ref="QT146" ca="1">INDIRECT(QT$203&amp;ROW())*QT$205</f>
        <v>0.26232814414996541</v>
      </c>
      <c r="QU146" s="696" cm="1">
        <f t="array" aca="1" ref="QU146" ca="1">INDIRECT(QU$203&amp;ROW())*QU$205</f>
        <v>0.53329206883563263</v>
      </c>
      <c r="QV146" s="696" cm="1">
        <f t="array" aca="1" ref="QV146" ca="1">INDIRECT(QV$203&amp;ROW())*QV$205</f>
        <v>0.24117831443907087</v>
      </c>
      <c r="QW146" s="696" cm="1">
        <f t="array" aca="1" ref="QW146" ca="1">INDIRECT(QW$203&amp;ROW())*QW$205</f>
        <v>0.53099416374332975</v>
      </c>
      <c r="QX146" s="696" cm="1">
        <f t="array" aca="1" ref="QX146" ca="1">INDIRECT(QX$203&amp;ROW())*QX$205</f>
        <v>0.60640894423913805</v>
      </c>
      <c r="QY146" s="696" cm="1">
        <f t="array" aca="1" ref="QY146" ca="1">INDIRECT(QY$203&amp;ROW())*QY$205</f>
        <v>0.13540247513535897</v>
      </c>
      <c r="QZ146" s="696" cm="1">
        <f t="array" aca="1" ref="QZ146" ca="1">INDIRECT(QZ$203&amp;ROW())*QZ$205</f>
        <v>0.27613248380770827</v>
      </c>
      <c r="RA146" s="696" cm="1">
        <f t="array" aca="1" ref="RA146" ca="1">INDIRECT(RA$203&amp;ROW())*RA$205</f>
        <v>0</v>
      </c>
      <c r="RB146" s="696" cm="1">
        <f t="array" aca="1" ref="RB146" ca="1">INDIRECT(RB$203&amp;ROW())*RB$205</f>
        <v>0.11461142513892485</v>
      </c>
      <c r="RC146" s="696" cm="1">
        <f t="array" aca="1" ref="RC146" ca="1">IF(INDIRECT(RC$203&amp;ROW())="-",0,INDIRECT(RC$203&amp;ROW())*RC$205)</f>
        <v>6.3653075474769158E-2</v>
      </c>
      <c r="RD146" s="696" cm="1">
        <f t="array" aca="1" ref="RD146" ca="1">INDIRECT(RD$203&amp;ROW())*RD$205</f>
        <v>3.5721048970443148E-2</v>
      </c>
      <c r="RE146" s="696" cm="1">
        <f t="array" aca="1" ref="RE146" ca="1">IF(INDIRECT(RE$203&amp;ROW())="-",0,INDIRECT(RE$203&amp;ROW())*RE$205)</f>
        <v>4.5789620246057039E-2</v>
      </c>
      <c r="RF146" s="705" cm="1">
        <f t="array" aca="1" ref="RF146" ca="1">INDIRECT(RF$203&amp;ROW())*RF$205</f>
        <v>0.10613798880649605</v>
      </c>
      <c r="RG146" s="696" cm="1">
        <f t="array" aca="1" ref="RG146" ca="1">INDIRECT(RG$203&amp;ROW())*RG$205</f>
        <v>0.27650466908360405</v>
      </c>
      <c r="RH146" s="696" cm="1">
        <f t="array" aca="1" ref="RH146" ca="1">INDIRECT(RH$203&amp;ROW())*RH$205</f>
        <v>8.7581521170816884E-2</v>
      </c>
      <c r="RI146" s="696" cm="1">
        <f t="array" aca="1" ref="RI146" ca="1">INDIRECT(RI$203&amp;ROW())*RI$205</f>
        <v>0.21539378250062202</v>
      </c>
      <c r="RJ146" s="696" cm="1">
        <f t="array" aca="1" ref="RJ146" ca="1">INDIRECT(RJ$203&amp;ROW())*RJ$205</f>
        <v>0.12226723336432462</v>
      </c>
      <c r="RK146" s="696" cm="1">
        <f t="array" aca="1" ref="RK146" ca="1">IF(INDIRECT(RK$203&amp;ROW())="-",0,INDIRECT(RK$203&amp;ROW())*RK$205)</f>
        <v>4.8911284285788975E-2</v>
      </c>
      <c r="RL146" s="696" cm="1">
        <f t="array" aca="1" ref="RL146" ca="1">INDIRECT(RL$203&amp;ROW())*RL$205</f>
        <v>0.11262003659234653</v>
      </c>
      <c r="RM146" s="696" cm="1">
        <f t="array" aca="1" ref="RM146" ca="1">INDIRECT(RM$203&amp;ROW())*RM$205</f>
        <v>2.9987460729532761E-2</v>
      </c>
      <c r="RN146" s="696" cm="1">
        <f t="array" aca="1" ref="RN146" ca="1">INDIRECT(RN$203&amp;ROW())*RN$205</f>
        <v>0</v>
      </c>
      <c r="RO146" s="696" cm="1">
        <f t="array" aca="1" ref="RO146" ca="1">IF($RN146=0,0,INDIRECT(RO$203&amp;ROW())*RO$205)</f>
        <v>0</v>
      </c>
      <c r="RP146" s="696" cm="1">
        <f t="array" aca="1" ref="RP146" ca="1">IF($RN146=0,0,INDIRECT(RP$203&amp;ROW())*RP$205)</f>
        <v>0</v>
      </c>
      <c r="RQ146" s="696" cm="1">
        <f t="array" aca="1" ref="RQ146" ca="1">IF($RN146=0,0,INDIRECT(RQ$203&amp;ROW())*RQ$205)</f>
        <v>0</v>
      </c>
      <c r="RR146" s="696" cm="1">
        <f t="array" aca="1" ref="RR146" ca="1">IF($RN146=0,0,INDIRECT(RR$203&amp;ROW())*RR$205)</f>
        <v>0</v>
      </c>
      <c r="RS146" s="696" cm="1">
        <f t="array" aca="1" ref="RS146" ca="1">INDIRECT(RS$203&amp;ROW())*RS$205</f>
        <v>0</v>
      </c>
      <c r="RT146" s="696" cm="1">
        <f t="array" aca="1" ref="RT146" ca="1">IF($RS146=0,0,INDIRECT(RT$203&amp;ROW())*RT$205)</f>
        <v>0</v>
      </c>
      <c r="RU146" s="696" cm="1">
        <f t="array" aca="1" ref="RU146" ca="1">IF($RS146=0,0,INDIRECT(RU$203&amp;ROW())*RU$205)</f>
        <v>0</v>
      </c>
      <c r="RV146" s="696" cm="1">
        <f t="array" aca="1" ref="RV146" ca="1">INDIRECT(RV$203&amp;ROW())*RV$205</f>
        <v>0</v>
      </c>
      <c r="RW146" s="696" cm="1">
        <f t="array" aca="1" ref="RW146" ca="1">INDIRECT(RW$203&amp;ROW())*RW$205</f>
        <v>0</v>
      </c>
      <c r="RX146" s="696" cm="1">
        <f t="array" aca="1" ref="RX146" ca="1">INDIRECT(RX$203&amp;ROW())*RX$205</f>
        <v>0</v>
      </c>
      <c r="RY146" s="696" cm="1">
        <f t="array" aca="1" ref="RY146" ca="1">INDIRECT(RY$203&amp;ROW())*RY$205</f>
        <v>8.4396695370290389E-2</v>
      </c>
      <c r="RZ146" s="696" cm="1">
        <f t="array" aca="1" ref="RZ146" ca="1">INDIRECT(RZ$203&amp;ROW())*RZ$205</f>
        <v>3.6812489486199085E-2</v>
      </c>
      <c r="SA146" s="696" cm="1">
        <f t="array" aca="1" ref="SA146" ca="1">INDIRECT(SA$203&amp;ROW())*SA$205</f>
        <v>0.20458618579029147</v>
      </c>
      <c r="SB146" s="696" cm="1">
        <f t="array" aca="1" ref="SB146" ca="1">INDIRECT(SB$203&amp;ROW())*SB$205</f>
        <v>4.7124126502052749E-2</v>
      </c>
      <c r="SC146" s="696" cm="1">
        <f t="array" aca="1" ref="SC146" ca="1">INDIRECT(SC$203&amp;ROW())*SC$205</f>
        <v>5.4291606235991073E-2</v>
      </c>
      <c r="SD146" s="696" cm="1">
        <f t="array" aca="1" ref="SD146" ca="1">INDIRECT(SD$203&amp;ROW())*SD$205</f>
        <v>0.3072993885784252</v>
      </c>
      <c r="SE146" s="696" cm="1">
        <f t="array" aca="1" ref="SE146" ca="1">INDIRECT(SE$203&amp;ROW())*SE$205</f>
        <v>0.2585618210787391</v>
      </c>
      <c r="SF146" s="696" cm="1">
        <f t="array" aca="1" ref="SF146" ca="1">INDIRECT(SF$203&amp;ROW())*SF$205</f>
        <v>0.19835664972334499</v>
      </c>
      <c r="SG146" s="696" cm="1">
        <f t="array" aca="1" ref="SG146" ca="1">INDIRECT(SG$203&amp;ROW())*SG$205</f>
        <v>7.4767843909269882E-2</v>
      </c>
      <c r="SH146" s="696" cm="1">
        <f t="array" aca="1" ref="SH146" ca="1">IF(INDIRECT(SH$203&amp;ROW())="-",0,INDIRECT(SH$203&amp;ROW())*SH$205)</f>
        <v>6.2904706090957455E-2</v>
      </c>
      <c r="SI146" s="696" cm="1">
        <f t="array" aca="1" ref="SI146" ca="1">INDIRECT(SI$203&amp;ROW())*SI$205</f>
        <v>0.24423887568083891</v>
      </c>
      <c r="SJ146" s="696" cm="1">
        <f t="array" aca="1" ref="SJ146" ca="1">INDIRECT(SJ$203&amp;ROW())*SJ$205</f>
        <v>0.10961749760323641</v>
      </c>
      <c r="SK146" s="696" cm="1">
        <f t="array" aca="1" ref="SK146" ca="1">INDIRECT(SK$203&amp;ROW())*SK$205</f>
        <v>0.21261490593800375</v>
      </c>
      <c r="SN146" s="606" t="s">
        <v>7439</v>
      </c>
      <c r="SO146" s="707" cm="1">
        <f t="array" aca="1" ref="SO146" ca="1">INDIRECT(SO$203&amp;ROW())*SO$205</f>
        <v>1</v>
      </c>
      <c r="SP146" s="707" cm="1">
        <f t="array" aca="1" ref="SP146" ca="1">INDIRECT(SP$203&amp;ROW())*SP$205</f>
        <v>0</v>
      </c>
      <c r="SQ146" s="707" cm="1">
        <f t="array" aca="1" ref="SQ146" ca="1">INDIRECT(SQ$203&amp;ROW())*SQ$205</f>
        <v>1</v>
      </c>
      <c r="SR146" s="707" cm="1">
        <f t="array" aca="1" ref="SR146" ca="1">INDIRECT(SR$203&amp;ROW())*SR$205</f>
        <v>3</v>
      </c>
      <c r="SS146" s="707" cm="1">
        <f t="array" aca="1" ref="SS146" ca="1">INDIRECT(SS$203&amp;ROW())*SS$205</f>
        <v>3</v>
      </c>
      <c r="ST146" s="707" cm="1">
        <f t="array" aca="1" ref="ST146" ca="1">INDIRECT(ST$203&amp;ROW())*ST$205</f>
        <v>3</v>
      </c>
      <c r="SU146" s="707" cm="1">
        <f t="array" aca="1" ref="SU146" ca="1">INDIRECT(SU$203&amp;ROW())*SU$205</f>
        <v>3</v>
      </c>
      <c r="SV146" s="707" cm="1">
        <f t="array" aca="1" ref="SV146" ca="1">INDIRECT(SV$203&amp;ROW())*SV$205</f>
        <v>3</v>
      </c>
      <c r="SW146" s="707" cm="1">
        <f t="array" aca="1" ref="SW146" ca="1">INDIRECT(SW$203&amp;ROW())*SW$205</f>
        <v>3</v>
      </c>
      <c r="SX146" s="707" cm="1">
        <f t="array" aca="1" ref="SX146" ca="1">INDIRECT(SX$203&amp;ROW())*SX$205</f>
        <v>3</v>
      </c>
      <c r="SY146" s="707" cm="1">
        <f t="array" aca="1" ref="SY146" ca="1">INDIRECT(SY$203&amp;ROW())*SY$205</f>
        <v>3</v>
      </c>
      <c r="SZ146" s="707" cm="1">
        <f t="array" aca="1" ref="SZ146" ca="1">INDIRECT(SZ$203&amp;ROW())*SZ$205</f>
        <v>0</v>
      </c>
      <c r="TA146" s="707" cm="1">
        <f t="array" aca="1" ref="TA146" ca="1">INDIRECT(TA$203&amp;ROW())*TA$205</f>
        <v>2</v>
      </c>
      <c r="TB146" s="696" cm="1">
        <f t="array" aca="1" ref="TB146" ca="1">IF(INDIRECT(TB$203&amp;ROW())="-",0,INDIRECT(TB$203&amp;ROW())*TB$205)</f>
        <v>0.75860000000000005</v>
      </c>
      <c r="TC146" s="707" cm="1">
        <f t="array" aca="1" ref="TC146" ca="1">INDIRECT(TC$203&amp;ROW())*TC$205</f>
        <v>1</v>
      </c>
      <c r="TD146" s="696" cm="1">
        <f t="array" aca="1" ref="TD146" ca="1">IF(INDIRECT(TD$203&amp;ROW())="-",0,INDIRECT(TD$203&amp;ROW())*TD$205)</f>
        <v>0.72350000000000003</v>
      </c>
      <c r="TE146" s="732" cm="1">
        <f t="array" aca="1" ref="TE146" ca="1">INDIRECT(TE$203&amp;ROW())*TE$205</f>
        <v>2</v>
      </c>
      <c r="TF146" s="707" cm="1">
        <f t="array" aca="1" ref="TF146" ca="1">INDIRECT(TF$203&amp;ROW())*TF$205</f>
        <v>2</v>
      </c>
      <c r="TG146" s="707" cm="1">
        <f t="array" aca="1" ref="TG146" ca="1">INDIRECT(TG$203&amp;ROW())*TG$205</f>
        <v>3</v>
      </c>
      <c r="TH146" s="707" cm="1">
        <f t="array" aca="1" ref="TH146" ca="1">INDIRECT(TH$203&amp;ROW())*TH$205</f>
        <v>2</v>
      </c>
      <c r="TI146" s="707" cm="1">
        <f t="array" aca="1" ref="TI146" ca="1">INDIRECT(TI$203&amp;ROW())*TI$205</f>
        <v>2</v>
      </c>
      <c r="TJ146" s="696" cm="1">
        <f t="array" aca="1" ref="TJ146" ca="1">IF(INDIRECT(TJ$203&amp;ROW())="-",0,INDIRECT(TJ$203&amp;ROW())*TJ$205)</f>
        <v>0.8095</v>
      </c>
      <c r="TK146" s="707" cm="1">
        <f t="array" aca="1" ref="TK146" ca="1">INDIRECT(TK$203&amp;ROW())*TK$205</f>
        <v>1</v>
      </c>
      <c r="TL146" s="707" cm="1">
        <f t="array" aca="1" ref="TL146" ca="1">INDIRECT(TL$203&amp;ROW())*TL$205</f>
        <v>2</v>
      </c>
      <c r="TM146" s="707" cm="1">
        <f t="array" aca="1" ref="TM146" ca="1">INDIRECT(TM$203&amp;ROW())*TM$205</f>
        <v>0</v>
      </c>
      <c r="TN146" s="707" cm="1">
        <f t="array" aca="1" ref="TN146" ca="1">IF($TM146=0,0,INDIRECT(TN$203&amp;ROW())*TN$205)</f>
        <v>0</v>
      </c>
      <c r="TO146" s="707" cm="1">
        <f t="array" aca="1" ref="TO146" ca="1">IF($TM146=0,0,INDIRECT(TO$203&amp;ROW())*TO$205)</f>
        <v>0</v>
      </c>
      <c r="TP146" s="707" cm="1">
        <f t="array" aca="1" ref="TP146" ca="1">IF($TM146=0,0,INDIRECT(TP$203&amp;ROW())*TP$205)</f>
        <v>0</v>
      </c>
      <c r="TQ146" s="707" cm="1">
        <f t="array" aca="1" ref="TQ146" ca="1">IF($TM146=0,0,INDIRECT(TQ$203&amp;ROW())*TQ$205)</f>
        <v>0</v>
      </c>
      <c r="TR146" s="707" cm="1">
        <f t="array" aca="1" ref="TR146" ca="1">INDIRECT(TR$203&amp;ROW())*TR$205</f>
        <v>0</v>
      </c>
      <c r="TS146" s="707" cm="1">
        <f t="array" aca="1" ref="TS146" ca="1">IF($TR146=0,0,INDIRECT(TS$203&amp;ROW())*TS$205)</f>
        <v>0</v>
      </c>
      <c r="TT146" s="707" cm="1">
        <f t="array" aca="1" ref="TT146" ca="1">IF($TR146=0,0,INDIRECT(TT$203&amp;ROW())*TT$205)</f>
        <v>0</v>
      </c>
      <c r="TU146" s="707" cm="1">
        <f t="array" aca="1" ref="TU146" ca="1">INDIRECT(TU$203&amp;ROW())*TU$205</f>
        <v>0</v>
      </c>
      <c r="TV146" s="707" cm="1">
        <f t="array" aca="1" ref="TV146" ca="1">INDIRECT(TV$203&amp;ROW())*TV$205</f>
        <v>0</v>
      </c>
      <c r="TW146" s="707" cm="1">
        <f t="array" aca="1" ref="TW146" ca="1">INDIRECT(TW$203&amp;ROW())*TW$205</f>
        <v>0</v>
      </c>
      <c r="TX146" s="707" cm="1">
        <f t="array" aca="1" ref="TX146" ca="1">INDIRECT(TX$203&amp;ROW())*TX$205</f>
        <v>3</v>
      </c>
      <c r="TY146" s="707" cm="1">
        <f t="array" aca="1" ref="TY146" ca="1">INDIRECT(TY$203&amp;ROW())*TY$205</f>
        <v>1</v>
      </c>
      <c r="TZ146" s="707" cm="1">
        <f t="array" aca="1" ref="TZ146" ca="1">INDIRECT(TZ$203&amp;ROW())*TZ$205</f>
        <v>2</v>
      </c>
      <c r="UA146" s="707" cm="1">
        <f t="array" aca="1" ref="UA146" ca="1">INDIRECT(UA$203&amp;ROW())*UA$205</f>
        <v>2</v>
      </c>
      <c r="UB146" s="707" cm="1">
        <f t="array" aca="1" ref="UB146" ca="1">INDIRECT(UB$203&amp;ROW())*UB$205</f>
        <v>2</v>
      </c>
      <c r="UC146" s="707" cm="1">
        <f t="array" aca="1" ref="UC146" ca="1">INDIRECT(UC$203&amp;ROW())*UC$205</f>
        <v>1</v>
      </c>
      <c r="UD146" s="707" cm="1">
        <f t="array" aca="1" ref="UD146" ca="1">INDIRECT(UD$203&amp;ROW())*UD$205</f>
        <v>1</v>
      </c>
      <c r="UE146" s="707" cm="1">
        <f t="array" aca="1" ref="UE146" ca="1">INDIRECT(UE$203&amp;ROW())*UE$205</f>
        <v>3</v>
      </c>
      <c r="UF146" s="707" cm="1">
        <f t="array" aca="1" ref="UF146" ca="1">INDIRECT(UF$203&amp;ROW())*UF$205</f>
        <v>2</v>
      </c>
      <c r="UG146" s="696" cm="1">
        <f t="array" aca="1" ref="UG146" ca="1">IF(INDIRECT(UG$203&amp;ROW())="-",0,INDIRECT(UG$203&amp;ROW())*UG$205)</f>
        <v>0.79949999999999999</v>
      </c>
      <c r="UH146" s="707" cm="1">
        <f t="array" aca="1" ref="UH146" ca="1">INDIRECT(UH$203&amp;ROW())*UH$205</f>
        <v>2</v>
      </c>
      <c r="UI146" s="707" cm="1">
        <f t="array" aca="1" ref="UI146" ca="1">INDIRECT(UI$203&amp;ROW())*UI$205</f>
        <v>1</v>
      </c>
      <c r="UJ146" s="707" cm="1">
        <f t="array" aca="1" ref="UJ146" ca="1">INDIRECT(UJ$203&amp;ROW())*UJ$205</f>
        <v>2</v>
      </c>
      <c r="UM146" s="606" t="s">
        <v>7439</v>
      </c>
      <c r="UN146" s="616">
        <f t="shared" ca="1" si="332"/>
        <v>0.18720310219966924</v>
      </c>
      <c r="UO146" s="616">
        <f t="shared" ca="1" si="332"/>
        <v>-0.6225347970107441</v>
      </c>
      <c r="UP146" s="616">
        <f t="shared" ca="1" si="332"/>
        <v>0.15206673709758317</v>
      </c>
      <c r="UQ146" s="616">
        <f t="shared" ca="1" si="332"/>
        <v>0.29355872991449461</v>
      </c>
      <c r="UR146" s="616">
        <f t="shared" ca="1" si="332"/>
        <v>1.0502465449096676</v>
      </c>
      <c r="US146" s="616">
        <f t="shared" ca="1" si="332"/>
        <v>0.41305213694811815</v>
      </c>
      <c r="UT146" s="616">
        <f t="shared" ca="1" si="332"/>
        <v>0.30690415393182785</v>
      </c>
      <c r="UU146" s="616">
        <f t="shared" ca="1" si="332"/>
        <v>0.53359975015917405</v>
      </c>
      <c r="UV146" s="616">
        <f t="shared" ca="1" si="332"/>
        <v>0.44410973870643028</v>
      </c>
      <c r="UW146" s="616">
        <f t="shared" ca="1" si="332"/>
        <v>0.6421874155054268</v>
      </c>
      <c r="UX146" s="616">
        <f t="shared" ca="1" si="332"/>
        <v>0.28247365722383649</v>
      </c>
      <c r="UY146" s="616">
        <f t="shared" ca="1" si="332"/>
        <v>-0.67270887390575207</v>
      </c>
      <c r="UZ146" s="616">
        <f t="shared" ca="1" si="332"/>
        <v>1.1960042318268584</v>
      </c>
      <c r="VA146" s="616">
        <f t="shared" ca="1" si="332"/>
        <v>0.81835121466951621</v>
      </c>
      <c r="VB146" s="616">
        <f t="shared" ca="1" si="332"/>
        <v>0.38200252083713526</v>
      </c>
      <c r="VC146" s="616">
        <f t="shared" ca="1" si="314"/>
        <v>0.64648256689354067</v>
      </c>
      <c r="VD146" s="616">
        <f t="shared" ca="1" si="314"/>
        <v>0.85304819841956248</v>
      </c>
      <c r="VE146" s="616">
        <f t="shared" ca="1" si="314"/>
        <v>3.9909080070471406E-2</v>
      </c>
      <c r="VF146" s="616">
        <f t="shared" ca="1" si="314"/>
        <v>0.95807256683723563</v>
      </c>
      <c r="VG146" s="616">
        <f t="shared" ca="1" si="314"/>
        <v>1.2788179585372306</v>
      </c>
      <c r="VH146" s="616">
        <f t="shared" ca="1" si="314"/>
        <v>-0.12784420028857393</v>
      </c>
      <c r="VI146" s="616">
        <f t="shared" ca="1" si="314"/>
        <v>0.93137302118774457</v>
      </c>
      <c r="VJ146" s="616">
        <f t="shared" ca="1" si="314"/>
        <v>1.1038721171937993</v>
      </c>
      <c r="VK146" s="616">
        <f t="shared" ca="1" si="314"/>
        <v>0.83678976492872159</v>
      </c>
      <c r="VL146" s="616">
        <f t="shared" ca="1" si="314"/>
        <v>-0.83864555511817418</v>
      </c>
      <c r="VM146" s="616">
        <f t="shared" ca="1" si="314"/>
        <v>-0.57201237404204519</v>
      </c>
      <c r="VN146" s="616">
        <f t="shared" ca="1" si="314"/>
        <v>-0.62639799545694341</v>
      </c>
      <c r="VO146" s="616">
        <f t="shared" ca="1" si="314"/>
        <v>-0.42150866262694142</v>
      </c>
      <c r="VP146" s="616">
        <f t="shared" ca="1" si="314"/>
        <v>-0.46221149066820022</v>
      </c>
      <c r="VQ146" s="616">
        <f t="shared" ca="1" si="314"/>
        <v>-0.77889442244162177</v>
      </c>
      <c r="VR146" s="616">
        <f t="shared" ca="1" si="314"/>
        <v>-0.64202286734458469</v>
      </c>
      <c r="VS146" s="616">
        <f t="shared" ca="1" si="333"/>
        <v>-0.40481357988865657</v>
      </c>
      <c r="VT146" s="616">
        <f t="shared" ca="1" si="320"/>
        <v>-0.3878135405833677</v>
      </c>
      <c r="VU146" s="616">
        <f t="shared" ca="1" si="320"/>
        <v>-0.82130507758946303</v>
      </c>
      <c r="VV146" s="616">
        <f t="shared" ca="1" si="320"/>
        <v>-0.64337789451099625</v>
      </c>
      <c r="VW146" s="616">
        <f t="shared" ca="1" si="320"/>
        <v>0.66845613582062358</v>
      </c>
      <c r="VX146" s="616">
        <f t="shared" ca="1" si="320"/>
        <v>0.76953548521680748</v>
      </c>
      <c r="VY146" s="616">
        <f t="shared" ca="1" si="302"/>
        <v>0.70583605694264007</v>
      </c>
      <c r="VZ146" s="616">
        <f t="shared" ca="1" si="302"/>
        <v>0.68442622420316401</v>
      </c>
      <c r="WA146" s="616">
        <f t="shared" ca="1" si="302"/>
        <v>0.92808016936885662</v>
      </c>
      <c r="WB146" s="616">
        <f t="shared" ca="1" si="302"/>
        <v>0.33435322352896929</v>
      </c>
      <c r="WC146" s="616">
        <f t="shared" ca="1" si="302"/>
        <v>0.47817673461028487</v>
      </c>
      <c r="WD146" s="616">
        <f t="shared" ca="1" si="302"/>
        <v>1.1315684290219801</v>
      </c>
      <c r="WE146" s="616">
        <f t="shared" ca="1" si="302"/>
        <v>0.67426644196529939</v>
      </c>
      <c r="WF146" s="616">
        <f t="shared" ca="1" si="302"/>
        <v>0.57348180295786266</v>
      </c>
      <c r="WG146" s="616">
        <f t="shared" ca="1" si="302"/>
        <v>1.1042161560551988</v>
      </c>
      <c r="WH146" s="616">
        <f t="shared" ca="1" si="302"/>
        <v>0.91987607881584121</v>
      </c>
      <c r="WI146" s="627">
        <f t="shared" ca="1" si="302"/>
        <v>1.0659329460226332</v>
      </c>
      <c r="WL146" s="606" t="s">
        <v>7439</v>
      </c>
      <c r="WM146" s="700" t="str">
        <f t="shared" ca="1" si="321"/>
        <v>B</v>
      </c>
      <c r="WN146" s="479">
        <f t="shared" ca="1" si="322"/>
        <v>0.65308154130424367</v>
      </c>
      <c r="WO146" s="495">
        <f t="shared" ca="1" si="303"/>
        <v>0.74500345280847136</v>
      </c>
      <c r="WP146" s="458">
        <f t="shared" ca="1" si="303"/>
        <v>0.79275404345878753</v>
      </c>
      <c r="WQ146" s="458">
        <f t="shared" ca="1" si="303"/>
        <v>0.29477956180705306</v>
      </c>
      <c r="WR146" s="459">
        <f t="shared" ca="1" si="303"/>
        <v>0.77978910714266259</v>
      </c>
      <c r="WS146" s="495">
        <f t="shared" ca="1" si="323"/>
        <v>0.37788153252211359</v>
      </c>
      <c r="WT146" s="458">
        <f t="shared" ca="1" si="324"/>
        <v>0.6124341281377611</v>
      </c>
      <c r="WU146" s="458">
        <f t="shared" ca="1" si="325"/>
        <v>-0.15877570902880908</v>
      </c>
      <c r="WV146" s="459">
        <f t="shared" ca="1" si="326"/>
        <v>0.57126271422825681</v>
      </c>
      <c r="WW146" s="484">
        <f t="shared" ca="1" si="334"/>
        <v>0.13999047982491267</v>
      </c>
      <c r="WX146" s="484">
        <f t="shared" ca="1" si="334"/>
        <v>-0.37545073607717977</v>
      </c>
      <c r="WY146" s="484">
        <f t="shared" ca="1" si="334"/>
        <v>0.1107197912807503</v>
      </c>
      <c r="WZ146" s="484">
        <f t="shared" ca="1" si="334"/>
        <v>0.10559307515024371</v>
      </c>
      <c r="XA146" s="484">
        <f t="shared" ca="1" si="334"/>
        <v>0.5542151017488316</v>
      </c>
      <c r="XB146" s="484">
        <f t="shared" ca="1" si="334"/>
        <v>0.21821544394969081</v>
      </c>
      <c r="XC146" s="484">
        <f t="shared" ca="1" si="334"/>
        <v>0.14467461816346364</v>
      </c>
      <c r="XD146" s="484">
        <f t="shared" ca="1" si="334"/>
        <v>0.27368331185664035</v>
      </c>
      <c r="XE146" s="484">
        <f t="shared" ca="1" si="334"/>
        <v>0.21801347073098662</v>
      </c>
      <c r="XF146" s="484">
        <f t="shared" ca="1" si="334"/>
        <v>0.41324760187774212</v>
      </c>
      <c r="XG146" s="484">
        <f t="shared" ca="1" si="336"/>
        <v>0.1145148206385433</v>
      </c>
      <c r="XH146" s="484">
        <f t="shared" ca="1" si="336"/>
        <v>-0.33958343954762366</v>
      </c>
      <c r="XI146" s="484">
        <f t="shared" ca="1" si="336"/>
        <v>0.83588735762379129</v>
      </c>
      <c r="XJ146" s="484">
        <f t="shared" ca="1" si="336"/>
        <v>0.5807838570509557</v>
      </c>
      <c r="XK146" s="484">
        <f t="shared" ca="1" si="336"/>
        <v>0.2713363905506172</v>
      </c>
      <c r="XL146" s="484">
        <f t="shared" ca="1" si="336"/>
        <v>0.57110269959375382</v>
      </c>
      <c r="XM146" s="484">
        <f t="shared" ca="1" si="336"/>
        <v>0.64336895124803395</v>
      </c>
      <c r="XN146" s="484">
        <f t="shared" ca="1" si="336"/>
        <v>2.7828601533139714E-2</v>
      </c>
      <c r="XO146" s="484">
        <f t="shared" ca="1" si="336"/>
        <v>0.70341687857189839</v>
      </c>
      <c r="XP146" s="484">
        <f t="shared" ca="1" si="336"/>
        <v>0.81844349346382761</v>
      </c>
      <c r="XQ146" s="484">
        <f t="shared" ca="1" si="252"/>
        <v>-8.50675308720171E-2</v>
      </c>
      <c r="XR146" s="484">
        <f t="shared" ca="1" si="253"/>
        <v>0.81495139353927648</v>
      </c>
      <c r="XS146" s="484">
        <f t="shared" ca="1" si="254"/>
        <v>0.68108909630857417</v>
      </c>
      <c r="XT146" s="484">
        <f t="shared" ca="1" si="255"/>
        <v>0.50818242424121263</v>
      </c>
      <c r="XU146" s="484">
        <f t="shared" ca="1" si="256"/>
        <v>-0.63720289277878872</v>
      </c>
      <c r="XV146" s="484">
        <f t="shared" ca="1" si="257"/>
        <v>-0.30179372854458303</v>
      </c>
      <c r="XW146" s="484">
        <f t="shared" ca="1" si="258"/>
        <v>-0.40427726626791127</v>
      </c>
      <c r="XX146" s="484">
        <f t="shared" ca="1" si="250"/>
        <v>-0.20379943838012618</v>
      </c>
      <c r="XY146" s="484">
        <f t="shared" ca="1" si="250"/>
        <v>-0.24303080179333969</v>
      </c>
      <c r="XZ146" s="484">
        <f t="shared" ca="1" si="250"/>
        <v>-0.56968338057380219</v>
      </c>
      <c r="YA146" s="484">
        <f t="shared" ca="1" si="250"/>
        <v>-0.43779539324227229</v>
      </c>
      <c r="YB146" s="484">
        <f t="shared" ca="1" si="250"/>
        <v>-0.21272953623148902</v>
      </c>
      <c r="YC146" s="484">
        <f t="shared" ca="1" si="250"/>
        <v>-0.17304240180829866</v>
      </c>
      <c r="YD146" s="484">
        <f t="shared" ca="1" si="246"/>
        <v>-0.6068623218308542</v>
      </c>
      <c r="YE146" s="484">
        <f t="shared" ca="1" si="244"/>
        <v>-0.46342509741627064</v>
      </c>
      <c r="YF146" s="484">
        <f t="shared" ca="1" si="244"/>
        <v>0.39432227452058582</v>
      </c>
      <c r="YG146" s="484">
        <f t="shared" ca="1" si="244"/>
        <v>0.53605841900202811</v>
      </c>
      <c r="YH146" s="484">
        <f t="shared" ca="1" si="244"/>
        <v>0.3761400347447329</v>
      </c>
      <c r="YI146" s="484">
        <f t="shared" ca="1" si="244"/>
        <v>0.40086843951579315</v>
      </c>
      <c r="YJ146" s="484">
        <f t="shared" ca="1" si="244"/>
        <v>0.55062996448654267</v>
      </c>
      <c r="YK146" s="484">
        <f t="shared" ca="1" si="244"/>
        <v>5.8277766861099353E-2</v>
      </c>
      <c r="YL146" s="484">
        <f t="shared" ca="1" si="244"/>
        <v>0.15139075417761619</v>
      </c>
      <c r="YM146" s="484">
        <f t="shared" ca="1" si="244"/>
        <v>0.90333107688824665</v>
      </c>
      <c r="YN146" s="484">
        <f t="shared" ca="1" si="244"/>
        <v>0.48075197312125845</v>
      </c>
      <c r="YO146" s="484">
        <f t="shared" ca="1" si="244"/>
        <v>0.35217517519642344</v>
      </c>
      <c r="YP146" s="484">
        <f t="shared" ca="1" si="244"/>
        <v>0.58832636794620996</v>
      </c>
      <c r="YQ146" s="484">
        <f t="shared" ca="1" si="244"/>
        <v>0.66635823149419537</v>
      </c>
      <c r="YR146" s="484">
        <f t="shared" ca="1" si="244"/>
        <v>0.79923652292777037</v>
      </c>
      <c r="YU146" s="606" t="s">
        <v>7439</v>
      </c>
      <c r="YV146" s="700" t="str">
        <f t="shared" ca="1" si="304"/>
        <v>B</v>
      </c>
      <c r="YW146" s="479">
        <f t="shared" ca="1" si="327"/>
        <v>0.67218430739899737</v>
      </c>
      <c r="YX146" s="495">
        <f t="shared" ca="1" si="305"/>
        <v>0.83624311372891502</v>
      </c>
      <c r="YY146" s="458">
        <f t="shared" ca="1" si="305"/>
        <v>0.76439677035160047</v>
      </c>
      <c r="YZ146" s="458">
        <f t="shared" ca="1" si="305"/>
        <v>0.20007710476098678</v>
      </c>
      <c r="ZA146" s="459">
        <f t="shared" ca="1" si="305"/>
        <v>0.88802024075448716</v>
      </c>
      <c r="ZB146" s="495">
        <f t="shared" ca="1" si="328"/>
        <v>0.38677896569508879</v>
      </c>
      <c r="ZC146" s="458">
        <f t="shared" ca="1" si="329"/>
        <v>0.55139860668632423</v>
      </c>
      <c r="ZD146" s="458">
        <f t="shared" ca="1" si="330"/>
        <v>-0.25116523919741252</v>
      </c>
      <c r="ZE146" s="459">
        <f t="shared" ca="1" si="331"/>
        <v>0.55953324158820494</v>
      </c>
      <c r="ZF146" s="484">
        <f t="shared" ca="1" si="335"/>
        <v>6.2622520444229578E-3</v>
      </c>
      <c r="ZG146" s="484">
        <f t="shared" ca="1" si="335"/>
        <v>-7.9385408814590788E-2</v>
      </c>
      <c r="ZH146" s="484">
        <f t="shared" ca="1" si="335"/>
        <v>1.1473290595745445E-2</v>
      </c>
      <c r="ZI146" s="484">
        <f t="shared" ca="1" si="335"/>
        <v>2.1988880583922777E-2</v>
      </c>
      <c r="ZJ146" s="484">
        <f t="shared" ca="1" si="335"/>
        <v>9.1836409008688807E-2</v>
      </c>
      <c r="ZK146" s="484">
        <f t="shared" ca="1" si="335"/>
        <v>7.3425809550013654E-2</v>
      </c>
      <c r="ZL146" s="484">
        <f t="shared" ca="1" si="335"/>
        <v>2.4672875513209128E-2</v>
      </c>
      <c r="ZM146" s="484">
        <f t="shared" ca="1" si="335"/>
        <v>9.4446117703140112E-2</v>
      </c>
      <c r="ZN146" s="484">
        <f t="shared" ca="1" si="335"/>
        <v>8.9770705925095284E-2</v>
      </c>
      <c r="ZO146" s="484">
        <f t="shared" ca="1" si="335"/>
        <v>2.8984588520071332E-2</v>
      </c>
      <c r="ZP146" s="484">
        <f t="shared" ca="1" si="337"/>
        <v>2.6000050859821721E-2</v>
      </c>
      <c r="ZQ146" s="484">
        <f t="shared" ca="1" si="337"/>
        <v>-1.1497069191506403E-2</v>
      </c>
      <c r="ZR146" s="484">
        <f t="shared" ca="1" si="337"/>
        <v>6.8537874740930649E-2</v>
      </c>
      <c r="ZS146" s="484">
        <f t="shared" ca="1" si="337"/>
        <v>6.8666717152949822E-2</v>
      </c>
      <c r="ZT146" s="484">
        <f t="shared" ca="1" si="337"/>
        <v>1.3645530753656038E-2</v>
      </c>
      <c r="ZU146" s="484">
        <f t="shared" ca="1" si="337"/>
        <v>4.0915260862130466E-2</v>
      </c>
      <c r="ZV146" s="484">
        <f t="shared" ca="1" si="337"/>
        <v>4.5270410067628573E-2</v>
      </c>
      <c r="ZW146" s="484">
        <f t="shared" ca="1" si="337"/>
        <v>5.5175234891583769E-3</v>
      </c>
      <c r="ZX146" s="484">
        <f t="shared" ca="1" si="337"/>
        <v>2.7969817598544739E-2</v>
      </c>
      <c r="ZY146" s="484">
        <f t="shared" ca="1" si="337"/>
        <v>0.13772471860952887</v>
      </c>
      <c r="ZZ146" s="484">
        <f t="shared" ca="1" si="259"/>
        <v>-7.8155783354792625E-3</v>
      </c>
      <c r="AAA146" s="484">
        <f t="shared" ca="1" si="260"/>
        <v>5.6275047085148779E-2</v>
      </c>
      <c r="AAB146" s="484">
        <f t="shared" ca="1" si="261"/>
        <v>0.12431811823163672</v>
      </c>
      <c r="AAC146" s="484">
        <f t="shared" ca="1" si="262"/>
        <v>1.2546600107337495E-2</v>
      </c>
      <c r="AAD146" s="484">
        <f t="shared" ca="1" si="263"/>
        <v>-7.8682240113631882E-2</v>
      </c>
      <c r="AAE146" s="484">
        <f t="shared" ca="1" si="264"/>
        <v>-4.0219644611828483E-2</v>
      </c>
      <c r="AAF146" s="484">
        <f t="shared" ca="1" si="265"/>
        <v>-6.120902348854227E-2</v>
      </c>
      <c r="AAG146" s="484">
        <f t="shared" ca="1" si="251"/>
        <v>-4.3018323338477257E-2</v>
      </c>
      <c r="AAH146" s="484">
        <f t="shared" ca="1" si="251"/>
        <v>-3.8008707897835295E-2</v>
      </c>
      <c r="AAI146" s="484">
        <f t="shared" ca="1" si="251"/>
        <v>-6.0338538063910964E-2</v>
      </c>
      <c r="AAJ146" s="484">
        <f t="shared" ca="1" si="251"/>
        <v>-5.2025335368730337E-2</v>
      </c>
      <c r="AAK146" s="484">
        <f t="shared" ca="1" si="251"/>
        <v>-3.3183772310049216E-2</v>
      </c>
      <c r="AAL146" s="484">
        <f t="shared" ca="1" si="251"/>
        <v>-1.741238539122681E-2</v>
      </c>
      <c r="AAM146" s="484">
        <f t="shared" ca="1" si="247"/>
        <v>-2.189532836791554E-2</v>
      </c>
      <c r="AAN146" s="484">
        <f t="shared" ca="1" si="245"/>
        <v>-6.1359063816095079E-2</v>
      </c>
      <c r="AAO146" s="484">
        <f t="shared" ca="1" si="245"/>
        <v>1.8805162954418208E-2</v>
      </c>
      <c r="AAP146" s="484">
        <f t="shared" ca="1" si="245"/>
        <v>2.8328516958800835E-2</v>
      </c>
      <c r="AAQ146" s="484">
        <f t="shared" ca="1" si="245"/>
        <v>7.2202153341576855E-2</v>
      </c>
      <c r="AAR146" s="484">
        <f t="shared" ca="1" si="245"/>
        <v>1.612649398533611E-2</v>
      </c>
      <c r="AAS146" s="484">
        <f t="shared" ca="1" si="245"/>
        <v>2.5193481555402932E-2</v>
      </c>
      <c r="AAT146" s="484">
        <f t="shared" ca="1" si="245"/>
        <v>0.1027465411596778</v>
      </c>
      <c r="AAU146" s="484">
        <f t="shared" ca="1" si="245"/>
        <v>0.12363824729832018</v>
      </c>
      <c r="AAV146" s="484">
        <f t="shared" ca="1" si="245"/>
        <v>7.4818040837836219E-2</v>
      </c>
      <c r="AAW146" s="484">
        <f t="shared" ca="1" si="245"/>
        <v>2.5206724043060142E-2</v>
      </c>
      <c r="AAX146" s="484">
        <f t="shared" ca="1" si="245"/>
        <v>4.5121581317794528E-2</v>
      </c>
      <c r="AAY146" s="484">
        <f t="shared" ca="1" si="245"/>
        <v>0.13484625623176977</v>
      </c>
      <c r="AAZ146" s="484">
        <f t="shared" ca="1" si="245"/>
        <v>0.10083451386486998</v>
      </c>
      <c r="ABA146" s="484">
        <f t="shared" ca="1" si="245"/>
        <v>0.11331661652741069</v>
      </c>
    </row>
    <row r="147" spans="1:729" ht="15" customHeight="1" x14ac:dyDescent="0.35">
      <c r="A147" s="498">
        <v>145</v>
      </c>
      <c r="B147" s="628"/>
      <c r="C147" s="606" t="s">
        <v>7486</v>
      </c>
      <c r="D147" s="629">
        <v>643</v>
      </c>
      <c r="E147" s="630" t="s">
        <v>7487</v>
      </c>
      <c r="F147" s="631" t="s">
        <v>1240</v>
      </c>
      <c r="G147" s="632">
        <v>145934.46</v>
      </c>
      <c r="H147" s="504">
        <v>1651559.1158769028</v>
      </c>
      <c r="I147" s="505">
        <v>11260</v>
      </c>
      <c r="J147" s="649" t="s">
        <v>7488</v>
      </c>
      <c r="K147" s="469">
        <v>2</v>
      </c>
      <c r="L147" s="508" t="s">
        <v>7489</v>
      </c>
      <c r="M147" s="817">
        <v>36</v>
      </c>
      <c r="N147" s="818">
        <v>0.82440000000000002</v>
      </c>
      <c r="O147" s="819">
        <v>0.81759999999999999</v>
      </c>
      <c r="P147" s="820">
        <v>0.77229999999999999</v>
      </c>
      <c r="Q147" s="821">
        <v>0.88329999999999997</v>
      </c>
      <c r="R147" s="818">
        <v>0.86899999999999999</v>
      </c>
      <c r="S147" s="822">
        <v>0.79690000000000005</v>
      </c>
      <c r="T147" s="822">
        <v>0.91669999999999996</v>
      </c>
      <c r="U147" s="822">
        <v>0.73187999999999998</v>
      </c>
      <c r="V147" s="822">
        <v>0.7087</v>
      </c>
      <c r="W147" s="656" t="s">
        <v>7490</v>
      </c>
      <c r="X147" s="875" t="s">
        <v>7491</v>
      </c>
      <c r="Y147" s="517">
        <v>7</v>
      </c>
      <c r="Z147" s="517">
        <v>2</v>
      </c>
      <c r="AA147" s="865" t="s">
        <v>7488</v>
      </c>
      <c r="AB147" s="520">
        <v>2014</v>
      </c>
      <c r="AC147" s="369">
        <v>1</v>
      </c>
      <c r="AD147" s="572" t="s">
        <v>7492</v>
      </c>
      <c r="AE147" s="817">
        <v>1</v>
      </c>
      <c r="AF147" s="751" t="s">
        <v>7493</v>
      </c>
      <c r="AG147" s="578" t="s">
        <v>7494</v>
      </c>
      <c r="AH147" s="647">
        <v>1</v>
      </c>
      <c r="AI147" s="647">
        <v>3</v>
      </c>
      <c r="AJ147" s="647">
        <v>2012</v>
      </c>
      <c r="AK147" s="752" t="s">
        <v>1249</v>
      </c>
      <c r="AL147" s="765" t="s">
        <v>1188</v>
      </c>
      <c r="AM147" s="650">
        <v>1</v>
      </c>
      <c r="AN147" s="647" t="s">
        <v>1188</v>
      </c>
      <c r="AO147" s="647">
        <v>1</v>
      </c>
      <c r="AP147" s="647">
        <v>1</v>
      </c>
      <c r="AQ147" s="647">
        <v>1</v>
      </c>
      <c r="AR147" s="647">
        <v>1</v>
      </c>
      <c r="AS147" s="647">
        <v>1</v>
      </c>
      <c r="AT147" s="647">
        <v>1</v>
      </c>
      <c r="AU147" s="648">
        <v>1</v>
      </c>
      <c r="AV147" s="785" t="s">
        <v>7495</v>
      </c>
      <c r="AW147" s="642" t="s">
        <v>7496</v>
      </c>
      <c r="AX147" s="643">
        <v>2</v>
      </c>
      <c r="AY147" s="837" t="s">
        <v>7497</v>
      </c>
      <c r="AZ147" s="645">
        <v>2</v>
      </c>
      <c r="BA147" s="572" t="s">
        <v>7498</v>
      </c>
      <c r="BB147" s="631" t="s">
        <v>7499</v>
      </c>
      <c r="BC147" s="646" t="s">
        <v>7500</v>
      </c>
      <c r="BD147" s="502" t="s">
        <v>1195</v>
      </c>
      <c r="BE147" s="502" t="s">
        <v>1196</v>
      </c>
      <c r="BF147" s="502">
        <v>3</v>
      </c>
      <c r="BG147" s="502">
        <v>2011</v>
      </c>
      <c r="BH147" s="502" t="s">
        <v>1197</v>
      </c>
      <c r="BI147" s="502">
        <v>1</v>
      </c>
      <c r="BJ147" s="534">
        <v>2</v>
      </c>
      <c r="BK147" s="502" t="s">
        <v>7501</v>
      </c>
      <c r="BL147" s="631" t="s">
        <v>1257</v>
      </c>
      <c r="BM147" s="551" t="s">
        <v>7502</v>
      </c>
      <c r="BN147" s="647">
        <v>1992</v>
      </c>
      <c r="BO147" s="709" t="s">
        <v>7503</v>
      </c>
      <c r="BP147" s="647">
        <v>2004</v>
      </c>
      <c r="BQ147" s="647">
        <v>3</v>
      </c>
      <c r="BR147" s="647">
        <v>4</v>
      </c>
      <c r="BS147" s="647">
        <v>24</v>
      </c>
      <c r="BT147" s="557" t="s">
        <v>7504</v>
      </c>
      <c r="BU147" s="647">
        <v>800</v>
      </c>
      <c r="BV147" s="648">
        <v>2012</v>
      </c>
      <c r="BW147" s="551" t="s">
        <v>7505</v>
      </c>
      <c r="BX147" s="650">
        <v>1990</v>
      </c>
      <c r="BY147" s="647" t="s">
        <v>1611</v>
      </c>
      <c r="BZ147" s="651" t="s">
        <v>1612</v>
      </c>
      <c r="CA147" s="647">
        <v>2</v>
      </c>
      <c r="CB147" s="647" t="s">
        <v>1214</v>
      </c>
      <c r="CC147" s="557" t="s">
        <v>7506</v>
      </c>
      <c r="CD147" s="652">
        <v>1995</v>
      </c>
      <c r="CE147" s="647">
        <v>3</v>
      </c>
      <c r="CF147" s="647">
        <v>2</v>
      </c>
      <c r="CG147" s="515" t="s">
        <v>7507</v>
      </c>
      <c r="CH147" s="647">
        <v>1865</v>
      </c>
      <c r="CI147" s="647">
        <v>1991</v>
      </c>
      <c r="CJ147" s="647">
        <v>3</v>
      </c>
      <c r="CK147" s="651" t="s">
        <v>7508</v>
      </c>
      <c r="CL147" s="651" t="s">
        <v>7509</v>
      </c>
      <c r="CM147" s="647">
        <v>2</v>
      </c>
      <c r="CN147" s="647" t="s">
        <v>1214</v>
      </c>
      <c r="CO147" s="557" t="s">
        <v>7510</v>
      </c>
      <c r="CP147" s="647">
        <v>2013</v>
      </c>
      <c r="CQ147" s="647">
        <v>3</v>
      </c>
      <c r="CR147" s="650">
        <v>3</v>
      </c>
      <c r="CS147" s="551" t="s">
        <v>7511</v>
      </c>
      <c r="CT147" s="647">
        <v>2007</v>
      </c>
      <c r="CU147" s="648">
        <v>3</v>
      </c>
      <c r="CV147" s="649" t="s">
        <v>7512</v>
      </c>
      <c r="CW147" s="647">
        <v>2012</v>
      </c>
      <c r="CX147" s="657">
        <v>2</v>
      </c>
      <c r="CY147" s="656" t="s">
        <v>7513</v>
      </c>
      <c r="CZ147" s="647">
        <v>2011</v>
      </c>
      <c r="DA147" s="657">
        <v>3</v>
      </c>
      <c r="DB147" s="723">
        <v>14000000</v>
      </c>
      <c r="DC147" s="753">
        <v>2</v>
      </c>
      <c r="DD147" s="659" t="s">
        <v>7514</v>
      </c>
      <c r="DE147" s="648">
        <v>2014</v>
      </c>
      <c r="DF147" s="661" t="s">
        <v>755</v>
      </c>
      <c r="DG147" s="754" t="s">
        <v>1213</v>
      </c>
      <c r="DH147" s="666">
        <v>2</v>
      </c>
      <c r="DI147" s="710" t="s">
        <v>1214</v>
      </c>
      <c r="DJ147" s="578" t="s">
        <v>7515</v>
      </c>
      <c r="DK147" s="665" t="s">
        <v>1188</v>
      </c>
      <c r="DL147" s="665">
        <v>2</v>
      </c>
      <c r="DM147" s="655">
        <v>2</v>
      </c>
      <c r="DN147" s="790" t="s">
        <v>7499</v>
      </c>
      <c r="DO147" s="791" t="s">
        <v>7500</v>
      </c>
      <c r="DP147" s="663">
        <v>2</v>
      </c>
      <c r="DQ147" s="642" t="s">
        <v>1256</v>
      </c>
      <c r="DR147" s="709" t="s">
        <v>7516</v>
      </c>
      <c r="DS147" s="753">
        <v>2011</v>
      </c>
      <c r="DT147" s="753">
        <v>3</v>
      </c>
      <c r="DU147" s="657">
        <v>2</v>
      </c>
      <c r="DV147" s="651" t="s">
        <v>7517</v>
      </c>
      <c r="DW147" s="578" t="s">
        <v>7518</v>
      </c>
      <c r="DX147" s="647">
        <v>2005</v>
      </c>
      <c r="DY147" s="647">
        <v>3</v>
      </c>
      <c r="DZ147" s="650">
        <v>2</v>
      </c>
      <c r="EA147" s="709" t="s">
        <v>7519</v>
      </c>
      <c r="EB147" s="506" t="s">
        <v>7520</v>
      </c>
      <c r="EC147" s="647">
        <v>1</v>
      </c>
      <c r="ED147" s="668" t="s">
        <v>1262</v>
      </c>
      <c r="EE147" s="647">
        <v>2002</v>
      </c>
      <c r="EF147" s="647">
        <v>3</v>
      </c>
      <c r="EG147" s="650" t="s">
        <v>2813</v>
      </c>
      <c r="EH147" s="648">
        <v>4</v>
      </c>
      <c r="EI147" s="551" t="s">
        <v>7495</v>
      </c>
      <c r="EJ147" s="651" t="s">
        <v>7496</v>
      </c>
      <c r="EK147" s="647">
        <v>2001</v>
      </c>
      <c r="EL147" s="554" t="s">
        <v>7521</v>
      </c>
      <c r="EM147" s="669" t="s">
        <v>1188</v>
      </c>
      <c r="EN147" s="647" t="s">
        <v>7522</v>
      </c>
      <c r="EO147" s="670" t="s">
        <v>7523</v>
      </c>
      <c r="EP147" s="556">
        <v>1</v>
      </c>
      <c r="EQ147" s="556" t="s">
        <v>1262</v>
      </c>
      <c r="ER147" s="557" t="s">
        <v>7524</v>
      </c>
      <c r="ES147" s="556">
        <v>2009</v>
      </c>
      <c r="ET147" s="556">
        <v>3</v>
      </c>
      <c r="EU147" s="671">
        <v>3</v>
      </c>
      <c r="EV147" s="672"/>
      <c r="EW147" s="673" t="s">
        <v>1005</v>
      </c>
      <c r="EX147" s="674"/>
      <c r="EY147" s="631" t="s">
        <v>1280</v>
      </c>
      <c r="EZ147" s="631" t="s">
        <v>1188</v>
      </c>
      <c r="FA147" s="675">
        <v>24.5</v>
      </c>
      <c r="FB147" s="648">
        <v>0</v>
      </c>
      <c r="FC147" s="676"/>
      <c r="FD147" s="647"/>
      <c r="FE147" s="648" t="s">
        <v>1013</v>
      </c>
      <c r="FF147" s="652" t="s">
        <v>1281</v>
      </c>
      <c r="FG147" s="563" t="s">
        <v>1282</v>
      </c>
      <c r="FH147" s="631" t="str">
        <f t="shared" si="266"/>
        <v>B</v>
      </c>
      <c r="FI147" s="677">
        <f t="shared" si="267"/>
        <v>2.6222222222222222</v>
      </c>
      <c r="FJ147" s="678">
        <f t="shared" si="268"/>
        <v>3.2</v>
      </c>
      <c r="FK147" s="679">
        <f t="shared" si="269"/>
        <v>3</v>
      </c>
      <c r="FL147" s="680">
        <f t="shared" si="270"/>
        <v>1.6666666666666665</v>
      </c>
      <c r="FM147" s="681">
        <v>1</v>
      </c>
      <c r="FN147" s="430">
        <v>2019</v>
      </c>
      <c r="FO147" s="686" t="s">
        <v>7525</v>
      </c>
      <c r="FP147" s="557" t="s">
        <v>7526</v>
      </c>
      <c r="FQ147" s="430">
        <v>1</v>
      </c>
      <c r="FR147" s="682" t="s">
        <v>1126</v>
      </c>
      <c r="FS147" s="369">
        <v>1</v>
      </c>
      <c r="FT147" s="430">
        <v>2019</v>
      </c>
      <c r="FU147" s="572" t="s">
        <v>7527</v>
      </c>
      <c r="FV147" s="369">
        <v>2</v>
      </c>
      <c r="FW147" s="430">
        <v>2019</v>
      </c>
      <c r="FX147" s="572" t="s">
        <v>7528</v>
      </c>
      <c r="FY147" s="369">
        <v>1</v>
      </c>
      <c r="FZ147" s="430">
        <v>2019</v>
      </c>
      <c r="GA147" s="686" t="s">
        <v>7529</v>
      </c>
      <c r="GB147" s="572" t="s">
        <v>7530</v>
      </c>
      <c r="GC147" s="369">
        <v>2</v>
      </c>
      <c r="GD147" s="430">
        <v>2016</v>
      </c>
      <c r="GE147" s="686" t="s">
        <v>7531</v>
      </c>
      <c r="GF147" s="572" t="s">
        <v>7532</v>
      </c>
      <c r="GG147" s="369">
        <v>2</v>
      </c>
      <c r="GH147" s="430">
        <v>2015</v>
      </c>
      <c r="GI147" s="686" t="s">
        <v>7533</v>
      </c>
      <c r="GJ147" s="572" t="s">
        <v>7534</v>
      </c>
      <c r="GK147" s="369">
        <v>2</v>
      </c>
      <c r="GL147" s="430">
        <v>2012</v>
      </c>
      <c r="GM147" s="686" t="s">
        <v>7535</v>
      </c>
      <c r="GN147" s="572" t="s">
        <v>7536</v>
      </c>
      <c r="GO147" s="676">
        <v>0</v>
      </c>
      <c r="GP147" s="917" t="s">
        <v>1188</v>
      </c>
      <c r="GQ147" s="872" t="s">
        <v>1188</v>
      </c>
      <c r="GR147" s="872" t="s">
        <v>1188</v>
      </c>
      <c r="GS147" s="872" t="s">
        <v>1188</v>
      </c>
      <c r="GT147" s="873" t="s">
        <v>1188</v>
      </c>
      <c r="GU147" s="581">
        <v>0</v>
      </c>
      <c r="GV147" s="687" t="s">
        <v>1188</v>
      </c>
      <c r="GW147" s="872" t="s">
        <v>1188</v>
      </c>
      <c r="GX147" s="873" t="s">
        <v>1188</v>
      </c>
      <c r="GY147" s="874">
        <v>0</v>
      </c>
      <c r="GZ147" s="582" t="s">
        <v>1188</v>
      </c>
      <c r="HA147" s="583" t="s">
        <v>1293</v>
      </c>
      <c r="HB147" s="584">
        <v>1</v>
      </c>
      <c r="HC147" s="585">
        <v>2</v>
      </c>
      <c r="HD147" s="586" t="s">
        <v>7537</v>
      </c>
      <c r="HE147" s="471" t="s">
        <v>7538</v>
      </c>
      <c r="HF147" s="587">
        <v>2006</v>
      </c>
      <c r="HG147" s="587">
        <v>2011</v>
      </c>
      <c r="HH147" s="588">
        <v>2</v>
      </c>
      <c r="HI147" s="586" t="s">
        <v>7539</v>
      </c>
      <c r="HJ147" s="471" t="s">
        <v>7540</v>
      </c>
      <c r="HK147" s="691">
        <v>2008</v>
      </c>
      <c r="HL147" s="692">
        <v>2</v>
      </c>
      <c r="HM147" s="591" t="s">
        <v>7541</v>
      </c>
      <c r="HN147" s="592">
        <v>2009</v>
      </c>
      <c r="HO147" s="681">
        <v>0</v>
      </c>
      <c r="HP147" s="574">
        <v>0</v>
      </c>
      <c r="HQ147" s="472">
        <f t="shared" si="271"/>
        <v>0</v>
      </c>
      <c r="HR147" s="593">
        <v>1</v>
      </c>
      <c r="HS147" s="574">
        <v>1</v>
      </c>
      <c r="HT147" s="574">
        <v>0.5</v>
      </c>
      <c r="HU147" s="574">
        <v>0</v>
      </c>
      <c r="HV147" s="574">
        <v>1</v>
      </c>
      <c r="HW147" s="574">
        <v>0</v>
      </c>
      <c r="HX147" s="574">
        <v>1</v>
      </c>
      <c r="HY147" s="574">
        <v>0</v>
      </c>
      <c r="HZ147" s="574">
        <v>0</v>
      </c>
      <c r="IA147" s="574">
        <v>1</v>
      </c>
      <c r="IB147" s="574">
        <v>1</v>
      </c>
      <c r="IC147" s="574">
        <v>0</v>
      </c>
      <c r="ID147" s="681">
        <v>1</v>
      </c>
      <c r="IE147" s="369">
        <v>1</v>
      </c>
      <c r="IF147" s="574">
        <v>1</v>
      </c>
      <c r="IG147" s="472">
        <f t="shared" si="272"/>
        <v>2</v>
      </c>
      <c r="IH147" s="609">
        <v>0.46529470284492419</v>
      </c>
      <c r="II147" s="694">
        <v>0.49005484234296037</v>
      </c>
      <c r="IJ147" s="695">
        <v>0.57165677300729179</v>
      </c>
      <c r="IK147" s="696">
        <v>0.39772114699364203</v>
      </c>
      <c r="IL147" s="696">
        <v>0.39036420127536609</v>
      </c>
      <c r="IM147" s="697">
        <v>0.60047724809554148</v>
      </c>
      <c r="IN147" s="599">
        <v>1</v>
      </c>
      <c r="IO147" s="600">
        <v>7</v>
      </c>
      <c r="IP147" s="601">
        <v>6</v>
      </c>
      <c r="IQ147" s="600">
        <v>5</v>
      </c>
      <c r="IR147" s="587">
        <v>15</v>
      </c>
      <c r="IS147" s="601">
        <v>20</v>
      </c>
      <c r="IT147" s="599">
        <v>1</v>
      </c>
      <c r="IU147" s="600">
        <v>12</v>
      </c>
      <c r="IV147" s="587">
        <v>11</v>
      </c>
      <c r="IW147" s="601">
        <v>8</v>
      </c>
      <c r="IX147" s="602">
        <v>31</v>
      </c>
      <c r="IY147" s="681">
        <v>0</v>
      </c>
      <c r="IZ147" s="793" t="s">
        <v>1188</v>
      </c>
      <c r="JA147" s="681">
        <v>2</v>
      </c>
      <c r="JB147" s="743" t="s">
        <v>7542</v>
      </c>
      <c r="JC147" s="681">
        <v>2</v>
      </c>
      <c r="JD147" s="430">
        <v>1</v>
      </c>
      <c r="JE147" s="686" t="s">
        <v>7543</v>
      </c>
      <c r="JF147" s="557" t="s">
        <v>7544</v>
      </c>
      <c r="JG147" s="592">
        <v>2019</v>
      </c>
      <c r="JH147" s="369">
        <v>0</v>
      </c>
      <c r="JI147" s="430" t="s">
        <v>1188</v>
      </c>
      <c r="JJ147" s="686" t="s">
        <v>1188</v>
      </c>
      <c r="JK147" s="686" t="s">
        <v>1188</v>
      </c>
      <c r="JL147" s="592" t="s">
        <v>1188</v>
      </c>
      <c r="JM147" s="369">
        <v>1</v>
      </c>
      <c r="JN147" s="430">
        <v>2</v>
      </c>
      <c r="JO147" s="430">
        <v>1</v>
      </c>
      <c r="JP147" s="686" t="s">
        <v>7545</v>
      </c>
      <c r="JQ147" s="557" t="s">
        <v>7546</v>
      </c>
      <c r="JR147" s="592">
        <v>2020</v>
      </c>
      <c r="JS147" s="369">
        <v>2</v>
      </c>
      <c r="JT147" s="430">
        <v>3</v>
      </c>
      <c r="JU147" s="686" t="s">
        <v>7493</v>
      </c>
      <c r="JV147" s="557" t="s">
        <v>7547</v>
      </c>
      <c r="JW147" s="592">
        <v>2012</v>
      </c>
      <c r="JX147" s="606">
        <v>2</v>
      </c>
      <c r="JY147" s="750" t="s">
        <v>7488</v>
      </c>
      <c r="JZ147" s="606">
        <v>2008</v>
      </c>
      <c r="KA147" s="606">
        <f t="shared" si="273"/>
        <v>3</v>
      </c>
      <c r="KB147" s="606">
        <v>1</v>
      </c>
      <c r="KC147" s="606">
        <v>1</v>
      </c>
      <c r="KD147" s="606"/>
      <c r="KE147" s="606">
        <v>1</v>
      </c>
      <c r="KF147" s="606">
        <f t="shared" si="274"/>
        <v>0</v>
      </c>
      <c r="KG147" s="606"/>
      <c r="KH147" s="606"/>
      <c r="KI147" s="606"/>
      <c r="KJ147" s="606"/>
      <c r="KK147" s="606">
        <v>1</v>
      </c>
      <c r="KL147" s="606">
        <v>1</v>
      </c>
      <c r="KM147" s="608">
        <f t="shared" si="248"/>
        <v>0.53007297515869145</v>
      </c>
      <c r="KN147" s="609">
        <v>0.15036487579345703</v>
      </c>
      <c r="KO147" s="609">
        <v>58.173076629638672</v>
      </c>
      <c r="KP147" s="610">
        <v>9</v>
      </c>
      <c r="KQ147" s="608">
        <f t="shared" si="249"/>
        <v>0.33362536430358886</v>
      </c>
      <c r="KR147" s="609">
        <v>-0.83187317848205566</v>
      </c>
      <c r="KS147" s="609">
        <v>21.634614944458008</v>
      </c>
      <c r="KT147" s="610">
        <v>12</v>
      </c>
      <c r="KU147" s="610">
        <v>28</v>
      </c>
      <c r="KV147" s="606" t="s">
        <v>5586</v>
      </c>
      <c r="KW147" s="606" t="s">
        <v>7486</v>
      </c>
      <c r="KX147" s="700" t="str">
        <f t="shared" ca="1" si="275"/>
        <v>B</v>
      </c>
      <c r="KY147" s="701">
        <f t="shared" ca="1" si="276"/>
        <v>0.71676159032465458</v>
      </c>
      <c r="KZ147" s="702">
        <f t="shared" ca="1" si="235"/>
        <v>0.80745647058823544</v>
      </c>
      <c r="LA147" s="703">
        <f t="shared" ca="1" si="236"/>
        <v>0.90026666666666666</v>
      </c>
      <c r="LB147" s="703">
        <f t="shared" ca="1" si="237"/>
        <v>0.38391666666666668</v>
      </c>
      <c r="LC147" s="704">
        <f t="shared" ca="1" si="238"/>
        <v>0.77540655737704911</v>
      </c>
      <c r="LD147" s="696" cm="1">
        <f t="array" aca="1" ref="LD147" ca="1">INDIRECT(LD$203&amp;ROW())*LD$205</f>
        <v>4</v>
      </c>
      <c r="LE147" s="696" cm="1">
        <f t="array" aca="1" ref="LE147" ca="1">INDIRECT(LE$203&amp;ROW())*LE$205</f>
        <v>8</v>
      </c>
      <c r="LF147" s="696" cm="1">
        <f t="array" aca="1" ref="LF147" ca="1">INDIRECT(LF$203&amp;ROW())*LF$205</f>
        <v>8</v>
      </c>
      <c r="LG147" s="696" cm="1">
        <f t="array" aca="1" ref="LG147" ca="1">INDIRECT(LG$203&amp;ROW())*LG$205</f>
        <v>3</v>
      </c>
      <c r="LH147" s="696" cm="1">
        <f t="array" aca="1" ref="LH147" ca="1">INDIRECT(LH$203&amp;ROW())*LH$205</f>
        <v>3</v>
      </c>
      <c r="LI147" s="696" cm="1">
        <f t="array" aca="1" ref="LI147" ca="1">INDIRECT(LI$203&amp;ROW())*LI$205</f>
        <v>3</v>
      </c>
      <c r="LJ147" s="696" cm="1">
        <f t="array" aca="1" ref="LJ147" ca="1">INDIRECT(LJ$203&amp;ROW())*LJ$205</f>
        <v>3</v>
      </c>
      <c r="LK147" s="696" cm="1">
        <f t="array" aca="1" ref="LK147" ca="1">INDIRECT(LK$203&amp;ROW())*LK$205</f>
        <v>2</v>
      </c>
      <c r="LL147" s="696" cm="1">
        <f t="array" aca="1" ref="LL147" ca="1">INDIRECT(LL$203&amp;ROW())*LL$205</f>
        <v>3</v>
      </c>
      <c r="LM147" s="696" cm="1">
        <f t="array" aca="1" ref="LM147" ca="1">INDIRECT(LM$203&amp;ROW())*LM$205</f>
        <v>6</v>
      </c>
      <c r="LN147" s="696" cm="1">
        <f t="array" aca="1" ref="LN147" ca="1">INDIRECT(LN$203&amp;ROW())*LN$205</f>
        <v>3</v>
      </c>
      <c r="LO147" s="696" cm="1">
        <f t="array" aca="1" ref="LO147" ca="1">INDIRECT(LO$203&amp;ROW())*LO$205</f>
        <v>6</v>
      </c>
      <c r="LP147" s="696" cm="1">
        <f t="array" aca="1" ref="LP147" ca="1">INDIRECT(LP$203&amp;ROW())*LP$205</f>
        <v>4</v>
      </c>
      <c r="LQ147" s="696" cm="1">
        <f t="array" aca="1" ref="LQ147" ca="1">IF(INDIRECT(LQ$203&amp;ROW())="-",0,INDIRECT(LQ$203&amp;ROW())*LQ$205)</f>
        <v>4.6337999999999999</v>
      </c>
      <c r="LR147" s="696" cm="1">
        <f t="array" aca="1" ref="LR147" ca="1">INDIRECT(LR$203&amp;ROW())*LR$205</f>
        <v>8</v>
      </c>
      <c r="LS147" s="696" cm="1">
        <f t="array" aca="1" ref="LS147" ca="1">IF(INDIRECT(LS$203&amp;ROW())="-",0,INDIRECT(LS$203&amp;ROW())*LS$205)</f>
        <v>4.9055999999999997</v>
      </c>
      <c r="LT147" s="696" cm="1">
        <f t="array" aca="1" ref="LT147" ca="1">INDIRECT(LT$203&amp;ROW())*LT$205</f>
        <v>4</v>
      </c>
      <c r="LU147" s="696" cm="1">
        <f t="array" aca="1" ref="LU147" ca="1">INDIRECT(LU$203&amp;ROW())*LU$205</f>
        <v>2</v>
      </c>
      <c r="LV147" s="696" cm="1">
        <f t="array" aca="1" ref="LV147" ca="1">INDIRECT(LV$203&amp;ROW())*LV$205</f>
        <v>3</v>
      </c>
      <c r="LW147" s="696" cm="1">
        <f t="array" aca="1" ref="LW147" ca="1">INDIRECT(LW$203&amp;ROW())*LW$205</f>
        <v>2</v>
      </c>
      <c r="LX147" s="696" cm="1">
        <f t="array" aca="1" ref="LX147" ca="1">INDIRECT(LX$203&amp;ROW())*LX$205</f>
        <v>3</v>
      </c>
      <c r="LY147" s="696" cm="1">
        <f t="array" aca="1" ref="LY147" ca="1">IF(INDIRECT(LY$203&amp;ROW())="-",0,INDIRECT(LY$203&amp;ROW())*LY$205)</f>
        <v>5.2140000000000004</v>
      </c>
      <c r="LZ147" s="696" cm="1">
        <f t="array" aca="1" ref="LZ147" ca="1">INDIRECT(LZ$203&amp;ROW())*LZ$205</f>
        <v>0</v>
      </c>
      <c r="MA147" s="696" cm="1">
        <f t="array" aca="1" ref="MA147" ca="1">INDIRECT(MA$203&amp;ROW())*MA$205</f>
        <v>4</v>
      </c>
      <c r="MB147" s="696" cm="1">
        <f t="array" aca="1" ref="MB147" ca="1">INDIRECT(MB$203&amp;ROW())*MB$205</f>
        <v>0</v>
      </c>
      <c r="MC147" s="696" cm="1">
        <f t="array" aca="1" ref="MC147" ca="1">IF($MB147=0,0,INDIRECT(MC$203&amp;ROW())*MC$205)</f>
        <v>0</v>
      </c>
      <c r="MD147" s="696" cm="1">
        <f t="array" aca="1" ref="MD147" ca="1">IF($MB147=0,0,INDIRECT(MD$203&amp;ROW())*MD$205)</f>
        <v>0</v>
      </c>
      <c r="ME147" s="696" cm="1">
        <f t="array" aca="1" ref="ME147" ca="1">IF($MB147=0,0,INDIRECT(ME$203&amp;ROW())*ME$205)</f>
        <v>0</v>
      </c>
      <c r="MF147" s="696" cm="1">
        <f t="array" aca="1" ref="MF147" ca="1">IF($MB147=0,0,INDIRECT(MF$203&amp;ROW())*MF$205)</f>
        <v>0</v>
      </c>
      <c r="MG147" s="696" cm="1">
        <f t="array" aca="1" ref="MG147" ca="1">INDIRECT(MG$203&amp;ROW())*MG$205</f>
        <v>0</v>
      </c>
      <c r="MH147" s="696" cm="1">
        <f t="array" aca="1" ref="MH147" ca="1">IF($MG147=0,0,INDIRECT(MH$203&amp;ROW())*MH$205)</f>
        <v>0</v>
      </c>
      <c r="MI147" s="696" cm="1">
        <f t="array" aca="1" ref="MI147" ca="1">IF($MG147=0,0,INDIRECT(MI$203&amp;ROW())*MI$205)</f>
        <v>0</v>
      </c>
      <c r="MJ147" s="696" cm="1">
        <f t="array" aca="1" ref="MJ147" ca="1">INDIRECT(MJ$203&amp;ROW())*MJ$205</f>
        <v>0</v>
      </c>
      <c r="MK147" s="696" cm="1">
        <f t="array" aca="1" ref="MK147" ca="1">INDIRECT(MK$203&amp;ROW())*MK$205</f>
        <v>4</v>
      </c>
      <c r="ML147" s="696" cm="1">
        <f t="array" aca="1" ref="ML147" ca="1">INDIRECT(ML$203&amp;ROW())*ML$205</f>
        <v>3</v>
      </c>
      <c r="MM147" s="696" cm="1">
        <f t="array" aca="1" ref="MM147" ca="1">INDIRECT(MM$203&amp;ROW())*MM$205</f>
        <v>4</v>
      </c>
      <c r="MN147" s="696" cm="1">
        <f t="array" aca="1" ref="MN147" ca="1">INDIRECT(MN$203&amp;ROW())*MN$205</f>
        <v>4</v>
      </c>
      <c r="MO147" s="696" cm="1">
        <f t="array" aca="1" ref="MO147" ca="1">INDIRECT(MO$203&amp;ROW())*MO$205</f>
        <v>2</v>
      </c>
      <c r="MP147" s="696" cm="1">
        <f t="array" aca="1" ref="MP147" ca="1">INDIRECT(MP$203&amp;ROW())*MP$205</f>
        <v>2</v>
      </c>
      <c r="MQ147" s="696" cm="1">
        <f t="array" aca="1" ref="MQ147" ca="1">INDIRECT(MQ$203&amp;ROW())*MQ$205</f>
        <v>2</v>
      </c>
      <c r="MR147" s="696" cm="1">
        <f t="array" aca="1" ref="MR147" ca="1">INDIRECT(MR$203&amp;ROW())*MR$205</f>
        <v>2</v>
      </c>
      <c r="MS147" s="696" cm="1">
        <f t="array" aca="1" ref="MS147" ca="1">INDIRECT(MS$203&amp;ROW())*MS$205</f>
        <v>2</v>
      </c>
      <c r="MT147" s="696" cm="1">
        <f t="array" aca="1" ref="MT147" ca="1">INDIRECT(MT$203&amp;ROW())*MT$205</f>
        <v>3</v>
      </c>
      <c r="MU147" s="696" cm="1">
        <f t="array" aca="1" ref="MU147" ca="1">INDIRECT(MU$203&amp;ROW())*MU$205</f>
        <v>2</v>
      </c>
      <c r="MV147" s="696" cm="1">
        <f t="array" aca="1" ref="MV147" ca="1">IF(INDIRECT(MV$203&amp;ROW())="-",0,INDIRECT(MV$203&amp;ROW())*MV$205)</f>
        <v>5.2997999999999994</v>
      </c>
      <c r="MW147" s="696" cm="1">
        <f t="array" aca="1" ref="MW147" ca="1">INDIRECT(MW$203&amp;ROW())*MW$205</f>
        <v>0</v>
      </c>
      <c r="MX147" s="696" cm="1">
        <f t="array" aca="1" ref="MX147" ca="1">INDIRECT(MX$203&amp;ROW())*MX$205</f>
        <v>4</v>
      </c>
      <c r="MY147" s="696" cm="1">
        <f t="array" aca="1" ref="MY147" ca="1">INDIRECT(MY$203&amp;ROW())*MY$205</f>
        <v>8</v>
      </c>
      <c r="NA147" s="701">
        <f t="shared" si="277"/>
        <v>0.87249512195121959</v>
      </c>
      <c r="NB147" s="617">
        <f t="shared" si="278"/>
        <v>0.91554285714285721</v>
      </c>
      <c r="NC147" s="695">
        <f t="shared" si="279"/>
        <v>0.22069230769230769</v>
      </c>
      <c r="ND147" s="697">
        <f t="shared" si="280"/>
        <v>0.81049259259259254</v>
      </c>
      <c r="NE147" s="694">
        <f t="shared" si="281"/>
        <v>0.70480571984474416</v>
      </c>
      <c r="NF147" s="682" t="str">
        <f t="shared" si="282"/>
        <v>B</v>
      </c>
      <c r="NH147" s="606" t="s">
        <v>7486</v>
      </c>
      <c r="NI147" s="563" t="str">
        <f t="shared" si="239"/>
        <v>A</v>
      </c>
      <c r="NJ147" s="563" t="str">
        <f t="shared" si="283"/>
        <v>B</v>
      </c>
      <c r="NK147" s="563" t="str">
        <f t="shared" ca="1" si="284"/>
        <v>B</v>
      </c>
      <c r="NL147" s="563" t="str">
        <f t="shared" ca="1" si="285"/>
        <v>B</v>
      </c>
      <c r="NM147" s="563" t="str">
        <f t="shared" ca="1" si="286"/>
        <v>B</v>
      </c>
      <c r="NN147" s="563" t="str">
        <f t="shared" ca="1" si="306"/>
        <v>B</v>
      </c>
      <c r="NO147" s="563" t="str">
        <f t="shared" ca="1" si="307"/>
        <v>B</v>
      </c>
      <c r="NP147" s="606" t="str">
        <f t="shared" si="287"/>
        <v>Yes</v>
      </c>
      <c r="NQ147" s="682" t="str">
        <f t="shared" si="288"/>
        <v>Yes</v>
      </c>
      <c r="NR147" s="682" t="e">
        <f>IF(OR(AND(NI147="A",OR(NJ147="C",NJ147="D")),AND(NI147="A",OR(#REF!="C",#REF!="D")),AND(NI147="B",OR(NJ147="D",#REF!="D")),AND(OR(NI147="C",NI147="D"),OR(NJ147="A",NJ147="B")),AND(OR(NI147="C",NI147="D"),OR(#REF!="A",#REF!="B")),AND(OR(NJ147="A",#REF!="A",NJ147="B",#REF!="B"),OR(NP147="-",NQ147="-")),AND(OR(NJ147="C",#REF!="C",NJ147="D",#REF!="D"),NP147="Yes")),"Yes","-")</f>
        <v>#REF!</v>
      </c>
      <c r="NS147" s="607"/>
      <c r="NT147" s="619">
        <f t="shared" si="289"/>
        <v>0.82440000000000002</v>
      </c>
      <c r="NU147" s="619">
        <f t="shared" si="290"/>
        <v>0.70480571984474416</v>
      </c>
      <c r="NV147" s="619">
        <f t="shared" ca="1" si="291"/>
        <v>0.71676159032465458</v>
      </c>
      <c r="NW147" s="619">
        <f t="shared" ca="1" si="308"/>
        <v>0.70618673368757046</v>
      </c>
      <c r="NX147" s="619">
        <f t="shared" ca="1" si="309"/>
        <v>0.6576387257554257</v>
      </c>
      <c r="NY147" s="620">
        <f t="shared" ca="1" si="310"/>
        <v>0.70638622514519045</v>
      </c>
      <c r="NZ147" s="620">
        <f t="shared" ca="1" si="311"/>
        <v>0.67518277808807159</v>
      </c>
      <c r="OA147" s="705" t="s">
        <v>1188</v>
      </c>
      <c r="OB147" s="706" t="s">
        <v>1188</v>
      </c>
      <c r="OC147" s="494"/>
      <c r="OE147" s="606" t="s">
        <v>7486</v>
      </c>
      <c r="OF147" s="700" t="str">
        <f t="shared" ca="1" si="292"/>
        <v>B</v>
      </c>
      <c r="OG147" s="701">
        <f t="shared" ca="1" si="312"/>
        <v>0.70618673368757046</v>
      </c>
      <c r="OH147" s="705">
        <f t="shared" ca="1" si="293"/>
        <v>0.85022131496746212</v>
      </c>
      <c r="OI147" s="696">
        <f t="shared" ca="1" si="294"/>
        <v>0.913833660225847</v>
      </c>
      <c r="OJ147" s="696">
        <f t="shared" ca="1" si="295"/>
        <v>0.2458362896299339</v>
      </c>
      <c r="OK147" s="697">
        <f t="shared" ca="1" si="296"/>
        <v>0.81485566992703906</v>
      </c>
      <c r="OL147" s="696" cm="1">
        <f t="array" aca="1" ref="OL147" ca="1">INDIRECT(OL$203&amp;ROW())*OL$205</f>
        <v>0.74780000000000002</v>
      </c>
      <c r="OM147" s="696" cm="1">
        <f t="array" aca="1" ref="OM147" ca="1">INDIRECT(OM$203&amp;ROW())*OM$205</f>
        <v>1.2061999999999999</v>
      </c>
      <c r="ON147" s="696" cm="1">
        <f t="array" aca="1" ref="ON147" ca="1">INDIRECT(ON$203&amp;ROW())*ON$205</f>
        <v>1.4561999999999999</v>
      </c>
      <c r="OO147" s="696" cm="1">
        <f t="array" aca="1" ref="OO147" ca="1">INDIRECT(OO$203&amp;ROW())*OO$205</f>
        <v>1.0790999999999999</v>
      </c>
      <c r="OP147" s="696" cm="1">
        <f t="array" aca="1" ref="OP147" ca="1">INDIRECT(OP$203&amp;ROW())*OP$205</f>
        <v>1.5831</v>
      </c>
      <c r="OQ147" s="696" cm="1">
        <f t="array" aca="1" ref="OQ147" ca="1">INDIRECT(OQ$203&amp;ROW())*OQ$205</f>
        <v>1.5849</v>
      </c>
      <c r="OR147" s="696" cm="1">
        <f t="array" aca="1" ref="OR147" ca="1">INDIRECT(OR$203&amp;ROW())*OR$205</f>
        <v>1.4141999999999999</v>
      </c>
      <c r="OS147" s="696" cm="1">
        <f t="array" aca="1" ref="OS147" ca="1">INDIRECT(OS$203&amp;ROW())*OS$205</f>
        <v>1.0258</v>
      </c>
      <c r="OT147" s="696" cm="1">
        <f t="array" aca="1" ref="OT147" ca="1">INDIRECT(OT$203&amp;ROW())*OT$205</f>
        <v>1.4727000000000001</v>
      </c>
      <c r="OU147" s="696" cm="1">
        <f t="array" aca="1" ref="OU147" ca="1">INDIRECT(OU$203&amp;ROW())*OU$205</f>
        <v>1.9304999999999999</v>
      </c>
      <c r="OV147" s="696" cm="1">
        <f t="array" aca="1" ref="OV147" ca="1">INDIRECT(OV$203&amp;ROW())*OV$205</f>
        <v>1.2161999999999999</v>
      </c>
      <c r="OW147" s="696" cm="1">
        <f t="array" aca="1" ref="OW147" ca="1">INDIRECT(OW$203&amp;ROW())*OW$205</f>
        <v>1.5144000000000002</v>
      </c>
      <c r="OX147" s="696" cm="1">
        <f t="array" aca="1" ref="OX147" ca="1">INDIRECT(OX$203&amp;ROW())*OX$205</f>
        <v>1.3977999999999999</v>
      </c>
      <c r="OY147" s="696" cm="1">
        <f t="array" aca="1" ref="OY147" ca="1">IF(INDIRECT(OY$203&amp;ROW())="-",0,INDIRECT(OY$203&amp;ROW())*OY$205)</f>
        <v>0.54810130999999995</v>
      </c>
      <c r="OZ147" s="696" cm="1">
        <f t="array" aca="1" ref="OZ147" ca="1">INDIRECT(OZ$203&amp;ROW())*OZ$205</f>
        <v>1.4206000000000001</v>
      </c>
      <c r="PA147" s="696" cm="1">
        <f t="array" aca="1" ref="PA147" ca="1">IF(INDIRECT(PA$203&amp;ROW())="-",0,INDIRECT(PA$203&amp;ROW())*PA$205)</f>
        <v>0.72226783999999999</v>
      </c>
      <c r="PB147" s="705" cm="1">
        <f t="array" aca="1" ref="PB147" ca="1">INDIRECT(PB$203&amp;ROW())*PB$205</f>
        <v>1.5084</v>
      </c>
      <c r="PC147" s="696" cm="1">
        <f t="array" aca="1" ref="PC147" ca="1">INDIRECT(PC$203&amp;ROW())*PC$205</f>
        <v>1.3946000000000001</v>
      </c>
      <c r="PD147" s="696" cm="1">
        <f t="array" aca="1" ref="PD147" ca="1">INDIRECT(PD$203&amp;ROW())*PD$205</f>
        <v>2.2025999999999999</v>
      </c>
      <c r="PE147" s="696" cm="1">
        <f t="array" aca="1" ref="PE147" ca="1">INDIRECT(PE$203&amp;ROW())*PE$205</f>
        <v>1.28</v>
      </c>
      <c r="PF147" s="696" cm="1">
        <f t="array" aca="1" ref="PF147" ca="1">INDIRECT(PF$203&amp;ROW())*PF$205</f>
        <v>1.9962</v>
      </c>
      <c r="PG147" s="696" cm="1">
        <f t="array" aca="1" ref="PG147" ca="1">IF(INDIRECT(PG$203&amp;ROW())="-",0,INDIRECT(PG$203&amp;ROW())*PG$205)</f>
        <v>0.76037500000000002</v>
      </c>
      <c r="PH147" s="696" cm="1">
        <f t="array" aca="1" ref="PH147" ca="1">INDIRECT(PH$203&amp;ROW())*PH$205</f>
        <v>0</v>
      </c>
      <c r="PI147" s="696" cm="1">
        <f t="array" aca="1" ref="PI147" ca="1">INDIRECT(PI$203&amp;ROW())*PI$205</f>
        <v>1.2145999999999999</v>
      </c>
      <c r="PJ147" s="696" cm="1">
        <f t="array" aca="1" ref="PJ147" ca="1">INDIRECT(PJ$203&amp;ROW())*PJ$205</f>
        <v>0</v>
      </c>
      <c r="PK147" s="696" cm="1">
        <f t="array" aca="1" ref="PK147" ca="1">IF($PJ147=0,0,INDIRECT(PK$203&amp;ROW())*PK$205)</f>
        <v>0</v>
      </c>
      <c r="PL147" s="696" cm="1">
        <f t="array" aca="1" ref="PL147" ca="1">IF($MPE147=0,0,INDIRECT(PL$203&amp;ROW())*PL$205)</f>
        <v>0</v>
      </c>
      <c r="PM147" s="696" cm="1">
        <f t="array" aca="1" ref="PM147" ca="1">IF($MPE147=0,0,INDIRECT(PM$203&amp;ROW())*PM$205)</f>
        <v>0</v>
      </c>
      <c r="PN147" s="696" cm="1">
        <f t="array" aca="1" ref="PN147" ca="1">IF($PJ147=0,0,INDIRECT(PN$203&amp;ROW())*PN$205)</f>
        <v>0</v>
      </c>
      <c r="PO147" s="696" cm="1">
        <f t="array" aca="1" ref="PO147" ca="1">INDIRECT(PO$203&amp;ROW())*PO$205</f>
        <v>0</v>
      </c>
      <c r="PP147" s="696" cm="1">
        <f t="array" aca="1" ref="PP147" ca="1">IF($PO147=0,0,INDIRECT(PP$203&amp;ROW())*PP$205)</f>
        <v>0</v>
      </c>
      <c r="PQ147" s="696" cm="1">
        <f t="array" aca="1" ref="PQ147" ca="1">IF($PO147=0,0,INDIRECT(PQ$203&amp;ROW())*PQ$205)</f>
        <v>0</v>
      </c>
      <c r="PR147" s="696" cm="1">
        <f t="array" aca="1" ref="PR147" ca="1">INDIRECT(PR$203&amp;ROW())*PR$205</f>
        <v>0</v>
      </c>
      <c r="PS147" s="696" cm="1">
        <f t="array" aca="1" ref="PS147" ca="1">INDIRECT(PS$203&amp;ROW())*PS$205</f>
        <v>0.7389</v>
      </c>
      <c r="PT147" s="696" cm="1">
        <f t="array" aca="1" ref="PT147" ca="1">INDIRECT(PT$203&amp;ROW())*PT$205</f>
        <v>0.72030000000000005</v>
      </c>
      <c r="PU147" s="696" cm="1">
        <f t="array" aca="1" ref="PU147" ca="1">INDIRECT(PU$203&amp;ROW())*PU$205</f>
        <v>1.1798</v>
      </c>
      <c r="PV147" s="696" cm="1">
        <f t="array" aca="1" ref="PV147" ca="1">INDIRECT(PV$203&amp;ROW())*PV$205</f>
        <v>0.6966</v>
      </c>
      <c r="PW147" s="696" cm="1">
        <f t="array" aca="1" ref="PW147" ca="1">INDIRECT(PW$203&amp;ROW())*PW$205</f>
        <v>1.0658000000000001</v>
      </c>
      <c r="PX147" s="696" cm="1">
        <f t="array" aca="1" ref="PX147" ca="1">INDIRECT(PX$203&amp;ROW())*PX$205</f>
        <v>1.1714</v>
      </c>
      <c r="PY147" s="696" cm="1">
        <f t="array" aca="1" ref="PY147" ca="1">INDIRECT(PY$203&amp;ROW())*PY$205</f>
        <v>1.1866000000000001</v>
      </c>
      <c r="PZ147" s="696" cm="1">
        <f t="array" aca="1" ref="PZ147" ca="1">INDIRECT(PZ$203&amp;ROW())*PZ$205</f>
        <v>0.17430000000000001</v>
      </c>
      <c r="QA147" s="696" cm="1">
        <f t="array" aca="1" ref="QA147" ca="1">INDIRECT(QA$203&amp;ROW())*QA$205</f>
        <v>0.31659999999999999</v>
      </c>
      <c r="QB147" s="696" cm="1">
        <f t="array" aca="1" ref="QB147" ca="1">INDIRECT(QB$203&amp;ROW())*QB$205</f>
        <v>2.3948999999999998</v>
      </c>
      <c r="QC147" s="696" cm="1">
        <f t="array" aca="1" ref="QC147" ca="1">INDIRECT(QC$203&amp;ROW())*QC$205</f>
        <v>1.4259999999999999</v>
      </c>
      <c r="QD147" s="696" cm="1">
        <f t="array" aca="1" ref="QD147" ca="1">IF(INDIRECT(QD$203&amp;ROW())="-",0,INDIRECT(QD$203&amp;ROW())*QD$205)</f>
        <v>0.54243452999999997</v>
      </c>
      <c r="QE147" s="696" cm="1">
        <f t="array" aca="1" ref="QE147" ca="1">INDIRECT(QE$203&amp;ROW())*QE$205</f>
        <v>0</v>
      </c>
      <c r="QF147" s="696" cm="1">
        <f t="array" aca="1" ref="QF147" ca="1">INDIRECT(QF$203&amp;ROW())*QF$205</f>
        <v>0.72440000000000004</v>
      </c>
      <c r="QG147" s="696" cm="1">
        <f t="array" aca="1" ref="QG147" ca="1">INDIRECT(QG$203&amp;ROW())*QG$205</f>
        <v>1.4996</v>
      </c>
      <c r="QI147" s="606" t="s">
        <v>7486</v>
      </c>
      <c r="QJ147" s="700" t="str">
        <f t="shared" ca="1" si="297"/>
        <v>B</v>
      </c>
      <c r="QK147" s="701">
        <f t="shared" ca="1" si="313"/>
        <v>0.6576387257554257</v>
      </c>
      <c r="QL147" s="705">
        <f t="shared" ca="1" si="298"/>
        <v>0.87325860349924345</v>
      </c>
      <c r="QM147" s="696">
        <f t="shared" ca="1" si="299"/>
        <v>0.86007675480148005</v>
      </c>
      <c r="QN147" s="696">
        <f t="shared" ca="1" si="300"/>
        <v>8.8272068288031469E-2</v>
      </c>
      <c r="QO147" s="697">
        <f t="shared" ca="1" si="301"/>
        <v>0.80894747643294773</v>
      </c>
      <c r="QP147" s="696" cm="1">
        <f t="array" aca="1" ref="QP147" ca="1">INDIRECT(QP$203&amp;ROW())*QP$205</f>
        <v>3.3451646745381883E-2</v>
      </c>
      <c r="QQ147" s="696" cm="1">
        <f t="array" aca="1" ref="QQ147" ca="1">INDIRECT(QQ$203&amp;ROW())*QQ$205</f>
        <v>0.25503926590378434</v>
      </c>
      <c r="QR147" s="696" cm="1">
        <f t="array" aca="1" ref="QR147" ca="1">INDIRECT(QR$203&amp;ROW())*QR$205</f>
        <v>0.15089809664795908</v>
      </c>
      <c r="QS147" s="696" cm="1">
        <f t="array" aca="1" ref="QS147" ca="1">INDIRECT(QS$203&amp;ROW())*QS$205</f>
        <v>0.22471360933801068</v>
      </c>
      <c r="QT147" s="696" cm="1">
        <f t="array" aca="1" ref="QT147" ca="1">INDIRECT(QT$203&amp;ROW())*QT$205</f>
        <v>0.26232814414996541</v>
      </c>
      <c r="QU147" s="696" cm="1">
        <f t="array" aca="1" ref="QU147" ca="1">INDIRECT(QU$203&amp;ROW())*QU$205</f>
        <v>0.53329206883563263</v>
      </c>
      <c r="QV147" s="696" cm="1">
        <f t="array" aca="1" ref="QV147" ca="1">INDIRECT(QV$203&amp;ROW())*QV$205</f>
        <v>0.24117831443907087</v>
      </c>
      <c r="QW147" s="696" cm="1">
        <f t="array" aca="1" ref="QW147" ca="1">INDIRECT(QW$203&amp;ROW())*QW$205</f>
        <v>0.35399610916221985</v>
      </c>
      <c r="QX147" s="696" cm="1">
        <f t="array" aca="1" ref="QX147" ca="1">INDIRECT(QX$203&amp;ROW())*QX$205</f>
        <v>0.60640894423913805</v>
      </c>
      <c r="QY147" s="696" cm="1">
        <f t="array" aca="1" ref="QY147" ca="1">INDIRECT(QY$203&amp;ROW())*QY$205</f>
        <v>0.13540247513535897</v>
      </c>
      <c r="QZ147" s="696" cm="1">
        <f t="array" aca="1" ref="QZ147" ca="1">INDIRECT(QZ$203&amp;ROW())*QZ$205</f>
        <v>0.27613248380770827</v>
      </c>
      <c r="RA147" s="696" cm="1">
        <f t="array" aca="1" ref="RA147" ca="1">INDIRECT(RA$203&amp;ROW())*RA$205</f>
        <v>5.1272116233970627E-2</v>
      </c>
      <c r="RB147" s="696" cm="1">
        <f t="array" aca="1" ref="RB147" ca="1">INDIRECT(RB$203&amp;ROW())*RB$205</f>
        <v>0.11461142513892485</v>
      </c>
      <c r="RC147" s="696" cm="1">
        <f t="array" aca="1" ref="RC147" ca="1">IF(INDIRECT(RC$203&amp;ROW())="-",0,INDIRECT(RC$203&amp;ROW())*RC$205)</f>
        <v>6.4802623502721091E-2</v>
      </c>
      <c r="RD147" s="696" cm="1">
        <f t="array" aca="1" ref="RD147" ca="1">INDIRECT(RD$203&amp;ROW())*RD$205</f>
        <v>7.1442097940886296E-2</v>
      </c>
      <c r="RE147" s="696" cm="1">
        <f t="array" aca="1" ref="RE147" ca="1">IF(INDIRECT(RE$203&amp;ROW())="-",0,INDIRECT(RE$203&amp;ROW())*RE$205)</f>
        <v>5.1745118884832388E-2</v>
      </c>
      <c r="RF147" s="705" cm="1">
        <f t="array" aca="1" ref="RF147" ca="1">INDIRECT(RF$203&amp;ROW())*RF$205</f>
        <v>0.10613798880649605</v>
      </c>
      <c r="RG147" s="696" cm="1">
        <f t="array" aca="1" ref="RG147" ca="1">INDIRECT(RG$203&amp;ROW())*RG$205</f>
        <v>0.27650466908360405</v>
      </c>
      <c r="RH147" s="696" cm="1">
        <f t="array" aca="1" ref="RH147" ca="1">INDIRECT(RH$203&amp;ROW())*RH$205</f>
        <v>8.7581521170816884E-2</v>
      </c>
      <c r="RI147" s="696" cm="1">
        <f t="array" aca="1" ref="RI147" ca="1">INDIRECT(RI$203&amp;ROW())*RI$205</f>
        <v>0.21539378250062202</v>
      </c>
      <c r="RJ147" s="696" cm="1">
        <f t="array" aca="1" ref="RJ147" ca="1">INDIRECT(RJ$203&amp;ROW())*RJ$205</f>
        <v>0.18340085004648693</v>
      </c>
      <c r="RK147" s="696" cm="1">
        <f t="array" aca="1" ref="RK147" ca="1">IF(INDIRECT(RK$203&amp;ROW())="-",0,INDIRECT(RK$203&amp;ROW())*RK$205)</f>
        <v>5.2506369418592491E-2</v>
      </c>
      <c r="RL147" s="696" cm="1">
        <f t="array" aca="1" ref="RL147" ca="1">INDIRECT(RL$203&amp;ROW())*RL$205</f>
        <v>0</v>
      </c>
      <c r="RM147" s="696" cm="1">
        <f t="array" aca="1" ref="RM147" ca="1">INDIRECT(RM$203&amp;ROW())*RM$205</f>
        <v>2.9987460729532761E-2</v>
      </c>
      <c r="RN147" s="696" cm="1">
        <f t="array" aca="1" ref="RN147" ca="1">INDIRECT(RN$203&amp;ROW())*RN$205</f>
        <v>0</v>
      </c>
      <c r="RO147" s="696" cm="1">
        <f t="array" aca="1" ref="RO147" ca="1">IF($RN147=0,0,INDIRECT(RO$203&amp;ROW())*RO$205)</f>
        <v>0</v>
      </c>
      <c r="RP147" s="696" cm="1">
        <f t="array" aca="1" ref="RP147" ca="1">IF($RN147=0,0,INDIRECT(RP$203&amp;ROW())*RP$205)</f>
        <v>0</v>
      </c>
      <c r="RQ147" s="696" cm="1">
        <f t="array" aca="1" ref="RQ147" ca="1">IF($RN147=0,0,INDIRECT(RQ$203&amp;ROW())*RQ$205)</f>
        <v>0</v>
      </c>
      <c r="RR147" s="696" cm="1">
        <f t="array" aca="1" ref="RR147" ca="1">IF($RN147=0,0,INDIRECT(RR$203&amp;ROW())*RR$205)</f>
        <v>0</v>
      </c>
      <c r="RS147" s="696" cm="1">
        <f t="array" aca="1" ref="RS147" ca="1">INDIRECT(RS$203&amp;ROW())*RS$205</f>
        <v>0</v>
      </c>
      <c r="RT147" s="696" cm="1">
        <f t="array" aca="1" ref="RT147" ca="1">IF($RS147=0,0,INDIRECT(RT$203&amp;ROW())*RT$205)</f>
        <v>0</v>
      </c>
      <c r="RU147" s="696" cm="1">
        <f t="array" aca="1" ref="RU147" ca="1">IF($RS147=0,0,INDIRECT(RU$203&amp;ROW())*RU$205)</f>
        <v>0</v>
      </c>
      <c r="RV147" s="696" cm="1">
        <f t="array" aca="1" ref="RV147" ca="1">INDIRECT(RV$203&amp;ROW())*RV$205</f>
        <v>0</v>
      </c>
      <c r="RW147" s="696" cm="1">
        <f t="array" aca="1" ref="RW147" ca="1">INDIRECT(RW$203&amp;ROW())*RW$205</f>
        <v>2.6659190312299668E-2</v>
      </c>
      <c r="RX147" s="696" cm="1">
        <f t="array" aca="1" ref="RX147" ca="1">INDIRECT(RX$203&amp;ROW())*RX$205</f>
        <v>9.5370177215571658E-2</v>
      </c>
      <c r="RY147" s="696" cm="1">
        <f t="array" aca="1" ref="RY147" ca="1">INDIRECT(RY$203&amp;ROW())*RY$205</f>
        <v>5.6264463580193595E-2</v>
      </c>
      <c r="RZ147" s="696" cm="1">
        <f t="array" aca="1" ref="RZ147" ca="1">INDIRECT(RZ$203&amp;ROW())*RZ$205</f>
        <v>3.6812489486199085E-2</v>
      </c>
      <c r="SA147" s="696" cm="1">
        <f t="array" aca="1" ref="SA147" ca="1">INDIRECT(SA$203&amp;ROW())*SA$205</f>
        <v>0.20458618579029147</v>
      </c>
      <c r="SB147" s="696" cm="1">
        <f t="array" aca="1" ref="SB147" ca="1">INDIRECT(SB$203&amp;ROW())*SB$205</f>
        <v>4.7124126502052749E-2</v>
      </c>
      <c r="SC147" s="696" cm="1">
        <f t="array" aca="1" ref="SC147" ca="1">INDIRECT(SC$203&amp;ROW())*SC$205</f>
        <v>5.4291606235991073E-2</v>
      </c>
      <c r="SD147" s="696" cm="1">
        <f t="array" aca="1" ref="SD147" ca="1">INDIRECT(SD$203&amp;ROW())*SD$205</f>
        <v>0.3072993885784252</v>
      </c>
      <c r="SE147" s="696" cm="1">
        <f t="array" aca="1" ref="SE147" ca="1">INDIRECT(SE$203&amp;ROW())*SE$205</f>
        <v>0.2585618210787391</v>
      </c>
      <c r="SF147" s="696" cm="1">
        <f t="array" aca="1" ref="SF147" ca="1">INDIRECT(SF$203&amp;ROW())*SF$205</f>
        <v>0.19835664972334499</v>
      </c>
      <c r="SG147" s="696" cm="1">
        <f t="array" aca="1" ref="SG147" ca="1">INDIRECT(SG$203&amp;ROW())*SG$205</f>
        <v>7.4767843909269882E-2</v>
      </c>
      <c r="SH147" s="696" cm="1">
        <f t="array" aca="1" ref="SH147" ca="1">IF(INDIRECT(SH$203&amp;ROW())="-",0,INDIRECT(SH$203&amp;ROW())*SH$205)</f>
        <v>6.949809492200465E-2</v>
      </c>
      <c r="SI147" s="696" cm="1">
        <f t="array" aca="1" ref="SI147" ca="1">INDIRECT(SI$203&amp;ROW())*SI$205</f>
        <v>0</v>
      </c>
      <c r="SJ147" s="696" cm="1">
        <f t="array" aca="1" ref="SJ147" ca="1">INDIRECT(SJ$203&amp;ROW())*SJ$205</f>
        <v>0.10961749760323641</v>
      </c>
      <c r="SK147" s="696" cm="1">
        <f t="array" aca="1" ref="SK147" ca="1">INDIRECT(SK$203&amp;ROW())*SK$205</f>
        <v>0.21261490593800375</v>
      </c>
      <c r="SN147" s="606" t="s">
        <v>7486</v>
      </c>
      <c r="SO147" s="707" cm="1">
        <f t="array" aca="1" ref="SO147" ca="1">INDIRECT(SO$203&amp;ROW())*SO$205</f>
        <v>1</v>
      </c>
      <c r="SP147" s="707" cm="1">
        <f t="array" aca="1" ref="SP147" ca="1">INDIRECT(SP$203&amp;ROW())*SP$205</f>
        <v>2</v>
      </c>
      <c r="SQ147" s="707" cm="1">
        <f t="array" aca="1" ref="SQ147" ca="1">INDIRECT(SQ$203&amp;ROW())*SQ$205</f>
        <v>2</v>
      </c>
      <c r="SR147" s="707" cm="1">
        <f t="array" aca="1" ref="SR147" ca="1">INDIRECT(SR$203&amp;ROW())*SR$205</f>
        <v>3</v>
      </c>
      <c r="SS147" s="707" cm="1">
        <f t="array" aca="1" ref="SS147" ca="1">INDIRECT(SS$203&amp;ROW())*SS$205</f>
        <v>3</v>
      </c>
      <c r="ST147" s="707" cm="1">
        <f t="array" aca="1" ref="ST147" ca="1">INDIRECT(ST$203&amp;ROW())*ST$205</f>
        <v>3</v>
      </c>
      <c r="SU147" s="707" cm="1">
        <f t="array" aca="1" ref="SU147" ca="1">INDIRECT(SU$203&amp;ROW())*SU$205</f>
        <v>3</v>
      </c>
      <c r="SV147" s="707" cm="1">
        <f t="array" aca="1" ref="SV147" ca="1">INDIRECT(SV$203&amp;ROW())*SV$205</f>
        <v>2</v>
      </c>
      <c r="SW147" s="707" cm="1">
        <f t="array" aca="1" ref="SW147" ca="1">INDIRECT(SW$203&amp;ROW())*SW$205</f>
        <v>3</v>
      </c>
      <c r="SX147" s="707" cm="1">
        <f t="array" aca="1" ref="SX147" ca="1">INDIRECT(SX$203&amp;ROW())*SX$205</f>
        <v>3</v>
      </c>
      <c r="SY147" s="707" cm="1">
        <f t="array" aca="1" ref="SY147" ca="1">INDIRECT(SY$203&amp;ROW())*SY$205</f>
        <v>3</v>
      </c>
      <c r="SZ147" s="707" cm="1">
        <f t="array" aca="1" ref="SZ147" ca="1">INDIRECT(SZ$203&amp;ROW())*SZ$205</f>
        <v>3</v>
      </c>
      <c r="TA147" s="707" cm="1">
        <f t="array" aca="1" ref="TA147" ca="1">INDIRECT(TA$203&amp;ROW())*TA$205</f>
        <v>2</v>
      </c>
      <c r="TB147" s="696" cm="1">
        <f t="array" aca="1" ref="TB147" ca="1">IF(INDIRECT(TB$203&amp;ROW())="-",0,INDIRECT(TB$203&amp;ROW())*TB$205)</f>
        <v>0.77229999999999999</v>
      </c>
      <c r="TC147" s="707" cm="1">
        <f t="array" aca="1" ref="TC147" ca="1">INDIRECT(TC$203&amp;ROW())*TC$205</f>
        <v>2</v>
      </c>
      <c r="TD147" s="696" cm="1">
        <f t="array" aca="1" ref="TD147" ca="1">IF(INDIRECT(TD$203&amp;ROW())="-",0,INDIRECT(TD$203&amp;ROW())*TD$205)</f>
        <v>0.81759999999999999</v>
      </c>
      <c r="TE147" s="732" cm="1">
        <f t="array" aca="1" ref="TE147" ca="1">INDIRECT(TE$203&amp;ROW())*TE$205</f>
        <v>2</v>
      </c>
      <c r="TF147" s="707" cm="1">
        <f t="array" aca="1" ref="TF147" ca="1">INDIRECT(TF$203&amp;ROW())*TF$205</f>
        <v>2</v>
      </c>
      <c r="TG147" s="707" cm="1">
        <f t="array" aca="1" ref="TG147" ca="1">INDIRECT(TG$203&amp;ROW())*TG$205</f>
        <v>3</v>
      </c>
      <c r="TH147" s="707" cm="1">
        <f t="array" aca="1" ref="TH147" ca="1">INDIRECT(TH$203&amp;ROW())*TH$205</f>
        <v>2</v>
      </c>
      <c r="TI147" s="707" cm="1">
        <f t="array" aca="1" ref="TI147" ca="1">INDIRECT(TI$203&amp;ROW())*TI$205</f>
        <v>3</v>
      </c>
      <c r="TJ147" s="696" cm="1">
        <f t="array" aca="1" ref="TJ147" ca="1">IF(INDIRECT(TJ$203&amp;ROW())="-",0,INDIRECT(TJ$203&amp;ROW())*TJ$205)</f>
        <v>0.86899999999999999</v>
      </c>
      <c r="TK147" s="707" cm="1">
        <f t="array" aca="1" ref="TK147" ca="1">INDIRECT(TK$203&amp;ROW())*TK$205</f>
        <v>0</v>
      </c>
      <c r="TL147" s="707" cm="1">
        <f t="array" aca="1" ref="TL147" ca="1">INDIRECT(TL$203&amp;ROW())*TL$205</f>
        <v>2</v>
      </c>
      <c r="TM147" s="707" cm="1">
        <f t="array" aca="1" ref="TM147" ca="1">INDIRECT(TM$203&amp;ROW())*TM$205</f>
        <v>0</v>
      </c>
      <c r="TN147" s="707" cm="1">
        <f t="array" aca="1" ref="TN147" ca="1">IF($TM147=0,0,INDIRECT(TN$203&amp;ROW())*TN$205)</f>
        <v>0</v>
      </c>
      <c r="TO147" s="707" cm="1">
        <f t="array" aca="1" ref="TO147" ca="1">IF($TM147=0,0,INDIRECT(TO$203&amp;ROW())*TO$205)</f>
        <v>0</v>
      </c>
      <c r="TP147" s="707" cm="1">
        <f t="array" aca="1" ref="TP147" ca="1">IF($TM147=0,0,INDIRECT(TP$203&amp;ROW())*TP$205)</f>
        <v>0</v>
      </c>
      <c r="TQ147" s="707" cm="1">
        <f t="array" aca="1" ref="TQ147" ca="1">IF($TM147=0,0,INDIRECT(TQ$203&amp;ROW())*TQ$205)</f>
        <v>0</v>
      </c>
      <c r="TR147" s="707" cm="1">
        <f t="array" aca="1" ref="TR147" ca="1">INDIRECT(TR$203&amp;ROW())*TR$205</f>
        <v>0</v>
      </c>
      <c r="TS147" s="707" cm="1">
        <f t="array" aca="1" ref="TS147" ca="1">IF($TR147=0,0,INDIRECT(TS$203&amp;ROW())*TS$205)</f>
        <v>0</v>
      </c>
      <c r="TT147" s="707" cm="1">
        <f t="array" aca="1" ref="TT147" ca="1">IF($TR147=0,0,INDIRECT(TT$203&amp;ROW())*TT$205)</f>
        <v>0</v>
      </c>
      <c r="TU147" s="707" cm="1">
        <f t="array" aca="1" ref="TU147" ca="1">INDIRECT(TU$203&amp;ROW())*TU$205</f>
        <v>0</v>
      </c>
      <c r="TV147" s="707" cm="1">
        <f t="array" aca="1" ref="TV147" ca="1">INDIRECT(TV$203&amp;ROW())*TV$205</f>
        <v>1</v>
      </c>
      <c r="TW147" s="707" cm="1">
        <f t="array" aca="1" ref="TW147" ca="1">INDIRECT(TW$203&amp;ROW())*TW$205</f>
        <v>1</v>
      </c>
      <c r="TX147" s="707" cm="1">
        <f t="array" aca="1" ref="TX147" ca="1">INDIRECT(TX$203&amp;ROW())*TX$205</f>
        <v>2</v>
      </c>
      <c r="TY147" s="707" cm="1">
        <f t="array" aca="1" ref="TY147" ca="1">INDIRECT(TY$203&amp;ROW())*TY$205</f>
        <v>1</v>
      </c>
      <c r="TZ147" s="707" cm="1">
        <f t="array" aca="1" ref="TZ147" ca="1">INDIRECT(TZ$203&amp;ROW())*TZ$205</f>
        <v>2</v>
      </c>
      <c r="UA147" s="707" cm="1">
        <f t="array" aca="1" ref="UA147" ca="1">INDIRECT(UA$203&amp;ROW())*UA$205</f>
        <v>2</v>
      </c>
      <c r="UB147" s="707" cm="1">
        <f t="array" aca="1" ref="UB147" ca="1">INDIRECT(UB$203&amp;ROW())*UB$205</f>
        <v>2</v>
      </c>
      <c r="UC147" s="707" cm="1">
        <f t="array" aca="1" ref="UC147" ca="1">INDIRECT(UC$203&amp;ROW())*UC$205</f>
        <v>1</v>
      </c>
      <c r="UD147" s="707" cm="1">
        <f t="array" aca="1" ref="UD147" ca="1">INDIRECT(UD$203&amp;ROW())*UD$205</f>
        <v>1</v>
      </c>
      <c r="UE147" s="707" cm="1">
        <f t="array" aca="1" ref="UE147" ca="1">INDIRECT(UE$203&amp;ROW())*UE$205</f>
        <v>3</v>
      </c>
      <c r="UF147" s="707" cm="1">
        <f t="array" aca="1" ref="UF147" ca="1">INDIRECT(UF$203&amp;ROW())*UF$205</f>
        <v>2</v>
      </c>
      <c r="UG147" s="696" cm="1">
        <f t="array" aca="1" ref="UG147" ca="1">IF(INDIRECT(UG$203&amp;ROW())="-",0,INDIRECT(UG$203&amp;ROW())*UG$205)</f>
        <v>0.88329999999999997</v>
      </c>
      <c r="UH147" s="707" cm="1">
        <f t="array" aca="1" ref="UH147" ca="1">INDIRECT(UH$203&amp;ROW())*UH$205</f>
        <v>0</v>
      </c>
      <c r="UI147" s="707" cm="1">
        <f t="array" aca="1" ref="UI147" ca="1">INDIRECT(UI$203&amp;ROW())*UI$205</f>
        <v>1</v>
      </c>
      <c r="UJ147" s="707" cm="1">
        <f t="array" aca="1" ref="UJ147" ca="1">INDIRECT(UJ$203&amp;ROW())*UJ$205</f>
        <v>2</v>
      </c>
      <c r="UM147" s="606" t="s">
        <v>7486</v>
      </c>
      <c r="UN147" s="616">
        <f t="shared" ca="1" si="332"/>
        <v>0.18720310219966924</v>
      </c>
      <c r="UO147" s="616">
        <f t="shared" ca="1" si="332"/>
        <v>1.5785703781343867</v>
      </c>
      <c r="UP147" s="616">
        <f t="shared" ca="1" si="332"/>
        <v>1.190315493832806</v>
      </c>
      <c r="UQ147" s="616">
        <f t="shared" ca="1" si="332"/>
        <v>0.29355872991449461</v>
      </c>
      <c r="UR147" s="616">
        <f t="shared" ca="1" si="332"/>
        <v>1.0502465449096676</v>
      </c>
      <c r="US147" s="616">
        <f t="shared" ca="1" si="332"/>
        <v>0.41305213694811815</v>
      </c>
      <c r="UT147" s="616">
        <f t="shared" ca="1" si="332"/>
        <v>0.30690415393182785</v>
      </c>
      <c r="UU147" s="616">
        <f t="shared" ca="1" si="332"/>
        <v>-0.54448954097874924</v>
      </c>
      <c r="UV147" s="616">
        <f t="shared" ca="1" si="332"/>
        <v>0.44410973870643028</v>
      </c>
      <c r="UW147" s="616">
        <f t="shared" ca="1" si="332"/>
        <v>0.6421874155054268</v>
      </c>
      <c r="UX147" s="616">
        <f t="shared" ca="1" si="332"/>
        <v>0.28247365722383649</v>
      </c>
      <c r="UY147" s="616">
        <f t="shared" ca="1" si="332"/>
        <v>1.5108379627063613</v>
      </c>
      <c r="UZ147" s="616">
        <f t="shared" ca="1" si="332"/>
        <v>1.1960042318268584</v>
      </c>
      <c r="VA147" s="616">
        <f t="shared" ca="1" si="332"/>
        <v>0.87117390918311133</v>
      </c>
      <c r="VB147" s="616">
        <f t="shared" ca="1" si="332"/>
        <v>1.528010083348541</v>
      </c>
      <c r="VC147" s="616">
        <f t="shared" ca="1" si="314"/>
        <v>1.0230719174785425</v>
      </c>
      <c r="VD147" s="616">
        <f t="shared" ca="1" si="314"/>
        <v>0.85304819841956248</v>
      </c>
      <c r="VE147" s="616">
        <f t="shared" ca="1" si="314"/>
        <v>3.9909080070471406E-2</v>
      </c>
      <c r="VF147" s="616">
        <f t="shared" ca="1" si="314"/>
        <v>0.95807256683723563</v>
      </c>
      <c r="VG147" s="616">
        <f t="shared" ca="1" si="314"/>
        <v>1.2788179585372306</v>
      </c>
      <c r="VH147" s="616">
        <f t="shared" ca="1" si="314"/>
        <v>1.454227778282527</v>
      </c>
      <c r="VI147" s="616">
        <f t="shared" ca="1" si="314"/>
        <v>1.1605791375844847</v>
      </c>
      <c r="VJ147" s="616">
        <f t="shared" ca="1" si="314"/>
        <v>-0.90132677458943244</v>
      </c>
      <c r="VK147" s="616">
        <f t="shared" ca="1" si="314"/>
        <v>0.83678976492872159</v>
      </c>
      <c r="VL147" s="616">
        <f t="shared" ca="1" si="314"/>
        <v>-0.83864555511817418</v>
      </c>
      <c r="VM147" s="616">
        <f t="shared" ca="1" si="314"/>
        <v>-0.57201237404204519</v>
      </c>
      <c r="VN147" s="616">
        <f t="shared" ca="1" si="314"/>
        <v>-0.62639799545694341</v>
      </c>
      <c r="VO147" s="616">
        <f t="shared" ca="1" si="314"/>
        <v>-0.42150866262694142</v>
      </c>
      <c r="VP147" s="616">
        <f t="shared" ca="1" si="314"/>
        <v>-0.46221149066820022</v>
      </c>
      <c r="VQ147" s="616">
        <f t="shared" ca="1" si="314"/>
        <v>-0.77889442244162177</v>
      </c>
      <c r="VR147" s="616">
        <f t="shared" ca="1" si="314"/>
        <v>-0.64202286734458469</v>
      </c>
      <c r="VS147" s="616">
        <f t="shared" ca="1" si="333"/>
        <v>-0.40481357988865657</v>
      </c>
      <c r="VT147" s="616">
        <f t="shared" ca="1" si="320"/>
        <v>-0.3878135405833677</v>
      </c>
      <c r="VU147" s="616">
        <f t="shared" ca="1" si="320"/>
        <v>1.2114249894444582</v>
      </c>
      <c r="VV147" s="616">
        <f t="shared" ca="1" si="320"/>
        <v>0.51470231560879698</v>
      </c>
      <c r="VW147" s="616">
        <f t="shared" ca="1" si="320"/>
        <v>-0.3119461967162912</v>
      </c>
      <c r="VX147" s="616">
        <f t="shared" ca="1" si="320"/>
        <v>0.76953548521680748</v>
      </c>
      <c r="VY147" s="616">
        <f t="shared" ca="1" si="302"/>
        <v>0.70583605694264007</v>
      </c>
      <c r="VZ147" s="616">
        <f t="shared" ca="1" si="302"/>
        <v>0.68442622420316401</v>
      </c>
      <c r="WA147" s="616">
        <f t="shared" ca="1" si="302"/>
        <v>0.92808016936885662</v>
      </c>
      <c r="WB147" s="616">
        <f t="shared" ca="1" si="302"/>
        <v>0.33435322352896929</v>
      </c>
      <c r="WC147" s="616">
        <f t="shared" ca="1" si="302"/>
        <v>0.47817673461028487</v>
      </c>
      <c r="WD147" s="616">
        <f t="shared" ca="1" si="302"/>
        <v>1.1315684290219801</v>
      </c>
      <c r="WE147" s="616">
        <f t="shared" ca="1" si="302"/>
        <v>0.67426644196529939</v>
      </c>
      <c r="WF147" s="616">
        <f t="shared" ca="1" si="302"/>
        <v>1.0044631975008067</v>
      </c>
      <c r="WG147" s="616">
        <f t="shared" ca="1" si="302"/>
        <v>-1.008197359876486</v>
      </c>
      <c r="WH147" s="616">
        <f t="shared" ca="1" si="302"/>
        <v>0.91987607881584121</v>
      </c>
      <c r="WI147" s="627">
        <f t="shared" ca="1" si="302"/>
        <v>1.0659329460226332</v>
      </c>
      <c r="WL147" s="606" t="s">
        <v>7486</v>
      </c>
      <c r="WM147" s="700" t="str">
        <f t="shared" ca="1" si="321"/>
        <v>B</v>
      </c>
      <c r="WN147" s="479">
        <f t="shared" ca="1" si="322"/>
        <v>0.70638622514519045</v>
      </c>
      <c r="WO147" s="495">
        <f t="shared" ca="1" si="303"/>
        <v>0.87970935111437831</v>
      </c>
      <c r="WP147" s="458">
        <f t="shared" ca="1" si="303"/>
        <v>0.88441848290120151</v>
      </c>
      <c r="WQ147" s="458">
        <f t="shared" ca="1" si="303"/>
        <v>0.24010044239452732</v>
      </c>
      <c r="WR147" s="459">
        <f t="shared" ca="1" si="303"/>
        <v>0.82131662417065454</v>
      </c>
      <c r="WS147" s="495">
        <f t="shared" ca="1" si="323"/>
        <v>0.78103285847574355</v>
      </c>
      <c r="WT147" s="458">
        <f t="shared" ca="1" si="324"/>
        <v>0.92913083104049321</v>
      </c>
      <c r="WU147" s="458">
        <f t="shared" ca="1" si="325"/>
        <v>-0.29836586905023355</v>
      </c>
      <c r="WV147" s="459">
        <f t="shared" ca="1" si="326"/>
        <v>0.67003946972799222</v>
      </c>
      <c r="WW147" s="484">
        <f t="shared" ca="1" si="334"/>
        <v>0.13999047982491267</v>
      </c>
      <c r="WX147" s="484">
        <f t="shared" ca="1" si="334"/>
        <v>0.95203579505284863</v>
      </c>
      <c r="WY147" s="484">
        <f t="shared" ca="1" si="334"/>
        <v>0.86666871105966603</v>
      </c>
      <c r="WZ147" s="484">
        <f t="shared" ca="1" si="334"/>
        <v>0.10559307515024371</v>
      </c>
      <c r="XA147" s="484">
        <f t="shared" ca="1" si="334"/>
        <v>0.5542151017488316</v>
      </c>
      <c r="XB147" s="484">
        <f t="shared" ca="1" si="334"/>
        <v>0.21821544394969081</v>
      </c>
      <c r="XC147" s="484">
        <f t="shared" ca="1" si="334"/>
        <v>0.14467461816346364</v>
      </c>
      <c r="XD147" s="484">
        <f t="shared" ca="1" si="334"/>
        <v>-0.2792686855680005</v>
      </c>
      <c r="XE147" s="484">
        <f t="shared" ca="1" si="334"/>
        <v>0.21801347073098662</v>
      </c>
      <c r="XF147" s="484">
        <f t="shared" ca="1" si="334"/>
        <v>0.41324760187774212</v>
      </c>
      <c r="XG147" s="484">
        <f t="shared" ca="1" si="336"/>
        <v>0.1145148206385433</v>
      </c>
      <c r="XH147" s="484">
        <f t="shared" ca="1" si="336"/>
        <v>0.76267100357417117</v>
      </c>
      <c r="XI147" s="484">
        <f t="shared" ca="1" si="336"/>
        <v>0.83588735762379129</v>
      </c>
      <c r="XJ147" s="484">
        <f t="shared" ca="1" si="336"/>
        <v>0.61827212334725412</v>
      </c>
      <c r="XK147" s="484">
        <f t="shared" ca="1" si="336"/>
        <v>1.0853455622024688</v>
      </c>
      <c r="XL147" s="484">
        <f t="shared" ca="1" si="336"/>
        <v>0.90378173190054445</v>
      </c>
      <c r="XM147" s="484">
        <f t="shared" ca="1" si="336"/>
        <v>0.64336895124803395</v>
      </c>
      <c r="XN147" s="484">
        <f t="shared" ca="1" si="336"/>
        <v>2.7828601533139714E-2</v>
      </c>
      <c r="XO147" s="484">
        <f t="shared" ca="1" si="336"/>
        <v>0.70341687857189839</v>
      </c>
      <c r="XP147" s="484">
        <f t="shared" ca="1" si="336"/>
        <v>0.81844349346382761</v>
      </c>
      <c r="XQ147" s="484">
        <f t="shared" ca="1" si="252"/>
        <v>0.96764316366919345</v>
      </c>
      <c r="XR147" s="484">
        <f t="shared" ca="1" si="253"/>
        <v>1.0155067453864242</v>
      </c>
      <c r="XS147" s="484">
        <f t="shared" ca="1" si="254"/>
        <v>-0.55611861992167977</v>
      </c>
      <c r="XT147" s="484">
        <f t="shared" ca="1" si="255"/>
        <v>0.50818242424121263</v>
      </c>
      <c r="XU147" s="484">
        <f t="shared" ca="1" si="256"/>
        <v>-0.63720289277878872</v>
      </c>
      <c r="XV147" s="484">
        <f t="shared" ca="1" si="257"/>
        <v>-0.30179372854458303</v>
      </c>
      <c r="XW147" s="484">
        <f t="shared" ca="1" si="258"/>
        <v>-0.40427726626791127</v>
      </c>
      <c r="XX147" s="484">
        <f t="shared" ca="1" si="250"/>
        <v>-0.20379943838012618</v>
      </c>
      <c r="XY147" s="484">
        <f t="shared" ca="1" si="250"/>
        <v>-0.24303080179333969</v>
      </c>
      <c r="XZ147" s="484">
        <f t="shared" ca="1" si="250"/>
        <v>-0.56968338057380219</v>
      </c>
      <c r="YA147" s="484">
        <f t="shared" ca="1" si="250"/>
        <v>-0.43779539324227229</v>
      </c>
      <c r="YB147" s="484">
        <f t="shared" ca="1" si="250"/>
        <v>-0.21272953623148902</v>
      </c>
      <c r="YC147" s="484">
        <f t="shared" ca="1" si="250"/>
        <v>-0.17304240180829866</v>
      </c>
      <c r="YD147" s="484">
        <f t="shared" ca="1" si="246"/>
        <v>0.89512192470051022</v>
      </c>
      <c r="YE147" s="484">
        <f t="shared" ca="1" si="244"/>
        <v>0.3707400779330165</v>
      </c>
      <c r="YF147" s="484">
        <f t="shared" ca="1" si="244"/>
        <v>-0.18401706144294017</v>
      </c>
      <c r="YG147" s="484">
        <f t="shared" ca="1" si="244"/>
        <v>0.53605841900202811</v>
      </c>
      <c r="YH147" s="484">
        <f t="shared" ca="1" si="244"/>
        <v>0.3761400347447329</v>
      </c>
      <c r="YI147" s="484">
        <f t="shared" ca="1" si="244"/>
        <v>0.40086843951579315</v>
      </c>
      <c r="YJ147" s="484">
        <f t="shared" ca="1" si="244"/>
        <v>0.55062996448654267</v>
      </c>
      <c r="YK147" s="484">
        <f t="shared" ca="1" si="244"/>
        <v>5.8277766861099353E-2</v>
      </c>
      <c r="YL147" s="484">
        <f t="shared" ca="1" si="244"/>
        <v>0.15139075417761619</v>
      </c>
      <c r="YM147" s="484">
        <f t="shared" ca="1" si="244"/>
        <v>0.90333107688824665</v>
      </c>
      <c r="YN147" s="484">
        <f t="shared" ca="1" si="244"/>
        <v>0.48075197312125845</v>
      </c>
      <c r="YO147" s="484">
        <f t="shared" ca="1" si="244"/>
        <v>0.61684084958524532</v>
      </c>
      <c r="YP147" s="484">
        <f t="shared" ca="1" si="244"/>
        <v>-0.53716755334219179</v>
      </c>
      <c r="YQ147" s="484">
        <f t="shared" ca="1" si="244"/>
        <v>0.66635823149419537</v>
      </c>
      <c r="YR147" s="484">
        <f t="shared" ca="1" si="244"/>
        <v>0.79923652292777037</v>
      </c>
      <c r="YU147" s="606" t="s">
        <v>7486</v>
      </c>
      <c r="YV147" s="700" t="str">
        <f t="shared" ca="1" si="304"/>
        <v>B</v>
      </c>
      <c r="YW147" s="479">
        <f t="shared" ca="1" si="327"/>
        <v>0.67518277808807159</v>
      </c>
      <c r="YX147" s="495">
        <f t="shared" ca="1" si="305"/>
        <v>0.89241892516361931</v>
      </c>
      <c r="YY147" s="458">
        <f t="shared" ca="1" si="305"/>
        <v>0.83812235625716147</v>
      </c>
      <c r="YZ147" s="458">
        <f t="shared" ca="1" si="305"/>
        <v>0.10672309250184883</v>
      </c>
      <c r="ZA147" s="459">
        <f t="shared" ca="1" si="305"/>
        <v>0.86346673842965682</v>
      </c>
      <c r="ZB147" s="495">
        <f t="shared" ca="1" si="328"/>
        <v>0.5702743854027118</v>
      </c>
      <c r="ZC147" s="458">
        <f t="shared" ca="1" si="329"/>
        <v>0.81773204454638493</v>
      </c>
      <c r="ZD147" s="458">
        <f t="shared" ca="1" si="330"/>
        <v>-0.48168810159295644</v>
      </c>
      <c r="ZE147" s="459">
        <f t="shared" ca="1" si="331"/>
        <v>0.49852560579756167</v>
      </c>
      <c r="ZF147" s="484">
        <f t="shared" ca="1" si="335"/>
        <v>6.2622520444229578E-3</v>
      </c>
      <c r="ZG147" s="484">
        <f t="shared" ca="1" si="335"/>
        <v>0.20129871520842663</v>
      </c>
      <c r="ZH147" s="484">
        <f t="shared" ca="1" si="335"/>
        <v>8.9808171214972948E-2</v>
      </c>
      <c r="ZI147" s="484">
        <f t="shared" ca="1" si="335"/>
        <v>2.1988880583922777E-2</v>
      </c>
      <c r="ZJ147" s="484">
        <f t="shared" ca="1" si="335"/>
        <v>9.1836409008688807E-2</v>
      </c>
      <c r="ZK147" s="484">
        <f t="shared" ca="1" si="335"/>
        <v>7.3425809550013654E-2</v>
      </c>
      <c r="ZL147" s="484">
        <f t="shared" ca="1" si="335"/>
        <v>2.4672875513209128E-2</v>
      </c>
      <c r="ZM147" s="484">
        <f t="shared" ca="1" si="335"/>
        <v>-9.637358949300015E-2</v>
      </c>
      <c r="ZN147" s="484">
        <f t="shared" ca="1" si="335"/>
        <v>8.9770705925095284E-2</v>
      </c>
      <c r="ZO147" s="484">
        <f t="shared" ca="1" si="335"/>
        <v>2.8984588520071332E-2</v>
      </c>
      <c r="ZP147" s="484">
        <f t="shared" ca="1" si="337"/>
        <v>2.6000050859821721E-2</v>
      </c>
      <c r="ZQ147" s="484">
        <f t="shared" ca="1" si="337"/>
        <v>2.5821286544858647E-2</v>
      </c>
      <c r="ZR147" s="484">
        <f t="shared" ca="1" si="337"/>
        <v>6.8537874740930649E-2</v>
      </c>
      <c r="ZS147" s="484">
        <f t="shared" ca="1" si="337"/>
        <v>7.3098996299607533E-2</v>
      </c>
      <c r="ZT147" s="484">
        <f t="shared" ca="1" si="337"/>
        <v>5.4582123014624152E-2</v>
      </c>
      <c r="ZU147" s="484">
        <f t="shared" ca="1" si="337"/>
        <v>6.474923923392932E-2</v>
      </c>
      <c r="ZV147" s="484">
        <f t="shared" ca="1" si="337"/>
        <v>4.5270410067628573E-2</v>
      </c>
      <c r="ZW147" s="484">
        <f t="shared" ca="1" si="337"/>
        <v>5.5175234891583769E-3</v>
      </c>
      <c r="ZX147" s="484">
        <f t="shared" ca="1" si="337"/>
        <v>2.7969817598544739E-2</v>
      </c>
      <c r="ZY147" s="484">
        <f t="shared" ca="1" si="337"/>
        <v>0.13772471860952887</v>
      </c>
      <c r="ZZ147" s="484">
        <f t="shared" ca="1" si="259"/>
        <v>8.8902203566076518E-2</v>
      </c>
      <c r="AAA147" s="484">
        <f t="shared" ca="1" si="260"/>
        <v>7.0124047108771501E-2</v>
      </c>
      <c r="AAB147" s="484">
        <f t="shared" ca="1" si="261"/>
        <v>-0.10150745433592355</v>
      </c>
      <c r="AAC147" s="484">
        <f t="shared" ca="1" si="262"/>
        <v>1.2546600107337495E-2</v>
      </c>
      <c r="AAD147" s="484">
        <f t="shared" ca="1" si="263"/>
        <v>-7.8682240113631882E-2</v>
      </c>
      <c r="AAE147" s="484">
        <f t="shared" ca="1" si="264"/>
        <v>-4.0219644611828483E-2</v>
      </c>
      <c r="AAF147" s="484">
        <f t="shared" ca="1" si="265"/>
        <v>-6.120902348854227E-2</v>
      </c>
      <c r="AAG147" s="484">
        <f t="shared" ca="1" si="251"/>
        <v>-4.3018323338477257E-2</v>
      </c>
      <c r="AAH147" s="484">
        <f t="shared" ca="1" si="251"/>
        <v>-3.8008707897835295E-2</v>
      </c>
      <c r="AAI147" s="484">
        <f t="shared" ca="1" si="251"/>
        <v>-6.0338538063910964E-2</v>
      </c>
      <c r="AAJ147" s="484">
        <f t="shared" ca="1" si="251"/>
        <v>-5.2025335368730337E-2</v>
      </c>
      <c r="AAK147" s="484">
        <f t="shared" ca="1" si="251"/>
        <v>-3.3183772310049216E-2</v>
      </c>
      <c r="AAL147" s="484">
        <f t="shared" ca="1" si="251"/>
        <v>-1.741238539122681E-2</v>
      </c>
      <c r="AAM147" s="484">
        <f t="shared" ca="1" si="247"/>
        <v>3.2295609342675426E-2</v>
      </c>
      <c r="AAN147" s="484">
        <f t="shared" ca="1" si="245"/>
        <v>4.9087251052876063E-2</v>
      </c>
      <c r="AAO147" s="484">
        <f t="shared" ca="1" si="245"/>
        <v>-8.7757427120618361E-3</v>
      </c>
      <c r="AAP147" s="484">
        <f t="shared" ca="1" si="245"/>
        <v>2.8328516958800835E-2</v>
      </c>
      <c r="AAQ147" s="484">
        <f t="shared" ca="1" si="245"/>
        <v>7.2202153341576855E-2</v>
      </c>
      <c r="AAR147" s="484">
        <f t="shared" ca="1" si="245"/>
        <v>1.612649398533611E-2</v>
      </c>
      <c r="AAS147" s="484">
        <f t="shared" ca="1" si="245"/>
        <v>2.5193481555402932E-2</v>
      </c>
      <c r="AAT147" s="484">
        <f t="shared" ca="1" si="245"/>
        <v>0.1027465411596778</v>
      </c>
      <c r="AAU147" s="484">
        <f t="shared" ca="1" si="245"/>
        <v>0.12363824729832018</v>
      </c>
      <c r="AAV147" s="484">
        <f t="shared" ca="1" si="245"/>
        <v>7.4818040837836219E-2</v>
      </c>
      <c r="AAW147" s="484">
        <f t="shared" ca="1" si="245"/>
        <v>2.5206724043060142E-2</v>
      </c>
      <c r="AAX147" s="484">
        <f t="shared" ca="1" si="245"/>
        <v>7.903122228639349E-2</v>
      </c>
      <c r="AAY147" s="484">
        <f t="shared" ca="1" si="245"/>
        <v>-0.12312049482031152</v>
      </c>
      <c r="AAZ147" s="484">
        <f t="shared" ca="1" si="245"/>
        <v>0.10083451386486998</v>
      </c>
      <c r="ABA147" s="484">
        <f t="shared" ca="1" si="245"/>
        <v>0.11331661652741069</v>
      </c>
    </row>
    <row r="148" spans="1:729" ht="15" customHeight="1" x14ac:dyDescent="0.35">
      <c r="A148" s="498">
        <v>146</v>
      </c>
      <c r="B148" s="628"/>
      <c r="C148" s="606" t="s">
        <v>7548</v>
      </c>
      <c r="D148" s="629">
        <v>646</v>
      </c>
      <c r="E148" s="630" t="s">
        <v>7549</v>
      </c>
      <c r="F148" s="631" t="s">
        <v>1182</v>
      </c>
      <c r="G148" s="632">
        <v>12952.209000000001</v>
      </c>
      <c r="H148" s="504">
        <v>10371.529411853666</v>
      </c>
      <c r="I148" s="505">
        <v>820</v>
      </c>
      <c r="J148" s="633" t="s">
        <v>7550</v>
      </c>
      <c r="K148" s="469">
        <v>2</v>
      </c>
      <c r="L148" s="508" t="s">
        <v>7550</v>
      </c>
      <c r="M148" s="817">
        <v>130</v>
      </c>
      <c r="N148" s="818">
        <v>0.47889999999999999</v>
      </c>
      <c r="O148" s="819">
        <v>0.61760000000000004</v>
      </c>
      <c r="P148" s="820">
        <v>0.29310000000000003</v>
      </c>
      <c r="Q148" s="821">
        <v>0.52610000000000001</v>
      </c>
      <c r="R148" s="818">
        <v>0.63100000000000001</v>
      </c>
      <c r="S148" s="822">
        <v>0.45900000000000002</v>
      </c>
      <c r="T148" s="822">
        <v>0.72219999999999995</v>
      </c>
      <c r="U148" s="822">
        <v>0.45651999999999998</v>
      </c>
      <c r="V148" s="822">
        <v>0.51180000000000003</v>
      </c>
      <c r="W148" s="784" t="s">
        <v>7551</v>
      </c>
      <c r="X148" s="875" t="s">
        <v>7552</v>
      </c>
      <c r="Y148" s="517">
        <v>5</v>
      </c>
      <c r="Z148" s="517">
        <v>3</v>
      </c>
      <c r="AA148" s="519" t="s">
        <v>7553</v>
      </c>
      <c r="AB148" s="903">
        <v>2018</v>
      </c>
      <c r="AC148" s="369">
        <v>0</v>
      </c>
      <c r="AD148" s="431" t="s">
        <v>1188</v>
      </c>
      <c r="AE148" s="817">
        <v>0</v>
      </c>
      <c r="AF148" s="634" t="s">
        <v>1188</v>
      </c>
      <c r="AG148" s="635" t="s">
        <v>1188</v>
      </c>
      <c r="AH148" s="636" t="s">
        <v>1188</v>
      </c>
      <c r="AI148" s="636" t="s">
        <v>1188</v>
      </c>
      <c r="AJ148" s="636" t="s">
        <v>1188</v>
      </c>
      <c r="AK148" s="637" t="s">
        <v>1188</v>
      </c>
      <c r="AL148" s="765" t="s">
        <v>1188</v>
      </c>
      <c r="AM148" s="639" t="s">
        <v>1188</v>
      </c>
      <c r="AN148" s="636" t="s">
        <v>1188</v>
      </c>
      <c r="AO148" s="636" t="s">
        <v>1188</v>
      </c>
      <c r="AP148" s="636" t="s">
        <v>1188</v>
      </c>
      <c r="AQ148" s="636" t="s">
        <v>1188</v>
      </c>
      <c r="AR148" s="636" t="s">
        <v>1188</v>
      </c>
      <c r="AS148" s="636" t="s">
        <v>1188</v>
      </c>
      <c r="AT148" s="636" t="s">
        <v>1188</v>
      </c>
      <c r="AU148" s="640" t="s">
        <v>1188</v>
      </c>
      <c r="AV148" s="785" t="s">
        <v>7554</v>
      </c>
      <c r="AW148" s="642" t="s">
        <v>4144</v>
      </c>
      <c r="AX148" s="643">
        <v>1</v>
      </c>
      <c r="AY148" s="709" t="s">
        <v>7555</v>
      </c>
      <c r="AZ148" s="645">
        <v>2</v>
      </c>
      <c r="BA148" s="709" t="s">
        <v>7556</v>
      </c>
      <c r="BB148" s="631" t="s">
        <v>7557</v>
      </c>
      <c r="BC148" s="646" t="s">
        <v>3154</v>
      </c>
      <c r="BD148" s="631" t="s">
        <v>1195</v>
      </c>
      <c r="BE148" s="631" t="s">
        <v>1317</v>
      </c>
      <c r="BF148" s="631">
        <v>3</v>
      </c>
      <c r="BG148" s="631">
        <v>2013</v>
      </c>
      <c r="BH148" s="631" t="s">
        <v>1195</v>
      </c>
      <c r="BI148" s="631">
        <v>1</v>
      </c>
      <c r="BJ148" s="631">
        <v>1</v>
      </c>
      <c r="BK148" s="631" t="s">
        <v>1318</v>
      </c>
      <c r="BL148" s="631" t="s">
        <v>1257</v>
      </c>
      <c r="BM148" s="551" t="s">
        <v>7558</v>
      </c>
      <c r="BN148" s="647">
        <v>1997</v>
      </c>
      <c r="BO148" s="709" t="s">
        <v>7559</v>
      </c>
      <c r="BP148" s="647">
        <v>2006</v>
      </c>
      <c r="BQ148" s="647">
        <v>2</v>
      </c>
      <c r="BR148" s="647">
        <v>4</v>
      </c>
      <c r="BS148" s="647" t="s">
        <v>1188</v>
      </c>
      <c r="BT148" s="647" t="s">
        <v>1188</v>
      </c>
      <c r="BU148" s="647" t="s">
        <v>1188</v>
      </c>
      <c r="BV148" s="648" t="s">
        <v>1188</v>
      </c>
      <c r="BW148" s="649" t="s">
        <v>7560</v>
      </c>
      <c r="BX148" s="650">
        <v>1997</v>
      </c>
      <c r="BY148" s="647" t="s">
        <v>1203</v>
      </c>
      <c r="BZ148" s="651" t="s">
        <v>1204</v>
      </c>
      <c r="CA148" s="647">
        <v>2</v>
      </c>
      <c r="CB148" s="647" t="s">
        <v>1203</v>
      </c>
      <c r="CC148" s="557" t="s">
        <v>7561</v>
      </c>
      <c r="CD148" s="652">
        <v>2006</v>
      </c>
      <c r="CE148" s="647">
        <v>3</v>
      </c>
      <c r="CF148" s="647">
        <v>2</v>
      </c>
      <c r="CG148" s="515" t="s">
        <v>7560</v>
      </c>
      <c r="CH148" s="647">
        <v>1997</v>
      </c>
      <c r="CI148" s="647">
        <v>1964</v>
      </c>
      <c r="CJ148" s="647">
        <v>3</v>
      </c>
      <c r="CK148" s="651" t="s">
        <v>7562</v>
      </c>
      <c r="CL148" s="651" t="s">
        <v>7563</v>
      </c>
      <c r="CM148" s="647">
        <v>2</v>
      </c>
      <c r="CN148" s="647" t="s">
        <v>1209</v>
      </c>
      <c r="CO148" s="557" t="s">
        <v>7564</v>
      </c>
      <c r="CP148" s="647">
        <v>2004</v>
      </c>
      <c r="CQ148" s="647">
        <v>3</v>
      </c>
      <c r="CR148" s="650">
        <v>2</v>
      </c>
      <c r="CS148" s="551" t="s">
        <v>7561</v>
      </c>
      <c r="CT148" s="647">
        <v>2013</v>
      </c>
      <c r="CU148" s="648">
        <v>3</v>
      </c>
      <c r="CV148" s="653" t="s">
        <v>1188</v>
      </c>
      <c r="CW148" s="647" t="s">
        <v>1188</v>
      </c>
      <c r="CX148" s="655">
        <v>0</v>
      </c>
      <c r="CY148" s="656" t="s">
        <v>7565</v>
      </c>
      <c r="CZ148" s="647">
        <v>2010</v>
      </c>
      <c r="DA148" s="657">
        <v>1</v>
      </c>
      <c r="DB148" s="723">
        <v>118590</v>
      </c>
      <c r="DC148" s="753">
        <v>1</v>
      </c>
      <c r="DD148" s="659" t="s">
        <v>7566</v>
      </c>
      <c r="DE148" s="648">
        <v>2017</v>
      </c>
      <c r="DF148" s="708" t="s">
        <v>7567</v>
      </c>
      <c r="DG148" s="664" t="s">
        <v>7568</v>
      </c>
      <c r="DH148" s="666">
        <v>1</v>
      </c>
      <c r="DI148" s="710" t="s">
        <v>1262</v>
      </c>
      <c r="DJ148" s="709" t="s">
        <v>7569</v>
      </c>
      <c r="DK148" s="665">
        <v>2009</v>
      </c>
      <c r="DL148" s="665">
        <v>3</v>
      </c>
      <c r="DM148" s="655">
        <v>2</v>
      </c>
      <c r="DN148" s="708" t="s">
        <v>7567</v>
      </c>
      <c r="DO148" s="664" t="s">
        <v>7568</v>
      </c>
      <c r="DP148" s="666">
        <v>1</v>
      </c>
      <c r="DQ148" s="710" t="s">
        <v>1262</v>
      </c>
      <c r="DR148" s="578" t="s">
        <v>7570</v>
      </c>
      <c r="DS148" s="753">
        <v>2009</v>
      </c>
      <c r="DT148" s="753">
        <v>3</v>
      </c>
      <c r="DU148" s="657">
        <v>1</v>
      </c>
      <c r="DV148" s="651" t="s">
        <v>7571</v>
      </c>
      <c r="DW148" s="578" t="s">
        <v>7572</v>
      </c>
      <c r="DX148" s="647">
        <v>2008</v>
      </c>
      <c r="DY148" s="647">
        <v>2</v>
      </c>
      <c r="DZ148" s="650">
        <v>1</v>
      </c>
      <c r="EA148" s="807" t="s">
        <v>1188</v>
      </c>
      <c r="EB148" s="506" t="s">
        <v>4144</v>
      </c>
      <c r="EC148" s="647">
        <v>2</v>
      </c>
      <c r="ED148" s="668" t="s">
        <v>1504</v>
      </c>
      <c r="EE148" s="647">
        <v>1990</v>
      </c>
      <c r="EF148" s="647">
        <v>3</v>
      </c>
      <c r="EG148" s="650" t="s">
        <v>1220</v>
      </c>
      <c r="EH148" s="648">
        <v>4</v>
      </c>
      <c r="EI148" s="551" t="s">
        <v>7554</v>
      </c>
      <c r="EJ148" s="651" t="s">
        <v>4144</v>
      </c>
      <c r="EK148" s="647" t="s">
        <v>1188</v>
      </c>
      <c r="EL148" s="647" t="s">
        <v>1188</v>
      </c>
      <c r="EM148" s="669" t="s">
        <v>1188</v>
      </c>
      <c r="EN148" s="647" t="s">
        <v>1188</v>
      </c>
      <c r="EO148" s="670" t="s">
        <v>1188</v>
      </c>
      <c r="EP148" s="556">
        <v>0</v>
      </c>
      <c r="EQ148" s="556" t="s">
        <v>1188</v>
      </c>
      <c r="ER148" s="651" t="s">
        <v>1188</v>
      </c>
      <c r="ES148" s="556" t="s">
        <v>1188</v>
      </c>
      <c r="ET148" s="556">
        <v>0</v>
      </c>
      <c r="EU148" s="671">
        <v>0</v>
      </c>
      <c r="EV148" s="672"/>
      <c r="EW148" s="864" t="s">
        <v>1005</v>
      </c>
      <c r="EX148" s="674"/>
      <c r="EY148" s="631" t="s">
        <v>1416</v>
      </c>
      <c r="EZ148" s="631" t="s">
        <v>1188</v>
      </c>
      <c r="FA148" s="675"/>
      <c r="FB148" s="648">
        <v>0</v>
      </c>
      <c r="FC148" s="676"/>
      <c r="FD148" s="647"/>
      <c r="FE148" s="648"/>
      <c r="FF148" s="652" t="s">
        <v>1225</v>
      </c>
      <c r="FG148" s="563" t="s">
        <v>1226</v>
      </c>
      <c r="FH148" s="631" t="str">
        <f t="shared" si="266"/>
        <v>C</v>
      </c>
      <c r="FI148" s="677">
        <f t="shared" si="267"/>
        <v>1.5333333333333332</v>
      </c>
      <c r="FJ148" s="678">
        <f t="shared" si="268"/>
        <v>1.6</v>
      </c>
      <c r="FK148" s="679">
        <f t="shared" si="269"/>
        <v>2</v>
      </c>
      <c r="FL148" s="680">
        <f t="shared" si="270"/>
        <v>1</v>
      </c>
      <c r="FM148" s="681">
        <v>0</v>
      </c>
      <c r="FN148" s="430" t="s">
        <v>1188</v>
      </c>
      <c r="FO148" s="686" t="s">
        <v>1188</v>
      </c>
      <c r="FP148" s="686" t="s">
        <v>1188</v>
      </c>
      <c r="FQ148" s="430">
        <v>0</v>
      </c>
      <c r="FR148" s="682" t="s">
        <v>1188</v>
      </c>
      <c r="FS148" s="369">
        <v>0</v>
      </c>
      <c r="FT148" s="430" t="s">
        <v>1188</v>
      </c>
      <c r="FU148" s="431" t="s">
        <v>1188</v>
      </c>
      <c r="FV148" s="369">
        <v>0</v>
      </c>
      <c r="FW148" s="430" t="s">
        <v>1188</v>
      </c>
      <c r="FX148" s="431" t="s">
        <v>1188</v>
      </c>
      <c r="FY148" s="369">
        <v>1</v>
      </c>
      <c r="FZ148" s="430">
        <v>2015</v>
      </c>
      <c r="GA148" s="686" t="s">
        <v>2941</v>
      </c>
      <c r="GB148" s="572" t="s">
        <v>7573</v>
      </c>
      <c r="GC148" s="369">
        <v>1</v>
      </c>
      <c r="GD148" s="430">
        <v>2014</v>
      </c>
      <c r="GE148" s="686" t="s">
        <v>7574</v>
      </c>
      <c r="GF148" s="573" t="s">
        <v>7575</v>
      </c>
      <c r="GG148" s="369">
        <v>1</v>
      </c>
      <c r="GH148" s="430">
        <v>2016</v>
      </c>
      <c r="GI148" s="686" t="s">
        <v>7576</v>
      </c>
      <c r="GJ148" s="573" t="s">
        <v>7577</v>
      </c>
      <c r="GK148" s="369">
        <v>2</v>
      </c>
      <c r="GL148" s="430">
        <v>2014</v>
      </c>
      <c r="GM148" s="686" t="s">
        <v>7578</v>
      </c>
      <c r="GN148" s="572" t="s">
        <v>7579</v>
      </c>
      <c r="GO148" s="676">
        <v>0</v>
      </c>
      <c r="GP148" s="917" t="s">
        <v>1188</v>
      </c>
      <c r="GQ148" s="872" t="s">
        <v>1188</v>
      </c>
      <c r="GR148" s="872" t="s">
        <v>1188</v>
      </c>
      <c r="GS148" s="872" t="s">
        <v>1188</v>
      </c>
      <c r="GT148" s="873" t="s">
        <v>1188</v>
      </c>
      <c r="GU148" s="581">
        <v>0</v>
      </c>
      <c r="GV148" s="687" t="s">
        <v>1188</v>
      </c>
      <c r="GW148" s="872" t="s">
        <v>1188</v>
      </c>
      <c r="GX148" s="873" t="s">
        <v>1188</v>
      </c>
      <c r="GY148" s="874">
        <v>0</v>
      </c>
      <c r="GZ148" s="582" t="s">
        <v>1188</v>
      </c>
      <c r="HA148" s="583" t="s">
        <v>7580</v>
      </c>
      <c r="HB148" s="584">
        <v>1</v>
      </c>
      <c r="HC148" s="585">
        <v>2</v>
      </c>
      <c r="HD148" s="586" t="s">
        <v>7581</v>
      </c>
      <c r="HE148" s="557" t="s">
        <v>7582</v>
      </c>
      <c r="HF148" s="587">
        <v>2020</v>
      </c>
      <c r="HG148" s="587">
        <v>2020</v>
      </c>
      <c r="HH148" s="588">
        <v>2</v>
      </c>
      <c r="HI148" s="586" t="s">
        <v>3625</v>
      </c>
      <c r="HJ148" s="557" t="s">
        <v>7582</v>
      </c>
      <c r="HK148" s="691">
        <v>2020</v>
      </c>
      <c r="HL148" s="692">
        <v>2</v>
      </c>
      <c r="HM148" s="591" t="s">
        <v>7583</v>
      </c>
      <c r="HN148" s="592">
        <v>2013</v>
      </c>
      <c r="HO148" s="681">
        <v>0</v>
      </c>
      <c r="HP148" s="574">
        <v>0</v>
      </c>
      <c r="HQ148" s="472">
        <f t="shared" si="271"/>
        <v>0</v>
      </c>
      <c r="HR148" s="593">
        <v>0.5</v>
      </c>
      <c r="HS148" s="574">
        <v>1</v>
      </c>
      <c r="HT148" s="574">
        <v>0</v>
      </c>
      <c r="HU148" s="574">
        <v>0</v>
      </c>
      <c r="HV148" s="574">
        <v>1</v>
      </c>
      <c r="HW148" s="574">
        <v>0.5</v>
      </c>
      <c r="HX148" s="574">
        <v>0</v>
      </c>
      <c r="HY148" s="574">
        <v>0</v>
      </c>
      <c r="HZ148" s="574">
        <v>0</v>
      </c>
      <c r="IA148" s="574">
        <v>1</v>
      </c>
      <c r="IB148" s="574">
        <v>1</v>
      </c>
      <c r="IC148" s="574">
        <v>0</v>
      </c>
      <c r="ID148" s="681">
        <v>0</v>
      </c>
      <c r="IE148" s="369">
        <v>0</v>
      </c>
      <c r="IF148" s="574">
        <v>0</v>
      </c>
      <c r="IG148" s="472">
        <f t="shared" si="272"/>
        <v>0</v>
      </c>
      <c r="IH148" s="609">
        <v>0.61715712642489728</v>
      </c>
      <c r="II148" s="694">
        <v>0.58351739885642073</v>
      </c>
      <c r="IJ148" s="695">
        <v>0.59563154006890995</v>
      </c>
      <c r="IK148" s="696">
        <v>0.60530359848450643</v>
      </c>
      <c r="IL148" s="696">
        <v>0.53218202807226556</v>
      </c>
      <c r="IM148" s="697">
        <v>0.6009524288000011</v>
      </c>
      <c r="IN148" s="599">
        <v>1</v>
      </c>
      <c r="IO148" s="600">
        <v>6</v>
      </c>
      <c r="IP148" s="601">
        <v>6</v>
      </c>
      <c r="IQ148" s="600">
        <v>8</v>
      </c>
      <c r="IR148" s="587">
        <v>14</v>
      </c>
      <c r="IS148" s="601">
        <v>22</v>
      </c>
      <c r="IT148" s="599">
        <v>2</v>
      </c>
      <c r="IU148" s="600">
        <v>13</v>
      </c>
      <c r="IV148" s="587">
        <v>12</v>
      </c>
      <c r="IW148" s="601">
        <v>16</v>
      </c>
      <c r="IX148" s="602">
        <v>41</v>
      </c>
      <c r="IY148" s="681">
        <v>0</v>
      </c>
      <c r="IZ148" s="793" t="s">
        <v>1188</v>
      </c>
      <c r="JA148" s="681">
        <v>1</v>
      </c>
      <c r="JB148" s="743" t="s">
        <v>7584</v>
      </c>
      <c r="JC148" s="681">
        <v>2</v>
      </c>
      <c r="JD148" s="430">
        <v>5</v>
      </c>
      <c r="JE148" s="686" t="s">
        <v>7585</v>
      </c>
      <c r="JF148" s="557" t="s">
        <v>7586</v>
      </c>
      <c r="JG148" s="592">
        <v>2017</v>
      </c>
      <c r="JH148" s="369">
        <v>2</v>
      </c>
      <c r="JI148" s="430">
        <v>3</v>
      </c>
      <c r="JJ148" s="686" t="s">
        <v>7587</v>
      </c>
      <c r="JK148" s="798" t="s">
        <v>7588</v>
      </c>
      <c r="JL148" s="592">
        <v>2018</v>
      </c>
      <c r="JM148" s="369">
        <v>1</v>
      </c>
      <c r="JN148" s="430">
        <v>2</v>
      </c>
      <c r="JO148" s="430">
        <v>1</v>
      </c>
      <c r="JP148" s="686" t="s">
        <v>7589</v>
      </c>
      <c r="JQ148" s="798" t="s">
        <v>7590</v>
      </c>
      <c r="JR148" s="592">
        <v>2019</v>
      </c>
      <c r="JS148" s="369">
        <v>2</v>
      </c>
      <c r="JT148" s="430">
        <v>3</v>
      </c>
      <c r="JU148" s="686" t="s">
        <v>7591</v>
      </c>
      <c r="JV148" s="557" t="s">
        <v>7592</v>
      </c>
      <c r="JW148" s="592">
        <v>2017</v>
      </c>
      <c r="JX148" s="606">
        <v>0</v>
      </c>
      <c r="JY148" s="607" t="s">
        <v>1188</v>
      </c>
      <c r="JZ148" s="606" t="s">
        <v>1188</v>
      </c>
      <c r="KA148" s="606">
        <f t="shared" si="273"/>
        <v>0</v>
      </c>
      <c r="KB148" s="606"/>
      <c r="KC148" s="606"/>
      <c r="KD148" s="606"/>
      <c r="KE148" s="606"/>
      <c r="KF148" s="606">
        <f t="shared" si="274"/>
        <v>0</v>
      </c>
      <c r="KG148" s="606"/>
      <c r="KH148" s="606"/>
      <c r="KI148" s="606"/>
      <c r="KJ148" s="606"/>
      <c r="KK148" s="606">
        <v>1</v>
      </c>
      <c r="KL148" s="606">
        <v>1</v>
      </c>
      <c r="KM148" s="608">
        <f t="shared" si="248"/>
        <v>0.53700453639030454</v>
      </c>
      <c r="KN148" s="609">
        <v>0.18502268195152283</v>
      </c>
      <c r="KO148" s="609">
        <v>60.576923370361328</v>
      </c>
      <c r="KP148" s="610">
        <v>10</v>
      </c>
      <c r="KQ148" s="608">
        <f t="shared" si="249"/>
        <v>0.61286920309066772</v>
      </c>
      <c r="KR148" s="609">
        <v>0.56434601545333862</v>
      </c>
      <c r="KS148" s="609">
        <v>70.673080444335938</v>
      </c>
      <c r="KT148" s="610">
        <v>11</v>
      </c>
      <c r="KU148" s="610">
        <v>53</v>
      </c>
      <c r="KV148" s="606" t="s">
        <v>5586</v>
      </c>
      <c r="KW148" s="606" t="s">
        <v>7548</v>
      </c>
      <c r="KX148" s="700" t="str">
        <f t="shared" ca="1" si="275"/>
        <v>B</v>
      </c>
      <c r="KY148" s="701">
        <f t="shared" ca="1" si="276"/>
        <v>0.52630112584378019</v>
      </c>
      <c r="KZ148" s="702">
        <f t="shared" ca="1" si="235"/>
        <v>0.53833647058823531</v>
      </c>
      <c r="LA148" s="703">
        <f t="shared" ca="1" si="236"/>
        <v>0.7002666666666667</v>
      </c>
      <c r="LB148" s="703">
        <f t="shared" ca="1" si="237"/>
        <v>0.24108333333333332</v>
      </c>
      <c r="LC148" s="704">
        <f t="shared" ca="1" si="238"/>
        <v>0.62551803278688523</v>
      </c>
      <c r="LD148" s="696" cm="1">
        <f t="array" aca="1" ref="LD148" ca="1">INDIRECT(LD$203&amp;ROW())*LD$205</f>
        <v>4</v>
      </c>
      <c r="LE148" s="696" cm="1">
        <f t="array" aca="1" ref="LE148" ca="1">INDIRECT(LE$203&amp;ROW())*LE$205</f>
        <v>4</v>
      </c>
      <c r="LF148" s="696" cm="1">
        <f t="array" aca="1" ref="LF148" ca="1">INDIRECT(LF$203&amp;ROW())*LF$205</f>
        <v>4</v>
      </c>
      <c r="LG148" s="696" cm="1">
        <f t="array" aca="1" ref="LG148" ca="1">INDIRECT(LG$203&amp;ROW())*LG$205</f>
        <v>3</v>
      </c>
      <c r="LH148" s="696" cm="1">
        <f t="array" aca="1" ref="LH148" ca="1">INDIRECT(LH$203&amp;ROW())*LH$205</f>
        <v>2</v>
      </c>
      <c r="LI148" s="696" cm="1">
        <f t="array" aca="1" ref="LI148" ca="1">INDIRECT(LI$203&amp;ROW())*LI$205</f>
        <v>3</v>
      </c>
      <c r="LJ148" s="696" cm="1">
        <f t="array" aca="1" ref="LJ148" ca="1">INDIRECT(LJ$203&amp;ROW())*LJ$205</f>
        <v>3</v>
      </c>
      <c r="LK148" s="696" cm="1">
        <f t="array" aca="1" ref="LK148" ca="1">INDIRECT(LK$203&amp;ROW())*LK$205</f>
        <v>3</v>
      </c>
      <c r="LL148" s="696" cm="1">
        <f t="array" aca="1" ref="LL148" ca="1">INDIRECT(LL$203&amp;ROW())*LL$205</f>
        <v>3</v>
      </c>
      <c r="LM148" s="696" cm="1">
        <f t="array" aca="1" ref="LM148" ca="1">INDIRECT(LM$203&amp;ROW())*LM$205</f>
        <v>4</v>
      </c>
      <c r="LN148" s="696" cm="1">
        <f t="array" aca="1" ref="LN148" ca="1">INDIRECT(LN$203&amp;ROW())*LN$205</f>
        <v>3</v>
      </c>
      <c r="LO148" s="696" cm="1">
        <f t="array" aca="1" ref="LO148" ca="1">INDIRECT(LO$203&amp;ROW())*LO$205</f>
        <v>0</v>
      </c>
      <c r="LP148" s="696" cm="1">
        <f t="array" aca="1" ref="LP148" ca="1">INDIRECT(LP$203&amp;ROW())*LP$205</f>
        <v>0</v>
      </c>
      <c r="LQ148" s="696" cm="1">
        <f t="array" aca="1" ref="LQ148" ca="1">IF(INDIRECT(LQ$203&amp;ROW())="-",0,INDIRECT(LQ$203&amp;ROW())*LQ$205)</f>
        <v>1.7586000000000002</v>
      </c>
      <c r="LR148" s="696" cm="1">
        <f t="array" aca="1" ref="LR148" ca="1">INDIRECT(LR$203&amp;ROW())*LR$205</f>
        <v>8</v>
      </c>
      <c r="LS148" s="696" cm="1">
        <f t="array" aca="1" ref="LS148" ca="1">IF(INDIRECT(LS$203&amp;ROW())="-",0,INDIRECT(LS$203&amp;ROW())*LS$205)</f>
        <v>3.7056000000000004</v>
      </c>
      <c r="LT148" s="696" cm="1">
        <f t="array" aca="1" ref="LT148" ca="1">INDIRECT(LT$203&amp;ROW())*LT$205</f>
        <v>4</v>
      </c>
      <c r="LU148" s="696" cm="1">
        <f t="array" aca="1" ref="LU148" ca="1">INDIRECT(LU$203&amp;ROW())*LU$205</f>
        <v>2</v>
      </c>
      <c r="LV148" s="696" cm="1">
        <f t="array" aca="1" ref="LV148" ca="1">INDIRECT(LV$203&amp;ROW())*LV$205</f>
        <v>3</v>
      </c>
      <c r="LW148" s="696" cm="1">
        <f t="array" aca="1" ref="LW148" ca="1">INDIRECT(LW$203&amp;ROW())*LW$205</f>
        <v>0</v>
      </c>
      <c r="LX148" s="696" cm="1">
        <f t="array" aca="1" ref="LX148" ca="1">INDIRECT(LX$203&amp;ROW())*LX$205</f>
        <v>2</v>
      </c>
      <c r="LY148" s="696" cm="1">
        <f t="array" aca="1" ref="LY148" ca="1">IF(INDIRECT(LY$203&amp;ROW())="-",0,INDIRECT(LY$203&amp;ROW())*LY$205)</f>
        <v>3.786</v>
      </c>
      <c r="LZ148" s="696" cm="1">
        <f t="array" aca="1" ref="LZ148" ca="1">INDIRECT(LZ$203&amp;ROW())*LZ$205</f>
        <v>0</v>
      </c>
      <c r="MA148" s="696" cm="1">
        <f t="array" aca="1" ref="MA148" ca="1">INDIRECT(MA$203&amp;ROW())*MA$205</f>
        <v>2</v>
      </c>
      <c r="MB148" s="696" cm="1">
        <f t="array" aca="1" ref="MB148" ca="1">INDIRECT(MB$203&amp;ROW())*MB$205</f>
        <v>0</v>
      </c>
      <c r="MC148" s="696" cm="1">
        <f t="array" aca="1" ref="MC148" ca="1">IF($MB148=0,0,INDIRECT(MC$203&amp;ROW())*MC$205)</f>
        <v>0</v>
      </c>
      <c r="MD148" s="696" cm="1">
        <f t="array" aca="1" ref="MD148" ca="1">IF($MB148=0,0,INDIRECT(MD$203&amp;ROW())*MD$205)</f>
        <v>0</v>
      </c>
      <c r="ME148" s="696" cm="1">
        <f t="array" aca="1" ref="ME148" ca="1">IF($MB148=0,0,INDIRECT(ME$203&amp;ROW())*ME$205)</f>
        <v>0</v>
      </c>
      <c r="MF148" s="696" cm="1">
        <f t="array" aca="1" ref="MF148" ca="1">IF($MB148=0,0,INDIRECT(MF$203&amp;ROW())*MF$205)</f>
        <v>0</v>
      </c>
      <c r="MG148" s="696" cm="1">
        <f t="array" aca="1" ref="MG148" ca="1">INDIRECT(MG$203&amp;ROW())*MG$205</f>
        <v>0</v>
      </c>
      <c r="MH148" s="696" cm="1">
        <f t="array" aca="1" ref="MH148" ca="1">IF($MG148=0,0,INDIRECT(MH$203&amp;ROW())*MH$205)</f>
        <v>0</v>
      </c>
      <c r="MI148" s="696" cm="1">
        <f t="array" aca="1" ref="MI148" ca="1">IF($MG148=0,0,INDIRECT(MI$203&amp;ROW())*MI$205)</f>
        <v>0</v>
      </c>
      <c r="MJ148" s="696" cm="1">
        <f t="array" aca="1" ref="MJ148" ca="1">INDIRECT(MJ$203&amp;ROW())*MJ$205</f>
        <v>0</v>
      </c>
      <c r="MK148" s="696" cm="1">
        <f t="array" aca="1" ref="MK148" ca="1">INDIRECT(MK$203&amp;ROW())*MK$205</f>
        <v>0</v>
      </c>
      <c r="ML148" s="696" cm="1">
        <f t="array" aca="1" ref="ML148" ca="1">INDIRECT(ML$203&amp;ROW())*ML$205</f>
        <v>0</v>
      </c>
      <c r="MM148" s="696" cm="1">
        <f t="array" aca="1" ref="MM148" ca="1">INDIRECT(MM$203&amp;ROW())*MM$205</f>
        <v>6</v>
      </c>
      <c r="MN148" s="696" cm="1">
        <f t="array" aca="1" ref="MN148" ca="1">INDIRECT(MN$203&amp;ROW())*MN$205</f>
        <v>0</v>
      </c>
      <c r="MO148" s="696" cm="1">
        <f t="array" aca="1" ref="MO148" ca="1">INDIRECT(MO$203&amp;ROW())*MO$205</f>
        <v>2</v>
      </c>
      <c r="MP148" s="696" cm="1">
        <f t="array" aca="1" ref="MP148" ca="1">INDIRECT(MP$203&amp;ROW())*MP$205</f>
        <v>2</v>
      </c>
      <c r="MQ148" s="696" cm="1">
        <f t="array" aca="1" ref="MQ148" ca="1">INDIRECT(MQ$203&amp;ROW())*MQ$205</f>
        <v>2</v>
      </c>
      <c r="MR148" s="696" cm="1">
        <f t="array" aca="1" ref="MR148" ca="1">INDIRECT(MR$203&amp;ROW())*MR$205</f>
        <v>2</v>
      </c>
      <c r="MS148" s="696" cm="1">
        <f t="array" aca="1" ref="MS148" ca="1">INDIRECT(MS$203&amp;ROW())*MS$205</f>
        <v>2</v>
      </c>
      <c r="MT148" s="696" cm="1">
        <f t="array" aca="1" ref="MT148" ca="1">INDIRECT(MT$203&amp;ROW())*MT$205</f>
        <v>1</v>
      </c>
      <c r="MU148" s="696" cm="1">
        <f t="array" aca="1" ref="MU148" ca="1">INDIRECT(MU$203&amp;ROW())*MU$205</f>
        <v>2</v>
      </c>
      <c r="MV148" s="696" cm="1">
        <f t="array" aca="1" ref="MV148" ca="1">IF(INDIRECT(MV$203&amp;ROW())="-",0,INDIRECT(MV$203&amp;ROW())*MV$205)</f>
        <v>3.1566000000000001</v>
      </c>
      <c r="MW148" s="696" cm="1">
        <f t="array" aca="1" ref="MW148" ca="1">INDIRECT(MW$203&amp;ROW())*MW$205</f>
        <v>4</v>
      </c>
      <c r="MX148" s="696" cm="1">
        <f t="array" aca="1" ref="MX148" ca="1">INDIRECT(MX$203&amp;ROW())*MX$205</f>
        <v>4</v>
      </c>
      <c r="MY148" s="696" cm="1">
        <f t="array" aca="1" ref="MY148" ca="1">INDIRECT(MY$203&amp;ROW())*MY$205</f>
        <v>8</v>
      </c>
      <c r="NA148" s="701">
        <f t="shared" si="277"/>
        <v>0.66568536585365856</v>
      </c>
      <c r="NB148" s="617">
        <f t="shared" si="278"/>
        <v>0.68697142857142857</v>
      </c>
      <c r="NC148" s="695">
        <f t="shared" si="279"/>
        <v>0.12546153846153846</v>
      </c>
      <c r="ND148" s="697">
        <f t="shared" si="280"/>
        <v>0.72318888888888888</v>
      </c>
      <c r="NE148" s="694">
        <f t="shared" si="281"/>
        <v>0.55032680544387858</v>
      </c>
      <c r="NF148" s="682" t="str">
        <f t="shared" si="282"/>
        <v>B</v>
      </c>
      <c r="NH148" s="606" t="s">
        <v>7548</v>
      </c>
      <c r="NI148" s="563" t="str">
        <f t="shared" si="239"/>
        <v>C</v>
      </c>
      <c r="NJ148" s="563" t="str">
        <f t="shared" si="283"/>
        <v>B</v>
      </c>
      <c r="NK148" s="563" t="str">
        <f t="shared" ca="1" si="284"/>
        <v>B</v>
      </c>
      <c r="NL148" s="563" t="str">
        <f t="shared" ca="1" si="285"/>
        <v>B</v>
      </c>
      <c r="NM148" s="563" t="str">
        <f t="shared" ca="1" si="286"/>
        <v>B</v>
      </c>
      <c r="NN148" s="563" t="str">
        <f t="shared" ca="1" si="306"/>
        <v>B</v>
      </c>
      <c r="NO148" s="563" t="str">
        <f t="shared" ca="1" si="307"/>
        <v>B</v>
      </c>
      <c r="NP148" s="606" t="str">
        <f t="shared" si="287"/>
        <v>-</v>
      </c>
      <c r="NQ148" s="682" t="str">
        <f t="shared" si="288"/>
        <v>-</v>
      </c>
      <c r="NR148" s="682" t="e">
        <f>IF(OR(AND(NI148="A",OR(NJ148="C",NJ148="D")),AND(NI148="A",OR(#REF!="C",#REF!="D")),AND(NI148="B",OR(NJ148="D",#REF!="D")),AND(OR(NI148="C",NI148="D"),OR(NJ148="A",NJ148="B")),AND(OR(NI148="C",NI148="D"),OR(#REF!="A",#REF!="B")),AND(OR(NJ148="A",#REF!="A",NJ148="B",#REF!="B"),OR(NP148="-",NQ148="-")),AND(OR(NJ148="C",#REF!="C",NJ148="D",#REF!="D"),NP148="Yes")),"Yes","-")</f>
        <v>#REF!</v>
      </c>
      <c r="NS148" s="607" t="s">
        <v>7593</v>
      </c>
      <c r="NT148" s="619">
        <f t="shared" si="289"/>
        <v>0.47889999999999999</v>
      </c>
      <c r="NU148" s="619">
        <f t="shared" si="290"/>
        <v>0.55032680544387858</v>
      </c>
      <c r="NV148" s="619">
        <f t="shared" ca="1" si="291"/>
        <v>0.52630112584378019</v>
      </c>
      <c r="NW148" s="619">
        <f t="shared" ca="1" si="308"/>
        <v>0.53660434168544779</v>
      </c>
      <c r="NX148" s="619">
        <f t="shared" ca="1" si="309"/>
        <v>0.55325803423853226</v>
      </c>
      <c r="NY148" s="620">
        <f t="shared" ca="1" si="310"/>
        <v>0.52922727627093191</v>
      </c>
      <c r="NZ148" s="620">
        <f t="shared" ca="1" si="311"/>
        <v>0.56957452467842051</v>
      </c>
      <c r="OA148" s="705" t="s">
        <v>1188</v>
      </c>
      <c r="OB148" s="706" t="s">
        <v>1188</v>
      </c>
      <c r="OC148" s="494"/>
      <c r="OE148" s="606" t="s">
        <v>7548</v>
      </c>
      <c r="OF148" s="700" t="str">
        <f t="shared" ca="1" si="292"/>
        <v>B</v>
      </c>
      <c r="OG148" s="701">
        <f t="shared" ca="1" si="312"/>
        <v>0.53660434168544779</v>
      </c>
      <c r="OH148" s="705">
        <f t="shared" ca="1" si="293"/>
        <v>0.62281184685466373</v>
      </c>
      <c r="OI148" s="696">
        <f t="shared" ca="1" si="294"/>
        <v>0.70082688481806787</v>
      </c>
      <c r="OJ148" s="696">
        <f t="shared" ca="1" si="295"/>
        <v>0.14432017625751523</v>
      </c>
      <c r="OK148" s="697">
        <f t="shared" ca="1" si="296"/>
        <v>0.67845845881154421</v>
      </c>
      <c r="OL148" s="696" cm="1">
        <f t="array" aca="1" ref="OL148" ca="1">INDIRECT(OL$203&amp;ROW())*OL$205</f>
        <v>0.74780000000000002</v>
      </c>
      <c r="OM148" s="696" cm="1">
        <f t="array" aca="1" ref="OM148" ca="1">INDIRECT(OM$203&amp;ROW())*OM$205</f>
        <v>0.60309999999999997</v>
      </c>
      <c r="ON148" s="696" cm="1">
        <f t="array" aca="1" ref="ON148" ca="1">INDIRECT(ON$203&amp;ROW())*ON$205</f>
        <v>0.72809999999999997</v>
      </c>
      <c r="OO148" s="696" cm="1">
        <f t="array" aca="1" ref="OO148" ca="1">INDIRECT(OO$203&amp;ROW())*OO$205</f>
        <v>1.0790999999999999</v>
      </c>
      <c r="OP148" s="696" cm="1">
        <f t="array" aca="1" ref="OP148" ca="1">INDIRECT(OP$203&amp;ROW())*OP$205</f>
        <v>1.0553999999999999</v>
      </c>
      <c r="OQ148" s="696" cm="1">
        <f t="array" aca="1" ref="OQ148" ca="1">INDIRECT(OQ$203&amp;ROW())*OQ$205</f>
        <v>1.5849</v>
      </c>
      <c r="OR148" s="696" cm="1">
        <f t="array" aca="1" ref="OR148" ca="1">INDIRECT(OR$203&amp;ROW())*OR$205</f>
        <v>1.4141999999999999</v>
      </c>
      <c r="OS148" s="696" cm="1">
        <f t="array" aca="1" ref="OS148" ca="1">INDIRECT(OS$203&amp;ROW())*OS$205</f>
        <v>1.5387</v>
      </c>
      <c r="OT148" s="696" cm="1">
        <f t="array" aca="1" ref="OT148" ca="1">INDIRECT(OT$203&amp;ROW())*OT$205</f>
        <v>1.4727000000000001</v>
      </c>
      <c r="OU148" s="696" cm="1">
        <f t="array" aca="1" ref="OU148" ca="1">INDIRECT(OU$203&amp;ROW())*OU$205</f>
        <v>1.2869999999999999</v>
      </c>
      <c r="OV148" s="696" cm="1">
        <f t="array" aca="1" ref="OV148" ca="1">INDIRECT(OV$203&amp;ROW())*OV$205</f>
        <v>1.2161999999999999</v>
      </c>
      <c r="OW148" s="696" cm="1">
        <f t="array" aca="1" ref="OW148" ca="1">INDIRECT(OW$203&amp;ROW())*OW$205</f>
        <v>0</v>
      </c>
      <c r="OX148" s="696" cm="1">
        <f t="array" aca="1" ref="OX148" ca="1">INDIRECT(OX$203&amp;ROW())*OX$205</f>
        <v>0</v>
      </c>
      <c r="OY148" s="696" cm="1">
        <f t="array" aca="1" ref="OY148" ca="1">IF(INDIRECT(OY$203&amp;ROW())="-",0,INDIRECT(OY$203&amp;ROW())*OY$205)</f>
        <v>0.20801307000000002</v>
      </c>
      <c r="OZ148" s="696" cm="1">
        <f t="array" aca="1" ref="OZ148" ca="1">INDIRECT(OZ$203&amp;ROW())*OZ$205</f>
        <v>1.4206000000000001</v>
      </c>
      <c r="PA148" s="696" cm="1">
        <f t="array" aca="1" ref="PA148" ca="1">IF(INDIRECT(PA$203&amp;ROW())="-",0,INDIRECT(PA$203&amp;ROW())*PA$205)</f>
        <v>0.54558784000000005</v>
      </c>
      <c r="PB148" s="705" cm="1">
        <f t="array" aca="1" ref="PB148" ca="1">INDIRECT(PB$203&amp;ROW())*PB$205</f>
        <v>1.5084</v>
      </c>
      <c r="PC148" s="696" cm="1">
        <f t="array" aca="1" ref="PC148" ca="1">INDIRECT(PC$203&amp;ROW())*PC$205</f>
        <v>1.3946000000000001</v>
      </c>
      <c r="PD148" s="696" cm="1">
        <f t="array" aca="1" ref="PD148" ca="1">INDIRECT(PD$203&amp;ROW())*PD$205</f>
        <v>2.2025999999999999</v>
      </c>
      <c r="PE148" s="696" cm="1">
        <f t="array" aca="1" ref="PE148" ca="1">INDIRECT(PE$203&amp;ROW())*PE$205</f>
        <v>0</v>
      </c>
      <c r="PF148" s="696" cm="1">
        <f t="array" aca="1" ref="PF148" ca="1">INDIRECT(PF$203&amp;ROW())*PF$205</f>
        <v>1.3308</v>
      </c>
      <c r="PG148" s="696" cm="1">
        <f t="array" aca="1" ref="PG148" ca="1">IF(INDIRECT(PG$203&amp;ROW())="-",0,INDIRECT(PG$203&amp;ROW())*PG$205)</f>
        <v>0.55212499999999998</v>
      </c>
      <c r="PH148" s="696" cm="1">
        <f t="array" aca="1" ref="PH148" ca="1">INDIRECT(PH$203&amp;ROW())*PH$205</f>
        <v>0</v>
      </c>
      <c r="PI148" s="696" cm="1">
        <f t="array" aca="1" ref="PI148" ca="1">INDIRECT(PI$203&amp;ROW())*PI$205</f>
        <v>0.60729999999999995</v>
      </c>
      <c r="PJ148" s="696" cm="1">
        <f t="array" aca="1" ref="PJ148" ca="1">INDIRECT(PJ$203&amp;ROW())*PJ$205</f>
        <v>0</v>
      </c>
      <c r="PK148" s="696" cm="1">
        <f t="array" aca="1" ref="PK148" ca="1">IF($PJ148=0,0,INDIRECT(PK$203&amp;ROW())*PK$205)</f>
        <v>0</v>
      </c>
      <c r="PL148" s="696" cm="1">
        <f t="array" aca="1" ref="PL148" ca="1">IF($MPE148=0,0,INDIRECT(PL$203&amp;ROW())*PL$205)</f>
        <v>0</v>
      </c>
      <c r="PM148" s="696" cm="1">
        <f t="array" aca="1" ref="PM148" ca="1">IF($MPE148=0,0,INDIRECT(PM$203&amp;ROW())*PM$205)</f>
        <v>0</v>
      </c>
      <c r="PN148" s="696" cm="1">
        <f t="array" aca="1" ref="PN148" ca="1">IF($PJ148=0,0,INDIRECT(PN$203&amp;ROW())*PN$205)</f>
        <v>0</v>
      </c>
      <c r="PO148" s="696" cm="1">
        <f t="array" aca="1" ref="PO148" ca="1">INDIRECT(PO$203&amp;ROW())*PO$205</f>
        <v>0</v>
      </c>
      <c r="PP148" s="696" cm="1">
        <f t="array" aca="1" ref="PP148" ca="1">IF($PO148=0,0,INDIRECT(PP$203&amp;ROW())*PP$205)</f>
        <v>0</v>
      </c>
      <c r="PQ148" s="696" cm="1">
        <f t="array" aca="1" ref="PQ148" ca="1">IF($PO148=0,0,INDIRECT(PQ$203&amp;ROW())*PQ$205)</f>
        <v>0</v>
      </c>
      <c r="PR148" s="696" cm="1">
        <f t="array" aca="1" ref="PR148" ca="1">INDIRECT(PR$203&amp;ROW())*PR$205</f>
        <v>0</v>
      </c>
      <c r="PS148" s="696" cm="1">
        <f t="array" aca="1" ref="PS148" ca="1">INDIRECT(PS$203&amp;ROW())*PS$205</f>
        <v>0</v>
      </c>
      <c r="PT148" s="696" cm="1">
        <f t="array" aca="1" ref="PT148" ca="1">INDIRECT(PT$203&amp;ROW())*PT$205</f>
        <v>0</v>
      </c>
      <c r="PU148" s="696" cm="1">
        <f t="array" aca="1" ref="PU148" ca="1">INDIRECT(PU$203&amp;ROW())*PU$205</f>
        <v>1.7696999999999998</v>
      </c>
      <c r="PV148" s="696" cm="1">
        <f t="array" aca="1" ref="PV148" ca="1">INDIRECT(PV$203&amp;ROW())*PV$205</f>
        <v>0</v>
      </c>
      <c r="PW148" s="696" cm="1">
        <f t="array" aca="1" ref="PW148" ca="1">INDIRECT(PW$203&amp;ROW())*PW$205</f>
        <v>1.0658000000000001</v>
      </c>
      <c r="PX148" s="696" cm="1">
        <f t="array" aca="1" ref="PX148" ca="1">INDIRECT(PX$203&amp;ROW())*PX$205</f>
        <v>1.1714</v>
      </c>
      <c r="PY148" s="696" cm="1">
        <f t="array" aca="1" ref="PY148" ca="1">INDIRECT(PY$203&amp;ROW())*PY$205</f>
        <v>1.1866000000000001</v>
      </c>
      <c r="PZ148" s="696" cm="1">
        <f t="array" aca="1" ref="PZ148" ca="1">INDIRECT(PZ$203&amp;ROW())*PZ$205</f>
        <v>0.17430000000000001</v>
      </c>
      <c r="QA148" s="696" cm="1">
        <f t="array" aca="1" ref="QA148" ca="1">INDIRECT(QA$203&amp;ROW())*QA$205</f>
        <v>0.31659999999999999</v>
      </c>
      <c r="QB148" s="696" cm="1">
        <f t="array" aca="1" ref="QB148" ca="1">INDIRECT(QB$203&amp;ROW())*QB$205</f>
        <v>0.79830000000000001</v>
      </c>
      <c r="QC148" s="696" cm="1">
        <f t="array" aca="1" ref="QC148" ca="1">INDIRECT(QC$203&amp;ROW())*QC$205</f>
        <v>1.4259999999999999</v>
      </c>
      <c r="QD148" s="696" cm="1">
        <f t="array" aca="1" ref="QD148" ca="1">IF(INDIRECT(QD$203&amp;ROW())="-",0,INDIRECT(QD$203&amp;ROW())*QD$205)</f>
        <v>0.32307800999999997</v>
      </c>
      <c r="QE148" s="696" cm="1">
        <f t="array" aca="1" ref="QE148" ca="1">INDIRECT(QE$203&amp;ROW())*QE$205</f>
        <v>1.0656000000000001</v>
      </c>
      <c r="QF148" s="696" cm="1">
        <f t="array" aca="1" ref="QF148" ca="1">INDIRECT(QF$203&amp;ROW())*QF$205</f>
        <v>0.72440000000000004</v>
      </c>
      <c r="QG148" s="696" cm="1">
        <f t="array" aca="1" ref="QG148" ca="1">INDIRECT(QG$203&amp;ROW())*QG$205</f>
        <v>1.4996</v>
      </c>
      <c r="QI148" s="606" t="s">
        <v>7548</v>
      </c>
      <c r="QJ148" s="700" t="str">
        <f t="shared" ca="1" si="297"/>
        <v>B</v>
      </c>
      <c r="QK148" s="701">
        <f t="shared" ca="1" si="313"/>
        <v>0.55325803423853226</v>
      </c>
      <c r="QL148" s="705">
        <f t="shared" ca="1" si="298"/>
        <v>0.77890958260042442</v>
      </c>
      <c r="QM148" s="696">
        <f t="shared" ca="1" si="299"/>
        <v>0.58995162690782055</v>
      </c>
      <c r="QN148" s="696">
        <f t="shared" ca="1" si="300"/>
        <v>5.6840505619991266E-2</v>
      </c>
      <c r="QO148" s="697">
        <f t="shared" ca="1" si="301"/>
        <v>0.78733042182589319</v>
      </c>
      <c r="QP148" s="696" cm="1">
        <f t="array" aca="1" ref="QP148" ca="1">INDIRECT(QP$203&amp;ROW())*QP$205</f>
        <v>3.3451646745381883E-2</v>
      </c>
      <c r="QQ148" s="696" cm="1">
        <f t="array" aca="1" ref="QQ148" ca="1">INDIRECT(QQ$203&amp;ROW())*QQ$205</f>
        <v>0.12751963295189217</v>
      </c>
      <c r="QR148" s="696" cm="1">
        <f t="array" aca="1" ref="QR148" ca="1">INDIRECT(QR$203&amp;ROW())*QR$205</f>
        <v>7.5449048323979542E-2</v>
      </c>
      <c r="QS148" s="696" cm="1">
        <f t="array" aca="1" ref="QS148" ca="1">INDIRECT(QS$203&amp;ROW())*QS$205</f>
        <v>0.22471360933801068</v>
      </c>
      <c r="QT148" s="696" cm="1">
        <f t="array" aca="1" ref="QT148" ca="1">INDIRECT(QT$203&amp;ROW())*QT$205</f>
        <v>0.17488542943331029</v>
      </c>
      <c r="QU148" s="696" cm="1">
        <f t="array" aca="1" ref="QU148" ca="1">INDIRECT(QU$203&amp;ROW())*QU$205</f>
        <v>0.53329206883563263</v>
      </c>
      <c r="QV148" s="696" cm="1">
        <f t="array" aca="1" ref="QV148" ca="1">INDIRECT(QV$203&amp;ROW())*QV$205</f>
        <v>0.24117831443907087</v>
      </c>
      <c r="QW148" s="696" cm="1">
        <f t="array" aca="1" ref="QW148" ca="1">INDIRECT(QW$203&amp;ROW())*QW$205</f>
        <v>0.53099416374332975</v>
      </c>
      <c r="QX148" s="696" cm="1">
        <f t="array" aca="1" ref="QX148" ca="1">INDIRECT(QX$203&amp;ROW())*QX$205</f>
        <v>0.60640894423913805</v>
      </c>
      <c r="QY148" s="696" cm="1">
        <f t="array" aca="1" ref="QY148" ca="1">INDIRECT(QY$203&amp;ROW())*QY$205</f>
        <v>9.0268316756905984E-2</v>
      </c>
      <c r="QZ148" s="696" cm="1">
        <f t="array" aca="1" ref="QZ148" ca="1">INDIRECT(QZ$203&amp;ROW())*QZ$205</f>
        <v>0.27613248380770827</v>
      </c>
      <c r="RA148" s="696" cm="1">
        <f t="array" aca="1" ref="RA148" ca="1">INDIRECT(RA$203&amp;ROW())*RA$205</f>
        <v>0</v>
      </c>
      <c r="RB148" s="696" cm="1">
        <f t="array" aca="1" ref="RB148" ca="1">INDIRECT(RB$203&amp;ROW())*RB$205</f>
        <v>0</v>
      </c>
      <c r="RC148" s="696" cm="1">
        <f t="array" aca="1" ref="RC148" ca="1">IF(INDIRECT(RC$203&amp;ROW())="-",0,INDIRECT(RC$203&amp;ROW())*RC$205)</f>
        <v>2.4593615108957082E-2</v>
      </c>
      <c r="RD148" s="696" cm="1">
        <f t="array" aca="1" ref="RD148" ca="1">INDIRECT(RD$203&amp;ROW())*RD$205</f>
        <v>7.1442097940886296E-2</v>
      </c>
      <c r="RE148" s="696" cm="1">
        <f t="array" aca="1" ref="RE148" ca="1">IF(INDIRECT(RE$203&amp;ROW())="-",0,INDIRECT(RE$203&amp;ROW())*RE$205)</f>
        <v>3.9087310938444815E-2</v>
      </c>
      <c r="RF148" s="705" cm="1">
        <f t="array" aca="1" ref="RF148" ca="1">INDIRECT(RF$203&amp;ROW())*RF$205</f>
        <v>0.10613798880649605</v>
      </c>
      <c r="RG148" s="696" cm="1">
        <f t="array" aca="1" ref="RG148" ca="1">INDIRECT(RG$203&amp;ROW())*RG$205</f>
        <v>0.27650466908360405</v>
      </c>
      <c r="RH148" s="696" cm="1">
        <f t="array" aca="1" ref="RH148" ca="1">INDIRECT(RH$203&amp;ROW())*RH$205</f>
        <v>8.7581521170816884E-2</v>
      </c>
      <c r="RI148" s="696" cm="1">
        <f t="array" aca="1" ref="RI148" ca="1">INDIRECT(RI$203&amp;ROW())*RI$205</f>
        <v>0</v>
      </c>
      <c r="RJ148" s="696" cm="1">
        <f t="array" aca="1" ref="RJ148" ca="1">INDIRECT(RJ$203&amp;ROW())*RJ$205</f>
        <v>0.12226723336432462</v>
      </c>
      <c r="RK148" s="696" cm="1">
        <f t="array" aca="1" ref="RK148" ca="1">IF(INDIRECT(RK$203&amp;ROW())="-",0,INDIRECT(RK$203&amp;ROW())*RK$205)</f>
        <v>3.8126028887378434E-2</v>
      </c>
      <c r="RL148" s="696" cm="1">
        <f t="array" aca="1" ref="RL148" ca="1">INDIRECT(RL$203&amp;ROW())*RL$205</f>
        <v>0</v>
      </c>
      <c r="RM148" s="696" cm="1">
        <f t="array" aca="1" ref="RM148" ca="1">INDIRECT(RM$203&amp;ROW())*RM$205</f>
        <v>1.4993730364766381E-2</v>
      </c>
      <c r="RN148" s="696" cm="1">
        <f t="array" aca="1" ref="RN148" ca="1">INDIRECT(RN$203&amp;ROW())*RN$205</f>
        <v>0</v>
      </c>
      <c r="RO148" s="696" cm="1">
        <f t="array" aca="1" ref="RO148" ca="1">IF($RN148=0,0,INDIRECT(RO$203&amp;ROW())*RO$205)</f>
        <v>0</v>
      </c>
      <c r="RP148" s="696" cm="1">
        <f t="array" aca="1" ref="RP148" ca="1">IF($RN148=0,0,INDIRECT(RP$203&amp;ROW())*RP$205)</f>
        <v>0</v>
      </c>
      <c r="RQ148" s="696" cm="1">
        <f t="array" aca="1" ref="RQ148" ca="1">IF($RN148=0,0,INDIRECT(RQ$203&amp;ROW())*RQ$205)</f>
        <v>0</v>
      </c>
      <c r="RR148" s="696" cm="1">
        <f t="array" aca="1" ref="RR148" ca="1">IF($RN148=0,0,INDIRECT(RR$203&amp;ROW())*RR$205)</f>
        <v>0</v>
      </c>
      <c r="RS148" s="696" cm="1">
        <f t="array" aca="1" ref="RS148" ca="1">INDIRECT(RS$203&amp;ROW())*RS$205</f>
        <v>0</v>
      </c>
      <c r="RT148" s="696" cm="1">
        <f t="array" aca="1" ref="RT148" ca="1">IF($RS148=0,0,INDIRECT(RT$203&amp;ROW())*RT$205)</f>
        <v>0</v>
      </c>
      <c r="RU148" s="696" cm="1">
        <f t="array" aca="1" ref="RU148" ca="1">IF($RS148=0,0,INDIRECT(RU$203&amp;ROW())*RU$205)</f>
        <v>0</v>
      </c>
      <c r="RV148" s="696" cm="1">
        <f t="array" aca="1" ref="RV148" ca="1">INDIRECT(RV$203&amp;ROW())*RV$205</f>
        <v>0</v>
      </c>
      <c r="RW148" s="696" cm="1">
        <f t="array" aca="1" ref="RW148" ca="1">INDIRECT(RW$203&amp;ROW())*RW$205</f>
        <v>0</v>
      </c>
      <c r="RX148" s="696" cm="1">
        <f t="array" aca="1" ref="RX148" ca="1">INDIRECT(RX$203&amp;ROW())*RX$205</f>
        <v>0</v>
      </c>
      <c r="RY148" s="696" cm="1">
        <f t="array" aca="1" ref="RY148" ca="1">INDIRECT(RY$203&amp;ROW())*RY$205</f>
        <v>8.4396695370290389E-2</v>
      </c>
      <c r="RZ148" s="696" cm="1">
        <f t="array" aca="1" ref="RZ148" ca="1">INDIRECT(RZ$203&amp;ROW())*RZ$205</f>
        <v>0</v>
      </c>
      <c r="SA148" s="696" cm="1">
        <f t="array" aca="1" ref="SA148" ca="1">INDIRECT(SA$203&amp;ROW())*SA$205</f>
        <v>0.20458618579029147</v>
      </c>
      <c r="SB148" s="696" cm="1">
        <f t="array" aca="1" ref="SB148" ca="1">INDIRECT(SB$203&amp;ROW())*SB$205</f>
        <v>4.7124126502052749E-2</v>
      </c>
      <c r="SC148" s="696" cm="1">
        <f t="array" aca="1" ref="SC148" ca="1">INDIRECT(SC$203&amp;ROW())*SC$205</f>
        <v>5.4291606235991073E-2</v>
      </c>
      <c r="SD148" s="696" cm="1">
        <f t="array" aca="1" ref="SD148" ca="1">INDIRECT(SD$203&amp;ROW())*SD$205</f>
        <v>0.3072993885784252</v>
      </c>
      <c r="SE148" s="696" cm="1">
        <f t="array" aca="1" ref="SE148" ca="1">INDIRECT(SE$203&amp;ROW())*SE$205</f>
        <v>0.2585618210787391</v>
      </c>
      <c r="SF148" s="696" cm="1">
        <f t="array" aca="1" ref="SF148" ca="1">INDIRECT(SF$203&amp;ROW())*SF$205</f>
        <v>6.6118883241114992E-2</v>
      </c>
      <c r="SG148" s="696" cm="1">
        <f t="array" aca="1" ref="SG148" ca="1">INDIRECT(SG$203&amp;ROW())*SG$205</f>
        <v>7.4767843909269882E-2</v>
      </c>
      <c r="SH148" s="696" cm="1">
        <f t="array" aca="1" ref="SH148" ca="1">IF(INDIRECT(SH$203&amp;ROW())="-",0,INDIRECT(SH$203&amp;ROW())*SH$205)</f>
        <v>4.1393578329521848E-2</v>
      </c>
      <c r="SI148" s="696" cm="1">
        <f t="array" aca="1" ref="SI148" ca="1">INDIRECT(SI$203&amp;ROW())*SI$205</f>
        <v>0.24423887568083891</v>
      </c>
      <c r="SJ148" s="696" cm="1">
        <f t="array" aca="1" ref="SJ148" ca="1">INDIRECT(SJ$203&amp;ROW())*SJ$205</f>
        <v>0.10961749760323641</v>
      </c>
      <c r="SK148" s="696" cm="1">
        <f t="array" aca="1" ref="SK148" ca="1">INDIRECT(SK$203&amp;ROW())*SK$205</f>
        <v>0.21261490593800375</v>
      </c>
      <c r="SN148" s="606" t="s">
        <v>7548</v>
      </c>
      <c r="SO148" s="707" cm="1">
        <f t="array" aca="1" ref="SO148" ca="1">INDIRECT(SO$203&amp;ROW())*SO$205</f>
        <v>1</v>
      </c>
      <c r="SP148" s="707" cm="1">
        <f t="array" aca="1" ref="SP148" ca="1">INDIRECT(SP$203&amp;ROW())*SP$205</f>
        <v>1</v>
      </c>
      <c r="SQ148" s="707" cm="1">
        <f t="array" aca="1" ref="SQ148" ca="1">INDIRECT(SQ$203&amp;ROW())*SQ$205</f>
        <v>1</v>
      </c>
      <c r="SR148" s="707" cm="1">
        <f t="array" aca="1" ref="SR148" ca="1">INDIRECT(SR$203&amp;ROW())*SR$205</f>
        <v>3</v>
      </c>
      <c r="SS148" s="707" cm="1">
        <f t="array" aca="1" ref="SS148" ca="1">INDIRECT(SS$203&amp;ROW())*SS$205</f>
        <v>2</v>
      </c>
      <c r="ST148" s="707" cm="1">
        <f t="array" aca="1" ref="ST148" ca="1">INDIRECT(ST$203&amp;ROW())*ST$205</f>
        <v>3</v>
      </c>
      <c r="SU148" s="707" cm="1">
        <f t="array" aca="1" ref="SU148" ca="1">INDIRECT(SU$203&amp;ROW())*SU$205</f>
        <v>3</v>
      </c>
      <c r="SV148" s="707" cm="1">
        <f t="array" aca="1" ref="SV148" ca="1">INDIRECT(SV$203&amp;ROW())*SV$205</f>
        <v>3</v>
      </c>
      <c r="SW148" s="707" cm="1">
        <f t="array" aca="1" ref="SW148" ca="1">INDIRECT(SW$203&amp;ROW())*SW$205</f>
        <v>3</v>
      </c>
      <c r="SX148" s="707" cm="1">
        <f t="array" aca="1" ref="SX148" ca="1">INDIRECT(SX$203&amp;ROW())*SX$205</f>
        <v>2</v>
      </c>
      <c r="SY148" s="707" cm="1">
        <f t="array" aca="1" ref="SY148" ca="1">INDIRECT(SY$203&amp;ROW())*SY$205</f>
        <v>3</v>
      </c>
      <c r="SZ148" s="707" cm="1">
        <f t="array" aca="1" ref="SZ148" ca="1">INDIRECT(SZ$203&amp;ROW())*SZ$205</f>
        <v>0</v>
      </c>
      <c r="TA148" s="707" cm="1">
        <f t="array" aca="1" ref="TA148" ca="1">INDIRECT(TA$203&amp;ROW())*TA$205</f>
        <v>0</v>
      </c>
      <c r="TB148" s="696" cm="1">
        <f t="array" aca="1" ref="TB148" ca="1">IF(INDIRECT(TB$203&amp;ROW())="-",0,INDIRECT(TB$203&amp;ROW())*TB$205)</f>
        <v>0.29310000000000003</v>
      </c>
      <c r="TC148" s="707" cm="1">
        <f t="array" aca="1" ref="TC148" ca="1">INDIRECT(TC$203&amp;ROW())*TC$205</f>
        <v>2</v>
      </c>
      <c r="TD148" s="696" cm="1">
        <f t="array" aca="1" ref="TD148" ca="1">IF(INDIRECT(TD$203&amp;ROW())="-",0,INDIRECT(TD$203&amp;ROW())*TD$205)</f>
        <v>0.61760000000000004</v>
      </c>
      <c r="TE148" s="732" cm="1">
        <f t="array" aca="1" ref="TE148" ca="1">INDIRECT(TE$203&amp;ROW())*TE$205</f>
        <v>2</v>
      </c>
      <c r="TF148" s="707" cm="1">
        <f t="array" aca="1" ref="TF148" ca="1">INDIRECT(TF$203&amp;ROW())*TF$205</f>
        <v>2</v>
      </c>
      <c r="TG148" s="707" cm="1">
        <f t="array" aca="1" ref="TG148" ca="1">INDIRECT(TG$203&amp;ROW())*TG$205</f>
        <v>3</v>
      </c>
      <c r="TH148" s="707" cm="1">
        <f t="array" aca="1" ref="TH148" ca="1">INDIRECT(TH$203&amp;ROW())*TH$205</f>
        <v>0</v>
      </c>
      <c r="TI148" s="707" cm="1">
        <f t="array" aca="1" ref="TI148" ca="1">INDIRECT(TI$203&amp;ROW())*TI$205</f>
        <v>2</v>
      </c>
      <c r="TJ148" s="696" cm="1">
        <f t="array" aca="1" ref="TJ148" ca="1">IF(INDIRECT(TJ$203&amp;ROW())="-",0,INDIRECT(TJ$203&amp;ROW())*TJ$205)</f>
        <v>0.63100000000000001</v>
      </c>
      <c r="TK148" s="707" cm="1">
        <f t="array" aca="1" ref="TK148" ca="1">INDIRECT(TK$203&amp;ROW())*TK$205</f>
        <v>0</v>
      </c>
      <c r="TL148" s="707" cm="1">
        <f t="array" aca="1" ref="TL148" ca="1">INDIRECT(TL$203&amp;ROW())*TL$205</f>
        <v>1</v>
      </c>
      <c r="TM148" s="707" cm="1">
        <f t="array" aca="1" ref="TM148" ca="1">INDIRECT(TM$203&amp;ROW())*TM$205</f>
        <v>0</v>
      </c>
      <c r="TN148" s="707" cm="1">
        <f t="array" aca="1" ref="TN148" ca="1">IF($TM148=0,0,INDIRECT(TN$203&amp;ROW())*TN$205)</f>
        <v>0</v>
      </c>
      <c r="TO148" s="707" cm="1">
        <f t="array" aca="1" ref="TO148" ca="1">IF($TM148=0,0,INDIRECT(TO$203&amp;ROW())*TO$205)</f>
        <v>0</v>
      </c>
      <c r="TP148" s="707" cm="1">
        <f t="array" aca="1" ref="TP148" ca="1">IF($TM148=0,0,INDIRECT(TP$203&amp;ROW())*TP$205)</f>
        <v>0</v>
      </c>
      <c r="TQ148" s="707" cm="1">
        <f t="array" aca="1" ref="TQ148" ca="1">IF($TM148=0,0,INDIRECT(TQ$203&amp;ROW())*TQ$205)</f>
        <v>0</v>
      </c>
      <c r="TR148" s="707" cm="1">
        <f t="array" aca="1" ref="TR148" ca="1">INDIRECT(TR$203&amp;ROW())*TR$205</f>
        <v>0</v>
      </c>
      <c r="TS148" s="707" cm="1">
        <f t="array" aca="1" ref="TS148" ca="1">IF($TR148=0,0,INDIRECT(TS$203&amp;ROW())*TS$205)</f>
        <v>0</v>
      </c>
      <c r="TT148" s="707" cm="1">
        <f t="array" aca="1" ref="TT148" ca="1">IF($TR148=0,0,INDIRECT(TT$203&amp;ROW())*TT$205)</f>
        <v>0</v>
      </c>
      <c r="TU148" s="707" cm="1">
        <f t="array" aca="1" ref="TU148" ca="1">INDIRECT(TU$203&amp;ROW())*TU$205</f>
        <v>0</v>
      </c>
      <c r="TV148" s="707" cm="1">
        <f t="array" aca="1" ref="TV148" ca="1">INDIRECT(TV$203&amp;ROW())*TV$205</f>
        <v>0</v>
      </c>
      <c r="TW148" s="707" cm="1">
        <f t="array" aca="1" ref="TW148" ca="1">INDIRECT(TW$203&amp;ROW())*TW$205</f>
        <v>0</v>
      </c>
      <c r="TX148" s="707" cm="1">
        <f t="array" aca="1" ref="TX148" ca="1">INDIRECT(TX$203&amp;ROW())*TX$205</f>
        <v>3</v>
      </c>
      <c r="TY148" s="707" cm="1">
        <f t="array" aca="1" ref="TY148" ca="1">INDIRECT(TY$203&amp;ROW())*TY$205</f>
        <v>0</v>
      </c>
      <c r="TZ148" s="707" cm="1">
        <f t="array" aca="1" ref="TZ148" ca="1">INDIRECT(TZ$203&amp;ROW())*TZ$205</f>
        <v>2</v>
      </c>
      <c r="UA148" s="707" cm="1">
        <f t="array" aca="1" ref="UA148" ca="1">INDIRECT(UA$203&amp;ROW())*UA$205</f>
        <v>2</v>
      </c>
      <c r="UB148" s="707" cm="1">
        <f t="array" aca="1" ref="UB148" ca="1">INDIRECT(UB$203&amp;ROW())*UB$205</f>
        <v>2</v>
      </c>
      <c r="UC148" s="707" cm="1">
        <f t="array" aca="1" ref="UC148" ca="1">INDIRECT(UC$203&amp;ROW())*UC$205</f>
        <v>1</v>
      </c>
      <c r="UD148" s="707" cm="1">
        <f t="array" aca="1" ref="UD148" ca="1">INDIRECT(UD$203&amp;ROW())*UD$205</f>
        <v>1</v>
      </c>
      <c r="UE148" s="707" cm="1">
        <f t="array" aca="1" ref="UE148" ca="1">INDIRECT(UE$203&amp;ROW())*UE$205</f>
        <v>1</v>
      </c>
      <c r="UF148" s="707" cm="1">
        <f t="array" aca="1" ref="UF148" ca="1">INDIRECT(UF$203&amp;ROW())*UF$205</f>
        <v>2</v>
      </c>
      <c r="UG148" s="696" cm="1">
        <f t="array" aca="1" ref="UG148" ca="1">IF(INDIRECT(UG$203&amp;ROW())="-",0,INDIRECT(UG$203&amp;ROW())*UG$205)</f>
        <v>0.52610000000000001</v>
      </c>
      <c r="UH148" s="707" cm="1">
        <f t="array" aca="1" ref="UH148" ca="1">INDIRECT(UH$203&amp;ROW())*UH$205</f>
        <v>2</v>
      </c>
      <c r="UI148" s="707" cm="1">
        <f t="array" aca="1" ref="UI148" ca="1">INDIRECT(UI$203&amp;ROW())*UI$205</f>
        <v>1</v>
      </c>
      <c r="UJ148" s="707" cm="1">
        <f t="array" aca="1" ref="UJ148" ca="1">INDIRECT(UJ$203&amp;ROW())*UJ$205</f>
        <v>2</v>
      </c>
      <c r="UM148" s="606" t="s">
        <v>7548</v>
      </c>
      <c r="UN148" s="616">
        <f t="shared" ca="1" si="332"/>
        <v>0.18720310219966924</v>
      </c>
      <c r="UO148" s="616">
        <f t="shared" ca="1" si="332"/>
        <v>0.47801779056182137</v>
      </c>
      <c r="UP148" s="616">
        <f t="shared" ca="1" si="332"/>
        <v>0.15206673709758317</v>
      </c>
      <c r="UQ148" s="616">
        <f t="shared" ca="1" si="332"/>
        <v>0.29355872991449461</v>
      </c>
      <c r="UR148" s="616">
        <f t="shared" ca="1" si="332"/>
        <v>0.12190361681987209</v>
      </c>
      <c r="US148" s="616">
        <f t="shared" ca="1" si="332"/>
        <v>0.41305213694811815</v>
      </c>
      <c r="UT148" s="616">
        <f t="shared" ca="1" si="332"/>
        <v>0.30690415393182785</v>
      </c>
      <c r="UU148" s="616">
        <f t="shared" ca="1" si="332"/>
        <v>0.53359975015917405</v>
      </c>
      <c r="UV148" s="616">
        <f t="shared" ca="1" si="332"/>
        <v>0.44410973870643028</v>
      </c>
      <c r="UW148" s="616">
        <f t="shared" ca="1" si="332"/>
        <v>-0.27258314758863444</v>
      </c>
      <c r="UX148" s="616">
        <f t="shared" ca="1" si="332"/>
        <v>0.28247365722383649</v>
      </c>
      <c r="UY148" s="616">
        <f t="shared" ca="1" si="332"/>
        <v>-0.67270887390575207</v>
      </c>
      <c r="UZ148" s="616">
        <f t="shared" ca="1" si="332"/>
        <v>-0.80238258590915801</v>
      </c>
      <c r="VA148" s="616">
        <f t="shared" ca="1" si="332"/>
        <v>-0.97646369745301465</v>
      </c>
      <c r="VB148" s="616">
        <f t="shared" ca="1" si="332"/>
        <v>1.528010083348541</v>
      </c>
      <c r="VC148" s="616">
        <f t="shared" ca="1" si="314"/>
        <v>0.22266947202689119</v>
      </c>
      <c r="VD148" s="616">
        <f t="shared" ca="1" si="314"/>
        <v>0.85304819841956248</v>
      </c>
      <c r="VE148" s="616">
        <f t="shared" ca="1" si="314"/>
        <v>3.9909080070471406E-2</v>
      </c>
      <c r="VF148" s="616">
        <f t="shared" ca="1" si="314"/>
        <v>0.95807256683723563</v>
      </c>
      <c r="VG148" s="616">
        <f t="shared" ca="1" si="314"/>
        <v>-0.89462372206681784</v>
      </c>
      <c r="VH148" s="616">
        <f t="shared" ca="1" si="314"/>
        <v>-0.12784420028857393</v>
      </c>
      <c r="VI148" s="616">
        <f t="shared" ca="1" si="314"/>
        <v>0.24375467199752412</v>
      </c>
      <c r="VJ148" s="616">
        <f t="shared" ca="1" si="314"/>
        <v>-0.90132677458943244</v>
      </c>
      <c r="VK148" s="616">
        <f t="shared" ca="1" si="314"/>
        <v>-0.49937453713488217</v>
      </c>
      <c r="VL148" s="616">
        <f t="shared" ca="1" si="314"/>
        <v>-0.83864555511817418</v>
      </c>
      <c r="VM148" s="616">
        <f t="shared" ca="1" si="314"/>
        <v>-0.57201237404204519</v>
      </c>
      <c r="VN148" s="616">
        <f t="shared" ca="1" si="314"/>
        <v>-0.62639799545694341</v>
      </c>
      <c r="VO148" s="616">
        <f t="shared" ca="1" si="314"/>
        <v>-0.42150866262694142</v>
      </c>
      <c r="VP148" s="616">
        <f t="shared" ca="1" si="314"/>
        <v>-0.46221149066820022</v>
      </c>
      <c r="VQ148" s="616">
        <f t="shared" ca="1" si="314"/>
        <v>-0.77889442244162177</v>
      </c>
      <c r="VR148" s="616">
        <f t="shared" ca="1" si="314"/>
        <v>-0.64202286734458469</v>
      </c>
      <c r="VS148" s="616">
        <f t="shared" ca="1" si="333"/>
        <v>-0.40481357988865657</v>
      </c>
      <c r="VT148" s="616">
        <f t="shared" ca="1" si="320"/>
        <v>-0.3878135405833677</v>
      </c>
      <c r="VU148" s="616">
        <f t="shared" ca="1" si="320"/>
        <v>-0.82130507758946303</v>
      </c>
      <c r="VV148" s="616">
        <f t="shared" ca="1" si="320"/>
        <v>-0.64337789451099625</v>
      </c>
      <c r="VW148" s="616">
        <f t="shared" ca="1" si="320"/>
        <v>0.66845613582062358</v>
      </c>
      <c r="VX148" s="616">
        <f t="shared" ca="1" si="320"/>
        <v>-0.78524029103755877</v>
      </c>
      <c r="VY148" s="616">
        <f t="shared" ca="1" si="302"/>
        <v>0.70583605694264007</v>
      </c>
      <c r="VZ148" s="616">
        <f t="shared" ca="1" si="302"/>
        <v>0.68442622420316401</v>
      </c>
      <c r="WA148" s="616">
        <f t="shared" ca="1" si="302"/>
        <v>0.92808016936885662</v>
      </c>
      <c r="WB148" s="616">
        <f t="shared" ca="1" si="302"/>
        <v>0.33435322352896929</v>
      </c>
      <c r="WC148" s="616">
        <f t="shared" ca="1" si="302"/>
        <v>0.47817673461028487</v>
      </c>
      <c r="WD148" s="616">
        <f t="shared" ca="1" si="302"/>
        <v>-0.51586207793649097</v>
      </c>
      <c r="WE148" s="616">
        <f t="shared" ca="1" si="302"/>
        <v>0.67426644196529939</v>
      </c>
      <c r="WF148" s="616">
        <f t="shared" ca="1" si="302"/>
        <v>-0.83260785417866334</v>
      </c>
      <c r="WG148" s="616">
        <f t="shared" ca="1" si="302"/>
        <v>1.1042161560551988</v>
      </c>
      <c r="WH148" s="616">
        <f t="shared" ca="1" si="302"/>
        <v>0.91987607881584121</v>
      </c>
      <c r="WI148" s="627">
        <f t="shared" ca="1" si="302"/>
        <v>1.0659329460226332</v>
      </c>
      <c r="WL148" s="606" t="s">
        <v>7548</v>
      </c>
      <c r="WM148" s="700" t="str">
        <f t="shared" ca="1" si="321"/>
        <v>B</v>
      </c>
      <c r="WN148" s="479">
        <f t="shared" ca="1" si="322"/>
        <v>0.52922727627093191</v>
      </c>
      <c r="WO148" s="495">
        <f t="shared" ca="1" si="303"/>
        <v>0.65719375555801085</v>
      </c>
      <c r="WP148" s="458">
        <f t="shared" ca="1" si="303"/>
        <v>0.67594624447869422</v>
      </c>
      <c r="WQ148" s="458">
        <f t="shared" ca="1" si="303"/>
        <v>0.15498582179846568</v>
      </c>
      <c r="WR148" s="459">
        <f t="shared" ca="1" si="303"/>
        <v>0.62878328324855703</v>
      </c>
      <c r="WS148" s="495">
        <f t="shared" ca="1" si="323"/>
        <v>0.11508238027031029</v>
      </c>
      <c r="WT148" s="458">
        <f t="shared" ca="1" si="324"/>
        <v>0.20886819749613605</v>
      </c>
      <c r="WU148" s="458">
        <f t="shared" ca="1" si="325"/>
        <v>-0.51565472879813523</v>
      </c>
      <c r="WV148" s="459">
        <f t="shared" ca="1" si="326"/>
        <v>0.2120824305679061</v>
      </c>
      <c r="WW148" s="484">
        <f t="shared" ca="1" si="334"/>
        <v>0.13999047982491267</v>
      </c>
      <c r="WX148" s="484">
        <f t="shared" ca="1" si="334"/>
        <v>0.28829252948783446</v>
      </c>
      <c r="WY148" s="484">
        <f t="shared" ca="1" si="334"/>
        <v>0.1107197912807503</v>
      </c>
      <c r="WZ148" s="484">
        <f t="shared" ca="1" si="334"/>
        <v>0.10559307515024371</v>
      </c>
      <c r="XA148" s="484">
        <f t="shared" ca="1" si="334"/>
        <v>6.4328538595846502E-2</v>
      </c>
      <c r="XB148" s="484">
        <f t="shared" ca="1" si="334"/>
        <v>0.21821544394969081</v>
      </c>
      <c r="XC148" s="484">
        <f t="shared" ca="1" si="334"/>
        <v>0.14467461816346364</v>
      </c>
      <c r="XD148" s="484">
        <f t="shared" ca="1" si="334"/>
        <v>0.27368331185664035</v>
      </c>
      <c r="XE148" s="484">
        <f t="shared" ca="1" si="334"/>
        <v>0.21801347073098662</v>
      </c>
      <c r="XF148" s="484">
        <f t="shared" ca="1" si="334"/>
        <v>-0.17540725547328626</v>
      </c>
      <c r="XG148" s="484">
        <f t="shared" ca="1" si="336"/>
        <v>0.1145148206385433</v>
      </c>
      <c r="XH148" s="484">
        <f t="shared" ca="1" si="336"/>
        <v>-0.33958343954762366</v>
      </c>
      <c r="XI148" s="484">
        <f t="shared" ca="1" si="336"/>
        <v>-0.56078518929191046</v>
      </c>
      <c r="XJ148" s="484">
        <f t="shared" ca="1" si="336"/>
        <v>-0.69299628608240449</v>
      </c>
      <c r="XK148" s="484">
        <f t="shared" ca="1" si="336"/>
        <v>1.0853455622024688</v>
      </c>
      <c r="XL148" s="484">
        <f t="shared" ca="1" si="336"/>
        <v>0.19670621158855567</v>
      </c>
      <c r="XM148" s="484">
        <f t="shared" ca="1" si="336"/>
        <v>0.64336895124803395</v>
      </c>
      <c r="XN148" s="484">
        <f t="shared" ca="1" si="336"/>
        <v>2.7828601533139714E-2</v>
      </c>
      <c r="XO148" s="484">
        <f t="shared" ca="1" si="336"/>
        <v>0.70341687857189839</v>
      </c>
      <c r="XP148" s="484">
        <f t="shared" ca="1" si="336"/>
        <v>-0.57255918212276347</v>
      </c>
      <c r="XQ148" s="484">
        <f t="shared" ca="1" si="252"/>
        <v>-8.50675308720171E-2</v>
      </c>
      <c r="XR148" s="484">
        <f t="shared" ca="1" si="253"/>
        <v>0.21328533799783361</v>
      </c>
      <c r="XS148" s="484">
        <f t="shared" ca="1" si="254"/>
        <v>-0.55611861992167977</v>
      </c>
      <c r="XT148" s="484">
        <f t="shared" ca="1" si="255"/>
        <v>-0.30327015640201394</v>
      </c>
      <c r="XU148" s="484">
        <f t="shared" ca="1" si="256"/>
        <v>-0.63720289277878872</v>
      </c>
      <c r="XV148" s="484">
        <f t="shared" ca="1" si="257"/>
        <v>-0.30179372854458303</v>
      </c>
      <c r="XW148" s="484">
        <f t="shared" ca="1" si="258"/>
        <v>-0.40427726626791127</v>
      </c>
      <c r="XX148" s="484">
        <f t="shared" ca="1" si="250"/>
        <v>-0.20379943838012618</v>
      </c>
      <c r="XY148" s="484">
        <f t="shared" ca="1" si="250"/>
        <v>-0.24303080179333969</v>
      </c>
      <c r="XZ148" s="484">
        <f t="shared" ca="1" si="250"/>
        <v>-0.56968338057380219</v>
      </c>
      <c r="YA148" s="484">
        <f t="shared" ca="1" si="250"/>
        <v>-0.43779539324227229</v>
      </c>
      <c r="YB148" s="484">
        <f t="shared" ca="1" si="250"/>
        <v>-0.21272953623148902</v>
      </c>
      <c r="YC148" s="484">
        <f t="shared" ca="1" si="250"/>
        <v>-0.17304240180829866</v>
      </c>
      <c r="YD148" s="484">
        <f t="shared" ca="1" si="246"/>
        <v>-0.6068623218308542</v>
      </c>
      <c r="YE148" s="484">
        <f t="shared" ca="1" si="244"/>
        <v>-0.46342509741627064</v>
      </c>
      <c r="YF148" s="484">
        <f t="shared" ca="1" si="244"/>
        <v>0.39432227452058582</v>
      </c>
      <c r="YG148" s="484">
        <f t="shared" ca="1" si="244"/>
        <v>-0.54699838673676349</v>
      </c>
      <c r="YH148" s="484">
        <f t="shared" ca="1" si="244"/>
        <v>0.3761400347447329</v>
      </c>
      <c r="YI148" s="484">
        <f t="shared" ca="1" si="244"/>
        <v>0.40086843951579315</v>
      </c>
      <c r="YJ148" s="484">
        <f t="shared" ca="1" si="244"/>
        <v>0.55062996448654267</v>
      </c>
      <c r="YK148" s="484">
        <f t="shared" ca="1" si="244"/>
        <v>5.8277766861099353E-2</v>
      </c>
      <c r="YL148" s="484">
        <f t="shared" ca="1" si="244"/>
        <v>0.15139075417761619</v>
      </c>
      <c r="YM148" s="484">
        <f t="shared" ca="1" si="244"/>
        <v>-0.41181269681670074</v>
      </c>
      <c r="YN148" s="484">
        <f t="shared" ca="1" si="244"/>
        <v>0.48075197312125845</v>
      </c>
      <c r="YO148" s="484">
        <f t="shared" ca="1" si="244"/>
        <v>-0.5113044832511171</v>
      </c>
      <c r="YP148" s="484">
        <f t="shared" ca="1" si="244"/>
        <v>0.58832636794620996</v>
      </c>
      <c r="YQ148" s="484">
        <f t="shared" ca="1" si="244"/>
        <v>0.66635823149419537</v>
      </c>
      <c r="YR148" s="484">
        <f t="shared" ca="1" si="244"/>
        <v>0.79923652292777037</v>
      </c>
      <c r="YU148" s="606" t="s">
        <v>7548</v>
      </c>
      <c r="YV148" s="700" t="str">
        <f t="shared" ca="1" si="304"/>
        <v>B</v>
      </c>
      <c r="YW148" s="479">
        <f t="shared" ca="1" si="327"/>
        <v>0.56957452467842051</v>
      </c>
      <c r="YX148" s="495">
        <f t="shared" ca="1" si="305"/>
        <v>0.7900495209254299</v>
      </c>
      <c r="YY148" s="458">
        <f t="shared" ca="1" si="305"/>
        <v>0.60484137614453726</v>
      </c>
      <c r="YZ148" s="458">
        <f t="shared" ca="1" si="305"/>
        <v>7.3503849375809796E-2</v>
      </c>
      <c r="ZA148" s="459">
        <f t="shared" ca="1" si="305"/>
        <v>0.809903352267905</v>
      </c>
      <c r="ZB148" s="495">
        <f t="shared" ca="1" si="328"/>
        <v>0.2358899534530324</v>
      </c>
      <c r="ZC148" s="458">
        <f t="shared" ca="1" si="329"/>
        <v>-2.4994732835159961E-2</v>
      </c>
      <c r="ZD148" s="458">
        <f t="shared" ca="1" si="330"/>
        <v>-0.56371773081522303</v>
      </c>
      <c r="ZE148" s="459">
        <f t="shared" ca="1" si="331"/>
        <v>0.36543764500733539</v>
      </c>
      <c r="ZF148" s="484">
        <f t="shared" ca="1" si="335"/>
        <v>6.2622520444229578E-3</v>
      </c>
      <c r="ZG148" s="484">
        <f t="shared" ca="1" si="335"/>
        <v>6.0956653196917926E-2</v>
      </c>
      <c r="ZH148" s="484">
        <f t="shared" ca="1" si="335"/>
        <v>1.1473290595745445E-2</v>
      </c>
      <c r="ZI148" s="484">
        <f t="shared" ca="1" si="335"/>
        <v>2.1988880583922777E-2</v>
      </c>
      <c r="ZJ148" s="484">
        <f t="shared" ca="1" si="335"/>
        <v>1.0659583188508518E-2</v>
      </c>
      <c r="ZK148" s="484">
        <f t="shared" ca="1" si="335"/>
        <v>7.3425809550013654E-2</v>
      </c>
      <c r="ZL148" s="484">
        <f t="shared" ca="1" si="335"/>
        <v>2.4672875513209128E-2</v>
      </c>
      <c r="ZM148" s="484">
        <f t="shared" ca="1" si="335"/>
        <v>9.4446117703140112E-2</v>
      </c>
      <c r="ZN148" s="484">
        <f t="shared" ca="1" si="335"/>
        <v>8.9770705925095284E-2</v>
      </c>
      <c r="ZO148" s="484">
        <f t="shared" ca="1" si="335"/>
        <v>-1.2302810954562654E-2</v>
      </c>
      <c r="ZP148" s="484">
        <f t="shared" ca="1" si="337"/>
        <v>2.6000050859821721E-2</v>
      </c>
      <c r="ZQ148" s="484">
        <f t="shared" ca="1" si="337"/>
        <v>-1.1497069191506403E-2</v>
      </c>
      <c r="ZR148" s="484">
        <f t="shared" ca="1" si="337"/>
        <v>-4.5981105838852197E-2</v>
      </c>
      <c r="ZS148" s="484">
        <f t="shared" ca="1" si="337"/>
        <v>-8.1933716625822425E-2</v>
      </c>
      <c r="ZT148" s="484">
        <f t="shared" ca="1" si="337"/>
        <v>5.4582123014624152E-2</v>
      </c>
      <c r="ZU148" s="484">
        <f t="shared" ca="1" si="337"/>
        <v>1.4092537062199539E-2</v>
      </c>
      <c r="ZV148" s="484">
        <f t="shared" ca="1" si="337"/>
        <v>4.5270410067628573E-2</v>
      </c>
      <c r="ZW148" s="484">
        <f t="shared" ca="1" si="337"/>
        <v>5.5175234891583769E-3</v>
      </c>
      <c r="ZX148" s="484">
        <f t="shared" ca="1" si="337"/>
        <v>2.7969817598544739E-2</v>
      </c>
      <c r="ZY148" s="484">
        <f t="shared" ca="1" si="337"/>
        <v>-9.6348193705378546E-2</v>
      </c>
      <c r="ZZ148" s="484">
        <f t="shared" ca="1" si="259"/>
        <v>-7.8155783354792625E-3</v>
      </c>
      <c r="AAA148" s="484">
        <f t="shared" ca="1" si="260"/>
        <v>1.4728047014280602E-2</v>
      </c>
      <c r="AAB148" s="484">
        <f t="shared" ca="1" si="261"/>
        <v>-0.10150745433592355</v>
      </c>
      <c r="AAC148" s="484">
        <f t="shared" ca="1" si="262"/>
        <v>-7.4874871608304394E-3</v>
      </c>
      <c r="AAD148" s="484">
        <f t="shared" ca="1" si="263"/>
        <v>-7.8682240113631882E-2</v>
      </c>
      <c r="AAE148" s="484">
        <f t="shared" ca="1" si="264"/>
        <v>-4.0219644611828483E-2</v>
      </c>
      <c r="AAF148" s="484">
        <f t="shared" ca="1" si="265"/>
        <v>-6.120902348854227E-2</v>
      </c>
      <c r="AAG148" s="484">
        <f t="shared" ca="1" si="251"/>
        <v>-4.3018323338477257E-2</v>
      </c>
      <c r="AAH148" s="484">
        <f t="shared" ca="1" si="251"/>
        <v>-3.8008707897835295E-2</v>
      </c>
      <c r="AAI148" s="484">
        <f t="shared" ca="1" si="251"/>
        <v>-6.0338538063910964E-2</v>
      </c>
      <c r="AAJ148" s="484">
        <f t="shared" ca="1" si="251"/>
        <v>-5.2025335368730337E-2</v>
      </c>
      <c r="AAK148" s="484">
        <f t="shared" ca="1" si="251"/>
        <v>-3.3183772310049216E-2</v>
      </c>
      <c r="AAL148" s="484">
        <f t="shared" ca="1" si="251"/>
        <v>-1.741238539122681E-2</v>
      </c>
      <c r="AAM148" s="484">
        <f t="shared" ca="1" si="247"/>
        <v>-2.189532836791554E-2</v>
      </c>
      <c r="AAN148" s="484">
        <f t="shared" ca="1" si="245"/>
        <v>-6.1359063816095079E-2</v>
      </c>
      <c r="AAO148" s="484">
        <f t="shared" ca="1" si="245"/>
        <v>1.8805162954418208E-2</v>
      </c>
      <c r="AAP148" s="484">
        <f t="shared" ca="1" si="245"/>
        <v>-2.8906649957960041E-2</v>
      </c>
      <c r="AAQ148" s="484">
        <f t="shared" ca="1" si="245"/>
        <v>7.2202153341576855E-2</v>
      </c>
      <c r="AAR148" s="484">
        <f t="shared" ca="1" si="245"/>
        <v>1.612649398533611E-2</v>
      </c>
      <c r="AAS148" s="484">
        <f t="shared" ca="1" si="245"/>
        <v>2.5193481555402932E-2</v>
      </c>
      <c r="AAT148" s="484">
        <f t="shared" ca="1" si="245"/>
        <v>0.1027465411596778</v>
      </c>
      <c r="AAU148" s="484">
        <f t="shared" ca="1" si="245"/>
        <v>0.12363824729832018</v>
      </c>
      <c r="AAV148" s="484">
        <f t="shared" ca="1" si="245"/>
        <v>-3.4108224499601811E-2</v>
      </c>
      <c r="AAW148" s="484">
        <f t="shared" ca="1" si="245"/>
        <v>2.5206724043060142E-2</v>
      </c>
      <c r="AAX148" s="484">
        <f t="shared" ca="1" si="245"/>
        <v>-6.5509633966393463E-2</v>
      </c>
      <c r="AAY148" s="484">
        <f t="shared" ca="1" si="245"/>
        <v>0.13484625623176977</v>
      </c>
      <c r="AAZ148" s="484">
        <f t="shared" ca="1" si="245"/>
        <v>0.10083451386486998</v>
      </c>
      <c r="ABA148" s="484">
        <f t="shared" ca="1" si="245"/>
        <v>0.11331661652741069</v>
      </c>
    </row>
    <row r="149" spans="1:729" ht="15" customHeight="1" x14ac:dyDescent="0.35">
      <c r="A149" s="498">
        <v>147</v>
      </c>
      <c r="B149" s="628"/>
      <c r="C149" s="606" t="s">
        <v>7594</v>
      </c>
      <c r="D149" s="629">
        <v>659</v>
      </c>
      <c r="E149" s="810" t="s">
        <v>7595</v>
      </c>
      <c r="F149" s="631" t="s">
        <v>1351</v>
      </c>
      <c r="G149" s="632">
        <v>53.192</v>
      </c>
      <c r="H149" s="504">
        <v>1005.2568479010029</v>
      </c>
      <c r="I149" s="505">
        <v>19030</v>
      </c>
      <c r="J149" s="649" t="s">
        <v>7596</v>
      </c>
      <c r="K149" s="469">
        <v>1</v>
      </c>
      <c r="L149" s="508" t="s">
        <v>7597</v>
      </c>
      <c r="M149" s="817">
        <v>95</v>
      </c>
      <c r="N149" s="818">
        <v>0.63519999999999999</v>
      </c>
      <c r="O149" s="819">
        <v>0.39410000000000001</v>
      </c>
      <c r="P149" s="820">
        <v>0.70799999999999996</v>
      </c>
      <c r="Q149" s="821">
        <v>0.80349999999999999</v>
      </c>
      <c r="R149" s="818">
        <v>0.33329999999999999</v>
      </c>
      <c r="S149" s="822">
        <v>0.65539999999999998</v>
      </c>
      <c r="T149" s="822">
        <v>0.53469999999999995</v>
      </c>
      <c r="U149" s="822">
        <v>0.28260999999999997</v>
      </c>
      <c r="V149" s="822">
        <v>0.13389999999999999</v>
      </c>
      <c r="W149" s="506" t="s">
        <v>7598</v>
      </c>
      <c r="X149" s="875" t="s">
        <v>7599</v>
      </c>
      <c r="Y149" s="517">
        <v>1</v>
      </c>
      <c r="Z149" s="517">
        <v>2</v>
      </c>
      <c r="AA149" s="519" t="s">
        <v>7600</v>
      </c>
      <c r="AB149" s="520">
        <v>2006</v>
      </c>
      <c r="AC149" s="369">
        <v>0</v>
      </c>
      <c r="AD149" s="431" t="s">
        <v>1188</v>
      </c>
      <c r="AE149" s="817">
        <v>0</v>
      </c>
      <c r="AF149" s="634" t="s">
        <v>1188</v>
      </c>
      <c r="AG149" s="635" t="s">
        <v>1188</v>
      </c>
      <c r="AH149" s="636" t="s">
        <v>1188</v>
      </c>
      <c r="AI149" s="636" t="s">
        <v>1188</v>
      </c>
      <c r="AJ149" s="636" t="s">
        <v>1188</v>
      </c>
      <c r="AK149" s="637" t="s">
        <v>1188</v>
      </c>
      <c r="AL149" s="765" t="s">
        <v>1188</v>
      </c>
      <c r="AM149" s="639" t="s">
        <v>1188</v>
      </c>
      <c r="AN149" s="636" t="s">
        <v>1188</v>
      </c>
      <c r="AO149" s="636" t="s">
        <v>1188</v>
      </c>
      <c r="AP149" s="636" t="s">
        <v>1188</v>
      </c>
      <c r="AQ149" s="636" t="s">
        <v>1188</v>
      </c>
      <c r="AR149" s="636" t="s">
        <v>1188</v>
      </c>
      <c r="AS149" s="636" t="s">
        <v>1188</v>
      </c>
      <c r="AT149" s="636" t="s">
        <v>1188</v>
      </c>
      <c r="AU149" s="640" t="s">
        <v>1188</v>
      </c>
      <c r="AV149" s="709" t="s">
        <v>7601</v>
      </c>
      <c r="AW149" s="642" t="s">
        <v>1190</v>
      </c>
      <c r="AX149" s="643">
        <v>1</v>
      </c>
      <c r="AY149" s="709" t="s">
        <v>7602</v>
      </c>
      <c r="AZ149" s="645">
        <v>1</v>
      </c>
      <c r="BA149" s="603" t="s">
        <v>7603</v>
      </c>
      <c r="BB149" s="631" t="s">
        <v>1143</v>
      </c>
      <c r="BC149" s="646" t="s">
        <v>747</v>
      </c>
      <c r="BD149" s="631" t="s">
        <v>1195</v>
      </c>
      <c r="BE149" s="631" t="s">
        <v>1317</v>
      </c>
      <c r="BF149" s="631">
        <v>3</v>
      </c>
      <c r="BG149" s="631">
        <v>2008</v>
      </c>
      <c r="BH149" s="631" t="s">
        <v>1195</v>
      </c>
      <c r="BI149" s="631">
        <v>1</v>
      </c>
      <c r="BJ149" s="631">
        <v>2</v>
      </c>
      <c r="BK149" s="631" t="s">
        <v>7604</v>
      </c>
      <c r="BL149" s="631" t="s">
        <v>1257</v>
      </c>
      <c r="BM149" s="551" t="s">
        <v>7605</v>
      </c>
      <c r="BN149" s="647">
        <v>1983</v>
      </c>
      <c r="BO149" s="557" t="s">
        <v>7606</v>
      </c>
      <c r="BP149" s="647">
        <v>1983</v>
      </c>
      <c r="BQ149" s="647">
        <v>2</v>
      </c>
      <c r="BR149" s="647">
        <v>4</v>
      </c>
      <c r="BS149" s="647" t="s">
        <v>1188</v>
      </c>
      <c r="BT149" s="647" t="s">
        <v>1188</v>
      </c>
      <c r="BU149" s="647" t="s">
        <v>1188</v>
      </c>
      <c r="BV149" s="648" t="s">
        <v>1188</v>
      </c>
      <c r="BW149" s="551" t="s">
        <v>7607</v>
      </c>
      <c r="BX149" s="650">
        <v>1983</v>
      </c>
      <c r="BY149" s="647" t="s">
        <v>1203</v>
      </c>
      <c r="BZ149" s="651" t="s">
        <v>1204</v>
      </c>
      <c r="CA149" s="647">
        <v>2</v>
      </c>
      <c r="CB149" s="647" t="s">
        <v>1203</v>
      </c>
      <c r="CC149" s="557" t="s">
        <v>7607</v>
      </c>
      <c r="CD149" s="652">
        <v>1999</v>
      </c>
      <c r="CE149" s="647">
        <v>3</v>
      </c>
      <c r="CF149" s="647">
        <v>2</v>
      </c>
      <c r="CG149" s="515" t="s">
        <v>7608</v>
      </c>
      <c r="CH149" s="647">
        <v>1983</v>
      </c>
      <c r="CI149" s="647" t="s">
        <v>1188</v>
      </c>
      <c r="CJ149" s="647" t="s">
        <v>1188</v>
      </c>
      <c r="CK149" s="651" t="s">
        <v>1207</v>
      </c>
      <c r="CL149" s="651" t="s">
        <v>1208</v>
      </c>
      <c r="CM149" s="647">
        <v>2</v>
      </c>
      <c r="CN149" s="647" t="s">
        <v>1209</v>
      </c>
      <c r="CO149" s="709" t="s">
        <v>7609</v>
      </c>
      <c r="CP149" s="647">
        <v>2014</v>
      </c>
      <c r="CQ149" s="647">
        <v>3</v>
      </c>
      <c r="CR149" s="650">
        <v>2</v>
      </c>
      <c r="CS149" s="551" t="s">
        <v>7610</v>
      </c>
      <c r="CT149" s="647">
        <v>2012</v>
      </c>
      <c r="CU149" s="648">
        <v>3</v>
      </c>
      <c r="CV149" s="653" t="s">
        <v>1188</v>
      </c>
      <c r="CW149" s="647" t="s">
        <v>1188</v>
      </c>
      <c r="CX149" s="655">
        <v>0</v>
      </c>
      <c r="CY149" s="656" t="s">
        <v>7611</v>
      </c>
      <c r="CZ149" s="647">
        <v>2011</v>
      </c>
      <c r="DA149" s="657">
        <v>1</v>
      </c>
      <c r="DB149" s="723">
        <v>10061</v>
      </c>
      <c r="DC149" s="753">
        <v>1</v>
      </c>
      <c r="DD149" s="659" t="s">
        <v>7612</v>
      </c>
      <c r="DE149" s="648">
        <v>2019</v>
      </c>
      <c r="DF149" s="708" t="s">
        <v>1188</v>
      </c>
      <c r="DG149" s="664" t="s">
        <v>1188</v>
      </c>
      <c r="DH149" s="666">
        <v>0</v>
      </c>
      <c r="DI149" s="710" t="s">
        <v>1188</v>
      </c>
      <c r="DJ149" s="578" t="s">
        <v>7613</v>
      </c>
      <c r="DK149" s="665" t="s">
        <v>1188</v>
      </c>
      <c r="DL149" s="665">
        <v>0</v>
      </c>
      <c r="DM149" s="655">
        <v>0</v>
      </c>
      <c r="DN149" s="708" t="s">
        <v>1188</v>
      </c>
      <c r="DO149" s="664" t="s">
        <v>1188</v>
      </c>
      <c r="DP149" s="666">
        <v>0</v>
      </c>
      <c r="DQ149" s="710" t="s">
        <v>1188</v>
      </c>
      <c r="DR149" s="578" t="s">
        <v>7613</v>
      </c>
      <c r="DS149" s="665" t="s">
        <v>1188</v>
      </c>
      <c r="DT149" s="665">
        <v>0</v>
      </c>
      <c r="DU149" s="655">
        <v>0</v>
      </c>
      <c r="DV149" s="651" t="s">
        <v>1188</v>
      </c>
      <c r="DW149" s="557" t="s">
        <v>7613</v>
      </c>
      <c r="DX149" s="647" t="s">
        <v>1188</v>
      </c>
      <c r="DY149" s="647">
        <v>0</v>
      </c>
      <c r="DZ149" s="650">
        <v>0</v>
      </c>
      <c r="EA149" s="807" t="s">
        <v>1188</v>
      </c>
      <c r="EB149" s="539" t="s">
        <v>1190</v>
      </c>
      <c r="EC149" s="647">
        <v>2</v>
      </c>
      <c r="ED149" s="668" t="s">
        <v>1453</v>
      </c>
      <c r="EE149" s="647">
        <v>1987</v>
      </c>
      <c r="EF149" s="647">
        <v>3</v>
      </c>
      <c r="EG149" s="650" t="s">
        <v>1220</v>
      </c>
      <c r="EH149" s="648">
        <v>4</v>
      </c>
      <c r="EI149" s="551" t="s">
        <v>7601</v>
      </c>
      <c r="EJ149" s="651" t="s">
        <v>1190</v>
      </c>
      <c r="EK149" s="647" t="s">
        <v>1188</v>
      </c>
      <c r="EL149" s="647" t="s">
        <v>1188</v>
      </c>
      <c r="EM149" s="669" t="s">
        <v>1188</v>
      </c>
      <c r="EN149" s="647" t="s">
        <v>1188</v>
      </c>
      <c r="EO149" s="670" t="s">
        <v>1188</v>
      </c>
      <c r="EP149" s="556">
        <v>0</v>
      </c>
      <c r="EQ149" s="556" t="s">
        <v>1188</v>
      </c>
      <c r="ER149" s="651" t="s">
        <v>1188</v>
      </c>
      <c r="ES149" s="556" t="s">
        <v>1188</v>
      </c>
      <c r="ET149" s="556">
        <v>0</v>
      </c>
      <c r="EU149" s="671">
        <v>0</v>
      </c>
      <c r="EV149" s="672"/>
      <c r="EW149" s="673"/>
      <c r="EX149" s="674"/>
      <c r="EY149" s="631" t="s">
        <v>1455</v>
      </c>
      <c r="EZ149" s="631" t="s">
        <v>1188</v>
      </c>
      <c r="FA149" s="675"/>
      <c r="FB149" s="648">
        <v>1</v>
      </c>
      <c r="FC149" s="676"/>
      <c r="FD149" s="647"/>
      <c r="FE149" s="648"/>
      <c r="FF149" s="652" t="s">
        <v>1281</v>
      </c>
      <c r="FG149" s="563" t="s">
        <v>1282</v>
      </c>
      <c r="FH149" s="631" t="str">
        <f t="shared" si="266"/>
        <v>D</v>
      </c>
      <c r="FI149" s="677">
        <f t="shared" si="267"/>
        <v>0.53333333333333333</v>
      </c>
      <c r="FJ149" s="678">
        <f t="shared" si="268"/>
        <v>1.6</v>
      </c>
      <c r="FK149" s="679">
        <f t="shared" si="269"/>
        <v>0</v>
      </c>
      <c r="FL149" s="680">
        <f t="shared" si="270"/>
        <v>0</v>
      </c>
      <c r="FM149" s="681">
        <v>0</v>
      </c>
      <c r="FN149" s="430" t="s">
        <v>1188</v>
      </c>
      <c r="FO149" s="686" t="s">
        <v>1188</v>
      </c>
      <c r="FP149" s="686" t="s">
        <v>1188</v>
      </c>
      <c r="FQ149" s="430">
        <v>0</v>
      </c>
      <c r="FR149" s="682" t="s">
        <v>1188</v>
      </c>
      <c r="FS149" s="369">
        <v>0</v>
      </c>
      <c r="FT149" s="430" t="s">
        <v>1188</v>
      </c>
      <c r="FU149" s="431" t="s">
        <v>1188</v>
      </c>
      <c r="FV149" s="369">
        <v>0</v>
      </c>
      <c r="FW149" s="430" t="s">
        <v>1188</v>
      </c>
      <c r="FX149" s="431" t="s">
        <v>1188</v>
      </c>
      <c r="FY149" s="369">
        <v>0</v>
      </c>
      <c r="FZ149" s="430" t="s">
        <v>1188</v>
      </c>
      <c r="GA149" s="686" t="s">
        <v>1188</v>
      </c>
      <c r="GB149" s="431" t="s">
        <v>1188</v>
      </c>
      <c r="GC149" s="369">
        <v>0</v>
      </c>
      <c r="GD149" s="430" t="s">
        <v>1188</v>
      </c>
      <c r="GE149" s="686" t="s">
        <v>1188</v>
      </c>
      <c r="GF149" s="431" t="s">
        <v>1188</v>
      </c>
      <c r="GG149" s="369">
        <v>0</v>
      </c>
      <c r="GH149" s="430" t="s">
        <v>1188</v>
      </c>
      <c r="GI149" s="686" t="s">
        <v>1188</v>
      </c>
      <c r="GJ149" s="431" t="s">
        <v>1188</v>
      </c>
      <c r="GK149" s="369">
        <v>0</v>
      </c>
      <c r="GL149" s="430" t="s">
        <v>1188</v>
      </c>
      <c r="GM149" s="686" t="s">
        <v>1188</v>
      </c>
      <c r="GN149" s="946" t="s">
        <v>1188</v>
      </c>
      <c r="GO149" s="676">
        <v>0</v>
      </c>
      <c r="GP149" s="917" t="s">
        <v>1188</v>
      </c>
      <c r="GQ149" s="872" t="s">
        <v>1188</v>
      </c>
      <c r="GR149" s="872" t="s">
        <v>1188</v>
      </c>
      <c r="GS149" s="872" t="s">
        <v>1188</v>
      </c>
      <c r="GT149" s="873" t="s">
        <v>1188</v>
      </c>
      <c r="GU149" s="581">
        <v>0</v>
      </c>
      <c r="GV149" s="687" t="s">
        <v>1188</v>
      </c>
      <c r="GW149" s="872" t="s">
        <v>1188</v>
      </c>
      <c r="GX149" s="873" t="s">
        <v>1188</v>
      </c>
      <c r="GY149" s="874">
        <v>0</v>
      </c>
      <c r="GZ149" s="582" t="s">
        <v>1188</v>
      </c>
      <c r="HA149" s="583" t="s">
        <v>1459</v>
      </c>
      <c r="HB149" s="584">
        <v>2</v>
      </c>
      <c r="HC149" s="585">
        <v>2</v>
      </c>
      <c r="HD149" s="963" t="s">
        <v>7614</v>
      </c>
      <c r="HE149" s="471" t="s">
        <v>7615</v>
      </c>
      <c r="HF149" s="587">
        <v>2013</v>
      </c>
      <c r="HG149" s="587">
        <v>2018</v>
      </c>
      <c r="HH149" s="588">
        <v>0</v>
      </c>
      <c r="HI149" s="586" t="s">
        <v>1188</v>
      </c>
      <c r="HJ149" s="690" t="s">
        <v>1188</v>
      </c>
      <c r="HK149" s="691" t="s">
        <v>1188</v>
      </c>
      <c r="HL149" s="692">
        <v>2</v>
      </c>
      <c r="HM149" s="591" t="s">
        <v>7616</v>
      </c>
      <c r="HN149" s="592">
        <v>2018</v>
      </c>
      <c r="HO149" s="681" t="s">
        <v>1188</v>
      </c>
      <c r="HP149" s="574" t="s">
        <v>1188</v>
      </c>
      <c r="HQ149" s="472" t="str">
        <f t="shared" si="271"/>
        <v>-</v>
      </c>
      <c r="HR149" s="593" t="s">
        <v>1188</v>
      </c>
      <c r="HS149" s="574" t="s">
        <v>1188</v>
      </c>
      <c r="HT149" s="574" t="s">
        <v>1188</v>
      </c>
      <c r="HU149" s="574" t="s">
        <v>1188</v>
      </c>
      <c r="HV149" s="574" t="s">
        <v>1188</v>
      </c>
      <c r="HW149" s="574" t="s">
        <v>1188</v>
      </c>
      <c r="HX149" s="574" t="s">
        <v>1188</v>
      </c>
      <c r="HY149" s="574" t="s">
        <v>1188</v>
      </c>
      <c r="HZ149" s="574" t="s">
        <v>1188</v>
      </c>
      <c r="IA149" s="574" t="s">
        <v>1188</v>
      </c>
      <c r="IB149" s="574" t="s">
        <v>1188</v>
      </c>
      <c r="IC149" s="574" t="s">
        <v>1188</v>
      </c>
      <c r="ID149" s="681" t="s">
        <v>1188</v>
      </c>
      <c r="IE149" s="369" t="s">
        <v>1188</v>
      </c>
      <c r="IF149" s="574" t="s">
        <v>1188</v>
      </c>
      <c r="IG149" s="472" t="str">
        <f t="shared" si="272"/>
        <v>-</v>
      </c>
      <c r="IH149" s="609">
        <v>0.63227384211647442</v>
      </c>
      <c r="II149" s="694">
        <v>0.44042511256817085</v>
      </c>
      <c r="IJ149" s="695">
        <v>0.18999345963707365</v>
      </c>
      <c r="IK149" s="696">
        <v>0.39417885003333863</v>
      </c>
      <c r="IL149" s="696">
        <v>0.62231828783378262</v>
      </c>
      <c r="IM149" s="697">
        <v>0.55520985276848822</v>
      </c>
      <c r="IN149" s="599">
        <v>3</v>
      </c>
      <c r="IO149" s="600">
        <v>1</v>
      </c>
      <c r="IP149" s="601">
        <v>1</v>
      </c>
      <c r="IQ149" s="600">
        <v>36</v>
      </c>
      <c r="IR149" s="587">
        <v>53</v>
      </c>
      <c r="IS149" s="601">
        <v>89</v>
      </c>
      <c r="IT149" s="599" t="s">
        <v>1188</v>
      </c>
      <c r="IU149" s="600" t="s">
        <v>1188</v>
      </c>
      <c r="IV149" s="587" t="s">
        <v>1188</v>
      </c>
      <c r="IW149" s="601" t="s">
        <v>1188</v>
      </c>
      <c r="IX149" s="602" t="s">
        <v>1188</v>
      </c>
      <c r="IY149" s="681">
        <v>0</v>
      </c>
      <c r="IZ149" s="719" t="s">
        <v>1188</v>
      </c>
      <c r="JA149" s="681">
        <v>0</v>
      </c>
      <c r="JB149" s="964" t="s">
        <v>1188</v>
      </c>
      <c r="JC149" s="681">
        <v>0</v>
      </c>
      <c r="JD149" s="430" t="s">
        <v>1188</v>
      </c>
      <c r="JE149" s="686" t="s">
        <v>1188</v>
      </c>
      <c r="JF149" s="686" t="s">
        <v>1188</v>
      </c>
      <c r="JG149" s="592" t="s">
        <v>1188</v>
      </c>
      <c r="JH149" s="369">
        <v>0</v>
      </c>
      <c r="JI149" s="430" t="s">
        <v>1188</v>
      </c>
      <c r="JJ149" s="686" t="s">
        <v>1188</v>
      </c>
      <c r="JK149" s="686" t="s">
        <v>1188</v>
      </c>
      <c r="JL149" s="592" t="s">
        <v>1188</v>
      </c>
      <c r="JM149" s="369">
        <v>0</v>
      </c>
      <c r="JN149" s="430" t="s">
        <v>1188</v>
      </c>
      <c r="JO149" s="430" t="s">
        <v>1188</v>
      </c>
      <c r="JP149" s="686" t="s">
        <v>1188</v>
      </c>
      <c r="JQ149" s="686" t="s">
        <v>1188</v>
      </c>
      <c r="JR149" s="592" t="s">
        <v>1188</v>
      </c>
      <c r="JS149" s="369">
        <v>0</v>
      </c>
      <c r="JT149" s="430" t="s">
        <v>1188</v>
      </c>
      <c r="JU149" s="686" t="s">
        <v>1188</v>
      </c>
      <c r="JV149" s="686" t="s">
        <v>1188</v>
      </c>
      <c r="JW149" s="592" t="s">
        <v>1188</v>
      </c>
      <c r="JX149" s="606">
        <v>0</v>
      </c>
      <c r="JY149" s="607" t="s">
        <v>1188</v>
      </c>
      <c r="JZ149" s="606" t="s">
        <v>1188</v>
      </c>
      <c r="KA149" s="606">
        <f t="shared" si="273"/>
        <v>0</v>
      </c>
      <c r="KB149" s="606"/>
      <c r="KC149" s="606"/>
      <c r="KD149" s="606"/>
      <c r="KE149" s="606"/>
      <c r="KF149" s="606">
        <f t="shared" si="274"/>
        <v>0</v>
      </c>
      <c r="KG149" s="606"/>
      <c r="KH149" s="606"/>
      <c r="KI149" s="606"/>
      <c r="KJ149" s="606"/>
      <c r="KK149" s="606">
        <v>1</v>
      </c>
      <c r="KL149" s="606">
        <v>1</v>
      </c>
      <c r="KM149" s="608">
        <f t="shared" si="248"/>
        <v>0.6085185289382935</v>
      </c>
      <c r="KN149" s="609">
        <v>0.54259264469146729</v>
      </c>
      <c r="KO149" s="609">
        <v>72.596153259277344</v>
      </c>
      <c r="KP149" s="610">
        <v>1</v>
      </c>
      <c r="KQ149" s="608">
        <f t="shared" si="249"/>
        <v>0.57701323628425594</v>
      </c>
      <c r="KR149" s="609">
        <v>0.38506618142127991</v>
      </c>
      <c r="KS149" s="609">
        <v>66.346153259277344</v>
      </c>
      <c r="KT149" s="610">
        <v>2</v>
      </c>
      <c r="KU149" s="610" t="s">
        <v>1188</v>
      </c>
      <c r="KV149" s="606" t="s">
        <v>5586</v>
      </c>
      <c r="KW149" s="606" t="s">
        <v>7594</v>
      </c>
      <c r="KX149" s="700" t="str">
        <f t="shared" ca="1" si="275"/>
        <v>C</v>
      </c>
      <c r="KY149" s="701">
        <f t="shared" ca="1" si="276"/>
        <v>0.28283158062405289</v>
      </c>
      <c r="KZ149" s="702">
        <f t="shared" ca="1" si="235"/>
        <v>0.21468235294117644</v>
      </c>
      <c r="LA149" s="703">
        <f t="shared" ca="1" si="236"/>
        <v>0.54117142857142853</v>
      </c>
      <c r="LB149" s="703">
        <f t="shared" ca="1" si="237"/>
        <v>8.3324999999999996E-2</v>
      </c>
      <c r="LC149" s="704">
        <f t="shared" ca="1" si="238"/>
        <v>0.29214754098360651</v>
      </c>
      <c r="LD149" s="696" cm="1">
        <f t="array" aca="1" ref="LD149" ca="1">INDIRECT(LD$203&amp;ROW())*LD$205</f>
        <v>0</v>
      </c>
      <c r="LE149" s="696" cm="1">
        <f t="array" aca="1" ref="LE149" ca="1">INDIRECT(LE$203&amp;ROW())*LE$205</f>
        <v>0</v>
      </c>
      <c r="LF149" s="696" cm="1">
        <f t="array" aca="1" ref="LF149" ca="1">INDIRECT(LF$203&amp;ROW())*LF$205</f>
        <v>0</v>
      </c>
      <c r="LG149" s="696" cm="1">
        <f t="array" aca="1" ref="LG149" ca="1">INDIRECT(LG$203&amp;ROW())*LG$205</f>
        <v>3</v>
      </c>
      <c r="LH149" s="696" cm="1">
        <f t="array" aca="1" ref="LH149" ca="1">INDIRECT(LH$203&amp;ROW())*LH$205</f>
        <v>2</v>
      </c>
      <c r="LI149" s="696" cm="1">
        <f t="array" aca="1" ref="LI149" ca="1">INDIRECT(LI$203&amp;ROW())*LI$205</f>
        <v>3</v>
      </c>
      <c r="LJ149" s="696" cm="1">
        <f t="array" aca="1" ref="LJ149" ca="1">INDIRECT(LJ$203&amp;ROW())*LJ$205</f>
        <v>3</v>
      </c>
      <c r="LK149" s="696" cm="1">
        <f t="array" aca="1" ref="LK149" ca="1">INDIRECT(LK$203&amp;ROW())*LK$205</f>
        <v>0</v>
      </c>
      <c r="LL149" s="696" cm="1">
        <f t="array" aca="1" ref="LL149" ca="1">INDIRECT(LL$203&amp;ROW())*LL$205</f>
        <v>0</v>
      </c>
      <c r="LM149" s="696" cm="1">
        <f t="array" aca="1" ref="LM149" ca="1">INDIRECT(LM$203&amp;ROW())*LM$205</f>
        <v>0</v>
      </c>
      <c r="LN149" s="696" cm="1">
        <f t="array" aca="1" ref="LN149" ca="1">INDIRECT(LN$203&amp;ROW())*LN$205</f>
        <v>3</v>
      </c>
      <c r="LO149" s="696" cm="1">
        <f t="array" aca="1" ref="LO149" ca="1">INDIRECT(LO$203&amp;ROW())*LO$205</f>
        <v>0</v>
      </c>
      <c r="LP149" s="696" cm="1">
        <f t="array" aca="1" ref="LP149" ca="1">INDIRECT(LP$203&amp;ROW())*LP$205</f>
        <v>0</v>
      </c>
      <c r="LQ149" s="696" cm="1">
        <f t="array" aca="1" ref="LQ149" ca="1">IF(INDIRECT(LQ$203&amp;ROW())="-",0,INDIRECT(LQ$203&amp;ROW())*LQ$205)</f>
        <v>4.2479999999999993</v>
      </c>
      <c r="LR149" s="696" cm="1">
        <f t="array" aca="1" ref="LR149" ca="1">INDIRECT(LR$203&amp;ROW())*LR$205</f>
        <v>0</v>
      </c>
      <c r="LS149" s="696" cm="1">
        <f t="array" aca="1" ref="LS149" ca="1">IF(INDIRECT(LS$203&amp;ROW())="-",0,INDIRECT(LS$203&amp;ROW())*LS$205)</f>
        <v>2.3646000000000003</v>
      </c>
      <c r="LT149" s="696" cm="1">
        <f t="array" aca="1" ref="LT149" ca="1">INDIRECT(LT$203&amp;ROW())*LT$205</f>
        <v>2</v>
      </c>
      <c r="LU149" s="696" cm="1">
        <f t="array" aca="1" ref="LU149" ca="1">INDIRECT(LU$203&amp;ROW())*LU$205</f>
        <v>2</v>
      </c>
      <c r="LV149" s="696" cm="1">
        <f t="array" aca="1" ref="LV149" ca="1">INDIRECT(LV$203&amp;ROW())*LV$205</f>
        <v>3</v>
      </c>
      <c r="LW149" s="696" cm="1">
        <f t="array" aca="1" ref="LW149" ca="1">INDIRECT(LW$203&amp;ROW())*LW$205</f>
        <v>0</v>
      </c>
      <c r="LX149" s="696" cm="1">
        <f t="array" aca="1" ref="LX149" ca="1">INDIRECT(LX$203&amp;ROW())*LX$205</f>
        <v>2</v>
      </c>
      <c r="LY149" s="696" cm="1">
        <f t="array" aca="1" ref="LY149" ca="1">IF(INDIRECT(LY$203&amp;ROW())="-",0,INDIRECT(LY$203&amp;ROW())*LY$205)</f>
        <v>1.9998</v>
      </c>
      <c r="LZ149" s="696" cm="1">
        <f t="array" aca="1" ref="LZ149" ca="1">INDIRECT(LZ$203&amp;ROW())*LZ$205</f>
        <v>0</v>
      </c>
      <c r="MA149" s="696" cm="1">
        <f t="array" aca="1" ref="MA149" ca="1">INDIRECT(MA$203&amp;ROW())*MA$205</f>
        <v>0</v>
      </c>
      <c r="MB149" s="696" cm="1">
        <f t="array" aca="1" ref="MB149" ca="1">INDIRECT(MB$203&amp;ROW())*MB$205</f>
        <v>0</v>
      </c>
      <c r="MC149" s="696" cm="1">
        <f t="array" aca="1" ref="MC149" ca="1">IF($MB149=0,0,INDIRECT(MC$203&amp;ROW())*MC$205)</f>
        <v>0</v>
      </c>
      <c r="MD149" s="696" cm="1">
        <f t="array" aca="1" ref="MD149" ca="1">IF($MB149=0,0,INDIRECT(MD$203&amp;ROW())*MD$205)</f>
        <v>0</v>
      </c>
      <c r="ME149" s="696" cm="1">
        <f t="array" aca="1" ref="ME149" ca="1">IF($MB149=0,0,INDIRECT(ME$203&amp;ROW())*ME$205)</f>
        <v>0</v>
      </c>
      <c r="MF149" s="696" cm="1">
        <f t="array" aca="1" ref="MF149" ca="1">IF($MB149=0,0,INDIRECT(MF$203&amp;ROW())*MF$205)</f>
        <v>0</v>
      </c>
      <c r="MG149" s="696" cm="1">
        <f t="array" aca="1" ref="MG149" ca="1">INDIRECT(MG$203&amp;ROW())*MG$205</f>
        <v>0</v>
      </c>
      <c r="MH149" s="696" cm="1">
        <f t="array" aca="1" ref="MH149" ca="1">IF($MG149=0,0,INDIRECT(MH$203&amp;ROW())*MH$205)</f>
        <v>0</v>
      </c>
      <c r="MI149" s="696" cm="1">
        <f t="array" aca="1" ref="MI149" ca="1">IF($MG149=0,0,INDIRECT(MI$203&amp;ROW())*MI$205)</f>
        <v>0</v>
      </c>
      <c r="MJ149" s="696" cm="1">
        <f t="array" aca="1" ref="MJ149" ca="1">INDIRECT(MJ$203&amp;ROW())*MJ$205</f>
        <v>0</v>
      </c>
      <c r="MK149" s="696" cm="1">
        <f t="array" aca="1" ref="MK149" ca="1">INDIRECT(MK$203&amp;ROW())*MK$205</f>
        <v>0</v>
      </c>
      <c r="ML149" s="696" cm="1">
        <f t="array" aca="1" ref="ML149" ca="1">INDIRECT(ML$203&amp;ROW())*ML$205</f>
        <v>0</v>
      </c>
      <c r="MM149" s="696" cm="1">
        <f t="array" aca="1" ref="MM149" ca="1">INDIRECT(MM$203&amp;ROW())*MM$205</f>
        <v>4</v>
      </c>
      <c r="MN149" s="696" cm="1">
        <f t="array" aca="1" ref="MN149" ca="1">INDIRECT(MN$203&amp;ROW())*MN$205</f>
        <v>0</v>
      </c>
      <c r="MO149" s="696" cm="1">
        <f t="array" aca="1" ref="MO149" ca="1">INDIRECT(MO$203&amp;ROW())*MO$205</f>
        <v>2</v>
      </c>
      <c r="MP149" s="696" cm="1">
        <f t="array" aca="1" ref="MP149" ca="1">INDIRECT(MP$203&amp;ROW())*MP$205</f>
        <v>2</v>
      </c>
      <c r="MQ149" s="696" cm="1">
        <f t="array" aca="1" ref="MQ149" ca="1">INDIRECT(MQ$203&amp;ROW())*MQ$205</f>
        <v>0</v>
      </c>
      <c r="MR149" s="696" cm="1">
        <f t="array" aca="1" ref="MR149" ca="1">INDIRECT(MR$203&amp;ROW())*MR$205</f>
        <v>2</v>
      </c>
      <c r="MS149" s="696" cm="1">
        <f t="array" aca="1" ref="MS149" ca="1">INDIRECT(MS$203&amp;ROW())*MS$205</f>
        <v>2</v>
      </c>
      <c r="MT149" s="696" cm="1">
        <f t="array" aca="1" ref="MT149" ca="1">INDIRECT(MT$203&amp;ROW())*MT$205</f>
        <v>1</v>
      </c>
      <c r="MU149" s="696" cm="1">
        <f t="array" aca="1" ref="MU149" ca="1">INDIRECT(MU$203&amp;ROW())*MU$205</f>
        <v>0</v>
      </c>
      <c r="MV149" s="696" cm="1">
        <f t="array" aca="1" ref="MV149" ca="1">IF(INDIRECT(MV$203&amp;ROW())="-",0,INDIRECT(MV$203&amp;ROW())*MV$205)</f>
        <v>4.8209999999999997</v>
      </c>
      <c r="MW149" s="696" cm="1">
        <f t="array" aca="1" ref="MW149" ca="1">INDIRECT(MW$203&amp;ROW())*MW$205</f>
        <v>0</v>
      </c>
      <c r="MX149" s="696" cm="1">
        <f t="array" aca="1" ref="MX149" ca="1">INDIRECT(MX$203&amp;ROW())*MX$205</f>
        <v>0</v>
      </c>
      <c r="MY149" s="696" cm="1">
        <f t="array" aca="1" ref="MY149" ca="1">INDIRECT(MY$203&amp;ROW())*MY$205</f>
        <v>0</v>
      </c>
      <c r="NA149" s="701">
        <f t="shared" si="277"/>
        <v>0.35873170731707316</v>
      </c>
      <c r="NB149" s="617">
        <f t="shared" si="278"/>
        <v>0.59957857142857141</v>
      </c>
      <c r="NC149" s="695">
        <f t="shared" si="279"/>
        <v>2.5638461538461537E-2</v>
      </c>
      <c r="ND149" s="697">
        <f t="shared" si="280"/>
        <v>0.36309259259259258</v>
      </c>
      <c r="NE149" s="694">
        <f t="shared" si="281"/>
        <v>0.33676033321917465</v>
      </c>
      <c r="NF149" s="682" t="str">
        <f t="shared" si="282"/>
        <v>C</v>
      </c>
      <c r="NH149" s="606" t="s">
        <v>7594</v>
      </c>
      <c r="NI149" s="563" t="str">
        <f t="shared" si="239"/>
        <v>B</v>
      </c>
      <c r="NJ149" s="563" t="str">
        <f t="shared" si="283"/>
        <v>C</v>
      </c>
      <c r="NK149" s="563" t="str">
        <f t="shared" ca="1" si="284"/>
        <v>C</v>
      </c>
      <c r="NL149" s="563" t="str">
        <f t="shared" ca="1" si="285"/>
        <v>C</v>
      </c>
      <c r="NM149" s="563" t="str">
        <f t="shared" ca="1" si="286"/>
        <v>C</v>
      </c>
      <c r="NN149" s="563" t="str">
        <f t="shared" ca="1" si="306"/>
        <v>C</v>
      </c>
      <c r="NO149" s="563" t="str">
        <f t="shared" ca="1" si="307"/>
        <v>C</v>
      </c>
      <c r="NP149" s="606" t="str">
        <f t="shared" si="287"/>
        <v>-</v>
      </c>
      <c r="NQ149" s="682" t="str">
        <f t="shared" si="288"/>
        <v>-</v>
      </c>
      <c r="NR149" s="682" t="e">
        <f>IF(OR(AND(NI149="A",OR(NJ149="C",NJ149="D")),AND(NI149="A",OR(#REF!="C",#REF!="D")),AND(NI149="B",OR(NJ149="D",#REF!="D")),AND(OR(NI149="C",NI149="D"),OR(NJ149="A",NJ149="B")),AND(OR(NI149="C",NI149="D"),OR(#REF!="A",#REF!="B")),AND(OR(NJ149="A",#REF!="A",NJ149="B",#REF!="B"),OR(NP149="-",NQ149="-")),AND(OR(NJ149="C",#REF!="C",NJ149="D",#REF!="D"),NP149="Yes")),"Yes","-")</f>
        <v>#REF!</v>
      </c>
      <c r="NS149" s="607"/>
      <c r="NT149" s="619">
        <f t="shared" si="289"/>
        <v>0.63519999999999999</v>
      </c>
      <c r="NU149" s="619">
        <f t="shared" si="290"/>
        <v>0.33676033321917465</v>
      </c>
      <c r="NV149" s="619">
        <f t="shared" ca="1" si="291"/>
        <v>0.28283158062405289</v>
      </c>
      <c r="NW149" s="619">
        <f t="shared" ca="1" si="308"/>
        <v>0.31126875710107726</v>
      </c>
      <c r="NX149" s="619">
        <f t="shared" ca="1" si="309"/>
        <v>0.35064039495566524</v>
      </c>
      <c r="NY149" s="620">
        <f t="shared" ca="1" si="310"/>
        <v>0.32846499940036827</v>
      </c>
      <c r="NZ149" s="620">
        <f t="shared" ca="1" si="311"/>
        <v>0.40097291042541877</v>
      </c>
      <c r="OA149" s="705" t="s">
        <v>1188</v>
      </c>
      <c r="OB149" s="706" t="s">
        <v>1188</v>
      </c>
      <c r="OC149" s="494"/>
      <c r="OE149" s="606" t="s">
        <v>7594</v>
      </c>
      <c r="OF149" s="700" t="str">
        <f t="shared" ca="1" si="292"/>
        <v>C</v>
      </c>
      <c r="OG149" s="701">
        <f t="shared" ca="1" si="312"/>
        <v>0.31126875710107726</v>
      </c>
      <c r="OH149" s="705">
        <f t="shared" ca="1" si="293"/>
        <v>0.29727842082429501</v>
      </c>
      <c r="OI149" s="696">
        <f t="shared" ca="1" si="294"/>
        <v>0.60530468657465508</v>
      </c>
      <c r="OJ149" s="696">
        <f t="shared" ca="1" si="295"/>
        <v>3.6301766309421564E-2</v>
      </c>
      <c r="OK149" s="697">
        <f t="shared" ca="1" si="296"/>
        <v>0.30619015469593741</v>
      </c>
      <c r="OL149" s="696" cm="1">
        <f t="array" aca="1" ref="OL149" ca="1">INDIRECT(OL$203&amp;ROW())*OL$205</f>
        <v>0</v>
      </c>
      <c r="OM149" s="696" cm="1">
        <f t="array" aca="1" ref="OM149" ca="1">INDIRECT(OM$203&amp;ROW())*OM$205</f>
        <v>0</v>
      </c>
      <c r="ON149" s="696" cm="1">
        <f t="array" aca="1" ref="ON149" ca="1">INDIRECT(ON$203&amp;ROW())*ON$205</f>
        <v>0</v>
      </c>
      <c r="OO149" s="696" cm="1">
        <f t="array" aca="1" ref="OO149" ca="1">INDIRECT(OO$203&amp;ROW())*OO$205</f>
        <v>1.0790999999999999</v>
      </c>
      <c r="OP149" s="696" cm="1">
        <f t="array" aca="1" ref="OP149" ca="1">INDIRECT(OP$203&amp;ROW())*OP$205</f>
        <v>1.0553999999999999</v>
      </c>
      <c r="OQ149" s="696" cm="1">
        <f t="array" aca="1" ref="OQ149" ca="1">INDIRECT(OQ$203&amp;ROW())*OQ$205</f>
        <v>1.5849</v>
      </c>
      <c r="OR149" s="696" cm="1">
        <f t="array" aca="1" ref="OR149" ca="1">INDIRECT(OR$203&amp;ROW())*OR$205</f>
        <v>1.4141999999999999</v>
      </c>
      <c r="OS149" s="696" cm="1">
        <f t="array" aca="1" ref="OS149" ca="1">INDIRECT(OS$203&amp;ROW())*OS$205</f>
        <v>0</v>
      </c>
      <c r="OT149" s="696" cm="1">
        <f t="array" aca="1" ref="OT149" ca="1">INDIRECT(OT$203&amp;ROW())*OT$205</f>
        <v>0</v>
      </c>
      <c r="OU149" s="696" cm="1">
        <f t="array" aca="1" ref="OU149" ca="1">INDIRECT(OU$203&amp;ROW())*OU$205</f>
        <v>0</v>
      </c>
      <c r="OV149" s="696" cm="1">
        <f t="array" aca="1" ref="OV149" ca="1">INDIRECT(OV$203&amp;ROW())*OV$205</f>
        <v>1.2161999999999999</v>
      </c>
      <c r="OW149" s="696" cm="1">
        <f t="array" aca="1" ref="OW149" ca="1">INDIRECT(OW$203&amp;ROW())*OW$205</f>
        <v>0</v>
      </c>
      <c r="OX149" s="696" cm="1">
        <f t="array" aca="1" ref="OX149" ca="1">INDIRECT(OX$203&amp;ROW())*OX$205</f>
        <v>0</v>
      </c>
      <c r="OY149" s="696" cm="1">
        <f t="array" aca="1" ref="OY149" ca="1">IF(INDIRECT(OY$203&amp;ROW())="-",0,INDIRECT(OY$203&amp;ROW())*OY$205)</f>
        <v>0.50246760000000001</v>
      </c>
      <c r="OZ149" s="696" cm="1">
        <f t="array" aca="1" ref="OZ149" ca="1">INDIRECT(OZ$203&amp;ROW())*OZ$205</f>
        <v>0</v>
      </c>
      <c r="PA149" s="696" cm="1">
        <f t="array" aca="1" ref="PA149" ca="1">IF(INDIRECT(PA$203&amp;ROW())="-",0,INDIRECT(PA$203&amp;ROW())*PA$205)</f>
        <v>0.34814793999999999</v>
      </c>
      <c r="PB149" s="705" cm="1">
        <f t="array" aca="1" ref="PB149" ca="1">INDIRECT(PB$203&amp;ROW())*PB$205</f>
        <v>0.75419999999999998</v>
      </c>
      <c r="PC149" s="696" cm="1">
        <f t="array" aca="1" ref="PC149" ca="1">INDIRECT(PC$203&amp;ROW())*PC$205</f>
        <v>1.3946000000000001</v>
      </c>
      <c r="PD149" s="696" cm="1">
        <f t="array" aca="1" ref="PD149" ca="1">INDIRECT(PD$203&amp;ROW())*PD$205</f>
        <v>2.2025999999999999</v>
      </c>
      <c r="PE149" s="696" cm="1">
        <f t="array" aca="1" ref="PE149" ca="1">INDIRECT(PE$203&amp;ROW())*PE$205</f>
        <v>0</v>
      </c>
      <c r="PF149" s="696" cm="1">
        <f t="array" aca="1" ref="PF149" ca="1">INDIRECT(PF$203&amp;ROW())*PF$205</f>
        <v>1.3308</v>
      </c>
      <c r="PG149" s="696" cm="1">
        <f t="array" aca="1" ref="PG149" ca="1">IF(INDIRECT(PG$203&amp;ROW())="-",0,INDIRECT(PG$203&amp;ROW())*PG$205)</f>
        <v>0.29163749999999999</v>
      </c>
      <c r="PH149" s="696" cm="1">
        <f t="array" aca="1" ref="PH149" ca="1">INDIRECT(PH$203&amp;ROW())*PH$205</f>
        <v>0</v>
      </c>
      <c r="PI149" s="696" cm="1">
        <f t="array" aca="1" ref="PI149" ca="1">INDIRECT(PI$203&amp;ROW())*PI$205</f>
        <v>0</v>
      </c>
      <c r="PJ149" s="696" cm="1">
        <f t="array" aca="1" ref="PJ149" ca="1">INDIRECT(PJ$203&amp;ROW())*PJ$205</f>
        <v>0</v>
      </c>
      <c r="PK149" s="696" cm="1">
        <f t="array" aca="1" ref="PK149" ca="1">IF($PJ149=0,0,INDIRECT(PK$203&amp;ROW())*PK$205)</f>
        <v>0</v>
      </c>
      <c r="PL149" s="696" cm="1">
        <f t="array" aca="1" ref="PL149" ca="1">IF($MPE149=0,0,INDIRECT(PL$203&amp;ROW())*PL$205)</f>
        <v>0</v>
      </c>
      <c r="PM149" s="696" cm="1">
        <f t="array" aca="1" ref="PM149" ca="1">IF($MPE149=0,0,INDIRECT(PM$203&amp;ROW())*PM$205)</f>
        <v>0</v>
      </c>
      <c r="PN149" s="696" cm="1">
        <f t="array" aca="1" ref="PN149" ca="1">IF($PJ149=0,0,INDIRECT(PN$203&amp;ROW())*PN$205)</f>
        <v>0</v>
      </c>
      <c r="PO149" s="696" cm="1">
        <f t="array" aca="1" ref="PO149" ca="1">INDIRECT(PO$203&amp;ROW())*PO$205</f>
        <v>0</v>
      </c>
      <c r="PP149" s="696" cm="1">
        <f t="array" aca="1" ref="PP149" ca="1">IF($PO149=0,0,INDIRECT(PP$203&amp;ROW())*PP$205)</f>
        <v>0</v>
      </c>
      <c r="PQ149" s="696" cm="1">
        <f t="array" aca="1" ref="PQ149" ca="1">IF($PO149=0,0,INDIRECT(PQ$203&amp;ROW())*PQ$205)</f>
        <v>0</v>
      </c>
      <c r="PR149" s="696" cm="1">
        <f t="array" aca="1" ref="PR149" ca="1">INDIRECT(PR$203&amp;ROW())*PR$205</f>
        <v>0</v>
      </c>
      <c r="PS149" s="696" cm="1">
        <f t="array" aca="1" ref="PS149" ca="1">INDIRECT(PS$203&amp;ROW())*PS$205</f>
        <v>0</v>
      </c>
      <c r="PT149" s="696" cm="1">
        <f t="array" aca="1" ref="PT149" ca="1">INDIRECT(PT$203&amp;ROW())*PT$205</f>
        <v>0</v>
      </c>
      <c r="PU149" s="696" cm="1">
        <f t="array" aca="1" ref="PU149" ca="1">INDIRECT(PU$203&amp;ROW())*PU$205</f>
        <v>1.1798</v>
      </c>
      <c r="PV149" s="696" cm="1">
        <f t="array" aca="1" ref="PV149" ca="1">INDIRECT(PV$203&amp;ROW())*PV$205</f>
        <v>0</v>
      </c>
      <c r="PW149" s="696" cm="1">
        <f t="array" aca="1" ref="PW149" ca="1">INDIRECT(PW$203&amp;ROW())*PW$205</f>
        <v>1.0658000000000001</v>
      </c>
      <c r="PX149" s="696" cm="1">
        <f t="array" aca="1" ref="PX149" ca="1">INDIRECT(PX$203&amp;ROW())*PX$205</f>
        <v>1.1714</v>
      </c>
      <c r="PY149" s="696" cm="1">
        <f t="array" aca="1" ref="PY149" ca="1">INDIRECT(PY$203&amp;ROW())*PY$205</f>
        <v>0</v>
      </c>
      <c r="PZ149" s="696" cm="1">
        <f t="array" aca="1" ref="PZ149" ca="1">INDIRECT(PZ$203&amp;ROW())*PZ$205</f>
        <v>0.17430000000000001</v>
      </c>
      <c r="QA149" s="696" cm="1">
        <f t="array" aca="1" ref="QA149" ca="1">INDIRECT(QA$203&amp;ROW())*QA$205</f>
        <v>0.31659999999999999</v>
      </c>
      <c r="QB149" s="696" cm="1">
        <f t="array" aca="1" ref="QB149" ca="1">INDIRECT(QB$203&amp;ROW())*QB$205</f>
        <v>0.79830000000000001</v>
      </c>
      <c r="QC149" s="696" cm="1">
        <f t="array" aca="1" ref="QC149" ca="1">INDIRECT(QC$203&amp;ROW())*QC$205</f>
        <v>0</v>
      </c>
      <c r="QD149" s="696" cm="1">
        <f t="array" aca="1" ref="QD149" ca="1">IF(INDIRECT(QD$203&amp;ROW())="-",0,INDIRECT(QD$203&amp;ROW())*QD$205)</f>
        <v>0.49342934999999999</v>
      </c>
      <c r="QE149" s="696" cm="1">
        <f t="array" aca="1" ref="QE149" ca="1">INDIRECT(QE$203&amp;ROW())*QE$205</f>
        <v>0</v>
      </c>
      <c r="QF149" s="696" cm="1">
        <f t="array" aca="1" ref="QF149" ca="1">INDIRECT(QF$203&amp;ROW())*QF$205</f>
        <v>0</v>
      </c>
      <c r="QG149" s="696" cm="1">
        <f t="array" aca="1" ref="QG149" ca="1">INDIRECT(QG$203&amp;ROW())*QG$205</f>
        <v>0</v>
      </c>
      <c r="QI149" s="606" t="s">
        <v>7594</v>
      </c>
      <c r="QJ149" s="700" t="str">
        <f t="shared" ca="1" si="297"/>
        <v>C</v>
      </c>
      <c r="QK149" s="701">
        <f t="shared" ca="1" si="313"/>
        <v>0.35064039495566524</v>
      </c>
      <c r="QL149" s="705">
        <f t="shared" ca="1" si="298"/>
        <v>0.390604791334901</v>
      </c>
      <c r="QM149" s="696">
        <f t="shared" ca="1" si="299"/>
        <v>0.52716758573971434</v>
      </c>
      <c r="QN149" s="696">
        <f t="shared" ca="1" si="300"/>
        <v>2.1549111160013464E-2</v>
      </c>
      <c r="QO149" s="697">
        <f t="shared" ca="1" si="301"/>
        <v>0.46324009158803209</v>
      </c>
      <c r="QP149" s="696" cm="1">
        <f t="array" aca="1" ref="QP149" ca="1">INDIRECT(QP$203&amp;ROW())*QP$205</f>
        <v>0</v>
      </c>
      <c r="QQ149" s="696" cm="1">
        <f t="array" aca="1" ref="QQ149" ca="1">INDIRECT(QQ$203&amp;ROW())*QQ$205</f>
        <v>0</v>
      </c>
      <c r="QR149" s="696" cm="1">
        <f t="array" aca="1" ref="QR149" ca="1">INDIRECT(QR$203&amp;ROW())*QR$205</f>
        <v>0</v>
      </c>
      <c r="QS149" s="696" cm="1">
        <f t="array" aca="1" ref="QS149" ca="1">INDIRECT(QS$203&amp;ROW())*QS$205</f>
        <v>0.22471360933801068</v>
      </c>
      <c r="QT149" s="696" cm="1">
        <f t="array" aca="1" ref="QT149" ca="1">INDIRECT(QT$203&amp;ROW())*QT$205</f>
        <v>0.17488542943331029</v>
      </c>
      <c r="QU149" s="696" cm="1">
        <f t="array" aca="1" ref="QU149" ca="1">INDIRECT(QU$203&amp;ROW())*QU$205</f>
        <v>0.53329206883563263</v>
      </c>
      <c r="QV149" s="696" cm="1">
        <f t="array" aca="1" ref="QV149" ca="1">INDIRECT(QV$203&amp;ROW())*QV$205</f>
        <v>0.24117831443907087</v>
      </c>
      <c r="QW149" s="696" cm="1">
        <f t="array" aca="1" ref="QW149" ca="1">INDIRECT(QW$203&amp;ROW())*QW$205</f>
        <v>0</v>
      </c>
      <c r="QX149" s="696" cm="1">
        <f t="array" aca="1" ref="QX149" ca="1">INDIRECT(QX$203&amp;ROW())*QX$205</f>
        <v>0</v>
      </c>
      <c r="QY149" s="696" cm="1">
        <f t="array" aca="1" ref="QY149" ca="1">INDIRECT(QY$203&amp;ROW())*QY$205</f>
        <v>0</v>
      </c>
      <c r="QZ149" s="696" cm="1">
        <f t="array" aca="1" ref="QZ149" ca="1">INDIRECT(QZ$203&amp;ROW())*QZ$205</f>
        <v>0.27613248380770827</v>
      </c>
      <c r="RA149" s="696" cm="1">
        <f t="array" aca="1" ref="RA149" ca="1">INDIRECT(RA$203&amp;ROW())*RA$205</f>
        <v>0</v>
      </c>
      <c r="RB149" s="696" cm="1">
        <f t="array" aca="1" ref="RB149" ca="1">INDIRECT(RB$203&amp;ROW())*RB$205</f>
        <v>0</v>
      </c>
      <c r="RC149" s="696" cm="1">
        <f t="array" aca="1" ref="RC149" ca="1">IF(INDIRECT(RC$203&amp;ROW())="-",0,INDIRECT(RC$203&amp;ROW())*RC$205)</f>
        <v>5.9407299546713102E-2</v>
      </c>
      <c r="RD149" s="696" cm="1">
        <f t="array" aca="1" ref="RD149" ca="1">INDIRECT(RD$203&amp;ROW())*RD$205</f>
        <v>0</v>
      </c>
      <c r="RE149" s="696" cm="1">
        <f t="array" aca="1" ref="RE149" ca="1">IF(INDIRECT(RE$203&amp;ROW())="-",0,INDIRECT(RE$203&amp;ROW())*RE$205)</f>
        <v>2.4942210558356707E-2</v>
      </c>
      <c r="RF149" s="705" cm="1">
        <f t="array" aca="1" ref="RF149" ca="1">INDIRECT(RF$203&amp;ROW())*RF$205</f>
        <v>5.3068994403248027E-2</v>
      </c>
      <c r="RG149" s="696" cm="1">
        <f t="array" aca="1" ref="RG149" ca="1">INDIRECT(RG$203&amp;ROW())*RG$205</f>
        <v>0.27650466908360405</v>
      </c>
      <c r="RH149" s="696" cm="1">
        <f t="array" aca="1" ref="RH149" ca="1">INDIRECT(RH$203&amp;ROW())*RH$205</f>
        <v>8.7581521170816884E-2</v>
      </c>
      <c r="RI149" s="696" cm="1">
        <f t="array" aca="1" ref="RI149" ca="1">INDIRECT(RI$203&amp;ROW())*RI$205</f>
        <v>0</v>
      </c>
      <c r="RJ149" s="696" cm="1">
        <f t="array" aca="1" ref="RJ149" ca="1">INDIRECT(RJ$203&amp;ROW())*RJ$205</f>
        <v>0.12226723336432462</v>
      </c>
      <c r="RK149" s="696" cm="1">
        <f t="array" aca="1" ref="RK149" ca="1">IF(INDIRECT(RK$203&amp;ROW())="-",0,INDIRECT(RK$203&amp;ROW())*RK$205)</f>
        <v>2.0138518903586738E-2</v>
      </c>
      <c r="RL149" s="696" cm="1">
        <f t="array" aca="1" ref="RL149" ca="1">INDIRECT(RL$203&amp;ROW())*RL$205</f>
        <v>0</v>
      </c>
      <c r="RM149" s="696" cm="1">
        <f t="array" aca="1" ref="RM149" ca="1">INDIRECT(RM$203&amp;ROW())*RM$205</f>
        <v>0</v>
      </c>
      <c r="RN149" s="696" cm="1">
        <f t="array" aca="1" ref="RN149" ca="1">INDIRECT(RN$203&amp;ROW())*RN$205</f>
        <v>0</v>
      </c>
      <c r="RO149" s="696" cm="1">
        <f t="array" aca="1" ref="RO149" ca="1">IF($RN149=0,0,INDIRECT(RO$203&amp;ROW())*RO$205)</f>
        <v>0</v>
      </c>
      <c r="RP149" s="696" cm="1">
        <f t="array" aca="1" ref="RP149" ca="1">IF($RN149=0,0,INDIRECT(RP$203&amp;ROW())*RP$205)</f>
        <v>0</v>
      </c>
      <c r="RQ149" s="696" cm="1">
        <f t="array" aca="1" ref="RQ149" ca="1">IF($RN149=0,0,INDIRECT(RQ$203&amp;ROW())*RQ$205)</f>
        <v>0</v>
      </c>
      <c r="RR149" s="696" cm="1">
        <f t="array" aca="1" ref="RR149" ca="1">IF($RN149=0,0,INDIRECT(RR$203&amp;ROW())*RR$205)</f>
        <v>0</v>
      </c>
      <c r="RS149" s="696" cm="1">
        <f t="array" aca="1" ref="RS149" ca="1">INDIRECT(RS$203&amp;ROW())*RS$205</f>
        <v>0</v>
      </c>
      <c r="RT149" s="696" cm="1">
        <f t="array" aca="1" ref="RT149" ca="1">IF($RS149=0,0,INDIRECT(RT$203&amp;ROW())*RT$205)</f>
        <v>0</v>
      </c>
      <c r="RU149" s="696" cm="1">
        <f t="array" aca="1" ref="RU149" ca="1">IF($RS149=0,0,INDIRECT(RU$203&amp;ROW())*RU$205)</f>
        <v>0</v>
      </c>
      <c r="RV149" s="696" cm="1">
        <f t="array" aca="1" ref="RV149" ca="1">INDIRECT(RV$203&amp;ROW())*RV$205</f>
        <v>0</v>
      </c>
      <c r="RW149" s="696" cm="1">
        <f t="array" aca="1" ref="RW149" ca="1">INDIRECT(RW$203&amp;ROW())*RW$205</f>
        <v>0</v>
      </c>
      <c r="RX149" s="696" cm="1">
        <f t="array" aca="1" ref="RX149" ca="1">INDIRECT(RX$203&amp;ROW())*RX$205</f>
        <v>0</v>
      </c>
      <c r="RY149" s="696" cm="1">
        <f t="array" aca="1" ref="RY149" ca="1">INDIRECT(RY$203&amp;ROW())*RY$205</f>
        <v>5.6264463580193595E-2</v>
      </c>
      <c r="RZ149" s="696" cm="1">
        <f t="array" aca="1" ref="RZ149" ca="1">INDIRECT(RZ$203&amp;ROW())*RZ$205</f>
        <v>0</v>
      </c>
      <c r="SA149" s="696" cm="1">
        <f t="array" aca="1" ref="SA149" ca="1">INDIRECT(SA$203&amp;ROW())*SA$205</f>
        <v>0.20458618579029147</v>
      </c>
      <c r="SB149" s="696" cm="1">
        <f t="array" aca="1" ref="SB149" ca="1">INDIRECT(SB$203&amp;ROW())*SB$205</f>
        <v>4.7124126502052749E-2</v>
      </c>
      <c r="SC149" s="696" cm="1">
        <f t="array" aca="1" ref="SC149" ca="1">INDIRECT(SC$203&amp;ROW())*SC$205</f>
        <v>0</v>
      </c>
      <c r="SD149" s="696" cm="1">
        <f t="array" aca="1" ref="SD149" ca="1">INDIRECT(SD$203&amp;ROW())*SD$205</f>
        <v>0.3072993885784252</v>
      </c>
      <c r="SE149" s="696" cm="1">
        <f t="array" aca="1" ref="SE149" ca="1">INDIRECT(SE$203&amp;ROW())*SE$205</f>
        <v>0.2585618210787391</v>
      </c>
      <c r="SF149" s="696" cm="1">
        <f t="array" aca="1" ref="SF149" ca="1">INDIRECT(SF$203&amp;ROW())*SF$205</f>
        <v>6.6118883241114992E-2</v>
      </c>
      <c r="SG149" s="696" cm="1">
        <f t="array" aca="1" ref="SG149" ca="1">INDIRECT(SG$203&amp;ROW())*SG$205</f>
        <v>0</v>
      </c>
      <c r="SH149" s="696" cm="1">
        <f t="array" aca="1" ref="SH149" ca="1">IF(INDIRECT(SH$203&amp;ROW())="-",0,INDIRECT(SH$203&amp;ROW())*SH$205)</f>
        <v>6.321942632155636E-2</v>
      </c>
      <c r="SI149" s="696" cm="1">
        <f t="array" aca="1" ref="SI149" ca="1">INDIRECT(SI$203&amp;ROW())*SI$205</f>
        <v>0</v>
      </c>
      <c r="SJ149" s="696" cm="1">
        <f t="array" aca="1" ref="SJ149" ca="1">INDIRECT(SJ$203&amp;ROW())*SJ$205</f>
        <v>0</v>
      </c>
      <c r="SK149" s="696" cm="1">
        <f t="array" aca="1" ref="SK149" ca="1">INDIRECT(SK$203&amp;ROW())*SK$205</f>
        <v>0</v>
      </c>
      <c r="SN149" s="606" t="s">
        <v>7594</v>
      </c>
      <c r="SO149" s="707" cm="1">
        <f t="array" aca="1" ref="SO149" ca="1">INDIRECT(SO$203&amp;ROW())*SO$205</f>
        <v>0</v>
      </c>
      <c r="SP149" s="707" cm="1">
        <f t="array" aca="1" ref="SP149" ca="1">INDIRECT(SP$203&amp;ROW())*SP$205</f>
        <v>0</v>
      </c>
      <c r="SQ149" s="707" cm="1">
        <f t="array" aca="1" ref="SQ149" ca="1">INDIRECT(SQ$203&amp;ROW())*SQ$205</f>
        <v>0</v>
      </c>
      <c r="SR149" s="707" cm="1">
        <f t="array" aca="1" ref="SR149" ca="1">INDIRECT(SR$203&amp;ROW())*SR$205</f>
        <v>3</v>
      </c>
      <c r="SS149" s="707" cm="1">
        <f t="array" aca="1" ref="SS149" ca="1">INDIRECT(SS$203&amp;ROW())*SS$205</f>
        <v>2</v>
      </c>
      <c r="ST149" s="707" cm="1">
        <f t="array" aca="1" ref="ST149" ca="1">INDIRECT(ST$203&amp;ROW())*ST$205</f>
        <v>3</v>
      </c>
      <c r="SU149" s="707" cm="1">
        <f t="array" aca="1" ref="SU149" ca="1">INDIRECT(SU$203&amp;ROW())*SU$205</f>
        <v>3</v>
      </c>
      <c r="SV149" s="707" cm="1">
        <f t="array" aca="1" ref="SV149" ca="1">INDIRECT(SV$203&amp;ROW())*SV$205</f>
        <v>0</v>
      </c>
      <c r="SW149" s="707" cm="1">
        <f t="array" aca="1" ref="SW149" ca="1">INDIRECT(SW$203&amp;ROW())*SW$205</f>
        <v>0</v>
      </c>
      <c r="SX149" s="707" cm="1">
        <f t="array" aca="1" ref="SX149" ca="1">INDIRECT(SX$203&amp;ROW())*SX$205</f>
        <v>0</v>
      </c>
      <c r="SY149" s="707" cm="1">
        <f t="array" aca="1" ref="SY149" ca="1">INDIRECT(SY$203&amp;ROW())*SY$205</f>
        <v>3</v>
      </c>
      <c r="SZ149" s="707" cm="1">
        <f t="array" aca="1" ref="SZ149" ca="1">INDIRECT(SZ$203&amp;ROW())*SZ$205</f>
        <v>0</v>
      </c>
      <c r="TA149" s="707" cm="1">
        <f t="array" aca="1" ref="TA149" ca="1">INDIRECT(TA$203&amp;ROW())*TA$205</f>
        <v>0</v>
      </c>
      <c r="TB149" s="696" cm="1">
        <f t="array" aca="1" ref="TB149" ca="1">IF(INDIRECT(TB$203&amp;ROW())="-",0,INDIRECT(TB$203&amp;ROW())*TB$205)</f>
        <v>0.70799999999999996</v>
      </c>
      <c r="TC149" s="707" cm="1">
        <f t="array" aca="1" ref="TC149" ca="1">INDIRECT(TC$203&amp;ROW())*TC$205</f>
        <v>0</v>
      </c>
      <c r="TD149" s="696" cm="1">
        <f t="array" aca="1" ref="TD149" ca="1">IF(INDIRECT(TD$203&amp;ROW())="-",0,INDIRECT(TD$203&amp;ROW())*TD$205)</f>
        <v>0.39410000000000001</v>
      </c>
      <c r="TE149" s="732" cm="1">
        <f t="array" aca="1" ref="TE149" ca="1">INDIRECT(TE$203&amp;ROW())*TE$205</f>
        <v>1</v>
      </c>
      <c r="TF149" s="707" cm="1">
        <f t="array" aca="1" ref="TF149" ca="1">INDIRECT(TF$203&amp;ROW())*TF$205</f>
        <v>2</v>
      </c>
      <c r="TG149" s="707" cm="1">
        <f t="array" aca="1" ref="TG149" ca="1">INDIRECT(TG$203&amp;ROW())*TG$205</f>
        <v>3</v>
      </c>
      <c r="TH149" s="707" cm="1">
        <f t="array" aca="1" ref="TH149" ca="1">INDIRECT(TH$203&amp;ROW())*TH$205</f>
        <v>0</v>
      </c>
      <c r="TI149" s="707" cm="1">
        <f t="array" aca="1" ref="TI149" ca="1">INDIRECT(TI$203&amp;ROW())*TI$205</f>
        <v>2</v>
      </c>
      <c r="TJ149" s="696" cm="1">
        <f t="array" aca="1" ref="TJ149" ca="1">IF(INDIRECT(TJ$203&amp;ROW())="-",0,INDIRECT(TJ$203&amp;ROW())*TJ$205)</f>
        <v>0.33329999999999999</v>
      </c>
      <c r="TK149" s="707" cm="1">
        <f t="array" aca="1" ref="TK149" ca="1">INDIRECT(TK$203&amp;ROW())*TK$205</f>
        <v>0</v>
      </c>
      <c r="TL149" s="707" cm="1">
        <f t="array" aca="1" ref="TL149" ca="1">INDIRECT(TL$203&amp;ROW())*TL$205</f>
        <v>0</v>
      </c>
      <c r="TM149" s="707" cm="1">
        <f t="array" aca="1" ref="TM149" ca="1">INDIRECT(TM$203&amp;ROW())*TM$205</f>
        <v>0</v>
      </c>
      <c r="TN149" s="707" cm="1">
        <f t="array" aca="1" ref="TN149" ca="1">IF($TM149=0,0,INDIRECT(TN$203&amp;ROW())*TN$205)</f>
        <v>0</v>
      </c>
      <c r="TO149" s="707" cm="1">
        <f t="array" aca="1" ref="TO149" ca="1">IF($TM149=0,0,INDIRECT(TO$203&amp;ROW())*TO$205)</f>
        <v>0</v>
      </c>
      <c r="TP149" s="707" cm="1">
        <f t="array" aca="1" ref="TP149" ca="1">IF($TM149=0,0,INDIRECT(TP$203&amp;ROW())*TP$205)</f>
        <v>0</v>
      </c>
      <c r="TQ149" s="707" cm="1">
        <f t="array" aca="1" ref="TQ149" ca="1">IF($TM149=0,0,INDIRECT(TQ$203&amp;ROW())*TQ$205)</f>
        <v>0</v>
      </c>
      <c r="TR149" s="707" cm="1">
        <f t="array" aca="1" ref="TR149" ca="1">INDIRECT(TR$203&amp;ROW())*TR$205</f>
        <v>0</v>
      </c>
      <c r="TS149" s="707" cm="1">
        <f t="array" aca="1" ref="TS149" ca="1">IF($TR149=0,0,INDIRECT(TS$203&amp;ROW())*TS$205)</f>
        <v>0</v>
      </c>
      <c r="TT149" s="707" cm="1">
        <f t="array" aca="1" ref="TT149" ca="1">IF($TR149=0,0,INDIRECT(TT$203&amp;ROW())*TT$205)</f>
        <v>0</v>
      </c>
      <c r="TU149" s="707" cm="1">
        <f t="array" aca="1" ref="TU149" ca="1">INDIRECT(TU$203&amp;ROW())*TU$205</f>
        <v>0</v>
      </c>
      <c r="TV149" s="707" cm="1">
        <f t="array" aca="1" ref="TV149" ca="1">INDIRECT(TV$203&amp;ROW())*TV$205</f>
        <v>0</v>
      </c>
      <c r="TW149" s="707" cm="1">
        <f t="array" aca="1" ref="TW149" ca="1">INDIRECT(TW$203&amp;ROW())*TW$205</f>
        <v>0</v>
      </c>
      <c r="TX149" s="707" cm="1">
        <f t="array" aca="1" ref="TX149" ca="1">INDIRECT(TX$203&amp;ROW())*TX$205</f>
        <v>2</v>
      </c>
      <c r="TY149" s="707" cm="1">
        <f t="array" aca="1" ref="TY149" ca="1">INDIRECT(TY$203&amp;ROW())*TY$205</f>
        <v>0</v>
      </c>
      <c r="TZ149" s="707" cm="1">
        <f t="array" aca="1" ref="TZ149" ca="1">INDIRECT(TZ$203&amp;ROW())*TZ$205</f>
        <v>2</v>
      </c>
      <c r="UA149" s="707" cm="1">
        <f t="array" aca="1" ref="UA149" ca="1">INDIRECT(UA$203&amp;ROW())*UA$205</f>
        <v>2</v>
      </c>
      <c r="UB149" s="707" cm="1">
        <f t="array" aca="1" ref="UB149" ca="1">INDIRECT(UB$203&amp;ROW())*UB$205</f>
        <v>0</v>
      </c>
      <c r="UC149" s="707" cm="1">
        <f t="array" aca="1" ref="UC149" ca="1">INDIRECT(UC$203&amp;ROW())*UC$205</f>
        <v>1</v>
      </c>
      <c r="UD149" s="707" cm="1">
        <f t="array" aca="1" ref="UD149" ca="1">INDIRECT(UD$203&amp;ROW())*UD$205</f>
        <v>1</v>
      </c>
      <c r="UE149" s="707" cm="1">
        <f t="array" aca="1" ref="UE149" ca="1">INDIRECT(UE$203&amp;ROW())*UE$205</f>
        <v>1</v>
      </c>
      <c r="UF149" s="707" cm="1">
        <f t="array" aca="1" ref="UF149" ca="1">INDIRECT(UF$203&amp;ROW())*UF$205</f>
        <v>0</v>
      </c>
      <c r="UG149" s="696" cm="1">
        <f t="array" aca="1" ref="UG149" ca="1">IF(INDIRECT(UG$203&amp;ROW())="-",0,INDIRECT(UG$203&amp;ROW())*UG$205)</f>
        <v>0.80349999999999999</v>
      </c>
      <c r="UH149" s="707" cm="1">
        <f t="array" aca="1" ref="UH149" ca="1">INDIRECT(UH$203&amp;ROW())*UH$205</f>
        <v>0</v>
      </c>
      <c r="UI149" s="707" cm="1">
        <f t="array" aca="1" ref="UI149" ca="1">INDIRECT(UI$203&amp;ROW())*UI$205</f>
        <v>0</v>
      </c>
      <c r="UJ149" s="707" cm="1">
        <f t="array" aca="1" ref="UJ149" ca="1">INDIRECT(UJ$203&amp;ROW())*UJ$205</f>
        <v>0</v>
      </c>
      <c r="UM149" s="606" t="s">
        <v>7594</v>
      </c>
      <c r="UN149" s="616">
        <f t="shared" ca="1" si="332"/>
        <v>-0.97111609266078391</v>
      </c>
      <c r="UO149" s="616">
        <f t="shared" ca="1" si="332"/>
        <v>-0.6225347970107441</v>
      </c>
      <c r="UP149" s="616">
        <f t="shared" ca="1" si="332"/>
        <v>-0.88618201963763954</v>
      </c>
      <c r="UQ149" s="616">
        <f t="shared" ca="1" si="332"/>
        <v>0.29355872991449461</v>
      </c>
      <c r="UR149" s="616">
        <f t="shared" ca="1" si="332"/>
        <v>0.12190361681987209</v>
      </c>
      <c r="US149" s="616">
        <f t="shared" ca="1" si="332"/>
        <v>0.41305213694811815</v>
      </c>
      <c r="UT149" s="616">
        <f t="shared" ca="1" si="332"/>
        <v>0.30690415393182785</v>
      </c>
      <c r="UU149" s="616">
        <f t="shared" ca="1" si="332"/>
        <v>-2.7006681232545957</v>
      </c>
      <c r="UV149" s="616">
        <f t="shared" ca="1" si="332"/>
        <v>-2.9818796741717466</v>
      </c>
      <c r="UW149" s="616">
        <f t="shared" ca="1" si="332"/>
        <v>-2.1021242737767571</v>
      </c>
      <c r="UX149" s="616">
        <f t="shared" ca="1" si="332"/>
        <v>0.28247365722383649</v>
      </c>
      <c r="UY149" s="616">
        <f t="shared" ca="1" si="332"/>
        <v>-0.67270887390575207</v>
      </c>
      <c r="UZ149" s="616">
        <f t="shared" ca="1" si="332"/>
        <v>-0.80238258590915801</v>
      </c>
      <c r="VA149" s="616">
        <f t="shared" ca="1" si="332"/>
        <v>0.62325425537112689</v>
      </c>
      <c r="VB149" s="616">
        <f t="shared" ca="1" si="332"/>
        <v>-0.76400504167427041</v>
      </c>
      <c r="VC149" s="616">
        <f t="shared" ca="1" si="314"/>
        <v>-0.6717802607653296</v>
      </c>
      <c r="VD149" s="616">
        <f t="shared" ca="1" si="314"/>
        <v>-0.36208520652341147</v>
      </c>
      <c r="VE149" s="616">
        <f t="shared" ca="1" si="314"/>
        <v>3.9909080070471406E-2</v>
      </c>
      <c r="VF149" s="616">
        <f t="shared" ca="1" si="314"/>
        <v>0.95807256683723563</v>
      </c>
      <c r="VG149" s="616">
        <f t="shared" ca="1" si="314"/>
        <v>-0.89462372206681784</v>
      </c>
      <c r="VH149" s="616">
        <f t="shared" ca="1" si="314"/>
        <v>-0.12784420028857393</v>
      </c>
      <c r="VI149" s="616">
        <f t="shared" ca="1" si="314"/>
        <v>-0.90304635071356065</v>
      </c>
      <c r="VJ149" s="616">
        <f t="shared" ca="1" si="314"/>
        <v>-0.90132677458943244</v>
      </c>
      <c r="VK149" s="616">
        <f t="shared" ca="1" si="314"/>
        <v>-1.8355388391984859</v>
      </c>
      <c r="VL149" s="616">
        <f t="shared" ca="1" si="314"/>
        <v>-0.83864555511817418</v>
      </c>
      <c r="VM149" s="616">
        <f t="shared" ca="1" si="314"/>
        <v>-0.57201237404204519</v>
      </c>
      <c r="VN149" s="616">
        <f t="shared" ca="1" si="314"/>
        <v>-0.62639799545694341</v>
      </c>
      <c r="VO149" s="616">
        <f t="shared" ca="1" si="314"/>
        <v>-0.42150866262694142</v>
      </c>
      <c r="VP149" s="616">
        <f t="shared" ref="VP149:WC180" ca="1" si="338">(TQ149-VP$203)/VP$204</f>
        <v>-0.46221149066820022</v>
      </c>
      <c r="VQ149" s="616">
        <f t="shared" ca="1" si="338"/>
        <v>-0.77889442244162177</v>
      </c>
      <c r="VR149" s="616">
        <f t="shared" ca="1" si="338"/>
        <v>-0.64202286734458469</v>
      </c>
      <c r="VS149" s="616">
        <f t="shared" ca="1" si="333"/>
        <v>-0.40481357988865657</v>
      </c>
      <c r="VT149" s="616">
        <f t="shared" ca="1" si="320"/>
        <v>-0.3878135405833677</v>
      </c>
      <c r="VU149" s="616">
        <f t="shared" ca="1" si="320"/>
        <v>-0.82130507758946303</v>
      </c>
      <c r="VV149" s="616">
        <f t="shared" ca="1" si="320"/>
        <v>-0.64337789451099625</v>
      </c>
      <c r="VW149" s="616">
        <f t="shared" ca="1" si="320"/>
        <v>-0.3119461967162912</v>
      </c>
      <c r="VX149" s="616">
        <f t="shared" ca="1" si="320"/>
        <v>-0.78524029103755877</v>
      </c>
      <c r="VY149" s="616">
        <f t="shared" ca="1" si="302"/>
        <v>0.70583605694264007</v>
      </c>
      <c r="VZ149" s="616">
        <f t="shared" ca="1" si="302"/>
        <v>0.68442622420316401</v>
      </c>
      <c r="WA149" s="616">
        <f t="shared" ca="1" si="302"/>
        <v>-1.1483025824394326</v>
      </c>
      <c r="WB149" s="616">
        <f t="shared" ca="1" si="302"/>
        <v>0.33435322352896929</v>
      </c>
      <c r="WC149" s="616">
        <f t="shared" ca="1" si="302"/>
        <v>0.47817673461028487</v>
      </c>
      <c r="WD149" s="616">
        <f t="shared" ca="1" si="302"/>
        <v>-0.51586207793649097</v>
      </c>
      <c r="WE149" s="616">
        <f t="shared" ca="1" si="302"/>
        <v>-1.7097470492691516</v>
      </c>
      <c r="WF149" s="616">
        <f t="shared" ca="1" si="302"/>
        <v>0.59405370723198891</v>
      </c>
      <c r="WG149" s="616">
        <f t="shared" ca="1" si="302"/>
        <v>-1.008197359876486</v>
      </c>
      <c r="WH149" s="616">
        <f t="shared" ca="1" si="302"/>
        <v>-1.0816125322340113</v>
      </c>
      <c r="WI149" s="627">
        <f t="shared" ca="1" si="302"/>
        <v>-0.9831420375936909</v>
      </c>
      <c r="WL149" s="606" t="s">
        <v>7594</v>
      </c>
      <c r="WM149" s="700" t="str">
        <f t="shared" ca="1" si="321"/>
        <v>C</v>
      </c>
      <c r="WN149" s="479">
        <f t="shared" ca="1" si="322"/>
        <v>0.32846499940036827</v>
      </c>
      <c r="WO149" s="495">
        <f t="shared" ca="1" si="303"/>
        <v>0.37509730025231708</v>
      </c>
      <c r="WP149" s="458">
        <f t="shared" ca="1" si="303"/>
        <v>0.56302820233737116</v>
      </c>
      <c r="WQ149" s="458">
        <f t="shared" ca="1" si="303"/>
        <v>5.9257179035016025E-2</v>
      </c>
      <c r="WR149" s="459">
        <f t="shared" ca="1" si="303"/>
        <v>0.31647731597676881</v>
      </c>
      <c r="WS149" s="495">
        <f t="shared" ca="1" si="323"/>
        <v>-0.7291832490270993</v>
      </c>
      <c r="WT149" s="458">
        <f t="shared" ca="1" si="324"/>
        <v>-0.18125879026398251</v>
      </c>
      <c r="WU149" s="458">
        <f t="shared" ca="1" si="325"/>
        <v>-0.76004009391655381</v>
      </c>
      <c r="WV149" s="459">
        <f t="shared" ca="1" si="326"/>
        <v>-0.53076405720838282</v>
      </c>
      <c r="WW149" s="484">
        <f t="shared" ca="1" si="334"/>
        <v>-0.7262006140917342</v>
      </c>
      <c r="WX149" s="484">
        <f t="shared" ca="1" si="334"/>
        <v>-0.37545073607717977</v>
      </c>
      <c r="WY149" s="484">
        <f t="shared" ca="1" si="334"/>
        <v>-0.64522912849816527</v>
      </c>
      <c r="WZ149" s="484">
        <f t="shared" ca="1" si="334"/>
        <v>0.10559307515024371</v>
      </c>
      <c r="XA149" s="484">
        <f t="shared" ca="1" si="334"/>
        <v>6.4328538595846502E-2</v>
      </c>
      <c r="XB149" s="484">
        <f t="shared" ca="1" si="334"/>
        <v>0.21821544394969081</v>
      </c>
      <c r="XC149" s="484">
        <f t="shared" ca="1" si="334"/>
        <v>0.14467461816346364</v>
      </c>
      <c r="XD149" s="484">
        <f t="shared" ca="1" si="334"/>
        <v>-1.3851726804172821</v>
      </c>
      <c r="XE149" s="484">
        <f t="shared" ca="1" si="334"/>
        <v>-1.4638047320509104</v>
      </c>
      <c r="XF149" s="484">
        <f t="shared" ca="1" si="334"/>
        <v>-1.3527169701753432</v>
      </c>
      <c r="XG149" s="484">
        <f t="shared" ca="1" si="336"/>
        <v>0.1145148206385433</v>
      </c>
      <c r="XH149" s="484">
        <f t="shared" ca="1" si="336"/>
        <v>-0.33958343954762366</v>
      </c>
      <c r="XI149" s="484">
        <f t="shared" ca="1" si="336"/>
        <v>-0.56078518929191046</v>
      </c>
      <c r="XJ149" s="484">
        <f t="shared" ca="1" si="336"/>
        <v>0.44232354503688875</v>
      </c>
      <c r="XK149" s="484">
        <f t="shared" ca="1" si="336"/>
        <v>-0.54267278110123429</v>
      </c>
      <c r="XL149" s="484">
        <f t="shared" ca="1" si="336"/>
        <v>-0.59345068236009213</v>
      </c>
      <c r="XM149" s="484">
        <f t="shared" ca="1" si="336"/>
        <v>-0.27308466275995691</v>
      </c>
      <c r="XN149" s="484">
        <f t="shared" ca="1" si="336"/>
        <v>2.7828601533139714E-2</v>
      </c>
      <c r="XO149" s="484">
        <f t="shared" ca="1" si="336"/>
        <v>0.70341687857189839</v>
      </c>
      <c r="XP149" s="484">
        <f t="shared" ca="1" si="336"/>
        <v>-0.57255918212276347</v>
      </c>
      <c r="XQ149" s="484">
        <f t="shared" ca="1" si="252"/>
        <v>-8.50675308720171E-2</v>
      </c>
      <c r="XR149" s="484">
        <f t="shared" ca="1" si="253"/>
        <v>-0.79016555687436552</v>
      </c>
      <c r="XS149" s="484">
        <f t="shared" ca="1" si="254"/>
        <v>-0.55611861992167977</v>
      </c>
      <c r="XT149" s="484">
        <f t="shared" ca="1" si="255"/>
        <v>-1.1147227370452404</v>
      </c>
      <c r="XU149" s="484">
        <f t="shared" ca="1" si="256"/>
        <v>-0.63720289277878872</v>
      </c>
      <c r="XV149" s="484">
        <f t="shared" ca="1" si="257"/>
        <v>-0.30179372854458303</v>
      </c>
      <c r="XW149" s="484">
        <f t="shared" ca="1" si="258"/>
        <v>-0.40427726626791127</v>
      </c>
      <c r="XX149" s="484">
        <f t="shared" ca="1" si="250"/>
        <v>-0.20379943838012618</v>
      </c>
      <c r="XY149" s="484">
        <f t="shared" ca="1" si="250"/>
        <v>-0.24303080179333969</v>
      </c>
      <c r="XZ149" s="484">
        <f t="shared" ca="1" si="250"/>
        <v>-0.56968338057380219</v>
      </c>
      <c r="YA149" s="484">
        <f t="shared" ca="1" si="250"/>
        <v>-0.43779539324227229</v>
      </c>
      <c r="YB149" s="484">
        <f t="shared" ca="1" si="250"/>
        <v>-0.21272953623148902</v>
      </c>
      <c r="YC149" s="484">
        <f t="shared" ca="1" si="250"/>
        <v>-0.17304240180829866</v>
      </c>
      <c r="YD149" s="484">
        <f t="shared" ca="1" si="246"/>
        <v>-0.6068623218308542</v>
      </c>
      <c r="YE149" s="484">
        <f t="shared" ca="1" si="244"/>
        <v>-0.46342509741627064</v>
      </c>
      <c r="YF149" s="484">
        <f t="shared" ca="1" si="244"/>
        <v>-0.18401706144294017</v>
      </c>
      <c r="YG149" s="484">
        <f t="shared" ca="1" si="244"/>
        <v>-0.54699838673676349</v>
      </c>
      <c r="YH149" s="484">
        <f t="shared" ca="1" si="244"/>
        <v>0.3761400347447329</v>
      </c>
      <c r="YI149" s="484">
        <f t="shared" ca="1" si="244"/>
        <v>0.40086843951579315</v>
      </c>
      <c r="YJ149" s="484">
        <f t="shared" ca="1" si="244"/>
        <v>-0.6812879221613154</v>
      </c>
      <c r="YK149" s="484">
        <f t="shared" ref="YK149:YR180" ca="1" si="339">(WB149*YK$205)</f>
        <v>5.8277766861099353E-2</v>
      </c>
      <c r="YL149" s="484">
        <f t="shared" ca="1" si="339"/>
        <v>0.15139075417761619</v>
      </c>
      <c r="YM149" s="484">
        <f t="shared" ca="1" si="339"/>
        <v>-0.41181269681670074</v>
      </c>
      <c r="YN149" s="484">
        <f t="shared" ca="1" si="339"/>
        <v>-1.2190496461289051</v>
      </c>
      <c r="YO149" s="484">
        <f t="shared" ca="1" si="339"/>
        <v>0.36480838161116436</v>
      </c>
      <c r="YP149" s="484">
        <f t="shared" ca="1" si="339"/>
        <v>-0.53716755334219179</v>
      </c>
      <c r="YQ149" s="484">
        <f t="shared" ca="1" si="339"/>
        <v>-0.78352011835031787</v>
      </c>
      <c r="YR149" s="484">
        <f t="shared" ca="1" si="339"/>
        <v>-0.73715989978774943</v>
      </c>
      <c r="YU149" s="606" t="s">
        <v>7594</v>
      </c>
      <c r="YV149" s="700" t="str">
        <f t="shared" ca="1" si="304"/>
        <v>C</v>
      </c>
      <c r="YW149" s="479">
        <f t="shared" ca="1" si="327"/>
        <v>0.40097291042541877</v>
      </c>
      <c r="YX149" s="495">
        <f t="shared" ca="1" si="305"/>
        <v>0.44240389278068465</v>
      </c>
      <c r="YY149" s="458">
        <f t="shared" ca="1" si="305"/>
        <v>0.53078370136989061</v>
      </c>
      <c r="YZ149" s="458">
        <f t="shared" ca="1" si="305"/>
        <v>3.4165036292744595E-2</v>
      </c>
      <c r="ZA149" s="459">
        <f t="shared" ca="1" si="305"/>
        <v>0.59653901125835529</v>
      </c>
      <c r="ZB149" s="495">
        <f t="shared" ca="1" si="328"/>
        <v>-0.89967674005326415</v>
      </c>
      <c r="ZC149" s="458">
        <f t="shared" ca="1" si="329"/>
        <v>-0.29252784064822623</v>
      </c>
      <c r="ZD149" s="458">
        <f t="shared" ca="1" si="330"/>
        <v>-0.6608586632261253</v>
      </c>
      <c r="ZE149" s="459">
        <f t="shared" ca="1" si="331"/>
        <v>-0.16470481022430183</v>
      </c>
      <c r="ZF149" s="484">
        <f t="shared" ca="1" si="335"/>
        <v>-3.2485432480444082E-2</v>
      </c>
      <c r="ZG149" s="484">
        <f t="shared" ca="1" si="335"/>
        <v>-7.9385408814590788E-2</v>
      </c>
      <c r="ZH149" s="484">
        <f t="shared" ca="1" si="335"/>
        <v>-6.6861590023482048E-2</v>
      </c>
      <c r="ZI149" s="484">
        <f t="shared" ca="1" si="335"/>
        <v>2.1988880583922777E-2</v>
      </c>
      <c r="ZJ149" s="484">
        <f t="shared" ca="1" si="335"/>
        <v>1.0659583188508518E-2</v>
      </c>
      <c r="ZK149" s="484">
        <f t="shared" ca="1" si="335"/>
        <v>7.3425809550013654E-2</v>
      </c>
      <c r="ZL149" s="484">
        <f t="shared" ca="1" si="335"/>
        <v>2.4672875513209128E-2</v>
      </c>
      <c r="ZM149" s="484">
        <f t="shared" ca="1" si="335"/>
        <v>-0.47801300388528062</v>
      </c>
      <c r="ZN149" s="484">
        <f t="shared" ca="1" si="335"/>
        <v>-0.60274616835421135</v>
      </c>
      <c r="ZO149" s="484">
        <f t="shared" ca="1" si="335"/>
        <v>-9.4877609903830637E-2</v>
      </c>
      <c r="ZP149" s="484">
        <f t="shared" ca="1" si="337"/>
        <v>2.6000050859821721E-2</v>
      </c>
      <c r="ZQ149" s="484">
        <f t="shared" ca="1" si="337"/>
        <v>-1.1497069191506403E-2</v>
      </c>
      <c r="ZR149" s="484">
        <f t="shared" ca="1" si="337"/>
        <v>-4.5981105838852197E-2</v>
      </c>
      <c r="ZS149" s="484">
        <f t="shared" ca="1" si="337"/>
        <v>5.229640147259345E-2</v>
      </c>
      <c r="ZT149" s="484">
        <f t="shared" ca="1" si="337"/>
        <v>-2.7291061507312073E-2</v>
      </c>
      <c r="ZU149" s="484">
        <f t="shared" ca="1" si="337"/>
        <v>-4.2516327614708513E-2</v>
      </c>
      <c r="ZV149" s="484">
        <f t="shared" ca="1" si="337"/>
        <v>-1.9215497798489828E-2</v>
      </c>
      <c r="ZW149" s="484">
        <f t="shared" ca="1" si="337"/>
        <v>5.5175234891583769E-3</v>
      </c>
      <c r="ZX149" s="484">
        <f t="shared" ca="1" si="337"/>
        <v>2.7969817598544739E-2</v>
      </c>
      <c r="ZY149" s="484">
        <f t="shared" ca="1" si="337"/>
        <v>-9.6348193705378546E-2</v>
      </c>
      <c r="ZZ149" s="484">
        <f t="shared" ca="1" si="259"/>
        <v>-7.8155783354792625E-3</v>
      </c>
      <c r="AAA149" s="484">
        <f t="shared" ca="1" si="260"/>
        <v>-5.4563504364416628E-2</v>
      </c>
      <c r="AAB149" s="484">
        <f t="shared" ca="1" si="261"/>
        <v>-0.10150745433592355</v>
      </c>
      <c r="AAC149" s="484">
        <f t="shared" ca="1" si="262"/>
        <v>-2.7521574428998372E-2</v>
      </c>
      <c r="AAD149" s="484">
        <f t="shared" ca="1" si="263"/>
        <v>-7.8682240113631882E-2</v>
      </c>
      <c r="AAE149" s="484">
        <f t="shared" ca="1" si="264"/>
        <v>-4.0219644611828483E-2</v>
      </c>
      <c r="AAF149" s="484">
        <f t="shared" ca="1" si="265"/>
        <v>-6.120902348854227E-2</v>
      </c>
      <c r="AAG149" s="484">
        <f t="shared" ca="1" si="251"/>
        <v>-4.3018323338477257E-2</v>
      </c>
      <c r="AAH149" s="484">
        <f t="shared" ca="1" si="251"/>
        <v>-3.8008707897835295E-2</v>
      </c>
      <c r="AAI149" s="484">
        <f t="shared" ca="1" si="251"/>
        <v>-6.0338538063910964E-2</v>
      </c>
      <c r="AAJ149" s="484">
        <f t="shared" ca="1" si="251"/>
        <v>-5.2025335368730337E-2</v>
      </c>
      <c r="AAK149" s="484">
        <f t="shared" ca="1" si="251"/>
        <v>-3.3183772310049216E-2</v>
      </c>
      <c r="AAL149" s="484">
        <f t="shared" ca="1" si="251"/>
        <v>-1.741238539122681E-2</v>
      </c>
      <c r="AAM149" s="484">
        <f t="shared" ca="1" si="247"/>
        <v>-2.189532836791554E-2</v>
      </c>
      <c r="AAN149" s="484">
        <f t="shared" ca="1" si="245"/>
        <v>-6.1359063816095079E-2</v>
      </c>
      <c r="AAO149" s="484">
        <f t="shared" ca="1" si="245"/>
        <v>-8.7757427120618361E-3</v>
      </c>
      <c r="AAP149" s="484">
        <f t="shared" ca="1" si="245"/>
        <v>-2.8906649957960041E-2</v>
      </c>
      <c r="AAQ149" s="484">
        <f t="shared" ca="1" si="245"/>
        <v>7.2202153341576855E-2</v>
      </c>
      <c r="AAR149" s="484">
        <f t="shared" ca="1" si="245"/>
        <v>1.612649398533611E-2</v>
      </c>
      <c r="AAS149" s="484">
        <f t="shared" ca="1" si="245"/>
        <v>-3.1171595822786675E-2</v>
      </c>
      <c r="AAT149" s="484">
        <f t="shared" ref="AAT149:ABA180" ca="1" si="340">(WB149*AAT$205)</f>
        <v>0.1027465411596778</v>
      </c>
      <c r="AAU149" s="484">
        <f t="shared" ca="1" si="340"/>
        <v>0.12363824729832018</v>
      </c>
      <c r="AAV149" s="484">
        <f t="shared" ca="1" si="340"/>
        <v>-3.4108224499601811E-2</v>
      </c>
      <c r="AAW149" s="484">
        <f t="shared" ca="1" si="340"/>
        <v>-6.3917050252045346E-2</v>
      </c>
      <c r="AAX149" s="484">
        <f t="shared" ca="1" si="340"/>
        <v>4.6740179932047467E-2</v>
      </c>
      <c r="AAY149" s="484">
        <f t="shared" ca="1" si="340"/>
        <v>-0.12312049482031152</v>
      </c>
      <c r="AAZ149" s="484">
        <f t="shared" ca="1" si="340"/>
        <v>-0.11856365915979221</v>
      </c>
      <c r="ABA149" s="484">
        <f t="shared" ca="1" si="340"/>
        <v>-0.10451532592333997</v>
      </c>
    </row>
    <row r="150" spans="1:729" ht="15" customHeight="1" x14ac:dyDescent="0.35">
      <c r="A150" s="498">
        <v>148</v>
      </c>
      <c r="B150" s="628"/>
      <c r="C150" s="606" t="s">
        <v>7617</v>
      </c>
      <c r="D150" s="629">
        <v>662</v>
      </c>
      <c r="E150" s="630" t="s">
        <v>7618</v>
      </c>
      <c r="F150" s="631" t="s">
        <v>1240</v>
      </c>
      <c r="G150" s="632">
        <v>183.62899999999999</v>
      </c>
      <c r="H150" s="504">
        <v>2014.2420921986536</v>
      </c>
      <c r="I150" s="505">
        <v>11020</v>
      </c>
      <c r="J150" s="506" t="s">
        <v>7619</v>
      </c>
      <c r="K150" s="469">
        <v>1</v>
      </c>
      <c r="L150" s="508" t="s">
        <v>7619</v>
      </c>
      <c r="M150" s="817">
        <v>112</v>
      </c>
      <c r="N150" s="818">
        <v>0.5444</v>
      </c>
      <c r="O150" s="819">
        <v>0.38240000000000002</v>
      </c>
      <c r="P150" s="820">
        <v>0.5302</v>
      </c>
      <c r="Q150" s="821">
        <v>0.72050000000000003</v>
      </c>
      <c r="R150" s="818">
        <v>0.39290000000000003</v>
      </c>
      <c r="S150" s="822">
        <v>0.46600000000000003</v>
      </c>
      <c r="T150" s="822">
        <v>0.28470000000000001</v>
      </c>
      <c r="U150" s="822">
        <v>0.27535999999999999</v>
      </c>
      <c r="V150" s="822">
        <v>0.24410000000000001</v>
      </c>
      <c r="W150" s="506" t="s">
        <v>1188</v>
      </c>
      <c r="X150" s="875" t="s">
        <v>1188</v>
      </c>
      <c r="Y150" s="517" t="s">
        <v>1188</v>
      </c>
      <c r="Z150" s="517">
        <v>0</v>
      </c>
      <c r="AA150" s="875" t="s">
        <v>1188</v>
      </c>
      <c r="AB150" s="520" t="s">
        <v>1188</v>
      </c>
      <c r="AC150" s="369">
        <v>0</v>
      </c>
      <c r="AD150" s="431" t="s">
        <v>1188</v>
      </c>
      <c r="AE150" s="817">
        <v>0</v>
      </c>
      <c r="AF150" s="634" t="s">
        <v>1188</v>
      </c>
      <c r="AG150" s="635" t="s">
        <v>1188</v>
      </c>
      <c r="AH150" s="636" t="s">
        <v>1188</v>
      </c>
      <c r="AI150" s="636" t="s">
        <v>1188</v>
      </c>
      <c r="AJ150" s="636" t="s">
        <v>1188</v>
      </c>
      <c r="AK150" s="637" t="s">
        <v>1188</v>
      </c>
      <c r="AL150" s="765" t="s">
        <v>1188</v>
      </c>
      <c r="AM150" s="639" t="s">
        <v>1188</v>
      </c>
      <c r="AN150" s="636" t="s">
        <v>1188</v>
      </c>
      <c r="AO150" s="636" t="s">
        <v>1188</v>
      </c>
      <c r="AP150" s="636" t="s">
        <v>1188</v>
      </c>
      <c r="AQ150" s="636" t="s">
        <v>1188</v>
      </c>
      <c r="AR150" s="636" t="s">
        <v>1188</v>
      </c>
      <c r="AS150" s="636" t="s">
        <v>1188</v>
      </c>
      <c r="AT150" s="636" t="s">
        <v>1188</v>
      </c>
      <c r="AU150" s="640" t="s">
        <v>1188</v>
      </c>
      <c r="AV150" s="709" t="s">
        <v>7620</v>
      </c>
      <c r="AW150" s="642" t="s">
        <v>7621</v>
      </c>
      <c r="AX150" s="643">
        <v>1</v>
      </c>
      <c r="AY150" s="802" t="s">
        <v>7622</v>
      </c>
      <c r="AZ150" s="645">
        <v>2</v>
      </c>
      <c r="BA150" s="709" t="s">
        <v>7623</v>
      </c>
      <c r="BB150" s="631" t="s">
        <v>1143</v>
      </c>
      <c r="BC150" s="646" t="s">
        <v>747</v>
      </c>
      <c r="BD150" s="502" t="s">
        <v>1195</v>
      </c>
      <c r="BE150" s="502" t="s">
        <v>1317</v>
      </c>
      <c r="BF150" s="502">
        <v>3</v>
      </c>
      <c r="BG150" s="502">
        <v>2012</v>
      </c>
      <c r="BH150" s="502" t="s">
        <v>1197</v>
      </c>
      <c r="BI150" s="502">
        <v>2</v>
      </c>
      <c r="BJ150" s="534">
        <v>2</v>
      </c>
      <c r="BK150" s="502" t="s">
        <v>1942</v>
      </c>
      <c r="BL150" s="631" t="s">
        <v>1257</v>
      </c>
      <c r="BM150" s="551" t="s">
        <v>7623</v>
      </c>
      <c r="BN150" s="647">
        <v>1997</v>
      </c>
      <c r="BO150" s="557" t="s">
        <v>7624</v>
      </c>
      <c r="BP150" s="647">
        <v>1997</v>
      </c>
      <c r="BQ150" s="647">
        <v>2</v>
      </c>
      <c r="BR150" s="647">
        <v>4</v>
      </c>
      <c r="BS150" s="647" t="s">
        <v>1188</v>
      </c>
      <c r="BT150" s="647" t="s">
        <v>1188</v>
      </c>
      <c r="BU150" s="647" t="s">
        <v>1188</v>
      </c>
      <c r="BV150" s="648" t="s">
        <v>1188</v>
      </c>
      <c r="BW150" s="551" t="s">
        <v>7625</v>
      </c>
      <c r="BX150" s="650">
        <v>1910</v>
      </c>
      <c r="BY150" s="647" t="s">
        <v>1203</v>
      </c>
      <c r="BZ150" s="651" t="s">
        <v>1204</v>
      </c>
      <c r="CA150" s="647">
        <v>2</v>
      </c>
      <c r="CB150" s="647" t="s">
        <v>1203</v>
      </c>
      <c r="CC150" s="709" t="s">
        <v>7626</v>
      </c>
      <c r="CD150" s="652">
        <v>1997</v>
      </c>
      <c r="CE150" s="647">
        <v>3</v>
      </c>
      <c r="CF150" s="647">
        <v>2</v>
      </c>
      <c r="CG150" s="709" t="s">
        <v>7627</v>
      </c>
      <c r="CH150" s="647">
        <v>1967</v>
      </c>
      <c r="CI150" s="647">
        <v>2005</v>
      </c>
      <c r="CJ150" s="647">
        <v>0</v>
      </c>
      <c r="CK150" s="651" t="s">
        <v>1207</v>
      </c>
      <c r="CL150" s="651" t="s">
        <v>1208</v>
      </c>
      <c r="CM150" s="647">
        <v>2</v>
      </c>
      <c r="CN150" s="647" t="s">
        <v>1209</v>
      </c>
      <c r="CO150" s="557" t="s">
        <v>7628</v>
      </c>
      <c r="CP150" s="647">
        <v>2010</v>
      </c>
      <c r="CQ150" s="647">
        <v>3</v>
      </c>
      <c r="CR150" s="650">
        <v>2</v>
      </c>
      <c r="CS150" s="551" t="s">
        <v>7629</v>
      </c>
      <c r="CT150" s="647">
        <v>2013</v>
      </c>
      <c r="CU150" s="648">
        <v>3</v>
      </c>
      <c r="CV150" s="653" t="s">
        <v>1188</v>
      </c>
      <c r="CW150" s="647" t="s">
        <v>1188</v>
      </c>
      <c r="CX150" s="655">
        <v>0</v>
      </c>
      <c r="CY150" s="656" t="s">
        <v>7630</v>
      </c>
      <c r="CZ150" s="647">
        <v>2007</v>
      </c>
      <c r="DA150" s="657">
        <v>1</v>
      </c>
      <c r="DB150" s="723">
        <v>13855</v>
      </c>
      <c r="DC150" s="753">
        <v>1</v>
      </c>
      <c r="DD150" s="659" t="s">
        <v>7631</v>
      </c>
      <c r="DE150" s="648">
        <v>2017</v>
      </c>
      <c r="DF150" s="790" t="s">
        <v>1143</v>
      </c>
      <c r="DG150" s="791" t="s">
        <v>747</v>
      </c>
      <c r="DH150" s="663">
        <v>2</v>
      </c>
      <c r="DI150" s="642" t="s">
        <v>1942</v>
      </c>
      <c r="DJ150" s="709" t="s">
        <v>7632</v>
      </c>
      <c r="DK150" s="665">
        <v>2011</v>
      </c>
      <c r="DL150" s="665">
        <v>3</v>
      </c>
      <c r="DM150" s="655">
        <v>2</v>
      </c>
      <c r="DN150" s="790" t="s">
        <v>1143</v>
      </c>
      <c r="DO150" s="791" t="s">
        <v>747</v>
      </c>
      <c r="DP150" s="663">
        <v>2</v>
      </c>
      <c r="DQ150" s="642" t="s">
        <v>1942</v>
      </c>
      <c r="DR150" s="709" t="s">
        <v>7633</v>
      </c>
      <c r="DS150" s="753">
        <v>2012</v>
      </c>
      <c r="DT150" s="753">
        <v>3</v>
      </c>
      <c r="DU150" s="657">
        <v>2</v>
      </c>
      <c r="DV150" s="536" t="s">
        <v>3471</v>
      </c>
      <c r="DW150" s="535" t="s">
        <v>3472</v>
      </c>
      <c r="DX150" s="507">
        <v>2012</v>
      </c>
      <c r="DY150" s="647">
        <v>1</v>
      </c>
      <c r="DZ150" s="650">
        <v>0</v>
      </c>
      <c r="EA150" s="807" t="s">
        <v>1188</v>
      </c>
      <c r="EB150" s="506" t="s">
        <v>7634</v>
      </c>
      <c r="EC150" s="647">
        <v>2</v>
      </c>
      <c r="ED150" s="668" t="s">
        <v>1453</v>
      </c>
      <c r="EE150" s="647">
        <v>1988</v>
      </c>
      <c r="EF150" s="647">
        <v>3</v>
      </c>
      <c r="EG150" s="650" t="s">
        <v>1220</v>
      </c>
      <c r="EH150" s="648">
        <v>4</v>
      </c>
      <c r="EI150" s="551" t="s">
        <v>7620</v>
      </c>
      <c r="EJ150" s="651" t="s">
        <v>7621</v>
      </c>
      <c r="EK150" s="647" t="s">
        <v>1188</v>
      </c>
      <c r="EL150" s="647" t="s">
        <v>1188</v>
      </c>
      <c r="EM150" s="669" t="s">
        <v>1188</v>
      </c>
      <c r="EN150" s="647" t="s">
        <v>1188</v>
      </c>
      <c r="EO150" s="670" t="s">
        <v>1188</v>
      </c>
      <c r="EP150" s="556">
        <v>0</v>
      </c>
      <c r="EQ150" s="556" t="s">
        <v>1188</v>
      </c>
      <c r="ER150" s="651" t="s">
        <v>1188</v>
      </c>
      <c r="ES150" s="556" t="s">
        <v>1188</v>
      </c>
      <c r="ET150" s="556">
        <v>0</v>
      </c>
      <c r="EU150" s="671">
        <v>0</v>
      </c>
      <c r="EV150" s="672"/>
      <c r="EW150" s="673"/>
      <c r="EX150" s="674"/>
      <c r="EY150" s="631" t="s">
        <v>1455</v>
      </c>
      <c r="EZ150" s="631" t="s">
        <v>1188</v>
      </c>
      <c r="FA150" s="675"/>
      <c r="FB150" s="648">
        <v>1</v>
      </c>
      <c r="FC150" s="676"/>
      <c r="FD150" s="647"/>
      <c r="FE150" s="648"/>
      <c r="FF150" s="652" t="s">
        <v>2624</v>
      </c>
      <c r="FG150" s="563" t="s">
        <v>1282</v>
      </c>
      <c r="FH150" s="631" t="str">
        <f t="shared" si="266"/>
        <v>D</v>
      </c>
      <c r="FI150" s="677">
        <f t="shared" si="267"/>
        <v>0.64444444444444449</v>
      </c>
      <c r="FJ150" s="678">
        <f t="shared" si="268"/>
        <v>1.6</v>
      </c>
      <c r="FK150" s="679">
        <f t="shared" si="269"/>
        <v>0</v>
      </c>
      <c r="FL150" s="680">
        <f t="shared" si="270"/>
        <v>0.33333333333333331</v>
      </c>
      <c r="FM150" s="681">
        <v>0</v>
      </c>
      <c r="FN150" s="430" t="s">
        <v>1188</v>
      </c>
      <c r="FO150" s="686" t="s">
        <v>1188</v>
      </c>
      <c r="FP150" s="686" t="s">
        <v>1188</v>
      </c>
      <c r="FQ150" s="430">
        <v>0</v>
      </c>
      <c r="FR150" s="682" t="s">
        <v>1188</v>
      </c>
      <c r="FS150" s="369">
        <v>0</v>
      </c>
      <c r="FT150" s="430" t="s">
        <v>1188</v>
      </c>
      <c r="FU150" s="431" t="s">
        <v>1188</v>
      </c>
      <c r="FV150" s="369">
        <v>0</v>
      </c>
      <c r="FW150" s="430" t="s">
        <v>1188</v>
      </c>
      <c r="FX150" s="431" t="s">
        <v>1188</v>
      </c>
      <c r="FY150" s="369">
        <v>0</v>
      </c>
      <c r="FZ150" s="430" t="s">
        <v>1188</v>
      </c>
      <c r="GA150" s="686" t="s">
        <v>1188</v>
      </c>
      <c r="GB150" s="431" t="s">
        <v>1188</v>
      </c>
      <c r="GC150" s="369">
        <v>0</v>
      </c>
      <c r="GD150" s="430" t="s">
        <v>1188</v>
      </c>
      <c r="GE150" s="686" t="s">
        <v>1188</v>
      </c>
      <c r="GF150" s="431" t="s">
        <v>1188</v>
      </c>
      <c r="GG150" s="369">
        <v>1</v>
      </c>
      <c r="GH150" s="430">
        <v>2010</v>
      </c>
      <c r="GI150" s="686" t="s">
        <v>7635</v>
      </c>
      <c r="GJ150" s="573" t="s">
        <v>7636</v>
      </c>
      <c r="GK150" s="369">
        <v>0</v>
      </c>
      <c r="GL150" s="430" t="s">
        <v>1188</v>
      </c>
      <c r="GM150" s="686" t="s">
        <v>1188</v>
      </c>
      <c r="GN150" s="946" t="s">
        <v>1188</v>
      </c>
      <c r="GO150" s="676">
        <v>0</v>
      </c>
      <c r="GP150" s="917" t="s">
        <v>1188</v>
      </c>
      <c r="GQ150" s="872" t="s">
        <v>1188</v>
      </c>
      <c r="GR150" s="872" t="s">
        <v>1188</v>
      </c>
      <c r="GS150" s="872" t="s">
        <v>1188</v>
      </c>
      <c r="GT150" s="873" t="s">
        <v>1188</v>
      </c>
      <c r="GU150" s="581">
        <v>0</v>
      </c>
      <c r="GV150" s="687" t="s">
        <v>1188</v>
      </c>
      <c r="GW150" s="872" t="s">
        <v>1188</v>
      </c>
      <c r="GX150" s="873" t="s">
        <v>1188</v>
      </c>
      <c r="GY150" s="874">
        <v>0</v>
      </c>
      <c r="GZ150" s="582" t="s">
        <v>1188</v>
      </c>
      <c r="HA150" s="583" t="s">
        <v>2310</v>
      </c>
      <c r="HB150" s="584">
        <v>2</v>
      </c>
      <c r="HC150" s="585">
        <v>2</v>
      </c>
      <c r="HD150" s="965" t="s">
        <v>7637</v>
      </c>
      <c r="HE150" s="471" t="s">
        <v>7638</v>
      </c>
      <c r="HF150" s="587">
        <v>2009</v>
      </c>
      <c r="HG150" s="587">
        <v>2009</v>
      </c>
      <c r="HH150" s="588">
        <v>0</v>
      </c>
      <c r="HI150" s="586" t="s">
        <v>1188</v>
      </c>
      <c r="HJ150" s="690" t="s">
        <v>1188</v>
      </c>
      <c r="HK150" s="691" t="s">
        <v>1188</v>
      </c>
      <c r="HL150" s="692">
        <v>2</v>
      </c>
      <c r="HM150" s="591" t="s">
        <v>7639</v>
      </c>
      <c r="HN150" s="592">
        <v>2009</v>
      </c>
      <c r="HO150" s="681" t="s">
        <v>1188</v>
      </c>
      <c r="HP150" s="574" t="s">
        <v>1188</v>
      </c>
      <c r="HQ150" s="472" t="str">
        <f t="shared" si="271"/>
        <v>-</v>
      </c>
      <c r="HR150" s="593" t="s">
        <v>1188</v>
      </c>
      <c r="HS150" s="574" t="s">
        <v>1188</v>
      </c>
      <c r="HT150" s="574" t="s">
        <v>1188</v>
      </c>
      <c r="HU150" s="574" t="s">
        <v>1188</v>
      </c>
      <c r="HV150" s="574" t="s">
        <v>1188</v>
      </c>
      <c r="HW150" s="574" t="s">
        <v>1188</v>
      </c>
      <c r="HX150" s="574" t="s">
        <v>1188</v>
      </c>
      <c r="HY150" s="574" t="s">
        <v>1188</v>
      </c>
      <c r="HZ150" s="574" t="s">
        <v>1188</v>
      </c>
      <c r="IA150" s="574" t="s">
        <v>1188</v>
      </c>
      <c r="IB150" s="574" t="s">
        <v>1188</v>
      </c>
      <c r="IC150" s="574" t="s">
        <v>1188</v>
      </c>
      <c r="ID150" s="681" t="s">
        <v>1188</v>
      </c>
      <c r="IE150" s="369" t="s">
        <v>1188</v>
      </c>
      <c r="IF150" s="574" t="s">
        <v>1188</v>
      </c>
      <c r="IG150" s="472" t="str">
        <f t="shared" si="272"/>
        <v>-</v>
      </c>
      <c r="IH150" s="609">
        <v>0.61912568002018442</v>
      </c>
      <c r="II150" s="694">
        <v>0.49495290167584649</v>
      </c>
      <c r="IJ150" s="695">
        <v>0.26577860911821183</v>
      </c>
      <c r="IK150" s="696">
        <v>0.52163689201450902</v>
      </c>
      <c r="IL150" s="696">
        <v>0.64406137085524295</v>
      </c>
      <c r="IM150" s="697">
        <v>0.54833473471542205</v>
      </c>
      <c r="IN150" s="599">
        <v>3</v>
      </c>
      <c r="IO150" s="600">
        <v>1</v>
      </c>
      <c r="IP150" s="601">
        <v>1</v>
      </c>
      <c r="IQ150" s="600">
        <v>38</v>
      </c>
      <c r="IR150" s="587">
        <v>54</v>
      </c>
      <c r="IS150" s="601">
        <v>92</v>
      </c>
      <c r="IT150" s="599" t="s">
        <v>1188</v>
      </c>
      <c r="IU150" s="600" t="s">
        <v>1188</v>
      </c>
      <c r="IV150" s="587" t="s">
        <v>1188</v>
      </c>
      <c r="IW150" s="601" t="s">
        <v>1188</v>
      </c>
      <c r="IX150" s="602" t="s">
        <v>1188</v>
      </c>
      <c r="IY150" s="681">
        <v>0</v>
      </c>
      <c r="IZ150" s="803" t="s">
        <v>1188</v>
      </c>
      <c r="JA150" s="681">
        <v>2</v>
      </c>
      <c r="JB150" s="771" t="s">
        <v>7640</v>
      </c>
      <c r="JC150" s="681">
        <v>0</v>
      </c>
      <c r="JD150" s="430" t="s">
        <v>1188</v>
      </c>
      <c r="JE150" s="686" t="s">
        <v>1188</v>
      </c>
      <c r="JF150" s="798" t="s">
        <v>1188</v>
      </c>
      <c r="JG150" s="592" t="s">
        <v>1188</v>
      </c>
      <c r="JH150" s="369">
        <v>0</v>
      </c>
      <c r="JI150" s="430" t="s">
        <v>1188</v>
      </c>
      <c r="JJ150" s="686" t="s">
        <v>1188</v>
      </c>
      <c r="JK150" s="686" t="s">
        <v>1188</v>
      </c>
      <c r="JL150" s="592" t="s">
        <v>1188</v>
      </c>
      <c r="JM150" s="369">
        <v>0</v>
      </c>
      <c r="JN150" s="430" t="s">
        <v>1188</v>
      </c>
      <c r="JO150" s="430" t="s">
        <v>1188</v>
      </c>
      <c r="JP150" s="686" t="s">
        <v>1188</v>
      </c>
      <c r="JQ150" s="686" t="s">
        <v>1188</v>
      </c>
      <c r="JR150" s="592" t="s">
        <v>1188</v>
      </c>
      <c r="JS150" s="369">
        <v>0</v>
      </c>
      <c r="JT150" s="430" t="s">
        <v>1188</v>
      </c>
      <c r="JU150" s="686" t="s">
        <v>1188</v>
      </c>
      <c r="JV150" s="686" t="s">
        <v>1188</v>
      </c>
      <c r="JW150" s="592" t="s">
        <v>1188</v>
      </c>
      <c r="JX150" s="606">
        <v>0</v>
      </c>
      <c r="JY150" s="607" t="s">
        <v>1188</v>
      </c>
      <c r="JZ150" s="606" t="s">
        <v>1188</v>
      </c>
      <c r="KA150" s="606">
        <f t="shared" si="273"/>
        <v>0</v>
      </c>
      <c r="KB150" s="606"/>
      <c r="KC150" s="606"/>
      <c r="KD150" s="606"/>
      <c r="KE150" s="606"/>
      <c r="KF150" s="606">
        <f t="shared" si="274"/>
        <v>0</v>
      </c>
      <c r="KG150" s="606"/>
      <c r="KH150" s="606"/>
      <c r="KI150" s="606"/>
      <c r="KJ150" s="606"/>
      <c r="KK150" s="606">
        <v>1</v>
      </c>
      <c r="KL150" s="606">
        <v>1</v>
      </c>
      <c r="KM150" s="608">
        <f t="shared" si="248"/>
        <v>0.54516992568969724</v>
      </c>
      <c r="KN150" s="609">
        <v>0.22584962844848633</v>
      </c>
      <c r="KO150" s="609">
        <v>62.019229888916016</v>
      </c>
      <c r="KP150" s="610">
        <v>2</v>
      </c>
      <c r="KQ150" s="608">
        <f t="shared" si="249"/>
        <v>0.60494859218597408</v>
      </c>
      <c r="KR150" s="609">
        <v>0.52474296092987061</v>
      </c>
      <c r="KS150" s="609">
        <v>69.230766296386719</v>
      </c>
      <c r="KT150" s="610">
        <v>3</v>
      </c>
      <c r="KU150" s="610">
        <v>55</v>
      </c>
      <c r="KV150" s="606" t="s">
        <v>5586</v>
      </c>
      <c r="KW150" s="606" t="s">
        <v>7617</v>
      </c>
      <c r="KX150" s="700" t="str">
        <f t="shared" ca="1" si="275"/>
        <v>C</v>
      </c>
      <c r="KY150" s="701">
        <f t="shared" ca="1" si="276"/>
        <v>0.34110957736373237</v>
      </c>
      <c r="KZ150" s="702">
        <f t="shared" ca="1" si="235"/>
        <v>0.34330823529411764</v>
      </c>
      <c r="LA150" s="703">
        <f t="shared" ca="1" si="236"/>
        <v>0.53782857142857143</v>
      </c>
      <c r="LB150" s="703">
        <f t="shared" ca="1" si="237"/>
        <v>0.26489166666666669</v>
      </c>
      <c r="LC150" s="704">
        <f t="shared" ca="1" si="238"/>
        <v>0.21840983606557376</v>
      </c>
      <c r="LD150" s="696" cm="1">
        <f t="array" aca="1" ref="LD150" ca="1">INDIRECT(LD$203&amp;ROW())*LD$205</f>
        <v>0</v>
      </c>
      <c r="LE150" s="696" cm="1">
        <f t="array" aca="1" ref="LE150" ca="1">INDIRECT(LE$203&amp;ROW())*LE$205</f>
        <v>0</v>
      </c>
      <c r="LF150" s="696" cm="1">
        <f t="array" aca="1" ref="LF150" ca="1">INDIRECT(LF$203&amp;ROW())*LF$205</f>
        <v>4</v>
      </c>
      <c r="LG150" s="696" cm="1">
        <f t="array" aca="1" ref="LG150" ca="1">INDIRECT(LG$203&amp;ROW())*LG$205</f>
        <v>3</v>
      </c>
      <c r="LH150" s="696" cm="1">
        <f t="array" aca="1" ref="LH150" ca="1">INDIRECT(LH$203&amp;ROW())*LH$205</f>
        <v>2</v>
      </c>
      <c r="LI150" s="696" cm="1">
        <f t="array" aca="1" ref="LI150" ca="1">INDIRECT(LI$203&amp;ROW())*LI$205</f>
        <v>3</v>
      </c>
      <c r="LJ150" s="696" cm="1">
        <f t="array" aca="1" ref="LJ150" ca="1">INDIRECT(LJ$203&amp;ROW())*LJ$205</f>
        <v>3</v>
      </c>
      <c r="LK150" s="696" cm="1">
        <f t="array" aca="1" ref="LK150" ca="1">INDIRECT(LK$203&amp;ROW())*LK$205</f>
        <v>3</v>
      </c>
      <c r="LL150" s="696" cm="1">
        <f t="array" aca="1" ref="LL150" ca="1">INDIRECT(LL$203&amp;ROW())*LL$205</f>
        <v>3</v>
      </c>
      <c r="LM150" s="696" cm="1">
        <f t="array" aca="1" ref="LM150" ca="1">INDIRECT(LM$203&amp;ROW())*LM$205</f>
        <v>2</v>
      </c>
      <c r="LN150" s="696" cm="1">
        <f t="array" aca="1" ref="LN150" ca="1">INDIRECT(LN$203&amp;ROW())*LN$205</f>
        <v>3</v>
      </c>
      <c r="LO150" s="696" cm="1">
        <f t="array" aca="1" ref="LO150" ca="1">INDIRECT(LO$203&amp;ROW())*LO$205</f>
        <v>0</v>
      </c>
      <c r="LP150" s="696" cm="1">
        <f t="array" aca="1" ref="LP150" ca="1">INDIRECT(LP$203&amp;ROW())*LP$205</f>
        <v>0</v>
      </c>
      <c r="LQ150" s="696" cm="1">
        <f t="array" aca="1" ref="LQ150" ca="1">IF(INDIRECT(LQ$203&amp;ROW())="-",0,INDIRECT(LQ$203&amp;ROW())*LQ$205)</f>
        <v>3.1812</v>
      </c>
      <c r="LR150" s="696" cm="1">
        <f t="array" aca="1" ref="LR150" ca="1">INDIRECT(LR$203&amp;ROW())*LR$205</f>
        <v>0</v>
      </c>
      <c r="LS150" s="696" cm="1">
        <f t="array" aca="1" ref="LS150" ca="1">IF(INDIRECT(LS$203&amp;ROW())="-",0,INDIRECT(LS$203&amp;ROW())*LS$205)</f>
        <v>2.2944</v>
      </c>
      <c r="LT150" s="696" cm="1">
        <f t="array" aca="1" ref="LT150" ca="1">INDIRECT(LT$203&amp;ROW())*LT$205</f>
        <v>2</v>
      </c>
      <c r="LU150" s="696" cm="1">
        <f t="array" aca="1" ref="LU150" ca="1">INDIRECT(LU$203&amp;ROW())*LU$205</f>
        <v>2</v>
      </c>
      <c r="LV150" s="696" cm="1">
        <f t="array" aca="1" ref="LV150" ca="1">INDIRECT(LV$203&amp;ROW())*LV$205</f>
        <v>3</v>
      </c>
      <c r="LW150" s="696" cm="1">
        <f t="array" aca="1" ref="LW150" ca="1">INDIRECT(LW$203&amp;ROW())*LW$205</f>
        <v>0</v>
      </c>
      <c r="LX150" s="696" cm="1">
        <f t="array" aca="1" ref="LX150" ca="1">INDIRECT(LX$203&amp;ROW())*LX$205</f>
        <v>2</v>
      </c>
      <c r="LY150" s="696" cm="1">
        <f t="array" aca="1" ref="LY150" ca="1">IF(INDIRECT(LY$203&amp;ROW())="-",0,INDIRECT(LY$203&amp;ROW())*LY$205)</f>
        <v>2.3574000000000002</v>
      </c>
      <c r="LZ150" s="696" cm="1">
        <f t="array" aca="1" ref="LZ150" ca="1">INDIRECT(LZ$203&amp;ROW())*LZ$205</f>
        <v>0</v>
      </c>
      <c r="MA150" s="696" cm="1">
        <f t="array" aca="1" ref="MA150" ca="1">INDIRECT(MA$203&amp;ROW())*MA$205</f>
        <v>4</v>
      </c>
      <c r="MB150" s="696" cm="1">
        <f t="array" aca="1" ref="MB150" ca="1">INDIRECT(MB$203&amp;ROW())*MB$205</f>
        <v>0</v>
      </c>
      <c r="MC150" s="696" cm="1">
        <f t="array" aca="1" ref="MC150" ca="1">IF($MB150=0,0,INDIRECT(MC$203&amp;ROW())*MC$205)</f>
        <v>0</v>
      </c>
      <c r="MD150" s="696" cm="1">
        <f t="array" aca="1" ref="MD150" ca="1">IF($MB150=0,0,INDIRECT(MD$203&amp;ROW())*MD$205)</f>
        <v>0</v>
      </c>
      <c r="ME150" s="696" cm="1">
        <f t="array" aca="1" ref="ME150" ca="1">IF($MB150=0,0,INDIRECT(ME$203&amp;ROW())*ME$205)</f>
        <v>0</v>
      </c>
      <c r="MF150" s="696" cm="1">
        <f t="array" aca="1" ref="MF150" ca="1">IF($MB150=0,0,INDIRECT(MF$203&amp;ROW())*MF$205)</f>
        <v>0</v>
      </c>
      <c r="MG150" s="696" cm="1">
        <f t="array" aca="1" ref="MG150" ca="1">INDIRECT(MG$203&amp;ROW())*MG$205</f>
        <v>0</v>
      </c>
      <c r="MH150" s="696" cm="1">
        <f t="array" aca="1" ref="MH150" ca="1">IF($MG150=0,0,INDIRECT(MH$203&amp;ROW())*MH$205)</f>
        <v>0</v>
      </c>
      <c r="MI150" s="696" cm="1">
        <f t="array" aca="1" ref="MI150" ca="1">IF($MG150=0,0,INDIRECT(MI$203&amp;ROW())*MI$205)</f>
        <v>0</v>
      </c>
      <c r="MJ150" s="696" cm="1">
        <f t="array" aca="1" ref="MJ150" ca="1">INDIRECT(MJ$203&amp;ROW())*MJ$205</f>
        <v>0</v>
      </c>
      <c r="MK150" s="696" cm="1">
        <f t="array" aca="1" ref="MK150" ca="1">INDIRECT(MK$203&amp;ROW())*MK$205</f>
        <v>0</v>
      </c>
      <c r="ML150" s="696" cm="1">
        <f t="array" aca="1" ref="ML150" ca="1">INDIRECT(ML$203&amp;ROW())*ML$205</f>
        <v>0</v>
      </c>
      <c r="MM150" s="696" cm="1">
        <f t="array" aca="1" ref="MM150" ca="1">INDIRECT(MM$203&amp;ROW())*MM$205</f>
        <v>0</v>
      </c>
      <c r="MN150" s="696" cm="1">
        <f t="array" aca="1" ref="MN150" ca="1">INDIRECT(MN$203&amp;ROW())*MN$205</f>
        <v>0</v>
      </c>
      <c r="MO150" s="696" cm="1">
        <f t="array" aca="1" ref="MO150" ca="1">INDIRECT(MO$203&amp;ROW())*MO$205</f>
        <v>2</v>
      </c>
      <c r="MP150" s="696" cm="1">
        <f t="array" aca="1" ref="MP150" ca="1">INDIRECT(MP$203&amp;ROW())*MP$205</f>
        <v>2</v>
      </c>
      <c r="MQ150" s="696" cm="1">
        <f t="array" aca="1" ref="MQ150" ca="1">INDIRECT(MQ$203&amp;ROW())*MQ$205</f>
        <v>0</v>
      </c>
      <c r="MR150" s="696" cm="1">
        <f t="array" aca="1" ref="MR150" ca="1">INDIRECT(MR$203&amp;ROW())*MR$205</f>
        <v>2</v>
      </c>
      <c r="MS150" s="696" cm="1">
        <f t="array" aca="1" ref="MS150" ca="1">INDIRECT(MS$203&amp;ROW())*MS$205</f>
        <v>2</v>
      </c>
      <c r="MT150" s="696" cm="1">
        <f t="array" aca="1" ref="MT150" ca="1">INDIRECT(MT$203&amp;ROW())*MT$205</f>
        <v>1</v>
      </c>
      <c r="MU150" s="696" cm="1">
        <f t="array" aca="1" ref="MU150" ca="1">INDIRECT(MU$203&amp;ROW())*MU$205</f>
        <v>0</v>
      </c>
      <c r="MV150" s="696" cm="1">
        <f t="array" aca="1" ref="MV150" ca="1">IF(INDIRECT(MV$203&amp;ROW())="-",0,INDIRECT(MV$203&amp;ROW())*MV$205)</f>
        <v>4.3230000000000004</v>
      </c>
      <c r="MW150" s="696" cm="1">
        <f t="array" aca="1" ref="MW150" ca="1">INDIRECT(MW$203&amp;ROW())*MW$205</f>
        <v>0</v>
      </c>
      <c r="MX150" s="696" cm="1">
        <f t="array" aca="1" ref="MX150" ca="1">INDIRECT(MX$203&amp;ROW())*MX$205</f>
        <v>0</v>
      </c>
      <c r="MY150" s="696" cm="1">
        <f t="array" aca="1" ref="MY150" ca="1">INDIRECT(MY$203&amp;ROW())*MY$205</f>
        <v>0</v>
      </c>
      <c r="NA150" s="701">
        <f t="shared" si="277"/>
        <v>0.54951707317073173</v>
      </c>
      <c r="NB150" s="617">
        <f t="shared" si="278"/>
        <v>0.59874285714285713</v>
      </c>
      <c r="NC150" s="695">
        <f t="shared" si="279"/>
        <v>0.18406923076923076</v>
      </c>
      <c r="ND150" s="697">
        <f t="shared" si="280"/>
        <v>0.28594444444444445</v>
      </c>
      <c r="NE150" s="694">
        <f t="shared" si="281"/>
        <v>0.40456840138181605</v>
      </c>
      <c r="NF150" s="682" t="str">
        <f t="shared" si="282"/>
        <v>C</v>
      </c>
      <c r="NH150" s="606" t="s">
        <v>7617</v>
      </c>
      <c r="NI150" s="563" t="str">
        <f t="shared" si="239"/>
        <v>B</v>
      </c>
      <c r="NJ150" s="563" t="str">
        <f t="shared" si="283"/>
        <v>C</v>
      </c>
      <c r="NK150" s="563" t="str">
        <f t="shared" ca="1" si="284"/>
        <v>C</v>
      </c>
      <c r="NL150" s="563" t="str">
        <f t="shared" ca="1" si="285"/>
        <v>C</v>
      </c>
      <c r="NM150" s="563" t="str">
        <f t="shared" ca="1" si="286"/>
        <v>C</v>
      </c>
      <c r="NN150" s="563" t="str">
        <f t="shared" ca="1" si="306"/>
        <v>C</v>
      </c>
      <c r="NO150" s="563" t="str">
        <f t="shared" ca="1" si="307"/>
        <v>C</v>
      </c>
      <c r="NP150" s="606" t="str">
        <f t="shared" si="287"/>
        <v>-</v>
      </c>
      <c r="NQ150" s="682" t="str">
        <f t="shared" si="288"/>
        <v>-</v>
      </c>
      <c r="NR150" s="682" t="e">
        <f>IF(OR(AND(NI150="A",OR(NJ150="C",NJ150="D")),AND(NI150="A",OR(#REF!="C",#REF!="D")),AND(NI150="B",OR(NJ150="D",#REF!="D")),AND(OR(NI150="C",NI150="D"),OR(NJ150="A",NJ150="B")),AND(OR(NI150="C",NI150="D"),OR(#REF!="A",#REF!="B")),AND(OR(NJ150="A",#REF!="A",NJ150="B",#REF!="B"),OR(NP150="-",NQ150="-")),AND(OR(NJ150="C",#REF!="C",NJ150="D",#REF!="D"),NP150="Yes")),"Yes","-")</f>
        <v>#REF!</v>
      </c>
      <c r="NS150" s="607"/>
      <c r="NT150" s="619">
        <f t="shared" si="289"/>
        <v>0.5444</v>
      </c>
      <c r="NU150" s="619">
        <f t="shared" si="290"/>
        <v>0.40456840138181605</v>
      </c>
      <c r="NV150" s="619">
        <f t="shared" ca="1" si="291"/>
        <v>0.34110957736373237</v>
      </c>
      <c r="NW150" s="619">
        <f t="shared" ca="1" si="308"/>
        <v>0.37847956712003689</v>
      </c>
      <c r="NX150" s="619">
        <f t="shared" ca="1" si="309"/>
        <v>0.43261309145227278</v>
      </c>
      <c r="NY150" s="620">
        <f t="shared" ca="1" si="310"/>
        <v>0.37599104681209977</v>
      </c>
      <c r="NZ150" s="620">
        <f t="shared" ca="1" si="311"/>
        <v>0.47448313624763527</v>
      </c>
      <c r="OA150" s="705" t="s">
        <v>1188</v>
      </c>
      <c r="OB150" s="706" t="s">
        <v>1188</v>
      </c>
      <c r="OC150" s="494"/>
      <c r="OE150" s="606" t="s">
        <v>7617</v>
      </c>
      <c r="OF150" s="700" t="str">
        <f t="shared" ca="1" si="292"/>
        <v>C</v>
      </c>
      <c r="OG150" s="701">
        <f t="shared" ca="1" si="312"/>
        <v>0.37847956712003689</v>
      </c>
      <c r="OH150" s="705">
        <f t="shared" ca="1" si="293"/>
        <v>0.48195587592190881</v>
      </c>
      <c r="OI150" s="696">
        <f t="shared" ca="1" si="294"/>
        <v>0.60426721806775419</v>
      </c>
      <c r="OJ150" s="696">
        <f t="shared" ca="1" si="295"/>
        <v>0.1939812913103551</v>
      </c>
      <c r="OK150" s="697">
        <f t="shared" ca="1" si="296"/>
        <v>0.23371388318012923</v>
      </c>
      <c r="OL150" s="696" cm="1">
        <f t="array" aca="1" ref="OL150" ca="1">INDIRECT(OL$203&amp;ROW())*OL$205</f>
        <v>0</v>
      </c>
      <c r="OM150" s="696" cm="1">
        <f t="array" aca="1" ref="OM150" ca="1">INDIRECT(OM$203&amp;ROW())*OM$205</f>
        <v>0</v>
      </c>
      <c r="ON150" s="696" cm="1">
        <f t="array" aca="1" ref="ON150" ca="1">INDIRECT(ON$203&amp;ROW())*ON$205</f>
        <v>0.72809999999999997</v>
      </c>
      <c r="OO150" s="696" cm="1">
        <f t="array" aca="1" ref="OO150" ca="1">INDIRECT(OO$203&amp;ROW())*OO$205</f>
        <v>1.0790999999999999</v>
      </c>
      <c r="OP150" s="696" cm="1">
        <f t="array" aca="1" ref="OP150" ca="1">INDIRECT(OP$203&amp;ROW())*OP$205</f>
        <v>1.0553999999999999</v>
      </c>
      <c r="OQ150" s="696" cm="1">
        <f t="array" aca="1" ref="OQ150" ca="1">INDIRECT(OQ$203&amp;ROW())*OQ$205</f>
        <v>1.5849</v>
      </c>
      <c r="OR150" s="696" cm="1">
        <f t="array" aca="1" ref="OR150" ca="1">INDIRECT(OR$203&amp;ROW())*OR$205</f>
        <v>1.4141999999999999</v>
      </c>
      <c r="OS150" s="696" cm="1">
        <f t="array" aca="1" ref="OS150" ca="1">INDIRECT(OS$203&amp;ROW())*OS$205</f>
        <v>1.5387</v>
      </c>
      <c r="OT150" s="696" cm="1">
        <f t="array" aca="1" ref="OT150" ca="1">INDIRECT(OT$203&amp;ROW())*OT$205</f>
        <v>1.4727000000000001</v>
      </c>
      <c r="OU150" s="696" cm="1">
        <f t="array" aca="1" ref="OU150" ca="1">INDIRECT(OU$203&amp;ROW())*OU$205</f>
        <v>0.64349999999999996</v>
      </c>
      <c r="OV150" s="696" cm="1">
        <f t="array" aca="1" ref="OV150" ca="1">INDIRECT(OV$203&amp;ROW())*OV$205</f>
        <v>1.2161999999999999</v>
      </c>
      <c r="OW150" s="696" cm="1">
        <f t="array" aca="1" ref="OW150" ca="1">INDIRECT(OW$203&amp;ROW())*OW$205</f>
        <v>0</v>
      </c>
      <c r="OX150" s="696" cm="1">
        <f t="array" aca="1" ref="OX150" ca="1">INDIRECT(OX$203&amp;ROW())*OX$205</f>
        <v>0</v>
      </c>
      <c r="OY150" s="696" cm="1">
        <f t="array" aca="1" ref="OY150" ca="1">IF(INDIRECT(OY$203&amp;ROW())="-",0,INDIRECT(OY$203&amp;ROW())*OY$205)</f>
        <v>0.37628294000000001</v>
      </c>
      <c r="OZ150" s="696" cm="1">
        <f t="array" aca="1" ref="OZ150" ca="1">INDIRECT(OZ$203&amp;ROW())*OZ$205</f>
        <v>0</v>
      </c>
      <c r="PA150" s="696" cm="1">
        <f t="array" aca="1" ref="PA150" ca="1">IF(INDIRECT(PA$203&amp;ROW())="-",0,INDIRECT(PA$203&amp;ROW())*PA$205)</f>
        <v>0.33781216000000003</v>
      </c>
      <c r="PB150" s="705" cm="1">
        <f t="array" aca="1" ref="PB150" ca="1">INDIRECT(PB$203&amp;ROW())*PB$205</f>
        <v>0.75419999999999998</v>
      </c>
      <c r="PC150" s="696" cm="1">
        <f t="array" aca="1" ref="PC150" ca="1">INDIRECT(PC$203&amp;ROW())*PC$205</f>
        <v>1.3946000000000001</v>
      </c>
      <c r="PD150" s="696" cm="1">
        <f t="array" aca="1" ref="PD150" ca="1">INDIRECT(PD$203&amp;ROW())*PD$205</f>
        <v>2.2025999999999999</v>
      </c>
      <c r="PE150" s="696" cm="1">
        <f t="array" aca="1" ref="PE150" ca="1">INDIRECT(PE$203&amp;ROW())*PE$205</f>
        <v>0</v>
      </c>
      <c r="PF150" s="696" cm="1">
        <f t="array" aca="1" ref="PF150" ca="1">INDIRECT(PF$203&amp;ROW())*PF$205</f>
        <v>1.3308</v>
      </c>
      <c r="PG150" s="696" cm="1">
        <f t="array" aca="1" ref="PG150" ca="1">IF(INDIRECT(PG$203&amp;ROW())="-",0,INDIRECT(PG$203&amp;ROW())*PG$205)</f>
        <v>0.34378750000000002</v>
      </c>
      <c r="PH150" s="696" cm="1">
        <f t="array" aca="1" ref="PH150" ca="1">INDIRECT(PH$203&amp;ROW())*PH$205</f>
        <v>0</v>
      </c>
      <c r="PI150" s="696" cm="1">
        <f t="array" aca="1" ref="PI150" ca="1">INDIRECT(PI$203&amp;ROW())*PI$205</f>
        <v>1.2145999999999999</v>
      </c>
      <c r="PJ150" s="696" cm="1">
        <f t="array" aca="1" ref="PJ150" ca="1">INDIRECT(PJ$203&amp;ROW())*PJ$205</f>
        <v>0</v>
      </c>
      <c r="PK150" s="696" cm="1">
        <f t="array" aca="1" ref="PK150" ca="1">IF($PJ150=0,0,INDIRECT(PK$203&amp;ROW())*PK$205)</f>
        <v>0</v>
      </c>
      <c r="PL150" s="696" cm="1">
        <f t="array" aca="1" ref="PL150" ca="1">IF($MPE150=0,0,INDIRECT(PL$203&amp;ROW())*PL$205)</f>
        <v>0</v>
      </c>
      <c r="PM150" s="696" cm="1">
        <f t="array" aca="1" ref="PM150" ca="1">IF($MPE150=0,0,INDIRECT(PM$203&amp;ROW())*PM$205)</f>
        <v>0</v>
      </c>
      <c r="PN150" s="696" cm="1">
        <f t="array" aca="1" ref="PN150" ca="1">IF($PJ150=0,0,INDIRECT(PN$203&amp;ROW())*PN$205)</f>
        <v>0</v>
      </c>
      <c r="PO150" s="696" cm="1">
        <f t="array" aca="1" ref="PO150" ca="1">INDIRECT(PO$203&amp;ROW())*PO$205</f>
        <v>0</v>
      </c>
      <c r="PP150" s="696" cm="1">
        <f t="array" aca="1" ref="PP150" ca="1">IF($PO150=0,0,INDIRECT(PP$203&amp;ROW())*PP$205)</f>
        <v>0</v>
      </c>
      <c r="PQ150" s="696" cm="1">
        <f t="array" aca="1" ref="PQ150" ca="1">IF($PO150=0,0,INDIRECT(PQ$203&amp;ROW())*PQ$205)</f>
        <v>0</v>
      </c>
      <c r="PR150" s="696" cm="1">
        <f t="array" aca="1" ref="PR150" ca="1">INDIRECT(PR$203&amp;ROW())*PR$205</f>
        <v>0</v>
      </c>
      <c r="PS150" s="696" cm="1">
        <f t="array" aca="1" ref="PS150" ca="1">INDIRECT(PS$203&amp;ROW())*PS$205</f>
        <v>0</v>
      </c>
      <c r="PT150" s="696" cm="1">
        <f t="array" aca="1" ref="PT150" ca="1">INDIRECT(PT$203&amp;ROW())*PT$205</f>
        <v>0</v>
      </c>
      <c r="PU150" s="696" cm="1">
        <f t="array" aca="1" ref="PU150" ca="1">INDIRECT(PU$203&amp;ROW())*PU$205</f>
        <v>0</v>
      </c>
      <c r="PV150" s="696" cm="1">
        <f t="array" aca="1" ref="PV150" ca="1">INDIRECT(PV$203&amp;ROW())*PV$205</f>
        <v>0</v>
      </c>
      <c r="PW150" s="696" cm="1">
        <f t="array" aca="1" ref="PW150" ca="1">INDIRECT(PW$203&amp;ROW())*PW$205</f>
        <v>1.0658000000000001</v>
      </c>
      <c r="PX150" s="696" cm="1">
        <f t="array" aca="1" ref="PX150" ca="1">INDIRECT(PX$203&amp;ROW())*PX$205</f>
        <v>1.1714</v>
      </c>
      <c r="PY150" s="696" cm="1">
        <f t="array" aca="1" ref="PY150" ca="1">INDIRECT(PY$203&amp;ROW())*PY$205</f>
        <v>0</v>
      </c>
      <c r="PZ150" s="696" cm="1">
        <f t="array" aca="1" ref="PZ150" ca="1">INDIRECT(PZ$203&amp;ROW())*PZ$205</f>
        <v>0.17430000000000001</v>
      </c>
      <c r="QA150" s="696" cm="1">
        <f t="array" aca="1" ref="QA150" ca="1">INDIRECT(QA$203&amp;ROW())*QA$205</f>
        <v>0.31659999999999999</v>
      </c>
      <c r="QB150" s="696" cm="1">
        <f t="array" aca="1" ref="QB150" ca="1">INDIRECT(QB$203&amp;ROW())*QB$205</f>
        <v>0.79830000000000001</v>
      </c>
      <c r="QC150" s="696" cm="1">
        <f t="array" aca="1" ref="QC150" ca="1">INDIRECT(QC$203&amp;ROW())*QC$205</f>
        <v>0</v>
      </c>
      <c r="QD150" s="696" cm="1">
        <f t="array" aca="1" ref="QD150" ca="1">IF(INDIRECT(QD$203&amp;ROW())="-",0,INDIRECT(QD$203&amp;ROW())*QD$205)</f>
        <v>0.44245905000000002</v>
      </c>
      <c r="QE150" s="696" cm="1">
        <f t="array" aca="1" ref="QE150" ca="1">INDIRECT(QE$203&amp;ROW())*QE$205</f>
        <v>0</v>
      </c>
      <c r="QF150" s="696" cm="1">
        <f t="array" aca="1" ref="QF150" ca="1">INDIRECT(QF$203&amp;ROW())*QF$205</f>
        <v>0</v>
      </c>
      <c r="QG150" s="696" cm="1">
        <f t="array" aca="1" ref="QG150" ca="1">INDIRECT(QG$203&amp;ROW())*QG$205</f>
        <v>0</v>
      </c>
      <c r="QI150" s="606" t="s">
        <v>7617</v>
      </c>
      <c r="QJ150" s="700" t="str">
        <f t="shared" ca="1" si="297"/>
        <v>C</v>
      </c>
      <c r="QK150" s="701">
        <f t="shared" ca="1" si="313"/>
        <v>0.43261309145227278</v>
      </c>
      <c r="QL150" s="705">
        <f t="shared" ca="1" si="298"/>
        <v>0.71224304457697485</v>
      </c>
      <c r="QM150" s="696">
        <f t="shared" ca="1" si="299"/>
        <v>0.5264759088264227</v>
      </c>
      <c r="QN150" s="696">
        <f t="shared" ca="1" si="300"/>
        <v>5.7490394650820509E-2</v>
      </c>
      <c r="QO150" s="697">
        <f t="shared" ca="1" si="301"/>
        <v>0.43424301775487306</v>
      </c>
      <c r="QP150" s="696" cm="1">
        <f t="array" aca="1" ref="QP150" ca="1">INDIRECT(QP$203&amp;ROW())*QP$205</f>
        <v>0</v>
      </c>
      <c r="QQ150" s="696" cm="1">
        <f t="array" aca="1" ref="QQ150" ca="1">INDIRECT(QQ$203&amp;ROW())*QQ$205</f>
        <v>0</v>
      </c>
      <c r="QR150" s="696" cm="1">
        <f t="array" aca="1" ref="QR150" ca="1">INDIRECT(QR$203&amp;ROW())*QR$205</f>
        <v>7.5449048323979542E-2</v>
      </c>
      <c r="QS150" s="696" cm="1">
        <f t="array" aca="1" ref="QS150" ca="1">INDIRECT(QS$203&amp;ROW())*QS$205</f>
        <v>0.22471360933801068</v>
      </c>
      <c r="QT150" s="696" cm="1">
        <f t="array" aca="1" ref="QT150" ca="1">INDIRECT(QT$203&amp;ROW())*QT$205</f>
        <v>0.17488542943331029</v>
      </c>
      <c r="QU150" s="696" cm="1">
        <f t="array" aca="1" ref="QU150" ca="1">INDIRECT(QU$203&amp;ROW())*QU$205</f>
        <v>0.53329206883563263</v>
      </c>
      <c r="QV150" s="696" cm="1">
        <f t="array" aca="1" ref="QV150" ca="1">INDIRECT(QV$203&amp;ROW())*QV$205</f>
        <v>0.24117831443907087</v>
      </c>
      <c r="QW150" s="696" cm="1">
        <f t="array" aca="1" ref="QW150" ca="1">INDIRECT(QW$203&amp;ROW())*QW$205</f>
        <v>0.53099416374332975</v>
      </c>
      <c r="QX150" s="696" cm="1">
        <f t="array" aca="1" ref="QX150" ca="1">INDIRECT(QX$203&amp;ROW())*QX$205</f>
        <v>0.60640894423913805</v>
      </c>
      <c r="QY150" s="696" cm="1">
        <f t="array" aca="1" ref="QY150" ca="1">INDIRECT(QY$203&amp;ROW())*QY$205</f>
        <v>4.5134158378452992E-2</v>
      </c>
      <c r="QZ150" s="696" cm="1">
        <f t="array" aca="1" ref="QZ150" ca="1">INDIRECT(QZ$203&amp;ROW())*QZ$205</f>
        <v>0.27613248380770827</v>
      </c>
      <c r="RA150" s="696" cm="1">
        <f t="array" aca="1" ref="RA150" ca="1">INDIRECT(RA$203&amp;ROW())*RA$205</f>
        <v>0</v>
      </c>
      <c r="RB150" s="696" cm="1">
        <f t="array" aca="1" ref="RB150" ca="1">INDIRECT(RB$203&amp;ROW())*RB$205</f>
        <v>0</v>
      </c>
      <c r="RC150" s="696" cm="1">
        <f t="array" aca="1" ref="RC150" ca="1">IF(INDIRECT(RC$203&amp;ROW())="-",0,INDIRECT(RC$203&amp;ROW())*RC$205)</f>
        <v>4.4488347767891651E-2</v>
      </c>
      <c r="RD150" s="696" cm="1">
        <f t="array" aca="1" ref="RD150" ca="1">INDIRECT(RD$203&amp;ROW())*RD$205</f>
        <v>0</v>
      </c>
      <c r="RE150" s="696" cm="1">
        <f t="array" aca="1" ref="RE150" ca="1">IF(INDIRECT(RE$203&amp;ROW())="-",0,INDIRECT(RE$203&amp;ROW())*RE$205)</f>
        <v>2.4201728793493034E-2</v>
      </c>
      <c r="RF150" s="705" cm="1">
        <f t="array" aca="1" ref="RF150" ca="1">INDIRECT(RF$203&amp;ROW())*RF$205</f>
        <v>5.3068994403248027E-2</v>
      </c>
      <c r="RG150" s="696" cm="1">
        <f t="array" aca="1" ref="RG150" ca="1">INDIRECT(RG$203&amp;ROW())*RG$205</f>
        <v>0.27650466908360405</v>
      </c>
      <c r="RH150" s="696" cm="1">
        <f t="array" aca="1" ref="RH150" ca="1">INDIRECT(RH$203&amp;ROW())*RH$205</f>
        <v>8.7581521170816884E-2</v>
      </c>
      <c r="RI150" s="696" cm="1">
        <f t="array" aca="1" ref="RI150" ca="1">INDIRECT(RI$203&amp;ROW())*RI$205</f>
        <v>0</v>
      </c>
      <c r="RJ150" s="696" cm="1">
        <f t="array" aca="1" ref="RJ150" ca="1">INDIRECT(RJ$203&amp;ROW())*RJ$205</f>
        <v>0.12226723336432462</v>
      </c>
      <c r="RK150" s="696" cm="1">
        <f t="array" aca="1" ref="RK150" ca="1">IF(INDIRECT(RK$203&amp;ROW())="-",0,INDIRECT(RK$203&amp;ROW())*RK$205)</f>
        <v>2.373964619627732E-2</v>
      </c>
      <c r="RL150" s="696" cm="1">
        <f t="array" aca="1" ref="RL150" ca="1">INDIRECT(RL$203&amp;ROW())*RL$205</f>
        <v>0</v>
      </c>
      <c r="RM150" s="696" cm="1">
        <f t="array" aca="1" ref="RM150" ca="1">INDIRECT(RM$203&amp;ROW())*RM$205</f>
        <v>2.9987460729532761E-2</v>
      </c>
      <c r="RN150" s="696" cm="1">
        <f t="array" aca="1" ref="RN150" ca="1">INDIRECT(RN$203&amp;ROW())*RN$205</f>
        <v>0</v>
      </c>
      <c r="RO150" s="696" cm="1">
        <f t="array" aca="1" ref="RO150" ca="1">IF($RN150=0,0,INDIRECT(RO$203&amp;ROW())*RO$205)</f>
        <v>0</v>
      </c>
      <c r="RP150" s="696" cm="1">
        <f t="array" aca="1" ref="RP150" ca="1">IF($RN150=0,0,INDIRECT(RP$203&amp;ROW())*RP$205)</f>
        <v>0</v>
      </c>
      <c r="RQ150" s="696" cm="1">
        <f t="array" aca="1" ref="RQ150" ca="1">IF($RN150=0,0,INDIRECT(RQ$203&amp;ROW())*RQ$205)</f>
        <v>0</v>
      </c>
      <c r="RR150" s="696" cm="1">
        <f t="array" aca="1" ref="RR150" ca="1">IF($RN150=0,0,INDIRECT(RR$203&amp;ROW())*RR$205)</f>
        <v>0</v>
      </c>
      <c r="RS150" s="696" cm="1">
        <f t="array" aca="1" ref="RS150" ca="1">INDIRECT(RS$203&amp;ROW())*RS$205</f>
        <v>0</v>
      </c>
      <c r="RT150" s="696" cm="1">
        <f t="array" aca="1" ref="RT150" ca="1">IF($RS150=0,0,INDIRECT(RT$203&amp;ROW())*RT$205)</f>
        <v>0</v>
      </c>
      <c r="RU150" s="696" cm="1">
        <f t="array" aca="1" ref="RU150" ca="1">IF($RS150=0,0,INDIRECT(RU$203&amp;ROW())*RU$205)</f>
        <v>0</v>
      </c>
      <c r="RV150" s="696" cm="1">
        <f t="array" aca="1" ref="RV150" ca="1">INDIRECT(RV$203&amp;ROW())*RV$205</f>
        <v>0</v>
      </c>
      <c r="RW150" s="696" cm="1">
        <f t="array" aca="1" ref="RW150" ca="1">INDIRECT(RW$203&amp;ROW())*RW$205</f>
        <v>0</v>
      </c>
      <c r="RX150" s="696" cm="1">
        <f t="array" aca="1" ref="RX150" ca="1">INDIRECT(RX$203&amp;ROW())*RX$205</f>
        <v>0</v>
      </c>
      <c r="RY150" s="696" cm="1">
        <f t="array" aca="1" ref="RY150" ca="1">INDIRECT(RY$203&amp;ROW())*RY$205</f>
        <v>0</v>
      </c>
      <c r="RZ150" s="696" cm="1">
        <f t="array" aca="1" ref="RZ150" ca="1">INDIRECT(RZ$203&amp;ROW())*RZ$205</f>
        <v>0</v>
      </c>
      <c r="SA150" s="696" cm="1">
        <f t="array" aca="1" ref="SA150" ca="1">INDIRECT(SA$203&amp;ROW())*SA$205</f>
        <v>0.20458618579029147</v>
      </c>
      <c r="SB150" s="696" cm="1">
        <f t="array" aca="1" ref="SB150" ca="1">INDIRECT(SB$203&amp;ROW())*SB$205</f>
        <v>4.7124126502052749E-2</v>
      </c>
      <c r="SC150" s="696" cm="1">
        <f t="array" aca="1" ref="SC150" ca="1">INDIRECT(SC$203&amp;ROW())*SC$205</f>
        <v>0</v>
      </c>
      <c r="SD150" s="696" cm="1">
        <f t="array" aca="1" ref="SD150" ca="1">INDIRECT(SD$203&amp;ROW())*SD$205</f>
        <v>0.3072993885784252</v>
      </c>
      <c r="SE150" s="696" cm="1">
        <f t="array" aca="1" ref="SE150" ca="1">INDIRECT(SE$203&amp;ROW())*SE$205</f>
        <v>0.2585618210787391</v>
      </c>
      <c r="SF150" s="696" cm="1">
        <f t="array" aca="1" ref="SF150" ca="1">INDIRECT(SF$203&amp;ROW())*SF$205</f>
        <v>6.6118883241114992E-2</v>
      </c>
      <c r="SG150" s="696" cm="1">
        <f t="array" aca="1" ref="SG150" ca="1">INDIRECT(SG$203&amp;ROW())*SG$205</f>
        <v>0</v>
      </c>
      <c r="SH150" s="696" cm="1">
        <f t="array" aca="1" ref="SH150" ca="1">IF(INDIRECT(SH$203&amp;ROW())="-",0,INDIRECT(SH$203&amp;ROW())*SH$205)</f>
        <v>5.6688981536628949E-2</v>
      </c>
      <c r="SI150" s="696" cm="1">
        <f t="array" aca="1" ref="SI150" ca="1">INDIRECT(SI$203&amp;ROW())*SI$205</f>
        <v>0</v>
      </c>
      <c r="SJ150" s="696" cm="1">
        <f t="array" aca="1" ref="SJ150" ca="1">INDIRECT(SJ$203&amp;ROW())*SJ$205</f>
        <v>0</v>
      </c>
      <c r="SK150" s="696" cm="1">
        <f t="array" aca="1" ref="SK150" ca="1">INDIRECT(SK$203&amp;ROW())*SK$205</f>
        <v>0</v>
      </c>
      <c r="SN150" s="606" t="s">
        <v>7617</v>
      </c>
      <c r="SO150" s="707" cm="1">
        <f t="array" aca="1" ref="SO150" ca="1">INDIRECT(SO$203&amp;ROW())*SO$205</f>
        <v>0</v>
      </c>
      <c r="SP150" s="707" cm="1">
        <f t="array" aca="1" ref="SP150" ca="1">INDIRECT(SP$203&amp;ROW())*SP$205</f>
        <v>0</v>
      </c>
      <c r="SQ150" s="707" cm="1">
        <f t="array" aca="1" ref="SQ150" ca="1">INDIRECT(SQ$203&amp;ROW())*SQ$205</f>
        <v>1</v>
      </c>
      <c r="SR150" s="707" cm="1">
        <f t="array" aca="1" ref="SR150" ca="1">INDIRECT(SR$203&amp;ROW())*SR$205</f>
        <v>3</v>
      </c>
      <c r="SS150" s="707" cm="1">
        <f t="array" aca="1" ref="SS150" ca="1">INDIRECT(SS$203&amp;ROW())*SS$205</f>
        <v>2</v>
      </c>
      <c r="ST150" s="707" cm="1">
        <f t="array" aca="1" ref="ST150" ca="1">INDIRECT(ST$203&amp;ROW())*ST$205</f>
        <v>3</v>
      </c>
      <c r="SU150" s="707" cm="1">
        <f t="array" aca="1" ref="SU150" ca="1">INDIRECT(SU$203&amp;ROW())*SU$205</f>
        <v>3</v>
      </c>
      <c r="SV150" s="707" cm="1">
        <f t="array" aca="1" ref="SV150" ca="1">INDIRECT(SV$203&amp;ROW())*SV$205</f>
        <v>3</v>
      </c>
      <c r="SW150" s="707" cm="1">
        <f t="array" aca="1" ref="SW150" ca="1">INDIRECT(SW$203&amp;ROW())*SW$205</f>
        <v>3</v>
      </c>
      <c r="SX150" s="707" cm="1">
        <f t="array" aca="1" ref="SX150" ca="1">INDIRECT(SX$203&amp;ROW())*SX$205</f>
        <v>1</v>
      </c>
      <c r="SY150" s="707" cm="1">
        <f t="array" aca="1" ref="SY150" ca="1">INDIRECT(SY$203&amp;ROW())*SY$205</f>
        <v>3</v>
      </c>
      <c r="SZ150" s="707" cm="1">
        <f t="array" aca="1" ref="SZ150" ca="1">INDIRECT(SZ$203&amp;ROW())*SZ$205</f>
        <v>0</v>
      </c>
      <c r="TA150" s="707" cm="1">
        <f t="array" aca="1" ref="TA150" ca="1">INDIRECT(TA$203&amp;ROW())*TA$205</f>
        <v>0</v>
      </c>
      <c r="TB150" s="696" cm="1">
        <f t="array" aca="1" ref="TB150" ca="1">IF(INDIRECT(TB$203&amp;ROW())="-",0,INDIRECT(TB$203&amp;ROW())*TB$205)</f>
        <v>0.5302</v>
      </c>
      <c r="TC150" s="707" cm="1">
        <f t="array" aca="1" ref="TC150" ca="1">INDIRECT(TC$203&amp;ROW())*TC$205</f>
        <v>0</v>
      </c>
      <c r="TD150" s="696" cm="1">
        <f t="array" aca="1" ref="TD150" ca="1">IF(INDIRECT(TD$203&amp;ROW())="-",0,INDIRECT(TD$203&amp;ROW())*TD$205)</f>
        <v>0.38240000000000002</v>
      </c>
      <c r="TE150" s="732" cm="1">
        <f t="array" aca="1" ref="TE150" ca="1">INDIRECT(TE$203&amp;ROW())*TE$205</f>
        <v>1</v>
      </c>
      <c r="TF150" s="707" cm="1">
        <f t="array" aca="1" ref="TF150" ca="1">INDIRECT(TF$203&amp;ROW())*TF$205</f>
        <v>2</v>
      </c>
      <c r="TG150" s="707" cm="1">
        <f t="array" aca="1" ref="TG150" ca="1">INDIRECT(TG$203&amp;ROW())*TG$205</f>
        <v>3</v>
      </c>
      <c r="TH150" s="707" cm="1">
        <f t="array" aca="1" ref="TH150" ca="1">INDIRECT(TH$203&amp;ROW())*TH$205</f>
        <v>0</v>
      </c>
      <c r="TI150" s="707" cm="1">
        <f t="array" aca="1" ref="TI150" ca="1">INDIRECT(TI$203&amp;ROW())*TI$205</f>
        <v>2</v>
      </c>
      <c r="TJ150" s="696" cm="1">
        <f t="array" aca="1" ref="TJ150" ca="1">IF(INDIRECT(TJ$203&amp;ROW())="-",0,INDIRECT(TJ$203&amp;ROW())*TJ$205)</f>
        <v>0.39290000000000003</v>
      </c>
      <c r="TK150" s="707" cm="1">
        <f t="array" aca="1" ref="TK150" ca="1">INDIRECT(TK$203&amp;ROW())*TK$205</f>
        <v>0</v>
      </c>
      <c r="TL150" s="707" cm="1">
        <f t="array" aca="1" ref="TL150" ca="1">INDIRECT(TL$203&amp;ROW())*TL$205</f>
        <v>2</v>
      </c>
      <c r="TM150" s="707" cm="1">
        <f t="array" aca="1" ref="TM150" ca="1">INDIRECT(TM$203&amp;ROW())*TM$205</f>
        <v>0</v>
      </c>
      <c r="TN150" s="707" cm="1">
        <f t="array" aca="1" ref="TN150" ca="1">IF($TM150=0,0,INDIRECT(TN$203&amp;ROW())*TN$205)</f>
        <v>0</v>
      </c>
      <c r="TO150" s="707" cm="1">
        <f t="array" aca="1" ref="TO150" ca="1">IF($TM150=0,0,INDIRECT(TO$203&amp;ROW())*TO$205)</f>
        <v>0</v>
      </c>
      <c r="TP150" s="707" cm="1">
        <f t="array" aca="1" ref="TP150" ca="1">IF($TM150=0,0,INDIRECT(TP$203&amp;ROW())*TP$205)</f>
        <v>0</v>
      </c>
      <c r="TQ150" s="707" cm="1">
        <f t="array" aca="1" ref="TQ150" ca="1">IF($TM150=0,0,INDIRECT(TQ$203&amp;ROW())*TQ$205)</f>
        <v>0</v>
      </c>
      <c r="TR150" s="707" cm="1">
        <f t="array" aca="1" ref="TR150" ca="1">INDIRECT(TR$203&amp;ROW())*TR$205</f>
        <v>0</v>
      </c>
      <c r="TS150" s="707" cm="1">
        <f t="array" aca="1" ref="TS150" ca="1">IF($TR150=0,0,INDIRECT(TS$203&amp;ROW())*TS$205)</f>
        <v>0</v>
      </c>
      <c r="TT150" s="707" cm="1">
        <f t="array" aca="1" ref="TT150" ca="1">IF($TR150=0,0,INDIRECT(TT$203&amp;ROW())*TT$205)</f>
        <v>0</v>
      </c>
      <c r="TU150" s="707" cm="1">
        <f t="array" aca="1" ref="TU150" ca="1">INDIRECT(TU$203&amp;ROW())*TU$205</f>
        <v>0</v>
      </c>
      <c r="TV150" s="707" cm="1">
        <f t="array" aca="1" ref="TV150" ca="1">INDIRECT(TV$203&amp;ROW())*TV$205</f>
        <v>0</v>
      </c>
      <c r="TW150" s="707" cm="1">
        <f t="array" aca="1" ref="TW150" ca="1">INDIRECT(TW$203&amp;ROW())*TW$205</f>
        <v>0</v>
      </c>
      <c r="TX150" s="707" cm="1">
        <f t="array" aca="1" ref="TX150" ca="1">INDIRECT(TX$203&amp;ROW())*TX$205</f>
        <v>0</v>
      </c>
      <c r="TY150" s="707" cm="1">
        <f t="array" aca="1" ref="TY150" ca="1">INDIRECT(TY$203&amp;ROW())*TY$205</f>
        <v>0</v>
      </c>
      <c r="TZ150" s="707" cm="1">
        <f t="array" aca="1" ref="TZ150" ca="1">INDIRECT(TZ$203&amp;ROW())*TZ$205</f>
        <v>2</v>
      </c>
      <c r="UA150" s="707" cm="1">
        <f t="array" aca="1" ref="UA150" ca="1">INDIRECT(UA$203&amp;ROW())*UA$205</f>
        <v>2</v>
      </c>
      <c r="UB150" s="707" cm="1">
        <f t="array" aca="1" ref="UB150" ca="1">INDIRECT(UB$203&amp;ROW())*UB$205</f>
        <v>0</v>
      </c>
      <c r="UC150" s="707" cm="1">
        <f t="array" aca="1" ref="UC150" ca="1">INDIRECT(UC$203&amp;ROW())*UC$205</f>
        <v>1</v>
      </c>
      <c r="UD150" s="707" cm="1">
        <f t="array" aca="1" ref="UD150" ca="1">INDIRECT(UD$203&amp;ROW())*UD$205</f>
        <v>1</v>
      </c>
      <c r="UE150" s="707" cm="1">
        <f t="array" aca="1" ref="UE150" ca="1">INDIRECT(UE$203&amp;ROW())*UE$205</f>
        <v>1</v>
      </c>
      <c r="UF150" s="707" cm="1">
        <f t="array" aca="1" ref="UF150" ca="1">INDIRECT(UF$203&amp;ROW())*UF$205</f>
        <v>0</v>
      </c>
      <c r="UG150" s="696" cm="1">
        <f t="array" aca="1" ref="UG150" ca="1">IF(INDIRECT(UG$203&amp;ROW())="-",0,INDIRECT(UG$203&amp;ROW())*UG$205)</f>
        <v>0.72050000000000003</v>
      </c>
      <c r="UH150" s="707" cm="1">
        <f t="array" aca="1" ref="UH150" ca="1">INDIRECT(UH$203&amp;ROW())*UH$205</f>
        <v>0</v>
      </c>
      <c r="UI150" s="707" cm="1">
        <f t="array" aca="1" ref="UI150" ca="1">INDIRECT(UI$203&amp;ROW())*UI$205</f>
        <v>0</v>
      </c>
      <c r="UJ150" s="707" cm="1">
        <f t="array" aca="1" ref="UJ150" ca="1">INDIRECT(UJ$203&amp;ROW())*UJ$205</f>
        <v>0</v>
      </c>
      <c r="UM150" s="606" t="s">
        <v>7617</v>
      </c>
      <c r="UN150" s="616">
        <f t="shared" ref="UN150:VC165" ca="1" si="341">(SO150-UN$203)/UN$204</f>
        <v>-0.97111609266078391</v>
      </c>
      <c r="UO150" s="616">
        <f t="shared" ca="1" si="341"/>
        <v>-0.6225347970107441</v>
      </c>
      <c r="UP150" s="616">
        <f t="shared" ca="1" si="341"/>
        <v>0.15206673709758317</v>
      </c>
      <c r="UQ150" s="616">
        <f t="shared" ca="1" si="341"/>
        <v>0.29355872991449461</v>
      </c>
      <c r="UR150" s="616">
        <f t="shared" ca="1" si="341"/>
        <v>0.12190361681987209</v>
      </c>
      <c r="US150" s="616">
        <f t="shared" ca="1" si="341"/>
        <v>0.41305213694811815</v>
      </c>
      <c r="UT150" s="616">
        <f t="shared" ca="1" si="341"/>
        <v>0.30690415393182785</v>
      </c>
      <c r="UU150" s="616">
        <f t="shared" ca="1" si="341"/>
        <v>0.53359975015917405</v>
      </c>
      <c r="UV150" s="616">
        <f t="shared" ca="1" si="341"/>
        <v>0.44410973870643028</v>
      </c>
      <c r="UW150" s="616">
        <f t="shared" ca="1" si="341"/>
        <v>-1.1873537106826957</v>
      </c>
      <c r="UX150" s="616">
        <f t="shared" ca="1" si="341"/>
        <v>0.28247365722383649</v>
      </c>
      <c r="UY150" s="616">
        <f t="shared" ca="1" si="341"/>
        <v>-0.67270887390575207</v>
      </c>
      <c r="UZ150" s="616">
        <f t="shared" ca="1" si="341"/>
        <v>-0.80238258590915801</v>
      </c>
      <c r="VA150" s="616">
        <f t="shared" ca="1" si="341"/>
        <v>-6.2284071965899759E-2</v>
      </c>
      <c r="VB150" s="616">
        <f t="shared" ca="1" si="341"/>
        <v>-0.76400504167427041</v>
      </c>
      <c r="VC150" s="616">
        <f t="shared" ca="1" si="341"/>
        <v>-0.71860380382425126</v>
      </c>
      <c r="VD150" s="616">
        <f t="shared" ref="VD150:VO165" ca="1" si="342">(TE150-VD$203)/VD$204</f>
        <v>-0.36208520652341147</v>
      </c>
      <c r="VE150" s="616">
        <f t="shared" ca="1" si="342"/>
        <v>3.9909080070471406E-2</v>
      </c>
      <c r="VF150" s="616">
        <f t="shared" ca="1" si="342"/>
        <v>0.95807256683723563</v>
      </c>
      <c r="VG150" s="616">
        <f t="shared" ca="1" si="342"/>
        <v>-0.89462372206681784</v>
      </c>
      <c r="VH150" s="616">
        <f t="shared" ca="1" si="342"/>
        <v>-0.12784420028857393</v>
      </c>
      <c r="VI150" s="616">
        <f t="shared" ca="1" si="342"/>
        <v>-0.67345501395312835</v>
      </c>
      <c r="VJ150" s="616">
        <f t="shared" ca="1" si="342"/>
        <v>-0.90132677458943244</v>
      </c>
      <c r="VK150" s="616">
        <f t="shared" ca="1" si="342"/>
        <v>0.83678976492872159</v>
      </c>
      <c r="VL150" s="616">
        <f t="shared" ca="1" si="342"/>
        <v>-0.83864555511817418</v>
      </c>
      <c r="VM150" s="616">
        <f t="shared" ca="1" si="342"/>
        <v>-0.57201237404204519</v>
      </c>
      <c r="VN150" s="616">
        <f t="shared" ca="1" si="342"/>
        <v>-0.62639799545694341</v>
      </c>
      <c r="VO150" s="616">
        <f t="shared" ca="1" si="342"/>
        <v>-0.42150866262694142</v>
      </c>
      <c r="VP150" s="616">
        <f t="shared" ca="1" si="338"/>
        <v>-0.46221149066820022</v>
      </c>
      <c r="VQ150" s="616">
        <f t="shared" ca="1" si="338"/>
        <v>-0.77889442244162177</v>
      </c>
      <c r="VR150" s="616">
        <f t="shared" ca="1" si="338"/>
        <v>-0.64202286734458469</v>
      </c>
      <c r="VS150" s="616">
        <f t="shared" ca="1" si="333"/>
        <v>-0.40481357988865657</v>
      </c>
      <c r="VT150" s="616">
        <f t="shared" ca="1" si="320"/>
        <v>-0.3878135405833677</v>
      </c>
      <c r="VU150" s="616">
        <f t="shared" ca="1" si="320"/>
        <v>-0.82130507758946303</v>
      </c>
      <c r="VV150" s="616">
        <f t="shared" ca="1" si="320"/>
        <v>-0.64337789451099625</v>
      </c>
      <c r="VW150" s="616">
        <f t="shared" ca="1" si="320"/>
        <v>-2.2727508617901209</v>
      </c>
      <c r="VX150" s="616">
        <f t="shared" ca="1" si="320"/>
        <v>-0.78524029103755877</v>
      </c>
      <c r="VY150" s="616">
        <f t="shared" ca="1" si="302"/>
        <v>0.70583605694264007</v>
      </c>
      <c r="VZ150" s="616">
        <f t="shared" ca="1" si="302"/>
        <v>0.68442622420316401</v>
      </c>
      <c r="WA150" s="616">
        <f t="shared" ca="1" si="302"/>
        <v>-1.1483025824394326</v>
      </c>
      <c r="WB150" s="616">
        <f t="shared" ca="1" si="302"/>
        <v>0.33435322352896929</v>
      </c>
      <c r="WC150" s="616">
        <f t="shared" ca="1" si="302"/>
        <v>0.47817673461028487</v>
      </c>
      <c r="WD150" s="616">
        <f t="shared" ca="1" si="302"/>
        <v>-0.51586207793649097</v>
      </c>
      <c r="WE150" s="616">
        <f t="shared" ca="1" si="302"/>
        <v>-1.7097470492691516</v>
      </c>
      <c r="WF150" s="616">
        <f t="shared" ca="1" si="302"/>
        <v>0.16718669354387033</v>
      </c>
      <c r="WG150" s="616">
        <f t="shared" ca="1" si="302"/>
        <v>-1.008197359876486</v>
      </c>
      <c r="WH150" s="616">
        <f t="shared" ca="1" si="302"/>
        <v>-1.0816125322340113</v>
      </c>
      <c r="WI150" s="627">
        <f t="shared" ca="1" si="302"/>
        <v>-0.9831420375936909</v>
      </c>
      <c r="WL150" s="606" t="s">
        <v>7617</v>
      </c>
      <c r="WM150" s="700" t="str">
        <f t="shared" ca="1" si="321"/>
        <v>C</v>
      </c>
      <c r="WN150" s="479">
        <f t="shared" ca="1" si="322"/>
        <v>0.37599104681209977</v>
      </c>
      <c r="WO150" s="495">
        <f t="shared" ca="1" si="303"/>
        <v>0.53742748970789456</v>
      </c>
      <c r="WP150" s="458">
        <f t="shared" ca="1" si="303"/>
        <v>0.56029135488031778</v>
      </c>
      <c r="WQ150" s="458">
        <f t="shared" ca="1" si="303"/>
        <v>0.15545494902947743</v>
      </c>
      <c r="WR150" s="459">
        <f t="shared" ca="1" si="303"/>
        <v>0.25079039363070948</v>
      </c>
      <c r="WS150" s="495">
        <f t="shared" ca="1" si="323"/>
        <v>-0.24335722400254914</v>
      </c>
      <c r="WT150" s="458">
        <f t="shared" ca="1" si="324"/>
        <v>-0.19071448072877881</v>
      </c>
      <c r="WU150" s="458">
        <f t="shared" ca="1" si="325"/>
        <v>-0.51445709529651862</v>
      </c>
      <c r="WV150" s="459">
        <f t="shared" ca="1" si="326"/>
        <v>-0.68700602717093329</v>
      </c>
      <c r="WW150" s="484">
        <f t="shared" ca="1" si="334"/>
        <v>-0.7262006140917342</v>
      </c>
      <c r="WX150" s="484">
        <f t="shared" ca="1" si="334"/>
        <v>-0.37545073607717977</v>
      </c>
      <c r="WY150" s="484">
        <f t="shared" ca="1" si="334"/>
        <v>0.1107197912807503</v>
      </c>
      <c r="WZ150" s="484">
        <f t="shared" ca="1" si="334"/>
        <v>0.10559307515024371</v>
      </c>
      <c r="XA150" s="484">
        <f t="shared" ca="1" si="334"/>
        <v>6.4328538595846502E-2</v>
      </c>
      <c r="XB150" s="484">
        <f t="shared" ca="1" si="334"/>
        <v>0.21821544394969081</v>
      </c>
      <c r="XC150" s="484">
        <f t="shared" ca="1" si="334"/>
        <v>0.14467461816346364</v>
      </c>
      <c r="XD150" s="484">
        <f t="shared" ca="1" si="334"/>
        <v>0.27368331185664035</v>
      </c>
      <c r="XE150" s="484">
        <f t="shared" ca="1" si="334"/>
        <v>0.21801347073098662</v>
      </c>
      <c r="XF150" s="484">
        <f t="shared" ca="1" si="334"/>
        <v>-0.76406211282431458</v>
      </c>
      <c r="XG150" s="484">
        <f t="shared" ca="1" si="336"/>
        <v>0.1145148206385433</v>
      </c>
      <c r="XH150" s="484">
        <f t="shared" ca="1" si="336"/>
        <v>-0.33958343954762366</v>
      </c>
      <c r="XI150" s="484">
        <f t="shared" ca="1" si="336"/>
        <v>-0.56078518929191046</v>
      </c>
      <c r="XJ150" s="484">
        <f t="shared" ca="1" si="336"/>
        <v>-4.4203005874199057E-2</v>
      </c>
      <c r="XK150" s="484">
        <f t="shared" ca="1" si="336"/>
        <v>-0.54267278110123429</v>
      </c>
      <c r="XL150" s="484">
        <f t="shared" ca="1" si="336"/>
        <v>-0.63481460029834358</v>
      </c>
      <c r="XM150" s="484">
        <f t="shared" ca="1" si="336"/>
        <v>-0.27308466275995691</v>
      </c>
      <c r="XN150" s="484">
        <f t="shared" ca="1" si="336"/>
        <v>2.7828601533139714E-2</v>
      </c>
      <c r="XO150" s="484">
        <f t="shared" ca="1" si="336"/>
        <v>0.70341687857189839</v>
      </c>
      <c r="XP150" s="484">
        <f t="shared" ca="1" si="336"/>
        <v>-0.57255918212276347</v>
      </c>
      <c r="XQ150" s="484">
        <f t="shared" ca="1" si="252"/>
        <v>-8.50675308720171E-2</v>
      </c>
      <c r="XR150" s="484">
        <f t="shared" ca="1" si="253"/>
        <v>-0.58927313720898733</v>
      </c>
      <c r="XS150" s="484">
        <f t="shared" ca="1" si="254"/>
        <v>-0.55611861992167977</v>
      </c>
      <c r="XT150" s="484">
        <f t="shared" ca="1" si="255"/>
        <v>0.50818242424121263</v>
      </c>
      <c r="XU150" s="484">
        <f t="shared" ca="1" si="256"/>
        <v>-0.63720289277878872</v>
      </c>
      <c r="XV150" s="484">
        <f t="shared" ca="1" si="257"/>
        <v>-0.30179372854458303</v>
      </c>
      <c r="XW150" s="484">
        <f t="shared" ca="1" si="258"/>
        <v>-0.40427726626791127</v>
      </c>
      <c r="XX150" s="484">
        <f t="shared" ca="1" si="250"/>
        <v>-0.20379943838012618</v>
      </c>
      <c r="XY150" s="484">
        <f t="shared" ca="1" si="250"/>
        <v>-0.24303080179333969</v>
      </c>
      <c r="XZ150" s="484">
        <f t="shared" ca="1" si="250"/>
        <v>-0.56968338057380219</v>
      </c>
      <c r="YA150" s="484">
        <f t="shared" ca="1" si="250"/>
        <v>-0.43779539324227229</v>
      </c>
      <c r="YB150" s="484">
        <f t="shared" ca="1" si="250"/>
        <v>-0.21272953623148902</v>
      </c>
      <c r="YC150" s="484">
        <f t="shared" ca="1" si="250"/>
        <v>-0.17304240180829866</v>
      </c>
      <c r="YD150" s="484">
        <f t="shared" ca="1" si="246"/>
        <v>-0.6068623218308542</v>
      </c>
      <c r="YE150" s="484">
        <f t="shared" ref="YE150:YJ151" ca="1" si="343">(VV150*YE$205)</f>
        <v>-0.46342509741627064</v>
      </c>
      <c r="YF150" s="484">
        <f t="shared" ca="1" si="343"/>
        <v>-1.3406957333699923</v>
      </c>
      <c r="YG150" s="484">
        <f t="shared" ca="1" si="343"/>
        <v>-0.54699838673676349</v>
      </c>
      <c r="YH150" s="484">
        <f t="shared" ca="1" si="343"/>
        <v>0.3761400347447329</v>
      </c>
      <c r="YI150" s="484">
        <f t="shared" ca="1" si="343"/>
        <v>0.40086843951579315</v>
      </c>
      <c r="YJ150" s="484">
        <f t="shared" ca="1" si="343"/>
        <v>-0.6812879221613154</v>
      </c>
      <c r="YK150" s="484">
        <f t="shared" ca="1" si="339"/>
        <v>5.8277766861099353E-2</v>
      </c>
      <c r="YL150" s="484">
        <f t="shared" ca="1" si="339"/>
        <v>0.15139075417761619</v>
      </c>
      <c r="YM150" s="484">
        <f t="shared" ca="1" si="339"/>
        <v>-0.41181269681670074</v>
      </c>
      <c r="YN150" s="484">
        <f t="shared" ca="1" si="339"/>
        <v>-1.2190496461289051</v>
      </c>
      <c r="YO150" s="484">
        <f t="shared" ca="1" si="339"/>
        <v>0.10266934850529078</v>
      </c>
      <c r="YP150" s="484">
        <f t="shared" ca="1" si="339"/>
        <v>-0.53716755334219179</v>
      </c>
      <c r="YQ150" s="484">
        <f t="shared" ca="1" si="339"/>
        <v>-0.78352011835031787</v>
      </c>
      <c r="YR150" s="484">
        <f t="shared" ca="1" si="339"/>
        <v>-0.73715989978774943</v>
      </c>
      <c r="YU150" s="606" t="s">
        <v>7617</v>
      </c>
      <c r="YV150" s="700" t="str">
        <f t="shared" ca="1" si="304"/>
        <v>C</v>
      </c>
      <c r="YW150" s="479">
        <f t="shared" ca="1" si="327"/>
        <v>0.47448313624763527</v>
      </c>
      <c r="YX150" s="495">
        <f t="shared" ca="1" si="305"/>
        <v>0.73954840719426496</v>
      </c>
      <c r="YY150" s="458">
        <f t="shared" ca="1" si="305"/>
        <v>0.52897137063500654</v>
      </c>
      <c r="YZ150" s="458">
        <f t="shared" ca="1" si="305"/>
        <v>5.7920290884759966E-2</v>
      </c>
      <c r="ZA150" s="459">
        <f t="shared" ca="1" si="305"/>
        <v>0.57149247627650934</v>
      </c>
      <c r="ZB150" s="495">
        <f t="shared" ca="1" si="328"/>
        <v>7.0930644043258162E-2</v>
      </c>
      <c r="ZC150" s="458">
        <f t="shared" ca="1" si="329"/>
        <v>-0.2990748794982046</v>
      </c>
      <c r="ZD150" s="458">
        <f t="shared" ca="1" si="330"/>
        <v>-0.60219884611740493</v>
      </c>
      <c r="ZE150" s="459">
        <f t="shared" ca="1" si="331"/>
        <v>-0.22693747519303073</v>
      </c>
      <c r="ZF150" s="484">
        <f t="shared" ca="1" si="335"/>
        <v>-3.2485432480444082E-2</v>
      </c>
      <c r="ZG150" s="484">
        <f t="shared" ca="1" si="335"/>
        <v>-7.9385408814590788E-2</v>
      </c>
      <c r="ZH150" s="484">
        <f t="shared" ca="1" si="335"/>
        <v>1.1473290595745445E-2</v>
      </c>
      <c r="ZI150" s="484">
        <f t="shared" ca="1" si="335"/>
        <v>2.1988880583922777E-2</v>
      </c>
      <c r="ZJ150" s="484">
        <f t="shared" ca="1" si="335"/>
        <v>1.0659583188508518E-2</v>
      </c>
      <c r="ZK150" s="484">
        <f t="shared" ca="1" si="335"/>
        <v>7.3425809550013654E-2</v>
      </c>
      <c r="ZL150" s="484">
        <f t="shared" ca="1" si="335"/>
        <v>2.4672875513209128E-2</v>
      </c>
      <c r="ZM150" s="484">
        <f t="shared" ca="1" si="335"/>
        <v>9.4446117703140112E-2</v>
      </c>
      <c r="ZN150" s="484">
        <f t="shared" ca="1" si="335"/>
        <v>8.9770705925095284E-2</v>
      </c>
      <c r="ZO150" s="484">
        <f t="shared" ca="1" si="335"/>
        <v>-5.3590210429196636E-2</v>
      </c>
      <c r="ZP150" s="484">
        <f t="shared" ca="1" si="337"/>
        <v>2.6000050859821721E-2</v>
      </c>
      <c r="ZQ150" s="484">
        <f t="shared" ca="1" si="337"/>
        <v>-1.1497069191506403E-2</v>
      </c>
      <c r="ZR150" s="484">
        <f t="shared" ca="1" si="337"/>
        <v>-4.5981105838852197E-2</v>
      </c>
      <c r="ZS150" s="484">
        <f t="shared" ca="1" si="337"/>
        <v>-5.2261702263661624E-3</v>
      </c>
      <c r="ZT150" s="484">
        <f t="shared" ca="1" si="337"/>
        <v>-2.7291061507312073E-2</v>
      </c>
      <c r="ZU150" s="484">
        <f t="shared" ca="1" si="337"/>
        <v>-4.5479744691754712E-2</v>
      </c>
      <c r="ZV150" s="484">
        <f t="shared" ca="1" si="337"/>
        <v>-1.9215497798489828E-2</v>
      </c>
      <c r="ZW150" s="484">
        <f t="shared" ca="1" si="337"/>
        <v>5.5175234891583769E-3</v>
      </c>
      <c r="ZX150" s="484">
        <f t="shared" ca="1" si="337"/>
        <v>2.7969817598544739E-2</v>
      </c>
      <c r="ZY150" s="484">
        <f t="shared" ca="1" si="337"/>
        <v>-9.6348193705378546E-2</v>
      </c>
      <c r="ZZ150" s="484">
        <f t="shared" ca="1" si="259"/>
        <v>-7.8155783354792625E-3</v>
      </c>
      <c r="AAA150" s="484">
        <f t="shared" ca="1" si="260"/>
        <v>-4.0691228710502091E-2</v>
      </c>
      <c r="AAB150" s="484">
        <f t="shared" ca="1" si="261"/>
        <v>-0.10150745433592355</v>
      </c>
      <c r="AAC150" s="484">
        <f t="shared" ca="1" si="262"/>
        <v>1.2546600107337495E-2</v>
      </c>
      <c r="AAD150" s="484">
        <f t="shared" ca="1" si="263"/>
        <v>-7.8682240113631882E-2</v>
      </c>
      <c r="AAE150" s="484">
        <f t="shared" ca="1" si="264"/>
        <v>-4.0219644611828483E-2</v>
      </c>
      <c r="AAF150" s="484">
        <f t="shared" ca="1" si="265"/>
        <v>-6.120902348854227E-2</v>
      </c>
      <c r="AAG150" s="484">
        <f t="shared" ca="1" si="251"/>
        <v>-4.3018323338477257E-2</v>
      </c>
      <c r="AAH150" s="484">
        <f t="shared" ca="1" si="251"/>
        <v>-3.8008707897835295E-2</v>
      </c>
      <c r="AAI150" s="484">
        <f t="shared" ca="1" si="251"/>
        <v>-6.0338538063910964E-2</v>
      </c>
      <c r="AAJ150" s="484">
        <f t="shared" ca="1" si="251"/>
        <v>-5.2025335368730337E-2</v>
      </c>
      <c r="AAK150" s="484">
        <f t="shared" ca="1" si="251"/>
        <v>-3.3183772310049216E-2</v>
      </c>
      <c r="AAL150" s="484">
        <f t="shared" ca="1" si="251"/>
        <v>-1.741238539122681E-2</v>
      </c>
      <c r="AAM150" s="484">
        <f t="shared" ca="1" si="247"/>
        <v>-2.189532836791554E-2</v>
      </c>
      <c r="AAN150" s="484">
        <f t="shared" ref="AAN150:AAS151" ca="1" si="344">(VV150*AAN$205)</f>
        <v>-6.1359063816095079E-2</v>
      </c>
      <c r="AAO150" s="484">
        <f t="shared" ca="1" si="344"/>
        <v>-6.3937554045021938E-2</v>
      </c>
      <c r="AAP150" s="484">
        <f t="shared" ca="1" si="344"/>
        <v>-2.8906649957960041E-2</v>
      </c>
      <c r="AAQ150" s="484">
        <f t="shared" ca="1" si="344"/>
        <v>7.2202153341576855E-2</v>
      </c>
      <c r="AAR150" s="484">
        <f t="shared" ca="1" si="344"/>
        <v>1.612649398533611E-2</v>
      </c>
      <c r="AAS150" s="484">
        <f t="shared" ca="1" si="344"/>
        <v>-3.1171595822786675E-2</v>
      </c>
      <c r="AAT150" s="484">
        <f t="shared" ca="1" si="340"/>
        <v>0.1027465411596778</v>
      </c>
      <c r="AAU150" s="484">
        <f t="shared" ca="1" si="340"/>
        <v>0.12363824729832018</v>
      </c>
      <c r="AAV150" s="484">
        <f t="shared" ca="1" si="340"/>
        <v>-3.4108224499601811E-2</v>
      </c>
      <c r="AAW150" s="484">
        <f t="shared" ca="1" si="340"/>
        <v>-6.3917050252045346E-2</v>
      </c>
      <c r="AAX150" s="484">
        <f t="shared" ca="1" si="340"/>
        <v>1.3154258686299108E-2</v>
      </c>
      <c r="AAY150" s="484">
        <f t="shared" ca="1" si="340"/>
        <v>-0.12312049482031152</v>
      </c>
      <c r="AAZ150" s="484">
        <f t="shared" ca="1" si="340"/>
        <v>-0.11856365915979221</v>
      </c>
      <c r="ABA150" s="484">
        <f t="shared" ca="1" si="340"/>
        <v>-0.10451532592333997</v>
      </c>
    </row>
    <row r="151" spans="1:729" ht="15" customHeight="1" x14ac:dyDescent="0.35">
      <c r="A151" s="498">
        <v>149</v>
      </c>
      <c r="B151" s="628"/>
      <c r="C151" s="606" t="s">
        <v>7641</v>
      </c>
      <c r="D151" s="629">
        <v>670</v>
      </c>
      <c r="E151" s="630" t="s">
        <v>7642</v>
      </c>
      <c r="F151" s="631" t="s">
        <v>1240</v>
      </c>
      <c r="G151" s="632">
        <v>110.947</v>
      </c>
      <c r="H151" s="504">
        <v>824.83125996444608</v>
      </c>
      <c r="I151" s="505">
        <v>7460</v>
      </c>
      <c r="J151" s="506" t="s">
        <v>7643</v>
      </c>
      <c r="K151" s="469">
        <v>1</v>
      </c>
      <c r="L151" s="508" t="s">
        <v>7643</v>
      </c>
      <c r="M151" s="817">
        <v>109</v>
      </c>
      <c r="N151" s="818">
        <v>0.5605</v>
      </c>
      <c r="O151" s="819">
        <v>0.47060000000000002</v>
      </c>
      <c r="P151" s="820">
        <v>0.4894</v>
      </c>
      <c r="Q151" s="821">
        <v>0.72140000000000004</v>
      </c>
      <c r="R151" s="818">
        <v>0.46429999999999999</v>
      </c>
      <c r="S151" s="822">
        <v>0.53059999999999996</v>
      </c>
      <c r="T151" s="822">
        <v>0.45140000000000002</v>
      </c>
      <c r="U151" s="822">
        <v>0.29709999999999998</v>
      </c>
      <c r="V151" s="822">
        <v>0.1575</v>
      </c>
      <c r="W151" s="506" t="s">
        <v>1188</v>
      </c>
      <c r="X151" s="875" t="s">
        <v>1188</v>
      </c>
      <c r="Y151" s="517" t="s">
        <v>1188</v>
      </c>
      <c r="Z151" s="517">
        <v>0</v>
      </c>
      <c r="AA151" s="875" t="s">
        <v>1188</v>
      </c>
      <c r="AB151" s="520" t="s">
        <v>1188</v>
      </c>
      <c r="AC151" s="369">
        <v>0</v>
      </c>
      <c r="AD151" s="431" t="s">
        <v>1188</v>
      </c>
      <c r="AE151" s="817">
        <v>0</v>
      </c>
      <c r="AF151" s="634" t="s">
        <v>1188</v>
      </c>
      <c r="AG151" s="635" t="s">
        <v>1188</v>
      </c>
      <c r="AH151" s="636" t="s">
        <v>1188</v>
      </c>
      <c r="AI151" s="636" t="s">
        <v>1188</v>
      </c>
      <c r="AJ151" s="636" t="s">
        <v>1188</v>
      </c>
      <c r="AK151" s="637" t="s">
        <v>1188</v>
      </c>
      <c r="AL151" s="765" t="s">
        <v>1188</v>
      </c>
      <c r="AM151" s="639" t="s">
        <v>1188</v>
      </c>
      <c r="AN151" s="636" t="s">
        <v>1188</v>
      </c>
      <c r="AO151" s="636" t="s">
        <v>1188</v>
      </c>
      <c r="AP151" s="636" t="s">
        <v>1188</v>
      </c>
      <c r="AQ151" s="636" t="s">
        <v>1188</v>
      </c>
      <c r="AR151" s="636" t="s">
        <v>1188</v>
      </c>
      <c r="AS151" s="636" t="s">
        <v>1188</v>
      </c>
      <c r="AT151" s="636" t="s">
        <v>1188</v>
      </c>
      <c r="AU151" s="640" t="s">
        <v>1188</v>
      </c>
      <c r="AV151" s="785" t="s">
        <v>7644</v>
      </c>
      <c r="AW151" s="642" t="s">
        <v>7645</v>
      </c>
      <c r="AX151" s="643">
        <v>1</v>
      </c>
      <c r="AY151" s="709" t="s">
        <v>7646</v>
      </c>
      <c r="AZ151" s="645">
        <v>1</v>
      </c>
      <c r="BA151" s="603" t="s">
        <v>7647</v>
      </c>
      <c r="BB151" s="631" t="s">
        <v>3459</v>
      </c>
      <c r="BC151" s="646" t="s">
        <v>7648</v>
      </c>
      <c r="BD151" s="502" t="s">
        <v>1195</v>
      </c>
      <c r="BE151" s="502" t="s">
        <v>1317</v>
      </c>
      <c r="BF151" s="502">
        <v>3</v>
      </c>
      <c r="BG151" s="502">
        <v>2012</v>
      </c>
      <c r="BH151" s="502" t="s">
        <v>1197</v>
      </c>
      <c r="BI151" s="502">
        <v>2</v>
      </c>
      <c r="BJ151" s="534">
        <v>2</v>
      </c>
      <c r="BK151" s="502" t="s">
        <v>1942</v>
      </c>
      <c r="BL151" s="631" t="s">
        <v>1257</v>
      </c>
      <c r="BM151" s="709" t="s">
        <v>7649</v>
      </c>
      <c r="BN151" s="647">
        <v>1979</v>
      </c>
      <c r="BO151" s="557" t="s">
        <v>7650</v>
      </c>
      <c r="BP151" s="647">
        <v>1979</v>
      </c>
      <c r="BQ151" s="647">
        <v>2</v>
      </c>
      <c r="BR151" s="647">
        <v>4</v>
      </c>
      <c r="BS151" s="647" t="s">
        <v>1188</v>
      </c>
      <c r="BT151" s="647" t="s">
        <v>1188</v>
      </c>
      <c r="BU151" s="647" t="s">
        <v>1188</v>
      </c>
      <c r="BV151" s="648" t="s">
        <v>1188</v>
      </c>
      <c r="BW151" s="551" t="s">
        <v>7644</v>
      </c>
      <c r="BX151" s="650">
        <v>1979</v>
      </c>
      <c r="BY151" s="647" t="s">
        <v>1203</v>
      </c>
      <c r="BZ151" s="651" t="s">
        <v>1204</v>
      </c>
      <c r="CA151" s="647">
        <v>2</v>
      </c>
      <c r="CB151" s="647" t="s">
        <v>1203</v>
      </c>
      <c r="CC151" s="709" t="s">
        <v>7651</v>
      </c>
      <c r="CD151" s="652">
        <v>1997</v>
      </c>
      <c r="CE151" s="647">
        <v>3</v>
      </c>
      <c r="CF151" s="647">
        <v>2</v>
      </c>
      <c r="CG151" s="515" t="s">
        <v>7644</v>
      </c>
      <c r="CH151" s="647">
        <v>1979</v>
      </c>
      <c r="CI151" s="647" t="s">
        <v>1188</v>
      </c>
      <c r="CJ151" s="647" t="s">
        <v>1188</v>
      </c>
      <c r="CK151" s="651" t="s">
        <v>1207</v>
      </c>
      <c r="CL151" s="651" t="s">
        <v>1208</v>
      </c>
      <c r="CM151" s="647">
        <v>2</v>
      </c>
      <c r="CN151" s="647" t="s">
        <v>1209</v>
      </c>
      <c r="CO151" s="709" t="s">
        <v>7652</v>
      </c>
      <c r="CP151" s="647">
        <v>1993</v>
      </c>
      <c r="CQ151" s="647">
        <v>3</v>
      </c>
      <c r="CR151" s="650">
        <v>2</v>
      </c>
      <c r="CS151" s="709" t="s">
        <v>7653</v>
      </c>
      <c r="CT151" s="647">
        <v>2013</v>
      </c>
      <c r="CU151" s="648">
        <v>3</v>
      </c>
      <c r="CV151" s="653" t="s">
        <v>1188</v>
      </c>
      <c r="CW151" s="647" t="s">
        <v>1188</v>
      </c>
      <c r="CX151" s="655">
        <v>0</v>
      </c>
      <c r="CY151" s="656" t="s">
        <v>7654</v>
      </c>
      <c r="CZ151" s="647">
        <v>2007</v>
      </c>
      <c r="DA151" s="657">
        <v>1</v>
      </c>
      <c r="DB151" s="723">
        <v>15190</v>
      </c>
      <c r="DC151" s="753">
        <v>1</v>
      </c>
      <c r="DD151" s="659" t="s">
        <v>7655</v>
      </c>
      <c r="DE151" s="648">
        <v>2010</v>
      </c>
      <c r="DF151" s="708" t="s">
        <v>3459</v>
      </c>
      <c r="DG151" s="664" t="s">
        <v>7648</v>
      </c>
      <c r="DH151" s="663">
        <v>2</v>
      </c>
      <c r="DI151" s="642" t="s">
        <v>1942</v>
      </c>
      <c r="DJ151" s="709" t="s">
        <v>7656</v>
      </c>
      <c r="DK151" s="665">
        <v>2012</v>
      </c>
      <c r="DL151" s="665">
        <v>3</v>
      </c>
      <c r="DM151" s="655">
        <v>2</v>
      </c>
      <c r="DN151" s="708" t="s">
        <v>3459</v>
      </c>
      <c r="DO151" s="664" t="s">
        <v>7648</v>
      </c>
      <c r="DP151" s="663">
        <v>2</v>
      </c>
      <c r="DQ151" s="642" t="s">
        <v>1942</v>
      </c>
      <c r="DR151" s="578" t="s">
        <v>7657</v>
      </c>
      <c r="DS151" s="665">
        <v>2012</v>
      </c>
      <c r="DT151" s="665">
        <v>3</v>
      </c>
      <c r="DU151" s="655">
        <v>2</v>
      </c>
      <c r="DV151" s="651" t="s">
        <v>3471</v>
      </c>
      <c r="DW151" s="557" t="s">
        <v>3472</v>
      </c>
      <c r="DX151" s="647">
        <v>2012</v>
      </c>
      <c r="DY151" s="647">
        <v>1</v>
      </c>
      <c r="DZ151" s="650">
        <v>0</v>
      </c>
      <c r="EA151" s="807" t="s">
        <v>1188</v>
      </c>
      <c r="EB151" s="785" t="s">
        <v>1190</v>
      </c>
      <c r="EC151" s="647">
        <v>2</v>
      </c>
      <c r="ED151" s="668" t="s">
        <v>1453</v>
      </c>
      <c r="EE151" s="647">
        <v>1988</v>
      </c>
      <c r="EF151" s="647">
        <v>3</v>
      </c>
      <c r="EG151" s="650" t="s">
        <v>1220</v>
      </c>
      <c r="EH151" s="648">
        <v>4</v>
      </c>
      <c r="EI151" s="551" t="s">
        <v>7644</v>
      </c>
      <c r="EJ151" s="651" t="s">
        <v>7645</v>
      </c>
      <c r="EK151" s="647" t="s">
        <v>1188</v>
      </c>
      <c r="EL151" s="647" t="s">
        <v>1188</v>
      </c>
      <c r="EM151" s="669" t="s">
        <v>1188</v>
      </c>
      <c r="EN151" s="647" t="s">
        <v>1188</v>
      </c>
      <c r="EO151" s="670" t="s">
        <v>1188</v>
      </c>
      <c r="EP151" s="556">
        <v>0</v>
      </c>
      <c r="EQ151" s="556" t="s">
        <v>1188</v>
      </c>
      <c r="ER151" s="651" t="s">
        <v>1188</v>
      </c>
      <c r="ES151" s="556" t="s">
        <v>1188</v>
      </c>
      <c r="ET151" s="556">
        <v>0</v>
      </c>
      <c r="EU151" s="671">
        <v>0</v>
      </c>
      <c r="EV151" s="672"/>
      <c r="EW151" s="673"/>
      <c r="EX151" s="674"/>
      <c r="EY151" s="631" t="s">
        <v>1455</v>
      </c>
      <c r="EZ151" s="631" t="s">
        <v>1188</v>
      </c>
      <c r="FA151" s="675"/>
      <c r="FB151" s="648">
        <v>1</v>
      </c>
      <c r="FC151" s="676"/>
      <c r="FD151" s="647"/>
      <c r="FE151" s="648"/>
      <c r="FF151" s="652" t="s">
        <v>2624</v>
      </c>
      <c r="FG151" s="563" t="s">
        <v>1282</v>
      </c>
      <c r="FH151" s="631" t="str">
        <f t="shared" si="266"/>
        <v>D</v>
      </c>
      <c r="FI151" s="677">
        <f t="shared" si="267"/>
        <v>0.75555555555555554</v>
      </c>
      <c r="FJ151" s="678">
        <f t="shared" si="268"/>
        <v>1.6</v>
      </c>
      <c r="FK151" s="679">
        <f t="shared" si="269"/>
        <v>0</v>
      </c>
      <c r="FL151" s="680">
        <f t="shared" si="270"/>
        <v>0.66666666666666663</v>
      </c>
      <c r="FM151" s="681">
        <v>0</v>
      </c>
      <c r="FN151" s="430" t="s">
        <v>1188</v>
      </c>
      <c r="FO151" s="686" t="s">
        <v>1188</v>
      </c>
      <c r="FP151" s="686" t="s">
        <v>1188</v>
      </c>
      <c r="FQ151" s="430">
        <v>0</v>
      </c>
      <c r="FR151" s="682" t="s">
        <v>1188</v>
      </c>
      <c r="FS151" s="369">
        <v>0</v>
      </c>
      <c r="FT151" s="430" t="s">
        <v>1188</v>
      </c>
      <c r="FU151" s="431" t="s">
        <v>1188</v>
      </c>
      <c r="FV151" s="369">
        <v>0</v>
      </c>
      <c r="FW151" s="430" t="s">
        <v>1188</v>
      </c>
      <c r="FX151" s="431" t="s">
        <v>1188</v>
      </c>
      <c r="FY151" s="369">
        <v>1</v>
      </c>
      <c r="FZ151" s="430">
        <v>2010</v>
      </c>
      <c r="GA151" s="686" t="s">
        <v>7658</v>
      </c>
      <c r="GB151" s="573" t="s">
        <v>7647</v>
      </c>
      <c r="GC151" s="369">
        <v>0</v>
      </c>
      <c r="GD151" s="430" t="s">
        <v>1188</v>
      </c>
      <c r="GE151" s="686" t="s">
        <v>1188</v>
      </c>
      <c r="GF151" s="431" t="s">
        <v>1188</v>
      </c>
      <c r="GG151" s="369">
        <v>1</v>
      </c>
      <c r="GH151" s="430">
        <v>2010</v>
      </c>
      <c r="GI151" s="686" t="s">
        <v>7659</v>
      </c>
      <c r="GJ151" s="573" t="s">
        <v>7647</v>
      </c>
      <c r="GK151" s="369">
        <v>0</v>
      </c>
      <c r="GL151" s="430" t="s">
        <v>1188</v>
      </c>
      <c r="GM151" s="686" t="s">
        <v>1188</v>
      </c>
      <c r="GN151" s="946" t="s">
        <v>1188</v>
      </c>
      <c r="GO151" s="676">
        <v>0</v>
      </c>
      <c r="GP151" s="917" t="s">
        <v>1188</v>
      </c>
      <c r="GQ151" s="872" t="s">
        <v>1188</v>
      </c>
      <c r="GR151" s="872" t="s">
        <v>1188</v>
      </c>
      <c r="GS151" s="872" t="s">
        <v>1188</v>
      </c>
      <c r="GT151" s="873" t="s">
        <v>1188</v>
      </c>
      <c r="GU151" s="581">
        <v>0</v>
      </c>
      <c r="GV151" s="687" t="s">
        <v>1188</v>
      </c>
      <c r="GW151" s="872" t="s">
        <v>1188</v>
      </c>
      <c r="GX151" s="873" t="s">
        <v>1188</v>
      </c>
      <c r="GY151" s="874">
        <v>0</v>
      </c>
      <c r="GZ151" s="582" t="s">
        <v>1188</v>
      </c>
      <c r="HA151" s="583" t="s">
        <v>1459</v>
      </c>
      <c r="HB151" s="584">
        <v>2</v>
      </c>
      <c r="HC151" s="585">
        <v>2</v>
      </c>
      <c r="HD151" s="586" t="s">
        <v>7660</v>
      </c>
      <c r="HE151" s="471" t="s">
        <v>7661</v>
      </c>
      <c r="HF151" s="587">
        <v>2003</v>
      </c>
      <c r="HG151" s="587">
        <v>2003</v>
      </c>
      <c r="HH151" s="588">
        <v>0</v>
      </c>
      <c r="HI151" s="586" t="s">
        <v>1188</v>
      </c>
      <c r="HJ151" s="690" t="s">
        <v>1188</v>
      </c>
      <c r="HK151" s="691" t="s">
        <v>1188</v>
      </c>
      <c r="HL151" s="692">
        <v>2</v>
      </c>
      <c r="HM151" s="591" t="s">
        <v>7662</v>
      </c>
      <c r="HN151" s="592">
        <v>2003</v>
      </c>
      <c r="HO151" s="681" t="s">
        <v>1188</v>
      </c>
      <c r="HP151" s="574" t="s">
        <v>1188</v>
      </c>
      <c r="HQ151" s="472" t="str">
        <f t="shared" si="271"/>
        <v>-</v>
      </c>
      <c r="HR151" s="593" t="s">
        <v>1188</v>
      </c>
      <c r="HS151" s="574" t="s">
        <v>1188</v>
      </c>
      <c r="HT151" s="574" t="s">
        <v>1188</v>
      </c>
      <c r="HU151" s="574" t="s">
        <v>1188</v>
      </c>
      <c r="HV151" s="574" t="s">
        <v>1188</v>
      </c>
      <c r="HW151" s="574" t="s">
        <v>1188</v>
      </c>
      <c r="HX151" s="574" t="s">
        <v>1188</v>
      </c>
      <c r="HY151" s="574" t="s">
        <v>1188</v>
      </c>
      <c r="HZ151" s="574" t="s">
        <v>1188</v>
      </c>
      <c r="IA151" s="574" t="s">
        <v>1188</v>
      </c>
      <c r="IB151" s="574" t="s">
        <v>1188</v>
      </c>
      <c r="IC151" s="574" t="s">
        <v>1188</v>
      </c>
      <c r="ID151" s="681" t="s">
        <v>1188</v>
      </c>
      <c r="IE151" s="369" t="s">
        <v>1188</v>
      </c>
      <c r="IF151" s="574" t="s">
        <v>1188</v>
      </c>
      <c r="IG151" s="472" t="str">
        <f t="shared" si="272"/>
        <v>-</v>
      </c>
      <c r="IH151" s="609">
        <v>0.63708415436516508</v>
      </c>
      <c r="II151" s="694">
        <v>0.52305224866889111</v>
      </c>
      <c r="IJ151" s="695">
        <v>0.258084380213571</v>
      </c>
      <c r="IK151" s="696">
        <v>0.57951110941897555</v>
      </c>
      <c r="IL151" s="696">
        <v>0.63302096585867818</v>
      </c>
      <c r="IM151" s="697">
        <v>0.62159253918433977</v>
      </c>
      <c r="IN151" s="599">
        <v>3</v>
      </c>
      <c r="IO151" s="600">
        <v>1</v>
      </c>
      <c r="IP151" s="601">
        <v>1</v>
      </c>
      <c r="IQ151" s="600">
        <v>36</v>
      </c>
      <c r="IR151" s="587">
        <v>55</v>
      </c>
      <c r="IS151" s="601">
        <v>91</v>
      </c>
      <c r="IT151" s="599" t="s">
        <v>1188</v>
      </c>
      <c r="IU151" s="600" t="s">
        <v>1188</v>
      </c>
      <c r="IV151" s="587" t="s">
        <v>1188</v>
      </c>
      <c r="IW151" s="601" t="s">
        <v>1188</v>
      </c>
      <c r="IX151" s="602" t="s">
        <v>1188</v>
      </c>
      <c r="IY151" s="681">
        <v>0</v>
      </c>
      <c r="IZ151" s="719" t="s">
        <v>1188</v>
      </c>
      <c r="JA151" s="681">
        <v>0</v>
      </c>
      <c r="JB151" s="964" t="s">
        <v>1188</v>
      </c>
      <c r="JC151" s="681">
        <v>0</v>
      </c>
      <c r="JD151" s="430" t="s">
        <v>1188</v>
      </c>
      <c r="JE151" s="686" t="s">
        <v>1188</v>
      </c>
      <c r="JF151" s="798" t="s">
        <v>1188</v>
      </c>
      <c r="JG151" s="592" t="s">
        <v>1188</v>
      </c>
      <c r="JH151" s="369">
        <v>0</v>
      </c>
      <c r="JI151" s="430" t="s">
        <v>1188</v>
      </c>
      <c r="JJ151" s="686" t="s">
        <v>1188</v>
      </c>
      <c r="JK151" s="686" t="s">
        <v>1188</v>
      </c>
      <c r="JL151" s="592" t="s">
        <v>1188</v>
      </c>
      <c r="JM151" s="369">
        <v>0</v>
      </c>
      <c r="JN151" s="430" t="s">
        <v>1188</v>
      </c>
      <c r="JO151" s="430" t="s">
        <v>1188</v>
      </c>
      <c r="JP151" s="686" t="s">
        <v>1188</v>
      </c>
      <c r="JQ151" s="686" t="s">
        <v>1188</v>
      </c>
      <c r="JR151" s="592" t="s">
        <v>1188</v>
      </c>
      <c r="JS151" s="369">
        <v>0</v>
      </c>
      <c r="JT151" s="430" t="s">
        <v>1188</v>
      </c>
      <c r="JU151" s="686" t="s">
        <v>1188</v>
      </c>
      <c r="JV151" s="686" t="s">
        <v>1188</v>
      </c>
      <c r="JW151" s="592" t="s">
        <v>1188</v>
      </c>
      <c r="JX151" s="606">
        <v>0</v>
      </c>
      <c r="JY151" s="607" t="s">
        <v>1188</v>
      </c>
      <c r="JZ151" s="606" t="s">
        <v>1188</v>
      </c>
      <c r="KA151" s="606">
        <f t="shared" si="273"/>
        <v>0</v>
      </c>
      <c r="KB151" s="606"/>
      <c r="KC151" s="606"/>
      <c r="KD151" s="606"/>
      <c r="KE151" s="606"/>
      <c r="KF151" s="606">
        <f t="shared" si="274"/>
        <v>0</v>
      </c>
      <c r="KG151" s="606"/>
      <c r="KH151" s="606"/>
      <c r="KI151" s="606"/>
      <c r="KJ151" s="606"/>
      <c r="KK151" s="606">
        <v>1</v>
      </c>
      <c r="KL151" s="606">
        <v>1</v>
      </c>
      <c r="KM151" s="608">
        <f t="shared" si="248"/>
        <v>0.54516992568969724</v>
      </c>
      <c r="KN151" s="609">
        <v>0.22584962844848633</v>
      </c>
      <c r="KO151" s="609">
        <v>62.019229888916016</v>
      </c>
      <c r="KP151" s="610">
        <v>2</v>
      </c>
      <c r="KQ151" s="608">
        <f t="shared" si="249"/>
        <v>0.65631129741668703</v>
      </c>
      <c r="KR151" s="609">
        <v>0.78155648708343506</v>
      </c>
      <c r="KS151" s="609">
        <v>77.884613037109375</v>
      </c>
      <c r="KT151" s="610">
        <v>3</v>
      </c>
      <c r="KU151" s="610">
        <v>59</v>
      </c>
      <c r="KV151" s="606" t="s">
        <v>5586</v>
      </c>
      <c r="KW151" s="606" t="s">
        <v>7641</v>
      </c>
      <c r="KX151" s="700" t="str">
        <f t="shared" ca="1" si="275"/>
        <v>C</v>
      </c>
      <c r="KY151" s="701">
        <f t="shared" ca="1" si="276"/>
        <v>0.32127224772695967</v>
      </c>
      <c r="KZ151" s="702">
        <f t="shared" ca="1" si="235"/>
        <v>0.38748705882352941</v>
      </c>
      <c r="LA151" s="703">
        <f t="shared" ca="1" si="236"/>
        <v>0.56302857142857143</v>
      </c>
      <c r="LB151" s="703">
        <f t="shared" ca="1" si="237"/>
        <v>0.116075</v>
      </c>
      <c r="LC151" s="704">
        <f t="shared" ca="1" si="238"/>
        <v>0.21849836065573772</v>
      </c>
      <c r="LD151" s="696" cm="1">
        <f t="array" aca="1" ref="LD151" ca="1">INDIRECT(LD$203&amp;ROW())*LD$205</f>
        <v>4</v>
      </c>
      <c r="LE151" s="696" cm="1">
        <f t="array" aca="1" ref="LE151" ca="1">INDIRECT(LE$203&amp;ROW())*LE$205</f>
        <v>0</v>
      </c>
      <c r="LF151" s="696" cm="1">
        <f t="array" aca="1" ref="LF151" ca="1">INDIRECT(LF$203&amp;ROW())*LF$205</f>
        <v>4</v>
      </c>
      <c r="LG151" s="696" cm="1">
        <f t="array" aca="1" ref="LG151" ca="1">INDIRECT(LG$203&amp;ROW())*LG$205</f>
        <v>3</v>
      </c>
      <c r="LH151" s="696" cm="1">
        <f t="array" aca="1" ref="LH151" ca="1">INDIRECT(LH$203&amp;ROW())*LH$205</f>
        <v>2</v>
      </c>
      <c r="LI151" s="696" cm="1">
        <f t="array" aca="1" ref="LI151" ca="1">INDIRECT(LI$203&amp;ROW())*LI$205</f>
        <v>3</v>
      </c>
      <c r="LJ151" s="696" cm="1">
        <f t="array" aca="1" ref="LJ151" ca="1">INDIRECT(LJ$203&amp;ROW())*LJ$205</f>
        <v>3</v>
      </c>
      <c r="LK151" s="696" cm="1">
        <f t="array" aca="1" ref="LK151" ca="1">INDIRECT(LK$203&amp;ROW())*LK$205</f>
        <v>3</v>
      </c>
      <c r="LL151" s="696" cm="1">
        <f t="array" aca="1" ref="LL151" ca="1">INDIRECT(LL$203&amp;ROW())*LL$205</f>
        <v>3</v>
      </c>
      <c r="LM151" s="696" cm="1">
        <f t="array" aca="1" ref="LM151" ca="1">INDIRECT(LM$203&amp;ROW())*LM$205</f>
        <v>2</v>
      </c>
      <c r="LN151" s="696" cm="1">
        <f t="array" aca="1" ref="LN151" ca="1">INDIRECT(LN$203&amp;ROW())*LN$205</f>
        <v>3</v>
      </c>
      <c r="LO151" s="696" cm="1">
        <f t="array" aca="1" ref="LO151" ca="1">INDIRECT(LO$203&amp;ROW())*LO$205</f>
        <v>0</v>
      </c>
      <c r="LP151" s="696" cm="1">
        <f t="array" aca="1" ref="LP151" ca="1">INDIRECT(LP$203&amp;ROW())*LP$205</f>
        <v>0</v>
      </c>
      <c r="LQ151" s="696" cm="1">
        <f t="array" aca="1" ref="LQ151" ca="1">IF(INDIRECT(LQ$203&amp;ROW())="-",0,INDIRECT(LQ$203&amp;ROW())*LQ$205)</f>
        <v>2.9363999999999999</v>
      </c>
      <c r="LR151" s="696" cm="1">
        <f t="array" aca="1" ref="LR151" ca="1">INDIRECT(LR$203&amp;ROW())*LR$205</f>
        <v>0</v>
      </c>
      <c r="LS151" s="696" cm="1">
        <f t="array" aca="1" ref="LS151" ca="1">IF(INDIRECT(LS$203&amp;ROW())="-",0,INDIRECT(LS$203&amp;ROW())*LS$205)</f>
        <v>2.8235999999999999</v>
      </c>
      <c r="LT151" s="696" cm="1">
        <f t="array" aca="1" ref="LT151" ca="1">INDIRECT(LT$203&amp;ROW())*LT$205</f>
        <v>2</v>
      </c>
      <c r="LU151" s="696" cm="1">
        <f t="array" aca="1" ref="LU151" ca="1">INDIRECT(LU$203&amp;ROW())*LU$205</f>
        <v>2</v>
      </c>
      <c r="LV151" s="696" cm="1">
        <f t="array" aca="1" ref="LV151" ca="1">INDIRECT(LV$203&amp;ROW())*LV$205</f>
        <v>3</v>
      </c>
      <c r="LW151" s="696" cm="1">
        <f t="array" aca="1" ref="LW151" ca="1">INDIRECT(LW$203&amp;ROW())*LW$205</f>
        <v>0</v>
      </c>
      <c r="LX151" s="696" cm="1">
        <f t="array" aca="1" ref="LX151" ca="1">INDIRECT(LX$203&amp;ROW())*LX$205</f>
        <v>2</v>
      </c>
      <c r="LY151" s="696" cm="1">
        <f t="array" aca="1" ref="LY151" ca="1">IF(INDIRECT(LY$203&amp;ROW())="-",0,INDIRECT(LY$203&amp;ROW())*LY$205)</f>
        <v>2.7858000000000001</v>
      </c>
      <c r="LZ151" s="696" cm="1">
        <f t="array" aca="1" ref="LZ151" ca="1">INDIRECT(LZ$203&amp;ROW())*LZ$205</f>
        <v>0</v>
      </c>
      <c r="MA151" s="696" cm="1">
        <f t="array" aca="1" ref="MA151" ca="1">INDIRECT(MA$203&amp;ROW())*MA$205</f>
        <v>0</v>
      </c>
      <c r="MB151" s="696" cm="1">
        <f t="array" aca="1" ref="MB151" ca="1">INDIRECT(MB$203&amp;ROW())*MB$205</f>
        <v>0</v>
      </c>
      <c r="MC151" s="696" cm="1">
        <f t="array" aca="1" ref="MC151" ca="1">IF($MB151=0,0,INDIRECT(MC$203&amp;ROW())*MC$205)</f>
        <v>0</v>
      </c>
      <c r="MD151" s="696" cm="1">
        <f t="array" aca="1" ref="MD151" ca="1">IF($MB151=0,0,INDIRECT(MD$203&amp;ROW())*MD$205)</f>
        <v>0</v>
      </c>
      <c r="ME151" s="696" cm="1">
        <f t="array" aca="1" ref="ME151" ca="1">IF($MB151=0,0,INDIRECT(ME$203&amp;ROW())*ME$205)</f>
        <v>0</v>
      </c>
      <c r="MF151" s="696" cm="1">
        <f t="array" aca="1" ref="MF151" ca="1">IF($MB151=0,0,INDIRECT(MF$203&amp;ROW())*MF$205)</f>
        <v>0</v>
      </c>
      <c r="MG151" s="696" cm="1">
        <f t="array" aca="1" ref="MG151" ca="1">INDIRECT(MG$203&amp;ROW())*MG$205</f>
        <v>0</v>
      </c>
      <c r="MH151" s="696" cm="1">
        <f t="array" aca="1" ref="MH151" ca="1">IF($MG151=0,0,INDIRECT(MH$203&amp;ROW())*MH$205)</f>
        <v>0</v>
      </c>
      <c r="MI151" s="696" cm="1">
        <f t="array" aca="1" ref="MI151" ca="1">IF($MG151=0,0,INDIRECT(MI$203&amp;ROW())*MI$205)</f>
        <v>0</v>
      </c>
      <c r="MJ151" s="696" cm="1">
        <f t="array" aca="1" ref="MJ151" ca="1">INDIRECT(MJ$203&amp;ROW())*MJ$205</f>
        <v>0</v>
      </c>
      <c r="MK151" s="696" cm="1">
        <f t="array" aca="1" ref="MK151" ca="1">INDIRECT(MK$203&amp;ROW())*MK$205</f>
        <v>0</v>
      </c>
      <c r="ML151" s="696" cm="1">
        <f t="array" aca="1" ref="ML151" ca="1">INDIRECT(ML$203&amp;ROW())*ML$205</f>
        <v>0</v>
      </c>
      <c r="MM151" s="696" cm="1">
        <f t="array" aca="1" ref="MM151" ca="1">INDIRECT(MM$203&amp;ROW())*MM$205</f>
        <v>0</v>
      </c>
      <c r="MN151" s="696" cm="1">
        <f t="array" aca="1" ref="MN151" ca="1">INDIRECT(MN$203&amp;ROW())*MN$205</f>
        <v>0</v>
      </c>
      <c r="MO151" s="696" cm="1">
        <f t="array" aca="1" ref="MO151" ca="1">INDIRECT(MO$203&amp;ROW())*MO$205</f>
        <v>2</v>
      </c>
      <c r="MP151" s="696" cm="1">
        <f t="array" aca="1" ref="MP151" ca="1">INDIRECT(MP$203&amp;ROW())*MP$205</f>
        <v>2</v>
      </c>
      <c r="MQ151" s="696" cm="1">
        <f t="array" aca="1" ref="MQ151" ca="1">INDIRECT(MQ$203&amp;ROW())*MQ$205</f>
        <v>0</v>
      </c>
      <c r="MR151" s="696" cm="1">
        <f t="array" aca="1" ref="MR151" ca="1">INDIRECT(MR$203&amp;ROW())*MR$205</f>
        <v>2</v>
      </c>
      <c r="MS151" s="696" cm="1">
        <f t="array" aca="1" ref="MS151" ca="1">INDIRECT(MS$203&amp;ROW())*MS$205</f>
        <v>2</v>
      </c>
      <c r="MT151" s="696" cm="1">
        <f t="array" aca="1" ref="MT151" ca="1">INDIRECT(MT$203&amp;ROW())*MT$205</f>
        <v>1</v>
      </c>
      <c r="MU151" s="696" cm="1">
        <f t="array" aca="1" ref="MU151" ca="1">INDIRECT(MU$203&amp;ROW())*MU$205</f>
        <v>0</v>
      </c>
      <c r="MV151" s="696" cm="1">
        <f t="array" aca="1" ref="MV151" ca="1">IF(INDIRECT(MV$203&amp;ROW())="-",0,INDIRECT(MV$203&amp;ROW())*MV$205)</f>
        <v>4.3284000000000002</v>
      </c>
      <c r="MW151" s="696" cm="1">
        <f t="array" aca="1" ref="MW151" ca="1">INDIRECT(MW$203&amp;ROW())*MW$205</f>
        <v>0</v>
      </c>
      <c r="MX151" s="696" cm="1">
        <f t="array" aca="1" ref="MX151" ca="1">INDIRECT(MX$203&amp;ROW())*MX$205</f>
        <v>0</v>
      </c>
      <c r="MY151" s="696" cm="1">
        <f t="array" aca="1" ref="MY151" ca="1">INDIRECT(MY$203&amp;ROW())*MY$205</f>
        <v>0</v>
      </c>
      <c r="NA151" s="701">
        <f t="shared" si="277"/>
        <v>0.57291219512195124</v>
      </c>
      <c r="NB151" s="617">
        <f t="shared" si="278"/>
        <v>0.60504285714285722</v>
      </c>
      <c r="NC151" s="695">
        <f t="shared" si="279"/>
        <v>3.5715384615384614E-2</v>
      </c>
      <c r="ND151" s="697">
        <f t="shared" si="280"/>
        <v>0.28597777777777778</v>
      </c>
      <c r="NE151" s="694">
        <f t="shared" si="281"/>
        <v>0.37491205366449265</v>
      </c>
      <c r="NF151" s="682" t="str">
        <f t="shared" si="282"/>
        <v>C</v>
      </c>
      <c r="NH151" s="606" t="s">
        <v>7641</v>
      </c>
      <c r="NI151" s="563" t="str">
        <f t="shared" si="239"/>
        <v>B</v>
      </c>
      <c r="NJ151" s="563" t="str">
        <f t="shared" si="283"/>
        <v>C</v>
      </c>
      <c r="NK151" s="563" t="str">
        <f t="shared" ca="1" si="284"/>
        <v>C</v>
      </c>
      <c r="NL151" s="563" t="str">
        <f t="shared" ca="1" si="285"/>
        <v>C</v>
      </c>
      <c r="NM151" s="563" t="str">
        <f t="shared" ca="1" si="286"/>
        <v>C</v>
      </c>
      <c r="NN151" s="563" t="str">
        <f t="shared" ca="1" si="306"/>
        <v>C</v>
      </c>
      <c r="NO151" s="563" t="str">
        <f t="shared" ca="1" si="307"/>
        <v>C</v>
      </c>
      <c r="NP151" s="606" t="str">
        <f t="shared" si="287"/>
        <v>-</v>
      </c>
      <c r="NQ151" s="682" t="str">
        <f t="shared" si="288"/>
        <v>-</v>
      </c>
      <c r="NR151" s="682" t="e">
        <f>IF(OR(AND(NI151="A",OR(NJ151="C",NJ151="D")),AND(NI151="A",OR(#REF!="C",#REF!="D")),AND(NI151="B",OR(NJ151="D",#REF!="D")),AND(OR(NI151="C",NI151="D"),OR(NJ151="A",NJ151="B")),AND(OR(NI151="C",NI151="D"),OR(#REF!="A",#REF!="B")),AND(OR(NJ151="A",#REF!="A",NJ151="B",#REF!="B"),OR(NP151="-",NQ151="-")),AND(OR(NJ151="C",#REF!="C",NJ151="D",#REF!="D"),NP151="Yes")),"Yes","-")</f>
        <v>#REF!</v>
      </c>
      <c r="NS151" s="607"/>
      <c r="NT151" s="619">
        <f t="shared" si="289"/>
        <v>0.5605</v>
      </c>
      <c r="NU151" s="619">
        <f t="shared" si="290"/>
        <v>0.37491205366449265</v>
      </c>
      <c r="NV151" s="619">
        <f t="shared" ca="1" si="291"/>
        <v>0.32127224772695967</v>
      </c>
      <c r="NW151" s="619">
        <f t="shared" ca="1" si="308"/>
        <v>0.35238663204341469</v>
      </c>
      <c r="NX151" s="619">
        <f t="shared" ca="1" si="309"/>
        <v>0.42899931705276484</v>
      </c>
      <c r="NY151" s="620">
        <f t="shared" ca="1" si="310"/>
        <v>0.37024799762243149</v>
      </c>
      <c r="NZ151" s="620">
        <f t="shared" ca="1" si="311"/>
        <v>0.47677271767816681</v>
      </c>
      <c r="OA151" s="705" t="s">
        <v>1188</v>
      </c>
      <c r="OB151" s="706" t="s">
        <v>1188</v>
      </c>
      <c r="OC151" s="494"/>
      <c r="OE151" s="606" t="s">
        <v>7641</v>
      </c>
      <c r="OF151" s="700" t="str">
        <f t="shared" ca="1" si="292"/>
        <v>C</v>
      </c>
      <c r="OG151" s="701">
        <f t="shared" ca="1" si="312"/>
        <v>0.35238663204341469</v>
      </c>
      <c r="OH151" s="705">
        <f t="shared" ca="1" si="293"/>
        <v>0.51314217700650755</v>
      </c>
      <c r="OI151" s="696">
        <f t="shared" ca="1" si="294"/>
        <v>0.61208813450439148</v>
      </c>
      <c r="OJ151" s="696">
        <f t="shared" ca="1" si="295"/>
        <v>5.0569787271120402E-2</v>
      </c>
      <c r="OK151" s="697">
        <f t="shared" ca="1" si="296"/>
        <v>0.23374642939163928</v>
      </c>
      <c r="OL151" s="696" cm="1">
        <f t="array" aca="1" ref="OL151" ca="1">INDIRECT(OL$203&amp;ROW())*OL$205</f>
        <v>0.74780000000000002</v>
      </c>
      <c r="OM151" s="696" cm="1">
        <f t="array" aca="1" ref="OM151" ca="1">INDIRECT(OM$203&amp;ROW())*OM$205</f>
        <v>0</v>
      </c>
      <c r="ON151" s="696" cm="1">
        <f t="array" aca="1" ref="ON151" ca="1">INDIRECT(ON$203&amp;ROW())*ON$205</f>
        <v>0.72809999999999997</v>
      </c>
      <c r="OO151" s="696" cm="1">
        <f t="array" aca="1" ref="OO151" ca="1">INDIRECT(OO$203&amp;ROW())*OO$205</f>
        <v>1.0790999999999999</v>
      </c>
      <c r="OP151" s="696" cm="1">
        <f t="array" aca="1" ref="OP151" ca="1">INDIRECT(OP$203&amp;ROW())*OP$205</f>
        <v>1.0553999999999999</v>
      </c>
      <c r="OQ151" s="696" cm="1">
        <f t="array" aca="1" ref="OQ151" ca="1">INDIRECT(OQ$203&amp;ROW())*OQ$205</f>
        <v>1.5849</v>
      </c>
      <c r="OR151" s="696" cm="1">
        <f t="array" aca="1" ref="OR151" ca="1">INDIRECT(OR$203&amp;ROW())*OR$205</f>
        <v>1.4141999999999999</v>
      </c>
      <c r="OS151" s="696" cm="1">
        <f t="array" aca="1" ref="OS151" ca="1">INDIRECT(OS$203&amp;ROW())*OS$205</f>
        <v>1.5387</v>
      </c>
      <c r="OT151" s="696" cm="1">
        <f t="array" aca="1" ref="OT151" ca="1">INDIRECT(OT$203&amp;ROW())*OT$205</f>
        <v>1.4727000000000001</v>
      </c>
      <c r="OU151" s="696" cm="1">
        <f t="array" aca="1" ref="OU151" ca="1">INDIRECT(OU$203&amp;ROW())*OU$205</f>
        <v>0.64349999999999996</v>
      </c>
      <c r="OV151" s="696" cm="1">
        <f t="array" aca="1" ref="OV151" ca="1">INDIRECT(OV$203&amp;ROW())*OV$205</f>
        <v>1.2161999999999999</v>
      </c>
      <c r="OW151" s="696" cm="1">
        <f t="array" aca="1" ref="OW151" ca="1">INDIRECT(OW$203&amp;ROW())*OW$205</f>
        <v>0</v>
      </c>
      <c r="OX151" s="696" cm="1">
        <f t="array" aca="1" ref="OX151" ca="1">INDIRECT(OX$203&amp;ROW())*OX$205</f>
        <v>0</v>
      </c>
      <c r="OY151" s="696" cm="1">
        <f t="array" aca="1" ref="OY151" ca="1">IF(INDIRECT(OY$203&amp;ROW())="-",0,INDIRECT(OY$203&amp;ROW())*OY$205)</f>
        <v>0.34732718000000001</v>
      </c>
      <c r="OZ151" s="696" cm="1">
        <f t="array" aca="1" ref="OZ151" ca="1">INDIRECT(OZ$203&amp;ROW())*OZ$205</f>
        <v>0</v>
      </c>
      <c r="PA151" s="696" cm="1">
        <f t="array" aca="1" ref="PA151" ca="1">IF(INDIRECT(PA$203&amp;ROW())="-",0,INDIRECT(PA$203&amp;ROW())*PA$205)</f>
        <v>0.41572804000000002</v>
      </c>
      <c r="PB151" s="705" cm="1">
        <f t="array" aca="1" ref="PB151" ca="1">INDIRECT(PB$203&amp;ROW())*PB$205</f>
        <v>0.75419999999999998</v>
      </c>
      <c r="PC151" s="696" cm="1">
        <f t="array" aca="1" ref="PC151" ca="1">INDIRECT(PC$203&amp;ROW())*PC$205</f>
        <v>1.3946000000000001</v>
      </c>
      <c r="PD151" s="696" cm="1">
        <f t="array" aca="1" ref="PD151" ca="1">INDIRECT(PD$203&amp;ROW())*PD$205</f>
        <v>2.2025999999999999</v>
      </c>
      <c r="PE151" s="696" cm="1">
        <f t="array" aca="1" ref="PE151" ca="1">INDIRECT(PE$203&amp;ROW())*PE$205</f>
        <v>0</v>
      </c>
      <c r="PF151" s="696" cm="1">
        <f t="array" aca="1" ref="PF151" ca="1">INDIRECT(PF$203&amp;ROW())*PF$205</f>
        <v>1.3308</v>
      </c>
      <c r="PG151" s="696" cm="1">
        <f t="array" aca="1" ref="PG151" ca="1">IF(INDIRECT(PG$203&amp;ROW())="-",0,INDIRECT(PG$203&amp;ROW())*PG$205)</f>
        <v>0.40626249999999997</v>
      </c>
      <c r="PH151" s="696" cm="1">
        <f t="array" aca="1" ref="PH151" ca="1">INDIRECT(PH$203&amp;ROW())*PH$205</f>
        <v>0</v>
      </c>
      <c r="PI151" s="696" cm="1">
        <f t="array" aca="1" ref="PI151" ca="1">INDIRECT(PI$203&amp;ROW())*PI$205</f>
        <v>0</v>
      </c>
      <c r="PJ151" s="696" cm="1">
        <f t="array" aca="1" ref="PJ151" ca="1">INDIRECT(PJ$203&amp;ROW())*PJ$205</f>
        <v>0</v>
      </c>
      <c r="PK151" s="696" cm="1">
        <f t="array" aca="1" ref="PK151" ca="1">IF($PJ151=0,0,INDIRECT(PK$203&amp;ROW())*PK$205)</f>
        <v>0</v>
      </c>
      <c r="PL151" s="696" cm="1">
        <f t="array" aca="1" ref="PL151" ca="1">IF($MPE151=0,0,INDIRECT(PL$203&amp;ROW())*PL$205)</f>
        <v>0</v>
      </c>
      <c r="PM151" s="696" cm="1">
        <f t="array" aca="1" ref="PM151" ca="1">IF($MPE151=0,0,INDIRECT(PM$203&amp;ROW())*PM$205)</f>
        <v>0</v>
      </c>
      <c r="PN151" s="696" cm="1">
        <f t="array" aca="1" ref="PN151" ca="1">IF($PJ151=0,0,INDIRECT(PN$203&amp;ROW())*PN$205)</f>
        <v>0</v>
      </c>
      <c r="PO151" s="696" cm="1">
        <f t="array" aca="1" ref="PO151" ca="1">INDIRECT(PO$203&amp;ROW())*PO$205</f>
        <v>0</v>
      </c>
      <c r="PP151" s="696" cm="1">
        <f t="array" aca="1" ref="PP151" ca="1">IF($PO151=0,0,INDIRECT(PP$203&amp;ROW())*PP$205)</f>
        <v>0</v>
      </c>
      <c r="PQ151" s="696" cm="1">
        <f t="array" aca="1" ref="PQ151" ca="1">IF($PO151=0,0,INDIRECT(PQ$203&amp;ROW())*PQ$205)</f>
        <v>0</v>
      </c>
      <c r="PR151" s="696" cm="1">
        <f t="array" aca="1" ref="PR151" ca="1">INDIRECT(PR$203&amp;ROW())*PR$205</f>
        <v>0</v>
      </c>
      <c r="PS151" s="696" cm="1">
        <f t="array" aca="1" ref="PS151" ca="1">INDIRECT(PS$203&amp;ROW())*PS$205</f>
        <v>0</v>
      </c>
      <c r="PT151" s="696" cm="1">
        <f t="array" aca="1" ref="PT151" ca="1">INDIRECT(PT$203&amp;ROW())*PT$205</f>
        <v>0</v>
      </c>
      <c r="PU151" s="696" cm="1">
        <f t="array" aca="1" ref="PU151" ca="1">INDIRECT(PU$203&amp;ROW())*PU$205</f>
        <v>0</v>
      </c>
      <c r="PV151" s="696" cm="1">
        <f t="array" aca="1" ref="PV151" ca="1">INDIRECT(PV$203&amp;ROW())*PV$205</f>
        <v>0</v>
      </c>
      <c r="PW151" s="696" cm="1">
        <f t="array" aca="1" ref="PW151" ca="1">INDIRECT(PW$203&amp;ROW())*PW$205</f>
        <v>1.0658000000000001</v>
      </c>
      <c r="PX151" s="696" cm="1">
        <f t="array" aca="1" ref="PX151" ca="1">INDIRECT(PX$203&amp;ROW())*PX$205</f>
        <v>1.1714</v>
      </c>
      <c r="PY151" s="696" cm="1">
        <f t="array" aca="1" ref="PY151" ca="1">INDIRECT(PY$203&amp;ROW())*PY$205</f>
        <v>0</v>
      </c>
      <c r="PZ151" s="696" cm="1">
        <f t="array" aca="1" ref="PZ151" ca="1">INDIRECT(PZ$203&amp;ROW())*PZ$205</f>
        <v>0.17430000000000001</v>
      </c>
      <c r="QA151" s="696" cm="1">
        <f t="array" aca="1" ref="QA151" ca="1">INDIRECT(QA$203&amp;ROW())*QA$205</f>
        <v>0.31659999999999999</v>
      </c>
      <c r="QB151" s="696" cm="1">
        <f t="array" aca="1" ref="QB151" ca="1">INDIRECT(QB$203&amp;ROW())*QB$205</f>
        <v>0.79830000000000001</v>
      </c>
      <c r="QC151" s="696" cm="1">
        <f t="array" aca="1" ref="QC151" ca="1">INDIRECT(QC$203&amp;ROW())*QC$205</f>
        <v>0</v>
      </c>
      <c r="QD151" s="696" cm="1">
        <f t="array" aca="1" ref="QD151" ca="1">IF(INDIRECT(QD$203&amp;ROW())="-",0,INDIRECT(QD$203&amp;ROW())*QD$205)</f>
        <v>0.44301173999999999</v>
      </c>
      <c r="QE151" s="696" cm="1">
        <f t="array" aca="1" ref="QE151" ca="1">INDIRECT(QE$203&amp;ROW())*QE$205</f>
        <v>0</v>
      </c>
      <c r="QF151" s="696" cm="1">
        <f t="array" aca="1" ref="QF151" ca="1">INDIRECT(QF$203&amp;ROW())*QF$205</f>
        <v>0</v>
      </c>
      <c r="QG151" s="696" cm="1">
        <f t="array" aca="1" ref="QG151" ca="1">INDIRECT(QG$203&amp;ROW())*QG$205</f>
        <v>0</v>
      </c>
      <c r="QI151" s="606" t="s">
        <v>7641</v>
      </c>
      <c r="QJ151" s="700" t="str">
        <f t="shared" ca="1" si="297"/>
        <v>C</v>
      </c>
      <c r="QK151" s="701">
        <f t="shared" ca="1" si="313"/>
        <v>0.42899931705276484</v>
      </c>
      <c r="QL151" s="705">
        <f t="shared" ca="1" si="298"/>
        <v>0.72001270382666893</v>
      </c>
      <c r="QM151" s="696">
        <f t="shared" ca="1" si="299"/>
        <v>0.53169008863431388</v>
      </c>
      <c r="QN151" s="696">
        <f t="shared" ca="1" si="300"/>
        <v>3.0018758810663824E-2</v>
      </c>
      <c r="QO151" s="697">
        <f t="shared" ca="1" si="301"/>
        <v>0.43427571693941269</v>
      </c>
      <c r="QP151" s="696" cm="1">
        <f t="array" aca="1" ref="QP151" ca="1">INDIRECT(QP$203&amp;ROW())*QP$205</f>
        <v>3.3451646745381883E-2</v>
      </c>
      <c r="QQ151" s="696" cm="1">
        <f t="array" aca="1" ref="QQ151" ca="1">INDIRECT(QQ$203&amp;ROW())*QQ$205</f>
        <v>0</v>
      </c>
      <c r="QR151" s="696" cm="1">
        <f t="array" aca="1" ref="QR151" ca="1">INDIRECT(QR$203&amp;ROW())*QR$205</f>
        <v>7.5449048323979542E-2</v>
      </c>
      <c r="QS151" s="696" cm="1">
        <f t="array" aca="1" ref="QS151" ca="1">INDIRECT(QS$203&amp;ROW())*QS$205</f>
        <v>0.22471360933801068</v>
      </c>
      <c r="QT151" s="696" cm="1">
        <f t="array" aca="1" ref="QT151" ca="1">INDIRECT(QT$203&amp;ROW())*QT$205</f>
        <v>0.17488542943331029</v>
      </c>
      <c r="QU151" s="696" cm="1">
        <f t="array" aca="1" ref="QU151" ca="1">INDIRECT(QU$203&amp;ROW())*QU$205</f>
        <v>0.53329206883563263</v>
      </c>
      <c r="QV151" s="696" cm="1">
        <f t="array" aca="1" ref="QV151" ca="1">INDIRECT(QV$203&amp;ROW())*QV$205</f>
        <v>0.24117831443907087</v>
      </c>
      <c r="QW151" s="696" cm="1">
        <f t="array" aca="1" ref="QW151" ca="1">INDIRECT(QW$203&amp;ROW())*QW$205</f>
        <v>0.53099416374332975</v>
      </c>
      <c r="QX151" s="696" cm="1">
        <f t="array" aca="1" ref="QX151" ca="1">INDIRECT(QX$203&amp;ROW())*QX$205</f>
        <v>0.60640894423913805</v>
      </c>
      <c r="QY151" s="696" cm="1">
        <f t="array" aca="1" ref="QY151" ca="1">INDIRECT(QY$203&amp;ROW())*QY$205</f>
        <v>4.5134158378452992E-2</v>
      </c>
      <c r="QZ151" s="696" cm="1">
        <f t="array" aca="1" ref="QZ151" ca="1">INDIRECT(QZ$203&amp;ROW())*QZ$205</f>
        <v>0.27613248380770827</v>
      </c>
      <c r="RA151" s="696" cm="1">
        <f t="array" aca="1" ref="RA151" ca="1">INDIRECT(RA$203&amp;ROW())*RA$205</f>
        <v>0</v>
      </c>
      <c r="RB151" s="696" cm="1">
        <f t="array" aca="1" ref="RB151" ca="1">INDIRECT(RB$203&amp;ROW())*RB$205</f>
        <v>0</v>
      </c>
      <c r="RC151" s="696" cm="1">
        <f t="array" aca="1" ref="RC151" ca="1">IF(INDIRECT(RC$203&amp;ROW())="-",0,INDIRECT(RC$203&amp;ROW())*RC$205)</f>
        <v>4.106487626858954E-2</v>
      </c>
      <c r="RD151" s="696" cm="1">
        <f t="array" aca="1" ref="RD151" ca="1">INDIRECT(RD$203&amp;ROW())*RD$205</f>
        <v>0</v>
      </c>
      <c r="RE151" s="696" cm="1">
        <f t="array" aca="1" ref="RE151" ca="1">IF(INDIRECT(RE$203&amp;ROW())="-",0,INDIRECT(RE$203&amp;ROW())*RE$205)</f>
        <v>2.9783822097849952E-2</v>
      </c>
      <c r="RF151" s="705" cm="1">
        <f t="array" aca="1" ref="RF151" ca="1">INDIRECT(RF$203&amp;ROW())*RF$205</f>
        <v>5.3068994403248027E-2</v>
      </c>
      <c r="RG151" s="696" cm="1">
        <f t="array" aca="1" ref="RG151" ca="1">INDIRECT(RG$203&amp;ROW())*RG$205</f>
        <v>0.27650466908360405</v>
      </c>
      <c r="RH151" s="696" cm="1">
        <f t="array" aca="1" ref="RH151" ca="1">INDIRECT(RH$203&amp;ROW())*RH$205</f>
        <v>8.7581521170816884E-2</v>
      </c>
      <c r="RI151" s="696" cm="1">
        <f t="array" aca="1" ref="RI151" ca="1">INDIRECT(RI$203&amp;ROW())*RI$205</f>
        <v>0</v>
      </c>
      <c r="RJ151" s="696" cm="1">
        <f t="array" aca="1" ref="RJ151" ca="1">INDIRECT(RJ$203&amp;ROW())*RJ$205</f>
        <v>0.12226723336432462</v>
      </c>
      <c r="RK151" s="696" cm="1">
        <f t="array" aca="1" ref="RK151" ca="1">IF(INDIRECT(RK$203&amp;ROW())="-",0,INDIRECT(RK$203&amp;ROW())*RK$205)</f>
        <v>2.8053748355641533E-2</v>
      </c>
      <c r="RL151" s="696" cm="1">
        <f t="array" aca="1" ref="RL151" ca="1">INDIRECT(RL$203&amp;ROW())*RL$205</f>
        <v>0</v>
      </c>
      <c r="RM151" s="696" cm="1">
        <f t="array" aca="1" ref="RM151" ca="1">INDIRECT(RM$203&amp;ROW())*RM$205</f>
        <v>0</v>
      </c>
      <c r="RN151" s="696" cm="1">
        <f t="array" aca="1" ref="RN151" ca="1">INDIRECT(RN$203&amp;ROW())*RN$205</f>
        <v>0</v>
      </c>
      <c r="RO151" s="696" cm="1">
        <f t="array" aca="1" ref="RO151" ca="1">IF($RN151=0,0,INDIRECT(RO$203&amp;ROW())*RO$205)</f>
        <v>0</v>
      </c>
      <c r="RP151" s="696" cm="1">
        <f t="array" aca="1" ref="RP151" ca="1">IF($RN151=0,0,INDIRECT(RP$203&amp;ROW())*RP$205)</f>
        <v>0</v>
      </c>
      <c r="RQ151" s="696" cm="1">
        <f t="array" aca="1" ref="RQ151" ca="1">IF($RN151=0,0,INDIRECT(RQ$203&amp;ROW())*RQ$205)</f>
        <v>0</v>
      </c>
      <c r="RR151" s="696" cm="1">
        <f t="array" aca="1" ref="RR151" ca="1">IF($RN151=0,0,INDIRECT(RR$203&amp;ROW())*RR$205)</f>
        <v>0</v>
      </c>
      <c r="RS151" s="696" cm="1">
        <f t="array" aca="1" ref="RS151" ca="1">INDIRECT(RS$203&amp;ROW())*RS$205</f>
        <v>0</v>
      </c>
      <c r="RT151" s="696" cm="1">
        <f t="array" aca="1" ref="RT151" ca="1">IF($RS151=0,0,INDIRECT(RT$203&amp;ROW())*RT$205)</f>
        <v>0</v>
      </c>
      <c r="RU151" s="696" cm="1">
        <f t="array" aca="1" ref="RU151" ca="1">IF($RS151=0,0,INDIRECT(RU$203&amp;ROW())*RU$205)</f>
        <v>0</v>
      </c>
      <c r="RV151" s="696" cm="1">
        <f t="array" aca="1" ref="RV151" ca="1">INDIRECT(RV$203&amp;ROW())*RV$205</f>
        <v>0</v>
      </c>
      <c r="RW151" s="696" cm="1">
        <f t="array" aca="1" ref="RW151" ca="1">INDIRECT(RW$203&amp;ROW())*RW$205</f>
        <v>0</v>
      </c>
      <c r="RX151" s="696" cm="1">
        <f t="array" aca="1" ref="RX151" ca="1">INDIRECT(RX$203&amp;ROW())*RX$205</f>
        <v>0</v>
      </c>
      <c r="RY151" s="696" cm="1">
        <f t="array" aca="1" ref="RY151" ca="1">INDIRECT(RY$203&amp;ROW())*RY$205</f>
        <v>0</v>
      </c>
      <c r="RZ151" s="696" cm="1">
        <f t="array" aca="1" ref="RZ151" ca="1">INDIRECT(RZ$203&amp;ROW())*RZ$205</f>
        <v>0</v>
      </c>
      <c r="SA151" s="696" cm="1">
        <f t="array" aca="1" ref="SA151" ca="1">INDIRECT(SA$203&amp;ROW())*SA$205</f>
        <v>0.20458618579029147</v>
      </c>
      <c r="SB151" s="696" cm="1">
        <f t="array" aca="1" ref="SB151" ca="1">INDIRECT(SB$203&amp;ROW())*SB$205</f>
        <v>4.7124126502052749E-2</v>
      </c>
      <c r="SC151" s="696" cm="1">
        <f t="array" aca="1" ref="SC151" ca="1">INDIRECT(SC$203&amp;ROW())*SC$205</f>
        <v>0</v>
      </c>
      <c r="SD151" s="696" cm="1">
        <f t="array" aca="1" ref="SD151" ca="1">INDIRECT(SD$203&amp;ROW())*SD$205</f>
        <v>0.3072993885784252</v>
      </c>
      <c r="SE151" s="696" cm="1">
        <f t="array" aca="1" ref="SE151" ca="1">INDIRECT(SE$203&amp;ROW())*SE$205</f>
        <v>0.2585618210787391</v>
      </c>
      <c r="SF151" s="696" cm="1">
        <f t="array" aca="1" ref="SF151" ca="1">INDIRECT(SF$203&amp;ROW())*SF$205</f>
        <v>6.6118883241114992E-2</v>
      </c>
      <c r="SG151" s="696" cm="1">
        <f t="array" aca="1" ref="SG151" ca="1">INDIRECT(SG$203&amp;ROW())*SG$205</f>
        <v>0</v>
      </c>
      <c r="SH151" s="696" cm="1">
        <f t="array" aca="1" ref="SH151" ca="1">IF(INDIRECT(SH$203&amp;ROW())="-",0,INDIRECT(SH$203&amp;ROW())*SH$205)</f>
        <v>5.6759793588513706E-2</v>
      </c>
      <c r="SI151" s="696" cm="1">
        <f t="array" aca="1" ref="SI151" ca="1">INDIRECT(SI$203&amp;ROW())*SI$205</f>
        <v>0</v>
      </c>
      <c r="SJ151" s="696" cm="1">
        <f t="array" aca="1" ref="SJ151" ca="1">INDIRECT(SJ$203&amp;ROW())*SJ$205</f>
        <v>0</v>
      </c>
      <c r="SK151" s="696" cm="1">
        <f t="array" aca="1" ref="SK151" ca="1">INDIRECT(SK$203&amp;ROW())*SK$205</f>
        <v>0</v>
      </c>
      <c r="SN151" s="606" t="s">
        <v>7641</v>
      </c>
      <c r="SO151" s="707" cm="1">
        <f t="array" aca="1" ref="SO151" ca="1">INDIRECT(SO$203&amp;ROW())*SO$205</f>
        <v>1</v>
      </c>
      <c r="SP151" s="707" cm="1">
        <f t="array" aca="1" ref="SP151" ca="1">INDIRECT(SP$203&amp;ROW())*SP$205</f>
        <v>0</v>
      </c>
      <c r="SQ151" s="707" cm="1">
        <f t="array" aca="1" ref="SQ151" ca="1">INDIRECT(SQ$203&amp;ROW())*SQ$205</f>
        <v>1</v>
      </c>
      <c r="SR151" s="707" cm="1">
        <f t="array" aca="1" ref="SR151" ca="1">INDIRECT(SR$203&amp;ROW())*SR$205</f>
        <v>3</v>
      </c>
      <c r="SS151" s="707" cm="1">
        <f t="array" aca="1" ref="SS151" ca="1">INDIRECT(SS$203&amp;ROW())*SS$205</f>
        <v>2</v>
      </c>
      <c r="ST151" s="707" cm="1">
        <f t="array" aca="1" ref="ST151" ca="1">INDIRECT(ST$203&amp;ROW())*ST$205</f>
        <v>3</v>
      </c>
      <c r="SU151" s="707" cm="1">
        <f t="array" aca="1" ref="SU151" ca="1">INDIRECT(SU$203&amp;ROW())*SU$205</f>
        <v>3</v>
      </c>
      <c r="SV151" s="707" cm="1">
        <f t="array" aca="1" ref="SV151" ca="1">INDIRECT(SV$203&amp;ROW())*SV$205</f>
        <v>3</v>
      </c>
      <c r="SW151" s="707" cm="1">
        <f t="array" aca="1" ref="SW151" ca="1">INDIRECT(SW$203&amp;ROW())*SW$205</f>
        <v>3</v>
      </c>
      <c r="SX151" s="707" cm="1">
        <f t="array" aca="1" ref="SX151" ca="1">INDIRECT(SX$203&amp;ROW())*SX$205</f>
        <v>1</v>
      </c>
      <c r="SY151" s="707" cm="1">
        <f t="array" aca="1" ref="SY151" ca="1">INDIRECT(SY$203&amp;ROW())*SY$205</f>
        <v>3</v>
      </c>
      <c r="SZ151" s="707" cm="1">
        <f t="array" aca="1" ref="SZ151" ca="1">INDIRECT(SZ$203&amp;ROW())*SZ$205</f>
        <v>0</v>
      </c>
      <c r="TA151" s="707" cm="1">
        <f t="array" aca="1" ref="TA151" ca="1">INDIRECT(TA$203&amp;ROW())*TA$205</f>
        <v>0</v>
      </c>
      <c r="TB151" s="696" cm="1">
        <f t="array" aca="1" ref="TB151" ca="1">IF(INDIRECT(TB$203&amp;ROW())="-",0,INDIRECT(TB$203&amp;ROW())*TB$205)</f>
        <v>0.4894</v>
      </c>
      <c r="TC151" s="707" cm="1">
        <f t="array" aca="1" ref="TC151" ca="1">INDIRECT(TC$203&amp;ROW())*TC$205</f>
        <v>0</v>
      </c>
      <c r="TD151" s="696" cm="1">
        <f t="array" aca="1" ref="TD151" ca="1">IF(INDIRECT(TD$203&amp;ROW())="-",0,INDIRECT(TD$203&amp;ROW())*TD$205)</f>
        <v>0.47060000000000002</v>
      </c>
      <c r="TE151" s="732" cm="1">
        <f t="array" aca="1" ref="TE151" ca="1">INDIRECT(TE$203&amp;ROW())*TE$205</f>
        <v>1</v>
      </c>
      <c r="TF151" s="707" cm="1">
        <f t="array" aca="1" ref="TF151" ca="1">INDIRECT(TF$203&amp;ROW())*TF$205</f>
        <v>2</v>
      </c>
      <c r="TG151" s="707" cm="1">
        <f t="array" aca="1" ref="TG151" ca="1">INDIRECT(TG$203&amp;ROW())*TG$205</f>
        <v>3</v>
      </c>
      <c r="TH151" s="707" cm="1">
        <f t="array" aca="1" ref="TH151" ca="1">INDIRECT(TH$203&amp;ROW())*TH$205</f>
        <v>0</v>
      </c>
      <c r="TI151" s="707" cm="1">
        <f t="array" aca="1" ref="TI151" ca="1">INDIRECT(TI$203&amp;ROW())*TI$205</f>
        <v>2</v>
      </c>
      <c r="TJ151" s="696" cm="1">
        <f t="array" aca="1" ref="TJ151" ca="1">IF(INDIRECT(TJ$203&amp;ROW())="-",0,INDIRECT(TJ$203&amp;ROW())*TJ$205)</f>
        <v>0.46429999999999999</v>
      </c>
      <c r="TK151" s="707" cm="1">
        <f t="array" aca="1" ref="TK151" ca="1">INDIRECT(TK$203&amp;ROW())*TK$205</f>
        <v>0</v>
      </c>
      <c r="TL151" s="707" cm="1">
        <f t="array" aca="1" ref="TL151" ca="1">INDIRECT(TL$203&amp;ROW())*TL$205</f>
        <v>0</v>
      </c>
      <c r="TM151" s="707" cm="1">
        <f t="array" aca="1" ref="TM151" ca="1">INDIRECT(TM$203&amp;ROW())*TM$205</f>
        <v>0</v>
      </c>
      <c r="TN151" s="707" cm="1">
        <f t="array" aca="1" ref="TN151" ca="1">IF($TM151=0,0,INDIRECT(TN$203&amp;ROW())*TN$205)</f>
        <v>0</v>
      </c>
      <c r="TO151" s="707" cm="1">
        <f t="array" aca="1" ref="TO151" ca="1">IF($TM151=0,0,INDIRECT(TO$203&amp;ROW())*TO$205)</f>
        <v>0</v>
      </c>
      <c r="TP151" s="707" cm="1">
        <f t="array" aca="1" ref="TP151" ca="1">IF($TM151=0,0,INDIRECT(TP$203&amp;ROW())*TP$205)</f>
        <v>0</v>
      </c>
      <c r="TQ151" s="707" cm="1">
        <f t="array" aca="1" ref="TQ151" ca="1">IF($TM151=0,0,INDIRECT(TQ$203&amp;ROW())*TQ$205)</f>
        <v>0</v>
      </c>
      <c r="TR151" s="707" cm="1">
        <f t="array" aca="1" ref="TR151" ca="1">INDIRECT(TR$203&amp;ROW())*TR$205</f>
        <v>0</v>
      </c>
      <c r="TS151" s="707" cm="1">
        <f t="array" aca="1" ref="TS151" ca="1">IF($TR151=0,0,INDIRECT(TS$203&amp;ROW())*TS$205)</f>
        <v>0</v>
      </c>
      <c r="TT151" s="707" cm="1">
        <f t="array" aca="1" ref="TT151" ca="1">IF($TR151=0,0,INDIRECT(TT$203&amp;ROW())*TT$205)</f>
        <v>0</v>
      </c>
      <c r="TU151" s="707" cm="1">
        <f t="array" aca="1" ref="TU151" ca="1">INDIRECT(TU$203&amp;ROW())*TU$205</f>
        <v>0</v>
      </c>
      <c r="TV151" s="707" cm="1">
        <f t="array" aca="1" ref="TV151" ca="1">INDIRECT(TV$203&amp;ROW())*TV$205</f>
        <v>0</v>
      </c>
      <c r="TW151" s="707" cm="1">
        <f t="array" aca="1" ref="TW151" ca="1">INDIRECT(TW$203&amp;ROW())*TW$205</f>
        <v>0</v>
      </c>
      <c r="TX151" s="707" cm="1">
        <f t="array" aca="1" ref="TX151" ca="1">INDIRECT(TX$203&amp;ROW())*TX$205</f>
        <v>0</v>
      </c>
      <c r="TY151" s="707" cm="1">
        <f t="array" aca="1" ref="TY151" ca="1">INDIRECT(TY$203&amp;ROW())*TY$205</f>
        <v>0</v>
      </c>
      <c r="TZ151" s="707" cm="1">
        <f t="array" aca="1" ref="TZ151" ca="1">INDIRECT(TZ$203&amp;ROW())*TZ$205</f>
        <v>2</v>
      </c>
      <c r="UA151" s="707" cm="1">
        <f t="array" aca="1" ref="UA151" ca="1">INDIRECT(UA$203&amp;ROW())*UA$205</f>
        <v>2</v>
      </c>
      <c r="UB151" s="707" cm="1">
        <f t="array" aca="1" ref="UB151" ca="1">INDIRECT(UB$203&amp;ROW())*UB$205</f>
        <v>0</v>
      </c>
      <c r="UC151" s="707" cm="1">
        <f t="array" aca="1" ref="UC151" ca="1">INDIRECT(UC$203&amp;ROW())*UC$205</f>
        <v>1</v>
      </c>
      <c r="UD151" s="707" cm="1">
        <f t="array" aca="1" ref="UD151" ca="1">INDIRECT(UD$203&amp;ROW())*UD$205</f>
        <v>1</v>
      </c>
      <c r="UE151" s="707" cm="1">
        <f t="array" aca="1" ref="UE151" ca="1">INDIRECT(UE$203&amp;ROW())*UE$205</f>
        <v>1</v>
      </c>
      <c r="UF151" s="707" cm="1">
        <f t="array" aca="1" ref="UF151" ca="1">INDIRECT(UF$203&amp;ROW())*UF$205</f>
        <v>0</v>
      </c>
      <c r="UG151" s="696" cm="1">
        <f t="array" aca="1" ref="UG151" ca="1">IF(INDIRECT(UG$203&amp;ROW())="-",0,INDIRECT(UG$203&amp;ROW())*UG$205)</f>
        <v>0.72140000000000004</v>
      </c>
      <c r="UH151" s="707" cm="1">
        <f t="array" aca="1" ref="UH151" ca="1">INDIRECT(UH$203&amp;ROW())*UH$205</f>
        <v>0</v>
      </c>
      <c r="UI151" s="707" cm="1">
        <f t="array" aca="1" ref="UI151" ca="1">INDIRECT(UI$203&amp;ROW())*UI$205</f>
        <v>0</v>
      </c>
      <c r="UJ151" s="707" cm="1">
        <f t="array" aca="1" ref="UJ151" ca="1">INDIRECT(UJ$203&amp;ROW())*UJ$205</f>
        <v>0</v>
      </c>
      <c r="UM151" s="606" t="s">
        <v>7641</v>
      </c>
      <c r="UN151" s="616">
        <f t="shared" ca="1" si="341"/>
        <v>0.18720310219966924</v>
      </c>
      <c r="UO151" s="616">
        <f t="shared" ca="1" si="341"/>
        <v>-0.6225347970107441</v>
      </c>
      <c r="UP151" s="616">
        <f t="shared" ca="1" si="341"/>
        <v>0.15206673709758317</v>
      </c>
      <c r="UQ151" s="616">
        <f t="shared" ca="1" si="341"/>
        <v>0.29355872991449461</v>
      </c>
      <c r="UR151" s="616">
        <f t="shared" ca="1" si="341"/>
        <v>0.12190361681987209</v>
      </c>
      <c r="US151" s="616">
        <f t="shared" ca="1" si="341"/>
        <v>0.41305213694811815</v>
      </c>
      <c r="UT151" s="616">
        <f t="shared" ca="1" si="341"/>
        <v>0.30690415393182785</v>
      </c>
      <c r="UU151" s="616">
        <f t="shared" ca="1" si="341"/>
        <v>0.53359975015917405</v>
      </c>
      <c r="UV151" s="616">
        <f t="shared" ca="1" si="341"/>
        <v>0.44410973870643028</v>
      </c>
      <c r="UW151" s="616">
        <f t="shared" ca="1" si="341"/>
        <v>-1.1873537106826957</v>
      </c>
      <c r="UX151" s="616">
        <f t="shared" ca="1" si="341"/>
        <v>0.28247365722383649</v>
      </c>
      <c r="UY151" s="616">
        <f t="shared" ca="1" si="341"/>
        <v>-0.67270887390575207</v>
      </c>
      <c r="UZ151" s="616">
        <f t="shared" ca="1" si="341"/>
        <v>-0.80238258590915801</v>
      </c>
      <c r="VA151" s="616">
        <f t="shared" ca="1" si="341"/>
        <v>-0.21959545416697229</v>
      </c>
      <c r="VB151" s="616">
        <f t="shared" ca="1" si="341"/>
        <v>-0.76400504167427041</v>
      </c>
      <c r="VC151" s="616">
        <f t="shared" ca="1" si="341"/>
        <v>-0.36562632538007284</v>
      </c>
      <c r="VD151" s="616">
        <f t="shared" ca="1" si="342"/>
        <v>-0.36208520652341147</v>
      </c>
      <c r="VE151" s="616">
        <f t="shared" ca="1" si="342"/>
        <v>3.9909080070471406E-2</v>
      </c>
      <c r="VF151" s="616">
        <f t="shared" ca="1" si="342"/>
        <v>0.95807256683723563</v>
      </c>
      <c r="VG151" s="616">
        <f t="shared" ca="1" si="342"/>
        <v>-0.89462372206681784</v>
      </c>
      <c r="VH151" s="616">
        <f t="shared" ca="1" si="342"/>
        <v>-0.12784420028857393</v>
      </c>
      <c r="VI151" s="616">
        <f t="shared" ca="1" si="342"/>
        <v>-0.39840767427704032</v>
      </c>
      <c r="VJ151" s="616">
        <f t="shared" ca="1" si="342"/>
        <v>-0.90132677458943244</v>
      </c>
      <c r="VK151" s="616">
        <f t="shared" ca="1" si="342"/>
        <v>-1.8355388391984859</v>
      </c>
      <c r="VL151" s="616">
        <f t="shared" ca="1" si="342"/>
        <v>-0.83864555511817418</v>
      </c>
      <c r="VM151" s="616">
        <f t="shared" ca="1" si="342"/>
        <v>-0.57201237404204519</v>
      </c>
      <c r="VN151" s="616">
        <f t="shared" ca="1" si="342"/>
        <v>-0.62639799545694341</v>
      </c>
      <c r="VO151" s="616">
        <f t="shared" ca="1" si="342"/>
        <v>-0.42150866262694142</v>
      </c>
      <c r="VP151" s="616">
        <f t="shared" ca="1" si="338"/>
        <v>-0.46221149066820022</v>
      </c>
      <c r="VQ151" s="616">
        <f t="shared" ca="1" si="338"/>
        <v>-0.77889442244162177</v>
      </c>
      <c r="VR151" s="616">
        <f t="shared" ca="1" si="338"/>
        <v>-0.64202286734458469</v>
      </c>
      <c r="VS151" s="616">
        <f t="shared" ca="1" si="333"/>
        <v>-0.40481357988865657</v>
      </c>
      <c r="VT151" s="616">
        <f t="shared" ca="1" si="320"/>
        <v>-0.3878135405833677</v>
      </c>
      <c r="VU151" s="616">
        <f t="shared" ca="1" si="320"/>
        <v>-0.82130507758946303</v>
      </c>
      <c r="VV151" s="616">
        <f t="shared" ca="1" si="320"/>
        <v>-0.64337789451099625</v>
      </c>
      <c r="VW151" s="616">
        <f t="shared" ca="1" si="320"/>
        <v>-2.2727508617901209</v>
      </c>
      <c r="VX151" s="616">
        <f t="shared" ca="1" si="320"/>
        <v>-0.78524029103755877</v>
      </c>
      <c r="VY151" s="616">
        <f t="shared" ca="1" si="302"/>
        <v>0.70583605694264007</v>
      </c>
      <c r="VZ151" s="616">
        <f t="shared" ca="1" si="302"/>
        <v>0.68442622420316401</v>
      </c>
      <c r="WA151" s="616">
        <f t="shared" ca="1" si="302"/>
        <v>-1.1483025824394326</v>
      </c>
      <c r="WB151" s="616">
        <f t="shared" ca="1" si="302"/>
        <v>0.33435322352896929</v>
      </c>
      <c r="WC151" s="616">
        <f t="shared" ca="1" si="302"/>
        <v>0.47817673461028487</v>
      </c>
      <c r="WD151" s="616">
        <f t="shared" ca="1" si="302"/>
        <v>-0.51586207793649097</v>
      </c>
      <c r="WE151" s="616">
        <f t="shared" ca="1" si="302"/>
        <v>-1.7097470492691516</v>
      </c>
      <c r="WF151" s="616">
        <f t="shared" ca="1" si="302"/>
        <v>0.17181537200554881</v>
      </c>
      <c r="WG151" s="616">
        <f t="shared" ca="1" si="302"/>
        <v>-1.008197359876486</v>
      </c>
      <c r="WH151" s="616">
        <f t="shared" ca="1" si="302"/>
        <v>-1.0816125322340113</v>
      </c>
      <c r="WI151" s="627">
        <f t="shared" ca="1" si="302"/>
        <v>-0.9831420375936909</v>
      </c>
      <c r="WL151" s="606" t="s">
        <v>7641</v>
      </c>
      <c r="WM151" s="700" t="str">
        <f t="shared" ca="1" si="321"/>
        <v>C</v>
      </c>
      <c r="WN151" s="479">
        <f t="shared" ca="1" si="322"/>
        <v>0.37024799762243149</v>
      </c>
      <c r="WO151" s="495">
        <f t="shared" ca="1" si="303"/>
        <v>0.56659944551300057</v>
      </c>
      <c r="WP151" s="458">
        <f t="shared" ca="1" si="303"/>
        <v>0.58092297417195093</v>
      </c>
      <c r="WQ151" s="458">
        <f t="shared" ca="1" si="303"/>
        <v>8.2547579435817336E-2</v>
      </c>
      <c r="WR151" s="459">
        <f t="shared" ca="1" si="303"/>
        <v>0.2509219913689571</v>
      </c>
      <c r="WS151" s="495">
        <f t="shared" ca="1" si="323"/>
        <v>-0.15605063378345213</v>
      </c>
      <c r="WT151" s="458">
        <f t="shared" ca="1" si="324"/>
        <v>-0.11943312184031449</v>
      </c>
      <c r="WU151" s="458">
        <f t="shared" ca="1" si="325"/>
        <v>-0.70058210055746273</v>
      </c>
      <c r="WV151" s="459">
        <f t="shared" ca="1" si="326"/>
        <v>-0.68669301068101307</v>
      </c>
      <c r="WW151" s="484">
        <f t="shared" ca="1" si="334"/>
        <v>0.13999047982491267</v>
      </c>
      <c r="WX151" s="484">
        <f t="shared" ca="1" si="334"/>
        <v>-0.37545073607717977</v>
      </c>
      <c r="WY151" s="484">
        <f t="shared" ca="1" si="334"/>
        <v>0.1107197912807503</v>
      </c>
      <c r="WZ151" s="484">
        <f t="shared" ca="1" si="334"/>
        <v>0.10559307515024371</v>
      </c>
      <c r="XA151" s="484">
        <f t="shared" ca="1" si="334"/>
        <v>6.4328538595846502E-2</v>
      </c>
      <c r="XB151" s="484">
        <f t="shared" ca="1" si="334"/>
        <v>0.21821544394969081</v>
      </c>
      <c r="XC151" s="484">
        <f t="shared" ca="1" si="334"/>
        <v>0.14467461816346364</v>
      </c>
      <c r="XD151" s="484">
        <f t="shared" ca="1" si="334"/>
        <v>0.27368331185664035</v>
      </c>
      <c r="XE151" s="484">
        <f t="shared" ca="1" si="334"/>
        <v>0.21801347073098662</v>
      </c>
      <c r="XF151" s="484">
        <f t="shared" ca="1" si="334"/>
        <v>-0.76406211282431458</v>
      </c>
      <c r="XG151" s="484">
        <f t="shared" ca="1" si="336"/>
        <v>0.1145148206385433</v>
      </c>
      <c r="XH151" s="484">
        <f t="shared" ca="1" si="336"/>
        <v>-0.33958343954762366</v>
      </c>
      <c r="XI151" s="484">
        <f t="shared" ca="1" si="336"/>
        <v>-0.56078518929191046</v>
      </c>
      <c r="XJ151" s="484">
        <f t="shared" ca="1" si="336"/>
        <v>-0.15584689382230024</v>
      </c>
      <c r="XK151" s="484">
        <f t="shared" ca="1" si="336"/>
        <v>-0.54267278110123429</v>
      </c>
      <c r="XL151" s="484">
        <f t="shared" ca="1" si="336"/>
        <v>-0.32299429584075634</v>
      </c>
      <c r="XM151" s="484">
        <f t="shared" ca="1" si="336"/>
        <v>-0.27308466275995691</v>
      </c>
      <c r="XN151" s="484">
        <f t="shared" ca="1" si="336"/>
        <v>2.7828601533139714E-2</v>
      </c>
      <c r="XO151" s="484">
        <f t="shared" ca="1" si="336"/>
        <v>0.70341687857189839</v>
      </c>
      <c r="XP151" s="484">
        <f t="shared" ca="1" si="336"/>
        <v>-0.57255918212276347</v>
      </c>
      <c r="XQ151" s="484">
        <f t="shared" ca="1" si="252"/>
        <v>-8.50675308720171E-2</v>
      </c>
      <c r="XR151" s="484">
        <f t="shared" ca="1" si="253"/>
        <v>-0.3486067149924103</v>
      </c>
      <c r="XS151" s="484">
        <f t="shared" ca="1" si="254"/>
        <v>-0.55611861992167977</v>
      </c>
      <c r="XT151" s="484">
        <f t="shared" ca="1" si="255"/>
        <v>-1.1147227370452404</v>
      </c>
      <c r="XU151" s="484">
        <f t="shared" ca="1" si="256"/>
        <v>-0.63720289277878872</v>
      </c>
      <c r="XV151" s="484">
        <f t="shared" ca="1" si="257"/>
        <v>-0.30179372854458303</v>
      </c>
      <c r="XW151" s="484">
        <f t="shared" ca="1" si="258"/>
        <v>-0.40427726626791127</v>
      </c>
      <c r="XX151" s="484">
        <f t="shared" ca="1" si="250"/>
        <v>-0.20379943838012618</v>
      </c>
      <c r="XY151" s="484">
        <f t="shared" ca="1" si="250"/>
        <v>-0.24303080179333969</v>
      </c>
      <c r="XZ151" s="484">
        <f t="shared" ca="1" si="250"/>
        <v>-0.56968338057380219</v>
      </c>
      <c r="YA151" s="484">
        <f t="shared" ca="1" si="250"/>
        <v>-0.43779539324227229</v>
      </c>
      <c r="YB151" s="484">
        <f t="shared" ca="1" si="250"/>
        <v>-0.21272953623148902</v>
      </c>
      <c r="YC151" s="484">
        <f t="shared" ca="1" si="250"/>
        <v>-0.17304240180829866</v>
      </c>
      <c r="YD151" s="484">
        <f t="shared" ca="1" si="246"/>
        <v>-0.6068623218308542</v>
      </c>
      <c r="YE151" s="484">
        <f t="shared" ca="1" si="343"/>
        <v>-0.46342509741627064</v>
      </c>
      <c r="YF151" s="484">
        <f t="shared" ca="1" si="343"/>
        <v>-1.3406957333699923</v>
      </c>
      <c r="YG151" s="484">
        <f t="shared" ca="1" si="343"/>
        <v>-0.54699838673676349</v>
      </c>
      <c r="YH151" s="484">
        <f t="shared" ca="1" si="343"/>
        <v>0.3761400347447329</v>
      </c>
      <c r="YI151" s="484">
        <f t="shared" ca="1" si="343"/>
        <v>0.40086843951579315</v>
      </c>
      <c r="YJ151" s="484">
        <f t="shared" ca="1" si="343"/>
        <v>-0.6812879221613154</v>
      </c>
      <c r="YK151" s="484">
        <f t="shared" ca="1" si="339"/>
        <v>5.8277766861099353E-2</v>
      </c>
      <c r="YL151" s="484">
        <f t="shared" ca="1" si="339"/>
        <v>0.15139075417761619</v>
      </c>
      <c r="YM151" s="484">
        <f t="shared" ca="1" si="339"/>
        <v>-0.41181269681670074</v>
      </c>
      <c r="YN151" s="484">
        <f t="shared" ca="1" si="339"/>
        <v>-1.2190496461289051</v>
      </c>
      <c r="YO151" s="484">
        <f t="shared" ca="1" si="339"/>
        <v>0.10551181994860752</v>
      </c>
      <c r="YP151" s="484">
        <f t="shared" ca="1" si="339"/>
        <v>-0.53716755334219179</v>
      </c>
      <c r="YQ151" s="484">
        <f t="shared" ca="1" si="339"/>
        <v>-0.78352011835031787</v>
      </c>
      <c r="YR151" s="484">
        <f t="shared" ca="1" si="339"/>
        <v>-0.73715989978774943</v>
      </c>
      <c r="YU151" s="606" t="s">
        <v>7641</v>
      </c>
      <c r="YV151" s="700" t="str">
        <f t="shared" ca="1" si="304"/>
        <v>C</v>
      </c>
      <c r="YW151" s="479">
        <f t="shared" ca="1" si="327"/>
        <v>0.47677271767816681</v>
      </c>
      <c r="YX151" s="495">
        <f t="shared" ca="1" si="305"/>
        <v>0.74526881906744691</v>
      </c>
      <c r="YY151" s="458">
        <f t="shared" ca="1" si="305"/>
        <v>0.54263355617490172</v>
      </c>
      <c r="YZ151" s="458">
        <f t="shared" ca="1" si="305"/>
        <v>4.7593238376001552E-2</v>
      </c>
      <c r="ZA151" s="459">
        <f t="shared" ca="1" si="305"/>
        <v>0.57159525709431702</v>
      </c>
      <c r="ZB151" s="495">
        <f t="shared" ca="1" si="328"/>
        <v>8.9616077342072969E-2</v>
      </c>
      <c r="ZC151" s="458">
        <f t="shared" ca="1" si="329"/>
        <v>-0.2497202789368296</v>
      </c>
      <c r="ZD151" s="458">
        <f t="shared" ca="1" si="330"/>
        <v>-0.6276998572343111</v>
      </c>
      <c r="ZE151" s="459">
        <f t="shared" ca="1" si="331"/>
        <v>-0.22668209758473165</v>
      </c>
      <c r="ZF151" s="484">
        <f t="shared" ca="1" si="335"/>
        <v>6.2622520444229578E-3</v>
      </c>
      <c r="ZG151" s="484">
        <f t="shared" ca="1" si="335"/>
        <v>-7.9385408814590788E-2</v>
      </c>
      <c r="ZH151" s="484">
        <f t="shared" ca="1" si="335"/>
        <v>1.1473290595745445E-2</v>
      </c>
      <c r="ZI151" s="484">
        <f t="shared" ca="1" si="335"/>
        <v>2.1988880583922777E-2</v>
      </c>
      <c r="ZJ151" s="484">
        <f t="shared" ca="1" si="335"/>
        <v>1.0659583188508518E-2</v>
      </c>
      <c r="ZK151" s="484">
        <f t="shared" ca="1" si="335"/>
        <v>7.3425809550013654E-2</v>
      </c>
      <c r="ZL151" s="484">
        <f t="shared" ca="1" si="335"/>
        <v>2.4672875513209128E-2</v>
      </c>
      <c r="ZM151" s="484">
        <f t="shared" ca="1" si="335"/>
        <v>9.4446117703140112E-2</v>
      </c>
      <c r="ZN151" s="484">
        <f t="shared" ca="1" si="335"/>
        <v>8.9770705925095284E-2</v>
      </c>
      <c r="ZO151" s="484">
        <f t="shared" ca="1" si="335"/>
        <v>-5.3590210429196636E-2</v>
      </c>
      <c r="ZP151" s="484">
        <f t="shared" ca="1" si="337"/>
        <v>2.6000050859821721E-2</v>
      </c>
      <c r="ZQ151" s="484">
        <f t="shared" ca="1" si="337"/>
        <v>-1.1497069191506403E-2</v>
      </c>
      <c r="ZR151" s="484">
        <f t="shared" ca="1" si="337"/>
        <v>-4.5981105838852197E-2</v>
      </c>
      <c r="ZS151" s="484">
        <f t="shared" ca="1" si="337"/>
        <v>-1.8425950458748348E-2</v>
      </c>
      <c r="ZT151" s="484">
        <f t="shared" ca="1" si="337"/>
        <v>-2.7291061507312073E-2</v>
      </c>
      <c r="ZU151" s="484">
        <f t="shared" ca="1" si="337"/>
        <v>-2.3140139034021866E-2</v>
      </c>
      <c r="ZV151" s="484">
        <f t="shared" ca="1" si="337"/>
        <v>-1.9215497798489828E-2</v>
      </c>
      <c r="ZW151" s="484">
        <f t="shared" ca="1" si="337"/>
        <v>5.5175234891583769E-3</v>
      </c>
      <c r="ZX151" s="484">
        <f t="shared" ca="1" si="337"/>
        <v>2.7969817598544739E-2</v>
      </c>
      <c r="ZY151" s="484">
        <f t="shared" ca="1" si="337"/>
        <v>-9.6348193705378546E-2</v>
      </c>
      <c r="ZZ151" s="484">
        <f t="shared" ca="1" si="259"/>
        <v>-7.8155783354792625E-3</v>
      </c>
      <c r="AAA151" s="484">
        <f t="shared" ca="1" si="260"/>
        <v>-2.4072428682154829E-2</v>
      </c>
      <c r="AAB151" s="484">
        <f t="shared" ca="1" si="261"/>
        <v>-0.10150745433592355</v>
      </c>
      <c r="AAC151" s="484">
        <f t="shared" ca="1" si="262"/>
        <v>-2.7521574428998372E-2</v>
      </c>
      <c r="AAD151" s="484">
        <f t="shared" ca="1" si="263"/>
        <v>-7.8682240113631882E-2</v>
      </c>
      <c r="AAE151" s="484">
        <f t="shared" ca="1" si="264"/>
        <v>-4.0219644611828483E-2</v>
      </c>
      <c r="AAF151" s="484">
        <f t="shared" ca="1" si="265"/>
        <v>-6.120902348854227E-2</v>
      </c>
      <c r="AAG151" s="484">
        <f t="shared" ca="1" si="251"/>
        <v>-4.3018323338477257E-2</v>
      </c>
      <c r="AAH151" s="484">
        <f t="shared" ca="1" si="251"/>
        <v>-3.8008707897835295E-2</v>
      </c>
      <c r="AAI151" s="484">
        <f t="shared" ca="1" si="251"/>
        <v>-6.0338538063910964E-2</v>
      </c>
      <c r="AAJ151" s="484">
        <f t="shared" ca="1" si="251"/>
        <v>-5.2025335368730337E-2</v>
      </c>
      <c r="AAK151" s="484">
        <f t="shared" ca="1" si="251"/>
        <v>-3.3183772310049216E-2</v>
      </c>
      <c r="AAL151" s="484">
        <f t="shared" ca="1" si="251"/>
        <v>-1.741238539122681E-2</v>
      </c>
      <c r="AAM151" s="484">
        <f t="shared" ca="1" si="247"/>
        <v>-2.189532836791554E-2</v>
      </c>
      <c r="AAN151" s="484">
        <f t="shared" ca="1" si="344"/>
        <v>-6.1359063816095079E-2</v>
      </c>
      <c r="AAO151" s="484">
        <f t="shared" ca="1" si="344"/>
        <v>-6.3937554045021938E-2</v>
      </c>
      <c r="AAP151" s="484">
        <f t="shared" ca="1" si="344"/>
        <v>-2.8906649957960041E-2</v>
      </c>
      <c r="AAQ151" s="484">
        <f t="shared" ca="1" si="344"/>
        <v>7.2202153341576855E-2</v>
      </c>
      <c r="AAR151" s="484">
        <f t="shared" ca="1" si="344"/>
        <v>1.612649398533611E-2</v>
      </c>
      <c r="AAS151" s="484">
        <f t="shared" ca="1" si="344"/>
        <v>-3.1171595822786675E-2</v>
      </c>
      <c r="AAT151" s="484">
        <f t="shared" ca="1" si="340"/>
        <v>0.1027465411596778</v>
      </c>
      <c r="AAU151" s="484">
        <f t="shared" ca="1" si="340"/>
        <v>0.12363824729832018</v>
      </c>
      <c r="AAV151" s="484">
        <f t="shared" ca="1" si="340"/>
        <v>-3.4108224499601811E-2</v>
      </c>
      <c r="AAW151" s="484">
        <f t="shared" ca="1" si="340"/>
        <v>-6.3917050252045346E-2</v>
      </c>
      <c r="AAX151" s="484">
        <f t="shared" ca="1" si="340"/>
        <v>1.3518443374506025E-2</v>
      </c>
      <c r="AAY151" s="484">
        <f t="shared" ca="1" si="340"/>
        <v>-0.12312049482031152</v>
      </c>
      <c r="AAZ151" s="484">
        <f t="shared" ca="1" si="340"/>
        <v>-0.11856365915979221</v>
      </c>
      <c r="ABA151" s="484">
        <f t="shared" ca="1" si="340"/>
        <v>-0.10451532592333997</v>
      </c>
    </row>
    <row r="152" spans="1:729" ht="15" customHeight="1" x14ac:dyDescent="0.35">
      <c r="A152" s="498">
        <v>150</v>
      </c>
      <c r="B152" s="628"/>
      <c r="C152" s="606" t="s">
        <v>7663</v>
      </c>
      <c r="D152" s="629">
        <v>882</v>
      </c>
      <c r="E152" s="630" t="s">
        <v>7664</v>
      </c>
      <c r="F152" s="631" t="s">
        <v>1240</v>
      </c>
      <c r="G152" s="632">
        <v>198.41</v>
      </c>
      <c r="H152" s="504">
        <v>824.27611478560732</v>
      </c>
      <c r="I152" s="505">
        <v>4180</v>
      </c>
      <c r="J152" s="633" t="s">
        <v>7665</v>
      </c>
      <c r="K152" s="469">
        <v>0</v>
      </c>
      <c r="L152" s="508" t="s">
        <v>1188</v>
      </c>
      <c r="M152" s="817">
        <v>149</v>
      </c>
      <c r="N152" s="818">
        <v>0.4219</v>
      </c>
      <c r="O152" s="819">
        <v>0.26469999999999999</v>
      </c>
      <c r="P152" s="820">
        <v>0.2596</v>
      </c>
      <c r="Q152" s="821">
        <v>0.74139999999999995</v>
      </c>
      <c r="R152" s="818">
        <v>0.25</v>
      </c>
      <c r="S152" s="822">
        <v>0.42359999999999998</v>
      </c>
      <c r="T152" s="822">
        <v>0.34029999999999999</v>
      </c>
      <c r="U152" s="822">
        <v>0.34057999999999999</v>
      </c>
      <c r="V152" s="822">
        <v>0.24410000000000001</v>
      </c>
      <c r="W152" s="506" t="s">
        <v>1188</v>
      </c>
      <c r="X152" s="875" t="s">
        <v>1188</v>
      </c>
      <c r="Y152" s="517" t="s">
        <v>1188</v>
      </c>
      <c r="Z152" s="517">
        <v>0</v>
      </c>
      <c r="AA152" s="875" t="s">
        <v>1188</v>
      </c>
      <c r="AB152" s="520" t="s">
        <v>1188</v>
      </c>
      <c r="AC152" s="369">
        <v>0</v>
      </c>
      <c r="AD152" s="431" t="s">
        <v>1188</v>
      </c>
      <c r="AE152" s="817">
        <v>0</v>
      </c>
      <c r="AF152" s="634" t="s">
        <v>1188</v>
      </c>
      <c r="AG152" s="635" t="s">
        <v>1188</v>
      </c>
      <c r="AH152" s="636" t="s">
        <v>1188</v>
      </c>
      <c r="AI152" s="636" t="s">
        <v>1188</v>
      </c>
      <c r="AJ152" s="636" t="s">
        <v>1188</v>
      </c>
      <c r="AK152" s="637" t="s">
        <v>1188</v>
      </c>
      <c r="AL152" s="765" t="s">
        <v>1188</v>
      </c>
      <c r="AM152" s="639" t="s">
        <v>1188</v>
      </c>
      <c r="AN152" s="636" t="s">
        <v>1188</v>
      </c>
      <c r="AO152" s="636" t="s">
        <v>1188</v>
      </c>
      <c r="AP152" s="636" t="s">
        <v>1188</v>
      </c>
      <c r="AQ152" s="636" t="s">
        <v>1188</v>
      </c>
      <c r="AR152" s="636" t="s">
        <v>1188</v>
      </c>
      <c r="AS152" s="636" t="s">
        <v>1188</v>
      </c>
      <c r="AT152" s="636" t="s">
        <v>1188</v>
      </c>
      <c r="AU152" s="640" t="s">
        <v>1188</v>
      </c>
      <c r="AV152" s="709" t="s">
        <v>7666</v>
      </c>
      <c r="AW152" s="642" t="s">
        <v>1190</v>
      </c>
      <c r="AX152" s="643">
        <v>2</v>
      </c>
      <c r="AY152" s="709" t="s">
        <v>7667</v>
      </c>
      <c r="AZ152" s="645">
        <v>1</v>
      </c>
      <c r="BA152" s="709" t="s">
        <v>7668</v>
      </c>
      <c r="BB152" s="631" t="s">
        <v>1143</v>
      </c>
      <c r="BC152" s="646" t="s">
        <v>747</v>
      </c>
      <c r="BD152" s="631" t="s">
        <v>1195</v>
      </c>
      <c r="BE152" s="631" t="s">
        <v>1317</v>
      </c>
      <c r="BF152" s="631">
        <v>3</v>
      </c>
      <c r="BG152" s="631">
        <v>2006</v>
      </c>
      <c r="BH152" s="631" t="s">
        <v>1197</v>
      </c>
      <c r="BI152" s="631">
        <v>1</v>
      </c>
      <c r="BJ152" s="631">
        <v>2</v>
      </c>
      <c r="BK152" s="631" t="s">
        <v>7669</v>
      </c>
      <c r="BL152" s="631" t="s">
        <v>1257</v>
      </c>
      <c r="BM152" s="709" t="s">
        <v>7666</v>
      </c>
      <c r="BN152" s="647">
        <v>2001</v>
      </c>
      <c r="BO152" s="557" t="s">
        <v>7670</v>
      </c>
      <c r="BP152" s="647">
        <v>2006</v>
      </c>
      <c r="BQ152" s="647">
        <v>2</v>
      </c>
      <c r="BR152" s="647">
        <v>4</v>
      </c>
      <c r="BS152" s="647" t="s">
        <v>1188</v>
      </c>
      <c r="BT152" s="647" t="s">
        <v>1188</v>
      </c>
      <c r="BU152" s="647" t="s">
        <v>1188</v>
      </c>
      <c r="BV152" s="648" t="s">
        <v>1188</v>
      </c>
      <c r="BW152" s="551" t="s">
        <v>7671</v>
      </c>
      <c r="BX152" s="650">
        <v>1962</v>
      </c>
      <c r="BY152" s="647" t="s">
        <v>2445</v>
      </c>
      <c r="BZ152" s="651" t="s">
        <v>2446</v>
      </c>
      <c r="CA152" s="647">
        <v>2</v>
      </c>
      <c r="CB152" s="647" t="s">
        <v>1801</v>
      </c>
      <c r="CC152" s="709" t="s">
        <v>7672</v>
      </c>
      <c r="CD152" s="652">
        <v>2003</v>
      </c>
      <c r="CE152" s="647">
        <v>3</v>
      </c>
      <c r="CF152" s="647">
        <v>2</v>
      </c>
      <c r="CG152" s="515" t="s">
        <v>7671</v>
      </c>
      <c r="CH152" s="647">
        <v>1962</v>
      </c>
      <c r="CI152" s="647">
        <v>2001</v>
      </c>
      <c r="CJ152" s="647">
        <v>1</v>
      </c>
      <c r="CK152" s="651" t="s">
        <v>1207</v>
      </c>
      <c r="CL152" s="651" t="s">
        <v>1208</v>
      </c>
      <c r="CM152" s="647">
        <v>2</v>
      </c>
      <c r="CN152" s="647" t="s">
        <v>1209</v>
      </c>
      <c r="CO152" s="709" t="s">
        <v>7673</v>
      </c>
      <c r="CP152" s="647">
        <v>1999</v>
      </c>
      <c r="CQ152" s="647">
        <v>3</v>
      </c>
      <c r="CR152" s="650">
        <v>2</v>
      </c>
      <c r="CS152" s="653" t="s">
        <v>1188</v>
      </c>
      <c r="CT152" s="647" t="s">
        <v>1188</v>
      </c>
      <c r="CU152" s="648">
        <v>1</v>
      </c>
      <c r="CV152" s="653" t="s">
        <v>1188</v>
      </c>
      <c r="CW152" s="647" t="s">
        <v>1188</v>
      </c>
      <c r="CX152" s="655">
        <v>0</v>
      </c>
      <c r="CY152" s="656" t="s">
        <v>7674</v>
      </c>
      <c r="CZ152" s="647">
        <v>2008</v>
      </c>
      <c r="DA152" s="657">
        <v>1</v>
      </c>
      <c r="DB152" s="723">
        <v>6047</v>
      </c>
      <c r="DC152" s="753">
        <v>3</v>
      </c>
      <c r="DD152" s="659" t="s">
        <v>7675</v>
      </c>
      <c r="DE152" s="648">
        <v>2012</v>
      </c>
      <c r="DF152" s="708" t="s">
        <v>755</v>
      </c>
      <c r="DG152" s="664" t="s">
        <v>7676</v>
      </c>
      <c r="DH152" s="663">
        <v>2</v>
      </c>
      <c r="DI152" s="642" t="s">
        <v>1214</v>
      </c>
      <c r="DJ152" s="578" t="s">
        <v>7677</v>
      </c>
      <c r="DK152" s="665">
        <v>1998</v>
      </c>
      <c r="DL152" s="665">
        <v>3</v>
      </c>
      <c r="DM152" s="655">
        <v>2</v>
      </c>
      <c r="DN152" s="790" t="s">
        <v>1143</v>
      </c>
      <c r="DO152" s="791" t="s">
        <v>7678</v>
      </c>
      <c r="DP152" s="663">
        <v>2</v>
      </c>
      <c r="DQ152" s="642" t="s">
        <v>1214</v>
      </c>
      <c r="DR152" s="709" t="s">
        <v>7679</v>
      </c>
      <c r="DS152" s="753">
        <v>2005</v>
      </c>
      <c r="DT152" s="753">
        <v>3</v>
      </c>
      <c r="DU152" s="657">
        <v>2</v>
      </c>
      <c r="DV152" s="651" t="s">
        <v>6000</v>
      </c>
      <c r="DW152" s="578" t="s">
        <v>7680</v>
      </c>
      <c r="DX152" s="647">
        <v>2010</v>
      </c>
      <c r="DY152" s="647">
        <v>2</v>
      </c>
      <c r="DZ152" s="650">
        <v>1</v>
      </c>
      <c r="EA152" s="743" t="s">
        <v>1188</v>
      </c>
      <c r="EB152" s="816" t="s">
        <v>7681</v>
      </c>
      <c r="EC152" s="647">
        <v>2</v>
      </c>
      <c r="ED152" s="668" t="s">
        <v>1453</v>
      </c>
      <c r="EE152" s="647">
        <v>1989</v>
      </c>
      <c r="EF152" s="647">
        <v>3</v>
      </c>
      <c r="EG152" s="650" t="s">
        <v>1220</v>
      </c>
      <c r="EH152" s="648">
        <v>4</v>
      </c>
      <c r="EI152" s="551" t="s">
        <v>7666</v>
      </c>
      <c r="EJ152" s="651" t="s">
        <v>1190</v>
      </c>
      <c r="EK152" s="647" t="s">
        <v>1188</v>
      </c>
      <c r="EL152" s="647" t="s">
        <v>1188</v>
      </c>
      <c r="EM152" s="669" t="s">
        <v>1188</v>
      </c>
      <c r="EN152" s="647" t="s">
        <v>1188</v>
      </c>
      <c r="EO152" s="670" t="s">
        <v>1188</v>
      </c>
      <c r="EP152" s="556">
        <v>0</v>
      </c>
      <c r="EQ152" s="556" t="s">
        <v>1188</v>
      </c>
      <c r="ER152" s="651" t="s">
        <v>1188</v>
      </c>
      <c r="ES152" s="556" t="s">
        <v>1188</v>
      </c>
      <c r="ET152" s="556">
        <v>0</v>
      </c>
      <c r="EU152" s="671">
        <v>0</v>
      </c>
      <c r="EV152" s="672"/>
      <c r="EW152" s="673"/>
      <c r="EX152" s="674"/>
      <c r="EY152" s="631" t="s">
        <v>2586</v>
      </c>
      <c r="EZ152" s="631" t="s">
        <v>1188</v>
      </c>
      <c r="FA152" s="675"/>
      <c r="FB152" s="648">
        <v>1</v>
      </c>
      <c r="FC152" s="676"/>
      <c r="FD152" s="647"/>
      <c r="FE152" s="648"/>
      <c r="FF152" s="652" t="s">
        <v>1225</v>
      </c>
      <c r="FG152" s="563" t="s">
        <v>1282</v>
      </c>
      <c r="FH152" s="631" t="str">
        <f t="shared" si="266"/>
        <v>D</v>
      </c>
      <c r="FI152" s="677">
        <f t="shared" si="267"/>
        <v>0.16666666666666666</v>
      </c>
      <c r="FJ152" s="678">
        <f t="shared" si="268"/>
        <v>0</v>
      </c>
      <c r="FK152" s="679">
        <f t="shared" si="269"/>
        <v>0.5</v>
      </c>
      <c r="FL152" s="680">
        <f t="shared" si="270"/>
        <v>0</v>
      </c>
      <c r="FM152" s="681">
        <v>0</v>
      </c>
      <c r="FN152" s="430" t="s">
        <v>1188</v>
      </c>
      <c r="FO152" s="686" t="s">
        <v>1188</v>
      </c>
      <c r="FP152" s="686" t="s">
        <v>1188</v>
      </c>
      <c r="FQ152" s="430">
        <v>0</v>
      </c>
      <c r="FR152" s="682" t="s">
        <v>1188</v>
      </c>
      <c r="FS152" s="369">
        <v>0</v>
      </c>
      <c r="FT152" s="430" t="s">
        <v>1188</v>
      </c>
      <c r="FU152" s="431" t="s">
        <v>1188</v>
      </c>
      <c r="FV152" s="369">
        <v>0</v>
      </c>
      <c r="FW152" s="430" t="s">
        <v>1188</v>
      </c>
      <c r="FX152" s="431" t="s">
        <v>1188</v>
      </c>
      <c r="FY152" s="369">
        <v>0</v>
      </c>
      <c r="FZ152" s="430" t="s">
        <v>1188</v>
      </c>
      <c r="GA152" s="686" t="s">
        <v>1188</v>
      </c>
      <c r="GB152" s="431" t="s">
        <v>1188</v>
      </c>
      <c r="GC152" s="369">
        <v>0</v>
      </c>
      <c r="GD152" s="430" t="s">
        <v>1188</v>
      </c>
      <c r="GE152" s="686" t="s">
        <v>1188</v>
      </c>
      <c r="GF152" s="431" t="s">
        <v>1188</v>
      </c>
      <c r="GG152" s="369">
        <v>0</v>
      </c>
      <c r="GH152" s="430" t="s">
        <v>1188</v>
      </c>
      <c r="GI152" s="686" t="s">
        <v>1188</v>
      </c>
      <c r="GJ152" s="431" t="s">
        <v>1188</v>
      </c>
      <c r="GK152" s="369">
        <v>1</v>
      </c>
      <c r="GL152" s="430" t="s">
        <v>1188</v>
      </c>
      <c r="GM152" s="686" t="s">
        <v>7682</v>
      </c>
      <c r="GN152" s="573" t="s">
        <v>7683</v>
      </c>
      <c r="GO152" s="676">
        <v>0</v>
      </c>
      <c r="GP152" s="917" t="s">
        <v>1188</v>
      </c>
      <c r="GQ152" s="872" t="s">
        <v>1188</v>
      </c>
      <c r="GR152" s="872" t="s">
        <v>1188</v>
      </c>
      <c r="GS152" s="872" t="s">
        <v>1188</v>
      </c>
      <c r="GT152" s="873" t="s">
        <v>1188</v>
      </c>
      <c r="GU152" s="581">
        <v>0</v>
      </c>
      <c r="GV152" s="687" t="s">
        <v>1188</v>
      </c>
      <c r="GW152" s="872" t="s">
        <v>1188</v>
      </c>
      <c r="GX152" s="873" t="s">
        <v>1188</v>
      </c>
      <c r="GY152" s="874">
        <v>0</v>
      </c>
      <c r="GZ152" s="582" t="s">
        <v>1188</v>
      </c>
      <c r="HA152" s="583" t="s">
        <v>5605</v>
      </c>
      <c r="HB152" s="584">
        <v>2</v>
      </c>
      <c r="HC152" s="585">
        <v>0</v>
      </c>
      <c r="HD152" s="586" t="s">
        <v>1188</v>
      </c>
      <c r="HE152" s="690" t="s">
        <v>1188</v>
      </c>
      <c r="HF152" s="587" t="s">
        <v>1188</v>
      </c>
      <c r="HG152" s="587" t="s">
        <v>1188</v>
      </c>
      <c r="HH152" s="588">
        <v>0</v>
      </c>
      <c r="HI152" s="787" t="s">
        <v>1188</v>
      </c>
      <c r="HJ152" s="808" t="s">
        <v>1188</v>
      </c>
      <c r="HK152" s="691" t="s">
        <v>1188</v>
      </c>
      <c r="HL152" s="692">
        <v>0</v>
      </c>
      <c r="HM152" s="857" t="s">
        <v>1188</v>
      </c>
      <c r="HN152" s="697" t="s">
        <v>1188</v>
      </c>
      <c r="HO152" s="681" t="s">
        <v>1188</v>
      </c>
      <c r="HP152" s="574" t="s">
        <v>1188</v>
      </c>
      <c r="HQ152" s="472" t="str">
        <f t="shared" si="271"/>
        <v>-</v>
      </c>
      <c r="HR152" s="593" t="s">
        <v>1188</v>
      </c>
      <c r="HS152" s="574" t="s">
        <v>1188</v>
      </c>
      <c r="HT152" s="574" t="s">
        <v>1188</v>
      </c>
      <c r="HU152" s="574" t="s">
        <v>1188</v>
      </c>
      <c r="HV152" s="574" t="s">
        <v>1188</v>
      </c>
      <c r="HW152" s="574" t="s">
        <v>1188</v>
      </c>
      <c r="HX152" s="574" t="s">
        <v>1188</v>
      </c>
      <c r="HY152" s="574" t="s">
        <v>1188</v>
      </c>
      <c r="HZ152" s="574" t="s">
        <v>1188</v>
      </c>
      <c r="IA152" s="574" t="s">
        <v>1188</v>
      </c>
      <c r="IB152" s="574" t="s">
        <v>1188</v>
      </c>
      <c r="IC152" s="574" t="s">
        <v>1188</v>
      </c>
      <c r="ID152" s="681" t="s">
        <v>1188</v>
      </c>
      <c r="IE152" s="369" t="s">
        <v>1188</v>
      </c>
      <c r="IF152" s="574" t="s">
        <v>1188</v>
      </c>
      <c r="IG152" s="472" t="str">
        <f t="shared" si="272"/>
        <v>-</v>
      </c>
      <c r="IH152" s="609" t="s">
        <v>1188</v>
      </c>
      <c r="II152" s="694" t="s">
        <v>1188</v>
      </c>
      <c r="IJ152" s="695" t="s">
        <v>1188</v>
      </c>
      <c r="IK152" s="696" t="s">
        <v>1188</v>
      </c>
      <c r="IL152" s="696" t="s">
        <v>1188</v>
      </c>
      <c r="IM152" s="697" t="s">
        <v>1188</v>
      </c>
      <c r="IN152" s="599">
        <v>3</v>
      </c>
      <c r="IO152" s="600">
        <v>2</v>
      </c>
      <c r="IP152" s="601">
        <v>2</v>
      </c>
      <c r="IQ152" s="600">
        <v>30</v>
      </c>
      <c r="IR152" s="587">
        <v>51</v>
      </c>
      <c r="IS152" s="601">
        <v>81</v>
      </c>
      <c r="IT152" s="599" t="s">
        <v>1188</v>
      </c>
      <c r="IU152" s="600" t="s">
        <v>1188</v>
      </c>
      <c r="IV152" s="587" t="s">
        <v>1188</v>
      </c>
      <c r="IW152" s="601" t="s">
        <v>1188</v>
      </c>
      <c r="IX152" s="602" t="s">
        <v>1188</v>
      </c>
      <c r="IY152" s="681">
        <v>0</v>
      </c>
      <c r="IZ152" s="698" t="s">
        <v>1188</v>
      </c>
      <c r="JA152" s="681">
        <v>2</v>
      </c>
      <c r="JB152" s="699" t="s">
        <v>7684</v>
      </c>
      <c r="JC152" s="681">
        <v>0</v>
      </c>
      <c r="JD152" s="430" t="s">
        <v>1188</v>
      </c>
      <c r="JE152" s="686" t="s">
        <v>1188</v>
      </c>
      <c r="JF152" s="686" t="s">
        <v>1188</v>
      </c>
      <c r="JG152" s="592" t="s">
        <v>1188</v>
      </c>
      <c r="JH152" s="369">
        <v>0</v>
      </c>
      <c r="JI152" s="430" t="s">
        <v>1188</v>
      </c>
      <c r="JJ152" s="686" t="s">
        <v>1188</v>
      </c>
      <c r="JK152" s="686" t="s">
        <v>1188</v>
      </c>
      <c r="JL152" s="592" t="s">
        <v>1188</v>
      </c>
      <c r="JM152" s="369">
        <v>0</v>
      </c>
      <c r="JN152" s="430" t="s">
        <v>1188</v>
      </c>
      <c r="JO152" s="430" t="s">
        <v>1188</v>
      </c>
      <c r="JP152" s="686" t="s">
        <v>1188</v>
      </c>
      <c r="JQ152" s="686" t="s">
        <v>1188</v>
      </c>
      <c r="JR152" s="592" t="s">
        <v>1188</v>
      </c>
      <c r="JS152" s="369">
        <v>0</v>
      </c>
      <c r="JT152" s="430" t="s">
        <v>1188</v>
      </c>
      <c r="JU152" s="686" t="s">
        <v>1188</v>
      </c>
      <c r="JV152" s="686" t="s">
        <v>1188</v>
      </c>
      <c r="JW152" s="592" t="s">
        <v>1188</v>
      </c>
      <c r="JX152" s="606">
        <v>0</v>
      </c>
      <c r="JY152" s="607" t="s">
        <v>1188</v>
      </c>
      <c r="JZ152" s="606" t="s">
        <v>1188</v>
      </c>
      <c r="KA152" s="606">
        <f t="shared" si="273"/>
        <v>0</v>
      </c>
      <c r="KB152" s="606"/>
      <c r="KC152" s="606"/>
      <c r="KD152" s="606"/>
      <c r="KE152" s="606"/>
      <c r="KF152" s="606">
        <f t="shared" si="274"/>
        <v>0</v>
      </c>
      <c r="KG152" s="606"/>
      <c r="KH152" s="606"/>
      <c r="KI152" s="606"/>
      <c r="KJ152" s="606"/>
      <c r="KK152" s="606">
        <v>0</v>
      </c>
      <c r="KL152" s="606">
        <v>0</v>
      </c>
      <c r="KM152" s="608">
        <f t="shared" si="248"/>
        <v>0.5872826039791107</v>
      </c>
      <c r="KN152" s="609">
        <v>0.43641301989555359</v>
      </c>
      <c r="KO152" s="609">
        <v>68.75</v>
      </c>
      <c r="KP152" s="610">
        <v>3</v>
      </c>
      <c r="KQ152" s="608">
        <f t="shared" si="249"/>
        <v>0.628127110004425</v>
      </c>
      <c r="KR152" s="609">
        <v>0.64063555002212524</v>
      </c>
      <c r="KS152" s="609">
        <v>73.076919555664063</v>
      </c>
      <c r="KT152" s="610">
        <v>3</v>
      </c>
      <c r="KU152" s="610" t="s">
        <v>1188</v>
      </c>
      <c r="KV152" s="606" t="s">
        <v>5586</v>
      </c>
      <c r="KW152" s="606" t="s">
        <v>7663</v>
      </c>
      <c r="KX152" s="700" t="str">
        <f t="shared" ca="1" si="275"/>
        <v>D</v>
      </c>
      <c r="KY152" s="701">
        <f t="shared" ca="1" si="276"/>
        <v>0.23731989966478395</v>
      </c>
      <c r="KZ152" s="702">
        <f t="shared" ca="1" si="235"/>
        <v>0.30067764705882355</v>
      </c>
      <c r="LA152" s="703">
        <f t="shared" ca="1" si="236"/>
        <v>0.31372380952380957</v>
      </c>
      <c r="LB152" s="703">
        <f t="shared" ca="1" si="237"/>
        <v>0.22916666666666666</v>
      </c>
      <c r="LC152" s="704">
        <f t="shared" ca="1" si="238"/>
        <v>0.10571147540983605</v>
      </c>
      <c r="LD152" s="696" cm="1">
        <f t="array" aca="1" ref="LD152" ca="1">INDIRECT(LD$203&amp;ROW())*LD$205</f>
        <v>0</v>
      </c>
      <c r="LE152" s="696" cm="1">
        <f t="array" aca="1" ref="LE152" ca="1">INDIRECT(LE$203&amp;ROW())*LE$205</f>
        <v>0</v>
      </c>
      <c r="LF152" s="696" cm="1">
        <f t="array" aca="1" ref="LF152" ca="1">INDIRECT(LF$203&amp;ROW())*LF$205</f>
        <v>0</v>
      </c>
      <c r="LG152" s="696" cm="1">
        <f t="array" aca="1" ref="LG152" ca="1">INDIRECT(LG$203&amp;ROW())*LG$205</f>
        <v>3</v>
      </c>
      <c r="LH152" s="696" cm="1">
        <f t="array" aca="1" ref="LH152" ca="1">INDIRECT(LH$203&amp;ROW())*LH$205</f>
        <v>2</v>
      </c>
      <c r="LI152" s="696" cm="1">
        <f t="array" aca="1" ref="LI152" ca="1">INDIRECT(LI$203&amp;ROW())*LI$205</f>
        <v>3</v>
      </c>
      <c r="LJ152" s="696" cm="1">
        <f t="array" aca="1" ref="LJ152" ca="1">INDIRECT(LJ$203&amp;ROW())*LJ$205</f>
        <v>3</v>
      </c>
      <c r="LK152" s="696" cm="1">
        <f t="array" aca="1" ref="LK152" ca="1">INDIRECT(LK$203&amp;ROW())*LK$205</f>
        <v>3</v>
      </c>
      <c r="LL152" s="696" cm="1">
        <f t="array" aca="1" ref="LL152" ca="1">INDIRECT(LL$203&amp;ROW())*LL$205</f>
        <v>3</v>
      </c>
      <c r="LM152" s="696" cm="1">
        <f t="array" aca="1" ref="LM152" ca="1">INDIRECT(LM$203&amp;ROW())*LM$205</f>
        <v>4</v>
      </c>
      <c r="LN152" s="696" cm="1">
        <f t="array" aca="1" ref="LN152" ca="1">INDIRECT(LN$203&amp;ROW())*LN$205</f>
        <v>3</v>
      </c>
      <c r="LO152" s="696" cm="1">
        <f t="array" aca="1" ref="LO152" ca="1">INDIRECT(LO$203&amp;ROW())*LO$205</f>
        <v>0</v>
      </c>
      <c r="LP152" s="696" cm="1">
        <f t="array" aca="1" ref="LP152" ca="1">INDIRECT(LP$203&amp;ROW())*LP$205</f>
        <v>0</v>
      </c>
      <c r="LQ152" s="696" cm="1">
        <f t="array" aca="1" ref="LQ152" ca="1">IF(INDIRECT(LQ$203&amp;ROW())="-",0,INDIRECT(LQ$203&amp;ROW())*LQ$205)</f>
        <v>1.5575999999999999</v>
      </c>
      <c r="LR152" s="696" cm="1">
        <f t="array" aca="1" ref="LR152" ca="1">INDIRECT(LR$203&amp;ROW())*LR$205</f>
        <v>0</v>
      </c>
      <c r="LS152" s="696" cm="1">
        <f t="array" aca="1" ref="LS152" ca="1">IF(INDIRECT(LS$203&amp;ROW())="-",0,INDIRECT(LS$203&amp;ROW())*LS$205)</f>
        <v>1.5882000000000001</v>
      </c>
      <c r="LT152" s="696" cm="1">
        <f t="array" aca="1" ref="LT152" ca="1">INDIRECT(LT$203&amp;ROW())*LT$205</f>
        <v>0</v>
      </c>
      <c r="LU152" s="696" cm="1">
        <f t="array" aca="1" ref="LU152" ca="1">INDIRECT(LU$203&amp;ROW())*LU$205</f>
        <v>2</v>
      </c>
      <c r="LV152" s="696" cm="1">
        <f t="array" aca="1" ref="LV152" ca="1">INDIRECT(LV$203&amp;ROW())*LV$205</f>
        <v>1</v>
      </c>
      <c r="LW152" s="696" cm="1">
        <f t="array" aca="1" ref="LW152" ca="1">INDIRECT(LW$203&amp;ROW())*LW$205</f>
        <v>0</v>
      </c>
      <c r="LX152" s="696" cm="1">
        <f t="array" aca="1" ref="LX152" ca="1">INDIRECT(LX$203&amp;ROW())*LX$205</f>
        <v>2</v>
      </c>
      <c r="LY152" s="696" cm="1">
        <f t="array" aca="1" ref="LY152" ca="1">IF(INDIRECT(LY$203&amp;ROW())="-",0,INDIRECT(LY$203&amp;ROW())*LY$205)</f>
        <v>1.5</v>
      </c>
      <c r="LZ152" s="696" cm="1">
        <f t="array" aca="1" ref="LZ152" ca="1">INDIRECT(LZ$203&amp;ROW())*LZ$205</f>
        <v>0</v>
      </c>
      <c r="MA152" s="696" cm="1">
        <f t="array" aca="1" ref="MA152" ca="1">INDIRECT(MA$203&amp;ROW())*MA$205</f>
        <v>4</v>
      </c>
      <c r="MB152" s="696" cm="1">
        <f t="array" aca="1" ref="MB152" ca="1">INDIRECT(MB$203&amp;ROW())*MB$205</f>
        <v>0</v>
      </c>
      <c r="MC152" s="696" cm="1">
        <f t="array" aca="1" ref="MC152" ca="1">IF($MB152=0,0,INDIRECT(MC$203&amp;ROW())*MC$205)</f>
        <v>0</v>
      </c>
      <c r="MD152" s="696" cm="1">
        <f t="array" aca="1" ref="MD152" ca="1">IF($MB152=0,0,INDIRECT(MD$203&amp;ROW())*MD$205)</f>
        <v>0</v>
      </c>
      <c r="ME152" s="696" cm="1">
        <f t="array" aca="1" ref="ME152" ca="1">IF($MB152=0,0,INDIRECT(ME$203&amp;ROW())*ME$205)</f>
        <v>0</v>
      </c>
      <c r="MF152" s="696" cm="1">
        <f t="array" aca="1" ref="MF152" ca="1">IF($MB152=0,0,INDIRECT(MF$203&amp;ROW())*MF$205)</f>
        <v>0</v>
      </c>
      <c r="MG152" s="696" cm="1">
        <f t="array" aca="1" ref="MG152" ca="1">INDIRECT(MG$203&amp;ROW())*MG$205</f>
        <v>0</v>
      </c>
      <c r="MH152" s="696" cm="1">
        <f t="array" aca="1" ref="MH152" ca="1">IF($MG152=0,0,INDIRECT(MH$203&amp;ROW())*MH$205)</f>
        <v>0</v>
      </c>
      <c r="MI152" s="696" cm="1">
        <f t="array" aca="1" ref="MI152" ca="1">IF($MG152=0,0,INDIRECT(MI$203&amp;ROW())*MI$205)</f>
        <v>0</v>
      </c>
      <c r="MJ152" s="696" cm="1">
        <f t="array" aca="1" ref="MJ152" ca="1">INDIRECT(MJ$203&amp;ROW())*MJ$205</f>
        <v>0</v>
      </c>
      <c r="MK152" s="696" cm="1">
        <f t="array" aca="1" ref="MK152" ca="1">INDIRECT(MK$203&amp;ROW())*MK$205</f>
        <v>0</v>
      </c>
      <c r="ML152" s="696" cm="1">
        <f t="array" aca="1" ref="ML152" ca="1">INDIRECT(ML$203&amp;ROW())*ML$205</f>
        <v>0</v>
      </c>
      <c r="MM152" s="696" cm="1">
        <f t="array" aca="1" ref="MM152" ca="1">INDIRECT(MM$203&amp;ROW())*MM$205</f>
        <v>0</v>
      </c>
      <c r="MN152" s="696" cm="1">
        <f t="array" aca="1" ref="MN152" ca="1">INDIRECT(MN$203&amp;ROW())*MN$205</f>
        <v>0</v>
      </c>
      <c r="MO152" s="696" cm="1">
        <f t="array" aca="1" ref="MO152" ca="1">INDIRECT(MO$203&amp;ROW())*MO$205</f>
        <v>0</v>
      </c>
      <c r="MP152" s="696" cm="1">
        <f t="array" aca="1" ref="MP152" ca="1">INDIRECT(MP$203&amp;ROW())*MP$205</f>
        <v>0</v>
      </c>
      <c r="MQ152" s="696" cm="1">
        <f t="array" aca="1" ref="MQ152" ca="1">INDIRECT(MQ$203&amp;ROW())*MQ$205</f>
        <v>0</v>
      </c>
      <c r="MR152" s="696" cm="1">
        <f t="array" aca="1" ref="MR152" ca="1">INDIRECT(MR$203&amp;ROW())*MR$205</f>
        <v>0</v>
      </c>
      <c r="MS152" s="696" cm="1">
        <f t="array" aca="1" ref="MS152" ca="1">INDIRECT(MS$203&amp;ROW())*MS$205</f>
        <v>0</v>
      </c>
      <c r="MT152" s="696" cm="1">
        <f t="array" aca="1" ref="MT152" ca="1">INDIRECT(MT$203&amp;ROW())*MT$205</f>
        <v>1</v>
      </c>
      <c r="MU152" s="696" cm="1">
        <f t="array" aca="1" ref="MU152" ca="1">INDIRECT(MU$203&amp;ROW())*MU$205</f>
        <v>1</v>
      </c>
      <c r="MV152" s="696" cm="1">
        <f t="array" aca="1" ref="MV152" ca="1">IF(INDIRECT(MV$203&amp;ROW())="-",0,INDIRECT(MV$203&amp;ROW())*MV$205)</f>
        <v>4.4483999999999995</v>
      </c>
      <c r="MW152" s="696" cm="1">
        <f t="array" aca="1" ref="MW152" ca="1">INDIRECT(MW$203&amp;ROW())*MW$205</f>
        <v>0</v>
      </c>
      <c r="MX152" s="696" cm="1">
        <f t="array" aca="1" ref="MX152" ca="1">INDIRECT(MX$203&amp;ROW())*MX$205</f>
        <v>0</v>
      </c>
      <c r="MY152" s="696" cm="1">
        <f t="array" aca="1" ref="MY152" ca="1">INDIRECT(MY$203&amp;ROW())*MY$205</f>
        <v>0</v>
      </c>
      <c r="NA152" s="701">
        <f t="shared" si="277"/>
        <v>0.54291707317073168</v>
      </c>
      <c r="NB152" s="617">
        <f t="shared" si="278"/>
        <v>0.37604999999999994</v>
      </c>
      <c r="NC152" s="695">
        <f t="shared" si="279"/>
        <v>0.17307692307692307</v>
      </c>
      <c r="ND152" s="697">
        <f t="shared" si="280"/>
        <v>0.10153333333333334</v>
      </c>
      <c r="NE152" s="694">
        <f t="shared" si="281"/>
        <v>0.29839433239524699</v>
      </c>
      <c r="NF152" s="682" t="str">
        <f t="shared" si="282"/>
        <v>C</v>
      </c>
      <c r="NH152" s="606" t="s">
        <v>7663</v>
      </c>
      <c r="NI152" s="563" t="str">
        <f t="shared" si="239"/>
        <v>C</v>
      </c>
      <c r="NJ152" s="563" t="str">
        <f t="shared" si="283"/>
        <v>C</v>
      </c>
      <c r="NK152" s="563" t="str">
        <f t="shared" ca="1" si="284"/>
        <v>D</v>
      </c>
      <c r="NL152" s="563" t="str">
        <f t="shared" ca="1" si="285"/>
        <v>C</v>
      </c>
      <c r="NM152" s="563" t="str">
        <f t="shared" ca="1" si="286"/>
        <v>C</v>
      </c>
      <c r="NN152" s="563" t="str">
        <f t="shared" ca="1" si="306"/>
        <v>C</v>
      </c>
      <c r="NO152" s="563" t="str">
        <f t="shared" ca="1" si="307"/>
        <v>C</v>
      </c>
      <c r="NP152" s="606" t="str">
        <f t="shared" si="287"/>
        <v>-</v>
      </c>
      <c r="NQ152" s="682" t="str">
        <f t="shared" si="288"/>
        <v>-</v>
      </c>
      <c r="NR152" s="682" t="e">
        <f>IF(OR(AND(NI152="A",OR(NJ152="C",NJ152="D")),AND(NI152="A",OR(#REF!="C",#REF!="D")),AND(NI152="B",OR(NJ152="D",#REF!="D")),AND(OR(NI152="C",NI152="D"),OR(NJ152="A",NJ152="B")),AND(OR(NI152="C",NI152="D"),OR(#REF!="A",#REF!="B")),AND(OR(NJ152="A",#REF!="A",NJ152="B",#REF!="B"),OR(NP152="-",NQ152="-")),AND(OR(NJ152="C",#REF!="C",NJ152="D",#REF!="D"),NP152="Yes")),"Yes","-")</f>
        <v>#REF!</v>
      </c>
      <c r="NS152" s="607"/>
      <c r="NT152" s="619">
        <f t="shared" si="289"/>
        <v>0.4219</v>
      </c>
      <c r="NU152" s="619">
        <f t="shared" si="290"/>
        <v>0.29839433239524699</v>
      </c>
      <c r="NV152" s="619">
        <f t="shared" ca="1" si="291"/>
        <v>0.23731989966478395</v>
      </c>
      <c r="NW152" s="619">
        <f t="shared" ca="1" si="308"/>
        <v>0.2837278990568094</v>
      </c>
      <c r="NX152" s="619">
        <f t="shared" ca="1" si="309"/>
        <v>0.30922862853589</v>
      </c>
      <c r="NY152" s="620">
        <f t="shared" ca="1" si="310"/>
        <v>0.28318542331353036</v>
      </c>
      <c r="NZ152" s="620">
        <f t="shared" ca="1" si="311"/>
        <v>0.3073228306894914</v>
      </c>
      <c r="OA152" s="705" t="s">
        <v>1188</v>
      </c>
      <c r="OB152" s="706" t="s">
        <v>1188</v>
      </c>
      <c r="OC152" s="494"/>
      <c r="OE152" s="606" t="s">
        <v>7663</v>
      </c>
      <c r="OF152" s="700" t="str">
        <f t="shared" ca="1" si="292"/>
        <v>C</v>
      </c>
      <c r="OG152" s="701">
        <f t="shared" ca="1" si="312"/>
        <v>0.2837278990568094</v>
      </c>
      <c r="OH152" s="705">
        <f t="shared" ca="1" si="293"/>
        <v>0.46995393145336223</v>
      </c>
      <c r="OI152" s="696">
        <f t="shared" ca="1" si="294"/>
        <v>0.37073384993726483</v>
      </c>
      <c r="OJ152" s="696">
        <f t="shared" ca="1" si="295"/>
        <v>0.17841716768114319</v>
      </c>
      <c r="OK152" s="697">
        <f t="shared" ca="1" si="296"/>
        <v>0.11580664715546735</v>
      </c>
      <c r="OL152" s="696" cm="1">
        <f t="array" aca="1" ref="OL152" ca="1">INDIRECT(OL$203&amp;ROW())*OL$205</f>
        <v>0</v>
      </c>
      <c r="OM152" s="696" cm="1">
        <f t="array" aca="1" ref="OM152" ca="1">INDIRECT(OM$203&amp;ROW())*OM$205</f>
        <v>0</v>
      </c>
      <c r="ON152" s="696" cm="1">
        <f t="array" aca="1" ref="ON152" ca="1">INDIRECT(ON$203&amp;ROW())*ON$205</f>
        <v>0</v>
      </c>
      <c r="OO152" s="696" cm="1">
        <f t="array" aca="1" ref="OO152" ca="1">INDIRECT(OO$203&amp;ROW())*OO$205</f>
        <v>1.0790999999999999</v>
      </c>
      <c r="OP152" s="696" cm="1">
        <f t="array" aca="1" ref="OP152" ca="1">INDIRECT(OP$203&amp;ROW())*OP$205</f>
        <v>1.0553999999999999</v>
      </c>
      <c r="OQ152" s="696" cm="1">
        <f t="array" aca="1" ref="OQ152" ca="1">INDIRECT(OQ$203&amp;ROW())*OQ$205</f>
        <v>1.5849</v>
      </c>
      <c r="OR152" s="696" cm="1">
        <f t="array" aca="1" ref="OR152" ca="1">INDIRECT(OR$203&amp;ROW())*OR$205</f>
        <v>1.4141999999999999</v>
      </c>
      <c r="OS152" s="696" cm="1">
        <f t="array" aca="1" ref="OS152" ca="1">INDIRECT(OS$203&amp;ROW())*OS$205</f>
        <v>1.5387</v>
      </c>
      <c r="OT152" s="696" cm="1">
        <f t="array" aca="1" ref="OT152" ca="1">INDIRECT(OT$203&amp;ROW())*OT$205</f>
        <v>1.4727000000000001</v>
      </c>
      <c r="OU152" s="696" cm="1">
        <f t="array" aca="1" ref="OU152" ca="1">INDIRECT(OU$203&amp;ROW())*OU$205</f>
        <v>1.2869999999999999</v>
      </c>
      <c r="OV152" s="696" cm="1">
        <f t="array" aca="1" ref="OV152" ca="1">INDIRECT(OV$203&amp;ROW())*OV$205</f>
        <v>1.2161999999999999</v>
      </c>
      <c r="OW152" s="696" cm="1">
        <f t="array" aca="1" ref="OW152" ca="1">INDIRECT(OW$203&amp;ROW())*OW$205</f>
        <v>0</v>
      </c>
      <c r="OX152" s="696" cm="1">
        <f t="array" aca="1" ref="OX152" ca="1">INDIRECT(OX$203&amp;ROW())*OX$205</f>
        <v>0</v>
      </c>
      <c r="OY152" s="696" cm="1">
        <f t="array" aca="1" ref="OY152" ca="1">IF(INDIRECT(OY$203&amp;ROW())="-",0,INDIRECT(OY$203&amp;ROW())*OY$205)</f>
        <v>0.18423812000000001</v>
      </c>
      <c r="OZ152" s="696" cm="1">
        <f t="array" aca="1" ref="OZ152" ca="1">INDIRECT(OZ$203&amp;ROW())*OZ$205</f>
        <v>0</v>
      </c>
      <c r="PA152" s="696" cm="1">
        <f t="array" aca="1" ref="PA152" ca="1">IF(INDIRECT(PA$203&amp;ROW())="-",0,INDIRECT(PA$203&amp;ROW())*PA$205)</f>
        <v>0.23383597999999997</v>
      </c>
      <c r="PB152" s="705" cm="1">
        <f t="array" aca="1" ref="PB152" ca="1">INDIRECT(PB$203&amp;ROW())*PB$205</f>
        <v>0</v>
      </c>
      <c r="PC152" s="696" cm="1">
        <f t="array" aca="1" ref="PC152" ca="1">INDIRECT(PC$203&amp;ROW())*PC$205</f>
        <v>1.3946000000000001</v>
      </c>
      <c r="PD152" s="696" cm="1">
        <f t="array" aca="1" ref="PD152" ca="1">INDIRECT(PD$203&amp;ROW())*PD$205</f>
        <v>0.73419999999999996</v>
      </c>
      <c r="PE152" s="696" cm="1">
        <f t="array" aca="1" ref="PE152" ca="1">INDIRECT(PE$203&amp;ROW())*PE$205</f>
        <v>0</v>
      </c>
      <c r="PF152" s="696" cm="1">
        <f t="array" aca="1" ref="PF152" ca="1">INDIRECT(PF$203&amp;ROW())*PF$205</f>
        <v>1.3308</v>
      </c>
      <c r="PG152" s="696" cm="1">
        <f t="array" aca="1" ref="PG152" ca="1">IF(INDIRECT(PG$203&amp;ROW())="-",0,INDIRECT(PG$203&amp;ROW())*PG$205)</f>
        <v>0.21875</v>
      </c>
      <c r="PH152" s="696" cm="1">
        <f t="array" aca="1" ref="PH152" ca="1">INDIRECT(PH$203&amp;ROW())*PH$205</f>
        <v>0</v>
      </c>
      <c r="PI152" s="696" cm="1">
        <f t="array" aca="1" ref="PI152" ca="1">INDIRECT(PI$203&amp;ROW())*PI$205</f>
        <v>1.2145999999999999</v>
      </c>
      <c r="PJ152" s="696" cm="1">
        <f t="array" aca="1" ref="PJ152" ca="1">INDIRECT(PJ$203&amp;ROW())*PJ$205</f>
        <v>0</v>
      </c>
      <c r="PK152" s="696" cm="1">
        <f t="array" aca="1" ref="PK152" ca="1">IF($PJ152=0,0,INDIRECT(PK$203&amp;ROW())*PK$205)</f>
        <v>0</v>
      </c>
      <c r="PL152" s="696" cm="1">
        <f t="array" aca="1" ref="PL152" ca="1">IF($MPE152=0,0,INDIRECT(PL$203&amp;ROW())*PL$205)</f>
        <v>0</v>
      </c>
      <c r="PM152" s="696" cm="1">
        <f t="array" aca="1" ref="PM152" ca="1">IF($MPE152=0,0,INDIRECT(PM$203&amp;ROW())*PM$205)</f>
        <v>0</v>
      </c>
      <c r="PN152" s="696" cm="1">
        <f t="array" aca="1" ref="PN152" ca="1">IF($PJ152=0,0,INDIRECT(PN$203&amp;ROW())*PN$205)</f>
        <v>0</v>
      </c>
      <c r="PO152" s="696" cm="1">
        <f t="array" aca="1" ref="PO152" ca="1">INDIRECT(PO$203&amp;ROW())*PO$205</f>
        <v>0</v>
      </c>
      <c r="PP152" s="696" cm="1">
        <f t="array" aca="1" ref="PP152" ca="1">IF($PO152=0,0,INDIRECT(PP$203&amp;ROW())*PP$205)</f>
        <v>0</v>
      </c>
      <c r="PQ152" s="696" cm="1">
        <f t="array" aca="1" ref="PQ152" ca="1">IF($PO152=0,0,INDIRECT(PQ$203&amp;ROW())*PQ$205)</f>
        <v>0</v>
      </c>
      <c r="PR152" s="696" cm="1">
        <f t="array" aca="1" ref="PR152" ca="1">INDIRECT(PR$203&amp;ROW())*PR$205</f>
        <v>0</v>
      </c>
      <c r="PS152" s="696" cm="1">
        <f t="array" aca="1" ref="PS152" ca="1">INDIRECT(PS$203&amp;ROW())*PS$205</f>
        <v>0</v>
      </c>
      <c r="PT152" s="696" cm="1">
        <f t="array" aca="1" ref="PT152" ca="1">INDIRECT(PT$203&amp;ROW())*PT$205</f>
        <v>0</v>
      </c>
      <c r="PU152" s="696" cm="1">
        <f t="array" aca="1" ref="PU152" ca="1">INDIRECT(PU$203&amp;ROW())*PU$205</f>
        <v>0</v>
      </c>
      <c r="PV152" s="696" cm="1">
        <f t="array" aca="1" ref="PV152" ca="1">INDIRECT(PV$203&amp;ROW())*PV$205</f>
        <v>0</v>
      </c>
      <c r="PW152" s="696" cm="1">
        <f t="array" aca="1" ref="PW152" ca="1">INDIRECT(PW$203&amp;ROW())*PW$205</f>
        <v>0</v>
      </c>
      <c r="PX152" s="696" cm="1">
        <f t="array" aca="1" ref="PX152" ca="1">INDIRECT(PX$203&amp;ROW())*PX$205</f>
        <v>0</v>
      </c>
      <c r="PY152" s="696" cm="1">
        <f t="array" aca="1" ref="PY152" ca="1">INDIRECT(PY$203&amp;ROW())*PY$205</f>
        <v>0</v>
      </c>
      <c r="PZ152" s="696" cm="1">
        <f t="array" aca="1" ref="PZ152" ca="1">INDIRECT(PZ$203&amp;ROW())*PZ$205</f>
        <v>0</v>
      </c>
      <c r="QA152" s="696" cm="1">
        <f t="array" aca="1" ref="QA152" ca="1">INDIRECT(QA$203&amp;ROW())*QA$205</f>
        <v>0</v>
      </c>
      <c r="QB152" s="696" cm="1">
        <f t="array" aca="1" ref="QB152" ca="1">INDIRECT(QB$203&amp;ROW())*QB$205</f>
        <v>0.79830000000000001</v>
      </c>
      <c r="QC152" s="696" cm="1">
        <f t="array" aca="1" ref="QC152" ca="1">INDIRECT(QC$203&amp;ROW())*QC$205</f>
        <v>0.71299999999999997</v>
      </c>
      <c r="QD152" s="696" cm="1">
        <f t="array" aca="1" ref="QD152" ca="1">IF(INDIRECT(QD$203&amp;ROW())="-",0,INDIRECT(QD$203&amp;ROW())*QD$205)</f>
        <v>0.45529373999999995</v>
      </c>
      <c r="QE152" s="696" cm="1">
        <f t="array" aca="1" ref="QE152" ca="1">INDIRECT(QE$203&amp;ROW())*QE$205</f>
        <v>0</v>
      </c>
      <c r="QF152" s="696" cm="1">
        <f t="array" aca="1" ref="QF152" ca="1">INDIRECT(QF$203&amp;ROW())*QF$205</f>
        <v>0</v>
      </c>
      <c r="QG152" s="696" cm="1">
        <f t="array" aca="1" ref="QG152" ca="1">INDIRECT(QG$203&amp;ROW())*QG$205</f>
        <v>0</v>
      </c>
      <c r="QI152" s="606" t="s">
        <v>7663</v>
      </c>
      <c r="QJ152" s="700" t="str">
        <f t="shared" ca="1" si="297"/>
        <v>C</v>
      </c>
      <c r="QK152" s="701">
        <f t="shared" ca="1" si="313"/>
        <v>0.30922862853589</v>
      </c>
      <c r="QL152" s="705">
        <f t="shared" ca="1" si="298"/>
        <v>0.69852420583714836</v>
      </c>
      <c r="QM152" s="696">
        <f t="shared" ca="1" si="299"/>
        <v>0.41540714620257718</v>
      </c>
      <c r="QN152" s="696">
        <f t="shared" ca="1" si="300"/>
        <v>4.8251366793737031E-2</v>
      </c>
      <c r="QO152" s="697">
        <f t="shared" ca="1" si="301"/>
        <v>7.4731795310097437E-2</v>
      </c>
      <c r="QP152" s="696" cm="1">
        <f t="array" aca="1" ref="QP152" ca="1">INDIRECT(QP$203&amp;ROW())*QP$205</f>
        <v>0</v>
      </c>
      <c r="QQ152" s="696" cm="1">
        <f t="array" aca="1" ref="QQ152" ca="1">INDIRECT(QQ$203&amp;ROW())*QQ$205</f>
        <v>0</v>
      </c>
      <c r="QR152" s="696" cm="1">
        <f t="array" aca="1" ref="QR152" ca="1">INDIRECT(QR$203&amp;ROW())*QR$205</f>
        <v>0</v>
      </c>
      <c r="QS152" s="696" cm="1">
        <f t="array" aca="1" ref="QS152" ca="1">INDIRECT(QS$203&amp;ROW())*QS$205</f>
        <v>0.22471360933801068</v>
      </c>
      <c r="QT152" s="696" cm="1">
        <f t="array" aca="1" ref="QT152" ca="1">INDIRECT(QT$203&amp;ROW())*QT$205</f>
        <v>0.17488542943331029</v>
      </c>
      <c r="QU152" s="696" cm="1">
        <f t="array" aca="1" ref="QU152" ca="1">INDIRECT(QU$203&amp;ROW())*QU$205</f>
        <v>0.53329206883563263</v>
      </c>
      <c r="QV152" s="696" cm="1">
        <f t="array" aca="1" ref="QV152" ca="1">INDIRECT(QV$203&amp;ROW())*QV$205</f>
        <v>0.24117831443907087</v>
      </c>
      <c r="QW152" s="696" cm="1">
        <f t="array" aca="1" ref="QW152" ca="1">INDIRECT(QW$203&amp;ROW())*QW$205</f>
        <v>0.53099416374332975</v>
      </c>
      <c r="QX152" s="696" cm="1">
        <f t="array" aca="1" ref="QX152" ca="1">INDIRECT(QX$203&amp;ROW())*QX$205</f>
        <v>0.60640894423913805</v>
      </c>
      <c r="QY152" s="696" cm="1">
        <f t="array" aca="1" ref="QY152" ca="1">INDIRECT(QY$203&amp;ROW())*QY$205</f>
        <v>9.0268316756905984E-2</v>
      </c>
      <c r="QZ152" s="696" cm="1">
        <f t="array" aca="1" ref="QZ152" ca="1">INDIRECT(QZ$203&amp;ROW())*QZ$205</f>
        <v>0.27613248380770827</v>
      </c>
      <c r="RA152" s="696" cm="1">
        <f t="array" aca="1" ref="RA152" ca="1">INDIRECT(RA$203&amp;ROW())*RA$205</f>
        <v>0</v>
      </c>
      <c r="RB152" s="696" cm="1">
        <f t="array" aca="1" ref="RB152" ca="1">INDIRECT(RB$203&amp;ROW())*RB$205</f>
        <v>0</v>
      </c>
      <c r="RC152" s="696" cm="1">
        <f t="array" aca="1" ref="RC152" ca="1">IF(INDIRECT(RC$203&amp;ROW())="-",0,INDIRECT(RC$203&amp;ROW())*RC$205)</f>
        <v>2.1782676500461472E-2</v>
      </c>
      <c r="RD152" s="696" cm="1">
        <f t="array" aca="1" ref="RD152" ca="1">INDIRECT(RD$203&amp;ROW())*RD$205</f>
        <v>0</v>
      </c>
      <c r="RE152" s="696" cm="1">
        <f t="array" aca="1" ref="RE152" ca="1">IF(INDIRECT(RE$203&amp;ROW())="-",0,INDIRECT(RE$203&amp;ROW())*RE$205)</f>
        <v>1.6752608817043949E-2</v>
      </c>
      <c r="RF152" s="705" cm="1">
        <f t="array" aca="1" ref="RF152" ca="1">INDIRECT(RF$203&amp;ROW())*RF$205</f>
        <v>0</v>
      </c>
      <c r="RG152" s="696" cm="1">
        <f t="array" aca="1" ref="RG152" ca="1">INDIRECT(RG$203&amp;ROW())*RG$205</f>
        <v>0.27650466908360405</v>
      </c>
      <c r="RH152" s="696" cm="1">
        <f t="array" aca="1" ref="RH152" ca="1">INDIRECT(RH$203&amp;ROW())*RH$205</f>
        <v>2.9193840390272292E-2</v>
      </c>
      <c r="RI152" s="696" cm="1">
        <f t="array" aca="1" ref="RI152" ca="1">INDIRECT(RI$203&amp;ROW())*RI$205</f>
        <v>0</v>
      </c>
      <c r="RJ152" s="696" cm="1">
        <f t="array" aca="1" ref="RJ152" ca="1">INDIRECT(RJ$203&amp;ROW())*RJ$205</f>
        <v>0.12226723336432462</v>
      </c>
      <c r="RK152" s="696" cm="1">
        <f t="array" aca="1" ref="RK152" ca="1">IF(INDIRECT(RK$203&amp;ROW())="-",0,INDIRECT(RK$203&amp;ROW())*RK$205)</f>
        <v>1.5105399717661821E-2</v>
      </c>
      <c r="RL152" s="696" cm="1">
        <f t="array" aca="1" ref="RL152" ca="1">INDIRECT(RL$203&amp;ROW())*RL$205</f>
        <v>0</v>
      </c>
      <c r="RM152" s="696" cm="1">
        <f t="array" aca="1" ref="RM152" ca="1">INDIRECT(RM$203&amp;ROW())*RM$205</f>
        <v>2.9987460729532761E-2</v>
      </c>
      <c r="RN152" s="696" cm="1">
        <f t="array" aca="1" ref="RN152" ca="1">INDIRECT(RN$203&amp;ROW())*RN$205</f>
        <v>0</v>
      </c>
      <c r="RO152" s="696" cm="1">
        <f t="array" aca="1" ref="RO152" ca="1">IF($RN152=0,0,INDIRECT(RO$203&amp;ROW())*RO$205)</f>
        <v>0</v>
      </c>
      <c r="RP152" s="696" cm="1">
        <f t="array" aca="1" ref="RP152" ca="1">IF($RN152=0,0,INDIRECT(RP$203&amp;ROW())*RP$205)</f>
        <v>0</v>
      </c>
      <c r="RQ152" s="696" cm="1">
        <f t="array" aca="1" ref="RQ152" ca="1">IF($RN152=0,0,INDIRECT(RQ$203&amp;ROW())*RQ$205)</f>
        <v>0</v>
      </c>
      <c r="RR152" s="696" cm="1">
        <f t="array" aca="1" ref="RR152" ca="1">IF($RN152=0,0,INDIRECT(RR$203&amp;ROW())*RR$205)</f>
        <v>0</v>
      </c>
      <c r="RS152" s="696" cm="1">
        <f t="array" aca="1" ref="RS152" ca="1">INDIRECT(RS$203&amp;ROW())*RS$205</f>
        <v>0</v>
      </c>
      <c r="RT152" s="696" cm="1">
        <f t="array" aca="1" ref="RT152" ca="1">IF($RS152=0,0,INDIRECT(RT$203&amp;ROW())*RT$205)</f>
        <v>0</v>
      </c>
      <c r="RU152" s="696" cm="1">
        <f t="array" aca="1" ref="RU152" ca="1">IF($RS152=0,0,INDIRECT(RU$203&amp;ROW())*RU$205)</f>
        <v>0</v>
      </c>
      <c r="RV152" s="696" cm="1">
        <f t="array" aca="1" ref="RV152" ca="1">INDIRECT(RV$203&amp;ROW())*RV$205</f>
        <v>0</v>
      </c>
      <c r="RW152" s="696" cm="1">
        <f t="array" aca="1" ref="RW152" ca="1">INDIRECT(RW$203&amp;ROW())*RW$205</f>
        <v>0</v>
      </c>
      <c r="RX152" s="696" cm="1">
        <f t="array" aca="1" ref="RX152" ca="1">INDIRECT(RX$203&amp;ROW())*RX$205</f>
        <v>0</v>
      </c>
      <c r="RY152" s="696" cm="1">
        <f t="array" aca="1" ref="RY152" ca="1">INDIRECT(RY$203&amp;ROW())*RY$205</f>
        <v>0</v>
      </c>
      <c r="RZ152" s="696" cm="1">
        <f t="array" aca="1" ref="RZ152" ca="1">INDIRECT(RZ$203&amp;ROW())*RZ$205</f>
        <v>0</v>
      </c>
      <c r="SA152" s="696" cm="1">
        <f t="array" aca="1" ref="SA152" ca="1">INDIRECT(SA$203&amp;ROW())*SA$205</f>
        <v>0</v>
      </c>
      <c r="SB152" s="696" cm="1">
        <f t="array" aca="1" ref="SB152" ca="1">INDIRECT(SB$203&amp;ROW())*SB$205</f>
        <v>0</v>
      </c>
      <c r="SC152" s="696" cm="1">
        <f t="array" aca="1" ref="SC152" ca="1">INDIRECT(SC$203&amp;ROW())*SC$205</f>
        <v>0</v>
      </c>
      <c r="SD152" s="696" cm="1">
        <f t="array" aca="1" ref="SD152" ca="1">INDIRECT(SD$203&amp;ROW())*SD$205</f>
        <v>0</v>
      </c>
      <c r="SE152" s="696" cm="1">
        <f t="array" aca="1" ref="SE152" ca="1">INDIRECT(SE$203&amp;ROW())*SE$205</f>
        <v>0</v>
      </c>
      <c r="SF152" s="696" cm="1">
        <f t="array" aca="1" ref="SF152" ca="1">INDIRECT(SF$203&amp;ROW())*SF$205</f>
        <v>6.6118883241114992E-2</v>
      </c>
      <c r="SG152" s="696" cm="1">
        <f t="array" aca="1" ref="SG152" ca="1">INDIRECT(SG$203&amp;ROW())*SG$205</f>
        <v>3.7383921954634941E-2</v>
      </c>
      <c r="SH152" s="696" cm="1">
        <f t="array" aca="1" ref="SH152" ca="1">IF(INDIRECT(SH$203&amp;ROW())="-",0,INDIRECT(SH$203&amp;ROW())*SH$205)</f>
        <v>5.8333394741508254E-2</v>
      </c>
      <c r="SI152" s="696" cm="1">
        <f t="array" aca="1" ref="SI152" ca="1">INDIRECT(SI$203&amp;ROW())*SI$205</f>
        <v>0</v>
      </c>
      <c r="SJ152" s="696" cm="1">
        <f t="array" aca="1" ref="SJ152" ca="1">INDIRECT(SJ$203&amp;ROW())*SJ$205</f>
        <v>0</v>
      </c>
      <c r="SK152" s="696" cm="1">
        <f t="array" aca="1" ref="SK152" ca="1">INDIRECT(SK$203&amp;ROW())*SK$205</f>
        <v>0</v>
      </c>
      <c r="SN152" s="606" t="s">
        <v>7663</v>
      </c>
      <c r="SO152" s="707" cm="1">
        <f t="array" aca="1" ref="SO152" ca="1">INDIRECT(SO$203&amp;ROW())*SO$205</f>
        <v>0</v>
      </c>
      <c r="SP152" s="707" cm="1">
        <f t="array" aca="1" ref="SP152" ca="1">INDIRECT(SP$203&amp;ROW())*SP$205</f>
        <v>0</v>
      </c>
      <c r="SQ152" s="707" cm="1">
        <f t="array" aca="1" ref="SQ152" ca="1">INDIRECT(SQ$203&amp;ROW())*SQ$205</f>
        <v>0</v>
      </c>
      <c r="SR152" s="707" cm="1">
        <f t="array" aca="1" ref="SR152" ca="1">INDIRECT(SR$203&amp;ROW())*SR$205</f>
        <v>3</v>
      </c>
      <c r="SS152" s="707" cm="1">
        <f t="array" aca="1" ref="SS152" ca="1">INDIRECT(SS$203&amp;ROW())*SS$205</f>
        <v>2</v>
      </c>
      <c r="ST152" s="707" cm="1">
        <f t="array" aca="1" ref="ST152" ca="1">INDIRECT(ST$203&amp;ROW())*ST$205</f>
        <v>3</v>
      </c>
      <c r="SU152" s="707" cm="1">
        <f t="array" aca="1" ref="SU152" ca="1">INDIRECT(SU$203&amp;ROW())*SU$205</f>
        <v>3</v>
      </c>
      <c r="SV152" s="707" cm="1">
        <f t="array" aca="1" ref="SV152" ca="1">INDIRECT(SV$203&amp;ROW())*SV$205</f>
        <v>3</v>
      </c>
      <c r="SW152" s="707" cm="1">
        <f t="array" aca="1" ref="SW152" ca="1">INDIRECT(SW$203&amp;ROW())*SW$205</f>
        <v>3</v>
      </c>
      <c r="SX152" s="707" cm="1">
        <f t="array" aca="1" ref="SX152" ca="1">INDIRECT(SX$203&amp;ROW())*SX$205</f>
        <v>2</v>
      </c>
      <c r="SY152" s="707" cm="1">
        <f t="array" aca="1" ref="SY152" ca="1">INDIRECT(SY$203&amp;ROW())*SY$205</f>
        <v>3</v>
      </c>
      <c r="SZ152" s="707" cm="1">
        <f t="array" aca="1" ref="SZ152" ca="1">INDIRECT(SZ$203&amp;ROW())*SZ$205</f>
        <v>0</v>
      </c>
      <c r="TA152" s="707" cm="1">
        <f t="array" aca="1" ref="TA152" ca="1">INDIRECT(TA$203&amp;ROW())*TA$205</f>
        <v>0</v>
      </c>
      <c r="TB152" s="696" cm="1">
        <f t="array" aca="1" ref="TB152" ca="1">IF(INDIRECT(TB$203&amp;ROW())="-",0,INDIRECT(TB$203&amp;ROW())*TB$205)</f>
        <v>0.2596</v>
      </c>
      <c r="TC152" s="707" cm="1">
        <f t="array" aca="1" ref="TC152" ca="1">INDIRECT(TC$203&amp;ROW())*TC$205</f>
        <v>0</v>
      </c>
      <c r="TD152" s="696" cm="1">
        <f t="array" aca="1" ref="TD152" ca="1">IF(INDIRECT(TD$203&amp;ROW())="-",0,INDIRECT(TD$203&amp;ROW())*TD$205)</f>
        <v>0.26469999999999999</v>
      </c>
      <c r="TE152" s="732" cm="1">
        <f t="array" aca="1" ref="TE152" ca="1">INDIRECT(TE$203&amp;ROW())*TE$205</f>
        <v>0</v>
      </c>
      <c r="TF152" s="707" cm="1">
        <f t="array" aca="1" ref="TF152" ca="1">INDIRECT(TF$203&amp;ROW())*TF$205</f>
        <v>2</v>
      </c>
      <c r="TG152" s="707" cm="1">
        <f t="array" aca="1" ref="TG152" ca="1">INDIRECT(TG$203&amp;ROW())*TG$205</f>
        <v>1</v>
      </c>
      <c r="TH152" s="707" cm="1">
        <f t="array" aca="1" ref="TH152" ca="1">INDIRECT(TH$203&amp;ROW())*TH$205</f>
        <v>0</v>
      </c>
      <c r="TI152" s="707" cm="1">
        <f t="array" aca="1" ref="TI152" ca="1">INDIRECT(TI$203&amp;ROW())*TI$205</f>
        <v>2</v>
      </c>
      <c r="TJ152" s="696" cm="1">
        <f t="array" aca="1" ref="TJ152" ca="1">IF(INDIRECT(TJ$203&amp;ROW())="-",0,INDIRECT(TJ$203&amp;ROW())*TJ$205)</f>
        <v>0.25</v>
      </c>
      <c r="TK152" s="707" cm="1">
        <f t="array" aca="1" ref="TK152" ca="1">INDIRECT(TK$203&amp;ROW())*TK$205</f>
        <v>0</v>
      </c>
      <c r="TL152" s="707" cm="1">
        <f t="array" aca="1" ref="TL152" ca="1">INDIRECT(TL$203&amp;ROW())*TL$205</f>
        <v>2</v>
      </c>
      <c r="TM152" s="707" cm="1">
        <f t="array" aca="1" ref="TM152" ca="1">INDIRECT(TM$203&amp;ROW())*TM$205</f>
        <v>0</v>
      </c>
      <c r="TN152" s="707" cm="1">
        <f t="array" aca="1" ref="TN152" ca="1">IF($TM152=0,0,INDIRECT(TN$203&amp;ROW())*TN$205)</f>
        <v>0</v>
      </c>
      <c r="TO152" s="707" cm="1">
        <f t="array" aca="1" ref="TO152" ca="1">IF($TM152=0,0,INDIRECT(TO$203&amp;ROW())*TO$205)</f>
        <v>0</v>
      </c>
      <c r="TP152" s="707" cm="1">
        <f t="array" aca="1" ref="TP152" ca="1">IF($TM152=0,0,INDIRECT(TP$203&amp;ROW())*TP$205)</f>
        <v>0</v>
      </c>
      <c r="TQ152" s="707" cm="1">
        <f t="array" aca="1" ref="TQ152" ca="1">IF($TM152=0,0,INDIRECT(TQ$203&amp;ROW())*TQ$205)</f>
        <v>0</v>
      </c>
      <c r="TR152" s="707" cm="1">
        <f t="array" aca="1" ref="TR152" ca="1">INDIRECT(TR$203&amp;ROW())*TR$205</f>
        <v>0</v>
      </c>
      <c r="TS152" s="707" cm="1">
        <f t="array" aca="1" ref="TS152" ca="1">IF($TR152=0,0,INDIRECT(TS$203&amp;ROW())*TS$205)</f>
        <v>0</v>
      </c>
      <c r="TT152" s="707" cm="1">
        <f t="array" aca="1" ref="TT152" ca="1">IF($TR152=0,0,INDIRECT(TT$203&amp;ROW())*TT$205)</f>
        <v>0</v>
      </c>
      <c r="TU152" s="707" cm="1">
        <f t="array" aca="1" ref="TU152" ca="1">INDIRECT(TU$203&amp;ROW())*TU$205</f>
        <v>0</v>
      </c>
      <c r="TV152" s="707" cm="1">
        <f t="array" aca="1" ref="TV152" ca="1">INDIRECT(TV$203&amp;ROW())*TV$205</f>
        <v>0</v>
      </c>
      <c r="TW152" s="707" cm="1">
        <f t="array" aca="1" ref="TW152" ca="1">INDIRECT(TW$203&amp;ROW())*TW$205</f>
        <v>0</v>
      </c>
      <c r="TX152" s="707" cm="1">
        <f t="array" aca="1" ref="TX152" ca="1">INDIRECT(TX$203&amp;ROW())*TX$205</f>
        <v>0</v>
      </c>
      <c r="TY152" s="707" cm="1">
        <f t="array" aca="1" ref="TY152" ca="1">INDIRECT(TY$203&amp;ROW())*TY$205</f>
        <v>0</v>
      </c>
      <c r="TZ152" s="707" cm="1">
        <f t="array" aca="1" ref="TZ152" ca="1">INDIRECT(TZ$203&amp;ROW())*TZ$205</f>
        <v>0</v>
      </c>
      <c r="UA152" s="707" cm="1">
        <f t="array" aca="1" ref="UA152" ca="1">INDIRECT(UA$203&amp;ROW())*UA$205</f>
        <v>0</v>
      </c>
      <c r="UB152" s="707" cm="1">
        <f t="array" aca="1" ref="UB152" ca="1">INDIRECT(UB$203&amp;ROW())*UB$205</f>
        <v>0</v>
      </c>
      <c r="UC152" s="707" cm="1">
        <f t="array" aca="1" ref="UC152" ca="1">INDIRECT(UC$203&amp;ROW())*UC$205</f>
        <v>0</v>
      </c>
      <c r="UD152" s="707" cm="1">
        <f t="array" aca="1" ref="UD152" ca="1">INDIRECT(UD$203&amp;ROW())*UD$205</f>
        <v>0</v>
      </c>
      <c r="UE152" s="707" cm="1">
        <f t="array" aca="1" ref="UE152" ca="1">INDIRECT(UE$203&amp;ROW())*UE$205</f>
        <v>1</v>
      </c>
      <c r="UF152" s="707" cm="1">
        <f t="array" aca="1" ref="UF152" ca="1">INDIRECT(UF$203&amp;ROW())*UF$205</f>
        <v>1</v>
      </c>
      <c r="UG152" s="696" cm="1">
        <f t="array" aca="1" ref="UG152" ca="1">IF(INDIRECT(UG$203&amp;ROW())="-",0,INDIRECT(UG$203&amp;ROW())*UG$205)</f>
        <v>0.74139999999999995</v>
      </c>
      <c r="UH152" s="707" cm="1">
        <f t="array" aca="1" ref="UH152" ca="1">INDIRECT(UH$203&amp;ROW())*UH$205</f>
        <v>0</v>
      </c>
      <c r="UI152" s="707" cm="1">
        <f t="array" aca="1" ref="UI152" ca="1">INDIRECT(UI$203&amp;ROW())*UI$205</f>
        <v>0</v>
      </c>
      <c r="UJ152" s="707" cm="1">
        <f t="array" aca="1" ref="UJ152" ca="1">INDIRECT(UJ$203&amp;ROW())*UJ$205</f>
        <v>0</v>
      </c>
      <c r="UM152" s="606" t="s">
        <v>7663</v>
      </c>
      <c r="UN152" s="616">
        <f t="shared" ca="1" si="341"/>
        <v>-0.97111609266078391</v>
      </c>
      <c r="UO152" s="616">
        <f t="shared" ca="1" si="341"/>
        <v>-0.6225347970107441</v>
      </c>
      <c r="UP152" s="616">
        <f t="shared" ca="1" si="341"/>
        <v>-0.88618201963763954</v>
      </c>
      <c r="UQ152" s="616">
        <f t="shared" ca="1" si="341"/>
        <v>0.29355872991449461</v>
      </c>
      <c r="UR152" s="616">
        <f t="shared" ca="1" si="341"/>
        <v>0.12190361681987209</v>
      </c>
      <c r="US152" s="616">
        <f t="shared" ca="1" si="341"/>
        <v>0.41305213694811815</v>
      </c>
      <c r="UT152" s="616">
        <f t="shared" ca="1" si="341"/>
        <v>0.30690415393182785</v>
      </c>
      <c r="UU152" s="616">
        <f t="shared" ca="1" si="341"/>
        <v>0.53359975015917405</v>
      </c>
      <c r="UV152" s="616">
        <f t="shared" ca="1" si="341"/>
        <v>0.44410973870643028</v>
      </c>
      <c r="UW152" s="616">
        <f t="shared" ca="1" si="341"/>
        <v>-0.27258314758863444</v>
      </c>
      <c r="UX152" s="616">
        <f t="shared" ca="1" si="341"/>
        <v>0.28247365722383649</v>
      </c>
      <c r="UY152" s="616">
        <f t="shared" ca="1" si="341"/>
        <v>-0.67270887390575207</v>
      </c>
      <c r="UZ152" s="616">
        <f t="shared" ca="1" si="341"/>
        <v>-0.80238258590915801</v>
      </c>
      <c r="VA152" s="616">
        <f t="shared" ca="1" si="341"/>
        <v>-1.1056286803877189</v>
      </c>
      <c r="VB152" s="616">
        <f t="shared" ca="1" si="341"/>
        <v>-0.76400504167427041</v>
      </c>
      <c r="VC152" s="616">
        <f t="shared" ca="1" si="341"/>
        <v>-1.1896406429725483</v>
      </c>
      <c r="VD152" s="616">
        <f t="shared" ca="1" si="342"/>
        <v>-1.5772186114663853</v>
      </c>
      <c r="VE152" s="616">
        <f t="shared" ca="1" si="342"/>
        <v>3.9909080070471406E-2</v>
      </c>
      <c r="VF152" s="616">
        <f t="shared" ca="1" si="342"/>
        <v>-0.81480937927278907</v>
      </c>
      <c r="VG152" s="616">
        <f t="shared" ca="1" si="342"/>
        <v>-0.89462372206681784</v>
      </c>
      <c r="VH152" s="616">
        <f t="shared" ca="1" si="342"/>
        <v>-0.12784420028857393</v>
      </c>
      <c r="VI152" s="616">
        <f t="shared" ca="1" si="342"/>
        <v>-1.2239349136689968</v>
      </c>
      <c r="VJ152" s="616">
        <f t="shared" ca="1" si="342"/>
        <v>-0.90132677458943244</v>
      </c>
      <c r="VK152" s="616">
        <f t="shared" ca="1" si="342"/>
        <v>0.83678976492872159</v>
      </c>
      <c r="VL152" s="616">
        <f t="shared" ca="1" si="342"/>
        <v>-0.83864555511817418</v>
      </c>
      <c r="VM152" s="616">
        <f t="shared" ca="1" si="342"/>
        <v>-0.57201237404204519</v>
      </c>
      <c r="VN152" s="616">
        <f t="shared" ca="1" si="342"/>
        <v>-0.62639799545694341</v>
      </c>
      <c r="VO152" s="616">
        <f t="shared" ca="1" si="342"/>
        <v>-0.42150866262694142</v>
      </c>
      <c r="VP152" s="616">
        <f t="shared" ca="1" si="338"/>
        <v>-0.46221149066820022</v>
      </c>
      <c r="VQ152" s="616">
        <f t="shared" ca="1" si="338"/>
        <v>-0.77889442244162177</v>
      </c>
      <c r="VR152" s="616">
        <f t="shared" ca="1" si="338"/>
        <v>-0.64202286734458469</v>
      </c>
      <c r="VS152" s="616">
        <f t="shared" ca="1" si="333"/>
        <v>-0.40481357988865657</v>
      </c>
      <c r="VT152" s="616">
        <f t="shared" ca="1" si="320"/>
        <v>-0.3878135405833677</v>
      </c>
      <c r="VU152" s="616">
        <f t="shared" ca="1" si="320"/>
        <v>-0.82130507758946303</v>
      </c>
      <c r="VV152" s="616">
        <f t="shared" ca="1" si="320"/>
        <v>-0.64337789451099625</v>
      </c>
      <c r="VW152" s="616">
        <f t="shared" ca="1" si="320"/>
        <v>-2.2727508617901209</v>
      </c>
      <c r="VX152" s="616">
        <f t="shared" ca="1" si="320"/>
        <v>-0.78524029103755877</v>
      </c>
      <c r="VY152" s="616">
        <f t="shared" ca="1" si="302"/>
        <v>-1.477844244223653</v>
      </c>
      <c r="VZ152" s="616">
        <f t="shared" ca="1" si="302"/>
        <v>-1.5555141459162816</v>
      </c>
      <c r="WA152" s="616">
        <f t="shared" ca="1" si="302"/>
        <v>-1.1483025824394326</v>
      </c>
      <c r="WB152" s="616">
        <f t="shared" ca="1" si="302"/>
        <v>-2.9757436894078269</v>
      </c>
      <c r="WC152" s="616">
        <f t="shared" ca="1" si="302"/>
        <v>-2.0807149803312397</v>
      </c>
      <c r="WD152" s="616">
        <f t="shared" ca="1" si="302"/>
        <v>-0.51586207793649097</v>
      </c>
      <c r="WE152" s="616">
        <f t="shared" ca="1" si="302"/>
        <v>-0.51774030365192614</v>
      </c>
      <c r="WF152" s="616">
        <f t="shared" ca="1" si="302"/>
        <v>0.27467489337617934</v>
      </c>
      <c r="WG152" s="616">
        <f t="shared" ca="1" si="302"/>
        <v>-1.008197359876486</v>
      </c>
      <c r="WH152" s="616">
        <f t="shared" ca="1" si="302"/>
        <v>-1.0816125322340113</v>
      </c>
      <c r="WI152" s="627">
        <f t="shared" ca="1" si="302"/>
        <v>-0.9831420375936909</v>
      </c>
      <c r="WL152" s="606" t="s">
        <v>7663</v>
      </c>
      <c r="WM152" s="700" t="str">
        <f t="shared" ca="1" si="321"/>
        <v>C</v>
      </c>
      <c r="WN152" s="479">
        <f t="shared" ca="1" si="322"/>
        <v>0.28318542331353036</v>
      </c>
      <c r="WO152" s="495">
        <f t="shared" ca="1" si="303"/>
        <v>0.50233225662264669</v>
      </c>
      <c r="WP152" s="458">
        <f t="shared" ca="1" si="303"/>
        <v>0.38599811145031265</v>
      </c>
      <c r="WQ152" s="458">
        <f t="shared" ca="1" si="303"/>
        <v>0.13004885576783987</v>
      </c>
      <c r="WR152" s="459">
        <f t="shared" ca="1" si="303"/>
        <v>0.11436246941332223</v>
      </c>
      <c r="WS152" s="495">
        <f t="shared" ca="1" si="323"/>
        <v>-0.34839115296116668</v>
      </c>
      <c r="WT152" s="458">
        <f t="shared" ca="1" si="324"/>
        <v>-0.79289015395899398</v>
      </c>
      <c r="WU152" s="458">
        <f t="shared" ca="1" si="325"/>
        <v>-0.57931623461723725</v>
      </c>
      <c r="WV152" s="459">
        <f t="shared" ca="1" si="326"/>
        <v>-1.0115115280578217</v>
      </c>
      <c r="WW152" s="484">
        <f t="shared" ca="1" si="334"/>
        <v>-0.7262006140917342</v>
      </c>
      <c r="WX152" s="484">
        <f t="shared" ca="1" si="334"/>
        <v>-0.37545073607717977</v>
      </c>
      <c r="WY152" s="484">
        <f t="shared" ca="1" si="334"/>
        <v>-0.64522912849816527</v>
      </c>
      <c r="WZ152" s="484">
        <f t="shared" ca="1" si="334"/>
        <v>0.10559307515024371</v>
      </c>
      <c r="XA152" s="484">
        <f t="shared" ca="1" si="334"/>
        <v>6.4328538595846502E-2</v>
      </c>
      <c r="XB152" s="484">
        <f t="shared" ca="1" si="334"/>
        <v>0.21821544394969081</v>
      </c>
      <c r="XC152" s="484">
        <f t="shared" ca="1" si="334"/>
        <v>0.14467461816346364</v>
      </c>
      <c r="XD152" s="484">
        <f t="shared" ca="1" si="334"/>
        <v>0.27368331185664035</v>
      </c>
      <c r="XE152" s="484">
        <f t="shared" ca="1" si="334"/>
        <v>0.21801347073098662</v>
      </c>
      <c r="XF152" s="484">
        <f t="shared" ca="1" si="334"/>
        <v>-0.17540725547328626</v>
      </c>
      <c r="XG152" s="484">
        <f t="shared" ca="1" si="336"/>
        <v>0.1145148206385433</v>
      </c>
      <c r="XH152" s="484">
        <f t="shared" ca="1" si="336"/>
        <v>-0.33958343954762366</v>
      </c>
      <c r="XI152" s="484">
        <f t="shared" ca="1" si="336"/>
        <v>-0.56078518929191046</v>
      </c>
      <c r="XJ152" s="484">
        <f t="shared" ca="1" si="336"/>
        <v>-0.78466467447116406</v>
      </c>
      <c r="XK152" s="484">
        <f t="shared" ca="1" si="336"/>
        <v>-0.54267278110123429</v>
      </c>
      <c r="XL152" s="484">
        <f t="shared" ca="1" si="336"/>
        <v>-1.0509285440019491</v>
      </c>
      <c r="XM152" s="484">
        <f t="shared" ca="1" si="336"/>
        <v>-1.1895382767679479</v>
      </c>
      <c r="XN152" s="484">
        <f t="shared" ca="1" si="336"/>
        <v>2.7828601533139714E-2</v>
      </c>
      <c r="XO152" s="484">
        <f t="shared" ca="1" si="336"/>
        <v>-0.59823304626208174</v>
      </c>
      <c r="XP152" s="484">
        <f t="shared" ca="1" si="336"/>
        <v>-0.57255918212276347</v>
      </c>
      <c r="XQ152" s="484">
        <f t="shared" ca="1" si="252"/>
        <v>-8.50675308720171E-2</v>
      </c>
      <c r="XR152" s="484">
        <f t="shared" ca="1" si="253"/>
        <v>-1.0709430494603722</v>
      </c>
      <c r="XS152" s="484">
        <f t="shared" ca="1" si="254"/>
        <v>-0.55611861992167977</v>
      </c>
      <c r="XT152" s="484">
        <f t="shared" ca="1" si="255"/>
        <v>0.50818242424121263</v>
      </c>
      <c r="XU152" s="484">
        <f t="shared" ca="1" si="256"/>
        <v>-0.63720289277878872</v>
      </c>
      <c r="XV152" s="484">
        <f t="shared" ca="1" si="257"/>
        <v>-0.30179372854458303</v>
      </c>
      <c r="XW152" s="484">
        <f t="shared" ca="1" si="258"/>
        <v>-0.40427726626791127</v>
      </c>
      <c r="XX152" s="484">
        <f t="shared" ca="1" si="250"/>
        <v>-0.20379943838012618</v>
      </c>
      <c r="XY152" s="484">
        <f t="shared" ca="1" si="250"/>
        <v>-0.24303080179333969</v>
      </c>
      <c r="XZ152" s="484">
        <f t="shared" ca="1" si="250"/>
        <v>-0.56968338057380219</v>
      </c>
      <c r="YA152" s="484">
        <f t="shared" ca="1" si="250"/>
        <v>-0.43779539324227229</v>
      </c>
      <c r="YB152" s="484">
        <f t="shared" ca="1" si="250"/>
        <v>-0.21272953623148902</v>
      </c>
      <c r="YC152" s="484">
        <f t="shared" ca="1" si="250"/>
        <v>-0.17304240180829866</v>
      </c>
      <c r="YD152" s="484">
        <f t="shared" ca="1" si="250"/>
        <v>-0.6068623218308542</v>
      </c>
      <c r="YE152" s="484">
        <f t="shared" ca="1" si="250"/>
        <v>-0.46342509741627064</v>
      </c>
      <c r="YF152" s="484">
        <f t="shared" ca="1" si="250"/>
        <v>-1.3406957333699923</v>
      </c>
      <c r="YG152" s="484">
        <f t="shared" ca="1" si="250"/>
        <v>-0.54699838673676349</v>
      </c>
      <c r="YH152" s="484">
        <f t="shared" ca="1" si="250"/>
        <v>-0.78754319774678472</v>
      </c>
      <c r="YI152" s="484">
        <f t="shared" ca="1" si="250"/>
        <v>-0.91106463526316606</v>
      </c>
      <c r="YJ152" s="484">
        <f t="shared" ca="1" si="250"/>
        <v>-0.6812879221613154</v>
      </c>
      <c r="YK152" s="484">
        <f t="shared" ca="1" si="339"/>
        <v>-0.51867212506378424</v>
      </c>
      <c r="YL152" s="484">
        <f t="shared" ca="1" si="339"/>
        <v>-0.65875436277287047</v>
      </c>
      <c r="YM152" s="484">
        <f t="shared" ca="1" si="339"/>
        <v>-0.41181269681670074</v>
      </c>
      <c r="YN152" s="484">
        <f t="shared" ca="1" si="339"/>
        <v>-0.3691488365038233</v>
      </c>
      <c r="YO152" s="484">
        <f t="shared" ca="1" si="339"/>
        <v>0.16867785202231173</v>
      </c>
      <c r="YP152" s="484">
        <f t="shared" ca="1" si="339"/>
        <v>-0.53716755334219179</v>
      </c>
      <c r="YQ152" s="484">
        <f t="shared" ca="1" si="339"/>
        <v>-0.78352011835031787</v>
      </c>
      <c r="YR152" s="484">
        <f t="shared" ca="1" si="339"/>
        <v>-0.73715989978774943</v>
      </c>
      <c r="YU152" s="606" t="s">
        <v>7663</v>
      </c>
      <c r="YV152" s="700" t="str">
        <f t="shared" ca="1" si="304"/>
        <v>C</v>
      </c>
      <c r="YW152" s="479">
        <f t="shared" ca="1" si="327"/>
        <v>0.3073228306894914</v>
      </c>
      <c r="YX152" s="495">
        <f t="shared" ca="1" si="305"/>
        <v>0.71165086461424421</v>
      </c>
      <c r="YY152" s="458">
        <f t="shared" ca="1" si="305"/>
        <v>0.43964906089059747</v>
      </c>
      <c r="YZ152" s="458">
        <f t="shared" ca="1" si="305"/>
        <v>4.3272275024474303E-2</v>
      </c>
      <c r="ZA152" s="459">
        <f t="shared" ca="1" si="305"/>
        <v>3.4719122228649674E-2</v>
      </c>
      <c r="ZB152" s="495">
        <f t="shared" ca="1" si="328"/>
        <v>-2.0195254342425903E-2</v>
      </c>
      <c r="ZC152" s="458">
        <f t="shared" ca="1" si="329"/>
        <v>-0.62175143119496434</v>
      </c>
      <c r="ZD152" s="458">
        <f t="shared" ca="1" si="330"/>
        <v>-0.63836978792068932</v>
      </c>
      <c r="ZE152" s="459">
        <f t="shared" ca="1" si="331"/>
        <v>-1.5606483589864786</v>
      </c>
      <c r="ZF152" s="484">
        <f t="shared" ca="1" si="335"/>
        <v>-3.2485432480444082E-2</v>
      </c>
      <c r="ZG152" s="484">
        <f t="shared" ca="1" si="335"/>
        <v>-7.9385408814590788E-2</v>
      </c>
      <c r="ZH152" s="484">
        <f t="shared" ca="1" si="335"/>
        <v>-6.6861590023482048E-2</v>
      </c>
      <c r="ZI152" s="484">
        <f t="shared" ca="1" si="335"/>
        <v>2.1988880583922777E-2</v>
      </c>
      <c r="ZJ152" s="484">
        <f t="shared" ca="1" si="335"/>
        <v>1.0659583188508518E-2</v>
      </c>
      <c r="ZK152" s="484">
        <f t="shared" ca="1" si="335"/>
        <v>7.3425809550013654E-2</v>
      </c>
      <c r="ZL152" s="484">
        <f t="shared" ca="1" si="335"/>
        <v>2.4672875513209128E-2</v>
      </c>
      <c r="ZM152" s="484">
        <f t="shared" ca="1" si="335"/>
        <v>9.4446117703140112E-2</v>
      </c>
      <c r="ZN152" s="484">
        <f t="shared" ca="1" si="335"/>
        <v>8.9770705925095284E-2</v>
      </c>
      <c r="ZO152" s="484">
        <f t="shared" ca="1" si="335"/>
        <v>-1.2302810954562654E-2</v>
      </c>
      <c r="ZP152" s="484">
        <f t="shared" ca="1" si="337"/>
        <v>2.6000050859821721E-2</v>
      </c>
      <c r="ZQ152" s="484">
        <f t="shared" ca="1" si="337"/>
        <v>-1.1497069191506403E-2</v>
      </c>
      <c r="ZR152" s="484">
        <f t="shared" ca="1" si="337"/>
        <v>-4.5981105838852197E-2</v>
      </c>
      <c r="ZS152" s="484">
        <f t="shared" ca="1" si="337"/>
        <v>-9.2771771473489181E-2</v>
      </c>
      <c r="ZT152" s="484">
        <f t="shared" ca="1" si="337"/>
        <v>-2.7291061507312073E-2</v>
      </c>
      <c r="ZU152" s="484">
        <f t="shared" ca="1" si="337"/>
        <v>-7.5291213919817704E-2</v>
      </c>
      <c r="ZV152" s="484">
        <f t="shared" ca="1" si="337"/>
        <v>-8.3701405664608222E-2</v>
      </c>
      <c r="ZW152" s="484">
        <f t="shared" ca="1" si="337"/>
        <v>5.5175234891583769E-3</v>
      </c>
      <c r="ZX152" s="484">
        <f t="shared" ca="1" si="337"/>
        <v>-2.3787414966986643E-2</v>
      </c>
      <c r="ZY152" s="484">
        <f t="shared" ca="1" si="337"/>
        <v>-9.6348193705378546E-2</v>
      </c>
      <c r="ZZ152" s="484">
        <f t="shared" ca="1" si="259"/>
        <v>-7.8155783354792625E-3</v>
      </c>
      <c r="AAA152" s="484">
        <f t="shared" ca="1" si="260"/>
        <v>-7.3952104397488436E-2</v>
      </c>
      <c r="AAB152" s="484">
        <f t="shared" ca="1" si="261"/>
        <v>-0.10150745433592355</v>
      </c>
      <c r="AAC152" s="484">
        <f t="shared" ca="1" si="262"/>
        <v>1.2546600107337495E-2</v>
      </c>
      <c r="AAD152" s="484">
        <f t="shared" ca="1" si="263"/>
        <v>-7.8682240113631882E-2</v>
      </c>
      <c r="AAE152" s="484">
        <f t="shared" ca="1" si="264"/>
        <v>-4.0219644611828483E-2</v>
      </c>
      <c r="AAF152" s="484">
        <f t="shared" ca="1" si="265"/>
        <v>-6.120902348854227E-2</v>
      </c>
      <c r="AAG152" s="484">
        <f t="shared" ca="1" si="251"/>
        <v>-4.3018323338477257E-2</v>
      </c>
      <c r="AAH152" s="484">
        <f t="shared" ca="1" si="251"/>
        <v>-3.8008707897835295E-2</v>
      </c>
      <c r="AAI152" s="484">
        <f t="shared" ca="1" si="251"/>
        <v>-6.0338538063910964E-2</v>
      </c>
      <c r="AAJ152" s="484">
        <f t="shared" ca="1" si="251"/>
        <v>-5.2025335368730337E-2</v>
      </c>
      <c r="AAK152" s="484">
        <f t="shared" ca="1" si="251"/>
        <v>-3.3183772310049216E-2</v>
      </c>
      <c r="AAL152" s="484">
        <f t="shared" ca="1" si="251"/>
        <v>-1.741238539122681E-2</v>
      </c>
      <c r="AAM152" s="484">
        <f t="shared" ca="1" si="251"/>
        <v>-2.189532836791554E-2</v>
      </c>
      <c r="AAN152" s="484">
        <f t="shared" ca="1" si="251"/>
        <v>-6.1359063816095079E-2</v>
      </c>
      <c r="AAO152" s="484">
        <f t="shared" ca="1" si="251"/>
        <v>-6.3937554045021938E-2</v>
      </c>
      <c r="AAP152" s="484">
        <f t="shared" ca="1" si="251"/>
        <v>-2.8906649957960041E-2</v>
      </c>
      <c r="AAQ152" s="484">
        <f t="shared" ca="1" si="251"/>
        <v>-0.15117325855892658</v>
      </c>
      <c r="AAR152" s="484">
        <f t="shared" ca="1" si="251"/>
        <v>-3.6651122693945694E-2</v>
      </c>
      <c r="AAS152" s="484">
        <f t="shared" ca="1" si="251"/>
        <v>-3.1171595822786675E-2</v>
      </c>
      <c r="AAT152" s="484">
        <f t="shared" ca="1" si="340"/>
        <v>-0.91444421632113237</v>
      </c>
      <c r="AAU152" s="484">
        <f t="shared" ca="1" si="340"/>
        <v>-0.53799345446025815</v>
      </c>
      <c r="AAV152" s="484">
        <f t="shared" ca="1" si="340"/>
        <v>-3.4108224499601811E-2</v>
      </c>
      <c r="AAW152" s="484">
        <f t="shared" ca="1" si="340"/>
        <v>-1.9355163104492604E-2</v>
      </c>
      <c r="AAX152" s="484">
        <f t="shared" ca="1" si="340"/>
        <v>2.1611436445770654E-2</v>
      </c>
      <c r="AAY152" s="484">
        <f t="shared" ca="1" si="340"/>
        <v>-0.12312049482031152</v>
      </c>
      <c r="AAZ152" s="484">
        <f t="shared" ca="1" si="340"/>
        <v>-0.11856365915979221</v>
      </c>
      <c r="ABA152" s="484">
        <f t="shared" ca="1" si="340"/>
        <v>-0.10451532592333997</v>
      </c>
    </row>
    <row r="153" spans="1:729" ht="15" customHeight="1" x14ac:dyDescent="0.35">
      <c r="A153" s="498">
        <v>151</v>
      </c>
      <c r="B153" s="628"/>
      <c r="C153" s="606" t="s">
        <v>7685</v>
      </c>
      <c r="D153" s="629">
        <v>674</v>
      </c>
      <c r="E153" s="630" t="s">
        <v>7686</v>
      </c>
      <c r="F153" s="631" t="s">
        <v>1351</v>
      </c>
      <c r="G153" s="632">
        <v>33.938000000000002</v>
      </c>
      <c r="H153" s="504">
        <v>1637.93103448276</v>
      </c>
      <c r="I153" s="505">
        <v>48481.013304210697</v>
      </c>
      <c r="J153" s="506" t="s">
        <v>7687</v>
      </c>
      <c r="K153" s="469">
        <v>1</v>
      </c>
      <c r="L153" s="721" t="s">
        <v>7688</v>
      </c>
      <c r="M153" s="817">
        <v>96</v>
      </c>
      <c r="N153" s="818">
        <v>0.61750000000000005</v>
      </c>
      <c r="O153" s="819">
        <v>0.28239999999999998</v>
      </c>
      <c r="P153" s="820">
        <v>0.81530000000000002</v>
      </c>
      <c r="Q153" s="821">
        <v>0.75490000000000002</v>
      </c>
      <c r="R153" s="818">
        <v>0.3095</v>
      </c>
      <c r="S153" s="822">
        <v>0.64710000000000001</v>
      </c>
      <c r="T153" s="822">
        <v>0.42359999999999998</v>
      </c>
      <c r="U153" s="822">
        <v>0.23913000000000001</v>
      </c>
      <c r="V153" s="822">
        <v>0.27560000000000001</v>
      </c>
      <c r="W153" s="506" t="s">
        <v>1188</v>
      </c>
      <c r="X153" s="875" t="s">
        <v>1188</v>
      </c>
      <c r="Y153" s="517" t="s">
        <v>1188</v>
      </c>
      <c r="Z153" s="517">
        <v>0</v>
      </c>
      <c r="AA153" s="875" t="s">
        <v>1188</v>
      </c>
      <c r="AB153" s="520" t="s">
        <v>1188</v>
      </c>
      <c r="AC153" s="369">
        <v>0</v>
      </c>
      <c r="AD153" s="431" t="s">
        <v>1188</v>
      </c>
      <c r="AE153" s="817">
        <v>0</v>
      </c>
      <c r="AF153" s="634" t="s">
        <v>1188</v>
      </c>
      <c r="AG153" s="635" t="s">
        <v>1188</v>
      </c>
      <c r="AH153" s="636" t="s">
        <v>1188</v>
      </c>
      <c r="AI153" s="636" t="s">
        <v>1188</v>
      </c>
      <c r="AJ153" s="636" t="s">
        <v>1188</v>
      </c>
      <c r="AK153" s="637" t="s">
        <v>1188</v>
      </c>
      <c r="AL153" s="765" t="s">
        <v>1188</v>
      </c>
      <c r="AM153" s="639" t="s">
        <v>1188</v>
      </c>
      <c r="AN153" s="636" t="s">
        <v>1188</v>
      </c>
      <c r="AO153" s="636" t="s">
        <v>1188</v>
      </c>
      <c r="AP153" s="636" t="s">
        <v>1188</v>
      </c>
      <c r="AQ153" s="636" t="s">
        <v>1188</v>
      </c>
      <c r="AR153" s="636" t="s">
        <v>1188</v>
      </c>
      <c r="AS153" s="636" t="s">
        <v>1188</v>
      </c>
      <c r="AT153" s="636" t="s">
        <v>1188</v>
      </c>
      <c r="AU153" s="640" t="s">
        <v>1188</v>
      </c>
      <c r="AV153" s="785" t="s">
        <v>7689</v>
      </c>
      <c r="AW153" s="642" t="s">
        <v>3018</v>
      </c>
      <c r="AX153" s="643">
        <v>1</v>
      </c>
      <c r="AY153" s="837" t="s">
        <v>7690</v>
      </c>
      <c r="AZ153" s="645">
        <v>1</v>
      </c>
      <c r="BA153" s="709" t="s">
        <v>7691</v>
      </c>
      <c r="BB153" s="631" t="s">
        <v>4930</v>
      </c>
      <c r="BC153" s="646" t="s">
        <v>4931</v>
      </c>
      <c r="BD153" s="631" t="s">
        <v>1607</v>
      </c>
      <c r="BE153" s="631" t="s">
        <v>1196</v>
      </c>
      <c r="BF153" s="631">
        <v>3</v>
      </c>
      <c r="BG153" s="631">
        <v>2006</v>
      </c>
      <c r="BH153" s="631" t="s">
        <v>1195</v>
      </c>
      <c r="BI153" s="631">
        <v>1</v>
      </c>
      <c r="BJ153" s="631">
        <v>2</v>
      </c>
      <c r="BK153" s="631" t="s">
        <v>1324</v>
      </c>
      <c r="BL153" s="631" t="s">
        <v>1257</v>
      </c>
      <c r="BM153" s="709" t="s">
        <v>7692</v>
      </c>
      <c r="BN153" s="647">
        <v>1993</v>
      </c>
      <c r="BO153" s="557" t="s">
        <v>7693</v>
      </c>
      <c r="BP153" s="647">
        <v>2003</v>
      </c>
      <c r="BQ153" s="647">
        <v>2</v>
      </c>
      <c r="BR153" s="647">
        <v>4</v>
      </c>
      <c r="BS153" s="647" t="s">
        <v>1188</v>
      </c>
      <c r="BT153" s="647" t="s">
        <v>1188</v>
      </c>
      <c r="BU153" s="647" t="s">
        <v>1188</v>
      </c>
      <c r="BV153" s="648" t="s">
        <v>1188</v>
      </c>
      <c r="BW153" s="551" t="s">
        <v>7689</v>
      </c>
      <c r="BX153" s="650">
        <v>1988</v>
      </c>
      <c r="BY153" s="647" t="s">
        <v>3548</v>
      </c>
      <c r="BZ153" s="651" t="s">
        <v>2608</v>
      </c>
      <c r="CA153" s="647">
        <v>2</v>
      </c>
      <c r="CB153" s="647" t="s">
        <v>1214</v>
      </c>
      <c r="CC153" s="557" t="s">
        <v>7688</v>
      </c>
      <c r="CD153" s="652">
        <v>2010</v>
      </c>
      <c r="CE153" s="647">
        <v>3</v>
      </c>
      <c r="CF153" s="647">
        <v>2</v>
      </c>
      <c r="CG153" s="523" t="s">
        <v>1188</v>
      </c>
      <c r="CH153" s="647" t="s">
        <v>1188</v>
      </c>
      <c r="CI153" s="647" t="s">
        <v>1188</v>
      </c>
      <c r="CJ153" s="647" t="s">
        <v>1188</v>
      </c>
      <c r="CK153" s="651" t="s">
        <v>1188</v>
      </c>
      <c r="CL153" s="651" t="s">
        <v>1188</v>
      </c>
      <c r="CM153" s="647">
        <v>0</v>
      </c>
      <c r="CN153" s="647" t="s">
        <v>1188</v>
      </c>
      <c r="CO153" s="651" t="s">
        <v>1188</v>
      </c>
      <c r="CP153" s="647" t="s">
        <v>1188</v>
      </c>
      <c r="CQ153" s="647">
        <v>0</v>
      </c>
      <c r="CR153" s="650">
        <v>0</v>
      </c>
      <c r="CS153" s="653" t="s">
        <v>1188</v>
      </c>
      <c r="CT153" s="647" t="s">
        <v>1188</v>
      </c>
      <c r="CU153" s="648">
        <v>0</v>
      </c>
      <c r="CV153" s="653" t="s">
        <v>1188</v>
      </c>
      <c r="CW153" s="647" t="s">
        <v>1188</v>
      </c>
      <c r="CX153" s="655">
        <v>0</v>
      </c>
      <c r="CY153" s="656" t="s">
        <v>7694</v>
      </c>
      <c r="CZ153" s="647">
        <v>2006</v>
      </c>
      <c r="DA153" s="657">
        <v>2</v>
      </c>
      <c r="DB153" s="723">
        <v>3600</v>
      </c>
      <c r="DC153" s="753">
        <v>3</v>
      </c>
      <c r="DD153" s="659" t="s">
        <v>1493</v>
      </c>
      <c r="DE153" s="648">
        <v>2016</v>
      </c>
      <c r="DF153" s="708" t="s">
        <v>1188</v>
      </c>
      <c r="DG153" s="664" t="s">
        <v>1188</v>
      </c>
      <c r="DH153" s="666">
        <v>0</v>
      </c>
      <c r="DI153" s="710" t="s">
        <v>1188</v>
      </c>
      <c r="DJ153" s="578" t="s">
        <v>1188</v>
      </c>
      <c r="DK153" s="665" t="s">
        <v>1188</v>
      </c>
      <c r="DL153" s="665">
        <v>0</v>
      </c>
      <c r="DM153" s="655">
        <v>0</v>
      </c>
      <c r="DN153" s="708" t="s">
        <v>1188</v>
      </c>
      <c r="DO153" s="664" t="s">
        <v>1188</v>
      </c>
      <c r="DP153" s="666">
        <v>0</v>
      </c>
      <c r="DQ153" s="710" t="s">
        <v>1188</v>
      </c>
      <c r="DR153" s="578" t="s">
        <v>1188</v>
      </c>
      <c r="DS153" s="665" t="s">
        <v>1188</v>
      </c>
      <c r="DT153" s="665">
        <v>0</v>
      </c>
      <c r="DU153" s="655">
        <v>0</v>
      </c>
      <c r="DV153" s="651" t="s">
        <v>1188</v>
      </c>
      <c r="DW153" s="557" t="s">
        <v>7695</v>
      </c>
      <c r="DX153" s="647" t="s">
        <v>1188</v>
      </c>
      <c r="DY153" s="647">
        <v>0</v>
      </c>
      <c r="DZ153" s="650">
        <v>0</v>
      </c>
      <c r="EA153" s="807" t="s">
        <v>1188</v>
      </c>
      <c r="EB153" s="649" t="s">
        <v>7696</v>
      </c>
      <c r="EC153" s="647">
        <v>0</v>
      </c>
      <c r="ED153" s="668" t="s">
        <v>1188</v>
      </c>
      <c r="EE153" s="647" t="s">
        <v>1188</v>
      </c>
      <c r="EF153" s="647">
        <v>0</v>
      </c>
      <c r="EG153" s="650" t="s">
        <v>1188</v>
      </c>
      <c r="EH153" s="648" t="s">
        <v>1188</v>
      </c>
      <c r="EI153" s="551" t="s">
        <v>7689</v>
      </c>
      <c r="EJ153" s="651" t="s">
        <v>3018</v>
      </c>
      <c r="EK153" s="647" t="s">
        <v>1188</v>
      </c>
      <c r="EL153" s="647" t="s">
        <v>1188</v>
      </c>
      <c r="EM153" s="669" t="s">
        <v>1188</v>
      </c>
      <c r="EN153" s="647" t="s">
        <v>1188</v>
      </c>
      <c r="EO153" s="670" t="s">
        <v>1188</v>
      </c>
      <c r="EP153" s="556">
        <v>0</v>
      </c>
      <c r="EQ153" s="556" t="s">
        <v>1188</v>
      </c>
      <c r="ER153" s="651" t="s">
        <v>1188</v>
      </c>
      <c r="ES153" s="556" t="s">
        <v>1188</v>
      </c>
      <c r="ET153" s="556">
        <v>0</v>
      </c>
      <c r="EU153" s="671">
        <v>0</v>
      </c>
      <c r="EV153" s="672"/>
      <c r="EW153" s="673"/>
      <c r="EX153" s="674"/>
      <c r="EY153" s="631" t="s">
        <v>1188</v>
      </c>
      <c r="EZ153" s="631" t="s">
        <v>1188</v>
      </c>
      <c r="FA153" s="675"/>
      <c r="FB153" s="648">
        <v>1</v>
      </c>
      <c r="FC153" s="712" t="s">
        <v>1378</v>
      </c>
      <c r="FD153" s="647"/>
      <c r="FE153" s="648"/>
      <c r="FF153" s="652" t="s">
        <v>1379</v>
      </c>
      <c r="FG153" s="563" t="s">
        <v>1282</v>
      </c>
      <c r="FH153" s="631" t="str">
        <f t="shared" si="266"/>
        <v>D</v>
      </c>
      <c r="FI153" s="677">
        <f t="shared" si="267"/>
        <v>0.6</v>
      </c>
      <c r="FJ153" s="678">
        <f t="shared" si="268"/>
        <v>0.8</v>
      </c>
      <c r="FK153" s="679">
        <f t="shared" si="269"/>
        <v>1</v>
      </c>
      <c r="FL153" s="680">
        <f t="shared" si="270"/>
        <v>0</v>
      </c>
      <c r="FM153" s="681">
        <v>0</v>
      </c>
      <c r="FN153" s="430" t="s">
        <v>1188</v>
      </c>
      <c r="FO153" s="686" t="s">
        <v>1188</v>
      </c>
      <c r="FP153" s="686" t="s">
        <v>1188</v>
      </c>
      <c r="FQ153" s="430">
        <v>0</v>
      </c>
      <c r="FR153" s="682" t="s">
        <v>1188</v>
      </c>
      <c r="FS153" s="369">
        <v>0</v>
      </c>
      <c r="FT153" s="430" t="s">
        <v>1188</v>
      </c>
      <c r="FU153" s="431" t="s">
        <v>1188</v>
      </c>
      <c r="FV153" s="369">
        <v>0</v>
      </c>
      <c r="FW153" s="430" t="s">
        <v>1188</v>
      </c>
      <c r="FX153" s="431" t="s">
        <v>1188</v>
      </c>
      <c r="FY153" s="369">
        <v>0</v>
      </c>
      <c r="FZ153" s="430" t="s">
        <v>1188</v>
      </c>
      <c r="GA153" s="686" t="s">
        <v>1188</v>
      </c>
      <c r="GB153" s="431" t="s">
        <v>1188</v>
      </c>
      <c r="GC153" s="369">
        <v>0</v>
      </c>
      <c r="GD153" s="430" t="s">
        <v>1188</v>
      </c>
      <c r="GE153" s="686" t="s">
        <v>1188</v>
      </c>
      <c r="GF153" s="431" t="s">
        <v>1188</v>
      </c>
      <c r="GG153" s="369">
        <v>0</v>
      </c>
      <c r="GH153" s="430" t="s">
        <v>1188</v>
      </c>
      <c r="GI153" s="686" t="s">
        <v>1188</v>
      </c>
      <c r="GJ153" s="431" t="s">
        <v>1188</v>
      </c>
      <c r="GK153" s="369">
        <v>0</v>
      </c>
      <c r="GL153" s="430" t="s">
        <v>1188</v>
      </c>
      <c r="GM153" s="686" t="s">
        <v>1188</v>
      </c>
      <c r="GN153" s="946" t="s">
        <v>1188</v>
      </c>
      <c r="GO153" s="676">
        <v>0</v>
      </c>
      <c r="GP153" s="917" t="s">
        <v>1188</v>
      </c>
      <c r="GQ153" s="872" t="s">
        <v>1188</v>
      </c>
      <c r="GR153" s="872" t="s">
        <v>1188</v>
      </c>
      <c r="GS153" s="872" t="s">
        <v>1188</v>
      </c>
      <c r="GT153" s="873" t="s">
        <v>1188</v>
      </c>
      <c r="GU153" s="581">
        <v>0</v>
      </c>
      <c r="GV153" s="687" t="s">
        <v>1188</v>
      </c>
      <c r="GW153" s="872" t="s">
        <v>1188</v>
      </c>
      <c r="GX153" s="873" t="s">
        <v>1188</v>
      </c>
      <c r="GY153" s="874">
        <v>0</v>
      </c>
      <c r="GZ153" s="582" t="s">
        <v>1188</v>
      </c>
      <c r="HA153" s="583" t="s">
        <v>1293</v>
      </c>
      <c r="HB153" s="584">
        <v>1</v>
      </c>
      <c r="HC153" s="585">
        <v>2</v>
      </c>
      <c r="HD153" s="586" t="s">
        <v>7697</v>
      </c>
      <c r="HE153" s="471" t="s">
        <v>7698</v>
      </c>
      <c r="HF153" s="587">
        <v>1983</v>
      </c>
      <c r="HG153" s="587">
        <v>1995</v>
      </c>
      <c r="HH153" s="588">
        <v>2</v>
      </c>
      <c r="HI153" s="787" t="s">
        <v>7699</v>
      </c>
      <c r="HJ153" s="937" t="s">
        <v>7700</v>
      </c>
      <c r="HK153" s="691">
        <v>2017</v>
      </c>
      <c r="HL153" s="692">
        <v>0</v>
      </c>
      <c r="HM153" s="857" t="s">
        <v>1188</v>
      </c>
      <c r="HN153" s="697" t="s">
        <v>1188</v>
      </c>
      <c r="HO153" s="681" t="s">
        <v>1188</v>
      </c>
      <c r="HP153" s="574" t="s">
        <v>1188</v>
      </c>
      <c r="HQ153" s="472" t="str">
        <f t="shared" si="271"/>
        <v>-</v>
      </c>
      <c r="HR153" s="593" t="s">
        <v>1188</v>
      </c>
      <c r="HS153" s="574" t="s">
        <v>1188</v>
      </c>
      <c r="HT153" s="574" t="s">
        <v>1188</v>
      </c>
      <c r="HU153" s="574" t="s">
        <v>1188</v>
      </c>
      <c r="HV153" s="574" t="s">
        <v>1188</v>
      </c>
      <c r="HW153" s="574" t="s">
        <v>1188</v>
      </c>
      <c r="HX153" s="574" t="s">
        <v>1188</v>
      </c>
      <c r="HY153" s="574" t="s">
        <v>1188</v>
      </c>
      <c r="HZ153" s="574" t="s">
        <v>1188</v>
      </c>
      <c r="IA153" s="574" t="s">
        <v>1188</v>
      </c>
      <c r="IB153" s="574" t="s">
        <v>1188</v>
      </c>
      <c r="IC153" s="574" t="s">
        <v>1188</v>
      </c>
      <c r="ID153" s="681" t="s">
        <v>1188</v>
      </c>
      <c r="IE153" s="369" t="s">
        <v>1188</v>
      </c>
      <c r="IF153" s="574" t="s">
        <v>1188</v>
      </c>
      <c r="IG153" s="472" t="str">
        <f t="shared" si="272"/>
        <v>-</v>
      </c>
      <c r="IH153" s="609" t="s">
        <v>1188</v>
      </c>
      <c r="II153" s="694" t="s">
        <v>1188</v>
      </c>
      <c r="IJ153" s="695" t="s">
        <v>1188</v>
      </c>
      <c r="IK153" s="696" t="s">
        <v>1188</v>
      </c>
      <c r="IL153" s="696" t="s">
        <v>1188</v>
      </c>
      <c r="IM153" s="697" t="s">
        <v>1188</v>
      </c>
      <c r="IN153" s="599">
        <v>3</v>
      </c>
      <c r="IO153" s="600">
        <v>1</v>
      </c>
      <c r="IP153" s="601">
        <v>1</v>
      </c>
      <c r="IQ153" s="600">
        <v>38</v>
      </c>
      <c r="IR153" s="587">
        <v>57</v>
      </c>
      <c r="IS153" s="601">
        <v>95</v>
      </c>
      <c r="IT153" s="599" t="s">
        <v>1188</v>
      </c>
      <c r="IU153" s="600" t="s">
        <v>1188</v>
      </c>
      <c r="IV153" s="587" t="s">
        <v>1188</v>
      </c>
      <c r="IW153" s="601" t="s">
        <v>1188</v>
      </c>
      <c r="IX153" s="602" t="s">
        <v>1188</v>
      </c>
      <c r="IY153" s="681">
        <v>0</v>
      </c>
      <c r="IZ153" s="719" t="s">
        <v>1188</v>
      </c>
      <c r="JA153" s="681">
        <v>0</v>
      </c>
      <c r="JB153" s="720" t="s">
        <v>1188</v>
      </c>
      <c r="JC153" s="681">
        <v>0</v>
      </c>
      <c r="JD153" s="430" t="s">
        <v>1188</v>
      </c>
      <c r="JE153" s="686" t="s">
        <v>1188</v>
      </c>
      <c r="JF153" s="686" t="s">
        <v>1188</v>
      </c>
      <c r="JG153" s="592" t="s">
        <v>1188</v>
      </c>
      <c r="JH153" s="369">
        <v>0</v>
      </c>
      <c r="JI153" s="430" t="s">
        <v>1188</v>
      </c>
      <c r="JJ153" s="686" t="s">
        <v>1188</v>
      </c>
      <c r="JK153" s="686" t="s">
        <v>1188</v>
      </c>
      <c r="JL153" s="592" t="s">
        <v>1188</v>
      </c>
      <c r="JM153" s="369">
        <v>0</v>
      </c>
      <c r="JN153" s="430" t="s">
        <v>1188</v>
      </c>
      <c r="JO153" s="430" t="s">
        <v>1188</v>
      </c>
      <c r="JP153" s="686" t="s">
        <v>1188</v>
      </c>
      <c r="JQ153" s="686" t="s">
        <v>1188</v>
      </c>
      <c r="JR153" s="592" t="s">
        <v>1188</v>
      </c>
      <c r="JS153" s="369">
        <v>0</v>
      </c>
      <c r="JT153" s="430" t="s">
        <v>1188</v>
      </c>
      <c r="JU153" s="686" t="s">
        <v>1188</v>
      </c>
      <c r="JV153" s="686" t="s">
        <v>1188</v>
      </c>
      <c r="JW153" s="592" t="s">
        <v>1188</v>
      </c>
      <c r="JX153" s="606">
        <v>0</v>
      </c>
      <c r="JY153" s="607" t="s">
        <v>1188</v>
      </c>
      <c r="JZ153" s="606" t="s">
        <v>1188</v>
      </c>
      <c r="KA153" s="606">
        <f t="shared" si="273"/>
        <v>0</v>
      </c>
      <c r="KB153" s="606"/>
      <c r="KC153" s="606"/>
      <c r="KD153" s="606"/>
      <c r="KE153" s="606"/>
      <c r="KF153" s="606">
        <f t="shared" si="274"/>
        <v>0</v>
      </c>
      <c r="KG153" s="606"/>
      <c r="KH153" s="606"/>
      <c r="KI153" s="606"/>
      <c r="KJ153" s="606"/>
      <c r="KK153" s="606">
        <v>1</v>
      </c>
      <c r="KL153" s="606">
        <v>1</v>
      </c>
      <c r="KM153" s="608" t="s">
        <v>1188</v>
      </c>
      <c r="KN153" s="609" t="s">
        <v>1188</v>
      </c>
      <c r="KO153" s="609" t="s">
        <v>1188</v>
      </c>
      <c r="KP153" s="610" t="s">
        <v>1188</v>
      </c>
      <c r="KQ153" s="608" t="s">
        <v>1188</v>
      </c>
      <c r="KR153" s="609" t="s">
        <v>1188</v>
      </c>
      <c r="KS153" s="609" t="s">
        <v>1188</v>
      </c>
      <c r="KT153" s="610" t="s">
        <v>1188</v>
      </c>
      <c r="KU153" s="610" t="s">
        <v>1188</v>
      </c>
      <c r="KV153" s="606" t="s">
        <v>5586</v>
      </c>
      <c r="KW153" s="606" t="s">
        <v>7685</v>
      </c>
      <c r="KX153" s="700" t="str">
        <f t="shared" ca="1" si="275"/>
        <v>D</v>
      </c>
      <c r="KY153" s="701">
        <f t="shared" ca="1" si="276"/>
        <v>0.18459800632548101</v>
      </c>
      <c r="KZ153" s="702">
        <f t="shared" ca="1" si="235"/>
        <v>0.15166823529411766</v>
      </c>
      <c r="LA153" s="703">
        <f t="shared" ca="1" si="236"/>
        <v>0.27116190476190477</v>
      </c>
      <c r="LB153" s="703">
        <f t="shared" ca="1" si="237"/>
        <v>7.7374999999999999E-2</v>
      </c>
      <c r="LC153" s="704">
        <f t="shared" ca="1" si="238"/>
        <v>0.23818688524590162</v>
      </c>
      <c r="LD153" s="696" cm="1">
        <f t="array" aca="1" ref="LD153" ca="1">INDIRECT(LD$203&amp;ROW())*LD$205</f>
        <v>0</v>
      </c>
      <c r="LE153" s="696" cm="1">
        <f t="array" aca="1" ref="LE153" ca="1">INDIRECT(LE$203&amp;ROW())*LE$205</f>
        <v>0</v>
      </c>
      <c r="LF153" s="696" cm="1">
        <f t="array" aca="1" ref="LF153" ca="1">INDIRECT(LF$203&amp;ROW())*LF$205</f>
        <v>0</v>
      </c>
      <c r="LG153" s="696" cm="1">
        <f t="array" aca="1" ref="LG153" ca="1">INDIRECT(LG$203&amp;ROW())*LG$205</f>
        <v>3</v>
      </c>
      <c r="LH153" s="696" cm="1">
        <f t="array" aca="1" ref="LH153" ca="1">INDIRECT(LH$203&amp;ROW())*LH$205</f>
        <v>2</v>
      </c>
      <c r="LI153" s="696" cm="1">
        <f t="array" aca="1" ref="LI153" ca="1">INDIRECT(LI$203&amp;ROW())*LI$205</f>
        <v>3</v>
      </c>
      <c r="LJ153" s="696" cm="1">
        <f t="array" aca="1" ref="LJ153" ca="1">INDIRECT(LJ$203&amp;ROW())*LJ$205</f>
        <v>0</v>
      </c>
      <c r="LK153" s="696" cm="1">
        <f t="array" aca="1" ref="LK153" ca="1">INDIRECT(LK$203&amp;ROW())*LK$205</f>
        <v>0</v>
      </c>
      <c r="LL153" s="696" cm="1">
        <f t="array" aca="1" ref="LL153" ca="1">INDIRECT(LL$203&amp;ROW())*LL$205</f>
        <v>0</v>
      </c>
      <c r="LM153" s="696" cm="1">
        <f t="array" aca="1" ref="LM153" ca="1">INDIRECT(LM$203&amp;ROW())*LM$205</f>
        <v>0</v>
      </c>
      <c r="LN153" s="696" cm="1">
        <f t="array" aca="1" ref="LN153" ca="1">INDIRECT(LN$203&amp;ROW())*LN$205</f>
        <v>0</v>
      </c>
      <c r="LO153" s="696" cm="1">
        <f t="array" aca="1" ref="LO153" ca="1">INDIRECT(LO$203&amp;ROW())*LO$205</f>
        <v>0</v>
      </c>
      <c r="LP153" s="696" cm="1">
        <f t="array" aca="1" ref="LP153" ca="1">INDIRECT(LP$203&amp;ROW())*LP$205</f>
        <v>0</v>
      </c>
      <c r="LQ153" s="696" cm="1">
        <f t="array" aca="1" ref="LQ153" ca="1">IF(INDIRECT(LQ$203&amp;ROW())="-",0,INDIRECT(LQ$203&amp;ROW())*LQ$205)</f>
        <v>4.8917999999999999</v>
      </c>
      <c r="LR153" s="696" cm="1">
        <f t="array" aca="1" ref="LR153" ca="1">INDIRECT(LR$203&amp;ROW())*LR$205</f>
        <v>0</v>
      </c>
      <c r="LS153" s="696" cm="1">
        <f t="array" aca="1" ref="LS153" ca="1">IF(INDIRECT(LS$203&amp;ROW())="-",0,INDIRECT(LS$203&amp;ROW())*LS$205)</f>
        <v>1.6943999999999999</v>
      </c>
      <c r="LT153" s="696" cm="1">
        <f t="array" aca="1" ref="LT153" ca="1">INDIRECT(LT$203&amp;ROW())*LT$205</f>
        <v>2</v>
      </c>
      <c r="LU153" s="696" cm="1">
        <f t="array" aca="1" ref="LU153" ca="1">INDIRECT(LU$203&amp;ROW())*LU$205</f>
        <v>2</v>
      </c>
      <c r="LV153" s="696" cm="1">
        <f t="array" aca="1" ref="LV153" ca="1">INDIRECT(LV$203&amp;ROW())*LV$205</f>
        <v>0</v>
      </c>
      <c r="LW153" s="696" cm="1">
        <f t="array" aca="1" ref="LW153" ca="1">INDIRECT(LW$203&amp;ROW())*LW$205</f>
        <v>0</v>
      </c>
      <c r="LX153" s="696" cm="1">
        <f t="array" aca="1" ref="LX153" ca="1">INDIRECT(LX$203&amp;ROW())*LX$205</f>
        <v>0</v>
      </c>
      <c r="LY153" s="696" cm="1">
        <f t="array" aca="1" ref="LY153" ca="1">IF(INDIRECT(LY$203&amp;ROW())="-",0,INDIRECT(LY$203&amp;ROW())*LY$205)</f>
        <v>1.857</v>
      </c>
      <c r="LZ153" s="696" cm="1">
        <f t="array" aca="1" ref="LZ153" ca="1">INDIRECT(LZ$203&amp;ROW())*LZ$205</f>
        <v>0</v>
      </c>
      <c r="MA153" s="696" cm="1">
        <f t="array" aca="1" ref="MA153" ca="1">INDIRECT(MA$203&amp;ROW())*MA$205</f>
        <v>0</v>
      </c>
      <c r="MB153" s="696" cm="1">
        <f t="array" aca="1" ref="MB153" ca="1">INDIRECT(MB$203&amp;ROW())*MB$205</f>
        <v>0</v>
      </c>
      <c r="MC153" s="696" cm="1">
        <f t="array" aca="1" ref="MC153" ca="1">IF($MB153=0,0,INDIRECT(MC$203&amp;ROW())*MC$205)</f>
        <v>0</v>
      </c>
      <c r="MD153" s="696" cm="1">
        <f t="array" aca="1" ref="MD153" ca="1">IF($MB153=0,0,INDIRECT(MD$203&amp;ROW())*MD$205)</f>
        <v>0</v>
      </c>
      <c r="ME153" s="696" cm="1">
        <f t="array" aca="1" ref="ME153" ca="1">IF($MB153=0,0,INDIRECT(ME$203&amp;ROW())*ME$205)</f>
        <v>0</v>
      </c>
      <c r="MF153" s="696" cm="1">
        <f t="array" aca="1" ref="MF153" ca="1">IF($MB153=0,0,INDIRECT(MF$203&amp;ROW())*MF$205)</f>
        <v>0</v>
      </c>
      <c r="MG153" s="696" cm="1">
        <f t="array" aca="1" ref="MG153" ca="1">INDIRECT(MG$203&amp;ROW())*MG$205</f>
        <v>0</v>
      </c>
      <c r="MH153" s="696" cm="1">
        <f t="array" aca="1" ref="MH153" ca="1">IF($MG153=0,0,INDIRECT(MH$203&amp;ROW())*MH$205)</f>
        <v>0</v>
      </c>
      <c r="MI153" s="696" cm="1">
        <f t="array" aca="1" ref="MI153" ca="1">IF($MG153=0,0,INDIRECT(MI$203&amp;ROW())*MI$205)</f>
        <v>0</v>
      </c>
      <c r="MJ153" s="696" cm="1">
        <f t="array" aca="1" ref="MJ153" ca="1">INDIRECT(MJ$203&amp;ROW())*MJ$205</f>
        <v>0</v>
      </c>
      <c r="MK153" s="696" cm="1">
        <f t="array" aca="1" ref="MK153" ca="1">INDIRECT(MK$203&amp;ROW())*MK$205</f>
        <v>0</v>
      </c>
      <c r="ML153" s="696" cm="1">
        <f t="array" aca="1" ref="ML153" ca="1">INDIRECT(ML$203&amp;ROW())*ML$205</f>
        <v>0</v>
      </c>
      <c r="MM153" s="696" cm="1">
        <f t="array" aca="1" ref="MM153" ca="1">INDIRECT(MM$203&amp;ROW())*MM$205</f>
        <v>0</v>
      </c>
      <c r="MN153" s="696" cm="1">
        <f t="array" aca="1" ref="MN153" ca="1">INDIRECT(MN$203&amp;ROW())*MN$205</f>
        <v>0</v>
      </c>
      <c r="MO153" s="696" cm="1">
        <f t="array" aca="1" ref="MO153" ca="1">INDIRECT(MO$203&amp;ROW())*MO$205</f>
        <v>0</v>
      </c>
      <c r="MP153" s="696" cm="1">
        <f t="array" aca="1" ref="MP153" ca="1">INDIRECT(MP$203&amp;ROW())*MP$205</f>
        <v>2</v>
      </c>
      <c r="MQ153" s="696" cm="1">
        <f t="array" aca="1" ref="MQ153" ca="1">INDIRECT(MQ$203&amp;ROW())*MQ$205</f>
        <v>2</v>
      </c>
      <c r="MR153" s="696" cm="1">
        <f t="array" aca="1" ref="MR153" ca="1">INDIRECT(MR$203&amp;ROW())*MR$205</f>
        <v>2</v>
      </c>
      <c r="MS153" s="696" cm="1">
        <f t="array" aca="1" ref="MS153" ca="1">INDIRECT(MS$203&amp;ROW())*MS$205</f>
        <v>2</v>
      </c>
      <c r="MT153" s="696" cm="1">
        <f t="array" aca="1" ref="MT153" ca="1">INDIRECT(MT$203&amp;ROW())*MT$205</f>
        <v>2</v>
      </c>
      <c r="MU153" s="696" cm="1">
        <f t="array" aca="1" ref="MU153" ca="1">INDIRECT(MU$203&amp;ROW())*MU$205</f>
        <v>0</v>
      </c>
      <c r="MV153" s="696" cm="1">
        <f t="array" aca="1" ref="MV153" ca="1">IF(INDIRECT(MV$203&amp;ROW())="-",0,INDIRECT(MV$203&amp;ROW())*MV$205)</f>
        <v>4.5293999999999999</v>
      </c>
      <c r="MW153" s="696" cm="1">
        <f t="array" aca="1" ref="MW153" ca="1">INDIRECT(MW$203&amp;ROW())*MW$205</f>
        <v>0</v>
      </c>
      <c r="MX153" s="696" cm="1">
        <f t="array" aca="1" ref="MX153" ca="1">INDIRECT(MX$203&amp;ROW())*MX$205</f>
        <v>0</v>
      </c>
      <c r="MY153" s="696" cm="1">
        <f t="array" aca="1" ref="MY153" ca="1">INDIRECT(MY$203&amp;ROW())*MY$205</f>
        <v>0</v>
      </c>
      <c r="NA153" s="701">
        <f t="shared" si="277"/>
        <v>0.21500731707317075</v>
      </c>
      <c r="NB153" s="617">
        <f t="shared" si="278"/>
        <v>0.23445714285714286</v>
      </c>
      <c r="NC153" s="695">
        <f t="shared" si="279"/>
        <v>2.3807692307692307E-2</v>
      </c>
      <c r="ND153" s="697">
        <f t="shared" si="280"/>
        <v>0.32425555555555552</v>
      </c>
      <c r="NE153" s="694">
        <f t="shared" si="281"/>
        <v>0.19938192694839035</v>
      </c>
      <c r="NF153" s="682" t="str">
        <f t="shared" si="282"/>
        <v>D</v>
      </c>
      <c r="NH153" s="606" t="s">
        <v>7685</v>
      </c>
      <c r="NI153" s="563" t="str">
        <f t="shared" si="239"/>
        <v>B</v>
      </c>
      <c r="NJ153" s="563" t="str">
        <f t="shared" si="283"/>
        <v>D</v>
      </c>
      <c r="NK153" s="563" t="str">
        <f t="shared" ca="1" si="284"/>
        <v>D</v>
      </c>
      <c r="NL153" s="563" t="str">
        <f t="shared" ca="1" si="285"/>
        <v>D</v>
      </c>
      <c r="NM153" s="563" t="str">
        <f t="shared" ca="1" si="286"/>
        <v>C</v>
      </c>
      <c r="NN153" s="563" t="str">
        <f t="shared" ca="1" si="306"/>
        <v>D</v>
      </c>
      <c r="NO153" s="563" t="str">
        <f t="shared" ca="1" si="307"/>
        <v>C</v>
      </c>
      <c r="NP153" s="606" t="str">
        <f t="shared" si="287"/>
        <v>-</v>
      </c>
      <c r="NQ153" s="682" t="str">
        <f t="shared" si="288"/>
        <v>-</v>
      </c>
      <c r="NR153" s="682" t="e">
        <f>IF(OR(AND(NI153="A",OR(NJ153="C",NJ153="D")),AND(NI153="A",OR(#REF!="C",#REF!="D")),AND(NI153="B",OR(NJ153="D",#REF!="D")),AND(OR(NI153="C",NI153="D"),OR(NJ153="A",NJ153="B")),AND(OR(NI153="C",NI153="D"),OR(#REF!="A",#REF!="B")),AND(OR(NJ153="A",#REF!="A",NJ153="B",#REF!="B"),OR(NP153="-",NQ153="-")),AND(OR(NJ153="C",#REF!="C",NJ153="D",#REF!="D"),NP153="Yes")),"Yes","-")</f>
        <v>#REF!</v>
      </c>
      <c r="NS153" s="607" t="s">
        <v>7701</v>
      </c>
      <c r="NT153" s="619">
        <f t="shared" si="289"/>
        <v>0.61750000000000005</v>
      </c>
      <c r="NU153" s="619">
        <f t="shared" si="290"/>
        <v>0.19938192694839035</v>
      </c>
      <c r="NV153" s="619">
        <f t="shared" ca="1" si="291"/>
        <v>0.18459800632548101</v>
      </c>
      <c r="NW153" s="619">
        <f t="shared" ca="1" si="308"/>
        <v>0.1874963401537364</v>
      </c>
      <c r="NX153" s="619">
        <f t="shared" ca="1" si="309"/>
        <v>0.25006548340289703</v>
      </c>
      <c r="NY153" s="620">
        <f t="shared" ca="1" si="310"/>
        <v>0.21756053312060428</v>
      </c>
      <c r="NZ153" s="620">
        <f t="shared" ca="1" si="311"/>
        <v>0.30632424145968978</v>
      </c>
      <c r="OA153" s="705" t="s">
        <v>1188</v>
      </c>
      <c r="OB153" s="706" t="s">
        <v>1188</v>
      </c>
      <c r="OC153" s="494"/>
      <c r="OE153" s="606" t="s">
        <v>7685</v>
      </c>
      <c r="OF153" s="700" t="str">
        <f t="shared" ca="1" si="292"/>
        <v>D</v>
      </c>
      <c r="OG153" s="701">
        <f t="shared" ca="1" si="312"/>
        <v>0.1874963401537364</v>
      </c>
      <c r="OH153" s="705">
        <f t="shared" ca="1" si="293"/>
        <v>0.18646500694143167</v>
      </c>
      <c r="OI153" s="696">
        <f t="shared" ca="1" si="294"/>
        <v>0.24072995332496869</v>
      </c>
      <c r="OJ153" s="696">
        <f t="shared" ca="1" si="295"/>
        <v>3.3709560974395363E-2</v>
      </c>
      <c r="OK153" s="697">
        <f t="shared" ca="1" si="296"/>
        <v>0.28908083937414991</v>
      </c>
      <c r="OL153" s="696" cm="1">
        <f t="array" aca="1" ref="OL153" ca="1">INDIRECT(OL$203&amp;ROW())*OL$205</f>
        <v>0</v>
      </c>
      <c r="OM153" s="696" cm="1">
        <f t="array" aca="1" ref="OM153" ca="1">INDIRECT(OM$203&amp;ROW())*OM$205</f>
        <v>0</v>
      </c>
      <c r="ON153" s="696" cm="1">
        <f t="array" aca="1" ref="ON153" ca="1">INDIRECT(ON$203&amp;ROW())*ON$205</f>
        <v>0</v>
      </c>
      <c r="OO153" s="696" cm="1">
        <f t="array" aca="1" ref="OO153" ca="1">INDIRECT(OO$203&amp;ROW())*OO$205</f>
        <v>1.0790999999999999</v>
      </c>
      <c r="OP153" s="696" cm="1">
        <f t="array" aca="1" ref="OP153" ca="1">INDIRECT(OP$203&amp;ROW())*OP$205</f>
        <v>1.0553999999999999</v>
      </c>
      <c r="OQ153" s="696" cm="1">
        <f t="array" aca="1" ref="OQ153" ca="1">INDIRECT(OQ$203&amp;ROW())*OQ$205</f>
        <v>1.5849</v>
      </c>
      <c r="OR153" s="696" cm="1">
        <f t="array" aca="1" ref="OR153" ca="1">INDIRECT(OR$203&amp;ROW())*OR$205</f>
        <v>0</v>
      </c>
      <c r="OS153" s="696" cm="1">
        <f t="array" aca="1" ref="OS153" ca="1">INDIRECT(OS$203&amp;ROW())*OS$205</f>
        <v>0</v>
      </c>
      <c r="OT153" s="696" cm="1">
        <f t="array" aca="1" ref="OT153" ca="1">INDIRECT(OT$203&amp;ROW())*OT$205</f>
        <v>0</v>
      </c>
      <c r="OU153" s="696" cm="1">
        <f t="array" aca="1" ref="OU153" ca="1">INDIRECT(OU$203&amp;ROW())*OU$205</f>
        <v>0</v>
      </c>
      <c r="OV153" s="696" cm="1">
        <f t="array" aca="1" ref="OV153" ca="1">INDIRECT(OV$203&amp;ROW())*OV$205</f>
        <v>0</v>
      </c>
      <c r="OW153" s="696" cm="1">
        <f t="array" aca="1" ref="OW153" ca="1">INDIRECT(OW$203&amp;ROW())*OW$205</f>
        <v>0</v>
      </c>
      <c r="OX153" s="696" cm="1">
        <f t="array" aca="1" ref="OX153" ca="1">INDIRECT(OX$203&amp;ROW())*OX$205</f>
        <v>0</v>
      </c>
      <c r="OY153" s="696" cm="1">
        <f t="array" aca="1" ref="OY153" ca="1">IF(INDIRECT(OY$203&amp;ROW())="-",0,INDIRECT(OY$203&amp;ROW())*OY$205)</f>
        <v>0.57861841000000003</v>
      </c>
      <c r="OZ153" s="696" cm="1">
        <f t="array" aca="1" ref="OZ153" ca="1">INDIRECT(OZ$203&amp;ROW())*OZ$205</f>
        <v>0</v>
      </c>
      <c r="PA153" s="696" cm="1">
        <f t="array" aca="1" ref="PA153" ca="1">IF(INDIRECT(PA$203&amp;ROW())="-",0,INDIRECT(PA$203&amp;ROW())*PA$205)</f>
        <v>0.24947215999999997</v>
      </c>
      <c r="PB153" s="705" cm="1">
        <f t="array" aca="1" ref="PB153" ca="1">INDIRECT(PB$203&amp;ROW())*PB$205</f>
        <v>0.75419999999999998</v>
      </c>
      <c r="PC153" s="696" cm="1">
        <f t="array" aca="1" ref="PC153" ca="1">INDIRECT(PC$203&amp;ROW())*PC$205</f>
        <v>1.3946000000000001</v>
      </c>
      <c r="PD153" s="696" cm="1">
        <f t="array" aca="1" ref="PD153" ca="1">INDIRECT(PD$203&amp;ROW())*PD$205</f>
        <v>0</v>
      </c>
      <c r="PE153" s="696" cm="1">
        <f t="array" aca="1" ref="PE153" ca="1">INDIRECT(PE$203&amp;ROW())*PE$205</f>
        <v>0</v>
      </c>
      <c r="PF153" s="696" cm="1">
        <f t="array" aca="1" ref="PF153" ca="1">INDIRECT(PF$203&amp;ROW())*PF$205</f>
        <v>0</v>
      </c>
      <c r="PG153" s="696" cm="1">
        <f t="array" aca="1" ref="PG153" ca="1">IF(INDIRECT(PG$203&amp;ROW())="-",0,INDIRECT(PG$203&amp;ROW())*PG$205)</f>
        <v>0.27081250000000001</v>
      </c>
      <c r="PH153" s="696" cm="1">
        <f t="array" aca="1" ref="PH153" ca="1">INDIRECT(PH$203&amp;ROW())*PH$205</f>
        <v>0</v>
      </c>
      <c r="PI153" s="696" cm="1">
        <f t="array" aca="1" ref="PI153" ca="1">INDIRECT(PI$203&amp;ROW())*PI$205</f>
        <v>0</v>
      </c>
      <c r="PJ153" s="696" cm="1">
        <f t="array" aca="1" ref="PJ153" ca="1">INDIRECT(PJ$203&amp;ROW())*PJ$205</f>
        <v>0</v>
      </c>
      <c r="PK153" s="696" cm="1">
        <f t="array" aca="1" ref="PK153" ca="1">IF($PJ153=0,0,INDIRECT(PK$203&amp;ROW())*PK$205)</f>
        <v>0</v>
      </c>
      <c r="PL153" s="696" cm="1">
        <f t="array" aca="1" ref="PL153" ca="1">IF($MPE153=0,0,INDIRECT(PL$203&amp;ROW())*PL$205)</f>
        <v>0</v>
      </c>
      <c r="PM153" s="696" cm="1">
        <f t="array" aca="1" ref="PM153" ca="1">IF($MPE153=0,0,INDIRECT(PM$203&amp;ROW())*PM$205)</f>
        <v>0</v>
      </c>
      <c r="PN153" s="696" cm="1">
        <f t="array" aca="1" ref="PN153" ca="1">IF($PJ153=0,0,INDIRECT(PN$203&amp;ROW())*PN$205)</f>
        <v>0</v>
      </c>
      <c r="PO153" s="696" cm="1">
        <f t="array" aca="1" ref="PO153" ca="1">INDIRECT(PO$203&amp;ROW())*PO$205</f>
        <v>0</v>
      </c>
      <c r="PP153" s="696" cm="1">
        <f t="array" aca="1" ref="PP153" ca="1">IF($PO153=0,0,INDIRECT(PP$203&amp;ROW())*PP$205)</f>
        <v>0</v>
      </c>
      <c r="PQ153" s="696" cm="1">
        <f t="array" aca="1" ref="PQ153" ca="1">IF($PO153=0,0,INDIRECT(PQ$203&amp;ROW())*PQ$205)</f>
        <v>0</v>
      </c>
      <c r="PR153" s="696" cm="1">
        <f t="array" aca="1" ref="PR153" ca="1">INDIRECT(PR$203&amp;ROW())*PR$205</f>
        <v>0</v>
      </c>
      <c r="PS153" s="696" cm="1">
        <f t="array" aca="1" ref="PS153" ca="1">INDIRECT(PS$203&amp;ROW())*PS$205</f>
        <v>0</v>
      </c>
      <c r="PT153" s="696" cm="1">
        <f t="array" aca="1" ref="PT153" ca="1">INDIRECT(PT$203&amp;ROW())*PT$205</f>
        <v>0</v>
      </c>
      <c r="PU153" s="696" cm="1">
        <f t="array" aca="1" ref="PU153" ca="1">INDIRECT(PU$203&amp;ROW())*PU$205</f>
        <v>0</v>
      </c>
      <c r="PV153" s="696" cm="1">
        <f t="array" aca="1" ref="PV153" ca="1">INDIRECT(PV$203&amp;ROW())*PV$205</f>
        <v>0</v>
      </c>
      <c r="PW153" s="696" cm="1">
        <f t="array" aca="1" ref="PW153" ca="1">INDIRECT(PW$203&amp;ROW())*PW$205</f>
        <v>0</v>
      </c>
      <c r="PX153" s="696" cm="1">
        <f t="array" aca="1" ref="PX153" ca="1">INDIRECT(PX$203&amp;ROW())*PX$205</f>
        <v>1.1714</v>
      </c>
      <c r="PY153" s="696" cm="1">
        <f t="array" aca="1" ref="PY153" ca="1">INDIRECT(PY$203&amp;ROW())*PY$205</f>
        <v>1.1866000000000001</v>
      </c>
      <c r="PZ153" s="696" cm="1">
        <f t="array" aca="1" ref="PZ153" ca="1">INDIRECT(PZ$203&amp;ROW())*PZ$205</f>
        <v>0.17430000000000001</v>
      </c>
      <c r="QA153" s="696" cm="1">
        <f t="array" aca="1" ref="QA153" ca="1">INDIRECT(QA$203&amp;ROW())*QA$205</f>
        <v>0.31659999999999999</v>
      </c>
      <c r="QB153" s="696" cm="1">
        <f t="array" aca="1" ref="QB153" ca="1">INDIRECT(QB$203&amp;ROW())*QB$205</f>
        <v>1.5966</v>
      </c>
      <c r="QC153" s="696" cm="1">
        <f t="array" aca="1" ref="QC153" ca="1">INDIRECT(QC$203&amp;ROW())*QC$205</f>
        <v>0</v>
      </c>
      <c r="QD153" s="696" cm="1">
        <f t="array" aca="1" ref="QD153" ca="1">IF(INDIRECT(QD$203&amp;ROW())="-",0,INDIRECT(QD$203&amp;ROW())*QD$205)</f>
        <v>0.46358409</v>
      </c>
      <c r="QE153" s="696" cm="1">
        <f t="array" aca="1" ref="QE153" ca="1">INDIRECT(QE$203&amp;ROW())*QE$205</f>
        <v>0</v>
      </c>
      <c r="QF153" s="696" cm="1">
        <f t="array" aca="1" ref="QF153" ca="1">INDIRECT(QF$203&amp;ROW())*QF$205</f>
        <v>0</v>
      </c>
      <c r="QG153" s="696" cm="1">
        <f t="array" aca="1" ref="QG153" ca="1">INDIRECT(QG$203&amp;ROW())*QG$205</f>
        <v>0</v>
      </c>
      <c r="QI153" s="606" t="s">
        <v>7685</v>
      </c>
      <c r="QJ153" s="700" t="str">
        <f t="shared" ca="1" si="297"/>
        <v>C</v>
      </c>
      <c r="QK153" s="701">
        <f t="shared" ca="1" si="313"/>
        <v>0.25006548340289703</v>
      </c>
      <c r="QL153" s="705">
        <f t="shared" ca="1" si="298"/>
        <v>0.2590824697301588</v>
      </c>
      <c r="QM153" s="696">
        <f t="shared" ca="1" si="299"/>
        <v>0.3245464317552379</v>
      </c>
      <c r="QN153" s="696">
        <f t="shared" ca="1" si="300"/>
        <v>2.0010350747147215E-2</v>
      </c>
      <c r="QO153" s="697">
        <f t="shared" ca="1" si="301"/>
        <v>0.39662268137904416</v>
      </c>
      <c r="QP153" s="696" cm="1">
        <f t="array" aca="1" ref="QP153" ca="1">INDIRECT(QP$203&amp;ROW())*QP$205</f>
        <v>0</v>
      </c>
      <c r="QQ153" s="696" cm="1">
        <f t="array" aca="1" ref="QQ153" ca="1">INDIRECT(QQ$203&amp;ROW())*QQ$205</f>
        <v>0</v>
      </c>
      <c r="QR153" s="696" cm="1">
        <f t="array" aca="1" ref="QR153" ca="1">INDIRECT(QR$203&amp;ROW())*QR$205</f>
        <v>0</v>
      </c>
      <c r="QS153" s="696" cm="1">
        <f t="array" aca="1" ref="QS153" ca="1">INDIRECT(QS$203&amp;ROW())*QS$205</f>
        <v>0.22471360933801068</v>
      </c>
      <c r="QT153" s="696" cm="1">
        <f t="array" aca="1" ref="QT153" ca="1">INDIRECT(QT$203&amp;ROW())*QT$205</f>
        <v>0.17488542943331029</v>
      </c>
      <c r="QU153" s="696" cm="1">
        <f t="array" aca="1" ref="QU153" ca="1">INDIRECT(QU$203&amp;ROW())*QU$205</f>
        <v>0.53329206883563263</v>
      </c>
      <c r="QV153" s="696" cm="1">
        <f t="array" aca="1" ref="QV153" ca="1">INDIRECT(QV$203&amp;ROW())*QV$205</f>
        <v>0</v>
      </c>
      <c r="QW153" s="696" cm="1">
        <f t="array" aca="1" ref="QW153" ca="1">INDIRECT(QW$203&amp;ROW())*QW$205</f>
        <v>0</v>
      </c>
      <c r="QX153" s="696" cm="1">
        <f t="array" aca="1" ref="QX153" ca="1">INDIRECT(QX$203&amp;ROW())*QX$205</f>
        <v>0</v>
      </c>
      <c r="QY153" s="696" cm="1">
        <f t="array" aca="1" ref="QY153" ca="1">INDIRECT(QY$203&amp;ROW())*QY$205</f>
        <v>0</v>
      </c>
      <c r="QZ153" s="696" cm="1">
        <f t="array" aca="1" ref="QZ153" ca="1">INDIRECT(QZ$203&amp;ROW())*QZ$205</f>
        <v>0</v>
      </c>
      <c r="RA153" s="696" cm="1">
        <f t="array" aca="1" ref="RA153" ca="1">INDIRECT(RA$203&amp;ROW())*RA$205</f>
        <v>0</v>
      </c>
      <c r="RB153" s="696" cm="1">
        <f t="array" aca="1" ref="RB153" ca="1">INDIRECT(RB$203&amp;ROW())*RB$205</f>
        <v>0</v>
      </c>
      <c r="RC153" s="696" cm="1">
        <f t="array" aca="1" ref="RC153" ca="1">IF(INDIRECT(RC$203&amp;ROW())="-",0,INDIRECT(RC$203&amp;ROW())*RC$205)</f>
        <v>6.8410693955416949E-2</v>
      </c>
      <c r="RD153" s="696" cm="1">
        <f t="array" aca="1" ref="RD153" ca="1">INDIRECT(RD$203&amp;ROW())*RD$205</f>
        <v>0</v>
      </c>
      <c r="RE153" s="696" cm="1">
        <f t="array" aca="1" ref="RE153" ca="1">IF(INDIRECT(RE$203&amp;ROW())="-",0,INDIRECT(RE$203&amp;ROW())*RE$205)</f>
        <v>1.7872824820299248E-2</v>
      </c>
      <c r="RF153" s="705" cm="1">
        <f t="array" aca="1" ref="RF153" ca="1">INDIRECT(RF$203&amp;ROW())*RF$205</f>
        <v>5.3068994403248027E-2</v>
      </c>
      <c r="RG153" s="696" cm="1">
        <f t="array" aca="1" ref="RG153" ca="1">INDIRECT(RG$203&amp;ROW())*RG$205</f>
        <v>0.27650466908360405</v>
      </c>
      <c r="RH153" s="696" cm="1">
        <f t="array" aca="1" ref="RH153" ca="1">INDIRECT(RH$203&amp;ROW())*RH$205</f>
        <v>0</v>
      </c>
      <c r="RI153" s="696" cm="1">
        <f t="array" aca="1" ref="RI153" ca="1">INDIRECT(RI$203&amp;ROW())*RI$205</f>
        <v>0</v>
      </c>
      <c r="RJ153" s="696" cm="1">
        <f t="array" aca="1" ref="RJ153" ca="1">INDIRECT(RJ$203&amp;ROW())*RJ$205</f>
        <v>0</v>
      </c>
      <c r="RK153" s="696" cm="1">
        <f t="array" aca="1" ref="RK153" ca="1">IF(INDIRECT(RK$203&amp;ROW())="-",0,INDIRECT(RK$203&amp;ROW())*RK$205)</f>
        <v>1.8700484850465333E-2</v>
      </c>
      <c r="RL153" s="696" cm="1">
        <f t="array" aca="1" ref="RL153" ca="1">INDIRECT(RL$203&amp;ROW())*RL$205</f>
        <v>0</v>
      </c>
      <c r="RM153" s="696" cm="1">
        <f t="array" aca="1" ref="RM153" ca="1">INDIRECT(RM$203&amp;ROW())*RM$205</f>
        <v>0</v>
      </c>
      <c r="RN153" s="696" cm="1">
        <f t="array" aca="1" ref="RN153" ca="1">INDIRECT(RN$203&amp;ROW())*RN$205</f>
        <v>0</v>
      </c>
      <c r="RO153" s="696" cm="1">
        <f t="array" aca="1" ref="RO153" ca="1">IF($RN153=0,0,INDIRECT(RO$203&amp;ROW())*RO$205)</f>
        <v>0</v>
      </c>
      <c r="RP153" s="696" cm="1">
        <f t="array" aca="1" ref="RP153" ca="1">IF($RN153=0,0,INDIRECT(RP$203&amp;ROW())*RP$205)</f>
        <v>0</v>
      </c>
      <c r="RQ153" s="696" cm="1">
        <f t="array" aca="1" ref="RQ153" ca="1">IF($RN153=0,0,INDIRECT(RQ$203&amp;ROW())*RQ$205)</f>
        <v>0</v>
      </c>
      <c r="RR153" s="696" cm="1">
        <f t="array" aca="1" ref="RR153" ca="1">IF($RN153=0,0,INDIRECT(RR$203&amp;ROW())*RR$205)</f>
        <v>0</v>
      </c>
      <c r="RS153" s="696" cm="1">
        <f t="array" aca="1" ref="RS153" ca="1">INDIRECT(RS$203&amp;ROW())*RS$205</f>
        <v>0</v>
      </c>
      <c r="RT153" s="696" cm="1">
        <f t="array" aca="1" ref="RT153" ca="1">IF($RS153=0,0,INDIRECT(RT$203&amp;ROW())*RT$205)</f>
        <v>0</v>
      </c>
      <c r="RU153" s="696" cm="1">
        <f t="array" aca="1" ref="RU153" ca="1">IF($RS153=0,0,INDIRECT(RU$203&amp;ROW())*RU$205)</f>
        <v>0</v>
      </c>
      <c r="RV153" s="696" cm="1">
        <f t="array" aca="1" ref="RV153" ca="1">INDIRECT(RV$203&amp;ROW())*RV$205</f>
        <v>0</v>
      </c>
      <c r="RW153" s="696" cm="1">
        <f t="array" aca="1" ref="RW153" ca="1">INDIRECT(RW$203&amp;ROW())*RW$205</f>
        <v>0</v>
      </c>
      <c r="RX153" s="696" cm="1">
        <f t="array" aca="1" ref="RX153" ca="1">INDIRECT(RX$203&amp;ROW())*RX$205</f>
        <v>0</v>
      </c>
      <c r="RY153" s="696" cm="1">
        <f t="array" aca="1" ref="RY153" ca="1">INDIRECT(RY$203&amp;ROW())*RY$205</f>
        <v>0</v>
      </c>
      <c r="RZ153" s="696" cm="1">
        <f t="array" aca="1" ref="RZ153" ca="1">INDIRECT(RZ$203&amp;ROW())*RZ$205</f>
        <v>0</v>
      </c>
      <c r="SA153" s="696" cm="1">
        <f t="array" aca="1" ref="SA153" ca="1">INDIRECT(SA$203&amp;ROW())*SA$205</f>
        <v>0</v>
      </c>
      <c r="SB153" s="696" cm="1">
        <f t="array" aca="1" ref="SB153" ca="1">INDIRECT(SB$203&amp;ROW())*SB$205</f>
        <v>4.7124126502052749E-2</v>
      </c>
      <c r="SC153" s="696" cm="1">
        <f t="array" aca="1" ref="SC153" ca="1">INDIRECT(SC$203&amp;ROW())*SC$205</f>
        <v>5.4291606235991073E-2</v>
      </c>
      <c r="SD153" s="696" cm="1">
        <f t="array" aca="1" ref="SD153" ca="1">INDIRECT(SD$203&amp;ROW())*SD$205</f>
        <v>0.3072993885784252</v>
      </c>
      <c r="SE153" s="696" cm="1">
        <f t="array" aca="1" ref="SE153" ca="1">INDIRECT(SE$203&amp;ROW())*SE$205</f>
        <v>0.2585618210787391</v>
      </c>
      <c r="SF153" s="696" cm="1">
        <f t="array" aca="1" ref="SF153" ca="1">INDIRECT(SF$203&amp;ROW())*SF$205</f>
        <v>0.13223776648222998</v>
      </c>
      <c r="SG153" s="696" cm="1">
        <f t="array" aca="1" ref="SG153" ca="1">INDIRECT(SG$203&amp;ROW())*SG$205</f>
        <v>0</v>
      </c>
      <c r="SH153" s="696" cm="1">
        <f t="array" aca="1" ref="SH153" ca="1">IF(INDIRECT(SH$203&amp;ROW())="-",0,INDIRECT(SH$203&amp;ROW())*SH$205)</f>
        <v>5.9395575519779586E-2</v>
      </c>
      <c r="SI153" s="696" cm="1">
        <f t="array" aca="1" ref="SI153" ca="1">INDIRECT(SI$203&amp;ROW())*SI$205</f>
        <v>0</v>
      </c>
      <c r="SJ153" s="696" cm="1">
        <f t="array" aca="1" ref="SJ153" ca="1">INDIRECT(SJ$203&amp;ROW())*SJ$205</f>
        <v>0</v>
      </c>
      <c r="SK153" s="696" cm="1">
        <f t="array" aca="1" ref="SK153" ca="1">INDIRECT(SK$203&amp;ROW())*SK$205</f>
        <v>0</v>
      </c>
      <c r="SN153" s="606" t="s">
        <v>7685</v>
      </c>
      <c r="SO153" s="707" cm="1">
        <f t="array" aca="1" ref="SO153" ca="1">INDIRECT(SO$203&amp;ROW())*SO$205</f>
        <v>0</v>
      </c>
      <c r="SP153" s="707" cm="1">
        <f t="array" aca="1" ref="SP153" ca="1">INDIRECT(SP$203&amp;ROW())*SP$205</f>
        <v>0</v>
      </c>
      <c r="SQ153" s="707" cm="1">
        <f t="array" aca="1" ref="SQ153" ca="1">INDIRECT(SQ$203&amp;ROW())*SQ$205</f>
        <v>0</v>
      </c>
      <c r="SR153" s="707" cm="1">
        <f t="array" aca="1" ref="SR153" ca="1">INDIRECT(SR$203&amp;ROW())*SR$205</f>
        <v>3</v>
      </c>
      <c r="SS153" s="707" cm="1">
        <f t="array" aca="1" ref="SS153" ca="1">INDIRECT(SS$203&amp;ROW())*SS$205</f>
        <v>2</v>
      </c>
      <c r="ST153" s="707" cm="1">
        <f t="array" aca="1" ref="ST153" ca="1">INDIRECT(ST$203&amp;ROW())*ST$205</f>
        <v>3</v>
      </c>
      <c r="SU153" s="707" cm="1">
        <f t="array" aca="1" ref="SU153" ca="1">INDIRECT(SU$203&amp;ROW())*SU$205</f>
        <v>0</v>
      </c>
      <c r="SV153" s="707" cm="1">
        <f t="array" aca="1" ref="SV153" ca="1">INDIRECT(SV$203&amp;ROW())*SV$205</f>
        <v>0</v>
      </c>
      <c r="SW153" s="707" cm="1">
        <f t="array" aca="1" ref="SW153" ca="1">INDIRECT(SW$203&amp;ROW())*SW$205</f>
        <v>0</v>
      </c>
      <c r="SX153" s="707" cm="1">
        <f t="array" aca="1" ref="SX153" ca="1">INDIRECT(SX$203&amp;ROW())*SX$205</f>
        <v>0</v>
      </c>
      <c r="SY153" s="707" cm="1">
        <f t="array" aca="1" ref="SY153" ca="1">INDIRECT(SY$203&amp;ROW())*SY$205</f>
        <v>0</v>
      </c>
      <c r="SZ153" s="707" cm="1">
        <f t="array" aca="1" ref="SZ153" ca="1">INDIRECT(SZ$203&amp;ROW())*SZ$205</f>
        <v>0</v>
      </c>
      <c r="TA153" s="707" cm="1">
        <f t="array" aca="1" ref="TA153" ca="1">INDIRECT(TA$203&amp;ROW())*TA$205</f>
        <v>0</v>
      </c>
      <c r="TB153" s="696" cm="1">
        <f t="array" aca="1" ref="TB153" ca="1">IF(INDIRECT(TB$203&amp;ROW())="-",0,INDIRECT(TB$203&amp;ROW())*TB$205)</f>
        <v>0.81530000000000002</v>
      </c>
      <c r="TC153" s="707" cm="1">
        <f t="array" aca="1" ref="TC153" ca="1">INDIRECT(TC$203&amp;ROW())*TC$205</f>
        <v>0</v>
      </c>
      <c r="TD153" s="696" cm="1">
        <f t="array" aca="1" ref="TD153" ca="1">IF(INDIRECT(TD$203&amp;ROW())="-",0,INDIRECT(TD$203&amp;ROW())*TD$205)</f>
        <v>0.28239999999999998</v>
      </c>
      <c r="TE153" s="732" cm="1">
        <f t="array" aca="1" ref="TE153" ca="1">INDIRECT(TE$203&amp;ROW())*TE$205</f>
        <v>1</v>
      </c>
      <c r="TF153" s="707" cm="1">
        <f t="array" aca="1" ref="TF153" ca="1">INDIRECT(TF$203&amp;ROW())*TF$205</f>
        <v>2</v>
      </c>
      <c r="TG153" s="707" cm="1">
        <f t="array" aca="1" ref="TG153" ca="1">INDIRECT(TG$203&amp;ROW())*TG$205</f>
        <v>0</v>
      </c>
      <c r="TH153" s="707" cm="1">
        <f t="array" aca="1" ref="TH153" ca="1">INDIRECT(TH$203&amp;ROW())*TH$205</f>
        <v>0</v>
      </c>
      <c r="TI153" s="707" cm="1">
        <f t="array" aca="1" ref="TI153" ca="1">INDIRECT(TI$203&amp;ROW())*TI$205</f>
        <v>0</v>
      </c>
      <c r="TJ153" s="696" cm="1">
        <f t="array" aca="1" ref="TJ153" ca="1">IF(INDIRECT(TJ$203&amp;ROW())="-",0,INDIRECT(TJ$203&amp;ROW())*TJ$205)</f>
        <v>0.3095</v>
      </c>
      <c r="TK153" s="707" cm="1">
        <f t="array" aca="1" ref="TK153" ca="1">INDIRECT(TK$203&amp;ROW())*TK$205</f>
        <v>0</v>
      </c>
      <c r="TL153" s="707" cm="1">
        <f t="array" aca="1" ref="TL153" ca="1">INDIRECT(TL$203&amp;ROW())*TL$205</f>
        <v>0</v>
      </c>
      <c r="TM153" s="707" cm="1">
        <f t="array" aca="1" ref="TM153" ca="1">INDIRECT(TM$203&amp;ROW())*TM$205</f>
        <v>0</v>
      </c>
      <c r="TN153" s="707" cm="1">
        <f t="array" aca="1" ref="TN153" ca="1">IF($TM153=0,0,INDIRECT(TN$203&amp;ROW())*TN$205)</f>
        <v>0</v>
      </c>
      <c r="TO153" s="707" cm="1">
        <f t="array" aca="1" ref="TO153" ca="1">IF($TM153=0,0,INDIRECT(TO$203&amp;ROW())*TO$205)</f>
        <v>0</v>
      </c>
      <c r="TP153" s="707" cm="1">
        <f t="array" aca="1" ref="TP153" ca="1">IF($TM153=0,0,INDIRECT(TP$203&amp;ROW())*TP$205)</f>
        <v>0</v>
      </c>
      <c r="TQ153" s="707" cm="1">
        <f t="array" aca="1" ref="TQ153" ca="1">IF($TM153=0,0,INDIRECT(TQ$203&amp;ROW())*TQ$205)</f>
        <v>0</v>
      </c>
      <c r="TR153" s="707" cm="1">
        <f t="array" aca="1" ref="TR153" ca="1">INDIRECT(TR$203&amp;ROW())*TR$205</f>
        <v>0</v>
      </c>
      <c r="TS153" s="707" cm="1">
        <f t="array" aca="1" ref="TS153" ca="1">IF($TR153=0,0,INDIRECT(TS$203&amp;ROW())*TS$205)</f>
        <v>0</v>
      </c>
      <c r="TT153" s="707" cm="1">
        <f t="array" aca="1" ref="TT153" ca="1">IF($TR153=0,0,INDIRECT(TT$203&amp;ROW())*TT$205)</f>
        <v>0</v>
      </c>
      <c r="TU153" s="707" cm="1">
        <f t="array" aca="1" ref="TU153" ca="1">INDIRECT(TU$203&amp;ROW())*TU$205</f>
        <v>0</v>
      </c>
      <c r="TV153" s="707" cm="1">
        <f t="array" aca="1" ref="TV153" ca="1">INDIRECT(TV$203&amp;ROW())*TV$205</f>
        <v>0</v>
      </c>
      <c r="TW153" s="707" cm="1">
        <f t="array" aca="1" ref="TW153" ca="1">INDIRECT(TW$203&amp;ROW())*TW$205</f>
        <v>0</v>
      </c>
      <c r="TX153" s="707" cm="1">
        <f t="array" aca="1" ref="TX153" ca="1">INDIRECT(TX$203&amp;ROW())*TX$205</f>
        <v>0</v>
      </c>
      <c r="TY153" s="707" cm="1">
        <f t="array" aca="1" ref="TY153" ca="1">INDIRECT(TY$203&amp;ROW())*TY$205</f>
        <v>0</v>
      </c>
      <c r="TZ153" s="707" cm="1">
        <f t="array" aca="1" ref="TZ153" ca="1">INDIRECT(TZ$203&amp;ROW())*TZ$205</f>
        <v>0</v>
      </c>
      <c r="UA153" s="707" cm="1">
        <f t="array" aca="1" ref="UA153" ca="1">INDIRECT(UA$203&amp;ROW())*UA$205</f>
        <v>2</v>
      </c>
      <c r="UB153" s="707" cm="1">
        <f t="array" aca="1" ref="UB153" ca="1">INDIRECT(UB$203&amp;ROW())*UB$205</f>
        <v>2</v>
      </c>
      <c r="UC153" s="707" cm="1">
        <f t="array" aca="1" ref="UC153" ca="1">INDIRECT(UC$203&amp;ROW())*UC$205</f>
        <v>1</v>
      </c>
      <c r="UD153" s="707" cm="1">
        <f t="array" aca="1" ref="UD153" ca="1">INDIRECT(UD$203&amp;ROW())*UD$205</f>
        <v>1</v>
      </c>
      <c r="UE153" s="707" cm="1">
        <f t="array" aca="1" ref="UE153" ca="1">INDIRECT(UE$203&amp;ROW())*UE$205</f>
        <v>2</v>
      </c>
      <c r="UF153" s="707" cm="1">
        <f t="array" aca="1" ref="UF153" ca="1">INDIRECT(UF$203&amp;ROW())*UF$205</f>
        <v>0</v>
      </c>
      <c r="UG153" s="696" cm="1">
        <f t="array" aca="1" ref="UG153" ca="1">IF(INDIRECT(UG$203&amp;ROW())="-",0,INDIRECT(UG$203&amp;ROW())*UG$205)</f>
        <v>0.75490000000000002</v>
      </c>
      <c r="UH153" s="707" cm="1">
        <f t="array" aca="1" ref="UH153" ca="1">INDIRECT(UH$203&amp;ROW())*UH$205</f>
        <v>0</v>
      </c>
      <c r="UI153" s="707" cm="1">
        <f t="array" aca="1" ref="UI153" ca="1">INDIRECT(UI$203&amp;ROW())*UI$205</f>
        <v>0</v>
      </c>
      <c r="UJ153" s="707" cm="1">
        <f t="array" aca="1" ref="UJ153" ca="1">INDIRECT(UJ$203&amp;ROW())*UJ$205</f>
        <v>0</v>
      </c>
      <c r="UM153" s="606" t="s">
        <v>7685</v>
      </c>
      <c r="UN153" s="616">
        <f t="shared" ca="1" si="341"/>
        <v>-0.97111609266078391</v>
      </c>
      <c r="UO153" s="616">
        <f t="shared" ca="1" si="341"/>
        <v>-0.6225347970107441</v>
      </c>
      <c r="UP153" s="616">
        <f t="shared" ca="1" si="341"/>
        <v>-0.88618201963763954</v>
      </c>
      <c r="UQ153" s="616">
        <f t="shared" ca="1" si="341"/>
        <v>0.29355872991449461</v>
      </c>
      <c r="UR153" s="616">
        <f t="shared" ca="1" si="341"/>
        <v>0.12190361681987209</v>
      </c>
      <c r="US153" s="616">
        <f t="shared" ca="1" si="341"/>
        <v>0.41305213694811815</v>
      </c>
      <c r="UT153" s="616">
        <f t="shared" ca="1" si="341"/>
        <v>-3.3391171947782863</v>
      </c>
      <c r="UU153" s="616">
        <f t="shared" ca="1" si="341"/>
        <v>-2.7006681232545957</v>
      </c>
      <c r="UV153" s="616">
        <f t="shared" ca="1" si="341"/>
        <v>-2.9818796741717466</v>
      </c>
      <c r="UW153" s="616">
        <f t="shared" ca="1" si="341"/>
        <v>-2.1021242737767571</v>
      </c>
      <c r="UX153" s="616">
        <f t="shared" ca="1" si="341"/>
        <v>-3.7125109235132832</v>
      </c>
      <c r="UY153" s="616">
        <f t="shared" ca="1" si="341"/>
        <v>-0.67270887390575207</v>
      </c>
      <c r="UZ153" s="616">
        <f t="shared" ca="1" si="341"/>
        <v>-0.80238258590915801</v>
      </c>
      <c r="VA153" s="616">
        <f t="shared" ca="1" si="341"/>
        <v>1.0369677678754183</v>
      </c>
      <c r="VB153" s="616">
        <f t="shared" ca="1" si="341"/>
        <v>-0.76400504167427041</v>
      </c>
      <c r="VC153" s="616">
        <f t="shared" ca="1" si="341"/>
        <v>-1.1188050265500771</v>
      </c>
      <c r="VD153" s="616">
        <f t="shared" ca="1" si="342"/>
        <v>-0.36208520652341147</v>
      </c>
      <c r="VE153" s="616">
        <f t="shared" ca="1" si="342"/>
        <v>3.9909080070471406E-2</v>
      </c>
      <c r="VF153" s="616">
        <f t="shared" ca="1" si="342"/>
        <v>-1.7012503523278015</v>
      </c>
      <c r="VG153" s="616">
        <f t="shared" ca="1" si="342"/>
        <v>-0.89462372206681784</v>
      </c>
      <c r="VH153" s="616">
        <f t="shared" ca="1" si="342"/>
        <v>-3.2919881574307759</v>
      </c>
      <c r="VI153" s="616">
        <f t="shared" ca="1" si="342"/>
        <v>-0.99472879727225672</v>
      </c>
      <c r="VJ153" s="616">
        <f t="shared" ca="1" si="342"/>
        <v>-0.90132677458943244</v>
      </c>
      <c r="VK153" s="616">
        <f t="shared" ca="1" si="342"/>
        <v>-1.8355388391984859</v>
      </c>
      <c r="VL153" s="616">
        <f t="shared" ca="1" si="342"/>
        <v>-0.83864555511817418</v>
      </c>
      <c r="VM153" s="616">
        <f t="shared" ca="1" si="342"/>
        <v>-0.57201237404204519</v>
      </c>
      <c r="VN153" s="616">
        <f t="shared" ca="1" si="342"/>
        <v>-0.62639799545694341</v>
      </c>
      <c r="VO153" s="616">
        <f t="shared" ca="1" si="342"/>
        <v>-0.42150866262694142</v>
      </c>
      <c r="VP153" s="616">
        <f t="shared" ca="1" si="338"/>
        <v>-0.46221149066820022</v>
      </c>
      <c r="VQ153" s="616">
        <f t="shared" ca="1" si="338"/>
        <v>-0.77889442244162177</v>
      </c>
      <c r="VR153" s="616">
        <f t="shared" ca="1" si="338"/>
        <v>-0.64202286734458469</v>
      </c>
      <c r="VS153" s="616">
        <f t="shared" ca="1" si="333"/>
        <v>-0.40481357988865657</v>
      </c>
      <c r="VT153" s="616">
        <f t="shared" ca="1" si="320"/>
        <v>-0.3878135405833677</v>
      </c>
      <c r="VU153" s="616">
        <f t="shared" ca="1" si="320"/>
        <v>-0.82130507758946303</v>
      </c>
      <c r="VV153" s="616">
        <f t="shared" ca="1" si="320"/>
        <v>-0.64337789451099625</v>
      </c>
      <c r="VW153" s="616">
        <f t="shared" ca="1" si="320"/>
        <v>-2.2727508617901209</v>
      </c>
      <c r="VX153" s="616">
        <f t="shared" ca="1" si="320"/>
        <v>-0.78524029103755877</v>
      </c>
      <c r="VY153" s="616">
        <f t="shared" ca="1" si="302"/>
        <v>-1.477844244223653</v>
      </c>
      <c r="VZ153" s="616">
        <f t="shared" ca="1" si="302"/>
        <v>0.68442622420316401</v>
      </c>
      <c r="WA153" s="616">
        <f t="shared" ca="1" si="302"/>
        <v>0.92808016936885662</v>
      </c>
      <c r="WB153" s="616">
        <f t="shared" ca="1" si="302"/>
        <v>0.33435322352896929</v>
      </c>
      <c r="WC153" s="616">
        <f t="shared" ca="1" si="302"/>
        <v>0.47817673461028487</v>
      </c>
      <c r="WD153" s="616">
        <f t="shared" ca="1" si="302"/>
        <v>0.30785317554274461</v>
      </c>
      <c r="WE153" s="616">
        <f t="shared" ca="1" si="302"/>
        <v>-1.7097470492691516</v>
      </c>
      <c r="WF153" s="616">
        <f t="shared" ca="1" si="302"/>
        <v>0.34410507030135568</v>
      </c>
      <c r="WG153" s="616">
        <f t="shared" ca="1" si="302"/>
        <v>-1.008197359876486</v>
      </c>
      <c r="WH153" s="616">
        <f t="shared" ca="1" si="302"/>
        <v>-1.0816125322340113</v>
      </c>
      <c r="WI153" s="627">
        <f t="shared" ca="1" si="302"/>
        <v>-0.9831420375936909</v>
      </c>
      <c r="WL153" s="606" t="s">
        <v>7685</v>
      </c>
      <c r="WM153" s="700" t="str">
        <f t="shared" ca="1" si="321"/>
        <v>D</v>
      </c>
      <c r="WN153" s="479">
        <f t="shared" ca="1" si="322"/>
        <v>0.21756053312060428</v>
      </c>
      <c r="WO153" s="495">
        <f t="shared" ca="1" si="303"/>
        <v>0.25738494977712789</v>
      </c>
      <c r="WP153" s="458">
        <f t="shared" ca="1" si="303"/>
        <v>0.2684084137443245</v>
      </c>
      <c r="WQ153" s="458">
        <f t="shared" ca="1" si="303"/>
        <v>5.5025793313343702E-2</v>
      </c>
      <c r="WR153" s="459">
        <f t="shared" ca="1" si="303"/>
        <v>0.28942297564762098</v>
      </c>
      <c r="WS153" s="495">
        <f t="shared" ca="1" si="323"/>
        <v>-1.0814758417940631</v>
      </c>
      <c r="WT153" s="458">
        <f t="shared" ca="1" si="324"/>
        <v>-1.1991575111298272</v>
      </c>
      <c r="WU153" s="458">
        <f t="shared" ca="1" si="325"/>
        <v>-0.77084238583980857</v>
      </c>
      <c r="WV153" s="459">
        <f t="shared" ca="1" si="326"/>
        <v>-0.59511512250558229</v>
      </c>
      <c r="WW153" s="484">
        <f t="shared" ca="1" si="334"/>
        <v>-0.7262006140917342</v>
      </c>
      <c r="WX153" s="484">
        <f t="shared" ca="1" si="334"/>
        <v>-0.37545073607717977</v>
      </c>
      <c r="WY153" s="484">
        <f t="shared" ca="1" si="334"/>
        <v>-0.64522912849816527</v>
      </c>
      <c r="WZ153" s="484">
        <f t="shared" ca="1" si="334"/>
        <v>0.10559307515024371</v>
      </c>
      <c r="XA153" s="484">
        <f t="shared" ca="1" si="334"/>
        <v>6.4328538595846502E-2</v>
      </c>
      <c r="XB153" s="484">
        <f t="shared" ca="1" si="334"/>
        <v>0.21821544394969081</v>
      </c>
      <c r="XC153" s="484">
        <f t="shared" ca="1" si="334"/>
        <v>-1.574059845618484</v>
      </c>
      <c r="XD153" s="484">
        <f t="shared" ca="1" si="334"/>
        <v>-1.3851726804172821</v>
      </c>
      <c r="XE153" s="484">
        <f t="shared" ca="1" si="334"/>
        <v>-1.4638047320509104</v>
      </c>
      <c r="XF153" s="484">
        <f t="shared" ca="1" si="334"/>
        <v>-1.3527169701753432</v>
      </c>
      <c r="XG153" s="484">
        <f t="shared" ca="1" si="336"/>
        <v>-1.505051928392285</v>
      </c>
      <c r="XH153" s="484">
        <f t="shared" ca="1" si="336"/>
        <v>-0.33958343954762366</v>
      </c>
      <c r="XI153" s="484">
        <f t="shared" ca="1" si="336"/>
        <v>-0.56078518929191046</v>
      </c>
      <c r="XJ153" s="484">
        <f t="shared" ca="1" si="336"/>
        <v>0.73593602486118437</v>
      </c>
      <c r="XK153" s="484">
        <f t="shared" ca="1" si="336"/>
        <v>-0.54267278110123429</v>
      </c>
      <c r="XL153" s="484">
        <f t="shared" ca="1" si="336"/>
        <v>-0.98835236045433805</v>
      </c>
      <c r="XM153" s="484">
        <f t="shared" ca="1" si="336"/>
        <v>-0.27308466275995691</v>
      </c>
      <c r="XN153" s="484">
        <f t="shared" ca="1" si="336"/>
        <v>2.7828601533139714E-2</v>
      </c>
      <c r="XO153" s="484">
        <f t="shared" ca="1" si="336"/>
        <v>-1.2490580086790719</v>
      </c>
      <c r="XP153" s="484">
        <f t="shared" ca="1" si="336"/>
        <v>-0.57255918212276347</v>
      </c>
      <c r="XQ153" s="484">
        <f t="shared" ca="1" si="252"/>
        <v>-2.1904889199544382</v>
      </c>
      <c r="XR153" s="484">
        <f t="shared" ca="1" si="253"/>
        <v>-0.87038769761322465</v>
      </c>
      <c r="XS153" s="484">
        <f t="shared" ca="1" si="254"/>
        <v>-0.55611861992167977</v>
      </c>
      <c r="XT153" s="484">
        <f t="shared" ca="1" si="255"/>
        <v>-1.1147227370452404</v>
      </c>
      <c r="XU153" s="484">
        <f t="shared" ca="1" si="256"/>
        <v>-0.63720289277878872</v>
      </c>
      <c r="XV153" s="484">
        <f t="shared" ca="1" si="257"/>
        <v>-0.30179372854458303</v>
      </c>
      <c r="XW153" s="484">
        <f t="shared" ca="1" si="258"/>
        <v>-0.40427726626791127</v>
      </c>
      <c r="XX153" s="484">
        <f t="shared" ca="1" si="250"/>
        <v>-0.20379943838012618</v>
      </c>
      <c r="XY153" s="484">
        <f t="shared" ca="1" si="250"/>
        <v>-0.24303080179333969</v>
      </c>
      <c r="XZ153" s="484">
        <f t="shared" ca="1" si="250"/>
        <v>-0.56968338057380219</v>
      </c>
      <c r="YA153" s="484">
        <f t="shared" ca="1" si="250"/>
        <v>-0.43779539324227229</v>
      </c>
      <c r="YB153" s="484">
        <f t="shared" ca="1" si="250"/>
        <v>-0.21272953623148902</v>
      </c>
      <c r="YC153" s="484">
        <f t="shared" ca="1" si="250"/>
        <v>-0.17304240180829866</v>
      </c>
      <c r="YD153" s="484">
        <f t="shared" ca="1" si="250"/>
        <v>-0.6068623218308542</v>
      </c>
      <c r="YE153" s="484">
        <f t="shared" ca="1" si="250"/>
        <v>-0.46342509741627064</v>
      </c>
      <c r="YF153" s="484">
        <f t="shared" ca="1" si="250"/>
        <v>-1.3406957333699923</v>
      </c>
      <c r="YG153" s="484">
        <f t="shared" ca="1" si="250"/>
        <v>-0.54699838673676349</v>
      </c>
      <c r="YH153" s="484">
        <f t="shared" ca="1" si="250"/>
        <v>-0.78754319774678472</v>
      </c>
      <c r="YI153" s="484">
        <f t="shared" ca="1" si="250"/>
        <v>0.40086843951579315</v>
      </c>
      <c r="YJ153" s="484">
        <f t="shared" ca="1" si="250"/>
        <v>0.55062996448654267</v>
      </c>
      <c r="YK153" s="484">
        <f t="shared" ca="1" si="339"/>
        <v>5.8277766861099353E-2</v>
      </c>
      <c r="YL153" s="484">
        <f t="shared" ca="1" si="339"/>
        <v>0.15139075417761619</v>
      </c>
      <c r="YM153" s="484">
        <f t="shared" ca="1" si="339"/>
        <v>0.24575919003577301</v>
      </c>
      <c r="YN153" s="484">
        <f t="shared" ca="1" si="339"/>
        <v>-1.2190496461289051</v>
      </c>
      <c r="YO153" s="484">
        <f t="shared" ca="1" si="339"/>
        <v>0.2113149236720625</v>
      </c>
      <c r="YP153" s="484">
        <f t="shared" ca="1" si="339"/>
        <v>-0.53716755334219179</v>
      </c>
      <c r="YQ153" s="484">
        <f t="shared" ca="1" si="339"/>
        <v>-0.78352011835031787</v>
      </c>
      <c r="YR153" s="484">
        <f t="shared" ca="1" si="339"/>
        <v>-0.73715989978774943</v>
      </c>
      <c r="YU153" s="606" t="s">
        <v>7685</v>
      </c>
      <c r="YV153" s="700" t="str">
        <f t="shared" ca="1" si="304"/>
        <v>C</v>
      </c>
      <c r="YW153" s="479">
        <f t="shared" ca="1" si="327"/>
        <v>0.30632424145968978</v>
      </c>
      <c r="YX153" s="495">
        <f t="shared" ca="1" si="305"/>
        <v>0.30221103902156055</v>
      </c>
      <c r="YY153" s="458">
        <f t="shared" ca="1" si="305"/>
        <v>0.34770279194109338</v>
      </c>
      <c r="YZ153" s="458">
        <f t="shared" ca="1" si="305"/>
        <v>3.1725408738687233E-2</v>
      </c>
      <c r="ZA153" s="459">
        <f t="shared" ca="1" si="305"/>
        <v>0.54365772613741792</v>
      </c>
      <c r="ZB153" s="495">
        <f t="shared" ca="1" si="328"/>
        <v>-1.3576095385930942</v>
      </c>
      <c r="ZC153" s="458">
        <f t="shared" ca="1" si="329"/>
        <v>-0.95390702693476115</v>
      </c>
      <c r="ZD153" s="458">
        <f t="shared" ca="1" si="330"/>
        <v>-0.66688293484906558</v>
      </c>
      <c r="ZE153" s="459">
        <f t="shared" ca="1" si="331"/>
        <v>-0.29609796709939185</v>
      </c>
      <c r="ZF153" s="484">
        <f t="shared" ca="1" si="335"/>
        <v>-3.2485432480444082E-2</v>
      </c>
      <c r="ZG153" s="484">
        <f t="shared" ca="1" si="335"/>
        <v>-7.9385408814590788E-2</v>
      </c>
      <c r="ZH153" s="484">
        <f t="shared" ca="1" si="335"/>
        <v>-6.6861590023482048E-2</v>
      </c>
      <c r="ZI153" s="484">
        <f t="shared" ca="1" si="335"/>
        <v>2.1988880583922777E-2</v>
      </c>
      <c r="ZJ153" s="484">
        <f t="shared" ca="1" si="335"/>
        <v>1.0659583188508518E-2</v>
      </c>
      <c r="ZK153" s="484">
        <f t="shared" ca="1" si="335"/>
        <v>7.3425809550013654E-2</v>
      </c>
      <c r="ZL153" s="484">
        <f t="shared" ca="1" si="335"/>
        <v>-0.26844088558371526</v>
      </c>
      <c r="ZM153" s="484">
        <f t="shared" ca="1" si="335"/>
        <v>-0.47801300388528062</v>
      </c>
      <c r="ZN153" s="484">
        <f t="shared" ca="1" si="335"/>
        <v>-0.60274616835421135</v>
      </c>
      <c r="ZO153" s="484">
        <f t="shared" ca="1" si="335"/>
        <v>-9.4877609903830637E-2</v>
      </c>
      <c r="ZP153" s="484">
        <f t="shared" ca="1" si="337"/>
        <v>-0.34171495415765724</v>
      </c>
      <c r="ZQ153" s="484">
        <f t="shared" ca="1" si="337"/>
        <v>-1.1497069191506403E-2</v>
      </c>
      <c r="ZR153" s="484">
        <f t="shared" ca="1" si="337"/>
        <v>-4.5981105838852197E-2</v>
      </c>
      <c r="ZS153" s="484">
        <f t="shared" ca="1" si="337"/>
        <v>8.7010529387657409E-2</v>
      </c>
      <c r="ZT153" s="484">
        <f t="shared" ca="1" si="337"/>
        <v>-2.7291061507312073E-2</v>
      </c>
      <c r="ZU153" s="484">
        <f t="shared" ca="1" si="337"/>
        <v>-7.0808095777619609E-2</v>
      </c>
      <c r="ZV153" s="484">
        <f t="shared" ca="1" si="337"/>
        <v>-1.9215497798489828E-2</v>
      </c>
      <c r="ZW153" s="484">
        <f t="shared" ca="1" si="337"/>
        <v>5.5175234891583769E-3</v>
      </c>
      <c r="ZX153" s="484">
        <f t="shared" ca="1" si="337"/>
        <v>-4.9666031249752343E-2</v>
      </c>
      <c r="ZY153" s="484">
        <f t="shared" ca="1" si="337"/>
        <v>-9.6348193705378546E-2</v>
      </c>
      <c r="ZZ153" s="484">
        <f t="shared" ca="1" si="259"/>
        <v>-0.20125114213859083</v>
      </c>
      <c r="AAA153" s="484">
        <f t="shared" ca="1" si="260"/>
        <v>-6.0103104373865714E-2</v>
      </c>
      <c r="AAB153" s="484">
        <f t="shared" ca="1" si="261"/>
        <v>-0.10150745433592355</v>
      </c>
      <c r="AAC153" s="484">
        <f t="shared" ca="1" si="262"/>
        <v>-2.7521574428998372E-2</v>
      </c>
      <c r="AAD153" s="484">
        <f t="shared" ca="1" si="263"/>
        <v>-7.8682240113631882E-2</v>
      </c>
      <c r="AAE153" s="484">
        <f t="shared" ca="1" si="264"/>
        <v>-4.0219644611828483E-2</v>
      </c>
      <c r="AAF153" s="484">
        <f t="shared" ca="1" si="265"/>
        <v>-6.120902348854227E-2</v>
      </c>
      <c r="AAG153" s="484">
        <f t="shared" ca="1" si="251"/>
        <v>-4.3018323338477257E-2</v>
      </c>
      <c r="AAH153" s="484">
        <f t="shared" ca="1" si="251"/>
        <v>-3.8008707897835295E-2</v>
      </c>
      <c r="AAI153" s="484">
        <f t="shared" ca="1" si="251"/>
        <v>-6.0338538063910964E-2</v>
      </c>
      <c r="AAJ153" s="484">
        <f t="shared" ca="1" si="251"/>
        <v>-5.2025335368730337E-2</v>
      </c>
      <c r="AAK153" s="484">
        <f t="shared" ca="1" si="251"/>
        <v>-3.3183772310049216E-2</v>
      </c>
      <c r="AAL153" s="484">
        <f t="shared" ca="1" si="251"/>
        <v>-1.741238539122681E-2</v>
      </c>
      <c r="AAM153" s="484">
        <f t="shared" ca="1" si="251"/>
        <v>-2.189532836791554E-2</v>
      </c>
      <c r="AAN153" s="484">
        <f t="shared" ca="1" si="251"/>
        <v>-6.1359063816095079E-2</v>
      </c>
      <c r="AAO153" s="484">
        <f t="shared" ca="1" si="251"/>
        <v>-6.3937554045021938E-2</v>
      </c>
      <c r="AAP153" s="484">
        <f t="shared" ca="1" si="251"/>
        <v>-2.8906649957960041E-2</v>
      </c>
      <c r="AAQ153" s="484">
        <f t="shared" ca="1" si="251"/>
        <v>-0.15117325855892658</v>
      </c>
      <c r="AAR153" s="484">
        <f t="shared" ca="1" si="251"/>
        <v>1.612649398533611E-2</v>
      </c>
      <c r="AAS153" s="484">
        <f t="shared" ca="1" si="251"/>
        <v>2.5193481555402932E-2</v>
      </c>
      <c r="AAT153" s="484">
        <f t="shared" ca="1" si="340"/>
        <v>0.1027465411596778</v>
      </c>
      <c r="AAU153" s="484">
        <f t="shared" ca="1" si="340"/>
        <v>0.12363824729832018</v>
      </c>
      <c r="AAV153" s="484">
        <f t="shared" ca="1" si="340"/>
        <v>2.0354908169117208E-2</v>
      </c>
      <c r="AAW153" s="484">
        <f t="shared" ca="1" si="340"/>
        <v>-6.3917050252045346E-2</v>
      </c>
      <c r="AAX153" s="484">
        <f t="shared" ca="1" si="340"/>
        <v>2.7074206768874336E-2</v>
      </c>
      <c r="AAY153" s="484">
        <f t="shared" ca="1" si="340"/>
        <v>-0.12312049482031152</v>
      </c>
      <c r="AAZ153" s="484">
        <f t="shared" ca="1" si="340"/>
        <v>-0.11856365915979221</v>
      </c>
      <c r="ABA153" s="484">
        <f t="shared" ca="1" si="340"/>
        <v>-0.10451532592333997</v>
      </c>
    </row>
    <row r="154" spans="1:729" ht="15" customHeight="1" x14ac:dyDescent="0.35">
      <c r="A154" s="498">
        <v>152</v>
      </c>
      <c r="B154" s="628"/>
      <c r="C154" s="606" t="s">
        <v>7702</v>
      </c>
      <c r="D154" s="629">
        <v>678</v>
      </c>
      <c r="E154" s="810" t="s">
        <v>7703</v>
      </c>
      <c r="F154" s="631" t="s">
        <v>1306</v>
      </c>
      <c r="G154" s="632">
        <v>219.161</v>
      </c>
      <c r="H154" s="504">
        <v>421.24385567834793</v>
      </c>
      <c r="I154" s="505">
        <v>1960</v>
      </c>
      <c r="J154" s="506" t="s">
        <v>7704</v>
      </c>
      <c r="K154" s="469">
        <v>0</v>
      </c>
      <c r="L154" s="950" t="s">
        <v>1188</v>
      </c>
      <c r="M154" s="817">
        <v>155</v>
      </c>
      <c r="N154" s="818">
        <v>0.40739999999999998</v>
      </c>
      <c r="O154" s="819">
        <v>0.24709999999999999</v>
      </c>
      <c r="P154" s="820">
        <v>0.30149999999999999</v>
      </c>
      <c r="Q154" s="821">
        <v>0.67359999999999998</v>
      </c>
      <c r="R154" s="818">
        <v>0.2024</v>
      </c>
      <c r="S154" s="822">
        <v>0.34239999999999998</v>
      </c>
      <c r="T154" s="822">
        <v>0.1389</v>
      </c>
      <c r="U154" s="822">
        <v>4.3479999999999998E-2</v>
      </c>
      <c r="V154" s="822">
        <v>7.9000000000000008E-3</v>
      </c>
      <c r="W154" s="506" t="s">
        <v>1188</v>
      </c>
      <c r="X154" s="875" t="s">
        <v>1188</v>
      </c>
      <c r="Y154" s="517" t="s">
        <v>1188</v>
      </c>
      <c r="Z154" s="517">
        <v>0</v>
      </c>
      <c r="AA154" s="875" t="s">
        <v>1188</v>
      </c>
      <c r="AB154" s="520" t="s">
        <v>1188</v>
      </c>
      <c r="AC154" s="369">
        <v>0</v>
      </c>
      <c r="AD154" s="431" t="s">
        <v>1188</v>
      </c>
      <c r="AE154" s="817">
        <v>0</v>
      </c>
      <c r="AF154" s="634" t="s">
        <v>1188</v>
      </c>
      <c r="AG154" s="635" t="s">
        <v>1188</v>
      </c>
      <c r="AH154" s="636" t="s">
        <v>1188</v>
      </c>
      <c r="AI154" s="636" t="s">
        <v>1188</v>
      </c>
      <c r="AJ154" s="636" t="s">
        <v>1188</v>
      </c>
      <c r="AK154" s="637" t="s">
        <v>1188</v>
      </c>
      <c r="AL154" s="765" t="s">
        <v>1188</v>
      </c>
      <c r="AM154" s="639" t="s">
        <v>1188</v>
      </c>
      <c r="AN154" s="636" t="s">
        <v>1188</v>
      </c>
      <c r="AO154" s="636" t="s">
        <v>1188</v>
      </c>
      <c r="AP154" s="636" t="s">
        <v>1188</v>
      </c>
      <c r="AQ154" s="636" t="s">
        <v>1188</v>
      </c>
      <c r="AR154" s="636" t="s">
        <v>1188</v>
      </c>
      <c r="AS154" s="636" t="s">
        <v>1188</v>
      </c>
      <c r="AT154" s="636" t="s">
        <v>1188</v>
      </c>
      <c r="AU154" s="640" t="s">
        <v>1188</v>
      </c>
      <c r="AV154" s="551" t="s">
        <v>7705</v>
      </c>
      <c r="AW154" s="642" t="s">
        <v>7706</v>
      </c>
      <c r="AX154" s="643">
        <v>1</v>
      </c>
      <c r="AY154" s="837" t="s">
        <v>7707</v>
      </c>
      <c r="AZ154" s="645">
        <v>1</v>
      </c>
      <c r="BA154" s="709" t="s">
        <v>7708</v>
      </c>
      <c r="BB154" s="893" t="s">
        <v>7709</v>
      </c>
      <c r="BC154" s="894" t="s">
        <v>7710</v>
      </c>
      <c r="BD154" s="631" t="s">
        <v>1195</v>
      </c>
      <c r="BE154" s="893" t="s">
        <v>1196</v>
      </c>
      <c r="BF154" s="893">
        <v>3</v>
      </c>
      <c r="BG154" s="893">
        <v>2012</v>
      </c>
      <c r="BH154" s="893" t="s">
        <v>1195</v>
      </c>
      <c r="BI154" s="893">
        <v>1</v>
      </c>
      <c r="BJ154" s="893">
        <v>1</v>
      </c>
      <c r="BK154" s="893" t="s">
        <v>1318</v>
      </c>
      <c r="BL154" s="893" t="s">
        <v>1199</v>
      </c>
      <c r="BM154" s="551" t="s">
        <v>7705</v>
      </c>
      <c r="BN154" s="430">
        <v>1975</v>
      </c>
      <c r="BO154" s="557" t="s">
        <v>7711</v>
      </c>
      <c r="BP154" s="430">
        <v>2009</v>
      </c>
      <c r="BQ154" s="430">
        <v>3</v>
      </c>
      <c r="BR154" s="430">
        <v>4</v>
      </c>
      <c r="BS154" s="647" t="s">
        <v>1188</v>
      </c>
      <c r="BT154" s="647" t="s">
        <v>1188</v>
      </c>
      <c r="BU154" s="647" t="s">
        <v>1188</v>
      </c>
      <c r="BV154" s="648" t="s">
        <v>1188</v>
      </c>
      <c r="BW154" s="551" t="s">
        <v>7712</v>
      </c>
      <c r="BX154" s="650">
        <v>2001</v>
      </c>
      <c r="BY154" s="647" t="s">
        <v>1188</v>
      </c>
      <c r="BZ154" s="651" t="s">
        <v>2109</v>
      </c>
      <c r="CA154" s="647">
        <v>0</v>
      </c>
      <c r="CB154" s="647" t="s">
        <v>1188</v>
      </c>
      <c r="CC154" s="651" t="s">
        <v>1188</v>
      </c>
      <c r="CD154" s="652" t="s">
        <v>1188</v>
      </c>
      <c r="CE154" s="647">
        <v>0</v>
      </c>
      <c r="CF154" s="647">
        <v>1</v>
      </c>
      <c r="CG154" s="515" t="s">
        <v>7713</v>
      </c>
      <c r="CH154" s="647">
        <v>2001</v>
      </c>
      <c r="CI154" s="647">
        <v>2009</v>
      </c>
      <c r="CJ154" s="647">
        <v>0</v>
      </c>
      <c r="CK154" s="651" t="s">
        <v>1207</v>
      </c>
      <c r="CL154" s="651" t="s">
        <v>1208</v>
      </c>
      <c r="CM154" s="647">
        <v>2</v>
      </c>
      <c r="CN154" s="647" t="s">
        <v>1209</v>
      </c>
      <c r="CO154" s="557" t="s">
        <v>2113</v>
      </c>
      <c r="CP154" s="647">
        <v>1994</v>
      </c>
      <c r="CQ154" s="647">
        <v>3</v>
      </c>
      <c r="CR154" s="650">
        <v>2</v>
      </c>
      <c r="CS154" s="653" t="s">
        <v>1188</v>
      </c>
      <c r="CT154" s="647" t="s">
        <v>1188</v>
      </c>
      <c r="CU154" s="648">
        <v>1</v>
      </c>
      <c r="CV154" s="653" t="s">
        <v>1188</v>
      </c>
      <c r="CW154" s="647" t="s">
        <v>1188</v>
      </c>
      <c r="CX154" s="655">
        <v>0</v>
      </c>
      <c r="CY154" s="666" t="s">
        <v>1188</v>
      </c>
      <c r="CZ154" s="665" t="s">
        <v>1188</v>
      </c>
      <c r="DA154" s="655">
        <v>0</v>
      </c>
      <c r="DB154" s="723">
        <v>7309</v>
      </c>
      <c r="DC154" s="753">
        <v>2</v>
      </c>
      <c r="DD154" s="659" t="s">
        <v>7714</v>
      </c>
      <c r="DE154" s="648">
        <v>2013</v>
      </c>
      <c r="DF154" s="708" t="s">
        <v>755</v>
      </c>
      <c r="DG154" s="664" t="s">
        <v>7676</v>
      </c>
      <c r="DH154" s="663">
        <v>1</v>
      </c>
      <c r="DI154" s="642" t="s">
        <v>1262</v>
      </c>
      <c r="DJ154" s="578" t="s">
        <v>7715</v>
      </c>
      <c r="DK154" s="753">
        <v>2009</v>
      </c>
      <c r="DL154" s="753">
        <v>3</v>
      </c>
      <c r="DM154" s="657">
        <v>2</v>
      </c>
      <c r="DN154" s="790" t="s">
        <v>7709</v>
      </c>
      <c r="DO154" s="791" t="s">
        <v>7710</v>
      </c>
      <c r="DP154" s="663">
        <v>1</v>
      </c>
      <c r="DQ154" s="642" t="s">
        <v>1262</v>
      </c>
      <c r="DR154" s="578" t="s">
        <v>7715</v>
      </c>
      <c r="DS154" s="753">
        <v>2012</v>
      </c>
      <c r="DT154" s="753">
        <v>3</v>
      </c>
      <c r="DU154" s="657">
        <v>2</v>
      </c>
      <c r="DV154" s="651" t="s">
        <v>6000</v>
      </c>
      <c r="DW154" s="557" t="s">
        <v>7716</v>
      </c>
      <c r="DX154" s="647">
        <v>2011</v>
      </c>
      <c r="DY154" s="647">
        <v>3</v>
      </c>
      <c r="DZ154" s="650">
        <v>1</v>
      </c>
      <c r="EA154" s="807" t="s">
        <v>1188</v>
      </c>
      <c r="EB154" s="551" t="s">
        <v>7706</v>
      </c>
      <c r="EC154" s="647">
        <v>2</v>
      </c>
      <c r="ED154" s="668" t="s">
        <v>1453</v>
      </c>
      <c r="EE154" s="647">
        <v>2006</v>
      </c>
      <c r="EF154" s="647">
        <v>3</v>
      </c>
      <c r="EG154" s="650" t="s">
        <v>1220</v>
      </c>
      <c r="EH154" s="648">
        <v>4</v>
      </c>
      <c r="EI154" s="551" t="s">
        <v>7705</v>
      </c>
      <c r="EJ154" s="651" t="s">
        <v>7706</v>
      </c>
      <c r="EK154" s="647" t="s">
        <v>1188</v>
      </c>
      <c r="EL154" s="647" t="s">
        <v>1188</v>
      </c>
      <c r="EM154" s="669" t="s">
        <v>1188</v>
      </c>
      <c r="EN154" s="647" t="s">
        <v>1188</v>
      </c>
      <c r="EO154" s="670" t="s">
        <v>1188</v>
      </c>
      <c r="EP154" s="556">
        <v>0</v>
      </c>
      <c r="EQ154" s="556" t="s">
        <v>1188</v>
      </c>
      <c r="ER154" s="651" t="s">
        <v>1188</v>
      </c>
      <c r="ES154" s="556" t="s">
        <v>1188</v>
      </c>
      <c r="ET154" s="556">
        <v>0</v>
      </c>
      <c r="EU154" s="671">
        <v>0</v>
      </c>
      <c r="EV154" s="672"/>
      <c r="EW154" s="673"/>
      <c r="EX154" s="674"/>
      <c r="EY154" s="631" t="s">
        <v>1416</v>
      </c>
      <c r="EZ154" s="631" t="s">
        <v>1188</v>
      </c>
      <c r="FA154" s="675"/>
      <c r="FB154" s="648">
        <v>1</v>
      </c>
      <c r="FC154" s="676"/>
      <c r="FD154" s="647"/>
      <c r="FE154" s="648"/>
      <c r="FF154" s="652" t="s">
        <v>1225</v>
      </c>
      <c r="FG154" s="563" t="s">
        <v>1226</v>
      </c>
      <c r="FH154" s="631" t="str">
        <f t="shared" si="266"/>
        <v>D</v>
      </c>
      <c r="FI154" s="677">
        <f t="shared" si="267"/>
        <v>0.6</v>
      </c>
      <c r="FJ154" s="678">
        <f t="shared" si="268"/>
        <v>0.8</v>
      </c>
      <c r="FK154" s="679">
        <f t="shared" si="269"/>
        <v>1</v>
      </c>
      <c r="FL154" s="680">
        <f t="shared" si="270"/>
        <v>0</v>
      </c>
      <c r="FM154" s="681">
        <v>0</v>
      </c>
      <c r="FN154" s="430" t="s">
        <v>1188</v>
      </c>
      <c r="FO154" s="686" t="s">
        <v>1188</v>
      </c>
      <c r="FP154" s="686" t="s">
        <v>1188</v>
      </c>
      <c r="FQ154" s="430">
        <v>0</v>
      </c>
      <c r="FR154" s="682" t="s">
        <v>1188</v>
      </c>
      <c r="FS154" s="369">
        <v>0</v>
      </c>
      <c r="FT154" s="430" t="s">
        <v>1188</v>
      </c>
      <c r="FU154" s="431" t="s">
        <v>1188</v>
      </c>
      <c r="FV154" s="369">
        <v>0</v>
      </c>
      <c r="FW154" s="430" t="s">
        <v>1188</v>
      </c>
      <c r="FX154" s="431" t="s">
        <v>1188</v>
      </c>
      <c r="FY154" s="369">
        <v>0</v>
      </c>
      <c r="FZ154" s="430" t="s">
        <v>1188</v>
      </c>
      <c r="GA154" s="686" t="s">
        <v>1188</v>
      </c>
      <c r="GB154" s="431" t="s">
        <v>1188</v>
      </c>
      <c r="GC154" s="369">
        <v>0</v>
      </c>
      <c r="GD154" s="430" t="s">
        <v>1188</v>
      </c>
      <c r="GE154" s="686" t="s">
        <v>1188</v>
      </c>
      <c r="GF154" s="431" t="s">
        <v>1188</v>
      </c>
      <c r="GG154" s="369">
        <v>0</v>
      </c>
      <c r="GH154" s="430" t="s">
        <v>1188</v>
      </c>
      <c r="GI154" s="686" t="s">
        <v>1188</v>
      </c>
      <c r="GJ154" s="431" t="s">
        <v>1188</v>
      </c>
      <c r="GK154" s="369">
        <v>0</v>
      </c>
      <c r="GL154" s="430" t="s">
        <v>1188</v>
      </c>
      <c r="GM154" s="686" t="s">
        <v>1188</v>
      </c>
      <c r="GN154" s="946" t="s">
        <v>1188</v>
      </c>
      <c r="GO154" s="676">
        <v>0</v>
      </c>
      <c r="GP154" s="917" t="s">
        <v>1188</v>
      </c>
      <c r="GQ154" s="872" t="s">
        <v>1188</v>
      </c>
      <c r="GR154" s="872" t="s">
        <v>1188</v>
      </c>
      <c r="GS154" s="872" t="s">
        <v>1188</v>
      </c>
      <c r="GT154" s="873" t="s">
        <v>1188</v>
      </c>
      <c r="GU154" s="581">
        <v>0</v>
      </c>
      <c r="GV154" s="687" t="s">
        <v>1188</v>
      </c>
      <c r="GW154" s="872" t="s">
        <v>1188</v>
      </c>
      <c r="GX154" s="873" t="s">
        <v>1188</v>
      </c>
      <c r="GY154" s="874">
        <v>0</v>
      </c>
      <c r="GZ154" s="582" t="s">
        <v>1188</v>
      </c>
      <c r="HA154" s="583" t="s">
        <v>1293</v>
      </c>
      <c r="HB154" s="584">
        <v>1</v>
      </c>
      <c r="HC154" s="585">
        <v>2</v>
      </c>
      <c r="HD154" s="586" t="s">
        <v>7717</v>
      </c>
      <c r="HE154" s="557" t="s">
        <v>7718</v>
      </c>
      <c r="HF154" s="587">
        <v>2016</v>
      </c>
      <c r="HG154" s="587">
        <v>2016</v>
      </c>
      <c r="HH154" s="588">
        <v>2</v>
      </c>
      <c r="HI154" s="787" t="s">
        <v>7719</v>
      </c>
      <c r="HJ154" s="966" t="s">
        <v>7720</v>
      </c>
      <c r="HK154" s="691">
        <v>2018</v>
      </c>
      <c r="HL154" s="692">
        <v>0</v>
      </c>
      <c r="HM154" s="857" t="s">
        <v>1188</v>
      </c>
      <c r="HN154" s="697" t="s">
        <v>1188</v>
      </c>
      <c r="HO154" s="681" t="s">
        <v>1188</v>
      </c>
      <c r="HP154" s="574" t="s">
        <v>1188</v>
      </c>
      <c r="HQ154" s="472" t="str">
        <f t="shared" si="271"/>
        <v>-</v>
      </c>
      <c r="HR154" s="593" t="s">
        <v>1188</v>
      </c>
      <c r="HS154" s="574" t="s">
        <v>1188</v>
      </c>
      <c r="HT154" s="574" t="s">
        <v>1188</v>
      </c>
      <c r="HU154" s="574" t="s">
        <v>1188</v>
      </c>
      <c r="HV154" s="574" t="s">
        <v>1188</v>
      </c>
      <c r="HW154" s="574" t="s">
        <v>1188</v>
      </c>
      <c r="HX154" s="574" t="s">
        <v>1188</v>
      </c>
      <c r="HY154" s="574" t="s">
        <v>1188</v>
      </c>
      <c r="HZ154" s="574" t="s">
        <v>1188</v>
      </c>
      <c r="IA154" s="574" t="s">
        <v>1188</v>
      </c>
      <c r="IB154" s="574" t="s">
        <v>1188</v>
      </c>
      <c r="IC154" s="574" t="s">
        <v>1188</v>
      </c>
      <c r="ID154" s="681" t="s">
        <v>1188</v>
      </c>
      <c r="IE154" s="369" t="s">
        <v>1188</v>
      </c>
      <c r="IF154" s="574" t="s">
        <v>1188</v>
      </c>
      <c r="IG154" s="472" t="str">
        <f t="shared" si="272"/>
        <v>-</v>
      </c>
      <c r="IH154" s="609" t="s">
        <v>1188</v>
      </c>
      <c r="II154" s="694" t="s">
        <v>1188</v>
      </c>
      <c r="IJ154" s="695" t="s">
        <v>1188</v>
      </c>
      <c r="IK154" s="696" t="s">
        <v>1188</v>
      </c>
      <c r="IL154" s="696" t="s">
        <v>1188</v>
      </c>
      <c r="IM154" s="697" t="s">
        <v>1188</v>
      </c>
      <c r="IN154" s="599">
        <v>3</v>
      </c>
      <c r="IO154" s="600">
        <v>2</v>
      </c>
      <c r="IP154" s="601">
        <v>2</v>
      </c>
      <c r="IQ154" s="600">
        <v>35</v>
      </c>
      <c r="IR154" s="587">
        <v>49</v>
      </c>
      <c r="IS154" s="601">
        <v>84</v>
      </c>
      <c r="IT154" s="599" t="s">
        <v>1188</v>
      </c>
      <c r="IU154" s="600" t="s">
        <v>1188</v>
      </c>
      <c r="IV154" s="587" t="s">
        <v>1188</v>
      </c>
      <c r="IW154" s="601" t="s">
        <v>1188</v>
      </c>
      <c r="IX154" s="602" t="s">
        <v>1188</v>
      </c>
      <c r="IY154" s="681">
        <v>0</v>
      </c>
      <c r="IZ154" s="698" t="s">
        <v>1188</v>
      </c>
      <c r="JA154" s="681">
        <v>1</v>
      </c>
      <c r="JB154" s="699" t="s">
        <v>7721</v>
      </c>
      <c r="JC154" s="681">
        <v>0</v>
      </c>
      <c r="JD154" s="430" t="s">
        <v>1188</v>
      </c>
      <c r="JE154" s="686" t="s">
        <v>1188</v>
      </c>
      <c r="JF154" s="686" t="s">
        <v>1188</v>
      </c>
      <c r="JG154" s="592" t="s">
        <v>1188</v>
      </c>
      <c r="JH154" s="369">
        <v>0</v>
      </c>
      <c r="JI154" s="430" t="s">
        <v>1188</v>
      </c>
      <c r="JJ154" s="686" t="s">
        <v>1188</v>
      </c>
      <c r="JK154" s="686" t="s">
        <v>1188</v>
      </c>
      <c r="JL154" s="592" t="s">
        <v>1188</v>
      </c>
      <c r="JM154" s="369">
        <v>0</v>
      </c>
      <c r="JN154" s="430" t="s">
        <v>1188</v>
      </c>
      <c r="JO154" s="430" t="s">
        <v>1188</v>
      </c>
      <c r="JP154" s="686" t="s">
        <v>1188</v>
      </c>
      <c r="JQ154" s="686" t="s">
        <v>1188</v>
      </c>
      <c r="JR154" s="592" t="s">
        <v>1188</v>
      </c>
      <c r="JS154" s="369">
        <v>0</v>
      </c>
      <c r="JT154" s="430" t="s">
        <v>1188</v>
      </c>
      <c r="JU154" s="686" t="s">
        <v>1188</v>
      </c>
      <c r="JV154" s="686" t="s">
        <v>1188</v>
      </c>
      <c r="JW154" s="592" t="s">
        <v>1188</v>
      </c>
      <c r="JX154" s="606">
        <v>0</v>
      </c>
      <c r="JY154" s="607" t="s">
        <v>1188</v>
      </c>
      <c r="JZ154" s="606" t="s">
        <v>1188</v>
      </c>
      <c r="KA154" s="606">
        <f t="shared" si="273"/>
        <v>0</v>
      </c>
      <c r="KB154" s="606"/>
      <c r="KC154" s="606"/>
      <c r="KD154" s="606"/>
      <c r="KE154" s="606"/>
      <c r="KF154" s="606">
        <f t="shared" si="274"/>
        <v>0</v>
      </c>
      <c r="KG154" s="606"/>
      <c r="KH154" s="606"/>
      <c r="KI154" s="606"/>
      <c r="KJ154" s="606"/>
      <c r="KK154" s="606">
        <v>1</v>
      </c>
      <c r="KL154" s="606">
        <v>1</v>
      </c>
      <c r="KM154" s="608">
        <f t="shared" ref="KM154:KM200" si="345">(KN154+2.5)/5</f>
        <v>0.37461720705032348</v>
      </c>
      <c r="KN154" s="609">
        <v>-0.62691396474838257</v>
      </c>
      <c r="KO154" s="609">
        <v>29.80769157409668</v>
      </c>
      <c r="KP154" s="610">
        <v>7</v>
      </c>
      <c r="KQ154" s="608">
        <f t="shared" ref="KQ154:KQ200" si="346">(KR154+2.5)/5</f>
        <v>0.54516910314559941</v>
      </c>
      <c r="KR154" s="609">
        <v>0.22584551572799683</v>
      </c>
      <c r="KS154" s="609">
        <v>61.057693481445313</v>
      </c>
      <c r="KT154" s="610">
        <v>9</v>
      </c>
      <c r="KU154" s="610">
        <v>46</v>
      </c>
      <c r="KV154" s="606" t="s">
        <v>5586</v>
      </c>
      <c r="KW154" s="606" t="s">
        <v>7702</v>
      </c>
      <c r="KX154" s="700" t="str">
        <f t="shared" ca="1" si="275"/>
        <v>D</v>
      </c>
      <c r="KY154" s="701">
        <f t="shared" ca="1" si="276"/>
        <v>0.22401202415392385</v>
      </c>
      <c r="KZ154" s="702">
        <f t="shared" ca="1" si="235"/>
        <v>0.30363529411764706</v>
      </c>
      <c r="LA154" s="703">
        <f t="shared" ca="1" si="236"/>
        <v>0.26107619047619046</v>
      </c>
      <c r="LB154" s="703">
        <f t="shared" ca="1" si="237"/>
        <v>0.13393333333333332</v>
      </c>
      <c r="LC154" s="704">
        <f t="shared" ca="1" si="238"/>
        <v>0.19740327868852459</v>
      </c>
      <c r="LD154" s="696" cm="1">
        <f t="array" aca="1" ref="LD154" ca="1">INDIRECT(LD$203&amp;ROW())*LD$205</f>
        <v>0</v>
      </c>
      <c r="LE154" s="696" cm="1">
        <f t="array" aca="1" ref="LE154" ca="1">INDIRECT(LE$203&amp;ROW())*LE$205</f>
        <v>0</v>
      </c>
      <c r="LF154" s="696" cm="1">
        <f t="array" aca="1" ref="LF154" ca="1">INDIRECT(LF$203&amp;ROW())*LF$205</f>
        <v>0</v>
      </c>
      <c r="LG154" s="696" cm="1">
        <f t="array" aca="1" ref="LG154" ca="1">INDIRECT(LG$203&amp;ROW())*LG$205</f>
        <v>3</v>
      </c>
      <c r="LH154" s="696" cm="1">
        <f t="array" aca="1" ref="LH154" ca="1">INDIRECT(LH$203&amp;ROW())*LH$205</f>
        <v>3</v>
      </c>
      <c r="LI154" s="696" cm="1">
        <f t="array" aca="1" ref="LI154" ca="1">INDIRECT(LI$203&amp;ROW())*LI$205</f>
        <v>0</v>
      </c>
      <c r="LJ154" s="696" cm="1">
        <f t="array" aca="1" ref="LJ154" ca="1">INDIRECT(LJ$203&amp;ROW())*LJ$205</f>
        <v>3</v>
      </c>
      <c r="LK154" s="696" cm="1">
        <f t="array" aca="1" ref="LK154" ca="1">INDIRECT(LK$203&amp;ROW())*LK$205</f>
        <v>3</v>
      </c>
      <c r="LL154" s="696" cm="1">
        <f t="array" aca="1" ref="LL154" ca="1">INDIRECT(LL$203&amp;ROW())*LL$205</f>
        <v>3</v>
      </c>
      <c r="LM154" s="696" cm="1">
        <f t="array" aca="1" ref="LM154" ca="1">INDIRECT(LM$203&amp;ROW())*LM$205</f>
        <v>6</v>
      </c>
      <c r="LN154" s="696" cm="1">
        <f t="array" aca="1" ref="LN154" ca="1">INDIRECT(LN$203&amp;ROW())*LN$205</f>
        <v>3</v>
      </c>
      <c r="LO154" s="696" cm="1">
        <f t="array" aca="1" ref="LO154" ca="1">INDIRECT(LO$203&amp;ROW())*LO$205</f>
        <v>0</v>
      </c>
      <c r="LP154" s="696" cm="1">
        <f t="array" aca="1" ref="LP154" ca="1">INDIRECT(LP$203&amp;ROW())*LP$205</f>
        <v>0</v>
      </c>
      <c r="LQ154" s="696" cm="1">
        <f t="array" aca="1" ref="LQ154" ca="1">IF(INDIRECT(LQ$203&amp;ROW())="-",0,INDIRECT(LQ$203&amp;ROW())*LQ$205)</f>
        <v>1.8089999999999999</v>
      </c>
      <c r="LR154" s="696" cm="1">
        <f t="array" aca="1" ref="LR154" ca="1">INDIRECT(LR$203&amp;ROW())*LR$205</f>
        <v>0</v>
      </c>
      <c r="LS154" s="696" cm="1">
        <f t="array" aca="1" ref="LS154" ca="1">IF(INDIRECT(LS$203&amp;ROW())="-",0,INDIRECT(LS$203&amp;ROW())*LS$205)</f>
        <v>1.4825999999999999</v>
      </c>
      <c r="LT154" s="696" cm="1">
        <f t="array" aca="1" ref="LT154" ca="1">INDIRECT(LT$203&amp;ROW())*LT$205</f>
        <v>0</v>
      </c>
      <c r="LU154" s="696" cm="1">
        <f t="array" aca="1" ref="LU154" ca="1">INDIRECT(LU$203&amp;ROW())*LU$205</f>
        <v>1</v>
      </c>
      <c r="LV154" s="696" cm="1">
        <f t="array" aca="1" ref="LV154" ca="1">INDIRECT(LV$203&amp;ROW())*LV$205</f>
        <v>1</v>
      </c>
      <c r="LW154" s="696" cm="1">
        <f t="array" aca="1" ref="LW154" ca="1">INDIRECT(LW$203&amp;ROW())*LW$205</f>
        <v>0</v>
      </c>
      <c r="LX154" s="696" cm="1">
        <f t="array" aca="1" ref="LX154" ca="1">INDIRECT(LX$203&amp;ROW())*LX$205</f>
        <v>2</v>
      </c>
      <c r="LY154" s="696" cm="1">
        <f t="array" aca="1" ref="LY154" ca="1">IF(INDIRECT(LY$203&amp;ROW())="-",0,INDIRECT(LY$203&amp;ROW())*LY$205)</f>
        <v>1.2143999999999999</v>
      </c>
      <c r="LZ154" s="696" cm="1">
        <f t="array" aca="1" ref="LZ154" ca="1">INDIRECT(LZ$203&amp;ROW())*LZ$205</f>
        <v>0</v>
      </c>
      <c r="MA154" s="696" cm="1">
        <f t="array" aca="1" ref="MA154" ca="1">INDIRECT(MA$203&amp;ROW())*MA$205</f>
        <v>2</v>
      </c>
      <c r="MB154" s="696" cm="1">
        <f t="array" aca="1" ref="MB154" ca="1">INDIRECT(MB$203&amp;ROW())*MB$205</f>
        <v>0</v>
      </c>
      <c r="MC154" s="696" cm="1">
        <f t="array" aca="1" ref="MC154" ca="1">IF($MB154=0,0,INDIRECT(MC$203&amp;ROW())*MC$205)</f>
        <v>0</v>
      </c>
      <c r="MD154" s="696" cm="1">
        <f t="array" aca="1" ref="MD154" ca="1">IF($MB154=0,0,INDIRECT(MD$203&amp;ROW())*MD$205)</f>
        <v>0</v>
      </c>
      <c r="ME154" s="696" cm="1">
        <f t="array" aca="1" ref="ME154" ca="1">IF($MB154=0,0,INDIRECT(ME$203&amp;ROW())*ME$205)</f>
        <v>0</v>
      </c>
      <c r="MF154" s="696" cm="1">
        <f t="array" aca="1" ref="MF154" ca="1">IF($MB154=0,0,INDIRECT(MF$203&amp;ROW())*MF$205)</f>
        <v>0</v>
      </c>
      <c r="MG154" s="696" cm="1">
        <f t="array" aca="1" ref="MG154" ca="1">INDIRECT(MG$203&amp;ROW())*MG$205</f>
        <v>0</v>
      </c>
      <c r="MH154" s="696" cm="1">
        <f t="array" aca="1" ref="MH154" ca="1">IF($MG154=0,0,INDIRECT(MH$203&amp;ROW())*MH$205)</f>
        <v>0</v>
      </c>
      <c r="MI154" s="696" cm="1">
        <f t="array" aca="1" ref="MI154" ca="1">IF($MG154=0,0,INDIRECT(MI$203&amp;ROW())*MI$205)</f>
        <v>0</v>
      </c>
      <c r="MJ154" s="696" cm="1">
        <f t="array" aca="1" ref="MJ154" ca="1">INDIRECT(MJ$203&amp;ROW())*MJ$205</f>
        <v>0</v>
      </c>
      <c r="MK154" s="696" cm="1">
        <f t="array" aca="1" ref="MK154" ca="1">INDIRECT(MK$203&amp;ROW())*MK$205</f>
        <v>0</v>
      </c>
      <c r="ML154" s="696" cm="1">
        <f t="array" aca="1" ref="ML154" ca="1">INDIRECT(ML$203&amp;ROW())*ML$205</f>
        <v>0</v>
      </c>
      <c r="MM154" s="696" cm="1">
        <f t="array" aca="1" ref="MM154" ca="1">INDIRECT(MM$203&amp;ROW())*MM$205</f>
        <v>0</v>
      </c>
      <c r="MN154" s="696" cm="1">
        <f t="array" aca="1" ref="MN154" ca="1">INDIRECT(MN$203&amp;ROW())*MN$205</f>
        <v>0</v>
      </c>
      <c r="MO154" s="696" cm="1">
        <f t="array" aca="1" ref="MO154" ca="1">INDIRECT(MO$203&amp;ROW())*MO$205</f>
        <v>0</v>
      </c>
      <c r="MP154" s="696" cm="1">
        <f t="array" aca="1" ref="MP154" ca="1">INDIRECT(MP$203&amp;ROW())*MP$205</f>
        <v>2</v>
      </c>
      <c r="MQ154" s="696" cm="1">
        <f t="array" aca="1" ref="MQ154" ca="1">INDIRECT(MQ$203&amp;ROW())*MQ$205</f>
        <v>2</v>
      </c>
      <c r="MR154" s="696" cm="1">
        <f t="array" aca="1" ref="MR154" ca="1">INDIRECT(MR$203&amp;ROW())*MR$205</f>
        <v>2</v>
      </c>
      <c r="MS154" s="696" cm="1">
        <f t="array" aca="1" ref="MS154" ca="1">INDIRECT(MS$203&amp;ROW())*MS$205</f>
        <v>2</v>
      </c>
      <c r="MT154" s="696" cm="1">
        <f t="array" aca="1" ref="MT154" ca="1">INDIRECT(MT$203&amp;ROW())*MT$205</f>
        <v>0</v>
      </c>
      <c r="MU154" s="696" cm="1">
        <f t="array" aca="1" ref="MU154" ca="1">INDIRECT(MU$203&amp;ROW())*MU$205</f>
        <v>0</v>
      </c>
      <c r="MV154" s="696" cm="1">
        <f t="array" aca="1" ref="MV154" ca="1">IF(INDIRECT(MV$203&amp;ROW())="-",0,INDIRECT(MV$203&amp;ROW())*MV$205)</f>
        <v>4.0415999999999999</v>
      </c>
      <c r="MW154" s="696" cm="1">
        <f t="array" aca="1" ref="MW154" ca="1">INDIRECT(MW$203&amp;ROW())*MW$205</f>
        <v>0</v>
      </c>
      <c r="MX154" s="696" cm="1">
        <f t="array" aca="1" ref="MX154" ca="1">INDIRECT(MX$203&amp;ROW())*MX$205</f>
        <v>0</v>
      </c>
      <c r="MY154" s="696" cm="1">
        <f t="array" aca="1" ref="MY154" ca="1">INDIRECT(MY$203&amp;ROW())*MY$205</f>
        <v>0</v>
      </c>
      <c r="NA154" s="701">
        <f t="shared" si="277"/>
        <v>0.51954878048780495</v>
      </c>
      <c r="NB154" s="617">
        <f t="shared" si="278"/>
        <v>0.3033642857142857</v>
      </c>
      <c r="NC154" s="695">
        <f t="shared" si="279"/>
        <v>9.2492307692307679E-2</v>
      </c>
      <c r="ND154" s="697">
        <f t="shared" si="280"/>
        <v>0.24717037037037037</v>
      </c>
      <c r="NE154" s="694">
        <f t="shared" si="281"/>
        <v>0.29064393606619221</v>
      </c>
      <c r="NF154" s="682" t="str">
        <f t="shared" si="282"/>
        <v>C</v>
      </c>
      <c r="NH154" s="606" t="s">
        <v>7702</v>
      </c>
      <c r="NI154" s="563" t="str">
        <f t="shared" si="239"/>
        <v>C</v>
      </c>
      <c r="NJ154" s="563" t="str">
        <f t="shared" si="283"/>
        <v>C</v>
      </c>
      <c r="NK154" s="563" t="str">
        <f t="shared" ca="1" si="284"/>
        <v>D</v>
      </c>
      <c r="NL154" s="563" t="str">
        <f t="shared" ca="1" si="285"/>
        <v>C</v>
      </c>
      <c r="NM154" s="563" t="str">
        <f t="shared" ca="1" si="286"/>
        <v>C</v>
      </c>
      <c r="NN154" s="563" t="str">
        <f t="shared" ca="1" si="306"/>
        <v>C</v>
      </c>
      <c r="NO154" s="563" t="str">
        <f t="shared" ca="1" si="307"/>
        <v>C</v>
      </c>
      <c r="NP154" s="606" t="str">
        <f t="shared" si="287"/>
        <v>-</v>
      </c>
      <c r="NQ154" s="682" t="str">
        <f t="shared" si="288"/>
        <v>-</v>
      </c>
      <c r="NR154" s="682" t="e">
        <f>IF(OR(AND(NI154="A",OR(NJ154="C",NJ154="D")),AND(NI154="A",OR(#REF!="C",#REF!="D")),AND(NI154="B",OR(NJ154="D",#REF!="D")),AND(OR(NI154="C",NI154="D"),OR(NJ154="A",NJ154="B")),AND(OR(NI154="C",NI154="D"),OR(#REF!="A",#REF!="B")),AND(OR(NJ154="A",#REF!="A",NJ154="B",#REF!="B"),OR(NP154="-",NQ154="-")),AND(OR(NJ154="C",#REF!="C",NJ154="D",#REF!="D"),NP154="Yes")),"Yes","-")</f>
        <v>#REF!</v>
      </c>
      <c r="NS154" s="607"/>
      <c r="NT154" s="619">
        <f t="shared" si="289"/>
        <v>0.40739999999999998</v>
      </c>
      <c r="NU154" s="619">
        <f t="shared" si="290"/>
        <v>0.29064393606619221</v>
      </c>
      <c r="NV154" s="619">
        <f t="shared" ca="1" si="291"/>
        <v>0.22401202415392385</v>
      </c>
      <c r="NW154" s="619">
        <f t="shared" ca="1" si="308"/>
        <v>0.26055937267549839</v>
      </c>
      <c r="NX154" s="619">
        <f t="shared" ca="1" si="309"/>
        <v>0.31067795669839948</v>
      </c>
      <c r="NY154" s="620">
        <f t="shared" ca="1" si="310"/>
        <v>0.27293734780352957</v>
      </c>
      <c r="NZ154" s="620">
        <f t="shared" ca="1" si="311"/>
        <v>0.3648782145983489</v>
      </c>
      <c r="OA154" s="705" t="s">
        <v>1188</v>
      </c>
      <c r="OB154" s="706" t="s">
        <v>1188</v>
      </c>
      <c r="OC154" s="494"/>
      <c r="OE154" s="606" t="s">
        <v>7702</v>
      </c>
      <c r="OF154" s="700" t="str">
        <f t="shared" ca="1" si="292"/>
        <v>C</v>
      </c>
      <c r="OG154" s="701">
        <f t="shared" ca="1" si="312"/>
        <v>0.26055937267549839</v>
      </c>
      <c r="OH154" s="705">
        <f t="shared" ca="1" si="293"/>
        <v>0.4532960759219089</v>
      </c>
      <c r="OI154" s="696">
        <f t="shared" ca="1" si="294"/>
        <v>0.29918074178168136</v>
      </c>
      <c r="OJ154" s="696">
        <f t="shared" ca="1" si="295"/>
        <v>9.7638696988934112E-2</v>
      </c>
      <c r="OK154" s="697">
        <f t="shared" ca="1" si="296"/>
        <v>0.19212197600946904</v>
      </c>
      <c r="OL154" s="696" cm="1">
        <f t="array" aca="1" ref="OL154" ca="1">INDIRECT(OL$203&amp;ROW())*OL$205</f>
        <v>0</v>
      </c>
      <c r="OM154" s="696" cm="1">
        <f t="array" aca="1" ref="OM154" ca="1">INDIRECT(OM$203&amp;ROW())*OM$205</f>
        <v>0</v>
      </c>
      <c r="ON154" s="696" cm="1">
        <f t="array" aca="1" ref="ON154" ca="1">INDIRECT(ON$203&amp;ROW())*ON$205</f>
        <v>0</v>
      </c>
      <c r="OO154" s="696" cm="1">
        <f t="array" aca="1" ref="OO154" ca="1">INDIRECT(OO$203&amp;ROW())*OO$205</f>
        <v>1.0790999999999999</v>
      </c>
      <c r="OP154" s="696" cm="1">
        <f t="array" aca="1" ref="OP154" ca="1">INDIRECT(OP$203&amp;ROW())*OP$205</f>
        <v>1.5831</v>
      </c>
      <c r="OQ154" s="696" cm="1">
        <f t="array" aca="1" ref="OQ154" ca="1">INDIRECT(OQ$203&amp;ROW())*OQ$205</f>
        <v>0</v>
      </c>
      <c r="OR154" s="696" cm="1">
        <f t="array" aca="1" ref="OR154" ca="1">INDIRECT(OR$203&amp;ROW())*OR$205</f>
        <v>1.4141999999999999</v>
      </c>
      <c r="OS154" s="696" cm="1">
        <f t="array" aca="1" ref="OS154" ca="1">INDIRECT(OS$203&amp;ROW())*OS$205</f>
        <v>1.5387</v>
      </c>
      <c r="OT154" s="696" cm="1">
        <f t="array" aca="1" ref="OT154" ca="1">INDIRECT(OT$203&amp;ROW())*OT$205</f>
        <v>1.4727000000000001</v>
      </c>
      <c r="OU154" s="696" cm="1">
        <f t="array" aca="1" ref="OU154" ca="1">INDIRECT(OU$203&amp;ROW())*OU$205</f>
        <v>1.9304999999999999</v>
      </c>
      <c r="OV154" s="696" cm="1">
        <f t="array" aca="1" ref="OV154" ca="1">INDIRECT(OV$203&amp;ROW())*OV$205</f>
        <v>1.2161999999999999</v>
      </c>
      <c r="OW154" s="696" cm="1">
        <f t="array" aca="1" ref="OW154" ca="1">INDIRECT(OW$203&amp;ROW())*OW$205</f>
        <v>0</v>
      </c>
      <c r="OX154" s="696" cm="1">
        <f t="array" aca="1" ref="OX154" ca="1">INDIRECT(OX$203&amp;ROW())*OX$205</f>
        <v>0</v>
      </c>
      <c r="OY154" s="696" cm="1">
        <f t="array" aca="1" ref="OY154" ca="1">IF(INDIRECT(OY$203&amp;ROW())="-",0,INDIRECT(OY$203&amp;ROW())*OY$205)</f>
        <v>0.21397454999999999</v>
      </c>
      <c r="OZ154" s="696" cm="1">
        <f t="array" aca="1" ref="OZ154" ca="1">INDIRECT(OZ$203&amp;ROW())*OZ$205</f>
        <v>0</v>
      </c>
      <c r="PA154" s="696" cm="1">
        <f t="array" aca="1" ref="PA154" ca="1">IF(INDIRECT(PA$203&amp;ROW())="-",0,INDIRECT(PA$203&amp;ROW())*PA$205)</f>
        <v>0.21828813999999999</v>
      </c>
      <c r="PB154" s="705" cm="1">
        <f t="array" aca="1" ref="PB154" ca="1">INDIRECT(PB$203&amp;ROW())*PB$205</f>
        <v>0</v>
      </c>
      <c r="PC154" s="696" cm="1">
        <f t="array" aca="1" ref="PC154" ca="1">INDIRECT(PC$203&amp;ROW())*PC$205</f>
        <v>0.69730000000000003</v>
      </c>
      <c r="PD154" s="696" cm="1">
        <f t="array" aca="1" ref="PD154" ca="1">INDIRECT(PD$203&amp;ROW())*PD$205</f>
        <v>0.73419999999999996</v>
      </c>
      <c r="PE154" s="696" cm="1">
        <f t="array" aca="1" ref="PE154" ca="1">INDIRECT(PE$203&amp;ROW())*PE$205</f>
        <v>0</v>
      </c>
      <c r="PF154" s="696" cm="1">
        <f t="array" aca="1" ref="PF154" ca="1">INDIRECT(PF$203&amp;ROW())*PF$205</f>
        <v>1.3308</v>
      </c>
      <c r="PG154" s="696" cm="1">
        <f t="array" aca="1" ref="PG154" ca="1">IF(INDIRECT(PG$203&amp;ROW())="-",0,INDIRECT(PG$203&amp;ROW())*PG$205)</f>
        <v>0.17710000000000001</v>
      </c>
      <c r="PH154" s="696" cm="1">
        <f t="array" aca="1" ref="PH154" ca="1">INDIRECT(PH$203&amp;ROW())*PH$205</f>
        <v>0</v>
      </c>
      <c r="PI154" s="696" cm="1">
        <f t="array" aca="1" ref="PI154" ca="1">INDIRECT(PI$203&amp;ROW())*PI$205</f>
        <v>0.60729999999999995</v>
      </c>
      <c r="PJ154" s="696" cm="1">
        <f t="array" aca="1" ref="PJ154" ca="1">INDIRECT(PJ$203&amp;ROW())*PJ$205</f>
        <v>0</v>
      </c>
      <c r="PK154" s="696" cm="1">
        <f t="array" aca="1" ref="PK154" ca="1">IF($PJ154=0,0,INDIRECT(PK$203&amp;ROW())*PK$205)</f>
        <v>0</v>
      </c>
      <c r="PL154" s="696" cm="1">
        <f t="array" aca="1" ref="PL154" ca="1">IF($MPE154=0,0,INDIRECT(PL$203&amp;ROW())*PL$205)</f>
        <v>0</v>
      </c>
      <c r="PM154" s="696" cm="1">
        <f t="array" aca="1" ref="PM154" ca="1">IF($MPE154=0,0,INDIRECT(PM$203&amp;ROW())*PM$205)</f>
        <v>0</v>
      </c>
      <c r="PN154" s="696" cm="1">
        <f t="array" aca="1" ref="PN154" ca="1">IF($PJ154=0,0,INDIRECT(PN$203&amp;ROW())*PN$205)</f>
        <v>0</v>
      </c>
      <c r="PO154" s="696" cm="1">
        <f t="array" aca="1" ref="PO154" ca="1">INDIRECT(PO$203&amp;ROW())*PO$205</f>
        <v>0</v>
      </c>
      <c r="PP154" s="696" cm="1">
        <f t="array" aca="1" ref="PP154" ca="1">IF($PO154=0,0,INDIRECT(PP$203&amp;ROW())*PP$205)</f>
        <v>0</v>
      </c>
      <c r="PQ154" s="696" cm="1">
        <f t="array" aca="1" ref="PQ154" ca="1">IF($PO154=0,0,INDIRECT(PQ$203&amp;ROW())*PQ$205)</f>
        <v>0</v>
      </c>
      <c r="PR154" s="696" cm="1">
        <f t="array" aca="1" ref="PR154" ca="1">INDIRECT(PR$203&amp;ROW())*PR$205</f>
        <v>0</v>
      </c>
      <c r="PS154" s="696" cm="1">
        <f t="array" aca="1" ref="PS154" ca="1">INDIRECT(PS$203&amp;ROW())*PS$205</f>
        <v>0</v>
      </c>
      <c r="PT154" s="696" cm="1">
        <f t="array" aca="1" ref="PT154" ca="1">INDIRECT(PT$203&amp;ROW())*PT$205</f>
        <v>0</v>
      </c>
      <c r="PU154" s="696" cm="1">
        <f t="array" aca="1" ref="PU154" ca="1">INDIRECT(PU$203&amp;ROW())*PU$205</f>
        <v>0</v>
      </c>
      <c r="PV154" s="696" cm="1">
        <f t="array" aca="1" ref="PV154" ca="1">INDIRECT(PV$203&amp;ROW())*PV$205</f>
        <v>0</v>
      </c>
      <c r="PW154" s="696" cm="1">
        <f t="array" aca="1" ref="PW154" ca="1">INDIRECT(PW$203&amp;ROW())*PW$205</f>
        <v>0</v>
      </c>
      <c r="PX154" s="696" cm="1">
        <f t="array" aca="1" ref="PX154" ca="1">INDIRECT(PX$203&amp;ROW())*PX$205</f>
        <v>1.1714</v>
      </c>
      <c r="PY154" s="696" cm="1">
        <f t="array" aca="1" ref="PY154" ca="1">INDIRECT(PY$203&amp;ROW())*PY$205</f>
        <v>1.1866000000000001</v>
      </c>
      <c r="PZ154" s="696" cm="1">
        <f t="array" aca="1" ref="PZ154" ca="1">INDIRECT(PZ$203&amp;ROW())*PZ$205</f>
        <v>0.17430000000000001</v>
      </c>
      <c r="QA154" s="696" cm="1">
        <f t="array" aca="1" ref="QA154" ca="1">INDIRECT(QA$203&amp;ROW())*QA$205</f>
        <v>0.31659999999999999</v>
      </c>
      <c r="QB154" s="696" cm="1">
        <f t="array" aca="1" ref="QB154" ca="1">INDIRECT(QB$203&amp;ROW())*QB$205</f>
        <v>0</v>
      </c>
      <c r="QC154" s="696" cm="1">
        <f t="array" aca="1" ref="QC154" ca="1">INDIRECT(QC$203&amp;ROW())*QC$205</f>
        <v>0</v>
      </c>
      <c r="QD154" s="696" cm="1">
        <f t="array" aca="1" ref="QD154" ca="1">IF(INDIRECT(QD$203&amp;ROW())="-",0,INDIRECT(QD$203&amp;ROW())*QD$205)</f>
        <v>0.41365775999999999</v>
      </c>
      <c r="QE154" s="696" cm="1">
        <f t="array" aca="1" ref="QE154" ca="1">INDIRECT(QE$203&amp;ROW())*QE$205</f>
        <v>0</v>
      </c>
      <c r="QF154" s="696" cm="1">
        <f t="array" aca="1" ref="QF154" ca="1">INDIRECT(QF$203&amp;ROW())*QF$205</f>
        <v>0</v>
      </c>
      <c r="QG154" s="696" cm="1">
        <f t="array" aca="1" ref="QG154" ca="1">INDIRECT(QG$203&amp;ROW())*QG$205</f>
        <v>0</v>
      </c>
      <c r="QI154" s="606" t="s">
        <v>7702</v>
      </c>
      <c r="QJ154" s="700" t="str">
        <f t="shared" ca="1" si="297"/>
        <v>C</v>
      </c>
      <c r="QK154" s="701">
        <f t="shared" ca="1" si="313"/>
        <v>0.31067795669839948</v>
      </c>
      <c r="QL154" s="705">
        <f t="shared" ca="1" si="298"/>
        <v>0.59575058874905251</v>
      </c>
      <c r="QM154" s="696">
        <f t="shared" ca="1" si="299"/>
        <v>0.28522649547503753</v>
      </c>
      <c r="QN154" s="696">
        <f t="shared" ca="1" si="300"/>
        <v>2.9129887428626815E-2</v>
      </c>
      <c r="QO154" s="697">
        <f t="shared" ca="1" si="301"/>
        <v>0.33260485514088112</v>
      </c>
      <c r="QP154" s="696" cm="1">
        <f t="array" aca="1" ref="QP154" ca="1">INDIRECT(QP$203&amp;ROW())*QP$205</f>
        <v>0</v>
      </c>
      <c r="QQ154" s="696" cm="1">
        <f t="array" aca="1" ref="QQ154" ca="1">INDIRECT(QQ$203&amp;ROW())*QQ$205</f>
        <v>0</v>
      </c>
      <c r="QR154" s="696" cm="1">
        <f t="array" aca="1" ref="QR154" ca="1">INDIRECT(QR$203&amp;ROW())*QR$205</f>
        <v>0</v>
      </c>
      <c r="QS154" s="696" cm="1">
        <f t="array" aca="1" ref="QS154" ca="1">INDIRECT(QS$203&amp;ROW())*QS$205</f>
        <v>0.22471360933801068</v>
      </c>
      <c r="QT154" s="696" cm="1">
        <f t="array" aca="1" ref="QT154" ca="1">INDIRECT(QT$203&amp;ROW())*QT$205</f>
        <v>0.26232814414996541</v>
      </c>
      <c r="QU154" s="696" cm="1">
        <f t="array" aca="1" ref="QU154" ca="1">INDIRECT(QU$203&amp;ROW())*QU$205</f>
        <v>0</v>
      </c>
      <c r="QV154" s="696" cm="1">
        <f t="array" aca="1" ref="QV154" ca="1">INDIRECT(QV$203&amp;ROW())*QV$205</f>
        <v>0.24117831443907087</v>
      </c>
      <c r="QW154" s="696" cm="1">
        <f t="array" aca="1" ref="QW154" ca="1">INDIRECT(QW$203&amp;ROW())*QW$205</f>
        <v>0.53099416374332975</v>
      </c>
      <c r="QX154" s="696" cm="1">
        <f t="array" aca="1" ref="QX154" ca="1">INDIRECT(QX$203&amp;ROW())*QX$205</f>
        <v>0.60640894423913805</v>
      </c>
      <c r="QY154" s="696" cm="1">
        <f t="array" aca="1" ref="QY154" ca="1">INDIRECT(QY$203&amp;ROW())*QY$205</f>
        <v>0.13540247513535897</v>
      </c>
      <c r="QZ154" s="696" cm="1">
        <f t="array" aca="1" ref="QZ154" ca="1">INDIRECT(QZ$203&amp;ROW())*QZ$205</f>
        <v>0.27613248380770827</v>
      </c>
      <c r="RA154" s="696" cm="1">
        <f t="array" aca="1" ref="RA154" ca="1">INDIRECT(RA$203&amp;ROW())*RA$205</f>
        <v>0</v>
      </c>
      <c r="RB154" s="696" cm="1">
        <f t="array" aca="1" ref="RB154" ca="1">INDIRECT(RB$203&amp;ROW())*RB$205</f>
        <v>0</v>
      </c>
      <c r="RC154" s="696" cm="1">
        <f t="array" aca="1" ref="RC154" ca="1">IF(INDIRECT(RC$203&amp;ROW())="-",0,INDIRECT(RC$203&amp;ROW())*RC$205)</f>
        <v>2.5298447476460453E-2</v>
      </c>
      <c r="RD154" s="696" cm="1">
        <f t="array" aca="1" ref="RD154" ca="1">INDIRECT(RD$203&amp;ROW())*RD$205</f>
        <v>0</v>
      </c>
      <c r="RE154" s="696" cm="1">
        <f t="array" aca="1" ref="RE154" ca="1">IF(INDIRECT(RE$203&amp;ROW())="-",0,INDIRECT(RE$203&amp;ROW())*RE$205)</f>
        <v>1.5638721717761841E-2</v>
      </c>
      <c r="RF154" s="705" cm="1">
        <f t="array" aca="1" ref="RF154" ca="1">INDIRECT(RF$203&amp;ROW())*RF$205</f>
        <v>0</v>
      </c>
      <c r="RG154" s="696" cm="1">
        <f t="array" aca="1" ref="RG154" ca="1">INDIRECT(RG$203&amp;ROW())*RG$205</f>
        <v>0.13825233454180202</v>
      </c>
      <c r="RH154" s="696" cm="1">
        <f t="array" aca="1" ref="RH154" ca="1">INDIRECT(RH$203&amp;ROW())*RH$205</f>
        <v>2.9193840390272292E-2</v>
      </c>
      <c r="RI154" s="696" cm="1">
        <f t="array" aca="1" ref="RI154" ca="1">INDIRECT(RI$203&amp;ROW())*RI$205</f>
        <v>0</v>
      </c>
      <c r="RJ154" s="696" cm="1">
        <f t="array" aca="1" ref="RJ154" ca="1">INDIRECT(RJ$203&amp;ROW())*RJ$205</f>
        <v>0.12226723336432462</v>
      </c>
      <c r="RK154" s="696" cm="1">
        <f t="array" aca="1" ref="RK154" ca="1">IF(INDIRECT(RK$203&amp;ROW())="-",0,INDIRECT(RK$203&amp;ROW())*RK$205)</f>
        <v>1.222933161141901E-2</v>
      </c>
      <c r="RL154" s="696" cm="1">
        <f t="array" aca="1" ref="RL154" ca="1">INDIRECT(RL$203&amp;ROW())*RL$205</f>
        <v>0</v>
      </c>
      <c r="RM154" s="696" cm="1">
        <f t="array" aca="1" ref="RM154" ca="1">INDIRECT(RM$203&amp;ROW())*RM$205</f>
        <v>1.4993730364766381E-2</v>
      </c>
      <c r="RN154" s="696" cm="1">
        <f t="array" aca="1" ref="RN154" ca="1">INDIRECT(RN$203&amp;ROW())*RN$205</f>
        <v>0</v>
      </c>
      <c r="RO154" s="696" cm="1">
        <f t="array" aca="1" ref="RO154" ca="1">IF($RN154=0,0,INDIRECT(RO$203&amp;ROW())*RO$205)</f>
        <v>0</v>
      </c>
      <c r="RP154" s="696" cm="1">
        <f t="array" aca="1" ref="RP154" ca="1">IF($RN154=0,0,INDIRECT(RP$203&amp;ROW())*RP$205)</f>
        <v>0</v>
      </c>
      <c r="RQ154" s="696" cm="1">
        <f t="array" aca="1" ref="RQ154" ca="1">IF($RN154=0,0,INDIRECT(RQ$203&amp;ROW())*RQ$205)</f>
        <v>0</v>
      </c>
      <c r="RR154" s="696" cm="1">
        <f t="array" aca="1" ref="RR154" ca="1">IF($RN154=0,0,INDIRECT(RR$203&amp;ROW())*RR$205)</f>
        <v>0</v>
      </c>
      <c r="RS154" s="696" cm="1">
        <f t="array" aca="1" ref="RS154" ca="1">INDIRECT(RS$203&amp;ROW())*RS$205</f>
        <v>0</v>
      </c>
      <c r="RT154" s="696" cm="1">
        <f t="array" aca="1" ref="RT154" ca="1">IF($RS154=0,0,INDIRECT(RT$203&amp;ROW())*RT$205)</f>
        <v>0</v>
      </c>
      <c r="RU154" s="696" cm="1">
        <f t="array" aca="1" ref="RU154" ca="1">IF($RS154=0,0,INDIRECT(RU$203&amp;ROW())*RU$205)</f>
        <v>0</v>
      </c>
      <c r="RV154" s="696" cm="1">
        <f t="array" aca="1" ref="RV154" ca="1">INDIRECT(RV$203&amp;ROW())*RV$205</f>
        <v>0</v>
      </c>
      <c r="RW154" s="696" cm="1">
        <f t="array" aca="1" ref="RW154" ca="1">INDIRECT(RW$203&amp;ROW())*RW$205</f>
        <v>0</v>
      </c>
      <c r="RX154" s="696" cm="1">
        <f t="array" aca="1" ref="RX154" ca="1">INDIRECT(RX$203&amp;ROW())*RX$205</f>
        <v>0</v>
      </c>
      <c r="RY154" s="696" cm="1">
        <f t="array" aca="1" ref="RY154" ca="1">INDIRECT(RY$203&amp;ROW())*RY$205</f>
        <v>0</v>
      </c>
      <c r="RZ154" s="696" cm="1">
        <f t="array" aca="1" ref="RZ154" ca="1">INDIRECT(RZ$203&amp;ROW())*RZ$205</f>
        <v>0</v>
      </c>
      <c r="SA154" s="696" cm="1">
        <f t="array" aca="1" ref="SA154" ca="1">INDIRECT(SA$203&amp;ROW())*SA$205</f>
        <v>0</v>
      </c>
      <c r="SB154" s="696" cm="1">
        <f t="array" aca="1" ref="SB154" ca="1">INDIRECT(SB$203&amp;ROW())*SB$205</f>
        <v>4.7124126502052749E-2</v>
      </c>
      <c r="SC154" s="696" cm="1">
        <f t="array" aca="1" ref="SC154" ca="1">INDIRECT(SC$203&amp;ROW())*SC$205</f>
        <v>5.4291606235991073E-2</v>
      </c>
      <c r="SD154" s="696" cm="1">
        <f t="array" aca="1" ref="SD154" ca="1">INDIRECT(SD$203&amp;ROW())*SD$205</f>
        <v>0.3072993885784252</v>
      </c>
      <c r="SE154" s="696" cm="1">
        <f t="array" aca="1" ref="SE154" ca="1">INDIRECT(SE$203&amp;ROW())*SE$205</f>
        <v>0.2585618210787391</v>
      </c>
      <c r="SF154" s="696" cm="1">
        <f t="array" aca="1" ref="SF154" ca="1">INDIRECT(SF$203&amp;ROW())*SF$205</f>
        <v>0</v>
      </c>
      <c r="SG154" s="696" cm="1">
        <f t="array" aca="1" ref="SG154" ca="1">INDIRECT(SG$203&amp;ROW())*SG$205</f>
        <v>0</v>
      </c>
      <c r="SH154" s="696" cm="1">
        <f t="array" aca="1" ref="SH154" ca="1">IF(INDIRECT(SH$203&amp;ROW())="-",0,INDIRECT(SH$203&amp;ROW())*SH$205)</f>
        <v>5.2998886832856709E-2</v>
      </c>
      <c r="SI154" s="696" cm="1">
        <f t="array" aca="1" ref="SI154" ca="1">INDIRECT(SI$203&amp;ROW())*SI$205</f>
        <v>0</v>
      </c>
      <c r="SJ154" s="696" cm="1">
        <f t="array" aca="1" ref="SJ154" ca="1">INDIRECT(SJ$203&amp;ROW())*SJ$205</f>
        <v>0</v>
      </c>
      <c r="SK154" s="696" cm="1">
        <f t="array" aca="1" ref="SK154" ca="1">INDIRECT(SK$203&amp;ROW())*SK$205</f>
        <v>0</v>
      </c>
      <c r="SN154" s="606" t="s">
        <v>7702</v>
      </c>
      <c r="SO154" s="707" cm="1">
        <f t="array" aca="1" ref="SO154" ca="1">INDIRECT(SO$203&amp;ROW())*SO$205</f>
        <v>0</v>
      </c>
      <c r="SP154" s="707" cm="1">
        <f t="array" aca="1" ref="SP154" ca="1">INDIRECT(SP$203&amp;ROW())*SP$205</f>
        <v>0</v>
      </c>
      <c r="SQ154" s="707" cm="1">
        <f t="array" aca="1" ref="SQ154" ca="1">INDIRECT(SQ$203&amp;ROW())*SQ$205</f>
        <v>0</v>
      </c>
      <c r="SR154" s="707" cm="1">
        <f t="array" aca="1" ref="SR154" ca="1">INDIRECT(SR$203&amp;ROW())*SR$205</f>
        <v>3</v>
      </c>
      <c r="SS154" s="707" cm="1">
        <f t="array" aca="1" ref="SS154" ca="1">INDIRECT(SS$203&amp;ROW())*SS$205</f>
        <v>3</v>
      </c>
      <c r="ST154" s="707" cm="1">
        <f t="array" aca="1" ref="ST154" ca="1">INDIRECT(ST$203&amp;ROW())*ST$205</f>
        <v>0</v>
      </c>
      <c r="SU154" s="707" cm="1">
        <f t="array" aca="1" ref="SU154" ca="1">INDIRECT(SU$203&amp;ROW())*SU$205</f>
        <v>3</v>
      </c>
      <c r="SV154" s="707" cm="1">
        <f t="array" aca="1" ref="SV154" ca="1">INDIRECT(SV$203&amp;ROW())*SV$205</f>
        <v>3</v>
      </c>
      <c r="SW154" s="707" cm="1">
        <f t="array" aca="1" ref="SW154" ca="1">INDIRECT(SW$203&amp;ROW())*SW$205</f>
        <v>3</v>
      </c>
      <c r="SX154" s="707" cm="1">
        <f t="array" aca="1" ref="SX154" ca="1">INDIRECT(SX$203&amp;ROW())*SX$205</f>
        <v>3</v>
      </c>
      <c r="SY154" s="707" cm="1">
        <f t="array" aca="1" ref="SY154" ca="1">INDIRECT(SY$203&amp;ROW())*SY$205</f>
        <v>3</v>
      </c>
      <c r="SZ154" s="707" cm="1">
        <f t="array" aca="1" ref="SZ154" ca="1">INDIRECT(SZ$203&amp;ROW())*SZ$205</f>
        <v>0</v>
      </c>
      <c r="TA154" s="707" cm="1">
        <f t="array" aca="1" ref="TA154" ca="1">INDIRECT(TA$203&amp;ROW())*TA$205</f>
        <v>0</v>
      </c>
      <c r="TB154" s="696" cm="1">
        <f t="array" aca="1" ref="TB154" ca="1">IF(INDIRECT(TB$203&amp;ROW())="-",0,INDIRECT(TB$203&amp;ROW())*TB$205)</f>
        <v>0.30149999999999999</v>
      </c>
      <c r="TC154" s="707" cm="1">
        <f t="array" aca="1" ref="TC154" ca="1">INDIRECT(TC$203&amp;ROW())*TC$205</f>
        <v>0</v>
      </c>
      <c r="TD154" s="696" cm="1">
        <f t="array" aca="1" ref="TD154" ca="1">IF(INDIRECT(TD$203&amp;ROW())="-",0,INDIRECT(TD$203&amp;ROW())*TD$205)</f>
        <v>0.24709999999999999</v>
      </c>
      <c r="TE154" s="732" cm="1">
        <f t="array" aca="1" ref="TE154" ca="1">INDIRECT(TE$203&amp;ROW())*TE$205</f>
        <v>0</v>
      </c>
      <c r="TF154" s="707" cm="1">
        <f t="array" aca="1" ref="TF154" ca="1">INDIRECT(TF$203&amp;ROW())*TF$205</f>
        <v>1</v>
      </c>
      <c r="TG154" s="707" cm="1">
        <f t="array" aca="1" ref="TG154" ca="1">INDIRECT(TG$203&amp;ROW())*TG$205</f>
        <v>1</v>
      </c>
      <c r="TH154" s="707" cm="1">
        <f t="array" aca="1" ref="TH154" ca="1">INDIRECT(TH$203&amp;ROW())*TH$205</f>
        <v>0</v>
      </c>
      <c r="TI154" s="707" cm="1">
        <f t="array" aca="1" ref="TI154" ca="1">INDIRECT(TI$203&amp;ROW())*TI$205</f>
        <v>2</v>
      </c>
      <c r="TJ154" s="696" cm="1">
        <f t="array" aca="1" ref="TJ154" ca="1">IF(INDIRECT(TJ$203&amp;ROW())="-",0,INDIRECT(TJ$203&amp;ROW())*TJ$205)</f>
        <v>0.2024</v>
      </c>
      <c r="TK154" s="707" cm="1">
        <f t="array" aca="1" ref="TK154" ca="1">INDIRECT(TK$203&amp;ROW())*TK$205</f>
        <v>0</v>
      </c>
      <c r="TL154" s="707" cm="1">
        <f t="array" aca="1" ref="TL154" ca="1">INDIRECT(TL$203&amp;ROW())*TL$205</f>
        <v>1</v>
      </c>
      <c r="TM154" s="707" cm="1">
        <f t="array" aca="1" ref="TM154" ca="1">INDIRECT(TM$203&amp;ROW())*TM$205</f>
        <v>0</v>
      </c>
      <c r="TN154" s="707" cm="1">
        <f t="array" aca="1" ref="TN154" ca="1">IF($TM154=0,0,INDIRECT(TN$203&amp;ROW())*TN$205)</f>
        <v>0</v>
      </c>
      <c r="TO154" s="707" cm="1">
        <f t="array" aca="1" ref="TO154" ca="1">IF($TM154=0,0,INDIRECT(TO$203&amp;ROW())*TO$205)</f>
        <v>0</v>
      </c>
      <c r="TP154" s="707" cm="1">
        <f t="array" aca="1" ref="TP154" ca="1">IF($TM154=0,0,INDIRECT(TP$203&amp;ROW())*TP$205)</f>
        <v>0</v>
      </c>
      <c r="TQ154" s="707" cm="1">
        <f t="array" aca="1" ref="TQ154" ca="1">IF($TM154=0,0,INDIRECT(TQ$203&amp;ROW())*TQ$205)</f>
        <v>0</v>
      </c>
      <c r="TR154" s="707" cm="1">
        <f t="array" aca="1" ref="TR154" ca="1">INDIRECT(TR$203&amp;ROW())*TR$205</f>
        <v>0</v>
      </c>
      <c r="TS154" s="707" cm="1">
        <f t="array" aca="1" ref="TS154" ca="1">IF($TR154=0,0,INDIRECT(TS$203&amp;ROW())*TS$205)</f>
        <v>0</v>
      </c>
      <c r="TT154" s="707" cm="1">
        <f t="array" aca="1" ref="TT154" ca="1">IF($TR154=0,0,INDIRECT(TT$203&amp;ROW())*TT$205)</f>
        <v>0</v>
      </c>
      <c r="TU154" s="707" cm="1">
        <f t="array" aca="1" ref="TU154" ca="1">INDIRECT(TU$203&amp;ROW())*TU$205</f>
        <v>0</v>
      </c>
      <c r="TV154" s="707" cm="1">
        <f t="array" aca="1" ref="TV154" ca="1">INDIRECT(TV$203&amp;ROW())*TV$205</f>
        <v>0</v>
      </c>
      <c r="TW154" s="707" cm="1">
        <f t="array" aca="1" ref="TW154" ca="1">INDIRECT(TW$203&amp;ROW())*TW$205</f>
        <v>0</v>
      </c>
      <c r="TX154" s="707" cm="1">
        <f t="array" aca="1" ref="TX154" ca="1">INDIRECT(TX$203&amp;ROW())*TX$205</f>
        <v>0</v>
      </c>
      <c r="TY154" s="707" cm="1">
        <f t="array" aca="1" ref="TY154" ca="1">INDIRECT(TY$203&amp;ROW())*TY$205</f>
        <v>0</v>
      </c>
      <c r="TZ154" s="707" cm="1">
        <f t="array" aca="1" ref="TZ154" ca="1">INDIRECT(TZ$203&amp;ROW())*TZ$205</f>
        <v>0</v>
      </c>
      <c r="UA154" s="707" cm="1">
        <f t="array" aca="1" ref="UA154" ca="1">INDIRECT(UA$203&amp;ROW())*UA$205</f>
        <v>2</v>
      </c>
      <c r="UB154" s="707" cm="1">
        <f t="array" aca="1" ref="UB154" ca="1">INDIRECT(UB$203&amp;ROW())*UB$205</f>
        <v>2</v>
      </c>
      <c r="UC154" s="707" cm="1">
        <f t="array" aca="1" ref="UC154" ca="1">INDIRECT(UC$203&amp;ROW())*UC$205</f>
        <v>1</v>
      </c>
      <c r="UD154" s="707" cm="1">
        <f t="array" aca="1" ref="UD154" ca="1">INDIRECT(UD$203&amp;ROW())*UD$205</f>
        <v>1</v>
      </c>
      <c r="UE154" s="707" cm="1">
        <f t="array" aca="1" ref="UE154" ca="1">INDIRECT(UE$203&amp;ROW())*UE$205</f>
        <v>0</v>
      </c>
      <c r="UF154" s="707" cm="1">
        <f t="array" aca="1" ref="UF154" ca="1">INDIRECT(UF$203&amp;ROW())*UF$205</f>
        <v>0</v>
      </c>
      <c r="UG154" s="696" cm="1">
        <f t="array" aca="1" ref="UG154" ca="1">IF(INDIRECT(UG$203&amp;ROW())="-",0,INDIRECT(UG$203&amp;ROW())*UG$205)</f>
        <v>0.67359999999999998</v>
      </c>
      <c r="UH154" s="707" cm="1">
        <f t="array" aca="1" ref="UH154" ca="1">INDIRECT(UH$203&amp;ROW())*UH$205</f>
        <v>0</v>
      </c>
      <c r="UI154" s="707" cm="1">
        <f t="array" aca="1" ref="UI154" ca="1">INDIRECT(UI$203&amp;ROW())*UI$205</f>
        <v>0</v>
      </c>
      <c r="UJ154" s="707" cm="1">
        <f t="array" aca="1" ref="UJ154" ca="1">INDIRECT(UJ$203&amp;ROW())*UJ$205</f>
        <v>0</v>
      </c>
      <c r="UM154" s="606" t="s">
        <v>7702</v>
      </c>
      <c r="UN154" s="616">
        <f t="shared" ca="1" si="341"/>
        <v>-0.97111609266078391</v>
      </c>
      <c r="UO154" s="616">
        <f t="shared" ca="1" si="341"/>
        <v>-0.6225347970107441</v>
      </c>
      <c r="UP154" s="616">
        <f t="shared" ca="1" si="341"/>
        <v>-0.88618201963763954</v>
      </c>
      <c r="UQ154" s="616">
        <f t="shared" ca="1" si="341"/>
        <v>0.29355872991449461</v>
      </c>
      <c r="UR154" s="616">
        <f t="shared" ca="1" si="341"/>
        <v>1.0502465449096676</v>
      </c>
      <c r="US154" s="616">
        <f t="shared" ca="1" si="341"/>
        <v>-2.5790572453345928</v>
      </c>
      <c r="UT154" s="616">
        <f t="shared" ca="1" si="341"/>
        <v>0.30690415393182785</v>
      </c>
      <c r="UU154" s="616">
        <f t="shared" ca="1" si="341"/>
        <v>0.53359975015917405</v>
      </c>
      <c r="UV154" s="616">
        <f t="shared" ca="1" si="341"/>
        <v>0.44410973870643028</v>
      </c>
      <c r="UW154" s="616">
        <f t="shared" ca="1" si="341"/>
        <v>0.6421874155054268</v>
      </c>
      <c r="UX154" s="616">
        <f t="shared" ca="1" si="341"/>
        <v>0.28247365722383649</v>
      </c>
      <c r="UY154" s="616">
        <f t="shared" ca="1" si="341"/>
        <v>-0.67270887390575207</v>
      </c>
      <c r="UZ154" s="616">
        <f t="shared" ca="1" si="341"/>
        <v>-0.80238258590915801</v>
      </c>
      <c r="VA154" s="616">
        <f t="shared" ca="1" si="341"/>
        <v>-0.94407605994102928</v>
      </c>
      <c r="VB154" s="616">
        <f t="shared" ca="1" si="341"/>
        <v>-0.76400504167427041</v>
      </c>
      <c r="VC154" s="616">
        <f t="shared" ca="1" si="341"/>
        <v>-1.2600760581722936</v>
      </c>
      <c r="VD154" s="616">
        <f t="shared" ca="1" si="342"/>
        <v>-1.5772186114663853</v>
      </c>
      <c r="VE154" s="616">
        <f t="shared" ca="1" si="342"/>
        <v>-1.5404904907201931</v>
      </c>
      <c r="VF154" s="616">
        <f t="shared" ca="1" si="342"/>
        <v>-0.81480937927278907</v>
      </c>
      <c r="VG154" s="616">
        <f t="shared" ca="1" si="342"/>
        <v>-0.89462372206681784</v>
      </c>
      <c r="VH154" s="616">
        <f t="shared" ca="1" si="342"/>
        <v>-0.12784420028857393</v>
      </c>
      <c r="VI154" s="616">
        <f t="shared" ca="1" si="342"/>
        <v>-1.4072998067863889</v>
      </c>
      <c r="VJ154" s="616">
        <f t="shared" ca="1" si="342"/>
        <v>-0.90132677458943244</v>
      </c>
      <c r="VK154" s="616">
        <f t="shared" ca="1" si="342"/>
        <v>-0.49937453713488217</v>
      </c>
      <c r="VL154" s="616">
        <f t="shared" ca="1" si="342"/>
        <v>-0.83864555511817418</v>
      </c>
      <c r="VM154" s="616">
        <f t="shared" ca="1" si="342"/>
        <v>-0.57201237404204519</v>
      </c>
      <c r="VN154" s="616">
        <f t="shared" ca="1" si="342"/>
        <v>-0.62639799545694341</v>
      </c>
      <c r="VO154" s="616">
        <f t="shared" ca="1" si="342"/>
        <v>-0.42150866262694142</v>
      </c>
      <c r="VP154" s="616">
        <f t="shared" ca="1" si="338"/>
        <v>-0.46221149066820022</v>
      </c>
      <c r="VQ154" s="616">
        <f t="shared" ca="1" si="338"/>
        <v>-0.77889442244162177</v>
      </c>
      <c r="VR154" s="616">
        <f t="shared" ca="1" si="338"/>
        <v>-0.64202286734458469</v>
      </c>
      <c r="VS154" s="616">
        <f t="shared" ca="1" si="333"/>
        <v>-0.40481357988865657</v>
      </c>
      <c r="VT154" s="616">
        <f t="shared" ca="1" si="320"/>
        <v>-0.3878135405833677</v>
      </c>
      <c r="VU154" s="616">
        <f t="shared" ca="1" si="320"/>
        <v>-0.82130507758946303</v>
      </c>
      <c r="VV154" s="616">
        <f t="shared" ca="1" si="320"/>
        <v>-0.64337789451099625</v>
      </c>
      <c r="VW154" s="616">
        <f t="shared" ca="1" si="320"/>
        <v>-2.2727508617901209</v>
      </c>
      <c r="VX154" s="616">
        <f t="shared" ca="1" si="320"/>
        <v>-0.78524029103755877</v>
      </c>
      <c r="VY154" s="616">
        <f t="shared" ca="1" si="302"/>
        <v>-1.477844244223653</v>
      </c>
      <c r="VZ154" s="616">
        <f t="shared" ca="1" si="302"/>
        <v>0.68442622420316401</v>
      </c>
      <c r="WA154" s="616">
        <f t="shared" ca="1" si="302"/>
        <v>0.92808016936885662</v>
      </c>
      <c r="WB154" s="616">
        <f t="shared" ca="1" si="302"/>
        <v>0.33435322352896929</v>
      </c>
      <c r="WC154" s="616">
        <f t="shared" ca="1" si="302"/>
        <v>0.47817673461028487</v>
      </c>
      <c r="WD154" s="616">
        <f t="shared" ca="1" si="302"/>
        <v>-1.3395773314157267</v>
      </c>
      <c r="WE154" s="616">
        <f t="shared" ca="1" si="302"/>
        <v>-1.7097470492691516</v>
      </c>
      <c r="WF154" s="616">
        <f t="shared" ca="1" si="302"/>
        <v>-7.4018884070259694E-2</v>
      </c>
      <c r="WG154" s="616">
        <f t="shared" ca="1" si="302"/>
        <v>-1.008197359876486</v>
      </c>
      <c r="WH154" s="616">
        <f t="shared" ca="1" si="302"/>
        <v>-1.0816125322340113</v>
      </c>
      <c r="WI154" s="627">
        <f t="shared" ca="1" si="302"/>
        <v>-0.9831420375936909</v>
      </c>
      <c r="WL154" s="606" t="s">
        <v>7702</v>
      </c>
      <c r="WM154" s="700" t="str">
        <f t="shared" ca="1" si="321"/>
        <v>C</v>
      </c>
      <c r="WN154" s="479">
        <f t="shared" ca="1" si="322"/>
        <v>0.27293734780352957</v>
      </c>
      <c r="WO154" s="495">
        <f t="shared" ca="1" si="303"/>
        <v>0.48734951590203024</v>
      </c>
      <c r="WP154" s="458">
        <f t="shared" ca="1" si="303"/>
        <v>0.30896637733633436</v>
      </c>
      <c r="WQ154" s="458">
        <f t="shared" ca="1" si="303"/>
        <v>7.8785320945156848E-2</v>
      </c>
      <c r="WR154" s="459">
        <f t="shared" ca="1" si="303"/>
        <v>0.2166481770305968</v>
      </c>
      <c r="WS154" s="495">
        <f t="shared" ca="1" si="323"/>
        <v>-0.39323189018129129</v>
      </c>
      <c r="WT154" s="458">
        <f t="shared" ca="1" si="324"/>
        <v>-1.0590314881685687</v>
      </c>
      <c r="WU154" s="458">
        <f t="shared" ca="1" si="325"/>
        <v>-0.71018675897910066</v>
      </c>
      <c r="WV154" s="459">
        <f t="shared" ca="1" si="326"/>
        <v>-0.76821621315568922</v>
      </c>
      <c r="WW154" s="484">
        <f t="shared" ca="1" si="334"/>
        <v>-0.7262006140917342</v>
      </c>
      <c r="WX154" s="484">
        <f t="shared" ca="1" si="334"/>
        <v>-0.37545073607717977</v>
      </c>
      <c r="WY154" s="484">
        <f t="shared" ca="1" si="334"/>
        <v>-0.64522912849816527</v>
      </c>
      <c r="WZ154" s="484">
        <f t="shared" ca="1" si="334"/>
        <v>0.10559307515024371</v>
      </c>
      <c r="XA154" s="484">
        <f t="shared" ca="1" si="334"/>
        <v>0.5542151017488316</v>
      </c>
      <c r="XB154" s="484">
        <f t="shared" ca="1" si="334"/>
        <v>-1.3625159427102653</v>
      </c>
      <c r="XC154" s="484">
        <f t="shared" ca="1" si="334"/>
        <v>0.14467461816346364</v>
      </c>
      <c r="XD154" s="484">
        <f t="shared" ca="1" si="334"/>
        <v>0.27368331185664035</v>
      </c>
      <c r="XE154" s="484">
        <f t="shared" ca="1" si="334"/>
        <v>0.21801347073098662</v>
      </c>
      <c r="XF154" s="484">
        <f t="shared" ca="1" si="334"/>
        <v>0.41324760187774212</v>
      </c>
      <c r="XG154" s="484">
        <f t="shared" ca="1" si="336"/>
        <v>0.1145148206385433</v>
      </c>
      <c r="XH154" s="484">
        <f t="shared" ca="1" si="336"/>
        <v>-0.33958343954762366</v>
      </c>
      <c r="XI154" s="484">
        <f t="shared" ca="1" si="336"/>
        <v>-0.56078518929191046</v>
      </c>
      <c r="XJ154" s="484">
        <f t="shared" ca="1" si="336"/>
        <v>-0.67001077974014844</v>
      </c>
      <c r="XK154" s="484">
        <f t="shared" ca="1" si="336"/>
        <v>-0.54267278110123429</v>
      </c>
      <c r="XL154" s="484">
        <f t="shared" ca="1" si="336"/>
        <v>-1.1131511897894042</v>
      </c>
      <c r="XM154" s="484">
        <f t="shared" ca="1" si="336"/>
        <v>-1.1895382767679479</v>
      </c>
      <c r="XN154" s="484">
        <f t="shared" ca="1" si="336"/>
        <v>-1.0741840191791907</v>
      </c>
      <c r="XO154" s="484">
        <f t="shared" ca="1" si="336"/>
        <v>-0.59823304626208174</v>
      </c>
      <c r="XP154" s="484">
        <f t="shared" ca="1" si="336"/>
        <v>-0.57255918212276347</v>
      </c>
      <c r="XQ154" s="484">
        <f t="shared" ca="1" si="252"/>
        <v>-8.50675308720171E-2</v>
      </c>
      <c r="XR154" s="484">
        <f t="shared" ca="1" si="253"/>
        <v>-1.2313873309380903</v>
      </c>
      <c r="XS154" s="484">
        <f t="shared" ca="1" si="254"/>
        <v>-0.55611861992167977</v>
      </c>
      <c r="XT154" s="484">
        <f t="shared" ca="1" si="255"/>
        <v>-0.30327015640201394</v>
      </c>
      <c r="XU154" s="484">
        <f t="shared" ca="1" si="256"/>
        <v>-0.63720289277878872</v>
      </c>
      <c r="XV154" s="484">
        <f t="shared" ca="1" si="257"/>
        <v>-0.30179372854458303</v>
      </c>
      <c r="XW154" s="484">
        <f t="shared" ca="1" si="258"/>
        <v>-0.40427726626791127</v>
      </c>
      <c r="XX154" s="484">
        <f t="shared" ca="1" si="250"/>
        <v>-0.20379943838012618</v>
      </c>
      <c r="XY154" s="484">
        <f t="shared" ca="1" si="250"/>
        <v>-0.24303080179333969</v>
      </c>
      <c r="XZ154" s="484">
        <f t="shared" ca="1" si="250"/>
        <v>-0.56968338057380219</v>
      </c>
      <c r="YA154" s="484">
        <f t="shared" ca="1" si="250"/>
        <v>-0.43779539324227229</v>
      </c>
      <c r="YB154" s="484">
        <f t="shared" ca="1" si="250"/>
        <v>-0.21272953623148902</v>
      </c>
      <c r="YC154" s="484">
        <f t="shared" ca="1" si="250"/>
        <v>-0.17304240180829866</v>
      </c>
      <c r="YD154" s="484">
        <f t="shared" ca="1" si="250"/>
        <v>-0.6068623218308542</v>
      </c>
      <c r="YE154" s="484">
        <f t="shared" ca="1" si="250"/>
        <v>-0.46342509741627064</v>
      </c>
      <c r="YF154" s="484">
        <f t="shared" ca="1" si="250"/>
        <v>-1.3406957333699923</v>
      </c>
      <c r="YG154" s="484">
        <f t="shared" ca="1" si="250"/>
        <v>-0.54699838673676349</v>
      </c>
      <c r="YH154" s="484">
        <f t="shared" ca="1" si="250"/>
        <v>-0.78754319774678472</v>
      </c>
      <c r="YI154" s="484">
        <f t="shared" ca="1" si="250"/>
        <v>0.40086843951579315</v>
      </c>
      <c r="YJ154" s="484">
        <f t="shared" ca="1" si="250"/>
        <v>0.55062996448654267</v>
      </c>
      <c r="YK154" s="484">
        <f t="shared" ca="1" si="339"/>
        <v>5.8277766861099353E-2</v>
      </c>
      <c r="YL154" s="484">
        <f t="shared" ca="1" si="339"/>
        <v>0.15139075417761619</v>
      </c>
      <c r="YM154" s="484">
        <f t="shared" ca="1" si="339"/>
        <v>-1.0693845836691747</v>
      </c>
      <c r="YN154" s="484">
        <f t="shared" ca="1" si="339"/>
        <v>-1.2190496461289051</v>
      </c>
      <c r="YO154" s="484">
        <f t="shared" ca="1" si="339"/>
        <v>-4.5454996707546477E-2</v>
      </c>
      <c r="YP154" s="484">
        <f t="shared" ca="1" si="339"/>
        <v>-0.53716755334219179</v>
      </c>
      <c r="YQ154" s="484">
        <f t="shared" ca="1" si="339"/>
        <v>-0.78352011835031787</v>
      </c>
      <c r="YR154" s="484">
        <f t="shared" ca="1" si="339"/>
        <v>-0.73715989978774943</v>
      </c>
      <c r="YU154" s="606" t="s">
        <v>7702</v>
      </c>
      <c r="YV154" s="700" t="str">
        <f t="shared" ca="1" si="304"/>
        <v>C</v>
      </c>
      <c r="YW154" s="479">
        <f t="shared" ca="1" si="327"/>
        <v>0.3648782145983489</v>
      </c>
      <c r="YX154" s="495">
        <f t="shared" ca="1" si="305"/>
        <v>0.62301202087967078</v>
      </c>
      <c r="YY154" s="458">
        <f t="shared" ca="1" si="305"/>
        <v>0.30329894749894637</v>
      </c>
      <c r="YZ154" s="458">
        <f t="shared" ca="1" si="305"/>
        <v>2.9570052330894311E-2</v>
      </c>
      <c r="ZA154" s="459">
        <f t="shared" ca="1" si="305"/>
        <v>0.50363183768388431</v>
      </c>
      <c r="ZB154" s="495">
        <f t="shared" ca="1" si="328"/>
        <v>-0.30972951149115113</v>
      </c>
      <c r="ZC154" s="458">
        <f t="shared" ca="1" si="329"/>
        <v>-1.1143157696964558</v>
      </c>
      <c r="ZD154" s="458">
        <f t="shared" ca="1" si="330"/>
        <v>-0.67220524415943339</v>
      </c>
      <c r="ZE154" s="459">
        <f t="shared" ca="1" si="331"/>
        <v>-0.39554955623177773</v>
      </c>
      <c r="ZF154" s="484">
        <f t="shared" ca="1" si="335"/>
        <v>-3.2485432480444082E-2</v>
      </c>
      <c r="ZG154" s="484">
        <f t="shared" ca="1" si="335"/>
        <v>-7.9385408814590788E-2</v>
      </c>
      <c r="ZH154" s="484">
        <f t="shared" ca="1" si="335"/>
        <v>-6.6861590023482048E-2</v>
      </c>
      <c r="ZI154" s="484">
        <f t="shared" ca="1" si="335"/>
        <v>2.1988880583922777E-2</v>
      </c>
      <c r="ZJ154" s="484">
        <f t="shared" ca="1" si="335"/>
        <v>9.1836409008688807E-2</v>
      </c>
      <c r="ZK154" s="484">
        <f t="shared" ca="1" si="335"/>
        <v>-0.45846359133667092</v>
      </c>
      <c r="ZL154" s="484">
        <f t="shared" ca="1" si="335"/>
        <v>2.4672875513209128E-2</v>
      </c>
      <c r="ZM154" s="484">
        <f t="shared" ca="1" si="335"/>
        <v>9.4446117703140112E-2</v>
      </c>
      <c r="ZN154" s="484">
        <f t="shared" ca="1" si="335"/>
        <v>8.9770705925095284E-2</v>
      </c>
      <c r="ZO154" s="484">
        <f t="shared" ca="1" si="335"/>
        <v>2.8984588520071332E-2</v>
      </c>
      <c r="ZP154" s="484">
        <f t="shared" ca="1" si="337"/>
        <v>2.6000050859821721E-2</v>
      </c>
      <c r="ZQ154" s="484">
        <f t="shared" ca="1" si="337"/>
        <v>-1.1497069191506403E-2</v>
      </c>
      <c r="ZR154" s="484">
        <f t="shared" ca="1" si="337"/>
        <v>-4.5981105838852197E-2</v>
      </c>
      <c r="ZS154" s="484">
        <f t="shared" ca="1" si="337"/>
        <v>-7.9216114813273175E-2</v>
      </c>
      <c r="ZT154" s="484">
        <f t="shared" ca="1" si="337"/>
        <v>-2.7291061507312073E-2</v>
      </c>
      <c r="ZU154" s="484">
        <f t="shared" ca="1" si="337"/>
        <v>-7.9749003710929925E-2</v>
      </c>
      <c r="ZV154" s="484">
        <f t="shared" ca="1" si="337"/>
        <v>-8.3701405664608222E-2</v>
      </c>
      <c r="ZW154" s="484">
        <f t="shared" ca="1" si="337"/>
        <v>-0.21297640668151291</v>
      </c>
      <c r="ZX154" s="484">
        <f t="shared" ca="1" si="337"/>
        <v>-2.3787414966986643E-2</v>
      </c>
      <c r="ZY154" s="484">
        <f t="shared" ca="1" si="337"/>
        <v>-9.6348193705378546E-2</v>
      </c>
      <c r="ZZ154" s="484">
        <f t="shared" ca="1" si="259"/>
        <v>-7.8155783354792625E-3</v>
      </c>
      <c r="AAA154" s="484">
        <f t="shared" ca="1" si="260"/>
        <v>-8.5031304416386622E-2</v>
      </c>
      <c r="AAB154" s="484">
        <f t="shared" ca="1" si="261"/>
        <v>-0.10150745433592355</v>
      </c>
      <c r="AAC154" s="484">
        <f t="shared" ca="1" si="262"/>
        <v>-7.4874871608304394E-3</v>
      </c>
      <c r="AAD154" s="484">
        <f t="shared" ca="1" si="263"/>
        <v>-7.8682240113631882E-2</v>
      </c>
      <c r="AAE154" s="484">
        <f t="shared" ca="1" si="264"/>
        <v>-4.0219644611828483E-2</v>
      </c>
      <c r="AAF154" s="484">
        <f t="shared" ca="1" si="265"/>
        <v>-6.120902348854227E-2</v>
      </c>
      <c r="AAG154" s="484">
        <f t="shared" ca="1" si="251"/>
        <v>-4.3018323338477257E-2</v>
      </c>
      <c r="AAH154" s="484">
        <f t="shared" ca="1" si="251"/>
        <v>-3.8008707897835295E-2</v>
      </c>
      <c r="AAI154" s="484">
        <f t="shared" ca="1" si="251"/>
        <v>-6.0338538063910964E-2</v>
      </c>
      <c r="AAJ154" s="484">
        <f t="shared" ca="1" si="251"/>
        <v>-5.2025335368730337E-2</v>
      </c>
      <c r="AAK154" s="484">
        <f t="shared" ca="1" si="251"/>
        <v>-3.3183772310049216E-2</v>
      </c>
      <c r="AAL154" s="484">
        <f t="shared" ca="1" si="251"/>
        <v>-1.741238539122681E-2</v>
      </c>
      <c r="AAM154" s="484">
        <f t="shared" ca="1" si="251"/>
        <v>-2.189532836791554E-2</v>
      </c>
      <c r="AAN154" s="484">
        <f t="shared" ca="1" si="251"/>
        <v>-6.1359063816095079E-2</v>
      </c>
      <c r="AAO154" s="484">
        <f t="shared" ca="1" si="251"/>
        <v>-6.3937554045021938E-2</v>
      </c>
      <c r="AAP154" s="484">
        <f t="shared" ca="1" si="251"/>
        <v>-2.8906649957960041E-2</v>
      </c>
      <c r="AAQ154" s="484">
        <f t="shared" ca="1" si="251"/>
        <v>-0.15117325855892658</v>
      </c>
      <c r="AAR154" s="484">
        <f t="shared" ca="1" si="251"/>
        <v>1.612649398533611E-2</v>
      </c>
      <c r="AAS154" s="484">
        <f t="shared" ca="1" si="251"/>
        <v>2.5193481555402932E-2</v>
      </c>
      <c r="AAT154" s="484">
        <f t="shared" ca="1" si="340"/>
        <v>0.1027465411596778</v>
      </c>
      <c r="AAU154" s="484">
        <f t="shared" ca="1" si="340"/>
        <v>0.12363824729832018</v>
      </c>
      <c r="AAV154" s="484">
        <f t="shared" ca="1" si="340"/>
        <v>-8.8571357168320833E-2</v>
      </c>
      <c r="AAW154" s="484">
        <f t="shared" ca="1" si="340"/>
        <v>-6.3917050252045346E-2</v>
      </c>
      <c r="AAX154" s="484">
        <f t="shared" ca="1" si="340"/>
        <v>-5.8238100658165584E-3</v>
      </c>
      <c r="AAY154" s="484">
        <f t="shared" ca="1" si="340"/>
        <v>-0.12312049482031152</v>
      </c>
      <c r="AAZ154" s="484">
        <f t="shared" ca="1" si="340"/>
        <v>-0.11856365915979221</v>
      </c>
      <c r="ABA154" s="484">
        <f t="shared" ca="1" si="340"/>
        <v>-0.10451532592333997</v>
      </c>
    </row>
    <row r="155" spans="1:729" ht="15" customHeight="1" x14ac:dyDescent="0.35">
      <c r="A155" s="498">
        <v>153</v>
      </c>
      <c r="B155" s="628"/>
      <c r="C155" s="606" t="s">
        <v>7722</v>
      </c>
      <c r="D155" s="629">
        <v>682</v>
      </c>
      <c r="E155" s="630" t="s">
        <v>7723</v>
      </c>
      <c r="F155" s="631" t="s">
        <v>1351</v>
      </c>
      <c r="G155" s="632">
        <v>34813.866999999998</v>
      </c>
      <c r="H155" s="504">
        <v>782867.64955546171</v>
      </c>
      <c r="I155" s="505">
        <v>22850</v>
      </c>
      <c r="J155" s="515" t="s">
        <v>7724</v>
      </c>
      <c r="K155" s="469">
        <v>2</v>
      </c>
      <c r="L155" s="735" t="s">
        <v>7724</v>
      </c>
      <c r="M155" s="509">
        <v>43</v>
      </c>
      <c r="N155" s="510">
        <v>0.79910000000000003</v>
      </c>
      <c r="O155" s="511">
        <v>0.68820000000000003</v>
      </c>
      <c r="P155" s="512">
        <v>0.84419999999999995</v>
      </c>
      <c r="Q155" s="513">
        <v>0.86480000000000001</v>
      </c>
      <c r="R155" s="510">
        <v>0.71430000000000005</v>
      </c>
      <c r="S155" s="514">
        <v>0.71189999999999998</v>
      </c>
      <c r="T155" s="514">
        <v>0.79169999999999996</v>
      </c>
      <c r="U155" s="514">
        <v>0.67391000000000001</v>
      </c>
      <c r="V155" s="514">
        <v>0.77170000000000005</v>
      </c>
      <c r="W155" s="656" t="s">
        <v>7725</v>
      </c>
      <c r="X155" s="875" t="s">
        <v>7726</v>
      </c>
      <c r="Y155" s="517">
        <v>2</v>
      </c>
      <c r="Z155" s="518">
        <v>3</v>
      </c>
      <c r="AA155" s="519" t="s">
        <v>7727</v>
      </c>
      <c r="AB155" s="520">
        <v>2016</v>
      </c>
      <c r="AC155" s="369">
        <v>1</v>
      </c>
      <c r="AD155" s="572" t="s">
        <v>7728</v>
      </c>
      <c r="AE155" s="522">
        <v>1</v>
      </c>
      <c r="AF155" s="634" t="s">
        <v>7729</v>
      </c>
      <c r="AG155" s="736" t="s">
        <v>7730</v>
      </c>
      <c r="AH155" s="636">
        <v>1</v>
      </c>
      <c r="AI155" s="636">
        <v>2</v>
      </c>
      <c r="AJ155" s="636">
        <v>2019</v>
      </c>
      <c r="AK155" s="637" t="s">
        <v>7731</v>
      </c>
      <c r="AL155" s="765" t="s">
        <v>1188</v>
      </c>
      <c r="AM155" s="639">
        <v>1</v>
      </c>
      <c r="AN155" s="636" t="s">
        <v>1188</v>
      </c>
      <c r="AO155" s="636">
        <v>1</v>
      </c>
      <c r="AP155" s="636">
        <v>1</v>
      </c>
      <c r="AQ155" s="636">
        <v>1</v>
      </c>
      <c r="AR155" s="636" t="s">
        <v>1188</v>
      </c>
      <c r="AS155" s="636">
        <v>1</v>
      </c>
      <c r="AT155" s="636" t="s">
        <v>1188</v>
      </c>
      <c r="AU155" s="640">
        <v>1</v>
      </c>
      <c r="AV155" s="785" t="s">
        <v>7732</v>
      </c>
      <c r="AW155" s="642" t="s">
        <v>1190</v>
      </c>
      <c r="AX155" s="643">
        <v>1</v>
      </c>
      <c r="AY155" s="709" t="s">
        <v>7733</v>
      </c>
      <c r="AZ155" s="645">
        <v>1</v>
      </c>
      <c r="BA155" s="709" t="s">
        <v>7734</v>
      </c>
      <c r="BB155" s="631" t="s">
        <v>2643</v>
      </c>
      <c r="BC155" s="646" t="s">
        <v>2644</v>
      </c>
      <c r="BD155" s="631" t="s">
        <v>1607</v>
      </c>
      <c r="BE155" s="631" t="s">
        <v>1317</v>
      </c>
      <c r="BF155" s="631">
        <v>3</v>
      </c>
      <c r="BG155" s="631">
        <v>2008</v>
      </c>
      <c r="BH155" s="631" t="s">
        <v>1197</v>
      </c>
      <c r="BI155" s="631">
        <v>1</v>
      </c>
      <c r="BJ155" s="631">
        <v>2</v>
      </c>
      <c r="BK155" s="631" t="s">
        <v>1256</v>
      </c>
      <c r="BL155" s="631" t="s">
        <v>1257</v>
      </c>
      <c r="BM155" s="709" t="s">
        <v>7735</v>
      </c>
      <c r="BN155" s="647">
        <v>1927</v>
      </c>
      <c r="BO155" s="557" t="s">
        <v>7736</v>
      </c>
      <c r="BP155" s="647">
        <v>2015</v>
      </c>
      <c r="BQ155" s="647">
        <v>1</v>
      </c>
      <c r="BR155" s="647" t="s">
        <v>1188</v>
      </c>
      <c r="BS155" s="647" t="s">
        <v>1188</v>
      </c>
      <c r="BT155" s="647" t="s">
        <v>1188</v>
      </c>
      <c r="BU155" s="647" t="s">
        <v>1188</v>
      </c>
      <c r="BV155" s="648" t="s">
        <v>1188</v>
      </c>
      <c r="BW155" s="551" t="s">
        <v>7737</v>
      </c>
      <c r="BX155" s="650">
        <v>1950</v>
      </c>
      <c r="BY155" s="647" t="s">
        <v>3548</v>
      </c>
      <c r="BZ155" s="651" t="s">
        <v>2608</v>
      </c>
      <c r="CA155" s="647">
        <v>2</v>
      </c>
      <c r="CB155" s="647" t="s">
        <v>1214</v>
      </c>
      <c r="CC155" s="551" t="s">
        <v>7738</v>
      </c>
      <c r="CD155" s="652">
        <v>2011</v>
      </c>
      <c r="CE155" s="647">
        <v>3</v>
      </c>
      <c r="CF155" s="647">
        <v>2</v>
      </c>
      <c r="CG155" s="515" t="s">
        <v>7739</v>
      </c>
      <c r="CH155" s="647">
        <v>1926</v>
      </c>
      <c r="CI155" s="647">
        <v>1973</v>
      </c>
      <c r="CJ155" s="647">
        <v>3</v>
      </c>
      <c r="CK155" s="651" t="s">
        <v>7740</v>
      </c>
      <c r="CL155" s="651" t="s">
        <v>7741</v>
      </c>
      <c r="CM155" s="647">
        <v>2</v>
      </c>
      <c r="CN155" s="647" t="s">
        <v>1214</v>
      </c>
      <c r="CO155" s="709" t="s">
        <v>7742</v>
      </c>
      <c r="CP155" s="647">
        <v>2003</v>
      </c>
      <c r="CQ155" s="647">
        <v>3</v>
      </c>
      <c r="CR155" s="650">
        <v>2</v>
      </c>
      <c r="CS155" s="709" t="s">
        <v>7743</v>
      </c>
      <c r="CT155" s="647">
        <v>2012</v>
      </c>
      <c r="CU155" s="648">
        <v>3</v>
      </c>
      <c r="CV155" s="709" t="s">
        <v>7744</v>
      </c>
      <c r="CW155" s="647">
        <v>2009</v>
      </c>
      <c r="CX155" s="657">
        <v>2</v>
      </c>
      <c r="CY155" s="709" t="s">
        <v>7745</v>
      </c>
      <c r="CZ155" s="647">
        <v>2005</v>
      </c>
      <c r="DA155" s="657">
        <v>2</v>
      </c>
      <c r="DB155" s="723">
        <v>4300000</v>
      </c>
      <c r="DC155" s="753">
        <v>2</v>
      </c>
      <c r="DD155" s="659" t="s">
        <v>7746</v>
      </c>
      <c r="DE155" s="648">
        <v>2017</v>
      </c>
      <c r="DF155" s="708" t="s">
        <v>2643</v>
      </c>
      <c r="DG155" s="664" t="s">
        <v>2644</v>
      </c>
      <c r="DH155" s="666">
        <v>2</v>
      </c>
      <c r="DI155" s="710" t="s">
        <v>1256</v>
      </c>
      <c r="DJ155" s="709" t="s">
        <v>7747</v>
      </c>
      <c r="DK155" s="665">
        <v>2008</v>
      </c>
      <c r="DL155" s="665">
        <v>3</v>
      </c>
      <c r="DM155" s="655">
        <v>1</v>
      </c>
      <c r="DN155" s="708" t="s">
        <v>2643</v>
      </c>
      <c r="DO155" s="664" t="s">
        <v>2644</v>
      </c>
      <c r="DP155" s="666">
        <v>2</v>
      </c>
      <c r="DQ155" s="710" t="s">
        <v>1256</v>
      </c>
      <c r="DR155" s="709" t="s">
        <v>7747</v>
      </c>
      <c r="DS155" s="753">
        <v>2008</v>
      </c>
      <c r="DT155" s="753">
        <v>3</v>
      </c>
      <c r="DU155" s="657">
        <v>2</v>
      </c>
      <c r="DV155" s="651" t="s">
        <v>1188</v>
      </c>
      <c r="DW155" s="709" t="s">
        <v>7748</v>
      </c>
      <c r="DX155" s="647" t="s">
        <v>1188</v>
      </c>
      <c r="DY155" s="647">
        <v>0</v>
      </c>
      <c r="DZ155" s="647">
        <v>0</v>
      </c>
      <c r="EA155" s="941" t="s">
        <v>1188</v>
      </c>
      <c r="EB155" s="649" t="s">
        <v>1190</v>
      </c>
      <c r="EC155" s="647">
        <v>2</v>
      </c>
      <c r="ED155" s="668" t="s">
        <v>1214</v>
      </c>
      <c r="EE155" s="647">
        <v>2003</v>
      </c>
      <c r="EF155" s="647">
        <v>3</v>
      </c>
      <c r="EG155" s="650" t="s">
        <v>1220</v>
      </c>
      <c r="EH155" s="648">
        <v>4</v>
      </c>
      <c r="EI155" s="551" t="s">
        <v>7732</v>
      </c>
      <c r="EJ155" s="651" t="s">
        <v>1190</v>
      </c>
      <c r="EK155" s="647">
        <v>2015</v>
      </c>
      <c r="EL155" s="647" t="s">
        <v>7749</v>
      </c>
      <c r="EM155" s="669" t="s">
        <v>1188</v>
      </c>
      <c r="EN155" s="647" t="s">
        <v>1188</v>
      </c>
      <c r="EO155" s="670" t="s">
        <v>1188</v>
      </c>
      <c r="EP155" s="556">
        <v>0</v>
      </c>
      <c r="EQ155" s="556" t="s">
        <v>1188</v>
      </c>
      <c r="ER155" s="651" t="s">
        <v>1188</v>
      </c>
      <c r="ES155" s="556" t="s">
        <v>1188</v>
      </c>
      <c r="ET155" s="556">
        <v>0</v>
      </c>
      <c r="EU155" s="671">
        <v>0</v>
      </c>
      <c r="EV155" s="672"/>
      <c r="EW155" s="673"/>
      <c r="EX155" s="674"/>
      <c r="EY155" s="631" t="s">
        <v>1343</v>
      </c>
      <c r="EZ155" s="631" t="s">
        <v>1188</v>
      </c>
      <c r="FA155" s="675">
        <v>42</v>
      </c>
      <c r="FB155" s="648">
        <v>0</v>
      </c>
      <c r="FC155" s="676"/>
      <c r="FD155" s="647"/>
      <c r="FE155" s="648"/>
      <c r="FF155" s="652" t="s">
        <v>1379</v>
      </c>
      <c r="FG155" s="563" t="s">
        <v>1282</v>
      </c>
      <c r="FH155" s="631" t="str">
        <f t="shared" si="266"/>
        <v>C</v>
      </c>
      <c r="FI155" s="677">
        <f t="shared" si="267"/>
        <v>1.4666666666666668</v>
      </c>
      <c r="FJ155" s="678">
        <f t="shared" si="268"/>
        <v>0.4</v>
      </c>
      <c r="FK155" s="679">
        <f t="shared" si="269"/>
        <v>1</v>
      </c>
      <c r="FL155" s="680">
        <f t="shared" si="270"/>
        <v>3</v>
      </c>
      <c r="FM155" s="681">
        <v>0</v>
      </c>
      <c r="FN155" s="430" t="s">
        <v>1188</v>
      </c>
      <c r="FO155" s="686" t="s">
        <v>1188</v>
      </c>
      <c r="FP155" s="686" t="s">
        <v>1188</v>
      </c>
      <c r="FQ155" s="430">
        <v>0</v>
      </c>
      <c r="FR155" s="682" t="s">
        <v>1188</v>
      </c>
      <c r="FS155" s="369">
        <v>0</v>
      </c>
      <c r="FT155" s="430" t="s">
        <v>1188</v>
      </c>
      <c r="FU155" s="431" t="s">
        <v>1188</v>
      </c>
      <c r="FV155" s="369">
        <v>0</v>
      </c>
      <c r="FW155" s="430" t="s">
        <v>1188</v>
      </c>
      <c r="FX155" s="431" t="s">
        <v>1188</v>
      </c>
      <c r="FY155" s="369">
        <v>2</v>
      </c>
      <c r="FZ155" s="430">
        <v>2019</v>
      </c>
      <c r="GA155" s="686" t="s">
        <v>7658</v>
      </c>
      <c r="GB155" s="573" t="s">
        <v>7750</v>
      </c>
      <c r="GC155" s="369">
        <v>2</v>
      </c>
      <c r="GD155" s="430">
        <v>2019</v>
      </c>
      <c r="GE155" s="686" t="s">
        <v>7751</v>
      </c>
      <c r="GF155" s="573" t="s">
        <v>7752</v>
      </c>
      <c r="GG155" s="369">
        <v>2</v>
      </c>
      <c r="GH155" s="430">
        <v>2019</v>
      </c>
      <c r="GI155" s="686" t="s">
        <v>7753</v>
      </c>
      <c r="GJ155" s="573" t="s">
        <v>7754</v>
      </c>
      <c r="GK155" s="369">
        <v>2</v>
      </c>
      <c r="GL155" s="430">
        <v>2006</v>
      </c>
      <c r="GM155" s="686" t="s">
        <v>7755</v>
      </c>
      <c r="GN155" s="572" t="s">
        <v>7756</v>
      </c>
      <c r="GO155" s="676">
        <v>1</v>
      </c>
      <c r="GP155" s="730" t="s">
        <v>7757</v>
      </c>
      <c r="GQ155" s="843">
        <v>0</v>
      </c>
      <c r="GR155" s="843">
        <v>1</v>
      </c>
      <c r="GS155" s="843">
        <v>0</v>
      </c>
      <c r="GT155" s="944">
        <v>1</v>
      </c>
      <c r="GU155" s="945">
        <v>1</v>
      </c>
      <c r="GV155" s="730" t="s">
        <v>7757</v>
      </c>
      <c r="GW155" s="843">
        <v>1</v>
      </c>
      <c r="GX155" s="944">
        <v>0</v>
      </c>
      <c r="GY155" s="945">
        <v>1</v>
      </c>
      <c r="GZ155" s="573" t="s">
        <v>7758</v>
      </c>
      <c r="HA155" s="583" t="s">
        <v>4773</v>
      </c>
      <c r="HB155" s="584">
        <v>3</v>
      </c>
      <c r="HC155" s="585">
        <v>0</v>
      </c>
      <c r="HD155" s="586" t="s">
        <v>1188</v>
      </c>
      <c r="HE155" s="690" t="s">
        <v>1188</v>
      </c>
      <c r="HF155" s="587" t="s">
        <v>1188</v>
      </c>
      <c r="HG155" s="587" t="s">
        <v>1188</v>
      </c>
      <c r="HH155" s="588">
        <v>0</v>
      </c>
      <c r="HI155" s="586" t="s">
        <v>1188</v>
      </c>
      <c r="HJ155" s="690" t="s">
        <v>1188</v>
      </c>
      <c r="HK155" s="691" t="s">
        <v>1188</v>
      </c>
      <c r="HL155" s="692">
        <v>0</v>
      </c>
      <c r="HM155" s="693" t="s">
        <v>1188</v>
      </c>
      <c r="HN155" s="592" t="s">
        <v>1188</v>
      </c>
      <c r="HO155" s="681">
        <v>1</v>
      </c>
      <c r="HP155" s="574">
        <v>0</v>
      </c>
      <c r="HQ155" s="472">
        <f t="shared" si="271"/>
        <v>1</v>
      </c>
      <c r="HR155" s="593">
        <v>0.5</v>
      </c>
      <c r="HS155" s="574">
        <v>0</v>
      </c>
      <c r="HT155" s="574">
        <v>0</v>
      </c>
      <c r="HU155" s="574">
        <v>0</v>
      </c>
      <c r="HV155" s="574">
        <v>1</v>
      </c>
      <c r="HW155" s="574">
        <v>0.5</v>
      </c>
      <c r="HX155" s="574">
        <v>0</v>
      </c>
      <c r="HY155" s="574">
        <v>0</v>
      </c>
      <c r="HZ155" s="574">
        <v>0</v>
      </c>
      <c r="IA155" s="574">
        <v>1</v>
      </c>
      <c r="IB155" s="574">
        <v>1</v>
      </c>
      <c r="IC155" s="574">
        <v>0.25</v>
      </c>
      <c r="ID155" s="681">
        <v>1</v>
      </c>
      <c r="IE155" s="369">
        <v>1</v>
      </c>
      <c r="IF155" s="574">
        <v>1</v>
      </c>
      <c r="IG155" s="472">
        <f t="shared" si="272"/>
        <v>2</v>
      </c>
      <c r="IH155" s="609" t="s">
        <v>1188</v>
      </c>
      <c r="II155" s="694" t="s">
        <v>1188</v>
      </c>
      <c r="IJ155" s="695" t="s">
        <v>1188</v>
      </c>
      <c r="IK155" s="696" t="s">
        <v>1188</v>
      </c>
      <c r="IL155" s="696" t="s">
        <v>1188</v>
      </c>
      <c r="IM155" s="697" t="s">
        <v>1188</v>
      </c>
      <c r="IN155" s="599">
        <v>1</v>
      </c>
      <c r="IO155" s="600">
        <v>7</v>
      </c>
      <c r="IP155" s="601">
        <v>7</v>
      </c>
      <c r="IQ155" s="600">
        <v>1</v>
      </c>
      <c r="IR155" s="587">
        <v>6</v>
      </c>
      <c r="IS155" s="601">
        <v>7</v>
      </c>
      <c r="IT155" s="599">
        <v>1</v>
      </c>
      <c r="IU155" s="600">
        <v>11</v>
      </c>
      <c r="IV155" s="587">
        <v>10</v>
      </c>
      <c r="IW155" s="601">
        <v>4</v>
      </c>
      <c r="IX155" s="602">
        <v>25</v>
      </c>
      <c r="IY155" s="681">
        <v>0</v>
      </c>
      <c r="IZ155" s="793" t="s">
        <v>1188</v>
      </c>
      <c r="JA155" s="681">
        <v>2</v>
      </c>
      <c r="JB155" s="743" t="s">
        <v>7759</v>
      </c>
      <c r="JC155" s="681">
        <v>2</v>
      </c>
      <c r="JD155" s="430">
        <v>5</v>
      </c>
      <c r="JE155" s="686" t="s">
        <v>7760</v>
      </c>
      <c r="JF155" s="557" t="s">
        <v>7761</v>
      </c>
      <c r="JG155" s="592">
        <v>2008</v>
      </c>
      <c r="JH155" s="369">
        <v>0</v>
      </c>
      <c r="JI155" s="430" t="s">
        <v>1188</v>
      </c>
      <c r="JJ155" s="686" t="s">
        <v>1188</v>
      </c>
      <c r="JK155" s="686" t="s">
        <v>1188</v>
      </c>
      <c r="JL155" s="592" t="s">
        <v>1188</v>
      </c>
      <c r="JM155" s="369">
        <v>1</v>
      </c>
      <c r="JN155" s="430">
        <v>2</v>
      </c>
      <c r="JO155" s="430">
        <v>1</v>
      </c>
      <c r="JP155" s="686" t="s">
        <v>7762</v>
      </c>
      <c r="JQ155" s="557" t="s">
        <v>7763</v>
      </c>
      <c r="JR155" s="592">
        <v>2015</v>
      </c>
      <c r="JS155" s="369">
        <v>2</v>
      </c>
      <c r="JT155" s="430">
        <v>3</v>
      </c>
      <c r="JU155" s="686" t="s">
        <v>1186</v>
      </c>
      <c r="JV155" s="798" t="s">
        <v>7764</v>
      </c>
      <c r="JW155" s="592">
        <v>1926</v>
      </c>
      <c r="JX155" s="606">
        <v>0</v>
      </c>
      <c r="JY155" s="607" t="s">
        <v>1188</v>
      </c>
      <c r="JZ155" s="606" t="s">
        <v>1188</v>
      </c>
      <c r="KA155" s="606">
        <f t="shared" si="273"/>
        <v>0</v>
      </c>
      <c r="KB155" s="606"/>
      <c r="KC155" s="606"/>
      <c r="KD155" s="606"/>
      <c r="KE155" s="606"/>
      <c r="KF155" s="606">
        <f t="shared" si="274"/>
        <v>0</v>
      </c>
      <c r="KG155" s="606"/>
      <c r="KH155" s="606"/>
      <c r="KI155" s="606"/>
      <c r="KJ155" s="606"/>
      <c r="KK155" s="606">
        <v>1</v>
      </c>
      <c r="KL155" s="606">
        <v>1</v>
      </c>
      <c r="KM155" s="608">
        <f t="shared" si="345"/>
        <v>0.56128897666931155</v>
      </c>
      <c r="KN155" s="609">
        <v>0.30644488334655762</v>
      </c>
      <c r="KO155" s="609">
        <v>64.423080444335938</v>
      </c>
      <c r="KP155" s="610">
        <v>8</v>
      </c>
      <c r="KQ155" s="608">
        <f t="shared" si="346"/>
        <v>0.55492786765098567</v>
      </c>
      <c r="KR155" s="609">
        <v>0.27463933825492859</v>
      </c>
      <c r="KS155" s="609">
        <v>62.980770111083984</v>
      </c>
      <c r="KT155" s="610">
        <v>8</v>
      </c>
      <c r="KU155" s="610">
        <v>53</v>
      </c>
      <c r="KV155" s="606" t="s">
        <v>5586</v>
      </c>
      <c r="KW155" s="606" t="s">
        <v>7722</v>
      </c>
      <c r="KX155" s="700" t="str">
        <f t="shared" ca="1" si="275"/>
        <v>B</v>
      </c>
      <c r="KY155" s="701">
        <f t="shared" ca="1" si="276"/>
        <v>0.72511194741011165</v>
      </c>
      <c r="KZ155" s="702">
        <f t="shared" ca="1" si="235"/>
        <v>0.65959058823529404</v>
      </c>
      <c r="LA155" s="703">
        <f t="shared" ca="1" si="236"/>
        <v>0.81567619047619055</v>
      </c>
      <c r="LB155" s="703">
        <f t="shared" ca="1" si="237"/>
        <v>0.78274166666666678</v>
      </c>
      <c r="LC155" s="704">
        <f t="shared" ca="1" si="238"/>
        <v>0.6424393442622951</v>
      </c>
      <c r="LD155" s="696" cm="1">
        <f t="array" aca="1" ref="LD155" ca="1">INDIRECT(LD$203&amp;ROW())*LD$205</f>
        <v>8</v>
      </c>
      <c r="LE155" s="696" cm="1">
        <f t="array" aca="1" ref="LE155" ca="1">INDIRECT(LE$203&amp;ROW())*LE$205</f>
        <v>8</v>
      </c>
      <c r="LF155" s="696" cm="1">
        <f t="array" aca="1" ref="LF155" ca="1">INDIRECT(LF$203&amp;ROW())*LF$205</f>
        <v>8</v>
      </c>
      <c r="LG155" s="696" cm="1">
        <f t="array" aca="1" ref="LG155" ca="1">INDIRECT(LG$203&amp;ROW())*LG$205</f>
        <v>3</v>
      </c>
      <c r="LH155" s="696" cm="1">
        <f t="array" aca="1" ref="LH155" ca="1">INDIRECT(LH$203&amp;ROW())*LH$205</f>
        <v>1</v>
      </c>
      <c r="LI155" s="696" cm="1">
        <f t="array" aca="1" ref="LI155" ca="1">INDIRECT(LI$203&amp;ROW())*LI$205</f>
        <v>3</v>
      </c>
      <c r="LJ155" s="696" cm="1">
        <f t="array" aca="1" ref="LJ155" ca="1">INDIRECT(LJ$203&amp;ROW())*LJ$205</f>
        <v>3</v>
      </c>
      <c r="LK155" s="696" cm="1">
        <f t="array" aca="1" ref="LK155" ca="1">INDIRECT(LK$203&amp;ROW())*LK$205</f>
        <v>3</v>
      </c>
      <c r="LL155" s="696" cm="1">
        <f t="array" aca="1" ref="LL155" ca="1">INDIRECT(LL$203&amp;ROW())*LL$205</f>
        <v>3</v>
      </c>
      <c r="LM155" s="696" cm="1">
        <f t="array" aca="1" ref="LM155" ca="1">INDIRECT(LM$203&amp;ROW())*LM$205</f>
        <v>0</v>
      </c>
      <c r="LN155" s="696" cm="1">
        <f t="array" aca="1" ref="LN155" ca="1">INDIRECT(LN$203&amp;ROW())*LN$205</f>
        <v>3</v>
      </c>
      <c r="LO155" s="696" cm="1">
        <f t="array" aca="1" ref="LO155" ca="1">INDIRECT(LO$203&amp;ROW())*LO$205</f>
        <v>0</v>
      </c>
      <c r="LP155" s="696" cm="1">
        <f t="array" aca="1" ref="LP155" ca="1">INDIRECT(LP$203&amp;ROW())*LP$205</f>
        <v>0</v>
      </c>
      <c r="LQ155" s="696" cm="1">
        <f t="array" aca="1" ref="LQ155" ca="1">IF(INDIRECT(LQ$203&amp;ROW())="-",0,INDIRECT(LQ$203&amp;ROW())*LQ$205)</f>
        <v>5.0651999999999999</v>
      </c>
      <c r="LR155" s="696" cm="1">
        <f t="array" aca="1" ref="LR155" ca="1">INDIRECT(LR$203&amp;ROW())*LR$205</f>
        <v>8</v>
      </c>
      <c r="LS155" s="696" cm="1">
        <f t="array" aca="1" ref="LS155" ca="1">IF(INDIRECT(LS$203&amp;ROW())="-",0,INDIRECT(LS$203&amp;ROW())*LS$205)</f>
        <v>4.1292</v>
      </c>
      <c r="LT155" s="696" cm="1">
        <f t="array" aca="1" ref="LT155" ca="1">INDIRECT(LT$203&amp;ROW())*LT$205</f>
        <v>4</v>
      </c>
      <c r="LU155" s="696" cm="1">
        <f t="array" aca="1" ref="LU155" ca="1">INDIRECT(LU$203&amp;ROW())*LU$205</f>
        <v>2</v>
      </c>
      <c r="LV155" s="696" cm="1">
        <f t="array" aca="1" ref="LV155" ca="1">INDIRECT(LV$203&amp;ROW())*LV$205</f>
        <v>3</v>
      </c>
      <c r="LW155" s="696" cm="1">
        <f t="array" aca="1" ref="LW155" ca="1">INDIRECT(LW$203&amp;ROW())*LW$205</f>
        <v>2</v>
      </c>
      <c r="LX155" s="696" cm="1">
        <f t="array" aca="1" ref="LX155" ca="1">INDIRECT(LX$203&amp;ROW())*LX$205</f>
        <v>2</v>
      </c>
      <c r="LY155" s="696" cm="1">
        <f t="array" aca="1" ref="LY155" ca="1">IF(INDIRECT(LY$203&amp;ROW())="-",0,INDIRECT(LY$203&amp;ROW())*LY$205)</f>
        <v>4.2858000000000001</v>
      </c>
      <c r="LZ155" s="696" cm="1">
        <f t="array" aca="1" ref="LZ155" ca="1">INDIRECT(LZ$203&amp;ROW())*LZ$205</f>
        <v>0</v>
      </c>
      <c r="MA155" s="696" cm="1">
        <f t="array" aca="1" ref="MA155" ca="1">INDIRECT(MA$203&amp;ROW())*MA$205</f>
        <v>4</v>
      </c>
      <c r="MB155" s="696" cm="1">
        <f t="array" aca="1" ref="MB155" ca="1">INDIRECT(MB$203&amp;ROW())*MB$205</f>
        <v>4</v>
      </c>
      <c r="MC155" s="696" cm="1">
        <f t="array" aca="1" ref="MC155" ca="1">IF($MB155=0,0,INDIRECT(MC$203&amp;ROW())*MC$205)</f>
        <v>0</v>
      </c>
      <c r="MD155" s="696" cm="1">
        <f t="array" aca="1" ref="MD155" ca="1">IF($MB155=0,0,INDIRECT(MD$203&amp;ROW())*MD$205)</f>
        <v>0.5</v>
      </c>
      <c r="ME155" s="696" cm="1">
        <f t="array" aca="1" ref="ME155" ca="1">IF($MB155=0,0,INDIRECT(ME$203&amp;ROW())*ME$205)</f>
        <v>0</v>
      </c>
      <c r="MF155" s="696" cm="1">
        <f t="array" aca="1" ref="MF155" ca="1">IF($MB155=0,0,INDIRECT(MF$203&amp;ROW())*MF$205)</f>
        <v>0.5</v>
      </c>
      <c r="MG155" s="696" cm="1">
        <f t="array" aca="1" ref="MG155" ca="1">INDIRECT(MG$203&amp;ROW())*MG$205</f>
        <v>4</v>
      </c>
      <c r="MH155" s="696" cm="1">
        <f t="array" aca="1" ref="MH155" ca="1">IF($MG155=0,0,INDIRECT(MH$203&amp;ROW())*MH$205)</f>
        <v>0.5</v>
      </c>
      <c r="MI155" s="696" cm="1">
        <f t="array" aca="1" ref="MI155" ca="1">IF($MG155=0,0,INDIRECT(MI$203&amp;ROW())*MI$205)</f>
        <v>0</v>
      </c>
      <c r="MJ155" s="696" cm="1">
        <f t="array" aca="1" ref="MJ155" ca="1">INDIRECT(MJ$203&amp;ROW())*MJ$205</f>
        <v>1</v>
      </c>
      <c r="MK155" s="696" cm="1">
        <f t="array" aca="1" ref="MK155" ca="1">INDIRECT(MK$203&amp;ROW())*MK$205</f>
        <v>4</v>
      </c>
      <c r="ML155" s="696" cm="1">
        <f t="array" aca="1" ref="ML155" ca="1">INDIRECT(ML$203&amp;ROW())*ML$205</f>
        <v>0</v>
      </c>
      <c r="MM155" s="696" cm="1">
        <f t="array" aca="1" ref="MM155" ca="1">INDIRECT(MM$203&amp;ROW())*MM$205</f>
        <v>6</v>
      </c>
      <c r="MN155" s="696" cm="1">
        <f t="array" aca="1" ref="MN155" ca="1">INDIRECT(MN$203&amp;ROW())*MN$205</f>
        <v>4</v>
      </c>
      <c r="MO155" s="696" cm="1">
        <f t="array" aca="1" ref="MO155" ca="1">INDIRECT(MO$203&amp;ROW())*MO$205</f>
        <v>0</v>
      </c>
      <c r="MP155" s="696" cm="1">
        <f t="array" aca="1" ref="MP155" ca="1">INDIRECT(MP$203&amp;ROW())*MP$205</f>
        <v>0</v>
      </c>
      <c r="MQ155" s="696" cm="1">
        <f t="array" aca="1" ref="MQ155" ca="1">INDIRECT(MQ$203&amp;ROW())*MQ$205</f>
        <v>0</v>
      </c>
      <c r="MR155" s="696" cm="1">
        <f t="array" aca="1" ref="MR155" ca="1">INDIRECT(MR$203&amp;ROW())*MR$205</f>
        <v>2</v>
      </c>
      <c r="MS155" s="696" cm="1">
        <f t="array" aca="1" ref="MS155" ca="1">INDIRECT(MS$203&amp;ROW())*MS$205</f>
        <v>2</v>
      </c>
      <c r="MT155" s="696" cm="1">
        <f t="array" aca="1" ref="MT155" ca="1">INDIRECT(MT$203&amp;ROW())*MT$205</f>
        <v>2</v>
      </c>
      <c r="MU155" s="696" cm="1">
        <f t="array" aca="1" ref="MU155" ca="1">INDIRECT(MU$203&amp;ROW())*MU$205</f>
        <v>2</v>
      </c>
      <c r="MV155" s="696" cm="1">
        <f t="array" aca="1" ref="MV155" ca="1">IF(INDIRECT(MV$203&amp;ROW())="-",0,INDIRECT(MV$203&amp;ROW())*MV$205)</f>
        <v>5.1888000000000005</v>
      </c>
      <c r="MW155" s="696" cm="1">
        <f t="array" aca="1" ref="MW155" ca="1">INDIRECT(MW$203&amp;ROW())*MW$205</f>
        <v>0</v>
      </c>
      <c r="MX155" s="696" cm="1">
        <f t="array" aca="1" ref="MX155" ca="1">INDIRECT(MX$203&amp;ROW())*MX$205</f>
        <v>4</v>
      </c>
      <c r="MY155" s="696" cm="1">
        <f t="array" aca="1" ref="MY155" ca="1">INDIRECT(MY$203&amp;ROW())*MY$205</f>
        <v>8</v>
      </c>
      <c r="NA155" s="701">
        <f t="shared" si="277"/>
        <v>0.67912682926829271</v>
      </c>
      <c r="NB155" s="617">
        <f t="shared" si="278"/>
        <v>0.8348714285714286</v>
      </c>
      <c r="NC155" s="695">
        <f t="shared" si="279"/>
        <v>0.67033076923076917</v>
      </c>
      <c r="ND155" s="697">
        <f t="shared" si="280"/>
        <v>0.55054814814814812</v>
      </c>
      <c r="NE155" s="694">
        <f t="shared" si="281"/>
        <v>0.68371929380465968</v>
      </c>
      <c r="NF155" s="682" t="str">
        <f t="shared" si="282"/>
        <v>B</v>
      </c>
      <c r="NH155" s="606" t="s">
        <v>7722</v>
      </c>
      <c r="NI155" s="563" t="str">
        <f t="shared" si="239"/>
        <v>A</v>
      </c>
      <c r="NJ155" s="563" t="str">
        <f t="shared" si="283"/>
        <v>B</v>
      </c>
      <c r="NK155" s="563" t="str">
        <f t="shared" ca="1" si="284"/>
        <v>B</v>
      </c>
      <c r="NL155" s="563" t="str">
        <f t="shared" ca="1" si="285"/>
        <v>B</v>
      </c>
      <c r="NM155" s="563" t="str">
        <f t="shared" ca="1" si="286"/>
        <v>B</v>
      </c>
      <c r="NN155" s="563" t="str">
        <f t="shared" ca="1" si="306"/>
        <v>B</v>
      </c>
      <c r="NO155" s="563" t="str">
        <f t="shared" ca="1" si="307"/>
        <v>B</v>
      </c>
      <c r="NP155" s="606" t="str">
        <f t="shared" si="287"/>
        <v>Yes</v>
      </c>
      <c r="NQ155" s="682" t="str">
        <f t="shared" si="288"/>
        <v>Yes</v>
      </c>
      <c r="NR155" s="682" t="e">
        <f>IF(OR(AND(NI155="A",OR(NJ155="C",NJ155="D")),AND(NI155="A",OR(#REF!="C",#REF!="D")),AND(NI155="B",OR(NJ155="D",#REF!="D")),AND(OR(NI155="C",NI155="D"),OR(NJ155="A",NJ155="B")),AND(OR(NI155="C",NI155="D"),OR(#REF!="A",#REF!="B")),AND(OR(NJ155="A",#REF!="A",NJ155="B",#REF!="B"),OR(NP155="-",NQ155="-")),AND(OR(NJ155="C",#REF!="C",NJ155="D",#REF!="D"),NP155="Yes")),"Yes","-")</f>
        <v>#REF!</v>
      </c>
      <c r="NS155" s="607" t="s">
        <v>7765</v>
      </c>
      <c r="NT155" s="619">
        <f t="shared" si="289"/>
        <v>0.79910000000000003</v>
      </c>
      <c r="NU155" s="619">
        <f t="shared" si="290"/>
        <v>0.68371929380465968</v>
      </c>
      <c r="NV155" s="619">
        <f t="shared" ca="1" si="291"/>
        <v>0.72511194741011165</v>
      </c>
      <c r="NW155" s="619">
        <f t="shared" ca="1" si="308"/>
        <v>0.66629299890699945</v>
      </c>
      <c r="NX155" s="619">
        <f t="shared" ca="1" si="309"/>
        <v>0.69890993569071314</v>
      </c>
      <c r="NY155" s="620">
        <f t="shared" ca="1" si="310"/>
        <v>0.69948010773070324</v>
      </c>
      <c r="NZ155" s="620">
        <f t="shared" ca="1" si="311"/>
        <v>0.72748363662487947</v>
      </c>
      <c r="OA155" s="705" t="s">
        <v>1188</v>
      </c>
      <c r="OB155" s="706" t="s">
        <v>1188</v>
      </c>
      <c r="OC155" s="494"/>
      <c r="OE155" s="606" t="s">
        <v>7722</v>
      </c>
      <c r="OF155" s="700" t="str">
        <f t="shared" ca="1" si="292"/>
        <v>B</v>
      </c>
      <c r="OG155" s="701">
        <f t="shared" ca="1" si="312"/>
        <v>0.66629299890699945</v>
      </c>
      <c r="OH155" s="705">
        <f t="shared" ca="1" si="293"/>
        <v>0.65124636616052056</v>
      </c>
      <c r="OI155" s="696">
        <f t="shared" ca="1" si="294"/>
        <v>0.83556897164366373</v>
      </c>
      <c r="OJ155" s="696">
        <f t="shared" ca="1" si="295"/>
        <v>0.62047531025554847</v>
      </c>
      <c r="OK155" s="697">
        <f t="shared" ca="1" si="296"/>
        <v>0.55788134756826468</v>
      </c>
      <c r="OL155" s="696" cm="1">
        <f t="array" aca="1" ref="OL155" ca="1">INDIRECT(OL$203&amp;ROW())*OL$205</f>
        <v>1.4956</v>
      </c>
      <c r="OM155" s="696" cm="1">
        <f t="array" aca="1" ref="OM155" ca="1">INDIRECT(OM$203&amp;ROW())*OM$205</f>
        <v>1.2061999999999999</v>
      </c>
      <c r="ON155" s="696" cm="1">
        <f t="array" aca="1" ref="ON155" ca="1">INDIRECT(ON$203&amp;ROW())*ON$205</f>
        <v>1.4561999999999999</v>
      </c>
      <c r="OO155" s="696" cm="1">
        <f t="array" aca="1" ref="OO155" ca="1">INDIRECT(OO$203&amp;ROW())*OO$205</f>
        <v>1.0790999999999999</v>
      </c>
      <c r="OP155" s="696" cm="1">
        <f t="array" aca="1" ref="OP155" ca="1">INDIRECT(OP$203&amp;ROW())*OP$205</f>
        <v>0.52769999999999995</v>
      </c>
      <c r="OQ155" s="696" cm="1">
        <f t="array" aca="1" ref="OQ155" ca="1">INDIRECT(OQ$203&amp;ROW())*OQ$205</f>
        <v>1.5849</v>
      </c>
      <c r="OR155" s="696" cm="1">
        <f t="array" aca="1" ref="OR155" ca="1">INDIRECT(OR$203&amp;ROW())*OR$205</f>
        <v>1.4141999999999999</v>
      </c>
      <c r="OS155" s="696" cm="1">
        <f t="array" aca="1" ref="OS155" ca="1">INDIRECT(OS$203&amp;ROW())*OS$205</f>
        <v>1.5387</v>
      </c>
      <c r="OT155" s="696" cm="1">
        <f t="array" aca="1" ref="OT155" ca="1">INDIRECT(OT$203&amp;ROW())*OT$205</f>
        <v>1.4727000000000001</v>
      </c>
      <c r="OU155" s="696" cm="1">
        <f t="array" aca="1" ref="OU155" ca="1">INDIRECT(OU$203&amp;ROW())*OU$205</f>
        <v>0</v>
      </c>
      <c r="OV155" s="696" cm="1">
        <f t="array" aca="1" ref="OV155" ca="1">INDIRECT(OV$203&amp;ROW())*OV$205</f>
        <v>1.2161999999999999</v>
      </c>
      <c r="OW155" s="696" cm="1">
        <f t="array" aca="1" ref="OW155" ca="1">INDIRECT(OW$203&amp;ROW())*OW$205</f>
        <v>0</v>
      </c>
      <c r="OX155" s="696" cm="1">
        <f t="array" aca="1" ref="OX155" ca="1">INDIRECT(OX$203&amp;ROW())*OX$205</f>
        <v>0</v>
      </c>
      <c r="OY155" s="696" cm="1">
        <f t="array" aca="1" ref="OY155" ca="1">IF(INDIRECT(OY$203&amp;ROW())="-",0,INDIRECT(OY$203&amp;ROW())*OY$205)</f>
        <v>0.59912873999999994</v>
      </c>
      <c r="OZ155" s="696" cm="1">
        <f t="array" aca="1" ref="OZ155" ca="1">INDIRECT(OZ$203&amp;ROW())*OZ$205</f>
        <v>1.4206000000000001</v>
      </c>
      <c r="PA155" s="696" cm="1">
        <f t="array" aca="1" ref="PA155" ca="1">IF(INDIRECT(PA$203&amp;ROW())="-",0,INDIRECT(PA$203&amp;ROW())*PA$205)</f>
        <v>0.60795588</v>
      </c>
      <c r="PB155" s="705" cm="1">
        <f t="array" aca="1" ref="PB155" ca="1">INDIRECT(PB$203&amp;ROW())*PB$205</f>
        <v>1.5084</v>
      </c>
      <c r="PC155" s="696" cm="1">
        <f t="array" aca="1" ref="PC155" ca="1">INDIRECT(PC$203&amp;ROW())*PC$205</f>
        <v>1.3946000000000001</v>
      </c>
      <c r="PD155" s="696" cm="1">
        <f t="array" aca="1" ref="PD155" ca="1">INDIRECT(PD$203&amp;ROW())*PD$205</f>
        <v>2.2025999999999999</v>
      </c>
      <c r="PE155" s="696" cm="1">
        <f t="array" aca="1" ref="PE155" ca="1">INDIRECT(PE$203&amp;ROW())*PE$205</f>
        <v>1.28</v>
      </c>
      <c r="PF155" s="696" cm="1">
        <f t="array" aca="1" ref="PF155" ca="1">INDIRECT(PF$203&amp;ROW())*PF$205</f>
        <v>1.3308</v>
      </c>
      <c r="PG155" s="696" cm="1">
        <f t="array" aca="1" ref="PG155" ca="1">IF(INDIRECT(PG$203&amp;ROW())="-",0,INDIRECT(PG$203&amp;ROW())*PG$205)</f>
        <v>0.62501250000000008</v>
      </c>
      <c r="PH155" s="696" cm="1">
        <f t="array" aca="1" ref="PH155" ca="1">INDIRECT(PH$203&amp;ROW())*PH$205</f>
        <v>0</v>
      </c>
      <c r="PI155" s="696" cm="1">
        <f t="array" aca="1" ref="PI155" ca="1">INDIRECT(PI$203&amp;ROW())*PI$205</f>
        <v>1.2145999999999999</v>
      </c>
      <c r="PJ155" s="696" cm="1">
        <f t="array" aca="1" ref="PJ155" ca="1">INDIRECT(PJ$203&amp;ROW())*PJ$205</f>
        <v>0.75980000000000003</v>
      </c>
      <c r="PK155" s="696" cm="1">
        <f t="array" aca="1" ref="PK155" ca="1">IF($PJ155=0,0,INDIRECT(PK$203&amp;ROW())*PK$205)</f>
        <v>0</v>
      </c>
      <c r="PL155" s="696" cm="1">
        <f t="array" aca="1" ref="PL155" ca="1">IF($MPE155=0,0,INDIRECT(PL$203&amp;ROW())*PL$205)</f>
        <v>0</v>
      </c>
      <c r="PM155" s="696" cm="1">
        <f t="array" aca="1" ref="PM155" ca="1">IF($MPE155=0,0,INDIRECT(PM$203&amp;ROW())*PM$205)</f>
        <v>0</v>
      </c>
      <c r="PN155" s="696" cm="1">
        <f t="array" aca="1" ref="PN155" ca="1">IF($PJ155=0,0,INDIRECT(PN$203&amp;ROW())*PN$205)</f>
        <v>0.52580000000000005</v>
      </c>
      <c r="PO155" s="696" cm="1">
        <f t="array" aca="1" ref="PO155" ca="1">INDIRECT(PO$203&amp;ROW())*PO$205</f>
        <v>0.73140000000000005</v>
      </c>
      <c r="PP155" s="696" cm="1">
        <f t="array" aca="1" ref="PP155" ca="1">IF($PO155=0,0,INDIRECT(PP$203&amp;ROW())*PP$205)</f>
        <v>0.68189999999999995</v>
      </c>
      <c r="PQ155" s="696" cm="1">
        <f t="array" aca="1" ref="PQ155" ca="1">IF($PO155=0,0,INDIRECT(PQ$203&amp;ROW())*PQ$205)</f>
        <v>0</v>
      </c>
      <c r="PR155" s="696" cm="1">
        <f t="array" aca="1" ref="PR155" ca="1">INDIRECT(PR$203&amp;ROW())*PR$205</f>
        <v>0.44619999999999999</v>
      </c>
      <c r="PS155" s="696" cm="1">
        <f t="array" aca="1" ref="PS155" ca="1">INDIRECT(PS$203&amp;ROW())*PS$205</f>
        <v>0.7389</v>
      </c>
      <c r="PT155" s="696" cm="1">
        <f t="array" aca="1" ref="PT155" ca="1">INDIRECT(PT$203&amp;ROW())*PT$205</f>
        <v>0</v>
      </c>
      <c r="PU155" s="696" cm="1">
        <f t="array" aca="1" ref="PU155" ca="1">INDIRECT(PU$203&amp;ROW())*PU$205</f>
        <v>1.7696999999999998</v>
      </c>
      <c r="PV155" s="696" cm="1">
        <f t="array" aca="1" ref="PV155" ca="1">INDIRECT(PV$203&amp;ROW())*PV$205</f>
        <v>0.6966</v>
      </c>
      <c r="PW155" s="696" cm="1">
        <f t="array" aca="1" ref="PW155" ca="1">INDIRECT(PW$203&amp;ROW())*PW$205</f>
        <v>0</v>
      </c>
      <c r="PX155" s="696" cm="1">
        <f t="array" aca="1" ref="PX155" ca="1">INDIRECT(PX$203&amp;ROW())*PX$205</f>
        <v>0</v>
      </c>
      <c r="PY155" s="696" cm="1">
        <f t="array" aca="1" ref="PY155" ca="1">INDIRECT(PY$203&amp;ROW())*PY$205</f>
        <v>0</v>
      </c>
      <c r="PZ155" s="696" cm="1">
        <f t="array" aca="1" ref="PZ155" ca="1">INDIRECT(PZ$203&amp;ROW())*PZ$205</f>
        <v>0.17430000000000001</v>
      </c>
      <c r="QA155" s="696" cm="1">
        <f t="array" aca="1" ref="QA155" ca="1">INDIRECT(QA$203&amp;ROW())*QA$205</f>
        <v>0.31659999999999999</v>
      </c>
      <c r="QB155" s="696" cm="1">
        <f t="array" aca="1" ref="QB155" ca="1">INDIRECT(QB$203&amp;ROW())*QB$205</f>
        <v>1.5966</v>
      </c>
      <c r="QC155" s="696" cm="1">
        <f t="array" aca="1" ref="QC155" ca="1">INDIRECT(QC$203&amp;ROW())*QC$205</f>
        <v>1.4259999999999999</v>
      </c>
      <c r="QD155" s="696" cm="1">
        <f t="array" aca="1" ref="QD155" ca="1">IF(INDIRECT(QD$203&amp;ROW())="-",0,INDIRECT(QD$203&amp;ROW())*QD$205)</f>
        <v>0.53107367999999999</v>
      </c>
      <c r="QE155" s="696" cm="1">
        <f t="array" aca="1" ref="QE155" ca="1">INDIRECT(QE$203&amp;ROW())*QE$205</f>
        <v>0</v>
      </c>
      <c r="QF155" s="696" cm="1">
        <f t="array" aca="1" ref="QF155" ca="1">INDIRECT(QF$203&amp;ROW())*QF$205</f>
        <v>0.72440000000000004</v>
      </c>
      <c r="QG155" s="696" cm="1">
        <f t="array" aca="1" ref="QG155" ca="1">INDIRECT(QG$203&amp;ROW())*QG$205</f>
        <v>1.4996</v>
      </c>
      <c r="QI155" s="606" t="s">
        <v>7722</v>
      </c>
      <c r="QJ155" s="700" t="str">
        <f t="shared" ca="1" si="297"/>
        <v>B</v>
      </c>
      <c r="QK155" s="701">
        <f t="shared" ca="1" si="313"/>
        <v>0.69890993569071314</v>
      </c>
      <c r="QL155" s="705">
        <f t="shared" ca="1" si="298"/>
        <v>0.8060652821790727</v>
      </c>
      <c r="QM155" s="696">
        <f t="shared" ca="1" si="299"/>
        <v>0.79532260147344735</v>
      </c>
      <c r="QN155" s="696">
        <f t="shared" ca="1" si="300"/>
        <v>0.58886110337500386</v>
      </c>
      <c r="QO155" s="697">
        <f t="shared" ca="1" si="301"/>
        <v>0.60539075573532908</v>
      </c>
      <c r="QP155" s="696" cm="1">
        <f t="array" aca="1" ref="QP155" ca="1">INDIRECT(QP$203&amp;ROW())*QP$205</f>
        <v>6.6903293490763766E-2</v>
      </c>
      <c r="QQ155" s="696" cm="1">
        <f t="array" aca="1" ref="QQ155" ca="1">INDIRECT(QQ$203&amp;ROW())*QQ$205</f>
        <v>0.25503926590378434</v>
      </c>
      <c r="QR155" s="696" cm="1">
        <f t="array" aca="1" ref="QR155" ca="1">INDIRECT(QR$203&amp;ROW())*QR$205</f>
        <v>0.15089809664795908</v>
      </c>
      <c r="QS155" s="696" cm="1">
        <f t="array" aca="1" ref="QS155" ca="1">INDIRECT(QS$203&amp;ROW())*QS$205</f>
        <v>0.22471360933801068</v>
      </c>
      <c r="QT155" s="696" cm="1">
        <f t="array" aca="1" ref="QT155" ca="1">INDIRECT(QT$203&amp;ROW())*QT$205</f>
        <v>8.7442714716655143E-2</v>
      </c>
      <c r="QU155" s="696" cm="1">
        <f t="array" aca="1" ref="QU155" ca="1">INDIRECT(QU$203&amp;ROW())*QU$205</f>
        <v>0.53329206883563263</v>
      </c>
      <c r="QV155" s="696" cm="1">
        <f t="array" aca="1" ref="QV155" ca="1">INDIRECT(QV$203&amp;ROW())*QV$205</f>
        <v>0.24117831443907087</v>
      </c>
      <c r="QW155" s="696" cm="1">
        <f t="array" aca="1" ref="QW155" ca="1">INDIRECT(QW$203&amp;ROW())*QW$205</f>
        <v>0.53099416374332975</v>
      </c>
      <c r="QX155" s="696" cm="1">
        <f t="array" aca="1" ref="QX155" ca="1">INDIRECT(QX$203&amp;ROW())*QX$205</f>
        <v>0.60640894423913805</v>
      </c>
      <c r="QY155" s="696" cm="1">
        <f t="array" aca="1" ref="QY155" ca="1">INDIRECT(QY$203&amp;ROW())*QY$205</f>
        <v>0</v>
      </c>
      <c r="QZ155" s="696" cm="1">
        <f t="array" aca="1" ref="QZ155" ca="1">INDIRECT(QZ$203&amp;ROW())*QZ$205</f>
        <v>0.27613248380770827</v>
      </c>
      <c r="RA155" s="696" cm="1">
        <f t="array" aca="1" ref="RA155" ca="1">INDIRECT(RA$203&amp;ROW())*RA$205</f>
        <v>0</v>
      </c>
      <c r="RB155" s="696" cm="1">
        <f t="array" aca="1" ref="RB155" ca="1">INDIRECT(RB$203&amp;ROW())*RB$205</f>
        <v>0</v>
      </c>
      <c r="RC155" s="696" cm="1">
        <f t="array" aca="1" ref="RC155" ca="1">IF(INDIRECT(RC$203&amp;ROW())="-",0,INDIRECT(RC$203&amp;ROW())*RC$205)</f>
        <v>7.0835652934089263E-2</v>
      </c>
      <c r="RD155" s="696" cm="1">
        <f t="array" aca="1" ref="RD155" ca="1">INDIRECT(RD$203&amp;ROW())*RD$205</f>
        <v>7.1442097940886296E-2</v>
      </c>
      <c r="RE155" s="696" cm="1">
        <f t="array" aca="1" ref="RE155" ca="1">IF(INDIRECT(RE$203&amp;ROW())="-",0,INDIRECT(RE$203&amp;ROW())*RE$205)</f>
        <v>4.3555517143519629E-2</v>
      </c>
      <c r="RF155" s="705" cm="1">
        <f t="array" aca="1" ref="RF155" ca="1">INDIRECT(RF$203&amp;ROW())*RF$205</f>
        <v>0.10613798880649605</v>
      </c>
      <c r="RG155" s="696" cm="1">
        <f t="array" aca="1" ref="RG155" ca="1">INDIRECT(RG$203&amp;ROW())*RG$205</f>
        <v>0.27650466908360405</v>
      </c>
      <c r="RH155" s="696" cm="1">
        <f t="array" aca="1" ref="RH155" ca="1">INDIRECT(RH$203&amp;ROW())*RH$205</f>
        <v>8.7581521170816884E-2</v>
      </c>
      <c r="RI155" s="696" cm="1">
        <f t="array" aca="1" ref="RI155" ca="1">INDIRECT(RI$203&amp;ROW())*RI$205</f>
        <v>0.21539378250062202</v>
      </c>
      <c r="RJ155" s="696" cm="1">
        <f t="array" aca="1" ref="RJ155" ca="1">INDIRECT(RJ$203&amp;ROW())*RJ$205</f>
        <v>0.12226723336432462</v>
      </c>
      <c r="RK155" s="696" cm="1">
        <f t="array" aca="1" ref="RK155" ca="1">IF(INDIRECT(RK$203&amp;ROW())="-",0,INDIRECT(RK$203&amp;ROW())*RK$205)</f>
        <v>4.3159148073303358E-2</v>
      </c>
      <c r="RL155" s="696" cm="1">
        <f t="array" aca="1" ref="RL155" ca="1">INDIRECT(RL$203&amp;ROW())*RL$205</f>
        <v>0</v>
      </c>
      <c r="RM155" s="696" cm="1">
        <f t="array" aca="1" ref="RM155" ca="1">INDIRECT(RM$203&amp;ROW())*RM$205</f>
        <v>2.9987460729532761E-2</v>
      </c>
      <c r="RN155" s="696" cm="1">
        <f t="array" aca="1" ref="RN155" ca="1">INDIRECT(RN$203&amp;ROW())*RN$205</f>
        <v>9.3820613050938681E-2</v>
      </c>
      <c r="RO155" s="696" cm="1">
        <f t="array" aca="1" ref="RO155" ca="1">IF($RN155=0,0,INDIRECT(RO$203&amp;ROW())*RO$205)</f>
        <v>0</v>
      </c>
      <c r="RP155" s="696" cm="1">
        <f t="array" aca="1" ref="RP155" ca="1">IF($RN155=0,0,INDIRECT(RP$203&amp;ROW())*RP$205)</f>
        <v>9.7715867439664539E-2</v>
      </c>
      <c r="RQ155" s="696" cm="1">
        <f t="array" aca="1" ref="RQ155" ca="1">IF($RN155=0,0,INDIRECT(RQ$203&amp;ROW())*RQ$205)</f>
        <v>0</v>
      </c>
      <c r="RR155" s="696" cm="1">
        <f t="array" aca="1" ref="RR155" ca="1">IF($RN155=0,0,INDIRECT(RR$203&amp;ROW())*RR$205)</f>
        <v>8.2232286875619773E-2</v>
      </c>
      <c r="RS155" s="696" cm="1">
        <f t="array" aca="1" ref="RS155" ca="1">INDIRECT(RS$203&amp;ROW())*RS$205</f>
        <v>7.7466902221184339E-2</v>
      </c>
      <c r="RT155" s="696" cm="1">
        <f t="array" aca="1" ref="RT155" ca="1">IF($RS155=0,0,INDIRECT(RT$203&amp;ROW())*RT$205)</f>
        <v>8.1033461602244533E-2</v>
      </c>
      <c r="RU155" s="696" cm="1">
        <f t="array" aca="1" ref="RU155" ca="1">IF($RS155=0,0,INDIRECT(RU$203&amp;ROW())*RU$205)</f>
        <v>0</v>
      </c>
      <c r="RV155" s="696" cm="1">
        <f t="array" aca="1" ref="RV155" ca="1">INDIRECT(RV$203&amp;ROW())*RV$205</f>
        <v>4.4898858778974725E-2</v>
      </c>
      <c r="RW155" s="696" cm="1">
        <f t="array" aca="1" ref="RW155" ca="1">INDIRECT(RW$203&amp;ROW())*RW$205</f>
        <v>2.6659190312299668E-2</v>
      </c>
      <c r="RX155" s="696" cm="1">
        <f t="array" aca="1" ref="RX155" ca="1">INDIRECT(RX$203&amp;ROW())*RX$205</f>
        <v>0</v>
      </c>
      <c r="RY155" s="696" cm="1">
        <f t="array" aca="1" ref="RY155" ca="1">INDIRECT(RY$203&amp;ROW())*RY$205</f>
        <v>8.4396695370290389E-2</v>
      </c>
      <c r="RZ155" s="696" cm="1">
        <f t="array" aca="1" ref="RZ155" ca="1">INDIRECT(RZ$203&amp;ROW())*RZ$205</f>
        <v>3.6812489486199085E-2</v>
      </c>
      <c r="SA155" s="696" cm="1">
        <f t="array" aca="1" ref="SA155" ca="1">INDIRECT(SA$203&amp;ROW())*SA$205</f>
        <v>0</v>
      </c>
      <c r="SB155" s="696" cm="1">
        <f t="array" aca="1" ref="SB155" ca="1">INDIRECT(SB$203&amp;ROW())*SB$205</f>
        <v>0</v>
      </c>
      <c r="SC155" s="696" cm="1">
        <f t="array" aca="1" ref="SC155" ca="1">INDIRECT(SC$203&amp;ROW())*SC$205</f>
        <v>0</v>
      </c>
      <c r="SD155" s="696" cm="1">
        <f t="array" aca="1" ref="SD155" ca="1">INDIRECT(SD$203&amp;ROW())*SD$205</f>
        <v>0.3072993885784252</v>
      </c>
      <c r="SE155" s="696" cm="1">
        <f t="array" aca="1" ref="SE155" ca="1">INDIRECT(SE$203&amp;ROW())*SE$205</f>
        <v>0.2585618210787391</v>
      </c>
      <c r="SF155" s="696" cm="1">
        <f t="array" aca="1" ref="SF155" ca="1">INDIRECT(SF$203&amp;ROW())*SF$205</f>
        <v>0.13223776648222998</v>
      </c>
      <c r="SG155" s="696" cm="1">
        <f t="array" aca="1" ref="SG155" ca="1">INDIRECT(SG$203&amp;ROW())*SG$205</f>
        <v>7.4767843909269882E-2</v>
      </c>
      <c r="SH155" s="696" cm="1">
        <f t="array" aca="1" ref="SH155" ca="1">IF(INDIRECT(SH$203&amp;ROW())="-",0,INDIRECT(SH$203&amp;ROW())*SH$205)</f>
        <v>6.8042513855484682E-2</v>
      </c>
      <c r="SI155" s="696" cm="1">
        <f t="array" aca="1" ref="SI155" ca="1">INDIRECT(SI$203&amp;ROW())*SI$205</f>
        <v>0</v>
      </c>
      <c r="SJ155" s="696" cm="1">
        <f t="array" aca="1" ref="SJ155" ca="1">INDIRECT(SJ$203&amp;ROW())*SJ$205</f>
        <v>0.10961749760323641</v>
      </c>
      <c r="SK155" s="696" cm="1">
        <f t="array" aca="1" ref="SK155" ca="1">INDIRECT(SK$203&amp;ROW())*SK$205</f>
        <v>0.21261490593800375</v>
      </c>
      <c r="SN155" s="606" t="s">
        <v>7722</v>
      </c>
      <c r="SO155" s="707" cm="1">
        <f t="array" aca="1" ref="SO155" ca="1">INDIRECT(SO$203&amp;ROW())*SO$205</f>
        <v>2</v>
      </c>
      <c r="SP155" s="707" cm="1">
        <f t="array" aca="1" ref="SP155" ca="1">INDIRECT(SP$203&amp;ROW())*SP$205</f>
        <v>2</v>
      </c>
      <c r="SQ155" s="707" cm="1">
        <f t="array" aca="1" ref="SQ155" ca="1">INDIRECT(SQ$203&amp;ROW())*SQ$205</f>
        <v>2</v>
      </c>
      <c r="SR155" s="707" cm="1">
        <f t="array" aca="1" ref="SR155" ca="1">INDIRECT(SR$203&amp;ROW())*SR$205</f>
        <v>3</v>
      </c>
      <c r="SS155" s="707" cm="1">
        <f t="array" aca="1" ref="SS155" ca="1">INDIRECT(SS$203&amp;ROW())*SS$205</f>
        <v>1</v>
      </c>
      <c r="ST155" s="707" cm="1">
        <f t="array" aca="1" ref="ST155" ca="1">INDIRECT(ST$203&amp;ROW())*ST$205</f>
        <v>3</v>
      </c>
      <c r="SU155" s="707" cm="1">
        <f t="array" aca="1" ref="SU155" ca="1">INDIRECT(SU$203&amp;ROW())*SU$205</f>
        <v>3</v>
      </c>
      <c r="SV155" s="707" cm="1">
        <f t="array" aca="1" ref="SV155" ca="1">INDIRECT(SV$203&amp;ROW())*SV$205</f>
        <v>3</v>
      </c>
      <c r="SW155" s="707" cm="1">
        <f t="array" aca="1" ref="SW155" ca="1">INDIRECT(SW$203&amp;ROW())*SW$205</f>
        <v>3</v>
      </c>
      <c r="SX155" s="707" cm="1">
        <f t="array" aca="1" ref="SX155" ca="1">INDIRECT(SX$203&amp;ROW())*SX$205</f>
        <v>0</v>
      </c>
      <c r="SY155" s="707" cm="1">
        <f t="array" aca="1" ref="SY155" ca="1">INDIRECT(SY$203&amp;ROW())*SY$205</f>
        <v>3</v>
      </c>
      <c r="SZ155" s="707" cm="1">
        <f t="array" aca="1" ref="SZ155" ca="1">INDIRECT(SZ$203&amp;ROW())*SZ$205</f>
        <v>0</v>
      </c>
      <c r="TA155" s="707" cm="1">
        <f t="array" aca="1" ref="TA155" ca="1">INDIRECT(TA$203&amp;ROW())*TA$205</f>
        <v>0</v>
      </c>
      <c r="TB155" s="696" cm="1">
        <f t="array" aca="1" ref="TB155" ca="1">IF(INDIRECT(TB$203&amp;ROW())="-",0,INDIRECT(TB$203&amp;ROW())*TB$205)</f>
        <v>0.84419999999999995</v>
      </c>
      <c r="TC155" s="707" cm="1">
        <f t="array" aca="1" ref="TC155" ca="1">INDIRECT(TC$203&amp;ROW())*TC$205</f>
        <v>2</v>
      </c>
      <c r="TD155" s="696" cm="1">
        <f t="array" aca="1" ref="TD155" ca="1">IF(INDIRECT(TD$203&amp;ROW())="-",0,INDIRECT(TD$203&amp;ROW())*TD$205)</f>
        <v>0.68820000000000003</v>
      </c>
      <c r="TE155" s="732" cm="1">
        <f t="array" aca="1" ref="TE155" ca="1">INDIRECT(TE$203&amp;ROW())*TE$205</f>
        <v>2</v>
      </c>
      <c r="TF155" s="707" cm="1">
        <f t="array" aca="1" ref="TF155" ca="1">INDIRECT(TF$203&amp;ROW())*TF$205</f>
        <v>2</v>
      </c>
      <c r="TG155" s="707" cm="1">
        <f t="array" aca="1" ref="TG155" ca="1">INDIRECT(TG$203&amp;ROW())*TG$205</f>
        <v>3</v>
      </c>
      <c r="TH155" s="707" cm="1">
        <f t="array" aca="1" ref="TH155" ca="1">INDIRECT(TH$203&amp;ROW())*TH$205</f>
        <v>2</v>
      </c>
      <c r="TI155" s="707" cm="1">
        <f t="array" aca="1" ref="TI155" ca="1">INDIRECT(TI$203&amp;ROW())*TI$205</f>
        <v>2</v>
      </c>
      <c r="TJ155" s="696" cm="1">
        <f t="array" aca="1" ref="TJ155" ca="1">IF(INDIRECT(TJ$203&amp;ROW())="-",0,INDIRECT(TJ$203&amp;ROW())*TJ$205)</f>
        <v>0.71430000000000005</v>
      </c>
      <c r="TK155" s="707" cm="1">
        <f t="array" aca="1" ref="TK155" ca="1">INDIRECT(TK$203&amp;ROW())*TK$205</f>
        <v>0</v>
      </c>
      <c r="TL155" s="707" cm="1">
        <f t="array" aca="1" ref="TL155" ca="1">INDIRECT(TL$203&amp;ROW())*TL$205</f>
        <v>2</v>
      </c>
      <c r="TM155" s="707" cm="1">
        <f t="array" aca="1" ref="TM155" ca="1">INDIRECT(TM$203&amp;ROW())*TM$205</f>
        <v>1</v>
      </c>
      <c r="TN155" s="707" cm="1">
        <f t="array" aca="1" ref="TN155" ca="1">IF($TM155=0,0,INDIRECT(TN$203&amp;ROW())*TN$205)</f>
        <v>0</v>
      </c>
      <c r="TO155" s="707" cm="1">
        <f t="array" aca="1" ref="TO155" ca="1">IF($TM155=0,0,INDIRECT(TO$203&amp;ROW())*TO$205)</f>
        <v>1</v>
      </c>
      <c r="TP155" s="707" cm="1">
        <f t="array" aca="1" ref="TP155" ca="1">IF($TM155=0,0,INDIRECT(TP$203&amp;ROW())*TP$205)</f>
        <v>0</v>
      </c>
      <c r="TQ155" s="707" cm="1">
        <f t="array" aca="1" ref="TQ155" ca="1">IF($TM155=0,0,INDIRECT(TQ$203&amp;ROW())*TQ$205)</f>
        <v>1</v>
      </c>
      <c r="TR155" s="707" cm="1">
        <f t="array" aca="1" ref="TR155" ca="1">INDIRECT(TR$203&amp;ROW())*TR$205</f>
        <v>1</v>
      </c>
      <c r="TS155" s="707" cm="1">
        <f t="array" aca="1" ref="TS155" ca="1">IF($TR155=0,0,INDIRECT(TS$203&amp;ROW())*TS$205)</f>
        <v>1</v>
      </c>
      <c r="TT155" s="707" cm="1">
        <f t="array" aca="1" ref="TT155" ca="1">IF($TR155=0,0,INDIRECT(TT$203&amp;ROW())*TT$205)</f>
        <v>0</v>
      </c>
      <c r="TU155" s="707" cm="1">
        <f t="array" aca="1" ref="TU155" ca="1">INDIRECT(TU$203&amp;ROW())*TU$205</f>
        <v>1</v>
      </c>
      <c r="TV155" s="707" cm="1">
        <f t="array" aca="1" ref="TV155" ca="1">INDIRECT(TV$203&amp;ROW())*TV$205</f>
        <v>1</v>
      </c>
      <c r="TW155" s="707" cm="1">
        <f t="array" aca="1" ref="TW155" ca="1">INDIRECT(TW$203&amp;ROW())*TW$205</f>
        <v>0</v>
      </c>
      <c r="TX155" s="707" cm="1">
        <f t="array" aca="1" ref="TX155" ca="1">INDIRECT(TX$203&amp;ROW())*TX$205</f>
        <v>3</v>
      </c>
      <c r="TY155" s="707" cm="1">
        <f t="array" aca="1" ref="TY155" ca="1">INDIRECT(TY$203&amp;ROW())*TY$205</f>
        <v>1</v>
      </c>
      <c r="TZ155" s="707" cm="1">
        <f t="array" aca="1" ref="TZ155" ca="1">INDIRECT(TZ$203&amp;ROW())*TZ$205</f>
        <v>0</v>
      </c>
      <c r="UA155" s="707" cm="1">
        <f t="array" aca="1" ref="UA155" ca="1">INDIRECT(UA$203&amp;ROW())*UA$205</f>
        <v>0</v>
      </c>
      <c r="UB155" s="707" cm="1">
        <f t="array" aca="1" ref="UB155" ca="1">INDIRECT(UB$203&amp;ROW())*UB$205</f>
        <v>0</v>
      </c>
      <c r="UC155" s="707" cm="1">
        <f t="array" aca="1" ref="UC155" ca="1">INDIRECT(UC$203&amp;ROW())*UC$205</f>
        <v>1</v>
      </c>
      <c r="UD155" s="707" cm="1">
        <f t="array" aca="1" ref="UD155" ca="1">INDIRECT(UD$203&amp;ROW())*UD$205</f>
        <v>1</v>
      </c>
      <c r="UE155" s="707" cm="1">
        <f t="array" aca="1" ref="UE155" ca="1">INDIRECT(UE$203&amp;ROW())*UE$205</f>
        <v>2</v>
      </c>
      <c r="UF155" s="707" cm="1">
        <f t="array" aca="1" ref="UF155" ca="1">INDIRECT(UF$203&amp;ROW())*UF$205</f>
        <v>2</v>
      </c>
      <c r="UG155" s="696" cm="1">
        <f t="array" aca="1" ref="UG155" ca="1">IF(INDIRECT(UG$203&amp;ROW())="-",0,INDIRECT(UG$203&amp;ROW())*UG$205)</f>
        <v>0.86480000000000001</v>
      </c>
      <c r="UH155" s="707" cm="1">
        <f t="array" aca="1" ref="UH155" ca="1">INDIRECT(UH$203&amp;ROW())*UH$205</f>
        <v>0</v>
      </c>
      <c r="UI155" s="707" cm="1">
        <f t="array" aca="1" ref="UI155" ca="1">INDIRECT(UI$203&amp;ROW())*UI$205</f>
        <v>1</v>
      </c>
      <c r="UJ155" s="707" cm="1">
        <f t="array" aca="1" ref="UJ155" ca="1">INDIRECT(UJ$203&amp;ROW())*UJ$205</f>
        <v>2</v>
      </c>
      <c r="UM155" s="606" t="s">
        <v>7722</v>
      </c>
      <c r="UN155" s="616">
        <f t="shared" ca="1" si="341"/>
        <v>1.3455222970601226</v>
      </c>
      <c r="UO155" s="616">
        <f t="shared" ca="1" si="341"/>
        <v>1.5785703781343867</v>
      </c>
      <c r="UP155" s="616">
        <f t="shared" ca="1" si="341"/>
        <v>1.190315493832806</v>
      </c>
      <c r="UQ155" s="616">
        <f t="shared" ca="1" si="341"/>
        <v>0.29355872991449461</v>
      </c>
      <c r="UR155" s="616">
        <f t="shared" ca="1" si="341"/>
        <v>-0.80643931126992341</v>
      </c>
      <c r="US155" s="616">
        <f t="shared" ca="1" si="341"/>
        <v>0.41305213694811815</v>
      </c>
      <c r="UT155" s="616">
        <f t="shared" ca="1" si="341"/>
        <v>0.30690415393182785</v>
      </c>
      <c r="UU155" s="616">
        <f t="shared" ca="1" si="341"/>
        <v>0.53359975015917405</v>
      </c>
      <c r="UV155" s="616">
        <f t="shared" ca="1" si="341"/>
        <v>0.44410973870643028</v>
      </c>
      <c r="UW155" s="616">
        <f t="shared" ca="1" si="341"/>
        <v>-2.1021242737767571</v>
      </c>
      <c r="UX155" s="616">
        <f t="shared" ca="1" si="341"/>
        <v>0.28247365722383649</v>
      </c>
      <c r="UY155" s="616">
        <f t="shared" ca="1" si="341"/>
        <v>-0.67270887390575207</v>
      </c>
      <c r="UZ155" s="616">
        <f t="shared" ca="1" si="341"/>
        <v>-0.80238258590915801</v>
      </c>
      <c r="VA155" s="616">
        <f t="shared" ca="1" si="341"/>
        <v>1.1483966636011778</v>
      </c>
      <c r="VB155" s="616">
        <f t="shared" ca="1" si="341"/>
        <v>1.528010083348541</v>
      </c>
      <c r="VC155" s="616">
        <f t="shared" ca="1" si="341"/>
        <v>0.50521153527132423</v>
      </c>
      <c r="VD155" s="616">
        <f t="shared" ca="1" si="342"/>
        <v>0.85304819841956248</v>
      </c>
      <c r="VE155" s="616">
        <f t="shared" ca="1" si="342"/>
        <v>3.9909080070471406E-2</v>
      </c>
      <c r="VF155" s="616">
        <f t="shared" ca="1" si="342"/>
        <v>0.95807256683723563</v>
      </c>
      <c r="VG155" s="616">
        <f t="shared" ca="1" si="342"/>
        <v>1.2788179585372306</v>
      </c>
      <c r="VH155" s="616">
        <f t="shared" ca="1" si="342"/>
        <v>-0.12784420028857393</v>
      </c>
      <c r="VI155" s="616">
        <f t="shared" ca="1" si="342"/>
        <v>0.56464323495296054</v>
      </c>
      <c r="VJ155" s="616">
        <f t="shared" ca="1" si="342"/>
        <v>-0.90132677458943244</v>
      </c>
      <c r="VK155" s="616">
        <f t="shared" ca="1" si="342"/>
        <v>0.83678976492872159</v>
      </c>
      <c r="VL155" s="616">
        <f t="shared" ca="1" si="342"/>
        <v>1.1863766389476611</v>
      </c>
      <c r="VM155" s="616">
        <f t="shared" ca="1" si="342"/>
        <v>-0.57201237404204519</v>
      </c>
      <c r="VN155" s="616">
        <f t="shared" ca="1" si="342"/>
        <v>1.5883663456229635</v>
      </c>
      <c r="VO155" s="616">
        <f t="shared" ca="1" si="342"/>
        <v>-0.42150866262694142</v>
      </c>
      <c r="VP155" s="616">
        <f t="shared" ca="1" si="338"/>
        <v>2.1525849422547609</v>
      </c>
      <c r="VQ155" s="616">
        <f t="shared" ca="1" si="338"/>
        <v>1.2773868528042598</v>
      </c>
      <c r="VR155" s="616">
        <f t="shared" ca="1" si="338"/>
        <v>1.5497103694524457</v>
      </c>
      <c r="VS155" s="616">
        <f t="shared" ca="1" si="333"/>
        <v>-0.40481357988865657</v>
      </c>
      <c r="VT155" s="616">
        <f t="shared" ca="1" si="320"/>
        <v>2.5655357300130479</v>
      </c>
      <c r="VU155" s="616">
        <f t="shared" ca="1" si="320"/>
        <v>1.2114249894444582</v>
      </c>
      <c r="VV155" s="616">
        <f t="shared" ca="1" si="320"/>
        <v>-0.64337789451099625</v>
      </c>
      <c r="VW155" s="616">
        <f t="shared" ca="1" si="320"/>
        <v>0.66845613582062358</v>
      </c>
      <c r="VX155" s="616">
        <f t="shared" ca="1" si="320"/>
        <v>0.76953548521680748</v>
      </c>
      <c r="VY155" s="616">
        <f t="shared" ca="1" si="302"/>
        <v>-1.477844244223653</v>
      </c>
      <c r="VZ155" s="616">
        <f t="shared" ca="1" si="302"/>
        <v>-1.5555141459162816</v>
      </c>
      <c r="WA155" s="616">
        <f t="shared" ca="1" si="302"/>
        <v>-1.1483025824394326</v>
      </c>
      <c r="WB155" s="616">
        <f t="shared" ca="1" si="302"/>
        <v>0.33435322352896929</v>
      </c>
      <c r="WC155" s="616">
        <f t="shared" ca="1" si="302"/>
        <v>0.47817673461028487</v>
      </c>
      <c r="WD155" s="616">
        <f t="shared" ca="1" si="302"/>
        <v>0.30785317554274461</v>
      </c>
      <c r="WE155" s="616">
        <f t="shared" ca="1" si="302"/>
        <v>0.67426644196529939</v>
      </c>
      <c r="WF155" s="616">
        <f t="shared" ca="1" si="302"/>
        <v>0.90931814023297319</v>
      </c>
      <c r="WG155" s="616">
        <f t="shared" ca="1" si="302"/>
        <v>-1.008197359876486</v>
      </c>
      <c r="WH155" s="616">
        <f t="shared" ca="1" si="302"/>
        <v>0.91987607881584121</v>
      </c>
      <c r="WI155" s="627">
        <f t="shared" ca="1" si="302"/>
        <v>1.0659329460226332</v>
      </c>
      <c r="WL155" s="606" t="s">
        <v>7722</v>
      </c>
      <c r="WM155" s="700" t="str">
        <f t="shared" ca="1" si="321"/>
        <v>B</v>
      </c>
      <c r="WN155" s="479">
        <f t="shared" ca="1" si="322"/>
        <v>0.69948010773070324</v>
      </c>
      <c r="WO155" s="495">
        <f t="shared" ca="1" si="303"/>
        <v>0.73941526480013997</v>
      </c>
      <c r="WP155" s="458">
        <f t="shared" ca="1" si="303"/>
        <v>0.78449671737041282</v>
      </c>
      <c r="WQ155" s="458">
        <f t="shared" ca="1" si="303"/>
        <v>0.66933191068348663</v>
      </c>
      <c r="WR155" s="459">
        <f t="shared" ca="1" si="303"/>
        <v>0.60467653806877364</v>
      </c>
      <c r="WS155" s="495">
        <f t="shared" ca="1" si="323"/>
        <v>0.36115705769532563</v>
      </c>
      <c r="WT155" s="458">
        <f t="shared" ca="1" si="324"/>
        <v>0.58390542100893139</v>
      </c>
      <c r="WU155" s="458">
        <f t="shared" ca="1" si="325"/>
        <v>0.79741785951803046</v>
      </c>
      <c r="WV155" s="459">
        <f t="shared" ca="1" si="326"/>
        <v>0.15474247275360115</v>
      </c>
      <c r="WW155" s="484">
        <f t="shared" ca="1" si="334"/>
        <v>1.0061815737415598</v>
      </c>
      <c r="WX155" s="484">
        <f t="shared" ca="1" si="334"/>
        <v>0.95203579505284863</v>
      </c>
      <c r="WY155" s="484">
        <f t="shared" ca="1" si="334"/>
        <v>0.86666871105966603</v>
      </c>
      <c r="WZ155" s="484">
        <f t="shared" ca="1" si="334"/>
        <v>0.10559307515024371</v>
      </c>
      <c r="XA155" s="484">
        <f t="shared" ca="1" si="334"/>
        <v>-0.42555802455713854</v>
      </c>
      <c r="XB155" s="484">
        <f t="shared" ca="1" si="334"/>
        <v>0.21821544394969081</v>
      </c>
      <c r="XC155" s="484">
        <f t="shared" ca="1" si="334"/>
        <v>0.14467461816346364</v>
      </c>
      <c r="XD155" s="484">
        <f t="shared" ca="1" si="334"/>
        <v>0.27368331185664035</v>
      </c>
      <c r="XE155" s="484">
        <f t="shared" ca="1" si="334"/>
        <v>0.21801347073098662</v>
      </c>
      <c r="XF155" s="484">
        <f t="shared" ca="1" si="334"/>
        <v>-1.3527169701753432</v>
      </c>
      <c r="XG155" s="484">
        <f t="shared" ca="1" si="336"/>
        <v>0.1145148206385433</v>
      </c>
      <c r="XH155" s="484">
        <f t="shared" ca="1" si="336"/>
        <v>-0.33958343954762366</v>
      </c>
      <c r="XI155" s="484">
        <f t="shared" ca="1" si="336"/>
        <v>-0.56078518929191046</v>
      </c>
      <c r="XJ155" s="484">
        <f t="shared" ca="1" si="336"/>
        <v>0.81501711215775585</v>
      </c>
      <c r="XK155" s="484">
        <f t="shared" ca="1" si="336"/>
        <v>1.0853455622024688</v>
      </c>
      <c r="XL155" s="484">
        <f t="shared" ca="1" si="336"/>
        <v>0.44630387025868778</v>
      </c>
      <c r="XM155" s="484">
        <f t="shared" ca="1" si="336"/>
        <v>0.64336895124803395</v>
      </c>
      <c r="XN155" s="484">
        <f t="shared" ca="1" si="336"/>
        <v>2.7828601533139714E-2</v>
      </c>
      <c r="XO155" s="484">
        <f t="shared" ca="1" si="336"/>
        <v>0.70341687857189839</v>
      </c>
      <c r="XP155" s="484">
        <f t="shared" ca="1" si="336"/>
        <v>0.81844349346382761</v>
      </c>
      <c r="XQ155" s="484">
        <f t="shared" ca="1" si="252"/>
        <v>-8.50675308720171E-2</v>
      </c>
      <c r="XR155" s="484">
        <f t="shared" ca="1" si="253"/>
        <v>0.49406283058384048</v>
      </c>
      <c r="XS155" s="484">
        <f t="shared" ca="1" si="254"/>
        <v>-0.55611861992167977</v>
      </c>
      <c r="XT155" s="484">
        <f t="shared" ca="1" si="255"/>
        <v>0.50818242424121263</v>
      </c>
      <c r="XU155" s="484">
        <f t="shared" ca="1" si="256"/>
        <v>0.90140897027243294</v>
      </c>
      <c r="XV155" s="484">
        <f t="shared" ca="1" si="257"/>
        <v>-0.30179372854458303</v>
      </c>
      <c r="XW155" s="484">
        <f t="shared" ca="1" si="258"/>
        <v>1.0251316394650607</v>
      </c>
      <c r="XX155" s="484">
        <f t="shared" ca="1" si="250"/>
        <v>-0.20379943838012618</v>
      </c>
      <c r="XY155" s="484">
        <f t="shared" ca="1" si="250"/>
        <v>1.1318291626375534</v>
      </c>
      <c r="XZ155" s="484">
        <f t="shared" ca="1" si="250"/>
        <v>0.93428074414103568</v>
      </c>
      <c r="YA155" s="484">
        <f t="shared" ca="1" si="250"/>
        <v>1.0567475009296226</v>
      </c>
      <c r="YB155" s="484">
        <f t="shared" ca="1" si="250"/>
        <v>-0.21272953623148902</v>
      </c>
      <c r="YC155" s="484">
        <f t="shared" ca="1" si="250"/>
        <v>1.144742042731822</v>
      </c>
      <c r="YD155" s="484">
        <f t="shared" ca="1" si="250"/>
        <v>0.89512192470051022</v>
      </c>
      <c r="YE155" s="484">
        <f t="shared" ca="1" si="250"/>
        <v>-0.46342509741627064</v>
      </c>
      <c r="YF155" s="484">
        <f t="shared" ca="1" si="250"/>
        <v>0.39432227452058582</v>
      </c>
      <c r="YG155" s="484">
        <f t="shared" ca="1" si="250"/>
        <v>0.53605841900202811</v>
      </c>
      <c r="YH155" s="484">
        <f t="shared" ca="1" si="250"/>
        <v>-0.78754319774678472</v>
      </c>
      <c r="YI155" s="484">
        <f t="shared" ca="1" si="250"/>
        <v>-0.91106463526316606</v>
      </c>
      <c r="YJ155" s="484">
        <f t="shared" ca="1" si="250"/>
        <v>-0.6812879221613154</v>
      </c>
      <c r="YK155" s="484">
        <f t="shared" ca="1" si="339"/>
        <v>5.8277766861099353E-2</v>
      </c>
      <c r="YL155" s="484">
        <f t="shared" ca="1" si="339"/>
        <v>0.15139075417761619</v>
      </c>
      <c r="YM155" s="484">
        <f t="shared" ca="1" si="339"/>
        <v>0.24575919003577301</v>
      </c>
      <c r="YN155" s="484">
        <f t="shared" ca="1" si="339"/>
        <v>0.48075197312125845</v>
      </c>
      <c r="YO155" s="484">
        <f t="shared" ca="1" si="339"/>
        <v>0.55841226991706883</v>
      </c>
      <c r="YP155" s="484">
        <f t="shared" ca="1" si="339"/>
        <v>-0.53716755334219179</v>
      </c>
      <c r="YQ155" s="484">
        <f t="shared" ca="1" si="339"/>
        <v>0.66635823149419537</v>
      </c>
      <c r="YR155" s="484">
        <f t="shared" ca="1" si="339"/>
        <v>0.79923652292777037</v>
      </c>
      <c r="YU155" s="606" t="s">
        <v>7722</v>
      </c>
      <c r="YV155" s="700" t="str">
        <f t="shared" ca="1" si="304"/>
        <v>B</v>
      </c>
      <c r="YW155" s="479">
        <f t="shared" ca="1" si="327"/>
        <v>0.72748363662487947</v>
      </c>
      <c r="YX155" s="495">
        <f t="shared" ca="1" si="305"/>
        <v>0.85094546638387014</v>
      </c>
      <c r="YY155" s="458">
        <f t="shared" ca="1" si="305"/>
        <v>0.75892879813438618</v>
      </c>
      <c r="YZ155" s="458">
        <f t="shared" ca="1" si="305"/>
        <v>0.57130717487582894</v>
      </c>
      <c r="ZA155" s="459">
        <f t="shared" ca="1" si="305"/>
        <v>0.72875310710543262</v>
      </c>
      <c r="ZB155" s="495">
        <f t="shared" ca="1" si="328"/>
        <v>0.43480344993856535</v>
      </c>
      <c r="ZC155" s="458">
        <f t="shared" ca="1" si="329"/>
        <v>0.53164557494237252</v>
      </c>
      <c r="ZD155" s="458">
        <f t="shared" ca="1" si="330"/>
        <v>0.66552828365430816</v>
      </c>
      <c r="ZE155" s="459">
        <f t="shared" ca="1" si="331"/>
        <v>0.16380512286458013</v>
      </c>
      <c r="ZF155" s="484">
        <f t="shared" ca="1" si="335"/>
        <v>4.5009936569290004E-2</v>
      </c>
      <c r="ZG155" s="484">
        <f t="shared" ca="1" si="335"/>
        <v>0.20129871520842663</v>
      </c>
      <c r="ZH155" s="484">
        <f t="shared" ca="1" si="335"/>
        <v>8.9808171214972948E-2</v>
      </c>
      <c r="ZI155" s="484">
        <f t="shared" ca="1" si="335"/>
        <v>2.1988880583922777E-2</v>
      </c>
      <c r="ZJ155" s="484">
        <f t="shared" ca="1" si="335"/>
        <v>-7.0517242631671764E-2</v>
      </c>
      <c r="ZK155" s="484">
        <f t="shared" ca="1" si="335"/>
        <v>7.3425809550013654E-2</v>
      </c>
      <c r="ZL155" s="484">
        <f t="shared" ca="1" si="335"/>
        <v>2.4672875513209128E-2</v>
      </c>
      <c r="ZM155" s="484">
        <f t="shared" ca="1" si="335"/>
        <v>9.4446117703140112E-2</v>
      </c>
      <c r="ZN155" s="484">
        <f t="shared" ca="1" si="335"/>
        <v>8.9770705925095284E-2</v>
      </c>
      <c r="ZO155" s="484">
        <f t="shared" ca="1" si="335"/>
        <v>-9.4877609903830637E-2</v>
      </c>
      <c r="ZP155" s="484">
        <f t="shared" ca="1" si="337"/>
        <v>2.6000050859821721E-2</v>
      </c>
      <c r="ZQ155" s="484">
        <f t="shared" ca="1" si="337"/>
        <v>-1.1497069191506403E-2</v>
      </c>
      <c r="ZR155" s="484">
        <f t="shared" ca="1" si="337"/>
        <v>-4.5981105838852197E-2</v>
      </c>
      <c r="ZS155" s="484">
        <f t="shared" ca="1" si="337"/>
        <v>9.6360373718928097E-2</v>
      </c>
      <c r="ZT155" s="484">
        <f t="shared" ca="1" si="337"/>
        <v>5.4582123014624152E-2</v>
      </c>
      <c r="ZU155" s="484">
        <f t="shared" ca="1" si="337"/>
        <v>3.1974352928820157E-2</v>
      </c>
      <c r="ZV155" s="484">
        <f t="shared" ca="1" si="337"/>
        <v>4.5270410067628573E-2</v>
      </c>
      <c r="ZW155" s="484">
        <f t="shared" ca="1" si="337"/>
        <v>5.5175234891583769E-3</v>
      </c>
      <c r="ZX155" s="484">
        <f t="shared" ca="1" si="337"/>
        <v>2.7969817598544739E-2</v>
      </c>
      <c r="ZY155" s="484">
        <f t="shared" ca="1" si="337"/>
        <v>0.13772471860952887</v>
      </c>
      <c r="ZZ155" s="484">
        <f t="shared" ca="1" si="259"/>
        <v>-7.8155783354792625E-3</v>
      </c>
      <c r="AAA155" s="484">
        <f t="shared" ca="1" si="260"/>
        <v>3.4116647047352427E-2</v>
      </c>
      <c r="AAB155" s="484">
        <f t="shared" ca="1" si="261"/>
        <v>-0.10150745433592355</v>
      </c>
      <c r="AAC155" s="484">
        <f t="shared" ca="1" si="262"/>
        <v>1.2546600107337495E-2</v>
      </c>
      <c r="AAD155" s="484">
        <f t="shared" ca="1" si="263"/>
        <v>0.1113065835753817</v>
      </c>
      <c r="AAE155" s="484">
        <f t="shared" ca="1" si="264"/>
        <v>-4.0219644611828483E-2</v>
      </c>
      <c r="AAF155" s="484">
        <f t="shared" ca="1" si="265"/>
        <v>0.15520859527451789</v>
      </c>
      <c r="AAG155" s="484">
        <f t="shared" ca="1" si="251"/>
        <v>-4.3018323338477257E-2</v>
      </c>
      <c r="AAH155" s="484">
        <f t="shared" ca="1" si="251"/>
        <v>0.17701198249563294</v>
      </c>
      <c r="AAI155" s="484">
        <f t="shared" ca="1" si="251"/>
        <v>9.8955202424813982E-2</v>
      </c>
      <c r="AAJ155" s="484">
        <f t="shared" ca="1" si="251"/>
        <v>0.12557839571762494</v>
      </c>
      <c r="AAK155" s="484">
        <f t="shared" ca="1" si="251"/>
        <v>-3.3183772310049216E-2</v>
      </c>
      <c r="AAL155" s="484">
        <f t="shared" ca="1" si="251"/>
        <v>0.11518962643426967</v>
      </c>
      <c r="AAM155" s="484">
        <f t="shared" ca="1" si="251"/>
        <v>3.2295609342675426E-2</v>
      </c>
      <c r="AAN155" s="484">
        <f t="shared" ca="1" si="251"/>
        <v>-6.1359063816095079E-2</v>
      </c>
      <c r="AAO155" s="484">
        <f t="shared" ca="1" si="251"/>
        <v>1.8805162954418208E-2</v>
      </c>
      <c r="AAP155" s="484">
        <f t="shared" ca="1" si="251"/>
        <v>2.8328516958800835E-2</v>
      </c>
      <c r="AAQ155" s="484">
        <f t="shared" ca="1" si="251"/>
        <v>-0.15117325855892658</v>
      </c>
      <c r="AAR155" s="484">
        <f t="shared" ca="1" si="251"/>
        <v>-3.6651122693945694E-2</v>
      </c>
      <c r="AAS155" s="484">
        <f t="shared" ca="1" si="251"/>
        <v>-3.1171595822786675E-2</v>
      </c>
      <c r="AAT155" s="484">
        <f t="shared" ca="1" si="340"/>
        <v>0.1027465411596778</v>
      </c>
      <c r="AAU155" s="484">
        <f t="shared" ca="1" si="340"/>
        <v>0.12363824729832018</v>
      </c>
      <c r="AAV155" s="484">
        <f t="shared" ca="1" si="340"/>
        <v>2.0354908169117208E-2</v>
      </c>
      <c r="AAW155" s="484">
        <f t="shared" ca="1" si="340"/>
        <v>2.5206724043060142E-2</v>
      </c>
      <c r="AAX155" s="484">
        <f t="shared" ca="1" si="340"/>
        <v>7.154520369547368E-2</v>
      </c>
      <c r="AAY155" s="484">
        <f t="shared" ca="1" si="340"/>
        <v>-0.12312049482031152</v>
      </c>
      <c r="AAZ155" s="484">
        <f t="shared" ca="1" si="340"/>
        <v>0.10083451386486998</v>
      </c>
      <c r="ABA155" s="484">
        <f t="shared" ca="1" si="340"/>
        <v>0.11331661652741069</v>
      </c>
    </row>
    <row r="156" spans="1:729" ht="15" customHeight="1" x14ac:dyDescent="0.35">
      <c r="A156" s="498">
        <v>154</v>
      </c>
      <c r="B156" s="628"/>
      <c r="C156" s="606" t="s">
        <v>7766</v>
      </c>
      <c r="D156" s="629">
        <v>686</v>
      </c>
      <c r="E156" s="630" t="s">
        <v>7767</v>
      </c>
      <c r="F156" s="631" t="s">
        <v>1306</v>
      </c>
      <c r="G156" s="632">
        <v>16743.93</v>
      </c>
      <c r="H156" s="504">
        <v>23627.593853376915</v>
      </c>
      <c r="I156" s="505">
        <v>1450</v>
      </c>
      <c r="J156" s="515" t="s">
        <v>7768</v>
      </c>
      <c r="K156" s="469">
        <v>1</v>
      </c>
      <c r="L156" s="735" t="s">
        <v>7769</v>
      </c>
      <c r="M156" s="817">
        <v>150</v>
      </c>
      <c r="N156" s="818">
        <v>0.42099999999999999</v>
      </c>
      <c r="O156" s="819">
        <v>0.49409999999999998</v>
      </c>
      <c r="P156" s="820">
        <v>0.43580000000000002</v>
      </c>
      <c r="Q156" s="821">
        <v>0.3332</v>
      </c>
      <c r="R156" s="818">
        <v>0.4405</v>
      </c>
      <c r="S156" s="822">
        <v>0.34860000000000002</v>
      </c>
      <c r="T156" s="822">
        <v>0.47920000000000001</v>
      </c>
      <c r="U156" s="822">
        <v>0.37680999999999998</v>
      </c>
      <c r="V156" s="822">
        <v>0.30709999999999998</v>
      </c>
      <c r="W156" s="515" t="s">
        <v>7770</v>
      </c>
      <c r="X156" s="875" t="s">
        <v>7771</v>
      </c>
      <c r="Y156" s="517">
        <v>2</v>
      </c>
      <c r="Z156" s="517">
        <v>3</v>
      </c>
      <c r="AA156" s="519" t="s">
        <v>7772</v>
      </c>
      <c r="AB156" s="520">
        <v>2016</v>
      </c>
      <c r="AC156" s="369">
        <v>0</v>
      </c>
      <c r="AD156" s="431" t="s">
        <v>1188</v>
      </c>
      <c r="AE156" s="817">
        <v>0</v>
      </c>
      <c r="AF156" s="634" t="s">
        <v>1188</v>
      </c>
      <c r="AG156" s="635" t="s">
        <v>1188</v>
      </c>
      <c r="AH156" s="636" t="s">
        <v>1188</v>
      </c>
      <c r="AI156" s="636" t="s">
        <v>1188</v>
      </c>
      <c r="AJ156" s="636" t="s">
        <v>1188</v>
      </c>
      <c r="AK156" s="637" t="s">
        <v>1188</v>
      </c>
      <c r="AL156" s="765" t="s">
        <v>1188</v>
      </c>
      <c r="AM156" s="639" t="s">
        <v>1188</v>
      </c>
      <c r="AN156" s="636" t="s">
        <v>1188</v>
      </c>
      <c r="AO156" s="636" t="s">
        <v>1188</v>
      </c>
      <c r="AP156" s="636" t="s">
        <v>1188</v>
      </c>
      <c r="AQ156" s="636" t="s">
        <v>1188</v>
      </c>
      <c r="AR156" s="636" t="s">
        <v>1188</v>
      </c>
      <c r="AS156" s="636" t="s">
        <v>1188</v>
      </c>
      <c r="AT156" s="636" t="s">
        <v>1188</v>
      </c>
      <c r="AU156" s="640" t="s">
        <v>1188</v>
      </c>
      <c r="AV156" s="709" t="s">
        <v>7773</v>
      </c>
      <c r="AW156" s="642" t="s">
        <v>7774</v>
      </c>
      <c r="AX156" s="643">
        <v>1</v>
      </c>
      <c r="AY156" s="709" t="s">
        <v>7775</v>
      </c>
      <c r="AZ156" s="645">
        <v>2</v>
      </c>
      <c r="BA156" s="709" t="s">
        <v>7775</v>
      </c>
      <c r="BB156" s="631" t="s">
        <v>7776</v>
      </c>
      <c r="BC156" s="646" t="s">
        <v>3108</v>
      </c>
      <c r="BD156" s="631" t="s">
        <v>1195</v>
      </c>
      <c r="BE156" s="631" t="s">
        <v>1196</v>
      </c>
      <c r="BF156" s="631">
        <v>3</v>
      </c>
      <c r="BG156" s="631">
        <v>2005</v>
      </c>
      <c r="BH156" s="631" t="s">
        <v>1195</v>
      </c>
      <c r="BI156" s="631">
        <v>1</v>
      </c>
      <c r="BJ156" s="631">
        <v>1</v>
      </c>
      <c r="BK156" s="631" t="s">
        <v>1318</v>
      </c>
      <c r="BL156" s="631" t="s">
        <v>1199</v>
      </c>
      <c r="BM156" s="551" t="s">
        <v>7777</v>
      </c>
      <c r="BN156" s="647">
        <v>1970</v>
      </c>
      <c r="BO156" s="557" t="s">
        <v>7777</v>
      </c>
      <c r="BP156" s="647">
        <v>2015</v>
      </c>
      <c r="BQ156" s="647">
        <v>1</v>
      </c>
      <c r="BR156" s="647" t="s">
        <v>1188</v>
      </c>
      <c r="BS156" s="647" t="s">
        <v>1188</v>
      </c>
      <c r="BT156" s="647" t="s">
        <v>1188</v>
      </c>
      <c r="BU156" s="647" t="s">
        <v>1188</v>
      </c>
      <c r="BV156" s="648" t="s">
        <v>1188</v>
      </c>
      <c r="BW156" s="649" t="s">
        <v>7778</v>
      </c>
      <c r="BX156" s="650">
        <v>1960</v>
      </c>
      <c r="BY156" s="647" t="s">
        <v>1203</v>
      </c>
      <c r="BZ156" s="651" t="s">
        <v>1204</v>
      </c>
      <c r="CA156" s="647">
        <v>2</v>
      </c>
      <c r="CB156" s="647" t="s">
        <v>1203</v>
      </c>
      <c r="CC156" s="557" t="s">
        <v>7779</v>
      </c>
      <c r="CD156" s="652">
        <v>2008</v>
      </c>
      <c r="CE156" s="647">
        <v>3</v>
      </c>
      <c r="CF156" s="647">
        <v>2</v>
      </c>
      <c r="CG156" s="515" t="s">
        <v>7780</v>
      </c>
      <c r="CH156" s="647">
        <v>1962</v>
      </c>
      <c r="CI156" s="647">
        <v>1976</v>
      </c>
      <c r="CJ156" s="647">
        <v>3</v>
      </c>
      <c r="CK156" s="651" t="s">
        <v>7781</v>
      </c>
      <c r="CL156" s="651" t="s">
        <v>7782</v>
      </c>
      <c r="CM156" s="647">
        <v>2</v>
      </c>
      <c r="CN156" s="647" t="s">
        <v>1214</v>
      </c>
      <c r="CO156" s="709" t="s">
        <v>7783</v>
      </c>
      <c r="CP156" s="647">
        <v>2006</v>
      </c>
      <c r="CQ156" s="647">
        <v>3</v>
      </c>
      <c r="CR156" s="650">
        <v>2</v>
      </c>
      <c r="CS156" s="551" t="s">
        <v>7784</v>
      </c>
      <c r="CT156" s="647">
        <v>2013</v>
      </c>
      <c r="CU156" s="648">
        <v>2</v>
      </c>
      <c r="CV156" s="653" t="s">
        <v>1188</v>
      </c>
      <c r="CW156" s="554" t="s">
        <v>1188</v>
      </c>
      <c r="CX156" s="655">
        <v>0</v>
      </c>
      <c r="CY156" s="656" t="s">
        <v>7785</v>
      </c>
      <c r="CZ156" s="647">
        <v>2008</v>
      </c>
      <c r="DA156" s="657">
        <v>1</v>
      </c>
      <c r="DB156" s="723">
        <v>119100</v>
      </c>
      <c r="DC156" s="753">
        <v>3</v>
      </c>
      <c r="DD156" s="659" t="s">
        <v>1493</v>
      </c>
      <c r="DE156" s="648">
        <v>2005</v>
      </c>
      <c r="DF156" s="708" t="s">
        <v>7786</v>
      </c>
      <c r="DG156" s="664" t="s">
        <v>7787</v>
      </c>
      <c r="DH156" s="666">
        <v>1</v>
      </c>
      <c r="DI156" s="710" t="s">
        <v>1262</v>
      </c>
      <c r="DJ156" s="578" t="s">
        <v>7788</v>
      </c>
      <c r="DK156" s="665">
        <v>2014</v>
      </c>
      <c r="DL156" s="665">
        <v>3</v>
      </c>
      <c r="DM156" s="655">
        <v>2</v>
      </c>
      <c r="DN156" s="790" t="s">
        <v>4348</v>
      </c>
      <c r="DO156" s="791" t="s">
        <v>4349</v>
      </c>
      <c r="DP156" s="663">
        <v>1</v>
      </c>
      <c r="DQ156" s="642" t="s">
        <v>1262</v>
      </c>
      <c r="DR156" s="578" t="s">
        <v>7788</v>
      </c>
      <c r="DS156" s="753">
        <v>2005</v>
      </c>
      <c r="DT156" s="753">
        <v>3</v>
      </c>
      <c r="DU156" s="657">
        <v>2</v>
      </c>
      <c r="DV156" s="651" t="s">
        <v>3121</v>
      </c>
      <c r="DW156" s="578" t="s">
        <v>7789</v>
      </c>
      <c r="DX156" s="647">
        <v>2008</v>
      </c>
      <c r="DY156" s="647">
        <v>3</v>
      </c>
      <c r="DZ156" s="647">
        <v>1</v>
      </c>
      <c r="EA156" s="603" t="s">
        <v>7790</v>
      </c>
      <c r="EB156" s="649" t="s">
        <v>7791</v>
      </c>
      <c r="EC156" s="647">
        <v>1</v>
      </c>
      <c r="ED156" s="668" t="s">
        <v>1262</v>
      </c>
      <c r="EE156" s="647">
        <v>1997</v>
      </c>
      <c r="EF156" s="647">
        <v>3</v>
      </c>
      <c r="EG156" s="650" t="s">
        <v>1220</v>
      </c>
      <c r="EH156" s="648">
        <v>4</v>
      </c>
      <c r="EI156" s="551" t="s">
        <v>7792</v>
      </c>
      <c r="EJ156" s="651" t="s">
        <v>7793</v>
      </c>
      <c r="EK156" s="647">
        <v>2005</v>
      </c>
      <c r="EL156" s="554" t="s">
        <v>7794</v>
      </c>
      <c r="EM156" s="669">
        <v>43405</v>
      </c>
      <c r="EN156" s="647" t="s">
        <v>1188</v>
      </c>
      <c r="EO156" s="670" t="s">
        <v>1188</v>
      </c>
      <c r="EP156" s="556">
        <v>0</v>
      </c>
      <c r="EQ156" s="556" t="s">
        <v>1188</v>
      </c>
      <c r="ER156" s="651" t="s">
        <v>1188</v>
      </c>
      <c r="ES156" s="556" t="s">
        <v>1188</v>
      </c>
      <c r="ET156" s="556">
        <v>0</v>
      </c>
      <c r="EU156" s="671">
        <v>0</v>
      </c>
      <c r="EV156" s="839">
        <v>2009</v>
      </c>
      <c r="EW156" s="673"/>
      <c r="EX156" s="674"/>
      <c r="EY156" s="631" t="s">
        <v>1416</v>
      </c>
      <c r="EZ156" s="631" t="s">
        <v>1188</v>
      </c>
      <c r="FA156" s="675"/>
      <c r="FB156" s="648">
        <v>0</v>
      </c>
      <c r="FC156" s="676"/>
      <c r="FD156" s="647"/>
      <c r="FE156" s="648"/>
      <c r="FF156" s="652" t="s">
        <v>1225</v>
      </c>
      <c r="FG156" s="563" t="s">
        <v>1226</v>
      </c>
      <c r="FH156" s="631" t="str">
        <f t="shared" si="266"/>
        <v>D</v>
      </c>
      <c r="FI156" s="677">
        <f t="shared" si="267"/>
        <v>0.87777777777777777</v>
      </c>
      <c r="FJ156" s="678">
        <f t="shared" si="268"/>
        <v>0.8</v>
      </c>
      <c r="FK156" s="679">
        <f t="shared" si="269"/>
        <v>1.5</v>
      </c>
      <c r="FL156" s="680">
        <f t="shared" si="270"/>
        <v>0.33333333333333331</v>
      </c>
      <c r="FM156" s="681">
        <v>0</v>
      </c>
      <c r="FN156" s="430" t="s">
        <v>1188</v>
      </c>
      <c r="FO156" s="686" t="s">
        <v>1188</v>
      </c>
      <c r="FP156" s="686" t="s">
        <v>1188</v>
      </c>
      <c r="FQ156" s="430">
        <v>0</v>
      </c>
      <c r="FR156" s="682" t="s">
        <v>1188</v>
      </c>
      <c r="FS156" s="369">
        <v>0</v>
      </c>
      <c r="FT156" s="430" t="s">
        <v>1188</v>
      </c>
      <c r="FU156" s="431" t="s">
        <v>1188</v>
      </c>
      <c r="FV156" s="369">
        <v>0</v>
      </c>
      <c r="FW156" s="430" t="s">
        <v>1188</v>
      </c>
      <c r="FX156" s="431" t="s">
        <v>1188</v>
      </c>
      <c r="FY156" s="369">
        <v>0</v>
      </c>
      <c r="FZ156" s="430" t="s">
        <v>1188</v>
      </c>
      <c r="GA156" s="686" t="s">
        <v>1188</v>
      </c>
      <c r="GB156" s="431" t="s">
        <v>1188</v>
      </c>
      <c r="GC156" s="369">
        <v>0</v>
      </c>
      <c r="GD156" s="430" t="s">
        <v>1188</v>
      </c>
      <c r="GE156" s="686" t="s">
        <v>1188</v>
      </c>
      <c r="GF156" s="431" t="s">
        <v>1188</v>
      </c>
      <c r="GG156" s="369">
        <v>0</v>
      </c>
      <c r="GH156" s="430" t="s">
        <v>1188</v>
      </c>
      <c r="GI156" s="686" t="s">
        <v>1188</v>
      </c>
      <c r="GJ156" s="431" t="s">
        <v>1188</v>
      </c>
      <c r="GK156" s="369">
        <v>1</v>
      </c>
      <c r="GL156" s="430" t="s">
        <v>1188</v>
      </c>
      <c r="GM156" s="686" t="s">
        <v>7795</v>
      </c>
      <c r="GN156" s="572" t="s">
        <v>7796</v>
      </c>
      <c r="GO156" s="676">
        <v>0</v>
      </c>
      <c r="GP156" s="917" t="s">
        <v>1188</v>
      </c>
      <c r="GQ156" s="872" t="s">
        <v>1188</v>
      </c>
      <c r="GR156" s="872" t="s">
        <v>1188</v>
      </c>
      <c r="GS156" s="872" t="s">
        <v>1188</v>
      </c>
      <c r="GT156" s="873" t="s">
        <v>1188</v>
      </c>
      <c r="GU156" s="581">
        <v>0</v>
      </c>
      <c r="GV156" s="687" t="s">
        <v>1188</v>
      </c>
      <c r="GW156" s="872" t="s">
        <v>1188</v>
      </c>
      <c r="GX156" s="873" t="s">
        <v>1188</v>
      </c>
      <c r="GY156" s="874">
        <v>0</v>
      </c>
      <c r="GZ156" s="582" t="s">
        <v>1188</v>
      </c>
      <c r="HA156" s="583" t="s">
        <v>1293</v>
      </c>
      <c r="HB156" s="584">
        <v>1</v>
      </c>
      <c r="HC156" s="585">
        <v>2</v>
      </c>
      <c r="HD156" s="586" t="s">
        <v>7797</v>
      </c>
      <c r="HE156" s="718" t="s">
        <v>7798</v>
      </c>
      <c r="HF156" s="587">
        <v>2008</v>
      </c>
      <c r="HG156" s="587">
        <v>2008</v>
      </c>
      <c r="HH156" s="588">
        <v>2</v>
      </c>
      <c r="HI156" s="586" t="s">
        <v>7799</v>
      </c>
      <c r="HJ156" s="578" t="s">
        <v>7800</v>
      </c>
      <c r="HK156" s="691">
        <v>2008</v>
      </c>
      <c r="HL156" s="692">
        <v>0</v>
      </c>
      <c r="HM156" s="857" t="s">
        <v>1188</v>
      </c>
      <c r="HN156" s="592" t="s">
        <v>1188</v>
      </c>
      <c r="HO156" s="681">
        <v>0</v>
      </c>
      <c r="HP156" s="574">
        <v>0</v>
      </c>
      <c r="HQ156" s="472">
        <f t="shared" si="271"/>
        <v>0</v>
      </c>
      <c r="HR156" s="593">
        <v>1</v>
      </c>
      <c r="HS156" s="574">
        <v>0</v>
      </c>
      <c r="HT156" s="574">
        <v>0</v>
      </c>
      <c r="HU156" s="574">
        <v>0</v>
      </c>
      <c r="HV156" s="574">
        <v>0</v>
      </c>
      <c r="HW156" s="574">
        <v>0</v>
      </c>
      <c r="HX156" s="574">
        <v>0</v>
      </c>
      <c r="HY156" s="574">
        <v>0</v>
      </c>
      <c r="HZ156" s="574">
        <v>0</v>
      </c>
      <c r="IA156" s="574">
        <v>0.5</v>
      </c>
      <c r="IB156" s="574">
        <v>0.5</v>
      </c>
      <c r="IC156" s="574">
        <v>0</v>
      </c>
      <c r="ID156" s="681">
        <v>0</v>
      </c>
      <c r="IE156" s="369">
        <v>0</v>
      </c>
      <c r="IF156" s="574">
        <v>0</v>
      </c>
      <c r="IG156" s="472">
        <f t="shared" si="272"/>
        <v>0</v>
      </c>
      <c r="IH156" s="609">
        <v>0.55119035828701868</v>
      </c>
      <c r="II156" s="694">
        <v>0.43468162880802325</v>
      </c>
      <c r="IJ156" s="695">
        <v>0.32863079644146553</v>
      </c>
      <c r="IK156" s="696">
        <v>0.46464421771232339</v>
      </c>
      <c r="IL156" s="696">
        <v>0.62176271770189429</v>
      </c>
      <c r="IM156" s="697">
        <v>0.32368878337640972</v>
      </c>
      <c r="IN156" s="599">
        <v>2</v>
      </c>
      <c r="IO156" s="600">
        <v>3</v>
      </c>
      <c r="IP156" s="601">
        <v>3</v>
      </c>
      <c r="IQ156" s="600">
        <v>29</v>
      </c>
      <c r="IR156" s="587">
        <v>42</v>
      </c>
      <c r="IS156" s="601">
        <v>71</v>
      </c>
      <c r="IT156" s="599" t="s">
        <v>1188</v>
      </c>
      <c r="IU156" s="600" t="s">
        <v>1188</v>
      </c>
      <c r="IV156" s="587" t="s">
        <v>1188</v>
      </c>
      <c r="IW156" s="601" t="s">
        <v>1188</v>
      </c>
      <c r="IX156" s="602" t="s">
        <v>1188</v>
      </c>
      <c r="IY156" s="681">
        <v>1</v>
      </c>
      <c r="IZ156" s="603" t="s">
        <v>7801</v>
      </c>
      <c r="JA156" s="681">
        <v>1</v>
      </c>
      <c r="JB156" s="699" t="s">
        <v>7802</v>
      </c>
      <c r="JC156" s="681">
        <v>0</v>
      </c>
      <c r="JD156" s="430" t="s">
        <v>1188</v>
      </c>
      <c r="JE156" s="686" t="s">
        <v>1188</v>
      </c>
      <c r="JF156" s="686" t="s">
        <v>1188</v>
      </c>
      <c r="JG156" s="592" t="s">
        <v>1188</v>
      </c>
      <c r="JH156" s="369">
        <v>0</v>
      </c>
      <c r="JI156" s="430" t="s">
        <v>1188</v>
      </c>
      <c r="JJ156" s="686" t="s">
        <v>1188</v>
      </c>
      <c r="JK156" s="686" t="s">
        <v>1188</v>
      </c>
      <c r="JL156" s="592" t="s">
        <v>1188</v>
      </c>
      <c r="JM156" s="369">
        <v>1</v>
      </c>
      <c r="JN156" s="430">
        <v>2</v>
      </c>
      <c r="JO156" s="430">
        <v>1</v>
      </c>
      <c r="JP156" s="686" t="s">
        <v>7803</v>
      </c>
      <c r="JQ156" s="557" t="s">
        <v>7804</v>
      </c>
      <c r="JR156" s="592">
        <v>2017</v>
      </c>
      <c r="JS156" s="369">
        <v>2</v>
      </c>
      <c r="JT156" s="430">
        <v>1</v>
      </c>
      <c r="JU156" s="686" t="s">
        <v>7805</v>
      </c>
      <c r="JV156" s="557" t="s">
        <v>7804</v>
      </c>
      <c r="JW156" s="592">
        <v>2017</v>
      </c>
      <c r="JX156" s="606">
        <v>0</v>
      </c>
      <c r="JY156" s="607" t="s">
        <v>1188</v>
      </c>
      <c r="JZ156" s="606" t="s">
        <v>1188</v>
      </c>
      <c r="KA156" s="606">
        <f t="shared" si="273"/>
        <v>0</v>
      </c>
      <c r="KB156" s="606"/>
      <c r="KC156" s="606"/>
      <c r="KD156" s="606"/>
      <c r="KE156" s="606"/>
      <c r="KF156" s="606">
        <f t="shared" si="274"/>
        <v>0</v>
      </c>
      <c r="KG156" s="606"/>
      <c r="KH156" s="606"/>
      <c r="KI156" s="606"/>
      <c r="KJ156" s="606"/>
      <c r="KK156" s="606">
        <v>1</v>
      </c>
      <c r="KL156" s="606">
        <v>1</v>
      </c>
      <c r="KM156" s="608">
        <f t="shared" si="345"/>
        <v>0.48852612301707266</v>
      </c>
      <c r="KN156" s="609">
        <v>-5.7369384914636612E-2</v>
      </c>
      <c r="KO156" s="609">
        <v>50.961540222167969</v>
      </c>
      <c r="KP156" s="610">
        <v>12</v>
      </c>
      <c r="KQ156" s="608">
        <f t="shared" si="346"/>
        <v>0.5096968866884708</v>
      </c>
      <c r="KR156" s="609">
        <v>4.8484433442354202E-2</v>
      </c>
      <c r="KS156" s="609">
        <v>59.134616851806641</v>
      </c>
      <c r="KT156" s="610">
        <v>15</v>
      </c>
      <c r="KU156" s="610">
        <v>45</v>
      </c>
      <c r="KV156" s="606" t="s">
        <v>5586</v>
      </c>
      <c r="KW156" s="606" t="s">
        <v>7766</v>
      </c>
      <c r="KX156" s="700" t="str">
        <f t="shared" ca="1" si="275"/>
        <v>C</v>
      </c>
      <c r="KY156" s="701">
        <f t="shared" ca="1" si="276"/>
        <v>0.40389641003122562</v>
      </c>
      <c r="KZ156" s="702">
        <f t="shared" ca="1" si="235"/>
        <v>0.32488</v>
      </c>
      <c r="LA156" s="703">
        <f t="shared" ca="1" si="236"/>
        <v>0.52212380952380955</v>
      </c>
      <c r="LB156" s="703">
        <f t="shared" ca="1" si="237"/>
        <v>0.27679166666666666</v>
      </c>
      <c r="LC156" s="704">
        <f t="shared" ca="1" si="238"/>
        <v>0.49179016393442626</v>
      </c>
      <c r="LD156" s="696" cm="1">
        <f t="array" aca="1" ref="LD156" ca="1">INDIRECT(LD$203&amp;ROW())*LD$205</f>
        <v>0</v>
      </c>
      <c r="LE156" s="696" cm="1">
        <f t="array" aca="1" ref="LE156" ca="1">INDIRECT(LE$203&amp;ROW())*LE$205</f>
        <v>0</v>
      </c>
      <c r="LF156" s="696" cm="1">
        <f t="array" aca="1" ref="LF156" ca="1">INDIRECT(LF$203&amp;ROW())*LF$205</f>
        <v>0</v>
      </c>
      <c r="LG156" s="696" cm="1">
        <f t="array" aca="1" ref="LG156" ca="1">INDIRECT(LG$203&amp;ROW())*LG$205</f>
        <v>3</v>
      </c>
      <c r="LH156" s="696" cm="1">
        <f t="array" aca="1" ref="LH156" ca="1">INDIRECT(LH$203&amp;ROW())*LH$205</f>
        <v>1</v>
      </c>
      <c r="LI156" s="696" cm="1">
        <f t="array" aca="1" ref="LI156" ca="1">INDIRECT(LI$203&amp;ROW())*LI$205</f>
        <v>3</v>
      </c>
      <c r="LJ156" s="696" cm="1">
        <f t="array" aca="1" ref="LJ156" ca="1">INDIRECT(LJ$203&amp;ROW())*LJ$205</f>
        <v>3</v>
      </c>
      <c r="LK156" s="696" cm="1">
        <f t="array" aca="1" ref="LK156" ca="1">INDIRECT(LK$203&amp;ROW())*LK$205</f>
        <v>3</v>
      </c>
      <c r="LL156" s="696" cm="1">
        <f t="array" aca="1" ref="LL156" ca="1">INDIRECT(LL$203&amp;ROW())*LL$205</f>
        <v>3</v>
      </c>
      <c r="LM156" s="696" cm="1">
        <f t="array" aca="1" ref="LM156" ca="1">INDIRECT(LM$203&amp;ROW())*LM$205</f>
        <v>6</v>
      </c>
      <c r="LN156" s="696" cm="1">
        <f t="array" aca="1" ref="LN156" ca="1">INDIRECT(LN$203&amp;ROW())*LN$205</f>
        <v>3</v>
      </c>
      <c r="LO156" s="696" cm="1">
        <f t="array" aca="1" ref="LO156" ca="1">INDIRECT(LO$203&amp;ROW())*LO$205</f>
        <v>0</v>
      </c>
      <c r="LP156" s="696" cm="1">
        <f t="array" aca="1" ref="LP156" ca="1">INDIRECT(LP$203&amp;ROW())*LP$205</f>
        <v>0</v>
      </c>
      <c r="LQ156" s="696" cm="1">
        <f t="array" aca="1" ref="LQ156" ca="1">IF(INDIRECT(LQ$203&amp;ROW())="-",0,INDIRECT(LQ$203&amp;ROW())*LQ$205)</f>
        <v>2.6148000000000002</v>
      </c>
      <c r="LR156" s="696" cm="1">
        <f t="array" aca="1" ref="LR156" ca="1">INDIRECT(LR$203&amp;ROW())*LR$205</f>
        <v>0</v>
      </c>
      <c r="LS156" s="696" cm="1">
        <f t="array" aca="1" ref="LS156" ca="1">IF(INDIRECT(LS$203&amp;ROW())="-",0,INDIRECT(LS$203&amp;ROW())*LS$205)</f>
        <v>2.9645999999999999</v>
      </c>
      <c r="LT156" s="696" cm="1">
        <f t="array" aca="1" ref="LT156" ca="1">INDIRECT(LT$203&amp;ROW())*LT$205</f>
        <v>2</v>
      </c>
      <c r="LU156" s="696" cm="1">
        <f t="array" aca="1" ref="LU156" ca="1">INDIRECT(LU$203&amp;ROW())*LU$205</f>
        <v>2</v>
      </c>
      <c r="LV156" s="696" cm="1">
        <f t="array" aca="1" ref="LV156" ca="1">INDIRECT(LV$203&amp;ROW())*LV$205</f>
        <v>2</v>
      </c>
      <c r="LW156" s="696" cm="1">
        <f t="array" aca="1" ref="LW156" ca="1">INDIRECT(LW$203&amp;ROW())*LW$205</f>
        <v>0</v>
      </c>
      <c r="LX156" s="696" cm="1">
        <f t="array" aca="1" ref="LX156" ca="1">INDIRECT(LX$203&amp;ROW())*LX$205</f>
        <v>2</v>
      </c>
      <c r="LY156" s="696" cm="1">
        <f t="array" aca="1" ref="LY156" ca="1">IF(INDIRECT(LY$203&amp;ROW())="-",0,INDIRECT(LY$203&amp;ROW())*LY$205)</f>
        <v>2.6429999999999998</v>
      </c>
      <c r="LZ156" s="696" cm="1">
        <f t="array" aca="1" ref="LZ156" ca="1">INDIRECT(LZ$203&amp;ROW())*LZ$205</f>
        <v>2</v>
      </c>
      <c r="MA156" s="696" cm="1">
        <f t="array" aca="1" ref="MA156" ca="1">INDIRECT(MA$203&amp;ROW())*MA$205</f>
        <v>2</v>
      </c>
      <c r="MB156" s="696" cm="1">
        <f t="array" aca="1" ref="MB156" ca="1">INDIRECT(MB$203&amp;ROW())*MB$205</f>
        <v>0</v>
      </c>
      <c r="MC156" s="696" cm="1">
        <f t="array" aca="1" ref="MC156" ca="1">IF($MB156=0,0,INDIRECT(MC$203&amp;ROW())*MC$205)</f>
        <v>0</v>
      </c>
      <c r="MD156" s="696" cm="1">
        <f t="array" aca="1" ref="MD156" ca="1">IF($MB156=0,0,INDIRECT(MD$203&amp;ROW())*MD$205)</f>
        <v>0</v>
      </c>
      <c r="ME156" s="696" cm="1">
        <f t="array" aca="1" ref="ME156" ca="1">IF($MB156=0,0,INDIRECT(ME$203&amp;ROW())*ME$205)</f>
        <v>0</v>
      </c>
      <c r="MF156" s="696" cm="1">
        <f t="array" aca="1" ref="MF156" ca="1">IF($MB156=0,0,INDIRECT(MF$203&amp;ROW())*MF$205)</f>
        <v>0</v>
      </c>
      <c r="MG156" s="696" cm="1">
        <f t="array" aca="1" ref="MG156" ca="1">INDIRECT(MG$203&amp;ROW())*MG$205</f>
        <v>0</v>
      </c>
      <c r="MH156" s="696" cm="1">
        <f t="array" aca="1" ref="MH156" ca="1">IF($MG156=0,0,INDIRECT(MH$203&amp;ROW())*MH$205)</f>
        <v>0</v>
      </c>
      <c r="MI156" s="696" cm="1">
        <f t="array" aca="1" ref="MI156" ca="1">IF($MG156=0,0,INDIRECT(MI$203&amp;ROW())*MI$205)</f>
        <v>0</v>
      </c>
      <c r="MJ156" s="696" cm="1">
        <f t="array" aca="1" ref="MJ156" ca="1">INDIRECT(MJ$203&amp;ROW())*MJ$205</f>
        <v>0</v>
      </c>
      <c r="MK156" s="696" cm="1">
        <f t="array" aca="1" ref="MK156" ca="1">INDIRECT(MK$203&amp;ROW())*MK$205</f>
        <v>0</v>
      </c>
      <c r="ML156" s="696" cm="1">
        <f t="array" aca="1" ref="ML156" ca="1">INDIRECT(ML$203&amp;ROW())*ML$205</f>
        <v>0</v>
      </c>
      <c r="MM156" s="696" cm="1">
        <f t="array" aca="1" ref="MM156" ca="1">INDIRECT(MM$203&amp;ROW())*MM$205</f>
        <v>6</v>
      </c>
      <c r="MN156" s="696" cm="1">
        <f t="array" aca="1" ref="MN156" ca="1">INDIRECT(MN$203&amp;ROW())*MN$205</f>
        <v>0</v>
      </c>
      <c r="MO156" s="696" cm="1">
        <f t="array" aca="1" ref="MO156" ca="1">INDIRECT(MO$203&amp;ROW())*MO$205</f>
        <v>0</v>
      </c>
      <c r="MP156" s="696" cm="1">
        <f t="array" aca="1" ref="MP156" ca="1">INDIRECT(MP$203&amp;ROW())*MP$205</f>
        <v>2</v>
      </c>
      <c r="MQ156" s="696" cm="1">
        <f t="array" aca="1" ref="MQ156" ca="1">INDIRECT(MQ$203&amp;ROW())*MQ$205</f>
        <v>2</v>
      </c>
      <c r="MR156" s="696" cm="1">
        <f t="array" aca="1" ref="MR156" ca="1">INDIRECT(MR$203&amp;ROW())*MR$205</f>
        <v>2</v>
      </c>
      <c r="MS156" s="696" cm="1">
        <f t="array" aca="1" ref="MS156" ca="1">INDIRECT(MS$203&amp;ROW())*MS$205</f>
        <v>2</v>
      </c>
      <c r="MT156" s="696" cm="1">
        <f t="array" aca="1" ref="MT156" ca="1">INDIRECT(MT$203&amp;ROW())*MT$205</f>
        <v>1</v>
      </c>
      <c r="MU156" s="696" cm="1">
        <f t="array" aca="1" ref="MU156" ca="1">INDIRECT(MU$203&amp;ROW())*MU$205</f>
        <v>1</v>
      </c>
      <c r="MV156" s="696" cm="1">
        <f t="array" aca="1" ref="MV156" ca="1">IF(INDIRECT(MV$203&amp;ROW())="-",0,INDIRECT(MV$203&amp;ROW())*MV$205)</f>
        <v>1.9992000000000001</v>
      </c>
      <c r="MW156" s="696" cm="1">
        <f t="array" aca="1" ref="MW156" ca="1">INDIRECT(MW$203&amp;ROW())*MW$205</f>
        <v>0</v>
      </c>
      <c r="MX156" s="696" cm="1">
        <f t="array" aca="1" ref="MX156" ca="1">INDIRECT(MX$203&amp;ROW())*MX$205</f>
        <v>4</v>
      </c>
      <c r="MY156" s="696" cm="1">
        <f t="array" aca="1" ref="MY156" ca="1">INDIRECT(MY$203&amp;ROW())*MY$205</f>
        <v>8</v>
      </c>
      <c r="NA156" s="701">
        <f t="shared" si="277"/>
        <v>0.54721463414634153</v>
      </c>
      <c r="NB156" s="617">
        <f t="shared" si="278"/>
        <v>0.53529285714285713</v>
      </c>
      <c r="NC156" s="695">
        <f t="shared" si="279"/>
        <v>0.18773076923076923</v>
      </c>
      <c r="ND156" s="697">
        <f t="shared" si="280"/>
        <v>0.53085925925925925</v>
      </c>
      <c r="NE156" s="694">
        <f t="shared" si="281"/>
        <v>0.45027437994480679</v>
      </c>
      <c r="NF156" s="682" t="str">
        <f t="shared" si="282"/>
        <v>C</v>
      </c>
      <c r="NH156" s="606" t="s">
        <v>7766</v>
      </c>
      <c r="NI156" s="563" t="str">
        <f t="shared" si="239"/>
        <v>C</v>
      </c>
      <c r="NJ156" s="563" t="str">
        <f t="shared" si="283"/>
        <v>C</v>
      </c>
      <c r="NK156" s="563" t="str">
        <f t="shared" ca="1" si="284"/>
        <v>C</v>
      </c>
      <c r="NL156" s="563" t="str">
        <f t="shared" ca="1" si="285"/>
        <v>C</v>
      </c>
      <c r="NM156" s="563" t="str">
        <f t="shared" ca="1" si="286"/>
        <v>C</v>
      </c>
      <c r="NN156" s="563" t="str">
        <f t="shared" ca="1" si="306"/>
        <v>C</v>
      </c>
      <c r="NO156" s="563" t="str">
        <f t="shared" ca="1" si="307"/>
        <v>B</v>
      </c>
      <c r="NP156" s="606" t="str">
        <f t="shared" si="287"/>
        <v>-</v>
      </c>
      <c r="NQ156" s="682" t="str">
        <f t="shared" si="288"/>
        <v>-</v>
      </c>
      <c r="NR156" s="682" t="e">
        <f>IF(OR(AND(NI156="A",OR(NJ156="C",NJ156="D")),AND(NI156="A",OR(#REF!="C",#REF!="D")),AND(NI156="B",OR(NJ156="D",#REF!="D")),AND(OR(NI156="C",NI156="D"),OR(NJ156="A",NJ156="B")),AND(OR(NI156="C",NI156="D"),OR(#REF!="A",#REF!="B")),AND(OR(NJ156="A",#REF!="A",NJ156="B",#REF!="B"),OR(NP156="-",NQ156="-")),AND(OR(NJ156="C",#REF!="C",NJ156="D",#REF!="D"),NP156="Yes")),"Yes","-")</f>
        <v>#REF!</v>
      </c>
      <c r="NS156" s="607"/>
      <c r="NT156" s="619">
        <f t="shared" si="289"/>
        <v>0.42099999999999999</v>
      </c>
      <c r="NU156" s="619">
        <f t="shared" si="290"/>
        <v>0.45027437994480679</v>
      </c>
      <c r="NV156" s="619">
        <f t="shared" ca="1" si="291"/>
        <v>0.40389641003122562</v>
      </c>
      <c r="NW156" s="619">
        <f t="shared" ca="1" si="308"/>
        <v>0.43130909457530664</v>
      </c>
      <c r="NX156" s="619">
        <f t="shared" ca="1" si="309"/>
        <v>0.47951192338718807</v>
      </c>
      <c r="NY156" s="620">
        <f t="shared" ca="1" si="310"/>
        <v>0.42744297100458567</v>
      </c>
      <c r="NZ156" s="620">
        <f t="shared" ca="1" si="311"/>
        <v>0.50970312222564962</v>
      </c>
      <c r="OA156" s="705" t="s">
        <v>1188</v>
      </c>
      <c r="OB156" s="706" t="s">
        <v>1188</v>
      </c>
      <c r="OC156" s="494"/>
      <c r="OE156" s="606" t="s">
        <v>7766</v>
      </c>
      <c r="OF156" s="700" t="str">
        <f t="shared" ca="1" si="292"/>
        <v>C</v>
      </c>
      <c r="OG156" s="701">
        <f t="shared" ca="1" si="312"/>
        <v>0.43130909457530664</v>
      </c>
      <c r="OH156" s="705">
        <f t="shared" ca="1" si="293"/>
        <v>0.48040291800433843</v>
      </c>
      <c r="OI156" s="696">
        <f t="shared" ca="1" si="294"/>
        <v>0.5404755774153075</v>
      </c>
      <c r="OJ156" s="696">
        <f t="shared" ca="1" si="295"/>
        <v>0.20037311574990355</v>
      </c>
      <c r="OK156" s="697">
        <f t="shared" ca="1" si="296"/>
        <v>0.50398476713167706</v>
      </c>
      <c r="OL156" s="696" cm="1">
        <f t="array" aca="1" ref="OL156" ca="1">INDIRECT(OL$203&amp;ROW())*OL$205</f>
        <v>0</v>
      </c>
      <c r="OM156" s="696" cm="1">
        <f t="array" aca="1" ref="OM156" ca="1">INDIRECT(OM$203&amp;ROW())*OM$205</f>
        <v>0</v>
      </c>
      <c r="ON156" s="696" cm="1">
        <f t="array" aca="1" ref="ON156" ca="1">INDIRECT(ON$203&amp;ROW())*ON$205</f>
        <v>0</v>
      </c>
      <c r="OO156" s="696" cm="1">
        <f t="array" aca="1" ref="OO156" ca="1">INDIRECT(OO$203&amp;ROW())*OO$205</f>
        <v>1.0790999999999999</v>
      </c>
      <c r="OP156" s="696" cm="1">
        <f t="array" aca="1" ref="OP156" ca="1">INDIRECT(OP$203&amp;ROW())*OP$205</f>
        <v>0.52769999999999995</v>
      </c>
      <c r="OQ156" s="696" cm="1">
        <f t="array" aca="1" ref="OQ156" ca="1">INDIRECT(OQ$203&amp;ROW())*OQ$205</f>
        <v>1.5849</v>
      </c>
      <c r="OR156" s="696" cm="1">
        <f t="array" aca="1" ref="OR156" ca="1">INDIRECT(OR$203&amp;ROW())*OR$205</f>
        <v>1.4141999999999999</v>
      </c>
      <c r="OS156" s="696" cm="1">
        <f t="array" aca="1" ref="OS156" ca="1">INDIRECT(OS$203&amp;ROW())*OS$205</f>
        <v>1.5387</v>
      </c>
      <c r="OT156" s="696" cm="1">
        <f t="array" aca="1" ref="OT156" ca="1">INDIRECT(OT$203&amp;ROW())*OT$205</f>
        <v>1.4727000000000001</v>
      </c>
      <c r="OU156" s="696" cm="1">
        <f t="array" aca="1" ref="OU156" ca="1">INDIRECT(OU$203&amp;ROW())*OU$205</f>
        <v>1.9304999999999999</v>
      </c>
      <c r="OV156" s="696" cm="1">
        <f t="array" aca="1" ref="OV156" ca="1">INDIRECT(OV$203&amp;ROW())*OV$205</f>
        <v>1.2161999999999999</v>
      </c>
      <c r="OW156" s="696" cm="1">
        <f t="array" aca="1" ref="OW156" ca="1">INDIRECT(OW$203&amp;ROW())*OW$205</f>
        <v>0</v>
      </c>
      <c r="OX156" s="696" cm="1">
        <f t="array" aca="1" ref="OX156" ca="1">INDIRECT(OX$203&amp;ROW())*OX$205</f>
        <v>0</v>
      </c>
      <c r="OY156" s="696" cm="1">
        <f t="array" aca="1" ref="OY156" ca="1">IF(INDIRECT(OY$203&amp;ROW())="-",0,INDIRECT(OY$203&amp;ROW())*OY$205)</f>
        <v>0.30928726000000001</v>
      </c>
      <c r="OZ156" s="696" cm="1">
        <f t="array" aca="1" ref="OZ156" ca="1">INDIRECT(OZ$203&amp;ROW())*OZ$205</f>
        <v>0</v>
      </c>
      <c r="PA156" s="696" cm="1">
        <f t="array" aca="1" ref="PA156" ca="1">IF(INDIRECT(PA$203&amp;ROW())="-",0,INDIRECT(PA$203&amp;ROW())*PA$205)</f>
        <v>0.43648793999999996</v>
      </c>
      <c r="PB156" s="705" cm="1">
        <f t="array" aca="1" ref="PB156" ca="1">INDIRECT(PB$203&amp;ROW())*PB$205</f>
        <v>0.75419999999999998</v>
      </c>
      <c r="PC156" s="696" cm="1">
        <f t="array" aca="1" ref="PC156" ca="1">INDIRECT(PC$203&amp;ROW())*PC$205</f>
        <v>1.3946000000000001</v>
      </c>
      <c r="PD156" s="696" cm="1">
        <f t="array" aca="1" ref="PD156" ca="1">INDIRECT(PD$203&amp;ROW())*PD$205</f>
        <v>1.4683999999999999</v>
      </c>
      <c r="PE156" s="696" cm="1">
        <f t="array" aca="1" ref="PE156" ca="1">INDIRECT(PE$203&amp;ROW())*PE$205</f>
        <v>0</v>
      </c>
      <c r="PF156" s="696" cm="1">
        <f t="array" aca="1" ref="PF156" ca="1">INDIRECT(PF$203&amp;ROW())*PF$205</f>
        <v>1.3308</v>
      </c>
      <c r="PG156" s="696" cm="1">
        <f t="array" aca="1" ref="PG156" ca="1">IF(INDIRECT(PG$203&amp;ROW())="-",0,INDIRECT(PG$203&amp;ROW())*PG$205)</f>
        <v>0.38543749999999999</v>
      </c>
      <c r="PH156" s="696" cm="1">
        <f t="array" aca="1" ref="PH156" ca="1">INDIRECT(PH$203&amp;ROW())*PH$205</f>
        <v>0.61699999999999999</v>
      </c>
      <c r="PI156" s="696" cm="1">
        <f t="array" aca="1" ref="PI156" ca="1">INDIRECT(PI$203&amp;ROW())*PI$205</f>
        <v>0.60729999999999995</v>
      </c>
      <c r="PJ156" s="696" cm="1">
        <f t="array" aca="1" ref="PJ156" ca="1">INDIRECT(PJ$203&amp;ROW())*PJ$205</f>
        <v>0</v>
      </c>
      <c r="PK156" s="696" cm="1">
        <f t="array" aca="1" ref="PK156" ca="1">IF($PJ156=0,0,INDIRECT(PK$203&amp;ROW())*PK$205)</f>
        <v>0</v>
      </c>
      <c r="PL156" s="696" cm="1">
        <f t="array" aca="1" ref="PL156" ca="1">IF($MPE156=0,0,INDIRECT(PL$203&amp;ROW())*PL$205)</f>
        <v>0</v>
      </c>
      <c r="PM156" s="696" cm="1">
        <f t="array" aca="1" ref="PM156" ca="1">IF($MPE156=0,0,INDIRECT(PM$203&amp;ROW())*PM$205)</f>
        <v>0</v>
      </c>
      <c r="PN156" s="696" cm="1">
        <f t="array" aca="1" ref="PN156" ca="1">IF($PJ156=0,0,INDIRECT(PN$203&amp;ROW())*PN$205)</f>
        <v>0</v>
      </c>
      <c r="PO156" s="696" cm="1">
        <f t="array" aca="1" ref="PO156" ca="1">INDIRECT(PO$203&amp;ROW())*PO$205</f>
        <v>0</v>
      </c>
      <c r="PP156" s="696" cm="1">
        <f t="array" aca="1" ref="PP156" ca="1">IF($PO156=0,0,INDIRECT(PP$203&amp;ROW())*PP$205)</f>
        <v>0</v>
      </c>
      <c r="PQ156" s="696" cm="1">
        <f t="array" aca="1" ref="PQ156" ca="1">IF($PO156=0,0,INDIRECT(PQ$203&amp;ROW())*PQ$205)</f>
        <v>0</v>
      </c>
      <c r="PR156" s="696" cm="1">
        <f t="array" aca="1" ref="PR156" ca="1">INDIRECT(PR$203&amp;ROW())*PR$205</f>
        <v>0</v>
      </c>
      <c r="PS156" s="696" cm="1">
        <f t="array" aca="1" ref="PS156" ca="1">INDIRECT(PS$203&amp;ROW())*PS$205</f>
        <v>0</v>
      </c>
      <c r="PT156" s="696" cm="1">
        <f t="array" aca="1" ref="PT156" ca="1">INDIRECT(PT$203&amp;ROW())*PT$205</f>
        <v>0</v>
      </c>
      <c r="PU156" s="696" cm="1">
        <f t="array" aca="1" ref="PU156" ca="1">INDIRECT(PU$203&amp;ROW())*PU$205</f>
        <v>1.7696999999999998</v>
      </c>
      <c r="PV156" s="696" cm="1">
        <f t="array" aca="1" ref="PV156" ca="1">INDIRECT(PV$203&amp;ROW())*PV$205</f>
        <v>0</v>
      </c>
      <c r="PW156" s="696" cm="1">
        <f t="array" aca="1" ref="PW156" ca="1">INDIRECT(PW$203&amp;ROW())*PW$205</f>
        <v>0</v>
      </c>
      <c r="PX156" s="696" cm="1">
        <f t="array" aca="1" ref="PX156" ca="1">INDIRECT(PX$203&amp;ROW())*PX$205</f>
        <v>1.1714</v>
      </c>
      <c r="PY156" s="696" cm="1">
        <f t="array" aca="1" ref="PY156" ca="1">INDIRECT(PY$203&amp;ROW())*PY$205</f>
        <v>1.1866000000000001</v>
      </c>
      <c r="PZ156" s="696" cm="1">
        <f t="array" aca="1" ref="PZ156" ca="1">INDIRECT(PZ$203&amp;ROW())*PZ$205</f>
        <v>0.17430000000000001</v>
      </c>
      <c r="QA156" s="696" cm="1">
        <f t="array" aca="1" ref="QA156" ca="1">INDIRECT(QA$203&amp;ROW())*QA$205</f>
        <v>0.31659999999999999</v>
      </c>
      <c r="QB156" s="696" cm="1">
        <f t="array" aca="1" ref="QB156" ca="1">INDIRECT(QB$203&amp;ROW())*QB$205</f>
        <v>0.79830000000000001</v>
      </c>
      <c r="QC156" s="696" cm="1">
        <f t="array" aca="1" ref="QC156" ca="1">INDIRECT(QC$203&amp;ROW())*QC$205</f>
        <v>0.71299999999999997</v>
      </c>
      <c r="QD156" s="696" cm="1">
        <f t="array" aca="1" ref="QD156" ca="1">IF(INDIRECT(QD$203&amp;ROW())="-",0,INDIRECT(QD$203&amp;ROW())*QD$205)</f>
        <v>0.20461811999999999</v>
      </c>
      <c r="QE156" s="696" cm="1">
        <f t="array" aca="1" ref="QE156" ca="1">INDIRECT(QE$203&amp;ROW())*QE$205</f>
        <v>0</v>
      </c>
      <c r="QF156" s="696" cm="1">
        <f t="array" aca="1" ref="QF156" ca="1">INDIRECT(QF$203&amp;ROW())*QF$205</f>
        <v>0.72440000000000004</v>
      </c>
      <c r="QG156" s="696" cm="1">
        <f t="array" aca="1" ref="QG156" ca="1">INDIRECT(QG$203&amp;ROW())*QG$205</f>
        <v>1.4996</v>
      </c>
      <c r="QI156" s="606" t="s">
        <v>7766</v>
      </c>
      <c r="QJ156" s="700" t="str">
        <f t="shared" ca="1" si="297"/>
        <v>C</v>
      </c>
      <c r="QK156" s="701">
        <f t="shared" ca="1" si="313"/>
        <v>0.47951192338718807</v>
      </c>
      <c r="QL156" s="705">
        <f t="shared" ca="1" si="298"/>
        <v>0.69140252765275534</v>
      </c>
      <c r="QM156" s="696">
        <f t="shared" ca="1" si="299"/>
        <v>0.50580966797048044</v>
      </c>
      <c r="QN156" s="696">
        <f t="shared" ca="1" si="300"/>
        <v>0.16503240639127228</v>
      </c>
      <c r="QO156" s="697">
        <f t="shared" ca="1" si="301"/>
        <v>0.55580309153424434</v>
      </c>
      <c r="QP156" s="696" cm="1">
        <f t="array" aca="1" ref="QP156" ca="1">INDIRECT(QP$203&amp;ROW())*QP$205</f>
        <v>0</v>
      </c>
      <c r="QQ156" s="696" cm="1">
        <f t="array" aca="1" ref="QQ156" ca="1">INDIRECT(QQ$203&amp;ROW())*QQ$205</f>
        <v>0</v>
      </c>
      <c r="QR156" s="696" cm="1">
        <f t="array" aca="1" ref="QR156" ca="1">INDIRECT(QR$203&amp;ROW())*QR$205</f>
        <v>0</v>
      </c>
      <c r="QS156" s="696" cm="1">
        <f t="array" aca="1" ref="QS156" ca="1">INDIRECT(QS$203&amp;ROW())*QS$205</f>
        <v>0.22471360933801068</v>
      </c>
      <c r="QT156" s="696" cm="1">
        <f t="array" aca="1" ref="QT156" ca="1">INDIRECT(QT$203&amp;ROW())*QT$205</f>
        <v>8.7442714716655143E-2</v>
      </c>
      <c r="QU156" s="696" cm="1">
        <f t="array" aca="1" ref="QU156" ca="1">INDIRECT(QU$203&amp;ROW())*QU$205</f>
        <v>0.53329206883563263</v>
      </c>
      <c r="QV156" s="696" cm="1">
        <f t="array" aca="1" ref="QV156" ca="1">INDIRECT(QV$203&amp;ROW())*QV$205</f>
        <v>0.24117831443907087</v>
      </c>
      <c r="QW156" s="696" cm="1">
        <f t="array" aca="1" ref="QW156" ca="1">INDIRECT(QW$203&amp;ROW())*QW$205</f>
        <v>0.53099416374332975</v>
      </c>
      <c r="QX156" s="696" cm="1">
        <f t="array" aca="1" ref="QX156" ca="1">INDIRECT(QX$203&amp;ROW())*QX$205</f>
        <v>0.60640894423913805</v>
      </c>
      <c r="QY156" s="696" cm="1">
        <f t="array" aca="1" ref="QY156" ca="1">INDIRECT(QY$203&amp;ROW())*QY$205</f>
        <v>0.13540247513535897</v>
      </c>
      <c r="QZ156" s="696" cm="1">
        <f t="array" aca="1" ref="QZ156" ca="1">INDIRECT(QZ$203&amp;ROW())*QZ$205</f>
        <v>0.27613248380770827</v>
      </c>
      <c r="RA156" s="696" cm="1">
        <f t="array" aca="1" ref="RA156" ca="1">INDIRECT(RA$203&amp;ROW())*RA$205</f>
        <v>0</v>
      </c>
      <c r="RB156" s="696" cm="1">
        <f t="array" aca="1" ref="RB156" ca="1">INDIRECT(RB$203&amp;ROW())*RB$205</f>
        <v>0</v>
      </c>
      <c r="RC156" s="696" cm="1">
        <f t="array" aca="1" ref="RC156" ca="1">IF(INDIRECT(RC$203&amp;ROW())="-",0,INDIRECT(RC$203&amp;ROW())*RC$205)</f>
        <v>3.6567374494996571E-2</v>
      </c>
      <c r="RD156" s="696" cm="1">
        <f t="array" aca="1" ref="RD156" ca="1">INDIRECT(RD$203&amp;ROW())*RD$205</f>
        <v>0</v>
      </c>
      <c r="RE156" s="696" cm="1">
        <f t="array" aca="1" ref="RE156" ca="1">IF(INDIRECT(RE$203&amp;ROW())="-",0,INDIRECT(RE$203&amp;ROW())*RE$205)</f>
        <v>3.1271114531550487E-2</v>
      </c>
      <c r="RF156" s="705" cm="1">
        <f t="array" aca="1" ref="RF156" ca="1">INDIRECT(RF$203&amp;ROW())*RF$205</f>
        <v>5.3068994403248027E-2</v>
      </c>
      <c r="RG156" s="696" cm="1">
        <f t="array" aca="1" ref="RG156" ca="1">INDIRECT(RG$203&amp;ROW())*RG$205</f>
        <v>0.27650466908360405</v>
      </c>
      <c r="RH156" s="696" cm="1">
        <f t="array" aca="1" ref="RH156" ca="1">INDIRECT(RH$203&amp;ROW())*RH$205</f>
        <v>5.8387680780544585E-2</v>
      </c>
      <c r="RI156" s="696" cm="1">
        <f t="array" aca="1" ref="RI156" ca="1">INDIRECT(RI$203&amp;ROW())*RI$205</f>
        <v>0</v>
      </c>
      <c r="RJ156" s="696" cm="1">
        <f t="array" aca="1" ref="RJ156" ca="1">INDIRECT(RJ$203&amp;ROW())*RJ$205</f>
        <v>0.12226723336432462</v>
      </c>
      <c r="RK156" s="696" cm="1">
        <f t="array" aca="1" ref="RK156" ca="1">IF(INDIRECT(RK$203&amp;ROW())="-",0,INDIRECT(RK$203&amp;ROW())*RK$205)</f>
        <v>2.6615714302520129E-2</v>
      </c>
      <c r="RL156" s="696" cm="1">
        <f t="array" aca="1" ref="RL156" ca="1">INDIRECT(RL$203&amp;ROW())*RL$205</f>
        <v>0.11262003659234653</v>
      </c>
      <c r="RM156" s="696" cm="1">
        <f t="array" aca="1" ref="RM156" ca="1">INDIRECT(RM$203&amp;ROW())*RM$205</f>
        <v>1.4993730364766381E-2</v>
      </c>
      <c r="RN156" s="696" cm="1">
        <f t="array" aca="1" ref="RN156" ca="1">INDIRECT(RN$203&amp;ROW())*RN$205</f>
        <v>0</v>
      </c>
      <c r="RO156" s="696" cm="1">
        <f t="array" aca="1" ref="RO156" ca="1">IF($RN156=0,0,INDIRECT(RO$203&amp;ROW())*RO$205)</f>
        <v>0</v>
      </c>
      <c r="RP156" s="696" cm="1">
        <f t="array" aca="1" ref="RP156" ca="1">IF($RN156=0,0,INDIRECT(RP$203&amp;ROW())*RP$205)</f>
        <v>0</v>
      </c>
      <c r="RQ156" s="696" cm="1">
        <f t="array" aca="1" ref="RQ156" ca="1">IF($RN156=0,0,INDIRECT(RQ$203&amp;ROW())*RQ$205)</f>
        <v>0</v>
      </c>
      <c r="RR156" s="696" cm="1">
        <f t="array" aca="1" ref="RR156" ca="1">IF($RN156=0,0,INDIRECT(RR$203&amp;ROW())*RR$205)</f>
        <v>0</v>
      </c>
      <c r="RS156" s="696" cm="1">
        <f t="array" aca="1" ref="RS156" ca="1">INDIRECT(RS$203&amp;ROW())*RS$205</f>
        <v>0</v>
      </c>
      <c r="RT156" s="696" cm="1">
        <f t="array" aca="1" ref="RT156" ca="1">IF($RS156=0,0,INDIRECT(RT$203&amp;ROW())*RT$205)</f>
        <v>0</v>
      </c>
      <c r="RU156" s="696" cm="1">
        <f t="array" aca="1" ref="RU156" ca="1">IF($RS156=0,0,INDIRECT(RU$203&amp;ROW())*RU$205)</f>
        <v>0</v>
      </c>
      <c r="RV156" s="696" cm="1">
        <f t="array" aca="1" ref="RV156" ca="1">INDIRECT(RV$203&amp;ROW())*RV$205</f>
        <v>0</v>
      </c>
      <c r="RW156" s="696" cm="1">
        <f t="array" aca="1" ref="RW156" ca="1">INDIRECT(RW$203&amp;ROW())*RW$205</f>
        <v>0</v>
      </c>
      <c r="RX156" s="696" cm="1">
        <f t="array" aca="1" ref="RX156" ca="1">INDIRECT(RX$203&amp;ROW())*RX$205</f>
        <v>0</v>
      </c>
      <c r="RY156" s="696" cm="1">
        <f t="array" aca="1" ref="RY156" ca="1">INDIRECT(RY$203&amp;ROW())*RY$205</f>
        <v>8.4396695370290389E-2</v>
      </c>
      <c r="RZ156" s="696" cm="1">
        <f t="array" aca="1" ref="RZ156" ca="1">INDIRECT(RZ$203&amp;ROW())*RZ$205</f>
        <v>0</v>
      </c>
      <c r="SA156" s="696" cm="1">
        <f t="array" aca="1" ref="SA156" ca="1">INDIRECT(SA$203&amp;ROW())*SA$205</f>
        <v>0</v>
      </c>
      <c r="SB156" s="696" cm="1">
        <f t="array" aca="1" ref="SB156" ca="1">INDIRECT(SB$203&amp;ROW())*SB$205</f>
        <v>4.7124126502052749E-2</v>
      </c>
      <c r="SC156" s="696" cm="1">
        <f t="array" aca="1" ref="SC156" ca="1">INDIRECT(SC$203&amp;ROW())*SC$205</f>
        <v>5.4291606235991073E-2</v>
      </c>
      <c r="SD156" s="696" cm="1">
        <f t="array" aca="1" ref="SD156" ca="1">INDIRECT(SD$203&amp;ROW())*SD$205</f>
        <v>0.3072993885784252</v>
      </c>
      <c r="SE156" s="696" cm="1">
        <f t="array" aca="1" ref="SE156" ca="1">INDIRECT(SE$203&amp;ROW())*SE$205</f>
        <v>0.2585618210787391</v>
      </c>
      <c r="SF156" s="696" cm="1">
        <f t="array" aca="1" ref="SF156" ca="1">INDIRECT(SF$203&amp;ROW())*SF$205</f>
        <v>6.6118883241114992E-2</v>
      </c>
      <c r="SG156" s="696" cm="1">
        <f t="array" aca="1" ref="SG156" ca="1">INDIRECT(SG$203&amp;ROW())*SG$205</f>
        <v>3.7383921954634941E-2</v>
      </c>
      <c r="SH156" s="696" cm="1">
        <f t="array" aca="1" ref="SH156" ca="1">IF(INDIRECT(SH$203&amp;ROW())="-",0,INDIRECT(SH$203&amp;ROW())*SH$205)</f>
        <v>2.6216195208889334E-2</v>
      </c>
      <c r="SI156" s="696" cm="1">
        <f t="array" aca="1" ref="SI156" ca="1">INDIRECT(SI$203&amp;ROW())*SI$205</f>
        <v>0</v>
      </c>
      <c r="SJ156" s="696" cm="1">
        <f t="array" aca="1" ref="SJ156" ca="1">INDIRECT(SJ$203&amp;ROW())*SJ$205</f>
        <v>0.10961749760323641</v>
      </c>
      <c r="SK156" s="696" cm="1">
        <f t="array" aca="1" ref="SK156" ca="1">INDIRECT(SK$203&amp;ROW())*SK$205</f>
        <v>0.21261490593800375</v>
      </c>
      <c r="SN156" s="606" t="s">
        <v>7766</v>
      </c>
      <c r="SO156" s="707" cm="1">
        <f t="array" aca="1" ref="SO156" ca="1">INDIRECT(SO$203&amp;ROW())*SO$205</f>
        <v>0</v>
      </c>
      <c r="SP156" s="707" cm="1">
        <f t="array" aca="1" ref="SP156" ca="1">INDIRECT(SP$203&amp;ROW())*SP$205</f>
        <v>0</v>
      </c>
      <c r="SQ156" s="707" cm="1">
        <f t="array" aca="1" ref="SQ156" ca="1">INDIRECT(SQ$203&amp;ROW())*SQ$205</f>
        <v>0</v>
      </c>
      <c r="SR156" s="707" cm="1">
        <f t="array" aca="1" ref="SR156" ca="1">INDIRECT(SR$203&amp;ROW())*SR$205</f>
        <v>3</v>
      </c>
      <c r="SS156" s="707" cm="1">
        <f t="array" aca="1" ref="SS156" ca="1">INDIRECT(SS$203&amp;ROW())*SS$205</f>
        <v>1</v>
      </c>
      <c r="ST156" s="707" cm="1">
        <f t="array" aca="1" ref="ST156" ca="1">INDIRECT(ST$203&amp;ROW())*ST$205</f>
        <v>3</v>
      </c>
      <c r="SU156" s="707" cm="1">
        <f t="array" aca="1" ref="SU156" ca="1">INDIRECT(SU$203&amp;ROW())*SU$205</f>
        <v>3</v>
      </c>
      <c r="SV156" s="707" cm="1">
        <f t="array" aca="1" ref="SV156" ca="1">INDIRECT(SV$203&amp;ROW())*SV$205</f>
        <v>3</v>
      </c>
      <c r="SW156" s="707" cm="1">
        <f t="array" aca="1" ref="SW156" ca="1">INDIRECT(SW$203&amp;ROW())*SW$205</f>
        <v>3</v>
      </c>
      <c r="SX156" s="707" cm="1">
        <f t="array" aca="1" ref="SX156" ca="1">INDIRECT(SX$203&amp;ROW())*SX$205</f>
        <v>3</v>
      </c>
      <c r="SY156" s="707" cm="1">
        <f t="array" aca="1" ref="SY156" ca="1">INDIRECT(SY$203&amp;ROW())*SY$205</f>
        <v>3</v>
      </c>
      <c r="SZ156" s="707" cm="1">
        <f t="array" aca="1" ref="SZ156" ca="1">INDIRECT(SZ$203&amp;ROW())*SZ$205</f>
        <v>0</v>
      </c>
      <c r="TA156" s="707" cm="1">
        <f t="array" aca="1" ref="TA156" ca="1">INDIRECT(TA$203&amp;ROW())*TA$205</f>
        <v>0</v>
      </c>
      <c r="TB156" s="696" cm="1">
        <f t="array" aca="1" ref="TB156" ca="1">IF(INDIRECT(TB$203&amp;ROW())="-",0,INDIRECT(TB$203&amp;ROW())*TB$205)</f>
        <v>0.43580000000000002</v>
      </c>
      <c r="TC156" s="707" cm="1">
        <f t="array" aca="1" ref="TC156" ca="1">INDIRECT(TC$203&amp;ROW())*TC$205</f>
        <v>0</v>
      </c>
      <c r="TD156" s="696" cm="1">
        <f t="array" aca="1" ref="TD156" ca="1">IF(INDIRECT(TD$203&amp;ROW())="-",0,INDIRECT(TD$203&amp;ROW())*TD$205)</f>
        <v>0.49409999999999998</v>
      </c>
      <c r="TE156" s="732" cm="1">
        <f t="array" aca="1" ref="TE156" ca="1">INDIRECT(TE$203&amp;ROW())*TE$205</f>
        <v>1</v>
      </c>
      <c r="TF156" s="707" cm="1">
        <f t="array" aca="1" ref="TF156" ca="1">INDIRECT(TF$203&amp;ROW())*TF$205</f>
        <v>2</v>
      </c>
      <c r="TG156" s="707" cm="1">
        <f t="array" aca="1" ref="TG156" ca="1">INDIRECT(TG$203&amp;ROW())*TG$205</f>
        <v>2</v>
      </c>
      <c r="TH156" s="707" cm="1">
        <f t="array" aca="1" ref="TH156" ca="1">INDIRECT(TH$203&amp;ROW())*TH$205</f>
        <v>0</v>
      </c>
      <c r="TI156" s="707" cm="1">
        <f t="array" aca="1" ref="TI156" ca="1">INDIRECT(TI$203&amp;ROW())*TI$205</f>
        <v>2</v>
      </c>
      <c r="TJ156" s="696" cm="1">
        <f t="array" aca="1" ref="TJ156" ca="1">IF(INDIRECT(TJ$203&amp;ROW())="-",0,INDIRECT(TJ$203&amp;ROW())*TJ$205)</f>
        <v>0.4405</v>
      </c>
      <c r="TK156" s="707" cm="1">
        <f t="array" aca="1" ref="TK156" ca="1">INDIRECT(TK$203&amp;ROW())*TK$205</f>
        <v>1</v>
      </c>
      <c r="TL156" s="707" cm="1">
        <f t="array" aca="1" ref="TL156" ca="1">INDIRECT(TL$203&amp;ROW())*TL$205</f>
        <v>1</v>
      </c>
      <c r="TM156" s="707" cm="1">
        <f t="array" aca="1" ref="TM156" ca="1">INDIRECT(TM$203&amp;ROW())*TM$205</f>
        <v>0</v>
      </c>
      <c r="TN156" s="707" cm="1">
        <f t="array" aca="1" ref="TN156" ca="1">IF($TM156=0,0,INDIRECT(TN$203&amp;ROW())*TN$205)</f>
        <v>0</v>
      </c>
      <c r="TO156" s="707" cm="1">
        <f t="array" aca="1" ref="TO156" ca="1">IF($TM156=0,0,INDIRECT(TO$203&amp;ROW())*TO$205)</f>
        <v>0</v>
      </c>
      <c r="TP156" s="707" cm="1">
        <f t="array" aca="1" ref="TP156" ca="1">IF($TM156=0,0,INDIRECT(TP$203&amp;ROW())*TP$205)</f>
        <v>0</v>
      </c>
      <c r="TQ156" s="707" cm="1">
        <f t="array" aca="1" ref="TQ156" ca="1">IF($TM156=0,0,INDIRECT(TQ$203&amp;ROW())*TQ$205)</f>
        <v>0</v>
      </c>
      <c r="TR156" s="707" cm="1">
        <f t="array" aca="1" ref="TR156" ca="1">INDIRECT(TR$203&amp;ROW())*TR$205</f>
        <v>0</v>
      </c>
      <c r="TS156" s="707" cm="1">
        <f t="array" aca="1" ref="TS156" ca="1">IF($TR156=0,0,INDIRECT(TS$203&amp;ROW())*TS$205)</f>
        <v>0</v>
      </c>
      <c r="TT156" s="707" cm="1">
        <f t="array" aca="1" ref="TT156" ca="1">IF($TR156=0,0,INDIRECT(TT$203&amp;ROW())*TT$205)</f>
        <v>0</v>
      </c>
      <c r="TU156" s="707" cm="1">
        <f t="array" aca="1" ref="TU156" ca="1">INDIRECT(TU$203&amp;ROW())*TU$205</f>
        <v>0</v>
      </c>
      <c r="TV156" s="707" cm="1">
        <f t="array" aca="1" ref="TV156" ca="1">INDIRECT(TV$203&amp;ROW())*TV$205</f>
        <v>0</v>
      </c>
      <c r="TW156" s="707" cm="1">
        <f t="array" aca="1" ref="TW156" ca="1">INDIRECT(TW$203&amp;ROW())*TW$205</f>
        <v>0</v>
      </c>
      <c r="TX156" s="707" cm="1">
        <f t="array" aca="1" ref="TX156" ca="1">INDIRECT(TX$203&amp;ROW())*TX$205</f>
        <v>3</v>
      </c>
      <c r="TY156" s="707" cm="1">
        <f t="array" aca="1" ref="TY156" ca="1">INDIRECT(TY$203&amp;ROW())*TY$205</f>
        <v>0</v>
      </c>
      <c r="TZ156" s="707" cm="1">
        <f t="array" aca="1" ref="TZ156" ca="1">INDIRECT(TZ$203&amp;ROW())*TZ$205</f>
        <v>0</v>
      </c>
      <c r="UA156" s="707" cm="1">
        <f t="array" aca="1" ref="UA156" ca="1">INDIRECT(UA$203&amp;ROW())*UA$205</f>
        <v>2</v>
      </c>
      <c r="UB156" s="707" cm="1">
        <f t="array" aca="1" ref="UB156" ca="1">INDIRECT(UB$203&amp;ROW())*UB$205</f>
        <v>2</v>
      </c>
      <c r="UC156" s="707" cm="1">
        <f t="array" aca="1" ref="UC156" ca="1">INDIRECT(UC$203&amp;ROW())*UC$205</f>
        <v>1</v>
      </c>
      <c r="UD156" s="707" cm="1">
        <f t="array" aca="1" ref="UD156" ca="1">INDIRECT(UD$203&amp;ROW())*UD$205</f>
        <v>1</v>
      </c>
      <c r="UE156" s="707" cm="1">
        <f t="array" aca="1" ref="UE156" ca="1">INDIRECT(UE$203&amp;ROW())*UE$205</f>
        <v>1</v>
      </c>
      <c r="UF156" s="707" cm="1">
        <f t="array" aca="1" ref="UF156" ca="1">INDIRECT(UF$203&amp;ROW())*UF$205</f>
        <v>1</v>
      </c>
      <c r="UG156" s="696" cm="1">
        <f t="array" aca="1" ref="UG156" ca="1">IF(INDIRECT(UG$203&amp;ROW())="-",0,INDIRECT(UG$203&amp;ROW())*UG$205)</f>
        <v>0.3332</v>
      </c>
      <c r="UH156" s="707" cm="1">
        <f t="array" aca="1" ref="UH156" ca="1">INDIRECT(UH$203&amp;ROW())*UH$205</f>
        <v>0</v>
      </c>
      <c r="UI156" s="707" cm="1">
        <f t="array" aca="1" ref="UI156" ca="1">INDIRECT(UI$203&amp;ROW())*UI$205</f>
        <v>1</v>
      </c>
      <c r="UJ156" s="707" cm="1">
        <f t="array" aca="1" ref="UJ156" ca="1">INDIRECT(UJ$203&amp;ROW())*UJ$205</f>
        <v>2</v>
      </c>
      <c r="UM156" s="606" t="s">
        <v>7766</v>
      </c>
      <c r="UN156" s="616">
        <f t="shared" ca="1" si="341"/>
        <v>-0.97111609266078391</v>
      </c>
      <c r="UO156" s="616">
        <f t="shared" ca="1" si="341"/>
        <v>-0.6225347970107441</v>
      </c>
      <c r="UP156" s="616">
        <f t="shared" ca="1" si="341"/>
        <v>-0.88618201963763954</v>
      </c>
      <c r="UQ156" s="616">
        <f t="shared" ca="1" si="341"/>
        <v>0.29355872991449461</v>
      </c>
      <c r="UR156" s="616">
        <f t="shared" ca="1" si="341"/>
        <v>-0.80643931126992341</v>
      </c>
      <c r="US156" s="616">
        <f t="shared" ca="1" si="341"/>
        <v>0.41305213694811815</v>
      </c>
      <c r="UT156" s="616">
        <f t="shared" ca="1" si="341"/>
        <v>0.30690415393182785</v>
      </c>
      <c r="UU156" s="616">
        <f t="shared" ca="1" si="341"/>
        <v>0.53359975015917405</v>
      </c>
      <c r="UV156" s="616">
        <f t="shared" ca="1" si="341"/>
        <v>0.44410973870643028</v>
      </c>
      <c r="UW156" s="616">
        <f t="shared" ca="1" si="341"/>
        <v>0.6421874155054268</v>
      </c>
      <c r="UX156" s="616">
        <f t="shared" ca="1" si="341"/>
        <v>0.28247365722383649</v>
      </c>
      <c r="UY156" s="616">
        <f t="shared" ca="1" si="341"/>
        <v>-0.67270887390575207</v>
      </c>
      <c r="UZ156" s="616">
        <f t="shared" ca="1" si="341"/>
        <v>-0.80238258590915801</v>
      </c>
      <c r="VA156" s="616">
        <f t="shared" ca="1" si="341"/>
        <v>-0.42625942686249885</v>
      </c>
      <c r="VB156" s="616">
        <f t="shared" ca="1" si="341"/>
        <v>-0.76400504167427041</v>
      </c>
      <c r="VC156" s="616">
        <f t="shared" ca="1" si="341"/>
        <v>-0.27157903803950389</v>
      </c>
      <c r="VD156" s="616">
        <f t="shared" ca="1" si="342"/>
        <v>-0.36208520652341147</v>
      </c>
      <c r="VE156" s="616">
        <f t="shared" ca="1" si="342"/>
        <v>3.9909080070471406E-2</v>
      </c>
      <c r="VF156" s="616">
        <f t="shared" ca="1" si="342"/>
        <v>7.1631593782223293E-2</v>
      </c>
      <c r="VG156" s="616">
        <f t="shared" ca="1" si="342"/>
        <v>-0.89462372206681784</v>
      </c>
      <c r="VH156" s="616">
        <f t="shared" ca="1" si="342"/>
        <v>-0.12784420028857393</v>
      </c>
      <c r="VI156" s="616">
        <f t="shared" ca="1" si="342"/>
        <v>-0.49009012083573633</v>
      </c>
      <c r="VJ156" s="616">
        <f t="shared" ca="1" si="342"/>
        <v>1.1038721171937993</v>
      </c>
      <c r="VK156" s="616">
        <f t="shared" ca="1" si="342"/>
        <v>-0.49937453713488217</v>
      </c>
      <c r="VL156" s="616">
        <f t="shared" ca="1" si="342"/>
        <v>-0.83864555511817418</v>
      </c>
      <c r="VM156" s="616">
        <f t="shared" ca="1" si="342"/>
        <v>-0.57201237404204519</v>
      </c>
      <c r="VN156" s="616">
        <f t="shared" ca="1" si="342"/>
        <v>-0.62639799545694341</v>
      </c>
      <c r="VO156" s="616">
        <f t="shared" ca="1" si="342"/>
        <v>-0.42150866262694142</v>
      </c>
      <c r="VP156" s="616">
        <f t="shared" ca="1" si="338"/>
        <v>-0.46221149066820022</v>
      </c>
      <c r="VQ156" s="616">
        <f t="shared" ca="1" si="338"/>
        <v>-0.77889442244162177</v>
      </c>
      <c r="VR156" s="616">
        <f t="shared" ca="1" si="338"/>
        <v>-0.64202286734458469</v>
      </c>
      <c r="VS156" s="616">
        <f t="shared" ca="1" si="333"/>
        <v>-0.40481357988865657</v>
      </c>
      <c r="VT156" s="616">
        <f t="shared" ca="1" si="320"/>
        <v>-0.3878135405833677</v>
      </c>
      <c r="VU156" s="616">
        <f t="shared" ca="1" si="320"/>
        <v>-0.82130507758946303</v>
      </c>
      <c r="VV156" s="616">
        <f t="shared" ca="1" si="320"/>
        <v>-0.64337789451099625</v>
      </c>
      <c r="VW156" s="616">
        <f t="shared" ca="1" si="320"/>
        <v>0.66845613582062358</v>
      </c>
      <c r="VX156" s="616">
        <f t="shared" ca="1" si="320"/>
        <v>-0.78524029103755877</v>
      </c>
      <c r="VY156" s="616">
        <f t="shared" ca="1" si="302"/>
        <v>-1.477844244223653</v>
      </c>
      <c r="VZ156" s="616">
        <f t="shared" ca="1" si="302"/>
        <v>0.68442622420316401</v>
      </c>
      <c r="WA156" s="616">
        <f t="shared" ca="1" si="302"/>
        <v>0.92808016936885662</v>
      </c>
      <c r="WB156" s="616">
        <f t="shared" ca="1" si="302"/>
        <v>0.33435322352896929</v>
      </c>
      <c r="WC156" s="616">
        <f t="shared" ca="1" si="302"/>
        <v>0.47817673461028487</v>
      </c>
      <c r="WD156" s="616">
        <f t="shared" ca="1" si="302"/>
        <v>-0.51586207793649097</v>
      </c>
      <c r="WE156" s="616">
        <f t="shared" ca="1" si="302"/>
        <v>-0.51774030365192614</v>
      </c>
      <c r="WF156" s="616">
        <f t="shared" ca="1" si="302"/>
        <v>-1.8246879377983998</v>
      </c>
      <c r="WG156" s="616">
        <f t="shared" ca="1" si="302"/>
        <v>-1.008197359876486</v>
      </c>
      <c r="WH156" s="616">
        <f t="shared" ca="1" si="302"/>
        <v>0.91987607881584121</v>
      </c>
      <c r="WI156" s="627">
        <f t="shared" ca="1" si="302"/>
        <v>1.0659329460226332</v>
      </c>
      <c r="WL156" s="606" t="s">
        <v>7766</v>
      </c>
      <c r="WM156" s="700" t="str">
        <f t="shared" ca="1" si="321"/>
        <v>C</v>
      </c>
      <c r="WN156" s="479">
        <f t="shared" ca="1" si="322"/>
        <v>0.42744297100458567</v>
      </c>
      <c r="WO156" s="495">
        <f t="shared" ca="1" si="303"/>
        <v>0.52479138814697368</v>
      </c>
      <c r="WP156" s="458">
        <f t="shared" ca="1" si="303"/>
        <v>0.54335816709706541</v>
      </c>
      <c r="WQ156" s="458">
        <f t="shared" ca="1" si="303"/>
        <v>0.18637454081019003</v>
      </c>
      <c r="WR156" s="459">
        <f t="shared" ca="1" si="303"/>
        <v>0.45524778796411353</v>
      </c>
      <c r="WS156" s="495">
        <f t="shared" ca="1" si="323"/>
        <v>-0.28117487833867416</v>
      </c>
      <c r="WT156" s="458">
        <f t="shared" ca="1" si="324"/>
        <v>-0.24921791753818426</v>
      </c>
      <c r="WU156" s="458">
        <f t="shared" ca="1" si="325"/>
        <v>-0.43552256213580204</v>
      </c>
      <c r="WV156" s="459">
        <f t="shared" ca="1" si="326"/>
        <v>-0.20068660584433076</v>
      </c>
      <c r="WW156" s="484">
        <f t="shared" ca="1" si="334"/>
        <v>-0.7262006140917342</v>
      </c>
      <c r="WX156" s="484">
        <f t="shared" ca="1" si="334"/>
        <v>-0.37545073607717977</v>
      </c>
      <c r="WY156" s="484">
        <f t="shared" ca="1" si="334"/>
        <v>-0.64522912849816527</v>
      </c>
      <c r="WZ156" s="484">
        <f t="shared" ca="1" si="334"/>
        <v>0.10559307515024371</v>
      </c>
      <c r="XA156" s="484">
        <f t="shared" ca="1" si="334"/>
        <v>-0.42555802455713854</v>
      </c>
      <c r="XB156" s="484">
        <f t="shared" ca="1" si="334"/>
        <v>0.21821544394969081</v>
      </c>
      <c r="XC156" s="484">
        <f t="shared" ca="1" si="334"/>
        <v>0.14467461816346364</v>
      </c>
      <c r="XD156" s="484">
        <f t="shared" ca="1" si="334"/>
        <v>0.27368331185664035</v>
      </c>
      <c r="XE156" s="484">
        <f t="shared" ca="1" si="334"/>
        <v>0.21801347073098662</v>
      </c>
      <c r="XF156" s="484">
        <f t="shared" ca="1" si="334"/>
        <v>0.41324760187774212</v>
      </c>
      <c r="XG156" s="484">
        <f t="shared" ca="1" si="336"/>
        <v>0.1145148206385433</v>
      </c>
      <c r="XH156" s="484">
        <f t="shared" ca="1" si="336"/>
        <v>-0.33958343954762366</v>
      </c>
      <c r="XI156" s="484">
        <f t="shared" ca="1" si="336"/>
        <v>-0.56078518929191046</v>
      </c>
      <c r="XJ156" s="484">
        <f t="shared" ca="1" si="336"/>
        <v>-0.30251631524431544</v>
      </c>
      <c r="XK156" s="484">
        <f t="shared" ca="1" si="336"/>
        <v>-0.54267278110123429</v>
      </c>
      <c r="XL156" s="484">
        <f t="shared" ca="1" si="336"/>
        <v>-0.23991292220409774</v>
      </c>
      <c r="XM156" s="484">
        <f t="shared" ca="1" si="336"/>
        <v>-0.27308466275995691</v>
      </c>
      <c r="XN156" s="484">
        <f t="shared" ca="1" si="336"/>
        <v>2.7828601533139714E-2</v>
      </c>
      <c r="XO156" s="484">
        <f t="shared" ca="1" si="336"/>
        <v>5.2591916154908339E-2</v>
      </c>
      <c r="XP156" s="484">
        <f t="shared" ca="1" si="336"/>
        <v>-0.57255918212276347</v>
      </c>
      <c r="XQ156" s="484">
        <f t="shared" ca="1" si="252"/>
        <v>-8.50675308720171E-2</v>
      </c>
      <c r="XR156" s="484">
        <f t="shared" ca="1" si="253"/>
        <v>-0.42882885573126928</v>
      </c>
      <c r="XS156" s="484">
        <f t="shared" ca="1" si="254"/>
        <v>0.68108909630857417</v>
      </c>
      <c r="XT156" s="484">
        <f t="shared" ca="1" si="255"/>
        <v>-0.30327015640201394</v>
      </c>
      <c r="XU156" s="484">
        <f t="shared" ca="1" si="256"/>
        <v>-0.63720289277878872</v>
      </c>
      <c r="XV156" s="484">
        <f t="shared" ca="1" si="257"/>
        <v>-0.30179372854458303</v>
      </c>
      <c r="XW156" s="484">
        <f t="shared" ca="1" si="258"/>
        <v>-0.40427726626791127</v>
      </c>
      <c r="XX156" s="484">
        <f t="shared" ca="1" si="250"/>
        <v>-0.20379943838012618</v>
      </c>
      <c r="XY156" s="484">
        <f t="shared" ca="1" si="250"/>
        <v>-0.24303080179333969</v>
      </c>
      <c r="XZ156" s="484">
        <f t="shared" ca="1" si="250"/>
        <v>-0.56968338057380219</v>
      </c>
      <c r="YA156" s="484">
        <f t="shared" ca="1" si="250"/>
        <v>-0.43779539324227229</v>
      </c>
      <c r="YB156" s="484">
        <f t="shared" ca="1" si="250"/>
        <v>-0.21272953623148902</v>
      </c>
      <c r="YC156" s="484">
        <f t="shared" ca="1" si="250"/>
        <v>-0.17304240180829866</v>
      </c>
      <c r="YD156" s="484">
        <f t="shared" ca="1" si="250"/>
        <v>-0.6068623218308542</v>
      </c>
      <c r="YE156" s="484">
        <f t="shared" ca="1" si="250"/>
        <v>-0.46342509741627064</v>
      </c>
      <c r="YF156" s="484">
        <f t="shared" ca="1" si="250"/>
        <v>0.39432227452058582</v>
      </c>
      <c r="YG156" s="484">
        <f t="shared" ca="1" si="250"/>
        <v>-0.54699838673676349</v>
      </c>
      <c r="YH156" s="484">
        <f t="shared" ca="1" si="250"/>
        <v>-0.78754319774678472</v>
      </c>
      <c r="YI156" s="484">
        <f t="shared" ca="1" si="250"/>
        <v>0.40086843951579315</v>
      </c>
      <c r="YJ156" s="484">
        <f t="shared" ca="1" si="250"/>
        <v>0.55062996448654267</v>
      </c>
      <c r="YK156" s="484">
        <f t="shared" ca="1" si="339"/>
        <v>5.8277766861099353E-2</v>
      </c>
      <c r="YL156" s="484">
        <f t="shared" ca="1" si="339"/>
        <v>0.15139075417761619</v>
      </c>
      <c r="YM156" s="484">
        <f t="shared" ca="1" si="339"/>
        <v>-0.41181269681670074</v>
      </c>
      <c r="YN156" s="484">
        <f t="shared" ca="1" si="339"/>
        <v>-0.3691488365038233</v>
      </c>
      <c r="YO156" s="484">
        <f t="shared" ca="1" si="339"/>
        <v>-1.1205408626019973</v>
      </c>
      <c r="YP156" s="484">
        <f t="shared" ca="1" si="339"/>
        <v>-0.53716755334219179</v>
      </c>
      <c r="YQ156" s="484">
        <f t="shared" ca="1" si="339"/>
        <v>0.66635823149419537</v>
      </c>
      <c r="YR156" s="484">
        <f t="shared" ca="1" si="339"/>
        <v>0.79923652292777037</v>
      </c>
      <c r="YU156" s="606" t="s">
        <v>7766</v>
      </c>
      <c r="YV156" s="700" t="str">
        <f t="shared" ca="1" si="304"/>
        <v>B</v>
      </c>
      <c r="YW156" s="479">
        <f t="shared" ca="1" si="327"/>
        <v>0.50970312222564962</v>
      </c>
      <c r="YX156" s="495">
        <f t="shared" ca="1" si="305"/>
        <v>0.71548318478576745</v>
      </c>
      <c r="YY156" s="458">
        <f t="shared" ca="1" si="305"/>
        <v>0.53044717684338882</v>
      </c>
      <c r="YZ156" s="458">
        <f t="shared" ca="1" si="305"/>
        <v>0.15342965955169083</v>
      </c>
      <c r="ZA156" s="459">
        <f t="shared" ca="1" si="305"/>
        <v>0.63945246772175113</v>
      </c>
      <c r="ZB156" s="495">
        <f t="shared" ca="1" si="328"/>
        <v>-7.6771761808840534E-3</v>
      </c>
      <c r="ZC156" s="458">
        <f t="shared" ca="1" si="329"/>
        <v>-0.29374353439913475</v>
      </c>
      <c r="ZD156" s="458">
        <f t="shared" ca="1" si="330"/>
        <v>-0.36635367441149319</v>
      </c>
      <c r="ZE156" s="459">
        <f t="shared" ca="1" si="331"/>
        <v>-5.8078533948069007E-2</v>
      </c>
      <c r="ZF156" s="484">
        <f t="shared" ca="1" si="335"/>
        <v>-3.2485432480444082E-2</v>
      </c>
      <c r="ZG156" s="484">
        <f t="shared" ca="1" si="335"/>
        <v>-7.9385408814590788E-2</v>
      </c>
      <c r="ZH156" s="484">
        <f t="shared" ca="1" si="335"/>
        <v>-6.6861590023482048E-2</v>
      </c>
      <c r="ZI156" s="484">
        <f t="shared" ca="1" si="335"/>
        <v>2.1988880583922777E-2</v>
      </c>
      <c r="ZJ156" s="484">
        <f t="shared" ca="1" si="335"/>
        <v>-7.0517242631671764E-2</v>
      </c>
      <c r="ZK156" s="484">
        <f t="shared" ca="1" si="335"/>
        <v>7.3425809550013654E-2</v>
      </c>
      <c r="ZL156" s="484">
        <f t="shared" ca="1" si="335"/>
        <v>2.4672875513209128E-2</v>
      </c>
      <c r="ZM156" s="484">
        <f t="shared" ca="1" si="335"/>
        <v>9.4446117703140112E-2</v>
      </c>
      <c r="ZN156" s="484">
        <f t="shared" ca="1" si="335"/>
        <v>8.9770705925095284E-2</v>
      </c>
      <c r="ZO156" s="484">
        <f t="shared" ca="1" si="335"/>
        <v>2.8984588520071332E-2</v>
      </c>
      <c r="ZP156" s="484">
        <f t="shared" ca="1" si="337"/>
        <v>2.6000050859821721E-2</v>
      </c>
      <c r="ZQ156" s="484">
        <f t="shared" ca="1" si="337"/>
        <v>-1.1497069191506403E-2</v>
      </c>
      <c r="ZR156" s="484">
        <f t="shared" ca="1" si="337"/>
        <v>-4.5981105838852197E-2</v>
      </c>
      <c r="ZS156" s="484">
        <f t="shared" ca="1" si="337"/>
        <v>-3.5766838215015133E-2</v>
      </c>
      <c r="ZT156" s="484">
        <f t="shared" ca="1" si="337"/>
        <v>-2.7291061507312073E-2</v>
      </c>
      <c r="ZU156" s="484">
        <f t="shared" ca="1" si="337"/>
        <v>-1.7187976528843622E-2</v>
      </c>
      <c r="ZV156" s="484">
        <f t="shared" ca="1" si="337"/>
        <v>-1.9215497798489828E-2</v>
      </c>
      <c r="ZW156" s="484">
        <f t="shared" ca="1" si="337"/>
        <v>5.5175234891583769E-3</v>
      </c>
      <c r="ZX156" s="484">
        <f t="shared" ca="1" si="337"/>
        <v>2.0912013157790479E-3</v>
      </c>
      <c r="ZY156" s="484">
        <f t="shared" ca="1" si="337"/>
        <v>-9.6348193705378546E-2</v>
      </c>
      <c r="ZZ156" s="484">
        <f t="shared" ca="1" si="259"/>
        <v>-7.8155783354792625E-3</v>
      </c>
      <c r="AAA156" s="484">
        <f t="shared" ca="1" si="260"/>
        <v>-2.9612028691603919E-2</v>
      </c>
      <c r="AAB156" s="484">
        <f t="shared" ca="1" si="261"/>
        <v>0.12431811823163672</v>
      </c>
      <c r="AAC156" s="484">
        <f t="shared" ca="1" si="262"/>
        <v>-7.4874871608304394E-3</v>
      </c>
      <c r="AAD156" s="484">
        <f t="shared" ca="1" si="263"/>
        <v>-7.8682240113631882E-2</v>
      </c>
      <c r="AAE156" s="484">
        <f t="shared" ca="1" si="264"/>
        <v>-4.0219644611828483E-2</v>
      </c>
      <c r="AAF156" s="484">
        <f t="shared" ca="1" si="265"/>
        <v>-6.120902348854227E-2</v>
      </c>
      <c r="AAG156" s="484">
        <f t="shared" ca="1" si="251"/>
        <v>-4.3018323338477257E-2</v>
      </c>
      <c r="AAH156" s="484">
        <f t="shared" ca="1" si="251"/>
        <v>-3.8008707897835295E-2</v>
      </c>
      <c r="AAI156" s="484">
        <f t="shared" ca="1" si="251"/>
        <v>-6.0338538063910964E-2</v>
      </c>
      <c r="AAJ156" s="484">
        <f t="shared" ca="1" si="251"/>
        <v>-5.2025335368730337E-2</v>
      </c>
      <c r="AAK156" s="484">
        <f t="shared" ca="1" si="251"/>
        <v>-3.3183772310049216E-2</v>
      </c>
      <c r="AAL156" s="484">
        <f t="shared" ca="1" si="251"/>
        <v>-1.741238539122681E-2</v>
      </c>
      <c r="AAM156" s="484">
        <f t="shared" ca="1" si="251"/>
        <v>-2.189532836791554E-2</v>
      </c>
      <c r="AAN156" s="484">
        <f t="shared" ca="1" si="251"/>
        <v>-6.1359063816095079E-2</v>
      </c>
      <c r="AAO156" s="484">
        <f t="shared" ca="1" si="251"/>
        <v>1.8805162954418208E-2</v>
      </c>
      <c r="AAP156" s="484">
        <f t="shared" ca="1" si="251"/>
        <v>-2.8906649957960041E-2</v>
      </c>
      <c r="AAQ156" s="484">
        <f t="shared" ca="1" si="251"/>
        <v>-0.15117325855892658</v>
      </c>
      <c r="AAR156" s="484">
        <f t="shared" ca="1" si="251"/>
        <v>1.612649398533611E-2</v>
      </c>
      <c r="AAS156" s="484">
        <f t="shared" ca="1" si="251"/>
        <v>2.5193481555402932E-2</v>
      </c>
      <c r="AAT156" s="484">
        <f t="shared" ca="1" si="340"/>
        <v>0.1027465411596778</v>
      </c>
      <c r="AAU156" s="484">
        <f t="shared" ca="1" si="340"/>
        <v>0.12363824729832018</v>
      </c>
      <c r="AAV156" s="484">
        <f t="shared" ca="1" si="340"/>
        <v>-3.4108224499601811E-2</v>
      </c>
      <c r="AAW156" s="484">
        <f t="shared" ca="1" si="340"/>
        <v>-1.9355163104492604E-2</v>
      </c>
      <c r="AAX156" s="484">
        <f t="shared" ca="1" si="340"/>
        <v>-0.1435665521387412</v>
      </c>
      <c r="AAY156" s="484">
        <f t="shared" ca="1" si="340"/>
        <v>-0.12312049482031152</v>
      </c>
      <c r="AAZ156" s="484">
        <f t="shared" ca="1" si="340"/>
        <v>0.10083451386486998</v>
      </c>
      <c r="ABA156" s="484">
        <f t="shared" ca="1" si="340"/>
        <v>0.11331661652741069</v>
      </c>
    </row>
    <row r="157" spans="1:729" ht="15" customHeight="1" x14ac:dyDescent="0.35">
      <c r="A157" s="498">
        <v>155</v>
      </c>
      <c r="B157" s="628"/>
      <c r="C157" s="606" t="s">
        <v>7806</v>
      </c>
      <c r="D157" s="629">
        <v>688</v>
      </c>
      <c r="E157" s="630" t="s">
        <v>7807</v>
      </c>
      <c r="F157" s="631" t="s">
        <v>1240</v>
      </c>
      <c r="G157" s="632">
        <v>8737.3700000000008</v>
      </c>
      <c r="H157" s="504">
        <v>48754.564518306994</v>
      </c>
      <c r="I157" s="505">
        <v>7020</v>
      </c>
      <c r="J157" s="515" t="s">
        <v>7808</v>
      </c>
      <c r="K157" s="469">
        <v>1</v>
      </c>
      <c r="L157" s="735" t="s">
        <v>7809</v>
      </c>
      <c r="M157" s="817">
        <v>58</v>
      </c>
      <c r="N157" s="818">
        <v>0.74739999999999995</v>
      </c>
      <c r="O157" s="819">
        <v>0.79410000000000003</v>
      </c>
      <c r="P157" s="820">
        <v>0.62</v>
      </c>
      <c r="Q157" s="821">
        <v>0.82799999999999996</v>
      </c>
      <c r="R157" s="818">
        <v>0.82140000000000002</v>
      </c>
      <c r="S157" s="822">
        <v>0.71550000000000002</v>
      </c>
      <c r="T157" s="822">
        <v>0.73609999999999998</v>
      </c>
      <c r="U157" s="822">
        <v>0.81884000000000001</v>
      </c>
      <c r="V157" s="822">
        <v>0.39369999999999999</v>
      </c>
      <c r="W157" s="515" t="s">
        <v>7810</v>
      </c>
      <c r="X157" s="875" t="s">
        <v>7811</v>
      </c>
      <c r="Y157" s="517">
        <v>7</v>
      </c>
      <c r="Z157" s="517">
        <v>3</v>
      </c>
      <c r="AA157" s="519" t="s">
        <v>7812</v>
      </c>
      <c r="AB157" s="520">
        <v>2015</v>
      </c>
      <c r="AC157" s="369">
        <v>0</v>
      </c>
      <c r="AD157" s="431" t="s">
        <v>1188</v>
      </c>
      <c r="AE157" s="817">
        <v>0</v>
      </c>
      <c r="AF157" s="634" t="s">
        <v>1188</v>
      </c>
      <c r="AG157" s="635" t="s">
        <v>1188</v>
      </c>
      <c r="AH157" s="636" t="s">
        <v>1188</v>
      </c>
      <c r="AI157" s="636" t="s">
        <v>1188</v>
      </c>
      <c r="AJ157" s="636" t="s">
        <v>1188</v>
      </c>
      <c r="AK157" s="637" t="s">
        <v>1188</v>
      </c>
      <c r="AL157" s="765" t="s">
        <v>1188</v>
      </c>
      <c r="AM157" s="639" t="s">
        <v>1188</v>
      </c>
      <c r="AN157" s="636" t="s">
        <v>1188</v>
      </c>
      <c r="AO157" s="636" t="s">
        <v>1188</v>
      </c>
      <c r="AP157" s="636" t="s">
        <v>1188</v>
      </c>
      <c r="AQ157" s="636" t="s">
        <v>1188</v>
      </c>
      <c r="AR157" s="636" t="s">
        <v>1188</v>
      </c>
      <c r="AS157" s="636" t="s">
        <v>1188</v>
      </c>
      <c r="AT157" s="636" t="s">
        <v>1188</v>
      </c>
      <c r="AU157" s="640" t="s">
        <v>1188</v>
      </c>
      <c r="AV157" s="709" t="s">
        <v>7813</v>
      </c>
      <c r="AW157" s="642" t="s">
        <v>1190</v>
      </c>
      <c r="AX157" s="643">
        <v>2</v>
      </c>
      <c r="AY157" s="709" t="s">
        <v>7814</v>
      </c>
      <c r="AZ157" s="645">
        <v>2</v>
      </c>
      <c r="BA157" s="709" t="s">
        <v>7815</v>
      </c>
      <c r="BB157" s="631" t="s">
        <v>7816</v>
      </c>
      <c r="BC157" s="646" t="s">
        <v>7817</v>
      </c>
      <c r="BD157" s="631" t="s">
        <v>1195</v>
      </c>
      <c r="BE157" s="631" t="s">
        <v>1196</v>
      </c>
      <c r="BF157" s="631">
        <v>3</v>
      </c>
      <c r="BG157" s="631">
        <v>2008</v>
      </c>
      <c r="BH157" s="631" t="s">
        <v>1197</v>
      </c>
      <c r="BI157" s="631">
        <v>1</v>
      </c>
      <c r="BJ157" s="631">
        <v>2</v>
      </c>
      <c r="BK157" s="631" t="s">
        <v>6826</v>
      </c>
      <c r="BL157" s="631" t="s">
        <v>1257</v>
      </c>
      <c r="BM157" s="709" t="s">
        <v>7818</v>
      </c>
      <c r="BN157" s="647">
        <v>2005</v>
      </c>
      <c r="BO157" s="557" t="s">
        <v>7819</v>
      </c>
      <c r="BP157" s="647">
        <v>2009</v>
      </c>
      <c r="BQ157" s="647">
        <v>3</v>
      </c>
      <c r="BR157" s="647">
        <v>4</v>
      </c>
      <c r="BS157" s="647" t="s">
        <v>1188</v>
      </c>
      <c r="BT157" s="647" t="s">
        <v>1188</v>
      </c>
      <c r="BU157" s="647" t="s">
        <v>1188</v>
      </c>
      <c r="BV157" s="648" t="s">
        <v>1188</v>
      </c>
      <c r="BW157" s="649" t="s">
        <v>7820</v>
      </c>
      <c r="BX157" s="650">
        <v>1889</v>
      </c>
      <c r="BY157" s="647" t="s">
        <v>1611</v>
      </c>
      <c r="BZ157" s="651" t="s">
        <v>1612</v>
      </c>
      <c r="CA157" s="647">
        <v>1</v>
      </c>
      <c r="CB157" s="647" t="s">
        <v>1262</v>
      </c>
      <c r="CC157" s="557" t="s">
        <v>7821</v>
      </c>
      <c r="CD157" s="652">
        <v>2013</v>
      </c>
      <c r="CE157" s="647">
        <v>3</v>
      </c>
      <c r="CF157" s="647">
        <v>3</v>
      </c>
      <c r="CG157" s="709" t="s">
        <v>7822</v>
      </c>
      <c r="CH157" s="647">
        <v>1875</v>
      </c>
      <c r="CI157" s="647">
        <v>2001</v>
      </c>
      <c r="CJ157" s="647">
        <v>3</v>
      </c>
      <c r="CK157" s="651" t="s">
        <v>7823</v>
      </c>
      <c r="CL157" s="651" t="s">
        <v>7824</v>
      </c>
      <c r="CM157" s="647">
        <v>1</v>
      </c>
      <c r="CN157" s="647" t="s">
        <v>1262</v>
      </c>
      <c r="CO157" s="557" t="s">
        <v>7825</v>
      </c>
      <c r="CP157" s="647">
        <v>2010</v>
      </c>
      <c r="CQ157" s="647">
        <v>3</v>
      </c>
      <c r="CR157" s="650">
        <v>2</v>
      </c>
      <c r="CS157" s="551" t="s">
        <v>7826</v>
      </c>
      <c r="CT157" s="647">
        <v>2011</v>
      </c>
      <c r="CU157" s="648">
        <v>2</v>
      </c>
      <c r="CV157" s="649" t="s">
        <v>7827</v>
      </c>
      <c r="CW157" s="647">
        <v>2011</v>
      </c>
      <c r="CX157" s="657">
        <v>2</v>
      </c>
      <c r="CY157" s="656" t="s">
        <v>7828</v>
      </c>
      <c r="CZ157" s="647">
        <v>2010</v>
      </c>
      <c r="DA157" s="657">
        <v>3</v>
      </c>
      <c r="DB157" s="723">
        <v>602567</v>
      </c>
      <c r="DC157" s="753">
        <v>2</v>
      </c>
      <c r="DD157" s="659" t="s">
        <v>7829</v>
      </c>
      <c r="DE157" s="648">
        <v>2019</v>
      </c>
      <c r="DF157" s="708" t="s">
        <v>7830</v>
      </c>
      <c r="DG157" s="664" t="s">
        <v>7831</v>
      </c>
      <c r="DH157" s="666">
        <v>1</v>
      </c>
      <c r="DI157" s="710" t="s">
        <v>1262</v>
      </c>
      <c r="DJ157" s="709" t="s">
        <v>7832</v>
      </c>
      <c r="DK157" s="665">
        <v>2013</v>
      </c>
      <c r="DL157" s="665">
        <v>3</v>
      </c>
      <c r="DM157" s="655">
        <v>2</v>
      </c>
      <c r="DN157" s="790" t="s">
        <v>1143</v>
      </c>
      <c r="DO157" s="791" t="s">
        <v>747</v>
      </c>
      <c r="DP157" s="663">
        <v>2</v>
      </c>
      <c r="DQ157" s="642" t="s">
        <v>1324</v>
      </c>
      <c r="DR157" s="578" t="s">
        <v>7833</v>
      </c>
      <c r="DS157" s="753">
        <v>2008</v>
      </c>
      <c r="DT157" s="753">
        <v>3</v>
      </c>
      <c r="DU157" s="657">
        <v>2</v>
      </c>
      <c r="DV157" s="651" t="s">
        <v>2036</v>
      </c>
      <c r="DW157" s="578" t="s">
        <v>7834</v>
      </c>
      <c r="DX157" s="647">
        <v>2013</v>
      </c>
      <c r="DY157" s="647">
        <v>3</v>
      </c>
      <c r="DZ157" s="647">
        <v>2</v>
      </c>
      <c r="EA157" s="603" t="s">
        <v>7835</v>
      </c>
      <c r="EB157" s="539" t="s">
        <v>7836</v>
      </c>
      <c r="EC157" s="647">
        <v>2</v>
      </c>
      <c r="ED157" s="668" t="s">
        <v>1214</v>
      </c>
      <c r="EE157" s="647">
        <v>2009</v>
      </c>
      <c r="EF157" s="647">
        <v>3</v>
      </c>
      <c r="EG157" s="650" t="s">
        <v>1220</v>
      </c>
      <c r="EH157" s="648">
        <v>4</v>
      </c>
      <c r="EI157" s="551" t="s">
        <v>7813</v>
      </c>
      <c r="EJ157" s="651" t="s">
        <v>1190</v>
      </c>
      <c r="EK157" s="647">
        <v>2003</v>
      </c>
      <c r="EL157" s="554" t="s">
        <v>6401</v>
      </c>
      <c r="EM157" s="669">
        <v>42461</v>
      </c>
      <c r="EN157" s="647" t="s">
        <v>1188</v>
      </c>
      <c r="EO157" s="670" t="s">
        <v>1188</v>
      </c>
      <c r="EP157" s="556">
        <v>0</v>
      </c>
      <c r="EQ157" s="556" t="s">
        <v>1188</v>
      </c>
      <c r="ER157" s="651" t="s">
        <v>1188</v>
      </c>
      <c r="ES157" s="556" t="s">
        <v>1188</v>
      </c>
      <c r="ET157" s="556">
        <v>0</v>
      </c>
      <c r="EU157" s="671">
        <v>0</v>
      </c>
      <c r="EV157" s="672"/>
      <c r="EW157" s="673"/>
      <c r="EX157" s="674"/>
      <c r="EY157" s="631" t="s">
        <v>1280</v>
      </c>
      <c r="EZ157" s="631" t="s">
        <v>1188</v>
      </c>
      <c r="FA157" s="675"/>
      <c r="FB157" s="648">
        <v>0</v>
      </c>
      <c r="FC157" s="676"/>
      <c r="FD157" s="647"/>
      <c r="FE157" s="648"/>
      <c r="FF157" s="652" t="s">
        <v>1281</v>
      </c>
      <c r="FG157" s="563" t="s">
        <v>1282</v>
      </c>
      <c r="FH157" s="631" t="str">
        <f t="shared" si="266"/>
        <v>C</v>
      </c>
      <c r="FI157" s="677">
        <f t="shared" si="267"/>
        <v>1.8666666666666665</v>
      </c>
      <c r="FJ157" s="678">
        <f t="shared" si="268"/>
        <v>1.6</v>
      </c>
      <c r="FK157" s="679">
        <f t="shared" si="269"/>
        <v>2</v>
      </c>
      <c r="FL157" s="680">
        <f t="shared" si="270"/>
        <v>2</v>
      </c>
      <c r="FM157" s="681">
        <v>0</v>
      </c>
      <c r="FN157" s="430" t="s">
        <v>1188</v>
      </c>
      <c r="FO157" s="686" t="s">
        <v>1188</v>
      </c>
      <c r="FP157" s="686" t="s">
        <v>1188</v>
      </c>
      <c r="FQ157" s="430">
        <v>0</v>
      </c>
      <c r="FR157" s="682" t="s">
        <v>1188</v>
      </c>
      <c r="FS157" s="369">
        <v>0</v>
      </c>
      <c r="FT157" s="430" t="s">
        <v>1188</v>
      </c>
      <c r="FU157" s="431" t="s">
        <v>1188</v>
      </c>
      <c r="FV157" s="369">
        <v>0</v>
      </c>
      <c r="FW157" s="430" t="s">
        <v>1188</v>
      </c>
      <c r="FX157" s="431" t="s">
        <v>1188</v>
      </c>
      <c r="FY157" s="369">
        <v>1</v>
      </c>
      <c r="FZ157" s="430">
        <v>2018</v>
      </c>
      <c r="GA157" s="686" t="s">
        <v>7837</v>
      </c>
      <c r="GB157" s="573" t="s">
        <v>7838</v>
      </c>
      <c r="GC157" s="369">
        <v>0</v>
      </c>
      <c r="GD157" s="430" t="s">
        <v>1188</v>
      </c>
      <c r="GE157" s="686" t="s">
        <v>1188</v>
      </c>
      <c r="GF157" s="431" t="s">
        <v>1188</v>
      </c>
      <c r="GG157" s="369">
        <v>2</v>
      </c>
      <c r="GH157" s="430">
        <v>2018</v>
      </c>
      <c r="GI157" s="686" t="s">
        <v>7839</v>
      </c>
      <c r="GJ157" s="572" t="s">
        <v>7840</v>
      </c>
      <c r="GK157" s="369">
        <v>2</v>
      </c>
      <c r="GL157" s="430">
        <v>2016</v>
      </c>
      <c r="GM157" s="686" t="s">
        <v>7841</v>
      </c>
      <c r="GN157" s="572" t="s">
        <v>7842</v>
      </c>
      <c r="GO157" s="676">
        <v>1</v>
      </c>
      <c r="GP157" s="730" t="s">
        <v>7843</v>
      </c>
      <c r="GQ157" s="843">
        <v>0</v>
      </c>
      <c r="GR157" s="843">
        <v>1</v>
      </c>
      <c r="GS157" s="843">
        <v>0</v>
      </c>
      <c r="GT157" s="944">
        <v>1</v>
      </c>
      <c r="GU157" s="945">
        <v>1</v>
      </c>
      <c r="GV157" s="730" t="s">
        <v>7843</v>
      </c>
      <c r="GW157" s="843">
        <v>1</v>
      </c>
      <c r="GX157" s="944">
        <v>0</v>
      </c>
      <c r="GY157" s="945">
        <v>0</v>
      </c>
      <c r="GZ157" s="946" t="s">
        <v>1188</v>
      </c>
      <c r="HA157" s="583" t="s">
        <v>1293</v>
      </c>
      <c r="HB157" s="584">
        <v>1</v>
      </c>
      <c r="HC157" s="585">
        <v>2</v>
      </c>
      <c r="HD157" s="586" t="s">
        <v>6406</v>
      </c>
      <c r="HE157" s="718" t="s">
        <v>7844</v>
      </c>
      <c r="HF157" s="587">
        <v>2008</v>
      </c>
      <c r="HG157" s="587">
        <v>2008</v>
      </c>
      <c r="HH157" s="588">
        <v>2</v>
      </c>
      <c r="HI157" s="586" t="s">
        <v>7845</v>
      </c>
      <c r="HJ157" s="578" t="s">
        <v>7846</v>
      </c>
      <c r="HK157" s="691">
        <v>2009</v>
      </c>
      <c r="HL157" s="692">
        <v>2</v>
      </c>
      <c r="HM157" s="591" t="s">
        <v>7847</v>
      </c>
      <c r="HN157" s="592">
        <v>2003</v>
      </c>
      <c r="HO157" s="681" t="s">
        <v>1188</v>
      </c>
      <c r="HP157" s="574" t="s">
        <v>1188</v>
      </c>
      <c r="HQ157" s="472" t="str">
        <f t="shared" si="271"/>
        <v>-</v>
      </c>
      <c r="HR157" s="593" t="s">
        <v>1188</v>
      </c>
      <c r="HS157" s="574" t="s">
        <v>1188</v>
      </c>
      <c r="HT157" s="574" t="s">
        <v>1188</v>
      </c>
      <c r="HU157" s="574" t="s">
        <v>1188</v>
      </c>
      <c r="HV157" s="574" t="s">
        <v>1188</v>
      </c>
      <c r="HW157" s="574" t="s">
        <v>1188</v>
      </c>
      <c r="HX157" s="574" t="s">
        <v>1188</v>
      </c>
      <c r="HY157" s="574" t="s">
        <v>1188</v>
      </c>
      <c r="HZ157" s="574" t="s">
        <v>1188</v>
      </c>
      <c r="IA157" s="574" t="s">
        <v>1188</v>
      </c>
      <c r="IB157" s="574" t="s">
        <v>1188</v>
      </c>
      <c r="IC157" s="574" t="s">
        <v>1188</v>
      </c>
      <c r="ID157" s="681" t="s">
        <v>1188</v>
      </c>
      <c r="IE157" s="369" t="s">
        <v>1188</v>
      </c>
      <c r="IF157" s="574" t="s">
        <v>1188</v>
      </c>
      <c r="IG157" s="472" t="str">
        <f t="shared" si="272"/>
        <v>-</v>
      </c>
      <c r="IH157" s="609">
        <v>0.50284415221940204</v>
      </c>
      <c r="II157" s="694">
        <v>0.46679536683530742</v>
      </c>
      <c r="IJ157" s="695">
        <v>0.53762643685969458</v>
      </c>
      <c r="IK157" s="696">
        <v>0.46166198606960274</v>
      </c>
      <c r="IL157" s="696">
        <v>0.46865065995342875</v>
      </c>
      <c r="IM157" s="697">
        <v>0.39924238445850363</v>
      </c>
      <c r="IN157" s="599">
        <v>2</v>
      </c>
      <c r="IO157" s="600">
        <v>4</v>
      </c>
      <c r="IP157" s="601">
        <v>3</v>
      </c>
      <c r="IQ157" s="600">
        <v>23</v>
      </c>
      <c r="IR157" s="587">
        <v>43</v>
      </c>
      <c r="IS157" s="601">
        <v>66</v>
      </c>
      <c r="IT157" s="599" t="s">
        <v>1188</v>
      </c>
      <c r="IU157" s="600" t="s">
        <v>1188</v>
      </c>
      <c r="IV157" s="587" t="s">
        <v>1188</v>
      </c>
      <c r="IW157" s="601" t="s">
        <v>1188</v>
      </c>
      <c r="IX157" s="602" t="s">
        <v>1188</v>
      </c>
      <c r="IY157" s="681">
        <v>1</v>
      </c>
      <c r="IZ157" s="603" t="s">
        <v>7848</v>
      </c>
      <c r="JA157" s="681">
        <v>2</v>
      </c>
      <c r="JB157" s="743" t="s">
        <v>7849</v>
      </c>
      <c r="JC157" s="681">
        <v>2</v>
      </c>
      <c r="JD157" s="430" t="s">
        <v>3231</v>
      </c>
      <c r="JE157" s="686" t="s">
        <v>7850</v>
      </c>
      <c r="JF157" s="557" t="s">
        <v>7851</v>
      </c>
      <c r="JG157" s="592">
        <v>2020</v>
      </c>
      <c r="JH157" s="369">
        <v>2</v>
      </c>
      <c r="JI157" s="430">
        <v>1</v>
      </c>
      <c r="JJ157" s="686" t="s">
        <v>7852</v>
      </c>
      <c r="JK157" s="557" t="s">
        <v>7853</v>
      </c>
      <c r="JL157" s="592">
        <v>2020</v>
      </c>
      <c r="JM157" s="369">
        <v>1</v>
      </c>
      <c r="JN157" s="430">
        <v>2</v>
      </c>
      <c r="JO157" s="430">
        <v>2</v>
      </c>
      <c r="JP157" s="686" t="s">
        <v>7854</v>
      </c>
      <c r="JQ157" s="557" t="s">
        <v>7855</v>
      </c>
      <c r="JR157" s="592">
        <v>2011</v>
      </c>
      <c r="JS157" s="369">
        <v>2</v>
      </c>
      <c r="JT157" s="430">
        <v>3</v>
      </c>
      <c r="JU157" s="569" t="s">
        <v>7811</v>
      </c>
      <c r="JV157" s="535" t="s">
        <v>7810</v>
      </c>
      <c r="JW157" s="592">
        <v>1991</v>
      </c>
      <c r="JX157" s="606">
        <v>0</v>
      </c>
      <c r="JY157" s="607" t="s">
        <v>1188</v>
      </c>
      <c r="JZ157" s="606" t="s">
        <v>1188</v>
      </c>
      <c r="KA157" s="606">
        <f t="shared" si="273"/>
        <v>0</v>
      </c>
      <c r="KB157" s="606"/>
      <c r="KC157" s="606"/>
      <c r="KD157" s="606"/>
      <c r="KE157" s="606"/>
      <c r="KF157" s="606">
        <f t="shared" si="274"/>
        <v>0</v>
      </c>
      <c r="KG157" s="606"/>
      <c r="KH157" s="606"/>
      <c r="KI157" s="606"/>
      <c r="KJ157" s="606"/>
      <c r="KK157" s="606">
        <v>1</v>
      </c>
      <c r="KL157" s="606">
        <v>1</v>
      </c>
      <c r="KM157" s="608">
        <f t="shared" si="345"/>
        <v>0.50381574705243115</v>
      </c>
      <c r="KN157" s="609">
        <v>1.9078735262155533E-2</v>
      </c>
      <c r="KO157" s="609">
        <v>53.365383148193359</v>
      </c>
      <c r="KP157" s="610">
        <v>7</v>
      </c>
      <c r="KQ157" s="608">
        <f t="shared" si="346"/>
        <v>0.4108897030353546</v>
      </c>
      <c r="KR157" s="609">
        <v>-0.44555148482322693</v>
      </c>
      <c r="KS157" s="609">
        <v>37.019229888916016</v>
      </c>
      <c r="KT157" s="610">
        <v>10</v>
      </c>
      <c r="KU157" s="610">
        <v>39</v>
      </c>
      <c r="KV157" s="606" t="s">
        <v>5586</v>
      </c>
      <c r="KW157" s="606" t="s">
        <v>7806</v>
      </c>
      <c r="KX157" s="700" t="str">
        <f t="shared" ca="1" si="275"/>
        <v>B</v>
      </c>
      <c r="KY157" s="701">
        <f t="shared" ca="1" si="276"/>
        <v>0.72164611344537821</v>
      </c>
      <c r="KZ157" s="702">
        <f t="shared" ca="1" si="235"/>
        <v>0.5967058823529412</v>
      </c>
      <c r="LA157" s="703">
        <f t="shared" ca="1" si="236"/>
        <v>0.75069523809523808</v>
      </c>
      <c r="LB157" s="703">
        <f t="shared" ca="1" si="237"/>
        <v>0.85118333333333329</v>
      </c>
      <c r="LC157" s="704">
        <f t="shared" ca="1" si="238"/>
        <v>0.68800000000000006</v>
      </c>
      <c r="LD157" s="696" cm="1">
        <f t="array" aca="1" ref="LD157" ca="1">INDIRECT(LD$203&amp;ROW())*LD$205</f>
        <v>4</v>
      </c>
      <c r="LE157" s="696" cm="1">
        <f t="array" aca="1" ref="LE157" ca="1">INDIRECT(LE$203&amp;ROW())*LE$205</f>
        <v>0</v>
      </c>
      <c r="LF157" s="696" cm="1">
        <f t="array" aca="1" ref="LF157" ca="1">INDIRECT(LF$203&amp;ROW())*LF$205</f>
        <v>8</v>
      </c>
      <c r="LG157" s="696" cm="1">
        <f t="array" aca="1" ref="LG157" ca="1">INDIRECT(LG$203&amp;ROW())*LG$205</f>
        <v>3</v>
      </c>
      <c r="LH157" s="696" cm="1">
        <f t="array" aca="1" ref="LH157" ca="1">INDIRECT(LH$203&amp;ROW())*LH$205</f>
        <v>3</v>
      </c>
      <c r="LI157" s="696" cm="1">
        <f t="array" aca="1" ref="LI157" ca="1">INDIRECT(LI$203&amp;ROW())*LI$205</f>
        <v>3</v>
      </c>
      <c r="LJ157" s="696" cm="1">
        <f t="array" aca="1" ref="LJ157" ca="1">INDIRECT(LJ$203&amp;ROW())*LJ$205</f>
        <v>3</v>
      </c>
      <c r="LK157" s="696" cm="1">
        <f t="array" aca="1" ref="LK157" ca="1">INDIRECT(LK$203&amp;ROW())*LK$205</f>
        <v>3</v>
      </c>
      <c r="LL157" s="696" cm="1">
        <f t="array" aca="1" ref="LL157" ca="1">INDIRECT(LL$203&amp;ROW())*LL$205</f>
        <v>3</v>
      </c>
      <c r="LM157" s="696" cm="1">
        <f t="array" aca="1" ref="LM157" ca="1">INDIRECT(LM$203&amp;ROW())*LM$205</f>
        <v>6</v>
      </c>
      <c r="LN157" s="696" cm="1">
        <f t="array" aca="1" ref="LN157" ca="1">INDIRECT(LN$203&amp;ROW())*LN$205</f>
        <v>3</v>
      </c>
      <c r="LO157" s="696" cm="1">
        <f t="array" aca="1" ref="LO157" ca="1">INDIRECT(LO$203&amp;ROW())*LO$205</f>
        <v>0</v>
      </c>
      <c r="LP157" s="696" cm="1">
        <f t="array" aca="1" ref="LP157" ca="1">INDIRECT(LP$203&amp;ROW())*LP$205</f>
        <v>0</v>
      </c>
      <c r="LQ157" s="696" cm="1">
        <f t="array" aca="1" ref="LQ157" ca="1">IF(INDIRECT(LQ$203&amp;ROW())="-",0,INDIRECT(LQ$203&amp;ROW())*LQ$205)</f>
        <v>3.7199999999999998</v>
      </c>
      <c r="LR157" s="696" cm="1">
        <f t="array" aca="1" ref="LR157" ca="1">INDIRECT(LR$203&amp;ROW())*LR$205</f>
        <v>8</v>
      </c>
      <c r="LS157" s="696" cm="1">
        <f t="array" aca="1" ref="LS157" ca="1">IF(INDIRECT(LS$203&amp;ROW())="-",0,INDIRECT(LS$203&amp;ROW())*LS$205)</f>
        <v>4.7645999999999997</v>
      </c>
      <c r="LT157" s="696" cm="1">
        <f t="array" aca="1" ref="LT157" ca="1">INDIRECT(LT$203&amp;ROW())*LT$205</f>
        <v>2</v>
      </c>
      <c r="LU157" s="696" cm="1">
        <f t="array" aca="1" ref="LU157" ca="1">INDIRECT(LU$203&amp;ROW())*LU$205</f>
        <v>3</v>
      </c>
      <c r="LV157" s="696" cm="1">
        <f t="array" aca="1" ref="LV157" ca="1">INDIRECT(LV$203&amp;ROW())*LV$205</f>
        <v>2</v>
      </c>
      <c r="LW157" s="696" cm="1">
        <f t="array" aca="1" ref="LW157" ca="1">INDIRECT(LW$203&amp;ROW())*LW$205</f>
        <v>2</v>
      </c>
      <c r="LX157" s="696" cm="1">
        <f t="array" aca="1" ref="LX157" ca="1">INDIRECT(LX$203&amp;ROW())*LX$205</f>
        <v>2</v>
      </c>
      <c r="LY157" s="696" cm="1">
        <f t="array" aca="1" ref="LY157" ca="1">IF(INDIRECT(LY$203&amp;ROW())="-",0,INDIRECT(LY$203&amp;ROW())*LY$205)</f>
        <v>4.9283999999999999</v>
      </c>
      <c r="LZ157" s="696" cm="1">
        <f t="array" aca="1" ref="LZ157" ca="1">INDIRECT(LZ$203&amp;ROW())*LZ$205</f>
        <v>2</v>
      </c>
      <c r="MA157" s="696" cm="1">
        <f t="array" aca="1" ref="MA157" ca="1">INDIRECT(MA$203&amp;ROW())*MA$205</f>
        <v>4</v>
      </c>
      <c r="MB157" s="696" cm="1">
        <f t="array" aca="1" ref="MB157" ca="1">INDIRECT(MB$203&amp;ROW())*MB$205</f>
        <v>4</v>
      </c>
      <c r="MC157" s="696" cm="1">
        <f t="array" aca="1" ref="MC157" ca="1">IF($MB157=0,0,INDIRECT(MC$203&amp;ROW())*MC$205)</f>
        <v>0</v>
      </c>
      <c r="MD157" s="696" cm="1">
        <f t="array" aca="1" ref="MD157" ca="1">IF($MB157=0,0,INDIRECT(MD$203&amp;ROW())*MD$205)</f>
        <v>0.5</v>
      </c>
      <c r="ME157" s="696" cm="1">
        <f t="array" aca="1" ref="ME157" ca="1">IF($MB157=0,0,INDIRECT(ME$203&amp;ROW())*ME$205)</f>
        <v>0</v>
      </c>
      <c r="MF157" s="696" cm="1">
        <f t="array" aca="1" ref="MF157" ca="1">IF($MB157=0,0,INDIRECT(MF$203&amp;ROW())*MF$205)</f>
        <v>0.5</v>
      </c>
      <c r="MG157" s="696" cm="1">
        <f t="array" aca="1" ref="MG157" ca="1">INDIRECT(MG$203&amp;ROW())*MG$205</f>
        <v>4</v>
      </c>
      <c r="MH157" s="696" cm="1">
        <f t="array" aca="1" ref="MH157" ca="1">IF($MG157=0,0,INDIRECT(MH$203&amp;ROW())*MH$205)</f>
        <v>0.5</v>
      </c>
      <c r="MI157" s="696" cm="1">
        <f t="array" aca="1" ref="MI157" ca="1">IF($MG157=0,0,INDIRECT(MI$203&amp;ROW())*MI$205)</f>
        <v>0</v>
      </c>
      <c r="MJ157" s="696" cm="1">
        <f t="array" aca="1" ref="MJ157" ca="1">INDIRECT(MJ$203&amp;ROW())*MJ$205</f>
        <v>0</v>
      </c>
      <c r="MK157" s="696" cm="1">
        <f t="array" aca="1" ref="MK157" ca="1">INDIRECT(MK$203&amp;ROW())*MK$205</f>
        <v>0</v>
      </c>
      <c r="ML157" s="696" cm="1">
        <f t="array" aca="1" ref="ML157" ca="1">INDIRECT(ML$203&amp;ROW())*ML$205</f>
        <v>0</v>
      </c>
      <c r="MM157" s="696" cm="1">
        <f t="array" aca="1" ref="MM157" ca="1">INDIRECT(MM$203&amp;ROW())*MM$205</f>
        <v>6</v>
      </c>
      <c r="MN157" s="696" cm="1">
        <f t="array" aca="1" ref="MN157" ca="1">INDIRECT(MN$203&amp;ROW())*MN$205</f>
        <v>0</v>
      </c>
      <c r="MO157" s="696" cm="1">
        <f t="array" aca="1" ref="MO157" ca="1">INDIRECT(MO$203&amp;ROW())*MO$205</f>
        <v>2</v>
      </c>
      <c r="MP157" s="696" cm="1">
        <f t="array" aca="1" ref="MP157" ca="1">INDIRECT(MP$203&amp;ROW())*MP$205</f>
        <v>2</v>
      </c>
      <c r="MQ157" s="696" cm="1">
        <f t="array" aca="1" ref="MQ157" ca="1">INDIRECT(MQ$203&amp;ROW())*MQ$205</f>
        <v>2</v>
      </c>
      <c r="MR157" s="696" cm="1">
        <f t="array" aca="1" ref="MR157" ca="1">INDIRECT(MR$203&amp;ROW())*MR$205</f>
        <v>2</v>
      </c>
      <c r="MS157" s="696" cm="1">
        <f t="array" aca="1" ref="MS157" ca="1">INDIRECT(MS$203&amp;ROW())*MS$205</f>
        <v>2</v>
      </c>
      <c r="MT157" s="696" cm="1">
        <f t="array" aca="1" ref="MT157" ca="1">INDIRECT(MT$203&amp;ROW())*MT$205</f>
        <v>3</v>
      </c>
      <c r="MU157" s="696" cm="1">
        <f t="array" aca="1" ref="MU157" ca="1">INDIRECT(MU$203&amp;ROW())*MU$205</f>
        <v>2</v>
      </c>
      <c r="MV157" s="696" cm="1">
        <f t="array" aca="1" ref="MV157" ca="1">IF(INDIRECT(MV$203&amp;ROW())="-",0,INDIRECT(MV$203&amp;ROW())*MV$205)</f>
        <v>4.968</v>
      </c>
      <c r="MW157" s="696" cm="1">
        <f t="array" aca="1" ref="MW157" ca="1">INDIRECT(MW$203&amp;ROW())*MW$205</f>
        <v>4</v>
      </c>
      <c r="MX157" s="696" cm="1">
        <f t="array" aca="1" ref="MX157" ca="1">INDIRECT(MX$203&amp;ROW())*MX$205</f>
        <v>4</v>
      </c>
      <c r="MY157" s="696" cm="1">
        <f t="array" aca="1" ref="MY157" ca="1">INDIRECT(MY$203&amp;ROW())*MY$205</f>
        <v>8</v>
      </c>
      <c r="NA157" s="701">
        <f t="shared" si="277"/>
        <v>0.72243902439024388</v>
      </c>
      <c r="NB157" s="617">
        <f t="shared" si="278"/>
        <v>0.77100714285714289</v>
      </c>
      <c r="NC157" s="695">
        <f t="shared" si="279"/>
        <v>0.67856923076923081</v>
      </c>
      <c r="ND157" s="697">
        <f t="shared" si="280"/>
        <v>0.80844444444444441</v>
      </c>
      <c r="NE157" s="694">
        <f t="shared" si="281"/>
        <v>0.7451149606152655</v>
      </c>
      <c r="NF157" s="682" t="str">
        <f t="shared" si="282"/>
        <v>B</v>
      </c>
      <c r="NH157" s="606" t="s">
        <v>7806</v>
      </c>
      <c r="NI157" s="563" t="str">
        <f t="shared" si="239"/>
        <v>B</v>
      </c>
      <c r="NJ157" s="563" t="str">
        <f t="shared" si="283"/>
        <v>B</v>
      </c>
      <c r="NK157" s="563" t="str">
        <f t="shared" ca="1" si="284"/>
        <v>B</v>
      </c>
      <c r="NL157" s="563" t="str">
        <f t="shared" ca="1" si="285"/>
        <v>B</v>
      </c>
      <c r="NM157" s="563" t="str">
        <f t="shared" ca="1" si="286"/>
        <v>A</v>
      </c>
      <c r="NN157" s="563" t="str">
        <f t="shared" ca="1" si="306"/>
        <v>B</v>
      </c>
      <c r="NO157" s="563" t="str">
        <f t="shared" ca="1" si="307"/>
        <v>A</v>
      </c>
      <c r="NP157" s="606" t="str">
        <f t="shared" si="287"/>
        <v>-</v>
      </c>
      <c r="NQ157" s="682" t="str">
        <f t="shared" si="288"/>
        <v>-</v>
      </c>
      <c r="NR157" s="682" t="e">
        <f>IF(OR(AND(NI157="A",OR(NJ157="C",NJ157="D")),AND(NI157="A",OR(#REF!="C",#REF!="D")),AND(NI157="B",OR(NJ157="D",#REF!="D")),AND(OR(NI157="C",NI157="D"),OR(NJ157="A",NJ157="B")),AND(OR(NI157="C",NI157="D"),OR(#REF!="A",#REF!="B")),AND(OR(NJ157="A",#REF!="A",NJ157="B",#REF!="B"),OR(NP157="-",NQ157="-")),AND(OR(NJ157="C",#REF!="C",NJ157="D",#REF!="D"),NP157="Yes")),"Yes","-")</f>
        <v>#REF!</v>
      </c>
      <c r="NS157" s="607" t="s">
        <v>7856</v>
      </c>
      <c r="NT157" s="619">
        <f t="shared" si="289"/>
        <v>0.74739999999999995</v>
      </c>
      <c r="NU157" s="619">
        <f t="shared" si="290"/>
        <v>0.7451149606152655</v>
      </c>
      <c r="NV157" s="619">
        <f t="shared" ca="1" si="291"/>
        <v>0.72164611344537821</v>
      </c>
      <c r="NW157" s="619">
        <f t="shared" ca="1" si="308"/>
        <v>0.72286457097236967</v>
      </c>
      <c r="NX157" s="619">
        <f t="shared" ca="1" si="309"/>
        <v>0.79708333848854129</v>
      </c>
      <c r="NY157" s="620">
        <f t="shared" ca="1" si="310"/>
        <v>0.7333654171156242</v>
      </c>
      <c r="NZ157" s="620">
        <f t="shared" ca="1" si="311"/>
        <v>0.7948556272306756</v>
      </c>
      <c r="OA157" s="705" t="s">
        <v>1188</v>
      </c>
      <c r="OB157" s="706" t="s">
        <v>1188</v>
      </c>
      <c r="OC157" s="494"/>
      <c r="OE157" s="606" t="s">
        <v>7806</v>
      </c>
      <c r="OF157" s="700" t="str">
        <f t="shared" ca="1" si="292"/>
        <v>B</v>
      </c>
      <c r="OG157" s="701">
        <f t="shared" ca="1" si="312"/>
        <v>0.72286457097236967</v>
      </c>
      <c r="OH157" s="705">
        <f t="shared" ca="1" si="293"/>
        <v>0.68911123644251626</v>
      </c>
      <c r="OI157" s="696">
        <f t="shared" ca="1" si="294"/>
        <v>0.76555161254705151</v>
      </c>
      <c r="OJ157" s="696">
        <f t="shared" ca="1" si="295"/>
        <v>0.65340067465800322</v>
      </c>
      <c r="OK157" s="697">
        <f t="shared" ca="1" si="296"/>
        <v>0.78339476024190746</v>
      </c>
      <c r="OL157" s="696" cm="1">
        <f t="array" aca="1" ref="OL157" ca="1">INDIRECT(OL$203&amp;ROW())*OL$205</f>
        <v>0.74780000000000002</v>
      </c>
      <c r="OM157" s="696" cm="1">
        <f t="array" aca="1" ref="OM157" ca="1">INDIRECT(OM$203&amp;ROW())*OM$205</f>
        <v>0</v>
      </c>
      <c r="ON157" s="696" cm="1">
        <f t="array" aca="1" ref="ON157" ca="1">INDIRECT(ON$203&amp;ROW())*ON$205</f>
        <v>1.4561999999999999</v>
      </c>
      <c r="OO157" s="696" cm="1">
        <f t="array" aca="1" ref="OO157" ca="1">INDIRECT(OO$203&amp;ROW())*OO$205</f>
        <v>1.0790999999999999</v>
      </c>
      <c r="OP157" s="696" cm="1">
        <f t="array" aca="1" ref="OP157" ca="1">INDIRECT(OP$203&amp;ROW())*OP$205</f>
        <v>1.5831</v>
      </c>
      <c r="OQ157" s="696" cm="1">
        <f t="array" aca="1" ref="OQ157" ca="1">INDIRECT(OQ$203&amp;ROW())*OQ$205</f>
        <v>1.5849</v>
      </c>
      <c r="OR157" s="696" cm="1">
        <f t="array" aca="1" ref="OR157" ca="1">INDIRECT(OR$203&amp;ROW())*OR$205</f>
        <v>1.4141999999999999</v>
      </c>
      <c r="OS157" s="696" cm="1">
        <f t="array" aca="1" ref="OS157" ca="1">INDIRECT(OS$203&amp;ROW())*OS$205</f>
        <v>1.5387</v>
      </c>
      <c r="OT157" s="696" cm="1">
        <f t="array" aca="1" ref="OT157" ca="1">INDIRECT(OT$203&amp;ROW())*OT$205</f>
        <v>1.4727000000000001</v>
      </c>
      <c r="OU157" s="696" cm="1">
        <f t="array" aca="1" ref="OU157" ca="1">INDIRECT(OU$203&amp;ROW())*OU$205</f>
        <v>1.9304999999999999</v>
      </c>
      <c r="OV157" s="696" cm="1">
        <f t="array" aca="1" ref="OV157" ca="1">INDIRECT(OV$203&amp;ROW())*OV$205</f>
        <v>1.2161999999999999</v>
      </c>
      <c r="OW157" s="696" cm="1">
        <f t="array" aca="1" ref="OW157" ca="1">INDIRECT(OW$203&amp;ROW())*OW$205</f>
        <v>0</v>
      </c>
      <c r="OX157" s="696" cm="1">
        <f t="array" aca="1" ref="OX157" ca="1">INDIRECT(OX$203&amp;ROW())*OX$205</f>
        <v>0</v>
      </c>
      <c r="OY157" s="696" cm="1">
        <f t="array" aca="1" ref="OY157" ca="1">IF(INDIRECT(OY$203&amp;ROW())="-",0,INDIRECT(OY$203&amp;ROW())*OY$205)</f>
        <v>0.44001400000000002</v>
      </c>
      <c r="OZ157" s="696" cm="1">
        <f t="array" aca="1" ref="OZ157" ca="1">INDIRECT(OZ$203&amp;ROW())*OZ$205</f>
        <v>1.4206000000000001</v>
      </c>
      <c r="PA157" s="696" cm="1">
        <f t="array" aca="1" ref="PA157" ca="1">IF(INDIRECT(PA$203&amp;ROW())="-",0,INDIRECT(PA$203&amp;ROW())*PA$205)</f>
        <v>0.70150793999999994</v>
      </c>
      <c r="PB157" s="705" cm="1">
        <f t="array" aca="1" ref="PB157" ca="1">INDIRECT(PB$203&amp;ROW())*PB$205</f>
        <v>0.75419999999999998</v>
      </c>
      <c r="PC157" s="696" cm="1">
        <f t="array" aca="1" ref="PC157" ca="1">INDIRECT(PC$203&amp;ROW())*PC$205</f>
        <v>2.0918999999999999</v>
      </c>
      <c r="PD157" s="696" cm="1">
        <f t="array" aca="1" ref="PD157" ca="1">INDIRECT(PD$203&amp;ROW())*PD$205</f>
        <v>1.4683999999999999</v>
      </c>
      <c r="PE157" s="696" cm="1">
        <f t="array" aca="1" ref="PE157" ca="1">INDIRECT(PE$203&amp;ROW())*PE$205</f>
        <v>1.28</v>
      </c>
      <c r="PF157" s="696" cm="1">
        <f t="array" aca="1" ref="PF157" ca="1">INDIRECT(PF$203&amp;ROW())*PF$205</f>
        <v>1.3308</v>
      </c>
      <c r="PG157" s="696" cm="1">
        <f t="array" aca="1" ref="PG157" ca="1">IF(INDIRECT(PG$203&amp;ROW())="-",0,INDIRECT(PG$203&amp;ROW())*PG$205)</f>
        <v>0.71872500000000006</v>
      </c>
      <c r="PH157" s="696" cm="1">
        <f t="array" aca="1" ref="PH157" ca="1">INDIRECT(PH$203&amp;ROW())*PH$205</f>
        <v>0.61699999999999999</v>
      </c>
      <c r="PI157" s="696" cm="1">
        <f t="array" aca="1" ref="PI157" ca="1">INDIRECT(PI$203&amp;ROW())*PI$205</f>
        <v>1.2145999999999999</v>
      </c>
      <c r="PJ157" s="696" cm="1">
        <f t="array" aca="1" ref="PJ157" ca="1">INDIRECT(PJ$203&amp;ROW())*PJ$205</f>
        <v>0.75980000000000003</v>
      </c>
      <c r="PK157" s="696" cm="1">
        <f t="array" aca="1" ref="PK157" ca="1">IF($PJ157=0,0,INDIRECT(PK$203&amp;ROW())*PK$205)</f>
        <v>0</v>
      </c>
      <c r="PL157" s="696" cm="1">
        <f t="array" aca="1" ref="PL157" ca="1">IF($MPE157=0,0,INDIRECT(PL$203&amp;ROW())*PL$205)</f>
        <v>0</v>
      </c>
      <c r="PM157" s="696" cm="1">
        <f t="array" aca="1" ref="PM157" ca="1">IF($MPE157=0,0,INDIRECT(PM$203&amp;ROW())*PM$205)</f>
        <v>0</v>
      </c>
      <c r="PN157" s="696" cm="1">
        <f t="array" aca="1" ref="PN157" ca="1">IF($PJ157=0,0,INDIRECT(PN$203&amp;ROW())*PN$205)</f>
        <v>0.52580000000000005</v>
      </c>
      <c r="PO157" s="696" cm="1">
        <f t="array" aca="1" ref="PO157" ca="1">INDIRECT(PO$203&amp;ROW())*PO$205</f>
        <v>0.73140000000000005</v>
      </c>
      <c r="PP157" s="696" cm="1">
        <f t="array" aca="1" ref="PP157" ca="1">IF($PO157=0,0,INDIRECT(PP$203&amp;ROW())*PP$205)</f>
        <v>0.68189999999999995</v>
      </c>
      <c r="PQ157" s="696" cm="1">
        <f t="array" aca="1" ref="PQ157" ca="1">IF($PO157=0,0,INDIRECT(PQ$203&amp;ROW())*PQ$205)</f>
        <v>0</v>
      </c>
      <c r="PR157" s="696" cm="1">
        <f t="array" aca="1" ref="PR157" ca="1">INDIRECT(PR$203&amp;ROW())*PR$205</f>
        <v>0</v>
      </c>
      <c r="PS157" s="696" cm="1">
        <f t="array" aca="1" ref="PS157" ca="1">INDIRECT(PS$203&amp;ROW())*PS$205</f>
        <v>0</v>
      </c>
      <c r="PT157" s="696" cm="1">
        <f t="array" aca="1" ref="PT157" ca="1">INDIRECT(PT$203&amp;ROW())*PT$205</f>
        <v>0</v>
      </c>
      <c r="PU157" s="696" cm="1">
        <f t="array" aca="1" ref="PU157" ca="1">INDIRECT(PU$203&amp;ROW())*PU$205</f>
        <v>1.7696999999999998</v>
      </c>
      <c r="PV157" s="696" cm="1">
        <f t="array" aca="1" ref="PV157" ca="1">INDIRECT(PV$203&amp;ROW())*PV$205</f>
        <v>0</v>
      </c>
      <c r="PW157" s="696" cm="1">
        <f t="array" aca="1" ref="PW157" ca="1">INDIRECT(PW$203&amp;ROW())*PW$205</f>
        <v>1.0658000000000001</v>
      </c>
      <c r="PX157" s="696" cm="1">
        <f t="array" aca="1" ref="PX157" ca="1">INDIRECT(PX$203&amp;ROW())*PX$205</f>
        <v>1.1714</v>
      </c>
      <c r="PY157" s="696" cm="1">
        <f t="array" aca="1" ref="PY157" ca="1">INDIRECT(PY$203&amp;ROW())*PY$205</f>
        <v>1.1866000000000001</v>
      </c>
      <c r="PZ157" s="696" cm="1">
        <f t="array" aca="1" ref="PZ157" ca="1">INDIRECT(PZ$203&amp;ROW())*PZ$205</f>
        <v>0.17430000000000001</v>
      </c>
      <c r="QA157" s="696" cm="1">
        <f t="array" aca="1" ref="QA157" ca="1">INDIRECT(QA$203&amp;ROW())*QA$205</f>
        <v>0.31659999999999999</v>
      </c>
      <c r="QB157" s="696" cm="1">
        <f t="array" aca="1" ref="QB157" ca="1">INDIRECT(QB$203&amp;ROW())*QB$205</f>
        <v>2.3948999999999998</v>
      </c>
      <c r="QC157" s="696" cm="1">
        <f t="array" aca="1" ref="QC157" ca="1">INDIRECT(QC$203&amp;ROW())*QC$205</f>
        <v>1.4259999999999999</v>
      </c>
      <c r="QD157" s="696" cm="1">
        <f t="array" aca="1" ref="QD157" ca="1">IF(INDIRECT(QD$203&amp;ROW())="-",0,INDIRECT(QD$203&amp;ROW())*QD$205)</f>
        <v>0.5084748</v>
      </c>
      <c r="QE157" s="696" cm="1">
        <f t="array" aca="1" ref="QE157" ca="1">INDIRECT(QE$203&amp;ROW())*QE$205</f>
        <v>1.0656000000000001</v>
      </c>
      <c r="QF157" s="696" cm="1">
        <f t="array" aca="1" ref="QF157" ca="1">INDIRECT(QF$203&amp;ROW())*QF$205</f>
        <v>0.72440000000000004</v>
      </c>
      <c r="QG157" s="696" cm="1">
        <f t="array" aca="1" ref="QG157" ca="1">INDIRECT(QG$203&amp;ROW())*QG$205</f>
        <v>1.4996</v>
      </c>
      <c r="QI157" s="606" t="s">
        <v>7806</v>
      </c>
      <c r="QJ157" s="700" t="str">
        <f t="shared" ca="1" si="297"/>
        <v>A</v>
      </c>
      <c r="QK157" s="701">
        <f t="shared" ca="1" si="313"/>
        <v>0.79708333848854129</v>
      </c>
      <c r="QL157" s="705">
        <f t="shared" ca="1" si="298"/>
        <v>0.80683755520129452</v>
      </c>
      <c r="QM157" s="696">
        <f t="shared" ca="1" si="299"/>
        <v>0.85388241892477346</v>
      </c>
      <c r="QN157" s="696">
        <f t="shared" ca="1" si="300"/>
        <v>0.66825019830910692</v>
      </c>
      <c r="QO157" s="697">
        <f t="shared" ca="1" si="301"/>
        <v>0.85936318151899016</v>
      </c>
      <c r="QP157" s="696" cm="1">
        <f t="array" aca="1" ref="QP157" ca="1">INDIRECT(QP$203&amp;ROW())*QP$205</f>
        <v>3.3451646745381883E-2</v>
      </c>
      <c r="QQ157" s="696" cm="1">
        <f t="array" aca="1" ref="QQ157" ca="1">INDIRECT(QQ$203&amp;ROW())*QQ$205</f>
        <v>0</v>
      </c>
      <c r="QR157" s="696" cm="1">
        <f t="array" aca="1" ref="QR157" ca="1">INDIRECT(QR$203&amp;ROW())*QR$205</f>
        <v>0.15089809664795908</v>
      </c>
      <c r="QS157" s="696" cm="1">
        <f t="array" aca="1" ref="QS157" ca="1">INDIRECT(QS$203&amp;ROW())*QS$205</f>
        <v>0.22471360933801068</v>
      </c>
      <c r="QT157" s="696" cm="1">
        <f t="array" aca="1" ref="QT157" ca="1">INDIRECT(QT$203&amp;ROW())*QT$205</f>
        <v>0.26232814414996541</v>
      </c>
      <c r="QU157" s="696" cm="1">
        <f t="array" aca="1" ref="QU157" ca="1">INDIRECT(QU$203&amp;ROW())*QU$205</f>
        <v>0.53329206883563263</v>
      </c>
      <c r="QV157" s="696" cm="1">
        <f t="array" aca="1" ref="QV157" ca="1">INDIRECT(QV$203&amp;ROW())*QV$205</f>
        <v>0.24117831443907087</v>
      </c>
      <c r="QW157" s="696" cm="1">
        <f t="array" aca="1" ref="QW157" ca="1">INDIRECT(QW$203&amp;ROW())*QW$205</f>
        <v>0.53099416374332975</v>
      </c>
      <c r="QX157" s="696" cm="1">
        <f t="array" aca="1" ref="QX157" ca="1">INDIRECT(QX$203&amp;ROW())*QX$205</f>
        <v>0.60640894423913805</v>
      </c>
      <c r="QY157" s="696" cm="1">
        <f t="array" aca="1" ref="QY157" ca="1">INDIRECT(QY$203&amp;ROW())*QY$205</f>
        <v>0.13540247513535897</v>
      </c>
      <c r="QZ157" s="696" cm="1">
        <f t="array" aca="1" ref="QZ157" ca="1">INDIRECT(QZ$203&amp;ROW())*QZ$205</f>
        <v>0.27613248380770827</v>
      </c>
      <c r="RA157" s="696" cm="1">
        <f t="array" aca="1" ref="RA157" ca="1">INDIRECT(RA$203&amp;ROW())*RA$205</f>
        <v>0</v>
      </c>
      <c r="RB157" s="696" cm="1">
        <f t="array" aca="1" ref="RB157" ca="1">INDIRECT(RB$203&amp;ROW())*RB$205</f>
        <v>0</v>
      </c>
      <c r="RC157" s="696" cm="1">
        <f t="array" aca="1" ref="RC157" ca="1">IF(INDIRECT(RC$203&amp;ROW())="-",0,INDIRECT(RC$203&amp;ROW())*RC$205)</f>
        <v>5.2023341410963451E-2</v>
      </c>
      <c r="RD157" s="696" cm="1">
        <f t="array" aca="1" ref="RD157" ca="1">INDIRECT(RD$203&amp;ROW())*RD$205</f>
        <v>7.1442097940886296E-2</v>
      </c>
      <c r="RE157" s="696" cm="1">
        <f t="array" aca="1" ref="RE157" ca="1">IF(INDIRECT(RE$203&amp;ROW())="-",0,INDIRECT(RE$203&amp;ROW())*RE$205)</f>
        <v>5.0257826451131846E-2</v>
      </c>
      <c r="RF157" s="705" cm="1">
        <f t="array" aca="1" ref="RF157" ca="1">INDIRECT(RF$203&amp;ROW())*RF$205</f>
        <v>5.3068994403248027E-2</v>
      </c>
      <c r="RG157" s="696" cm="1">
        <f t="array" aca="1" ref="RG157" ca="1">INDIRECT(RG$203&amp;ROW())*RG$205</f>
        <v>0.41475700362540607</v>
      </c>
      <c r="RH157" s="696" cm="1">
        <f t="array" aca="1" ref="RH157" ca="1">INDIRECT(RH$203&amp;ROW())*RH$205</f>
        <v>5.8387680780544585E-2</v>
      </c>
      <c r="RI157" s="696" cm="1">
        <f t="array" aca="1" ref="RI157" ca="1">INDIRECT(RI$203&amp;ROW())*RI$205</f>
        <v>0.21539378250062202</v>
      </c>
      <c r="RJ157" s="696" cm="1">
        <f t="array" aca="1" ref="RJ157" ca="1">INDIRECT(RJ$203&amp;ROW())*RJ$205</f>
        <v>0.12226723336432462</v>
      </c>
      <c r="RK157" s="696" cm="1">
        <f t="array" aca="1" ref="RK157" ca="1">IF(INDIRECT(RK$203&amp;ROW())="-",0,INDIRECT(RK$203&amp;ROW())*RK$205)</f>
        <v>4.9630301312349683E-2</v>
      </c>
      <c r="RL157" s="696" cm="1">
        <f t="array" aca="1" ref="RL157" ca="1">INDIRECT(RL$203&amp;ROW())*RL$205</f>
        <v>0.11262003659234653</v>
      </c>
      <c r="RM157" s="696" cm="1">
        <f t="array" aca="1" ref="RM157" ca="1">INDIRECT(RM$203&amp;ROW())*RM$205</f>
        <v>2.9987460729532761E-2</v>
      </c>
      <c r="RN157" s="696" cm="1">
        <f t="array" aca="1" ref="RN157" ca="1">INDIRECT(RN$203&amp;ROW())*RN$205</f>
        <v>9.3820613050938681E-2</v>
      </c>
      <c r="RO157" s="696" cm="1">
        <f t="array" aca="1" ref="RO157" ca="1">IF($RN157=0,0,INDIRECT(RO$203&amp;ROW())*RO$205)</f>
        <v>0</v>
      </c>
      <c r="RP157" s="696" cm="1">
        <f t="array" aca="1" ref="RP157" ca="1">IF($RN157=0,0,INDIRECT(RP$203&amp;ROW())*RP$205)</f>
        <v>9.7715867439664539E-2</v>
      </c>
      <c r="RQ157" s="696" cm="1">
        <f t="array" aca="1" ref="RQ157" ca="1">IF($RN157=0,0,INDIRECT(RQ$203&amp;ROW())*RQ$205)</f>
        <v>0</v>
      </c>
      <c r="RR157" s="696" cm="1">
        <f t="array" aca="1" ref="RR157" ca="1">IF($RN157=0,0,INDIRECT(RR$203&amp;ROW())*RR$205)</f>
        <v>8.2232286875619773E-2</v>
      </c>
      <c r="RS157" s="696" cm="1">
        <f t="array" aca="1" ref="RS157" ca="1">INDIRECT(RS$203&amp;ROW())*RS$205</f>
        <v>7.7466902221184339E-2</v>
      </c>
      <c r="RT157" s="696" cm="1">
        <f t="array" aca="1" ref="RT157" ca="1">IF($RS157=0,0,INDIRECT(RT$203&amp;ROW())*RT$205)</f>
        <v>8.1033461602244533E-2</v>
      </c>
      <c r="RU157" s="696" cm="1">
        <f t="array" aca="1" ref="RU157" ca="1">IF($RS157=0,0,INDIRECT(RU$203&amp;ROW())*RU$205)</f>
        <v>0</v>
      </c>
      <c r="RV157" s="696" cm="1">
        <f t="array" aca="1" ref="RV157" ca="1">INDIRECT(RV$203&amp;ROW())*RV$205</f>
        <v>0</v>
      </c>
      <c r="RW157" s="696" cm="1">
        <f t="array" aca="1" ref="RW157" ca="1">INDIRECT(RW$203&amp;ROW())*RW$205</f>
        <v>0</v>
      </c>
      <c r="RX157" s="696" cm="1">
        <f t="array" aca="1" ref="RX157" ca="1">INDIRECT(RX$203&amp;ROW())*RX$205</f>
        <v>0</v>
      </c>
      <c r="RY157" s="696" cm="1">
        <f t="array" aca="1" ref="RY157" ca="1">INDIRECT(RY$203&amp;ROW())*RY$205</f>
        <v>8.4396695370290389E-2</v>
      </c>
      <c r="RZ157" s="696" cm="1">
        <f t="array" aca="1" ref="RZ157" ca="1">INDIRECT(RZ$203&amp;ROW())*RZ$205</f>
        <v>0</v>
      </c>
      <c r="SA157" s="696" cm="1">
        <f t="array" aca="1" ref="SA157" ca="1">INDIRECT(SA$203&amp;ROW())*SA$205</f>
        <v>0.20458618579029147</v>
      </c>
      <c r="SB157" s="696" cm="1">
        <f t="array" aca="1" ref="SB157" ca="1">INDIRECT(SB$203&amp;ROW())*SB$205</f>
        <v>4.7124126502052749E-2</v>
      </c>
      <c r="SC157" s="696" cm="1">
        <f t="array" aca="1" ref="SC157" ca="1">INDIRECT(SC$203&amp;ROW())*SC$205</f>
        <v>5.4291606235991073E-2</v>
      </c>
      <c r="SD157" s="696" cm="1">
        <f t="array" aca="1" ref="SD157" ca="1">INDIRECT(SD$203&amp;ROW())*SD$205</f>
        <v>0.3072993885784252</v>
      </c>
      <c r="SE157" s="696" cm="1">
        <f t="array" aca="1" ref="SE157" ca="1">INDIRECT(SE$203&amp;ROW())*SE$205</f>
        <v>0.2585618210787391</v>
      </c>
      <c r="SF157" s="696" cm="1">
        <f t="array" aca="1" ref="SF157" ca="1">INDIRECT(SF$203&amp;ROW())*SF$205</f>
        <v>0.19835664972334499</v>
      </c>
      <c r="SG157" s="696" cm="1">
        <f t="array" aca="1" ref="SG157" ca="1">INDIRECT(SG$203&amp;ROW())*SG$205</f>
        <v>7.4767843909269882E-2</v>
      </c>
      <c r="SH157" s="696" cm="1">
        <f t="array" aca="1" ref="SH157" ca="1">IF(INDIRECT(SH$203&amp;ROW())="-",0,INDIRECT(SH$203&amp;ROW())*SH$205)</f>
        <v>6.5147087733974693E-2</v>
      </c>
      <c r="SI157" s="696" cm="1">
        <f t="array" aca="1" ref="SI157" ca="1">INDIRECT(SI$203&amp;ROW())*SI$205</f>
        <v>0.24423887568083891</v>
      </c>
      <c r="SJ157" s="696" cm="1">
        <f t="array" aca="1" ref="SJ157" ca="1">INDIRECT(SJ$203&amp;ROW())*SJ$205</f>
        <v>0.10961749760323641</v>
      </c>
      <c r="SK157" s="696" cm="1">
        <f t="array" aca="1" ref="SK157" ca="1">INDIRECT(SK$203&amp;ROW())*SK$205</f>
        <v>0.21261490593800375</v>
      </c>
      <c r="SN157" s="606" t="s">
        <v>7806</v>
      </c>
      <c r="SO157" s="707" cm="1">
        <f t="array" aca="1" ref="SO157" ca="1">INDIRECT(SO$203&amp;ROW())*SO$205</f>
        <v>1</v>
      </c>
      <c r="SP157" s="707" cm="1">
        <f t="array" aca="1" ref="SP157" ca="1">INDIRECT(SP$203&amp;ROW())*SP$205</f>
        <v>0</v>
      </c>
      <c r="SQ157" s="707" cm="1">
        <f t="array" aca="1" ref="SQ157" ca="1">INDIRECT(SQ$203&amp;ROW())*SQ$205</f>
        <v>2</v>
      </c>
      <c r="SR157" s="707" cm="1">
        <f t="array" aca="1" ref="SR157" ca="1">INDIRECT(SR$203&amp;ROW())*SR$205</f>
        <v>3</v>
      </c>
      <c r="SS157" s="707" cm="1">
        <f t="array" aca="1" ref="SS157" ca="1">INDIRECT(SS$203&amp;ROW())*SS$205</f>
        <v>3</v>
      </c>
      <c r="ST157" s="707" cm="1">
        <f t="array" aca="1" ref="ST157" ca="1">INDIRECT(ST$203&amp;ROW())*ST$205</f>
        <v>3</v>
      </c>
      <c r="SU157" s="707" cm="1">
        <f t="array" aca="1" ref="SU157" ca="1">INDIRECT(SU$203&amp;ROW())*SU$205</f>
        <v>3</v>
      </c>
      <c r="SV157" s="707" cm="1">
        <f t="array" aca="1" ref="SV157" ca="1">INDIRECT(SV$203&amp;ROW())*SV$205</f>
        <v>3</v>
      </c>
      <c r="SW157" s="707" cm="1">
        <f t="array" aca="1" ref="SW157" ca="1">INDIRECT(SW$203&amp;ROW())*SW$205</f>
        <v>3</v>
      </c>
      <c r="SX157" s="707" cm="1">
        <f t="array" aca="1" ref="SX157" ca="1">INDIRECT(SX$203&amp;ROW())*SX$205</f>
        <v>3</v>
      </c>
      <c r="SY157" s="707" cm="1">
        <f t="array" aca="1" ref="SY157" ca="1">INDIRECT(SY$203&amp;ROW())*SY$205</f>
        <v>3</v>
      </c>
      <c r="SZ157" s="707" cm="1">
        <f t="array" aca="1" ref="SZ157" ca="1">INDIRECT(SZ$203&amp;ROW())*SZ$205</f>
        <v>0</v>
      </c>
      <c r="TA157" s="707" cm="1">
        <f t="array" aca="1" ref="TA157" ca="1">INDIRECT(TA$203&amp;ROW())*TA$205</f>
        <v>0</v>
      </c>
      <c r="TB157" s="696" cm="1">
        <f t="array" aca="1" ref="TB157" ca="1">IF(INDIRECT(TB$203&amp;ROW())="-",0,INDIRECT(TB$203&amp;ROW())*TB$205)</f>
        <v>0.62</v>
      </c>
      <c r="TC157" s="707" cm="1">
        <f t="array" aca="1" ref="TC157" ca="1">INDIRECT(TC$203&amp;ROW())*TC$205</f>
        <v>2</v>
      </c>
      <c r="TD157" s="696" cm="1">
        <f t="array" aca="1" ref="TD157" ca="1">IF(INDIRECT(TD$203&amp;ROW())="-",0,INDIRECT(TD$203&amp;ROW())*TD$205)</f>
        <v>0.79410000000000003</v>
      </c>
      <c r="TE157" s="732" cm="1">
        <f t="array" aca="1" ref="TE157" ca="1">INDIRECT(TE$203&amp;ROW())*TE$205</f>
        <v>1</v>
      </c>
      <c r="TF157" s="707" cm="1">
        <f t="array" aca="1" ref="TF157" ca="1">INDIRECT(TF$203&amp;ROW())*TF$205</f>
        <v>3</v>
      </c>
      <c r="TG157" s="707" cm="1">
        <f t="array" aca="1" ref="TG157" ca="1">INDIRECT(TG$203&amp;ROW())*TG$205</f>
        <v>2</v>
      </c>
      <c r="TH157" s="707" cm="1">
        <f t="array" aca="1" ref="TH157" ca="1">INDIRECT(TH$203&amp;ROW())*TH$205</f>
        <v>2</v>
      </c>
      <c r="TI157" s="707" cm="1">
        <f t="array" aca="1" ref="TI157" ca="1">INDIRECT(TI$203&amp;ROW())*TI$205</f>
        <v>2</v>
      </c>
      <c r="TJ157" s="696" cm="1">
        <f t="array" aca="1" ref="TJ157" ca="1">IF(INDIRECT(TJ$203&amp;ROW())="-",0,INDIRECT(TJ$203&amp;ROW())*TJ$205)</f>
        <v>0.82140000000000002</v>
      </c>
      <c r="TK157" s="707" cm="1">
        <f t="array" aca="1" ref="TK157" ca="1">INDIRECT(TK$203&amp;ROW())*TK$205</f>
        <v>1</v>
      </c>
      <c r="TL157" s="707" cm="1">
        <f t="array" aca="1" ref="TL157" ca="1">INDIRECT(TL$203&amp;ROW())*TL$205</f>
        <v>2</v>
      </c>
      <c r="TM157" s="707" cm="1">
        <f t="array" aca="1" ref="TM157" ca="1">INDIRECT(TM$203&amp;ROW())*TM$205</f>
        <v>1</v>
      </c>
      <c r="TN157" s="707" cm="1">
        <f t="array" aca="1" ref="TN157" ca="1">IF($TM157=0,0,INDIRECT(TN$203&amp;ROW())*TN$205)</f>
        <v>0</v>
      </c>
      <c r="TO157" s="707" cm="1">
        <f t="array" aca="1" ref="TO157" ca="1">IF($TM157=0,0,INDIRECT(TO$203&amp;ROW())*TO$205)</f>
        <v>1</v>
      </c>
      <c r="TP157" s="707" cm="1">
        <f t="array" aca="1" ref="TP157" ca="1">IF($TM157=0,0,INDIRECT(TP$203&amp;ROW())*TP$205)</f>
        <v>0</v>
      </c>
      <c r="TQ157" s="707" cm="1">
        <f t="array" aca="1" ref="TQ157" ca="1">IF($TM157=0,0,INDIRECT(TQ$203&amp;ROW())*TQ$205)</f>
        <v>1</v>
      </c>
      <c r="TR157" s="707" cm="1">
        <f t="array" aca="1" ref="TR157" ca="1">INDIRECT(TR$203&amp;ROW())*TR$205</f>
        <v>1</v>
      </c>
      <c r="TS157" s="707" cm="1">
        <f t="array" aca="1" ref="TS157" ca="1">IF($TR157=0,0,INDIRECT(TS$203&amp;ROW())*TS$205)</f>
        <v>1</v>
      </c>
      <c r="TT157" s="707" cm="1">
        <f t="array" aca="1" ref="TT157" ca="1">IF($TR157=0,0,INDIRECT(TT$203&amp;ROW())*TT$205)</f>
        <v>0</v>
      </c>
      <c r="TU157" s="707" cm="1">
        <f t="array" aca="1" ref="TU157" ca="1">INDIRECT(TU$203&amp;ROW())*TU$205</f>
        <v>0</v>
      </c>
      <c r="TV157" s="707" cm="1">
        <f t="array" aca="1" ref="TV157" ca="1">INDIRECT(TV$203&amp;ROW())*TV$205</f>
        <v>0</v>
      </c>
      <c r="TW157" s="707" cm="1">
        <f t="array" aca="1" ref="TW157" ca="1">INDIRECT(TW$203&amp;ROW())*TW$205</f>
        <v>0</v>
      </c>
      <c r="TX157" s="707" cm="1">
        <f t="array" aca="1" ref="TX157" ca="1">INDIRECT(TX$203&amp;ROW())*TX$205</f>
        <v>3</v>
      </c>
      <c r="TY157" s="707" cm="1">
        <f t="array" aca="1" ref="TY157" ca="1">INDIRECT(TY$203&amp;ROW())*TY$205</f>
        <v>0</v>
      </c>
      <c r="TZ157" s="707" cm="1">
        <f t="array" aca="1" ref="TZ157" ca="1">INDIRECT(TZ$203&amp;ROW())*TZ$205</f>
        <v>2</v>
      </c>
      <c r="UA157" s="707" cm="1">
        <f t="array" aca="1" ref="UA157" ca="1">INDIRECT(UA$203&amp;ROW())*UA$205</f>
        <v>2</v>
      </c>
      <c r="UB157" s="707" cm="1">
        <f t="array" aca="1" ref="UB157" ca="1">INDIRECT(UB$203&amp;ROW())*UB$205</f>
        <v>2</v>
      </c>
      <c r="UC157" s="707" cm="1">
        <f t="array" aca="1" ref="UC157" ca="1">INDIRECT(UC$203&amp;ROW())*UC$205</f>
        <v>1</v>
      </c>
      <c r="UD157" s="707" cm="1">
        <f t="array" aca="1" ref="UD157" ca="1">INDIRECT(UD$203&amp;ROW())*UD$205</f>
        <v>1</v>
      </c>
      <c r="UE157" s="707" cm="1">
        <f t="array" aca="1" ref="UE157" ca="1">INDIRECT(UE$203&amp;ROW())*UE$205</f>
        <v>3</v>
      </c>
      <c r="UF157" s="707" cm="1">
        <f t="array" aca="1" ref="UF157" ca="1">INDIRECT(UF$203&amp;ROW())*UF$205</f>
        <v>2</v>
      </c>
      <c r="UG157" s="696" cm="1">
        <f t="array" aca="1" ref="UG157" ca="1">IF(INDIRECT(UG$203&amp;ROW())="-",0,INDIRECT(UG$203&amp;ROW())*UG$205)</f>
        <v>0.82799999999999996</v>
      </c>
      <c r="UH157" s="707" cm="1">
        <f t="array" aca="1" ref="UH157" ca="1">INDIRECT(UH$203&amp;ROW())*UH$205</f>
        <v>2</v>
      </c>
      <c r="UI157" s="707" cm="1">
        <f t="array" aca="1" ref="UI157" ca="1">INDIRECT(UI$203&amp;ROW())*UI$205</f>
        <v>1</v>
      </c>
      <c r="UJ157" s="707" cm="1">
        <f t="array" aca="1" ref="UJ157" ca="1">INDIRECT(UJ$203&amp;ROW())*UJ$205</f>
        <v>2</v>
      </c>
      <c r="UM157" s="606" t="s">
        <v>7806</v>
      </c>
      <c r="UN157" s="616">
        <f t="shared" ca="1" si="341"/>
        <v>0.18720310219966924</v>
      </c>
      <c r="UO157" s="616">
        <f t="shared" ca="1" si="341"/>
        <v>-0.6225347970107441</v>
      </c>
      <c r="UP157" s="616">
        <f t="shared" ca="1" si="341"/>
        <v>1.190315493832806</v>
      </c>
      <c r="UQ157" s="616">
        <f t="shared" ca="1" si="341"/>
        <v>0.29355872991449461</v>
      </c>
      <c r="UR157" s="616">
        <f t="shared" ca="1" si="341"/>
        <v>1.0502465449096676</v>
      </c>
      <c r="US157" s="616">
        <f t="shared" ca="1" si="341"/>
        <v>0.41305213694811815</v>
      </c>
      <c r="UT157" s="616">
        <f t="shared" ca="1" si="341"/>
        <v>0.30690415393182785</v>
      </c>
      <c r="UU157" s="616">
        <f t="shared" ca="1" si="341"/>
        <v>0.53359975015917405</v>
      </c>
      <c r="UV157" s="616">
        <f t="shared" ca="1" si="341"/>
        <v>0.44410973870643028</v>
      </c>
      <c r="UW157" s="616">
        <f t="shared" ca="1" si="341"/>
        <v>0.6421874155054268</v>
      </c>
      <c r="UX157" s="616">
        <f t="shared" ca="1" si="341"/>
        <v>0.28247365722383649</v>
      </c>
      <c r="UY157" s="616">
        <f t="shared" ca="1" si="341"/>
        <v>-0.67270887390575207</v>
      </c>
      <c r="UZ157" s="616">
        <f t="shared" ca="1" si="341"/>
        <v>-0.80238258590915801</v>
      </c>
      <c r="VA157" s="616">
        <f t="shared" ca="1" si="341"/>
        <v>0.28395519572175493</v>
      </c>
      <c r="VB157" s="616">
        <f t="shared" ca="1" si="341"/>
        <v>1.528010083348541</v>
      </c>
      <c r="VC157" s="616">
        <f t="shared" ca="1" si="341"/>
        <v>0.92902463013797365</v>
      </c>
      <c r="VD157" s="616">
        <f t="shared" ca="1" si="342"/>
        <v>-0.36208520652341147</v>
      </c>
      <c r="VE157" s="616">
        <f t="shared" ca="1" si="342"/>
        <v>1.620308650861136</v>
      </c>
      <c r="VF157" s="616">
        <f t="shared" ca="1" si="342"/>
        <v>7.1631593782223293E-2</v>
      </c>
      <c r="VG157" s="616">
        <f t="shared" ca="1" si="342"/>
        <v>1.2788179585372306</v>
      </c>
      <c r="VH157" s="616">
        <f t="shared" ca="1" si="342"/>
        <v>-0.12784420028857393</v>
      </c>
      <c r="VI157" s="616">
        <f t="shared" ca="1" si="342"/>
        <v>0.9772142444670926</v>
      </c>
      <c r="VJ157" s="616">
        <f t="shared" ca="1" si="342"/>
        <v>1.1038721171937993</v>
      </c>
      <c r="VK157" s="616">
        <f t="shared" ca="1" si="342"/>
        <v>0.83678976492872159</v>
      </c>
      <c r="VL157" s="616">
        <f t="shared" ca="1" si="342"/>
        <v>1.1863766389476611</v>
      </c>
      <c r="VM157" s="616">
        <f t="shared" ca="1" si="342"/>
        <v>-0.57201237404204519</v>
      </c>
      <c r="VN157" s="616">
        <f t="shared" ca="1" si="342"/>
        <v>1.5883663456229635</v>
      </c>
      <c r="VO157" s="616">
        <f t="shared" ca="1" si="342"/>
        <v>-0.42150866262694142</v>
      </c>
      <c r="VP157" s="616">
        <f t="shared" ca="1" si="338"/>
        <v>2.1525849422547609</v>
      </c>
      <c r="VQ157" s="616">
        <f t="shared" ca="1" si="338"/>
        <v>1.2773868528042598</v>
      </c>
      <c r="VR157" s="616">
        <f t="shared" ca="1" si="338"/>
        <v>1.5497103694524457</v>
      </c>
      <c r="VS157" s="616">
        <f t="shared" ca="1" si="333"/>
        <v>-0.40481357988865657</v>
      </c>
      <c r="VT157" s="616">
        <f t="shared" ca="1" si="320"/>
        <v>-0.3878135405833677</v>
      </c>
      <c r="VU157" s="616">
        <f t="shared" ca="1" si="320"/>
        <v>-0.82130507758946303</v>
      </c>
      <c r="VV157" s="616">
        <f t="shared" ca="1" si="320"/>
        <v>-0.64337789451099625</v>
      </c>
      <c r="VW157" s="616">
        <f t="shared" ca="1" si="320"/>
        <v>0.66845613582062358</v>
      </c>
      <c r="VX157" s="616">
        <f t="shared" ca="1" si="320"/>
        <v>-0.78524029103755877</v>
      </c>
      <c r="VY157" s="616">
        <f t="shared" ca="1" si="302"/>
        <v>0.70583605694264007</v>
      </c>
      <c r="VZ157" s="616">
        <f t="shared" ca="1" si="302"/>
        <v>0.68442622420316401</v>
      </c>
      <c r="WA157" s="616">
        <f t="shared" ca="1" si="302"/>
        <v>0.92808016936885662</v>
      </c>
      <c r="WB157" s="616">
        <f t="shared" ca="1" si="302"/>
        <v>0.33435322352896929</v>
      </c>
      <c r="WC157" s="616">
        <f t="shared" ca="1" si="302"/>
        <v>0.47817673461028487</v>
      </c>
      <c r="WD157" s="616">
        <f t="shared" ref="WD157:WI188" ca="1" si="347">(UE157-WD$203)/WD$204</f>
        <v>1.1315684290219801</v>
      </c>
      <c r="WE157" s="616">
        <f t="shared" ca="1" si="347"/>
        <v>0.67426644196529939</v>
      </c>
      <c r="WF157" s="616">
        <f t="shared" ca="1" si="347"/>
        <v>0.72005662091101175</v>
      </c>
      <c r="WG157" s="616">
        <f t="shared" ca="1" si="347"/>
        <v>1.1042161560551988</v>
      </c>
      <c r="WH157" s="616">
        <f t="shared" ca="1" si="347"/>
        <v>0.91987607881584121</v>
      </c>
      <c r="WI157" s="627">
        <f t="shared" ca="1" si="347"/>
        <v>1.0659329460226332</v>
      </c>
      <c r="WL157" s="606" t="s">
        <v>7806</v>
      </c>
      <c r="WM157" s="700" t="str">
        <f t="shared" ca="1" si="321"/>
        <v>B</v>
      </c>
      <c r="WN157" s="479">
        <f t="shared" ca="1" si="322"/>
        <v>0.7333654171156242</v>
      </c>
      <c r="WO157" s="495">
        <f t="shared" ca="1" si="303"/>
        <v>0.73704013043899075</v>
      </c>
      <c r="WP157" s="458">
        <f t="shared" ca="1" si="303"/>
        <v>0.77848433063301059</v>
      </c>
      <c r="WQ157" s="458">
        <f t="shared" ca="1" si="303"/>
        <v>0.68412305768332704</v>
      </c>
      <c r="WR157" s="459">
        <f t="shared" ca="1" si="303"/>
        <v>0.73381414970716852</v>
      </c>
      <c r="WS157" s="495">
        <f t="shared" ca="1" si="323"/>
        <v>0.35404869362918195</v>
      </c>
      <c r="WT157" s="458">
        <f t="shared" ca="1" si="324"/>
        <v>0.56313288295716479</v>
      </c>
      <c r="WU157" s="458">
        <f t="shared" ca="1" si="325"/>
        <v>0.83517813435038557</v>
      </c>
      <c r="WV157" s="459">
        <f t="shared" ca="1" si="326"/>
        <v>0.46190734085846274</v>
      </c>
      <c r="WW157" s="484">
        <f t="shared" ca="1" si="334"/>
        <v>0.13999047982491267</v>
      </c>
      <c r="WX157" s="484">
        <f t="shared" ca="1" si="334"/>
        <v>-0.37545073607717977</v>
      </c>
      <c r="WY157" s="484">
        <f t="shared" ca="1" si="334"/>
        <v>0.86666871105966603</v>
      </c>
      <c r="WZ157" s="484">
        <f t="shared" ca="1" si="334"/>
        <v>0.10559307515024371</v>
      </c>
      <c r="XA157" s="484">
        <f t="shared" ca="1" si="334"/>
        <v>0.5542151017488316</v>
      </c>
      <c r="XB157" s="484">
        <f t="shared" ca="1" si="334"/>
        <v>0.21821544394969081</v>
      </c>
      <c r="XC157" s="484">
        <f t="shared" ca="1" si="334"/>
        <v>0.14467461816346364</v>
      </c>
      <c r="XD157" s="484">
        <f t="shared" ca="1" si="334"/>
        <v>0.27368331185664035</v>
      </c>
      <c r="XE157" s="484">
        <f t="shared" ca="1" si="334"/>
        <v>0.21801347073098662</v>
      </c>
      <c r="XF157" s="484">
        <f t="shared" ca="1" si="334"/>
        <v>0.41324760187774212</v>
      </c>
      <c r="XG157" s="484">
        <f t="shared" ca="1" si="336"/>
        <v>0.1145148206385433</v>
      </c>
      <c r="XH157" s="484">
        <f t="shared" ca="1" si="336"/>
        <v>-0.33958343954762366</v>
      </c>
      <c r="XI157" s="484">
        <f t="shared" ca="1" si="336"/>
        <v>-0.56078518929191046</v>
      </c>
      <c r="XJ157" s="484">
        <f t="shared" ca="1" si="336"/>
        <v>0.20152300240372947</v>
      </c>
      <c r="XK157" s="484">
        <f t="shared" ca="1" si="336"/>
        <v>1.0853455622024688</v>
      </c>
      <c r="XL157" s="484">
        <f t="shared" ca="1" si="336"/>
        <v>0.82070035826388588</v>
      </c>
      <c r="XM157" s="484">
        <f t="shared" ca="1" si="336"/>
        <v>-0.27308466275995691</v>
      </c>
      <c r="XN157" s="484">
        <f t="shared" ca="1" si="336"/>
        <v>1.1298412222454701</v>
      </c>
      <c r="XO157" s="484">
        <f t="shared" ca="1" si="336"/>
        <v>5.2591916154908339E-2</v>
      </c>
      <c r="XP157" s="484">
        <f t="shared" ca="1" si="336"/>
        <v>0.81844349346382761</v>
      </c>
      <c r="XQ157" s="484">
        <f t="shared" ca="1" si="252"/>
        <v>-8.50675308720171E-2</v>
      </c>
      <c r="XR157" s="484">
        <f t="shared" ca="1" si="253"/>
        <v>0.85506246390870599</v>
      </c>
      <c r="XS157" s="484">
        <f t="shared" ca="1" si="254"/>
        <v>0.68108909630857417</v>
      </c>
      <c r="XT157" s="484">
        <f t="shared" ca="1" si="255"/>
        <v>0.50818242424121263</v>
      </c>
      <c r="XU157" s="484">
        <f t="shared" ca="1" si="256"/>
        <v>0.90140897027243294</v>
      </c>
      <c r="XV157" s="484">
        <f t="shared" ca="1" si="257"/>
        <v>-0.30179372854458303</v>
      </c>
      <c r="XW157" s="484">
        <f t="shared" ca="1" si="258"/>
        <v>1.0251316394650607</v>
      </c>
      <c r="XX157" s="484">
        <f t="shared" ca="1" si="250"/>
        <v>-0.20379943838012618</v>
      </c>
      <c r="XY157" s="484">
        <f t="shared" ca="1" si="250"/>
        <v>1.1318291626375534</v>
      </c>
      <c r="XZ157" s="484">
        <f t="shared" ca="1" si="250"/>
        <v>0.93428074414103568</v>
      </c>
      <c r="YA157" s="484">
        <f t="shared" ca="1" si="250"/>
        <v>1.0567475009296226</v>
      </c>
      <c r="YB157" s="484">
        <f t="shared" ca="1" si="250"/>
        <v>-0.21272953623148902</v>
      </c>
      <c r="YC157" s="484">
        <f t="shared" ca="1" si="250"/>
        <v>-0.17304240180829866</v>
      </c>
      <c r="YD157" s="484">
        <f t="shared" ca="1" si="250"/>
        <v>-0.6068623218308542</v>
      </c>
      <c r="YE157" s="484">
        <f t="shared" ca="1" si="250"/>
        <v>-0.46342509741627064</v>
      </c>
      <c r="YF157" s="484">
        <f t="shared" ca="1" si="250"/>
        <v>0.39432227452058582</v>
      </c>
      <c r="YG157" s="484">
        <f t="shared" ca="1" si="250"/>
        <v>-0.54699838673676349</v>
      </c>
      <c r="YH157" s="484">
        <f t="shared" ca="1" si="250"/>
        <v>0.3761400347447329</v>
      </c>
      <c r="YI157" s="484">
        <f t="shared" ca="1" si="250"/>
        <v>0.40086843951579315</v>
      </c>
      <c r="YJ157" s="484">
        <f t="shared" ca="1" si="250"/>
        <v>0.55062996448654267</v>
      </c>
      <c r="YK157" s="484">
        <f t="shared" ca="1" si="339"/>
        <v>5.8277766861099353E-2</v>
      </c>
      <c r="YL157" s="484">
        <f t="shared" ca="1" si="339"/>
        <v>0.15139075417761619</v>
      </c>
      <c r="YM157" s="484">
        <f t="shared" ca="1" si="339"/>
        <v>0.90333107688824665</v>
      </c>
      <c r="YN157" s="484">
        <f t="shared" ca="1" si="339"/>
        <v>0.48075197312125845</v>
      </c>
      <c r="YO157" s="484">
        <f t="shared" ca="1" si="339"/>
        <v>0.44218677090145231</v>
      </c>
      <c r="YP157" s="484">
        <f t="shared" ca="1" si="339"/>
        <v>0.58832636794620996</v>
      </c>
      <c r="YQ157" s="484">
        <f t="shared" ca="1" si="339"/>
        <v>0.66635823149419537</v>
      </c>
      <c r="YR157" s="484">
        <f t="shared" ca="1" si="339"/>
        <v>0.79923652292777037</v>
      </c>
      <c r="YU157" s="606" t="s">
        <v>7806</v>
      </c>
      <c r="YV157" s="700" t="str">
        <f t="shared" ca="1" si="304"/>
        <v>A</v>
      </c>
      <c r="YW157" s="479">
        <f t="shared" ca="1" si="327"/>
        <v>0.7948556272306756</v>
      </c>
      <c r="YX157" s="495">
        <f t="shared" ca="1" si="305"/>
        <v>0.82726705402432665</v>
      </c>
      <c r="YY157" s="458">
        <f t="shared" ca="1" si="305"/>
        <v>0.85369254552817475</v>
      </c>
      <c r="YZ157" s="458">
        <f t="shared" ca="1" si="305"/>
        <v>0.62334094819498498</v>
      </c>
      <c r="ZA157" s="459">
        <f t="shared" ca="1" si="305"/>
        <v>0.87512196117521579</v>
      </c>
      <c r="ZB157" s="495">
        <f t="shared" ca="1" si="328"/>
        <v>0.35745912498876298</v>
      </c>
      <c r="ZC157" s="458">
        <f t="shared" ca="1" si="329"/>
        <v>0.87397930234359933</v>
      </c>
      <c r="ZD157" s="458">
        <f t="shared" ca="1" si="330"/>
        <v>0.79401739811760852</v>
      </c>
      <c r="ZE157" s="459">
        <f t="shared" ca="1" si="331"/>
        <v>0.52748512346281984</v>
      </c>
      <c r="ZF157" s="484">
        <f t="shared" ca="1" si="335"/>
        <v>6.2622520444229578E-3</v>
      </c>
      <c r="ZG157" s="484">
        <f t="shared" ca="1" si="335"/>
        <v>-7.9385408814590788E-2</v>
      </c>
      <c r="ZH157" s="484">
        <f t="shared" ca="1" si="335"/>
        <v>8.9808171214972948E-2</v>
      </c>
      <c r="ZI157" s="484">
        <f t="shared" ca="1" si="335"/>
        <v>2.1988880583922777E-2</v>
      </c>
      <c r="ZJ157" s="484">
        <f t="shared" ca="1" si="335"/>
        <v>9.1836409008688807E-2</v>
      </c>
      <c r="ZK157" s="484">
        <f t="shared" ca="1" si="335"/>
        <v>7.3425809550013654E-2</v>
      </c>
      <c r="ZL157" s="484">
        <f t="shared" ca="1" si="335"/>
        <v>2.4672875513209128E-2</v>
      </c>
      <c r="ZM157" s="484">
        <f t="shared" ca="1" si="335"/>
        <v>9.4446117703140112E-2</v>
      </c>
      <c r="ZN157" s="484">
        <f t="shared" ca="1" si="335"/>
        <v>8.9770705925095284E-2</v>
      </c>
      <c r="ZO157" s="484">
        <f t="shared" ca="1" si="335"/>
        <v>2.8984588520071332E-2</v>
      </c>
      <c r="ZP157" s="484">
        <f t="shared" ca="1" si="337"/>
        <v>2.6000050859821721E-2</v>
      </c>
      <c r="ZQ157" s="484">
        <f t="shared" ca="1" si="337"/>
        <v>-1.1497069191506403E-2</v>
      </c>
      <c r="ZR157" s="484">
        <f t="shared" ca="1" si="337"/>
        <v>-4.5981105838852197E-2</v>
      </c>
      <c r="ZS157" s="484">
        <f t="shared" ca="1" si="337"/>
        <v>2.3826287245886785E-2</v>
      </c>
      <c r="ZT157" s="484">
        <f t="shared" ca="1" si="337"/>
        <v>5.4582123014624152E-2</v>
      </c>
      <c r="ZU157" s="484">
        <f t="shared" ca="1" si="337"/>
        <v>5.8797076728751077E-2</v>
      </c>
      <c r="ZV157" s="484">
        <f t="shared" ca="1" si="337"/>
        <v>-1.9215497798489828E-2</v>
      </c>
      <c r="ZW157" s="484">
        <f t="shared" ca="1" si="337"/>
        <v>0.22401145365982966</v>
      </c>
      <c r="ZX157" s="484">
        <f t="shared" ca="1" si="337"/>
        <v>2.0912013157790479E-3</v>
      </c>
      <c r="ZY157" s="484">
        <f t="shared" ca="1" si="337"/>
        <v>0.13772471860952887</v>
      </c>
      <c r="ZZ157" s="484">
        <f t="shared" ca="1" si="259"/>
        <v>-7.8155783354792625E-3</v>
      </c>
      <c r="AAA157" s="484">
        <f t="shared" ca="1" si="260"/>
        <v>5.9044847089873322E-2</v>
      </c>
      <c r="AAB157" s="484">
        <f t="shared" ca="1" si="261"/>
        <v>0.12431811823163672</v>
      </c>
      <c r="AAC157" s="484">
        <f t="shared" ca="1" si="262"/>
        <v>1.2546600107337495E-2</v>
      </c>
      <c r="AAD157" s="484">
        <f t="shared" ca="1" si="263"/>
        <v>0.1113065835753817</v>
      </c>
      <c r="AAE157" s="484">
        <f t="shared" ca="1" si="264"/>
        <v>-4.0219644611828483E-2</v>
      </c>
      <c r="AAF157" s="484">
        <f t="shared" ca="1" si="265"/>
        <v>0.15520859527451789</v>
      </c>
      <c r="AAG157" s="484">
        <f t="shared" ca="1" si="251"/>
        <v>-4.3018323338477257E-2</v>
      </c>
      <c r="AAH157" s="484">
        <f t="shared" ca="1" si="251"/>
        <v>0.17701198249563294</v>
      </c>
      <c r="AAI157" s="484">
        <f t="shared" ca="1" si="251"/>
        <v>9.8955202424813982E-2</v>
      </c>
      <c r="AAJ157" s="484">
        <f t="shared" ca="1" si="251"/>
        <v>0.12557839571762494</v>
      </c>
      <c r="AAK157" s="484">
        <f t="shared" ca="1" si="251"/>
        <v>-3.3183772310049216E-2</v>
      </c>
      <c r="AAL157" s="484">
        <f t="shared" ca="1" si="251"/>
        <v>-1.741238539122681E-2</v>
      </c>
      <c r="AAM157" s="484">
        <f t="shared" ca="1" si="251"/>
        <v>-2.189532836791554E-2</v>
      </c>
      <c r="AAN157" s="484">
        <f t="shared" ca="1" si="251"/>
        <v>-6.1359063816095079E-2</v>
      </c>
      <c r="AAO157" s="484">
        <f t="shared" ca="1" si="251"/>
        <v>1.8805162954418208E-2</v>
      </c>
      <c r="AAP157" s="484">
        <f t="shared" ca="1" si="251"/>
        <v>-2.8906649957960041E-2</v>
      </c>
      <c r="AAQ157" s="484">
        <f t="shared" ca="1" si="251"/>
        <v>7.2202153341576855E-2</v>
      </c>
      <c r="AAR157" s="484">
        <f t="shared" ca="1" si="251"/>
        <v>1.612649398533611E-2</v>
      </c>
      <c r="AAS157" s="484">
        <f t="shared" ca="1" si="251"/>
        <v>2.5193481555402932E-2</v>
      </c>
      <c r="AAT157" s="484">
        <f t="shared" ca="1" si="340"/>
        <v>0.1027465411596778</v>
      </c>
      <c r="AAU157" s="484">
        <f t="shared" ca="1" si="340"/>
        <v>0.12363824729832018</v>
      </c>
      <c r="AAV157" s="484">
        <f t="shared" ca="1" si="340"/>
        <v>7.4818040837836219E-2</v>
      </c>
      <c r="AAW157" s="484">
        <f t="shared" ca="1" si="340"/>
        <v>2.5206724043060142E-2</v>
      </c>
      <c r="AAX157" s="484">
        <f t="shared" ca="1" si="340"/>
        <v>5.6654096444346672E-2</v>
      </c>
      <c r="AAY157" s="484">
        <f t="shared" ca="1" si="340"/>
        <v>0.13484625623176977</v>
      </c>
      <c r="AAZ157" s="484">
        <f t="shared" ca="1" si="340"/>
        <v>0.10083451386486998</v>
      </c>
      <c r="ABA157" s="484">
        <f t="shared" ca="1" si="340"/>
        <v>0.11331661652741069</v>
      </c>
    </row>
    <row r="158" spans="1:729" ht="15" customHeight="1" x14ac:dyDescent="0.35">
      <c r="A158" s="498">
        <v>156</v>
      </c>
      <c r="B158" s="628"/>
      <c r="C158" s="606" t="s">
        <v>7857</v>
      </c>
      <c r="D158" s="629">
        <v>690</v>
      </c>
      <c r="E158" s="630" t="s">
        <v>7858</v>
      </c>
      <c r="F158" s="631" t="s">
        <v>1351</v>
      </c>
      <c r="G158" s="632">
        <v>98.34</v>
      </c>
      <c r="H158" s="504">
        <v>1646.9590113722963</v>
      </c>
      <c r="I158" s="505">
        <v>16870</v>
      </c>
      <c r="J158" s="515" t="s">
        <v>7859</v>
      </c>
      <c r="K158" s="469">
        <v>2</v>
      </c>
      <c r="L158" s="735" t="s">
        <v>7860</v>
      </c>
      <c r="M158" s="817">
        <v>76</v>
      </c>
      <c r="N158" s="818">
        <v>0.69199999999999995</v>
      </c>
      <c r="O158" s="819">
        <v>0.61760000000000004</v>
      </c>
      <c r="P158" s="820">
        <v>0.6925</v>
      </c>
      <c r="Q158" s="821">
        <v>0.76600000000000001</v>
      </c>
      <c r="R158" s="818">
        <v>0.57140000000000002</v>
      </c>
      <c r="S158" s="822">
        <v>0.61629999999999996</v>
      </c>
      <c r="T158" s="822">
        <v>0.61809999999999998</v>
      </c>
      <c r="U158" s="822">
        <v>0.40579999999999999</v>
      </c>
      <c r="V158" s="822">
        <v>0.33069999999999999</v>
      </c>
      <c r="W158" s="784" t="s">
        <v>7861</v>
      </c>
      <c r="X158" s="875" t="s">
        <v>7862</v>
      </c>
      <c r="Y158" s="517">
        <v>5</v>
      </c>
      <c r="Z158" s="517">
        <v>2</v>
      </c>
      <c r="AA158" s="578" t="s">
        <v>7863</v>
      </c>
      <c r="AB158" s="648">
        <v>2010</v>
      </c>
      <c r="AC158" s="369">
        <v>0</v>
      </c>
      <c r="AD158" s="431" t="s">
        <v>1188</v>
      </c>
      <c r="AE158" s="817">
        <v>0</v>
      </c>
      <c r="AF158" s="634" t="s">
        <v>1188</v>
      </c>
      <c r="AG158" s="635" t="s">
        <v>1188</v>
      </c>
      <c r="AH158" s="636" t="s">
        <v>1188</v>
      </c>
      <c r="AI158" s="636" t="s">
        <v>1188</v>
      </c>
      <c r="AJ158" s="636" t="s">
        <v>1188</v>
      </c>
      <c r="AK158" s="637" t="s">
        <v>1188</v>
      </c>
      <c r="AL158" s="765" t="s">
        <v>1188</v>
      </c>
      <c r="AM158" s="639" t="s">
        <v>1188</v>
      </c>
      <c r="AN158" s="636" t="s">
        <v>1188</v>
      </c>
      <c r="AO158" s="636" t="s">
        <v>1188</v>
      </c>
      <c r="AP158" s="636" t="s">
        <v>1188</v>
      </c>
      <c r="AQ158" s="636" t="s">
        <v>1188</v>
      </c>
      <c r="AR158" s="636" t="s">
        <v>1188</v>
      </c>
      <c r="AS158" s="636" t="s">
        <v>1188</v>
      </c>
      <c r="AT158" s="636" t="s">
        <v>1188</v>
      </c>
      <c r="AU158" s="640" t="s">
        <v>1188</v>
      </c>
      <c r="AV158" s="709" t="s">
        <v>7864</v>
      </c>
      <c r="AW158" s="642" t="s">
        <v>1190</v>
      </c>
      <c r="AX158" s="643">
        <v>0</v>
      </c>
      <c r="AY158" s="811" t="s">
        <v>1188</v>
      </c>
      <c r="AZ158" s="645">
        <v>1</v>
      </c>
      <c r="BA158" s="861" t="s">
        <v>7865</v>
      </c>
      <c r="BB158" s="893" t="s">
        <v>7866</v>
      </c>
      <c r="BC158" s="894" t="s">
        <v>7867</v>
      </c>
      <c r="BD158" s="631" t="s">
        <v>1195</v>
      </c>
      <c r="BE158" s="893" t="s">
        <v>1196</v>
      </c>
      <c r="BF158" s="893">
        <v>3</v>
      </c>
      <c r="BG158" s="893">
        <v>2008</v>
      </c>
      <c r="BH158" s="893" t="s">
        <v>1195</v>
      </c>
      <c r="BI158" s="893">
        <v>1</v>
      </c>
      <c r="BJ158" s="893">
        <v>1</v>
      </c>
      <c r="BK158" s="893" t="s">
        <v>1262</v>
      </c>
      <c r="BL158" s="893" t="s">
        <v>1199</v>
      </c>
      <c r="BM158" s="709" t="s">
        <v>7868</v>
      </c>
      <c r="BN158" s="647">
        <v>1976</v>
      </c>
      <c r="BO158" s="709" t="s">
        <v>7869</v>
      </c>
      <c r="BP158" s="647">
        <v>2016</v>
      </c>
      <c r="BQ158" s="647">
        <v>3</v>
      </c>
      <c r="BR158" s="647">
        <v>4</v>
      </c>
      <c r="BS158" s="647" t="s">
        <v>1188</v>
      </c>
      <c r="BT158" s="647" t="s">
        <v>1188</v>
      </c>
      <c r="BU158" s="647" t="s">
        <v>1188</v>
      </c>
      <c r="BV158" s="648" t="s">
        <v>1188</v>
      </c>
      <c r="BW158" s="649" t="s">
        <v>7870</v>
      </c>
      <c r="BX158" s="650">
        <v>1976</v>
      </c>
      <c r="BY158" s="647" t="s">
        <v>7871</v>
      </c>
      <c r="BZ158" s="651" t="s">
        <v>7872</v>
      </c>
      <c r="CA158" s="647">
        <v>2</v>
      </c>
      <c r="CB158" s="647" t="s">
        <v>1214</v>
      </c>
      <c r="CC158" s="557" t="s">
        <v>7873</v>
      </c>
      <c r="CD158" s="652">
        <v>2006</v>
      </c>
      <c r="CE158" s="647">
        <v>3</v>
      </c>
      <c r="CF158" s="647">
        <v>2</v>
      </c>
      <c r="CG158" s="515" t="s">
        <v>7870</v>
      </c>
      <c r="CH158" s="650">
        <v>1976</v>
      </c>
      <c r="CI158" s="647">
        <v>2000</v>
      </c>
      <c r="CJ158" s="647">
        <v>0</v>
      </c>
      <c r="CK158" s="651" t="s">
        <v>1207</v>
      </c>
      <c r="CL158" s="651" t="s">
        <v>1208</v>
      </c>
      <c r="CM158" s="647">
        <v>2</v>
      </c>
      <c r="CN158" s="647" t="s">
        <v>1209</v>
      </c>
      <c r="CO158" s="557" t="s">
        <v>7873</v>
      </c>
      <c r="CP158" s="647">
        <v>2007</v>
      </c>
      <c r="CQ158" s="647">
        <v>3</v>
      </c>
      <c r="CR158" s="650">
        <v>2</v>
      </c>
      <c r="CS158" s="551" t="s">
        <v>7874</v>
      </c>
      <c r="CT158" s="647">
        <v>2010</v>
      </c>
      <c r="CU158" s="648">
        <v>2</v>
      </c>
      <c r="CV158" s="653" t="s">
        <v>1188</v>
      </c>
      <c r="CW158" s="554" t="s">
        <v>1188</v>
      </c>
      <c r="CX158" s="655">
        <v>0</v>
      </c>
      <c r="CY158" s="656" t="s">
        <v>7875</v>
      </c>
      <c r="CZ158" s="647">
        <v>2013</v>
      </c>
      <c r="DA158" s="657">
        <v>3</v>
      </c>
      <c r="DB158" s="723">
        <v>16500</v>
      </c>
      <c r="DC158" s="753">
        <v>3</v>
      </c>
      <c r="DD158" s="659" t="s">
        <v>1493</v>
      </c>
      <c r="DE158" s="648">
        <v>2008</v>
      </c>
      <c r="DF158" s="708" t="s">
        <v>3468</v>
      </c>
      <c r="DG158" s="664" t="s">
        <v>7876</v>
      </c>
      <c r="DH158" s="666">
        <v>1</v>
      </c>
      <c r="DI158" s="710" t="s">
        <v>1262</v>
      </c>
      <c r="DJ158" s="578" t="s">
        <v>7865</v>
      </c>
      <c r="DK158" s="665">
        <v>2012</v>
      </c>
      <c r="DL158" s="665">
        <v>3</v>
      </c>
      <c r="DM158" s="655">
        <v>2</v>
      </c>
      <c r="DN158" s="790" t="s">
        <v>7866</v>
      </c>
      <c r="DO158" s="791" t="s">
        <v>7877</v>
      </c>
      <c r="DP158" s="663">
        <v>1</v>
      </c>
      <c r="DQ158" s="642" t="s">
        <v>1262</v>
      </c>
      <c r="DR158" s="578" t="s">
        <v>7865</v>
      </c>
      <c r="DS158" s="753">
        <v>2008</v>
      </c>
      <c r="DT158" s="753">
        <v>3</v>
      </c>
      <c r="DU158" s="657">
        <v>2</v>
      </c>
      <c r="DV158" s="651" t="s">
        <v>7878</v>
      </c>
      <c r="DW158" s="578" t="s">
        <v>7879</v>
      </c>
      <c r="DX158" s="647">
        <v>2011</v>
      </c>
      <c r="DY158" s="647">
        <v>3</v>
      </c>
      <c r="DZ158" s="647">
        <v>1</v>
      </c>
      <c r="EA158" s="802" t="s">
        <v>7880</v>
      </c>
      <c r="EB158" s="709" t="s">
        <v>7881</v>
      </c>
      <c r="EC158" s="647">
        <v>2</v>
      </c>
      <c r="ED158" s="668" t="s">
        <v>1453</v>
      </c>
      <c r="EE158" s="647">
        <v>1997</v>
      </c>
      <c r="EF158" s="647">
        <v>3</v>
      </c>
      <c r="EG158" s="650" t="s">
        <v>1006</v>
      </c>
      <c r="EH158" s="648">
        <v>4</v>
      </c>
      <c r="EI158" s="551" t="s">
        <v>7864</v>
      </c>
      <c r="EJ158" s="651" t="s">
        <v>1190</v>
      </c>
      <c r="EK158" s="647">
        <v>2014</v>
      </c>
      <c r="EL158" s="554" t="s">
        <v>7882</v>
      </c>
      <c r="EM158" s="669">
        <v>43891</v>
      </c>
      <c r="EN158" s="647" t="s">
        <v>1188</v>
      </c>
      <c r="EO158" s="670" t="s">
        <v>1188</v>
      </c>
      <c r="EP158" s="556">
        <v>0</v>
      </c>
      <c r="EQ158" s="556" t="s">
        <v>1188</v>
      </c>
      <c r="ER158" s="651" t="s">
        <v>1188</v>
      </c>
      <c r="ES158" s="556" t="s">
        <v>1188</v>
      </c>
      <c r="ET158" s="556">
        <v>0</v>
      </c>
      <c r="EU158" s="671">
        <v>0</v>
      </c>
      <c r="EV158" s="672"/>
      <c r="EW158" s="673"/>
      <c r="EX158" s="674"/>
      <c r="EY158" s="631" t="s">
        <v>1416</v>
      </c>
      <c r="EZ158" s="631" t="s">
        <v>1188</v>
      </c>
      <c r="FA158" s="675"/>
      <c r="FB158" s="648">
        <v>1</v>
      </c>
      <c r="FC158" s="676"/>
      <c r="FD158" s="647"/>
      <c r="FE158" s="648"/>
      <c r="FF158" s="652" t="s">
        <v>1281</v>
      </c>
      <c r="FG158" s="563" t="s">
        <v>1282</v>
      </c>
      <c r="FH158" s="631" t="str">
        <f t="shared" si="266"/>
        <v>D</v>
      </c>
      <c r="FI158" s="677">
        <f t="shared" si="267"/>
        <v>0.81111111111111123</v>
      </c>
      <c r="FJ158" s="678">
        <f t="shared" si="268"/>
        <v>1.6</v>
      </c>
      <c r="FK158" s="679">
        <f t="shared" si="269"/>
        <v>0.5</v>
      </c>
      <c r="FL158" s="680">
        <f t="shared" si="270"/>
        <v>0.33333333333333331</v>
      </c>
      <c r="FM158" s="681">
        <v>0</v>
      </c>
      <c r="FN158" s="430" t="s">
        <v>1188</v>
      </c>
      <c r="FO158" s="686" t="s">
        <v>1188</v>
      </c>
      <c r="FP158" s="686" t="s">
        <v>1188</v>
      </c>
      <c r="FQ158" s="430">
        <v>0</v>
      </c>
      <c r="FR158" s="682" t="s">
        <v>1188</v>
      </c>
      <c r="FS158" s="369">
        <v>0</v>
      </c>
      <c r="FT158" s="430" t="s">
        <v>1188</v>
      </c>
      <c r="FU158" s="431" t="s">
        <v>1188</v>
      </c>
      <c r="FV158" s="369">
        <v>0</v>
      </c>
      <c r="FW158" s="430" t="s">
        <v>1188</v>
      </c>
      <c r="FX158" s="431" t="s">
        <v>1188</v>
      </c>
      <c r="FY158" s="369">
        <v>0</v>
      </c>
      <c r="FZ158" s="430" t="s">
        <v>1188</v>
      </c>
      <c r="GA158" s="686" t="s">
        <v>1188</v>
      </c>
      <c r="GB158" s="431" t="s">
        <v>1188</v>
      </c>
      <c r="GC158" s="369">
        <v>0</v>
      </c>
      <c r="GD158" s="430" t="s">
        <v>1188</v>
      </c>
      <c r="GE158" s="686" t="s">
        <v>1188</v>
      </c>
      <c r="GF158" s="431" t="s">
        <v>1188</v>
      </c>
      <c r="GG158" s="369">
        <v>0</v>
      </c>
      <c r="GH158" s="430" t="s">
        <v>1188</v>
      </c>
      <c r="GI158" s="686" t="s">
        <v>1188</v>
      </c>
      <c r="GJ158" s="431" t="s">
        <v>1188</v>
      </c>
      <c r="GK158" s="369">
        <v>0</v>
      </c>
      <c r="GL158" s="430" t="s">
        <v>1188</v>
      </c>
      <c r="GM158" s="686" t="s">
        <v>1188</v>
      </c>
      <c r="GN158" s="946" t="s">
        <v>1188</v>
      </c>
      <c r="GO158" s="676">
        <v>0</v>
      </c>
      <c r="GP158" s="917" t="s">
        <v>1188</v>
      </c>
      <c r="GQ158" s="872" t="s">
        <v>1188</v>
      </c>
      <c r="GR158" s="872" t="s">
        <v>1188</v>
      </c>
      <c r="GS158" s="872" t="s">
        <v>1188</v>
      </c>
      <c r="GT158" s="873" t="s">
        <v>1188</v>
      </c>
      <c r="GU158" s="581">
        <v>0</v>
      </c>
      <c r="GV158" s="687" t="s">
        <v>1188</v>
      </c>
      <c r="GW158" s="872" t="s">
        <v>1188</v>
      </c>
      <c r="GX158" s="873" t="s">
        <v>1188</v>
      </c>
      <c r="GY158" s="874">
        <v>0</v>
      </c>
      <c r="GZ158" s="582" t="s">
        <v>1188</v>
      </c>
      <c r="HA158" s="583" t="s">
        <v>2310</v>
      </c>
      <c r="HB158" s="584">
        <v>1</v>
      </c>
      <c r="HC158" s="585">
        <v>2</v>
      </c>
      <c r="HD158" s="586" t="s">
        <v>7883</v>
      </c>
      <c r="HE158" s="718" t="s">
        <v>7884</v>
      </c>
      <c r="HF158" s="587">
        <v>2003</v>
      </c>
      <c r="HG158" s="587">
        <v>2003</v>
      </c>
      <c r="HH158" s="588">
        <v>1</v>
      </c>
      <c r="HI158" s="586" t="s">
        <v>7885</v>
      </c>
      <c r="HJ158" s="690" t="s">
        <v>1188</v>
      </c>
      <c r="HK158" s="691" t="s">
        <v>1188</v>
      </c>
      <c r="HL158" s="692">
        <v>2</v>
      </c>
      <c r="HM158" s="591" t="s">
        <v>7886</v>
      </c>
      <c r="HN158" s="592">
        <v>2018</v>
      </c>
      <c r="HO158" s="681" t="s">
        <v>1188</v>
      </c>
      <c r="HP158" s="574" t="s">
        <v>1188</v>
      </c>
      <c r="HQ158" s="472" t="str">
        <f t="shared" si="271"/>
        <v>-</v>
      </c>
      <c r="HR158" s="593" t="s">
        <v>1188</v>
      </c>
      <c r="HS158" s="574" t="s">
        <v>1188</v>
      </c>
      <c r="HT158" s="574" t="s">
        <v>1188</v>
      </c>
      <c r="HU158" s="574" t="s">
        <v>1188</v>
      </c>
      <c r="HV158" s="574" t="s">
        <v>1188</v>
      </c>
      <c r="HW158" s="574" t="s">
        <v>1188</v>
      </c>
      <c r="HX158" s="574" t="s">
        <v>1188</v>
      </c>
      <c r="HY158" s="574" t="s">
        <v>1188</v>
      </c>
      <c r="HZ158" s="574" t="s">
        <v>1188</v>
      </c>
      <c r="IA158" s="574" t="s">
        <v>1188</v>
      </c>
      <c r="IB158" s="574" t="s">
        <v>1188</v>
      </c>
      <c r="IC158" s="574" t="s">
        <v>1188</v>
      </c>
      <c r="ID158" s="681" t="s">
        <v>1188</v>
      </c>
      <c r="IE158" s="369" t="s">
        <v>1188</v>
      </c>
      <c r="IF158" s="574" t="s">
        <v>1188</v>
      </c>
      <c r="IG158" s="472" t="str">
        <f t="shared" si="272"/>
        <v>-</v>
      </c>
      <c r="IH158" s="609" t="s">
        <v>1188</v>
      </c>
      <c r="II158" s="694" t="s">
        <v>1188</v>
      </c>
      <c r="IJ158" s="695" t="s">
        <v>1188</v>
      </c>
      <c r="IK158" s="696" t="s">
        <v>1188</v>
      </c>
      <c r="IL158" s="696" t="s">
        <v>1188</v>
      </c>
      <c r="IM158" s="697" t="s">
        <v>1188</v>
      </c>
      <c r="IN158" s="599">
        <v>2</v>
      </c>
      <c r="IO158" s="600">
        <v>3</v>
      </c>
      <c r="IP158" s="601">
        <v>3</v>
      </c>
      <c r="IQ158" s="600">
        <v>29</v>
      </c>
      <c r="IR158" s="587">
        <v>43</v>
      </c>
      <c r="IS158" s="601">
        <v>72</v>
      </c>
      <c r="IT158" s="599" t="s">
        <v>1188</v>
      </c>
      <c r="IU158" s="600" t="s">
        <v>1188</v>
      </c>
      <c r="IV158" s="587" t="s">
        <v>1188</v>
      </c>
      <c r="IW158" s="601" t="s">
        <v>1188</v>
      </c>
      <c r="IX158" s="602" t="s">
        <v>1188</v>
      </c>
      <c r="IY158" s="681">
        <v>1</v>
      </c>
      <c r="IZ158" s="699" t="s">
        <v>7887</v>
      </c>
      <c r="JA158" s="681">
        <v>1</v>
      </c>
      <c r="JB158" s="699" t="s">
        <v>7888</v>
      </c>
      <c r="JC158" s="681">
        <v>0</v>
      </c>
      <c r="JD158" s="430" t="s">
        <v>1188</v>
      </c>
      <c r="JE158" s="686" t="s">
        <v>1188</v>
      </c>
      <c r="JF158" s="686" t="s">
        <v>1188</v>
      </c>
      <c r="JG158" s="592" t="s">
        <v>1188</v>
      </c>
      <c r="JH158" s="369">
        <v>0</v>
      </c>
      <c r="JI158" s="430" t="s">
        <v>1188</v>
      </c>
      <c r="JJ158" s="686" t="s">
        <v>1188</v>
      </c>
      <c r="JK158" s="686" t="s">
        <v>1188</v>
      </c>
      <c r="JL158" s="592" t="s">
        <v>1188</v>
      </c>
      <c r="JM158" s="369">
        <v>0</v>
      </c>
      <c r="JN158" s="430" t="s">
        <v>1188</v>
      </c>
      <c r="JO158" s="430" t="s">
        <v>1188</v>
      </c>
      <c r="JP158" s="686" t="s">
        <v>1188</v>
      </c>
      <c r="JQ158" s="686" t="s">
        <v>1188</v>
      </c>
      <c r="JR158" s="592" t="s">
        <v>1188</v>
      </c>
      <c r="JS158" s="369">
        <v>0</v>
      </c>
      <c r="JT158" s="430" t="s">
        <v>1188</v>
      </c>
      <c r="JU158" s="686" t="s">
        <v>1188</v>
      </c>
      <c r="JV158" s="686" t="s">
        <v>1188</v>
      </c>
      <c r="JW158" s="592" t="s">
        <v>1188</v>
      </c>
      <c r="JX158" s="606">
        <v>0</v>
      </c>
      <c r="JY158" s="607" t="s">
        <v>1188</v>
      </c>
      <c r="JZ158" s="606" t="s">
        <v>1188</v>
      </c>
      <c r="KA158" s="606">
        <f t="shared" si="273"/>
        <v>0</v>
      </c>
      <c r="KB158" s="606"/>
      <c r="KC158" s="606"/>
      <c r="KD158" s="606"/>
      <c r="KE158" s="606"/>
      <c r="KF158" s="606">
        <f t="shared" si="274"/>
        <v>0</v>
      </c>
      <c r="KG158" s="606"/>
      <c r="KH158" s="606"/>
      <c r="KI158" s="606"/>
      <c r="KJ158" s="606"/>
      <c r="KK158" s="606">
        <v>1</v>
      </c>
      <c r="KL158" s="606">
        <v>1</v>
      </c>
      <c r="KM158" s="608">
        <f t="shared" si="345"/>
        <v>0.60358827114105229</v>
      </c>
      <c r="KN158" s="609">
        <v>0.51794135570526123</v>
      </c>
      <c r="KO158" s="609">
        <v>71.153846740722656</v>
      </c>
      <c r="KP158" s="610">
        <v>7</v>
      </c>
      <c r="KQ158" s="608">
        <f t="shared" si="346"/>
        <v>0.69384253025054932</v>
      </c>
      <c r="KR158" s="609">
        <v>0.96921265125274658</v>
      </c>
      <c r="KS158" s="609">
        <v>81.25</v>
      </c>
      <c r="KT158" s="610">
        <v>8</v>
      </c>
      <c r="KU158" s="610">
        <v>66</v>
      </c>
      <c r="KV158" s="606" t="s">
        <v>5586</v>
      </c>
      <c r="KW158" s="606" t="s">
        <v>7857</v>
      </c>
      <c r="KX158" s="700" t="str">
        <f t="shared" ca="1" si="275"/>
        <v>C</v>
      </c>
      <c r="KY158" s="701">
        <f t="shared" ca="1" si="276"/>
        <v>0.41658326043532168</v>
      </c>
      <c r="KZ158" s="702">
        <f t="shared" ca="1" si="235"/>
        <v>0.36652941176470588</v>
      </c>
      <c r="LA158" s="703">
        <f t="shared" ca="1" si="236"/>
        <v>0.65264761904761903</v>
      </c>
      <c r="LB158" s="703">
        <f t="shared" ca="1" si="237"/>
        <v>0.30951666666666666</v>
      </c>
      <c r="LC158" s="704">
        <f t="shared" ca="1" si="238"/>
        <v>0.33763934426229508</v>
      </c>
      <c r="LD158" s="696" cm="1">
        <f t="array" aca="1" ref="LD158" ca="1">INDIRECT(LD$203&amp;ROW())*LD$205</f>
        <v>0</v>
      </c>
      <c r="LE158" s="696" cm="1">
        <f t="array" aca="1" ref="LE158" ca="1">INDIRECT(LE$203&amp;ROW())*LE$205</f>
        <v>0</v>
      </c>
      <c r="LF158" s="696" cm="1">
        <f t="array" aca="1" ref="LF158" ca="1">INDIRECT(LF$203&amp;ROW())*LF$205</f>
        <v>0</v>
      </c>
      <c r="LG158" s="696" cm="1">
        <f t="array" aca="1" ref="LG158" ca="1">INDIRECT(LG$203&amp;ROW())*LG$205</f>
        <v>3</v>
      </c>
      <c r="LH158" s="696" cm="1">
        <f t="array" aca="1" ref="LH158" ca="1">INDIRECT(LH$203&amp;ROW())*LH$205</f>
        <v>3</v>
      </c>
      <c r="LI158" s="696" cm="1">
        <f t="array" aca="1" ref="LI158" ca="1">INDIRECT(LI$203&amp;ROW())*LI$205</f>
        <v>3</v>
      </c>
      <c r="LJ158" s="696" cm="1">
        <f t="array" aca="1" ref="LJ158" ca="1">INDIRECT(LJ$203&amp;ROW())*LJ$205</f>
        <v>3</v>
      </c>
      <c r="LK158" s="696" cm="1">
        <f t="array" aca="1" ref="LK158" ca="1">INDIRECT(LK$203&amp;ROW())*LK$205</f>
        <v>3</v>
      </c>
      <c r="LL158" s="696" cm="1">
        <f t="array" aca="1" ref="LL158" ca="1">INDIRECT(LL$203&amp;ROW())*LL$205</f>
        <v>3</v>
      </c>
      <c r="LM158" s="696" cm="1">
        <f t="array" aca="1" ref="LM158" ca="1">INDIRECT(LM$203&amp;ROW())*LM$205</f>
        <v>6</v>
      </c>
      <c r="LN158" s="696" cm="1">
        <f t="array" aca="1" ref="LN158" ca="1">INDIRECT(LN$203&amp;ROW())*LN$205</f>
        <v>3</v>
      </c>
      <c r="LO158" s="696" cm="1">
        <f t="array" aca="1" ref="LO158" ca="1">INDIRECT(LO$203&amp;ROW())*LO$205</f>
        <v>0</v>
      </c>
      <c r="LP158" s="696" cm="1">
        <f t="array" aca="1" ref="LP158" ca="1">INDIRECT(LP$203&amp;ROW())*LP$205</f>
        <v>0</v>
      </c>
      <c r="LQ158" s="696" cm="1">
        <f t="array" aca="1" ref="LQ158" ca="1">IF(INDIRECT(LQ$203&amp;ROW())="-",0,INDIRECT(LQ$203&amp;ROW())*LQ$205)</f>
        <v>4.1550000000000002</v>
      </c>
      <c r="LR158" s="696" cm="1">
        <f t="array" aca="1" ref="LR158" ca="1">INDIRECT(LR$203&amp;ROW())*LR$205</f>
        <v>0</v>
      </c>
      <c r="LS158" s="696" cm="1">
        <f t="array" aca="1" ref="LS158" ca="1">IF(INDIRECT(LS$203&amp;ROW())="-",0,INDIRECT(LS$203&amp;ROW())*LS$205)</f>
        <v>3.7056000000000004</v>
      </c>
      <c r="LT158" s="696" cm="1">
        <f t="array" aca="1" ref="LT158" ca="1">INDIRECT(LT$203&amp;ROW())*LT$205</f>
        <v>4</v>
      </c>
      <c r="LU158" s="696" cm="1">
        <f t="array" aca="1" ref="LU158" ca="1">INDIRECT(LU$203&amp;ROW())*LU$205</f>
        <v>2</v>
      </c>
      <c r="LV158" s="696" cm="1">
        <f t="array" aca="1" ref="LV158" ca="1">INDIRECT(LV$203&amp;ROW())*LV$205</f>
        <v>2</v>
      </c>
      <c r="LW158" s="696" cm="1">
        <f t="array" aca="1" ref="LW158" ca="1">INDIRECT(LW$203&amp;ROW())*LW$205</f>
        <v>0</v>
      </c>
      <c r="LX158" s="696" cm="1">
        <f t="array" aca="1" ref="LX158" ca="1">INDIRECT(LX$203&amp;ROW())*LX$205</f>
        <v>2</v>
      </c>
      <c r="LY158" s="696" cm="1">
        <f t="array" aca="1" ref="LY158" ca="1">IF(INDIRECT(LY$203&amp;ROW())="-",0,INDIRECT(LY$203&amp;ROW())*LY$205)</f>
        <v>3.4283999999999999</v>
      </c>
      <c r="LZ158" s="696" cm="1">
        <f t="array" aca="1" ref="LZ158" ca="1">INDIRECT(LZ$203&amp;ROW())*LZ$205</f>
        <v>2</v>
      </c>
      <c r="MA158" s="696" cm="1">
        <f t="array" aca="1" ref="MA158" ca="1">INDIRECT(MA$203&amp;ROW())*MA$205</f>
        <v>2</v>
      </c>
      <c r="MB158" s="696" cm="1">
        <f t="array" aca="1" ref="MB158" ca="1">INDIRECT(MB$203&amp;ROW())*MB$205</f>
        <v>0</v>
      </c>
      <c r="MC158" s="696" cm="1">
        <f t="array" aca="1" ref="MC158" ca="1">IF($MB158=0,0,INDIRECT(MC$203&amp;ROW())*MC$205)</f>
        <v>0</v>
      </c>
      <c r="MD158" s="696" cm="1">
        <f t="array" aca="1" ref="MD158" ca="1">IF($MB158=0,0,INDIRECT(MD$203&amp;ROW())*MD$205)</f>
        <v>0</v>
      </c>
      <c r="ME158" s="696" cm="1">
        <f t="array" aca="1" ref="ME158" ca="1">IF($MB158=0,0,INDIRECT(ME$203&amp;ROW())*ME$205)</f>
        <v>0</v>
      </c>
      <c r="MF158" s="696" cm="1">
        <f t="array" aca="1" ref="MF158" ca="1">IF($MB158=0,0,INDIRECT(MF$203&amp;ROW())*MF$205)</f>
        <v>0</v>
      </c>
      <c r="MG158" s="696" cm="1">
        <f t="array" aca="1" ref="MG158" ca="1">INDIRECT(MG$203&amp;ROW())*MG$205</f>
        <v>0</v>
      </c>
      <c r="MH158" s="696" cm="1">
        <f t="array" aca="1" ref="MH158" ca="1">IF($MG158=0,0,INDIRECT(MH$203&amp;ROW())*MH$205)</f>
        <v>0</v>
      </c>
      <c r="MI158" s="696" cm="1">
        <f t="array" aca="1" ref="MI158" ca="1">IF($MG158=0,0,INDIRECT(MI$203&amp;ROW())*MI$205)</f>
        <v>0</v>
      </c>
      <c r="MJ158" s="696" cm="1">
        <f t="array" aca="1" ref="MJ158" ca="1">INDIRECT(MJ$203&amp;ROW())*MJ$205</f>
        <v>0</v>
      </c>
      <c r="MK158" s="696" cm="1">
        <f t="array" aca="1" ref="MK158" ca="1">INDIRECT(MK$203&amp;ROW())*MK$205</f>
        <v>0</v>
      </c>
      <c r="ML158" s="696" cm="1">
        <f t="array" aca="1" ref="ML158" ca="1">INDIRECT(ML$203&amp;ROW())*ML$205</f>
        <v>0</v>
      </c>
      <c r="MM158" s="696" cm="1">
        <f t="array" aca="1" ref="MM158" ca="1">INDIRECT(MM$203&amp;ROW())*MM$205</f>
        <v>4</v>
      </c>
      <c r="MN158" s="696" cm="1">
        <f t="array" aca="1" ref="MN158" ca="1">INDIRECT(MN$203&amp;ROW())*MN$205</f>
        <v>0</v>
      </c>
      <c r="MO158" s="696" cm="1">
        <f t="array" aca="1" ref="MO158" ca="1">INDIRECT(MO$203&amp;ROW())*MO$205</f>
        <v>2</v>
      </c>
      <c r="MP158" s="696" cm="1">
        <f t="array" aca="1" ref="MP158" ca="1">INDIRECT(MP$203&amp;ROW())*MP$205</f>
        <v>2</v>
      </c>
      <c r="MQ158" s="696" cm="1">
        <f t="array" aca="1" ref="MQ158" ca="1">INDIRECT(MQ$203&amp;ROW())*MQ$205</f>
        <v>1</v>
      </c>
      <c r="MR158" s="696" cm="1">
        <f t="array" aca="1" ref="MR158" ca="1">INDIRECT(MR$203&amp;ROW())*MR$205</f>
        <v>2</v>
      </c>
      <c r="MS158" s="696" cm="1">
        <f t="array" aca="1" ref="MS158" ca="1">INDIRECT(MS$203&amp;ROW())*MS$205</f>
        <v>2</v>
      </c>
      <c r="MT158" s="696" cm="1">
        <f t="array" aca="1" ref="MT158" ca="1">INDIRECT(MT$203&amp;ROW())*MT$205</f>
        <v>3</v>
      </c>
      <c r="MU158" s="696" cm="1">
        <f t="array" aca="1" ref="MU158" ca="1">INDIRECT(MU$203&amp;ROW())*MU$205</f>
        <v>0</v>
      </c>
      <c r="MV158" s="696" cm="1">
        <f t="array" aca="1" ref="MV158" ca="1">IF(INDIRECT(MV$203&amp;ROW())="-",0,INDIRECT(MV$203&amp;ROW())*MV$205)</f>
        <v>4.5960000000000001</v>
      </c>
      <c r="MW158" s="696" cm="1">
        <f t="array" aca="1" ref="MW158" ca="1">INDIRECT(MW$203&amp;ROW())*MW$205</f>
        <v>0</v>
      </c>
      <c r="MX158" s="696" cm="1">
        <f t="array" aca="1" ref="MX158" ca="1">INDIRECT(MX$203&amp;ROW())*MX$205</f>
        <v>0</v>
      </c>
      <c r="MY158" s="696" cm="1">
        <f t="array" aca="1" ref="MY158" ca="1">INDIRECT(MY$203&amp;ROW())*MY$205</f>
        <v>0</v>
      </c>
      <c r="NA158" s="701">
        <f t="shared" si="277"/>
        <v>0.60225609756097553</v>
      </c>
      <c r="NB158" s="617">
        <f t="shared" si="278"/>
        <v>0.61554285714285706</v>
      </c>
      <c r="NC158" s="695">
        <f t="shared" si="279"/>
        <v>0.1978</v>
      </c>
      <c r="ND158" s="697">
        <f t="shared" si="280"/>
        <v>0.4728148148148148</v>
      </c>
      <c r="NE158" s="694">
        <f t="shared" si="281"/>
        <v>0.47210344237966184</v>
      </c>
      <c r="NF158" s="682" t="str">
        <f t="shared" si="282"/>
        <v>C</v>
      </c>
      <c r="NH158" s="606" t="s">
        <v>7857</v>
      </c>
      <c r="NI158" s="563" t="str">
        <f t="shared" si="239"/>
        <v>B</v>
      </c>
      <c r="NJ158" s="563" t="str">
        <f t="shared" si="283"/>
        <v>C</v>
      </c>
      <c r="NK158" s="563" t="str">
        <f t="shared" ca="1" si="284"/>
        <v>C</v>
      </c>
      <c r="NL158" s="563" t="str">
        <f t="shared" ca="1" si="285"/>
        <v>C</v>
      </c>
      <c r="NM158" s="563" t="str">
        <f t="shared" ca="1" si="286"/>
        <v>B</v>
      </c>
      <c r="NN158" s="563" t="str">
        <f t="shared" ca="1" si="306"/>
        <v>C</v>
      </c>
      <c r="NO158" s="563" t="str">
        <f t="shared" ca="1" si="307"/>
        <v>B</v>
      </c>
      <c r="NP158" s="606" t="str">
        <f t="shared" si="287"/>
        <v>-</v>
      </c>
      <c r="NQ158" s="682" t="str">
        <f t="shared" si="288"/>
        <v>-</v>
      </c>
      <c r="NR158" s="682" t="e">
        <f>IF(OR(AND(NI158="A",OR(NJ158="C",NJ158="D")),AND(NI158="A",OR(#REF!="C",#REF!="D")),AND(NI158="B",OR(NJ158="D",#REF!="D")),AND(OR(NI158="C",NI158="D"),OR(NJ158="A",NJ158="B")),AND(OR(NI158="C",NI158="D"),OR(#REF!="A",#REF!="B")),AND(OR(NJ158="A",#REF!="A",NJ158="B",#REF!="B"),OR(NP158="-",NQ158="-")),AND(OR(NJ158="C",#REF!="C",NJ158="D",#REF!="D"),NP158="Yes")),"Yes","-")</f>
        <v>#REF!</v>
      </c>
      <c r="NS158" s="607"/>
      <c r="NT158" s="619">
        <f t="shared" si="289"/>
        <v>0.69199999999999995</v>
      </c>
      <c r="NU158" s="619">
        <f t="shared" si="290"/>
        <v>0.47210344237966184</v>
      </c>
      <c r="NV158" s="619">
        <f t="shared" ca="1" si="291"/>
        <v>0.41658326043532168</v>
      </c>
      <c r="NW158" s="619">
        <f t="shared" ca="1" si="308"/>
        <v>0.45241132996671068</v>
      </c>
      <c r="NX158" s="619">
        <f t="shared" ca="1" si="309"/>
        <v>0.50347024204144808</v>
      </c>
      <c r="NY158" s="620">
        <f t="shared" ca="1" si="310"/>
        <v>0.4581893853502636</v>
      </c>
      <c r="NZ158" s="620">
        <f t="shared" ca="1" si="311"/>
        <v>0.53931125814060099</v>
      </c>
      <c r="OA158" s="705" t="s">
        <v>1188</v>
      </c>
      <c r="OB158" s="706" t="s">
        <v>1188</v>
      </c>
      <c r="OC158" s="494"/>
      <c r="OE158" s="606" t="s">
        <v>7857</v>
      </c>
      <c r="OF158" s="700" t="str">
        <f t="shared" ca="1" si="292"/>
        <v>C</v>
      </c>
      <c r="OG158" s="701">
        <f t="shared" ca="1" si="312"/>
        <v>0.45241132996671068</v>
      </c>
      <c r="OH158" s="705">
        <f t="shared" ca="1" si="293"/>
        <v>0.53409402386117133</v>
      </c>
      <c r="OI158" s="696">
        <f t="shared" ca="1" si="294"/>
        <v>0.62713052346298626</v>
      </c>
      <c r="OJ158" s="696">
        <f t="shared" ca="1" si="295"/>
        <v>0.21463024509254766</v>
      </c>
      <c r="OK158" s="697">
        <f t="shared" ca="1" si="296"/>
        <v>0.43379052745013746</v>
      </c>
      <c r="OL158" s="696" cm="1">
        <f t="array" aca="1" ref="OL158" ca="1">INDIRECT(OL$203&amp;ROW())*OL$205</f>
        <v>0</v>
      </c>
      <c r="OM158" s="696" cm="1">
        <f t="array" aca="1" ref="OM158" ca="1">INDIRECT(OM$203&amp;ROW())*OM$205</f>
        <v>0</v>
      </c>
      <c r="ON158" s="696" cm="1">
        <f t="array" aca="1" ref="ON158" ca="1">INDIRECT(ON$203&amp;ROW())*ON$205</f>
        <v>0</v>
      </c>
      <c r="OO158" s="696" cm="1">
        <f t="array" aca="1" ref="OO158" ca="1">INDIRECT(OO$203&amp;ROW())*OO$205</f>
        <v>1.0790999999999999</v>
      </c>
      <c r="OP158" s="696" cm="1">
        <f t="array" aca="1" ref="OP158" ca="1">INDIRECT(OP$203&amp;ROW())*OP$205</f>
        <v>1.5831</v>
      </c>
      <c r="OQ158" s="696" cm="1">
        <f t="array" aca="1" ref="OQ158" ca="1">INDIRECT(OQ$203&amp;ROW())*OQ$205</f>
        <v>1.5849</v>
      </c>
      <c r="OR158" s="696" cm="1">
        <f t="array" aca="1" ref="OR158" ca="1">INDIRECT(OR$203&amp;ROW())*OR$205</f>
        <v>1.4141999999999999</v>
      </c>
      <c r="OS158" s="696" cm="1">
        <f t="array" aca="1" ref="OS158" ca="1">INDIRECT(OS$203&amp;ROW())*OS$205</f>
        <v>1.5387</v>
      </c>
      <c r="OT158" s="696" cm="1">
        <f t="array" aca="1" ref="OT158" ca="1">INDIRECT(OT$203&amp;ROW())*OT$205</f>
        <v>1.4727000000000001</v>
      </c>
      <c r="OU158" s="696" cm="1">
        <f t="array" aca="1" ref="OU158" ca="1">INDIRECT(OU$203&amp;ROW())*OU$205</f>
        <v>1.9304999999999999</v>
      </c>
      <c r="OV158" s="696" cm="1">
        <f t="array" aca="1" ref="OV158" ca="1">INDIRECT(OV$203&amp;ROW())*OV$205</f>
        <v>1.2161999999999999</v>
      </c>
      <c r="OW158" s="696" cm="1">
        <f t="array" aca="1" ref="OW158" ca="1">INDIRECT(OW$203&amp;ROW())*OW$205</f>
        <v>0</v>
      </c>
      <c r="OX158" s="696" cm="1">
        <f t="array" aca="1" ref="OX158" ca="1">INDIRECT(OX$203&amp;ROW())*OX$205</f>
        <v>0</v>
      </c>
      <c r="OY158" s="696" cm="1">
        <f t="array" aca="1" ref="OY158" ca="1">IF(INDIRECT(OY$203&amp;ROW())="-",0,INDIRECT(OY$203&amp;ROW())*OY$205)</f>
        <v>0.49146725000000002</v>
      </c>
      <c r="OZ158" s="696" cm="1">
        <f t="array" aca="1" ref="OZ158" ca="1">INDIRECT(OZ$203&amp;ROW())*OZ$205</f>
        <v>0</v>
      </c>
      <c r="PA158" s="696" cm="1">
        <f t="array" aca="1" ref="PA158" ca="1">IF(INDIRECT(PA$203&amp;ROW())="-",0,INDIRECT(PA$203&amp;ROW())*PA$205)</f>
        <v>0.54558784000000005</v>
      </c>
      <c r="PB158" s="705" cm="1">
        <f t="array" aca="1" ref="PB158" ca="1">INDIRECT(PB$203&amp;ROW())*PB$205</f>
        <v>1.5084</v>
      </c>
      <c r="PC158" s="696" cm="1">
        <f t="array" aca="1" ref="PC158" ca="1">INDIRECT(PC$203&amp;ROW())*PC$205</f>
        <v>1.3946000000000001</v>
      </c>
      <c r="PD158" s="696" cm="1">
        <f t="array" aca="1" ref="PD158" ca="1">INDIRECT(PD$203&amp;ROW())*PD$205</f>
        <v>1.4683999999999999</v>
      </c>
      <c r="PE158" s="696" cm="1">
        <f t="array" aca="1" ref="PE158" ca="1">INDIRECT(PE$203&amp;ROW())*PE$205</f>
        <v>0</v>
      </c>
      <c r="PF158" s="696" cm="1">
        <f t="array" aca="1" ref="PF158" ca="1">INDIRECT(PF$203&amp;ROW())*PF$205</f>
        <v>1.3308</v>
      </c>
      <c r="PG158" s="696" cm="1">
        <f t="array" aca="1" ref="PG158" ca="1">IF(INDIRECT(PG$203&amp;ROW())="-",0,INDIRECT(PG$203&amp;ROW())*PG$205)</f>
        <v>0.499975</v>
      </c>
      <c r="PH158" s="696" cm="1">
        <f t="array" aca="1" ref="PH158" ca="1">INDIRECT(PH$203&amp;ROW())*PH$205</f>
        <v>0.61699999999999999</v>
      </c>
      <c r="PI158" s="696" cm="1">
        <f t="array" aca="1" ref="PI158" ca="1">INDIRECT(PI$203&amp;ROW())*PI$205</f>
        <v>0.60729999999999995</v>
      </c>
      <c r="PJ158" s="696" cm="1">
        <f t="array" aca="1" ref="PJ158" ca="1">INDIRECT(PJ$203&amp;ROW())*PJ$205</f>
        <v>0</v>
      </c>
      <c r="PK158" s="696" cm="1">
        <f t="array" aca="1" ref="PK158" ca="1">IF($PJ158=0,0,INDIRECT(PK$203&amp;ROW())*PK$205)</f>
        <v>0</v>
      </c>
      <c r="PL158" s="696" cm="1">
        <f t="array" aca="1" ref="PL158" ca="1">IF($MPE158=0,0,INDIRECT(PL$203&amp;ROW())*PL$205)</f>
        <v>0</v>
      </c>
      <c r="PM158" s="696" cm="1">
        <f t="array" aca="1" ref="PM158" ca="1">IF($MPE158=0,0,INDIRECT(PM$203&amp;ROW())*PM$205)</f>
        <v>0</v>
      </c>
      <c r="PN158" s="696" cm="1">
        <f t="array" aca="1" ref="PN158" ca="1">IF($PJ158=0,0,INDIRECT(PN$203&amp;ROW())*PN$205)</f>
        <v>0</v>
      </c>
      <c r="PO158" s="696" cm="1">
        <f t="array" aca="1" ref="PO158" ca="1">INDIRECT(PO$203&amp;ROW())*PO$205</f>
        <v>0</v>
      </c>
      <c r="PP158" s="696" cm="1">
        <f t="array" aca="1" ref="PP158" ca="1">IF($PO158=0,0,INDIRECT(PP$203&amp;ROW())*PP$205)</f>
        <v>0</v>
      </c>
      <c r="PQ158" s="696" cm="1">
        <f t="array" aca="1" ref="PQ158" ca="1">IF($PO158=0,0,INDIRECT(PQ$203&amp;ROW())*PQ$205)</f>
        <v>0</v>
      </c>
      <c r="PR158" s="696" cm="1">
        <f t="array" aca="1" ref="PR158" ca="1">INDIRECT(PR$203&amp;ROW())*PR$205</f>
        <v>0</v>
      </c>
      <c r="PS158" s="696" cm="1">
        <f t="array" aca="1" ref="PS158" ca="1">INDIRECT(PS$203&amp;ROW())*PS$205</f>
        <v>0</v>
      </c>
      <c r="PT158" s="696" cm="1">
        <f t="array" aca="1" ref="PT158" ca="1">INDIRECT(PT$203&amp;ROW())*PT$205</f>
        <v>0</v>
      </c>
      <c r="PU158" s="696" cm="1">
        <f t="array" aca="1" ref="PU158" ca="1">INDIRECT(PU$203&amp;ROW())*PU$205</f>
        <v>1.1798</v>
      </c>
      <c r="PV158" s="696" cm="1">
        <f t="array" aca="1" ref="PV158" ca="1">INDIRECT(PV$203&amp;ROW())*PV$205</f>
        <v>0</v>
      </c>
      <c r="PW158" s="696" cm="1">
        <f t="array" aca="1" ref="PW158" ca="1">INDIRECT(PW$203&amp;ROW())*PW$205</f>
        <v>1.0658000000000001</v>
      </c>
      <c r="PX158" s="696" cm="1">
        <f t="array" aca="1" ref="PX158" ca="1">INDIRECT(PX$203&amp;ROW())*PX$205</f>
        <v>1.1714</v>
      </c>
      <c r="PY158" s="696" cm="1">
        <f t="array" aca="1" ref="PY158" ca="1">INDIRECT(PY$203&amp;ROW())*PY$205</f>
        <v>0.59330000000000005</v>
      </c>
      <c r="PZ158" s="696" cm="1">
        <f t="array" aca="1" ref="PZ158" ca="1">INDIRECT(PZ$203&amp;ROW())*PZ$205</f>
        <v>0.17430000000000001</v>
      </c>
      <c r="QA158" s="696" cm="1">
        <f t="array" aca="1" ref="QA158" ca="1">INDIRECT(QA$203&amp;ROW())*QA$205</f>
        <v>0.31659999999999999</v>
      </c>
      <c r="QB158" s="696" cm="1">
        <f t="array" aca="1" ref="QB158" ca="1">INDIRECT(QB$203&amp;ROW())*QB$205</f>
        <v>2.3948999999999998</v>
      </c>
      <c r="QC158" s="696" cm="1">
        <f t="array" aca="1" ref="QC158" ca="1">INDIRECT(QC$203&amp;ROW())*QC$205</f>
        <v>0</v>
      </c>
      <c r="QD158" s="696" cm="1">
        <f t="array" aca="1" ref="QD158" ca="1">IF(INDIRECT(QD$203&amp;ROW())="-",0,INDIRECT(QD$203&amp;ROW())*QD$205)</f>
        <v>0.4704006</v>
      </c>
      <c r="QE158" s="696" cm="1">
        <f t="array" aca="1" ref="QE158" ca="1">INDIRECT(QE$203&amp;ROW())*QE$205</f>
        <v>0</v>
      </c>
      <c r="QF158" s="696" cm="1">
        <f t="array" aca="1" ref="QF158" ca="1">INDIRECT(QF$203&amp;ROW())*QF$205</f>
        <v>0</v>
      </c>
      <c r="QG158" s="696" cm="1">
        <f t="array" aca="1" ref="QG158" ca="1">INDIRECT(QG$203&amp;ROW())*QG$205</f>
        <v>0</v>
      </c>
      <c r="QI158" s="606" t="s">
        <v>7857</v>
      </c>
      <c r="QJ158" s="700" t="str">
        <f t="shared" ca="1" si="297"/>
        <v>B</v>
      </c>
      <c r="QK158" s="701">
        <f t="shared" ca="1" si="313"/>
        <v>0.50347024204144808</v>
      </c>
      <c r="QL158" s="705">
        <f t="shared" ca="1" si="298"/>
        <v>0.74222657959637173</v>
      </c>
      <c r="QM158" s="696">
        <f t="shared" ca="1" si="299"/>
        <v>0.56268194064891408</v>
      </c>
      <c r="QN158" s="696">
        <f t="shared" ca="1" si="300"/>
        <v>0.17349558866203665</v>
      </c>
      <c r="QO158" s="697">
        <f t="shared" ca="1" si="301"/>
        <v>0.53547685925846977</v>
      </c>
      <c r="QP158" s="696" cm="1">
        <f t="array" aca="1" ref="QP158" ca="1">INDIRECT(QP$203&amp;ROW())*QP$205</f>
        <v>0</v>
      </c>
      <c r="QQ158" s="696" cm="1">
        <f t="array" aca="1" ref="QQ158" ca="1">INDIRECT(QQ$203&amp;ROW())*QQ$205</f>
        <v>0</v>
      </c>
      <c r="QR158" s="696" cm="1">
        <f t="array" aca="1" ref="QR158" ca="1">INDIRECT(QR$203&amp;ROW())*QR$205</f>
        <v>0</v>
      </c>
      <c r="QS158" s="696" cm="1">
        <f t="array" aca="1" ref="QS158" ca="1">INDIRECT(QS$203&amp;ROW())*QS$205</f>
        <v>0.22471360933801068</v>
      </c>
      <c r="QT158" s="696" cm="1">
        <f t="array" aca="1" ref="QT158" ca="1">INDIRECT(QT$203&amp;ROW())*QT$205</f>
        <v>0.26232814414996541</v>
      </c>
      <c r="QU158" s="696" cm="1">
        <f t="array" aca="1" ref="QU158" ca="1">INDIRECT(QU$203&amp;ROW())*QU$205</f>
        <v>0.53329206883563263</v>
      </c>
      <c r="QV158" s="696" cm="1">
        <f t="array" aca="1" ref="QV158" ca="1">INDIRECT(QV$203&amp;ROW())*QV$205</f>
        <v>0.24117831443907087</v>
      </c>
      <c r="QW158" s="696" cm="1">
        <f t="array" aca="1" ref="QW158" ca="1">INDIRECT(QW$203&amp;ROW())*QW$205</f>
        <v>0.53099416374332975</v>
      </c>
      <c r="QX158" s="696" cm="1">
        <f t="array" aca="1" ref="QX158" ca="1">INDIRECT(QX$203&amp;ROW())*QX$205</f>
        <v>0.60640894423913805</v>
      </c>
      <c r="QY158" s="696" cm="1">
        <f t="array" aca="1" ref="QY158" ca="1">INDIRECT(QY$203&amp;ROW())*QY$205</f>
        <v>0.13540247513535897</v>
      </c>
      <c r="QZ158" s="696" cm="1">
        <f t="array" aca="1" ref="QZ158" ca="1">INDIRECT(QZ$203&amp;ROW())*QZ$205</f>
        <v>0.27613248380770827</v>
      </c>
      <c r="RA158" s="696" cm="1">
        <f t="array" aca="1" ref="RA158" ca="1">INDIRECT(RA$203&amp;ROW())*RA$205</f>
        <v>0</v>
      </c>
      <c r="RB158" s="696" cm="1">
        <f t="array" aca="1" ref="RB158" ca="1">INDIRECT(RB$203&amp;ROW())*RB$205</f>
        <v>0</v>
      </c>
      <c r="RC158" s="696" cm="1">
        <f t="array" aca="1" ref="RC158" ca="1">IF(INDIRECT(RC$203&amp;ROW())="-",0,INDIRECT(RC$203&amp;ROW())*RC$205)</f>
        <v>5.8106716011439019E-2</v>
      </c>
      <c r="RD158" s="696" cm="1">
        <f t="array" aca="1" ref="RD158" ca="1">INDIRECT(RD$203&amp;ROW())*RD$205</f>
        <v>0</v>
      </c>
      <c r="RE158" s="696" cm="1">
        <f t="array" aca="1" ref="RE158" ca="1">IF(INDIRECT(RE$203&amp;ROW())="-",0,INDIRECT(RE$203&amp;ROW())*RE$205)</f>
        <v>3.9087310938444815E-2</v>
      </c>
      <c r="RF158" s="705" cm="1">
        <f t="array" aca="1" ref="RF158" ca="1">INDIRECT(RF$203&amp;ROW())*RF$205</f>
        <v>0.10613798880649605</v>
      </c>
      <c r="RG158" s="696" cm="1">
        <f t="array" aca="1" ref="RG158" ca="1">INDIRECT(RG$203&amp;ROW())*RG$205</f>
        <v>0.27650466908360405</v>
      </c>
      <c r="RH158" s="696" cm="1">
        <f t="array" aca="1" ref="RH158" ca="1">INDIRECT(RH$203&amp;ROW())*RH$205</f>
        <v>5.8387680780544585E-2</v>
      </c>
      <c r="RI158" s="696" cm="1">
        <f t="array" aca="1" ref="RI158" ca="1">INDIRECT(RI$203&amp;ROW())*RI$205</f>
        <v>0</v>
      </c>
      <c r="RJ158" s="696" cm="1">
        <f t="array" aca="1" ref="RJ158" ca="1">INDIRECT(RJ$203&amp;ROW())*RJ$205</f>
        <v>0.12226723336432462</v>
      </c>
      <c r="RK158" s="696" cm="1">
        <f t="array" aca="1" ref="RK158" ca="1">IF(INDIRECT(RK$203&amp;ROW())="-",0,INDIRECT(RK$203&amp;ROW())*RK$205)</f>
        <v>3.4524901594687858E-2</v>
      </c>
      <c r="RL158" s="696" cm="1">
        <f t="array" aca="1" ref="RL158" ca="1">INDIRECT(RL$203&amp;ROW())*RL$205</f>
        <v>0.11262003659234653</v>
      </c>
      <c r="RM158" s="696" cm="1">
        <f t="array" aca="1" ref="RM158" ca="1">INDIRECT(RM$203&amp;ROW())*RM$205</f>
        <v>1.4993730364766381E-2</v>
      </c>
      <c r="RN158" s="696" cm="1">
        <f t="array" aca="1" ref="RN158" ca="1">INDIRECT(RN$203&amp;ROW())*RN$205</f>
        <v>0</v>
      </c>
      <c r="RO158" s="696" cm="1">
        <f t="array" aca="1" ref="RO158" ca="1">IF($RN158=0,0,INDIRECT(RO$203&amp;ROW())*RO$205)</f>
        <v>0</v>
      </c>
      <c r="RP158" s="696" cm="1">
        <f t="array" aca="1" ref="RP158" ca="1">IF($RN158=0,0,INDIRECT(RP$203&amp;ROW())*RP$205)</f>
        <v>0</v>
      </c>
      <c r="RQ158" s="696" cm="1">
        <f t="array" aca="1" ref="RQ158" ca="1">IF($RN158=0,0,INDIRECT(RQ$203&amp;ROW())*RQ$205)</f>
        <v>0</v>
      </c>
      <c r="RR158" s="696" cm="1">
        <f t="array" aca="1" ref="RR158" ca="1">IF($RN158=0,0,INDIRECT(RR$203&amp;ROW())*RR$205)</f>
        <v>0</v>
      </c>
      <c r="RS158" s="696" cm="1">
        <f t="array" aca="1" ref="RS158" ca="1">INDIRECT(RS$203&amp;ROW())*RS$205</f>
        <v>0</v>
      </c>
      <c r="RT158" s="696" cm="1">
        <f t="array" aca="1" ref="RT158" ca="1">IF($RS158=0,0,INDIRECT(RT$203&amp;ROW())*RT$205)</f>
        <v>0</v>
      </c>
      <c r="RU158" s="696" cm="1">
        <f t="array" aca="1" ref="RU158" ca="1">IF($RS158=0,0,INDIRECT(RU$203&amp;ROW())*RU$205)</f>
        <v>0</v>
      </c>
      <c r="RV158" s="696" cm="1">
        <f t="array" aca="1" ref="RV158" ca="1">INDIRECT(RV$203&amp;ROW())*RV$205</f>
        <v>0</v>
      </c>
      <c r="RW158" s="696" cm="1">
        <f t="array" aca="1" ref="RW158" ca="1">INDIRECT(RW$203&amp;ROW())*RW$205</f>
        <v>0</v>
      </c>
      <c r="RX158" s="696" cm="1">
        <f t="array" aca="1" ref="RX158" ca="1">INDIRECT(RX$203&amp;ROW())*RX$205</f>
        <v>0</v>
      </c>
      <c r="RY158" s="696" cm="1">
        <f t="array" aca="1" ref="RY158" ca="1">INDIRECT(RY$203&amp;ROW())*RY$205</f>
        <v>5.6264463580193595E-2</v>
      </c>
      <c r="RZ158" s="696" cm="1">
        <f t="array" aca="1" ref="RZ158" ca="1">INDIRECT(RZ$203&amp;ROW())*RZ$205</f>
        <v>0</v>
      </c>
      <c r="SA158" s="696" cm="1">
        <f t="array" aca="1" ref="SA158" ca="1">INDIRECT(SA$203&amp;ROW())*SA$205</f>
        <v>0.20458618579029147</v>
      </c>
      <c r="SB158" s="696" cm="1">
        <f t="array" aca="1" ref="SB158" ca="1">INDIRECT(SB$203&amp;ROW())*SB$205</f>
        <v>4.7124126502052749E-2</v>
      </c>
      <c r="SC158" s="696" cm="1">
        <f t="array" aca="1" ref="SC158" ca="1">INDIRECT(SC$203&amp;ROW())*SC$205</f>
        <v>2.7145803117995537E-2</v>
      </c>
      <c r="SD158" s="696" cm="1">
        <f t="array" aca="1" ref="SD158" ca="1">INDIRECT(SD$203&amp;ROW())*SD$205</f>
        <v>0.3072993885784252</v>
      </c>
      <c r="SE158" s="696" cm="1">
        <f t="array" aca="1" ref="SE158" ca="1">INDIRECT(SE$203&amp;ROW())*SE$205</f>
        <v>0.2585618210787391</v>
      </c>
      <c r="SF158" s="696" cm="1">
        <f t="array" aca="1" ref="SF158" ca="1">INDIRECT(SF$203&amp;ROW())*SF$205</f>
        <v>0.19835664972334499</v>
      </c>
      <c r="SG158" s="696" cm="1">
        <f t="array" aca="1" ref="SG158" ca="1">INDIRECT(SG$203&amp;ROW())*SG$205</f>
        <v>0</v>
      </c>
      <c r="SH158" s="696" cm="1">
        <f t="array" aca="1" ref="SH158" ca="1">IF(INDIRECT(SH$203&amp;ROW())="-",0,INDIRECT(SH$203&amp;ROW())*SH$205)</f>
        <v>6.0268924159691567E-2</v>
      </c>
      <c r="SI158" s="696" cm="1">
        <f t="array" aca="1" ref="SI158" ca="1">INDIRECT(SI$203&amp;ROW())*SI$205</f>
        <v>0</v>
      </c>
      <c r="SJ158" s="696" cm="1">
        <f t="array" aca="1" ref="SJ158" ca="1">INDIRECT(SJ$203&amp;ROW())*SJ$205</f>
        <v>0</v>
      </c>
      <c r="SK158" s="696" cm="1">
        <f t="array" aca="1" ref="SK158" ca="1">INDIRECT(SK$203&amp;ROW())*SK$205</f>
        <v>0</v>
      </c>
      <c r="SN158" s="606" t="s">
        <v>7857</v>
      </c>
      <c r="SO158" s="707" cm="1">
        <f t="array" aca="1" ref="SO158" ca="1">INDIRECT(SO$203&amp;ROW())*SO$205</f>
        <v>0</v>
      </c>
      <c r="SP158" s="707" cm="1">
        <f t="array" aca="1" ref="SP158" ca="1">INDIRECT(SP$203&amp;ROW())*SP$205</f>
        <v>0</v>
      </c>
      <c r="SQ158" s="707" cm="1">
        <f t="array" aca="1" ref="SQ158" ca="1">INDIRECT(SQ$203&amp;ROW())*SQ$205</f>
        <v>0</v>
      </c>
      <c r="SR158" s="707" cm="1">
        <f t="array" aca="1" ref="SR158" ca="1">INDIRECT(SR$203&amp;ROW())*SR$205</f>
        <v>3</v>
      </c>
      <c r="SS158" s="707" cm="1">
        <f t="array" aca="1" ref="SS158" ca="1">INDIRECT(SS$203&amp;ROW())*SS$205</f>
        <v>3</v>
      </c>
      <c r="ST158" s="707" cm="1">
        <f t="array" aca="1" ref="ST158" ca="1">INDIRECT(ST$203&amp;ROW())*ST$205</f>
        <v>3</v>
      </c>
      <c r="SU158" s="707" cm="1">
        <f t="array" aca="1" ref="SU158" ca="1">INDIRECT(SU$203&amp;ROW())*SU$205</f>
        <v>3</v>
      </c>
      <c r="SV158" s="707" cm="1">
        <f t="array" aca="1" ref="SV158" ca="1">INDIRECT(SV$203&amp;ROW())*SV$205</f>
        <v>3</v>
      </c>
      <c r="SW158" s="707" cm="1">
        <f t="array" aca="1" ref="SW158" ca="1">INDIRECT(SW$203&amp;ROW())*SW$205</f>
        <v>3</v>
      </c>
      <c r="SX158" s="707" cm="1">
        <f t="array" aca="1" ref="SX158" ca="1">INDIRECT(SX$203&amp;ROW())*SX$205</f>
        <v>3</v>
      </c>
      <c r="SY158" s="707" cm="1">
        <f t="array" aca="1" ref="SY158" ca="1">INDIRECT(SY$203&amp;ROW())*SY$205</f>
        <v>3</v>
      </c>
      <c r="SZ158" s="707" cm="1">
        <f t="array" aca="1" ref="SZ158" ca="1">INDIRECT(SZ$203&amp;ROW())*SZ$205</f>
        <v>0</v>
      </c>
      <c r="TA158" s="707" cm="1">
        <f t="array" aca="1" ref="TA158" ca="1">INDIRECT(TA$203&amp;ROW())*TA$205</f>
        <v>0</v>
      </c>
      <c r="TB158" s="696" cm="1">
        <f t="array" aca="1" ref="TB158" ca="1">IF(INDIRECT(TB$203&amp;ROW())="-",0,INDIRECT(TB$203&amp;ROW())*TB$205)</f>
        <v>0.6925</v>
      </c>
      <c r="TC158" s="707" cm="1">
        <f t="array" aca="1" ref="TC158" ca="1">INDIRECT(TC$203&amp;ROW())*TC$205</f>
        <v>0</v>
      </c>
      <c r="TD158" s="696" cm="1">
        <f t="array" aca="1" ref="TD158" ca="1">IF(INDIRECT(TD$203&amp;ROW())="-",0,INDIRECT(TD$203&amp;ROW())*TD$205)</f>
        <v>0.61760000000000004</v>
      </c>
      <c r="TE158" s="732" cm="1">
        <f t="array" aca="1" ref="TE158" ca="1">INDIRECT(TE$203&amp;ROW())*TE$205</f>
        <v>2</v>
      </c>
      <c r="TF158" s="707" cm="1">
        <f t="array" aca="1" ref="TF158" ca="1">INDIRECT(TF$203&amp;ROW())*TF$205</f>
        <v>2</v>
      </c>
      <c r="TG158" s="707" cm="1">
        <f t="array" aca="1" ref="TG158" ca="1">INDIRECT(TG$203&amp;ROW())*TG$205</f>
        <v>2</v>
      </c>
      <c r="TH158" s="707" cm="1">
        <f t="array" aca="1" ref="TH158" ca="1">INDIRECT(TH$203&amp;ROW())*TH$205</f>
        <v>0</v>
      </c>
      <c r="TI158" s="707" cm="1">
        <f t="array" aca="1" ref="TI158" ca="1">INDIRECT(TI$203&amp;ROW())*TI$205</f>
        <v>2</v>
      </c>
      <c r="TJ158" s="696" cm="1">
        <f t="array" aca="1" ref="TJ158" ca="1">IF(INDIRECT(TJ$203&amp;ROW())="-",0,INDIRECT(TJ$203&amp;ROW())*TJ$205)</f>
        <v>0.57140000000000002</v>
      </c>
      <c r="TK158" s="707" cm="1">
        <f t="array" aca="1" ref="TK158" ca="1">INDIRECT(TK$203&amp;ROW())*TK$205</f>
        <v>1</v>
      </c>
      <c r="TL158" s="707" cm="1">
        <f t="array" aca="1" ref="TL158" ca="1">INDIRECT(TL$203&amp;ROW())*TL$205</f>
        <v>1</v>
      </c>
      <c r="TM158" s="707" cm="1">
        <f t="array" aca="1" ref="TM158" ca="1">INDIRECT(TM$203&amp;ROW())*TM$205</f>
        <v>0</v>
      </c>
      <c r="TN158" s="707" cm="1">
        <f t="array" aca="1" ref="TN158" ca="1">IF($TM158=0,0,INDIRECT(TN$203&amp;ROW())*TN$205)</f>
        <v>0</v>
      </c>
      <c r="TO158" s="707" cm="1">
        <f t="array" aca="1" ref="TO158" ca="1">IF($TM158=0,0,INDIRECT(TO$203&amp;ROW())*TO$205)</f>
        <v>0</v>
      </c>
      <c r="TP158" s="707" cm="1">
        <f t="array" aca="1" ref="TP158" ca="1">IF($TM158=0,0,INDIRECT(TP$203&amp;ROW())*TP$205)</f>
        <v>0</v>
      </c>
      <c r="TQ158" s="707" cm="1">
        <f t="array" aca="1" ref="TQ158" ca="1">IF($TM158=0,0,INDIRECT(TQ$203&amp;ROW())*TQ$205)</f>
        <v>0</v>
      </c>
      <c r="TR158" s="707" cm="1">
        <f t="array" aca="1" ref="TR158" ca="1">INDIRECT(TR$203&amp;ROW())*TR$205</f>
        <v>0</v>
      </c>
      <c r="TS158" s="707" cm="1">
        <f t="array" aca="1" ref="TS158" ca="1">IF($TR158=0,0,INDIRECT(TS$203&amp;ROW())*TS$205)</f>
        <v>0</v>
      </c>
      <c r="TT158" s="707" cm="1">
        <f t="array" aca="1" ref="TT158" ca="1">IF($TR158=0,0,INDIRECT(TT$203&amp;ROW())*TT$205)</f>
        <v>0</v>
      </c>
      <c r="TU158" s="707" cm="1">
        <f t="array" aca="1" ref="TU158" ca="1">INDIRECT(TU$203&amp;ROW())*TU$205</f>
        <v>0</v>
      </c>
      <c r="TV158" s="707" cm="1">
        <f t="array" aca="1" ref="TV158" ca="1">INDIRECT(TV$203&amp;ROW())*TV$205</f>
        <v>0</v>
      </c>
      <c r="TW158" s="707" cm="1">
        <f t="array" aca="1" ref="TW158" ca="1">INDIRECT(TW$203&amp;ROW())*TW$205</f>
        <v>0</v>
      </c>
      <c r="TX158" s="707" cm="1">
        <f t="array" aca="1" ref="TX158" ca="1">INDIRECT(TX$203&amp;ROW())*TX$205</f>
        <v>2</v>
      </c>
      <c r="TY158" s="707" cm="1">
        <f t="array" aca="1" ref="TY158" ca="1">INDIRECT(TY$203&amp;ROW())*TY$205</f>
        <v>0</v>
      </c>
      <c r="TZ158" s="707" cm="1">
        <f t="array" aca="1" ref="TZ158" ca="1">INDIRECT(TZ$203&amp;ROW())*TZ$205</f>
        <v>2</v>
      </c>
      <c r="UA158" s="707" cm="1">
        <f t="array" aca="1" ref="UA158" ca="1">INDIRECT(UA$203&amp;ROW())*UA$205</f>
        <v>2</v>
      </c>
      <c r="UB158" s="707" cm="1">
        <f t="array" aca="1" ref="UB158" ca="1">INDIRECT(UB$203&amp;ROW())*UB$205</f>
        <v>1</v>
      </c>
      <c r="UC158" s="707" cm="1">
        <f t="array" aca="1" ref="UC158" ca="1">INDIRECT(UC$203&amp;ROW())*UC$205</f>
        <v>1</v>
      </c>
      <c r="UD158" s="707" cm="1">
        <f t="array" aca="1" ref="UD158" ca="1">INDIRECT(UD$203&amp;ROW())*UD$205</f>
        <v>1</v>
      </c>
      <c r="UE158" s="707" cm="1">
        <f t="array" aca="1" ref="UE158" ca="1">INDIRECT(UE$203&amp;ROW())*UE$205</f>
        <v>3</v>
      </c>
      <c r="UF158" s="707" cm="1">
        <f t="array" aca="1" ref="UF158" ca="1">INDIRECT(UF$203&amp;ROW())*UF$205</f>
        <v>0</v>
      </c>
      <c r="UG158" s="696" cm="1">
        <f t="array" aca="1" ref="UG158" ca="1">IF(INDIRECT(UG$203&amp;ROW())="-",0,INDIRECT(UG$203&amp;ROW())*UG$205)</f>
        <v>0.76600000000000001</v>
      </c>
      <c r="UH158" s="707" cm="1">
        <f t="array" aca="1" ref="UH158" ca="1">INDIRECT(UH$203&amp;ROW())*UH$205</f>
        <v>0</v>
      </c>
      <c r="UI158" s="707" cm="1">
        <f t="array" aca="1" ref="UI158" ca="1">INDIRECT(UI$203&amp;ROW())*UI$205</f>
        <v>0</v>
      </c>
      <c r="UJ158" s="707" cm="1">
        <f t="array" aca="1" ref="UJ158" ca="1">INDIRECT(UJ$203&amp;ROW())*UJ$205</f>
        <v>0</v>
      </c>
      <c r="UM158" s="606" t="s">
        <v>7857</v>
      </c>
      <c r="UN158" s="616">
        <f t="shared" ca="1" si="341"/>
        <v>-0.97111609266078391</v>
      </c>
      <c r="UO158" s="616">
        <f t="shared" ca="1" si="341"/>
        <v>-0.6225347970107441</v>
      </c>
      <c r="UP158" s="616">
        <f t="shared" ca="1" si="341"/>
        <v>-0.88618201963763954</v>
      </c>
      <c r="UQ158" s="616">
        <f t="shared" ca="1" si="341"/>
        <v>0.29355872991449461</v>
      </c>
      <c r="UR158" s="616">
        <f t="shared" ca="1" si="341"/>
        <v>1.0502465449096676</v>
      </c>
      <c r="US158" s="616">
        <f t="shared" ca="1" si="341"/>
        <v>0.41305213694811815</v>
      </c>
      <c r="UT158" s="616">
        <f t="shared" ca="1" si="341"/>
        <v>0.30690415393182785</v>
      </c>
      <c r="UU158" s="616">
        <f t="shared" ca="1" si="341"/>
        <v>0.53359975015917405</v>
      </c>
      <c r="UV158" s="616">
        <f t="shared" ca="1" si="341"/>
        <v>0.44410973870643028</v>
      </c>
      <c r="UW158" s="616">
        <f t="shared" ca="1" si="341"/>
        <v>0.6421874155054268</v>
      </c>
      <c r="UX158" s="616">
        <f t="shared" ca="1" si="341"/>
        <v>0.28247365722383649</v>
      </c>
      <c r="UY158" s="616">
        <f t="shared" ca="1" si="341"/>
        <v>-0.67270887390575207</v>
      </c>
      <c r="UZ158" s="616">
        <f t="shared" ca="1" si="341"/>
        <v>-0.80238258590915801</v>
      </c>
      <c r="VA158" s="616">
        <f t="shared" ca="1" si="341"/>
        <v>0.563491352819249</v>
      </c>
      <c r="VB158" s="616">
        <f t="shared" ca="1" si="341"/>
        <v>-0.76400504167427041</v>
      </c>
      <c r="VC158" s="616">
        <f t="shared" ca="1" si="341"/>
        <v>0.22266947202689119</v>
      </c>
      <c r="VD158" s="616">
        <f t="shared" ca="1" si="342"/>
        <v>0.85304819841956248</v>
      </c>
      <c r="VE158" s="616">
        <f t="shared" ca="1" si="342"/>
        <v>3.9909080070471406E-2</v>
      </c>
      <c r="VF158" s="616">
        <f t="shared" ca="1" si="342"/>
        <v>7.1631593782223293E-2</v>
      </c>
      <c r="VG158" s="616">
        <f t="shared" ca="1" si="342"/>
        <v>-0.89462372206681784</v>
      </c>
      <c r="VH158" s="616">
        <f t="shared" ca="1" si="342"/>
        <v>-0.12784420028857393</v>
      </c>
      <c r="VI158" s="616">
        <f t="shared" ca="1" si="342"/>
        <v>1.4163335237092034E-2</v>
      </c>
      <c r="VJ158" s="616">
        <f t="shared" ca="1" si="342"/>
        <v>1.1038721171937993</v>
      </c>
      <c r="VK158" s="616">
        <f t="shared" ca="1" si="342"/>
        <v>-0.49937453713488217</v>
      </c>
      <c r="VL158" s="616">
        <f t="shared" ca="1" si="342"/>
        <v>-0.83864555511817418</v>
      </c>
      <c r="VM158" s="616">
        <f t="shared" ca="1" si="342"/>
        <v>-0.57201237404204519</v>
      </c>
      <c r="VN158" s="616">
        <f t="shared" ca="1" si="342"/>
        <v>-0.62639799545694341</v>
      </c>
      <c r="VO158" s="616">
        <f t="shared" ca="1" si="342"/>
        <v>-0.42150866262694142</v>
      </c>
      <c r="VP158" s="616">
        <f t="shared" ca="1" si="338"/>
        <v>-0.46221149066820022</v>
      </c>
      <c r="VQ158" s="616">
        <f t="shared" ca="1" si="338"/>
        <v>-0.77889442244162177</v>
      </c>
      <c r="VR158" s="616">
        <f t="shared" ca="1" si="338"/>
        <v>-0.64202286734458469</v>
      </c>
      <c r="VS158" s="616">
        <f t="shared" ca="1" si="333"/>
        <v>-0.40481357988865657</v>
      </c>
      <c r="VT158" s="616">
        <f t="shared" ca="1" si="320"/>
        <v>-0.3878135405833677</v>
      </c>
      <c r="VU158" s="616">
        <f t="shared" ca="1" si="320"/>
        <v>-0.82130507758946303</v>
      </c>
      <c r="VV158" s="616">
        <f t="shared" ca="1" si="320"/>
        <v>-0.64337789451099625</v>
      </c>
      <c r="VW158" s="616">
        <f t="shared" ca="1" si="320"/>
        <v>-0.3119461967162912</v>
      </c>
      <c r="VX158" s="616">
        <f t="shared" ca="1" si="320"/>
        <v>-0.78524029103755877</v>
      </c>
      <c r="VY158" s="616">
        <f t="shared" ca="1" si="320"/>
        <v>0.70583605694264007</v>
      </c>
      <c r="VZ158" s="616">
        <f t="shared" ca="1" si="320"/>
        <v>0.68442622420316401</v>
      </c>
      <c r="WA158" s="616">
        <f t="shared" ca="1" si="320"/>
        <v>-0.11011120653528797</v>
      </c>
      <c r="WB158" s="616">
        <f t="shared" ca="1" si="320"/>
        <v>0.33435322352896929</v>
      </c>
      <c r="WC158" s="616">
        <f t="shared" ca="1" si="320"/>
        <v>0.47817673461028487</v>
      </c>
      <c r="WD158" s="616">
        <f t="shared" ca="1" si="347"/>
        <v>1.1315684290219801</v>
      </c>
      <c r="WE158" s="616">
        <f t="shared" ca="1" si="347"/>
        <v>-1.7097470492691516</v>
      </c>
      <c r="WF158" s="616">
        <f t="shared" ca="1" si="347"/>
        <v>0.40119210466205585</v>
      </c>
      <c r="WG158" s="616">
        <f t="shared" ca="1" si="347"/>
        <v>-1.008197359876486</v>
      </c>
      <c r="WH158" s="616">
        <f t="shared" ca="1" si="347"/>
        <v>-1.0816125322340113</v>
      </c>
      <c r="WI158" s="627">
        <f t="shared" ca="1" si="347"/>
        <v>-0.9831420375936909</v>
      </c>
      <c r="WL158" s="606" t="s">
        <v>7857</v>
      </c>
      <c r="WM158" s="700" t="str">
        <f t="shared" ca="1" si="321"/>
        <v>C</v>
      </c>
      <c r="WN158" s="479">
        <f t="shared" ca="1" si="322"/>
        <v>0.4581893853502636</v>
      </c>
      <c r="WO158" s="495">
        <f t="shared" ca="1" si="303"/>
        <v>0.58982779928698681</v>
      </c>
      <c r="WP158" s="458">
        <f t="shared" ca="1" si="303"/>
        <v>0.63288435063109472</v>
      </c>
      <c r="WQ158" s="458">
        <f t="shared" ca="1" si="303"/>
        <v>0.20964716227938776</v>
      </c>
      <c r="WR158" s="459">
        <f t="shared" ca="1" si="303"/>
        <v>0.40039822920358503</v>
      </c>
      <c r="WS158" s="495">
        <f t="shared" ca="1" si="323"/>
        <v>-8.6532210748728314E-2</v>
      </c>
      <c r="WT158" s="458">
        <f t="shared" ca="1" si="324"/>
        <v>6.0091203001453215E-2</v>
      </c>
      <c r="WU158" s="458">
        <f t="shared" ca="1" si="325"/>
        <v>-0.37610995655790092</v>
      </c>
      <c r="WV158" s="459">
        <f t="shared" ca="1" si="326"/>
        <v>-0.33115097845069569</v>
      </c>
      <c r="WW158" s="484">
        <f t="shared" ca="1" si="334"/>
        <v>-0.7262006140917342</v>
      </c>
      <c r="WX158" s="484">
        <f t="shared" ca="1" si="334"/>
        <v>-0.37545073607717977</v>
      </c>
      <c r="WY158" s="484">
        <f t="shared" ca="1" si="334"/>
        <v>-0.64522912849816527</v>
      </c>
      <c r="WZ158" s="484">
        <f t="shared" ca="1" si="334"/>
        <v>0.10559307515024371</v>
      </c>
      <c r="XA158" s="484">
        <f t="shared" ca="1" si="334"/>
        <v>0.5542151017488316</v>
      </c>
      <c r="XB158" s="484">
        <f t="shared" ca="1" si="334"/>
        <v>0.21821544394969081</v>
      </c>
      <c r="XC158" s="484">
        <f t="shared" ca="1" si="334"/>
        <v>0.14467461816346364</v>
      </c>
      <c r="XD158" s="484">
        <f t="shared" ca="1" si="334"/>
        <v>0.27368331185664035</v>
      </c>
      <c r="XE158" s="484">
        <f t="shared" ca="1" si="334"/>
        <v>0.21801347073098662</v>
      </c>
      <c r="XF158" s="484">
        <f t="shared" ca="1" si="334"/>
        <v>0.41324760187774212</v>
      </c>
      <c r="XG158" s="484">
        <f t="shared" ca="1" si="336"/>
        <v>0.1145148206385433</v>
      </c>
      <c r="XH158" s="484">
        <f t="shared" ca="1" si="336"/>
        <v>-0.33958343954762366</v>
      </c>
      <c r="XI158" s="484">
        <f t="shared" ca="1" si="336"/>
        <v>-0.56078518929191046</v>
      </c>
      <c r="XJ158" s="484">
        <f t="shared" ca="1" si="336"/>
        <v>0.39990981309582102</v>
      </c>
      <c r="XK158" s="484">
        <f t="shared" ca="1" si="336"/>
        <v>-0.54267278110123429</v>
      </c>
      <c r="XL158" s="484">
        <f t="shared" ca="1" si="336"/>
        <v>0.19670621158855567</v>
      </c>
      <c r="XM158" s="484">
        <f t="shared" ca="1" si="336"/>
        <v>0.64336895124803395</v>
      </c>
      <c r="XN158" s="484">
        <f t="shared" ca="1" si="336"/>
        <v>2.7828601533139714E-2</v>
      </c>
      <c r="XO158" s="484">
        <f t="shared" ca="1" si="336"/>
        <v>5.2591916154908339E-2</v>
      </c>
      <c r="XP158" s="484">
        <f t="shared" ca="1" si="336"/>
        <v>-0.57255918212276347</v>
      </c>
      <c r="XQ158" s="484">
        <f t="shared" ca="1" si="252"/>
        <v>-8.50675308720171E-2</v>
      </c>
      <c r="XR158" s="484">
        <f t="shared" ca="1" si="253"/>
        <v>1.2392918332455529E-2</v>
      </c>
      <c r="XS158" s="484">
        <f t="shared" ca="1" si="254"/>
        <v>0.68108909630857417</v>
      </c>
      <c r="XT158" s="484">
        <f t="shared" ca="1" si="255"/>
        <v>-0.30327015640201394</v>
      </c>
      <c r="XU158" s="484">
        <f t="shared" ca="1" si="256"/>
        <v>-0.63720289277878872</v>
      </c>
      <c r="XV158" s="484">
        <f t="shared" ca="1" si="257"/>
        <v>-0.30179372854458303</v>
      </c>
      <c r="XW158" s="484">
        <f t="shared" ca="1" si="258"/>
        <v>-0.40427726626791127</v>
      </c>
      <c r="XX158" s="484">
        <f t="shared" ca="1" si="250"/>
        <v>-0.20379943838012618</v>
      </c>
      <c r="XY158" s="484">
        <f t="shared" ca="1" si="250"/>
        <v>-0.24303080179333969</v>
      </c>
      <c r="XZ158" s="484">
        <f t="shared" ca="1" si="250"/>
        <v>-0.56968338057380219</v>
      </c>
      <c r="YA158" s="484">
        <f t="shared" ca="1" si="250"/>
        <v>-0.43779539324227229</v>
      </c>
      <c r="YB158" s="484">
        <f t="shared" ca="1" si="250"/>
        <v>-0.21272953623148902</v>
      </c>
      <c r="YC158" s="484">
        <f t="shared" ca="1" si="250"/>
        <v>-0.17304240180829866</v>
      </c>
      <c r="YD158" s="484">
        <f t="shared" ca="1" si="250"/>
        <v>-0.6068623218308542</v>
      </c>
      <c r="YE158" s="484">
        <f t="shared" ca="1" si="250"/>
        <v>-0.46342509741627064</v>
      </c>
      <c r="YF158" s="484">
        <f t="shared" ca="1" si="250"/>
        <v>-0.18401706144294017</v>
      </c>
      <c r="YG158" s="484">
        <f t="shared" ca="1" si="250"/>
        <v>-0.54699838673676349</v>
      </c>
      <c r="YH158" s="484">
        <f t="shared" ca="1" si="250"/>
        <v>0.3761400347447329</v>
      </c>
      <c r="YI158" s="484">
        <f t="shared" ca="1" si="250"/>
        <v>0.40086843951579315</v>
      </c>
      <c r="YJ158" s="484">
        <f t="shared" ca="1" si="250"/>
        <v>-6.5328978837386364E-2</v>
      </c>
      <c r="YK158" s="484">
        <f t="shared" ca="1" si="339"/>
        <v>5.8277766861099353E-2</v>
      </c>
      <c r="YL158" s="484">
        <f t="shared" ca="1" si="339"/>
        <v>0.15139075417761619</v>
      </c>
      <c r="YM158" s="484">
        <f t="shared" ca="1" si="339"/>
        <v>0.90333107688824665</v>
      </c>
      <c r="YN158" s="484">
        <f t="shared" ca="1" si="339"/>
        <v>-1.2190496461289051</v>
      </c>
      <c r="YO158" s="484">
        <f t="shared" ca="1" si="339"/>
        <v>0.2463720714729685</v>
      </c>
      <c r="YP158" s="484">
        <f t="shared" ca="1" si="339"/>
        <v>-0.53716755334219179</v>
      </c>
      <c r="YQ158" s="484">
        <f t="shared" ca="1" si="339"/>
        <v>-0.78352011835031787</v>
      </c>
      <c r="YR158" s="484">
        <f t="shared" ca="1" si="339"/>
        <v>-0.73715989978774943</v>
      </c>
      <c r="YU158" s="606" t="s">
        <v>7857</v>
      </c>
      <c r="YV158" s="700" t="str">
        <f t="shared" ca="1" si="304"/>
        <v>B</v>
      </c>
      <c r="YW158" s="479">
        <f t="shared" ca="1" si="327"/>
        <v>0.53931125814060099</v>
      </c>
      <c r="YX158" s="495">
        <f t="shared" ca="1" si="305"/>
        <v>0.77043102069647451</v>
      </c>
      <c r="YY158" s="458">
        <f t="shared" ca="1" si="305"/>
        <v>0.58901484533697512</v>
      </c>
      <c r="YZ158" s="458">
        <f t="shared" ca="1" si="305"/>
        <v>0.16684761109900639</v>
      </c>
      <c r="ZA158" s="459">
        <f t="shared" ca="1" si="305"/>
        <v>0.63095155542994796</v>
      </c>
      <c r="ZB158" s="495">
        <f t="shared" ca="1" si="328"/>
        <v>0.17180712417818311</v>
      </c>
      <c r="ZC158" s="458">
        <f t="shared" ca="1" si="329"/>
        <v>-8.216802359443004E-2</v>
      </c>
      <c r="ZD158" s="458">
        <f t="shared" ca="1" si="330"/>
        <v>-0.33322018048532154</v>
      </c>
      <c r="ZE158" s="459">
        <f t="shared" ca="1" si="331"/>
        <v>-7.9200594423411583E-2</v>
      </c>
      <c r="ZF158" s="484">
        <f t="shared" ca="1" si="335"/>
        <v>-3.2485432480444082E-2</v>
      </c>
      <c r="ZG158" s="484">
        <f t="shared" ca="1" si="335"/>
        <v>-7.9385408814590788E-2</v>
      </c>
      <c r="ZH158" s="484">
        <f t="shared" ca="1" si="335"/>
        <v>-6.6861590023482048E-2</v>
      </c>
      <c r="ZI158" s="484">
        <f t="shared" ca="1" si="335"/>
        <v>2.1988880583922777E-2</v>
      </c>
      <c r="ZJ158" s="484">
        <f t="shared" ca="1" si="335"/>
        <v>9.1836409008688807E-2</v>
      </c>
      <c r="ZK158" s="484">
        <f t="shared" ca="1" si="335"/>
        <v>7.3425809550013654E-2</v>
      </c>
      <c r="ZL158" s="484">
        <f t="shared" ca="1" si="335"/>
        <v>2.4672875513209128E-2</v>
      </c>
      <c r="ZM158" s="484">
        <f t="shared" ca="1" si="335"/>
        <v>9.4446117703140112E-2</v>
      </c>
      <c r="ZN158" s="484">
        <f t="shared" ca="1" si="335"/>
        <v>8.9770705925095284E-2</v>
      </c>
      <c r="ZO158" s="484">
        <f t="shared" ca="1" si="335"/>
        <v>2.8984588520071332E-2</v>
      </c>
      <c r="ZP158" s="484">
        <f t="shared" ca="1" si="337"/>
        <v>2.6000050859821721E-2</v>
      </c>
      <c r="ZQ158" s="484">
        <f t="shared" ca="1" si="337"/>
        <v>-1.1497069191506403E-2</v>
      </c>
      <c r="ZR158" s="484">
        <f t="shared" ca="1" si="337"/>
        <v>-4.5981105838852197E-2</v>
      </c>
      <c r="ZS158" s="484">
        <f t="shared" ca="1" si="337"/>
        <v>4.7281779080389441E-2</v>
      </c>
      <c r="ZT158" s="484">
        <f t="shared" ca="1" si="337"/>
        <v>-2.7291061507312073E-2</v>
      </c>
      <c r="ZU158" s="484">
        <f t="shared" ca="1" si="337"/>
        <v>1.4092537062199539E-2</v>
      </c>
      <c r="ZV158" s="484">
        <f t="shared" ca="1" si="337"/>
        <v>4.5270410067628573E-2</v>
      </c>
      <c r="ZW158" s="484">
        <f t="shared" ca="1" si="337"/>
        <v>5.5175234891583769E-3</v>
      </c>
      <c r="ZX158" s="484">
        <f t="shared" ca="1" si="337"/>
        <v>2.0912013157790479E-3</v>
      </c>
      <c r="ZY158" s="484">
        <f t="shared" ca="1" si="337"/>
        <v>-9.6348193705378546E-2</v>
      </c>
      <c r="ZZ158" s="484">
        <f t="shared" ca="1" si="259"/>
        <v>-7.8155783354792625E-3</v>
      </c>
      <c r="AAA158" s="484">
        <f t="shared" ca="1" si="260"/>
        <v>8.5577136036607895E-4</v>
      </c>
      <c r="AAB158" s="484">
        <f t="shared" ca="1" si="261"/>
        <v>0.12431811823163672</v>
      </c>
      <c r="AAC158" s="484">
        <f t="shared" ca="1" si="262"/>
        <v>-7.4874871608304394E-3</v>
      </c>
      <c r="AAD158" s="484">
        <f t="shared" ca="1" si="263"/>
        <v>-7.8682240113631882E-2</v>
      </c>
      <c r="AAE158" s="484">
        <f t="shared" ca="1" si="264"/>
        <v>-4.0219644611828483E-2</v>
      </c>
      <c r="AAF158" s="484">
        <f t="shared" ca="1" si="265"/>
        <v>-6.120902348854227E-2</v>
      </c>
      <c r="AAG158" s="484">
        <f t="shared" ca="1" si="251"/>
        <v>-4.3018323338477257E-2</v>
      </c>
      <c r="AAH158" s="484">
        <f t="shared" ca="1" si="251"/>
        <v>-3.8008707897835295E-2</v>
      </c>
      <c r="AAI158" s="484">
        <f t="shared" ca="1" si="251"/>
        <v>-6.0338538063910964E-2</v>
      </c>
      <c r="AAJ158" s="484">
        <f t="shared" ca="1" si="251"/>
        <v>-5.2025335368730337E-2</v>
      </c>
      <c r="AAK158" s="484">
        <f t="shared" ca="1" si="251"/>
        <v>-3.3183772310049216E-2</v>
      </c>
      <c r="AAL158" s="484">
        <f t="shared" ca="1" si="251"/>
        <v>-1.741238539122681E-2</v>
      </c>
      <c r="AAM158" s="484">
        <f t="shared" ca="1" si="251"/>
        <v>-2.189532836791554E-2</v>
      </c>
      <c r="AAN158" s="484">
        <f t="shared" ca="1" si="251"/>
        <v>-6.1359063816095079E-2</v>
      </c>
      <c r="AAO158" s="484">
        <f t="shared" ca="1" si="251"/>
        <v>-8.7757427120618361E-3</v>
      </c>
      <c r="AAP158" s="484">
        <f t="shared" ca="1" si="251"/>
        <v>-2.8906649957960041E-2</v>
      </c>
      <c r="AAQ158" s="484">
        <f t="shared" ca="1" si="251"/>
        <v>7.2202153341576855E-2</v>
      </c>
      <c r="AAR158" s="484">
        <f t="shared" ca="1" si="251"/>
        <v>1.612649398533611E-2</v>
      </c>
      <c r="AAS158" s="484">
        <f t="shared" ca="1" si="251"/>
        <v>-2.9890571336918708E-3</v>
      </c>
      <c r="AAT158" s="484">
        <f t="shared" ca="1" si="340"/>
        <v>0.1027465411596778</v>
      </c>
      <c r="AAU158" s="484">
        <f t="shared" ca="1" si="340"/>
        <v>0.12363824729832018</v>
      </c>
      <c r="AAV158" s="484">
        <f t="shared" ca="1" si="340"/>
        <v>7.4818040837836219E-2</v>
      </c>
      <c r="AAW158" s="484">
        <f t="shared" ca="1" si="340"/>
        <v>-6.3917050252045346E-2</v>
      </c>
      <c r="AAX158" s="484">
        <f t="shared" ca="1" si="340"/>
        <v>3.156581792342622E-2</v>
      </c>
      <c r="AAY158" s="484">
        <f t="shared" ca="1" si="340"/>
        <v>-0.12312049482031152</v>
      </c>
      <c r="AAZ158" s="484">
        <f t="shared" ca="1" si="340"/>
        <v>-0.11856365915979221</v>
      </c>
      <c r="ABA158" s="484">
        <f t="shared" ca="1" si="340"/>
        <v>-0.10451532592333997</v>
      </c>
    </row>
    <row r="159" spans="1:729" ht="15" customHeight="1" x14ac:dyDescent="0.35">
      <c r="A159" s="498">
        <v>157</v>
      </c>
      <c r="B159" s="628"/>
      <c r="C159" s="606" t="s">
        <v>7889</v>
      </c>
      <c r="D159" s="629">
        <v>694</v>
      </c>
      <c r="E159" s="630" t="s">
        <v>7890</v>
      </c>
      <c r="F159" s="631" t="s">
        <v>1182</v>
      </c>
      <c r="G159" s="632">
        <v>7976.9849999999997</v>
      </c>
      <c r="H159" s="504">
        <v>3887.3371172873749</v>
      </c>
      <c r="I159" s="505">
        <v>500</v>
      </c>
      <c r="J159" s="539" t="s">
        <v>7891</v>
      </c>
      <c r="K159" s="469">
        <v>0</v>
      </c>
      <c r="L159" s="735" t="s">
        <v>1188</v>
      </c>
      <c r="M159" s="817">
        <v>174</v>
      </c>
      <c r="N159" s="818">
        <v>0.29310000000000003</v>
      </c>
      <c r="O159" s="819">
        <v>0.30590000000000001</v>
      </c>
      <c r="P159" s="820">
        <v>0.25900000000000001</v>
      </c>
      <c r="Q159" s="821">
        <v>0.31440000000000001</v>
      </c>
      <c r="R159" s="818">
        <v>0.39290000000000003</v>
      </c>
      <c r="S159" s="822">
        <v>0.2717</v>
      </c>
      <c r="T159" s="822">
        <v>0.34720000000000001</v>
      </c>
      <c r="U159" s="822">
        <v>0.11594</v>
      </c>
      <c r="V159" s="822">
        <v>4.7199999999999999E-2</v>
      </c>
      <c r="W159" s="515" t="s">
        <v>7892</v>
      </c>
      <c r="X159" s="875" t="s">
        <v>7893</v>
      </c>
      <c r="Y159" s="517">
        <v>2</v>
      </c>
      <c r="Z159" s="517">
        <v>3</v>
      </c>
      <c r="AA159" s="519" t="s">
        <v>7894</v>
      </c>
      <c r="AB159" s="520">
        <v>2019</v>
      </c>
      <c r="AC159" s="369">
        <v>0</v>
      </c>
      <c r="AD159" s="431" t="s">
        <v>1188</v>
      </c>
      <c r="AE159" s="817">
        <v>0</v>
      </c>
      <c r="AF159" s="634" t="s">
        <v>1188</v>
      </c>
      <c r="AG159" s="635" t="s">
        <v>1188</v>
      </c>
      <c r="AH159" s="636" t="s">
        <v>1188</v>
      </c>
      <c r="AI159" s="636" t="s">
        <v>1188</v>
      </c>
      <c r="AJ159" s="636" t="s">
        <v>1188</v>
      </c>
      <c r="AK159" s="637" t="s">
        <v>1188</v>
      </c>
      <c r="AL159" s="765" t="s">
        <v>1188</v>
      </c>
      <c r="AM159" s="639" t="s">
        <v>1188</v>
      </c>
      <c r="AN159" s="636" t="s">
        <v>1188</v>
      </c>
      <c r="AO159" s="636" t="s">
        <v>1188</v>
      </c>
      <c r="AP159" s="636" t="s">
        <v>1188</v>
      </c>
      <c r="AQ159" s="636" t="s">
        <v>1188</v>
      </c>
      <c r="AR159" s="636" t="s">
        <v>1188</v>
      </c>
      <c r="AS159" s="636" t="s">
        <v>1188</v>
      </c>
      <c r="AT159" s="636" t="s">
        <v>1188</v>
      </c>
      <c r="AU159" s="640" t="s">
        <v>1188</v>
      </c>
      <c r="AV159" s="785" t="s">
        <v>7895</v>
      </c>
      <c r="AW159" s="642" t="s">
        <v>1190</v>
      </c>
      <c r="AX159" s="643">
        <v>1</v>
      </c>
      <c r="AY159" s="709" t="s">
        <v>7896</v>
      </c>
      <c r="AZ159" s="645">
        <v>1</v>
      </c>
      <c r="BA159" s="603" t="s">
        <v>7897</v>
      </c>
      <c r="BB159" s="631" t="s">
        <v>3153</v>
      </c>
      <c r="BC159" s="646" t="s">
        <v>3154</v>
      </c>
      <c r="BD159" s="631" t="s">
        <v>1195</v>
      </c>
      <c r="BE159" s="631" t="s">
        <v>1317</v>
      </c>
      <c r="BF159" s="502">
        <v>2</v>
      </c>
      <c r="BG159" s="502">
        <v>2009</v>
      </c>
      <c r="BH159" s="502" t="s">
        <v>1195</v>
      </c>
      <c r="BI159" s="502">
        <v>1</v>
      </c>
      <c r="BJ159" s="534">
        <v>2</v>
      </c>
      <c r="BK159" s="838" t="s">
        <v>1198</v>
      </c>
      <c r="BL159" s="631" t="s">
        <v>1257</v>
      </c>
      <c r="BM159" s="551" t="s">
        <v>7895</v>
      </c>
      <c r="BN159" s="647">
        <v>1991</v>
      </c>
      <c r="BO159" s="709" t="s">
        <v>7898</v>
      </c>
      <c r="BP159" s="647" t="s">
        <v>1188</v>
      </c>
      <c r="BQ159" s="647">
        <v>0</v>
      </c>
      <c r="BR159" s="647" t="s">
        <v>1188</v>
      </c>
      <c r="BS159" s="647" t="s">
        <v>1188</v>
      </c>
      <c r="BT159" s="647" t="s">
        <v>1188</v>
      </c>
      <c r="BU159" s="647" t="s">
        <v>1188</v>
      </c>
      <c r="BV159" s="648" t="s">
        <v>1188</v>
      </c>
      <c r="BW159" s="649" t="s">
        <v>7899</v>
      </c>
      <c r="BX159" s="650">
        <v>2002</v>
      </c>
      <c r="BY159" s="647" t="s">
        <v>5566</v>
      </c>
      <c r="BZ159" s="651" t="s">
        <v>7900</v>
      </c>
      <c r="CA159" s="647">
        <v>1</v>
      </c>
      <c r="CB159" s="647" t="s">
        <v>1262</v>
      </c>
      <c r="CC159" s="557" t="s">
        <v>7901</v>
      </c>
      <c r="CD159" s="652">
        <v>2010</v>
      </c>
      <c r="CE159" s="647">
        <v>3</v>
      </c>
      <c r="CF159" s="647">
        <v>2</v>
      </c>
      <c r="CG159" s="515" t="s">
        <v>7899</v>
      </c>
      <c r="CH159" s="647">
        <v>2002</v>
      </c>
      <c r="CI159" s="647">
        <v>1975</v>
      </c>
      <c r="CJ159" s="647">
        <v>0</v>
      </c>
      <c r="CK159" s="651" t="s">
        <v>2111</v>
      </c>
      <c r="CL159" s="651" t="s">
        <v>1208</v>
      </c>
      <c r="CM159" s="647">
        <v>2</v>
      </c>
      <c r="CN159" s="647" t="s">
        <v>2112</v>
      </c>
      <c r="CO159" s="557" t="s">
        <v>2113</v>
      </c>
      <c r="CP159" s="647">
        <v>2010</v>
      </c>
      <c r="CQ159" s="647">
        <v>3</v>
      </c>
      <c r="CR159" s="650">
        <v>2</v>
      </c>
      <c r="CS159" s="653" t="s">
        <v>1188</v>
      </c>
      <c r="CT159" s="647" t="s">
        <v>1188</v>
      </c>
      <c r="CU159" s="648">
        <v>0</v>
      </c>
      <c r="CV159" s="653" t="s">
        <v>1188</v>
      </c>
      <c r="CW159" s="554" t="s">
        <v>1188</v>
      </c>
      <c r="CX159" s="655">
        <v>0</v>
      </c>
      <c r="CY159" s="666" t="s">
        <v>1188</v>
      </c>
      <c r="CZ159" s="665" t="s">
        <v>1188</v>
      </c>
      <c r="DA159" s="655">
        <v>0</v>
      </c>
      <c r="DB159" s="723">
        <v>12500</v>
      </c>
      <c r="DC159" s="753">
        <v>1</v>
      </c>
      <c r="DD159" s="659" t="s">
        <v>7902</v>
      </c>
      <c r="DE159" s="648">
        <v>2013</v>
      </c>
      <c r="DF159" s="661" t="s">
        <v>755</v>
      </c>
      <c r="DG159" s="754" t="s">
        <v>7903</v>
      </c>
      <c r="DH159" s="666">
        <v>2</v>
      </c>
      <c r="DI159" s="642" t="s">
        <v>1198</v>
      </c>
      <c r="DJ159" s="578" t="s">
        <v>7904</v>
      </c>
      <c r="DK159" s="753">
        <v>2008</v>
      </c>
      <c r="DL159" s="665">
        <v>3</v>
      </c>
      <c r="DM159" s="655">
        <v>2</v>
      </c>
      <c r="DN159" s="790" t="s">
        <v>4013</v>
      </c>
      <c r="DO159" s="791" t="s">
        <v>7905</v>
      </c>
      <c r="DP159" s="663">
        <v>2</v>
      </c>
      <c r="DQ159" s="742" t="s">
        <v>7906</v>
      </c>
      <c r="DR159" s="709" t="s">
        <v>7907</v>
      </c>
      <c r="DS159" s="753">
        <v>2009</v>
      </c>
      <c r="DT159" s="753">
        <v>3</v>
      </c>
      <c r="DU159" s="657">
        <v>2</v>
      </c>
      <c r="DV159" s="651" t="s">
        <v>7908</v>
      </c>
      <c r="DW159" s="578" t="s">
        <v>7909</v>
      </c>
      <c r="DX159" s="647">
        <v>2014</v>
      </c>
      <c r="DY159" s="647">
        <v>3</v>
      </c>
      <c r="DZ159" s="647">
        <v>1</v>
      </c>
      <c r="EA159" s="802" t="s">
        <v>7910</v>
      </c>
      <c r="EB159" s="649" t="s">
        <v>7911</v>
      </c>
      <c r="EC159" s="647">
        <v>2</v>
      </c>
      <c r="ED159" s="668" t="s">
        <v>1453</v>
      </c>
      <c r="EE159" s="647">
        <v>1993</v>
      </c>
      <c r="EF159" s="647">
        <v>3</v>
      </c>
      <c r="EG159" s="650" t="s">
        <v>1220</v>
      </c>
      <c r="EH159" s="648">
        <v>4</v>
      </c>
      <c r="EI159" s="551" t="s">
        <v>7897</v>
      </c>
      <c r="EJ159" s="651" t="s">
        <v>1190</v>
      </c>
      <c r="EK159" s="647">
        <v>2011</v>
      </c>
      <c r="EL159" s="554" t="s">
        <v>7912</v>
      </c>
      <c r="EM159" s="669">
        <v>43800</v>
      </c>
      <c r="EN159" s="647" t="s">
        <v>1188</v>
      </c>
      <c r="EO159" s="670" t="s">
        <v>1188</v>
      </c>
      <c r="EP159" s="556">
        <v>0</v>
      </c>
      <c r="EQ159" s="556" t="s">
        <v>1188</v>
      </c>
      <c r="ER159" s="651" t="s">
        <v>1188</v>
      </c>
      <c r="ES159" s="556" t="s">
        <v>1188</v>
      </c>
      <c r="ET159" s="556">
        <v>0</v>
      </c>
      <c r="EU159" s="671">
        <v>0</v>
      </c>
      <c r="EV159" s="672"/>
      <c r="EW159" s="864" t="s">
        <v>1005</v>
      </c>
      <c r="EX159" s="674"/>
      <c r="EY159" s="631" t="s">
        <v>1416</v>
      </c>
      <c r="EZ159" s="727" t="s">
        <v>1188</v>
      </c>
      <c r="FA159" s="675"/>
      <c r="FB159" s="648">
        <v>0</v>
      </c>
      <c r="FC159" s="676"/>
      <c r="FD159" s="647"/>
      <c r="FE159" s="648"/>
      <c r="FF159" s="652" t="s">
        <v>1225</v>
      </c>
      <c r="FG159" s="563" t="s">
        <v>1226</v>
      </c>
      <c r="FH159" s="631" t="str">
        <f t="shared" si="266"/>
        <v>D</v>
      </c>
      <c r="FI159" s="677">
        <f t="shared" si="267"/>
        <v>0.75555555555555554</v>
      </c>
      <c r="FJ159" s="678">
        <f t="shared" si="268"/>
        <v>1.6</v>
      </c>
      <c r="FK159" s="679">
        <f t="shared" si="269"/>
        <v>0</v>
      </c>
      <c r="FL159" s="680">
        <f t="shared" si="270"/>
        <v>0.66666666666666663</v>
      </c>
      <c r="FM159" s="681">
        <v>0</v>
      </c>
      <c r="FN159" s="430" t="s">
        <v>1188</v>
      </c>
      <c r="FO159" s="686" t="s">
        <v>1188</v>
      </c>
      <c r="FP159" s="686" t="s">
        <v>1188</v>
      </c>
      <c r="FQ159" s="430">
        <v>0</v>
      </c>
      <c r="FR159" s="682" t="s">
        <v>1188</v>
      </c>
      <c r="FS159" s="369">
        <v>0</v>
      </c>
      <c r="FT159" s="430" t="s">
        <v>1188</v>
      </c>
      <c r="FU159" s="431" t="s">
        <v>1188</v>
      </c>
      <c r="FV159" s="369">
        <v>0</v>
      </c>
      <c r="FW159" s="430" t="s">
        <v>1188</v>
      </c>
      <c r="FX159" s="431" t="s">
        <v>1188</v>
      </c>
      <c r="FY159" s="369">
        <v>1</v>
      </c>
      <c r="FZ159" s="430">
        <v>2019</v>
      </c>
      <c r="GA159" s="686" t="s">
        <v>7658</v>
      </c>
      <c r="GB159" s="573" t="s">
        <v>7913</v>
      </c>
      <c r="GC159" s="369">
        <v>0</v>
      </c>
      <c r="GD159" s="430" t="s">
        <v>1188</v>
      </c>
      <c r="GE159" s="686" t="s">
        <v>1188</v>
      </c>
      <c r="GF159" s="431" t="s">
        <v>1188</v>
      </c>
      <c r="GG159" s="369">
        <v>0</v>
      </c>
      <c r="GH159" s="430" t="s">
        <v>1188</v>
      </c>
      <c r="GI159" s="686" t="s">
        <v>1188</v>
      </c>
      <c r="GJ159" s="431" t="s">
        <v>1188</v>
      </c>
      <c r="GK159" s="369">
        <v>0</v>
      </c>
      <c r="GL159" s="430" t="s">
        <v>1188</v>
      </c>
      <c r="GM159" s="686" t="s">
        <v>1188</v>
      </c>
      <c r="GN159" s="946" t="s">
        <v>1188</v>
      </c>
      <c r="GO159" s="676">
        <v>0</v>
      </c>
      <c r="GP159" s="967" t="s">
        <v>1188</v>
      </c>
      <c r="GQ159" s="872" t="s">
        <v>1188</v>
      </c>
      <c r="GR159" s="872" t="s">
        <v>1188</v>
      </c>
      <c r="GS159" s="872" t="s">
        <v>1188</v>
      </c>
      <c r="GT159" s="873" t="s">
        <v>1188</v>
      </c>
      <c r="GU159" s="581">
        <v>0</v>
      </c>
      <c r="GV159" s="687" t="s">
        <v>1188</v>
      </c>
      <c r="GW159" s="872" t="s">
        <v>1188</v>
      </c>
      <c r="GX159" s="873" t="s">
        <v>1188</v>
      </c>
      <c r="GY159" s="945">
        <v>0</v>
      </c>
      <c r="GZ159" s="962" t="s">
        <v>1188</v>
      </c>
      <c r="HA159" s="583" t="s">
        <v>5605</v>
      </c>
      <c r="HB159" s="584">
        <v>2</v>
      </c>
      <c r="HC159" s="585">
        <v>2</v>
      </c>
      <c r="HD159" s="586" t="s">
        <v>7914</v>
      </c>
      <c r="HE159" s="718" t="s">
        <v>7915</v>
      </c>
      <c r="HF159" s="587">
        <v>2010</v>
      </c>
      <c r="HG159" s="587">
        <v>2010</v>
      </c>
      <c r="HH159" s="588">
        <v>0</v>
      </c>
      <c r="HI159" s="586" t="s">
        <v>1188</v>
      </c>
      <c r="HJ159" s="808" t="s">
        <v>1188</v>
      </c>
      <c r="HK159" s="691" t="s">
        <v>1188</v>
      </c>
      <c r="HL159" s="692">
        <v>2</v>
      </c>
      <c r="HM159" s="809" t="s">
        <v>7916</v>
      </c>
      <c r="HN159" s="706">
        <v>2013</v>
      </c>
      <c r="HO159" s="681">
        <v>0</v>
      </c>
      <c r="HP159" s="574">
        <v>0</v>
      </c>
      <c r="HQ159" s="472">
        <f t="shared" si="271"/>
        <v>0</v>
      </c>
      <c r="HR159" s="593">
        <v>0.5</v>
      </c>
      <c r="HS159" s="574">
        <v>1</v>
      </c>
      <c r="HT159" s="574">
        <v>0</v>
      </c>
      <c r="HU159" s="574">
        <v>0</v>
      </c>
      <c r="HV159" s="574">
        <v>0</v>
      </c>
      <c r="HW159" s="574">
        <v>0.5</v>
      </c>
      <c r="HX159" s="574">
        <v>0</v>
      </c>
      <c r="HY159" s="574">
        <v>0</v>
      </c>
      <c r="HZ159" s="574">
        <v>0</v>
      </c>
      <c r="IA159" s="574">
        <v>0.5</v>
      </c>
      <c r="IB159" s="574">
        <v>0.5</v>
      </c>
      <c r="IC159" s="574">
        <v>0</v>
      </c>
      <c r="ID159" s="681">
        <v>0</v>
      </c>
      <c r="IE159" s="369">
        <v>0</v>
      </c>
      <c r="IF159" s="574">
        <v>0</v>
      </c>
      <c r="IG159" s="472">
        <f t="shared" si="272"/>
        <v>0</v>
      </c>
      <c r="IH159" s="609">
        <v>0.45025324636320851</v>
      </c>
      <c r="II159" s="694">
        <v>0.39833232985758493</v>
      </c>
      <c r="IJ159" s="695">
        <v>9.1594793247265313E-2</v>
      </c>
      <c r="IK159" s="696">
        <v>0.4336350165522096</v>
      </c>
      <c r="IL159" s="696">
        <v>0.54307405331456493</v>
      </c>
      <c r="IM159" s="697">
        <v>0.52502545631630004</v>
      </c>
      <c r="IN159" s="599">
        <v>2</v>
      </c>
      <c r="IO159" s="600">
        <v>3</v>
      </c>
      <c r="IP159" s="601">
        <v>3</v>
      </c>
      <c r="IQ159" s="600">
        <v>28</v>
      </c>
      <c r="IR159" s="587">
        <v>37</v>
      </c>
      <c r="IS159" s="601">
        <v>65</v>
      </c>
      <c r="IT159" s="599" t="s">
        <v>1188</v>
      </c>
      <c r="IU159" s="600" t="s">
        <v>1188</v>
      </c>
      <c r="IV159" s="587" t="s">
        <v>1188</v>
      </c>
      <c r="IW159" s="601" t="s">
        <v>1188</v>
      </c>
      <c r="IX159" s="602" t="s">
        <v>1188</v>
      </c>
      <c r="IY159" s="681">
        <v>1</v>
      </c>
      <c r="IZ159" s="603" t="s">
        <v>7917</v>
      </c>
      <c r="JA159" s="681">
        <v>2</v>
      </c>
      <c r="JB159" s="771" t="s">
        <v>7918</v>
      </c>
      <c r="JC159" s="681">
        <v>2</v>
      </c>
      <c r="JD159" s="430">
        <v>1</v>
      </c>
      <c r="JE159" s="686" t="s">
        <v>7919</v>
      </c>
      <c r="JF159" s="557" t="s">
        <v>7894</v>
      </c>
      <c r="JG159" s="592">
        <v>2019</v>
      </c>
      <c r="JH159" s="369">
        <v>0</v>
      </c>
      <c r="JI159" s="430" t="s">
        <v>1188</v>
      </c>
      <c r="JJ159" s="686" t="s">
        <v>1188</v>
      </c>
      <c r="JK159" s="686" t="s">
        <v>1188</v>
      </c>
      <c r="JL159" s="592" t="s">
        <v>1188</v>
      </c>
      <c r="JM159" s="369">
        <v>0</v>
      </c>
      <c r="JN159" s="430" t="s">
        <v>1188</v>
      </c>
      <c r="JO159" s="430" t="s">
        <v>1188</v>
      </c>
      <c r="JP159" s="686" t="s">
        <v>1188</v>
      </c>
      <c r="JQ159" s="686" t="s">
        <v>1188</v>
      </c>
      <c r="JR159" s="592" t="s">
        <v>1188</v>
      </c>
      <c r="JS159" s="369">
        <v>0</v>
      </c>
      <c r="JT159" s="430" t="s">
        <v>1188</v>
      </c>
      <c r="JU159" s="686" t="s">
        <v>1188</v>
      </c>
      <c r="JV159" s="686" t="s">
        <v>1188</v>
      </c>
      <c r="JW159" s="592" t="s">
        <v>1188</v>
      </c>
      <c r="JX159" s="606">
        <v>0</v>
      </c>
      <c r="JY159" s="607" t="s">
        <v>1188</v>
      </c>
      <c r="JZ159" s="606" t="s">
        <v>1188</v>
      </c>
      <c r="KA159" s="606">
        <f t="shared" si="273"/>
        <v>0</v>
      </c>
      <c r="KB159" s="606"/>
      <c r="KC159" s="606"/>
      <c r="KD159" s="606"/>
      <c r="KE159" s="606"/>
      <c r="KF159" s="606">
        <f t="shared" si="274"/>
        <v>0</v>
      </c>
      <c r="KG159" s="606"/>
      <c r="KH159" s="606"/>
      <c r="KI159" s="606"/>
      <c r="KJ159" s="606"/>
      <c r="KK159" s="606">
        <v>1</v>
      </c>
      <c r="KL159" s="606">
        <v>1</v>
      </c>
      <c r="KM159" s="608">
        <f t="shared" si="345"/>
        <v>0.2746809720993042</v>
      </c>
      <c r="KN159" s="609">
        <v>-1.126595139503479</v>
      </c>
      <c r="KO159" s="609">
        <v>12.5</v>
      </c>
      <c r="KP159" s="610">
        <v>10</v>
      </c>
      <c r="KQ159" s="608">
        <f t="shared" si="346"/>
        <v>0.41772778630256652</v>
      </c>
      <c r="KR159" s="609">
        <v>-0.41136106848716736</v>
      </c>
      <c r="KS159" s="609">
        <v>38.461540222167969</v>
      </c>
      <c r="KT159" s="610">
        <v>13</v>
      </c>
      <c r="KU159" s="610">
        <v>33</v>
      </c>
      <c r="KV159" s="606" t="s">
        <v>5586</v>
      </c>
      <c r="KW159" s="606" t="s">
        <v>7889</v>
      </c>
      <c r="KX159" s="700" t="str">
        <f t="shared" ca="1" si="275"/>
        <v>C</v>
      </c>
      <c r="KY159" s="701">
        <f t="shared" ca="1" si="276"/>
        <v>0.32914525904624142</v>
      </c>
      <c r="KZ159" s="702">
        <f t="shared" ca="1" si="235"/>
        <v>0.43004705882352945</v>
      </c>
      <c r="LA159" s="703">
        <f t="shared" ca="1" si="236"/>
        <v>0.2778761904761905</v>
      </c>
      <c r="LB159" s="703">
        <f t="shared" ca="1" si="237"/>
        <v>0.34822500000000001</v>
      </c>
      <c r="LC159" s="704">
        <f t="shared" ca="1" si="238"/>
        <v>0.2604327868852459</v>
      </c>
      <c r="LD159" s="696" cm="1">
        <f t="array" aca="1" ref="LD159" ca="1">INDIRECT(LD$203&amp;ROW())*LD$205</f>
        <v>4</v>
      </c>
      <c r="LE159" s="696" cm="1">
        <f t="array" aca="1" ref="LE159" ca="1">INDIRECT(LE$203&amp;ROW())*LE$205</f>
        <v>0</v>
      </c>
      <c r="LF159" s="696" cm="1">
        <f t="array" aca="1" ref="LF159" ca="1">INDIRECT(LF$203&amp;ROW())*LF$205</f>
        <v>0</v>
      </c>
      <c r="LG159" s="696" cm="1">
        <f t="array" aca="1" ref="LG159" ca="1">INDIRECT(LG$203&amp;ROW())*LG$205</f>
        <v>2</v>
      </c>
      <c r="LH159" s="696" cm="1">
        <f t="array" aca="1" ref="LH159" ca="1">INDIRECT(LH$203&amp;ROW())*LH$205</f>
        <v>0</v>
      </c>
      <c r="LI159" s="696" cm="1">
        <f t="array" aca="1" ref="LI159" ca="1">INDIRECT(LI$203&amp;ROW())*LI$205</f>
        <v>3</v>
      </c>
      <c r="LJ159" s="696" cm="1">
        <f t="array" aca="1" ref="LJ159" ca="1">INDIRECT(LJ$203&amp;ROW())*LJ$205</f>
        <v>3</v>
      </c>
      <c r="LK159" s="696" cm="1">
        <f t="array" aca="1" ref="LK159" ca="1">INDIRECT(LK$203&amp;ROW())*LK$205</f>
        <v>3</v>
      </c>
      <c r="LL159" s="696" cm="1">
        <f t="array" aca="1" ref="LL159" ca="1">INDIRECT(LL$203&amp;ROW())*LL$205</f>
        <v>3</v>
      </c>
      <c r="LM159" s="696" cm="1">
        <f t="array" aca="1" ref="LM159" ca="1">INDIRECT(LM$203&amp;ROW())*LM$205</f>
        <v>6</v>
      </c>
      <c r="LN159" s="696" cm="1">
        <f t="array" aca="1" ref="LN159" ca="1">INDIRECT(LN$203&amp;ROW())*LN$205</f>
        <v>3</v>
      </c>
      <c r="LO159" s="696" cm="1">
        <f t="array" aca="1" ref="LO159" ca="1">INDIRECT(LO$203&amp;ROW())*LO$205</f>
        <v>0</v>
      </c>
      <c r="LP159" s="696" cm="1">
        <f t="array" aca="1" ref="LP159" ca="1">INDIRECT(LP$203&amp;ROW())*LP$205</f>
        <v>0</v>
      </c>
      <c r="LQ159" s="696" cm="1">
        <f t="array" aca="1" ref="LQ159" ca="1">IF(INDIRECT(LQ$203&amp;ROW())="-",0,INDIRECT(LQ$203&amp;ROW())*LQ$205)</f>
        <v>1.554</v>
      </c>
      <c r="LR159" s="696" cm="1">
        <f t="array" aca="1" ref="LR159" ca="1">INDIRECT(LR$203&amp;ROW())*LR$205</f>
        <v>8</v>
      </c>
      <c r="LS159" s="696" cm="1">
        <f t="array" aca="1" ref="LS159" ca="1">IF(INDIRECT(LS$203&amp;ROW())="-",0,INDIRECT(LS$203&amp;ROW())*LS$205)</f>
        <v>1.8353999999999999</v>
      </c>
      <c r="LT159" s="696" cm="1">
        <f t="array" aca="1" ref="LT159" ca="1">INDIRECT(LT$203&amp;ROW())*LT$205</f>
        <v>0</v>
      </c>
      <c r="LU159" s="696" cm="1">
        <f t="array" aca="1" ref="LU159" ca="1">INDIRECT(LU$203&amp;ROW())*LU$205</f>
        <v>2</v>
      </c>
      <c r="LV159" s="696" cm="1">
        <f t="array" aca="1" ref="LV159" ca="1">INDIRECT(LV$203&amp;ROW())*LV$205</f>
        <v>0</v>
      </c>
      <c r="LW159" s="696" cm="1">
        <f t="array" aca="1" ref="LW159" ca="1">INDIRECT(LW$203&amp;ROW())*LW$205</f>
        <v>0</v>
      </c>
      <c r="LX159" s="696" cm="1">
        <f t="array" aca="1" ref="LX159" ca="1">INDIRECT(LX$203&amp;ROW())*LX$205</f>
        <v>2</v>
      </c>
      <c r="LY159" s="696" cm="1">
        <f t="array" aca="1" ref="LY159" ca="1">IF(INDIRECT(LY$203&amp;ROW())="-",0,INDIRECT(LY$203&amp;ROW())*LY$205)</f>
        <v>2.3574000000000002</v>
      </c>
      <c r="LZ159" s="696" cm="1">
        <f t="array" aca="1" ref="LZ159" ca="1">INDIRECT(LZ$203&amp;ROW())*LZ$205</f>
        <v>2</v>
      </c>
      <c r="MA159" s="696" cm="1">
        <f t="array" aca="1" ref="MA159" ca="1">INDIRECT(MA$203&amp;ROW())*MA$205</f>
        <v>4</v>
      </c>
      <c r="MB159" s="696" cm="1">
        <f t="array" aca="1" ref="MB159" ca="1">INDIRECT(MB$203&amp;ROW())*MB$205</f>
        <v>0</v>
      </c>
      <c r="MC159" s="696" cm="1">
        <f t="array" aca="1" ref="MC159" ca="1">IF($MB159=0,0,INDIRECT(MC$203&amp;ROW())*MC$205)</f>
        <v>0</v>
      </c>
      <c r="MD159" s="696" cm="1">
        <f t="array" aca="1" ref="MD159" ca="1">IF($MB159=0,0,INDIRECT(MD$203&amp;ROW())*MD$205)</f>
        <v>0</v>
      </c>
      <c r="ME159" s="696" cm="1">
        <f t="array" aca="1" ref="ME159" ca="1">IF($MB159=0,0,INDIRECT(ME$203&amp;ROW())*ME$205)</f>
        <v>0</v>
      </c>
      <c r="MF159" s="696" cm="1">
        <f t="array" aca="1" ref="MF159" ca="1">IF($MB159=0,0,INDIRECT(MF$203&amp;ROW())*MF$205)</f>
        <v>0</v>
      </c>
      <c r="MG159" s="696" cm="1">
        <f t="array" aca="1" ref="MG159" ca="1">INDIRECT(MG$203&amp;ROW())*MG$205</f>
        <v>0</v>
      </c>
      <c r="MH159" s="696" cm="1">
        <f t="array" aca="1" ref="MH159" ca="1">IF($MG159=0,0,INDIRECT(MH$203&amp;ROW())*MH$205)</f>
        <v>0</v>
      </c>
      <c r="MI159" s="696" cm="1">
        <f t="array" aca="1" ref="MI159" ca="1">IF($MG159=0,0,INDIRECT(MI$203&amp;ROW())*MI$205)</f>
        <v>0</v>
      </c>
      <c r="MJ159" s="696" cm="1">
        <f t="array" aca="1" ref="MJ159" ca="1">INDIRECT(MJ$203&amp;ROW())*MJ$205</f>
        <v>0</v>
      </c>
      <c r="MK159" s="696" cm="1">
        <f t="array" aca="1" ref="MK159" ca="1">INDIRECT(MK$203&amp;ROW())*MK$205</f>
        <v>0</v>
      </c>
      <c r="ML159" s="696" cm="1">
        <f t="array" aca="1" ref="ML159" ca="1">INDIRECT(ML$203&amp;ROW())*ML$205</f>
        <v>0</v>
      </c>
      <c r="MM159" s="696" cm="1">
        <f t="array" aca="1" ref="MM159" ca="1">INDIRECT(MM$203&amp;ROW())*MM$205</f>
        <v>6</v>
      </c>
      <c r="MN159" s="696" cm="1">
        <f t="array" aca="1" ref="MN159" ca="1">INDIRECT(MN$203&amp;ROW())*MN$205</f>
        <v>0</v>
      </c>
      <c r="MO159" s="696" cm="1">
        <f t="array" aca="1" ref="MO159" ca="1">INDIRECT(MO$203&amp;ROW())*MO$205</f>
        <v>2</v>
      </c>
      <c r="MP159" s="696" cm="1">
        <f t="array" aca="1" ref="MP159" ca="1">INDIRECT(MP$203&amp;ROW())*MP$205</f>
        <v>2</v>
      </c>
      <c r="MQ159" s="696" cm="1">
        <f t="array" aca="1" ref="MQ159" ca="1">INDIRECT(MQ$203&amp;ROW())*MQ$205</f>
        <v>0</v>
      </c>
      <c r="MR159" s="696" cm="1">
        <f t="array" aca="1" ref="MR159" ca="1">INDIRECT(MR$203&amp;ROW())*MR$205</f>
        <v>2</v>
      </c>
      <c r="MS159" s="696" cm="1">
        <f t="array" aca="1" ref="MS159" ca="1">INDIRECT(MS$203&amp;ROW())*MS$205</f>
        <v>2</v>
      </c>
      <c r="MT159" s="696" cm="1">
        <f t="array" aca="1" ref="MT159" ca="1">INDIRECT(MT$203&amp;ROW())*MT$205</f>
        <v>0</v>
      </c>
      <c r="MU159" s="696" cm="1">
        <f t="array" aca="1" ref="MU159" ca="1">INDIRECT(MU$203&amp;ROW())*MU$205</f>
        <v>0</v>
      </c>
      <c r="MV159" s="696" cm="1">
        <f t="array" aca="1" ref="MV159" ca="1">IF(INDIRECT(MV$203&amp;ROW())="-",0,INDIRECT(MV$203&amp;ROW())*MV$205)</f>
        <v>1.8864000000000001</v>
      </c>
      <c r="MW159" s="696" cm="1">
        <f t="array" aca="1" ref="MW159" ca="1">INDIRECT(MW$203&amp;ROW())*MW$205</f>
        <v>0</v>
      </c>
      <c r="MX159" s="696" cm="1">
        <f t="array" aca="1" ref="MX159" ca="1">INDIRECT(MX$203&amp;ROW())*MX$205</f>
        <v>0</v>
      </c>
      <c r="MY159" s="696" cm="1">
        <f t="array" aca="1" ref="MY159" ca="1">INDIRECT(MY$203&amp;ROW())*MY$205</f>
        <v>0</v>
      </c>
      <c r="NA159" s="701">
        <f t="shared" si="277"/>
        <v>0.56729268292682933</v>
      </c>
      <c r="NB159" s="617">
        <f t="shared" si="278"/>
        <v>0.30756428571428568</v>
      </c>
      <c r="NC159" s="695">
        <f t="shared" si="279"/>
        <v>0.26099230769230769</v>
      </c>
      <c r="ND159" s="697">
        <f t="shared" si="280"/>
        <v>0.34497777777777777</v>
      </c>
      <c r="NE159" s="694">
        <f t="shared" si="281"/>
        <v>0.37020676352780013</v>
      </c>
      <c r="NF159" s="682" t="str">
        <f t="shared" si="282"/>
        <v>C</v>
      </c>
      <c r="NH159" s="606" t="s">
        <v>7889</v>
      </c>
      <c r="NI159" s="563" t="str">
        <f t="shared" si="239"/>
        <v>C</v>
      </c>
      <c r="NJ159" s="563" t="str">
        <f t="shared" si="283"/>
        <v>C</v>
      </c>
      <c r="NK159" s="563" t="str">
        <f t="shared" ca="1" si="284"/>
        <v>C</v>
      </c>
      <c r="NL159" s="563" t="str">
        <f t="shared" ca="1" si="285"/>
        <v>C</v>
      </c>
      <c r="NM159" s="563" t="str">
        <f t="shared" ca="1" si="286"/>
        <v>C</v>
      </c>
      <c r="NN159" s="563" t="str">
        <f t="shared" ca="1" si="306"/>
        <v>C</v>
      </c>
      <c r="NO159" s="563" t="str">
        <f t="shared" ca="1" si="307"/>
        <v>C</v>
      </c>
      <c r="NP159" s="606" t="str">
        <f t="shared" si="287"/>
        <v>-</v>
      </c>
      <c r="NQ159" s="682" t="str">
        <f t="shared" si="288"/>
        <v>-</v>
      </c>
      <c r="NR159" s="682" t="e">
        <f>IF(OR(AND(NI159="A",OR(NJ159="C",NJ159="D")),AND(NI159="A",OR(#REF!="C",#REF!="D")),AND(NI159="B",OR(NJ159="D",#REF!="D")),AND(OR(NI159="C",NI159="D"),OR(NJ159="A",NJ159="B")),AND(OR(NI159="C",NI159="D"),OR(#REF!="A",#REF!="B")),AND(OR(NJ159="A",#REF!="A",NJ159="B",#REF!="B"),OR(NP159="-",NQ159="-")),AND(OR(NJ159="C",#REF!="C",NJ159="D",#REF!="D"),NP159="Yes")),"Yes","-")</f>
        <v>#REF!</v>
      </c>
      <c r="NS159" s="607"/>
      <c r="NT159" s="619">
        <f t="shared" si="289"/>
        <v>0.29310000000000003</v>
      </c>
      <c r="NU159" s="619">
        <f t="shared" si="290"/>
        <v>0.37020676352780013</v>
      </c>
      <c r="NV159" s="619">
        <f t="shared" ca="1" si="291"/>
        <v>0.32914525904624142</v>
      </c>
      <c r="NW159" s="619">
        <f t="shared" ca="1" si="308"/>
        <v>0.3445596951552638</v>
      </c>
      <c r="NX159" s="619">
        <f t="shared" ca="1" si="309"/>
        <v>0.41729969408480783</v>
      </c>
      <c r="NY159" s="620">
        <f t="shared" ca="1" si="310"/>
        <v>0.34341560108230612</v>
      </c>
      <c r="NZ159" s="620">
        <f t="shared" ca="1" si="311"/>
        <v>0.45066024444489239</v>
      </c>
      <c r="OA159" s="705" t="s">
        <v>1188</v>
      </c>
      <c r="OB159" s="706" t="s">
        <v>1188</v>
      </c>
      <c r="OC159" s="494"/>
      <c r="OE159" s="606" t="s">
        <v>7889</v>
      </c>
      <c r="OF159" s="700" t="str">
        <f t="shared" ca="1" si="292"/>
        <v>C</v>
      </c>
      <c r="OG159" s="701">
        <f t="shared" ca="1" si="312"/>
        <v>0.3445596951552638</v>
      </c>
      <c r="OH159" s="705">
        <f t="shared" ca="1" si="293"/>
        <v>0.53053415618221267</v>
      </c>
      <c r="OI159" s="696">
        <f t="shared" ca="1" si="294"/>
        <v>0.30069079648682567</v>
      </c>
      <c r="OJ159" s="696">
        <f t="shared" ca="1" si="295"/>
        <v>0.27078276510200777</v>
      </c>
      <c r="OK159" s="697">
        <f t="shared" ca="1" si="296"/>
        <v>0.27623106285000909</v>
      </c>
      <c r="OL159" s="696" cm="1">
        <f t="array" aca="1" ref="OL159" ca="1">INDIRECT(OL$203&amp;ROW())*OL$205</f>
        <v>0.74780000000000002</v>
      </c>
      <c r="OM159" s="696" cm="1">
        <f t="array" aca="1" ref="OM159" ca="1">INDIRECT(OM$203&amp;ROW())*OM$205</f>
        <v>0</v>
      </c>
      <c r="ON159" s="696" cm="1">
        <f t="array" aca="1" ref="ON159" ca="1">INDIRECT(ON$203&amp;ROW())*ON$205</f>
        <v>0</v>
      </c>
      <c r="OO159" s="696" cm="1">
        <f t="array" aca="1" ref="OO159" ca="1">INDIRECT(OO$203&amp;ROW())*OO$205</f>
        <v>0.71940000000000004</v>
      </c>
      <c r="OP159" s="696" cm="1">
        <f t="array" aca="1" ref="OP159" ca="1">INDIRECT(OP$203&amp;ROW())*OP$205</f>
        <v>0</v>
      </c>
      <c r="OQ159" s="696" cm="1">
        <f t="array" aca="1" ref="OQ159" ca="1">INDIRECT(OQ$203&amp;ROW())*OQ$205</f>
        <v>1.5849</v>
      </c>
      <c r="OR159" s="696" cm="1">
        <f t="array" aca="1" ref="OR159" ca="1">INDIRECT(OR$203&amp;ROW())*OR$205</f>
        <v>1.4141999999999999</v>
      </c>
      <c r="OS159" s="696" cm="1">
        <f t="array" aca="1" ref="OS159" ca="1">INDIRECT(OS$203&amp;ROW())*OS$205</f>
        <v>1.5387</v>
      </c>
      <c r="OT159" s="696" cm="1">
        <f t="array" aca="1" ref="OT159" ca="1">INDIRECT(OT$203&amp;ROW())*OT$205</f>
        <v>1.4727000000000001</v>
      </c>
      <c r="OU159" s="696" cm="1">
        <f t="array" aca="1" ref="OU159" ca="1">INDIRECT(OU$203&amp;ROW())*OU$205</f>
        <v>1.9304999999999999</v>
      </c>
      <c r="OV159" s="696" cm="1">
        <f t="array" aca="1" ref="OV159" ca="1">INDIRECT(OV$203&amp;ROW())*OV$205</f>
        <v>1.2161999999999999</v>
      </c>
      <c r="OW159" s="696" cm="1">
        <f t="array" aca="1" ref="OW159" ca="1">INDIRECT(OW$203&amp;ROW())*OW$205</f>
        <v>0</v>
      </c>
      <c r="OX159" s="696" cm="1">
        <f t="array" aca="1" ref="OX159" ca="1">INDIRECT(OX$203&amp;ROW())*OX$205</f>
        <v>0</v>
      </c>
      <c r="OY159" s="696" cm="1">
        <f t="array" aca="1" ref="OY159" ca="1">IF(INDIRECT(OY$203&amp;ROW())="-",0,INDIRECT(OY$203&amp;ROW())*OY$205)</f>
        <v>0.18381230000000001</v>
      </c>
      <c r="OZ159" s="696" cm="1">
        <f t="array" aca="1" ref="OZ159" ca="1">INDIRECT(OZ$203&amp;ROW())*OZ$205</f>
        <v>1.4206000000000001</v>
      </c>
      <c r="PA159" s="696" cm="1">
        <f t="array" aca="1" ref="PA159" ca="1">IF(INDIRECT(PA$203&amp;ROW())="-",0,INDIRECT(PA$203&amp;ROW())*PA$205)</f>
        <v>0.27023206</v>
      </c>
      <c r="PB159" s="705" cm="1">
        <f t="array" aca="1" ref="PB159" ca="1">INDIRECT(PB$203&amp;ROW())*PB$205</f>
        <v>0</v>
      </c>
      <c r="PC159" s="696" cm="1">
        <f t="array" aca="1" ref="PC159" ca="1">INDIRECT(PC$203&amp;ROW())*PC$205</f>
        <v>1.3946000000000001</v>
      </c>
      <c r="PD159" s="696" cm="1">
        <f t="array" aca="1" ref="PD159" ca="1">INDIRECT(PD$203&amp;ROW())*PD$205</f>
        <v>0</v>
      </c>
      <c r="PE159" s="696" cm="1">
        <f t="array" aca="1" ref="PE159" ca="1">INDIRECT(PE$203&amp;ROW())*PE$205</f>
        <v>0</v>
      </c>
      <c r="PF159" s="696" cm="1">
        <f t="array" aca="1" ref="PF159" ca="1">INDIRECT(PF$203&amp;ROW())*PF$205</f>
        <v>1.3308</v>
      </c>
      <c r="PG159" s="696" cm="1">
        <f t="array" aca="1" ref="PG159" ca="1">IF(INDIRECT(PG$203&amp;ROW())="-",0,INDIRECT(PG$203&amp;ROW())*PG$205)</f>
        <v>0.34378750000000002</v>
      </c>
      <c r="PH159" s="696" cm="1">
        <f t="array" aca="1" ref="PH159" ca="1">INDIRECT(PH$203&amp;ROW())*PH$205</f>
        <v>0.61699999999999999</v>
      </c>
      <c r="PI159" s="696" cm="1">
        <f t="array" aca="1" ref="PI159" ca="1">INDIRECT(PI$203&amp;ROW())*PI$205</f>
        <v>1.2145999999999999</v>
      </c>
      <c r="PJ159" s="696" cm="1">
        <f t="array" aca="1" ref="PJ159" ca="1">INDIRECT(PJ$203&amp;ROW())*PJ$205</f>
        <v>0</v>
      </c>
      <c r="PK159" s="696" cm="1">
        <f t="array" aca="1" ref="PK159" ca="1">IF($PJ159=0,0,INDIRECT(PK$203&amp;ROW())*PK$205)</f>
        <v>0</v>
      </c>
      <c r="PL159" s="696" cm="1">
        <f t="array" aca="1" ref="PL159" ca="1">IF($MPE159=0,0,INDIRECT(PL$203&amp;ROW())*PL$205)</f>
        <v>0</v>
      </c>
      <c r="PM159" s="696" cm="1">
        <f t="array" aca="1" ref="PM159" ca="1">IF($MPE159=0,0,INDIRECT(PM$203&amp;ROW())*PM$205)</f>
        <v>0</v>
      </c>
      <c r="PN159" s="696" cm="1">
        <f t="array" aca="1" ref="PN159" ca="1">IF($PJ159=0,0,INDIRECT(PN$203&amp;ROW())*PN$205)</f>
        <v>0</v>
      </c>
      <c r="PO159" s="696" cm="1">
        <f t="array" aca="1" ref="PO159" ca="1">INDIRECT(PO$203&amp;ROW())*PO$205</f>
        <v>0</v>
      </c>
      <c r="PP159" s="696" cm="1">
        <f t="array" aca="1" ref="PP159" ca="1">IF($PO159=0,0,INDIRECT(PP$203&amp;ROW())*PP$205)</f>
        <v>0</v>
      </c>
      <c r="PQ159" s="696" cm="1">
        <f t="array" aca="1" ref="PQ159" ca="1">IF($PO159=0,0,INDIRECT(PQ$203&amp;ROW())*PQ$205)</f>
        <v>0</v>
      </c>
      <c r="PR159" s="696" cm="1">
        <f t="array" aca="1" ref="PR159" ca="1">INDIRECT(PR$203&amp;ROW())*PR$205</f>
        <v>0</v>
      </c>
      <c r="PS159" s="696" cm="1">
        <f t="array" aca="1" ref="PS159" ca="1">INDIRECT(PS$203&amp;ROW())*PS$205</f>
        <v>0</v>
      </c>
      <c r="PT159" s="696" cm="1">
        <f t="array" aca="1" ref="PT159" ca="1">INDIRECT(PT$203&amp;ROW())*PT$205</f>
        <v>0</v>
      </c>
      <c r="PU159" s="696" cm="1">
        <f t="array" aca="1" ref="PU159" ca="1">INDIRECT(PU$203&amp;ROW())*PU$205</f>
        <v>1.7696999999999998</v>
      </c>
      <c r="PV159" s="696" cm="1">
        <f t="array" aca="1" ref="PV159" ca="1">INDIRECT(PV$203&amp;ROW())*PV$205</f>
        <v>0</v>
      </c>
      <c r="PW159" s="696" cm="1">
        <f t="array" aca="1" ref="PW159" ca="1">INDIRECT(PW$203&amp;ROW())*PW$205</f>
        <v>1.0658000000000001</v>
      </c>
      <c r="PX159" s="696" cm="1">
        <f t="array" aca="1" ref="PX159" ca="1">INDIRECT(PX$203&amp;ROW())*PX$205</f>
        <v>1.1714</v>
      </c>
      <c r="PY159" s="696" cm="1">
        <f t="array" aca="1" ref="PY159" ca="1">INDIRECT(PY$203&amp;ROW())*PY$205</f>
        <v>0</v>
      </c>
      <c r="PZ159" s="696" cm="1">
        <f t="array" aca="1" ref="PZ159" ca="1">INDIRECT(PZ$203&amp;ROW())*PZ$205</f>
        <v>0.17430000000000001</v>
      </c>
      <c r="QA159" s="696" cm="1">
        <f t="array" aca="1" ref="QA159" ca="1">INDIRECT(QA$203&amp;ROW())*QA$205</f>
        <v>0.31659999999999999</v>
      </c>
      <c r="QB159" s="696" cm="1">
        <f t="array" aca="1" ref="QB159" ca="1">INDIRECT(QB$203&amp;ROW())*QB$205</f>
        <v>0</v>
      </c>
      <c r="QC159" s="696" cm="1">
        <f t="array" aca="1" ref="QC159" ca="1">INDIRECT(QC$203&amp;ROW())*QC$205</f>
        <v>0</v>
      </c>
      <c r="QD159" s="696" cm="1">
        <f t="array" aca="1" ref="QD159" ca="1">IF(INDIRECT(QD$203&amp;ROW())="-",0,INDIRECT(QD$203&amp;ROW())*QD$205)</f>
        <v>0.19307304</v>
      </c>
      <c r="QE159" s="696" cm="1">
        <f t="array" aca="1" ref="QE159" ca="1">INDIRECT(QE$203&amp;ROW())*QE$205</f>
        <v>0</v>
      </c>
      <c r="QF159" s="696" cm="1">
        <f t="array" aca="1" ref="QF159" ca="1">INDIRECT(QF$203&amp;ROW())*QF$205</f>
        <v>0</v>
      </c>
      <c r="QG159" s="696" cm="1">
        <f t="array" aca="1" ref="QG159" ca="1">INDIRECT(QG$203&amp;ROW())*QG$205</f>
        <v>0</v>
      </c>
      <c r="QI159" s="606" t="s">
        <v>7889</v>
      </c>
      <c r="QJ159" s="700" t="str">
        <f t="shared" ca="1" si="297"/>
        <v>C</v>
      </c>
      <c r="QK159" s="701">
        <f t="shared" ca="1" si="313"/>
        <v>0.41729969408480783</v>
      </c>
      <c r="QL159" s="705">
        <f t="shared" ca="1" si="298"/>
        <v>0.6726981810264655</v>
      </c>
      <c r="QM159" s="696">
        <f t="shared" ca="1" si="299"/>
        <v>0.39057310856141586</v>
      </c>
      <c r="QN159" s="696">
        <f t="shared" ca="1" si="300"/>
        <v>0.17799884410491751</v>
      </c>
      <c r="QO159" s="697">
        <f t="shared" ca="1" si="301"/>
        <v>0.42792864264643254</v>
      </c>
      <c r="QP159" s="696" cm="1">
        <f t="array" aca="1" ref="QP159" ca="1">INDIRECT(QP$203&amp;ROW())*QP$205</f>
        <v>3.3451646745381883E-2</v>
      </c>
      <c r="QQ159" s="696" cm="1">
        <f t="array" aca="1" ref="QQ159" ca="1">INDIRECT(QQ$203&amp;ROW())*QQ$205</f>
        <v>0</v>
      </c>
      <c r="QR159" s="696" cm="1">
        <f t="array" aca="1" ref="QR159" ca="1">INDIRECT(QR$203&amp;ROW())*QR$205</f>
        <v>0</v>
      </c>
      <c r="QS159" s="696" cm="1">
        <f t="array" aca="1" ref="QS159" ca="1">INDIRECT(QS$203&amp;ROW())*QS$205</f>
        <v>0.14980907289200712</v>
      </c>
      <c r="QT159" s="696" cm="1">
        <f t="array" aca="1" ref="QT159" ca="1">INDIRECT(QT$203&amp;ROW())*QT$205</f>
        <v>0</v>
      </c>
      <c r="QU159" s="696" cm="1">
        <f t="array" aca="1" ref="QU159" ca="1">INDIRECT(QU$203&amp;ROW())*QU$205</f>
        <v>0.53329206883563263</v>
      </c>
      <c r="QV159" s="696" cm="1">
        <f t="array" aca="1" ref="QV159" ca="1">INDIRECT(QV$203&amp;ROW())*QV$205</f>
        <v>0.24117831443907087</v>
      </c>
      <c r="QW159" s="696" cm="1">
        <f t="array" aca="1" ref="QW159" ca="1">INDIRECT(QW$203&amp;ROW())*QW$205</f>
        <v>0.53099416374332975</v>
      </c>
      <c r="QX159" s="696" cm="1">
        <f t="array" aca="1" ref="QX159" ca="1">INDIRECT(QX$203&amp;ROW())*QX$205</f>
        <v>0.60640894423913805</v>
      </c>
      <c r="QY159" s="696" cm="1">
        <f t="array" aca="1" ref="QY159" ca="1">INDIRECT(QY$203&amp;ROW())*QY$205</f>
        <v>0.13540247513535897</v>
      </c>
      <c r="QZ159" s="696" cm="1">
        <f t="array" aca="1" ref="QZ159" ca="1">INDIRECT(QZ$203&amp;ROW())*QZ$205</f>
        <v>0.27613248380770827</v>
      </c>
      <c r="RA159" s="696" cm="1">
        <f t="array" aca="1" ref="RA159" ca="1">INDIRECT(RA$203&amp;ROW())*RA$205</f>
        <v>0</v>
      </c>
      <c r="RB159" s="696" cm="1">
        <f t="array" aca="1" ref="RB159" ca="1">INDIRECT(RB$203&amp;ROW())*RB$205</f>
        <v>0</v>
      </c>
      <c r="RC159" s="696" cm="1">
        <f t="array" aca="1" ref="RC159" ca="1">IF(INDIRECT(RC$203&amp;ROW())="-",0,INDIRECT(RC$203&amp;ROW())*RC$205)</f>
        <v>2.1732331331354091E-2</v>
      </c>
      <c r="RD159" s="696" cm="1">
        <f t="array" aca="1" ref="RD159" ca="1">INDIRECT(RD$203&amp;ROW())*RD$205</f>
        <v>7.1442097940886296E-2</v>
      </c>
      <c r="RE159" s="696" cm="1">
        <f t="array" aca="1" ref="RE159" ca="1">IF(INDIRECT(RE$203&amp;ROW())="-",0,INDIRECT(RE$203&amp;ROW())*RE$205)</f>
        <v>1.936011725399979E-2</v>
      </c>
      <c r="RF159" s="705" cm="1">
        <f t="array" aca="1" ref="RF159" ca="1">INDIRECT(RF$203&amp;ROW())*RF$205</f>
        <v>0</v>
      </c>
      <c r="RG159" s="696" cm="1">
        <f t="array" aca="1" ref="RG159" ca="1">INDIRECT(RG$203&amp;ROW())*RG$205</f>
        <v>0.27650466908360405</v>
      </c>
      <c r="RH159" s="696" cm="1">
        <f t="array" aca="1" ref="RH159" ca="1">INDIRECT(RH$203&amp;ROW())*RH$205</f>
        <v>0</v>
      </c>
      <c r="RI159" s="696" cm="1">
        <f t="array" aca="1" ref="RI159" ca="1">INDIRECT(RI$203&amp;ROW())*RI$205</f>
        <v>0</v>
      </c>
      <c r="RJ159" s="696" cm="1">
        <f t="array" aca="1" ref="RJ159" ca="1">INDIRECT(RJ$203&amp;ROW())*RJ$205</f>
        <v>0.12226723336432462</v>
      </c>
      <c r="RK159" s="696" cm="1">
        <f t="array" aca="1" ref="RK159" ca="1">IF(INDIRECT(RK$203&amp;ROW())="-",0,INDIRECT(RK$203&amp;ROW())*RK$205)</f>
        <v>2.373964619627732E-2</v>
      </c>
      <c r="RL159" s="696" cm="1">
        <f t="array" aca="1" ref="RL159" ca="1">INDIRECT(RL$203&amp;ROW())*RL$205</f>
        <v>0.11262003659234653</v>
      </c>
      <c r="RM159" s="696" cm="1">
        <f t="array" aca="1" ref="RM159" ca="1">INDIRECT(RM$203&amp;ROW())*RM$205</f>
        <v>2.9987460729532761E-2</v>
      </c>
      <c r="RN159" s="696" cm="1">
        <f t="array" aca="1" ref="RN159" ca="1">INDIRECT(RN$203&amp;ROW())*RN$205</f>
        <v>0</v>
      </c>
      <c r="RO159" s="696" cm="1">
        <f t="array" aca="1" ref="RO159" ca="1">IF($RN159=0,0,INDIRECT(RO$203&amp;ROW())*RO$205)</f>
        <v>0</v>
      </c>
      <c r="RP159" s="696" cm="1">
        <f t="array" aca="1" ref="RP159" ca="1">IF($RN159=0,0,INDIRECT(RP$203&amp;ROW())*RP$205)</f>
        <v>0</v>
      </c>
      <c r="RQ159" s="696" cm="1">
        <f t="array" aca="1" ref="RQ159" ca="1">IF($RN159=0,0,INDIRECT(RQ$203&amp;ROW())*RQ$205)</f>
        <v>0</v>
      </c>
      <c r="RR159" s="696" cm="1">
        <f t="array" aca="1" ref="RR159" ca="1">IF($RN159=0,0,INDIRECT(RR$203&amp;ROW())*RR$205)</f>
        <v>0</v>
      </c>
      <c r="RS159" s="696" cm="1">
        <f t="array" aca="1" ref="RS159" ca="1">INDIRECT(RS$203&amp;ROW())*RS$205</f>
        <v>0</v>
      </c>
      <c r="RT159" s="696" cm="1">
        <f t="array" aca="1" ref="RT159" ca="1">IF($RS159=0,0,INDIRECT(RT$203&amp;ROW())*RT$205)</f>
        <v>0</v>
      </c>
      <c r="RU159" s="696" cm="1">
        <f t="array" aca="1" ref="RU159" ca="1">IF($RS159=0,0,INDIRECT(RU$203&amp;ROW())*RU$205)</f>
        <v>0</v>
      </c>
      <c r="RV159" s="696" cm="1">
        <f t="array" aca="1" ref="RV159" ca="1">INDIRECT(RV$203&amp;ROW())*RV$205</f>
        <v>0</v>
      </c>
      <c r="RW159" s="696" cm="1">
        <f t="array" aca="1" ref="RW159" ca="1">INDIRECT(RW$203&amp;ROW())*RW$205</f>
        <v>0</v>
      </c>
      <c r="RX159" s="696" cm="1">
        <f t="array" aca="1" ref="RX159" ca="1">INDIRECT(RX$203&amp;ROW())*RX$205</f>
        <v>0</v>
      </c>
      <c r="RY159" s="696" cm="1">
        <f t="array" aca="1" ref="RY159" ca="1">INDIRECT(RY$203&amp;ROW())*RY$205</f>
        <v>8.4396695370290389E-2</v>
      </c>
      <c r="RZ159" s="696" cm="1">
        <f t="array" aca="1" ref="RZ159" ca="1">INDIRECT(RZ$203&amp;ROW())*RZ$205</f>
        <v>0</v>
      </c>
      <c r="SA159" s="696" cm="1">
        <f t="array" aca="1" ref="SA159" ca="1">INDIRECT(SA$203&amp;ROW())*SA$205</f>
        <v>0.20458618579029147</v>
      </c>
      <c r="SB159" s="696" cm="1">
        <f t="array" aca="1" ref="SB159" ca="1">INDIRECT(SB$203&amp;ROW())*SB$205</f>
        <v>4.7124126502052749E-2</v>
      </c>
      <c r="SC159" s="696" cm="1">
        <f t="array" aca="1" ref="SC159" ca="1">INDIRECT(SC$203&amp;ROW())*SC$205</f>
        <v>0</v>
      </c>
      <c r="SD159" s="696" cm="1">
        <f t="array" aca="1" ref="SD159" ca="1">INDIRECT(SD$203&amp;ROW())*SD$205</f>
        <v>0.3072993885784252</v>
      </c>
      <c r="SE159" s="696" cm="1">
        <f t="array" aca="1" ref="SE159" ca="1">INDIRECT(SE$203&amp;ROW())*SE$205</f>
        <v>0.2585618210787391</v>
      </c>
      <c r="SF159" s="696" cm="1">
        <f t="array" aca="1" ref="SF159" ca="1">INDIRECT(SF$203&amp;ROW())*SF$205</f>
        <v>0</v>
      </c>
      <c r="SG159" s="696" cm="1">
        <f t="array" aca="1" ref="SG159" ca="1">INDIRECT(SG$203&amp;ROW())*SG$205</f>
        <v>0</v>
      </c>
      <c r="SH159" s="696" cm="1">
        <f t="array" aca="1" ref="SH159" ca="1">IF(INDIRECT(SH$203&amp;ROW())="-",0,INDIRECT(SH$203&amp;ROW())*SH$205)</f>
        <v>2.4737010125074451E-2</v>
      </c>
      <c r="SI159" s="696" cm="1">
        <f t="array" aca="1" ref="SI159" ca="1">INDIRECT(SI$203&amp;ROW())*SI$205</f>
        <v>0</v>
      </c>
      <c r="SJ159" s="696" cm="1">
        <f t="array" aca="1" ref="SJ159" ca="1">INDIRECT(SJ$203&amp;ROW())*SJ$205</f>
        <v>0</v>
      </c>
      <c r="SK159" s="696" cm="1">
        <f t="array" aca="1" ref="SK159" ca="1">INDIRECT(SK$203&amp;ROW())*SK$205</f>
        <v>0</v>
      </c>
      <c r="SN159" s="606" t="s">
        <v>7889</v>
      </c>
      <c r="SO159" s="707" cm="1">
        <f t="array" aca="1" ref="SO159" ca="1">INDIRECT(SO$203&amp;ROW())*SO$205</f>
        <v>1</v>
      </c>
      <c r="SP159" s="707" cm="1">
        <f t="array" aca="1" ref="SP159" ca="1">INDIRECT(SP$203&amp;ROW())*SP$205</f>
        <v>0</v>
      </c>
      <c r="SQ159" s="707" cm="1">
        <f t="array" aca="1" ref="SQ159" ca="1">INDIRECT(SQ$203&amp;ROW())*SQ$205</f>
        <v>0</v>
      </c>
      <c r="SR159" s="707" cm="1">
        <f t="array" aca="1" ref="SR159" ca="1">INDIRECT(SR$203&amp;ROW())*SR$205</f>
        <v>2</v>
      </c>
      <c r="SS159" s="707" cm="1">
        <f t="array" aca="1" ref="SS159" ca="1">INDIRECT(SS$203&amp;ROW())*SS$205</f>
        <v>0</v>
      </c>
      <c r="ST159" s="707" cm="1">
        <f t="array" aca="1" ref="ST159" ca="1">INDIRECT(ST$203&amp;ROW())*ST$205</f>
        <v>3</v>
      </c>
      <c r="SU159" s="707" cm="1">
        <f t="array" aca="1" ref="SU159" ca="1">INDIRECT(SU$203&amp;ROW())*SU$205</f>
        <v>3</v>
      </c>
      <c r="SV159" s="707" cm="1">
        <f t="array" aca="1" ref="SV159" ca="1">INDIRECT(SV$203&amp;ROW())*SV$205</f>
        <v>3</v>
      </c>
      <c r="SW159" s="707" cm="1">
        <f t="array" aca="1" ref="SW159" ca="1">INDIRECT(SW$203&amp;ROW())*SW$205</f>
        <v>3</v>
      </c>
      <c r="SX159" s="707" cm="1">
        <f t="array" aca="1" ref="SX159" ca="1">INDIRECT(SX$203&amp;ROW())*SX$205</f>
        <v>3</v>
      </c>
      <c r="SY159" s="707" cm="1">
        <f t="array" aca="1" ref="SY159" ca="1">INDIRECT(SY$203&amp;ROW())*SY$205</f>
        <v>3</v>
      </c>
      <c r="SZ159" s="707" cm="1">
        <f t="array" aca="1" ref="SZ159" ca="1">INDIRECT(SZ$203&amp;ROW())*SZ$205</f>
        <v>0</v>
      </c>
      <c r="TA159" s="707" cm="1">
        <f t="array" aca="1" ref="TA159" ca="1">INDIRECT(TA$203&amp;ROW())*TA$205</f>
        <v>0</v>
      </c>
      <c r="TB159" s="696" cm="1">
        <f t="array" aca="1" ref="TB159" ca="1">IF(INDIRECT(TB$203&amp;ROW())="-",0,INDIRECT(TB$203&amp;ROW())*TB$205)</f>
        <v>0.25900000000000001</v>
      </c>
      <c r="TC159" s="707" cm="1">
        <f t="array" aca="1" ref="TC159" ca="1">INDIRECT(TC$203&amp;ROW())*TC$205</f>
        <v>2</v>
      </c>
      <c r="TD159" s="696" cm="1">
        <f t="array" aca="1" ref="TD159" ca="1">IF(INDIRECT(TD$203&amp;ROW())="-",0,INDIRECT(TD$203&amp;ROW())*TD$205)</f>
        <v>0.30590000000000001</v>
      </c>
      <c r="TE159" s="732" cm="1">
        <f t="array" aca="1" ref="TE159" ca="1">INDIRECT(TE$203&amp;ROW())*TE$205</f>
        <v>0</v>
      </c>
      <c r="TF159" s="707" cm="1">
        <f t="array" aca="1" ref="TF159" ca="1">INDIRECT(TF$203&amp;ROW())*TF$205</f>
        <v>2</v>
      </c>
      <c r="TG159" s="707" cm="1">
        <f t="array" aca="1" ref="TG159" ca="1">INDIRECT(TG$203&amp;ROW())*TG$205</f>
        <v>0</v>
      </c>
      <c r="TH159" s="707" cm="1">
        <f t="array" aca="1" ref="TH159" ca="1">INDIRECT(TH$203&amp;ROW())*TH$205</f>
        <v>0</v>
      </c>
      <c r="TI159" s="707" cm="1">
        <f t="array" aca="1" ref="TI159" ca="1">INDIRECT(TI$203&amp;ROW())*TI$205</f>
        <v>2</v>
      </c>
      <c r="TJ159" s="696" cm="1">
        <f t="array" aca="1" ref="TJ159" ca="1">IF(INDIRECT(TJ$203&amp;ROW())="-",0,INDIRECT(TJ$203&amp;ROW())*TJ$205)</f>
        <v>0.39290000000000003</v>
      </c>
      <c r="TK159" s="707" cm="1">
        <f t="array" aca="1" ref="TK159" ca="1">INDIRECT(TK$203&amp;ROW())*TK$205</f>
        <v>1</v>
      </c>
      <c r="TL159" s="707" cm="1">
        <f t="array" aca="1" ref="TL159" ca="1">INDIRECT(TL$203&amp;ROW())*TL$205</f>
        <v>2</v>
      </c>
      <c r="TM159" s="707" cm="1">
        <f t="array" aca="1" ref="TM159" ca="1">INDIRECT(TM$203&amp;ROW())*TM$205</f>
        <v>0</v>
      </c>
      <c r="TN159" s="707" cm="1">
        <f t="array" aca="1" ref="TN159" ca="1">IF($TM159=0,0,INDIRECT(TN$203&amp;ROW())*TN$205)</f>
        <v>0</v>
      </c>
      <c r="TO159" s="707" cm="1">
        <f t="array" aca="1" ref="TO159" ca="1">IF($TM159=0,0,INDIRECT(TO$203&amp;ROW())*TO$205)</f>
        <v>0</v>
      </c>
      <c r="TP159" s="707" cm="1">
        <f t="array" aca="1" ref="TP159" ca="1">IF($TM159=0,0,INDIRECT(TP$203&amp;ROW())*TP$205)</f>
        <v>0</v>
      </c>
      <c r="TQ159" s="707" cm="1">
        <f t="array" aca="1" ref="TQ159" ca="1">IF($TM159=0,0,INDIRECT(TQ$203&amp;ROW())*TQ$205)</f>
        <v>0</v>
      </c>
      <c r="TR159" s="707" cm="1">
        <f t="array" aca="1" ref="TR159" ca="1">INDIRECT(TR$203&amp;ROW())*TR$205</f>
        <v>0</v>
      </c>
      <c r="TS159" s="707" cm="1">
        <f t="array" aca="1" ref="TS159" ca="1">IF($TR159=0,0,INDIRECT(TS$203&amp;ROW())*TS$205)</f>
        <v>0</v>
      </c>
      <c r="TT159" s="707" cm="1">
        <f t="array" aca="1" ref="TT159" ca="1">IF($TR159=0,0,INDIRECT(TT$203&amp;ROW())*TT$205)</f>
        <v>0</v>
      </c>
      <c r="TU159" s="707" cm="1">
        <f t="array" aca="1" ref="TU159" ca="1">INDIRECT(TU$203&amp;ROW())*TU$205</f>
        <v>0</v>
      </c>
      <c r="TV159" s="707" cm="1">
        <f t="array" aca="1" ref="TV159" ca="1">INDIRECT(TV$203&amp;ROW())*TV$205</f>
        <v>0</v>
      </c>
      <c r="TW159" s="707" cm="1">
        <f t="array" aca="1" ref="TW159" ca="1">INDIRECT(TW$203&amp;ROW())*TW$205</f>
        <v>0</v>
      </c>
      <c r="TX159" s="707" cm="1">
        <f t="array" aca="1" ref="TX159" ca="1">INDIRECT(TX$203&amp;ROW())*TX$205</f>
        <v>3</v>
      </c>
      <c r="TY159" s="707" cm="1">
        <f t="array" aca="1" ref="TY159" ca="1">INDIRECT(TY$203&amp;ROW())*TY$205</f>
        <v>0</v>
      </c>
      <c r="TZ159" s="707" cm="1">
        <f t="array" aca="1" ref="TZ159" ca="1">INDIRECT(TZ$203&amp;ROW())*TZ$205</f>
        <v>2</v>
      </c>
      <c r="UA159" s="707" cm="1">
        <f t="array" aca="1" ref="UA159" ca="1">INDIRECT(UA$203&amp;ROW())*UA$205</f>
        <v>2</v>
      </c>
      <c r="UB159" s="707" cm="1">
        <f t="array" aca="1" ref="UB159" ca="1">INDIRECT(UB$203&amp;ROW())*UB$205</f>
        <v>0</v>
      </c>
      <c r="UC159" s="707" cm="1">
        <f t="array" aca="1" ref="UC159" ca="1">INDIRECT(UC$203&amp;ROW())*UC$205</f>
        <v>1</v>
      </c>
      <c r="UD159" s="707" cm="1">
        <f t="array" aca="1" ref="UD159" ca="1">INDIRECT(UD$203&amp;ROW())*UD$205</f>
        <v>1</v>
      </c>
      <c r="UE159" s="707" cm="1">
        <f t="array" aca="1" ref="UE159" ca="1">INDIRECT(UE$203&amp;ROW())*UE$205</f>
        <v>0</v>
      </c>
      <c r="UF159" s="707" cm="1">
        <f t="array" aca="1" ref="UF159" ca="1">INDIRECT(UF$203&amp;ROW())*UF$205</f>
        <v>0</v>
      </c>
      <c r="UG159" s="696" cm="1">
        <f t="array" aca="1" ref="UG159" ca="1">IF(INDIRECT(UG$203&amp;ROW())="-",0,INDIRECT(UG$203&amp;ROW())*UG$205)</f>
        <v>0.31440000000000001</v>
      </c>
      <c r="UH159" s="707" cm="1">
        <f t="array" aca="1" ref="UH159" ca="1">INDIRECT(UH$203&amp;ROW())*UH$205</f>
        <v>0</v>
      </c>
      <c r="UI159" s="707" cm="1">
        <f t="array" aca="1" ref="UI159" ca="1">INDIRECT(UI$203&amp;ROW())*UI$205</f>
        <v>0</v>
      </c>
      <c r="UJ159" s="707" cm="1">
        <f t="array" aca="1" ref="UJ159" ca="1">INDIRECT(UJ$203&amp;ROW())*UJ$205</f>
        <v>0</v>
      </c>
      <c r="UM159" s="606" t="s">
        <v>7889</v>
      </c>
      <c r="UN159" s="616">
        <f t="shared" ca="1" si="341"/>
        <v>0.18720310219966924</v>
      </c>
      <c r="UO159" s="616">
        <f t="shared" ca="1" si="341"/>
        <v>-0.6225347970107441</v>
      </c>
      <c r="UP159" s="616">
        <f t="shared" ca="1" si="341"/>
        <v>-0.88618201963763954</v>
      </c>
      <c r="UQ159" s="616">
        <f t="shared" ca="1" si="341"/>
        <v>-1.4677936495724746</v>
      </c>
      <c r="UR159" s="616">
        <f t="shared" ca="1" si="341"/>
        <v>-1.7347822393597188</v>
      </c>
      <c r="US159" s="616">
        <f t="shared" ca="1" si="341"/>
        <v>0.41305213694811815</v>
      </c>
      <c r="UT159" s="616">
        <f t="shared" ca="1" si="341"/>
        <v>0.30690415393182785</v>
      </c>
      <c r="UU159" s="616">
        <f t="shared" ca="1" si="341"/>
        <v>0.53359975015917405</v>
      </c>
      <c r="UV159" s="616">
        <f t="shared" ca="1" si="341"/>
        <v>0.44410973870643028</v>
      </c>
      <c r="UW159" s="616">
        <f t="shared" ca="1" si="341"/>
        <v>0.6421874155054268</v>
      </c>
      <c r="UX159" s="616">
        <f t="shared" ca="1" si="341"/>
        <v>0.28247365722383649</v>
      </c>
      <c r="UY159" s="616">
        <f t="shared" ca="1" si="341"/>
        <v>-0.67270887390575207</v>
      </c>
      <c r="UZ159" s="616">
        <f t="shared" ca="1" si="341"/>
        <v>-0.80238258590915801</v>
      </c>
      <c r="VA159" s="616">
        <f t="shared" ca="1" si="341"/>
        <v>-1.1079420830671465</v>
      </c>
      <c r="VB159" s="616">
        <f t="shared" ca="1" si="341"/>
        <v>1.528010083348541</v>
      </c>
      <c r="VC159" s="616">
        <f t="shared" ca="1" si="341"/>
        <v>-1.024757739209508</v>
      </c>
      <c r="VD159" s="616">
        <f t="shared" ca="1" si="342"/>
        <v>-1.5772186114663853</v>
      </c>
      <c r="VE159" s="616">
        <f t="shared" ca="1" si="342"/>
        <v>3.9909080070471406E-2</v>
      </c>
      <c r="VF159" s="616">
        <f t="shared" ca="1" si="342"/>
        <v>-1.7012503523278015</v>
      </c>
      <c r="VG159" s="616">
        <f t="shared" ca="1" si="342"/>
        <v>-0.89462372206681784</v>
      </c>
      <c r="VH159" s="616">
        <f t="shared" ca="1" si="342"/>
        <v>-0.12784420028857393</v>
      </c>
      <c r="VI159" s="616">
        <f t="shared" ca="1" si="342"/>
        <v>-0.67345501395312835</v>
      </c>
      <c r="VJ159" s="616">
        <f t="shared" ca="1" si="342"/>
        <v>1.1038721171937993</v>
      </c>
      <c r="VK159" s="616">
        <f t="shared" ca="1" si="342"/>
        <v>0.83678976492872159</v>
      </c>
      <c r="VL159" s="616">
        <f t="shared" ca="1" si="342"/>
        <v>-0.83864555511817418</v>
      </c>
      <c r="VM159" s="616">
        <f t="shared" ca="1" si="342"/>
        <v>-0.57201237404204519</v>
      </c>
      <c r="VN159" s="616">
        <f t="shared" ca="1" si="342"/>
        <v>-0.62639799545694341</v>
      </c>
      <c r="VO159" s="616">
        <f t="shared" ca="1" si="342"/>
        <v>-0.42150866262694142</v>
      </c>
      <c r="VP159" s="616">
        <f t="shared" ca="1" si="338"/>
        <v>-0.46221149066820022</v>
      </c>
      <c r="VQ159" s="616">
        <f t="shared" ca="1" si="338"/>
        <v>-0.77889442244162177</v>
      </c>
      <c r="VR159" s="616">
        <f t="shared" ca="1" si="338"/>
        <v>-0.64202286734458469</v>
      </c>
      <c r="VS159" s="616">
        <f t="shared" ca="1" si="333"/>
        <v>-0.40481357988865657</v>
      </c>
      <c r="VT159" s="616">
        <f t="shared" ca="1" si="320"/>
        <v>-0.3878135405833677</v>
      </c>
      <c r="VU159" s="616">
        <f t="shared" ca="1" si="320"/>
        <v>-0.82130507758946303</v>
      </c>
      <c r="VV159" s="616">
        <f t="shared" ca="1" si="320"/>
        <v>-0.64337789451099625</v>
      </c>
      <c r="VW159" s="616">
        <f t="shared" ca="1" si="320"/>
        <v>0.66845613582062358</v>
      </c>
      <c r="VX159" s="616">
        <f t="shared" ca="1" si="320"/>
        <v>-0.78524029103755877</v>
      </c>
      <c r="VY159" s="616">
        <f t="shared" ca="1" si="320"/>
        <v>0.70583605694264007</v>
      </c>
      <c r="VZ159" s="616">
        <f t="shared" ca="1" si="320"/>
        <v>0.68442622420316401</v>
      </c>
      <c r="WA159" s="616">
        <f t="shared" ca="1" si="320"/>
        <v>-1.1483025824394326</v>
      </c>
      <c r="WB159" s="616">
        <f t="shared" ca="1" si="320"/>
        <v>0.33435322352896929</v>
      </c>
      <c r="WC159" s="616">
        <f t="shared" ca="1" si="320"/>
        <v>0.47817673461028487</v>
      </c>
      <c r="WD159" s="616">
        <f t="shared" ca="1" si="347"/>
        <v>-1.3395773314157267</v>
      </c>
      <c r="WE159" s="616">
        <f t="shared" ca="1" si="347"/>
        <v>-1.7097470492691516</v>
      </c>
      <c r="WF159" s="616">
        <f t="shared" ca="1" si="347"/>
        <v>-1.9213758878867928</v>
      </c>
      <c r="WG159" s="616">
        <f t="shared" ca="1" si="347"/>
        <v>-1.008197359876486</v>
      </c>
      <c r="WH159" s="616">
        <f t="shared" ca="1" si="347"/>
        <v>-1.0816125322340113</v>
      </c>
      <c r="WI159" s="627">
        <f t="shared" ca="1" si="347"/>
        <v>-0.9831420375936909</v>
      </c>
      <c r="WL159" s="606" t="s">
        <v>7889</v>
      </c>
      <c r="WM159" s="700" t="str">
        <f t="shared" ca="1" si="321"/>
        <v>C</v>
      </c>
      <c r="WN159" s="479">
        <f t="shared" ca="1" si="322"/>
        <v>0.34341560108230612</v>
      </c>
      <c r="WO159" s="495">
        <f t="shared" ca="1" si="303"/>
        <v>0.55908317689775777</v>
      </c>
      <c r="WP159" s="458">
        <f t="shared" ca="1" si="303"/>
        <v>0.3525736633489181</v>
      </c>
      <c r="WQ159" s="458">
        <f t="shared" ca="1" si="303"/>
        <v>0.22071253274618399</v>
      </c>
      <c r="WR159" s="459">
        <f t="shared" ca="1" si="303"/>
        <v>0.24129303133636465</v>
      </c>
      <c r="WS159" s="495">
        <f t="shared" ca="1" si="323"/>
        <v>-0.17854551854029818</v>
      </c>
      <c r="WT159" s="458">
        <f t="shared" ca="1" si="324"/>
        <v>-0.90837018715883866</v>
      </c>
      <c r="WU159" s="458">
        <f t="shared" ca="1" si="325"/>
        <v>-0.34786120546695726</v>
      </c>
      <c r="WV159" s="459">
        <f t="shared" ca="1" si="326"/>
        <v>-0.70959631670374024</v>
      </c>
      <c r="WW159" s="484">
        <f t="shared" ca="1" si="334"/>
        <v>0.13999047982491267</v>
      </c>
      <c r="WX159" s="484">
        <f t="shared" ca="1" si="334"/>
        <v>-0.37545073607717977</v>
      </c>
      <c r="WY159" s="484">
        <f t="shared" ca="1" si="334"/>
        <v>-0.64522912849816527</v>
      </c>
      <c r="WZ159" s="484">
        <f t="shared" ca="1" si="334"/>
        <v>-0.52796537575121916</v>
      </c>
      <c r="XA159" s="484">
        <f t="shared" ca="1" si="334"/>
        <v>-0.91544458771012349</v>
      </c>
      <c r="XB159" s="484">
        <f t="shared" ca="1" si="334"/>
        <v>0.21821544394969081</v>
      </c>
      <c r="XC159" s="484">
        <f t="shared" ca="1" si="334"/>
        <v>0.14467461816346364</v>
      </c>
      <c r="XD159" s="484">
        <f t="shared" ca="1" si="334"/>
        <v>0.27368331185664035</v>
      </c>
      <c r="XE159" s="484">
        <f t="shared" ca="1" si="334"/>
        <v>0.21801347073098662</v>
      </c>
      <c r="XF159" s="484">
        <f t="shared" ca="1" si="334"/>
        <v>0.41324760187774212</v>
      </c>
      <c r="XG159" s="484">
        <f t="shared" ca="1" si="336"/>
        <v>0.1145148206385433</v>
      </c>
      <c r="XH159" s="484">
        <f t="shared" ca="1" si="336"/>
        <v>-0.33958343954762366</v>
      </c>
      <c r="XI159" s="484">
        <f t="shared" ca="1" si="336"/>
        <v>-0.56078518929191046</v>
      </c>
      <c r="XJ159" s="484">
        <f t="shared" ca="1" si="336"/>
        <v>-0.78630649635275385</v>
      </c>
      <c r="XK159" s="484">
        <f t="shared" ca="1" si="336"/>
        <v>1.0853455622024688</v>
      </c>
      <c r="XL159" s="484">
        <f t="shared" ca="1" si="336"/>
        <v>-0.90527098681767926</v>
      </c>
      <c r="XM159" s="484">
        <f t="shared" ca="1" si="336"/>
        <v>-1.1895382767679479</v>
      </c>
      <c r="XN159" s="484">
        <f t="shared" ca="1" si="336"/>
        <v>2.7828601533139714E-2</v>
      </c>
      <c r="XO159" s="484">
        <f t="shared" ca="1" si="336"/>
        <v>-1.2490580086790719</v>
      </c>
      <c r="XP159" s="484">
        <f t="shared" ca="1" si="336"/>
        <v>-0.57255918212276347</v>
      </c>
      <c r="XQ159" s="484">
        <f t="shared" ca="1" si="252"/>
        <v>-8.50675308720171E-2</v>
      </c>
      <c r="XR159" s="484">
        <f t="shared" ca="1" si="253"/>
        <v>-0.58927313720898733</v>
      </c>
      <c r="XS159" s="484">
        <f t="shared" ca="1" si="254"/>
        <v>0.68108909630857417</v>
      </c>
      <c r="XT159" s="484">
        <f t="shared" ca="1" si="255"/>
        <v>0.50818242424121263</v>
      </c>
      <c r="XU159" s="484">
        <f t="shared" ca="1" si="256"/>
        <v>-0.63720289277878872</v>
      </c>
      <c r="XV159" s="484">
        <f t="shared" ca="1" si="257"/>
        <v>-0.30179372854458303</v>
      </c>
      <c r="XW159" s="484">
        <f t="shared" ca="1" si="258"/>
        <v>-0.40427726626791127</v>
      </c>
      <c r="XX159" s="484">
        <f t="shared" ca="1" si="250"/>
        <v>-0.20379943838012618</v>
      </c>
      <c r="XY159" s="484">
        <f t="shared" ca="1" si="250"/>
        <v>-0.24303080179333969</v>
      </c>
      <c r="XZ159" s="484">
        <f t="shared" ca="1" si="250"/>
        <v>-0.56968338057380219</v>
      </c>
      <c r="YA159" s="484">
        <f t="shared" ca="1" si="250"/>
        <v>-0.43779539324227229</v>
      </c>
      <c r="YB159" s="484">
        <f t="shared" ca="1" si="250"/>
        <v>-0.21272953623148902</v>
      </c>
      <c r="YC159" s="484">
        <f t="shared" ca="1" si="250"/>
        <v>-0.17304240180829866</v>
      </c>
      <c r="YD159" s="484">
        <f t="shared" ca="1" si="250"/>
        <v>-0.6068623218308542</v>
      </c>
      <c r="YE159" s="484">
        <f t="shared" ca="1" si="250"/>
        <v>-0.46342509741627064</v>
      </c>
      <c r="YF159" s="484">
        <f t="shared" ca="1" si="250"/>
        <v>0.39432227452058582</v>
      </c>
      <c r="YG159" s="484">
        <f t="shared" ca="1" si="250"/>
        <v>-0.54699838673676349</v>
      </c>
      <c r="YH159" s="484">
        <f t="shared" ca="1" si="250"/>
        <v>0.3761400347447329</v>
      </c>
      <c r="YI159" s="484">
        <f t="shared" ca="1" si="250"/>
        <v>0.40086843951579315</v>
      </c>
      <c r="YJ159" s="484">
        <f t="shared" ca="1" si="250"/>
        <v>-0.6812879221613154</v>
      </c>
      <c r="YK159" s="484">
        <f t="shared" ca="1" si="339"/>
        <v>5.8277766861099353E-2</v>
      </c>
      <c r="YL159" s="484">
        <f t="shared" ca="1" si="339"/>
        <v>0.15139075417761619</v>
      </c>
      <c r="YM159" s="484">
        <f t="shared" ca="1" si="339"/>
        <v>-1.0693845836691747</v>
      </c>
      <c r="YN159" s="484">
        <f t="shared" ca="1" si="339"/>
        <v>-1.2190496461289051</v>
      </c>
      <c r="YO159" s="484">
        <f t="shared" ca="1" si="339"/>
        <v>-1.1799169327512795</v>
      </c>
      <c r="YP159" s="484">
        <f t="shared" ca="1" si="339"/>
        <v>-0.53716755334219179</v>
      </c>
      <c r="YQ159" s="484">
        <f t="shared" ca="1" si="339"/>
        <v>-0.78352011835031787</v>
      </c>
      <c r="YR159" s="484">
        <f t="shared" ca="1" si="339"/>
        <v>-0.73715989978774943</v>
      </c>
      <c r="YU159" s="606" t="s">
        <v>7889</v>
      </c>
      <c r="YV159" s="700" t="str">
        <f t="shared" ca="1" si="304"/>
        <v>C</v>
      </c>
      <c r="YW159" s="479">
        <f t="shared" ca="1" si="327"/>
        <v>0.45066024444489239</v>
      </c>
      <c r="YX159" s="495">
        <f t="shared" ca="1" si="305"/>
        <v>0.68196659376266056</v>
      </c>
      <c r="YY159" s="458">
        <f t="shared" ca="1" si="305"/>
        <v>0.4302044126708322</v>
      </c>
      <c r="YZ159" s="458">
        <f t="shared" ca="1" si="305"/>
        <v>0.15737337202904139</v>
      </c>
      <c r="ZA159" s="459">
        <f t="shared" ca="1" si="305"/>
        <v>0.53309659931703524</v>
      </c>
      <c r="ZB159" s="495">
        <f t="shared" ca="1" si="328"/>
        <v>-0.117157409396605</v>
      </c>
      <c r="ZC159" s="458">
        <f t="shared" ca="1" si="329"/>
        <v>-0.65587019198678953</v>
      </c>
      <c r="ZD159" s="458">
        <f t="shared" ca="1" si="330"/>
        <v>-0.35661530466451014</v>
      </c>
      <c r="ZE159" s="459">
        <f t="shared" ca="1" si="331"/>
        <v>-0.32233900473519733</v>
      </c>
      <c r="ZF159" s="484">
        <f t="shared" ca="1" si="335"/>
        <v>6.2622520444229578E-3</v>
      </c>
      <c r="ZG159" s="484">
        <f t="shared" ca="1" si="335"/>
        <v>-7.9385408814590788E-2</v>
      </c>
      <c r="ZH159" s="484">
        <f t="shared" ca="1" si="335"/>
        <v>-6.6861590023482048E-2</v>
      </c>
      <c r="ZI159" s="484">
        <f t="shared" ca="1" si="335"/>
        <v>-0.10994440291961401</v>
      </c>
      <c r="ZJ159" s="484">
        <f t="shared" ca="1" si="335"/>
        <v>-0.15169406845185204</v>
      </c>
      <c r="ZK159" s="484">
        <f t="shared" ca="1" si="335"/>
        <v>7.3425809550013654E-2</v>
      </c>
      <c r="ZL159" s="484">
        <f t="shared" ca="1" si="335"/>
        <v>2.4672875513209128E-2</v>
      </c>
      <c r="ZM159" s="484">
        <f t="shared" ca="1" si="335"/>
        <v>9.4446117703140112E-2</v>
      </c>
      <c r="ZN159" s="484">
        <f t="shared" ca="1" si="335"/>
        <v>8.9770705925095284E-2</v>
      </c>
      <c r="ZO159" s="484">
        <f t="shared" ca="1" si="335"/>
        <v>2.8984588520071332E-2</v>
      </c>
      <c r="ZP159" s="484">
        <f t="shared" ca="1" si="337"/>
        <v>2.6000050859821721E-2</v>
      </c>
      <c r="ZQ159" s="484">
        <f t="shared" ca="1" si="337"/>
        <v>-1.1497069191506403E-2</v>
      </c>
      <c r="ZR159" s="484">
        <f t="shared" ca="1" si="337"/>
        <v>-4.5981105838852197E-2</v>
      </c>
      <c r="ZS159" s="484">
        <f t="shared" ca="1" si="337"/>
        <v>-9.2965885888671274E-2</v>
      </c>
      <c r="ZT159" s="484">
        <f t="shared" ca="1" si="337"/>
        <v>5.4582123014624152E-2</v>
      </c>
      <c r="ZU159" s="484">
        <f t="shared" ca="1" si="337"/>
        <v>-6.4855933272441352E-2</v>
      </c>
      <c r="ZV159" s="484">
        <f t="shared" ca="1" si="337"/>
        <v>-8.3701405664608222E-2</v>
      </c>
      <c r="ZW159" s="484">
        <f t="shared" ca="1" si="337"/>
        <v>5.5175234891583769E-3</v>
      </c>
      <c r="ZX159" s="484">
        <f t="shared" ca="1" si="337"/>
        <v>-4.9666031249752343E-2</v>
      </c>
      <c r="ZY159" s="484">
        <f t="shared" ca="1" si="337"/>
        <v>-9.6348193705378546E-2</v>
      </c>
      <c r="ZZ159" s="484">
        <f t="shared" ca="1" si="259"/>
        <v>-7.8155783354792625E-3</v>
      </c>
      <c r="AAA159" s="484">
        <f t="shared" ca="1" si="260"/>
        <v>-4.0691228710502091E-2</v>
      </c>
      <c r="AAB159" s="484">
        <f t="shared" ca="1" si="261"/>
        <v>0.12431811823163672</v>
      </c>
      <c r="AAC159" s="484">
        <f t="shared" ca="1" si="262"/>
        <v>1.2546600107337495E-2</v>
      </c>
      <c r="AAD159" s="484">
        <f t="shared" ca="1" si="263"/>
        <v>-7.8682240113631882E-2</v>
      </c>
      <c r="AAE159" s="484">
        <f t="shared" ca="1" si="264"/>
        <v>-4.0219644611828483E-2</v>
      </c>
      <c r="AAF159" s="484">
        <f t="shared" ca="1" si="265"/>
        <v>-6.120902348854227E-2</v>
      </c>
      <c r="AAG159" s="484">
        <f t="shared" ca="1" si="251"/>
        <v>-4.3018323338477257E-2</v>
      </c>
      <c r="AAH159" s="484">
        <f t="shared" ca="1" si="251"/>
        <v>-3.8008707897835295E-2</v>
      </c>
      <c r="AAI159" s="484">
        <f t="shared" ca="1" si="251"/>
        <v>-6.0338538063910964E-2</v>
      </c>
      <c r="AAJ159" s="484">
        <f t="shared" ca="1" si="251"/>
        <v>-5.2025335368730337E-2</v>
      </c>
      <c r="AAK159" s="484">
        <f t="shared" ca="1" si="251"/>
        <v>-3.3183772310049216E-2</v>
      </c>
      <c r="AAL159" s="484">
        <f t="shared" ca="1" si="251"/>
        <v>-1.741238539122681E-2</v>
      </c>
      <c r="AAM159" s="484">
        <f t="shared" ca="1" si="251"/>
        <v>-2.189532836791554E-2</v>
      </c>
      <c r="AAN159" s="484">
        <f t="shared" ca="1" si="251"/>
        <v>-6.1359063816095079E-2</v>
      </c>
      <c r="AAO159" s="484">
        <f t="shared" ca="1" si="251"/>
        <v>1.8805162954418208E-2</v>
      </c>
      <c r="AAP159" s="484">
        <f t="shared" ca="1" si="251"/>
        <v>-2.8906649957960041E-2</v>
      </c>
      <c r="AAQ159" s="484">
        <f t="shared" ca="1" si="251"/>
        <v>7.2202153341576855E-2</v>
      </c>
      <c r="AAR159" s="484">
        <f t="shared" ca="1" si="251"/>
        <v>1.612649398533611E-2</v>
      </c>
      <c r="AAS159" s="484">
        <f t="shared" ca="1" si="251"/>
        <v>-3.1171595822786675E-2</v>
      </c>
      <c r="AAT159" s="484">
        <f t="shared" ca="1" si="340"/>
        <v>0.1027465411596778</v>
      </c>
      <c r="AAU159" s="484">
        <f t="shared" ca="1" si="340"/>
        <v>0.12363824729832018</v>
      </c>
      <c r="AAV159" s="484">
        <f t="shared" ca="1" si="340"/>
        <v>-8.8571357168320833E-2</v>
      </c>
      <c r="AAW159" s="484">
        <f t="shared" ca="1" si="340"/>
        <v>-6.3917050252045346E-2</v>
      </c>
      <c r="AAX159" s="484">
        <f t="shared" ca="1" si="340"/>
        <v>-0.15117396562572999</v>
      </c>
      <c r="AAY159" s="484">
        <f t="shared" ca="1" si="340"/>
        <v>-0.12312049482031152</v>
      </c>
      <c r="AAZ159" s="484">
        <f t="shared" ca="1" si="340"/>
        <v>-0.11856365915979221</v>
      </c>
      <c r="ABA159" s="484">
        <f t="shared" ca="1" si="340"/>
        <v>-0.10451532592333997</v>
      </c>
    </row>
    <row r="160" spans="1:729" ht="15" customHeight="1" x14ac:dyDescent="0.35">
      <c r="A160" s="498">
        <v>158</v>
      </c>
      <c r="B160" s="628"/>
      <c r="C160" s="606" t="s">
        <v>7920</v>
      </c>
      <c r="D160" s="629">
        <v>702</v>
      </c>
      <c r="E160" s="630" t="s">
        <v>7921</v>
      </c>
      <c r="F160" s="631" t="s">
        <v>1351</v>
      </c>
      <c r="G160" s="632">
        <v>5850.3429999999998</v>
      </c>
      <c r="H160" s="504">
        <v>339860.54463751096</v>
      </c>
      <c r="I160" s="505">
        <v>59590</v>
      </c>
      <c r="J160" s="515" t="s">
        <v>7922</v>
      </c>
      <c r="K160" s="469">
        <v>2</v>
      </c>
      <c r="L160" s="532" t="s">
        <v>7923</v>
      </c>
      <c r="M160" s="817">
        <v>11</v>
      </c>
      <c r="N160" s="818">
        <v>0.91500000000000004</v>
      </c>
      <c r="O160" s="819">
        <v>0.9647</v>
      </c>
      <c r="P160" s="820">
        <v>0.88990000000000002</v>
      </c>
      <c r="Q160" s="821">
        <v>0.89039999999999997</v>
      </c>
      <c r="R160" s="818">
        <v>0.97619999999999996</v>
      </c>
      <c r="S160" s="822">
        <v>0.88119999999999998</v>
      </c>
      <c r="T160" s="822">
        <v>0.98609999999999998</v>
      </c>
      <c r="U160" s="822">
        <v>0.97101000000000004</v>
      </c>
      <c r="V160" s="822">
        <v>0.99209999999999998</v>
      </c>
      <c r="W160" s="539" t="s">
        <v>7924</v>
      </c>
      <c r="X160" s="875" t="s">
        <v>7925</v>
      </c>
      <c r="Y160" s="517">
        <v>2</v>
      </c>
      <c r="Z160" s="517">
        <v>2</v>
      </c>
      <c r="AA160" s="519" t="s">
        <v>7926</v>
      </c>
      <c r="AB160" s="520">
        <v>2015</v>
      </c>
      <c r="AC160" s="369">
        <v>2</v>
      </c>
      <c r="AD160" s="573" t="s">
        <v>7927</v>
      </c>
      <c r="AE160" s="817">
        <v>1</v>
      </c>
      <c r="AF160" s="751" t="s">
        <v>7928</v>
      </c>
      <c r="AG160" s="578" t="s">
        <v>7929</v>
      </c>
      <c r="AH160" s="647">
        <v>1</v>
      </c>
      <c r="AI160" s="647">
        <v>2</v>
      </c>
      <c r="AJ160" s="647">
        <v>2016</v>
      </c>
      <c r="AK160" s="752" t="s">
        <v>1249</v>
      </c>
      <c r="AL160" s="765" t="s">
        <v>1188</v>
      </c>
      <c r="AM160" s="650">
        <v>1</v>
      </c>
      <c r="AN160" s="647">
        <v>1</v>
      </c>
      <c r="AO160" s="647">
        <v>1</v>
      </c>
      <c r="AP160" s="647">
        <v>1</v>
      </c>
      <c r="AQ160" s="647">
        <v>1</v>
      </c>
      <c r="AR160" s="647">
        <v>1</v>
      </c>
      <c r="AS160" s="647">
        <v>1</v>
      </c>
      <c r="AT160" s="647">
        <v>1</v>
      </c>
      <c r="AU160" s="648">
        <v>1</v>
      </c>
      <c r="AV160" s="785" t="s">
        <v>7930</v>
      </c>
      <c r="AW160" s="642" t="s">
        <v>1190</v>
      </c>
      <c r="AX160" s="643">
        <v>2</v>
      </c>
      <c r="AY160" s="709" t="s">
        <v>7931</v>
      </c>
      <c r="AZ160" s="645">
        <v>2</v>
      </c>
      <c r="BA160" s="603" t="s">
        <v>7932</v>
      </c>
      <c r="BB160" s="631" t="s">
        <v>1143</v>
      </c>
      <c r="BC160" s="646" t="s">
        <v>747</v>
      </c>
      <c r="BD160" s="631" t="s">
        <v>1607</v>
      </c>
      <c r="BE160" s="631" t="s">
        <v>1317</v>
      </c>
      <c r="BF160" s="631">
        <v>3</v>
      </c>
      <c r="BG160" s="631">
        <v>2012</v>
      </c>
      <c r="BH160" s="631" t="s">
        <v>1197</v>
      </c>
      <c r="BI160" s="631">
        <v>1</v>
      </c>
      <c r="BJ160" s="631">
        <v>2</v>
      </c>
      <c r="BK160" s="631" t="s">
        <v>1324</v>
      </c>
      <c r="BL160" s="631" t="s">
        <v>1257</v>
      </c>
      <c r="BM160" s="709" t="s">
        <v>7933</v>
      </c>
      <c r="BN160" s="647">
        <v>1963</v>
      </c>
      <c r="BO160" s="557" t="s">
        <v>7934</v>
      </c>
      <c r="BP160" s="647">
        <v>1989</v>
      </c>
      <c r="BQ160" s="647">
        <v>3</v>
      </c>
      <c r="BR160" s="647">
        <v>4</v>
      </c>
      <c r="BS160" s="647" t="s">
        <v>1188</v>
      </c>
      <c r="BT160" s="647" t="s">
        <v>1188</v>
      </c>
      <c r="BU160" s="647" t="s">
        <v>1188</v>
      </c>
      <c r="BV160" s="648" t="s">
        <v>1188</v>
      </c>
      <c r="BW160" s="551" t="s">
        <v>7935</v>
      </c>
      <c r="BX160" s="650">
        <v>1992</v>
      </c>
      <c r="BY160" s="647" t="s">
        <v>1611</v>
      </c>
      <c r="BZ160" s="651" t="s">
        <v>7936</v>
      </c>
      <c r="CA160" s="647">
        <v>2</v>
      </c>
      <c r="CB160" s="647" t="s">
        <v>1214</v>
      </c>
      <c r="CC160" s="709" t="s">
        <v>7937</v>
      </c>
      <c r="CD160" s="652">
        <v>1998</v>
      </c>
      <c r="CE160" s="647">
        <v>3</v>
      </c>
      <c r="CF160" s="647">
        <v>3</v>
      </c>
      <c r="CG160" s="515" t="s">
        <v>7938</v>
      </c>
      <c r="CH160" s="647">
        <v>2003</v>
      </c>
      <c r="CI160" s="647">
        <v>1975</v>
      </c>
      <c r="CJ160" s="647">
        <v>3</v>
      </c>
      <c r="CK160" s="651" t="s">
        <v>7939</v>
      </c>
      <c r="CL160" s="651" t="s">
        <v>7940</v>
      </c>
      <c r="CM160" s="647">
        <v>2</v>
      </c>
      <c r="CN160" s="647" t="s">
        <v>1214</v>
      </c>
      <c r="CO160" s="709" t="s">
        <v>7941</v>
      </c>
      <c r="CP160" s="647">
        <v>2007</v>
      </c>
      <c r="CQ160" s="647">
        <v>3</v>
      </c>
      <c r="CR160" s="650">
        <v>3</v>
      </c>
      <c r="CS160" s="551" t="s">
        <v>7942</v>
      </c>
      <c r="CT160" s="647">
        <v>1998</v>
      </c>
      <c r="CU160" s="648">
        <v>3</v>
      </c>
      <c r="CV160" s="709" t="s">
        <v>7943</v>
      </c>
      <c r="CW160" s="647">
        <v>2005</v>
      </c>
      <c r="CX160" s="657">
        <v>2</v>
      </c>
      <c r="CY160" s="709" t="s">
        <v>7944</v>
      </c>
      <c r="CZ160" s="647">
        <v>2010</v>
      </c>
      <c r="DA160" s="657">
        <v>3</v>
      </c>
      <c r="DB160" s="723">
        <v>128200</v>
      </c>
      <c r="DC160" s="753">
        <v>2</v>
      </c>
      <c r="DD160" s="659" t="s">
        <v>1493</v>
      </c>
      <c r="DE160" s="648">
        <v>2010</v>
      </c>
      <c r="DF160" s="708" t="s">
        <v>3726</v>
      </c>
      <c r="DG160" s="664" t="s">
        <v>3727</v>
      </c>
      <c r="DH160" s="666">
        <v>2</v>
      </c>
      <c r="DI160" s="710" t="s">
        <v>1324</v>
      </c>
      <c r="DJ160" s="709" t="s">
        <v>7945</v>
      </c>
      <c r="DK160" s="665">
        <v>2011</v>
      </c>
      <c r="DL160" s="665">
        <v>3</v>
      </c>
      <c r="DM160" s="655">
        <v>2</v>
      </c>
      <c r="DN160" s="708" t="s">
        <v>3726</v>
      </c>
      <c r="DO160" s="664" t="s">
        <v>3727</v>
      </c>
      <c r="DP160" s="666">
        <v>2</v>
      </c>
      <c r="DQ160" s="642" t="s">
        <v>7946</v>
      </c>
      <c r="DR160" s="709" t="s">
        <v>7947</v>
      </c>
      <c r="DS160" s="665">
        <v>2011</v>
      </c>
      <c r="DT160" s="753">
        <v>3</v>
      </c>
      <c r="DU160" s="657">
        <v>2</v>
      </c>
      <c r="DV160" s="651" t="s">
        <v>7948</v>
      </c>
      <c r="DW160" s="578" t="s">
        <v>7949</v>
      </c>
      <c r="DX160" s="647">
        <v>2000</v>
      </c>
      <c r="DY160" s="647">
        <v>3</v>
      </c>
      <c r="DZ160" s="647">
        <v>3</v>
      </c>
      <c r="EA160" s="802" t="s">
        <v>7950</v>
      </c>
      <c r="EB160" s="506" t="s">
        <v>7951</v>
      </c>
      <c r="EC160" s="647">
        <v>2</v>
      </c>
      <c r="ED160" s="668" t="s">
        <v>1214</v>
      </c>
      <c r="EE160" s="647">
        <v>2005</v>
      </c>
      <c r="EF160" s="647">
        <v>3</v>
      </c>
      <c r="EG160" s="650" t="s">
        <v>1220</v>
      </c>
      <c r="EH160" s="648" t="s">
        <v>1221</v>
      </c>
      <c r="EI160" s="551" t="s">
        <v>7930</v>
      </c>
      <c r="EJ160" s="651" t="s">
        <v>1190</v>
      </c>
      <c r="EK160" s="647" t="s">
        <v>1188</v>
      </c>
      <c r="EL160" s="647" t="s">
        <v>1188</v>
      </c>
      <c r="EM160" s="669" t="s">
        <v>1188</v>
      </c>
      <c r="EN160" s="647" t="s">
        <v>1188</v>
      </c>
      <c r="EO160" s="670" t="s">
        <v>1188</v>
      </c>
      <c r="EP160" s="556">
        <v>0</v>
      </c>
      <c r="EQ160" s="556" t="s">
        <v>1188</v>
      </c>
      <c r="ER160" s="651" t="s">
        <v>1188</v>
      </c>
      <c r="ES160" s="556" t="s">
        <v>1188</v>
      </c>
      <c r="ET160" s="556">
        <v>0</v>
      </c>
      <c r="EU160" s="671">
        <v>0</v>
      </c>
      <c r="EV160" s="672"/>
      <c r="EW160" s="673"/>
      <c r="EX160" s="674"/>
      <c r="EY160" s="631" t="s">
        <v>2586</v>
      </c>
      <c r="EZ160" s="631" t="s">
        <v>1188</v>
      </c>
      <c r="FA160" s="675"/>
      <c r="FB160" s="648">
        <v>0</v>
      </c>
      <c r="FC160" s="676"/>
      <c r="FD160" s="647"/>
      <c r="FE160" s="648" t="s">
        <v>1013</v>
      </c>
      <c r="FF160" s="652" t="s">
        <v>1379</v>
      </c>
      <c r="FG160" s="563" t="s">
        <v>1282</v>
      </c>
      <c r="FH160" s="631" t="str">
        <f t="shared" si="266"/>
        <v>A</v>
      </c>
      <c r="FI160" s="677">
        <f t="shared" si="267"/>
        <v>3.2888888888888892</v>
      </c>
      <c r="FJ160" s="678">
        <f t="shared" si="268"/>
        <v>3.2</v>
      </c>
      <c r="FK160" s="679">
        <f t="shared" si="269"/>
        <v>4</v>
      </c>
      <c r="FL160" s="680">
        <f t="shared" si="270"/>
        <v>2.6666666666666665</v>
      </c>
      <c r="FM160" s="681">
        <v>2</v>
      </c>
      <c r="FN160" s="430">
        <v>2018</v>
      </c>
      <c r="FO160" s="686" t="s">
        <v>7952</v>
      </c>
      <c r="FP160" s="798" t="s">
        <v>7953</v>
      </c>
      <c r="FQ160" s="430">
        <v>2</v>
      </c>
      <c r="FR160" s="682" t="s">
        <v>1285</v>
      </c>
      <c r="FS160" s="369">
        <v>2</v>
      </c>
      <c r="FT160" s="430">
        <v>2018</v>
      </c>
      <c r="FU160" s="573" t="s">
        <v>7954</v>
      </c>
      <c r="FV160" s="369">
        <v>2</v>
      </c>
      <c r="FW160" s="430">
        <v>2018</v>
      </c>
      <c r="FX160" s="572" t="s">
        <v>7955</v>
      </c>
      <c r="FY160" s="369">
        <v>1</v>
      </c>
      <c r="FZ160" s="430">
        <v>2019</v>
      </c>
      <c r="GA160" s="686" t="s">
        <v>7956</v>
      </c>
      <c r="GB160" s="573" t="s">
        <v>7957</v>
      </c>
      <c r="GC160" s="369">
        <v>2</v>
      </c>
      <c r="GD160" s="430">
        <v>2018</v>
      </c>
      <c r="GE160" s="686" t="s">
        <v>7958</v>
      </c>
      <c r="GF160" s="572" t="s">
        <v>7959</v>
      </c>
      <c r="GG160" s="369">
        <v>2</v>
      </c>
      <c r="GH160" s="430">
        <v>2018</v>
      </c>
      <c r="GI160" s="686" t="s">
        <v>7960</v>
      </c>
      <c r="GJ160" s="572" t="s">
        <v>7961</v>
      </c>
      <c r="GK160" s="369">
        <v>2</v>
      </c>
      <c r="GL160" s="430">
        <v>1997</v>
      </c>
      <c r="GM160" s="686" t="s">
        <v>7962</v>
      </c>
      <c r="GN160" s="572" t="s">
        <v>7963</v>
      </c>
      <c r="GO160" s="676">
        <v>1</v>
      </c>
      <c r="GP160" s="730" t="s">
        <v>7964</v>
      </c>
      <c r="GQ160" s="843">
        <v>0</v>
      </c>
      <c r="GR160" s="843">
        <v>1</v>
      </c>
      <c r="GS160" s="843">
        <v>0</v>
      </c>
      <c r="GT160" s="944">
        <v>1</v>
      </c>
      <c r="GU160" s="945">
        <v>1</v>
      </c>
      <c r="GV160" s="730" t="s">
        <v>7965</v>
      </c>
      <c r="GW160" s="843">
        <v>1</v>
      </c>
      <c r="GX160" s="944">
        <v>0</v>
      </c>
      <c r="GY160" s="945">
        <v>0</v>
      </c>
      <c r="GZ160" s="962" t="s">
        <v>1188</v>
      </c>
      <c r="HA160" s="583" t="s">
        <v>1459</v>
      </c>
      <c r="HB160" s="584">
        <v>2</v>
      </c>
      <c r="HC160" s="585">
        <v>2</v>
      </c>
      <c r="HD160" s="586" t="s">
        <v>7966</v>
      </c>
      <c r="HE160" s="471" t="s">
        <v>7967</v>
      </c>
      <c r="HF160" s="587">
        <v>2012</v>
      </c>
      <c r="HG160" s="587">
        <v>2012</v>
      </c>
      <c r="HH160" s="588">
        <v>2</v>
      </c>
      <c r="HI160" s="586" t="s">
        <v>7968</v>
      </c>
      <c r="HJ160" s="471" t="s">
        <v>7969</v>
      </c>
      <c r="HK160" s="691">
        <v>2012</v>
      </c>
      <c r="HL160" s="692">
        <v>0</v>
      </c>
      <c r="HM160" s="857" t="s">
        <v>1188</v>
      </c>
      <c r="HN160" s="592" t="s">
        <v>1188</v>
      </c>
      <c r="HO160" s="681">
        <v>0</v>
      </c>
      <c r="HP160" s="574">
        <v>0</v>
      </c>
      <c r="HQ160" s="472">
        <f t="shared" si="271"/>
        <v>0</v>
      </c>
      <c r="HR160" s="593">
        <v>1</v>
      </c>
      <c r="HS160" s="574">
        <v>0</v>
      </c>
      <c r="HT160" s="574">
        <v>0.75</v>
      </c>
      <c r="HU160" s="574">
        <v>0</v>
      </c>
      <c r="HV160" s="574">
        <v>0</v>
      </c>
      <c r="HW160" s="574">
        <v>0.5</v>
      </c>
      <c r="HX160" s="574">
        <v>1</v>
      </c>
      <c r="HY160" s="574">
        <v>0</v>
      </c>
      <c r="HZ160" s="574">
        <v>0</v>
      </c>
      <c r="IA160" s="574">
        <v>1</v>
      </c>
      <c r="IB160" s="574">
        <v>1</v>
      </c>
      <c r="IC160" s="574">
        <v>0</v>
      </c>
      <c r="ID160" s="681">
        <v>0</v>
      </c>
      <c r="IE160" s="369">
        <v>0</v>
      </c>
      <c r="IF160" s="574">
        <v>0</v>
      </c>
      <c r="IG160" s="472">
        <f t="shared" si="272"/>
        <v>0</v>
      </c>
      <c r="IH160" s="609">
        <v>0.78888432663206831</v>
      </c>
      <c r="II160" s="694">
        <v>0.64191652486022877</v>
      </c>
      <c r="IJ160" s="695">
        <v>0.7912940073367134</v>
      </c>
      <c r="IK160" s="696">
        <v>0.61298398244425922</v>
      </c>
      <c r="IL160" s="696">
        <v>0.51074166881770866</v>
      </c>
      <c r="IM160" s="697">
        <v>0.65264644084223344</v>
      </c>
      <c r="IN160" s="599">
        <v>2</v>
      </c>
      <c r="IO160" s="600">
        <v>4</v>
      </c>
      <c r="IP160" s="601">
        <v>4</v>
      </c>
      <c r="IQ160" s="600">
        <v>19</v>
      </c>
      <c r="IR160" s="587">
        <v>31</v>
      </c>
      <c r="IS160" s="601">
        <v>50</v>
      </c>
      <c r="IT160" s="599">
        <v>2</v>
      </c>
      <c r="IU160" s="600">
        <v>19</v>
      </c>
      <c r="IV160" s="587">
        <v>18</v>
      </c>
      <c r="IW160" s="601">
        <v>19</v>
      </c>
      <c r="IX160" s="602">
        <v>56</v>
      </c>
      <c r="IY160" s="681">
        <v>1</v>
      </c>
      <c r="IZ160" s="603" t="s">
        <v>7970</v>
      </c>
      <c r="JA160" s="681">
        <v>2</v>
      </c>
      <c r="JB160" s="603" t="s">
        <v>7971</v>
      </c>
      <c r="JC160" s="681">
        <v>2</v>
      </c>
      <c r="JD160" s="430">
        <v>1</v>
      </c>
      <c r="JE160" s="686" t="s">
        <v>6736</v>
      </c>
      <c r="JF160" s="557" t="s">
        <v>7972</v>
      </c>
      <c r="JG160" s="592">
        <v>2019</v>
      </c>
      <c r="JH160" s="369">
        <v>2</v>
      </c>
      <c r="JI160" s="430">
        <v>3</v>
      </c>
      <c r="JJ160" s="686" t="s">
        <v>7973</v>
      </c>
      <c r="JK160" s="557" t="s">
        <v>7974</v>
      </c>
      <c r="JL160" s="592">
        <v>2018</v>
      </c>
      <c r="JM160" s="369">
        <v>1</v>
      </c>
      <c r="JN160" s="430">
        <v>2</v>
      </c>
      <c r="JO160" s="430">
        <v>1</v>
      </c>
      <c r="JP160" s="686" t="s">
        <v>7975</v>
      </c>
      <c r="JQ160" s="557" t="s">
        <v>7976</v>
      </c>
      <c r="JR160" s="592">
        <v>2018</v>
      </c>
      <c r="JS160" s="369">
        <v>2</v>
      </c>
      <c r="JT160" s="430">
        <v>3</v>
      </c>
      <c r="JU160" s="569" t="s">
        <v>7977</v>
      </c>
      <c r="JV160" s="535" t="s">
        <v>7924</v>
      </c>
      <c r="JW160" s="592">
        <v>2014</v>
      </c>
      <c r="JX160" s="606">
        <v>2</v>
      </c>
      <c r="JY160" s="750" t="s">
        <v>7978</v>
      </c>
      <c r="JZ160" s="606">
        <v>2018</v>
      </c>
      <c r="KA160" s="606">
        <f t="shared" si="273"/>
        <v>2</v>
      </c>
      <c r="KB160" s="606">
        <v>1</v>
      </c>
      <c r="KC160" s="606"/>
      <c r="KD160" s="606">
        <v>1</v>
      </c>
      <c r="KE160" s="606"/>
      <c r="KF160" s="606">
        <f t="shared" si="274"/>
        <v>0</v>
      </c>
      <c r="KG160" s="606"/>
      <c r="KH160" s="606"/>
      <c r="KI160" s="606"/>
      <c r="KJ160" s="606"/>
      <c r="KK160" s="606">
        <v>1</v>
      </c>
      <c r="KL160" s="606">
        <v>1</v>
      </c>
      <c r="KM160" s="608">
        <f t="shared" si="345"/>
        <v>0.94421720504760742</v>
      </c>
      <c r="KN160" s="609">
        <v>2.2210860252380371</v>
      </c>
      <c r="KO160" s="609">
        <v>100</v>
      </c>
      <c r="KP160" s="610">
        <v>8</v>
      </c>
      <c r="KQ160" s="608">
        <f t="shared" si="346"/>
        <v>0.93189530372619633</v>
      </c>
      <c r="KR160" s="609">
        <v>2.1594765186309814</v>
      </c>
      <c r="KS160" s="609">
        <v>99.519233703613281</v>
      </c>
      <c r="KT160" s="610">
        <v>11</v>
      </c>
      <c r="KU160" s="610">
        <v>85</v>
      </c>
      <c r="KV160" s="606" t="s">
        <v>5586</v>
      </c>
      <c r="KW160" s="606" t="s">
        <v>7920</v>
      </c>
      <c r="KX160" s="700" t="str">
        <f t="shared" ca="1" si="275"/>
        <v>A</v>
      </c>
      <c r="KY160" s="701">
        <f t="shared" ca="1" si="276"/>
        <v>0.8900944095835055</v>
      </c>
      <c r="KZ160" s="702">
        <f t="shared" ca="1" si="235"/>
        <v>0.75693411764705876</v>
      </c>
      <c r="LA160" s="703">
        <f t="shared" ca="1" si="236"/>
        <v>0.98991428571428575</v>
      </c>
      <c r="LB160" s="703">
        <f t="shared" ca="1" si="237"/>
        <v>0.88988333333333325</v>
      </c>
      <c r="LC160" s="704">
        <f t="shared" ca="1" si="238"/>
        <v>0.92364590163934424</v>
      </c>
      <c r="LD160" s="696" cm="1">
        <f t="array" aca="1" ref="LD160" ca="1">INDIRECT(LD$203&amp;ROW())*LD$205</f>
        <v>4</v>
      </c>
      <c r="LE160" s="696" cm="1">
        <f t="array" aca="1" ref="LE160" ca="1">INDIRECT(LE$203&amp;ROW())*LE$205</f>
        <v>8</v>
      </c>
      <c r="LF160" s="696" cm="1">
        <f t="array" aca="1" ref="LF160" ca="1">INDIRECT(LF$203&amp;ROW())*LF$205</f>
        <v>8</v>
      </c>
      <c r="LG160" s="696" cm="1">
        <f t="array" aca="1" ref="LG160" ca="1">INDIRECT(LG$203&amp;ROW())*LG$205</f>
        <v>3</v>
      </c>
      <c r="LH160" s="696" cm="1">
        <f t="array" aca="1" ref="LH160" ca="1">INDIRECT(LH$203&amp;ROW())*LH$205</f>
        <v>3</v>
      </c>
      <c r="LI160" s="696" cm="1">
        <f t="array" aca="1" ref="LI160" ca="1">INDIRECT(LI$203&amp;ROW())*LI$205</f>
        <v>3</v>
      </c>
      <c r="LJ160" s="696" cm="1">
        <f t="array" aca="1" ref="LJ160" ca="1">INDIRECT(LJ$203&amp;ROW())*LJ$205</f>
        <v>3</v>
      </c>
      <c r="LK160" s="696" cm="1">
        <f t="array" aca="1" ref="LK160" ca="1">INDIRECT(LK$203&amp;ROW())*LK$205</f>
        <v>3</v>
      </c>
      <c r="LL160" s="696" cm="1">
        <f t="array" aca="1" ref="LL160" ca="1">INDIRECT(LL$203&amp;ROW())*LL$205</f>
        <v>3</v>
      </c>
      <c r="LM160" s="696" cm="1">
        <f t="array" aca="1" ref="LM160" ca="1">INDIRECT(LM$203&amp;ROW())*LM$205</f>
        <v>6</v>
      </c>
      <c r="LN160" s="696" cm="1">
        <f t="array" aca="1" ref="LN160" ca="1">INDIRECT(LN$203&amp;ROW())*LN$205</f>
        <v>3</v>
      </c>
      <c r="LO160" s="696" cm="1">
        <f t="array" aca="1" ref="LO160" ca="1">INDIRECT(LO$203&amp;ROW())*LO$205</f>
        <v>0</v>
      </c>
      <c r="LP160" s="696" cm="1">
        <f t="array" aca="1" ref="LP160" ca="1">INDIRECT(LP$203&amp;ROW())*LP$205</f>
        <v>4</v>
      </c>
      <c r="LQ160" s="696" cm="1">
        <f t="array" aca="1" ref="LQ160" ca="1">IF(INDIRECT(LQ$203&amp;ROW())="-",0,INDIRECT(LQ$203&amp;ROW())*LQ$205)</f>
        <v>5.3394000000000004</v>
      </c>
      <c r="LR160" s="696" cm="1">
        <f t="array" aca="1" ref="LR160" ca="1">INDIRECT(LR$203&amp;ROW())*LR$205</f>
        <v>8</v>
      </c>
      <c r="LS160" s="696" cm="1">
        <f t="array" aca="1" ref="LS160" ca="1">IF(INDIRECT(LS$203&amp;ROW())="-",0,INDIRECT(LS$203&amp;ROW())*LS$205)</f>
        <v>5.7881999999999998</v>
      </c>
      <c r="LT160" s="696" cm="1">
        <f t="array" aca="1" ref="LT160" ca="1">INDIRECT(LT$203&amp;ROW())*LT$205</f>
        <v>4</v>
      </c>
      <c r="LU160" s="696" cm="1">
        <f t="array" aca="1" ref="LU160" ca="1">INDIRECT(LU$203&amp;ROW())*LU$205</f>
        <v>3</v>
      </c>
      <c r="LV160" s="696" cm="1">
        <f t="array" aca="1" ref="LV160" ca="1">INDIRECT(LV$203&amp;ROW())*LV$205</f>
        <v>3</v>
      </c>
      <c r="LW160" s="696" cm="1">
        <f t="array" aca="1" ref="LW160" ca="1">INDIRECT(LW$203&amp;ROW())*LW$205</f>
        <v>2</v>
      </c>
      <c r="LX160" s="696" cm="1">
        <f t="array" aca="1" ref="LX160" ca="1">INDIRECT(LX$203&amp;ROW())*LX$205</f>
        <v>3</v>
      </c>
      <c r="LY160" s="696" cm="1">
        <f t="array" aca="1" ref="LY160" ca="1">IF(INDIRECT(LY$203&amp;ROW())="-",0,INDIRECT(LY$203&amp;ROW())*LY$205)</f>
        <v>5.8571999999999997</v>
      </c>
      <c r="LZ160" s="696" cm="1">
        <f t="array" aca="1" ref="LZ160" ca="1">INDIRECT(LZ$203&amp;ROW())*LZ$205</f>
        <v>2</v>
      </c>
      <c r="MA160" s="696" cm="1">
        <f t="array" aca="1" ref="MA160" ca="1">INDIRECT(MA$203&amp;ROW())*MA$205</f>
        <v>4</v>
      </c>
      <c r="MB160" s="696" cm="1">
        <f t="array" aca="1" ref="MB160" ca="1">INDIRECT(MB$203&amp;ROW())*MB$205</f>
        <v>4</v>
      </c>
      <c r="MC160" s="696" cm="1">
        <f t="array" aca="1" ref="MC160" ca="1">IF($MB160=0,0,INDIRECT(MC$203&amp;ROW())*MC$205)</f>
        <v>0</v>
      </c>
      <c r="MD160" s="696" cm="1">
        <f t="array" aca="1" ref="MD160" ca="1">IF($MB160=0,0,INDIRECT(MD$203&amp;ROW())*MD$205)</f>
        <v>0.5</v>
      </c>
      <c r="ME160" s="696" cm="1">
        <f t="array" aca="1" ref="ME160" ca="1">IF($MB160=0,0,INDIRECT(ME$203&amp;ROW())*ME$205)</f>
        <v>0</v>
      </c>
      <c r="MF160" s="696" cm="1">
        <f t="array" aca="1" ref="MF160" ca="1">IF($MB160=0,0,INDIRECT(MF$203&amp;ROW())*MF$205)</f>
        <v>0.5</v>
      </c>
      <c r="MG160" s="696" cm="1">
        <f t="array" aca="1" ref="MG160" ca="1">INDIRECT(MG$203&amp;ROW())*MG$205</f>
        <v>4</v>
      </c>
      <c r="MH160" s="696" cm="1">
        <f t="array" aca="1" ref="MH160" ca="1">IF($MG160=0,0,INDIRECT(MH$203&amp;ROW())*MH$205)</f>
        <v>0.5</v>
      </c>
      <c r="MI160" s="696" cm="1">
        <f t="array" aca="1" ref="MI160" ca="1">IF($MG160=0,0,INDIRECT(MI$203&amp;ROW())*MI$205)</f>
        <v>0</v>
      </c>
      <c r="MJ160" s="696" cm="1">
        <f t="array" aca="1" ref="MJ160" ca="1">INDIRECT(MJ$203&amp;ROW())*MJ$205</f>
        <v>0</v>
      </c>
      <c r="MK160" s="696" cm="1">
        <f t="array" aca="1" ref="MK160" ca="1">INDIRECT(MK$203&amp;ROW())*MK$205</f>
        <v>4</v>
      </c>
      <c r="ML160" s="696" cm="1">
        <f t="array" aca="1" ref="ML160" ca="1">INDIRECT(ML$203&amp;ROW())*ML$205</f>
        <v>6</v>
      </c>
      <c r="MM160" s="696" cm="1">
        <f t="array" aca="1" ref="MM160" ca="1">INDIRECT(MM$203&amp;ROW())*MM$205</f>
        <v>4</v>
      </c>
      <c r="MN160" s="696" cm="1">
        <f t="array" aca="1" ref="MN160" ca="1">INDIRECT(MN$203&amp;ROW())*MN$205</f>
        <v>8</v>
      </c>
      <c r="MO160" s="696" cm="1">
        <f t="array" aca="1" ref="MO160" ca="1">INDIRECT(MO$203&amp;ROW())*MO$205</f>
        <v>0</v>
      </c>
      <c r="MP160" s="696" cm="1">
        <f t="array" aca="1" ref="MP160" ca="1">INDIRECT(MP$203&amp;ROW())*MP$205</f>
        <v>2</v>
      </c>
      <c r="MQ160" s="696" cm="1">
        <f t="array" aca="1" ref="MQ160" ca="1">INDIRECT(MQ$203&amp;ROW())*MQ$205</f>
        <v>2</v>
      </c>
      <c r="MR160" s="696" cm="1">
        <f t="array" aca="1" ref="MR160" ca="1">INDIRECT(MR$203&amp;ROW())*MR$205</f>
        <v>2</v>
      </c>
      <c r="MS160" s="696" cm="1">
        <f t="array" aca="1" ref="MS160" ca="1">INDIRECT(MS$203&amp;ROW())*MS$205</f>
        <v>2</v>
      </c>
      <c r="MT160" s="696" cm="1">
        <f t="array" aca="1" ref="MT160" ca="1">INDIRECT(MT$203&amp;ROW())*MT$205</f>
        <v>3</v>
      </c>
      <c r="MU160" s="696" cm="1">
        <f t="array" aca="1" ref="MU160" ca="1">INDIRECT(MU$203&amp;ROW())*MU$205</f>
        <v>2</v>
      </c>
      <c r="MV160" s="696" cm="1">
        <f t="array" aca="1" ref="MV160" ca="1">IF(INDIRECT(MV$203&amp;ROW())="-",0,INDIRECT(MV$203&amp;ROW())*MV$205)</f>
        <v>5.3423999999999996</v>
      </c>
      <c r="MW160" s="696" cm="1">
        <f t="array" aca="1" ref="MW160" ca="1">INDIRECT(MW$203&amp;ROW())*MW$205</f>
        <v>4</v>
      </c>
      <c r="MX160" s="696" cm="1">
        <f t="array" aca="1" ref="MX160" ca="1">INDIRECT(MX$203&amp;ROW())*MX$205</f>
        <v>4</v>
      </c>
      <c r="MY160" s="696" cm="1">
        <f t="array" aca="1" ref="MY160" ca="1">INDIRECT(MY$203&amp;ROW())*MY$205</f>
        <v>8</v>
      </c>
      <c r="NA160" s="701">
        <f t="shared" si="277"/>
        <v>0.82658292682926826</v>
      </c>
      <c r="NB160" s="617">
        <f t="shared" si="278"/>
        <v>0.99747857142857144</v>
      </c>
      <c r="NC160" s="695">
        <f t="shared" si="279"/>
        <v>0.6904769230769231</v>
      </c>
      <c r="ND160" s="697">
        <f t="shared" si="280"/>
        <v>0.88482962962962963</v>
      </c>
      <c r="NE160" s="694">
        <f t="shared" si="281"/>
        <v>0.84984201274109816</v>
      </c>
      <c r="NF160" s="682" t="str">
        <f t="shared" si="282"/>
        <v>A</v>
      </c>
      <c r="NH160" s="606" t="s">
        <v>7920</v>
      </c>
      <c r="NI160" s="563" t="str">
        <f t="shared" si="239"/>
        <v>A</v>
      </c>
      <c r="NJ160" s="563" t="str">
        <f t="shared" si="283"/>
        <v>A</v>
      </c>
      <c r="NK160" s="563" t="str">
        <f t="shared" ca="1" si="284"/>
        <v>A</v>
      </c>
      <c r="NL160" s="563" t="str">
        <f t="shared" ca="1" si="285"/>
        <v>A</v>
      </c>
      <c r="NM160" s="563" t="str">
        <f t="shared" ca="1" si="286"/>
        <v>A</v>
      </c>
      <c r="NN160" s="563" t="str">
        <f t="shared" ca="1" si="306"/>
        <v>A</v>
      </c>
      <c r="NO160" s="563" t="str">
        <f t="shared" ca="1" si="307"/>
        <v>A</v>
      </c>
      <c r="NP160" s="606" t="str">
        <f t="shared" si="287"/>
        <v>Yes</v>
      </c>
      <c r="NQ160" s="682" t="str">
        <f t="shared" si="288"/>
        <v>Yes</v>
      </c>
      <c r="NR160" s="682" t="e">
        <f>IF(OR(AND(NI160="A",OR(NJ160="C",NJ160="D")),AND(NI160="A",OR(#REF!="C",#REF!="D")),AND(NI160="B",OR(NJ160="D",#REF!="D")),AND(OR(NI160="C",NI160="D"),OR(NJ160="A",NJ160="B")),AND(OR(NI160="C",NI160="D"),OR(#REF!="A",#REF!="B")),AND(OR(NJ160="A",#REF!="A",NJ160="B",#REF!="B"),OR(NP160="-",NQ160="-")),AND(OR(NJ160="C",#REF!="C",NJ160="D",#REF!="D"),NP160="Yes")),"Yes","-")</f>
        <v>#REF!</v>
      </c>
      <c r="NS160" s="607"/>
      <c r="NT160" s="619">
        <f t="shared" si="289"/>
        <v>0.91500000000000004</v>
      </c>
      <c r="NU160" s="619">
        <f t="shared" si="290"/>
        <v>0.84984201274109816</v>
      </c>
      <c r="NV160" s="619">
        <f t="shared" ca="1" si="291"/>
        <v>0.8900944095835055</v>
      </c>
      <c r="NW160" s="619">
        <f t="shared" ca="1" si="308"/>
        <v>0.84401535743089551</v>
      </c>
      <c r="NX160" s="619">
        <f t="shared" ca="1" si="309"/>
        <v>0.86826729770155708</v>
      </c>
      <c r="NY160" s="620">
        <f t="shared" ca="1" si="310"/>
        <v>0.87091235353891083</v>
      </c>
      <c r="NZ160" s="620">
        <f t="shared" ca="1" si="311"/>
        <v>0.87260309756279164</v>
      </c>
      <c r="OA160" s="705" t="s">
        <v>1188</v>
      </c>
      <c r="OB160" s="706" t="s">
        <v>1188</v>
      </c>
      <c r="OC160" s="494"/>
      <c r="OE160" s="606" t="s">
        <v>7920</v>
      </c>
      <c r="OF160" s="700" t="str">
        <f t="shared" ca="1" si="292"/>
        <v>A</v>
      </c>
      <c r="OG160" s="701">
        <f t="shared" ca="1" si="312"/>
        <v>0.84401535743089551</v>
      </c>
      <c r="OH160" s="705">
        <f t="shared" ca="1" si="293"/>
        <v>0.8103931466377442</v>
      </c>
      <c r="OI160" s="696">
        <f t="shared" ca="1" si="294"/>
        <v>0.99686985997490607</v>
      </c>
      <c r="OJ160" s="696">
        <f t="shared" ca="1" si="295"/>
        <v>0.67026090095472823</v>
      </c>
      <c r="OK160" s="697">
        <f t="shared" ca="1" si="296"/>
        <v>0.89853752215620353</v>
      </c>
      <c r="OL160" s="696" cm="1">
        <f t="array" aca="1" ref="OL160" ca="1">INDIRECT(OL$203&amp;ROW())*OL$205</f>
        <v>0.74780000000000002</v>
      </c>
      <c r="OM160" s="696" cm="1">
        <f t="array" aca="1" ref="OM160" ca="1">INDIRECT(OM$203&amp;ROW())*OM$205</f>
        <v>1.2061999999999999</v>
      </c>
      <c r="ON160" s="696" cm="1">
        <f t="array" aca="1" ref="ON160" ca="1">INDIRECT(ON$203&amp;ROW())*ON$205</f>
        <v>1.4561999999999999</v>
      </c>
      <c r="OO160" s="696" cm="1">
        <f t="array" aca="1" ref="OO160" ca="1">INDIRECT(OO$203&amp;ROW())*OO$205</f>
        <v>1.0790999999999999</v>
      </c>
      <c r="OP160" s="696" cm="1">
        <f t="array" aca="1" ref="OP160" ca="1">INDIRECT(OP$203&amp;ROW())*OP$205</f>
        <v>1.5831</v>
      </c>
      <c r="OQ160" s="696" cm="1">
        <f t="array" aca="1" ref="OQ160" ca="1">INDIRECT(OQ$203&amp;ROW())*OQ$205</f>
        <v>1.5849</v>
      </c>
      <c r="OR160" s="696" cm="1">
        <f t="array" aca="1" ref="OR160" ca="1">INDIRECT(OR$203&amp;ROW())*OR$205</f>
        <v>1.4141999999999999</v>
      </c>
      <c r="OS160" s="696" cm="1">
        <f t="array" aca="1" ref="OS160" ca="1">INDIRECT(OS$203&amp;ROW())*OS$205</f>
        <v>1.5387</v>
      </c>
      <c r="OT160" s="696" cm="1">
        <f t="array" aca="1" ref="OT160" ca="1">INDIRECT(OT$203&amp;ROW())*OT$205</f>
        <v>1.4727000000000001</v>
      </c>
      <c r="OU160" s="696" cm="1">
        <f t="array" aca="1" ref="OU160" ca="1">INDIRECT(OU$203&amp;ROW())*OU$205</f>
        <v>1.9304999999999999</v>
      </c>
      <c r="OV160" s="696" cm="1">
        <f t="array" aca="1" ref="OV160" ca="1">INDIRECT(OV$203&amp;ROW())*OV$205</f>
        <v>1.2161999999999999</v>
      </c>
      <c r="OW160" s="696" cm="1">
        <f t="array" aca="1" ref="OW160" ca="1">INDIRECT(OW$203&amp;ROW())*OW$205</f>
        <v>0</v>
      </c>
      <c r="OX160" s="696" cm="1">
        <f t="array" aca="1" ref="OX160" ca="1">INDIRECT(OX$203&amp;ROW())*OX$205</f>
        <v>1.3977999999999999</v>
      </c>
      <c r="OY160" s="696" cm="1">
        <f t="array" aca="1" ref="OY160" ca="1">IF(INDIRECT(OY$203&amp;ROW())="-",0,INDIRECT(OY$203&amp;ROW())*OY$205)</f>
        <v>0.63156203</v>
      </c>
      <c r="OZ160" s="696" cm="1">
        <f t="array" aca="1" ref="OZ160" ca="1">INDIRECT(OZ$203&amp;ROW())*OZ$205</f>
        <v>1.4206000000000001</v>
      </c>
      <c r="PA160" s="696" cm="1">
        <f t="array" aca="1" ref="PA160" ca="1">IF(INDIRECT(PA$203&amp;ROW())="-",0,INDIRECT(PA$203&amp;ROW())*PA$205)</f>
        <v>0.85221597999999998</v>
      </c>
      <c r="PB160" s="705" cm="1">
        <f t="array" aca="1" ref="PB160" ca="1">INDIRECT(PB$203&amp;ROW())*PB$205</f>
        <v>1.5084</v>
      </c>
      <c r="PC160" s="696" cm="1">
        <f t="array" aca="1" ref="PC160" ca="1">INDIRECT(PC$203&amp;ROW())*PC$205</f>
        <v>2.0918999999999999</v>
      </c>
      <c r="PD160" s="696" cm="1">
        <f t="array" aca="1" ref="PD160" ca="1">INDIRECT(PD$203&amp;ROW())*PD$205</f>
        <v>2.2025999999999999</v>
      </c>
      <c r="PE160" s="696" cm="1">
        <f t="array" aca="1" ref="PE160" ca="1">INDIRECT(PE$203&amp;ROW())*PE$205</f>
        <v>1.28</v>
      </c>
      <c r="PF160" s="696" cm="1">
        <f t="array" aca="1" ref="PF160" ca="1">INDIRECT(PF$203&amp;ROW())*PF$205</f>
        <v>1.9962</v>
      </c>
      <c r="PG160" s="696" cm="1">
        <f t="array" aca="1" ref="PG160" ca="1">IF(INDIRECT(PG$203&amp;ROW())="-",0,INDIRECT(PG$203&amp;ROW())*PG$205)</f>
        <v>0.85417499999999991</v>
      </c>
      <c r="PH160" s="696" cm="1">
        <f t="array" aca="1" ref="PH160" ca="1">INDIRECT(PH$203&amp;ROW())*PH$205</f>
        <v>0.61699999999999999</v>
      </c>
      <c r="PI160" s="696" cm="1">
        <f t="array" aca="1" ref="PI160" ca="1">INDIRECT(PI$203&amp;ROW())*PI$205</f>
        <v>1.2145999999999999</v>
      </c>
      <c r="PJ160" s="696" cm="1">
        <f t="array" aca="1" ref="PJ160" ca="1">INDIRECT(PJ$203&amp;ROW())*PJ$205</f>
        <v>0.75980000000000003</v>
      </c>
      <c r="PK160" s="696" cm="1">
        <f t="array" aca="1" ref="PK160" ca="1">IF($PJ160=0,0,INDIRECT(PK$203&amp;ROW())*PK$205)</f>
        <v>0</v>
      </c>
      <c r="PL160" s="696" cm="1">
        <f t="array" aca="1" ref="PL160" ca="1">IF($MPE160=0,0,INDIRECT(PL$203&amp;ROW())*PL$205)</f>
        <v>0</v>
      </c>
      <c r="PM160" s="696" cm="1">
        <f t="array" aca="1" ref="PM160" ca="1">IF($MPE160=0,0,INDIRECT(PM$203&amp;ROW())*PM$205)</f>
        <v>0</v>
      </c>
      <c r="PN160" s="696" cm="1">
        <f t="array" aca="1" ref="PN160" ca="1">IF($PJ160=0,0,INDIRECT(PN$203&amp;ROW())*PN$205)</f>
        <v>0.52580000000000005</v>
      </c>
      <c r="PO160" s="696" cm="1">
        <f t="array" aca="1" ref="PO160" ca="1">INDIRECT(PO$203&amp;ROW())*PO$205</f>
        <v>0.73140000000000005</v>
      </c>
      <c r="PP160" s="696" cm="1">
        <f t="array" aca="1" ref="PP160" ca="1">IF($PO160=0,0,INDIRECT(PP$203&amp;ROW())*PP$205)</f>
        <v>0.68189999999999995</v>
      </c>
      <c r="PQ160" s="696" cm="1">
        <f t="array" aca="1" ref="PQ160" ca="1">IF($PO160=0,0,INDIRECT(PQ$203&amp;ROW())*PQ$205)</f>
        <v>0</v>
      </c>
      <c r="PR160" s="696" cm="1">
        <f t="array" aca="1" ref="PR160" ca="1">INDIRECT(PR$203&amp;ROW())*PR$205</f>
        <v>0</v>
      </c>
      <c r="PS160" s="696" cm="1">
        <f t="array" aca="1" ref="PS160" ca="1">INDIRECT(PS$203&amp;ROW())*PS$205</f>
        <v>0.7389</v>
      </c>
      <c r="PT160" s="696" cm="1">
        <f t="array" aca="1" ref="PT160" ca="1">INDIRECT(PT$203&amp;ROW())*PT$205</f>
        <v>1.4406000000000001</v>
      </c>
      <c r="PU160" s="696" cm="1">
        <f t="array" aca="1" ref="PU160" ca="1">INDIRECT(PU$203&amp;ROW())*PU$205</f>
        <v>1.1798</v>
      </c>
      <c r="PV160" s="696" cm="1">
        <f t="array" aca="1" ref="PV160" ca="1">INDIRECT(PV$203&amp;ROW())*PV$205</f>
        <v>1.3932</v>
      </c>
      <c r="PW160" s="696" cm="1">
        <f t="array" aca="1" ref="PW160" ca="1">INDIRECT(PW$203&amp;ROW())*PW$205</f>
        <v>0</v>
      </c>
      <c r="PX160" s="696" cm="1">
        <f t="array" aca="1" ref="PX160" ca="1">INDIRECT(PX$203&amp;ROW())*PX$205</f>
        <v>1.1714</v>
      </c>
      <c r="PY160" s="696" cm="1">
        <f t="array" aca="1" ref="PY160" ca="1">INDIRECT(PY$203&amp;ROW())*PY$205</f>
        <v>1.1866000000000001</v>
      </c>
      <c r="PZ160" s="696" cm="1">
        <f t="array" aca="1" ref="PZ160" ca="1">INDIRECT(PZ$203&amp;ROW())*PZ$205</f>
        <v>0.17430000000000001</v>
      </c>
      <c r="QA160" s="696" cm="1">
        <f t="array" aca="1" ref="QA160" ca="1">INDIRECT(QA$203&amp;ROW())*QA$205</f>
        <v>0.31659999999999999</v>
      </c>
      <c r="QB160" s="696" cm="1">
        <f t="array" aca="1" ref="QB160" ca="1">INDIRECT(QB$203&amp;ROW())*QB$205</f>
        <v>2.3948999999999998</v>
      </c>
      <c r="QC160" s="696" cm="1">
        <f t="array" aca="1" ref="QC160" ca="1">INDIRECT(QC$203&amp;ROW())*QC$205</f>
        <v>1.4259999999999999</v>
      </c>
      <c r="QD160" s="696" cm="1">
        <f t="array" aca="1" ref="QD160" ca="1">IF(INDIRECT(QD$203&amp;ROW())="-",0,INDIRECT(QD$203&amp;ROW())*QD$205)</f>
        <v>0.54679464</v>
      </c>
      <c r="QE160" s="696" cm="1">
        <f t="array" aca="1" ref="QE160" ca="1">INDIRECT(QE$203&amp;ROW())*QE$205</f>
        <v>1.0656000000000001</v>
      </c>
      <c r="QF160" s="696" cm="1">
        <f t="array" aca="1" ref="QF160" ca="1">INDIRECT(QF$203&amp;ROW())*QF$205</f>
        <v>0.72440000000000004</v>
      </c>
      <c r="QG160" s="696" cm="1">
        <f t="array" aca="1" ref="QG160" ca="1">INDIRECT(QG$203&amp;ROW())*QG$205</f>
        <v>1.4996</v>
      </c>
      <c r="QI160" s="606" t="s">
        <v>7920</v>
      </c>
      <c r="QJ160" s="700" t="str">
        <f t="shared" ca="1" si="297"/>
        <v>A</v>
      </c>
      <c r="QK160" s="701">
        <f t="shared" ca="1" si="313"/>
        <v>0.86826729770155708</v>
      </c>
      <c r="QL160" s="705">
        <f t="shared" ca="1" si="298"/>
        <v>0.90834285333137543</v>
      </c>
      <c r="QM160" s="696">
        <f t="shared" ca="1" si="299"/>
        <v>0.99791314572314571</v>
      </c>
      <c r="QN160" s="696">
        <f t="shared" ca="1" si="300"/>
        <v>0.67825860637262358</v>
      </c>
      <c r="QO160" s="697">
        <f t="shared" ca="1" si="301"/>
        <v>0.88855458537908327</v>
      </c>
      <c r="QP160" s="696" cm="1">
        <f t="array" aca="1" ref="QP160" ca="1">INDIRECT(QP$203&amp;ROW())*QP$205</f>
        <v>3.3451646745381883E-2</v>
      </c>
      <c r="QQ160" s="696" cm="1">
        <f t="array" aca="1" ref="QQ160" ca="1">INDIRECT(QQ$203&amp;ROW())*QQ$205</f>
        <v>0.25503926590378434</v>
      </c>
      <c r="QR160" s="696" cm="1">
        <f t="array" aca="1" ref="QR160" ca="1">INDIRECT(QR$203&amp;ROW())*QR$205</f>
        <v>0.15089809664795908</v>
      </c>
      <c r="QS160" s="696" cm="1">
        <f t="array" aca="1" ref="QS160" ca="1">INDIRECT(QS$203&amp;ROW())*QS$205</f>
        <v>0.22471360933801068</v>
      </c>
      <c r="QT160" s="696" cm="1">
        <f t="array" aca="1" ref="QT160" ca="1">INDIRECT(QT$203&amp;ROW())*QT$205</f>
        <v>0.26232814414996541</v>
      </c>
      <c r="QU160" s="696" cm="1">
        <f t="array" aca="1" ref="QU160" ca="1">INDIRECT(QU$203&amp;ROW())*QU$205</f>
        <v>0.53329206883563263</v>
      </c>
      <c r="QV160" s="696" cm="1">
        <f t="array" aca="1" ref="QV160" ca="1">INDIRECT(QV$203&amp;ROW())*QV$205</f>
        <v>0.24117831443907087</v>
      </c>
      <c r="QW160" s="696" cm="1">
        <f t="array" aca="1" ref="QW160" ca="1">INDIRECT(QW$203&amp;ROW())*QW$205</f>
        <v>0.53099416374332975</v>
      </c>
      <c r="QX160" s="696" cm="1">
        <f t="array" aca="1" ref="QX160" ca="1">INDIRECT(QX$203&amp;ROW())*QX$205</f>
        <v>0.60640894423913805</v>
      </c>
      <c r="QY160" s="696" cm="1">
        <f t="array" aca="1" ref="QY160" ca="1">INDIRECT(QY$203&amp;ROW())*QY$205</f>
        <v>0.13540247513535897</v>
      </c>
      <c r="QZ160" s="696" cm="1">
        <f t="array" aca="1" ref="QZ160" ca="1">INDIRECT(QZ$203&amp;ROW())*QZ$205</f>
        <v>0.27613248380770827</v>
      </c>
      <c r="RA160" s="696" cm="1">
        <f t="array" aca="1" ref="RA160" ca="1">INDIRECT(RA$203&amp;ROW())*RA$205</f>
        <v>0</v>
      </c>
      <c r="RB160" s="696" cm="1">
        <f t="array" aca="1" ref="RB160" ca="1">INDIRECT(RB$203&amp;ROW())*RB$205</f>
        <v>0.11461142513892485</v>
      </c>
      <c r="RC160" s="696" cm="1">
        <f t="array" aca="1" ref="RC160" ca="1">IF(INDIRECT(RC$203&amp;ROW())="-",0,INDIRECT(RC$203&amp;ROW())*RC$205)</f>
        <v>7.467027664776836E-2</v>
      </c>
      <c r="RD160" s="696" cm="1">
        <f t="array" aca="1" ref="RD160" ca="1">INDIRECT(RD$203&amp;ROW())*RD$205</f>
        <v>7.1442097940886296E-2</v>
      </c>
      <c r="RE160" s="696" cm="1">
        <f t="array" aca="1" ref="RE160" ca="1">IF(INDIRECT(RE$203&amp;ROW())="-",0,INDIRECT(RE$203&amp;ROW())*RE$205)</f>
        <v>6.1054936629400446E-2</v>
      </c>
      <c r="RF160" s="705" cm="1">
        <f t="array" aca="1" ref="RF160" ca="1">INDIRECT(RF$203&amp;ROW())*RF$205</f>
        <v>0.10613798880649605</v>
      </c>
      <c r="RG160" s="696" cm="1">
        <f t="array" aca="1" ref="RG160" ca="1">INDIRECT(RG$203&amp;ROW())*RG$205</f>
        <v>0.41475700362540607</v>
      </c>
      <c r="RH160" s="696" cm="1">
        <f t="array" aca="1" ref="RH160" ca="1">INDIRECT(RH$203&amp;ROW())*RH$205</f>
        <v>8.7581521170816884E-2</v>
      </c>
      <c r="RI160" s="696" cm="1">
        <f t="array" aca="1" ref="RI160" ca="1">INDIRECT(RI$203&amp;ROW())*RI$205</f>
        <v>0.21539378250062202</v>
      </c>
      <c r="RJ160" s="696" cm="1">
        <f t="array" aca="1" ref="RJ160" ca="1">INDIRECT(RJ$203&amp;ROW())*RJ$205</f>
        <v>0.18340085004648693</v>
      </c>
      <c r="RK160" s="696" cm="1">
        <f t="array" aca="1" ref="RK160" ca="1">IF(INDIRECT(RK$203&amp;ROW())="-",0,INDIRECT(RK$203&amp;ROW())*RK$205)</f>
        <v>5.8983564817525876E-2</v>
      </c>
      <c r="RL160" s="696" cm="1">
        <f t="array" aca="1" ref="RL160" ca="1">INDIRECT(RL$203&amp;ROW())*RL$205</f>
        <v>0.11262003659234653</v>
      </c>
      <c r="RM160" s="696" cm="1">
        <f t="array" aca="1" ref="RM160" ca="1">INDIRECT(RM$203&amp;ROW())*RM$205</f>
        <v>2.9987460729532761E-2</v>
      </c>
      <c r="RN160" s="696" cm="1">
        <f t="array" aca="1" ref="RN160" ca="1">INDIRECT(RN$203&amp;ROW())*RN$205</f>
        <v>9.3820613050938681E-2</v>
      </c>
      <c r="RO160" s="696" cm="1">
        <f t="array" aca="1" ref="RO160" ca="1">IF($RN160=0,0,INDIRECT(RO$203&amp;ROW())*RO$205)</f>
        <v>0</v>
      </c>
      <c r="RP160" s="696" cm="1">
        <f t="array" aca="1" ref="RP160" ca="1">IF($RN160=0,0,INDIRECT(RP$203&amp;ROW())*RP$205)</f>
        <v>9.7715867439664539E-2</v>
      </c>
      <c r="RQ160" s="696" cm="1">
        <f t="array" aca="1" ref="RQ160" ca="1">IF($RN160=0,0,INDIRECT(RQ$203&amp;ROW())*RQ$205)</f>
        <v>0</v>
      </c>
      <c r="RR160" s="696" cm="1">
        <f t="array" aca="1" ref="RR160" ca="1">IF($RN160=0,0,INDIRECT(RR$203&amp;ROW())*RR$205)</f>
        <v>8.2232286875619773E-2</v>
      </c>
      <c r="RS160" s="696" cm="1">
        <f t="array" aca="1" ref="RS160" ca="1">INDIRECT(RS$203&amp;ROW())*RS$205</f>
        <v>7.7466902221184339E-2</v>
      </c>
      <c r="RT160" s="696" cm="1">
        <f t="array" aca="1" ref="RT160" ca="1">IF($RS160=0,0,INDIRECT(RT$203&amp;ROW())*RT$205)</f>
        <v>8.1033461602244533E-2</v>
      </c>
      <c r="RU160" s="696" cm="1">
        <f t="array" aca="1" ref="RU160" ca="1">IF($RS160=0,0,INDIRECT(RU$203&amp;ROW())*RU$205)</f>
        <v>0</v>
      </c>
      <c r="RV160" s="696" cm="1">
        <f t="array" aca="1" ref="RV160" ca="1">INDIRECT(RV$203&amp;ROW())*RV$205</f>
        <v>0</v>
      </c>
      <c r="RW160" s="696" cm="1">
        <f t="array" aca="1" ref="RW160" ca="1">INDIRECT(RW$203&amp;ROW())*RW$205</f>
        <v>2.6659190312299668E-2</v>
      </c>
      <c r="RX160" s="696" cm="1">
        <f t="array" aca="1" ref="RX160" ca="1">INDIRECT(RX$203&amp;ROW())*RX$205</f>
        <v>0.19074035443114332</v>
      </c>
      <c r="RY160" s="696" cm="1">
        <f t="array" aca="1" ref="RY160" ca="1">INDIRECT(RY$203&amp;ROW())*RY$205</f>
        <v>5.6264463580193595E-2</v>
      </c>
      <c r="RZ160" s="696" cm="1">
        <f t="array" aca="1" ref="RZ160" ca="1">INDIRECT(RZ$203&amp;ROW())*RZ$205</f>
        <v>7.362497897239817E-2</v>
      </c>
      <c r="SA160" s="696" cm="1">
        <f t="array" aca="1" ref="SA160" ca="1">INDIRECT(SA$203&amp;ROW())*SA$205</f>
        <v>0</v>
      </c>
      <c r="SB160" s="696" cm="1">
        <f t="array" aca="1" ref="SB160" ca="1">INDIRECT(SB$203&amp;ROW())*SB$205</f>
        <v>4.7124126502052749E-2</v>
      </c>
      <c r="SC160" s="696" cm="1">
        <f t="array" aca="1" ref="SC160" ca="1">INDIRECT(SC$203&amp;ROW())*SC$205</f>
        <v>5.4291606235991073E-2</v>
      </c>
      <c r="SD160" s="696" cm="1">
        <f t="array" aca="1" ref="SD160" ca="1">INDIRECT(SD$203&amp;ROW())*SD$205</f>
        <v>0.3072993885784252</v>
      </c>
      <c r="SE160" s="696" cm="1">
        <f t="array" aca="1" ref="SE160" ca="1">INDIRECT(SE$203&amp;ROW())*SE$205</f>
        <v>0.2585618210787391</v>
      </c>
      <c r="SF160" s="696" cm="1">
        <f t="array" aca="1" ref="SF160" ca="1">INDIRECT(SF$203&amp;ROW())*SF$205</f>
        <v>0.19835664972334499</v>
      </c>
      <c r="SG160" s="696" cm="1">
        <f t="array" aca="1" ref="SG160" ca="1">INDIRECT(SG$203&amp;ROW())*SG$205</f>
        <v>7.4767843909269882E-2</v>
      </c>
      <c r="SH160" s="696" cm="1">
        <f t="array" aca="1" ref="SH160" ca="1">IF(INDIRECT(SH$203&amp;ROW())="-",0,INDIRECT(SH$203&amp;ROW())*SH$205)</f>
        <v>7.0056723331317711E-2</v>
      </c>
      <c r="SI160" s="696" cm="1">
        <f t="array" aca="1" ref="SI160" ca="1">INDIRECT(SI$203&amp;ROW())*SI$205</f>
        <v>0.24423887568083891</v>
      </c>
      <c r="SJ160" s="696" cm="1">
        <f t="array" aca="1" ref="SJ160" ca="1">INDIRECT(SJ$203&amp;ROW())*SJ$205</f>
        <v>0.10961749760323641</v>
      </c>
      <c r="SK160" s="696" cm="1">
        <f t="array" aca="1" ref="SK160" ca="1">INDIRECT(SK$203&amp;ROW())*SK$205</f>
        <v>0.21261490593800375</v>
      </c>
      <c r="SN160" s="606" t="s">
        <v>7920</v>
      </c>
      <c r="SO160" s="707" cm="1">
        <f t="array" aca="1" ref="SO160" ca="1">INDIRECT(SO$203&amp;ROW())*SO$205</f>
        <v>1</v>
      </c>
      <c r="SP160" s="707" cm="1">
        <f t="array" aca="1" ref="SP160" ca="1">INDIRECT(SP$203&amp;ROW())*SP$205</f>
        <v>2</v>
      </c>
      <c r="SQ160" s="707" cm="1">
        <f t="array" aca="1" ref="SQ160" ca="1">INDIRECT(SQ$203&amp;ROW())*SQ$205</f>
        <v>2</v>
      </c>
      <c r="SR160" s="707" cm="1">
        <f t="array" aca="1" ref="SR160" ca="1">INDIRECT(SR$203&amp;ROW())*SR$205</f>
        <v>3</v>
      </c>
      <c r="SS160" s="707" cm="1">
        <f t="array" aca="1" ref="SS160" ca="1">INDIRECT(SS$203&amp;ROW())*SS$205</f>
        <v>3</v>
      </c>
      <c r="ST160" s="707" cm="1">
        <f t="array" aca="1" ref="ST160" ca="1">INDIRECT(ST$203&amp;ROW())*ST$205</f>
        <v>3</v>
      </c>
      <c r="SU160" s="707" cm="1">
        <f t="array" aca="1" ref="SU160" ca="1">INDIRECT(SU$203&amp;ROW())*SU$205</f>
        <v>3</v>
      </c>
      <c r="SV160" s="707" cm="1">
        <f t="array" aca="1" ref="SV160" ca="1">INDIRECT(SV$203&amp;ROW())*SV$205</f>
        <v>3</v>
      </c>
      <c r="SW160" s="707" cm="1">
        <f t="array" aca="1" ref="SW160" ca="1">INDIRECT(SW$203&amp;ROW())*SW$205</f>
        <v>3</v>
      </c>
      <c r="SX160" s="707" cm="1">
        <f t="array" aca="1" ref="SX160" ca="1">INDIRECT(SX$203&amp;ROW())*SX$205</f>
        <v>3</v>
      </c>
      <c r="SY160" s="707" cm="1">
        <f t="array" aca="1" ref="SY160" ca="1">INDIRECT(SY$203&amp;ROW())*SY$205</f>
        <v>3</v>
      </c>
      <c r="SZ160" s="707" cm="1">
        <f t="array" aca="1" ref="SZ160" ca="1">INDIRECT(SZ$203&amp;ROW())*SZ$205</f>
        <v>0</v>
      </c>
      <c r="TA160" s="707" cm="1">
        <f t="array" aca="1" ref="TA160" ca="1">INDIRECT(TA$203&amp;ROW())*TA$205</f>
        <v>2</v>
      </c>
      <c r="TB160" s="696" cm="1">
        <f t="array" aca="1" ref="TB160" ca="1">IF(INDIRECT(TB$203&amp;ROW())="-",0,INDIRECT(TB$203&amp;ROW())*TB$205)</f>
        <v>0.88990000000000002</v>
      </c>
      <c r="TC160" s="707" cm="1">
        <f t="array" aca="1" ref="TC160" ca="1">INDIRECT(TC$203&amp;ROW())*TC$205</f>
        <v>2</v>
      </c>
      <c r="TD160" s="696" cm="1">
        <f t="array" aca="1" ref="TD160" ca="1">IF(INDIRECT(TD$203&amp;ROW())="-",0,INDIRECT(TD$203&amp;ROW())*TD$205)</f>
        <v>0.9647</v>
      </c>
      <c r="TE160" s="732" cm="1">
        <f t="array" aca="1" ref="TE160" ca="1">INDIRECT(TE$203&amp;ROW())*TE$205</f>
        <v>2</v>
      </c>
      <c r="TF160" s="707" cm="1">
        <f t="array" aca="1" ref="TF160" ca="1">INDIRECT(TF$203&amp;ROW())*TF$205</f>
        <v>3</v>
      </c>
      <c r="TG160" s="707" cm="1">
        <f t="array" aca="1" ref="TG160" ca="1">INDIRECT(TG$203&amp;ROW())*TG$205</f>
        <v>3</v>
      </c>
      <c r="TH160" s="707" cm="1">
        <f t="array" aca="1" ref="TH160" ca="1">INDIRECT(TH$203&amp;ROW())*TH$205</f>
        <v>2</v>
      </c>
      <c r="TI160" s="707" cm="1">
        <f t="array" aca="1" ref="TI160" ca="1">INDIRECT(TI$203&amp;ROW())*TI$205</f>
        <v>3</v>
      </c>
      <c r="TJ160" s="696" cm="1">
        <f t="array" aca="1" ref="TJ160" ca="1">IF(INDIRECT(TJ$203&amp;ROW())="-",0,INDIRECT(TJ$203&amp;ROW())*TJ$205)</f>
        <v>0.97619999999999996</v>
      </c>
      <c r="TK160" s="707" cm="1">
        <f t="array" aca="1" ref="TK160" ca="1">INDIRECT(TK$203&amp;ROW())*TK$205</f>
        <v>1</v>
      </c>
      <c r="TL160" s="707" cm="1">
        <f t="array" aca="1" ref="TL160" ca="1">INDIRECT(TL$203&amp;ROW())*TL$205</f>
        <v>2</v>
      </c>
      <c r="TM160" s="707" cm="1">
        <f t="array" aca="1" ref="TM160" ca="1">INDIRECT(TM$203&amp;ROW())*TM$205</f>
        <v>1</v>
      </c>
      <c r="TN160" s="707" cm="1">
        <f t="array" aca="1" ref="TN160" ca="1">IF($TM160=0,0,INDIRECT(TN$203&amp;ROW())*TN$205)</f>
        <v>0</v>
      </c>
      <c r="TO160" s="707" cm="1">
        <f t="array" aca="1" ref="TO160" ca="1">IF($TM160=0,0,INDIRECT(TO$203&amp;ROW())*TO$205)</f>
        <v>1</v>
      </c>
      <c r="TP160" s="707" cm="1">
        <f t="array" aca="1" ref="TP160" ca="1">IF($TM160=0,0,INDIRECT(TP$203&amp;ROW())*TP$205)</f>
        <v>0</v>
      </c>
      <c r="TQ160" s="707" cm="1">
        <f t="array" aca="1" ref="TQ160" ca="1">IF($TM160=0,0,INDIRECT(TQ$203&amp;ROW())*TQ$205)</f>
        <v>1</v>
      </c>
      <c r="TR160" s="707" cm="1">
        <f t="array" aca="1" ref="TR160" ca="1">INDIRECT(TR$203&amp;ROW())*TR$205</f>
        <v>1</v>
      </c>
      <c r="TS160" s="707" cm="1">
        <f t="array" aca="1" ref="TS160" ca="1">IF($TR160=0,0,INDIRECT(TS$203&amp;ROW())*TS$205)</f>
        <v>1</v>
      </c>
      <c r="TT160" s="707" cm="1">
        <f t="array" aca="1" ref="TT160" ca="1">IF($TR160=0,0,INDIRECT(TT$203&amp;ROW())*TT$205)</f>
        <v>0</v>
      </c>
      <c r="TU160" s="707" cm="1">
        <f t="array" aca="1" ref="TU160" ca="1">INDIRECT(TU$203&amp;ROW())*TU$205</f>
        <v>0</v>
      </c>
      <c r="TV160" s="707" cm="1">
        <f t="array" aca="1" ref="TV160" ca="1">INDIRECT(TV$203&amp;ROW())*TV$205</f>
        <v>1</v>
      </c>
      <c r="TW160" s="707" cm="1">
        <f t="array" aca="1" ref="TW160" ca="1">INDIRECT(TW$203&amp;ROW())*TW$205</f>
        <v>2</v>
      </c>
      <c r="TX160" s="707" cm="1">
        <f t="array" aca="1" ref="TX160" ca="1">INDIRECT(TX$203&amp;ROW())*TX$205</f>
        <v>2</v>
      </c>
      <c r="TY160" s="707" cm="1">
        <f t="array" aca="1" ref="TY160" ca="1">INDIRECT(TY$203&amp;ROW())*TY$205</f>
        <v>2</v>
      </c>
      <c r="TZ160" s="707" cm="1">
        <f t="array" aca="1" ref="TZ160" ca="1">INDIRECT(TZ$203&amp;ROW())*TZ$205</f>
        <v>0</v>
      </c>
      <c r="UA160" s="707" cm="1">
        <f t="array" aca="1" ref="UA160" ca="1">INDIRECT(UA$203&amp;ROW())*UA$205</f>
        <v>2</v>
      </c>
      <c r="UB160" s="707" cm="1">
        <f t="array" aca="1" ref="UB160" ca="1">INDIRECT(UB$203&amp;ROW())*UB$205</f>
        <v>2</v>
      </c>
      <c r="UC160" s="707" cm="1">
        <f t="array" aca="1" ref="UC160" ca="1">INDIRECT(UC$203&amp;ROW())*UC$205</f>
        <v>1</v>
      </c>
      <c r="UD160" s="707" cm="1">
        <f t="array" aca="1" ref="UD160" ca="1">INDIRECT(UD$203&amp;ROW())*UD$205</f>
        <v>1</v>
      </c>
      <c r="UE160" s="707" cm="1">
        <f t="array" aca="1" ref="UE160" ca="1">INDIRECT(UE$203&amp;ROW())*UE$205</f>
        <v>3</v>
      </c>
      <c r="UF160" s="707" cm="1">
        <f t="array" aca="1" ref="UF160" ca="1">INDIRECT(UF$203&amp;ROW())*UF$205</f>
        <v>2</v>
      </c>
      <c r="UG160" s="696" cm="1">
        <f t="array" aca="1" ref="UG160" ca="1">IF(INDIRECT(UG$203&amp;ROW())="-",0,INDIRECT(UG$203&amp;ROW())*UG$205)</f>
        <v>0.89039999999999997</v>
      </c>
      <c r="UH160" s="707" cm="1">
        <f t="array" aca="1" ref="UH160" ca="1">INDIRECT(UH$203&amp;ROW())*UH$205</f>
        <v>2</v>
      </c>
      <c r="UI160" s="707" cm="1">
        <f t="array" aca="1" ref="UI160" ca="1">INDIRECT(UI$203&amp;ROW())*UI$205</f>
        <v>1</v>
      </c>
      <c r="UJ160" s="707" cm="1">
        <f t="array" aca="1" ref="UJ160" ca="1">INDIRECT(UJ$203&amp;ROW())*UJ$205</f>
        <v>2</v>
      </c>
      <c r="UM160" s="606" t="s">
        <v>7920</v>
      </c>
      <c r="UN160" s="616">
        <f t="shared" ca="1" si="341"/>
        <v>0.18720310219966924</v>
      </c>
      <c r="UO160" s="616">
        <f t="shared" ca="1" si="341"/>
        <v>1.5785703781343867</v>
      </c>
      <c r="UP160" s="616">
        <f t="shared" ca="1" si="341"/>
        <v>1.190315493832806</v>
      </c>
      <c r="UQ160" s="616">
        <f t="shared" ca="1" si="341"/>
        <v>0.29355872991449461</v>
      </c>
      <c r="UR160" s="616">
        <f t="shared" ca="1" si="341"/>
        <v>1.0502465449096676</v>
      </c>
      <c r="US160" s="616">
        <f t="shared" ca="1" si="341"/>
        <v>0.41305213694811815</v>
      </c>
      <c r="UT160" s="616">
        <f t="shared" ca="1" si="341"/>
        <v>0.30690415393182785</v>
      </c>
      <c r="UU160" s="616">
        <f t="shared" ca="1" si="341"/>
        <v>0.53359975015917405</v>
      </c>
      <c r="UV160" s="616">
        <f t="shared" ca="1" si="341"/>
        <v>0.44410973870643028</v>
      </c>
      <c r="UW160" s="616">
        <f t="shared" ca="1" si="341"/>
        <v>0.6421874155054268</v>
      </c>
      <c r="UX160" s="616">
        <f t="shared" ca="1" si="341"/>
        <v>0.28247365722383649</v>
      </c>
      <c r="UY160" s="616">
        <f t="shared" ca="1" si="341"/>
        <v>-0.67270887390575207</v>
      </c>
      <c r="UZ160" s="616">
        <f t="shared" ca="1" si="341"/>
        <v>1.1960042318268584</v>
      </c>
      <c r="VA160" s="616">
        <f t="shared" ca="1" si="341"/>
        <v>1.3246008343509088</v>
      </c>
      <c r="VB160" s="616">
        <f t="shared" ca="1" si="341"/>
        <v>1.528010083348541</v>
      </c>
      <c r="VC160" s="616">
        <f t="shared" ca="1" si="341"/>
        <v>1.6117679161082323</v>
      </c>
      <c r="VD160" s="616">
        <f t="shared" ca="1" si="342"/>
        <v>0.85304819841956248</v>
      </c>
      <c r="VE160" s="616">
        <f t="shared" ca="1" si="342"/>
        <v>1.620308650861136</v>
      </c>
      <c r="VF160" s="616">
        <f t="shared" ca="1" si="342"/>
        <v>0.95807256683723563</v>
      </c>
      <c r="VG160" s="616">
        <f t="shared" ca="1" si="342"/>
        <v>1.2788179585372306</v>
      </c>
      <c r="VH160" s="616">
        <f t="shared" ca="1" si="342"/>
        <v>1.454227778282527</v>
      </c>
      <c r="VI160" s="616">
        <f t="shared" ca="1" si="342"/>
        <v>1.5735353674623087</v>
      </c>
      <c r="VJ160" s="616">
        <f t="shared" ca="1" si="342"/>
        <v>1.1038721171937993</v>
      </c>
      <c r="VK160" s="616">
        <f t="shared" ca="1" si="342"/>
        <v>0.83678976492872159</v>
      </c>
      <c r="VL160" s="616">
        <f t="shared" ca="1" si="342"/>
        <v>1.1863766389476611</v>
      </c>
      <c r="VM160" s="616">
        <f t="shared" ca="1" si="342"/>
        <v>-0.57201237404204519</v>
      </c>
      <c r="VN160" s="616">
        <f t="shared" ca="1" si="342"/>
        <v>1.5883663456229635</v>
      </c>
      <c r="VO160" s="616">
        <f t="shared" ca="1" si="342"/>
        <v>-0.42150866262694142</v>
      </c>
      <c r="VP160" s="616">
        <f t="shared" ca="1" si="338"/>
        <v>2.1525849422547609</v>
      </c>
      <c r="VQ160" s="616">
        <f t="shared" ca="1" si="338"/>
        <v>1.2773868528042598</v>
      </c>
      <c r="VR160" s="616">
        <f t="shared" ca="1" si="338"/>
        <v>1.5497103694524457</v>
      </c>
      <c r="VS160" s="616">
        <f t="shared" ca="1" si="333"/>
        <v>-0.40481357988865657</v>
      </c>
      <c r="VT160" s="616">
        <f t="shared" ca="1" si="320"/>
        <v>-0.3878135405833677</v>
      </c>
      <c r="VU160" s="616">
        <f t="shared" ca="1" si="320"/>
        <v>1.2114249894444582</v>
      </c>
      <c r="VV160" s="616">
        <f t="shared" ca="1" si="320"/>
        <v>1.6727825257285902</v>
      </c>
      <c r="VW160" s="616">
        <f t="shared" ca="1" si="320"/>
        <v>-0.3119461967162912</v>
      </c>
      <c r="VX160" s="616">
        <f t="shared" ca="1" si="320"/>
        <v>2.3243112614711734</v>
      </c>
      <c r="VY160" s="616">
        <f t="shared" ca="1" si="320"/>
        <v>-1.477844244223653</v>
      </c>
      <c r="VZ160" s="616">
        <f t="shared" ca="1" si="320"/>
        <v>0.68442622420316401</v>
      </c>
      <c r="WA160" s="616">
        <f t="shared" ca="1" si="320"/>
        <v>0.92808016936885662</v>
      </c>
      <c r="WB160" s="616">
        <f t="shared" ca="1" si="320"/>
        <v>0.33435322352896929</v>
      </c>
      <c r="WC160" s="616">
        <f t="shared" ca="1" si="320"/>
        <v>0.47817673461028487</v>
      </c>
      <c r="WD160" s="616">
        <f t="shared" ca="1" si="347"/>
        <v>1.1315684290219801</v>
      </c>
      <c r="WE160" s="616">
        <f t="shared" ca="1" si="347"/>
        <v>0.67426644196529939</v>
      </c>
      <c r="WF160" s="616">
        <f t="shared" ca="1" si="347"/>
        <v>1.0409783275873807</v>
      </c>
      <c r="WG160" s="616">
        <f t="shared" ca="1" si="347"/>
        <v>1.1042161560551988</v>
      </c>
      <c r="WH160" s="616">
        <f t="shared" ca="1" si="347"/>
        <v>0.91987607881584121</v>
      </c>
      <c r="WI160" s="627">
        <f t="shared" ca="1" si="347"/>
        <v>1.0659329460226332</v>
      </c>
      <c r="WL160" s="606" t="s">
        <v>7920</v>
      </c>
      <c r="WM160" s="700" t="str">
        <f t="shared" ca="1" si="321"/>
        <v>A</v>
      </c>
      <c r="WN160" s="479">
        <f t="shared" ca="1" si="322"/>
        <v>0.87091235353891083</v>
      </c>
      <c r="WO160" s="495">
        <f t="shared" ca="1" si="303"/>
        <v>0.87091364401404525</v>
      </c>
      <c r="WP160" s="458">
        <f t="shared" ca="1" si="303"/>
        <v>0.99174267391162529</v>
      </c>
      <c r="WQ160" s="458">
        <f t="shared" ca="1" si="303"/>
        <v>0.71164484380580073</v>
      </c>
      <c r="WR160" s="459">
        <f t="shared" ca="1" si="303"/>
        <v>0.90934825242417228</v>
      </c>
      <c r="WS160" s="495">
        <f t="shared" ca="1" si="323"/>
        <v>0.75470883684941226</v>
      </c>
      <c r="WT160" s="458">
        <f t="shared" ca="1" si="324"/>
        <v>1.299931303300591</v>
      </c>
      <c r="WU160" s="458">
        <f t="shared" ca="1" si="325"/>
        <v>0.90543841963273142</v>
      </c>
      <c r="WV160" s="459">
        <f t="shared" ca="1" si="326"/>
        <v>0.8794302362017038</v>
      </c>
      <c r="WW160" s="484">
        <f t="shared" ca="1" si="334"/>
        <v>0.13999047982491267</v>
      </c>
      <c r="WX160" s="484">
        <f t="shared" ca="1" si="334"/>
        <v>0.95203579505284863</v>
      </c>
      <c r="WY160" s="484">
        <f t="shared" ca="1" si="334"/>
        <v>0.86666871105966603</v>
      </c>
      <c r="WZ160" s="484">
        <f t="shared" ca="1" si="334"/>
        <v>0.10559307515024371</v>
      </c>
      <c r="XA160" s="484">
        <f t="shared" ca="1" si="334"/>
        <v>0.5542151017488316</v>
      </c>
      <c r="XB160" s="484">
        <f t="shared" ca="1" si="334"/>
        <v>0.21821544394969081</v>
      </c>
      <c r="XC160" s="484">
        <f t="shared" ca="1" si="334"/>
        <v>0.14467461816346364</v>
      </c>
      <c r="XD160" s="484">
        <f t="shared" ref="XD160:XS185" ca="1" si="348">(UU160*XD$205)</f>
        <v>0.27368331185664035</v>
      </c>
      <c r="XE160" s="484">
        <f t="shared" ca="1" si="348"/>
        <v>0.21801347073098662</v>
      </c>
      <c r="XF160" s="484">
        <f t="shared" ca="1" si="348"/>
        <v>0.41324760187774212</v>
      </c>
      <c r="XG160" s="484">
        <f t="shared" ca="1" si="336"/>
        <v>0.1145148206385433</v>
      </c>
      <c r="XH160" s="484">
        <f t="shared" ca="1" si="336"/>
        <v>-0.33958343954762366</v>
      </c>
      <c r="XI160" s="484">
        <f t="shared" ca="1" si="336"/>
        <v>0.83588735762379129</v>
      </c>
      <c r="XJ160" s="484">
        <f t="shared" ca="1" si="336"/>
        <v>0.94006921213883998</v>
      </c>
      <c r="XK160" s="484">
        <f t="shared" ca="1" si="336"/>
        <v>1.0853455622024688</v>
      </c>
      <c r="XL160" s="484">
        <f t="shared" ref="XL160:YA177" ca="1" si="349">(VC160*XL$205)</f>
        <v>1.4238357770900123</v>
      </c>
      <c r="XM160" s="484">
        <f t="shared" ca="1" si="349"/>
        <v>0.64336895124803395</v>
      </c>
      <c r="XN160" s="484">
        <f t="shared" ca="1" si="349"/>
        <v>1.1298412222454701</v>
      </c>
      <c r="XO160" s="484">
        <f t="shared" ca="1" si="349"/>
        <v>0.70341687857189839</v>
      </c>
      <c r="XP160" s="484">
        <f t="shared" ca="1" si="349"/>
        <v>0.81844349346382761</v>
      </c>
      <c r="XQ160" s="484">
        <f t="shared" ca="1" si="252"/>
        <v>0.96764316366919345</v>
      </c>
      <c r="XR160" s="484">
        <f t="shared" ca="1" si="253"/>
        <v>1.3768434465295201</v>
      </c>
      <c r="XS160" s="484">
        <f t="shared" ca="1" si="254"/>
        <v>0.68108909630857417</v>
      </c>
      <c r="XT160" s="484">
        <f t="shared" ca="1" si="255"/>
        <v>0.50818242424121263</v>
      </c>
      <c r="XU160" s="484">
        <f t="shared" ca="1" si="256"/>
        <v>0.90140897027243294</v>
      </c>
      <c r="XV160" s="484">
        <f t="shared" ca="1" si="257"/>
        <v>-0.30179372854458303</v>
      </c>
      <c r="XW160" s="484">
        <f t="shared" ca="1" si="258"/>
        <v>1.0251316394650607</v>
      </c>
      <c r="XX160" s="484">
        <f t="shared" ca="1" si="250"/>
        <v>-0.20379943838012618</v>
      </c>
      <c r="XY160" s="484">
        <f t="shared" ca="1" si="250"/>
        <v>1.1318291626375534</v>
      </c>
      <c r="XZ160" s="484">
        <f t="shared" ca="1" si="250"/>
        <v>0.93428074414103568</v>
      </c>
      <c r="YA160" s="484">
        <f t="shared" ca="1" si="250"/>
        <v>1.0567475009296226</v>
      </c>
      <c r="YB160" s="484">
        <f t="shared" ca="1" si="250"/>
        <v>-0.21272953623148902</v>
      </c>
      <c r="YC160" s="484">
        <f t="shared" ca="1" si="250"/>
        <v>-0.17304240180829866</v>
      </c>
      <c r="YD160" s="484">
        <f t="shared" ca="1" si="250"/>
        <v>0.89512192470051022</v>
      </c>
      <c r="YE160" s="484">
        <f t="shared" ca="1" si="250"/>
        <v>1.2049052532823037</v>
      </c>
      <c r="YF160" s="484">
        <f t="shared" ca="1" si="250"/>
        <v>-0.18401706144294017</v>
      </c>
      <c r="YG160" s="484">
        <f t="shared" ca="1" si="250"/>
        <v>1.6191152247408194</v>
      </c>
      <c r="YH160" s="484">
        <f t="shared" ca="1" si="250"/>
        <v>-0.78754319774678472</v>
      </c>
      <c r="YI160" s="484">
        <f t="shared" ca="1" si="250"/>
        <v>0.40086843951579315</v>
      </c>
      <c r="YJ160" s="484">
        <f t="shared" ca="1" si="250"/>
        <v>0.55062996448654267</v>
      </c>
      <c r="YK160" s="484">
        <f t="shared" ca="1" si="339"/>
        <v>5.8277766861099353E-2</v>
      </c>
      <c r="YL160" s="484">
        <f t="shared" ca="1" si="339"/>
        <v>0.15139075417761619</v>
      </c>
      <c r="YM160" s="484">
        <f t="shared" ca="1" si="339"/>
        <v>0.90333107688824665</v>
      </c>
      <c r="YN160" s="484">
        <f t="shared" ca="1" si="339"/>
        <v>0.48075197312125845</v>
      </c>
      <c r="YO160" s="484">
        <f t="shared" ca="1" si="339"/>
        <v>0.63926479097141053</v>
      </c>
      <c r="YP160" s="484">
        <f t="shared" ca="1" si="339"/>
        <v>0.58832636794620996</v>
      </c>
      <c r="YQ160" s="484">
        <f t="shared" ca="1" si="339"/>
        <v>0.66635823149419537</v>
      </c>
      <c r="YR160" s="484">
        <f t="shared" ca="1" si="339"/>
        <v>0.79923652292777037</v>
      </c>
      <c r="YU160" s="606" t="s">
        <v>7920</v>
      </c>
      <c r="YV160" s="700" t="str">
        <f t="shared" ca="1" si="304"/>
        <v>A</v>
      </c>
      <c r="YW160" s="479">
        <f t="shared" ca="1" si="327"/>
        <v>0.87260309756279164</v>
      </c>
      <c r="YX160" s="495">
        <f t="shared" ca="1" si="305"/>
        <v>0.93530824259438361</v>
      </c>
      <c r="YY160" s="458">
        <f t="shared" ca="1" si="305"/>
        <v>0.99453202778278571</v>
      </c>
      <c r="YZ160" s="458">
        <f t="shared" ca="1" si="305"/>
        <v>0.63920877783229924</v>
      </c>
      <c r="ZA160" s="459">
        <f t="shared" ca="1" si="305"/>
        <v>0.92136334204169779</v>
      </c>
      <c r="ZB160" s="495">
        <f t="shared" ca="1" si="328"/>
        <v>0.71037015085648281</v>
      </c>
      <c r="ZC160" s="458">
        <f t="shared" ca="1" si="329"/>
        <v>1.3827614711737044</v>
      </c>
      <c r="ZD160" s="458">
        <f t="shared" ca="1" si="330"/>
        <v>0.83320047573236289</v>
      </c>
      <c r="ZE160" s="459">
        <f t="shared" ca="1" si="331"/>
        <v>0.64238023231683761</v>
      </c>
      <c r="ZF160" s="484">
        <f t="shared" ca="1" si="335"/>
        <v>6.2622520444229578E-3</v>
      </c>
      <c r="ZG160" s="484">
        <f t="shared" ca="1" si="335"/>
        <v>0.20129871520842663</v>
      </c>
      <c r="ZH160" s="484">
        <f t="shared" ca="1" si="335"/>
        <v>8.9808171214972948E-2</v>
      </c>
      <c r="ZI160" s="484">
        <f t="shared" ca="1" si="335"/>
        <v>2.1988880583922777E-2</v>
      </c>
      <c r="ZJ160" s="484">
        <f t="shared" ca="1" si="335"/>
        <v>9.1836409008688807E-2</v>
      </c>
      <c r="ZK160" s="484">
        <f t="shared" ca="1" si="335"/>
        <v>7.3425809550013654E-2</v>
      </c>
      <c r="ZL160" s="484">
        <f t="shared" ca="1" si="335"/>
        <v>2.4672875513209128E-2</v>
      </c>
      <c r="ZM160" s="484">
        <f t="shared" ref="ZM160:AAB185" ca="1" si="350">(UU160*ZM$205)</f>
        <v>9.4446117703140112E-2</v>
      </c>
      <c r="ZN160" s="484">
        <f t="shared" ca="1" si="350"/>
        <v>8.9770705925095284E-2</v>
      </c>
      <c r="ZO160" s="484">
        <f t="shared" ca="1" si="350"/>
        <v>2.8984588520071332E-2</v>
      </c>
      <c r="ZP160" s="484">
        <f t="shared" ca="1" si="337"/>
        <v>2.6000050859821721E-2</v>
      </c>
      <c r="ZQ160" s="484">
        <f t="shared" ca="1" si="337"/>
        <v>-1.1497069191506403E-2</v>
      </c>
      <c r="ZR160" s="484">
        <f t="shared" ca="1" si="337"/>
        <v>6.8537874740930649E-2</v>
      </c>
      <c r="ZS160" s="484">
        <f t="shared" ca="1" si="337"/>
        <v>0.11114542167529738</v>
      </c>
      <c r="ZT160" s="484">
        <f t="shared" ca="1" si="337"/>
        <v>5.4582123014624152E-2</v>
      </c>
      <c r="ZU160" s="484">
        <f t="shared" ref="ZU160:AAJ177" ca="1" si="351">(VC160*ZU$205)</f>
        <v>0.10200724368123659</v>
      </c>
      <c r="ZV160" s="484">
        <f t="shared" ca="1" si="351"/>
        <v>4.5270410067628573E-2</v>
      </c>
      <c r="ZW160" s="484">
        <f t="shared" ca="1" si="351"/>
        <v>0.22401145365982966</v>
      </c>
      <c r="ZX160" s="484">
        <f t="shared" ca="1" si="351"/>
        <v>2.7969817598544739E-2</v>
      </c>
      <c r="ZY160" s="484">
        <f t="shared" ca="1" si="351"/>
        <v>0.13772471860952887</v>
      </c>
      <c r="ZZ160" s="484">
        <f t="shared" ca="1" si="259"/>
        <v>8.8902203566076518E-2</v>
      </c>
      <c r="AAA160" s="484">
        <f t="shared" ca="1" si="260"/>
        <v>9.5075522781584196E-2</v>
      </c>
      <c r="AAB160" s="484">
        <f t="shared" ca="1" si="261"/>
        <v>0.12431811823163672</v>
      </c>
      <c r="AAC160" s="484">
        <f t="shared" ca="1" si="262"/>
        <v>1.2546600107337495E-2</v>
      </c>
      <c r="AAD160" s="484">
        <f t="shared" ca="1" si="263"/>
        <v>0.1113065835753817</v>
      </c>
      <c r="AAE160" s="484">
        <f t="shared" ca="1" si="264"/>
        <v>-4.0219644611828483E-2</v>
      </c>
      <c r="AAF160" s="484">
        <f t="shared" ca="1" si="265"/>
        <v>0.15520859527451789</v>
      </c>
      <c r="AAG160" s="484">
        <f t="shared" ca="1" si="251"/>
        <v>-4.3018323338477257E-2</v>
      </c>
      <c r="AAH160" s="484">
        <f t="shared" ca="1" si="251"/>
        <v>0.17701198249563294</v>
      </c>
      <c r="AAI160" s="484">
        <f t="shared" ca="1" si="251"/>
        <v>9.8955202424813982E-2</v>
      </c>
      <c r="AAJ160" s="484">
        <f t="shared" ca="1" si="251"/>
        <v>0.12557839571762494</v>
      </c>
      <c r="AAK160" s="484">
        <f t="shared" ca="1" si="251"/>
        <v>-3.3183772310049216E-2</v>
      </c>
      <c r="AAL160" s="484">
        <f t="shared" ca="1" si="251"/>
        <v>-1.741238539122681E-2</v>
      </c>
      <c r="AAM160" s="484">
        <f t="shared" ca="1" si="251"/>
        <v>3.2295609342675426E-2</v>
      </c>
      <c r="AAN160" s="484">
        <f t="shared" ca="1" si="251"/>
        <v>0.1595335659218472</v>
      </c>
      <c r="AAO160" s="484">
        <f t="shared" ca="1" si="251"/>
        <v>-8.7757427120618361E-3</v>
      </c>
      <c r="AAP160" s="484">
        <f t="shared" ca="1" si="251"/>
        <v>8.5563683875561708E-2</v>
      </c>
      <c r="AAQ160" s="484">
        <f t="shared" ca="1" si="251"/>
        <v>-0.15117325855892658</v>
      </c>
      <c r="AAR160" s="484">
        <f t="shared" ca="1" si="251"/>
        <v>1.612649398533611E-2</v>
      </c>
      <c r="AAS160" s="484">
        <f t="shared" ca="1" si="251"/>
        <v>2.5193481555402932E-2</v>
      </c>
      <c r="AAT160" s="484">
        <f t="shared" ca="1" si="340"/>
        <v>0.1027465411596778</v>
      </c>
      <c r="AAU160" s="484">
        <f t="shared" ca="1" si="340"/>
        <v>0.12363824729832018</v>
      </c>
      <c r="AAV160" s="484">
        <f t="shared" ca="1" si="340"/>
        <v>7.4818040837836219E-2</v>
      </c>
      <c r="AAW160" s="484">
        <f t="shared" ca="1" si="340"/>
        <v>2.5206724043060142E-2</v>
      </c>
      <c r="AAX160" s="484">
        <f t="shared" ca="1" si="340"/>
        <v>8.1904234826692443E-2</v>
      </c>
      <c r="AAY160" s="484">
        <f t="shared" ca="1" si="340"/>
        <v>0.13484625623176977</v>
      </c>
      <c r="AAZ160" s="484">
        <f t="shared" ca="1" si="340"/>
        <v>0.10083451386486998</v>
      </c>
      <c r="ABA160" s="484">
        <f t="shared" ca="1" si="340"/>
        <v>0.11331661652741069</v>
      </c>
    </row>
    <row r="161" spans="1:729" ht="15" customHeight="1" x14ac:dyDescent="0.35">
      <c r="A161" s="498">
        <v>159</v>
      </c>
      <c r="B161" s="628"/>
      <c r="C161" s="606" t="s">
        <v>7979</v>
      </c>
      <c r="D161" s="629">
        <v>703</v>
      </c>
      <c r="E161" s="630" t="s">
        <v>7980</v>
      </c>
      <c r="F161" s="631" t="s">
        <v>1351</v>
      </c>
      <c r="G161" s="632">
        <v>5459.643</v>
      </c>
      <c r="H161" s="504">
        <v>105346.1677743683</v>
      </c>
      <c r="I161" s="505">
        <v>19320</v>
      </c>
      <c r="J161" s="649" t="s">
        <v>7981</v>
      </c>
      <c r="K161" s="469">
        <v>2</v>
      </c>
      <c r="L161" s="603" t="s">
        <v>7982</v>
      </c>
      <c r="M161" s="817">
        <v>48</v>
      </c>
      <c r="N161" s="818">
        <v>0.78169999999999995</v>
      </c>
      <c r="O161" s="819">
        <v>0.71760000000000002</v>
      </c>
      <c r="P161" s="820">
        <v>0.79879999999999995</v>
      </c>
      <c r="Q161" s="821">
        <v>0.8286</v>
      </c>
      <c r="R161" s="818">
        <v>0.70240000000000002</v>
      </c>
      <c r="S161" s="822">
        <v>0.71550000000000002</v>
      </c>
      <c r="T161" s="822">
        <v>0.73609999999999998</v>
      </c>
      <c r="U161" s="822">
        <v>0.44202999999999998</v>
      </c>
      <c r="V161" s="822">
        <v>0.48820000000000002</v>
      </c>
      <c r="W161" s="515" t="s">
        <v>7983</v>
      </c>
      <c r="X161" s="875" t="s">
        <v>7984</v>
      </c>
      <c r="Y161" s="517">
        <v>2</v>
      </c>
      <c r="Z161" s="517">
        <v>3</v>
      </c>
      <c r="AA161" s="865" t="s">
        <v>7985</v>
      </c>
      <c r="AB161" s="903">
        <v>2019</v>
      </c>
      <c r="AC161" s="369">
        <v>1</v>
      </c>
      <c r="AD161" s="572" t="s">
        <v>7985</v>
      </c>
      <c r="AE161" s="817">
        <v>1</v>
      </c>
      <c r="AF161" s="751" t="s">
        <v>2824</v>
      </c>
      <c r="AG161" s="578" t="s">
        <v>7986</v>
      </c>
      <c r="AH161" s="647">
        <v>1</v>
      </c>
      <c r="AI161" s="647">
        <v>2</v>
      </c>
      <c r="AJ161" s="647">
        <v>2018</v>
      </c>
      <c r="AK161" s="752" t="s">
        <v>1249</v>
      </c>
      <c r="AL161" s="765" t="s">
        <v>1188</v>
      </c>
      <c r="AM161" s="650">
        <v>1</v>
      </c>
      <c r="AN161" s="647">
        <v>1</v>
      </c>
      <c r="AO161" s="647">
        <v>1</v>
      </c>
      <c r="AP161" s="647">
        <v>1</v>
      </c>
      <c r="AQ161" s="647">
        <v>1</v>
      </c>
      <c r="AR161" s="647">
        <v>1</v>
      </c>
      <c r="AS161" s="647">
        <v>1</v>
      </c>
      <c r="AT161" s="647">
        <v>1</v>
      </c>
      <c r="AU161" s="648">
        <v>1</v>
      </c>
      <c r="AV161" s="785" t="s">
        <v>7987</v>
      </c>
      <c r="AW161" s="642" t="s">
        <v>7988</v>
      </c>
      <c r="AX161" s="643">
        <v>2</v>
      </c>
      <c r="AY161" s="837" t="s">
        <v>7989</v>
      </c>
      <c r="AZ161" s="645">
        <v>1</v>
      </c>
      <c r="BA161" s="709" t="s">
        <v>7990</v>
      </c>
      <c r="BB161" s="631" t="s">
        <v>1143</v>
      </c>
      <c r="BC161" s="646" t="s">
        <v>747</v>
      </c>
      <c r="BD161" s="631" t="s">
        <v>1607</v>
      </c>
      <c r="BE161" s="631" t="s">
        <v>1317</v>
      </c>
      <c r="BF161" s="502">
        <v>3</v>
      </c>
      <c r="BG161" s="631">
        <v>2007</v>
      </c>
      <c r="BH161" s="631" t="s">
        <v>1197</v>
      </c>
      <c r="BI161" s="631">
        <v>1</v>
      </c>
      <c r="BJ161" s="631">
        <v>2</v>
      </c>
      <c r="BK161" s="631" t="s">
        <v>7991</v>
      </c>
      <c r="BL161" s="631" t="s">
        <v>1257</v>
      </c>
      <c r="BM161" s="551" t="s">
        <v>7992</v>
      </c>
      <c r="BN161" s="647">
        <v>2002</v>
      </c>
      <c r="BO161" s="709" t="s">
        <v>7993</v>
      </c>
      <c r="BP161" s="647">
        <v>2004</v>
      </c>
      <c r="BQ161" s="647">
        <v>3</v>
      </c>
      <c r="BR161" s="647">
        <v>4</v>
      </c>
      <c r="BS161" s="647" t="s">
        <v>1188</v>
      </c>
      <c r="BT161" s="557" t="s">
        <v>7994</v>
      </c>
      <c r="BU161" s="647">
        <v>120</v>
      </c>
      <c r="BV161" s="648">
        <v>2008</v>
      </c>
      <c r="BW161" s="709" t="s">
        <v>7995</v>
      </c>
      <c r="BX161" s="650">
        <v>1993</v>
      </c>
      <c r="BY161" s="647" t="s">
        <v>3548</v>
      </c>
      <c r="BZ161" s="651" t="s">
        <v>2608</v>
      </c>
      <c r="CA161" s="647">
        <v>2</v>
      </c>
      <c r="CB161" s="647" t="s">
        <v>1214</v>
      </c>
      <c r="CC161" s="557" t="s">
        <v>7996</v>
      </c>
      <c r="CD161" s="652">
        <v>2004</v>
      </c>
      <c r="CE161" s="647">
        <v>3</v>
      </c>
      <c r="CF161" s="647">
        <v>2</v>
      </c>
      <c r="CG161" s="515" t="s">
        <v>7997</v>
      </c>
      <c r="CH161" s="647">
        <v>1993</v>
      </c>
      <c r="CI161" s="647">
        <v>1993</v>
      </c>
      <c r="CJ161" s="647">
        <v>3</v>
      </c>
      <c r="CK161" s="651" t="s">
        <v>7998</v>
      </c>
      <c r="CL161" s="651" t="s">
        <v>7999</v>
      </c>
      <c r="CM161" s="647">
        <v>2</v>
      </c>
      <c r="CN161" s="647" t="s">
        <v>1214</v>
      </c>
      <c r="CO161" s="557" t="s">
        <v>8000</v>
      </c>
      <c r="CP161" s="647">
        <v>2005</v>
      </c>
      <c r="CQ161" s="647">
        <v>3</v>
      </c>
      <c r="CR161" s="650">
        <v>2</v>
      </c>
      <c r="CS161" s="709" t="s">
        <v>8001</v>
      </c>
      <c r="CT161" s="647">
        <v>2009</v>
      </c>
      <c r="CU161" s="648">
        <v>2</v>
      </c>
      <c r="CV161" s="653" t="s">
        <v>1188</v>
      </c>
      <c r="CW161" s="554" t="s">
        <v>1188</v>
      </c>
      <c r="CX161" s="655">
        <v>0</v>
      </c>
      <c r="CY161" s="656" t="s">
        <v>8002</v>
      </c>
      <c r="CZ161" s="647">
        <v>2005</v>
      </c>
      <c r="DA161" s="657">
        <v>3</v>
      </c>
      <c r="DB161" s="723">
        <v>503900</v>
      </c>
      <c r="DC161" s="753">
        <v>3</v>
      </c>
      <c r="DD161" s="659" t="s">
        <v>1493</v>
      </c>
      <c r="DE161" s="648">
        <v>2018</v>
      </c>
      <c r="DF161" s="661" t="s">
        <v>755</v>
      </c>
      <c r="DG161" s="754" t="s">
        <v>1213</v>
      </c>
      <c r="DH161" s="666">
        <v>2</v>
      </c>
      <c r="DI161" s="710" t="s">
        <v>1214</v>
      </c>
      <c r="DJ161" s="578" t="s">
        <v>8003</v>
      </c>
      <c r="DK161" s="753">
        <v>2004</v>
      </c>
      <c r="DL161" s="665">
        <v>3</v>
      </c>
      <c r="DM161" s="655">
        <v>2</v>
      </c>
      <c r="DN161" s="790" t="s">
        <v>1497</v>
      </c>
      <c r="DO161" s="791" t="s">
        <v>756</v>
      </c>
      <c r="DP161" s="666">
        <v>2</v>
      </c>
      <c r="DQ161" s="710" t="s">
        <v>1214</v>
      </c>
      <c r="DR161" s="578" t="s">
        <v>8004</v>
      </c>
      <c r="DS161" s="753">
        <v>2004</v>
      </c>
      <c r="DT161" s="753">
        <v>3</v>
      </c>
      <c r="DU161" s="657">
        <v>2</v>
      </c>
      <c r="DV161" s="651" t="s">
        <v>8005</v>
      </c>
      <c r="DW161" s="578" t="s">
        <v>8006</v>
      </c>
      <c r="DX161" s="647">
        <v>2010</v>
      </c>
      <c r="DY161" s="647">
        <v>3</v>
      </c>
      <c r="DZ161" s="647">
        <v>2</v>
      </c>
      <c r="EA161" s="603" t="s">
        <v>8006</v>
      </c>
      <c r="EB161" s="506" t="s">
        <v>8007</v>
      </c>
      <c r="EC161" s="647">
        <v>2</v>
      </c>
      <c r="ED161" s="668" t="s">
        <v>1214</v>
      </c>
      <c r="EE161" s="647">
        <v>2004</v>
      </c>
      <c r="EF161" s="647">
        <v>3</v>
      </c>
      <c r="EG161" s="650" t="s">
        <v>1505</v>
      </c>
      <c r="EH161" s="648" t="s">
        <v>1221</v>
      </c>
      <c r="EI161" s="551" t="s">
        <v>7987</v>
      </c>
      <c r="EJ161" s="651" t="s">
        <v>7988</v>
      </c>
      <c r="EK161" s="647" t="s">
        <v>1188</v>
      </c>
      <c r="EL161" s="647" t="s">
        <v>1188</v>
      </c>
      <c r="EM161" s="812">
        <v>43739</v>
      </c>
      <c r="EN161" s="647" t="s">
        <v>8008</v>
      </c>
      <c r="EO161" s="635" t="s">
        <v>8009</v>
      </c>
      <c r="EP161" s="556">
        <v>2</v>
      </c>
      <c r="EQ161" s="556" t="s">
        <v>1214</v>
      </c>
      <c r="ER161" s="557" t="s">
        <v>8010</v>
      </c>
      <c r="ES161" s="556">
        <v>2013</v>
      </c>
      <c r="ET161" s="556">
        <v>3</v>
      </c>
      <c r="EU161" s="671">
        <v>1</v>
      </c>
      <c r="EV161" s="672"/>
      <c r="EW161" s="673"/>
      <c r="EX161" s="674"/>
      <c r="EY161" s="631" t="s">
        <v>1280</v>
      </c>
      <c r="EZ161" s="631" t="s">
        <v>1188</v>
      </c>
      <c r="FA161" s="675"/>
      <c r="FB161" s="648">
        <v>0</v>
      </c>
      <c r="FC161" s="676" t="s">
        <v>1700</v>
      </c>
      <c r="FD161" s="647" t="s">
        <v>1012</v>
      </c>
      <c r="FE161" s="648"/>
      <c r="FF161" s="652" t="s">
        <v>1379</v>
      </c>
      <c r="FG161" s="563" t="s">
        <v>1701</v>
      </c>
      <c r="FH161" s="631" t="str">
        <f t="shared" si="266"/>
        <v>B</v>
      </c>
      <c r="FI161" s="677">
        <f t="shared" si="267"/>
        <v>2.9777777777777779</v>
      </c>
      <c r="FJ161" s="678">
        <f t="shared" si="268"/>
        <v>3.6</v>
      </c>
      <c r="FK161" s="679">
        <f t="shared" si="269"/>
        <v>4</v>
      </c>
      <c r="FL161" s="680">
        <f t="shared" si="270"/>
        <v>1.3333333333333333</v>
      </c>
      <c r="FM161" s="681">
        <v>2</v>
      </c>
      <c r="FN161" s="430">
        <v>2017</v>
      </c>
      <c r="FO161" s="686" t="s">
        <v>8011</v>
      </c>
      <c r="FP161" s="578" t="s">
        <v>8012</v>
      </c>
      <c r="FQ161" s="430">
        <v>2</v>
      </c>
      <c r="FR161" s="682" t="s">
        <v>1285</v>
      </c>
      <c r="FS161" s="369">
        <v>2</v>
      </c>
      <c r="FT161" s="430">
        <v>2016</v>
      </c>
      <c r="FU161" s="572" t="s">
        <v>8012</v>
      </c>
      <c r="FV161" s="369">
        <v>2</v>
      </c>
      <c r="FW161" s="430">
        <v>2016</v>
      </c>
      <c r="FX161" s="572" t="s">
        <v>8013</v>
      </c>
      <c r="FY161" s="369">
        <v>1</v>
      </c>
      <c r="FZ161" s="430">
        <v>2014</v>
      </c>
      <c r="GA161" s="686" t="s">
        <v>8014</v>
      </c>
      <c r="GB161" s="573" t="s">
        <v>8015</v>
      </c>
      <c r="GC161" s="369">
        <v>1</v>
      </c>
      <c r="GD161" s="430">
        <v>2019</v>
      </c>
      <c r="GE161" s="686" t="s">
        <v>5221</v>
      </c>
      <c r="GF161" s="572" t="s">
        <v>8016</v>
      </c>
      <c r="GG161" s="369">
        <v>1</v>
      </c>
      <c r="GH161" s="430">
        <v>2018</v>
      </c>
      <c r="GI161" s="686" t="s">
        <v>8017</v>
      </c>
      <c r="GJ161" s="572" t="s">
        <v>8018</v>
      </c>
      <c r="GK161" s="369">
        <v>2</v>
      </c>
      <c r="GL161" s="430">
        <v>2016</v>
      </c>
      <c r="GM161" s="686" t="s">
        <v>8019</v>
      </c>
      <c r="GN161" s="572" t="s">
        <v>8020</v>
      </c>
      <c r="GO161" s="676">
        <v>0</v>
      </c>
      <c r="GP161" s="917" t="s">
        <v>1188</v>
      </c>
      <c r="GQ161" s="872" t="s">
        <v>1188</v>
      </c>
      <c r="GR161" s="872" t="s">
        <v>1188</v>
      </c>
      <c r="GS161" s="872" t="s">
        <v>1188</v>
      </c>
      <c r="GT161" s="873" t="s">
        <v>1188</v>
      </c>
      <c r="GU161" s="581">
        <v>0</v>
      </c>
      <c r="GV161" s="687" t="s">
        <v>1188</v>
      </c>
      <c r="GW161" s="872" t="s">
        <v>1188</v>
      </c>
      <c r="GX161" s="873" t="s">
        <v>1188</v>
      </c>
      <c r="GY161" s="874">
        <v>0</v>
      </c>
      <c r="GZ161" s="582" t="s">
        <v>1188</v>
      </c>
      <c r="HA161" s="583" t="s">
        <v>1293</v>
      </c>
      <c r="HB161" s="584">
        <v>1</v>
      </c>
      <c r="HC161" s="585">
        <v>2</v>
      </c>
      <c r="HD161" s="586" t="s">
        <v>7312</v>
      </c>
      <c r="HE161" s="471" t="s">
        <v>8021</v>
      </c>
      <c r="HF161" s="587">
        <v>2002</v>
      </c>
      <c r="HG161" s="587">
        <v>2014</v>
      </c>
      <c r="HH161" s="588">
        <v>2</v>
      </c>
      <c r="HI161" s="586" t="s">
        <v>8022</v>
      </c>
      <c r="HJ161" s="471" t="s">
        <v>8023</v>
      </c>
      <c r="HK161" s="691">
        <v>2015</v>
      </c>
      <c r="HL161" s="692">
        <v>2</v>
      </c>
      <c r="HM161" s="591" t="s">
        <v>8024</v>
      </c>
      <c r="HN161" s="592">
        <v>2000</v>
      </c>
      <c r="HO161" s="681" t="s">
        <v>1188</v>
      </c>
      <c r="HP161" s="574" t="s">
        <v>1188</v>
      </c>
      <c r="HQ161" s="472" t="str">
        <f t="shared" si="271"/>
        <v>-</v>
      </c>
      <c r="HR161" s="593" t="s">
        <v>1188</v>
      </c>
      <c r="HS161" s="574" t="s">
        <v>1188</v>
      </c>
      <c r="HT161" s="574" t="s">
        <v>1188</v>
      </c>
      <c r="HU161" s="574" t="s">
        <v>1188</v>
      </c>
      <c r="HV161" s="574" t="s">
        <v>1188</v>
      </c>
      <c r="HW161" s="574" t="s">
        <v>1188</v>
      </c>
      <c r="HX161" s="574" t="s">
        <v>1188</v>
      </c>
      <c r="HY161" s="574" t="s">
        <v>1188</v>
      </c>
      <c r="HZ161" s="574" t="s">
        <v>1188</v>
      </c>
      <c r="IA161" s="574" t="s">
        <v>1188</v>
      </c>
      <c r="IB161" s="574" t="s">
        <v>1188</v>
      </c>
      <c r="IC161" s="574" t="s">
        <v>1188</v>
      </c>
      <c r="ID161" s="681" t="s">
        <v>1188</v>
      </c>
      <c r="IE161" s="369" t="s">
        <v>1188</v>
      </c>
      <c r="IF161" s="574" t="s">
        <v>1188</v>
      </c>
      <c r="IG161" s="472" t="str">
        <f t="shared" si="272"/>
        <v>-</v>
      </c>
      <c r="IH161" s="609" t="s">
        <v>1188</v>
      </c>
      <c r="II161" s="694" t="s">
        <v>1188</v>
      </c>
      <c r="IJ161" s="695" t="s">
        <v>1188</v>
      </c>
      <c r="IK161" s="696" t="s">
        <v>1188</v>
      </c>
      <c r="IL161" s="696" t="s">
        <v>1188</v>
      </c>
      <c r="IM161" s="697" t="s">
        <v>1188</v>
      </c>
      <c r="IN161" s="599">
        <v>3</v>
      </c>
      <c r="IO161" s="600">
        <v>1</v>
      </c>
      <c r="IP161" s="601">
        <v>2</v>
      </c>
      <c r="IQ161" s="600">
        <v>36</v>
      </c>
      <c r="IR161" s="587">
        <v>52</v>
      </c>
      <c r="IS161" s="601">
        <v>88</v>
      </c>
      <c r="IT161" s="599" t="s">
        <v>1188</v>
      </c>
      <c r="IU161" s="600" t="s">
        <v>1188</v>
      </c>
      <c r="IV161" s="587" t="s">
        <v>1188</v>
      </c>
      <c r="IW161" s="601" t="s">
        <v>1188</v>
      </c>
      <c r="IX161" s="602" t="s">
        <v>1188</v>
      </c>
      <c r="IY161" s="681">
        <v>1</v>
      </c>
      <c r="IZ161" s="603" t="s">
        <v>8025</v>
      </c>
      <c r="JA161" s="681">
        <v>2</v>
      </c>
      <c r="JB161" s="603" t="s">
        <v>8026</v>
      </c>
      <c r="JC161" s="681">
        <v>2</v>
      </c>
      <c r="JD161" s="430">
        <v>1</v>
      </c>
      <c r="JE161" s="686" t="s">
        <v>8027</v>
      </c>
      <c r="JF161" s="557" t="s">
        <v>8028</v>
      </c>
      <c r="JG161" s="592">
        <v>2019</v>
      </c>
      <c r="JH161" s="369">
        <v>2</v>
      </c>
      <c r="JI161" s="430">
        <v>3</v>
      </c>
      <c r="JJ161" s="686" t="s">
        <v>8029</v>
      </c>
      <c r="JK161" s="557" t="s">
        <v>8030</v>
      </c>
      <c r="JL161" s="592">
        <v>2019</v>
      </c>
      <c r="JM161" s="369">
        <v>1</v>
      </c>
      <c r="JN161" s="430">
        <v>2</v>
      </c>
      <c r="JO161" s="430">
        <v>1</v>
      </c>
      <c r="JP161" s="686" t="s">
        <v>8031</v>
      </c>
      <c r="JQ161" s="557" t="s">
        <v>8032</v>
      </c>
      <c r="JR161" s="592">
        <v>2017</v>
      </c>
      <c r="JS161" s="369">
        <v>2</v>
      </c>
      <c r="JT161" s="430">
        <v>3</v>
      </c>
      <c r="JU161" s="686" t="s">
        <v>2824</v>
      </c>
      <c r="JV161" s="557" t="s">
        <v>7986</v>
      </c>
      <c r="JW161" s="592">
        <v>2018</v>
      </c>
      <c r="JX161" s="606">
        <v>2</v>
      </c>
      <c r="JY161" s="750" t="s">
        <v>8033</v>
      </c>
      <c r="JZ161" s="606">
        <v>2019</v>
      </c>
      <c r="KA161" s="606">
        <f t="shared" si="273"/>
        <v>2</v>
      </c>
      <c r="KB161" s="606"/>
      <c r="KC161" s="606">
        <v>1</v>
      </c>
      <c r="KD161" s="606"/>
      <c r="KE161" s="606">
        <v>1</v>
      </c>
      <c r="KF161" s="606">
        <f t="shared" si="274"/>
        <v>0</v>
      </c>
      <c r="KG161" s="606"/>
      <c r="KH161" s="606"/>
      <c r="KI161" s="606"/>
      <c r="KJ161" s="606"/>
      <c r="KK161" s="606">
        <v>1</v>
      </c>
      <c r="KL161" s="606">
        <v>1</v>
      </c>
      <c r="KM161" s="608">
        <f t="shared" si="345"/>
        <v>0.63478033542633061</v>
      </c>
      <c r="KN161" s="609">
        <v>0.67390167713165283</v>
      </c>
      <c r="KO161" s="609">
        <v>74.038459777832031</v>
      </c>
      <c r="KP161" s="610">
        <v>8</v>
      </c>
      <c r="KQ161" s="608">
        <f t="shared" si="346"/>
        <v>0.56544054150581358</v>
      </c>
      <c r="KR161" s="609">
        <v>0.32720270752906799</v>
      </c>
      <c r="KS161" s="609">
        <v>64.423080444335938</v>
      </c>
      <c r="KT161" s="610">
        <v>10</v>
      </c>
      <c r="KU161" s="610">
        <v>50</v>
      </c>
      <c r="KV161" s="606" t="s">
        <v>5586</v>
      </c>
      <c r="KW161" s="606" t="s">
        <v>7979</v>
      </c>
      <c r="KX161" s="700" t="str">
        <f t="shared" ca="1" si="275"/>
        <v>B</v>
      </c>
      <c r="KY161" s="701">
        <f t="shared" ca="1" si="276"/>
        <v>0.68784009459521511</v>
      </c>
      <c r="KZ161" s="702">
        <f t="shared" ca="1" si="235"/>
        <v>0.72697411764705877</v>
      </c>
      <c r="LA161" s="703">
        <f t="shared" ca="1" si="236"/>
        <v>0.68121904761904761</v>
      </c>
      <c r="LB161" s="703">
        <f t="shared" ca="1" si="237"/>
        <v>0.42560000000000003</v>
      </c>
      <c r="LC161" s="704">
        <f t="shared" ca="1" si="238"/>
        <v>0.91756721311475409</v>
      </c>
      <c r="LD161" s="696" cm="1">
        <f t="array" aca="1" ref="LD161" ca="1">INDIRECT(LD$203&amp;ROW())*LD$205</f>
        <v>4</v>
      </c>
      <c r="LE161" s="696" cm="1">
        <f t="array" aca="1" ref="LE161" ca="1">INDIRECT(LE$203&amp;ROW())*LE$205</f>
        <v>4</v>
      </c>
      <c r="LF161" s="696" cm="1">
        <f t="array" aca="1" ref="LF161" ca="1">INDIRECT(LF$203&amp;ROW())*LF$205</f>
        <v>4</v>
      </c>
      <c r="LG161" s="696" cm="1">
        <f t="array" aca="1" ref="LG161" ca="1">INDIRECT(LG$203&amp;ROW())*LG$205</f>
        <v>3</v>
      </c>
      <c r="LH161" s="696" cm="1">
        <f t="array" aca="1" ref="LH161" ca="1">INDIRECT(LH$203&amp;ROW())*LH$205</f>
        <v>3</v>
      </c>
      <c r="LI161" s="696" cm="1">
        <f t="array" aca="1" ref="LI161" ca="1">INDIRECT(LI$203&amp;ROW())*LI$205</f>
        <v>3</v>
      </c>
      <c r="LJ161" s="696" cm="1">
        <f t="array" aca="1" ref="LJ161" ca="1">INDIRECT(LJ$203&amp;ROW())*LJ$205</f>
        <v>3</v>
      </c>
      <c r="LK161" s="696" cm="1">
        <f t="array" aca="1" ref="LK161" ca="1">INDIRECT(LK$203&amp;ROW())*LK$205</f>
        <v>3</v>
      </c>
      <c r="LL161" s="696" cm="1">
        <f t="array" aca="1" ref="LL161" ca="1">INDIRECT(LL$203&amp;ROW())*LL$205</f>
        <v>3</v>
      </c>
      <c r="LM161" s="696" cm="1">
        <f t="array" aca="1" ref="LM161" ca="1">INDIRECT(LM$203&amp;ROW())*LM$205</f>
        <v>6</v>
      </c>
      <c r="LN161" s="696" cm="1">
        <f t="array" aca="1" ref="LN161" ca="1">INDIRECT(LN$203&amp;ROW())*LN$205</f>
        <v>3</v>
      </c>
      <c r="LO161" s="696" cm="1">
        <f t="array" aca="1" ref="LO161" ca="1">INDIRECT(LO$203&amp;ROW())*LO$205</f>
        <v>6</v>
      </c>
      <c r="LP161" s="696" cm="1">
        <f t="array" aca="1" ref="LP161" ca="1">INDIRECT(LP$203&amp;ROW())*LP$205</f>
        <v>4</v>
      </c>
      <c r="LQ161" s="696" cm="1">
        <f t="array" aca="1" ref="LQ161" ca="1">IF(INDIRECT(LQ$203&amp;ROW())="-",0,INDIRECT(LQ$203&amp;ROW())*LQ$205)</f>
        <v>4.7927999999999997</v>
      </c>
      <c r="LR161" s="696" cm="1">
        <f t="array" aca="1" ref="LR161" ca="1">INDIRECT(LR$203&amp;ROW())*LR$205</f>
        <v>8</v>
      </c>
      <c r="LS161" s="696" cm="1">
        <f t="array" aca="1" ref="LS161" ca="1">IF(INDIRECT(LS$203&amp;ROW())="-",0,INDIRECT(LS$203&amp;ROW())*LS$205)</f>
        <v>4.3056000000000001</v>
      </c>
      <c r="LT161" s="696" cm="1">
        <f t="array" aca="1" ref="LT161" ca="1">INDIRECT(LT$203&amp;ROW())*LT$205</f>
        <v>4</v>
      </c>
      <c r="LU161" s="696" cm="1">
        <f t="array" aca="1" ref="LU161" ca="1">INDIRECT(LU$203&amp;ROW())*LU$205</f>
        <v>2</v>
      </c>
      <c r="LV161" s="696" cm="1">
        <f t="array" aca="1" ref="LV161" ca="1">INDIRECT(LV$203&amp;ROW())*LV$205</f>
        <v>2</v>
      </c>
      <c r="LW161" s="696" cm="1">
        <f t="array" aca="1" ref="LW161" ca="1">INDIRECT(LW$203&amp;ROW())*LW$205</f>
        <v>0</v>
      </c>
      <c r="LX161" s="696" cm="1">
        <f t="array" aca="1" ref="LX161" ca="1">INDIRECT(LX$203&amp;ROW())*LX$205</f>
        <v>2</v>
      </c>
      <c r="LY161" s="696" cm="1">
        <f t="array" aca="1" ref="LY161" ca="1">IF(INDIRECT(LY$203&amp;ROW())="-",0,INDIRECT(LY$203&amp;ROW())*LY$205)</f>
        <v>4.2144000000000004</v>
      </c>
      <c r="LZ161" s="696" cm="1">
        <f t="array" aca="1" ref="LZ161" ca="1">INDIRECT(LZ$203&amp;ROW())*LZ$205</f>
        <v>2</v>
      </c>
      <c r="MA161" s="696" cm="1">
        <f t="array" aca="1" ref="MA161" ca="1">INDIRECT(MA$203&amp;ROW())*MA$205</f>
        <v>4</v>
      </c>
      <c r="MB161" s="696" cm="1">
        <f t="array" aca="1" ref="MB161" ca="1">INDIRECT(MB$203&amp;ROW())*MB$205</f>
        <v>0</v>
      </c>
      <c r="MC161" s="696" cm="1">
        <f t="array" aca="1" ref="MC161" ca="1">IF($MB161=0,0,INDIRECT(MC$203&amp;ROW())*MC$205)</f>
        <v>0</v>
      </c>
      <c r="MD161" s="696" cm="1">
        <f t="array" aca="1" ref="MD161" ca="1">IF($MB161=0,0,INDIRECT(MD$203&amp;ROW())*MD$205)</f>
        <v>0</v>
      </c>
      <c r="ME161" s="696" cm="1">
        <f t="array" aca="1" ref="ME161" ca="1">IF($MB161=0,0,INDIRECT(ME$203&amp;ROW())*ME$205)</f>
        <v>0</v>
      </c>
      <c r="MF161" s="696" cm="1">
        <f t="array" aca="1" ref="MF161" ca="1">IF($MB161=0,0,INDIRECT(MF$203&amp;ROW())*MF$205)</f>
        <v>0</v>
      </c>
      <c r="MG161" s="696" cm="1">
        <f t="array" aca="1" ref="MG161" ca="1">INDIRECT(MG$203&amp;ROW())*MG$205</f>
        <v>0</v>
      </c>
      <c r="MH161" s="696" cm="1">
        <f t="array" aca="1" ref="MH161" ca="1">IF($MG161=0,0,INDIRECT(MH$203&amp;ROW())*MH$205)</f>
        <v>0</v>
      </c>
      <c r="MI161" s="696" cm="1">
        <f t="array" aca="1" ref="MI161" ca="1">IF($MG161=0,0,INDIRECT(MI$203&amp;ROW())*MI$205)</f>
        <v>0</v>
      </c>
      <c r="MJ161" s="696" cm="1">
        <f t="array" aca="1" ref="MJ161" ca="1">INDIRECT(MJ$203&amp;ROW())*MJ$205</f>
        <v>0</v>
      </c>
      <c r="MK161" s="696" cm="1">
        <f t="array" aca="1" ref="MK161" ca="1">INDIRECT(MK$203&amp;ROW())*MK$205</f>
        <v>4</v>
      </c>
      <c r="ML161" s="696" cm="1">
        <f t="array" aca="1" ref="ML161" ca="1">INDIRECT(ML$203&amp;ROW())*ML$205</f>
        <v>6</v>
      </c>
      <c r="MM161" s="696" cm="1">
        <f t="array" aca="1" ref="MM161" ca="1">INDIRECT(MM$203&amp;ROW())*MM$205</f>
        <v>6</v>
      </c>
      <c r="MN161" s="696" cm="1">
        <f t="array" aca="1" ref="MN161" ca="1">INDIRECT(MN$203&amp;ROW())*MN$205</f>
        <v>4</v>
      </c>
      <c r="MO161" s="696" cm="1">
        <f t="array" aca="1" ref="MO161" ca="1">INDIRECT(MO$203&amp;ROW())*MO$205</f>
        <v>2</v>
      </c>
      <c r="MP161" s="696" cm="1">
        <f t="array" aca="1" ref="MP161" ca="1">INDIRECT(MP$203&amp;ROW())*MP$205</f>
        <v>2</v>
      </c>
      <c r="MQ161" s="696" cm="1">
        <f t="array" aca="1" ref="MQ161" ca="1">INDIRECT(MQ$203&amp;ROW())*MQ$205</f>
        <v>2</v>
      </c>
      <c r="MR161" s="696" cm="1">
        <f t="array" aca="1" ref="MR161" ca="1">INDIRECT(MR$203&amp;ROW())*MR$205</f>
        <v>2</v>
      </c>
      <c r="MS161" s="696" cm="1">
        <f t="array" aca="1" ref="MS161" ca="1">INDIRECT(MS$203&amp;ROW())*MS$205</f>
        <v>2</v>
      </c>
      <c r="MT161" s="696" cm="1">
        <f t="array" aca="1" ref="MT161" ca="1">INDIRECT(MT$203&amp;ROW())*MT$205</f>
        <v>3</v>
      </c>
      <c r="MU161" s="696" cm="1">
        <f t="array" aca="1" ref="MU161" ca="1">INDIRECT(MU$203&amp;ROW())*MU$205</f>
        <v>2</v>
      </c>
      <c r="MV161" s="696" cm="1">
        <f t="array" aca="1" ref="MV161" ca="1">IF(INDIRECT(MV$203&amp;ROW())="-",0,INDIRECT(MV$203&amp;ROW())*MV$205)</f>
        <v>4.9716000000000005</v>
      </c>
      <c r="MW161" s="696" cm="1">
        <f t="array" aca="1" ref="MW161" ca="1">INDIRECT(MW$203&amp;ROW())*MW$205</f>
        <v>4</v>
      </c>
      <c r="MX161" s="696" cm="1">
        <f t="array" aca="1" ref="MX161" ca="1">INDIRECT(MX$203&amp;ROW())*MX$205</f>
        <v>4</v>
      </c>
      <c r="MY161" s="696" cm="1">
        <f t="array" aca="1" ref="MY161" ca="1">INDIRECT(MY$203&amp;ROW())*MY$205</f>
        <v>8</v>
      </c>
      <c r="NA161" s="701">
        <f t="shared" si="277"/>
        <v>0.84875121951219512</v>
      </c>
      <c r="NB161" s="617">
        <f t="shared" si="278"/>
        <v>0.6226857142857144</v>
      </c>
      <c r="NC161" s="695">
        <f t="shared" si="279"/>
        <v>0.2848</v>
      </c>
      <c r="ND161" s="697">
        <f t="shared" si="280"/>
        <v>0.95661481481481492</v>
      </c>
      <c r="NE161" s="694">
        <f t="shared" si="281"/>
        <v>0.67821293715318109</v>
      </c>
      <c r="NF161" s="682" t="str">
        <f t="shared" si="282"/>
        <v>B</v>
      </c>
      <c r="NH161" s="606" t="s">
        <v>7979</v>
      </c>
      <c r="NI161" s="563" t="str">
        <f t="shared" si="239"/>
        <v>A</v>
      </c>
      <c r="NJ161" s="563" t="str">
        <f t="shared" si="283"/>
        <v>B</v>
      </c>
      <c r="NK161" s="563" t="str">
        <f t="shared" ca="1" si="284"/>
        <v>B</v>
      </c>
      <c r="NL161" s="563" t="str">
        <f t="shared" ca="1" si="285"/>
        <v>B</v>
      </c>
      <c r="NM161" s="563" t="str">
        <f t="shared" ca="1" si="286"/>
        <v>B</v>
      </c>
      <c r="NN161" s="563" t="str">
        <f t="shared" ca="1" si="306"/>
        <v>B</v>
      </c>
      <c r="NO161" s="563" t="str">
        <f t="shared" ca="1" si="307"/>
        <v>B</v>
      </c>
      <c r="NP161" s="606" t="str">
        <f t="shared" si="287"/>
        <v>Yes</v>
      </c>
      <c r="NQ161" s="682" t="str">
        <f t="shared" si="288"/>
        <v>Yes</v>
      </c>
      <c r="NR161" s="682" t="e">
        <f>IF(OR(AND(NI161="A",OR(NJ161="C",NJ161="D")),AND(NI161="A",OR(#REF!="C",#REF!="D")),AND(NI161="B",OR(NJ161="D",#REF!="D")),AND(OR(NI161="C",NI161="D"),OR(NJ161="A",NJ161="B")),AND(OR(NI161="C",NI161="D"),OR(#REF!="A",#REF!="B")),AND(OR(NJ161="A",#REF!="A",NJ161="B",#REF!="B"),OR(NP161="-",NQ161="-")),AND(OR(NJ161="C",#REF!="C",NJ161="D",#REF!="D"),NP161="Yes")),"Yes","-")</f>
        <v>#REF!</v>
      </c>
      <c r="NS161" s="607"/>
      <c r="NT161" s="619">
        <f t="shared" si="289"/>
        <v>0.78169999999999995</v>
      </c>
      <c r="NU161" s="619">
        <f t="shared" si="290"/>
        <v>0.67821293715318109</v>
      </c>
      <c r="NV161" s="619">
        <f t="shared" ca="1" si="291"/>
        <v>0.68784009459521511</v>
      </c>
      <c r="NW161" s="619">
        <f t="shared" ca="1" si="308"/>
        <v>0.67720184573107367</v>
      </c>
      <c r="NX161" s="619">
        <f t="shared" ca="1" si="309"/>
        <v>0.65262265584824508</v>
      </c>
      <c r="NY161" s="620">
        <f t="shared" ca="1" si="310"/>
        <v>0.67795946177509792</v>
      </c>
      <c r="NZ161" s="620">
        <f t="shared" ca="1" si="311"/>
        <v>0.66267069045312987</v>
      </c>
      <c r="OA161" s="705" t="s">
        <v>1188</v>
      </c>
      <c r="OB161" s="706" t="s">
        <v>1188</v>
      </c>
      <c r="OC161" s="494"/>
      <c r="OE161" s="606" t="s">
        <v>7979</v>
      </c>
      <c r="OF161" s="700" t="str">
        <f t="shared" ca="1" si="292"/>
        <v>B</v>
      </c>
      <c r="OG161" s="701">
        <f t="shared" ca="1" si="312"/>
        <v>0.67720184573107367</v>
      </c>
      <c r="OH161" s="705">
        <f t="shared" ca="1" si="293"/>
        <v>0.81553615444685468</v>
      </c>
      <c r="OI161" s="696">
        <f t="shared" ca="1" si="294"/>
        <v>0.63599777565872029</v>
      </c>
      <c r="OJ161" s="696">
        <f t="shared" ca="1" si="295"/>
        <v>0.3044923260764032</v>
      </c>
      <c r="OK161" s="697">
        <f t="shared" ca="1" si="296"/>
        <v>0.95278112674231663</v>
      </c>
      <c r="OL161" s="696" cm="1">
        <f t="array" aca="1" ref="OL161" ca="1">INDIRECT(OL$203&amp;ROW())*OL$205</f>
        <v>0.74780000000000002</v>
      </c>
      <c r="OM161" s="696" cm="1">
        <f t="array" aca="1" ref="OM161" ca="1">INDIRECT(OM$203&amp;ROW())*OM$205</f>
        <v>0.60309999999999997</v>
      </c>
      <c r="ON161" s="696" cm="1">
        <f t="array" aca="1" ref="ON161" ca="1">INDIRECT(ON$203&amp;ROW())*ON$205</f>
        <v>0.72809999999999997</v>
      </c>
      <c r="OO161" s="696" cm="1">
        <f t="array" aca="1" ref="OO161" ca="1">INDIRECT(OO$203&amp;ROW())*OO$205</f>
        <v>1.0790999999999999</v>
      </c>
      <c r="OP161" s="696" cm="1">
        <f t="array" aca="1" ref="OP161" ca="1">INDIRECT(OP$203&amp;ROW())*OP$205</f>
        <v>1.5831</v>
      </c>
      <c r="OQ161" s="696" cm="1">
        <f t="array" aca="1" ref="OQ161" ca="1">INDIRECT(OQ$203&amp;ROW())*OQ$205</f>
        <v>1.5849</v>
      </c>
      <c r="OR161" s="696" cm="1">
        <f t="array" aca="1" ref="OR161" ca="1">INDIRECT(OR$203&amp;ROW())*OR$205</f>
        <v>1.4141999999999999</v>
      </c>
      <c r="OS161" s="696" cm="1">
        <f t="array" aca="1" ref="OS161" ca="1">INDIRECT(OS$203&amp;ROW())*OS$205</f>
        <v>1.5387</v>
      </c>
      <c r="OT161" s="696" cm="1">
        <f t="array" aca="1" ref="OT161" ca="1">INDIRECT(OT$203&amp;ROW())*OT$205</f>
        <v>1.4727000000000001</v>
      </c>
      <c r="OU161" s="696" cm="1">
        <f t="array" aca="1" ref="OU161" ca="1">INDIRECT(OU$203&amp;ROW())*OU$205</f>
        <v>1.9304999999999999</v>
      </c>
      <c r="OV161" s="696" cm="1">
        <f t="array" aca="1" ref="OV161" ca="1">INDIRECT(OV$203&amp;ROW())*OV$205</f>
        <v>1.2161999999999999</v>
      </c>
      <c r="OW161" s="696" cm="1">
        <f t="array" aca="1" ref="OW161" ca="1">INDIRECT(OW$203&amp;ROW())*OW$205</f>
        <v>1.5144000000000002</v>
      </c>
      <c r="OX161" s="696" cm="1">
        <f t="array" aca="1" ref="OX161" ca="1">INDIRECT(OX$203&amp;ROW())*OX$205</f>
        <v>1.3977999999999999</v>
      </c>
      <c r="OY161" s="696" cm="1">
        <f t="array" aca="1" ref="OY161" ca="1">IF(INDIRECT(OY$203&amp;ROW())="-",0,INDIRECT(OY$203&amp;ROW())*OY$205)</f>
        <v>0.56690836</v>
      </c>
      <c r="OZ161" s="696" cm="1">
        <f t="array" aca="1" ref="OZ161" ca="1">INDIRECT(OZ$203&amp;ROW())*OZ$205</f>
        <v>1.4206000000000001</v>
      </c>
      <c r="PA161" s="696" cm="1">
        <f t="array" aca="1" ref="PA161" ca="1">IF(INDIRECT(PA$203&amp;ROW())="-",0,INDIRECT(PA$203&amp;ROW())*PA$205)</f>
        <v>0.63392784000000002</v>
      </c>
      <c r="PB161" s="705" cm="1">
        <f t="array" aca="1" ref="PB161" ca="1">INDIRECT(PB$203&amp;ROW())*PB$205</f>
        <v>1.5084</v>
      </c>
      <c r="PC161" s="696" cm="1">
        <f t="array" aca="1" ref="PC161" ca="1">INDIRECT(PC$203&amp;ROW())*PC$205</f>
        <v>1.3946000000000001</v>
      </c>
      <c r="PD161" s="696" cm="1">
        <f t="array" aca="1" ref="PD161" ca="1">INDIRECT(PD$203&amp;ROW())*PD$205</f>
        <v>1.4683999999999999</v>
      </c>
      <c r="PE161" s="696" cm="1">
        <f t="array" aca="1" ref="PE161" ca="1">INDIRECT(PE$203&amp;ROW())*PE$205</f>
        <v>0</v>
      </c>
      <c r="PF161" s="696" cm="1">
        <f t="array" aca="1" ref="PF161" ca="1">INDIRECT(PF$203&amp;ROW())*PF$205</f>
        <v>1.3308</v>
      </c>
      <c r="PG161" s="696" cm="1">
        <f t="array" aca="1" ref="PG161" ca="1">IF(INDIRECT(PG$203&amp;ROW())="-",0,INDIRECT(PG$203&amp;ROW())*PG$205)</f>
        <v>0.61460000000000004</v>
      </c>
      <c r="PH161" s="696" cm="1">
        <f t="array" aca="1" ref="PH161" ca="1">INDIRECT(PH$203&amp;ROW())*PH$205</f>
        <v>0.61699999999999999</v>
      </c>
      <c r="PI161" s="696" cm="1">
        <f t="array" aca="1" ref="PI161" ca="1">INDIRECT(PI$203&amp;ROW())*PI$205</f>
        <v>1.2145999999999999</v>
      </c>
      <c r="PJ161" s="696" cm="1">
        <f t="array" aca="1" ref="PJ161" ca="1">INDIRECT(PJ$203&amp;ROW())*PJ$205</f>
        <v>0</v>
      </c>
      <c r="PK161" s="696" cm="1">
        <f t="array" aca="1" ref="PK161" ca="1">IF($PJ161=0,0,INDIRECT(PK$203&amp;ROW())*PK$205)</f>
        <v>0</v>
      </c>
      <c r="PL161" s="696" cm="1">
        <f t="array" aca="1" ref="PL161" ca="1">IF($MPE161=0,0,INDIRECT(PL$203&amp;ROW())*PL$205)</f>
        <v>0</v>
      </c>
      <c r="PM161" s="696" cm="1">
        <f t="array" aca="1" ref="PM161" ca="1">IF($MPE161=0,0,INDIRECT(PM$203&amp;ROW())*PM$205)</f>
        <v>0</v>
      </c>
      <c r="PN161" s="696" cm="1">
        <f t="array" aca="1" ref="PN161" ca="1">IF($PJ161=0,0,INDIRECT(PN$203&amp;ROW())*PN$205)</f>
        <v>0</v>
      </c>
      <c r="PO161" s="696" cm="1">
        <f t="array" aca="1" ref="PO161" ca="1">INDIRECT(PO$203&amp;ROW())*PO$205</f>
        <v>0</v>
      </c>
      <c r="PP161" s="696" cm="1">
        <f t="array" aca="1" ref="PP161" ca="1">IF($PO161=0,0,INDIRECT(PP$203&amp;ROW())*PP$205)</f>
        <v>0</v>
      </c>
      <c r="PQ161" s="696" cm="1">
        <f t="array" aca="1" ref="PQ161" ca="1">IF($PO161=0,0,INDIRECT(PQ$203&amp;ROW())*PQ$205)</f>
        <v>0</v>
      </c>
      <c r="PR161" s="696" cm="1">
        <f t="array" aca="1" ref="PR161" ca="1">INDIRECT(PR$203&amp;ROW())*PR$205</f>
        <v>0</v>
      </c>
      <c r="PS161" s="696" cm="1">
        <f t="array" aca="1" ref="PS161" ca="1">INDIRECT(PS$203&amp;ROW())*PS$205</f>
        <v>0.7389</v>
      </c>
      <c r="PT161" s="696" cm="1">
        <f t="array" aca="1" ref="PT161" ca="1">INDIRECT(PT$203&amp;ROW())*PT$205</f>
        <v>1.4406000000000001</v>
      </c>
      <c r="PU161" s="696" cm="1">
        <f t="array" aca="1" ref="PU161" ca="1">INDIRECT(PU$203&amp;ROW())*PU$205</f>
        <v>1.7696999999999998</v>
      </c>
      <c r="PV161" s="696" cm="1">
        <f t="array" aca="1" ref="PV161" ca="1">INDIRECT(PV$203&amp;ROW())*PV$205</f>
        <v>0.6966</v>
      </c>
      <c r="PW161" s="696" cm="1">
        <f t="array" aca="1" ref="PW161" ca="1">INDIRECT(PW$203&amp;ROW())*PW$205</f>
        <v>1.0658000000000001</v>
      </c>
      <c r="PX161" s="696" cm="1">
        <f t="array" aca="1" ref="PX161" ca="1">INDIRECT(PX$203&amp;ROW())*PX$205</f>
        <v>1.1714</v>
      </c>
      <c r="PY161" s="696" cm="1">
        <f t="array" aca="1" ref="PY161" ca="1">INDIRECT(PY$203&amp;ROW())*PY$205</f>
        <v>1.1866000000000001</v>
      </c>
      <c r="PZ161" s="696" cm="1">
        <f t="array" aca="1" ref="PZ161" ca="1">INDIRECT(PZ$203&amp;ROW())*PZ$205</f>
        <v>0.17430000000000001</v>
      </c>
      <c r="QA161" s="696" cm="1">
        <f t="array" aca="1" ref="QA161" ca="1">INDIRECT(QA$203&amp;ROW())*QA$205</f>
        <v>0.31659999999999999</v>
      </c>
      <c r="QB161" s="696" cm="1">
        <f t="array" aca="1" ref="QB161" ca="1">INDIRECT(QB$203&amp;ROW())*QB$205</f>
        <v>2.3948999999999998</v>
      </c>
      <c r="QC161" s="696" cm="1">
        <f t="array" aca="1" ref="QC161" ca="1">INDIRECT(QC$203&amp;ROW())*QC$205</f>
        <v>1.4259999999999999</v>
      </c>
      <c r="QD161" s="696" cm="1">
        <f t="array" aca="1" ref="QD161" ca="1">IF(INDIRECT(QD$203&amp;ROW())="-",0,INDIRECT(QD$203&amp;ROW())*QD$205)</f>
        <v>0.50884326000000002</v>
      </c>
      <c r="QE161" s="696" cm="1">
        <f t="array" aca="1" ref="QE161" ca="1">INDIRECT(QE$203&amp;ROW())*QE$205</f>
        <v>1.0656000000000001</v>
      </c>
      <c r="QF161" s="696" cm="1">
        <f t="array" aca="1" ref="QF161" ca="1">INDIRECT(QF$203&amp;ROW())*QF$205</f>
        <v>0.72440000000000004</v>
      </c>
      <c r="QG161" s="696" cm="1">
        <f t="array" aca="1" ref="QG161" ca="1">INDIRECT(QG$203&amp;ROW())*QG$205</f>
        <v>1.4996</v>
      </c>
      <c r="QI161" s="606" t="s">
        <v>7979</v>
      </c>
      <c r="QJ161" s="700" t="str">
        <f t="shared" ca="1" si="297"/>
        <v>B</v>
      </c>
      <c r="QK161" s="701">
        <f t="shared" ca="1" si="313"/>
        <v>0.65262265584824508</v>
      </c>
      <c r="QL161" s="705">
        <f t="shared" ca="1" si="298"/>
        <v>0.86711415840113659</v>
      </c>
      <c r="QM161" s="696">
        <f t="shared" ca="1" si="299"/>
        <v>0.56859370913858664</v>
      </c>
      <c r="QN161" s="696">
        <f t="shared" ca="1" si="300"/>
        <v>0.1980091948520647</v>
      </c>
      <c r="QO161" s="697">
        <f t="shared" ca="1" si="301"/>
        <v>0.9767735610011925</v>
      </c>
      <c r="QP161" s="696" cm="1">
        <f t="array" aca="1" ref="QP161" ca="1">INDIRECT(QP$203&amp;ROW())*QP$205</f>
        <v>3.3451646745381883E-2</v>
      </c>
      <c r="QQ161" s="696" cm="1">
        <f t="array" aca="1" ref="QQ161" ca="1">INDIRECT(QQ$203&amp;ROW())*QQ$205</f>
        <v>0.12751963295189217</v>
      </c>
      <c r="QR161" s="696" cm="1">
        <f t="array" aca="1" ref="QR161" ca="1">INDIRECT(QR$203&amp;ROW())*QR$205</f>
        <v>7.5449048323979542E-2</v>
      </c>
      <c r="QS161" s="696" cm="1">
        <f t="array" aca="1" ref="QS161" ca="1">INDIRECT(QS$203&amp;ROW())*QS$205</f>
        <v>0.22471360933801068</v>
      </c>
      <c r="QT161" s="696" cm="1">
        <f t="array" aca="1" ref="QT161" ca="1">INDIRECT(QT$203&amp;ROW())*QT$205</f>
        <v>0.26232814414996541</v>
      </c>
      <c r="QU161" s="696" cm="1">
        <f t="array" aca="1" ref="QU161" ca="1">INDIRECT(QU$203&amp;ROW())*QU$205</f>
        <v>0.53329206883563263</v>
      </c>
      <c r="QV161" s="696" cm="1">
        <f t="array" aca="1" ref="QV161" ca="1">INDIRECT(QV$203&amp;ROW())*QV$205</f>
        <v>0.24117831443907087</v>
      </c>
      <c r="QW161" s="696" cm="1">
        <f t="array" aca="1" ref="QW161" ca="1">INDIRECT(QW$203&amp;ROW())*QW$205</f>
        <v>0.53099416374332975</v>
      </c>
      <c r="QX161" s="696" cm="1">
        <f t="array" aca="1" ref="QX161" ca="1">INDIRECT(QX$203&amp;ROW())*QX$205</f>
        <v>0.60640894423913805</v>
      </c>
      <c r="QY161" s="696" cm="1">
        <f t="array" aca="1" ref="QY161" ca="1">INDIRECT(QY$203&amp;ROW())*QY$205</f>
        <v>0.13540247513535897</v>
      </c>
      <c r="QZ161" s="696" cm="1">
        <f t="array" aca="1" ref="QZ161" ca="1">INDIRECT(QZ$203&amp;ROW())*QZ$205</f>
        <v>0.27613248380770827</v>
      </c>
      <c r="RA161" s="696" cm="1">
        <f t="array" aca="1" ref="RA161" ca="1">INDIRECT(RA$203&amp;ROW())*RA$205</f>
        <v>5.1272116233970627E-2</v>
      </c>
      <c r="RB161" s="696" cm="1">
        <f t="array" aca="1" ref="RB161" ca="1">INDIRECT(RB$203&amp;ROW())*RB$205</f>
        <v>0.11461142513892485</v>
      </c>
      <c r="RC161" s="696" cm="1">
        <f t="array" aca="1" ref="RC161" ca="1">IF(INDIRECT(RC$203&amp;ROW())="-",0,INDIRECT(RC$203&amp;ROW())*RC$205)</f>
        <v>6.7026201804963881E-2</v>
      </c>
      <c r="RD161" s="696" cm="1">
        <f t="array" aca="1" ref="RD161" ca="1">INDIRECT(RD$203&amp;ROW())*RD$205</f>
        <v>7.1442097940886296E-2</v>
      </c>
      <c r="RE161" s="696" cm="1">
        <f t="array" aca="1" ref="RE161" ca="1">IF(INDIRECT(RE$203&amp;ROW())="-",0,INDIRECT(RE$203&amp;ROW())*RE$205)</f>
        <v>4.5416214911638601E-2</v>
      </c>
      <c r="RF161" s="705" cm="1">
        <f t="array" aca="1" ref="RF161" ca="1">INDIRECT(RF$203&amp;ROW())*RF$205</f>
        <v>0.10613798880649605</v>
      </c>
      <c r="RG161" s="696" cm="1">
        <f t="array" aca="1" ref="RG161" ca="1">INDIRECT(RG$203&amp;ROW())*RG$205</f>
        <v>0.27650466908360405</v>
      </c>
      <c r="RH161" s="696" cm="1">
        <f t="array" aca="1" ref="RH161" ca="1">INDIRECT(RH$203&amp;ROW())*RH$205</f>
        <v>5.8387680780544585E-2</v>
      </c>
      <c r="RI161" s="696" cm="1">
        <f t="array" aca="1" ref="RI161" ca="1">INDIRECT(RI$203&amp;ROW())*RI$205</f>
        <v>0</v>
      </c>
      <c r="RJ161" s="696" cm="1">
        <f t="array" aca="1" ref="RJ161" ca="1">INDIRECT(RJ$203&amp;ROW())*RJ$205</f>
        <v>0.12226723336432462</v>
      </c>
      <c r="RK161" s="696" cm="1">
        <f t="array" aca="1" ref="RK161" ca="1">IF(INDIRECT(RK$203&amp;ROW())="-",0,INDIRECT(RK$203&amp;ROW())*RK$205)</f>
        <v>4.244013104674265E-2</v>
      </c>
      <c r="RL161" s="696" cm="1">
        <f t="array" aca="1" ref="RL161" ca="1">INDIRECT(RL$203&amp;ROW())*RL$205</f>
        <v>0.11262003659234653</v>
      </c>
      <c r="RM161" s="696" cm="1">
        <f t="array" aca="1" ref="RM161" ca="1">INDIRECT(RM$203&amp;ROW())*RM$205</f>
        <v>2.9987460729532761E-2</v>
      </c>
      <c r="RN161" s="696" cm="1">
        <f t="array" aca="1" ref="RN161" ca="1">INDIRECT(RN$203&amp;ROW())*RN$205</f>
        <v>0</v>
      </c>
      <c r="RO161" s="696" cm="1">
        <f t="array" aca="1" ref="RO161" ca="1">IF($RN161=0,0,INDIRECT(RO$203&amp;ROW())*RO$205)</f>
        <v>0</v>
      </c>
      <c r="RP161" s="696" cm="1">
        <f t="array" aca="1" ref="RP161" ca="1">IF($RN161=0,0,INDIRECT(RP$203&amp;ROW())*RP$205)</f>
        <v>0</v>
      </c>
      <c r="RQ161" s="696" cm="1">
        <f t="array" aca="1" ref="RQ161" ca="1">IF($RN161=0,0,INDIRECT(RQ$203&amp;ROW())*RQ$205)</f>
        <v>0</v>
      </c>
      <c r="RR161" s="696" cm="1">
        <f t="array" aca="1" ref="RR161" ca="1">IF($RN161=0,0,INDIRECT(RR$203&amp;ROW())*RR$205)</f>
        <v>0</v>
      </c>
      <c r="RS161" s="696" cm="1">
        <f t="array" aca="1" ref="RS161" ca="1">INDIRECT(RS$203&amp;ROW())*RS$205</f>
        <v>0</v>
      </c>
      <c r="RT161" s="696" cm="1">
        <f t="array" aca="1" ref="RT161" ca="1">IF($RS161=0,0,INDIRECT(RT$203&amp;ROW())*RT$205)</f>
        <v>0</v>
      </c>
      <c r="RU161" s="696" cm="1">
        <f t="array" aca="1" ref="RU161" ca="1">IF($RS161=0,0,INDIRECT(RU$203&amp;ROW())*RU$205)</f>
        <v>0</v>
      </c>
      <c r="RV161" s="696" cm="1">
        <f t="array" aca="1" ref="RV161" ca="1">INDIRECT(RV$203&amp;ROW())*RV$205</f>
        <v>0</v>
      </c>
      <c r="RW161" s="696" cm="1">
        <f t="array" aca="1" ref="RW161" ca="1">INDIRECT(RW$203&amp;ROW())*RW$205</f>
        <v>2.6659190312299668E-2</v>
      </c>
      <c r="RX161" s="696" cm="1">
        <f t="array" aca="1" ref="RX161" ca="1">INDIRECT(RX$203&amp;ROW())*RX$205</f>
        <v>0.19074035443114332</v>
      </c>
      <c r="RY161" s="696" cm="1">
        <f t="array" aca="1" ref="RY161" ca="1">INDIRECT(RY$203&amp;ROW())*RY$205</f>
        <v>8.4396695370290389E-2</v>
      </c>
      <c r="RZ161" s="696" cm="1">
        <f t="array" aca="1" ref="RZ161" ca="1">INDIRECT(RZ$203&amp;ROW())*RZ$205</f>
        <v>3.6812489486199085E-2</v>
      </c>
      <c r="SA161" s="696" cm="1">
        <f t="array" aca="1" ref="SA161" ca="1">INDIRECT(SA$203&amp;ROW())*SA$205</f>
        <v>0.20458618579029147</v>
      </c>
      <c r="SB161" s="696" cm="1">
        <f t="array" aca="1" ref="SB161" ca="1">INDIRECT(SB$203&amp;ROW())*SB$205</f>
        <v>4.7124126502052749E-2</v>
      </c>
      <c r="SC161" s="696" cm="1">
        <f t="array" aca="1" ref="SC161" ca="1">INDIRECT(SC$203&amp;ROW())*SC$205</f>
        <v>5.4291606235991073E-2</v>
      </c>
      <c r="SD161" s="696" cm="1">
        <f t="array" aca="1" ref="SD161" ca="1">INDIRECT(SD$203&amp;ROW())*SD$205</f>
        <v>0.3072993885784252</v>
      </c>
      <c r="SE161" s="696" cm="1">
        <f t="array" aca="1" ref="SE161" ca="1">INDIRECT(SE$203&amp;ROW())*SE$205</f>
        <v>0.2585618210787391</v>
      </c>
      <c r="SF161" s="696" cm="1">
        <f t="array" aca="1" ref="SF161" ca="1">INDIRECT(SF$203&amp;ROW())*SF$205</f>
        <v>0.19835664972334499</v>
      </c>
      <c r="SG161" s="696" cm="1">
        <f t="array" aca="1" ref="SG161" ca="1">INDIRECT(SG$203&amp;ROW())*SG$205</f>
        <v>7.4767843909269882E-2</v>
      </c>
      <c r="SH161" s="696" cm="1">
        <f t="array" aca="1" ref="SH161" ca="1">IF(INDIRECT(SH$203&amp;ROW())="-",0,INDIRECT(SH$203&amp;ROW())*SH$205)</f>
        <v>6.5194295768564531E-2</v>
      </c>
      <c r="SI161" s="696" cm="1">
        <f t="array" aca="1" ref="SI161" ca="1">INDIRECT(SI$203&amp;ROW())*SI$205</f>
        <v>0.24423887568083891</v>
      </c>
      <c r="SJ161" s="696" cm="1">
        <f t="array" aca="1" ref="SJ161" ca="1">INDIRECT(SJ$203&amp;ROW())*SJ$205</f>
        <v>0.10961749760323641</v>
      </c>
      <c r="SK161" s="696" cm="1">
        <f t="array" aca="1" ref="SK161" ca="1">INDIRECT(SK$203&amp;ROW())*SK$205</f>
        <v>0.21261490593800375</v>
      </c>
      <c r="SN161" s="606" t="s">
        <v>7979</v>
      </c>
      <c r="SO161" s="707" cm="1">
        <f t="array" aca="1" ref="SO161" ca="1">INDIRECT(SO$203&amp;ROW())*SO$205</f>
        <v>1</v>
      </c>
      <c r="SP161" s="707" cm="1">
        <f t="array" aca="1" ref="SP161" ca="1">INDIRECT(SP$203&amp;ROW())*SP$205</f>
        <v>1</v>
      </c>
      <c r="SQ161" s="707" cm="1">
        <f t="array" aca="1" ref="SQ161" ca="1">INDIRECT(SQ$203&amp;ROW())*SQ$205</f>
        <v>1</v>
      </c>
      <c r="SR161" s="707" cm="1">
        <f t="array" aca="1" ref="SR161" ca="1">INDIRECT(SR$203&amp;ROW())*SR$205</f>
        <v>3</v>
      </c>
      <c r="SS161" s="707" cm="1">
        <f t="array" aca="1" ref="SS161" ca="1">INDIRECT(SS$203&amp;ROW())*SS$205</f>
        <v>3</v>
      </c>
      <c r="ST161" s="707" cm="1">
        <f t="array" aca="1" ref="ST161" ca="1">INDIRECT(ST$203&amp;ROW())*ST$205</f>
        <v>3</v>
      </c>
      <c r="SU161" s="707" cm="1">
        <f t="array" aca="1" ref="SU161" ca="1">INDIRECT(SU$203&amp;ROW())*SU$205</f>
        <v>3</v>
      </c>
      <c r="SV161" s="707" cm="1">
        <f t="array" aca="1" ref="SV161" ca="1">INDIRECT(SV$203&amp;ROW())*SV$205</f>
        <v>3</v>
      </c>
      <c r="SW161" s="707" cm="1">
        <f t="array" aca="1" ref="SW161" ca="1">INDIRECT(SW$203&amp;ROW())*SW$205</f>
        <v>3</v>
      </c>
      <c r="SX161" s="707" cm="1">
        <f t="array" aca="1" ref="SX161" ca="1">INDIRECT(SX$203&amp;ROW())*SX$205</f>
        <v>3</v>
      </c>
      <c r="SY161" s="707" cm="1">
        <f t="array" aca="1" ref="SY161" ca="1">INDIRECT(SY$203&amp;ROW())*SY$205</f>
        <v>3</v>
      </c>
      <c r="SZ161" s="707" cm="1">
        <f t="array" aca="1" ref="SZ161" ca="1">INDIRECT(SZ$203&amp;ROW())*SZ$205</f>
        <v>3</v>
      </c>
      <c r="TA161" s="707" cm="1">
        <f t="array" aca="1" ref="TA161" ca="1">INDIRECT(TA$203&amp;ROW())*TA$205</f>
        <v>2</v>
      </c>
      <c r="TB161" s="696" cm="1">
        <f t="array" aca="1" ref="TB161" ca="1">IF(INDIRECT(TB$203&amp;ROW())="-",0,INDIRECT(TB$203&amp;ROW())*TB$205)</f>
        <v>0.79879999999999995</v>
      </c>
      <c r="TC161" s="707" cm="1">
        <f t="array" aca="1" ref="TC161" ca="1">INDIRECT(TC$203&amp;ROW())*TC$205</f>
        <v>2</v>
      </c>
      <c r="TD161" s="696" cm="1">
        <f t="array" aca="1" ref="TD161" ca="1">IF(INDIRECT(TD$203&amp;ROW())="-",0,INDIRECT(TD$203&amp;ROW())*TD$205)</f>
        <v>0.71760000000000002</v>
      </c>
      <c r="TE161" s="732" cm="1">
        <f t="array" aca="1" ref="TE161" ca="1">INDIRECT(TE$203&amp;ROW())*TE$205</f>
        <v>2</v>
      </c>
      <c r="TF161" s="707" cm="1">
        <f t="array" aca="1" ref="TF161" ca="1">INDIRECT(TF$203&amp;ROW())*TF$205</f>
        <v>2</v>
      </c>
      <c r="TG161" s="707" cm="1">
        <f t="array" aca="1" ref="TG161" ca="1">INDIRECT(TG$203&amp;ROW())*TG$205</f>
        <v>2</v>
      </c>
      <c r="TH161" s="707" cm="1">
        <f t="array" aca="1" ref="TH161" ca="1">INDIRECT(TH$203&amp;ROW())*TH$205</f>
        <v>0</v>
      </c>
      <c r="TI161" s="707" cm="1">
        <f t="array" aca="1" ref="TI161" ca="1">INDIRECT(TI$203&amp;ROW())*TI$205</f>
        <v>2</v>
      </c>
      <c r="TJ161" s="696" cm="1">
        <f t="array" aca="1" ref="TJ161" ca="1">IF(INDIRECT(TJ$203&amp;ROW())="-",0,INDIRECT(TJ$203&amp;ROW())*TJ$205)</f>
        <v>0.70240000000000002</v>
      </c>
      <c r="TK161" s="707" cm="1">
        <f t="array" aca="1" ref="TK161" ca="1">INDIRECT(TK$203&amp;ROW())*TK$205</f>
        <v>1</v>
      </c>
      <c r="TL161" s="707" cm="1">
        <f t="array" aca="1" ref="TL161" ca="1">INDIRECT(TL$203&amp;ROW())*TL$205</f>
        <v>2</v>
      </c>
      <c r="TM161" s="707" cm="1">
        <f t="array" aca="1" ref="TM161" ca="1">INDIRECT(TM$203&amp;ROW())*TM$205</f>
        <v>0</v>
      </c>
      <c r="TN161" s="707" cm="1">
        <f t="array" aca="1" ref="TN161" ca="1">IF($TM161=0,0,INDIRECT(TN$203&amp;ROW())*TN$205)</f>
        <v>0</v>
      </c>
      <c r="TO161" s="707" cm="1">
        <f t="array" aca="1" ref="TO161" ca="1">IF($TM161=0,0,INDIRECT(TO$203&amp;ROW())*TO$205)</f>
        <v>0</v>
      </c>
      <c r="TP161" s="707" cm="1">
        <f t="array" aca="1" ref="TP161" ca="1">IF($TM161=0,0,INDIRECT(TP$203&amp;ROW())*TP$205)</f>
        <v>0</v>
      </c>
      <c r="TQ161" s="707" cm="1">
        <f t="array" aca="1" ref="TQ161" ca="1">IF($TM161=0,0,INDIRECT(TQ$203&amp;ROW())*TQ$205)</f>
        <v>0</v>
      </c>
      <c r="TR161" s="707" cm="1">
        <f t="array" aca="1" ref="TR161" ca="1">INDIRECT(TR$203&amp;ROW())*TR$205</f>
        <v>0</v>
      </c>
      <c r="TS161" s="707" cm="1">
        <f t="array" aca="1" ref="TS161" ca="1">IF($TR161=0,0,INDIRECT(TS$203&amp;ROW())*TS$205)</f>
        <v>0</v>
      </c>
      <c r="TT161" s="707" cm="1">
        <f t="array" aca="1" ref="TT161" ca="1">IF($TR161=0,0,INDIRECT(TT$203&amp;ROW())*TT$205)</f>
        <v>0</v>
      </c>
      <c r="TU161" s="707" cm="1">
        <f t="array" aca="1" ref="TU161" ca="1">INDIRECT(TU$203&amp;ROW())*TU$205</f>
        <v>0</v>
      </c>
      <c r="TV161" s="707" cm="1">
        <f t="array" aca="1" ref="TV161" ca="1">INDIRECT(TV$203&amp;ROW())*TV$205</f>
        <v>1</v>
      </c>
      <c r="TW161" s="707" cm="1">
        <f t="array" aca="1" ref="TW161" ca="1">INDIRECT(TW$203&amp;ROW())*TW$205</f>
        <v>2</v>
      </c>
      <c r="TX161" s="707" cm="1">
        <f t="array" aca="1" ref="TX161" ca="1">INDIRECT(TX$203&amp;ROW())*TX$205</f>
        <v>3</v>
      </c>
      <c r="TY161" s="707" cm="1">
        <f t="array" aca="1" ref="TY161" ca="1">INDIRECT(TY$203&amp;ROW())*TY$205</f>
        <v>1</v>
      </c>
      <c r="TZ161" s="707" cm="1">
        <f t="array" aca="1" ref="TZ161" ca="1">INDIRECT(TZ$203&amp;ROW())*TZ$205</f>
        <v>2</v>
      </c>
      <c r="UA161" s="707" cm="1">
        <f t="array" aca="1" ref="UA161" ca="1">INDIRECT(UA$203&amp;ROW())*UA$205</f>
        <v>2</v>
      </c>
      <c r="UB161" s="707" cm="1">
        <f t="array" aca="1" ref="UB161" ca="1">INDIRECT(UB$203&amp;ROW())*UB$205</f>
        <v>2</v>
      </c>
      <c r="UC161" s="707" cm="1">
        <f t="array" aca="1" ref="UC161" ca="1">INDIRECT(UC$203&amp;ROW())*UC$205</f>
        <v>1</v>
      </c>
      <c r="UD161" s="707" cm="1">
        <f t="array" aca="1" ref="UD161" ca="1">INDIRECT(UD$203&amp;ROW())*UD$205</f>
        <v>1</v>
      </c>
      <c r="UE161" s="707" cm="1">
        <f t="array" aca="1" ref="UE161" ca="1">INDIRECT(UE$203&amp;ROW())*UE$205</f>
        <v>3</v>
      </c>
      <c r="UF161" s="707" cm="1">
        <f t="array" aca="1" ref="UF161" ca="1">INDIRECT(UF$203&amp;ROW())*UF$205</f>
        <v>2</v>
      </c>
      <c r="UG161" s="696" cm="1">
        <f t="array" aca="1" ref="UG161" ca="1">IF(INDIRECT(UG$203&amp;ROW())="-",0,INDIRECT(UG$203&amp;ROW())*UG$205)</f>
        <v>0.8286</v>
      </c>
      <c r="UH161" s="707" cm="1">
        <f t="array" aca="1" ref="UH161" ca="1">INDIRECT(UH$203&amp;ROW())*UH$205</f>
        <v>2</v>
      </c>
      <c r="UI161" s="707" cm="1">
        <f t="array" aca="1" ref="UI161" ca="1">INDIRECT(UI$203&amp;ROW())*UI$205</f>
        <v>1</v>
      </c>
      <c r="UJ161" s="707" cm="1">
        <f t="array" aca="1" ref="UJ161" ca="1">INDIRECT(UJ$203&amp;ROW())*UJ$205</f>
        <v>2</v>
      </c>
      <c r="UM161" s="606" t="s">
        <v>7979</v>
      </c>
      <c r="UN161" s="616">
        <f t="shared" ca="1" si="341"/>
        <v>0.18720310219966924</v>
      </c>
      <c r="UO161" s="616">
        <f t="shared" ca="1" si="341"/>
        <v>0.47801779056182137</v>
      </c>
      <c r="UP161" s="616">
        <f t="shared" ca="1" si="341"/>
        <v>0.15206673709758317</v>
      </c>
      <c r="UQ161" s="616">
        <f t="shared" ca="1" si="341"/>
        <v>0.29355872991449461</v>
      </c>
      <c r="UR161" s="616">
        <f t="shared" ca="1" si="341"/>
        <v>1.0502465449096676</v>
      </c>
      <c r="US161" s="616">
        <f t="shared" ca="1" si="341"/>
        <v>0.41305213694811815</v>
      </c>
      <c r="UT161" s="616">
        <f t="shared" ca="1" si="341"/>
        <v>0.30690415393182785</v>
      </c>
      <c r="UU161" s="616">
        <f t="shared" ca="1" si="341"/>
        <v>0.53359975015917405</v>
      </c>
      <c r="UV161" s="616">
        <f t="shared" ca="1" si="341"/>
        <v>0.44410973870643028</v>
      </c>
      <c r="UW161" s="616">
        <f t="shared" ca="1" si="341"/>
        <v>0.6421874155054268</v>
      </c>
      <c r="UX161" s="616">
        <f t="shared" ca="1" si="341"/>
        <v>0.28247365722383649</v>
      </c>
      <c r="UY161" s="616">
        <f t="shared" ca="1" si="341"/>
        <v>1.5108379627063613</v>
      </c>
      <c r="UZ161" s="616">
        <f t="shared" ca="1" si="341"/>
        <v>1.1960042318268584</v>
      </c>
      <c r="VA161" s="616">
        <f t="shared" ca="1" si="341"/>
        <v>0.97334919419116073</v>
      </c>
      <c r="VB161" s="616">
        <f t="shared" ca="1" si="341"/>
        <v>1.528010083348541</v>
      </c>
      <c r="VC161" s="616">
        <f t="shared" ca="1" si="341"/>
        <v>0.62287069475271695</v>
      </c>
      <c r="VD161" s="616">
        <f t="shared" ca="1" si="342"/>
        <v>0.85304819841956248</v>
      </c>
      <c r="VE161" s="616">
        <f t="shared" ca="1" si="342"/>
        <v>3.9909080070471406E-2</v>
      </c>
      <c r="VF161" s="616">
        <f t="shared" ca="1" si="342"/>
        <v>7.1631593782223293E-2</v>
      </c>
      <c r="VG161" s="616">
        <f t="shared" ca="1" si="342"/>
        <v>-0.89462372206681784</v>
      </c>
      <c r="VH161" s="616">
        <f t="shared" ca="1" si="342"/>
        <v>-0.12784420028857393</v>
      </c>
      <c r="VI161" s="616">
        <f t="shared" ca="1" si="342"/>
        <v>0.5188020116736124</v>
      </c>
      <c r="VJ161" s="616">
        <f t="shared" ca="1" si="342"/>
        <v>1.1038721171937993</v>
      </c>
      <c r="VK161" s="616">
        <f t="shared" ca="1" si="342"/>
        <v>0.83678976492872159</v>
      </c>
      <c r="VL161" s="616">
        <f t="shared" ca="1" si="342"/>
        <v>-0.83864555511817418</v>
      </c>
      <c r="VM161" s="616">
        <f t="shared" ca="1" si="342"/>
        <v>-0.57201237404204519</v>
      </c>
      <c r="VN161" s="616">
        <f t="shared" ca="1" si="342"/>
        <v>-0.62639799545694341</v>
      </c>
      <c r="VO161" s="616">
        <f t="shared" ca="1" si="342"/>
        <v>-0.42150866262694142</v>
      </c>
      <c r="VP161" s="616">
        <f t="shared" ca="1" si="338"/>
        <v>-0.46221149066820022</v>
      </c>
      <c r="VQ161" s="616">
        <f t="shared" ca="1" si="338"/>
        <v>-0.77889442244162177</v>
      </c>
      <c r="VR161" s="616">
        <f t="shared" ca="1" si="338"/>
        <v>-0.64202286734458469</v>
      </c>
      <c r="VS161" s="616">
        <f t="shared" ca="1" si="333"/>
        <v>-0.40481357988865657</v>
      </c>
      <c r="VT161" s="616">
        <f t="shared" ca="1" si="320"/>
        <v>-0.3878135405833677</v>
      </c>
      <c r="VU161" s="616">
        <f t="shared" ca="1" si="320"/>
        <v>1.2114249894444582</v>
      </c>
      <c r="VV161" s="616">
        <f t="shared" ca="1" si="320"/>
        <v>1.6727825257285902</v>
      </c>
      <c r="VW161" s="616">
        <f t="shared" ca="1" si="320"/>
        <v>0.66845613582062358</v>
      </c>
      <c r="VX161" s="616">
        <f t="shared" ca="1" si="320"/>
        <v>0.76953548521680748</v>
      </c>
      <c r="VY161" s="616">
        <f t="shared" ca="1" si="320"/>
        <v>0.70583605694264007</v>
      </c>
      <c r="VZ161" s="616">
        <f t="shared" ca="1" si="320"/>
        <v>0.68442622420316401</v>
      </c>
      <c r="WA161" s="616">
        <f t="shared" ca="1" si="320"/>
        <v>0.92808016936885662</v>
      </c>
      <c r="WB161" s="616">
        <f t="shared" ca="1" si="320"/>
        <v>0.33435322352896929</v>
      </c>
      <c r="WC161" s="616">
        <f t="shared" ca="1" si="320"/>
        <v>0.47817673461028487</v>
      </c>
      <c r="WD161" s="616">
        <f t="shared" ca="1" si="347"/>
        <v>1.1315684290219801</v>
      </c>
      <c r="WE161" s="616">
        <f t="shared" ca="1" si="347"/>
        <v>0.67426644196529939</v>
      </c>
      <c r="WF161" s="616">
        <f t="shared" ca="1" si="347"/>
        <v>0.72314240655213091</v>
      </c>
      <c r="WG161" s="616">
        <f t="shared" ca="1" si="347"/>
        <v>1.1042161560551988</v>
      </c>
      <c r="WH161" s="616">
        <f t="shared" ca="1" si="347"/>
        <v>0.91987607881584121</v>
      </c>
      <c r="WI161" s="627">
        <f t="shared" ca="1" si="347"/>
        <v>1.0659329460226332</v>
      </c>
      <c r="WL161" s="606" t="s">
        <v>7979</v>
      </c>
      <c r="WM161" s="700" t="str">
        <f t="shared" ca="1" si="321"/>
        <v>B</v>
      </c>
      <c r="WN161" s="479">
        <f t="shared" ca="1" si="322"/>
        <v>0.67795946177509792</v>
      </c>
      <c r="WO161" s="495">
        <f t="shared" ca="1" si="303"/>
        <v>0.84900333708230258</v>
      </c>
      <c r="WP161" s="458">
        <f t="shared" ca="1" si="303"/>
        <v>0.65627620923838847</v>
      </c>
      <c r="WQ161" s="458">
        <f t="shared" ca="1" si="303"/>
        <v>0.27573832605952769</v>
      </c>
      <c r="WR161" s="459">
        <f t="shared" ca="1" si="303"/>
        <v>0.93081997472017275</v>
      </c>
      <c r="WS161" s="495">
        <f t="shared" ca="1" si="323"/>
        <v>0.6891350987824747</v>
      </c>
      <c r="WT161" s="458">
        <f t="shared" ca="1" si="324"/>
        <v>0.1409090702219343</v>
      </c>
      <c r="WU161" s="458">
        <f t="shared" ca="1" si="325"/>
        <v>-0.20738602268345541</v>
      </c>
      <c r="WV161" s="459">
        <f t="shared" ca="1" si="326"/>
        <v>0.93050256643422535</v>
      </c>
      <c r="WW161" s="484">
        <f t="shared" ref="WW161:XF192" ca="1" si="352">(UN161*WW$205)</f>
        <v>0.13999047982491267</v>
      </c>
      <c r="WX161" s="484">
        <f t="shared" ca="1" si="352"/>
        <v>0.28829252948783446</v>
      </c>
      <c r="WY161" s="484">
        <f t="shared" ca="1" si="352"/>
        <v>0.1107197912807503</v>
      </c>
      <c r="WZ161" s="484">
        <f t="shared" ca="1" si="352"/>
        <v>0.10559307515024371</v>
      </c>
      <c r="XA161" s="484">
        <f t="shared" ca="1" si="352"/>
        <v>0.5542151017488316</v>
      </c>
      <c r="XB161" s="484">
        <f t="shared" ca="1" si="352"/>
        <v>0.21821544394969081</v>
      </c>
      <c r="XC161" s="484">
        <f t="shared" ca="1" si="352"/>
        <v>0.14467461816346364</v>
      </c>
      <c r="XD161" s="484">
        <f t="shared" ca="1" si="348"/>
        <v>0.27368331185664035</v>
      </c>
      <c r="XE161" s="484">
        <f t="shared" ca="1" si="348"/>
        <v>0.21801347073098662</v>
      </c>
      <c r="XF161" s="484">
        <f t="shared" ca="1" si="348"/>
        <v>0.41324760187774212</v>
      </c>
      <c r="XG161" s="484">
        <f t="shared" ca="1" si="348"/>
        <v>0.1145148206385433</v>
      </c>
      <c r="XH161" s="484">
        <f t="shared" ca="1" si="348"/>
        <v>0.76267100357417117</v>
      </c>
      <c r="XI161" s="484">
        <f t="shared" ca="1" si="348"/>
        <v>0.83588735762379129</v>
      </c>
      <c r="XJ161" s="484">
        <f t="shared" ca="1" si="348"/>
        <v>0.69078592311746678</v>
      </c>
      <c r="XK161" s="484">
        <f t="shared" ca="1" si="348"/>
        <v>1.0853455622024688</v>
      </c>
      <c r="XL161" s="484">
        <f t="shared" ca="1" si="349"/>
        <v>0.55024397174455009</v>
      </c>
      <c r="XM161" s="484">
        <f t="shared" ca="1" si="349"/>
        <v>0.64336895124803395</v>
      </c>
      <c r="XN161" s="484">
        <f t="shared" ca="1" si="349"/>
        <v>2.7828601533139714E-2</v>
      </c>
      <c r="XO161" s="484">
        <f t="shared" ca="1" si="349"/>
        <v>5.2591916154908339E-2</v>
      </c>
      <c r="XP161" s="484">
        <f t="shared" ca="1" si="349"/>
        <v>-0.57255918212276347</v>
      </c>
      <c r="XQ161" s="484">
        <f t="shared" ca="1" si="252"/>
        <v>-8.50675308720171E-2</v>
      </c>
      <c r="XR161" s="484">
        <f t="shared" ca="1" si="253"/>
        <v>0.45395176021441086</v>
      </c>
      <c r="XS161" s="484">
        <f t="shared" ca="1" si="254"/>
        <v>0.68108909630857417</v>
      </c>
      <c r="XT161" s="484">
        <f t="shared" ca="1" si="255"/>
        <v>0.50818242424121263</v>
      </c>
      <c r="XU161" s="484">
        <f t="shared" ca="1" si="256"/>
        <v>-0.63720289277878872</v>
      </c>
      <c r="XV161" s="484">
        <f t="shared" ca="1" si="257"/>
        <v>-0.30179372854458303</v>
      </c>
      <c r="XW161" s="484">
        <f t="shared" ca="1" si="258"/>
        <v>-0.40427726626791127</v>
      </c>
      <c r="XX161" s="484">
        <f t="shared" ref="XX161:YF161" ca="1" si="353">(VO161*XX$205)</f>
        <v>-0.20379943838012618</v>
      </c>
      <c r="XY161" s="484">
        <f t="shared" ca="1" si="353"/>
        <v>-0.24303080179333969</v>
      </c>
      <c r="XZ161" s="484">
        <f t="shared" ca="1" si="353"/>
        <v>-0.56968338057380219</v>
      </c>
      <c r="YA161" s="484">
        <f t="shared" ca="1" si="353"/>
        <v>-0.43779539324227229</v>
      </c>
      <c r="YB161" s="484">
        <f t="shared" ca="1" si="353"/>
        <v>-0.21272953623148902</v>
      </c>
      <c r="YC161" s="484">
        <f t="shared" ca="1" si="353"/>
        <v>-0.17304240180829866</v>
      </c>
      <c r="YD161" s="484">
        <f t="shared" ca="1" si="353"/>
        <v>0.89512192470051022</v>
      </c>
      <c r="YE161" s="484">
        <f t="shared" ca="1" si="353"/>
        <v>1.2049052532823037</v>
      </c>
      <c r="YF161" s="484">
        <f t="shared" ca="1" si="353"/>
        <v>0.39432227452058582</v>
      </c>
      <c r="YG161" s="484">
        <f t="shared" ref="YG161:YR192" ca="1" si="354">(VX161*YG$205)</f>
        <v>0.53605841900202811</v>
      </c>
      <c r="YH161" s="484">
        <f t="shared" ca="1" si="354"/>
        <v>0.3761400347447329</v>
      </c>
      <c r="YI161" s="484">
        <f t="shared" ca="1" si="354"/>
        <v>0.40086843951579315</v>
      </c>
      <c r="YJ161" s="484">
        <f t="shared" ca="1" si="354"/>
        <v>0.55062996448654267</v>
      </c>
      <c r="YK161" s="484">
        <f t="shared" ca="1" si="339"/>
        <v>5.8277766861099353E-2</v>
      </c>
      <c r="YL161" s="484">
        <f t="shared" ca="1" si="339"/>
        <v>0.15139075417761619</v>
      </c>
      <c r="YM161" s="484">
        <f t="shared" ca="1" si="339"/>
        <v>0.90333107688824665</v>
      </c>
      <c r="YN161" s="484">
        <f t="shared" ca="1" si="339"/>
        <v>0.48075197312125845</v>
      </c>
      <c r="YO161" s="484">
        <f t="shared" ca="1" si="339"/>
        <v>0.44408175186366355</v>
      </c>
      <c r="YP161" s="484">
        <f t="shared" ca="1" si="339"/>
        <v>0.58832636794620996</v>
      </c>
      <c r="YQ161" s="484">
        <f t="shared" ca="1" si="339"/>
        <v>0.66635823149419537</v>
      </c>
      <c r="YR161" s="484">
        <f t="shared" ca="1" si="339"/>
        <v>0.79923652292777037</v>
      </c>
      <c r="YU161" s="606" t="s">
        <v>7979</v>
      </c>
      <c r="YV161" s="700" t="str">
        <f t="shared" ca="1" si="304"/>
        <v>B</v>
      </c>
      <c r="YW161" s="479">
        <f t="shared" ca="1" si="327"/>
        <v>0.66267069045312987</v>
      </c>
      <c r="YX161" s="495">
        <f t="shared" ca="1" si="305"/>
        <v>0.88810109321280106</v>
      </c>
      <c r="YY161" s="458">
        <f t="shared" ca="1" si="305"/>
        <v>0.60450485161803535</v>
      </c>
      <c r="YZ161" s="458">
        <f t="shared" ca="1" si="305"/>
        <v>0.18909878076772862</v>
      </c>
      <c r="ZA161" s="459">
        <f t="shared" ca="1" si="305"/>
        <v>0.96897803621395429</v>
      </c>
      <c r="ZB161" s="495">
        <f t="shared" ca="1" si="328"/>
        <v>0.55617040780439464</v>
      </c>
      <c r="ZC161" s="458">
        <f t="shared" ca="1" si="329"/>
        <v>-2.6210426586068421E-2</v>
      </c>
      <c r="ZD161" s="458">
        <f t="shared" ca="1" si="330"/>
        <v>-0.27827446150064378</v>
      </c>
      <c r="ZE161" s="459">
        <f t="shared" ca="1" si="331"/>
        <v>0.76068758749224508</v>
      </c>
      <c r="ZF161" s="484">
        <f t="shared" ref="ZF161:ZO192" ca="1" si="355">(UN161*ZF$205)</f>
        <v>6.2622520444229578E-3</v>
      </c>
      <c r="ZG161" s="484">
        <f t="shared" ca="1" si="355"/>
        <v>6.0956653196917926E-2</v>
      </c>
      <c r="ZH161" s="484">
        <f t="shared" ca="1" si="355"/>
        <v>1.1473290595745445E-2</v>
      </c>
      <c r="ZI161" s="484">
        <f t="shared" ca="1" si="355"/>
        <v>2.1988880583922777E-2</v>
      </c>
      <c r="ZJ161" s="484">
        <f t="shared" ca="1" si="355"/>
        <v>9.1836409008688807E-2</v>
      </c>
      <c r="ZK161" s="484">
        <f t="shared" ca="1" si="355"/>
        <v>7.3425809550013654E-2</v>
      </c>
      <c r="ZL161" s="484">
        <f t="shared" ca="1" si="355"/>
        <v>2.4672875513209128E-2</v>
      </c>
      <c r="ZM161" s="484">
        <f t="shared" ca="1" si="350"/>
        <v>9.4446117703140112E-2</v>
      </c>
      <c r="ZN161" s="484">
        <f t="shared" ca="1" si="350"/>
        <v>8.9770705925095284E-2</v>
      </c>
      <c r="ZO161" s="484">
        <f t="shared" ca="1" si="350"/>
        <v>2.8984588520071332E-2</v>
      </c>
      <c r="ZP161" s="484">
        <f t="shared" ca="1" si="350"/>
        <v>2.6000050859821721E-2</v>
      </c>
      <c r="ZQ161" s="484">
        <f t="shared" ca="1" si="350"/>
        <v>2.5821286544858647E-2</v>
      </c>
      <c r="ZR161" s="484">
        <f t="shared" ca="1" si="350"/>
        <v>6.8537874740930649E-2</v>
      </c>
      <c r="ZS161" s="484">
        <f t="shared" ca="1" si="350"/>
        <v>8.1672382970149879E-2</v>
      </c>
      <c r="ZT161" s="484">
        <f t="shared" ca="1" si="350"/>
        <v>5.4582123014624152E-2</v>
      </c>
      <c r="ZU161" s="484">
        <f t="shared" ca="1" si="351"/>
        <v>3.9420888148064437E-2</v>
      </c>
      <c r="ZV161" s="484">
        <f t="shared" ca="1" si="351"/>
        <v>4.5270410067628573E-2</v>
      </c>
      <c r="ZW161" s="484">
        <f t="shared" ca="1" si="351"/>
        <v>5.5175234891583769E-3</v>
      </c>
      <c r="ZX161" s="484">
        <f t="shared" ca="1" si="351"/>
        <v>2.0912013157790479E-3</v>
      </c>
      <c r="ZY161" s="484">
        <f t="shared" ca="1" si="351"/>
        <v>-9.6348193705378546E-2</v>
      </c>
      <c r="ZZ161" s="484">
        <f t="shared" ca="1" si="259"/>
        <v>-7.8155783354792625E-3</v>
      </c>
      <c r="AAA161" s="484">
        <f t="shared" ca="1" si="260"/>
        <v>3.1346847042627878E-2</v>
      </c>
      <c r="AAB161" s="484">
        <f t="shared" ca="1" si="261"/>
        <v>0.12431811823163672</v>
      </c>
      <c r="AAC161" s="484">
        <f t="shared" ca="1" si="262"/>
        <v>1.2546600107337495E-2</v>
      </c>
      <c r="AAD161" s="484">
        <f t="shared" ca="1" si="263"/>
        <v>-7.8682240113631882E-2</v>
      </c>
      <c r="AAE161" s="484">
        <f t="shared" ca="1" si="264"/>
        <v>-4.0219644611828483E-2</v>
      </c>
      <c r="AAF161" s="484">
        <f t="shared" ca="1" si="265"/>
        <v>-6.120902348854227E-2</v>
      </c>
      <c r="AAG161" s="484">
        <f t="shared" ref="AAG161:AAO161" ca="1" si="356">(VO161*AAG$205)</f>
        <v>-4.3018323338477257E-2</v>
      </c>
      <c r="AAH161" s="484">
        <f t="shared" ca="1" si="356"/>
        <v>-3.8008707897835295E-2</v>
      </c>
      <c r="AAI161" s="484">
        <f t="shared" ca="1" si="356"/>
        <v>-6.0338538063910964E-2</v>
      </c>
      <c r="AAJ161" s="484">
        <f t="shared" ca="1" si="356"/>
        <v>-5.2025335368730337E-2</v>
      </c>
      <c r="AAK161" s="484">
        <f t="shared" ca="1" si="356"/>
        <v>-3.3183772310049216E-2</v>
      </c>
      <c r="AAL161" s="484">
        <f t="shared" ca="1" si="356"/>
        <v>-1.741238539122681E-2</v>
      </c>
      <c r="AAM161" s="484">
        <f t="shared" ca="1" si="356"/>
        <v>3.2295609342675426E-2</v>
      </c>
      <c r="AAN161" s="484">
        <f t="shared" ca="1" si="356"/>
        <v>0.1595335659218472</v>
      </c>
      <c r="AAO161" s="484">
        <f t="shared" ca="1" si="356"/>
        <v>1.8805162954418208E-2</v>
      </c>
      <c r="AAP161" s="484">
        <f t="shared" ref="AAP161:ABA192" ca="1" si="357">(VX161*AAP$205)</f>
        <v>2.8328516958800835E-2</v>
      </c>
      <c r="AAQ161" s="484">
        <f t="shared" ca="1" si="357"/>
        <v>7.2202153341576855E-2</v>
      </c>
      <c r="AAR161" s="484">
        <f t="shared" ca="1" si="357"/>
        <v>1.612649398533611E-2</v>
      </c>
      <c r="AAS161" s="484">
        <f t="shared" ca="1" si="357"/>
        <v>2.5193481555402932E-2</v>
      </c>
      <c r="AAT161" s="484">
        <f t="shared" ca="1" si="340"/>
        <v>0.1027465411596778</v>
      </c>
      <c r="AAU161" s="484">
        <f t="shared" ca="1" si="340"/>
        <v>0.12363824729832018</v>
      </c>
      <c r="AAV161" s="484">
        <f t="shared" ca="1" si="340"/>
        <v>7.4818040837836219E-2</v>
      </c>
      <c r="AAW161" s="484">
        <f t="shared" ca="1" si="340"/>
        <v>2.5206724043060142E-2</v>
      </c>
      <c r="AAX161" s="484">
        <f t="shared" ca="1" si="340"/>
        <v>5.6896886236484624E-2</v>
      </c>
      <c r="AAY161" s="484">
        <f t="shared" ca="1" si="340"/>
        <v>0.13484625623176977</v>
      </c>
      <c r="AAZ161" s="484">
        <f t="shared" ca="1" si="340"/>
        <v>0.10083451386486998</v>
      </c>
      <c r="ABA161" s="484">
        <f t="shared" ca="1" si="340"/>
        <v>0.11331661652741069</v>
      </c>
    </row>
    <row r="162" spans="1:729" ht="15" customHeight="1" x14ac:dyDescent="0.35">
      <c r="A162" s="498">
        <v>160</v>
      </c>
      <c r="B162" s="628"/>
      <c r="C162" s="606" t="s">
        <v>8034</v>
      </c>
      <c r="D162" s="629">
        <v>705</v>
      </c>
      <c r="E162" s="630" t="s">
        <v>8035</v>
      </c>
      <c r="F162" s="631" t="s">
        <v>1351</v>
      </c>
      <c r="G162" s="632">
        <v>2078.9319999999998</v>
      </c>
      <c r="H162" s="504">
        <v>53762.70472519246</v>
      </c>
      <c r="I162" s="505">
        <v>25750</v>
      </c>
      <c r="J162" s="649" t="s">
        <v>8036</v>
      </c>
      <c r="K162" s="469">
        <v>1</v>
      </c>
      <c r="L162" s="532" t="s">
        <v>8037</v>
      </c>
      <c r="M162" s="817">
        <v>23</v>
      </c>
      <c r="N162" s="818">
        <v>0.85460000000000003</v>
      </c>
      <c r="O162" s="819">
        <v>0.85289999999999999</v>
      </c>
      <c r="P162" s="820">
        <v>0.7853</v>
      </c>
      <c r="Q162" s="821">
        <v>0.92559999999999998</v>
      </c>
      <c r="R162" s="818">
        <v>0.85709999999999997</v>
      </c>
      <c r="S162" s="822">
        <v>0.77139999999999997</v>
      </c>
      <c r="T162" s="822">
        <v>0.79859999999999998</v>
      </c>
      <c r="U162" s="822">
        <v>0.84782999999999997</v>
      </c>
      <c r="V162" s="822">
        <v>0.42520000000000002</v>
      </c>
      <c r="W162" s="539" t="s">
        <v>8038</v>
      </c>
      <c r="X162" s="875" t="s">
        <v>8039</v>
      </c>
      <c r="Y162" s="517">
        <v>4</v>
      </c>
      <c r="Z162" s="517">
        <v>3</v>
      </c>
      <c r="AA162" s="519" t="s">
        <v>8040</v>
      </c>
      <c r="AB162" s="903">
        <v>2016</v>
      </c>
      <c r="AC162" s="369">
        <v>1</v>
      </c>
      <c r="AD162" s="572" t="s">
        <v>8040</v>
      </c>
      <c r="AE162" s="817">
        <v>1</v>
      </c>
      <c r="AF162" s="751" t="s">
        <v>8041</v>
      </c>
      <c r="AG162" s="578" t="s">
        <v>8042</v>
      </c>
      <c r="AH162" s="647">
        <v>2</v>
      </c>
      <c r="AI162" s="647">
        <v>7</v>
      </c>
      <c r="AJ162" s="647">
        <v>2016</v>
      </c>
      <c r="AK162" s="752" t="s">
        <v>1549</v>
      </c>
      <c r="AL162" s="765" t="s">
        <v>1188</v>
      </c>
      <c r="AM162" s="650">
        <v>1</v>
      </c>
      <c r="AN162" s="647" t="s">
        <v>1188</v>
      </c>
      <c r="AO162" s="647" t="s">
        <v>1188</v>
      </c>
      <c r="AP162" s="647">
        <v>1</v>
      </c>
      <c r="AQ162" s="647">
        <v>1</v>
      </c>
      <c r="AR162" s="647">
        <v>1</v>
      </c>
      <c r="AS162" s="647">
        <v>1</v>
      </c>
      <c r="AT162" s="647" t="s">
        <v>1188</v>
      </c>
      <c r="AU162" s="648">
        <v>1</v>
      </c>
      <c r="AV162" s="785" t="s">
        <v>8043</v>
      </c>
      <c r="AW162" s="642" t="s">
        <v>8044</v>
      </c>
      <c r="AX162" s="643">
        <v>2</v>
      </c>
      <c r="AY162" s="837" t="s">
        <v>8045</v>
      </c>
      <c r="AZ162" s="645">
        <v>1</v>
      </c>
      <c r="BA162" s="709" t="s">
        <v>7990</v>
      </c>
      <c r="BB162" s="631" t="s">
        <v>8046</v>
      </c>
      <c r="BC162" s="646" t="s">
        <v>747</v>
      </c>
      <c r="BD162" s="631" t="s">
        <v>1607</v>
      </c>
      <c r="BE162" s="631" t="s">
        <v>1317</v>
      </c>
      <c r="BF162" s="631">
        <v>3</v>
      </c>
      <c r="BG162" s="631">
        <v>1998</v>
      </c>
      <c r="BH162" s="631" t="s">
        <v>1197</v>
      </c>
      <c r="BI162" s="631">
        <v>1</v>
      </c>
      <c r="BJ162" s="631">
        <v>2</v>
      </c>
      <c r="BK162" s="631" t="s">
        <v>8047</v>
      </c>
      <c r="BL162" s="631" t="s">
        <v>1257</v>
      </c>
      <c r="BM162" s="551" t="s">
        <v>8048</v>
      </c>
      <c r="BN162" s="647">
        <v>2002</v>
      </c>
      <c r="BO162" s="709" t="s">
        <v>8049</v>
      </c>
      <c r="BP162" s="647">
        <v>2002</v>
      </c>
      <c r="BQ162" s="647">
        <v>3</v>
      </c>
      <c r="BR162" s="647">
        <v>4</v>
      </c>
      <c r="BS162" s="647" t="s">
        <v>1188</v>
      </c>
      <c r="BT162" s="557" t="s">
        <v>8050</v>
      </c>
      <c r="BU162" s="647" t="s">
        <v>1188</v>
      </c>
      <c r="BV162" s="648" t="s">
        <v>1188</v>
      </c>
      <c r="BW162" s="653" t="s">
        <v>8051</v>
      </c>
      <c r="BX162" s="650">
        <v>2014</v>
      </c>
      <c r="BY162" s="647" t="s">
        <v>8052</v>
      </c>
      <c r="BZ162" s="651" t="s">
        <v>1612</v>
      </c>
      <c r="CA162" s="647">
        <v>2</v>
      </c>
      <c r="CB162" s="647" t="s">
        <v>1324</v>
      </c>
      <c r="CC162" s="557" t="s">
        <v>8053</v>
      </c>
      <c r="CD162" s="652">
        <v>2003</v>
      </c>
      <c r="CE162" s="647">
        <v>3</v>
      </c>
      <c r="CF162" s="647">
        <v>2</v>
      </c>
      <c r="CG162" s="515" t="s">
        <v>8051</v>
      </c>
      <c r="CH162" s="650">
        <v>2014</v>
      </c>
      <c r="CI162" s="647">
        <v>1992</v>
      </c>
      <c r="CJ162" s="647">
        <v>3</v>
      </c>
      <c r="CK162" s="651" t="s">
        <v>8054</v>
      </c>
      <c r="CL162" s="651" t="s">
        <v>8055</v>
      </c>
      <c r="CM162" s="647">
        <v>2</v>
      </c>
      <c r="CN162" s="647" t="s">
        <v>1214</v>
      </c>
      <c r="CO162" s="709" t="s">
        <v>8056</v>
      </c>
      <c r="CP162" s="647">
        <v>2007</v>
      </c>
      <c r="CQ162" s="647">
        <v>3</v>
      </c>
      <c r="CR162" s="650">
        <v>2</v>
      </c>
      <c r="CS162" s="551" t="s">
        <v>8057</v>
      </c>
      <c r="CT162" s="647">
        <v>2004</v>
      </c>
      <c r="CU162" s="648">
        <v>2</v>
      </c>
      <c r="CV162" s="709" t="s">
        <v>8058</v>
      </c>
      <c r="CW162" s="647">
        <v>2012</v>
      </c>
      <c r="CX162" s="657">
        <v>2</v>
      </c>
      <c r="CY162" s="656" t="s">
        <v>8059</v>
      </c>
      <c r="CZ162" s="647">
        <v>2004</v>
      </c>
      <c r="DA162" s="657">
        <v>3</v>
      </c>
      <c r="DB162" s="723">
        <v>172600</v>
      </c>
      <c r="DC162" s="753">
        <v>2</v>
      </c>
      <c r="DD162" s="659" t="s">
        <v>1493</v>
      </c>
      <c r="DE162" s="648">
        <v>2018</v>
      </c>
      <c r="DF162" s="708" t="s">
        <v>965</v>
      </c>
      <c r="DG162" s="664" t="s">
        <v>3863</v>
      </c>
      <c r="DH162" s="663">
        <v>2</v>
      </c>
      <c r="DI162" s="642" t="s">
        <v>1324</v>
      </c>
      <c r="DJ162" s="578" t="s">
        <v>8060</v>
      </c>
      <c r="DK162" s="753">
        <v>2003</v>
      </c>
      <c r="DL162" s="665">
        <v>3</v>
      </c>
      <c r="DM162" s="655">
        <v>2</v>
      </c>
      <c r="DN162" s="790" t="s">
        <v>1497</v>
      </c>
      <c r="DO162" s="791" t="s">
        <v>756</v>
      </c>
      <c r="DP162" s="663">
        <v>2</v>
      </c>
      <c r="DQ162" s="642" t="s">
        <v>1324</v>
      </c>
      <c r="DR162" s="578" t="s">
        <v>8060</v>
      </c>
      <c r="DS162" s="753">
        <v>2003</v>
      </c>
      <c r="DT162" s="753">
        <v>3</v>
      </c>
      <c r="DU162" s="657">
        <v>2</v>
      </c>
      <c r="DV162" s="651" t="s">
        <v>8061</v>
      </c>
      <c r="DW162" s="578" t="s">
        <v>8062</v>
      </c>
      <c r="DX162" s="647">
        <v>2009</v>
      </c>
      <c r="DY162" s="647">
        <v>3</v>
      </c>
      <c r="DZ162" s="647">
        <v>2</v>
      </c>
      <c r="EA162" s="603" t="s">
        <v>8063</v>
      </c>
      <c r="EB162" s="539" t="s">
        <v>1190</v>
      </c>
      <c r="EC162" s="647">
        <v>2</v>
      </c>
      <c r="ED162" s="668" t="s">
        <v>1214</v>
      </c>
      <c r="EE162" s="647">
        <v>1998</v>
      </c>
      <c r="EF162" s="647">
        <v>3</v>
      </c>
      <c r="EG162" s="650" t="s">
        <v>1505</v>
      </c>
      <c r="EH162" s="648" t="s">
        <v>1221</v>
      </c>
      <c r="EI162" s="551" t="s">
        <v>8043</v>
      </c>
      <c r="EJ162" s="651" t="s">
        <v>8044</v>
      </c>
      <c r="EK162" s="647" t="s">
        <v>1188</v>
      </c>
      <c r="EL162" s="647" t="s">
        <v>1188</v>
      </c>
      <c r="EM162" s="669">
        <v>43891</v>
      </c>
      <c r="EN162" s="647" t="s">
        <v>8064</v>
      </c>
      <c r="EO162" s="670" t="s">
        <v>1188</v>
      </c>
      <c r="EP162" s="556">
        <v>1</v>
      </c>
      <c r="EQ162" s="556" t="s">
        <v>1262</v>
      </c>
      <c r="ER162" s="557" t="s">
        <v>8065</v>
      </c>
      <c r="ES162" s="556">
        <v>2009</v>
      </c>
      <c r="ET162" s="556">
        <v>3</v>
      </c>
      <c r="EU162" s="671">
        <v>1</v>
      </c>
      <c r="EV162" s="672"/>
      <c r="EW162" s="673"/>
      <c r="EX162" s="674"/>
      <c r="EY162" s="631" t="s">
        <v>1280</v>
      </c>
      <c r="EZ162" s="631" t="s">
        <v>1188</v>
      </c>
      <c r="FA162" s="675"/>
      <c r="FB162" s="648">
        <v>0</v>
      </c>
      <c r="FC162" s="676" t="s">
        <v>1700</v>
      </c>
      <c r="FD162" s="647" t="s">
        <v>1012</v>
      </c>
      <c r="FE162" s="648"/>
      <c r="FF162" s="652" t="s">
        <v>1379</v>
      </c>
      <c r="FG162" s="563" t="s">
        <v>1701</v>
      </c>
      <c r="FH162" s="631" t="str">
        <f t="shared" si="266"/>
        <v>A</v>
      </c>
      <c r="FI162" s="677">
        <f t="shared" si="267"/>
        <v>3.3111111111111113</v>
      </c>
      <c r="FJ162" s="678">
        <f t="shared" si="268"/>
        <v>3.6</v>
      </c>
      <c r="FK162" s="679">
        <f t="shared" si="269"/>
        <v>4</v>
      </c>
      <c r="FL162" s="680">
        <f t="shared" si="270"/>
        <v>2.333333333333333</v>
      </c>
      <c r="FM162" s="681">
        <v>2</v>
      </c>
      <c r="FN162" s="430">
        <v>2005</v>
      </c>
      <c r="FO162" s="686" t="s">
        <v>8066</v>
      </c>
      <c r="FP162" s="557" t="s">
        <v>8067</v>
      </c>
      <c r="FQ162" s="430">
        <v>2</v>
      </c>
      <c r="FR162" s="682" t="s">
        <v>1285</v>
      </c>
      <c r="FS162" s="369">
        <v>2</v>
      </c>
      <c r="FT162" s="430">
        <v>2007</v>
      </c>
      <c r="FU162" s="572" t="s">
        <v>8068</v>
      </c>
      <c r="FV162" s="369">
        <v>2</v>
      </c>
      <c r="FW162" s="430">
        <v>2016</v>
      </c>
      <c r="FX162" s="572" t="s">
        <v>8069</v>
      </c>
      <c r="FY162" s="369">
        <v>2</v>
      </c>
      <c r="FZ162" s="430">
        <v>2015</v>
      </c>
      <c r="GA162" s="686" t="s">
        <v>8070</v>
      </c>
      <c r="GB162" s="572" t="s">
        <v>8071</v>
      </c>
      <c r="GC162" s="369">
        <v>2</v>
      </c>
      <c r="GD162" s="430">
        <v>2017</v>
      </c>
      <c r="GE162" s="686" t="s">
        <v>8072</v>
      </c>
      <c r="GF162" s="572" t="s">
        <v>8073</v>
      </c>
      <c r="GG162" s="369">
        <v>2</v>
      </c>
      <c r="GH162" s="430">
        <v>2013</v>
      </c>
      <c r="GI162" s="686" t="s">
        <v>5743</v>
      </c>
      <c r="GJ162" s="572" t="s">
        <v>8074</v>
      </c>
      <c r="GK162" s="369">
        <v>2</v>
      </c>
      <c r="GL162" s="430">
        <v>1995</v>
      </c>
      <c r="GM162" s="686" t="s">
        <v>8075</v>
      </c>
      <c r="GN162" s="572" t="s">
        <v>8076</v>
      </c>
      <c r="GO162" s="676">
        <v>0</v>
      </c>
      <c r="GP162" s="917" t="s">
        <v>1188</v>
      </c>
      <c r="GQ162" s="872" t="s">
        <v>1188</v>
      </c>
      <c r="GR162" s="872" t="s">
        <v>1188</v>
      </c>
      <c r="GS162" s="872" t="s">
        <v>1188</v>
      </c>
      <c r="GT162" s="873" t="s">
        <v>1188</v>
      </c>
      <c r="GU162" s="945">
        <v>1</v>
      </c>
      <c r="GV162" s="730" t="s">
        <v>8077</v>
      </c>
      <c r="GW162" s="843">
        <v>1</v>
      </c>
      <c r="GX162" s="944">
        <v>0</v>
      </c>
      <c r="GY162" s="945">
        <v>0</v>
      </c>
      <c r="GZ162" s="962" t="s">
        <v>1188</v>
      </c>
      <c r="HA162" s="583" t="s">
        <v>1293</v>
      </c>
      <c r="HB162" s="584">
        <v>1</v>
      </c>
      <c r="HC162" s="585">
        <v>2</v>
      </c>
      <c r="HD162" s="586" t="s">
        <v>8078</v>
      </c>
      <c r="HE162" s="718" t="s">
        <v>8079</v>
      </c>
      <c r="HF162" s="587">
        <v>1990</v>
      </c>
      <c r="HG162" s="587">
        <v>2004</v>
      </c>
      <c r="HH162" s="588">
        <v>2</v>
      </c>
      <c r="HI162" s="586" t="s">
        <v>8080</v>
      </c>
      <c r="HJ162" s="471" t="s">
        <v>8067</v>
      </c>
      <c r="HK162" s="691">
        <v>2003</v>
      </c>
      <c r="HL162" s="692">
        <v>2</v>
      </c>
      <c r="HM162" s="591" t="s">
        <v>8081</v>
      </c>
      <c r="HN162" s="592">
        <v>2003</v>
      </c>
      <c r="HO162" s="681" t="s">
        <v>1188</v>
      </c>
      <c r="HP162" s="574" t="s">
        <v>1188</v>
      </c>
      <c r="HQ162" s="472" t="str">
        <f t="shared" si="271"/>
        <v>-</v>
      </c>
      <c r="HR162" s="593" t="s">
        <v>1188</v>
      </c>
      <c r="HS162" s="574" t="s">
        <v>1188</v>
      </c>
      <c r="HT162" s="574" t="s">
        <v>1188</v>
      </c>
      <c r="HU162" s="574" t="s">
        <v>1188</v>
      </c>
      <c r="HV162" s="574" t="s">
        <v>1188</v>
      </c>
      <c r="HW162" s="574" t="s">
        <v>1188</v>
      </c>
      <c r="HX162" s="574" t="s">
        <v>1188</v>
      </c>
      <c r="HY162" s="574" t="s">
        <v>1188</v>
      </c>
      <c r="HZ162" s="574" t="s">
        <v>1188</v>
      </c>
      <c r="IA162" s="574" t="s">
        <v>1188</v>
      </c>
      <c r="IB162" s="574" t="s">
        <v>1188</v>
      </c>
      <c r="IC162" s="574" t="s">
        <v>1188</v>
      </c>
      <c r="ID162" s="681" t="s">
        <v>1188</v>
      </c>
      <c r="IE162" s="369" t="s">
        <v>1188</v>
      </c>
      <c r="IF162" s="574" t="s">
        <v>1188</v>
      </c>
      <c r="IG162" s="472" t="str">
        <f t="shared" si="272"/>
        <v>-</v>
      </c>
      <c r="IH162" s="609">
        <v>0.68510870448565508</v>
      </c>
      <c r="II162" s="694">
        <v>0.65466602694949549</v>
      </c>
      <c r="IJ162" s="695">
        <v>0.67340740175693869</v>
      </c>
      <c r="IK162" s="696">
        <v>0.6095761457340374</v>
      </c>
      <c r="IL162" s="696">
        <v>0.70547714864351929</v>
      </c>
      <c r="IM162" s="697">
        <v>0.63020341166348692</v>
      </c>
      <c r="IN162" s="599">
        <v>3</v>
      </c>
      <c r="IO162" s="600">
        <v>1</v>
      </c>
      <c r="IP162" s="601">
        <v>1</v>
      </c>
      <c r="IQ162" s="600">
        <v>39</v>
      </c>
      <c r="IR162" s="587">
        <v>55</v>
      </c>
      <c r="IS162" s="601">
        <v>94</v>
      </c>
      <c r="IT162" s="599" t="s">
        <v>1188</v>
      </c>
      <c r="IU162" s="600" t="s">
        <v>1188</v>
      </c>
      <c r="IV162" s="587" t="s">
        <v>1188</v>
      </c>
      <c r="IW162" s="601" t="s">
        <v>1188</v>
      </c>
      <c r="IX162" s="602" t="s">
        <v>1188</v>
      </c>
      <c r="IY162" s="681">
        <v>0</v>
      </c>
      <c r="IZ162" s="793" t="s">
        <v>1188</v>
      </c>
      <c r="JA162" s="681">
        <v>2</v>
      </c>
      <c r="JB162" s="743" t="s">
        <v>8082</v>
      </c>
      <c r="JC162" s="681">
        <v>1</v>
      </c>
      <c r="JD162" s="430">
        <v>1</v>
      </c>
      <c r="JE162" s="686" t="s">
        <v>8083</v>
      </c>
      <c r="JF162" s="557" t="s">
        <v>8084</v>
      </c>
      <c r="JG162" s="592">
        <v>2019</v>
      </c>
      <c r="JH162" s="369">
        <v>2</v>
      </c>
      <c r="JI162" s="430">
        <v>3</v>
      </c>
      <c r="JJ162" s="686" t="s">
        <v>8085</v>
      </c>
      <c r="JK162" s="557" t="s">
        <v>8040</v>
      </c>
      <c r="JL162" s="592">
        <v>2020</v>
      </c>
      <c r="JM162" s="369">
        <v>1</v>
      </c>
      <c r="JN162" s="430">
        <v>2</v>
      </c>
      <c r="JO162" s="430">
        <v>1</v>
      </c>
      <c r="JP162" s="686" t="s">
        <v>3357</v>
      </c>
      <c r="JQ162" s="557" t="s">
        <v>8086</v>
      </c>
      <c r="JR162" s="592">
        <v>2020</v>
      </c>
      <c r="JS162" s="369">
        <v>2</v>
      </c>
      <c r="JT162" s="430">
        <v>3</v>
      </c>
      <c r="JU162" s="686" t="s">
        <v>8087</v>
      </c>
      <c r="JV162" s="557" t="s">
        <v>8088</v>
      </c>
      <c r="JW162" s="592">
        <v>2016</v>
      </c>
      <c r="JX162" s="606">
        <v>2</v>
      </c>
      <c r="JY162" s="750" t="s">
        <v>8089</v>
      </c>
      <c r="JZ162" s="606">
        <v>2018</v>
      </c>
      <c r="KA162" s="606">
        <f t="shared" si="273"/>
        <v>3</v>
      </c>
      <c r="KB162" s="606"/>
      <c r="KC162" s="606">
        <v>2</v>
      </c>
      <c r="KD162" s="606">
        <v>1</v>
      </c>
      <c r="KE162" s="606"/>
      <c r="KF162" s="606">
        <f t="shared" si="274"/>
        <v>0</v>
      </c>
      <c r="KG162" s="606"/>
      <c r="KH162" s="606"/>
      <c r="KI162" s="606"/>
      <c r="KJ162" s="606"/>
      <c r="KK162" s="606">
        <v>1</v>
      </c>
      <c r="KL162" s="606">
        <v>1</v>
      </c>
      <c r="KM162" s="608">
        <f t="shared" si="345"/>
        <v>0.71628088951110835</v>
      </c>
      <c r="KN162" s="609">
        <v>1.081404447555542</v>
      </c>
      <c r="KO162" s="609">
        <v>82.211540222167969</v>
      </c>
      <c r="KP162" s="610">
        <v>8</v>
      </c>
      <c r="KQ162" s="608">
        <f t="shared" si="346"/>
        <v>0.68117973804473875</v>
      </c>
      <c r="KR162" s="609">
        <v>0.90589869022369385</v>
      </c>
      <c r="KS162" s="609">
        <v>80.288459777832031</v>
      </c>
      <c r="KT162" s="610">
        <v>11</v>
      </c>
      <c r="KU162" s="610">
        <v>60</v>
      </c>
      <c r="KV162" s="606" t="s">
        <v>5586</v>
      </c>
      <c r="KW162" s="606" t="s">
        <v>8034</v>
      </c>
      <c r="KX162" s="700" t="str">
        <f t="shared" ca="1" si="275"/>
        <v>A</v>
      </c>
      <c r="KY162" s="701">
        <f t="shared" ca="1" si="276"/>
        <v>0.75889121934839499</v>
      </c>
      <c r="KZ162" s="702">
        <f t="shared" ca="1" si="235"/>
        <v>0.8201388235294117</v>
      </c>
      <c r="LA162" s="703">
        <f t="shared" ca="1" si="236"/>
        <v>0.71987619047619045</v>
      </c>
      <c r="LB162" s="703">
        <f t="shared" ca="1" si="237"/>
        <v>0.56844166666666662</v>
      </c>
      <c r="LC162" s="704">
        <f t="shared" ca="1" si="238"/>
        <v>0.92710819672131151</v>
      </c>
      <c r="LD162" s="696" cm="1">
        <f t="array" aca="1" ref="LD162" ca="1">INDIRECT(LD$203&amp;ROW())*LD$205</f>
        <v>8</v>
      </c>
      <c r="LE162" s="696" cm="1">
        <f t="array" aca="1" ref="LE162" ca="1">INDIRECT(LE$203&amp;ROW())*LE$205</f>
        <v>8</v>
      </c>
      <c r="LF162" s="696" cm="1">
        <f t="array" aca="1" ref="LF162" ca="1">INDIRECT(LF$203&amp;ROW())*LF$205</f>
        <v>8</v>
      </c>
      <c r="LG162" s="696" cm="1">
        <f t="array" aca="1" ref="LG162" ca="1">INDIRECT(LG$203&amp;ROW())*LG$205</f>
        <v>3</v>
      </c>
      <c r="LH162" s="696" cm="1">
        <f t="array" aca="1" ref="LH162" ca="1">INDIRECT(LH$203&amp;ROW())*LH$205</f>
        <v>3</v>
      </c>
      <c r="LI162" s="696" cm="1">
        <f t="array" aca="1" ref="LI162" ca="1">INDIRECT(LI$203&amp;ROW())*LI$205</f>
        <v>3</v>
      </c>
      <c r="LJ162" s="696" cm="1">
        <f t="array" aca="1" ref="LJ162" ca="1">INDIRECT(LJ$203&amp;ROW())*LJ$205</f>
        <v>3</v>
      </c>
      <c r="LK162" s="696" cm="1">
        <f t="array" aca="1" ref="LK162" ca="1">INDIRECT(LK$203&amp;ROW())*LK$205</f>
        <v>3</v>
      </c>
      <c r="LL162" s="696" cm="1">
        <f t="array" aca="1" ref="LL162" ca="1">INDIRECT(LL$203&amp;ROW())*LL$205</f>
        <v>3</v>
      </c>
      <c r="LM162" s="696" cm="1">
        <f t="array" aca="1" ref="LM162" ca="1">INDIRECT(LM$203&amp;ROW())*LM$205</f>
        <v>6</v>
      </c>
      <c r="LN162" s="696" cm="1">
        <f t="array" aca="1" ref="LN162" ca="1">INDIRECT(LN$203&amp;ROW())*LN$205</f>
        <v>3</v>
      </c>
      <c r="LO162" s="696" cm="1">
        <f t="array" aca="1" ref="LO162" ca="1">INDIRECT(LO$203&amp;ROW())*LO$205</f>
        <v>6</v>
      </c>
      <c r="LP162" s="696" cm="1">
        <f t="array" aca="1" ref="LP162" ca="1">INDIRECT(LP$203&amp;ROW())*LP$205</f>
        <v>4</v>
      </c>
      <c r="LQ162" s="696" cm="1">
        <f t="array" aca="1" ref="LQ162" ca="1">IF(INDIRECT(LQ$203&amp;ROW())="-",0,INDIRECT(LQ$203&amp;ROW())*LQ$205)</f>
        <v>4.7118000000000002</v>
      </c>
      <c r="LR162" s="696" cm="1">
        <f t="array" aca="1" ref="LR162" ca="1">INDIRECT(LR$203&amp;ROW())*LR$205</f>
        <v>4</v>
      </c>
      <c r="LS162" s="696" cm="1">
        <f t="array" aca="1" ref="LS162" ca="1">IF(INDIRECT(LS$203&amp;ROW())="-",0,INDIRECT(LS$203&amp;ROW())*LS$205)</f>
        <v>5.1173999999999999</v>
      </c>
      <c r="LT162" s="696" cm="1">
        <f t="array" aca="1" ref="LT162" ca="1">INDIRECT(LT$203&amp;ROW())*LT$205</f>
        <v>2</v>
      </c>
      <c r="LU162" s="696" cm="1">
        <f t="array" aca="1" ref="LU162" ca="1">INDIRECT(LU$203&amp;ROW())*LU$205</f>
        <v>2</v>
      </c>
      <c r="LV162" s="696" cm="1">
        <f t="array" aca="1" ref="LV162" ca="1">INDIRECT(LV$203&amp;ROW())*LV$205</f>
        <v>2</v>
      </c>
      <c r="LW162" s="696" cm="1">
        <f t="array" aca="1" ref="LW162" ca="1">INDIRECT(LW$203&amp;ROW())*LW$205</f>
        <v>2</v>
      </c>
      <c r="LX162" s="696" cm="1">
        <f t="array" aca="1" ref="LX162" ca="1">INDIRECT(LX$203&amp;ROW())*LX$205</f>
        <v>2</v>
      </c>
      <c r="LY162" s="696" cm="1">
        <f t="array" aca="1" ref="LY162" ca="1">IF(INDIRECT(LY$203&amp;ROW())="-",0,INDIRECT(LY$203&amp;ROW())*LY$205)</f>
        <v>5.1425999999999998</v>
      </c>
      <c r="LZ162" s="696" cm="1">
        <f t="array" aca="1" ref="LZ162" ca="1">INDIRECT(LZ$203&amp;ROW())*LZ$205</f>
        <v>0</v>
      </c>
      <c r="MA162" s="696" cm="1">
        <f t="array" aca="1" ref="MA162" ca="1">INDIRECT(MA$203&amp;ROW())*MA$205</f>
        <v>4</v>
      </c>
      <c r="MB162" s="696" cm="1">
        <f t="array" aca="1" ref="MB162" ca="1">INDIRECT(MB$203&amp;ROW())*MB$205</f>
        <v>0</v>
      </c>
      <c r="MC162" s="696" cm="1">
        <f t="array" aca="1" ref="MC162" ca="1">IF($MB162=0,0,INDIRECT(MC$203&amp;ROW())*MC$205)</f>
        <v>0</v>
      </c>
      <c r="MD162" s="696" cm="1">
        <f t="array" aca="1" ref="MD162" ca="1">IF($MB162=0,0,INDIRECT(MD$203&amp;ROW())*MD$205)</f>
        <v>0</v>
      </c>
      <c r="ME162" s="696" cm="1">
        <f t="array" aca="1" ref="ME162" ca="1">IF($MB162=0,0,INDIRECT(ME$203&amp;ROW())*ME$205)</f>
        <v>0</v>
      </c>
      <c r="MF162" s="696" cm="1">
        <f t="array" aca="1" ref="MF162" ca="1">IF($MB162=0,0,INDIRECT(MF$203&amp;ROW())*MF$205)</f>
        <v>0</v>
      </c>
      <c r="MG162" s="696" cm="1">
        <f t="array" aca="1" ref="MG162" ca="1">INDIRECT(MG$203&amp;ROW())*MG$205</f>
        <v>4</v>
      </c>
      <c r="MH162" s="696" cm="1">
        <f t="array" aca="1" ref="MH162" ca="1">IF($MG162=0,0,INDIRECT(MH$203&amp;ROW())*MH$205)</f>
        <v>0.5</v>
      </c>
      <c r="MI162" s="696" cm="1">
        <f t="array" aca="1" ref="MI162" ca="1">IF($MG162=0,0,INDIRECT(MI$203&amp;ROW())*MI$205)</f>
        <v>0</v>
      </c>
      <c r="MJ162" s="696" cm="1">
        <f t="array" aca="1" ref="MJ162" ca="1">INDIRECT(MJ$203&amp;ROW())*MJ$205</f>
        <v>0</v>
      </c>
      <c r="MK162" s="696" cm="1">
        <f t="array" aca="1" ref="MK162" ca="1">INDIRECT(MK$203&amp;ROW())*MK$205</f>
        <v>4</v>
      </c>
      <c r="ML162" s="696" cm="1">
        <f t="array" aca="1" ref="ML162" ca="1">INDIRECT(ML$203&amp;ROW())*ML$205</f>
        <v>6</v>
      </c>
      <c r="MM162" s="696" cm="1">
        <f t="array" aca="1" ref="MM162" ca="1">INDIRECT(MM$203&amp;ROW())*MM$205</f>
        <v>6</v>
      </c>
      <c r="MN162" s="696" cm="1">
        <f t="array" aca="1" ref="MN162" ca="1">INDIRECT(MN$203&amp;ROW())*MN$205</f>
        <v>4</v>
      </c>
      <c r="MO162" s="696" cm="1">
        <f t="array" aca="1" ref="MO162" ca="1">INDIRECT(MO$203&amp;ROW())*MO$205</f>
        <v>2</v>
      </c>
      <c r="MP162" s="696" cm="1">
        <f t="array" aca="1" ref="MP162" ca="1">INDIRECT(MP$203&amp;ROW())*MP$205</f>
        <v>2</v>
      </c>
      <c r="MQ162" s="696" cm="1">
        <f t="array" aca="1" ref="MQ162" ca="1">INDIRECT(MQ$203&amp;ROW())*MQ$205</f>
        <v>2</v>
      </c>
      <c r="MR162" s="696" cm="1">
        <f t="array" aca="1" ref="MR162" ca="1">INDIRECT(MR$203&amp;ROW())*MR$205</f>
        <v>2</v>
      </c>
      <c r="MS162" s="696" cm="1">
        <f t="array" aca="1" ref="MS162" ca="1">INDIRECT(MS$203&amp;ROW())*MS$205</f>
        <v>2</v>
      </c>
      <c r="MT162" s="696" cm="1">
        <f t="array" aca="1" ref="MT162" ca="1">INDIRECT(MT$203&amp;ROW())*MT$205</f>
        <v>3</v>
      </c>
      <c r="MU162" s="696" cm="1">
        <f t="array" aca="1" ref="MU162" ca="1">INDIRECT(MU$203&amp;ROW())*MU$205</f>
        <v>2</v>
      </c>
      <c r="MV162" s="696" cm="1">
        <f t="array" aca="1" ref="MV162" ca="1">IF(INDIRECT(MV$203&amp;ROW())="-",0,INDIRECT(MV$203&amp;ROW())*MV$205)</f>
        <v>5.5535999999999994</v>
      </c>
      <c r="MW162" s="696" cm="1">
        <f t="array" aca="1" ref="MW162" ca="1">INDIRECT(MW$203&amp;ROW())*MW$205</f>
        <v>4</v>
      </c>
      <c r="MX162" s="696" cm="1">
        <f t="array" aca="1" ref="MX162" ca="1">INDIRECT(MX$203&amp;ROW())*MX$205</f>
        <v>4</v>
      </c>
      <c r="MY162" s="696" cm="1">
        <f t="array" aca="1" ref="MY162" ca="1">INDIRECT(MY$203&amp;ROW())*MY$205</f>
        <v>8</v>
      </c>
      <c r="NA162" s="701">
        <f t="shared" si="277"/>
        <v>0.89720243902439023</v>
      </c>
      <c r="NB162" s="617">
        <f t="shared" si="278"/>
        <v>0.70377857142857148</v>
      </c>
      <c r="NC162" s="695">
        <f t="shared" si="279"/>
        <v>0.37362307692307695</v>
      </c>
      <c r="ND162" s="697">
        <f t="shared" si="280"/>
        <v>0.9602074074074074</v>
      </c>
      <c r="NE162" s="694">
        <f t="shared" si="281"/>
        <v>0.73370287369586151</v>
      </c>
      <c r="NF162" s="682" t="str">
        <f t="shared" si="282"/>
        <v>B</v>
      </c>
      <c r="NH162" s="606" t="s">
        <v>8034</v>
      </c>
      <c r="NI162" s="563" t="str">
        <f t="shared" si="239"/>
        <v>A</v>
      </c>
      <c r="NJ162" s="563" t="str">
        <f t="shared" si="283"/>
        <v>B</v>
      </c>
      <c r="NK162" s="563" t="str">
        <f t="shared" ca="1" si="284"/>
        <v>A</v>
      </c>
      <c r="NL162" s="563" t="str">
        <f t="shared" ca="1" si="285"/>
        <v>B</v>
      </c>
      <c r="NM162" s="563" t="str">
        <f t="shared" ca="1" si="286"/>
        <v>B</v>
      </c>
      <c r="NN162" s="563" t="str">
        <f t="shared" ca="1" si="306"/>
        <v>B</v>
      </c>
      <c r="NO162" s="563" t="str">
        <f t="shared" ca="1" si="307"/>
        <v>B</v>
      </c>
      <c r="NP162" s="606" t="str">
        <f t="shared" si="287"/>
        <v>Yes</v>
      </c>
      <c r="NQ162" s="682" t="str">
        <f t="shared" si="288"/>
        <v>Yes</v>
      </c>
      <c r="NR162" s="682" t="e">
        <f>IF(OR(AND(NI162="A",OR(NJ162="C",NJ162="D")),AND(NI162="A",OR(#REF!="C",#REF!="D")),AND(NI162="B",OR(NJ162="D",#REF!="D")),AND(OR(NI162="C",NI162="D"),OR(NJ162="A",NJ162="B")),AND(OR(NI162="C",NI162="D"),OR(#REF!="A",#REF!="B")),AND(OR(NJ162="A",#REF!="A",NJ162="B",#REF!="B"),OR(NP162="-",NQ162="-")),AND(OR(NJ162="C",#REF!="C",NJ162="D",#REF!="D"),NP162="Yes")),"Yes","-")</f>
        <v>#REF!</v>
      </c>
      <c r="NS162" s="607"/>
      <c r="NT162" s="619">
        <f t="shared" si="289"/>
        <v>0.85460000000000003</v>
      </c>
      <c r="NU162" s="619">
        <f t="shared" si="290"/>
        <v>0.73370287369586151</v>
      </c>
      <c r="NV162" s="619">
        <f t="shared" ca="1" si="291"/>
        <v>0.75889121934839499</v>
      </c>
      <c r="NW162" s="619">
        <f t="shared" ca="1" si="308"/>
        <v>0.73800592316318214</v>
      </c>
      <c r="NX162" s="619">
        <f t="shared" ca="1" si="309"/>
        <v>0.72109310422731776</v>
      </c>
      <c r="NY162" s="620">
        <f t="shared" ca="1" si="310"/>
        <v>0.74123772493680384</v>
      </c>
      <c r="NZ162" s="620">
        <f t="shared" ca="1" si="311"/>
        <v>0.72467533092774228</v>
      </c>
      <c r="OA162" s="705">
        <v>0.51300000000000001</v>
      </c>
      <c r="OB162" s="706">
        <v>17</v>
      </c>
      <c r="OC162" s="494"/>
      <c r="OE162" s="606" t="s">
        <v>8034</v>
      </c>
      <c r="OF162" s="700" t="str">
        <f t="shared" ca="1" si="292"/>
        <v>B</v>
      </c>
      <c r="OG162" s="701">
        <f t="shared" ca="1" si="312"/>
        <v>0.73800592316318214</v>
      </c>
      <c r="OH162" s="705">
        <f t="shared" ca="1" si="293"/>
        <v>0.87450010455531435</v>
      </c>
      <c r="OI162" s="696">
        <f t="shared" ca="1" si="294"/>
        <v>0.70077308506900893</v>
      </c>
      <c r="OJ162" s="696">
        <f t="shared" ca="1" si="295"/>
        <v>0.42046161793445114</v>
      </c>
      <c r="OK162" s="697">
        <f t="shared" ca="1" si="296"/>
        <v>0.95628888509395393</v>
      </c>
      <c r="OL162" s="696" cm="1">
        <f t="array" aca="1" ref="OL162" ca="1">INDIRECT(OL$203&amp;ROW())*OL$205</f>
        <v>1.4956</v>
      </c>
      <c r="OM162" s="696" cm="1">
        <f t="array" aca="1" ref="OM162" ca="1">INDIRECT(OM$203&amp;ROW())*OM$205</f>
        <v>1.2061999999999999</v>
      </c>
      <c r="ON162" s="696" cm="1">
        <f t="array" aca="1" ref="ON162" ca="1">INDIRECT(ON$203&amp;ROW())*ON$205</f>
        <v>1.4561999999999999</v>
      </c>
      <c r="OO162" s="696" cm="1">
        <f t="array" aca="1" ref="OO162" ca="1">INDIRECT(OO$203&amp;ROW())*OO$205</f>
        <v>1.0790999999999999</v>
      </c>
      <c r="OP162" s="696" cm="1">
        <f t="array" aca="1" ref="OP162" ca="1">INDIRECT(OP$203&amp;ROW())*OP$205</f>
        <v>1.5831</v>
      </c>
      <c r="OQ162" s="696" cm="1">
        <f t="array" aca="1" ref="OQ162" ca="1">INDIRECT(OQ$203&amp;ROW())*OQ$205</f>
        <v>1.5849</v>
      </c>
      <c r="OR162" s="696" cm="1">
        <f t="array" aca="1" ref="OR162" ca="1">INDIRECT(OR$203&amp;ROW())*OR$205</f>
        <v>1.4141999999999999</v>
      </c>
      <c r="OS162" s="696" cm="1">
        <f t="array" aca="1" ref="OS162" ca="1">INDIRECT(OS$203&amp;ROW())*OS$205</f>
        <v>1.5387</v>
      </c>
      <c r="OT162" s="696" cm="1">
        <f t="array" aca="1" ref="OT162" ca="1">INDIRECT(OT$203&amp;ROW())*OT$205</f>
        <v>1.4727000000000001</v>
      </c>
      <c r="OU162" s="696" cm="1">
        <f t="array" aca="1" ref="OU162" ca="1">INDIRECT(OU$203&amp;ROW())*OU$205</f>
        <v>1.9304999999999999</v>
      </c>
      <c r="OV162" s="696" cm="1">
        <f t="array" aca="1" ref="OV162" ca="1">INDIRECT(OV$203&amp;ROW())*OV$205</f>
        <v>1.2161999999999999</v>
      </c>
      <c r="OW162" s="696" cm="1">
        <f t="array" aca="1" ref="OW162" ca="1">INDIRECT(OW$203&amp;ROW())*OW$205</f>
        <v>1.5144000000000002</v>
      </c>
      <c r="OX162" s="696" cm="1">
        <f t="array" aca="1" ref="OX162" ca="1">INDIRECT(OX$203&amp;ROW())*OX$205</f>
        <v>1.3977999999999999</v>
      </c>
      <c r="OY162" s="696" cm="1">
        <f t="array" aca="1" ref="OY162" ca="1">IF(INDIRECT(OY$203&amp;ROW())="-",0,INDIRECT(OY$203&amp;ROW())*OY$205)</f>
        <v>0.55732740999999997</v>
      </c>
      <c r="OZ162" s="696" cm="1">
        <f t="array" aca="1" ref="OZ162" ca="1">INDIRECT(OZ$203&amp;ROW())*OZ$205</f>
        <v>0.71030000000000004</v>
      </c>
      <c r="PA162" s="696" cm="1">
        <f t="array" aca="1" ref="PA162" ca="1">IF(INDIRECT(PA$203&amp;ROW())="-",0,INDIRECT(PA$203&amp;ROW())*PA$205)</f>
        <v>0.75345185999999997</v>
      </c>
      <c r="PB162" s="705" cm="1">
        <f t="array" aca="1" ref="PB162" ca="1">INDIRECT(PB$203&amp;ROW())*PB$205</f>
        <v>0.75419999999999998</v>
      </c>
      <c r="PC162" s="696" cm="1">
        <f t="array" aca="1" ref="PC162" ca="1">INDIRECT(PC$203&amp;ROW())*PC$205</f>
        <v>1.3946000000000001</v>
      </c>
      <c r="PD162" s="696" cm="1">
        <f t="array" aca="1" ref="PD162" ca="1">INDIRECT(PD$203&amp;ROW())*PD$205</f>
        <v>1.4683999999999999</v>
      </c>
      <c r="PE162" s="696" cm="1">
        <f t="array" aca="1" ref="PE162" ca="1">INDIRECT(PE$203&amp;ROW())*PE$205</f>
        <v>1.28</v>
      </c>
      <c r="PF162" s="696" cm="1">
        <f t="array" aca="1" ref="PF162" ca="1">INDIRECT(PF$203&amp;ROW())*PF$205</f>
        <v>1.3308</v>
      </c>
      <c r="PG162" s="696" cm="1">
        <f t="array" aca="1" ref="PG162" ca="1">IF(INDIRECT(PG$203&amp;ROW())="-",0,INDIRECT(PG$203&amp;ROW())*PG$205)</f>
        <v>0.74996249999999998</v>
      </c>
      <c r="PH162" s="696" cm="1">
        <f t="array" aca="1" ref="PH162" ca="1">INDIRECT(PH$203&amp;ROW())*PH$205</f>
        <v>0</v>
      </c>
      <c r="PI162" s="696" cm="1">
        <f t="array" aca="1" ref="PI162" ca="1">INDIRECT(PI$203&amp;ROW())*PI$205</f>
        <v>1.2145999999999999</v>
      </c>
      <c r="PJ162" s="696" cm="1">
        <f t="array" aca="1" ref="PJ162" ca="1">INDIRECT(PJ$203&amp;ROW())*PJ$205</f>
        <v>0</v>
      </c>
      <c r="PK162" s="696" cm="1">
        <f t="array" aca="1" ref="PK162" ca="1">IF($PJ162=0,0,INDIRECT(PK$203&amp;ROW())*PK$205)</f>
        <v>0</v>
      </c>
      <c r="PL162" s="696" cm="1">
        <f t="array" aca="1" ref="PL162" ca="1">IF($MPE162=0,0,INDIRECT(PL$203&amp;ROW())*PL$205)</f>
        <v>0</v>
      </c>
      <c r="PM162" s="696" cm="1">
        <f t="array" aca="1" ref="PM162" ca="1">IF($MPE162=0,0,INDIRECT(PM$203&amp;ROW())*PM$205)</f>
        <v>0</v>
      </c>
      <c r="PN162" s="696" cm="1">
        <f t="array" aca="1" ref="PN162" ca="1">IF($PJ162=0,0,INDIRECT(PN$203&amp;ROW())*PN$205)</f>
        <v>0</v>
      </c>
      <c r="PO162" s="696" cm="1">
        <f t="array" aca="1" ref="PO162" ca="1">INDIRECT(PO$203&amp;ROW())*PO$205</f>
        <v>0.73140000000000005</v>
      </c>
      <c r="PP162" s="696" cm="1">
        <f t="array" aca="1" ref="PP162" ca="1">IF($PO162=0,0,INDIRECT(PP$203&amp;ROW())*PP$205)</f>
        <v>0.68189999999999995</v>
      </c>
      <c r="PQ162" s="696" cm="1">
        <f t="array" aca="1" ref="PQ162" ca="1">IF($PO162=0,0,INDIRECT(PQ$203&amp;ROW())*PQ$205)</f>
        <v>0</v>
      </c>
      <c r="PR162" s="696" cm="1">
        <f t="array" aca="1" ref="PR162" ca="1">INDIRECT(PR$203&amp;ROW())*PR$205</f>
        <v>0</v>
      </c>
      <c r="PS162" s="696" cm="1">
        <f t="array" aca="1" ref="PS162" ca="1">INDIRECT(PS$203&amp;ROW())*PS$205</f>
        <v>0.7389</v>
      </c>
      <c r="PT162" s="696" cm="1">
        <f t="array" aca="1" ref="PT162" ca="1">INDIRECT(PT$203&amp;ROW())*PT$205</f>
        <v>1.4406000000000001</v>
      </c>
      <c r="PU162" s="696" cm="1">
        <f t="array" aca="1" ref="PU162" ca="1">INDIRECT(PU$203&amp;ROW())*PU$205</f>
        <v>1.7696999999999998</v>
      </c>
      <c r="PV162" s="696" cm="1">
        <f t="array" aca="1" ref="PV162" ca="1">INDIRECT(PV$203&amp;ROW())*PV$205</f>
        <v>0.6966</v>
      </c>
      <c r="PW162" s="696" cm="1">
        <f t="array" aca="1" ref="PW162" ca="1">INDIRECT(PW$203&amp;ROW())*PW$205</f>
        <v>1.0658000000000001</v>
      </c>
      <c r="PX162" s="696" cm="1">
        <f t="array" aca="1" ref="PX162" ca="1">INDIRECT(PX$203&amp;ROW())*PX$205</f>
        <v>1.1714</v>
      </c>
      <c r="PY162" s="696" cm="1">
        <f t="array" aca="1" ref="PY162" ca="1">INDIRECT(PY$203&amp;ROW())*PY$205</f>
        <v>1.1866000000000001</v>
      </c>
      <c r="PZ162" s="696" cm="1">
        <f t="array" aca="1" ref="PZ162" ca="1">INDIRECT(PZ$203&amp;ROW())*PZ$205</f>
        <v>0.17430000000000001</v>
      </c>
      <c r="QA162" s="696" cm="1">
        <f t="array" aca="1" ref="QA162" ca="1">INDIRECT(QA$203&amp;ROW())*QA$205</f>
        <v>0.31659999999999999</v>
      </c>
      <c r="QB162" s="696" cm="1">
        <f t="array" aca="1" ref="QB162" ca="1">INDIRECT(QB$203&amp;ROW())*QB$205</f>
        <v>2.3948999999999998</v>
      </c>
      <c r="QC162" s="696" cm="1">
        <f t="array" aca="1" ref="QC162" ca="1">INDIRECT(QC$203&amp;ROW())*QC$205</f>
        <v>1.4259999999999999</v>
      </c>
      <c r="QD162" s="696" cm="1">
        <f t="array" aca="1" ref="QD162" ca="1">IF(INDIRECT(QD$203&amp;ROW())="-",0,INDIRECT(QD$203&amp;ROW())*QD$205)</f>
        <v>0.56841096000000002</v>
      </c>
      <c r="QE162" s="696" cm="1">
        <f t="array" aca="1" ref="QE162" ca="1">INDIRECT(QE$203&amp;ROW())*QE$205</f>
        <v>1.0656000000000001</v>
      </c>
      <c r="QF162" s="696" cm="1">
        <f t="array" aca="1" ref="QF162" ca="1">INDIRECT(QF$203&amp;ROW())*QF$205</f>
        <v>0.72440000000000004</v>
      </c>
      <c r="QG162" s="696" cm="1">
        <f t="array" aca="1" ref="QG162" ca="1">INDIRECT(QG$203&amp;ROW())*QG$205</f>
        <v>1.4996</v>
      </c>
      <c r="QI162" s="606" t="s">
        <v>8034</v>
      </c>
      <c r="QJ162" s="700" t="str">
        <f t="shared" ca="1" si="297"/>
        <v>B</v>
      </c>
      <c r="QK162" s="701">
        <f t="shared" ca="1" si="313"/>
        <v>0.72109310422731776</v>
      </c>
      <c r="QL162" s="705">
        <f t="shared" ca="1" si="298"/>
        <v>0.91875112231847444</v>
      </c>
      <c r="QM162" s="696">
        <f t="shared" ca="1" si="299"/>
        <v>0.72821835932334356</v>
      </c>
      <c r="QN162" s="696">
        <f t="shared" ca="1" si="300"/>
        <v>0.25710512882143477</v>
      </c>
      <c r="QO162" s="697">
        <f t="shared" ca="1" si="301"/>
        <v>0.98029780644601838</v>
      </c>
      <c r="QP162" s="696" cm="1">
        <f t="array" aca="1" ref="QP162" ca="1">INDIRECT(QP$203&amp;ROW())*QP$205</f>
        <v>6.6903293490763766E-2</v>
      </c>
      <c r="QQ162" s="696" cm="1">
        <f t="array" aca="1" ref="QQ162" ca="1">INDIRECT(QQ$203&amp;ROW())*QQ$205</f>
        <v>0.25503926590378434</v>
      </c>
      <c r="QR162" s="696" cm="1">
        <f t="array" aca="1" ref="QR162" ca="1">INDIRECT(QR$203&amp;ROW())*QR$205</f>
        <v>0.15089809664795908</v>
      </c>
      <c r="QS162" s="696" cm="1">
        <f t="array" aca="1" ref="QS162" ca="1">INDIRECT(QS$203&amp;ROW())*QS$205</f>
        <v>0.22471360933801068</v>
      </c>
      <c r="QT162" s="696" cm="1">
        <f t="array" aca="1" ref="QT162" ca="1">INDIRECT(QT$203&amp;ROW())*QT$205</f>
        <v>0.26232814414996541</v>
      </c>
      <c r="QU162" s="696" cm="1">
        <f t="array" aca="1" ref="QU162" ca="1">INDIRECT(QU$203&amp;ROW())*QU$205</f>
        <v>0.53329206883563263</v>
      </c>
      <c r="QV162" s="696" cm="1">
        <f t="array" aca="1" ref="QV162" ca="1">INDIRECT(QV$203&amp;ROW())*QV$205</f>
        <v>0.24117831443907087</v>
      </c>
      <c r="QW162" s="696" cm="1">
        <f t="array" aca="1" ref="QW162" ca="1">INDIRECT(QW$203&amp;ROW())*QW$205</f>
        <v>0.53099416374332975</v>
      </c>
      <c r="QX162" s="696" cm="1">
        <f t="array" aca="1" ref="QX162" ca="1">INDIRECT(QX$203&amp;ROW())*QX$205</f>
        <v>0.60640894423913805</v>
      </c>
      <c r="QY162" s="696" cm="1">
        <f t="array" aca="1" ref="QY162" ca="1">INDIRECT(QY$203&amp;ROW())*QY$205</f>
        <v>0.13540247513535897</v>
      </c>
      <c r="QZ162" s="696" cm="1">
        <f t="array" aca="1" ref="QZ162" ca="1">INDIRECT(QZ$203&amp;ROW())*QZ$205</f>
        <v>0.27613248380770827</v>
      </c>
      <c r="RA162" s="696" cm="1">
        <f t="array" aca="1" ref="RA162" ca="1">INDIRECT(RA$203&amp;ROW())*RA$205</f>
        <v>5.1272116233970627E-2</v>
      </c>
      <c r="RB162" s="696" cm="1">
        <f t="array" aca="1" ref="RB162" ca="1">INDIRECT(RB$203&amp;ROW())*RB$205</f>
        <v>0.11461142513892485</v>
      </c>
      <c r="RC162" s="696" cm="1">
        <f t="array" aca="1" ref="RC162" ca="1">IF(INDIRECT(RC$203&amp;ROW())="-",0,INDIRECT(RC$203&amp;ROW())*RC$205)</f>
        <v>6.589343550004774E-2</v>
      </c>
      <c r="RD162" s="696" cm="1">
        <f t="array" aca="1" ref="RD162" ca="1">INDIRECT(RD$203&amp;ROW())*RD$205</f>
        <v>3.5721048970443148E-2</v>
      </c>
      <c r="RE162" s="696" cm="1">
        <f t="array" aca="1" ref="RE162" ca="1">IF(INDIRECT(RE$203&amp;ROW())="-",0,INDIRECT(RE$203&amp;ROW())*RE$205)</f>
        <v>5.3979221987369791E-2</v>
      </c>
      <c r="RF162" s="705" cm="1">
        <f t="array" aca="1" ref="RF162" ca="1">INDIRECT(RF$203&amp;ROW())*RF$205</f>
        <v>5.3068994403248027E-2</v>
      </c>
      <c r="RG162" s="696" cm="1">
        <f t="array" aca="1" ref="RG162" ca="1">INDIRECT(RG$203&amp;ROW())*RG$205</f>
        <v>0.27650466908360405</v>
      </c>
      <c r="RH162" s="696" cm="1">
        <f t="array" aca="1" ref="RH162" ca="1">INDIRECT(RH$203&amp;ROW())*RH$205</f>
        <v>5.8387680780544585E-2</v>
      </c>
      <c r="RI162" s="696" cm="1">
        <f t="array" aca="1" ref="RI162" ca="1">INDIRECT(RI$203&amp;ROW())*RI$205</f>
        <v>0.21539378250062202</v>
      </c>
      <c r="RJ162" s="696" cm="1">
        <f t="array" aca="1" ref="RJ162" ca="1">INDIRECT(RJ$203&amp;ROW())*RJ$205</f>
        <v>0.12226723336432462</v>
      </c>
      <c r="RK162" s="696" cm="1">
        <f t="array" aca="1" ref="RK162" ca="1">IF(INDIRECT(RK$203&amp;ROW())="-",0,INDIRECT(RK$203&amp;ROW())*RK$205)</f>
        <v>5.1787352392031784E-2</v>
      </c>
      <c r="RL162" s="696" cm="1">
        <f t="array" aca="1" ref="RL162" ca="1">INDIRECT(RL$203&amp;ROW())*RL$205</f>
        <v>0</v>
      </c>
      <c r="RM162" s="696" cm="1">
        <f t="array" aca="1" ref="RM162" ca="1">INDIRECT(RM$203&amp;ROW())*RM$205</f>
        <v>2.9987460729532761E-2</v>
      </c>
      <c r="RN162" s="696" cm="1">
        <f t="array" aca="1" ref="RN162" ca="1">INDIRECT(RN$203&amp;ROW())*RN$205</f>
        <v>0</v>
      </c>
      <c r="RO162" s="696" cm="1">
        <f t="array" aca="1" ref="RO162" ca="1">IF($RN162=0,0,INDIRECT(RO$203&amp;ROW())*RO$205)</f>
        <v>0</v>
      </c>
      <c r="RP162" s="696" cm="1">
        <f t="array" aca="1" ref="RP162" ca="1">IF($RN162=0,0,INDIRECT(RP$203&amp;ROW())*RP$205)</f>
        <v>0</v>
      </c>
      <c r="RQ162" s="696" cm="1">
        <f t="array" aca="1" ref="RQ162" ca="1">IF($RN162=0,0,INDIRECT(RQ$203&amp;ROW())*RQ$205)</f>
        <v>0</v>
      </c>
      <c r="RR162" s="696" cm="1">
        <f t="array" aca="1" ref="RR162" ca="1">IF($RN162=0,0,INDIRECT(RR$203&amp;ROW())*RR$205)</f>
        <v>0</v>
      </c>
      <c r="RS162" s="696" cm="1">
        <f t="array" aca="1" ref="RS162" ca="1">INDIRECT(RS$203&amp;ROW())*RS$205</f>
        <v>7.7466902221184339E-2</v>
      </c>
      <c r="RT162" s="696" cm="1">
        <f t="array" aca="1" ref="RT162" ca="1">IF($RS162=0,0,INDIRECT(RT$203&amp;ROW())*RT$205)</f>
        <v>8.1033461602244533E-2</v>
      </c>
      <c r="RU162" s="696" cm="1">
        <f t="array" aca="1" ref="RU162" ca="1">IF($RS162=0,0,INDIRECT(RU$203&amp;ROW())*RU$205)</f>
        <v>0</v>
      </c>
      <c r="RV162" s="696" cm="1">
        <f t="array" aca="1" ref="RV162" ca="1">INDIRECT(RV$203&amp;ROW())*RV$205</f>
        <v>0</v>
      </c>
      <c r="RW162" s="696" cm="1">
        <f t="array" aca="1" ref="RW162" ca="1">INDIRECT(RW$203&amp;ROW())*RW$205</f>
        <v>2.6659190312299668E-2</v>
      </c>
      <c r="RX162" s="696" cm="1">
        <f t="array" aca="1" ref="RX162" ca="1">INDIRECT(RX$203&amp;ROW())*RX$205</f>
        <v>0.19074035443114332</v>
      </c>
      <c r="RY162" s="696" cm="1">
        <f t="array" aca="1" ref="RY162" ca="1">INDIRECT(RY$203&amp;ROW())*RY$205</f>
        <v>8.4396695370290389E-2</v>
      </c>
      <c r="RZ162" s="696" cm="1">
        <f t="array" aca="1" ref="RZ162" ca="1">INDIRECT(RZ$203&amp;ROW())*RZ$205</f>
        <v>3.6812489486199085E-2</v>
      </c>
      <c r="SA162" s="696" cm="1">
        <f t="array" aca="1" ref="SA162" ca="1">INDIRECT(SA$203&amp;ROW())*SA$205</f>
        <v>0.20458618579029147</v>
      </c>
      <c r="SB162" s="696" cm="1">
        <f t="array" aca="1" ref="SB162" ca="1">INDIRECT(SB$203&amp;ROW())*SB$205</f>
        <v>4.7124126502052749E-2</v>
      </c>
      <c r="SC162" s="696" cm="1">
        <f t="array" aca="1" ref="SC162" ca="1">INDIRECT(SC$203&amp;ROW())*SC$205</f>
        <v>5.4291606235991073E-2</v>
      </c>
      <c r="SD162" s="696" cm="1">
        <f t="array" aca="1" ref="SD162" ca="1">INDIRECT(SD$203&amp;ROW())*SD$205</f>
        <v>0.3072993885784252</v>
      </c>
      <c r="SE162" s="696" cm="1">
        <f t="array" aca="1" ref="SE162" ca="1">INDIRECT(SE$203&amp;ROW())*SE$205</f>
        <v>0.2585618210787391</v>
      </c>
      <c r="SF162" s="696" cm="1">
        <f t="array" aca="1" ref="SF162" ca="1">INDIRECT(SF$203&amp;ROW())*SF$205</f>
        <v>0.19835664972334499</v>
      </c>
      <c r="SG162" s="696" cm="1">
        <f t="array" aca="1" ref="SG162" ca="1">INDIRECT(SG$203&amp;ROW())*SG$205</f>
        <v>7.4767843909269882E-2</v>
      </c>
      <c r="SH162" s="696" cm="1">
        <f t="array" aca="1" ref="SH162" ca="1">IF(INDIRECT(SH$203&amp;ROW())="-",0,INDIRECT(SH$203&amp;ROW())*SH$205)</f>
        <v>7.2826261360588132E-2</v>
      </c>
      <c r="SI162" s="696" cm="1">
        <f t="array" aca="1" ref="SI162" ca="1">INDIRECT(SI$203&amp;ROW())*SI$205</f>
        <v>0.24423887568083891</v>
      </c>
      <c r="SJ162" s="696" cm="1">
        <f t="array" aca="1" ref="SJ162" ca="1">INDIRECT(SJ$203&amp;ROW())*SJ$205</f>
        <v>0.10961749760323641</v>
      </c>
      <c r="SK162" s="696" cm="1">
        <f t="array" aca="1" ref="SK162" ca="1">INDIRECT(SK$203&amp;ROW())*SK$205</f>
        <v>0.21261490593800375</v>
      </c>
      <c r="SN162" s="606" t="s">
        <v>8034</v>
      </c>
      <c r="SO162" s="707" cm="1">
        <f t="array" aca="1" ref="SO162" ca="1">INDIRECT(SO$203&amp;ROW())*SO$205</f>
        <v>2</v>
      </c>
      <c r="SP162" s="707" cm="1">
        <f t="array" aca="1" ref="SP162" ca="1">INDIRECT(SP$203&amp;ROW())*SP$205</f>
        <v>2</v>
      </c>
      <c r="SQ162" s="707" cm="1">
        <f t="array" aca="1" ref="SQ162" ca="1">INDIRECT(SQ$203&amp;ROW())*SQ$205</f>
        <v>2</v>
      </c>
      <c r="SR162" s="707" cm="1">
        <f t="array" aca="1" ref="SR162" ca="1">INDIRECT(SR$203&amp;ROW())*SR$205</f>
        <v>3</v>
      </c>
      <c r="SS162" s="707" cm="1">
        <f t="array" aca="1" ref="SS162" ca="1">INDIRECT(SS$203&amp;ROW())*SS$205</f>
        <v>3</v>
      </c>
      <c r="ST162" s="707" cm="1">
        <f t="array" aca="1" ref="ST162" ca="1">INDIRECT(ST$203&amp;ROW())*ST$205</f>
        <v>3</v>
      </c>
      <c r="SU162" s="707" cm="1">
        <f t="array" aca="1" ref="SU162" ca="1">INDIRECT(SU$203&amp;ROW())*SU$205</f>
        <v>3</v>
      </c>
      <c r="SV162" s="707" cm="1">
        <f t="array" aca="1" ref="SV162" ca="1">INDIRECT(SV$203&amp;ROW())*SV$205</f>
        <v>3</v>
      </c>
      <c r="SW162" s="707" cm="1">
        <f t="array" aca="1" ref="SW162" ca="1">INDIRECT(SW$203&amp;ROW())*SW$205</f>
        <v>3</v>
      </c>
      <c r="SX162" s="707" cm="1">
        <f t="array" aca="1" ref="SX162" ca="1">INDIRECT(SX$203&amp;ROW())*SX$205</f>
        <v>3</v>
      </c>
      <c r="SY162" s="707" cm="1">
        <f t="array" aca="1" ref="SY162" ca="1">INDIRECT(SY$203&amp;ROW())*SY$205</f>
        <v>3</v>
      </c>
      <c r="SZ162" s="707" cm="1">
        <f t="array" aca="1" ref="SZ162" ca="1">INDIRECT(SZ$203&amp;ROW())*SZ$205</f>
        <v>3</v>
      </c>
      <c r="TA162" s="707" cm="1">
        <f t="array" aca="1" ref="TA162" ca="1">INDIRECT(TA$203&amp;ROW())*TA$205</f>
        <v>2</v>
      </c>
      <c r="TB162" s="696" cm="1">
        <f t="array" aca="1" ref="TB162" ca="1">IF(INDIRECT(TB$203&amp;ROW())="-",0,INDIRECT(TB$203&amp;ROW())*TB$205)</f>
        <v>0.7853</v>
      </c>
      <c r="TC162" s="707" cm="1">
        <f t="array" aca="1" ref="TC162" ca="1">INDIRECT(TC$203&amp;ROW())*TC$205</f>
        <v>1</v>
      </c>
      <c r="TD162" s="696" cm="1">
        <f t="array" aca="1" ref="TD162" ca="1">IF(INDIRECT(TD$203&amp;ROW())="-",0,INDIRECT(TD$203&amp;ROW())*TD$205)</f>
        <v>0.85289999999999999</v>
      </c>
      <c r="TE162" s="732" cm="1">
        <f t="array" aca="1" ref="TE162" ca="1">INDIRECT(TE$203&amp;ROW())*TE$205</f>
        <v>1</v>
      </c>
      <c r="TF162" s="707" cm="1">
        <f t="array" aca="1" ref="TF162" ca="1">INDIRECT(TF$203&amp;ROW())*TF$205</f>
        <v>2</v>
      </c>
      <c r="TG162" s="707" cm="1">
        <f t="array" aca="1" ref="TG162" ca="1">INDIRECT(TG$203&amp;ROW())*TG$205</f>
        <v>2</v>
      </c>
      <c r="TH162" s="707" cm="1">
        <f t="array" aca="1" ref="TH162" ca="1">INDIRECT(TH$203&amp;ROW())*TH$205</f>
        <v>2</v>
      </c>
      <c r="TI162" s="707" cm="1">
        <f t="array" aca="1" ref="TI162" ca="1">INDIRECT(TI$203&amp;ROW())*TI$205</f>
        <v>2</v>
      </c>
      <c r="TJ162" s="696" cm="1">
        <f t="array" aca="1" ref="TJ162" ca="1">IF(INDIRECT(TJ$203&amp;ROW())="-",0,INDIRECT(TJ$203&amp;ROW())*TJ$205)</f>
        <v>0.85709999999999997</v>
      </c>
      <c r="TK162" s="707" cm="1">
        <f t="array" aca="1" ref="TK162" ca="1">INDIRECT(TK$203&amp;ROW())*TK$205</f>
        <v>0</v>
      </c>
      <c r="TL162" s="707" cm="1">
        <f t="array" aca="1" ref="TL162" ca="1">INDIRECT(TL$203&amp;ROW())*TL$205</f>
        <v>2</v>
      </c>
      <c r="TM162" s="707" cm="1">
        <f t="array" aca="1" ref="TM162" ca="1">INDIRECT(TM$203&amp;ROW())*TM$205</f>
        <v>0</v>
      </c>
      <c r="TN162" s="707" cm="1">
        <f t="array" aca="1" ref="TN162" ca="1">IF($TM162=0,0,INDIRECT(TN$203&amp;ROW())*TN$205)</f>
        <v>0</v>
      </c>
      <c r="TO162" s="707" cm="1">
        <f t="array" aca="1" ref="TO162" ca="1">IF($TM162=0,0,INDIRECT(TO$203&amp;ROW())*TO$205)</f>
        <v>0</v>
      </c>
      <c r="TP162" s="707" cm="1">
        <f t="array" aca="1" ref="TP162" ca="1">IF($TM162=0,0,INDIRECT(TP$203&amp;ROW())*TP$205)</f>
        <v>0</v>
      </c>
      <c r="TQ162" s="707" cm="1">
        <f t="array" aca="1" ref="TQ162" ca="1">IF($TM162=0,0,INDIRECT(TQ$203&amp;ROW())*TQ$205)</f>
        <v>0</v>
      </c>
      <c r="TR162" s="707" cm="1">
        <f t="array" aca="1" ref="TR162" ca="1">INDIRECT(TR$203&amp;ROW())*TR$205</f>
        <v>1</v>
      </c>
      <c r="TS162" s="707" cm="1">
        <f t="array" aca="1" ref="TS162" ca="1">IF($TR162=0,0,INDIRECT(TS$203&amp;ROW())*TS$205)</f>
        <v>1</v>
      </c>
      <c r="TT162" s="707" cm="1">
        <f t="array" aca="1" ref="TT162" ca="1">IF($TR162=0,0,INDIRECT(TT$203&amp;ROW())*TT$205)</f>
        <v>0</v>
      </c>
      <c r="TU162" s="707" cm="1">
        <f t="array" aca="1" ref="TU162" ca="1">INDIRECT(TU$203&amp;ROW())*TU$205</f>
        <v>0</v>
      </c>
      <c r="TV162" s="707" cm="1">
        <f t="array" aca="1" ref="TV162" ca="1">INDIRECT(TV$203&amp;ROW())*TV$205</f>
        <v>1</v>
      </c>
      <c r="TW162" s="707" cm="1">
        <f t="array" aca="1" ref="TW162" ca="1">INDIRECT(TW$203&amp;ROW())*TW$205</f>
        <v>2</v>
      </c>
      <c r="TX162" s="707" cm="1">
        <f t="array" aca="1" ref="TX162" ca="1">INDIRECT(TX$203&amp;ROW())*TX$205</f>
        <v>3</v>
      </c>
      <c r="TY162" s="707" cm="1">
        <f t="array" aca="1" ref="TY162" ca="1">INDIRECT(TY$203&amp;ROW())*TY$205</f>
        <v>1</v>
      </c>
      <c r="TZ162" s="707" cm="1">
        <f t="array" aca="1" ref="TZ162" ca="1">INDIRECT(TZ$203&amp;ROW())*TZ$205</f>
        <v>2</v>
      </c>
      <c r="UA162" s="707" cm="1">
        <f t="array" aca="1" ref="UA162" ca="1">INDIRECT(UA$203&amp;ROW())*UA$205</f>
        <v>2</v>
      </c>
      <c r="UB162" s="707" cm="1">
        <f t="array" aca="1" ref="UB162" ca="1">INDIRECT(UB$203&amp;ROW())*UB$205</f>
        <v>2</v>
      </c>
      <c r="UC162" s="707" cm="1">
        <f t="array" aca="1" ref="UC162" ca="1">INDIRECT(UC$203&amp;ROW())*UC$205</f>
        <v>1</v>
      </c>
      <c r="UD162" s="707" cm="1">
        <f t="array" aca="1" ref="UD162" ca="1">INDIRECT(UD$203&amp;ROW())*UD$205</f>
        <v>1</v>
      </c>
      <c r="UE162" s="707" cm="1">
        <f t="array" aca="1" ref="UE162" ca="1">INDIRECT(UE$203&amp;ROW())*UE$205</f>
        <v>3</v>
      </c>
      <c r="UF162" s="707" cm="1">
        <f t="array" aca="1" ref="UF162" ca="1">INDIRECT(UF$203&amp;ROW())*UF$205</f>
        <v>2</v>
      </c>
      <c r="UG162" s="696" cm="1">
        <f t="array" aca="1" ref="UG162" ca="1">IF(INDIRECT(UG$203&amp;ROW())="-",0,INDIRECT(UG$203&amp;ROW())*UG$205)</f>
        <v>0.92559999999999998</v>
      </c>
      <c r="UH162" s="707" cm="1">
        <f t="array" aca="1" ref="UH162" ca="1">INDIRECT(UH$203&amp;ROW())*UH$205</f>
        <v>2</v>
      </c>
      <c r="UI162" s="707" cm="1">
        <f t="array" aca="1" ref="UI162" ca="1">INDIRECT(UI$203&amp;ROW())*UI$205</f>
        <v>1</v>
      </c>
      <c r="UJ162" s="707" cm="1">
        <f t="array" aca="1" ref="UJ162" ca="1">INDIRECT(UJ$203&amp;ROW())*UJ$205</f>
        <v>2</v>
      </c>
      <c r="UM162" s="606" t="s">
        <v>8034</v>
      </c>
      <c r="UN162" s="616">
        <f t="shared" ca="1" si="341"/>
        <v>1.3455222970601226</v>
      </c>
      <c r="UO162" s="616">
        <f t="shared" ca="1" si="341"/>
        <v>1.5785703781343867</v>
      </c>
      <c r="UP162" s="616">
        <f t="shared" ca="1" si="341"/>
        <v>1.190315493832806</v>
      </c>
      <c r="UQ162" s="616">
        <f t="shared" ca="1" si="341"/>
        <v>0.29355872991449461</v>
      </c>
      <c r="UR162" s="616">
        <f t="shared" ca="1" si="341"/>
        <v>1.0502465449096676</v>
      </c>
      <c r="US162" s="616">
        <f t="shared" ca="1" si="341"/>
        <v>0.41305213694811815</v>
      </c>
      <c r="UT162" s="616">
        <f t="shared" ca="1" si="341"/>
        <v>0.30690415393182785</v>
      </c>
      <c r="UU162" s="616">
        <f t="shared" ca="1" si="341"/>
        <v>0.53359975015917405</v>
      </c>
      <c r="UV162" s="616">
        <f t="shared" ca="1" si="341"/>
        <v>0.44410973870643028</v>
      </c>
      <c r="UW162" s="616">
        <f t="shared" ca="1" si="341"/>
        <v>0.6421874155054268</v>
      </c>
      <c r="UX162" s="616">
        <f t="shared" ca="1" si="341"/>
        <v>0.28247365722383649</v>
      </c>
      <c r="UY162" s="616">
        <f t="shared" ca="1" si="341"/>
        <v>1.5108379627063613</v>
      </c>
      <c r="UZ162" s="616">
        <f t="shared" ca="1" si="341"/>
        <v>1.1960042318268584</v>
      </c>
      <c r="VA162" s="616">
        <f t="shared" ca="1" si="341"/>
        <v>0.92129763390404129</v>
      </c>
      <c r="VB162" s="616">
        <f t="shared" ca="1" si="341"/>
        <v>0.38200252083713526</v>
      </c>
      <c r="VC162" s="616">
        <f t="shared" ca="1" si="341"/>
        <v>1.1643429491007591</v>
      </c>
      <c r="VD162" s="616">
        <f t="shared" ca="1" si="342"/>
        <v>-0.36208520652341147</v>
      </c>
      <c r="VE162" s="616">
        <f t="shared" ca="1" si="342"/>
        <v>3.9909080070471406E-2</v>
      </c>
      <c r="VF162" s="616">
        <f t="shared" ca="1" si="342"/>
        <v>7.1631593782223293E-2</v>
      </c>
      <c r="VG162" s="616">
        <f t="shared" ca="1" si="342"/>
        <v>1.2788179585372306</v>
      </c>
      <c r="VH162" s="616">
        <f t="shared" ca="1" si="342"/>
        <v>-0.12784420028857393</v>
      </c>
      <c r="VI162" s="616">
        <f t="shared" ca="1" si="342"/>
        <v>1.1147379143051366</v>
      </c>
      <c r="VJ162" s="616">
        <f t="shared" ca="1" si="342"/>
        <v>-0.90132677458943244</v>
      </c>
      <c r="VK162" s="616">
        <f t="shared" ca="1" si="342"/>
        <v>0.83678976492872159</v>
      </c>
      <c r="VL162" s="616">
        <f t="shared" ca="1" si="342"/>
        <v>-0.83864555511817418</v>
      </c>
      <c r="VM162" s="616">
        <f t="shared" ca="1" si="342"/>
        <v>-0.57201237404204519</v>
      </c>
      <c r="VN162" s="616">
        <f t="shared" ca="1" si="342"/>
        <v>-0.62639799545694341</v>
      </c>
      <c r="VO162" s="616">
        <f t="shared" ca="1" si="342"/>
        <v>-0.42150866262694142</v>
      </c>
      <c r="VP162" s="616">
        <f t="shared" ca="1" si="338"/>
        <v>-0.46221149066820022</v>
      </c>
      <c r="VQ162" s="616">
        <f t="shared" ca="1" si="338"/>
        <v>1.2773868528042598</v>
      </c>
      <c r="VR162" s="616">
        <f t="shared" ca="1" si="338"/>
        <v>1.5497103694524457</v>
      </c>
      <c r="VS162" s="616">
        <f t="shared" ca="1" si="333"/>
        <v>-0.40481357988865657</v>
      </c>
      <c r="VT162" s="616">
        <f t="shared" ca="1" si="320"/>
        <v>-0.3878135405833677</v>
      </c>
      <c r="VU162" s="616">
        <f t="shared" ca="1" si="320"/>
        <v>1.2114249894444582</v>
      </c>
      <c r="VV162" s="616">
        <f t="shared" ca="1" si="320"/>
        <v>1.6727825257285902</v>
      </c>
      <c r="VW162" s="616">
        <f t="shared" ca="1" si="320"/>
        <v>0.66845613582062358</v>
      </c>
      <c r="VX162" s="616">
        <f t="shared" ca="1" si="320"/>
        <v>0.76953548521680748</v>
      </c>
      <c r="VY162" s="616">
        <f t="shared" ca="1" si="320"/>
        <v>0.70583605694264007</v>
      </c>
      <c r="VZ162" s="616">
        <f t="shared" ca="1" si="320"/>
        <v>0.68442622420316401</v>
      </c>
      <c r="WA162" s="616">
        <f t="shared" ca="1" si="320"/>
        <v>0.92808016936885662</v>
      </c>
      <c r="WB162" s="616">
        <f t="shared" ca="1" si="320"/>
        <v>0.33435322352896929</v>
      </c>
      <c r="WC162" s="616">
        <f t="shared" ca="1" si="320"/>
        <v>0.47817673461028487</v>
      </c>
      <c r="WD162" s="616">
        <f t="shared" ca="1" si="347"/>
        <v>1.1315684290219801</v>
      </c>
      <c r="WE162" s="616">
        <f t="shared" ca="1" si="347"/>
        <v>0.67426644196529939</v>
      </c>
      <c r="WF162" s="616">
        <f t="shared" ca="1" si="347"/>
        <v>1.2220110851996913</v>
      </c>
      <c r="WG162" s="616">
        <f t="shared" ca="1" si="347"/>
        <v>1.1042161560551988</v>
      </c>
      <c r="WH162" s="616">
        <f t="shared" ca="1" si="347"/>
        <v>0.91987607881584121</v>
      </c>
      <c r="WI162" s="627">
        <f t="shared" ca="1" si="347"/>
        <v>1.0659329460226332</v>
      </c>
      <c r="WL162" s="606" t="s">
        <v>8034</v>
      </c>
      <c r="WM162" s="700" t="str">
        <f t="shared" ca="1" si="321"/>
        <v>B</v>
      </c>
      <c r="WN162" s="479">
        <f t="shared" ca="1" si="322"/>
        <v>0.74123772493680384</v>
      </c>
      <c r="WO162" s="495">
        <f t="shared" ca="1" si="303"/>
        <v>0.9044800588710924</v>
      </c>
      <c r="WP162" s="458">
        <f t="shared" ca="1" si="303"/>
        <v>0.71932397649500479</v>
      </c>
      <c r="WQ162" s="458">
        <f t="shared" ca="1" si="303"/>
        <v>0.3961435778720333</v>
      </c>
      <c r="WR162" s="459">
        <f t="shared" ca="1" si="303"/>
        <v>0.94500328650908472</v>
      </c>
      <c r="WS162" s="495">
        <f t="shared" ca="1" si="323"/>
        <v>0.85516727873884824</v>
      </c>
      <c r="WT162" s="458">
        <f t="shared" ca="1" si="324"/>
        <v>0.3587363993040375</v>
      </c>
      <c r="WU162" s="458">
        <f t="shared" ca="1" si="325"/>
        <v>9.9996183696360139E-2</v>
      </c>
      <c r="WV162" s="459">
        <f t="shared" ca="1" si="326"/>
        <v>0.96423878812562902</v>
      </c>
      <c r="WW162" s="484">
        <f t="shared" ca="1" si="352"/>
        <v>1.0061815737415598</v>
      </c>
      <c r="WX162" s="484">
        <f t="shared" ca="1" si="352"/>
        <v>0.95203579505284863</v>
      </c>
      <c r="WY162" s="484">
        <f t="shared" ca="1" si="352"/>
        <v>0.86666871105966603</v>
      </c>
      <c r="WZ162" s="484">
        <f t="shared" ca="1" si="352"/>
        <v>0.10559307515024371</v>
      </c>
      <c r="XA162" s="484">
        <f t="shared" ca="1" si="352"/>
        <v>0.5542151017488316</v>
      </c>
      <c r="XB162" s="484">
        <f t="shared" ca="1" si="352"/>
        <v>0.21821544394969081</v>
      </c>
      <c r="XC162" s="484">
        <f t="shared" ca="1" si="352"/>
        <v>0.14467461816346364</v>
      </c>
      <c r="XD162" s="484">
        <f t="shared" ca="1" si="348"/>
        <v>0.27368331185664035</v>
      </c>
      <c r="XE162" s="484">
        <f t="shared" ca="1" si="348"/>
        <v>0.21801347073098662</v>
      </c>
      <c r="XF162" s="484">
        <f t="shared" ca="1" si="348"/>
        <v>0.41324760187774212</v>
      </c>
      <c r="XG162" s="484">
        <f t="shared" ca="1" si="348"/>
        <v>0.1145148206385433</v>
      </c>
      <c r="XH162" s="484">
        <f t="shared" ca="1" si="348"/>
        <v>0.76267100357417117</v>
      </c>
      <c r="XI162" s="484">
        <f t="shared" ca="1" si="348"/>
        <v>0.83588735762379129</v>
      </c>
      <c r="XJ162" s="484">
        <f t="shared" ca="1" si="348"/>
        <v>0.65384493078169814</v>
      </c>
      <c r="XK162" s="484">
        <f t="shared" ca="1" si="348"/>
        <v>0.2713363905506172</v>
      </c>
      <c r="XL162" s="484">
        <f t="shared" ca="1" si="349"/>
        <v>1.0285805612356105</v>
      </c>
      <c r="XM162" s="484">
        <f t="shared" ca="1" si="349"/>
        <v>-0.27308466275995691</v>
      </c>
      <c r="XN162" s="484">
        <f t="shared" ca="1" si="349"/>
        <v>2.7828601533139714E-2</v>
      </c>
      <c r="XO162" s="484">
        <f t="shared" ca="1" si="349"/>
        <v>5.2591916154908339E-2</v>
      </c>
      <c r="XP162" s="484">
        <f t="shared" ca="1" si="349"/>
        <v>0.81844349346382761</v>
      </c>
      <c r="XQ162" s="484">
        <f t="shared" ca="1" si="349"/>
        <v>-8.50675308720171E-2</v>
      </c>
      <c r="XR162" s="484">
        <f t="shared" ca="1" si="349"/>
        <v>0.97539567501699453</v>
      </c>
      <c r="XS162" s="484">
        <f t="shared" ca="1" si="349"/>
        <v>-0.55611861992167977</v>
      </c>
      <c r="XT162" s="484">
        <f t="shared" ca="1" si="349"/>
        <v>0.50818242424121263</v>
      </c>
      <c r="XU162" s="484">
        <f t="shared" ca="1" si="349"/>
        <v>-0.63720289277878872</v>
      </c>
      <c r="XV162" s="484">
        <f t="shared" ca="1" si="349"/>
        <v>-0.30179372854458303</v>
      </c>
      <c r="XW162" s="484">
        <f t="shared" ca="1" si="349"/>
        <v>-0.40427726626791127</v>
      </c>
      <c r="XX162" s="484">
        <f t="shared" ca="1" si="349"/>
        <v>-0.20379943838012618</v>
      </c>
      <c r="XY162" s="484">
        <f t="shared" ca="1" si="349"/>
        <v>-0.24303080179333969</v>
      </c>
      <c r="XZ162" s="484">
        <f t="shared" ca="1" si="349"/>
        <v>0.93428074414103568</v>
      </c>
      <c r="YA162" s="484">
        <f t="shared" ca="1" si="349"/>
        <v>1.0567475009296226</v>
      </c>
      <c r="YB162" s="484">
        <f t="shared" ref="YB162:YB193" ca="1" si="358">(VS162*YB$205)</f>
        <v>-0.21272953623148902</v>
      </c>
      <c r="YC162" s="484">
        <f t="shared" ref="YC162:YC193" ca="1" si="359">(VT162*YC$205)</f>
        <v>-0.17304240180829866</v>
      </c>
      <c r="YD162" s="484">
        <f t="shared" ref="YD162:YD193" ca="1" si="360">(VU162*YD$205)</f>
        <v>0.89512192470051022</v>
      </c>
      <c r="YE162" s="484">
        <f t="shared" ref="YE162:YE193" ca="1" si="361">(VV162*YE$205)</f>
        <v>1.2049052532823037</v>
      </c>
      <c r="YF162" s="484">
        <f t="shared" ref="YF162:YF193" ca="1" si="362">(VW162*YF$205)</f>
        <v>0.39432227452058582</v>
      </c>
      <c r="YG162" s="484">
        <f t="shared" ca="1" si="354"/>
        <v>0.53605841900202811</v>
      </c>
      <c r="YH162" s="484">
        <f t="shared" ca="1" si="354"/>
        <v>0.3761400347447329</v>
      </c>
      <c r="YI162" s="484">
        <f t="shared" ca="1" si="354"/>
        <v>0.40086843951579315</v>
      </c>
      <c r="YJ162" s="484">
        <f t="shared" ca="1" si="354"/>
        <v>0.55062996448654267</v>
      </c>
      <c r="YK162" s="484">
        <f t="shared" ca="1" si="339"/>
        <v>5.8277766861099353E-2</v>
      </c>
      <c r="YL162" s="484">
        <f t="shared" ca="1" si="339"/>
        <v>0.15139075417761619</v>
      </c>
      <c r="YM162" s="484">
        <f t="shared" ca="1" si="339"/>
        <v>0.90333107688824665</v>
      </c>
      <c r="YN162" s="484">
        <f t="shared" ca="1" si="339"/>
        <v>0.48075197312125845</v>
      </c>
      <c r="YO162" s="484">
        <f t="shared" ca="1" si="339"/>
        <v>0.7504370074211304</v>
      </c>
      <c r="YP162" s="484">
        <f t="shared" ca="1" si="339"/>
        <v>0.58832636794620996</v>
      </c>
      <c r="YQ162" s="484">
        <f t="shared" ca="1" si="339"/>
        <v>0.66635823149419537</v>
      </c>
      <c r="YR162" s="484">
        <f t="shared" ca="1" si="339"/>
        <v>0.79923652292777037</v>
      </c>
      <c r="YU162" s="606" t="s">
        <v>8034</v>
      </c>
      <c r="YV162" s="700" t="str">
        <f t="shared" ca="1" si="304"/>
        <v>B</v>
      </c>
      <c r="YW162" s="479">
        <f t="shared" ca="1" si="327"/>
        <v>0.72467533092774228</v>
      </c>
      <c r="YX162" s="495">
        <f t="shared" ca="1" si="305"/>
        <v>0.93559682465130212</v>
      </c>
      <c r="YY162" s="458">
        <f t="shared" ca="1" si="305"/>
        <v>0.72917679693525361</v>
      </c>
      <c r="YZ162" s="458">
        <f t="shared" ca="1" si="305"/>
        <v>0.25387217776895227</v>
      </c>
      <c r="ZA162" s="459">
        <f t="shared" ca="1" si="305"/>
        <v>0.98005552435546084</v>
      </c>
      <c r="ZB162" s="495">
        <f t="shared" ca="1" si="328"/>
        <v>0.7113127894103719</v>
      </c>
      <c r="ZC162" s="458">
        <f t="shared" ca="1" si="329"/>
        <v>0.42416656795649604</v>
      </c>
      <c r="ZD162" s="458">
        <f t="shared" ca="1" si="330"/>
        <v>-0.11832687571979346</v>
      </c>
      <c r="ZE162" s="459">
        <f t="shared" ca="1" si="331"/>
        <v>0.78821161860892941</v>
      </c>
      <c r="ZF162" s="484">
        <f t="shared" ca="1" si="355"/>
        <v>4.5009936569290004E-2</v>
      </c>
      <c r="ZG162" s="484">
        <f t="shared" ca="1" si="355"/>
        <v>0.20129871520842663</v>
      </c>
      <c r="ZH162" s="484">
        <f t="shared" ca="1" si="355"/>
        <v>8.9808171214972948E-2</v>
      </c>
      <c r="ZI162" s="484">
        <f t="shared" ca="1" si="355"/>
        <v>2.1988880583922777E-2</v>
      </c>
      <c r="ZJ162" s="484">
        <f t="shared" ca="1" si="355"/>
        <v>9.1836409008688807E-2</v>
      </c>
      <c r="ZK162" s="484">
        <f t="shared" ca="1" si="355"/>
        <v>7.3425809550013654E-2</v>
      </c>
      <c r="ZL162" s="484">
        <f t="shared" ca="1" si="355"/>
        <v>2.4672875513209128E-2</v>
      </c>
      <c r="ZM162" s="484">
        <f t="shared" ca="1" si="350"/>
        <v>9.4446117703140112E-2</v>
      </c>
      <c r="ZN162" s="484">
        <f t="shared" ca="1" si="350"/>
        <v>8.9770705925095284E-2</v>
      </c>
      <c r="ZO162" s="484">
        <f t="shared" ca="1" si="350"/>
        <v>2.8984588520071332E-2</v>
      </c>
      <c r="ZP162" s="484">
        <f t="shared" ca="1" si="350"/>
        <v>2.6000050859821721E-2</v>
      </c>
      <c r="ZQ162" s="484">
        <f t="shared" ca="1" si="350"/>
        <v>2.5821286544858647E-2</v>
      </c>
      <c r="ZR162" s="484">
        <f t="shared" ca="1" si="350"/>
        <v>6.8537874740930649E-2</v>
      </c>
      <c r="ZS162" s="484">
        <f t="shared" ca="1" si="350"/>
        <v>7.7304808628552837E-2</v>
      </c>
      <c r="ZT162" s="484">
        <f t="shared" ca="1" si="350"/>
        <v>1.3645530753656038E-2</v>
      </c>
      <c r="ZU162" s="484">
        <f t="shared" ca="1" si="351"/>
        <v>7.3690147167239636E-2</v>
      </c>
      <c r="ZV162" s="484">
        <f t="shared" ca="1" si="351"/>
        <v>-1.9215497798489828E-2</v>
      </c>
      <c r="ZW162" s="484">
        <f t="shared" ca="1" si="351"/>
        <v>5.5175234891583769E-3</v>
      </c>
      <c r="ZX162" s="484">
        <f t="shared" ca="1" si="351"/>
        <v>2.0912013157790479E-3</v>
      </c>
      <c r="ZY162" s="484">
        <f t="shared" ca="1" si="351"/>
        <v>0.13772471860952887</v>
      </c>
      <c r="ZZ162" s="484">
        <f t="shared" ca="1" si="351"/>
        <v>-7.8155783354792625E-3</v>
      </c>
      <c r="AAA162" s="484">
        <f t="shared" ca="1" si="351"/>
        <v>6.7354247104046944E-2</v>
      </c>
      <c r="AAB162" s="484">
        <f t="shared" ca="1" si="351"/>
        <v>-0.10150745433592355</v>
      </c>
      <c r="AAC162" s="484">
        <f t="shared" ca="1" si="351"/>
        <v>1.2546600107337495E-2</v>
      </c>
      <c r="AAD162" s="484">
        <f t="shared" ca="1" si="351"/>
        <v>-7.8682240113631882E-2</v>
      </c>
      <c r="AAE162" s="484">
        <f t="shared" ca="1" si="351"/>
        <v>-4.0219644611828483E-2</v>
      </c>
      <c r="AAF162" s="484">
        <f t="shared" ca="1" si="351"/>
        <v>-6.120902348854227E-2</v>
      </c>
      <c r="AAG162" s="484">
        <f t="shared" ca="1" si="351"/>
        <v>-4.3018323338477257E-2</v>
      </c>
      <c r="AAH162" s="484">
        <f t="shared" ca="1" si="351"/>
        <v>-3.8008707897835295E-2</v>
      </c>
      <c r="AAI162" s="484">
        <f t="shared" ca="1" si="351"/>
        <v>9.8955202424813982E-2</v>
      </c>
      <c r="AAJ162" s="484">
        <f t="shared" ca="1" si="351"/>
        <v>0.12557839571762494</v>
      </c>
      <c r="AAK162" s="484">
        <f t="shared" ref="AAK162:AAK193" ca="1" si="363">(VS162*AAK$205)</f>
        <v>-3.3183772310049216E-2</v>
      </c>
      <c r="AAL162" s="484">
        <f t="shared" ref="AAL162:AAL193" ca="1" si="364">(VT162*AAL$205)</f>
        <v>-1.741238539122681E-2</v>
      </c>
      <c r="AAM162" s="484">
        <f t="shared" ref="AAM162:AAM193" ca="1" si="365">(VU162*AAM$205)</f>
        <v>3.2295609342675426E-2</v>
      </c>
      <c r="AAN162" s="484">
        <f t="shared" ref="AAN162:AAN193" ca="1" si="366">(VV162*AAN$205)</f>
        <v>0.1595335659218472</v>
      </c>
      <c r="AAO162" s="484">
        <f t="shared" ref="AAO162:AAO193" ca="1" si="367">(VW162*AAO$205)</f>
        <v>1.8805162954418208E-2</v>
      </c>
      <c r="AAP162" s="484">
        <f t="shared" ca="1" si="357"/>
        <v>2.8328516958800835E-2</v>
      </c>
      <c r="AAQ162" s="484">
        <f t="shared" ca="1" si="357"/>
        <v>7.2202153341576855E-2</v>
      </c>
      <c r="AAR162" s="484">
        <f t="shared" ca="1" si="357"/>
        <v>1.612649398533611E-2</v>
      </c>
      <c r="AAS162" s="484">
        <f t="shared" ca="1" si="357"/>
        <v>2.5193481555402932E-2</v>
      </c>
      <c r="AAT162" s="484">
        <f t="shared" ca="1" si="340"/>
        <v>0.1027465411596778</v>
      </c>
      <c r="AAU162" s="484">
        <f t="shared" ca="1" si="340"/>
        <v>0.12363824729832018</v>
      </c>
      <c r="AAV162" s="484">
        <f t="shared" ca="1" si="340"/>
        <v>7.4818040837836219E-2</v>
      </c>
      <c r="AAW162" s="484">
        <f t="shared" ca="1" si="340"/>
        <v>2.5206724043060142E-2</v>
      </c>
      <c r="AAX162" s="484">
        <f t="shared" ca="1" si="340"/>
        <v>9.6147902632118254E-2</v>
      </c>
      <c r="AAY162" s="484">
        <f t="shared" ca="1" si="340"/>
        <v>0.13484625623176977</v>
      </c>
      <c r="AAZ162" s="484">
        <f t="shared" ca="1" si="340"/>
        <v>0.10083451386486998</v>
      </c>
      <c r="ABA162" s="484">
        <f t="shared" ca="1" si="340"/>
        <v>0.11331661652741069</v>
      </c>
    </row>
    <row r="163" spans="1:729" ht="15" customHeight="1" x14ac:dyDescent="0.35">
      <c r="A163" s="498">
        <v>161</v>
      </c>
      <c r="B163" s="628"/>
      <c r="C163" s="606" t="s">
        <v>8090</v>
      </c>
      <c r="D163" s="629">
        <v>90</v>
      </c>
      <c r="E163" s="630" t="s">
        <v>8091</v>
      </c>
      <c r="F163" s="631" t="s">
        <v>1306</v>
      </c>
      <c r="G163" s="632">
        <v>686.87800000000004</v>
      </c>
      <c r="H163" s="504">
        <v>1373.2560514139282</v>
      </c>
      <c r="I163" s="505">
        <v>2050</v>
      </c>
      <c r="J163" s="515" t="s">
        <v>8092</v>
      </c>
      <c r="K163" s="469">
        <v>1</v>
      </c>
      <c r="L163" s="735" t="s">
        <v>8093</v>
      </c>
      <c r="M163" s="817">
        <v>166</v>
      </c>
      <c r="N163" s="818">
        <v>0.34420000000000001</v>
      </c>
      <c r="O163" s="819">
        <v>0.32350000000000001</v>
      </c>
      <c r="P163" s="820">
        <v>0.21060000000000001</v>
      </c>
      <c r="Q163" s="821">
        <v>0.4985</v>
      </c>
      <c r="R163" s="818">
        <v>0.32140000000000002</v>
      </c>
      <c r="S163" s="822">
        <v>0.28160000000000002</v>
      </c>
      <c r="T163" s="822">
        <v>0.24310000000000001</v>
      </c>
      <c r="U163" s="822">
        <v>0.16667000000000001</v>
      </c>
      <c r="V163" s="822">
        <v>5.5100000000000003E-2</v>
      </c>
      <c r="W163" s="515" t="s">
        <v>8094</v>
      </c>
      <c r="X163" s="516" t="s">
        <v>8095</v>
      </c>
      <c r="Y163" s="517">
        <v>7</v>
      </c>
      <c r="Z163" s="517">
        <v>3</v>
      </c>
      <c r="AA163" s="578" t="s">
        <v>8092</v>
      </c>
      <c r="AB163" s="903">
        <v>2017</v>
      </c>
      <c r="AC163" s="369">
        <v>0</v>
      </c>
      <c r="AD163" s="431" t="s">
        <v>1188</v>
      </c>
      <c r="AE163" s="817">
        <v>0</v>
      </c>
      <c r="AF163" s="634" t="s">
        <v>1188</v>
      </c>
      <c r="AG163" s="635" t="s">
        <v>1188</v>
      </c>
      <c r="AH163" s="636" t="s">
        <v>1188</v>
      </c>
      <c r="AI163" s="636" t="s">
        <v>1188</v>
      </c>
      <c r="AJ163" s="636" t="s">
        <v>1188</v>
      </c>
      <c r="AK163" s="637" t="s">
        <v>1188</v>
      </c>
      <c r="AL163" s="765" t="s">
        <v>1188</v>
      </c>
      <c r="AM163" s="639" t="s">
        <v>1188</v>
      </c>
      <c r="AN163" s="636" t="s">
        <v>1188</v>
      </c>
      <c r="AO163" s="636" t="s">
        <v>1188</v>
      </c>
      <c r="AP163" s="636" t="s">
        <v>1188</v>
      </c>
      <c r="AQ163" s="636" t="s">
        <v>1188</v>
      </c>
      <c r="AR163" s="636" t="s">
        <v>1188</v>
      </c>
      <c r="AS163" s="636" t="s">
        <v>1188</v>
      </c>
      <c r="AT163" s="636" t="s">
        <v>1188</v>
      </c>
      <c r="AU163" s="640" t="s">
        <v>1188</v>
      </c>
      <c r="AV163" s="785" t="s">
        <v>8096</v>
      </c>
      <c r="AW163" s="642" t="s">
        <v>8097</v>
      </c>
      <c r="AX163" s="643">
        <v>2</v>
      </c>
      <c r="AY163" s="837" t="s">
        <v>8098</v>
      </c>
      <c r="AZ163" s="645">
        <v>1</v>
      </c>
      <c r="BA163" s="603" t="s">
        <v>8099</v>
      </c>
      <c r="BB163" s="631" t="s">
        <v>1143</v>
      </c>
      <c r="BC163" s="646" t="s">
        <v>747</v>
      </c>
      <c r="BD163" s="631" t="s">
        <v>1195</v>
      </c>
      <c r="BE163" s="631" t="s">
        <v>1317</v>
      </c>
      <c r="BF163" s="631">
        <v>3</v>
      </c>
      <c r="BG163" s="631">
        <v>2012</v>
      </c>
      <c r="BH163" s="631" t="s">
        <v>1197</v>
      </c>
      <c r="BI163" s="631">
        <v>1</v>
      </c>
      <c r="BJ163" s="631">
        <v>2</v>
      </c>
      <c r="BK163" s="631" t="s">
        <v>8100</v>
      </c>
      <c r="BL163" s="631" t="s">
        <v>1257</v>
      </c>
      <c r="BM163" s="551" t="s">
        <v>8101</v>
      </c>
      <c r="BN163" s="647">
        <v>1978</v>
      </c>
      <c r="BO163" s="557" t="s">
        <v>8102</v>
      </c>
      <c r="BP163" s="647">
        <v>1978</v>
      </c>
      <c r="BQ163" s="647">
        <v>2</v>
      </c>
      <c r="BR163" s="647">
        <v>4</v>
      </c>
      <c r="BS163" s="647" t="s">
        <v>1188</v>
      </c>
      <c r="BT163" s="647" t="s">
        <v>1188</v>
      </c>
      <c r="BU163" s="647" t="s">
        <v>1188</v>
      </c>
      <c r="BV163" s="648" t="s">
        <v>1188</v>
      </c>
      <c r="BW163" s="649" t="s">
        <v>8103</v>
      </c>
      <c r="BX163" s="650">
        <v>1965</v>
      </c>
      <c r="BY163" s="647" t="s">
        <v>2445</v>
      </c>
      <c r="BZ163" s="651" t="s">
        <v>2446</v>
      </c>
      <c r="CA163" s="647">
        <v>2</v>
      </c>
      <c r="CB163" s="647" t="s">
        <v>1801</v>
      </c>
      <c r="CC163" s="709" t="s">
        <v>8104</v>
      </c>
      <c r="CD163" s="652">
        <v>2010</v>
      </c>
      <c r="CE163" s="647">
        <v>3</v>
      </c>
      <c r="CF163" s="647">
        <v>2</v>
      </c>
      <c r="CG163" s="515" t="s">
        <v>8105</v>
      </c>
      <c r="CH163" s="647">
        <v>1978</v>
      </c>
      <c r="CI163" s="647" t="s">
        <v>1188</v>
      </c>
      <c r="CJ163" s="647" t="s">
        <v>1188</v>
      </c>
      <c r="CK163" s="651" t="s">
        <v>1207</v>
      </c>
      <c r="CL163" s="651" t="s">
        <v>1208</v>
      </c>
      <c r="CM163" s="647">
        <v>2</v>
      </c>
      <c r="CN163" s="647" t="s">
        <v>1209</v>
      </c>
      <c r="CO163" s="709" t="s">
        <v>8106</v>
      </c>
      <c r="CP163" s="647">
        <v>2012</v>
      </c>
      <c r="CQ163" s="647">
        <v>3</v>
      </c>
      <c r="CR163" s="650">
        <v>2</v>
      </c>
      <c r="CS163" s="709" t="s">
        <v>8104</v>
      </c>
      <c r="CT163" s="647">
        <v>2020</v>
      </c>
      <c r="CU163" s="648">
        <v>3</v>
      </c>
      <c r="CV163" s="709" t="s">
        <v>8107</v>
      </c>
      <c r="CW163" s="654">
        <v>2018</v>
      </c>
      <c r="CX163" s="655">
        <v>2</v>
      </c>
      <c r="CY163" s="666" t="s">
        <v>1188</v>
      </c>
      <c r="CZ163" s="665" t="s">
        <v>1188</v>
      </c>
      <c r="DA163" s="655">
        <v>0</v>
      </c>
      <c r="DB163" s="723">
        <v>11000</v>
      </c>
      <c r="DC163" s="753">
        <v>1</v>
      </c>
      <c r="DD163" s="659" t="s">
        <v>8108</v>
      </c>
      <c r="DE163" s="648">
        <v>2004</v>
      </c>
      <c r="DF163" s="708" t="s">
        <v>1188</v>
      </c>
      <c r="DG163" s="664" t="s">
        <v>1188</v>
      </c>
      <c r="DH163" s="666">
        <v>0</v>
      </c>
      <c r="DI163" s="710" t="s">
        <v>1188</v>
      </c>
      <c r="DJ163" s="578" t="s">
        <v>1188</v>
      </c>
      <c r="DK163" s="665" t="s">
        <v>1188</v>
      </c>
      <c r="DL163" s="665">
        <v>0</v>
      </c>
      <c r="DM163" s="655">
        <v>0</v>
      </c>
      <c r="DN163" s="790" t="s">
        <v>1497</v>
      </c>
      <c r="DO163" s="791" t="s">
        <v>8109</v>
      </c>
      <c r="DP163" s="663">
        <v>2</v>
      </c>
      <c r="DQ163" s="642" t="s">
        <v>8110</v>
      </c>
      <c r="DR163" s="709" t="s">
        <v>8111</v>
      </c>
      <c r="DS163" s="753">
        <v>2009</v>
      </c>
      <c r="DT163" s="753">
        <v>3</v>
      </c>
      <c r="DU163" s="657">
        <v>2</v>
      </c>
      <c r="DV163" s="651" t="s">
        <v>8112</v>
      </c>
      <c r="DW163" s="578" t="s">
        <v>8113</v>
      </c>
      <c r="DX163" s="647">
        <v>2010</v>
      </c>
      <c r="DY163" s="647">
        <v>3</v>
      </c>
      <c r="DZ163" s="647">
        <v>1</v>
      </c>
      <c r="EA163" s="603" t="s">
        <v>8114</v>
      </c>
      <c r="EB163" s="506" t="s">
        <v>8097</v>
      </c>
      <c r="EC163" s="647">
        <v>2</v>
      </c>
      <c r="ED163" s="668" t="s">
        <v>1453</v>
      </c>
      <c r="EE163" s="647">
        <v>1989</v>
      </c>
      <c r="EF163" s="647">
        <v>3</v>
      </c>
      <c r="EG163" s="650" t="s">
        <v>1220</v>
      </c>
      <c r="EH163" s="648">
        <v>4</v>
      </c>
      <c r="EI163" s="551" t="s">
        <v>8115</v>
      </c>
      <c r="EJ163" s="651" t="s">
        <v>8116</v>
      </c>
      <c r="EK163" s="647" t="s">
        <v>1188</v>
      </c>
      <c r="EL163" s="647" t="s">
        <v>1188</v>
      </c>
      <c r="EM163" s="669" t="s">
        <v>1188</v>
      </c>
      <c r="EN163" s="647" t="s">
        <v>8117</v>
      </c>
      <c r="EO163" s="651" t="s">
        <v>8118</v>
      </c>
      <c r="EP163" s="556">
        <v>1</v>
      </c>
      <c r="EQ163" s="556" t="s">
        <v>1262</v>
      </c>
      <c r="ER163" s="557" t="s">
        <v>8119</v>
      </c>
      <c r="ES163" s="556">
        <v>2017</v>
      </c>
      <c r="ET163" s="556">
        <v>3</v>
      </c>
      <c r="EU163" s="671">
        <v>1</v>
      </c>
      <c r="EV163" s="672"/>
      <c r="EW163" s="673" t="s">
        <v>1005</v>
      </c>
      <c r="EX163" s="674"/>
      <c r="EY163" s="631" t="s">
        <v>2586</v>
      </c>
      <c r="EZ163" s="631">
        <v>1</v>
      </c>
      <c r="FA163" s="675"/>
      <c r="FB163" s="648">
        <v>0</v>
      </c>
      <c r="FC163" s="676"/>
      <c r="FD163" s="647"/>
      <c r="FE163" s="648"/>
      <c r="FF163" s="652" t="s">
        <v>1225</v>
      </c>
      <c r="FG163" s="563" t="s">
        <v>1282</v>
      </c>
      <c r="FH163" s="631" t="str">
        <f t="shared" si="266"/>
        <v>D</v>
      </c>
      <c r="FI163" s="677">
        <f t="shared" si="267"/>
        <v>0</v>
      </c>
      <c r="FJ163" s="678">
        <f t="shared" si="268"/>
        <v>0</v>
      </c>
      <c r="FK163" s="679">
        <f t="shared" si="269"/>
        <v>0</v>
      </c>
      <c r="FL163" s="680">
        <f t="shared" si="270"/>
        <v>0</v>
      </c>
      <c r="FM163" s="681">
        <v>0</v>
      </c>
      <c r="FN163" s="430" t="s">
        <v>1188</v>
      </c>
      <c r="FO163" s="686" t="s">
        <v>1188</v>
      </c>
      <c r="FP163" s="686" t="s">
        <v>1188</v>
      </c>
      <c r="FQ163" s="430">
        <v>0</v>
      </c>
      <c r="FR163" s="682" t="s">
        <v>1188</v>
      </c>
      <c r="FS163" s="369">
        <v>0</v>
      </c>
      <c r="FT163" s="430" t="s">
        <v>1188</v>
      </c>
      <c r="FU163" s="431" t="s">
        <v>1188</v>
      </c>
      <c r="FV163" s="369">
        <v>0</v>
      </c>
      <c r="FW163" s="430" t="s">
        <v>1188</v>
      </c>
      <c r="FX163" s="431" t="s">
        <v>1188</v>
      </c>
      <c r="FY163" s="369">
        <v>0</v>
      </c>
      <c r="FZ163" s="430" t="s">
        <v>1188</v>
      </c>
      <c r="GA163" s="686" t="s">
        <v>1188</v>
      </c>
      <c r="GB163" s="431" t="s">
        <v>1188</v>
      </c>
      <c r="GC163" s="369">
        <v>0</v>
      </c>
      <c r="GD163" s="430" t="s">
        <v>1188</v>
      </c>
      <c r="GE163" s="686" t="s">
        <v>1188</v>
      </c>
      <c r="GF163" s="431" t="s">
        <v>1188</v>
      </c>
      <c r="GG163" s="369">
        <v>0</v>
      </c>
      <c r="GH163" s="430" t="s">
        <v>1188</v>
      </c>
      <c r="GI163" s="686" t="s">
        <v>1188</v>
      </c>
      <c r="GJ163" s="431" t="s">
        <v>1188</v>
      </c>
      <c r="GK163" s="369">
        <v>0</v>
      </c>
      <c r="GL163" s="430" t="s">
        <v>1188</v>
      </c>
      <c r="GM163" s="686" t="s">
        <v>1188</v>
      </c>
      <c r="GN163" s="946" t="s">
        <v>1188</v>
      </c>
      <c r="GO163" s="676">
        <v>0</v>
      </c>
      <c r="GP163" s="917" t="s">
        <v>1188</v>
      </c>
      <c r="GQ163" s="872" t="s">
        <v>1188</v>
      </c>
      <c r="GR163" s="872" t="s">
        <v>1188</v>
      </c>
      <c r="GS163" s="872" t="s">
        <v>1188</v>
      </c>
      <c r="GT163" s="873" t="s">
        <v>1188</v>
      </c>
      <c r="GU163" s="581">
        <v>0</v>
      </c>
      <c r="GV163" s="687" t="s">
        <v>1188</v>
      </c>
      <c r="GW163" s="872" t="s">
        <v>1188</v>
      </c>
      <c r="GX163" s="873" t="s">
        <v>1188</v>
      </c>
      <c r="GY163" s="874">
        <v>0</v>
      </c>
      <c r="GZ163" s="582" t="s">
        <v>1188</v>
      </c>
      <c r="HA163" s="583" t="s">
        <v>5605</v>
      </c>
      <c r="HB163" s="584">
        <v>2</v>
      </c>
      <c r="HC163" s="585">
        <v>0</v>
      </c>
      <c r="HD163" s="586" t="s">
        <v>1188</v>
      </c>
      <c r="HE163" s="690" t="s">
        <v>1188</v>
      </c>
      <c r="HF163" s="587" t="s">
        <v>1188</v>
      </c>
      <c r="HG163" s="587" t="s">
        <v>1188</v>
      </c>
      <c r="HH163" s="588">
        <v>0</v>
      </c>
      <c r="HI163" s="586" t="s">
        <v>1188</v>
      </c>
      <c r="HJ163" s="690" t="s">
        <v>1188</v>
      </c>
      <c r="HK163" s="691" t="s">
        <v>1188</v>
      </c>
      <c r="HL163" s="692">
        <v>0</v>
      </c>
      <c r="HM163" s="693" t="s">
        <v>1188</v>
      </c>
      <c r="HN163" s="592" t="s">
        <v>1188</v>
      </c>
      <c r="HO163" s="681" t="s">
        <v>1188</v>
      </c>
      <c r="HP163" s="574" t="s">
        <v>1188</v>
      </c>
      <c r="HQ163" s="472" t="str">
        <f t="shared" si="271"/>
        <v>-</v>
      </c>
      <c r="HR163" s="593" t="s">
        <v>1188</v>
      </c>
      <c r="HS163" s="574" t="s">
        <v>1188</v>
      </c>
      <c r="HT163" s="574" t="s">
        <v>1188</v>
      </c>
      <c r="HU163" s="574" t="s">
        <v>1188</v>
      </c>
      <c r="HV163" s="574" t="s">
        <v>1188</v>
      </c>
      <c r="HW163" s="574" t="s">
        <v>1188</v>
      </c>
      <c r="HX163" s="574" t="s">
        <v>1188</v>
      </c>
      <c r="HY163" s="574" t="s">
        <v>1188</v>
      </c>
      <c r="HZ163" s="574" t="s">
        <v>1188</v>
      </c>
      <c r="IA163" s="574" t="s">
        <v>1188</v>
      </c>
      <c r="IB163" s="574" t="s">
        <v>1188</v>
      </c>
      <c r="IC163" s="574" t="s">
        <v>1188</v>
      </c>
      <c r="ID163" s="681" t="s">
        <v>1188</v>
      </c>
      <c r="IE163" s="369" t="s">
        <v>1188</v>
      </c>
      <c r="IF163" s="574" t="s">
        <v>1188</v>
      </c>
      <c r="IG163" s="472" t="str">
        <f t="shared" si="272"/>
        <v>-</v>
      </c>
      <c r="IH163" s="609" t="s">
        <v>1188</v>
      </c>
      <c r="II163" s="694" t="s">
        <v>1188</v>
      </c>
      <c r="IJ163" s="695" t="s">
        <v>1188</v>
      </c>
      <c r="IK163" s="696" t="s">
        <v>1188</v>
      </c>
      <c r="IL163" s="696" t="s">
        <v>1188</v>
      </c>
      <c r="IM163" s="697" t="s">
        <v>1188</v>
      </c>
      <c r="IN163" s="599">
        <v>3</v>
      </c>
      <c r="IO163" s="600">
        <v>2</v>
      </c>
      <c r="IP163" s="601">
        <v>2</v>
      </c>
      <c r="IQ163" s="600">
        <v>30</v>
      </c>
      <c r="IR163" s="587">
        <v>49</v>
      </c>
      <c r="IS163" s="601">
        <v>79</v>
      </c>
      <c r="IT163" s="599" t="s">
        <v>1188</v>
      </c>
      <c r="IU163" s="600" t="s">
        <v>1188</v>
      </c>
      <c r="IV163" s="587" t="s">
        <v>1188</v>
      </c>
      <c r="IW163" s="601" t="s">
        <v>1188</v>
      </c>
      <c r="IX163" s="602" t="s">
        <v>1188</v>
      </c>
      <c r="IY163" s="681">
        <v>0</v>
      </c>
      <c r="IZ163" s="698" t="s">
        <v>1188</v>
      </c>
      <c r="JA163" s="681">
        <v>2</v>
      </c>
      <c r="JB163" s="699" t="s">
        <v>8120</v>
      </c>
      <c r="JC163" s="681">
        <v>0</v>
      </c>
      <c r="JD163" s="430" t="s">
        <v>1188</v>
      </c>
      <c r="JE163" s="686" t="s">
        <v>1188</v>
      </c>
      <c r="JF163" s="686" t="s">
        <v>1188</v>
      </c>
      <c r="JG163" s="592" t="s">
        <v>1188</v>
      </c>
      <c r="JH163" s="369">
        <v>0</v>
      </c>
      <c r="JI163" s="430" t="s">
        <v>1188</v>
      </c>
      <c r="JJ163" s="686" t="s">
        <v>1188</v>
      </c>
      <c r="JK163" s="686" t="s">
        <v>1188</v>
      </c>
      <c r="JL163" s="592" t="s">
        <v>1188</v>
      </c>
      <c r="JM163" s="369">
        <v>0</v>
      </c>
      <c r="JN163" s="430" t="s">
        <v>1188</v>
      </c>
      <c r="JO163" s="430" t="s">
        <v>1188</v>
      </c>
      <c r="JP163" s="686" t="s">
        <v>1188</v>
      </c>
      <c r="JQ163" s="686" t="s">
        <v>1188</v>
      </c>
      <c r="JR163" s="592" t="s">
        <v>1188</v>
      </c>
      <c r="JS163" s="369">
        <v>0</v>
      </c>
      <c r="JT163" s="430" t="s">
        <v>1188</v>
      </c>
      <c r="JU163" s="686" t="s">
        <v>1188</v>
      </c>
      <c r="JV163" s="686" t="s">
        <v>1188</v>
      </c>
      <c r="JW163" s="592" t="s">
        <v>1188</v>
      </c>
      <c r="JX163" s="606">
        <v>0</v>
      </c>
      <c r="JY163" s="607" t="s">
        <v>1188</v>
      </c>
      <c r="JZ163" s="606" t="s">
        <v>1188</v>
      </c>
      <c r="KA163" s="606">
        <f t="shared" si="273"/>
        <v>0</v>
      </c>
      <c r="KB163" s="606"/>
      <c r="KC163" s="606"/>
      <c r="KD163" s="606"/>
      <c r="KE163" s="606"/>
      <c r="KF163" s="606">
        <f t="shared" si="274"/>
        <v>0</v>
      </c>
      <c r="KG163" s="606"/>
      <c r="KH163" s="606"/>
      <c r="KI163" s="606"/>
      <c r="KJ163" s="606"/>
      <c r="KK163" s="606">
        <v>0</v>
      </c>
      <c r="KL163" s="606">
        <v>0</v>
      </c>
      <c r="KM163" s="608">
        <f t="shared" si="345"/>
        <v>0.30055968761444091</v>
      </c>
      <c r="KN163" s="609">
        <v>-0.99720156192779541</v>
      </c>
      <c r="KO163" s="609">
        <v>15.384614944458008</v>
      </c>
      <c r="KP163" s="610">
        <v>3</v>
      </c>
      <c r="KQ163" s="608">
        <f t="shared" si="346"/>
        <v>0.49851920213550327</v>
      </c>
      <c r="KR163" s="609">
        <v>-7.4039893224835396E-3</v>
      </c>
      <c r="KS163" s="609">
        <v>57.211540222167969</v>
      </c>
      <c r="KT163" s="610">
        <v>4</v>
      </c>
      <c r="KU163" s="610">
        <v>42</v>
      </c>
      <c r="KV163" s="606" t="s">
        <v>5586</v>
      </c>
      <c r="KW163" s="606" t="s">
        <v>8090</v>
      </c>
      <c r="KX163" s="700" t="str">
        <f t="shared" ca="1" si="275"/>
        <v>C</v>
      </c>
      <c r="KY163" s="701">
        <f t="shared" ca="1" si="276"/>
        <v>0.34167263936722225</v>
      </c>
      <c r="KZ163" s="702">
        <f t="shared" ca="1" si="235"/>
        <v>0.35604235294117648</v>
      </c>
      <c r="LA163" s="703">
        <f t="shared" ca="1" si="236"/>
        <v>0.61623809523809514</v>
      </c>
      <c r="LB163" s="703">
        <f t="shared" ca="1" si="237"/>
        <v>0.24701666666666666</v>
      </c>
      <c r="LC163" s="704">
        <f t="shared" ca="1" si="238"/>
        <v>0.14739344262295082</v>
      </c>
      <c r="LD163" s="696" cm="1">
        <f t="array" aca="1" ref="LD163" ca="1">INDIRECT(LD$203&amp;ROW())*LD$205</f>
        <v>0</v>
      </c>
      <c r="LE163" s="696" cm="1">
        <f t="array" aca="1" ref="LE163" ca="1">INDIRECT(LE$203&amp;ROW())*LE$205</f>
        <v>0</v>
      </c>
      <c r="LF163" s="696" cm="1">
        <f t="array" aca="1" ref="LF163" ca="1">INDIRECT(LF$203&amp;ROW())*LF$205</f>
        <v>0</v>
      </c>
      <c r="LG163" s="696" cm="1">
        <f t="array" aca="1" ref="LG163" ca="1">INDIRECT(LG$203&amp;ROW())*LG$205</f>
        <v>3</v>
      </c>
      <c r="LH163" s="696" cm="1">
        <f t="array" aca="1" ref="LH163" ca="1">INDIRECT(LH$203&amp;ROW())*LH$205</f>
        <v>2</v>
      </c>
      <c r="LI163" s="696" cm="1">
        <f t="array" aca="1" ref="LI163" ca="1">INDIRECT(LI$203&amp;ROW())*LI$205</f>
        <v>3</v>
      </c>
      <c r="LJ163" s="696" cm="1">
        <f t="array" aca="1" ref="LJ163" ca="1">INDIRECT(LJ$203&amp;ROW())*LJ$205</f>
        <v>3</v>
      </c>
      <c r="LK163" s="696" cm="1">
        <f t="array" aca="1" ref="LK163" ca="1">INDIRECT(LK$203&amp;ROW())*LK$205</f>
        <v>0</v>
      </c>
      <c r="LL163" s="696" cm="1">
        <f t="array" aca="1" ref="LL163" ca="1">INDIRECT(LL$203&amp;ROW())*LL$205</f>
        <v>3</v>
      </c>
      <c r="LM163" s="696" cm="1">
        <f t="array" aca="1" ref="LM163" ca="1">INDIRECT(LM$203&amp;ROW())*LM$205</f>
        <v>6</v>
      </c>
      <c r="LN163" s="696" cm="1">
        <f t="array" aca="1" ref="LN163" ca="1">INDIRECT(LN$203&amp;ROW())*LN$205</f>
        <v>3</v>
      </c>
      <c r="LO163" s="696" cm="1">
        <f t="array" aca="1" ref="LO163" ca="1">INDIRECT(LO$203&amp;ROW())*LO$205</f>
        <v>6</v>
      </c>
      <c r="LP163" s="696" cm="1">
        <f t="array" aca="1" ref="LP163" ca="1">INDIRECT(LP$203&amp;ROW())*LP$205</f>
        <v>0</v>
      </c>
      <c r="LQ163" s="696" cm="1">
        <f t="array" aca="1" ref="LQ163" ca="1">IF(INDIRECT(LQ$203&amp;ROW())="-",0,INDIRECT(LQ$203&amp;ROW())*LQ$205)</f>
        <v>1.2636000000000001</v>
      </c>
      <c r="LR163" s="696" cm="1">
        <f t="array" aca="1" ref="LR163" ca="1">INDIRECT(LR$203&amp;ROW())*LR$205</f>
        <v>0</v>
      </c>
      <c r="LS163" s="696" cm="1">
        <f t="array" aca="1" ref="LS163" ca="1">IF(INDIRECT(LS$203&amp;ROW())="-",0,INDIRECT(LS$203&amp;ROW())*LS$205)</f>
        <v>1.9410000000000001</v>
      </c>
      <c r="LT163" s="696" cm="1">
        <f t="array" aca="1" ref="LT163" ca="1">INDIRECT(LT$203&amp;ROW())*LT$205</f>
        <v>2</v>
      </c>
      <c r="LU163" s="696" cm="1">
        <f t="array" aca="1" ref="LU163" ca="1">INDIRECT(LU$203&amp;ROW())*LU$205</f>
        <v>2</v>
      </c>
      <c r="LV163" s="696" cm="1">
        <f t="array" aca="1" ref="LV163" ca="1">INDIRECT(LV$203&amp;ROW())*LV$205</f>
        <v>3</v>
      </c>
      <c r="LW163" s="696" cm="1">
        <f t="array" aca="1" ref="LW163" ca="1">INDIRECT(LW$203&amp;ROW())*LW$205</f>
        <v>2</v>
      </c>
      <c r="LX163" s="696" cm="1">
        <f t="array" aca="1" ref="LX163" ca="1">INDIRECT(LX$203&amp;ROW())*LX$205</f>
        <v>2</v>
      </c>
      <c r="LY163" s="696" cm="1">
        <f t="array" aca="1" ref="LY163" ca="1">IF(INDIRECT(LY$203&amp;ROW())="-",0,INDIRECT(LY$203&amp;ROW())*LY$205)</f>
        <v>1.9284000000000001</v>
      </c>
      <c r="LZ163" s="696" cm="1">
        <f t="array" aca="1" ref="LZ163" ca="1">INDIRECT(LZ$203&amp;ROW())*LZ$205</f>
        <v>0</v>
      </c>
      <c r="MA163" s="696" cm="1">
        <f t="array" aca="1" ref="MA163" ca="1">INDIRECT(MA$203&amp;ROW())*MA$205</f>
        <v>4</v>
      </c>
      <c r="MB163" s="696" cm="1">
        <f t="array" aca="1" ref="MB163" ca="1">INDIRECT(MB$203&amp;ROW())*MB$205</f>
        <v>0</v>
      </c>
      <c r="MC163" s="696" cm="1">
        <f t="array" aca="1" ref="MC163" ca="1">IF($MB163=0,0,INDIRECT(MC$203&amp;ROW())*MC$205)</f>
        <v>0</v>
      </c>
      <c r="MD163" s="696" cm="1">
        <f t="array" aca="1" ref="MD163" ca="1">IF($MB163=0,0,INDIRECT(MD$203&amp;ROW())*MD$205)</f>
        <v>0</v>
      </c>
      <c r="ME163" s="696" cm="1">
        <f t="array" aca="1" ref="ME163" ca="1">IF($MB163=0,0,INDIRECT(ME$203&amp;ROW())*ME$205)</f>
        <v>0</v>
      </c>
      <c r="MF163" s="696" cm="1">
        <f t="array" aca="1" ref="MF163" ca="1">IF($MB163=0,0,INDIRECT(MF$203&amp;ROW())*MF$205)</f>
        <v>0</v>
      </c>
      <c r="MG163" s="696" cm="1">
        <f t="array" aca="1" ref="MG163" ca="1">INDIRECT(MG$203&amp;ROW())*MG$205</f>
        <v>0</v>
      </c>
      <c r="MH163" s="696" cm="1">
        <f t="array" aca="1" ref="MH163" ca="1">IF($MG163=0,0,INDIRECT(MH$203&amp;ROW())*MH$205)</f>
        <v>0</v>
      </c>
      <c r="MI163" s="696" cm="1">
        <f t="array" aca="1" ref="MI163" ca="1">IF($MG163=0,0,INDIRECT(MI$203&amp;ROW())*MI$205)</f>
        <v>0</v>
      </c>
      <c r="MJ163" s="696" cm="1">
        <f t="array" aca="1" ref="MJ163" ca="1">INDIRECT(MJ$203&amp;ROW())*MJ$205</f>
        <v>0</v>
      </c>
      <c r="MK163" s="696" cm="1">
        <f t="array" aca="1" ref="MK163" ca="1">INDIRECT(MK$203&amp;ROW())*MK$205</f>
        <v>0</v>
      </c>
      <c r="ML163" s="696" cm="1">
        <f t="array" aca="1" ref="ML163" ca="1">INDIRECT(ML$203&amp;ROW())*ML$205</f>
        <v>0</v>
      </c>
      <c r="MM163" s="696" cm="1">
        <f t="array" aca="1" ref="MM163" ca="1">INDIRECT(MM$203&amp;ROW())*MM$205</f>
        <v>6</v>
      </c>
      <c r="MN163" s="696" cm="1">
        <f t="array" aca="1" ref="MN163" ca="1">INDIRECT(MN$203&amp;ROW())*MN$205</f>
        <v>0</v>
      </c>
      <c r="MO163" s="696" cm="1">
        <f t="array" aca="1" ref="MO163" ca="1">INDIRECT(MO$203&amp;ROW())*MO$205</f>
        <v>0</v>
      </c>
      <c r="MP163" s="696" cm="1">
        <f t="array" aca="1" ref="MP163" ca="1">INDIRECT(MP$203&amp;ROW())*MP$205</f>
        <v>0</v>
      </c>
      <c r="MQ163" s="696" cm="1">
        <f t="array" aca="1" ref="MQ163" ca="1">INDIRECT(MQ$203&amp;ROW())*MQ$205</f>
        <v>0</v>
      </c>
      <c r="MR163" s="696" cm="1">
        <f t="array" aca="1" ref="MR163" ca="1">INDIRECT(MR$203&amp;ROW())*MR$205</f>
        <v>0</v>
      </c>
      <c r="MS163" s="696" cm="1">
        <f t="array" aca="1" ref="MS163" ca="1">INDIRECT(MS$203&amp;ROW())*MS$205</f>
        <v>0</v>
      </c>
      <c r="MT163" s="696" cm="1">
        <f t="array" aca="1" ref="MT163" ca="1">INDIRECT(MT$203&amp;ROW())*MT$205</f>
        <v>0</v>
      </c>
      <c r="MU163" s="696" cm="1">
        <f t="array" aca="1" ref="MU163" ca="1">INDIRECT(MU$203&amp;ROW())*MU$205</f>
        <v>0</v>
      </c>
      <c r="MV163" s="696" cm="1">
        <f t="array" aca="1" ref="MV163" ca="1">IF(INDIRECT(MV$203&amp;ROW())="-",0,INDIRECT(MV$203&amp;ROW())*MV$205)</f>
        <v>2.9910000000000001</v>
      </c>
      <c r="MW163" s="696" cm="1">
        <f t="array" aca="1" ref="MW163" ca="1">INDIRECT(MW$203&amp;ROW())*MW$205</f>
        <v>0</v>
      </c>
      <c r="MX163" s="696" cm="1">
        <f t="array" aca="1" ref="MX163" ca="1">INDIRECT(MX$203&amp;ROW())*MX$205</f>
        <v>0</v>
      </c>
      <c r="MY163" s="696" cm="1">
        <f t="array" aca="1" ref="MY163" ca="1">INDIRECT(MY$203&amp;ROW())*MY$205</f>
        <v>0</v>
      </c>
      <c r="NA163" s="701">
        <f t="shared" si="277"/>
        <v>0.56611219512195121</v>
      </c>
      <c r="NB163" s="617">
        <f t="shared" si="278"/>
        <v>0.73739285714285707</v>
      </c>
      <c r="NC163" s="695">
        <f t="shared" si="279"/>
        <v>0.17856923076923079</v>
      </c>
      <c r="ND163" s="697">
        <f t="shared" si="280"/>
        <v>0.12957407407407406</v>
      </c>
      <c r="NE163" s="694">
        <f t="shared" si="281"/>
        <v>0.40291208927702832</v>
      </c>
      <c r="NF163" s="682" t="str">
        <f t="shared" si="282"/>
        <v>C</v>
      </c>
      <c r="NH163" s="606" t="s">
        <v>8090</v>
      </c>
      <c r="NI163" s="563" t="str">
        <f t="shared" si="239"/>
        <v>C</v>
      </c>
      <c r="NJ163" s="563" t="str">
        <f t="shared" si="283"/>
        <v>C</v>
      </c>
      <c r="NK163" s="563" t="str">
        <f t="shared" ca="1" si="284"/>
        <v>C</v>
      </c>
      <c r="NL163" s="563" t="str">
        <f t="shared" ca="1" si="285"/>
        <v>C</v>
      </c>
      <c r="NM163" s="563" t="str">
        <f t="shared" ca="1" si="286"/>
        <v>C</v>
      </c>
      <c r="NN163" s="563" t="str">
        <f t="shared" ca="1" si="306"/>
        <v>C</v>
      </c>
      <c r="NO163" s="563" t="str">
        <f t="shared" ca="1" si="307"/>
        <v>C</v>
      </c>
      <c r="NP163" s="606" t="str">
        <f t="shared" si="287"/>
        <v>-</v>
      </c>
      <c r="NQ163" s="682" t="str">
        <f t="shared" si="288"/>
        <v>-</v>
      </c>
      <c r="NR163" s="682" t="e">
        <f>IF(OR(AND(NI163="A",OR(NJ163="C",NJ163="D")),AND(NI163="A",OR(#REF!="C",#REF!="D")),AND(NI163="B",OR(NJ163="D",#REF!="D")),AND(OR(NI163="C",NI163="D"),OR(NJ163="A",NJ163="B")),AND(OR(NI163="C",NI163="D"),OR(#REF!="A",#REF!="B")),AND(OR(NJ163="A",#REF!="A",NJ163="B",#REF!="B"),OR(NP163="-",NQ163="-")),AND(OR(NJ163="C",#REF!="C",NJ163="D",#REF!="D"),NP163="Yes")),"Yes","-")</f>
        <v>#REF!</v>
      </c>
      <c r="NS163" s="607"/>
      <c r="NT163" s="619">
        <f t="shared" si="289"/>
        <v>0.34420000000000001</v>
      </c>
      <c r="NU163" s="619">
        <f t="shared" si="290"/>
        <v>0.40291208927702832</v>
      </c>
      <c r="NV163" s="619">
        <f t="shared" ca="1" si="291"/>
        <v>0.34167263936722225</v>
      </c>
      <c r="NW163" s="619">
        <f t="shared" ca="1" si="308"/>
        <v>0.38281693636941805</v>
      </c>
      <c r="NX163" s="619">
        <f t="shared" ca="1" si="309"/>
        <v>0.35478884454882703</v>
      </c>
      <c r="NY163" s="620">
        <f t="shared" ca="1" si="310"/>
        <v>0.3422651009869257</v>
      </c>
      <c r="NZ163" s="620">
        <f t="shared" ca="1" si="311"/>
        <v>0.32837446641616941</v>
      </c>
      <c r="OA163" s="705" t="s">
        <v>1188</v>
      </c>
      <c r="OB163" s="706" t="s">
        <v>1188</v>
      </c>
      <c r="OC163" s="494"/>
      <c r="OE163" s="606" t="s">
        <v>8090</v>
      </c>
      <c r="OF163" s="700" t="str">
        <f t="shared" ca="1" si="292"/>
        <v>C</v>
      </c>
      <c r="OG163" s="701">
        <f t="shared" ca="1" si="312"/>
        <v>0.38281693636941805</v>
      </c>
      <c r="OH163" s="705">
        <f t="shared" ref="OH163:OH194" ca="1" si="368">SUM(OL163:OZ163)/OH$202</f>
        <v>0.49530858221258145</v>
      </c>
      <c r="OI163" s="696">
        <f t="shared" ref="OI163:OI194" ca="1" si="369">SUM(PA163:PF163)/OI$202</f>
        <v>0.72752621329987466</v>
      </c>
      <c r="OJ163" s="696">
        <f t="shared" ca="1" si="295"/>
        <v>0.1861937836862218</v>
      </c>
      <c r="OK163" s="697">
        <f t="shared" ca="1" si="296"/>
        <v>0.12223916627899443</v>
      </c>
      <c r="OL163" s="696" cm="1">
        <f t="array" aca="1" ref="OL163" ca="1">INDIRECT(OL$203&amp;ROW())*OL$205</f>
        <v>0</v>
      </c>
      <c r="OM163" s="696" cm="1">
        <f t="array" aca="1" ref="OM163" ca="1">INDIRECT(OM$203&amp;ROW())*OM$205</f>
        <v>0</v>
      </c>
      <c r="ON163" s="696" cm="1">
        <f t="array" aca="1" ref="ON163" ca="1">INDIRECT(ON$203&amp;ROW())*ON$205</f>
        <v>0</v>
      </c>
      <c r="OO163" s="696" cm="1">
        <f t="array" aca="1" ref="OO163" ca="1">INDIRECT(OO$203&amp;ROW())*OO$205</f>
        <v>1.0790999999999999</v>
      </c>
      <c r="OP163" s="696" cm="1">
        <f t="array" aca="1" ref="OP163" ca="1">INDIRECT(OP$203&amp;ROW())*OP$205</f>
        <v>1.0553999999999999</v>
      </c>
      <c r="OQ163" s="696" cm="1">
        <f t="array" aca="1" ref="OQ163" ca="1">INDIRECT(OQ$203&amp;ROW())*OQ$205</f>
        <v>1.5849</v>
      </c>
      <c r="OR163" s="696" cm="1">
        <f t="array" aca="1" ref="OR163" ca="1">INDIRECT(OR$203&amp;ROW())*OR$205</f>
        <v>1.4141999999999999</v>
      </c>
      <c r="OS163" s="696" cm="1">
        <f t="array" aca="1" ref="OS163" ca="1">INDIRECT(OS$203&amp;ROW())*OS$205</f>
        <v>0</v>
      </c>
      <c r="OT163" s="696" cm="1">
        <f t="array" aca="1" ref="OT163" ca="1">INDIRECT(OT$203&amp;ROW())*OT$205</f>
        <v>1.4727000000000001</v>
      </c>
      <c r="OU163" s="696" cm="1">
        <f t="array" aca="1" ref="OU163" ca="1">INDIRECT(OU$203&amp;ROW())*OU$205</f>
        <v>1.9304999999999999</v>
      </c>
      <c r="OV163" s="696" cm="1">
        <f t="array" aca="1" ref="OV163" ca="1">INDIRECT(OV$203&amp;ROW())*OV$205</f>
        <v>1.2161999999999999</v>
      </c>
      <c r="OW163" s="696" cm="1">
        <f t="array" aca="1" ref="OW163" ca="1">INDIRECT(OW$203&amp;ROW())*OW$205</f>
        <v>1.5144000000000002</v>
      </c>
      <c r="OX163" s="696" cm="1">
        <f t="array" aca="1" ref="OX163" ca="1">INDIRECT(OX$203&amp;ROW())*OX$205</f>
        <v>0</v>
      </c>
      <c r="OY163" s="696" cm="1">
        <f t="array" aca="1" ref="OY163" ca="1">IF(INDIRECT(OY$203&amp;ROW())="-",0,INDIRECT(OY$203&amp;ROW())*OY$205)</f>
        <v>0.14946282</v>
      </c>
      <c r="OZ163" s="696" cm="1">
        <f t="array" aca="1" ref="OZ163" ca="1">INDIRECT(OZ$203&amp;ROW())*OZ$205</f>
        <v>0</v>
      </c>
      <c r="PA163" s="696" cm="1">
        <f t="array" aca="1" ref="PA163" ca="1">IF(INDIRECT(PA$203&amp;ROW())="-",0,INDIRECT(PA$203&amp;ROW())*PA$205)</f>
        <v>0.28577989999999998</v>
      </c>
      <c r="PB163" s="705" cm="1">
        <f t="array" aca="1" ref="PB163" ca="1">INDIRECT(PB$203&amp;ROW())*PB$205</f>
        <v>0.75419999999999998</v>
      </c>
      <c r="PC163" s="696" cm="1">
        <f t="array" aca="1" ref="PC163" ca="1">INDIRECT(PC$203&amp;ROW())*PC$205</f>
        <v>1.3946000000000001</v>
      </c>
      <c r="PD163" s="696" cm="1">
        <f t="array" aca="1" ref="PD163" ca="1">INDIRECT(PD$203&amp;ROW())*PD$205</f>
        <v>2.2025999999999999</v>
      </c>
      <c r="PE163" s="696" cm="1">
        <f t="array" aca="1" ref="PE163" ca="1">INDIRECT(PE$203&amp;ROW())*PE$205</f>
        <v>1.28</v>
      </c>
      <c r="PF163" s="696" cm="1">
        <f t="array" aca="1" ref="PF163" ca="1">INDIRECT(PF$203&amp;ROW())*PF$205</f>
        <v>1.3308</v>
      </c>
      <c r="PG163" s="696" cm="1">
        <f t="array" aca="1" ref="PG163" ca="1">IF(INDIRECT(PG$203&amp;ROW())="-",0,INDIRECT(PG$203&amp;ROW())*PG$205)</f>
        <v>0.281225</v>
      </c>
      <c r="PH163" s="696" cm="1">
        <f t="array" aca="1" ref="PH163" ca="1">INDIRECT(PH$203&amp;ROW())*PH$205</f>
        <v>0</v>
      </c>
      <c r="PI163" s="696" cm="1">
        <f t="array" aca="1" ref="PI163" ca="1">INDIRECT(PI$203&amp;ROW())*PI$205</f>
        <v>1.2145999999999999</v>
      </c>
      <c r="PJ163" s="696" cm="1">
        <f t="array" aca="1" ref="PJ163" ca="1">INDIRECT(PJ$203&amp;ROW())*PJ$205</f>
        <v>0</v>
      </c>
      <c r="PK163" s="696" cm="1">
        <f t="array" aca="1" ref="PK163" ca="1">IF($PJ163=0,0,INDIRECT(PK$203&amp;ROW())*PK$205)</f>
        <v>0</v>
      </c>
      <c r="PL163" s="696" cm="1">
        <f t="array" aca="1" ref="PL163" ca="1">IF($MPE163=0,0,INDIRECT(PL$203&amp;ROW())*PL$205)</f>
        <v>0</v>
      </c>
      <c r="PM163" s="696" cm="1">
        <f t="array" aca="1" ref="PM163" ca="1">IF($MPE163=0,0,INDIRECT(PM$203&amp;ROW())*PM$205)</f>
        <v>0</v>
      </c>
      <c r="PN163" s="696" cm="1">
        <f t="array" aca="1" ref="PN163" ca="1">IF($PJ163=0,0,INDIRECT(PN$203&amp;ROW())*PN$205)</f>
        <v>0</v>
      </c>
      <c r="PO163" s="696" cm="1">
        <f t="array" aca="1" ref="PO163" ca="1">INDIRECT(PO$203&amp;ROW())*PO$205</f>
        <v>0</v>
      </c>
      <c r="PP163" s="696" cm="1">
        <f t="array" aca="1" ref="PP163" ca="1">IF($PO163=0,0,INDIRECT(PP$203&amp;ROW())*PP$205)</f>
        <v>0</v>
      </c>
      <c r="PQ163" s="696" cm="1">
        <f t="array" aca="1" ref="PQ163" ca="1">IF($PO163=0,0,INDIRECT(PQ$203&amp;ROW())*PQ$205)</f>
        <v>0</v>
      </c>
      <c r="PR163" s="696" cm="1">
        <f t="array" aca="1" ref="PR163" ca="1">INDIRECT(PR$203&amp;ROW())*PR$205</f>
        <v>0</v>
      </c>
      <c r="PS163" s="696" cm="1">
        <f t="array" aca="1" ref="PS163" ca="1">INDIRECT(PS$203&amp;ROW())*PS$205</f>
        <v>0</v>
      </c>
      <c r="PT163" s="696" cm="1">
        <f t="array" aca="1" ref="PT163" ca="1">INDIRECT(PT$203&amp;ROW())*PT$205</f>
        <v>0</v>
      </c>
      <c r="PU163" s="696" cm="1">
        <f t="array" aca="1" ref="PU163" ca="1">INDIRECT(PU$203&amp;ROW())*PU$205</f>
        <v>1.7696999999999998</v>
      </c>
      <c r="PV163" s="696" cm="1">
        <f t="array" aca="1" ref="PV163" ca="1">INDIRECT(PV$203&amp;ROW())*PV$205</f>
        <v>0</v>
      </c>
      <c r="PW163" s="696" cm="1">
        <f t="array" aca="1" ref="PW163" ca="1">INDIRECT(PW$203&amp;ROW())*PW$205</f>
        <v>0</v>
      </c>
      <c r="PX163" s="696" cm="1">
        <f t="array" aca="1" ref="PX163" ca="1">INDIRECT(PX$203&amp;ROW())*PX$205</f>
        <v>0</v>
      </c>
      <c r="PY163" s="696" cm="1">
        <f t="array" aca="1" ref="PY163" ca="1">INDIRECT(PY$203&amp;ROW())*PY$205</f>
        <v>0</v>
      </c>
      <c r="PZ163" s="696" cm="1">
        <f t="array" aca="1" ref="PZ163" ca="1">INDIRECT(PZ$203&amp;ROW())*PZ$205</f>
        <v>0</v>
      </c>
      <c r="QA163" s="696" cm="1">
        <f t="array" aca="1" ref="QA163" ca="1">INDIRECT(QA$203&amp;ROW())*QA$205</f>
        <v>0</v>
      </c>
      <c r="QB163" s="696" cm="1">
        <f t="array" aca="1" ref="QB163" ca="1">INDIRECT(QB$203&amp;ROW())*QB$205</f>
        <v>0</v>
      </c>
      <c r="QC163" s="696" cm="1">
        <f t="array" aca="1" ref="QC163" ca="1">INDIRECT(QC$203&amp;ROW())*QC$205</f>
        <v>0</v>
      </c>
      <c r="QD163" s="696" cm="1">
        <f t="array" aca="1" ref="QD163" ca="1">IF(INDIRECT(QD$203&amp;ROW())="-",0,INDIRECT(QD$203&amp;ROW())*QD$205)</f>
        <v>0.30612885000000001</v>
      </c>
      <c r="QE163" s="696" cm="1">
        <f t="array" aca="1" ref="QE163" ca="1">INDIRECT(QE$203&amp;ROW())*QE$205</f>
        <v>0</v>
      </c>
      <c r="QF163" s="696" cm="1">
        <f t="array" aca="1" ref="QF163" ca="1">INDIRECT(QF$203&amp;ROW())*QF$205</f>
        <v>0</v>
      </c>
      <c r="QG163" s="696" cm="1">
        <f t="array" aca="1" ref="QG163" ca="1">INDIRECT(QG$203&amp;ROW())*QG$205</f>
        <v>0</v>
      </c>
      <c r="QI163" s="606" t="s">
        <v>8090</v>
      </c>
      <c r="QJ163" s="700" t="str">
        <f t="shared" ca="1" si="297"/>
        <v>C</v>
      </c>
      <c r="QK163" s="701">
        <f t="shared" ca="1" si="313"/>
        <v>0.35478884454882703</v>
      </c>
      <c r="QL163" s="705">
        <f t="shared" ref="QL163:QL194" ca="1" si="370">SUM(QP163:RD163)/QL$202</f>
        <v>0.58501264841773426</v>
      </c>
      <c r="QM163" s="696">
        <f t="shared" ref="QM163:QM194" ca="1" si="371">SUM(RE163:RJ163)/QM$202</f>
        <v>0.72419114319792355</v>
      </c>
      <c r="QN163" s="696">
        <f t="shared" ca="1" si="300"/>
        <v>5.2867648032335776E-2</v>
      </c>
      <c r="QO163" s="697">
        <f t="shared" ca="1" si="301"/>
        <v>5.7083938547314542E-2</v>
      </c>
      <c r="QP163" s="696" cm="1">
        <f t="array" aca="1" ref="QP163" ca="1">INDIRECT(QP$203&amp;ROW())*QP$205</f>
        <v>0</v>
      </c>
      <c r="QQ163" s="696" cm="1">
        <f t="array" aca="1" ref="QQ163" ca="1">INDIRECT(QQ$203&amp;ROW())*QQ$205</f>
        <v>0</v>
      </c>
      <c r="QR163" s="696" cm="1">
        <f t="array" aca="1" ref="QR163" ca="1">INDIRECT(QR$203&amp;ROW())*QR$205</f>
        <v>0</v>
      </c>
      <c r="QS163" s="696" cm="1">
        <f t="array" aca="1" ref="QS163" ca="1">INDIRECT(QS$203&amp;ROW())*QS$205</f>
        <v>0.22471360933801068</v>
      </c>
      <c r="QT163" s="696" cm="1">
        <f t="array" aca="1" ref="QT163" ca="1">INDIRECT(QT$203&amp;ROW())*QT$205</f>
        <v>0.17488542943331029</v>
      </c>
      <c r="QU163" s="696" cm="1">
        <f t="array" aca="1" ref="QU163" ca="1">INDIRECT(QU$203&amp;ROW())*QU$205</f>
        <v>0.53329206883563263</v>
      </c>
      <c r="QV163" s="696" cm="1">
        <f t="array" aca="1" ref="QV163" ca="1">INDIRECT(QV$203&amp;ROW())*QV$205</f>
        <v>0.24117831443907087</v>
      </c>
      <c r="QW163" s="696" cm="1">
        <f t="array" aca="1" ref="QW163" ca="1">INDIRECT(QW$203&amp;ROW())*QW$205</f>
        <v>0</v>
      </c>
      <c r="QX163" s="696" cm="1">
        <f t="array" aca="1" ref="QX163" ca="1">INDIRECT(QX$203&amp;ROW())*QX$205</f>
        <v>0.60640894423913805</v>
      </c>
      <c r="QY163" s="696" cm="1">
        <f t="array" aca="1" ref="QY163" ca="1">INDIRECT(QY$203&amp;ROW())*QY$205</f>
        <v>0.13540247513535897</v>
      </c>
      <c r="QZ163" s="696" cm="1">
        <f t="array" aca="1" ref="QZ163" ca="1">INDIRECT(QZ$203&amp;ROW())*QZ$205</f>
        <v>0.27613248380770827</v>
      </c>
      <c r="RA163" s="696" cm="1">
        <f t="array" aca="1" ref="RA163" ca="1">INDIRECT(RA$203&amp;ROW())*RA$205</f>
        <v>5.1272116233970627E-2</v>
      </c>
      <c r="RB163" s="696" cm="1">
        <f t="array" aca="1" ref="RB163" ca="1">INDIRECT(RB$203&amp;ROW())*RB$205</f>
        <v>0</v>
      </c>
      <c r="RC163" s="696" cm="1">
        <f t="array" aca="1" ref="RC163" ca="1">IF(INDIRECT(RC$203&amp;ROW())="-",0,INDIRECT(RC$203&amp;ROW())*RC$205)</f>
        <v>1.7671154356691782E-2</v>
      </c>
      <c r="RD163" s="696" cm="1">
        <f t="array" aca="1" ref="RD163" ca="1">INDIRECT(RD$203&amp;ROW())*RD$205</f>
        <v>0</v>
      </c>
      <c r="RE163" s="696" cm="1">
        <f t="array" aca="1" ref="RE163" ca="1">IF(INDIRECT(RE$203&amp;ROW())="-",0,INDIRECT(RE$203&amp;ROW())*RE$205)</f>
        <v>2.0474004353281894E-2</v>
      </c>
      <c r="RF163" s="705" cm="1">
        <f t="array" aca="1" ref="RF163" ca="1">INDIRECT(RF$203&amp;ROW())*RF$205</f>
        <v>5.3068994403248027E-2</v>
      </c>
      <c r="RG163" s="696" cm="1">
        <f t="array" aca="1" ref="RG163" ca="1">INDIRECT(RG$203&amp;ROW())*RG$205</f>
        <v>0.27650466908360405</v>
      </c>
      <c r="RH163" s="696" cm="1">
        <f t="array" aca="1" ref="RH163" ca="1">INDIRECT(RH$203&amp;ROW())*RH$205</f>
        <v>8.7581521170816884E-2</v>
      </c>
      <c r="RI163" s="696" cm="1">
        <f t="array" aca="1" ref="RI163" ca="1">INDIRECT(RI$203&amp;ROW())*RI$205</f>
        <v>0.21539378250062202</v>
      </c>
      <c r="RJ163" s="696" cm="1">
        <f t="array" aca="1" ref="RJ163" ca="1">INDIRECT(RJ$203&amp;ROW())*RJ$205</f>
        <v>0.12226723336432462</v>
      </c>
      <c r="RK163" s="696" cm="1">
        <f t="array" aca="1" ref="RK163" ca="1">IF(INDIRECT(RK$203&amp;ROW())="-",0,INDIRECT(RK$203&amp;ROW())*RK$205)</f>
        <v>1.9419501877026037E-2</v>
      </c>
      <c r="RL163" s="696" cm="1">
        <f t="array" aca="1" ref="RL163" ca="1">INDIRECT(RL$203&amp;ROW())*RL$205</f>
        <v>0</v>
      </c>
      <c r="RM163" s="696" cm="1">
        <f t="array" aca="1" ref="RM163" ca="1">INDIRECT(RM$203&amp;ROW())*RM$205</f>
        <v>2.9987460729532761E-2</v>
      </c>
      <c r="RN163" s="696" cm="1">
        <f t="array" aca="1" ref="RN163" ca="1">INDIRECT(RN$203&amp;ROW())*RN$205</f>
        <v>0</v>
      </c>
      <c r="RO163" s="696" cm="1">
        <f t="array" aca="1" ref="RO163" ca="1">IF($RN163=0,0,INDIRECT(RO$203&amp;ROW())*RO$205)</f>
        <v>0</v>
      </c>
      <c r="RP163" s="696" cm="1">
        <f t="array" aca="1" ref="RP163" ca="1">IF($RN163=0,0,INDIRECT(RP$203&amp;ROW())*RP$205)</f>
        <v>0</v>
      </c>
      <c r="RQ163" s="696" cm="1">
        <f t="array" aca="1" ref="RQ163" ca="1">IF($RN163=0,0,INDIRECT(RQ$203&amp;ROW())*RQ$205)</f>
        <v>0</v>
      </c>
      <c r="RR163" s="696" cm="1">
        <f t="array" aca="1" ref="RR163" ca="1">IF($RN163=0,0,INDIRECT(RR$203&amp;ROW())*RR$205)</f>
        <v>0</v>
      </c>
      <c r="RS163" s="696" cm="1">
        <f t="array" aca="1" ref="RS163" ca="1">INDIRECT(RS$203&amp;ROW())*RS$205</f>
        <v>0</v>
      </c>
      <c r="RT163" s="696" cm="1">
        <f t="array" aca="1" ref="RT163" ca="1">IF($RS163=0,0,INDIRECT(RT$203&amp;ROW())*RT$205)</f>
        <v>0</v>
      </c>
      <c r="RU163" s="696" cm="1">
        <f t="array" aca="1" ref="RU163" ca="1">IF($RS163=0,0,INDIRECT(RU$203&amp;ROW())*RU$205)</f>
        <v>0</v>
      </c>
      <c r="RV163" s="696" cm="1">
        <f t="array" aca="1" ref="RV163" ca="1">INDIRECT(RV$203&amp;ROW())*RV$205</f>
        <v>0</v>
      </c>
      <c r="RW163" s="696" cm="1">
        <f t="array" aca="1" ref="RW163" ca="1">INDIRECT(RW$203&amp;ROW())*RW$205</f>
        <v>0</v>
      </c>
      <c r="RX163" s="696" cm="1">
        <f t="array" aca="1" ref="RX163" ca="1">INDIRECT(RX$203&amp;ROW())*RX$205</f>
        <v>0</v>
      </c>
      <c r="RY163" s="696" cm="1">
        <f t="array" aca="1" ref="RY163" ca="1">INDIRECT(RY$203&amp;ROW())*RY$205</f>
        <v>8.4396695370290389E-2</v>
      </c>
      <c r="RZ163" s="696" cm="1">
        <f t="array" aca="1" ref="RZ163" ca="1">INDIRECT(RZ$203&amp;ROW())*RZ$205</f>
        <v>0</v>
      </c>
      <c r="SA163" s="696" cm="1">
        <f t="array" aca="1" ref="SA163" ca="1">INDIRECT(SA$203&amp;ROW())*SA$205</f>
        <v>0</v>
      </c>
      <c r="SB163" s="696" cm="1">
        <f t="array" aca="1" ref="SB163" ca="1">INDIRECT(SB$203&amp;ROW())*SB$205</f>
        <v>0</v>
      </c>
      <c r="SC163" s="696" cm="1">
        <f t="array" aca="1" ref="SC163" ca="1">INDIRECT(SC$203&amp;ROW())*SC$205</f>
        <v>0</v>
      </c>
      <c r="SD163" s="696" cm="1">
        <f t="array" aca="1" ref="SD163" ca="1">INDIRECT(SD$203&amp;ROW())*SD$205</f>
        <v>0</v>
      </c>
      <c r="SE163" s="696" cm="1">
        <f t="array" aca="1" ref="SE163" ca="1">INDIRECT(SE$203&amp;ROW())*SE$205</f>
        <v>0</v>
      </c>
      <c r="SF163" s="696" cm="1">
        <f t="array" aca="1" ref="SF163" ca="1">INDIRECT(SF$203&amp;ROW())*SF$205</f>
        <v>0</v>
      </c>
      <c r="SG163" s="696" cm="1">
        <f t="array" aca="1" ref="SG163" ca="1">INDIRECT(SG$203&amp;ROW())*SG$205</f>
        <v>0</v>
      </c>
      <c r="SH163" s="696" cm="1">
        <f t="array" aca="1" ref="SH163" ca="1">IF(INDIRECT(SH$203&amp;ROW())="-",0,INDIRECT(SH$203&amp;ROW())*SH$205)</f>
        <v>3.9222008738389352E-2</v>
      </c>
      <c r="SI163" s="696" cm="1">
        <f t="array" aca="1" ref="SI163" ca="1">INDIRECT(SI$203&amp;ROW())*SI$205</f>
        <v>0</v>
      </c>
      <c r="SJ163" s="696" cm="1">
        <f t="array" aca="1" ref="SJ163" ca="1">INDIRECT(SJ$203&amp;ROW())*SJ$205</f>
        <v>0</v>
      </c>
      <c r="SK163" s="696" cm="1">
        <f t="array" aca="1" ref="SK163" ca="1">INDIRECT(SK$203&amp;ROW())*SK$205</f>
        <v>0</v>
      </c>
      <c r="SN163" s="606" t="s">
        <v>8090</v>
      </c>
      <c r="SO163" s="707" cm="1">
        <f t="array" aca="1" ref="SO163" ca="1">INDIRECT(SO$203&amp;ROW())*SO$205</f>
        <v>0</v>
      </c>
      <c r="SP163" s="707" cm="1">
        <f t="array" aca="1" ref="SP163" ca="1">INDIRECT(SP$203&amp;ROW())*SP$205</f>
        <v>0</v>
      </c>
      <c r="SQ163" s="707" cm="1">
        <f t="array" aca="1" ref="SQ163" ca="1">INDIRECT(SQ$203&amp;ROW())*SQ$205</f>
        <v>0</v>
      </c>
      <c r="SR163" s="707" cm="1">
        <f t="array" aca="1" ref="SR163" ca="1">INDIRECT(SR$203&amp;ROW())*SR$205</f>
        <v>3</v>
      </c>
      <c r="SS163" s="707" cm="1">
        <f t="array" aca="1" ref="SS163" ca="1">INDIRECT(SS$203&amp;ROW())*SS$205</f>
        <v>2</v>
      </c>
      <c r="ST163" s="707" cm="1">
        <f t="array" aca="1" ref="ST163" ca="1">INDIRECT(ST$203&amp;ROW())*ST$205</f>
        <v>3</v>
      </c>
      <c r="SU163" s="707" cm="1">
        <f t="array" aca="1" ref="SU163" ca="1">INDIRECT(SU$203&amp;ROW())*SU$205</f>
        <v>3</v>
      </c>
      <c r="SV163" s="707" cm="1">
        <f t="array" aca="1" ref="SV163" ca="1">INDIRECT(SV$203&amp;ROW())*SV$205</f>
        <v>0</v>
      </c>
      <c r="SW163" s="707" cm="1">
        <f t="array" aca="1" ref="SW163" ca="1">INDIRECT(SW$203&amp;ROW())*SW$205</f>
        <v>3</v>
      </c>
      <c r="SX163" s="707" cm="1">
        <f t="array" aca="1" ref="SX163" ca="1">INDIRECT(SX$203&amp;ROW())*SX$205</f>
        <v>3</v>
      </c>
      <c r="SY163" s="707" cm="1">
        <f t="array" aca="1" ref="SY163" ca="1">INDIRECT(SY$203&amp;ROW())*SY$205</f>
        <v>3</v>
      </c>
      <c r="SZ163" s="707" cm="1">
        <f t="array" aca="1" ref="SZ163" ca="1">INDIRECT(SZ$203&amp;ROW())*SZ$205</f>
        <v>3</v>
      </c>
      <c r="TA163" s="707" cm="1">
        <f t="array" aca="1" ref="TA163" ca="1">INDIRECT(TA$203&amp;ROW())*TA$205</f>
        <v>0</v>
      </c>
      <c r="TB163" s="696" cm="1">
        <f t="array" aca="1" ref="TB163" ca="1">IF(INDIRECT(TB$203&amp;ROW())="-",0,INDIRECT(TB$203&amp;ROW())*TB$205)</f>
        <v>0.21060000000000001</v>
      </c>
      <c r="TC163" s="707" cm="1">
        <f t="array" aca="1" ref="TC163" ca="1">INDIRECT(TC$203&amp;ROW())*TC$205</f>
        <v>0</v>
      </c>
      <c r="TD163" s="696" cm="1">
        <f t="array" aca="1" ref="TD163" ca="1">IF(INDIRECT(TD$203&amp;ROW())="-",0,INDIRECT(TD$203&amp;ROW())*TD$205)</f>
        <v>0.32350000000000001</v>
      </c>
      <c r="TE163" s="732" cm="1">
        <f t="array" aca="1" ref="TE163" ca="1">INDIRECT(TE$203&amp;ROW())*TE$205</f>
        <v>1</v>
      </c>
      <c r="TF163" s="707" cm="1">
        <f t="array" aca="1" ref="TF163" ca="1">INDIRECT(TF$203&amp;ROW())*TF$205</f>
        <v>2</v>
      </c>
      <c r="TG163" s="707" cm="1">
        <f t="array" aca="1" ref="TG163" ca="1">INDIRECT(TG$203&amp;ROW())*TG$205</f>
        <v>3</v>
      </c>
      <c r="TH163" s="707" cm="1">
        <f t="array" aca="1" ref="TH163" ca="1">INDIRECT(TH$203&amp;ROW())*TH$205</f>
        <v>2</v>
      </c>
      <c r="TI163" s="707" cm="1">
        <f t="array" aca="1" ref="TI163" ca="1">INDIRECT(TI$203&amp;ROW())*TI$205</f>
        <v>2</v>
      </c>
      <c r="TJ163" s="696" cm="1">
        <f t="array" aca="1" ref="TJ163" ca="1">IF(INDIRECT(TJ$203&amp;ROW())="-",0,INDIRECT(TJ$203&amp;ROW())*TJ$205)</f>
        <v>0.32140000000000002</v>
      </c>
      <c r="TK163" s="707" cm="1">
        <f t="array" aca="1" ref="TK163" ca="1">INDIRECT(TK$203&amp;ROW())*TK$205</f>
        <v>0</v>
      </c>
      <c r="TL163" s="707" cm="1">
        <f t="array" aca="1" ref="TL163" ca="1">INDIRECT(TL$203&amp;ROW())*TL$205</f>
        <v>2</v>
      </c>
      <c r="TM163" s="707" cm="1">
        <f t="array" aca="1" ref="TM163" ca="1">INDIRECT(TM$203&amp;ROW())*TM$205</f>
        <v>0</v>
      </c>
      <c r="TN163" s="707" cm="1">
        <f t="array" aca="1" ref="TN163" ca="1">IF($TM163=0,0,INDIRECT(TN$203&amp;ROW())*TN$205)</f>
        <v>0</v>
      </c>
      <c r="TO163" s="707" cm="1">
        <f t="array" aca="1" ref="TO163" ca="1">IF($TM163=0,0,INDIRECT(TO$203&amp;ROW())*TO$205)</f>
        <v>0</v>
      </c>
      <c r="TP163" s="707" cm="1">
        <f t="array" aca="1" ref="TP163" ca="1">IF($TM163=0,0,INDIRECT(TP$203&amp;ROW())*TP$205)</f>
        <v>0</v>
      </c>
      <c r="TQ163" s="707" cm="1">
        <f t="array" aca="1" ref="TQ163" ca="1">IF($TM163=0,0,INDIRECT(TQ$203&amp;ROW())*TQ$205)</f>
        <v>0</v>
      </c>
      <c r="TR163" s="707" cm="1">
        <f t="array" aca="1" ref="TR163" ca="1">INDIRECT(TR$203&amp;ROW())*TR$205</f>
        <v>0</v>
      </c>
      <c r="TS163" s="707" cm="1">
        <f t="array" aca="1" ref="TS163" ca="1">IF($TR163=0,0,INDIRECT(TS$203&amp;ROW())*TS$205)</f>
        <v>0</v>
      </c>
      <c r="TT163" s="707" cm="1">
        <f t="array" aca="1" ref="TT163" ca="1">IF($TR163=0,0,INDIRECT(TT$203&amp;ROW())*TT$205)</f>
        <v>0</v>
      </c>
      <c r="TU163" s="707" cm="1">
        <f t="array" aca="1" ref="TU163" ca="1">INDIRECT(TU$203&amp;ROW())*TU$205</f>
        <v>0</v>
      </c>
      <c r="TV163" s="707" cm="1">
        <f t="array" aca="1" ref="TV163" ca="1">INDIRECT(TV$203&amp;ROW())*TV$205</f>
        <v>0</v>
      </c>
      <c r="TW163" s="707" cm="1">
        <f t="array" aca="1" ref="TW163" ca="1">INDIRECT(TW$203&amp;ROW())*TW$205</f>
        <v>0</v>
      </c>
      <c r="TX163" s="707" cm="1">
        <f t="array" aca="1" ref="TX163" ca="1">INDIRECT(TX$203&amp;ROW())*TX$205</f>
        <v>3</v>
      </c>
      <c r="TY163" s="707" cm="1">
        <f t="array" aca="1" ref="TY163" ca="1">INDIRECT(TY$203&amp;ROW())*TY$205</f>
        <v>0</v>
      </c>
      <c r="TZ163" s="707" cm="1">
        <f t="array" aca="1" ref="TZ163" ca="1">INDIRECT(TZ$203&amp;ROW())*TZ$205</f>
        <v>0</v>
      </c>
      <c r="UA163" s="707" cm="1">
        <f t="array" aca="1" ref="UA163" ca="1">INDIRECT(UA$203&amp;ROW())*UA$205</f>
        <v>0</v>
      </c>
      <c r="UB163" s="707" cm="1">
        <f t="array" aca="1" ref="UB163" ca="1">INDIRECT(UB$203&amp;ROW())*UB$205</f>
        <v>0</v>
      </c>
      <c r="UC163" s="707" cm="1">
        <f t="array" aca="1" ref="UC163" ca="1">INDIRECT(UC$203&amp;ROW())*UC$205</f>
        <v>0</v>
      </c>
      <c r="UD163" s="707" cm="1">
        <f t="array" aca="1" ref="UD163" ca="1">INDIRECT(UD$203&amp;ROW())*UD$205</f>
        <v>0</v>
      </c>
      <c r="UE163" s="707" cm="1">
        <f t="array" aca="1" ref="UE163" ca="1">INDIRECT(UE$203&amp;ROW())*UE$205</f>
        <v>0</v>
      </c>
      <c r="UF163" s="707" cm="1">
        <f t="array" aca="1" ref="UF163" ca="1">INDIRECT(UF$203&amp;ROW())*UF$205</f>
        <v>0</v>
      </c>
      <c r="UG163" s="696" cm="1">
        <f t="array" aca="1" ref="UG163" ca="1">IF(INDIRECT(UG$203&amp;ROW())="-",0,INDIRECT(UG$203&amp;ROW())*UG$205)</f>
        <v>0.4985</v>
      </c>
      <c r="UH163" s="707" cm="1">
        <f t="array" aca="1" ref="UH163" ca="1">INDIRECT(UH$203&amp;ROW())*UH$205</f>
        <v>0</v>
      </c>
      <c r="UI163" s="707" cm="1">
        <f t="array" aca="1" ref="UI163" ca="1">INDIRECT(UI$203&amp;ROW())*UI$205</f>
        <v>0</v>
      </c>
      <c r="UJ163" s="707" cm="1">
        <f t="array" aca="1" ref="UJ163" ca="1">INDIRECT(UJ$203&amp;ROW())*UJ$205</f>
        <v>0</v>
      </c>
      <c r="UM163" s="606" t="s">
        <v>8090</v>
      </c>
      <c r="UN163" s="616">
        <f t="shared" ca="1" si="341"/>
        <v>-0.97111609266078391</v>
      </c>
      <c r="UO163" s="616">
        <f t="shared" ca="1" si="341"/>
        <v>-0.6225347970107441</v>
      </c>
      <c r="UP163" s="616">
        <f t="shared" ca="1" si="341"/>
        <v>-0.88618201963763954</v>
      </c>
      <c r="UQ163" s="616">
        <f t="shared" ca="1" si="341"/>
        <v>0.29355872991449461</v>
      </c>
      <c r="UR163" s="616">
        <f t="shared" ca="1" si="341"/>
        <v>0.12190361681987209</v>
      </c>
      <c r="US163" s="616">
        <f t="shared" ca="1" si="341"/>
        <v>0.41305213694811815</v>
      </c>
      <c r="UT163" s="616">
        <f t="shared" ca="1" si="341"/>
        <v>0.30690415393182785</v>
      </c>
      <c r="UU163" s="616">
        <f t="shared" ca="1" si="341"/>
        <v>-2.7006681232545957</v>
      </c>
      <c r="UV163" s="616">
        <f t="shared" ca="1" si="341"/>
        <v>0.44410973870643028</v>
      </c>
      <c r="UW163" s="616">
        <f t="shared" ca="1" si="341"/>
        <v>0.6421874155054268</v>
      </c>
      <c r="UX163" s="616">
        <f t="shared" ca="1" si="341"/>
        <v>0.28247365722383649</v>
      </c>
      <c r="UY163" s="616">
        <f t="shared" ca="1" si="341"/>
        <v>1.5108379627063613</v>
      </c>
      <c r="UZ163" s="616">
        <f t="shared" ca="1" si="341"/>
        <v>-0.80238258590915801</v>
      </c>
      <c r="VA163" s="616">
        <f t="shared" ca="1" si="341"/>
        <v>-1.294556565874301</v>
      </c>
      <c r="VB163" s="616">
        <f t="shared" ca="1" si="341"/>
        <v>-0.76400504167427041</v>
      </c>
      <c r="VC163" s="616">
        <f t="shared" ca="1" si="341"/>
        <v>-0.95432232400976269</v>
      </c>
      <c r="VD163" s="616">
        <f t="shared" ca="1" si="342"/>
        <v>-0.36208520652341147</v>
      </c>
      <c r="VE163" s="616">
        <f t="shared" ca="1" si="342"/>
        <v>3.9909080070471406E-2</v>
      </c>
      <c r="VF163" s="616">
        <f t="shared" ca="1" si="342"/>
        <v>0.95807256683723563</v>
      </c>
      <c r="VG163" s="616">
        <f t="shared" ca="1" si="342"/>
        <v>1.2788179585372306</v>
      </c>
      <c r="VH163" s="616">
        <f t="shared" ca="1" si="342"/>
        <v>-0.12784420028857393</v>
      </c>
      <c r="VI163" s="616">
        <f t="shared" ca="1" si="342"/>
        <v>-0.94888757399290857</v>
      </c>
      <c r="VJ163" s="616">
        <f t="shared" ca="1" si="342"/>
        <v>-0.90132677458943244</v>
      </c>
      <c r="VK163" s="616">
        <f t="shared" ca="1" si="342"/>
        <v>0.83678976492872159</v>
      </c>
      <c r="VL163" s="616">
        <f t="shared" ca="1" si="342"/>
        <v>-0.83864555511817418</v>
      </c>
      <c r="VM163" s="616">
        <f t="shared" ca="1" si="342"/>
        <v>-0.57201237404204519</v>
      </c>
      <c r="VN163" s="616">
        <f t="shared" ca="1" si="342"/>
        <v>-0.62639799545694341</v>
      </c>
      <c r="VO163" s="616">
        <f t="shared" ca="1" si="342"/>
        <v>-0.42150866262694142</v>
      </c>
      <c r="VP163" s="616">
        <f t="shared" ca="1" si="338"/>
        <v>-0.46221149066820022</v>
      </c>
      <c r="VQ163" s="616">
        <f t="shared" ca="1" si="338"/>
        <v>-0.77889442244162177</v>
      </c>
      <c r="VR163" s="616">
        <f t="shared" ca="1" si="338"/>
        <v>-0.64202286734458469</v>
      </c>
      <c r="VS163" s="616">
        <f t="shared" ca="1" si="333"/>
        <v>-0.40481357988865657</v>
      </c>
      <c r="VT163" s="616">
        <f t="shared" ca="1" si="320"/>
        <v>-0.3878135405833677</v>
      </c>
      <c r="VU163" s="616">
        <f t="shared" ca="1" si="320"/>
        <v>-0.82130507758946303</v>
      </c>
      <c r="VV163" s="616">
        <f t="shared" ca="1" si="320"/>
        <v>-0.64337789451099625</v>
      </c>
      <c r="VW163" s="616">
        <f t="shared" ca="1" si="320"/>
        <v>0.66845613582062358</v>
      </c>
      <c r="VX163" s="616">
        <f t="shared" ca="1" si="320"/>
        <v>-0.78524029103755877</v>
      </c>
      <c r="VY163" s="616">
        <f t="shared" ca="1" si="320"/>
        <v>-1.477844244223653</v>
      </c>
      <c r="VZ163" s="616">
        <f t="shared" ca="1" si="320"/>
        <v>-1.5555141459162816</v>
      </c>
      <c r="WA163" s="616">
        <f t="shared" ca="1" si="320"/>
        <v>-1.1483025824394326</v>
      </c>
      <c r="WB163" s="616">
        <f t="shared" ca="1" si="320"/>
        <v>-2.9757436894078269</v>
      </c>
      <c r="WC163" s="616">
        <f t="shared" ca="1" si="320"/>
        <v>-2.0807149803312397</v>
      </c>
      <c r="WD163" s="616">
        <f t="shared" ca="1" si="347"/>
        <v>-1.3395773314157267</v>
      </c>
      <c r="WE163" s="616">
        <f t="shared" ca="1" si="347"/>
        <v>-1.7097470492691516</v>
      </c>
      <c r="WF163" s="616">
        <f t="shared" ca="1" si="347"/>
        <v>-0.97455399367013429</v>
      </c>
      <c r="WG163" s="616">
        <f t="shared" ca="1" si="347"/>
        <v>-1.008197359876486</v>
      </c>
      <c r="WH163" s="616">
        <f t="shared" ca="1" si="347"/>
        <v>-1.0816125322340113</v>
      </c>
      <c r="WI163" s="627">
        <f t="shared" ca="1" si="347"/>
        <v>-0.9831420375936909</v>
      </c>
      <c r="WL163" s="606" t="s">
        <v>8090</v>
      </c>
      <c r="WM163" s="700" t="str">
        <f t="shared" ca="1" si="321"/>
        <v>C</v>
      </c>
      <c r="WN163" s="479">
        <f t="shared" ca="1" si="322"/>
        <v>0.3422651009869257</v>
      </c>
      <c r="WO163" s="495">
        <f t="shared" ref="WO163:WR194" ca="1" si="372">(WS163-WS$211)/WS$213</f>
        <v>0.49838766578089766</v>
      </c>
      <c r="WP163" s="458">
        <f t="shared" ca="1" si="372"/>
        <v>0.63854937087559094</v>
      </c>
      <c r="WQ163" s="458">
        <f t="shared" ca="1" si="372"/>
        <v>0.14274301293285685</v>
      </c>
      <c r="WR163" s="459">
        <f t="shared" ca="1" si="372"/>
        <v>8.9380354358357297E-2</v>
      </c>
      <c r="WS163" s="495">
        <f t="shared" ca="1" si="323"/>
        <v>-0.36019662731823088</v>
      </c>
      <c r="WT163" s="458">
        <f t="shared" ca="1" si="324"/>
        <v>7.9663604733493529E-2</v>
      </c>
      <c r="WU163" s="458">
        <f t="shared" ca="1" si="325"/>
        <v>-0.54690935884747294</v>
      </c>
      <c r="WV163" s="459">
        <f t="shared" ca="1" si="326"/>
        <v>-1.070933628083383</v>
      </c>
      <c r="WW163" s="484">
        <f t="shared" ca="1" si="352"/>
        <v>-0.7262006140917342</v>
      </c>
      <c r="WX163" s="484">
        <f t="shared" ca="1" si="352"/>
        <v>-0.37545073607717977</v>
      </c>
      <c r="WY163" s="484">
        <f t="shared" ca="1" si="352"/>
        <v>-0.64522912849816527</v>
      </c>
      <c r="WZ163" s="484">
        <f t="shared" ca="1" si="352"/>
        <v>0.10559307515024371</v>
      </c>
      <c r="XA163" s="484">
        <f t="shared" ca="1" si="352"/>
        <v>6.4328538595846502E-2</v>
      </c>
      <c r="XB163" s="484">
        <f t="shared" ca="1" si="352"/>
        <v>0.21821544394969081</v>
      </c>
      <c r="XC163" s="484">
        <f t="shared" ca="1" si="352"/>
        <v>0.14467461816346364</v>
      </c>
      <c r="XD163" s="484">
        <f t="shared" ca="1" si="348"/>
        <v>-1.3851726804172821</v>
      </c>
      <c r="XE163" s="484">
        <f t="shared" ca="1" si="348"/>
        <v>0.21801347073098662</v>
      </c>
      <c r="XF163" s="484">
        <f t="shared" ca="1" si="348"/>
        <v>0.41324760187774212</v>
      </c>
      <c r="XG163" s="484">
        <f t="shared" ca="1" si="348"/>
        <v>0.1145148206385433</v>
      </c>
      <c r="XH163" s="484">
        <f t="shared" ca="1" si="348"/>
        <v>0.76267100357417117</v>
      </c>
      <c r="XI163" s="484">
        <f t="shared" ca="1" si="348"/>
        <v>-0.56078518929191046</v>
      </c>
      <c r="XJ163" s="484">
        <f t="shared" ca="1" si="348"/>
        <v>-0.91874679480099142</v>
      </c>
      <c r="XK163" s="484">
        <f t="shared" ca="1" si="348"/>
        <v>-0.54267278110123429</v>
      </c>
      <c r="XL163" s="484">
        <f t="shared" ca="1" si="349"/>
        <v>-0.8430483410302243</v>
      </c>
      <c r="XM163" s="484">
        <f t="shared" ca="1" si="349"/>
        <v>-0.27308466275995691</v>
      </c>
      <c r="XN163" s="484">
        <f t="shared" ca="1" si="349"/>
        <v>2.7828601533139714E-2</v>
      </c>
      <c r="XO163" s="484">
        <f t="shared" ca="1" si="349"/>
        <v>0.70341687857189839</v>
      </c>
      <c r="XP163" s="484">
        <f t="shared" ca="1" si="349"/>
        <v>0.81844349346382761</v>
      </c>
      <c r="XQ163" s="484">
        <f t="shared" ca="1" si="349"/>
        <v>-8.50675308720171E-2</v>
      </c>
      <c r="XR163" s="484">
        <f t="shared" ca="1" si="349"/>
        <v>-0.83027662724379503</v>
      </c>
      <c r="XS163" s="484">
        <f t="shared" ca="1" si="349"/>
        <v>-0.55611861992167977</v>
      </c>
      <c r="XT163" s="484">
        <f t="shared" ca="1" si="349"/>
        <v>0.50818242424121263</v>
      </c>
      <c r="XU163" s="484">
        <f t="shared" ca="1" si="349"/>
        <v>-0.63720289277878872</v>
      </c>
      <c r="XV163" s="484">
        <f t="shared" ca="1" si="349"/>
        <v>-0.30179372854458303</v>
      </c>
      <c r="XW163" s="484">
        <f t="shared" ca="1" si="349"/>
        <v>-0.40427726626791127</v>
      </c>
      <c r="XX163" s="484">
        <f t="shared" ca="1" si="349"/>
        <v>-0.20379943838012618</v>
      </c>
      <c r="XY163" s="484">
        <f t="shared" ca="1" si="349"/>
        <v>-0.24303080179333969</v>
      </c>
      <c r="XZ163" s="484">
        <f t="shared" ca="1" si="349"/>
        <v>-0.56968338057380219</v>
      </c>
      <c r="YA163" s="484">
        <f t="shared" ca="1" si="349"/>
        <v>-0.43779539324227229</v>
      </c>
      <c r="YB163" s="484">
        <f t="shared" ca="1" si="358"/>
        <v>-0.21272953623148902</v>
      </c>
      <c r="YC163" s="484">
        <f t="shared" ca="1" si="359"/>
        <v>-0.17304240180829866</v>
      </c>
      <c r="YD163" s="484">
        <f t="shared" ca="1" si="360"/>
        <v>-0.6068623218308542</v>
      </c>
      <c r="YE163" s="484">
        <f t="shared" ca="1" si="361"/>
        <v>-0.46342509741627064</v>
      </c>
      <c r="YF163" s="484">
        <f t="shared" ca="1" si="362"/>
        <v>0.39432227452058582</v>
      </c>
      <c r="YG163" s="484">
        <f t="shared" ca="1" si="354"/>
        <v>-0.54699838673676349</v>
      </c>
      <c r="YH163" s="484">
        <f t="shared" ca="1" si="354"/>
        <v>-0.78754319774678472</v>
      </c>
      <c r="YI163" s="484">
        <f t="shared" ca="1" si="354"/>
        <v>-0.91106463526316606</v>
      </c>
      <c r="YJ163" s="484">
        <f t="shared" ca="1" si="354"/>
        <v>-0.6812879221613154</v>
      </c>
      <c r="YK163" s="484">
        <f t="shared" ca="1" si="339"/>
        <v>-0.51867212506378424</v>
      </c>
      <c r="YL163" s="484">
        <f t="shared" ca="1" si="339"/>
        <v>-0.65875436277287047</v>
      </c>
      <c r="YM163" s="484">
        <f t="shared" ca="1" si="339"/>
        <v>-1.0693845836691747</v>
      </c>
      <c r="YN163" s="484">
        <f t="shared" ca="1" si="339"/>
        <v>-1.2190496461289051</v>
      </c>
      <c r="YO163" s="484">
        <f t="shared" ca="1" si="339"/>
        <v>-0.59847360751282941</v>
      </c>
      <c r="YP163" s="484">
        <f t="shared" ca="1" si="339"/>
        <v>-0.53716755334219179</v>
      </c>
      <c r="YQ163" s="484">
        <f t="shared" ca="1" si="339"/>
        <v>-0.78352011835031787</v>
      </c>
      <c r="YR163" s="484">
        <f t="shared" ca="1" si="339"/>
        <v>-0.73715989978774943</v>
      </c>
      <c r="YU163" s="606" t="s">
        <v>8090</v>
      </c>
      <c r="YV163" s="700" t="str">
        <f t="shared" ca="1" si="304"/>
        <v>C</v>
      </c>
      <c r="YW163" s="479">
        <f t="shared" ca="1" si="327"/>
        <v>0.32837446641616941</v>
      </c>
      <c r="YX163" s="495">
        <f t="shared" ref="YX163:ZA194" ca="1" si="373">(ZB163-ZB$211)/ZB$213</f>
        <v>0.59752297097724771</v>
      </c>
      <c r="YY163" s="458">
        <f t="shared" ca="1" si="373"/>
        <v>0.66299923449088249</v>
      </c>
      <c r="YZ163" s="458">
        <f t="shared" ca="1" si="373"/>
        <v>5.0591157686646446E-2</v>
      </c>
      <c r="ZA163" s="459">
        <f t="shared" ca="1" si="373"/>
        <v>2.3845025099009103E-3</v>
      </c>
      <c r="ZB163" s="495">
        <f t="shared" ca="1" si="328"/>
        <v>-0.39298819152339459</v>
      </c>
      <c r="ZC163" s="458">
        <f t="shared" ca="1" si="329"/>
        <v>0.18510034015349974</v>
      </c>
      <c r="ZD163" s="458">
        <f t="shared" ca="1" si="330"/>
        <v>-0.62029697305186837</v>
      </c>
      <c r="ZE163" s="459">
        <f t="shared" ca="1" si="331"/>
        <v>-1.6409895941036978</v>
      </c>
      <c r="ZF163" s="484">
        <f t="shared" ca="1" si="355"/>
        <v>-3.2485432480444082E-2</v>
      </c>
      <c r="ZG163" s="484">
        <f t="shared" ca="1" si="355"/>
        <v>-7.9385408814590788E-2</v>
      </c>
      <c r="ZH163" s="484">
        <f t="shared" ca="1" si="355"/>
        <v>-6.6861590023482048E-2</v>
      </c>
      <c r="ZI163" s="484">
        <f t="shared" ca="1" si="355"/>
        <v>2.1988880583922777E-2</v>
      </c>
      <c r="ZJ163" s="484">
        <f t="shared" ca="1" si="355"/>
        <v>1.0659583188508518E-2</v>
      </c>
      <c r="ZK163" s="484">
        <f t="shared" ca="1" si="355"/>
        <v>7.3425809550013654E-2</v>
      </c>
      <c r="ZL163" s="484">
        <f t="shared" ca="1" si="355"/>
        <v>2.4672875513209128E-2</v>
      </c>
      <c r="ZM163" s="484">
        <f t="shared" ca="1" si="350"/>
        <v>-0.47801300388528062</v>
      </c>
      <c r="ZN163" s="484">
        <f t="shared" ca="1" si="350"/>
        <v>8.9770705925095284E-2</v>
      </c>
      <c r="ZO163" s="484">
        <f t="shared" ca="1" si="350"/>
        <v>2.8984588520071332E-2</v>
      </c>
      <c r="ZP163" s="484">
        <f t="shared" ca="1" si="350"/>
        <v>2.6000050859821721E-2</v>
      </c>
      <c r="ZQ163" s="484">
        <f t="shared" ca="1" si="350"/>
        <v>2.5821286544858647E-2</v>
      </c>
      <c r="ZR163" s="484">
        <f t="shared" ca="1" si="350"/>
        <v>-4.5981105838852197E-2</v>
      </c>
      <c r="ZS163" s="484">
        <f t="shared" ca="1" si="350"/>
        <v>-0.10862444871335994</v>
      </c>
      <c r="ZT163" s="484">
        <f t="shared" ca="1" si="350"/>
        <v>-2.7291061507312073E-2</v>
      </c>
      <c r="ZU163" s="484">
        <f t="shared" ca="1" si="351"/>
        <v>-6.0398143481329138E-2</v>
      </c>
      <c r="ZV163" s="484">
        <f t="shared" ca="1" si="351"/>
        <v>-1.9215497798489828E-2</v>
      </c>
      <c r="ZW163" s="484">
        <f t="shared" ca="1" si="351"/>
        <v>5.5175234891583769E-3</v>
      </c>
      <c r="ZX163" s="484">
        <f t="shared" ca="1" si="351"/>
        <v>2.7969817598544739E-2</v>
      </c>
      <c r="ZY163" s="484">
        <f t="shared" ca="1" si="351"/>
        <v>0.13772471860952887</v>
      </c>
      <c r="ZZ163" s="484">
        <f t="shared" ca="1" si="351"/>
        <v>-7.8155783354792625E-3</v>
      </c>
      <c r="AAA163" s="484">
        <f t="shared" ca="1" si="351"/>
        <v>-5.7333304369141164E-2</v>
      </c>
      <c r="AAB163" s="484">
        <f t="shared" ca="1" si="351"/>
        <v>-0.10150745433592355</v>
      </c>
      <c r="AAC163" s="484">
        <f t="shared" ca="1" si="351"/>
        <v>1.2546600107337495E-2</v>
      </c>
      <c r="AAD163" s="484">
        <f t="shared" ca="1" si="351"/>
        <v>-7.8682240113631882E-2</v>
      </c>
      <c r="AAE163" s="484">
        <f t="shared" ca="1" si="351"/>
        <v>-4.0219644611828483E-2</v>
      </c>
      <c r="AAF163" s="484">
        <f t="shared" ca="1" si="351"/>
        <v>-6.120902348854227E-2</v>
      </c>
      <c r="AAG163" s="484">
        <f t="shared" ca="1" si="351"/>
        <v>-4.3018323338477257E-2</v>
      </c>
      <c r="AAH163" s="484">
        <f t="shared" ca="1" si="351"/>
        <v>-3.8008707897835295E-2</v>
      </c>
      <c r="AAI163" s="484">
        <f t="shared" ca="1" si="351"/>
        <v>-6.0338538063910964E-2</v>
      </c>
      <c r="AAJ163" s="484">
        <f t="shared" ca="1" si="351"/>
        <v>-5.2025335368730337E-2</v>
      </c>
      <c r="AAK163" s="484">
        <f t="shared" ca="1" si="363"/>
        <v>-3.3183772310049216E-2</v>
      </c>
      <c r="AAL163" s="484">
        <f t="shared" ca="1" si="364"/>
        <v>-1.741238539122681E-2</v>
      </c>
      <c r="AAM163" s="484">
        <f t="shared" ca="1" si="365"/>
        <v>-2.189532836791554E-2</v>
      </c>
      <c r="AAN163" s="484">
        <f t="shared" ca="1" si="366"/>
        <v>-6.1359063816095079E-2</v>
      </c>
      <c r="AAO163" s="484">
        <f t="shared" ca="1" si="367"/>
        <v>1.8805162954418208E-2</v>
      </c>
      <c r="AAP163" s="484">
        <f t="shared" ca="1" si="357"/>
        <v>-2.8906649957960041E-2</v>
      </c>
      <c r="AAQ163" s="484">
        <f t="shared" ca="1" si="357"/>
        <v>-0.15117325855892658</v>
      </c>
      <c r="AAR163" s="484">
        <f t="shared" ca="1" si="357"/>
        <v>-3.6651122693945694E-2</v>
      </c>
      <c r="AAS163" s="484">
        <f t="shared" ca="1" si="357"/>
        <v>-3.1171595822786675E-2</v>
      </c>
      <c r="AAT163" s="484">
        <f t="shared" ca="1" si="340"/>
        <v>-0.91444421632113237</v>
      </c>
      <c r="AAU163" s="484">
        <f t="shared" ca="1" si="340"/>
        <v>-0.53799345446025815</v>
      </c>
      <c r="AAV163" s="484">
        <f t="shared" ca="1" si="340"/>
        <v>-8.8571357168320833E-2</v>
      </c>
      <c r="AAW163" s="484">
        <f t="shared" ca="1" si="340"/>
        <v>-6.3917050252045346E-2</v>
      </c>
      <c r="AAX163" s="484">
        <f t="shared" ca="1" si="340"/>
        <v>-7.6677964404738716E-2</v>
      </c>
      <c r="AAY163" s="484">
        <f t="shared" ca="1" si="340"/>
        <v>-0.12312049482031152</v>
      </c>
      <c r="AAZ163" s="484">
        <f t="shared" ca="1" si="340"/>
        <v>-0.11856365915979221</v>
      </c>
      <c r="ABA163" s="484">
        <f t="shared" ca="1" si="340"/>
        <v>-0.10451532592333997</v>
      </c>
    </row>
    <row r="164" spans="1:729" ht="15" customHeight="1" x14ac:dyDescent="0.35">
      <c r="A164" s="498">
        <v>162</v>
      </c>
      <c r="B164" s="628"/>
      <c r="C164" s="606" t="s">
        <v>8121</v>
      </c>
      <c r="D164" s="629">
        <v>706</v>
      </c>
      <c r="E164" s="630" t="s">
        <v>8122</v>
      </c>
      <c r="F164" s="631" t="s">
        <v>1182</v>
      </c>
      <c r="G164" s="632">
        <v>15893.218999999999</v>
      </c>
      <c r="H164" s="504">
        <v>5218</v>
      </c>
      <c r="I164" s="505">
        <v>348</v>
      </c>
      <c r="J164" s="649" t="s">
        <v>8123</v>
      </c>
      <c r="K164" s="507">
        <v>0</v>
      </c>
      <c r="L164" s="841" t="s">
        <v>1188</v>
      </c>
      <c r="M164" s="817">
        <v>191</v>
      </c>
      <c r="N164" s="818">
        <v>0.1293</v>
      </c>
      <c r="O164" s="819">
        <v>0.29409999999999997</v>
      </c>
      <c r="P164" s="820">
        <v>9.3899999999999997E-2</v>
      </c>
      <c r="Q164" s="821">
        <v>0</v>
      </c>
      <c r="R164" s="818">
        <v>0.35709999999999997</v>
      </c>
      <c r="S164" s="822">
        <v>5.6599999999999998E-2</v>
      </c>
      <c r="T164" s="822">
        <v>0.1111</v>
      </c>
      <c r="U164" s="822">
        <v>1.4489999999999999E-2</v>
      </c>
      <c r="V164" s="822">
        <v>1.5699999999999999E-2</v>
      </c>
      <c r="W164" s="861" t="s">
        <v>8124</v>
      </c>
      <c r="X164" s="516" t="s">
        <v>8125</v>
      </c>
      <c r="Y164" s="517">
        <v>2</v>
      </c>
      <c r="Z164" s="517">
        <v>3</v>
      </c>
      <c r="AA164" s="519" t="s">
        <v>8126</v>
      </c>
      <c r="AB164" s="520">
        <v>2019</v>
      </c>
      <c r="AC164" s="369">
        <v>0</v>
      </c>
      <c r="AD164" s="431" t="s">
        <v>1188</v>
      </c>
      <c r="AE164" s="817">
        <v>0</v>
      </c>
      <c r="AF164" s="634" t="s">
        <v>1188</v>
      </c>
      <c r="AG164" s="635" t="s">
        <v>1188</v>
      </c>
      <c r="AH164" s="636" t="s">
        <v>1188</v>
      </c>
      <c r="AI164" s="636" t="s">
        <v>1188</v>
      </c>
      <c r="AJ164" s="636" t="s">
        <v>1188</v>
      </c>
      <c r="AK164" s="637" t="s">
        <v>1188</v>
      </c>
      <c r="AL164" s="765" t="s">
        <v>1188</v>
      </c>
      <c r="AM164" s="639" t="s">
        <v>1188</v>
      </c>
      <c r="AN164" s="636" t="s">
        <v>1188</v>
      </c>
      <c r="AO164" s="636" t="s">
        <v>1188</v>
      </c>
      <c r="AP164" s="636" t="s">
        <v>1188</v>
      </c>
      <c r="AQ164" s="636" t="s">
        <v>1188</v>
      </c>
      <c r="AR164" s="636" t="s">
        <v>1188</v>
      </c>
      <c r="AS164" s="636" t="s">
        <v>1188</v>
      </c>
      <c r="AT164" s="636" t="s">
        <v>1188</v>
      </c>
      <c r="AU164" s="640" t="s">
        <v>1188</v>
      </c>
      <c r="AV164" s="649" t="s">
        <v>8127</v>
      </c>
      <c r="AW164" s="642" t="s">
        <v>1190</v>
      </c>
      <c r="AX164" s="643">
        <v>1</v>
      </c>
      <c r="AY164" s="709" t="s">
        <v>8128</v>
      </c>
      <c r="AZ164" s="645">
        <v>1</v>
      </c>
      <c r="BA164" s="709" t="s">
        <v>8129</v>
      </c>
      <c r="BB164" s="631" t="s">
        <v>8130</v>
      </c>
      <c r="BC164" s="646" t="s">
        <v>8131</v>
      </c>
      <c r="BD164" s="631" t="s">
        <v>1195</v>
      </c>
      <c r="BE164" s="631" t="s">
        <v>1196</v>
      </c>
      <c r="BF164" s="631">
        <v>3</v>
      </c>
      <c r="BG164" s="631">
        <v>2016</v>
      </c>
      <c r="BH164" s="631" t="s">
        <v>1195</v>
      </c>
      <c r="BI164" s="631">
        <v>1</v>
      </c>
      <c r="BJ164" s="631">
        <v>1</v>
      </c>
      <c r="BK164" s="631" t="s">
        <v>1262</v>
      </c>
      <c r="BL164" s="631" t="s">
        <v>1199</v>
      </c>
      <c r="BM164" s="649" t="s">
        <v>8132</v>
      </c>
      <c r="BN164" s="647">
        <v>2012</v>
      </c>
      <c r="BO164" s="557" t="s">
        <v>8133</v>
      </c>
      <c r="BP164" s="647" t="s">
        <v>1188</v>
      </c>
      <c r="BQ164" s="647">
        <v>0</v>
      </c>
      <c r="BR164" s="647" t="s">
        <v>1188</v>
      </c>
      <c r="BS164" s="647" t="s">
        <v>1188</v>
      </c>
      <c r="BT164" s="647" t="s">
        <v>1188</v>
      </c>
      <c r="BU164" s="647" t="s">
        <v>1188</v>
      </c>
      <c r="BV164" s="648" t="s">
        <v>1188</v>
      </c>
      <c r="BW164" s="709" t="s">
        <v>8134</v>
      </c>
      <c r="BX164" s="650">
        <v>2012</v>
      </c>
      <c r="BY164" s="647" t="s">
        <v>1188</v>
      </c>
      <c r="BZ164" s="651" t="s">
        <v>1188</v>
      </c>
      <c r="CA164" s="647">
        <v>0</v>
      </c>
      <c r="CB164" s="647" t="s">
        <v>1188</v>
      </c>
      <c r="CC164" s="651" t="s">
        <v>1188</v>
      </c>
      <c r="CD164" s="652" t="s">
        <v>1188</v>
      </c>
      <c r="CE164" s="647">
        <v>0</v>
      </c>
      <c r="CF164" s="647">
        <v>1</v>
      </c>
      <c r="CG164" s="709" t="s">
        <v>8135</v>
      </c>
      <c r="CH164" s="647">
        <v>2012</v>
      </c>
      <c r="CI164" s="647">
        <v>2012</v>
      </c>
      <c r="CJ164" s="647">
        <v>0</v>
      </c>
      <c r="CK164" s="651" t="s">
        <v>1188</v>
      </c>
      <c r="CL164" s="651" t="s">
        <v>1188</v>
      </c>
      <c r="CM164" s="647">
        <v>0</v>
      </c>
      <c r="CN164" s="647" t="s">
        <v>1188</v>
      </c>
      <c r="CO164" s="651" t="s">
        <v>1188</v>
      </c>
      <c r="CP164" s="647" t="s">
        <v>1188</v>
      </c>
      <c r="CQ164" s="647">
        <v>0</v>
      </c>
      <c r="CR164" s="650">
        <v>1</v>
      </c>
      <c r="CS164" s="653" t="s">
        <v>1188</v>
      </c>
      <c r="CT164" s="647" t="s">
        <v>1188</v>
      </c>
      <c r="CU164" s="648">
        <v>0</v>
      </c>
      <c r="CV164" s="653" t="s">
        <v>1188</v>
      </c>
      <c r="CW164" s="554" t="s">
        <v>1188</v>
      </c>
      <c r="CX164" s="655">
        <v>0</v>
      </c>
      <c r="CY164" s="666" t="s">
        <v>1188</v>
      </c>
      <c r="CZ164" s="665" t="s">
        <v>1188</v>
      </c>
      <c r="DA164" s="655">
        <v>0</v>
      </c>
      <c r="DB164" s="723">
        <v>32990</v>
      </c>
      <c r="DC164" s="753">
        <v>2</v>
      </c>
      <c r="DD164" s="659" t="s">
        <v>8136</v>
      </c>
      <c r="DE164" s="648">
        <v>2014</v>
      </c>
      <c r="DF164" s="708" t="s">
        <v>8137</v>
      </c>
      <c r="DG164" s="664" t="s">
        <v>8138</v>
      </c>
      <c r="DH164" s="666">
        <v>2</v>
      </c>
      <c r="DI164" s="710" t="s">
        <v>1214</v>
      </c>
      <c r="DJ164" s="709" t="s">
        <v>8139</v>
      </c>
      <c r="DK164" s="665">
        <v>2016</v>
      </c>
      <c r="DL164" s="665">
        <v>2</v>
      </c>
      <c r="DM164" s="655">
        <v>2</v>
      </c>
      <c r="DN164" s="708" t="s">
        <v>8137</v>
      </c>
      <c r="DO164" s="664" t="s">
        <v>8138</v>
      </c>
      <c r="DP164" s="666">
        <v>2</v>
      </c>
      <c r="DQ164" s="710" t="s">
        <v>1214</v>
      </c>
      <c r="DR164" s="709" t="s">
        <v>8140</v>
      </c>
      <c r="DS164" s="665">
        <v>2016</v>
      </c>
      <c r="DT164" s="753">
        <v>2</v>
      </c>
      <c r="DU164" s="657">
        <v>2</v>
      </c>
      <c r="DV164" s="651" t="s">
        <v>1188</v>
      </c>
      <c r="DW164" s="709" t="s">
        <v>8141</v>
      </c>
      <c r="DX164" s="647" t="s">
        <v>1188</v>
      </c>
      <c r="DY164" s="647">
        <v>0</v>
      </c>
      <c r="DZ164" s="647">
        <v>0</v>
      </c>
      <c r="EA164" s="941" t="s">
        <v>1188</v>
      </c>
      <c r="EB164" s="649" t="s">
        <v>8142</v>
      </c>
      <c r="EC164" s="647">
        <v>2</v>
      </c>
      <c r="ED164" s="668" t="s">
        <v>1214</v>
      </c>
      <c r="EE164" s="647">
        <v>2015</v>
      </c>
      <c r="EF164" s="647">
        <v>2</v>
      </c>
      <c r="EG164" s="650" t="s">
        <v>1220</v>
      </c>
      <c r="EH164" s="648">
        <v>4</v>
      </c>
      <c r="EI164" s="551" t="s">
        <v>8127</v>
      </c>
      <c r="EJ164" s="651" t="s">
        <v>1190</v>
      </c>
      <c r="EK164" s="647" t="s">
        <v>1188</v>
      </c>
      <c r="EL164" s="647" t="s">
        <v>1188</v>
      </c>
      <c r="EM164" s="669" t="s">
        <v>1188</v>
      </c>
      <c r="EN164" s="647" t="s">
        <v>1188</v>
      </c>
      <c r="EO164" s="670" t="s">
        <v>1188</v>
      </c>
      <c r="EP164" s="556">
        <v>0</v>
      </c>
      <c r="EQ164" s="556" t="s">
        <v>1188</v>
      </c>
      <c r="ER164" s="651" t="s">
        <v>1188</v>
      </c>
      <c r="ES164" s="556" t="s">
        <v>1188</v>
      </c>
      <c r="ET164" s="556">
        <v>0</v>
      </c>
      <c r="EU164" s="671">
        <v>0</v>
      </c>
      <c r="EV164" s="839">
        <v>2014</v>
      </c>
      <c r="EW164" s="673" t="s">
        <v>1005</v>
      </c>
      <c r="EX164" s="797" t="s">
        <v>1906</v>
      </c>
      <c r="EY164" s="631" t="s">
        <v>1416</v>
      </c>
      <c r="EZ164" s="631">
        <v>1</v>
      </c>
      <c r="FA164" s="675"/>
      <c r="FB164" s="648">
        <v>0</v>
      </c>
      <c r="FC164" s="676"/>
      <c r="FD164" s="647"/>
      <c r="FE164" s="648"/>
      <c r="FF164" s="652" t="s">
        <v>1225</v>
      </c>
      <c r="FG164" s="563" t="s">
        <v>1226</v>
      </c>
      <c r="FH164" s="631" t="str">
        <f t="shared" si="266"/>
        <v>D</v>
      </c>
      <c r="FI164" s="677">
        <f t="shared" si="267"/>
        <v>0</v>
      </c>
      <c r="FJ164" s="678">
        <f t="shared" si="268"/>
        <v>0</v>
      </c>
      <c r="FK164" s="679">
        <f t="shared" si="269"/>
        <v>0</v>
      </c>
      <c r="FL164" s="680">
        <f t="shared" si="270"/>
        <v>0</v>
      </c>
      <c r="FM164" s="681">
        <v>0</v>
      </c>
      <c r="FN164" s="430" t="s">
        <v>1188</v>
      </c>
      <c r="FO164" s="686" t="s">
        <v>1188</v>
      </c>
      <c r="FP164" s="686" t="s">
        <v>1188</v>
      </c>
      <c r="FQ164" s="430">
        <v>0</v>
      </c>
      <c r="FR164" s="682" t="s">
        <v>1188</v>
      </c>
      <c r="FS164" s="369">
        <v>0</v>
      </c>
      <c r="FT164" s="430" t="s">
        <v>1188</v>
      </c>
      <c r="FU164" s="431" t="s">
        <v>1188</v>
      </c>
      <c r="FV164" s="369">
        <v>0</v>
      </c>
      <c r="FW164" s="430" t="s">
        <v>1188</v>
      </c>
      <c r="FX164" s="431" t="s">
        <v>1188</v>
      </c>
      <c r="FY164" s="369">
        <v>0</v>
      </c>
      <c r="FZ164" s="430" t="s">
        <v>1188</v>
      </c>
      <c r="GA164" s="686" t="s">
        <v>1188</v>
      </c>
      <c r="GB164" s="431" t="s">
        <v>1188</v>
      </c>
      <c r="GC164" s="369">
        <v>0</v>
      </c>
      <c r="GD164" s="430" t="s">
        <v>1188</v>
      </c>
      <c r="GE164" s="686" t="s">
        <v>1188</v>
      </c>
      <c r="GF164" s="431" t="s">
        <v>1188</v>
      </c>
      <c r="GG164" s="369">
        <v>0</v>
      </c>
      <c r="GH164" s="430" t="s">
        <v>1188</v>
      </c>
      <c r="GI164" s="686" t="s">
        <v>1188</v>
      </c>
      <c r="GJ164" s="431" t="s">
        <v>1188</v>
      </c>
      <c r="GK164" s="369">
        <v>0</v>
      </c>
      <c r="GL164" s="430" t="s">
        <v>1188</v>
      </c>
      <c r="GM164" s="686" t="s">
        <v>1188</v>
      </c>
      <c r="GN164" s="946" t="s">
        <v>1188</v>
      </c>
      <c r="GO164" s="676">
        <v>0</v>
      </c>
      <c r="GP164" s="917" t="s">
        <v>1188</v>
      </c>
      <c r="GQ164" s="872" t="s">
        <v>1188</v>
      </c>
      <c r="GR164" s="872" t="s">
        <v>1188</v>
      </c>
      <c r="GS164" s="872" t="s">
        <v>1188</v>
      </c>
      <c r="GT164" s="873" t="s">
        <v>1188</v>
      </c>
      <c r="GU164" s="581">
        <v>0</v>
      </c>
      <c r="GV164" s="687" t="s">
        <v>1188</v>
      </c>
      <c r="GW164" s="872" t="s">
        <v>1188</v>
      </c>
      <c r="GX164" s="873" t="s">
        <v>1188</v>
      </c>
      <c r="GY164" s="874">
        <v>0</v>
      </c>
      <c r="GZ164" s="582" t="s">
        <v>1188</v>
      </c>
      <c r="HA164" s="583" t="s">
        <v>1230</v>
      </c>
      <c r="HB164" s="584">
        <v>3</v>
      </c>
      <c r="HC164" s="585">
        <v>0</v>
      </c>
      <c r="HD164" s="586" t="s">
        <v>1188</v>
      </c>
      <c r="HE164" s="690" t="s">
        <v>1188</v>
      </c>
      <c r="HF164" s="587" t="s">
        <v>1188</v>
      </c>
      <c r="HG164" s="587" t="s">
        <v>1188</v>
      </c>
      <c r="HH164" s="588">
        <v>0</v>
      </c>
      <c r="HI164" s="787" t="s">
        <v>1188</v>
      </c>
      <c r="HJ164" s="808" t="s">
        <v>1188</v>
      </c>
      <c r="HK164" s="691" t="s">
        <v>1188</v>
      </c>
      <c r="HL164" s="692">
        <v>0</v>
      </c>
      <c r="HM164" s="857" t="s">
        <v>1188</v>
      </c>
      <c r="HN164" s="697" t="s">
        <v>1188</v>
      </c>
      <c r="HO164" s="681" t="s">
        <v>1188</v>
      </c>
      <c r="HP164" s="574" t="s">
        <v>1188</v>
      </c>
      <c r="HQ164" s="472" t="str">
        <f t="shared" si="271"/>
        <v>-</v>
      </c>
      <c r="HR164" s="593" t="s">
        <v>1188</v>
      </c>
      <c r="HS164" s="574" t="s">
        <v>1188</v>
      </c>
      <c r="HT164" s="574" t="s">
        <v>1188</v>
      </c>
      <c r="HU164" s="574" t="s">
        <v>1188</v>
      </c>
      <c r="HV164" s="574" t="s">
        <v>1188</v>
      </c>
      <c r="HW164" s="574" t="s">
        <v>1188</v>
      </c>
      <c r="HX164" s="574" t="s">
        <v>1188</v>
      </c>
      <c r="HY164" s="574" t="s">
        <v>1188</v>
      </c>
      <c r="HZ164" s="574" t="s">
        <v>1188</v>
      </c>
      <c r="IA164" s="574" t="s">
        <v>1188</v>
      </c>
      <c r="IB164" s="574" t="s">
        <v>1188</v>
      </c>
      <c r="IC164" s="574" t="s">
        <v>1188</v>
      </c>
      <c r="ID164" s="681" t="s">
        <v>1188</v>
      </c>
      <c r="IE164" s="369" t="s">
        <v>1188</v>
      </c>
      <c r="IF164" s="574" t="s">
        <v>1188</v>
      </c>
      <c r="IG164" s="472" t="str">
        <f t="shared" si="272"/>
        <v>-</v>
      </c>
      <c r="IH164" s="609" t="s">
        <v>1188</v>
      </c>
      <c r="II164" s="694" t="s">
        <v>1188</v>
      </c>
      <c r="IJ164" s="695" t="s">
        <v>1188</v>
      </c>
      <c r="IK164" s="696" t="s">
        <v>1188</v>
      </c>
      <c r="IL164" s="696" t="s">
        <v>1188</v>
      </c>
      <c r="IM164" s="697" t="s">
        <v>1188</v>
      </c>
      <c r="IN164" s="599">
        <v>1</v>
      </c>
      <c r="IO164" s="600">
        <v>7</v>
      </c>
      <c r="IP164" s="601">
        <v>7</v>
      </c>
      <c r="IQ164" s="600">
        <v>1</v>
      </c>
      <c r="IR164" s="587">
        <v>6</v>
      </c>
      <c r="IS164" s="601">
        <v>7</v>
      </c>
      <c r="IT164" s="599" t="s">
        <v>1188</v>
      </c>
      <c r="IU164" s="600" t="s">
        <v>1188</v>
      </c>
      <c r="IV164" s="587" t="s">
        <v>1188</v>
      </c>
      <c r="IW164" s="601" t="s">
        <v>1188</v>
      </c>
      <c r="IX164" s="602" t="s">
        <v>1188</v>
      </c>
      <c r="IY164" s="681">
        <v>0</v>
      </c>
      <c r="IZ164" s="698" t="s">
        <v>1188</v>
      </c>
      <c r="JA164" s="681">
        <v>1</v>
      </c>
      <c r="JB164" s="699" t="s">
        <v>8143</v>
      </c>
      <c r="JC164" s="681">
        <v>0</v>
      </c>
      <c r="JD164" s="430" t="s">
        <v>1188</v>
      </c>
      <c r="JE164" s="686" t="s">
        <v>1188</v>
      </c>
      <c r="JF164" s="557" t="s">
        <v>1188</v>
      </c>
      <c r="JG164" s="592" t="s">
        <v>1188</v>
      </c>
      <c r="JH164" s="369">
        <v>2</v>
      </c>
      <c r="JI164" s="430">
        <v>3</v>
      </c>
      <c r="JJ164" s="686" t="s">
        <v>8144</v>
      </c>
      <c r="JK164" s="557" t="s">
        <v>8126</v>
      </c>
      <c r="JL164" s="592">
        <v>2019</v>
      </c>
      <c r="JM164" s="369">
        <v>0</v>
      </c>
      <c r="JN164" s="430" t="s">
        <v>1188</v>
      </c>
      <c r="JO164" s="430" t="s">
        <v>1188</v>
      </c>
      <c r="JP164" s="686" t="s">
        <v>1188</v>
      </c>
      <c r="JQ164" s="686" t="s">
        <v>1188</v>
      </c>
      <c r="JR164" s="592" t="s">
        <v>1188</v>
      </c>
      <c r="JS164" s="369">
        <v>2</v>
      </c>
      <c r="JT164" s="430">
        <v>3</v>
      </c>
      <c r="JU164" s="569" t="s">
        <v>8125</v>
      </c>
      <c r="JV164" s="557" t="s">
        <v>8124</v>
      </c>
      <c r="JW164" s="592">
        <v>2012</v>
      </c>
      <c r="JX164" s="606">
        <v>0</v>
      </c>
      <c r="JY164" s="607" t="s">
        <v>1188</v>
      </c>
      <c r="JZ164" s="606" t="s">
        <v>1188</v>
      </c>
      <c r="KA164" s="606">
        <f t="shared" si="273"/>
        <v>0</v>
      </c>
      <c r="KB164" s="606"/>
      <c r="KC164" s="606"/>
      <c r="KD164" s="606"/>
      <c r="KE164" s="606"/>
      <c r="KF164" s="606">
        <f t="shared" si="274"/>
        <v>0</v>
      </c>
      <c r="KG164" s="606"/>
      <c r="KH164" s="606"/>
      <c r="KI164" s="606"/>
      <c r="KJ164" s="606"/>
      <c r="KK164" s="606">
        <v>0</v>
      </c>
      <c r="KL164" s="606">
        <v>0</v>
      </c>
      <c r="KM164" s="608">
        <f t="shared" si="345"/>
        <v>5.2570199966430663E-2</v>
      </c>
      <c r="KN164" s="609">
        <v>-2.2371490001678467</v>
      </c>
      <c r="KO164" s="609">
        <v>0.96153843402862549</v>
      </c>
      <c r="KP164" s="610">
        <v>8</v>
      </c>
      <c r="KQ164" s="608">
        <f t="shared" si="346"/>
        <v>0.15800735950469971</v>
      </c>
      <c r="KR164" s="609">
        <v>-1.7099632024765015</v>
      </c>
      <c r="KS164" s="609">
        <v>0.96153843402862549</v>
      </c>
      <c r="KT164" s="610">
        <v>9</v>
      </c>
      <c r="KU164" s="610">
        <v>9</v>
      </c>
      <c r="KV164" s="606" t="s">
        <v>5586</v>
      </c>
      <c r="KW164" s="606" t="s">
        <v>8121</v>
      </c>
      <c r="KX164" s="700" t="str">
        <f t="shared" ca="1" si="275"/>
        <v>D</v>
      </c>
      <c r="KY164" s="701">
        <f t="shared" ca="1" si="276"/>
        <v>0.18986688886210221</v>
      </c>
      <c r="KZ164" s="702">
        <f t="shared" ca="1" si="235"/>
        <v>0.11251058823529411</v>
      </c>
      <c r="LA164" s="703">
        <f t="shared" ca="1" si="236"/>
        <v>0.17926666666666666</v>
      </c>
      <c r="LB164" s="703">
        <f t="shared" ca="1" si="237"/>
        <v>0.17260833333333334</v>
      </c>
      <c r="LC164" s="704">
        <f t="shared" ca="1" si="238"/>
        <v>0.29508196721311475</v>
      </c>
      <c r="LD164" s="696" cm="1">
        <f t="array" aca="1" ref="LD164" ca="1">INDIRECT(LD$203&amp;ROW())*LD$205</f>
        <v>0</v>
      </c>
      <c r="LE164" s="696" cm="1">
        <f t="array" aca="1" ref="LE164" ca="1">INDIRECT(LE$203&amp;ROW())*LE$205</f>
        <v>0</v>
      </c>
      <c r="LF164" s="696" cm="1">
        <f t="array" aca="1" ref="LF164" ca="1">INDIRECT(LF$203&amp;ROW())*LF$205</f>
        <v>0</v>
      </c>
      <c r="LG164" s="696" cm="1">
        <f t="array" aca="1" ref="LG164" ca="1">INDIRECT(LG$203&amp;ROW())*LG$205</f>
        <v>3</v>
      </c>
      <c r="LH164" s="696" cm="1">
        <f t="array" aca="1" ref="LH164" ca="1">INDIRECT(LH$203&amp;ROW())*LH$205</f>
        <v>0</v>
      </c>
      <c r="LI164" s="696" cm="1">
        <f t="array" aca="1" ref="LI164" ca="1">INDIRECT(LI$203&amp;ROW())*LI$205</f>
        <v>0</v>
      </c>
      <c r="LJ164" s="696" cm="1">
        <f t="array" aca="1" ref="LJ164" ca="1">INDIRECT(LJ$203&amp;ROW())*LJ$205</f>
        <v>0</v>
      </c>
      <c r="LK164" s="696" cm="1">
        <f t="array" aca="1" ref="LK164" ca="1">INDIRECT(LK$203&amp;ROW())*LK$205</f>
        <v>2</v>
      </c>
      <c r="LL164" s="696" cm="1">
        <f t="array" aca="1" ref="LL164" ca="1">INDIRECT(LL$203&amp;ROW())*LL$205</f>
        <v>2</v>
      </c>
      <c r="LM164" s="696" cm="1">
        <f t="array" aca="1" ref="LM164" ca="1">INDIRECT(LM$203&amp;ROW())*LM$205</f>
        <v>0</v>
      </c>
      <c r="LN164" s="696" cm="1">
        <f t="array" aca="1" ref="LN164" ca="1">INDIRECT(LN$203&amp;ROW())*LN$205</f>
        <v>2</v>
      </c>
      <c r="LO164" s="696" cm="1">
        <f t="array" aca="1" ref="LO164" ca="1">INDIRECT(LO$203&amp;ROW())*LO$205</f>
        <v>0</v>
      </c>
      <c r="LP164" s="696" cm="1">
        <f t="array" aca="1" ref="LP164" ca="1">INDIRECT(LP$203&amp;ROW())*LP$205</f>
        <v>0</v>
      </c>
      <c r="LQ164" s="696" cm="1">
        <f t="array" aca="1" ref="LQ164" ca="1">IF(INDIRECT(LQ$203&amp;ROW())="-",0,INDIRECT(LQ$203&amp;ROW())*LQ$205)</f>
        <v>0.56340000000000001</v>
      </c>
      <c r="LR164" s="696" cm="1">
        <f t="array" aca="1" ref="LR164" ca="1">INDIRECT(LR$203&amp;ROW())*LR$205</f>
        <v>0</v>
      </c>
      <c r="LS164" s="696" cm="1">
        <f t="array" aca="1" ref="LS164" ca="1">IF(INDIRECT(LS$203&amp;ROW())="-",0,INDIRECT(LS$203&amp;ROW())*LS$205)</f>
        <v>1.7645999999999997</v>
      </c>
      <c r="LT164" s="696" cm="1">
        <f t="array" aca="1" ref="LT164" ca="1">INDIRECT(LT$203&amp;ROW())*LT$205</f>
        <v>0</v>
      </c>
      <c r="LU164" s="696" cm="1">
        <f t="array" aca="1" ref="LU164" ca="1">INDIRECT(LU$203&amp;ROW())*LU$205</f>
        <v>1</v>
      </c>
      <c r="LV164" s="696" cm="1">
        <f t="array" aca="1" ref="LV164" ca="1">INDIRECT(LV$203&amp;ROW())*LV$205</f>
        <v>0</v>
      </c>
      <c r="LW164" s="696" cm="1">
        <f t="array" aca="1" ref="LW164" ca="1">INDIRECT(LW$203&amp;ROW())*LW$205</f>
        <v>0</v>
      </c>
      <c r="LX164" s="696" cm="1">
        <f t="array" aca="1" ref="LX164" ca="1">INDIRECT(LX$203&amp;ROW())*LX$205</f>
        <v>1</v>
      </c>
      <c r="LY164" s="696" cm="1">
        <f t="array" aca="1" ref="LY164" ca="1">IF(INDIRECT(LY$203&amp;ROW())="-",0,INDIRECT(LY$203&amp;ROW())*LY$205)</f>
        <v>2.1425999999999998</v>
      </c>
      <c r="LZ164" s="696" cm="1">
        <f t="array" aca="1" ref="LZ164" ca="1">INDIRECT(LZ$203&amp;ROW())*LZ$205</f>
        <v>0</v>
      </c>
      <c r="MA164" s="696" cm="1">
        <f t="array" aca="1" ref="MA164" ca="1">INDIRECT(MA$203&amp;ROW())*MA$205</f>
        <v>2</v>
      </c>
      <c r="MB164" s="696" cm="1">
        <f t="array" aca="1" ref="MB164" ca="1">INDIRECT(MB$203&amp;ROW())*MB$205</f>
        <v>0</v>
      </c>
      <c r="MC164" s="696" cm="1">
        <f t="array" aca="1" ref="MC164" ca="1">IF($MB164=0,0,INDIRECT(MC$203&amp;ROW())*MC$205)</f>
        <v>0</v>
      </c>
      <c r="MD164" s="696" cm="1">
        <f t="array" aca="1" ref="MD164" ca="1">IF($MB164=0,0,INDIRECT(MD$203&amp;ROW())*MD$205)</f>
        <v>0</v>
      </c>
      <c r="ME164" s="696" cm="1">
        <f t="array" aca="1" ref="ME164" ca="1">IF($MB164=0,0,INDIRECT(ME$203&amp;ROW())*ME$205)</f>
        <v>0</v>
      </c>
      <c r="MF164" s="696" cm="1">
        <f t="array" aca="1" ref="MF164" ca="1">IF($MB164=0,0,INDIRECT(MF$203&amp;ROW())*MF$205)</f>
        <v>0</v>
      </c>
      <c r="MG164" s="696" cm="1">
        <f t="array" aca="1" ref="MG164" ca="1">INDIRECT(MG$203&amp;ROW())*MG$205</f>
        <v>0</v>
      </c>
      <c r="MH164" s="696" cm="1">
        <f t="array" aca="1" ref="MH164" ca="1">IF($MG164=0,0,INDIRECT(MH$203&amp;ROW())*MH$205)</f>
        <v>0</v>
      </c>
      <c r="MI164" s="696" cm="1">
        <f t="array" aca="1" ref="MI164" ca="1">IF($MG164=0,0,INDIRECT(MI$203&amp;ROW())*MI$205)</f>
        <v>0</v>
      </c>
      <c r="MJ164" s="696" cm="1">
        <f t="array" aca="1" ref="MJ164" ca="1">INDIRECT(MJ$203&amp;ROW())*MJ$205</f>
        <v>0</v>
      </c>
      <c r="MK164" s="696" cm="1">
        <f t="array" aca="1" ref="MK164" ca="1">INDIRECT(MK$203&amp;ROW())*MK$205</f>
        <v>0</v>
      </c>
      <c r="ML164" s="696" cm="1">
        <f t="array" aca="1" ref="ML164" ca="1">INDIRECT(ML$203&amp;ROW())*ML$205</f>
        <v>0</v>
      </c>
      <c r="MM164" s="696" cm="1">
        <f t="array" aca="1" ref="MM164" ca="1">INDIRECT(MM$203&amp;ROW())*MM$205</f>
        <v>6</v>
      </c>
      <c r="MN164" s="696" cm="1">
        <f t="array" aca="1" ref="MN164" ca="1">INDIRECT(MN$203&amp;ROW())*MN$205</f>
        <v>0</v>
      </c>
      <c r="MO164" s="696" cm="1">
        <f t="array" aca="1" ref="MO164" ca="1">INDIRECT(MO$203&amp;ROW())*MO$205</f>
        <v>0</v>
      </c>
      <c r="MP164" s="696" cm="1">
        <f t="array" aca="1" ref="MP164" ca="1">INDIRECT(MP$203&amp;ROW())*MP$205</f>
        <v>0</v>
      </c>
      <c r="MQ164" s="696" cm="1">
        <f t="array" aca="1" ref="MQ164" ca="1">INDIRECT(MQ$203&amp;ROW())*MQ$205</f>
        <v>0</v>
      </c>
      <c r="MR164" s="696" cm="1">
        <f t="array" aca="1" ref="MR164" ca="1">INDIRECT(MR$203&amp;ROW())*MR$205</f>
        <v>0</v>
      </c>
      <c r="MS164" s="696" cm="1">
        <f t="array" aca="1" ref="MS164" ca="1">INDIRECT(MS$203&amp;ROW())*MS$205</f>
        <v>0</v>
      </c>
      <c r="MT164" s="696" cm="1">
        <f t="array" aca="1" ref="MT164" ca="1">INDIRECT(MT$203&amp;ROW())*MT$205</f>
        <v>0</v>
      </c>
      <c r="MU164" s="696" cm="1">
        <f t="array" aca="1" ref="MU164" ca="1">INDIRECT(MU$203&amp;ROW())*MU$205</f>
        <v>0</v>
      </c>
      <c r="MV164" s="696" cm="1">
        <f t="array" aca="1" ref="MV164" ca="1">IF(INDIRECT(MV$203&amp;ROW())="-",0,INDIRECT(MV$203&amp;ROW())*MV$205)</f>
        <v>0</v>
      </c>
      <c r="MW164" s="696" cm="1">
        <f t="array" aca="1" ref="MW164" ca="1">INDIRECT(MW$203&amp;ROW())*MW$205</f>
        <v>4</v>
      </c>
      <c r="MX164" s="696" cm="1">
        <f t="array" aca="1" ref="MX164" ca="1">INDIRECT(MX$203&amp;ROW())*MX$205</f>
        <v>0</v>
      </c>
      <c r="MY164" s="696" cm="1">
        <f t="array" aca="1" ref="MY164" ca="1">INDIRECT(MY$203&amp;ROW())*MY$205</f>
        <v>8</v>
      </c>
      <c r="NA164" s="701">
        <f t="shared" si="277"/>
        <v>0.22180243902439023</v>
      </c>
      <c r="NB164" s="617">
        <f t="shared" si="278"/>
        <v>0.16386428571428574</v>
      </c>
      <c r="NC164" s="695">
        <f t="shared" si="279"/>
        <v>0.10439230769230769</v>
      </c>
      <c r="ND164" s="697">
        <f t="shared" si="280"/>
        <v>0.25925925925925924</v>
      </c>
      <c r="NE164" s="694">
        <f t="shared" si="281"/>
        <v>0.18732957292256072</v>
      </c>
      <c r="NF164" s="682" t="str">
        <f t="shared" si="282"/>
        <v>D</v>
      </c>
      <c r="NH164" s="606" t="s">
        <v>8121</v>
      </c>
      <c r="NI164" s="563" t="str">
        <f t="shared" si="239"/>
        <v>D</v>
      </c>
      <c r="NJ164" s="563" t="str">
        <f t="shared" si="283"/>
        <v>D</v>
      </c>
      <c r="NK164" s="563" t="str">
        <f t="shared" ca="1" si="284"/>
        <v>D</v>
      </c>
      <c r="NL164" s="563" t="str">
        <f t="shared" ca="1" si="285"/>
        <v>D</v>
      </c>
      <c r="NM164" s="563" t="str">
        <f t="shared" ca="1" si="286"/>
        <v>D</v>
      </c>
      <c r="NN164" s="563" t="str">
        <f t="shared" ca="1" si="306"/>
        <v>D</v>
      </c>
      <c r="NO164" s="563" t="str">
        <f t="shared" ca="1" si="307"/>
        <v>D</v>
      </c>
      <c r="NP164" s="606" t="str">
        <f t="shared" si="287"/>
        <v>-</v>
      </c>
      <c r="NQ164" s="682" t="str">
        <f t="shared" si="288"/>
        <v>-</v>
      </c>
      <c r="NR164" s="682" t="e">
        <f>IF(OR(AND(NI164="A",OR(NJ164="C",NJ164="D")),AND(NI164="A",OR(#REF!="C",#REF!="D")),AND(NI164="B",OR(NJ164="D",#REF!="D")),AND(OR(NI164="C",NI164="D"),OR(NJ164="A",NJ164="B")),AND(OR(NI164="C",NI164="D"),OR(#REF!="A",#REF!="B")),AND(OR(NJ164="A",#REF!="A",NJ164="B",#REF!="B"),OR(NP164="-",NQ164="-")),AND(OR(NJ164="C",#REF!="C",NJ164="D",#REF!="D"),NP164="Yes")),"Yes","-")</f>
        <v>#REF!</v>
      </c>
      <c r="NS164" s="607"/>
      <c r="NT164" s="619">
        <f t="shared" si="289"/>
        <v>0.1293</v>
      </c>
      <c r="NU164" s="619">
        <f t="shared" si="290"/>
        <v>0.18732957292256072</v>
      </c>
      <c r="NV164" s="619">
        <f t="shared" ca="1" si="291"/>
        <v>0.18986688886210221</v>
      </c>
      <c r="NW164" s="619">
        <f t="shared" ca="1" si="308"/>
        <v>0.17614963572364561</v>
      </c>
      <c r="NX164" s="619">
        <f t="shared" ca="1" si="309"/>
        <v>0.19917787489653638</v>
      </c>
      <c r="NY164" s="620">
        <f t="shared" ca="1" si="310"/>
        <v>0.16579572381123187</v>
      </c>
      <c r="NZ164" s="620">
        <f t="shared" ca="1" si="311"/>
        <v>0.17474717446336174</v>
      </c>
      <c r="OA164" s="705" t="s">
        <v>1188</v>
      </c>
      <c r="OB164" s="706" t="s">
        <v>1188</v>
      </c>
      <c r="OC164" s="494"/>
      <c r="OE164" s="606" t="s">
        <v>8121</v>
      </c>
      <c r="OF164" s="700" t="str">
        <f t="shared" ca="1" si="292"/>
        <v>D</v>
      </c>
      <c r="OG164" s="701">
        <f t="shared" ca="1" si="312"/>
        <v>0.17614963572364561</v>
      </c>
      <c r="OH164" s="705">
        <f t="shared" ca="1" si="368"/>
        <v>0.17198007939262469</v>
      </c>
      <c r="OI164" s="696">
        <f t="shared" ca="1" si="369"/>
        <v>0.16286152471769136</v>
      </c>
      <c r="OJ164" s="696">
        <f t="shared" ca="1" si="295"/>
        <v>0.11448803166660443</v>
      </c>
      <c r="OK164" s="697">
        <f t="shared" ca="1" si="296"/>
        <v>0.25526890711766198</v>
      </c>
      <c r="OL164" s="696" cm="1">
        <f t="array" aca="1" ref="OL164" ca="1">INDIRECT(OL$203&amp;ROW())*OL$205</f>
        <v>0</v>
      </c>
      <c r="OM164" s="696" cm="1">
        <f t="array" aca="1" ref="OM164" ca="1">INDIRECT(OM$203&amp;ROW())*OM$205</f>
        <v>0</v>
      </c>
      <c r="ON164" s="696" cm="1">
        <f t="array" aca="1" ref="ON164" ca="1">INDIRECT(ON$203&amp;ROW())*ON$205</f>
        <v>0</v>
      </c>
      <c r="OO164" s="696" cm="1">
        <f t="array" aca="1" ref="OO164" ca="1">INDIRECT(OO$203&amp;ROW())*OO$205</f>
        <v>1.0790999999999999</v>
      </c>
      <c r="OP164" s="696" cm="1">
        <f t="array" aca="1" ref="OP164" ca="1">INDIRECT(OP$203&amp;ROW())*OP$205</f>
        <v>0</v>
      </c>
      <c r="OQ164" s="696" cm="1">
        <f t="array" aca="1" ref="OQ164" ca="1">INDIRECT(OQ$203&amp;ROW())*OQ$205</f>
        <v>0</v>
      </c>
      <c r="OR164" s="696" cm="1">
        <f t="array" aca="1" ref="OR164" ca="1">INDIRECT(OR$203&amp;ROW())*OR$205</f>
        <v>0</v>
      </c>
      <c r="OS164" s="696" cm="1">
        <f t="array" aca="1" ref="OS164" ca="1">INDIRECT(OS$203&amp;ROW())*OS$205</f>
        <v>1.0258</v>
      </c>
      <c r="OT164" s="696" cm="1">
        <f t="array" aca="1" ref="OT164" ca="1">INDIRECT(OT$203&amp;ROW())*OT$205</f>
        <v>0.98180000000000001</v>
      </c>
      <c r="OU164" s="696" cm="1">
        <f t="array" aca="1" ref="OU164" ca="1">INDIRECT(OU$203&amp;ROW())*OU$205</f>
        <v>0</v>
      </c>
      <c r="OV164" s="696" cm="1">
        <f t="array" aca="1" ref="OV164" ca="1">INDIRECT(OV$203&amp;ROW())*OV$205</f>
        <v>0.81079999999999997</v>
      </c>
      <c r="OW164" s="696" cm="1">
        <f t="array" aca="1" ref="OW164" ca="1">INDIRECT(OW$203&amp;ROW())*OW$205</f>
        <v>0</v>
      </c>
      <c r="OX164" s="696" cm="1">
        <f t="array" aca="1" ref="OX164" ca="1">INDIRECT(OX$203&amp;ROW())*OX$205</f>
        <v>0</v>
      </c>
      <c r="OY164" s="696" cm="1">
        <f t="array" aca="1" ref="OY164" ca="1">IF(INDIRECT(OY$203&amp;ROW())="-",0,INDIRECT(OY$203&amp;ROW())*OY$205)</f>
        <v>6.6640829999999998E-2</v>
      </c>
      <c r="OZ164" s="696" cm="1">
        <f t="array" aca="1" ref="OZ164" ca="1">INDIRECT(OZ$203&amp;ROW())*OZ$205</f>
        <v>0</v>
      </c>
      <c r="PA164" s="696" cm="1">
        <f t="array" aca="1" ref="PA164" ca="1">IF(INDIRECT(PA$203&amp;ROW())="-",0,INDIRECT(PA$203&amp;ROW())*PA$205)</f>
        <v>0.25980793999999996</v>
      </c>
      <c r="PB164" s="705" cm="1">
        <f t="array" aca="1" ref="PB164" ca="1">INDIRECT(PB$203&amp;ROW())*PB$205</f>
        <v>0</v>
      </c>
      <c r="PC164" s="696" cm="1">
        <f t="array" aca="1" ref="PC164" ca="1">INDIRECT(PC$203&amp;ROW())*PC$205</f>
        <v>0.69730000000000003</v>
      </c>
      <c r="PD164" s="696" cm="1">
        <f t="array" aca="1" ref="PD164" ca="1">INDIRECT(PD$203&amp;ROW())*PD$205</f>
        <v>0</v>
      </c>
      <c r="PE164" s="696" cm="1">
        <f t="array" aca="1" ref="PE164" ca="1">INDIRECT(PE$203&amp;ROW())*PE$205</f>
        <v>0</v>
      </c>
      <c r="PF164" s="696" cm="1">
        <f t="array" aca="1" ref="PF164" ca="1">INDIRECT(PF$203&amp;ROW())*PF$205</f>
        <v>0.66539999999999999</v>
      </c>
      <c r="PG164" s="696" cm="1">
        <f t="array" aca="1" ref="PG164" ca="1">IF(INDIRECT(PG$203&amp;ROW())="-",0,INDIRECT(PG$203&amp;ROW())*PG$205)</f>
        <v>0.31246249999999998</v>
      </c>
      <c r="PH164" s="696" cm="1">
        <f t="array" aca="1" ref="PH164" ca="1">INDIRECT(PH$203&amp;ROW())*PH$205</f>
        <v>0</v>
      </c>
      <c r="PI164" s="696" cm="1">
        <f t="array" aca="1" ref="PI164" ca="1">INDIRECT(PI$203&amp;ROW())*PI$205</f>
        <v>0.60729999999999995</v>
      </c>
      <c r="PJ164" s="696" cm="1">
        <f t="array" aca="1" ref="PJ164" ca="1">INDIRECT(PJ$203&amp;ROW())*PJ$205</f>
        <v>0</v>
      </c>
      <c r="PK164" s="696" cm="1">
        <f t="array" aca="1" ref="PK164" ca="1">IF($PJ164=0,0,INDIRECT(PK$203&amp;ROW())*PK$205)</f>
        <v>0</v>
      </c>
      <c r="PL164" s="696" cm="1">
        <f t="array" aca="1" ref="PL164" ca="1">IF($MPE164=0,0,INDIRECT(PL$203&amp;ROW())*PL$205)</f>
        <v>0</v>
      </c>
      <c r="PM164" s="696" cm="1">
        <f t="array" aca="1" ref="PM164" ca="1">IF($MPE164=0,0,INDIRECT(PM$203&amp;ROW())*PM$205)</f>
        <v>0</v>
      </c>
      <c r="PN164" s="696" cm="1">
        <f t="array" aca="1" ref="PN164" ca="1">IF($PJ164=0,0,INDIRECT(PN$203&amp;ROW())*PN$205)</f>
        <v>0</v>
      </c>
      <c r="PO164" s="696" cm="1">
        <f t="array" aca="1" ref="PO164" ca="1">INDIRECT(PO$203&amp;ROW())*PO$205</f>
        <v>0</v>
      </c>
      <c r="PP164" s="696" cm="1">
        <f t="array" aca="1" ref="PP164" ca="1">IF($PO164=0,0,INDIRECT(PP$203&amp;ROW())*PP$205)</f>
        <v>0</v>
      </c>
      <c r="PQ164" s="696" cm="1">
        <f t="array" aca="1" ref="PQ164" ca="1">IF($PO164=0,0,INDIRECT(PQ$203&amp;ROW())*PQ$205)</f>
        <v>0</v>
      </c>
      <c r="PR164" s="696" cm="1">
        <f t="array" aca="1" ref="PR164" ca="1">INDIRECT(PR$203&amp;ROW())*PR$205</f>
        <v>0</v>
      </c>
      <c r="PS164" s="696" cm="1">
        <f t="array" aca="1" ref="PS164" ca="1">INDIRECT(PS$203&amp;ROW())*PS$205</f>
        <v>0</v>
      </c>
      <c r="PT164" s="696" cm="1">
        <f t="array" aca="1" ref="PT164" ca="1">INDIRECT(PT$203&amp;ROW())*PT$205</f>
        <v>0</v>
      </c>
      <c r="PU164" s="696" cm="1">
        <f t="array" aca="1" ref="PU164" ca="1">INDIRECT(PU$203&amp;ROW())*PU$205</f>
        <v>1.7696999999999998</v>
      </c>
      <c r="PV164" s="696" cm="1">
        <f t="array" aca="1" ref="PV164" ca="1">INDIRECT(PV$203&amp;ROW())*PV$205</f>
        <v>0</v>
      </c>
      <c r="PW164" s="696" cm="1">
        <f t="array" aca="1" ref="PW164" ca="1">INDIRECT(PW$203&amp;ROW())*PW$205</f>
        <v>0</v>
      </c>
      <c r="PX164" s="696" cm="1">
        <f t="array" aca="1" ref="PX164" ca="1">INDIRECT(PX$203&amp;ROW())*PX$205</f>
        <v>0</v>
      </c>
      <c r="PY164" s="696" cm="1">
        <f t="array" aca="1" ref="PY164" ca="1">INDIRECT(PY$203&amp;ROW())*PY$205</f>
        <v>0</v>
      </c>
      <c r="PZ164" s="696" cm="1">
        <f t="array" aca="1" ref="PZ164" ca="1">INDIRECT(PZ$203&amp;ROW())*PZ$205</f>
        <v>0</v>
      </c>
      <c r="QA164" s="696" cm="1">
        <f t="array" aca="1" ref="QA164" ca="1">INDIRECT(QA$203&amp;ROW())*QA$205</f>
        <v>0</v>
      </c>
      <c r="QB164" s="696" cm="1">
        <f t="array" aca="1" ref="QB164" ca="1">INDIRECT(QB$203&amp;ROW())*QB$205</f>
        <v>0</v>
      </c>
      <c r="QC164" s="696" cm="1">
        <f t="array" aca="1" ref="QC164" ca="1">INDIRECT(QC$203&amp;ROW())*QC$205</f>
        <v>0</v>
      </c>
      <c r="QD164" s="696" cm="1">
        <f t="array" aca="1" ref="QD164" ca="1">IF(INDIRECT(QD$203&amp;ROW())="-",0,INDIRECT(QD$203&amp;ROW())*QD$205)</f>
        <v>0</v>
      </c>
      <c r="QE164" s="696" cm="1">
        <f t="array" aca="1" ref="QE164" ca="1">INDIRECT(QE$203&amp;ROW())*QE$205</f>
        <v>1.0656000000000001</v>
      </c>
      <c r="QF164" s="696" cm="1">
        <f t="array" aca="1" ref="QF164" ca="1">INDIRECT(QF$203&amp;ROW())*QF$205</f>
        <v>0</v>
      </c>
      <c r="QG164" s="696" cm="1">
        <f t="array" aca="1" ref="QG164" ca="1">INDIRECT(QG$203&amp;ROW())*QG$205</f>
        <v>1.4996</v>
      </c>
      <c r="QI164" s="606" t="s">
        <v>8121</v>
      </c>
      <c r="QJ164" s="700" t="str">
        <f t="shared" ca="1" si="297"/>
        <v>D</v>
      </c>
      <c r="QK164" s="701">
        <f t="shared" ca="1" si="313"/>
        <v>0.19917787489653638</v>
      </c>
      <c r="QL164" s="705">
        <f t="shared" ca="1" si="370"/>
        <v>0.30401310263151887</v>
      </c>
      <c r="QM164" s="696">
        <f t="shared" ca="1" si="371"/>
        <v>0.20363101550388071</v>
      </c>
      <c r="QN164" s="696">
        <f t="shared" ca="1" si="300"/>
        <v>3.9131830112257425E-2</v>
      </c>
      <c r="QO164" s="697">
        <f t="shared" ca="1" si="301"/>
        <v>0.24993555133848858</v>
      </c>
      <c r="QP164" s="696" cm="1">
        <f t="array" aca="1" ref="QP164" ca="1">INDIRECT(QP$203&amp;ROW())*QP$205</f>
        <v>0</v>
      </c>
      <c r="QQ164" s="696" cm="1">
        <f t="array" aca="1" ref="QQ164" ca="1">INDIRECT(QQ$203&amp;ROW())*QQ$205</f>
        <v>0</v>
      </c>
      <c r="QR164" s="696" cm="1">
        <f t="array" aca="1" ref="QR164" ca="1">INDIRECT(QR$203&amp;ROW())*QR$205</f>
        <v>0</v>
      </c>
      <c r="QS164" s="696" cm="1">
        <f t="array" aca="1" ref="QS164" ca="1">INDIRECT(QS$203&amp;ROW())*QS$205</f>
        <v>0.22471360933801068</v>
      </c>
      <c r="QT164" s="696" cm="1">
        <f t="array" aca="1" ref="QT164" ca="1">INDIRECT(QT$203&amp;ROW())*QT$205</f>
        <v>0</v>
      </c>
      <c r="QU164" s="696" cm="1">
        <f t="array" aca="1" ref="QU164" ca="1">INDIRECT(QU$203&amp;ROW())*QU$205</f>
        <v>0</v>
      </c>
      <c r="QV164" s="696" cm="1">
        <f t="array" aca="1" ref="QV164" ca="1">INDIRECT(QV$203&amp;ROW())*QV$205</f>
        <v>0</v>
      </c>
      <c r="QW164" s="696" cm="1">
        <f t="array" aca="1" ref="QW164" ca="1">INDIRECT(QW$203&amp;ROW())*QW$205</f>
        <v>0.35399610916221985</v>
      </c>
      <c r="QX164" s="696" cm="1">
        <f t="array" aca="1" ref="QX164" ca="1">INDIRECT(QX$203&amp;ROW())*QX$205</f>
        <v>0.40427262949275872</v>
      </c>
      <c r="QY164" s="696" cm="1">
        <f t="array" aca="1" ref="QY164" ca="1">INDIRECT(QY$203&amp;ROW())*QY$205</f>
        <v>0</v>
      </c>
      <c r="QZ164" s="696" cm="1">
        <f t="array" aca="1" ref="QZ164" ca="1">INDIRECT(QZ$203&amp;ROW())*QZ$205</f>
        <v>0.18408832253847218</v>
      </c>
      <c r="RA164" s="696" cm="1">
        <f t="array" aca="1" ref="RA164" ca="1">INDIRECT(RA$203&amp;ROW())*RA$205</f>
        <v>0</v>
      </c>
      <c r="RB164" s="696" cm="1">
        <f t="array" aca="1" ref="RB164" ca="1">INDIRECT(RB$203&amp;ROW())*RB$205</f>
        <v>0</v>
      </c>
      <c r="RC164" s="696" cm="1">
        <f t="array" aca="1" ref="RC164" ca="1">IF(INDIRECT(RC$203&amp;ROW())="-",0,INDIRECT(RC$203&amp;ROW())*RC$205)</f>
        <v>7.8790189653055939E-3</v>
      </c>
      <c r="RD164" s="696" cm="1">
        <f t="array" aca="1" ref="RD164" ca="1">INDIRECT(RD$203&amp;ROW())*RD$205</f>
        <v>0</v>
      </c>
      <c r="RE164" s="696" cm="1">
        <f t="array" aca="1" ref="RE164" ca="1">IF(INDIRECT(RE$203&amp;ROW())="-",0,INDIRECT(RE$203&amp;ROW())*RE$205)</f>
        <v>1.8613306585162921E-2</v>
      </c>
      <c r="RF164" s="705" cm="1">
        <f t="array" aca="1" ref="RF164" ca="1">INDIRECT(RF$203&amp;ROW())*RF$205</f>
        <v>0</v>
      </c>
      <c r="RG164" s="696" cm="1">
        <f t="array" aca="1" ref="RG164" ca="1">INDIRECT(RG$203&amp;ROW())*RG$205</f>
        <v>0.13825233454180202</v>
      </c>
      <c r="RH164" s="696" cm="1">
        <f t="array" aca="1" ref="RH164" ca="1">INDIRECT(RH$203&amp;ROW())*RH$205</f>
        <v>0</v>
      </c>
      <c r="RI164" s="696" cm="1">
        <f t="array" aca="1" ref="RI164" ca="1">INDIRECT(RI$203&amp;ROW())*RI$205</f>
        <v>0</v>
      </c>
      <c r="RJ164" s="696" cm="1">
        <f t="array" aca="1" ref="RJ164" ca="1">INDIRECT(RJ$203&amp;ROW())*RJ$205</f>
        <v>6.1133616682162308E-2</v>
      </c>
      <c r="RK164" s="696" cm="1">
        <f t="array" aca="1" ref="RK164" ca="1">IF(INDIRECT(RK$203&amp;ROW())="-",0,INDIRECT(RK$203&amp;ROW())*RK$205)</f>
        <v>2.1576552956708142E-2</v>
      </c>
      <c r="RL164" s="696" cm="1">
        <f t="array" aca="1" ref="RL164" ca="1">INDIRECT(RL$203&amp;ROW())*RL$205</f>
        <v>0</v>
      </c>
      <c r="RM164" s="696" cm="1">
        <f t="array" aca="1" ref="RM164" ca="1">INDIRECT(RM$203&amp;ROW())*RM$205</f>
        <v>1.4993730364766381E-2</v>
      </c>
      <c r="RN164" s="696" cm="1">
        <f t="array" aca="1" ref="RN164" ca="1">INDIRECT(RN$203&amp;ROW())*RN$205</f>
        <v>0</v>
      </c>
      <c r="RO164" s="696" cm="1">
        <f t="array" aca="1" ref="RO164" ca="1">IF($RN164=0,0,INDIRECT(RO$203&amp;ROW())*RO$205)</f>
        <v>0</v>
      </c>
      <c r="RP164" s="696" cm="1">
        <f t="array" aca="1" ref="RP164" ca="1">IF($RN164=0,0,INDIRECT(RP$203&amp;ROW())*RP$205)</f>
        <v>0</v>
      </c>
      <c r="RQ164" s="696" cm="1">
        <f t="array" aca="1" ref="RQ164" ca="1">IF($RN164=0,0,INDIRECT(RQ$203&amp;ROW())*RQ$205)</f>
        <v>0</v>
      </c>
      <c r="RR164" s="696" cm="1">
        <f t="array" aca="1" ref="RR164" ca="1">IF($RN164=0,0,INDIRECT(RR$203&amp;ROW())*RR$205)</f>
        <v>0</v>
      </c>
      <c r="RS164" s="696" cm="1">
        <f t="array" aca="1" ref="RS164" ca="1">INDIRECT(RS$203&amp;ROW())*RS$205</f>
        <v>0</v>
      </c>
      <c r="RT164" s="696" cm="1">
        <f t="array" aca="1" ref="RT164" ca="1">IF($RS164=0,0,INDIRECT(RT$203&amp;ROW())*RT$205)</f>
        <v>0</v>
      </c>
      <c r="RU164" s="696" cm="1">
        <f t="array" aca="1" ref="RU164" ca="1">IF($RS164=0,0,INDIRECT(RU$203&amp;ROW())*RU$205)</f>
        <v>0</v>
      </c>
      <c r="RV164" s="696" cm="1">
        <f t="array" aca="1" ref="RV164" ca="1">INDIRECT(RV$203&amp;ROW())*RV$205</f>
        <v>0</v>
      </c>
      <c r="RW164" s="696" cm="1">
        <f t="array" aca="1" ref="RW164" ca="1">INDIRECT(RW$203&amp;ROW())*RW$205</f>
        <v>0</v>
      </c>
      <c r="RX164" s="696" cm="1">
        <f t="array" aca="1" ref="RX164" ca="1">INDIRECT(RX$203&amp;ROW())*RX$205</f>
        <v>0</v>
      </c>
      <c r="RY164" s="696" cm="1">
        <f t="array" aca="1" ref="RY164" ca="1">INDIRECT(RY$203&amp;ROW())*RY$205</f>
        <v>8.4396695370290389E-2</v>
      </c>
      <c r="RZ164" s="696" cm="1">
        <f t="array" aca="1" ref="RZ164" ca="1">INDIRECT(RZ$203&amp;ROW())*RZ$205</f>
        <v>0</v>
      </c>
      <c r="SA164" s="696" cm="1">
        <f t="array" aca="1" ref="SA164" ca="1">INDIRECT(SA$203&amp;ROW())*SA$205</f>
        <v>0</v>
      </c>
      <c r="SB164" s="696" cm="1">
        <f t="array" aca="1" ref="SB164" ca="1">INDIRECT(SB$203&amp;ROW())*SB$205</f>
        <v>0</v>
      </c>
      <c r="SC164" s="696" cm="1">
        <f t="array" aca="1" ref="SC164" ca="1">INDIRECT(SC$203&amp;ROW())*SC$205</f>
        <v>0</v>
      </c>
      <c r="SD164" s="696" cm="1">
        <f t="array" aca="1" ref="SD164" ca="1">INDIRECT(SD$203&amp;ROW())*SD$205</f>
        <v>0</v>
      </c>
      <c r="SE164" s="696" cm="1">
        <f t="array" aca="1" ref="SE164" ca="1">INDIRECT(SE$203&amp;ROW())*SE$205</f>
        <v>0</v>
      </c>
      <c r="SF164" s="696" cm="1">
        <f t="array" aca="1" ref="SF164" ca="1">INDIRECT(SF$203&amp;ROW())*SF$205</f>
        <v>0</v>
      </c>
      <c r="SG164" s="696" cm="1">
        <f t="array" aca="1" ref="SG164" ca="1">INDIRECT(SG$203&amp;ROW())*SG$205</f>
        <v>0</v>
      </c>
      <c r="SH164" s="696" cm="1">
        <f t="array" aca="1" ref="SH164" ca="1">IF(INDIRECT(SH$203&amp;ROW())="-",0,INDIRECT(SH$203&amp;ROW())*SH$205)</f>
        <v>0</v>
      </c>
      <c r="SI164" s="696" cm="1">
        <f t="array" aca="1" ref="SI164" ca="1">INDIRECT(SI$203&amp;ROW())*SI$205</f>
        <v>0.24423887568083891</v>
      </c>
      <c r="SJ164" s="696" cm="1">
        <f t="array" aca="1" ref="SJ164" ca="1">INDIRECT(SJ$203&amp;ROW())*SJ$205</f>
        <v>0</v>
      </c>
      <c r="SK164" s="696" cm="1">
        <f t="array" aca="1" ref="SK164" ca="1">INDIRECT(SK$203&amp;ROW())*SK$205</f>
        <v>0.21261490593800375</v>
      </c>
      <c r="SN164" s="606" t="s">
        <v>8121</v>
      </c>
      <c r="SO164" s="707" cm="1">
        <f t="array" aca="1" ref="SO164" ca="1">INDIRECT(SO$203&amp;ROW())*SO$205</f>
        <v>0</v>
      </c>
      <c r="SP164" s="707" cm="1">
        <f t="array" aca="1" ref="SP164" ca="1">INDIRECT(SP$203&amp;ROW())*SP$205</f>
        <v>0</v>
      </c>
      <c r="SQ164" s="707" cm="1">
        <f t="array" aca="1" ref="SQ164" ca="1">INDIRECT(SQ$203&amp;ROW())*SQ$205</f>
        <v>0</v>
      </c>
      <c r="SR164" s="707" cm="1">
        <f t="array" aca="1" ref="SR164" ca="1">INDIRECT(SR$203&amp;ROW())*SR$205</f>
        <v>3</v>
      </c>
      <c r="SS164" s="707" cm="1">
        <f t="array" aca="1" ref="SS164" ca="1">INDIRECT(SS$203&amp;ROW())*SS$205</f>
        <v>0</v>
      </c>
      <c r="ST164" s="707" cm="1">
        <f t="array" aca="1" ref="ST164" ca="1">INDIRECT(ST$203&amp;ROW())*ST$205</f>
        <v>0</v>
      </c>
      <c r="SU164" s="707" cm="1">
        <f t="array" aca="1" ref="SU164" ca="1">INDIRECT(SU$203&amp;ROW())*SU$205</f>
        <v>0</v>
      </c>
      <c r="SV164" s="707" cm="1">
        <f t="array" aca="1" ref="SV164" ca="1">INDIRECT(SV$203&amp;ROW())*SV$205</f>
        <v>2</v>
      </c>
      <c r="SW164" s="707" cm="1">
        <f t="array" aca="1" ref="SW164" ca="1">INDIRECT(SW$203&amp;ROW())*SW$205</f>
        <v>2</v>
      </c>
      <c r="SX164" s="707" cm="1">
        <f t="array" aca="1" ref="SX164" ca="1">INDIRECT(SX$203&amp;ROW())*SX$205</f>
        <v>0</v>
      </c>
      <c r="SY164" s="707" cm="1">
        <f t="array" aca="1" ref="SY164" ca="1">INDIRECT(SY$203&amp;ROW())*SY$205</f>
        <v>2</v>
      </c>
      <c r="SZ164" s="707" cm="1">
        <f t="array" aca="1" ref="SZ164" ca="1">INDIRECT(SZ$203&amp;ROW())*SZ$205</f>
        <v>0</v>
      </c>
      <c r="TA164" s="707" cm="1">
        <f t="array" aca="1" ref="TA164" ca="1">INDIRECT(TA$203&amp;ROW())*TA$205</f>
        <v>0</v>
      </c>
      <c r="TB164" s="696" cm="1">
        <f t="array" aca="1" ref="TB164" ca="1">IF(INDIRECT(TB$203&amp;ROW())="-",0,INDIRECT(TB$203&amp;ROW())*TB$205)</f>
        <v>9.3899999999999997E-2</v>
      </c>
      <c r="TC164" s="707" cm="1">
        <f t="array" aca="1" ref="TC164" ca="1">INDIRECT(TC$203&amp;ROW())*TC$205</f>
        <v>0</v>
      </c>
      <c r="TD164" s="696" cm="1">
        <f t="array" aca="1" ref="TD164" ca="1">IF(INDIRECT(TD$203&amp;ROW())="-",0,INDIRECT(TD$203&amp;ROW())*TD$205)</f>
        <v>0.29409999999999997</v>
      </c>
      <c r="TE164" s="732" cm="1">
        <f t="array" aca="1" ref="TE164" ca="1">INDIRECT(TE$203&amp;ROW())*TE$205</f>
        <v>0</v>
      </c>
      <c r="TF164" s="707" cm="1">
        <f t="array" aca="1" ref="TF164" ca="1">INDIRECT(TF$203&amp;ROW())*TF$205</f>
        <v>1</v>
      </c>
      <c r="TG164" s="707" cm="1">
        <f t="array" aca="1" ref="TG164" ca="1">INDIRECT(TG$203&amp;ROW())*TG$205</f>
        <v>0</v>
      </c>
      <c r="TH164" s="707" cm="1">
        <f t="array" aca="1" ref="TH164" ca="1">INDIRECT(TH$203&amp;ROW())*TH$205</f>
        <v>0</v>
      </c>
      <c r="TI164" s="707" cm="1">
        <f t="array" aca="1" ref="TI164" ca="1">INDIRECT(TI$203&amp;ROW())*TI$205</f>
        <v>1</v>
      </c>
      <c r="TJ164" s="696" cm="1">
        <f t="array" aca="1" ref="TJ164" ca="1">IF(INDIRECT(TJ$203&amp;ROW())="-",0,INDIRECT(TJ$203&amp;ROW())*TJ$205)</f>
        <v>0.35709999999999997</v>
      </c>
      <c r="TK164" s="707" cm="1">
        <f t="array" aca="1" ref="TK164" ca="1">INDIRECT(TK$203&amp;ROW())*TK$205</f>
        <v>0</v>
      </c>
      <c r="TL164" s="707" cm="1">
        <f t="array" aca="1" ref="TL164" ca="1">INDIRECT(TL$203&amp;ROW())*TL$205</f>
        <v>1</v>
      </c>
      <c r="TM164" s="707" cm="1">
        <f t="array" aca="1" ref="TM164" ca="1">INDIRECT(TM$203&amp;ROW())*TM$205</f>
        <v>0</v>
      </c>
      <c r="TN164" s="707" cm="1">
        <f t="array" aca="1" ref="TN164" ca="1">IF($TM164=0,0,INDIRECT(TN$203&amp;ROW())*TN$205)</f>
        <v>0</v>
      </c>
      <c r="TO164" s="707" cm="1">
        <f t="array" aca="1" ref="TO164" ca="1">IF($TM164=0,0,INDIRECT(TO$203&amp;ROW())*TO$205)</f>
        <v>0</v>
      </c>
      <c r="TP164" s="707" cm="1">
        <f t="array" aca="1" ref="TP164" ca="1">IF($TM164=0,0,INDIRECT(TP$203&amp;ROW())*TP$205)</f>
        <v>0</v>
      </c>
      <c r="TQ164" s="707" cm="1">
        <f t="array" aca="1" ref="TQ164" ca="1">IF($TM164=0,0,INDIRECT(TQ$203&amp;ROW())*TQ$205)</f>
        <v>0</v>
      </c>
      <c r="TR164" s="707" cm="1">
        <f t="array" aca="1" ref="TR164" ca="1">INDIRECT(TR$203&amp;ROW())*TR$205</f>
        <v>0</v>
      </c>
      <c r="TS164" s="707" cm="1">
        <f t="array" aca="1" ref="TS164" ca="1">IF($TR164=0,0,INDIRECT(TS$203&amp;ROW())*TS$205)</f>
        <v>0</v>
      </c>
      <c r="TT164" s="707" cm="1">
        <f t="array" aca="1" ref="TT164" ca="1">IF($TR164=0,0,INDIRECT(TT$203&amp;ROW())*TT$205)</f>
        <v>0</v>
      </c>
      <c r="TU164" s="707" cm="1">
        <f t="array" aca="1" ref="TU164" ca="1">INDIRECT(TU$203&amp;ROW())*TU$205</f>
        <v>0</v>
      </c>
      <c r="TV164" s="707" cm="1">
        <f t="array" aca="1" ref="TV164" ca="1">INDIRECT(TV$203&amp;ROW())*TV$205</f>
        <v>0</v>
      </c>
      <c r="TW164" s="707" cm="1">
        <f t="array" aca="1" ref="TW164" ca="1">INDIRECT(TW$203&amp;ROW())*TW$205</f>
        <v>0</v>
      </c>
      <c r="TX164" s="707" cm="1">
        <f t="array" aca="1" ref="TX164" ca="1">INDIRECT(TX$203&amp;ROW())*TX$205</f>
        <v>3</v>
      </c>
      <c r="TY164" s="707" cm="1">
        <f t="array" aca="1" ref="TY164" ca="1">INDIRECT(TY$203&amp;ROW())*TY$205</f>
        <v>0</v>
      </c>
      <c r="TZ164" s="707" cm="1">
        <f t="array" aca="1" ref="TZ164" ca="1">INDIRECT(TZ$203&amp;ROW())*TZ$205</f>
        <v>0</v>
      </c>
      <c r="UA164" s="707" cm="1">
        <f t="array" aca="1" ref="UA164" ca="1">INDIRECT(UA$203&amp;ROW())*UA$205</f>
        <v>0</v>
      </c>
      <c r="UB164" s="707" cm="1">
        <f t="array" aca="1" ref="UB164" ca="1">INDIRECT(UB$203&amp;ROW())*UB$205</f>
        <v>0</v>
      </c>
      <c r="UC164" s="707" cm="1">
        <f t="array" aca="1" ref="UC164" ca="1">INDIRECT(UC$203&amp;ROW())*UC$205</f>
        <v>0</v>
      </c>
      <c r="UD164" s="707" cm="1">
        <f t="array" aca="1" ref="UD164" ca="1">INDIRECT(UD$203&amp;ROW())*UD$205</f>
        <v>0</v>
      </c>
      <c r="UE164" s="707" cm="1">
        <f t="array" aca="1" ref="UE164" ca="1">INDIRECT(UE$203&amp;ROW())*UE$205</f>
        <v>0</v>
      </c>
      <c r="UF164" s="707" cm="1">
        <f t="array" aca="1" ref="UF164" ca="1">INDIRECT(UF$203&amp;ROW())*UF$205</f>
        <v>0</v>
      </c>
      <c r="UG164" s="696" cm="1">
        <f t="array" aca="1" ref="UG164" ca="1">IF(INDIRECT(UG$203&amp;ROW())="-",0,INDIRECT(UG$203&amp;ROW())*UG$205)</f>
        <v>0</v>
      </c>
      <c r="UH164" s="707" cm="1">
        <f t="array" aca="1" ref="UH164" ca="1">INDIRECT(UH$203&amp;ROW())*UH$205</f>
        <v>2</v>
      </c>
      <c r="UI164" s="707" cm="1">
        <f t="array" aca="1" ref="UI164" ca="1">INDIRECT(UI$203&amp;ROW())*UI$205</f>
        <v>0</v>
      </c>
      <c r="UJ164" s="707" cm="1">
        <f t="array" aca="1" ref="UJ164" ca="1">INDIRECT(UJ$203&amp;ROW())*UJ$205</f>
        <v>2</v>
      </c>
      <c r="UM164" s="606" t="s">
        <v>8121</v>
      </c>
      <c r="UN164" s="616">
        <f t="shared" ca="1" si="341"/>
        <v>-0.97111609266078391</v>
      </c>
      <c r="UO164" s="616">
        <f t="shared" ca="1" si="341"/>
        <v>-0.6225347970107441</v>
      </c>
      <c r="UP164" s="616">
        <f t="shared" ca="1" si="341"/>
        <v>-0.88618201963763954</v>
      </c>
      <c r="UQ164" s="616">
        <f t="shared" ca="1" si="341"/>
        <v>0.29355872991449461</v>
      </c>
      <c r="UR164" s="616">
        <f t="shared" ca="1" si="341"/>
        <v>-1.7347822393597188</v>
      </c>
      <c r="US164" s="616">
        <f t="shared" ca="1" si="341"/>
        <v>-2.5790572453345928</v>
      </c>
      <c r="UT164" s="616">
        <f t="shared" ca="1" si="341"/>
        <v>-3.3391171947782863</v>
      </c>
      <c r="UU164" s="616">
        <f t="shared" ca="1" si="341"/>
        <v>-0.54448954097874924</v>
      </c>
      <c r="UV164" s="616">
        <f t="shared" ca="1" si="341"/>
        <v>-0.69788673225296205</v>
      </c>
      <c r="UW164" s="616">
        <f t="shared" ca="1" si="341"/>
        <v>-2.1021242737767571</v>
      </c>
      <c r="UX164" s="616">
        <f t="shared" ca="1" si="341"/>
        <v>-1.0491878696885368</v>
      </c>
      <c r="UY164" s="616">
        <f t="shared" ca="1" si="341"/>
        <v>-0.67270887390575207</v>
      </c>
      <c r="UZ164" s="616">
        <f t="shared" ca="1" si="341"/>
        <v>-0.80238258590915801</v>
      </c>
      <c r="VA164" s="616">
        <f t="shared" ca="1" si="341"/>
        <v>-1.7445133870229572</v>
      </c>
      <c r="VB164" s="616">
        <f t="shared" ca="1" si="341"/>
        <v>-0.76400504167427041</v>
      </c>
      <c r="VC164" s="616">
        <f t="shared" ca="1" si="341"/>
        <v>-1.0719814834911556</v>
      </c>
      <c r="VD164" s="616">
        <f t="shared" ca="1" si="342"/>
        <v>-1.5772186114663853</v>
      </c>
      <c r="VE164" s="616">
        <f t="shared" ca="1" si="342"/>
        <v>-1.5404904907201931</v>
      </c>
      <c r="VF164" s="616">
        <f t="shared" ca="1" si="342"/>
        <v>-1.7012503523278015</v>
      </c>
      <c r="VG164" s="616">
        <f t="shared" ca="1" si="342"/>
        <v>-0.89462372206681784</v>
      </c>
      <c r="VH164" s="616">
        <f t="shared" ca="1" si="342"/>
        <v>-1.7099161788596748</v>
      </c>
      <c r="VI164" s="616">
        <f t="shared" ca="1" si="342"/>
        <v>-0.8113639041548647</v>
      </c>
      <c r="VJ164" s="616">
        <f t="shared" ca="1" si="342"/>
        <v>-0.90132677458943244</v>
      </c>
      <c r="VK164" s="616">
        <f t="shared" ca="1" si="342"/>
        <v>-0.49937453713488217</v>
      </c>
      <c r="VL164" s="616">
        <f t="shared" ca="1" si="342"/>
        <v>-0.83864555511817418</v>
      </c>
      <c r="VM164" s="616">
        <f t="shared" ca="1" si="342"/>
        <v>-0.57201237404204519</v>
      </c>
      <c r="VN164" s="616">
        <f t="shared" ca="1" si="342"/>
        <v>-0.62639799545694341</v>
      </c>
      <c r="VO164" s="616">
        <f t="shared" ca="1" si="342"/>
        <v>-0.42150866262694142</v>
      </c>
      <c r="VP164" s="616">
        <f t="shared" ca="1" si="338"/>
        <v>-0.46221149066820022</v>
      </c>
      <c r="VQ164" s="616">
        <f t="shared" ca="1" si="338"/>
        <v>-0.77889442244162177</v>
      </c>
      <c r="VR164" s="616">
        <f t="shared" ca="1" si="338"/>
        <v>-0.64202286734458469</v>
      </c>
      <c r="VS164" s="616">
        <f t="shared" ca="1" si="333"/>
        <v>-0.40481357988865657</v>
      </c>
      <c r="VT164" s="616">
        <f t="shared" ref="VT164:WC165" ca="1" si="374">(TU164-VT$203)/VT$204</f>
        <v>-0.3878135405833677</v>
      </c>
      <c r="VU164" s="616">
        <f t="shared" ca="1" si="374"/>
        <v>-0.82130507758946303</v>
      </c>
      <c r="VV164" s="616">
        <f t="shared" ca="1" si="374"/>
        <v>-0.64337789451099625</v>
      </c>
      <c r="VW164" s="616">
        <f t="shared" ca="1" si="374"/>
        <v>0.66845613582062358</v>
      </c>
      <c r="VX164" s="616">
        <f t="shared" ca="1" si="374"/>
        <v>-0.78524029103755877</v>
      </c>
      <c r="VY164" s="616">
        <f t="shared" ca="1" si="374"/>
        <v>-1.477844244223653</v>
      </c>
      <c r="VZ164" s="616">
        <f t="shared" ca="1" si="374"/>
        <v>-1.5555141459162816</v>
      </c>
      <c r="WA164" s="616">
        <f t="shared" ca="1" si="374"/>
        <v>-1.1483025824394326</v>
      </c>
      <c r="WB164" s="616">
        <f t="shared" ca="1" si="374"/>
        <v>-2.9757436894078269</v>
      </c>
      <c r="WC164" s="616">
        <f t="shared" ca="1" si="374"/>
        <v>-2.0807149803312397</v>
      </c>
      <c r="WD164" s="616">
        <f t="shared" ca="1" si="347"/>
        <v>-1.3395773314157267</v>
      </c>
      <c r="WE164" s="616">
        <f t="shared" ca="1" si="347"/>
        <v>-1.7097470492691516</v>
      </c>
      <c r="WF164" s="616">
        <f t="shared" ca="1" si="347"/>
        <v>-3.5383275638331129</v>
      </c>
      <c r="WG164" s="616">
        <f t="shared" ca="1" si="347"/>
        <v>1.1042161560551988</v>
      </c>
      <c r="WH164" s="616">
        <f t="shared" ca="1" si="347"/>
        <v>-1.0816125322340113</v>
      </c>
      <c r="WI164" s="627">
        <f t="shared" ca="1" si="347"/>
        <v>1.0659329460226332</v>
      </c>
      <c r="WL164" s="606" t="s">
        <v>8121</v>
      </c>
      <c r="WM164" s="700" t="str">
        <f t="shared" ca="1" si="321"/>
        <v>D</v>
      </c>
      <c r="WN164" s="479">
        <f t="shared" ca="1" si="322"/>
        <v>0.16579572381123187</v>
      </c>
      <c r="WO164" s="495">
        <f t="shared" ca="1" si="372"/>
        <v>0.20992039583266239</v>
      </c>
      <c r="WP164" s="458">
        <f t="shared" ca="1" si="372"/>
        <v>0.20724595654121244</v>
      </c>
      <c r="WQ164" s="458">
        <f t="shared" ca="1" si="372"/>
        <v>0.10628932813602682</v>
      </c>
      <c r="WR164" s="459">
        <f t="shared" ca="1" si="372"/>
        <v>0.13972721473502586</v>
      </c>
      <c r="WS164" s="495">
        <f t="shared" ca="1" si="323"/>
        <v>-1.223528996846367</v>
      </c>
      <c r="WT164" s="458">
        <f t="shared" ca="1" si="324"/>
        <v>-1.4104711749178849</v>
      </c>
      <c r="WU164" s="458">
        <f t="shared" ca="1" si="325"/>
        <v>-0.63997186147794494</v>
      </c>
      <c r="WV164" s="459">
        <f t="shared" ca="1" si="326"/>
        <v>-0.95117930917591353</v>
      </c>
      <c r="WW164" s="484">
        <f t="shared" ca="1" si="352"/>
        <v>-0.7262006140917342</v>
      </c>
      <c r="WX164" s="484">
        <f t="shared" ca="1" si="352"/>
        <v>-0.37545073607717977</v>
      </c>
      <c r="WY164" s="484">
        <f t="shared" ca="1" si="352"/>
        <v>-0.64522912849816527</v>
      </c>
      <c r="WZ164" s="484">
        <f t="shared" ca="1" si="352"/>
        <v>0.10559307515024371</v>
      </c>
      <c r="XA164" s="484">
        <f t="shared" ca="1" si="352"/>
        <v>-0.91544458771012349</v>
      </c>
      <c r="XB164" s="484">
        <f t="shared" ca="1" si="352"/>
        <v>-1.3625159427102653</v>
      </c>
      <c r="XC164" s="484">
        <f t="shared" ca="1" si="352"/>
        <v>-1.574059845618484</v>
      </c>
      <c r="XD164" s="484">
        <f t="shared" ca="1" si="348"/>
        <v>-0.2792686855680005</v>
      </c>
      <c r="XE164" s="484">
        <f t="shared" ca="1" si="348"/>
        <v>-0.34259259686297905</v>
      </c>
      <c r="XF164" s="484">
        <f t="shared" ca="1" si="348"/>
        <v>-1.3527169701753432</v>
      </c>
      <c r="XG164" s="484">
        <f t="shared" ca="1" si="348"/>
        <v>-0.42534076237173279</v>
      </c>
      <c r="XH164" s="484">
        <f t="shared" ca="1" si="348"/>
        <v>-0.33958343954762366</v>
      </c>
      <c r="XI164" s="484">
        <f t="shared" ca="1" si="348"/>
        <v>-0.56078518929191046</v>
      </c>
      <c r="XJ164" s="484">
        <f t="shared" ca="1" si="348"/>
        <v>-1.2380811507701928</v>
      </c>
      <c r="XK164" s="484">
        <f t="shared" ca="1" si="348"/>
        <v>-0.54267278110123429</v>
      </c>
      <c r="XL164" s="484">
        <f t="shared" ca="1" si="349"/>
        <v>-0.94698844251608683</v>
      </c>
      <c r="XM164" s="484">
        <f t="shared" ca="1" si="349"/>
        <v>-1.1895382767679479</v>
      </c>
      <c r="XN164" s="484">
        <f t="shared" ca="1" si="349"/>
        <v>-1.0741840191791907</v>
      </c>
      <c r="XO164" s="484">
        <f t="shared" ca="1" si="349"/>
        <v>-1.2490580086790719</v>
      </c>
      <c r="XP164" s="484">
        <f t="shared" ca="1" si="349"/>
        <v>-0.57255918212276347</v>
      </c>
      <c r="XQ164" s="484">
        <f t="shared" ca="1" si="349"/>
        <v>-1.1377782254132276</v>
      </c>
      <c r="XR164" s="484">
        <f t="shared" ca="1" si="349"/>
        <v>-0.7099434161355066</v>
      </c>
      <c r="XS164" s="484">
        <f t="shared" ca="1" si="349"/>
        <v>-0.55611861992167977</v>
      </c>
      <c r="XT164" s="484">
        <f t="shared" ca="1" si="349"/>
        <v>-0.30327015640201394</v>
      </c>
      <c r="XU164" s="484">
        <f t="shared" ca="1" si="349"/>
        <v>-0.63720289277878872</v>
      </c>
      <c r="XV164" s="484">
        <f t="shared" ca="1" si="349"/>
        <v>-0.30179372854458303</v>
      </c>
      <c r="XW164" s="484">
        <f t="shared" ca="1" si="349"/>
        <v>-0.40427726626791127</v>
      </c>
      <c r="XX164" s="484">
        <f t="shared" ca="1" si="349"/>
        <v>-0.20379943838012618</v>
      </c>
      <c r="XY164" s="484">
        <f t="shared" ca="1" si="349"/>
        <v>-0.24303080179333969</v>
      </c>
      <c r="XZ164" s="484">
        <f t="shared" ca="1" si="349"/>
        <v>-0.56968338057380219</v>
      </c>
      <c r="YA164" s="484">
        <f t="shared" ca="1" si="349"/>
        <v>-0.43779539324227229</v>
      </c>
      <c r="YB164" s="484">
        <f t="shared" ca="1" si="358"/>
        <v>-0.21272953623148902</v>
      </c>
      <c r="YC164" s="484">
        <f t="shared" ca="1" si="359"/>
        <v>-0.17304240180829866</v>
      </c>
      <c r="YD164" s="484">
        <f t="shared" ca="1" si="360"/>
        <v>-0.6068623218308542</v>
      </c>
      <c r="YE164" s="484">
        <f t="shared" ca="1" si="361"/>
        <v>-0.46342509741627064</v>
      </c>
      <c r="YF164" s="484">
        <f t="shared" ca="1" si="362"/>
        <v>0.39432227452058582</v>
      </c>
      <c r="YG164" s="484">
        <f t="shared" ca="1" si="354"/>
        <v>-0.54699838673676349</v>
      </c>
      <c r="YH164" s="484">
        <f t="shared" ca="1" si="354"/>
        <v>-0.78754319774678472</v>
      </c>
      <c r="YI164" s="484">
        <f t="shared" ca="1" si="354"/>
        <v>-0.91106463526316606</v>
      </c>
      <c r="YJ164" s="484">
        <f t="shared" ca="1" si="354"/>
        <v>-0.6812879221613154</v>
      </c>
      <c r="YK164" s="484">
        <f t="shared" ca="1" si="339"/>
        <v>-0.51867212506378424</v>
      </c>
      <c r="YL164" s="484">
        <f t="shared" ca="1" si="339"/>
        <v>-0.65875436277287047</v>
      </c>
      <c r="YM164" s="484">
        <f t="shared" ca="1" si="339"/>
        <v>-1.0693845836691747</v>
      </c>
      <c r="YN164" s="484">
        <f t="shared" ca="1" si="339"/>
        <v>-1.2190496461289051</v>
      </c>
      <c r="YO164" s="484">
        <f t="shared" ca="1" si="339"/>
        <v>-2.1728869569499145</v>
      </c>
      <c r="YP164" s="484">
        <f t="shared" ca="1" si="339"/>
        <v>0.58832636794620996</v>
      </c>
      <c r="YQ164" s="484">
        <f t="shared" ca="1" si="339"/>
        <v>-0.78352011835031787</v>
      </c>
      <c r="YR164" s="484">
        <f t="shared" ca="1" si="339"/>
        <v>0.79923652292777037</v>
      </c>
      <c r="YU164" s="606" t="s">
        <v>8121</v>
      </c>
      <c r="YV164" s="700" t="str">
        <f t="shared" ca="1" si="304"/>
        <v>D</v>
      </c>
      <c r="YW164" s="479">
        <f t="shared" ca="1" si="327"/>
        <v>0.17474717446336174</v>
      </c>
      <c r="YX164" s="495">
        <f t="shared" ca="1" si="373"/>
        <v>0.33822177634087369</v>
      </c>
      <c r="YY164" s="458">
        <f t="shared" ca="1" si="373"/>
        <v>0.23560322964839936</v>
      </c>
      <c r="YZ164" s="458">
        <f t="shared" ca="1" si="373"/>
        <v>4.5427631432267176E-2</v>
      </c>
      <c r="ZA164" s="459">
        <f t="shared" ca="1" si="373"/>
        <v>7.9736060431906786E-2</v>
      </c>
      <c r="ZB164" s="495">
        <f t="shared" ca="1" si="328"/>
        <v>-1.2399823038522326</v>
      </c>
      <c r="ZC164" s="458">
        <f t="shared" ca="1" si="329"/>
        <v>-1.3588663289369882</v>
      </c>
      <c r="ZD164" s="458">
        <f t="shared" ca="1" si="330"/>
        <v>-0.63304747861032162</v>
      </c>
      <c r="ZE164" s="459">
        <f t="shared" ca="1" si="331"/>
        <v>-1.4487956003054137</v>
      </c>
      <c r="ZF164" s="484">
        <f t="shared" ca="1" si="355"/>
        <v>-3.2485432480444082E-2</v>
      </c>
      <c r="ZG164" s="484">
        <f t="shared" ca="1" si="355"/>
        <v>-7.9385408814590788E-2</v>
      </c>
      <c r="ZH164" s="484">
        <f t="shared" ca="1" si="355"/>
        <v>-6.6861590023482048E-2</v>
      </c>
      <c r="ZI164" s="484">
        <f t="shared" ca="1" si="355"/>
        <v>2.1988880583922777E-2</v>
      </c>
      <c r="ZJ164" s="484">
        <f t="shared" ca="1" si="355"/>
        <v>-0.15169406845185204</v>
      </c>
      <c r="ZK164" s="484">
        <f t="shared" ca="1" si="355"/>
        <v>-0.45846359133667092</v>
      </c>
      <c r="ZL164" s="484">
        <f t="shared" ca="1" si="355"/>
        <v>-0.26844088558371526</v>
      </c>
      <c r="ZM164" s="484">
        <f t="shared" ca="1" si="350"/>
        <v>-9.637358949300015E-2</v>
      </c>
      <c r="ZN164" s="484">
        <f t="shared" ca="1" si="350"/>
        <v>-0.14106825216800692</v>
      </c>
      <c r="ZO164" s="484">
        <f t="shared" ca="1" si="350"/>
        <v>-9.4877609903830637E-2</v>
      </c>
      <c r="ZP164" s="484">
        <f t="shared" ca="1" si="350"/>
        <v>-9.6571617479337943E-2</v>
      </c>
      <c r="ZQ164" s="484">
        <f t="shared" ca="1" si="350"/>
        <v>-1.1497069191506403E-2</v>
      </c>
      <c r="ZR164" s="484">
        <f t="shared" ca="1" si="350"/>
        <v>-4.5981105838852197E-2</v>
      </c>
      <c r="ZS164" s="484">
        <f t="shared" ca="1" si="350"/>
        <v>-0.14637970246627666</v>
      </c>
      <c r="ZT164" s="484">
        <f t="shared" ca="1" si="350"/>
        <v>-2.7291061507312073E-2</v>
      </c>
      <c r="ZU164" s="484">
        <f t="shared" ca="1" si="351"/>
        <v>-6.7844678700573424E-2</v>
      </c>
      <c r="ZV164" s="484">
        <f t="shared" ca="1" si="351"/>
        <v>-8.3701405664608222E-2</v>
      </c>
      <c r="ZW164" s="484">
        <f t="shared" ca="1" si="351"/>
        <v>-0.21297640668151291</v>
      </c>
      <c r="ZX164" s="484">
        <f t="shared" ca="1" si="351"/>
        <v>-4.9666031249752343E-2</v>
      </c>
      <c r="ZY164" s="484">
        <f t="shared" ca="1" si="351"/>
        <v>-9.6348193705378546E-2</v>
      </c>
      <c r="ZZ164" s="484">
        <f t="shared" ca="1" si="351"/>
        <v>-0.10453336023703505</v>
      </c>
      <c r="AAA164" s="484">
        <f t="shared" ca="1" si="351"/>
        <v>-4.9023904354967542E-2</v>
      </c>
      <c r="AAB164" s="484">
        <f t="shared" ca="1" si="351"/>
        <v>-0.10150745433592355</v>
      </c>
      <c r="AAC164" s="484">
        <f t="shared" ca="1" si="351"/>
        <v>-7.4874871608304394E-3</v>
      </c>
      <c r="AAD164" s="484">
        <f t="shared" ca="1" si="351"/>
        <v>-7.8682240113631882E-2</v>
      </c>
      <c r="AAE164" s="484">
        <f t="shared" ca="1" si="351"/>
        <v>-4.0219644611828483E-2</v>
      </c>
      <c r="AAF164" s="484">
        <f t="shared" ca="1" si="351"/>
        <v>-6.120902348854227E-2</v>
      </c>
      <c r="AAG164" s="484">
        <f t="shared" ca="1" si="351"/>
        <v>-4.3018323338477257E-2</v>
      </c>
      <c r="AAH164" s="484">
        <f t="shared" ca="1" si="351"/>
        <v>-3.8008707897835295E-2</v>
      </c>
      <c r="AAI164" s="484">
        <f t="shared" ca="1" si="351"/>
        <v>-6.0338538063910964E-2</v>
      </c>
      <c r="AAJ164" s="484">
        <f t="shared" ca="1" si="351"/>
        <v>-5.2025335368730337E-2</v>
      </c>
      <c r="AAK164" s="484">
        <f t="shared" ca="1" si="363"/>
        <v>-3.3183772310049216E-2</v>
      </c>
      <c r="AAL164" s="484">
        <f t="shared" ca="1" si="364"/>
        <v>-1.741238539122681E-2</v>
      </c>
      <c r="AAM164" s="484">
        <f t="shared" ca="1" si="365"/>
        <v>-2.189532836791554E-2</v>
      </c>
      <c r="AAN164" s="484">
        <f t="shared" ca="1" si="366"/>
        <v>-6.1359063816095079E-2</v>
      </c>
      <c r="AAO164" s="484">
        <f t="shared" ca="1" si="367"/>
        <v>1.8805162954418208E-2</v>
      </c>
      <c r="AAP164" s="484">
        <f t="shared" ca="1" si="357"/>
        <v>-2.8906649957960041E-2</v>
      </c>
      <c r="AAQ164" s="484">
        <f t="shared" ca="1" si="357"/>
        <v>-0.15117325855892658</v>
      </c>
      <c r="AAR164" s="484">
        <f t="shared" ca="1" si="357"/>
        <v>-3.6651122693945694E-2</v>
      </c>
      <c r="AAS164" s="484">
        <f t="shared" ca="1" si="357"/>
        <v>-3.1171595822786675E-2</v>
      </c>
      <c r="AAT164" s="484">
        <f t="shared" ca="1" si="340"/>
        <v>-0.91444421632113237</v>
      </c>
      <c r="AAU164" s="484">
        <f t="shared" ca="1" si="340"/>
        <v>-0.53799345446025815</v>
      </c>
      <c r="AAV164" s="484">
        <f t="shared" ca="1" si="340"/>
        <v>-8.8571357168320833E-2</v>
      </c>
      <c r="AAW164" s="484">
        <f t="shared" ca="1" si="340"/>
        <v>-6.3917050252045346E-2</v>
      </c>
      <c r="AAX164" s="484">
        <f t="shared" ca="1" si="340"/>
        <v>-0.2783958167060106</v>
      </c>
      <c r="AAY164" s="484">
        <f t="shared" ca="1" si="340"/>
        <v>0.13484625623176977</v>
      </c>
      <c r="AAZ164" s="484">
        <f t="shared" ca="1" si="340"/>
        <v>-0.11856365915979221</v>
      </c>
      <c r="ABA164" s="484">
        <f t="shared" ca="1" si="340"/>
        <v>0.11331661652741069</v>
      </c>
    </row>
    <row r="165" spans="1:729" ht="15" customHeight="1" x14ac:dyDescent="0.35">
      <c r="A165" s="498">
        <v>163</v>
      </c>
      <c r="B165" s="628"/>
      <c r="C165" s="606" t="s">
        <v>8145</v>
      </c>
      <c r="D165" s="629">
        <v>710</v>
      </c>
      <c r="E165" s="810" t="s">
        <v>8146</v>
      </c>
      <c r="F165" s="631" t="s">
        <v>1240</v>
      </c>
      <c r="G165" s="632">
        <v>59308.69</v>
      </c>
      <c r="H165" s="504">
        <v>353529.19370406726</v>
      </c>
      <c r="I165" s="505">
        <v>6040</v>
      </c>
      <c r="J165" s="515" t="s">
        <v>8147</v>
      </c>
      <c r="K165" s="469">
        <v>2</v>
      </c>
      <c r="L165" s="532" t="s">
        <v>8148</v>
      </c>
      <c r="M165" s="817">
        <v>78</v>
      </c>
      <c r="N165" s="818">
        <v>0.68910000000000005</v>
      </c>
      <c r="O165" s="819">
        <v>0.74709999999999999</v>
      </c>
      <c r="P165" s="820">
        <v>0.58320000000000005</v>
      </c>
      <c r="Q165" s="821">
        <v>0.73709999999999998</v>
      </c>
      <c r="R165" s="818">
        <v>0.75</v>
      </c>
      <c r="S165" s="822">
        <v>0.66180000000000005</v>
      </c>
      <c r="T165" s="822">
        <v>0.83330000000000004</v>
      </c>
      <c r="U165" s="822">
        <v>0.55796999999999997</v>
      </c>
      <c r="V165" s="822">
        <v>0.38579999999999998</v>
      </c>
      <c r="W165" s="515" t="s">
        <v>8149</v>
      </c>
      <c r="X165" s="875" t="s">
        <v>8150</v>
      </c>
      <c r="Y165" s="517">
        <v>6</v>
      </c>
      <c r="Z165" s="517">
        <v>3</v>
      </c>
      <c r="AA165" s="519" t="s">
        <v>8151</v>
      </c>
      <c r="AB165" s="903">
        <v>2018</v>
      </c>
      <c r="AC165" s="369">
        <v>1</v>
      </c>
      <c r="AD165" s="572" t="s">
        <v>8152</v>
      </c>
      <c r="AE165" s="817">
        <v>1</v>
      </c>
      <c r="AF165" s="751" t="s">
        <v>8153</v>
      </c>
      <c r="AG165" s="578" t="s">
        <v>8154</v>
      </c>
      <c r="AH165" s="647">
        <v>1</v>
      </c>
      <c r="AI165" s="647">
        <v>3</v>
      </c>
      <c r="AJ165" s="647">
        <v>2010</v>
      </c>
      <c r="AK165" s="752" t="s">
        <v>1249</v>
      </c>
      <c r="AL165" s="765" t="s">
        <v>1188</v>
      </c>
      <c r="AM165" s="650">
        <v>1</v>
      </c>
      <c r="AN165" s="647" t="s">
        <v>1188</v>
      </c>
      <c r="AO165" s="647">
        <v>1</v>
      </c>
      <c r="AP165" s="647">
        <v>1</v>
      </c>
      <c r="AQ165" s="647">
        <v>1</v>
      </c>
      <c r="AR165" s="647" t="s">
        <v>1188</v>
      </c>
      <c r="AS165" s="647">
        <v>1</v>
      </c>
      <c r="AT165" s="647" t="s">
        <v>1188</v>
      </c>
      <c r="AU165" s="648">
        <v>1</v>
      </c>
      <c r="AV165" s="785" t="s">
        <v>8155</v>
      </c>
      <c r="AW165" s="642" t="s">
        <v>8156</v>
      </c>
      <c r="AX165" s="643">
        <v>2</v>
      </c>
      <c r="AY165" s="837" t="s">
        <v>8157</v>
      </c>
      <c r="AZ165" s="645">
        <v>2</v>
      </c>
      <c r="BA165" s="709" t="s">
        <v>8158</v>
      </c>
      <c r="BB165" s="631" t="s">
        <v>1438</v>
      </c>
      <c r="BC165" s="646" t="s">
        <v>1439</v>
      </c>
      <c r="BD165" s="631" t="s">
        <v>1195</v>
      </c>
      <c r="BE165" s="631" t="s">
        <v>1317</v>
      </c>
      <c r="BF165" s="631">
        <v>3</v>
      </c>
      <c r="BG165" s="631">
        <v>2018</v>
      </c>
      <c r="BH165" s="631" t="s">
        <v>1197</v>
      </c>
      <c r="BI165" s="631">
        <v>1</v>
      </c>
      <c r="BJ165" s="631">
        <v>2</v>
      </c>
      <c r="BK165" s="631" t="s">
        <v>1256</v>
      </c>
      <c r="BL165" s="631" t="s">
        <v>1257</v>
      </c>
      <c r="BM165" s="551" t="s">
        <v>8159</v>
      </c>
      <c r="BN165" s="647">
        <v>1910</v>
      </c>
      <c r="BO165" s="557" t="s">
        <v>8160</v>
      </c>
      <c r="BP165" s="647">
        <v>1999</v>
      </c>
      <c r="BQ165" s="647">
        <v>3</v>
      </c>
      <c r="BR165" s="647">
        <v>4</v>
      </c>
      <c r="BS165" s="647" t="s">
        <v>1188</v>
      </c>
      <c r="BT165" s="647" t="s">
        <v>1188</v>
      </c>
      <c r="BU165" s="647" t="s">
        <v>1188</v>
      </c>
      <c r="BV165" s="648" t="s">
        <v>1188</v>
      </c>
      <c r="BW165" s="649" t="s">
        <v>8161</v>
      </c>
      <c r="BX165" s="650">
        <v>1997</v>
      </c>
      <c r="BY165" s="647" t="s">
        <v>3548</v>
      </c>
      <c r="BZ165" s="651" t="s">
        <v>2608</v>
      </c>
      <c r="CA165" s="647">
        <v>2</v>
      </c>
      <c r="CB165" s="647" t="s">
        <v>1214</v>
      </c>
      <c r="CC165" s="557" t="s">
        <v>8162</v>
      </c>
      <c r="CD165" s="652">
        <v>2001</v>
      </c>
      <c r="CE165" s="647">
        <v>3</v>
      </c>
      <c r="CF165" s="647">
        <v>2</v>
      </c>
      <c r="CG165" s="515" t="s">
        <v>8161</v>
      </c>
      <c r="CH165" s="647">
        <v>1997</v>
      </c>
      <c r="CI165" s="647">
        <v>1964</v>
      </c>
      <c r="CJ165" s="647">
        <v>3</v>
      </c>
      <c r="CK165" s="651" t="s">
        <v>8163</v>
      </c>
      <c r="CL165" s="651" t="s">
        <v>8164</v>
      </c>
      <c r="CM165" s="647">
        <v>2</v>
      </c>
      <c r="CN165" s="647" t="s">
        <v>1214</v>
      </c>
      <c r="CO165" s="709" t="s">
        <v>8165</v>
      </c>
      <c r="CP165" s="647">
        <v>2013</v>
      </c>
      <c r="CQ165" s="647">
        <v>3</v>
      </c>
      <c r="CR165" s="650">
        <v>2</v>
      </c>
      <c r="CS165" s="551" t="s">
        <v>8166</v>
      </c>
      <c r="CT165" s="647">
        <v>2007</v>
      </c>
      <c r="CU165" s="648">
        <v>3</v>
      </c>
      <c r="CV165" s="709" t="s">
        <v>8167</v>
      </c>
      <c r="CW165" s="647">
        <v>2011</v>
      </c>
      <c r="CX165" s="657">
        <v>1</v>
      </c>
      <c r="CY165" s="656" t="s">
        <v>8168</v>
      </c>
      <c r="CZ165" s="647">
        <v>2012</v>
      </c>
      <c r="DA165" s="657">
        <v>2</v>
      </c>
      <c r="DB165" s="723">
        <v>1830200</v>
      </c>
      <c r="DC165" s="753">
        <v>2</v>
      </c>
      <c r="DD165" s="659" t="s">
        <v>1493</v>
      </c>
      <c r="DE165" s="648">
        <v>2018</v>
      </c>
      <c r="DF165" s="708" t="s">
        <v>8169</v>
      </c>
      <c r="DG165" s="664" t="s">
        <v>8170</v>
      </c>
      <c r="DH165" s="666">
        <v>1</v>
      </c>
      <c r="DI165" s="710" t="s">
        <v>1262</v>
      </c>
      <c r="DJ165" s="578" t="s">
        <v>8171</v>
      </c>
      <c r="DK165" s="665">
        <v>1992</v>
      </c>
      <c r="DL165" s="665">
        <v>3</v>
      </c>
      <c r="DM165" s="655">
        <v>2</v>
      </c>
      <c r="DN165" s="790" t="s">
        <v>8169</v>
      </c>
      <c r="DO165" s="791" t="s">
        <v>8172</v>
      </c>
      <c r="DP165" s="666">
        <v>1</v>
      </c>
      <c r="DQ165" s="710" t="s">
        <v>1262</v>
      </c>
      <c r="DR165" s="578" t="s">
        <v>8173</v>
      </c>
      <c r="DS165" s="753">
        <v>1992</v>
      </c>
      <c r="DT165" s="753">
        <v>3</v>
      </c>
      <c r="DU165" s="657">
        <v>2</v>
      </c>
      <c r="DV165" s="651" t="s">
        <v>8174</v>
      </c>
      <c r="DW165" s="578" t="s">
        <v>8175</v>
      </c>
      <c r="DX165" s="647">
        <v>2002</v>
      </c>
      <c r="DY165" s="647">
        <v>3</v>
      </c>
      <c r="DZ165" s="647">
        <v>1</v>
      </c>
      <c r="EA165" s="603" t="s">
        <v>8176</v>
      </c>
      <c r="EB165" s="968" t="s">
        <v>8177</v>
      </c>
      <c r="EC165" s="647">
        <v>2</v>
      </c>
      <c r="ED165" s="668" t="s">
        <v>1453</v>
      </c>
      <c r="EE165" s="647">
        <v>2002</v>
      </c>
      <c r="EF165" s="647">
        <v>3</v>
      </c>
      <c r="EG165" s="650" t="s">
        <v>1505</v>
      </c>
      <c r="EH165" s="648">
        <v>4</v>
      </c>
      <c r="EI165" s="785" t="s">
        <v>8155</v>
      </c>
      <c r="EJ165" s="642" t="s">
        <v>8156</v>
      </c>
      <c r="EK165" s="650" t="s">
        <v>1188</v>
      </c>
      <c r="EL165" s="886" t="s">
        <v>1188</v>
      </c>
      <c r="EM165" s="669" t="s">
        <v>1188</v>
      </c>
      <c r="EN165" s="647" t="s">
        <v>1188</v>
      </c>
      <c r="EO165" s="670" t="s">
        <v>1188</v>
      </c>
      <c r="EP165" s="556">
        <v>0</v>
      </c>
      <c r="EQ165" s="556" t="s">
        <v>1188</v>
      </c>
      <c r="ER165" s="651" t="s">
        <v>1188</v>
      </c>
      <c r="ES165" s="556" t="s">
        <v>1188</v>
      </c>
      <c r="ET165" s="556">
        <v>0</v>
      </c>
      <c r="EU165" s="671">
        <v>0</v>
      </c>
      <c r="EV165" s="672"/>
      <c r="EW165" s="673"/>
      <c r="EX165" s="797" t="s">
        <v>1906</v>
      </c>
      <c r="EY165" s="631" t="s">
        <v>1416</v>
      </c>
      <c r="EZ165" s="631" t="s">
        <v>1188</v>
      </c>
      <c r="FA165" s="675"/>
      <c r="FB165" s="648">
        <v>0</v>
      </c>
      <c r="FC165" s="676"/>
      <c r="FD165" s="647"/>
      <c r="FE165" s="648"/>
      <c r="FF165" s="652" t="s">
        <v>1281</v>
      </c>
      <c r="FG165" s="563" t="s">
        <v>1282</v>
      </c>
      <c r="FH165" s="631" t="str">
        <f t="shared" si="266"/>
        <v>B</v>
      </c>
      <c r="FI165" s="677">
        <f t="shared" si="267"/>
        <v>2.8555555555555556</v>
      </c>
      <c r="FJ165" s="678">
        <f t="shared" si="268"/>
        <v>2.4000000000000004</v>
      </c>
      <c r="FK165" s="679">
        <f t="shared" si="269"/>
        <v>3.5</v>
      </c>
      <c r="FL165" s="680">
        <f t="shared" si="270"/>
        <v>2.6666666666666665</v>
      </c>
      <c r="FM165" s="681">
        <v>1</v>
      </c>
      <c r="FN165" s="430">
        <v>2019</v>
      </c>
      <c r="FO165" s="686" t="s">
        <v>8178</v>
      </c>
      <c r="FP165" s="557" t="s">
        <v>8179</v>
      </c>
      <c r="FQ165" s="430">
        <v>2</v>
      </c>
      <c r="FR165" s="682" t="s">
        <v>1285</v>
      </c>
      <c r="FS165" s="369">
        <v>1</v>
      </c>
      <c r="FT165" s="430">
        <v>2019</v>
      </c>
      <c r="FU165" s="572" t="s">
        <v>8152</v>
      </c>
      <c r="FV165" s="369">
        <v>0</v>
      </c>
      <c r="FW165" s="430" t="s">
        <v>1188</v>
      </c>
      <c r="FX165" s="431" t="s">
        <v>1188</v>
      </c>
      <c r="FY165" s="369">
        <v>2</v>
      </c>
      <c r="FZ165" s="430">
        <v>2012</v>
      </c>
      <c r="GA165" s="686" t="s">
        <v>8180</v>
      </c>
      <c r="GB165" s="573" t="s">
        <v>8181</v>
      </c>
      <c r="GC165" s="369">
        <v>1</v>
      </c>
      <c r="GD165" s="430">
        <v>2020</v>
      </c>
      <c r="GE165" s="686" t="s">
        <v>8182</v>
      </c>
      <c r="GF165" s="572" t="s">
        <v>8152</v>
      </c>
      <c r="GG165" s="369">
        <v>1</v>
      </c>
      <c r="GH165" s="430">
        <v>2020</v>
      </c>
      <c r="GI165" s="686" t="s">
        <v>8183</v>
      </c>
      <c r="GJ165" s="572" t="s">
        <v>8152</v>
      </c>
      <c r="GK165" s="369">
        <v>2</v>
      </c>
      <c r="GL165" s="430">
        <v>2012</v>
      </c>
      <c r="GM165" s="686" t="s">
        <v>8184</v>
      </c>
      <c r="GN165" s="573" t="s">
        <v>8185</v>
      </c>
      <c r="GO165" s="676">
        <v>1</v>
      </c>
      <c r="GP165" s="578" t="s">
        <v>8186</v>
      </c>
      <c r="GQ165" s="879">
        <v>1</v>
      </c>
      <c r="GR165" s="879">
        <v>0</v>
      </c>
      <c r="GS165" s="879">
        <v>0</v>
      </c>
      <c r="GT165" s="880">
        <v>0</v>
      </c>
      <c r="GU165" s="945">
        <v>1</v>
      </c>
      <c r="GV165" s="730" t="s">
        <v>8187</v>
      </c>
      <c r="GW165" s="843">
        <v>1</v>
      </c>
      <c r="GX165" s="944">
        <v>0</v>
      </c>
      <c r="GY165" s="945">
        <v>1</v>
      </c>
      <c r="GZ165" s="573" t="s">
        <v>8188</v>
      </c>
      <c r="HA165" s="583" t="s">
        <v>2310</v>
      </c>
      <c r="HB165" s="584">
        <v>2</v>
      </c>
      <c r="HC165" s="585">
        <v>2</v>
      </c>
      <c r="HD165" s="586" t="s">
        <v>8189</v>
      </c>
      <c r="HE165" s="471" t="s">
        <v>8190</v>
      </c>
      <c r="HF165" s="587">
        <v>1982</v>
      </c>
      <c r="HG165" s="587">
        <v>2014</v>
      </c>
      <c r="HH165" s="588">
        <v>2</v>
      </c>
      <c r="HI165" s="586" t="s">
        <v>8191</v>
      </c>
      <c r="HJ165" s="557" t="s">
        <v>8192</v>
      </c>
      <c r="HK165" s="691">
        <v>2013</v>
      </c>
      <c r="HL165" s="692">
        <v>2</v>
      </c>
      <c r="HM165" s="591" t="s">
        <v>8193</v>
      </c>
      <c r="HN165" s="592">
        <v>2000</v>
      </c>
      <c r="HO165" s="681">
        <v>0</v>
      </c>
      <c r="HP165" s="574">
        <v>0</v>
      </c>
      <c r="HQ165" s="472">
        <f t="shared" si="271"/>
        <v>0</v>
      </c>
      <c r="HR165" s="593">
        <v>1</v>
      </c>
      <c r="HS165" s="574">
        <v>1</v>
      </c>
      <c r="HT165" s="574">
        <v>0.25</v>
      </c>
      <c r="HU165" s="574">
        <v>0</v>
      </c>
      <c r="HV165" s="574">
        <v>1</v>
      </c>
      <c r="HW165" s="574">
        <v>0</v>
      </c>
      <c r="HX165" s="574">
        <v>0</v>
      </c>
      <c r="HY165" s="574">
        <v>0</v>
      </c>
      <c r="HZ165" s="574">
        <v>0</v>
      </c>
      <c r="IA165" s="574">
        <v>0</v>
      </c>
      <c r="IB165" s="574">
        <v>0</v>
      </c>
      <c r="IC165" s="574">
        <v>0</v>
      </c>
      <c r="ID165" s="681">
        <v>0</v>
      </c>
      <c r="IE165" s="369">
        <v>0</v>
      </c>
      <c r="IF165" s="574">
        <v>0</v>
      </c>
      <c r="IG165" s="472">
        <f t="shared" si="272"/>
        <v>0</v>
      </c>
      <c r="IH165" s="609">
        <v>0.58627109479299899</v>
      </c>
      <c r="II165" s="694">
        <v>0.62269390376727596</v>
      </c>
      <c r="IJ165" s="695">
        <v>0.54029696530078564</v>
      </c>
      <c r="IK165" s="696">
        <v>0.53124142702667199</v>
      </c>
      <c r="IL165" s="696">
        <v>0.70358124596000937</v>
      </c>
      <c r="IM165" s="697">
        <v>0.71565597678163673</v>
      </c>
      <c r="IN165" s="599">
        <v>3</v>
      </c>
      <c r="IO165" s="600">
        <v>2</v>
      </c>
      <c r="IP165" s="601">
        <v>2</v>
      </c>
      <c r="IQ165" s="600">
        <v>33</v>
      </c>
      <c r="IR165" s="587">
        <v>46</v>
      </c>
      <c r="IS165" s="601">
        <v>79</v>
      </c>
      <c r="IT165" s="599">
        <v>3</v>
      </c>
      <c r="IU165" s="600">
        <v>17</v>
      </c>
      <c r="IV165" s="587">
        <v>28</v>
      </c>
      <c r="IW165" s="601">
        <v>27</v>
      </c>
      <c r="IX165" s="602">
        <v>72</v>
      </c>
      <c r="IY165" s="681">
        <v>1</v>
      </c>
      <c r="IZ165" s="603" t="s">
        <v>8194</v>
      </c>
      <c r="JA165" s="681">
        <v>1</v>
      </c>
      <c r="JB165" s="743" t="s">
        <v>8195</v>
      </c>
      <c r="JC165" s="681">
        <v>2</v>
      </c>
      <c r="JD165" s="430">
        <v>5</v>
      </c>
      <c r="JE165" s="686" t="s">
        <v>8196</v>
      </c>
      <c r="JF165" s="557" t="s">
        <v>8197</v>
      </c>
      <c r="JG165" s="592">
        <v>2005</v>
      </c>
      <c r="JH165" s="369">
        <v>2</v>
      </c>
      <c r="JI165" s="430">
        <v>3</v>
      </c>
      <c r="JJ165" s="686" t="s">
        <v>8198</v>
      </c>
      <c r="JK165" s="557" t="s">
        <v>8152</v>
      </c>
      <c r="JL165" s="592">
        <v>2020</v>
      </c>
      <c r="JM165" s="369">
        <v>1</v>
      </c>
      <c r="JN165" s="430">
        <v>3</v>
      </c>
      <c r="JO165" s="430">
        <v>1</v>
      </c>
      <c r="JP165" s="686" t="s">
        <v>8199</v>
      </c>
      <c r="JQ165" s="557" t="s">
        <v>8200</v>
      </c>
      <c r="JR165" s="592">
        <v>2017</v>
      </c>
      <c r="JS165" s="369">
        <v>2</v>
      </c>
      <c r="JT165" s="430">
        <v>2</v>
      </c>
      <c r="JU165" s="686" t="s">
        <v>8201</v>
      </c>
      <c r="JV165" s="557" t="s">
        <v>8202</v>
      </c>
      <c r="JW165" s="592">
        <v>1999</v>
      </c>
      <c r="JX165" s="606">
        <v>2</v>
      </c>
      <c r="JY165" s="750" t="s">
        <v>8203</v>
      </c>
      <c r="JZ165" s="606">
        <v>2006</v>
      </c>
      <c r="KA165" s="606">
        <f t="shared" si="273"/>
        <v>4</v>
      </c>
      <c r="KB165" s="606">
        <v>2</v>
      </c>
      <c r="KC165" s="606"/>
      <c r="KD165" s="606">
        <v>2</v>
      </c>
      <c r="KE165" s="606"/>
      <c r="KF165" s="606">
        <f t="shared" si="274"/>
        <v>0</v>
      </c>
      <c r="KG165" s="606"/>
      <c r="KH165" s="606"/>
      <c r="KI165" s="606"/>
      <c r="KJ165" s="606"/>
      <c r="KK165" s="606">
        <v>1</v>
      </c>
      <c r="KL165" s="606">
        <v>1</v>
      </c>
      <c r="KM165" s="608">
        <f t="shared" si="345"/>
        <v>0.57347604632377625</v>
      </c>
      <c r="KN165" s="609">
        <v>0.36738023161888123</v>
      </c>
      <c r="KO165" s="609">
        <v>66.346153259277344</v>
      </c>
      <c r="KP165" s="610">
        <v>13</v>
      </c>
      <c r="KQ165" s="608">
        <f t="shared" si="346"/>
        <v>0.51698477119207387</v>
      </c>
      <c r="KR165" s="609">
        <v>8.492385596036911E-2</v>
      </c>
      <c r="KS165" s="609">
        <v>59.615383148193359</v>
      </c>
      <c r="KT165" s="610">
        <v>16</v>
      </c>
      <c r="KU165" s="610">
        <v>44</v>
      </c>
      <c r="KV165" s="606" t="s">
        <v>5586</v>
      </c>
      <c r="KW165" s="606" t="s">
        <v>8145</v>
      </c>
      <c r="KX165" s="700" t="str">
        <f t="shared" ca="1" si="275"/>
        <v>A</v>
      </c>
      <c r="KY165" s="701">
        <f t="shared" ca="1" si="276"/>
        <v>0.77173459314873494</v>
      </c>
      <c r="KZ165" s="702">
        <f t="shared" ca="1" si="235"/>
        <v>0.68822588235294124</v>
      </c>
      <c r="LA165" s="703">
        <f t="shared" ca="1" si="236"/>
        <v>0.78488571428571419</v>
      </c>
      <c r="LB165" s="703">
        <f t="shared" ca="1" si="237"/>
        <v>0.77083333333333337</v>
      </c>
      <c r="LC165" s="704">
        <f t="shared" ca="1" si="238"/>
        <v>0.84299344262295084</v>
      </c>
      <c r="LD165" s="696" cm="1">
        <f t="array" aca="1" ref="LD165" ca="1">INDIRECT(LD$203&amp;ROW())*LD$205</f>
        <v>8</v>
      </c>
      <c r="LE165" s="696" cm="1">
        <f t="array" aca="1" ref="LE165" ca="1">INDIRECT(LE$203&amp;ROW())*LE$205</f>
        <v>4</v>
      </c>
      <c r="LF165" s="696" cm="1">
        <f t="array" aca="1" ref="LF165" ca="1">INDIRECT(LF$203&amp;ROW())*LF$205</f>
        <v>4</v>
      </c>
      <c r="LG165" s="696" cm="1">
        <f t="array" aca="1" ref="LG165" ca="1">INDIRECT(LG$203&amp;ROW())*LG$205</f>
        <v>3</v>
      </c>
      <c r="LH165" s="696" cm="1">
        <f t="array" aca="1" ref="LH165" ca="1">INDIRECT(LH$203&amp;ROW())*LH$205</f>
        <v>3</v>
      </c>
      <c r="LI165" s="696" cm="1">
        <f t="array" aca="1" ref="LI165" ca="1">INDIRECT(LI$203&amp;ROW())*LI$205</f>
        <v>3</v>
      </c>
      <c r="LJ165" s="696" cm="1">
        <f t="array" aca="1" ref="LJ165" ca="1">INDIRECT(LJ$203&amp;ROW())*LJ$205</f>
        <v>3</v>
      </c>
      <c r="LK165" s="696" cm="1">
        <f t="array" aca="1" ref="LK165" ca="1">INDIRECT(LK$203&amp;ROW())*LK$205</f>
        <v>3</v>
      </c>
      <c r="LL165" s="696" cm="1">
        <f t="array" aca="1" ref="LL165" ca="1">INDIRECT(LL$203&amp;ROW())*LL$205</f>
        <v>3</v>
      </c>
      <c r="LM165" s="696" cm="1">
        <f t="array" aca="1" ref="LM165" ca="1">INDIRECT(LM$203&amp;ROW())*LM$205</f>
        <v>6</v>
      </c>
      <c r="LN165" s="696" cm="1">
        <f t="array" aca="1" ref="LN165" ca="1">INDIRECT(LN$203&amp;ROW())*LN$205</f>
        <v>3</v>
      </c>
      <c r="LO165" s="696" cm="1">
        <f t="array" aca="1" ref="LO165" ca="1">INDIRECT(LO$203&amp;ROW())*LO$205</f>
        <v>0</v>
      </c>
      <c r="LP165" s="696" cm="1">
        <f t="array" aca="1" ref="LP165" ca="1">INDIRECT(LP$203&amp;ROW())*LP$205</f>
        <v>4</v>
      </c>
      <c r="LQ165" s="696" cm="1">
        <f t="array" aca="1" ref="LQ165" ca="1">IF(INDIRECT(LQ$203&amp;ROW())="-",0,INDIRECT(LQ$203&amp;ROW())*LQ$205)</f>
        <v>3.4992000000000001</v>
      </c>
      <c r="LR165" s="696" cm="1">
        <f t="array" aca="1" ref="LR165" ca="1">INDIRECT(LR$203&amp;ROW())*LR$205</f>
        <v>8</v>
      </c>
      <c r="LS165" s="696" cm="1">
        <f t="array" aca="1" ref="LS165" ca="1">IF(INDIRECT(LS$203&amp;ROW())="-",0,INDIRECT(LS$203&amp;ROW())*LS$205)</f>
        <v>4.4825999999999997</v>
      </c>
      <c r="LT165" s="696" cm="1">
        <f t="array" aca="1" ref="LT165" ca="1">INDIRECT(LT$203&amp;ROW())*LT$205</f>
        <v>4</v>
      </c>
      <c r="LU165" s="696" cm="1">
        <f t="array" aca="1" ref="LU165" ca="1">INDIRECT(LU$203&amp;ROW())*LU$205</f>
        <v>2</v>
      </c>
      <c r="LV165" s="696" cm="1">
        <f t="array" aca="1" ref="LV165" ca="1">INDIRECT(LV$203&amp;ROW())*LV$205</f>
        <v>3</v>
      </c>
      <c r="LW165" s="696" cm="1">
        <f t="array" aca="1" ref="LW165" ca="1">INDIRECT(LW$203&amp;ROW())*LW$205</f>
        <v>1</v>
      </c>
      <c r="LX165" s="696" cm="1">
        <f t="array" aca="1" ref="LX165" ca="1">INDIRECT(LX$203&amp;ROW())*LX$205</f>
        <v>2</v>
      </c>
      <c r="LY165" s="696" cm="1">
        <f t="array" aca="1" ref="LY165" ca="1">IF(INDIRECT(LY$203&amp;ROW())="-",0,INDIRECT(LY$203&amp;ROW())*LY$205)</f>
        <v>4.5</v>
      </c>
      <c r="LZ165" s="696" cm="1">
        <f t="array" aca="1" ref="LZ165" ca="1">INDIRECT(LZ$203&amp;ROW())*LZ$205</f>
        <v>2</v>
      </c>
      <c r="MA165" s="696" cm="1">
        <f t="array" aca="1" ref="MA165" ca="1">INDIRECT(MA$203&amp;ROW())*MA$205</f>
        <v>2</v>
      </c>
      <c r="MB165" s="696" cm="1">
        <f t="array" aca="1" ref="MB165" ca="1">INDIRECT(MB$203&amp;ROW())*MB$205</f>
        <v>4</v>
      </c>
      <c r="MC165" s="696" cm="1">
        <f t="array" aca="1" ref="MC165" ca="1">IF($MB165=0,0,INDIRECT(MC$203&amp;ROW())*MC$205)</f>
        <v>0.5</v>
      </c>
      <c r="MD165" s="696" cm="1">
        <f t="array" aca="1" ref="MD165" ca="1">IF($MB165=0,0,INDIRECT(MD$203&amp;ROW())*MD$205)</f>
        <v>0</v>
      </c>
      <c r="ME165" s="696" cm="1">
        <f t="array" aca="1" ref="ME165" ca="1">IF($MB165=0,0,INDIRECT(ME$203&amp;ROW())*ME$205)</f>
        <v>0</v>
      </c>
      <c r="MF165" s="696" cm="1">
        <f t="array" aca="1" ref="MF165" ca="1">IF($MB165=0,0,INDIRECT(MF$203&amp;ROW())*MF$205)</f>
        <v>0</v>
      </c>
      <c r="MG165" s="696" cm="1">
        <f t="array" aca="1" ref="MG165" ca="1">INDIRECT(MG$203&amp;ROW())*MG$205</f>
        <v>4</v>
      </c>
      <c r="MH165" s="696" cm="1">
        <f t="array" aca="1" ref="MH165" ca="1">IF($MG165=0,0,INDIRECT(MH$203&amp;ROW())*MH$205)</f>
        <v>0.5</v>
      </c>
      <c r="MI165" s="696" cm="1">
        <f t="array" aca="1" ref="MI165" ca="1">IF($MG165=0,0,INDIRECT(MI$203&amp;ROW())*MI$205)</f>
        <v>0</v>
      </c>
      <c r="MJ165" s="696" cm="1">
        <f t="array" aca="1" ref="MJ165" ca="1">INDIRECT(MJ$203&amp;ROW())*MJ$205</f>
        <v>1</v>
      </c>
      <c r="MK165" s="696" cm="1">
        <f t="array" aca="1" ref="MK165" ca="1">INDIRECT(MK$203&amp;ROW())*MK$205</f>
        <v>4</v>
      </c>
      <c r="ML165" s="696" cm="1">
        <f t="array" aca="1" ref="ML165" ca="1">INDIRECT(ML$203&amp;ROW())*ML$205</f>
        <v>3</v>
      </c>
      <c r="MM165" s="696" cm="1">
        <f t="array" aca="1" ref="MM165" ca="1">INDIRECT(MM$203&amp;ROW())*MM$205</f>
        <v>6</v>
      </c>
      <c r="MN165" s="696" cm="1">
        <f t="array" aca="1" ref="MN165" ca="1">INDIRECT(MN$203&amp;ROW())*MN$205</f>
        <v>4</v>
      </c>
      <c r="MO165" s="696" cm="1">
        <f t="array" aca="1" ref="MO165" ca="1">INDIRECT(MO$203&amp;ROW())*MO$205</f>
        <v>2</v>
      </c>
      <c r="MP165" s="696" cm="1">
        <f t="array" aca="1" ref="MP165" ca="1">INDIRECT(MP$203&amp;ROW())*MP$205</f>
        <v>2</v>
      </c>
      <c r="MQ165" s="696" cm="1">
        <f t="array" aca="1" ref="MQ165" ca="1">INDIRECT(MQ$203&amp;ROW())*MQ$205</f>
        <v>2</v>
      </c>
      <c r="MR165" s="696" cm="1">
        <f t="array" aca="1" ref="MR165" ca="1">INDIRECT(MR$203&amp;ROW())*MR$205</f>
        <v>2</v>
      </c>
      <c r="MS165" s="696" cm="1">
        <f t="array" aca="1" ref="MS165" ca="1">INDIRECT(MS$203&amp;ROW())*MS$205</f>
        <v>2</v>
      </c>
      <c r="MT165" s="696" cm="1">
        <f t="array" aca="1" ref="MT165" ca="1">INDIRECT(MT$203&amp;ROW())*MT$205</f>
        <v>2</v>
      </c>
      <c r="MU165" s="696" cm="1">
        <f t="array" aca="1" ref="MU165" ca="1">INDIRECT(MU$203&amp;ROW())*MU$205</f>
        <v>2</v>
      </c>
      <c r="MV165" s="696" cm="1">
        <f t="array" aca="1" ref="MV165" ca="1">IF(INDIRECT(MV$203&amp;ROW())="-",0,INDIRECT(MV$203&amp;ROW())*MV$205)</f>
        <v>4.4226000000000001</v>
      </c>
      <c r="MW165" s="696" cm="1">
        <f t="array" aca="1" ref="MW165" ca="1">INDIRECT(MW$203&amp;ROW())*MW$205</f>
        <v>4</v>
      </c>
      <c r="MX165" s="696" cm="1">
        <f t="array" aca="1" ref="MX165" ca="1">INDIRECT(MX$203&amp;ROW())*MX$205</f>
        <v>4</v>
      </c>
      <c r="MY165" s="696" cm="1">
        <f t="array" aca="1" ref="MY165" ca="1">INDIRECT(MY$203&amp;ROW())*MY$205</f>
        <v>8</v>
      </c>
      <c r="NA165" s="701">
        <f t="shared" si="277"/>
        <v>0.79471219512195135</v>
      </c>
      <c r="NB165" s="617">
        <f t="shared" si="278"/>
        <v>0.76764999999999994</v>
      </c>
      <c r="NC165" s="695">
        <f t="shared" si="279"/>
        <v>0.59615384615384615</v>
      </c>
      <c r="ND165" s="697">
        <f t="shared" si="280"/>
        <v>0.87915185185185196</v>
      </c>
      <c r="NE165" s="694">
        <f t="shared" si="281"/>
        <v>0.75941697328191238</v>
      </c>
      <c r="NF165" s="682" t="str">
        <f t="shared" si="282"/>
        <v>A</v>
      </c>
      <c r="NH165" s="606" t="s">
        <v>8145</v>
      </c>
      <c r="NI165" s="563" t="str">
        <f t="shared" si="239"/>
        <v>B</v>
      </c>
      <c r="NJ165" s="563" t="str">
        <f t="shared" si="283"/>
        <v>A</v>
      </c>
      <c r="NK165" s="563" t="str">
        <f t="shared" ca="1" si="284"/>
        <v>A</v>
      </c>
      <c r="NL165" s="563" t="str">
        <f t="shared" ca="1" si="285"/>
        <v>A</v>
      </c>
      <c r="NM165" s="563" t="str">
        <f t="shared" ca="1" si="286"/>
        <v>A</v>
      </c>
      <c r="NN165" s="563" t="str">
        <f t="shared" ca="1" si="306"/>
        <v>A</v>
      </c>
      <c r="NO165" s="563" t="str">
        <f t="shared" ca="1" si="307"/>
        <v>A</v>
      </c>
      <c r="NP165" s="606" t="str">
        <f t="shared" si="287"/>
        <v>Yes</v>
      </c>
      <c r="NQ165" s="682" t="str">
        <f t="shared" si="288"/>
        <v>Yes</v>
      </c>
      <c r="NR165" s="682" t="e">
        <f>IF(OR(AND(NI165="A",OR(NJ165="C",NJ165="D")),AND(NI165="A",OR(#REF!="C",#REF!="D")),AND(NI165="B",OR(NJ165="D",#REF!="D")),AND(OR(NI165="C",NI165="D"),OR(NJ165="A",NJ165="B")),AND(OR(NI165="C",NI165="D"),OR(#REF!="A",#REF!="B")),AND(OR(NJ165="A",#REF!="A",NJ165="B",#REF!="B"),OR(NP165="-",NQ165="-")),AND(OR(NJ165="C",#REF!="C",NJ165="D",#REF!="D"),NP165="Yes")),"Yes","-")</f>
        <v>#REF!</v>
      </c>
      <c r="NS165" s="607"/>
      <c r="NT165" s="619">
        <f t="shared" si="289"/>
        <v>0.68910000000000005</v>
      </c>
      <c r="NU165" s="619">
        <f t="shared" si="290"/>
        <v>0.75941697328191238</v>
      </c>
      <c r="NV165" s="619">
        <f t="shared" ca="1" si="291"/>
        <v>0.77173459314873494</v>
      </c>
      <c r="NW165" s="619">
        <f t="shared" ca="1" si="308"/>
        <v>0.75950808470917641</v>
      </c>
      <c r="NX165" s="619">
        <f t="shared" ca="1" si="309"/>
        <v>0.75830617568443781</v>
      </c>
      <c r="NY165" s="620">
        <f t="shared" ca="1" si="310"/>
        <v>0.75806200400585488</v>
      </c>
      <c r="NZ165" s="620">
        <f t="shared" ca="1" si="311"/>
        <v>0.75710828948488584</v>
      </c>
      <c r="OA165" s="705" t="s">
        <v>1188</v>
      </c>
      <c r="OB165" s="706" t="s">
        <v>1188</v>
      </c>
      <c r="OC165" s="494"/>
      <c r="OE165" s="606" t="s">
        <v>8145</v>
      </c>
      <c r="OF165" s="700" t="str">
        <f t="shared" ca="1" si="292"/>
        <v>A</v>
      </c>
      <c r="OG165" s="701">
        <f t="shared" ca="1" si="312"/>
        <v>0.75950808470917641</v>
      </c>
      <c r="OH165" s="705">
        <f t="shared" ca="1" si="368"/>
        <v>0.77563978481561813</v>
      </c>
      <c r="OI165" s="696">
        <f t="shared" ca="1" si="369"/>
        <v>0.77655087979924731</v>
      </c>
      <c r="OJ165" s="696">
        <f t="shared" ca="1" si="295"/>
        <v>0.6257950881909955</v>
      </c>
      <c r="OK165" s="697">
        <f t="shared" ca="1" si="296"/>
        <v>0.86004658603084494</v>
      </c>
      <c r="OL165" s="696" cm="1">
        <f t="array" aca="1" ref="OL165" ca="1">INDIRECT(OL$203&amp;ROW())*OL$205</f>
        <v>1.4956</v>
      </c>
      <c r="OM165" s="696" cm="1">
        <f t="array" aca="1" ref="OM165" ca="1">INDIRECT(OM$203&amp;ROW())*OM$205</f>
        <v>0.60309999999999997</v>
      </c>
      <c r="ON165" s="696" cm="1">
        <f t="array" aca="1" ref="ON165" ca="1">INDIRECT(ON$203&amp;ROW())*ON$205</f>
        <v>0.72809999999999997</v>
      </c>
      <c r="OO165" s="696" cm="1">
        <f t="array" aca="1" ref="OO165" ca="1">INDIRECT(OO$203&amp;ROW())*OO$205</f>
        <v>1.0790999999999999</v>
      </c>
      <c r="OP165" s="696" cm="1">
        <f t="array" aca="1" ref="OP165" ca="1">INDIRECT(OP$203&amp;ROW())*OP$205</f>
        <v>1.5831</v>
      </c>
      <c r="OQ165" s="696" cm="1">
        <f t="array" aca="1" ref="OQ165" ca="1">INDIRECT(OQ$203&amp;ROW())*OQ$205</f>
        <v>1.5849</v>
      </c>
      <c r="OR165" s="696" cm="1">
        <f t="array" aca="1" ref="OR165" ca="1">INDIRECT(OR$203&amp;ROW())*OR$205</f>
        <v>1.4141999999999999</v>
      </c>
      <c r="OS165" s="696" cm="1">
        <f t="array" aca="1" ref="OS165" ca="1">INDIRECT(OS$203&amp;ROW())*OS$205</f>
        <v>1.5387</v>
      </c>
      <c r="OT165" s="696" cm="1">
        <f t="array" aca="1" ref="OT165" ca="1">INDIRECT(OT$203&amp;ROW())*OT$205</f>
        <v>1.4727000000000001</v>
      </c>
      <c r="OU165" s="696" cm="1">
        <f t="array" aca="1" ref="OU165" ca="1">INDIRECT(OU$203&amp;ROW())*OU$205</f>
        <v>1.9304999999999999</v>
      </c>
      <c r="OV165" s="696" cm="1">
        <f t="array" aca="1" ref="OV165" ca="1">INDIRECT(OV$203&amp;ROW())*OV$205</f>
        <v>1.2161999999999999</v>
      </c>
      <c r="OW165" s="696" cm="1">
        <f t="array" aca="1" ref="OW165" ca="1">INDIRECT(OW$203&amp;ROW())*OW$205</f>
        <v>0</v>
      </c>
      <c r="OX165" s="696" cm="1">
        <f t="array" aca="1" ref="OX165" ca="1">INDIRECT(OX$203&amp;ROW())*OX$205</f>
        <v>1.3977999999999999</v>
      </c>
      <c r="OY165" s="696" cm="1">
        <f t="array" aca="1" ref="OY165" ca="1">IF(INDIRECT(OY$203&amp;ROW())="-",0,INDIRECT(OY$203&amp;ROW())*OY$205)</f>
        <v>0.41389704000000005</v>
      </c>
      <c r="OZ165" s="696" cm="1">
        <f t="array" aca="1" ref="OZ165" ca="1">INDIRECT(OZ$203&amp;ROW())*OZ$205</f>
        <v>1.4206000000000001</v>
      </c>
      <c r="PA165" s="696" cm="1">
        <f t="array" aca="1" ref="PA165" ca="1">IF(INDIRECT(PA$203&amp;ROW())="-",0,INDIRECT(PA$203&amp;ROW())*PA$205)</f>
        <v>0.65998813999999995</v>
      </c>
      <c r="PB165" s="705" cm="1">
        <f t="array" aca="1" ref="PB165" ca="1">INDIRECT(PB$203&amp;ROW())*PB$205</f>
        <v>1.5084</v>
      </c>
      <c r="PC165" s="696" cm="1">
        <f t="array" aca="1" ref="PC165" ca="1">INDIRECT(PC$203&amp;ROW())*PC$205</f>
        <v>1.3946000000000001</v>
      </c>
      <c r="PD165" s="696" cm="1">
        <f t="array" aca="1" ref="PD165" ca="1">INDIRECT(PD$203&amp;ROW())*PD$205</f>
        <v>2.2025999999999999</v>
      </c>
      <c r="PE165" s="696" cm="1">
        <f t="array" aca="1" ref="PE165" ca="1">INDIRECT(PE$203&amp;ROW())*PE$205</f>
        <v>0.64</v>
      </c>
      <c r="PF165" s="696" cm="1">
        <f t="array" aca="1" ref="PF165" ca="1">INDIRECT(PF$203&amp;ROW())*PF$205</f>
        <v>1.3308</v>
      </c>
      <c r="PG165" s="696" cm="1">
        <f t="array" aca="1" ref="PG165" ca="1">IF(INDIRECT(PG$203&amp;ROW())="-",0,INDIRECT(PG$203&amp;ROW())*PG$205)</f>
        <v>0.65625</v>
      </c>
      <c r="PH165" s="696" cm="1">
        <f t="array" aca="1" ref="PH165" ca="1">INDIRECT(PH$203&amp;ROW())*PH$205</f>
        <v>0.61699999999999999</v>
      </c>
      <c r="PI165" s="696" cm="1">
        <f t="array" aca="1" ref="PI165" ca="1">INDIRECT(PI$203&amp;ROW())*PI$205</f>
        <v>0.60729999999999995</v>
      </c>
      <c r="PJ165" s="696" cm="1">
        <f t="array" aca="1" ref="PJ165" ca="1">INDIRECT(PJ$203&amp;ROW())*PJ$205</f>
        <v>0.75980000000000003</v>
      </c>
      <c r="PK165" s="696" cm="1">
        <f t="array" aca="1" ref="PK165" ca="1">IF($PJ165=0,0,INDIRECT(PK$203&amp;ROW())*PK$205)</f>
        <v>0.52759999999999996</v>
      </c>
      <c r="PL165" s="696" cm="1">
        <f t="array" aca="1" ref="PL165" ca="1">IF($MPE165=0,0,INDIRECT(PL$203&amp;ROW())*PL$205)</f>
        <v>0</v>
      </c>
      <c r="PM165" s="696" cm="1">
        <f t="array" aca="1" ref="PM165" ca="1">IF($MPE165=0,0,INDIRECT(PM$203&amp;ROW())*PM$205)</f>
        <v>0</v>
      </c>
      <c r="PN165" s="696" cm="1">
        <f t="array" aca="1" ref="PN165" ca="1">IF($PJ165=0,0,INDIRECT(PN$203&amp;ROW())*PN$205)</f>
        <v>0</v>
      </c>
      <c r="PO165" s="696" cm="1">
        <f t="array" aca="1" ref="PO165" ca="1">INDIRECT(PO$203&amp;ROW())*PO$205</f>
        <v>0.73140000000000005</v>
      </c>
      <c r="PP165" s="696" cm="1">
        <f t="array" aca="1" ref="PP165" ca="1">IF($PO165=0,0,INDIRECT(PP$203&amp;ROW())*PP$205)</f>
        <v>0.68189999999999995</v>
      </c>
      <c r="PQ165" s="696" cm="1">
        <f t="array" aca="1" ref="PQ165" ca="1">IF($PO165=0,0,INDIRECT(PQ$203&amp;ROW())*PQ$205)</f>
        <v>0</v>
      </c>
      <c r="PR165" s="696" cm="1">
        <f t="array" aca="1" ref="PR165" ca="1">INDIRECT(PR$203&amp;ROW())*PR$205</f>
        <v>0.44619999999999999</v>
      </c>
      <c r="PS165" s="696" cm="1">
        <f t="array" aca="1" ref="PS165" ca="1">INDIRECT(PS$203&amp;ROW())*PS$205</f>
        <v>0.7389</v>
      </c>
      <c r="PT165" s="696" cm="1">
        <f t="array" aca="1" ref="PT165" ca="1">INDIRECT(PT$203&amp;ROW())*PT$205</f>
        <v>0.72030000000000005</v>
      </c>
      <c r="PU165" s="696" cm="1">
        <f t="array" aca="1" ref="PU165" ca="1">INDIRECT(PU$203&amp;ROW())*PU$205</f>
        <v>1.7696999999999998</v>
      </c>
      <c r="PV165" s="696" cm="1">
        <f t="array" aca="1" ref="PV165" ca="1">INDIRECT(PV$203&amp;ROW())*PV$205</f>
        <v>0.6966</v>
      </c>
      <c r="PW165" s="696" cm="1">
        <f t="array" aca="1" ref="PW165" ca="1">INDIRECT(PW$203&amp;ROW())*PW$205</f>
        <v>1.0658000000000001</v>
      </c>
      <c r="PX165" s="696" cm="1">
        <f t="array" aca="1" ref="PX165" ca="1">INDIRECT(PX$203&amp;ROW())*PX$205</f>
        <v>1.1714</v>
      </c>
      <c r="PY165" s="696" cm="1">
        <f t="array" aca="1" ref="PY165" ca="1">INDIRECT(PY$203&amp;ROW())*PY$205</f>
        <v>1.1866000000000001</v>
      </c>
      <c r="PZ165" s="696" cm="1">
        <f t="array" aca="1" ref="PZ165" ca="1">INDIRECT(PZ$203&amp;ROW())*PZ$205</f>
        <v>0.17430000000000001</v>
      </c>
      <c r="QA165" s="696" cm="1">
        <f t="array" aca="1" ref="QA165" ca="1">INDIRECT(QA$203&amp;ROW())*QA$205</f>
        <v>0.31659999999999999</v>
      </c>
      <c r="QB165" s="696" cm="1">
        <f t="array" aca="1" ref="QB165" ca="1">INDIRECT(QB$203&amp;ROW())*QB$205</f>
        <v>1.5966</v>
      </c>
      <c r="QC165" s="696" cm="1">
        <f t="array" aca="1" ref="QC165" ca="1">INDIRECT(QC$203&amp;ROW())*QC$205</f>
        <v>1.4259999999999999</v>
      </c>
      <c r="QD165" s="696" cm="1">
        <f t="array" aca="1" ref="QD165" ca="1">IF(INDIRECT(QD$203&amp;ROW())="-",0,INDIRECT(QD$203&amp;ROW())*QD$205)</f>
        <v>0.45265310999999997</v>
      </c>
      <c r="QE165" s="696" cm="1">
        <f t="array" aca="1" ref="QE165" ca="1">INDIRECT(QE$203&amp;ROW())*QE$205</f>
        <v>1.0656000000000001</v>
      </c>
      <c r="QF165" s="696" cm="1">
        <f t="array" aca="1" ref="QF165" ca="1">INDIRECT(QF$203&amp;ROW())*QF$205</f>
        <v>0.72440000000000004</v>
      </c>
      <c r="QG165" s="696" cm="1">
        <f t="array" aca="1" ref="QG165" ca="1">INDIRECT(QG$203&amp;ROW())*QG$205</f>
        <v>1.4996</v>
      </c>
      <c r="QI165" s="606" t="s">
        <v>8145</v>
      </c>
      <c r="QJ165" s="700" t="str">
        <f t="shared" ca="1" si="297"/>
        <v>A</v>
      </c>
      <c r="QK165" s="701">
        <f t="shared" ca="1" si="313"/>
        <v>0.75830617568443781</v>
      </c>
      <c r="QL165" s="705">
        <f t="shared" ca="1" si="370"/>
        <v>0.85782230073912835</v>
      </c>
      <c r="QM165" s="696">
        <f t="shared" ca="1" si="371"/>
        <v>0.69820600010790546</v>
      </c>
      <c r="QN165" s="696">
        <f t="shared" ca="1" si="300"/>
        <v>0.57831875320948312</v>
      </c>
      <c r="QO165" s="697">
        <f t="shared" ca="1" si="301"/>
        <v>0.89887764868123432</v>
      </c>
      <c r="QP165" s="696" cm="1">
        <f t="array" aca="1" ref="QP165" ca="1">INDIRECT(QP$203&amp;ROW())*QP$205</f>
        <v>6.6903293490763766E-2</v>
      </c>
      <c r="QQ165" s="696" cm="1">
        <f t="array" aca="1" ref="QQ165" ca="1">INDIRECT(QQ$203&amp;ROW())*QQ$205</f>
        <v>0.12751963295189217</v>
      </c>
      <c r="QR165" s="696" cm="1">
        <f t="array" aca="1" ref="QR165" ca="1">INDIRECT(QR$203&amp;ROW())*QR$205</f>
        <v>7.5449048323979542E-2</v>
      </c>
      <c r="QS165" s="696" cm="1">
        <f t="array" aca="1" ref="QS165" ca="1">INDIRECT(QS$203&amp;ROW())*QS$205</f>
        <v>0.22471360933801068</v>
      </c>
      <c r="QT165" s="696" cm="1">
        <f t="array" aca="1" ref="QT165" ca="1">INDIRECT(QT$203&amp;ROW())*QT$205</f>
        <v>0.26232814414996541</v>
      </c>
      <c r="QU165" s="696" cm="1">
        <f t="array" aca="1" ref="QU165" ca="1">INDIRECT(QU$203&amp;ROW())*QU$205</f>
        <v>0.53329206883563263</v>
      </c>
      <c r="QV165" s="696" cm="1">
        <f t="array" aca="1" ref="QV165" ca="1">INDIRECT(QV$203&amp;ROW())*QV$205</f>
        <v>0.24117831443907087</v>
      </c>
      <c r="QW165" s="696" cm="1">
        <f t="array" aca="1" ref="QW165" ca="1">INDIRECT(QW$203&amp;ROW())*QW$205</f>
        <v>0.53099416374332975</v>
      </c>
      <c r="QX165" s="696" cm="1">
        <f t="array" aca="1" ref="QX165" ca="1">INDIRECT(QX$203&amp;ROW())*QX$205</f>
        <v>0.60640894423913805</v>
      </c>
      <c r="QY165" s="696" cm="1">
        <f t="array" aca="1" ref="QY165" ca="1">INDIRECT(QY$203&amp;ROW())*QY$205</f>
        <v>0.13540247513535897</v>
      </c>
      <c r="QZ165" s="696" cm="1">
        <f t="array" aca="1" ref="QZ165" ca="1">INDIRECT(QZ$203&amp;ROW())*QZ$205</f>
        <v>0.27613248380770827</v>
      </c>
      <c r="RA165" s="696" cm="1">
        <f t="array" aca="1" ref="RA165" ca="1">INDIRECT(RA$203&amp;ROW())*RA$205</f>
        <v>0</v>
      </c>
      <c r="RB165" s="696" cm="1">
        <f t="array" aca="1" ref="RB165" ca="1">INDIRECT(RB$203&amp;ROW())*RB$205</f>
        <v>0.11461142513892485</v>
      </c>
      <c r="RC165" s="696" cm="1">
        <f t="array" aca="1" ref="RC165" ca="1">IF(INDIRECT(RC$203&amp;ROW())="-",0,INDIRECT(RC$203&amp;ROW())*RC$205)</f>
        <v>4.8935504372377238E-2</v>
      </c>
      <c r="RD165" s="696" cm="1">
        <f t="array" aca="1" ref="RD165" ca="1">INDIRECT(RD$203&amp;ROW())*RD$205</f>
        <v>7.1442097940886296E-2</v>
      </c>
      <c r="RE165" s="696" cm="1">
        <f t="array" aca="1" ref="RE165" ca="1">IF(INDIRECT(RE$203&amp;ROW())="-",0,INDIRECT(RE$203&amp;ROW())*RE$205)</f>
        <v>4.7283241583730769E-2</v>
      </c>
      <c r="RF165" s="705" cm="1">
        <f t="array" aca="1" ref="RF165" ca="1">INDIRECT(RF$203&amp;ROW())*RF$205</f>
        <v>0.10613798880649605</v>
      </c>
      <c r="RG165" s="696" cm="1">
        <f t="array" aca="1" ref="RG165" ca="1">INDIRECT(RG$203&amp;ROW())*RG$205</f>
        <v>0.27650466908360405</v>
      </c>
      <c r="RH165" s="696" cm="1">
        <f t="array" aca="1" ref="RH165" ca="1">INDIRECT(RH$203&amp;ROW())*RH$205</f>
        <v>8.7581521170816884E-2</v>
      </c>
      <c r="RI165" s="696" cm="1">
        <f t="array" aca="1" ref="RI165" ca="1">INDIRECT(RI$203&amp;ROW())*RI$205</f>
        <v>0.10769689125031101</v>
      </c>
      <c r="RJ165" s="696" cm="1">
        <f t="array" aca="1" ref="RJ165" ca="1">INDIRECT(RJ$203&amp;ROW())*RJ$205</f>
        <v>0.12226723336432462</v>
      </c>
      <c r="RK165" s="696" cm="1">
        <f t="array" aca="1" ref="RK165" ca="1">IF(INDIRECT(RK$203&amp;ROW())="-",0,INDIRECT(RK$203&amp;ROW())*RK$205)</f>
        <v>4.5316199152985459E-2</v>
      </c>
      <c r="RL165" s="696" cm="1">
        <f t="array" aca="1" ref="RL165" ca="1">INDIRECT(RL$203&amp;ROW())*RL$205</f>
        <v>0.11262003659234653</v>
      </c>
      <c r="RM165" s="696" cm="1">
        <f t="array" aca="1" ref="RM165" ca="1">INDIRECT(RM$203&amp;ROW())*RM$205</f>
        <v>1.4993730364766381E-2</v>
      </c>
      <c r="RN165" s="696" cm="1">
        <f t="array" aca="1" ref="RN165" ca="1">INDIRECT(RN$203&amp;ROW())*RN$205</f>
        <v>9.3820613050938681E-2</v>
      </c>
      <c r="RO165" s="696" cm="1">
        <f t="array" aca="1" ref="RO165" ca="1">IF($RN165=0,0,INDIRECT(RO$203&amp;ROW())*RO$205)</f>
        <v>7.0312542939625605E-2</v>
      </c>
      <c r="RP165" s="696" cm="1">
        <f t="array" aca="1" ref="RP165" ca="1">IF($RN165=0,0,INDIRECT(RP$203&amp;ROW())*RP$205)</f>
        <v>0</v>
      </c>
      <c r="RQ165" s="696" cm="1">
        <f t="array" aca="1" ref="RQ165" ca="1">IF($RN165=0,0,INDIRECT(RQ$203&amp;ROW())*RQ$205)</f>
        <v>0</v>
      </c>
      <c r="RR165" s="696" cm="1">
        <f t="array" aca="1" ref="RR165" ca="1">IF($RN165=0,0,INDIRECT(RR$203&amp;ROW())*RR$205)</f>
        <v>0</v>
      </c>
      <c r="RS165" s="696" cm="1">
        <f t="array" aca="1" ref="RS165" ca="1">INDIRECT(RS$203&amp;ROW())*RS$205</f>
        <v>7.7466902221184339E-2</v>
      </c>
      <c r="RT165" s="696" cm="1">
        <f t="array" aca="1" ref="RT165" ca="1">IF($RS165=0,0,INDIRECT(RT$203&amp;ROW())*RT$205)</f>
        <v>8.1033461602244533E-2</v>
      </c>
      <c r="RU165" s="696" cm="1">
        <f t="array" aca="1" ref="RU165" ca="1">IF($RS165=0,0,INDIRECT(RU$203&amp;ROW())*RU$205)</f>
        <v>0</v>
      </c>
      <c r="RV165" s="696" cm="1">
        <f t="array" aca="1" ref="RV165" ca="1">INDIRECT(RV$203&amp;ROW())*RV$205</f>
        <v>4.4898858778974725E-2</v>
      </c>
      <c r="RW165" s="696" cm="1">
        <f t="array" aca="1" ref="RW165" ca="1">INDIRECT(RW$203&amp;ROW())*RW$205</f>
        <v>2.6659190312299668E-2</v>
      </c>
      <c r="RX165" s="696" cm="1">
        <f t="array" aca="1" ref="RX165" ca="1">INDIRECT(RX$203&amp;ROW())*RX$205</f>
        <v>9.5370177215571658E-2</v>
      </c>
      <c r="RY165" s="696" cm="1">
        <f t="array" aca="1" ref="RY165" ca="1">INDIRECT(RY$203&amp;ROW())*RY$205</f>
        <v>8.4396695370290389E-2</v>
      </c>
      <c r="RZ165" s="696" cm="1">
        <f t="array" aca="1" ref="RZ165" ca="1">INDIRECT(RZ$203&amp;ROW())*RZ$205</f>
        <v>3.6812489486199085E-2</v>
      </c>
      <c r="SA165" s="696" cm="1">
        <f t="array" aca="1" ref="SA165" ca="1">INDIRECT(SA$203&amp;ROW())*SA$205</f>
        <v>0.20458618579029147</v>
      </c>
      <c r="SB165" s="696" cm="1">
        <f t="array" aca="1" ref="SB165" ca="1">INDIRECT(SB$203&amp;ROW())*SB$205</f>
        <v>4.7124126502052749E-2</v>
      </c>
      <c r="SC165" s="696" cm="1">
        <f t="array" aca="1" ref="SC165" ca="1">INDIRECT(SC$203&amp;ROW())*SC$205</f>
        <v>5.4291606235991073E-2</v>
      </c>
      <c r="SD165" s="696" cm="1">
        <f t="array" aca="1" ref="SD165" ca="1">INDIRECT(SD$203&amp;ROW())*SD$205</f>
        <v>0.3072993885784252</v>
      </c>
      <c r="SE165" s="696" cm="1">
        <f t="array" aca="1" ref="SE165" ca="1">INDIRECT(SE$203&amp;ROW())*SE$205</f>
        <v>0.2585618210787391</v>
      </c>
      <c r="SF165" s="696" cm="1">
        <f t="array" aca="1" ref="SF165" ca="1">INDIRECT(SF$203&amp;ROW())*SF$205</f>
        <v>0.13223776648222998</v>
      </c>
      <c r="SG165" s="696" cm="1">
        <f t="array" aca="1" ref="SG165" ca="1">INDIRECT(SG$203&amp;ROW())*SG$205</f>
        <v>7.4767843909269882E-2</v>
      </c>
      <c r="SH165" s="696" cm="1">
        <f t="array" aca="1" ref="SH165" ca="1">IF(INDIRECT(SH$203&amp;ROW())="-",0,INDIRECT(SH$203&amp;ROW())*SH$205)</f>
        <v>5.799507049361443E-2</v>
      </c>
      <c r="SI165" s="696" cm="1">
        <f t="array" aca="1" ref="SI165" ca="1">INDIRECT(SI$203&amp;ROW())*SI$205</f>
        <v>0.24423887568083891</v>
      </c>
      <c r="SJ165" s="696" cm="1">
        <f t="array" aca="1" ref="SJ165" ca="1">INDIRECT(SJ$203&amp;ROW())*SJ$205</f>
        <v>0.10961749760323641</v>
      </c>
      <c r="SK165" s="696" cm="1">
        <f t="array" aca="1" ref="SK165" ca="1">INDIRECT(SK$203&amp;ROW())*SK$205</f>
        <v>0.21261490593800375</v>
      </c>
      <c r="SN165" s="606" t="s">
        <v>8145</v>
      </c>
      <c r="SO165" s="707" cm="1">
        <f t="array" aca="1" ref="SO165" ca="1">INDIRECT(SO$203&amp;ROW())*SO$205</f>
        <v>2</v>
      </c>
      <c r="SP165" s="707" cm="1">
        <f t="array" aca="1" ref="SP165" ca="1">INDIRECT(SP$203&amp;ROW())*SP$205</f>
        <v>1</v>
      </c>
      <c r="SQ165" s="707" cm="1">
        <f t="array" aca="1" ref="SQ165" ca="1">INDIRECT(SQ$203&amp;ROW())*SQ$205</f>
        <v>1</v>
      </c>
      <c r="SR165" s="707" cm="1">
        <f t="array" aca="1" ref="SR165" ca="1">INDIRECT(SR$203&amp;ROW())*SR$205</f>
        <v>3</v>
      </c>
      <c r="SS165" s="707" cm="1">
        <f t="array" aca="1" ref="SS165" ca="1">INDIRECT(SS$203&amp;ROW())*SS$205</f>
        <v>3</v>
      </c>
      <c r="ST165" s="707" cm="1">
        <f t="array" aca="1" ref="ST165" ca="1">INDIRECT(ST$203&amp;ROW())*ST$205</f>
        <v>3</v>
      </c>
      <c r="SU165" s="707" cm="1">
        <f t="array" aca="1" ref="SU165" ca="1">INDIRECT(SU$203&amp;ROW())*SU$205</f>
        <v>3</v>
      </c>
      <c r="SV165" s="707" cm="1">
        <f t="array" aca="1" ref="SV165" ca="1">INDIRECT(SV$203&amp;ROW())*SV$205</f>
        <v>3</v>
      </c>
      <c r="SW165" s="707" cm="1">
        <f t="array" aca="1" ref="SW165" ca="1">INDIRECT(SW$203&amp;ROW())*SW$205</f>
        <v>3</v>
      </c>
      <c r="SX165" s="707" cm="1">
        <f t="array" aca="1" ref="SX165" ca="1">INDIRECT(SX$203&amp;ROW())*SX$205</f>
        <v>3</v>
      </c>
      <c r="SY165" s="707" cm="1">
        <f t="array" aca="1" ref="SY165" ca="1">INDIRECT(SY$203&amp;ROW())*SY$205</f>
        <v>3</v>
      </c>
      <c r="SZ165" s="707" cm="1">
        <f t="array" aca="1" ref="SZ165" ca="1">INDIRECT(SZ$203&amp;ROW())*SZ$205</f>
        <v>0</v>
      </c>
      <c r="TA165" s="707" cm="1">
        <f t="array" aca="1" ref="TA165" ca="1">INDIRECT(TA$203&amp;ROW())*TA$205</f>
        <v>2</v>
      </c>
      <c r="TB165" s="696" cm="1">
        <f t="array" aca="1" ref="TB165" ca="1">IF(INDIRECT(TB$203&amp;ROW())="-",0,INDIRECT(TB$203&amp;ROW())*TB$205)</f>
        <v>0.58320000000000005</v>
      </c>
      <c r="TC165" s="707" cm="1">
        <f t="array" aca="1" ref="TC165" ca="1">INDIRECT(TC$203&amp;ROW())*TC$205</f>
        <v>2</v>
      </c>
      <c r="TD165" s="696" cm="1">
        <f t="array" aca="1" ref="TD165" ca="1">IF(INDIRECT(TD$203&amp;ROW())="-",0,INDIRECT(TD$203&amp;ROW())*TD$205)</f>
        <v>0.74709999999999999</v>
      </c>
      <c r="TE165" s="732" cm="1">
        <f t="array" aca="1" ref="TE165" ca="1">INDIRECT(TE$203&amp;ROW())*TE$205</f>
        <v>2</v>
      </c>
      <c r="TF165" s="707" cm="1">
        <f t="array" aca="1" ref="TF165" ca="1">INDIRECT(TF$203&amp;ROW())*TF$205</f>
        <v>2</v>
      </c>
      <c r="TG165" s="707" cm="1">
        <f t="array" aca="1" ref="TG165" ca="1">INDIRECT(TG$203&amp;ROW())*TG$205</f>
        <v>3</v>
      </c>
      <c r="TH165" s="707" cm="1">
        <f t="array" aca="1" ref="TH165" ca="1">INDIRECT(TH$203&amp;ROW())*TH$205</f>
        <v>1</v>
      </c>
      <c r="TI165" s="707" cm="1">
        <f t="array" aca="1" ref="TI165" ca="1">INDIRECT(TI$203&amp;ROW())*TI$205</f>
        <v>2</v>
      </c>
      <c r="TJ165" s="696" cm="1">
        <f t="array" aca="1" ref="TJ165" ca="1">IF(INDIRECT(TJ$203&amp;ROW())="-",0,INDIRECT(TJ$203&amp;ROW())*TJ$205)</f>
        <v>0.75</v>
      </c>
      <c r="TK165" s="707" cm="1">
        <f t="array" aca="1" ref="TK165" ca="1">INDIRECT(TK$203&amp;ROW())*TK$205</f>
        <v>1</v>
      </c>
      <c r="TL165" s="707" cm="1">
        <f t="array" aca="1" ref="TL165" ca="1">INDIRECT(TL$203&amp;ROW())*TL$205</f>
        <v>1</v>
      </c>
      <c r="TM165" s="707" cm="1">
        <f t="array" aca="1" ref="TM165" ca="1">INDIRECT(TM$203&amp;ROW())*TM$205</f>
        <v>1</v>
      </c>
      <c r="TN165" s="707" cm="1">
        <f t="array" aca="1" ref="TN165" ca="1">IF($TM165=0,0,INDIRECT(TN$203&amp;ROW())*TN$205)</f>
        <v>1</v>
      </c>
      <c r="TO165" s="707" cm="1">
        <f t="array" aca="1" ref="TO165" ca="1">IF($TM165=0,0,INDIRECT(TO$203&amp;ROW())*TO$205)</f>
        <v>0</v>
      </c>
      <c r="TP165" s="707" cm="1">
        <f t="array" aca="1" ref="TP165" ca="1">IF($TM165=0,0,INDIRECT(TP$203&amp;ROW())*TP$205)</f>
        <v>0</v>
      </c>
      <c r="TQ165" s="707" cm="1">
        <f t="array" aca="1" ref="TQ165" ca="1">IF($TM165=0,0,INDIRECT(TQ$203&amp;ROW())*TQ$205)</f>
        <v>0</v>
      </c>
      <c r="TR165" s="707" cm="1">
        <f t="array" aca="1" ref="TR165" ca="1">INDIRECT(TR$203&amp;ROW())*TR$205</f>
        <v>1</v>
      </c>
      <c r="TS165" s="707" cm="1">
        <f t="array" aca="1" ref="TS165" ca="1">IF($TR165=0,0,INDIRECT(TS$203&amp;ROW())*TS$205)</f>
        <v>1</v>
      </c>
      <c r="TT165" s="707" cm="1">
        <f t="array" aca="1" ref="TT165" ca="1">IF($TR165=0,0,INDIRECT(TT$203&amp;ROW())*TT$205)</f>
        <v>0</v>
      </c>
      <c r="TU165" s="707" cm="1">
        <f t="array" aca="1" ref="TU165" ca="1">INDIRECT(TU$203&amp;ROW())*TU$205</f>
        <v>1</v>
      </c>
      <c r="TV165" s="707" cm="1">
        <f t="array" aca="1" ref="TV165" ca="1">INDIRECT(TV$203&amp;ROW())*TV$205</f>
        <v>1</v>
      </c>
      <c r="TW165" s="707" cm="1">
        <f t="array" aca="1" ref="TW165" ca="1">INDIRECT(TW$203&amp;ROW())*TW$205</f>
        <v>1</v>
      </c>
      <c r="TX165" s="707" cm="1">
        <f t="array" aca="1" ref="TX165" ca="1">INDIRECT(TX$203&amp;ROW())*TX$205</f>
        <v>3</v>
      </c>
      <c r="TY165" s="707" cm="1">
        <f t="array" aca="1" ref="TY165" ca="1">INDIRECT(TY$203&amp;ROW())*TY$205</f>
        <v>1</v>
      </c>
      <c r="TZ165" s="707" cm="1">
        <f t="array" aca="1" ref="TZ165" ca="1">INDIRECT(TZ$203&amp;ROW())*TZ$205</f>
        <v>2</v>
      </c>
      <c r="UA165" s="707" cm="1">
        <f t="array" aca="1" ref="UA165" ca="1">INDIRECT(UA$203&amp;ROW())*UA$205</f>
        <v>2</v>
      </c>
      <c r="UB165" s="707" cm="1">
        <f t="array" aca="1" ref="UB165" ca="1">INDIRECT(UB$203&amp;ROW())*UB$205</f>
        <v>2</v>
      </c>
      <c r="UC165" s="707" cm="1">
        <f t="array" aca="1" ref="UC165" ca="1">INDIRECT(UC$203&amp;ROW())*UC$205</f>
        <v>1</v>
      </c>
      <c r="UD165" s="707" cm="1">
        <f t="array" aca="1" ref="UD165" ca="1">INDIRECT(UD$203&amp;ROW())*UD$205</f>
        <v>1</v>
      </c>
      <c r="UE165" s="707" cm="1">
        <f t="array" aca="1" ref="UE165" ca="1">INDIRECT(UE$203&amp;ROW())*UE$205</f>
        <v>2</v>
      </c>
      <c r="UF165" s="707" cm="1">
        <f t="array" aca="1" ref="UF165" ca="1">INDIRECT(UF$203&amp;ROW())*UF$205</f>
        <v>2</v>
      </c>
      <c r="UG165" s="696" cm="1">
        <f t="array" aca="1" ref="UG165" ca="1">IF(INDIRECT(UG$203&amp;ROW())="-",0,INDIRECT(UG$203&amp;ROW())*UG$205)</f>
        <v>0.73709999999999998</v>
      </c>
      <c r="UH165" s="707" cm="1">
        <f t="array" aca="1" ref="UH165" ca="1">INDIRECT(UH$203&amp;ROW())*UH$205</f>
        <v>2</v>
      </c>
      <c r="UI165" s="707" cm="1">
        <f t="array" aca="1" ref="UI165" ca="1">INDIRECT(UI$203&amp;ROW())*UI$205</f>
        <v>1</v>
      </c>
      <c r="UJ165" s="707" cm="1">
        <f t="array" aca="1" ref="UJ165" ca="1">INDIRECT(UJ$203&amp;ROW())*UJ$205</f>
        <v>2</v>
      </c>
      <c r="UM165" s="606" t="s">
        <v>8145</v>
      </c>
      <c r="UN165" s="616">
        <f t="shared" ca="1" si="341"/>
        <v>1.3455222970601226</v>
      </c>
      <c r="UO165" s="616">
        <f t="shared" ca="1" si="341"/>
        <v>0.47801779056182137</v>
      </c>
      <c r="UP165" s="616">
        <f t="shared" ca="1" si="341"/>
        <v>0.15206673709758317</v>
      </c>
      <c r="UQ165" s="616">
        <f t="shared" ca="1" si="341"/>
        <v>0.29355872991449461</v>
      </c>
      <c r="UR165" s="616">
        <f t="shared" ca="1" si="341"/>
        <v>1.0502465449096676</v>
      </c>
      <c r="US165" s="616">
        <f t="shared" ca="1" si="341"/>
        <v>0.41305213694811815</v>
      </c>
      <c r="UT165" s="616">
        <f t="shared" ca="1" si="341"/>
        <v>0.30690415393182785</v>
      </c>
      <c r="UU165" s="616">
        <f t="shared" ca="1" si="341"/>
        <v>0.53359975015917405</v>
      </c>
      <c r="UV165" s="616">
        <f t="shared" ca="1" si="341"/>
        <v>0.44410973870643028</v>
      </c>
      <c r="UW165" s="616">
        <f t="shared" ca="1" si="341"/>
        <v>0.6421874155054268</v>
      </c>
      <c r="UX165" s="616">
        <f t="shared" ca="1" si="341"/>
        <v>0.28247365722383649</v>
      </c>
      <c r="UY165" s="616">
        <f t="shared" ca="1" si="341"/>
        <v>-0.67270887390575207</v>
      </c>
      <c r="UZ165" s="616">
        <f t="shared" ca="1" si="341"/>
        <v>1.1960042318268584</v>
      </c>
      <c r="VA165" s="616">
        <f t="shared" ca="1" si="341"/>
        <v>0.14206649805019952</v>
      </c>
      <c r="VB165" s="616">
        <f t="shared" ca="1" si="341"/>
        <v>1.528010083348541</v>
      </c>
      <c r="VC165" s="616">
        <f t="shared" ref="VC165:VR185" ca="1" si="375">(TD165-VC$203)/VC$204</f>
        <v>0.74093005545683543</v>
      </c>
      <c r="VD165" s="616">
        <f t="shared" ca="1" si="342"/>
        <v>0.85304819841956248</v>
      </c>
      <c r="VE165" s="616">
        <f t="shared" ca="1" si="342"/>
        <v>3.9909080070471406E-2</v>
      </c>
      <c r="VF165" s="616">
        <f t="shared" ca="1" si="342"/>
        <v>0.95807256683723563</v>
      </c>
      <c r="VG165" s="616">
        <f t="shared" ca="1" si="342"/>
        <v>0.19209711823520634</v>
      </c>
      <c r="VH165" s="616">
        <f t="shared" ca="1" si="342"/>
        <v>-0.12784420028857393</v>
      </c>
      <c r="VI165" s="616">
        <f t="shared" ca="1" si="342"/>
        <v>0.70216690479100441</v>
      </c>
      <c r="VJ165" s="616">
        <f t="shared" ca="1" si="342"/>
        <v>1.1038721171937993</v>
      </c>
      <c r="VK165" s="616">
        <f t="shared" ca="1" si="342"/>
        <v>-0.49937453713488217</v>
      </c>
      <c r="VL165" s="616">
        <f t="shared" ca="1" si="342"/>
        <v>1.1863766389476611</v>
      </c>
      <c r="VM165" s="616">
        <f t="shared" ca="1" si="342"/>
        <v>1.7393845659645861</v>
      </c>
      <c r="VN165" s="616">
        <f t="shared" ca="1" si="342"/>
        <v>-0.62639799545694341</v>
      </c>
      <c r="VO165" s="616">
        <f t="shared" ca="1" si="342"/>
        <v>-0.42150866262694142</v>
      </c>
      <c r="VP165" s="616">
        <f t="shared" ca="1" si="338"/>
        <v>-0.46221149066820022</v>
      </c>
      <c r="VQ165" s="616">
        <f t="shared" ca="1" si="338"/>
        <v>1.2773868528042598</v>
      </c>
      <c r="VR165" s="616">
        <f t="shared" ca="1" si="338"/>
        <v>1.5497103694524457</v>
      </c>
      <c r="VS165" s="616">
        <f t="shared" ca="1" si="333"/>
        <v>-0.40481357988865657</v>
      </c>
      <c r="VT165" s="616">
        <f t="shared" ca="1" si="374"/>
        <v>2.5655357300130479</v>
      </c>
      <c r="VU165" s="616">
        <f t="shared" ca="1" si="374"/>
        <v>1.2114249894444582</v>
      </c>
      <c r="VV165" s="616">
        <f t="shared" ca="1" si="374"/>
        <v>0.51470231560879698</v>
      </c>
      <c r="VW165" s="616">
        <f t="shared" ca="1" si="374"/>
        <v>0.66845613582062358</v>
      </c>
      <c r="VX165" s="616">
        <f t="shared" ca="1" si="374"/>
        <v>0.76953548521680748</v>
      </c>
      <c r="VY165" s="616">
        <f t="shared" ca="1" si="374"/>
        <v>0.70583605694264007</v>
      </c>
      <c r="VZ165" s="616">
        <f t="shared" ca="1" si="374"/>
        <v>0.68442622420316401</v>
      </c>
      <c r="WA165" s="616">
        <f t="shared" ca="1" si="374"/>
        <v>0.92808016936885662</v>
      </c>
      <c r="WB165" s="616">
        <f t="shared" ca="1" si="374"/>
        <v>0.33435322352896929</v>
      </c>
      <c r="WC165" s="616">
        <f t="shared" ca="1" si="374"/>
        <v>0.47817673461028487</v>
      </c>
      <c r="WD165" s="616">
        <f t="shared" ca="1" si="347"/>
        <v>0.30785317554274461</v>
      </c>
      <c r="WE165" s="616">
        <f t="shared" ca="1" si="347"/>
        <v>0.67426644196529939</v>
      </c>
      <c r="WF165" s="616">
        <f t="shared" ca="1" si="347"/>
        <v>0.25256009628149384</v>
      </c>
      <c r="WG165" s="616">
        <f t="shared" ca="1" si="347"/>
        <v>1.1042161560551988</v>
      </c>
      <c r="WH165" s="616">
        <f t="shared" ca="1" si="347"/>
        <v>0.91987607881584121</v>
      </c>
      <c r="WI165" s="627">
        <f t="shared" ca="1" si="347"/>
        <v>1.0659329460226332</v>
      </c>
      <c r="WL165" s="606" t="s">
        <v>8145</v>
      </c>
      <c r="WM165" s="700" t="str">
        <f t="shared" ca="1" si="321"/>
        <v>A</v>
      </c>
      <c r="WN165" s="479">
        <f t="shared" ca="1" si="322"/>
        <v>0.75806200400585488</v>
      </c>
      <c r="WO165" s="495">
        <f t="shared" ca="1" si="372"/>
        <v>0.81706795221958861</v>
      </c>
      <c r="WP165" s="458">
        <f t="shared" ca="1" si="372"/>
        <v>0.75225661173262437</v>
      </c>
      <c r="WQ165" s="458">
        <f t="shared" ca="1" si="372"/>
        <v>0.61454544640438369</v>
      </c>
      <c r="WR165" s="459">
        <f t="shared" ca="1" si="372"/>
        <v>0.84837800566682287</v>
      </c>
      <c r="WS165" s="495">
        <f t="shared" ca="1" si="323"/>
        <v>0.59355804600186857</v>
      </c>
      <c r="WT165" s="458">
        <f t="shared" ca="1" si="324"/>
        <v>0.47251724017422686</v>
      </c>
      <c r="WU165" s="458">
        <f t="shared" ca="1" si="325"/>
        <v>0.65755365910853869</v>
      </c>
      <c r="WV165" s="459">
        <f t="shared" ca="1" si="326"/>
        <v>0.73440728304392699</v>
      </c>
      <c r="WW165" s="484">
        <f t="shared" ca="1" si="352"/>
        <v>1.0061815737415598</v>
      </c>
      <c r="WX165" s="484">
        <f t="shared" ca="1" si="352"/>
        <v>0.28829252948783446</v>
      </c>
      <c r="WY165" s="484">
        <f t="shared" ca="1" si="352"/>
        <v>0.1107197912807503</v>
      </c>
      <c r="WZ165" s="484">
        <f t="shared" ca="1" si="352"/>
        <v>0.10559307515024371</v>
      </c>
      <c r="XA165" s="484">
        <f t="shared" ca="1" si="352"/>
        <v>0.5542151017488316</v>
      </c>
      <c r="XB165" s="484">
        <f t="shared" ca="1" si="352"/>
        <v>0.21821544394969081</v>
      </c>
      <c r="XC165" s="484">
        <f t="shared" ca="1" si="352"/>
        <v>0.14467461816346364</v>
      </c>
      <c r="XD165" s="484">
        <f t="shared" ca="1" si="348"/>
        <v>0.27368331185664035</v>
      </c>
      <c r="XE165" s="484">
        <f t="shared" ca="1" si="348"/>
        <v>0.21801347073098662</v>
      </c>
      <c r="XF165" s="484">
        <f t="shared" ca="1" si="348"/>
        <v>0.41324760187774212</v>
      </c>
      <c r="XG165" s="484">
        <f t="shared" ca="1" si="348"/>
        <v>0.1145148206385433</v>
      </c>
      <c r="XH165" s="484">
        <f t="shared" ca="1" si="348"/>
        <v>-0.33958343954762366</v>
      </c>
      <c r="XI165" s="484">
        <f t="shared" ca="1" si="348"/>
        <v>0.83588735762379129</v>
      </c>
      <c r="XJ165" s="484">
        <f t="shared" ca="1" si="348"/>
        <v>0.10082459366622661</v>
      </c>
      <c r="XK165" s="484">
        <f t="shared" ca="1" si="348"/>
        <v>1.0853455622024688</v>
      </c>
      <c r="XL165" s="484">
        <f t="shared" ca="1" si="349"/>
        <v>0.6545376109905684</v>
      </c>
      <c r="XM165" s="484">
        <f t="shared" ca="1" si="349"/>
        <v>0.64336895124803395</v>
      </c>
      <c r="XN165" s="484">
        <f t="shared" ca="1" si="349"/>
        <v>2.7828601533139714E-2</v>
      </c>
      <c r="XO165" s="484">
        <f t="shared" ca="1" si="349"/>
        <v>0.70341687857189839</v>
      </c>
      <c r="XP165" s="484">
        <f t="shared" ca="1" si="349"/>
        <v>0.12294215567053206</v>
      </c>
      <c r="XQ165" s="484">
        <f t="shared" ca="1" si="349"/>
        <v>-8.50675308720171E-2</v>
      </c>
      <c r="XR165" s="484">
        <f t="shared" ca="1" si="349"/>
        <v>0.6143960416921288</v>
      </c>
      <c r="XS165" s="484">
        <f t="shared" ca="1" si="349"/>
        <v>0.68108909630857417</v>
      </c>
      <c r="XT165" s="484">
        <f t="shared" ca="1" si="349"/>
        <v>-0.30327015640201394</v>
      </c>
      <c r="XU165" s="484">
        <f t="shared" ca="1" si="349"/>
        <v>0.90140897027243294</v>
      </c>
      <c r="XV165" s="484">
        <f t="shared" ca="1" si="349"/>
        <v>0.91769929700291553</v>
      </c>
      <c r="XW165" s="484">
        <f t="shared" ca="1" si="349"/>
        <v>-0.40427726626791127</v>
      </c>
      <c r="XX165" s="484">
        <f t="shared" ca="1" si="349"/>
        <v>-0.20379943838012618</v>
      </c>
      <c r="XY165" s="484">
        <f t="shared" ca="1" si="349"/>
        <v>-0.24303080179333969</v>
      </c>
      <c r="XZ165" s="484">
        <f t="shared" ca="1" si="349"/>
        <v>0.93428074414103568</v>
      </c>
      <c r="YA165" s="484">
        <f t="shared" ca="1" si="349"/>
        <v>1.0567475009296226</v>
      </c>
      <c r="YB165" s="484">
        <f t="shared" ca="1" si="358"/>
        <v>-0.21272953623148902</v>
      </c>
      <c r="YC165" s="484">
        <f t="shared" ca="1" si="359"/>
        <v>1.144742042731822</v>
      </c>
      <c r="YD165" s="484">
        <f t="shared" ca="1" si="360"/>
        <v>0.89512192470051022</v>
      </c>
      <c r="YE165" s="484">
        <f t="shared" ca="1" si="361"/>
        <v>0.3707400779330165</v>
      </c>
      <c r="YF165" s="484">
        <f t="shared" ca="1" si="362"/>
        <v>0.39432227452058582</v>
      </c>
      <c r="YG165" s="484">
        <f t="shared" ca="1" si="354"/>
        <v>0.53605841900202811</v>
      </c>
      <c r="YH165" s="484">
        <f t="shared" ca="1" si="354"/>
        <v>0.3761400347447329</v>
      </c>
      <c r="YI165" s="484">
        <f t="shared" ca="1" si="354"/>
        <v>0.40086843951579315</v>
      </c>
      <c r="YJ165" s="484">
        <f t="shared" ca="1" si="354"/>
        <v>0.55062996448654267</v>
      </c>
      <c r="YK165" s="484">
        <f t="shared" ca="1" si="339"/>
        <v>5.8277766861099353E-2</v>
      </c>
      <c r="YL165" s="484">
        <f t="shared" ca="1" si="339"/>
        <v>0.15139075417761619</v>
      </c>
      <c r="YM165" s="484">
        <f t="shared" ca="1" si="339"/>
        <v>0.24575919003577301</v>
      </c>
      <c r="YN165" s="484">
        <f t="shared" ca="1" si="339"/>
        <v>0.48075197312125845</v>
      </c>
      <c r="YO165" s="484">
        <f t="shared" ca="1" si="339"/>
        <v>0.15509715512646535</v>
      </c>
      <c r="YP165" s="484">
        <f t="shared" ca="1" si="339"/>
        <v>0.58832636794620996</v>
      </c>
      <c r="YQ165" s="484">
        <f t="shared" ca="1" si="339"/>
        <v>0.66635823149419537</v>
      </c>
      <c r="YR165" s="484">
        <f t="shared" ca="1" si="339"/>
        <v>0.79923652292777037</v>
      </c>
      <c r="YU165" s="606" t="s">
        <v>8145</v>
      </c>
      <c r="YV165" s="700" t="str">
        <f t="shared" ca="1" si="304"/>
        <v>A</v>
      </c>
      <c r="YW165" s="479">
        <f t="shared" ca="1" si="327"/>
        <v>0.75710828948488584</v>
      </c>
      <c r="YX165" s="495">
        <f t="shared" ca="1" si="373"/>
        <v>0.87280306501394367</v>
      </c>
      <c r="YY165" s="458">
        <f t="shared" ca="1" si="373"/>
        <v>0.69647667305622063</v>
      </c>
      <c r="YZ165" s="458">
        <f t="shared" ca="1" si="373"/>
        <v>0.54716578961269002</v>
      </c>
      <c r="ZA165" s="459">
        <f t="shared" ca="1" si="373"/>
        <v>0.91198763025668894</v>
      </c>
      <c r="ZB165" s="495">
        <f t="shared" ca="1" si="328"/>
        <v>0.50620017981202736</v>
      </c>
      <c r="ZC165" s="458">
        <f t="shared" ca="1" si="329"/>
        <v>0.30603747743548293</v>
      </c>
      <c r="ZD165" s="458">
        <f t="shared" ca="1" si="330"/>
        <v>0.60591497836214436</v>
      </c>
      <c r="ZE165" s="459">
        <f t="shared" ca="1" si="331"/>
        <v>0.61908457362461833</v>
      </c>
      <c r="ZF165" s="484">
        <f t="shared" ca="1" si="355"/>
        <v>4.5009936569290004E-2</v>
      </c>
      <c r="ZG165" s="484">
        <f t="shared" ca="1" si="355"/>
        <v>6.0956653196917926E-2</v>
      </c>
      <c r="ZH165" s="484">
        <f t="shared" ca="1" si="355"/>
        <v>1.1473290595745445E-2</v>
      </c>
      <c r="ZI165" s="484">
        <f t="shared" ca="1" si="355"/>
        <v>2.1988880583922777E-2</v>
      </c>
      <c r="ZJ165" s="484">
        <f t="shared" ca="1" si="355"/>
        <v>9.1836409008688807E-2</v>
      </c>
      <c r="ZK165" s="484">
        <f t="shared" ca="1" si="355"/>
        <v>7.3425809550013654E-2</v>
      </c>
      <c r="ZL165" s="484">
        <f t="shared" ca="1" si="355"/>
        <v>2.4672875513209128E-2</v>
      </c>
      <c r="ZM165" s="484">
        <f t="shared" ca="1" si="350"/>
        <v>9.4446117703140112E-2</v>
      </c>
      <c r="ZN165" s="484">
        <f t="shared" ca="1" si="350"/>
        <v>8.9770705925095284E-2</v>
      </c>
      <c r="ZO165" s="484">
        <f t="shared" ca="1" si="350"/>
        <v>2.8984588520071332E-2</v>
      </c>
      <c r="ZP165" s="484">
        <f t="shared" ca="1" si="350"/>
        <v>2.6000050859821721E-2</v>
      </c>
      <c r="ZQ165" s="484">
        <f t="shared" ca="1" si="350"/>
        <v>-1.1497069191506403E-2</v>
      </c>
      <c r="ZR165" s="484">
        <f t="shared" ca="1" si="350"/>
        <v>6.8537874740930649E-2</v>
      </c>
      <c r="ZS165" s="484">
        <f t="shared" ca="1" si="350"/>
        <v>1.1920603114718554E-2</v>
      </c>
      <c r="ZT165" s="484">
        <f t="shared" ca="1" si="350"/>
        <v>5.4582123014624152E-2</v>
      </c>
      <c r="ZU165" s="484">
        <f t="shared" ca="1" si="351"/>
        <v>4.6892751718394569E-2</v>
      </c>
      <c r="ZV165" s="484">
        <f t="shared" ca="1" si="351"/>
        <v>4.5270410067628573E-2</v>
      </c>
      <c r="ZW165" s="484">
        <f t="shared" ca="1" si="351"/>
        <v>5.5175234891583769E-3</v>
      </c>
      <c r="ZX165" s="484">
        <f t="shared" ca="1" si="351"/>
        <v>2.7969817598544739E-2</v>
      </c>
      <c r="ZY165" s="484">
        <f t="shared" ca="1" si="351"/>
        <v>2.0688262452075154E-2</v>
      </c>
      <c r="ZZ165" s="484">
        <f t="shared" ca="1" si="351"/>
        <v>-7.8155783354792625E-3</v>
      </c>
      <c r="AAA165" s="484">
        <f t="shared" ca="1" si="351"/>
        <v>4.242604706152605E-2</v>
      </c>
      <c r="AAB165" s="484">
        <f t="shared" ca="1" si="351"/>
        <v>0.12431811823163672</v>
      </c>
      <c r="AAC165" s="484">
        <f t="shared" ca="1" si="351"/>
        <v>-7.4874871608304394E-3</v>
      </c>
      <c r="AAD165" s="484">
        <f t="shared" ca="1" si="351"/>
        <v>0.1113065835753817</v>
      </c>
      <c r="AAE165" s="484">
        <f t="shared" ca="1" si="351"/>
        <v>0.12230055198290701</v>
      </c>
      <c r="AAF165" s="484">
        <f t="shared" ca="1" si="351"/>
        <v>-6.120902348854227E-2</v>
      </c>
      <c r="AAG165" s="484">
        <f t="shared" ca="1" si="351"/>
        <v>-4.3018323338477257E-2</v>
      </c>
      <c r="AAH165" s="484">
        <f t="shared" ca="1" si="351"/>
        <v>-3.8008707897835295E-2</v>
      </c>
      <c r="AAI165" s="484">
        <f t="shared" ca="1" si="351"/>
        <v>9.8955202424813982E-2</v>
      </c>
      <c r="AAJ165" s="484">
        <f t="shared" ca="1" si="351"/>
        <v>0.12557839571762494</v>
      </c>
      <c r="AAK165" s="484">
        <f t="shared" ca="1" si="363"/>
        <v>-3.3183772310049216E-2</v>
      </c>
      <c r="AAL165" s="484">
        <f t="shared" ca="1" si="364"/>
        <v>0.11518962643426967</v>
      </c>
      <c r="AAM165" s="484">
        <f t="shared" ca="1" si="365"/>
        <v>3.2295609342675426E-2</v>
      </c>
      <c r="AAN165" s="484">
        <f t="shared" ca="1" si="366"/>
        <v>4.9087251052876063E-2</v>
      </c>
      <c r="AAO165" s="484">
        <f t="shared" ca="1" si="367"/>
        <v>1.8805162954418208E-2</v>
      </c>
      <c r="AAP165" s="484">
        <f t="shared" ca="1" si="357"/>
        <v>2.8328516958800835E-2</v>
      </c>
      <c r="AAQ165" s="484">
        <f t="shared" ca="1" si="357"/>
        <v>7.2202153341576855E-2</v>
      </c>
      <c r="AAR165" s="484">
        <f t="shared" ca="1" si="357"/>
        <v>1.612649398533611E-2</v>
      </c>
      <c r="AAS165" s="484">
        <f t="shared" ca="1" si="357"/>
        <v>2.5193481555402932E-2</v>
      </c>
      <c r="AAT165" s="484">
        <f t="shared" ca="1" si="340"/>
        <v>0.1027465411596778</v>
      </c>
      <c r="AAU165" s="484">
        <f t="shared" ca="1" si="340"/>
        <v>0.12363824729832018</v>
      </c>
      <c r="AAV165" s="484">
        <f t="shared" ca="1" si="340"/>
        <v>2.0354908169117208E-2</v>
      </c>
      <c r="AAW165" s="484">
        <f t="shared" ca="1" si="340"/>
        <v>2.5206724043060142E-2</v>
      </c>
      <c r="AAX165" s="484">
        <f t="shared" ca="1" si="340"/>
        <v>1.9871442935448763E-2</v>
      </c>
      <c r="AAY165" s="484">
        <f t="shared" ca="1" si="340"/>
        <v>0.13484625623176977</v>
      </c>
      <c r="AAZ165" s="484">
        <f t="shared" ca="1" si="340"/>
        <v>0.10083451386486998</v>
      </c>
      <c r="ABA165" s="484">
        <f t="shared" ca="1" si="340"/>
        <v>0.11331661652741069</v>
      </c>
    </row>
    <row r="166" spans="1:729" ht="15" customHeight="1" x14ac:dyDescent="0.35">
      <c r="A166" s="498">
        <v>164</v>
      </c>
      <c r="B166" s="628"/>
      <c r="C166" s="606" t="s">
        <v>8204</v>
      </c>
      <c r="D166" s="629">
        <v>728</v>
      </c>
      <c r="E166" s="630" t="s">
        <v>8205</v>
      </c>
      <c r="F166" s="631" t="s">
        <v>1182</v>
      </c>
      <c r="G166" s="632">
        <v>11193.728999999999</v>
      </c>
      <c r="H166" s="504">
        <v>3681</v>
      </c>
      <c r="I166" s="505">
        <v>275</v>
      </c>
      <c r="J166" s="515" t="s">
        <v>8206</v>
      </c>
      <c r="K166" s="469">
        <v>0</v>
      </c>
      <c r="L166" s="950" t="s">
        <v>1188</v>
      </c>
      <c r="M166" s="817">
        <v>193</v>
      </c>
      <c r="N166" s="818">
        <v>8.7499999999999994E-2</v>
      </c>
      <c r="O166" s="819">
        <v>0</v>
      </c>
      <c r="P166" s="820">
        <v>6.5199999999999994E-2</v>
      </c>
      <c r="Q166" s="821">
        <v>0.1973</v>
      </c>
      <c r="R166" s="818">
        <v>2.3800000000000002E-2</v>
      </c>
      <c r="S166" s="822">
        <v>0.12139999999999999</v>
      </c>
      <c r="T166" s="822">
        <v>0.1111</v>
      </c>
      <c r="U166" s="822">
        <v>0.12318999999999999</v>
      </c>
      <c r="V166" s="822">
        <v>7.9000000000000008E-3</v>
      </c>
      <c r="W166" s="539" t="s">
        <v>1188</v>
      </c>
      <c r="X166" s="875" t="s">
        <v>1188</v>
      </c>
      <c r="Y166" s="517" t="s">
        <v>1188</v>
      </c>
      <c r="Z166" s="517">
        <v>0</v>
      </c>
      <c r="AA166" s="875" t="s">
        <v>1188</v>
      </c>
      <c r="AB166" s="903" t="s">
        <v>1188</v>
      </c>
      <c r="AC166" s="369">
        <v>0</v>
      </c>
      <c r="AD166" s="431" t="s">
        <v>1188</v>
      </c>
      <c r="AE166" s="817">
        <v>0</v>
      </c>
      <c r="AF166" s="634" t="s">
        <v>1188</v>
      </c>
      <c r="AG166" s="635" t="s">
        <v>1188</v>
      </c>
      <c r="AH166" s="636" t="s">
        <v>1188</v>
      </c>
      <c r="AI166" s="636" t="s">
        <v>1188</v>
      </c>
      <c r="AJ166" s="636" t="s">
        <v>1188</v>
      </c>
      <c r="AK166" s="637" t="s">
        <v>1188</v>
      </c>
      <c r="AL166" s="765" t="s">
        <v>1188</v>
      </c>
      <c r="AM166" s="639" t="s">
        <v>1188</v>
      </c>
      <c r="AN166" s="636" t="s">
        <v>1188</v>
      </c>
      <c r="AO166" s="636" t="s">
        <v>1188</v>
      </c>
      <c r="AP166" s="636" t="s">
        <v>1188</v>
      </c>
      <c r="AQ166" s="636" t="s">
        <v>1188</v>
      </c>
      <c r="AR166" s="636" t="s">
        <v>1188</v>
      </c>
      <c r="AS166" s="636" t="s">
        <v>1188</v>
      </c>
      <c r="AT166" s="636" t="s">
        <v>1188</v>
      </c>
      <c r="AU166" s="640" t="s">
        <v>1188</v>
      </c>
      <c r="AV166" s="709" t="s">
        <v>8207</v>
      </c>
      <c r="AW166" s="642" t="s">
        <v>8208</v>
      </c>
      <c r="AX166" s="643">
        <v>1</v>
      </c>
      <c r="AY166" s="709" t="s">
        <v>8209</v>
      </c>
      <c r="AZ166" s="645">
        <v>1</v>
      </c>
      <c r="BA166" s="603" t="s">
        <v>8210</v>
      </c>
      <c r="BB166" s="631" t="s">
        <v>1143</v>
      </c>
      <c r="BC166" s="646" t="s">
        <v>747</v>
      </c>
      <c r="BD166" s="631" t="s">
        <v>1195</v>
      </c>
      <c r="BE166" s="631" t="s">
        <v>1317</v>
      </c>
      <c r="BF166" s="631">
        <v>2</v>
      </c>
      <c r="BG166" s="631">
        <v>2013</v>
      </c>
      <c r="BH166" s="631" t="s">
        <v>1195</v>
      </c>
      <c r="BI166" s="631">
        <v>1</v>
      </c>
      <c r="BJ166" s="631">
        <v>2</v>
      </c>
      <c r="BK166" s="631" t="s">
        <v>1198</v>
      </c>
      <c r="BL166" s="631" t="s">
        <v>1257</v>
      </c>
      <c r="BM166" s="709" t="s">
        <v>8211</v>
      </c>
      <c r="BN166" s="647">
        <v>2011</v>
      </c>
      <c r="BO166" s="557" t="s">
        <v>8212</v>
      </c>
      <c r="BP166" s="647">
        <v>2015</v>
      </c>
      <c r="BQ166" s="647">
        <v>1</v>
      </c>
      <c r="BR166" s="647" t="s">
        <v>1188</v>
      </c>
      <c r="BS166" s="647" t="s">
        <v>1188</v>
      </c>
      <c r="BT166" s="647" t="s">
        <v>1188</v>
      </c>
      <c r="BU166" s="647" t="s">
        <v>1188</v>
      </c>
      <c r="BV166" s="648" t="s">
        <v>1188</v>
      </c>
      <c r="BW166" s="709" t="s">
        <v>8211</v>
      </c>
      <c r="BX166" s="650">
        <v>2011</v>
      </c>
      <c r="BY166" s="647" t="s">
        <v>1188</v>
      </c>
      <c r="BZ166" s="651" t="s">
        <v>1188</v>
      </c>
      <c r="CA166" s="647">
        <v>0</v>
      </c>
      <c r="CB166" s="647" t="s">
        <v>1188</v>
      </c>
      <c r="CC166" s="651" t="s">
        <v>1188</v>
      </c>
      <c r="CD166" s="652" t="s">
        <v>1188</v>
      </c>
      <c r="CE166" s="647">
        <v>0</v>
      </c>
      <c r="CF166" s="647">
        <v>1</v>
      </c>
      <c r="CG166" s="709" t="s">
        <v>8211</v>
      </c>
      <c r="CH166" s="647">
        <v>2011</v>
      </c>
      <c r="CI166" s="647">
        <v>2013</v>
      </c>
      <c r="CJ166" s="647">
        <v>0</v>
      </c>
      <c r="CK166" s="651" t="s">
        <v>1188</v>
      </c>
      <c r="CL166" s="651" t="s">
        <v>1188</v>
      </c>
      <c r="CM166" s="647">
        <v>0</v>
      </c>
      <c r="CN166" s="647" t="s">
        <v>1188</v>
      </c>
      <c r="CO166" s="651" t="s">
        <v>1188</v>
      </c>
      <c r="CP166" s="647" t="s">
        <v>1188</v>
      </c>
      <c r="CQ166" s="647">
        <v>0</v>
      </c>
      <c r="CR166" s="650">
        <v>1</v>
      </c>
      <c r="CS166" s="653" t="s">
        <v>1188</v>
      </c>
      <c r="CT166" s="647" t="s">
        <v>1188</v>
      </c>
      <c r="CU166" s="648">
        <v>0</v>
      </c>
      <c r="CV166" s="653" t="s">
        <v>1188</v>
      </c>
      <c r="CW166" s="554" t="s">
        <v>1188</v>
      </c>
      <c r="CX166" s="655">
        <v>0</v>
      </c>
      <c r="CY166" s="666" t="s">
        <v>1188</v>
      </c>
      <c r="CZ166" s="665" t="s">
        <v>1188</v>
      </c>
      <c r="DA166" s="655">
        <v>0</v>
      </c>
      <c r="DB166" s="723">
        <v>465041</v>
      </c>
      <c r="DC166" s="753">
        <v>2</v>
      </c>
      <c r="DD166" s="659" t="s">
        <v>8213</v>
      </c>
      <c r="DE166" s="648">
        <v>2016</v>
      </c>
      <c r="DF166" s="708" t="s">
        <v>3468</v>
      </c>
      <c r="DG166" s="664" t="s">
        <v>8214</v>
      </c>
      <c r="DH166" s="666">
        <v>1</v>
      </c>
      <c r="DI166" s="710" t="s">
        <v>1262</v>
      </c>
      <c r="DJ166" s="578" t="s">
        <v>8215</v>
      </c>
      <c r="DK166" s="665">
        <v>2010</v>
      </c>
      <c r="DL166" s="665">
        <v>3</v>
      </c>
      <c r="DM166" s="655">
        <v>2</v>
      </c>
      <c r="DN166" s="790" t="s">
        <v>8216</v>
      </c>
      <c r="DO166" s="791" t="s">
        <v>8217</v>
      </c>
      <c r="DP166" s="666">
        <v>1</v>
      </c>
      <c r="DQ166" s="710" t="s">
        <v>1262</v>
      </c>
      <c r="DR166" s="578" t="s">
        <v>8215</v>
      </c>
      <c r="DS166" s="753">
        <v>2010</v>
      </c>
      <c r="DT166" s="753">
        <v>3</v>
      </c>
      <c r="DU166" s="657">
        <v>2</v>
      </c>
      <c r="DV166" s="651" t="s">
        <v>1188</v>
      </c>
      <c r="DW166" s="709" t="s">
        <v>8211</v>
      </c>
      <c r="DX166" s="647" t="s">
        <v>1188</v>
      </c>
      <c r="DY166" s="647">
        <v>0</v>
      </c>
      <c r="DZ166" s="647">
        <v>0</v>
      </c>
      <c r="EA166" s="941" t="s">
        <v>1188</v>
      </c>
      <c r="EB166" s="969" t="s">
        <v>1190</v>
      </c>
      <c r="EC166" s="647">
        <v>2</v>
      </c>
      <c r="ED166" s="668" t="s">
        <v>1214</v>
      </c>
      <c r="EE166" s="647">
        <v>2014</v>
      </c>
      <c r="EF166" s="647">
        <v>3</v>
      </c>
      <c r="EG166" s="650" t="s">
        <v>1220</v>
      </c>
      <c r="EH166" s="648">
        <v>4</v>
      </c>
      <c r="EI166" s="551" t="s">
        <v>8207</v>
      </c>
      <c r="EJ166" s="651" t="s">
        <v>8208</v>
      </c>
      <c r="EK166" s="647" t="s">
        <v>1188</v>
      </c>
      <c r="EL166" s="647" t="s">
        <v>1188</v>
      </c>
      <c r="EM166" s="669" t="s">
        <v>1188</v>
      </c>
      <c r="EN166" s="647" t="s">
        <v>1188</v>
      </c>
      <c r="EO166" s="670" t="s">
        <v>1188</v>
      </c>
      <c r="EP166" s="556">
        <v>0</v>
      </c>
      <c r="EQ166" s="556" t="s">
        <v>1188</v>
      </c>
      <c r="ER166" s="651" t="s">
        <v>1188</v>
      </c>
      <c r="ES166" s="556" t="s">
        <v>1188</v>
      </c>
      <c r="ET166" s="556">
        <v>0</v>
      </c>
      <c r="EU166" s="671">
        <v>0</v>
      </c>
      <c r="EV166" s="839">
        <v>2010</v>
      </c>
      <c r="EW166" s="673"/>
      <c r="EX166" s="674"/>
      <c r="EY166" s="631" t="s">
        <v>1416</v>
      </c>
      <c r="EZ166" s="631">
        <v>1</v>
      </c>
      <c r="FA166" s="675"/>
      <c r="FB166" s="648">
        <v>0</v>
      </c>
      <c r="FC166" s="676"/>
      <c r="FD166" s="647"/>
      <c r="FE166" s="648"/>
      <c r="FF166" s="652" t="s">
        <v>1225</v>
      </c>
      <c r="FG166" s="728">
        <v>0</v>
      </c>
      <c r="FH166" s="631" t="str">
        <f t="shared" si="266"/>
        <v>D</v>
      </c>
      <c r="FI166" s="677">
        <f t="shared" si="267"/>
        <v>0.26666666666666666</v>
      </c>
      <c r="FJ166" s="678">
        <f t="shared" si="268"/>
        <v>0.8</v>
      </c>
      <c r="FK166" s="679">
        <f t="shared" si="269"/>
        <v>0</v>
      </c>
      <c r="FL166" s="680">
        <f t="shared" si="270"/>
        <v>0</v>
      </c>
      <c r="FM166" s="681">
        <v>0</v>
      </c>
      <c r="FN166" s="430" t="s">
        <v>1188</v>
      </c>
      <c r="FO166" s="686" t="s">
        <v>1188</v>
      </c>
      <c r="FP166" s="686" t="s">
        <v>1188</v>
      </c>
      <c r="FQ166" s="430">
        <v>0</v>
      </c>
      <c r="FR166" s="682" t="s">
        <v>1188</v>
      </c>
      <c r="FS166" s="369">
        <v>0</v>
      </c>
      <c r="FT166" s="430" t="s">
        <v>1188</v>
      </c>
      <c r="FU166" s="431" t="s">
        <v>1188</v>
      </c>
      <c r="FV166" s="369">
        <v>0</v>
      </c>
      <c r="FW166" s="430" t="s">
        <v>1188</v>
      </c>
      <c r="FX166" s="431" t="s">
        <v>1188</v>
      </c>
      <c r="FY166" s="369">
        <v>0</v>
      </c>
      <c r="FZ166" s="430" t="s">
        <v>1188</v>
      </c>
      <c r="GA166" s="686" t="s">
        <v>1188</v>
      </c>
      <c r="GB166" s="431" t="s">
        <v>1188</v>
      </c>
      <c r="GC166" s="369">
        <v>0</v>
      </c>
      <c r="GD166" s="430" t="s">
        <v>1188</v>
      </c>
      <c r="GE166" s="686" t="s">
        <v>1188</v>
      </c>
      <c r="GF166" s="431" t="s">
        <v>1188</v>
      </c>
      <c r="GG166" s="369">
        <v>0</v>
      </c>
      <c r="GH166" s="430" t="s">
        <v>1188</v>
      </c>
      <c r="GI166" s="686" t="s">
        <v>1188</v>
      </c>
      <c r="GJ166" s="431" t="s">
        <v>1188</v>
      </c>
      <c r="GK166" s="369">
        <v>0</v>
      </c>
      <c r="GL166" s="430" t="s">
        <v>1188</v>
      </c>
      <c r="GM166" s="686" t="s">
        <v>1188</v>
      </c>
      <c r="GN166" s="946" t="s">
        <v>1188</v>
      </c>
      <c r="GO166" s="676">
        <v>0</v>
      </c>
      <c r="GP166" s="917" t="s">
        <v>1188</v>
      </c>
      <c r="GQ166" s="872" t="s">
        <v>1188</v>
      </c>
      <c r="GR166" s="872" t="s">
        <v>1188</v>
      </c>
      <c r="GS166" s="872" t="s">
        <v>1188</v>
      </c>
      <c r="GT166" s="873" t="s">
        <v>1188</v>
      </c>
      <c r="GU166" s="581">
        <v>0</v>
      </c>
      <c r="GV166" s="687" t="s">
        <v>1188</v>
      </c>
      <c r="GW166" s="872" t="s">
        <v>1188</v>
      </c>
      <c r="GX166" s="873" t="s">
        <v>1188</v>
      </c>
      <c r="GY166" s="874">
        <v>0</v>
      </c>
      <c r="GZ166" s="582" t="s">
        <v>1188</v>
      </c>
      <c r="HA166" s="583" t="s">
        <v>1188</v>
      </c>
      <c r="HB166" s="584">
        <v>1</v>
      </c>
      <c r="HC166" s="585">
        <v>0</v>
      </c>
      <c r="HD166" s="586" t="s">
        <v>1188</v>
      </c>
      <c r="HE166" s="690" t="s">
        <v>1188</v>
      </c>
      <c r="HF166" s="587" t="s">
        <v>1188</v>
      </c>
      <c r="HG166" s="587" t="s">
        <v>1188</v>
      </c>
      <c r="HH166" s="588">
        <v>0</v>
      </c>
      <c r="HI166" s="787" t="s">
        <v>1188</v>
      </c>
      <c r="HJ166" s="808" t="s">
        <v>1188</v>
      </c>
      <c r="HK166" s="691" t="s">
        <v>1188</v>
      </c>
      <c r="HL166" s="692">
        <v>2</v>
      </c>
      <c r="HM166" s="789" t="s">
        <v>8218</v>
      </c>
      <c r="HN166" s="706">
        <v>2013</v>
      </c>
      <c r="HO166" s="681" t="s">
        <v>1188</v>
      </c>
      <c r="HP166" s="574" t="s">
        <v>1188</v>
      </c>
      <c r="HQ166" s="472" t="str">
        <f t="shared" si="271"/>
        <v>-</v>
      </c>
      <c r="HR166" s="593" t="s">
        <v>1188</v>
      </c>
      <c r="HS166" s="574" t="s">
        <v>1188</v>
      </c>
      <c r="HT166" s="574" t="s">
        <v>1188</v>
      </c>
      <c r="HU166" s="574" t="s">
        <v>1188</v>
      </c>
      <c r="HV166" s="574" t="s">
        <v>1188</v>
      </c>
      <c r="HW166" s="574" t="s">
        <v>1188</v>
      </c>
      <c r="HX166" s="574" t="s">
        <v>1188</v>
      </c>
      <c r="HY166" s="574" t="s">
        <v>1188</v>
      </c>
      <c r="HZ166" s="574" t="s">
        <v>1188</v>
      </c>
      <c r="IA166" s="574" t="s">
        <v>1188</v>
      </c>
      <c r="IB166" s="574" t="s">
        <v>1188</v>
      </c>
      <c r="IC166" s="574" t="s">
        <v>1188</v>
      </c>
      <c r="ID166" s="681" t="s">
        <v>1188</v>
      </c>
      <c r="IE166" s="369" t="s">
        <v>1188</v>
      </c>
      <c r="IF166" s="574" t="s">
        <v>1188</v>
      </c>
      <c r="IG166" s="472" t="str">
        <f t="shared" si="272"/>
        <v>-</v>
      </c>
      <c r="IH166" s="609" t="s">
        <v>1188</v>
      </c>
      <c r="II166" s="694" t="s">
        <v>1188</v>
      </c>
      <c r="IJ166" s="695" t="s">
        <v>1188</v>
      </c>
      <c r="IK166" s="696" t="s">
        <v>1188</v>
      </c>
      <c r="IL166" s="696" t="s">
        <v>1188</v>
      </c>
      <c r="IM166" s="697" t="s">
        <v>1188</v>
      </c>
      <c r="IN166" s="599">
        <v>1</v>
      </c>
      <c r="IO166" s="600">
        <v>7</v>
      </c>
      <c r="IP166" s="601">
        <v>7</v>
      </c>
      <c r="IQ166" s="600">
        <v>-2</v>
      </c>
      <c r="IR166" s="587">
        <v>4</v>
      </c>
      <c r="IS166" s="601">
        <v>2</v>
      </c>
      <c r="IT166" s="599" t="s">
        <v>1188</v>
      </c>
      <c r="IU166" s="600" t="s">
        <v>1188</v>
      </c>
      <c r="IV166" s="587" t="s">
        <v>1188</v>
      </c>
      <c r="IW166" s="601" t="s">
        <v>1188</v>
      </c>
      <c r="IX166" s="602" t="s">
        <v>1188</v>
      </c>
      <c r="IY166" s="681">
        <v>0</v>
      </c>
      <c r="IZ166" s="698" t="s">
        <v>1188</v>
      </c>
      <c r="JA166" s="681">
        <v>1</v>
      </c>
      <c r="JB166" s="699" t="s">
        <v>8219</v>
      </c>
      <c r="JC166" s="681">
        <v>0</v>
      </c>
      <c r="JD166" s="430" t="s">
        <v>1188</v>
      </c>
      <c r="JE166" s="686" t="s">
        <v>1188</v>
      </c>
      <c r="JF166" s="686" t="s">
        <v>1188</v>
      </c>
      <c r="JG166" s="592" t="s">
        <v>1188</v>
      </c>
      <c r="JH166" s="369">
        <v>0</v>
      </c>
      <c r="JI166" s="430" t="s">
        <v>1188</v>
      </c>
      <c r="JJ166" s="686" t="s">
        <v>1188</v>
      </c>
      <c r="JK166" s="686" t="s">
        <v>1188</v>
      </c>
      <c r="JL166" s="592" t="s">
        <v>1188</v>
      </c>
      <c r="JM166" s="369">
        <v>0</v>
      </c>
      <c r="JN166" s="430" t="s">
        <v>1188</v>
      </c>
      <c r="JO166" s="430" t="s">
        <v>1188</v>
      </c>
      <c r="JP166" s="686" t="s">
        <v>1188</v>
      </c>
      <c r="JQ166" s="686" t="s">
        <v>1188</v>
      </c>
      <c r="JR166" s="592" t="s">
        <v>1188</v>
      </c>
      <c r="JS166" s="369">
        <v>0</v>
      </c>
      <c r="JT166" s="430" t="s">
        <v>1188</v>
      </c>
      <c r="JU166" s="686" t="s">
        <v>1188</v>
      </c>
      <c r="JV166" s="686" t="s">
        <v>1188</v>
      </c>
      <c r="JW166" s="592" t="s">
        <v>1188</v>
      </c>
      <c r="JX166" s="606">
        <v>0</v>
      </c>
      <c r="JY166" s="607" t="s">
        <v>1188</v>
      </c>
      <c r="JZ166" s="606" t="s">
        <v>1188</v>
      </c>
      <c r="KA166" s="606">
        <f t="shared" si="273"/>
        <v>0</v>
      </c>
      <c r="KB166" s="606"/>
      <c r="KC166" s="606"/>
      <c r="KD166" s="606"/>
      <c r="KE166" s="606"/>
      <c r="KF166" s="606">
        <f t="shared" si="274"/>
        <v>0</v>
      </c>
      <c r="KG166" s="606"/>
      <c r="KH166" s="606"/>
      <c r="KI166" s="606"/>
      <c r="KJ166" s="606"/>
      <c r="KK166" s="606">
        <v>1</v>
      </c>
      <c r="KL166" s="606">
        <v>1</v>
      </c>
      <c r="KM166" s="608">
        <f t="shared" si="345"/>
        <v>9.6889495849609378E-3</v>
      </c>
      <c r="KN166" s="609">
        <v>-2.4515552520751953</v>
      </c>
      <c r="KO166" s="609">
        <v>0</v>
      </c>
      <c r="KP166" s="610">
        <v>8</v>
      </c>
      <c r="KQ166" s="608">
        <f t="shared" si="346"/>
        <v>0.14525516033172609</v>
      </c>
      <c r="KR166" s="609">
        <v>-1.7737241983413696</v>
      </c>
      <c r="KS166" s="609">
        <v>0</v>
      </c>
      <c r="KT166" s="610">
        <v>9</v>
      </c>
      <c r="KU166" s="610">
        <v>12</v>
      </c>
      <c r="KV166" s="606" t="s">
        <v>5586</v>
      </c>
      <c r="KW166" s="606" t="s">
        <v>8204</v>
      </c>
      <c r="KX166" s="700" t="str">
        <f t="shared" ca="1" si="275"/>
        <v>D</v>
      </c>
      <c r="KY166" s="701">
        <f t="shared" ca="1" si="276"/>
        <v>0.11201686630389861</v>
      </c>
      <c r="KZ166" s="702">
        <f t="shared" ca="1" si="235"/>
        <v>0.14577882352941177</v>
      </c>
      <c r="LA166" s="703">
        <f t="shared" ca="1" si="236"/>
        <v>9.5238095238095233E-2</v>
      </c>
      <c r="LB166" s="703">
        <f t="shared" ca="1" si="237"/>
        <v>8.9283333333333326E-2</v>
      </c>
      <c r="LC166" s="704">
        <f t="shared" ca="1" si="238"/>
        <v>0.11776721311475409</v>
      </c>
      <c r="LD166" s="696" cm="1">
        <f t="array" aca="1" ref="LD166" ca="1">INDIRECT(LD$203&amp;ROW())*LD$205</f>
        <v>0</v>
      </c>
      <c r="LE166" s="696" cm="1">
        <f t="array" aca="1" ref="LE166" ca="1">INDIRECT(LE$203&amp;ROW())*LE$205</f>
        <v>0</v>
      </c>
      <c r="LF166" s="696" cm="1">
        <f t="array" aca="1" ref="LF166" ca="1">INDIRECT(LF$203&amp;ROW())*LF$205</f>
        <v>0</v>
      </c>
      <c r="LG166" s="696" cm="1">
        <f t="array" aca="1" ref="LG166" ca="1">INDIRECT(LG$203&amp;ROW())*LG$205</f>
        <v>2</v>
      </c>
      <c r="LH166" s="696" cm="1">
        <f t="array" aca="1" ref="LH166" ca="1">INDIRECT(LH$203&amp;ROW())*LH$205</f>
        <v>1</v>
      </c>
      <c r="LI166" s="696" cm="1">
        <f t="array" aca="1" ref="LI166" ca="1">INDIRECT(LI$203&amp;ROW())*LI$205</f>
        <v>0</v>
      </c>
      <c r="LJ166" s="696" cm="1">
        <f t="array" aca="1" ref="LJ166" ca="1">INDIRECT(LJ$203&amp;ROW())*LJ$205</f>
        <v>0</v>
      </c>
      <c r="LK166" s="696" cm="1">
        <f t="array" aca="1" ref="LK166" ca="1">INDIRECT(LK$203&amp;ROW())*LK$205</f>
        <v>3</v>
      </c>
      <c r="LL166" s="696" cm="1">
        <f t="array" aca="1" ref="LL166" ca="1">INDIRECT(LL$203&amp;ROW())*LL$205</f>
        <v>3</v>
      </c>
      <c r="LM166" s="696" cm="1">
        <f t="array" aca="1" ref="LM166" ca="1">INDIRECT(LM$203&amp;ROW())*LM$205</f>
        <v>0</v>
      </c>
      <c r="LN166" s="696" cm="1">
        <f t="array" aca="1" ref="LN166" ca="1">INDIRECT(LN$203&amp;ROW())*LN$205</f>
        <v>3</v>
      </c>
      <c r="LO166" s="696" cm="1">
        <f t="array" aca="1" ref="LO166" ca="1">INDIRECT(LO$203&amp;ROW())*LO$205</f>
        <v>0</v>
      </c>
      <c r="LP166" s="696" cm="1">
        <f t="array" aca="1" ref="LP166" ca="1">INDIRECT(LP$203&amp;ROW())*LP$205</f>
        <v>0</v>
      </c>
      <c r="LQ166" s="696" cm="1">
        <f t="array" aca="1" ref="LQ166" ca="1">IF(INDIRECT(LQ$203&amp;ROW())="-",0,INDIRECT(LQ$203&amp;ROW())*LQ$205)</f>
        <v>0.39119999999999999</v>
      </c>
      <c r="LR166" s="696" cm="1">
        <f t="array" aca="1" ref="LR166" ca="1">INDIRECT(LR$203&amp;ROW())*LR$205</f>
        <v>0</v>
      </c>
      <c r="LS166" s="696" cm="1">
        <f t="array" aca="1" ref="LS166" ca="1">IF(INDIRECT(LS$203&amp;ROW())="-",0,INDIRECT(LS$203&amp;ROW())*LS$205)</f>
        <v>0</v>
      </c>
      <c r="LT166" s="696" cm="1">
        <f t="array" aca="1" ref="LT166" ca="1">INDIRECT(LT$203&amp;ROW())*LT$205</f>
        <v>0</v>
      </c>
      <c r="LU166" s="696" cm="1">
        <f t="array" aca="1" ref="LU166" ca="1">INDIRECT(LU$203&amp;ROW())*LU$205</f>
        <v>1</v>
      </c>
      <c r="LV166" s="696" cm="1">
        <f t="array" aca="1" ref="LV166" ca="1">INDIRECT(LV$203&amp;ROW())*LV$205</f>
        <v>0</v>
      </c>
      <c r="LW166" s="696" cm="1">
        <f t="array" aca="1" ref="LW166" ca="1">INDIRECT(LW$203&amp;ROW())*LW$205</f>
        <v>0</v>
      </c>
      <c r="LX166" s="696" cm="1">
        <f t="array" aca="1" ref="LX166" ca="1">INDIRECT(LX$203&amp;ROW())*LX$205</f>
        <v>1</v>
      </c>
      <c r="LY166" s="696" cm="1">
        <f t="array" aca="1" ref="LY166" ca="1">IF(INDIRECT(LY$203&amp;ROW())="-",0,INDIRECT(LY$203&amp;ROW())*LY$205)</f>
        <v>0.14280000000000001</v>
      </c>
      <c r="LZ166" s="696" cm="1">
        <f t="array" aca="1" ref="LZ166" ca="1">INDIRECT(LZ$203&amp;ROW())*LZ$205</f>
        <v>0</v>
      </c>
      <c r="MA166" s="696" cm="1">
        <f t="array" aca="1" ref="MA166" ca="1">INDIRECT(MA$203&amp;ROW())*MA$205</f>
        <v>2</v>
      </c>
      <c r="MB166" s="696" cm="1">
        <f t="array" aca="1" ref="MB166" ca="1">INDIRECT(MB$203&amp;ROW())*MB$205</f>
        <v>0</v>
      </c>
      <c r="MC166" s="696" cm="1">
        <f t="array" aca="1" ref="MC166" ca="1">IF($MB166=0,0,INDIRECT(MC$203&amp;ROW())*MC$205)</f>
        <v>0</v>
      </c>
      <c r="MD166" s="696" cm="1">
        <f t="array" aca="1" ref="MD166" ca="1">IF($MB166=0,0,INDIRECT(MD$203&amp;ROW())*MD$205)</f>
        <v>0</v>
      </c>
      <c r="ME166" s="696" cm="1">
        <f t="array" aca="1" ref="ME166" ca="1">IF($MB166=0,0,INDIRECT(ME$203&amp;ROW())*ME$205)</f>
        <v>0</v>
      </c>
      <c r="MF166" s="696" cm="1">
        <f t="array" aca="1" ref="MF166" ca="1">IF($MB166=0,0,INDIRECT(MF$203&amp;ROW())*MF$205)</f>
        <v>0</v>
      </c>
      <c r="MG166" s="696" cm="1">
        <f t="array" aca="1" ref="MG166" ca="1">INDIRECT(MG$203&amp;ROW())*MG$205</f>
        <v>0</v>
      </c>
      <c r="MH166" s="696" cm="1">
        <f t="array" aca="1" ref="MH166" ca="1">IF($MG166=0,0,INDIRECT(MH$203&amp;ROW())*MH$205)</f>
        <v>0</v>
      </c>
      <c r="MI166" s="696" cm="1">
        <f t="array" aca="1" ref="MI166" ca="1">IF($MG166=0,0,INDIRECT(MI$203&amp;ROW())*MI$205)</f>
        <v>0</v>
      </c>
      <c r="MJ166" s="696" cm="1">
        <f t="array" aca="1" ref="MJ166" ca="1">INDIRECT(MJ$203&amp;ROW())*MJ$205</f>
        <v>0</v>
      </c>
      <c r="MK166" s="696" cm="1">
        <f t="array" aca="1" ref="MK166" ca="1">INDIRECT(MK$203&amp;ROW())*MK$205</f>
        <v>0</v>
      </c>
      <c r="ML166" s="696" cm="1">
        <f t="array" aca="1" ref="ML166" ca="1">INDIRECT(ML$203&amp;ROW())*ML$205</f>
        <v>0</v>
      </c>
      <c r="MM166" s="696" cm="1">
        <f t="array" aca="1" ref="MM166" ca="1">INDIRECT(MM$203&amp;ROW())*MM$205</f>
        <v>0</v>
      </c>
      <c r="MN166" s="696" cm="1">
        <f t="array" aca="1" ref="MN166" ca="1">INDIRECT(MN$203&amp;ROW())*MN$205</f>
        <v>0</v>
      </c>
      <c r="MO166" s="696" cm="1">
        <f t="array" aca="1" ref="MO166" ca="1">INDIRECT(MO$203&amp;ROW())*MO$205</f>
        <v>2</v>
      </c>
      <c r="MP166" s="696" cm="1">
        <f t="array" aca="1" ref="MP166" ca="1">INDIRECT(MP$203&amp;ROW())*MP$205</f>
        <v>0</v>
      </c>
      <c r="MQ166" s="696" cm="1">
        <f t="array" aca="1" ref="MQ166" ca="1">INDIRECT(MQ$203&amp;ROW())*MQ$205</f>
        <v>0</v>
      </c>
      <c r="MR166" s="696" cm="1">
        <f t="array" aca="1" ref="MR166" ca="1">INDIRECT(MR$203&amp;ROW())*MR$205</f>
        <v>2</v>
      </c>
      <c r="MS166" s="696" cm="1">
        <f t="array" aca="1" ref="MS166" ca="1">INDIRECT(MS$203&amp;ROW())*MS$205</f>
        <v>2</v>
      </c>
      <c r="MT166" s="696" cm="1">
        <f t="array" aca="1" ref="MT166" ca="1">INDIRECT(MT$203&amp;ROW())*MT$205</f>
        <v>0</v>
      </c>
      <c r="MU166" s="696" cm="1">
        <f t="array" aca="1" ref="MU166" ca="1">INDIRECT(MU$203&amp;ROW())*MU$205</f>
        <v>0</v>
      </c>
      <c r="MV166" s="696" cm="1">
        <f t="array" aca="1" ref="MV166" ca="1">IF(INDIRECT(MV$203&amp;ROW())="-",0,INDIRECT(MV$203&amp;ROW())*MV$205)</f>
        <v>1.1838</v>
      </c>
      <c r="MW166" s="696" cm="1">
        <f t="array" aca="1" ref="MW166" ca="1">INDIRECT(MW$203&amp;ROW())*MW$205</f>
        <v>0</v>
      </c>
      <c r="MX166" s="696" cm="1">
        <f t="array" aca="1" ref="MX166" ca="1">INDIRECT(MX$203&amp;ROW())*MX$205</f>
        <v>0</v>
      </c>
      <c r="MY166" s="696" cm="1">
        <f t="array" aca="1" ref="MY166" ca="1">INDIRECT(MY$203&amp;ROW())*MY$205</f>
        <v>0</v>
      </c>
      <c r="NA166" s="701">
        <f t="shared" si="277"/>
        <v>0.29427317073170733</v>
      </c>
      <c r="NB166" s="617">
        <f t="shared" si="278"/>
        <v>0.14285714285714285</v>
      </c>
      <c r="NC166" s="695">
        <f t="shared" si="279"/>
        <v>7.875384615384616E-2</v>
      </c>
      <c r="ND166" s="697">
        <f t="shared" si="280"/>
        <v>0.15545555555555557</v>
      </c>
      <c r="NE166" s="694">
        <f t="shared" si="281"/>
        <v>0.16783492882456297</v>
      </c>
      <c r="NF166" s="682" t="str">
        <f t="shared" si="282"/>
        <v>D</v>
      </c>
      <c r="NH166" s="606" t="s">
        <v>8204</v>
      </c>
      <c r="NI166" s="563" t="str">
        <f t="shared" si="239"/>
        <v>D</v>
      </c>
      <c r="NJ166" s="563" t="str">
        <f t="shared" si="283"/>
        <v>D</v>
      </c>
      <c r="NK166" s="563" t="str">
        <f t="shared" ca="1" si="284"/>
        <v>D</v>
      </c>
      <c r="NL166" s="563" t="str">
        <f t="shared" ca="1" si="285"/>
        <v>D</v>
      </c>
      <c r="NM166" s="563" t="str">
        <f t="shared" ca="1" si="286"/>
        <v>D</v>
      </c>
      <c r="NN166" s="563" t="str">
        <f t="shared" ca="1" si="306"/>
        <v>D</v>
      </c>
      <c r="NO166" s="563" t="str">
        <f t="shared" ca="1" si="307"/>
        <v>C</v>
      </c>
      <c r="NP166" s="606" t="str">
        <f t="shared" si="287"/>
        <v>-</v>
      </c>
      <c r="NQ166" s="682" t="str">
        <f t="shared" si="288"/>
        <v>-</v>
      </c>
      <c r="NR166" s="682" t="e">
        <f>IF(OR(AND(NI166="A",OR(NJ166="C",NJ166="D")),AND(NI166="A",OR(#REF!="C",#REF!="D")),AND(NI166="B",OR(NJ166="D",#REF!="D")),AND(OR(NI166="C",NI166="D"),OR(NJ166="A",NJ166="B")),AND(OR(NI166="C",NI166="D"),OR(#REF!="A",#REF!="B")),AND(OR(NJ166="A",#REF!="A",NJ166="B",#REF!="B"),OR(NP166="-",NQ166="-")),AND(OR(NJ166="C",#REF!="C",NJ166="D",#REF!="D"),NP166="Yes")),"Yes","-")</f>
        <v>#REF!</v>
      </c>
      <c r="NS166" s="607"/>
      <c r="NT166" s="619">
        <f t="shared" si="289"/>
        <v>8.7499999999999994E-2</v>
      </c>
      <c r="NU166" s="619">
        <f t="shared" si="290"/>
        <v>0.16783492882456297</v>
      </c>
      <c r="NV166" s="619">
        <f t="shared" ca="1" si="291"/>
        <v>0.11201686630389861</v>
      </c>
      <c r="NW166" s="619">
        <f t="shared" ca="1" si="308"/>
        <v>0.1383237256490093</v>
      </c>
      <c r="NX166" s="619">
        <f t="shared" ca="1" si="309"/>
        <v>0.24882949733540632</v>
      </c>
      <c r="NY166" s="620">
        <f t="shared" ca="1" si="310"/>
        <v>0.13346048232730406</v>
      </c>
      <c r="NZ166" s="620">
        <f t="shared" ca="1" si="311"/>
        <v>0.28235568021020657</v>
      </c>
      <c r="OA166" s="705" t="s">
        <v>1188</v>
      </c>
      <c r="OB166" s="706" t="s">
        <v>1188</v>
      </c>
      <c r="OC166" s="494"/>
      <c r="OE166" s="606" t="s">
        <v>8204</v>
      </c>
      <c r="OF166" s="700" t="str">
        <f t="shared" ca="1" si="292"/>
        <v>D</v>
      </c>
      <c r="OG166" s="701">
        <f t="shared" ca="1" si="312"/>
        <v>0.1383237256490093</v>
      </c>
      <c r="OH166" s="705">
        <f t="shared" ca="1" si="368"/>
        <v>0.23952158091106288</v>
      </c>
      <c r="OI166" s="696">
        <f t="shared" ca="1" si="369"/>
        <v>0.13678293601003766</v>
      </c>
      <c r="OJ166" s="696">
        <f t="shared" ca="1" si="295"/>
        <v>7.8186265357182858E-2</v>
      </c>
      <c r="OK166" s="697">
        <f t="shared" ca="1" si="296"/>
        <v>9.8804120317753819E-2</v>
      </c>
      <c r="OL166" s="696" cm="1">
        <f t="array" aca="1" ref="OL166" ca="1">INDIRECT(OL$203&amp;ROW())*OL$205</f>
        <v>0</v>
      </c>
      <c r="OM166" s="696" cm="1">
        <f t="array" aca="1" ref="OM166" ca="1">INDIRECT(OM$203&amp;ROW())*OM$205</f>
        <v>0</v>
      </c>
      <c r="ON166" s="696" cm="1">
        <f t="array" aca="1" ref="ON166" ca="1">INDIRECT(ON$203&amp;ROW())*ON$205</f>
        <v>0</v>
      </c>
      <c r="OO166" s="696" cm="1">
        <f t="array" aca="1" ref="OO166" ca="1">INDIRECT(OO$203&amp;ROW())*OO$205</f>
        <v>0.71940000000000004</v>
      </c>
      <c r="OP166" s="696" cm="1">
        <f t="array" aca="1" ref="OP166" ca="1">INDIRECT(OP$203&amp;ROW())*OP$205</f>
        <v>0.52769999999999995</v>
      </c>
      <c r="OQ166" s="696" cm="1">
        <f t="array" aca="1" ref="OQ166" ca="1">INDIRECT(OQ$203&amp;ROW())*OQ$205</f>
        <v>0</v>
      </c>
      <c r="OR166" s="696" cm="1">
        <f t="array" aca="1" ref="OR166" ca="1">INDIRECT(OR$203&amp;ROW())*OR$205</f>
        <v>0</v>
      </c>
      <c r="OS166" s="696" cm="1">
        <f t="array" aca="1" ref="OS166" ca="1">INDIRECT(OS$203&amp;ROW())*OS$205</f>
        <v>1.5387</v>
      </c>
      <c r="OT166" s="696" cm="1">
        <f t="array" aca="1" ref="OT166" ca="1">INDIRECT(OT$203&amp;ROW())*OT$205</f>
        <v>1.4727000000000001</v>
      </c>
      <c r="OU166" s="696" cm="1">
        <f t="array" aca="1" ref="OU166" ca="1">INDIRECT(OU$203&amp;ROW())*OU$205</f>
        <v>0</v>
      </c>
      <c r="OV166" s="696" cm="1">
        <f t="array" aca="1" ref="OV166" ca="1">INDIRECT(OV$203&amp;ROW())*OV$205</f>
        <v>1.2161999999999999</v>
      </c>
      <c r="OW166" s="696" cm="1">
        <f t="array" aca="1" ref="OW166" ca="1">INDIRECT(OW$203&amp;ROW())*OW$205</f>
        <v>0</v>
      </c>
      <c r="OX166" s="696" cm="1">
        <f t="array" aca="1" ref="OX166" ca="1">INDIRECT(OX$203&amp;ROW())*OX$205</f>
        <v>0</v>
      </c>
      <c r="OY166" s="696" cm="1">
        <f t="array" aca="1" ref="OY166" ca="1">IF(INDIRECT(OY$203&amp;ROW())="-",0,INDIRECT(OY$203&amp;ROW())*OY$205)</f>
        <v>4.6272439999999998E-2</v>
      </c>
      <c r="OZ166" s="696" cm="1">
        <f t="array" aca="1" ref="OZ166" ca="1">INDIRECT(OZ$203&amp;ROW())*OZ$205</f>
        <v>0</v>
      </c>
      <c r="PA166" s="696" cm="1">
        <f t="array" aca="1" ref="PA166" ca="1">IF(INDIRECT(PA$203&amp;ROW())="-",0,INDIRECT(PA$203&amp;ROW())*PA$205)</f>
        <v>0</v>
      </c>
      <c r="PB166" s="705" cm="1">
        <f t="array" aca="1" ref="PB166" ca="1">INDIRECT(PB$203&amp;ROW())*PB$205</f>
        <v>0</v>
      </c>
      <c r="PC166" s="696" cm="1">
        <f t="array" aca="1" ref="PC166" ca="1">INDIRECT(PC$203&amp;ROW())*PC$205</f>
        <v>0.69730000000000003</v>
      </c>
      <c r="PD166" s="696" cm="1">
        <f t="array" aca="1" ref="PD166" ca="1">INDIRECT(PD$203&amp;ROW())*PD$205</f>
        <v>0</v>
      </c>
      <c r="PE166" s="696" cm="1">
        <f t="array" aca="1" ref="PE166" ca="1">INDIRECT(PE$203&amp;ROW())*PE$205</f>
        <v>0</v>
      </c>
      <c r="PF166" s="696" cm="1">
        <f t="array" aca="1" ref="PF166" ca="1">INDIRECT(PF$203&amp;ROW())*PF$205</f>
        <v>0.66539999999999999</v>
      </c>
      <c r="PG166" s="696" cm="1">
        <f t="array" aca="1" ref="PG166" ca="1">IF(INDIRECT(PG$203&amp;ROW())="-",0,INDIRECT(PG$203&amp;ROW())*PG$205)</f>
        <v>2.0825000000000003E-2</v>
      </c>
      <c r="PH166" s="696" cm="1">
        <f t="array" aca="1" ref="PH166" ca="1">INDIRECT(PH$203&amp;ROW())*PH$205</f>
        <v>0</v>
      </c>
      <c r="PI166" s="696" cm="1">
        <f t="array" aca="1" ref="PI166" ca="1">INDIRECT(PI$203&amp;ROW())*PI$205</f>
        <v>0.60729999999999995</v>
      </c>
      <c r="PJ166" s="696" cm="1">
        <f t="array" aca="1" ref="PJ166" ca="1">INDIRECT(PJ$203&amp;ROW())*PJ$205</f>
        <v>0</v>
      </c>
      <c r="PK166" s="696" cm="1">
        <f t="array" aca="1" ref="PK166" ca="1">IF($PJ166=0,0,INDIRECT(PK$203&amp;ROW())*PK$205)</f>
        <v>0</v>
      </c>
      <c r="PL166" s="696" cm="1">
        <f t="array" aca="1" ref="PL166" ca="1">IF($MPE166=0,0,INDIRECT(PL$203&amp;ROW())*PL$205)</f>
        <v>0</v>
      </c>
      <c r="PM166" s="696" cm="1">
        <f t="array" aca="1" ref="PM166" ca="1">IF($MPE166=0,0,INDIRECT(PM$203&amp;ROW())*PM$205)</f>
        <v>0</v>
      </c>
      <c r="PN166" s="696" cm="1">
        <f t="array" aca="1" ref="PN166" ca="1">IF($PJ166=0,0,INDIRECT(PN$203&amp;ROW())*PN$205)</f>
        <v>0</v>
      </c>
      <c r="PO166" s="696" cm="1">
        <f t="array" aca="1" ref="PO166" ca="1">INDIRECT(PO$203&amp;ROW())*PO$205</f>
        <v>0</v>
      </c>
      <c r="PP166" s="696" cm="1">
        <f t="array" aca="1" ref="PP166" ca="1">IF($PO166=0,0,INDIRECT(PP$203&amp;ROW())*PP$205)</f>
        <v>0</v>
      </c>
      <c r="PQ166" s="696" cm="1">
        <f t="array" aca="1" ref="PQ166" ca="1">IF($PO166=0,0,INDIRECT(PQ$203&amp;ROW())*PQ$205)</f>
        <v>0</v>
      </c>
      <c r="PR166" s="696" cm="1">
        <f t="array" aca="1" ref="PR166" ca="1">INDIRECT(PR$203&amp;ROW())*PR$205</f>
        <v>0</v>
      </c>
      <c r="PS166" s="696" cm="1">
        <f t="array" aca="1" ref="PS166" ca="1">INDIRECT(PS$203&amp;ROW())*PS$205</f>
        <v>0</v>
      </c>
      <c r="PT166" s="696" cm="1">
        <f t="array" aca="1" ref="PT166" ca="1">INDIRECT(PT$203&amp;ROW())*PT$205</f>
        <v>0</v>
      </c>
      <c r="PU166" s="696" cm="1">
        <f t="array" aca="1" ref="PU166" ca="1">INDIRECT(PU$203&amp;ROW())*PU$205</f>
        <v>0</v>
      </c>
      <c r="PV166" s="696" cm="1">
        <f t="array" aca="1" ref="PV166" ca="1">INDIRECT(PV$203&amp;ROW())*PV$205</f>
        <v>0</v>
      </c>
      <c r="PW166" s="696" cm="1">
        <f t="array" aca="1" ref="PW166" ca="1">INDIRECT(PW$203&amp;ROW())*PW$205</f>
        <v>1.0658000000000001</v>
      </c>
      <c r="PX166" s="696" cm="1">
        <f t="array" aca="1" ref="PX166" ca="1">INDIRECT(PX$203&amp;ROW())*PX$205</f>
        <v>0</v>
      </c>
      <c r="PY166" s="696" cm="1">
        <f t="array" aca="1" ref="PY166" ca="1">INDIRECT(PY$203&amp;ROW())*PY$205</f>
        <v>0</v>
      </c>
      <c r="PZ166" s="696" cm="1">
        <f t="array" aca="1" ref="PZ166" ca="1">INDIRECT(PZ$203&amp;ROW())*PZ$205</f>
        <v>0.17430000000000001</v>
      </c>
      <c r="QA166" s="696" cm="1">
        <f t="array" aca="1" ref="QA166" ca="1">INDIRECT(QA$203&amp;ROW())*QA$205</f>
        <v>0.31659999999999999</v>
      </c>
      <c r="QB166" s="696" cm="1">
        <f t="array" aca="1" ref="QB166" ca="1">INDIRECT(QB$203&amp;ROW())*QB$205</f>
        <v>0</v>
      </c>
      <c r="QC166" s="696" cm="1">
        <f t="array" aca="1" ref="QC166" ca="1">INDIRECT(QC$203&amp;ROW())*QC$205</f>
        <v>0</v>
      </c>
      <c r="QD166" s="696" cm="1">
        <f t="array" aca="1" ref="QD166" ca="1">IF(INDIRECT(QD$203&amp;ROW())="-",0,INDIRECT(QD$203&amp;ROW())*QD$205)</f>
        <v>0.12116193</v>
      </c>
      <c r="QE166" s="696" cm="1">
        <f t="array" aca="1" ref="QE166" ca="1">INDIRECT(QE$203&amp;ROW())*QE$205</f>
        <v>0</v>
      </c>
      <c r="QF166" s="696" cm="1">
        <f t="array" aca="1" ref="QF166" ca="1">INDIRECT(QF$203&amp;ROW())*QF$205</f>
        <v>0</v>
      </c>
      <c r="QG166" s="696" cm="1">
        <f t="array" aca="1" ref="QG166" ca="1">INDIRECT(QG$203&amp;ROW())*QG$205</f>
        <v>0</v>
      </c>
      <c r="QI166" s="606" t="s">
        <v>8204</v>
      </c>
      <c r="QJ166" s="700" t="str">
        <f t="shared" ca="1" si="297"/>
        <v>D</v>
      </c>
      <c r="QK166" s="701">
        <f t="shared" ca="1" si="313"/>
        <v>0.24882949733540632</v>
      </c>
      <c r="QL166" s="705">
        <f t="shared" ca="1" si="370"/>
        <v>0.4285495839177742</v>
      </c>
      <c r="QM166" s="696">
        <f t="shared" ca="1" si="371"/>
        <v>0.18624450437575382</v>
      </c>
      <c r="QN166" s="696">
        <f t="shared" ca="1" si="300"/>
        <v>1.7582718952243961E-2</v>
      </c>
      <c r="QO166" s="697">
        <f t="shared" ca="1" si="301"/>
        <v>0.36294118209585341</v>
      </c>
      <c r="QP166" s="696" cm="1">
        <f t="array" aca="1" ref="QP166" ca="1">INDIRECT(QP$203&amp;ROW())*QP$205</f>
        <v>0</v>
      </c>
      <c r="QQ166" s="696" cm="1">
        <f t="array" aca="1" ref="QQ166" ca="1">INDIRECT(QQ$203&amp;ROW())*QQ$205</f>
        <v>0</v>
      </c>
      <c r="QR166" s="696" cm="1">
        <f t="array" aca="1" ref="QR166" ca="1">INDIRECT(QR$203&amp;ROW())*QR$205</f>
        <v>0</v>
      </c>
      <c r="QS166" s="696" cm="1">
        <f t="array" aca="1" ref="QS166" ca="1">INDIRECT(QS$203&amp;ROW())*QS$205</f>
        <v>0.14980907289200712</v>
      </c>
      <c r="QT166" s="696" cm="1">
        <f t="array" aca="1" ref="QT166" ca="1">INDIRECT(QT$203&amp;ROW())*QT$205</f>
        <v>8.7442714716655143E-2</v>
      </c>
      <c r="QU166" s="696" cm="1">
        <f t="array" aca="1" ref="QU166" ca="1">INDIRECT(QU$203&amp;ROW())*QU$205</f>
        <v>0</v>
      </c>
      <c r="QV166" s="696" cm="1">
        <f t="array" aca="1" ref="QV166" ca="1">INDIRECT(QV$203&amp;ROW())*QV$205</f>
        <v>0</v>
      </c>
      <c r="QW166" s="696" cm="1">
        <f t="array" aca="1" ref="QW166" ca="1">INDIRECT(QW$203&amp;ROW())*QW$205</f>
        <v>0.53099416374332975</v>
      </c>
      <c r="QX166" s="696" cm="1">
        <f t="array" aca="1" ref="QX166" ca="1">INDIRECT(QX$203&amp;ROW())*QX$205</f>
        <v>0.60640894423913805</v>
      </c>
      <c r="QY166" s="696" cm="1">
        <f t="array" aca="1" ref="QY166" ca="1">INDIRECT(QY$203&amp;ROW())*QY$205</f>
        <v>0</v>
      </c>
      <c r="QZ166" s="696" cm="1">
        <f t="array" aca="1" ref="QZ166" ca="1">INDIRECT(QZ$203&amp;ROW())*QZ$205</f>
        <v>0.27613248380770827</v>
      </c>
      <c r="RA166" s="696" cm="1">
        <f t="array" aca="1" ref="RA166" ca="1">INDIRECT(RA$203&amp;ROW())*RA$205</f>
        <v>0</v>
      </c>
      <c r="RB166" s="696" cm="1">
        <f t="array" aca="1" ref="RB166" ca="1">INDIRECT(RB$203&amp;ROW())*RB$205</f>
        <v>0</v>
      </c>
      <c r="RC166" s="696" cm="1">
        <f t="array" aca="1" ref="RC166" ca="1">IF(INDIRECT(RC$203&amp;ROW())="-",0,INDIRECT(RC$203&amp;ROW())*RC$205)</f>
        <v>5.4708417096690594E-3</v>
      </c>
      <c r="RD166" s="696" cm="1">
        <f t="array" aca="1" ref="RD166" ca="1">INDIRECT(RD$203&amp;ROW())*RD$205</f>
        <v>0</v>
      </c>
      <c r="RE166" s="696" cm="1">
        <f t="array" aca="1" ref="RE166" ca="1">IF(INDIRECT(RE$203&amp;ROW())="-",0,INDIRECT(RE$203&amp;ROW())*RE$205)</f>
        <v>0</v>
      </c>
      <c r="RF166" s="705" cm="1">
        <f t="array" aca="1" ref="RF166" ca="1">INDIRECT(RF$203&amp;ROW())*RF$205</f>
        <v>0</v>
      </c>
      <c r="RG166" s="696" cm="1">
        <f t="array" aca="1" ref="RG166" ca="1">INDIRECT(RG$203&amp;ROW())*RG$205</f>
        <v>0.13825233454180202</v>
      </c>
      <c r="RH166" s="696" cm="1">
        <f t="array" aca="1" ref="RH166" ca="1">INDIRECT(RH$203&amp;ROW())*RH$205</f>
        <v>0</v>
      </c>
      <c r="RI166" s="696" cm="1">
        <f t="array" aca="1" ref="RI166" ca="1">INDIRECT(RI$203&amp;ROW())*RI$205</f>
        <v>0</v>
      </c>
      <c r="RJ166" s="696" cm="1">
        <f t="array" aca="1" ref="RJ166" ca="1">INDIRECT(RJ$203&amp;ROW())*RJ$205</f>
        <v>6.1133616682162308E-2</v>
      </c>
      <c r="RK166" s="696" cm="1">
        <f t="array" aca="1" ref="RK166" ca="1">IF(INDIRECT(RK$203&amp;ROW())="-",0,INDIRECT(RK$203&amp;ROW())*RK$205)</f>
        <v>1.4380340531214054E-3</v>
      </c>
      <c r="RL166" s="696" cm="1">
        <f t="array" aca="1" ref="RL166" ca="1">INDIRECT(RL$203&amp;ROW())*RL$205</f>
        <v>0</v>
      </c>
      <c r="RM166" s="696" cm="1">
        <f t="array" aca="1" ref="RM166" ca="1">INDIRECT(RM$203&amp;ROW())*RM$205</f>
        <v>1.4993730364766381E-2</v>
      </c>
      <c r="RN166" s="696" cm="1">
        <f t="array" aca="1" ref="RN166" ca="1">INDIRECT(RN$203&amp;ROW())*RN$205</f>
        <v>0</v>
      </c>
      <c r="RO166" s="696" cm="1">
        <f t="array" aca="1" ref="RO166" ca="1">IF($RN166=0,0,INDIRECT(RO$203&amp;ROW())*RO$205)</f>
        <v>0</v>
      </c>
      <c r="RP166" s="696" cm="1">
        <f t="array" aca="1" ref="RP166" ca="1">IF($RN166=0,0,INDIRECT(RP$203&amp;ROW())*RP$205)</f>
        <v>0</v>
      </c>
      <c r="RQ166" s="696" cm="1">
        <f t="array" aca="1" ref="RQ166" ca="1">IF($RN166=0,0,INDIRECT(RQ$203&amp;ROW())*RQ$205)</f>
        <v>0</v>
      </c>
      <c r="RR166" s="696" cm="1">
        <f t="array" aca="1" ref="RR166" ca="1">IF($RN166=0,0,INDIRECT(RR$203&amp;ROW())*RR$205)</f>
        <v>0</v>
      </c>
      <c r="RS166" s="696" cm="1">
        <f t="array" aca="1" ref="RS166" ca="1">INDIRECT(RS$203&amp;ROW())*RS$205</f>
        <v>0</v>
      </c>
      <c r="RT166" s="696" cm="1">
        <f t="array" aca="1" ref="RT166" ca="1">IF($RS166=0,0,INDIRECT(RT$203&amp;ROW())*RT$205)</f>
        <v>0</v>
      </c>
      <c r="RU166" s="696" cm="1">
        <f t="array" aca="1" ref="RU166" ca="1">IF($RS166=0,0,INDIRECT(RU$203&amp;ROW())*RU$205)</f>
        <v>0</v>
      </c>
      <c r="RV166" s="696" cm="1">
        <f t="array" aca="1" ref="RV166" ca="1">INDIRECT(RV$203&amp;ROW())*RV$205</f>
        <v>0</v>
      </c>
      <c r="RW166" s="696" cm="1">
        <f t="array" aca="1" ref="RW166" ca="1">INDIRECT(RW$203&amp;ROW())*RW$205</f>
        <v>0</v>
      </c>
      <c r="RX166" s="696" cm="1">
        <f t="array" aca="1" ref="RX166" ca="1">INDIRECT(RX$203&amp;ROW())*RX$205</f>
        <v>0</v>
      </c>
      <c r="RY166" s="696" cm="1">
        <f t="array" aca="1" ref="RY166" ca="1">INDIRECT(RY$203&amp;ROW())*RY$205</f>
        <v>0</v>
      </c>
      <c r="RZ166" s="696" cm="1">
        <f t="array" aca="1" ref="RZ166" ca="1">INDIRECT(RZ$203&amp;ROW())*RZ$205</f>
        <v>0</v>
      </c>
      <c r="SA166" s="696" cm="1">
        <f t="array" aca="1" ref="SA166" ca="1">INDIRECT(SA$203&amp;ROW())*SA$205</f>
        <v>0.20458618579029147</v>
      </c>
      <c r="SB166" s="696" cm="1">
        <f t="array" aca="1" ref="SB166" ca="1">INDIRECT(SB$203&amp;ROW())*SB$205</f>
        <v>0</v>
      </c>
      <c r="SC166" s="696" cm="1">
        <f t="array" aca="1" ref="SC166" ca="1">INDIRECT(SC$203&amp;ROW())*SC$205</f>
        <v>0</v>
      </c>
      <c r="SD166" s="696" cm="1">
        <f t="array" aca="1" ref="SD166" ca="1">INDIRECT(SD$203&amp;ROW())*SD$205</f>
        <v>0.3072993885784252</v>
      </c>
      <c r="SE166" s="696" cm="1">
        <f t="array" aca="1" ref="SE166" ca="1">INDIRECT(SE$203&amp;ROW())*SE$205</f>
        <v>0.2585618210787391</v>
      </c>
      <c r="SF166" s="696" cm="1">
        <f t="array" aca="1" ref="SF166" ca="1">INDIRECT(SF$203&amp;ROW())*SF$205</f>
        <v>0</v>
      </c>
      <c r="SG166" s="696" cm="1">
        <f t="array" aca="1" ref="SG166" ca="1">INDIRECT(SG$203&amp;ROW())*SG$205</f>
        <v>0</v>
      </c>
      <c r="SH166" s="696" cm="1">
        <f t="array" aca="1" ref="SH166" ca="1">IF(INDIRECT(SH$203&amp;ROW())="-",0,INDIRECT(SH$203&amp;ROW())*SH$205)</f>
        <v>1.5523575374291314E-2</v>
      </c>
      <c r="SI166" s="696" cm="1">
        <f t="array" aca="1" ref="SI166" ca="1">INDIRECT(SI$203&amp;ROW())*SI$205</f>
        <v>0</v>
      </c>
      <c r="SJ166" s="696" cm="1">
        <f t="array" aca="1" ref="SJ166" ca="1">INDIRECT(SJ$203&amp;ROW())*SJ$205</f>
        <v>0</v>
      </c>
      <c r="SK166" s="696" cm="1">
        <f t="array" aca="1" ref="SK166" ca="1">INDIRECT(SK$203&amp;ROW())*SK$205</f>
        <v>0</v>
      </c>
      <c r="SN166" s="606" t="s">
        <v>8204</v>
      </c>
      <c r="SO166" s="707" cm="1">
        <f t="array" aca="1" ref="SO166" ca="1">INDIRECT(SO$203&amp;ROW())*SO$205</f>
        <v>0</v>
      </c>
      <c r="SP166" s="707" cm="1">
        <f t="array" aca="1" ref="SP166" ca="1">INDIRECT(SP$203&amp;ROW())*SP$205</f>
        <v>0</v>
      </c>
      <c r="SQ166" s="707" cm="1">
        <f t="array" aca="1" ref="SQ166" ca="1">INDIRECT(SQ$203&amp;ROW())*SQ$205</f>
        <v>0</v>
      </c>
      <c r="SR166" s="707" cm="1">
        <f t="array" aca="1" ref="SR166" ca="1">INDIRECT(SR$203&amp;ROW())*SR$205</f>
        <v>2</v>
      </c>
      <c r="SS166" s="707" cm="1">
        <f t="array" aca="1" ref="SS166" ca="1">INDIRECT(SS$203&amp;ROW())*SS$205</f>
        <v>1</v>
      </c>
      <c r="ST166" s="707" cm="1">
        <f t="array" aca="1" ref="ST166" ca="1">INDIRECT(ST$203&amp;ROW())*ST$205</f>
        <v>0</v>
      </c>
      <c r="SU166" s="707" cm="1">
        <f t="array" aca="1" ref="SU166" ca="1">INDIRECT(SU$203&amp;ROW())*SU$205</f>
        <v>0</v>
      </c>
      <c r="SV166" s="707" cm="1">
        <f t="array" aca="1" ref="SV166" ca="1">INDIRECT(SV$203&amp;ROW())*SV$205</f>
        <v>3</v>
      </c>
      <c r="SW166" s="707" cm="1">
        <f t="array" aca="1" ref="SW166" ca="1">INDIRECT(SW$203&amp;ROW())*SW$205</f>
        <v>3</v>
      </c>
      <c r="SX166" s="707" cm="1">
        <f t="array" aca="1" ref="SX166" ca="1">INDIRECT(SX$203&amp;ROW())*SX$205</f>
        <v>0</v>
      </c>
      <c r="SY166" s="707" cm="1">
        <f t="array" aca="1" ref="SY166" ca="1">INDIRECT(SY$203&amp;ROW())*SY$205</f>
        <v>3</v>
      </c>
      <c r="SZ166" s="707" cm="1">
        <f t="array" aca="1" ref="SZ166" ca="1">INDIRECT(SZ$203&amp;ROW())*SZ$205</f>
        <v>0</v>
      </c>
      <c r="TA166" s="707" cm="1">
        <f t="array" aca="1" ref="TA166" ca="1">INDIRECT(TA$203&amp;ROW())*TA$205</f>
        <v>0</v>
      </c>
      <c r="TB166" s="696" cm="1">
        <f t="array" aca="1" ref="TB166" ca="1">IF(INDIRECT(TB$203&amp;ROW())="-",0,INDIRECT(TB$203&amp;ROW())*TB$205)</f>
        <v>6.5199999999999994E-2</v>
      </c>
      <c r="TC166" s="707" cm="1">
        <f t="array" aca="1" ref="TC166" ca="1">INDIRECT(TC$203&amp;ROW())*TC$205</f>
        <v>0</v>
      </c>
      <c r="TD166" s="696" cm="1">
        <f t="array" aca="1" ref="TD166" ca="1">IF(INDIRECT(TD$203&amp;ROW())="-",0,INDIRECT(TD$203&amp;ROW())*TD$205)</f>
        <v>0</v>
      </c>
      <c r="TE166" s="732" cm="1">
        <f t="array" aca="1" ref="TE166" ca="1">INDIRECT(TE$203&amp;ROW())*TE$205</f>
        <v>0</v>
      </c>
      <c r="TF166" s="707" cm="1">
        <f t="array" aca="1" ref="TF166" ca="1">INDIRECT(TF$203&amp;ROW())*TF$205</f>
        <v>1</v>
      </c>
      <c r="TG166" s="707" cm="1">
        <f t="array" aca="1" ref="TG166" ca="1">INDIRECT(TG$203&amp;ROW())*TG$205</f>
        <v>0</v>
      </c>
      <c r="TH166" s="707" cm="1">
        <f t="array" aca="1" ref="TH166" ca="1">INDIRECT(TH$203&amp;ROW())*TH$205</f>
        <v>0</v>
      </c>
      <c r="TI166" s="707" cm="1">
        <f t="array" aca="1" ref="TI166" ca="1">INDIRECT(TI$203&amp;ROW())*TI$205</f>
        <v>1</v>
      </c>
      <c r="TJ166" s="696" cm="1">
        <f t="array" aca="1" ref="TJ166" ca="1">IF(INDIRECT(TJ$203&amp;ROW())="-",0,INDIRECT(TJ$203&amp;ROW())*TJ$205)</f>
        <v>2.3800000000000002E-2</v>
      </c>
      <c r="TK166" s="707" cm="1">
        <f t="array" aca="1" ref="TK166" ca="1">INDIRECT(TK$203&amp;ROW())*TK$205</f>
        <v>0</v>
      </c>
      <c r="TL166" s="707" cm="1">
        <f t="array" aca="1" ref="TL166" ca="1">INDIRECT(TL$203&amp;ROW())*TL$205</f>
        <v>1</v>
      </c>
      <c r="TM166" s="707" cm="1">
        <f t="array" aca="1" ref="TM166" ca="1">INDIRECT(TM$203&amp;ROW())*TM$205</f>
        <v>0</v>
      </c>
      <c r="TN166" s="707" cm="1">
        <f t="array" aca="1" ref="TN166" ca="1">IF($TM166=0,0,INDIRECT(TN$203&amp;ROW())*TN$205)</f>
        <v>0</v>
      </c>
      <c r="TO166" s="707" cm="1">
        <f t="array" aca="1" ref="TO166" ca="1">IF($TM166=0,0,INDIRECT(TO$203&amp;ROW())*TO$205)</f>
        <v>0</v>
      </c>
      <c r="TP166" s="707" cm="1">
        <f t="array" aca="1" ref="TP166" ca="1">IF($TM166=0,0,INDIRECT(TP$203&amp;ROW())*TP$205)</f>
        <v>0</v>
      </c>
      <c r="TQ166" s="707" cm="1">
        <f t="array" aca="1" ref="TQ166" ca="1">IF($TM166=0,0,INDIRECT(TQ$203&amp;ROW())*TQ$205)</f>
        <v>0</v>
      </c>
      <c r="TR166" s="707" cm="1">
        <f t="array" aca="1" ref="TR166" ca="1">INDIRECT(TR$203&amp;ROW())*TR$205</f>
        <v>0</v>
      </c>
      <c r="TS166" s="707" cm="1">
        <f t="array" aca="1" ref="TS166" ca="1">IF($TR166=0,0,INDIRECT(TS$203&amp;ROW())*TS$205)</f>
        <v>0</v>
      </c>
      <c r="TT166" s="707" cm="1">
        <f t="array" aca="1" ref="TT166" ca="1">IF($TR166=0,0,INDIRECT(TT$203&amp;ROW())*TT$205)</f>
        <v>0</v>
      </c>
      <c r="TU166" s="707" cm="1">
        <f t="array" aca="1" ref="TU166" ca="1">INDIRECT(TU$203&amp;ROW())*TU$205</f>
        <v>0</v>
      </c>
      <c r="TV166" s="707" cm="1">
        <f t="array" aca="1" ref="TV166" ca="1">INDIRECT(TV$203&amp;ROW())*TV$205</f>
        <v>0</v>
      </c>
      <c r="TW166" s="707" cm="1">
        <f t="array" aca="1" ref="TW166" ca="1">INDIRECT(TW$203&amp;ROW())*TW$205</f>
        <v>0</v>
      </c>
      <c r="TX166" s="707" cm="1">
        <f t="array" aca="1" ref="TX166" ca="1">INDIRECT(TX$203&amp;ROW())*TX$205</f>
        <v>0</v>
      </c>
      <c r="TY166" s="707" cm="1">
        <f t="array" aca="1" ref="TY166" ca="1">INDIRECT(TY$203&amp;ROW())*TY$205</f>
        <v>0</v>
      </c>
      <c r="TZ166" s="707" cm="1">
        <f t="array" aca="1" ref="TZ166" ca="1">INDIRECT(TZ$203&amp;ROW())*TZ$205</f>
        <v>2</v>
      </c>
      <c r="UA166" s="707" cm="1">
        <f t="array" aca="1" ref="UA166" ca="1">INDIRECT(UA$203&amp;ROW())*UA$205</f>
        <v>0</v>
      </c>
      <c r="UB166" s="707" cm="1">
        <f t="array" aca="1" ref="UB166" ca="1">INDIRECT(UB$203&amp;ROW())*UB$205</f>
        <v>0</v>
      </c>
      <c r="UC166" s="707" cm="1">
        <f t="array" aca="1" ref="UC166" ca="1">INDIRECT(UC$203&amp;ROW())*UC$205</f>
        <v>1</v>
      </c>
      <c r="UD166" s="707" cm="1">
        <f t="array" aca="1" ref="UD166" ca="1">INDIRECT(UD$203&amp;ROW())*UD$205</f>
        <v>1</v>
      </c>
      <c r="UE166" s="707" cm="1">
        <f t="array" aca="1" ref="UE166" ca="1">INDIRECT(UE$203&amp;ROW())*UE$205</f>
        <v>0</v>
      </c>
      <c r="UF166" s="707" cm="1">
        <f t="array" aca="1" ref="UF166" ca="1">INDIRECT(UF$203&amp;ROW())*UF$205</f>
        <v>0</v>
      </c>
      <c r="UG166" s="696" cm="1">
        <f t="array" aca="1" ref="UG166" ca="1">IF(INDIRECT(UG$203&amp;ROW())="-",0,INDIRECT(UG$203&amp;ROW())*UG$205)</f>
        <v>0.1973</v>
      </c>
      <c r="UH166" s="707" cm="1">
        <f t="array" aca="1" ref="UH166" ca="1">INDIRECT(UH$203&amp;ROW())*UH$205</f>
        <v>0</v>
      </c>
      <c r="UI166" s="707" cm="1">
        <f t="array" aca="1" ref="UI166" ca="1">INDIRECT(UI$203&amp;ROW())*UI$205</f>
        <v>0</v>
      </c>
      <c r="UJ166" s="707" cm="1">
        <f t="array" aca="1" ref="UJ166" ca="1">INDIRECT(UJ$203&amp;ROW())*UJ$205</f>
        <v>0</v>
      </c>
      <c r="UM166" s="606" t="s">
        <v>8204</v>
      </c>
      <c r="UN166" s="616">
        <f t="shared" ref="UN166:VC182" ca="1" si="376">(SO166-UN$203)/UN$204</f>
        <v>-0.97111609266078391</v>
      </c>
      <c r="UO166" s="616">
        <f t="shared" ca="1" si="376"/>
        <v>-0.6225347970107441</v>
      </c>
      <c r="UP166" s="616">
        <f t="shared" ca="1" si="376"/>
        <v>-0.88618201963763954</v>
      </c>
      <c r="UQ166" s="616">
        <f t="shared" ca="1" si="376"/>
        <v>-1.4677936495724746</v>
      </c>
      <c r="UR166" s="616">
        <f t="shared" ca="1" si="376"/>
        <v>-0.80643931126992341</v>
      </c>
      <c r="US166" s="616">
        <f t="shared" ca="1" si="376"/>
        <v>-2.5790572453345928</v>
      </c>
      <c r="UT166" s="616">
        <f t="shared" ca="1" si="376"/>
        <v>-3.3391171947782863</v>
      </c>
      <c r="UU166" s="616">
        <f t="shared" ca="1" si="376"/>
        <v>0.53359975015917405</v>
      </c>
      <c r="UV166" s="616">
        <f t="shared" ca="1" si="376"/>
        <v>0.44410973870643028</v>
      </c>
      <c r="UW166" s="616">
        <f t="shared" ca="1" si="376"/>
        <v>-2.1021242737767571</v>
      </c>
      <c r="UX166" s="616">
        <f t="shared" ca="1" si="376"/>
        <v>0.28247365722383649</v>
      </c>
      <c r="UY166" s="616">
        <f t="shared" ca="1" si="376"/>
        <v>-0.67270887390575207</v>
      </c>
      <c r="UZ166" s="616">
        <f t="shared" ca="1" si="376"/>
        <v>-0.80238258590915801</v>
      </c>
      <c r="VA166" s="616">
        <f t="shared" ca="1" si="376"/>
        <v>-1.8551711485222411</v>
      </c>
      <c r="VB166" s="616">
        <f t="shared" ca="1" si="376"/>
        <v>-0.76400504167427041</v>
      </c>
      <c r="VC166" s="616">
        <f t="shared" ca="1" si="375"/>
        <v>-2.2489732795278092</v>
      </c>
      <c r="VD166" s="616">
        <f t="shared" ca="1" si="375"/>
        <v>-1.5772186114663853</v>
      </c>
      <c r="VE166" s="616">
        <f t="shared" ca="1" si="375"/>
        <v>-1.5404904907201931</v>
      </c>
      <c r="VF166" s="616">
        <f t="shared" ca="1" si="375"/>
        <v>-1.7012503523278015</v>
      </c>
      <c r="VG166" s="616">
        <f t="shared" ca="1" si="375"/>
        <v>-0.89462372206681784</v>
      </c>
      <c r="VH166" s="616">
        <f t="shared" ca="1" si="375"/>
        <v>-1.7099161788596748</v>
      </c>
      <c r="VI166" s="616">
        <f t="shared" ca="1" si="375"/>
        <v>-2.0953033763403011</v>
      </c>
      <c r="VJ166" s="616">
        <f t="shared" ca="1" si="375"/>
        <v>-0.90132677458943244</v>
      </c>
      <c r="VK166" s="616">
        <f t="shared" ca="1" si="375"/>
        <v>-0.49937453713488217</v>
      </c>
      <c r="VL166" s="616">
        <f t="shared" ca="1" si="375"/>
        <v>-0.83864555511817418</v>
      </c>
      <c r="VM166" s="616">
        <f t="shared" ca="1" si="375"/>
        <v>-0.57201237404204519</v>
      </c>
      <c r="VN166" s="616">
        <f t="shared" ca="1" si="375"/>
        <v>-0.62639799545694341</v>
      </c>
      <c r="VO166" s="616">
        <f t="shared" ca="1" si="375"/>
        <v>-0.42150866262694142</v>
      </c>
      <c r="VP166" s="616">
        <f t="shared" ca="1" si="338"/>
        <v>-0.46221149066820022</v>
      </c>
      <c r="VQ166" s="616">
        <f t="shared" ca="1" si="338"/>
        <v>-0.77889442244162177</v>
      </c>
      <c r="VR166" s="616">
        <f t="shared" ca="1" si="338"/>
        <v>-0.64202286734458469</v>
      </c>
      <c r="VS166" s="616">
        <f t="shared" ca="1" si="338"/>
        <v>-0.40481357988865657</v>
      </c>
      <c r="VT166" s="616">
        <f t="shared" ca="1" si="338"/>
        <v>-0.3878135405833677</v>
      </c>
      <c r="VU166" s="616">
        <f t="shared" ca="1" si="338"/>
        <v>-0.82130507758946303</v>
      </c>
      <c r="VV166" s="616">
        <f t="shared" ca="1" si="338"/>
        <v>-0.64337789451099625</v>
      </c>
      <c r="VW166" s="616">
        <f t="shared" ca="1" si="338"/>
        <v>-2.2727508617901209</v>
      </c>
      <c r="VX166" s="616">
        <f t="shared" ca="1" si="338"/>
        <v>-0.78524029103755877</v>
      </c>
      <c r="VY166" s="616">
        <f t="shared" ca="1" si="338"/>
        <v>0.70583605694264007</v>
      </c>
      <c r="VZ166" s="616">
        <f t="shared" ca="1" si="338"/>
        <v>-1.5555141459162816</v>
      </c>
      <c r="WA166" s="616">
        <f t="shared" ca="1" si="338"/>
        <v>-1.1483025824394326</v>
      </c>
      <c r="WB166" s="616">
        <f t="shared" ca="1" si="338"/>
        <v>0.33435322352896929</v>
      </c>
      <c r="WC166" s="616">
        <f t="shared" ca="1" si="338"/>
        <v>0.47817673461028487</v>
      </c>
      <c r="WD166" s="616">
        <f t="shared" ca="1" si="347"/>
        <v>-1.3395773314157267</v>
      </c>
      <c r="WE166" s="616">
        <f t="shared" ca="1" si="347"/>
        <v>-1.7097470492691516</v>
      </c>
      <c r="WF166" s="616">
        <f t="shared" ca="1" si="347"/>
        <v>-2.5236183855118375</v>
      </c>
      <c r="WG166" s="616">
        <f t="shared" ca="1" si="347"/>
        <v>-1.008197359876486</v>
      </c>
      <c r="WH166" s="616">
        <f t="shared" ca="1" si="347"/>
        <v>-1.0816125322340113</v>
      </c>
      <c r="WI166" s="627">
        <f t="shared" ca="1" si="347"/>
        <v>-0.9831420375936909</v>
      </c>
      <c r="WL166" s="606" t="s">
        <v>8204</v>
      </c>
      <c r="WM166" s="700" t="str">
        <f t="shared" ca="1" si="321"/>
        <v>D</v>
      </c>
      <c r="WN166" s="479">
        <f t="shared" ca="1" si="322"/>
        <v>0.13346048232730406</v>
      </c>
      <c r="WO166" s="495">
        <f t="shared" ca="1" si="372"/>
        <v>0.26525309688293691</v>
      </c>
      <c r="WP166" s="458">
        <f t="shared" ca="1" si="372"/>
        <v>0.13845050037716139</v>
      </c>
      <c r="WQ166" s="458">
        <f t="shared" ca="1" si="372"/>
        <v>4.7032149101010841E-2</v>
      </c>
      <c r="WR166" s="459">
        <f t="shared" ca="1" si="372"/>
        <v>8.3106182948107177E-2</v>
      </c>
      <c r="WS166" s="495">
        <f t="shared" ca="1" si="323"/>
        <v>-1.0579278459126829</v>
      </c>
      <c r="WT166" s="458">
        <f t="shared" ca="1" si="324"/>
        <v>-1.6481565224133197</v>
      </c>
      <c r="WU166" s="458">
        <f t="shared" ca="1" si="325"/>
        <v>-0.79124933618470139</v>
      </c>
      <c r="WV166" s="459">
        <f t="shared" ca="1" si="326"/>
        <v>-1.0858572820773351</v>
      </c>
      <c r="WW166" s="484">
        <f t="shared" ca="1" si="352"/>
        <v>-0.7262006140917342</v>
      </c>
      <c r="WX166" s="484">
        <f t="shared" ca="1" si="352"/>
        <v>-0.37545073607717977</v>
      </c>
      <c r="WY166" s="484">
        <f t="shared" ca="1" si="352"/>
        <v>-0.64522912849816527</v>
      </c>
      <c r="WZ166" s="484">
        <f t="shared" ca="1" si="352"/>
        <v>-0.52796537575121916</v>
      </c>
      <c r="XA166" s="484">
        <f t="shared" ca="1" si="352"/>
        <v>-0.42555802455713854</v>
      </c>
      <c r="XB166" s="484">
        <f t="shared" ca="1" si="352"/>
        <v>-1.3625159427102653</v>
      </c>
      <c r="XC166" s="484">
        <f t="shared" ca="1" si="352"/>
        <v>-1.574059845618484</v>
      </c>
      <c r="XD166" s="484">
        <f t="shared" ca="1" si="348"/>
        <v>0.27368331185664035</v>
      </c>
      <c r="XE166" s="484">
        <f t="shared" ca="1" si="348"/>
        <v>0.21801347073098662</v>
      </c>
      <c r="XF166" s="484">
        <f t="shared" ca="1" si="348"/>
        <v>-1.3527169701753432</v>
      </c>
      <c r="XG166" s="484">
        <f t="shared" ca="1" si="348"/>
        <v>0.1145148206385433</v>
      </c>
      <c r="XH166" s="484">
        <f t="shared" ca="1" si="348"/>
        <v>-0.33958343954762366</v>
      </c>
      <c r="XI166" s="484">
        <f t="shared" ca="1" si="348"/>
        <v>-0.56078518929191046</v>
      </c>
      <c r="XJ166" s="484">
        <f t="shared" ca="1" si="348"/>
        <v>-1.3166149641062346</v>
      </c>
      <c r="XK166" s="484">
        <f t="shared" ca="1" si="348"/>
        <v>-0.54267278110123429</v>
      </c>
      <c r="XL166" s="484">
        <f t="shared" ca="1" si="349"/>
        <v>-1.9867429951348665</v>
      </c>
      <c r="XM166" s="484">
        <f t="shared" ca="1" si="349"/>
        <v>-1.1895382767679479</v>
      </c>
      <c r="XN166" s="484">
        <f t="shared" ca="1" si="349"/>
        <v>-1.0741840191791907</v>
      </c>
      <c r="XO166" s="484">
        <f t="shared" ca="1" si="349"/>
        <v>-1.2490580086790719</v>
      </c>
      <c r="XP166" s="484">
        <f t="shared" ca="1" si="349"/>
        <v>-0.57255918212276347</v>
      </c>
      <c r="XQ166" s="484">
        <f t="shared" ca="1" si="349"/>
        <v>-1.1377782254132276</v>
      </c>
      <c r="XR166" s="484">
        <f t="shared" ca="1" si="349"/>
        <v>-1.8333904542977635</v>
      </c>
      <c r="XS166" s="484">
        <f t="shared" ca="1" si="349"/>
        <v>-0.55611861992167977</v>
      </c>
      <c r="XT166" s="484">
        <f t="shared" ca="1" si="349"/>
        <v>-0.30327015640201394</v>
      </c>
      <c r="XU166" s="484">
        <f t="shared" ca="1" si="349"/>
        <v>-0.63720289277878872</v>
      </c>
      <c r="XV166" s="484">
        <f t="shared" ca="1" si="349"/>
        <v>-0.30179372854458303</v>
      </c>
      <c r="XW166" s="484">
        <f t="shared" ca="1" si="349"/>
        <v>-0.40427726626791127</v>
      </c>
      <c r="XX166" s="484">
        <f t="shared" ca="1" si="349"/>
        <v>-0.20379943838012618</v>
      </c>
      <c r="XY166" s="484">
        <f t="shared" ca="1" si="349"/>
        <v>-0.24303080179333969</v>
      </c>
      <c r="XZ166" s="484">
        <f t="shared" ca="1" si="349"/>
        <v>-0.56968338057380219</v>
      </c>
      <c r="YA166" s="484">
        <f t="shared" ca="1" si="349"/>
        <v>-0.43779539324227229</v>
      </c>
      <c r="YB166" s="484">
        <f t="shared" ca="1" si="358"/>
        <v>-0.21272953623148902</v>
      </c>
      <c r="YC166" s="484">
        <f t="shared" ca="1" si="359"/>
        <v>-0.17304240180829866</v>
      </c>
      <c r="YD166" s="484">
        <f t="shared" ca="1" si="360"/>
        <v>-0.6068623218308542</v>
      </c>
      <c r="YE166" s="484">
        <f t="shared" ca="1" si="361"/>
        <v>-0.46342509741627064</v>
      </c>
      <c r="YF166" s="484">
        <f t="shared" ca="1" si="362"/>
        <v>-1.3406957333699923</v>
      </c>
      <c r="YG166" s="484">
        <f t="shared" ca="1" si="354"/>
        <v>-0.54699838673676349</v>
      </c>
      <c r="YH166" s="484">
        <f t="shared" ca="1" si="354"/>
        <v>0.3761400347447329</v>
      </c>
      <c r="YI166" s="484">
        <f t="shared" ca="1" si="354"/>
        <v>-0.91106463526316606</v>
      </c>
      <c r="YJ166" s="484">
        <f t="shared" ca="1" si="354"/>
        <v>-0.6812879221613154</v>
      </c>
      <c r="YK166" s="484">
        <f t="shared" ca="1" si="339"/>
        <v>5.8277766861099353E-2</v>
      </c>
      <c r="YL166" s="484">
        <f t="shared" ca="1" si="339"/>
        <v>0.15139075417761619</v>
      </c>
      <c r="YM166" s="484">
        <f t="shared" ca="1" si="339"/>
        <v>-1.0693845836691747</v>
      </c>
      <c r="YN166" s="484">
        <f t="shared" ca="1" si="339"/>
        <v>-1.2190496461289051</v>
      </c>
      <c r="YO166" s="484">
        <f t="shared" ca="1" si="339"/>
        <v>-1.5497540505428193</v>
      </c>
      <c r="YP166" s="484">
        <f t="shared" ca="1" si="339"/>
        <v>-0.53716755334219179</v>
      </c>
      <c r="YQ166" s="484">
        <f t="shared" ca="1" si="339"/>
        <v>-0.78352011835031787</v>
      </c>
      <c r="YR166" s="484">
        <f t="shared" ca="1" si="339"/>
        <v>-0.73715989978774943</v>
      </c>
      <c r="YU166" s="606" t="s">
        <v>8204</v>
      </c>
      <c r="YV166" s="700" t="str">
        <f t="shared" ca="1" si="304"/>
        <v>C</v>
      </c>
      <c r="YW166" s="479">
        <f t="shared" ca="1" si="327"/>
        <v>0.28235568021020657</v>
      </c>
      <c r="YX166" s="495">
        <f t="shared" ca="1" si="373"/>
        <v>0.44663610907680568</v>
      </c>
      <c r="YY166" s="458">
        <f t="shared" ca="1" si="373"/>
        <v>0.19004712117580091</v>
      </c>
      <c r="YZ166" s="458">
        <f t="shared" ca="1" si="373"/>
        <v>1.1262595139522668E-2</v>
      </c>
      <c r="ZA166" s="459">
        <f t="shared" ca="1" si="373"/>
        <v>0.48147689544869693</v>
      </c>
      <c r="ZB166" s="495">
        <f t="shared" ca="1" si="328"/>
        <v>-0.8858524216194692</v>
      </c>
      <c r="ZC166" s="458">
        <f t="shared" ca="1" si="329"/>
        <v>-1.5234376217385799</v>
      </c>
      <c r="ZD166" s="458">
        <f t="shared" ca="1" si="330"/>
        <v>-0.71741259339712804</v>
      </c>
      <c r="ZE166" s="459">
        <f t="shared" ca="1" si="331"/>
        <v>-0.45059753386713902</v>
      </c>
      <c r="ZF166" s="484">
        <f t="shared" ca="1" si="355"/>
        <v>-3.2485432480444082E-2</v>
      </c>
      <c r="ZG166" s="484">
        <f t="shared" ca="1" si="355"/>
        <v>-7.9385408814590788E-2</v>
      </c>
      <c r="ZH166" s="484">
        <f t="shared" ca="1" si="355"/>
        <v>-6.6861590023482048E-2</v>
      </c>
      <c r="ZI166" s="484">
        <f t="shared" ca="1" si="355"/>
        <v>-0.10994440291961401</v>
      </c>
      <c r="ZJ166" s="484">
        <f t="shared" ca="1" si="355"/>
        <v>-7.0517242631671764E-2</v>
      </c>
      <c r="ZK166" s="484">
        <f t="shared" ca="1" si="355"/>
        <v>-0.45846359133667092</v>
      </c>
      <c r="ZL166" s="484">
        <f t="shared" ca="1" si="355"/>
        <v>-0.26844088558371526</v>
      </c>
      <c r="ZM166" s="484">
        <f t="shared" ca="1" si="350"/>
        <v>9.4446117703140112E-2</v>
      </c>
      <c r="ZN166" s="484">
        <f t="shared" ca="1" si="350"/>
        <v>8.9770705925095284E-2</v>
      </c>
      <c r="ZO166" s="484">
        <f t="shared" ca="1" si="350"/>
        <v>-9.4877609903830637E-2</v>
      </c>
      <c r="ZP166" s="484">
        <f t="shared" ca="1" si="350"/>
        <v>2.6000050859821721E-2</v>
      </c>
      <c r="ZQ166" s="484">
        <f t="shared" ca="1" si="350"/>
        <v>-1.1497069191506403E-2</v>
      </c>
      <c r="ZR166" s="484">
        <f t="shared" ca="1" si="350"/>
        <v>-4.5981105838852197E-2</v>
      </c>
      <c r="ZS166" s="484">
        <f t="shared" ca="1" si="350"/>
        <v>-0.15566484199248667</v>
      </c>
      <c r="ZT166" s="484">
        <f t="shared" ca="1" si="350"/>
        <v>-2.7291061507312073E-2</v>
      </c>
      <c r="ZU166" s="484">
        <f t="shared" ca="1" si="351"/>
        <v>-0.14233535924410209</v>
      </c>
      <c r="ZV166" s="484">
        <f t="shared" ca="1" si="351"/>
        <v>-8.3701405664608222E-2</v>
      </c>
      <c r="ZW166" s="484">
        <f t="shared" ca="1" si="351"/>
        <v>-0.21297640668151291</v>
      </c>
      <c r="ZX166" s="484">
        <f t="shared" ca="1" si="351"/>
        <v>-4.9666031249752343E-2</v>
      </c>
      <c r="ZY166" s="484">
        <f t="shared" ca="1" si="351"/>
        <v>-9.6348193705378546E-2</v>
      </c>
      <c r="ZZ166" s="484">
        <f t="shared" ca="1" si="351"/>
        <v>-0.10453336023703505</v>
      </c>
      <c r="AAA166" s="484">
        <f t="shared" ca="1" si="351"/>
        <v>-0.12660158011754657</v>
      </c>
      <c r="AAB166" s="484">
        <f t="shared" ca="1" si="351"/>
        <v>-0.10150745433592355</v>
      </c>
      <c r="AAC166" s="484">
        <f t="shared" ca="1" si="351"/>
        <v>-7.4874871608304394E-3</v>
      </c>
      <c r="AAD166" s="484">
        <f t="shared" ca="1" si="351"/>
        <v>-7.8682240113631882E-2</v>
      </c>
      <c r="AAE166" s="484">
        <f t="shared" ca="1" si="351"/>
        <v>-4.0219644611828483E-2</v>
      </c>
      <c r="AAF166" s="484">
        <f t="shared" ca="1" si="351"/>
        <v>-6.120902348854227E-2</v>
      </c>
      <c r="AAG166" s="484">
        <f t="shared" ca="1" si="351"/>
        <v>-4.3018323338477257E-2</v>
      </c>
      <c r="AAH166" s="484">
        <f t="shared" ca="1" si="351"/>
        <v>-3.8008707897835295E-2</v>
      </c>
      <c r="AAI166" s="484">
        <f t="shared" ca="1" si="351"/>
        <v>-6.0338538063910964E-2</v>
      </c>
      <c r="AAJ166" s="484">
        <f t="shared" ca="1" si="351"/>
        <v>-5.2025335368730337E-2</v>
      </c>
      <c r="AAK166" s="484">
        <f t="shared" ca="1" si="363"/>
        <v>-3.3183772310049216E-2</v>
      </c>
      <c r="AAL166" s="484">
        <f t="shared" ca="1" si="364"/>
        <v>-1.741238539122681E-2</v>
      </c>
      <c r="AAM166" s="484">
        <f t="shared" ca="1" si="365"/>
        <v>-2.189532836791554E-2</v>
      </c>
      <c r="AAN166" s="484">
        <f t="shared" ca="1" si="366"/>
        <v>-6.1359063816095079E-2</v>
      </c>
      <c r="AAO166" s="484">
        <f t="shared" ca="1" si="367"/>
        <v>-6.3937554045021938E-2</v>
      </c>
      <c r="AAP166" s="484">
        <f t="shared" ca="1" si="357"/>
        <v>-2.8906649957960041E-2</v>
      </c>
      <c r="AAQ166" s="484">
        <f t="shared" ca="1" si="357"/>
        <v>7.2202153341576855E-2</v>
      </c>
      <c r="AAR166" s="484">
        <f t="shared" ca="1" si="357"/>
        <v>-3.6651122693945694E-2</v>
      </c>
      <c r="AAS166" s="484">
        <f t="shared" ca="1" si="357"/>
        <v>-3.1171595822786675E-2</v>
      </c>
      <c r="AAT166" s="484">
        <f t="shared" ca="1" si="340"/>
        <v>0.1027465411596778</v>
      </c>
      <c r="AAU166" s="484">
        <f t="shared" ca="1" si="340"/>
        <v>0.12363824729832018</v>
      </c>
      <c r="AAV166" s="484">
        <f t="shared" ca="1" si="340"/>
        <v>-8.8571357168320833E-2</v>
      </c>
      <c r="AAW166" s="484">
        <f t="shared" ca="1" si="340"/>
        <v>-6.3917050252045346E-2</v>
      </c>
      <c r="AAX166" s="484">
        <f t="shared" ca="1" si="340"/>
        <v>-0.19855844005798462</v>
      </c>
      <c r="AAY166" s="484">
        <f t="shared" ca="1" si="340"/>
        <v>-0.12312049482031152</v>
      </c>
      <c r="AAZ166" s="484">
        <f t="shared" ca="1" si="340"/>
        <v>-0.11856365915979221</v>
      </c>
      <c r="ABA166" s="484">
        <f t="shared" ca="1" si="340"/>
        <v>-0.10451532592333997</v>
      </c>
    </row>
    <row r="167" spans="1:729" ht="15" customHeight="1" x14ac:dyDescent="0.35">
      <c r="A167" s="498">
        <v>165</v>
      </c>
      <c r="B167" s="628"/>
      <c r="C167" s="606" t="s">
        <v>8220</v>
      </c>
      <c r="D167" s="629">
        <v>724</v>
      </c>
      <c r="E167" s="630" t="s">
        <v>8221</v>
      </c>
      <c r="F167" s="631" t="s">
        <v>1351</v>
      </c>
      <c r="G167" s="632">
        <v>46754.783000000003</v>
      </c>
      <c r="H167" s="504">
        <v>1430848.6483951192</v>
      </c>
      <c r="I167" s="505">
        <v>30390</v>
      </c>
      <c r="J167" s="515" t="s">
        <v>8222</v>
      </c>
      <c r="K167" s="469">
        <v>2</v>
      </c>
      <c r="L167" s="532" t="s">
        <v>8223</v>
      </c>
      <c r="M167" s="817">
        <v>17</v>
      </c>
      <c r="N167" s="818">
        <v>0.88009999999999999</v>
      </c>
      <c r="O167" s="819">
        <v>0.88819999999999999</v>
      </c>
      <c r="P167" s="820">
        <v>0.85309999999999997</v>
      </c>
      <c r="Q167" s="821">
        <v>0.89890000000000003</v>
      </c>
      <c r="R167" s="818">
        <v>0.84519999999999995</v>
      </c>
      <c r="S167" s="822">
        <v>0.84150000000000003</v>
      </c>
      <c r="T167" s="822">
        <v>0.9375</v>
      </c>
      <c r="U167" s="822">
        <v>0.91303999999999996</v>
      </c>
      <c r="V167" s="822">
        <v>0.94489999999999996</v>
      </c>
      <c r="W167" s="656" t="s">
        <v>8224</v>
      </c>
      <c r="X167" s="875" t="s">
        <v>8225</v>
      </c>
      <c r="Y167" s="517">
        <v>5</v>
      </c>
      <c r="Z167" s="517">
        <v>3</v>
      </c>
      <c r="AA167" s="578" t="s">
        <v>8226</v>
      </c>
      <c r="AB167" s="903">
        <v>2015</v>
      </c>
      <c r="AC167" s="369">
        <v>1</v>
      </c>
      <c r="AD167" s="572" t="s">
        <v>8227</v>
      </c>
      <c r="AE167" s="817">
        <v>1</v>
      </c>
      <c r="AF167" s="751" t="s">
        <v>8228</v>
      </c>
      <c r="AG167" s="578" t="s">
        <v>8229</v>
      </c>
      <c r="AH167" s="647">
        <v>1</v>
      </c>
      <c r="AI167" s="647">
        <v>4</v>
      </c>
      <c r="AJ167" s="647">
        <v>2018</v>
      </c>
      <c r="AK167" s="752" t="s">
        <v>1249</v>
      </c>
      <c r="AL167" s="578" t="s">
        <v>8230</v>
      </c>
      <c r="AM167" s="650">
        <v>1</v>
      </c>
      <c r="AN167" s="647" t="s">
        <v>1188</v>
      </c>
      <c r="AO167" s="647" t="s">
        <v>1188</v>
      </c>
      <c r="AP167" s="647">
        <v>1</v>
      </c>
      <c r="AQ167" s="647">
        <v>1</v>
      </c>
      <c r="AR167" s="647">
        <v>1</v>
      </c>
      <c r="AS167" s="647">
        <v>1</v>
      </c>
      <c r="AT167" s="647">
        <v>1</v>
      </c>
      <c r="AU167" s="648">
        <v>1</v>
      </c>
      <c r="AV167" s="785" t="s">
        <v>8231</v>
      </c>
      <c r="AW167" s="642" t="s">
        <v>7339</v>
      </c>
      <c r="AX167" s="643">
        <v>2</v>
      </c>
      <c r="AY167" s="709" t="s">
        <v>8232</v>
      </c>
      <c r="AZ167" s="645">
        <v>2</v>
      </c>
      <c r="BA167" s="603" t="s">
        <v>8233</v>
      </c>
      <c r="BB167" s="631" t="s">
        <v>8234</v>
      </c>
      <c r="BC167" s="646" t="s">
        <v>8235</v>
      </c>
      <c r="BD167" s="631" t="s">
        <v>1607</v>
      </c>
      <c r="BE167" s="631" t="s">
        <v>1317</v>
      </c>
      <c r="BF167" s="631">
        <v>3</v>
      </c>
      <c r="BG167" s="631">
        <v>2002</v>
      </c>
      <c r="BH167" s="631" t="s">
        <v>1197</v>
      </c>
      <c r="BI167" s="631">
        <v>1</v>
      </c>
      <c r="BJ167" s="631">
        <v>1</v>
      </c>
      <c r="BK167" s="631" t="s">
        <v>1318</v>
      </c>
      <c r="BL167" s="631" t="s">
        <v>1257</v>
      </c>
      <c r="BM167" s="709" t="s">
        <v>8236</v>
      </c>
      <c r="BN167" s="647">
        <v>1714</v>
      </c>
      <c r="BO167" s="557" t="s">
        <v>8237</v>
      </c>
      <c r="BP167" s="647">
        <v>1999</v>
      </c>
      <c r="BQ167" s="647">
        <v>3</v>
      </c>
      <c r="BR167" s="647">
        <v>4</v>
      </c>
      <c r="BS167" s="647" t="s">
        <v>1188</v>
      </c>
      <c r="BT167" s="647" t="s">
        <v>1188</v>
      </c>
      <c r="BU167" s="647" t="s">
        <v>1188</v>
      </c>
      <c r="BV167" s="648" t="s">
        <v>1188</v>
      </c>
      <c r="BW167" s="649" t="s">
        <v>8238</v>
      </c>
      <c r="BX167" s="650">
        <v>1992</v>
      </c>
      <c r="BY167" s="647" t="s">
        <v>1611</v>
      </c>
      <c r="BZ167" s="651" t="s">
        <v>7936</v>
      </c>
      <c r="CA167" s="647">
        <v>2</v>
      </c>
      <c r="CB167" s="647" t="s">
        <v>1214</v>
      </c>
      <c r="CC167" s="557" t="s">
        <v>8239</v>
      </c>
      <c r="CD167" s="652">
        <v>1999</v>
      </c>
      <c r="CE167" s="647">
        <v>3</v>
      </c>
      <c r="CF167" s="647">
        <v>2</v>
      </c>
      <c r="CG167" s="515" t="s">
        <v>8238</v>
      </c>
      <c r="CH167" s="647">
        <v>1992</v>
      </c>
      <c r="CI167" s="647">
        <v>1952</v>
      </c>
      <c r="CJ167" s="647">
        <v>3</v>
      </c>
      <c r="CK167" s="651" t="s">
        <v>8240</v>
      </c>
      <c r="CL167" s="651" t="s">
        <v>8241</v>
      </c>
      <c r="CM167" s="647">
        <v>2</v>
      </c>
      <c r="CN167" s="647" t="s">
        <v>1214</v>
      </c>
      <c r="CO167" s="557" t="s">
        <v>8242</v>
      </c>
      <c r="CP167" s="647">
        <v>1999</v>
      </c>
      <c r="CQ167" s="647">
        <v>3</v>
      </c>
      <c r="CR167" s="650">
        <v>2</v>
      </c>
      <c r="CS167" s="551" t="s">
        <v>8239</v>
      </c>
      <c r="CT167" s="647">
        <v>1999</v>
      </c>
      <c r="CU167" s="648">
        <v>3</v>
      </c>
      <c r="CV167" s="649" t="s">
        <v>8243</v>
      </c>
      <c r="CW167" s="430">
        <v>2006</v>
      </c>
      <c r="CX167" s="657">
        <v>2</v>
      </c>
      <c r="CY167" s="656" t="s">
        <v>8244</v>
      </c>
      <c r="CZ167" s="647">
        <v>2011</v>
      </c>
      <c r="DA167" s="657">
        <v>3</v>
      </c>
      <c r="DB167" s="723">
        <v>3028600</v>
      </c>
      <c r="DC167" s="753">
        <v>3</v>
      </c>
      <c r="DD167" s="659" t="s">
        <v>1493</v>
      </c>
      <c r="DE167" s="648">
        <v>2017</v>
      </c>
      <c r="DF167" s="708" t="s">
        <v>8245</v>
      </c>
      <c r="DG167" s="664" t="s">
        <v>8246</v>
      </c>
      <c r="DH167" s="666">
        <v>1</v>
      </c>
      <c r="DI167" s="710" t="s">
        <v>1262</v>
      </c>
      <c r="DJ167" s="578" t="s">
        <v>8247</v>
      </c>
      <c r="DK167" s="665">
        <v>2003</v>
      </c>
      <c r="DL167" s="665">
        <v>3</v>
      </c>
      <c r="DM167" s="655">
        <v>1</v>
      </c>
      <c r="DN167" s="790" t="s">
        <v>8248</v>
      </c>
      <c r="DO167" s="791" t="s">
        <v>8249</v>
      </c>
      <c r="DP167" s="663">
        <v>1</v>
      </c>
      <c r="DQ167" s="642" t="s">
        <v>1262</v>
      </c>
      <c r="DR167" s="578" t="s">
        <v>8250</v>
      </c>
      <c r="DS167" s="753">
        <v>2003</v>
      </c>
      <c r="DT167" s="753">
        <v>3</v>
      </c>
      <c r="DU167" s="657">
        <v>1</v>
      </c>
      <c r="DV167" s="651" t="s">
        <v>8251</v>
      </c>
      <c r="DW167" s="578" t="s">
        <v>8252</v>
      </c>
      <c r="DX167" s="647">
        <v>2005</v>
      </c>
      <c r="DY167" s="647">
        <v>3</v>
      </c>
      <c r="DZ167" s="647">
        <v>2</v>
      </c>
      <c r="EA167" s="603" t="s">
        <v>8252</v>
      </c>
      <c r="EB167" s="506" t="s">
        <v>8253</v>
      </c>
      <c r="EC167" s="647">
        <v>1</v>
      </c>
      <c r="ED167" s="668" t="s">
        <v>1262</v>
      </c>
      <c r="EE167" s="647">
        <v>2002</v>
      </c>
      <c r="EF167" s="647">
        <v>3</v>
      </c>
      <c r="EG167" s="650" t="s">
        <v>1505</v>
      </c>
      <c r="EH167" s="648" t="s">
        <v>1221</v>
      </c>
      <c r="EI167" s="551" t="s">
        <v>8231</v>
      </c>
      <c r="EJ167" s="651" t="s">
        <v>7339</v>
      </c>
      <c r="EK167" s="647" t="s">
        <v>1188</v>
      </c>
      <c r="EL167" s="647" t="s">
        <v>1188</v>
      </c>
      <c r="EM167" s="669" t="s">
        <v>1188</v>
      </c>
      <c r="EN167" s="647" t="s">
        <v>8254</v>
      </c>
      <c r="EO167" s="670" t="s">
        <v>8255</v>
      </c>
      <c r="EP167" s="556">
        <v>1</v>
      </c>
      <c r="EQ167" s="556" t="s">
        <v>1262</v>
      </c>
      <c r="ER167" s="557" t="s">
        <v>8256</v>
      </c>
      <c r="ES167" s="556">
        <v>2012</v>
      </c>
      <c r="ET167" s="556">
        <v>3</v>
      </c>
      <c r="EU167" s="671">
        <v>1</v>
      </c>
      <c r="EV167" s="672"/>
      <c r="EW167" s="673"/>
      <c r="EX167" s="674"/>
      <c r="EY167" s="631" t="s">
        <v>1188</v>
      </c>
      <c r="EZ167" s="631" t="s">
        <v>1188</v>
      </c>
      <c r="FA167" s="675"/>
      <c r="FB167" s="648">
        <v>0</v>
      </c>
      <c r="FC167" s="676" t="s">
        <v>1700</v>
      </c>
      <c r="FD167" s="647" t="s">
        <v>1012</v>
      </c>
      <c r="FE167" s="648"/>
      <c r="FF167" s="652" t="s">
        <v>1379</v>
      </c>
      <c r="FG167" s="563" t="s">
        <v>1701</v>
      </c>
      <c r="FH167" s="631" t="str">
        <f t="shared" si="266"/>
        <v>A</v>
      </c>
      <c r="FI167" s="677">
        <f t="shared" si="267"/>
        <v>3.3666666666666667</v>
      </c>
      <c r="FJ167" s="678">
        <f t="shared" si="268"/>
        <v>3.6</v>
      </c>
      <c r="FK167" s="679">
        <f t="shared" si="269"/>
        <v>3.5</v>
      </c>
      <c r="FL167" s="680">
        <f t="shared" si="270"/>
        <v>3</v>
      </c>
      <c r="FM167" s="681">
        <v>2</v>
      </c>
      <c r="FN167" s="430">
        <v>2009</v>
      </c>
      <c r="FO167" s="686" t="s">
        <v>8257</v>
      </c>
      <c r="FP167" s="557" t="s">
        <v>8258</v>
      </c>
      <c r="FQ167" s="430">
        <v>1</v>
      </c>
      <c r="FR167" s="682" t="s">
        <v>1285</v>
      </c>
      <c r="FS167" s="369">
        <v>2</v>
      </c>
      <c r="FT167" s="430">
        <v>2007</v>
      </c>
      <c r="FU167" s="572" t="s">
        <v>8259</v>
      </c>
      <c r="FV167" s="369">
        <v>2</v>
      </c>
      <c r="FW167" s="430">
        <v>2015</v>
      </c>
      <c r="FX167" s="572" t="s">
        <v>8260</v>
      </c>
      <c r="FY167" s="369">
        <v>2</v>
      </c>
      <c r="FZ167" s="430">
        <v>2013</v>
      </c>
      <c r="GA167" s="686" t="s">
        <v>8261</v>
      </c>
      <c r="GB167" s="572" t="s">
        <v>8262</v>
      </c>
      <c r="GC167" s="369">
        <v>2</v>
      </c>
      <c r="GD167" s="430">
        <v>2015</v>
      </c>
      <c r="GE167" s="686" t="s">
        <v>8263</v>
      </c>
      <c r="GF167" s="572" t="s">
        <v>8264</v>
      </c>
      <c r="GG167" s="369">
        <v>2</v>
      </c>
      <c r="GH167" s="430">
        <v>2015</v>
      </c>
      <c r="GI167" s="686" t="s">
        <v>8265</v>
      </c>
      <c r="GJ167" s="573" t="s">
        <v>8266</v>
      </c>
      <c r="GK167" s="369">
        <v>2</v>
      </c>
      <c r="GL167" s="430">
        <v>2006</v>
      </c>
      <c r="GM167" s="686" t="s">
        <v>8267</v>
      </c>
      <c r="GN167" s="572" t="s">
        <v>8268</v>
      </c>
      <c r="GO167" s="676">
        <v>1</v>
      </c>
      <c r="GP167" s="730" t="s">
        <v>8269</v>
      </c>
      <c r="GQ167" s="843">
        <v>0</v>
      </c>
      <c r="GR167" s="843">
        <v>1</v>
      </c>
      <c r="GS167" s="843">
        <v>0</v>
      </c>
      <c r="GT167" s="944">
        <v>0</v>
      </c>
      <c r="GU167" s="945">
        <v>1</v>
      </c>
      <c r="GV167" s="730" t="s">
        <v>8269</v>
      </c>
      <c r="GW167" s="843">
        <v>1</v>
      </c>
      <c r="GX167" s="944">
        <v>0</v>
      </c>
      <c r="GY167" s="945">
        <v>0</v>
      </c>
      <c r="GZ167" s="946" t="s">
        <v>1188</v>
      </c>
      <c r="HA167" s="583" t="s">
        <v>1293</v>
      </c>
      <c r="HB167" s="584">
        <v>1</v>
      </c>
      <c r="HC167" s="585">
        <v>2</v>
      </c>
      <c r="HD167" s="586" t="s">
        <v>8270</v>
      </c>
      <c r="HE167" s="471" t="s">
        <v>8271</v>
      </c>
      <c r="HF167" s="587">
        <v>1992</v>
      </c>
      <c r="HG167" s="587">
        <v>1999</v>
      </c>
      <c r="HH167" s="588">
        <v>2</v>
      </c>
      <c r="HI167" s="586" t="s">
        <v>8272</v>
      </c>
      <c r="HJ167" s="471" t="s">
        <v>8273</v>
      </c>
      <c r="HK167" s="691">
        <v>1994</v>
      </c>
      <c r="HL167" s="692">
        <v>2</v>
      </c>
      <c r="HM167" s="591" t="s">
        <v>8274</v>
      </c>
      <c r="HN167" s="592">
        <v>2013</v>
      </c>
      <c r="HO167" s="681" t="s">
        <v>1188</v>
      </c>
      <c r="HP167" s="574" t="s">
        <v>1188</v>
      </c>
      <c r="HQ167" s="472" t="str">
        <f t="shared" si="271"/>
        <v>-</v>
      </c>
      <c r="HR167" s="593" t="s">
        <v>1188</v>
      </c>
      <c r="HS167" s="574" t="s">
        <v>1188</v>
      </c>
      <c r="HT167" s="574" t="s">
        <v>1188</v>
      </c>
      <c r="HU167" s="574" t="s">
        <v>1188</v>
      </c>
      <c r="HV167" s="574" t="s">
        <v>1188</v>
      </c>
      <c r="HW167" s="574" t="s">
        <v>1188</v>
      </c>
      <c r="HX167" s="574" t="s">
        <v>1188</v>
      </c>
      <c r="HY167" s="574" t="s">
        <v>1188</v>
      </c>
      <c r="HZ167" s="574" t="s">
        <v>1188</v>
      </c>
      <c r="IA167" s="574" t="s">
        <v>1188</v>
      </c>
      <c r="IB167" s="574" t="s">
        <v>1188</v>
      </c>
      <c r="IC167" s="574" t="s">
        <v>1188</v>
      </c>
      <c r="ID167" s="681" t="s">
        <v>1188</v>
      </c>
      <c r="IE167" s="369" t="s">
        <v>1188</v>
      </c>
      <c r="IF167" s="574" t="s">
        <v>1188</v>
      </c>
      <c r="IG167" s="472" t="str">
        <f t="shared" si="272"/>
        <v>-</v>
      </c>
      <c r="IH167" s="609">
        <v>0.72836734904395062</v>
      </c>
      <c r="II167" s="694">
        <v>0.70956383342595652</v>
      </c>
      <c r="IJ167" s="695">
        <v>0.71364234338897414</v>
      </c>
      <c r="IK167" s="696">
        <v>0.65578546363930434</v>
      </c>
      <c r="IL167" s="696">
        <v>0.70832129521957909</v>
      </c>
      <c r="IM167" s="697">
        <v>0.76050623145596852</v>
      </c>
      <c r="IN167" s="599">
        <v>3</v>
      </c>
      <c r="IO167" s="600">
        <v>1</v>
      </c>
      <c r="IP167" s="601">
        <v>1</v>
      </c>
      <c r="IQ167" s="600">
        <v>38</v>
      </c>
      <c r="IR167" s="587">
        <v>54</v>
      </c>
      <c r="IS167" s="601">
        <v>92</v>
      </c>
      <c r="IT167" s="599" t="s">
        <v>1188</v>
      </c>
      <c r="IU167" s="600" t="s">
        <v>1188</v>
      </c>
      <c r="IV167" s="587" t="s">
        <v>1188</v>
      </c>
      <c r="IW167" s="601" t="s">
        <v>1188</v>
      </c>
      <c r="IX167" s="602" t="s">
        <v>1188</v>
      </c>
      <c r="IY167" s="681">
        <v>1</v>
      </c>
      <c r="IZ167" s="603" t="s">
        <v>8275</v>
      </c>
      <c r="JA167" s="681">
        <v>2</v>
      </c>
      <c r="JB167" s="603" t="s">
        <v>8276</v>
      </c>
      <c r="JC167" s="681">
        <v>2</v>
      </c>
      <c r="JD167" s="430">
        <v>1</v>
      </c>
      <c r="JE167" s="686" t="s">
        <v>8277</v>
      </c>
      <c r="JF167" s="557" t="s">
        <v>8278</v>
      </c>
      <c r="JG167" s="592">
        <v>2019</v>
      </c>
      <c r="JH167" s="369">
        <v>1</v>
      </c>
      <c r="JI167" s="430">
        <v>3</v>
      </c>
      <c r="JJ167" s="686" t="s">
        <v>8279</v>
      </c>
      <c r="JK167" s="557" t="s">
        <v>8227</v>
      </c>
      <c r="JL167" s="592">
        <v>2015</v>
      </c>
      <c r="JM167" s="369">
        <v>1</v>
      </c>
      <c r="JN167" s="430">
        <v>3</v>
      </c>
      <c r="JO167" s="430">
        <v>1</v>
      </c>
      <c r="JP167" s="686" t="s">
        <v>8280</v>
      </c>
      <c r="JQ167" s="557" t="s">
        <v>8281</v>
      </c>
      <c r="JR167" s="592">
        <v>2019</v>
      </c>
      <c r="JS167" s="369">
        <v>2</v>
      </c>
      <c r="JT167" s="430">
        <v>3</v>
      </c>
      <c r="JU167" s="686" t="s">
        <v>8282</v>
      </c>
      <c r="JV167" s="557" t="s">
        <v>8283</v>
      </c>
      <c r="JW167" s="592">
        <v>2017</v>
      </c>
      <c r="JX167" s="606">
        <v>2</v>
      </c>
      <c r="JY167" s="750" t="s">
        <v>8284</v>
      </c>
      <c r="JZ167" s="606">
        <v>2015</v>
      </c>
      <c r="KA167" s="606">
        <f t="shared" si="273"/>
        <v>9</v>
      </c>
      <c r="KB167" s="606">
        <v>3</v>
      </c>
      <c r="KC167" s="606">
        <v>1</v>
      </c>
      <c r="KD167" s="606">
        <v>3</v>
      </c>
      <c r="KE167" s="606">
        <v>2</v>
      </c>
      <c r="KF167" s="606">
        <f t="shared" si="274"/>
        <v>13</v>
      </c>
      <c r="KG167" s="606">
        <v>3</v>
      </c>
      <c r="KH167" s="606">
        <v>5</v>
      </c>
      <c r="KI167" s="606">
        <v>4</v>
      </c>
      <c r="KJ167" s="606">
        <v>1</v>
      </c>
      <c r="KK167" s="606">
        <v>1</v>
      </c>
      <c r="KL167" s="606">
        <v>1</v>
      </c>
      <c r="KM167" s="608">
        <f t="shared" si="345"/>
        <v>0.69980893135070799</v>
      </c>
      <c r="KN167" s="609">
        <v>0.99904465675354004</v>
      </c>
      <c r="KO167" s="609">
        <v>79.807693481445313</v>
      </c>
      <c r="KP167" s="610">
        <v>7</v>
      </c>
      <c r="KQ167" s="608">
        <f t="shared" si="346"/>
        <v>0.62935922145843504</v>
      </c>
      <c r="KR167" s="609">
        <v>0.64679610729217529</v>
      </c>
      <c r="KS167" s="609">
        <v>73.557693481445313</v>
      </c>
      <c r="KT167" s="610">
        <v>9</v>
      </c>
      <c r="KU167" s="610">
        <v>62</v>
      </c>
      <c r="KV167" s="606" t="s">
        <v>5586</v>
      </c>
      <c r="KW167" s="606" t="s">
        <v>8220</v>
      </c>
      <c r="KX167" s="700" t="str">
        <f t="shared" ca="1" si="275"/>
        <v>A</v>
      </c>
      <c r="KY167" s="701">
        <f t="shared" ca="1" si="276"/>
        <v>0.86819941474950646</v>
      </c>
      <c r="KZ167" s="702">
        <f t="shared" ca="1" si="235"/>
        <v>0.87198352941176471</v>
      </c>
      <c r="LA167" s="703">
        <f t="shared" ca="1" si="236"/>
        <v>0.87281904761904761</v>
      </c>
      <c r="LB167" s="703">
        <f t="shared" ca="1" si="237"/>
        <v>0.83629999999999993</v>
      </c>
      <c r="LC167" s="704">
        <f t="shared" ca="1" si="238"/>
        <v>0.89169508196721314</v>
      </c>
      <c r="LD167" s="696" cm="1">
        <f t="array" aca="1" ref="LD167" ca="1">INDIRECT(LD$203&amp;ROW())*LD$205</f>
        <v>8</v>
      </c>
      <c r="LE167" s="696" cm="1">
        <f t="array" aca="1" ref="LE167" ca="1">INDIRECT(LE$203&amp;ROW())*LE$205</f>
        <v>8</v>
      </c>
      <c r="LF167" s="696" cm="1">
        <f t="array" aca="1" ref="LF167" ca="1">INDIRECT(LF$203&amp;ROW())*LF$205</f>
        <v>8</v>
      </c>
      <c r="LG167" s="696" cm="1">
        <f t="array" aca="1" ref="LG167" ca="1">INDIRECT(LG$203&amp;ROW())*LG$205</f>
        <v>3</v>
      </c>
      <c r="LH167" s="696" cm="1">
        <f t="array" aca="1" ref="LH167" ca="1">INDIRECT(LH$203&amp;ROW())*LH$205</f>
        <v>3</v>
      </c>
      <c r="LI167" s="696" cm="1">
        <f t="array" aca="1" ref="LI167" ca="1">INDIRECT(LI$203&amp;ROW())*LI$205</f>
        <v>3</v>
      </c>
      <c r="LJ167" s="696" cm="1">
        <f t="array" aca="1" ref="LJ167" ca="1">INDIRECT(LJ$203&amp;ROW())*LJ$205</f>
        <v>3</v>
      </c>
      <c r="LK167" s="696" cm="1">
        <f t="array" aca="1" ref="LK167" ca="1">INDIRECT(LK$203&amp;ROW())*LK$205</f>
        <v>3</v>
      </c>
      <c r="LL167" s="696" cm="1">
        <f t="array" aca="1" ref="LL167" ca="1">INDIRECT(LL$203&amp;ROW())*LL$205</f>
        <v>3</v>
      </c>
      <c r="LM167" s="696" cm="1">
        <f t="array" aca="1" ref="LM167" ca="1">INDIRECT(LM$203&amp;ROW())*LM$205</f>
        <v>6</v>
      </c>
      <c r="LN167" s="696" cm="1">
        <f t="array" aca="1" ref="LN167" ca="1">INDIRECT(LN$203&amp;ROW())*LN$205</f>
        <v>3</v>
      </c>
      <c r="LO167" s="696" cm="1">
        <f t="array" aca="1" ref="LO167" ca="1">INDIRECT(LO$203&amp;ROW())*LO$205</f>
        <v>6</v>
      </c>
      <c r="LP167" s="696" cm="1">
        <f t="array" aca="1" ref="LP167" ca="1">INDIRECT(LP$203&amp;ROW())*LP$205</f>
        <v>4</v>
      </c>
      <c r="LQ167" s="696" cm="1">
        <f t="array" aca="1" ref="LQ167" ca="1">IF(INDIRECT(LQ$203&amp;ROW())="-",0,INDIRECT(LQ$203&amp;ROW())*LQ$205)</f>
        <v>5.1185999999999998</v>
      </c>
      <c r="LR167" s="696" cm="1">
        <f t="array" aca="1" ref="LR167" ca="1">INDIRECT(LR$203&amp;ROW())*LR$205</f>
        <v>8</v>
      </c>
      <c r="LS167" s="696" cm="1">
        <f t="array" aca="1" ref="LS167" ca="1">IF(INDIRECT(LS$203&amp;ROW())="-",0,INDIRECT(LS$203&amp;ROW())*LS$205)</f>
        <v>5.3292000000000002</v>
      </c>
      <c r="LT167" s="696" cm="1">
        <f t="array" aca="1" ref="LT167" ca="1">INDIRECT(LT$203&amp;ROW())*LT$205</f>
        <v>4</v>
      </c>
      <c r="LU167" s="696" cm="1">
        <f t="array" aca="1" ref="LU167" ca="1">INDIRECT(LU$203&amp;ROW())*LU$205</f>
        <v>2</v>
      </c>
      <c r="LV167" s="696" cm="1">
        <f t="array" aca="1" ref="LV167" ca="1">INDIRECT(LV$203&amp;ROW())*LV$205</f>
        <v>3</v>
      </c>
      <c r="LW167" s="696" cm="1">
        <f t="array" aca="1" ref="LW167" ca="1">INDIRECT(LW$203&amp;ROW())*LW$205</f>
        <v>2</v>
      </c>
      <c r="LX167" s="696" cm="1">
        <f t="array" aca="1" ref="LX167" ca="1">INDIRECT(LX$203&amp;ROW())*LX$205</f>
        <v>2</v>
      </c>
      <c r="LY167" s="696" cm="1">
        <f t="array" aca="1" ref="LY167" ca="1">IF(INDIRECT(LY$203&amp;ROW())="-",0,INDIRECT(LY$203&amp;ROW())*LY$205)</f>
        <v>5.0711999999999993</v>
      </c>
      <c r="LZ167" s="696" cm="1">
        <f t="array" aca="1" ref="LZ167" ca="1">INDIRECT(LZ$203&amp;ROW())*LZ$205</f>
        <v>2</v>
      </c>
      <c r="MA167" s="696" cm="1">
        <f t="array" aca="1" ref="MA167" ca="1">INDIRECT(MA$203&amp;ROW())*MA$205</f>
        <v>4</v>
      </c>
      <c r="MB167" s="696" cm="1">
        <f t="array" aca="1" ref="MB167" ca="1">INDIRECT(MB$203&amp;ROW())*MB$205</f>
        <v>4</v>
      </c>
      <c r="MC167" s="696" cm="1">
        <f t="array" aca="1" ref="MC167" ca="1">IF($MB167=0,0,INDIRECT(MC$203&amp;ROW())*MC$205)</f>
        <v>0</v>
      </c>
      <c r="MD167" s="696" cm="1">
        <f t="array" aca="1" ref="MD167" ca="1">IF($MB167=0,0,INDIRECT(MD$203&amp;ROW())*MD$205)</f>
        <v>0.5</v>
      </c>
      <c r="ME167" s="696" cm="1">
        <f t="array" aca="1" ref="ME167" ca="1">IF($MB167=0,0,INDIRECT(ME$203&amp;ROW())*ME$205)</f>
        <v>0</v>
      </c>
      <c r="MF167" s="696" cm="1">
        <f t="array" aca="1" ref="MF167" ca="1">IF($MB167=0,0,INDIRECT(MF$203&amp;ROW())*MF$205)</f>
        <v>0</v>
      </c>
      <c r="MG167" s="696" cm="1">
        <f t="array" aca="1" ref="MG167" ca="1">INDIRECT(MG$203&amp;ROW())*MG$205</f>
        <v>4</v>
      </c>
      <c r="MH167" s="696" cm="1">
        <f t="array" aca="1" ref="MH167" ca="1">IF($MG167=0,0,INDIRECT(MH$203&amp;ROW())*MH$205)</f>
        <v>0.5</v>
      </c>
      <c r="MI167" s="696" cm="1">
        <f t="array" aca="1" ref="MI167" ca="1">IF($MG167=0,0,INDIRECT(MI$203&amp;ROW())*MI$205)</f>
        <v>0</v>
      </c>
      <c r="MJ167" s="696" cm="1">
        <f t="array" aca="1" ref="MJ167" ca="1">INDIRECT(MJ$203&amp;ROW())*MJ$205</f>
        <v>0</v>
      </c>
      <c r="MK167" s="696" cm="1">
        <f t="array" aca="1" ref="MK167" ca="1">INDIRECT(MK$203&amp;ROW())*MK$205</f>
        <v>4</v>
      </c>
      <c r="ML167" s="696" cm="1">
        <f t="array" aca="1" ref="ML167" ca="1">INDIRECT(ML$203&amp;ROW())*ML$205</f>
        <v>6</v>
      </c>
      <c r="MM167" s="696" cm="1">
        <f t="array" aca="1" ref="MM167" ca="1">INDIRECT(MM$203&amp;ROW())*MM$205</f>
        <v>6</v>
      </c>
      <c r="MN167" s="696" cm="1">
        <f t="array" aca="1" ref="MN167" ca="1">INDIRECT(MN$203&amp;ROW())*MN$205</f>
        <v>4</v>
      </c>
      <c r="MO167" s="696" cm="1">
        <f t="array" aca="1" ref="MO167" ca="1">INDIRECT(MO$203&amp;ROW())*MO$205</f>
        <v>2</v>
      </c>
      <c r="MP167" s="696" cm="1">
        <f t="array" aca="1" ref="MP167" ca="1">INDIRECT(MP$203&amp;ROW())*MP$205</f>
        <v>2</v>
      </c>
      <c r="MQ167" s="696" cm="1">
        <f t="array" aca="1" ref="MQ167" ca="1">INDIRECT(MQ$203&amp;ROW())*MQ$205</f>
        <v>2</v>
      </c>
      <c r="MR167" s="696" cm="1">
        <f t="array" aca="1" ref="MR167" ca="1">INDIRECT(MR$203&amp;ROW())*MR$205</f>
        <v>2</v>
      </c>
      <c r="MS167" s="696" cm="1">
        <f t="array" aca="1" ref="MS167" ca="1">INDIRECT(MS$203&amp;ROW())*MS$205</f>
        <v>2</v>
      </c>
      <c r="MT167" s="696" cm="1">
        <f t="array" aca="1" ref="MT167" ca="1">INDIRECT(MT$203&amp;ROW())*MT$205</f>
        <v>3</v>
      </c>
      <c r="MU167" s="696" cm="1">
        <f t="array" aca="1" ref="MU167" ca="1">INDIRECT(MU$203&amp;ROW())*MU$205</f>
        <v>2</v>
      </c>
      <c r="MV167" s="696" cm="1">
        <f t="array" aca="1" ref="MV167" ca="1">IF(INDIRECT(MV$203&amp;ROW())="-",0,INDIRECT(MV$203&amp;ROW())*MV$205)</f>
        <v>5.3933999999999997</v>
      </c>
      <c r="MW167" s="696" cm="1">
        <f t="array" aca="1" ref="MW167" ca="1">INDIRECT(MW$203&amp;ROW())*MW$205</f>
        <v>2</v>
      </c>
      <c r="MX167" s="696" cm="1">
        <f t="array" aca="1" ref="MX167" ca="1">INDIRECT(MX$203&amp;ROW())*MX$205</f>
        <v>4</v>
      </c>
      <c r="MY167" s="696" cm="1">
        <f t="array" aca="1" ref="MY167" ca="1">INDIRECT(MY$203&amp;ROW())*MY$205</f>
        <v>8</v>
      </c>
      <c r="NA167" s="701">
        <f t="shared" si="277"/>
        <v>0.92324634146341455</v>
      </c>
      <c r="NB167" s="617">
        <f t="shared" si="278"/>
        <v>0.84915714285714283</v>
      </c>
      <c r="NC167" s="695">
        <f t="shared" si="279"/>
        <v>0.60347692307692313</v>
      </c>
      <c r="ND167" s="697">
        <f t="shared" si="280"/>
        <v>0.92218148148148149</v>
      </c>
      <c r="NE167" s="694">
        <f t="shared" si="281"/>
        <v>0.82451547221974053</v>
      </c>
      <c r="NF167" s="682" t="str">
        <f t="shared" si="282"/>
        <v>A</v>
      </c>
      <c r="NH167" s="606" t="s">
        <v>8220</v>
      </c>
      <c r="NI167" s="563" t="str">
        <f t="shared" si="239"/>
        <v>A</v>
      </c>
      <c r="NJ167" s="563" t="str">
        <f t="shared" si="283"/>
        <v>A</v>
      </c>
      <c r="NK167" s="563" t="str">
        <f t="shared" ca="1" si="284"/>
        <v>A</v>
      </c>
      <c r="NL167" s="563" t="str">
        <f t="shared" ca="1" si="285"/>
        <v>A</v>
      </c>
      <c r="NM167" s="563" t="str">
        <f t="shared" ca="1" si="286"/>
        <v>A</v>
      </c>
      <c r="NN167" s="563" t="str">
        <f t="shared" ca="1" si="306"/>
        <v>A</v>
      </c>
      <c r="NO167" s="563" t="str">
        <f t="shared" ca="1" si="307"/>
        <v>A</v>
      </c>
      <c r="NP167" s="606" t="str">
        <f t="shared" si="287"/>
        <v>Yes</v>
      </c>
      <c r="NQ167" s="682" t="str">
        <f t="shared" si="288"/>
        <v>Yes</v>
      </c>
      <c r="NR167" s="682" t="e">
        <f>IF(OR(AND(NI167="A",OR(NJ167="C",NJ167="D")),AND(NI167="A",OR(#REF!="C",#REF!="D")),AND(NI167="B",OR(NJ167="D",#REF!="D")),AND(OR(NI167="C",NI167="D"),OR(NJ167="A",NJ167="B")),AND(OR(NI167="C",NI167="D"),OR(#REF!="A",#REF!="B")),AND(OR(NJ167="A",#REF!="A",NJ167="B",#REF!="B"),OR(NP167="-",NQ167="-")),AND(OR(NJ167="C",#REF!="C",NJ167="D",#REF!="D"),NP167="Yes")),"Yes","-")</f>
        <v>#REF!</v>
      </c>
      <c r="NS167" s="607"/>
      <c r="NT167" s="619">
        <f t="shared" si="289"/>
        <v>0.88009999999999999</v>
      </c>
      <c r="NU167" s="619">
        <f t="shared" si="290"/>
        <v>0.82451547221974053</v>
      </c>
      <c r="NV167" s="619">
        <f t="shared" ca="1" si="291"/>
        <v>0.86819941474950646</v>
      </c>
      <c r="NW167" s="619">
        <f t="shared" ca="1" si="308"/>
        <v>0.81879967870482173</v>
      </c>
      <c r="NX167" s="619">
        <f t="shared" ca="1" si="309"/>
        <v>0.81033619982227856</v>
      </c>
      <c r="NY167" s="620">
        <f t="shared" ca="1" si="310"/>
        <v>0.82632152148703475</v>
      </c>
      <c r="NZ167" s="620">
        <f t="shared" ca="1" si="311"/>
        <v>0.80281838617846457</v>
      </c>
      <c r="OA167" s="705">
        <v>0.621</v>
      </c>
      <c r="OB167" s="706">
        <v>7</v>
      </c>
      <c r="OC167" s="494"/>
      <c r="OE167" s="606" t="s">
        <v>8220</v>
      </c>
      <c r="OF167" s="700" t="str">
        <f t="shared" ca="1" si="292"/>
        <v>A</v>
      </c>
      <c r="OG167" s="701">
        <f t="shared" ca="1" si="312"/>
        <v>0.81879967870482173</v>
      </c>
      <c r="OH167" s="705">
        <f t="shared" ca="1" si="368"/>
        <v>0.90740325683297163</v>
      </c>
      <c r="OI167" s="696">
        <f t="shared" ca="1" si="369"/>
        <v>0.8533034760351319</v>
      </c>
      <c r="OJ167" s="696">
        <f t="shared" ca="1" si="295"/>
        <v>0.59054358514756577</v>
      </c>
      <c r="OK167" s="697">
        <f t="shared" ca="1" si="296"/>
        <v>0.92394839680361796</v>
      </c>
      <c r="OL167" s="696" cm="1">
        <f t="array" aca="1" ref="OL167" ca="1">INDIRECT(OL$203&amp;ROW())*OL$205</f>
        <v>1.4956</v>
      </c>
      <c r="OM167" s="696" cm="1">
        <f t="array" aca="1" ref="OM167" ca="1">INDIRECT(OM$203&amp;ROW())*OM$205</f>
        <v>1.2061999999999999</v>
      </c>
      <c r="ON167" s="696" cm="1">
        <f t="array" aca="1" ref="ON167" ca="1">INDIRECT(ON$203&amp;ROW())*ON$205</f>
        <v>1.4561999999999999</v>
      </c>
      <c r="OO167" s="696" cm="1">
        <f t="array" aca="1" ref="OO167" ca="1">INDIRECT(OO$203&amp;ROW())*OO$205</f>
        <v>1.0790999999999999</v>
      </c>
      <c r="OP167" s="696" cm="1">
        <f t="array" aca="1" ref="OP167" ca="1">INDIRECT(OP$203&amp;ROW())*OP$205</f>
        <v>1.5831</v>
      </c>
      <c r="OQ167" s="696" cm="1">
        <f t="array" aca="1" ref="OQ167" ca="1">INDIRECT(OQ$203&amp;ROW())*OQ$205</f>
        <v>1.5849</v>
      </c>
      <c r="OR167" s="696" cm="1">
        <f t="array" aca="1" ref="OR167" ca="1">INDIRECT(OR$203&amp;ROW())*OR$205</f>
        <v>1.4141999999999999</v>
      </c>
      <c r="OS167" s="696" cm="1">
        <f t="array" aca="1" ref="OS167" ca="1">INDIRECT(OS$203&amp;ROW())*OS$205</f>
        <v>1.5387</v>
      </c>
      <c r="OT167" s="696" cm="1">
        <f t="array" aca="1" ref="OT167" ca="1">INDIRECT(OT$203&amp;ROW())*OT$205</f>
        <v>1.4727000000000001</v>
      </c>
      <c r="OU167" s="696" cm="1">
        <f t="array" aca="1" ref="OU167" ca="1">INDIRECT(OU$203&amp;ROW())*OU$205</f>
        <v>1.9304999999999999</v>
      </c>
      <c r="OV167" s="696" cm="1">
        <f t="array" aca="1" ref="OV167" ca="1">INDIRECT(OV$203&amp;ROW())*OV$205</f>
        <v>1.2161999999999999</v>
      </c>
      <c r="OW167" s="696" cm="1">
        <f t="array" aca="1" ref="OW167" ca="1">INDIRECT(OW$203&amp;ROW())*OW$205</f>
        <v>1.5144000000000002</v>
      </c>
      <c r="OX167" s="696" cm="1">
        <f t="array" aca="1" ref="OX167" ca="1">INDIRECT(OX$203&amp;ROW())*OX$205</f>
        <v>1.3977999999999999</v>
      </c>
      <c r="OY167" s="696" cm="1">
        <f t="array" aca="1" ref="OY167" ca="1">IF(INDIRECT(OY$203&amp;ROW())="-",0,INDIRECT(OY$203&amp;ROW())*OY$205)</f>
        <v>0.60544507000000003</v>
      </c>
      <c r="OZ167" s="696" cm="1">
        <f t="array" aca="1" ref="OZ167" ca="1">INDIRECT(OZ$203&amp;ROW())*OZ$205</f>
        <v>1.4206000000000001</v>
      </c>
      <c r="PA167" s="696" cm="1">
        <f t="array" aca="1" ref="PA167" ca="1">IF(INDIRECT(PA$203&amp;ROW())="-",0,INDIRECT(PA$203&amp;ROW())*PA$205)</f>
        <v>0.78463587999999995</v>
      </c>
      <c r="PB167" s="705" cm="1">
        <f t="array" aca="1" ref="PB167" ca="1">INDIRECT(PB$203&amp;ROW())*PB$205</f>
        <v>1.5084</v>
      </c>
      <c r="PC167" s="696" cm="1">
        <f t="array" aca="1" ref="PC167" ca="1">INDIRECT(PC$203&amp;ROW())*PC$205</f>
        <v>1.3946000000000001</v>
      </c>
      <c r="PD167" s="696" cm="1">
        <f t="array" aca="1" ref="PD167" ca="1">INDIRECT(PD$203&amp;ROW())*PD$205</f>
        <v>2.2025999999999999</v>
      </c>
      <c r="PE167" s="696" cm="1">
        <f t="array" aca="1" ref="PE167" ca="1">INDIRECT(PE$203&amp;ROW())*PE$205</f>
        <v>1.28</v>
      </c>
      <c r="PF167" s="696" cm="1">
        <f t="array" aca="1" ref="PF167" ca="1">INDIRECT(PF$203&amp;ROW())*PF$205</f>
        <v>1.3308</v>
      </c>
      <c r="PG167" s="696" cm="1">
        <f t="array" aca="1" ref="PG167" ca="1">IF(INDIRECT(PG$203&amp;ROW())="-",0,INDIRECT(PG$203&amp;ROW())*PG$205)</f>
        <v>0.73954999999999993</v>
      </c>
      <c r="PH167" s="696" cm="1">
        <f t="array" aca="1" ref="PH167" ca="1">INDIRECT(PH$203&amp;ROW())*PH$205</f>
        <v>0.61699999999999999</v>
      </c>
      <c r="PI167" s="696" cm="1">
        <f t="array" aca="1" ref="PI167" ca="1">INDIRECT(PI$203&amp;ROW())*PI$205</f>
        <v>1.2145999999999999</v>
      </c>
      <c r="PJ167" s="696" cm="1">
        <f t="array" aca="1" ref="PJ167" ca="1">INDIRECT(PJ$203&amp;ROW())*PJ$205</f>
        <v>0.75980000000000003</v>
      </c>
      <c r="PK167" s="696" cm="1">
        <f t="array" aca="1" ref="PK167" ca="1">IF($PJ167=0,0,INDIRECT(PK$203&amp;ROW())*PK$205)</f>
        <v>0</v>
      </c>
      <c r="PL167" s="696" cm="1">
        <f t="array" aca="1" ref="PL167" ca="1">IF($MPE167=0,0,INDIRECT(PL$203&amp;ROW())*PL$205)</f>
        <v>0</v>
      </c>
      <c r="PM167" s="696" cm="1">
        <f t="array" aca="1" ref="PM167" ca="1">IF($MPE167=0,0,INDIRECT(PM$203&amp;ROW())*PM$205)</f>
        <v>0</v>
      </c>
      <c r="PN167" s="696" cm="1">
        <f t="array" aca="1" ref="PN167" ca="1">IF($PJ167=0,0,INDIRECT(PN$203&amp;ROW())*PN$205)</f>
        <v>0</v>
      </c>
      <c r="PO167" s="696" cm="1">
        <f t="array" aca="1" ref="PO167" ca="1">INDIRECT(PO$203&amp;ROW())*PO$205</f>
        <v>0.73140000000000005</v>
      </c>
      <c r="PP167" s="696" cm="1">
        <f t="array" aca="1" ref="PP167" ca="1">IF($PO167=0,0,INDIRECT(PP$203&amp;ROW())*PP$205)</f>
        <v>0.68189999999999995</v>
      </c>
      <c r="PQ167" s="696" cm="1">
        <f t="array" aca="1" ref="PQ167" ca="1">IF($PO167=0,0,INDIRECT(PQ$203&amp;ROW())*PQ$205)</f>
        <v>0</v>
      </c>
      <c r="PR167" s="696" cm="1">
        <f t="array" aca="1" ref="PR167" ca="1">INDIRECT(PR$203&amp;ROW())*PR$205</f>
        <v>0</v>
      </c>
      <c r="PS167" s="696" cm="1">
        <f t="array" aca="1" ref="PS167" ca="1">INDIRECT(PS$203&amp;ROW())*PS$205</f>
        <v>0.7389</v>
      </c>
      <c r="PT167" s="696" cm="1">
        <f t="array" aca="1" ref="PT167" ca="1">INDIRECT(PT$203&amp;ROW())*PT$205</f>
        <v>1.4406000000000001</v>
      </c>
      <c r="PU167" s="696" cm="1">
        <f t="array" aca="1" ref="PU167" ca="1">INDIRECT(PU$203&amp;ROW())*PU$205</f>
        <v>1.7696999999999998</v>
      </c>
      <c r="PV167" s="696" cm="1">
        <f t="array" aca="1" ref="PV167" ca="1">INDIRECT(PV$203&amp;ROW())*PV$205</f>
        <v>0.6966</v>
      </c>
      <c r="PW167" s="696" cm="1">
        <f t="array" aca="1" ref="PW167" ca="1">INDIRECT(PW$203&amp;ROW())*PW$205</f>
        <v>1.0658000000000001</v>
      </c>
      <c r="PX167" s="696" cm="1">
        <f t="array" aca="1" ref="PX167" ca="1">INDIRECT(PX$203&amp;ROW())*PX$205</f>
        <v>1.1714</v>
      </c>
      <c r="PY167" s="696" cm="1">
        <f t="array" aca="1" ref="PY167" ca="1">INDIRECT(PY$203&amp;ROW())*PY$205</f>
        <v>1.1866000000000001</v>
      </c>
      <c r="PZ167" s="696" cm="1">
        <f t="array" aca="1" ref="PZ167" ca="1">INDIRECT(PZ$203&amp;ROW())*PZ$205</f>
        <v>0.17430000000000001</v>
      </c>
      <c r="QA167" s="696" cm="1">
        <f t="array" aca="1" ref="QA167" ca="1">INDIRECT(QA$203&amp;ROW())*QA$205</f>
        <v>0.31659999999999999</v>
      </c>
      <c r="QB167" s="696" cm="1">
        <f t="array" aca="1" ref="QB167" ca="1">INDIRECT(QB$203&amp;ROW())*QB$205</f>
        <v>2.3948999999999998</v>
      </c>
      <c r="QC167" s="696" cm="1">
        <f t="array" aca="1" ref="QC167" ca="1">INDIRECT(QC$203&amp;ROW())*QC$205</f>
        <v>1.4259999999999999</v>
      </c>
      <c r="QD167" s="696" cm="1">
        <f t="array" aca="1" ref="QD167" ca="1">IF(INDIRECT(QD$203&amp;ROW())="-",0,INDIRECT(QD$203&amp;ROW())*QD$205)</f>
        <v>0.55201449000000002</v>
      </c>
      <c r="QE167" s="696" cm="1">
        <f t="array" aca="1" ref="QE167" ca="1">INDIRECT(QE$203&amp;ROW())*QE$205</f>
        <v>0.53280000000000005</v>
      </c>
      <c r="QF167" s="696" cm="1">
        <f t="array" aca="1" ref="QF167" ca="1">INDIRECT(QF$203&amp;ROW())*QF$205</f>
        <v>0.72440000000000004</v>
      </c>
      <c r="QG167" s="696" cm="1">
        <f t="array" aca="1" ref="QG167" ca="1">INDIRECT(QG$203&amp;ROW())*QG$205</f>
        <v>1.4996</v>
      </c>
      <c r="QI167" s="606" t="s">
        <v>8220</v>
      </c>
      <c r="QJ167" s="700" t="str">
        <f t="shared" ca="1" si="297"/>
        <v>A</v>
      </c>
      <c r="QK167" s="701">
        <f t="shared" ca="1" si="313"/>
        <v>0.81033619982227856</v>
      </c>
      <c r="QL167" s="705">
        <f t="shared" ca="1" si="370"/>
        <v>0.92946579276725783</v>
      </c>
      <c r="QM167" s="696">
        <f t="shared" ca="1" si="371"/>
        <v>0.80714613845279237</v>
      </c>
      <c r="QN167" s="696">
        <f t="shared" ca="1" si="300"/>
        <v>0.58179675337119929</v>
      </c>
      <c r="QO167" s="697">
        <f t="shared" ca="1" si="301"/>
        <v>0.92293611469786463</v>
      </c>
      <c r="QP167" s="696" cm="1">
        <f t="array" aca="1" ref="QP167" ca="1">INDIRECT(QP$203&amp;ROW())*QP$205</f>
        <v>6.6903293490763766E-2</v>
      </c>
      <c r="QQ167" s="696" cm="1">
        <f t="array" aca="1" ref="QQ167" ca="1">INDIRECT(QQ$203&amp;ROW())*QQ$205</f>
        <v>0.25503926590378434</v>
      </c>
      <c r="QR167" s="696" cm="1">
        <f t="array" aca="1" ref="QR167" ca="1">INDIRECT(QR$203&amp;ROW())*QR$205</f>
        <v>0.15089809664795908</v>
      </c>
      <c r="QS167" s="696" cm="1">
        <f t="array" aca="1" ref="QS167" ca="1">INDIRECT(QS$203&amp;ROW())*QS$205</f>
        <v>0.22471360933801068</v>
      </c>
      <c r="QT167" s="696" cm="1">
        <f t="array" aca="1" ref="QT167" ca="1">INDIRECT(QT$203&amp;ROW())*QT$205</f>
        <v>0.26232814414996541</v>
      </c>
      <c r="QU167" s="696" cm="1">
        <f t="array" aca="1" ref="QU167" ca="1">INDIRECT(QU$203&amp;ROW())*QU$205</f>
        <v>0.53329206883563263</v>
      </c>
      <c r="QV167" s="696" cm="1">
        <f t="array" aca="1" ref="QV167" ca="1">INDIRECT(QV$203&amp;ROW())*QV$205</f>
        <v>0.24117831443907087</v>
      </c>
      <c r="QW167" s="696" cm="1">
        <f t="array" aca="1" ref="QW167" ca="1">INDIRECT(QW$203&amp;ROW())*QW$205</f>
        <v>0.53099416374332975</v>
      </c>
      <c r="QX167" s="696" cm="1">
        <f t="array" aca="1" ref="QX167" ca="1">INDIRECT(QX$203&amp;ROW())*QX$205</f>
        <v>0.60640894423913805</v>
      </c>
      <c r="QY167" s="696" cm="1">
        <f t="array" aca="1" ref="QY167" ca="1">INDIRECT(QY$203&amp;ROW())*QY$205</f>
        <v>0.13540247513535897</v>
      </c>
      <c r="QZ167" s="696" cm="1">
        <f t="array" aca="1" ref="QZ167" ca="1">INDIRECT(QZ$203&amp;ROW())*QZ$205</f>
        <v>0.27613248380770827</v>
      </c>
      <c r="RA167" s="696" cm="1">
        <f t="array" aca="1" ref="RA167" ca="1">INDIRECT(RA$203&amp;ROW())*RA$205</f>
        <v>5.1272116233970627E-2</v>
      </c>
      <c r="RB167" s="696" cm="1">
        <f t="array" aca="1" ref="RB167" ca="1">INDIRECT(RB$203&amp;ROW())*RB$205</f>
        <v>0.11461142513892485</v>
      </c>
      <c r="RC167" s="696" cm="1">
        <f t="array" aca="1" ref="RC167" ca="1">IF(INDIRECT(RC$203&amp;ROW())="-",0,INDIRECT(RC$203&amp;ROW())*RC$205)</f>
        <v>7.1582439609182133E-2</v>
      </c>
      <c r="RD167" s="696" cm="1">
        <f t="array" aca="1" ref="RD167" ca="1">INDIRECT(RD$203&amp;ROW())*RD$205</f>
        <v>7.1442097940886296E-2</v>
      </c>
      <c r="RE167" s="696" cm="1">
        <f t="array" aca="1" ref="RE167" ca="1">IF(INDIRECT(RE$203&amp;ROW())="-",0,INDIRECT(RE$203&amp;ROW())*RE$205)</f>
        <v>5.6213325089907194E-2</v>
      </c>
      <c r="RF167" s="705" cm="1">
        <f t="array" aca="1" ref="RF167" ca="1">INDIRECT(RF$203&amp;ROW())*RF$205</f>
        <v>0.10613798880649605</v>
      </c>
      <c r="RG167" s="696" cm="1">
        <f t="array" aca="1" ref="RG167" ca="1">INDIRECT(RG$203&amp;ROW())*RG$205</f>
        <v>0.27650466908360405</v>
      </c>
      <c r="RH167" s="696" cm="1">
        <f t="array" aca="1" ref="RH167" ca="1">INDIRECT(RH$203&amp;ROW())*RH$205</f>
        <v>8.7581521170816884E-2</v>
      </c>
      <c r="RI167" s="696" cm="1">
        <f t="array" aca="1" ref="RI167" ca="1">INDIRECT(RI$203&amp;ROW())*RI$205</f>
        <v>0.21539378250062202</v>
      </c>
      <c r="RJ167" s="696" cm="1">
        <f t="array" aca="1" ref="RJ167" ca="1">INDIRECT(RJ$203&amp;ROW())*RJ$205</f>
        <v>0.12226723336432462</v>
      </c>
      <c r="RK167" s="696" cm="1">
        <f t="array" aca="1" ref="RK167" ca="1">IF(INDIRECT(RK$203&amp;ROW())="-",0,INDIRECT(RK$203&amp;ROW())*RK$205)</f>
        <v>5.1068335365471083E-2</v>
      </c>
      <c r="RL167" s="696" cm="1">
        <f t="array" aca="1" ref="RL167" ca="1">INDIRECT(RL$203&amp;ROW())*RL$205</f>
        <v>0.11262003659234653</v>
      </c>
      <c r="RM167" s="696" cm="1">
        <f t="array" aca="1" ref="RM167" ca="1">INDIRECT(RM$203&amp;ROW())*RM$205</f>
        <v>2.9987460729532761E-2</v>
      </c>
      <c r="RN167" s="696" cm="1">
        <f t="array" aca="1" ref="RN167" ca="1">INDIRECT(RN$203&amp;ROW())*RN$205</f>
        <v>9.3820613050938681E-2</v>
      </c>
      <c r="RO167" s="696" cm="1">
        <f t="array" aca="1" ref="RO167" ca="1">IF($RN167=0,0,INDIRECT(RO$203&amp;ROW())*RO$205)</f>
        <v>0</v>
      </c>
      <c r="RP167" s="696" cm="1">
        <f t="array" aca="1" ref="RP167" ca="1">IF($RN167=0,0,INDIRECT(RP$203&amp;ROW())*RP$205)</f>
        <v>9.7715867439664539E-2</v>
      </c>
      <c r="RQ167" s="696" cm="1">
        <f t="array" aca="1" ref="RQ167" ca="1">IF($RN167=0,0,INDIRECT(RQ$203&amp;ROW())*RQ$205)</f>
        <v>0</v>
      </c>
      <c r="RR167" s="696" cm="1">
        <f t="array" aca="1" ref="RR167" ca="1">IF($RN167=0,0,INDIRECT(RR$203&amp;ROW())*RR$205)</f>
        <v>0</v>
      </c>
      <c r="RS167" s="696" cm="1">
        <f t="array" aca="1" ref="RS167" ca="1">INDIRECT(RS$203&amp;ROW())*RS$205</f>
        <v>7.7466902221184339E-2</v>
      </c>
      <c r="RT167" s="696" cm="1">
        <f t="array" aca="1" ref="RT167" ca="1">IF($RS167=0,0,INDIRECT(RT$203&amp;ROW())*RT$205)</f>
        <v>8.1033461602244533E-2</v>
      </c>
      <c r="RU167" s="696" cm="1">
        <f t="array" aca="1" ref="RU167" ca="1">IF($RS167=0,0,INDIRECT(RU$203&amp;ROW())*RU$205)</f>
        <v>0</v>
      </c>
      <c r="RV167" s="696" cm="1">
        <f t="array" aca="1" ref="RV167" ca="1">INDIRECT(RV$203&amp;ROW())*RV$205</f>
        <v>0</v>
      </c>
      <c r="RW167" s="696" cm="1">
        <f t="array" aca="1" ref="RW167" ca="1">INDIRECT(RW$203&amp;ROW())*RW$205</f>
        <v>2.6659190312299668E-2</v>
      </c>
      <c r="RX167" s="696" cm="1">
        <f t="array" aca="1" ref="RX167" ca="1">INDIRECT(RX$203&amp;ROW())*RX$205</f>
        <v>0.19074035443114332</v>
      </c>
      <c r="RY167" s="696" cm="1">
        <f t="array" aca="1" ref="RY167" ca="1">INDIRECT(RY$203&amp;ROW())*RY$205</f>
        <v>8.4396695370290389E-2</v>
      </c>
      <c r="RZ167" s="696" cm="1">
        <f t="array" aca="1" ref="RZ167" ca="1">INDIRECT(RZ$203&amp;ROW())*RZ$205</f>
        <v>3.6812489486199085E-2</v>
      </c>
      <c r="SA167" s="696" cm="1">
        <f t="array" aca="1" ref="SA167" ca="1">INDIRECT(SA$203&amp;ROW())*SA$205</f>
        <v>0.20458618579029147</v>
      </c>
      <c r="SB167" s="696" cm="1">
        <f t="array" aca="1" ref="SB167" ca="1">INDIRECT(SB$203&amp;ROW())*SB$205</f>
        <v>4.7124126502052749E-2</v>
      </c>
      <c r="SC167" s="696" cm="1">
        <f t="array" aca="1" ref="SC167" ca="1">INDIRECT(SC$203&amp;ROW())*SC$205</f>
        <v>5.4291606235991073E-2</v>
      </c>
      <c r="SD167" s="696" cm="1">
        <f t="array" aca="1" ref="SD167" ca="1">INDIRECT(SD$203&amp;ROW())*SD$205</f>
        <v>0.3072993885784252</v>
      </c>
      <c r="SE167" s="696" cm="1">
        <f t="array" aca="1" ref="SE167" ca="1">INDIRECT(SE$203&amp;ROW())*SE$205</f>
        <v>0.2585618210787391</v>
      </c>
      <c r="SF167" s="696" cm="1">
        <f t="array" aca="1" ref="SF167" ca="1">INDIRECT(SF$203&amp;ROW())*SF$205</f>
        <v>0.19835664972334499</v>
      </c>
      <c r="SG167" s="696" cm="1">
        <f t="array" aca="1" ref="SG167" ca="1">INDIRECT(SG$203&amp;ROW())*SG$205</f>
        <v>7.4767843909269882E-2</v>
      </c>
      <c r="SH167" s="696" cm="1">
        <f t="array" aca="1" ref="SH167" ca="1">IF(INDIRECT(SH$203&amp;ROW())="-",0,INDIRECT(SH$203&amp;ROW())*SH$205)</f>
        <v>7.0725503821340407E-2</v>
      </c>
      <c r="SI167" s="696" cm="1">
        <f t="array" aca="1" ref="SI167" ca="1">INDIRECT(SI$203&amp;ROW())*SI$205</f>
        <v>0.12211943784041945</v>
      </c>
      <c r="SJ167" s="696" cm="1">
        <f t="array" aca="1" ref="SJ167" ca="1">INDIRECT(SJ$203&amp;ROW())*SJ$205</f>
        <v>0.10961749760323641</v>
      </c>
      <c r="SK167" s="696" cm="1">
        <f t="array" aca="1" ref="SK167" ca="1">INDIRECT(SK$203&amp;ROW())*SK$205</f>
        <v>0.21261490593800375</v>
      </c>
      <c r="SN167" s="606" t="s">
        <v>8220</v>
      </c>
      <c r="SO167" s="707" cm="1">
        <f t="array" aca="1" ref="SO167" ca="1">INDIRECT(SO$203&amp;ROW())*SO$205</f>
        <v>2</v>
      </c>
      <c r="SP167" s="707" cm="1">
        <f t="array" aca="1" ref="SP167" ca="1">INDIRECT(SP$203&amp;ROW())*SP$205</f>
        <v>2</v>
      </c>
      <c r="SQ167" s="707" cm="1">
        <f t="array" aca="1" ref="SQ167" ca="1">INDIRECT(SQ$203&amp;ROW())*SQ$205</f>
        <v>2</v>
      </c>
      <c r="SR167" s="707" cm="1">
        <f t="array" aca="1" ref="SR167" ca="1">INDIRECT(SR$203&amp;ROW())*SR$205</f>
        <v>3</v>
      </c>
      <c r="SS167" s="707" cm="1">
        <f t="array" aca="1" ref="SS167" ca="1">INDIRECT(SS$203&amp;ROW())*SS$205</f>
        <v>3</v>
      </c>
      <c r="ST167" s="707" cm="1">
        <f t="array" aca="1" ref="ST167" ca="1">INDIRECT(ST$203&amp;ROW())*ST$205</f>
        <v>3</v>
      </c>
      <c r="SU167" s="707" cm="1">
        <f t="array" aca="1" ref="SU167" ca="1">INDIRECT(SU$203&amp;ROW())*SU$205</f>
        <v>3</v>
      </c>
      <c r="SV167" s="707" cm="1">
        <f t="array" aca="1" ref="SV167" ca="1">INDIRECT(SV$203&amp;ROW())*SV$205</f>
        <v>3</v>
      </c>
      <c r="SW167" s="707" cm="1">
        <f t="array" aca="1" ref="SW167" ca="1">INDIRECT(SW$203&amp;ROW())*SW$205</f>
        <v>3</v>
      </c>
      <c r="SX167" s="707" cm="1">
        <f t="array" aca="1" ref="SX167" ca="1">INDIRECT(SX$203&amp;ROW())*SX$205</f>
        <v>3</v>
      </c>
      <c r="SY167" s="707" cm="1">
        <f t="array" aca="1" ref="SY167" ca="1">INDIRECT(SY$203&amp;ROW())*SY$205</f>
        <v>3</v>
      </c>
      <c r="SZ167" s="707" cm="1">
        <f t="array" aca="1" ref="SZ167" ca="1">INDIRECT(SZ$203&amp;ROW())*SZ$205</f>
        <v>3</v>
      </c>
      <c r="TA167" s="707" cm="1">
        <f t="array" aca="1" ref="TA167" ca="1">INDIRECT(TA$203&amp;ROW())*TA$205</f>
        <v>2</v>
      </c>
      <c r="TB167" s="696" cm="1">
        <f t="array" aca="1" ref="TB167" ca="1">IF(INDIRECT(TB$203&amp;ROW())="-",0,INDIRECT(TB$203&amp;ROW())*TB$205)</f>
        <v>0.85309999999999997</v>
      </c>
      <c r="TC167" s="707" cm="1">
        <f t="array" aca="1" ref="TC167" ca="1">INDIRECT(TC$203&amp;ROW())*TC$205</f>
        <v>2</v>
      </c>
      <c r="TD167" s="696" cm="1">
        <f t="array" aca="1" ref="TD167" ca="1">IF(INDIRECT(TD$203&amp;ROW())="-",0,INDIRECT(TD$203&amp;ROW())*TD$205)</f>
        <v>0.88819999999999999</v>
      </c>
      <c r="TE167" s="732" cm="1">
        <f t="array" aca="1" ref="TE167" ca="1">INDIRECT(TE$203&amp;ROW())*TE$205</f>
        <v>2</v>
      </c>
      <c r="TF167" s="707" cm="1">
        <f t="array" aca="1" ref="TF167" ca="1">INDIRECT(TF$203&amp;ROW())*TF$205</f>
        <v>2</v>
      </c>
      <c r="TG167" s="707" cm="1">
        <f t="array" aca="1" ref="TG167" ca="1">INDIRECT(TG$203&amp;ROW())*TG$205</f>
        <v>3</v>
      </c>
      <c r="TH167" s="707" cm="1">
        <f t="array" aca="1" ref="TH167" ca="1">INDIRECT(TH$203&amp;ROW())*TH$205</f>
        <v>2</v>
      </c>
      <c r="TI167" s="707" cm="1">
        <f t="array" aca="1" ref="TI167" ca="1">INDIRECT(TI$203&amp;ROW())*TI$205</f>
        <v>2</v>
      </c>
      <c r="TJ167" s="696" cm="1">
        <f t="array" aca="1" ref="TJ167" ca="1">IF(INDIRECT(TJ$203&amp;ROW())="-",0,INDIRECT(TJ$203&amp;ROW())*TJ$205)</f>
        <v>0.84519999999999995</v>
      </c>
      <c r="TK167" s="707" cm="1">
        <f t="array" aca="1" ref="TK167" ca="1">INDIRECT(TK$203&amp;ROW())*TK$205</f>
        <v>1</v>
      </c>
      <c r="TL167" s="707" cm="1">
        <f t="array" aca="1" ref="TL167" ca="1">INDIRECT(TL$203&amp;ROW())*TL$205</f>
        <v>2</v>
      </c>
      <c r="TM167" s="707" cm="1">
        <f t="array" aca="1" ref="TM167" ca="1">INDIRECT(TM$203&amp;ROW())*TM$205</f>
        <v>1</v>
      </c>
      <c r="TN167" s="707" cm="1">
        <f t="array" aca="1" ref="TN167" ca="1">IF($TM167=0,0,INDIRECT(TN$203&amp;ROW())*TN$205)</f>
        <v>0</v>
      </c>
      <c r="TO167" s="707" cm="1">
        <f t="array" aca="1" ref="TO167" ca="1">IF($TM167=0,0,INDIRECT(TO$203&amp;ROW())*TO$205)</f>
        <v>1</v>
      </c>
      <c r="TP167" s="707" cm="1">
        <f t="array" aca="1" ref="TP167" ca="1">IF($TM167=0,0,INDIRECT(TP$203&amp;ROW())*TP$205)</f>
        <v>0</v>
      </c>
      <c r="TQ167" s="707" cm="1">
        <f t="array" aca="1" ref="TQ167" ca="1">IF($TM167=0,0,INDIRECT(TQ$203&amp;ROW())*TQ$205)</f>
        <v>0</v>
      </c>
      <c r="TR167" s="707" cm="1">
        <f t="array" aca="1" ref="TR167" ca="1">INDIRECT(TR$203&amp;ROW())*TR$205</f>
        <v>1</v>
      </c>
      <c r="TS167" s="707" cm="1">
        <f t="array" aca="1" ref="TS167" ca="1">IF($TR167=0,0,INDIRECT(TS$203&amp;ROW())*TS$205)</f>
        <v>1</v>
      </c>
      <c r="TT167" s="707" cm="1">
        <f t="array" aca="1" ref="TT167" ca="1">IF($TR167=0,0,INDIRECT(TT$203&amp;ROW())*TT$205)</f>
        <v>0</v>
      </c>
      <c r="TU167" s="707" cm="1">
        <f t="array" aca="1" ref="TU167" ca="1">INDIRECT(TU$203&amp;ROW())*TU$205</f>
        <v>0</v>
      </c>
      <c r="TV167" s="707" cm="1">
        <f t="array" aca="1" ref="TV167" ca="1">INDIRECT(TV$203&amp;ROW())*TV$205</f>
        <v>1</v>
      </c>
      <c r="TW167" s="707" cm="1">
        <f t="array" aca="1" ref="TW167" ca="1">INDIRECT(TW$203&amp;ROW())*TW$205</f>
        <v>2</v>
      </c>
      <c r="TX167" s="707" cm="1">
        <f t="array" aca="1" ref="TX167" ca="1">INDIRECT(TX$203&amp;ROW())*TX$205</f>
        <v>3</v>
      </c>
      <c r="TY167" s="707" cm="1">
        <f t="array" aca="1" ref="TY167" ca="1">INDIRECT(TY$203&amp;ROW())*TY$205</f>
        <v>1</v>
      </c>
      <c r="TZ167" s="707" cm="1">
        <f t="array" aca="1" ref="TZ167" ca="1">INDIRECT(TZ$203&amp;ROW())*TZ$205</f>
        <v>2</v>
      </c>
      <c r="UA167" s="707" cm="1">
        <f t="array" aca="1" ref="UA167" ca="1">INDIRECT(UA$203&amp;ROW())*UA$205</f>
        <v>2</v>
      </c>
      <c r="UB167" s="707" cm="1">
        <f t="array" aca="1" ref="UB167" ca="1">INDIRECT(UB$203&amp;ROW())*UB$205</f>
        <v>2</v>
      </c>
      <c r="UC167" s="707" cm="1">
        <f t="array" aca="1" ref="UC167" ca="1">INDIRECT(UC$203&amp;ROW())*UC$205</f>
        <v>1</v>
      </c>
      <c r="UD167" s="707" cm="1">
        <f t="array" aca="1" ref="UD167" ca="1">INDIRECT(UD$203&amp;ROW())*UD$205</f>
        <v>1</v>
      </c>
      <c r="UE167" s="707" cm="1">
        <f t="array" aca="1" ref="UE167" ca="1">INDIRECT(UE$203&amp;ROW())*UE$205</f>
        <v>3</v>
      </c>
      <c r="UF167" s="707" cm="1">
        <f t="array" aca="1" ref="UF167" ca="1">INDIRECT(UF$203&amp;ROW())*UF$205</f>
        <v>2</v>
      </c>
      <c r="UG167" s="696" cm="1">
        <f t="array" aca="1" ref="UG167" ca="1">IF(INDIRECT(UG$203&amp;ROW())="-",0,INDIRECT(UG$203&amp;ROW())*UG$205)</f>
        <v>0.89890000000000003</v>
      </c>
      <c r="UH167" s="707" cm="1">
        <f t="array" aca="1" ref="UH167" ca="1">INDIRECT(UH$203&amp;ROW())*UH$205</f>
        <v>1</v>
      </c>
      <c r="UI167" s="707" cm="1">
        <f t="array" aca="1" ref="UI167" ca="1">INDIRECT(UI$203&amp;ROW())*UI$205</f>
        <v>1</v>
      </c>
      <c r="UJ167" s="707" cm="1">
        <f t="array" aca="1" ref="UJ167" ca="1">INDIRECT(UJ$203&amp;ROW())*UJ$205</f>
        <v>2</v>
      </c>
      <c r="UM167" s="606" t="s">
        <v>8220</v>
      </c>
      <c r="UN167" s="616">
        <f t="shared" ca="1" si="376"/>
        <v>1.3455222970601226</v>
      </c>
      <c r="UO167" s="616">
        <f t="shared" ca="1" si="376"/>
        <v>1.5785703781343867</v>
      </c>
      <c r="UP167" s="616">
        <f t="shared" ca="1" si="376"/>
        <v>1.190315493832806</v>
      </c>
      <c r="UQ167" s="616">
        <f t="shared" ca="1" si="376"/>
        <v>0.29355872991449461</v>
      </c>
      <c r="UR167" s="616">
        <f t="shared" ca="1" si="376"/>
        <v>1.0502465449096676</v>
      </c>
      <c r="US167" s="616">
        <f t="shared" ca="1" si="376"/>
        <v>0.41305213694811815</v>
      </c>
      <c r="UT167" s="616">
        <f t="shared" ca="1" si="376"/>
        <v>0.30690415393182785</v>
      </c>
      <c r="UU167" s="616">
        <f t="shared" ca="1" si="376"/>
        <v>0.53359975015917405</v>
      </c>
      <c r="UV167" s="616">
        <f t="shared" ca="1" si="376"/>
        <v>0.44410973870643028</v>
      </c>
      <c r="UW167" s="616">
        <f t="shared" ca="1" si="376"/>
        <v>0.6421874155054268</v>
      </c>
      <c r="UX167" s="616">
        <f t="shared" ca="1" si="376"/>
        <v>0.28247365722383649</v>
      </c>
      <c r="UY167" s="616">
        <f t="shared" ca="1" si="376"/>
        <v>1.5108379627063613</v>
      </c>
      <c r="UZ167" s="616">
        <f t="shared" ca="1" si="376"/>
        <v>1.1960042318268584</v>
      </c>
      <c r="VA167" s="616">
        <f t="shared" ca="1" si="376"/>
        <v>1.1827121366793529</v>
      </c>
      <c r="VB167" s="616">
        <f t="shared" ca="1" si="376"/>
        <v>1.528010083348541</v>
      </c>
      <c r="VC167" s="616">
        <f t="shared" ca="1" si="375"/>
        <v>1.3056139807229756</v>
      </c>
      <c r="VD167" s="616">
        <f t="shared" ca="1" si="375"/>
        <v>0.85304819841956248</v>
      </c>
      <c r="VE167" s="616">
        <f t="shared" ca="1" si="375"/>
        <v>3.9909080070471406E-2</v>
      </c>
      <c r="VF167" s="616">
        <f t="shared" ca="1" si="375"/>
        <v>0.95807256683723563</v>
      </c>
      <c r="VG167" s="616">
        <f t="shared" ca="1" si="375"/>
        <v>1.2788179585372306</v>
      </c>
      <c r="VH167" s="616">
        <f t="shared" ca="1" si="375"/>
        <v>-0.12784420028857393</v>
      </c>
      <c r="VI167" s="616">
        <f t="shared" ca="1" si="375"/>
        <v>1.0688966910257884</v>
      </c>
      <c r="VJ167" s="616">
        <f t="shared" ca="1" si="375"/>
        <v>1.1038721171937993</v>
      </c>
      <c r="VK167" s="616">
        <f t="shared" ca="1" si="375"/>
        <v>0.83678976492872159</v>
      </c>
      <c r="VL167" s="616">
        <f t="shared" ca="1" si="375"/>
        <v>1.1863766389476611</v>
      </c>
      <c r="VM167" s="616">
        <f t="shared" ca="1" si="375"/>
        <v>-0.57201237404204519</v>
      </c>
      <c r="VN167" s="616">
        <f t="shared" ca="1" si="375"/>
        <v>1.5883663456229635</v>
      </c>
      <c r="VO167" s="616">
        <f t="shared" ca="1" si="375"/>
        <v>-0.42150866262694142</v>
      </c>
      <c r="VP167" s="616">
        <f t="shared" ca="1" si="338"/>
        <v>-0.46221149066820022</v>
      </c>
      <c r="VQ167" s="616">
        <f t="shared" ca="1" si="338"/>
        <v>1.2773868528042598</v>
      </c>
      <c r="VR167" s="616">
        <f t="shared" ca="1" si="338"/>
        <v>1.5497103694524457</v>
      </c>
      <c r="VS167" s="616">
        <f t="shared" ca="1" si="338"/>
        <v>-0.40481357988865657</v>
      </c>
      <c r="VT167" s="616">
        <f t="shared" ca="1" si="338"/>
        <v>-0.3878135405833677</v>
      </c>
      <c r="VU167" s="616">
        <f t="shared" ca="1" si="338"/>
        <v>1.2114249894444582</v>
      </c>
      <c r="VV167" s="616">
        <f t="shared" ca="1" si="338"/>
        <v>1.6727825257285902</v>
      </c>
      <c r="VW167" s="616">
        <f t="shared" ca="1" si="338"/>
        <v>0.66845613582062358</v>
      </c>
      <c r="VX167" s="616">
        <f t="shared" ca="1" si="338"/>
        <v>0.76953548521680748</v>
      </c>
      <c r="VY167" s="616">
        <f t="shared" ca="1" si="338"/>
        <v>0.70583605694264007</v>
      </c>
      <c r="VZ167" s="616">
        <f t="shared" ca="1" si="338"/>
        <v>0.68442622420316401</v>
      </c>
      <c r="WA167" s="616">
        <f t="shared" ca="1" si="338"/>
        <v>0.92808016936885662</v>
      </c>
      <c r="WB167" s="616">
        <f t="shared" ca="1" si="338"/>
        <v>0.33435322352896929</v>
      </c>
      <c r="WC167" s="616">
        <f t="shared" ca="1" si="338"/>
        <v>0.47817673461028487</v>
      </c>
      <c r="WD167" s="616">
        <f t="shared" ca="1" si="347"/>
        <v>1.1315684290219801</v>
      </c>
      <c r="WE167" s="616">
        <f t="shared" ca="1" si="347"/>
        <v>0.67426644196529939</v>
      </c>
      <c r="WF167" s="616">
        <f t="shared" ca="1" si="347"/>
        <v>1.0846936241698992</v>
      </c>
      <c r="WG167" s="616">
        <f t="shared" ca="1" si="347"/>
        <v>4.8009398089356427E-2</v>
      </c>
      <c r="WH167" s="616">
        <f t="shared" ca="1" si="347"/>
        <v>0.91987607881584121</v>
      </c>
      <c r="WI167" s="627">
        <f t="shared" ca="1" si="347"/>
        <v>1.0659329460226332</v>
      </c>
      <c r="WL167" s="606" t="s">
        <v>8220</v>
      </c>
      <c r="WM167" s="700" t="str">
        <f t="shared" ca="1" si="321"/>
        <v>A</v>
      </c>
      <c r="WN167" s="479">
        <f t="shared" ca="1" si="322"/>
        <v>0.82632152148703475</v>
      </c>
      <c r="WO167" s="495">
        <f t="shared" ca="1" si="372"/>
        <v>0.94312362140302775</v>
      </c>
      <c r="WP167" s="458">
        <f t="shared" ca="1" si="372"/>
        <v>0.83128043458500045</v>
      </c>
      <c r="WQ167" s="458">
        <f t="shared" ca="1" si="372"/>
        <v>0.61583627361781734</v>
      </c>
      <c r="WR167" s="459">
        <f t="shared" ca="1" si="372"/>
        <v>0.91504575634229357</v>
      </c>
      <c r="WS167" s="495">
        <f t="shared" ca="1" si="323"/>
        <v>0.97082074061579249</v>
      </c>
      <c r="WT167" s="458">
        <f t="shared" ca="1" si="324"/>
        <v>0.74554115544989352</v>
      </c>
      <c r="WU167" s="458">
        <f t="shared" ca="1" si="325"/>
        <v>0.66084900803184154</v>
      </c>
      <c r="WV167" s="459">
        <f t="shared" ca="1" si="326"/>
        <v>0.89298223718215475</v>
      </c>
      <c r="WW167" s="484">
        <f t="shared" ca="1" si="352"/>
        <v>1.0061815737415598</v>
      </c>
      <c r="WX167" s="484">
        <f t="shared" ca="1" si="352"/>
        <v>0.95203579505284863</v>
      </c>
      <c r="WY167" s="484">
        <f t="shared" ca="1" si="352"/>
        <v>0.86666871105966603</v>
      </c>
      <c r="WZ167" s="484">
        <f t="shared" ca="1" si="352"/>
        <v>0.10559307515024371</v>
      </c>
      <c r="XA167" s="484">
        <f t="shared" ca="1" si="352"/>
        <v>0.5542151017488316</v>
      </c>
      <c r="XB167" s="484">
        <f t="shared" ca="1" si="352"/>
        <v>0.21821544394969081</v>
      </c>
      <c r="XC167" s="484">
        <f t="shared" ca="1" si="352"/>
        <v>0.14467461816346364</v>
      </c>
      <c r="XD167" s="484">
        <f t="shared" ca="1" si="348"/>
        <v>0.27368331185664035</v>
      </c>
      <c r="XE167" s="484">
        <f t="shared" ca="1" si="348"/>
        <v>0.21801347073098662</v>
      </c>
      <c r="XF167" s="484">
        <f t="shared" ca="1" si="348"/>
        <v>0.41324760187774212</v>
      </c>
      <c r="XG167" s="484">
        <f t="shared" ca="1" si="348"/>
        <v>0.1145148206385433</v>
      </c>
      <c r="XH167" s="484">
        <f t="shared" ca="1" si="348"/>
        <v>0.76267100357417117</v>
      </c>
      <c r="XI167" s="484">
        <f t="shared" ca="1" si="348"/>
        <v>0.83588735762379129</v>
      </c>
      <c r="XJ167" s="484">
        <f t="shared" ca="1" si="348"/>
        <v>0.83937080340133674</v>
      </c>
      <c r="XK167" s="484">
        <f t="shared" ca="1" si="348"/>
        <v>1.0853455622024688</v>
      </c>
      <c r="XL167" s="484">
        <f t="shared" ca="1" si="349"/>
        <v>1.1533793905706766</v>
      </c>
      <c r="XM167" s="484">
        <f t="shared" ca="1" si="349"/>
        <v>0.64336895124803395</v>
      </c>
      <c r="XN167" s="484">
        <f t="shared" ca="1" si="349"/>
        <v>2.7828601533139714E-2</v>
      </c>
      <c r="XO167" s="484">
        <f t="shared" ca="1" si="349"/>
        <v>0.70341687857189839</v>
      </c>
      <c r="XP167" s="484">
        <f t="shared" ca="1" si="349"/>
        <v>0.81844349346382761</v>
      </c>
      <c r="XQ167" s="484">
        <f t="shared" ca="1" si="349"/>
        <v>-8.50675308720171E-2</v>
      </c>
      <c r="XR167" s="484">
        <f t="shared" ca="1" si="349"/>
        <v>0.93528460464756491</v>
      </c>
      <c r="XS167" s="484">
        <f t="shared" ca="1" si="349"/>
        <v>0.68108909630857417</v>
      </c>
      <c r="XT167" s="484">
        <f t="shared" ca="1" si="349"/>
        <v>0.50818242424121263</v>
      </c>
      <c r="XU167" s="484">
        <f t="shared" ca="1" si="349"/>
        <v>0.90140897027243294</v>
      </c>
      <c r="XV167" s="484">
        <f t="shared" ca="1" si="349"/>
        <v>-0.30179372854458303</v>
      </c>
      <c r="XW167" s="484">
        <f t="shared" ca="1" si="349"/>
        <v>1.0251316394650607</v>
      </c>
      <c r="XX167" s="484">
        <f t="shared" ca="1" si="349"/>
        <v>-0.20379943838012618</v>
      </c>
      <c r="XY167" s="484">
        <f t="shared" ca="1" si="349"/>
        <v>-0.24303080179333969</v>
      </c>
      <c r="XZ167" s="484">
        <f t="shared" ca="1" si="349"/>
        <v>0.93428074414103568</v>
      </c>
      <c r="YA167" s="484">
        <f t="shared" ca="1" si="349"/>
        <v>1.0567475009296226</v>
      </c>
      <c r="YB167" s="484">
        <f t="shared" ca="1" si="358"/>
        <v>-0.21272953623148902</v>
      </c>
      <c r="YC167" s="484">
        <f t="shared" ca="1" si="359"/>
        <v>-0.17304240180829866</v>
      </c>
      <c r="YD167" s="484">
        <f t="shared" ca="1" si="360"/>
        <v>0.89512192470051022</v>
      </c>
      <c r="YE167" s="484">
        <f t="shared" ca="1" si="361"/>
        <v>1.2049052532823037</v>
      </c>
      <c r="YF167" s="484">
        <f t="shared" ca="1" si="362"/>
        <v>0.39432227452058582</v>
      </c>
      <c r="YG167" s="484">
        <f t="shared" ca="1" si="354"/>
        <v>0.53605841900202811</v>
      </c>
      <c r="YH167" s="484">
        <f t="shared" ca="1" si="354"/>
        <v>0.3761400347447329</v>
      </c>
      <c r="YI167" s="484">
        <f t="shared" ca="1" si="354"/>
        <v>0.40086843951579315</v>
      </c>
      <c r="YJ167" s="484">
        <f t="shared" ca="1" si="354"/>
        <v>0.55062996448654267</v>
      </c>
      <c r="YK167" s="484">
        <f t="shared" ca="1" si="339"/>
        <v>5.8277766861099353E-2</v>
      </c>
      <c r="YL167" s="484">
        <f t="shared" ca="1" si="339"/>
        <v>0.15139075417761619</v>
      </c>
      <c r="YM167" s="484">
        <f t="shared" ca="1" si="339"/>
        <v>0.90333107688824665</v>
      </c>
      <c r="YN167" s="484">
        <f t="shared" ca="1" si="339"/>
        <v>0.48075197312125845</v>
      </c>
      <c r="YO167" s="484">
        <f t="shared" ca="1" si="339"/>
        <v>0.66611035460273504</v>
      </c>
      <c r="YP167" s="484">
        <f t="shared" ca="1" si="339"/>
        <v>2.5579407302009107E-2</v>
      </c>
      <c r="YQ167" s="484">
        <f t="shared" ca="1" si="339"/>
        <v>0.66635823149419537</v>
      </c>
      <c r="YR167" s="484">
        <f t="shared" ca="1" si="339"/>
        <v>0.79923652292777037</v>
      </c>
      <c r="YU167" s="606" t="s">
        <v>8220</v>
      </c>
      <c r="YV167" s="700" t="str">
        <f t="shared" ca="1" si="304"/>
        <v>A</v>
      </c>
      <c r="YW167" s="479">
        <f t="shared" ca="1" si="327"/>
        <v>0.80281838617846457</v>
      </c>
      <c r="YX167" s="495">
        <f t="shared" ca="1" si="373"/>
        <v>0.9496743392726914</v>
      </c>
      <c r="YY167" s="458">
        <f t="shared" ca="1" si="373"/>
        <v>0.78990881069650687</v>
      </c>
      <c r="YZ167" s="458">
        <f t="shared" ca="1" si="373"/>
        <v>0.53108594074262205</v>
      </c>
      <c r="ZA167" s="459">
        <f t="shared" ca="1" si="373"/>
        <v>0.9406044540020384</v>
      </c>
      <c r="ZB167" s="495">
        <f t="shared" ca="1" si="328"/>
        <v>0.75729627212151207</v>
      </c>
      <c r="ZC167" s="458">
        <f t="shared" ca="1" si="329"/>
        <v>0.64356076895909597</v>
      </c>
      <c r="ZD167" s="458">
        <f t="shared" ca="1" si="330"/>
        <v>0.56620835302582417</v>
      </c>
      <c r="ZE167" s="459">
        <f t="shared" ca="1" si="331"/>
        <v>0.69018826944139722</v>
      </c>
      <c r="ZF167" s="484">
        <f t="shared" ca="1" si="355"/>
        <v>4.5009936569290004E-2</v>
      </c>
      <c r="ZG167" s="484">
        <f t="shared" ca="1" si="355"/>
        <v>0.20129871520842663</v>
      </c>
      <c r="ZH167" s="484">
        <f t="shared" ca="1" si="355"/>
        <v>8.9808171214972948E-2</v>
      </c>
      <c r="ZI167" s="484">
        <f t="shared" ca="1" si="355"/>
        <v>2.1988880583922777E-2</v>
      </c>
      <c r="ZJ167" s="484">
        <f t="shared" ca="1" si="355"/>
        <v>9.1836409008688807E-2</v>
      </c>
      <c r="ZK167" s="484">
        <f t="shared" ca="1" si="355"/>
        <v>7.3425809550013654E-2</v>
      </c>
      <c r="ZL167" s="484">
        <f t="shared" ca="1" si="355"/>
        <v>2.4672875513209128E-2</v>
      </c>
      <c r="ZM167" s="484">
        <f t="shared" ca="1" si="350"/>
        <v>9.4446117703140112E-2</v>
      </c>
      <c r="ZN167" s="484">
        <f t="shared" ca="1" si="350"/>
        <v>8.9770705925095284E-2</v>
      </c>
      <c r="ZO167" s="484">
        <f t="shared" ca="1" si="350"/>
        <v>2.8984588520071332E-2</v>
      </c>
      <c r="ZP167" s="484">
        <f t="shared" ca="1" si="350"/>
        <v>2.6000050859821721E-2</v>
      </c>
      <c r="ZQ167" s="484">
        <f t="shared" ca="1" si="350"/>
        <v>2.5821286544858647E-2</v>
      </c>
      <c r="ZR167" s="484">
        <f t="shared" ca="1" si="350"/>
        <v>6.8537874740930649E-2</v>
      </c>
      <c r="ZS167" s="484">
        <f t="shared" ca="1" si="350"/>
        <v>9.9239737544129111E-2</v>
      </c>
      <c r="ZT167" s="484">
        <f t="shared" ca="1" si="350"/>
        <v>5.4582123014624152E-2</v>
      </c>
      <c r="ZU167" s="484">
        <f t="shared" ca="1" si="351"/>
        <v>8.2631055100549938E-2</v>
      </c>
      <c r="ZV167" s="484">
        <f t="shared" ca="1" si="351"/>
        <v>4.5270410067628573E-2</v>
      </c>
      <c r="ZW167" s="484">
        <f t="shared" ca="1" si="351"/>
        <v>5.5175234891583769E-3</v>
      </c>
      <c r="ZX167" s="484">
        <f t="shared" ca="1" si="351"/>
        <v>2.7969817598544739E-2</v>
      </c>
      <c r="ZY167" s="484">
        <f t="shared" ca="1" si="351"/>
        <v>0.13772471860952887</v>
      </c>
      <c r="ZZ167" s="484">
        <f t="shared" ca="1" si="351"/>
        <v>-7.8155783354792625E-3</v>
      </c>
      <c r="AAA167" s="484">
        <f t="shared" ca="1" si="351"/>
        <v>6.4584447099322401E-2</v>
      </c>
      <c r="AAB167" s="484">
        <f t="shared" ca="1" si="351"/>
        <v>0.12431811823163672</v>
      </c>
      <c r="AAC167" s="484">
        <f t="shared" ca="1" si="351"/>
        <v>1.2546600107337495E-2</v>
      </c>
      <c r="AAD167" s="484">
        <f t="shared" ca="1" si="351"/>
        <v>0.1113065835753817</v>
      </c>
      <c r="AAE167" s="484">
        <f t="shared" ca="1" si="351"/>
        <v>-4.0219644611828483E-2</v>
      </c>
      <c r="AAF167" s="484">
        <f t="shared" ca="1" si="351"/>
        <v>0.15520859527451789</v>
      </c>
      <c r="AAG167" s="484">
        <f t="shared" ca="1" si="351"/>
        <v>-4.3018323338477257E-2</v>
      </c>
      <c r="AAH167" s="484">
        <f t="shared" ca="1" si="351"/>
        <v>-3.8008707897835295E-2</v>
      </c>
      <c r="AAI167" s="484">
        <f t="shared" ca="1" si="351"/>
        <v>9.8955202424813982E-2</v>
      </c>
      <c r="AAJ167" s="484">
        <f t="shared" ca="1" si="351"/>
        <v>0.12557839571762494</v>
      </c>
      <c r="AAK167" s="484">
        <f t="shared" ca="1" si="363"/>
        <v>-3.3183772310049216E-2</v>
      </c>
      <c r="AAL167" s="484">
        <f t="shared" ca="1" si="364"/>
        <v>-1.741238539122681E-2</v>
      </c>
      <c r="AAM167" s="484">
        <f t="shared" ca="1" si="365"/>
        <v>3.2295609342675426E-2</v>
      </c>
      <c r="AAN167" s="484">
        <f t="shared" ca="1" si="366"/>
        <v>0.1595335659218472</v>
      </c>
      <c r="AAO167" s="484">
        <f t="shared" ca="1" si="367"/>
        <v>1.8805162954418208E-2</v>
      </c>
      <c r="AAP167" s="484">
        <f t="shared" ca="1" si="357"/>
        <v>2.8328516958800835E-2</v>
      </c>
      <c r="AAQ167" s="484">
        <f t="shared" ca="1" si="357"/>
        <v>7.2202153341576855E-2</v>
      </c>
      <c r="AAR167" s="484">
        <f t="shared" ca="1" si="357"/>
        <v>1.612649398533611E-2</v>
      </c>
      <c r="AAS167" s="484">
        <f t="shared" ca="1" si="357"/>
        <v>2.5193481555402932E-2</v>
      </c>
      <c r="AAT167" s="484">
        <f t="shared" ca="1" si="340"/>
        <v>0.1027465411596778</v>
      </c>
      <c r="AAU167" s="484">
        <f t="shared" ca="1" si="340"/>
        <v>0.12363824729832018</v>
      </c>
      <c r="AAV167" s="484">
        <f t="shared" ca="1" si="340"/>
        <v>7.4818040837836219E-2</v>
      </c>
      <c r="AAW167" s="484">
        <f t="shared" ca="1" si="340"/>
        <v>2.5206724043060142E-2</v>
      </c>
      <c r="AAX167" s="484">
        <f t="shared" ca="1" si="340"/>
        <v>8.5343756881979954E-2</v>
      </c>
      <c r="AAY167" s="484">
        <f t="shared" ca="1" si="340"/>
        <v>5.8628807057291149E-3</v>
      </c>
      <c r="AAZ167" s="484">
        <f t="shared" ca="1" si="340"/>
        <v>0.10083451386486998</v>
      </c>
      <c r="ABA167" s="484">
        <f t="shared" ca="1" si="340"/>
        <v>0.11331661652741069</v>
      </c>
    </row>
    <row r="168" spans="1:729" ht="15" customHeight="1" x14ac:dyDescent="0.35">
      <c r="A168" s="498">
        <v>166</v>
      </c>
      <c r="B168" s="628"/>
      <c r="C168" s="606" t="s">
        <v>8285</v>
      </c>
      <c r="D168" s="629">
        <v>144</v>
      </c>
      <c r="E168" s="810" t="s">
        <v>8286</v>
      </c>
      <c r="F168" s="631" t="s">
        <v>1306</v>
      </c>
      <c r="G168" s="632">
        <v>21413.25</v>
      </c>
      <c r="H168" s="504">
        <v>87694.063378624342</v>
      </c>
      <c r="I168" s="505">
        <v>4020</v>
      </c>
      <c r="J168" s="515" t="s">
        <v>8287</v>
      </c>
      <c r="K168" s="469">
        <v>2</v>
      </c>
      <c r="L168" s="532" t="s">
        <v>8288</v>
      </c>
      <c r="M168" s="817">
        <v>85</v>
      </c>
      <c r="N168" s="818">
        <v>0.67079999999999995</v>
      </c>
      <c r="O168" s="819">
        <v>0.71760000000000002</v>
      </c>
      <c r="P168" s="820">
        <v>0.52890000000000004</v>
      </c>
      <c r="Q168" s="821">
        <v>0.76600000000000001</v>
      </c>
      <c r="R168" s="818">
        <v>0.71430000000000005</v>
      </c>
      <c r="S168" s="822">
        <v>0.57509999999999994</v>
      </c>
      <c r="T168" s="822">
        <v>0.66669999999999996</v>
      </c>
      <c r="U168" s="822">
        <v>0.65217000000000003</v>
      </c>
      <c r="V168" s="822">
        <v>0.65349999999999997</v>
      </c>
      <c r="W168" s="515" t="s">
        <v>8289</v>
      </c>
      <c r="X168" s="875" t="s">
        <v>8290</v>
      </c>
      <c r="Y168" s="517">
        <v>2</v>
      </c>
      <c r="Z168" s="517">
        <v>3</v>
      </c>
      <c r="AA168" s="519" t="s">
        <v>8291</v>
      </c>
      <c r="AB168" s="903">
        <v>2020</v>
      </c>
      <c r="AC168" s="369">
        <v>1</v>
      </c>
      <c r="AD168" s="572" t="s">
        <v>8291</v>
      </c>
      <c r="AE168" s="817">
        <v>1</v>
      </c>
      <c r="AF168" s="751" t="s">
        <v>8292</v>
      </c>
      <c r="AG168" s="578" t="s">
        <v>8289</v>
      </c>
      <c r="AH168" s="647">
        <v>1</v>
      </c>
      <c r="AI168" s="647">
        <v>3</v>
      </c>
      <c r="AJ168" s="647">
        <v>2018</v>
      </c>
      <c r="AK168" s="752" t="s">
        <v>1249</v>
      </c>
      <c r="AL168" s="765" t="s">
        <v>1188</v>
      </c>
      <c r="AM168" s="639">
        <v>1</v>
      </c>
      <c r="AN168" s="636">
        <v>1</v>
      </c>
      <c r="AO168" s="636">
        <v>1</v>
      </c>
      <c r="AP168" s="636">
        <v>1</v>
      </c>
      <c r="AQ168" s="636">
        <v>1</v>
      </c>
      <c r="AR168" s="636">
        <v>1</v>
      </c>
      <c r="AS168" s="636">
        <v>1</v>
      </c>
      <c r="AT168" s="636">
        <v>1</v>
      </c>
      <c r="AU168" s="640">
        <v>1</v>
      </c>
      <c r="AV168" s="785" t="s">
        <v>8293</v>
      </c>
      <c r="AW168" s="642" t="s">
        <v>1190</v>
      </c>
      <c r="AX168" s="643">
        <v>1</v>
      </c>
      <c r="AY168" s="709" t="s">
        <v>8294</v>
      </c>
      <c r="AZ168" s="645">
        <v>2</v>
      </c>
      <c r="BA168" s="603" t="s">
        <v>8295</v>
      </c>
      <c r="BB168" s="631" t="s">
        <v>8296</v>
      </c>
      <c r="BC168" s="646" t="s">
        <v>8297</v>
      </c>
      <c r="BD168" s="631" t="s">
        <v>1195</v>
      </c>
      <c r="BE168" s="631" t="s">
        <v>1317</v>
      </c>
      <c r="BF168" s="631">
        <v>3</v>
      </c>
      <c r="BG168" s="631">
        <v>1995</v>
      </c>
      <c r="BH168" s="631" t="s">
        <v>1195</v>
      </c>
      <c r="BI168" s="631">
        <v>1</v>
      </c>
      <c r="BJ168" s="631">
        <v>1</v>
      </c>
      <c r="BK168" s="631" t="s">
        <v>6755</v>
      </c>
      <c r="BL168" s="631" t="s">
        <v>1199</v>
      </c>
      <c r="BM168" s="551" t="s">
        <v>8298</v>
      </c>
      <c r="BN168" s="647">
        <v>1947</v>
      </c>
      <c r="BO168" s="709" t="s">
        <v>8299</v>
      </c>
      <c r="BP168" s="647">
        <v>2007</v>
      </c>
      <c r="BQ168" s="647">
        <v>2</v>
      </c>
      <c r="BR168" s="647">
        <v>4</v>
      </c>
      <c r="BS168" s="647" t="s">
        <v>1188</v>
      </c>
      <c r="BT168" s="557" t="s">
        <v>8300</v>
      </c>
      <c r="BU168" s="647">
        <v>34</v>
      </c>
      <c r="BV168" s="648">
        <v>2013</v>
      </c>
      <c r="BW168" s="649" t="s">
        <v>8301</v>
      </c>
      <c r="BX168" s="650">
        <v>1974</v>
      </c>
      <c r="BY168" s="647" t="s">
        <v>2157</v>
      </c>
      <c r="BZ168" s="951" t="s">
        <v>8302</v>
      </c>
      <c r="CA168" s="647">
        <v>2</v>
      </c>
      <c r="CB168" s="647" t="s">
        <v>1324</v>
      </c>
      <c r="CC168" s="709" t="s">
        <v>8303</v>
      </c>
      <c r="CD168" s="652">
        <v>2014</v>
      </c>
      <c r="CE168" s="647">
        <v>3</v>
      </c>
      <c r="CF168" s="647">
        <v>3</v>
      </c>
      <c r="CG168" s="515" t="s">
        <v>8304</v>
      </c>
      <c r="CH168" s="647">
        <v>1809</v>
      </c>
      <c r="CI168" s="647">
        <v>1967</v>
      </c>
      <c r="CJ168" s="647">
        <v>3</v>
      </c>
      <c r="CK168" s="651" t="s">
        <v>8305</v>
      </c>
      <c r="CL168" s="651" t="s">
        <v>8306</v>
      </c>
      <c r="CM168" s="647">
        <v>2</v>
      </c>
      <c r="CN168" s="647" t="s">
        <v>1209</v>
      </c>
      <c r="CO168" s="557" t="s">
        <v>8307</v>
      </c>
      <c r="CP168" s="647">
        <v>1994</v>
      </c>
      <c r="CQ168" s="647">
        <v>3</v>
      </c>
      <c r="CR168" s="650">
        <v>2</v>
      </c>
      <c r="CS168" s="551" t="s">
        <v>1188</v>
      </c>
      <c r="CT168" s="647" t="s">
        <v>1188</v>
      </c>
      <c r="CU168" s="648">
        <v>1</v>
      </c>
      <c r="CV168" s="709" t="s">
        <v>8308</v>
      </c>
      <c r="CW168" s="647">
        <v>2012</v>
      </c>
      <c r="CX168" s="657">
        <v>2</v>
      </c>
      <c r="CY168" s="709" t="s">
        <v>8309</v>
      </c>
      <c r="CZ168" s="647">
        <v>2013</v>
      </c>
      <c r="DA168" s="657">
        <v>2</v>
      </c>
      <c r="DB168" s="723">
        <v>1178700</v>
      </c>
      <c r="DC168" s="753">
        <v>3</v>
      </c>
      <c r="DD168" s="659" t="s">
        <v>1493</v>
      </c>
      <c r="DE168" s="648">
        <v>2017</v>
      </c>
      <c r="DF168" s="661" t="s">
        <v>755</v>
      </c>
      <c r="DG168" s="754" t="s">
        <v>1213</v>
      </c>
      <c r="DH168" s="666">
        <v>1</v>
      </c>
      <c r="DI168" s="710" t="s">
        <v>1262</v>
      </c>
      <c r="DJ168" s="709" t="s">
        <v>8310</v>
      </c>
      <c r="DK168" s="665">
        <v>2012</v>
      </c>
      <c r="DL168" s="665">
        <v>3</v>
      </c>
      <c r="DM168" s="655">
        <v>2</v>
      </c>
      <c r="DN168" s="790" t="s">
        <v>1497</v>
      </c>
      <c r="DO168" s="791" t="s">
        <v>756</v>
      </c>
      <c r="DP168" s="663">
        <v>1</v>
      </c>
      <c r="DQ168" s="642" t="s">
        <v>1262</v>
      </c>
      <c r="DR168" s="709" t="s">
        <v>8311</v>
      </c>
      <c r="DS168" s="665">
        <v>2012</v>
      </c>
      <c r="DT168" s="753">
        <v>3</v>
      </c>
      <c r="DU168" s="657">
        <v>2</v>
      </c>
      <c r="DV168" s="651" t="s">
        <v>1900</v>
      </c>
      <c r="DW168" s="709" t="s">
        <v>8312</v>
      </c>
      <c r="DX168" s="647" t="s">
        <v>1188</v>
      </c>
      <c r="DY168" s="647">
        <v>1</v>
      </c>
      <c r="DZ168" s="647">
        <v>0</v>
      </c>
      <c r="EA168" s="941" t="s">
        <v>1188</v>
      </c>
      <c r="EB168" s="539" t="s">
        <v>1190</v>
      </c>
      <c r="EC168" s="647">
        <v>2</v>
      </c>
      <c r="ED168" s="668" t="s">
        <v>1453</v>
      </c>
      <c r="EE168" s="647">
        <v>1985</v>
      </c>
      <c r="EF168" s="647">
        <v>3</v>
      </c>
      <c r="EG168" s="650" t="s">
        <v>1220</v>
      </c>
      <c r="EH168" s="648">
        <v>4</v>
      </c>
      <c r="EI168" s="551" t="s">
        <v>8313</v>
      </c>
      <c r="EJ168" s="552" t="s">
        <v>8314</v>
      </c>
      <c r="EK168" s="553" t="s">
        <v>1188</v>
      </c>
      <c r="EL168" s="665" t="s">
        <v>1188</v>
      </c>
      <c r="EM168" s="669">
        <v>43221</v>
      </c>
      <c r="EN168" s="647" t="s">
        <v>1188</v>
      </c>
      <c r="EO168" s="670" t="s">
        <v>1188</v>
      </c>
      <c r="EP168" s="556">
        <v>0</v>
      </c>
      <c r="EQ168" s="556" t="s">
        <v>1188</v>
      </c>
      <c r="ER168" s="651" t="s">
        <v>1188</v>
      </c>
      <c r="ES168" s="556" t="s">
        <v>1188</v>
      </c>
      <c r="ET168" s="556">
        <v>0</v>
      </c>
      <c r="EU168" s="671">
        <v>0</v>
      </c>
      <c r="EV168" s="672"/>
      <c r="EW168" s="673" t="s">
        <v>1005</v>
      </c>
      <c r="EX168" s="674"/>
      <c r="EY168" s="631" t="s">
        <v>1224</v>
      </c>
      <c r="EZ168" s="631" t="s">
        <v>1188</v>
      </c>
      <c r="FA168" s="675"/>
      <c r="FB168" s="648">
        <v>0</v>
      </c>
      <c r="FC168" s="676"/>
      <c r="FD168" s="647"/>
      <c r="FE168" s="648"/>
      <c r="FF168" s="652" t="s">
        <v>1281</v>
      </c>
      <c r="FG168" s="563" t="s">
        <v>1282</v>
      </c>
      <c r="FH168" s="631" t="str">
        <f t="shared" si="266"/>
        <v>C</v>
      </c>
      <c r="FI168" s="677">
        <f t="shared" si="267"/>
        <v>1.7222222222222221</v>
      </c>
      <c r="FJ168" s="678">
        <f t="shared" si="268"/>
        <v>2</v>
      </c>
      <c r="FK168" s="679">
        <f t="shared" si="269"/>
        <v>1.5</v>
      </c>
      <c r="FL168" s="680">
        <f t="shared" si="270"/>
        <v>1.6666666666666665</v>
      </c>
      <c r="FM168" s="681">
        <v>0</v>
      </c>
      <c r="FN168" s="430" t="s">
        <v>1188</v>
      </c>
      <c r="FO168" s="686" t="s">
        <v>1188</v>
      </c>
      <c r="FP168" s="686" t="s">
        <v>1188</v>
      </c>
      <c r="FQ168" s="430">
        <v>0</v>
      </c>
      <c r="FR168" s="682" t="s">
        <v>1188</v>
      </c>
      <c r="FS168" s="369">
        <v>0</v>
      </c>
      <c r="FT168" s="430" t="s">
        <v>1188</v>
      </c>
      <c r="FU168" s="431" t="s">
        <v>1188</v>
      </c>
      <c r="FV168" s="369">
        <v>1</v>
      </c>
      <c r="FW168" s="430">
        <v>2020</v>
      </c>
      <c r="FX168" s="573" t="s">
        <v>8315</v>
      </c>
      <c r="FY168" s="369">
        <v>2</v>
      </c>
      <c r="FZ168" s="430">
        <v>2018</v>
      </c>
      <c r="GA168" s="686" t="s">
        <v>8316</v>
      </c>
      <c r="GB168" s="573" t="s">
        <v>8317</v>
      </c>
      <c r="GC168" s="369">
        <v>1</v>
      </c>
      <c r="GD168" s="430">
        <v>2020</v>
      </c>
      <c r="GE168" s="686" t="s">
        <v>8318</v>
      </c>
      <c r="GF168" s="572" t="s">
        <v>8319</v>
      </c>
      <c r="GG168" s="369">
        <v>1</v>
      </c>
      <c r="GH168" s="430">
        <v>2020</v>
      </c>
      <c r="GI168" s="686" t="s">
        <v>8320</v>
      </c>
      <c r="GJ168" s="573" t="s">
        <v>8321</v>
      </c>
      <c r="GK168" s="369">
        <v>2</v>
      </c>
      <c r="GL168" s="430">
        <v>2006</v>
      </c>
      <c r="GM168" s="686" t="s">
        <v>8322</v>
      </c>
      <c r="GN168" s="573" t="s">
        <v>8323</v>
      </c>
      <c r="GO168" s="676">
        <v>0</v>
      </c>
      <c r="GP168" s="917" t="s">
        <v>1188</v>
      </c>
      <c r="GQ168" s="872" t="s">
        <v>1188</v>
      </c>
      <c r="GR168" s="872" t="s">
        <v>1188</v>
      </c>
      <c r="GS168" s="872" t="s">
        <v>1188</v>
      </c>
      <c r="GT168" s="873" t="s">
        <v>1188</v>
      </c>
      <c r="GU168" s="581">
        <v>0</v>
      </c>
      <c r="GV168" s="687" t="s">
        <v>1188</v>
      </c>
      <c r="GW168" s="872" t="s">
        <v>1188</v>
      </c>
      <c r="GX168" s="873" t="s">
        <v>1188</v>
      </c>
      <c r="GY168" s="874">
        <v>0</v>
      </c>
      <c r="GZ168" s="582" t="s">
        <v>1188</v>
      </c>
      <c r="HA168" s="583" t="s">
        <v>2310</v>
      </c>
      <c r="HB168" s="584">
        <v>2</v>
      </c>
      <c r="HC168" s="585">
        <v>1</v>
      </c>
      <c r="HD168" s="586" t="s">
        <v>8324</v>
      </c>
      <c r="HE168" s="557" t="s">
        <v>8325</v>
      </c>
      <c r="HF168" s="587" t="s">
        <v>1188</v>
      </c>
      <c r="HG168" s="587" t="s">
        <v>1188</v>
      </c>
      <c r="HH168" s="588">
        <v>1</v>
      </c>
      <c r="HI168" s="586" t="s">
        <v>3625</v>
      </c>
      <c r="HJ168" s="578" t="s">
        <v>1188</v>
      </c>
      <c r="HK168" s="691" t="s">
        <v>1188</v>
      </c>
      <c r="HL168" s="692">
        <v>2</v>
      </c>
      <c r="HM168" s="591" t="s">
        <v>8326</v>
      </c>
      <c r="HN168" s="592">
        <v>2016</v>
      </c>
      <c r="HO168" s="681">
        <v>1</v>
      </c>
      <c r="HP168" s="574">
        <v>1</v>
      </c>
      <c r="HQ168" s="472">
        <f t="shared" si="271"/>
        <v>2</v>
      </c>
      <c r="HR168" s="593">
        <v>0</v>
      </c>
      <c r="HS168" s="574">
        <v>1</v>
      </c>
      <c r="HT168" s="574">
        <v>0</v>
      </c>
      <c r="HU168" s="574">
        <v>1</v>
      </c>
      <c r="HV168" s="574">
        <v>1</v>
      </c>
      <c r="HW168" s="574">
        <v>1</v>
      </c>
      <c r="HX168" s="574">
        <v>0</v>
      </c>
      <c r="HY168" s="574">
        <v>0</v>
      </c>
      <c r="HZ168" s="574">
        <v>0</v>
      </c>
      <c r="IA168" s="574">
        <v>0.5</v>
      </c>
      <c r="IB168" s="574">
        <v>0.5</v>
      </c>
      <c r="IC168" s="574">
        <v>0.5</v>
      </c>
      <c r="ID168" s="681">
        <v>1</v>
      </c>
      <c r="IE168" s="369">
        <v>1</v>
      </c>
      <c r="IF168" s="574">
        <v>1</v>
      </c>
      <c r="IG168" s="472">
        <f t="shared" si="272"/>
        <v>2</v>
      </c>
      <c r="IH168" s="609">
        <v>0.51832793415855105</v>
      </c>
      <c r="II168" s="694">
        <v>0.50829819063178205</v>
      </c>
      <c r="IJ168" s="695">
        <v>0.42020872242242002</v>
      </c>
      <c r="IK168" s="696">
        <v>0.46236418032044452</v>
      </c>
      <c r="IL168" s="696">
        <v>0.61379449894616922</v>
      </c>
      <c r="IM168" s="697">
        <v>0.5368253608380944</v>
      </c>
      <c r="IN168" s="599">
        <v>2</v>
      </c>
      <c r="IO168" s="600">
        <v>4</v>
      </c>
      <c r="IP168" s="601">
        <v>4</v>
      </c>
      <c r="IQ168" s="600">
        <v>23</v>
      </c>
      <c r="IR168" s="587">
        <v>33</v>
      </c>
      <c r="IS168" s="601">
        <v>56</v>
      </c>
      <c r="IT168" s="599">
        <v>2</v>
      </c>
      <c r="IU168" s="600">
        <v>10</v>
      </c>
      <c r="IV168" s="587">
        <v>22</v>
      </c>
      <c r="IW168" s="601">
        <v>17</v>
      </c>
      <c r="IX168" s="602">
        <v>49</v>
      </c>
      <c r="IY168" s="681">
        <v>1</v>
      </c>
      <c r="IZ168" s="603" t="s">
        <v>8327</v>
      </c>
      <c r="JA168" s="681">
        <v>2</v>
      </c>
      <c r="JB168" s="771" t="s">
        <v>8328</v>
      </c>
      <c r="JC168" s="681">
        <v>1</v>
      </c>
      <c r="JD168" s="430">
        <v>5</v>
      </c>
      <c r="JE168" s="686" t="s">
        <v>8329</v>
      </c>
      <c r="JF168" s="557" t="s">
        <v>8291</v>
      </c>
      <c r="JG168" s="592">
        <v>2019</v>
      </c>
      <c r="JH168" s="369">
        <v>1</v>
      </c>
      <c r="JI168" s="430">
        <v>3</v>
      </c>
      <c r="JJ168" s="686" t="s">
        <v>8330</v>
      </c>
      <c r="JK168" s="557" t="s">
        <v>8289</v>
      </c>
      <c r="JL168" s="592">
        <v>2020</v>
      </c>
      <c r="JM168" s="369">
        <v>1</v>
      </c>
      <c r="JN168" s="430">
        <v>2</v>
      </c>
      <c r="JO168" s="430">
        <v>1</v>
      </c>
      <c r="JP168" s="686" t="s">
        <v>8331</v>
      </c>
      <c r="JQ168" s="557" t="s">
        <v>8332</v>
      </c>
      <c r="JR168" s="592">
        <v>2018</v>
      </c>
      <c r="JS168" s="369">
        <v>2</v>
      </c>
      <c r="JT168" s="430">
        <v>3</v>
      </c>
      <c r="JU168" s="686" t="s">
        <v>8333</v>
      </c>
      <c r="JV168" s="798" t="s">
        <v>8334</v>
      </c>
      <c r="JW168" s="592">
        <v>2010</v>
      </c>
      <c r="JX168" s="606">
        <v>1</v>
      </c>
      <c r="JY168" s="750" t="s">
        <v>8288</v>
      </c>
      <c r="JZ168" s="606">
        <v>2015</v>
      </c>
      <c r="KA168" s="606">
        <f t="shared" si="273"/>
        <v>1</v>
      </c>
      <c r="KB168" s="606"/>
      <c r="KC168" s="606">
        <v>1</v>
      </c>
      <c r="KD168" s="606"/>
      <c r="KE168" s="606"/>
      <c r="KF168" s="606">
        <f t="shared" si="274"/>
        <v>0</v>
      </c>
      <c r="KG168" s="606"/>
      <c r="KH168" s="606"/>
      <c r="KI168" s="606"/>
      <c r="KJ168" s="606"/>
      <c r="KK168" s="606">
        <v>1</v>
      </c>
      <c r="KL168" s="606">
        <v>1</v>
      </c>
      <c r="KM168" s="608">
        <f t="shared" si="345"/>
        <v>0.47729002535343168</v>
      </c>
      <c r="KN168" s="609">
        <v>-0.11354987323284149</v>
      </c>
      <c r="KO168" s="609">
        <v>48.076923370361328</v>
      </c>
      <c r="KP168" s="610">
        <v>8</v>
      </c>
      <c r="KQ168" s="608">
        <f t="shared" si="346"/>
        <v>0.43610598444938659</v>
      </c>
      <c r="KR168" s="609">
        <v>-0.31947007775306702</v>
      </c>
      <c r="KS168" s="609">
        <v>44.230770111083984</v>
      </c>
      <c r="KT168" s="610">
        <v>10</v>
      </c>
      <c r="KU168" s="610">
        <v>38</v>
      </c>
      <c r="KV168" s="606" t="s">
        <v>5586</v>
      </c>
      <c r="KW168" s="606" t="s">
        <v>8285</v>
      </c>
      <c r="KX168" s="700" t="str">
        <f t="shared" ca="1" si="275"/>
        <v>B</v>
      </c>
      <c r="KY168" s="701">
        <f t="shared" ca="1" si="276"/>
        <v>0.62277382163521144</v>
      </c>
      <c r="KZ168" s="702">
        <f t="shared" ca="1" si="235"/>
        <v>0.5549811764705882</v>
      </c>
      <c r="LA168" s="703">
        <f t="shared" ca="1" si="236"/>
        <v>0.77645714285714273</v>
      </c>
      <c r="LB168" s="703">
        <f t="shared" ca="1" si="237"/>
        <v>0.42857499999999998</v>
      </c>
      <c r="LC168" s="704">
        <f t="shared" ca="1" si="238"/>
        <v>0.7310819672131148</v>
      </c>
      <c r="LD168" s="696" cm="1">
        <f t="array" aca="1" ref="LD168" ca="1">INDIRECT(LD$203&amp;ROW())*LD$205</f>
        <v>8</v>
      </c>
      <c r="LE168" s="696" cm="1">
        <f t="array" aca="1" ref="LE168" ca="1">INDIRECT(LE$203&amp;ROW())*LE$205</f>
        <v>4</v>
      </c>
      <c r="LF168" s="696" cm="1">
        <f t="array" aca="1" ref="LF168" ca="1">INDIRECT(LF$203&amp;ROW())*LF$205</f>
        <v>4</v>
      </c>
      <c r="LG168" s="696" cm="1">
        <f t="array" aca="1" ref="LG168" ca="1">INDIRECT(LG$203&amp;ROW())*LG$205</f>
        <v>3</v>
      </c>
      <c r="LH168" s="696" cm="1">
        <f t="array" aca="1" ref="LH168" ca="1">INDIRECT(LH$203&amp;ROW())*LH$205</f>
        <v>2</v>
      </c>
      <c r="LI168" s="696" cm="1">
        <f t="array" aca="1" ref="LI168" ca="1">INDIRECT(LI$203&amp;ROW())*LI$205</f>
        <v>3</v>
      </c>
      <c r="LJ168" s="696" cm="1">
        <f t="array" aca="1" ref="LJ168" ca="1">INDIRECT(LJ$203&amp;ROW())*LJ$205</f>
        <v>3</v>
      </c>
      <c r="LK168" s="696" cm="1">
        <f t="array" aca="1" ref="LK168" ca="1">INDIRECT(LK$203&amp;ROW())*LK$205</f>
        <v>3</v>
      </c>
      <c r="LL168" s="696" cm="1">
        <f t="array" aca="1" ref="LL168" ca="1">INDIRECT(LL$203&amp;ROW())*LL$205</f>
        <v>3</v>
      </c>
      <c r="LM168" s="696" cm="1">
        <f t="array" aca="1" ref="LM168" ca="1">INDIRECT(LM$203&amp;ROW())*LM$205</f>
        <v>2</v>
      </c>
      <c r="LN168" s="696" cm="1">
        <f t="array" aca="1" ref="LN168" ca="1">INDIRECT(LN$203&amp;ROW())*LN$205</f>
        <v>3</v>
      </c>
      <c r="LO168" s="696" cm="1">
        <f t="array" aca="1" ref="LO168" ca="1">INDIRECT(LO$203&amp;ROW())*LO$205</f>
        <v>0</v>
      </c>
      <c r="LP168" s="696" cm="1">
        <f t="array" aca="1" ref="LP168" ca="1">INDIRECT(LP$203&amp;ROW())*LP$205</f>
        <v>2</v>
      </c>
      <c r="LQ168" s="696" cm="1">
        <f t="array" aca="1" ref="LQ168" ca="1">IF(INDIRECT(LQ$203&amp;ROW())="-",0,INDIRECT(LQ$203&amp;ROW())*LQ$205)</f>
        <v>3.1734</v>
      </c>
      <c r="LR168" s="696" cm="1">
        <f t="array" aca="1" ref="LR168" ca="1">INDIRECT(LR$203&amp;ROW())*LR$205</f>
        <v>4</v>
      </c>
      <c r="LS168" s="696" cm="1">
        <f t="array" aca="1" ref="LS168" ca="1">IF(INDIRECT(LS$203&amp;ROW())="-",0,INDIRECT(LS$203&amp;ROW())*LS$205)</f>
        <v>4.3056000000000001</v>
      </c>
      <c r="LT168" s="696" cm="1">
        <f t="array" aca="1" ref="LT168" ca="1">INDIRECT(LT$203&amp;ROW())*LT$205</f>
        <v>4</v>
      </c>
      <c r="LU168" s="696" cm="1">
        <f t="array" aca="1" ref="LU168" ca="1">INDIRECT(LU$203&amp;ROW())*LU$205</f>
        <v>3</v>
      </c>
      <c r="LV168" s="696" cm="1">
        <f t="array" aca="1" ref="LV168" ca="1">INDIRECT(LV$203&amp;ROW())*LV$205</f>
        <v>1</v>
      </c>
      <c r="LW168" s="696" cm="1">
        <f t="array" aca="1" ref="LW168" ca="1">INDIRECT(LW$203&amp;ROW())*LW$205</f>
        <v>2</v>
      </c>
      <c r="LX168" s="696" cm="1">
        <f t="array" aca="1" ref="LX168" ca="1">INDIRECT(LX$203&amp;ROW())*LX$205</f>
        <v>2</v>
      </c>
      <c r="LY168" s="696" cm="1">
        <f t="array" aca="1" ref="LY168" ca="1">IF(INDIRECT(LY$203&amp;ROW())="-",0,INDIRECT(LY$203&amp;ROW())*LY$205)</f>
        <v>4.2858000000000001</v>
      </c>
      <c r="LZ168" s="696" cm="1">
        <f t="array" aca="1" ref="LZ168" ca="1">INDIRECT(LZ$203&amp;ROW())*LZ$205</f>
        <v>2</v>
      </c>
      <c r="MA168" s="696" cm="1">
        <f t="array" aca="1" ref="MA168" ca="1">INDIRECT(MA$203&amp;ROW())*MA$205</f>
        <v>4</v>
      </c>
      <c r="MB168" s="696" cm="1">
        <f t="array" aca="1" ref="MB168" ca="1">INDIRECT(MB$203&amp;ROW())*MB$205</f>
        <v>0</v>
      </c>
      <c r="MC168" s="696" cm="1">
        <f t="array" aca="1" ref="MC168" ca="1">IF($MB168=0,0,INDIRECT(MC$203&amp;ROW())*MC$205)</f>
        <v>0</v>
      </c>
      <c r="MD168" s="696" cm="1">
        <f t="array" aca="1" ref="MD168" ca="1">IF($MB168=0,0,INDIRECT(MD$203&amp;ROW())*MD$205)</f>
        <v>0</v>
      </c>
      <c r="ME168" s="696" cm="1">
        <f t="array" aca="1" ref="ME168" ca="1">IF($MB168=0,0,INDIRECT(ME$203&amp;ROW())*ME$205)</f>
        <v>0</v>
      </c>
      <c r="MF168" s="696" cm="1">
        <f t="array" aca="1" ref="MF168" ca="1">IF($MB168=0,0,INDIRECT(MF$203&amp;ROW())*MF$205)</f>
        <v>0</v>
      </c>
      <c r="MG168" s="696" cm="1">
        <f t="array" aca="1" ref="MG168" ca="1">INDIRECT(MG$203&amp;ROW())*MG$205</f>
        <v>0</v>
      </c>
      <c r="MH168" s="696" cm="1">
        <f t="array" aca="1" ref="MH168" ca="1">IF($MG168=0,0,INDIRECT(MH$203&amp;ROW())*MH$205)</f>
        <v>0</v>
      </c>
      <c r="MI168" s="696" cm="1">
        <f t="array" aca="1" ref="MI168" ca="1">IF($MG168=0,0,INDIRECT(MI$203&amp;ROW())*MI$205)</f>
        <v>0</v>
      </c>
      <c r="MJ168" s="696" cm="1">
        <f t="array" aca="1" ref="MJ168" ca="1">INDIRECT(MJ$203&amp;ROW())*MJ$205</f>
        <v>0</v>
      </c>
      <c r="MK168" s="696" cm="1">
        <f t="array" aca="1" ref="MK168" ca="1">INDIRECT(MK$203&amp;ROW())*MK$205</f>
        <v>4</v>
      </c>
      <c r="ML168" s="696" cm="1">
        <f t="array" aca="1" ref="ML168" ca="1">INDIRECT(ML$203&amp;ROW())*ML$205</f>
        <v>0</v>
      </c>
      <c r="MM168" s="696" cm="1">
        <f t="array" aca="1" ref="MM168" ca="1">INDIRECT(MM$203&amp;ROW())*MM$205</f>
        <v>6</v>
      </c>
      <c r="MN168" s="696" cm="1">
        <f t="array" aca="1" ref="MN168" ca="1">INDIRECT(MN$203&amp;ROW())*MN$205</f>
        <v>4</v>
      </c>
      <c r="MO168" s="696" cm="1">
        <f t="array" aca="1" ref="MO168" ca="1">INDIRECT(MO$203&amp;ROW())*MO$205</f>
        <v>2</v>
      </c>
      <c r="MP168" s="696" cm="1">
        <f t="array" aca="1" ref="MP168" ca="1">INDIRECT(MP$203&amp;ROW())*MP$205</f>
        <v>1</v>
      </c>
      <c r="MQ168" s="696" cm="1">
        <f t="array" aca="1" ref="MQ168" ca="1">INDIRECT(MQ$203&amp;ROW())*MQ$205</f>
        <v>1</v>
      </c>
      <c r="MR168" s="696" cm="1">
        <f t="array" aca="1" ref="MR168" ca="1">INDIRECT(MR$203&amp;ROW())*MR$205</f>
        <v>2</v>
      </c>
      <c r="MS168" s="696" cm="1">
        <f t="array" aca="1" ref="MS168" ca="1">INDIRECT(MS$203&amp;ROW())*MS$205</f>
        <v>2</v>
      </c>
      <c r="MT168" s="696" cm="1">
        <f t="array" aca="1" ref="MT168" ca="1">INDIRECT(MT$203&amp;ROW())*MT$205</f>
        <v>2</v>
      </c>
      <c r="MU168" s="696" cm="1">
        <f t="array" aca="1" ref="MU168" ca="1">INDIRECT(MU$203&amp;ROW())*MU$205</f>
        <v>2</v>
      </c>
      <c r="MV168" s="696" cm="1">
        <f t="array" aca="1" ref="MV168" ca="1">IF(INDIRECT(MV$203&amp;ROW())="-",0,INDIRECT(MV$203&amp;ROW())*MV$205)</f>
        <v>4.5960000000000001</v>
      </c>
      <c r="MW168" s="696" cm="1">
        <f t="array" aca="1" ref="MW168" ca="1">INDIRECT(MW$203&amp;ROW())*MW$205</f>
        <v>2</v>
      </c>
      <c r="MX168" s="696" cm="1">
        <f t="array" aca="1" ref="MX168" ca="1">INDIRECT(MX$203&amp;ROW())*MX$205</f>
        <v>4</v>
      </c>
      <c r="MY168" s="696" cm="1">
        <f t="array" aca="1" ref="MY168" ca="1">INDIRECT(MY$203&amp;ROW())*MY$205</f>
        <v>8</v>
      </c>
      <c r="NA168" s="701">
        <f t="shared" si="277"/>
        <v>0.67143658536585371</v>
      </c>
      <c r="NB168" s="617">
        <f t="shared" si="278"/>
        <v>0.76554285714285719</v>
      </c>
      <c r="NC168" s="695">
        <f t="shared" si="279"/>
        <v>0.28571538461538465</v>
      </c>
      <c r="ND168" s="697">
        <f t="shared" si="280"/>
        <v>0.73207407407407399</v>
      </c>
      <c r="NE168" s="694">
        <f t="shared" si="281"/>
        <v>0.61369222529954237</v>
      </c>
      <c r="NF168" s="682" t="str">
        <f t="shared" si="282"/>
        <v>B</v>
      </c>
      <c r="NH168" s="606" t="s">
        <v>8285</v>
      </c>
      <c r="NI168" s="563" t="str">
        <f t="shared" si="239"/>
        <v>B</v>
      </c>
      <c r="NJ168" s="563" t="str">
        <f t="shared" si="283"/>
        <v>B</v>
      </c>
      <c r="NK168" s="563" t="str">
        <f t="shared" ca="1" si="284"/>
        <v>B</v>
      </c>
      <c r="NL168" s="563" t="str">
        <f t="shared" ca="1" si="285"/>
        <v>B</v>
      </c>
      <c r="NM168" s="563" t="str">
        <f t="shared" ca="1" si="286"/>
        <v>B</v>
      </c>
      <c r="NN168" s="563" t="str">
        <f t="shared" ca="1" si="306"/>
        <v>B</v>
      </c>
      <c r="NO168" s="563" t="str">
        <f t="shared" ca="1" si="307"/>
        <v>B</v>
      </c>
      <c r="NP168" s="606" t="str">
        <f t="shared" si="287"/>
        <v>Yes</v>
      </c>
      <c r="NQ168" s="682" t="str">
        <f t="shared" si="288"/>
        <v>Yes</v>
      </c>
      <c r="NR168" s="682" t="e">
        <f>IF(OR(AND(NI168="A",OR(NJ168="C",NJ168="D")),AND(NI168="A",OR(#REF!="C",#REF!="D")),AND(NI168="B",OR(NJ168="D",#REF!="D")),AND(OR(NI168="C",NI168="D"),OR(NJ168="A",NJ168="B")),AND(OR(NI168="C",NI168="D"),OR(#REF!="A",#REF!="B")),AND(OR(NJ168="A",#REF!="A",NJ168="B",#REF!="B"),OR(NP168="-",NQ168="-")),AND(OR(NJ168="C",#REF!="C",NJ168="D",#REF!="D"),NP168="Yes")),"Yes","-")</f>
        <v>#REF!</v>
      </c>
      <c r="NS168" s="607"/>
      <c r="NT168" s="619">
        <f t="shared" si="289"/>
        <v>0.67079999999999995</v>
      </c>
      <c r="NU168" s="619">
        <f t="shared" si="290"/>
        <v>0.61369222529954237</v>
      </c>
      <c r="NV168" s="619">
        <f t="shared" ca="1" si="291"/>
        <v>0.62277382163521144</v>
      </c>
      <c r="NW168" s="619">
        <f t="shared" ca="1" si="308"/>
        <v>0.60463483156998188</v>
      </c>
      <c r="NX168" s="619">
        <f t="shared" ca="1" si="309"/>
        <v>0.65827804287319169</v>
      </c>
      <c r="NY168" s="620">
        <f t="shared" ca="1" si="310"/>
        <v>0.61836527800828867</v>
      </c>
      <c r="NZ168" s="620">
        <f t="shared" ca="1" si="311"/>
        <v>0.67457597296861271</v>
      </c>
      <c r="OA168" s="705" t="s">
        <v>1188</v>
      </c>
      <c r="OB168" s="706" t="s">
        <v>1188</v>
      </c>
      <c r="OC168" s="494"/>
      <c r="OE168" s="606" t="s">
        <v>8285</v>
      </c>
      <c r="OF168" s="700" t="str">
        <f t="shared" ca="1" si="292"/>
        <v>B</v>
      </c>
      <c r="OG168" s="701">
        <f t="shared" ca="1" si="312"/>
        <v>0.60463483156998188</v>
      </c>
      <c r="OH168" s="705">
        <f t="shared" ca="1" si="368"/>
        <v>0.63410240043383947</v>
      </c>
      <c r="OI168" s="696">
        <f t="shared" ca="1" si="369"/>
        <v>0.76077569284818081</v>
      </c>
      <c r="OJ168" s="696">
        <f t="shared" ca="1" si="295"/>
        <v>0.30578842874391626</v>
      </c>
      <c r="OK168" s="697">
        <f t="shared" ca="1" si="296"/>
        <v>0.71787280425399103</v>
      </c>
      <c r="OL168" s="696" cm="1">
        <f t="array" aca="1" ref="OL168" ca="1">INDIRECT(OL$203&amp;ROW())*OL$205</f>
        <v>1.4956</v>
      </c>
      <c r="OM168" s="696" cm="1">
        <f t="array" aca="1" ref="OM168" ca="1">INDIRECT(OM$203&amp;ROW())*OM$205</f>
        <v>0.60309999999999997</v>
      </c>
      <c r="ON168" s="696" cm="1">
        <f t="array" aca="1" ref="ON168" ca="1">INDIRECT(ON$203&amp;ROW())*ON$205</f>
        <v>0.72809999999999997</v>
      </c>
      <c r="OO168" s="696" cm="1">
        <f t="array" aca="1" ref="OO168" ca="1">INDIRECT(OO$203&amp;ROW())*OO$205</f>
        <v>1.0790999999999999</v>
      </c>
      <c r="OP168" s="696" cm="1">
        <f t="array" aca="1" ref="OP168" ca="1">INDIRECT(OP$203&amp;ROW())*OP$205</f>
        <v>1.0553999999999999</v>
      </c>
      <c r="OQ168" s="696" cm="1">
        <f t="array" aca="1" ref="OQ168" ca="1">INDIRECT(OQ$203&amp;ROW())*OQ$205</f>
        <v>1.5849</v>
      </c>
      <c r="OR168" s="696" cm="1">
        <f t="array" aca="1" ref="OR168" ca="1">INDIRECT(OR$203&amp;ROW())*OR$205</f>
        <v>1.4141999999999999</v>
      </c>
      <c r="OS168" s="696" cm="1">
        <f t="array" aca="1" ref="OS168" ca="1">INDIRECT(OS$203&amp;ROW())*OS$205</f>
        <v>1.5387</v>
      </c>
      <c r="OT168" s="696" cm="1">
        <f t="array" aca="1" ref="OT168" ca="1">INDIRECT(OT$203&amp;ROW())*OT$205</f>
        <v>1.4727000000000001</v>
      </c>
      <c r="OU168" s="696" cm="1">
        <f t="array" aca="1" ref="OU168" ca="1">INDIRECT(OU$203&amp;ROW())*OU$205</f>
        <v>0.64349999999999996</v>
      </c>
      <c r="OV168" s="696" cm="1">
        <f t="array" aca="1" ref="OV168" ca="1">INDIRECT(OV$203&amp;ROW())*OV$205</f>
        <v>1.2161999999999999</v>
      </c>
      <c r="OW168" s="696" cm="1">
        <f t="array" aca="1" ref="OW168" ca="1">INDIRECT(OW$203&amp;ROW())*OW$205</f>
        <v>0</v>
      </c>
      <c r="OX168" s="696" cm="1">
        <f t="array" aca="1" ref="OX168" ca="1">INDIRECT(OX$203&amp;ROW())*OX$205</f>
        <v>0.69889999999999997</v>
      </c>
      <c r="OY168" s="696" cm="1">
        <f t="array" aca="1" ref="OY168" ca="1">IF(INDIRECT(OY$203&amp;ROW())="-",0,INDIRECT(OY$203&amp;ROW())*OY$205)</f>
        <v>0.37536033000000002</v>
      </c>
      <c r="OZ168" s="696" cm="1">
        <f t="array" aca="1" ref="OZ168" ca="1">INDIRECT(OZ$203&amp;ROW())*OZ$205</f>
        <v>0.71030000000000004</v>
      </c>
      <c r="PA168" s="696" cm="1">
        <f t="array" aca="1" ref="PA168" ca="1">IF(INDIRECT(PA$203&amp;ROW())="-",0,INDIRECT(PA$203&amp;ROW())*PA$205)</f>
        <v>0.63392784000000002</v>
      </c>
      <c r="PB168" s="705" cm="1">
        <f t="array" aca="1" ref="PB168" ca="1">INDIRECT(PB$203&amp;ROW())*PB$205</f>
        <v>1.5084</v>
      </c>
      <c r="PC168" s="696" cm="1">
        <f t="array" aca="1" ref="PC168" ca="1">INDIRECT(PC$203&amp;ROW())*PC$205</f>
        <v>2.0918999999999999</v>
      </c>
      <c r="PD168" s="696" cm="1">
        <f t="array" aca="1" ref="PD168" ca="1">INDIRECT(PD$203&amp;ROW())*PD$205</f>
        <v>0.73419999999999996</v>
      </c>
      <c r="PE168" s="696" cm="1">
        <f t="array" aca="1" ref="PE168" ca="1">INDIRECT(PE$203&amp;ROW())*PE$205</f>
        <v>1.28</v>
      </c>
      <c r="PF168" s="696" cm="1">
        <f t="array" aca="1" ref="PF168" ca="1">INDIRECT(PF$203&amp;ROW())*PF$205</f>
        <v>1.3308</v>
      </c>
      <c r="PG168" s="696" cm="1">
        <f t="array" aca="1" ref="PG168" ca="1">IF(INDIRECT(PG$203&amp;ROW())="-",0,INDIRECT(PG$203&amp;ROW())*PG$205)</f>
        <v>0.62501250000000008</v>
      </c>
      <c r="PH168" s="696" cm="1">
        <f t="array" aca="1" ref="PH168" ca="1">INDIRECT(PH$203&amp;ROW())*PH$205</f>
        <v>0.61699999999999999</v>
      </c>
      <c r="PI168" s="696" cm="1">
        <f t="array" aca="1" ref="PI168" ca="1">INDIRECT(PI$203&amp;ROW())*PI$205</f>
        <v>1.2145999999999999</v>
      </c>
      <c r="PJ168" s="696" cm="1">
        <f t="array" aca="1" ref="PJ168" ca="1">INDIRECT(PJ$203&amp;ROW())*PJ$205</f>
        <v>0</v>
      </c>
      <c r="PK168" s="696" cm="1">
        <f t="array" aca="1" ref="PK168" ca="1">IF($PJ168=0,0,INDIRECT(PK$203&amp;ROW())*PK$205)</f>
        <v>0</v>
      </c>
      <c r="PL168" s="696" cm="1">
        <f t="array" aca="1" ref="PL168" ca="1">IF($MPE168=0,0,INDIRECT(PL$203&amp;ROW())*PL$205)</f>
        <v>0</v>
      </c>
      <c r="PM168" s="696" cm="1">
        <f t="array" aca="1" ref="PM168" ca="1">IF($MPE168=0,0,INDIRECT(PM$203&amp;ROW())*PM$205)</f>
        <v>0</v>
      </c>
      <c r="PN168" s="696" cm="1">
        <f t="array" aca="1" ref="PN168" ca="1">IF($PJ168=0,0,INDIRECT(PN$203&amp;ROW())*PN$205)</f>
        <v>0</v>
      </c>
      <c r="PO168" s="696" cm="1">
        <f t="array" aca="1" ref="PO168" ca="1">INDIRECT(PO$203&amp;ROW())*PO$205</f>
        <v>0</v>
      </c>
      <c r="PP168" s="696" cm="1">
        <f t="array" aca="1" ref="PP168" ca="1">IF($PO168=0,0,INDIRECT(PP$203&amp;ROW())*PP$205)</f>
        <v>0</v>
      </c>
      <c r="PQ168" s="696" cm="1">
        <f t="array" aca="1" ref="PQ168" ca="1">IF($PO168=0,0,INDIRECT(PQ$203&amp;ROW())*PQ$205)</f>
        <v>0</v>
      </c>
      <c r="PR168" s="696" cm="1">
        <f t="array" aca="1" ref="PR168" ca="1">INDIRECT(PR$203&amp;ROW())*PR$205</f>
        <v>0</v>
      </c>
      <c r="PS168" s="696" cm="1">
        <f t="array" aca="1" ref="PS168" ca="1">INDIRECT(PS$203&amp;ROW())*PS$205</f>
        <v>0.7389</v>
      </c>
      <c r="PT168" s="696" cm="1">
        <f t="array" aca="1" ref="PT168" ca="1">INDIRECT(PT$203&amp;ROW())*PT$205</f>
        <v>0</v>
      </c>
      <c r="PU168" s="696" cm="1">
        <f t="array" aca="1" ref="PU168" ca="1">INDIRECT(PU$203&amp;ROW())*PU$205</f>
        <v>1.7696999999999998</v>
      </c>
      <c r="PV168" s="696" cm="1">
        <f t="array" aca="1" ref="PV168" ca="1">INDIRECT(PV$203&amp;ROW())*PV$205</f>
        <v>0.6966</v>
      </c>
      <c r="PW168" s="696" cm="1">
        <f t="array" aca="1" ref="PW168" ca="1">INDIRECT(PW$203&amp;ROW())*PW$205</f>
        <v>1.0658000000000001</v>
      </c>
      <c r="PX168" s="696" cm="1">
        <f t="array" aca="1" ref="PX168" ca="1">INDIRECT(PX$203&amp;ROW())*PX$205</f>
        <v>0.5857</v>
      </c>
      <c r="PY168" s="696" cm="1">
        <f t="array" aca="1" ref="PY168" ca="1">INDIRECT(PY$203&amp;ROW())*PY$205</f>
        <v>0.59330000000000005</v>
      </c>
      <c r="PZ168" s="696" cm="1">
        <f t="array" aca="1" ref="PZ168" ca="1">INDIRECT(PZ$203&amp;ROW())*PZ$205</f>
        <v>0.17430000000000001</v>
      </c>
      <c r="QA168" s="696" cm="1">
        <f t="array" aca="1" ref="QA168" ca="1">INDIRECT(QA$203&amp;ROW())*QA$205</f>
        <v>0.31659999999999999</v>
      </c>
      <c r="QB168" s="696" cm="1">
        <f t="array" aca="1" ref="QB168" ca="1">INDIRECT(QB$203&amp;ROW())*QB$205</f>
        <v>1.5966</v>
      </c>
      <c r="QC168" s="696" cm="1">
        <f t="array" aca="1" ref="QC168" ca="1">INDIRECT(QC$203&amp;ROW())*QC$205</f>
        <v>1.4259999999999999</v>
      </c>
      <c r="QD168" s="696" cm="1">
        <f t="array" aca="1" ref="QD168" ca="1">IF(INDIRECT(QD$203&amp;ROW())="-",0,INDIRECT(QD$203&amp;ROW())*QD$205)</f>
        <v>0.4704006</v>
      </c>
      <c r="QE168" s="696" cm="1">
        <f t="array" aca="1" ref="QE168" ca="1">INDIRECT(QE$203&amp;ROW())*QE$205</f>
        <v>0.53280000000000005</v>
      </c>
      <c r="QF168" s="696" cm="1">
        <f t="array" aca="1" ref="QF168" ca="1">INDIRECT(QF$203&amp;ROW())*QF$205</f>
        <v>0.72440000000000004</v>
      </c>
      <c r="QG168" s="696" cm="1">
        <f t="array" aca="1" ref="QG168" ca="1">INDIRECT(QG$203&amp;ROW())*QG$205</f>
        <v>1.4996</v>
      </c>
      <c r="QI168" s="606" t="s">
        <v>8285</v>
      </c>
      <c r="QJ168" s="700" t="str">
        <f t="shared" ca="1" si="297"/>
        <v>B</v>
      </c>
      <c r="QK168" s="701">
        <f t="shared" ca="1" si="313"/>
        <v>0.65827804287319169</v>
      </c>
      <c r="QL168" s="705">
        <f t="shared" ca="1" si="370"/>
        <v>0.78659117212742802</v>
      </c>
      <c r="QM168" s="696">
        <f t="shared" ca="1" si="371"/>
        <v>0.87166146836495562</v>
      </c>
      <c r="QN168" s="696">
        <f t="shared" ca="1" si="300"/>
        <v>0.19877857505849786</v>
      </c>
      <c r="QO168" s="697">
        <f t="shared" ca="1" si="301"/>
        <v>0.7760809559418852</v>
      </c>
      <c r="QP168" s="696" cm="1">
        <f t="array" aca="1" ref="QP168" ca="1">INDIRECT(QP$203&amp;ROW())*QP$205</f>
        <v>6.6903293490763766E-2</v>
      </c>
      <c r="QQ168" s="696" cm="1">
        <f t="array" aca="1" ref="QQ168" ca="1">INDIRECT(QQ$203&amp;ROW())*QQ$205</f>
        <v>0.12751963295189217</v>
      </c>
      <c r="QR168" s="696" cm="1">
        <f t="array" aca="1" ref="QR168" ca="1">INDIRECT(QR$203&amp;ROW())*QR$205</f>
        <v>7.5449048323979542E-2</v>
      </c>
      <c r="QS168" s="696" cm="1">
        <f t="array" aca="1" ref="QS168" ca="1">INDIRECT(QS$203&amp;ROW())*QS$205</f>
        <v>0.22471360933801068</v>
      </c>
      <c r="QT168" s="696" cm="1">
        <f t="array" aca="1" ref="QT168" ca="1">INDIRECT(QT$203&amp;ROW())*QT$205</f>
        <v>0.17488542943331029</v>
      </c>
      <c r="QU168" s="696" cm="1">
        <f t="array" aca="1" ref="QU168" ca="1">INDIRECT(QU$203&amp;ROW())*QU$205</f>
        <v>0.53329206883563263</v>
      </c>
      <c r="QV168" s="696" cm="1">
        <f t="array" aca="1" ref="QV168" ca="1">INDIRECT(QV$203&amp;ROW())*QV$205</f>
        <v>0.24117831443907087</v>
      </c>
      <c r="QW168" s="696" cm="1">
        <f t="array" aca="1" ref="QW168" ca="1">INDIRECT(QW$203&amp;ROW())*QW$205</f>
        <v>0.53099416374332975</v>
      </c>
      <c r="QX168" s="696" cm="1">
        <f t="array" aca="1" ref="QX168" ca="1">INDIRECT(QX$203&amp;ROW())*QX$205</f>
        <v>0.60640894423913805</v>
      </c>
      <c r="QY168" s="696" cm="1">
        <f t="array" aca="1" ref="QY168" ca="1">INDIRECT(QY$203&amp;ROW())*QY$205</f>
        <v>4.5134158378452992E-2</v>
      </c>
      <c r="QZ168" s="696" cm="1">
        <f t="array" aca="1" ref="QZ168" ca="1">INDIRECT(QZ$203&amp;ROW())*QZ$205</f>
        <v>0.27613248380770827</v>
      </c>
      <c r="RA168" s="696" cm="1">
        <f t="array" aca="1" ref="RA168" ca="1">INDIRECT(RA$203&amp;ROW())*RA$205</f>
        <v>0</v>
      </c>
      <c r="RB168" s="696" cm="1">
        <f t="array" aca="1" ref="RB168" ca="1">INDIRECT(RB$203&amp;ROW())*RB$205</f>
        <v>5.7305712569462423E-2</v>
      </c>
      <c r="RC168" s="696" cm="1">
        <f t="array" aca="1" ref="RC168" ca="1">IF(INDIRECT(RC$203&amp;ROW())="-",0,INDIRECT(RC$203&amp;ROW())*RC$205)</f>
        <v>4.4379266568158986E-2</v>
      </c>
      <c r="RD168" s="696" cm="1">
        <f t="array" aca="1" ref="RD168" ca="1">INDIRECT(RD$203&amp;ROW())*RD$205</f>
        <v>3.5721048970443148E-2</v>
      </c>
      <c r="RE168" s="696" cm="1">
        <f t="array" aca="1" ref="RE168" ca="1">IF(INDIRECT(RE$203&amp;ROW())="-",0,INDIRECT(RE$203&amp;ROW())*RE$205)</f>
        <v>4.5416214911638601E-2</v>
      </c>
      <c r="RF168" s="705" cm="1">
        <f t="array" aca="1" ref="RF168" ca="1">INDIRECT(RF$203&amp;ROW())*RF$205</f>
        <v>0.10613798880649605</v>
      </c>
      <c r="RG168" s="696" cm="1">
        <f t="array" aca="1" ref="RG168" ca="1">INDIRECT(RG$203&amp;ROW())*RG$205</f>
        <v>0.41475700362540607</v>
      </c>
      <c r="RH168" s="696" cm="1">
        <f t="array" aca="1" ref="RH168" ca="1">INDIRECT(RH$203&amp;ROW())*RH$205</f>
        <v>2.9193840390272292E-2</v>
      </c>
      <c r="RI168" s="696" cm="1">
        <f t="array" aca="1" ref="RI168" ca="1">INDIRECT(RI$203&amp;ROW())*RI$205</f>
        <v>0.21539378250062202</v>
      </c>
      <c r="RJ168" s="696" cm="1">
        <f t="array" aca="1" ref="RJ168" ca="1">INDIRECT(RJ$203&amp;ROW())*RJ$205</f>
        <v>0.12226723336432462</v>
      </c>
      <c r="RK168" s="696" cm="1">
        <f t="array" aca="1" ref="RK168" ca="1">IF(INDIRECT(RK$203&amp;ROW())="-",0,INDIRECT(RK$203&amp;ROW())*RK$205)</f>
        <v>4.3159148073303358E-2</v>
      </c>
      <c r="RL168" s="696" cm="1">
        <f t="array" aca="1" ref="RL168" ca="1">INDIRECT(RL$203&amp;ROW())*RL$205</f>
        <v>0.11262003659234653</v>
      </c>
      <c r="RM168" s="696" cm="1">
        <f t="array" aca="1" ref="RM168" ca="1">INDIRECT(RM$203&amp;ROW())*RM$205</f>
        <v>2.9987460729532761E-2</v>
      </c>
      <c r="RN168" s="696" cm="1">
        <f t="array" aca="1" ref="RN168" ca="1">INDIRECT(RN$203&amp;ROW())*RN$205</f>
        <v>0</v>
      </c>
      <c r="RO168" s="696" cm="1">
        <f t="array" aca="1" ref="RO168" ca="1">IF($RN168=0,0,INDIRECT(RO$203&amp;ROW())*RO$205)</f>
        <v>0</v>
      </c>
      <c r="RP168" s="696" cm="1">
        <f t="array" aca="1" ref="RP168" ca="1">IF($RN168=0,0,INDIRECT(RP$203&amp;ROW())*RP$205)</f>
        <v>0</v>
      </c>
      <c r="RQ168" s="696" cm="1">
        <f t="array" aca="1" ref="RQ168" ca="1">IF($RN168=0,0,INDIRECT(RQ$203&amp;ROW())*RQ$205)</f>
        <v>0</v>
      </c>
      <c r="RR168" s="696" cm="1">
        <f t="array" aca="1" ref="RR168" ca="1">IF($RN168=0,0,INDIRECT(RR$203&amp;ROW())*RR$205)</f>
        <v>0</v>
      </c>
      <c r="RS168" s="696" cm="1">
        <f t="array" aca="1" ref="RS168" ca="1">INDIRECT(RS$203&amp;ROW())*RS$205</f>
        <v>0</v>
      </c>
      <c r="RT168" s="696" cm="1">
        <f t="array" aca="1" ref="RT168" ca="1">IF($RS168=0,0,INDIRECT(RT$203&amp;ROW())*RT$205)</f>
        <v>0</v>
      </c>
      <c r="RU168" s="696" cm="1">
        <f t="array" aca="1" ref="RU168" ca="1">IF($RS168=0,0,INDIRECT(RU$203&amp;ROW())*RU$205)</f>
        <v>0</v>
      </c>
      <c r="RV168" s="696" cm="1">
        <f t="array" aca="1" ref="RV168" ca="1">INDIRECT(RV$203&amp;ROW())*RV$205</f>
        <v>0</v>
      </c>
      <c r="RW168" s="696" cm="1">
        <f t="array" aca="1" ref="RW168" ca="1">INDIRECT(RW$203&amp;ROW())*RW$205</f>
        <v>2.6659190312299668E-2</v>
      </c>
      <c r="RX168" s="696" cm="1">
        <f t="array" aca="1" ref="RX168" ca="1">INDIRECT(RX$203&amp;ROW())*RX$205</f>
        <v>0</v>
      </c>
      <c r="RY168" s="696" cm="1">
        <f t="array" aca="1" ref="RY168" ca="1">INDIRECT(RY$203&amp;ROW())*RY$205</f>
        <v>8.4396695370290389E-2</v>
      </c>
      <c r="RZ168" s="696" cm="1">
        <f t="array" aca="1" ref="RZ168" ca="1">INDIRECT(RZ$203&amp;ROW())*RZ$205</f>
        <v>3.6812489486199085E-2</v>
      </c>
      <c r="SA168" s="696" cm="1">
        <f t="array" aca="1" ref="SA168" ca="1">INDIRECT(SA$203&amp;ROW())*SA$205</f>
        <v>0.20458618579029147</v>
      </c>
      <c r="SB168" s="696" cm="1">
        <f t="array" aca="1" ref="SB168" ca="1">INDIRECT(SB$203&amp;ROW())*SB$205</f>
        <v>2.3562063251026374E-2</v>
      </c>
      <c r="SC168" s="696" cm="1">
        <f t="array" aca="1" ref="SC168" ca="1">INDIRECT(SC$203&amp;ROW())*SC$205</f>
        <v>2.7145803117995537E-2</v>
      </c>
      <c r="SD168" s="696" cm="1">
        <f t="array" aca="1" ref="SD168" ca="1">INDIRECT(SD$203&amp;ROW())*SD$205</f>
        <v>0.3072993885784252</v>
      </c>
      <c r="SE168" s="696" cm="1">
        <f t="array" aca="1" ref="SE168" ca="1">INDIRECT(SE$203&amp;ROW())*SE$205</f>
        <v>0.2585618210787391</v>
      </c>
      <c r="SF168" s="696" cm="1">
        <f t="array" aca="1" ref="SF168" ca="1">INDIRECT(SF$203&amp;ROW())*SF$205</f>
        <v>0.13223776648222998</v>
      </c>
      <c r="SG168" s="696" cm="1">
        <f t="array" aca="1" ref="SG168" ca="1">INDIRECT(SG$203&amp;ROW())*SG$205</f>
        <v>7.4767843909269882E-2</v>
      </c>
      <c r="SH168" s="696" cm="1">
        <f t="array" aca="1" ref="SH168" ca="1">IF(INDIRECT(SH$203&amp;ROW())="-",0,INDIRECT(SH$203&amp;ROW())*SH$205)</f>
        <v>6.0268924159691567E-2</v>
      </c>
      <c r="SI168" s="696" cm="1">
        <f t="array" aca="1" ref="SI168" ca="1">INDIRECT(SI$203&amp;ROW())*SI$205</f>
        <v>0.12211943784041945</v>
      </c>
      <c r="SJ168" s="696" cm="1">
        <f t="array" aca="1" ref="SJ168" ca="1">INDIRECT(SJ$203&amp;ROW())*SJ$205</f>
        <v>0.10961749760323641</v>
      </c>
      <c r="SK168" s="696" cm="1">
        <f t="array" aca="1" ref="SK168" ca="1">INDIRECT(SK$203&amp;ROW())*SK$205</f>
        <v>0.21261490593800375</v>
      </c>
      <c r="SN168" s="606" t="s">
        <v>8285</v>
      </c>
      <c r="SO168" s="707" cm="1">
        <f t="array" aca="1" ref="SO168" ca="1">INDIRECT(SO$203&amp;ROW())*SO$205</f>
        <v>2</v>
      </c>
      <c r="SP168" s="707" cm="1">
        <f t="array" aca="1" ref="SP168" ca="1">INDIRECT(SP$203&amp;ROW())*SP$205</f>
        <v>1</v>
      </c>
      <c r="SQ168" s="707" cm="1">
        <f t="array" aca="1" ref="SQ168" ca="1">INDIRECT(SQ$203&amp;ROW())*SQ$205</f>
        <v>1</v>
      </c>
      <c r="SR168" s="707" cm="1">
        <f t="array" aca="1" ref="SR168" ca="1">INDIRECT(SR$203&amp;ROW())*SR$205</f>
        <v>3</v>
      </c>
      <c r="SS168" s="707" cm="1">
        <f t="array" aca="1" ref="SS168" ca="1">INDIRECT(SS$203&amp;ROW())*SS$205</f>
        <v>2</v>
      </c>
      <c r="ST168" s="707" cm="1">
        <f t="array" aca="1" ref="ST168" ca="1">INDIRECT(ST$203&amp;ROW())*ST$205</f>
        <v>3</v>
      </c>
      <c r="SU168" s="707" cm="1">
        <f t="array" aca="1" ref="SU168" ca="1">INDIRECT(SU$203&amp;ROW())*SU$205</f>
        <v>3</v>
      </c>
      <c r="SV168" s="707" cm="1">
        <f t="array" aca="1" ref="SV168" ca="1">INDIRECT(SV$203&amp;ROW())*SV$205</f>
        <v>3</v>
      </c>
      <c r="SW168" s="707" cm="1">
        <f t="array" aca="1" ref="SW168" ca="1">INDIRECT(SW$203&amp;ROW())*SW$205</f>
        <v>3</v>
      </c>
      <c r="SX168" s="707" cm="1">
        <f t="array" aca="1" ref="SX168" ca="1">INDIRECT(SX$203&amp;ROW())*SX$205</f>
        <v>1</v>
      </c>
      <c r="SY168" s="707" cm="1">
        <f t="array" aca="1" ref="SY168" ca="1">INDIRECT(SY$203&amp;ROW())*SY$205</f>
        <v>3</v>
      </c>
      <c r="SZ168" s="707" cm="1">
        <f t="array" aca="1" ref="SZ168" ca="1">INDIRECT(SZ$203&amp;ROW())*SZ$205</f>
        <v>0</v>
      </c>
      <c r="TA168" s="707" cm="1">
        <f t="array" aca="1" ref="TA168" ca="1">INDIRECT(TA$203&amp;ROW())*TA$205</f>
        <v>1</v>
      </c>
      <c r="TB168" s="696" cm="1">
        <f t="array" aca="1" ref="TB168" ca="1">IF(INDIRECT(TB$203&amp;ROW())="-",0,INDIRECT(TB$203&amp;ROW())*TB$205)</f>
        <v>0.52890000000000004</v>
      </c>
      <c r="TC168" s="707" cm="1">
        <f t="array" aca="1" ref="TC168" ca="1">INDIRECT(TC$203&amp;ROW())*TC$205</f>
        <v>1</v>
      </c>
      <c r="TD168" s="696" cm="1">
        <f t="array" aca="1" ref="TD168" ca="1">IF(INDIRECT(TD$203&amp;ROW())="-",0,INDIRECT(TD$203&amp;ROW())*TD$205)</f>
        <v>0.71760000000000002</v>
      </c>
      <c r="TE168" s="732" cm="1">
        <f t="array" aca="1" ref="TE168" ca="1">INDIRECT(TE$203&amp;ROW())*TE$205</f>
        <v>2</v>
      </c>
      <c r="TF168" s="707" cm="1">
        <f t="array" aca="1" ref="TF168" ca="1">INDIRECT(TF$203&amp;ROW())*TF$205</f>
        <v>3</v>
      </c>
      <c r="TG168" s="707" cm="1">
        <f t="array" aca="1" ref="TG168" ca="1">INDIRECT(TG$203&amp;ROW())*TG$205</f>
        <v>1</v>
      </c>
      <c r="TH168" s="707" cm="1">
        <f t="array" aca="1" ref="TH168" ca="1">INDIRECT(TH$203&amp;ROW())*TH$205</f>
        <v>2</v>
      </c>
      <c r="TI168" s="707" cm="1">
        <f t="array" aca="1" ref="TI168" ca="1">INDIRECT(TI$203&amp;ROW())*TI$205</f>
        <v>2</v>
      </c>
      <c r="TJ168" s="696" cm="1">
        <f t="array" aca="1" ref="TJ168" ca="1">IF(INDIRECT(TJ$203&amp;ROW())="-",0,INDIRECT(TJ$203&amp;ROW())*TJ$205)</f>
        <v>0.71430000000000005</v>
      </c>
      <c r="TK168" s="707" cm="1">
        <f t="array" aca="1" ref="TK168" ca="1">INDIRECT(TK$203&amp;ROW())*TK$205</f>
        <v>1</v>
      </c>
      <c r="TL168" s="707" cm="1">
        <f t="array" aca="1" ref="TL168" ca="1">INDIRECT(TL$203&amp;ROW())*TL$205</f>
        <v>2</v>
      </c>
      <c r="TM168" s="707" cm="1">
        <f t="array" aca="1" ref="TM168" ca="1">INDIRECT(TM$203&amp;ROW())*TM$205</f>
        <v>0</v>
      </c>
      <c r="TN168" s="707" cm="1">
        <f t="array" aca="1" ref="TN168" ca="1">IF($TM168=0,0,INDIRECT(TN$203&amp;ROW())*TN$205)</f>
        <v>0</v>
      </c>
      <c r="TO168" s="707" cm="1">
        <f t="array" aca="1" ref="TO168" ca="1">IF($TM168=0,0,INDIRECT(TO$203&amp;ROW())*TO$205)</f>
        <v>0</v>
      </c>
      <c r="TP168" s="707" cm="1">
        <f t="array" aca="1" ref="TP168" ca="1">IF($TM168=0,0,INDIRECT(TP$203&amp;ROW())*TP$205)</f>
        <v>0</v>
      </c>
      <c r="TQ168" s="707" cm="1">
        <f t="array" aca="1" ref="TQ168" ca="1">IF($TM168=0,0,INDIRECT(TQ$203&amp;ROW())*TQ$205)</f>
        <v>0</v>
      </c>
      <c r="TR168" s="707" cm="1">
        <f t="array" aca="1" ref="TR168" ca="1">INDIRECT(TR$203&amp;ROW())*TR$205</f>
        <v>0</v>
      </c>
      <c r="TS168" s="707" cm="1">
        <f t="array" aca="1" ref="TS168" ca="1">IF($TR168=0,0,INDIRECT(TS$203&amp;ROW())*TS$205)</f>
        <v>0</v>
      </c>
      <c r="TT168" s="707" cm="1">
        <f t="array" aca="1" ref="TT168" ca="1">IF($TR168=0,0,INDIRECT(TT$203&amp;ROW())*TT$205)</f>
        <v>0</v>
      </c>
      <c r="TU168" s="707" cm="1">
        <f t="array" aca="1" ref="TU168" ca="1">INDIRECT(TU$203&amp;ROW())*TU$205</f>
        <v>0</v>
      </c>
      <c r="TV168" s="707" cm="1">
        <f t="array" aca="1" ref="TV168" ca="1">INDIRECT(TV$203&amp;ROW())*TV$205</f>
        <v>1</v>
      </c>
      <c r="TW168" s="707" cm="1">
        <f t="array" aca="1" ref="TW168" ca="1">INDIRECT(TW$203&amp;ROW())*TW$205</f>
        <v>0</v>
      </c>
      <c r="TX168" s="707" cm="1">
        <f t="array" aca="1" ref="TX168" ca="1">INDIRECT(TX$203&amp;ROW())*TX$205</f>
        <v>3</v>
      </c>
      <c r="TY168" s="707" cm="1">
        <f t="array" aca="1" ref="TY168" ca="1">INDIRECT(TY$203&amp;ROW())*TY$205</f>
        <v>1</v>
      </c>
      <c r="TZ168" s="707" cm="1">
        <f t="array" aca="1" ref="TZ168" ca="1">INDIRECT(TZ$203&amp;ROW())*TZ$205</f>
        <v>2</v>
      </c>
      <c r="UA168" s="707" cm="1">
        <f t="array" aca="1" ref="UA168" ca="1">INDIRECT(UA$203&amp;ROW())*UA$205</f>
        <v>1</v>
      </c>
      <c r="UB168" s="707" cm="1">
        <f t="array" aca="1" ref="UB168" ca="1">INDIRECT(UB$203&amp;ROW())*UB$205</f>
        <v>1</v>
      </c>
      <c r="UC168" s="707" cm="1">
        <f t="array" aca="1" ref="UC168" ca="1">INDIRECT(UC$203&amp;ROW())*UC$205</f>
        <v>1</v>
      </c>
      <c r="UD168" s="707" cm="1">
        <f t="array" aca="1" ref="UD168" ca="1">INDIRECT(UD$203&amp;ROW())*UD$205</f>
        <v>1</v>
      </c>
      <c r="UE168" s="707" cm="1">
        <f t="array" aca="1" ref="UE168" ca="1">INDIRECT(UE$203&amp;ROW())*UE$205</f>
        <v>2</v>
      </c>
      <c r="UF168" s="707" cm="1">
        <f t="array" aca="1" ref="UF168" ca="1">INDIRECT(UF$203&amp;ROW())*UF$205</f>
        <v>2</v>
      </c>
      <c r="UG168" s="696" cm="1">
        <f t="array" aca="1" ref="UG168" ca="1">IF(INDIRECT(UG$203&amp;ROW())="-",0,INDIRECT(UG$203&amp;ROW())*UG$205)</f>
        <v>0.76600000000000001</v>
      </c>
      <c r="UH168" s="707" cm="1">
        <f t="array" aca="1" ref="UH168" ca="1">INDIRECT(UH$203&amp;ROW())*UH$205</f>
        <v>1</v>
      </c>
      <c r="UI168" s="707" cm="1">
        <f t="array" aca="1" ref="UI168" ca="1">INDIRECT(UI$203&amp;ROW())*UI$205</f>
        <v>1</v>
      </c>
      <c r="UJ168" s="707" cm="1">
        <f t="array" aca="1" ref="UJ168" ca="1">INDIRECT(UJ$203&amp;ROW())*UJ$205</f>
        <v>2</v>
      </c>
      <c r="UM168" s="606" t="s">
        <v>8285</v>
      </c>
      <c r="UN168" s="616">
        <f t="shared" ca="1" si="376"/>
        <v>1.3455222970601226</v>
      </c>
      <c r="UO168" s="616">
        <f t="shared" ca="1" si="376"/>
        <v>0.47801779056182137</v>
      </c>
      <c r="UP168" s="616">
        <f t="shared" ca="1" si="376"/>
        <v>0.15206673709758317</v>
      </c>
      <c r="UQ168" s="616">
        <f t="shared" ca="1" si="376"/>
        <v>0.29355872991449461</v>
      </c>
      <c r="UR168" s="616">
        <f t="shared" ca="1" si="376"/>
        <v>0.12190361681987209</v>
      </c>
      <c r="US168" s="616">
        <f t="shared" ca="1" si="376"/>
        <v>0.41305213694811815</v>
      </c>
      <c r="UT168" s="616">
        <f t="shared" ca="1" si="376"/>
        <v>0.30690415393182785</v>
      </c>
      <c r="UU168" s="616">
        <f t="shared" ca="1" si="376"/>
        <v>0.53359975015917405</v>
      </c>
      <c r="UV168" s="616">
        <f t="shared" ca="1" si="376"/>
        <v>0.44410973870643028</v>
      </c>
      <c r="UW168" s="616">
        <f t="shared" ca="1" si="376"/>
        <v>-1.1873537106826957</v>
      </c>
      <c r="UX168" s="616">
        <f t="shared" ca="1" si="376"/>
        <v>0.28247365722383649</v>
      </c>
      <c r="UY168" s="616">
        <f t="shared" ca="1" si="376"/>
        <v>-0.67270887390575207</v>
      </c>
      <c r="UZ168" s="616">
        <f t="shared" ca="1" si="376"/>
        <v>0.19681082295885013</v>
      </c>
      <c r="VA168" s="616">
        <f t="shared" ca="1" si="376"/>
        <v>-6.7296444437992639E-2</v>
      </c>
      <c r="VB168" s="616">
        <f t="shared" ca="1" si="376"/>
        <v>0.38200252083713526</v>
      </c>
      <c r="VC168" s="616">
        <f t="shared" ca="1" si="375"/>
        <v>0.62287069475271695</v>
      </c>
      <c r="VD168" s="616">
        <f t="shared" ca="1" si="375"/>
        <v>0.85304819841956248</v>
      </c>
      <c r="VE168" s="616">
        <f t="shared" ca="1" si="375"/>
        <v>1.620308650861136</v>
      </c>
      <c r="VF168" s="616">
        <f t="shared" ca="1" si="375"/>
        <v>-0.81480937927278907</v>
      </c>
      <c r="VG168" s="616">
        <f t="shared" ca="1" si="375"/>
        <v>1.2788179585372306</v>
      </c>
      <c r="VH168" s="616">
        <f t="shared" ca="1" si="375"/>
        <v>-0.12784420028857393</v>
      </c>
      <c r="VI168" s="616">
        <f t="shared" ca="1" si="375"/>
        <v>0.56464323495296054</v>
      </c>
      <c r="VJ168" s="616">
        <f t="shared" ca="1" si="375"/>
        <v>1.1038721171937993</v>
      </c>
      <c r="VK168" s="616">
        <f t="shared" ca="1" si="375"/>
        <v>0.83678976492872159</v>
      </c>
      <c r="VL168" s="616">
        <f t="shared" ca="1" si="375"/>
        <v>-0.83864555511817418</v>
      </c>
      <c r="VM168" s="616">
        <f t="shared" ca="1" si="375"/>
        <v>-0.57201237404204519</v>
      </c>
      <c r="VN168" s="616">
        <f t="shared" ca="1" si="375"/>
        <v>-0.62639799545694341</v>
      </c>
      <c r="VO168" s="616">
        <f t="shared" ca="1" si="375"/>
        <v>-0.42150866262694142</v>
      </c>
      <c r="VP168" s="616">
        <f t="shared" ca="1" si="338"/>
        <v>-0.46221149066820022</v>
      </c>
      <c r="VQ168" s="616">
        <f t="shared" ca="1" si="338"/>
        <v>-0.77889442244162177</v>
      </c>
      <c r="VR168" s="616">
        <f t="shared" ca="1" si="338"/>
        <v>-0.64202286734458469</v>
      </c>
      <c r="VS168" s="616">
        <f t="shared" ca="1" si="338"/>
        <v>-0.40481357988865657</v>
      </c>
      <c r="VT168" s="616">
        <f t="shared" ca="1" si="338"/>
        <v>-0.3878135405833677</v>
      </c>
      <c r="VU168" s="616">
        <f t="shared" ca="1" si="338"/>
        <v>1.2114249894444582</v>
      </c>
      <c r="VV168" s="616">
        <f t="shared" ca="1" si="338"/>
        <v>-0.64337789451099625</v>
      </c>
      <c r="VW168" s="616">
        <f t="shared" ca="1" si="338"/>
        <v>0.66845613582062358</v>
      </c>
      <c r="VX168" s="616">
        <f t="shared" ca="1" si="338"/>
        <v>0.76953548521680748</v>
      </c>
      <c r="VY168" s="616">
        <f t="shared" ca="1" si="338"/>
        <v>0.70583605694264007</v>
      </c>
      <c r="VZ168" s="616">
        <f t="shared" ca="1" si="338"/>
        <v>-0.43554396085655878</v>
      </c>
      <c r="WA168" s="616">
        <f t="shared" ca="1" si="338"/>
        <v>-0.11011120653528797</v>
      </c>
      <c r="WB168" s="616">
        <f t="shared" ca="1" si="338"/>
        <v>0.33435322352896929</v>
      </c>
      <c r="WC168" s="616">
        <f t="shared" ca="1" si="338"/>
        <v>0.47817673461028487</v>
      </c>
      <c r="WD168" s="616">
        <f t="shared" ca="1" si="347"/>
        <v>0.30785317554274461</v>
      </c>
      <c r="WE168" s="616">
        <f t="shared" ca="1" si="347"/>
        <v>0.67426644196529939</v>
      </c>
      <c r="WF168" s="616">
        <f t="shared" ca="1" si="347"/>
        <v>0.40119210466205585</v>
      </c>
      <c r="WG168" s="616">
        <f t="shared" ca="1" si="347"/>
        <v>4.8009398089356427E-2</v>
      </c>
      <c r="WH168" s="616">
        <f t="shared" ca="1" si="347"/>
        <v>0.91987607881584121</v>
      </c>
      <c r="WI168" s="627">
        <f t="shared" ca="1" si="347"/>
        <v>1.0659329460226332</v>
      </c>
      <c r="WL168" s="606" t="s">
        <v>8285</v>
      </c>
      <c r="WM168" s="700" t="str">
        <f t="shared" ca="1" si="321"/>
        <v>B</v>
      </c>
      <c r="WN168" s="479">
        <f t="shared" ca="1" si="322"/>
        <v>0.61836527800828867</v>
      </c>
      <c r="WO168" s="495">
        <f t="shared" ca="1" si="372"/>
        <v>0.68839745762920335</v>
      </c>
      <c r="WP168" s="458">
        <f t="shared" ca="1" si="372"/>
        <v>0.77816490310485276</v>
      </c>
      <c r="WQ168" s="458">
        <f t="shared" ca="1" si="372"/>
        <v>0.27785401892036388</v>
      </c>
      <c r="WR168" s="459">
        <f t="shared" ca="1" si="372"/>
        <v>0.72904473237873457</v>
      </c>
      <c r="WS168" s="495">
        <f t="shared" ca="1" si="323"/>
        <v>0.20846963370813257</v>
      </c>
      <c r="WT168" s="458">
        <f t="shared" ca="1" si="324"/>
        <v>0.56202927456115737</v>
      </c>
      <c r="WU168" s="458">
        <f t="shared" ca="1" si="325"/>
        <v>-0.20198487672182799</v>
      </c>
      <c r="WV168" s="459">
        <f t="shared" ca="1" si="326"/>
        <v>0.45056287330916572</v>
      </c>
      <c r="WW168" s="484">
        <f t="shared" ca="1" si="352"/>
        <v>1.0061815737415598</v>
      </c>
      <c r="WX168" s="484">
        <f t="shared" ca="1" si="352"/>
        <v>0.28829252948783446</v>
      </c>
      <c r="WY168" s="484">
        <f t="shared" ca="1" si="352"/>
        <v>0.1107197912807503</v>
      </c>
      <c r="WZ168" s="484">
        <f t="shared" ca="1" si="352"/>
        <v>0.10559307515024371</v>
      </c>
      <c r="XA168" s="484">
        <f t="shared" ca="1" si="352"/>
        <v>6.4328538595846502E-2</v>
      </c>
      <c r="XB168" s="484">
        <f t="shared" ca="1" si="352"/>
        <v>0.21821544394969081</v>
      </c>
      <c r="XC168" s="484">
        <f t="shared" ca="1" si="352"/>
        <v>0.14467461816346364</v>
      </c>
      <c r="XD168" s="484">
        <f t="shared" ca="1" si="348"/>
        <v>0.27368331185664035</v>
      </c>
      <c r="XE168" s="484">
        <f t="shared" ca="1" si="348"/>
        <v>0.21801347073098662</v>
      </c>
      <c r="XF168" s="484">
        <f t="shared" ca="1" si="348"/>
        <v>-0.76406211282431458</v>
      </c>
      <c r="XG168" s="484">
        <f t="shared" ca="1" si="348"/>
        <v>0.1145148206385433</v>
      </c>
      <c r="XH168" s="484">
        <f t="shared" ca="1" si="348"/>
        <v>-0.33958343954762366</v>
      </c>
      <c r="XI168" s="484">
        <f t="shared" ca="1" si="348"/>
        <v>0.13755108416594036</v>
      </c>
      <c r="XJ168" s="484">
        <f t="shared" ca="1" si="348"/>
        <v>-4.7760286617643373E-2</v>
      </c>
      <c r="XK168" s="484">
        <f t="shared" ca="1" si="348"/>
        <v>0.2713363905506172</v>
      </c>
      <c r="XL168" s="484">
        <f t="shared" ca="1" si="349"/>
        <v>0.55024397174455009</v>
      </c>
      <c r="XM168" s="484">
        <f t="shared" ca="1" si="349"/>
        <v>0.64336895124803395</v>
      </c>
      <c r="XN168" s="484">
        <f t="shared" ca="1" si="349"/>
        <v>1.1298412222454701</v>
      </c>
      <c r="XO168" s="484">
        <f t="shared" ca="1" si="349"/>
        <v>-0.59823304626208174</v>
      </c>
      <c r="XP168" s="484">
        <f t="shared" ca="1" si="349"/>
        <v>0.81844349346382761</v>
      </c>
      <c r="XQ168" s="484">
        <f t="shared" ca="1" si="349"/>
        <v>-8.50675308720171E-2</v>
      </c>
      <c r="XR168" s="484">
        <f t="shared" ca="1" si="349"/>
        <v>0.49406283058384048</v>
      </c>
      <c r="XS168" s="484">
        <f t="shared" ca="1" si="349"/>
        <v>0.68108909630857417</v>
      </c>
      <c r="XT168" s="484">
        <f t="shared" ca="1" si="349"/>
        <v>0.50818242424121263</v>
      </c>
      <c r="XU168" s="484">
        <f t="shared" ca="1" si="349"/>
        <v>-0.63720289277878872</v>
      </c>
      <c r="XV168" s="484">
        <f t="shared" ca="1" si="349"/>
        <v>-0.30179372854458303</v>
      </c>
      <c r="XW168" s="484">
        <f t="shared" ca="1" si="349"/>
        <v>-0.40427726626791127</v>
      </c>
      <c r="XX168" s="484">
        <f t="shared" ca="1" si="349"/>
        <v>-0.20379943838012618</v>
      </c>
      <c r="XY168" s="484">
        <f t="shared" ca="1" si="349"/>
        <v>-0.24303080179333969</v>
      </c>
      <c r="XZ168" s="484">
        <f t="shared" ca="1" si="349"/>
        <v>-0.56968338057380219</v>
      </c>
      <c r="YA168" s="484">
        <f t="shared" ca="1" si="349"/>
        <v>-0.43779539324227229</v>
      </c>
      <c r="YB168" s="484">
        <f t="shared" ca="1" si="358"/>
        <v>-0.21272953623148902</v>
      </c>
      <c r="YC168" s="484">
        <f t="shared" ca="1" si="359"/>
        <v>-0.17304240180829866</v>
      </c>
      <c r="YD168" s="484">
        <f t="shared" ca="1" si="360"/>
        <v>0.89512192470051022</v>
      </c>
      <c r="YE168" s="484">
        <f t="shared" ca="1" si="361"/>
        <v>-0.46342509741627064</v>
      </c>
      <c r="YF168" s="484">
        <f t="shared" ca="1" si="362"/>
        <v>0.39432227452058582</v>
      </c>
      <c r="YG168" s="484">
        <f t="shared" ca="1" si="354"/>
        <v>0.53605841900202811</v>
      </c>
      <c r="YH168" s="484">
        <f t="shared" ca="1" si="354"/>
        <v>0.3761400347447329</v>
      </c>
      <c r="YI168" s="484">
        <f t="shared" ca="1" si="354"/>
        <v>-0.25509809787368648</v>
      </c>
      <c r="YJ168" s="484">
        <f t="shared" ca="1" si="354"/>
        <v>-6.5328978837386364E-2</v>
      </c>
      <c r="YK168" s="484">
        <f t="shared" ca="1" si="339"/>
        <v>5.8277766861099353E-2</v>
      </c>
      <c r="YL168" s="484">
        <f t="shared" ca="1" si="339"/>
        <v>0.15139075417761619</v>
      </c>
      <c r="YM168" s="484">
        <f t="shared" ca="1" si="339"/>
        <v>0.24575919003577301</v>
      </c>
      <c r="YN168" s="484">
        <f t="shared" ca="1" si="339"/>
        <v>0.48075197312125845</v>
      </c>
      <c r="YO168" s="484">
        <f t="shared" ca="1" si="339"/>
        <v>0.2463720714729685</v>
      </c>
      <c r="YP168" s="484">
        <f t="shared" ca="1" si="339"/>
        <v>2.5579407302009107E-2</v>
      </c>
      <c r="YQ168" s="484">
        <f t="shared" ca="1" si="339"/>
        <v>0.66635823149419537</v>
      </c>
      <c r="YR168" s="484">
        <f t="shared" ca="1" si="339"/>
        <v>0.79923652292777037</v>
      </c>
      <c r="YU168" s="606" t="s">
        <v>8285</v>
      </c>
      <c r="YV168" s="700" t="str">
        <f t="shared" ca="1" si="304"/>
        <v>B</v>
      </c>
      <c r="YW168" s="479">
        <f t="shared" ca="1" si="327"/>
        <v>0.67457597296861271</v>
      </c>
      <c r="YX168" s="495">
        <f t="shared" ca="1" si="373"/>
        <v>0.8102170595049295</v>
      </c>
      <c r="YY168" s="458">
        <f t="shared" ca="1" si="373"/>
        <v>0.86545367065207823</v>
      </c>
      <c r="YZ168" s="458">
        <f t="shared" ca="1" si="373"/>
        <v>0.1903185945447573</v>
      </c>
      <c r="ZA168" s="459">
        <f t="shared" ca="1" si="373"/>
        <v>0.8323145671726857</v>
      </c>
      <c r="ZB168" s="495">
        <f t="shared" ca="1" si="328"/>
        <v>0.30176618846596837</v>
      </c>
      <c r="ZC168" s="458">
        <f t="shared" ca="1" si="329"/>
        <v>0.91646632837231046</v>
      </c>
      <c r="ZD168" s="458">
        <f t="shared" ca="1" si="330"/>
        <v>-0.27526232568917364</v>
      </c>
      <c r="ZE168" s="459">
        <f t="shared" ca="1" si="331"/>
        <v>0.42112237863305602</v>
      </c>
      <c r="ZF168" s="484">
        <f t="shared" ca="1" si="355"/>
        <v>4.5009936569290004E-2</v>
      </c>
      <c r="ZG168" s="484">
        <f t="shared" ca="1" si="355"/>
        <v>6.0956653196917926E-2</v>
      </c>
      <c r="ZH168" s="484">
        <f t="shared" ca="1" si="355"/>
        <v>1.1473290595745445E-2</v>
      </c>
      <c r="ZI168" s="484">
        <f t="shared" ca="1" si="355"/>
        <v>2.1988880583922777E-2</v>
      </c>
      <c r="ZJ168" s="484">
        <f t="shared" ca="1" si="355"/>
        <v>1.0659583188508518E-2</v>
      </c>
      <c r="ZK168" s="484">
        <f t="shared" ca="1" si="355"/>
        <v>7.3425809550013654E-2</v>
      </c>
      <c r="ZL168" s="484">
        <f t="shared" ca="1" si="355"/>
        <v>2.4672875513209128E-2</v>
      </c>
      <c r="ZM168" s="484">
        <f t="shared" ca="1" si="350"/>
        <v>9.4446117703140112E-2</v>
      </c>
      <c r="ZN168" s="484">
        <f t="shared" ca="1" si="350"/>
        <v>8.9770705925095284E-2</v>
      </c>
      <c r="ZO168" s="484">
        <f t="shared" ca="1" si="350"/>
        <v>-5.3590210429196636E-2</v>
      </c>
      <c r="ZP168" s="484">
        <f t="shared" ca="1" si="350"/>
        <v>2.6000050859821721E-2</v>
      </c>
      <c r="ZQ168" s="484">
        <f t="shared" ca="1" si="350"/>
        <v>-1.1497069191506403E-2</v>
      </c>
      <c r="ZR168" s="484">
        <f t="shared" ca="1" si="350"/>
        <v>1.1278384451039222E-2</v>
      </c>
      <c r="ZS168" s="484">
        <f t="shared" ca="1" si="350"/>
        <v>-5.6467514592606835E-3</v>
      </c>
      <c r="ZT168" s="484">
        <f t="shared" ca="1" si="350"/>
        <v>1.3645530753656038E-2</v>
      </c>
      <c r="ZU168" s="484">
        <f t="shared" ca="1" si="351"/>
        <v>3.9420888148064437E-2</v>
      </c>
      <c r="ZV168" s="484">
        <f t="shared" ca="1" si="351"/>
        <v>4.5270410067628573E-2</v>
      </c>
      <c r="ZW168" s="484">
        <f t="shared" ca="1" si="351"/>
        <v>0.22401145365982966</v>
      </c>
      <c r="ZX168" s="484">
        <f t="shared" ca="1" si="351"/>
        <v>-2.3787414966986643E-2</v>
      </c>
      <c r="ZY168" s="484">
        <f t="shared" ca="1" si="351"/>
        <v>0.13772471860952887</v>
      </c>
      <c r="ZZ168" s="484">
        <f t="shared" ca="1" si="351"/>
        <v>-7.8155783354792625E-3</v>
      </c>
      <c r="AAA168" s="484">
        <f t="shared" ca="1" si="351"/>
        <v>3.4116647047352427E-2</v>
      </c>
      <c r="AAB168" s="484">
        <f t="shared" ca="1" si="351"/>
        <v>0.12431811823163672</v>
      </c>
      <c r="AAC168" s="484">
        <f t="shared" ca="1" si="351"/>
        <v>1.2546600107337495E-2</v>
      </c>
      <c r="AAD168" s="484">
        <f t="shared" ca="1" si="351"/>
        <v>-7.8682240113631882E-2</v>
      </c>
      <c r="AAE168" s="484">
        <f t="shared" ca="1" si="351"/>
        <v>-4.0219644611828483E-2</v>
      </c>
      <c r="AAF168" s="484">
        <f t="shared" ca="1" si="351"/>
        <v>-6.120902348854227E-2</v>
      </c>
      <c r="AAG168" s="484">
        <f t="shared" ca="1" si="351"/>
        <v>-4.3018323338477257E-2</v>
      </c>
      <c r="AAH168" s="484">
        <f t="shared" ca="1" si="351"/>
        <v>-3.8008707897835295E-2</v>
      </c>
      <c r="AAI168" s="484">
        <f t="shared" ca="1" si="351"/>
        <v>-6.0338538063910964E-2</v>
      </c>
      <c r="AAJ168" s="484">
        <f t="shared" ca="1" si="351"/>
        <v>-5.2025335368730337E-2</v>
      </c>
      <c r="AAK168" s="484">
        <f t="shared" ca="1" si="363"/>
        <v>-3.3183772310049216E-2</v>
      </c>
      <c r="AAL168" s="484">
        <f t="shared" ca="1" si="364"/>
        <v>-1.741238539122681E-2</v>
      </c>
      <c r="AAM168" s="484">
        <f t="shared" ca="1" si="365"/>
        <v>3.2295609342675426E-2</v>
      </c>
      <c r="AAN168" s="484">
        <f t="shared" ca="1" si="366"/>
        <v>-6.1359063816095079E-2</v>
      </c>
      <c r="AAO168" s="484">
        <f t="shared" ca="1" si="367"/>
        <v>1.8805162954418208E-2</v>
      </c>
      <c r="AAP168" s="484">
        <f t="shared" ca="1" si="357"/>
        <v>2.8328516958800835E-2</v>
      </c>
      <c r="AAQ168" s="484">
        <f t="shared" ca="1" si="357"/>
        <v>7.2202153341576855E-2</v>
      </c>
      <c r="AAR168" s="484">
        <f t="shared" ca="1" si="357"/>
        <v>-1.0262314354304794E-2</v>
      </c>
      <c r="AAS168" s="484">
        <f t="shared" ca="1" si="357"/>
        <v>-2.9890571336918708E-3</v>
      </c>
      <c r="AAT168" s="484">
        <f t="shared" ca="1" si="340"/>
        <v>0.1027465411596778</v>
      </c>
      <c r="AAU168" s="484">
        <f t="shared" ca="1" si="340"/>
        <v>0.12363824729832018</v>
      </c>
      <c r="AAV168" s="484">
        <f t="shared" ca="1" si="340"/>
        <v>2.0354908169117208E-2</v>
      </c>
      <c r="AAW168" s="484">
        <f t="shared" ca="1" si="340"/>
        <v>2.5206724043060142E-2</v>
      </c>
      <c r="AAX168" s="484">
        <f t="shared" ca="1" si="340"/>
        <v>3.156581792342622E-2</v>
      </c>
      <c r="AAY168" s="484">
        <f t="shared" ca="1" si="340"/>
        <v>5.8628807057291149E-3</v>
      </c>
      <c r="AAZ168" s="484">
        <f t="shared" ca="1" si="340"/>
        <v>0.10083451386486998</v>
      </c>
      <c r="ABA168" s="484">
        <f t="shared" ca="1" si="340"/>
        <v>0.11331661652741069</v>
      </c>
    </row>
    <row r="169" spans="1:729" ht="15" customHeight="1" x14ac:dyDescent="0.35">
      <c r="A169" s="498">
        <v>167</v>
      </c>
      <c r="B169" s="628"/>
      <c r="C169" s="606" t="s">
        <v>8335</v>
      </c>
      <c r="D169" s="629">
        <v>736</v>
      </c>
      <c r="E169" s="630" t="s">
        <v>8336</v>
      </c>
      <c r="F169" s="631" t="s">
        <v>1182</v>
      </c>
      <c r="G169" s="632">
        <v>42813.237999999998</v>
      </c>
      <c r="H169" s="504">
        <v>25455.61959092283</v>
      </c>
      <c r="I169" s="505">
        <v>590</v>
      </c>
      <c r="J169" s="515" t="s">
        <v>8337</v>
      </c>
      <c r="K169" s="469">
        <v>0</v>
      </c>
      <c r="L169" s="950" t="s">
        <v>1188</v>
      </c>
      <c r="M169" s="817">
        <v>170</v>
      </c>
      <c r="N169" s="818">
        <v>0.31540000000000001</v>
      </c>
      <c r="O169" s="819">
        <v>0.30590000000000001</v>
      </c>
      <c r="P169" s="820">
        <v>0.28439999999999999</v>
      </c>
      <c r="Q169" s="821">
        <v>0.35589999999999999</v>
      </c>
      <c r="R169" s="818">
        <v>0.21429999999999999</v>
      </c>
      <c r="S169" s="822">
        <v>0.2394</v>
      </c>
      <c r="T169" s="822">
        <v>0.15279999999999999</v>
      </c>
      <c r="U169" s="822">
        <v>0.21739</v>
      </c>
      <c r="V169" s="822">
        <v>0.2913</v>
      </c>
      <c r="W169" s="515" t="s">
        <v>1188</v>
      </c>
      <c r="X169" s="875" t="s">
        <v>1188</v>
      </c>
      <c r="Y169" s="517" t="s">
        <v>1188</v>
      </c>
      <c r="Z169" s="517">
        <v>0</v>
      </c>
      <c r="AA169" s="875" t="s">
        <v>1188</v>
      </c>
      <c r="AB169" s="903" t="s">
        <v>1188</v>
      </c>
      <c r="AC169" s="369">
        <v>0</v>
      </c>
      <c r="AD169" s="431" t="s">
        <v>1188</v>
      </c>
      <c r="AE169" s="817">
        <v>0</v>
      </c>
      <c r="AF169" s="634" t="s">
        <v>1188</v>
      </c>
      <c r="AG169" s="635" t="s">
        <v>1188</v>
      </c>
      <c r="AH169" s="636" t="s">
        <v>1188</v>
      </c>
      <c r="AI169" s="636" t="s">
        <v>1188</v>
      </c>
      <c r="AJ169" s="636" t="s">
        <v>1188</v>
      </c>
      <c r="AK169" s="637" t="s">
        <v>1188</v>
      </c>
      <c r="AL169" s="765" t="s">
        <v>1188</v>
      </c>
      <c r="AM169" s="639" t="s">
        <v>1188</v>
      </c>
      <c r="AN169" s="636" t="s">
        <v>1188</v>
      </c>
      <c r="AO169" s="636" t="s">
        <v>1188</v>
      </c>
      <c r="AP169" s="636" t="s">
        <v>1188</v>
      </c>
      <c r="AQ169" s="636" t="s">
        <v>1188</v>
      </c>
      <c r="AR169" s="636" t="s">
        <v>1188</v>
      </c>
      <c r="AS169" s="636" t="s">
        <v>1188</v>
      </c>
      <c r="AT169" s="636" t="s">
        <v>1188</v>
      </c>
      <c r="AU169" s="640" t="s">
        <v>1188</v>
      </c>
      <c r="AV169" s="785" t="s">
        <v>8338</v>
      </c>
      <c r="AW169" s="642" t="s">
        <v>8339</v>
      </c>
      <c r="AX169" s="643">
        <v>1</v>
      </c>
      <c r="AY169" s="802" t="s">
        <v>8340</v>
      </c>
      <c r="AZ169" s="645">
        <v>1</v>
      </c>
      <c r="BA169" s="709" t="s">
        <v>8341</v>
      </c>
      <c r="BB169" s="893" t="s">
        <v>3153</v>
      </c>
      <c r="BC169" s="894" t="s">
        <v>3154</v>
      </c>
      <c r="BD169" s="631" t="s">
        <v>1195</v>
      </c>
      <c r="BE169" s="893" t="s">
        <v>1196</v>
      </c>
      <c r="BF169" s="893">
        <v>2</v>
      </c>
      <c r="BG169" s="893">
        <v>2015</v>
      </c>
      <c r="BH169" s="893" t="s">
        <v>1195</v>
      </c>
      <c r="BI169" s="893">
        <v>1</v>
      </c>
      <c r="BJ169" s="631">
        <v>1</v>
      </c>
      <c r="BK169" s="631" t="s">
        <v>1262</v>
      </c>
      <c r="BL169" s="893" t="s">
        <v>1257</v>
      </c>
      <c r="BM169" s="785" t="s">
        <v>8338</v>
      </c>
      <c r="BN169" s="647">
        <v>1956</v>
      </c>
      <c r="BO169" s="557" t="s">
        <v>8342</v>
      </c>
      <c r="BP169" s="647">
        <v>2015</v>
      </c>
      <c r="BQ169" s="647">
        <v>1</v>
      </c>
      <c r="BR169" s="647" t="s">
        <v>1188</v>
      </c>
      <c r="BS169" s="647" t="s">
        <v>1188</v>
      </c>
      <c r="BT169" s="647" t="s">
        <v>1188</v>
      </c>
      <c r="BU169" s="647" t="s">
        <v>1188</v>
      </c>
      <c r="BV169" s="648" t="s">
        <v>1188</v>
      </c>
      <c r="BW169" s="551" t="s">
        <v>8343</v>
      </c>
      <c r="BX169" s="650">
        <v>1956</v>
      </c>
      <c r="BY169" s="647" t="s">
        <v>1188</v>
      </c>
      <c r="BZ169" s="651" t="s">
        <v>1188</v>
      </c>
      <c r="CA169" s="647">
        <v>0</v>
      </c>
      <c r="CB169" s="647" t="s">
        <v>1188</v>
      </c>
      <c r="CC169" s="651" t="s">
        <v>1188</v>
      </c>
      <c r="CD169" s="652" t="s">
        <v>1188</v>
      </c>
      <c r="CE169" s="647">
        <v>0</v>
      </c>
      <c r="CF169" s="647">
        <v>1</v>
      </c>
      <c r="CG169" s="515" t="s">
        <v>8344</v>
      </c>
      <c r="CH169" s="647">
        <v>1905</v>
      </c>
      <c r="CI169" s="647">
        <v>1960</v>
      </c>
      <c r="CJ169" s="647">
        <v>3</v>
      </c>
      <c r="CK169" s="651" t="s">
        <v>1207</v>
      </c>
      <c r="CL169" s="651" t="s">
        <v>1208</v>
      </c>
      <c r="CM169" s="647">
        <v>2</v>
      </c>
      <c r="CN169" s="647" t="s">
        <v>1209</v>
      </c>
      <c r="CO169" s="557" t="s">
        <v>8345</v>
      </c>
      <c r="CP169" s="647">
        <v>1992</v>
      </c>
      <c r="CQ169" s="647">
        <v>3</v>
      </c>
      <c r="CR169" s="650">
        <v>2</v>
      </c>
      <c r="CS169" s="551" t="s">
        <v>1188</v>
      </c>
      <c r="CT169" s="647" t="s">
        <v>1188</v>
      </c>
      <c r="CU169" s="648">
        <v>1</v>
      </c>
      <c r="CV169" s="653" t="s">
        <v>1188</v>
      </c>
      <c r="CW169" s="554" t="s">
        <v>1188</v>
      </c>
      <c r="CX169" s="655">
        <v>0</v>
      </c>
      <c r="CY169" s="656" t="s">
        <v>8346</v>
      </c>
      <c r="CZ169" s="647">
        <v>2007</v>
      </c>
      <c r="DA169" s="657">
        <v>1</v>
      </c>
      <c r="DB169" s="723">
        <v>382907</v>
      </c>
      <c r="DC169" s="753">
        <v>2</v>
      </c>
      <c r="DD169" s="659" t="s">
        <v>8347</v>
      </c>
      <c r="DE169" s="648">
        <v>2004</v>
      </c>
      <c r="DF169" s="708" t="s">
        <v>1188</v>
      </c>
      <c r="DG169" s="664" t="s">
        <v>1188</v>
      </c>
      <c r="DH169" s="666">
        <v>0</v>
      </c>
      <c r="DI169" s="710" t="s">
        <v>1188</v>
      </c>
      <c r="DJ169" s="876" t="s">
        <v>8347</v>
      </c>
      <c r="DK169" s="665" t="s">
        <v>1188</v>
      </c>
      <c r="DL169" s="665">
        <v>0</v>
      </c>
      <c r="DM169" s="655">
        <v>0</v>
      </c>
      <c r="DN169" s="790" t="s">
        <v>1188</v>
      </c>
      <c r="DO169" s="791" t="s">
        <v>1188</v>
      </c>
      <c r="DP169" s="663">
        <v>0</v>
      </c>
      <c r="DQ169" s="642" t="s">
        <v>1188</v>
      </c>
      <c r="DR169" s="876" t="s">
        <v>8347</v>
      </c>
      <c r="DS169" s="753" t="s">
        <v>1188</v>
      </c>
      <c r="DT169" s="753">
        <v>0</v>
      </c>
      <c r="DU169" s="657">
        <v>0</v>
      </c>
      <c r="DV169" s="651" t="s">
        <v>1188</v>
      </c>
      <c r="DW169" s="578" t="s">
        <v>8348</v>
      </c>
      <c r="DX169" s="647" t="s">
        <v>1188</v>
      </c>
      <c r="DY169" s="647">
        <v>0</v>
      </c>
      <c r="DZ169" s="650">
        <v>0</v>
      </c>
      <c r="EA169" s="807" t="s">
        <v>1188</v>
      </c>
      <c r="EB169" s="539" t="s">
        <v>8349</v>
      </c>
      <c r="EC169" s="647">
        <v>2</v>
      </c>
      <c r="ED169" s="668" t="s">
        <v>1274</v>
      </c>
      <c r="EE169" s="647">
        <v>1998</v>
      </c>
      <c r="EF169" s="647">
        <v>3</v>
      </c>
      <c r="EG169" s="650" t="s">
        <v>2813</v>
      </c>
      <c r="EH169" s="648" t="s">
        <v>1903</v>
      </c>
      <c r="EI169" s="551" t="s">
        <v>8338</v>
      </c>
      <c r="EJ169" s="651" t="s">
        <v>8339</v>
      </c>
      <c r="EK169" s="647">
        <v>2011</v>
      </c>
      <c r="EL169" s="554">
        <v>72925</v>
      </c>
      <c r="EM169" s="669" t="s">
        <v>1188</v>
      </c>
      <c r="EN169" s="647" t="s">
        <v>1188</v>
      </c>
      <c r="EO169" s="670" t="s">
        <v>1188</v>
      </c>
      <c r="EP169" s="556">
        <v>0</v>
      </c>
      <c r="EQ169" s="556" t="s">
        <v>1188</v>
      </c>
      <c r="ER169" s="651" t="s">
        <v>1188</v>
      </c>
      <c r="ES169" s="556" t="s">
        <v>1188</v>
      </c>
      <c r="ET169" s="556">
        <v>0</v>
      </c>
      <c r="EU169" s="671">
        <v>0</v>
      </c>
      <c r="EV169" s="672"/>
      <c r="EW169" s="673"/>
      <c r="EX169" s="674"/>
      <c r="EY169" s="631" t="s">
        <v>1416</v>
      </c>
      <c r="EZ169" s="631">
        <v>1</v>
      </c>
      <c r="FA169" s="675"/>
      <c r="FB169" s="648">
        <v>0</v>
      </c>
      <c r="FC169" s="676"/>
      <c r="FD169" s="647"/>
      <c r="FE169" s="648"/>
      <c r="FF169" s="652" t="s">
        <v>1225</v>
      </c>
      <c r="FG169" s="563" t="s">
        <v>1226</v>
      </c>
      <c r="FH169" s="631" t="str">
        <f t="shared" si="266"/>
        <v>D</v>
      </c>
      <c r="FI169" s="677">
        <f t="shared" si="267"/>
        <v>0.6</v>
      </c>
      <c r="FJ169" s="678">
        <f t="shared" si="268"/>
        <v>0.8</v>
      </c>
      <c r="FK169" s="679">
        <f t="shared" si="269"/>
        <v>1</v>
      </c>
      <c r="FL169" s="680">
        <f t="shared" si="270"/>
        <v>0</v>
      </c>
      <c r="FM169" s="681">
        <v>0</v>
      </c>
      <c r="FN169" s="430" t="s">
        <v>1188</v>
      </c>
      <c r="FO169" s="686" t="s">
        <v>1188</v>
      </c>
      <c r="FP169" s="686" t="s">
        <v>1188</v>
      </c>
      <c r="FQ169" s="430">
        <v>0</v>
      </c>
      <c r="FR169" s="682" t="s">
        <v>1188</v>
      </c>
      <c r="FS169" s="369">
        <v>0</v>
      </c>
      <c r="FT169" s="430" t="s">
        <v>1188</v>
      </c>
      <c r="FU169" s="431" t="s">
        <v>1188</v>
      </c>
      <c r="FV169" s="369">
        <v>0</v>
      </c>
      <c r="FW169" s="430" t="s">
        <v>1188</v>
      </c>
      <c r="FX169" s="431" t="s">
        <v>1188</v>
      </c>
      <c r="FY169" s="369">
        <v>0</v>
      </c>
      <c r="FZ169" s="430" t="s">
        <v>1188</v>
      </c>
      <c r="GA169" s="686" t="s">
        <v>1188</v>
      </c>
      <c r="GB169" s="431" t="s">
        <v>1188</v>
      </c>
      <c r="GC169" s="369">
        <v>0</v>
      </c>
      <c r="GD169" s="430" t="s">
        <v>1188</v>
      </c>
      <c r="GE169" s="686" t="s">
        <v>1188</v>
      </c>
      <c r="GF169" s="431" t="s">
        <v>1188</v>
      </c>
      <c r="GG169" s="369">
        <v>0</v>
      </c>
      <c r="GH169" s="430" t="s">
        <v>1188</v>
      </c>
      <c r="GI169" s="686" t="s">
        <v>1188</v>
      </c>
      <c r="GJ169" s="431" t="s">
        <v>1188</v>
      </c>
      <c r="GK169" s="369">
        <v>2</v>
      </c>
      <c r="GL169" s="430">
        <v>2010</v>
      </c>
      <c r="GM169" s="686" t="s">
        <v>8350</v>
      </c>
      <c r="GN169" s="573" t="s">
        <v>8351</v>
      </c>
      <c r="GO169" s="676">
        <v>0</v>
      </c>
      <c r="GP169" s="917" t="s">
        <v>1188</v>
      </c>
      <c r="GQ169" s="872" t="s">
        <v>1188</v>
      </c>
      <c r="GR169" s="872" t="s">
        <v>1188</v>
      </c>
      <c r="GS169" s="872" t="s">
        <v>1188</v>
      </c>
      <c r="GT169" s="873" t="s">
        <v>1188</v>
      </c>
      <c r="GU169" s="581">
        <v>0</v>
      </c>
      <c r="GV169" s="687" t="s">
        <v>1188</v>
      </c>
      <c r="GW169" s="872" t="s">
        <v>1188</v>
      </c>
      <c r="GX169" s="873" t="s">
        <v>1188</v>
      </c>
      <c r="GY169" s="874">
        <v>0</v>
      </c>
      <c r="GZ169" s="582" t="s">
        <v>1188</v>
      </c>
      <c r="HA169" s="583" t="s">
        <v>2427</v>
      </c>
      <c r="HB169" s="584">
        <v>3</v>
      </c>
      <c r="HC169" s="585">
        <v>0</v>
      </c>
      <c r="HD169" s="586" t="s">
        <v>1188</v>
      </c>
      <c r="HE169" s="690" t="s">
        <v>1188</v>
      </c>
      <c r="HF169" s="587" t="s">
        <v>1188</v>
      </c>
      <c r="HG169" s="587" t="s">
        <v>1188</v>
      </c>
      <c r="HH169" s="588">
        <v>0</v>
      </c>
      <c r="HI169" s="787" t="s">
        <v>1188</v>
      </c>
      <c r="HJ169" s="808" t="s">
        <v>1188</v>
      </c>
      <c r="HK169" s="691" t="s">
        <v>1188</v>
      </c>
      <c r="HL169" s="692">
        <v>2</v>
      </c>
      <c r="HM169" s="591" t="s">
        <v>8352</v>
      </c>
      <c r="HN169" s="592">
        <v>2015</v>
      </c>
      <c r="HO169" s="681" t="s">
        <v>1188</v>
      </c>
      <c r="HP169" s="574" t="s">
        <v>1188</v>
      </c>
      <c r="HQ169" s="472" t="str">
        <f t="shared" si="271"/>
        <v>-</v>
      </c>
      <c r="HR169" s="593" t="s">
        <v>1188</v>
      </c>
      <c r="HS169" s="574" t="s">
        <v>1188</v>
      </c>
      <c r="HT169" s="574" t="s">
        <v>1188</v>
      </c>
      <c r="HU169" s="574" t="s">
        <v>1188</v>
      </c>
      <c r="HV169" s="574" t="s">
        <v>1188</v>
      </c>
      <c r="HW169" s="574" t="s">
        <v>1188</v>
      </c>
      <c r="HX169" s="574" t="s">
        <v>1188</v>
      </c>
      <c r="HY169" s="574" t="s">
        <v>1188</v>
      </c>
      <c r="HZ169" s="574" t="s">
        <v>1188</v>
      </c>
      <c r="IA169" s="574" t="s">
        <v>1188</v>
      </c>
      <c r="IB169" s="574" t="s">
        <v>1188</v>
      </c>
      <c r="IC169" s="574" t="s">
        <v>1188</v>
      </c>
      <c r="ID169" s="681" t="s">
        <v>1188</v>
      </c>
      <c r="IE169" s="369" t="s">
        <v>1188</v>
      </c>
      <c r="IF169" s="574" t="s">
        <v>1188</v>
      </c>
      <c r="IG169" s="472" t="str">
        <f t="shared" si="272"/>
        <v>-</v>
      </c>
      <c r="IH169" s="609" t="s">
        <v>1188</v>
      </c>
      <c r="II169" s="694" t="s">
        <v>1188</v>
      </c>
      <c r="IJ169" s="695" t="s">
        <v>1188</v>
      </c>
      <c r="IK169" s="696" t="s">
        <v>1188</v>
      </c>
      <c r="IL169" s="696" t="s">
        <v>1188</v>
      </c>
      <c r="IM169" s="697" t="s">
        <v>1188</v>
      </c>
      <c r="IN169" s="599">
        <v>1</v>
      </c>
      <c r="IO169" s="600">
        <v>7</v>
      </c>
      <c r="IP169" s="601">
        <v>6</v>
      </c>
      <c r="IQ169" s="600">
        <v>2</v>
      </c>
      <c r="IR169" s="587">
        <v>10</v>
      </c>
      <c r="IS169" s="601">
        <v>12</v>
      </c>
      <c r="IT169" s="599">
        <v>1</v>
      </c>
      <c r="IU169" s="600">
        <v>5</v>
      </c>
      <c r="IV169" s="587">
        <v>12</v>
      </c>
      <c r="IW169" s="601">
        <v>8</v>
      </c>
      <c r="IX169" s="602">
        <v>25</v>
      </c>
      <c r="IY169" s="681">
        <v>0</v>
      </c>
      <c r="IZ169" s="698" t="s">
        <v>1188</v>
      </c>
      <c r="JA169" s="681">
        <v>1</v>
      </c>
      <c r="JB169" s="699" t="s">
        <v>8353</v>
      </c>
      <c r="JC169" s="681">
        <v>0</v>
      </c>
      <c r="JD169" s="430" t="s">
        <v>1188</v>
      </c>
      <c r="JE169" s="686" t="s">
        <v>1188</v>
      </c>
      <c r="JF169" s="686" t="s">
        <v>1188</v>
      </c>
      <c r="JG169" s="592" t="s">
        <v>1188</v>
      </c>
      <c r="JH169" s="369">
        <v>0</v>
      </c>
      <c r="JI169" s="430" t="s">
        <v>1188</v>
      </c>
      <c r="JJ169" s="686" t="s">
        <v>1188</v>
      </c>
      <c r="JK169" s="686" t="s">
        <v>1188</v>
      </c>
      <c r="JL169" s="592" t="s">
        <v>1188</v>
      </c>
      <c r="JM169" s="369">
        <v>0</v>
      </c>
      <c r="JN169" s="430" t="s">
        <v>1188</v>
      </c>
      <c r="JO169" s="430" t="s">
        <v>1188</v>
      </c>
      <c r="JP169" s="686" t="s">
        <v>1188</v>
      </c>
      <c r="JQ169" s="686" t="s">
        <v>1188</v>
      </c>
      <c r="JR169" s="592" t="s">
        <v>1188</v>
      </c>
      <c r="JS169" s="369">
        <v>0</v>
      </c>
      <c r="JT169" s="430" t="s">
        <v>1188</v>
      </c>
      <c r="JU169" s="686" t="s">
        <v>1188</v>
      </c>
      <c r="JV169" s="686" t="s">
        <v>1188</v>
      </c>
      <c r="JW169" s="592" t="s">
        <v>1188</v>
      </c>
      <c r="JX169" s="606">
        <v>0</v>
      </c>
      <c r="JY169" s="607" t="s">
        <v>1188</v>
      </c>
      <c r="JZ169" s="606" t="s">
        <v>1188</v>
      </c>
      <c r="KA169" s="606">
        <f t="shared" si="273"/>
        <v>0</v>
      </c>
      <c r="KB169" s="606"/>
      <c r="KC169" s="606"/>
      <c r="KD169" s="606"/>
      <c r="KE169" s="606"/>
      <c r="KF169" s="606">
        <f t="shared" si="274"/>
        <v>0</v>
      </c>
      <c r="KG169" s="606"/>
      <c r="KH169" s="606"/>
      <c r="KI169" s="606"/>
      <c r="KJ169" s="606"/>
      <c r="KK169" s="606">
        <v>1</v>
      </c>
      <c r="KL169" s="606">
        <v>1</v>
      </c>
      <c r="KM169" s="608">
        <f t="shared" si="345"/>
        <v>0.1756190538406372</v>
      </c>
      <c r="KN169" s="609">
        <v>-1.621904730796814</v>
      </c>
      <c r="KO169" s="609">
        <v>5.2884616851806641</v>
      </c>
      <c r="KP169" s="610">
        <v>10</v>
      </c>
      <c r="KQ169" s="608">
        <f t="shared" si="346"/>
        <v>0.22660300731658936</v>
      </c>
      <c r="KR169" s="609">
        <v>-1.3669849634170532</v>
      </c>
      <c r="KS169" s="609">
        <v>7.6923074722290039</v>
      </c>
      <c r="KT169" s="610">
        <v>12</v>
      </c>
      <c r="KU169" s="610">
        <v>16</v>
      </c>
      <c r="KV169" s="606" t="s">
        <v>5586</v>
      </c>
      <c r="KW169" s="606" t="s">
        <v>8335</v>
      </c>
      <c r="KX169" s="700" t="str">
        <f t="shared" ca="1" si="275"/>
        <v>D</v>
      </c>
      <c r="KY169" s="701">
        <f t="shared" ca="1" si="276"/>
        <v>0.18082242796298847</v>
      </c>
      <c r="KZ169" s="702">
        <f t="shared" ca="1" si="235"/>
        <v>0.12595764705882354</v>
      </c>
      <c r="LA169" s="703">
        <f t="shared" ca="1" si="236"/>
        <v>0.2778761904761905</v>
      </c>
      <c r="LB169" s="703">
        <f t="shared" ca="1" si="237"/>
        <v>0.13690833333333333</v>
      </c>
      <c r="LC169" s="704">
        <f t="shared" ca="1" si="238"/>
        <v>0.18254754098360657</v>
      </c>
      <c r="LD169" s="696" cm="1">
        <f t="array" aca="1" ref="LD169" ca="1">INDIRECT(LD$203&amp;ROW())*LD$205</f>
        <v>0</v>
      </c>
      <c r="LE169" s="696" cm="1">
        <f t="array" aca="1" ref="LE169" ca="1">INDIRECT(LE$203&amp;ROW())*LE$205</f>
        <v>0</v>
      </c>
      <c r="LF169" s="696" cm="1">
        <f t="array" aca="1" ref="LF169" ca="1">INDIRECT(LF$203&amp;ROW())*LF$205</f>
        <v>0</v>
      </c>
      <c r="LG169" s="696" cm="1">
        <f t="array" aca="1" ref="LG169" ca="1">INDIRECT(LG$203&amp;ROW())*LG$205</f>
        <v>2</v>
      </c>
      <c r="LH169" s="696" cm="1">
        <f t="array" aca="1" ref="LH169" ca="1">INDIRECT(LH$203&amp;ROW())*LH$205</f>
        <v>1</v>
      </c>
      <c r="LI169" s="696" cm="1">
        <f t="array" aca="1" ref="LI169" ca="1">INDIRECT(LI$203&amp;ROW())*LI$205</f>
        <v>0</v>
      </c>
      <c r="LJ169" s="696" cm="1">
        <f t="array" aca="1" ref="LJ169" ca="1">INDIRECT(LJ$203&amp;ROW())*LJ$205</f>
        <v>3</v>
      </c>
      <c r="LK169" s="696" cm="1">
        <f t="array" aca="1" ref="LK169" ca="1">INDIRECT(LK$203&amp;ROW())*LK$205</f>
        <v>0</v>
      </c>
      <c r="LL169" s="696" cm="1">
        <f t="array" aca="1" ref="LL169" ca="1">INDIRECT(LL$203&amp;ROW())*LL$205</f>
        <v>0</v>
      </c>
      <c r="LM169" s="696" cm="1">
        <f t="array" aca="1" ref="LM169" ca="1">INDIRECT(LM$203&amp;ROW())*LM$205</f>
        <v>0</v>
      </c>
      <c r="LN169" s="696" cm="1">
        <f t="array" aca="1" ref="LN169" ca="1">INDIRECT(LN$203&amp;ROW())*LN$205</f>
        <v>3</v>
      </c>
      <c r="LO169" s="696" cm="1">
        <f t="array" aca="1" ref="LO169" ca="1">INDIRECT(LO$203&amp;ROW())*LO$205</f>
        <v>0</v>
      </c>
      <c r="LP169" s="696" cm="1">
        <f t="array" aca="1" ref="LP169" ca="1">INDIRECT(LP$203&amp;ROW())*LP$205</f>
        <v>0</v>
      </c>
      <c r="LQ169" s="696" cm="1">
        <f t="array" aca="1" ref="LQ169" ca="1">IF(INDIRECT(LQ$203&amp;ROW())="-",0,INDIRECT(LQ$203&amp;ROW())*LQ$205)</f>
        <v>1.7063999999999999</v>
      </c>
      <c r="LR169" s="696" cm="1">
        <f t="array" aca="1" ref="LR169" ca="1">INDIRECT(LR$203&amp;ROW())*LR$205</f>
        <v>0</v>
      </c>
      <c r="LS169" s="696" cm="1">
        <f t="array" aca="1" ref="LS169" ca="1">IF(INDIRECT(LS$203&amp;ROW())="-",0,INDIRECT(LS$203&amp;ROW())*LS$205)</f>
        <v>1.8353999999999999</v>
      </c>
      <c r="LT169" s="696" cm="1">
        <f t="array" aca="1" ref="LT169" ca="1">INDIRECT(LT$203&amp;ROW())*LT$205</f>
        <v>0</v>
      </c>
      <c r="LU169" s="696" cm="1">
        <f t="array" aca="1" ref="LU169" ca="1">INDIRECT(LU$203&amp;ROW())*LU$205</f>
        <v>1</v>
      </c>
      <c r="LV169" s="696" cm="1">
        <f t="array" aca="1" ref="LV169" ca="1">INDIRECT(LV$203&amp;ROW())*LV$205</f>
        <v>1</v>
      </c>
      <c r="LW169" s="696" cm="1">
        <f t="array" aca="1" ref="LW169" ca="1">INDIRECT(LW$203&amp;ROW())*LW$205</f>
        <v>0</v>
      </c>
      <c r="LX169" s="696" cm="1">
        <f t="array" aca="1" ref="LX169" ca="1">INDIRECT(LX$203&amp;ROW())*LX$205</f>
        <v>2</v>
      </c>
      <c r="LY169" s="696" cm="1">
        <f t="array" aca="1" ref="LY169" ca="1">IF(INDIRECT(LY$203&amp;ROW())="-",0,INDIRECT(LY$203&amp;ROW())*LY$205)</f>
        <v>1.2858000000000001</v>
      </c>
      <c r="LZ169" s="696" cm="1">
        <f t="array" aca="1" ref="LZ169" ca="1">INDIRECT(LZ$203&amp;ROW())*LZ$205</f>
        <v>0</v>
      </c>
      <c r="MA169" s="696" cm="1">
        <f t="array" aca="1" ref="MA169" ca="1">INDIRECT(MA$203&amp;ROW())*MA$205</f>
        <v>2</v>
      </c>
      <c r="MB169" s="696" cm="1">
        <f t="array" aca="1" ref="MB169" ca="1">INDIRECT(MB$203&amp;ROW())*MB$205</f>
        <v>0</v>
      </c>
      <c r="MC169" s="696" cm="1">
        <f t="array" aca="1" ref="MC169" ca="1">IF($MB169=0,0,INDIRECT(MC$203&amp;ROW())*MC$205)</f>
        <v>0</v>
      </c>
      <c r="MD169" s="696" cm="1">
        <f t="array" aca="1" ref="MD169" ca="1">IF($MB169=0,0,INDIRECT(MD$203&amp;ROW())*MD$205)</f>
        <v>0</v>
      </c>
      <c r="ME169" s="696" cm="1">
        <f t="array" aca="1" ref="ME169" ca="1">IF($MB169=0,0,INDIRECT(ME$203&amp;ROW())*ME$205)</f>
        <v>0</v>
      </c>
      <c r="MF169" s="696" cm="1">
        <f t="array" aca="1" ref="MF169" ca="1">IF($MB169=0,0,INDIRECT(MF$203&amp;ROW())*MF$205)</f>
        <v>0</v>
      </c>
      <c r="MG169" s="696" cm="1">
        <f t="array" aca="1" ref="MG169" ca="1">INDIRECT(MG$203&amp;ROW())*MG$205</f>
        <v>0</v>
      </c>
      <c r="MH169" s="696" cm="1">
        <f t="array" aca="1" ref="MH169" ca="1">IF($MG169=0,0,INDIRECT(MH$203&amp;ROW())*MH$205)</f>
        <v>0</v>
      </c>
      <c r="MI169" s="696" cm="1">
        <f t="array" aca="1" ref="MI169" ca="1">IF($MG169=0,0,INDIRECT(MI$203&amp;ROW())*MI$205)</f>
        <v>0</v>
      </c>
      <c r="MJ169" s="696" cm="1">
        <f t="array" aca="1" ref="MJ169" ca="1">INDIRECT(MJ$203&amp;ROW())*MJ$205</f>
        <v>0</v>
      </c>
      <c r="MK169" s="696" cm="1">
        <f t="array" aca="1" ref="MK169" ca="1">INDIRECT(MK$203&amp;ROW())*MK$205</f>
        <v>0</v>
      </c>
      <c r="ML169" s="696" cm="1">
        <f t="array" aca="1" ref="ML169" ca="1">INDIRECT(ML$203&amp;ROW())*ML$205</f>
        <v>0</v>
      </c>
      <c r="MM169" s="696" cm="1">
        <f t="array" aca="1" ref="MM169" ca="1">INDIRECT(MM$203&amp;ROW())*MM$205</f>
        <v>0</v>
      </c>
      <c r="MN169" s="696" cm="1">
        <f t="array" aca="1" ref="MN169" ca="1">INDIRECT(MN$203&amp;ROW())*MN$205</f>
        <v>0</v>
      </c>
      <c r="MO169" s="696" cm="1">
        <f t="array" aca="1" ref="MO169" ca="1">INDIRECT(MO$203&amp;ROW())*MO$205</f>
        <v>2</v>
      </c>
      <c r="MP169" s="696" cm="1">
        <f t="array" aca="1" ref="MP169" ca="1">INDIRECT(MP$203&amp;ROW())*MP$205</f>
        <v>0</v>
      </c>
      <c r="MQ169" s="696" cm="1">
        <f t="array" aca="1" ref="MQ169" ca="1">INDIRECT(MQ$203&amp;ROW())*MQ$205</f>
        <v>0</v>
      </c>
      <c r="MR169" s="696" cm="1">
        <f t="array" aca="1" ref="MR169" ca="1">INDIRECT(MR$203&amp;ROW())*MR$205</f>
        <v>2</v>
      </c>
      <c r="MS169" s="696" cm="1">
        <f t="array" aca="1" ref="MS169" ca="1">INDIRECT(MS$203&amp;ROW())*MS$205</f>
        <v>2</v>
      </c>
      <c r="MT169" s="696" cm="1">
        <f t="array" aca="1" ref="MT169" ca="1">INDIRECT(MT$203&amp;ROW())*MT$205</f>
        <v>1</v>
      </c>
      <c r="MU169" s="696" cm="1">
        <f t="array" aca="1" ref="MU169" ca="1">INDIRECT(MU$203&amp;ROW())*MU$205</f>
        <v>2</v>
      </c>
      <c r="MV169" s="696" cm="1">
        <f t="array" aca="1" ref="MV169" ca="1">IF(INDIRECT(MV$203&amp;ROW())="-",0,INDIRECT(MV$203&amp;ROW())*MV$205)</f>
        <v>2.1353999999999997</v>
      </c>
      <c r="MW169" s="696" cm="1">
        <f t="array" aca="1" ref="MW169" ca="1">INDIRECT(MW$203&amp;ROW())*MW$205</f>
        <v>0</v>
      </c>
      <c r="MX169" s="696" cm="1">
        <f t="array" aca="1" ref="MX169" ca="1">INDIRECT(MX$203&amp;ROW())*MX$205</f>
        <v>0</v>
      </c>
      <c r="MY169" s="696" cm="1">
        <f t="array" aca="1" ref="MY169" ca="1">INDIRECT(MY$203&amp;ROW())*MY$205</f>
        <v>0</v>
      </c>
      <c r="NA169" s="701">
        <f t="shared" si="277"/>
        <v>0.22644878048780487</v>
      </c>
      <c r="NB169" s="617">
        <f t="shared" si="278"/>
        <v>0.30756428571428573</v>
      </c>
      <c r="NC169" s="695">
        <f t="shared" si="279"/>
        <v>9.3407692307692303E-2</v>
      </c>
      <c r="ND169" s="697">
        <f t="shared" si="280"/>
        <v>0.27244074074074076</v>
      </c>
      <c r="NE169" s="694">
        <f t="shared" si="281"/>
        <v>0.2249653748126309</v>
      </c>
      <c r="NF169" s="682" t="str">
        <f t="shared" si="282"/>
        <v>D</v>
      </c>
      <c r="NH169" s="606" t="s">
        <v>8335</v>
      </c>
      <c r="NI169" s="563" t="str">
        <f t="shared" si="239"/>
        <v>C</v>
      </c>
      <c r="NJ169" s="563" t="str">
        <f t="shared" si="283"/>
        <v>D</v>
      </c>
      <c r="NK169" s="563" t="str">
        <f t="shared" ca="1" si="284"/>
        <v>D</v>
      </c>
      <c r="NL169" s="563" t="str">
        <f t="shared" ca="1" si="285"/>
        <v>D</v>
      </c>
      <c r="NM169" s="563" t="str">
        <f t="shared" ca="1" si="286"/>
        <v>D</v>
      </c>
      <c r="NN169" s="563" t="str">
        <f t="shared" ca="1" si="306"/>
        <v>D</v>
      </c>
      <c r="NO169" s="563" t="str">
        <f t="shared" ca="1" si="307"/>
        <v>C</v>
      </c>
      <c r="NP169" s="606" t="str">
        <f t="shared" si="287"/>
        <v>-</v>
      </c>
      <c r="NQ169" s="682" t="str">
        <f t="shared" si="288"/>
        <v>-</v>
      </c>
      <c r="NR169" s="682" t="e">
        <f>IF(OR(AND(NI169="A",OR(NJ169="C",NJ169="D")),AND(NI169="A",OR(#REF!="C",#REF!="D")),AND(NI169="B",OR(NJ169="D",#REF!="D")),AND(OR(NI169="C",NI169="D"),OR(NJ169="A",NJ169="B")),AND(OR(NI169="C",NI169="D"),OR(#REF!="A",#REF!="B")),AND(OR(NJ169="A",#REF!="A",NJ169="B",#REF!="B"),OR(NP169="-",NQ169="-")),AND(OR(NJ169="C",#REF!="C",NJ169="D",#REF!="D"),NP169="Yes")),"Yes","-")</f>
        <v>#REF!</v>
      </c>
      <c r="NS169" s="607"/>
      <c r="NT169" s="619">
        <f t="shared" si="289"/>
        <v>0.31540000000000001</v>
      </c>
      <c r="NU169" s="619">
        <f t="shared" si="290"/>
        <v>0.2249653748126309</v>
      </c>
      <c r="NV169" s="619">
        <f t="shared" ca="1" si="291"/>
        <v>0.18082242796298847</v>
      </c>
      <c r="NW169" s="619">
        <f t="shared" ca="1" si="308"/>
        <v>0.20395724090335243</v>
      </c>
      <c r="NX169" s="619">
        <f t="shared" ca="1" si="309"/>
        <v>0.23844440884315229</v>
      </c>
      <c r="NY169" s="620">
        <f t="shared" ca="1" si="310"/>
        <v>0.2111984239857625</v>
      </c>
      <c r="NZ169" s="620">
        <f t="shared" ca="1" si="311"/>
        <v>0.28205386541505617</v>
      </c>
      <c r="OA169" s="705" t="s">
        <v>1188</v>
      </c>
      <c r="OB169" s="706" t="s">
        <v>1188</v>
      </c>
      <c r="OC169" s="494"/>
      <c r="OE169" s="606" t="s">
        <v>8335</v>
      </c>
      <c r="OF169" s="700" t="str">
        <f t="shared" ca="1" si="292"/>
        <v>D</v>
      </c>
      <c r="OG169" s="701">
        <f t="shared" ca="1" si="312"/>
        <v>0.20395724090335243</v>
      </c>
      <c r="OH169" s="705">
        <f t="shared" ca="1" si="368"/>
        <v>0.17697781691973966</v>
      </c>
      <c r="OI169" s="696">
        <f t="shared" ca="1" si="369"/>
        <v>0.30439468607277292</v>
      </c>
      <c r="OJ169" s="696">
        <f t="shared" ca="1" si="295"/>
        <v>9.8934799656447206E-2</v>
      </c>
      <c r="OK169" s="697">
        <f t="shared" ca="1" si="296"/>
        <v>0.23552166096444996</v>
      </c>
      <c r="OL169" s="696" cm="1">
        <f t="array" aca="1" ref="OL169" ca="1">INDIRECT(OL$203&amp;ROW())*OL$205</f>
        <v>0</v>
      </c>
      <c r="OM169" s="696" cm="1">
        <f t="array" aca="1" ref="OM169" ca="1">INDIRECT(OM$203&amp;ROW())*OM$205</f>
        <v>0</v>
      </c>
      <c r="ON169" s="696" cm="1">
        <f t="array" aca="1" ref="ON169" ca="1">INDIRECT(ON$203&amp;ROW())*ON$205</f>
        <v>0</v>
      </c>
      <c r="OO169" s="696" cm="1">
        <f t="array" aca="1" ref="OO169" ca="1">INDIRECT(OO$203&amp;ROW())*OO$205</f>
        <v>0.71940000000000004</v>
      </c>
      <c r="OP169" s="696" cm="1">
        <f t="array" aca="1" ref="OP169" ca="1">INDIRECT(OP$203&amp;ROW())*OP$205</f>
        <v>0.52769999999999995</v>
      </c>
      <c r="OQ169" s="696" cm="1">
        <f t="array" aca="1" ref="OQ169" ca="1">INDIRECT(OQ$203&amp;ROW())*OQ$205</f>
        <v>0</v>
      </c>
      <c r="OR169" s="696" cm="1">
        <f t="array" aca="1" ref="OR169" ca="1">INDIRECT(OR$203&amp;ROW())*OR$205</f>
        <v>1.4141999999999999</v>
      </c>
      <c r="OS169" s="696" cm="1">
        <f t="array" aca="1" ref="OS169" ca="1">INDIRECT(OS$203&amp;ROW())*OS$205</f>
        <v>0</v>
      </c>
      <c r="OT169" s="696" cm="1">
        <f t="array" aca="1" ref="OT169" ca="1">INDIRECT(OT$203&amp;ROW())*OT$205</f>
        <v>0</v>
      </c>
      <c r="OU169" s="696" cm="1">
        <f t="array" aca="1" ref="OU169" ca="1">INDIRECT(OU$203&amp;ROW())*OU$205</f>
        <v>0</v>
      </c>
      <c r="OV169" s="696" cm="1">
        <f t="array" aca="1" ref="OV169" ca="1">INDIRECT(OV$203&amp;ROW())*OV$205</f>
        <v>1.2161999999999999</v>
      </c>
      <c r="OW169" s="696" cm="1">
        <f t="array" aca="1" ref="OW169" ca="1">INDIRECT(OW$203&amp;ROW())*OW$205</f>
        <v>0</v>
      </c>
      <c r="OX169" s="696" cm="1">
        <f t="array" aca="1" ref="OX169" ca="1">INDIRECT(OX$203&amp;ROW())*OX$205</f>
        <v>0</v>
      </c>
      <c r="OY169" s="696" cm="1">
        <f t="array" aca="1" ref="OY169" ca="1">IF(INDIRECT(OY$203&amp;ROW())="-",0,INDIRECT(OY$203&amp;ROW())*OY$205)</f>
        <v>0.20183867999999999</v>
      </c>
      <c r="OZ169" s="696" cm="1">
        <f t="array" aca="1" ref="OZ169" ca="1">INDIRECT(OZ$203&amp;ROW())*OZ$205</f>
        <v>0</v>
      </c>
      <c r="PA169" s="696" cm="1">
        <f t="array" aca="1" ref="PA169" ca="1">IF(INDIRECT(PA$203&amp;ROW())="-",0,INDIRECT(PA$203&amp;ROW())*PA$205)</f>
        <v>0.27023206</v>
      </c>
      <c r="PB169" s="705" cm="1">
        <f t="array" aca="1" ref="PB169" ca="1">INDIRECT(PB$203&amp;ROW())*PB$205</f>
        <v>0</v>
      </c>
      <c r="PC169" s="696" cm="1">
        <f t="array" aca="1" ref="PC169" ca="1">INDIRECT(PC$203&amp;ROW())*PC$205</f>
        <v>0.69730000000000003</v>
      </c>
      <c r="PD169" s="696" cm="1">
        <f t="array" aca="1" ref="PD169" ca="1">INDIRECT(PD$203&amp;ROW())*PD$205</f>
        <v>0.73419999999999996</v>
      </c>
      <c r="PE169" s="696" cm="1">
        <f t="array" aca="1" ref="PE169" ca="1">INDIRECT(PE$203&amp;ROW())*PE$205</f>
        <v>0</v>
      </c>
      <c r="PF169" s="696" cm="1">
        <f t="array" aca="1" ref="PF169" ca="1">INDIRECT(PF$203&amp;ROW())*PF$205</f>
        <v>1.3308</v>
      </c>
      <c r="PG169" s="696" cm="1">
        <f t="array" aca="1" ref="PG169" ca="1">IF(INDIRECT(PG$203&amp;ROW())="-",0,INDIRECT(PG$203&amp;ROW())*PG$205)</f>
        <v>0.1875125</v>
      </c>
      <c r="PH169" s="696" cm="1">
        <f t="array" aca="1" ref="PH169" ca="1">INDIRECT(PH$203&amp;ROW())*PH$205</f>
        <v>0</v>
      </c>
      <c r="PI169" s="696" cm="1">
        <f t="array" aca="1" ref="PI169" ca="1">INDIRECT(PI$203&amp;ROW())*PI$205</f>
        <v>0.60729999999999995</v>
      </c>
      <c r="PJ169" s="696" cm="1">
        <f t="array" aca="1" ref="PJ169" ca="1">INDIRECT(PJ$203&amp;ROW())*PJ$205</f>
        <v>0</v>
      </c>
      <c r="PK169" s="696" cm="1">
        <f t="array" aca="1" ref="PK169" ca="1">IF($PJ169=0,0,INDIRECT(PK$203&amp;ROW())*PK$205)</f>
        <v>0</v>
      </c>
      <c r="PL169" s="696" cm="1">
        <f t="array" aca="1" ref="PL169" ca="1">IF($MPE169=0,0,INDIRECT(PL$203&amp;ROW())*PL$205)</f>
        <v>0</v>
      </c>
      <c r="PM169" s="696" cm="1">
        <f t="array" aca="1" ref="PM169" ca="1">IF($MPE169=0,0,INDIRECT(PM$203&amp;ROW())*PM$205)</f>
        <v>0</v>
      </c>
      <c r="PN169" s="696" cm="1">
        <f t="array" aca="1" ref="PN169" ca="1">IF($PJ169=0,0,INDIRECT(PN$203&amp;ROW())*PN$205)</f>
        <v>0</v>
      </c>
      <c r="PO169" s="696" cm="1">
        <f t="array" aca="1" ref="PO169" ca="1">INDIRECT(PO$203&amp;ROW())*PO$205</f>
        <v>0</v>
      </c>
      <c r="PP169" s="696" cm="1">
        <f t="array" aca="1" ref="PP169" ca="1">IF($PO169=0,0,INDIRECT(PP$203&amp;ROW())*PP$205)</f>
        <v>0</v>
      </c>
      <c r="PQ169" s="696" cm="1">
        <f t="array" aca="1" ref="PQ169" ca="1">IF($PO169=0,0,INDIRECT(PQ$203&amp;ROW())*PQ$205)</f>
        <v>0</v>
      </c>
      <c r="PR169" s="696" cm="1">
        <f t="array" aca="1" ref="PR169" ca="1">INDIRECT(PR$203&amp;ROW())*PR$205</f>
        <v>0</v>
      </c>
      <c r="PS169" s="696" cm="1">
        <f t="array" aca="1" ref="PS169" ca="1">INDIRECT(PS$203&amp;ROW())*PS$205</f>
        <v>0</v>
      </c>
      <c r="PT169" s="696" cm="1">
        <f t="array" aca="1" ref="PT169" ca="1">INDIRECT(PT$203&amp;ROW())*PT$205</f>
        <v>0</v>
      </c>
      <c r="PU169" s="696" cm="1">
        <f t="array" aca="1" ref="PU169" ca="1">INDIRECT(PU$203&amp;ROW())*PU$205</f>
        <v>0</v>
      </c>
      <c r="PV169" s="696" cm="1">
        <f t="array" aca="1" ref="PV169" ca="1">INDIRECT(PV$203&amp;ROW())*PV$205</f>
        <v>0</v>
      </c>
      <c r="PW169" s="696" cm="1">
        <f t="array" aca="1" ref="PW169" ca="1">INDIRECT(PW$203&amp;ROW())*PW$205</f>
        <v>1.0658000000000001</v>
      </c>
      <c r="PX169" s="696" cm="1">
        <f t="array" aca="1" ref="PX169" ca="1">INDIRECT(PX$203&amp;ROW())*PX$205</f>
        <v>0</v>
      </c>
      <c r="PY169" s="696" cm="1">
        <f t="array" aca="1" ref="PY169" ca="1">INDIRECT(PY$203&amp;ROW())*PY$205</f>
        <v>0</v>
      </c>
      <c r="PZ169" s="696" cm="1">
        <f t="array" aca="1" ref="PZ169" ca="1">INDIRECT(PZ$203&amp;ROW())*PZ$205</f>
        <v>0.17430000000000001</v>
      </c>
      <c r="QA169" s="696" cm="1">
        <f t="array" aca="1" ref="QA169" ca="1">INDIRECT(QA$203&amp;ROW())*QA$205</f>
        <v>0.31659999999999999</v>
      </c>
      <c r="QB169" s="696" cm="1">
        <f t="array" aca="1" ref="QB169" ca="1">INDIRECT(QB$203&amp;ROW())*QB$205</f>
        <v>0.79830000000000001</v>
      </c>
      <c r="QC169" s="696" cm="1">
        <f t="array" aca="1" ref="QC169" ca="1">INDIRECT(QC$203&amp;ROW())*QC$205</f>
        <v>1.4259999999999999</v>
      </c>
      <c r="QD169" s="696" cm="1">
        <f t="array" aca="1" ref="QD169" ca="1">IF(INDIRECT(QD$203&amp;ROW())="-",0,INDIRECT(QD$203&amp;ROW())*QD$205)</f>
        <v>0.21855818999999999</v>
      </c>
      <c r="QE169" s="696" cm="1">
        <f t="array" aca="1" ref="QE169" ca="1">INDIRECT(QE$203&amp;ROW())*QE$205</f>
        <v>0</v>
      </c>
      <c r="QF169" s="696" cm="1">
        <f t="array" aca="1" ref="QF169" ca="1">INDIRECT(QF$203&amp;ROW())*QF$205</f>
        <v>0</v>
      </c>
      <c r="QG169" s="696" cm="1">
        <f t="array" aca="1" ref="QG169" ca="1">INDIRECT(QG$203&amp;ROW())*QG$205</f>
        <v>0</v>
      </c>
      <c r="QI169" s="606" t="s">
        <v>8335</v>
      </c>
      <c r="QJ169" s="700" t="str">
        <f t="shared" ca="1" si="297"/>
        <v>D</v>
      </c>
      <c r="QK169" s="701">
        <f t="shared" ca="1" si="313"/>
        <v>0.23844440884315229</v>
      </c>
      <c r="QL169" s="705">
        <f t="shared" ca="1" si="370"/>
        <v>0.20141437981120802</v>
      </c>
      <c r="QM169" s="696">
        <f t="shared" ca="1" si="371"/>
        <v>0.28870261534696495</v>
      </c>
      <c r="QN169" s="696">
        <f t="shared" ca="1" si="300"/>
        <v>2.9899267635059939E-2</v>
      </c>
      <c r="QO169" s="697">
        <f t="shared" ca="1" si="301"/>
        <v>0.4337613725793763</v>
      </c>
      <c r="QP169" s="696" cm="1">
        <f t="array" aca="1" ref="QP169" ca="1">INDIRECT(QP$203&amp;ROW())*QP$205</f>
        <v>0</v>
      </c>
      <c r="QQ169" s="696" cm="1">
        <f t="array" aca="1" ref="QQ169" ca="1">INDIRECT(QQ$203&amp;ROW())*QQ$205</f>
        <v>0</v>
      </c>
      <c r="QR169" s="696" cm="1">
        <f t="array" aca="1" ref="QR169" ca="1">INDIRECT(QR$203&amp;ROW())*QR$205</f>
        <v>0</v>
      </c>
      <c r="QS169" s="696" cm="1">
        <f t="array" aca="1" ref="QS169" ca="1">INDIRECT(QS$203&amp;ROW())*QS$205</f>
        <v>0.14980907289200712</v>
      </c>
      <c r="QT169" s="696" cm="1">
        <f t="array" aca="1" ref="QT169" ca="1">INDIRECT(QT$203&amp;ROW())*QT$205</f>
        <v>8.7442714716655143E-2</v>
      </c>
      <c r="QU169" s="696" cm="1">
        <f t="array" aca="1" ref="QU169" ca="1">INDIRECT(QU$203&amp;ROW())*QU$205</f>
        <v>0</v>
      </c>
      <c r="QV169" s="696" cm="1">
        <f t="array" aca="1" ref="QV169" ca="1">INDIRECT(QV$203&amp;ROW())*QV$205</f>
        <v>0.24117831443907087</v>
      </c>
      <c r="QW169" s="696" cm="1">
        <f t="array" aca="1" ref="QW169" ca="1">INDIRECT(QW$203&amp;ROW())*QW$205</f>
        <v>0</v>
      </c>
      <c r="QX169" s="696" cm="1">
        <f t="array" aca="1" ref="QX169" ca="1">INDIRECT(QX$203&amp;ROW())*QX$205</f>
        <v>0</v>
      </c>
      <c r="QY169" s="696" cm="1">
        <f t="array" aca="1" ref="QY169" ca="1">INDIRECT(QY$203&amp;ROW())*QY$205</f>
        <v>0</v>
      </c>
      <c r="QZ169" s="696" cm="1">
        <f t="array" aca="1" ref="QZ169" ca="1">INDIRECT(QZ$203&amp;ROW())*QZ$205</f>
        <v>0.27613248380770827</v>
      </c>
      <c r="RA169" s="696" cm="1">
        <f t="array" aca="1" ref="RA169" ca="1">INDIRECT(RA$203&amp;ROW())*RA$205</f>
        <v>0</v>
      </c>
      <c r="RB169" s="696" cm="1">
        <f t="array" aca="1" ref="RB169" ca="1">INDIRECT(RB$203&amp;ROW())*RB$205</f>
        <v>0</v>
      </c>
      <c r="RC169" s="696" cm="1">
        <f t="array" aca="1" ref="RC169" ca="1">IF(INDIRECT(RC$203&amp;ROW())="-",0,INDIRECT(RC$203&amp;ROW())*RC$205)</f>
        <v>2.3863610156900011E-2</v>
      </c>
      <c r="RD169" s="696" cm="1">
        <f t="array" aca="1" ref="RD169" ca="1">INDIRECT(RD$203&amp;ROW())*RD$205</f>
        <v>0</v>
      </c>
      <c r="RE169" s="696" cm="1">
        <f t="array" aca="1" ref="RE169" ca="1">IF(INDIRECT(RE$203&amp;ROW())="-",0,INDIRECT(RE$203&amp;ROW())*RE$205)</f>
        <v>1.936011725399979E-2</v>
      </c>
      <c r="RF169" s="705" cm="1">
        <f t="array" aca="1" ref="RF169" ca="1">INDIRECT(RF$203&amp;ROW())*RF$205</f>
        <v>0</v>
      </c>
      <c r="RG169" s="696" cm="1">
        <f t="array" aca="1" ref="RG169" ca="1">INDIRECT(RG$203&amp;ROW())*RG$205</f>
        <v>0.13825233454180202</v>
      </c>
      <c r="RH169" s="696" cm="1">
        <f t="array" aca="1" ref="RH169" ca="1">INDIRECT(RH$203&amp;ROW())*RH$205</f>
        <v>2.9193840390272292E-2</v>
      </c>
      <c r="RI169" s="696" cm="1">
        <f t="array" aca="1" ref="RI169" ca="1">INDIRECT(RI$203&amp;ROW())*RI$205</f>
        <v>0</v>
      </c>
      <c r="RJ169" s="696" cm="1">
        <f t="array" aca="1" ref="RJ169" ca="1">INDIRECT(RJ$203&amp;ROW())*RJ$205</f>
        <v>0.12226723336432462</v>
      </c>
      <c r="RK169" s="696" cm="1">
        <f t="array" aca="1" ref="RK169" ca="1">IF(INDIRECT(RK$203&amp;ROW())="-",0,INDIRECT(RK$203&amp;ROW())*RK$205)</f>
        <v>1.2948348637979713E-2</v>
      </c>
      <c r="RL169" s="696" cm="1">
        <f t="array" aca="1" ref="RL169" ca="1">INDIRECT(RL$203&amp;ROW())*RL$205</f>
        <v>0</v>
      </c>
      <c r="RM169" s="696" cm="1">
        <f t="array" aca="1" ref="RM169" ca="1">INDIRECT(RM$203&amp;ROW())*RM$205</f>
        <v>1.4993730364766381E-2</v>
      </c>
      <c r="RN169" s="696" cm="1">
        <f t="array" aca="1" ref="RN169" ca="1">INDIRECT(RN$203&amp;ROW())*RN$205</f>
        <v>0</v>
      </c>
      <c r="RO169" s="696" cm="1">
        <f t="array" aca="1" ref="RO169" ca="1">IF($RN169=0,0,INDIRECT(RO$203&amp;ROW())*RO$205)</f>
        <v>0</v>
      </c>
      <c r="RP169" s="696" cm="1">
        <f t="array" aca="1" ref="RP169" ca="1">IF($RN169=0,0,INDIRECT(RP$203&amp;ROW())*RP$205)</f>
        <v>0</v>
      </c>
      <c r="RQ169" s="696" cm="1">
        <f t="array" aca="1" ref="RQ169" ca="1">IF($RN169=0,0,INDIRECT(RQ$203&amp;ROW())*RQ$205)</f>
        <v>0</v>
      </c>
      <c r="RR169" s="696" cm="1">
        <f t="array" aca="1" ref="RR169" ca="1">IF($RN169=0,0,INDIRECT(RR$203&amp;ROW())*RR$205)</f>
        <v>0</v>
      </c>
      <c r="RS169" s="696" cm="1">
        <f t="array" aca="1" ref="RS169" ca="1">INDIRECT(RS$203&amp;ROW())*RS$205</f>
        <v>0</v>
      </c>
      <c r="RT169" s="696" cm="1">
        <f t="array" aca="1" ref="RT169" ca="1">IF($RS169=0,0,INDIRECT(RT$203&amp;ROW())*RT$205)</f>
        <v>0</v>
      </c>
      <c r="RU169" s="696" cm="1">
        <f t="array" aca="1" ref="RU169" ca="1">IF($RS169=0,0,INDIRECT(RU$203&amp;ROW())*RU$205)</f>
        <v>0</v>
      </c>
      <c r="RV169" s="696" cm="1">
        <f t="array" aca="1" ref="RV169" ca="1">INDIRECT(RV$203&amp;ROW())*RV$205</f>
        <v>0</v>
      </c>
      <c r="RW169" s="696" cm="1">
        <f t="array" aca="1" ref="RW169" ca="1">INDIRECT(RW$203&amp;ROW())*RW$205</f>
        <v>0</v>
      </c>
      <c r="RX169" s="696" cm="1">
        <f t="array" aca="1" ref="RX169" ca="1">INDIRECT(RX$203&amp;ROW())*RX$205</f>
        <v>0</v>
      </c>
      <c r="RY169" s="696" cm="1">
        <f t="array" aca="1" ref="RY169" ca="1">INDIRECT(RY$203&amp;ROW())*RY$205</f>
        <v>0</v>
      </c>
      <c r="RZ169" s="696" cm="1">
        <f t="array" aca="1" ref="RZ169" ca="1">INDIRECT(RZ$203&amp;ROW())*RZ$205</f>
        <v>0</v>
      </c>
      <c r="SA169" s="696" cm="1">
        <f t="array" aca="1" ref="SA169" ca="1">INDIRECT(SA$203&amp;ROW())*SA$205</f>
        <v>0.20458618579029147</v>
      </c>
      <c r="SB169" s="696" cm="1">
        <f t="array" aca="1" ref="SB169" ca="1">INDIRECT(SB$203&amp;ROW())*SB$205</f>
        <v>0</v>
      </c>
      <c r="SC169" s="696" cm="1">
        <f t="array" aca="1" ref="SC169" ca="1">INDIRECT(SC$203&amp;ROW())*SC$205</f>
        <v>0</v>
      </c>
      <c r="SD169" s="696" cm="1">
        <f t="array" aca="1" ref="SD169" ca="1">INDIRECT(SD$203&amp;ROW())*SD$205</f>
        <v>0.3072993885784252</v>
      </c>
      <c r="SE169" s="696" cm="1">
        <f t="array" aca="1" ref="SE169" ca="1">INDIRECT(SE$203&amp;ROW())*SE$205</f>
        <v>0.2585618210787391</v>
      </c>
      <c r="SF169" s="696" cm="1">
        <f t="array" aca="1" ref="SF169" ca="1">INDIRECT(SF$203&amp;ROW())*SF$205</f>
        <v>6.6118883241114992E-2</v>
      </c>
      <c r="SG169" s="696" cm="1">
        <f t="array" aca="1" ref="SG169" ca="1">INDIRECT(SG$203&amp;ROW())*SG$205</f>
        <v>7.4767843909269882E-2</v>
      </c>
      <c r="SH169" s="696" cm="1">
        <f t="array" aca="1" ref="SH169" ca="1">IF(INDIRECT(SH$203&amp;ROW())="-",0,INDIRECT(SH$203&amp;ROW())*SH$205)</f>
        <v>2.8002232517538157E-2</v>
      </c>
      <c r="SI169" s="696" cm="1">
        <f t="array" aca="1" ref="SI169" ca="1">INDIRECT(SI$203&amp;ROW())*SI$205</f>
        <v>0</v>
      </c>
      <c r="SJ169" s="696" cm="1">
        <f t="array" aca="1" ref="SJ169" ca="1">INDIRECT(SJ$203&amp;ROW())*SJ$205</f>
        <v>0</v>
      </c>
      <c r="SK169" s="696" cm="1">
        <f t="array" aca="1" ref="SK169" ca="1">INDIRECT(SK$203&amp;ROW())*SK$205</f>
        <v>0</v>
      </c>
      <c r="SN169" s="606" t="s">
        <v>8335</v>
      </c>
      <c r="SO169" s="707" cm="1">
        <f t="array" aca="1" ref="SO169" ca="1">INDIRECT(SO$203&amp;ROW())*SO$205</f>
        <v>0</v>
      </c>
      <c r="SP169" s="707" cm="1">
        <f t="array" aca="1" ref="SP169" ca="1">INDIRECT(SP$203&amp;ROW())*SP$205</f>
        <v>0</v>
      </c>
      <c r="SQ169" s="707" cm="1">
        <f t="array" aca="1" ref="SQ169" ca="1">INDIRECT(SQ$203&amp;ROW())*SQ$205</f>
        <v>0</v>
      </c>
      <c r="SR169" s="707" cm="1">
        <f t="array" aca="1" ref="SR169" ca="1">INDIRECT(SR$203&amp;ROW())*SR$205</f>
        <v>2</v>
      </c>
      <c r="SS169" s="707" cm="1">
        <f t="array" aca="1" ref="SS169" ca="1">INDIRECT(SS$203&amp;ROW())*SS$205</f>
        <v>1</v>
      </c>
      <c r="ST169" s="707" cm="1">
        <f t="array" aca="1" ref="ST169" ca="1">INDIRECT(ST$203&amp;ROW())*ST$205</f>
        <v>0</v>
      </c>
      <c r="SU169" s="707" cm="1">
        <f t="array" aca="1" ref="SU169" ca="1">INDIRECT(SU$203&amp;ROW())*SU$205</f>
        <v>3</v>
      </c>
      <c r="SV169" s="707" cm="1">
        <f t="array" aca="1" ref="SV169" ca="1">INDIRECT(SV$203&amp;ROW())*SV$205</f>
        <v>0</v>
      </c>
      <c r="SW169" s="707" cm="1">
        <f t="array" aca="1" ref="SW169" ca="1">INDIRECT(SW$203&amp;ROW())*SW$205</f>
        <v>0</v>
      </c>
      <c r="SX169" s="707" cm="1">
        <f t="array" aca="1" ref="SX169" ca="1">INDIRECT(SX$203&amp;ROW())*SX$205</f>
        <v>0</v>
      </c>
      <c r="SY169" s="707" cm="1">
        <f t="array" aca="1" ref="SY169" ca="1">INDIRECT(SY$203&amp;ROW())*SY$205</f>
        <v>3</v>
      </c>
      <c r="SZ169" s="707" cm="1">
        <f t="array" aca="1" ref="SZ169" ca="1">INDIRECT(SZ$203&amp;ROW())*SZ$205</f>
        <v>0</v>
      </c>
      <c r="TA169" s="707" cm="1">
        <f t="array" aca="1" ref="TA169" ca="1">INDIRECT(TA$203&amp;ROW())*TA$205</f>
        <v>0</v>
      </c>
      <c r="TB169" s="696" cm="1">
        <f t="array" aca="1" ref="TB169" ca="1">IF(INDIRECT(TB$203&amp;ROW())="-",0,INDIRECT(TB$203&amp;ROW())*TB$205)</f>
        <v>0.28439999999999999</v>
      </c>
      <c r="TC169" s="707" cm="1">
        <f t="array" aca="1" ref="TC169" ca="1">INDIRECT(TC$203&amp;ROW())*TC$205</f>
        <v>0</v>
      </c>
      <c r="TD169" s="696" cm="1">
        <f t="array" aca="1" ref="TD169" ca="1">IF(INDIRECT(TD$203&amp;ROW())="-",0,INDIRECT(TD$203&amp;ROW())*TD$205)</f>
        <v>0.30590000000000001</v>
      </c>
      <c r="TE169" s="732" cm="1">
        <f t="array" aca="1" ref="TE169" ca="1">INDIRECT(TE$203&amp;ROW())*TE$205</f>
        <v>0</v>
      </c>
      <c r="TF169" s="707" cm="1">
        <f t="array" aca="1" ref="TF169" ca="1">INDIRECT(TF$203&amp;ROW())*TF$205</f>
        <v>1</v>
      </c>
      <c r="TG169" s="707" cm="1">
        <f t="array" aca="1" ref="TG169" ca="1">INDIRECT(TG$203&amp;ROW())*TG$205</f>
        <v>1</v>
      </c>
      <c r="TH169" s="707" cm="1">
        <f t="array" aca="1" ref="TH169" ca="1">INDIRECT(TH$203&amp;ROW())*TH$205</f>
        <v>0</v>
      </c>
      <c r="TI169" s="707" cm="1">
        <f t="array" aca="1" ref="TI169" ca="1">INDIRECT(TI$203&amp;ROW())*TI$205</f>
        <v>2</v>
      </c>
      <c r="TJ169" s="696" cm="1">
        <f t="array" aca="1" ref="TJ169" ca="1">IF(INDIRECT(TJ$203&amp;ROW())="-",0,INDIRECT(TJ$203&amp;ROW())*TJ$205)</f>
        <v>0.21429999999999999</v>
      </c>
      <c r="TK169" s="707" cm="1">
        <f t="array" aca="1" ref="TK169" ca="1">INDIRECT(TK$203&amp;ROW())*TK$205</f>
        <v>0</v>
      </c>
      <c r="TL169" s="707" cm="1">
        <f t="array" aca="1" ref="TL169" ca="1">INDIRECT(TL$203&amp;ROW())*TL$205</f>
        <v>1</v>
      </c>
      <c r="TM169" s="707" cm="1">
        <f t="array" aca="1" ref="TM169" ca="1">INDIRECT(TM$203&amp;ROW())*TM$205</f>
        <v>0</v>
      </c>
      <c r="TN169" s="707" cm="1">
        <f t="array" aca="1" ref="TN169" ca="1">IF($TM169=0,0,INDIRECT(TN$203&amp;ROW())*TN$205)</f>
        <v>0</v>
      </c>
      <c r="TO169" s="707" cm="1">
        <f t="array" aca="1" ref="TO169" ca="1">IF($TM169=0,0,INDIRECT(TO$203&amp;ROW())*TO$205)</f>
        <v>0</v>
      </c>
      <c r="TP169" s="707" cm="1">
        <f t="array" aca="1" ref="TP169" ca="1">IF($TM169=0,0,INDIRECT(TP$203&amp;ROW())*TP$205)</f>
        <v>0</v>
      </c>
      <c r="TQ169" s="707" cm="1">
        <f t="array" aca="1" ref="TQ169" ca="1">IF($TM169=0,0,INDIRECT(TQ$203&amp;ROW())*TQ$205)</f>
        <v>0</v>
      </c>
      <c r="TR169" s="707" cm="1">
        <f t="array" aca="1" ref="TR169" ca="1">INDIRECT(TR$203&amp;ROW())*TR$205</f>
        <v>0</v>
      </c>
      <c r="TS169" s="707" cm="1">
        <f t="array" aca="1" ref="TS169" ca="1">IF($TR169=0,0,INDIRECT(TS$203&amp;ROW())*TS$205)</f>
        <v>0</v>
      </c>
      <c r="TT169" s="707" cm="1">
        <f t="array" aca="1" ref="TT169" ca="1">IF($TR169=0,0,INDIRECT(TT$203&amp;ROW())*TT$205)</f>
        <v>0</v>
      </c>
      <c r="TU169" s="707" cm="1">
        <f t="array" aca="1" ref="TU169" ca="1">INDIRECT(TU$203&amp;ROW())*TU$205</f>
        <v>0</v>
      </c>
      <c r="TV169" s="707" cm="1">
        <f t="array" aca="1" ref="TV169" ca="1">INDIRECT(TV$203&amp;ROW())*TV$205</f>
        <v>0</v>
      </c>
      <c r="TW169" s="707" cm="1">
        <f t="array" aca="1" ref="TW169" ca="1">INDIRECT(TW$203&amp;ROW())*TW$205</f>
        <v>0</v>
      </c>
      <c r="TX169" s="707" cm="1">
        <f t="array" aca="1" ref="TX169" ca="1">INDIRECT(TX$203&amp;ROW())*TX$205</f>
        <v>0</v>
      </c>
      <c r="TY169" s="707" cm="1">
        <f t="array" aca="1" ref="TY169" ca="1">INDIRECT(TY$203&amp;ROW())*TY$205</f>
        <v>0</v>
      </c>
      <c r="TZ169" s="707" cm="1">
        <f t="array" aca="1" ref="TZ169" ca="1">INDIRECT(TZ$203&amp;ROW())*TZ$205</f>
        <v>2</v>
      </c>
      <c r="UA169" s="707" cm="1">
        <f t="array" aca="1" ref="UA169" ca="1">INDIRECT(UA$203&amp;ROW())*UA$205</f>
        <v>0</v>
      </c>
      <c r="UB169" s="707" cm="1">
        <f t="array" aca="1" ref="UB169" ca="1">INDIRECT(UB$203&amp;ROW())*UB$205</f>
        <v>0</v>
      </c>
      <c r="UC169" s="707" cm="1">
        <f t="array" aca="1" ref="UC169" ca="1">INDIRECT(UC$203&amp;ROW())*UC$205</f>
        <v>1</v>
      </c>
      <c r="UD169" s="707" cm="1">
        <f t="array" aca="1" ref="UD169" ca="1">INDIRECT(UD$203&amp;ROW())*UD$205</f>
        <v>1</v>
      </c>
      <c r="UE169" s="707" cm="1">
        <f t="array" aca="1" ref="UE169" ca="1">INDIRECT(UE$203&amp;ROW())*UE$205</f>
        <v>1</v>
      </c>
      <c r="UF169" s="707" cm="1">
        <f t="array" aca="1" ref="UF169" ca="1">INDIRECT(UF$203&amp;ROW())*UF$205</f>
        <v>2</v>
      </c>
      <c r="UG169" s="696" cm="1">
        <f t="array" aca="1" ref="UG169" ca="1">IF(INDIRECT(UG$203&amp;ROW())="-",0,INDIRECT(UG$203&amp;ROW())*UG$205)</f>
        <v>0.35589999999999999</v>
      </c>
      <c r="UH169" s="707" cm="1">
        <f t="array" aca="1" ref="UH169" ca="1">INDIRECT(UH$203&amp;ROW())*UH$205</f>
        <v>0</v>
      </c>
      <c r="UI169" s="707" cm="1">
        <f t="array" aca="1" ref="UI169" ca="1">INDIRECT(UI$203&amp;ROW())*UI$205</f>
        <v>0</v>
      </c>
      <c r="UJ169" s="707" cm="1">
        <f t="array" aca="1" ref="UJ169" ca="1">INDIRECT(UJ$203&amp;ROW())*UJ$205</f>
        <v>0</v>
      </c>
      <c r="UM169" s="606" t="s">
        <v>8335</v>
      </c>
      <c r="UN169" s="616">
        <f t="shared" ca="1" si="376"/>
        <v>-0.97111609266078391</v>
      </c>
      <c r="UO169" s="616">
        <f t="shared" ca="1" si="376"/>
        <v>-0.6225347970107441</v>
      </c>
      <c r="UP169" s="616">
        <f t="shared" ca="1" si="376"/>
        <v>-0.88618201963763954</v>
      </c>
      <c r="UQ169" s="616">
        <f t="shared" ca="1" si="376"/>
        <v>-1.4677936495724746</v>
      </c>
      <c r="UR169" s="616">
        <f t="shared" ca="1" si="376"/>
        <v>-0.80643931126992341</v>
      </c>
      <c r="US169" s="616">
        <f t="shared" ca="1" si="376"/>
        <v>-2.5790572453345928</v>
      </c>
      <c r="UT169" s="616">
        <f t="shared" ca="1" si="376"/>
        <v>0.30690415393182785</v>
      </c>
      <c r="UU169" s="616">
        <f t="shared" ca="1" si="376"/>
        <v>-2.7006681232545957</v>
      </c>
      <c r="UV169" s="616">
        <f t="shared" ca="1" si="376"/>
        <v>-2.9818796741717466</v>
      </c>
      <c r="UW169" s="616">
        <f t="shared" ca="1" si="376"/>
        <v>-2.1021242737767571</v>
      </c>
      <c r="UX169" s="616">
        <f t="shared" ca="1" si="376"/>
        <v>0.28247365722383649</v>
      </c>
      <c r="UY169" s="616">
        <f t="shared" ca="1" si="376"/>
        <v>-0.67270887390575207</v>
      </c>
      <c r="UZ169" s="616">
        <f t="shared" ca="1" si="376"/>
        <v>-0.80238258590915801</v>
      </c>
      <c r="VA169" s="616">
        <f t="shared" ca="1" si="376"/>
        <v>-1.0100080363047141</v>
      </c>
      <c r="VB169" s="616">
        <f t="shared" ca="1" si="376"/>
        <v>-0.76400504167427041</v>
      </c>
      <c r="VC169" s="616">
        <f t="shared" ca="1" si="375"/>
        <v>-1.024757739209508</v>
      </c>
      <c r="VD169" s="616">
        <f t="shared" ca="1" si="375"/>
        <v>-1.5772186114663853</v>
      </c>
      <c r="VE169" s="616">
        <f t="shared" ca="1" si="375"/>
        <v>-1.5404904907201931</v>
      </c>
      <c r="VF169" s="616">
        <f t="shared" ca="1" si="375"/>
        <v>-0.81480937927278907</v>
      </c>
      <c r="VG169" s="616">
        <f t="shared" ca="1" si="375"/>
        <v>-0.89462372206681784</v>
      </c>
      <c r="VH169" s="616">
        <f t="shared" ca="1" si="375"/>
        <v>-0.12784420028857393</v>
      </c>
      <c r="VI169" s="616">
        <f t="shared" ca="1" si="375"/>
        <v>-1.361458583507041</v>
      </c>
      <c r="VJ169" s="616">
        <f t="shared" ca="1" si="375"/>
        <v>-0.90132677458943244</v>
      </c>
      <c r="VK169" s="616">
        <f t="shared" ca="1" si="375"/>
        <v>-0.49937453713488217</v>
      </c>
      <c r="VL169" s="616">
        <f t="shared" ca="1" si="375"/>
        <v>-0.83864555511817418</v>
      </c>
      <c r="VM169" s="616">
        <f t="shared" ca="1" si="375"/>
        <v>-0.57201237404204519</v>
      </c>
      <c r="VN169" s="616">
        <f t="shared" ca="1" si="375"/>
        <v>-0.62639799545694341</v>
      </c>
      <c r="VO169" s="616">
        <f t="shared" ca="1" si="375"/>
        <v>-0.42150866262694142</v>
      </c>
      <c r="VP169" s="616">
        <f t="shared" ca="1" si="338"/>
        <v>-0.46221149066820022</v>
      </c>
      <c r="VQ169" s="616">
        <f t="shared" ca="1" si="338"/>
        <v>-0.77889442244162177</v>
      </c>
      <c r="VR169" s="616">
        <f t="shared" ca="1" si="338"/>
        <v>-0.64202286734458469</v>
      </c>
      <c r="VS169" s="616">
        <f t="shared" ca="1" si="338"/>
        <v>-0.40481357988865657</v>
      </c>
      <c r="VT169" s="616">
        <f t="shared" ca="1" si="338"/>
        <v>-0.3878135405833677</v>
      </c>
      <c r="VU169" s="616">
        <f t="shared" ca="1" si="338"/>
        <v>-0.82130507758946303</v>
      </c>
      <c r="VV169" s="616">
        <f t="shared" ca="1" si="338"/>
        <v>-0.64337789451099625</v>
      </c>
      <c r="VW169" s="616">
        <f t="shared" ca="1" si="338"/>
        <v>-2.2727508617901209</v>
      </c>
      <c r="VX169" s="616">
        <f t="shared" ca="1" si="338"/>
        <v>-0.78524029103755877</v>
      </c>
      <c r="VY169" s="616">
        <f t="shared" ca="1" si="338"/>
        <v>0.70583605694264007</v>
      </c>
      <c r="VZ169" s="616">
        <f t="shared" ca="1" si="338"/>
        <v>-1.5555141459162816</v>
      </c>
      <c r="WA169" s="616">
        <f t="shared" ca="1" si="338"/>
        <v>-1.1483025824394326</v>
      </c>
      <c r="WB169" s="616">
        <f t="shared" ca="1" si="338"/>
        <v>0.33435322352896929</v>
      </c>
      <c r="WC169" s="616">
        <f t="shared" ca="1" si="338"/>
        <v>0.47817673461028487</v>
      </c>
      <c r="WD169" s="616">
        <f t="shared" ca="1" si="347"/>
        <v>-0.51586207793649097</v>
      </c>
      <c r="WE169" s="616">
        <f t="shared" ca="1" si="347"/>
        <v>0.67426644196529939</v>
      </c>
      <c r="WF169" s="616">
        <f t="shared" ca="1" si="347"/>
        <v>-1.7079423810427334</v>
      </c>
      <c r="WG169" s="616">
        <f t="shared" ca="1" si="347"/>
        <v>-1.008197359876486</v>
      </c>
      <c r="WH169" s="616">
        <f t="shared" ca="1" si="347"/>
        <v>-1.0816125322340113</v>
      </c>
      <c r="WI169" s="627">
        <f t="shared" ca="1" si="347"/>
        <v>-0.9831420375936909</v>
      </c>
      <c r="WL169" s="606" t="s">
        <v>8335</v>
      </c>
      <c r="WM169" s="700" t="str">
        <f t="shared" ca="1" si="321"/>
        <v>D</v>
      </c>
      <c r="WN169" s="479">
        <f t="shared" ca="1" si="322"/>
        <v>0.2111984239857625</v>
      </c>
      <c r="WO169" s="495">
        <f t="shared" ca="1" si="372"/>
        <v>0.22573607639473278</v>
      </c>
      <c r="WP169" s="458">
        <f t="shared" ca="1" si="372"/>
        <v>0.32272079019742306</v>
      </c>
      <c r="WQ169" s="458">
        <f t="shared" ca="1" si="372"/>
        <v>8.0901013805992988E-2</v>
      </c>
      <c r="WR169" s="459">
        <f t="shared" ca="1" si="372"/>
        <v>0.21543581554490107</v>
      </c>
      <c r="WS169" s="495">
        <f t="shared" ca="1" si="323"/>
        <v>-1.1761954155433563</v>
      </c>
      <c r="WT169" s="458">
        <f t="shared" ca="1" si="324"/>
        <v>-1.011510582242926</v>
      </c>
      <c r="WU169" s="458">
        <f t="shared" ca="1" si="325"/>
        <v>-0.70478561301747333</v>
      </c>
      <c r="WV169" s="459">
        <f t="shared" ca="1" si="326"/>
        <v>-0.77109991877115236</v>
      </c>
      <c r="WW169" s="484">
        <f t="shared" ca="1" si="352"/>
        <v>-0.7262006140917342</v>
      </c>
      <c r="WX169" s="484">
        <f t="shared" ca="1" si="352"/>
        <v>-0.37545073607717977</v>
      </c>
      <c r="WY169" s="484">
        <f t="shared" ca="1" si="352"/>
        <v>-0.64522912849816527</v>
      </c>
      <c r="WZ169" s="484">
        <f t="shared" ca="1" si="352"/>
        <v>-0.52796537575121916</v>
      </c>
      <c r="XA169" s="484">
        <f t="shared" ca="1" si="352"/>
        <v>-0.42555802455713854</v>
      </c>
      <c r="XB169" s="484">
        <f t="shared" ca="1" si="352"/>
        <v>-1.3625159427102653</v>
      </c>
      <c r="XC169" s="484">
        <f t="shared" ca="1" si="352"/>
        <v>0.14467461816346364</v>
      </c>
      <c r="XD169" s="484">
        <f t="shared" ca="1" si="348"/>
        <v>-1.3851726804172821</v>
      </c>
      <c r="XE169" s="484">
        <f t="shared" ca="1" si="348"/>
        <v>-1.4638047320509104</v>
      </c>
      <c r="XF169" s="484">
        <f t="shared" ca="1" si="348"/>
        <v>-1.3527169701753432</v>
      </c>
      <c r="XG169" s="484">
        <f t="shared" ca="1" si="348"/>
        <v>0.1145148206385433</v>
      </c>
      <c r="XH169" s="484">
        <f t="shared" ca="1" si="348"/>
        <v>-0.33958343954762366</v>
      </c>
      <c r="XI169" s="484">
        <f t="shared" ca="1" si="348"/>
        <v>-0.56078518929191046</v>
      </c>
      <c r="XJ169" s="484">
        <f t="shared" ca="1" si="348"/>
        <v>-0.7168027033654556</v>
      </c>
      <c r="XK169" s="484">
        <f t="shared" ca="1" si="348"/>
        <v>-0.54267278110123429</v>
      </c>
      <c r="XL169" s="484">
        <f t="shared" ca="1" si="349"/>
        <v>-0.90527098681767926</v>
      </c>
      <c r="XM169" s="484">
        <f t="shared" ca="1" si="349"/>
        <v>-1.1895382767679479</v>
      </c>
      <c r="XN169" s="484">
        <f t="shared" ca="1" si="349"/>
        <v>-1.0741840191791907</v>
      </c>
      <c r="XO169" s="484">
        <f t="shared" ca="1" si="349"/>
        <v>-0.59823304626208174</v>
      </c>
      <c r="XP169" s="484">
        <f t="shared" ca="1" si="349"/>
        <v>-0.57255918212276347</v>
      </c>
      <c r="XQ169" s="484">
        <f t="shared" ca="1" si="349"/>
        <v>-8.50675308720171E-2</v>
      </c>
      <c r="XR169" s="484">
        <f t="shared" ca="1" si="349"/>
        <v>-1.1912762605686609</v>
      </c>
      <c r="XS169" s="484">
        <f t="shared" ca="1" si="349"/>
        <v>-0.55611861992167977</v>
      </c>
      <c r="XT169" s="484">
        <f t="shared" ca="1" si="349"/>
        <v>-0.30327015640201394</v>
      </c>
      <c r="XU169" s="484">
        <f t="shared" ca="1" si="349"/>
        <v>-0.63720289277878872</v>
      </c>
      <c r="XV169" s="484">
        <f t="shared" ca="1" si="349"/>
        <v>-0.30179372854458303</v>
      </c>
      <c r="XW169" s="484">
        <f t="shared" ca="1" si="349"/>
        <v>-0.40427726626791127</v>
      </c>
      <c r="XX169" s="484">
        <f t="shared" ca="1" si="349"/>
        <v>-0.20379943838012618</v>
      </c>
      <c r="XY169" s="484">
        <f t="shared" ca="1" si="349"/>
        <v>-0.24303080179333969</v>
      </c>
      <c r="XZ169" s="484">
        <f t="shared" ca="1" si="349"/>
        <v>-0.56968338057380219</v>
      </c>
      <c r="YA169" s="484">
        <f t="shared" ca="1" si="349"/>
        <v>-0.43779539324227229</v>
      </c>
      <c r="YB169" s="484">
        <f t="shared" ca="1" si="358"/>
        <v>-0.21272953623148902</v>
      </c>
      <c r="YC169" s="484">
        <f t="shared" ca="1" si="359"/>
        <v>-0.17304240180829866</v>
      </c>
      <c r="YD169" s="484">
        <f t="shared" ca="1" si="360"/>
        <v>-0.6068623218308542</v>
      </c>
      <c r="YE169" s="484">
        <f t="shared" ca="1" si="361"/>
        <v>-0.46342509741627064</v>
      </c>
      <c r="YF169" s="484">
        <f t="shared" ca="1" si="362"/>
        <v>-1.3406957333699923</v>
      </c>
      <c r="YG169" s="484">
        <f t="shared" ca="1" si="354"/>
        <v>-0.54699838673676349</v>
      </c>
      <c r="YH169" s="484">
        <f t="shared" ca="1" si="354"/>
        <v>0.3761400347447329</v>
      </c>
      <c r="YI169" s="484">
        <f t="shared" ca="1" si="354"/>
        <v>-0.91106463526316606</v>
      </c>
      <c r="YJ169" s="484">
        <f t="shared" ca="1" si="354"/>
        <v>-0.6812879221613154</v>
      </c>
      <c r="YK169" s="484">
        <f t="shared" ca="1" si="339"/>
        <v>5.8277766861099353E-2</v>
      </c>
      <c r="YL169" s="484">
        <f t="shared" ca="1" si="339"/>
        <v>0.15139075417761619</v>
      </c>
      <c r="YM169" s="484">
        <f t="shared" ca="1" si="339"/>
        <v>-0.41181269681670074</v>
      </c>
      <c r="YN169" s="484">
        <f t="shared" ca="1" si="339"/>
        <v>0.48075197312125845</v>
      </c>
      <c r="YO169" s="484">
        <f t="shared" ca="1" si="339"/>
        <v>-1.0488474161983425</v>
      </c>
      <c r="YP169" s="484">
        <f t="shared" ca="1" si="339"/>
        <v>-0.53716755334219179</v>
      </c>
      <c r="YQ169" s="484">
        <f t="shared" ca="1" si="339"/>
        <v>-0.78352011835031787</v>
      </c>
      <c r="YR169" s="484">
        <f t="shared" ca="1" si="339"/>
        <v>-0.73715989978774943</v>
      </c>
      <c r="YU169" s="606" t="s">
        <v>8335</v>
      </c>
      <c r="YV169" s="700" t="str">
        <f t="shared" ca="1" si="304"/>
        <v>C</v>
      </c>
      <c r="YW169" s="479">
        <f t="shared" ca="1" si="327"/>
        <v>0.28205386541505617</v>
      </c>
      <c r="YX169" s="495">
        <f t="shared" ca="1" si="373"/>
        <v>0.24490602539619724</v>
      </c>
      <c r="YY169" s="458">
        <f t="shared" ca="1" si="373"/>
        <v>0.31240707119220984</v>
      </c>
      <c r="YZ169" s="458">
        <f t="shared" ca="1" si="373"/>
        <v>3.0789866107923017E-2</v>
      </c>
      <c r="ZA169" s="459">
        <f t="shared" ca="1" si="373"/>
        <v>0.54011249896389446</v>
      </c>
      <c r="ZB169" s="495">
        <f t="shared" ca="1" si="328"/>
        <v>-1.5447934395993024</v>
      </c>
      <c r="ZC169" s="458">
        <f t="shared" ca="1" si="329"/>
        <v>-1.0814127026555391</v>
      </c>
      <c r="ZD169" s="458">
        <f t="shared" ca="1" si="330"/>
        <v>-0.66919310834796319</v>
      </c>
      <c r="ZE169" s="459">
        <f t="shared" ca="1" si="331"/>
        <v>-0.30490672787559636</v>
      </c>
      <c r="ZF169" s="484">
        <f t="shared" ca="1" si="355"/>
        <v>-3.2485432480444082E-2</v>
      </c>
      <c r="ZG169" s="484">
        <f t="shared" ca="1" si="355"/>
        <v>-7.9385408814590788E-2</v>
      </c>
      <c r="ZH169" s="484">
        <f t="shared" ca="1" si="355"/>
        <v>-6.6861590023482048E-2</v>
      </c>
      <c r="ZI169" s="484">
        <f t="shared" ca="1" si="355"/>
        <v>-0.10994440291961401</v>
      </c>
      <c r="ZJ169" s="484">
        <f t="shared" ca="1" si="355"/>
        <v>-7.0517242631671764E-2</v>
      </c>
      <c r="ZK169" s="484">
        <f t="shared" ca="1" si="355"/>
        <v>-0.45846359133667092</v>
      </c>
      <c r="ZL169" s="484">
        <f t="shared" ca="1" si="355"/>
        <v>2.4672875513209128E-2</v>
      </c>
      <c r="ZM169" s="484">
        <f t="shared" ca="1" si="350"/>
        <v>-0.47801300388528062</v>
      </c>
      <c r="ZN169" s="484">
        <f t="shared" ca="1" si="350"/>
        <v>-0.60274616835421135</v>
      </c>
      <c r="ZO169" s="484">
        <f t="shared" ca="1" si="350"/>
        <v>-9.4877609903830637E-2</v>
      </c>
      <c r="ZP169" s="484">
        <f t="shared" ca="1" si="350"/>
        <v>2.6000050859821721E-2</v>
      </c>
      <c r="ZQ169" s="484">
        <f t="shared" ca="1" si="350"/>
        <v>-1.1497069191506403E-2</v>
      </c>
      <c r="ZR169" s="484">
        <f t="shared" ca="1" si="350"/>
        <v>-4.5981105838852197E-2</v>
      </c>
      <c r="ZS169" s="484">
        <f t="shared" ca="1" si="350"/>
        <v>-8.474837564596277E-2</v>
      </c>
      <c r="ZT169" s="484">
        <f t="shared" ca="1" si="350"/>
        <v>-2.7291061507312073E-2</v>
      </c>
      <c r="ZU169" s="484">
        <f t="shared" ca="1" si="351"/>
        <v>-6.4855933272441352E-2</v>
      </c>
      <c r="ZV169" s="484">
        <f t="shared" ca="1" si="351"/>
        <v>-8.3701405664608222E-2</v>
      </c>
      <c r="ZW169" s="484">
        <f t="shared" ca="1" si="351"/>
        <v>-0.21297640668151291</v>
      </c>
      <c r="ZX169" s="484">
        <f t="shared" ca="1" si="351"/>
        <v>-2.3787414966986643E-2</v>
      </c>
      <c r="ZY169" s="484">
        <f t="shared" ca="1" si="351"/>
        <v>-9.6348193705378546E-2</v>
      </c>
      <c r="ZZ169" s="484">
        <f t="shared" ca="1" si="351"/>
        <v>-7.8155783354792625E-3</v>
      </c>
      <c r="AAA169" s="484">
        <f t="shared" ca="1" si="351"/>
        <v>-8.2261504411662079E-2</v>
      </c>
      <c r="AAB169" s="484">
        <f t="shared" ca="1" si="351"/>
        <v>-0.10150745433592355</v>
      </c>
      <c r="AAC169" s="484">
        <f t="shared" ca="1" si="351"/>
        <v>-7.4874871608304394E-3</v>
      </c>
      <c r="AAD169" s="484">
        <f t="shared" ca="1" si="351"/>
        <v>-7.8682240113631882E-2</v>
      </c>
      <c r="AAE169" s="484">
        <f t="shared" ca="1" si="351"/>
        <v>-4.0219644611828483E-2</v>
      </c>
      <c r="AAF169" s="484">
        <f t="shared" ca="1" si="351"/>
        <v>-6.120902348854227E-2</v>
      </c>
      <c r="AAG169" s="484">
        <f t="shared" ca="1" si="351"/>
        <v>-4.3018323338477257E-2</v>
      </c>
      <c r="AAH169" s="484">
        <f t="shared" ca="1" si="351"/>
        <v>-3.8008707897835295E-2</v>
      </c>
      <c r="AAI169" s="484">
        <f t="shared" ca="1" si="351"/>
        <v>-6.0338538063910964E-2</v>
      </c>
      <c r="AAJ169" s="484">
        <f t="shared" ca="1" si="351"/>
        <v>-5.2025335368730337E-2</v>
      </c>
      <c r="AAK169" s="484">
        <f t="shared" ca="1" si="363"/>
        <v>-3.3183772310049216E-2</v>
      </c>
      <c r="AAL169" s="484">
        <f t="shared" ca="1" si="364"/>
        <v>-1.741238539122681E-2</v>
      </c>
      <c r="AAM169" s="484">
        <f t="shared" ca="1" si="365"/>
        <v>-2.189532836791554E-2</v>
      </c>
      <c r="AAN169" s="484">
        <f t="shared" ca="1" si="366"/>
        <v>-6.1359063816095079E-2</v>
      </c>
      <c r="AAO169" s="484">
        <f t="shared" ca="1" si="367"/>
        <v>-6.3937554045021938E-2</v>
      </c>
      <c r="AAP169" s="484">
        <f t="shared" ca="1" si="357"/>
        <v>-2.8906649957960041E-2</v>
      </c>
      <c r="AAQ169" s="484">
        <f t="shared" ca="1" si="357"/>
        <v>7.2202153341576855E-2</v>
      </c>
      <c r="AAR169" s="484">
        <f t="shared" ca="1" si="357"/>
        <v>-3.6651122693945694E-2</v>
      </c>
      <c r="AAS169" s="484">
        <f t="shared" ca="1" si="357"/>
        <v>-3.1171595822786675E-2</v>
      </c>
      <c r="AAT169" s="484">
        <f t="shared" ca="1" si="340"/>
        <v>0.1027465411596778</v>
      </c>
      <c r="AAU169" s="484">
        <f t="shared" ca="1" si="340"/>
        <v>0.12363824729832018</v>
      </c>
      <c r="AAV169" s="484">
        <f t="shared" ca="1" si="340"/>
        <v>-3.4108224499601811E-2</v>
      </c>
      <c r="AAW169" s="484">
        <f t="shared" ca="1" si="340"/>
        <v>2.5206724043060142E-2</v>
      </c>
      <c r="AAX169" s="484">
        <f t="shared" ca="1" si="340"/>
        <v>-0.1343810050028558</v>
      </c>
      <c r="AAY169" s="484">
        <f t="shared" ca="1" si="340"/>
        <v>-0.12312049482031152</v>
      </c>
      <c r="AAZ169" s="484">
        <f t="shared" ca="1" si="340"/>
        <v>-0.11856365915979221</v>
      </c>
      <c r="ABA169" s="484">
        <f t="shared" ca="1" si="340"/>
        <v>-0.10451532592333997</v>
      </c>
    </row>
    <row r="170" spans="1:729" ht="15" customHeight="1" x14ac:dyDescent="0.35">
      <c r="A170" s="498">
        <v>168</v>
      </c>
      <c r="B170" s="628"/>
      <c r="C170" s="606" t="s">
        <v>8354</v>
      </c>
      <c r="D170" s="629">
        <v>740</v>
      </c>
      <c r="E170" s="810" t="s">
        <v>8355</v>
      </c>
      <c r="F170" s="631" t="s">
        <v>1240</v>
      </c>
      <c r="G170" s="632">
        <v>586.63400000000001</v>
      </c>
      <c r="H170" s="504">
        <v>3220.0623652126201</v>
      </c>
      <c r="I170" s="505">
        <v>5540</v>
      </c>
      <c r="J170" s="515" t="s">
        <v>8356</v>
      </c>
      <c r="K170" s="469">
        <v>0</v>
      </c>
      <c r="L170" s="950" t="s">
        <v>1188</v>
      </c>
      <c r="M170" s="817">
        <v>122</v>
      </c>
      <c r="N170" s="818">
        <v>0.51539999999999997</v>
      </c>
      <c r="O170" s="819">
        <v>0.28820000000000001</v>
      </c>
      <c r="P170" s="820">
        <v>0.54820000000000002</v>
      </c>
      <c r="Q170" s="821">
        <v>0.70979999999999999</v>
      </c>
      <c r="R170" s="818">
        <v>0.25</v>
      </c>
      <c r="S170" s="822">
        <v>0.4773</v>
      </c>
      <c r="T170" s="822">
        <v>0.29170000000000001</v>
      </c>
      <c r="U170" s="822">
        <v>0.29709999999999998</v>
      </c>
      <c r="V170" s="822">
        <v>0.14169999999999999</v>
      </c>
      <c r="W170" s="784" t="s">
        <v>8357</v>
      </c>
      <c r="X170" s="875" t="s">
        <v>8358</v>
      </c>
      <c r="Y170" s="517">
        <v>5</v>
      </c>
      <c r="Z170" s="517">
        <v>3</v>
      </c>
      <c r="AA170" s="519" t="s">
        <v>8357</v>
      </c>
      <c r="AB170" s="903">
        <v>2019</v>
      </c>
      <c r="AC170" s="369">
        <v>0</v>
      </c>
      <c r="AD170" s="431" t="s">
        <v>1188</v>
      </c>
      <c r="AE170" s="817">
        <v>0</v>
      </c>
      <c r="AF170" s="634" t="s">
        <v>1188</v>
      </c>
      <c r="AG170" s="635" t="s">
        <v>1188</v>
      </c>
      <c r="AH170" s="636" t="s">
        <v>1188</v>
      </c>
      <c r="AI170" s="636" t="s">
        <v>1188</v>
      </c>
      <c r="AJ170" s="636" t="s">
        <v>1188</v>
      </c>
      <c r="AK170" s="637" t="s">
        <v>1188</v>
      </c>
      <c r="AL170" s="765" t="s">
        <v>1188</v>
      </c>
      <c r="AM170" s="639" t="s">
        <v>1188</v>
      </c>
      <c r="AN170" s="636" t="s">
        <v>1188</v>
      </c>
      <c r="AO170" s="636" t="s">
        <v>1188</v>
      </c>
      <c r="AP170" s="636" t="s">
        <v>1188</v>
      </c>
      <c r="AQ170" s="636" t="s">
        <v>1188</v>
      </c>
      <c r="AR170" s="636" t="s">
        <v>1188</v>
      </c>
      <c r="AS170" s="636" t="s">
        <v>1188</v>
      </c>
      <c r="AT170" s="636" t="s">
        <v>1188</v>
      </c>
      <c r="AU170" s="640" t="s">
        <v>1188</v>
      </c>
      <c r="AV170" s="709" t="s">
        <v>8359</v>
      </c>
      <c r="AW170" s="642" t="s">
        <v>8360</v>
      </c>
      <c r="AX170" s="643">
        <v>2</v>
      </c>
      <c r="AY170" s="709" t="s">
        <v>8361</v>
      </c>
      <c r="AZ170" s="645">
        <v>1</v>
      </c>
      <c r="BA170" s="709" t="s">
        <v>8362</v>
      </c>
      <c r="BB170" s="893" t="s">
        <v>3153</v>
      </c>
      <c r="BC170" s="894" t="s">
        <v>3154</v>
      </c>
      <c r="BD170" s="631" t="s">
        <v>1195</v>
      </c>
      <c r="BE170" s="893" t="s">
        <v>1317</v>
      </c>
      <c r="BF170" s="893">
        <v>3</v>
      </c>
      <c r="BG170" s="631">
        <v>2014</v>
      </c>
      <c r="BH170" s="893" t="s">
        <v>1197</v>
      </c>
      <c r="BI170" s="893">
        <v>1</v>
      </c>
      <c r="BJ170" s="893">
        <v>2</v>
      </c>
      <c r="BK170" s="893" t="s">
        <v>1198</v>
      </c>
      <c r="BL170" s="893" t="s">
        <v>1257</v>
      </c>
      <c r="BM170" s="709" t="s">
        <v>8359</v>
      </c>
      <c r="BN170" s="647">
        <v>1975</v>
      </c>
      <c r="BO170" s="557" t="s">
        <v>8363</v>
      </c>
      <c r="BP170" s="647">
        <v>2015</v>
      </c>
      <c r="BQ170" s="647">
        <v>1</v>
      </c>
      <c r="BR170" s="647" t="s">
        <v>1188</v>
      </c>
      <c r="BS170" s="647" t="s">
        <v>1188</v>
      </c>
      <c r="BT170" s="647" t="s">
        <v>1188</v>
      </c>
      <c r="BU170" s="647" t="s">
        <v>1188</v>
      </c>
      <c r="BV170" s="648" t="s">
        <v>1188</v>
      </c>
      <c r="BW170" s="649" t="s">
        <v>8364</v>
      </c>
      <c r="BX170" s="650">
        <v>1869</v>
      </c>
      <c r="BY170" s="647" t="s">
        <v>2288</v>
      </c>
      <c r="BZ170" s="651" t="s">
        <v>8365</v>
      </c>
      <c r="CA170" s="647">
        <v>2</v>
      </c>
      <c r="CB170" s="647" t="s">
        <v>1214</v>
      </c>
      <c r="CC170" s="557" t="s">
        <v>8366</v>
      </c>
      <c r="CD170" s="652">
        <v>1993</v>
      </c>
      <c r="CE170" s="647">
        <v>2</v>
      </c>
      <c r="CF170" s="647">
        <v>2</v>
      </c>
      <c r="CG170" s="649" t="s">
        <v>8364</v>
      </c>
      <c r="CH170" s="647">
        <v>1864</v>
      </c>
      <c r="CI170" s="647">
        <v>2018</v>
      </c>
      <c r="CJ170" s="647">
        <v>0</v>
      </c>
      <c r="CK170" s="651" t="s">
        <v>1207</v>
      </c>
      <c r="CL170" s="651" t="s">
        <v>1208</v>
      </c>
      <c r="CM170" s="647">
        <v>2</v>
      </c>
      <c r="CN170" s="647" t="s">
        <v>1209</v>
      </c>
      <c r="CO170" s="557" t="s">
        <v>8367</v>
      </c>
      <c r="CP170" s="647">
        <v>1996</v>
      </c>
      <c r="CQ170" s="647">
        <v>3</v>
      </c>
      <c r="CR170" s="650">
        <v>2</v>
      </c>
      <c r="CS170" s="551" t="s">
        <v>8368</v>
      </c>
      <c r="CT170" s="647" t="s">
        <v>1188</v>
      </c>
      <c r="CU170" s="648">
        <v>1</v>
      </c>
      <c r="CV170" s="653" t="s">
        <v>1188</v>
      </c>
      <c r="CW170" s="554" t="s">
        <v>1188</v>
      </c>
      <c r="CX170" s="655">
        <v>0</v>
      </c>
      <c r="CY170" s="650" t="s">
        <v>1188</v>
      </c>
      <c r="CZ170" s="665" t="s">
        <v>1188</v>
      </c>
      <c r="DA170" s="655">
        <v>0</v>
      </c>
      <c r="DB170" s="723">
        <v>37672</v>
      </c>
      <c r="DC170" s="753">
        <v>3</v>
      </c>
      <c r="DD170" s="659" t="s">
        <v>1493</v>
      </c>
      <c r="DE170" s="648">
        <v>2009</v>
      </c>
      <c r="DF170" s="661" t="s">
        <v>755</v>
      </c>
      <c r="DG170" s="754" t="s">
        <v>1213</v>
      </c>
      <c r="DH170" s="666">
        <v>1</v>
      </c>
      <c r="DI170" s="710" t="s">
        <v>1262</v>
      </c>
      <c r="DJ170" s="578" t="s">
        <v>8369</v>
      </c>
      <c r="DK170" s="665">
        <v>2009</v>
      </c>
      <c r="DL170" s="665">
        <v>3</v>
      </c>
      <c r="DM170" s="655">
        <v>2</v>
      </c>
      <c r="DN170" s="790" t="s">
        <v>1497</v>
      </c>
      <c r="DO170" s="791" t="s">
        <v>756</v>
      </c>
      <c r="DP170" s="663">
        <v>2</v>
      </c>
      <c r="DQ170" s="642" t="s">
        <v>1198</v>
      </c>
      <c r="DR170" s="578" t="s">
        <v>8370</v>
      </c>
      <c r="DS170" s="753">
        <v>2014</v>
      </c>
      <c r="DT170" s="753">
        <v>3</v>
      </c>
      <c r="DU170" s="657">
        <v>2</v>
      </c>
      <c r="DV170" s="686" t="s">
        <v>1188</v>
      </c>
      <c r="DW170" s="557" t="s">
        <v>8371</v>
      </c>
      <c r="DX170" s="647" t="s">
        <v>1188</v>
      </c>
      <c r="DY170" s="647">
        <v>0</v>
      </c>
      <c r="DZ170" s="650">
        <v>0</v>
      </c>
      <c r="EA170" s="807" t="s">
        <v>1188</v>
      </c>
      <c r="EB170" s="539" t="s">
        <v>1190</v>
      </c>
      <c r="EC170" s="647">
        <v>2</v>
      </c>
      <c r="ED170" s="668" t="s">
        <v>1453</v>
      </c>
      <c r="EE170" s="647">
        <v>2002</v>
      </c>
      <c r="EF170" s="647">
        <v>3</v>
      </c>
      <c r="EG170" s="650" t="s">
        <v>1505</v>
      </c>
      <c r="EH170" s="648">
        <v>4</v>
      </c>
      <c r="EI170" s="551" t="s">
        <v>8359</v>
      </c>
      <c r="EJ170" s="651" t="s">
        <v>8360</v>
      </c>
      <c r="EK170" s="647" t="s">
        <v>1188</v>
      </c>
      <c r="EL170" s="647" t="s">
        <v>1188</v>
      </c>
      <c r="EM170" s="669" t="s">
        <v>1188</v>
      </c>
      <c r="EN170" s="647" t="s">
        <v>1188</v>
      </c>
      <c r="EO170" s="670" t="s">
        <v>1188</v>
      </c>
      <c r="EP170" s="556">
        <v>0</v>
      </c>
      <c r="EQ170" s="556" t="s">
        <v>1188</v>
      </c>
      <c r="ER170" s="651" t="s">
        <v>1188</v>
      </c>
      <c r="ES170" s="556" t="s">
        <v>1188</v>
      </c>
      <c r="ET170" s="556">
        <v>0</v>
      </c>
      <c r="EU170" s="671">
        <v>0</v>
      </c>
      <c r="EV170" s="672"/>
      <c r="EW170" s="673"/>
      <c r="EX170" s="674"/>
      <c r="EY170" s="631" t="s">
        <v>1455</v>
      </c>
      <c r="EZ170" s="631" t="s">
        <v>1188</v>
      </c>
      <c r="FA170" s="675"/>
      <c r="FB170" s="648">
        <v>0</v>
      </c>
      <c r="FC170" s="676"/>
      <c r="FD170" s="647"/>
      <c r="FE170" s="648"/>
      <c r="FF170" s="652" t="s">
        <v>1281</v>
      </c>
      <c r="FG170" s="563" t="s">
        <v>1282</v>
      </c>
      <c r="FH170" s="631" t="str">
        <f t="shared" si="266"/>
        <v>D</v>
      </c>
      <c r="FI170" s="677">
        <f t="shared" si="267"/>
        <v>0.46666666666666662</v>
      </c>
      <c r="FJ170" s="678">
        <f t="shared" si="268"/>
        <v>0.4</v>
      </c>
      <c r="FK170" s="679">
        <f t="shared" si="269"/>
        <v>1</v>
      </c>
      <c r="FL170" s="680">
        <f t="shared" si="270"/>
        <v>0</v>
      </c>
      <c r="FM170" s="681">
        <v>0</v>
      </c>
      <c r="FN170" s="430" t="s">
        <v>1188</v>
      </c>
      <c r="FO170" s="686" t="s">
        <v>1188</v>
      </c>
      <c r="FP170" s="686" t="s">
        <v>1188</v>
      </c>
      <c r="FQ170" s="430">
        <v>0</v>
      </c>
      <c r="FR170" s="682" t="s">
        <v>1188</v>
      </c>
      <c r="FS170" s="369">
        <v>0</v>
      </c>
      <c r="FT170" s="430" t="s">
        <v>1188</v>
      </c>
      <c r="FU170" s="431" t="s">
        <v>1188</v>
      </c>
      <c r="FV170" s="369">
        <v>0</v>
      </c>
      <c r="FW170" s="430" t="s">
        <v>1188</v>
      </c>
      <c r="FX170" s="431" t="s">
        <v>1188</v>
      </c>
      <c r="FY170" s="369">
        <v>0</v>
      </c>
      <c r="FZ170" s="430" t="s">
        <v>1188</v>
      </c>
      <c r="GA170" s="686" t="s">
        <v>1188</v>
      </c>
      <c r="GB170" s="431" t="s">
        <v>1188</v>
      </c>
      <c r="GC170" s="369">
        <v>0</v>
      </c>
      <c r="GD170" s="430" t="s">
        <v>1188</v>
      </c>
      <c r="GE170" s="686" t="s">
        <v>1188</v>
      </c>
      <c r="GF170" s="431" t="s">
        <v>1188</v>
      </c>
      <c r="GG170" s="369">
        <v>0</v>
      </c>
      <c r="GH170" s="430" t="s">
        <v>1188</v>
      </c>
      <c r="GI170" s="686" t="s">
        <v>1188</v>
      </c>
      <c r="GJ170" s="431" t="s">
        <v>1188</v>
      </c>
      <c r="GK170" s="369">
        <v>2</v>
      </c>
      <c r="GL170" s="430">
        <v>2010</v>
      </c>
      <c r="GM170" s="686" t="s">
        <v>8372</v>
      </c>
      <c r="GN170" s="572" t="s">
        <v>8373</v>
      </c>
      <c r="GO170" s="676">
        <v>0</v>
      </c>
      <c r="GP170" s="917" t="s">
        <v>1188</v>
      </c>
      <c r="GQ170" s="872" t="s">
        <v>1188</v>
      </c>
      <c r="GR170" s="872" t="s">
        <v>1188</v>
      </c>
      <c r="GS170" s="872" t="s">
        <v>1188</v>
      </c>
      <c r="GT170" s="873" t="s">
        <v>1188</v>
      </c>
      <c r="GU170" s="581">
        <v>0</v>
      </c>
      <c r="GV170" s="687" t="s">
        <v>1188</v>
      </c>
      <c r="GW170" s="872" t="s">
        <v>1188</v>
      </c>
      <c r="GX170" s="873" t="s">
        <v>1188</v>
      </c>
      <c r="GY170" s="874">
        <v>0</v>
      </c>
      <c r="GZ170" s="582" t="s">
        <v>1188</v>
      </c>
      <c r="HA170" s="583" t="s">
        <v>1293</v>
      </c>
      <c r="HB170" s="584">
        <v>1</v>
      </c>
      <c r="HC170" s="948">
        <v>1</v>
      </c>
      <c r="HD170" s="44" t="s">
        <v>8374</v>
      </c>
      <c r="HE170" s="471" t="s">
        <v>8375</v>
      </c>
      <c r="HF170" s="587" t="s">
        <v>1188</v>
      </c>
      <c r="HG170" s="587" t="s">
        <v>1188</v>
      </c>
      <c r="HH170" s="588">
        <v>0</v>
      </c>
      <c r="HI170" s="586" t="s">
        <v>1188</v>
      </c>
      <c r="HJ170" s="718" t="s">
        <v>1188</v>
      </c>
      <c r="HK170" s="691" t="s">
        <v>1188</v>
      </c>
      <c r="HL170" s="692">
        <v>0</v>
      </c>
      <c r="HM170" s="693" t="s">
        <v>1188</v>
      </c>
      <c r="HN170" s="592" t="s">
        <v>1188</v>
      </c>
      <c r="HO170" s="681" t="s">
        <v>1188</v>
      </c>
      <c r="HP170" s="574" t="s">
        <v>1188</v>
      </c>
      <c r="HQ170" s="472" t="str">
        <f t="shared" si="271"/>
        <v>-</v>
      </c>
      <c r="HR170" s="593" t="s">
        <v>1188</v>
      </c>
      <c r="HS170" s="574" t="s">
        <v>1188</v>
      </c>
      <c r="HT170" s="574" t="s">
        <v>1188</v>
      </c>
      <c r="HU170" s="574" t="s">
        <v>1188</v>
      </c>
      <c r="HV170" s="574" t="s">
        <v>1188</v>
      </c>
      <c r="HW170" s="574" t="s">
        <v>1188</v>
      </c>
      <c r="HX170" s="574" t="s">
        <v>1188</v>
      </c>
      <c r="HY170" s="574" t="s">
        <v>1188</v>
      </c>
      <c r="HZ170" s="574" t="s">
        <v>1188</v>
      </c>
      <c r="IA170" s="574" t="s">
        <v>1188</v>
      </c>
      <c r="IB170" s="574" t="s">
        <v>1188</v>
      </c>
      <c r="IC170" s="574" t="s">
        <v>1188</v>
      </c>
      <c r="ID170" s="681" t="s">
        <v>1188</v>
      </c>
      <c r="IE170" s="369" t="s">
        <v>1188</v>
      </c>
      <c r="IF170" s="574" t="s">
        <v>1188</v>
      </c>
      <c r="IG170" s="472" t="str">
        <f t="shared" si="272"/>
        <v>-</v>
      </c>
      <c r="IH170" s="609">
        <v>0.50077777447140948</v>
      </c>
      <c r="II170" s="694">
        <v>0.39145008779994911</v>
      </c>
      <c r="IJ170" s="695">
        <v>0.32160513309784677</v>
      </c>
      <c r="IK170" s="696">
        <v>0.29946474177925031</v>
      </c>
      <c r="IL170" s="696">
        <v>0.56324901365603275</v>
      </c>
      <c r="IM170" s="697">
        <v>0.38148146266666649</v>
      </c>
      <c r="IN170" s="599">
        <v>3</v>
      </c>
      <c r="IO170" s="600">
        <v>2</v>
      </c>
      <c r="IP170" s="601">
        <v>3</v>
      </c>
      <c r="IQ170" s="600">
        <v>32</v>
      </c>
      <c r="IR170" s="587">
        <v>43</v>
      </c>
      <c r="IS170" s="601">
        <v>75</v>
      </c>
      <c r="IT170" s="599" t="s">
        <v>1188</v>
      </c>
      <c r="IU170" s="600" t="s">
        <v>1188</v>
      </c>
      <c r="IV170" s="587" t="s">
        <v>1188</v>
      </c>
      <c r="IW170" s="601" t="s">
        <v>1188</v>
      </c>
      <c r="IX170" s="602" t="s">
        <v>1188</v>
      </c>
      <c r="IY170" s="681">
        <v>0</v>
      </c>
      <c r="IZ170" s="698" t="s">
        <v>1188</v>
      </c>
      <c r="JA170" s="681">
        <v>2</v>
      </c>
      <c r="JB170" s="699" t="s">
        <v>8376</v>
      </c>
      <c r="JC170" s="681">
        <v>0</v>
      </c>
      <c r="JD170" s="430" t="s">
        <v>1188</v>
      </c>
      <c r="JE170" s="686" t="s">
        <v>1188</v>
      </c>
      <c r="JF170" s="686" t="s">
        <v>1188</v>
      </c>
      <c r="JG170" s="592" t="s">
        <v>1188</v>
      </c>
      <c r="JH170" s="369">
        <v>0</v>
      </c>
      <c r="JI170" s="430" t="s">
        <v>1188</v>
      </c>
      <c r="JJ170" s="686" t="s">
        <v>1188</v>
      </c>
      <c r="JK170" s="686" t="s">
        <v>1188</v>
      </c>
      <c r="JL170" s="592" t="s">
        <v>1188</v>
      </c>
      <c r="JM170" s="369">
        <v>0</v>
      </c>
      <c r="JN170" s="430" t="s">
        <v>1188</v>
      </c>
      <c r="JO170" s="430" t="s">
        <v>1188</v>
      </c>
      <c r="JP170" s="686" t="s">
        <v>1188</v>
      </c>
      <c r="JQ170" s="686" t="s">
        <v>1188</v>
      </c>
      <c r="JR170" s="592" t="s">
        <v>1188</v>
      </c>
      <c r="JS170" s="369">
        <v>0</v>
      </c>
      <c r="JT170" s="430" t="s">
        <v>1188</v>
      </c>
      <c r="JU170" s="686" t="s">
        <v>1188</v>
      </c>
      <c r="JV170" s="686" t="s">
        <v>1188</v>
      </c>
      <c r="JW170" s="592" t="s">
        <v>1188</v>
      </c>
      <c r="JX170" s="606">
        <v>0</v>
      </c>
      <c r="JY170" s="607" t="s">
        <v>1188</v>
      </c>
      <c r="JZ170" s="606" t="s">
        <v>1188</v>
      </c>
      <c r="KA170" s="606">
        <f t="shared" si="273"/>
        <v>0</v>
      </c>
      <c r="KB170" s="606"/>
      <c r="KC170" s="606"/>
      <c r="KD170" s="606"/>
      <c r="KE170" s="606"/>
      <c r="KF170" s="606">
        <f t="shared" si="274"/>
        <v>0</v>
      </c>
      <c r="KG170" s="606"/>
      <c r="KH170" s="606"/>
      <c r="KI170" s="606"/>
      <c r="KJ170" s="606"/>
      <c r="KK170" s="606">
        <v>1</v>
      </c>
      <c r="KL170" s="606">
        <v>1</v>
      </c>
      <c r="KM170" s="608">
        <f t="shared" si="345"/>
        <v>0.38198772668838499</v>
      </c>
      <c r="KN170" s="609">
        <v>-0.59006136655807495</v>
      </c>
      <c r="KO170" s="609">
        <v>30.769229888916016</v>
      </c>
      <c r="KP170" s="610">
        <v>3</v>
      </c>
      <c r="KQ170" s="608">
        <f t="shared" si="346"/>
        <v>0.42135253548622131</v>
      </c>
      <c r="KR170" s="609">
        <v>-0.39323732256889343</v>
      </c>
      <c r="KS170" s="609">
        <v>40.384616851806641</v>
      </c>
      <c r="KT170" s="610">
        <v>5</v>
      </c>
      <c r="KU170" s="610">
        <v>44</v>
      </c>
      <c r="KV170" s="606" t="s">
        <v>5586</v>
      </c>
      <c r="KW170" s="606" t="s">
        <v>8354</v>
      </c>
      <c r="KX170" s="700" t="str">
        <f t="shared" ca="1" si="275"/>
        <v>C</v>
      </c>
      <c r="KY170" s="701">
        <f t="shared" ca="1" si="276"/>
        <v>0.27074927147908345</v>
      </c>
      <c r="KZ170" s="702">
        <f t="shared" ca="1" si="235"/>
        <v>0.25046117647058824</v>
      </c>
      <c r="LA170" s="703">
        <f t="shared" ca="1" si="236"/>
        <v>0.32043809523809524</v>
      </c>
      <c r="LB170" s="703">
        <f t="shared" ca="1" si="237"/>
        <v>0.22916666666666666</v>
      </c>
      <c r="LC170" s="704">
        <f t="shared" ca="1" si="238"/>
        <v>0.28293114754098364</v>
      </c>
      <c r="LD170" s="696" cm="1">
        <f t="array" aca="1" ref="LD170" ca="1">INDIRECT(LD$203&amp;ROW())*LD$205</f>
        <v>0</v>
      </c>
      <c r="LE170" s="696" cm="1">
        <f t="array" aca="1" ref="LE170" ca="1">INDIRECT(LE$203&amp;ROW())*LE$205</f>
        <v>0</v>
      </c>
      <c r="LF170" s="696" cm="1">
        <f t="array" aca="1" ref="LF170" ca="1">INDIRECT(LF$203&amp;ROW())*LF$205</f>
        <v>0</v>
      </c>
      <c r="LG170" s="696" cm="1">
        <f t="array" aca="1" ref="LG170" ca="1">INDIRECT(LG$203&amp;ROW())*LG$205</f>
        <v>3</v>
      </c>
      <c r="LH170" s="696" cm="1">
        <f t="array" aca="1" ref="LH170" ca="1">INDIRECT(LH$203&amp;ROW())*LH$205</f>
        <v>1</v>
      </c>
      <c r="LI170" s="696" cm="1">
        <f t="array" aca="1" ref="LI170" ca="1">INDIRECT(LI$203&amp;ROW())*LI$205</f>
        <v>2</v>
      </c>
      <c r="LJ170" s="696" cm="1">
        <f t="array" aca="1" ref="LJ170" ca="1">INDIRECT(LJ$203&amp;ROW())*LJ$205</f>
        <v>3</v>
      </c>
      <c r="LK170" s="696" cm="1">
        <f t="array" aca="1" ref="LK170" ca="1">INDIRECT(LK$203&amp;ROW())*LK$205</f>
        <v>3</v>
      </c>
      <c r="LL170" s="696" cm="1">
        <f t="array" aca="1" ref="LL170" ca="1">INDIRECT(LL$203&amp;ROW())*LL$205</f>
        <v>3</v>
      </c>
      <c r="LM170" s="696" cm="1">
        <f t="array" aca="1" ref="LM170" ca="1">INDIRECT(LM$203&amp;ROW())*LM$205</f>
        <v>0</v>
      </c>
      <c r="LN170" s="696" cm="1">
        <f t="array" aca="1" ref="LN170" ca="1">INDIRECT(LN$203&amp;ROW())*LN$205</f>
        <v>3</v>
      </c>
      <c r="LO170" s="696" cm="1">
        <f t="array" aca="1" ref="LO170" ca="1">INDIRECT(LO$203&amp;ROW())*LO$205</f>
        <v>0</v>
      </c>
      <c r="LP170" s="696" cm="1">
        <f t="array" aca="1" ref="LP170" ca="1">INDIRECT(LP$203&amp;ROW())*LP$205</f>
        <v>0</v>
      </c>
      <c r="LQ170" s="696" cm="1">
        <f t="array" aca="1" ref="LQ170" ca="1">IF(INDIRECT(LQ$203&amp;ROW())="-",0,INDIRECT(LQ$203&amp;ROW())*LQ$205)</f>
        <v>3.2892000000000001</v>
      </c>
      <c r="LR170" s="696" cm="1">
        <f t="array" aca="1" ref="LR170" ca="1">INDIRECT(LR$203&amp;ROW())*LR$205</f>
        <v>0</v>
      </c>
      <c r="LS170" s="696" cm="1">
        <f t="array" aca="1" ref="LS170" ca="1">IF(INDIRECT(LS$203&amp;ROW())="-",0,INDIRECT(LS$203&amp;ROW())*LS$205)</f>
        <v>1.7292000000000001</v>
      </c>
      <c r="LT170" s="696" cm="1">
        <f t="array" aca="1" ref="LT170" ca="1">INDIRECT(LT$203&amp;ROW())*LT$205</f>
        <v>0</v>
      </c>
      <c r="LU170" s="696" cm="1">
        <f t="array" aca="1" ref="LU170" ca="1">INDIRECT(LU$203&amp;ROW())*LU$205</f>
        <v>2</v>
      </c>
      <c r="LV170" s="696" cm="1">
        <f t="array" aca="1" ref="LV170" ca="1">INDIRECT(LV$203&amp;ROW())*LV$205</f>
        <v>1</v>
      </c>
      <c r="LW170" s="696" cm="1">
        <f t="array" aca="1" ref="LW170" ca="1">INDIRECT(LW$203&amp;ROW())*LW$205</f>
        <v>0</v>
      </c>
      <c r="LX170" s="696" cm="1">
        <f t="array" aca="1" ref="LX170" ca="1">INDIRECT(LX$203&amp;ROW())*LX$205</f>
        <v>2</v>
      </c>
      <c r="LY170" s="696" cm="1">
        <f t="array" aca="1" ref="LY170" ca="1">IF(INDIRECT(LY$203&amp;ROW())="-",0,INDIRECT(LY$203&amp;ROW())*LY$205)</f>
        <v>1.5</v>
      </c>
      <c r="LZ170" s="696" cm="1">
        <f t="array" aca="1" ref="LZ170" ca="1">INDIRECT(LZ$203&amp;ROW())*LZ$205</f>
        <v>0</v>
      </c>
      <c r="MA170" s="696" cm="1">
        <f t="array" aca="1" ref="MA170" ca="1">INDIRECT(MA$203&amp;ROW())*MA$205</f>
        <v>4</v>
      </c>
      <c r="MB170" s="696" cm="1">
        <f t="array" aca="1" ref="MB170" ca="1">INDIRECT(MB$203&amp;ROW())*MB$205</f>
        <v>0</v>
      </c>
      <c r="MC170" s="696" cm="1">
        <f t="array" aca="1" ref="MC170" ca="1">IF($MB170=0,0,INDIRECT(MC$203&amp;ROW())*MC$205)</f>
        <v>0</v>
      </c>
      <c r="MD170" s="696" cm="1">
        <f t="array" aca="1" ref="MD170" ca="1">IF($MB170=0,0,INDIRECT(MD$203&amp;ROW())*MD$205)</f>
        <v>0</v>
      </c>
      <c r="ME170" s="696" cm="1">
        <f t="array" aca="1" ref="ME170" ca="1">IF($MB170=0,0,INDIRECT(ME$203&amp;ROW())*ME$205)</f>
        <v>0</v>
      </c>
      <c r="MF170" s="696" cm="1">
        <f t="array" aca="1" ref="MF170" ca="1">IF($MB170=0,0,INDIRECT(MF$203&amp;ROW())*MF$205)</f>
        <v>0</v>
      </c>
      <c r="MG170" s="696" cm="1">
        <f t="array" aca="1" ref="MG170" ca="1">INDIRECT(MG$203&amp;ROW())*MG$205</f>
        <v>0</v>
      </c>
      <c r="MH170" s="696" cm="1">
        <f t="array" aca="1" ref="MH170" ca="1">IF($MG170=0,0,INDIRECT(MH$203&amp;ROW())*MH$205)</f>
        <v>0</v>
      </c>
      <c r="MI170" s="696" cm="1">
        <f t="array" aca="1" ref="MI170" ca="1">IF($MG170=0,0,INDIRECT(MI$203&amp;ROW())*MI$205)</f>
        <v>0</v>
      </c>
      <c r="MJ170" s="696" cm="1">
        <f t="array" aca="1" ref="MJ170" ca="1">INDIRECT(MJ$203&amp;ROW())*MJ$205</f>
        <v>0</v>
      </c>
      <c r="MK170" s="696" cm="1">
        <f t="array" aca="1" ref="MK170" ca="1">INDIRECT(MK$203&amp;ROW())*MK$205</f>
        <v>0</v>
      </c>
      <c r="ML170" s="696" cm="1">
        <f t="array" aca="1" ref="ML170" ca="1">INDIRECT(ML$203&amp;ROW())*ML$205</f>
        <v>0</v>
      </c>
      <c r="MM170" s="696" cm="1">
        <f t="array" aca="1" ref="MM170" ca="1">INDIRECT(MM$203&amp;ROW())*MM$205</f>
        <v>6</v>
      </c>
      <c r="MN170" s="696" cm="1">
        <f t="array" aca="1" ref="MN170" ca="1">INDIRECT(MN$203&amp;ROW())*MN$205</f>
        <v>0</v>
      </c>
      <c r="MO170" s="696" cm="1">
        <f t="array" aca="1" ref="MO170" ca="1">INDIRECT(MO$203&amp;ROW())*MO$205</f>
        <v>0</v>
      </c>
      <c r="MP170" s="696" cm="1">
        <f t="array" aca="1" ref="MP170" ca="1">INDIRECT(MP$203&amp;ROW())*MP$205</f>
        <v>1</v>
      </c>
      <c r="MQ170" s="696" cm="1">
        <f t="array" aca="1" ref="MQ170" ca="1">INDIRECT(MQ$203&amp;ROW())*MQ$205</f>
        <v>0</v>
      </c>
      <c r="MR170" s="696" cm="1">
        <f t="array" aca="1" ref="MR170" ca="1">INDIRECT(MR$203&amp;ROW())*MR$205</f>
        <v>2</v>
      </c>
      <c r="MS170" s="696" cm="1">
        <f t="array" aca="1" ref="MS170" ca="1">INDIRECT(MS$203&amp;ROW())*MS$205</f>
        <v>2</v>
      </c>
      <c r="MT170" s="696" cm="1">
        <f t="array" aca="1" ref="MT170" ca="1">INDIRECT(MT$203&amp;ROW())*MT$205</f>
        <v>0</v>
      </c>
      <c r="MU170" s="696" cm="1">
        <f t="array" aca="1" ref="MU170" ca="1">INDIRECT(MU$203&amp;ROW())*MU$205</f>
        <v>2</v>
      </c>
      <c r="MV170" s="696" cm="1">
        <f t="array" aca="1" ref="MV170" ca="1">IF(INDIRECT(MV$203&amp;ROW())="-",0,INDIRECT(MV$203&amp;ROW())*MV$205)</f>
        <v>4.2587999999999999</v>
      </c>
      <c r="MW170" s="696" cm="1">
        <f t="array" aca="1" ref="MW170" ca="1">INDIRECT(MW$203&amp;ROW())*MW$205</f>
        <v>0</v>
      </c>
      <c r="MX170" s="696" cm="1">
        <f t="array" aca="1" ref="MX170" ca="1">INDIRECT(MX$203&amp;ROW())*MX$205</f>
        <v>0</v>
      </c>
      <c r="MY170" s="696" cm="1">
        <f t="array" aca="1" ref="MY170" ca="1">INDIRECT(MY$203&amp;ROW())*MY$205</f>
        <v>0</v>
      </c>
      <c r="NA170" s="701">
        <f t="shared" si="277"/>
        <v>0.45239512195121956</v>
      </c>
      <c r="NB170" s="617">
        <f t="shared" si="278"/>
        <v>0.37772857142857141</v>
      </c>
      <c r="NC170" s="695">
        <f t="shared" si="279"/>
        <v>0.17307692307692307</v>
      </c>
      <c r="ND170" s="697">
        <f t="shared" si="280"/>
        <v>0.32258518518518514</v>
      </c>
      <c r="NE170" s="694">
        <f t="shared" si="281"/>
        <v>0.33144645041047477</v>
      </c>
      <c r="NF170" s="682" t="str">
        <f t="shared" si="282"/>
        <v>C</v>
      </c>
      <c r="NH170" s="606" t="s">
        <v>8354</v>
      </c>
      <c r="NI170" s="563" t="str">
        <f t="shared" si="239"/>
        <v>B</v>
      </c>
      <c r="NJ170" s="563" t="str">
        <f t="shared" si="283"/>
        <v>C</v>
      </c>
      <c r="NK170" s="563" t="str">
        <f t="shared" ca="1" si="284"/>
        <v>C</v>
      </c>
      <c r="NL170" s="563" t="str">
        <f t="shared" ca="1" si="285"/>
        <v>C</v>
      </c>
      <c r="NM170" s="563" t="str">
        <f t="shared" ca="1" si="286"/>
        <v>C</v>
      </c>
      <c r="NN170" s="563" t="str">
        <f t="shared" ca="1" si="306"/>
        <v>C</v>
      </c>
      <c r="NO170" s="563" t="str">
        <f t="shared" ca="1" si="307"/>
        <v>C</v>
      </c>
      <c r="NP170" s="606" t="str">
        <f t="shared" si="287"/>
        <v>-</v>
      </c>
      <c r="NQ170" s="682" t="str">
        <f t="shared" si="288"/>
        <v>-</v>
      </c>
      <c r="NR170" s="682" t="e">
        <f>IF(OR(AND(NI170="A",OR(NJ170="C",NJ170="D")),AND(NI170="A",OR(#REF!="C",#REF!="D")),AND(NI170="B",OR(NJ170="D",#REF!="D")),AND(OR(NI170="C",NI170="D"),OR(NJ170="A",NJ170="B")),AND(OR(NI170="C",NI170="D"),OR(#REF!="A",#REF!="B")),AND(OR(NJ170="A",#REF!="A",NJ170="B",#REF!="B"),OR(NP170="-",NQ170="-")),AND(OR(NJ170="C",#REF!="C",NJ170="D",#REF!="D"),NP170="Yes")),"Yes","-")</f>
        <v>#REF!</v>
      </c>
      <c r="NS170" s="607"/>
      <c r="NT170" s="619">
        <f t="shared" si="289"/>
        <v>0.51539999999999997</v>
      </c>
      <c r="NU170" s="619">
        <f t="shared" si="290"/>
        <v>0.33144645041047477</v>
      </c>
      <c r="NV170" s="619">
        <f t="shared" ca="1" si="291"/>
        <v>0.27074927147908345</v>
      </c>
      <c r="NW170" s="619">
        <f t="shared" ca="1" si="308"/>
        <v>0.3014191841186839</v>
      </c>
      <c r="NX170" s="619">
        <f t="shared" ca="1" si="309"/>
        <v>0.36233187869286276</v>
      </c>
      <c r="NY170" s="620">
        <f t="shared" ca="1" si="310"/>
        <v>0.31578502948787879</v>
      </c>
      <c r="NZ170" s="620">
        <f t="shared" ca="1" si="311"/>
        <v>0.41891753565228851</v>
      </c>
      <c r="OA170" s="705" t="s">
        <v>1188</v>
      </c>
      <c r="OB170" s="706" t="s">
        <v>1188</v>
      </c>
      <c r="OC170" s="494"/>
      <c r="OE170" s="606" t="s">
        <v>8354</v>
      </c>
      <c r="OF170" s="700" t="str">
        <f t="shared" ca="1" si="292"/>
        <v>C</v>
      </c>
      <c r="OG170" s="701">
        <f t="shared" ca="1" si="312"/>
        <v>0.3014191841186839</v>
      </c>
      <c r="OH170" s="705">
        <f t="shared" ca="1" si="368"/>
        <v>0.37719121648590015</v>
      </c>
      <c r="OI170" s="696">
        <f t="shared" ca="1" si="369"/>
        <v>0.37281765420326229</v>
      </c>
      <c r="OJ170" s="696">
        <f t="shared" ca="1" si="295"/>
        <v>0.17841716768114319</v>
      </c>
      <c r="OK170" s="697">
        <f t="shared" ca="1" si="296"/>
        <v>0.27725069810443009</v>
      </c>
      <c r="OL170" s="696" cm="1">
        <f t="array" aca="1" ref="OL170" ca="1">INDIRECT(OL$203&amp;ROW())*OL$205</f>
        <v>0</v>
      </c>
      <c r="OM170" s="696" cm="1">
        <f t="array" aca="1" ref="OM170" ca="1">INDIRECT(OM$203&amp;ROW())*OM$205</f>
        <v>0</v>
      </c>
      <c r="ON170" s="696" cm="1">
        <f t="array" aca="1" ref="ON170" ca="1">INDIRECT(ON$203&amp;ROW())*ON$205</f>
        <v>0</v>
      </c>
      <c r="OO170" s="696" cm="1">
        <f t="array" aca="1" ref="OO170" ca="1">INDIRECT(OO$203&amp;ROW())*OO$205</f>
        <v>1.0790999999999999</v>
      </c>
      <c r="OP170" s="696" cm="1">
        <f t="array" aca="1" ref="OP170" ca="1">INDIRECT(OP$203&amp;ROW())*OP$205</f>
        <v>0.52769999999999995</v>
      </c>
      <c r="OQ170" s="696" cm="1">
        <f t="array" aca="1" ref="OQ170" ca="1">INDIRECT(OQ$203&amp;ROW())*OQ$205</f>
        <v>1.0566</v>
      </c>
      <c r="OR170" s="696" cm="1">
        <f t="array" aca="1" ref="OR170" ca="1">INDIRECT(OR$203&amp;ROW())*OR$205</f>
        <v>1.4141999999999999</v>
      </c>
      <c r="OS170" s="696" cm="1">
        <f t="array" aca="1" ref="OS170" ca="1">INDIRECT(OS$203&amp;ROW())*OS$205</f>
        <v>1.5387</v>
      </c>
      <c r="OT170" s="696" cm="1">
        <f t="array" aca="1" ref="OT170" ca="1">INDIRECT(OT$203&amp;ROW())*OT$205</f>
        <v>1.4727000000000001</v>
      </c>
      <c r="OU170" s="696" cm="1">
        <f t="array" aca="1" ref="OU170" ca="1">INDIRECT(OU$203&amp;ROW())*OU$205</f>
        <v>0</v>
      </c>
      <c r="OV170" s="696" cm="1">
        <f t="array" aca="1" ref="OV170" ca="1">INDIRECT(OV$203&amp;ROW())*OV$205</f>
        <v>1.2161999999999999</v>
      </c>
      <c r="OW170" s="696" cm="1">
        <f t="array" aca="1" ref="OW170" ca="1">INDIRECT(OW$203&amp;ROW())*OW$205</f>
        <v>0</v>
      </c>
      <c r="OX170" s="696" cm="1">
        <f t="array" aca="1" ref="OX170" ca="1">INDIRECT(OX$203&amp;ROW())*OX$205</f>
        <v>0</v>
      </c>
      <c r="OY170" s="696" cm="1">
        <f t="array" aca="1" ref="OY170" ca="1">IF(INDIRECT(OY$203&amp;ROW())="-",0,INDIRECT(OY$203&amp;ROW())*OY$205)</f>
        <v>0.38905754000000004</v>
      </c>
      <c r="OZ170" s="696" cm="1">
        <f t="array" aca="1" ref="OZ170" ca="1">INDIRECT(OZ$203&amp;ROW())*OZ$205</f>
        <v>0</v>
      </c>
      <c r="PA170" s="696" cm="1">
        <f t="array" aca="1" ref="PA170" ca="1">IF(INDIRECT(PA$203&amp;ROW())="-",0,INDIRECT(PA$203&amp;ROW())*PA$205)</f>
        <v>0.25459588</v>
      </c>
      <c r="PB170" s="705" cm="1">
        <f t="array" aca="1" ref="PB170" ca="1">INDIRECT(PB$203&amp;ROW())*PB$205</f>
        <v>0</v>
      </c>
      <c r="PC170" s="696" cm="1">
        <f t="array" aca="1" ref="PC170" ca="1">INDIRECT(PC$203&amp;ROW())*PC$205</f>
        <v>1.3946000000000001</v>
      </c>
      <c r="PD170" s="696" cm="1">
        <f t="array" aca="1" ref="PD170" ca="1">INDIRECT(PD$203&amp;ROW())*PD$205</f>
        <v>0.73419999999999996</v>
      </c>
      <c r="PE170" s="696" cm="1">
        <f t="array" aca="1" ref="PE170" ca="1">INDIRECT(PE$203&amp;ROW())*PE$205</f>
        <v>0</v>
      </c>
      <c r="PF170" s="696" cm="1">
        <f t="array" aca="1" ref="PF170" ca="1">INDIRECT(PF$203&amp;ROW())*PF$205</f>
        <v>1.3308</v>
      </c>
      <c r="PG170" s="696" cm="1">
        <f t="array" aca="1" ref="PG170" ca="1">IF(INDIRECT(PG$203&amp;ROW())="-",0,INDIRECT(PG$203&amp;ROW())*PG$205)</f>
        <v>0.21875</v>
      </c>
      <c r="PH170" s="696" cm="1">
        <f t="array" aca="1" ref="PH170" ca="1">INDIRECT(PH$203&amp;ROW())*PH$205</f>
        <v>0</v>
      </c>
      <c r="PI170" s="696" cm="1">
        <f t="array" aca="1" ref="PI170" ca="1">INDIRECT(PI$203&amp;ROW())*PI$205</f>
        <v>1.2145999999999999</v>
      </c>
      <c r="PJ170" s="696" cm="1">
        <f t="array" aca="1" ref="PJ170" ca="1">INDIRECT(PJ$203&amp;ROW())*PJ$205</f>
        <v>0</v>
      </c>
      <c r="PK170" s="696" cm="1">
        <f t="array" aca="1" ref="PK170" ca="1">IF($PJ170=0,0,INDIRECT(PK$203&amp;ROW())*PK$205)</f>
        <v>0</v>
      </c>
      <c r="PL170" s="696" cm="1">
        <f t="array" aca="1" ref="PL170" ca="1">IF($MPE170=0,0,INDIRECT(PL$203&amp;ROW())*PL$205)</f>
        <v>0</v>
      </c>
      <c r="PM170" s="696" cm="1">
        <f t="array" aca="1" ref="PM170" ca="1">IF($MPE170=0,0,INDIRECT(PM$203&amp;ROW())*PM$205)</f>
        <v>0</v>
      </c>
      <c r="PN170" s="696" cm="1">
        <f t="array" aca="1" ref="PN170" ca="1">IF($PJ170=0,0,INDIRECT(PN$203&amp;ROW())*PN$205)</f>
        <v>0</v>
      </c>
      <c r="PO170" s="696" cm="1">
        <f t="array" aca="1" ref="PO170" ca="1">INDIRECT(PO$203&amp;ROW())*PO$205</f>
        <v>0</v>
      </c>
      <c r="PP170" s="696" cm="1">
        <f t="array" aca="1" ref="PP170" ca="1">IF($PO170=0,0,INDIRECT(PP$203&amp;ROW())*PP$205)</f>
        <v>0</v>
      </c>
      <c r="PQ170" s="696" cm="1">
        <f t="array" aca="1" ref="PQ170" ca="1">IF($PO170=0,0,INDIRECT(PQ$203&amp;ROW())*PQ$205)</f>
        <v>0</v>
      </c>
      <c r="PR170" s="696" cm="1">
        <f t="array" aca="1" ref="PR170" ca="1">INDIRECT(PR$203&amp;ROW())*PR$205</f>
        <v>0</v>
      </c>
      <c r="PS170" s="696" cm="1">
        <f t="array" aca="1" ref="PS170" ca="1">INDIRECT(PS$203&amp;ROW())*PS$205</f>
        <v>0</v>
      </c>
      <c r="PT170" s="696" cm="1">
        <f t="array" aca="1" ref="PT170" ca="1">INDIRECT(PT$203&amp;ROW())*PT$205</f>
        <v>0</v>
      </c>
      <c r="PU170" s="696" cm="1">
        <f t="array" aca="1" ref="PU170" ca="1">INDIRECT(PU$203&amp;ROW())*PU$205</f>
        <v>1.7696999999999998</v>
      </c>
      <c r="PV170" s="696" cm="1">
        <f t="array" aca="1" ref="PV170" ca="1">INDIRECT(PV$203&amp;ROW())*PV$205</f>
        <v>0</v>
      </c>
      <c r="PW170" s="696" cm="1">
        <f t="array" aca="1" ref="PW170" ca="1">INDIRECT(PW$203&amp;ROW())*PW$205</f>
        <v>0</v>
      </c>
      <c r="PX170" s="696" cm="1">
        <f t="array" aca="1" ref="PX170" ca="1">INDIRECT(PX$203&amp;ROW())*PX$205</f>
        <v>0.5857</v>
      </c>
      <c r="PY170" s="696" cm="1">
        <f t="array" aca="1" ref="PY170" ca="1">INDIRECT(PY$203&amp;ROW())*PY$205</f>
        <v>0</v>
      </c>
      <c r="PZ170" s="696" cm="1">
        <f t="array" aca="1" ref="PZ170" ca="1">INDIRECT(PZ$203&amp;ROW())*PZ$205</f>
        <v>0.17430000000000001</v>
      </c>
      <c r="QA170" s="696" cm="1">
        <f t="array" aca="1" ref="QA170" ca="1">INDIRECT(QA$203&amp;ROW())*QA$205</f>
        <v>0.31659999999999999</v>
      </c>
      <c r="QB170" s="696" cm="1">
        <f t="array" aca="1" ref="QB170" ca="1">INDIRECT(QB$203&amp;ROW())*QB$205</f>
        <v>0</v>
      </c>
      <c r="QC170" s="696" cm="1">
        <f t="array" aca="1" ref="QC170" ca="1">INDIRECT(QC$203&amp;ROW())*QC$205</f>
        <v>1.4259999999999999</v>
      </c>
      <c r="QD170" s="696" cm="1">
        <f t="array" aca="1" ref="QD170" ca="1">IF(INDIRECT(QD$203&amp;ROW())="-",0,INDIRECT(QD$203&amp;ROW())*QD$205)</f>
        <v>0.43588817999999996</v>
      </c>
      <c r="QE170" s="696" cm="1">
        <f t="array" aca="1" ref="QE170" ca="1">INDIRECT(QE$203&amp;ROW())*QE$205</f>
        <v>0</v>
      </c>
      <c r="QF170" s="696" cm="1">
        <f t="array" aca="1" ref="QF170" ca="1">INDIRECT(QF$203&amp;ROW())*QF$205</f>
        <v>0</v>
      </c>
      <c r="QG170" s="696" cm="1">
        <f t="array" aca="1" ref="QG170" ca="1">INDIRECT(QG$203&amp;ROW())*QG$205</f>
        <v>0</v>
      </c>
      <c r="QI170" s="606" t="s">
        <v>8354</v>
      </c>
      <c r="QJ170" s="700" t="str">
        <f t="shared" ca="1" si="297"/>
        <v>C</v>
      </c>
      <c r="QK170" s="701">
        <f t="shared" ca="1" si="313"/>
        <v>0.36233187869286276</v>
      </c>
      <c r="QL170" s="705">
        <f t="shared" ca="1" si="370"/>
        <v>0.6128123785129812</v>
      </c>
      <c r="QM170" s="696">
        <f t="shared" ca="1" si="371"/>
        <v>0.41679641179765026</v>
      </c>
      <c r="QN170" s="696">
        <f t="shared" ca="1" si="300"/>
        <v>4.8251366793737031E-2</v>
      </c>
      <c r="QO170" s="697">
        <f t="shared" ca="1" si="301"/>
        <v>0.37146735766708255</v>
      </c>
      <c r="QP170" s="696" cm="1">
        <f t="array" aca="1" ref="QP170" ca="1">INDIRECT(QP$203&amp;ROW())*QP$205</f>
        <v>0</v>
      </c>
      <c r="QQ170" s="696" cm="1">
        <f t="array" aca="1" ref="QQ170" ca="1">INDIRECT(QQ$203&amp;ROW())*QQ$205</f>
        <v>0</v>
      </c>
      <c r="QR170" s="696" cm="1">
        <f t="array" aca="1" ref="QR170" ca="1">INDIRECT(QR$203&amp;ROW())*QR$205</f>
        <v>0</v>
      </c>
      <c r="QS170" s="696" cm="1">
        <f t="array" aca="1" ref="QS170" ca="1">INDIRECT(QS$203&amp;ROW())*QS$205</f>
        <v>0.22471360933801068</v>
      </c>
      <c r="QT170" s="696" cm="1">
        <f t="array" aca="1" ref="QT170" ca="1">INDIRECT(QT$203&amp;ROW())*QT$205</f>
        <v>8.7442714716655143E-2</v>
      </c>
      <c r="QU170" s="696" cm="1">
        <f t="array" aca="1" ref="QU170" ca="1">INDIRECT(QU$203&amp;ROW())*QU$205</f>
        <v>0.35552804589042175</v>
      </c>
      <c r="QV170" s="696" cm="1">
        <f t="array" aca="1" ref="QV170" ca="1">INDIRECT(QV$203&amp;ROW())*QV$205</f>
        <v>0.24117831443907087</v>
      </c>
      <c r="QW170" s="696" cm="1">
        <f t="array" aca="1" ref="QW170" ca="1">INDIRECT(QW$203&amp;ROW())*QW$205</f>
        <v>0.53099416374332975</v>
      </c>
      <c r="QX170" s="696" cm="1">
        <f t="array" aca="1" ref="QX170" ca="1">INDIRECT(QX$203&amp;ROW())*QX$205</f>
        <v>0.60640894423913805</v>
      </c>
      <c r="QY170" s="696" cm="1">
        <f t="array" aca="1" ref="QY170" ca="1">INDIRECT(QY$203&amp;ROW())*QY$205</f>
        <v>0</v>
      </c>
      <c r="QZ170" s="696" cm="1">
        <f t="array" aca="1" ref="QZ170" ca="1">INDIRECT(QZ$203&amp;ROW())*QZ$205</f>
        <v>0.27613248380770827</v>
      </c>
      <c r="RA170" s="696" cm="1">
        <f t="array" aca="1" ref="RA170" ca="1">INDIRECT(RA$203&amp;ROW())*RA$205</f>
        <v>0</v>
      </c>
      <c r="RB170" s="696" cm="1">
        <f t="array" aca="1" ref="RB170" ca="1">INDIRECT(RB$203&amp;ROW())*RB$205</f>
        <v>0</v>
      </c>
      <c r="RC170" s="696" cm="1">
        <f t="array" aca="1" ref="RC170" ca="1">IF(INDIRECT(RC$203&amp;ROW())="-",0,INDIRECT(RC$203&amp;ROW())*RC$205)</f>
        <v>4.5998702841113175E-2</v>
      </c>
      <c r="RD170" s="696" cm="1">
        <f t="array" aca="1" ref="RD170" ca="1">INDIRECT(RD$203&amp;ROW())*RD$205</f>
        <v>0</v>
      </c>
      <c r="RE170" s="696" cm="1">
        <f t="array" aca="1" ref="RE170" ca="1">IF(INDIRECT(RE$203&amp;ROW())="-",0,INDIRECT(RE$203&amp;ROW())*RE$205)</f>
        <v>1.823990125074449E-2</v>
      </c>
      <c r="RF170" s="705" cm="1">
        <f t="array" aca="1" ref="RF170" ca="1">INDIRECT(RF$203&amp;ROW())*RF$205</f>
        <v>0</v>
      </c>
      <c r="RG170" s="696" cm="1">
        <f t="array" aca="1" ref="RG170" ca="1">INDIRECT(RG$203&amp;ROW())*RG$205</f>
        <v>0.27650466908360405</v>
      </c>
      <c r="RH170" s="696" cm="1">
        <f t="array" aca="1" ref="RH170" ca="1">INDIRECT(RH$203&amp;ROW())*RH$205</f>
        <v>2.9193840390272292E-2</v>
      </c>
      <c r="RI170" s="696" cm="1">
        <f t="array" aca="1" ref="RI170" ca="1">INDIRECT(RI$203&amp;ROW())*RI$205</f>
        <v>0</v>
      </c>
      <c r="RJ170" s="696" cm="1">
        <f t="array" aca="1" ref="RJ170" ca="1">INDIRECT(RJ$203&amp;ROW())*RJ$205</f>
        <v>0.12226723336432462</v>
      </c>
      <c r="RK170" s="696" cm="1">
        <f t="array" aca="1" ref="RK170" ca="1">IF(INDIRECT(RK$203&amp;ROW())="-",0,INDIRECT(RK$203&amp;ROW())*RK$205)</f>
        <v>1.5105399717661821E-2</v>
      </c>
      <c r="RL170" s="696" cm="1">
        <f t="array" aca="1" ref="RL170" ca="1">INDIRECT(RL$203&amp;ROW())*RL$205</f>
        <v>0</v>
      </c>
      <c r="RM170" s="696" cm="1">
        <f t="array" aca="1" ref="RM170" ca="1">INDIRECT(RM$203&amp;ROW())*RM$205</f>
        <v>2.9987460729532761E-2</v>
      </c>
      <c r="RN170" s="696" cm="1">
        <f t="array" aca="1" ref="RN170" ca="1">INDIRECT(RN$203&amp;ROW())*RN$205</f>
        <v>0</v>
      </c>
      <c r="RO170" s="696" cm="1">
        <f t="array" aca="1" ref="RO170" ca="1">IF($RN170=0,0,INDIRECT(RO$203&amp;ROW())*RO$205)</f>
        <v>0</v>
      </c>
      <c r="RP170" s="696" cm="1">
        <f t="array" aca="1" ref="RP170" ca="1">IF($RN170=0,0,INDIRECT(RP$203&amp;ROW())*RP$205)</f>
        <v>0</v>
      </c>
      <c r="RQ170" s="696" cm="1">
        <f t="array" aca="1" ref="RQ170" ca="1">IF($RN170=0,0,INDIRECT(RQ$203&amp;ROW())*RQ$205)</f>
        <v>0</v>
      </c>
      <c r="RR170" s="696" cm="1">
        <f t="array" aca="1" ref="RR170" ca="1">IF($RN170=0,0,INDIRECT(RR$203&amp;ROW())*RR$205)</f>
        <v>0</v>
      </c>
      <c r="RS170" s="696" cm="1">
        <f t="array" aca="1" ref="RS170" ca="1">INDIRECT(RS$203&amp;ROW())*RS$205</f>
        <v>0</v>
      </c>
      <c r="RT170" s="696" cm="1">
        <f t="array" aca="1" ref="RT170" ca="1">IF($RS170=0,0,INDIRECT(RT$203&amp;ROW())*RT$205)</f>
        <v>0</v>
      </c>
      <c r="RU170" s="696" cm="1">
        <f t="array" aca="1" ref="RU170" ca="1">IF($RS170=0,0,INDIRECT(RU$203&amp;ROW())*RU$205)</f>
        <v>0</v>
      </c>
      <c r="RV170" s="696" cm="1">
        <f t="array" aca="1" ref="RV170" ca="1">INDIRECT(RV$203&amp;ROW())*RV$205</f>
        <v>0</v>
      </c>
      <c r="RW170" s="696" cm="1">
        <f t="array" aca="1" ref="RW170" ca="1">INDIRECT(RW$203&amp;ROW())*RW$205</f>
        <v>0</v>
      </c>
      <c r="RX170" s="696" cm="1">
        <f t="array" aca="1" ref="RX170" ca="1">INDIRECT(RX$203&amp;ROW())*RX$205</f>
        <v>0</v>
      </c>
      <c r="RY170" s="696" cm="1">
        <f t="array" aca="1" ref="RY170" ca="1">INDIRECT(RY$203&amp;ROW())*RY$205</f>
        <v>8.4396695370290389E-2</v>
      </c>
      <c r="RZ170" s="696" cm="1">
        <f t="array" aca="1" ref="RZ170" ca="1">INDIRECT(RZ$203&amp;ROW())*RZ$205</f>
        <v>0</v>
      </c>
      <c r="SA170" s="696" cm="1">
        <f t="array" aca="1" ref="SA170" ca="1">INDIRECT(SA$203&amp;ROW())*SA$205</f>
        <v>0</v>
      </c>
      <c r="SB170" s="696" cm="1">
        <f t="array" aca="1" ref="SB170" ca="1">INDIRECT(SB$203&amp;ROW())*SB$205</f>
        <v>2.3562063251026374E-2</v>
      </c>
      <c r="SC170" s="696" cm="1">
        <f t="array" aca="1" ref="SC170" ca="1">INDIRECT(SC$203&amp;ROW())*SC$205</f>
        <v>0</v>
      </c>
      <c r="SD170" s="696" cm="1">
        <f t="array" aca="1" ref="SD170" ca="1">INDIRECT(SD$203&amp;ROW())*SD$205</f>
        <v>0.3072993885784252</v>
      </c>
      <c r="SE170" s="696" cm="1">
        <f t="array" aca="1" ref="SE170" ca="1">INDIRECT(SE$203&amp;ROW())*SE$205</f>
        <v>0.2585618210787391</v>
      </c>
      <c r="SF170" s="696" cm="1">
        <f t="array" aca="1" ref="SF170" ca="1">INDIRECT(SF$203&amp;ROW())*SF$205</f>
        <v>0</v>
      </c>
      <c r="SG170" s="696" cm="1">
        <f t="array" aca="1" ref="SG170" ca="1">INDIRECT(SG$203&amp;ROW())*SG$205</f>
        <v>7.4767843909269882E-2</v>
      </c>
      <c r="SH170" s="696" cm="1">
        <f t="array" aca="1" ref="SH170" ca="1">IF(INDIRECT(SH$203&amp;ROW())="-",0,INDIRECT(SH$203&amp;ROW())*SH$205)</f>
        <v>5.584710491977686E-2</v>
      </c>
      <c r="SI170" s="696" cm="1">
        <f t="array" aca="1" ref="SI170" ca="1">INDIRECT(SI$203&amp;ROW())*SI$205</f>
        <v>0</v>
      </c>
      <c r="SJ170" s="696" cm="1">
        <f t="array" aca="1" ref="SJ170" ca="1">INDIRECT(SJ$203&amp;ROW())*SJ$205</f>
        <v>0</v>
      </c>
      <c r="SK170" s="696" cm="1">
        <f t="array" aca="1" ref="SK170" ca="1">INDIRECT(SK$203&amp;ROW())*SK$205</f>
        <v>0</v>
      </c>
      <c r="SN170" s="606" t="s">
        <v>8354</v>
      </c>
      <c r="SO170" s="707" cm="1">
        <f t="array" aca="1" ref="SO170" ca="1">INDIRECT(SO$203&amp;ROW())*SO$205</f>
        <v>0</v>
      </c>
      <c r="SP170" s="707" cm="1">
        <f t="array" aca="1" ref="SP170" ca="1">INDIRECT(SP$203&amp;ROW())*SP$205</f>
        <v>0</v>
      </c>
      <c r="SQ170" s="707" cm="1">
        <f t="array" aca="1" ref="SQ170" ca="1">INDIRECT(SQ$203&amp;ROW())*SQ$205</f>
        <v>0</v>
      </c>
      <c r="SR170" s="707" cm="1">
        <f t="array" aca="1" ref="SR170" ca="1">INDIRECT(SR$203&amp;ROW())*SR$205</f>
        <v>3</v>
      </c>
      <c r="SS170" s="707" cm="1">
        <f t="array" aca="1" ref="SS170" ca="1">INDIRECT(SS$203&amp;ROW())*SS$205</f>
        <v>1</v>
      </c>
      <c r="ST170" s="707" cm="1">
        <f t="array" aca="1" ref="ST170" ca="1">INDIRECT(ST$203&amp;ROW())*ST$205</f>
        <v>2</v>
      </c>
      <c r="SU170" s="707" cm="1">
        <f t="array" aca="1" ref="SU170" ca="1">INDIRECT(SU$203&amp;ROW())*SU$205</f>
        <v>3</v>
      </c>
      <c r="SV170" s="707" cm="1">
        <f t="array" aca="1" ref="SV170" ca="1">INDIRECT(SV$203&amp;ROW())*SV$205</f>
        <v>3</v>
      </c>
      <c r="SW170" s="707" cm="1">
        <f t="array" aca="1" ref="SW170" ca="1">INDIRECT(SW$203&amp;ROW())*SW$205</f>
        <v>3</v>
      </c>
      <c r="SX170" s="707" cm="1">
        <f t="array" aca="1" ref="SX170" ca="1">INDIRECT(SX$203&amp;ROW())*SX$205</f>
        <v>0</v>
      </c>
      <c r="SY170" s="707" cm="1">
        <f t="array" aca="1" ref="SY170" ca="1">INDIRECT(SY$203&amp;ROW())*SY$205</f>
        <v>3</v>
      </c>
      <c r="SZ170" s="707" cm="1">
        <f t="array" aca="1" ref="SZ170" ca="1">INDIRECT(SZ$203&amp;ROW())*SZ$205</f>
        <v>0</v>
      </c>
      <c r="TA170" s="707" cm="1">
        <f t="array" aca="1" ref="TA170" ca="1">INDIRECT(TA$203&amp;ROW())*TA$205</f>
        <v>0</v>
      </c>
      <c r="TB170" s="696" cm="1">
        <f t="array" aca="1" ref="TB170" ca="1">IF(INDIRECT(TB$203&amp;ROW())="-",0,INDIRECT(TB$203&amp;ROW())*TB$205)</f>
        <v>0.54820000000000002</v>
      </c>
      <c r="TC170" s="707" cm="1">
        <f t="array" aca="1" ref="TC170" ca="1">INDIRECT(TC$203&amp;ROW())*TC$205</f>
        <v>0</v>
      </c>
      <c r="TD170" s="696" cm="1">
        <f t="array" aca="1" ref="TD170" ca="1">IF(INDIRECT(TD$203&amp;ROW())="-",0,INDIRECT(TD$203&amp;ROW())*TD$205)</f>
        <v>0.28820000000000001</v>
      </c>
      <c r="TE170" s="732" cm="1">
        <f t="array" aca="1" ref="TE170" ca="1">INDIRECT(TE$203&amp;ROW())*TE$205</f>
        <v>0</v>
      </c>
      <c r="TF170" s="707" cm="1">
        <f t="array" aca="1" ref="TF170" ca="1">INDIRECT(TF$203&amp;ROW())*TF$205</f>
        <v>2</v>
      </c>
      <c r="TG170" s="707" cm="1">
        <f t="array" aca="1" ref="TG170" ca="1">INDIRECT(TG$203&amp;ROW())*TG$205</f>
        <v>1</v>
      </c>
      <c r="TH170" s="707" cm="1">
        <f t="array" aca="1" ref="TH170" ca="1">INDIRECT(TH$203&amp;ROW())*TH$205</f>
        <v>0</v>
      </c>
      <c r="TI170" s="707" cm="1">
        <f t="array" aca="1" ref="TI170" ca="1">INDIRECT(TI$203&amp;ROW())*TI$205</f>
        <v>2</v>
      </c>
      <c r="TJ170" s="696" cm="1">
        <f t="array" aca="1" ref="TJ170" ca="1">IF(INDIRECT(TJ$203&amp;ROW())="-",0,INDIRECT(TJ$203&amp;ROW())*TJ$205)</f>
        <v>0.25</v>
      </c>
      <c r="TK170" s="707" cm="1">
        <f t="array" aca="1" ref="TK170" ca="1">INDIRECT(TK$203&amp;ROW())*TK$205</f>
        <v>0</v>
      </c>
      <c r="TL170" s="707" cm="1">
        <f t="array" aca="1" ref="TL170" ca="1">INDIRECT(TL$203&amp;ROW())*TL$205</f>
        <v>2</v>
      </c>
      <c r="TM170" s="707" cm="1">
        <f t="array" aca="1" ref="TM170" ca="1">INDIRECT(TM$203&amp;ROW())*TM$205</f>
        <v>0</v>
      </c>
      <c r="TN170" s="707" cm="1">
        <f t="array" aca="1" ref="TN170" ca="1">IF($TM170=0,0,INDIRECT(TN$203&amp;ROW())*TN$205)</f>
        <v>0</v>
      </c>
      <c r="TO170" s="707" cm="1">
        <f t="array" aca="1" ref="TO170" ca="1">IF($TM170=0,0,INDIRECT(TO$203&amp;ROW())*TO$205)</f>
        <v>0</v>
      </c>
      <c r="TP170" s="707" cm="1">
        <f t="array" aca="1" ref="TP170" ca="1">IF($TM170=0,0,INDIRECT(TP$203&amp;ROW())*TP$205)</f>
        <v>0</v>
      </c>
      <c r="TQ170" s="707" cm="1">
        <f t="array" aca="1" ref="TQ170" ca="1">IF($TM170=0,0,INDIRECT(TQ$203&amp;ROW())*TQ$205)</f>
        <v>0</v>
      </c>
      <c r="TR170" s="707" cm="1">
        <f t="array" aca="1" ref="TR170" ca="1">INDIRECT(TR$203&amp;ROW())*TR$205</f>
        <v>0</v>
      </c>
      <c r="TS170" s="707" cm="1">
        <f t="array" aca="1" ref="TS170" ca="1">IF($TR170=0,0,INDIRECT(TS$203&amp;ROW())*TS$205)</f>
        <v>0</v>
      </c>
      <c r="TT170" s="707" cm="1">
        <f t="array" aca="1" ref="TT170" ca="1">IF($TR170=0,0,INDIRECT(TT$203&amp;ROW())*TT$205)</f>
        <v>0</v>
      </c>
      <c r="TU170" s="707" cm="1">
        <f t="array" aca="1" ref="TU170" ca="1">INDIRECT(TU$203&amp;ROW())*TU$205</f>
        <v>0</v>
      </c>
      <c r="TV170" s="707" cm="1">
        <f t="array" aca="1" ref="TV170" ca="1">INDIRECT(TV$203&amp;ROW())*TV$205</f>
        <v>0</v>
      </c>
      <c r="TW170" s="707" cm="1">
        <f t="array" aca="1" ref="TW170" ca="1">INDIRECT(TW$203&amp;ROW())*TW$205</f>
        <v>0</v>
      </c>
      <c r="TX170" s="707" cm="1">
        <f t="array" aca="1" ref="TX170" ca="1">INDIRECT(TX$203&amp;ROW())*TX$205</f>
        <v>3</v>
      </c>
      <c r="TY170" s="707" cm="1">
        <f t="array" aca="1" ref="TY170" ca="1">INDIRECT(TY$203&amp;ROW())*TY$205</f>
        <v>0</v>
      </c>
      <c r="TZ170" s="707" cm="1">
        <f t="array" aca="1" ref="TZ170" ca="1">INDIRECT(TZ$203&amp;ROW())*TZ$205</f>
        <v>0</v>
      </c>
      <c r="UA170" s="707" cm="1">
        <f t="array" aca="1" ref="UA170" ca="1">INDIRECT(UA$203&amp;ROW())*UA$205</f>
        <v>1</v>
      </c>
      <c r="UB170" s="707" cm="1">
        <f t="array" aca="1" ref="UB170" ca="1">INDIRECT(UB$203&amp;ROW())*UB$205</f>
        <v>0</v>
      </c>
      <c r="UC170" s="707" cm="1">
        <f t="array" aca="1" ref="UC170" ca="1">INDIRECT(UC$203&amp;ROW())*UC$205</f>
        <v>1</v>
      </c>
      <c r="UD170" s="707" cm="1">
        <f t="array" aca="1" ref="UD170" ca="1">INDIRECT(UD$203&amp;ROW())*UD$205</f>
        <v>1</v>
      </c>
      <c r="UE170" s="707" cm="1">
        <f t="array" aca="1" ref="UE170" ca="1">INDIRECT(UE$203&amp;ROW())*UE$205</f>
        <v>0</v>
      </c>
      <c r="UF170" s="707" cm="1">
        <f t="array" aca="1" ref="UF170" ca="1">INDIRECT(UF$203&amp;ROW())*UF$205</f>
        <v>2</v>
      </c>
      <c r="UG170" s="696" cm="1">
        <f t="array" aca="1" ref="UG170" ca="1">IF(INDIRECT(UG$203&amp;ROW())="-",0,INDIRECT(UG$203&amp;ROW())*UG$205)</f>
        <v>0.70979999999999999</v>
      </c>
      <c r="UH170" s="707" cm="1">
        <f t="array" aca="1" ref="UH170" ca="1">INDIRECT(UH$203&amp;ROW())*UH$205</f>
        <v>0</v>
      </c>
      <c r="UI170" s="707" cm="1">
        <f t="array" aca="1" ref="UI170" ca="1">INDIRECT(UI$203&amp;ROW())*UI$205</f>
        <v>0</v>
      </c>
      <c r="UJ170" s="707" cm="1">
        <f t="array" aca="1" ref="UJ170" ca="1">INDIRECT(UJ$203&amp;ROW())*UJ$205</f>
        <v>0</v>
      </c>
      <c r="UM170" s="606" t="s">
        <v>8354</v>
      </c>
      <c r="UN170" s="616">
        <f t="shared" ca="1" si="376"/>
        <v>-0.97111609266078391</v>
      </c>
      <c r="UO170" s="616">
        <f t="shared" ca="1" si="376"/>
        <v>-0.6225347970107441</v>
      </c>
      <c r="UP170" s="616">
        <f t="shared" ca="1" si="376"/>
        <v>-0.88618201963763954</v>
      </c>
      <c r="UQ170" s="616">
        <f t="shared" ca="1" si="376"/>
        <v>0.29355872991449461</v>
      </c>
      <c r="UR170" s="616">
        <f t="shared" ca="1" si="376"/>
        <v>-0.80643931126992341</v>
      </c>
      <c r="US170" s="616">
        <f t="shared" ca="1" si="376"/>
        <v>-0.58431765714611894</v>
      </c>
      <c r="UT170" s="616">
        <f t="shared" ca="1" si="376"/>
        <v>0.30690415393182785</v>
      </c>
      <c r="UU170" s="616">
        <f t="shared" ca="1" si="376"/>
        <v>0.53359975015917405</v>
      </c>
      <c r="UV170" s="616">
        <f t="shared" ca="1" si="376"/>
        <v>0.44410973870643028</v>
      </c>
      <c r="UW170" s="616">
        <f t="shared" ca="1" si="376"/>
        <v>-2.1021242737767571</v>
      </c>
      <c r="UX170" s="616">
        <f t="shared" ca="1" si="376"/>
        <v>0.28247365722383649</v>
      </c>
      <c r="UY170" s="616">
        <f t="shared" ca="1" si="376"/>
        <v>-0.67270887390575207</v>
      </c>
      <c r="UZ170" s="616">
        <f t="shared" ca="1" si="376"/>
        <v>-0.80238258590915801</v>
      </c>
      <c r="VA170" s="616">
        <f t="shared" ca="1" si="376"/>
        <v>7.1180084169264078E-3</v>
      </c>
      <c r="VB170" s="616">
        <f t="shared" ca="1" si="376"/>
        <v>-0.76400504167427041</v>
      </c>
      <c r="VC170" s="616">
        <f t="shared" ca="1" si="375"/>
        <v>-1.0955933556319792</v>
      </c>
      <c r="VD170" s="616">
        <f t="shared" ca="1" si="375"/>
        <v>-1.5772186114663853</v>
      </c>
      <c r="VE170" s="616">
        <f t="shared" ca="1" si="375"/>
        <v>3.9909080070471406E-2</v>
      </c>
      <c r="VF170" s="616">
        <f t="shared" ca="1" si="375"/>
        <v>-0.81480937927278907</v>
      </c>
      <c r="VG170" s="616">
        <f t="shared" ca="1" si="375"/>
        <v>-0.89462372206681784</v>
      </c>
      <c r="VH170" s="616">
        <f t="shared" ca="1" si="375"/>
        <v>-0.12784420028857393</v>
      </c>
      <c r="VI170" s="616">
        <f t="shared" ca="1" si="375"/>
        <v>-1.2239349136689968</v>
      </c>
      <c r="VJ170" s="616">
        <f t="shared" ca="1" si="375"/>
        <v>-0.90132677458943244</v>
      </c>
      <c r="VK170" s="616">
        <f t="shared" ca="1" si="375"/>
        <v>0.83678976492872159</v>
      </c>
      <c r="VL170" s="616">
        <f t="shared" ca="1" si="375"/>
        <v>-0.83864555511817418</v>
      </c>
      <c r="VM170" s="616">
        <f t="shared" ca="1" si="375"/>
        <v>-0.57201237404204519</v>
      </c>
      <c r="VN170" s="616">
        <f t="shared" ca="1" si="375"/>
        <v>-0.62639799545694341</v>
      </c>
      <c r="VO170" s="616">
        <f t="shared" ca="1" si="375"/>
        <v>-0.42150866262694142</v>
      </c>
      <c r="VP170" s="616">
        <f t="shared" ca="1" si="338"/>
        <v>-0.46221149066820022</v>
      </c>
      <c r="VQ170" s="616">
        <f t="shared" ca="1" si="338"/>
        <v>-0.77889442244162177</v>
      </c>
      <c r="VR170" s="616">
        <f t="shared" ca="1" si="338"/>
        <v>-0.64202286734458469</v>
      </c>
      <c r="VS170" s="616">
        <f t="shared" ca="1" si="338"/>
        <v>-0.40481357988865657</v>
      </c>
      <c r="VT170" s="616">
        <f t="shared" ca="1" si="338"/>
        <v>-0.3878135405833677</v>
      </c>
      <c r="VU170" s="616">
        <f t="shared" ca="1" si="338"/>
        <v>-0.82130507758946303</v>
      </c>
      <c r="VV170" s="616">
        <f t="shared" ca="1" si="338"/>
        <v>-0.64337789451099625</v>
      </c>
      <c r="VW170" s="616">
        <f t="shared" ca="1" si="338"/>
        <v>0.66845613582062358</v>
      </c>
      <c r="VX170" s="616">
        <f t="shared" ca="1" si="338"/>
        <v>-0.78524029103755877</v>
      </c>
      <c r="VY170" s="616">
        <f t="shared" ca="1" si="338"/>
        <v>-1.477844244223653</v>
      </c>
      <c r="VZ170" s="616">
        <f t="shared" ca="1" si="338"/>
        <v>-0.43554396085655878</v>
      </c>
      <c r="WA170" s="616">
        <f t="shared" ca="1" si="338"/>
        <v>-1.1483025824394326</v>
      </c>
      <c r="WB170" s="616">
        <f t="shared" ca="1" si="338"/>
        <v>0.33435322352896929</v>
      </c>
      <c r="WC170" s="616">
        <f t="shared" ca="1" si="338"/>
        <v>0.47817673461028487</v>
      </c>
      <c r="WD170" s="616">
        <f t="shared" ca="1" si="347"/>
        <v>-1.3395773314157267</v>
      </c>
      <c r="WE170" s="616">
        <f t="shared" ca="1" si="347"/>
        <v>0.67426644196529939</v>
      </c>
      <c r="WF170" s="616">
        <f t="shared" ca="1" si="347"/>
        <v>0.11215684961058253</v>
      </c>
      <c r="WG170" s="616">
        <f t="shared" ca="1" si="347"/>
        <v>-1.008197359876486</v>
      </c>
      <c r="WH170" s="616">
        <f t="shared" ca="1" si="347"/>
        <v>-1.0816125322340113</v>
      </c>
      <c r="WI170" s="627">
        <f t="shared" ca="1" si="347"/>
        <v>-0.9831420375936909</v>
      </c>
      <c r="WL170" s="606" t="s">
        <v>8354</v>
      </c>
      <c r="WM170" s="700" t="str">
        <f t="shared" ca="1" si="321"/>
        <v>C</v>
      </c>
      <c r="WN170" s="479">
        <f t="shared" ca="1" si="322"/>
        <v>0.31578502948787879</v>
      </c>
      <c r="WO170" s="495">
        <f t="shared" ca="1" si="372"/>
        <v>0.44803636261321578</v>
      </c>
      <c r="WP170" s="458">
        <f t="shared" ca="1" si="372"/>
        <v>0.39149519822302659</v>
      </c>
      <c r="WQ170" s="458">
        <f t="shared" ca="1" si="372"/>
        <v>0.13004885576783987</v>
      </c>
      <c r="WR170" s="459">
        <f t="shared" ca="1" si="372"/>
        <v>0.29355970134743298</v>
      </c>
      <c r="WS170" s="495">
        <f t="shared" ca="1" si="323"/>
        <v>-0.51088932074020865</v>
      </c>
      <c r="WT170" s="458">
        <f t="shared" ca="1" si="324"/>
        <v>-0.77389795516218107</v>
      </c>
      <c r="WU170" s="458">
        <f t="shared" ca="1" si="325"/>
        <v>-0.57931623461723725</v>
      </c>
      <c r="WV170" s="459">
        <f t="shared" ca="1" si="326"/>
        <v>-0.58527556617611587</v>
      </c>
      <c r="WW170" s="484">
        <f t="shared" ca="1" si="352"/>
        <v>-0.7262006140917342</v>
      </c>
      <c r="WX170" s="484">
        <f t="shared" ca="1" si="352"/>
        <v>-0.37545073607717977</v>
      </c>
      <c r="WY170" s="484">
        <f t="shared" ca="1" si="352"/>
        <v>-0.64522912849816527</v>
      </c>
      <c r="WZ170" s="484">
        <f t="shared" ca="1" si="352"/>
        <v>0.10559307515024371</v>
      </c>
      <c r="XA170" s="484">
        <f t="shared" ca="1" si="352"/>
        <v>-0.42555802455713854</v>
      </c>
      <c r="XB170" s="484">
        <f t="shared" ca="1" si="352"/>
        <v>-0.30869501827029461</v>
      </c>
      <c r="XC170" s="484">
        <f t="shared" ca="1" si="352"/>
        <v>0.14467461816346364</v>
      </c>
      <c r="XD170" s="484">
        <f t="shared" ca="1" si="348"/>
        <v>0.27368331185664035</v>
      </c>
      <c r="XE170" s="484">
        <f t="shared" ca="1" si="348"/>
        <v>0.21801347073098662</v>
      </c>
      <c r="XF170" s="484">
        <f t="shared" ca="1" si="348"/>
        <v>-1.3527169701753432</v>
      </c>
      <c r="XG170" s="484">
        <f t="shared" ca="1" si="348"/>
        <v>0.1145148206385433</v>
      </c>
      <c r="XH170" s="484">
        <f t="shared" ca="1" si="348"/>
        <v>-0.33958343954762366</v>
      </c>
      <c r="XI170" s="484">
        <f t="shared" ca="1" si="348"/>
        <v>-0.56078518929191046</v>
      </c>
      <c r="XJ170" s="484">
        <f t="shared" ca="1" si="348"/>
        <v>5.0516505734926713E-3</v>
      </c>
      <c r="XK170" s="484">
        <f t="shared" ca="1" si="348"/>
        <v>-0.54267278110123429</v>
      </c>
      <c r="XL170" s="484">
        <f t="shared" ca="1" si="349"/>
        <v>-0.96784717036529044</v>
      </c>
      <c r="XM170" s="484">
        <f t="shared" ca="1" si="349"/>
        <v>-1.1895382767679479</v>
      </c>
      <c r="XN170" s="484">
        <f t="shared" ca="1" si="349"/>
        <v>2.7828601533139714E-2</v>
      </c>
      <c r="XO170" s="484">
        <f t="shared" ca="1" si="349"/>
        <v>-0.59823304626208174</v>
      </c>
      <c r="XP170" s="484">
        <f t="shared" ca="1" si="349"/>
        <v>-0.57255918212276347</v>
      </c>
      <c r="XQ170" s="484">
        <f t="shared" ca="1" si="349"/>
        <v>-8.50675308720171E-2</v>
      </c>
      <c r="XR170" s="484">
        <f t="shared" ca="1" si="349"/>
        <v>-1.0709430494603722</v>
      </c>
      <c r="XS170" s="484">
        <f t="shared" ca="1" si="349"/>
        <v>-0.55611861992167977</v>
      </c>
      <c r="XT170" s="484">
        <f t="shared" ca="1" si="349"/>
        <v>0.50818242424121263</v>
      </c>
      <c r="XU170" s="484">
        <f t="shared" ca="1" si="349"/>
        <v>-0.63720289277878872</v>
      </c>
      <c r="XV170" s="484">
        <f t="shared" ca="1" si="349"/>
        <v>-0.30179372854458303</v>
      </c>
      <c r="XW170" s="484">
        <f t="shared" ca="1" si="349"/>
        <v>-0.40427726626791127</v>
      </c>
      <c r="XX170" s="484">
        <f t="shared" ca="1" si="349"/>
        <v>-0.20379943838012618</v>
      </c>
      <c r="XY170" s="484">
        <f t="shared" ca="1" si="349"/>
        <v>-0.24303080179333969</v>
      </c>
      <c r="XZ170" s="484">
        <f t="shared" ca="1" si="349"/>
        <v>-0.56968338057380219</v>
      </c>
      <c r="YA170" s="484">
        <f t="shared" ca="1" si="349"/>
        <v>-0.43779539324227229</v>
      </c>
      <c r="YB170" s="484">
        <f t="shared" ca="1" si="358"/>
        <v>-0.21272953623148902</v>
      </c>
      <c r="YC170" s="484">
        <f t="shared" ca="1" si="359"/>
        <v>-0.17304240180829866</v>
      </c>
      <c r="YD170" s="484">
        <f t="shared" ca="1" si="360"/>
        <v>-0.6068623218308542</v>
      </c>
      <c r="YE170" s="484">
        <f t="shared" ca="1" si="361"/>
        <v>-0.46342509741627064</v>
      </c>
      <c r="YF170" s="484">
        <f t="shared" ca="1" si="362"/>
        <v>0.39432227452058582</v>
      </c>
      <c r="YG170" s="484">
        <f t="shared" ca="1" si="354"/>
        <v>-0.54699838673676349</v>
      </c>
      <c r="YH170" s="484">
        <f t="shared" ca="1" si="354"/>
        <v>-0.78754319774678472</v>
      </c>
      <c r="YI170" s="484">
        <f t="shared" ca="1" si="354"/>
        <v>-0.25509809787368648</v>
      </c>
      <c r="YJ170" s="484">
        <f t="shared" ca="1" si="354"/>
        <v>-0.6812879221613154</v>
      </c>
      <c r="YK170" s="484">
        <f t="shared" ca="1" si="339"/>
        <v>5.8277766861099353E-2</v>
      </c>
      <c r="YL170" s="484">
        <f t="shared" ca="1" si="339"/>
        <v>0.15139075417761619</v>
      </c>
      <c r="YM170" s="484">
        <f t="shared" ca="1" si="339"/>
        <v>-1.0693845836691747</v>
      </c>
      <c r="YN170" s="484">
        <f t="shared" ca="1" si="339"/>
        <v>0.48075197312125845</v>
      </c>
      <c r="YO170" s="484">
        <f t="shared" ca="1" si="339"/>
        <v>6.8875521345858726E-2</v>
      </c>
      <c r="YP170" s="484">
        <f t="shared" ca="1" si="339"/>
        <v>-0.53716755334219179</v>
      </c>
      <c r="YQ170" s="484">
        <f t="shared" ca="1" si="339"/>
        <v>-0.78352011835031787</v>
      </c>
      <c r="YR170" s="484">
        <f t="shared" ca="1" si="339"/>
        <v>-0.73715989978774943</v>
      </c>
      <c r="YU170" s="606" t="s">
        <v>8354</v>
      </c>
      <c r="YV170" s="700" t="str">
        <f t="shared" ca="1" si="304"/>
        <v>C</v>
      </c>
      <c r="YW170" s="479">
        <f t="shared" ca="1" si="327"/>
        <v>0.41891753565228851</v>
      </c>
      <c r="YX170" s="495">
        <f t="shared" ca="1" si="373"/>
        <v>0.65619323458449386</v>
      </c>
      <c r="YY170" s="458">
        <f t="shared" ca="1" si="373"/>
        <v>0.44328921236664665</v>
      </c>
      <c r="YZ170" s="458">
        <f t="shared" ca="1" si="373"/>
        <v>4.3272275024474303E-2</v>
      </c>
      <c r="ZA170" s="459">
        <f t="shared" ca="1" si="373"/>
        <v>0.53291542063353914</v>
      </c>
      <c r="ZB170" s="495">
        <f t="shared" ca="1" si="328"/>
        <v>-0.20134477116119764</v>
      </c>
      <c r="ZC170" s="458">
        <f t="shared" ca="1" si="329"/>
        <v>-0.60860139589799944</v>
      </c>
      <c r="ZD170" s="458">
        <f t="shared" ca="1" si="330"/>
        <v>-0.63836978792068932</v>
      </c>
      <c r="ZE170" s="459">
        <f t="shared" ca="1" si="331"/>
        <v>-0.3227891760789644</v>
      </c>
      <c r="ZF170" s="484">
        <f t="shared" ca="1" si="355"/>
        <v>-3.2485432480444082E-2</v>
      </c>
      <c r="ZG170" s="484">
        <f t="shared" ca="1" si="355"/>
        <v>-7.9385408814590788E-2</v>
      </c>
      <c r="ZH170" s="484">
        <f t="shared" ca="1" si="355"/>
        <v>-6.6861590023482048E-2</v>
      </c>
      <c r="ZI170" s="484">
        <f t="shared" ca="1" si="355"/>
        <v>2.1988880583922777E-2</v>
      </c>
      <c r="ZJ170" s="484">
        <f t="shared" ca="1" si="355"/>
        <v>-7.0517242631671764E-2</v>
      </c>
      <c r="ZK170" s="484">
        <f t="shared" ca="1" si="355"/>
        <v>-0.10387065741221455</v>
      </c>
      <c r="ZL170" s="484">
        <f t="shared" ca="1" si="355"/>
        <v>2.4672875513209128E-2</v>
      </c>
      <c r="ZM170" s="484">
        <f t="shared" ca="1" si="350"/>
        <v>9.4446117703140112E-2</v>
      </c>
      <c r="ZN170" s="484">
        <f t="shared" ca="1" si="350"/>
        <v>8.9770705925095284E-2</v>
      </c>
      <c r="ZO170" s="484">
        <f t="shared" ca="1" si="350"/>
        <v>-9.4877609903830637E-2</v>
      </c>
      <c r="ZP170" s="484">
        <f t="shared" ca="1" si="350"/>
        <v>2.6000050859821721E-2</v>
      </c>
      <c r="ZQ170" s="484">
        <f t="shared" ca="1" si="350"/>
        <v>-1.1497069191506403E-2</v>
      </c>
      <c r="ZR170" s="484">
        <f t="shared" ca="1" si="350"/>
        <v>-4.5981105838852197E-2</v>
      </c>
      <c r="ZS170" s="484">
        <f t="shared" ca="1" si="350"/>
        <v>5.9726222909657102E-4</v>
      </c>
      <c r="ZT170" s="484">
        <f t="shared" ca="1" si="350"/>
        <v>-2.7291061507312073E-2</v>
      </c>
      <c r="ZU170" s="484">
        <f t="shared" ca="1" si="351"/>
        <v>-6.9339051414639447E-2</v>
      </c>
      <c r="ZV170" s="484">
        <f t="shared" ca="1" si="351"/>
        <v>-8.3701405664608222E-2</v>
      </c>
      <c r="ZW170" s="484">
        <f t="shared" ca="1" si="351"/>
        <v>5.5175234891583769E-3</v>
      </c>
      <c r="ZX170" s="484">
        <f t="shared" ca="1" si="351"/>
        <v>-2.3787414966986643E-2</v>
      </c>
      <c r="ZY170" s="484">
        <f t="shared" ca="1" si="351"/>
        <v>-9.6348193705378546E-2</v>
      </c>
      <c r="ZZ170" s="484">
        <f t="shared" ca="1" si="351"/>
        <v>-7.8155783354792625E-3</v>
      </c>
      <c r="AAA170" s="484">
        <f t="shared" ca="1" si="351"/>
        <v>-7.3952104397488436E-2</v>
      </c>
      <c r="AAB170" s="484">
        <f t="shared" ca="1" si="351"/>
        <v>-0.10150745433592355</v>
      </c>
      <c r="AAC170" s="484">
        <f t="shared" ca="1" si="351"/>
        <v>1.2546600107337495E-2</v>
      </c>
      <c r="AAD170" s="484">
        <f t="shared" ca="1" si="351"/>
        <v>-7.8682240113631882E-2</v>
      </c>
      <c r="AAE170" s="484">
        <f t="shared" ca="1" si="351"/>
        <v>-4.0219644611828483E-2</v>
      </c>
      <c r="AAF170" s="484">
        <f t="shared" ca="1" si="351"/>
        <v>-6.120902348854227E-2</v>
      </c>
      <c r="AAG170" s="484">
        <f t="shared" ca="1" si="351"/>
        <v>-4.3018323338477257E-2</v>
      </c>
      <c r="AAH170" s="484">
        <f t="shared" ca="1" si="351"/>
        <v>-3.8008707897835295E-2</v>
      </c>
      <c r="AAI170" s="484">
        <f t="shared" ca="1" si="351"/>
        <v>-6.0338538063910964E-2</v>
      </c>
      <c r="AAJ170" s="484">
        <f t="shared" ca="1" si="351"/>
        <v>-5.2025335368730337E-2</v>
      </c>
      <c r="AAK170" s="484">
        <f t="shared" ca="1" si="363"/>
        <v>-3.3183772310049216E-2</v>
      </c>
      <c r="AAL170" s="484">
        <f t="shared" ca="1" si="364"/>
        <v>-1.741238539122681E-2</v>
      </c>
      <c r="AAM170" s="484">
        <f t="shared" ca="1" si="365"/>
        <v>-2.189532836791554E-2</v>
      </c>
      <c r="AAN170" s="484">
        <f t="shared" ca="1" si="366"/>
        <v>-6.1359063816095079E-2</v>
      </c>
      <c r="AAO170" s="484">
        <f t="shared" ca="1" si="367"/>
        <v>1.8805162954418208E-2</v>
      </c>
      <c r="AAP170" s="484">
        <f t="shared" ca="1" si="357"/>
        <v>-2.8906649957960041E-2</v>
      </c>
      <c r="AAQ170" s="484">
        <f t="shared" ca="1" si="357"/>
        <v>-0.15117325855892658</v>
      </c>
      <c r="AAR170" s="484">
        <f t="shared" ca="1" si="357"/>
        <v>-1.0262314354304794E-2</v>
      </c>
      <c r="AAS170" s="484">
        <f t="shared" ca="1" si="357"/>
        <v>-3.1171595822786675E-2</v>
      </c>
      <c r="AAT170" s="484">
        <f t="shared" ca="1" si="340"/>
        <v>0.1027465411596778</v>
      </c>
      <c r="AAU170" s="484">
        <f t="shared" ca="1" si="340"/>
        <v>0.12363824729832018</v>
      </c>
      <c r="AAV170" s="484">
        <f t="shared" ca="1" si="340"/>
        <v>-8.8571357168320833E-2</v>
      </c>
      <c r="AAW170" s="484">
        <f t="shared" ca="1" si="340"/>
        <v>2.5206724043060142E-2</v>
      </c>
      <c r="AAX170" s="484">
        <f t="shared" ca="1" si="340"/>
        <v>8.8245073931724951E-3</v>
      </c>
      <c r="AAY170" s="484">
        <f t="shared" ca="1" si="340"/>
        <v>-0.12312049482031152</v>
      </c>
      <c r="AAZ170" s="484">
        <f t="shared" ca="1" si="340"/>
        <v>-0.11856365915979221</v>
      </c>
      <c r="ABA170" s="484">
        <f t="shared" ca="1" si="340"/>
        <v>-0.10451532592333997</v>
      </c>
    </row>
    <row r="171" spans="1:729" ht="15" customHeight="1" x14ac:dyDescent="0.35">
      <c r="A171" s="498">
        <v>169</v>
      </c>
      <c r="B171" s="628"/>
      <c r="C171" s="606" t="s">
        <v>8377</v>
      </c>
      <c r="D171" s="629">
        <v>748</v>
      </c>
      <c r="E171" s="630" t="s">
        <v>8378</v>
      </c>
      <c r="F171" s="631" t="s">
        <v>1306</v>
      </c>
      <c r="G171" s="632">
        <v>1160.164</v>
      </c>
      <c r="H171" s="504">
        <v>4118.1104261161981</v>
      </c>
      <c r="I171" s="505">
        <v>3590</v>
      </c>
      <c r="J171" s="515" t="s">
        <v>8379</v>
      </c>
      <c r="K171" s="469">
        <v>0</v>
      </c>
      <c r="L171" s="532" t="s">
        <v>8380</v>
      </c>
      <c r="M171" s="817">
        <v>128</v>
      </c>
      <c r="N171" s="818">
        <v>0.49380000000000002</v>
      </c>
      <c r="O171" s="819">
        <v>0.48820000000000002</v>
      </c>
      <c r="P171" s="820">
        <v>0.35389999999999999</v>
      </c>
      <c r="Q171" s="821">
        <v>0.63919999999999999</v>
      </c>
      <c r="R171" s="818">
        <v>0.45240000000000002</v>
      </c>
      <c r="S171" s="822">
        <v>0.38200000000000001</v>
      </c>
      <c r="T171" s="822">
        <v>0.375</v>
      </c>
      <c r="U171" s="822">
        <v>0.27535999999999999</v>
      </c>
      <c r="V171" s="822">
        <v>0.13389999999999999</v>
      </c>
      <c r="W171" s="970" t="s">
        <v>8381</v>
      </c>
      <c r="X171" s="875" t="s">
        <v>4746</v>
      </c>
      <c r="Y171" s="469">
        <v>5</v>
      </c>
      <c r="Z171" s="517">
        <v>2</v>
      </c>
      <c r="AA171" s="519" t="s">
        <v>8382</v>
      </c>
      <c r="AB171" s="903">
        <v>2013</v>
      </c>
      <c r="AC171" s="369">
        <v>0</v>
      </c>
      <c r="AD171" s="431" t="s">
        <v>1188</v>
      </c>
      <c r="AE171" s="817">
        <v>0</v>
      </c>
      <c r="AF171" s="634" t="s">
        <v>1188</v>
      </c>
      <c r="AG171" s="635" t="s">
        <v>1188</v>
      </c>
      <c r="AH171" s="636" t="s">
        <v>1188</v>
      </c>
      <c r="AI171" s="636" t="s">
        <v>1188</v>
      </c>
      <c r="AJ171" s="636" t="s">
        <v>1188</v>
      </c>
      <c r="AK171" s="637" t="s">
        <v>1188</v>
      </c>
      <c r="AL171" s="765" t="s">
        <v>1188</v>
      </c>
      <c r="AM171" s="639" t="s">
        <v>1188</v>
      </c>
      <c r="AN171" s="636" t="s">
        <v>1188</v>
      </c>
      <c r="AO171" s="636" t="s">
        <v>1188</v>
      </c>
      <c r="AP171" s="636" t="s">
        <v>1188</v>
      </c>
      <c r="AQ171" s="636" t="s">
        <v>1188</v>
      </c>
      <c r="AR171" s="636" t="s">
        <v>1188</v>
      </c>
      <c r="AS171" s="636" t="s">
        <v>1188</v>
      </c>
      <c r="AT171" s="636" t="s">
        <v>1188</v>
      </c>
      <c r="AU171" s="640" t="s">
        <v>1188</v>
      </c>
      <c r="AV171" s="709" t="s">
        <v>8383</v>
      </c>
      <c r="AW171" s="642" t="s">
        <v>1190</v>
      </c>
      <c r="AX171" s="643">
        <v>1</v>
      </c>
      <c r="AY171" s="709" t="s">
        <v>8384</v>
      </c>
      <c r="AZ171" s="645">
        <v>1</v>
      </c>
      <c r="BA171" s="709" t="s">
        <v>8385</v>
      </c>
      <c r="BB171" s="893" t="s">
        <v>3153</v>
      </c>
      <c r="BC171" s="894" t="s">
        <v>3154</v>
      </c>
      <c r="BD171" s="631" t="s">
        <v>1195</v>
      </c>
      <c r="BE171" s="893" t="s">
        <v>1317</v>
      </c>
      <c r="BF171" s="893">
        <v>3</v>
      </c>
      <c r="BG171" s="631">
        <v>2005</v>
      </c>
      <c r="BH171" s="893" t="s">
        <v>1195</v>
      </c>
      <c r="BI171" s="893">
        <v>1</v>
      </c>
      <c r="BJ171" s="631">
        <v>2</v>
      </c>
      <c r="BK171" s="631" t="s">
        <v>1214</v>
      </c>
      <c r="BL171" s="893" t="s">
        <v>1257</v>
      </c>
      <c r="BM171" s="551" t="s">
        <v>8386</v>
      </c>
      <c r="BN171" s="647">
        <v>1986</v>
      </c>
      <c r="BO171" s="557" t="s">
        <v>8387</v>
      </c>
      <c r="BP171" s="647">
        <v>2005</v>
      </c>
      <c r="BQ171" s="647">
        <v>2</v>
      </c>
      <c r="BR171" s="647">
        <v>4</v>
      </c>
      <c r="BS171" s="647" t="s">
        <v>1188</v>
      </c>
      <c r="BT171" s="647" t="s">
        <v>1188</v>
      </c>
      <c r="BU171" s="647" t="s">
        <v>1188</v>
      </c>
      <c r="BV171" s="648" t="s">
        <v>1188</v>
      </c>
      <c r="BW171" s="649" t="s">
        <v>8388</v>
      </c>
      <c r="BX171" s="650">
        <v>2008</v>
      </c>
      <c r="BY171" s="647" t="s">
        <v>2445</v>
      </c>
      <c r="BZ171" s="651" t="s">
        <v>2446</v>
      </c>
      <c r="CA171" s="647">
        <v>2</v>
      </c>
      <c r="CB171" s="647" t="s">
        <v>1801</v>
      </c>
      <c r="CC171" s="557" t="s">
        <v>8389</v>
      </c>
      <c r="CD171" s="652">
        <v>2012</v>
      </c>
      <c r="CE171" s="647">
        <v>3</v>
      </c>
      <c r="CF171" s="647">
        <v>2</v>
      </c>
      <c r="CG171" s="709" t="s">
        <v>8390</v>
      </c>
      <c r="CH171" s="650">
        <v>2008</v>
      </c>
      <c r="CI171" s="647">
        <v>1981</v>
      </c>
      <c r="CJ171" s="647">
        <v>3</v>
      </c>
      <c r="CK171" s="651" t="s">
        <v>2111</v>
      </c>
      <c r="CL171" s="651" t="s">
        <v>1208</v>
      </c>
      <c r="CM171" s="647">
        <v>2</v>
      </c>
      <c r="CN171" s="647" t="s">
        <v>2112</v>
      </c>
      <c r="CO171" s="557" t="s">
        <v>8391</v>
      </c>
      <c r="CP171" s="647">
        <v>2007</v>
      </c>
      <c r="CQ171" s="647">
        <v>3</v>
      </c>
      <c r="CR171" s="650">
        <v>2</v>
      </c>
      <c r="CS171" s="653" t="s">
        <v>1188</v>
      </c>
      <c r="CT171" s="647" t="s">
        <v>1188</v>
      </c>
      <c r="CU171" s="648">
        <v>1</v>
      </c>
      <c r="CV171" s="551" t="s">
        <v>8392</v>
      </c>
      <c r="CW171" s="554" t="s">
        <v>1188</v>
      </c>
      <c r="CX171" s="655">
        <v>0</v>
      </c>
      <c r="CY171" s="666" t="s">
        <v>1188</v>
      </c>
      <c r="CZ171" s="665" t="s">
        <v>1188</v>
      </c>
      <c r="DA171" s="655">
        <v>0</v>
      </c>
      <c r="DB171" s="723">
        <v>72416</v>
      </c>
      <c r="DC171" s="753">
        <v>2</v>
      </c>
      <c r="DD171" s="659" t="s">
        <v>8393</v>
      </c>
      <c r="DE171" s="648">
        <v>2010</v>
      </c>
      <c r="DF171" s="661" t="s">
        <v>755</v>
      </c>
      <c r="DG171" s="754" t="s">
        <v>1213</v>
      </c>
      <c r="DH171" s="666">
        <v>1</v>
      </c>
      <c r="DI171" s="710" t="s">
        <v>1262</v>
      </c>
      <c r="DJ171" s="578" t="s">
        <v>8394</v>
      </c>
      <c r="DK171" s="665">
        <v>2010</v>
      </c>
      <c r="DL171" s="665">
        <v>2</v>
      </c>
      <c r="DM171" s="655">
        <v>1</v>
      </c>
      <c r="DN171" s="790" t="s">
        <v>1497</v>
      </c>
      <c r="DO171" s="791" t="s">
        <v>756</v>
      </c>
      <c r="DP171" s="663">
        <v>1</v>
      </c>
      <c r="DQ171" s="642" t="s">
        <v>1262</v>
      </c>
      <c r="DR171" s="709" t="s">
        <v>8395</v>
      </c>
      <c r="DS171" s="753">
        <v>2012</v>
      </c>
      <c r="DT171" s="753">
        <v>3</v>
      </c>
      <c r="DU171" s="657">
        <v>2</v>
      </c>
      <c r="DV171" s="651" t="s">
        <v>8396</v>
      </c>
      <c r="DW171" s="578" t="s">
        <v>8397</v>
      </c>
      <c r="DX171" s="647">
        <v>2016</v>
      </c>
      <c r="DY171" s="647">
        <v>3</v>
      </c>
      <c r="DZ171" s="650">
        <v>1</v>
      </c>
      <c r="EA171" s="743" t="s">
        <v>8398</v>
      </c>
      <c r="EB171" s="539" t="s">
        <v>1190</v>
      </c>
      <c r="EC171" s="647">
        <v>2</v>
      </c>
      <c r="ED171" s="668" t="s">
        <v>1453</v>
      </c>
      <c r="EE171" s="647">
        <v>1993</v>
      </c>
      <c r="EF171" s="647">
        <v>3</v>
      </c>
      <c r="EG171" s="650" t="s">
        <v>1220</v>
      </c>
      <c r="EH171" s="648">
        <v>4</v>
      </c>
      <c r="EI171" s="551" t="s">
        <v>8383</v>
      </c>
      <c r="EJ171" s="651" t="s">
        <v>1190</v>
      </c>
      <c r="EK171" s="647" t="s">
        <v>1188</v>
      </c>
      <c r="EL171" s="647" t="s">
        <v>1188</v>
      </c>
      <c r="EM171" s="669">
        <v>43647</v>
      </c>
      <c r="EN171" s="647" t="s">
        <v>1188</v>
      </c>
      <c r="EO171" s="670" t="s">
        <v>1188</v>
      </c>
      <c r="EP171" s="556">
        <v>0</v>
      </c>
      <c r="EQ171" s="556" t="s">
        <v>1188</v>
      </c>
      <c r="ER171" s="651" t="s">
        <v>1188</v>
      </c>
      <c r="ES171" s="556" t="s">
        <v>1188</v>
      </c>
      <c r="ET171" s="556">
        <v>0</v>
      </c>
      <c r="EU171" s="671">
        <v>0</v>
      </c>
      <c r="EV171" s="672"/>
      <c r="EW171" s="673"/>
      <c r="EX171" s="674"/>
      <c r="EY171" s="631" t="s">
        <v>1416</v>
      </c>
      <c r="EZ171" s="631" t="s">
        <v>1188</v>
      </c>
      <c r="FA171" s="675"/>
      <c r="FB171" s="648">
        <v>0</v>
      </c>
      <c r="FC171" s="676"/>
      <c r="FD171" s="647"/>
      <c r="FE171" s="648"/>
      <c r="FF171" s="652" t="s">
        <v>1281</v>
      </c>
      <c r="FG171" s="563" t="s">
        <v>1282</v>
      </c>
      <c r="FH171" s="631" t="str">
        <f t="shared" si="266"/>
        <v>D</v>
      </c>
      <c r="FI171" s="677">
        <f t="shared" si="267"/>
        <v>0.3</v>
      </c>
      <c r="FJ171" s="678">
        <f t="shared" si="268"/>
        <v>0.4</v>
      </c>
      <c r="FK171" s="679">
        <f t="shared" si="269"/>
        <v>0.5</v>
      </c>
      <c r="FL171" s="680">
        <f t="shared" si="270"/>
        <v>0</v>
      </c>
      <c r="FM171" s="681">
        <v>0</v>
      </c>
      <c r="FN171" s="430" t="s">
        <v>1188</v>
      </c>
      <c r="FO171" s="686" t="s">
        <v>1188</v>
      </c>
      <c r="FP171" s="686" t="s">
        <v>1188</v>
      </c>
      <c r="FQ171" s="430">
        <v>0</v>
      </c>
      <c r="FR171" s="682" t="s">
        <v>1188</v>
      </c>
      <c r="FS171" s="369">
        <v>0</v>
      </c>
      <c r="FT171" s="430" t="s">
        <v>1188</v>
      </c>
      <c r="FU171" s="431" t="s">
        <v>1188</v>
      </c>
      <c r="FV171" s="369">
        <v>0</v>
      </c>
      <c r="FW171" s="430" t="s">
        <v>1188</v>
      </c>
      <c r="FX171" s="431" t="s">
        <v>1188</v>
      </c>
      <c r="FY171" s="369">
        <v>0</v>
      </c>
      <c r="FZ171" s="430" t="s">
        <v>1188</v>
      </c>
      <c r="GA171" s="686" t="s">
        <v>1188</v>
      </c>
      <c r="GB171" s="431" t="s">
        <v>1188</v>
      </c>
      <c r="GC171" s="369">
        <v>0</v>
      </c>
      <c r="GD171" s="430" t="s">
        <v>1188</v>
      </c>
      <c r="GE171" s="686" t="s">
        <v>1188</v>
      </c>
      <c r="GF171" s="431" t="s">
        <v>1188</v>
      </c>
      <c r="GG171" s="369">
        <v>0</v>
      </c>
      <c r="GH171" s="430" t="s">
        <v>1188</v>
      </c>
      <c r="GI171" s="686" t="s">
        <v>1188</v>
      </c>
      <c r="GJ171" s="431" t="s">
        <v>1188</v>
      </c>
      <c r="GK171" s="369">
        <v>0</v>
      </c>
      <c r="GL171" s="430" t="s">
        <v>1188</v>
      </c>
      <c r="GM171" s="686" t="s">
        <v>1188</v>
      </c>
      <c r="GN171" s="946" t="s">
        <v>1188</v>
      </c>
      <c r="GO171" s="676">
        <v>0</v>
      </c>
      <c r="GP171" s="917" t="s">
        <v>1188</v>
      </c>
      <c r="GQ171" s="872" t="s">
        <v>1188</v>
      </c>
      <c r="GR171" s="872" t="s">
        <v>1188</v>
      </c>
      <c r="GS171" s="872" t="s">
        <v>1188</v>
      </c>
      <c r="GT171" s="873" t="s">
        <v>1188</v>
      </c>
      <c r="GU171" s="581">
        <v>0</v>
      </c>
      <c r="GV171" s="687" t="s">
        <v>1188</v>
      </c>
      <c r="GW171" s="872" t="s">
        <v>1188</v>
      </c>
      <c r="GX171" s="873" t="s">
        <v>1188</v>
      </c>
      <c r="GY171" s="874">
        <v>0</v>
      </c>
      <c r="GZ171" s="582" t="s">
        <v>1188</v>
      </c>
      <c r="HA171" s="583" t="s">
        <v>2310</v>
      </c>
      <c r="HB171" s="584">
        <v>1</v>
      </c>
      <c r="HC171" s="585">
        <v>1</v>
      </c>
      <c r="HD171" s="586" t="s">
        <v>8399</v>
      </c>
      <c r="HE171" s="557" t="s">
        <v>8400</v>
      </c>
      <c r="HF171" s="587" t="s">
        <v>1188</v>
      </c>
      <c r="HG171" s="587" t="s">
        <v>1188</v>
      </c>
      <c r="HH171" s="588">
        <v>1</v>
      </c>
      <c r="HI171" s="586" t="s">
        <v>8401</v>
      </c>
      <c r="HJ171" s="578" t="s">
        <v>1188</v>
      </c>
      <c r="HK171" s="691" t="s">
        <v>1188</v>
      </c>
      <c r="HL171" s="692">
        <v>0</v>
      </c>
      <c r="HM171" s="693" t="s">
        <v>1188</v>
      </c>
      <c r="HN171" s="592" t="s">
        <v>1188</v>
      </c>
      <c r="HO171" s="681" t="s">
        <v>1188</v>
      </c>
      <c r="HP171" s="574" t="s">
        <v>1188</v>
      </c>
      <c r="HQ171" s="472" t="str">
        <f t="shared" si="271"/>
        <v>-</v>
      </c>
      <c r="HR171" s="593" t="s">
        <v>1188</v>
      </c>
      <c r="HS171" s="574" t="s">
        <v>1188</v>
      </c>
      <c r="HT171" s="574" t="s">
        <v>1188</v>
      </c>
      <c r="HU171" s="574" t="s">
        <v>1188</v>
      </c>
      <c r="HV171" s="574" t="s">
        <v>1188</v>
      </c>
      <c r="HW171" s="574" t="s">
        <v>1188</v>
      </c>
      <c r="HX171" s="574" t="s">
        <v>1188</v>
      </c>
      <c r="HY171" s="574" t="s">
        <v>1188</v>
      </c>
      <c r="HZ171" s="574" t="s">
        <v>1188</v>
      </c>
      <c r="IA171" s="574" t="s">
        <v>1188</v>
      </c>
      <c r="IB171" s="574" t="s">
        <v>1188</v>
      </c>
      <c r="IC171" s="574" t="s">
        <v>1188</v>
      </c>
      <c r="ID171" s="681" t="s">
        <v>1188</v>
      </c>
      <c r="IE171" s="369" t="s">
        <v>1188</v>
      </c>
      <c r="IF171" s="574" t="s">
        <v>1188</v>
      </c>
      <c r="IG171" s="472" t="str">
        <f t="shared" si="272"/>
        <v>-</v>
      </c>
      <c r="IH171" s="609" t="s">
        <v>1188</v>
      </c>
      <c r="II171" s="694" t="s">
        <v>1188</v>
      </c>
      <c r="IJ171" s="695" t="s">
        <v>1188</v>
      </c>
      <c r="IK171" s="696" t="s">
        <v>1188</v>
      </c>
      <c r="IL171" s="696" t="s">
        <v>1188</v>
      </c>
      <c r="IM171" s="697" t="s">
        <v>1188</v>
      </c>
      <c r="IN171" s="599">
        <v>1</v>
      </c>
      <c r="IO171" s="600">
        <v>7</v>
      </c>
      <c r="IP171" s="601">
        <v>5</v>
      </c>
      <c r="IQ171" s="600">
        <v>1</v>
      </c>
      <c r="IR171" s="587">
        <v>18</v>
      </c>
      <c r="IS171" s="601">
        <v>19</v>
      </c>
      <c r="IT171" s="599" t="s">
        <v>1188</v>
      </c>
      <c r="IU171" s="600" t="s">
        <v>1188</v>
      </c>
      <c r="IV171" s="587" t="s">
        <v>1188</v>
      </c>
      <c r="IW171" s="601" t="s">
        <v>1188</v>
      </c>
      <c r="IX171" s="602" t="s">
        <v>1188</v>
      </c>
      <c r="IY171" s="681">
        <v>0</v>
      </c>
      <c r="IZ171" s="698" t="s">
        <v>1188</v>
      </c>
      <c r="JA171" s="681">
        <v>1</v>
      </c>
      <c r="JB171" s="699" t="s">
        <v>8402</v>
      </c>
      <c r="JC171" s="681">
        <v>0</v>
      </c>
      <c r="JD171" s="430" t="s">
        <v>1188</v>
      </c>
      <c r="JE171" s="686" t="s">
        <v>1188</v>
      </c>
      <c r="JF171" s="686" t="s">
        <v>1188</v>
      </c>
      <c r="JG171" s="592" t="s">
        <v>1188</v>
      </c>
      <c r="JH171" s="369">
        <v>0</v>
      </c>
      <c r="JI171" s="430" t="s">
        <v>1188</v>
      </c>
      <c r="JJ171" s="686" t="s">
        <v>1188</v>
      </c>
      <c r="JK171" s="686" t="s">
        <v>1188</v>
      </c>
      <c r="JL171" s="592" t="s">
        <v>1188</v>
      </c>
      <c r="JM171" s="369">
        <v>0</v>
      </c>
      <c r="JN171" s="430" t="s">
        <v>1188</v>
      </c>
      <c r="JO171" s="430" t="s">
        <v>1188</v>
      </c>
      <c r="JP171" s="686" t="s">
        <v>1188</v>
      </c>
      <c r="JQ171" s="686" t="s">
        <v>1188</v>
      </c>
      <c r="JR171" s="592" t="s">
        <v>1188</v>
      </c>
      <c r="JS171" s="369">
        <v>0</v>
      </c>
      <c r="JT171" s="430" t="s">
        <v>1188</v>
      </c>
      <c r="JU171" s="686" t="s">
        <v>1188</v>
      </c>
      <c r="JV171" s="686" t="s">
        <v>1188</v>
      </c>
      <c r="JW171" s="592" t="s">
        <v>1188</v>
      </c>
      <c r="JX171" s="606">
        <v>0</v>
      </c>
      <c r="JY171" s="607" t="s">
        <v>1188</v>
      </c>
      <c r="JZ171" s="606" t="s">
        <v>1188</v>
      </c>
      <c r="KA171" s="606">
        <f t="shared" si="273"/>
        <v>0</v>
      </c>
      <c r="KB171" s="606"/>
      <c r="KC171" s="606"/>
      <c r="KD171" s="606"/>
      <c r="KE171" s="606"/>
      <c r="KF171" s="606">
        <f t="shared" si="274"/>
        <v>0</v>
      </c>
      <c r="KG171" s="606"/>
      <c r="KH171" s="606"/>
      <c r="KI171" s="606"/>
      <c r="KJ171" s="606"/>
      <c r="KK171" s="606">
        <v>1</v>
      </c>
      <c r="KL171" s="606">
        <v>1</v>
      </c>
      <c r="KM171" s="608">
        <f t="shared" si="345"/>
        <v>0.36433660984039307</v>
      </c>
      <c r="KN171" s="609">
        <v>-0.67831695079803467</v>
      </c>
      <c r="KO171" s="609">
        <v>25.480770111083984</v>
      </c>
      <c r="KP171" s="610">
        <v>8</v>
      </c>
      <c r="KQ171" s="608">
        <f t="shared" si="346"/>
        <v>0.40246547460556031</v>
      </c>
      <c r="KR171" s="609">
        <v>-0.48767262697219849</v>
      </c>
      <c r="KS171" s="609">
        <v>35.096153259277344</v>
      </c>
      <c r="KT171" s="610">
        <v>10</v>
      </c>
      <c r="KU171" s="610">
        <v>34</v>
      </c>
      <c r="KV171" s="606" t="s">
        <v>5586</v>
      </c>
      <c r="KW171" s="606" t="s">
        <v>8377</v>
      </c>
      <c r="KX171" s="700" t="str">
        <f t="shared" ca="1" si="275"/>
        <v>C</v>
      </c>
      <c r="KY171" s="701">
        <f t="shared" ca="1" si="276"/>
        <v>0.27997991665518668</v>
      </c>
      <c r="KZ171" s="702">
        <f ca="1">SUM(LD171:LR171)/KZ$209</f>
        <v>0.31909882352941177</v>
      </c>
      <c r="LA171" s="703">
        <f ca="1">SUM(LS171:LX171)/LA$209</f>
        <v>0.37758095238095235</v>
      </c>
      <c r="LB171" s="703">
        <f ca="1">SUM(LY171:MJ171)/LB$209</f>
        <v>0.19643333333333335</v>
      </c>
      <c r="LC171" s="704">
        <f ca="1">SUM(MK171:MY171)/LC$209</f>
        <v>0.22680655737704919</v>
      </c>
      <c r="LD171" s="696" cm="1">
        <f t="array" aca="1" ref="LD171" ca="1">INDIRECT(LD$203&amp;ROW())*LD$205</f>
        <v>0</v>
      </c>
      <c r="LE171" s="696" cm="1">
        <f t="array" aca="1" ref="LE171" ca="1">INDIRECT(LE$203&amp;ROW())*LE$205</f>
        <v>0</v>
      </c>
      <c r="LF171" s="696" cm="1">
        <f t="array" aca="1" ref="LF171" ca="1">INDIRECT(LF$203&amp;ROW())*LF$205</f>
        <v>0</v>
      </c>
      <c r="LG171" s="696" cm="1">
        <f t="array" aca="1" ref="LG171" ca="1">INDIRECT(LG$203&amp;ROW())*LG$205</f>
        <v>3</v>
      </c>
      <c r="LH171" s="696" cm="1">
        <f t="array" aca="1" ref="LH171" ca="1">INDIRECT(LH$203&amp;ROW())*LH$205</f>
        <v>2</v>
      </c>
      <c r="LI171" s="696" cm="1">
        <f t="array" aca="1" ref="LI171" ca="1">INDIRECT(LI$203&amp;ROW())*LI$205</f>
        <v>3</v>
      </c>
      <c r="LJ171" s="696" cm="1">
        <f t="array" aca="1" ref="LJ171" ca="1">INDIRECT(LJ$203&amp;ROW())*LJ$205</f>
        <v>3</v>
      </c>
      <c r="LK171" s="696" cm="1">
        <f t="array" aca="1" ref="LK171" ca="1">INDIRECT(LK$203&amp;ROW())*LK$205</f>
        <v>2</v>
      </c>
      <c r="LL171" s="696" cm="1">
        <f t="array" aca="1" ref="LL171" ca="1">INDIRECT(LL$203&amp;ROW())*LL$205</f>
        <v>3</v>
      </c>
      <c r="LM171" s="696" cm="1">
        <f t="array" aca="1" ref="LM171" ca="1">INDIRECT(LM$203&amp;ROW())*LM$205</f>
        <v>6</v>
      </c>
      <c r="LN171" s="696" cm="1">
        <f t="array" aca="1" ref="LN171" ca="1">INDIRECT(LN$203&amp;ROW())*LN$205</f>
        <v>3</v>
      </c>
      <c r="LO171" s="696" cm="1">
        <f t="array" aca="1" ref="LO171" ca="1">INDIRECT(LO$203&amp;ROW())*LO$205</f>
        <v>0</v>
      </c>
      <c r="LP171" s="696" cm="1">
        <f t="array" aca="1" ref="LP171" ca="1">INDIRECT(LP$203&amp;ROW())*LP$205</f>
        <v>0</v>
      </c>
      <c r="LQ171" s="696" cm="1">
        <f t="array" aca="1" ref="LQ171" ca="1">IF(INDIRECT(LQ$203&amp;ROW())="-",0,INDIRECT(LQ$203&amp;ROW())*LQ$205)</f>
        <v>2.1234000000000002</v>
      </c>
      <c r="LR171" s="696" cm="1">
        <f t="array" aca="1" ref="LR171" ca="1">INDIRECT(LR$203&amp;ROW())*LR$205</f>
        <v>0</v>
      </c>
      <c r="LS171" s="696" cm="1">
        <f t="array" aca="1" ref="LS171" ca="1">IF(INDIRECT(LS$203&amp;ROW())="-",0,INDIRECT(LS$203&amp;ROW())*LS$205)</f>
        <v>2.9292000000000002</v>
      </c>
      <c r="LT171" s="696" cm="1">
        <f t="array" aca="1" ref="LT171" ca="1">INDIRECT(LT$203&amp;ROW())*LT$205</f>
        <v>0</v>
      </c>
      <c r="LU171" s="696" cm="1">
        <f t="array" aca="1" ref="LU171" ca="1">INDIRECT(LU$203&amp;ROW())*LU$205</f>
        <v>2</v>
      </c>
      <c r="LV171" s="696" cm="1">
        <f t="array" aca="1" ref="LV171" ca="1">INDIRECT(LV$203&amp;ROW())*LV$205</f>
        <v>1</v>
      </c>
      <c r="LW171" s="696" cm="1">
        <f t="array" aca="1" ref="LW171" ca="1">INDIRECT(LW$203&amp;ROW())*LW$205</f>
        <v>0</v>
      </c>
      <c r="LX171" s="696" cm="1">
        <f t="array" aca="1" ref="LX171" ca="1">INDIRECT(LX$203&amp;ROW())*LX$205</f>
        <v>2</v>
      </c>
      <c r="LY171" s="696" cm="1">
        <f t="array" aca="1" ref="LY171" ca="1">IF(INDIRECT(LY$203&amp;ROW())="-",0,INDIRECT(LY$203&amp;ROW())*LY$205)</f>
        <v>2.7144000000000004</v>
      </c>
      <c r="LZ171" s="696" cm="1">
        <f t="array" aca="1" ref="LZ171" ca="1">INDIRECT(LZ$203&amp;ROW())*LZ$205</f>
        <v>0</v>
      </c>
      <c r="MA171" s="696" cm="1">
        <f t="array" aca="1" ref="MA171" ca="1">INDIRECT(MA$203&amp;ROW())*MA$205</f>
        <v>2</v>
      </c>
      <c r="MB171" s="696" cm="1">
        <f t="array" aca="1" ref="MB171" ca="1">INDIRECT(MB$203&amp;ROW())*MB$205</f>
        <v>0</v>
      </c>
      <c r="MC171" s="696" cm="1">
        <f t="array" aca="1" ref="MC171" ca="1">IF($MB171=0,0,INDIRECT(MC$203&amp;ROW())*MC$205)</f>
        <v>0</v>
      </c>
      <c r="MD171" s="696" cm="1">
        <f t="array" aca="1" ref="MD171" ca="1">IF($MB171=0,0,INDIRECT(MD$203&amp;ROW())*MD$205)</f>
        <v>0</v>
      </c>
      <c r="ME171" s="696" cm="1">
        <f t="array" aca="1" ref="ME171" ca="1">IF($MB171=0,0,INDIRECT(ME$203&amp;ROW())*ME$205)</f>
        <v>0</v>
      </c>
      <c r="MF171" s="696" cm="1">
        <f t="array" aca="1" ref="MF171" ca="1">IF($MB171=0,0,INDIRECT(MF$203&amp;ROW())*MF$205)</f>
        <v>0</v>
      </c>
      <c r="MG171" s="696" cm="1">
        <f t="array" aca="1" ref="MG171" ca="1">INDIRECT(MG$203&amp;ROW())*MG$205</f>
        <v>0</v>
      </c>
      <c r="MH171" s="696" cm="1">
        <f t="array" aca="1" ref="MH171" ca="1">IF($MG171=0,0,INDIRECT(MH$203&amp;ROW())*MH$205)</f>
        <v>0</v>
      </c>
      <c r="MI171" s="696" cm="1">
        <f t="array" aca="1" ref="MI171" ca="1">IF($MG171=0,0,INDIRECT(MI$203&amp;ROW())*MI$205)</f>
        <v>0</v>
      </c>
      <c r="MJ171" s="696" cm="1">
        <f t="array" aca="1" ref="MJ171" ca="1">INDIRECT(MJ$203&amp;ROW())*MJ$205</f>
        <v>0</v>
      </c>
      <c r="MK171" s="696" cm="1">
        <f t="array" aca="1" ref="MK171" ca="1">INDIRECT(MK$203&amp;ROW())*MK$205</f>
        <v>0</v>
      </c>
      <c r="ML171" s="696" cm="1">
        <f t="array" aca="1" ref="ML171" ca="1">INDIRECT(ML$203&amp;ROW())*ML$205</f>
        <v>0</v>
      </c>
      <c r="MM171" s="696" cm="1">
        <f t="array" aca="1" ref="MM171" ca="1">INDIRECT(MM$203&amp;ROW())*MM$205</f>
        <v>4</v>
      </c>
      <c r="MN171" s="696" cm="1">
        <f t="array" aca="1" ref="MN171" ca="1">INDIRECT(MN$203&amp;ROW())*MN$205</f>
        <v>0</v>
      </c>
      <c r="MO171" s="696" cm="1">
        <f t="array" aca="1" ref="MO171" ca="1">INDIRECT(MO$203&amp;ROW())*MO$205</f>
        <v>0</v>
      </c>
      <c r="MP171" s="696" cm="1">
        <f t="array" aca="1" ref="MP171" ca="1">INDIRECT(MP$203&amp;ROW())*MP$205</f>
        <v>1</v>
      </c>
      <c r="MQ171" s="696" cm="1">
        <f t="array" aca="1" ref="MQ171" ca="1">INDIRECT(MQ$203&amp;ROW())*MQ$205</f>
        <v>1</v>
      </c>
      <c r="MR171" s="696" cm="1">
        <f t="array" aca="1" ref="MR171" ca="1">INDIRECT(MR$203&amp;ROW())*MR$205</f>
        <v>2</v>
      </c>
      <c r="MS171" s="696" cm="1">
        <f t="array" aca="1" ref="MS171" ca="1">INDIRECT(MS$203&amp;ROW())*MS$205</f>
        <v>2</v>
      </c>
      <c r="MT171" s="696" cm="1">
        <f t="array" aca="1" ref="MT171" ca="1">INDIRECT(MT$203&amp;ROW())*MT$205</f>
        <v>0</v>
      </c>
      <c r="MU171" s="696" cm="1">
        <f t="array" aca="1" ref="MU171" ca="1">INDIRECT(MU$203&amp;ROW())*MU$205</f>
        <v>0</v>
      </c>
      <c r="MV171" s="696" cm="1">
        <f t="array" aca="1" ref="MV171" ca="1">IF(INDIRECT(MV$203&amp;ROW())="-",0,INDIRECT(MV$203&amp;ROW())*MV$205)</f>
        <v>3.8351999999999999</v>
      </c>
      <c r="MW171" s="696" cm="1">
        <f t="array" aca="1" ref="MW171" ca="1">INDIRECT(MW$203&amp;ROW())*MW$205</f>
        <v>0</v>
      </c>
      <c r="MX171" s="696" cm="1">
        <f t="array" aca="1" ref="MX171" ca="1">INDIRECT(MX$203&amp;ROW())*MX$205</f>
        <v>0</v>
      </c>
      <c r="MY171" s="696" cm="1">
        <f t="array" aca="1" ref="MY171" ca="1">INDIRECT(MY$203&amp;ROW())*MY$205</f>
        <v>0</v>
      </c>
      <c r="NA171" s="701">
        <f t="shared" si="277"/>
        <v>0.54521707317073165</v>
      </c>
      <c r="NB171" s="617">
        <f t="shared" si="278"/>
        <v>0.3920142857142857</v>
      </c>
      <c r="NC171" s="695">
        <f t="shared" si="279"/>
        <v>0.11172307692307691</v>
      </c>
      <c r="ND171" s="697">
        <f t="shared" si="280"/>
        <v>0.24589629629629628</v>
      </c>
      <c r="NE171" s="694">
        <f t="shared" si="281"/>
        <v>0.32371268302609763</v>
      </c>
      <c r="NF171" s="682" t="str">
        <f t="shared" si="282"/>
        <v>C</v>
      </c>
      <c r="NH171" s="606" t="s">
        <v>8377</v>
      </c>
      <c r="NI171" s="563" t="str">
        <f>IF(N171&gt;=0.75,"A",IF(N171&gt;=0.5,"B",IF(N171&gt;=0.25,"C","D")))</f>
        <v>C</v>
      </c>
      <c r="NJ171" s="563" t="str">
        <f t="shared" si="283"/>
        <v>C</v>
      </c>
      <c r="NK171" s="563" t="str">
        <f t="shared" ca="1" si="284"/>
        <v>C</v>
      </c>
      <c r="NL171" s="563" t="str">
        <f t="shared" ca="1" si="285"/>
        <v>C</v>
      </c>
      <c r="NM171" s="563" t="str">
        <f t="shared" ca="1" si="286"/>
        <v>C</v>
      </c>
      <c r="NN171" s="563" t="str">
        <f t="shared" ca="1" si="306"/>
        <v>C</v>
      </c>
      <c r="NO171" s="563" t="str">
        <f t="shared" ca="1" si="307"/>
        <v>C</v>
      </c>
      <c r="NP171" s="606" t="str">
        <f t="shared" si="287"/>
        <v>-</v>
      </c>
      <c r="NQ171" s="682" t="str">
        <f t="shared" si="288"/>
        <v>-</v>
      </c>
      <c r="NR171" s="682" t="e">
        <f>IF(OR(AND(NI171="A",OR(NJ171="C",NJ171="D")),AND(NI171="A",OR(#REF!="C",#REF!="D")),AND(NI171="B",OR(NJ171="D",#REF!="D")),AND(OR(NI171="C",NI171="D"),OR(NJ171="A",NJ171="B")),AND(OR(NI171="C",NI171="D"),OR(#REF!="A",#REF!="B")),AND(OR(NJ171="A",#REF!="A",NJ171="B",#REF!="B"),OR(NP171="-",NQ171="-")),AND(OR(NJ171="C",#REF!="C",NJ171="D",#REF!="D"),NP171="Yes")),"Yes","-")</f>
        <v>#REF!</v>
      </c>
      <c r="NS171" s="607"/>
      <c r="NT171" s="619">
        <f t="shared" si="289"/>
        <v>0.49380000000000002</v>
      </c>
      <c r="NU171" s="619">
        <f t="shared" si="290"/>
        <v>0.32371268302609763</v>
      </c>
      <c r="NV171" s="619">
        <f t="shared" ca="1" si="291"/>
        <v>0.27997991665518668</v>
      </c>
      <c r="NW171" s="619">
        <f t="shared" ca="1" si="308"/>
        <v>0.29621708335635361</v>
      </c>
      <c r="NX171" s="619">
        <f t="shared" ca="1" si="309"/>
        <v>0.3685716359484339</v>
      </c>
      <c r="NY171" s="620">
        <f t="shared" ca="1" si="310"/>
        <v>0.32037075108043817</v>
      </c>
      <c r="NZ171" s="620">
        <f t="shared" ca="1" si="311"/>
        <v>0.42858396954537303</v>
      </c>
      <c r="OA171" s="705" t="s">
        <v>1188</v>
      </c>
      <c r="OB171" s="706" t="s">
        <v>1188</v>
      </c>
      <c r="OC171" s="494"/>
      <c r="OE171" s="606" t="s">
        <v>8377</v>
      </c>
      <c r="OF171" s="700" t="str">
        <f t="shared" ca="1" si="292"/>
        <v>C</v>
      </c>
      <c r="OG171" s="701">
        <f t="shared" ca="1" si="312"/>
        <v>0.29621708335635361</v>
      </c>
      <c r="OH171" s="705">
        <f t="shared" ca="1" si="368"/>
        <v>0.47852333318872026</v>
      </c>
      <c r="OI171" s="696">
        <f t="shared" ca="1" si="369"/>
        <v>0.3905521585947303</v>
      </c>
      <c r="OJ171" s="696">
        <f t="shared" ca="1" si="295"/>
        <v>0.12486774462576397</v>
      </c>
      <c r="OK171" s="697">
        <f t="shared" ca="1" si="296"/>
        <v>0.19092509701619984</v>
      </c>
      <c r="OL171" s="696" cm="1">
        <f t="array" aca="1" ref="OL171" ca="1">INDIRECT(OL$203&amp;ROW())*OL$205</f>
        <v>0</v>
      </c>
      <c r="OM171" s="696" cm="1">
        <f t="array" aca="1" ref="OM171" ca="1">INDIRECT(OM$203&amp;ROW())*OM$205</f>
        <v>0</v>
      </c>
      <c r="ON171" s="696" cm="1">
        <f t="array" aca="1" ref="ON171" ca="1">INDIRECT(ON$203&amp;ROW())*ON$205</f>
        <v>0</v>
      </c>
      <c r="OO171" s="696" cm="1">
        <f t="array" aca="1" ref="OO171" ca="1">INDIRECT(OO$203&amp;ROW())*OO$205</f>
        <v>1.0790999999999999</v>
      </c>
      <c r="OP171" s="696" cm="1">
        <f t="array" aca="1" ref="OP171" ca="1">INDIRECT(OP$203&amp;ROW())*OP$205</f>
        <v>1.0553999999999999</v>
      </c>
      <c r="OQ171" s="696" cm="1">
        <f t="array" aca="1" ref="OQ171" ca="1">INDIRECT(OQ$203&amp;ROW())*OQ$205</f>
        <v>1.5849</v>
      </c>
      <c r="OR171" s="696" cm="1">
        <f t="array" aca="1" ref="OR171" ca="1">INDIRECT(OR$203&amp;ROW())*OR$205</f>
        <v>1.4141999999999999</v>
      </c>
      <c r="OS171" s="696" cm="1">
        <f t="array" aca="1" ref="OS171" ca="1">INDIRECT(OS$203&amp;ROW())*OS$205</f>
        <v>1.0258</v>
      </c>
      <c r="OT171" s="696" cm="1">
        <f t="array" aca="1" ref="OT171" ca="1">INDIRECT(OT$203&amp;ROW())*OT$205</f>
        <v>1.4727000000000001</v>
      </c>
      <c r="OU171" s="696" cm="1">
        <f t="array" aca="1" ref="OU171" ca="1">INDIRECT(OU$203&amp;ROW())*OU$205</f>
        <v>1.9304999999999999</v>
      </c>
      <c r="OV171" s="696" cm="1">
        <f t="array" aca="1" ref="OV171" ca="1">INDIRECT(OV$203&amp;ROW())*OV$205</f>
        <v>1.2161999999999999</v>
      </c>
      <c r="OW171" s="696" cm="1">
        <f t="array" aca="1" ref="OW171" ca="1">INDIRECT(OW$203&amp;ROW())*OW$205</f>
        <v>0</v>
      </c>
      <c r="OX171" s="696" cm="1">
        <f t="array" aca="1" ref="OX171" ca="1">INDIRECT(OX$203&amp;ROW())*OX$205</f>
        <v>0</v>
      </c>
      <c r="OY171" s="696" cm="1">
        <f t="array" aca="1" ref="OY171" ca="1">IF(INDIRECT(OY$203&amp;ROW())="-",0,INDIRECT(OY$203&amp;ROW())*OY$205)</f>
        <v>0.25116283</v>
      </c>
      <c r="OZ171" s="696" cm="1">
        <f t="array" aca="1" ref="OZ171" ca="1">INDIRECT(OZ$203&amp;ROW())*OZ$205</f>
        <v>0</v>
      </c>
      <c r="PA171" s="696" cm="1">
        <f t="array" aca="1" ref="PA171" ca="1">IF(INDIRECT(PA$203&amp;ROW())="-",0,INDIRECT(PA$203&amp;ROW())*PA$205)</f>
        <v>0.43127588</v>
      </c>
      <c r="PB171" s="705" cm="1">
        <f t="array" aca="1" ref="PB171" ca="1">INDIRECT(PB$203&amp;ROW())*PB$205</f>
        <v>0</v>
      </c>
      <c r="PC171" s="696" cm="1">
        <f t="array" aca="1" ref="PC171" ca="1">INDIRECT(PC$203&amp;ROW())*PC$205</f>
        <v>1.3946000000000001</v>
      </c>
      <c r="PD171" s="696" cm="1">
        <f t="array" aca="1" ref="PD171" ca="1">INDIRECT(PD$203&amp;ROW())*PD$205</f>
        <v>0.73419999999999996</v>
      </c>
      <c r="PE171" s="696" cm="1">
        <f t="array" aca="1" ref="PE171" ca="1">INDIRECT(PE$203&amp;ROW())*PE$205</f>
        <v>0</v>
      </c>
      <c r="PF171" s="696" cm="1">
        <f t="array" aca="1" ref="PF171" ca="1">INDIRECT(PF$203&amp;ROW())*PF$205</f>
        <v>1.3308</v>
      </c>
      <c r="PG171" s="696" cm="1">
        <f t="array" aca="1" ref="PG171" ca="1">IF(INDIRECT(PG$203&amp;ROW())="-",0,INDIRECT(PG$203&amp;ROW())*PG$205)</f>
        <v>0.39585000000000004</v>
      </c>
      <c r="PH171" s="696" cm="1">
        <f t="array" aca="1" ref="PH171" ca="1">INDIRECT(PH$203&amp;ROW())*PH$205</f>
        <v>0</v>
      </c>
      <c r="PI171" s="696" cm="1">
        <f t="array" aca="1" ref="PI171" ca="1">INDIRECT(PI$203&amp;ROW())*PI$205</f>
        <v>0.60729999999999995</v>
      </c>
      <c r="PJ171" s="696" cm="1">
        <f t="array" aca="1" ref="PJ171" ca="1">INDIRECT(PJ$203&amp;ROW())*PJ$205</f>
        <v>0</v>
      </c>
      <c r="PK171" s="696" cm="1">
        <f t="array" aca="1" ref="PK171" ca="1">IF($PJ171=0,0,INDIRECT(PK$203&amp;ROW())*PK$205)</f>
        <v>0</v>
      </c>
      <c r="PL171" s="696" cm="1">
        <f t="array" aca="1" ref="PL171" ca="1">IF($MPE171=0,0,INDIRECT(PL$203&amp;ROW())*PL$205)</f>
        <v>0</v>
      </c>
      <c r="PM171" s="696" cm="1">
        <f t="array" aca="1" ref="PM171" ca="1">IF($MPE171=0,0,INDIRECT(PM$203&amp;ROW())*PM$205)</f>
        <v>0</v>
      </c>
      <c r="PN171" s="696" cm="1">
        <f t="array" aca="1" ref="PN171" ca="1">IF($PJ171=0,0,INDIRECT(PN$203&amp;ROW())*PN$205)</f>
        <v>0</v>
      </c>
      <c r="PO171" s="696" cm="1">
        <f t="array" aca="1" ref="PO171" ca="1">INDIRECT(PO$203&amp;ROW())*PO$205</f>
        <v>0</v>
      </c>
      <c r="PP171" s="696" cm="1">
        <f t="array" aca="1" ref="PP171" ca="1">IF($PO171=0,0,INDIRECT(PP$203&amp;ROW())*PP$205)</f>
        <v>0</v>
      </c>
      <c r="PQ171" s="696" cm="1">
        <f t="array" aca="1" ref="PQ171" ca="1">IF($PO171=0,0,INDIRECT(PQ$203&amp;ROW())*PQ$205)</f>
        <v>0</v>
      </c>
      <c r="PR171" s="696" cm="1">
        <f t="array" aca="1" ref="PR171" ca="1">INDIRECT(PR$203&amp;ROW())*PR$205</f>
        <v>0</v>
      </c>
      <c r="PS171" s="696" cm="1">
        <f t="array" aca="1" ref="PS171" ca="1">INDIRECT(PS$203&amp;ROW())*PS$205</f>
        <v>0</v>
      </c>
      <c r="PT171" s="696" cm="1">
        <f t="array" aca="1" ref="PT171" ca="1">INDIRECT(PT$203&amp;ROW())*PT$205</f>
        <v>0</v>
      </c>
      <c r="PU171" s="696" cm="1">
        <f t="array" aca="1" ref="PU171" ca="1">INDIRECT(PU$203&amp;ROW())*PU$205</f>
        <v>1.1798</v>
      </c>
      <c r="PV171" s="696" cm="1">
        <f t="array" aca="1" ref="PV171" ca="1">INDIRECT(PV$203&amp;ROW())*PV$205</f>
        <v>0</v>
      </c>
      <c r="PW171" s="696" cm="1">
        <f t="array" aca="1" ref="PW171" ca="1">INDIRECT(PW$203&amp;ROW())*PW$205</f>
        <v>0</v>
      </c>
      <c r="PX171" s="696" cm="1">
        <f t="array" aca="1" ref="PX171" ca="1">INDIRECT(PX$203&amp;ROW())*PX$205</f>
        <v>0.5857</v>
      </c>
      <c r="PY171" s="696" cm="1">
        <f t="array" aca="1" ref="PY171" ca="1">INDIRECT(PY$203&amp;ROW())*PY$205</f>
        <v>0.59330000000000005</v>
      </c>
      <c r="PZ171" s="696" cm="1">
        <f t="array" aca="1" ref="PZ171" ca="1">INDIRECT(PZ$203&amp;ROW())*PZ$205</f>
        <v>0.17430000000000001</v>
      </c>
      <c r="QA171" s="696" cm="1">
        <f t="array" aca="1" ref="QA171" ca="1">INDIRECT(QA$203&amp;ROW())*QA$205</f>
        <v>0.31659999999999999</v>
      </c>
      <c r="QB171" s="696" cm="1">
        <f t="array" aca="1" ref="QB171" ca="1">INDIRECT(QB$203&amp;ROW())*QB$205</f>
        <v>0</v>
      </c>
      <c r="QC171" s="696" cm="1">
        <f t="array" aca="1" ref="QC171" ca="1">INDIRECT(QC$203&amp;ROW())*QC$205</f>
        <v>0</v>
      </c>
      <c r="QD171" s="696" cm="1">
        <f t="array" aca="1" ref="QD171" ca="1">IF(INDIRECT(QD$203&amp;ROW())="-",0,INDIRECT(QD$203&amp;ROW())*QD$205)</f>
        <v>0.39253272</v>
      </c>
      <c r="QE171" s="696" cm="1">
        <f t="array" aca="1" ref="QE171" ca="1">INDIRECT(QE$203&amp;ROW())*QE$205</f>
        <v>0</v>
      </c>
      <c r="QF171" s="696" cm="1">
        <f t="array" aca="1" ref="QF171" ca="1">INDIRECT(QF$203&amp;ROW())*QF$205</f>
        <v>0</v>
      </c>
      <c r="QG171" s="696" cm="1">
        <f t="array" aca="1" ref="QG171" ca="1">INDIRECT(QG$203&amp;ROW())*QG$205</f>
        <v>0</v>
      </c>
      <c r="QI171" s="606" t="s">
        <v>8377</v>
      </c>
      <c r="QJ171" s="700" t="str">
        <f t="shared" ca="1" si="297"/>
        <v>C</v>
      </c>
      <c r="QK171" s="701">
        <f t="shared" ca="1" si="313"/>
        <v>0.3685716359484339</v>
      </c>
      <c r="QL171" s="705">
        <f t="shared" ca="1" si="370"/>
        <v>0.66645234453295954</v>
      </c>
      <c r="QM171" s="696">
        <f t="shared" ca="1" si="371"/>
        <v>0.42861994877699533</v>
      </c>
      <c r="QN171" s="696">
        <f t="shared" ca="1" si="300"/>
        <v>4.5293337143608413E-2</v>
      </c>
      <c r="QO171" s="697">
        <f t="shared" ca="1" si="301"/>
        <v>0.33392091334017249</v>
      </c>
      <c r="QP171" s="696" cm="1">
        <f t="array" aca="1" ref="QP171" ca="1">INDIRECT(QP$203&amp;ROW())*QP$205</f>
        <v>0</v>
      </c>
      <c r="QQ171" s="696" cm="1">
        <f t="array" aca="1" ref="QQ171" ca="1">INDIRECT(QQ$203&amp;ROW())*QQ$205</f>
        <v>0</v>
      </c>
      <c r="QR171" s="696" cm="1">
        <f t="array" aca="1" ref="QR171" ca="1">INDIRECT(QR$203&amp;ROW())*QR$205</f>
        <v>0</v>
      </c>
      <c r="QS171" s="696" cm="1">
        <f t="array" aca="1" ref="QS171" ca="1">INDIRECT(QS$203&amp;ROW())*QS$205</f>
        <v>0.22471360933801068</v>
      </c>
      <c r="QT171" s="696" cm="1">
        <f t="array" aca="1" ref="QT171" ca="1">INDIRECT(QT$203&amp;ROW())*QT$205</f>
        <v>0.17488542943331029</v>
      </c>
      <c r="QU171" s="696" cm="1">
        <f t="array" aca="1" ref="QU171" ca="1">INDIRECT(QU$203&amp;ROW())*QU$205</f>
        <v>0.53329206883563263</v>
      </c>
      <c r="QV171" s="696" cm="1">
        <f t="array" aca="1" ref="QV171" ca="1">INDIRECT(QV$203&amp;ROW())*QV$205</f>
        <v>0.24117831443907087</v>
      </c>
      <c r="QW171" s="696" cm="1">
        <f t="array" aca="1" ref="QW171" ca="1">INDIRECT(QW$203&amp;ROW())*QW$205</f>
        <v>0.35399610916221985</v>
      </c>
      <c r="QX171" s="696" cm="1">
        <f t="array" aca="1" ref="QX171" ca="1">INDIRECT(QX$203&amp;ROW())*QX$205</f>
        <v>0.60640894423913805</v>
      </c>
      <c r="QY171" s="696" cm="1">
        <f t="array" aca="1" ref="QY171" ca="1">INDIRECT(QY$203&amp;ROW())*QY$205</f>
        <v>0.13540247513535897</v>
      </c>
      <c r="QZ171" s="696" cm="1">
        <f t="array" aca="1" ref="QZ171" ca="1">INDIRECT(QZ$203&amp;ROW())*QZ$205</f>
        <v>0.27613248380770827</v>
      </c>
      <c r="RA171" s="696" cm="1">
        <f t="array" aca="1" ref="RA171" ca="1">INDIRECT(RA$203&amp;ROW())*RA$205</f>
        <v>0</v>
      </c>
      <c r="RB171" s="696" cm="1">
        <f t="array" aca="1" ref="RB171" ca="1">INDIRECT(RB$203&amp;ROW())*RB$205</f>
        <v>0</v>
      </c>
      <c r="RC171" s="696" cm="1">
        <f t="array" aca="1" ref="RC171" ca="1">IF(INDIRECT(RC$203&amp;ROW())="-",0,INDIRECT(RC$203&amp;ROW())*RC$205)</f>
        <v>2.9695258911838655E-2</v>
      </c>
      <c r="RD171" s="696" cm="1">
        <f t="array" aca="1" ref="RD171" ca="1">INDIRECT(RD$203&amp;ROW())*RD$205</f>
        <v>0</v>
      </c>
      <c r="RE171" s="696" cm="1">
        <f t="array" aca="1" ref="RE171" ca="1">IF(INDIRECT(RE$203&amp;ROW())="-",0,INDIRECT(RE$203&amp;ROW())*RE$205)</f>
        <v>3.089770919713206E-2</v>
      </c>
      <c r="RF171" s="705" cm="1">
        <f t="array" aca="1" ref="RF171" ca="1">INDIRECT(RF$203&amp;ROW())*RF$205</f>
        <v>0</v>
      </c>
      <c r="RG171" s="696" cm="1">
        <f t="array" aca="1" ref="RG171" ca="1">INDIRECT(RG$203&amp;ROW())*RG$205</f>
        <v>0.27650466908360405</v>
      </c>
      <c r="RH171" s="696" cm="1">
        <f t="array" aca="1" ref="RH171" ca="1">INDIRECT(RH$203&amp;ROW())*RH$205</f>
        <v>2.9193840390272292E-2</v>
      </c>
      <c r="RI171" s="696" cm="1">
        <f t="array" aca="1" ref="RI171" ca="1">INDIRECT(RI$203&amp;ROW())*RI$205</f>
        <v>0</v>
      </c>
      <c r="RJ171" s="696" cm="1">
        <f t="array" aca="1" ref="RJ171" ca="1">INDIRECT(RJ$203&amp;ROW())*RJ$205</f>
        <v>0.12226723336432462</v>
      </c>
      <c r="RK171" s="696" cm="1">
        <f t="array" aca="1" ref="RK171" ca="1">IF(INDIRECT(RK$203&amp;ROW())="-",0,INDIRECT(RK$203&amp;ROW())*RK$205)</f>
        <v>2.7334731329080833E-2</v>
      </c>
      <c r="RL171" s="696" cm="1">
        <f t="array" aca="1" ref="RL171" ca="1">INDIRECT(RL$203&amp;ROW())*RL$205</f>
        <v>0</v>
      </c>
      <c r="RM171" s="696" cm="1">
        <f t="array" aca="1" ref="RM171" ca="1">INDIRECT(RM$203&amp;ROW())*RM$205</f>
        <v>1.4993730364766381E-2</v>
      </c>
      <c r="RN171" s="696" cm="1">
        <f t="array" aca="1" ref="RN171" ca="1">INDIRECT(RN$203&amp;ROW())*RN$205</f>
        <v>0</v>
      </c>
      <c r="RO171" s="696" cm="1">
        <f t="array" aca="1" ref="RO171" ca="1">IF($RN171=0,0,INDIRECT(RO$203&amp;ROW())*RO$205)</f>
        <v>0</v>
      </c>
      <c r="RP171" s="696" cm="1">
        <f t="array" aca="1" ref="RP171" ca="1">IF($RN171=0,0,INDIRECT(RP$203&amp;ROW())*RP$205)</f>
        <v>0</v>
      </c>
      <c r="RQ171" s="696" cm="1">
        <f t="array" aca="1" ref="RQ171" ca="1">IF($RN171=0,0,INDIRECT(RQ$203&amp;ROW())*RQ$205)</f>
        <v>0</v>
      </c>
      <c r="RR171" s="696" cm="1">
        <f t="array" aca="1" ref="RR171" ca="1">IF($RN171=0,0,INDIRECT(RR$203&amp;ROW())*RR$205)</f>
        <v>0</v>
      </c>
      <c r="RS171" s="696" cm="1">
        <f t="array" aca="1" ref="RS171" ca="1">INDIRECT(RS$203&amp;ROW())*RS$205</f>
        <v>0</v>
      </c>
      <c r="RT171" s="696" cm="1">
        <f t="array" aca="1" ref="RT171" ca="1">IF($RS171=0,0,INDIRECT(RT$203&amp;ROW())*RT$205)</f>
        <v>0</v>
      </c>
      <c r="RU171" s="696" cm="1">
        <f t="array" aca="1" ref="RU171" ca="1">IF($RS171=0,0,INDIRECT(RU$203&amp;ROW())*RU$205)</f>
        <v>0</v>
      </c>
      <c r="RV171" s="696" cm="1">
        <f t="array" aca="1" ref="RV171" ca="1">INDIRECT(RV$203&amp;ROW())*RV$205</f>
        <v>0</v>
      </c>
      <c r="RW171" s="696" cm="1">
        <f t="array" aca="1" ref="RW171" ca="1">INDIRECT(RW$203&amp;ROW())*RW$205</f>
        <v>0</v>
      </c>
      <c r="RX171" s="696" cm="1">
        <f t="array" aca="1" ref="RX171" ca="1">INDIRECT(RX$203&amp;ROW())*RX$205</f>
        <v>0</v>
      </c>
      <c r="RY171" s="696" cm="1">
        <f t="array" aca="1" ref="RY171" ca="1">INDIRECT(RY$203&amp;ROW())*RY$205</f>
        <v>5.6264463580193595E-2</v>
      </c>
      <c r="RZ171" s="696" cm="1">
        <f t="array" aca="1" ref="RZ171" ca="1">INDIRECT(RZ$203&amp;ROW())*RZ$205</f>
        <v>0</v>
      </c>
      <c r="SA171" s="696" cm="1">
        <f t="array" aca="1" ref="SA171" ca="1">INDIRECT(SA$203&amp;ROW())*SA$205</f>
        <v>0</v>
      </c>
      <c r="SB171" s="696" cm="1">
        <f t="array" aca="1" ref="SB171" ca="1">INDIRECT(SB$203&amp;ROW())*SB$205</f>
        <v>2.3562063251026374E-2</v>
      </c>
      <c r="SC171" s="696" cm="1">
        <f t="array" aca="1" ref="SC171" ca="1">INDIRECT(SC$203&amp;ROW())*SC$205</f>
        <v>2.7145803117995537E-2</v>
      </c>
      <c r="SD171" s="696" cm="1">
        <f t="array" aca="1" ref="SD171" ca="1">INDIRECT(SD$203&amp;ROW())*SD$205</f>
        <v>0.3072993885784252</v>
      </c>
      <c r="SE171" s="696" cm="1">
        <f t="array" aca="1" ref="SE171" ca="1">INDIRECT(SE$203&amp;ROW())*SE$205</f>
        <v>0.2585618210787391</v>
      </c>
      <c r="SF171" s="696" cm="1">
        <f t="array" aca="1" ref="SF171" ca="1">INDIRECT(SF$203&amp;ROW())*SF$205</f>
        <v>0</v>
      </c>
      <c r="SG171" s="696" cm="1">
        <f t="array" aca="1" ref="SG171" ca="1">INDIRECT(SG$203&amp;ROW())*SG$205</f>
        <v>0</v>
      </c>
      <c r="SH171" s="696" cm="1">
        <f t="array" aca="1" ref="SH171" ca="1">IF(INDIRECT(SH$203&amp;ROW())="-",0,INDIRECT(SH$203&amp;ROW())*SH$205)</f>
        <v>5.0292292849706072E-2</v>
      </c>
      <c r="SI171" s="696" cm="1">
        <f t="array" aca="1" ref="SI171" ca="1">INDIRECT(SI$203&amp;ROW())*SI$205</f>
        <v>0</v>
      </c>
      <c r="SJ171" s="696" cm="1">
        <f t="array" aca="1" ref="SJ171" ca="1">INDIRECT(SJ$203&amp;ROW())*SJ$205</f>
        <v>0</v>
      </c>
      <c r="SK171" s="696" cm="1">
        <f t="array" aca="1" ref="SK171" ca="1">INDIRECT(SK$203&amp;ROW())*SK$205</f>
        <v>0</v>
      </c>
      <c r="SN171" s="606" t="s">
        <v>8377</v>
      </c>
      <c r="SO171" s="707" cm="1">
        <f t="array" aca="1" ref="SO171" ca="1">INDIRECT(SO$203&amp;ROW())*SO$205</f>
        <v>0</v>
      </c>
      <c r="SP171" s="707" cm="1">
        <f t="array" aca="1" ref="SP171" ca="1">INDIRECT(SP$203&amp;ROW())*SP$205</f>
        <v>0</v>
      </c>
      <c r="SQ171" s="707" cm="1">
        <f t="array" aca="1" ref="SQ171" ca="1">INDIRECT(SQ$203&amp;ROW())*SQ$205</f>
        <v>0</v>
      </c>
      <c r="SR171" s="707" cm="1">
        <f t="array" aca="1" ref="SR171" ca="1">INDIRECT(SR$203&amp;ROW())*SR$205</f>
        <v>3</v>
      </c>
      <c r="SS171" s="707" cm="1">
        <f t="array" aca="1" ref="SS171" ca="1">INDIRECT(SS$203&amp;ROW())*SS$205</f>
        <v>2</v>
      </c>
      <c r="ST171" s="707" cm="1">
        <f t="array" aca="1" ref="ST171" ca="1">INDIRECT(ST$203&amp;ROW())*ST$205</f>
        <v>3</v>
      </c>
      <c r="SU171" s="707" cm="1">
        <f t="array" aca="1" ref="SU171" ca="1">INDIRECT(SU$203&amp;ROW())*SU$205</f>
        <v>3</v>
      </c>
      <c r="SV171" s="707" cm="1">
        <f t="array" aca="1" ref="SV171" ca="1">INDIRECT(SV$203&amp;ROW())*SV$205</f>
        <v>2</v>
      </c>
      <c r="SW171" s="707" cm="1">
        <f t="array" aca="1" ref="SW171" ca="1">INDIRECT(SW$203&amp;ROW())*SW$205</f>
        <v>3</v>
      </c>
      <c r="SX171" s="707" cm="1">
        <f t="array" aca="1" ref="SX171" ca="1">INDIRECT(SX$203&amp;ROW())*SX$205</f>
        <v>3</v>
      </c>
      <c r="SY171" s="707" cm="1">
        <f t="array" aca="1" ref="SY171" ca="1">INDIRECT(SY$203&amp;ROW())*SY$205</f>
        <v>3</v>
      </c>
      <c r="SZ171" s="707" cm="1">
        <f t="array" aca="1" ref="SZ171" ca="1">INDIRECT(SZ$203&amp;ROW())*SZ$205</f>
        <v>0</v>
      </c>
      <c r="TA171" s="707" cm="1">
        <f t="array" aca="1" ref="TA171" ca="1">INDIRECT(TA$203&amp;ROW())*TA$205</f>
        <v>0</v>
      </c>
      <c r="TB171" s="696" cm="1">
        <f t="array" aca="1" ref="TB171" ca="1">IF(INDIRECT(TB$203&amp;ROW())="-",0,INDIRECT(TB$203&amp;ROW())*TB$205)</f>
        <v>0.35389999999999999</v>
      </c>
      <c r="TC171" s="707" cm="1">
        <f t="array" aca="1" ref="TC171" ca="1">INDIRECT(TC$203&amp;ROW())*TC$205</f>
        <v>0</v>
      </c>
      <c r="TD171" s="696" cm="1">
        <f t="array" aca="1" ref="TD171" ca="1">IF(INDIRECT(TD$203&amp;ROW())="-",0,INDIRECT(TD$203&amp;ROW())*TD$205)</f>
        <v>0.48820000000000002</v>
      </c>
      <c r="TE171" s="732" cm="1">
        <f t="array" aca="1" ref="TE171" ca="1">INDIRECT(TE$203&amp;ROW())*TE$205</f>
        <v>0</v>
      </c>
      <c r="TF171" s="707" cm="1">
        <f t="array" aca="1" ref="TF171" ca="1">INDIRECT(TF$203&amp;ROW())*TF$205</f>
        <v>2</v>
      </c>
      <c r="TG171" s="707" cm="1">
        <f t="array" aca="1" ref="TG171" ca="1">INDIRECT(TG$203&amp;ROW())*TG$205</f>
        <v>1</v>
      </c>
      <c r="TH171" s="707" cm="1">
        <f t="array" aca="1" ref="TH171" ca="1">INDIRECT(TH$203&amp;ROW())*TH$205</f>
        <v>0</v>
      </c>
      <c r="TI171" s="707" cm="1">
        <f t="array" aca="1" ref="TI171" ca="1">INDIRECT(TI$203&amp;ROW())*TI$205</f>
        <v>2</v>
      </c>
      <c r="TJ171" s="696" cm="1">
        <f t="array" aca="1" ref="TJ171" ca="1">IF(INDIRECT(TJ$203&amp;ROW())="-",0,INDIRECT(TJ$203&amp;ROW())*TJ$205)</f>
        <v>0.45240000000000002</v>
      </c>
      <c r="TK171" s="707" cm="1">
        <f t="array" aca="1" ref="TK171" ca="1">INDIRECT(TK$203&amp;ROW())*TK$205</f>
        <v>0</v>
      </c>
      <c r="TL171" s="707" cm="1">
        <f t="array" aca="1" ref="TL171" ca="1">INDIRECT(TL$203&amp;ROW())*TL$205</f>
        <v>1</v>
      </c>
      <c r="TM171" s="707" cm="1">
        <f t="array" aca="1" ref="TM171" ca="1">INDIRECT(TM$203&amp;ROW())*TM$205</f>
        <v>0</v>
      </c>
      <c r="TN171" s="707" cm="1">
        <f t="array" aca="1" ref="TN171" ca="1">IF($TM171=0,0,INDIRECT(TN$203&amp;ROW())*TN$205)</f>
        <v>0</v>
      </c>
      <c r="TO171" s="707" cm="1">
        <f t="array" aca="1" ref="TO171" ca="1">IF($TM171=0,0,INDIRECT(TO$203&amp;ROW())*TO$205)</f>
        <v>0</v>
      </c>
      <c r="TP171" s="707" cm="1">
        <f t="array" aca="1" ref="TP171" ca="1">IF($TM171=0,0,INDIRECT(TP$203&amp;ROW())*TP$205)</f>
        <v>0</v>
      </c>
      <c r="TQ171" s="707" cm="1">
        <f t="array" aca="1" ref="TQ171" ca="1">IF($TM171=0,0,INDIRECT(TQ$203&amp;ROW())*TQ$205)</f>
        <v>0</v>
      </c>
      <c r="TR171" s="707" cm="1">
        <f t="array" aca="1" ref="TR171" ca="1">INDIRECT(TR$203&amp;ROW())*TR$205</f>
        <v>0</v>
      </c>
      <c r="TS171" s="707" cm="1">
        <f t="array" aca="1" ref="TS171" ca="1">IF($TR171=0,0,INDIRECT(TS$203&amp;ROW())*TS$205)</f>
        <v>0</v>
      </c>
      <c r="TT171" s="707" cm="1">
        <f t="array" aca="1" ref="TT171" ca="1">IF($TR171=0,0,INDIRECT(TT$203&amp;ROW())*TT$205)</f>
        <v>0</v>
      </c>
      <c r="TU171" s="707" cm="1">
        <f t="array" aca="1" ref="TU171" ca="1">INDIRECT(TU$203&amp;ROW())*TU$205</f>
        <v>0</v>
      </c>
      <c r="TV171" s="707" cm="1">
        <f t="array" aca="1" ref="TV171" ca="1">INDIRECT(TV$203&amp;ROW())*TV$205</f>
        <v>0</v>
      </c>
      <c r="TW171" s="707" cm="1">
        <f t="array" aca="1" ref="TW171" ca="1">INDIRECT(TW$203&amp;ROW())*TW$205</f>
        <v>0</v>
      </c>
      <c r="TX171" s="707" cm="1">
        <f t="array" aca="1" ref="TX171" ca="1">INDIRECT(TX$203&amp;ROW())*TX$205</f>
        <v>2</v>
      </c>
      <c r="TY171" s="707" cm="1">
        <f t="array" aca="1" ref="TY171" ca="1">INDIRECT(TY$203&amp;ROW())*TY$205</f>
        <v>0</v>
      </c>
      <c r="TZ171" s="707" cm="1">
        <f t="array" aca="1" ref="TZ171" ca="1">INDIRECT(TZ$203&amp;ROW())*TZ$205</f>
        <v>0</v>
      </c>
      <c r="UA171" s="707" cm="1">
        <f t="array" aca="1" ref="UA171" ca="1">INDIRECT(UA$203&amp;ROW())*UA$205</f>
        <v>1</v>
      </c>
      <c r="UB171" s="707" cm="1">
        <f t="array" aca="1" ref="UB171" ca="1">INDIRECT(UB$203&amp;ROW())*UB$205</f>
        <v>1</v>
      </c>
      <c r="UC171" s="707" cm="1">
        <f t="array" aca="1" ref="UC171" ca="1">INDIRECT(UC$203&amp;ROW())*UC$205</f>
        <v>1</v>
      </c>
      <c r="UD171" s="707" cm="1">
        <f t="array" aca="1" ref="UD171" ca="1">INDIRECT(UD$203&amp;ROW())*UD$205</f>
        <v>1</v>
      </c>
      <c r="UE171" s="707" cm="1">
        <f t="array" aca="1" ref="UE171" ca="1">INDIRECT(UE$203&amp;ROW())*UE$205</f>
        <v>0</v>
      </c>
      <c r="UF171" s="707" cm="1">
        <f t="array" aca="1" ref="UF171" ca="1">INDIRECT(UF$203&amp;ROW())*UF$205</f>
        <v>0</v>
      </c>
      <c r="UG171" s="696" cm="1">
        <f t="array" aca="1" ref="UG171" ca="1">IF(INDIRECT(UG$203&amp;ROW())="-",0,INDIRECT(UG$203&amp;ROW())*UG$205)</f>
        <v>0.63919999999999999</v>
      </c>
      <c r="UH171" s="707" cm="1">
        <f t="array" aca="1" ref="UH171" ca="1">INDIRECT(UH$203&amp;ROW())*UH$205</f>
        <v>0</v>
      </c>
      <c r="UI171" s="707" cm="1">
        <f t="array" aca="1" ref="UI171" ca="1">INDIRECT(UI$203&amp;ROW())*UI$205</f>
        <v>0</v>
      </c>
      <c r="UJ171" s="707" cm="1">
        <f t="array" aca="1" ref="UJ171" ca="1">INDIRECT(UJ$203&amp;ROW())*UJ$205</f>
        <v>0</v>
      </c>
      <c r="UM171" s="606" t="s">
        <v>8377</v>
      </c>
      <c r="UN171" s="616">
        <f t="shared" ca="1" si="376"/>
        <v>-0.97111609266078391</v>
      </c>
      <c r="UO171" s="616">
        <f t="shared" ca="1" si="376"/>
        <v>-0.6225347970107441</v>
      </c>
      <c r="UP171" s="616">
        <f t="shared" ca="1" si="376"/>
        <v>-0.88618201963763954</v>
      </c>
      <c r="UQ171" s="616">
        <f t="shared" ca="1" si="376"/>
        <v>0.29355872991449461</v>
      </c>
      <c r="UR171" s="616">
        <f t="shared" ca="1" si="376"/>
        <v>0.12190361681987209</v>
      </c>
      <c r="US171" s="616">
        <f t="shared" ca="1" si="376"/>
        <v>0.41305213694811815</v>
      </c>
      <c r="UT171" s="616">
        <f t="shared" ca="1" si="376"/>
        <v>0.30690415393182785</v>
      </c>
      <c r="UU171" s="616">
        <f t="shared" ca="1" si="376"/>
        <v>-0.54448954097874924</v>
      </c>
      <c r="UV171" s="616">
        <f t="shared" ca="1" si="376"/>
        <v>0.44410973870643028</v>
      </c>
      <c r="UW171" s="616">
        <f t="shared" ca="1" si="376"/>
        <v>0.6421874155054268</v>
      </c>
      <c r="UX171" s="616">
        <f t="shared" ca="1" si="376"/>
        <v>0.28247365722383649</v>
      </c>
      <c r="UY171" s="616">
        <f t="shared" ca="1" si="376"/>
        <v>-0.67270887390575207</v>
      </c>
      <c r="UZ171" s="616">
        <f t="shared" ca="1" si="376"/>
        <v>-0.80238258590915801</v>
      </c>
      <c r="VA171" s="616">
        <f t="shared" ca="1" si="376"/>
        <v>-0.74203889260435774</v>
      </c>
      <c r="VB171" s="616">
        <f t="shared" ca="1" si="376"/>
        <v>-0.76400504167427041</v>
      </c>
      <c r="VC171" s="616">
        <f t="shared" ca="1" si="375"/>
        <v>-0.2951909101803275</v>
      </c>
      <c r="VD171" s="616">
        <f t="shared" ca="1" si="375"/>
        <v>-1.5772186114663853</v>
      </c>
      <c r="VE171" s="616">
        <f t="shared" ca="1" si="375"/>
        <v>3.9909080070471406E-2</v>
      </c>
      <c r="VF171" s="616">
        <f t="shared" ca="1" si="375"/>
        <v>-0.81480937927278907</v>
      </c>
      <c r="VG171" s="616">
        <f t="shared" ca="1" si="375"/>
        <v>-0.89462372206681784</v>
      </c>
      <c r="VH171" s="616">
        <f t="shared" ca="1" si="375"/>
        <v>-0.12784420028857393</v>
      </c>
      <c r="VI171" s="616">
        <f t="shared" ca="1" si="375"/>
        <v>-0.44424889755638824</v>
      </c>
      <c r="VJ171" s="616">
        <f t="shared" ca="1" si="375"/>
        <v>-0.90132677458943244</v>
      </c>
      <c r="VK171" s="616">
        <f t="shared" ca="1" si="375"/>
        <v>-0.49937453713488217</v>
      </c>
      <c r="VL171" s="616">
        <f t="shared" ca="1" si="375"/>
        <v>-0.83864555511817418</v>
      </c>
      <c r="VM171" s="616">
        <f t="shared" ca="1" si="375"/>
        <v>-0.57201237404204519</v>
      </c>
      <c r="VN171" s="616">
        <f t="shared" ca="1" si="375"/>
        <v>-0.62639799545694341</v>
      </c>
      <c r="VO171" s="616">
        <f t="shared" ca="1" si="375"/>
        <v>-0.42150866262694142</v>
      </c>
      <c r="VP171" s="616">
        <f t="shared" ca="1" si="338"/>
        <v>-0.46221149066820022</v>
      </c>
      <c r="VQ171" s="616">
        <f t="shared" ca="1" si="338"/>
        <v>-0.77889442244162177</v>
      </c>
      <c r="VR171" s="616">
        <f t="shared" ca="1" si="338"/>
        <v>-0.64202286734458469</v>
      </c>
      <c r="VS171" s="616">
        <f t="shared" ca="1" si="338"/>
        <v>-0.40481357988865657</v>
      </c>
      <c r="VT171" s="616">
        <f t="shared" ca="1" si="338"/>
        <v>-0.3878135405833677</v>
      </c>
      <c r="VU171" s="616">
        <f t="shared" ca="1" si="338"/>
        <v>-0.82130507758946303</v>
      </c>
      <c r="VV171" s="616">
        <f t="shared" ca="1" si="338"/>
        <v>-0.64337789451099625</v>
      </c>
      <c r="VW171" s="616">
        <f t="shared" ca="1" si="338"/>
        <v>-0.3119461967162912</v>
      </c>
      <c r="VX171" s="616">
        <f t="shared" ca="1" si="338"/>
        <v>-0.78524029103755877</v>
      </c>
      <c r="VY171" s="616">
        <f t="shared" ca="1" si="338"/>
        <v>-1.477844244223653</v>
      </c>
      <c r="VZ171" s="616">
        <f t="shared" ca="1" si="338"/>
        <v>-0.43554396085655878</v>
      </c>
      <c r="WA171" s="616">
        <f t="shared" ca="1" si="338"/>
        <v>-0.11011120653528797</v>
      </c>
      <c r="WB171" s="616">
        <f t="shared" ca="1" si="338"/>
        <v>0.33435322352896929</v>
      </c>
      <c r="WC171" s="616">
        <f t="shared" ca="1" si="338"/>
        <v>0.47817673461028487</v>
      </c>
      <c r="WD171" s="616">
        <f t="shared" ca="1" si="347"/>
        <v>-1.3395773314157267</v>
      </c>
      <c r="WE171" s="616">
        <f t="shared" ca="1" si="347"/>
        <v>-1.7097470492691516</v>
      </c>
      <c r="WF171" s="616">
        <f t="shared" ca="1" si="347"/>
        <v>-0.25093726082774498</v>
      </c>
      <c r="WG171" s="616">
        <f t="shared" ca="1" si="347"/>
        <v>-1.008197359876486</v>
      </c>
      <c r="WH171" s="616">
        <f t="shared" ca="1" si="347"/>
        <v>-1.0816125322340113</v>
      </c>
      <c r="WI171" s="627">
        <f t="shared" ca="1" si="347"/>
        <v>-0.9831420375936909</v>
      </c>
      <c r="WL171" s="606" t="s">
        <v>8377</v>
      </c>
      <c r="WM171" s="700" t="str">
        <f t="shared" ca="1" si="321"/>
        <v>C</v>
      </c>
      <c r="WN171" s="479">
        <f t="shared" ca="1" si="322"/>
        <v>0.32037075108043817</v>
      </c>
      <c r="WO171" s="495">
        <f t="shared" ca="1" si="372"/>
        <v>0.51368879482599206</v>
      </c>
      <c r="WP171" s="458">
        <f t="shared" ca="1" si="372"/>
        <v>0.43827891543761421</v>
      </c>
      <c r="WQ171" s="458">
        <f t="shared" ca="1" si="372"/>
        <v>0.12323264995431976</v>
      </c>
      <c r="WR171" s="459">
        <f t="shared" ca="1" si="372"/>
        <v>0.2062826441038266</v>
      </c>
      <c r="WS171" s="495">
        <f t="shared" ca="1" si="323"/>
        <v>-0.31440300921615782</v>
      </c>
      <c r="WT171" s="458">
        <f t="shared" ca="1" si="324"/>
        <v>-0.61226222072121883</v>
      </c>
      <c r="WU171" s="458">
        <f t="shared" ca="1" si="325"/>
        <v>-0.59671730600373574</v>
      </c>
      <c r="WV171" s="459">
        <f t="shared" ca="1" si="326"/>
        <v>-0.79287152088434265</v>
      </c>
      <c r="WW171" s="484">
        <f t="shared" ca="1" si="352"/>
        <v>-0.7262006140917342</v>
      </c>
      <c r="WX171" s="484">
        <f t="shared" ca="1" si="352"/>
        <v>-0.37545073607717977</v>
      </c>
      <c r="WY171" s="484">
        <f t="shared" ca="1" si="352"/>
        <v>-0.64522912849816527</v>
      </c>
      <c r="WZ171" s="484">
        <f t="shared" ca="1" si="352"/>
        <v>0.10559307515024371</v>
      </c>
      <c r="XA171" s="484">
        <f t="shared" ca="1" si="352"/>
        <v>6.4328538595846502E-2</v>
      </c>
      <c r="XB171" s="484">
        <f t="shared" ca="1" si="352"/>
        <v>0.21821544394969081</v>
      </c>
      <c r="XC171" s="484">
        <f t="shared" ca="1" si="352"/>
        <v>0.14467461816346364</v>
      </c>
      <c r="XD171" s="484">
        <f t="shared" ca="1" si="348"/>
        <v>-0.2792686855680005</v>
      </c>
      <c r="XE171" s="484">
        <f t="shared" ca="1" si="348"/>
        <v>0.21801347073098662</v>
      </c>
      <c r="XF171" s="484">
        <f t="shared" ca="1" si="348"/>
        <v>0.41324760187774212</v>
      </c>
      <c r="XG171" s="484">
        <f t="shared" ca="1" si="348"/>
        <v>0.1145148206385433</v>
      </c>
      <c r="XH171" s="484">
        <f t="shared" ca="1" si="348"/>
        <v>-0.33958343954762366</v>
      </c>
      <c r="XI171" s="484">
        <f t="shared" ca="1" si="348"/>
        <v>-0.56078518929191046</v>
      </c>
      <c r="XJ171" s="484">
        <f t="shared" ca="1" si="348"/>
        <v>-0.52662500208131269</v>
      </c>
      <c r="XK171" s="484">
        <f t="shared" ca="1" si="348"/>
        <v>-0.54267278110123429</v>
      </c>
      <c r="XL171" s="484">
        <f t="shared" ca="1" si="349"/>
        <v>-0.26077165005330133</v>
      </c>
      <c r="XM171" s="484">
        <f t="shared" ca="1" si="349"/>
        <v>-1.1895382767679479</v>
      </c>
      <c r="XN171" s="484">
        <f t="shared" ca="1" si="349"/>
        <v>2.7828601533139714E-2</v>
      </c>
      <c r="XO171" s="484">
        <f t="shared" ca="1" si="349"/>
        <v>-0.59823304626208174</v>
      </c>
      <c r="XP171" s="484">
        <f t="shared" ca="1" si="349"/>
        <v>-0.57255918212276347</v>
      </c>
      <c r="XQ171" s="484">
        <f t="shared" ca="1" si="349"/>
        <v>-8.50675308720171E-2</v>
      </c>
      <c r="XR171" s="484">
        <f t="shared" ca="1" si="349"/>
        <v>-0.38871778536183971</v>
      </c>
      <c r="XS171" s="484">
        <f t="shared" ca="1" si="349"/>
        <v>-0.55611861992167977</v>
      </c>
      <c r="XT171" s="484">
        <f t="shared" ca="1" si="349"/>
        <v>-0.30327015640201394</v>
      </c>
      <c r="XU171" s="484">
        <f t="shared" ca="1" si="349"/>
        <v>-0.63720289277878872</v>
      </c>
      <c r="XV171" s="484">
        <f t="shared" ca="1" si="349"/>
        <v>-0.30179372854458303</v>
      </c>
      <c r="XW171" s="484">
        <f t="shared" ca="1" si="349"/>
        <v>-0.40427726626791127</v>
      </c>
      <c r="XX171" s="484">
        <f t="shared" ca="1" si="349"/>
        <v>-0.20379943838012618</v>
      </c>
      <c r="XY171" s="484">
        <f t="shared" ca="1" si="349"/>
        <v>-0.24303080179333969</v>
      </c>
      <c r="XZ171" s="484">
        <f t="shared" ca="1" si="349"/>
        <v>-0.56968338057380219</v>
      </c>
      <c r="YA171" s="484">
        <f t="shared" ca="1" si="349"/>
        <v>-0.43779539324227229</v>
      </c>
      <c r="YB171" s="484">
        <f t="shared" ca="1" si="358"/>
        <v>-0.21272953623148902</v>
      </c>
      <c r="YC171" s="484">
        <f t="shared" ca="1" si="359"/>
        <v>-0.17304240180829866</v>
      </c>
      <c r="YD171" s="484">
        <f t="shared" ca="1" si="360"/>
        <v>-0.6068623218308542</v>
      </c>
      <c r="YE171" s="484">
        <f t="shared" ca="1" si="361"/>
        <v>-0.46342509741627064</v>
      </c>
      <c r="YF171" s="484">
        <f t="shared" ca="1" si="362"/>
        <v>-0.18401706144294017</v>
      </c>
      <c r="YG171" s="484">
        <f t="shared" ca="1" si="354"/>
        <v>-0.54699838673676349</v>
      </c>
      <c r="YH171" s="484">
        <f t="shared" ca="1" si="354"/>
        <v>-0.78754319774678472</v>
      </c>
      <c r="YI171" s="484">
        <f t="shared" ca="1" si="354"/>
        <v>-0.25509809787368648</v>
      </c>
      <c r="YJ171" s="484">
        <f t="shared" ca="1" si="354"/>
        <v>-6.5328978837386364E-2</v>
      </c>
      <c r="YK171" s="484">
        <f t="shared" ca="1" si="339"/>
        <v>5.8277766861099353E-2</v>
      </c>
      <c r="YL171" s="484">
        <f t="shared" ca="1" si="339"/>
        <v>0.15139075417761619</v>
      </c>
      <c r="YM171" s="484">
        <f t="shared" ca="1" si="339"/>
        <v>-1.0693845836691747</v>
      </c>
      <c r="YN171" s="484">
        <f t="shared" ca="1" si="339"/>
        <v>-1.2190496461289051</v>
      </c>
      <c r="YO171" s="484">
        <f t="shared" ca="1" si="339"/>
        <v>-0.15410057187431819</v>
      </c>
      <c r="YP171" s="484">
        <f t="shared" ca="1" si="339"/>
        <v>-0.53716755334219179</v>
      </c>
      <c r="YQ171" s="484">
        <f t="shared" ca="1" si="339"/>
        <v>-0.78352011835031787</v>
      </c>
      <c r="YR171" s="484">
        <f t="shared" ca="1" si="339"/>
        <v>-0.73715989978774943</v>
      </c>
      <c r="YU171" s="606" t="s">
        <v>8377</v>
      </c>
      <c r="YV171" s="700" t="str">
        <f t="shared" ca="1" si="304"/>
        <v>C</v>
      </c>
      <c r="YW171" s="479">
        <f t="shared" ca="1" si="327"/>
        <v>0.42858396954537303</v>
      </c>
      <c r="YX171" s="495">
        <f t="shared" ca="1" si="373"/>
        <v>0.68500029280961083</v>
      </c>
      <c r="YY171" s="458">
        <f t="shared" ca="1" si="373"/>
        <v>0.47426922492876733</v>
      </c>
      <c r="YZ171" s="458">
        <f t="shared" ca="1" si="373"/>
        <v>5.5196392184438149E-2</v>
      </c>
      <c r="ZA171" s="459">
        <f t="shared" ca="1" si="373"/>
        <v>0.49986996825867591</v>
      </c>
      <c r="ZB171" s="495">
        <f t="shared" ca="1" si="328"/>
        <v>-0.10724798636078789</v>
      </c>
      <c r="ZC171" s="458">
        <f t="shared" ca="1" si="329"/>
        <v>-0.4966862018812761</v>
      </c>
      <c r="ZD171" s="458">
        <f t="shared" ca="1" si="330"/>
        <v>-0.60892508005291768</v>
      </c>
      <c r="ZE171" s="459">
        <f t="shared" ca="1" si="331"/>
        <v>-0.40489660402760191</v>
      </c>
      <c r="ZF171" s="484">
        <f t="shared" ca="1" si="355"/>
        <v>-3.2485432480444082E-2</v>
      </c>
      <c r="ZG171" s="484">
        <f t="shared" ca="1" si="355"/>
        <v>-7.9385408814590788E-2</v>
      </c>
      <c r="ZH171" s="484">
        <f t="shared" ca="1" si="355"/>
        <v>-6.6861590023482048E-2</v>
      </c>
      <c r="ZI171" s="484">
        <f t="shared" ca="1" si="355"/>
        <v>2.1988880583922777E-2</v>
      </c>
      <c r="ZJ171" s="484">
        <f t="shared" ca="1" si="355"/>
        <v>1.0659583188508518E-2</v>
      </c>
      <c r="ZK171" s="484">
        <f t="shared" ca="1" si="355"/>
        <v>7.3425809550013654E-2</v>
      </c>
      <c r="ZL171" s="484">
        <f t="shared" ca="1" si="355"/>
        <v>2.4672875513209128E-2</v>
      </c>
      <c r="ZM171" s="484">
        <f t="shared" ca="1" si="350"/>
        <v>-9.637358949300015E-2</v>
      </c>
      <c r="ZN171" s="484">
        <f t="shared" ca="1" si="350"/>
        <v>8.9770705925095284E-2</v>
      </c>
      <c r="ZO171" s="484">
        <f t="shared" ca="1" si="350"/>
        <v>2.8984588520071332E-2</v>
      </c>
      <c r="ZP171" s="484">
        <f t="shared" ca="1" si="350"/>
        <v>2.6000050859821721E-2</v>
      </c>
      <c r="ZQ171" s="484">
        <f t="shared" ca="1" si="350"/>
        <v>-1.1497069191506403E-2</v>
      </c>
      <c r="ZR171" s="484">
        <f t="shared" ca="1" si="350"/>
        <v>-4.5981105838852197E-2</v>
      </c>
      <c r="ZS171" s="484">
        <f t="shared" ca="1" si="350"/>
        <v>-6.2263455887370561E-2</v>
      </c>
      <c r="ZT171" s="484">
        <f t="shared" ca="1" si="350"/>
        <v>-2.7291061507312073E-2</v>
      </c>
      <c r="ZU171" s="484">
        <f t="shared" ca="1" si="351"/>
        <v>-1.8682349242909645E-2</v>
      </c>
      <c r="ZV171" s="484">
        <f t="shared" ca="1" si="351"/>
        <v>-8.3701405664608222E-2</v>
      </c>
      <c r="ZW171" s="484">
        <f t="shared" ca="1" si="351"/>
        <v>5.5175234891583769E-3</v>
      </c>
      <c r="ZX171" s="484">
        <f t="shared" ca="1" si="351"/>
        <v>-2.3787414966986643E-2</v>
      </c>
      <c r="ZY171" s="484">
        <f t="shared" ca="1" si="351"/>
        <v>-9.6348193705378546E-2</v>
      </c>
      <c r="ZZ171" s="484">
        <f t="shared" ca="1" si="351"/>
        <v>-7.8155783354792625E-3</v>
      </c>
      <c r="AAA171" s="484">
        <f t="shared" ca="1" si="351"/>
        <v>-2.6842228686879369E-2</v>
      </c>
      <c r="AAB171" s="484">
        <f t="shared" ca="1" si="351"/>
        <v>-0.10150745433592355</v>
      </c>
      <c r="AAC171" s="484">
        <f t="shared" ca="1" si="351"/>
        <v>-7.4874871608304394E-3</v>
      </c>
      <c r="AAD171" s="484">
        <f t="shared" ca="1" si="351"/>
        <v>-7.8682240113631882E-2</v>
      </c>
      <c r="AAE171" s="484">
        <f t="shared" ca="1" si="351"/>
        <v>-4.0219644611828483E-2</v>
      </c>
      <c r="AAF171" s="484">
        <f t="shared" ca="1" si="351"/>
        <v>-6.120902348854227E-2</v>
      </c>
      <c r="AAG171" s="484">
        <f t="shared" ca="1" si="351"/>
        <v>-4.3018323338477257E-2</v>
      </c>
      <c r="AAH171" s="484">
        <f t="shared" ca="1" si="351"/>
        <v>-3.8008707897835295E-2</v>
      </c>
      <c r="AAI171" s="484">
        <f t="shared" ca="1" si="351"/>
        <v>-6.0338538063910964E-2</v>
      </c>
      <c r="AAJ171" s="484">
        <f t="shared" ca="1" si="351"/>
        <v>-5.2025335368730337E-2</v>
      </c>
      <c r="AAK171" s="484">
        <f t="shared" ca="1" si="363"/>
        <v>-3.3183772310049216E-2</v>
      </c>
      <c r="AAL171" s="484">
        <f t="shared" ca="1" si="364"/>
        <v>-1.741238539122681E-2</v>
      </c>
      <c r="AAM171" s="484">
        <f t="shared" ca="1" si="365"/>
        <v>-2.189532836791554E-2</v>
      </c>
      <c r="AAN171" s="484">
        <f t="shared" ca="1" si="366"/>
        <v>-6.1359063816095079E-2</v>
      </c>
      <c r="AAO171" s="484">
        <f t="shared" ca="1" si="367"/>
        <v>-8.7757427120618361E-3</v>
      </c>
      <c r="AAP171" s="484">
        <f t="shared" ca="1" si="357"/>
        <v>-2.8906649957960041E-2</v>
      </c>
      <c r="AAQ171" s="484">
        <f t="shared" ca="1" si="357"/>
        <v>-0.15117325855892658</v>
      </c>
      <c r="AAR171" s="484">
        <f t="shared" ca="1" si="357"/>
        <v>-1.0262314354304794E-2</v>
      </c>
      <c r="AAS171" s="484">
        <f t="shared" ca="1" si="357"/>
        <v>-2.9890571336918708E-3</v>
      </c>
      <c r="AAT171" s="484">
        <f t="shared" ca="1" si="340"/>
        <v>0.1027465411596778</v>
      </c>
      <c r="AAU171" s="484">
        <f t="shared" ca="1" si="340"/>
        <v>0.12363824729832018</v>
      </c>
      <c r="AAV171" s="484">
        <f t="shared" ca="1" si="340"/>
        <v>-8.8571357168320833E-2</v>
      </c>
      <c r="AAW171" s="484">
        <f t="shared" ca="1" si="340"/>
        <v>-6.3917050252045346E-2</v>
      </c>
      <c r="AAX171" s="484">
        <f t="shared" ca="1" si="340"/>
        <v>-1.9743758148391782E-2</v>
      </c>
      <c r="AAY171" s="484">
        <f t="shared" ca="1" si="340"/>
        <v>-0.12312049482031152</v>
      </c>
      <c r="AAZ171" s="484">
        <f t="shared" ca="1" si="340"/>
        <v>-0.11856365915979221</v>
      </c>
      <c r="ABA171" s="484">
        <f t="shared" ca="1" si="340"/>
        <v>-0.10451532592333997</v>
      </c>
    </row>
    <row r="172" spans="1:729" ht="15" customHeight="1" x14ac:dyDescent="0.35">
      <c r="A172" s="498">
        <v>170</v>
      </c>
      <c r="B172" s="628"/>
      <c r="C172" s="606" t="s">
        <v>8403</v>
      </c>
      <c r="D172" s="629">
        <v>752</v>
      </c>
      <c r="E172" s="630" t="s">
        <v>8404</v>
      </c>
      <c r="F172" s="631" t="s">
        <v>1351</v>
      </c>
      <c r="G172" s="632">
        <v>10099.27</v>
      </c>
      <c r="H172" s="504">
        <v>574298.58705668163</v>
      </c>
      <c r="I172" s="505">
        <v>55840</v>
      </c>
      <c r="J172" s="515" t="s">
        <v>8405</v>
      </c>
      <c r="K172" s="469">
        <v>2</v>
      </c>
      <c r="L172" s="735" t="s">
        <v>8406</v>
      </c>
      <c r="M172" s="817">
        <v>6</v>
      </c>
      <c r="N172" s="818">
        <v>0.9365</v>
      </c>
      <c r="O172" s="819">
        <v>0.9</v>
      </c>
      <c r="P172" s="820">
        <v>0.96250000000000002</v>
      </c>
      <c r="Q172" s="821">
        <v>0.94710000000000005</v>
      </c>
      <c r="R172" s="818">
        <v>0.82140000000000002</v>
      </c>
      <c r="S172" s="822">
        <v>0.88819999999999999</v>
      </c>
      <c r="T172" s="822">
        <v>0.94440000000000002</v>
      </c>
      <c r="U172" s="822">
        <v>0.87680999999999998</v>
      </c>
      <c r="V172" s="822">
        <v>0.70079999999999998</v>
      </c>
      <c r="W172" s="656" t="s">
        <v>8407</v>
      </c>
      <c r="X172" s="875" t="s">
        <v>8408</v>
      </c>
      <c r="Y172" s="517">
        <v>5</v>
      </c>
      <c r="Z172" s="517">
        <v>3</v>
      </c>
      <c r="AA172" s="519" t="s">
        <v>8409</v>
      </c>
      <c r="AB172" s="903">
        <v>2017</v>
      </c>
      <c r="AC172" s="369">
        <v>2</v>
      </c>
      <c r="AD172" s="572" t="s">
        <v>8410</v>
      </c>
      <c r="AE172" s="817">
        <v>1</v>
      </c>
      <c r="AF172" s="751" t="s">
        <v>8411</v>
      </c>
      <c r="AG172" s="578" t="s">
        <v>8407</v>
      </c>
      <c r="AH172" s="647">
        <v>1</v>
      </c>
      <c r="AI172" s="647">
        <v>7</v>
      </c>
      <c r="AJ172" s="647">
        <v>2018</v>
      </c>
      <c r="AK172" s="752" t="s">
        <v>1600</v>
      </c>
      <c r="AL172" s="765" t="s">
        <v>1188</v>
      </c>
      <c r="AM172" s="650">
        <v>1</v>
      </c>
      <c r="AN172" s="647" t="s">
        <v>1188</v>
      </c>
      <c r="AO172" s="647">
        <v>1</v>
      </c>
      <c r="AP172" s="647">
        <v>1</v>
      </c>
      <c r="AQ172" s="647">
        <v>1</v>
      </c>
      <c r="AR172" s="647">
        <v>1</v>
      </c>
      <c r="AS172" s="647">
        <v>1</v>
      </c>
      <c r="AT172" s="647">
        <v>1</v>
      </c>
      <c r="AU172" s="648">
        <v>1</v>
      </c>
      <c r="AV172" s="785" t="s">
        <v>8412</v>
      </c>
      <c r="AW172" s="642" t="s">
        <v>8413</v>
      </c>
      <c r="AX172" s="643">
        <v>2</v>
      </c>
      <c r="AY172" s="709" t="s">
        <v>8414</v>
      </c>
      <c r="AZ172" s="645">
        <v>2</v>
      </c>
      <c r="BA172" s="603" t="s">
        <v>8415</v>
      </c>
      <c r="BB172" s="631" t="s">
        <v>8416</v>
      </c>
      <c r="BC172" s="646" t="s">
        <v>747</v>
      </c>
      <c r="BD172" s="631" t="s">
        <v>1607</v>
      </c>
      <c r="BE172" s="631" t="s">
        <v>1317</v>
      </c>
      <c r="BF172" s="631">
        <v>3</v>
      </c>
      <c r="BG172" s="631">
        <v>2006</v>
      </c>
      <c r="BH172" s="631" t="s">
        <v>1197</v>
      </c>
      <c r="BI172" s="631">
        <v>1</v>
      </c>
      <c r="BJ172" s="631">
        <v>1</v>
      </c>
      <c r="BK172" s="631" t="s">
        <v>1262</v>
      </c>
      <c r="BL172" s="631" t="s">
        <v>1257</v>
      </c>
      <c r="BM172" s="785" t="s">
        <v>8417</v>
      </c>
      <c r="BN172" s="647">
        <v>1789</v>
      </c>
      <c r="BO172" s="709" t="s">
        <v>8418</v>
      </c>
      <c r="BP172" s="647">
        <v>1990</v>
      </c>
      <c r="BQ172" s="647">
        <v>2</v>
      </c>
      <c r="BR172" s="647">
        <v>4</v>
      </c>
      <c r="BS172" s="647" t="s">
        <v>1188</v>
      </c>
      <c r="BT172" s="647" t="s">
        <v>1188</v>
      </c>
      <c r="BU172" s="647" t="s">
        <v>1188</v>
      </c>
      <c r="BV172" s="648" t="s">
        <v>1188</v>
      </c>
      <c r="BW172" s="649" t="s">
        <v>8419</v>
      </c>
      <c r="BX172" s="650">
        <v>2003</v>
      </c>
      <c r="BY172" s="647" t="s">
        <v>1611</v>
      </c>
      <c r="BZ172" s="651" t="s">
        <v>7936</v>
      </c>
      <c r="CA172" s="647">
        <v>2</v>
      </c>
      <c r="CB172" s="647" t="s">
        <v>1214</v>
      </c>
      <c r="CC172" s="557" t="s">
        <v>8420</v>
      </c>
      <c r="CD172" s="652">
        <v>2003</v>
      </c>
      <c r="CE172" s="647">
        <v>3</v>
      </c>
      <c r="CF172" s="647">
        <v>3</v>
      </c>
      <c r="CG172" s="515" t="s">
        <v>8421</v>
      </c>
      <c r="CH172" s="647">
        <v>1636</v>
      </c>
      <c r="CI172" s="647">
        <v>1952</v>
      </c>
      <c r="CJ172" s="647">
        <v>3</v>
      </c>
      <c r="CK172" s="651" t="s">
        <v>8422</v>
      </c>
      <c r="CL172" s="651" t="s">
        <v>8423</v>
      </c>
      <c r="CM172" s="647">
        <v>2</v>
      </c>
      <c r="CN172" s="647" t="s">
        <v>1214</v>
      </c>
      <c r="CO172" s="709" t="s">
        <v>8424</v>
      </c>
      <c r="CP172" s="647">
        <v>1998</v>
      </c>
      <c r="CQ172" s="647">
        <v>3</v>
      </c>
      <c r="CR172" s="650">
        <v>3</v>
      </c>
      <c r="CS172" s="551" t="s">
        <v>8425</v>
      </c>
      <c r="CT172" s="647">
        <v>2001</v>
      </c>
      <c r="CU172" s="648">
        <v>3</v>
      </c>
      <c r="CV172" s="653" t="s">
        <v>1188</v>
      </c>
      <c r="CW172" s="554" t="s">
        <v>1188</v>
      </c>
      <c r="CX172" s="657">
        <v>1</v>
      </c>
      <c r="CY172" s="709" t="s">
        <v>8426</v>
      </c>
      <c r="CZ172" s="647">
        <v>2002</v>
      </c>
      <c r="DA172" s="657">
        <v>3</v>
      </c>
      <c r="DB172" s="723">
        <v>1444700</v>
      </c>
      <c r="DC172" s="753">
        <v>3</v>
      </c>
      <c r="DD172" s="659" t="s">
        <v>1493</v>
      </c>
      <c r="DE172" s="648">
        <v>2017</v>
      </c>
      <c r="DF172" s="708" t="s">
        <v>8427</v>
      </c>
      <c r="DG172" s="664" t="s">
        <v>8428</v>
      </c>
      <c r="DH172" s="666">
        <v>1</v>
      </c>
      <c r="DI172" s="710" t="s">
        <v>1262</v>
      </c>
      <c r="DJ172" s="578" t="s">
        <v>8429</v>
      </c>
      <c r="DK172" s="665">
        <v>2012</v>
      </c>
      <c r="DL172" s="665">
        <v>3</v>
      </c>
      <c r="DM172" s="655">
        <v>2</v>
      </c>
      <c r="DN172" s="790" t="s">
        <v>8427</v>
      </c>
      <c r="DO172" s="664" t="s">
        <v>8428</v>
      </c>
      <c r="DP172" s="663">
        <v>1</v>
      </c>
      <c r="DQ172" s="642" t="s">
        <v>1262</v>
      </c>
      <c r="DR172" s="578" t="s">
        <v>8430</v>
      </c>
      <c r="DS172" s="753">
        <v>2012</v>
      </c>
      <c r="DT172" s="753">
        <v>3</v>
      </c>
      <c r="DU172" s="655">
        <v>2</v>
      </c>
      <c r="DV172" s="651" t="s">
        <v>8431</v>
      </c>
      <c r="DW172" s="578" t="s">
        <v>8432</v>
      </c>
      <c r="DX172" s="647">
        <v>2011</v>
      </c>
      <c r="DY172" s="647">
        <v>3</v>
      </c>
      <c r="DZ172" s="650">
        <v>1</v>
      </c>
      <c r="EA172" s="743" t="s">
        <v>8433</v>
      </c>
      <c r="EB172" s="539" t="s">
        <v>8434</v>
      </c>
      <c r="EC172" s="647">
        <v>1</v>
      </c>
      <c r="ED172" s="668" t="s">
        <v>1262</v>
      </c>
      <c r="EE172" s="647">
        <v>2011</v>
      </c>
      <c r="EF172" s="647">
        <v>3</v>
      </c>
      <c r="EG172" s="650" t="s">
        <v>1505</v>
      </c>
      <c r="EH172" s="648" t="s">
        <v>1275</v>
      </c>
      <c r="EI172" s="551" t="s">
        <v>8412</v>
      </c>
      <c r="EJ172" s="651" t="s">
        <v>8413</v>
      </c>
      <c r="EK172" s="647" t="s">
        <v>1188</v>
      </c>
      <c r="EL172" s="647" t="s">
        <v>1188</v>
      </c>
      <c r="EM172" s="669" t="s">
        <v>1188</v>
      </c>
      <c r="EN172" s="647" t="s">
        <v>1188</v>
      </c>
      <c r="EO172" s="670" t="s">
        <v>1188</v>
      </c>
      <c r="EP172" s="556">
        <v>0</v>
      </c>
      <c r="EQ172" s="556" t="s">
        <v>1188</v>
      </c>
      <c r="ER172" s="651" t="s">
        <v>1188</v>
      </c>
      <c r="ES172" s="556" t="s">
        <v>1188</v>
      </c>
      <c r="ET172" s="556">
        <v>0</v>
      </c>
      <c r="EU172" s="671">
        <v>0</v>
      </c>
      <c r="EV172" s="672"/>
      <c r="EW172" s="673"/>
      <c r="EX172" s="674"/>
      <c r="EY172" s="631" t="s">
        <v>1188</v>
      </c>
      <c r="EZ172" s="631" t="s">
        <v>1188</v>
      </c>
      <c r="FA172" s="675"/>
      <c r="FB172" s="648">
        <v>0</v>
      </c>
      <c r="FC172" s="676" t="s">
        <v>2460</v>
      </c>
      <c r="FD172" s="647" t="s">
        <v>1012</v>
      </c>
      <c r="FE172" s="648"/>
      <c r="FF172" s="652" t="s">
        <v>1379</v>
      </c>
      <c r="FG172" s="563" t="s">
        <v>1282</v>
      </c>
      <c r="FH172" s="631" t="str">
        <f t="shared" si="266"/>
        <v>A</v>
      </c>
      <c r="FI172" s="677">
        <f t="shared" si="267"/>
        <v>3.5555555555555554</v>
      </c>
      <c r="FJ172" s="678">
        <f t="shared" si="268"/>
        <v>4</v>
      </c>
      <c r="FK172" s="679">
        <f t="shared" si="269"/>
        <v>4</v>
      </c>
      <c r="FL172" s="680">
        <f t="shared" si="270"/>
        <v>2.6666666666666665</v>
      </c>
      <c r="FM172" s="681">
        <v>2</v>
      </c>
      <c r="FN172" s="430">
        <v>2018</v>
      </c>
      <c r="FO172" s="686" t="s">
        <v>8435</v>
      </c>
      <c r="FP172" s="557" t="s">
        <v>8436</v>
      </c>
      <c r="FQ172" s="430">
        <v>2</v>
      </c>
      <c r="FR172" s="682" t="s">
        <v>1285</v>
      </c>
      <c r="FS172" s="369">
        <v>2</v>
      </c>
      <c r="FT172" s="430">
        <v>2019</v>
      </c>
      <c r="FU172" s="572" t="s">
        <v>8437</v>
      </c>
      <c r="FV172" s="369">
        <v>2</v>
      </c>
      <c r="FW172" s="430">
        <v>2019</v>
      </c>
      <c r="FX172" s="572" t="s">
        <v>8438</v>
      </c>
      <c r="FY172" s="369">
        <v>1</v>
      </c>
      <c r="FZ172" s="430">
        <v>2019</v>
      </c>
      <c r="GA172" s="686" t="s">
        <v>2941</v>
      </c>
      <c r="GB172" s="572" t="s">
        <v>8439</v>
      </c>
      <c r="GC172" s="369">
        <v>2</v>
      </c>
      <c r="GD172" s="430">
        <v>2018</v>
      </c>
      <c r="GE172" s="686" t="s">
        <v>8318</v>
      </c>
      <c r="GF172" s="572" t="s">
        <v>8440</v>
      </c>
      <c r="GG172" s="369">
        <v>2</v>
      </c>
      <c r="GH172" s="430">
        <v>2018</v>
      </c>
      <c r="GI172" s="686" t="s">
        <v>8441</v>
      </c>
      <c r="GJ172" s="572" t="s">
        <v>8442</v>
      </c>
      <c r="GK172" s="369">
        <v>2</v>
      </c>
      <c r="GL172" s="430">
        <v>2008</v>
      </c>
      <c r="GM172" s="686" t="s">
        <v>8443</v>
      </c>
      <c r="GN172" s="572" t="s">
        <v>8444</v>
      </c>
      <c r="GO172" s="681">
        <v>1</v>
      </c>
      <c r="GP172" s="861" t="s">
        <v>8445</v>
      </c>
      <c r="GQ172" s="958">
        <v>0</v>
      </c>
      <c r="GR172" s="958">
        <v>1</v>
      </c>
      <c r="GS172" s="958">
        <v>0</v>
      </c>
      <c r="GT172" s="959">
        <v>1</v>
      </c>
      <c r="GU172" s="945">
        <v>1</v>
      </c>
      <c r="GV172" s="730" t="s">
        <v>8446</v>
      </c>
      <c r="GW172" s="843">
        <v>1</v>
      </c>
      <c r="GX172" s="944">
        <v>0</v>
      </c>
      <c r="GY172" s="945">
        <v>0</v>
      </c>
      <c r="GZ172" s="946" t="s">
        <v>1188</v>
      </c>
      <c r="HA172" s="583" t="s">
        <v>1293</v>
      </c>
      <c r="HB172" s="584">
        <v>1</v>
      </c>
      <c r="HC172" s="585">
        <v>2</v>
      </c>
      <c r="HD172" s="586" t="s">
        <v>3883</v>
      </c>
      <c r="HE172" s="471" t="s">
        <v>8447</v>
      </c>
      <c r="HF172" s="587">
        <v>1973</v>
      </c>
      <c r="HG172" s="587">
        <v>1998</v>
      </c>
      <c r="HH172" s="588">
        <v>2</v>
      </c>
      <c r="HI172" s="586" t="s">
        <v>8448</v>
      </c>
      <c r="HJ172" s="471" t="s">
        <v>8449</v>
      </c>
      <c r="HK172" s="691">
        <v>1973</v>
      </c>
      <c r="HL172" s="692">
        <v>2</v>
      </c>
      <c r="HM172" s="591" t="s">
        <v>8450</v>
      </c>
      <c r="HN172" s="592">
        <v>1766</v>
      </c>
      <c r="HO172" s="681" t="s">
        <v>1188</v>
      </c>
      <c r="HP172" s="574" t="s">
        <v>1188</v>
      </c>
      <c r="HQ172" s="472" t="str">
        <f t="shared" si="271"/>
        <v>-</v>
      </c>
      <c r="HR172" s="593" t="s">
        <v>1188</v>
      </c>
      <c r="HS172" s="574" t="s">
        <v>1188</v>
      </c>
      <c r="HT172" s="574" t="s">
        <v>1188</v>
      </c>
      <c r="HU172" s="574" t="s">
        <v>1188</v>
      </c>
      <c r="HV172" s="574" t="s">
        <v>1188</v>
      </c>
      <c r="HW172" s="574" t="s">
        <v>1188</v>
      </c>
      <c r="HX172" s="574" t="s">
        <v>1188</v>
      </c>
      <c r="HY172" s="574" t="s">
        <v>1188</v>
      </c>
      <c r="HZ172" s="574" t="s">
        <v>1188</v>
      </c>
      <c r="IA172" s="574" t="s">
        <v>1188</v>
      </c>
      <c r="IB172" s="574" t="s">
        <v>1188</v>
      </c>
      <c r="IC172" s="574" t="s">
        <v>1188</v>
      </c>
      <c r="ID172" s="681" t="s">
        <v>1188</v>
      </c>
      <c r="IE172" s="369" t="s">
        <v>1188</v>
      </c>
      <c r="IF172" s="574" t="s">
        <v>1188</v>
      </c>
      <c r="IG172" s="472" t="str">
        <f t="shared" si="272"/>
        <v>-</v>
      </c>
      <c r="IH172" s="609">
        <v>0.86174049424979993</v>
      </c>
      <c r="II172" s="694">
        <v>0.85937352813729229</v>
      </c>
      <c r="IJ172" s="695">
        <v>0.77785742877823649</v>
      </c>
      <c r="IK172" s="696">
        <v>0.92039491824235831</v>
      </c>
      <c r="IL172" s="696">
        <v>0.8491125242013936</v>
      </c>
      <c r="IM172" s="697">
        <v>0.89012924132718085</v>
      </c>
      <c r="IN172" s="599">
        <v>3</v>
      </c>
      <c r="IO172" s="600">
        <v>1</v>
      </c>
      <c r="IP172" s="601">
        <v>1</v>
      </c>
      <c r="IQ172" s="600">
        <v>40</v>
      </c>
      <c r="IR172" s="587">
        <v>60</v>
      </c>
      <c r="IS172" s="601">
        <v>100</v>
      </c>
      <c r="IT172" s="599" t="s">
        <v>1188</v>
      </c>
      <c r="IU172" s="600" t="s">
        <v>1188</v>
      </c>
      <c r="IV172" s="587" t="s">
        <v>1188</v>
      </c>
      <c r="IW172" s="601" t="s">
        <v>1188</v>
      </c>
      <c r="IX172" s="602" t="s">
        <v>1188</v>
      </c>
      <c r="IY172" s="681">
        <v>1</v>
      </c>
      <c r="IZ172" s="603" t="s">
        <v>8451</v>
      </c>
      <c r="JA172" s="681">
        <v>2</v>
      </c>
      <c r="JB172" s="603" t="s">
        <v>8452</v>
      </c>
      <c r="JC172" s="681">
        <v>2</v>
      </c>
      <c r="JD172" s="430" t="s">
        <v>1866</v>
      </c>
      <c r="JE172" s="686" t="s">
        <v>8453</v>
      </c>
      <c r="JF172" s="557" t="s">
        <v>8454</v>
      </c>
      <c r="JG172" s="592">
        <v>2019</v>
      </c>
      <c r="JH172" s="369">
        <v>2</v>
      </c>
      <c r="JI172" s="430">
        <v>2</v>
      </c>
      <c r="JJ172" s="686" t="s">
        <v>8455</v>
      </c>
      <c r="JK172" s="557" t="s">
        <v>8409</v>
      </c>
      <c r="JL172" s="592">
        <v>2017</v>
      </c>
      <c r="JM172" s="369">
        <v>1</v>
      </c>
      <c r="JN172" s="430">
        <v>2</v>
      </c>
      <c r="JO172" s="430">
        <v>1</v>
      </c>
      <c r="JP172" s="686" t="s">
        <v>8456</v>
      </c>
      <c r="JQ172" s="557" t="s">
        <v>8457</v>
      </c>
      <c r="JR172" s="592">
        <v>2020</v>
      </c>
      <c r="JS172" s="369">
        <v>2</v>
      </c>
      <c r="JT172" s="430">
        <v>3</v>
      </c>
      <c r="JU172" s="686" t="s">
        <v>8458</v>
      </c>
      <c r="JV172" s="557" t="s">
        <v>8457</v>
      </c>
      <c r="JW172" s="592">
        <v>2019</v>
      </c>
      <c r="JX172" s="606">
        <v>3</v>
      </c>
      <c r="JY172" s="750" t="s">
        <v>8459</v>
      </c>
      <c r="JZ172" s="606">
        <v>2019</v>
      </c>
      <c r="KA172" s="606">
        <f t="shared" si="273"/>
        <v>6</v>
      </c>
      <c r="KB172" s="606">
        <v>2</v>
      </c>
      <c r="KC172" s="606">
        <v>2</v>
      </c>
      <c r="KD172" s="606">
        <v>1</v>
      </c>
      <c r="KE172" s="606">
        <v>1</v>
      </c>
      <c r="KF172" s="606">
        <f t="shared" si="274"/>
        <v>0</v>
      </c>
      <c r="KG172" s="606"/>
      <c r="KH172" s="606"/>
      <c r="KI172" s="606"/>
      <c r="KJ172" s="606"/>
      <c r="KK172" s="606">
        <v>1</v>
      </c>
      <c r="KL172" s="606">
        <v>1</v>
      </c>
      <c r="KM172" s="608">
        <f t="shared" si="345"/>
        <v>0.86598012447357176</v>
      </c>
      <c r="KN172" s="609">
        <v>1.8299006223678589</v>
      </c>
      <c r="KO172" s="609">
        <v>97.115386962890625</v>
      </c>
      <c r="KP172" s="610">
        <v>7</v>
      </c>
      <c r="KQ172" s="608">
        <f t="shared" si="346"/>
        <v>0.9236956119537354</v>
      </c>
      <c r="KR172" s="609">
        <v>2.1184780597686768</v>
      </c>
      <c r="KS172" s="609">
        <v>98.557693481445313</v>
      </c>
      <c r="KT172" s="610">
        <v>9</v>
      </c>
      <c r="KU172" s="610">
        <v>85</v>
      </c>
      <c r="KV172" s="606" t="s">
        <v>5586</v>
      </c>
      <c r="KW172" s="606" t="s">
        <v>8403</v>
      </c>
      <c r="KX172" s="700" t="str">
        <f t="shared" ca="1" si="275"/>
        <v>A</v>
      </c>
      <c r="KY172" s="701">
        <f t="shared" ca="1" si="276"/>
        <v>0.88590327696652427</v>
      </c>
      <c r="KZ172" s="702">
        <f ca="1">SUM(LD172:LR172)/KZ$209</f>
        <v>0.7738235294117648</v>
      </c>
      <c r="LA172" s="703">
        <f ca="1">SUM(LS172:LX172)/LA$209</f>
        <v>0.92380952380952375</v>
      </c>
      <c r="LB172" s="703">
        <f ca="1">SUM(LY172:MJ172)/LB$209</f>
        <v>0.85118333333333329</v>
      </c>
      <c r="LC172" s="704">
        <f ca="1">SUM(MK172:MY172)/LC$209</f>
        <v>0.99479672131147545</v>
      </c>
      <c r="LD172" s="696" cm="1">
        <f t="array" aca="1" ref="LD172" ca="1">INDIRECT(LD$203&amp;ROW())*LD$205</f>
        <v>4</v>
      </c>
      <c r="LE172" s="696" cm="1">
        <f t="array" aca="1" ref="LE172" ca="1">INDIRECT(LE$203&amp;ROW())*LE$205</f>
        <v>8</v>
      </c>
      <c r="LF172" s="696" cm="1">
        <f t="array" aca="1" ref="LF172" ca="1">INDIRECT(LF$203&amp;ROW())*LF$205</f>
        <v>8</v>
      </c>
      <c r="LG172" s="696" cm="1">
        <f t="array" aca="1" ref="LG172" ca="1">INDIRECT(LG$203&amp;ROW())*LG$205</f>
        <v>3</v>
      </c>
      <c r="LH172" s="696" cm="1">
        <f t="array" aca="1" ref="LH172" ca="1">INDIRECT(LH$203&amp;ROW())*LH$205</f>
        <v>2</v>
      </c>
      <c r="LI172" s="696" cm="1">
        <f t="array" aca="1" ref="LI172" ca="1">INDIRECT(LI$203&amp;ROW())*LI$205</f>
        <v>3</v>
      </c>
      <c r="LJ172" s="696" cm="1">
        <f t="array" aca="1" ref="LJ172" ca="1">INDIRECT(LJ$203&amp;ROW())*LJ$205</f>
        <v>3</v>
      </c>
      <c r="LK172" s="696" cm="1">
        <f t="array" aca="1" ref="LK172" ca="1">INDIRECT(LK$203&amp;ROW())*LK$205</f>
        <v>3</v>
      </c>
      <c r="LL172" s="696" cm="1">
        <f t="array" aca="1" ref="LL172" ca="1">INDIRECT(LL$203&amp;ROW())*LL$205</f>
        <v>3</v>
      </c>
      <c r="LM172" s="696" cm="1">
        <f t="array" aca="1" ref="LM172" ca="1">INDIRECT(LM$203&amp;ROW())*LM$205</f>
        <v>6</v>
      </c>
      <c r="LN172" s="696" cm="1">
        <f t="array" aca="1" ref="LN172" ca="1">INDIRECT(LN$203&amp;ROW())*LN$205</f>
        <v>3</v>
      </c>
      <c r="LO172" s="696" cm="1">
        <f t="array" aca="1" ref="LO172" ca="1">INDIRECT(LO$203&amp;ROW())*LO$205</f>
        <v>0</v>
      </c>
      <c r="LP172" s="696" cm="1">
        <f t="array" aca="1" ref="LP172" ca="1">INDIRECT(LP$203&amp;ROW())*LP$205</f>
        <v>6</v>
      </c>
      <c r="LQ172" s="696" cm="1">
        <f t="array" aca="1" ref="LQ172" ca="1">IF(INDIRECT(LQ$203&amp;ROW())="-",0,INDIRECT(LQ$203&amp;ROW())*LQ$205)</f>
        <v>5.7750000000000004</v>
      </c>
      <c r="LR172" s="696" cm="1">
        <f t="array" aca="1" ref="LR172" ca="1">INDIRECT(LR$203&amp;ROW())*LR$205</f>
        <v>8</v>
      </c>
      <c r="LS172" s="696" cm="1">
        <f t="array" aca="1" ref="LS172" ca="1">IF(INDIRECT(LS$203&amp;ROW())="-",0,INDIRECT(LS$203&amp;ROW())*LS$205)</f>
        <v>5.4</v>
      </c>
      <c r="LT172" s="696" cm="1">
        <f t="array" aca="1" ref="LT172" ca="1">INDIRECT(LT$203&amp;ROW())*LT$205</f>
        <v>4</v>
      </c>
      <c r="LU172" s="696" cm="1">
        <f t="array" aca="1" ref="LU172" ca="1">INDIRECT(LU$203&amp;ROW())*LU$205</f>
        <v>3</v>
      </c>
      <c r="LV172" s="696" cm="1">
        <f t="array" aca="1" ref="LV172" ca="1">INDIRECT(LV$203&amp;ROW())*LV$205</f>
        <v>3</v>
      </c>
      <c r="LW172" s="696" cm="1">
        <f t="array" aca="1" ref="LW172" ca="1">INDIRECT(LW$203&amp;ROW())*LW$205</f>
        <v>1</v>
      </c>
      <c r="LX172" s="696" cm="1">
        <f t="array" aca="1" ref="LX172" ca="1">INDIRECT(LX$203&amp;ROW())*LX$205</f>
        <v>3</v>
      </c>
      <c r="LY172" s="696" cm="1">
        <f t="array" aca="1" ref="LY172" ca="1">IF(INDIRECT(LY$203&amp;ROW())="-",0,INDIRECT(LY$203&amp;ROW())*LY$205)</f>
        <v>4.9283999999999999</v>
      </c>
      <c r="LZ172" s="696" cm="1">
        <f t="array" aca="1" ref="LZ172" ca="1">INDIRECT(LZ$203&amp;ROW())*LZ$205</f>
        <v>2</v>
      </c>
      <c r="MA172" s="696" cm="1">
        <f t="array" aca="1" ref="MA172" ca="1">INDIRECT(MA$203&amp;ROW())*MA$205</f>
        <v>4</v>
      </c>
      <c r="MB172" s="696" cm="1">
        <f t="array" aca="1" ref="MB172" ca="1">INDIRECT(MB$203&amp;ROW())*MB$205</f>
        <v>4</v>
      </c>
      <c r="MC172" s="696" cm="1">
        <f t="array" aca="1" ref="MC172" ca="1">IF($MB172=0,0,INDIRECT(MC$203&amp;ROW())*MC$205)</f>
        <v>0</v>
      </c>
      <c r="MD172" s="696" cm="1">
        <f t="array" aca="1" ref="MD172" ca="1">IF($MB172=0,0,INDIRECT(MD$203&amp;ROW())*MD$205)</f>
        <v>0.5</v>
      </c>
      <c r="ME172" s="696" cm="1">
        <f t="array" aca="1" ref="ME172" ca="1">IF($MB172=0,0,INDIRECT(ME$203&amp;ROW())*ME$205)</f>
        <v>0</v>
      </c>
      <c r="MF172" s="696" cm="1">
        <f t="array" aca="1" ref="MF172" ca="1">IF($MB172=0,0,INDIRECT(MF$203&amp;ROW())*MF$205)</f>
        <v>0.5</v>
      </c>
      <c r="MG172" s="696" cm="1">
        <f t="array" aca="1" ref="MG172" ca="1">INDIRECT(MG$203&amp;ROW())*MG$205</f>
        <v>4</v>
      </c>
      <c r="MH172" s="696" cm="1">
        <f t="array" aca="1" ref="MH172" ca="1">IF($MG172=0,0,INDIRECT(MH$203&amp;ROW())*MH$205)</f>
        <v>0.5</v>
      </c>
      <c r="MI172" s="696" cm="1">
        <f t="array" aca="1" ref="MI172" ca="1">IF($MG172=0,0,INDIRECT(MI$203&amp;ROW())*MI$205)</f>
        <v>0</v>
      </c>
      <c r="MJ172" s="696" cm="1">
        <f t="array" aca="1" ref="MJ172" ca="1">INDIRECT(MJ$203&amp;ROW())*MJ$205</f>
        <v>0</v>
      </c>
      <c r="MK172" s="696" cm="1">
        <f t="array" aca="1" ref="MK172" ca="1">INDIRECT(MK$203&amp;ROW())*MK$205</f>
        <v>4</v>
      </c>
      <c r="ML172" s="696" cm="1">
        <f t="array" aca="1" ref="ML172" ca="1">INDIRECT(ML$203&amp;ROW())*ML$205</f>
        <v>6</v>
      </c>
      <c r="MM172" s="696" cm="1">
        <f t="array" aca="1" ref="MM172" ca="1">INDIRECT(MM$203&amp;ROW())*MM$205</f>
        <v>6</v>
      </c>
      <c r="MN172" s="696" cm="1">
        <f t="array" aca="1" ref="MN172" ca="1">INDIRECT(MN$203&amp;ROW())*MN$205</f>
        <v>8</v>
      </c>
      <c r="MO172" s="696" cm="1">
        <f t="array" aca="1" ref="MO172" ca="1">INDIRECT(MO$203&amp;ROW())*MO$205</f>
        <v>2</v>
      </c>
      <c r="MP172" s="696" cm="1">
        <f t="array" aca="1" ref="MP172" ca="1">INDIRECT(MP$203&amp;ROW())*MP$205</f>
        <v>2</v>
      </c>
      <c r="MQ172" s="696" cm="1">
        <f t="array" aca="1" ref="MQ172" ca="1">INDIRECT(MQ$203&amp;ROW())*MQ$205</f>
        <v>2</v>
      </c>
      <c r="MR172" s="696" cm="1">
        <f t="array" aca="1" ref="MR172" ca="1">INDIRECT(MR$203&amp;ROW())*MR$205</f>
        <v>2</v>
      </c>
      <c r="MS172" s="696" cm="1">
        <f t="array" aca="1" ref="MS172" ca="1">INDIRECT(MS$203&amp;ROW())*MS$205</f>
        <v>2</v>
      </c>
      <c r="MT172" s="696" cm="1">
        <f t="array" aca="1" ref="MT172" ca="1">INDIRECT(MT$203&amp;ROW())*MT$205</f>
        <v>3</v>
      </c>
      <c r="MU172" s="696" cm="1">
        <f t="array" aca="1" ref="MU172" ca="1">INDIRECT(MU$203&amp;ROW())*MU$205</f>
        <v>2</v>
      </c>
      <c r="MV172" s="696" cm="1">
        <f t="array" aca="1" ref="MV172" ca="1">IF(INDIRECT(MV$203&amp;ROW())="-",0,INDIRECT(MV$203&amp;ROW())*MV$205)</f>
        <v>5.6826000000000008</v>
      </c>
      <c r="MW172" s="696" cm="1">
        <f t="array" aca="1" ref="MW172" ca="1">INDIRECT(MW$203&amp;ROW())*MW$205</f>
        <v>4</v>
      </c>
      <c r="MX172" s="696" cm="1">
        <f t="array" aca="1" ref="MX172" ca="1">INDIRECT(MX$203&amp;ROW())*MX$205</f>
        <v>4</v>
      </c>
      <c r="MY172" s="696" cm="1">
        <f t="array" aca="1" ref="MY172" ca="1">INDIRECT(MY$203&amp;ROW())*MY$205</f>
        <v>8</v>
      </c>
      <c r="NA172" s="701">
        <f t="shared" si="277"/>
        <v>0.82835365853658538</v>
      </c>
      <c r="NB172" s="617">
        <f t="shared" si="278"/>
        <v>0.92142857142857149</v>
      </c>
      <c r="NC172" s="695">
        <f t="shared" si="279"/>
        <v>0.67856923076923081</v>
      </c>
      <c r="ND172" s="697">
        <f t="shared" si="280"/>
        <v>0.99804074074074067</v>
      </c>
      <c r="NE172" s="694">
        <f t="shared" si="281"/>
        <v>0.85659805036878212</v>
      </c>
      <c r="NF172" s="682" t="str">
        <f t="shared" si="282"/>
        <v>A</v>
      </c>
      <c r="NH172" s="606" t="s">
        <v>8403</v>
      </c>
      <c r="NI172" s="563" t="str">
        <f>IF(N172&gt;=0.75,"A",IF(N172&gt;=0.5,"B",IF(N172&gt;=0.25,"C","D")))</f>
        <v>A</v>
      </c>
      <c r="NJ172" s="563" t="str">
        <f t="shared" si="283"/>
        <v>A</v>
      </c>
      <c r="NK172" s="563" t="str">
        <f t="shared" ca="1" si="284"/>
        <v>A</v>
      </c>
      <c r="NL172" s="563" t="str">
        <f t="shared" ca="1" si="285"/>
        <v>A</v>
      </c>
      <c r="NM172" s="563" t="str">
        <f t="shared" ca="1" si="286"/>
        <v>A</v>
      </c>
      <c r="NN172" s="563" t="str">
        <f t="shared" ca="1" si="306"/>
        <v>A</v>
      </c>
      <c r="NO172" s="563" t="str">
        <f t="shared" ca="1" si="307"/>
        <v>A</v>
      </c>
      <c r="NP172" s="606" t="str">
        <f t="shared" si="287"/>
        <v>Yes</v>
      </c>
      <c r="NQ172" s="682" t="str">
        <f t="shared" si="288"/>
        <v>Yes</v>
      </c>
      <c r="NR172" s="682" t="e">
        <f>IF(OR(AND(NI172="A",OR(NJ172="C",NJ172="D")),AND(NI172="A",OR(#REF!="C",#REF!="D")),AND(NI172="B",OR(NJ172="D",#REF!="D")),AND(OR(NI172="C",NI172="D"),OR(NJ172="A",NJ172="B")),AND(OR(NI172="C",NI172="D"),OR(#REF!="A",#REF!="B")),AND(OR(NJ172="A",#REF!="A",NJ172="B",#REF!="B"),OR(NP172="-",NQ172="-")),AND(OR(NJ172="C",#REF!="C",NJ172="D",#REF!="D"),NP172="Yes")),"Yes","-")</f>
        <v>#REF!</v>
      </c>
      <c r="NS172" s="607"/>
      <c r="NT172" s="619">
        <f t="shared" si="289"/>
        <v>0.9365</v>
      </c>
      <c r="NU172" s="619">
        <f t="shared" si="290"/>
        <v>0.85659805036878212</v>
      </c>
      <c r="NV172" s="619">
        <f t="shared" ca="1" si="291"/>
        <v>0.88590327696652427</v>
      </c>
      <c r="NW172" s="619">
        <f t="shared" ca="1" si="308"/>
        <v>0.84960883192248915</v>
      </c>
      <c r="NX172" s="619">
        <f t="shared" ca="1" si="309"/>
        <v>0.86548476618136039</v>
      </c>
      <c r="NY172" s="620">
        <f t="shared" ca="1" si="310"/>
        <v>0.87491391678889419</v>
      </c>
      <c r="NZ172" s="620">
        <f t="shared" ca="1" si="311"/>
        <v>0.86753778200734355</v>
      </c>
      <c r="OA172" s="705">
        <v>0.25700000000000001</v>
      </c>
      <c r="OB172" s="706">
        <v>33</v>
      </c>
      <c r="OC172" s="494"/>
      <c r="OE172" s="606" t="s">
        <v>8403</v>
      </c>
      <c r="OF172" s="700" t="str">
        <f t="shared" ca="1" si="292"/>
        <v>A</v>
      </c>
      <c r="OG172" s="701">
        <f t="shared" ca="1" si="312"/>
        <v>0.84960883192248915</v>
      </c>
      <c r="OH172" s="705">
        <f t="shared" ca="1" si="368"/>
        <v>0.82005580260303679</v>
      </c>
      <c r="OI172" s="696">
        <f t="shared" ca="1" si="369"/>
        <v>0.92689184441656214</v>
      </c>
      <c r="OJ172" s="696">
        <f t="shared" ca="1" si="295"/>
        <v>0.65340067465800322</v>
      </c>
      <c r="OK172" s="697">
        <f t="shared" ca="1" si="296"/>
        <v>0.99808700601235445</v>
      </c>
      <c r="OL172" s="696" cm="1">
        <f t="array" aca="1" ref="OL172" ca="1">INDIRECT(OL$203&amp;ROW())*OL$205</f>
        <v>0.74780000000000002</v>
      </c>
      <c r="OM172" s="696" cm="1">
        <f t="array" aca="1" ref="OM172" ca="1">INDIRECT(OM$203&amp;ROW())*OM$205</f>
        <v>1.2061999999999999</v>
      </c>
      <c r="ON172" s="696" cm="1">
        <f t="array" aca="1" ref="ON172" ca="1">INDIRECT(ON$203&amp;ROW())*ON$205</f>
        <v>1.4561999999999999</v>
      </c>
      <c r="OO172" s="696" cm="1">
        <f t="array" aca="1" ref="OO172" ca="1">INDIRECT(OO$203&amp;ROW())*OO$205</f>
        <v>1.0790999999999999</v>
      </c>
      <c r="OP172" s="696" cm="1">
        <f t="array" aca="1" ref="OP172" ca="1">INDIRECT(OP$203&amp;ROW())*OP$205</f>
        <v>1.0553999999999999</v>
      </c>
      <c r="OQ172" s="696" cm="1">
        <f t="array" aca="1" ref="OQ172" ca="1">INDIRECT(OQ$203&amp;ROW())*OQ$205</f>
        <v>1.5849</v>
      </c>
      <c r="OR172" s="696" cm="1">
        <f t="array" aca="1" ref="OR172" ca="1">INDIRECT(OR$203&amp;ROW())*OR$205</f>
        <v>1.4141999999999999</v>
      </c>
      <c r="OS172" s="696" cm="1">
        <f t="array" aca="1" ref="OS172" ca="1">INDIRECT(OS$203&amp;ROW())*OS$205</f>
        <v>1.5387</v>
      </c>
      <c r="OT172" s="696" cm="1">
        <f t="array" aca="1" ref="OT172" ca="1">INDIRECT(OT$203&amp;ROW())*OT$205</f>
        <v>1.4727000000000001</v>
      </c>
      <c r="OU172" s="696" cm="1">
        <f t="array" aca="1" ref="OU172" ca="1">INDIRECT(OU$203&amp;ROW())*OU$205</f>
        <v>1.9304999999999999</v>
      </c>
      <c r="OV172" s="696" cm="1">
        <f t="array" aca="1" ref="OV172" ca="1">INDIRECT(OV$203&amp;ROW())*OV$205</f>
        <v>1.2161999999999999</v>
      </c>
      <c r="OW172" s="696" cm="1">
        <f t="array" aca="1" ref="OW172" ca="1">INDIRECT(OW$203&amp;ROW())*OW$205</f>
        <v>0</v>
      </c>
      <c r="OX172" s="696" cm="1">
        <f t="array" aca="1" ref="OX172" ca="1">INDIRECT(OX$203&amp;ROW())*OX$205</f>
        <v>2.0966999999999998</v>
      </c>
      <c r="OY172" s="696" cm="1">
        <f t="array" aca="1" ref="OY172" ca="1">IF(INDIRECT(OY$203&amp;ROW())="-",0,INDIRECT(OY$203&amp;ROW())*OY$205)</f>
        <v>0.68308625000000001</v>
      </c>
      <c r="OZ172" s="696" cm="1">
        <f t="array" aca="1" ref="OZ172" ca="1">INDIRECT(OZ$203&amp;ROW())*OZ$205</f>
        <v>1.4206000000000001</v>
      </c>
      <c r="PA172" s="696" cm="1">
        <f t="array" aca="1" ref="PA172" ca="1">IF(INDIRECT(PA$203&amp;ROW())="-",0,INDIRECT(PA$203&amp;ROW())*PA$205)</f>
        <v>0.79505999999999999</v>
      </c>
      <c r="PB172" s="705" cm="1">
        <f t="array" aca="1" ref="PB172" ca="1">INDIRECT(PB$203&amp;ROW())*PB$205</f>
        <v>1.5084</v>
      </c>
      <c r="PC172" s="696" cm="1">
        <f t="array" aca="1" ref="PC172" ca="1">INDIRECT(PC$203&amp;ROW())*PC$205</f>
        <v>2.0918999999999999</v>
      </c>
      <c r="PD172" s="696" cm="1">
        <f t="array" aca="1" ref="PD172" ca="1">INDIRECT(PD$203&amp;ROW())*PD$205</f>
        <v>2.2025999999999999</v>
      </c>
      <c r="PE172" s="696" cm="1">
        <f t="array" aca="1" ref="PE172" ca="1">INDIRECT(PE$203&amp;ROW())*PE$205</f>
        <v>0.64</v>
      </c>
      <c r="PF172" s="696" cm="1">
        <f t="array" aca="1" ref="PF172" ca="1">INDIRECT(PF$203&amp;ROW())*PF$205</f>
        <v>1.9962</v>
      </c>
      <c r="PG172" s="696" cm="1">
        <f t="array" aca="1" ref="PG172" ca="1">IF(INDIRECT(PG$203&amp;ROW())="-",0,INDIRECT(PG$203&amp;ROW())*PG$205)</f>
        <v>0.71872500000000006</v>
      </c>
      <c r="PH172" s="696" cm="1">
        <f t="array" aca="1" ref="PH172" ca="1">INDIRECT(PH$203&amp;ROW())*PH$205</f>
        <v>0.61699999999999999</v>
      </c>
      <c r="PI172" s="696" cm="1">
        <f t="array" aca="1" ref="PI172" ca="1">INDIRECT(PI$203&amp;ROW())*PI$205</f>
        <v>1.2145999999999999</v>
      </c>
      <c r="PJ172" s="696" cm="1">
        <f t="array" aca="1" ref="PJ172" ca="1">INDIRECT(PJ$203&amp;ROW())*PJ$205</f>
        <v>0.75980000000000003</v>
      </c>
      <c r="PK172" s="696" cm="1">
        <f t="array" aca="1" ref="PK172" ca="1">IF($PJ172=0,0,INDIRECT(PK$203&amp;ROW())*PK$205)</f>
        <v>0</v>
      </c>
      <c r="PL172" s="696" cm="1">
        <f t="array" aca="1" ref="PL172" ca="1">IF($MPE172=0,0,INDIRECT(PL$203&amp;ROW())*PL$205)</f>
        <v>0</v>
      </c>
      <c r="PM172" s="696" cm="1">
        <f t="array" aca="1" ref="PM172" ca="1">IF($MPE172=0,0,INDIRECT(PM$203&amp;ROW())*PM$205)</f>
        <v>0</v>
      </c>
      <c r="PN172" s="696" cm="1">
        <f t="array" aca="1" ref="PN172" ca="1">IF($PJ172=0,0,INDIRECT(PN$203&amp;ROW())*PN$205)</f>
        <v>0.52580000000000005</v>
      </c>
      <c r="PO172" s="696" cm="1">
        <f t="array" aca="1" ref="PO172" ca="1">INDIRECT(PO$203&amp;ROW())*PO$205</f>
        <v>0.73140000000000005</v>
      </c>
      <c r="PP172" s="696" cm="1">
        <f t="array" aca="1" ref="PP172" ca="1">IF($PO172=0,0,INDIRECT(PP$203&amp;ROW())*PP$205)</f>
        <v>0.68189999999999995</v>
      </c>
      <c r="PQ172" s="696" cm="1">
        <f t="array" aca="1" ref="PQ172" ca="1">IF($PO172=0,0,INDIRECT(PQ$203&amp;ROW())*PQ$205)</f>
        <v>0</v>
      </c>
      <c r="PR172" s="696" cm="1">
        <f t="array" aca="1" ref="PR172" ca="1">INDIRECT(PR$203&amp;ROW())*PR$205</f>
        <v>0</v>
      </c>
      <c r="PS172" s="696" cm="1">
        <f t="array" aca="1" ref="PS172" ca="1">INDIRECT(PS$203&amp;ROW())*PS$205</f>
        <v>0.7389</v>
      </c>
      <c r="PT172" s="696" cm="1">
        <f t="array" aca="1" ref="PT172" ca="1">INDIRECT(PT$203&amp;ROW())*PT$205</f>
        <v>1.4406000000000001</v>
      </c>
      <c r="PU172" s="696" cm="1">
        <f t="array" aca="1" ref="PU172" ca="1">INDIRECT(PU$203&amp;ROW())*PU$205</f>
        <v>1.7696999999999998</v>
      </c>
      <c r="PV172" s="696" cm="1">
        <f t="array" aca="1" ref="PV172" ca="1">INDIRECT(PV$203&amp;ROW())*PV$205</f>
        <v>1.3932</v>
      </c>
      <c r="PW172" s="696" cm="1">
        <f t="array" aca="1" ref="PW172" ca="1">INDIRECT(PW$203&amp;ROW())*PW$205</f>
        <v>1.0658000000000001</v>
      </c>
      <c r="PX172" s="696" cm="1">
        <f t="array" aca="1" ref="PX172" ca="1">INDIRECT(PX$203&amp;ROW())*PX$205</f>
        <v>1.1714</v>
      </c>
      <c r="PY172" s="696" cm="1">
        <f t="array" aca="1" ref="PY172" ca="1">INDIRECT(PY$203&amp;ROW())*PY$205</f>
        <v>1.1866000000000001</v>
      </c>
      <c r="PZ172" s="696" cm="1">
        <f t="array" aca="1" ref="PZ172" ca="1">INDIRECT(PZ$203&amp;ROW())*PZ$205</f>
        <v>0.17430000000000001</v>
      </c>
      <c r="QA172" s="696" cm="1">
        <f t="array" aca="1" ref="QA172" ca="1">INDIRECT(QA$203&amp;ROW())*QA$205</f>
        <v>0.31659999999999999</v>
      </c>
      <c r="QB172" s="696" cm="1">
        <f t="array" aca="1" ref="QB172" ca="1">INDIRECT(QB$203&amp;ROW())*QB$205</f>
        <v>2.3948999999999998</v>
      </c>
      <c r="QC172" s="696" cm="1">
        <f t="array" aca="1" ref="QC172" ca="1">INDIRECT(QC$203&amp;ROW())*QC$205</f>
        <v>1.4259999999999999</v>
      </c>
      <c r="QD172" s="696" cm="1">
        <f t="array" aca="1" ref="QD172" ca="1">IF(INDIRECT(QD$203&amp;ROW())="-",0,INDIRECT(QD$203&amp;ROW())*QD$205)</f>
        <v>0.58161410999999996</v>
      </c>
      <c r="QE172" s="696" cm="1">
        <f t="array" aca="1" ref="QE172" ca="1">INDIRECT(QE$203&amp;ROW())*QE$205</f>
        <v>1.0656000000000001</v>
      </c>
      <c r="QF172" s="696" cm="1">
        <f t="array" aca="1" ref="QF172" ca="1">INDIRECT(QF$203&amp;ROW())*QF$205</f>
        <v>0.72440000000000004</v>
      </c>
      <c r="QG172" s="696" cm="1">
        <f t="array" aca="1" ref="QG172" ca="1">INDIRECT(QG$203&amp;ROW())*QG$205</f>
        <v>1.4996</v>
      </c>
      <c r="QI172" s="606" t="s">
        <v>8403</v>
      </c>
      <c r="QJ172" s="700" t="str">
        <f t="shared" ca="1" si="297"/>
        <v>A</v>
      </c>
      <c r="QK172" s="701">
        <f t="shared" ca="1" si="313"/>
        <v>0.86548476618136039</v>
      </c>
      <c r="QL172" s="705">
        <f t="shared" ca="1" si="370"/>
        <v>0.90212125331435034</v>
      </c>
      <c r="QM172" s="696">
        <f t="shared" ca="1" si="371"/>
        <v>0.8934895985043686</v>
      </c>
      <c r="QN172" s="696">
        <f t="shared" ca="1" si="300"/>
        <v>0.66825019830910692</v>
      </c>
      <c r="QO172" s="697">
        <f t="shared" ca="1" si="301"/>
        <v>0.99807801459761547</v>
      </c>
      <c r="QP172" s="696" cm="1">
        <f t="array" aca="1" ref="QP172" ca="1">INDIRECT(QP$203&amp;ROW())*QP$205</f>
        <v>3.3451646745381883E-2</v>
      </c>
      <c r="QQ172" s="696" cm="1">
        <f t="array" aca="1" ref="QQ172" ca="1">INDIRECT(QQ$203&amp;ROW())*QQ$205</f>
        <v>0.25503926590378434</v>
      </c>
      <c r="QR172" s="696" cm="1">
        <f t="array" aca="1" ref="QR172" ca="1">INDIRECT(QR$203&amp;ROW())*QR$205</f>
        <v>0.15089809664795908</v>
      </c>
      <c r="QS172" s="696" cm="1">
        <f t="array" aca="1" ref="QS172" ca="1">INDIRECT(QS$203&amp;ROW())*QS$205</f>
        <v>0.22471360933801068</v>
      </c>
      <c r="QT172" s="696" cm="1">
        <f t="array" aca="1" ref="QT172" ca="1">INDIRECT(QT$203&amp;ROW())*QT$205</f>
        <v>0.17488542943331029</v>
      </c>
      <c r="QU172" s="696" cm="1">
        <f t="array" aca="1" ref="QU172" ca="1">INDIRECT(QU$203&amp;ROW())*QU$205</f>
        <v>0.53329206883563263</v>
      </c>
      <c r="QV172" s="696" cm="1">
        <f t="array" aca="1" ref="QV172" ca="1">INDIRECT(QV$203&amp;ROW())*QV$205</f>
        <v>0.24117831443907087</v>
      </c>
      <c r="QW172" s="696" cm="1">
        <f t="array" aca="1" ref="QW172" ca="1">INDIRECT(QW$203&amp;ROW())*QW$205</f>
        <v>0.53099416374332975</v>
      </c>
      <c r="QX172" s="696" cm="1">
        <f t="array" aca="1" ref="QX172" ca="1">INDIRECT(QX$203&amp;ROW())*QX$205</f>
        <v>0.60640894423913805</v>
      </c>
      <c r="QY172" s="696" cm="1">
        <f t="array" aca="1" ref="QY172" ca="1">INDIRECT(QY$203&amp;ROW())*QY$205</f>
        <v>0.13540247513535897</v>
      </c>
      <c r="QZ172" s="696" cm="1">
        <f t="array" aca="1" ref="QZ172" ca="1">INDIRECT(QZ$203&amp;ROW())*QZ$205</f>
        <v>0.27613248380770827</v>
      </c>
      <c r="RA172" s="696" cm="1">
        <f t="array" aca="1" ref="RA172" ca="1">INDIRECT(RA$203&amp;ROW())*RA$205</f>
        <v>0</v>
      </c>
      <c r="RB172" s="696" cm="1">
        <f t="array" aca="1" ref="RB172" ca="1">INDIRECT(RB$203&amp;ROW())*RB$205</f>
        <v>0.17191713770838726</v>
      </c>
      <c r="RC172" s="696" cm="1">
        <f t="array" aca="1" ref="RC172" ca="1">IF(INDIRECT(RC$203&amp;ROW())="-",0,INDIRECT(RC$203&amp;ROW())*RC$205)</f>
        <v>8.0762042109761817E-2</v>
      </c>
      <c r="RD172" s="696" cm="1">
        <f t="array" aca="1" ref="RD172" ca="1">INDIRECT(RD$203&amp;ROW())*RD$205</f>
        <v>7.1442097940886296E-2</v>
      </c>
      <c r="RE172" s="696" cm="1">
        <f t="array" aca="1" ref="RE172" ca="1">IF(INDIRECT(RE$203&amp;ROW())="-",0,INDIRECT(RE$203&amp;ROW())*RE$205)</f>
        <v>5.6960135758744063E-2</v>
      </c>
      <c r="RF172" s="705" cm="1">
        <f t="array" aca="1" ref="RF172" ca="1">INDIRECT(RF$203&amp;ROW())*RF$205</f>
        <v>0.10613798880649605</v>
      </c>
      <c r="RG172" s="696" cm="1">
        <f t="array" aca="1" ref="RG172" ca="1">INDIRECT(RG$203&amp;ROW())*RG$205</f>
        <v>0.41475700362540607</v>
      </c>
      <c r="RH172" s="696" cm="1">
        <f t="array" aca="1" ref="RH172" ca="1">INDIRECT(RH$203&amp;ROW())*RH$205</f>
        <v>8.7581521170816884E-2</v>
      </c>
      <c r="RI172" s="696" cm="1">
        <f t="array" aca="1" ref="RI172" ca="1">INDIRECT(RI$203&amp;ROW())*RI$205</f>
        <v>0.10769689125031101</v>
      </c>
      <c r="RJ172" s="696" cm="1">
        <f t="array" aca="1" ref="RJ172" ca="1">INDIRECT(RJ$203&amp;ROW())*RJ$205</f>
        <v>0.18340085004648693</v>
      </c>
      <c r="RK172" s="696" cm="1">
        <f t="array" aca="1" ref="RK172" ca="1">IF(INDIRECT(RK$203&amp;ROW())="-",0,INDIRECT(RK$203&amp;ROW())*RK$205)</f>
        <v>4.9630301312349683E-2</v>
      </c>
      <c r="RL172" s="696" cm="1">
        <f t="array" aca="1" ref="RL172" ca="1">INDIRECT(RL$203&amp;ROW())*RL$205</f>
        <v>0.11262003659234653</v>
      </c>
      <c r="RM172" s="696" cm="1">
        <f t="array" aca="1" ref="RM172" ca="1">INDIRECT(RM$203&amp;ROW())*RM$205</f>
        <v>2.9987460729532761E-2</v>
      </c>
      <c r="RN172" s="696" cm="1">
        <f t="array" aca="1" ref="RN172" ca="1">INDIRECT(RN$203&amp;ROW())*RN$205</f>
        <v>9.3820613050938681E-2</v>
      </c>
      <c r="RO172" s="696" cm="1">
        <f t="array" aca="1" ref="RO172" ca="1">IF($RN172=0,0,INDIRECT(RO$203&amp;ROW())*RO$205)</f>
        <v>0</v>
      </c>
      <c r="RP172" s="696" cm="1">
        <f t="array" aca="1" ref="RP172" ca="1">IF($RN172=0,0,INDIRECT(RP$203&amp;ROW())*RP$205)</f>
        <v>9.7715867439664539E-2</v>
      </c>
      <c r="RQ172" s="696" cm="1">
        <f t="array" aca="1" ref="RQ172" ca="1">IF($RN172=0,0,INDIRECT(RQ$203&amp;ROW())*RQ$205)</f>
        <v>0</v>
      </c>
      <c r="RR172" s="696" cm="1">
        <f t="array" aca="1" ref="RR172" ca="1">IF($RN172=0,0,INDIRECT(RR$203&amp;ROW())*RR$205)</f>
        <v>8.2232286875619773E-2</v>
      </c>
      <c r="RS172" s="696" cm="1">
        <f t="array" aca="1" ref="RS172" ca="1">INDIRECT(RS$203&amp;ROW())*RS$205</f>
        <v>7.7466902221184339E-2</v>
      </c>
      <c r="RT172" s="696" cm="1">
        <f t="array" aca="1" ref="RT172" ca="1">IF($RS172=0,0,INDIRECT(RT$203&amp;ROW())*RT$205)</f>
        <v>8.1033461602244533E-2</v>
      </c>
      <c r="RU172" s="696" cm="1">
        <f t="array" aca="1" ref="RU172" ca="1">IF($RS172=0,0,INDIRECT(RU$203&amp;ROW())*RU$205)</f>
        <v>0</v>
      </c>
      <c r="RV172" s="696" cm="1">
        <f t="array" aca="1" ref="RV172" ca="1">INDIRECT(RV$203&amp;ROW())*RV$205</f>
        <v>0</v>
      </c>
      <c r="RW172" s="696" cm="1">
        <f t="array" aca="1" ref="RW172" ca="1">INDIRECT(RW$203&amp;ROW())*RW$205</f>
        <v>2.6659190312299668E-2</v>
      </c>
      <c r="RX172" s="696" cm="1">
        <f t="array" aca="1" ref="RX172" ca="1">INDIRECT(RX$203&amp;ROW())*RX$205</f>
        <v>0.19074035443114332</v>
      </c>
      <c r="RY172" s="696" cm="1">
        <f t="array" aca="1" ref="RY172" ca="1">INDIRECT(RY$203&amp;ROW())*RY$205</f>
        <v>8.4396695370290389E-2</v>
      </c>
      <c r="RZ172" s="696" cm="1">
        <f t="array" aca="1" ref="RZ172" ca="1">INDIRECT(RZ$203&amp;ROW())*RZ$205</f>
        <v>7.362497897239817E-2</v>
      </c>
      <c r="SA172" s="696" cm="1">
        <f t="array" aca="1" ref="SA172" ca="1">INDIRECT(SA$203&amp;ROW())*SA$205</f>
        <v>0.20458618579029147</v>
      </c>
      <c r="SB172" s="696" cm="1">
        <f t="array" aca="1" ref="SB172" ca="1">INDIRECT(SB$203&amp;ROW())*SB$205</f>
        <v>4.7124126502052749E-2</v>
      </c>
      <c r="SC172" s="696" cm="1">
        <f t="array" aca="1" ref="SC172" ca="1">INDIRECT(SC$203&amp;ROW())*SC$205</f>
        <v>5.4291606235991073E-2</v>
      </c>
      <c r="SD172" s="696" cm="1">
        <f t="array" aca="1" ref="SD172" ca="1">INDIRECT(SD$203&amp;ROW())*SD$205</f>
        <v>0.3072993885784252</v>
      </c>
      <c r="SE172" s="696" cm="1">
        <f t="array" aca="1" ref="SE172" ca="1">INDIRECT(SE$203&amp;ROW())*SE$205</f>
        <v>0.2585618210787391</v>
      </c>
      <c r="SF172" s="696" cm="1">
        <f t="array" aca="1" ref="SF172" ca="1">INDIRECT(SF$203&amp;ROW())*SF$205</f>
        <v>0.19835664972334499</v>
      </c>
      <c r="SG172" s="696" cm="1">
        <f t="array" aca="1" ref="SG172" ca="1">INDIRECT(SG$203&amp;ROW())*SG$205</f>
        <v>7.4767843909269882E-2</v>
      </c>
      <c r="SH172" s="696" cm="1">
        <f t="array" aca="1" ref="SH172" ca="1">IF(INDIRECT(SH$203&amp;ROW())="-",0,INDIRECT(SH$203&amp;ROW())*SH$205)</f>
        <v>7.4517882600057289E-2</v>
      </c>
      <c r="SI172" s="696" cm="1">
        <f t="array" aca="1" ref="SI172" ca="1">INDIRECT(SI$203&amp;ROW())*SI$205</f>
        <v>0.24423887568083891</v>
      </c>
      <c r="SJ172" s="696" cm="1">
        <f t="array" aca="1" ref="SJ172" ca="1">INDIRECT(SJ$203&amp;ROW())*SJ$205</f>
        <v>0.10961749760323641</v>
      </c>
      <c r="SK172" s="696" cm="1">
        <f t="array" aca="1" ref="SK172" ca="1">INDIRECT(SK$203&amp;ROW())*SK$205</f>
        <v>0.21261490593800375</v>
      </c>
      <c r="SN172" s="606" t="s">
        <v>8403</v>
      </c>
      <c r="SO172" s="707" cm="1">
        <f t="array" aca="1" ref="SO172" ca="1">INDIRECT(SO$203&amp;ROW())*SO$205</f>
        <v>1</v>
      </c>
      <c r="SP172" s="707" cm="1">
        <f t="array" aca="1" ref="SP172" ca="1">INDIRECT(SP$203&amp;ROW())*SP$205</f>
        <v>2</v>
      </c>
      <c r="SQ172" s="707" cm="1">
        <f t="array" aca="1" ref="SQ172" ca="1">INDIRECT(SQ$203&amp;ROW())*SQ$205</f>
        <v>2</v>
      </c>
      <c r="SR172" s="707" cm="1">
        <f t="array" aca="1" ref="SR172" ca="1">INDIRECT(SR$203&amp;ROW())*SR$205</f>
        <v>3</v>
      </c>
      <c r="SS172" s="707" cm="1">
        <f t="array" aca="1" ref="SS172" ca="1">INDIRECT(SS$203&amp;ROW())*SS$205</f>
        <v>2</v>
      </c>
      <c r="ST172" s="707" cm="1">
        <f t="array" aca="1" ref="ST172" ca="1">INDIRECT(ST$203&amp;ROW())*ST$205</f>
        <v>3</v>
      </c>
      <c r="SU172" s="707" cm="1">
        <f t="array" aca="1" ref="SU172" ca="1">INDIRECT(SU$203&amp;ROW())*SU$205</f>
        <v>3</v>
      </c>
      <c r="SV172" s="707" cm="1">
        <f t="array" aca="1" ref="SV172" ca="1">INDIRECT(SV$203&amp;ROW())*SV$205</f>
        <v>3</v>
      </c>
      <c r="SW172" s="707" cm="1">
        <f t="array" aca="1" ref="SW172" ca="1">INDIRECT(SW$203&amp;ROW())*SW$205</f>
        <v>3</v>
      </c>
      <c r="SX172" s="707" cm="1">
        <f t="array" aca="1" ref="SX172" ca="1">INDIRECT(SX$203&amp;ROW())*SX$205</f>
        <v>3</v>
      </c>
      <c r="SY172" s="707" cm="1">
        <f t="array" aca="1" ref="SY172" ca="1">INDIRECT(SY$203&amp;ROW())*SY$205</f>
        <v>3</v>
      </c>
      <c r="SZ172" s="707" cm="1">
        <f t="array" aca="1" ref="SZ172" ca="1">INDIRECT(SZ$203&amp;ROW())*SZ$205</f>
        <v>0</v>
      </c>
      <c r="TA172" s="707" cm="1">
        <f t="array" aca="1" ref="TA172" ca="1">INDIRECT(TA$203&amp;ROW())*TA$205</f>
        <v>3</v>
      </c>
      <c r="TB172" s="696" cm="1">
        <f t="array" aca="1" ref="TB172" ca="1">IF(INDIRECT(TB$203&amp;ROW())="-",0,INDIRECT(TB$203&amp;ROW())*TB$205)</f>
        <v>0.96250000000000002</v>
      </c>
      <c r="TC172" s="707" cm="1">
        <f t="array" aca="1" ref="TC172" ca="1">INDIRECT(TC$203&amp;ROW())*TC$205</f>
        <v>2</v>
      </c>
      <c r="TD172" s="696" cm="1">
        <f t="array" aca="1" ref="TD172" ca="1">IF(INDIRECT(TD$203&amp;ROW())="-",0,INDIRECT(TD$203&amp;ROW())*TD$205)</f>
        <v>0.9</v>
      </c>
      <c r="TE172" s="732" cm="1">
        <f t="array" aca="1" ref="TE172" ca="1">INDIRECT(TE$203&amp;ROW())*TE$205</f>
        <v>2</v>
      </c>
      <c r="TF172" s="707" cm="1">
        <f t="array" aca="1" ref="TF172" ca="1">INDIRECT(TF$203&amp;ROW())*TF$205</f>
        <v>3</v>
      </c>
      <c r="TG172" s="707" cm="1">
        <f t="array" aca="1" ref="TG172" ca="1">INDIRECT(TG$203&amp;ROW())*TG$205</f>
        <v>3</v>
      </c>
      <c r="TH172" s="707" cm="1">
        <f t="array" aca="1" ref="TH172" ca="1">INDIRECT(TH$203&amp;ROW())*TH$205</f>
        <v>1</v>
      </c>
      <c r="TI172" s="707" cm="1">
        <f t="array" aca="1" ref="TI172" ca="1">INDIRECT(TI$203&amp;ROW())*TI$205</f>
        <v>3</v>
      </c>
      <c r="TJ172" s="696" cm="1">
        <f t="array" aca="1" ref="TJ172" ca="1">IF(INDIRECT(TJ$203&amp;ROW())="-",0,INDIRECT(TJ$203&amp;ROW())*TJ$205)</f>
        <v>0.82140000000000002</v>
      </c>
      <c r="TK172" s="707" cm="1">
        <f t="array" aca="1" ref="TK172" ca="1">INDIRECT(TK$203&amp;ROW())*TK$205</f>
        <v>1</v>
      </c>
      <c r="TL172" s="707" cm="1">
        <f t="array" aca="1" ref="TL172" ca="1">INDIRECT(TL$203&amp;ROW())*TL$205</f>
        <v>2</v>
      </c>
      <c r="TM172" s="707" cm="1">
        <f t="array" aca="1" ref="TM172" ca="1">INDIRECT(TM$203&amp;ROW())*TM$205</f>
        <v>1</v>
      </c>
      <c r="TN172" s="707" cm="1">
        <f t="array" aca="1" ref="TN172" ca="1">IF($TM172=0,0,INDIRECT(TN$203&amp;ROW())*TN$205)</f>
        <v>0</v>
      </c>
      <c r="TO172" s="707" cm="1">
        <f t="array" aca="1" ref="TO172" ca="1">IF($TM172=0,0,INDIRECT(TO$203&amp;ROW())*TO$205)</f>
        <v>1</v>
      </c>
      <c r="TP172" s="707" cm="1">
        <f t="array" aca="1" ref="TP172" ca="1">IF($TM172=0,0,INDIRECT(TP$203&amp;ROW())*TP$205)</f>
        <v>0</v>
      </c>
      <c r="TQ172" s="707" cm="1">
        <f t="array" aca="1" ref="TQ172" ca="1">IF($TM172=0,0,INDIRECT(TQ$203&amp;ROW())*TQ$205)</f>
        <v>1</v>
      </c>
      <c r="TR172" s="707" cm="1">
        <f t="array" aca="1" ref="TR172" ca="1">INDIRECT(TR$203&amp;ROW())*TR$205</f>
        <v>1</v>
      </c>
      <c r="TS172" s="707" cm="1">
        <f t="array" aca="1" ref="TS172" ca="1">IF($TR172=0,0,INDIRECT(TS$203&amp;ROW())*TS$205)</f>
        <v>1</v>
      </c>
      <c r="TT172" s="707" cm="1">
        <f t="array" aca="1" ref="TT172" ca="1">IF($TR172=0,0,INDIRECT(TT$203&amp;ROW())*TT$205)</f>
        <v>0</v>
      </c>
      <c r="TU172" s="707" cm="1">
        <f t="array" aca="1" ref="TU172" ca="1">INDIRECT(TU$203&amp;ROW())*TU$205</f>
        <v>0</v>
      </c>
      <c r="TV172" s="707" cm="1">
        <f t="array" aca="1" ref="TV172" ca="1">INDIRECT(TV$203&amp;ROW())*TV$205</f>
        <v>1</v>
      </c>
      <c r="TW172" s="707" cm="1">
        <f t="array" aca="1" ref="TW172" ca="1">INDIRECT(TW$203&amp;ROW())*TW$205</f>
        <v>2</v>
      </c>
      <c r="TX172" s="707" cm="1">
        <f t="array" aca="1" ref="TX172" ca="1">INDIRECT(TX$203&amp;ROW())*TX$205</f>
        <v>3</v>
      </c>
      <c r="TY172" s="707" cm="1">
        <f t="array" aca="1" ref="TY172" ca="1">INDIRECT(TY$203&amp;ROW())*TY$205</f>
        <v>2</v>
      </c>
      <c r="TZ172" s="707" cm="1">
        <f t="array" aca="1" ref="TZ172" ca="1">INDIRECT(TZ$203&amp;ROW())*TZ$205</f>
        <v>2</v>
      </c>
      <c r="UA172" s="707" cm="1">
        <f t="array" aca="1" ref="UA172" ca="1">INDIRECT(UA$203&amp;ROW())*UA$205</f>
        <v>2</v>
      </c>
      <c r="UB172" s="707" cm="1">
        <f t="array" aca="1" ref="UB172" ca="1">INDIRECT(UB$203&amp;ROW())*UB$205</f>
        <v>2</v>
      </c>
      <c r="UC172" s="707" cm="1">
        <f t="array" aca="1" ref="UC172" ca="1">INDIRECT(UC$203&amp;ROW())*UC$205</f>
        <v>1</v>
      </c>
      <c r="UD172" s="707" cm="1">
        <f t="array" aca="1" ref="UD172" ca="1">INDIRECT(UD$203&amp;ROW())*UD$205</f>
        <v>1</v>
      </c>
      <c r="UE172" s="707" cm="1">
        <f t="array" aca="1" ref="UE172" ca="1">INDIRECT(UE$203&amp;ROW())*UE$205</f>
        <v>3</v>
      </c>
      <c r="UF172" s="707" cm="1">
        <f t="array" aca="1" ref="UF172" ca="1">INDIRECT(UF$203&amp;ROW())*UF$205</f>
        <v>2</v>
      </c>
      <c r="UG172" s="696" cm="1">
        <f t="array" aca="1" ref="UG172" ca="1">IF(INDIRECT(UG$203&amp;ROW())="-",0,INDIRECT(UG$203&amp;ROW())*UG$205)</f>
        <v>0.94710000000000005</v>
      </c>
      <c r="UH172" s="707" cm="1">
        <f t="array" aca="1" ref="UH172" ca="1">INDIRECT(UH$203&amp;ROW())*UH$205</f>
        <v>2</v>
      </c>
      <c r="UI172" s="707" cm="1">
        <f t="array" aca="1" ref="UI172" ca="1">INDIRECT(UI$203&amp;ROW())*UI$205</f>
        <v>1</v>
      </c>
      <c r="UJ172" s="707" cm="1">
        <f t="array" aca="1" ref="UJ172" ca="1">INDIRECT(UJ$203&amp;ROW())*UJ$205</f>
        <v>2</v>
      </c>
      <c r="UM172" s="606" t="s">
        <v>8403</v>
      </c>
      <c r="UN172" s="616">
        <f t="shared" ca="1" si="376"/>
        <v>0.18720310219966924</v>
      </c>
      <c r="UO172" s="616">
        <f t="shared" ca="1" si="376"/>
        <v>1.5785703781343867</v>
      </c>
      <c r="UP172" s="616">
        <f t="shared" ca="1" si="376"/>
        <v>1.190315493832806</v>
      </c>
      <c r="UQ172" s="616">
        <f t="shared" ca="1" si="376"/>
        <v>0.29355872991449461</v>
      </c>
      <c r="UR172" s="616">
        <f t="shared" ca="1" si="376"/>
        <v>0.12190361681987209</v>
      </c>
      <c r="US172" s="616">
        <f t="shared" ca="1" si="376"/>
        <v>0.41305213694811815</v>
      </c>
      <c r="UT172" s="616">
        <f t="shared" ca="1" si="376"/>
        <v>0.30690415393182785</v>
      </c>
      <c r="UU172" s="616">
        <f t="shared" ca="1" si="376"/>
        <v>0.53359975015917405</v>
      </c>
      <c r="UV172" s="616">
        <f t="shared" ca="1" si="376"/>
        <v>0.44410973870643028</v>
      </c>
      <c r="UW172" s="616">
        <f t="shared" ca="1" si="376"/>
        <v>0.6421874155054268</v>
      </c>
      <c r="UX172" s="616">
        <f t="shared" ca="1" si="376"/>
        <v>0.28247365722383649</v>
      </c>
      <c r="UY172" s="616">
        <f t="shared" ca="1" si="376"/>
        <v>-0.67270887390575207</v>
      </c>
      <c r="UZ172" s="616">
        <f t="shared" ca="1" si="376"/>
        <v>2.1951976406948668</v>
      </c>
      <c r="VA172" s="616">
        <f t="shared" ca="1" si="376"/>
        <v>1.6045225585616407</v>
      </c>
      <c r="VB172" s="616">
        <f t="shared" ca="1" si="376"/>
        <v>1.528010083348541</v>
      </c>
      <c r="VC172" s="616">
        <f t="shared" ca="1" si="375"/>
        <v>1.3528377250046233</v>
      </c>
      <c r="VD172" s="616">
        <f t="shared" ca="1" si="375"/>
        <v>0.85304819841956248</v>
      </c>
      <c r="VE172" s="616">
        <f t="shared" ca="1" si="375"/>
        <v>1.620308650861136</v>
      </c>
      <c r="VF172" s="616">
        <f t="shared" ca="1" si="375"/>
        <v>0.95807256683723563</v>
      </c>
      <c r="VG172" s="616">
        <f t="shared" ca="1" si="375"/>
        <v>0.19209711823520634</v>
      </c>
      <c r="VH172" s="616">
        <f t="shared" ca="1" si="375"/>
        <v>1.454227778282527</v>
      </c>
      <c r="VI172" s="616">
        <f t="shared" ca="1" si="375"/>
        <v>0.9772142444670926</v>
      </c>
      <c r="VJ172" s="616">
        <f t="shared" ca="1" si="375"/>
        <v>1.1038721171937993</v>
      </c>
      <c r="VK172" s="616">
        <f t="shared" ca="1" si="375"/>
        <v>0.83678976492872159</v>
      </c>
      <c r="VL172" s="616">
        <f t="shared" ca="1" si="375"/>
        <v>1.1863766389476611</v>
      </c>
      <c r="VM172" s="616">
        <f t="shared" ca="1" si="375"/>
        <v>-0.57201237404204519</v>
      </c>
      <c r="VN172" s="616">
        <f t="shared" ca="1" si="375"/>
        <v>1.5883663456229635</v>
      </c>
      <c r="VO172" s="616">
        <f t="shared" ca="1" si="375"/>
        <v>-0.42150866262694142</v>
      </c>
      <c r="VP172" s="616">
        <f t="shared" ca="1" si="338"/>
        <v>2.1525849422547609</v>
      </c>
      <c r="VQ172" s="616">
        <f t="shared" ca="1" si="338"/>
        <v>1.2773868528042598</v>
      </c>
      <c r="VR172" s="616">
        <f t="shared" ca="1" si="338"/>
        <v>1.5497103694524457</v>
      </c>
      <c r="VS172" s="616">
        <f t="shared" ca="1" si="338"/>
        <v>-0.40481357988865657</v>
      </c>
      <c r="VT172" s="616">
        <f t="shared" ca="1" si="338"/>
        <v>-0.3878135405833677</v>
      </c>
      <c r="VU172" s="616">
        <f t="shared" ca="1" si="338"/>
        <v>1.2114249894444582</v>
      </c>
      <c r="VV172" s="616">
        <f t="shared" ca="1" si="338"/>
        <v>1.6727825257285902</v>
      </c>
      <c r="VW172" s="616">
        <f t="shared" ca="1" si="338"/>
        <v>0.66845613582062358</v>
      </c>
      <c r="VX172" s="616">
        <f t="shared" ca="1" si="338"/>
        <v>2.3243112614711734</v>
      </c>
      <c r="VY172" s="616">
        <f t="shared" ca="1" si="338"/>
        <v>0.70583605694264007</v>
      </c>
      <c r="VZ172" s="616">
        <f t="shared" ca="1" si="338"/>
        <v>0.68442622420316401</v>
      </c>
      <c r="WA172" s="616">
        <f t="shared" ca="1" si="338"/>
        <v>0.92808016936885662</v>
      </c>
      <c r="WB172" s="616">
        <f t="shared" ca="1" si="338"/>
        <v>0.33435322352896929</v>
      </c>
      <c r="WC172" s="616">
        <f t="shared" ca="1" si="338"/>
        <v>0.47817673461028487</v>
      </c>
      <c r="WD172" s="616">
        <f t="shared" ca="1" si="347"/>
        <v>1.1315684290219801</v>
      </c>
      <c r="WE172" s="616">
        <f t="shared" ca="1" si="347"/>
        <v>0.67426644196529939</v>
      </c>
      <c r="WF172" s="616">
        <f t="shared" ca="1" si="347"/>
        <v>1.3325850706731202</v>
      </c>
      <c r="WG172" s="616">
        <f t="shared" ca="1" si="347"/>
        <v>1.1042161560551988</v>
      </c>
      <c r="WH172" s="616">
        <f t="shared" ca="1" si="347"/>
        <v>0.91987607881584121</v>
      </c>
      <c r="WI172" s="627">
        <f t="shared" ca="1" si="347"/>
        <v>1.0659329460226332</v>
      </c>
      <c r="WL172" s="606" t="s">
        <v>8403</v>
      </c>
      <c r="WM172" s="700" t="str">
        <f t="shared" ca="1" si="321"/>
        <v>A</v>
      </c>
      <c r="WN172" s="479">
        <f t="shared" ca="1" si="322"/>
        <v>0.87491391678889419</v>
      </c>
      <c r="WO172" s="495">
        <f t="shared" ca="1" si="372"/>
        <v>0.88665314903424708</v>
      </c>
      <c r="WP172" s="458">
        <f t="shared" ca="1" si="372"/>
        <v>0.93059023103522143</v>
      </c>
      <c r="WQ172" s="458">
        <f t="shared" ca="1" si="372"/>
        <v>0.68412305768332704</v>
      </c>
      <c r="WR172" s="459">
        <f t="shared" ca="1" si="372"/>
        <v>0.99828922940278086</v>
      </c>
      <c r="WS172" s="495">
        <f t="shared" ca="1" si="323"/>
        <v>0.80181443800384933</v>
      </c>
      <c r="WT172" s="458">
        <f t="shared" ca="1" si="324"/>
        <v>1.0886522385813719</v>
      </c>
      <c r="WU172" s="458">
        <f t="shared" ca="1" si="325"/>
        <v>0.83517813435038557</v>
      </c>
      <c r="WV172" s="459">
        <f t="shared" ca="1" si="326"/>
        <v>1.0909839664909919</v>
      </c>
      <c r="WW172" s="484">
        <f t="shared" ca="1" si="352"/>
        <v>0.13999047982491267</v>
      </c>
      <c r="WX172" s="484">
        <f t="shared" ca="1" si="352"/>
        <v>0.95203579505284863</v>
      </c>
      <c r="WY172" s="484">
        <f t="shared" ca="1" si="352"/>
        <v>0.86666871105966603</v>
      </c>
      <c r="WZ172" s="484">
        <f t="shared" ca="1" si="352"/>
        <v>0.10559307515024371</v>
      </c>
      <c r="XA172" s="484">
        <f t="shared" ca="1" si="352"/>
        <v>6.4328538595846502E-2</v>
      </c>
      <c r="XB172" s="484">
        <f t="shared" ca="1" si="352"/>
        <v>0.21821544394969081</v>
      </c>
      <c r="XC172" s="484">
        <f t="shared" ca="1" si="352"/>
        <v>0.14467461816346364</v>
      </c>
      <c r="XD172" s="484">
        <f t="shared" ca="1" si="348"/>
        <v>0.27368331185664035</v>
      </c>
      <c r="XE172" s="484">
        <f t="shared" ca="1" si="348"/>
        <v>0.21801347073098662</v>
      </c>
      <c r="XF172" s="484">
        <f t="shared" ca="1" si="348"/>
        <v>0.41324760187774212</v>
      </c>
      <c r="XG172" s="484">
        <f t="shared" ca="1" si="348"/>
        <v>0.1145148206385433</v>
      </c>
      <c r="XH172" s="484">
        <f t="shared" ca="1" si="348"/>
        <v>-0.33958343954762366</v>
      </c>
      <c r="XI172" s="484">
        <f t="shared" ca="1" si="348"/>
        <v>1.5342236310816424</v>
      </c>
      <c r="XJ172" s="484">
        <f t="shared" ca="1" si="348"/>
        <v>1.1387296598111964</v>
      </c>
      <c r="XK172" s="484">
        <f t="shared" ca="1" si="348"/>
        <v>1.0853455622024688</v>
      </c>
      <c r="XL172" s="484">
        <f t="shared" ca="1" si="349"/>
        <v>1.1950968462690841</v>
      </c>
      <c r="XM172" s="484">
        <f t="shared" ca="1" si="349"/>
        <v>0.64336895124803395</v>
      </c>
      <c r="XN172" s="484">
        <f t="shared" ca="1" si="349"/>
        <v>1.1298412222454701</v>
      </c>
      <c r="XO172" s="484">
        <f t="shared" ca="1" si="349"/>
        <v>0.70341687857189839</v>
      </c>
      <c r="XP172" s="484">
        <f t="shared" ca="1" si="349"/>
        <v>0.12294215567053206</v>
      </c>
      <c r="XQ172" s="484">
        <f t="shared" ca="1" si="349"/>
        <v>0.96764316366919345</v>
      </c>
      <c r="XR172" s="484">
        <f t="shared" ca="1" si="349"/>
        <v>0.85506246390870599</v>
      </c>
      <c r="XS172" s="484">
        <f t="shared" ca="1" si="349"/>
        <v>0.68108909630857417</v>
      </c>
      <c r="XT172" s="484">
        <f t="shared" ca="1" si="349"/>
        <v>0.50818242424121263</v>
      </c>
      <c r="XU172" s="484">
        <f t="shared" ca="1" si="349"/>
        <v>0.90140897027243294</v>
      </c>
      <c r="XV172" s="484">
        <f t="shared" ca="1" si="349"/>
        <v>-0.30179372854458303</v>
      </c>
      <c r="XW172" s="484">
        <f t="shared" ca="1" si="349"/>
        <v>1.0251316394650607</v>
      </c>
      <c r="XX172" s="484">
        <f t="shared" ca="1" si="349"/>
        <v>-0.20379943838012618</v>
      </c>
      <c r="XY172" s="484">
        <f t="shared" ca="1" si="349"/>
        <v>1.1318291626375534</v>
      </c>
      <c r="XZ172" s="484">
        <f t="shared" ca="1" si="349"/>
        <v>0.93428074414103568</v>
      </c>
      <c r="YA172" s="484">
        <f t="shared" ca="1" si="349"/>
        <v>1.0567475009296226</v>
      </c>
      <c r="YB172" s="484">
        <f t="shared" ca="1" si="358"/>
        <v>-0.21272953623148902</v>
      </c>
      <c r="YC172" s="484">
        <f t="shared" ca="1" si="359"/>
        <v>-0.17304240180829866</v>
      </c>
      <c r="YD172" s="484">
        <f t="shared" ca="1" si="360"/>
        <v>0.89512192470051022</v>
      </c>
      <c r="YE172" s="484">
        <f t="shared" ca="1" si="361"/>
        <v>1.2049052532823037</v>
      </c>
      <c r="YF172" s="484">
        <f t="shared" ca="1" si="362"/>
        <v>0.39432227452058582</v>
      </c>
      <c r="YG172" s="484">
        <f t="shared" ca="1" si="354"/>
        <v>1.6191152247408194</v>
      </c>
      <c r="YH172" s="484">
        <f t="shared" ca="1" si="354"/>
        <v>0.3761400347447329</v>
      </c>
      <c r="YI172" s="484">
        <f t="shared" ca="1" si="354"/>
        <v>0.40086843951579315</v>
      </c>
      <c r="YJ172" s="484">
        <f t="shared" ca="1" si="354"/>
        <v>0.55062996448654267</v>
      </c>
      <c r="YK172" s="484">
        <f t="shared" ca="1" si="339"/>
        <v>5.8277766861099353E-2</v>
      </c>
      <c r="YL172" s="484">
        <f t="shared" ca="1" si="339"/>
        <v>0.15139075417761619</v>
      </c>
      <c r="YM172" s="484">
        <f t="shared" ca="1" si="339"/>
        <v>0.90333107688824665</v>
      </c>
      <c r="YN172" s="484">
        <f t="shared" ca="1" si="339"/>
        <v>0.48075197312125845</v>
      </c>
      <c r="YO172" s="484">
        <f t="shared" ca="1" si="339"/>
        <v>0.81834049190036307</v>
      </c>
      <c r="YP172" s="484">
        <f t="shared" ca="1" si="339"/>
        <v>0.58832636794620996</v>
      </c>
      <c r="YQ172" s="484">
        <f t="shared" ca="1" si="339"/>
        <v>0.66635823149419537</v>
      </c>
      <c r="YR172" s="484">
        <f t="shared" ca="1" si="339"/>
        <v>0.79923652292777037</v>
      </c>
      <c r="YU172" s="606" t="s">
        <v>8403</v>
      </c>
      <c r="YV172" s="700" t="str">
        <f t="shared" ca="1" si="304"/>
        <v>A</v>
      </c>
      <c r="YW172" s="479">
        <f t="shared" ca="1" si="327"/>
        <v>0.86753778200734355</v>
      </c>
      <c r="YX172" s="495">
        <f t="shared" ca="1" si="373"/>
        <v>0.9352120755246609</v>
      </c>
      <c r="YY172" s="458">
        <f t="shared" ca="1" si="373"/>
        <v>0.91293425494122959</v>
      </c>
      <c r="YZ172" s="458">
        <f t="shared" ca="1" si="373"/>
        <v>0.62334094819498498</v>
      </c>
      <c r="ZA172" s="459">
        <f t="shared" ca="1" si="373"/>
        <v>0.99866384936849861</v>
      </c>
      <c r="ZB172" s="495">
        <f t="shared" ca="1" si="328"/>
        <v>0.71005602603353535</v>
      </c>
      <c r="ZC172" s="458">
        <f t="shared" ca="1" si="329"/>
        <v>1.0879897837644801</v>
      </c>
      <c r="ZD172" s="458">
        <f t="shared" ca="1" si="330"/>
        <v>0.79401739811760852</v>
      </c>
      <c r="ZE172" s="459">
        <f t="shared" ca="1" si="331"/>
        <v>0.83444738163982202</v>
      </c>
      <c r="ZF172" s="484">
        <f t="shared" ca="1" si="355"/>
        <v>6.2622520444229578E-3</v>
      </c>
      <c r="ZG172" s="484">
        <f t="shared" ca="1" si="355"/>
        <v>0.20129871520842663</v>
      </c>
      <c r="ZH172" s="484">
        <f t="shared" ca="1" si="355"/>
        <v>8.9808171214972948E-2</v>
      </c>
      <c r="ZI172" s="484">
        <f t="shared" ca="1" si="355"/>
        <v>2.1988880583922777E-2</v>
      </c>
      <c r="ZJ172" s="484">
        <f t="shared" ca="1" si="355"/>
        <v>1.0659583188508518E-2</v>
      </c>
      <c r="ZK172" s="484">
        <f t="shared" ca="1" si="355"/>
        <v>7.3425809550013654E-2</v>
      </c>
      <c r="ZL172" s="484">
        <f t="shared" ca="1" si="355"/>
        <v>2.4672875513209128E-2</v>
      </c>
      <c r="ZM172" s="484">
        <f t="shared" ca="1" si="350"/>
        <v>9.4446117703140112E-2</v>
      </c>
      <c r="ZN172" s="484">
        <f t="shared" ca="1" si="350"/>
        <v>8.9770705925095284E-2</v>
      </c>
      <c r="ZO172" s="484">
        <f t="shared" ca="1" si="350"/>
        <v>2.8984588520071332E-2</v>
      </c>
      <c r="ZP172" s="484">
        <f t="shared" ca="1" si="350"/>
        <v>2.6000050859821721E-2</v>
      </c>
      <c r="ZQ172" s="484">
        <f t="shared" ca="1" si="350"/>
        <v>-1.1497069191506403E-2</v>
      </c>
      <c r="ZR172" s="484">
        <f t="shared" ca="1" si="350"/>
        <v>0.12579736503082209</v>
      </c>
      <c r="ZS172" s="484">
        <f t="shared" ca="1" si="350"/>
        <v>0.13463326591233038</v>
      </c>
      <c r="ZT172" s="484">
        <f t="shared" ca="1" si="350"/>
        <v>5.4582123014624152E-2</v>
      </c>
      <c r="ZU172" s="484">
        <f t="shared" ca="1" si="351"/>
        <v>8.5619800528682011E-2</v>
      </c>
      <c r="ZV172" s="484">
        <f t="shared" ca="1" si="351"/>
        <v>4.5270410067628573E-2</v>
      </c>
      <c r="ZW172" s="484">
        <f t="shared" ca="1" si="351"/>
        <v>0.22401145365982966</v>
      </c>
      <c r="ZX172" s="484">
        <f t="shared" ca="1" si="351"/>
        <v>2.7969817598544739E-2</v>
      </c>
      <c r="ZY172" s="484">
        <f t="shared" ca="1" si="351"/>
        <v>2.0688262452075154E-2</v>
      </c>
      <c r="ZZ172" s="484">
        <f t="shared" ca="1" si="351"/>
        <v>8.8902203566076518E-2</v>
      </c>
      <c r="AAA172" s="484">
        <f t="shared" ca="1" si="351"/>
        <v>5.9044847089873322E-2</v>
      </c>
      <c r="AAB172" s="484">
        <f t="shared" ca="1" si="351"/>
        <v>0.12431811823163672</v>
      </c>
      <c r="AAC172" s="484">
        <f t="shared" ca="1" si="351"/>
        <v>1.2546600107337495E-2</v>
      </c>
      <c r="AAD172" s="484">
        <f t="shared" ca="1" si="351"/>
        <v>0.1113065835753817</v>
      </c>
      <c r="AAE172" s="484">
        <f t="shared" ca="1" si="351"/>
        <v>-4.0219644611828483E-2</v>
      </c>
      <c r="AAF172" s="484">
        <f t="shared" ca="1" si="351"/>
        <v>0.15520859527451789</v>
      </c>
      <c r="AAG172" s="484">
        <f t="shared" ca="1" si="351"/>
        <v>-4.3018323338477257E-2</v>
      </c>
      <c r="AAH172" s="484">
        <f t="shared" ca="1" si="351"/>
        <v>0.17701198249563294</v>
      </c>
      <c r="AAI172" s="484">
        <f t="shared" ca="1" si="351"/>
        <v>9.8955202424813982E-2</v>
      </c>
      <c r="AAJ172" s="484">
        <f t="shared" ca="1" si="351"/>
        <v>0.12557839571762494</v>
      </c>
      <c r="AAK172" s="484">
        <f t="shared" ca="1" si="363"/>
        <v>-3.3183772310049216E-2</v>
      </c>
      <c r="AAL172" s="484">
        <f t="shared" ca="1" si="364"/>
        <v>-1.741238539122681E-2</v>
      </c>
      <c r="AAM172" s="484">
        <f t="shared" ca="1" si="365"/>
        <v>3.2295609342675426E-2</v>
      </c>
      <c r="AAN172" s="484">
        <f t="shared" ca="1" si="366"/>
        <v>0.1595335659218472</v>
      </c>
      <c r="AAO172" s="484">
        <f t="shared" ca="1" si="367"/>
        <v>1.8805162954418208E-2</v>
      </c>
      <c r="AAP172" s="484">
        <f t="shared" ca="1" si="357"/>
        <v>8.5563683875561708E-2</v>
      </c>
      <c r="AAQ172" s="484">
        <f t="shared" ca="1" si="357"/>
        <v>7.2202153341576855E-2</v>
      </c>
      <c r="AAR172" s="484">
        <f t="shared" ca="1" si="357"/>
        <v>1.612649398533611E-2</v>
      </c>
      <c r="AAS172" s="484">
        <f t="shared" ca="1" si="357"/>
        <v>2.5193481555402932E-2</v>
      </c>
      <c r="AAT172" s="484">
        <f t="shared" ca="1" si="340"/>
        <v>0.1027465411596778</v>
      </c>
      <c r="AAU172" s="484">
        <f t="shared" ca="1" si="340"/>
        <v>0.12363824729832018</v>
      </c>
      <c r="AAV172" s="484">
        <f t="shared" ca="1" si="340"/>
        <v>7.4818040837836219E-2</v>
      </c>
      <c r="AAW172" s="484">
        <f t="shared" ca="1" si="340"/>
        <v>2.5206724043060142E-2</v>
      </c>
      <c r="AAX172" s="484">
        <f t="shared" ca="1" si="340"/>
        <v>0.10484787018372782</v>
      </c>
      <c r="AAY172" s="484">
        <f t="shared" ca="1" si="340"/>
        <v>0.13484625623176977</v>
      </c>
      <c r="AAZ172" s="484">
        <f t="shared" ca="1" si="340"/>
        <v>0.10083451386486998</v>
      </c>
      <c r="ABA172" s="484">
        <f t="shared" ca="1" si="340"/>
        <v>0.11331661652741069</v>
      </c>
    </row>
    <row r="173" spans="1:729" ht="15" customHeight="1" x14ac:dyDescent="0.35">
      <c r="A173" s="498">
        <v>171</v>
      </c>
      <c r="B173" s="628"/>
      <c r="C173" s="606" t="s">
        <v>8460</v>
      </c>
      <c r="D173" s="629">
        <v>756</v>
      </c>
      <c r="E173" s="630" t="s">
        <v>8461</v>
      </c>
      <c r="F173" s="631" t="s">
        <v>1351</v>
      </c>
      <c r="G173" s="632">
        <v>8654.6180000000004</v>
      </c>
      <c r="H173" s="504">
        <v>733125.95648494875</v>
      </c>
      <c r="I173" s="505">
        <v>85500</v>
      </c>
      <c r="J173" s="515" t="s">
        <v>8462</v>
      </c>
      <c r="K173" s="469">
        <v>2</v>
      </c>
      <c r="L173" s="735" t="s">
        <v>8463</v>
      </c>
      <c r="M173" s="817">
        <v>16</v>
      </c>
      <c r="N173" s="818">
        <v>0.89070000000000005</v>
      </c>
      <c r="O173" s="819">
        <v>0.82940000000000003</v>
      </c>
      <c r="P173" s="820">
        <v>0.94820000000000004</v>
      </c>
      <c r="Q173" s="821">
        <v>0.89459999999999995</v>
      </c>
      <c r="R173" s="818">
        <v>0.90480000000000005</v>
      </c>
      <c r="S173" s="822">
        <v>0.85199999999999998</v>
      </c>
      <c r="T173" s="822">
        <v>0.84719999999999995</v>
      </c>
      <c r="U173" s="822">
        <v>0.60145000000000004</v>
      </c>
      <c r="V173" s="822">
        <v>0.50390000000000001</v>
      </c>
      <c r="W173" s="784" t="s">
        <v>8464</v>
      </c>
      <c r="X173" s="875" t="s">
        <v>8465</v>
      </c>
      <c r="Y173" s="517">
        <v>4</v>
      </c>
      <c r="Z173" s="517">
        <v>3</v>
      </c>
      <c r="AA173" s="519" t="s">
        <v>8466</v>
      </c>
      <c r="AB173" s="903">
        <v>2020</v>
      </c>
      <c r="AC173" s="369">
        <v>2</v>
      </c>
      <c r="AD173" s="572" t="s">
        <v>8467</v>
      </c>
      <c r="AE173" s="817">
        <v>1</v>
      </c>
      <c r="AF173" s="751" t="s">
        <v>8468</v>
      </c>
      <c r="AG173" s="578" t="s">
        <v>8469</v>
      </c>
      <c r="AH173" s="647">
        <v>1</v>
      </c>
      <c r="AI173" s="647">
        <v>7</v>
      </c>
      <c r="AJ173" s="647">
        <v>2019</v>
      </c>
      <c r="AK173" s="752" t="s">
        <v>8470</v>
      </c>
      <c r="AL173" s="750" t="s">
        <v>8471</v>
      </c>
      <c r="AM173" s="650">
        <v>1</v>
      </c>
      <c r="AN173" s="647" t="s">
        <v>1188</v>
      </c>
      <c r="AO173" s="647">
        <v>1</v>
      </c>
      <c r="AP173" s="647">
        <v>1</v>
      </c>
      <c r="AQ173" s="647">
        <v>1</v>
      </c>
      <c r="AR173" s="647">
        <v>1</v>
      </c>
      <c r="AS173" s="647">
        <v>1</v>
      </c>
      <c r="AT173" s="647" t="s">
        <v>1188</v>
      </c>
      <c r="AU173" s="648">
        <v>1</v>
      </c>
      <c r="AV173" s="785" t="s">
        <v>8472</v>
      </c>
      <c r="AW173" s="642" t="s">
        <v>8473</v>
      </c>
      <c r="AX173" s="643">
        <v>2</v>
      </c>
      <c r="AY173" s="709" t="s">
        <v>8474</v>
      </c>
      <c r="AZ173" s="645">
        <v>1</v>
      </c>
      <c r="BA173" s="709" t="s">
        <v>8475</v>
      </c>
      <c r="BB173" s="631" t="s">
        <v>1143</v>
      </c>
      <c r="BC173" s="646" t="s">
        <v>747</v>
      </c>
      <c r="BD173" s="631" t="s">
        <v>1607</v>
      </c>
      <c r="BE173" s="631" t="s">
        <v>1317</v>
      </c>
      <c r="BF173" s="631">
        <v>3</v>
      </c>
      <c r="BG173" s="631">
        <v>2007</v>
      </c>
      <c r="BH173" s="631" t="s">
        <v>1197</v>
      </c>
      <c r="BI173" s="631">
        <v>1</v>
      </c>
      <c r="BJ173" s="631">
        <v>2</v>
      </c>
      <c r="BK173" s="631" t="s">
        <v>1324</v>
      </c>
      <c r="BL173" s="631" t="s">
        <v>1257</v>
      </c>
      <c r="BM173" s="785" t="s">
        <v>8476</v>
      </c>
      <c r="BN173" s="647">
        <v>1907</v>
      </c>
      <c r="BO173" s="557" t="s">
        <v>8477</v>
      </c>
      <c r="BP173" s="647">
        <v>2001</v>
      </c>
      <c r="BQ173" s="647">
        <v>2</v>
      </c>
      <c r="BR173" s="647">
        <v>4</v>
      </c>
      <c r="BS173" s="647" t="s">
        <v>1188</v>
      </c>
      <c r="BT173" s="557" t="s">
        <v>8478</v>
      </c>
      <c r="BU173" s="647">
        <v>160</v>
      </c>
      <c r="BV173" s="648">
        <v>2010</v>
      </c>
      <c r="BW173" s="649" t="s">
        <v>8479</v>
      </c>
      <c r="BX173" s="650">
        <v>1915</v>
      </c>
      <c r="BY173" s="647" t="s">
        <v>1611</v>
      </c>
      <c r="BZ173" s="651" t="s">
        <v>7936</v>
      </c>
      <c r="CA173" s="647">
        <v>2</v>
      </c>
      <c r="CB173" s="647" t="s">
        <v>1214</v>
      </c>
      <c r="CC173" s="709" t="s">
        <v>8480</v>
      </c>
      <c r="CD173" s="652">
        <v>1998</v>
      </c>
      <c r="CE173" s="647">
        <v>3</v>
      </c>
      <c r="CF173" s="647">
        <v>3</v>
      </c>
      <c r="CG173" s="709" t="s">
        <v>8481</v>
      </c>
      <c r="CH173" s="647">
        <v>1849</v>
      </c>
      <c r="CI173" s="647">
        <v>1952</v>
      </c>
      <c r="CJ173" s="647">
        <v>3</v>
      </c>
      <c r="CK173" s="651" t="s">
        <v>8482</v>
      </c>
      <c r="CL173" s="651" t="s">
        <v>8483</v>
      </c>
      <c r="CM173" s="647">
        <v>2</v>
      </c>
      <c r="CN173" s="647" t="s">
        <v>1214</v>
      </c>
      <c r="CO173" s="557" t="s">
        <v>8484</v>
      </c>
      <c r="CP173" s="647">
        <v>1998</v>
      </c>
      <c r="CQ173" s="647">
        <v>3</v>
      </c>
      <c r="CR173" s="650">
        <v>3</v>
      </c>
      <c r="CS173" s="551" t="s">
        <v>8485</v>
      </c>
      <c r="CT173" s="647">
        <v>1998</v>
      </c>
      <c r="CU173" s="648">
        <v>3</v>
      </c>
      <c r="CV173" s="709" t="s">
        <v>8486</v>
      </c>
      <c r="CW173" s="647">
        <v>2012</v>
      </c>
      <c r="CX173" s="657">
        <v>2</v>
      </c>
      <c r="CY173" s="709" t="s">
        <v>8487</v>
      </c>
      <c r="CZ173" s="647">
        <v>2009</v>
      </c>
      <c r="DA173" s="657">
        <v>3</v>
      </c>
      <c r="DB173" s="723">
        <v>760900</v>
      </c>
      <c r="DC173" s="753">
        <v>3</v>
      </c>
      <c r="DD173" s="659" t="s">
        <v>1493</v>
      </c>
      <c r="DE173" s="648">
        <v>2016</v>
      </c>
      <c r="DF173" s="661" t="s">
        <v>8488</v>
      </c>
      <c r="DG173" s="754" t="s">
        <v>1213</v>
      </c>
      <c r="DH173" s="666">
        <v>2</v>
      </c>
      <c r="DI173" s="710" t="s">
        <v>1214</v>
      </c>
      <c r="DJ173" s="578" t="s">
        <v>8489</v>
      </c>
      <c r="DK173" s="665" t="s">
        <v>1188</v>
      </c>
      <c r="DL173" s="665">
        <v>3</v>
      </c>
      <c r="DM173" s="655">
        <v>1</v>
      </c>
      <c r="DN173" s="790" t="s">
        <v>1143</v>
      </c>
      <c r="DO173" s="791" t="s">
        <v>747</v>
      </c>
      <c r="DP173" s="663">
        <v>2</v>
      </c>
      <c r="DQ173" s="642" t="s">
        <v>1324</v>
      </c>
      <c r="DR173" s="603" t="s">
        <v>8490</v>
      </c>
      <c r="DS173" s="753">
        <v>2007</v>
      </c>
      <c r="DT173" s="753">
        <v>3</v>
      </c>
      <c r="DU173" s="657">
        <v>1</v>
      </c>
      <c r="DV173" s="651" t="s">
        <v>8491</v>
      </c>
      <c r="DW173" s="578" t="s">
        <v>8492</v>
      </c>
      <c r="DX173" s="647">
        <v>2009</v>
      </c>
      <c r="DY173" s="647">
        <v>3</v>
      </c>
      <c r="DZ173" s="650">
        <v>2</v>
      </c>
      <c r="EA173" s="743" t="s">
        <v>8493</v>
      </c>
      <c r="EB173" s="539" t="s">
        <v>8494</v>
      </c>
      <c r="EC173" s="647">
        <v>2</v>
      </c>
      <c r="ED173" s="668" t="s">
        <v>1214</v>
      </c>
      <c r="EE173" s="647">
        <v>2007</v>
      </c>
      <c r="EF173" s="647">
        <v>3</v>
      </c>
      <c r="EG173" s="650" t="s">
        <v>1505</v>
      </c>
      <c r="EH173" s="648" t="s">
        <v>1275</v>
      </c>
      <c r="EI173" s="551" t="s">
        <v>8472</v>
      </c>
      <c r="EJ173" s="651" t="s">
        <v>8473</v>
      </c>
      <c r="EK173" s="647" t="s">
        <v>1188</v>
      </c>
      <c r="EL173" s="647" t="s">
        <v>1188</v>
      </c>
      <c r="EM173" s="669" t="s">
        <v>1188</v>
      </c>
      <c r="EN173" s="647" t="s">
        <v>1188</v>
      </c>
      <c r="EO173" s="670" t="s">
        <v>1188</v>
      </c>
      <c r="EP173" s="556">
        <v>0</v>
      </c>
      <c r="EQ173" s="556" t="s">
        <v>1188</v>
      </c>
      <c r="ER173" s="651" t="s">
        <v>1188</v>
      </c>
      <c r="ES173" s="556" t="s">
        <v>1188</v>
      </c>
      <c r="ET173" s="556">
        <v>0</v>
      </c>
      <c r="EU173" s="671">
        <v>0</v>
      </c>
      <c r="EV173" s="672"/>
      <c r="EW173" s="673" t="s">
        <v>1005</v>
      </c>
      <c r="EX173" s="674"/>
      <c r="EY173" s="631" t="s">
        <v>1188</v>
      </c>
      <c r="EZ173" s="631" t="s">
        <v>1188</v>
      </c>
      <c r="FA173" s="675"/>
      <c r="FB173" s="648">
        <v>0</v>
      </c>
      <c r="FC173" s="676" t="s">
        <v>8495</v>
      </c>
      <c r="FD173" s="647" t="s">
        <v>1012</v>
      </c>
      <c r="FE173" s="648"/>
      <c r="FF173" s="652" t="s">
        <v>1379</v>
      </c>
      <c r="FG173" s="563" t="s">
        <v>1282</v>
      </c>
      <c r="FH173" s="631" t="str">
        <f t="shared" si="266"/>
        <v>B</v>
      </c>
      <c r="FI173" s="677">
        <f t="shared" si="267"/>
        <v>2.8888888888888888</v>
      </c>
      <c r="FJ173" s="678">
        <f t="shared" si="268"/>
        <v>4</v>
      </c>
      <c r="FK173" s="679">
        <f t="shared" si="269"/>
        <v>3</v>
      </c>
      <c r="FL173" s="680">
        <f t="shared" si="270"/>
        <v>1.6666666666666665</v>
      </c>
      <c r="FM173" s="681">
        <v>1</v>
      </c>
      <c r="FN173" s="430">
        <v>2019</v>
      </c>
      <c r="FO173" s="686" t="s">
        <v>8496</v>
      </c>
      <c r="FP173" s="557" t="s">
        <v>8497</v>
      </c>
      <c r="FQ173" s="430">
        <v>1</v>
      </c>
      <c r="FR173" s="682" t="s">
        <v>1285</v>
      </c>
      <c r="FS173" s="369">
        <v>2</v>
      </c>
      <c r="FT173" s="430">
        <v>2018</v>
      </c>
      <c r="FU173" s="572" t="s">
        <v>8498</v>
      </c>
      <c r="FV173" s="369">
        <v>2</v>
      </c>
      <c r="FW173" s="430">
        <v>2019</v>
      </c>
      <c r="FX173" s="572" t="s">
        <v>8499</v>
      </c>
      <c r="FY173" s="369">
        <v>1</v>
      </c>
      <c r="FZ173" s="430">
        <v>2020</v>
      </c>
      <c r="GA173" s="686" t="s">
        <v>8500</v>
      </c>
      <c r="GB173" s="572" t="s">
        <v>8501</v>
      </c>
      <c r="GC173" s="369">
        <v>1</v>
      </c>
      <c r="GD173" s="430">
        <v>2020</v>
      </c>
      <c r="GE173" s="686" t="s">
        <v>8502</v>
      </c>
      <c r="GF173" s="573" t="s">
        <v>8503</v>
      </c>
      <c r="GG173" s="369">
        <v>1</v>
      </c>
      <c r="GH173" s="430">
        <v>2020</v>
      </c>
      <c r="GI173" s="686" t="s">
        <v>8504</v>
      </c>
      <c r="GJ173" s="572" t="s">
        <v>8505</v>
      </c>
      <c r="GK173" s="369">
        <v>2</v>
      </c>
      <c r="GL173" s="430">
        <v>2010</v>
      </c>
      <c r="GM173" s="686" t="s">
        <v>8506</v>
      </c>
      <c r="GN173" s="572" t="s">
        <v>8507</v>
      </c>
      <c r="GO173" s="676">
        <v>1</v>
      </c>
      <c r="GP173" s="730" t="s">
        <v>8508</v>
      </c>
      <c r="GQ173" s="843">
        <v>1</v>
      </c>
      <c r="GR173" s="843">
        <v>1</v>
      </c>
      <c r="GS173" s="843">
        <v>1</v>
      </c>
      <c r="GT173" s="944">
        <v>0</v>
      </c>
      <c r="GU173" s="945">
        <v>0</v>
      </c>
      <c r="GV173" s="651" t="s">
        <v>1188</v>
      </c>
      <c r="GW173" s="872" t="s">
        <v>1188</v>
      </c>
      <c r="GX173" s="873" t="s">
        <v>1188</v>
      </c>
      <c r="GY173" s="945">
        <v>0</v>
      </c>
      <c r="GZ173" s="946" t="s">
        <v>1188</v>
      </c>
      <c r="HA173" s="583" t="s">
        <v>1293</v>
      </c>
      <c r="HB173" s="584">
        <v>1</v>
      </c>
      <c r="HC173" s="585">
        <v>2</v>
      </c>
      <c r="HD173" s="586" t="s">
        <v>3750</v>
      </c>
      <c r="HE173" s="718" t="s">
        <v>8509</v>
      </c>
      <c r="HF173" s="587">
        <v>1993</v>
      </c>
      <c r="HG173" s="587">
        <v>2012</v>
      </c>
      <c r="HH173" s="588">
        <v>2</v>
      </c>
      <c r="HI173" s="586" t="s">
        <v>8510</v>
      </c>
      <c r="HJ173" s="578" t="s">
        <v>8511</v>
      </c>
      <c r="HK173" s="691">
        <v>1993</v>
      </c>
      <c r="HL173" s="692">
        <v>2</v>
      </c>
      <c r="HM173" s="591" t="s">
        <v>8512</v>
      </c>
      <c r="HN173" s="592">
        <v>2004</v>
      </c>
      <c r="HO173" s="681" t="s">
        <v>1188</v>
      </c>
      <c r="HP173" s="574" t="s">
        <v>1188</v>
      </c>
      <c r="HQ173" s="472" t="str">
        <f t="shared" si="271"/>
        <v>-</v>
      </c>
      <c r="HR173" s="593" t="s">
        <v>1188</v>
      </c>
      <c r="HS173" s="574" t="s">
        <v>1188</v>
      </c>
      <c r="HT173" s="574" t="s">
        <v>1188</v>
      </c>
      <c r="HU173" s="574" t="s">
        <v>1188</v>
      </c>
      <c r="HV173" s="574" t="s">
        <v>1188</v>
      </c>
      <c r="HW173" s="574" t="s">
        <v>1188</v>
      </c>
      <c r="HX173" s="574" t="s">
        <v>1188</v>
      </c>
      <c r="HY173" s="574" t="s">
        <v>1188</v>
      </c>
      <c r="HZ173" s="574" t="s">
        <v>1188</v>
      </c>
      <c r="IA173" s="574" t="s">
        <v>1188</v>
      </c>
      <c r="IB173" s="574" t="s">
        <v>1188</v>
      </c>
      <c r="IC173" s="574" t="s">
        <v>1188</v>
      </c>
      <c r="ID173" s="681" t="s">
        <v>1188</v>
      </c>
      <c r="IE173" s="369" t="s">
        <v>1188</v>
      </c>
      <c r="IF173" s="574" t="s">
        <v>1188</v>
      </c>
      <c r="IG173" s="472" t="str">
        <f t="shared" si="272"/>
        <v>-</v>
      </c>
      <c r="IH173" s="609" t="s">
        <v>1188</v>
      </c>
      <c r="II173" s="694" t="s">
        <v>1188</v>
      </c>
      <c r="IJ173" s="695" t="s">
        <v>1188</v>
      </c>
      <c r="IK173" s="696" t="s">
        <v>1188</v>
      </c>
      <c r="IL173" s="696" t="s">
        <v>1188</v>
      </c>
      <c r="IM173" s="697" t="s">
        <v>1188</v>
      </c>
      <c r="IN173" s="599">
        <v>3</v>
      </c>
      <c r="IO173" s="600">
        <v>1</v>
      </c>
      <c r="IP173" s="601">
        <v>1</v>
      </c>
      <c r="IQ173" s="600">
        <v>39</v>
      </c>
      <c r="IR173" s="587">
        <v>57</v>
      </c>
      <c r="IS173" s="601">
        <v>96</v>
      </c>
      <c r="IT173" s="599" t="s">
        <v>1188</v>
      </c>
      <c r="IU173" s="600" t="s">
        <v>1188</v>
      </c>
      <c r="IV173" s="587" t="s">
        <v>1188</v>
      </c>
      <c r="IW173" s="601" t="s">
        <v>1188</v>
      </c>
      <c r="IX173" s="602" t="s">
        <v>1188</v>
      </c>
      <c r="IY173" s="681">
        <v>1</v>
      </c>
      <c r="IZ173" s="603" t="s">
        <v>8513</v>
      </c>
      <c r="JA173" s="681">
        <v>2</v>
      </c>
      <c r="JB173" s="743" t="s">
        <v>8514</v>
      </c>
      <c r="JC173" s="681">
        <v>0</v>
      </c>
      <c r="JD173" s="430" t="s">
        <v>1188</v>
      </c>
      <c r="JE173" s="686" t="s">
        <v>1188</v>
      </c>
      <c r="JF173" s="557" t="s">
        <v>1188</v>
      </c>
      <c r="JG173" s="592" t="s">
        <v>1188</v>
      </c>
      <c r="JH173" s="369">
        <v>2</v>
      </c>
      <c r="JI173" s="430">
        <v>3</v>
      </c>
      <c r="JJ173" s="686" t="s">
        <v>6235</v>
      </c>
      <c r="JK173" s="557" t="s">
        <v>8467</v>
      </c>
      <c r="JL173" s="592">
        <v>2020</v>
      </c>
      <c r="JM173" s="369">
        <v>1</v>
      </c>
      <c r="JN173" s="430">
        <v>2</v>
      </c>
      <c r="JO173" s="430">
        <v>1</v>
      </c>
      <c r="JP173" s="686" t="s">
        <v>8515</v>
      </c>
      <c r="JQ173" s="557" t="s">
        <v>8516</v>
      </c>
      <c r="JR173" s="592">
        <v>2020</v>
      </c>
      <c r="JS173" s="369">
        <v>2</v>
      </c>
      <c r="JT173" s="430">
        <v>3</v>
      </c>
      <c r="JU173" s="686" t="s">
        <v>8517</v>
      </c>
      <c r="JV173" s="557" t="s">
        <v>8518</v>
      </c>
      <c r="JW173" s="592">
        <v>2016</v>
      </c>
      <c r="JX173" s="606">
        <v>2</v>
      </c>
      <c r="JY173" s="750" t="s">
        <v>8519</v>
      </c>
      <c r="JZ173" s="606">
        <v>2015</v>
      </c>
      <c r="KA173" s="606">
        <f t="shared" si="273"/>
        <v>1</v>
      </c>
      <c r="KB173" s="606"/>
      <c r="KC173" s="606">
        <v>1</v>
      </c>
      <c r="KD173" s="606"/>
      <c r="KE173" s="606"/>
      <c r="KF173" s="606">
        <f t="shared" si="274"/>
        <v>3</v>
      </c>
      <c r="KG173" s="606"/>
      <c r="KH173" s="606">
        <v>1</v>
      </c>
      <c r="KI173" s="606">
        <v>2</v>
      </c>
      <c r="KJ173" s="606"/>
      <c r="KK173" s="606">
        <v>1</v>
      </c>
      <c r="KL173" s="606">
        <v>1</v>
      </c>
      <c r="KM173" s="608">
        <f t="shared" si="345"/>
        <v>0.89042401313781738</v>
      </c>
      <c r="KN173" s="609">
        <v>1.9521200656890869</v>
      </c>
      <c r="KO173" s="609">
        <v>99.519233703613281</v>
      </c>
      <c r="KP173" s="610">
        <v>7</v>
      </c>
      <c r="KQ173" s="608">
        <f t="shared" si="346"/>
        <v>0.89545898437500004</v>
      </c>
      <c r="KR173" s="609">
        <v>1.977294921875</v>
      </c>
      <c r="KS173" s="609">
        <v>96.153846740722656</v>
      </c>
      <c r="KT173" s="610">
        <v>8</v>
      </c>
      <c r="KU173" s="610">
        <v>85</v>
      </c>
      <c r="KV173" s="606" t="s">
        <v>5586</v>
      </c>
      <c r="KW173" s="606" t="s">
        <v>8460</v>
      </c>
      <c r="KX173" s="700" t="str">
        <f t="shared" ca="1" si="275"/>
        <v>A</v>
      </c>
      <c r="KY173" s="701">
        <f t="shared" ca="1" si="276"/>
        <v>0.78953142007622723</v>
      </c>
      <c r="KZ173" s="702">
        <f ca="1">SUM(LD173:LR173)/KZ$209</f>
        <v>0.56104941176470591</v>
      </c>
      <c r="LA173" s="703">
        <f ca="1">SUM(LS173:LX173)/LA$209</f>
        <v>0.9512571428571428</v>
      </c>
      <c r="LB173" s="703">
        <f ca="1">SUM(LY173:MJ173)/LB$209</f>
        <v>0.70536666666666681</v>
      </c>
      <c r="LC173" s="704">
        <f ca="1">SUM(MK173:MY173)/LC$209</f>
        <v>0.94045245901639341</v>
      </c>
      <c r="LD173" s="696" cm="1">
        <f t="array" aca="1" ref="LD173" ca="1">INDIRECT(LD$203&amp;ROW())*LD$205</f>
        <v>4</v>
      </c>
      <c r="LE173" s="696" cm="1">
        <f t="array" aca="1" ref="LE173" ca="1">INDIRECT(LE$203&amp;ROW())*LE$205</f>
        <v>4</v>
      </c>
      <c r="LF173" s="696" cm="1">
        <f t="array" aca="1" ref="LF173" ca="1">INDIRECT(LF$203&amp;ROW())*LF$205</f>
        <v>4</v>
      </c>
      <c r="LG173" s="696" cm="1">
        <f t="array" aca="1" ref="LG173" ca="1">INDIRECT(LG$203&amp;ROW())*LG$205</f>
        <v>3</v>
      </c>
      <c r="LH173" s="696" cm="1">
        <f t="array" aca="1" ref="LH173" ca="1">INDIRECT(LH$203&amp;ROW())*LH$205</f>
        <v>2</v>
      </c>
      <c r="LI173" s="696" cm="1">
        <f t="array" aca="1" ref="LI173" ca="1">INDIRECT(LI$203&amp;ROW())*LI$205</f>
        <v>3</v>
      </c>
      <c r="LJ173" s="696" cm="1">
        <f t="array" aca="1" ref="LJ173" ca="1">INDIRECT(LJ$203&amp;ROW())*LJ$205</f>
        <v>3</v>
      </c>
      <c r="LK173" s="696" cm="1">
        <f t="array" aca="1" ref="LK173" ca="1">INDIRECT(LK$203&amp;ROW())*LK$205</f>
        <v>3</v>
      </c>
      <c r="LL173" s="696" cm="1">
        <f t="array" aca="1" ref="LL173" ca="1">INDIRECT(LL$203&amp;ROW())*LL$205</f>
        <v>3</v>
      </c>
      <c r="LM173" s="696" cm="1">
        <f t="array" aca="1" ref="LM173" ca="1">INDIRECT(LM$203&amp;ROW())*LM$205</f>
        <v>6</v>
      </c>
      <c r="LN173" s="696" cm="1">
        <f t="array" aca="1" ref="LN173" ca="1">INDIRECT(LN$203&amp;ROW())*LN$205</f>
        <v>3</v>
      </c>
      <c r="LO173" s="696" cm="1">
        <f t="array" aca="1" ref="LO173" ca="1">INDIRECT(LO$203&amp;ROW())*LO$205</f>
        <v>0</v>
      </c>
      <c r="LP173" s="696" cm="1">
        <f t="array" aca="1" ref="LP173" ca="1">INDIRECT(LP$203&amp;ROW())*LP$205</f>
        <v>4</v>
      </c>
      <c r="LQ173" s="696" cm="1">
        <f t="array" aca="1" ref="LQ173" ca="1">IF(INDIRECT(LQ$203&amp;ROW())="-",0,INDIRECT(LQ$203&amp;ROW())*LQ$205)</f>
        <v>5.6892000000000005</v>
      </c>
      <c r="LR173" s="696" cm="1">
        <f t="array" aca="1" ref="LR173" ca="1">INDIRECT(LR$203&amp;ROW())*LR$205</f>
        <v>0</v>
      </c>
      <c r="LS173" s="696" cm="1">
        <f t="array" aca="1" ref="LS173" ca="1">IF(INDIRECT(LS$203&amp;ROW())="-",0,INDIRECT(LS$203&amp;ROW())*LS$205)</f>
        <v>4.9763999999999999</v>
      </c>
      <c r="LT173" s="696" cm="1">
        <f t="array" aca="1" ref="LT173" ca="1">INDIRECT(LT$203&amp;ROW())*LT$205</f>
        <v>4</v>
      </c>
      <c r="LU173" s="696" cm="1">
        <f t="array" aca="1" ref="LU173" ca="1">INDIRECT(LU$203&amp;ROW())*LU$205</f>
        <v>3</v>
      </c>
      <c r="LV173" s="696" cm="1">
        <f t="array" aca="1" ref="LV173" ca="1">INDIRECT(LV$203&amp;ROW())*LV$205</f>
        <v>3</v>
      </c>
      <c r="LW173" s="696" cm="1">
        <f t="array" aca="1" ref="LW173" ca="1">INDIRECT(LW$203&amp;ROW())*LW$205</f>
        <v>2</v>
      </c>
      <c r="LX173" s="696" cm="1">
        <f t="array" aca="1" ref="LX173" ca="1">INDIRECT(LX$203&amp;ROW())*LX$205</f>
        <v>3</v>
      </c>
      <c r="LY173" s="696" cm="1">
        <f t="array" aca="1" ref="LY173" ca="1">IF(INDIRECT(LY$203&amp;ROW())="-",0,INDIRECT(LY$203&amp;ROW())*LY$205)</f>
        <v>5.4288000000000007</v>
      </c>
      <c r="LZ173" s="696" cm="1">
        <f t="array" aca="1" ref="LZ173" ca="1">INDIRECT(LZ$203&amp;ROW())*LZ$205</f>
        <v>2</v>
      </c>
      <c r="MA173" s="696" cm="1">
        <f t="array" aca="1" ref="MA173" ca="1">INDIRECT(MA$203&amp;ROW())*MA$205</f>
        <v>4</v>
      </c>
      <c r="MB173" s="696" cm="1">
        <f t="array" aca="1" ref="MB173" ca="1">INDIRECT(MB$203&amp;ROW())*MB$205</f>
        <v>4</v>
      </c>
      <c r="MC173" s="696" cm="1">
        <f t="array" aca="1" ref="MC173" ca="1">IF($MB173=0,0,INDIRECT(MC$203&amp;ROW())*MC$205)</f>
        <v>0.5</v>
      </c>
      <c r="MD173" s="696" cm="1">
        <f t="array" aca="1" ref="MD173" ca="1">IF($MB173=0,0,INDIRECT(MD$203&amp;ROW())*MD$205)</f>
        <v>0.5</v>
      </c>
      <c r="ME173" s="696" cm="1">
        <f t="array" aca="1" ref="ME173" ca="1">IF($MB173=0,0,INDIRECT(ME$203&amp;ROW())*ME$205)</f>
        <v>0.5</v>
      </c>
      <c r="MF173" s="696" cm="1">
        <f t="array" aca="1" ref="MF173" ca="1">IF($MB173=0,0,INDIRECT(MF$203&amp;ROW())*MF$205)</f>
        <v>0</v>
      </c>
      <c r="MG173" s="696" cm="1">
        <f t="array" aca="1" ref="MG173" ca="1">INDIRECT(MG$203&amp;ROW())*MG$205</f>
        <v>0</v>
      </c>
      <c r="MH173" s="696" cm="1">
        <f t="array" aca="1" ref="MH173" ca="1">IF($MG173=0,0,INDIRECT(MH$203&amp;ROW())*MH$205)</f>
        <v>0</v>
      </c>
      <c r="MI173" s="696" cm="1">
        <f t="array" aca="1" ref="MI173" ca="1">IF($MG173=0,0,INDIRECT(MI$203&amp;ROW())*MI$205)</f>
        <v>0</v>
      </c>
      <c r="MJ173" s="696" cm="1">
        <f t="array" aca="1" ref="MJ173" ca="1">INDIRECT(MJ$203&amp;ROW())*MJ$205</f>
        <v>0</v>
      </c>
      <c r="MK173" s="696" cm="1">
        <f t="array" aca="1" ref="MK173" ca="1">INDIRECT(MK$203&amp;ROW())*MK$205</f>
        <v>4</v>
      </c>
      <c r="ML173" s="696" cm="1">
        <f t="array" aca="1" ref="ML173" ca="1">INDIRECT(ML$203&amp;ROW())*ML$205</f>
        <v>3</v>
      </c>
      <c r="MM173" s="696" cm="1">
        <f t="array" aca="1" ref="MM173" ca="1">INDIRECT(MM$203&amp;ROW())*MM$205</f>
        <v>6</v>
      </c>
      <c r="MN173" s="696" cm="1">
        <f t="array" aca="1" ref="MN173" ca="1">INDIRECT(MN$203&amp;ROW())*MN$205</f>
        <v>8</v>
      </c>
      <c r="MO173" s="696" cm="1">
        <f t="array" aca="1" ref="MO173" ca="1">INDIRECT(MO$203&amp;ROW())*MO$205</f>
        <v>2</v>
      </c>
      <c r="MP173" s="696" cm="1">
        <f t="array" aca="1" ref="MP173" ca="1">INDIRECT(MP$203&amp;ROW())*MP$205</f>
        <v>2</v>
      </c>
      <c r="MQ173" s="696" cm="1">
        <f t="array" aca="1" ref="MQ173" ca="1">INDIRECT(MQ$203&amp;ROW())*MQ$205</f>
        <v>2</v>
      </c>
      <c r="MR173" s="696" cm="1">
        <f t="array" aca="1" ref="MR173" ca="1">INDIRECT(MR$203&amp;ROW())*MR$205</f>
        <v>2</v>
      </c>
      <c r="MS173" s="696" cm="1">
        <f t="array" aca="1" ref="MS173" ca="1">INDIRECT(MS$203&amp;ROW())*MS$205</f>
        <v>2</v>
      </c>
      <c r="MT173" s="696" cm="1">
        <f t="array" aca="1" ref="MT173" ca="1">INDIRECT(MT$203&amp;ROW())*MT$205</f>
        <v>3</v>
      </c>
      <c r="MU173" s="696" cm="1">
        <f t="array" aca="1" ref="MU173" ca="1">INDIRECT(MU$203&amp;ROW())*MU$205</f>
        <v>2</v>
      </c>
      <c r="MV173" s="696" cm="1">
        <f t="array" aca="1" ref="MV173" ca="1">IF(INDIRECT(MV$203&amp;ROW())="-",0,INDIRECT(MV$203&amp;ROW())*MV$205)</f>
        <v>5.3675999999999995</v>
      </c>
      <c r="MW173" s="696" cm="1">
        <f t="array" aca="1" ref="MW173" ca="1">INDIRECT(MW$203&amp;ROW())*MW$205</f>
        <v>4</v>
      </c>
      <c r="MX173" s="696" cm="1">
        <f t="array" aca="1" ref="MX173" ca="1">INDIRECT(MX$203&amp;ROW())*MX$205</f>
        <v>4</v>
      </c>
      <c r="MY173" s="696" cm="1">
        <f t="array" aca="1" ref="MY173" ca="1">INDIRECT(MY$203&amp;ROW())*MY$205</f>
        <v>8</v>
      </c>
      <c r="NA173" s="701">
        <f t="shared" si="277"/>
        <v>0.70605365853658542</v>
      </c>
      <c r="NB173" s="617">
        <f t="shared" si="278"/>
        <v>0.98781428571428564</v>
      </c>
      <c r="NC173" s="695">
        <f t="shared" si="279"/>
        <v>0.60806153846153843</v>
      </c>
      <c r="ND173" s="697">
        <f t="shared" si="280"/>
        <v>0.95905925925925928</v>
      </c>
      <c r="NE173" s="694">
        <f t="shared" si="281"/>
        <v>0.81524718549291719</v>
      </c>
      <c r="NF173" s="682" t="str">
        <f t="shared" si="282"/>
        <v>A</v>
      </c>
      <c r="NH173" s="606" t="s">
        <v>8460</v>
      </c>
      <c r="NI173" s="563" t="str">
        <f>IF(N173&gt;=0.75,"A",IF(N173&gt;=0.5,"B",IF(N173&gt;=0.25,"C","D")))</f>
        <v>A</v>
      </c>
      <c r="NJ173" s="563" t="str">
        <f t="shared" si="283"/>
        <v>A</v>
      </c>
      <c r="NK173" s="563" t="str">
        <f t="shared" ca="1" si="284"/>
        <v>A</v>
      </c>
      <c r="NL173" s="563" t="str">
        <f t="shared" ca="1" si="285"/>
        <v>A</v>
      </c>
      <c r="NM173" s="563" t="str">
        <f t="shared" ca="1" si="286"/>
        <v>A</v>
      </c>
      <c r="NN173" s="563" t="str">
        <f t="shared" ca="1" si="306"/>
        <v>A</v>
      </c>
      <c r="NO173" s="563" t="str">
        <f t="shared" ca="1" si="307"/>
        <v>A</v>
      </c>
      <c r="NP173" s="606" t="str">
        <f t="shared" si="287"/>
        <v>Yes</v>
      </c>
      <c r="NQ173" s="682" t="str">
        <f t="shared" si="288"/>
        <v>Yes</v>
      </c>
      <c r="NR173" s="682" t="e">
        <f>IF(OR(AND(NI173="A",OR(NJ173="C",NJ173="D")),AND(NI173="A",OR(#REF!="C",#REF!="D")),AND(NI173="B",OR(NJ173="D",#REF!="D")),AND(OR(NI173="C",NI173="D"),OR(NJ173="A",NJ173="B")),AND(OR(NI173="C",NI173="D"),OR(#REF!="A",#REF!="B")),AND(OR(NJ173="A",#REF!="A",NJ173="B",#REF!="B"),OR(NP173="-",NQ173="-")),AND(OR(NJ173="C",#REF!="C",NJ173="D",#REF!="D"),NP173="Yes")),"Yes","-")</f>
        <v>#REF!</v>
      </c>
      <c r="NS173" s="607"/>
      <c r="NT173" s="619">
        <f t="shared" si="289"/>
        <v>0.89070000000000005</v>
      </c>
      <c r="NU173" s="619">
        <f t="shared" si="290"/>
        <v>0.81524718549291719</v>
      </c>
      <c r="NV173" s="619">
        <f t="shared" ca="1" si="291"/>
        <v>0.78953142007622723</v>
      </c>
      <c r="NW173" s="619">
        <f t="shared" ca="1" si="308"/>
        <v>0.77383553229165747</v>
      </c>
      <c r="NX173" s="619">
        <f t="shared" ca="1" si="309"/>
        <v>0.83962949769935369</v>
      </c>
      <c r="NY173" s="620">
        <f t="shared" ca="1" si="310"/>
        <v>0.81398584342112223</v>
      </c>
      <c r="NZ173" s="620">
        <f t="shared" ca="1" si="311"/>
        <v>0.8436423382984598</v>
      </c>
      <c r="OA173" s="705" t="s">
        <v>1188</v>
      </c>
      <c r="OB173" s="706" t="s">
        <v>1188</v>
      </c>
      <c r="OC173" s="494"/>
      <c r="OE173" s="606" t="s">
        <v>8460</v>
      </c>
      <c r="OF173" s="700" t="str">
        <f t="shared" ca="1" si="292"/>
        <v>A</v>
      </c>
      <c r="OG173" s="701">
        <f t="shared" ca="1" si="312"/>
        <v>0.77383553229165747</v>
      </c>
      <c r="OH173" s="705">
        <f t="shared" ca="1" si="368"/>
        <v>0.66991052234273318</v>
      </c>
      <c r="OI173" s="696">
        <f t="shared" ca="1" si="369"/>
        <v>0.984872467754078</v>
      </c>
      <c r="OJ173" s="696">
        <f t="shared" ca="1" si="295"/>
        <v>0.48678691014103093</v>
      </c>
      <c r="OK173" s="697">
        <f t="shared" ca="1" si="296"/>
        <v>0.95377222892878788</v>
      </c>
      <c r="OL173" s="696" cm="1">
        <f t="array" aca="1" ref="OL173" ca="1">INDIRECT(OL$203&amp;ROW())*OL$205</f>
        <v>0.74780000000000002</v>
      </c>
      <c r="OM173" s="696" cm="1">
        <f t="array" aca="1" ref="OM173" ca="1">INDIRECT(OM$203&amp;ROW())*OM$205</f>
        <v>0.60309999999999997</v>
      </c>
      <c r="ON173" s="696" cm="1">
        <f t="array" aca="1" ref="ON173" ca="1">INDIRECT(ON$203&amp;ROW())*ON$205</f>
        <v>0.72809999999999997</v>
      </c>
      <c r="OO173" s="696" cm="1">
        <f t="array" aca="1" ref="OO173" ca="1">INDIRECT(OO$203&amp;ROW())*OO$205</f>
        <v>1.0790999999999999</v>
      </c>
      <c r="OP173" s="696" cm="1">
        <f t="array" aca="1" ref="OP173" ca="1">INDIRECT(OP$203&amp;ROW())*OP$205</f>
        <v>1.0553999999999999</v>
      </c>
      <c r="OQ173" s="696" cm="1">
        <f t="array" aca="1" ref="OQ173" ca="1">INDIRECT(OQ$203&amp;ROW())*OQ$205</f>
        <v>1.5849</v>
      </c>
      <c r="OR173" s="696" cm="1">
        <f t="array" aca="1" ref="OR173" ca="1">INDIRECT(OR$203&amp;ROW())*OR$205</f>
        <v>1.4141999999999999</v>
      </c>
      <c r="OS173" s="696" cm="1">
        <f t="array" aca="1" ref="OS173" ca="1">INDIRECT(OS$203&amp;ROW())*OS$205</f>
        <v>1.5387</v>
      </c>
      <c r="OT173" s="696" cm="1">
        <f t="array" aca="1" ref="OT173" ca="1">INDIRECT(OT$203&amp;ROW())*OT$205</f>
        <v>1.4727000000000001</v>
      </c>
      <c r="OU173" s="696" cm="1">
        <f t="array" aca="1" ref="OU173" ca="1">INDIRECT(OU$203&amp;ROW())*OU$205</f>
        <v>1.9304999999999999</v>
      </c>
      <c r="OV173" s="696" cm="1">
        <f t="array" aca="1" ref="OV173" ca="1">INDIRECT(OV$203&amp;ROW())*OV$205</f>
        <v>1.2161999999999999</v>
      </c>
      <c r="OW173" s="696" cm="1">
        <f t="array" aca="1" ref="OW173" ca="1">INDIRECT(OW$203&amp;ROW())*OW$205</f>
        <v>0</v>
      </c>
      <c r="OX173" s="696" cm="1">
        <f t="array" aca="1" ref="OX173" ca="1">INDIRECT(OX$203&amp;ROW())*OX$205</f>
        <v>1.3977999999999999</v>
      </c>
      <c r="OY173" s="696" cm="1">
        <f t="array" aca="1" ref="OY173" ca="1">IF(INDIRECT(OY$203&amp;ROW())="-",0,INDIRECT(OY$203&amp;ROW())*OY$205)</f>
        <v>0.67293754000000006</v>
      </c>
      <c r="OZ173" s="696" cm="1">
        <f t="array" aca="1" ref="OZ173" ca="1">INDIRECT(OZ$203&amp;ROW())*OZ$205</f>
        <v>0</v>
      </c>
      <c r="PA173" s="696" cm="1">
        <f t="array" aca="1" ref="PA173" ca="1">IF(INDIRECT(PA$203&amp;ROW())="-",0,INDIRECT(PA$203&amp;ROW())*PA$205)</f>
        <v>0.73269196000000003</v>
      </c>
      <c r="PB173" s="705" cm="1">
        <f t="array" aca="1" ref="PB173" ca="1">INDIRECT(PB$203&amp;ROW())*PB$205</f>
        <v>1.5084</v>
      </c>
      <c r="PC173" s="696" cm="1">
        <f t="array" aca="1" ref="PC173" ca="1">INDIRECT(PC$203&amp;ROW())*PC$205</f>
        <v>2.0918999999999999</v>
      </c>
      <c r="PD173" s="696" cm="1">
        <f t="array" aca="1" ref="PD173" ca="1">INDIRECT(PD$203&amp;ROW())*PD$205</f>
        <v>2.2025999999999999</v>
      </c>
      <c r="PE173" s="696" cm="1">
        <f t="array" aca="1" ref="PE173" ca="1">INDIRECT(PE$203&amp;ROW())*PE$205</f>
        <v>1.28</v>
      </c>
      <c r="PF173" s="696" cm="1">
        <f t="array" aca="1" ref="PF173" ca="1">INDIRECT(PF$203&amp;ROW())*PF$205</f>
        <v>1.9962</v>
      </c>
      <c r="PG173" s="696" cm="1">
        <f t="array" aca="1" ref="PG173" ca="1">IF(INDIRECT(PG$203&amp;ROW())="-",0,INDIRECT(PG$203&amp;ROW())*PG$205)</f>
        <v>0.79170000000000007</v>
      </c>
      <c r="PH173" s="696" cm="1">
        <f t="array" aca="1" ref="PH173" ca="1">INDIRECT(PH$203&amp;ROW())*PH$205</f>
        <v>0.61699999999999999</v>
      </c>
      <c r="PI173" s="696" cm="1">
        <f t="array" aca="1" ref="PI173" ca="1">INDIRECT(PI$203&amp;ROW())*PI$205</f>
        <v>1.2145999999999999</v>
      </c>
      <c r="PJ173" s="696" cm="1">
        <f t="array" aca="1" ref="PJ173" ca="1">INDIRECT(PJ$203&amp;ROW())*PJ$205</f>
        <v>0.75980000000000003</v>
      </c>
      <c r="PK173" s="696" cm="1">
        <f t="array" aca="1" ref="PK173" ca="1">IF($PJ173=0,0,INDIRECT(PK$203&amp;ROW())*PK$205)</f>
        <v>0.52759999999999996</v>
      </c>
      <c r="PL173" s="696" cm="1">
        <f t="array" aca="1" ref="PL173" ca="1">IF($MPE173=0,0,INDIRECT(PL$203&amp;ROW())*PL$205)</f>
        <v>0</v>
      </c>
      <c r="PM173" s="696" cm="1">
        <f t="array" aca="1" ref="PM173" ca="1">IF($MPE173=0,0,INDIRECT(PM$203&amp;ROW())*PM$205)</f>
        <v>0</v>
      </c>
      <c r="PN173" s="696" cm="1">
        <f t="array" aca="1" ref="PN173" ca="1">IF($PJ173=0,0,INDIRECT(PN$203&amp;ROW())*PN$205)</f>
        <v>0</v>
      </c>
      <c r="PO173" s="696" cm="1">
        <f t="array" aca="1" ref="PO173" ca="1">INDIRECT(PO$203&amp;ROW())*PO$205</f>
        <v>0</v>
      </c>
      <c r="PP173" s="696" cm="1">
        <f t="array" aca="1" ref="PP173" ca="1">IF($PO173=0,0,INDIRECT(PP$203&amp;ROW())*PP$205)</f>
        <v>0</v>
      </c>
      <c r="PQ173" s="696" cm="1">
        <f t="array" aca="1" ref="PQ173" ca="1">IF($PO173=0,0,INDIRECT(PQ$203&amp;ROW())*PQ$205)</f>
        <v>0</v>
      </c>
      <c r="PR173" s="696" cm="1">
        <f t="array" aca="1" ref="PR173" ca="1">INDIRECT(PR$203&amp;ROW())*PR$205</f>
        <v>0</v>
      </c>
      <c r="PS173" s="696" cm="1">
        <f t="array" aca="1" ref="PS173" ca="1">INDIRECT(PS$203&amp;ROW())*PS$205</f>
        <v>0.7389</v>
      </c>
      <c r="PT173" s="696" cm="1">
        <f t="array" aca="1" ref="PT173" ca="1">INDIRECT(PT$203&amp;ROW())*PT$205</f>
        <v>0.72030000000000005</v>
      </c>
      <c r="PU173" s="696" cm="1">
        <f t="array" aca="1" ref="PU173" ca="1">INDIRECT(PU$203&amp;ROW())*PU$205</f>
        <v>1.7696999999999998</v>
      </c>
      <c r="PV173" s="696" cm="1">
        <f t="array" aca="1" ref="PV173" ca="1">INDIRECT(PV$203&amp;ROW())*PV$205</f>
        <v>1.3932</v>
      </c>
      <c r="PW173" s="696" cm="1">
        <f t="array" aca="1" ref="PW173" ca="1">INDIRECT(PW$203&amp;ROW())*PW$205</f>
        <v>1.0658000000000001</v>
      </c>
      <c r="PX173" s="696" cm="1">
        <f t="array" aca="1" ref="PX173" ca="1">INDIRECT(PX$203&amp;ROW())*PX$205</f>
        <v>1.1714</v>
      </c>
      <c r="PY173" s="696" cm="1">
        <f t="array" aca="1" ref="PY173" ca="1">INDIRECT(PY$203&amp;ROW())*PY$205</f>
        <v>1.1866000000000001</v>
      </c>
      <c r="PZ173" s="696" cm="1">
        <f t="array" aca="1" ref="PZ173" ca="1">INDIRECT(PZ$203&amp;ROW())*PZ$205</f>
        <v>0.17430000000000001</v>
      </c>
      <c r="QA173" s="696" cm="1">
        <f t="array" aca="1" ref="QA173" ca="1">INDIRECT(QA$203&amp;ROW())*QA$205</f>
        <v>0.31659999999999999</v>
      </c>
      <c r="QB173" s="696" cm="1">
        <f t="array" aca="1" ref="QB173" ca="1">INDIRECT(QB$203&amp;ROW())*QB$205</f>
        <v>2.3948999999999998</v>
      </c>
      <c r="QC173" s="696" cm="1">
        <f t="array" aca="1" ref="QC173" ca="1">INDIRECT(QC$203&amp;ROW())*QC$205</f>
        <v>1.4259999999999999</v>
      </c>
      <c r="QD173" s="696" cm="1">
        <f t="array" aca="1" ref="QD173" ca="1">IF(INDIRECT(QD$203&amp;ROW())="-",0,INDIRECT(QD$203&amp;ROW())*QD$205)</f>
        <v>0.54937385999999999</v>
      </c>
      <c r="QE173" s="696" cm="1">
        <f t="array" aca="1" ref="QE173" ca="1">INDIRECT(QE$203&amp;ROW())*QE$205</f>
        <v>1.0656000000000001</v>
      </c>
      <c r="QF173" s="696" cm="1">
        <f t="array" aca="1" ref="QF173" ca="1">INDIRECT(QF$203&amp;ROW())*QF$205</f>
        <v>0.72440000000000004</v>
      </c>
      <c r="QG173" s="696" cm="1">
        <f t="array" aca="1" ref="QG173" ca="1">INDIRECT(QG$203&amp;ROW())*QG$205</f>
        <v>1.4996</v>
      </c>
      <c r="QI173" s="606" t="s">
        <v>8460</v>
      </c>
      <c r="QJ173" s="700" t="str">
        <f t="shared" ca="1" si="297"/>
        <v>A</v>
      </c>
      <c r="QK173" s="701">
        <f t="shared" ca="1" si="313"/>
        <v>0.83962949769935369</v>
      </c>
      <c r="QL173" s="705">
        <f t="shared" ca="1" si="370"/>
        <v>0.81598059212656371</v>
      </c>
      <c r="QM173" s="696">
        <f t="shared" ca="1" si="371"/>
        <v>0.98991452295661886</v>
      </c>
      <c r="QN173" s="696">
        <f t="shared" ca="1" si="300"/>
        <v>0.60049180882248243</v>
      </c>
      <c r="QO173" s="697">
        <f t="shared" ca="1" si="301"/>
        <v>0.95213106689174953</v>
      </c>
      <c r="QP173" s="696" cm="1">
        <f t="array" aca="1" ref="QP173" ca="1">INDIRECT(QP$203&amp;ROW())*QP$205</f>
        <v>3.3451646745381883E-2</v>
      </c>
      <c r="QQ173" s="696" cm="1">
        <f t="array" aca="1" ref="QQ173" ca="1">INDIRECT(QQ$203&amp;ROW())*QQ$205</f>
        <v>0.12751963295189217</v>
      </c>
      <c r="QR173" s="696" cm="1">
        <f t="array" aca="1" ref="QR173" ca="1">INDIRECT(QR$203&amp;ROW())*QR$205</f>
        <v>7.5449048323979542E-2</v>
      </c>
      <c r="QS173" s="696" cm="1">
        <f t="array" aca="1" ref="QS173" ca="1">INDIRECT(QS$203&amp;ROW())*QS$205</f>
        <v>0.22471360933801068</v>
      </c>
      <c r="QT173" s="696" cm="1">
        <f t="array" aca="1" ref="QT173" ca="1">INDIRECT(QT$203&amp;ROW())*QT$205</f>
        <v>0.17488542943331029</v>
      </c>
      <c r="QU173" s="696" cm="1">
        <f t="array" aca="1" ref="QU173" ca="1">INDIRECT(QU$203&amp;ROW())*QU$205</f>
        <v>0.53329206883563263</v>
      </c>
      <c r="QV173" s="696" cm="1">
        <f t="array" aca="1" ref="QV173" ca="1">INDIRECT(QV$203&amp;ROW())*QV$205</f>
        <v>0.24117831443907087</v>
      </c>
      <c r="QW173" s="696" cm="1">
        <f t="array" aca="1" ref="QW173" ca="1">INDIRECT(QW$203&amp;ROW())*QW$205</f>
        <v>0.53099416374332975</v>
      </c>
      <c r="QX173" s="696" cm="1">
        <f t="array" aca="1" ref="QX173" ca="1">INDIRECT(QX$203&amp;ROW())*QX$205</f>
        <v>0.60640894423913805</v>
      </c>
      <c r="QY173" s="696" cm="1">
        <f t="array" aca="1" ref="QY173" ca="1">INDIRECT(QY$203&amp;ROW())*QY$205</f>
        <v>0.13540247513535897</v>
      </c>
      <c r="QZ173" s="696" cm="1">
        <f t="array" aca="1" ref="QZ173" ca="1">INDIRECT(QZ$203&amp;ROW())*QZ$205</f>
        <v>0.27613248380770827</v>
      </c>
      <c r="RA173" s="696" cm="1">
        <f t="array" aca="1" ref="RA173" ca="1">INDIRECT(RA$203&amp;ROW())*RA$205</f>
        <v>0</v>
      </c>
      <c r="RB173" s="696" cm="1">
        <f t="array" aca="1" ref="RB173" ca="1">INDIRECT(RB$203&amp;ROW())*RB$205</f>
        <v>0.11461142513892485</v>
      </c>
      <c r="RC173" s="696" cm="1">
        <f t="array" aca="1" ref="RC173" ca="1">IF(INDIRECT(RC$203&amp;ROW())="-",0,INDIRECT(RC$203&amp;ROW())*RC$205)</f>
        <v>7.9562148912702496E-2</v>
      </c>
      <c r="RD173" s="696" cm="1">
        <f t="array" aca="1" ref="RD173" ca="1">INDIRECT(RD$203&amp;ROW())*RD$205</f>
        <v>0</v>
      </c>
      <c r="RE173" s="696" cm="1">
        <f t="array" aca="1" ref="RE173" ca="1">IF(INDIRECT(RE$203&amp;ROW())="-",0,INDIRECT(RE$203&amp;ROW())*RE$205)</f>
        <v>5.2491929553669256E-2</v>
      </c>
      <c r="RF173" s="705" cm="1">
        <f t="array" aca="1" ref="RF173" ca="1">INDIRECT(RF$203&amp;ROW())*RF$205</f>
        <v>0.10613798880649605</v>
      </c>
      <c r="RG173" s="696" cm="1">
        <f t="array" aca="1" ref="RG173" ca="1">INDIRECT(RG$203&amp;ROW())*RG$205</f>
        <v>0.41475700362540607</v>
      </c>
      <c r="RH173" s="696" cm="1">
        <f t="array" aca="1" ref="RH173" ca="1">INDIRECT(RH$203&amp;ROW())*RH$205</f>
        <v>8.7581521170816884E-2</v>
      </c>
      <c r="RI173" s="696" cm="1">
        <f t="array" aca="1" ref="RI173" ca="1">INDIRECT(RI$203&amp;ROW())*RI$205</f>
        <v>0.21539378250062202</v>
      </c>
      <c r="RJ173" s="696" cm="1">
        <f t="array" aca="1" ref="RJ173" ca="1">INDIRECT(RJ$203&amp;ROW())*RJ$205</f>
        <v>0.18340085004648693</v>
      </c>
      <c r="RK173" s="696" cm="1">
        <f t="array" aca="1" ref="RK173" ca="1">IF(INDIRECT(RK$203&amp;ROW())="-",0,INDIRECT(RK$203&amp;ROW())*RK$205)</f>
        <v>5.4669462658161666E-2</v>
      </c>
      <c r="RL173" s="696" cm="1">
        <f t="array" aca="1" ref="RL173" ca="1">INDIRECT(RL$203&amp;ROW())*RL$205</f>
        <v>0.11262003659234653</v>
      </c>
      <c r="RM173" s="696" cm="1">
        <f t="array" aca="1" ref="RM173" ca="1">INDIRECT(RM$203&amp;ROW())*RM$205</f>
        <v>2.9987460729532761E-2</v>
      </c>
      <c r="RN173" s="696" cm="1">
        <f t="array" aca="1" ref="RN173" ca="1">INDIRECT(RN$203&amp;ROW())*RN$205</f>
        <v>9.3820613050938681E-2</v>
      </c>
      <c r="RO173" s="696" cm="1">
        <f t="array" aca="1" ref="RO173" ca="1">IF($RN173=0,0,INDIRECT(RO$203&amp;ROW())*RO$205)</f>
        <v>7.0312542939625605E-2</v>
      </c>
      <c r="RP173" s="696" cm="1">
        <f t="array" aca="1" ref="RP173" ca="1">IF($RN173=0,0,INDIRECT(RP$203&amp;ROW())*RP$205)</f>
        <v>9.7715867439664539E-2</v>
      </c>
      <c r="RQ173" s="696" cm="1">
        <f t="array" aca="1" ref="RQ173" ca="1">IF($RN173=0,0,INDIRECT(RQ$203&amp;ROW())*RQ$205)</f>
        <v>0.10205798160914871</v>
      </c>
      <c r="RR173" s="696" cm="1">
        <f t="array" aca="1" ref="RR173" ca="1">IF($RN173=0,0,INDIRECT(RR$203&amp;ROW())*RR$205)</f>
        <v>0</v>
      </c>
      <c r="RS173" s="696" cm="1">
        <f t="array" aca="1" ref="RS173" ca="1">INDIRECT(RS$203&amp;ROW())*RS$205</f>
        <v>0</v>
      </c>
      <c r="RT173" s="696" cm="1">
        <f t="array" aca="1" ref="RT173" ca="1">IF($RS173=0,0,INDIRECT(RT$203&amp;ROW())*RT$205)</f>
        <v>0</v>
      </c>
      <c r="RU173" s="696" cm="1">
        <f t="array" aca="1" ref="RU173" ca="1">IF($RS173=0,0,INDIRECT(RU$203&amp;ROW())*RU$205)</f>
        <v>0</v>
      </c>
      <c r="RV173" s="696" cm="1">
        <f t="array" aca="1" ref="RV173" ca="1">INDIRECT(RV$203&amp;ROW())*RV$205</f>
        <v>0</v>
      </c>
      <c r="RW173" s="696" cm="1">
        <f t="array" aca="1" ref="RW173" ca="1">INDIRECT(RW$203&amp;ROW())*RW$205</f>
        <v>2.6659190312299668E-2</v>
      </c>
      <c r="RX173" s="696" cm="1">
        <f t="array" aca="1" ref="RX173" ca="1">INDIRECT(RX$203&amp;ROW())*RX$205</f>
        <v>9.5370177215571658E-2</v>
      </c>
      <c r="RY173" s="696" cm="1">
        <f t="array" aca="1" ref="RY173" ca="1">INDIRECT(RY$203&amp;ROW())*RY$205</f>
        <v>8.4396695370290389E-2</v>
      </c>
      <c r="RZ173" s="696" cm="1">
        <f t="array" aca="1" ref="RZ173" ca="1">INDIRECT(RZ$203&amp;ROW())*RZ$205</f>
        <v>7.362497897239817E-2</v>
      </c>
      <c r="SA173" s="696" cm="1">
        <f t="array" aca="1" ref="SA173" ca="1">INDIRECT(SA$203&amp;ROW())*SA$205</f>
        <v>0.20458618579029147</v>
      </c>
      <c r="SB173" s="696" cm="1">
        <f t="array" aca="1" ref="SB173" ca="1">INDIRECT(SB$203&amp;ROW())*SB$205</f>
        <v>4.7124126502052749E-2</v>
      </c>
      <c r="SC173" s="696" cm="1">
        <f t="array" aca="1" ref="SC173" ca="1">INDIRECT(SC$203&amp;ROW())*SC$205</f>
        <v>5.4291606235991073E-2</v>
      </c>
      <c r="SD173" s="696" cm="1">
        <f t="array" aca="1" ref="SD173" ca="1">INDIRECT(SD$203&amp;ROW())*SD$205</f>
        <v>0.3072993885784252</v>
      </c>
      <c r="SE173" s="696" cm="1">
        <f t="array" aca="1" ref="SE173" ca="1">INDIRECT(SE$203&amp;ROW())*SE$205</f>
        <v>0.2585618210787391</v>
      </c>
      <c r="SF173" s="696" cm="1">
        <f t="array" aca="1" ref="SF173" ca="1">INDIRECT(SF$203&amp;ROW())*SF$205</f>
        <v>0.19835664972334499</v>
      </c>
      <c r="SG173" s="696" cm="1">
        <f t="array" aca="1" ref="SG173" ca="1">INDIRECT(SG$203&amp;ROW())*SG$205</f>
        <v>7.4767843909269882E-2</v>
      </c>
      <c r="SH173" s="696" cm="1">
        <f t="array" aca="1" ref="SH173" ca="1">IF(INDIRECT(SH$203&amp;ROW())="-",0,INDIRECT(SH$203&amp;ROW())*SH$205)</f>
        <v>7.0387179573446576E-2</v>
      </c>
      <c r="SI173" s="696" cm="1">
        <f t="array" aca="1" ref="SI173" ca="1">INDIRECT(SI$203&amp;ROW())*SI$205</f>
        <v>0.24423887568083891</v>
      </c>
      <c r="SJ173" s="696" cm="1">
        <f t="array" aca="1" ref="SJ173" ca="1">INDIRECT(SJ$203&amp;ROW())*SJ$205</f>
        <v>0.10961749760323641</v>
      </c>
      <c r="SK173" s="696" cm="1">
        <f t="array" aca="1" ref="SK173" ca="1">INDIRECT(SK$203&amp;ROW())*SK$205</f>
        <v>0.21261490593800375</v>
      </c>
      <c r="SN173" s="606" t="s">
        <v>8460</v>
      </c>
      <c r="SO173" s="707" cm="1">
        <f t="array" aca="1" ref="SO173" ca="1">INDIRECT(SO$203&amp;ROW())*SO$205</f>
        <v>1</v>
      </c>
      <c r="SP173" s="707" cm="1">
        <f t="array" aca="1" ref="SP173" ca="1">INDIRECT(SP$203&amp;ROW())*SP$205</f>
        <v>1</v>
      </c>
      <c r="SQ173" s="707" cm="1">
        <f t="array" aca="1" ref="SQ173" ca="1">INDIRECT(SQ$203&amp;ROW())*SQ$205</f>
        <v>1</v>
      </c>
      <c r="SR173" s="707" cm="1">
        <f t="array" aca="1" ref="SR173" ca="1">INDIRECT(SR$203&amp;ROW())*SR$205</f>
        <v>3</v>
      </c>
      <c r="SS173" s="707" cm="1">
        <f t="array" aca="1" ref="SS173" ca="1">INDIRECT(SS$203&amp;ROW())*SS$205</f>
        <v>2</v>
      </c>
      <c r="ST173" s="707" cm="1">
        <f t="array" aca="1" ref="ST173" ca="1">INDIRECT(ST$203&amp;ROW())*ST$205</f>
        <v>3</v>
      </c>
      <c r="SU173" s="707" cm="1">
        <f t="array" aca="1" ref="SU173" ca="1">INDIRECT(SU$203&amp;ROW())*SU$205</f>
        <v>3</v>
      </c>
      <c r="SV173" s="707" cm="1">
        <f t="array" aca="1" ref="SV173" ca="1">INDIRECT(SV$203&amp;ROW())*SV$205</f>
        <v>3</v>
      </c>
      <c r="SW173" s="707" cm="1">
        <f t="array" aca="1" ref="SW173" ca="1">INDIRECT(SW$203&amp;ROW())*SW$205</f>
        <v>3</v>
      </c>
      <c r="SX173" s="707" cm="1">
        <f t="array" aca="1" ref="SX173" ca="1">INDIRECT(SX$203&amp;ROW())*SX$205</f>
        <v>3</v>
      </c>
      <c r="SY173" s="707" cm="1">
        <f t="array" aca="1" ref="SY173" ca="1">INDIRECT(SY$203&amp;ROW())*SY$205</f>
        <v>3</v>
      </c>
      <c r="SZ173" s="707" cm="1">
        <f t="array" aca="1" ref="SZ173" ca="1">INDIRECT(SZ$203&amp;ROW())*SZ$205</f>
        <v>0</v>
      </c>
      <c r="TA173" s="707" cm="1">
        <f t="array" aca="1" ref="TA173" ca="1">INDIRECT(TA$203&amp;ROW())*TA$205</f>
        <v>2</v>
      </c>
      <c r="TB173" s="696" cm="1">
        <f t="array" aca="1" ref="TB173" ca="1">IF(INDIRECT(TB$203&amp;ROW())="-",0,INDIRECT(TB$203&amp;ROW())*TB$205)</f>
        <v>0.94820000000000004</v>
      </c>
      <c r="TC173" s="707" cm="1">
        <f t="array" aca="1" ref="TC173" ca="1">INDIRECT(TC$203&amp;ROW())*TC$205</f>
        <v>0</v>
      </c>
      <c r="TD173" s="696" cm="1">
        <f t="array" aca="1" ref="TD173" ca="1">IF(INDIRECT(TD$203&amp;ROW())="-",0,INDIRECT(TD$203&amp;ROW())*TD$205)</f>
        <v>0.82940000000000003</v>
      </c>
      <c r="TE173" s="732" cm="1">
        <f t="array" aca="1" ref="TE173" ca="1">INDIRECT(TE$203&amp;ROW())*TE$205</f>
        <v>2</v>
      </c>
      <c r="TF173" s="707" cm="1">
        <f t="array" aca="1" ref="TF173" ca="1">INDIRECT(TF$203&amp;ROW())*TF$205</f>
        <v>3</v>
      </c>
      <c r="TG173" s="707" cm="1">
        <f t="array" aca="1" ref="TG173" ca="1">INDIRECT(TG$203&amp;ROW())*TG$205</f>
        <v>3</v>
      </c>
      <c r="TH173" s="707" cm="1">
        <f t="array" aca="1" ref="TH173" ca="1">INDIRECT(TH$203&amp;ROW())*TH$205</f>
        <v>2</v>
      </c>
      <c r="TI173" s="707" cm="1">
        <f t="array" aca="1" ref="TI173" ca="1">INDIRECT(TI$203&amp;ROW())*TI$205</f>
        <v>3</v>
      </c>
      <c r="TJ173" s="696" cm="1">
        <f t="array" aca="1" ref="TJ173" ca="1">IF(INDIRECT(TJ$203&amp;ROW())="-",0,INDIRECT(TJ$203&amp;ROW())*TJ$205)</f>
        <v>0.90480000000000005</v>
      </c>
      <c r="TK173" s="707" cm="1">
        <f t="array" aca="1" ref="TK173" ca="1">INDIRECT(TK$203&amp;ROW())*TK$205</f>
        <v>1</v>
      </c>
      <c r="TL173" s="707" cm="1">
        <f t="array" aca="1" ref="TL173" ca="1">INDIRECT(TL$203&amp;ROW())*TL$205</f>
        <v>2</v>
      </c>
      <c r="TM173" s="707" cm="1">
        <f t="array" aca="1" ref="TM173" ca="1">INDIRECT(TM$203&amp;ROW())*TM$205</f>
        <v>1</v>
      </c>
      <c r="TN173" s="707" cm="1">
        <f t="array" aca="1" ref="TN173" ca="1">IF($TM173=0,0,INDIRECT(TN$203&amp;ROW())*TN$205)</f>
        <v>1</v>
      </c>
      <c r="TO173" s="707" cm="1">
        <f t="array" aca="1" ref="TO173" ca="1">IF($TM173=0,0,INDIRECT(TO$203&amp;ROW())*TO$205)</f>
        <v>1</v>
      </c>
      <c r="TP173" s="707" cm="1">
        <f t="array" aca="1" ref="TP173" ca="1">IF($TM173=0,0,INDIRECT(TP$203&amp;ROW())*TP$205)</f>
        <v>1</v>
      </c>
      <c r="TQ173" s="707" cm="1">
        <f t="array" aca="1" ref="TQ173" ca="1">IF($TM173=0,0,INDIRECT(TQ$203&amp;ROW())*TQ$205)</f>
        <v>0</v>
      </c>
      <c r="TR173" s="707" cm="1">
        <f t="array" aca="1" ref="TR173" ca="1">INDIRECT(TR$203&amp;ROW())*TR$205</f>
        <v>0</v>
      </c>
      <c r="TS173" s="707" cm="1">
        <f t="array" aca="1" ref="TS173" ca="1">IF($TR173=0,0,INDIRECT(TS$203&amp;ROW())*TS$205)</f>
        <v>0</v>
      </c>
      <c r="TT173" s="707" cm="1">
        <f t="array" aca="1" ref="TT173" ca="1">IF($TR173=0,0,INDIRECT(TT$203&amp;ROW())*TT$205)</f>
        <v>0</v>
      </c>
      <c r="TU173" s="707" cm="1">
        <f t="array" aca="1" ref="TU173" ca="1">INDIRECT(TU$203&amp;ROW())*TU$205</f>
        <v>0</v>
      </c>
      <c r="TV173" s="707" cm="1">
        <f t="array" aca="1" ref="TV173" ca="1">INDIRECT(TV$203&amp;ROW())*TV$205</f>
        <v>1</v>
      </c>
      <c r="TW173" s="707" cm="1">
        <f t="array" aca="1" ref="TW173" ca="1">INDIRECT(TW$203&amp;ROW())*TW$205</f>
        <v>1</v>
      </c>
      <c r="TX173" s="707" cm="1">
        <f t="array" aca="1" ref="TX173" ca="1">INDIRECT(TX$203&amp;ROW())*TX$205</f>
        <v>3</v>
      </c>
      <c r="TY173" s="707" cm="1">
        <f t="array" aca="1" ref="TY173" ca="1">INDIRECT(TY$203&amp;ROW())*TY$205</f>
        <v>2</v>
      </c>
      <c r="TZ173" s="707" cm="1">
        <f t="array" aca="1" ref="TZ173" ca="1">INDIRECT(TZ$203&amp;ROW())*TZ$205</f>
        <v>2</v>
      </c>
      <c r="UA173" s="707" cm="1">
        <f t="array" aca="1" ref="UA173" ca="1">INDIRECT(UA$203&amp;ROW())*UA$205</f>
        <v>2</v>
      </c>
      <c r="UB173" s="707" cm="1">
        <f t="array" aca="1" ref="UB173" ca="1">INDIRECT(UB$203&amp;ROW())*UB$205</f>
        <v>2</v>
      </c>
      <c r="UC173" s="707" cm="1">
        <f t="array" aca="1" ref="UC173" ca="1">INDIRECT(UC$203&amp;ROW())*UC$205</f>
        <v>1</v>
      </c>
      <c r="UD173" s="707" cm="1">
        <f t="array" aca="1" ref="UD173" ca="1">INDIRECT(UD$203&amp;ROW())*UD$205</f>
        <v>1</v>
      </c>
      <c r="UE173" s="707" cm="1">
        <f t="array" aca="1" ref="UE173" ca="1">INDIRECT(UE$203&amp;ROW())*UE$205</f>
        <v>3</v>
      </c>
      <c r="UF173" s="707" cm="1">
        <f t="array" aca="1" ref="UF173" ca="1">INDIRECT(UF$203&amp;ROW())*UF$205</f>
        <v>2</v>
      </c>
      <c r="UG173" s="696" cm="1">
        <f t="array" aca="1" ref="UG173" ca="1">IF(INDIRECT(UG$203&amp;ROW())="-",0,INDIRECT(UG$203&amp;ROW())*UG$205)</f>
        <v>0.89459999999999995</v>
      </c>
      <c r="UH173" s="707" cm="1">
        <f t="array" aca="1" ref="UH173" ca="1">INDIRECT(UH$203&amp;ROW())*UH$205</f>
        <v>2</v>
      </c>
      <c r="UI173" s="707" cm="1">
        <f t="array" aca="1" ref="UI173" ca="1">INDIRECT(UI$203&amp;ROW())*UI$205</f>
        <v>1</v>
      </c>
      <c r="UJ173" s="707" cm="1">
        <f t="array" aca="1" ref="UJ173" ca="1">INDIRECT(UJ$203&amp;ROW())*UJ$205</f>
        <v>2</v>
      </c>
      <c r="UM173" s="606" t="s">
        <v>8460</v>
      </c>
      <c r="UN173" s="616">
        <f t="shared" ca="1" si="376"/>
        <v>0.18720310219966924</v>
      </c>
      <c r="UO173" s="616">
        <f t="shared" ca="1" si="376"/>
        <v>0.47801779056182137</v>
      </c>
      <c r="UP173" s="616">
        <f t="shared" ca="1" si="376"/>
        <v>0.15206673709758317</v>
      </c>
      <c r="UQ173" s="616">
        <f t="shared" ca="1" si="376"/>
        <v>0.29355872991449461</v>
      </c>
      <c r="UR173" s="616">
        <f t="shared" ca="1" si="376"/>
        <v>0.12190361681987209</v>
      </c>
      <c r="US173" s="616">
        <f t="shared" ca="1" si="376"/>
        <v>0.41305213694811815</v>
      </c>
      <c r="UT173" s="616">
        <f t="shared" ca="1" si="376"/>
        <v>0.30690415393182785</v>
      </c>
      <c r="UU173" s="616">
        <f t="shared" ca="1" si="376"/>
        <v>0.53359975015917405</v>
      </c>
      <c r="UV173" s="616">
        <f t="shared" ca="1" si="376"/>
        <v>0.44410973870643028</v>
      </c>
      <c r="UW173" s="616">
        <f t="shared" ca="1" si="376"/>
        <v>0.6421874155054268</v>
      </c>
      <c r="UX173" s="616">
        <f t="shared" ca="1" si="376"/>
        <v>0.28247365722383649</v>
      </c>
      <c r="UY173" s="616">
        <f t="shared" ca="1" si="376"/>
        <v>-0.67270887390575207</v>
      </c>
      <c r="UZ173" s="616">
        <f t="shared" ca="1" si="376"/>
        <v>1.1960042318268584</v>
      </c>
      <c r="VA173" s="616">
        <f t="shared" ca="1" si="376"/>
        <v>1.5493864613686179</v>
      </c>
      <c r="VB173" s="616">
        <f t="shared" ca="1" si="376"/>
        <v>-0.76400504167427041</v>
      </c>
      <c r="VC173" s="616">
        <f t="shared" ca="1" si="375"/>
        <v>1.0702956617601902</v>
      </c>
      <c r="VD173" s="616">
        <f t="shared" ca="1" si="375"/>
        <v>0.85304819841956248</v>
      </c>
      <c r="VE173" s="616">
        <f t="shared" ca="1" si="375"/>
        <v>1.620308650861136</v>
      </c>
      <c r="VF173" s="616">
        <f t="shared" ca="1" si="375"/>
        <v>0.95807256683723563</v>
      </c>
      <c r="VG173" s="616">
        <f t="shared" ca="1" si="375"/>
        <v>1.2788179585372306</v>
      </c>
      <c r="VH173" s="616">
        <f t="shared" ca="1" si="375"/>
        <v>1.454227778282527</v>
      </c>
      <c r="VI173" s="616">
        <f t="shared" ca="1" si="375"/>
        <v>1.298488027786221</v>
      </c>
      <c r="VJ173" s="616">
        <f t="shared" ca="1" si="375"/>
        <v>1.1038721171937993</v>
      </c>
      <c r="VK173" s="616">
        <f t="shared" ca="1" si="375"/>
        <v>0.83678976492872159</v>
      </c>
      <c r="VL173" s="616">
        <f t="shared" ca="1" si="375"/>
        <v>1.1863766389476611</v>
      </c>
      <c r="VM173" s="616">
        <f t="shared" ca="1" si="375"/>
        <v>1.7393845659645861</v>
      </c>
      <c r="VN173" s="616">
        <f t="shared" ca="1" si="375"/>
        <v>1.5883663456229635</v>
      </c>
      <c r="VO173" s="616">
        <f t="shared" ca="1" si="375"/>
        <v>2.3604485107108717</v>
      </c>
      <c r="VP173" s="616">
        <f t="shared" ca="1" si="338"/>
        <v>-0.46221149066820022</v>
      </c>
      <c r="VQ173" s="616">
        <f t="shared" ca="1" si="338"/>
        <v>-0.77889442244162177</v>
      </c>
      <c r="VR173" s="616">
        <f t="shared" ca="1" si="338"/>
        <v>-0.64202286734458469</v>
      </c>
      <c r="VS173" s="616">
        <f t="shared" ca="1" si="338"/>
        <v>-0.40481357988865657</v>
      </c>
      <c r="VT173" s="616">
        <f t="shared" ca="1" si="338"/>
        <v>-0.3878135405833677</v>
      </c>
      <c r="VU173" s="616">
        <f t="shared" ca="1" si="338"/>
        <v>1.2114249894444582</v>
      </c>
      <c r="VV173" s="616">
        <f t="shared" ca="1" si="338"/>
        <v>0.51470231560879698</v>
      </c>
      <c r="VW173" s="616">
        <f t="shared" ca="1" si="338"/>
        <v>0.66845613582062358</v>
      </c>
      <c r="VX173" s="616">
        <f t="shared" ca="1" si="338"/>
        <v>2.3243112614711734</v>
      </c>
      <c r="VY173" s="616">
        <f t="shared" ca="1" si="338"/>
        <v>0.70583605694264007</v>
      </c>
      <c r="VZ173" s="616">
        <f t="shared" ca="1" si="338"/>
        <v>0.68442622420316401</v>
      </c>
      <c r="WA173" s="616">
        <f t="shared" ca="1" si="338"/>
        <v>0.92808016936885662</v>
      </c>
      <c r="WB173" s="616">
        <f t="shared" ca="1" si="338"/>
        <v>0.33435322352896929</v>
      </c>
      <c r="WC173" s="616">
        <f t="shared" ca="1" si="338"/>
        <v>0.47817673461028487</v>
      </c>
      <c r="WD173" s="616">
        <f t="shared" ca="1" si="347"/>
        <v>1.1315684290219801</v>
      </c>
      <c r="WE173" s="616">
        <f t="shared" ca="1" si="347"/>
        <v>0.67426644196529939</v>
      </c>
      <c r="WF173" s="616">
        <f t="shared" ca="1" si="347"/>
        <v>1.062578827075213</v>
      </c>
      <c r="WG173" s="616">
        <f t="shared" ca="1" si="347"/>
        <v>1.1042161560551988</v>
      </c>
      <c r="WH173" s="616">
        <f t="shared" ca="1" si="347"/>
        <v>0.91987607881584121</v>
      </c>
      <c r="WI173" s="627">
        <f t="shared" ca="1" si="347"/>
        <v>1.0659329460226332</v>
      </c>
      <c r="WL173" s="606" t="s">
        <v>8460</v>
      </c>
      <c r="WM173" s="700" t="str">
        <f t="shared" ca="1" si="321"/>
        <v>A</v>
      </c>
      <c r="WN173" s="479">
        <f t="shared" ca="1" si="322"/>
        <v>0.81398584342112223</v>
      </c>
      <c r="WO173" s="495">
        <f t="shared" ca="1" si="372"/>
        <v>0.74031238720461812</v>
      </c>
      <c r="WP173" s="458">
        <f t="shared" ca="1" si="372"/>
        <v>0.96009348921595672</v>
      </c>
      <c r="WQ173" s="458">
        <f t="shared" ca="1" si="372"/>
        <v>0.60354410012609183</v>
      </c>
      <c r="WR173" s="459">
        <f t="shared" ca="1" si="372"/>
        <v>0.95199339713782227</v>
      </c>
      <c r="WS173" s="495">
        <f t="shared" ca="1" si="323"/>
        <v>0.36384198902688991</v>
      </c>
      <c r="WT173" s="458">
        <f t="shared" ca="1" si="324"/>
        <v>1.1905847289512801</v>
      </c>
      <c r="WU173" s="458">
        <f t="shared" ca="1" si="325"/>
        <v>0.6294683551764847</v>
      </c>
      <c r="WV173" s="459">
        <f t="shared" ca="1" si="326"/>
        <v>0.98086536486089348</v>
      </c>
      <c r="WW173" s="484">
        <f t="shared" ca="1" si="352"/>
        <v>0.13999047982491267</v>
      </c>
      <c r="WX173" s="484">
        <f t="shared" ca="1" si="352"/>
        <v>0.28829252948783446</v>
      </c>
      <c r="WY173" s="484">
        <f t="shared" ca="1" si="352"/>
        <v>0.1107197912807503</v>
      </c>
      <c r="WZ173" s="484">
        <f t="shared" ca="1" si="352"/>
        <v>0.10559307515024371</v>
      </c>
      <c r="XA173" s="484">
        <f t="shared" ca="1" si="352"/>
        <v>6.4328538595846502E-2</v>
      </c>
      <c r="XB173" s="484">
        <f t="shared" ca="1" si="352"/>
        <v>0.21821544394969081</v>
      </c>
      <c r="XC173" s="484">
        <f t="shared" ca="1" si="352"/>
        <v>0.14467461816346364</v>
      </c>
      <c r="XD173" s="484">
        <f t="shared" ca="1" si="348"/>
        <v>0.27368331185664035</v>
      </c>
      <c r="XE173" s="484">
        <f t="shared" ca="1" si="348"/>
        <v>0.21801347073098662</v>
      </c>
      <c r="XF173" s="484">
        <f t="shared" ca="1" si="348"/>
        <v>0.41324760187774212</v>
      </c>
      <c r="XG173" s="484">
        <f t="shared" ca="1" si="348"/>
        <v>0.1145148206385433</v>
      </c>
      <c r="XH173" s="484">
        <f t="shared" ca="1" si="348"/>
        <v>-0.33958343954762366</v>
      </c>
      <c r="XI173" s="484">
        <f t="shared" ca="1" si="348"/>
        <v>0.83588735762379129</v>
      </c>
      <c r="XJ173" s="484">
        <f t="shared" ca="1" si="348"/>
        <v>1.099599571633308</v>
      </c>
      <c r="XK173" s="484">
        <f t="shared" ca="1" si="348"/>
        <v>-0.54267278110123429</v>
      </c>
      <c r="XL173" s="484">
        <f t="shared" ca="1" si="349"/>
        <v>0.94549918759895202</v>
      </c>
      <c r="XM173" s="484">
        <f t="shared" ca="1" si="349"/>
        <v>0.64336895124803395</v>
      </c>
      <c r="XN173" s="484">
        <f t="shared" ca="1" si="349"/>
        <v>1.1298412222454701</v>
      </c>
      <c r="XO173" s="484">
        <f t="shared" ca="1" si="349"/>
        <v>0.70341687857189839</v>
      </c>
      <c r="XP173" s="484">
        <f t="shared" ca="1" si="349"/>
        <v>0.81844349346382761</v>
      </c>
      <c r="XQ173" s="484">
        <f t="shared" ca="1" si="349"/>
        <v>0.96764316366919345</v>
      </c>
      <c r="XR173" s="484">
        <f t="shared" ca="1" si="349"/>
        <v>1.1361770243129434</v>
      </c>
      <c r="XS173" s="484">
        <f t="shared" ca="1" si="349"/>
        <v>0.68108909630857417</v>
      </c>
      <c r="XT173" s="484">
        <f t="shared" ca="1" si="349"/>
        <v>0.50818242424121263</v>
      </c>
      <c r="XU173" s="484">
        <f t="shared" ca="1" si="349"/>
        <v>0.90140897027243294</v>
      </c>
      <c r="XV173" s="484">
        <f t="shared" ca="1" si="349"/>
        <v>0.91769929700291553</v>
      </c>
      <c r="XW173" s="484">
        <f t="shared" ca="1" si="349"/>
        <v>1.0251316394650607</v>
      </c>
      <c r="XX173" s="484">
        <f t="shared" ca="1" si="349"/>
        <v>1.1412768549287065</v>
      </c>
      <c r="XY173" s="484">
        <f t="shared" ca="1" si="349"/>
        <v>-0.24303080179333969</v>
      </c>
      <c r="XZ173" s="484">
        <f t="shared" ca="1" si="349"/>
        <v>-0.56968338057380219</v>
      </c>
      <c r="YA173" s="484">
        <f t="shared" ca="1" si="349"/>
        <v>-0.43779539324227229</v>
      </c>
      <c r="YB173" s="484">
        <f t="shared" ca="1" si="358"/>
        <v>-0.21272953623148902</v>
      </c>
      <c r="YC173" s="484">
        <f t="shared" ca="1" si="359"/>
        <v>-0.17304240180829866</v>
      </c>
      <c r="YD173" s="484">
        <f t="shared" ca="1" si="360"/>
        <v>0.89512192470051022</v>
      </c>
      <c r="YE173" s="484">
        <f t="shared" ca="1" si="361"/>
        <v>0.3707400779330165</v>
      </c>
      <c r="YF173" s="484">
        <f t="shared" ca="1" si="362"/>
        <v>0.39432227452058582</v>
      </c>
      <c r="YG173" s="484">
        <f t="shared" ca="1" si="354"/>
        <v>1.6191152247408194</v>
      </c>
      <c r="YH173" s="484">
        <f t="shared" ca="1" si="354"/>
        <v>0.3761400347447329</v>
      </c>
      <c r="YI173" s="484">
        <f t="shared" ca="1" si="354"/>
        <v>0.40086843951579315</v>
      </c>
      <c r="YJ173" s="484">
        <f t="shared" ca="1" si="354"/>
        <v>0.55062996448654267</v>
      </c>
      <c r="YK173" s="484">
        <f t="shared" ca="1" si="339"/>
        <v>5.8277766861099353E-2</v>
      </c>
      <c r="YL173" s="484">
        <f t="shared" ca="1" si="339"/>
        <v>0.15139075417761619</v>
      </c>
      <c r="YM173" s="484">
        <f t="shared" ca="1" si="339"/>
        <v>0.90333107688824665</v>
      </c>
      <c r="YN173" s="484">
        <f t="shared" ca="1" si="339"/>
        <v>0.48075197312125845</v>
      </c>
      <c r="YO173" s="484">
        <f t="shared" ca="1" si="339"/>
        <v>0.65252965770688831</v>
      </c>
      <c r="YP173" s="484">
        <f t="shared" ca="1" si="339"/>
        <v>0.58832636794620996</v>
      </c>
      <c r="YQ173" s="484">
        <f t="shared" ca="1" si="339"/>
        <v>0.66635823149419537</v>
      </c>
      <c r="YR173" s="484">
        <f t="shared" ca="1" si="339"/>
        <v>0.79923652292777037</v>
      </c>
      <c r="YU173" s="606" t="s">
        <v>8460</v>
      </c>
      <c r="YV173" s="700" t="str">
        <f t="shared" ca="1" si="304"/>
        <v>A</v>
      </c>
      <c r="YW173" s="479">
        <f t="shared" ca="1" si="327"/>
        <v>0.8436423382984598</v>
      </c>
      <c r="YX173" s="495">
        <f t="shared" ca="1" si="373"/>
        <v>0.8540593031922501</v>
      </c>
      <c r="YY173" s="458">
        <f t="shared" ca="1" si="373"/>
        <v>0.97357404928451108</v>
      </c>
      <c r="YZ173" s="458">
        <f t="shared" ca="1" si="373"/>
        <v>0.5854380445783921</v>
      </c>
      <c r="ZA173" s="459">
        <f t="shared" ca="1" si="373"/>
        <v>0.96149795613868594</v>
      </c>
      <c r="ZB173" s="495">
        <f t="shared" ca="1" si="328"/>
        <v>0.44497463888024846</v>
      </c>
      <c r="ZC173" s="458">
        <f t="shared" ca="1" si="329"/>
        <v>1.3070508424213911</v>
      </c>
      <c r="ZD173" s="458">
        <f t="shared" ca="1" si="330"/>
        <v>0.70042221540017668</v>
      </c>
      <c r="ZE173" s="459">
        <f t="shared" ca="1" si="331"/>
        <v>0.74210197005650647</v>
      </c>
      <c r="ZF173" s="484">
        <f t="shared" ca="1" si="355"/>
        <v>6.2622520444229578E-3</v>
      </c>
      <c r="ZG173" s="484">
        <f t="shared" ca="1" si="355"/>
        <v>6.0956653196917926E-2</v>
      </c>
      <c r="ZH173" s="484">
        <f t="shared" ca="1" si="355"/>
        <v>1.1473290595745445E-2</v>
      </c>
      <c r="ZI173" s="484">
        <f t="shared" ca="1" si="355"/>
        <v>2.1988880583922777E-2</v>
      </c>
      <c r="ZJ173" s="484">
        <f t="shared" ca="1" si="355"/>
        <v>1.0659583188508518E-2</v>
      </c>
      <c r="ZK173" s="484">
        <f t="shared" ca="1" si="355"/>
        <v>7.3425809550013654E-2</v>
      </c>
      <c r="ZL173" s="484">
        <f t="shared" ca="1" si="355"/>
        <v>2.4672875513209128E-2</v>
      </c>
      <c r="ZM173" s="484">
        <f t="shared" ca="1" si="350"/>
        <v>9.4446117703140112E-2</v>
      </c>
      <c r="ZN173" s="484">
        <f t="shared" ca="1" si="350"/>
        <v>8.9770705925095284E-2</v>
      </c>
      <c r="ZO173" s="484">
        <f t="shared" ca="1" si="350"/>
        <v>2.8984588520071332E-2</v>
      </c>
      <c r="ZP173" s="484">
        <f t="shared" ca="1" si="350"/>
        <v>2.6000050859821721E-2</v>
      </c>
      <c r="ZQ173" s="484">
        <f t="shared" ca="1" si="350"/>
        <v>-1.1497069191506403E-2</v>
      </c>
      <c r="ZR173" s="484">
        <f t="shared" ca="1" si="350"/>
        <v>6.8537874740930649E-2</v>
      </c>
      <c r="ZS173" s="484">
        <f t="shared" ca="1" si="350"/>
        <v>0.13000687235049058</v>
      </c>
      <c r="ZT173" s="484">
        <f t="shared" ca="1" si="350"/>
        <v>-2.7291061507312073E-2</v>
      </c>
      <c r="ZU173" s="484">
        <f t="shared" ca="1" si="351"/>
        <v>6.7737984662061393E-2</v>
      </c>
      <c r="ZV173" s="484">
        <f t="shared" ca="1" si="351"/>
        <v>4.5270410067628573E-2</v>
      </c>
      <c r="ZW173" s="484">
        <f t="shared" ca="1" si="351"/>
        <v>0.22401145365982966</v>
      </c>
      <c r="ZX173" s="484">
        <f t="shared" ca="1" si="351"/>
        <v>2.7969817598544739E-2</v>
      </c>
      <c r="ZY173" s="484">
        <f t="shared" ca="1" si="351"/>
        <v>0.13772471860952887</v>
      </c>
      <c r="ZZ173" s="484">
        <f t="shared" ca="1" si="351"/>
        <v>8.8902203566076518E-2</v>
      </c>
      <c r="AAA173" s="484">
        <f t="shared" ca="1" si="351"/>
        <v>7.8456722753236952E-2</v>
      </c>
      <c r="AAB173" s="484">
        <f t="shared" ca="1" si="351"/>
        <v>0.12431811823163672</v>
      </c>
      <c r="AAC173" s="484">
        <f t="shared" ca="1" si="351"/>
        <v>1.2546600107337495E-2</v>
      </c>
      <c r="AAD173" s="484">
        <f t="shared" ca="1" si="351"/>
        <v>0.1113065835753817</v>
      </c>
      <c r="AAE173" s="484">
        <f t="shared" ca="1" si="351"/>
        <v>0.12230055198290701</v>
      </c>
      <c r="AAF173" s="484">
        <f t="shared" ca="1" si="351"/>
        <v>0.15520859527451789</v>
      </c>
      <c r="AAG173" s="484">
        <f t="shared" ca="1" si="351"/>
        <v>0.24090261069547261</v>
      </c>
      <c r="AAH173" s="484">
        <f t="shared" ca="1" si="351"/>
        <v>-3.8008707897835295E-2</v>
      </c>
      <c r="AAI173" s="484">
        <f t="shared" ca="1" si="351"/>
        <v>-6.0338538063910964E-2</v>
      </c>
      <c r="AAJ173" s="484">
        <f t="shared" ca="1" si="351"/>
        <v>-5.2025335368730337E-2</v>
      </c>
      <c r="AAK173" s="484">
        <f t="shared" ca="1" si="363"/>
        <v>-3.3183772310049216E-2</v>
      </c>
      <c r="AAL173" s="484">
        <f t="shared" ca="1" si="364"/>
        <v>-1.741238539122681E-2</v>
      </c>
      <c r="AAM173" s="484">
        <f t="shared" ca="1" si="365"/>
        <v>3.2295609342675426E-2</v>
      </c>
      <c r="AAN173" s="484">
        <f t="shared" ca="1" si="366"/>
        <v>4.9087251052876063E-2</v>
      </c>
      <c r="AAO173" s="484">
        <f t="shared" ca="1" si="367"/>
        <v>1.8805162954418208E-2</v>
      </c>
      <c r="AAP173" s="484">
        <f t="shared" ca="1" si="357"/>
        <v>8.5563683875561708E-2</v>
      </c>
      <c r="AAQ173" s="484">
        <f t="shared" ca="1" si="357"/>
        <v>7.2202153341576855E-2</v>
      </c>
      <c r="AAR173" s="484">
        <f t="shared" ca="1" si="357"/>
        <v>1.612649398533611E-2</v>
      </c>
      <c r="AAS173" s="484">
        <f t="shared" ca="1" si="357"/>
        <v>2.5193481555402932E-2</v>
      </c>
      <c r="AAT173" s="484">
        <f t="shared" ca="1" si="340"/>
        <v>0.1027465411596778</v>
      </c>
      <c r="AAU173" s="484">
        <f t="shared" ca="1" si="340"/>
        <v>0.12363824729832018</v>
      </c>
      <c r="AAV173" s="484">
        <f t="shared" ca="1" si="340"/>
        <v>7.4818040837836219E-2</v>
      </c>
      <c r="AAW173" s="484">
        <f t="shared" ca="1" si="340"/>
        <v>2.5206724043060142E-2</v>
      </c>
      <c r="AAX173" s="484">
        <f t="shared" ca="1" si="340"/>
        <v>8.3603763371658008E-2</v>
      </c>
      <c r="AAY173" s="484">
        <f t="shared" ca="1" si="340"/>
        <v>0.13484625623176977</v>
      </c>
      <c r="AAZ173" s="484">
        <f t="shared" ca="1" si="340"/>
        <v>0.10083451386486998</v>
      </c>
      <c r="ABA173" s="484">
        <f t="shared" ca="1" si="340"/>
        <v>0.11331661652741069</v>
      </c>
    </row>
    <row r="174" spans="1:729" ht="15" customHeight="1" x14ac:dyDescent="0.35">
      <c r="A174" s="498">
        <v>172</v>
      </c>
      <c r="B174" s="628"/>
      <c r="C174" s="606" t="s">
        <v>8520</v>
      </c>
      <c r="D174" s="629">
        <v>760</v>
      </c>
      <c r="E174" s="630" t="s">
        <v>8521</v>
      </c>
      <c r="F174" s="631" t="s">
        <v>1182</v>
      </c>
      <c r="G174" s="632">
        <v>17500.656999999999</v>
      </c>
      <c r="H174" s="504">
        <v>12031.162729</v>
      </c>
      <c r="I174" s="505">
        <v>704</v>
      </c>
      <c r="J174" s="515" t="s">
        <v>8522</v>
      </c>
      <c r="K174" s="469">
        <v>1</v>
      </c>
      <c r="L174" s="532" t="s">
        <v>8523</v>
      </c>
      <c r="M174" s="817">
        <v>131</v>
      </c>
      <c r="N174" s="818">
        <v>0.4763</v>
      </c>
      <c r="O174" s="819">
        <v>0.54120000000000001</v>
      </c>
      <c r="P174" s="820">
        <v>0.38040000000000002</v>
      </c>
      <c r="Q174" s="821">
        <v>0.50729999999999997</v>
      </c>
      <c r="R174" s="818">
        <v>0.51190000000000002</v>
      </c>
      <c r="S174" s="822">
        <v>0.34589999999999999</v>
      </c>
      <c r="T174" s="822">
        <v>0.29859999999999998</v>
      </c>
      <c r="U174" s="822">
        <v>0.32608999999999999</v>
      </c>
      <c r="V174" s="822">
        <v>0.1575</v>
      </c>
      <c r="W174" s="656" t="s">
        <v>8524</v>
      </c>
      <c r="X174" s="875" t="s">
        <v>8525</v>
      </c>
      <c r="Y174" s="517">
        <v>2</v>
      </c>
      <c r="Z174" s="517">
        <v>3</v>
      </c>
      <c r="AA174" s="578" t="s">
        <v>8526</v>
      </c>
      <c r="AB174" s="903">
        <v>2020</v>
      </c>
      <c r="AC174" s="369">
        <v>0</v>
      </c>
      <c r="AD174" s="431" t="s">
        <v>1188</v>
      </c>
      <c r="AE174" s="817">
        <v>0</v>
      </c>
      <c r="AF174" s="634" t="s">
        <v>1188</v>
      </c>
      <c r="AG174" s="635" t="s">
        <v>1188</v>
      </c>
      <c r="AH174" s="636" t="s">
        <v>1188</v>
      </c>
      <c r="AI174" s="636" t="s">
        <v>1188</v>
      </c>
      <c r="AJ174" s="636" t="s">
        <v>1188</v>
      </c>
      <c r="AK174" s="637" t="s">
        <v>1188</v>
      </c>
      <c r="AL174" s="765" t="s">
        <v>1188</v>
      </c>
      <c r="AM174" s="639" t="s">
        <v>1188</v>
      </c>
      <c r="AN174" s="636" t="s">
        <v>1188</v>
      </c>
      <c r="AO174" s="636" t="s">
        <v>1188</v>
      </c>
      <c r="AP174" s="636" t="s">
        <v>1188</v>
      </c>
      <c r="AQ174" s="636" t="s">
        <v>1188</v>
      </c>
      <c r="AR174" s="636" t="s">
        <v>1188</v>
      </c>
      <c r="AS174" s="636" t="s">
        <v>1188</v>
      </c>
      <c r="AT174" s="636" t="s">
        <v>1188</v>
      </c>
      <c r="AU174" s="640" t="s">
        <v>1188</v>
      </c>
      <c r="AV174" s="785" t="s">
        <v>8527</v>
      </c>
      <c r="AW174" s="642" t="s">
        <v>1190</v>
      </c>
      <c r="AX174" s="643">
        <v>0</v>
      </c>
      <c r="AY174" s="811" t="s">
        <v>1188</v>
      </c>
      <c r="AZ174" s="645">
        <v>1</v>
      </c>
      <c r="BA174" s="603" t="s">
        <v>8528</v>
      </c>
      <c r="BB174" s="631" t="s">
        <v>3153</v>
      </c>
      <c r="BC174" s="646" t="s">
        <v>3154</v>
      </c>
      <c r="BD174" s="631" t="s">
        <v>1195</v>
      </c>
      <c r="BE174" s="631" t="s">
        <v>1317</v>
      </c>
      <c r="BF174" s="631">
        <v>3</v>
      </c>
      <c r="BG174" s="631">
        <v>2007</v>
      </c>
      <c r="BH174" s="631" t="s">
        <v>1197</v>
      </c>
      <c r="BI174" s="631">
        <v>1</v>
      </c>
      <c r="BJ174" s="631">
        <v>1</v>
      </c>
      <c r="BK174" s="631" t="s">
        <v>2543</v>
      </c>
      <c r="BL174" s="631" t="s">
        <v>1257</v>
      </c>
      <c r="BM174" s="785" t="s">
        <v>8529</v>
      </c>
      <c r="BN174" s="647">
        <v>1973</v>
      </c>
      <c r="BO174" s="557" t="s">
        <v>8530</v>
      </c>
      <c r="BP174" s="647" t="s">
        <v>1188</v>
      </c>
      <c r="BQ174" s="647">
        <v>0</v>
      </c>
      <c r="BR174" s="647" t="s">
        <v>1188</v>
      </c>
      <c r="BS174" s="647" t="s">
        <v>1188</v>
      </c>
      <c r="BT174" s="647" t="s">
        <v>1188</v>
      </c>
      <c r="BU174" s="647" t="s">
        <v>1188</v>
      </c>
      <c r="BV174" s="648" t="s">
        <v>1188</v>
      </c>
      <c r="BW174" s="551" t="s">
        <v>8527</v>
      </c>
      <c r="BX174" s="650">
        <v>1946</v>
      </c>
      <c r="BY174" s="647" t="s">
        <v>3548</v>
      </c>
      <c r="BZ174" s="651" t="s">
        <v>2608</v>
      </c>
      <c r="CA174" s="647">
        <v>2</v>
      </c>
      <c r="CB174" s="647" t="s">
        <v>1214</v>
      </c>
      <c r="CC174" s="557" t="s">
        <v>8531</v>
      </c>
      <c r="CD174" s="652">
        <v>2003</v>
      </c>
      <c r="CE174" s="647">
        <v>3</v>
      </c>
      <c r="CF174" s="647">
        <v>2</v>
      </c>
      <c r="CG174" s="515" t="s">
        <v>8532</v>
      </c>
      <c r="CH174" s="647">
        <v>1946</v>
      </c>
      <c r="CI174" s="647">
        <v>1959</v>
      </c>
      <c r="CJ174" s="647">
        <v>3</v>
      </c>
      <c r="CK174" s="651" t="s">
        <v>1207</v>
      </c>
      <c r="CL174" s="651" t="s">
        <v>1208</v>
      </c>
      <c r="CM174" s="647">
        <v>2</v>
      </c>
      <c r="CN174" s="647" t="s">
        <v>1209</v>
      </c>
      <c r="CO174" s="557" t="s">
        <v>8533</v>
      </c>
      <c r="CP174" s="647">
        <v>2007</v>
      </c>
      <c r="CQ174" s="647">
        <v>3</v>
      </c>
      <c r="CR174" s="650">
        <v>2</v>
      </c>
      <c r="CS174" s="653" t="s">
        <v>1188</v>
      </c>
      <c r="CT174" s="647" t="s">
        <v>1188</v>
      </c>
      <c r="CU174" s="648">
        <v>0</v>
      </c>
      <c r="CV174" s="653" t="s">
        <v>1188</v>
      </c>
      <c r="CW174" s="554" t="s">
        <v>1188</v>
      </c>
      <c r="CX174" s="655">
        <v>0</v>
      </c>
      <c r="CY174" s="656" t="s">
        <v>8534</v>
      </c>
      <c r="CZ174" s="647">
        <v>2009</v>
      </c>
      <c r="DA174" s="657">
        <v>1</v>
      </c>
      <c r="DB174" s="723">
        <v>1402000</v>
      </c>
      <c r="DC174" s="753">
        <v>3</v>
      </c>
      <c r="DD174" s="659" t="s">
        <v>1493</v>
      </c>
      <c r="DE174" s="648">
        <v>2008</v>
      </c>
      <c r="DF174" s="794" t="s">
        <v>1188</v>
      </c>
      <c r="DG174" s="754" t="s">
        <v>1188</v>
      </c>
      <c r="DH174" s="663">
        <v>0</v>
      </c>
      <c r="DI174" s="781" t="s">
        <v>1188</v>
      </c>
      <c r="DJ174" s="668" t="s">
        <v>1188</v>
      </c>
      <c r="DK174" s="665" t="s">
        <v>1188</v>
      </c>
      <c r="DL174" s="665">
        <v>0</v>
      </c>
      <c r="DM174" s="655">
        <v>0</v>
      </c>
      <c r="DN174" s="799" t="s">
        <v>1188</v>
      </c>
      <c r="DO174" s="791" t="s">
        <v>1188</v>
      </c>
      <c r="DP174" s="663">
        <v>0</v>
      </c>
      <c r="DQ174" s="642" t="s">
        <v>1188</v>
      </c>
      <c r="DR174" s="668" t="s">
        <v>1188</v>
      </c>
      <c r="DS174" s="753" t="s">
        <v>1188</v>
      </c>
      <c r="DT174" s="753">
        <v>0</v>
      </c>
      <c r="DU174" s="657">
        <v>0</v>
      </c>
      <c r="DV174" s="651" t="s">
        <v>1188</v>
      </c>
      <c r="DW174" s="647" t="s">
        <v>1188</v>
      </c>
      <c r="DX174" s="647" t="s">
        <v>1188</v>
      </c>
      <c r="DY174" s="647">
        <v>0</v>
      </c>
      <c r="DZ174" s="650">
        <v>0</v>
      </c>
      <c r="EA174" s="807" t="s">
        <v>1188</v>
      </c>
      <c r="EB174" s="539" t="s">
        <v>8535</v>
      </c>
      <c r="EC174" s="647">
        <v>2</v>
      </c>
      <c r="ED174" s="668" t="s">
        <v>1274</v>
      </c>
      <c r="EE174" s="647">
        <v>2001</v>
      </c>
      <c r="EF174" s="647">
        <v>3</v>
      </c>
      <c r="EG174" s="650" t="s">
        <v>2813</v>
      </c>
      <c r="EH174" s="648">
        <v>4</v>
      </c>
      <c r="EI174" s="551" t="s">
        <v>8527</v>
      </c>
      <c r="EJ174" s="651" t="s">
        <v>1190</v>
      </c>
      <c r="EK174" s="647" t="s">
        <v>1188</v>
      </c>
      <c r="EL174" s="647" t="s">
        <v>1188</v>
      </c>
      <c r="EM174" s="669" t="s">
        <v>1188</v>
      </c>
      <c r="EN174" s="647" t="s">
        <v>1188</v>
      </c>
      <c r="EO174" s="670" t="s">
        <v>1188</v>
      </c>
      <c r="EP174" s="556">
        <v>0</v>
      </c>
      <c r="EQ174" s="556" t="s">
        <v>1188</v>
      </c>
      <c r="ER174" s="651" t="s">
        <v>1188</v>
      </c>
      <c r="ES174" s="556" t="s">
        <v>1188</v>
      </c>
      <c r="ET174" s="556">
        <v>0</v>
      </c>
      <c r="EU174" s="671">
        <v>0</v>
      </c>
      <c r="EV174" s="672"/>
      <c r="EW174" s="673"/>
      <c r="EX174" s="674"/>
      <c r="EY174" s="631" t="s">
        <v>1343</v>
      </c>
      <c r="EZ174" s="631">
        <v>1</v>
      </c>
      <c r="FA174" s="675">
        <v>24.9</v>
      </c>
      <c r="FB174" s="648">
        <v>0</v>
      </c>
      <c r="FC174" s="676"/>
      <c r="FD174" s="647"/>
      <c r="FE174" s="648"/>
      <c r="FF174" s="652" t="s">
        <v>1225</v>
      </c>
      <c r="FG174" s="563" t="s">
        <v>1282</v>
      </c>
      <c r="FH174" s="631" t="str">
        <f t="shared" si="266"/>
        <v>D</v>
      </c>
      <c r="FI174" s="677">
        <f t="shared" si="267"/>
        <v>0.46666666666666662</v>
      </c>
      <c r="FJ174" s="678">
        <f t="shared" si="268"/>
        <v>0.4</v>
      </c>
      <c r="FK174" s="679">
        <f t="shared" si="269"/>
        <v>1</v>
      </c>
      <c r="FL174" s="680">
        <f t="shared" si="270"/>
        <v>0</v>
      </c>
      <c r="FM174" s="681">
        <v>0</v>
      </c>
      <c r="FN174" s="430" t="s">
        <v>1188</v>
      </c>
      <c r="FO174" s="686" t="s">
        <v>1188</v>
      </c>
      <c r="FP174" s="686" t="s">
        <v>1188</v>
      </c>
      <c r="FQ174" s="430">
        <v>0</v>
      </c>
      <c r="FR174" s="682" t="s">
        <v>1188</v>
      </c>
      <c r="FS174" s="369">
        <v>0</v>
      </c>
      <c r="FT174" s="430" t="s">
        <v>1188</v>
      </c>
      <c r="FU174" s="431" t="s">
        <v>1188</v>
      </c>
      <c r="FV174" s="369">
        <v>0</v>
      </c>
      <c r="FW174" s="430" t="s">
        <v>1188</v>
      </c>
      <c r="FX174" s="431" t="s">
        <v>1188</v>
      </c>
      <c r="FY174" s="369">
        <v>0</v>
      </c>
      <c r="FZ174" s="430" t="s">
        <v>1188</v>
      </c>
      <c r="GA174" s="686" t="s">
        <v>1188</v>
      </c>
      <c r="GB174" s="431" t="s">
        <v>1188</v>
      </c>
      <c r="GC174" s="369">
        <v>0</v>
      </c>
      <c r="GD174" s="430" t="s">
        <v>1188</v>
      </c>
      <c r="GE174" s="686" t="s">
        <v>1188</v>
      </c>
      <c r="GF174" s="431" t="s">
        <v>1188</v>
      </c>
      <c r="GG174" s="369">
        <v>0</v>
      </c>
      <c r="GH174" s="430" t="s">
        <v>1188</v>
      </c>
      <c r="GI174" s="686" t="s">
        <v>1188</v>
      </c>
      <c r="GJ174" s="431" t="s">
        <v>1188</v>
      </c>
      <c r="GK174" s="369">
        <v>2</v>
      </c>
      <c r="GL174" s="430">
        <v>2011</v>
      </c>
      <c r="GM174" s="686" t="s">
        <v>8536</v>
      </c>
      <c r="GN174" s="572" t="s">
        <v>8537</v>
      </c>
      <c r="GO174" s="676">
        <v>0</v>
      </c>
      <c r="GP174" s="917" t="s">
        <v>1188</v>
      </c>
      <c r="GQ174" s="872" t="s">
        <v>1188</v>
      </c>
      <c r="GR174" s="872" t="s">
        <v>1188</v>
      </c>
      <c r="GS174" s="872" t="s">
        <v>1188</v>
      </c>
      <c r="GT174" s="873" t="s">
        <v>1188</v>
      </c>
      <c r="GU174" s="581">
        <v>0</v>
      </c>
      <c r="GV174" s="687" t="s">
        <v>1188</v>
      </c>
      <c r="GW174" s="872" t="s">
        <v>1188</v>
      </c>
      <c r="GX174" s="873" t="s">
        <v>1188</v>
      </c>
      <c r="GY174" s="874">
        <v>0</v>
      </c>
      <c r="GZ174" s="582" t="s">
        <v>1188</v>
      </c>
      <c r="HA174" s="583" t="s">
        <v>1346</v>
      </c>
      <c r="HB174" s="584">
        <v>3</v>
      </c>
      <c r="HC174" s="585">
        <v>1</v>
      </c>
      <c r="HD174" s="586" t="s">
        <v>8538</v>
      </c>
      <c r="HE174" s="557" t="s">
        <v>8539</v>
      </c>
      <c r="HF174" s="587" t="s">
        <v>1188</v>
      </c>
      <c r="HG174" s="587" t="s">
        <v>1188</v>
      </c>
      <c r="HH174" s="588">
        <v>0</v>
      </c>
      <c r="HI174" s="586" t="s">
        <v>1188</v>
      </c>
      <c r="HJ174" s="718" t="s">
        <v>1188</v>
      </c>
      <c r="HK174" s="691" t="s">
        <v>1188</v>
      </c>
      <c r="HL174" s="692">
        <v>0</v>
      </c>
      <c r="HM174" s="693" t="s">
        <v>1188</v>
      </c>
      <c r="HN174" s="592" t="s">
        <v>1188</v>
      </c>
      <c r="HO174" s="681" t="s">
        <v>1188</v>
      </c>
      <c r="HP174" s="574" t="s">
        <v>1188</v>
      </c>
      <c r="HQ174" s="472" t="str">
        <f t="shared" si="271"/>
        <v>-</v>
      </c>
      <c r="HR174" s="593" t="s">
        <v>1188</v>
      </c>
      <c r="HS174" s="574" t="s">
        <v>1188</v>
      </c>
      <c r="HT174" s="574" t="s">
        <v>1188</v>
      </c>
      <c r="HU174" s="574" t="s">
        <v>1188</v>
      </c>
      <c r="HV174" s="574" t="s">
        <v>1188</v>
      </c>
      <c r="HW174" s="574" t="s">
        <v>1188</v>
      </c>
      <c r="HX174" s="574" t="s">
        <v>1188</v>
      </c>
      <c r="HY174" s="574" t="s">
        <v>1188</v>
      </c>
      <c r="HZ174" s="574" t="s">
        <v>1188</v>
      </c>
      <c r="IA174" s="574" t="s">
        <v>1188</v>
      </c>
      <c r="IB174" s="574" t="s">
        <v>1188</v>
      </c>
      <c r="IC174" s="574" t="s">
        <v>1188</v>
      </c>
      <c r="ID174" s="681" t="s">
        <v>1188</v>
      </c>
      <c r="IE174" s="369" t="s">
        <v>1188</v>
      </c>
      <c r="IF174" s="574" t="s">
        <v>1188</v>
      </c>
      <c r="IG174" s="472" t="str">
        <f t="shared" si="272"/>
        <v>-</v>
      </c>
      <c r="IH174" s="609" t="s">
        <v>1188</v>
      </c>
      <c r="II174" s="694" t="s">
        <v>1188</v>
      </c>
      <c r="IJ174" s="695" t="s">
        <v>1188</v>
      </c>
      <c r="IK174" s="696" t="s">
        <v>1188</v>
      </c>
      <c r="IL174" s="696" t="s">
        <v>1188</v>
      </c>
      <c r="IM174" s="697" t="s">
        <v>1188</v>
      </c>
      <c r="IN174" s="599">
        <v>1</v>
      </c>
      <c r="IO174" s="600">
        <v>7</v>
      </c>
      <c r="IP174" s="601">
        <v>7</v>
      </c>
      <c r="IQ174" s="600">
        <v>-3</v>
      </c>
      <c r="IR174" s="587">
        <v>3</v>
      </c>
      <c r="IS174" s="601">
        <v>0</v>
      </c>
      <c r="IT174" s="599">
        <v>1</v>
      </c>
      <c r="IU174" s="600">
        <v>6</v>
      </c>
      <c r="IV174" s="587">
        <v>8</v>
      </c>
      <c r="IW174" s="601">
        <v>3</v>
      </c>
      <c r="IX174" s="602">
        <v>17</v>
      </c>
      <c r="IY174" s="681">
        <v>0</v>
      </c>
      <c r="IZ174" s="719" t="s">
        <v>1188</v>
      </c>
      <c r="JA174" s="681">
        <v>0</v>
      </c>
      <c r="JB174" s="720" t="s">
        <v>1188</v>
      </c>
      <c r="JC174" s="681">
        <v>0</v>
      </c>
      <c r="JD174" s="430" t="s">
        <v>1188</v>
      </c>
      <c r="JE174" s="686" t="s">
        <v>1188</v>
      </c>
      <c r="JF174" s="686" t="s">
        <v>1188</v>
      </c>
      <c r="JG174" s="592" t="s">
        <v>1188</v>
      </c>
      <c r="JH174" s="369">
        <v>0</v>
      </c>
      <c r="JI174" s="430" t="s">
        <v>1188</v>
      </c>
      <c r="JJ174" s="686" t="s">
        <v>1188</v>
      </c>
      <c r="JK174" s="686" t="s">
        <v>1188</v>
      </c>
      <c r="JL174" s="592" t="s">
        <v>1188</v>
      </c>
      <c r="JM174" s="369">
        <v>0</v>
      </c>
      <c r="JN174" s="430" t="s">
        <v>1188</v>
      </c>
      <c r="JO174" s="430" t="s">
        <v>1188</v>
      </c>
      <c r="JP174" s="686" t="s">
        <v>1188</v>
      </c>
      <c r="JQ174" s="686" t="s">
        <v>1188</v>
      </c>
      <c r="JR174" s="592" t="s">
        <v>1188</v>
      </c>
      <c r="JS174" s="369">
        <v>0</v>
      </c>
      <c r="JT174" s="430" t="s">
        <v>1188</v>
      </c>
      <c r="JU174" s="686" t="s">
        <v>1188</v>
      </c>
      <c r="JV174" s="686" t="s">
        <v>1188</v>
      </c>
      <c r="JW174" s="592" t="s">
        <v>1188</v>
      </c>
      <c r="JX174" s="606">
        <v>0</v>
      </c>
      <c r="JY174" s="607" t="s">
        <v>1188</v>
      </c>
      <c r="JZ174" s="606" t="s">
        <v>1188</v>
      </c>
      <c r="KA174" s="606">
        <f t="shared" si="273"/>
        <v>0</v>
      </c>
      <c r="KB174" s="606"/>
      <c r="KC174" s="606"/>
      <c r="KD174" s="606"/>
      <c r="KE174" s="606"/>
      <c r="KF174" s="606">
        <f t="shared" si="274"/>
        <v>0</v>
      </c>
      <c r="KG174" s="606"/>
      <c r="KH174" s="606"/>
      <c r="KI174" s="606"/>
      <c r="KJ174" s="606"/>
      <c r="KK174" s="606">
        <v>1</v>
      </c>
      <c r="KL174" s="606">
        <v>1</v>
      </c>
      <c r="KM174" s="608">
        <f t="shared" si="345"/>
        <v>0.15774414539337159</v>
      </c>
      <c r="KN174" s="609">
        <v>-1.7112792730331421</v>
      </c>
      <c r="KO174" s="609">
        <v>3.365384578704834</v>
      </c>
      <c r="KP174" s="610">
        <v>4</v>
      </c>
      <c r="KQ174" s="608">
        <f t="shared" si="346"/>
        <v>0.16228945255279542</v>
      </c>
      <c r="KR174" s="609">
        <v>-1.6885527372360229</v>
      </c>
      <c r="KS174" s="609">
        <v>1.442307710647583</v>
      </c>
      <c r="KT174" s="610">
        <v>5</v>
      </c>
      <c r="KU174" s="610">
        <v>13</v>
      </c>
      <c r="KV174" s="606" t="s">
        <v>5586</v>
      </c>
      <c r="KW174" s="606" t="s">
        <v>8520</v>
      </c>
      <c r="KX174" s="700" t="str">
        <f t="shared" ca="1" si="275"/>
        <v>C</v>
      </c>
      <c r="KY174" s="701">
        <f t="shared" ca="1" si="276"/>
        <v>0.25393816245350598</v>
      </c>
      <c r="KZ174" s="702">
        <f ca="1">SUM(LD174:LR174)/KZ$209</f>
        <v>0.16802823529411764</v>
      </c>
      <c r="LA174" s="703">
        <f ca="1">SUM(LS174:LX174)/LA$209</f>
        <v>0.44034285714285709</v>
      </c>
      <c r="LB174" s="703">
        <f ca="1">SUM(LY174:MJ174)/LB$209</f>
        <v>0.12797500000000001</v>
      </c>
      <c r="LC174" s="704">
        <f ca="1">SUM(MK174:MY174)/LC$209</f>
        <v>0.27940655737704917</v>
      </c>
      <c r="LD174" s="696" cm="1">
        <f t="array" aca="1" ref="LD174" ca="1">INDIRECT(LD$203&amp;ROW())*LD$205</f>
        <v>0</v>
      </c>
      <c r="LE174" s="696" cm="1">
        <f t="array" aca="1" ref="LE174" ca="1">INDIRECT(LE$203&amp;ROW())*LE$205</f>
        <v>0</v>
      </c>
      <c r="LF174" s="696" cm="1">
        <f t="array" aca="1" ref="LF174" ca="1">INDIRECT(LF$203&amp;ROW())*LF$205</f>
        <v>0</v>
      </c>
      <c r="LG174" s="696" cm="1">
        <f t="array" aca="1" ref="LG174" ca="1">INDIRECT(LG$203&amp;ROW())*LG$205</f>
        <v>3</v>
      </c>
      <c r="LH174" s="696" cm="1">
        <f t="array" aca="1" ref="LH174" ca="1">INDIRECT(LH$203&amp;ROW())*LH$205</f>
        <v>0</v>
      </c>
      <c r="LI174" s="696" cm="1">
        <f t="array" aca="1" ref="LI174" ca="1">INDIRECT(LI$203&amp;ROW())*LI$205</f>
        <v>3</v>
      </c>
      <c r="LJ174" s="696" cm="1">
        <f t="array" aca="1" ref="LJ174" ca="1">INDIRECT(LJ$203&amp;ROW())*LJ$205</f>
        <v>3</v>
      </c>
      <c r="LK174" s="696" cm="1">
        <f t="array" aca="1" ref="LK174" ca="1">INDIRECT(LK$203&amp;ROW())*LK$205</f>
        <v>0</v>
      </c>
      <c r="LL174" s="696" cm="1">
        <f t="array" aca="1" ref="LL174" ca="1">INDIRECT(LL$203&amp;ROW())*LL$205</f>
        <v>0</v>
      </c>
      <c r="LM174" s="696" cm="1">
        <f t="array" aca="1" ref="LM174" ca="1">INDIRECT(LM$203&amp;ROW())*LM$205</f>
        <v>0</v>
      </c>
      <c r="LN174" s="696" cm="1">
        <f t="array" aca="1" ref="LN174" ca="1">INDIRECT(LN$203&amp;ROW())*LN$205</f>
        <v>3</v>
      </c>
      <c r="LO174" s="696" cm="1">
        <f t="array" aca="1" ref="LO174" ca="1">INDIRECT(LO$203&amp;ROW())*LO$205</f>
        <v>0</v>
      </c>
      <c r="LP174" s="696" cm="1">
        <f t="array" aca="1" ref="LP174" ca="1">INDIRECT(LP$203&amp;ROW())*LP$205</f>
        <v>0</v>
      </c>
      <c r="LQ174" s="696" cm="1">
        <f t="array" aca="1" ref="LQ174" ca="1">IF(INDIRECT(LQ$203&amp;ROW())="-",0,INDIRECT(LQ$203&amp;ROW())*LQ$205)</f>
        <v>2.2824</v>
      </c>
      <c r="LR174" s="696" cm="1">
        <f t="array" aca="1" ref="LR174" ca="1">INDIRECT(LR$203&amp;ROW())*LR$205</f>
        <v>0</v>
      </c>
      <c r="LS174" s="696" cm="1">
        <f t="array" aca="1" ref="LS174" ca="1">IF(INDIRECT(LS$203&amp;ROW())="-",0,INDIRECT(LS$203&amp;ROW())*LS$205)</f>
        <v>3.2472000000000003</v>
      </c>
      <c r="LT174" s="696" cm="1">
        <f t="array" aca="1" ref="LT174" ca="1">INDIRECT(LT$203&amp;ROW())*LT$205</f>
        <v>2</v>
      </c>
      <c r="LU174" s="696" cm="1">
        <f t="array" aca="1" ref="LU174" ca="1">INDIRECT(LU$203&amp;ROW())*LU$205</f>
        <v>2</v>
      </c>
      <c r="LV174" s="696" cm="1">
        <f t="array" aca="1" ref="LV174" ca="1">INDIRECT(LV$203&amp;ROW())*LV$205</f>
        <v>0</v>
      </c>
      <c r="LW174" s="696" cm="1">
        <f t="array" aca="1" ref="LW174" ca="1">INDIRECT(LW$203&amp;ROW())*LW$205</f>
        <v>0</v>
      </c>
      <c r="LX174" s="696" cm="1">
        <f t="array" aca="1" ref="LX174" ca="1">INDIRECT(LX$203&amp;ROW())*LX$205</f>
        <v>2</v>
      </c>
      <c r="LY174" s="696" cm="1">
        <f t="array" aca="1" ref="LY174" ca="1">IF(INDIRECT(LY$203&amp;ROW())="-",0,INDIRECT(LY$203&amp;ROW())*LY$205)</f>
        <v>3.0714000000000001</v>
      </c>
      <c r="LZ174" s="696" cm="1">
        <f t="array" aca="1" ref="LZ174" ca="1">INDIRECT(LZ$203&amp;ROW())*LZ$205</f>
        <v>0</v>
      </c>
      <c r="MA174" s="696" cm="1">
        <f t="array" aca="1" ref="MA174" ca="1">INDIRECT(MA$203&amp;ROW())*MA$205</f>
        <v>0</v>
      </c>
      <c r="MB174" s="696" cm="1">
        <f t="array" aca="1" ref="MB174" ca="1">INDIRECT(MB$203&amp;ROW())*MB$205</f>
        <v>0</v>
      </c>
      <c r="MC174" s="696" cm="1">
        <f t="array" aca="1" ref="MC174" ca="1">IF($MB174=0,0,INDIRECT(MC$203&amp;ROW())*MC$205)</f>
        <v>0</v>
      </c>
      <c r="MD174" s="696" cm="1">
        <f t="array" aca="1" ref="MD174" ca="1">IF($MB174=0,0,INDIRECT(MD$203&amp;ROW())*MD$205)</f>
        <v>0</v>
      </c>
      <c r="ME174" s="696" cm="1">
        <f t="array" aca="1" ref="ME174" ca="1">IF($MB174=0,0,INDIRECT(ME$203&amp;ROW())*ME$205)</f>
        <v>0</v>
      </c>
      <c r="MF174" s="696" cm="1">
        <f t="array" aca="1" ref="MF174" ca="1">IF($MB174=0,0,INDIRECT(MF$203&amp;ROW())*MF$205)</f>
        <v>0</v>
      </c>
      <c r="MG174" s="696" cm="1">
        <f t="array" aca="1" ref="MG174" ca="1">INDIRECT(MG$203&amp;ROW())*MG$205</f>
        <v>0</v>
      </c>
      <c r="MH174" s="696" cm="1">
        <f t="array" aca="1" ref="MH174" ca="1">IF($MG174=0,0,INDIRECT(MH$203&amp;ROW())*MH$205)</f>
        <v>0</v>
      </c>
      <c r="MI174" s="696" cm="1">
        <f t="array" aca="1" ref="MI174" ca="1">IF($MG174=0,0,INDIRECT(MI$203&amp;ROW())*MI$205)</f>
        <v>0</v>
      </c>
      <c r="MJ174" s="696" cm="1">
        <f t="array" aca="1" ref="MJ174" ca="1">INDIRECT(MJ$203&amp;ROW())*MJ$205</f>
        <v>0</v>
      </c>
      <c r="MK174" s="696" cm="1">
        <f t="array" aca="1" ref="MK174" ca="1">INDIRECT(MK$203&amp;ROW())*MK$205</f>
        <v>0</v>
      </c>
      <c r="ML174" s="696" cm="1">
        <f t="array" aca="1" ref="ML174" ca="1">INDIRECT(ML$203&amp;ROW())*ML$205</f>
        <v>0</v>
      </c>
      <c r="MM174" s="696" cm="1">
        <f t="array" aca="1" ref="MM174" ca="1">INDIRECT(MM$203&amp;ROW())*MM$205</f>
        <v>6</v>
      </c>
      <c r="MN174" s="696" cm="1">
        <f t="array" aca="1" ref="MN174" ca="1">INDIRECT(MN$203&amp;ROW())*MN$205</f>
        <v>0</v>
      </c>
      <c r="MO174" s="696" cm="1">
        <f t="array" aca="1" ref="MO174" ca="1">INDIRECT(MO$203&amp;ROW())*MO$205</f>
        <v>0</v>
      </c>
      <c r="MP174" s="696" cm="1">
        <f t="array" aca="1" ref="MP174" ca="1">INDIRECT(MP$203&amp;ROW())*MP$205</f>
        <v>1</v>
      </c>
      <c r="MQ174" s="696" cm="1">
        <f t="array" aca="1" ref="MQ174" ca="1">INDIRECT(MQ$203&amp;ROW())*MQ$205</f>
        <v>0</v>
      </c>
      <c r="MR174" s="696" cm="1">
        <f t="array" aca="1" ref="MR174" ca="1">INDIRECT(MR$203&amp;ROW())*MR$205</f>
        <v>2</v>
      </c>
      <c r="MS174" s="696" cm="1">
        <f t="array" aca="1" ref="MS174" ca="1">INDIRECT(MS$203&amp;ROW())*MS$205</f>
        <v>2</v>
      </c>
      <c r="MT174" s="696" cm="1">
        <f t="array" aca="1" ref="MT174" ca="1">INDIRECT(MT$203&amp;ROW())*MT$205</f>
        <v>1</v>
      </c>
      <c r="MU174" s="696" cm="1">
        <f t="array" aca="1" ref="MU174" ca="1">INDIRECT(MU$203&amp;ROW())*MU$205</f>
        <v>2</v>
      </c>
      <c r="MV174" s="696" cm="1">
        <f t="array" aca="1" ref="MV174" ca="1">IF(INDIRECT(MV$203&amp;ROW())="-",0,INDIRECT(MV$203&amp;ROW())*MV$205)</f>
        <v>3.0438000000000001</v>
      </c>
      <c r="MW174" s="696" cm="1">
        <f t="array" aca="1" ref="MW174" ca="1">INDIRECT(MW$203&amp;ROW())*MW$205</f>
        <v>0</v>
      </c>
      <c r="MX174" s="696" cm="1">
        <f t="array" aca="1" ref="MX174" ca="1">INDIRECT(MX$203&amp;ROW())*MX$205</f>
        <v>0</v>
      </c>
      <c r="MY174" s="696" cm="1">
        <f t="array" aca="1" ref="MY174" ca="1">INDIRECT(MY$203&amp;ROW())*MY$205</f>
        <v>0</v>
      </c>
      <c r="NA174" s="701">
        <f t="shared" si="277"/>
        <v>0.3019609756097561</v>
      </c>
      <c r="NB174" s="617">
        <f t="shared" si="278"/>
        <v>0.39579999999999999</v>
      </c>
      <c r="NC174" s="695">
        <f t="shared" si="279"/>
        <v>3.937692307692308E-2</v>
      </c>
      <c r="ND174" s="697">
        <f t="shared" si="280"/>
        <v>0.35212222222222223</v>
      </c>
      <c r="NE174" s="694">
        <f t="shared" si="281"/>
        <v>0.27231503022722536</v>
      </c>
      <c r="NF174" s="682" t="str">
        <f t="shared" si="282"/>
        <v>C</v>
      </c>
      <c r="NH174" s="606" t="s">
        <v>8520</v>
      </c>
      <c r="NI174" s="563" t="str">
        <f>IF(N174&gt;=0.75,"A",IF(N174&gt;=0.5,"B",IF(N174&gt;=0.25,"C","D")))</f>
        <v>C</v>
      </c>
      <c r="NJ174" s="563" t="str">
        <f t="shared" si="283"/>
        <v>C</v>
      </c>
      <c r="NK174" s="563" t="str">
        <f t="shared" ca="1" si="284"/>
        <v>C</v>
      </c>
      <c r="NL174" s="563" t="str">
        <f t="shared" ca="1" si="285"/>
        <v>C</v>
      </c>
      <c r="NM174" s="563" t="str">
        <f t="shared" ca="1" si="286"/>
        <v>C</v>
      </c>
      <c r="NN174" s="563" t="str">
        <f t="shared" ca="1" si="306"/>
        <v>C</v>
      </c>
      <c r="NO174" s="563" t="str">
        <f t="shared" ca="1" si="307"/>
        <v>C</v>
      </c>
      <c r="NP174" s="606" t="str">
        <f t="shared" si="287"/>
        <v>-</v>
      </c>
      <c r="NQ174" s="682" t="str">
        <f t="shared" si="288"/>
        <v>-</v>
      </c>
      <c r="NR174" s="682" t="e">
        <f>IF(OR(AND(NI174="A",OR(NJ174="C",NJ174="D")),AND(NI174="A",OR(#REF!="C",#REF!="D")),AND(NI174="B",OR(NJ174="D",#REF!="D")),AND(OR(NI174="C",NI174="D"),OR(NJ174="A",NJ174="B")),AND(OR(NI174="C",NI174="D"),OR(#REF!="A",#REF!="B")),AND(OR(NJ174="A",#REF!="A",NJ174="B",#REF!="B"),OR(NP174="-",NQ174="-")),AND(OR(NJ174="C",#REF!="C",NJ174="D",#REF!="D"),NP174="Yes")),"Yes","-")</f>
        <v>#REF!</v>
      </c>
      <c r="NS174" s="607"/>
      <c r="NT174" s="619">
        <f t="shared" si="289"/>
        <v>0.4763</v>
      </c>
      <c r="NU174" s="619">
        <f t="shared" si="290"/>
        <v>0.27231503022722536</v>
      </c>
      <c r="NV174" s="619">
        <f t="shared" ca="1" si="291"/>
        <v>0.25393816245350598</v>
      </c>
      <c r="NW174" s="619">
        <f t="shared" ca="1" si="308"/>
        <v>0.25283877248242587</v>
      </c>
      <c r="NX174" s="619">
        <f t="shared" ca="1" si="309"/>
        <v>0.30500862237412268</v>
      </c>
      <c r="NY174" s="620">
        <f t="shared" ca="1" si="310"/>
        <v>0.28905407287236162</v>
      </c>
      <c r="NZ174" s="620">
        <f t="shared" ca="1" si="311"/>
        <v>0.36651071877513119</v>
      </c>
      <c r="OA174" s="705" t="s">
        <v>1188</v>
      </c>
      <c r="OB174" s="706" t="s">
        <v>1188</v>
      </c>
      <c r="OC174" s="494"/>
      <c r="OE174" s="606" t="s">
        <v>8520</v>
      </c>
      <c r="OF174" s="700" t="str">
        <f t="shared" ca="1" si="292"/>
        <v>C</v>
      </c>
      <c r="OG174" s="701">
        <f t="shared" ca="1" si="312"/>
        <v>0.25283877248242587</v>
      </c>
      <c r="OH174" s="705">
        <f t="shared" ca="1" si="368"/>
        <v>0.24140433318872012</v>
      </c>
      <c r="OI174" s="696">
        <f t="shared" ca="1" si="369"/>
        <v>0.39725933048933504</v>
      </c>
      <c r="OJ174" s="696">
        <f t="shared" ca="1" si="295"/>
        <v>5.5754197941172819E-2</v>
      </c>
      <c r="OK174" s="697">
        <f t="shared" ca="1" si="296"/>
        <v>0.31693722831047544</v>
      </c>
      <c r="OL174" s="696" cm="1">
        <f t="array" aca="1" ref="OL174" ca="1">INDIRECT(OL$203&amp;ROW())*OL$205</f>
        <v>0</v>
      </c>
      <c r="OM174" s="696" cm="1">
        <f t="array" aca="1" ref="OM174" ca="1">INDIRECT(OM$203&amp;ROW())*OM$205</f>
        <v>0</v>
      </c>
      <c r="ON174" s="696" cm="1">
        <f t="array" aca="1" ref="ON174" ca="1">INDIRECT(ON$203&amp;ROW())*ON$205</f>
        <v>0</v>
      </c>
      <c r="OO174" s="696" cm="1">
        <f t="array" aca="1" ref="OO174" ca="1">INDIRECT(OO$203&amp;ROW())*OO$205</f>
        <v>1.0790999999999999</v>
      </c>
      <c r="OP174" s="696" cm="1">
        <f t="array" aca="1" ref="OP174" ca="1">INDIRECT(OP$203&amp;ROW())*OP$205</f>
        <v>0</v>
      </c>
      <c r="OQ174" s="696" cm="1">
        <f t="array" aca="1" ref="OQ174" ca="1">INDIRECT(OQ$203&amp;ROW())*OQ$205</f>
        <v>1.5849</v>
      </c>
      <c r="OR174" s="696" cm="1">
        <f t="array" aca="1" ref="OR174" ca="1">INDIRECT(OR$203&amp;ROW())*OR$205</f>
        <v>1.4141999999999999</v>
      </c>
      <c r="OS174" s="696" cm="1">
        <f t="array" aca="1" ref="OS174" ca="1">INDIRECT(OS$203&amp;ROW())*OS$205</f>
        <v>0</v>
      </c>
      <c r="OT174" s="696" cm="1">
        <f t="array" aca="1" ref="OT174" ca="1">INDIRECT(OT$203&amp;ROW())*OT$205</f>
        <v>0</v>
      </c>
      <c r="OU174" s="696" cm="1">
        <f t="array" aca="1" ref="OU174" ca="1">INDIRECT(OU$203&amp;ROW())*OU$205</f>
        <v>0</v>
      </c>
      <c r="OV174" s="696" cm="1">
        <f t="array" aca="1" ref="OV174" ca="1">INDIRECT(OV$203&amp;ROW())*OV$205</f>
        <v>1.2161999999999999</v>
      </c>
      <c r="OW174" s="696" cm="1">
        <f t="array" aca="1" ref="OW174" ca="1">INDIRECT(OW$203&amp;ROW())*OW$205</f>
        <v>0</v>
      </c>
      <c r="OX174" s="696" cm="1">
        <f t="array" aca="1" ref="OX174" ca="1">INDIRECT(OX$203&amp;ROW())*OX$205</f>
        <v>0</v>
      </c>
      <c r="OY174" s="696" cm="1">
        <f t="array" aca="1" ref="OY174" ca="1">IF(INDIRECT(OY$203&amp;ROW())="-",0,INDIRECT(OY$203&amp;ROW())*OY$205)</f>
        <v>0.26996988</v>
      </c>
      <c r="OZ174" s="696" cm="1">
        <f t="array" aca="1" ref="OZ174" ca="1">INDIRECT(OZ$203&amp;ROW())*OZ$205</f>
        <v>0</v>
      </c>
      <c r="PA174" s="696" cm="1">
        <f t="array" aca="1" ref="PA174" ca="1">IF(INDIRECT(PA$203&amp;ROW())="-",0,INDIRECT(PA$203&amp;ROW())*PA$205)</f>
        <v>0.47809607999999998</v>
      </c>
      <c r="PB174" s="705" cm="1">
        <f t="array" aca="1" ref="PB174" ca="1">INDIRECT(PB$203&amp;ROW())*PB$205</f>
        <v>0.75419999999999998</v>
      </c>
      <c r="PC174" s="696" cm="1">
        <f t="array" aca="1" ref="PC174" ca="1">INDIRECT(PC$203&amp;ROW())*PC$205</f>
        <v>1.3946000000000001</v>
      </c>
      <c r="PD174" s="696" cm="1">
        <f t="array" aca="1" ref="PD174" ca="1">INDIRECT(PD$203&amp;ROW())*PD$205</f>
        <v>0</v>
      </c>
      <c r="PE174" s="696" cm="1">
        <f t="array" aca="1" ref="PE174" ca="1">INDIRECT(PE$203&amp;ROW())*PE$205</f>
        <v>0</v>
      </c>
      <c r="PF174" s="696" cm="1">
        <f t="array" aca="1" ref="PF174" ca="1">INDIRECT(PF$203&amp;ROW())*PF$205</f>
        <v>1.3308</v>
      </c>
      <c r="PG174" s="696" cm="1">
        <f t="array" aca="1" ref="PG174" ca="1">IF(INDIRECT(PG$203&amp;ROW())="-",0,INDIRECT(PG$203&amp;ROW())*PG$205)</f>
        <v>0.44791250000000005</v>
      </c>
      <c r="PH174" s="696" cm="1">
        <f t="array" aca="1" ref="PH174" ca="1">INDIRECT(PH$203&amp;ROW())*PH$205</f>
        <v>0</v>
      </c>
      <c r="PI174" s="696" cm="1">
        <f t="array" aca="1" ref="PI174" ca="1">INDIRECT(PI$203&amp;ROW())*PI$205</f>
        <v>0</v>
      </c>
      <c r="PJ174" s="696" cm="1">
        <f t="array" aca="1" ref="PJ174" ca="1">INDIRECT(PJ$203&amp;ROW())*PJ$205</f>
        <v>0</v>
      </c>
      <c r="PK174" s="696" cm="1">
        <f t="array" aca="1" ref="PK174" ca="1">IF($PJ174=0,0,INDIRECT(PK$203&amp;ROW())*PK$205)</f>
        <v>0</v>
      </c>
      <c r="PL174" s="696" cm="1">
        <f t="array" aca="1" ref="PL174" ca="1">IF($MPE174=0,0,INDIRECT(PL$203&amp;ROW())*PL$205)</f>
        <v>0</v>
      </c>
      <c r="PM174" s="696" cm="1">
        <f t="array" aca="1" ref="PM174" ca="1">IF($MPE174=0,0,INDIRECT(PM$203&amp;ROW())*PM$205)</f>
        <v>0</v>
      </c>
      <c r="PN174" s="696" cm="1">
        <f t="array" aca="1" ref="PN174" ca="1">IF($PJ174=0,0,INDIRECT(PN$203&amp;ROW())*PN$205)</f>
        <v>0</v>
      </c>
      <c r="PO174" s="696" cm="1">
        <f t="array" aca="1" ref="PO174" ca="1">INDIRECT(PO$203&amp;ROW())*PO$205</f>
        <v>0</v>
      </c>
      <c r="PP174" s="696" cm="1">
        <f t="array" aca="1" ref="PP174" ca="1">IF($PO174=0,0,INDIRECT(PP$203&amp;ROW())*PP$205)</f>
        <v>0</v>
      </c>
      <c r="PQ174" s="696" cm="1">
        <f t="array" aca="1" ref="PQ174" ca="1">IF($PO174=0,0,INDIRECT(PQ$203&amp;ROW())*PQ$205)</f>
        <v>0</v>
      </c>
      <c r="PR174" s="696" cm="1">
        <f t="array" aca="1" ref="PR174" ca="1">INDIRECT(PR$203&amp;ROW())*PR$205</f>
        <v>0</v>
      </c>
      <c r="PS174" s="696" cm="1">
        <f t="array" aca="1" ref="PS174" ca="1">INDIRECT(PS$203&amp;ROW())*PS$205</f>
        <v>0</v>
      </c>
      <c r="PT174" s="696" cm="1">
        <f t="array" aca="1" ref="PT174" ca="1">INDIRECT(PT$203&amp;ROW())*PT$205</f>
        <v>0</v>
      </c>
      <c r="PU174" s="696" cm="1">
        <f t="array" aca="1" ref="PU174" ca="1">INDIRECT(PU$203&amp;ROW())*PU$205</f>
        <v>1.7696999999999998</v>
      </c>
      <c r="PV174" s="696" cm="1">
        <f t="array" aca="1" ref="PV174" ca="1">INDIRECT(PV$203&amp;ROW())*PV$205</f>
        <v>0</v>
      </c>
      <c r="PW174" s="696" cm="1">
        <f t="array" aca="1" ref="PW174" ca="1">INDIRECT(PW$203&amp;ROW())*PW$205</f>
        <v>0</v>
      </c>
      <c r="PX174" s="696" cm="1">
        <f t="array" aca="1" ref="PX174" ca="1">INDIRECT(PX$203&amp;ROW())*PX$205</f>
        <v>0.5857</v>
      </c>
      <c r="PY174" s="696" cm="1">
        <f t="array" aca="1" ref="PY174" ca="1">INDIRECT(PY$203&amp;ROW())*PY$205</f>
        <v>0</v>
      </c>
      <c r="PZ174" s="696" cm="1">
        <f t="array" aca="1" ref="PZ174" ca="1">INDIRECT(PZ$203&amp;ROW())*PZ$205</f>
        <v>0.17430000000000001</v>
      </c>
      <c r="QA174" s="696" cm="1">
        <f t="array" aca="1" ref="QA174" ca="1">INDIRECT(QA$203&amp;ROW())*QA$205</f>
        <v>0.31659999999999999</v>
      </c>
      <c r="QB174" s="696" cm="1">
        <f t="array" aca="1" ref="QB174" ca="1">INDIRECT(QB$203&amp;ROW())*QB$205</f>
        <v>0.79830000000000001</v>
      </c>
      <c r="QC174" s="696" cm="1">
        <f t="array" aca="1" ref="QC174" ca="1">INDIRECT(QC$203&amp;ROW())*QC$205</f>
        <v>1.4259999999999999</v>
      </c>
      <c r="QD174" s="696" cm="1">
        <f t="array" aca="1" ref="QD174" ca="1">IF(INDIRECT(QD$203&amp;ROW())="-",0,INDIRECT(QD$203&amp;ROW())*QD$205)</f>
        <v>0.31153292999999999</v>
      </c>
      <c r="QE174" s="696" cm="1">
        <f t="array" aca="1" ref="QE174" ca="1">INDIRECT(QE$203&amp;ROW())*QE$205</f>
        <v>0</v>
      </c>
      <c r="QF174" s="696" cm="1">
        <f t="array" aca="1" ref="QF174" ca="1">INDIRECT(QF$203&amp;ROW())*QF$205</f>
        <v>0</v>
      </c>
      <c r="QG174" s="696" cm="1">
        <f t="array" aca="1" ref="QG174" ca="1">INDIRECT(QG$203&amp;ROW())*QG$205</f>
        <v>0</v>
      </c>
      <c r="QI174" s="606" t="s">
        <v>8520</v>
      </c>
      <c r="QJ174" s="700" t="str">
        <f t="shared" ca="1" si="297"/>
        <v>C</v>
      </c>
      <c r="QK174" s="701">
        <f t="shared" ca="1" si="313"/>
        <v>0.30500862237412268</v>
      </c>
      <c r="QL174" s="705">
        <f t="shared" ca="1" si="370"/>
        <v>0.33824143035241483</v>
      </c>
      <c r="QM174" s="696">
        <f t="shared" ca="1" si="371"/>
        <v>0.45405473841130339</v>
      </c>
      <c r="QN174" s="696">
        <f t="shared" ca="1" si="300"/>
        <v>3.3096279636396324E-2</v>
      </c>
      <c r="QO174" s="697">
        <f t="shared" ca="1" si="301"/>
        <v>0.39464204109637629</v>
      </c>
      <c r="QP174" s="696" cm="1">
        <f t="array" aca="1" ref="QP174" ca="1">INDIRECT(QP$203&amp;ROW())*QP$205</f>
        <v>0</v>
      </c>
      <c r="QQ174" s="696" cm="1">
        <f t="array" aca="1" ref="QQ174" ca="1">INDIRECT(QQ$203&amp;ROW())*QQ$205</f>
        <v>0</v>
      </c>
      <c r="QR174" s="696" cm="1">
        <f t="array" aca="1" ref="QR174" ca="1">INDIRECT(QR$203&amp;ROW())*QR$205</f>
        <v>0</v>
      </c>
      <c r="QS174" s="696" cm="1">
        <f t="array" aca="1" ref="QS174" ca="1">INDIRECT(QS$203&amp;ROW())*QS$205</f>
        <v>0.22471360933801068</v>
      </c>
      <c r="QT174" s="696" cm="1">
        <f t="array" aca="1" ref="QT174" ca="1">INDIRECT(QT$203&amp;ROW())*QT$205</f>
        <v>0</v>
      </c>
      <c r="QU174" s="696" cm="1">
        <f t="array" aca="1" ref="QU174" ca="1">INDIRECT(QU$203&amp;ROW())*QU$205</f>
        <v>0.53329206883563263</v>
      </c>
      <c r="QV174" s="696" cm="1">
        <f t="array" aca="1" ref="QV174" ca="1">INDIRECT(QV$203&amp;ROW())*QV$205</f>
        <v>0.24117831443907087</v>
      </c>
      <c r="QW174" s="696" cm="1">
        <f t="array" aca="1" ref="QW174" ca="1">INDIRECT(QW$203&amp;ROW())*QW$205</f>
        <v>0</v>
      </c>
      <c r="QX174" s="696" cm="1">
        <f t="array" aca="1" ref="QX174" ca="1">INDIRECT(QX$203&amp;ROW())*QX$205</f>
        <v>0</v>
      </c>
      <c r="QY174" s="696" cm="1">
        <f t="array" aca="1" ref="QY174" ca="1">INDIRECT(QY$203&amp;ROW())*QY$205</f>
        <v>0</v>
      </c>
      <c r="QZ174" s="696" cm="1">
        <f t="array" aca="1" ref="QZ174" ca="1">INDIRECT(QZ$203&amp;ROW())*QZ$205</f>
        <v>0.27613248380770827</v>
      </c>
      <c r="RA174" s="696" cm="1">
        <f t="array" aca="1" ref="RA174" ca="1">INDIRECT(RA$203&amp;ROW())*RA$205</f>
        <v>0</v>
      </c>
      <c r="RB174" s="696" cm="1">
        <f t="array" aca="1" ref="RB174" ca="1">INDIRECT(RB$203&amp;ROW())*RB$205</f>
        <v>0</v>
      </c>
      <c r="RC174" s="696" cm="1">
        <f t="array" aca="1" ref="RC174" ca="1">IF(INDIRECT(RC$203&amp;ROW())="-",0,INDIRECT(RC$203&amp;ROW())*RC$205)</f>
        <v>3.1918837214081452E-2</v>
      </c>
      <c r="RD174" s="696" cm="1">
        <f t="array" aca="1" ref="RD174" ca="1">INDIRECT(RD$203&amp;ROW())*RD$205</f>
        <v>0</v>
      </c>
      <c r="RE174" s="696" cm="1">
        <f t="array" aca="1" ref="RE174" ca="1">IF(INDIRECT(RE$203&amp;ROW())="-",0,INDIRECT(RE$203&amp;ROW())*RE$205)</f>
        <v>3.4252028302924765E-2</v>
      </c>
      <c r="RF174" s="705" cm="1">
        <f t="array" aca="1" ref="RF174" ca="1">INDIRECT(RF$203&amp;ROW())*RF$205</f>
        <v>5.3068994403248027E-2</v>
      </c>
      <c r="RG174" s="696" cm="1">
        <f t="array" aca="1" ref="RG174" ca="1">INDIRECT(RG$203&amp;ROW())*RG$205</f>
        <v>0.27650466908360405</v>
      </c>
      <c r="RH174" s="696" cm="1">
        <f t="array" aca="1" ref="RH174" ca="1">INDIRECT(RH$203&amp;ROW())*RH$205</f>
        <v>0</v>
      </c>
      <c r="RI174" s="696" cm="1">
        <f t="array" aca="1" ref="RI174" ca="1">INDIRECT(RI$203&amp;ROW())*RI$205</f>
        <v>0</v>
      </c>
      <c r="RJ174" s="696" cm="1">
        <f t="array" aca="1" ref="RJ174" ca="1">INDIRECT(RJ$203&amp;ROW())*RJ$205</f>
        <v>0.12226723336432462</v>
      </c>
      <c r="RK174" s="696" cm="1">
        <f t="array" aca="1" ref="RK174" ca="1">IF(INDIRECT(RK$203&amp;ROW())="-",0,INDIRECT(RK$203&amp;ROW())*RK$205)</f>
        <v>3.0929816461884346E-2</v>
      </c>
      <c r="RL174" s="696" cm="1">
        <f t="array" aca="1" ref="RL174" ca="1">INDIRECT(RL$203&amp;ROW())*RL$205</f>
        <v>0</v>
      </c>
      <c r="RM174" s="696" cm="1">
        <f t="array" aca="1" ref="RM174" ca="1">INDIRECT(RM$203&amp;ROW())*RM$205</f>
        <v>0</v>
      </c>
      <c r="RN174" s="696" cm="1">
        <f t="array" aca="1" ref="RN174" ca="1">INDIRECT(RN$203&amp;ROW())*RN$205</f>
        <v>0</v>
      </c>
      <c r="RO174" s="696" cm="1">
        <f t="array" aca="1" ref="RO174" ca="1">IF($RN174=0,0,INDIRECT(RO$203&amp;ROW())*RO$205)</f>
        <v>0</v>
      </c>
      <c r="RP174" s="696" cm="1">
        <f t="array" aca="1" ref="RP174" ca="1">IF($RN174=0,0,INDIRECT(RP$203&amp;ROW())*RP$205)</f>
        <v>0</v>
      </c>
      <c r="RQ174" s="696" cm="1">
        <f t="array" aca="1" ref="RQ174" ca="1">IF($RN174=0,0,INDIRECT(RQ$203&amp;ROW())*RQ$205)</f>
        <v>0</v>
      </c>
      <c r="RR174" s="696" cm="1">
        <f t="array" aca="1" ref="RR174" ca="1">IF($RN174=0,0,INDIRECT(RR$203&amp;ROW())*RR$205)</f>
        <v>0</v>
      </c>
      <c r="RS174" s="696" cm="1">
        <f t="array" aca="1" ref="RS174" ca="1">INDIRECT(RS$203&amp;ROW())*RS$205</f>
        <v>0</v>
      </c>
      <c r="RT174" s="696" cm="1">
        <f t="array" aca="1" ref="RT174" ca="1">IF($RS174=0,0,INDIRECT(RT$203&amp;ROW())*RT$205)</f>
        <v>0</v>
      </c>
      <c r="RU174" s="696" cm="1">
        <f t="array" aca="1" ref="RU174" ca="1">IF($RS174=0,0,INDIRECT(RU$203&amp;ROW())*RU$205)</f>
        <v>0</v>
      </c>
      <c r="RV174" s="696" cm="1">
        <f t="array" aca="1" ref="RV174" ca="1">INDIRECT(RV$203&amp;ROW())*RV$205</f>
        <v>0</v>
      </c>
      <c r="RW174" s="696" cm="1">
        <f t="array" aca="1" ref="RW174" ca="1">INDIRECT(RW$203&amp;ROW())*RW$205</f>
        <v>0</v>
      </c>
      <c r="RX174" s="696" cm="1">
        <f t="array" aca="1" ref="RX174" ca="1">INDIRECT(RX$203&amp;ROW())*RX$205</f>
        <v>0</v>
      </c>
      <c r="RY174" s="696" cm="1">
        <f t="array" aca="1" ref="RY174" ca="1">INDIRECT(RY$203&amp;ROW())*RY$205</f>
        <v>8.4396695370290389E-2</v>
      </c>
      <c r="RZ174" s="696" cm="1">
        <f t="array" aca="1" ref="RZ174" ca="1">INDIRECT(RZ$203&amp;ROW())*RZ$205</f>
        <v>0</v>
      </c>
      <c r="SA174" s="696" cm="1">
        <f t="array" aca="1" ref="SA174" ca="1">INDIRECT(SA$203&amp;ROW())*SA$205</f>
        <v>0</v>
      </c>
      <c r="SB174" s="696" cm="1">
        <f t="array" aca="1" ref="SB174" ca="1">INDIRECT(SB$203&amp;ROW())*SB$205</f>
        <v>2.3562063251026374E-2</v>
      </c>
      <c r="SC174" s="696" cm="1">
        <f t="array" aca="1" ref="SC174" ca="1">INDIRECT(SC$203&amp;ROW())*SC$205</f>
        <v>0</v>
      </c>
      <c r="SD174" s="696" cm="1">
        <f t="array" aca="1" ref="SD174" ca="1">INDIRECT(SD$203&amp;ROW())*SD$205</f>
        <v>0.3072993885784252</v>
      </c>
      <c r="SE174" s="696" cm="1">
        <f t="array" aca="1" ref="SE174" ca="1">INDIRECT(SE$203&amp;ROW())*SE$205</f>
        <v>0.2585618210787391</v>
      </c>
      <c r="SF174" s="696" cm="1">
        <f t="array" aca="1" ref="SF174" ca="1">INDIRECT(SF$203&amp;ROW())*SF$205</f>
        <v>6.6118883241114992E-2</v>
      </c>
      <c r="SG174" s="696" cm="1">
        <f t="array" aca="1" ref="SG174" ca="1">INDIRECT(SG$203&amp;ROW())*SG$205</f>
        <v>7.4767843909269882E-2</v>
      </c>
      <c r="SH174" s="696" cm="1">
        <f t="array" aca="1" ref="SH174" ca="1">IF(INDIRECT(SH$203&amp;ROW())="-",0,INDIRECT(SH$203&amp;ROW())*SH$205)</f>
        <v>3.9914393245706961E-2</v>
      </c>
      <c r="SI174" s="696" cm="1">
        <f t="array" aca="1" ref="SI174" ca="1">INDIRECT(SI$203&amp;ROW())*SI$205</f>
        <v>0</v>
      </c>
      <c r="SJ174" s="696" cm="1">
        <f t="array" aca="1" ref="SJ174" ca="1">INDIRECT(SJ$203&amp;ROW())*SJ$205</f>
        <v>0</v>
      </c>
      <c r="SK174" s="696" cm="1">
        <f t="array" aca="1" ref="SK174" ca="1">INDIRECT(SK$203&amp;ROW())*SK$205</f>
        <v>0</v>
      </c>
      <c r="SN174" s="606" t="s">
        <v>8520</v>
      </c>
      <c r="SO174" s="707" cm="1">
        <f t="array" aca="1" ref="SO174" ca="1">INDIRECT(SO$203&amp;ROW())*SO$205</f>
        <v>0</v>
      </c>
      <c r="SP174" s="707" cm="1">
        <f t="array" aca="1" ref="SP174" ca="1">INDIRECT(SP$203&amp;ROW())*SP$205</f>
        <v>0</v>
      </c>
      <c r="SQ174" s="707" cm="1">
        <f t="array" aca="1" ref="SQ174" ca="1">INDIRECT(SQ$203&amp;ROW())*SQ$205</f>
        <v>0</v>
      </c>
      <c r="SR174" s="707" cm="1">
        <f t="array" aca="1" ref="SR174" ca="1">INDIRECT(SR$203&amp;ROW())*SR$205</f>
        <v>3</v>
      </c>
      <c r="SS174" s="707" cm="1">
        <f t="array" aca="1" ref="SS174" ca="1">INDIRECT(SS$203&amp;ROW())*SS$205</f>
        <v>0</v>
      </c>
      <c r="ST174" s="707" cm="1">
        <f t="array" aca="1" ref="ST174" ca="1">INDIRECT(ST$203&amp;ROW())*ST$205</f>
        <v>3</v>
      </c>
      <c r="SU174" s="707" cm="1">
        <f t="array" aca="1" ref="SU174" ca="1">INDIRECT(SU$203&amp;ROW())*SU$205</f>
        <v>3</v>
      </c>
      <c r="SV174" s="707" cm="1">
        <f t="array" aca="1" ref="SV174" ca="1">INDIRECT(SV$203&amp;ROW())*SV$205</f>
        <v>0</v>
      </c>
      <c r="SW174" s="707" cm="1">
        <f t="array" aca="1" ref="SW174" ca="1">INDIRECT(SW$203&amp;ROW())*SW$205</f>
        <v>0</v>
      </c>
      <c r="SX174" s="707" cm="1">
        <f t="array" aca="1" ref="SX174" ca="1">INDIRECT(SX$203&amp;ROW())*SX$205</f>
        <v>0</v>
      </c>
      <c r="SY174" s="707" cm="1">
        <f t="array" aca="1" ref="SY174" ca="1">INDIRECT(SY$203&amp;ROW())*SY$205</f>
        <v>3</v>
      </c>
      <c r="SZ174" s="707" cm="1">
        <f t="array" aca="1" ref="SZ174" ca="1">INDIRECT(SZ$203&amp;ROW())*SZ$205</f>
        <v>0</v>
      </c>
      <c r="TA174" s="707" cm="1">
        <f t="array" aca="1" ref="TA174" ca="1">INDIRECT(TA$203&amp;ROW())*TA$205</f>
        <v>0</v>
      </c>
      <c r="TB174" s="696" cm="1">
        <f t="array" aca="1" ref="TB174" ca="1">IF(INDIRECT(TB$203&amp;ROW())="-",0,INDIRECT(TB$203&amp;ROW())*TB$205)</f>
        <v>0.38040000000000002</v>
      </c>
      <c r="TC174" s="707" cm="1">
        <f t="array" aca="1" ref="TC174" ca="1">INDIRECT(TC$203&amp;ROW())*TC$205</f>
        <v>0</v>
      </c>
      <c r="TD174" s="696" cm="1">
        <f t="array" aca="1" ref="TD174" ca="1">IF(INDIRECT(TD$203&amp;ROW())="-",0,INDIRECT(TD$203&amp;ROW())*TD$205)</f>
        <v>0.54120000000000001</v>
      </c>
      <c r="TE174" s="732" cm="1">
        <f t="array" aca="1" ref="TE174" ca="1">INDIRECT(TE$203&amp;ROW())*TE$205</f>
        <v>1</v>
      </c>
      <c r="TF174" s="707" cm="1">
        <f t="array" aca="1" ref="TF174" ca="1">INDIRECT(TF$203&amp;ROW())*TF$205</f>
        <v>2</v>
      </c>
      <c r="TG174" s="707" cm="1">
        <f t="array" aca="1" ref="TG174" ca="1">INDIRECT(TG$203&amp;ROW())*TG$205</f>
        <v>0</v>
      </c>
      <c r="TH174" s="707" cm="1">
        <f t="array" aca="1" ref="TH174" ca="1">INDIRECT(TH$203&amp;ROW())*TH$205</f>
        <v>0</v>
      </c>
      <c r="TI174" s="707" cm="1">
        <f t="array" aca="1" ref="TI174" ca="1">INDIRECT(TI$203&amp;ROW())*TI$205</f>
        <v>2</v>
      </c>
      <c r="TJ174" s="696" cm="1">
        <f t="array" aca="1" ref="TJ174" ca="1">IF(INDIRECT(TJ$203&amp;ROW())="-",0,INDIRECT(TJ$203&amp;ROW())*TJ$205)</f>
        <v>0.51190000000000002</v>
      </c>
      <c r="TK174" s="707" cm="1">
        <f t="array" aca="1" ref="TK174" ca="1">INDIRECT(TK$203&amp;ROW())*TK$205</f>
        <v>0</v>
      </c>
      <c r="TL174" s="707" cm="1">
        <f t="array" aca="1" ref="TL174" ca="1">INDIRECT(TL$203&amp;ROW())*TL$205</f>
        <v>0</v>
      </c>
      <c r="TM174" s="707" cm="1">
        <f t="array" aca="1" ref="TM174" ca="1">INDIRECT(TM$203&amp;ROW())*TM$205</f>
        <v>0</v>
      </c>
      <c r="TN174" s="707" cm="1">
        <f t="array" aca="1" ref="TN174" ca="1">IF($TM174=0,0,INDIRECT(TN$203&amp;ROW())*TN$205)</f>
        <v>0</v>
      </c>
      <c r="TO174" s="707" cm="1">
        <f t="array" aca="1" ref="TO174" ca="1">IF($TM174=0,0,INDIRECT(TO$203&amp;ROW())*TO$205)</f>
        <v>0</v>
      </c>
      <c r="TP174" s="707" cm="1">
        <f t="array" aca="1" ref="TP174" ca="1">IF($TM174=0,0,INDIRECT(TP$203&amp;ROW())*TP$205)</f>
        <v>0</v>
      </c>
      <c r="TQ174" s="707" cm="1">
        <f t="array" aca="1" ref="TQ174" ca="1">IF($TM174=0,0,INDIRECT(TQ$203&amp;ROW())*TQ$205)</f>
        <v>0</v>
      </c>
      <c r="TR174" s="707" cm="1">
        <f t="array" aca="1" ref="TR174" ca="1">INDIRECT(TR$203&amp;ROW())*TR$205</f>
        <v>0</v>
      </c>
      <c r="TS174" s="707" cm="1">
        <f t="array" aca="1" ref="TS174" ca="1">IF($TR174=0,0,INDIRECT(TS$203&amp;ROW())*TS$205)</f>
        <v>0</v>
      </c>
      <c r="TT174" s="707" cm="1">
        <f t="array" aca="1" ref="TT174" ca="1">IF($TR174=0,0,INDIRECT(TT$203&amp;ROW())*TT$205)</f>
        <v>0</v>
      </c>
      <c r="TU174" s="707" cm="1">
        <f t="array" aca="1" ref="TU174" ca="1">INDIRECT(TU$203&amp;ROW())*TU$205</f>
        <v>0</v>
      </c>
      <c r="TV174" s="707" cm="1">
        <f t="array" aca="1" ref="TV174" ca="1">INDIRECT(TV$203&amp;ROW())*TV$205</f>
        <v>0</v>
      </c>
      <c r="TW174" s="707" cm="1">
        <f t="array" aca="1" ref="TW174" ca="1">INDIRECT(TW$203&amp;ROW())*TW$205</f>
        <v>0</v>
      </c>
      <c r="TX174" s="707" cm="1">
        <f t="array" aca="1" ref="TX174" ca="1">INDIRECT(TX$203&amp;ROW())*TX$205</f>
        <v>3</v>
      </c>
      <c r="TY174" s="707" cm="1">
        <f t="array" aca="1" ref="TY174" ca="1">INDIRECT(TY$203&amp;ROW())*TY$205</f>
        <v>0</v>
      </c>
      <c r="TZ174" s="707" cm="1">
        <f t="array" aca="1" ref="TZ174" ca="1">INDIRECT(TZ$203&amp;ROW())*TZ$205</f>
        <v>0</v>
      </c>
      <c r="UA174" s="707" cm="1">
        <f t="array" aca="1" ref="UA174" ca="1">INDIRECT(UA$203&amp;ROW())*UA$205</f>
        <v>1</v>
      </c>
      <c r="UB174" s="707" cm="1">
        <f t="array" aca="1" ref="UB174" ca="1">INDIRECT(UB$203&amp;ROW())*UB$205</f>
        <v>0</v>
      </c>
      <c r="UC174" s="707" cm="1">
        <f t="array" aca="1" ref="UC174" ca="1">INDIRECT(UC$203&amp;ROW())*UC$205</f>
        <v>1</v>
      </c>
      <c r="UD174" s="707" cm="1">
        <f t="array" aca="1" ref="UD174" ca="1">INDIRECT(UD$203&amp;ROW())*UD$205</f>
        <v>1</v>
      </c>
      <c r="UE174" s="707" cm="1">
        <f t="array" aca="1" ref="UE174" ca="1">INDIRECT(UE$203&amp;ROW())*UE$205</f>
        <v>1</v>
      </c>
      <c r="UF174" s="707" cm="1">
        <f t="array" aca="1" ref="UF174" ca="1">INDIRECT(UF$203&amp;ROW())*UF$205</f>
        <v>2</v>
      </c>
      <c r="UG174" s="696" cm="1">
        <f t="array" aca="1" ref="UG174" ca="1">IF(INDIRECT(UG$203&amp;ROW())="-",0,INDIRECT(UG$203&amp;ROW())*UG$205)</f>
        <v>0.50729999999999997</v>
      </c>
      <c r="UH174" s="707" cm="1">
        <f t="array" aca="1" ref="UH174" ca="1">INDIRECT(UH$203&amp;ROW())*UH$205</f>
        <v>0</v>
      </c>
      <c r="UI174" s="707" cm="1">
        <f t="array" aca="1" ref="UI174" ca="1">INDIRECT(UI$203&amp;ROW())*UI$205</f>
        <v>0</v>
      </c>
      <c r="UJ174" s="707" cm="1">
        <f t="array" aca="1" ref="UJ174" ca="1">INDIRECT(UJ$203&amp;ROW())*UJ$205</f>
        <v>0</v>
      </c>
      <c r="UM174" s="606" t="s">
        <v>8520</v>
      </c>
      <c r="UN174" s="616">
        <f t="shared" ca="1" si="376"/>
        <v>-0.97111609266078391</v>
      </c>
      <c r="UO174" s="616">
        <f t="shared" ca="1" si="376"/>
        <v>-0.6225347970107441</v>
      </c>
      <c r="UP174" s="616">
        <f t="shared" ca="1" si="376"/>
        <v>-0.88618201963763954</v>
      </c>
      <c r="UQ174" s="616">
        <f t="shared" ca="1" si="376"/>
        <v>0.29355872991449461</v>
      </c>
      <c r="UR174" s="616">
        <f t="shared" ca="1" si="376"/>
        <v>-1.7347822393597188</v>
      </c>
      <c r="US174" s="616">
        <f t="shared" ca="1" si="376"/>
        <v>0.41305213694811815</v>
      </c>
      <c r="UT174" s="616">
        <f t="shared" ca="1" si="376"/>
        <v>0.30690415393182785</v>
      </c>
      <c r="UU174" s="616">
        <f t="shared" ca="1" si="376"/>
        <v>-2.7006681232545957</v>
      </c>
      <c r="UV174" s="616">
        <f t="shared" ca="1" si="376"/>
        <v>-2.9818796741717466</v>
      </c>
      <c r="UW174" s="616">
        <f t="shared" ca="1" si="376"/>
        <v>-2.1021242737767571</v>
      </c>
      <c r="UX174" s="616">
        <f t="shared" ca="1" si="376"/>
        <v>0.28247365722383649</v>
      </c>
      <c r="UY174" s="616">
        <f t="shared" ca="1" si="376"/>
        <v>-0.67270887390575207</v>
      </c>
      <c r="UZ174" s="616">
        <f t="shared" ca="1" si="376"/>
        <v>-0.80238258590915801</v>
      </c>
      <c r="VA174" s="616">
        <f t="shared" ca="1" si="376"/>
        <v>-0.63986360759630811</v>
      </c>
      <c r="VB174" s="616">
        <f t="shared" ca="1" si="376"/>
        <v>-0.76400504167427041</v>
      </c>
      <c r="VC174" s="616">
        <f t="shared" ca="1" si="375"/>
        <v>-8.3084262135639839E-2</v>
      </c>
      <c r="VD174" s="616">
        <f t="shared" ca="1" si="375"/>
        <v>-0.36208520652341147</v>
      </c>
      <c r="VE174" s="616">
        <f t="shared" ca="1" si="375"/>
        <v>3.9909080070471406E-2</v>
      </c>
      <c r="VF174" s="616">
        <f t="shared" ca="1" si="375"/>
        <v>-1.7012503523278015</v>
      </c>
      <c r="VG174" s="616">
        <f t="shared" ca="1" si="375"/>
        <v>-0.89462372206681784</v>
      </c>
      <c r="VH174" s="616">
        <f t="shared" ca="1" si="375"/>
        <v>-0.12784420028857393</v>
      </c>
      <c r="VI174" s="616">
        <f t="shared" ca="1" si="375"/>
        <v>-0.21504278115964809</v>
      </c>
      <c r="VJ174" s="616">
        <f t="shared" ca="1" si="375"/>
        <v>-0.90132677458943244</v>
      </c>
      <c r="VK174" s="616">
        <f t="shared" ca="1" si="375"/>
        <v>-1.8355388391984859</v>
      </c>
      <c r="VL174" s="616">
        <f t="shared" ca="1" si="375"/>
        <v>-0.83864555511817418</v>
      </c>
      <c r="VM174" s="616">
        <f t="shared" ca="1" si="375"/>
        <v>-0.57201237404204519</v>
      </c>
      <c r="VN174" s="616">
        <f t="shared" ca="1" si="375"/>
        <v>-0.62639799545694341</v>
      </c>
      <c r="VO174" s="616">
        <f t="shared" ca="1" si="375"/>
        <v>-0.42150866262694142</v>
      </c>
      <c r="VP174" s="616">
        <f t="shared" ca="1" si="338"/>
        <v>-0.46221149066820022</v>
      </c>
      <c r="VQ174" s="616">
        <f t="shared" ca="1" si="338"/>
        <v>-0.77889442244162177</v>
      </c>
      <c r="VR174" s="616">
        <f t="shared" ca="1" si="338"/>
        <v>-0.64202286734458469</v>
      </c>
      <c r="VS174" s="616">
        <f t="shared" ca="1" si="338"/>
        <v>-0.40481357988865657</v>
      </c>
      <c r="VT174" s="616">
        <f t="shared" ca="1" si="338"/>
        <v>-0.3878135405833677</v>
      </c>
      <c r="VU174" s="616">
        <f t="shared" ca="1" si="338"/>
        <v>-0.82130507758946303</v>
      </c>
      <c r="VV174" s="616">
        <f t="shared" ca="1" si="338"/>
        <v>-0.64337789451099625</v>
      </c>
      <c r="VW174" s="616">
        <f t="shared" ca="1" si="338"/>
        <v>0.66845613582062358</v>
      </c>
      <c r="VX174" s="616">
        <f t="shared" ca="1" si="338"/>
        <v>-0.78524029103755877</v>
      </c>
      <c r="VY174" s="616">
        <f t="shared" ca="1" si="338"/>
        <v>-1.477844244223653</v>
      </c>
      <c r="VZ174" s="616">
        <f t="shared" ca="1" si="338"/>
        <v>-0.43554396085655878</v>
      </c>
      <c r="WA174" s="616">
        <f t="shared" ca="1" si="338"/>
        <v>-1.1483025824394326</v>
      </c>
      <c r="WB174" s="616">
        <f t="shared" ca="1" si="338"/>
        <v>0.33435322352896929</v>
      </c>
      <c r="WC174" s="616">
        <f t="shared" ca="1" si="338"/>
        <v>0.47817673461028487</v>
      </c>
      <c r="WD174" s="616">
        <f t="shared" ca="1" si="347"/>
        <v>-0.51586207793649097</v>
      </c>
      <c r="WE174" s="616">
        <f t="shared" ca="1" si="347"/>
        <v>0.67426644196529939</v>
      </c>
      <c r="WF174" s="616">
        <f t="shared" ca="1" si="347"/>
        <v>-0.92929580426705671</v>
      </c>
      <c r="WG174" s="616">
        <f t="shared" ca="1" si="347"/>
        <v>-1.008197359876486</v>
      </c>
      <c r="WH174" s="616">
        <f t="shared" ca="1" si="347"/>
        <v>-1.0816125322340113</v>
      </c>
      <c r="WI174" s="627">
        <f t="shared" ca="1" si="347"/>
        <v>-0.9831420375936909</v>
      </c>
      <c r="WL174" s="606" t="s">
        <v>8520</v>
      </c>
      <c r="WM174" s="700" t="str">
        <f t="shared" ca="1" si="321"/>
        <v>C</v>
      </c>
      <c r="WN174" s="479">
        <f t="shared" ca="1" si="322"/>
        <v>0.28905407287236162</v>
      </c>
      <c r="WO174" s="495">
        <f t="shared" ca="1" si="372"/>
        <v>0.30256021743167416</v>
      </c>
      <c r="WP174" s="458">
        <f t="shared" ca="1" si="372"/>
        <v>0.46825194480590182</v>
      </c>
      <c r="WQ174" s="458">
        <f t="shared" ca="1" si="372"/>
        <v>9.1010350879162025E-2</v>
      </c>
      <c r="WR174" s="459">
        <f t="shared" ca="1" si="372"/>
        <v>0.29439377837270858</v>
      </c>
      <c r="WS174" s="495">
        <f t="shared" ca="1" si="323"/>
        <v>-0.94627412246117015</v>
      </c>
      <c r="WT174" s="458">
        <f t="shared" ca="1" si="324"/>
        <v>-0.5087066910667033</v>
      </c>
      <c r="WU174" s="458">
        <f t="shared" ca="1" si="325"/>
        <v>-0.67897751671095308</v>
      </c>
      <c r="WV174" s="459">
        <f t="shared" ca="1" si="326"/>
        <v>-0.58329164254451371</v>
      </c>
      <c r="WW174" s="484">
        <f t="shared" ca="1" si="352"/>
        <v>-0.7262006140917342</v>
      </c>
      <c r="WX174" s="484">
        <f t="shared" ca="1" si="352"/>
        <v>-0.37545073607717977</v>
      </c>
      <c r="WY174" s="484">
        <f t="shared" ca="1" si="352"/>
        <v>-0.64522912849816527</v>
      </c>
      <c r="WZ174" s="484">
        <f t="shared" ca="1" si="352"/>
        <v>0.10559307515024371</v>
      </c>
      <c r="XA174" s="484">
        <f t="shared" ca="1" si="352"/>
        <v>-0.91544458771012349</v>
      </c>
      <c r="XB174" s="484">
        <f t="shared" ca="1" si="352"/>
        <v>0.21821544394969081</v>
      </c>
      <c r="XC174" s="484">
        <f t="shared" ca="1" si="352"/>
        <v>0.14467461816346364</v>
      </c>
      <c r="XD174" s="484">
        <f t="shared" ca="1" si="348"/>
        <v>-1.3851726804172821</v>
      </c>
      <c r="XE174" s="484">
        <f t="shared" ca="1" si="348"/>
        <v>-1.4638047320509104</v>
      </c>
      <c r="XF174" s="484">
        <f t="shared" ca="1" si="348"/>
        <v>-1.3527169701753432</v>
      </c>
      <c r="XG174" s="484">
        <f t="shared" ca="1" si="348"/>
        <v>0.1145148206385433</v>
      </c>
      <c r="XH174" s="484">
        <f t="shared" ca="1" si="348"/>
        <v>-0.33958343954762366</v>
      </c>
      <c r="XI174" s="484">
        <f t="shared" ca="1" si="348"/>
        <v>-0.56078518929191046</v>
      </c>
      <c r="XJ174" s="484">
        <f t="shared" ca="1" si="348"/>
        <v>-0.45411120231109986</v>
      </c>
      <c r="XK174" s="484">
        <f t="shared" ca="1" si="348"/>
        <v>-0.54267278110123429</v>
      </c>
      <c r="XL174" s="484">
        <f t="shared" ca="1" si="349"/>
        <v>-7.3396637170624224E-2</v>
      </c>
      <c r="XM174" s="484">
        <f t="shared" ca="1" si="349"/>
        <v>-0.27308466275995691</v>
      </c>
      <c r="XN174" s="484">
        <f t="shared" ca="1" si="349"/>
        <v>2.7828601533139714E-2</v>
      </c>
      <c r="XO174" s="484">
        <f t="shared" ca="1" si="349"/>
        <v>-1.2490580086790719</v>
      </c>
      <c r="XP174" s="484">
        <f t="shared" ca="1" si="349"/>
        <v>-0.57255918212276347</v>
      </c>
      <c r="XQ174" s="484">
        <f t="shared" ca="1" si="349"/>
        <v>-8.50675308720171E-2</v>
      </c>
      <c r="XR174" s="484">
        <f t="shared" ca="1" si="349"/>
        <v>-0.18816243351469208</v>
      </c>
      <c r="XS174" s="484">
        <f t="shared" ca="1" si="349"/>
        <v>-0.55611861992167977</v>
      </c>
      <c r="XT174" s="484">
        <f t="shared" ca="1" si="349"/>
        <v>-1.1147227370452404</v>
      </c>
      <c r="XU174" s="484">
        <f t="shared" ca="1" si="349"/>
        <v>-0.63720289277878872</v>
      </c>
      <c r="XV174" s="484">
        <f t="shared" ca="1" si="349"/>
        <v>-0.30179372854458303</v>
      </c>
      <c r="XW174" s="484">
        <f t="shared" ca="1" si="349"/>
        <v>-0.40427726626791127</v>
      </c>
      <c r="XX174" s="484">
        <f t="shared" ca="1" si="349"/>
        <v>-0.20379943838012618</v>
      </c>
      <c r="XY174" s="484">
        <f t="shared" ca="1" si="349"/>
        <v>-0.24303080179333969</v>
      </c>
      <c r="XZ174" s="484">
        <f t="shared" ca="1" si="349"/>
        <v>-0.56968338057380219</v>
      </c>
      <c r="YA174" s="484">
        <f t="shared" ca="1" si="349"/>
        <v>-0.43779539324227229</v>
      </c>
      <c r="YB174" s="484">
        <f t="shared" ca="1" si="358"/>
        <v>-0.21272953623148902</v>
      </c>
      <c r="YC174" s="484">
        <f t="shared" ca="1" si="359"/>
        <v>-0.17304240180829866</v>
      </c>
      <c r="YD174" s="484">
        <f t="shared" ca="1" si="360"/>
        <v>-0.6068623218308542</v>
      </c>
      <c r="YE174" s="484">
        <f t="shared" ca="1" si="361"/>
        <v>-0.46342509741627064</v>
      </c>
      <c r="YF174" s="484">
        <f t="shared" ca="1" si="362"/>
        <v>0.39432227452058582</v>
      </c>
      <c r="YG174" s="484">
        <f t="shared" ca="1" si="354"/>
        <v>-0.54699838673676349</v>
      </c>
      <c r="YH174" s="484">
        <f t="shared" ca="1" si="354"/>
        <v>-0.78754319774678472</v>
      </c>
      <c r="YI174" s="484">
        <f t="shared" ca="1" si="354"/>
        <v>-0.25509809787368648</v>
      </c>
      <c r="YJ174" s="484">
        <f t="shared" ca="1" si="354"/>
        <v>-0.6812879221613154</v>
      </c>
      <c r="YK174" s="484">
        <f t="shared" ca="1" si="339"/>
        <v>5.8277766861099353E-2</v>
      </c>
      <c r="YL174" s="484">
        <f t="shared" ca="1" si="339"/>
        <v>0.15139075417761619</v>
      </c>
      <c r="YM174" s="484">
        <f t="shared" ca="1" si="339"/>
        <v>-0.41181269681670074</v>
      </c>
      <c r="YN174" s="484">
        <f t="shared" ca="1" si="339"/>
        <v>0.48075197312125845</v>
      </c>
      <c r="YO174" s="484">
        <f t="shared" ca="1" si="339"/>
        <v>-0.57068055340039947</v>
      </c>
      <c r="YP174" s="484">
        <f t="shared" ca="1" si="339"/>
        <v>-0.53716755334219179</v>
      </c>
      <c r="YQ174" s="484">
        <f t="shared" ca="1" si="339"/>
        <v>-0.78352011835031787</v>
      </c>
      <c r="YR174" s="484">
        <f t="shared" ca="1" si="339"/>
        <v>-0.73715989978774943</v>
      </c>
      <c r="YU174" s="606" t="s">
        <v>8520</v>
      </c>
      <c r="YV174" s="700" t="str">
        <f t="shared" ca="1" si="304"/>
        <v>C</v>
      </c>
      <c r="YW174" s="479">
        <f t="shared" ca="1" si="327"/>
        <v>0.36651071877513119</v>
      </c>
      <c r="YX174" s="495">
        <f t="shared" ca="1" si="373"/>
        <v>0.38232005951386427</v>
      </c>
      <c r="YY174" s="458">
        <f t="shared" ca="1" si="373"/>
        <v>0.5060899081866439</v>
      </c>
      <c r="YZ174" s="458">
        <f t="shared" ca="1" si="373"/>
        <v>5.2472493484116291E-2</v>
      </c>
      <c r="ZA174" s="459">
        <f t="shared" ca="1" si="373"/>
        <v>0.52516041391590029</v>
      </c>
      <c r="ZB174" s="495">
        <f t="shared" ca="1" si="328"/>
        <v>-1.0959375135314193</v>
      </c>
      <c r="ZC174" s="458">
        <f t="shared" ca="1" si="329"/>
        <v>-0.38173408772673662</v>
      </c>
      <c r="ZD174" s="458">
        <f t="shared" ca="1" si="330"/>
        <v>-0.61565131398843054</v>
      </c>
      <c r="ZE174" s="459">
        <f t="shared" ca="1" si="331"/>
        <v>-0.34205789868825393</v>
      </c>
      <c r="ZF174" s="484">
        <f t="shared" ca="1" si="355"/>
        <v>-3.2485432480444082E-2</v>
      </c>
      <c r="ZG174" s="484">
        <f t="shared" ca="1" si="355"/>
        <v>-7.9385408814590788E-2</v>
      </c>
      <c r="ZH174" s="484">
        <f t="shared" ca="1" si="355"/>
        <v>-6.6861590023482048E-2</v>
      </c>
      <c r="ZI174" s="484">
        <f t="shared" ca="1" si="355"/>
        <v>2.1988880583922777E-2</v>
      </c>
      <c r="ZJ174" s="484">
        <f t="shared" ca="1" si="355"/>
        <v>-0.15169406845185204</v>
      </c>
      <c r="ZK174" s="484">
        <f t="shared" ca="1" si="355"/>
        <v>7.3425809550013654E-2</v>
      </c>
      <c r="ZL174" s="484">
        <f t="shared" ca="1" si="355"/>
        <v>2.4672875513209128E-2</v>
      </c>
      <c r="ZM174" s="484">
        <f t="shared" ca="1" si="350"/>
        <v>-0.47801300388528062</v>
      </c>
      <c r="ZN174" s="484">
        <f t="shared" ca="1" si="350"/>
        <v>-0.60274616835421135</v>
      </c>
      <c r="ZO174" s="484">
        <f t="shared" ca="1" si="350"/>
        <v>-9.4877609903830637E-2</v>
      </c>
      <c r="ZP174" s="484">
        <f t="shared" ca="1" si="350"/>
        <v>2.6000050859821721E-2</v>
      </c>
      <c r="ZQ174" s="484">
        <f t="shared" ca="1" si="350"/>
        <v>-1.1497069191506403E-2</v>
      </c>
      <c r="ZR174" s="484">
        <f t="shared" ca="1" si="350"/>
        <v>-4.5981105838852197E-2</v>
      </c>
      <c r="ZS174" s="484">
        <f t="shared" ca="1" si="350"/>
        <v>-5.3690069216828201E-2</v>
      </c>
      <c r="ZT174" s="484">
        <f t="shared" ca="1" si="350"/>
        <v>-2.7291061507312073E-2</v>
      </c>
      <c r="ZU174" s="484">
        <f t="shared" ca="1" si="351"/>
        <v>-5.2583231674012488E-3</v>
      </c>
      <c r="ZV174" s="484">
        <f t="shared" ca="1" si="351"/>
        <v>-1.9215497798489828E-2</v>
      </c>
      <c r="ZW174" s="484">
        <f t="shared" ca="1" si="351"/>
        <v>5.5175234891583769E-3</v>
      </c>
      <c r="ZX174" s="484">
        <f t="shared" ca="1" si="351"/>
        <v>-4.9666031249752343E-2</v>
      </c>
      <c r="ZY174" s="484">
        <f t="shared" ca="1" si="351"/>
        <v>-9.6348193705378546E-2</v>
      </c>
      <c r="ZZ174" s="484">
        <f t="shared" ca="1" si="351"/>
        <v>-7.8155783354792625E-3</v>
      </c>
      <c r="AAA174" s="484">
        <f t="shared" ca="1" si="351"/>
        <v>-1.2993228663256643E-2</v>
      </c>
      <c r="AAB174" s="484">
        <f t="shared" ca="1" si="351"/>
        <v>-0.10150745433592355</v>
      </c>
      <c r="AAC174" s="484">
        <f t="shared" ca="1" si="351"/>
        <v>-2.7521574428998372E-2</v>
      </c>
      <c r="AAD174" s="484">
        <f t="shared" ca="1" si="351"/>
        <v>-7.8682240113631882E-2</v>
      </c>
      <c r="AAE174" s="484">
        <f t="shared" ca="1" si="351"/>
        <v>-4.0219644611828483E-2</v>
      </c>
      <c r="AAF174" s="484">
        <f t="shared" ca="1" si="351"/>
        <v>-6.120902348854227E-2</v>
      </c>
      <c r="AAG174" s="484">
        <f t="shared" ca="1" si="351"/>
        <v>-4.3018323338477257E-2</v>
      </c>
      <c r="AAH174" s="484">
        <f t="shared" ca="1" si="351"/>
        <v>-3.8008707897835295E-2</v>
      </c>
      <c r="AAI174" s="484">
        <f t="shared" ca="1" si="351"/>
        <v>-6.0338538063910964E-2</v>
      </c>
      <c r="AAJ174" s="484">
        <f t="shared" ca="1" si="351"/>
        <v>-5.2025335368730337E-2</v>
      </c>
      <c r="AAK174" s="484">
        <f t="shared" ca="1" si="363"/>
        <v>-3.3183772310049216E-2</v>
      </c>
      <c r="AAL174" s="484">
        <f t="shared" ca="1" si="364"/>
        <v>-1.741238539122681E-2</v>
      </c>
      <c r="AAM174" s="484">
        <f t="shared" ca="1" si="365"/>
        <v>-2.189532836791554E-2</v>
      </c>
      <c r="AAN174" s="484">
        <f t="shared" ca="1" si="366"/>
        <v>-6.1359063816095079E-2</v>
      </c>
      <c r="AAO174" s="484">
        <f t="shared" ca="1" si="367"/>
        <v>1.8805162954418208E-2</v>
      </c>
      <c r="AAP174" s="484">
        <f t="shared" ca="1" si="357"/>
        <v>-2.8906649957960041E-2</v>
      </c>
      <c r="AAQ174" s="484">
        <f t="shared" ca="1" si="357"/>
        <v>-0.15117325855892658</v>
      </c>
      <c r="AAR174" s="484">
        <f t="shared" ca="1" si="357"/>
        <v>-1.0262314354304794E-2</v>
      </c>
      <c r="AAS174" s="484">
        <f t="shared" ca="1" si="357"/>
        <v>-3.1171595822786675E-2</v>
      </c>
      <c r="AAT174" s="484">
        <f t="shared" ca="1" si="340"/>
        <v>0.1027465411596778</v>
      </c>
      <c r="AAU174" s="484">
        <f t="shared" ca="1" si="340"/>
        <v>0.12363824729832018</v>
      </c>
      <c r="AAV174" s="484">
        <f t="shared" ca="1" si="340"/>
        <v>-3.4108224499601811E-2</v>
      </c>
      <c r="AAW174" s="484">
        <f t="shared" ca="1" si="340"/>
        <v>2.5206724043060142E-2</v>
      </c>
      <c r="AAX174" s="484">
        <f t="shared" ca="1" si="340"/>
        <v>-7.3117047453382267E-2</v>
      </c>
      <c r="AAY174" s="484">
        <f t="shared" ca="1" si="340"/>
        <v>-0.12312049482031152</v>
      </c>
      <c r="AAZ174" s="484">
        <f t="shared" ca="1" si="340"/>
        <v>-0.11856365915979221</v>
      </c>
      <c r="ABA174" s="484">
        <f t="shared" ca="1" si="340"/>
        <v>-0.10451532592333997</v>
      </c>
    </row>
    <row r="175" spans="1:729" ht="15" customHeight="1" x14ac:dyDescent="0.35">
      <c r="A175" s="498">
        <v>173</v>
      </c>
      <c r="B175" s="971"/>
      <c r="C175" s="606" t="s">
        <v>8540</v>
      </c>
      <c r="D175" s="629">
        <v>158</v>
      </c>
      <c r="E175" s="972" t="s">
        <v>8541</v>
      </c>
      <c r="F175" s="631" t="s">
        <v>1351</v>
      </c>
      <c r="G175" s="632">
        <v>23816.775000000001</v>
      </c>
      <c r="H175" s="504">
        <v>586104</v>
      </c>
      <c r="I175" s="505">
        <v>24828</v>
      </c>
      <c r="J175" s="515" t="s">
        <v>8542</v>
      </c>
      <c r="K175" s="469">
        <v>2</v>
      </c>
      <c r="L175" s="735" t="s">
        <v>8542</v>
      </c>
      <c r="M175" s="817" t="s">
        <v>1188</v>
      </c>
      <c r="N175" s="818" t="s">
        <v>1188</v>
      </c>
      <c r="O175" s="819" t="s">
        <v>1188</v>
      </c>
      <c r="P175" s="820" t="s">
        <v>1188</v>
      </c>
      <c r="Q175" s="821" t="s">
        <v>1188</v>
      </c>
      <c r="R175" s="818" t="s">
        <v>1188</v>
      </c>
      <c r="S175" s="822" t="s">
        <v>1188</v>
      </c>
      <c r="T175" s="822" t="s">
        <v>1188</v>
      </c>
      <c r="U175" s="822" t="s">
        <v>1188</v>
      </c>
      <c r="V175" s="822" t="s">
        <v>1188</v>
      </c>
      <c r="W175" s="656" t="s">
        <v>8543</v>
      </c>
      <c r="X175" s="875" t="s">
        <v>8544</v>
      </c>
      <c r="Y175" s="517">
        <v>7</v>
      </c>
      <c r="Z175" s="517">
        <v>3</v>
      </c>
      <c r="AA175" s="519" t="s">
        <v>8545</v>
      </c>
      <c r="AB175" s="903">
        <v>2017</v>
      </c>
      <c r="AC175" s="369">
        <v>1</v>
      </c>
      <c r="AD175" s="572" t="s">
        <v>8546</v>
      </c>
      <c r="AE175" s="817">
        <v>1</v>
      </c>
      <c r="AF175" s="751" t="s">
        <v>8547</v>
      </c>
      <c r="AG175" s="578" t="s">
        <v>8548</v>
      </c>
      <c r="AH175" s="647">
        <v>1</v>
      </c>
      <c r="AI175" s="647">
        <v>7</v>
      </c>
      <c r="AJ175" s="647">
        <v>2018</v>
      </c>
      <c r="AK175" s="752" t="s">
        <v>5809</v>
      </c>
      <c r="AL175" s="765" t="s">
        <v>1188</v>
      </c>
      <c r="AM175" s="650">
        <v>1</v>
      </c>
      <c r="AN175" s="647" t="s">
        <v>1188</v>
      </c>
      <c r="AO175" s="647" t="s">
        <v>1188</v>
      </c>
      <c r="AP175" s="647">
        <v>1</v>
      </c>
      <c r="AQ175" s="647">
        <v>1</v>
      </c>
      <c r="AR175" s="647">
        <v>1</v>
      </c>
      <c r="AS175" s="647">
        <v>1</v>
      </c>
      <c r="AT175" s="647">
        <v>1</v>
      </c>
      <c r="AU175" s="648">
        <v>1</v>
      </c>
      <c r="AV175" s="785" t="s">
        <v>8549</v>
      </c>
      <c r="AW175" s="642" t="s">
        <v>8550</v>
      </c>
      <c r="AX175" s="643">
        <v>2</v>
      </c>
      <c r="AY175" s="709" t="s">
        <v>8551</v>
      </c>
      <c r="AZ175" s="645">
        <v>2</v>
      </c>
      <c r="BA175" s="709" t="s">
        <v>8552</v>
      </c>
      <c r="BB175" s="631" t="s">
        <v>8553</v>
      </c>
      <c r="BC175" s="646" t="s">
        <v>8554</v>
      </c>
      <c r="BD175" s="631" t="s">
        <v>1195</v>
      </c>
      <c r="BE175" s="631" t="s">
        <v>1317</v>
      </c>
      <c r="BF175" s="631">
        <v>3</v>
      </c>
      <c r="BG175" s="631">
        <v>2001</v>
      </c>
      <c r="BH175" s="631" t="s">
        <v>1197</v>
      </c>
      <c r="BI175" s="631">
        <v>1</v>
      </c>
      <c r="BJ175" s="631">
        <v>1</v>
      </c>
      <c r="BK175" s="631" t="s">
        <v>1262</v>
      </c>
      <c r="BL175" s="631" t="s">
        <v>1257</v>
      </c>
      <c r="BM175" s="551" t="s">
        <v>8555</v>
      </c>
      <c r="BN175" s="647">
        <v>1999</v>
      </c>
      <c r="BO175" s="557" t="s">
        <v>8556</v>
      </c>
      <c r="BP175" s="647">
        <v>2002</v>
      </c>
      <c r="BQ175" s="647">
        <v>3</v>
      </c>
      <c r="BR175" s="647">
        <v>4</v>
      </c>
      <c r="BS175" s="647" t="s">
        <v>1188</v>
      </c>
      <c r="BT175" s="647" t="s">
        <v>1188</v>
      </c>
      <c r="BU175" s="647" t="s">
        <v>1188</v>
      </c>
      <c r="BV175" s="648" t="s">
        <v>1188</v>
      </c>
      <c r="BW175" s="649" t="s">
        <v>8557</v>
      </c>
      <c r="BX175" s="650">
        <v>1950</v>
      </c>
      <c r="BY175" s="647" t="s">
        <v>1611</v>
      </c>
      <c r="BZ175" s="651" t="s">
        <v>1612</v>
      </c>
      <c r="CA175" s="647">
        <v>2</v>
      </c>
      <c r="CB175" s="647" t="s">
        <v>1214</v>
      </c>
      <c r="CC175" s="557" t="s">
        <v>8558</v>
      </c>
      <c r="CD175" s="652">
        <v>1998</v>
      </c>
      <c r="CE175" s="647">
        <v>3</v>
      </c>
      <c r="CF175" s="647">
        <v>2</v>
      </c>
      <c r="CG175" s="515" t="s">
        <v>8559</v>
      </c>
      <c r="CH175" s="647">
        <v>1854</v>
      </c>
      <c r="CI175" s="647" t="s">
        <v>1188</v>
      </c>
      <c r="CJ175" s="647" t="s">
        <v>1188</v>
      </c>
      <c r="CK175" s="651" t="s">
        <v>8560</v>
      </c>
      <c r="CL175" s="651" t="s">
        <v>1981</v>
      </c>
      <c r="CM175" s="647">
        <v>2</v>
      </c>
      <c r="CN175" s="647" t="s">
        <v>1214</v>
      </c>
      <c r="CO175" s="557" t="s">
        <v>8561</v>
      </c>
      <c r="CP175" s="647">
        <v>2013</v>
      </c>
      <c r="CQ175" s="647">
        <v>3</v>
      </c>
      <c r="CR175" s="650">
        <v>3</v>
      </c>
      <c r="CS175" s="649" t="s">
        <v>8562</v>
      </c>
      <c r="CT175" s="647">
        <v>1998</v>
      </c>
      <c r="CU175" s="648">
        <v>3</v>
      </c>
      <c r="CV175" s="709" t="s">
        <v>8563</v>
      </c>
      <c r="CW175" s="647">
        <v>2006</v>
      </c>
      <c r="CX175" s="657">
        <v>2</v>
      </c>
      <c r="CY175" s="656" t="s">
        <v>8564</v>
      </c>
      <c r="CZ175" s="647">
        <v>2003</v>
      </c>
      <c r="DA175" s="657">
        <v>3</v>
      </c>
      <c r="DB175" s="723">
        <v>906000</v>
      </c>
      <c r="DC175" s="753">
        <v>3</v>
      </c>
      <c r="DD175" s="659" t="s">
        <v>8565</v>
      </c>
      <c r="DE175" s="648">
        <v>2014</v>
      </c>
      <c r="DF175" s="708" t="s">
        <v>8566</v>
      </c>
      <c r="DG175" s="664" t="s">
        <v>8567</v>
      </c>
      <c r="DH175" s="666">
        <v>1</v>
      </c>
      <c r="DI175" s="710" t="s">
        <v>1262</v>
      </c>
      <c r="DJ175" s="709" t="s">
        <v>8568</v>
      </c>
      <c r="DK175" s="665">
        <v>2010</v>
      </c>
      <c r="DL175" s="665">
        <v>3</v>
      </c>
      <c r="DM175" s="655">
        <v>2</v>
      </c>
      <c r="DN175" s="708" t="s">
        <v>8566</v>
      </c>
      <c r="DO175" s="664" t="s">
        <v>8567</v>
      </c>
      <c r="DP175" s="666">
        <v>1</v>
      </c>
      <c r="DQ175" s="710" t="s">
        <v>1262</v>
      </c>
      <c r="DR175" s="578" t="s">
        <v>8569</v>
      </c>
      <c r="DS175" s="665">
        <v>1997</v>
      </c>
      <c r="DT175" s="665">
        <v>3</v>
      </c>
      <c r="DU175" s="655">
        <v>2</v>
      </c>
      <c r="DV175" s="651" t="s">
        <v>8570</v>
      </c>
      <c r="DW175" s="578" t="s">
        <v>8571</v>
      </c>
      <c r="DX175" s="647">
        <v>1999</v>
      </c>
      <c r="DY175" s="647">
        <v>3</v>
      </c>
      <c r="DZ175" s="650">
        <v>2</v>
      </c>
      <c r="EA175" s="743" t="s">
        <v>8572</v>
      </c>
      <c r="EB175" s="539" t="s">
        <v>1190</v>
      </c>
      <c r="EC175" s="647">
        <v>1</v>
      </c>
      <c r="ED175" s="668" t="s">
        <v>1262</v>
      </c>
      <c r="EE175" s="647">
        <v>1999</v>
      </c>
      <c r="EF175" s="647">
        <v>3</v>
      </c>
      <c r="EG175" s="650" t="s">
        <v>1220</v>
      </c>
      <c r="EH175" s="648">
        <v>4</v>
      </c>
      <c r="EI175" s="551" t="s">
        <v>8549</v>
      </c>
      <c r="EJ175" s="651" t="s">
        <v>8550</v>
      </c>
      <c r="EK175" s="647" t="s">
        <v>1188</v>
      </c>
      <c r="EL175" s="647" t="s">
        <v>1188</v>
      </c>
      <c r="EM175" s="669" t="s">
        <v>1188</v>
      </c>
      <c r="EN175" s="647" t="s">
        <v>1188</v>
      </c>
      <c r="EO175" s="670" t="s">
        <v>1188</v>
      </c>
      <c r="EP175" s="556">
        <v>0</v>
      </c>
      <c r="EQ175" s="556" t="s">
        <v>1188</v>
      </c>
      <c r="ER175" s="651" t="s">
        <v>1188</v>
      </c>
      <c r="ES175" s="556" t="s">
        <v>1188</v>
      </c>
      <c r="ET175" s="556">
        <v>0</v>
      </c>
      <c r="EU175" s="671">
        <v>0</v>
      </c>
      <c r="EV175" s="672"/>
      <c r="EW175" s="673"/>
      <c r="EX175" s="674"/>
      <c r="EY175" s="631" t="s">
        <v>2586</v>
      </c>
      <c r="EZ175" s="631" t="s">
        <v>1188</v>
      </c>
      <c r="FA175" s="675"/>
      <c r="FB175" s="648">
        <v>0</v>
      </c>
      <c r="FC175" s="676"/>
      <c r="FD175" s="647"/>
      <c r="FE175" s="648" t="s">
        <v>1013</v>
      </c>
      <c r="FF175" s="652" t="s">
        <v>1379</v>
      </c>
      <c r="FG175" s="728">
        <v>0</v>
      </c>
      <c r="FH175" s="631" t="str">
        <f t="shared" si="266"/>
        <v>C</v>
      </c>
      <c r="FI175" s="677">
        <f t="shared" si="267"/>
        <v>1.4444444444444444</v>
      </c>
      <c r="FJ175" s="678">
        <f t="shared" si="268"/>
        <v>2</v>
      </c>
      <c r="FK175" s="679">
        <f t="shared" si="269"/>
        <v>1</v>
      </c>
      <c r="FL175" s="680">
        <f t="shared" si="270"/>
        <v>1.3333333333333333</v>
      </c>
      <c r="FM175" s="681">
        <v>0</v>
      </c>
      <c r="FN175" s="430" t="s">
        <v>1188</v>
      </c>
      <c r="FO175" s="686" t="s">
        <v>1188</v>
      </c>
      <c r="FP175" s="686" t="s">
        <v>1188</v>
      </c>
      <c r="FQ175" s="430">
        <v>0</v>
      </c>
      <c r="FR175" s="682" t="s">
        <v>1188</v>
      </c>
      <c r="FS175" s="369">
        <v>0</v>
      </c>
      <c r="FT175" s="430" t="s">
        <v>1188</v>
      </c>
      <c r="FU175" s="431" t="s">
        <v>1188</v>
      </c>
      <c r="FV175" s="369">
        <v>0</v>
      </c>
      <c r="FW175" s="430" t="s">
        <v>1188</v>
      </c>
      <c r="FX175" s="431" t="s">
        <v>1188</v>
      </c>
      <c r="FY175" s="369">
        <v>2</v>
      </c>
      <c r="FZ175" s="430">
        <v>2010</v>
      </c>
      <c r="GA175" s="686" t="s">
        <v>2941</v>
      </c>
      <c r="GB175" s="572" t="s">
        <v>8573</v>
      </c>
      <c r="GC175" s="369">
        <v>1</v>
      </c>
      <c r="GD175" s="430">
        <v>2019</v>
      </c>
      <c r="GE175" s="686" t="s">
        <v>5221</v>
      </c>
      <c r="GF175" s="573" t="s">
        <v>8574</v>
      </c>
      <c r="GG175" s="369">
        <v>0</v>
      </c>
      <c r="GH175" s="430" t="s">
        <v>1188</v>
      </c>
      <c r="GI175" s="686" t="s">
        <v>1188</v>
      </c>
      <c r="GJ175" s="431" t="s">
        <v>1188</v>
      </c>
      <c r="GK175" s="369">
        <v>2</v>
      </c>
      <c r="GL175" s="430">
        <v>2001</v>
      </c>
      <c r="GM175" s="686" t="s">
        <v>8575</v>
      </c>
      <c r="GN175" s="573" t="s">
        <v>8576</v>
      </c>
      <c r="GO175" s="676">
        <v>0</v>
      </c>
      <c r="GP175" s="917" t="s">
        <v>1188</v>
      </c>
      <c r="GQ175" s="872" t="s">
        <v>1188</v>
      </c>
      <c r="GR175" s="872" t="s">
        <v>1188</v>
      </c>
      <c r="GS175" s="872" t="s">
        <v>1188</v>
      </c>
      <c r="GT175" s="873" t="s">
        <v>1188</v>
      </c>
      <c r="GU175" s="581">
        <v>0</v>
      </c>
      <c r="GV175" s="687" t="s">
        <v>1188</v>
      </c>
      <c r="GW175" s="872" t="s">
        <v>1188</v>
      </c>
      <c r="GX175" s="873" t="s">
        <v>1188</v>
      </c>
      <c r="GY175" s="874">
        <v>0</v>
      </c>
      <c r="GZ175" s="582" t="s">
        <v>1188</v>
      </c>
      <c r="HA175" s="583" t="s">
        <v>1293</v>
      </c>
      <c r="HB175" s="584">
        <v>1</v>
      </c>
      <c r="HC175" s="585">
        <v>2</v>
      </c>
      <c r="HD175" s="586" t="s">
        <v>3346</v>
      </c>
      <c r="HE175" s="718" t="s">
        <v>8577</v>
      </c>
      <c r="HF175" s="587">
        <v>2015</v>
      </c>
      <c r="HG175" s="587">
        <v>2015</v>
      </c>
      <c r="HH175" s="588">
        <v>0</v>
      </c>
      <c r="HI175" s="586" t="s">
        <v>1188</v>
      </c>
      <c r="HJ175" s="808" t="s">
        <v>1188</v>
      </c>
      <c r="HK175" s="691" t="s">
        <v>1188</v>
      </c>
      <c r="HL175" s="692">
        <v>2</v>
      </c>
      <c r="HM175" s="809" t="s">
        <v>8578</v>
      </c>
      <c r="HN175" s="592">
        <v>2005</v>
      </c>
      <c r="HO175" s="681" t="s">
        <v>1188</v>
      </c>
      <c r="HP175" s="574" t="s">
        <v>1188</v>
      </c>
      <c r="HQ175" s="472" t="str">
        <f t="shared" si="271"/>
        <v>-</v>
      </c>
      <c r="HR175" s="593" t="s">
        <v>1188</v>
      </c>
      <c r="HS175" s="574" t="s">
        <v>1188</v>
      </c>
      <c r="HT175" s="574" t="s">
        <v>1188</v>
      </c>
      <c r="HU175" s="574" t="s">
        <v>1188</v>
      </c>
      <c r="HV175" s="574" t="s">
        <v>1188</v>
      </c>
      <c r="HW175" s="574" t="s">
        <v>1188</v>
      </c>
      <c r="HX175" s="574" t="s">
        <v>1188</v>
      </c>
      <c r="HY175" s="574" t="s">
        <v>1188</v>
      </c>
      <c r="HZ175" s="574" t="s">
        <v>1188</v>
      </c>
      <c r="IA175" s="574" t="s">
        <v>1188</v>
      </c>
      <c r="IB175" s="574" t="s">
        <v>1188</v>
      </c>
      <c r="IC175" s="574" t="s">
        <v>1188</v>
      </c>
      <c r="ID175" s="681" t="s">
        <v>1188</v>
      </c>
      <c r="IE175" s="369" t="s">
        <v>1188</v>
      </c>
      <c r="IF175" s="574" t="s">
        <v>1188</v>
      </c>
      <c r="IG175" s="472" t="str">
        <f t="shared" si="272"/>
        <v>-</v>
      </c>
      <c r="IH175" s="609" t="s">
        <v>1188</v>
      </c>
      <c r="II175" s="694" t="s">
        <v>1188</v>
      </c>
      <c r="IJ175" s="695" t="s">
        <v>1188</v>
      </c>
      <c r="IK175" s="696" t="s">
        <v>1188</v>
      </c>
      <c r="IL175" s="696" t="s">
        <v>1188</v>
      </c>
      <c r="IM175" s="697" t="s">
        <v>1188</v>
      </c>
      <c r="IN175" s="599">
        <v>3</v>
      </c>
      <c r="IO175" s="600">
        <v>1</v>
      </c>
      <c r="IP175" s="601">
        <v>1</v>
      </c>
      <c r="IQ175" s="600">
        <v>37</v>
      </c>
      <c r="IR175" s="587">
        <v>56</v>
      </c>
      <c r="IS175" s="601">
        <v>93</v>
      </c>
      <c r="IT175" s="599" t="s">
        <v>1188</v>
      </c>
      <c r="IU175" s="600" t="s">
        <v>1188</v>
      </c>
      <c r="IV175" s="587" t="s">
        <v>1188</v>
      </c>
      <c r="IW175" s="601" t="s">
        <v>1188</v>
      </c>
      <c r="IX175" s="602" t="s">
        <v>1188</v>
      </c>
      <c r="IY175" s="681">
        <v>1</v>
      </c>
      <c r="IZ175" s="603" t="s">
        <v>8579</v>
      </c>
      <c r="JA175" s="681">
        <v>2</v>
      </c>
      <c r="JB175" s="699" t="s">
        <v>8580</v>
      </c>
      <c r="JC175" s="681">
        <v>2</v>
      </c>
      <c r="JD175" s="430">
        <v>1</v>
      </c>
      <c r="JE175" s="686" t="s">
        <v>8581</v>
      </c>
      <c r="JF175" s="557" t="s">
        <v>8582</v>
      </c>
      <c r="JG175" s="592">
        <v>2018</v>
      </c>
      <c r="JH175" s="369">
        <v>2</v>
      </c>
      <c r="JI175" s="430">
        <v>3</v>
      </c>
      <c r="JJ175" s="686" t="s">
        <v>8583</v>
      </c>
      <c r="JK175" s="557" t="s">
        <v>8584</v>
      </c>
      <c r="JL175" s="592">
        <v>2019</v>
      </c>
      <c r="JM175" s="369">
        <v>1</v>
      </c>
      <c r="JN175" s="430">
        <v>2</v>
      </c>
      <c r="JO175" s="430">
        <v>1</v>
      </c>
      <c r="JP175" s="686" t="s">
        <v>8585</v>
      </c>
      <c r="JQ175" s="557" t="s">
        <v>8586</v>
      </c>
      <c r="JR175" s="592">
        <v>2020</v>
      </c>
      <c r="JS175" s="369">
        <v>2</v>
      </c>
      <c r="JT175" s="430">
        <v>1</v>
      </c>
      <c r="JU175" s="686" t="s">
        <v>8587</v>
      </c>
      <c r="JV175" s="557" t="s">
        <v>8588</v>
      </c>
      <c r="JW175" s="592">
        <v>1987</v>
      </c>
      <c r="JX175" s="606">
        <v>2</v>
      </c>
      <c r="JY175" s="750" t="s">
        <v>8589</v>
      </c>
      <c r="JZ175" s="606">
        <v>2019</v>
      </c>
      <c r="KA175" s="606">
        <f t="shared" si="273"/>
        <v>3</v>
      </c>
      <c r="KB175" s="606"/>
      <c r="KC175" s="606"/>
      <c r="KD175" s="606">
        <v>2</v>
      </c>
      <c r="KE175" s="606">
        <v>1</v>
      </c>
      <c r="KF175" s="606">
        <f t="shared" si="274"/>
        <v>0</v>
      </c>
      <c r="KG175" s="606"/>
      <c r="KH175" s="606"/>
      <c r="KI175" s="606"/>
      <c r="KJ175" s="606"/>
      <c r="KK175" s="606">
        <v>1</v>
      </c>
      <c r="KL175" s="606">
        <v>1</v>
      </c>
      <c r="KM175" s="608">
        <f t="shared" si="345"/>
        <v>0.78735070228576665</v>
      </c>
      <c r="KN175" s="609">
        <v>1.436753511428833</v>
      </c>
      <c r="KO175" s="609">
        <v>90.865386962890625</v>
      </c>
      <c r="KP175" s="610">
        <v>8</v>
      </c>
      <c r="KQ175" s="608">
        <f t="shared" si="346"/>
        <v>0.70905311107635494</v>
      </c>
      <c r="KR175" s="609">
        <v>1.0452655553817749</v>
      </c>
      <c r="KS175" s="609">
        <v>82.692306518554688</v>
      </c>
      <c r="KT175" s="610">
        <v>10</v>
      </c>
      <c r="KU175" s="610">
        <v>65</v>
      </c>
      <c r="KV175" s="606" t="s">
        <v>5586</v>
      </c>
      <c r="KW175" s="606" t="s">
        <v>8540</v>
      </c>
      <c r="KX175" s="700" t="str">
        <f t="shared" ca="1" si="275"/>
        <v>B</v>
      </c>
      <c r="KY175" s="701">
        <f t="shared" ca="1" si="276"/>
        <v>0.67351361718450331</v>
      </c>
      <c r="KZ175" s="920">
        <f ca="1">SUM(LD175:LR175)/(KZ$209-$LQ$206)</f>
        <v>0.64556962025316456</v>
      </c>
      <c r="LA175" s="921">
        <f ca="1">SUM(LS175:LX175)/(LA$209-LS$206)</f>
        <v>0.93333333333333335</v>
      </c>
      <c r="LB175" s="921">
        <f ca="1">SUM(LY175:MJ175)/(LB$209-$LY$206)</f>
        <v>0.33333333333333331</v>
      </c>
      <c r="LC175" s="922">
        <f ca="1">SUM(MK175:MY175)/(LC$209-$MV$206)</f>
        <v>0.78181818181818186</v>
      </c>
      <c r="LD175" s="696" cm="1">
        <f t="array" aca="1" ref="LD175" ca="1">INDIRECT(LD$203&amp;ROW())*LD$205</f>
        <v>8</v>
      </c>
      <c r="LE175" s="696" cm="1">
        <f t="array" aca="1" ref="LE175" ca="1">INDIRECT(LE$203&amp;ROW())*LE$205</f>
        <v>4</v>
      </c>
      <c r="LF175" s="696" cm="1">
        <f t="array" aca="1" ref="LF175" ca="1">INDIRECT(LF$203&amp;ROW())*LF$205</f>
        <v>0</v>
      </c>
      <c r="LG175" s="696" cm="1">
        <f t="array" aca="1" ref="LG175" ca="1">INDIRECT(LG$203&amp;ROW())*LG$205</f>
        <v>3</v>
      </c>
      <c r="LH175" s="696" cm="1">
        <f t="array" aca="1" ref="LH175" ca="1">INDIRECT(LH$203&amp;ROW())*LH$205</f>
        <v>3</v>
      </c>
      <c r="LI175" s="696" cm="1">
        <f t="array" aca="1" ref="LI175" ca="1">INDIRECT(LI$203&amp;ROW())*LI$205</f>
        <v>3</v>
      </c>
      <c r="LJ175" s="696" cm="1">
        <f t="array" aca="1" ref="LJ175" ca="1">INDIRECT(LJ$203&amp;ROW())*LJ$205</f>
        <v>3</v>
      </c>
      <c r="LK175" s="696" cm="1">
        <f t="array" aca="1" ref="LK175" ca="1">INDIRECT(LK$203&amp;ROW())*LK$205</f>
        <v>3</v>
      </c>
      <c r="LL175" s="696" cm="1">
        <f t="array" aca="1" ref="LL175" ca="1">INDIRECT(LL$203&amp;ROW())*LL$205</f>
        <v>3</v>
      </c>
      <c r="LM175" s="696" cm="1">
        <f t="array" aca="1" ref="LM175" ca="1">INDIRECT(LM$203&amp;ROW())*LM$205</f>
        <v>6</v>
      </c>
      <c r="LN175" s="696" cm="1">
        <f t="array" aca="1" ref="LN175" ca="1">INDIRECT(LN$203&amp;ROW())*LN$205</f>
        <v>3</v>
      </c>
      <c r="LO175" s="696" cm="1">
        <f t="array" aca="1" ref="LO175" ca="1">INDIRECT(LO$203&amp;ROW())*LO$205</f>
        <v>0</v>
      </c>
      <c r="LP175" s="696" cm="1">
        <f t="array" aca="1" ref="LP175" ca="1">INDIRECT(LP$203&amp;ROW())*LP$205</f>
        <v>4</v>
      </c>
      <c r="LQ175" s="923" cm="1">
        <f t="array" aca="1" ref="LQ175" ca="1">IF(INDIRECT(LQ$203&amp;ROW())="-",0,INDIRECT(LQ$203&amp;ROW())*LQ$205)</f>
        <v>0</v>
      </c>
      <c r="LR175" s="696" cm="1">
        <f t="array" aca="1" ref="LR175" ca="1">INDIRECT(LR$203&amp;ROW())*LR$205</f>
        <v>8</v>
      </c>
      <c r="LS175" s="923" cm="1">
        <f t="array" aca="1" ref="LS175" ca="1">IF(INDIRECT(LS$203&amp;ROW())="-",0,INDIRECT(LS$203&amp;ROW())*LS$205)</f>
        <v>0</v>
      </c>
      <c r="LT175" s="696" cm="1">
        <f t="array" aca="1" ref="LT175" ca="1">INDIRECT(LT$203&amp;ROW())*LT$205</f>
        <v>4</v>
      </c>
      <c r="LU175" s="696" cm="1">
        <f t="array" aca="1" ref="LU175" ca="1">INDIRECT(LU$203&amp;ROW())*LU$205</f>
        <v>2</v>
      </c>
      <c r="LV175" s="696" cm="1">
        <f t="array" aca="1" ref="LV175" ca="1">INDIRECT(LV$203&amp;ROW())*LV$205</f>
        <v>3</v>
      </c>
      <c r="LW175" s="696" cm="1">
        <f t="array" aca="1" ref="LW175" ca="1">INDIRECT(LW$203&amp;ROW())*LW$205</f>
        <v>2</v>
      </c>
      <c r="LX175" s="696" cm="1">
        <f t="array" aca="1" ref="LX175" ca="1">INDIRECT(LX$203&amp;ROW())*LX$205</f>
        <v>3</v>
      </c>
      <c r="LY175" s="923" cm="1">
        <f t="array" aca="1" ref="LY175" ca="1">IF(INDIRECT(LY$203&amp;ROW())="-",0,INDIRECT(LY$203&amp;ROW())*LY$205)</f>
        <v>0</v>
      </c>
      <c r="LZ175" s="696" cm="1">
        <f t="array" aca="1" ref="LZ175" ca="1">INDIRECT(LZ$203&amp;ROW())*LZ$205</f>
        <v>2</v>
      </c>
      <c r="MA175" s="696" cm="1">
        <f t="array" aca="1" ref="MA175" ca="1">INDIRECT(MA$203&amp;ROW())*MA$205</f>
        <v>4</v>
      </c>
      <c r="MB175" s="696" cm="1">
        <f t="array" aca="1" ref="MB175" ca="1">INDIRECT(MB$203&amp;ROW())*MB$205</f>
        <v>0</v>
      </c>
      <c r="MC175" s="696" cm="1">
        <f t="array" aca="1" ref="MC175" ca="1">IF($MB175=0,0,INDIRECT(MC$203&amp;ROW())*MC$205)</f>
        <v>0</v>
      </c>
      <c r="MD175" s="696" cm="1">
        <f t="array" aca="1" ref="MD175" ca="1">IF($MB175=0,0,INDIRECT(MD$203&amp;ROW())*MD$205)</f>
        <v>0</v>
      </c>
      <c r="ME175" s="696" cm="1">
        <f t="array" aca="1" ref="ME175" ca="1">IF($MB175=0,0,INDIRECT(ME$203&amp;ROW())*ME$205)</f>
        <v>0</v>
      </c>
      <c r="MF175" s="696" cm="1">
        <f t="array" aca="1" ref="MF175" ca="1">IF($MB175=0,0,INDIRECT(MF$203&amp;ROW())*MF$205)</f>
        <v>0</v>
      </c>
      <c r="MG175" s="696" cm="1">
        <f t="array" aca="1" ref="MG175" ca="1">INDIRECT(MG$203&amp;ROW())*MG$205</f>
        <v>0</v>
      </c>
      <c r="MH175" s="696" cm="1">
        <f t="array" aca="1" ref="MH175" ca="1">IF($MG175=0,0,INDIRECT(MH$203&amp;ROW())*MH$205)</f>
        <v>0</v>
      </c>
      <c r="MI175" s="696" cm="1">
        <f t="array" aca="1" ref="MI175" ca="1">IF($MG175=0,0,INDIRECT(MI$203&amp;ROW())*MI$205)</f>
        <v>0</v>
      </c>
      <c r="MJ175" s="696" cm="1">
        <f t="array" aca="1" ref="MJ175" ca="1">INDIRECT(MJ$203&amp;ROW())*MJ$205</f>
        <v>0</v>
      </c>
      <c r="MK175" s="696" cm="1">
        <f t="array" aca="1" ref="MK175" ca="1">INDIRECT(MK$203&amp;ROW())*MK$205</f>
        <v>4</v>
      </c>
      <c r="ML175" s="696" cm="1">
        <f t="array" aca="1" ref="ML175" ca="1">INDIRECT(ML$203&amp;ROW())*ML$205</f>
        <v>0</v>
      </c>
      <c r="MM175" s="696" cm="1">
        <f t="array" aca="1" ref="MM175" ca="1">INDIRECT(MM$203&amp;ROW())*MM$205</f>
        <v>6</v>
      </c>
      <c r="MN175" s="696" cm="1">
        <f t="array" aca="1" ref="MN175" ca="1">INDIRECT(MN$203&amp;ROW())*MN$205</f>
        <v>4</v>
      </c>
      <c r="MO175" s="696" cm="1">
        <f t="array" aca="1" ref="MO175" ca="1">INDIRECT(MO$203&amp;ROW())*MO$205</f>
        <v>2</v>
      </c>
      <c r="MP175" s="696" cm="1">
        <f t="array" aca="1" ref="MP175" ca="1">INDIRECT(MP$203&amp;ROW())*MP$205</f>
        <v>2</v>
      </c>
      <c r="MQ175" s="696" cm="1">
        <f t="array" aca="1" ref="MQ175" ca="1">INDIRECT(MQ$203&amp;ROW())*MQ$205</f>
        <v>0</v>
      </c>
      <c r="MR175" s="696" cm="1">
        <f t="array" aca="1" ref="MR175" ca="1">INDIRECT(MR$203&amp;ROW())*MR$205</f>
        <v>2</v>
      </c>
      <c r="MS175" s="696" cm="1">
        <f t="array" aca="1" ref="MS175" ca="1">INDIRECT(MS$203&amp;ROW())*MS$205</f>
        <v>2</v>
      </c>
      <c r="MT175" s="696" cm="1">
        <f t="array" aca="1" ref="MT175" ca="1">INDIRECT(MT$203&amp;ROW())*MT$205</f>
        <v>3</v>
      </c>
      <c r="MU175" s="696" cm="1">
        <f t="array" aca="1" ref="MU175" ca="1">INDIRECT(MU$203&amp;ROW())*MU$205</f>
        <v>2</v>
      </c>
      <c r="MV175" s="923" cm="1">
        <f t="array" aca="1" ref="MV175" ca="1">IF(INDIRECT(MV$203&amp;ROW())="-",0,INDIRECT(MV$203&amp;ROW())*MV$205)</f>
        <v>0</v>
      </c>
      <c r="MW175" s="696" cm="1">
        <f t="array" aca="1" ref="MW175" ca="1">INDIRECT(MW$203&amp;ROW())*MW$205</f>
        <v>4</v>
      </c>
      <c r="MX175" s="696" cm="1">
        <f t="array" aca="1" ref="MX175" ca="1">INDIRECT(MX$203&amp;ROW())*MX$205</f>
        <v>4</v>
      </c>
      <c r="MY175" s="696" cm="1">
        <f t="array" aca="1" ref="MY175" ca="1">INDIRECT(MY$203&amp;ROW())*MY$205</f>
        <v>8</v>
      </c>
      <c r="NA175" s="701">
        <f t="shared" si="277"/>
        <v>0.77500000000000002</v>
      </c>
      <c r="NB175" s="617">
        <f t="shared" si="278"/>
        <v>0.92307692307692313</v>
      </c>
      <c r="NC175" s="695">
        <f t="shared" si="279"/>
        <v>0.25</v>
      </c>
      <c r="ND175" s="697">
        <f t="shared" si="280"/>
        <v>0.80769230769230771</v>
      </c>
      <c r="NE175" s="694">
        <f t="shared" si="281"/>
        <v>0.6889423076923078</v>
      </c>
      <c r="NF175" s="682" t="str">
        <f t="shared" si="282"/>
        <v>B</v>
      </c>
      <c r="NH175" s="606" t="s">
        <v>8540</v>
      </c>
      <c r="NI175" s="563" t="s">
        <v>1188</v>
      </c>
      <c r="NJ175" s="563" t="str">
        <f t="shared" si="283"/>
        <v>B</v>
      </c>
      <c r="NK175" s="563" t="str">
        <f t="shared" ca="1" si="284"/>
        <v>B</v>
      </c>
      <c r="NL175" s="563" t="str">
        <f t="shared" ca="1" si="285"/>
        <v>B</v>
      </c>
      <c r="NM175" s="563" t="str">
        <f t="shared" ca="1" si="286"/>
        <v>B</v>
      </c>
      <c r="NN175" s="563" t="str">
        <f t="shared" ca="1" si="306"/>
        <v>B</v>
      </c>
      <c r="NO175" s="563" t="str">
        <f t="shared" ca="1" si="307"/>
        <v>B</v>
      </c>
      <c r="NP175" s="606" t="str">
        <f t="shared" si="287"/>
        <v>Yes</v>
      </c>
      <c r="NQ175" s="682" t="str">
        <f t="shared" si="288"/>
        <v>Yes</v>
      </c>
      <c r="NR175" s="682" t="e">
        <f>IF(OR(AND(NI175="A",OR(NJ175="C",NJ175="D")),AND(NI175="A",OR(#REF!="C",#REF!="D")),AND(NI175="B",OR(NJ175="D",#REF!="D")),AND(OR(NI175="C",NI175="D"),OR(NJ175="A",NJ175="B")),AND(OR(NI175="C",NI175="D"),OR(#REF!="A",#REF!="B")),AND(OR(NJ175="A",#REF!="A",NJ175="B",#REF!="B"),OR(NP175="-",NQ175="-")),AND(OR(NJ175="C",#REF!="C",NJ175="D",#REF!="D"),NP175="Yes")),"Yes","-")</f>
        <v>#REF!</v>
      </c>
      <c r="NS175" s="607"/>
      <c r="NT175" s="619" t="str">
        <f t="shared" si="289"/>
        <v>-</v>
      </c>
      <c r="NU175" s="619">
        <f t="shared" si="290"/>
        <v>0.6889423076923078</v>
      </c>
      <c r="NV175" s="619">
        <f t="shared" ca="1" si="291"/>
        <v>0.67351361718450331</v>
      </c>
      <c r="NW175" s="619">
        <f t="shared" ca="1" si="308"/>
        <v>0.64088231117459582</v>
      </c>
      <c r="NX175" s="619">
        <f t="shared" ca="1" si="309"/>
        <v>0.65587397413975612</v>
      </c>
      <c r="NY175" s="620">
        <f t="shared" ca="1" si="310"/>
        <v>0.65908635540963578</v>
      </c>
      <c r="NZ175" s="620">
        <f t="shared" ca="1" si="311"/>
        <v>0.67527097249731949</v>
      </c>
      <c r="OA175" s="705" t="s">
        <v>1188</v>
      </c>
      <c r="OB175" s="706" t="s">
        <v>1188</v>
      </c>
      <c r="OC175" s="494"/>
      <c r="OE175" s="606" t="s">
        <v>8540</v>
      </c>
      <c r="OF175" s="700" t="str">
        <f t="shared" ca="1" si="292"/>
        <v>B</v>
      </c>
      <c r="OG175" s="701">
        <f t="shared" ca="1" si="312"/>
        <v>0.64088231117459582</v>
      </c>
      <c r="OH175" s="705">
        <f t="shared" ca="1" si="368"/>
        <v>0.72609544468546638</v>
      </c>
      <c r="OI175" s="696">
        <f t="shared" ca="1" si="369"/>
        <v>0.84133500627352586</v>
      </c>
      <c r="OJ175" s="696">
        <f t="shared" ca="1" si="295"/>
        <v>0.22798959383596598</v>
      </c>
      <c r="OK175" s="697">
        <f t="shared" ca="1" si="296"/>
        <v>0.7681091999034253</v>
      </c>
      <c r="OL175" s="696" cm="1">
        <f t="array" aca="1" ref="OL175" ca="1">INDIRECT(OL$203&amp;ROW())*OL$205</f>
        <v>1.4956</v>
      </c>
      <c r="OM175" s="696" cm="1">
        <f t="array" aca="1" ref="OM175" ca="1">INDIRECT(OM$203&amp;ROW())*OM$205</f>
        <v>0.60309999999999997</v>
      </c>
      <c r="ON175" s="696" cm="1">
        <f t="array" aca="1" ref="ON175" ca="1">INDIRECT(ON$203&amp;ROW())*ON$205</f>
        <v>0</v>
      </c>
      <c r="OO175" s="696" cm="1">
        <f t="array" aca="1" ref="OO175" ca="1">INDIRECT(OO$203&amp;ROW())*OO$205</f>
        <v>1.0790999999999999</v>
      </c>
      <c r="OP175" s="696" cm="1">
        <f t="array" aca="1" ref="OP175" ca="1">INDIRECT(OP$203&amp;ROW())*OP$205</f>
        <v>1.5831</v>
      </c>
      <c r="OQ175" s="696" cm="1">
        <f t="array" aca="1" ref="OQ175" ca="1">INDIRECT(OQ$203&amp;ROW())*OQ$205</f>
        <v>1.5849</v>
      </c>
      <c r="OR175" s="696" cm="1">
        <f t="array" aca="1" ref="OR175" ca="1">INDIRECT(OR$203&amp;ROW())*OR$205</f>
        <v>1.4141999999999999</v>
      </c>
      <c r="OS175" s="696" cm="1">
        <f t="array" aca="1" ref="OS175" ca="1">INDIRECT(OS$203&amp;ROW())*OS$205</f>
        <v>1.5387</v>
      </c>
      <c r="OT175" s="696" cm="1">
        <f t="array" aca="1" ref="OT175" ca="1">INDIRECT(OT$203&amp;ROW())*OT$205</f>
        <v>1.4727000000000001</v>
      </c>
      <c r="OU175" s="696" cm="1">
        <f t="array" aca="1" ref="OU175" ca="1">INDIRECT(OU$203&amp;ROW())*OU$205</f>
        <v>1.9304999999999999</v>
      </c>
      <c r="OV175" s="696" cm="1">
        <f t="array" aca="1" ref="OV175" ca="1">INDIRECT(OV$203&amp;ROW())*OV$205</f>
        <v>1.2161999999999999</v>
      </c>
      <c r="OW175" s="696" cm="1">
        <f t="array" aca="1" ref="OW175" ca="1">INDIRECT(OW$203&amp;ROW())*OW$205</f>
        <v>0</v>
      </c>
      <c r="OX175" s="696" cm="1">
        <f t="array" aca="1" ref="OX175" ca="1">INDIRECT(OX$203&amp;ROW())*OX$205</f>
        <v>1.3977999999999999</v>
      </c>
      <c r="OY175" s="696" t="s">
        <v>1188</v>
      </c>
      <c r="OZ175" s="696" cm="1">
        <f t="array" aca="1" ref="OZ175" ca="1">INDIRECT(OZ$203&amp;ROW())*OZ$205</f>
        <v>1.4206000000000001</v>
      </c>
      <c r="PA175" s="696" t="s">
        <v>1188</v>
      </c>
      <c r="PB175" s="705" cm="1">
        <f t="array" aca="1" ref="PB175" ca="1">INDIRECT(PB$203&amp;ROW())*PB$205</f>
        <v>1.5084</v>
      </c>
      <c r="PC175" s="696" cm="1">
        <f t="array" aca="1" ref="PC175" ca="1">INDIRECT(PC$203&amp;ROW())*PC$205</f>
        <v>1.3946000000000001</v>
      </c>
      <c r="PD175" s="696" cm="1">
        <f t="array" aca="1" ref="PD175" ca="1">INDIRECT(PD$203&amp;ROW())*PD$205</f>
        <v>2.2025999999999999</v>
      </c>
      <c r="PE175" s="696" cm="1">
        <f t="array" aca="1" ref="PE175" ca="1">INDIRECT(PE$203&amp;ROW())*PE$205</f>
        <v>1.28</v>
      </c>
      <c r="PF175" s="696" cm="1">
        <f t="array" aca="1" ref="PF175" ca="1">INDIRECT(PF$203&amp;ROW())*PF$205</f>
        <v>1.9962</v>
      </c>
      <c r="PG175" s="696" t="s">
        <v>1188</v>
      </c>
      <c r="PH175" s="696" cm="1">
        <f t="array" aca="1" ref="PH175" ca="1">INDIRECT(PH$203&amp;ROW())*PH$205</f>
        <v>0.61699999999999999</v>
      </c>
      <c r="PI175" s="696" cm="1">
        <f t="array" aca="1" ref="PI175" ca="1">INDIRECT(PI$203&amp;ROW())*PI$205</f>
        <v>1.2145999999999999</v>
      </c>
      <c r="PJ175" s="696" cm="1">
        <f t="array" aca="1" ref="PJ175" ca="1">INDIRECT(PJ$203&amp;ROW())*PJ$205</f>
        <v>0</v>
      </c>
      <c r="PK175" s="696" cm="1">
        <f t="array" aca="1" ref="PK175" ca="1">IF($PJ175=0,0,INDIRECT(PK$203&amp;ROW())*PK$205)</f>
        <v>0</v>
      </c>
      <c r="PL175" s="696" cm="1">
        <f t="array" aca="1" ref="PL175" ca="1">IF($MPE175=0,0,INDIRECT(PL$203&amp;ROW())*PL$205)</f>
        <v>0</v>
      </c>
      <c r="PM175" s="696" cm="1">
        <f t="array" aca="1" ref="PM175" ca="1">IF($MPE175=0,0,INDIRECT(PM$203&amp;ROW())*PM$205)</f>
        <v>0</v>
      </c>
      <c r="PN175" s="696" cm="1">
        <f t="array" aca="1" ref="PN175" ca="1">IF($PJ175=0,0,INDIRECT(PN$203&amp;ROW())*PN$205)</f>
        <v>0</v>
      </c>
      <c r="PO175" s="696" cm="1">
        <f t="array" aca="1" ref="PO175" ca="1">INDIRECT(PO$203&amp;ROW())*PO$205</f>
        <v>0</v>
      </c>
      <c r="PP175" s="696" cm="1">
        <f t="array" aca="1" ref="PP175" ca="1">IF($PO175=0,0,INDIRECT(PP$203&amp;ROW())*PP$205)</f>
        <v>0</v>
      </c>
      <c r="PQ175" s="696" cm="1">
        <f t="array" aca="1" ref="PQ175" ca="1">IF($PO175=0,0,INDIRECT(PQ$203&amp;ROW())*PQ$205)</f>
        <v>0</v>
      </c>
      <c r="PR175" s="696" cm="1">
        <f t="array" aca="1" ref="PR175" ca="1">INDIRECT(PR$203&amp;ROW())*PR$205</f>
        <v>0</v>
      </c>
      <c r="PS175" s="696" cm="1">
        <f t="array" aca="1" ref="PS175" ca="1">INDIRECT(PS$203&amp;ROW())*PS$205</f>
        <v>0.7389</v>
      </c>
      <c r="PT175" s="696" cm="1">
        <f t="array" aca="1" ref="PT175" ca="1">INDIRECT(PT$203&amp;ROW())*PT$205</f>
        <v>0</v>
      </c>
      <c r="PU175" s="696" cm="1">
        <f t="array" aca="1" ref="PU175" ca="1">INDIRECT(PU$203&amp;ROW())*PU$205</f>
        <v>1.7696999999999998</v>
      </c>
      <c r="PV175" s="696" cm="1">
        <f t="array" aca="1" ref="PV175" ca="1">INDIRECT(PV$203&amp;ROW())*PV$205</f>
        <v>0.6966</v>
      </c>
      <c r="PW175" s="696" cm="1">
        <f t="array" aca="1" ref="PW175" ca="1">INDIRECT(PW$203&amp;ROW())*PW$205</f>
        <v>1.0658000000000001</v>
      </c>
      <c r="PX175" s="696" cm="1">
        <f t="array" aca="1" ref="PX175" ca="1">INDIRECT(PX$203&amp;ROW())*PX$205</f>
        <v>1.1714</v>
      </c>
      <c r="PY175" s="696" cm="1">
        <f t="array" aca="1" ref="PY175" ca="1">INDIRECT(PY$203&amp;ROW())*PY$205</f>
        <v>0</v>
      </c>
      <c r="PZ175" s="696" cm="1">
        <f t="array" aca="1" ref="PZ175" ca="1">INDIRECT(PZ$203&amp;ROW())*PZ$205</f>
        <v>0.17430000000000001</v>
      </c>
      <c r="QA175" s="696" cm="1">
        <f t="array" aca="1" ref="QA175" ca="1">INDIRECT(QA$203&amp;ROW())*QA$205</f>
        <v>0.31659999999999999</v>
      </c>
      <c r="QB175" s="696" cm="1">
        <f t="array" aca="1" ref="QB175" ca="1">INDIRECT(QB$203&amp;ROW())*QB$205</f>
        <v>2.3948999999999998</v>
      </c>
      <c r="QC175" s="696" cm="1">
        <f t="array" aca="1" ref="QC175" ca="1">INDIRECT(QC$203&amp;ROW())*QC$205</f>
        <v>1.4259999999999999</v>
      </c>
      <c r="QD175" s="696" t="s">
        <v>1188</v>
      </c>
      <c r="QE175" s="696" cm="1">
        <f t="array" aca="1" ref="QE175" ca="1">INDIRECT(QE$203&amp;ROW())*QE$205</f>
        <v>1.0656000000000001</v>
      </c>
      <c r="QF175" s="696" cm="1">
        <f t="array" aca="1" ref="QF175" ca="1">INDIRECT(QF$203&amp;ROW())*QF$205</f>
        <v>0.72440000000000004</v>
      </c>
      <c r="QG175" s="696" cm="1">
        <f t="array" aca="1" ref="QG175" ca="1">INDIRECT(QG$203&amp;ROW())*QG$205</f>
        <v>1.4996</v>
      </c>
      <c r="QI175" s="606" t="s">
        <v>8540</v>
      </c>
      <c r="QJ175" s="700" t="str">
        <f t="shared" ca="1" si="297"/>
        <v>B</v>
      </c>
      <c r="QK175" s="701">
        <f t="shared" ca="1" si="313"/>
        <v>0.65587397413975612</v>
      </c>
      <c r="QL175" s="705">
        <f t="shared" ca="1" si="370"/>
        <v>0.82563834075965969</v>
      </c>
      <c r="QM175" s="696">
        <f t="shared" ca="1" si="371"/>
        <v>0.81174213562991748</v>
      </c>
      <c r="QN175" s="696">
        <f t="shared" ca="1" si="300"/>
        <v>0.15259636653285241</v>
      </c>
      <c r="QO175" s="697">
        <f t="shared" ca="1" si="301"/>
        <v>0.83351905363659495</v>
      </c>
      <c r="QP175" s="696" cm="1">
        <f t="array" aca="1" ref="QP175" ca="1">INDIRECT(QP$203&amp;ROW())*QP$205</f>
        <v>6.6903293490763766E-2</v>
      </c>
      <c r="QQ175" s="696" cm="1">
        <f t="array" aca="1" ref="QQ175" ca="1">INDIRECT(QQ$203&amp;ROW())*QQ$205</f>
        <v>0.12751963295189217</v>
      </c>
      <c r="QR175" s="696" cm="1">
        <f t="array" aca="1" ref="QR175" ca="1">INDIRECT(QR$203&amp;ROW())*QR$205</f>
        <v>0</v>
      </c>
      <c r="QS175" s="696" cm="1">
        <f t="array" aca="1" ref="QS175" ca="1">INDIRECT(QS$203&amp;ROW())*QS$205</f>
        <v>0.22471360933801068</v>
      </c>
      <c r="QT175" s="696" cm="1">
        <f t="array" aca="1" ref="QT175" ca="1">INDIRECT(QT$203&amp;ROW())*QT$205</f>
        <v>0.26232814414996541</v>
      </c>
      <c r="QU175" s="696" cm="1">
        <f t="array" aca="1" ref="QU175" ca="1">INDIRECT(QU$203&amp;ROW())*QU$205</f>
        <v>0.53329206883563263</v>
      </c>
      <c r="QV175" s="696" cm="1">
        <f t="array" aca="1" ref="QV175" ca="1">INDIRECT(QV$203&amp;ROW())*QV$205</f>
        <v>0.24117831443907087</v>
      </c>
      <c r="QW175" s="696" cm="1">
        <f t="array" aca="1" ref="QW175" ca="1">INDIRECT(QW$203&amp;ROW())*QW$205</f>
        <v>0.53099416374332975</v>
      </c>
      <c r="QX175" s="696" cm="1">
        <f t="array" aca="1" ref="QX175" ca="1">INDIRECT(QX$203&amp;ROW())*QX$205</f>
        <v>0.60640894423913805</v>
      </c>
      <c r="QY175" s="696" cm="1">
        <f t="array" aca="1" ref="QY175" ca="1">INDIRECT(QY$203&amp;ROW())*QY$205</f>
        <v>0.13540247513535897</v>
      </c>
      <c r="QZ175" s="696" cm="1">
        <f t="array" aca="1" ref="QZ175" ca="1">INDIRECT(QZ$203&amp;ROW())*QZ$205</f>
        <v>0.27613248380770827</v>
      </c>
      <c r="RA175" s="696" cm="1">
        <f t="array" aca="1" ref="RA175" ca="1">INDIRECT(RA$203&amp;ROW())*RA$205</f>
        <v>0</v>
      </c>
      <c r="RB175" s="696" cm="1">
        <f t="array" aca="1" ref="RB175" ca="1">INDIRECT(RB$203&amp;ROW())*RB$205</f>
        <v>0.11461142513892485</v>
      </c>
      <c r="RC175" s="696" t="s">
        <v>1188</v>
      </c>
      <c r="RD175" s="696" cm="1">
        <f t="array" aca="1" ref="RD175" ca="1">INDIRECT(RD$203&amp;ROW())*RD$205</f>
        <v>7.1442097940886296E-2</v>
      </c>
      <c r="RE175" s="696" t="s">
        <v>1188</v>
      </c>
      <c r="RF175" s="705" cm="1">
        <f t="array" aca="1" ref="RF175" ca="1">INDIRECT(RF$203&amp;ROW())*RF$205</f>
        <v>0.10613798880649605</v>
      </c>
      <c r="RG175" s="696" cm="1">
        <f t="array" aca="1" ref="RG175" ca="1">INDIRECT(RG$203&amp;ROW())*RG$205</f>
        <v>0.27650466908360405</v>
      </c>
      <c r="RH175" s="696" cm="1">
        <f t="array" aca="1" ref="RH175" ca="1">INDIRECT(RH$203&amp;ROW())*RH$205</f>
        <v>8.7581521170816884E-2</v>
      </c>
      <c r="RI175" s="696" cm="1">
        <f t="array" aca="1" ref="RI175" ca="1">INDIRECT(RI$203&amp;ROW())*RI$205</f>
        <v>0.21539378250062202</v>
      </c>
      <c r="RJ175" s="696" cm="1">
        <f t="array" aca="1" ref="RJ175" ca="1">INDIRECT(RJ$203&amp;ROW())*RJ$205</f>
        <v>0.18340085004648693</v>
      </c>
      <c r="RK175" s="696" t="s">
        <v>1188</v>
      </c>
      <c r="RL175" s="696" cm="1">
        <f t="array" aca="1" ref="RL175" ca="1">INDIRECT(RL$203&amp;ROW())*RL$205</f>
        <v>0.11262003659234653</v>
      </c>
      <c r="RM175" s="696" cm="1">
        <f t="array" aca="1" ref="RM175" ca="1">INDIRECT(RM$203&amp;ROW())*RM$205</f>
        <v>2.9987460729532761E-2</v>
      </c>
      <c r="RN175" s="696" cm="1">
        <f t="array" aca="1" ref="RN175" ca="1">INDIRECT(RN$203&amp;ROW())*RN$205</f>
        <v>0</v>
      </c>
      <c r="RO175" s="696" cm="1">
        <f t="array" aca="1" ref="RO175" ca="1">IF($RN175=0,0,INDIRECT(RO$203&amp;ROW())*RO$205)</f>
        <v>0</v>
      </c>
      <c r="RP175" s="696" cm="1">
        <f t="array" aca="1" ref="RP175" ca="1">IF($RN175=0,0,INDIRECT(RP$203&amp;ROW())*RP$205)</f>
        <v>0</v>
      </c>
      <c r="RQ175" s="696" cm="1">
        <f t="array" aca="1" ref="RQ175" ca="1">IF($RN175=0,0,INDIRECT(RQ$203&amp;ROW())*RQ$205)</f>
        <v>0</v>
      </c>
      <c r="RR175" s="696" cm="1">
        <f t="array" aca="1" ref="RR175" ca="1">IF($RN175=0,0,INDIRECT(RR$203&amp;ROW())*RR$205)</f>
        <v>0</v>
      </c>
      <c r="RS175" s="696" cm="1">
        <f t="array" aca="1" ref="RS175" ca="1">INDIRECT(RS$203&amp;ROW())*RS$205</f>
        <v>0</v>
      </c>
      <c r="RT175" s="696" cm="1">
        <f t="array" aca="1" ref="RT175" ca="1">IF($RS175=0,0,INDIRECT(RT$203&amp;ROW())*RT$205)</f>
        <v>0</v>
      </c>
      <c r="RU175" s="696" cm="1">
        <f t="array" aca="1" ref="RU175" ca="1">IF($RS175=0,0,INDIRECT(RU$203&amp;ROW())*RU$205)</f>
        <v>0</v>
      </c>
      <c r="RV175" s="696" cm="1">
        <f t="array" aca="1" ref="RV175" ca="1">INDIRECT(RV$203&amp;ROW())*RV$205</f>
        <v>0</v>
      </c>
      <c r="RW175" s="696" cm="1">
        <f t="array" aca="1" ref="RW175" ca="1">INDIRECT(RW$203&amp;ROW())*RW$205</f>
        <v>2.6659190312299668E-2</v>
      </c>
      <c r="RX175" s="696" cm="1">
        <f t="array" aca="1" ref="RX175" ca="1">INDIRECT(RX$203&amp;ROW())*RX$205</f>
        <v>0</v>
      </c>
      <c r="RY175" s="696" cm="1">
        <f t="array" aca="1" ref="RY175" ca="1">INDIRECT(RY$203&amp;ROW())*RY$205</f>
        <v>8.4396695370290389E-2</v>
      </c>
      <c r="RZ175" s="696" cm="1">
        <f t="array" aca="1" ref="RZ175" ca="1">INDIRECT(RZ$203&amp;ROW())*RZ$205</f>
        <v>3.6812489486199085E-2</v>
      </c>
      <c r="SA175" s="696" cm="1">
        <f t="array" aca="1" ref="SA175" ca="1">INDIRECT(SA$203&amp;ROW())*SA$205</f>
        <v>0.20458618579029147</v>
      </c>
      <c r="SB175" s="696" cm="1">
        <f t="array" aca="1" ref="SB175" ca="1">INDIRECT(SB$203&amp;ROW())*SB$205</f>
        <v>4.7124126502052749E-2</v>
      </c>
      <c r="SC175" s="696" cm="1">
        <f t="array" aca="1" ref="SC175" ca="1">INDIRECT(SC$203&amp;ROW())*SC$205</f>
        <v>0</v>
      </c>
      <c r="SD175" s="696" cm="1">
        <f t="array" aca="1" ref="SD175" ca="1">INDIRECT(SD$203&amp;ROW())*SD$205</f>
        <v>0.3072993885784252</v>
      </c>
      <c r="SE175" s="696" cm="1">
        <f t="array" aca="1" ref="SE175" ca="1">INDIRECT(SE$203&amp;ROW())*SE$205</f>
        <v>0.2585618210787391</v>
      </c>
      <c r="SF175" s="696" cm="1">
        <f t="array" aca="1" ref="SF175" ca="1">INDIRECT(SF$203&amp;ROW())*SF$205</f>
        <v>0.19835664972334499</v>
      </c>
      <c r="SG175" s="696" cm="1">
        <f t="array" aca="1" ref="SG175" ca="1">INDIRECT(SG$203&amp;ROW())*SG$205</f>
        <v>7.4767843909269882E-2</v>
      </c>
      <c r="SH175" s="696" t="s">
        <v>1188</v>
      </c>
      <c r="SI175" s="696" cm="1">
        <f t="array" aca="1" ref="SI175" ca="1">INDIRECT(SI$203&amp;ROW())*SI$205</f>
        <v>0.24423887568083891</v>
      </c>
      <c r="SJ175" s="696" cm="1">
        <f t="array" aca="1" ref="SJ175" ca="1">INDIRECT(SJ$203&amp;ROW())*SJ$205</f>
        <v>0.10961749760323641</v>
      </c>
      <c r="SK175" s="696" cm="1">
        <f t="array" aca="1" ref="SK175" ca="1">INDIRECT(SK$203&amp;ROW())*SK$205</f>
        <v>0.21261490593800375</v>
      </c>
      <c r="SN175" s="606" t="s">
        <v>8540</v>
      </c>
      <c r="SO175" s="707" cm="1">
        <f t="array" aca="1" ref="SO175" ca="1">INDIRECT(SO$203&amp;ROW())*SO$205</f>
        <v>2</v>
      </c>
      <c r="SP175" s="707" cm="1">
        <f t="array" aca="1" ref="SP175" ca="1">INDIRECT(SP$203&amp;ROW())*SP$205</f>
        <v>1</v>
      </c>
      <c r="SQ175" s="707" cm="1">
        <f t="array" aca="1" ref="SQ175" ca="1">INDIRECT(SQ$203&amp;ROW())*SQ$205</f>
        <v>0</v>
      </c>
      <c r="SR175" s="707" cm="1">
        <f t="array" aca="1" ref="SR175" ca="1">INDIRECT(SR$203&amp;ROW())*SR$205</f>
        <v>3</v>
      </c>
      <c r="SS175" s="707" cm="1">
        <f t="array" aca="1" ref="SS175" ca="1">INDIRECT(SS$203&amp;ROW())*SS$205</f>
        <v>3</v>
      </c>
      <c r="ST175" s="707" cm="1">
        <f t="array" aca="1" ref="ST175" ca="1">INDIRECT(ST$203&amp;ROW())*ST$205</f>
        <v>3</v>
      </c>
      <c r="SU175" s="707" cm="1">
        <f t="array" aca="1" ref="SU175" ca="1">INDIRECT(SU$203&amp;ROW())*SU$205</f>
        <v>3</v>
      </c>
      <c r="SV175" s="707" cm="1">
        <f t="array" aca="1" ref="SV175" ca="1">INDIRECT(SV$203&amp;ROW())*SV$205</f>
        <v>3</v>
      </c>
      <c r="SW175" s="707" cm="1">
        <f t="array" aca="1" ref="SW175" ca="1">INDIRECT(SW$203&amp;ROW())*SW$205</f>
        <v>3</v>
      </c>
      <c r="SX175" s="707" cm="1">
        <f t="array" aca="1" ref="SX175" ca="1">INDIRECT(SX$203&amp;ROW())*SX$205</f>
        <v>3</v>
      </c>
      <c r="SY175" s="707" cm="1">
        <f t="array" aca="1" ref="SY175" ca="1">INDIRECT(SY$203&amp;ROW())*SY$205</f>
        <v>3</v>
      </c>
      <c r="SZ175" s="707" cm="1">
        <f t="array" aca="1" ref="SZ175" ca="1">INDIRECT(SZ$203&amp;ROW())*SZ$205</f>
        <v>0</v>
      </c>
      <c r="TA175" s="707" cm="1">
        <f t="array" aca="1" ref="TA175" ca="1">INDIRECT(TA$203&amp;ROW())*TA$205</f>
        <v>2</v>
      </c>
      <c r="TB175" s="696" t="s">
        <v>1188</v>
      </c>
      <c r="TC175" s="707" cm="1">
        <f t="array" aca="1" ref="TC175" ca="1">INDIRECT(TC$203&amp;ROW())*TC$205</f>
        <v>2</v>
      </c>
      <c r="TD175" s="696" t="s">
        <v>1188</v>
      </c>
      <c r="TE175" s="732" cm="1">
        <f t="array" aca="1" ref="TE175" ca="1">INDIRECT(TE$203&amp;ROW())*TE$205</f>
        <v>2</v>
      </c>
      <c r="TF175" s="707" cm="1">
        <f t="array" aca="1" ref="TF175" ca="1">INDIRECT(TF$203&amp;ROW())*TF$205</f>
        <v>2</v>
      </c>
      <c r="TG175" s="707" cm="1">
        <f t="array" aca="1" ref="TG175" ca="1">INDIRECT(TG$203&amp;ROW())*TG$205</f>
        <v>3</v>
      </c>
      <c r="TH175" s="707" cm="1">
        <f t="array" aca="1" ref="TH175" ca="1">INDIRECT(TH$203&amp;ROW())*TH$205</f>
        <v>2</v>
      </c>
      <c r="TI175" s="707" cm="1">
        <f t="array" aca="1" ref="TI175" ca="1">INDIRECT(TI$203&amp;ROW())*TI$205</f>
        <v>3</v>
      </c>
      <c r="TJ175" s="696" t="s">
        <v>1188</v>
      </c>
      <c r="TK175" s="707" cm="1">
        <f t="array" aca="1" ref="TK175" ca="1">INDIRECT(TK$203&amp;ROW())*TK$205</f>
        <v>1</v>
      </c>
      <c r="TL175" s="707" cm="1">
        <f t="array" aca="1" ref="TL175" ca="1">INDIRECT(TL$203&amp;ROW())*TL$205</f>
        <v>2</v>
      </c>
      <c r="TM175" s="707" cm="1">
        <f t="array" aca="1" ref="TM175" ca="1">INDIRECT(TM$203&amp;ROW())*TM$205</f>
        <v>0</v>
      </c>
      <c r="TN175" s="707" cm="1">
        <f t="array" aca="1" ref="TN175" ca="1">IF($TM175=0,0,INDIRECT(TN$203&amp;ROW())*TN$205)</f>
        <v>0</v>
      </c>
      <c r="TO175" s="707" cm="1">
        <f t="array" aca="1" ref="TO175" ca="1">IF($TM175=0,0,INDIRECT(TO$203&amp;ROW())*TO$205)</f>
        <v>0</v>
      </c>
      <c r="TP175" s="707" cm="1">
        <f t="array" aca="1" ref="TP175" ca="1">IF($TM175=0,0,INDIRECT(TP$203&amp;ROW())*TP$205)</f>
        <v>0</v>
      </c>
      <c r="TQ175" s="707" cm="1">
        <f t="array" aca="1" ref="TQ175" ca="1">IF($TM175=0,0,INDIRECT(TQ$203&amp;ROW())*TQ$205)</f>
        <v>0</v>
      </c>
      <c r="TR175" s="707" cm="1">
        <f t="array" aca="1" ref="TR175" ca="1">INDIRECT(TR$203&amp;ROW())*TR$205</f>
        <v>0</v>
      </c>
      <c r="TS175" s="707" cm="1">
        <f t="array" aca="1" ref="TS175" ca="1">IF($TR175=0,0,INDIRECT(TS$203&amp;ROW())*TS$205)</f>
        <v>0</v>
      </c>
      <c r="TT175" s="707" cm="1">
        <f t="array" aca="1" ref="TT175" ca="1">IF($TR175=0,0,INDIRECT(TT$203&amp;ROW())*TT$205)</f>
        <v>0</v>
      </c>
      <c r="TU175" s="707" cm="1">
        <f t="array" aca="1" ref="TU175" ca="1">INDIRECT(TU$203&amp;ROW())*TU$205</f>
        <v>0</v>
      </c>
      <c r="TV175" s="707" cm="1">
        <f t="array" aca="1" ref="TV175" ca="1">INDIRECT(TV$203&amp;ROW())*TV$205</f>
        <v>1</v>
      </c>
      <c r="TW175" s="707" cm="1">
        <f t="array" aca="1" ref="TW175" ca="1">INDIRECT(TW$203&amp;ROW())*TW$205</f>
        <v>0</v>
      </c>
      <c r="TX175" s="707" cm="1">
        <f t="array" aca="1" ref="TX175" ca="1">INDIRECT(TX$203&amp;ROW())*TX$205</f>
        <v>3</v>
      </c>
      <c r="TY175" s="707" cm="1">
        <f t="array" aca="1" ref="TY175" ca="1">INDIRECT(TY$203&amp;ROW())*TY$205</f>
        <v>1</v>
      </c>
      <c r="TZ175" s="707" cm="1">
        <f t="array" aca="1" ref="TZ175" ca="1">INDIRECT(TZ$203&amp;ROW())*TZ$205</f>
        <v>2</v>
      </c>
      <c r="UA175" s="707" cm="1">
        <f t="array" aca="1" ref="UA175" ca="1">INDIRECT(UA$203&amp;ROW())*UA$205</f>
        <v>2</v>
      </c>
      <c r="UB175" s="707" cm="1">
        <f t="array" aca="1" ref="UB175" ca="1">INDIRECT(UB$203&amp;ROW())*UB$205</f>
        <v>0</v>
      </c>
      <c r="UC175" s="707" cm="1">
        <f t="array" aca="1" ref="UC175" ca="1">INDIRECT(UC$203&amp;ROW())*UC$205</f>
        <v>1</v>
      </c>
      <c r="UD175" s="707" cm="1">
        <f t="array" aca="1" ref="UD175" ca="1">INDIRECT(UD$203&amp;ROW())*UD$205</f>
        <v>1</v>
      </c>
      <c r="UE175" s="707" cm="1">
        <f t="array" aca="1" ref="UE175" ca="1">INDIRECT(UE$203&amp;ROW())*UE$205</f>
        <v>3</v>
      </c>
      <c r="UF175" s="707" cm="1">
        <f t="array" aca="1" ref="UF175" ca="1">INDIRECT(UF$203&amp;ROW())*UF$205</f>
        <v>2</v>
      </c>
      <c r="UG175" s="696" t="s">
        <v>1188</v>
      </c>
      <c r="UH175" s="707" cm="1">
        <f t="array" aca="1" ref="UH175" ca="1">INDIRECT(UH$203&amp;ROW())*UH$205</f>
        <v>2</v>
      </c>
      <c r="UI175" s="707" cm="1">
        <f t="array" aca="1" ref="UI175" ca="1">INDIRECT(UI$203&amp;ROW())*UI$205</f>
        <v>1</v>
      </c>
      <c r="UJ175" s="707" cm="1">
        <f t="array" aca="1" ref="UJ175" ca="1">INDIRECT(UJ$203&amp;ROW())*UJ$205</f>
        <v>2</v>
      </c>
      <c r="UM175" s="606" t="s">
        <v>8540</v>
      </c>
      <c r="UN175" s="616">
        <f t="shared" ca="1" si="376"/>
        <v>1.3455222970601226</v>
      </c>
      <c r="UO175" s="616">
        <f t="shared" ca="1" si="376"/>
        <v>0.47801779056182137</v>
      </c>
      <c r="UP175" s="616">
        <f t="shared" ca="1" si="376"/>
        <v>-0.88618201963763954</v>
      </c>
      <c r="UQ175" s="616">
        <f t="shared" ca="1" si="376"/>
        <v>0.29355872991449461</v>
      </c>
      <c r="UR175" s="616">
        <f t="shared" ca="1" si="376"/>
        <v>1.0502465449096676</v>
      </c>
      <c r="US175" s="616">
        <f t="shared" ca="1" si="376"/>
        <v>0.41305213694811815</v>
      </c>
      <c r="UT175" s="616">
        <f t="shared" ca="1" si="376"/>
        <v>0.30690415393182785</v>
      </c>
      <c r="UU175" s="616">
        <f t="shared" ca="1" si="376"/>
        <v>0.53359975015917405</v>
      </c>
      <c r="UV175" s="616">
        <f t="shared" ca="1" si="376"/>
        <v>0.44410973870643028</v>
      </c>
      <c r="UW175" s="616">
        <f t="shared" ca="1" si="376"/>
        <v>0.6421874155054268</v>
      </c>
      <c r="UX175" s="616">
        <f t="shared" ca="1" si="376"/>
        <v>0.28247365722383649</v>
      </c>
      <c r="UY175" s="616">
        <f t="shared" ca="1" si="376"/>
        <v>-0.67270887390575207</v>
      </c>
      <c r="UZ175" s="616">
        <f t="shared" ca="1" si="376"/>
        <v>1.1960042318268584</v>
      </c>
      <c r="VA175" s="616" t="s">
        <v>1188</v>
      </c>
      <c r="VB175" s="616">
        <f t="shared" ca="1" si="376"/>
        <v>1.528010083348541</v>
      </c>
      <c r="VC175" s="616" t="s">
        <v>1188</v>
      </c>
      <c r="VD175" s="616">
        <f t="shared" ca="1" si="375"/>
        <v>0.85304819841956248</v>
      </c>
      <c r="VE175" s="616">
        <f t="shared" ca="1" si="375"/>
        <v>3.9909080070471406E-2</v>
      </c>
      <c r="VF175" s="616">
        <f t="shared" ca="1" si="375"/>
        <v>0.95807256683723563</v>
      </c>
      <c r="VG175" s="616">
        <f t="shared" ca="1" si="375"/>
        <v>1.2788179585372306</v>
      </c>
      <c r="VH175" s="616">
        <f t="shared" ca="1" si="375"/>
        <v>1.454227778282527</v>
      </c>
      <c r="VI175" s="616" t="s">
        <v>1188</v>
      </c>
      <c r="VJ175" s="616">
        <f t="shared" ca="1" si="375"/>
        <v>1.1038721171937993</v>
      </c>
      <c r="VK175" s="616">
        <f t="shared" ca="1" si="375"/>
        <v>0.83678976492872159</v>
      </c>
      <c r="VL175" s="616">
        <f t="shared" ca="1" si="375"/>
        <v>-0.83864555511817418</v>
      </c>
      <c r="VM175" s="616">
        <f t="shared" ca="1" si="375"/>
        <v>-0.57201237404204519</v>
      </c>
      <c r="VN175" s="616">
        <f t="shared" ca="1" si="375"/>
        <v>-0.62639799545694341</v>
      </c>
      <c r="VO175" s="616">
        <f t="shared" ca="1" si="375"/>
        <v>-0.42150866262694142</v>
      </c>
      <c r="VP175" s="616">
        <f t="shared" ca="1" si="338"/>
        <v>-0.46221149066820022</v>
      </c>
      <c r="VQ175" s="616">
        <f t="shared" ca="1" si="338"/>
        <v>-0.77889442244162177</v>
      </c>
      <c r="VR175" s="616">
        <f t="shared" ca="1" si="338"/>
        <v>-0.64202286734458469</v>
      </c>
      <c r="VS175" s="616">
        <f t="shared" ca="1" si="338"/>
        <v>-0.40481357988865657</v>
      </c>
      <c r="VT175" s="616">
        <f t="shared" ca="1" si="338"/>
        <v>-0.3878135405833677</v>
      </c>
      <c r="VU175" s="616">
        <f t="shared" ca="1" si="338"/>
        <v>1.2114249894444582</v>
      </c>
      <c r="VV175" s="616">
        <f t="shared" ca="1" si="338"/>
        <v>-0.64337789451099625</v>
      </c>
      <c r="VW175" s="616">
        <f t="shared" ca="1" si="338"/>
        <v>0.66845613582062358</v>
      </c>
      <c r="VX175" s="616">
        <f t="shared" ca="1" si="338"/>
        <v>0.76953548521680748</v>
      </c>
      <c r="VY175" s="616">
        <f t="shared" ca="1" si="338"/>
        <v>0.70583605694264007</v>
      </c>
      <c r="VZ175" s="616">
        <f t="shared" ca="1" si="338"/>
        <v>0.68442622420316401</v>
      </c>
      <c r="WA175" s="616">
        <f t="shared" ca="1" si="338"/>
        <v>-1.1483025824394326</v>
      </c>
      <c r="WB175" s="616">
        <f t="shared" ca="1" si="338"/>
        <v>0.33435322352896929</v>
      </c>
      <c r="WC175" s="616">
        <f t="shared" ca="1" si="338"/>
        <v>0.47817673461028487</v>
      </c>
      <c r="WD175" s="616">
        <f t="shared" ca="1" si="347"/>
        <v>1.1315684290219801</v>
      </c>
      <c r="WE175" s="616">
        <f t="shared" ca="1" si="347"/>
        <v>0.67426644196529939</v>
      </c>
      <c r="WF175" s="616" t="s">
        <v>1188</v>
      </c>
      <c r="WG175" s="616">
        <f t="shared" ca="1" si="347"/>
        <v>1.1042161560551988</v>
      </c>
      <c r="WH175" s="616">
        <f t="shared" ca="1" si="347"/>
        <v>0.91987607881584121</v>
      </c>
      <c r="WI175" s="627">
        <f t="shared" ca="1" si="347"/>
        <v>1.0659329460226332</v>
      </c>
      <c r="WL175" s="606" t="s">
        <v>8540</v>
      </c>
      <c r="WM175" s="700" t="str">
        <f t="shared" ca="1" si="321"/>
        <v>B</v>
      </c>
      <c r="WN175" s="479">
        <f t="shared" ca="1" si="322"/>
        <v>0.65908635540963578</v>
      </c>
      <c r="WO175" s="495">
        <f t="shared" ca="1" si="372"/>
        <v>0.78394377009883598</v>
      </c>
      <c r="WP175" s="458">
        <f t="shared" ca="1" si="372"/>
        <v>0.82461968099912364</v>
      </c>
      <c r="WQ175" s="458">
        <f t="shared" ca="1" si="372"/>
        <v>0.25179425053613758</v>
      </c>
      <c r="WR175" s="459">
        <f t="shared" ca="1" si="372"/>
        <v>0.77598772000444582</v>
      </c>
      <c r="WS175" s="495">
        <f t="shared" ca="1" si="323"/>
        <v>0.49442312978027275</v>
      </c>
      <c r="WT175" s="458">
        <f t="shared" ca="1" si="324"/>
        <v>0.72252853777256676</v>
      </c>
      <c r="WU175" s="458">
        <f t="shared" ca="1" si="325"/>
        <v>-0.26851278130329959</v>
      </c>
      <c r="WV175" s="459">
        <f t="shared" ca="1" si="326"/>
        <v>0.56222078938458309</v>
      </c>
      <c r="WW175" s="484">
        <f t="shared" ca="1" si="352"/>
        <v>1.0061815737415598</v>
      </c>
      <c r="WX175" s="484">
        <f t="shared" ca="1" si="352"/>
        <v>0.28829252948783446</v>
      </c>
      <c r="WY175" s="484">
        <f t="shared" ca="1" si="352"/>
        <v>-0.64522912849816527</v>
      </c>
      <c r="WZ175" s="484">
        <f t="shared" ca="1" si="352"/>
        <v>0.10559307515024371</v>
      </c>
      <c r="XA175" s="484">
        <f t="shared" ca="1" si="352"/>
        <v>0.5542151017488316</v>
      </c>
      <c r="XB175" s="484">
        <f t="shared" ca="1" si="352"/>
        <v>0.21821544394969081</v>
      </c>
      <c r="XC175" s="484">
        <f t="shared" ca="1" si="352"/>
        <v>0.14467461816346364</v>
      </c>
      <c r="XD175" s="484">
        <f t="shared" ca="1" si="348"/>
        <v>0.27368331185664035</v>
      </c>
      <c r="XE175" s="484">
        <f t="shared" ca="1" si="348"/>
        <v>0.21801347073098662</v>
      </c>
      <c r="XF175" s="484">
        <f t="shared" ca="1" si="348"/>
        <v>0.41324760187774212</v>
      </c>
      <c r="XG175" s="484">
        <f t="shared" ca="1" si="348"/>
        <v>0.1145148206385433</v>
      </c>
      <c r="XH175" s="484">
        <f t="shared" ca="1" si="348"/>
        <v>-0.33958343954762366</v>
      </c>
      <c r="XI175" s="484">
        <f t="shared" ca="1" si="348"/>
        <v>0.83588735762379129</v>
      </c>
      <c r="XJ175" s="484" t="s">
        <v>1188</v>
      </c>
      <c r="XK175" s="484">
        <f t="shared" ca="1" si="348"/>
        <v>1.0853455622024688</v>
      </c>
      <c r="XL175" s="484" t="s">
        <v>1188</v>
      </c>
      <c r="XM175" s="484">
        <f t="shared" ca="1" si="349"/>
        <v>0.64336895124803395</v>
      </c>
      <c r="XN175" s="484">
        <f t="shared" ca="1" si="349"/>
        <v>2.7828601533139714E-2</v>
      </c>
      <c r="XO175" s="484">
        <f t="shared" ca="1" si="349"/>
        <v>0.70341687857189839</v>
      </c>
      <c r="XP175" s="484">
        <f t="shared" ca="1" si="349"/>
        <v>0.81844349346382761</v>
      </c>
      <c r="XQ175" s="484">
        <f t="shared" ca="1" si="349"/>
        <v>0.96764316366919345</v>
      </c>
      <c r="XR175" s="484" t="s">
        <v>1188</v>
      </c>
      <c r="XS175" s="484">
        <f t="shared" ca="1" si="349"/>
        <v>0.68108909630857417</v>
      </c>
      <c r="XT175" s="484">
        <f t="shared" ca="1" si="349"/>
        <v>0.50818242424121263</v>
      </c>
      <c r="XU175" s="484">
        <f t="shared" ca="1" si="349"/>
        <v>-0.63720289277878872</v>
      </c>
      <c r="XV175" s="484">
        <f t="shared" ca="1" si="349"/>
        <v>-0.30179372854458303</v>
      </c>
      <c r="XW175" s="484">
        <f t="shared" ca="1" si="349"/>
        <v>-0.40427726626791127</v>
      </c>
      <c r="XX175" s="484">
        <f t="shared" ca="1" si="349"/>
        <v>-0.20379943838012618</v>
      </c>
      <c r="XY175" s="484">
        <f t="shared" ca="1" si="349"/>
        <v>-0.24303080179333969</v>
      </c>
      <c r="XZ175" s="484">
        <f t="shared" ca="1" si="349"/>
        <v>-0.56968338057380219</v>
      </c>
      <c r="YA175" s="484">
        <f t="shared" ca="1" si="349"/>
        <v>-0.43779539324227229</v>
      </c>
      <c r="YB175" s="484">
        <f t="shared" ca="1" si="358"/>
        <v>-0.21272953623148902</v>
      </c>
      <c r="YC175" s="484">
        <f t="shared" ca="1" si="359"/>
        <v>-0.17304240180829866</v>
      </c>
      <c r="YD175" s="484">
        <f t="shared" ca="1" si="360"/>
        <v>0.89512192470051022</v>
      </c>
      <c r="YE175" s="484">
        <f t="shared" ca="1" si="361"/>
        <v>-0.46342509741627064</v>
      </c>
      <c r="YF175" s="484">
        <f t="shared" ca="1" si="362"/>
        <v>0.39432227452058582</v>
      </c>
      <c r="YG175" s="484">
        <f t="shared" ca="1" si="354"/>
        <v>0.53605841900202811</v>
      </c>
      <c r="YH175" s="484">
        <f t="shared" ca="1" si="354"/>
        <v>0.3761400347447329</v>
      </c>
      <c r="YI175" s="484">
        <f t="shared" ca="1" si="354"/>
        <v>0.40086843951579315</v>
      </c>
      <c r="YJ175" s="484">
        <f t="shared" ca="1" si="354"/>
        <v>-0.6812879221613154</v>
      </c>
      <c r="YK175" s="484">
        <f t="shared" ca="1" si="339"/>
        <v>5.8277766861099353E-2</v>
      </c>
      <c r="YL175" s="484">
        <f t="shared" ca="1" si="339"/>
        <v>0.15139075417761619</v>
      </c>
      <c r="YM175" s="484">
        <f t="shared" ca="1" si="339"/>
        <v>0.90333107688824665</v>
      </c>
      <c r="YN175" s="484">
        <f t="shared" ca="1" si="339"/>
        <v>0.48075197312125845</v>
      </c>
      <c r="YO175" s="484" t="s">
        <v>1188</v>
      </c>
      <c r="YP175" s="484">
        <f t="shared" ca="1" si="339"/>
        <v>0.58832636794620996</v>
      </c>
      <c r="YQ175" s="484">
        <f t="shared" ca="1" si="339"/>
        <v>0.66635823149419537</v>
      </c>
      <c r="YR175" s="484">
        <f t="shared" ca="1" si="339"/>
        <v>0.79923652292777037</v>
      </c>
      <c r="YU175" s="606" t="s">
        <v>8540</v>
      </c>
      <c r="YV175" s="700" t="str">
        <f t="shared" ca="1" si="304"/>
        <v>B</v>
      </c>
      <c r="YW175" s="479">
        <f t="shared" ca="1" si="327"/>
        <v>0.67527097249731949</v>
      </c>
      <c r="YX175" s="495">
        <f t="shared" ca="1" si="373"/>
        <v>0.85259402810584362</v>
      </c>
      <c r="YY175" s="458">
        <f t="shared" ca="1" si="373"/>
        <v>0.79852380051117888</v>
      </c>
      <c r="YZ175" s="458">
        <f t="shared" ca="1" si="373"/>
        <v>0.17529369887597265</v>
      </c>
      <c r="ZA175" s="459">
        <f t="shared" ca="1" si="373"/>
        <v>0.87467236249628288</v>
      </c>
      <c r="ZB175" s="495">
        <f t="shared" ca="1" si="328"/>
        <v>0.44018839262762799</v>
      </c>
      <c r="ZC175" s="458">
        <f t="shared" ca="1" si="329"/>
        <v>0.6746823914770923</v>
      </c>
      <c r="ZD175" s="458">
        <f t="shared" ca="1" si="330"/>
        <v>-0.31236391214427128</v>
      </c>
      <c r="ZE175" s="459">
        <f t="shared" ca="1" si="331"/>
        <v>0.52636801389150778</v>
      </c>
      <c r="ZF175" s="484">
        <f t="shared" ca="1" si="355"/>
        <v>4.5009936569290004E-2</v>
      </c>
      <c r="ZG175" s="484">
        <f t="shared" ca="1" si="355"/>
        <v>6.0956653196917926E-2</v>
      </c>
      <c r="ZH175" s="484">
        <f t="shared" ca="1" si="355"/>
        <v>-6.6861590023482048E-2</v>
      </c>
      <c r="ZI175" s="484">
        <f t="shared" ca="1" si="355"/>
        <v>2.1988880583922777E-2</v>
      </c>
      <c r="ZJ175" s="484">
        <f t="shared" ca="1" si="355"/>
        <v>9.1836409008688807E-2</v>
      </c>
      <c r="ZK175" s="484">
        <f t="shared" ca="1" si="355"/>
        <v>7.3425809550013654E-2</v>
      </c>
      <c r="ZL175" s="484">
        <f t="shared" ca="1" si="355"/>
        <v>2.4672875513209128E-2</v>
      </c>
      <c r="ZM175" s="484">
        <f t="shared" ca="1" si="350"/>
        <v>9.4446117703140112E-2</v>
      </c>
      <c r="ZN175" s="484">
        <f t="shared" ca="1" si="350"/>
        <v>8.9770705925095284E-2</v>
      </c>
      <c r="ZO175" s="484">
        <f t="shared" ca="1" si="350"/>
        <v>2.8984588520071332E-2</v>
      </c>
      <c r="ZP175" s="484">
        <f t="shared" ca="1" si="350"/>
        <v>2.6000050859821721E-2</v>
      </c>
      <c r="ZQ175" s="484">
        <f t="shared" ca="1" si="350"/>
        <v>-1.1497069191506403E-2</v>
      </c>
      <c r="ZR175" s="484">
        <f t="shared" ca="1" si="350"/>
        <v>6.8537874740930649E-2</v>
      </c>
      <c r="ZS175" s="484">
        <v>0</v>
      </c>
      <c r="ZT175" s="484">
        <f t="shared" ca="1" si="350"/>
        <v>5.4582123014624152E-2</v>
      </c>
      <c r="ZU175" s="484">
        <v>0</v>
      </c>
      <c r="ZV175" s="484">
        <f t="shared" ca="1" si="351"/>
        <v>4.5270410067628573E-2</v>
      </c>
      <c r="ZW175" s="484">
        <f t="shared" ca="1" si="351"/>
        <v>5.5175234891583769E-3</v>
      </c>
      <c r="ZX175" s="484">
        <f t="shared" ca="1" si="351"/>
        <v>2.7969817598544739E-2</v>
      </c>
      <c r="ZY175" s="484">
        <f t="shared" ca="1" si="351"/>
        <v>0.13772471860952887</v>
      </c>
      <c r="ZZ175" s="484">
        <f t="shared" ca="1" si="351"/>
        <v>8.8902203566076518E-2</v>
      </c>
      <c r="AAA175" s="484">
        <v>0</v>
      </c>
      <c r="AAB175" s="484">
        <f t="shared" ca="1" si="351"/>
        <v>0.12431811823163672</v>
      </c>
      <c r="AAC175" s="484">
        <f t="shared" ca="1" si="351"/>
        <v>1.2546600107337495E-2</v>
      </c>
      <c r="AAD175" s="484">
        <f t="shared" ca="1" si="351"/>
        <v>-7.8682240113631882E-2</v>
      </c>
      <c r="AAE175" s="484">
        <f t="shared" ca="1" si="351"/>
        <v>-4.0219644611828483E-2</v>
      </c>
      <c r="AAF175" s="484">
        <f t="shared" ca="1" si="351"/>
        <v>-6.120902348854227E-2</v>
      </c>
      <c r="AAG175" s="484">
        <f t="shared" ca="1" si="351"/>
        <v>-4.3018323338477257E-2</v>
      </c>
      <c r="AAH175" s="484">
        <f t="shared" ca="1" si="351"/>
        <v>-3.8008707897835295E-2</v>
      </c>
      <c r="AAI175" s="484">
        <f t="shared" ca="1" si="351"/>
        <v>-6.0338538063910964E-2</v>
      </c>
      <c r="AAJ175" s="484">
        <f t="shared" ca="1" si="351"/>
        <v>-5.2025335368730337E-2</v>
      </c>
      <c r="AAK175" s="484">
        <f t="shared" ca="1" si="363"/>
        <v>-3.3183772310049216E-2</v>
      </c>
      <c r="AAL175" s="484">
        <f t="shared" ca="1" si="364"/>
        <v>-1.741238539122681E-2</v>
      </c>
      <c r="AAM175" s="484">
        <f t="shared" ca="1" si="365"/>
        <v>3.2295609342675426E-2</v>
      </c>
      <c r="AAN175" s="484">
        <f t="shared" ca="1" si="366"/>
        <v>-6.1359063816095079E-2</v>
      </c>
      <c r="AAO175" s="484">
        <f t="shared" ca="1" si="367"/>
        <v>1.8805162954418208E-2</v>
      </c>
      <c r="AAP175" s="484">
        <f t="shared" ca="1" si="357"/>
        <v>2.8328516958800835E-2</v>
      </c>
      <c r="AAQ175" s="484">
        <f t="shared" ca="1" si="357"/>
        <v>7.2202153341576855E-2</v>
      </c>
      <c r="AAR175" s="484">
        <f t="shared" ca="1" si="357"/>
        <v>1.612649398533611E-2</v>
      </c>
      <c r="AAS175" s="484">
        <f t="shared" ca="1" si="357"/>
        <v>-3.1171595822786675E-2</v>
      </c>
      <c r="AAT175" s="484">
        <f t="shared" ca="1" si="340"/>
        <v>0.1027465411596778</v>
      </c>
      <c r="AAU175" s="484">
        <f t="shared" ca="1" si="340"/>
        <v>0.12363824729832018</v>
      </c>
      <c r="AAV175" s="484">
        <f t="shared" ca="1" si="340"/>
        <v>7.4818040837836219E-2</v>
      </c>
      <c r="AAW175" s="484">
        <f t="shared" ca="1" si="340"/>
        <v>2.5206724043060142E-2</v>
      </c>
      <c r="AAX175" s="484">
        <v>0</v>
      </c>
      <c r="AAY175" s="484">
        <f t="shared" ca="1" si="340"/>
        <v>0.13484625623176977</v>
      </c>
      <c r="AAZ175" s="484">
        <f t="shared" ca="1" si="340"/>
        <v>0.10083451386486998</v>
      </c>
      <c r="ABA175" s="484">
        <f t="shared" ca="1" si="340"/>
        <v>0.11331661652741069</v>
      </c>
    </row>
    <row r="176" spans="1:729" ht="15" customHeight="1" x14ac:dyDescent="0.35">
      <c r="A176" s="498">
        <v>174</v>
      </c>
      <c r="B176" s="628"/>
      <c r="C176" s="606" t="s">
        <v>8590</v>
      </c>
      <c r="D176" s="629">
        <v>762</v>
      </c>
      <c r="E176" s="630" t="s">
        <v>8591</v>
      </c>
      <c r="F176" s="631" t="s">
        <v>1182</v>
      </c>
      <c r="G176" s="632">
        <v>9537.6419999999998</v>
      </c>
      <c r="H176" s="504">
        <v>9624.4208385181682</v>
      </c>
      <c r="I176" s="505">
        <v>1030</v>
      </c>
      <c r="J176" s="515" t="s">
        <v>8592</v>
      </c>
      <c r="K176" s="469">
        <v>0</v>
      </c>
      <c r="L176" s="950" t="s">
        <v>1188</v>
      </c>
      <c r="M176" s="817">
        <v>133</v>
      </c>
      <c r="N176" s="818">
        <v>0.46489999999999998</v>
      </c>
      <c r="O176" s="819">
        <v>0.31759999999999999</v>
      </c>
      <c r="P176" s="820">
        <v>0.34960000000000002</v>
      </c>
      <c r="Q176" s="821">
        <v>0.72740000000000005</v>
      </c>
      <c r="R176" s="818">
        <v>0.34520000000000001</v>
      </c>
      <c r="S176" s="822">
        <v>0.42199999999999999</v>
      </c>
      <c r="T176" s="822">
        <v>0.34029999999999999</v>
      </c>
      <c r="U176" s="822">
        <v>0.12318999999999999</v>
      </c>
      <c r="V176" s="822">
        <v>6.3E-2</v>
      </c>
      <c r="W176" s="515" t="s">
        <v>8593</v>
      </c>
      <c r="X176" s="875" t="s">
        <v>8594</v>
      </c>
      <c r="Y176" s="517">
        <v>5</v>
      </c>
      <c r="Z176" s="517">
        <v>3</v>
      </c>
      <c r="AA176" s="519" t="s">
        <v>8595</v>
      </c>
      <c r="AB176" s="903">
        <v>2015</v>
      </c>
      <c r="AC176" s="369">
        <v>0</v>
      </c>
      <c r="AD176" s="431" t="s">
        <v>1188</v>
      </c>
      <c r="AE176" s="817">
        <v>0</v>
      </c>
      <c r="AF176" s="634" t="s">
        <v>1188</v>
      </c>
      <c r="AG176" s="635" t="s">
        <v>1188</v>
      </c>
      <c r="AH176" s="636" t="s">
        <v>1188</v>
      </c>
      <c r="AI176" s="636" t="s">
        <v>1188</v>
      </c>
      <c r="AJ176" s="636" t="s">
        <v>1188</v>
      </c>
      <c r="AK176" s="637" t="s">
        <v>1188</v>
      </c>
      <c r="AL176" s="765" t="s">
        <v>1188</v>
      </c>
      <c r="AM176" s="639" t="s">
        <v>1188</v>
      </c>
      <c r="AN176" s="636" t="s">
        <v>1188</v>
      </c>
      <c r="AO176" s="636" t="s">
        <v>1188</v>
      </c>
      <c r="AP176" s="636" t="s">
        <v>1188</v>
      </c>
      <c r="AQ176" s="636" t="s">
        <v>1188</v>
      </c>
      <c r="AR176" s="636" t="s">
        <v>1188</v>
      </c>
      <c r="AS176" s="636" t="s">
        <v>1188</v>
      </c>
      <c r="AT176" s="636" t="s">
        <v>1188</v>
      </c>
      <c r="AU176" s="640" t="s">
        <v>1188</v>
      </c>
      <c r="AV176" s="785" t="s">
        <v>8596</v>
      </c>
      <c r="AW176" s="642" t="s">
        <v>8597</v>
      </c>
      <c r="AX176" s="643">
        <v>1</v>
      </c>
      <c r="AY176" s="826" t="s">
        <v>8598</v>
      </c>
      <c r="AZ176" s="645">
        <v>1</v>
      </c>
      <c r="BA176" s="603" t="s">
        <v>8599</v>
      </c>
      <c r="BB176" s="631" t="s">
        <v>8600</v>
      </c>
      <c r="BC176" s="646" t="s">
        <v>8601</v>
      </c>
      <c r="BD176" s="631" t="s">
        <v>1195</v>
      </c>
      <c r="BE176" s="631" t="s">
        <v>1317</v>
      </c>
      <c r="BF176" s="502">
        <v>3</v>
      </c>
      <c r="BG176" s="631">
        <v>2015</v>
      </c>
      <c r="BH176" s="631" t="s">
        <v>1197</v>
      </c>
      <c r="BI176" s="631">
        <v>1</v>
      </c>
      <c r="BJ176" s="631">
        <v>1</v>
      </c>
      <c r="BK176" s="631" t="s">
        <v>1262</v>
      </c>
      <c r="BL176" s="631" t="s">
        <v>1257</v>
      </c>
      <c r="BM176" s="785" t="s">
        <v>8596</v>
      </c>
      <c r="BN176" s="647">
        <v>1997</v>
      </c>
      <c r="BO176" s="557" t="s">
        <v>8602</v>
      </c>
      <c r="BP176" s="647">
        <v>2007</v>
      </c>
      <c r="BQ176" s="647">
        <v>1</v>
      </c>
      <c r="BR176" s="647" t="s">
        <v>1188</v>
      </c>
      <c r="BS176" s="647" t="s">
        <v>1188</v>
      </c>
      <c r="BT176" s="647" t="s">
        <v>1188</v>
      </c>
      <c r="BU176" s="647" t="s">
        <v>1188</v>
      </c>
      <c r="BV176" s="648" t="s">
        <v>1188</v>
      </c>
      <c r="BW176" s="649" t="s">
        <v>8603</v>
      </c>
      <c r="BX176" s="650">
        <v>2012</v>
      </c>
      <c r="BY176" s="647" t="s">
        <v>8604</v>
      </c>
      <c r="BZ176" s="651" t="s">
        <v>8605</v>
      </c>
      <c r="CA176" s="647">
        <v>1</v>
      </c>
      <c r="CB176" s="647" t="s">
        <v>1262</v>
      </c>
      <c r="CC176" s="557" t="s">
        <v>8606</v>
      </c>
      <c r="CD176" s="652" t="s">
        <v>1188</v>
      </c>
      <c r="CE176" s="647">
        <v>2</v>
      </c>
      <c r="CF176" s="647">
        <v>2</v>
      </c>
      <c r="CG176" s="515" t="s">
        <v>8607</v>
      </c>
      <c r="CH176" s="647">
        <v>1989</v>
      </c>
      <c r="CI176" s="647">
        <v>1997</v>
      </c>
      <c r="CJ176" s="647">
        <v>1</v>
      </c>
      <c r="CK176" s="651" t="s">
        <v>8608</v>
      </c>
      <c r="CL176" s="651" t="s">
        <v>8609</v>
      </c>
      <c r="CM176" s="647">
        <v>2</v>
      </c>
      <c r="CN176" s="647" t="s">
        <v>1214</v>
      </c>
      <c r="CO176" s="709" t="s">
        <v>8610</v>
      </c>
      <c r="CP176" s="647">
        <v>2012</v>
      </c>
      <c r="CQ176" s="647">
        <v>3</v>
      </c>
      <c r="CR176" s="650">
        <v>2</v>
      </c>
      <c r="CS176" s="649" t="s">
        <v>8611</v>
      </c>
      <c r="CT176" s="647">
        <v>2012</v>
      </c>
      <c r="CU176" s="648">
        <v>2</v>
      </c>
      <c r="CV176" s="653" t="s">
        <v>1188</v>
      </c>
      <c r="CW176" s="554" t="s">
        <v>1188</v>
      </c>
      <c r="CX176" s="655">
        <v>0</v>
      </c>
      <c r="CY176" s="656" t="s">
        <v>8612</v>
      </c>
      <c r="CZ176" s="647">
        <v>2002</v>
      </c>
      <c r="DA176" s="657">
        <v>1</v>
      </c>
      <c r="DB176" s="723">
        <v>470300</v>
      </c>
      <c r="DC176" s="753">
        <v>3</v>
      </c>
      <c r="DD176" s="659" t="s">
        <v>1493</v>
      </c>
      <c r="DE176" s="648">
        <v>2017</v>
      </c>
      <c r="DF176" s="794" t="s">
        <v>1188</v>
      </c>
      <c r="DG176" s="754" t="s">
        <v>1188</v>
      </c>
      <c r="DH176" s="663">
        <v>0</v>
      </c>
      <c r="DI176" s="781" t="s">
        <v>1188</v>
      </c>
      <c r="DJ176" s="578" t="s">
        <v>8613</v>
      </c>
      <c r="DK176" s="665" t="s">
        <v>1188</v>
      </c>
      <c r="DL176" s="753">
        <v>0</v>
      </c>
      <c r="DM176" s="657">
        <v>0</v>
      </c>
      <c r="DN176" s="794" t="s">
        <v>1188</v>
      </c>
      <c r="DO176" s="754" t="s">
        <v>1188</v>
      </c>
      <c r="DP176" s="663">
        <v>0</v>
      </c>
      <c r="DQ176" s="781" t="s">
        <v>1188</v>
      </c>
      <c r="DR176" s="578" t="s">
        <v>8613</v>
      </c>
      <c r="DS176" s="665" t="s">
        <v>1188</v>
      </c>
      <c r="DT176" s="753">
        <v>0</v>
      </c>
      <c r="DU176" s="657">
        <v>0</v>
      </c>
      <c r="DV176" s="651" t="s">
        <v>8614</v>
      </c>
      <c r="DW176" s="578" t="s">
        <v>8615</v>
      </c>
      <c r="DX176" s="647">
        <v>2012</v>
      </c>
      <c r="DY176" s="647">
        <v>3</v>
      </c>
      <c r="DZ176" s="650">
        <v>2</v>
      </c>
      <c r="EA176" s="743" t="s">
        <v>8616</v>
      </c>
      <c r="EB176" s="539" t="s">
        <v>1190</v>
      </c>
      <c r="EC176" s="647">
        <v>2</v>
      </c>
      <c r="ED176" s="668" t="s">
        <v>1214</v>
      </c>
      <c r="EE176" s="647">
        <v>2011</v>
      </c>
      <c r="EF176" s="647">
        <v>3</v>
      </c>
      <c r="EG176" s="650" t="s">
        <v>1220</v>
      </c>
      <c r="EH176" s="648">
        <v>3</v>
      </c>
      <c r="EI176" s="551" t="s">
        <v>8596</v>
      </c>
      <c r="EJ176" s="651" t="s">
        <v>8597</v>
      </c>
      <c r="EK176" s="647">
        <v>2014</v>
      </c>
      <c r="EL176" s="554" t="s">
        <v>8617</v>
      </c>
      <c r="EM176" s="669" t="s">
        <v>1188</v>
      </c>
      <c r="EN176" s="647" t="s">
        <v>1188</v>
      </c>
      <c r="EO176" s="670" t="s">
        <v>1188</v>
      </c>
      <c r="EP176" s="556">
        <v>0</v>
      </c>
      <c r="EQ176" s="556" t="s">
        <v>1188</v>
      </c>
      <c r="ER176" s="651" t="s">
        <v>1188</v>
      </c>
      <c r="ES176" s="556" t="s">
        <v>1188</v>
      </c>
      <c r="ET176" s="556">
        <v>0</v>
      </c>
      <c r="EU176" s="671">
        <v>0</v>
      </c>
      <c r="EV176" s="672"/>
      <c r="EW176" s="864" t="s">
        <v>1005</v>
      </c>
      <c r="EX176" s="674"/>
      <c r="EY176" s="631" t="s">
        <v>1280</v>
      </c>
      <c r="EZ176" s="631" t="s">
        <v>1188</v>
      </c>
      <c r="FA176" s="675"/>
      <c r="FB176" s="648">
        <v>0</v>
      </c>
      <c r="FC176" s="676"/>
      <c r="FD176" s="647"/>
      <c r="FE176" s="648"/>
      <c r="FF176" s="652" t="s">
        <v>1225</v>
      </c>
      <c r="FG176" s="563" t="s">
        <v>1282</v>
      </c>
      <c r="FH176" s="631" t="str">
        <f t="shared" si="266"/>
        <v>D</v>
      </c>
      <c r="FI176" s="677">
        <f t="shared" si="267"/>
        <v>0.8666666666666667</v>
      </c>
      <c r="FJ176" s="678">
        <f t="shared" si="268"/>
        <v>1.6</v>
      </c>
      <c r="FK176" s="679">
        <f t="shared" si="269"/>
        <v>1</v>
      </c>
      <c r="FL176" s="680">
        <f t="shared" si="270"/>
        <v>0</v>
      </c>
      <c r="FM176" s="681">
        <v>0</v>
      </c>
      <c r="FN176" s="430" t="s">
        <v>1188</v>
      </c>
      <c r="FO176" s="686" t="s">
        <v>1188</v>
      </c>
      <c r="FP176" s="686" t="s">
        <v>1188</v>
      </c>
      <c r="FQ176" s="430">
        <v>0</v>
      </c>
      <c r="FR176" s="682" t="s">
        <v>1188</v>
      </c>
      <c r="FS176" s="369">
        <v>0</v>
      </c>
      <c r="FT176" s="430" t="s">
        <v>1188</v>
      </c>
      <c r="FU176" s="431" t="s">
        <v>1188</v>
      </c>
      <c r="FV176" s="369">
        <v>0</v>
      </c>
      <c r="FW176" s="430" t="s">
        <v>1188</v>
      </c>
      <c r="FX176" s="431" t="s">
        <v>1188</v>
      </c>
      <c r="FY176" s="369">
        <v>0</v>
      </c>
      <c r="FZ176" s="430" t="s">
        <v>1188</v>
      </c>
      <c r="GA176" s="686" t="s">
        <v>1188</v>
      </c>
      <c r="GB176" s="431" t="s">
        <v>1188</v>
      </c>
      <c r="GC176" s="369">
        <v>0</v>
      </c>
      <c r="GD176" s="430" t="s">
        <v>1188</v>
      </c>
      <c r="GE176" s="686" t="s">
        <v>1188</v>
      </c>
      <c r="GF176" s="431" t="s">
        <v>1188</v>
      </c>
      <c r="GG176" s="369">
        <v>0</v>
      </c>
      <c r="GH176" s="430" t="s">
        <v>1188</v>
      </c>
      <c r="GI176" s="686" t="s">
        <v>1188</v>
      </c>
      <c r="GJ176" s="431" t="s">
        <v>1188</v>
      </c>
      <c r="GK176" s="369">
        <v>0</v>
      </c>
      <c r="GL176" s="430" t="s">
        <v>1188</v>
      </c>
      <c r="GM176" s="686" t="s">
        <v>1188</v>
      </c>
      <c r="GN176" s="946" t="s">
        <v>1188</v>
      </c>
      <c r="GO176" s="676">
        <v>0</v>
      </c>
      <c r="GP176" s="917" t="s">
        <v>1188</v>
      </c>
      <c r="GQ176" s="872" t="s">
        <v>1188</v>
      </c>
      <c r="GR176" s="872" t="s">
        <v>1188</v>
      </c>
      <c r="GS176" s="872" t="s">
        <v>1188</v>
      </c>
      <c r="GT176" s="873" t="s">
        <v>1188</v>
      </c>
      <c r="GU176" s="581">
        <v>0</v>
      </c>
      <c r="GV176" s="687" t="s">
        <v>1188</v>
      </c>
      <c r="GW176" s="872" t="s">
        <v>1188</v>
      </c>
      <c r="GX176" s="873" t="s">
        <v>1188</v>
      </c>
      <c r="GY176" s="874">
        <v>0</v>
      </c>
      <c r="GZ176" s="582" t="s">
        <v>1188</v>
      </c>
      <c r="HA176" s="583" t="s">
        <v>1293</v>
      </c>
      <c r="HB176" s="584">
        <v>1</v>
      </c>
      <c r="HC176" s="585">
        <v>2</v>
      </c>
      <c r="HD176" s="586" t="s">
        <v>8618</v>
      </c>
      <c r="HE176" s="471" t="s">
        <v>8619</v>
      </c>
      <c r="HF176" s="587">
        <v>2018</v>
      </c>
      <c r="HG176" s="587">
        <v>2018</v>
      </c>
      <c r="HH176" s="588">
        <v>2</v>
      </c>
      <c r="HI176" s="586" t="s">
        <v>8620</v>
      </c>
      <c r="HJ176" s="966" t="s">
        <v>8621</v>
      </c>
      <c r="HK176" s="691">
        <v>2018</v>
      </c>
      <c r="HL176" s="692">
        <v>2</v>
      </c>
      <c r="HM176" s="809" t="s">
        <v>8622</v>
      </c>
      <c r="HN176" s="592">
        <v>2002</v>
      </c>
      <c r="HO176" s="681">
        <v>0</v>
      </c>
      <c r="HP176" s="574">
        <v>0</v>
      </c>
      <c r="HQ176" s="472">
        <f t="shared" si="271"/>
        <v>0</v>
      </c>
      <c r="HR176" s="593">
        <v>1</v>
      </c>
      <c r="HS176" s="574">
        <v>1</v>
      </c>
      <c r="HT176" s="574">
        <v>0.75</v>
      </c>
      <c r="HU176" s="574">
        <v>0</v>
      </c>
      <c r="HV176" s="574">
        <v>0</v>
      </c>
      <c r="HW176" s="574">
        <v>0</v>
      </c>
      <c r="HX176" s="574">
        <v>1</v>
      </c>
      <c r="HY176" s="574">
        <v>0</v>
      </c>
      <c r="HZ176" s="574">
        <v>0</v>
      </c>
      <c r="IA176" s="574">
        <v>1</v>
      </c>
      <c r="IB176" s="574">
        <v>1</v>
      </c>
      <c r="IC176" s="574">
        <v>0</v>
      </c>
      <c r="ID176" s="681">
        <v>0</v>
      </c>
      <c r="IE176" s="369">
        <v>0</v>
      </c>
      <c r="IF176" s="574">
        <v>0</v>
      </c>
      <c r="IG176" s="472">
        <f t="shared" si="272"/>
        <v>0</v>
      </c>
      <c r="IH176" s="609" t="s">
        <v>1188</v>
      </c>
      <c r="II176" s="694" t="s">
        <v>1188</v>
      </c>
      <c r="IJ176" s="695" t="s">
        <v>1188</v>
      </c>
      <c r="IK176" s="696" t="s">
        <v>1188</v>
      </c>
      <c r="IL176" s="696" t="s">
        <v>1188</v>
      </c>
      <c r="IM176" s="697" t="s">
        <v>1188</v>
      </c>
      <c r="IN176" s="599">
        <v>1</v>
      </c>
      <c r="IO176" s="600">
        <v>7</v>
      </c>
      <c r="IP176" s="601">
        <v>6</v>
      </c>
      <c r="IQ176" s="600">
        <v>0</v>
      </c>
      <c r="IR176" s="587">
        <v>9</v>
      </c>
      <c r="IS176" s="601">
        <v>9</v>
      </c>
      <c r="IT176" s="599" t="s">
        <v>1188</v>
      </c>
      <c r="IU176" s="600" t="s">
        <v>1188</v>
      </c>
      <c r="IV176" s="587" t="s">
        <v>1188</v>
      </c>
      <c r="IW176" s="601" t="s">
        <v>1188</v>
      </c>
      <c r="IX176" s="602" t="s">
        <v>1188</v>
      </c>
      <c r="IY176" s="681">
        <v>0</v>
      </c>
      <c r="IZ176" s="719" t="s">
        <v>1188</v>
      </c>
      <c r="JA176" s="681">
        <v>0</v>
      </c>
      <c r="JB176" s="720" t="s">
        <v>1188</v>
      </c>
      <c r="JC176" s="681">
        <v>0</v>
      </c>
      <c r="JD176" s="430" t="s">
        <v>1188</v>
      </c>
      <c r="JE176" s="686" t="s">
        <v>1188</v>
      </c>
      <c r="JF176" s="686" t="s">
        <v>1188</v>
      </c>
      <c r="JG176" s="592" t="s">
        <v>1188</v>
      </c>
      <c r="JH176" s="369">
        <v>0</v>
      </c>
      <c r="JI176" s="430" t="s">
        <v>1188</v>
      </c>
      <c r="JJ176" s="686" t="s">
        <v>1188</v>
      </c>
      <c r="JK176" s="686" t="s">
        <v>1188</v>
      </c>
      <c r="JL176" s="592" t="s">
        <v>1188</v>
      </c>
      <c r="JM176" s="369">
        <v>0</v>
      </c>
      <c r="JN176" s="430" t="s">
        <v>1188</v>
      </c>
      <c r="JO176" s="430" t="s">
        <v>1188</v>
      </c>
      <c r="JP176" s="686" t="s">
        <v>1188</v>
      </c>
      <c r="JQ176" s="686" t="s">
        <v>1188</v>
      </c>
      <c r="JR176" s="592" t="s">
        <v>1188</v>
      </c>
      <c r="JS176" s="369">
        <v>0</v>
      </c>
      <c r="JT176" s="430" t="s">
        <v>1188</v>
      </c>
      <c r="JU176" s="686" t="s">
        <v>1188</v>
      </c>
      <c r="JV176" s="686" t="s">
        <v>1188</v>
      </c>
      <c r="JW176" s="592" t="s">
        <v>1188</v>
      </c>
      <c r="JX176" s="606">
        <v>0</v>
      </c>
      <c r="JY176" s="607" t="s">
        <v>1188</v>
      </c>
      <c r="JZ176" s="606" t="s">
        <v>1188</v>
      </c>
      <c r="KA176" s="606">
        <f t="shared" si="273"/>
        <v>0</v>
      </c>
      <c r="KB176" s="606"/>
      <c r="KC176" s="606"/>
      <c r="KD176" s="606"/>
      <c r="KE176" s="606"/>
      <c r="KF176" s="606">
        <f t="shared" si="274"/>
        <v>0</v>
      </c>
      <c r="KG176" s="606"/>
      <c r="KH176" s="606"/>
      <c r="KI176" s="606"/>
      <c r="KJ176" s="606"/>
      <c r="KK176" s="606">
        <v>1</v>
      </c>
      <c r="KL176" s="606">
        <v>1</v>
      </c>
      <c r="KM176" s="608">
        <f t="shared" si="345"/>
        <v>0.2901989221572876</v>
      </c>
      <c r="KN176" s="609">
        <v>-1.049005389213562</v>
      </c>
      <c r="KO176" s="609">
        <v>14.423076629638672</v>
      </c>
      <c r="KP176" s="610">
        <v>9</v>
      </c>
      <c r="KQ176" s="608">
        <f t="shared" si="346"/>
        <v>0.23576548099517822</v>
      </c>
      <c r="KR176" s="609">
        <v>-1.3211725950241089</v>
      </c>
      <c r="KS176" s="609">
        <v>9.1346149444580078</v>
      </c>
      <c r="KT176" s="610">
        <v>11</v>
      </c>
      <c r="KU176" s="610">
        <v>25</v>
      </c>
      <c r="KV176" s="606" t="s">
        <v>5586</v>
      </c>
      <c r="KW176" s="606" t="s">
        <v>8590</v>
      </c>
      <c r="KX176" s="700" t="str">
        <f t="shared" ca="1" si="275"/>
        <v>C</v>
      </c>
      <c r="KY176" s="701">
        <f t="shared" ca="1" si="276"/>
        <v>0.26235889034302246</v>
      </c>
      <c r="KZ176" s="702">
        <f t="shared" ref="KZ176:KZ196" ca="1" si="377">SUM(LD176:LR176)/KZ$209</f>
        <v>0.23644235294117646</v>
      </c>
      <c r="LA176" s="703">
        <f t="shared" ref="LA176:LA196" ca="1" si="378">SUM(LS176:LX176)/LA$209</f>
        <v>0.37645714285714282</v>
      </c>
      <c r="LB176" s="703">
        <f t="shared" ref="LB176:LB196" ca="1" si="379">SUM(LY176:MJ176)/LB$209</f>
        <v>8.6300000000000002E-2</v>
      </c>
      <c r="LC176" s="704">
        <f t="shared" ref="LC176:LC196" ca="1" si="380">SUM(MK176:MY176)/LC$209</f>
        <v>0.35023606557377052</v>
      </c>
      <c r="LD176" s="696" cm="1">
        <f t="array" aca="1" ref="LD176" ca="1">INDIRECT(LD$203&amp;ROW())*LD$205</f>
        <v>0</v>
      </c>
      <c r="LE176" s="696" cm="1">
        <f t="array" aca="1" ref="LE176" ca="1">INDIRECT(LE$203&amp;ROW())*LE$205</f>
        <v>0</v>
      </c>
      <c r="LF176" s="696" cm="1">
        <f t="array" aca="1" ref="LF176" ca="1">INDIRECT(LF$203&amp;ROW())*LF$205</f>
        <v>0</v>
      </c>
      <c r="LG176" s="696" cm="1">
        <f t="array" aca="1" ref="LG176" ca="1">INDIRECT(LG$203&amp;ROW())*LG$205</f>
        <v>3</v>
      </c>
      <c r="LH176" s="696" cm="1">
        <f t="array" aca="1" ref="LH176" ca="1">INDIRECT(LH$203&amp;ROW())*LH$205</f>
        <v>1</v>
      </c>
      <c r="LI176" s="696" cm="1">
        <f t="array" aca="1" ref="LI176" ca="1">INDIRECT(LI$203&amp;ROW())*LI$205</f>
        <v>2</v>
      </c>
      <c r="LJ176" s="696" cm="1">
        <f t="array" aca="1" ref="LJ176" ca="1">INDIRECT(LJ$203&amp;ROW())*LJ$205</f>
        <v>3</v>
      </c>
      <c r="LK176" s="696" cm="1">
        <f t="array" aca="1" ref="LK176" ca="1">INDIRECT(LK$203&amp;ROW())*LK$205</f>
        <v>0</v>
      </c>
      <c r="LL176" s="696" cm="1">
        <f t="array" aca="1" ref="LL176" ca="1">INDIRECT(LL$203&amp;ROW())*LL$205</f>
        <v>0</v>
      </c>
      <c r="LM176" s="696" cm="1">
        <f t="array" aca="1" ref="LM176" ca="1">INDIRECT(LM$203&amp;ROW())*LM$205</f>
        <v>6</v>
      </c>
      <c r="LN176" s="696" cm="1">
        <f t="array" aca="1" ref="LN176" ca="1">INDIRECT(LN$203&amp;ROW())*LN$205</f>
        <v>3</v>
      </c>
      <c r="LO176" s="696" cm="1">
        <f t="array" aca="1" ref="LO176" ca="1">INDIRECT(LO$203&amp;ROW())*LO$205</f>
        <v>0</v>
      </c>
      <c r="LP176" s="696" cm="1">
        <f t="array" aca="1" ref="LP176" ca="1">INDIRECT(LP$203&amp;ROW())*LP$205</f>
        <v>0</v>
      </c>
      <c r="LQ176" s="696" cm="1">
        <f t="array" aca="1" ref="LQ176" ca="1">IF(INDIRECT(LQ$203&amp;ROW())="-",0,INDIRECT(LQ$203&amp;ROW())*LQ$205)</f>
        <v>2.0975999999999999</v>
      </c>
      <c r="LR176" s="696" cm="1">
        <f t="array" aca="1" ref="LR176" ca="1">INDIRECT(LR$203&amp;ROW())*LR$205</f>
        <v>0</v>
      </c>
      <c r="LS176" s="696" cm="1">
        <f t="array" aca="1" ref="LS176" ca="1">IF(INDIRECT(LS$203&amp;ROW())="-",0,INDIRECT(LS$203&amp;ROW())*LS$205)</f>
        <v>1.9056</v>
      </c>
      <c r="LT176" s="696" cm="1">
        <f t="array" aca="1" ref="LT176" ca="1">INDIRECT(LT$203&amp;ROW())*LT$205</f>
        <v>0</v>
      </c>
      <c r="LU176" s="696" cm="1">
        <f t="array" aca="1" ref="LU176" ca="1">INDIRECT(LU$203&amp;ROW())*LU$205</f>
        <v>2</v>
      </c>
      <c r="LV176" s="696" cm="1">
        <f t="array" aca="1" ref="LV176" ca="1">INDIRECT(LV$203&amp;ROW())*LV$205</f>
        <v>2</v>
      </c>
      <c r="LW176" s="696" cm="1">
        <f t="array" aca="1" ref="LW176" ca="1">INDIRECT(LW$203&amp;ROW())*LW$205</f>
        <v>0</v>
      </c>
      <c r="LX176" s="696" cm="1">
        <f t="array" aca="1" ref="LX176" ca="1">INDIRECT(LX$203&amp;ROW())*LX$205</f>
        <v>2</v>
      </c>
      <c r="LY176" s="696" cm="1">
        <f t="array" aca="1" ref="LY176" ca="1">IF(INDIRECT(LY$203&amp;ROW())="-",0,INDIRECT(LY$203&amp;ROW())*LY$205)</f>
        <v>2.0712000000000002</v>
      </c>
      <c r="LZ176" s="696" cm="1">
        <f t="array" aca="1" ref="LZ176" ca="1">INDIRECT(LZ$203&amp;ROW())*LZ$205</f>
        <v>0</v>
      </c>
      <c r="MA176" s="696" cm="1">
        <f t="array" aca="1" ref="MA176" ca="1">INDIRECT(MA$203&amp;ROW())*MA$205</f>
        <v>0</v>
      </c>
      <c r="MB176" s="696" cm="1">
        <f t="array" aca="1" ref="MB176" ca="1">INDIRECT(MB$203&amp;ROW())*MB$205</f>
        <v>0</v>
      </c>
      <c r="MC176" s="696" cm="1">
        <f t="array" aca="1" ref="MC176" ca="1">IF($MB176=0,0,INDIRECT(MC$203&amp;ROW())*MC$205)</f>
        <v>0</v>
      </c>
      <c r="MD176" s="696" cm="1">
        <f t="array" aca="1" ref="MD176" ca="1">IF($MB176=0,0,INDIRECT(MD$203&amp;ROW())*MD$205)</f>
        <v>0</v>
      </c>
      <c r="ME176" s="696" cm="1">
        <f t="array" aca="1" ref="ME176" ca="1">IF($MB176=0,0,INDIRECT(ME$203&amp;ROW())*ME$205)</f>
        <v>0</v>
      </c>
      <c r="MF176" s="696" cm="1">
        <f t="array" aca="1" ref="MF176" ca="1">IF($MB176=0,0,INDIRECT(MF$203&amp;ROW())*MF$205)</f>
        <v>0</v>
      </c>
      <c r="MG176" s="696" cm="1">
        <f t="array" aca="1" ref="MG176" ca="1">INDIRECT(MG$203&amp;ROW())*MG$205</f>
        <v>0</v>
      </c>
      <c r="MH176" s="696" cm="1">
        <f t="array" aca="1" ref="MH176" ca="1">IF($MG176=0,0,INDIRECT(MH$203&amp;ROW())*MH$205)</f>
        <v>0</v>
      </c>
      <c r="MI176" s="696" cm="1">
        <f t="array" aca="1" ref="MI176" ca="1">IF($MG176=0,0,INDIRECT(MI$203&amp;ROW())*MI$205)</f>
        <v>0</v>
      </c>
      <c r="MJ176" s="696" cm="1">
        <f t="array" aca="1" ref="MJ176" ca="1">INDIRECT(MJ$203&amp;ROW())*MJ$205</f>
        <v>0</v>
      </c>
      <c r="MK176" s="696" cm="1">
        <f t="array" aca="1" ref="MK176" ca="1">INDIRECT(MK$203&amp;ROW())*MK$205</f>
        <v>0</v>
      </c>
      <c r="ML176" s="696" cm="1">
        <f t="array" aca="1" ref="ML176" ca="1">INDIRECT(ML$203&amp;ROW())*ML$205</f>
        <v>0</v>
      </c>
      <c r="MM176" s="696" cm="1">
        <f t="array" aca="1" ref="MM176" ca="1">INDIRECT(MM$203&amp;ROW())*MM$205</f>
        <v>6</v>
      </c>
      <c r="MN176" s="696" cm="1">
        <f t="array" aca="1" ref="MN176" ca="1">INDIRECT(MN$203&amp;ROW())*MN$205</f>
        <v>0</v>
      </c>
      <c r="MO176" s="696" cm="1">
        <f t="array" aca="1" ref="MO176" ca="1">INDIRECT(MO$203&amp;ROW())*MO$205</f>
        <v>2</v>
      </c>
      <c r="MP176" s="696" cm="1">
        <f t="array" aca="1" ref="MP176" ca="1">INDIRECT(MP$203&amp;ROW())*MP$205</f>
        <v>2</v>
      </c>
      <c r="MQ176" s="696" cm="1">
        <f t="array" aca="1" ref="MQ176" ca="1">INDIRECT(MQ$203&amp;ROW())*MQ$205</f>
        <v>2</v>
      </c>
      <c r="MR176" s="696" cm="1">
        <f t="array" aca="1" ref="MR176" ca="1">INDIRECT(MR$203&amp;ROW())*MR$205</f>
        <v>2</v>
      </c>
      <c r="MS176" s="696" cm="1">
        <f t="array" aca="1" ref="MS176" ca="1">INDIRECT(MS$203&amp;ROW())*MS$205</f>
        <v>2</v>
      </c>
      <c r="MT176" s="696" cm="1">
        <f t="array" aca="1" ref="MT176" ca="1">INDIRECT(MT$203&amp;ROW())*MT$205</f>
        <v>1</v>
      </c>
      <c r="MU176" s="696" cm="1">
        <f t="array" aca="1" ref="MU176" ca="1">INDIRECT(MU$203&amp;ROW())*MU$205</f>
        <v>0</v>
      </c>
      <c r="MV176" s="696" cm="1">
        <f t="array" aca="1" ref="MV176" ca="1">IF(INDIRECT(MV$203&amp;ROW())="-",0,INDIRECT(MV$203&amp;ROW())*MV$205)</f>
        <v>4.3643999999999998</v>
      </c>
      <c r="MW176" s="696" cm="1">
        <f t="array" aca="1" ref="MW176" ca="1">INDIRECT(MW$203&amp;ROW())*MW$205</f>
        <v>0</v>
      </c>
      <c r="MX176" s="696" cm="1">
        <f t="array" aca="1" ref="MX176" ca="1">INDIRECT(MX$203&amp;ROW())*MX$205</f>
        <v>0</v>
      </c>
      <c r="MY176" s="696" cm="1">
        <f t="array" aca="1" ref="MY176" ca="1">INDIRECT(MY$203&amp;ROW())*MY$205</f>
        <v>0</v>
      </c>
      <c r="NA176" s="701">
        <f t="shared" si="277"/>
        <v>0.37438048780487804</v>
      </c>
      <c r="NB176" s="617">
        <f t="shared" si="278"/>
        <v>0.45125714285714291</v>
      </c>
      <c r="NC176" s="695">
        <f t="shared" si="279"/>
        <v>2.6553846153846154E-2</v>
      </c>
      <c r="ND176" s="697">
        <f t="shared" si="280"/>
        <v>0.47138518518518518</v>
      </c>
      <c r="NE176" s="694">
        <f t="shared" si="281"/>
        <v>0.33089416550026307</v>
      </c>
      <c r="NF176" s="682" t="str">
        <f t="shared" si="282"/>
        <v>C</v>
      </c>
      <c r="NH176" s="606" t="s">
        <v>8590</v>
      </c>
      <c r="NI176" s="563" t="str">
        <f t="shared" ref="NI176:NI196" si="381">IF(N176&gt;=0.75,"A",IF(N176&gt;=0.5,"B",IF(N176&gt;=0.25,"C","D")))</f>
        <v>C</v>
      </c>
      <c r="NJ176" s="563" t="str">
        <f t="shared" si="283"/>
        <v>C</v>
      </c>
      <c r="NK176" s="563" t="str">
        <f t="shared" ca="1" si="284"/>
        <v>C</v>
      </c>
      <c r="NL176" s="563" t="str">
        <f t="shared" ca="1" si="285"/>
        <v>C</v>
      </c>
      <c r="NM176" s="563" t="str">
        <f t="shared" ca="1" si="286"/>
        <v>C</v>
      </c>
      <c r="NN176" s="563" t="str">
        <f t="shared" ca="1" si="306"/>
        <v>C</v>
      </c>
      <c r="NO176" s="563" t="str">
        <f t="shared" ca="1" si="307"/>
        <v>C</v>
      </c>
      <c r="NP176" s="606" t="str">
        <f t="shared" si="287"/>
        <v>-</v>
      </c>
      <c r="NQ176" s="682" t="str">
        <f t="shared" si="288"/>
        <v>-</v>
      </c>
      <c r="NR176" s="682" t="e">
        <f>IF(OR(AND(NI176="A",OR(NJ176="C",NJ176="D")),AND(NI176="A",OR(#REF!="C",#REF!="D")),AND(NI176="B",OR(NJ176="D",#REF!="D")),AND(OR(NI176="C",NI176="D"),OR(NJ176="A",NJ176="B")),AND(OR(NI176="C",NI176="D"),OR(#REF!="A",#REF!="B")),AND(OR(NJ176="A",#REF!="A",NJ176="B",#REF!="B"),OR(NP176="-",NQ176="-")),AND(OR(NJ176="C",#REF!="C",NJ176="D",#REF!="D"),NP176="Yes")),"Yes","-")</f>
        <v>#REF!</v>
      </c>
      <c r="NS176" s="607"/>
      <c r="NT176" s="619">
        <f t="shared" si="289"/>
        <v>0.46489999999999998</v>
      </c>
      <c r="NU176" s="619">
        <f t="shared" si="290"/>
        <v>0.33089416550026307</v>
      </c>
      <c r="NV176" s="619">
        <f t="shared" ca="1" si="291"/>
        <v>0.26235889034302246</v>
      </c>
      <c r="NW176" s="619">
        <f t="shared" ca="1" si="308"/>
        <v>0.30473808894813881</v>
      </c>
      <c r="NX176" s="619">
        <f t="shared" ca="1" si="309"/>
        <v>0.32897408476275664</v>
      </c>
      <c r="NY176" s="620">
        <f t="shared" ca="1" si="310"/>
        <v>0.31452796594436128</v>
      </c>
      <c r="NZ176" s="620">
        <f t="shared" ca="1" si="311"/>
        <v>0.37422376905032068</v>
      </c>
      <c r="OA176" s="705" t="s">
        <v>1188</v>
      </c>
      <c r="OB176" s="706" t="s">
        <v>1188</v>
      </c>
      <c r="OC176" s="494"/>
      <c r="OE176" s="606" t="s">
        <v>8590</v>
      </c>
      <c r="OF176" s="700" t="str">
        <f t="shared" ca="1" si="292"/>
        <v>C</v>
      </c>
      <c r="OG176" s="701">
        <f t="shared" ca="1" si="312"/>
        <v>0.30473808894813881</v>
      </c>
      <c r="OH176" s="705">
        <f t="shared" ca="1" si="368"/>
        <v>0.3241826950108459</v>
      </c>
      <c r="OI176" s="696">
        <f t="shared" ca="1" si="369"/>
        <v>0.4491209877038897</v>
      </c>
      <c r="OJ176" s="696">
        <f t="shared" ca="1" si="295"/>
        <v>3.7597868976934665E-2</v>
      </c>
      <c r="OK176" s="697">
        <f t="shared" ca="1" si="296"/>
        <v>0.40805080410088507</v>
      </c>
      <c r="OL176" s="696" cm="1">
        <f t="array" aca="1" ref="OL176" ca="1">INDIRECT(OL$203&amp;ROW())*OL$205</f>
        <v>0</v>
      </c>
      <c r="OM176" s="696" cm="1">
        <f t="array" aca="1" ref="OM176" ca="1">INDIRECT(OM$203&amp;ROW())*OM$205</f>
        <v>0</v>
      </c>
      <c r="ON176" s="696" cm="1">
        <f t="array" aca="1" ref="ON176" ca="1">INDIRECT(ON$203&amp;ROW())*ON$205</f>
        <v>0</v>
      </c>
      <c r="OO176" s="696" cm="1">
        <f t="array" aca="1" ref="OO176" ca="1">INDIRECT(OO$203&amp;ROW())*OO$205</f>
        <v>1.0790999999999999</v>
      </c>
      <c r="OP176" s="696" cm="1">
        <f t="array" aca="1" ref="OP176" ca="1">INDIRECT(OP$203&amp;ROW())*OP$205</f>
        <v>0.52769999999999995</v>
      </c>
      <c r="OQ176" s="696" cm="1">
        <f t="array" aca="1" ref="OQ176" ca="1">INDIRECT(OQ$203&amp;ROW())*OQ$205</f>
        <v>1.0566</v>
      </c>
      <c r="OR176" s="696" cm="1">
        <f t="array" aca="1" ref="OR176" ca="1">INDIRECT(OR$203&amp;ROW())*OR$205</f>
        <v>1.4141999999999999</v>
      </c>
      <c r="OS176" s="696" cm="1">
        <f t="array" aca="1" ref="OS176" ca="1">INDIRECT(OS$203&amp;ROW())*OS$205</f>
        <v>0</v>
      </c>
      <c r="OT176" s="696" cm="1">
        <f t="array" aca="1" ref="OT176" ca="1">INDIRECT(OT$203&amp;ROW())*OT$205</f>
        <v>0</v>
      </c>
      <c r="OU176" s="696" cm="1">
        <f t="array" aca="1" ref="OU176" ca="1">INDIRECT(OU$203&amp;ROW())*OU$205</f>
        <v>1.9304999999999999</v>
      </c>
      <c r="OV176" s="696" cm="1">
        <f t="array" aca="1" ref="OV176" ca="1">INDIRECT(OV$203&amp;ROW())*OV$205</f>
        <v>1.2161999999999999</v>
      </c>
      <c r="OW176" s="696" cm="1">
        <f t="array" aca="1" ref="OW176" ca="1">INDIRECT(OW$203&amp;ROW())*OW$205</f>
        <v>0</v>
      </c>
      <c r="OX176" s="696" cm="1">
        <f t="array" aca="1" ref="OX176" ca="1">INDIRECT(OX$203&amp;ROW())*OX$205</f>
        <v>0</v>
      </c>
      <c r="OY176" s="696" cm="1">
        <f t="array" aca="1" ref="OY176" ca="1">IF(INDIRECT(OY$203&amp;ROW())="-",0,INDIRECT(OY$203&amp;ROW())*OY$205)</f>
        <v>0.24811112000000002</v>
      </c>
      <c r="OZ176" s="696" cm="1">
        <f t="array" aca="1" ref="OZ176" ca="1">INDIRECT(OZ$203&amp;ROW())*OZ$205</f>
        <v>0</v>
      </c>
      <c r="PA176" s="696" cm="1">
        <f t="array" aca="1" ref="PA176" ca="1">IF(INDIRECT(PA$203&amp;ROW())="-",0,INDIRECT(PA$203&amp;ROW())*PA$205)</f>
        <v>0.28056783999999996</v>
      </c>
      <c r="PB176" s="705" cm="1">
        <f t="array" aca="1" ref="PB176" ca="1">INDIRECT(PB$203&amp;ROW())*PB$205</f>
        <v>0</v>
      </c>
      <c r="PC176" s="696" cm="1">
        <f t="array" aca="1" ref="PC176" ca="1">INDIRECT(PC$203&amp;ROW())*PC$205</f>
        <v>1.3946000000000001</v>
      </c>
      <c r="PD176" s="696" cm="1">
        <f t="array" aca="1" ref="PD176" ca="1">INDIRECT(PD$203&amp;ROW())*PD$205</f>
        <v>1.4683999999999999</v>
      </c>
      <c r="PE176" s="696" cm="1">
        <f t="array" aca="1" ref="PE176" ca="1">INDIRECT(PE$203&amp;ROW())*PE$205</f>
        <v>0</v>
      </c>
      <c r="PF176" s="696" cm="1">
        <f t="array" aca="1" ref="PF176" ca="1">INDIRECT(PF$203&amp;ROW())*PF$205</f>
        <v>1.3308</v>
      </c>
      <c r="PG176" s="696" cm="1">
        <f t="array" aca="1" ref="PG176" ca="1">IF(INDIRECT(PG$203&amp;ROW())="-",0,INDIRECT(PG$203&amp;ROW())*PG$205)</f>
        <v>0.30204999999999999</v>
      </c>
      <c r="PH176" s="696" cm="1">
        <f t="array" aca="1" ref="PH176" ca="1">INDIRECT(PH$203&amp;ROW())*PH$205</f>
        <v>0</v>
      </c>
      <c r="PI176" s="696" cm="1">
        <f t="array" aca="1" ref="PI176" ca="1">INDIRECT(PI$203&amp;ROW())*PI$205</f>
        <v>0</v>
      </c>
      <c r="PJ176" s="696" cm="1">
        <f t="array" aca="1" ref="PJ176" ca="1">INDIRECT(PJ$203&amp;ROW())*PJ$205</f>
        <v>0</v>
      </c>
      <c r="PK176" s="696" cm="1">
        <f t="array" aca="1" ref="PK176" ca="1">IF($PJ176=0,0,INDIRECT(PK$203&amp;ROW())*PK$205)</f>
        <v>0</v>
      </c>
      <c r="PL176" s="696" cm="1">
        <f t="array" aca="1" ref="PL176" ca="1">IF($MPE176=0,0,INDIRECT(PL$203&amp;ROW())*PL$205)</f>
        <v>0</v>
      </c>
      <c r="PM176" s="696" cm="1">
        <f t="array" aca="1" ref="PM176" ca="1">IF($MPE176=0,0,INDIRECT(PM$203&amp;ROW())*PM$205)</f>
        <v>0</v>
      </c>
      <c r="PN176" s="696" cm="1">
        <f t="array" aca="1" ref="PN176" ca="1">IF($PJ176=0,0,INDIRECT(PN$203&amp;ROW())*PN$205)</f>
        <v>0</v>
      </c>
      <c r="PO176" s="696" cm="1">
        <f t="array" aca="1" ref="PO176" ca="1">INDIRECT(PO$203&amp;ROW())*PO$205</f>
        <v>0</v>
      </c>
      <c r="PP176" s="696" cm="1">
        <f t="array" aca="1" ref="PP176" ca="1">IF($PO176=0,0,INDIRECT(PP$203&amp;ROW())*PP$205)</f>
        <v>0</v>
      </c>
      <c r="PQ176" s="696" cm="1">
        <f t="array" aca="1" ref="PQ176" ca="1">IF($PO176=0,0,INDIRECT(PQ$203&amp;ROW())*PQ$205)</f>
        <v>0</v>
      </c>
      <c r="PR176" s="696" cm="1">
        <f t="array" aca="1" ref="PR176" ca="1">INDIRECT(PR$203&amp;ROW())*PR$205</f>
        <v>0</v>
      </c>
      <c r="PS176" s="696" cm="1">
        <f t="array" aca="1" ref="PS176" ca="1">INDIRECT(PS$203&amp;ROW())*PS$205</f>
        <v>0</v>
      </c>
      <c r="PT176" s="696" cm="1">
        <f t="array" aca="1" ref="PT176" ca="1">INDIRECT(PT$203&amp;ROW())*PT$205</f>
        <v>0</v>
      </c>
      <c r="PU176" s="696" cm="1">
        <f t="array" aca="1" ref="PU176" ca="1">INDIRECT(PU$203&amp;ROW())*PU$205</f>
        <v>1.7696999999999998</v>
      </c>
      <c r="PV176" s="696" cm="1">
        <f t="array" aca="1" ref="PV176" ca="1">INDIRECT(PV$203&amp;ROW())*PV$205</f>
        <v>0</v>
      </c>
      <c r="PW176" s="696" cm="1">
        <f t="array" aca="1" ref="PW176" ca="1">INDIRECT(PW$203&amp;ROW())*PW$205</f>
        <v>1.0658000000000001</v>
      </c>
      <c r="PX176" s="696" cm="1">
        <f t="array" aca="1" ref="PX176" ca="1">INDIRECT(PX$203&amp;ROW())*PX$205</f>
        <v>1.1714</v>
      </c>
      <c r="PY176" s="696" cm="1">
        <f t="array" aca="1" ref="PY176" ca="1">INDIRECT(PY$203&amp;ROW())*PY$205</f>
        <v>1.1866000000000001</v>
      </c>
      <c r="PZ176" s="696" cm="1">
        <f t="array" aca="1" ref="PZ176" ca="1">INDIRECT(PZ$203&amp;ROW())*PZ$205</f>
        <v>0.17430000000000001</v>
      </c>
      <c r="QA176" s="696" cm="1">
        <f t="array" aca="1" ref="QA176" ca="1">INDIRECT(QA$203&amp;ROW())*QA$205</f>
        <v>0.31659999999999999</v>
      </c>
      <c r="QB176" s="696" cm="1">
        <f t="array" aca="1" ref="QB176" ca="1">INDIRECT(QB$203&amp;ROW())*QB$205</f>
        <v>0.79830000000000001</v>
      </c>
      <c r="QC176" s="696" cm="1">
        <f t="array" aca="1" ref="QC176" ca="1">INDIRECT(QC$203&amp;ROW())*QC$205</f>
        <v>0</v>
      </c>
      <c r="QD176" s="696" cm="1">
        <f t="array" aca="1" ref="QD176" ca="1">IF(INDIRECT(QD$203&amp;ROW())="-",0,INDIRECT(QD$203&amp;ROW())*QD$205)</f>
        <v>0.44669634000000003</v>
      </c>
      <c r="QE176" s="696" cm="1">
        <f t="array" aca="1" ref="QE176" ca="1">INDIRECT(QE$203&amp;ROW())*QE$205</f>
        <v>0</v>
      </c>
      <c r="QF176" s="696" cm="1">
        <f t="array" aca="1" ref="QF176" ca="1">INDIRECT(QF$203&amp;ROW())*QF$205</f>
        <v>0</v>
      </c>
      <c r="QG176" s="696" cm="1">
        <f t="array" aca="1" ref="QG176" ca="1">INDIRECT(QG$203&amp;ROW())*QG$205</f>
        <v>0</v>
      </c>
      <c r="QI176" s="606" t="s">
        <v>8590</v>
      </c>
      <c r="QJ176" s="700" t="str">
        <f t="shared" ca="1" si="297"/>
        <v>C</v>
      </c>
      <c r="QK176" s="701">
        <f t="shared" ca="1" si="313"/>
        <v>0.32897408476275664</v>
      </c>
      <c r="QL176" s="705">
        <f t="shared" ca="1" si="370"/>
        <v>0.3492372870509492</v>
      </c>
      <c r="QM176" s="696">
        <f t="shared" ca="1" si="371"/>
        <v>0.44580415799252038</v>
      </c>
      <c r="QN176" s="696">
        <f t="shared" ca="1" si="300"/>
        <v>2.2318491366446588E-2</v>
      </c>
      <c r="QO176" s="697">
        <f t="shared" ca="1" si="301"/>
        <v>0.49853640264111049</v>
      </c>
      <c r="QP176" s="696" cm="1">
        <f t="array" aca="1" ref="QP176" ca="1">INDIRECT(QP$203&amp;ROW())*QP$205</f>
        <v>0</v>
      </c>
      <c r="QQ176" s="696" cm="1">
        <f t="array" aca="1" ref="QQ176" ca="1">INDIRECT(QQ$203&amp;ROW())*QQ$205</f>
        <v>0</v>
      </c>
      <c r="QR176" s="696" cm="1">
        <f t="array" aca="1" ref="QR176" ca="1">INDIRECT(QR$203&amp;ROW())*QR$205</f>
        <v>0</v>
      </c>
      <c r="QS176" s="696" cm="1">
        <f t="array" aca="1" ref="QS176" ca="1">INDIRECT(QS$203&amp;ROW())*QS$205</f>
        <v>0.22471360933801068</v>
      </c>
      <c r="QT176" s="696" cm="1">
        <f t="array" aca="1" ref="QT176" ca="1">INDIRECT(QT$203&amp;ROW())*QT$205</f>
        <v>8.7442714716655143E-2</v>
      </c>
      <c r="QU176" s="696" cm="1">
        <f t="array" aca="1" ref="QU176" ca="1">INDIRECT(QU$203&amp;ROW())*QU$205</f>
        <v>0.35552804589042175</v>
      </c>
      <c r="QV176" s="696" cm="1">
        <f t="array" aca="1" ref="QV176" ca="1">INDIRECT(QV$203&amp;ROW())*QV$205</f>
        <v>0.24117831443907087</v>
      </c>
      <c r="QW176" s="696" cm="1">
        <f t="array" aca="1" ref="QW176" ca="1">INDIRECT(QW$203&amp;ROW())*QW$205</f>
        <v>0</v>
      </c>
      <c r="QX176" s="696" cm="1">
        <f t="array" aca="1" ref="QX176" ca="1">INDIRECT(QX$203&amp;ROW())*QX$205</f>
        <v>0</v>
      </c>
      <c r="QY176" s="696" cm="1">
        <f t="array" aca="1" ref="QY176" ca="1">INDIRECT(QY$203&amp;ROW())*QY$205</f>
        <v>0.13540247513535897</v>
      </c>
      <c r="QZ176" s="696" cm="1">
        <f t="array" aca="1" ref="QZ176" ca="1">INDIRECT(QZ$203&amp;ROW())*QZ$205</f>
        <v>0.27613248380770827</v>
      </c>
      <c r="RA176" s="696" cm="1">
        <f t="array" aca="1" ref="RA176" ca="1">INDIRECT(RA$203&amp;ROW())*RA$205</f>
        <v>0</v>
      </c>
      <c r="RB176" s="696" cm="1">
        <f t="array" aca="1" ref="RB176" ca="1">INDIRECT(RB$203&amp;ROW())*RB$205</f>
        <v>0</v>
      </c>
      <c r="RC176" s="696" cm="1">
        <f t="array" aca="1" ref="RC176" ca="1">IF(INDIRECT(RC$203&amp;ROW())="-",0,INDIRECT(RC$203&amp;ROW())*RC$205)</f>
        <v>2.9334451866569071E-2</v>
      </c>
      <c r="RD176" s="696" cm="1">
        <f t="array" aca="1" ref="RD176" ca="1">INDIRECT(RD$203&amp;ROW())*RD$205</f>
        <v>0</v>
      </c>
      <c r="RE176" s="696" cm="1">
        <f t="array" aca="1" ref="RE176" ca="1">IF(INDIRECT(RE$203&amp;ROW())="-",0,INDIRECT(RE$203&amp;ROW())*RE$205)</f>
        <v>2.010059901886346E-2</v>
      </c>
      <c r="RF176" s="705" cm="1">
        <f t="array" aca="1" ref="RF176" ca="1">INDIRECT(RF$203&amp;ROW())*RF$205</f>
        <v>0</v>
      </c>
      <c r="RG176" s="696" cm="1">
        <f t="array" aca="1" ref="RG176" ca="1">INDIRECT(RG$203&amp;ROW())*RG$205</f>
        <v>0.27650466908360405</v>
      </c>
      <c r="RH176" s="696" cm="1">
        <f t="array" aca="1" ref="RH176" ca="1">INDIRECT(RH$203&amp;ROW())*RH$205</f>
        <v>5.8387680780544585E-2</v>
      </c>
      <c r="RI176" s="696" cm="1">
        <f t="array" aca="1" ref="RI176" ca="1">INDIRECT(RI$203&amp;ROW())*RI$205</f>
        <v>0</v>
      </c>
      <c r="RJ176" s="696" cm="1">
        <f t="array" aca="1" ref="RJ176" ca="1">INDIRECT(RJ$203&amp;ROW())*RJ$205</f>
        <v>0.12226723336432462</v>
      </c>
      <c r="RK176" s="696" cm="1">
        <f t="array" aca="1" ref="RK176" ca="1">IF(INDIRECT(RK$203&amp;ROW())="-",0,INDIRECT(RK$203&amp;ROW())*RK$205)</f>
        <v>2.0857535930147442E-2</v>
      </c>
      <c r="RL176" s="696" cm="1">
        <f t="array" aca="1" ref="RL176" ca="1">INDIRECT(RL$203&amp;ROW())*RL$205</f>
        <v>0</v>
      </c>
      <c r="RM176" s="696" cm="1">
        <f t="array" aca="1" ref="RM176" ca="1">INDIRECT(RM$203&amp;ROW())*RM$205</f>
        <v>0</v>
      </c>
      <c r="RN176" s="696" cm="1">
        <f t="array" aca="1" ref="RN176" ca="1">INDIRECT(RN$203&amp;ROW())*RN$205</f>
        <v>0</v>
      </c>
      <c r="RO176" s="696" cm="1">
        <f t="array" aca="1" ref="RO176" ca="1">IF($RN176=0,0,INDIRECT(RO$203&amp;ROW())*RO$205)</f>
        <v>0</v>
      </c>
      <c r="RP176" s="696" cm="1">
        <f t="array" aca="1" ref="RP176" ca="1">IF($RN176=0,0,INDIRECT(RP$203&amp;ROW())*RP$205)</f>
        <v>0</v>
      </c>
      <c r="RQ176" s="696" cm="1">
        <f t="array" aca="1" ref="RQ176" ca="1">IF($RN176=0,0,INDIRECT(RQ$203&amp;ROW())*RQ$205)</f>
        <v>0</v>
      </c>
      <c r="RR176" s="696" cm="1">
        <f t="array" aca="1" ref="RR176" ca="1">IF($RN176=0,0,INDIRECT(RR$203&amp;ROW())*RR$205)</f>
        <v>0</v>
      </c>
      <c r="RS176" s="696" cm="1">
        <f t="array" aca="1" ref="RS176" ca="1">INDIRECT(RS$203&amp;ROW())*RS$205</f>
        <v>0</v>
      </c>
      <c r="RT176" s="696" cm="1">
        <f t="array" aca="1" ref="RT176" ca="1">IF($RS176=0,0,INDIRECT(RT$203&amp;ROW())*RT$205)</f>
        <v>0</v>
      </c>
      <c r="RU176" s="696" cm="1">
        <f t="array" aca="1" ref="RU176" ca="1">IF($RS176=0,0,INDIRECT(RU$203&amp;ROW())*RU$205)</f>
        <v>0</v>
      </c>
      <c r="RV176" s="696" cm="1">
        <f t="array" aca="1" ref="RV176" ca="1">INDIRECT(RV$203&amp;ROW())*RV$205</f>
        <v>0</v>
      </c>
      <c r="RW176" s="696" cm="1">
        <f t="array" aca="1" ref="RW176" ca="1">INDIRECT(RW$203&amp;ROW())*RW$205</f>
        <v>0</v>
      </c>
      <c r="RX176" s="696" cm="1">
        <f t="array" aca="1" ref="RX176" ca="1">INDIRECT(RX$203&amp;ROW())*RX$205</f>
        <v>0</v>
      </c>
      <c r="RY176" s="696" cm="1">
        <f t="array" aca="1" ref="RY176" ca="1">INDIRECT(RY$203&amp;ROW())*RY$205</f>
        <v>8.4396695370290389E-2</v>
      </c>
      <c r="RZ176" s="696" cm="1">
        <f t="array" aca="1" ref="RZ176" ca="1">INDIRECT(RZ$203&amp;ROW())*RZ$205</f>
        <v>0</v>
      </c>
      <c r="SA176" s="696" cm="1">
        <f t="array" aca="1" ref="SA176" ca="1">INDIRECT(SA$203&amp;ROW())*SA$205</f>
        <v>0.20458618579029147</v>
      </c>
      <c r="SB176" s="696" cm="1">
        <f t="array" aca="1" ref="SB176" ca="1">INDIRECT(SB$203&amp;ROW())*SB$205</f>
        <v>4.7124126502052749E-2</v>
      </c>
      <c r="SC176" s="696" cm="1">
        <f t="array" aca="1" ref="SC176" ca="1">INDIRECT(SC$203&amp;ROW())*SC$205</f>
        <v>5.4291606235991073E-2</v>
      </c>
      <c r="SD176" s="696" cm="1">
        <f t="array" aca="1" ref="SD176" ca="1">INDIRECT(SD$203&amp;ROW())*SD$205</f>
        <v>0.3072993885784252</v>
      </c>
      <c r="SE176" s="696" cm="1">
        <f t="array" aca="1" ref="SE176" ca="1">INDIRECT(SE$203&amp;ROW())*SE$205</f>
        <v>0.2585618210787391</v>
      </c>
      <c r="SF176" s="696" cm="1">
        <f t="array" aca="1" ref="SF176" ca="1">INDIRECT(SF$203&amp;ROW())*SF$205</f>
        <v>6.6118883241114992E-2</v>
      </c>
      <c r="SG176" s="696" cm="1">
        <f t="array" aca="1" ref="SG176" ca="1">INDIRECT(SG$203&amp;ROW())*SG$205</f>
        <v>0</v>
      </c>
      <c r="SH176" s="696" cm="1">
        <f t="array" aca="1" ref="SH176" ca="1">IF(INDIRECT(SH$203&amp;ROW())="-",0,INDIRECT(SH$203&amp;ROW())*SH$205)</f>
        <v>5.7231873934412071E-2</v>
      </c>
      <c r="SI176" s="696" cm="1">
        <f t="array" aca="1" ref="SI176" ca="1">INDIRECT(SI$203&amp;ROW())*SI$205</f>
        <v>0</v>
      </c>
      <c r="SJ176" s="696" cm="1">
        <f t="array" aca="1" ref="SJ176" ca="1">INDIRECT(SJ$203&amp;ROW())*SJ$205</f>
        <v>0</v>
      </c>
      <c r="SK176" s="696" cm="1">
        <f t="array" aca="1" ref="SK176" ca="1">INDIRECT(SK$203&amp;ROW())*SK$205</f>
        <v>0</v>
      </c>
      <c r="SN176" s="606" t="s">
        <v>8590</v>
      </c>
      <c r="SO176" s="707" cm="1">
        <f t="array" aca="1" ref="SO176" ca="1">INDIRECT(SO$203&amp;ROW())*SO$205</f>
        <v>0</v>
      </c>
      <c r="SP176" s="707" cm="1">
        <f t="array" aca="1" ref="SP176" ca="1">INDIRECT(SP$203&amp;ROW())*SP$205</f>
        <v>0</v>
      </c>
      <c r="SQ176" s="707" cm="1">
        <f t="array" aca="1" ref="SQ176" ca="1">INDIRECT(SQ$203&amp;ROW())*SQ$205</f>
        <v>0</v>
      </c>
      <c r="SR176" s="707" cm="1">
        <f t="array" aca="1" ref="SR176" ca="1">INDIRECT(SR$203&amp;ROW())*SR$205</f>
        <v>3</v>
      </c>
      <c r="SS176" s="707" cm="1">
        <f t="array" aca="1" ref="SS176" ca="1">INDIRECT(SS$203&amp;ROW())*SS$205</f>
        <v>1</v>
      </c>
      <c r="ST176" s="707" cm="1">
        <f t="array" aca="1" ref="ST176" ca="1">INDIRECT(ST$203&amp;ROW())*ST$205</f>
        <v>2</v>
      </c>
      <c r="SU176" s="707" cm="1">
        <f t="array" aca="1" ref="SU176" ca="1">INDIRECT(SU$203&amp;ROW())*SU$205</f>
        <v>3</v>
      </c>
      <c r="SV176" s="707" cm="1">
        <f t="array" aca="1" ref="SV176" ca="1">INDIRECT(SV$203&amp;ROW())*SV$205</f>
        <v>0</v>
      </c>
      <c r="SW176" s="707" cm="1">
        <f t="array" aca="1" ref="SW176" ca="1">INDIRECT(SW$203&amp;ROW())*SW$205</f>
        <v>0</v>
      </c>
      <c r="SX176" s="707" cm="1">
        <f t="array" aca="1" ref="SX176" ca="1">INDIRECT(SX$203&amp;ROW())*SX$205</f>
        <v>3</v>
      </c>
      <c r="SY176" s="707" cm="1">
        <f t="array" aca="1" ref="SY176" ca="1">INDIRECT(SY$203&amp;ROW())*SY$205</f>
        <v>3</v>
      </c>
      <c r="SZ176" s="707" cm="1">
        <f t="array" aca="1" ref="SZ176" ca="1">INDIRECT(SZ$203&amp;ROW())*SZ$205</f>
        <v>0</v>
      </c>
      <c r="TA176" s="707" cm="1">
        <f t="array" aca="1" ref="TA176" ca="1">INDIRECT(TA$203&amp;ROW())*TA$205</f>
        <v>0</v>
      </c>
      <c r="TB176" s="696" cm="1">
        <f t="array" aca="1" ref="TB176" ca="1">IF(INDIRECT(TB$203&amp;ROW())="-",0,INDIRECT(TB$203&amp;ROW())*TB$205)</f>
        <v>0.34960000000000002</v>
      </c>
      <c r="TC176" s="707" cm="1">
        <f t="array" aca="1" ref="TC176" ca="1">INDIRECT(TC$203&amp;ROW())*TC$205</f>
        <v>0</v>
      </c>
      <c r="TD176" s="696" cm="1">
        <f t="array" aca="1" ref="TD176" ca="1">IF(INDIRECT(TD$203&amp;ROW())="-",0,INDIRECT(TD$203&amp;ROW())*TD$205)</f>
        <v>0.31759999999999999</v>
      </c>
      <c r="TE176" s="732" cm="1">
        <f t="array" aca="1" ref="TE176" ca="1">INDIRECT(TE$203&amp;ROW())*TE$205</f>
        <v>0</v>
      </c>
      <c r="TF176" s="707" cm="1">
        <f t="array" aca="1" ref="TF176" ca="1">INDIRECT(TF$203&amp;ROW())*TF$205</f>
        <v>2</v>
      </c>
      <c r="TG176" s="707" cm="1">
        <f t="array" aca="1" ref="TG176" ca="1">INDIRECT(TG$203&amp;ROW())*TG$205</f>
        <v>2</v>
      </c>
      <c r="TH176" s="707" cm="1">
        <f t="array" aca="1" ref="TH176" ca="1">INDIRECT(TH$203&amp;ROW())*TH$205</f>
        <v>0</v>
      </c>
      <c r="TI176" s="707" cm="1">
        <f t="array" aca="1" ref="TI176" ca="1">INDIRECT(TI$203&amp;ROW())*TI$205</f>
        <v>2</v>
      </c>
      <c r="TJ176" s="696" cm="1">
        <f t="array" aca="1" ref="TJ176" ca="1">IF(INDIRECT(TJ$203&amp;ROW())="-",0,INDIRECT(TJ$203&amp;ROW())*TJ$205)</f>
        <v>0.34520000000000001</v>
      </c>
      <c r="TK176" s="707" cm="1">
        <f t="array" aca="1" ref="TK176" ca="1">INDIRECT(TK$203&amp;ROW())*TK$205</f>
        <v>0</v>
      </c>
      <c r="TL176" s="707" cm="1">
        <f t="array" aca="1" ref="TL176" ca="1">INDIRECT(TL$203&amp;ROW())*TL$205</f>
        <v>0</v>
      </c>
      <c r="TM176" s="707" cm="1">
        <f t="array" aca="1" ref="TM176" ca="1">INDIRECT(TM$203&amp;ROW())*TM$205</f>
        <v>0</v>
      </c>
      <c r="TN176" s="707" cm="1">
        <f t="array" aca="1" ref="TN176" ca="1">IF($TM176=0,0,INDIRECT(TN$203&amp;ROW())*TN$205)</f>
        <v>0</v>
      </c>
      <c r="TO176" s="707" cm="1">
        <f t="array" aca="1" ref="TO176" ca="1">IF($TM176=0,0,INDIRECT(TO$203&amp;ROW())*TO$205)</f>
        <v>0</v>
      </c>
      <c r="TP176" s="707" cm="1">
        <f t="array" aca="1" ref="TP176" ca="1">IF($TM176=0,0,INDIRECT(TP$203&amp;ROW())*TP$205)</f>
        <v>0</v>
      </c>
      <c r="TQ176" s="707" cm="1">
        <f t="array" aca="1" ref="TQ176" ca="1">IF($TM176=0,0,INDIRECT(TQ$203&amp;ROW())*TQ$205)</f>
        <v>0</v>
      </c>
      <c r="TR176" s="707" cm="1">
        <f t="array" aca="1" ref="TR176" ca="1">INDIRECT(TR$203&amp;ROW())*TR$205</f>
        <v>0</v>
      </c>
      <c r="TS176" s="707" cm="1">
        <f t="array" aca="1" ref="TS176" ca="1">IF($TR176=0,0,INDIRECT(TS$203&amp;ROW())*TS$205)</f>
        <v>0</v>
      </c>
      <c r="TT176" s="707" cm="1">
        <f t="array" aca="1" ref="TT176" ca="1">IF($TR176=0,0,INDIRECT(TT$203&amp;ROW())*TT$205)</f>
        <v>0</v>
      </c>
      <c r="TU176" s="707" cm="1">
        <f t="array" aca="1" ref="TU176" ca="1">INDIRECT(TU$203&amp;ROW())*TU$205</f>
        <v>0</v>
      </c>
      <c r="TV176" s="707" cm="1">
        <f t="array" aca="1" ref="TV176" ca="1">INDIRECT(TV$203&amp;ROW())*TV$205</f>
        <v>0</v>
      </c>
      <c r="TW176" s="707" cm="1">
        <f t="array" aca="1" ref="TW176" ca="1">INDIRECT(TW$203&amp;ROW())*TW$205</f>
        <v>0</v>
      </c>
      <c r="TX176" s="707" cm="1">
        <f t="array" aca="1" ref="TX176" ca="1">INDIRECT(TX$203&amp;ROW())*TX$205</f>
        <v>3</v>
      </c>
      <c r="TY176" s="707" cm="1">
        <f t="array" aca="1" ref="TY176" ca="1">INDIRECT(TY$203&amp;ROW())*TY$205</f>
        <v>0</v>
      </c>
      <c r="TZ176" s="707" cm="1">
        <f t="array" aca="1" ref="TZ176" ca="1">INDIRECT(TZ$203&amp;ROW())*TZ$205</f>
        <v>2</v>
      </c>
      <c r="UA176" s="707" cm="1">
        <f t="array" aca="1" ref="UA176" ca="1">INDIRECT(UA$203&amp;ROW())*UA$205</f>
        <v>2</v>
      </c>
      <c r="UB176" s="707" cm="1">
        <f t="array" aca="1" ref="UB176" ca="1">INDIRECT(UB$203&amp;ROW())*UB$205</f>
        <v>2</v>
      </c>
      <c r="UC176" s="707" cm="1">
        <f t="array" aca="1" ref="UC176" ca="1">INDIRECT(UC$203&amp;ROW())*UC$205</f>
        <v>1</v>
      </c>
      <c r="UD176" s="707" cm="1">
        <f t="array" aca="1" ref="UD176" ca="1">INDIRECT(UD$203&amp;ROW())*UD$205</f>
        <v>1</v>
      </c>
      <c r="UE176" s="707" cm="1">
        <f t="array" aca="1" ref="UE176" ca="1">INDIRECT(UE$203&amp;ROW())*UE$205</f>
        <v>1</v>
      </c>
      <c r="UF176" s="707" cm="1">
        <f t="array" aca="1" ref="UF176" ca="1">INDIRECT(UF$203&amp;ROW())*UF$205</f>
        <v>0</v>
      </c>
      <c r="UG176" s="696" cm="1">
        <f t="array" aca="1" ref="UG176" ca="1">IF(INDIRECT(UG$203&amp;ROW())="-",0,INDIRECT(UG$203&amp;ROW())*UG$205)</f>
        <v>0.72740000000000005</v>
      </c>
      <c r="UH176" s="707" cm="1">
        <f t="array" aca="1" ref="UH176" ca="1">INDIRECT(UH$203&amp;ROW())*UH$205</f>
        <v>0</v>
      </c>
      <c r="UI176" s="707" cm="1">
        <f t="array" aca="1" ref="UI176" ca="1">INDIRECT(UI$203&amp;ROW())*UI$205</f>
        <v>0</v>
      </c>
      <c r="UJ176" s="707" cm="1">
        <f t="array" aca="1" ref="UJ176" ca="1">INDIRECT(UJ$203&amp;ROW())*UJ$205</f>
        <v>0</v>
      </c>
      <c r="UM176" s="606" t="s">
        <v>8590</v>
      </c>
      <c r="UN176" s="616">
        <f t="shared" ca="1" si="376"/>
        <v>-0.97111609266078391</v>
      </c>
      <c r="UO176" s="616">
        <f t="shared" ca="1" si="376"/>
        <v>-0.6225347970107441</v>
      </c>
      <c r="UP176" s="616">
        <f t="shared" ca="1" si="376"/>
        <v>-0.88618201963763954</v>
      </c>
      <c r="UQ176" s="616">
        <f t="shared" ca="1" si="376"/>
        <v>0.29355872991449461</v>
      </c>
      <c r="UR176" s="616">
        <f t="shared" ca="1" si="376"/>
        <v>-0.80643931126992341</v>
      </c>
      <c r="US176" s="616">
        <f t="shared" ca="1" si="376"/>
        <v>-0.58431765714611894</v>
      </c>
      <c r="UT176" s="616">
        <f t="shared" ca="1" si="376"/>
        <v>0.30690415393182785</v>
      </c>
      <c r="UU176" s="616">
        <f t="shared" ca="1" si="376"/>
        <v>-2.7006681232545957</v>
      </c>
      <c r="UV176" s="616">
        <f t="shared" ca="1" si="376"/>
        <v>-2.9818796741717466</v>
      </c>
      <c r="UW176" s="616">
        <f t="shared" ca="1" si="376"/>
        <v>0.6421874155054268</v>
      </c>
      <c r="UX176" s="616">
        <f t="shared" ca="1" si="376"/>
        <v>0.28247365722383649</v>
      </c>
      <c r="UY176" s="616">
        <f t="shared" ca="1" si="376"/>
        <v>-0.67270887390575207</v>
      </c>
      <c r="UZ176" s="616">
        <f t="shared" ca="1" si="376"/>
        <v>-0.80238258590915801</v>
      </c>
      <c r="VA176" s="616">
        <f t="shared" ca="1" si="376"/>
        <v>-0.75861827847358831</v>
      </c>
      <c r="VB176" s="616">
        <f t="shared" ca="1" si="376"/>
        <v>-0.76400504167427041</v>
      </c>
      <c r="VC176" s="616">
        <f t="shared" ca="1" si="376"/>
        <v>-0.97793419615058641</v>
      </c>
      <c r="VD176" s="616">
        <f t="shared" ca="1" si="375"/>
        <v>-1.5772186114663853</v>
      </c>
      <c r="VE176" s="616">
        <f t="shared" ca="1" si="375"/>
        <v>3.9909080070471406E-2</v>
      </c>
      <c r="VF176" s="616">
        <f t="shared" ca="1" si="375"/>
        <v>7.1631593782223293E-2</v>
      </c>
      <c r="VG176" s="616">
        <f t="shared" ca="1" si="375"/>
        <v>-0.89462372206681784</v>
      </c>
      <c r="VH176" s="616">
        <f t="shared" ca="1" si="375"/>
        <v>-0.12784420028857393</v>
      </c>
      <c r="VI176" s="616">
        <f t="shared" ca="1" si="375"/>
        <v>-0.85720512743421251</v>
      </c>
      <c r="VJ176" s="616">
        <f t="shared" ca="1" si="375"/>
        <v>-0.90132677458943244</v>
      </c>
      <c r="VK176" s="616">
        <f t="shared" ca="1" si="375"/>
        <v>-1.8355388391984859</v>
      </c>
      <c r="VL176" s="616">
        <f t="shared" ca="1" si="375"/>
        <v>-0.83864555511817418</v>
      </c>
      <c r="VM176" s="616">
        <f t="shared" ca="1" si="375"/>
        <v>-0.57201237404204519</v>
      </c>
      <c r="VN176" s="616">
        <f t="shared" ca="1" si="375"/>
        <v>-0.62639799545694341</v>
      </c>
      <c r="VO176" s="616">
        <f t="shared" ca="1" si="375"/>
        <v>-0.42150866262694142</v>
      </c>
      <c r="VP176" s="616">
        <f t="shared" ca="1" si="338"/>
        <v>-0.46221149066820022</v>
      </c>
      <c r="VQ176" s="616">
        <f t="shared" ca="1" si="338"/>
        <v>-0.77889442244162177</v>
      </c>
      <c r="VR176" s="616">
        <f t="shared" ca="1" si="338"/>
        <v>-0.64202286734458469</v>
      </c>
      <c r="VS176" s="616">
        <f t="shared" ca="1" si="338"/>
        <v>-0.40481357988865657</v>
      </c>
      <c r="VT176" s="616">
        <f t="shared" ca="1" si="338"/>
        <v>-0.3878135405833677</v>
      </c>
      <c r="VU176" s="616">
        <f t="shared" ca="1" si="338"/>
        <v>-0.82130507758946303</v>
      </c>
      <c r="VV176" s="616">
        <f t="shared" ca="1" si="338"/>
        <v>-0.64337789451099625</v>
      </c>
      <c r="VW176" s="616">
        <f t="shared" ca="1" si="338"/>
        <v>0.66845613582062358</v>
      </c>
      <c r="VX176" s="616">
        <f t="shared" ca="1" si="338"/>
        <v>-0.78524029103755877</v>
      </c>
      <c r="VY176" s="616">
        <f t="shared" ca="1" si="338"/>
        <v>0.70583605694264007</v>
      </c>
      <c r="VZ176" s="616">
        <f t="shared" ca="1" si="338"/>
        <v>0.68442622420316401</v>
      </c>
      <c r="WA176" s="616">
        <f t="shared" ca="1" si="338"/>
        <v>0.92808016936885662</v>
      </c>
      <c r="WB176" s="616">
        <f t="shared" ca="1" si="338"/>
        <v>0.33435322352896929</v>
      </c>
      <c r="WC176" s="616">
        <f t="shared" ca="1" si="338"/>
        <v>0.47817673461028487</v>
      </c>
      <c r="WD176" s="616">
        <f t="shared" ca="1" si="347"/>
        <v>-0.51586207793649097</v>
      </c>
      <c r="WE176" s="616">
        <f t="shared" ca="1" si="347"/>
        <v>-1.7097470492691516</v>
      </c>
      <c r="WF176" s="616">
        <f t="shared" ca="1" si="347"/>
        <v>0.20267322841673815</v>
      </c>
      <c r="WG176" s="616">
        <f t="shared" ca="1" si="347"/>
        <v>-1.008197359876486</v>
      </c>
      <c r="WH176" s="616">
        <f t="shared" ca="1" si="347"/>
        <v>-1.0816125322340113</v>
      </c>
      <c r="WI176" s="627">
        <f t="shared" ca="1" si="347"/>
        <v>-0.9831420375936909</v>
      </c>
      <c r="WL176" s="606" t="s">
        <v>8590</v>
      </c>
      <c r="WM176" s="700" t="str">
        <f t="shared" ca="1" si="321"/>
        <v>C</v>
      </c>
      <c r="WN176" s="479">
        <f t="shared" ca="1" si="322"/>
        <v>0.31452796594436128</v>
      </c>
      <c r="WO176" s="495">
        <f t="shared" ca="1" si="372"/>
        <v>0.36614532191135496</v>
      </c>
      <c r="WP176" s="458">
        <f t="shared" ca="1" si="372"/>
        <v>0.44143429850117055</v>
      </c>
      <c r="WQ176" s="458">
        <f t="shared" ca="1" si="372"/>
        <v>6.1372871895852166E-2</v>
      </c>
      <c r="WR176" s="459">
        <f t="shared" ca="1" si="372"/>
        <v>0.38915937146906743</v>
      </c>
      <c r="WS176" s="495">
        <f t="shared" ca="1" si="323"/>
        <v>-0.75597496329837255</v>
      </c>
      <c r="WT176" s="458">
        <f t="shared" ca="1" si="324"/>
        <v>-0.60136050770467675</v>
      </c>
      <c r="WU176" s="458">
        <f t="shared" ca="1" si="325"/>
        <v>-0.75463894795492648</v>
      </c>
      <c r="WV176" s="459">
        <f t="shared" ca="1" si="326"/>
        <v>-0.35788356402258187</v>
      </c>
      <c r="WW176" s="484">
        <f t="shared" ca="1" si="352"/>
        <v>-0.7262006140917342</v>
      </c>
      <c r="WX176" s="484">
        <f t="shared" ca="1" si="352"/>
        <v>-0.37545073607717977</v>
      </c>
      <c r="WY176" s="484">
        <f t="shared" ca="1" si="352"/>
        <v>-0.64522912849816527</v>
      </c>
      <c r="WZ176" s="484">
        <f t="shared" ca="1" si="352"/>
        <v>0.10559307515024371</v>
      </c>
      <c r="XA176" s="484">
        <f t="shared" ca="1" si="352"/>
        <v>-0.42555802455713854</v>
      </c>
      <c r="XB176" s="484">
        <f t="shared" ca="1" si="352"/>
        <v>-0.30869501827029461</v>
      </c>
      <c r="XC176" s="484">
        <f t="shared" ca="1" si="352"/>
        <v>0.14467461816346364</v>
      </c>
      <c r="XD176" s="484">
        <f t="shared" ca="1" si="348"/>
        <v>-1.3851726804172821</v>
      </c>
      <c r="XE176" s="484">
        <f t="shared" ca="1" si="348"/>
        <v>-1.4638047320509104</v>
      </c>
      <c r="XF176" s="484">
        <f t="shared" ca="1" si="348"/>
        <v>0.41324760187774212</v>
      </c>
      <c r="XG176" s="484">
        <f t="shared" ca="1" si="348"/>
        <v>0.1145148206385433</v>
      </c>
      <c r="XH176" s="484">
        <f t="shared" ca="1" si="348"/>
        <v>-0.33958343954762366</v>
      </c>
      <c r="XI176" s="484">
        <f t="shared" ca="1" si="348"/>
        <v>-0.56078518929191046</v>
      </c>
      <c r="XJ176" s="484">
        <f t="shared" ca="1" si="348"/>
        <v>-0.5383913922327056</v>
      </c>
      <c r="XK176" s="484">
        <f t="shared" ca="1" si="348"/>
        <v>-0.54267278110123429</v>
      </c>
      <c r="XL176" s="484">
        <f t="shared" ca="1" si="348"/>
        <v>-0.86390706887942803</v>
      </c>
      <c r="XM176" s="484">
        <f t="shared" ca="1" si="349"/>
        <v>-1.1895382767679479</v>
      </c>
      <c r="XN176" s="484">
        <f t="shared" ca="1" si="349"/>
        <v>2.7828601533139714E-2</v>
      </c>
      <c r="XO176" s="484">
        <f t="shared" ca="1" si="349"/>
        <v>5.2591916154908339E-2</v>
      </c>
      <c r="XP176" s="484">
        <f t="shared" ca="1" si="349"/>
        <v>-0.57255918212276347</v>
      </c>
      <c r="XQ176" s="484">
        <f t="shared" ca="1" si="349"/>
        <v>-8.50675308720171E-2</v>
      </c>
      <c r="XR176" s="484">
        <f t="shared" ca="1" si="349"/>
        <v>-0.75005448650493589</v>
      </c>
      <c r="XS176" s="484">
        <f t="shared" ca="1" si="349"/>
        <v>-0.55611861992167977</v>
      </c>
      <c r="XT176" s="484">
        <f t="shared" ca="1" si="349"/>
        <v>-1.1147227370452404</v>
      </c>
      <c r="XU176" s="484">
        <f t="shared" ca="1" si="349"/>
        <v>-0.63720289277878872</v>
      </c>
      <c r="XV176" s="484">
        <f t="shared" ca="1" si="349"/>
        <v>-0.30179372854458303</v>
      </c>
      <c r="XW176" s="484">
        <f t="shared" ca="1" si="349"/>
        <v>-0.40427726626791127</v>
      </c>
      <c r="XX176" s="484">
        <f t="shared" ca="1" si="349"/>
        <v>-0.20379943838012618</v>
      </c>
      <c r="XY176" s="484">
        <f t="shared" ca="1" si="349"/>
        <v>-0.24303080179333969</v>
      </c>
      <c r="XZ176" s="484">
        <f t="shared" ca="1" si="349"/>
        <v>-0.56968338057380219</v>
      </c>
      <c r="YA176" s="484">
        <f t="shared" ca="1" si="349"/>
        <v>-0.43779539324227229</v>
      </c>
      <c r="YB176" s="484">
        <f t="shared" ca="1" si="358"/>
        <v>-0.21272953623148902</v>
      </c>
      <c r="YC176" s="484">
        <f t="shared" ca="1" si="359"/>
        <v>-0.17304240180829866</v>
      </c>
      <c r="YD176" s="484">
        <f t="shared" ca="1" si="360"/>
        <v>-0.6068623218308542</v>
      </c>
      <c r="YE176" s="484">
        <f t="shared" ca="1" si="361"/>
        <v>-0.46342509741627064</v>
      </c>
      <c r="YF176" s="484">
        <f t="shared" ca="1" si="362"/>
        <v>0.39432227452058582</v>
      </c>
      <c r="YG176" s="484">
        <f t="shared" ca="1" si="354"/>
        <v>-0.54699838673676349</v>
      </c>
      <c r="YH176" s="484">
        <f t="shared" ca="1" si="354"/>
        <v>0.3761400347447329</v>
      </c>
      <c r="YI176" s="484">
        <f t="shared" ca="1" si="354"/>
        <v>0.40086843951579315</v>
      </c>
      <c r="YJ176" s="484">
        <f t="shared" ca="1" si="354"/>
        <v>0.55062996448654267</v>
      </c>
      <c r="YK176" s="484">
        <f t="shared" ca="1" si="339"/>
        <v>5.8277766861099353E-2</v>
      </c>
      <c r="YL176" s="484">
        <f t="shared" ca="1" si="339"/>
        <v>0.15139075417761619</v>
      </c>
      <c r="YM176" s="484">
        <f t="shared" ca="1" si="339"/>
        <v>-0.41181269681670074</v>
      </c>
      <c r="YN176" s="484">
        <f t="shared" ca="1" si="339"/>
        <v>-1.2190496461289051</v>
      </c>
      <c r="YO176" s="484">
        <f t="shared" ca="1" si="339"/>
        <v>0.12446162957071889</v>
      </c>
      <c r="YP176" s="484">
        <f t="shared" ca="1" si="339"/>
        <v>-0.53716755334219179</v>
      </c>
      <c r="YQ176" s="484">
        <f t="shared" ca="1" si="339"/>
        <v>-0.78352011835031787</v>
      </c>
      <c r="YR176" s="484">
        <f t="shared" ca="1" si="339"/>
        <v>-0.73715989978774943</v>
      </c>
      <c r="YU176" s="606" t="s">
        <v>8590</v>
      </c>
      <c r="YV176" s="700" t="str">
        <f t="shared" ca="1" si="304"/>
        <v>C</v>
      </c>
      <c r="YW176" s="479">
        <f t="shared" ca="1" si="327"/>
        <v>0.37422376905032068</v>
      </c>
      <c r="YX176" s="495">
        <f t="shared" ca="1" si="373"/>
        <v>0.38630072188423359</v>
      </c>
      <c r="YY176" s="458">
        <f t="shared" ca="1" si="373"/>
        <v>0.46366980502084049</v>
      </c>
      <c r="YZ176" s="458">
        <f t="shared" ca="1" si="373"/>
        <v>3.5384850069773259E-2</v>
      </c>
      <c r="ZA176" s="459">
        <f t="shared" ca="1" si="373"/>
        <v>0.61153969922643536</v>
      </c>
      <c r="ZB176" s="495">
        <f t="shared" ca="1" si="328"/>
        <v>-1.082934883151718</v>
      </c>
      <c r="ZC176" s="458">
        <f t="shared" ca="1" si="329"/>
        <v>-0.53497657161827106</v>
      </c>
      <c r="ZD176" s="458">
        <f t="shared" ca="1" si="330"/>
        <v>-0.65784652741465521</v>
      </c>
      <c r="ZE176" s="459">
        <f t="shared" ca="1" si="331"/>
        <v>-0.12743287662971081</v>
      </c>
      <c r="ZF176" s="484">
        <f t="shared" ca="1" si="355"/>
        <v>-3.2485432480444082E-2</v>
      </c>
      <c r="ZG176" s="484">
        <f t="shared" ca="1" si="355"/>
        <v>-7.9385408814590788E-2</v>
      </c>
      <c r="ZH176" s="484">
        <f t="shared" ca="1" si="355"/>
        <v>-6.6861590023482048E-2</v>
      </c>
      <c r="ZI176" s="484">
        <f t="shared" ca="1" si="355"/>
        <v>2.1988880583922777E-2</v>
      </c>
      <c r="ZJ176" s="484">
        <f t="shared" ca="1" si="355"/>
        <v>-7.0517242631671764E-2</v>
      </c>
      <c r="ZK176" s="484">
        <f t="shared" ca="1" si="355"/>
        <v>-0.10387065741221455</v>
      </c>
      <c r="ZL176" s="484">
        <f t="shared" ca="1" si="355"/>
        <v>2.4672875513209128E-2</v>
      </c>
      <c r="ZM176" s="484">
        <f t="shared" ca="1" si="350"/>
        <v>-0.47801300388528062</v>
      </c>
      <c r="ZN176" s="484">
        <f t="shared" ca="1" si="350"/>
        <v>-0.60274616835421135</v>
      </c>
      <c r="ZO176" s="484">
        <f t="shared" ca="1" si="350"/>
        <v>2.8984588520071332E-2</v>
      </c>
      <c r="ZP176" s="484">
        <f t="shared" ca="1" si="350"/>
        <v>2.6000050859821721E-2</v>
      </c>
      <c r="ZQ176" s="484">
        <f t="shared" ca="1" si="350"/>
        <v>-1.1497069191506403E-2</v>
      </c>
      <c r="ZR176" s="484">
        <f t="shared" ca="1" si="350"/>
        <v>-4.5981105838852197E-2</v>
      </c>
      <c r="ZS176" s="484">
        <f t="shared" ca="1" si="350"/>
        <v>-6.3654609196175535E-2</v>
      </c>
      <c r="ZT176" s="484">
        <f t="shared" ca="1" si="350"/>
        <v>-2.7291061507312073E-2</v>
      </c>
      <c r="ZU176" s="484">
        <f t="shared" ca="1" si="350"/>
        <v>-6.1892516195395167E-2</v>
      </c>
      <c r="ZV176" s="484">
        <f t="shared" ca="1" si="351"/>
        <v>-8.3701405664608222E-2</v>
      </c>
      <c r="ZW176" s="484">
        <f t="shared" ca="1" si="351"/>
        <v>5.5175234891583769E-3</v>
      </c>
      <c r="ZX176" s="484">
        <f t="shared" ca="1" si="351"/>
        <v>2.0912013157790479E-3</v>
      </c>
      <c r="ZY176" s="484">
        <f t="shared" ca="1" si="351"/>
        <v>-9.6348193705378546E-2</v>
      </c>
      <c r="ZZ176" s="484">
        <f t="shared" ca="1" si="351"/>
        <v>-7.8155783354792625E-3</v>
      </c>
      <c r="AAA176" s="484">
        <f t="shared" ca="1" si="351"/>
        <v>-5.1793704359692078E-2</v>
      </c>
      <c r="AAB176" s="484">
        <f t="shared" ca="1" si="351"/>
        <v>-0.10150745433592355</v>
      </c>
      <c r="AAC176" s="484">
        <f t="shared" ca="1" si="351"/>
        <v>-2.7521574428998372E-2</v>
      </c>
      <c r="AAD176" s="484">
        <f t="shared" ca="1" si="351"/>
        <v>-7.8682240113631882E-2</v>
      </c>
      <c r="AAE176" s="484">
        <f t="shared" ca="1" si="351"/>
        <v>-4.0219644611828483E-2</v>
      </c>
      <c r="AAF176" s="484">
        <f t="shared" ca="1" si="351"/>
        <v>-6.120902348854227E-2</v>
      </c>
      <c r="AAG176" s="484">
        <f t="shared" ca="1" si="351"/>
        <v>-4.3018323338477257E-2</v>
      </c>
      <c r="AAH176" s="484">
        <f t="shared" ca="1" si="351"/>
        <v>-3.8008707897835295E-2</v>
      </c>
      <c r="AAI176" s="484">
        <f t="shared" ca="1" si="351"/>
        <v>-6.0338538063910964E-2</v>
      </c>
      <c r="AAJ176" s="484">
        <f t="shared" ca="1" si="351"/>
        <v>-5.2025335368730337E-2</v>
      </c>
      <c r="AAK176" s="484">
        <f t="shared" ca="1" si="363"/>
        <v>-3.3183772310049216E-2</v>
      </c>
      <c r="AAL176" s="484">
        <f t="shared" ca="1" si="364"/>
        <v>-1.741238539122681E-2</v>
      </c>
      <c r="AAM176" s="484">
        <f t="shared" ca="1" si="365"/>
        <v>-2.189532836791554E-2</v>
      </c>
      <c r="AAN176" s="484">
        <f t="shared" ca="1" si="366"/>
        <v>-6.1359063816095079E-2</v>
      </c>
      <c r="AAO176" s="484">
        <f t="shared" ca="1" si="367"/>
        <v>1.8805162954418208E-2</v>
      </c>
      <c r="AAP176" s="484">
        <f t="shared" ca="1" si="357"/>
        <v>-2.8906649957960041E-2</v>
      </c>
      <c r="AAQ176" s="484">
        <f t="shared" ca="1" si="357"/>
        <v>7.2202153341576855E-2</v>
      </c>
      <c r="AAR176" s="484">
        <f t="shared" ca="1" si="357"/>
        <v>1.612649398533611E-2</v>
      </c>
      <c r="AAS176" s="484">
        <f t="shared" ca="1" si="357"/>
        <v>2.5193481555402932E-2</v>
      </c>
      <c r="AAT176" s="484">
        <f t="shared" ca="1" si="340"/>
        <v>0.1027465411596778</v>
      </c>
      <c r="AAU176" s="484">
        <f t="shared" ca="1" si="340"/>
        <v>0.12363824729832018</v>
      </c>
      <c r="AAV176" s="484">
        <f t="shared" ca="1" si="340"/>
        <v>-3.4108224499601811E-2</v>
      </c>
      <c r="AAW176" s="484">
        <f t="shared" ca="1" si="340"/>
        <v>-6.3917050252045346E-2</v>
      </c>
      <c r="AAX176" s="484">
        <f t="shared" ca="1" si="340"/>
        <v>1.5946341295885427E-2</v>
      </c>
      <c r="AAY176" s="484">
        <f t="shared" ca="1" si="340"/>
        <v>-0.12312049482031152</v>
      </c>
      <c r="AAZ176" s="484">
        <f t="shared" ca="1" si="340"/>
        <v>-0.11856365915979221</v>
      </c>
      <c r="ABA176" s="484">
        <f t="shared" ca="1" si="340"/>
        <v>-0.10451532592333997</v>
      </c>
    </row>
    <row r="177" spans="1:729" ht="15" customHeight="1" x14ac:dyDescent="0.35">
      <c r="A177" s="498">
        <v>175</v>
      </c>
      <c r="B177" s="628"/>
      <c r="C177" s="606" t="s">
        <v>8623</v>
      </c>
      <c r="D177" s="629">
        <v>834</v>
      </c>
      <c r="E177" s="630" t="s">
        <v>8624</v>
      </c>
      <c r="F177" s="631" t="s">
        <v>1306</v>
      </c>
      <c r="G177" s="632">
        <v>59734.213000000003</v>
      </c>
      <c r="H177" s="504">
        <v>60816.325347598729</v>
      </c>
      <c r="I177" s="505">
        <v>1080</v>
      </c>
      <c r="J177" s="515" t="s">
        <v>8625</v>
      </c>
      <c r="K177" s="469">
        <v>1</v>
      </c>
      <c r="L177" s="735" t="s">
        <v>8625</v>
      </c>
      <c r="M177" s="817">
        <v>152</v>
      </c>
      <c r="N177" s="818">
        <v>0.42059999999999997</v>
      </c>
      <c r="O177" s="819">
        <v>0.55289999999999995</v>
      </c>
      <c r="P177" s="820">
        <v>0.24299999999999999</v>
      </c>
      <c r="Q177" s="821">
        <v>0.46589999999999998</v>
      </c>
      <c r="R177" s="818">
        <v>0.5595</v>
      </c>
      <c r="S177" s="822">
        <v>0.39290000000000003</v>
      </c>
      <c r="T177" s="822">
        <v>0.5625</v>
      </c>
      <c r="U177" s="822">
        <v>0.57245999999999997</v>
      </c>
      <c r="V177" s="822">
        <v>0.29920000000000002</v>
      </c>
      <c r="W177" s="515" t="s">
        <v>8626</v>
      </c>
      <c r="X177" s="875" t="s">
        <v>8627</v>
      </c>
      <c r="Y177" s="517">
        <v>5</v>
      </c>
      <c r="Z177" s="517">
        <v>3</v>
      </c>
      <c r="AA177" s="578" t="s">
        <v>8628</v>
      </c>
      <c r="AB177" s="903">
        <v>2019</v>
      </c>
      <c r="AC177" s="369">
        <v>0</v>
      </c>
      <c r="AD177" s="431" t="s">
        <v>1188</v>
      </c>
      <c r="AE177" s="817">
        <v>0</v>
      </c>
      <c r="AF177" s="634" t="s">
        <v>1188</v>
      </c>
      <c r="AG177" s="635" t="s">
        <v>1188</v>
      </c>
      <c r="AH177" s="636" t="s">
        <v>1188</v>
      </c>
      <c r="AI177" s="636" t="s">
        <v>1188</v>
      </c>
      <c r="AJ177" s="636" t="s">
        <v>1188</v>
      </c>
      <c r="AK177" s="637" t="s">
        <v>1188</v>
      </c>
      <c r="AL177" s="765" t="s">
        <v>1188</v>
      </c>
      <c r="AM177" s="639" t="s">
        <v>1188</v>
      </c>
      <c r="AN177" s="636" t="s">
        <v>1188</v>
      </c>
      <c r="AO177" s="636" t="s">
        <v>1188</v>
      </c>
      <c r="AP177" s="636" t="s">
        <v>1188</v>
      </c>
      <c r="AQ177" s="636" t="s">
        <v>1188</v>
      </c>
      <c r="AR177" s="636" t="s">
        <v>1188</v>
      </c>
      <c r="AS177" s="636" t="s">
        <v>1188</v>
      </c>
      <c r="AT177" s="636" t="s">
        <v>1188</v>
      </c>
      <c r="AU177" s="640" t="s">
        <v>1188</v>
      </c>
      <c r="AV177" s="785" t="s">
        <v>8629</v>
      </c>
      <c r="AW177" s="642" t="s">
        <v>1939</v>
      </c>
      <c r="AX177" s="643">
        <v>1</v>
      </c>
      <c r="AY177" s="802" t="s">
        <v>8630</v>
      </c>
      <c r="AZ177" s="645">
        <v>1</v>
      </c>
      <c r="BA177" s="603" t="s">
        <v>8631</v>
      </c>
      <c r="BB177" s="631" t="s">
        <v>1438</v>
      </c>
      <c r="BC177" s="646" t="s">
        <v>1439</v>
      </c>
      <c r="BD177" s="631" t="s">
        <v>1195</v>
      </c>
      <c r="BE177" s="631" t="s">
        <v>1317</v>
      </c>
      <c r="BF177" s="502">
        <v>2</v>
      </c>
      <c r="BG177" s="502">
        <v>2012</v>
      </c>
      <c r="BH177" s="502" t="s">
        <v>1197</v>
      </c>
      <c r="BI177" s="502">
        <v>2</v>
      </c>
      <c r="BJ177" s="534">
        <v>2</v>
      </c>
      <c r="BK177" s="502" t="s">
        <v>8632</v>
      </c>
      <c r="BL177" s="631" t="s">
        <v>1257</v>
      </c>
      <c r="BM177" s="551" t="s">
        <v>8633</v>
      </c>
      <c r="BN177" s="647">
        <v>1964</v>
      </c>
      <c r="BO177" s="557" t="s">
        <v>8634</v>
      </c>
      <c r="BP177" s="647">
        <v>2015</v>
      </c>
      <c r="BQ177" s="647">
        <v>1</v>
      </c>
      <c r="BR177" s="647" t="s">
        <v>1188</v>
      </c>
      <c r="BS177" s="647" t="s">
        <v>1188</v>
      </c>
      <c r="BT177" s="647" t="s">
        <v>1188</v>
      </c>
      <c r="BU177" s="647" t="s">
        <v>1188</v>
      </c>
      <c r="BV177" s="648" t="s">
        <v>1188</v>
      </c>
      <c r="BW177" s="649" t="s">
        <v>8635</v>
      </c>
      <c r="BX177" s="650">
        <v>1995</v>
      </c>
      <c r="BY177" s="647" t="s">
        <v>8636</v>
      </c>
      <c r="BZ177" s="651" t="s">
        <v>8637</v>
      </c>
      <c r="CA177" s="647">
        <v>2</v>
      </c>
      <c r="CB177" s="647" t="s">
        <v>1214</v>
      </c>
      <c r="CC177" s="649" t="s">
        <v>8635</v>
      </c>
      <c r="CD177" s="652">
        <v>2011</v>
      </c>
      <c r="CE177" s="647">
        <v>3</v>
      </c>
      <c r="CF177" s="647">
        <v>2</v>
      </c>
      <c r="CG177" s="515" t="s">
        <v>8635</v>
      </c>
      <c r="CH177" s="647">
        <v>1995</v>
      </c>
      <c r="CI177" s="647">
        <v>1964</v>
      </c>
      <c r="CJ177" s="647">
        <v>3</v>
      </c>
      <c r="CK177" s="651" t="s">
        <v>8638</v>
      </c>
      <c r="CL177" s="651" t="s">
        <v>1208</v>
      </c>
      <c r="CM177" s="647">
        <v>2</v>
      </c>
      <c r="CN177" s="647" t="s">
        <v>2112</v>
      </c>
      <c r="CO177" s="557" t="s">
        <v>8639</v>
      </c>
      <c r="CP177" s="647">
        <v>2005</v>
      </c>
      <c r="CQ177" s="647">
        <v>3</v>
      </c>
      <c r="CR177" s="650">
        <v>2</v>
      </c>
      <c r="CS177" s="709" t="s">
        <v>8640</v>
      </c>
      <c r="CT177" s="647">
        <v>2012</v>
      </c>
      <c r="CU177" s="648">
        <v>2</v>
      </c>
      <c r="CV177" s="709" t="s">
        <v>8641</v>
      </c>
      <c r="CW177" s="647" t="s">
        <v>1188</v>
      </c>
      <c r="CX177" s="657">
        <v>0</v>
      </c>
      <c r="CY177" s="666" t="s">
        <v>1188</v>
      </c>
      <c r="CZ177" s="665" t="s">
        <v>1188</v>
      </c>
      <c r="DA177" s="655">
        <v>0</v>
      </c>
      <c r="DB177" s="723">
        <v>708400</v>
      </c>
      <c r="DC177" s="753">
        <v>3</v>
      </c>
      <c r="DD177" s="659" t="s">
        <v>1493</v>
      </c>
      <c r="DE177" s="648">
        <v>2014</v>
      </c>
      <c r="DF177" s="708" t="s">
        <v>8642</v>
      </c>
      <c r="DG177" s="664" t="s">
        <v>8643</v>
      </c>
      <c r="DH177" s="666">
        <v>2</v>
      </c>
      <c r="DI177" s="710" t="s">
        <v>8644</v>
      </c>
      <c r="DJ177" s="578" t="s">
        <v>8645</v>
      </c>
      <c r="DK177" s="665">
        <v>2000</v>
      </c>
      <c r="DL177" s="665">
        <v>3</v>
      </c>
      <c r="DM177" s="655">
        <v>2</v>
      </c>
      <c r="DN177" s="973" t="s">
        <v>8642</v>
      </c>
      <c r="DO177" s="974" t="s">
        <v>8643</v>
      </c>
      <c r="DP177" s="663">
        <v>2</v>
      </c>
      <c r="DQ177" s="975" t="s">
        <v>8644</v>
      </c>
      <c r="DR177" s="578" t="s">
        <v>8645</v>
      </c>
      <c r="DS177" s="753">
        <v>2000</v>
      </c>
      <c r="DT177" s="753">
        <v>3</v>
      </c>
      <c r="DU177" s="657">
        <v>2</v>
      </c>
      <c r="DV177" s="651" t="s">
        <v>8646</v>
      </c>
      <c r="DW177" s="578" t="s">
        <v>8647</v>
      </c>
      <c r="DX177" s="647">
        <v>2010</v>
      </c>
      <c r="DY177" s="647">
        <v>3</v>
      </c>
      <c r="DZ177" s="650">
        <v>1</v>
      </c>
      <c r="EA177" s="861" t="s">
        <v>8648</v>
      </c>
      <c r="EB177" s="506" t="s">
        <v>1190</v>
      </c>
      <c r="EC177" s="647">
        <v>2</v>
      </c>
      <c r="ED177" s="668" t="s">
        <v>1453</v>
      </c>
      <c r="EE177" s="647">
        <v>1989</v>
      </c>
      <c r="EF177" s="647">
        <v>3</v>
      </c>
      <c r="EG177" s="650" t="s">
        <v>1220</v>
      </c>
      <c r="EH177" s="648">
        <v>4</v>
      </c>
      <c r="EI177" s="551" t="s">
        <v>8629</v>
      </c>
      <c r="EJ177" s="651" t="s">
        <v>1939</v>
      </c>
      <c r="EK177" s="647">
        <v>2011</v>
      </c>
      <c r="EL177" s="554" t="s">
        <v>8649</v>
      </c>
      <c r="EM177" s="669" t="s">
        <v>1188</v>
      </c>
      <c r="EN177" s="647" t="s">
        <v>1188</v>
      </c>
      <c r="EO177" s="670" t="s">
        <v>1188</v>
      </c>
      <c r="EP177" s="556">
        <v>0</v>
      </c>
      <c r="EQ177" s="556" t="s">
        <v>1188</v>
      </c>
      <c r="ER177" s="651" t="s">
        <v>1188</v>
      </c>
      <c r="ES177" s="556" t="s">
        <v>1188</v>
      </c>
      <c r="ET177" s="556">
        <v>0</v>
      </c>
      <c r="EU177" s="671">
        <v>0</v>
      </c>
      <c r="EV177" s="839">
        <v>2007</v>
      </c>
      <c r="EW177" s="673"/>
      <c r="EX177" s="674"/>
      <c r="EY177" s="631" t="s">
        <v>1416</v>
      </c>
      <c r="EZ177" s="631" t="s">
        <v>1188</v>
      </c>
      <c r="FA177" s="675"/>
      <c r="FB177" s="648">
        <v>0</v>
      </c>
      <c r="FC177" s="676"/>
      <c r="FD177" s="647"/>
      <c r="FE177" s="648"/>
      <c r="FF177" s="652" t="s">
        <v>1225</v>
      </c>
      <c r="FG177" s="563" t="s">
        <v>1226</v>
      </c>
      <c r="FH177" s="631" t="str">
        <f t="shared" si="266"/>
        <v>C</v>
      </c>
      <c r="FI177" s="677">
        <f t="shared" si="267"/>
        <v>1.6777777777777778</v>
      </c>
      <c r="FJ177" s="678">
        <f t="shared" si="268"/>
        <v>1.2000000000000002</v>
      </c>
      <c r="FK177" s="679">
        <f t="shared" si="269"/>
        <v>1.5</v>
      </c>
      <c r="FL177" s="680">
        <f t="shared" si="270"/>
        <v>2.333333333333333</v>
      </c>
      <c r="FM177" s="681">
        <v>0</v>
      </c>
      <c r="FN177" s="430" t="s">
        <v>1188</v>
      </c>
      <c r="FO177" s="686" t="s">
        <v>1188</v>
      </c>
      <c r="FP177" s="686" t="s">
        <v>1188</v>
      </c>
      <c r="FQ177" s="430">
        <v>0</v>
      </c>
      <c r="FR177" s="682" t="s">
        <v>1188</v>
      </c>
      <c r="FS177" s="369">
        <v>0</v>
      </c>
      <c r="FT177" s="430" t="s">
        <v>1188</v>
      </c>
      <c r="FU177" s="431" t="s">
        <v>1188</v>
      </c>
      <c r="FV177" s="369">
        <v>0</v>
      </c>
      <c r="FW177" s="430" t="s">
        <v>1188</v>
      </c>
      <c r="FX177" s="431" t="s">
        <v>1188</v>
      </c>
      <c r="FY177" s="369">
        <v>1</v>
      </c>
      <c r="FZ177" s="430">
        <v>2010</v>
      </c>
      <c r="GA177" s="686" t="s">
        <v>8650</v>
      </c>
      <c r="GB177" s="572" t="s">
        <v>8651</v>
      </c>
      <c r="GC177" s="369">
        <v>1</v>
      </c>
      <c r="GD177" s="430">
        <v>2017</v>
      </c>
      <c r="GE177" s="686" t="s">
        <v>8652</v>
      </c>
      <c r="GF177" s="573" t="s">
        <v>8653</v>
      </c>
      <c r="GG177" s="369">
        <v>2</v>
      </c>
      <c r="GH177" s="430">
        <v>2016</v>
      </c>
      <c r="GI177" s="686" t="s">
        <v>4178</v>
      </c>
      <c r="GJ177" s="572" t="s">
        <v>8654</v>
      </c>
      <c r="GK177" s="369">
        <v>2</v>
      </c>
      <c r="GL177" s="430">
        <v>2010</v>
      </c>
      <c r="GM177" s="686" t="s">
        <v>8655</v>
      </c>
      <c r="GN177" s="572" t="s">
        <v>8656</v>
      </c>
      <c r="GO177" s="681">
        <v>1</v>
      </c>
      <c r="GP177" s="861" t="s">
        <v>8657</v>
      </c>
      <c r="GQ177" s="958">
        <v>0</v>
      </c>
      <c r="GR177" s="958">
        <v>1</v>
      </c>
      <c r="GS177" s="958">
        <v>0</v>
      </c>
      <c r="GT177" s="959">
        <v>0</v>
      </c>
      <c r="GU177" s="945">
        <v>1</v>
      </c>
      <c r="GV177" s="730" t="s">
        <v>8657</v>
      </c>
      <c r="GW177" s="843">
        <v>1</v>
      </c>
      <c r="GX177" s="944">
        <v>0</v>
      </c>
      <c r="GY177" s="945">
        <v>1</v>
      </c>
      <c r="GZ177" s="573" t="s">
        <v>8657</v>
      </c>
      <c r="HA177" s="583" t="s">
        <v>1459</v>
      </c>
      <c r="HB177" s="584">
        <v>2</v>
      </c>
      <c r="HC177" s="585">
        <v>1</v>
      </c>
      <c r="HD177" s="586" t="s">
        <v>8399</v>
      </c>
      <c r="HE177" s="471" t="s">
        <v>8658</v>
      </c>
      <c r="HF177" s="587" t="s">
        <v>1188</v>
      </c>
      <c r="HG177" s="587" t="s">
        <v>1188</v>
      </c>
      <c r="HH177" s="588">
        <v>1</v>
      </c>
      <c r="HI177" s="586" t="s">
        <v>8659</v>
      </c>
      <c r="HJ177" s="578" t="s">
        <v>1188</v>
      </c>
      <c r="HK177" s="691" t="s">
        <v>1188</v>
      </c>
      <c r="HL177" s="692">
        <v>2</v>
      </c>
      <c r="HM177" s="789" t="s">
        <v>8660</v>
      </c>
      <c r="HN177" s="592">
        <v>2016</v>
      </c>
      <c r="HO177" s="681">
        <v>1</v>
      </c>
      <c r="HP177" s="574">
        <v>1</v>
      </c>
      <c r="HQ177" s="472">
        <f t="shared" si="271"/>
        <v>2</v>
      </c>
      <c r="HR177" s="593">
        <v>0.5</v>
      </c>
      <c r="HS177" s="574">
        <v>1</v>
      </c>
      <c r="HT177" s="574">
        <v>0</v>
      </c>
      <c r="HU177" s="574">
        <v>0</v>
      </c>
      <c r="HV177" s="574">
        <v>1</v>
      </c>
      <c r="HW177" s="574">
        <v>1</v>
      </c>
      <c r="HX177" s="574">
        <v>0</v>
      </c>
      <c r="HY177" s="574">
        <v>0</v>
      </c>
      <c r="HZ177" s="574">
        <v>0</v>
      </c>
      <c r="IA177" s="574">
        <v>0.5</v>
      </c>
      <c r="IB177" s="574">
        <v>0.5</v>
      </c>
      <c r="IC177" s="574">
        <v>0.25</v>
      </c>
      <c r="ID177" s="681">
        <v>1</v>
      </c>
      <c r="IE177" s="369">
        <v>1</v>
      </c>
      <c r="IF177" s="574">
        <v>1</v>
      </c>
      <c r="IG177" s="472">
        <f t="shared" si="272"/>
        <v>2</v>
      </c>
      <c r="IH177" s="609">
        <v>0.47006565196466099</v>
      </c>
      <c r="II177" s="694">
        <v>0.38490367121765978</v>
      </c>
      <c r="IJ177" s="695">
        <v>0.24561801577526476</v>
      </c>
      <c r="IK177" s="696">
        <v>0.45766503259627711</v>
      </c>
      <c r="IL177" s="696">
        <v>0.47522054716576562</v>
      </c>
      <c r="IM177" s="697">
        <v>0.36111108933333158</v>
      </c>
      <c r="IN177" s="599">
        <v>2</v>
      </c>
      <c r="IO177" s="600">
        <v>5</v>
      </c>
      <c r="IP177" s="601">
        <v>5</v>
      </c>
      <c r="IQ177" s="600">
        <v>17</v>
      </c>
      <c r="IR177" s="587">
        <v>23</v>
      </c>
      <c r="IS177" s="601">
        <v>40</v>
      </c>
      <c r="IT177" s="599" t="s">
        <v>1188</v>
      </c>
      <c r="IU177" s="600" t="s">
        <v>1188</v>
      </c>
      <c r="IV177" s="587" t="s">
        <v>1188</v>
      </c>
      <c r="IW177" s="601" t="s">
        <v>1188</v>
      </c>
      <c r="IX177" s="602" t="s">
        <v>1188</v>
      </c>
      <c r="IY177" s="681">
        <v>0</v>
      </c>
      <c r="IZ177" s="793" t="s">
        <v>1188</v>
      </c>
      <c r="JA177" s="681">
        <v>1</v>
      </c>
      <c r="JB177" s="603" t="s">
        <v>8661</v>
      </c>
      <c r="JC177" s="681">
        <v>0</v>
      </c>
      <c r="JD177" s="430" t="s">
        <v>1188</v>
      </c>
      <c r="JE177" s="686" t="s">
        <v>1188</v>
      </c>
      <c r="JF177" s="557" t="s">
        <v>1188</v>
      </c>
      <c r="JG177" s="592" t="s">
        <v>1188</v>
      </c>
      <c r="JH177" s="369">
        <v>0</v>
      </c>
      <c r="JI177" s="430" t="s">
        <v>1188</v>
      </c>
      <c r="JJ177" s="686" t="s">
        <v>1188</v>
      </c>
      <c r="JK177" s="686" t="s">
        <v>1188</v>
      </c>
      <c r="JL177" s="592" t="s">
        <v>1188</v>
      </c>
      <c r="JM177" s="369">
        <v>1</v>
      </c>
      <c r="JN177" s="430">
        <v>2</v>
      </c>
      <c r="JO177" s="430">
        <v>1</v>
      </c>
      <c r="JP177" s="686" t="s">
        <v>8662</v>
      </c>
      <c r="JQ177" s="557" t="s">
        <v>8663</v>
      </c>
      <c r="JR177" s="592">
        <v>2019</v>
      </c>
      <c r="JS177" s="369">
        <v>2</v>
      </c>
      <c r="JT177" s="430">
        <v>1</v>
      </c>
      <c r="JU177" s="569" t="s">
        <v>8664</v>
      </c>
      <c r="JV177" s="535" t="s">
        <v>8626</v>
      </c>
      <c r="JW177" s="592">
        <v>1997</v>
      </c>
      <c r="JX177" s="606">
        <v>2</v>
      </c>
      <c r="JY177" s="750" t="s">
        <v>8665</v>
      </c>
      <c r="JZ177" s="606">
        <v>2017</v>
      </c>
      <c r="KA177" s="606">
        <f t="shared" si="273"/>
        <v>2</v>
      </c>
      <c r="KB177" s="606"/>
      <c r="KC177" s="606">
        <v>1</v>
      </c>
      <c r="KD177" s="606">
        <v>1</v>
      </c>
      <c r="KE177" s="606"/>
      <c r="KF177" s="606">
        <f t="shared" si="274"/>
        <v>0</v>
      </c>
      <c r="KG177" s="606"/>
      <c r="KH177" s="606"/>
      <c r="KI177" s="606"/>
      <c r="KJ177" s="606"/>
      <c r="KK177" s="606">
        <v>1</v>
      </c>
      <c r="KL177" s="606">
        <v>1</v>
      </c>
      <c r="KM177" s="608">
        <f t="shared" si="345"/>
        <v>0.32418991327285768</v>
      </c>
      <c r="KN177" s="609">
        <v>-0.87905043363571167</v>
      </c>
      <c r="KO177" s="609">
        <v>17.30769157409668</v>
      </c>
      <c r="KP177" s="610">
        <v>12</v>
      </c>
      <c r="KQ177" s="608">
        <f t="shared" si="346"/>
        <v>0.42182581424713134</v>
      </c>
      <c r="KR177" s="609">
        <v>-0.39087092876434326</v>
      </c>
      <c r="KS177" s="609">
        <v>40.865383148193359</v>
      </c>
      <c r="KT177" s="610">
        <v>15</v>
      </c>
      <c r="KU177" s="610">
        <v>37</v>
      </c>
      <c r="KV177" s="606" t="s">
        <v>5586</v>
      </c>
      <c r="KW177" s="606" t="s">
        <v>8623</v>
      </c>
      <c r="KX177" s="700" t="str">
        <f t="shared" ca="1" si="275"/>
        <v>B</v>
      </c>
      <c r="KY177" s="701">
        <f t="shared" ca="1" si="276"/>
        <v>0.55461035811865733</v>
      </c>
      <c r="KZ177" s="702">
        <f t="shared" ca="1" si="377"/>
        <v>0.53479999999999994</v>
      </c>
      <c r="LA177" s="703">
        <f t="shared" ca="1" si="378"/>
        <v>0.53892380952380947</v>
      </c>
      <c r="LB177" s="703">
        <f t="shared" ca="1" si="379"/>
        <v>0.63987499999999997</v>
      </c>
      <c r="LC177" s="704">
        <f t="shared" ca="1" si="380"/>
        <v>0.50484262295081972</v>
      </c>
      <c r="LD177" s="696" cm="1">
        <f t="array" aca="1" ref="LD177" ca="1">INDIRECT(LD$203&amp;ROW())*LD$205</f>
        <v>4</v>
      </c>
      <c r="LE177" s="696" cm="1">
        <f t="array" aca="1" ref="LE177" ca="1">INDIRECT(LE$203&amp;ROW())*LE$205</f>
        <v>4</v>
      </c>
      <c r="LF177" s="696" cm="1">
        <f t="array" aca="1" ref="LF177" ca="1">INDIRECT(LF$203&amp;ROW())*LF$205</f>
        <v>8</v>
      </c>
      <c r="LG177" s="696" cm="1">
        <f t="array" aca="1" ref="LG177" ca="1">INDIRECT(LG$203&amp;ROW())*LG$205</f>
        <v>2</v>
      </c>
      <c r="LH177" s="696" cm="1">
        <f t="array" aca="1" ref="LH177" ca="1">INDIRECT(LH$203&amp;ROW())*LH$205</f>
        <v>1</v>
      </c>
      <c r="LI177" s="696" cm="1">
        <f t="array" aca="1" ref="LI177" ca="1">INDIRECT(LI$203&amp;ROW())*LI$205</f>
        <v>3</v>
      </c>
      <c r="LJ177" s="696" cm="1">
        <f t="array" aca="1" ref="LJ177" ca="1">INDIRECT(LJ$203&amp;ROW())*LJ$205</f>
        <v>3</v>
      </c>
      <c r="LK177" s="696" cm="1">
        <f t="array" aca="1" ref="LK177" ca="1">INDIRECT(LK$203&amp;ROW())*LK$205</f>
        <v>3</v>
      </c>
      <c r="LL177" s="696" cm="1">
        <f t="array" aca="1" ref="LL177" ca="1">INDIRECT(LL$203&amp;ROW())*LL$205</f>
        <v>3</v>
      </c>
      <c r="LM177" s="696" cm="1">
        <f t="array" aca="1" ref="LM177" ca="1">INDIRECT(LM$203&amp;ROW())*LM$205</f>
        <v>6</v>
      </c>
      <c r="LN177" s="696" cm="1">
        <f t="array" aca="1" ref="LN177" ca="1">INDIRECT(LN$203&amp;ROW())*LN$205</f>
        <v>3</v>
      </c>
      <c r="LO177" s="696" cm="1">
        <f t="array" aca="1" ref="LO177" ca="1">INDIRECT(LO$203&amp;ROW())*LO$205</f>
        <v>0</v>
      </c>
      <c r="LP177" s="696" cm="1">
        <f t="array" aca="1" ref="LP177" ca="1">INDIRECT(LP$203&amp;ROW())*LP$205</f>
        <v>4</v>
      </c>
      <c r="LQ177" s="696" cm="1">
        <f t="array" aca="1" ref="LQ177" ca="1">IF(INDIRECT(LQ$203&amp;ROW())="-",0,INDIRECT(LQ$203&amp;ROW())*LQ$205)</f>
        <v>1.458</v>
      </c>
      <c r="LR177" s="696" cm="1">
        <f t="array" aca="1" ref="LR177" ca="1">INDIRECT(LR$203&amp;ROW())*LR$205</f>
        <v>0</v>
      </c>
      <c r="LS177" s="696" cm="1">
        <f t="array" aca="1" ref="LS177" ca="1">IF(INDIRECT(LS$203&amp;ROW())="-",0,INDIRECT(LS$203&amp;ROW())*LS$205)</f>
        <v>3.3173999999999997</v>
      </c>
      <c r="LT177" s="696" cm="1">
        <f t="array" aca="1" ref="LT177" ca="1">INDIRECT(LT$203&amp;ROW())*LT$205</f>
        <v>2</v>
      </c>
      <c r="LU177" s="696" cm="1">
        <f t="array" aca="1" ref="LU177" ca="1">INDIRECT(LU$203&amp;ROW())*LU$205</f>
        <v>2</v>
      </c>
      <c r="LV177" s="696" cm="1">
        <f t="array" aca="1" ref="LV177" ca="1">INDIRECT(LV$203&amp;ROW())*LV$205</f>
        <v>2</v>
      </c>
      <c r="LW177" s="696" cm="1">
        <f t="array" aca="1" ref="LW177" ca="1">INDIRECT(LW$203&amp;ROW())*LW$205</f>
        <v>0</v>
      </c>
      <c r="LX177" s="696" cm="1">
        <f t="array" aca="1" ref="LX177" ca="1">INDIRECT(LX$203&amp;ROW())*LX$205</f>
        <v>2</v>
      </c>
      <c r="LY177" s="696" cm="1">
        <f t="array" aca="1" ref="LY177" ca="1">IF(INDIRECT(LY$203&amp;ROW())="-",0,INDIRECT(LY$203&amp;ROW())*LY$205)</f>
        <v>3.3570000000000002</v>
      </c>
      <c r="LZ177" s="696" cm="1">
        <f t="array" aca="1" ref="LZ177" ca="1">INDIRECT(LZ$203&amp;ROW())*LZ$205</f>
        <v>0</v>
      </c>
      <c r="MA177" s="696" cm="1">
        <f t="array" aca="1" ref="MA177" ca="1">INDIRECT(MA$203&amp;ROW())*MA$205</f>
        <v>2</v>
      </c>
      <c r="MB177" s="696" cm="1">
        <f t="array" aca="1" ref="MB177" ca="1">INDIRECT(MB$203&amp;ROW())*MB$205</f>
        <v>4</v>
      </c>
      <c r="MC177" s="696" cm="1">
        <f t="array" aca="1" ref="MC177" ca="1">IF($MB177=0,0,INDIRECT(MC$203&amp;ROW())*MC$205)</f>
        <v>0</v>
      </c>
      <c r="MD177" s="696" cm="1">
        <f t="array" aca="1" ref="MD177" ca="1">IF($MB177=0,0,INDIRECT(MD$203&amp;ROW())*MD$205)</f>
        <v>0.5</v>
      </c>
      <c r="ME177" s="696" cm="1">
        <f t="array" aca="1" ref="ME177" ca="1">IF($MB177=0,0,INDIRECT(ME$203&amp;ROW())*ME$205)</f>
        <v>0</v>
      </c>
      <c r="MF177" s="696" cm="1">
        <f t="array" aca="1" ref="MF177" ca="1">IF($MB177=0,0,INDIRECT(MF$203&amp;ROW())*MF$205)</f>
        <v>0</v>
      </c>
      <c r="MG177" s="696" cm="1">
        <f t="array" aca="1" ref="MG177" ca="1">INDIRECT(MG$203&amp;ROW())*MG$205</f>
        <v>4</v>
      </c>
      <c r="MH177" s="696" cm="1">
        <f t="array" aca="1" ref="MH177" ca="1">IF($MG177=0,0,INDIRECT(MH$203&amp;ROW())*MH$205)</f>
        <v>0.5</v>
      </c>
      <c r="MI177" s="696" cm="1">
        <f t="array" aca="1" ref="MI177" ca="1">IF($MG177=0,0,INDIRECT(MI$203&amp;ROW())*MI$205)</f>
        <v>0</v>
      </c>
      <c r="MJ177" s="696" cm="1">
        <f t="array" aca="1" ref="MJ177" ca="1">INDIRECT(MJ$203&amp;ROW())*MJ$205</f>
        <v>1</v>
      </c>
      <c r="MK177" s="696" cm="1">
        <f t="array" aca="1" ref="MK177" ca="1">INDIRECT(MK$203&amp;ROW())*MK$205</f>
        <v>0</v>
      </c>
      <c r="ML177" s="696" cm="1">
        <f t="array" aca="1" ref="ML177" ca="1">INDIRECT(ML$203&amp;ROW())*ML$205</f>
        <v>0</v>
      </c>
      <c r="MM177" s="696" cm="1">
        <f t="array" aca="1" ref="MM177" ca="1">INDIRECT(MM$203&amp;ROW())*MM$205</f>
        <v>6</v>
      </c>
      <c r="MN177" s="696" cm="1">
        <f t="array" aca="1" ref="MN177" ca="1">INDIRECT(MN$203&amp;ROW())*MN$205</f>
        <v>0</v>
      </c>
      <c r="MO177" s="696" cm="1">
        <f t="array" aca="1" ref="MO177" ca="1">INDIRECT(MO$203&amp;ROW())*MO$205</f>
        <v>2</v>
      </c>
      <c r="MP177" s="696" cm="1">
        <f t="array" aca="1" ref="MP177" ca="1">INDIRECT(MP$203&amp;ROW())*MP$205</f>
        <v>1</v>
      </c>
      <c r="MQ177" s="696" cm="1">
        <f t="array" aca="1" ref="MQ177" ca="1">INDIRECT(MQ$203&amp;ROW())*MQ$205</f>
        <v>1</v>
      </c>
      <c r="MR177" s="696" cm="1">
        <f t="array" aca="1" ref="MR177" ca="1">INDIRECT(MR$203&amp;ROW())*MR$205</f>
        <v>2</v>
      </c>
      <c r="MS177" s="696" cm="1">
        <f t="array" aca="1" ref="MS177" ca="1">INDIRECT(MS$203&amp;ROW())*MS$205</f>
        <v>2</v>
      </c>
      <c r="MT177" s="696" cm="1">
        <f t="array" aca="1" ref="MT177" ca="1">INDIRECT(MT$203&amp;ROW())*MT$205</f>
        <v>0</v>
      </c>
      <c r="MU177" s="696" cm="1">
        <f t="array" aca="1" ref="MU177" ca="1">INDIRECT(MU$203&amp;ROW())*MU$205</f>
        <v>2</v>
      </c>
      <c r="MV177" s="696" cm="1">
        <f t="array" aca="1" ref="MV177" ca="1">IF(INDIRECT(MV$203&amp;ROW())="-",0,INDIRECT(MV$203&amp;ROW())*MV$205)</f>
        <v>2.7953999999999999</v>
      </c>
      <c r="MW177" s="696" cm="1">
        <f t="array" aca="1" ref="MW177" ca="1">INDIRECT(MW$203&amp;ROW())*MW$205</f>
        <v>0</v>
      </c>
      <c r="MX177" s="696" cm="1">
        <f t="array" aca="1" ref="MX177" ca="1">INDIRECT(MX$203&amp;ROW())*MX$205</f>
        <v>4</v>
      </c>
      <c r="MY177" s="696" cm="1">
        <f t="array" aca="1" ref="MY177" ca="1">INDIRECT(MY$203&amp;ROW())*MY$205</f>
        <v>8</v>
      </c>
      <c r="NA177" s="701">
        <f t="shared" si="277"/>
        <v>0.66446341463414627</v>
      </c>
      <c r="NB177" s="617">
        <f t="shared" si="278"/>
        <v>0.53949285714285711</v>
      </c>
      <c r="NC177" s="695">
        <f t="shared" si="279"/>
        <v>0.50457692307692303</v>
      </c>
      <c r="ND177" s="697">
        <f t="shared" si="280"/>
        <v>0.53577407407407407</v>
      </c>
      <c r="NE177" s="694">
        <f t="shared" si="281"/>
        <v>0.56107681723200009</v>
      </c>
      <c r="NF177" s="682" t="str">
        <f t="shared" si="282"/>
        <v>B</v>
      </c>
      <c r="NH177" s="606" t="s">
        <v>8623</v>
      </c>
      <c r="NI177" s="563" t="str">
        <f t="shared" si="381"/>
        <v>C</v>
      </c>
      <c r="NJ177" s="563" t="str">
        <f t="shared" si="283"/>
        <v>B</v>
      </c>
      <c r="NK177" s="563" t="str">
        <f t="shared" ca="1" si="284"/>
        <v>B</v>
      </c>
      <c r="NL177" s="563" t="str">
        <f t="shared" ca="1" si="285"/>
        <v>B</v>
      </c>
      <c r="NM177" s="563" t="str">
        <f t="shared" ca="1" si="286"/>
        <v>B</v>
      </c>
      <c r="NN177" s="563" t="str">
        <f t="shared" ca="1" si="306"/>
        <v>B</v>
      </c>
      <c r="NO177" s="563" t="str">
        <f t="shared" ca="1" si="307"/>
        <v>B</v>
      </c>
      <c r="NP177" s="606" t="str">
        <f t="shared" si="287"/>
        <v>-</v>
      </c>
      <c r="NQ177" s="682" t="str">
        <f t="shared" si="288"/>
        <v>-</v>
      </c>
      <c r="NR177" s="682" t="e">
        <f>IF(OR(AND(NI177="A",OR(NJ177="C",NJ177="D")),AND(NI177="A",OR(#REF!="C",#REF!="D")),AND(NI177="B",OR(NJ177="D",#REF!="D")),AND(OR(NI177="C",NI177="D"),OR(NJ177="A",NJ177="B")),AND(OR(NI177="C",NI177="D"),OR(#REF!="A",#REF!="B")),AND(OR(NJ177="A",#REF!="A",NJ177="B",#REF!="B"),OR(NP177="-",NQ177="-")),AND(OR(NJ177="C",#REF!="C",NJ177="D",#REF!="D"),NP177="Yes")),"Yes","-")</f>
        <v>#REF!</v>
      </c>
      <c r="NS177" s="607" t="s">
        <v>8666</v>
      </c>
      <c r="NT177" s="619">
        <f t="shared" si="289"/>
        <v>0.42059999999999997</v>
      </c>
      <c r="NU177" s="619">
        <f t="shared" si="290"/>
        <v>0.56107681723200009</v>
      </c>
      <c r="NV177" s="619">
        <f t="shared" ca="1" si="291"/>
        <v>0.55461035811865733</v>
      </c>
      <c r="NW177" s="619">
        <f t="shared" ca="1" si="308"/>
        <v>0.53666059114400866</v>
      </c>
      <c r="NX177" s="619">
        <f t="shared" ca="1" si="309"/>
        <v>0.59517504533665821</v>
      </c>
      <c r="NY177" s="620">
        <f t="shared" ca="1" si="310"/>
        <v>0.55341189683344816</v>
      </c>
      <c r="NZ177" s="620">
        <f t="shared" ca="1" si="311"/>
        <v>0.61593174400331352</v>
      </c>
      <c r="OA177" s="705" t="s">
        <v>1188</v>
      </c>
      <c r="OB177" s="706" t="s">
        <v>1188</v>
      </c>
      <c r="OC177" s="494"/>
      <c r="OE177" s="606" t="s">
        <v>8623</v>
      </c>
      <c r="OF177" s="700" t="str">
        <f t="shared" ca="1" si="292"/>
        <v>B</v>
      </c>
      <c r="OG177" s="701">
        <f t="shared" ca="1" si="312"/>
        <v>0.53666059114400866</v>
      </c>
      <c r="OH177" s="705">
        <f t="shared" ca="1" si="368"/>
        <v>0.64128664208242958</v>
      </c>
      <c r="OI177" s="696">
        <f t="shared" ca="1" si="369"/>
        <v>0.54568952170639906</v>
      </c>
      <c r="OJ177" s="696">
        <f t="shared" ca="1" si="295"/>
        <v>0.46257172909120337</v>
      </c>
      <c r="OK177" s="697">
        <f t="shared" ca="1" si="296"/>
        <v>0.49709447169600224</v>
      </c>
      <c r="OL177" s="696" cm="1">
        <f t="array" aca="1" ref="OL177" ca="1">INDIRECT(OL$203&amp;ROW())*OL$205</f>
        <v>0.74780000000000002</v>
      </c>
      <c r="OM177" s="696" cm="1">
        <f t="array" aca="1" ref="OM177" ca="1">INDIRECT(OM$203&amp;ROW())*OM$205</f>
        <v>0.60309999999999997</v>
      </c>
      <c r="ON177" s="696" cm="1">
        <f t="array" aca="1" ref="ON177" ca="1">INDIRECT(ON$203&amp;ROW())*ON$205</f>
        <v>1.4561999999999999</v>
      </c>
      <c r="OO177" s="696" cm="1">
        <f t="array" aca="1" ref="OO177" ca="1">INDIRECT(OO$203&amp;ROW())*OO$205</f>
        <v>0.71940000000000004</v>
      </c>
      <c r="OP177" s="696" cm="1">
        <f t="array" aca="1" ref="OP177" ca="1">INDIRECT(OP$203&amp;ROW())*OP$205</f>
        <v>0.52769999999999995</v>
      </c>
      <c r="OQ177" s="696" cm="1">
        <f t="array" aca="1" ref="OQ177" ca="1">INDIRECT(OQ$203&amp;ROW())*OQ$205</f>
        <v>1.5849</v>
      </c>
      <c r="OR177" s="696" cm="1">
        <f t="array" aca="1" ref="OR177" ca="1">INDIRECT(OR$203&amp;ROW())*OR$205</f>
        <v>1.4141999999999999</v>
      </c>
      <c r="OS177" s="696" cm="1">
        <f t="array" aca="1" ref="OS177" ca="1">INDIRECT(OS$203&amp;ROW())*OS$205</f>
        <v>1.5387</v>
      </c>
      <c r="OT177" s="696" cm="1">
        <f t="array" aca="1" ref="OT177" ca="1">INDIRECT(OT$203&amp;ROW())*OT$205</f>
        <v>1.4727000000000001</v>
      </c>
      <c r="OU177" s="696" cm="1">
        <f t="array" aca="1" ref="OU177" ca="1">INDIRECT(OU$203&amp;ROW())*OU$205</f>
        <v>1.9304999999999999</v>
      </c>
      <c r="OV177" s="696" cm="1">
        <f t="array" aca="1" ref="OV177" ca="1">INDIRECT(OV$203&amp;ROW())*OV$205</f>
        <v>1.2161999999999999</v>
      </c>
      <c r="OW177" s="696" cm="1">
        <f t="array" aca="1" ref="OW177" ca="1">INDIRECT(OW$203&amp;ROW())*OW$205</f>
        <v>0</v>
      </c>
      <c r="OX177" s="696" cm="1">
        <f t="array" aca="1" ref="OX177" ca="1">INDIRECT(OX$203&amp;ROW())*OX$205</f>
        <v>1.3977999999999999</v>
      </c>
      <c r="OY177" s="696" cm="1">
        <f t="array" aca="1" ref="OY177" ca="1">IF(INDIRECT(OY$203&amp;ROW())="-",0,INDIRECT(OY$203&amp;ROW())*OY$205)</f>
        <v>0.1724571</v>
      </c>
      <c r="OZ177" s="696" cm="1">
        <f t="array" aca="1" ref="OZ177" ca="1">INDIRECT(OZ$203&amp;ROW())*OZ$205</f>
        <v>0</v>
      </c>
      <c r="PA177" s="696" cm="1">
        <f t="array" aca="1" ref="PA177" ca="1">IF(INDIRECT(PA$203&amp;ROW())="-",0,INDIRECT(PA$203&amp;ROW())*PA$205)</f>
        <v>0.48843185999999994</v>
      </c>
      <c r="PB177" s="705" cm="1">
        <f t="array" aca="1" ref="PB177" ca="1">INDIRECT(PB$203&amp;ROW())*PB$205</f>
        <v>0.75419999999999998</v>
      </c>
      <c r="PC177" s="696" cm="1">
        <f t="array" aca="1" ref="PC177" ca="1">INDIRECT(PC$203&amp;ROW())*PC$205</f>
        <v>1.3946000000000001</v>
      </c>
      <c r="PD177" s="696" cm="1">
        <f t="array" aca="1" ref="PD177" ca="1">INDIRECT(PD$203&amp;ROW())*PD$205</f>
        <v>1.4683999999999999</v>
      </c>
      <c r="PE177" s="696" cm="1">
        <f t="array" aca="1" ref="PE177" ca="1">INDIRECT(PE$203&amp;ROW())*PE$205</f>
        <v>0</v>
      </c>
      <c r="PF177" s="696" cm="1">
        <f t="array" aca="1" ref="PF177" ca="1">INDIRECT(PF$203&amp;ROW())*PF$205</f>
        <v>1.3308</v>
      </c>
      <c r="PG177" s="696" cm="1">
        <f t="array" aca="1" ref="PG177" ca="1">IF(INDIRECT(PG$203&amp;ROW())="-",0,INDIRECT(PG$203&amp;ROW())*PG$205)</f>
        <v>0.48956250000000001</v>
      </c>
      <c r="PH177" s="696" cm="1">
        <f t="array" aca="1" ref="PH177" ca="1">INDIRECT(PH$203&amp;ROW())*PH$205</f>
        <v>0</v>
      </c>
      <c r="PI177" s="696" cm="1">
        <f t="array" aca="1" ref="PI177" ca="1">INDIRECT(PI$203&amp;ROW())*PI$205</f>
        <v>0.60729999999999995</v>
      </c>
      <c r="PJ177" s="696" cm="1">
        <f t="array" aca="1" ref="PJ177" ca="1">INDIRECT(PJ$203&amp;ROW())*PJ$205</f>
        <v>0.75980000000000003</v>
      </c>
      <c r="PK177" s="696" cm="1">
        <f t="array" aca="1" ref="PK177" ca="1">IF($PJ177=0,0,INDIRECT(PK$203&amp;ROW())*PK$205)</f>
        <v>0</v>
      </c>
      <c r="PL177" s="696" cm="1">
        <f t="array" aca="1" ref="PL177" ca="1">IF($MPE177=0,0,INDIRECT(PL$203&amp;ROW())*PL$205)</f>
        <v>0</v>
      </c>
      <c r="PM177" s="696" cm="1">
        <f t="array" aca="1" ref="PM177" ca="1">IF($MPE177=0,0,INDIRECT(PM$203&amp;ROW())*PM$205)</f>
        <v>0</v>
      </c>
      <c r="PN177" s="696" cm="1">
        <f t="array" aca="1" ref="PN177" ca="1">IF($PJ177=0,0,INDIRECT(PN$203&amp;ROW())*PN$205)</f>
        <v>0</v>
      </c>
      <c r="PO177" s="696" cm="1">
        <f t="array" aca="1" ref="PO177" ca="1">INDIRECT(PO$203&amp;ROW())*PO$205</f>
        <v>0.73140000000000005</v>
      </c>
      <c r="PP177" s="696" cm="1">
        <f t="array" aca="1" ref="PP177" ca="1">IF($PO177=0,0,INDIRECT(PP$203&amp;ROW())*PP$205)</f>
        <v>0.68189999999999995</v>
      </c>
      <c r="PQ177" s="696" cm="1">
        <f t="array" aca="1" ref="PQ177" ca="1">IF($PO177=0,0,INDIRECT(PQ$203&amp;ROW())*PQ$205)</f>
        <v>0</v>
      </c>
      <c r="PR177" s="696" cm="1">
        <f t="array" aca="1" ref="PR177" ca="1">INDIRECT(PR$203&amp;ROW())*PR$205</f>
        <v>0.44619999999999999</v>
      </c>
      <c r="PS177" s="696" cm="1">
        <f t="array" aca="1" ref="PS177" ca="1">INDIRECT(PS$203&amp;ROW())*PS$205</f>
        <v>0</v>
      </c>
      <c r="PT177" s="696" cm="1">
        <f t="array" aca="1" ref="PT177" ca="1">INDIRECT(PT$203&amp;ROW())*PT$205</f>
        <v>0</v>
      </c>
      <c r="PU177" s="696" cm="1">
        <f t="array" aca="1" ref="PU177" ca="1">INDIRECT(PU$203&amp;ROW())*PU$205</f>
        <v>1.7696999999999998</v>
      </c>
      <c r="PV177" s="696" cm="1">
        <f t="array" aca="1" ref="PV177" ca="1">INDIRECT(PV$203&amp;ROW())*PV$205</f>
        <v>0</v>
      </c>
      <c r="PW177" s="696" cm="1">
        <f t="array" aca="1" ref="PW177" ca="1">INDIRECT(PW$203&amp;ROW())*PW$205</f>
        <v>1.0658000000000001</v>
      </c>
      <c r="PX177" s="696" cm="1">
        <f t="array" aca="1" ref="PX177" ca="1">INDIRECT(PX$203&amp;ROW())*PX$205</f>
        <v>0.5857</v>
      </c>
      <c r="PY177" s="696" cm="1">
        <f t="array" aca="1" ref="PY177" ca="1">INDIRECT(PY$203&amp;ROW())*PY$205</f>
        <v>0.59330000000000005</v>
      </c>
      <c r="PZ177" s="696" cm="1">
        <f t="array" aca="1" ref="PZ177" ca="1">INDIRECT(PZ$203&amp;ROW())*PZ$205</f>
        <v>0.17430000000000001</v>
      </c>
      <c r="QA177" s="696" cm="1">
        <f t="array" aca="1" ref="QA177" ca="1">INDIRECT(QA$203&amp;ROW())*QA$205</f>
        <v>0.31659999999999999</v>
      </c>
      <c r="QB177" s="696" cm="1">
        <f t="array" aca="1" ref="QB177" ca="1">INDIRECT(QB$203&amp;ROW())*QB$205</f>
        <v>0</v>
      </c>
      <c r="QC177" s="696" cm="1">
        <f t="array" aca="1" ref="QC177" ca="1">INDIRECT(QC$203&amp;ROW())*QC$205</f>
        <v>1.4259999999999999</v>
      </c>
      <c r="QD177" s="696" cm="1">
        <f t="array" aca="1" ref="QD177" ca="1">IF(INDIRECT(QD$203&amp;ROW())="-",0,INDIRECT(QD$203&amp;ROW())*QD$205)</f>
        <v>0.28610918999999996</v>
      </c>
      <c r="QE177" s="696" cm="1">
        <f t="array" aca="1" ref="QE177" ca="1">INDIRECT(QE$203&amp;ROW())*QE$205</f>
        <v>0</v>
      </c>
      <c r="QF177" s="696" cm="1">
        <f t="array" aca="1" ref="QF177" ca="1">INDIRECT(QF$203&amp;ROW())*QF$205</f>
        <v>0.72440000000000004</v>
      </c>
      <c r="QG177" s="696" cm="1">
        <f t="array" aca="1" ref="QG177" ca="1">INDIRECT(QG$203&amp;ROW())*QG$205</f>
        <v>1.4996</v>
      </c>
      <c r="QI177" s="606" t="s">
        <v>8623</v>
      </c>
      <c r="QJ177" s="700" t="str">
        <f t="shared" ca="1" si="297"/>
        <v>B</v>
      </c>
      <c r="QK177" s="701">
        <f t="shared" ca="1" si="313"/>
        <v>0.59517504533665821</v>
      </c>
      <c r="QL177" s="705">
        <f t="shared" ca="1" si="370"/>
        <v>0.77818547288223305</v>
      </c>
      <c r="QM177" s="696">
        <f t="shared" ca="1" si="371"/>
        <v>0.50928578784240797</v>
      </c>
      <c r="QN177" s="696">
        <f t="shared" ca="1" si="300"/>
        <v>0.47481653142133562</v>
      </c>
      <c r="QO177" s="697">
        <f t="shared" ca="1" si="301"/>
        <v>0.61841238920065611</v>
      </c>
      <c r="QP177" s="696" cm="1">
        <f t="array" aca="1" ref="QP177" ca="1">INDIRECT(QP$203&amp;ROW())*QP$205</f>
        <v>3.3451646745381883E-2</v>
      </c>
      <c r="QQ177" s="696" cm="1">
        <f t="array" aca="1" ref="QQ177" ca="1">INDIRECT(QQ$203&amp;ROW())*QQ$205</f>
        <v>0.12751963295189217</v>
      </c>
      <c r="QR177" s="696" cm="1">
        <f t="array" aca="1" ref="QR177" ca="1">INDIRECT(QR$203&amp;ROW())*QR$205</f>
        <v>0.15089809664795908</v>
      </c>
      <c r="QS177" s="696" cm="1">
        <f t="array" aca="1" ref="QS177" ca="1">INDIRECT(QS$203&amp;ROW())*QS$205</f>
        <v>0.14980907289200712</v>
      </c>
      <c r="QT177" s="696" cm="1">
        <f t="array" aca="1" ref="QT177" ca="1">INDIRECT(QT$203&amp;ROW())*QT$205</f>
        <v>8.7442714716655143E-2</v>
      </c>
      <c r="QU177" s="696" cm="1">
        <f t="array" aca="1" ref="QU177" ca="1">INDIRECT(QU$203&amp;ROW())*QU$205</f>
        <v>0.53329206883563263</v>
      </c>
      <c r="QV177" s="696" cm="1">
        <f t="array" aca="1" ref="QV177" ca="1">INDIRECT(QV$203&amp;ROW())*QV$205</f>
        <v>0.24117831443907087</v>
      </c>
      <c r="QW177" s="696" cm="1">
        <f t="array" aca="1" ref="QW177" ca="1">INDIRECT(QW$203&amp;ROW())*QW$205</f>
        <v>0.53099416374332975</v>
      </c>
      <c r="QX177" s="696" cm="1">
        <f t="array" aca="1" ref="QX177" ca="1">INDIRECT(QX$203&amp;ROW())*QX$205</f>
        <v>0.60640894423913805</v>
      </c>
      <c r="QY177" s="696" cm="1">
        <f t="array" aca="1" ref="QY177" ca="1">INDIRECT(QY$203&amp;ROW())*QY$205</f>
        <v>0.13540247513535897</v>
      </c>
      <c r="QZ177" s="696" cm="1">
        <f t="array" aca="1" ref="QZ177" ca="1">INDIRECT(QZ$203&amp;ROW())*QZ$205</f>
        <v>0.27613248380770827</v>
      </c>
      <c r="RA177" s="696" cm="1">
        <f t="array" aca="1" ref="RA177" ca="1">INDIRECT(RA$203&amp;ROW())*RA$205</f>
        <v>0</v>
      </c>
      <c r="RB177" s="696" cm="1">
        <f t="array" aca="1" ref="RB177" ca="1">INDIRECT(RB$203&amp;ROW())*RB$205</f>
        <v>0.11461142513892485</v>
      </c>
      <c r="RC177" s="696" cm="1">
        <f t="array" aca="1" ref="RC177" ca="1">IF(INDIRECT(RC$203&amp;ROW())="-",0,INDIRECT(RC$203&amp;ROW())*RC$205)</f>
        <v>2.0389793488490515E-2</v>
      </c>
      <c r="RD177" s="696" cm="1">
        <f t="array" aca="1" ref="RD177" ca="1">INDIRECT(RD$203&amp;ROW())*RD$205</f>
        <v>0</v>
      </c>
      <c r="RE177" s="696" cm="1">
        <f t="array" aca="1" ref="RE177" ca="1">IF(INDIRECT(RE$203&amp;ROW())="-",0,INDIRECT(RE$203&amp;ROW())*RE$205)</f>
        <v>3.4992510067788432E-2</v>
      </c>
      <c r="RF177" s="705" cm="1">
        <f t="array" aca="1" ref="RF177" ca="1">INDIRECT(RF$203&amp;ROW())*RF$205</f>
        <v>5.3068994403248027E-2</v>
      </c>
      <c r="RG177" s="696" cm="1">
        <f t="array" aca="1" ref="RG177" ca="1">INDIRECT(RG$203&amp;ROW())*RG$205</f>
        <v>0.27650466908360405</v>
      </c>
      <c r="RH177" s="696" cm="1">
        <f t="array" aca="1" ref="RH177" ca="1">INDIRECT(RH$203&amp;ROW())*RH$205</f>
        <v>5.8387680780544585E-2</v>
      </c>
      <c r="RI177" s="696" cm="1">
        <f t="array" aca="1" ref="RI177" ca="1">INDIRECT(RI$203&amp;ROW())*RI$205</f>
        <v>0</v>
      </c>
      <c r="RJ177" s="696" cm="1">
        <f t="array" aca="1" ref="RJ177" ca="1">INDIRECT(RJ$203&amp;ROW())*RJ$205</f>
        <v>0.12226723336432462</v>
      </c>
      <c r="RK177" s="696" cm="1">
        <f t="array" aca="1" ref="RK177" ca="1">IF(INDIRECT(RK$203&amp;ROW())="-",0,INDIRECT(RK$203&amp;ROW())*RK$205)</f>
        <v>3.3805884568127158E-2</v>
      </c>
      <c r="RL177" s="696" cm="1">
        <f t="array" aca="1" ref="RL177" ca="1">INDIRECT(RL$203&amp;ROW())*RL$205</f>
        <v>0</v>
      </c>
      <c r="RM177" s="696" cm="1">
        <f t="array" aca="1" ref="RM177" ca="1">INDIRECT(RM$203&amp;ROW())*RM$205</f>
        <v>1.4993730364766381E-2</v>
      </c>
      <c r="RN177" s="696" cm="1">
        <f t="array" aca="1" ref="RN177" ca="1">INDIRECT(RN$203&amp;ROW())*RN$205</f>
        <v>9.3820613050938681E-2</v>
      </c>
      <c r="RO177" s="696" cm="1">
        <f t="array" aca="1" ref="RO177" ca="1">IF($RN177=0,0,INDIRECT(RO$203&amp;ROW())*RO$205)</f>
        <v>0</v>
      </c>
      <c r="RP177" s="696" cm="1">
        <f t="array" aca="1" ref="RP177" ca="1">IF($RN177=0,0,INDIRECT(RP$203&amp;ROW())*RP$205)</f>
        <v>9.7715867439664539E-2</v>
      </c>
      <c r="RQ177" s="696" cm="1">
        <f t="array" aca="1" ref="RQ177" ca="1">IF($RN177=0,0,INDIRECT(RQ$203&amp;ROW())*RQ$205)</f>
        <v>0</v>
      </c>
      <c r="RR177" s="696" cm="1">
        <f t="array" aca="1" ref="RR177" ca="1">IF($RN177=0,0,INDIRECT(RR$203&amp;ROW())*RR$205)</f>
        <v>0</v>
      </c>
      <c r="RS177" s="696" cm="1">
        <f t="array" aca="1" ref="RS177" ca="1">INDIRECT(RS$203&amp;ROW())*RS$205</f>
        <v>7.7466902221184339E-2</v>
      </c>
      <c r="RT177" s="696" cm="1">
        <f t="array" aca="1" ref="RT177" ca="1">IF($RS177=0,0,INDIRECT(RT$203&amp;ROW())*RT$205)</f>
        <v>8.1033461602244533E-2</v>
      </c>
      <c r="RU177" s="696" cm="1">
        <f t="array" aca="1" ref="RU177" ca="1">IF($RS177=0,0,INDIRECT(RU$203&amp;ROW())*RU$205)</f>
        <v>0</v>
      </c>
      <c r="RV177" s="696" cm="1">
        <f t="array" aca="1" ref="RV177" ca="1">INDIRECT(RV$203&amp;ROW())*RV$205</f>
        <v>4.4898858778974725E-2</v>
      </c>
      <c r="RW177" s="696" cm="1">
        <f t="array" aca="1" ref="RW177" ca="1">INDIRECT(RW$203&amp;ROW())*RW$205</f>
        <v>0</v>
      </c>
      <c r="RX177" s="696" cm="1">
        <f t="array" aca="1" ref="RX177" ca="1">INDIRECT(RX$203&amp;ROW())*RX$205</f>
        <v>0</v>
      </c>
      <c r="RY177" s="696" cm="1">
        <f t="array" aca="1" ref="RY177" ca="1">INDIRECT(RY$203&amp;ROW())*RY$205</f>
        <v>8.4396695370290389E-2</v>
      </c>
      <c r="RZ177" s="696" cm="1">
        <f t="array" aca="1" ref="RZ177" ca="1">INDIRECT(RZ$203&amp;ROW())*RZ$205</f>
        <v>0</v>
      </c>
      <c r="SA177" s="696" cm="1">
        <f t="array" aca="1" ref="SA177" ca="1">INDIRECT(SA$203&amp;ROW())*SA$205</f>
        <v>0.20458618579029147</v>
      </c>
      <c r="SB177" s="696" cm="1">
        <f t="array" aca="1" ref="SB177" ca="1">INDIRECT(SB$203&amp;ROW())*SB$205</f>
        <v>2.3562063251026374E-2</v>
      </c>
      <c r="SC177" s="696" cm="1">
        <f t="array" aca="1" ref="SC177" ca="1">INDIRECT(SC$203&amp;ROW())*SC$205</f>
        <v>2.7145803117995537E-2</v>
      </c>
      <c r="SD177" s="696" cm="1">
        <f t="array" aca="1" ref="SD177" ca="1">INDIRECT(SD$203&amp;ROW())*SD$205</f>
        <v>0.3072993885784252</v>
      </c>
      <c r="SE177" s="696" cm="1">
        <f t="array" aca="1" ref="SE177" ca="1">INDIRECT(SE$203&amp;ROW())*SE$205</f>
        <v>0.2585618210787391</v>
      </c>
      <c r="SF177" s="696" cm="1">
        <f t="array" aca="1" ref="SF177" ca="1">INDIRECT(SF$203&amp;ROW())*SF$205</f>
        <v>0</v>
      </c>
      <c r="SG177" s="696" cm="1">
        <f t="array" aca="1" ref="SG177" ca="1">INDIRECT(SG$203&amp;ROW())*SG$205</f>
        <v>7.4767843909269882E-2</v>
      </c>
      <c r="SH177" s="696" cm="1">
        <f t="array" aca="1" ref="SH177" ca="1">IF(INDIRECT(SH$203&amp;ROW())="-",0,INDIRECT(SH$203&amp;ROW())*SH$205)</f>
        <v>3.6657038859008222E-2</v>
      </c>
      <c r="SI177" s="696" cm="1">
        <f t="array" aca="1" ref="SI177" ca="1">INDIRECT(SI$203&amp;ROW())*SI$205</f>
        <v>0</v>
      </c>
      <c r="SJ177" s="696" cm="1">
        <f t="array" aca="1" ref="SJ177" ca="1">INDIRECT(SJ$203&amp;ROW())*SJ$205</f>
        <v>0.10961749760323641</v>
      </c>
      <c r="SK177" s="696" cm="1">
        <f t="array" aca="1" ref="SK177" ca="1">INDIRECT(SK$203&amp;ROW())*SK$205</f>
        <v>0.21261490593800375</v>
      </c>
      <c r="SN177" s="606" t="s">
        <v>8623</v>
      </c>
      <c r="SO177" s="707" cm="1">
        <f t="array" aca="1" ref="SO177" ca="1">INDIRECT(SO$203&amp;ROW())*SO$205</f>
        <v>1</v>
      </c>
      <c r="SP177" s="707" cm="1">
        <f t="array" aca="1" ref="SP177" ca="1">INDIRECT(SP$203&amp;ROW())*SP$205</f>
        <v>1</v>
      </c>
      <c r="SQ177" s="707" cm="1">
        <f t="array" aca="1" ref="SQ177" ca="1">INDIRECT(SQ$203&amp;ROW())*SQ$205</f>
        <v>2</v>
      </c>
      <c r="SR177" s="707" cm="1">
        <f t="array" aca="1" ref="SR177" ca="1">INDIRECT(SR$203&amp;ROW())*SR$205</f>
        <v>2</v>
      </c>
      <c r="SS177" s="707" cm="1">
        <f t="array" aca="1" ref="SS177" ca="1">INDIRECT(SS$203&amp;ROW())*SS$205</f>
        <v>1</v>
      </c>
      <c r="ST177" s="707" cm="1">
        <f t="array" aca="1" ref="ST177" ca="1">INDIRECT(ST$203&amp;ROW())*ST$205</f>
        <v>3</v>
      </c>
      <c r="SU177" s="707" cm="1">
        <f t="array" aca="1" ref="SU177" ca="1">INDIRECT(SU$203&amp;ROW())*SU$205</f>
        <v>3</v>
      </c>
      <c r="SV177" s="707" cm="1">
        <f t="array" aca="1" ref="SV177" ca="1">INDIRECT(SV$203&amp;ROW())*SV$205</f>
        <v>3</v>
      </c>
      <c r="SW177" s="707" cm="1">
        <f t="array" aca="1" ref="SW177" ca="1">INDIRECT(SW$203&amp;ROW())*SW$205</f>
        <v>3</v>
      </c>
      <c r="SX177" s="707" cm="1">
        <f t="array" aca="1" ref="SX177" ca="1">INDIRECT(SX$203&amp;ROW())*SX$205</f>
        <v>3</v>
      </c>
      <c r="SY177" s="707" cm="1">
        <f t="array" aca="1" ref="SY177" ca="1">INDIRECT(SY$203&amp;ROW())*SY$205</f>
        <v>3</v>
      </c>
      <c r="SZ177" s="707" cm="1">
        <f t="array" aca="1" ref="SZ177" ca="1">INDIRECT(SZ$203&amp;ROW())*SZ$205</f>
        <v>0</v>
      </c>
      <c r="TA177" s="707" cm="1">
        <f t="array" aca="1" ref="TA177" ca="1">INDIRECT(TA$203&amp;ROW())*TA$205</f>
        <v>2</v>
      </c>
      <c r="TB177" s="696" cm="1">
        <f t="array" aca="1" ref="TB177" ca="1">IF(INDIRECT(TB$203&amp;ROW())="-",0,INDIRECT(TB$203&amp;ROW())*TB$205)</f>
        <v>0.24299999999999999</v>
      </c>
      <c r="TC177" s="707" cm="1">
        <f t="array" aca="1" ref="TC177" ca="1">INDIRECT(TC$203&amp;ROW())*TC$205</f>
        <v>0</v>
      </c>
      <c r="TD177" s="696" cm="1">
        <f t="array" aca="1" ref="TD177" ca="1">IF(INDIRECT(TD$203&amp;ROW())="-",0,INDIRECT(TD$203&amp;ROW())*TD$205)</f>
        <v>0.55289999999999995</v>
      </c>
      <c r="TE177" s="732" cm="1">
        <f t="array" aca="1" ref="TE177" ca="1">INDIRECT(TE$203&amp;ROW())*TE$205</f>
        <v>1</v>
      </c>
      <c r="TF177" s="707" cm="1">
        <f t="array" aca="1" ref="TF177" ca="1">INDIRECT(TF$203&amp;ROW())*TF$205</f>
        <v>2</v>
      </c>
      <c r="TG177" s="707" cm="1">
        <f t="array" aca="1" ref="TG177" ca="1">INDIRECT(TG$203&amp;ROW())*TG$205</f>
        <v>2</v>
      </c>
      <c r="TH177" s="707" cm="1">
        <f t="array" aca="1" ref="TH177" ca="1">INDIRECT(TH$203&amp;ROW())*TH$205</f>
        <v>0</v>
      </c>
      <c r="TI177" s="707" cm="1">
        <f t="array" aca="1" ref="TI177" ca="1">INDIRECT(TI$203&amp;ROW())*TI$205</f>
        <v>2</v>
      </c>
      <c r="TJ177" s="696" cm="1">
        <f t="array" aca="1" ref="TJ177" ca="1">IF(INDIRECT(TJ$203&amp;ROW())="-",0,INDIRECT(TJ$203&amp;ROW())*TJ$205)</f>
        <v>0.5595</v>
      </c>
      <c r="TK177" s="707" cm="1">
        <f t="array" aca="1" ref="TK177" ca="1">INDIRECT(TK$203&amp;ROW())*TK$205</f>
        <v>0</v>
      </c>
      <c r="TL177" s="707" cm="1">
        <f t="array" aca="1" ref="TL177" ca="1">INDIRECT(TL$203&amp;ROW())*TL$205</f>
        <v>1</v>
      </c>
      <c r="TM177" s="707" cm="1">
        <f t="array" aca="1" ref="TM177" ca="1">INDIRECT(TM$203&amp;ROW())*TM$205</f>
        <v>1</v>
      </c>
      <c r="TN177" s="707" cm="1">
        <f t="array" aca="1" ref="TN177" ca="1">IF($TM177=0,0,INDIRECT(TN$203&amp;ROW())*TN$205)</f>
        <v>0</v>
      </c>
      <c r="TO177" s="707" cm="1">
        <f t="array" aca="1" ref="TO177" ca="1">IF($TM177=0,0,INDIRECT(TO$203&amp;ROW())*TO$205)</f>
        <v>1</v>
      </c>
      <c r="TP177" s="707" cm="1">
        <f t="array" aca="1" ref="TP177" ca="1">IF($TM177=0,0,INDIRECT(TP$203&amp;ROW())*TP$205)</f>
        <v>0</v>
      </c>
      <c r="TQ177" s="707" cm="1">
        <f t="array" aca="1" ref="TQ177" ca="1">IF($TM177=0,0,INDIRECT(TQ$203&amp;ROW())*TQ$205)</f>
        <v>0</v>
      </c>
      <c r="TR177" s="707" cm="1">
        <f t="array" aca="1" ref="TR177" ca="1">INDIRECT(TR$203&amp;ROW())*TR$205</f>
        <v>1</v>
      </c>
      <c r="TS177" s="707" cm="1">
        <f t="array" aca="1" ref="TS177" ca="1">IF($TR177=0,0,INDIRECT(TS$203&amp;ROW())*TS$205)</f>
        <v>1</v>
      </c>
      <c r="TT177" s="707" cm="1">
        <f t="array" aca="1" ref="TT177" ca="1">IF($TR177=0,0,INDIRECT(TT$203&amp;ROW())*TT$205)</f>
        <v>0</v>
      </c>
      <c r="TU177" s="707" cm="1">
        <f t="array" aca="1" ref="TU177" ca="1">INDIRECT(TU$203&amp;ROW())*TU$205</f>
        <v>1</v>
      </c>
      <c r="TV177" s="707" cm="1">
        <f t="array" aca="1" ref="TV177" ca="1">INDIRECT(TV$203&amp;ROW())*TV$205</f>
        <v>0</v>
      </c>
      <c r="TW177" s="707" cm="1">
        <f t="array" aca="1" ref="TW177" ca="1">INDIRECT(TW$203&amp;ROW())*TW$205</f>
        <v>0</v>
      </c>
      <c r="TX177" s="707" cm="1">
        <f t="array" aca="1" ref="TX177" ca="1">INDIRECT(TX$203&amp;ROW())*TX$205</f>
        <v>3</v>
      </c>
      <c r="TY177" s="707" cm="1">
        <f t="array" aca="1" ref="TY177" ca="1">INDIRECT(TY$203&amp;ROW())*TY$205</f>
        <v>0</v>
      </c>
      <c r="TZ177" s="707" cm="1">
        <f t="array" aca="1" ref="TZ177" ca="1">INDIRECT(TZ$203&amp;ROW())*TZ$205</f>
        <v>2</v>
      </c>
      <c r="UA177" s="707" cm="1">
        <f t="array" aca="1" ref="UA177" ca="1">INDIRECT(UA$203&amp;ROW())*UA$205</f>
        <v>1</v>
      </c>
      <c r="UB177" s="707" cm="1">
        <f t="array" aca="1" ref="UB177" ca="1">INDIRECT(UB$203&amp;ROW())*UB$205</f>
        <v>1</v>
      </c>
      <c r="UC177" s="707" cm="1">
        <f t="array" aca="1" ref="UC177" ca="1">INDIRECT(UC$203&amp;ROW())*UC$205</f>
        <v>1</v>
      </c>
      <c r="UD177" s="707" cm="1">
        <f t="array" aca="1" ref="UD177" ca="1">INDIRECT(UD$203&amp;ROW())*UD$205</f>
        <v>1</v>
      </c>
      <c r="UE177" s="707" cm="1">
        <f t="array" aca="1" ref="UE177" ca="1">INDIRECT(UE$203&amp;ROW())*UE$205</f>
        <v>0</v>
      </c>
      <c r="UF177" s="707" cm="1">
        <f t="array" aca="1" ref="UF177" ca="1">INDIRECT(UF$203&amp;ROW())*UF$205</f>
        <v>2</v>
      </c>
      <c r="UG177" s="696" cm="1">
        <f t="array" aca="1" ref="UG177" ca="1">IF(INDIRECT(UG$203&amp;ROW())="-",0,INDIRECT(UG$203&amp;ROW())*UG$205)</f>
        <v>0.46589999999999998</v>
      </c>
      <c r="UH177" s="707" cm="1">
        <f t="array" aca="1" ref="UH177" ca="1">INDIRECT(UH$203&amp;ROW())*UH$205</f>
        <v>0</v>
      </c>
      <c r="UI177" s="707" cm="1">
        <f t="array" aca="1" ref="UI177" ca="1">INDIRECT(UI$203&amp;ROW())*UI$205</f>
        <v>1</v>
      </c>
      <c r="UJ177" s="707" cm="1">
        <f t="array" aca="1" ref="UJ177" ca="1">INDIRECT(UJ$203&amp;ROW())*UJ$205</f>
        <v>2</v>
      </c>
      <c r="UM177" s="606" t="s">
        <v>8623</v>
      </c>
      <c r="UN177" s="616">
        <f t="shared" ca="1" si="376"/>
        <v>0.18720310219966924</v>
      </c>
      <c r="UO177" s="616">
        <f t="shared" ca="1" si="376"/>
        <v>0.47801779056182137</v>
      </c>
      <c r="UP177" s="616">
        <f t="shared" ca="1" si="376"/>
        <v>1.190315493832806</v>
      </c>
      <c r="UQ177" s="616">
        <f t="shared" ca="1" si="376"/>
        <v>-1.4677936495724746</v>
      </c>
      <c r="UR177" s="616">
        <f t="shared" ca="1" si="376"/>
        <v>-0.80643931126992341</v>
      </c>
      <c r="US177" s="616">
        <f t="shared" ca="1" si="376"/>
        <v>0.41305213694811815</v>
      </c>
      <c r="UT177" s="616">
        <f t="shared" ca="1" si="376"/>
        <v>0.30690415393182785</v>
      </c>
      <c r="UU177" s="616">
        <f t="shared" ca="1" si="376"/>
        <v>0.53359975015917405</v>
      </c>
      <c r="UV177" s="616">
        <f t="shared" ca="1" si="376"/>
        <v>0.44410973870643028</v>
      </c>
      <c r="UW177" s="616">
        <f t="shared" ca="1" si="376"/>
        <v>0.6421874155054268</v>
      </c>
      <c r="UX177" s="616">
        <f t="shared" ca="1" si="376"/>
        <v>0.28247365722383649</v>
      </c>
      <c r="UY177" s="616">
        <f t="shared" ca="1" si="376"/>
        <v>-0.67270887390575207</v>
      </c>
      <c r="UZ177" s="616">
        <f t="shared" ca="1" si="376"/>
        <v>1.1960042318268584</v>
      </c>
      <c r="VA177" s="616">
        <f t="shared" ca="1" si="376"/>
        <v>-1.1696328211852141</v>
      </c>
      <c r="VB177" s="616">
        <f t="shared" ca="1" si="376"/>
        <v>-0.76400504167427041</v>
      </c>
      <c r="VC177" s="616">
        <f t="shared" ca="1" si="376"/>
        <v>-3.6260719076718483E-2</v>
      </c>
      <c r="VD177" s="616">
        <f t="shared" ca="1" si="375"/>
        <v>-0.36208520652341147</v>
      </c>
      <c r="VE177" s="616">
        <f t="shared" ca="1" si="375"/>
        <v>3.9909080070471406E-2</v>
      </c>
      <c r="VF177" s="616">
        <f t="shared" ca="1" si="375"/>
        <v>7.1631593782223293E-2</v>
      </c>
      <c r="VG177" s="616">
        <f t="shared" ca="1" si="375"/>
        <v>-0.89462372206681784</v>
      </c>
      <c r="VH177" s="616">
        <f t="shared" ca="1" si="375"/>
        <v>-0.12784420028857393</v>
      </c>
      <c r="VI177" s="616">
        <f t="shared" ca="1" si="375"/>
        <v>-3.1677888042256075E-2</v>
      </c>
      <c r="VJ177" s="616">
        <f t="shared" ca="1" si="375"/>
        <v>-0.90132677458943244</v>
      </c>
      <c r="VK177" s="616">
        <f t="shared" ca="1" si="375"/>
        <v>-0.49937453713488217</v>
      </c>
      <c r="VL177" s="616">
        <f t="shared" ca="1" si="375"/>
        <v>1.1863766389476611</v>
      </c>
      <c r="VM177" s="616">
        <f t="shared" ca="1" si="375"/>
        <v>-0.57201237404204519</v>
      </c>
      <c r="VN177" s="616">
        <f t="shared" ca="1" si="375"/>
        <v>1.5883663456229635</v>
      </c>
      <c r="VO177" s="616">
        <f t="shared" ca="1" si="375"/>
        <v>-0.42150866262694142</v>
      </c>
      <c r="VP177" s="616">
        <f t="shared" ca="1" si="338"/>
        <v>-0.46221149066820022</v>
      </c>
      <c r="VQ177" s="616">
        <f t="shared" ca="1" si="338"/>
        <v>1.2773868528042598</v>
      </c>
      <c r="VR177" s="616">
        <f t="shared" ca="1" si="338"/>
        <v>1.5497103694524457</v>
      </c>
      <c r="VS177" s="616">
        <f t="shared" ca="1" si="338"/>
        <v>-0.40481357988865657</v>
      </c>
      <c r="VT177" s="616">
        <f t="shared" ca="1" si="338"/>
        <v>2.5655357300130479</v>
      </c>
      <c r="VU177" s="616">
        <f t="shared" ca="1" si="338"/>
        <v>-0.82130507758946303</v>
      </c>
      <c r="VV177" s="616">
        <f t="shared" ca="1" si="338"/>
        <v>-0.64337789451099625</v>
      </c>
      <c r="VW177" s="616">
        <f t="shared" ca="1" si="338"/>
        <v>0.66845613582062358</v>
      </c>
      <c r="VX177" s="616">
        <f t="shared" ca="1" si="338"/>
        <v>-0.78524029103755877</v>
      </c>
      <c r="VY177" s="616">
        <f t="shared" ca="1" si="338"/>
        <v>0.70583605694264007</v>
      </c>
      <c r="VZ177" s="616">
        <f t="shared" ca="1" si="338"/>
        <v>-0.43554396085655878</v>
      </c>
      <c r="WA177" s="616">
        <f t="shared" ca="1" si="338"/>
        <v>-0.11011120653528797</v>
      </c>
      <c r="WB177" s="616">
        <f t="shared" ca="1" si="338"/>
        <v>0.33435322352896929</v>
      </c>
      <c r="WC177" s="616">
        <f t="shared" ca="1" si="338"/>
        <v>0.47817673461028487</v>
      </c>
      <c r="WD177" s="616">
        <f t="shared" ca="1" si="347"/>
        <v>-1.3395773314157267</v>
      </c>
      <c r="WE177" s="616">
        <f t="shared" ca="1" si="347"/>
        <v>0.67426644196529939</v>
      </c>
      <c r="WF177" s="616">
        <f t="shared" ca="1" si="347"/>
        <v>-1.142215013504263</v>
      </c>
      <c r="WG177" s="616">
        <f t="shared" ca="1" si="347"/>
        <v>-1.008197359876486</v>
      </c>
      <c r="WH177" s="616">
        <f t="shared" ca="1" si="347"/>
        <v>0.91987607881584121</v>
      </c>
      <c r="WI177" s="627">
        <f t="shared" ca="1" si="347"/>
        <v>1.0659329460226332</v>
      </c>
      <c r="WL177" s="606" t="s">
        <v>8623</v>
      </c>
      <c r="WM177" s="700" t="str">
        <f t="shared" ca="1" si="321"/>
        <v>B</v>
      </c>
      <c r="WN177" s="479">
        <f t="shared" ca="1" si="322"/>
        <v>0.55341189683344816</v>
      </c>
      <c r="WO177" s="495">
        <f t="shared" ca="1" si="372"/>
        <v>0.65149971663645201</v>
      </c>
      <c r="WP177" s="458">
        <f t="shared" ca="1" si="372"/>
        <v>0.55711257995815422</v>
      </c>
      <c r="WQ177" s="458">
        <f t="shared" ca="1" si="372"/>
        <v>0.52649119139449252</v>
      </c>
      <c r="WR177" s="459">
        <f t="shared" ca="1" si="372"/>
        <v>0.47854409934469372</v>
      </c>
      <c r="WS177" s="495">
        <f t="shared" ca="1" si="323"/>
        <v>9.8041112069529535E-2</v>
      </c>
      <c r="WT177" s="458">
        <f t="shared" ca="1" si="324"/>
        <v>-0.20169701161254144</v>
      </c>
      <c r="WU177" s="458">
        <f t="shared" ca="1" si="325"/>
        <v>0.43276021547853177</v>
      </c>
      <c r="WV177" s="459">
        <f t="shared" ca="1" si="326"/>
        <v>-0.14527433422370439</v>
      </c>
      <c r="WW177" s="484">
        <f t="shared" ca="1" si="352"/>
        <v>0.13999047982491267</v>
      </c>
      <c r="WX177" s="484">
        <f t="shared" ca="1" si="352"/>
        <v>0.28829252948783446</v>
      </c>
      <c r="WY177" s="484">
        <f t="shared" ca="1" si="352"/>
        <v>0.86666871105966603</v>
      </c>
      <c r="WZ177" s="484">
        <f t="shared" ca="1" si="352"/>
        <v>-0.52796537575121916</v>
      </c>
      <c r="XA177" s="484">
        <f t="shared" ca="1" si="352"/>
        <v>-0.42555802455713854</v>
      </c>
      <c r="XB177" s="484">
        <f t="shared" ca="1" si="352"/>
        <v>0.21821544394969081</v>
      </c>
      <c r="XC177" s="484">
        <f t="shared" ca="1" si="352"/>
        <v>0.14467461816346364</v>
      </c>
      <c r="XD177" s="484">
        <f t="shared" ca="1" si="348"/>
        <v>0.27368331185664035</v>
      </c>
      <c r="XE177" s="484">
        <f t="shared" ca="1" si="348"/>
        <v>0.21801347073098662</v>
      </c>
      <c r="XF177" s="484">
        <f t="shared" ca="1" si="348"/>
        <v>0.41324760187774212</v>
      </c>
      <c r="XG177" s="484">
        <f t="shared" ca="1" si="348"/>
        <v>0.1145148206385433</v>
      </c>
      <c r="XH177" s="484">
        <f t="shared" ca="1" si="348"/>
        <v>-0.33958343954762366</v>
      </c>
      <c r="XI177" s="484">
        <f t="shared" ca="1" si="348"/>
        <v>0.83588735762379129</v>
      </c>
      <c r="XJ177" s="484">
        <f t="shared" ca="1" si="348"/>
        <v>-0.83008841319514637</v>
      </c>
      <c r="XK177" s="484">
        <f t="shared" ca="1" si="348"/>
        <v>-0.54267278110123429</v>
      </c>
      <c r="XL177" s="484">
        <f t="shared" ca="1" si="348"/>
        <v>-3.2032719232373108E-2</v>
      </c>
      <c r="XM177" s="484">
        <f t="shared" ca="1" si="349"/>
        <v>-0.27308466275995691</v>
      </c>
      <c r="XN177" s="484">
        <f t="shared" ca="1" si="349"/>
        <v>2.7828601533139714E-2</v>
      </c>
      <c r="XO177" s="484">
        <f t="shared" ca="1" si="349"/>
        <v>5.2591916154908339E-2</v>
      </c>
      <c r="XP177" s="484">
        <f t="shared" ca="1" si="349"/>
        <v>-0.57255918212276347</v>
      </c>
      <c r="XQ177" s="484">
        <f t="shared" ca="1" si="349"/>
        <v>-8.50675308720171E-2</v>
      </c>
      <c r="XR177" s="484">
        <f t="shared" ca="1" si="349"/>
        <v>-2.7718152036974066E-2</v>
      </c>
      <c r="XS177" s="484">
        <f t="shared" ca="1" si="349"/>
        <v>-0.55611861992167977</v>
      </c>
      <c r="XT177" s="484">
        <f t="shared" ca="1" si="349"/>
        <v>-0.30327015640201394</v>
      </c>
      <c r="XU177" s="484">
        <f t="shared" ref="XU177:YJ200" ca="1" si="382">(VL177*XU$205)</f>
        <v>0.90140897027243294</v>
      </c>
      <c r="XV177" s="484">
        <f t="shared" ca="1" si="382"/>
        <v>-0.30179372854458303</v>
      </c>
      <c r="XW177" s="484">
        <f t="shared" ca="1" si="382"/>
        <v>1.0251316394650607</v>
      </c>
      <c r="XX177" s="484">
        <f t="shared" ca="1" si="382"/>
        <v>-0.20379943838012618</v>
      </c>
      <c r="XY177" s="484">
        <f t="shared" ca="1" si="382"/>
        <v>-0.24303080179333969</v>
      </c>
      <c r="XZ177" s="484">
        <f t="shared" ca="1" si="382"/>
        <v>0.93428074414103568</v>
      </c>
      <c r="YA177" s="484">
        <f t="shared" ca="1" si="382"/>
        <v>1.0567475009296226</v>
      </c>
      <c r="YB177" s="484">
        <f t="shared" ca="1" si="358"/>
        <v>-0.21272953623148902</v>
      </c>
      <c r="YC177" s="484">
        <f t="shared" ca="1" si="359"/>
        <v>1.144742042731822</v>
      </c>
      <c r="YD177" s="484">
        <f t="shared" ca="1" si="360"/>
        <v>-0.6068623218308542</v>
      </c>
      <c r="YE177" s="484">
        <f t="shared" ca="1" si="361"/>
        <v>-0.46342509741627064</v>
      </c>
      <c r="YF177" s="484">
        <f t="shared" ca="1" si="362"/>
        <v>0.39432227452058582</v>
      </c>
      <c r="YG177" s="484">
        <f t="shared" ca="1" si="354"/>
        <v>-0.54699838673676349</v>
      </c>
      <c r="YH177" s="484">
        <f t="shared" ca="1" si="354"/>
        <v>0.3761400347447329</v>
      </c>
      <c r="YI177" s="484">
        <f t="shared" ca="1" si="354"/>
        <v>-0.25509809787368648</v>
      </c>
      <c r="YJ177" s="484">
        <f t="shared" ca="1" si="354"/>
        <v>-6.5328978837386364E-2</v>
      </c>
      <c r="YK177" s="484">
        <f t="shared" ca="1" si="339"/>
        <v>5.8277766861099353E-2</v>
      </c>
      <c r="YL177" s="484">
        <f t="shared" ca="1" si="339"/>
        <v>0.15139075417761619</v>
      </c>
      <c r="YM177" s="484">
        <f t="shared" ca="1" si="339"/>
        <v>-1.0693845836691747</v>
      </c>
      <c r="YN177" s="484">
        <f t="shared" ca="1" si="339"/>
        <v>0.48075197312125845</v>
      </c>
      <c r="YO177" s="484">
        <f t="shared" ca="1" si="339"/>
        <v>-0.70143423979296793</v>
      </c>
      <c r="YP177" s="484">
        <f t="shared" ca="1" si="339"/>
        <v>-0.53716755334219179</v>
      </c>
      <c r="YQ177" s="484">
        <f t="shared" ca="1" si="339"/>
        <v>0.66635823149419537</v>
      </c>
      <c r="YR177" s="484">
        <f t="shared" ca="1" si="339"/>
        <v>0.79923652292777037</v>
      </c>
      <c r="YU177" s="606" t="s">
        <v>8623</v>
      </c>
      <c r="YV177" s="700" t="str">
        <f t="shared" ca="1" si="304"/>
        <v>B</v>
      </c>
      <c r="YW177" s="479">
        <f t="shared" ca="1" si="327"/>
        <v>0.61593174400331352</v>
      </c>
      <c r="YX177" s="495">
        <f t="shared" ca="1" si="373"/>
        <v>0.77279718246559082</v>
      </c>
      <c r="YY177" s="458">
        <f t="shared" ca="1" si="373"/>
        <v>0.53955530053665224</v>
      </c>
      <c r="YZ177" s="458">
        <f t="shared" ca="1" si="373"/>
        <v>0.4519217426466291</v>
      </c>
      <c r="ZA177" s="459">
        <f t="shared" ca="1" si="373"/>
        <v>0.69945275036438193</v>
      </c>
      <c r="ZB177" s="495">
        <f t="shared" ca="1" si="328"/>
        <v>0.17953607078049111</v>
      </c>
      <c r="ZC177" s="458">
        <f t="shared" ca="1" si="329"/>
        <v>-0.26084046735821814</v>
      </c>
      <c r="ZD177" s="458">
        <f t="shared" ca="1" si="330"/>
        <v>0.37072497633196561</v>
      </c>
      <c r="ZE177" s="459">
        <f t="shared" ca="1" si="331"/>
        <v>9.1003065180684947E-2</v>
      </c>
      <c r="ZF177" s="484">
        <f t="shared" ca="1" si="355"/>
        <v>6.2622520444229578E-3</v>
      </c>
      <c r="ZG177" s="484">
        <f t="shared" ca="1" si="355"/>
        <v>6.0956653196917926E-2</v>
      </c>
      <c r="ZH177" s="484">
        <f t="shared" ca="1" si="355"/>
        <v>8.9808171214972948E-2</v>
      </c>
      <c r="ZI177" s="484">
        <f t="shared" ca="1" si="355"/>
        <v>-0.10994440291961401</v>
      </c>
      <c r="ZJ177" s="484">
        <f t="shared" ca="1" si="355"/>
        <v>-7.0517242631671764E-2</v>
      </c>
      <c r="ZK177" s="484">
        <f t="shared" ca="1" si="355"/>
        <v>7.3425809550013654E-2</v>
      </c>
      <c r="ZL177" s="484">
        <f t="shared" ca="1" si="355"/>
        <v>2.4672875513209128E-2</v>
      </c>
      <c r="ZM177" s="484">
        <f t="shared" ca="1" si="350"/>
        <v>9.4446117703140112E-2</v>
      </c>
      <c r="ZN177" s="484">
        <f t="shared" ca="1" si="350"/>
        <v>8.9770705925095284E-2</v>
      </c>
      <c r="ZO177" s="484">
        <f t="shared" ca="1" si="350"/>
        <v>2.8984588520071332E-2</v>
      </c>
      <c r="ZP177" s="484">
        <f t="shared" ca="1" si="350"/>
        <v>2.6000050859821721E-2</v>
      </c>
      <c r="ZQ177" s="484">
        <f t="shared" ca="1" si="350"/>
        <v>-1.1497069191506403E-2</v>
      </c>
      <c r="ZR177" s="484">
        <f t="shared" ca="1" si="350"/>
        <v>6.8537874740930649E-2</v>
      </c>
      <c r="ZS177" s="484">
        <f t="shared" ca="1" si="350"/>
        <v>-9.8142270293527026E-2</v>
      </c>
      <c r="ZT177" s="484">
        <f t="shared" ca="1" si="350"/>
        <v>-2.7291061507312073E-2</v>
      </c>
      <c r="ZU177" s="484">
        <f t="shared" ca="1" si="350"/>
        <v>-2.2949060903550726E-3</v>
      </c>
      <c r="ZV177" s="484">
        <f t="shared" ca="1" si="351"/>
        <v>-1.9215497798489828E-2</v>
      </c>
      <c r="ZW177" s="484">
        <f t="shared" ca="1" si="351"/>
        <v>5.5175234891583769E-3</v>
      </c>
      <c r="ZX177" s="484">
        <f t="shared" ca="1" si="351"/>
        <v>2.0912013157790479E-3</v>
      </c>
      <c r="ZY177" s="484">
        <f t="shared" ca="1" si="351"/>
        <v>-9.6348193705378546E-2</v>
      </c>
      <c r="ZZ177" s="484">
        <f t="shared" ca="1" si="351"/>
        <v>-7.8155783354792625E-3</v>
      </c>
      <c r="AAA177" s="484">
        <f t="shared" ca="1" si="351"/>
        <v>-1.9140286443584708E-3</v>
      </c>
      <c r="AAB177" s="484">
        <f t="shared" ca="1" si="351"/>
        <v>-0.10150745433592355</v>
      </c>
      <c r="AAC177" s="484">
        <f t="shared" ca="1" si="351"/>
        <v>-7.4874871608304394E-3</v>
      </c>
      <c r="AAD177" s="484">
        <f t="shared" ref="AAD177:AAS200" ca="1" si="383">(VL177*AAD$205)</f>
        <v>0.1113065835753817</v>
      </c>
      <c r="AAE177" s="484">
        <f t="shared" ca="1" si="383"/>
        <v>-4.0219644611828483E-2</v>
      </c>
      <c r="AAF177" s="484">
        <f t="shared" ca="1" si="383"/>
        <v>0.15520859527451789</v>
      </c>
      <c r="AAG177" s="484">
        <f t="shared" ca="1" si="383"/>
        <v>-4.3018323338477257E-2</v>
      </c>
      <c r="AAH177" s="484">
        <f t="shared" ca="1" si="383"/>
        <v>-3.8008707897835295E-2</v>
      </c>
      <c r="AAI177" s="484">
        <f t="shared" ca="1" si="383"/>
        <v>9.8955202424813982E-2</v>
      </c>
      <c r="AAJ177" s="484">
        <f t="shared" ca="1" si="383"/>
        <v>0.12557839571762494</v>
      </c>
      <c r="AAK177" s="484">
        <f t="shared" ca="1" si="363"/>
        <v>-3.3183772310049216E-2</v>
      </c>
      <c r="AAL177" s="484">
        <f t="shared" ca="1" si="364"/>
        <v>0.11518962643426967</v>
      </c>
      <c r="AAM177" s="484">
        <f t="shared" ca="1" si="365"/>
        <v>-2.189532836791554E-2</v>
      </c>
      <c r="AAN177" s="484">
        <f t="shared" ca="1" si="366"/>
        <v>-6.1359063816095079E-2</v>
      </c>
      <c r="AAO177" s="484">
        <f t="shared" ca="1" si="367"/>
        <v>1.8805162954418208E-2</v>
      </c>
      <c r="AAP177" s="484">
        <f t="shared" ca="1" si="357"/>
        <v>-2.8906649957960041E-2</v>
      </c>
      <c r="AAQ177" s="484">
        <f t="shared" ca="1" si="357"/>
        <v>7.2202153341576855E-2</v>
      </c>
      <c r="AAR177" s="484">
        <f t="shared" ca="1" si="357"/>
        <v>-1.0262314354304794E-2</v>
      </c>
      <c r="AAS177" s="484">
        <f t="shared" ca="1" si="357"/>
        <v>-2.9890571336918708E-3</v>
      </c>
      <c r="AAT177" s="484">
        <f t="shared" ca="1" si="340"/>
        <v>0.1027465411596778</v>
      </c>
      <c r="AAU177" s="484">
        <f t="shared" ca="1" si="340"/>
        <v>0.12363824729832018</v>
      </c>
      <c r="AAV177" s="484">
        <f t="shared" ca="1" si="340"/>
        <v>-8.8571357168320833E-2</v>
      </c>
      <c r="AAW177" s="484">
        <f t="shared" ca="1" si="340"/>
        <v>2.5206724043060142E-2</v>
      </c>
      <c r="AAX177" s="484">
        <f t="shared" ca="1" si="340"/>
        <v>-8.9869543110900146E-2</v>
      </c>
      <c r="AAY177" s="484">
        <f t="shared" ca="1" si="340"/>
        <v>-0.12312049482031152</v>
      </c>
      <c r="AAZ177" s="484">
        <f t="shared" ca="1" si="340"/>
        <v>0.10083451386486998</v>
      </c>
      <c r="ABA177" s="484">
        <f t="shared" ca="1" si="340"/>
        <v>0.11331661652741069</v>
      </c>
    </row>
    <row r="178" spans="1:729" ht="15" customHeight="1" x14ac:dyDescent="0.35">
      <c r="A178" s="498">
        <v>176</v>
      </c>
      <c r="B178" s="628"/>
      <c r="C178" s="606" t="s">
        <v>8667</v>
      </c>
      <c r="D178" s="629">
        <v>764</v>
      </c>
      <c r="E178" s="810" t="s">
        <v>8668</v>
      </c>
      <c r="F178" s="631" t="s">
        <v>1240</v>
      </c>
      <c r="G178" s="632">
        <v>69799.978000000003</v>
      </c>
      <c r="H178" s="504">
        <v>505186.02197483368</v>
      </c>
      <c r="I178" s="505">
        <v>7260</v>
      </c>
      <c r="J178" s="515" t="s">
        <v>8669</v>
      </c>
      <c r="K178" s="469">
        <v>2</v>
      </c>
      <c r="L178" s="735" t="s">
        <v>8670</v>
      </c>
      <c r="M178" s="817">
        <v>57</v>
      </c>
      <c r="N178" s="818">
        <v>0.75649999999999995</v>
      </c>
      <c r="O178" s="819">
        <v>0.79410000000000003</v>
      </c>
      <c r="P178" s="820">
        <v>0.70040000000000002</v>
      </c>
      <c r="Q178" s="821">
        <v>0.77510000000000001</v>
      </c>
      <c r="R178" s="818">
        <v>0.77380000000000004</v>
      </c>
      <c r="S178" s="822">
        <v>0.65429999999999999</v>
      </c>
      <c r="T178" s="822">
        <v>0.63890000000000002</v>
      </c>
      <c r="U178" s="822">
        <v>0.55071999999999999</v>
      </c>
      <c r="V178" s="822">
        <v>0.44090000000000001</v>
      </c>
      <c r="W178" s="784" t="s">
        <v>8671</v>
      </c>
      <c r="X178" s="875" t="s">
        <v>8672</v>
      </c>
      <c r="Y178" s="517">
        <v>2</v>
      </c>
      <c r="Z178" s="517">
        <v>3</v>
      </c>
      <c r="AA178" s="519" t="s">
        <v>8673</v>
      </c>
      <c r="AB178" s="903">
        <v>2016</v>
      </c>
      <c r="AC178" s="369">
        <v>1</v>
      </c>
      <c r="AD178" s="572" t="s">
        <v>8674</v>
      </c>
      <c r="AE178" s="817">
        <v>1</v>
      </c>
      <c r="AF178" s="751" t="s">
        <v>8675</v>
      </c>
      <c r="AG178" s="861" t="s">
        <v>8671</v>
      </c>
      <c r="AH178" s="647">
        <v>1</v>
      </c>
      <c r="AI178" s="647">
        <v>2</v>
      </c>
      <c r="AJ178" s="647">
        <v>2018</v>
      </c>
      <c r="AK178" s="752" t="s">
        <v>1249</v>
      </c>
      <c r="AL178" s="765" t="s">
        <v>1188</v>
      </c>
      <c r="AM178" s="650">
        <v>1</v>
      </c>
      <c r="AN178" s="647" t="s">
        <v>1188</v>
      </c>
      <c r="AO178" s="647">
        <v>1</v>
      </c>
      <c r="AP178" s="647">
        <v>1</v>
      </c>
      <c r="AQ178" s="647">
        <v>1</v>
      </c>
      <c r="AR178" s="647">
        <v>1</v>
      </c>
      <c r="AS178" s="647">
        <v>1</v>
      </c>
      <c r="AT178" s="647">
        <v>1</v>
      </c>
      <c r="AU178" s="648">
        <v>1</v>
      </c>
      <c r="AV178" s="709" t="s">
        <v>8676</v>
      </c>
      <c r="AW178" s="642" t="s">
        <v>1190</v>
      </c>
      <c r="AX178" s="643">
        <v>2</v>
      </c>
      <c r="AY178" s="709" t="s">
        <v>8677</v>
      </c>
      <c r="AZ178" s="645">
        <v>2</v>
      </c>
      <c r="BA178" s="709" t="s">
        <v>8678</v>
      </c>
      <c r="BB178" s="631" t="s">
        <v>2643</v>
      </c>
      <c r="BC178" s="646" t="s">
        <v>2644</v>
      </c>
      <c r="BD178" s="631" t="s">
        <v>1195</v>
      </c>
      <c r="BE178" s="631" t="s">
        <v>1317</v>
      </c>
      <c r="BF178" s="631">
        <v>3</v>
      </c>
      <c r="BG178" s="631">
        <v>2004</v>
      </c>
      <c r="BH178" s="631" t="s">
        <v>1197</v>
      </c>
      <c r="BI178" s="631">
        <v>1</v>
      </c>
      <c r="BJ178" s="631">
        <v>2</v>
      </c>
      <c r="BK178" s="631" t="s">
        <v>1324</v>
      </c>
      <c r="BL178" s="631" t="s">
        <v>1257</v>
      </c>
      <c r="BM178" s="551" t="s">
        <v>8679</v>
      </c>
      <c r="BN178" s="647">
        <v>1875</v>
      </c>
      <c r="BO178" s="976" t="s">
        <v>8680</v>
      </c>
      <c r="BP178" s="647">
        <v>2009</v>
      </c>
      <c r="BQ178" s="647">
        <v>2</v>
      </c>
      <c r="BR178" s="647">
        <v>4</v>
      </c>
      <c r="BS178" s="647" t="s">
        <v>1188</v>
      </c>
      <c r="BT178" s="647" t="s">
        <v>1188</v>
      </c>
      <c r="BU178" s="647" t="s">
        <v>1188</v>
      </c>
      <c r="BV178" s="648" t="s">
        <v>1188</v>
      </c>
      <c r="BW178" s="649" t="s">
        <v>8681</v>
      </c>
      <c r="BX178" s="650">
        <v>1915</v>
      </c>
      <c r="BY178" s="647" t="s">
        <v>3548</v>
      </c>
      <c r="BZ178" s="651" t="s">
        <v>2608</v>
      </c>
      <c r="CA178" s="647">
        <v>2</v>
      </c>
      <c r="CB178" s="647" t="s">
        <v>1214</v>
      </c>
      <c r="CC178" s="557" t="s">
        <v>8682</v>
      </c>
      <c r="CD178" s="652">
        <v>2005</v>
      </c>
      <c r="CE178" s="647">
        <v>3</v>
      </c>
      <c r="CF178" s="647">
        <v>2</v>
      </c>
      <c r="CG178" s="515" t="s">
        <v>8683</v>
      </c>
      <c r="CH178" s="647">
        <v>1874</v>
      </c>
      <c r="CI178" s="647">
        <v>1972</v>
      </c>
      <c r="CJ178" s="647">
        <v>3</v>
      </c>
      <c r="CK178" s="651" t="s">
        <v>8684</v>
      </c>
      <c r="CL178" s="651" t="s">
        <v>8685</v>
      </c>
      <c r="CM178" s="647">
        <v>2</v>
      </c>
      <c r="CN178" s="647" t="s">
        <v>1214</v>
      </c>
      <c r="CO178" s="709" t="s">
        <v>8686</v>
      </c>
      <c r="CP178" s="647">
        <v>2007</v>
      </c>
      <c r="CQ178" s="647">
        <v>3</v>
      </c>
      <c r="CR178" s="650">
        <v>3</v>
      </c>
      <c r="CS178" s="649" t="s">
        <v>8687</v>
      </c>
      <c r="CT178" s="647">
        <v>2005</v>
      </c>
      <c r="CU178" s="648">
        <v>3</v>
      </c>
      <c r="CV178" s="709" t="s">
        <v>8688</v>
      </c>
      <c r="CW178" s="647" t="s">
        <v>1188</v>
      </c>
      <c r="CX178" s="657">
        <v>1</v>
      </c>
      <c r="CY178" s="656" t="s">
        <v>8689</v>
      </c>
      <c r="CZ178" s="647">
        <v>2011</v>
      </c>
      <c r="DA178" s="657">
        <v>2</v>
      </c>
      <c r="DB178" s="723">
        <v>3506100</v>
      </c>
      <c r="DC178" s="753">
        <v>3</v>
      </c>
      <c r="DD178" s="659" t="s">
        <v>1493</v>
      </c>
      <c r="DE178" s="648">
        <v>2016</v>
      </c>
      <c r="DF178" s="708" t="s">
        <v>3726</v>
      </c>
      <c r="DG178" s="664" t="s">
        <v>3727</v>
      </c>
      <c r="DH178" s="666">
        <v>2</v>
      </c>
      <c r="DI178" s="710" t="s">
        <v>1324</v>
      </c>
      <c r="DJ178" s="578" t="s">
        <v>8690</v>
      </c>
      <c r="DK178" s="665">
        <v>2004</v>
      </c>
      <c r="DL178" s="665">
        <v>3</v>
      </c>
      <c r="DM178" s="655">
        <v>2</v>
      </c>
      <c r="DN178" s="794" t="s">
        <v>3726</v>
      </c>
      <c r="DO178" s="754" t="s">
        <v>3727</v>
      </c>
      <c r="DP178" s="663">
        <v>2</v>
      </c>
      <c r="DQ178" s="781" t="s">
        <v>1324</v>
      </c>
      <c r="DR178" s="709" t="s">
        <v>8691</v>
      </c>
      <c r="DS178" s="753">
        <v>2004</v>
      </c>
      <c r="DT178" s="753">
        <v>3</v>
      </c>
      <c r="DU178" s="657">
        <v>2</v>
      </c>
      <c r="DV178" s="651" t="s">
        <v>8692</v>
      </c>
      <c r="DW178" s="578" t="s">
        <v>8693</v>
      </c>
      <c r="DX178" s="647">
        <v>2010</v>
      </c>
      <c r="DY178" s="647">
        <v>3</v>
      </c>
      <c r="DZ178" s="650">
        <v>2</v>
      </c>
      <c r="EA178" s="743" t="s">
        <v>8694</v>
      </c>
      <c r="EB178" s="506" t="s">
        <v>1190</v>
      </c>
      <c r="EC178" s="647">
        <v>2</v>
      </c>
      <c r="ED178" s="668" t="s">
        <v>1453</v>
      </c>
      <c r="EE178" s="647">
        <v>1990</v>
      </c>
      <c r="EF178" s="647">
        <v>3</v>
      </c>
      <c r="EG178" s="650" t="s">
        <v>1505</v>
      </c>
      <c r="EH178" s="648">
        <v>4</v>
      </c>
      <c r="EI178" s="551" t="s">
        <v>8676</v>
      </c>
      <c r="EJ178" s="651" t="s">
        <v>1190</v>
      </c>
      <c r="EK178" s="647" t="s">
        <v>1188</v>
      </c>
      <c r="EL178" s="647" t="s">
        <v>1188</v>
      </c>
      <c r="EM178" s="669">
        <v>42552</v>
      </c>
      <c r="EN178" s="647" t="s">
        <v>1188</v>
      </c>
      <c r="EO178" s="670" t="s">
        <v>1188</v>
      </c>
      <c r="EP178" s="556">
        <v>0</v>
      </c>
      <c r="EQ178" s="556" t="s">
        <v>1188</v>
      </c>
      <c r="ER178" s="651" t="s">
        <v>1188</v>
      </c>
      <c r="ES178" s="556" t="s">
        <v>1188</v>
      </c>
      <c r="ET178" s="556">
        <v>0</v>
      </c>
      <c r="EU178" s="671">
        <v>0</v>
      </c>
      <c r="EV178" s="672"/>
      <c r="EW178" s="673" t="s">
        <v>1005</v>
      </c>
      <c r="EX178" s="674"/>
      <c r="EY178" s="631" t="s">
        <v>2586</v>
      </c>
      <c r="EZ178" s="631" t="s">
        <v>1188</v>
      </c>
      <c r="FA178" s="675"/>
      <c r="FB178" s="648">
        <v>0</v>
      </c>
      <c r="FC178" s="676"/>
      <c r="FD178" s="647"/>
      <c r="FE178" s="648" t="s">
        <v>1013</v>
      </c>
      <c r="FF178" s="652" t="s">
        <v>1281</v>
      </c>
      <c r="FG178" s="563" t="s">
        <v>1282</v>
      </c>
      <c r="FH178" s="631" t="str">
        <f t="shared" si="266"/>
        <v>A</v>
      </c>
      <c r="FI178" s="677">
        <f t="shared" si="267"/>
        <v>3.1444444444444444</v>
      </c>
      <c r="FJ178" s="678">
        <f t="shared" si="268"/>
        <v>3.6</v>
      </c>
      <c r="FK178" s="679">
        <f t="shared" si="269"/>
        <v>3.5</v>
      </c>
      <c r="FL178" s="680">
        <f t="shared" si="270"/>
        <v>2.333333333333333</v>
      </c>
      <c r="FM178" s="681">
        <v>2</v>
      </c>
      <c r="FN178" s="430">
        <v>2018</v>
      </c>
      <c r="FO178" s="686" t="s">
        <v>8695</v>
      </c>
      <c r="FP178" s="557" t="s">
        <v>8696</v>
      </c>
      <c r="FQ178" s="430">
        <v>1</v>
      </c>
      <c r="FR178" s="682" t="s">
        <v>1285</v>
      </c>
      <c r="FS178" s="369">
        <v>2</v>
      </c>
      <c r="FT178" s="430">
        <v>2019</v>
      </c>
      <c r="FU178" s="573" t="s">
        <v>8697</v>
      </c>
      <c r="FV178" s="369">
        <v>2</v>
      </c>
      <c r="FW178" s="430">
        <v>2019</v>
      </c>
      <c r="FX178" s="573" t="s">
        <v>8698</v>
      </c>
      <c r="FY178" s="369">
        <v>2</v>
      </c>
      <c r="FZ178" s="430">
        <v>2019</v>
      </c>
      <c r="GA178" s="686" t="s">
        <v>1768</v>
      </c>
      <c r="GB178" s="573" t="s">
        <v>8699</v>
      </c>
      <c r="GC178" s="369">
        <v>0</v>
      </c>
      <c r="GD178" s="430" t="s">
        <v>1188</v>
      </c>
      <c r="GE178" s="686" t="s">
        <v>1188</v>
      </c>
      <c r="GF178" s="431" t="s">
        <v>1188</v>
      </c>
      <c r="GG178" s="369">
        <v>2</v>
      </c>
      <c r="GH178" s="430">
        <v>2019</v>
      </c>
      <c r="GI178" s="686" t="s">
        <v>8700</v>
      </c>
      <c r="GJ178" s="573" t="s">
        <v>8701</v>
      </c>
      <c r="GK178" s="369">
        <v>2</v>
      </c>
      <c r="GL178" s="430">
        <v>2011</v>
      </c>
      <c r="GM178" s="686" t="s">
        <v>8702</v>
      </c>
      <c r="GN178" s="572" t="s">
        <v>8703</v>
      </c>
      <c r="GO178" s="676">
        <v>1</v>
      </c>
      <c r="GP178" s="730" t="s">
        <v>8704</v>
      </c>
      <c r="GQ178" s="843">
        <v>0</v>
      </c>
      <c r="GR178" s="843">
        <v>1</v>
      </c>
      <c r="GS178" s="843">
        <v>1</v>
      </c>
      <c r="GT178" s="944">
        <v>0</v>
      </c>
      <c r="GU178" s="945">
        <v>1</v>
      </c>
      <c r="GV178" s="730" t="s">
        <v>8704</v>
      </c>
      <c r="GW178" s="843">
        <v>1</v>
      </c>
      <c r="GX178" s="944">
        <v>1</v>
      </c>
      <c r="GY178" s="945">
        <v>0</v>
      </c>
      <c r="GZ178" s="946" t="s">
        <v>1188</v>
      </c>
      <c r="HA178" s="583" t="s">
        <v>2310</v>
      </c>
      <c r="HB178" s="584">
        <v>1</v>
      </c>
      <c r="HC178" s="585">
        <v>2</v>
      </c>
      <c r="HD178" s="586" t="s">
        <v>8705</v>
      </c>
      <c r="HE178" s="471" t="s">
        <v>8706</v>
      </c>
      <c r="HF178" s="587">
        <v>2019</v>
      </c>
      <c r="HG178" s="587">
        <v>2019</v>
      </c>
      <c r="HH178" s="588">
        <v>2</v>
      </c>
      <c r="HI178" s="586" t="s">
        <v>8707</v>
      </c>
      <c r="HJ178" s="471" t="s">
        <v>8708</v>
      </c>
      <c r="HK178" s="691">
        <v>2020</v>
      </c>
      <c r="HL178" s="692">
        <v>2</v>
      </c>
      <c r="HM178" s="591" t="s">
        <v>8709</v>
      </c>
      <c r="HN178" s="592">
        <v>1997</v>
      </c>
      <c r="HO178" s="681">
        <v>1</v>
      </c>
      <c r="HP178" s="574">
        <v>1</v>
      </c>
      <c r="HQ178" s="472">
        <f t="shared" si="271"/>
        <v>2</v>
      </c>
      <c r="HR178" s="593">
        <v>1</v>
      </c>
      <c r="HS178" s="574">
        <v>1</v>
      </c>
      <c r="HT178" s="574">
        <v>0.5</v>
      </c>
      <c r="HU178" s="574">
        <v>0</v>
      </c>
      <c r="HV178" s="574">
        <v>0</v>
      </c>
      <c r="HW178" s="574">
        <v>1</v>
      </c>
      <c r="HX178" s="574">
        <v>0</v>
      </c>
      <c r="HY178" s="574">
        <v>0</v>
      </c>
      <c r="HZ178" s="574">
        <v>1</v>
      </c>
      <c r="IA178" s="574">
        <v>1</v>
      </c>
      <c r="IB178" s="574">
        <v>1</v>
      </c>
      <c r="IC178" s="574">
        <v>0.5</v>
      </c>
      <c r="ID178" s="681">
        <v>1</v>
      </c>
      <c r="IE178" s="369">
        <v>1</v>
      </c>
      <c r="IF178" s="574">
        <v>1</v>
      </c>
      <c r="IG178" s="472">
        <f t="shared" si="272"/>
        <v>2</v>
      </c>
      <c r="IH178" s="609">
        <v>0.50719990847872709</v>
      </c>
      <c r="II178" s="694">
        <v>0.50630272578783186</v>
      </c>
      <c r="IJ178" s="695">
        <v>0.43987960772609247</v>
      </c>
      <c r="IK178" s="696">
        <v>0.4494610997744693</v>
      </c>
      <c r="IL178" s="696">
        <v>0.52568501179891414</v>
      </c>
      <c r="IM178" s="697">
        <v>0.61018518385185139</v>
      </c>
      <c r="IN178" s="599">
        <v>2</v>
      </c>
      <c r="IO178" s="600">
        <v>6</v>
      </c>
      <c r="IP178" s="601">
        <v>4</v>
      </c>
      <c r="IQ178" s="600">
        <v>6</v>
      </c>
      <c r="IR178" s="587">
        <v>26</v>
      </c>
      <c r="IS178" s="601">
        <v>32</v>
      </c>
      <c r="IT178" s="599">
        <v>1</v>
      </c>
      <c r="IU178" s="600">
        <v>16</v>
      </c>
      <c r="IV178" s="587">
        <v>11</v>
      </c>
      <c r="IW178" s="601">
        <v>8</v>
      </c>
      <c r="IX178" s="602">
        <v>35</v>
      </c>
      <c r="IY178" s="681">
        <v>1</v>
      </c>
      <c r="IZ178" s="603" t="s">
        <v>8710</v>
      </c>
      <c r="JA178" s="681">
        <v>2</v>
      </c>
      <c r="JB178" s="771" t="s">
        <v>8711</v>
      </c>
      <c r="JC178" s="681">
        <v>2</v>
      </c>
      <c r="JD178" s="430">
        <v>5</v>
      </c>
      <c r="JE178" s="686" t="s">
        <v>8712</v>
      </c>
      <c r="JF178" s="557" t="s">
        <v>8713</v>
      </c>
      <c r="JG178" s="592">
        <v>2016</v>
      </c>
      <c r="JH178" s="369">
        <v>2</v>
      </c>
      <c r="JI178" s="430">
        <v>1</v>
      </c>
      <c r="JJ178" s="686" t="s">
        <v>8714</v>
      </c>
      <c r="JK178" s="557" t="s">
        <v>8715</v>
      </c>
      <c r="JL178" s="592">
        <v>2017</v>
      </c>
      <c r="JM178" s="369">
        <v>1</v>
      </c>
      <c r="JN178" s="430">
        <v>2</v>
      </c>
      <c r="JO178" s="430">
        <v>1</v>
      </c>
      <c r="JP178" s="686" t="s">
        <v>8716</v>
      </c>
      <c r="JQ178" s="557" t="s">
        <v>8717</v>
      </c>
      <c r="JR178" s="592">
        <v>2017</v>
      </c>
      <c r="JS178" s="369">
        <v>2</v>
      </c>
      <c r="JT178" s="430">
        <v>3</v>
      </c>
      <c r="JU178" s="686" t="s">
        <v>8718</v>
      </c>
      <c r="JV178" s="557" t="s">
        <v>8719</v>
      </c>
      <c r="JW178" s="592">
        <v>2018</v>
      </c>
      <c r="JX178" s="606">
        <v>2</v>
      </c>
      <c r="JY178" s="750" t="s">
        <v>8720</v>
      </c>
      <c r="JZ178" s="606">
        <v>2008</v>
      </c>
      <c r="KA178" s="606">
        <f t="shared" si="273"/>
        <v>9</v>
      </c>
      <c r="KB178" s="606">
        <v>3</v>
      </c>
      <c r="KC178" s="606">
        <v>5</v>
      </c>
      <c r="KD178" s="606">
        <v>1</v>
      </c>
      <c r="KE178" s="606"/>
      <c r="KF178" s="606">
        <f t="shared" si="274"/>
        <v>1</v>
      </c>
      <c r="KG178" s="606"/>
      <c r="KH178" s="606"/>
      <c r="KI178" s="606">
        <v>1</v>
      </c>
      <c r="KJ178" s="606"/>
      <c r="KK178" s="606">
        <v>1</v>
      </c>
      <c r="KL178" s="606">
        <v>1</v>
      </c>
      <c r="KM178" s="608">
        <f t="shared" si="345"/>
        <v>0.57141126990318303</v>
      </c>
      <c r="KN178" s="609">
        <v>0.35705634951591492</v>
      </c>
      <c r="KO178" s="609">
        <v>65.865386962890625</v>
      </c>
      <c r="KP178" s="610">
        <v>9</v>
      </c>
      <c r="KQ178" s="608">
        <f t="shared" si="346"/>
        <v>0.41852030158042908</v>
      </c>
      <c r="KR178" s="609">
        <v>-0.40739849209785461</v>
      </c>
      <c r="KS178" s="609">
        <v>39.423076629638672</v>
      </c>
      <c r="KT178" s="610">
        <v>12</v>
      </c>
      <c r="KU178" s="610">
        <v>36</v>
      </c>
      <c r="KV178" s="606" t="s">
        <v>5586</v>
      </c>
      <c r="KW178" s="606" t="s">
        <v>8667</v>
      </c>
      <c r="KX178" s="700" t="str">
        <f t="shared" ca="1" si="275"/>
        <v>A</v>
      </c>
      <c r="KY178" s="701">
        <f t="shared" ca="1" si="276"/>
        <v>0.82167389826422377</v>
      </c>
      <c r="KZ178" s="702">
        <f t="shared" ca="1" si="377"/>
        <v>0.68473411764705883</v>
      </c>
      <c r="LA178" s="703">
        <f t="shared" ca="1" si="378"/>
        <v>0.84593333333333343</v>
      </c>
      <c r="LB178" s="703">
        <f t="shared" ca="1" si="379"/>
        <v>0.86011666666666675</v>
      </c>
      <c r="LC178" s="704">
        <f t="shared" ca="1" si="380"/>
        <v>0.89591147540983607</v>
      </c>
      <c r="LD178" s="696" cm="1">
        <f t="array" aca="1" ref="LD178" ca="1">INDIRECT(LD$203&amp;ROW())*LD$205</f>
        <v>8</v>
      </c>
      <c r="LE178" s="696" cm="1">
        <f t="array" aca="1" ref="LE178" ca="1">INDIRECT(LE$203&amp;ROW())*LE$205</f>
        <v>0</v>
      </c>
      <c r="LF178" s="696" cm="1">
        <f t="array" aca="1" ref="LF178" ca="1">INDIRECT(LF$203&amp;ROW())*LF$205</f>
        <v>8</v>
      </c>
      <c r="LG178" s="696" cm="1">
        <f t="array" aca="1" ref="LG178" ca="1">INDIRECT(LG$203&amp;ROW())*LG$205</f>
        <v>3</v>
      </c>
      <c r="LH178" s="696" cm="1">
        <f t="array" aca="1" ref="LH178" ca="1">INDIRECT(LH$203&amp;ROW())*LH$205</f>
        <v>2</v>
      </c>
      <c r="LI178" s="696" cm="1">
        <f t="array" aca="1" ref="LI178" ca="1">INDIRECT(LI$203&amp;ROW())*LI$205</f>
        <v>3</v>
      </c>
      <c r="LJ178" s="696" cm="1">
        <f t="array" aca="1" ref="LJ178" ca="1">INDIRECT(LJ$203&amp;ROW())*LJ$205</f>
        <v>3</v>
      </c>
      <c r="LK178" s="696" cm="1">
        <f t="array" aca="1" ref="LK178" ca="1">INDIRECT(LK$203&amp;ROW())*LK$205</f>
        <v>3</v>
      </c>
      <c r="LL178" s="696" cm="1">
        <f t="array" aca="1" ref="LL178" ca="1">INDIRECT(LL$203&amp;ROW())*LL$205</f>
        <v>3</v>
      </c>
      <c r="LM178" s="696" cm="1">
        <f t="array" aca="1" ref="LM178" ca="1">INDIRECT(LM$203&amp;ROW())*LM$205</f>
        <v>6</v>
      </c>
      <c r="LN178" s="696" cm="1">
        <f t="array" aca="1" ref="LN178" ca="1">INDIRECT(LN$203&amp;ROW())*LN$205</f>
        <v>3</v>
      </c>
      <c r="LO178" s="696" cm="1">
        <f t="array" aca="1" ref="LO178" ca="1">INDIRECT(LO$203&amp;ROW())*LO$205</f>
        <v>0</v>
      </c>
      <c r="LP178" s="696" cm="1">
        <f t="array" aca="1" ref="LP178" ca="1">INDIRECT(LP$203&amp;ROW())*LP$205</f>
        <v>4</v>
      </c>
      <c r="LQ178" s="696" cm="1">
        <f t="array" aca="1" ref="LQ178" ca="1">IF(INDIRECT(LQ$203&amp;ROW())="-",0,INDIRECT(LQ$203&amp;ROW())*LQ$205)</f>
        <v>4.2023999999999999</v>
      </c>
      <c r="LR178" s="696" cm="1">
        <f t="array" aca="1" ref="LR178" ca="1">INDIRECT(LR$203&amp;ROW())*LR$205</f>
        <v>8</v>
      </c>
      <c r="LS178" s="696" cm="1">
        <f t="array" aca="1" ref="LS178" ca="1">IF(INDIRECT(LS$203&amp;ROW())="-",0,INDIRECT(LS$203&amp;ROW())*LS$205)</f>
        <v>4.7645999999999997</v>
      </c>
      <c r="LT178" s="696" cm="1">
        <f t="array" aca="1" ref="LT178" ca="1">INDIRECT(LT$203&amp;ROW())*LT$205</f>
        <v>4</v>
      </c>
      <c r="LU178" s="696" cm="1">
        <f t="array" aca="1" ref="LU178" ca="1">INDIRECT(LU$203&amp;ROW())*LU$205</f>
        <v>2</v>
      </c>
      <c r="LV178" s="696" cm="1">
        <f t="array" aca="1" ref="LV178" ca="1">INDIRECT(LV$203&amp;ROW())*LV$205</f>
        <v>3</v>
      </c>
      <c r="LW178" s="696" cm="1">
        <f t="array" aca="1" ref="LW178" ca="1">INDIRECT(LW$203&amp;ROW())*LW$205</f>
        <v>1</v>
      </c>
      <c r="LX178" s="696" cm="1">
        <f t="array" aca="1" ref="LX178" ca="1">INDIRECT(LX$203&amp;ROW())*LX$205</f>
        <v>3</v>
      </c>
      <c r="LY178" s="696" cm="1">
        <f t="array" aca="1" ref="LY178" ca="1">IF(INDIRECT(LY$203&amp;ROW())="-",0,INDIRECT(LY$203&amp;ROW())*LY$205)</f>
        <v>4.6428000000000003</v>
      </c>
      <c r="LZ178" s="696" cm="1">
        <f t="array" aca="1" ref="LZ178" ca="1">INDIRECT(LZ$203&amp;ROW())*LZ$205</f>
        <v>2</v>
      </c>
      <c r="MA178" s="696" cm="1">
        <f t="array" aca="1" ref="MA178" ca="1">INDIRECT(MA$203&amp;ROW())*MA$205</f>
        <v>4</v>
      </c>
      <c r="MB178" s="696" cm="1">
        <f t="array" aca="1" ref="MB178" ca="1">INDIRECT(MB$203&amp;ROW())*MB$205</f>
        <v>4</v>
      </c>
      <c r="MC178" s="696" cm="1">
        <f t="array" aca="1" ref="MC178" ca="1">IF($MB178=0,0,INDIRECT(MC$203&amp;ROW())*MC$205)</f>
        <v>0</v>
      </c>
      <c r="MD178" s="696" cm="1">
        <f t="array" aca="1" ref="MD178" ca="1">IF($MB178=0,0,INDIRECT(MD$203&amp;ROW())*MD$205)</f>
        <v>0.5</v>
      </c>
      <c r="ME178" s="696" cm="1">
        <f t="array" aca="1" ref="ME178" ca="1">IF($MB178=0,0,INDIRECT(ME$203&amp;ROW())*ME$205)</f>
        <v>0.5</v>
      </c>
      <c r="MF178" s="696" cm="1">
        <f t="array" aca="1" ref="MF178" ca="1">IF($MB178=0,0,INDIRECT(MF$203&amp;ROW())*MF$205)</f>
        <v>0</v>
      </c>
      <c r="MG178" s="696" cm="1">
        <f t="array" aca="1" ref="MG178" ca="1">INDIRECT(MG$203&amp;ROW())*MG$205</f>
        <v>4</v>
      </c>
      <c r="MH178" s="696" cm="1">
        <f t="array" aca="1" ref="MH178" ca="1">IF($MG178=0,0,INDIRECT(MH$203&amp;ROW())*MH$205)</f>
        <v>0.5</v>
      </c>
      <c r="MI178" s="696" cm="1">
        <f t="array" aca="1" ref="MI178" ca="1">IF($MG178=0,0,INDIRECT(MI$203&amp;ROW())*MI$205)</f>
        <v>0.5</v>
      </c>
      <c r="MJ178" s="696" cm="1">
        <f t="array" aca="1" ref="MJ178" ca="1">INDIRECT(MJ$203&amp;ROW())*MJ$205</f>
        <v>0</v>
      </c>
      <c r="MK178" s="696" cm="1">
        <f t="array" aca="1" ref="MK178" ca="1">INDIRECT(MK$203&amp;ROW())*MK$205</f>
        <v>4</v>
      </c>
      <c r="ML178" s="696" cm="1">
        <f t="array" aca="1" ref="ML178" ca="1">INDIRECT(ML$203&amp;ROW())*ML$205</f>
        <v>6</v>
      </c>
      <c r="MM178" s="696" cm="1">
        <f t="array" aca="1" ref="MM178" ca="1">INDIRECT(MM$203&amp;ROW())*MM$205</f>
        <v>6</v>
      </c>
      <c r="MN178" s="696" cm="1">
        <f t="array" aca="1" ref="MN178" ca="1">INDIRECT(MN$203&amp;ROW())*MN$205</f>
        <v>4</v>
      </c>
      <c r="MO178" s="696" cm="1">
        <f t="array" aca="1" ref="MO178" ca="1">INDIRECT(MO$203&amp;ROW())*MO$205</f>
        <v>2</v>
      </c>
      <c r="MP178" s="696" cm="1">
        <f t="array" aca="1" ref="MP178" ca="1">INDIRECT(MP$203&amp;ROW())*MP$205</f>
        <v>2</v>
      </c>
      <c r="MQ178" s="696" cm="1">
        <f t="array" aca="1" ref="MQ178" ca="1">INDIRECT(MQ$203&amp;ROW())*MQ$205</f>
        <v>2</v>
      </c>
      <c r="MR178" s="696" cm="1">
        <f t="array" aca="1" ref="MR178" ca="1">INDIRECT(MR$203&amp;ROW())*MR$205</f>
        <v>2</v>
      </c>
      <c r="MS178" s="696" cm="1">
        <f t="array" aca="1" ref="MS178" ca="1">INDIRECT(MS$203&amp;ROW())*MS$205</f>
        <v>2</v>
      </c>
      <c r="MT178" s="696" cm="1">
        <f t="array" aca="1" ref="MT178" ca="1">INDIRECT(MT$203&amp;ROW())*MT$205</f>
        <v>2</v>
      </c>
      <c r="MU178" s="696" cm="1">
        <f t="array" aca="1" ref="MU178" ca="1">INDIRECT(MU$203&amp;ROW())*MU$205</f>
        <v>2</v>
      </c>
      <c r="MV178" s="696" cm="1">
        <f t="array" aca="1" ref="MV178" ca="1">IF(INDIRECT(MV$203&amp;ROW())="-",0,INDIRECT(MV$203&amp;ROW())*MV$205)</f>
        <v>4.6505999999999998</v>
      </c>
      <c r="MW178" s="696" cm="1">
        <f t="array" aca="1" ref="MW178" ca="1">INDIRECT(MW$203&amp;ROW())*MW$205</f>
        <v>4</v>
      </c>
      <c r="MX178" s="696" cm="1">
        <f t="array" aca="1" ref="MX178" ca="1">INDIRECT(MX$203&amp;ROW())*MX$205</f>
        <v>4</v>
      </c>
      <c r="MY178" s="696" cm="1">
        <f t="array" aca="1" ref="MY178" ca="1">INDIRECT(MY$203&amp;ROW())*MY$205</f>
        <v>8</v>
      </c>
      <c r="NA178" s="701">
        <f t="shared" si="277"/>
        <v>0.77318048780487802</v>
      </c>
      <c r="NB178" s="617">
        <f t="shared" si="278"/>
        <v>0.84243571428571429</v>
      </c>
      <c r="NC178" s="695">
        <f t="shared" si="279"/>
        <v>0.75183076923076919</v>
      </c>
      <c r="ND178" s="697">
        <f t="shared" si="280"/>
        <v>0.91759629629629624</v>
      </c>
      <c r="NE178" s="694">
        <f t="shared" si="281"/>
        <v>0.82126081690441444</v>
      </c>
      <c r="NF178" s="682" t="str">
        <f t="shared" si="282"/>
        <v>A</v>
      </c>
      <c r="NH178" s="606" t="s">
        <v>8667</v>
      </c>
      <c r="NI178" s="563" t="str">
        <f t="shared" si="381"/>
        <v>A</v>
      </c>
      <c r="NJ178" s="563" t="str">
        <f t="shared" si="283"/>
        <v>A</v>
      </c>
      <c r="NK178" s="563" t="str">
        <f t="shared" ca="1" si="284"/>
        <v>A</v>
      </c>
      <c r="NL178" s="563" t="str">
        <f t="shared" ca="1" si="285"/>
        <v>A</v>
      </c>
      <c r="NM178" s="563" t="str">
        <f t="shared" ca="1" si="286"/>
        <v>A</v>
      </c>
      <c r="NN178" s="563" t="str">
        <f t="shared" ca="1" si="306"/>
        <v>A</v>
      </c>
      <c r="NO178" s="563" t="str">
        <f t="shared" ca="1" si="307"/>
        <v>A</v>
      </c>
      <c r="NP178" s="606" t="str">
        <f t="shared" si="287"/>
        <v>Yes</v>
      </c>
      <c r="NQ178" s="682" t="str">
        <f t="shared" si="288"/>
        <v>Yes</v>
      </c>
      <c r="NR178" s="682" t="e">
        <f>IF(OR(AND(NI178="A",OR(NJ178="C",NJ178="D")),AND(NI178="A",OR(#REF!="C",#REF!="D")),AND(NI178="B",OR(NJ178="D",#REF!="D")),AND(OR(NI178="C",NI178="D"),OR(NJ178="A",NJ178="B")),AND(OR(NI178="C",NI178="D"),OR(#REF!="A",#REF!="B")),AND(OR(NJ178="A",#REF!="A",NJ178="B",#REF!="B"),OR(NP178="-",NQ178="-")),AND(OR(NJ178="C",#REF!="C",NJ178="D",#REF!="D"),NP178="Yes")),"Yes","-")</f>
        <v>#REF!</v>
      </c>
      <c r="NS178" s="607"/>
      <c r="NT178" s="619">
        <f t="shared" si="289"/>
        <v>0.75649999999999995</v>
      </c>
      <c r="NU178" s="619">
        <f t="shared" si="290"/>
        <v>0.82126081690441444</v>
      </c>
      <c r="NV178" s="619">
        <f t="shared" ca="1" si="291"/>
        <v>0.82167389826422377</v>
      </c>
      <c r="NW178" s="619">
        <f t="shared" ca="1" si="308"/>
        <v>0.79032562250687788</v>
      </c>
      <c r="NX178" s="619">
        <f t="shared" ca="1" si="309"/>
        <v>0.82518919592580509</v>
      </c>
      <c r="NY178" s="620">
        <f t="shared" ca="1" si="310"/>
        <v>0.82324599883109262</v>
      </c>
      <c r="NZ178" s="620">
        <f t="shared" ca="1" si="311"/>
        <v>0.82794609399366592</v>
      </c>
      <c r="OA178" s="705" t="s">
        <v>1188</v>
      </c>
      <c r="OB178" s="706" t="s">
        <v>1188</v>
      </c>
      <c r="OC178" s="494"/>
      <c r="OE178" s="606" t="s">
        <v>8667</v>
      </c>
      <c r="OF178" s="700" t="str">
        <f t="shared" ca="1" si="292"/>
        <v>A</v>
      </c>
      <c r="OG178" s="701">
        <f t="shared" ca="1" si="312"/>
        <v>0.79032562250687788</v>
      </c>
      <c r="OH178" s="705">
        <f t="shared" ca="1" si="368"/>
        <v>0.76177760867678956</v>
      </c>
      <c r="OI178" s="696">
        <f t="shared" ca="1" si="369"/>
        <v>0.84750895257214576</v>
      </c>
      <c r="OJ178" s="696">
        <f t="shared" ca="1" si="295"/>
        <v>0.64817892129404886</v>
      </c>
      <c r="OK178" s="697">
        <f t="shared" ca="1" si="296"/>
        <v>0.90383700748452744</v>
      </c>
      <c r="OL178" s="696" cm="1">
        <f t="array" aca="1" ref="OL178" ca="1">INDIRECT(OL$203&amp;ROW())*OL$205</f>
        <v>1.4956</v>
      </c>
      <c r="OM178" s="696" cm="1">
        <f t="array" aca="1" ref="OM178" ca="1">INDIRECT(OM$203&amp;ROW())*OM$205</f>
        <v>0</v>
      </c>
      <c r="ON178" s="696" cm="1">
        <f t="array" aca="1" ref="ON178" ca="1">INDIRECT(ON$203&amp;ROW())*ON$205</f>
        <v>1.4561999999999999</v>
      </c>
      <c r="OO178" s="696" cm="1">
        <f t="array" aca="1" ref="OO178" ca="1">INDIRECT(OO$203&amp;ROW())*OO$205</f>
        <v>1.0790999999999999</v>
      </c>
      <c r="OP178" s="696" cm="1">
        <f t="array" aca="1" ref="OP178" ca="1">INDIRECT(OP$203&amp;ROW())*OP$205</f>
        <v>1.0553999999999999</v>
      </c>
      <c r="OQ178" s="696" cm="1">
        <f t="array" aca="1" ref="OQ178" ca="1">INDIRECT(OQ$203&amp;ROW())*OQ$205</f>
        <v>1.5849</v>
      </c>
      <c r="OR178" s="696" cm="1">
        <f t="array" aca="1" ref="OR178" ca="1">INDIRECT(OR$203&amp;ROW())*OR$205</f>
        <v>1.4141999999999999</v>
      </c>
      <c r="OS178" s="696" cm="1">
        <f t="array" aca="1" ref="OS178" ca="1">INDIRECT(OS$203&amp;ROW())*OS$205</f>
        <v>1.5387</v>
      </c>
      <c r="OT178" s="696" cm="1">
        <f t="array" aca="1" ref="OT178" ca="1">INDIRECT(OT$203&amp;ROW())*OT$205</f>
        <v>1.4727000000000001</v>
      </c>
      <c r="OU178" s="696" cm="1">
        <f t="array" aca="1" ref="OU178" ca="1">INDIRECT(OU$203&amp;ROW())*OU$205</f>
        <v>1.9304999999999999</v>
      </c>
      <c r="OV178" s="696" cm="1">
        <f t="array" aca="1" ref="OV178" ca="1">INDIRECT(OV$203&amp;ROW())*OV$205</f>
        <v>1.2161999999999999</v>
      </c>
      <c r="OW178" s="696" cm="1">
        <f t="array" aca="1" ref="OW178" ca="1">INDIRECT(OW$203&amp;ROW())*OW$205</f>
        <v>0</v>
      </c>
      <c r="OX178" s="696" cm="1">
        <f t="array" aca="1" ref="OX178" ca="1">INDIRECT(OX$203&amp;ROW())*OX$205</f>
        <v>1.3977999999999999</v>
      </c>
      <c r="OY178" s="696" cm="1">
        <f t="array" aca="1" ref="OY178" ca="1">IF(INDIRECT(OY$203&amp;ROW())="-",0,INDIRECT(OY$203&amp;ROW())*OY$205)</f>
        <v>0.49707388000000002</v>
      </c>
      <c r="OZ178" s="696" cm="1">
        <f t="array" aca="1" ref="OZ178" ca="1">INDIRECT(OZ$203&amp;ROW())*OZ$205</f>
        <v>1.4206000000000001</v>
      </c>
      <c r="PA178" s="696" cm="1">
        <f t="array" aca="1" ref="PA178" ca="1">IF(INDIRECT(PA$203&amp;ROW())="-",0,INDIRECT(PA$203&amp;ROW())*PA$205)</f>
        <v>0.70150793999999994</v>
      </c>
      <c r="PB178" s="705" cm="1">
        <f t="array" aca="1" ref="PB178" ca="1">INDIRECT(PB$203&amp;ROW())*PB$205</f>
        <v>1.5084</v>
      </c>
      <c r="PC178" s="696" cm="1">
        <f t="array" aca="1" ref="PC178" ca="1">INDIRECT(PC$203&amp;ROW())*PC$205</f>
        <v>1.3946000000000001</v>
      </c>
      <c r="PD178" s="696" cm="1">
        <f t="array" aca="1" ref="PD178" ca="1">INDIRECT(PD$203&amp;ROW())*PD$205</f>
        <v>2.2025999999999999</v>
      </c>
      <c r="PE178" s="696" cm="1">
        <f t="array" aca="1" ref="PE178" ca="1">INDIRECT(PE$203&amp;ROW())*PE$205</f>
        <v>0.64</v>
      </c>
      <c r="PF178" s="696" cm="1">
        <f t="array" aca="1" ref="PF178" ca="1">INDIRECT(PF$203&amp;ROW())*PF$205</f>
        <v>1.9962</v>
      </c>
      <c r="PG178" s="696" cm="1">
        <f t="array" aca="1" ref="PG178" ca="1">IF(INDIRECT(PG$203&amp;ROW())="-",0,INDIRECT(PG$203&amp;ROW())*PG$205)</f>
        <v>0.67707500000000009</v>
      </c>
      <c r="PH178" s="696" cm="1">
        <f t="array" aca="1" ref="PH178" ca="1">INDIRECT(PH$203&amp;ROW())*PH$205</f>
        <v>0.61699999999999999</v>
      </c>
      <c r="PI178" s="696" cm="1">
        <f t="array" aca="1" ref="PI178" ca="1">INDIRECT(PI$203&amp;ROW())*PI$205</f>
        <v>1.2145999999999999</v>
      </c>
      <c r="PJ178" s="696" cm="1">
        <f t="array" aca="1" ref="PJ178" ca="1">INDIRECT(PJ$203&amp;ROW())*PJ$205</f>
        <v>0.75980000000000003</v>
      </c>
      <c r="PK178" s="696" cm="1">
        <f t="array" aca="1" ref="PK178" ca="1">IF($PJ178=0,0,INDIRECT(PK$203&amp;ROW())*PK$205)</f>
        <v>0</v>
      </c>
      <c r="PL178" s="696" cm="1">
        <f t="array" aca="1" ref="PL178" ca="1">IF($MPE178=0,0,INDIRECT(PL$203&amp;ROW())*PL$205)</f>
        <v>0</v>
      </c>
      <c r="PM178" s="696" cm="1">
        <f t="array" aca="1" ref="PM178" ca="1">IF($MPE178=0,0,INDIRECT(PM$203&amp;ROW())*PM$205)</f>
        <v>0</v>
      </c>
      <c r="PN178" s="696" cm="1">
        <f t="array" aca="1" ref="PN178" ca="1">IF($PJ178=0,0,INDIRECT(PN$203&amp;ROW())*PN$205)</f>
        <v>0</v>
      </c>
      <c r="PO178" s="696" cm="1">
        <f t="array" aca="1" ref="PO178" ca="1">INDIRECT(PO$203&amp;ROW())*PO$205</f>
        <v>0.73140000000000005</v>
      </c>
      <c r="PP178" s="696" cm="1">
        <f t="array" aca="1" ref="PP178" ca="1">IF($PO178=0,0,INDIRECT(PP$203&amp;ROW())*PP$205)</f>
        <v>0.68189999999999995</v>
      </c>
      <c r="PQ178" s="696" cm="1">
        <f t="array" aca="1" ref="PQ178" ca="1">IF($PO178=0,0,INDIRECT(PQ$203&amp;ROW())*PQ$205)</f>
        <v>0.52549999999999997</v>
      </c>
      <c r="PR178" s="696" cm="1">
        <f t="array" aca="1" ref="PR178" ca="1">INDIRECT(PR$203&amp;ROW())*PR$205</f>
        <v>0</v>
      </c>
      <c r="PS178" s="696" cm="1">
        <f t="array" aca="1" ref="PS178" ca="1">INDIRECT(PS$203&amp;ROW())*PS$205</f>
        <v>0.7389</v>
      </c>
      <c r="PT178" s="696" cm="1">
        <f t="array" aca="1" ref="PT178" ca="1">INDIRECT(PT$203&amp;ROW())*PT$205</f>
        <v>1.4406000000000001</v>
      </c>
      <c r="PU178" s="696" cm="1">
        <f t="array" aca="1" ref="PU178" ca="1">INDIRECT(PU$203&amp;ROW())*PU$205</f>
        <v>1.7696999999999998</v>
      </c>
      <c r="PV178" s="696" cm="1">
        <f t="array" aca="1" ref="PV178" ca="1">INDIRECT(PV$203&amp;ROW())*PV$205</f>
        <v>0.6966</v>
      </c>
      <c r="PW178" s="696" cm="1">
        <f t="array" aca="1" ref="PW178" ca="1">INDIRECT(PW$203&amp;ROW())*PW$205</f>
        <v>1.0658000000000001</v>
      </c>
      <c r="PX178" s="696" cm="1">
        <f t="array" aca="1" ref="PX178" ca="1">INDIRECT(PX$203&amp;ROW())*PX$205</f>
        <v>1.1714</v>
      </c>
      <c r="PY178" s="696" cm="1">
        <f t="array" aca="1" ref="PY178" ca="1">INDIRECT(PY$203&amp;ROW())*PY$205</f>
        <v>1.1866000000000001</v>
      </c>
      <c r="PZ178" s="696" cm="1">
        <f t="array" aca="1" ref="PZ178" ca="1">INDIRECT(PZ$203&amp;ROW())*PZ$205</f>
        <v>0.17430000000000001</v>
      </c>
      <c r="QA178" s="696" cm="1">
        <f t="array" aca="1" ref="QA178" ca="1">INDIRECT(QA$203&amp;ROW())*QA$205</f>
        <v>0.31659999999999999</v>
      </c>
      <c r="QB178" s="696" cm="1">
        <f t="array" aca="1" ref="QB178" ca="1">INDIRECT(QB$203&amp;ROW())*QB$205</f>
        <v>1.5966</v>
      </c>
      <c r="QC178" s="696" cm="1">
        <f t="array" aca="1" ref="QC178" ca="1">INDIRECT(QC$203&amp;ROW())*QC$205</f>
        <v>1.4259999999999999</v>
      </c>
      <c r="QD178" s="696" cm="1">
        <f t="array" aca="1" ref="QD178" ca="1">IF(INDIRECT(QD$203&amp;ROW())="-",0,INDIRECT(QD$203&amp;ROW())*QD$205)</f>
        <v>0.47598890999999999</v>
      </c>
      <c r="QE178" s="696" cm="1">
        <f t="array" aca="1" ref="QE178" ca="1">INDIRECT(QE$203&amp;ROW())*QE$205</f>
        <v>1.0656000000000001</v>
      </c>
      <c r="QF178" s="696" cm="1">
        <f t="array" aca="1" ref="QF178" ca="1">INDIRECT(QF$203&amp;ROW())*QF$205</f>
        <v>0.72440000000000004</v>
      </c>
      <c r="QG178" s="696" cm="1">
        <f t="array" aca="1" ref="QG178" ca="1">INDIRECT(QG$203&amp;ROW())*QG$205</f>
        <v>1.4996</v>
      </c>
      <c r="QI178" s="606" t="s">
        <v>8667</v>
      </c>
      <c r="QJ178" s="700" t="str">
        <f t="shared" ca="1" si="297"/>
        <v>A</v>
      </c>
      <c r="QK178" s="701">
        <f t="shared" ca="1" si="313"/>
        <v>0.82518919592580509</v>
      </c>
      <c r="QL178" s="705">
        <f t="shared" ca="1" si="370"/>
        <v>0.82426837138914466</v>
      </c>
      <c r="QM178" s="696">
        <f t="shared" ca="1" si="371"/>
        <v>0.75808885620044808</v>
      </c>
      <c r="QN178" s="696">
        <f t="shared" ca="1" si="300"/>
        <v>0.77410177992188756</v>
      </c>
      <c r="QO178" s="697">
        <f t="shared" ca="1" si="301"/>
        <v>0.94429777619173971</v>
      </c>
      <c r="QP178" s="696" cm="1">
        <f t="array" aca="1" ref="QP178" ca="1">INDIRECT(QP$203&amp;ROW())*QP$205</f>
        <v>6.6903293490763766E-2</v>
      </c>
      <c r="QQ178" s="696" cm="1">
        <f t="array" aca="1" ref="QQ178" ca="1">INDIRECT(QQ$203&amp;ROW())*QQ$205</f>
        <v>0</v>
      </c>
      <c r="QR178" s="696" cm="1">
        <f t="array" aca="1" ref="QR178" ca="1">INDIRECT(QR$203&amp;ROW())*QR$205</f>
        <v>0.15089809664795908</v>
      </c>
      <c r="QS178" s="696" cm="1">
        <f t="array" aca="1" ref="QS178" ca="1">INDIRECT(QS$203&amp;ROW())*QS$205</f>
        <v>0.22471360933801068</v>
      </c>
      <c r="QT178" s="696" cm="1">
        <f t="array" aca="1" ref="QT178" ca="1">INDIRECT(QT$203&amp;ROW())*QT$205</f>
        <v>0.17488542943331029</v>
      </c>
      <c r="QU178" s="696" cm="1">
        <f t="array" aca="1" ref="QU178" ca="1">INDIRECT(QU$203&amp;ROW())*QU$205</f>
        <v>0.53329206883563263</v>
      </c>
      <c r="QV178" s="696" cm="1">
        <f t="array" aca="1" ref="QV178" ca="1">INDIRECT(QV$203&amp;ROW())*QV$205</f>
        <v>0.24117831443907087</v>
      </c>
      <c r="QW178" s="696" cm="1">
        <f t="array" aca="1" ref="QW178" ca="1">INDIRECT(QW$203&amp;ROW())*QW$205</f>
        <v>0.53099416374332975</v>
      </c>
      <c r="QX178" s="696" cm="1">
        <f t="array" aca="1" ref="QX178" ca="1">INDIRECT(QX$203&amp;ROW())*QX$205</f>
        <v>0.60640894423913805</v>
      </c>
      <c r="QY178" s="696" cm="1">
        <f t="array" aca="1" ref="QY178" ca="1">INDIRECT(QY$203&amp;ROW())*QY$205</f>
        <v>0.13540247513535897</v>
      </c>
      <c r="QZ178" s="696" cm="1">
        <f t="array" aca="1" ref="QZ178" ca="1">INDIRECT(QZ$203&amp;ROW())*QZ$205</f>
        <v>0.27613248380770827</v>
      </c>
      <c r="RA178" s="696" cm="1">
        <f t="array" aca="1" ref="RA178" ca="1">INDIRECT(RA$203&amp;ROW())*RA$205</f>
        <v>0</v>
      </c>
      <c r="RB178" s="696" cm="1">
        <f t="array" aca="1" ref="RB178" ca="1">INDIRECT(RB$203&amp;ROW())*RB$205</f>
        <v>0.11461142513892485</v>
      </c>
      <c r="RC178" s="696" cm="1">
        <f t="array" aca="1" ref="RC178" ca="1">IF(INDIRECT(RC$203&amp;ROW())="-",0,INDIRECT(RC$203&amp;ROW())*RC$205)</f>
        <v>5.8769594071352911E-2</v>
      </c>
      <c r="RD178" s="696" cm="1">
        <f t="array" aca="1" ref="RD178" ca="1">INDIRECT(RD$203&amp;ROW())*RD$205</f>
        <v>7.1442097940886296E-2</v>
      </c>
      <c r="RE178" s="696" cm="1">
        <f t="array" aca="1" ref="RE178" ca="1">IF(INDIRECT(RE$203&amp;ROW())="-",0,INDIRECT(RE$203&amp;ROW())*RE$205)</f>
        <v>5.0257826451131846E-2</v>
      </c>
      <c r="RF178" s="705" cm="1">
        <f t="array" aca="1" ref="RF178" ca="1">INDIRECT(RF$203&amp;ROW())*RF$205</f>
        <v>0.10613798880649605</v>
      </c>
      <c r="RG178" s="696" cm="1">
        <f t="array" aca="1" ref="RG178" ca="1">INDIRECT(RG$203&amp;ROW())*RG$205</f>
        <v>0.27650466908360405</v>
      </c>
      <c r="RH178" s="696" cm="1">
        <f t="array" aca="1" ref="RH178" ca="1">INDIRECT(RH$203&amp;ROW())*RH$205</f>
        <v>8.7581521170816884E-2</v>
      </c>
      <c r="RI178" s="696" cm="1">
        <f t="array" aca="1" ref="RI178" ca="1">INDIRECT(RI$203&amp;ROW())*RI$205</f>
        <v>0.10769689125031101</v>
      </c>
      <c r="RJ178" s="696" cm="1">
        <f t="array" aca="1" ref="RJ178" ca="1">INDIRECT(RJ$203&amp;ROW())*RJ$205</f>
        <v>0.18340085004648693</v>
      </c>
      <c r="RK178" s="696" cm="1">
        <f t="array" aca="1" ref="RK178" ca="1">IF(INDIRECT(RK$203&amp;ROW())="-",0,INDIRECT(RK$203&amp;ROW())*RK$205)</f>
        <v>4.6754233206106874E-2</v>
      </c>
      <c r="RL178" s="696" cm="1">
        <f t="array" aca="1" ref="RL178" ca="1">INDIRECT(RL$203&amp;ROW())*RL$205</f>
        <v>0.11262003659234653</v>
      </c>
      <c r="RM178" s="696" cm="1">
        <f t="array" aca="1" ref="RM178" ca="1">INDIRECT(RM$203&amp;ROW())*RM$205</f>
        <v>2.9987460729532761E-2</v>
      </c>
      <c r="RN178" s="696" cm="1">
        <f t="array" aca="1" ref="RN178" ca="1">INDIRECT(RN$203&amp;ROW())*RN$205</f>
        <v>9.3820613050938681E-2</v>
      </c>
      <c r="RO178" s="696" cm="1">
        <f t="array" aca="1" ref="RO178" ca="1">IF($RN178=0,0,INDIRECT(RO$203&amp;ROW())*RO$205)</f>
        <v>0</v>
      </c>
      <c r="RP178" s="696" cm="1">
        <f t="array" aca="1" ref="RP178" ca="1">IF($RN178=0,0,INDIRECT(RP$203&amp;ROW())*RP$205)</f>
        <v>9.7715867439664539E-2</v>
      </c>
      <c r="RQ178" s="696" cm="1">
        <f t="array" aca="1" ref="RQ178" ca="1">IF($RN178=0,0,INDIRECT(RQ$203&amp;ROW())*RQ$205)</f>
        <v>0.10205798160914871</v>
      </c>
      <c r="RR178" s="696" cm="1">
        <f t="array" aca="1" ref="RR178" ca="1">IF($RN178=0,0,INDIRECT(RR$203&amp;ROW())*RR$205)</f>
        <v>0</v>
      </c>
      <c r="RS178" s="696" cm="1">
        <f t="array" aca="1" ref="RS178" ca="1">INDIRECT(RS$203&amp;ROW())*RS$205</f>
        <v>7.7466902221184339E-2</v>
      </c>
      <c r="RT178" s="696" cm="1">
        <f t="array" aca="1" ref="RT178" ca="1">IF($RS178=0,0,INDIRECT(RT$203&amp;ROW())*RT$205)</f>
        <v>8.1033461602244533E-2</v>
      </c>
      <c r="RU178" s="696" cm="1">
        <f t="array" aca="1" ref="RU178" ca="1">IF($RS178=0,0,INDIRECT(RU$203&amp;ROW())*RU$205)</f>
        <v>8.1972972149739559E-2</v>
      </c>
      <c r="RV178" s="696" cm="1">
        <f t="array" aca="1" ref="RV178" ca="1">INDIRECT(RV$203&amp;ROW())*RV$205</f>
        <v>0</v>
      </c>
      <c r="RW178" s="696" cm="1">
        <f t="array" aca="1" ref="RW178" ca="1">INDIRECT(RW$203&amp;ROW())*RW$205</f>
        <v>2.6659190312299668E-2</v>
      </c>
      <c r="RX178" s="696" cm="1">
        <f t="array" aca="1" ref="RX178" ca="1">INDIRECT(RX$203&amp;ROW())*RX$205</f>
        <v>0.19074035443114332</v>
      </c>
      <c r="RY178" s="696" cm="1">
        <f t="array" aca="1" ref="RY178" ca="1">INDIRECT(RY$203&amp;ROW())*RY$205</f>
        <v>8.4396695370290389E-2</v>
      </c>
      <c r="RZ178" s="696" cm="1">
        <f t="array" aca="1" ref="RZ178" ca="1">INDIRECT(RZ$203&amp;ROW())*RZ$205</f>
        <v>3.6812489486199085E-2</v>
      </c>
      <c r="SA178" s="696" cm="1">
        <f t="array" aca="1" ref="SA178" ca="1">INDIRECT(SA$203&amp;ROW())*SA$205</f>
        <v>0.20458618579029147</v>
      </c>
      <c r="SB178" s="696" cm="1">
        <f t="array" aca="1" ref="SB178" ca="1">INDIRECT(SB$203&amp;ROW())*SB$205</f>
        <v>4.7124126502052749E-2</v>
      </c>
      <c r="SC178" s="696" cm="1">
        <f t="array" aca="1" ref="SC178" ca="1">INDIRECT(SC$203&amp;ROW())*SC$205</f>
        <v>5.4291606235991073E-2</v>
      </c>
      <c r="SD178" s="696" cm="1">
        <f t="array" aca="1" ref="SD178" ca="1">INDIRECT(SD$203&amp;ROW())*SD$205</f>
        <v>0.3072993885784252</v>
      </c>
      <c r="SE178" s="696" cm="1">
        <f t="array" aca="1" ref="SE178" ca="1">INDIRECT(SE$203&amp;ROW())*SE$205</f>
        <v>0.2585618210787391</v>
      </c>
      <c r="SF178" s="696" cm="1">
        <f t="array" aca="1" ref="SF178" ca="1">INDIRECT(SF$203&amp;ROW())*SF$205</f>
        <v>0.13223776648222998</v>
      </c>
      <c r="SG178" s="696" cm="1">
        <f t="array" aca="1" ref="SG178" ca="1">INDIRECT(SG$203&amp;ROW())*SG$205</f>
        <v>7.4767843909269882E-2</v>
      </c>
      <c r="SH178" s="696" cm="1">
        <f t="array" aca="1" ref="SH178" ca="1">IF(INDIRECT(SH$203&amp;ROW())="-",0,INDIRECT(SH$203&amp;ROW())*SH$205)</f>
        <v>6.0984912684304095E-2</v>
      </c>
      <c r="SI178" s="696" cm="1">
        <f t="array" aca="1" ref="SI178" ca="1">INDIRECT(SI$203&amp;ROW())*SI$205</f>
        <v>0.24423887568083891</v>
      </c>
      <c r="SJ178" s="696" cm="1">
        <f t="array" aca="1" ref="SJ178" ca="1">INDIRECT(SJ$203&amp;ROW())*SJ$205</f>
        <v>0.10961749760323641</v>
      </c>
      <c r="SK178" s="696" cm="1">
        <f t="array" aca="1" ref="SK178" ca="1">INDIRECT(SK$203&amp;ROW())*SK$205</f>
        <v>0.21261490593800375</v>
      </c>
      <c r="SN178" s="606" t="s">
        <v>8667</v>
      </c>
      <c r="SO178" s="707" cm="1">
        <f t="array" aca="1" ref="SO178" ca="1">INDIRECT(SO$203&amp;ROW())*SO$205</f>
        <v>2</v>
      </c>
      <c r="SP178" s="707" cm="1">
        <f t="array" aca="1" ref="SP178" ca="1">INDIRECT(SP$203&amp;ROW())*SP$205</f>
        <v>0</v>
      </c>
      <c r="SQ178" s="707" cm="1">
        <f t="array" aca="1" ref="SQ178" ca="1">INDIRECT(SQ$203&amp;ROW())*SQ$205</f>
        <v>2</v>
      </c>
      <c r="SR178" s="707" cm="1">
        <f t="array" aca="1" ref="SR178" ca="1">INDIRECT(SR$203&amp;ROW())*SR$205</f>
        <v>3</v>
      </c>
      <c r="SS178" s="707" cm="1">
        <f t="array" aca="1" ref="SS178" ca="1">INDIRECT(SS$203&amp;ROW())*SS$205</f>
        <v>2</v>
      </c>
      <c r="ST178" s="707" cm="1">
        <f t="array" aca="1" ref="ST178" ca="1">INDIRECT(ST$203&amp;ROW())*ST$205</f>
        <v>3</v>
      </c>
      <c r="SU178" s="707" cm="1">
        <f t="array" aca="1" ref="SU178" ca="1">INDIRECT(SU$203&amp;ROW())*SU$205</f>
        <v>3</v>
      </c>
      <c r="SV178" s="707" cm="1">
        <f t="array" aca="1" ref="SV178" ca="1">INDIRECT(SV$203&amp;ROW())*SV$205</f>
        <v>3</v>
      </c>
      <c r="SW178" s="707" cm="1">
        <f t="array" aca="1" ref="SW178" ca="1">INDIRECT(SW$203&amp;ROW())*SW$205</f>
        <v>3</v>
      </c>
      <c r="SX178" s="707" cm="1">
        <f t="array" aca="1" ref="SX178" ca="1">INDIRECT(SX$203&amp;ROW())*SX$205</f>
        <v>3</v>
      </c>
      <c r="SY178" s="707" cm="1">
        <f t="array" aca="1" ref="SY178" ca="1">INDIRECT(SY$203&amp;ROW())*SY$205</f>
        <v>3</v>
      </c>
      <c r="SZ178" s="707" cm="1">
        <f t="array" aca="1" ref="SZ178" ca="1">INDIRECT(SZ$203&amp;ROW())*SZ$205</f>
        <v>0</v>
      </c>
      <c r="TA178" s="707" cm="1">
        <f t="array" aca="1" ref="TA178" ca="1">INDIRECT(TA$203&amp;ROW())*TA$205</f>
        <v>2</v>
      </c>
      <c r="TB178" s="696" cm="1">
        <f t="array" aca="1" ref="TB178" ca="1">IF(INDIRECT(TB$203&amp;ROW())="-",0,INDIRECT(TB$203&amp;ROW())*TB$205)</f>
        <v>0.70040000000000002</v>
      </c>
      <c r="TC178" s="707" cm="1">
        <f t="array" aca="1" ref="TC178" ca="1">INDIRECT(TC$203&amp;ROW())*TC$205</f>
        <v>2</v>
      </c>
      <c r="TD178" s="696" cm="1">
        <f t="array" aca="1" ref="TD178" ca="1">IF(INDIRECT(TD$203&amp;ROW())="-",0,INDIRECT(TD$203&amp;ROW())*TD$205)</f>
        <v>0.79410000000000003</v>
      </c>
      <c r="TE178" s="732" cm="1">
        <f t="array" aca="1" ref="TE178" ca="1">INDIRECT(TE$203&amp;ROW())*TE$205</f>
        <v>2</v>
      </c>
      <c r="TF178" s="707" cm="1">
        <f t="array" aca="1" ref="TF178" ca="1">INDIRECT(TF$203&amp;ROW())*TF$205</f>
        <v>2</v>
      </c>
      <c r="TG178" s="707" cm="1">
        <f t="array" aca="1" ref="TG178" ca="1">INDIRECT(TG$203&amp;ROW())*TG$205</f>
        <v>3</v>
      </c>
      <c r="TH178" s="707" cm="1">
        <f t="array" aca="1" ref="TH178" ca="1">INDIRECT(TH$203&amp;ROW())*TH$205</f>
        <v>1</v>
      </c>
      <c r="TI178" s="707" cm="1">
        <f t="array" aca="1" ref="TI178" ca="1">INDIRECT(TI$203&amp;ROW())*TI$205</f>
        <v>3</v>
      </c>
      <c r="TJ178" s="696" cm="1">
        <f t="array" aca="1" ref="TJ178" ca="1">IF(INDIRECT(TJ$203&amp;ROW())="-",0,INDIRECT(TJ$203&amp;ROW())*TJ$205)</f>
        <v>0.77380000000000004</v>
      </c>
      <c r="TK178" s="707" cm="1">
        <f t="array" aca="1" ref="TK178" ca="1">INDIRECT(TK$203&amp;ROW())*TK$205</f>
        <v>1</v>
      </c>
      <c r="TL178" s="707" cm="1">
        <f t="array" aca="1" ref="TL178" ca="1">INDIRECT(TL$203&amp;ROW())*TL$205</f>
        <v>2</v>
      </c>
      <c r="TM178" s="707" cm="1">
        <f t="array" aca="1" ref="TM178" ca="1">INDIRECT(TM$203&amp;ROW())*TM$205</f>
        <v>1</v>
      </c>
      <c r="TN178" s="707" cm="1">
        <f t="array" aca="1" ref="TN178" ca="1">IF($TM178=0,0,INDIRECT(TN$203&amp;ROW())*TN$205)</f>
        <v>0</v>
      </c>
      <c r="TO178" s="707" cm="1">
        <f t="array" aca="1" ref="TO178" ca="1">IF($TM178=0,0,INDIRECT(TO$203&amp;ROW())*TO$205)</f>
        <v>1</v>
      </c>
      <c r="TP178" s="707" cm="1">
        <f t="array" aca="1" ref="TP178" ca="1">IF($TM178=0,0,INDIRECT(TP$203&amp;ROW())*TP$205)</f>
        <v>1</v>
      </c>
      <c r="TQ178" s="707" cm="1">
        <f t="array" aca="1" ref="TQ178" ca="1">IF($TM178=0,0,INDIRECT(TQ$203&amp;ROW())*TQ$205)</f>
        <v>0</v>
      </c>
      <c r="TR178" s="707" cm="1">
        <f t="array" aca="1" ref="TR178" ca="1">INDIRECT(TR$203&amp;ROW())*TR$205</f>
        <v>1</v>
      </c>
      <c r="TS178" s="707" cm="1">
        <f t="array" aca="1" ref="TS178" ca="1">IF($TR178=0,0,INDIRECT(TS$203&amp;ROW())*TS$205)</f>
        <v>1</v>
      </c>
      <c r="TT178" s="707" cm="1">
        <f t="array" aca="1" ref="TT178" ca="1">IF($TR178=0,0,INDIRECT(TT$203&amp;ROW())*TT$205)</f>
        <v>1</v>
      </c>
      <c r="TU178" s="707" cm="1">
        <f t="array" aca="1" ref="TU178" ca="1">INDIRECT(TU$203&amp;ROW())*TU$205</f>
        <v>0</v>
      </c>
      <c r="TV178" s="707" cm="1">
        <f t="array" aca="1" ref="TV178" ca="1">INDIRECT(TV$203&amp;ROW())*TV$205</f>
        <v>1</v>
      </c>
      <c r="TW178" s="707" cm="1">
        <f t="array" aca="1" ref="TW178" ca="1">INDIRECT(TW$203&amp;ROW())*TW$205</f>
        <v>2</v>
      </c>
      <c r="TX178" s="707" cm="1">
        <f t="array" aca="1" ref="TX178" ca="1">INDIRECT(TX$203&amp;ROW())*TX$205</f>
        <v>3</v>
      </c>
      <c r="TY178" s="707" cm="1">
        <f t="array" aca="1" ref="TY178" ca="1">INDIRECT(TY$203&amp;ROW())*TY$205</f>
        <v>1</v>
      </c>
      <c r="TZ178" s="707" cm="1">
        <f t="array" aca="1" ref="TZ178" ca="1">INDIRECT(TZ$203&amp;ROW())*TZ$205</f>
        <v>2</v>
      </c>
      <c r="UA178" s="707" cm="1">
        <f t="array" aca="1" ref="UA178" ca="1">INDIRECT(UA$203&amp;ROW())*UA$205</f>
        <v>2</v>
      </c>
      <c r="UB178" s="707" cm="1">
        <f t="array" aca="1" ref="UB178" ca="1">INDIRECT(UB$203&amp;ROW())*UB$205</f>
        <v>2</v>
      </c>
      <c r="UC178" s="707" cm="1">
        <f t="array" aca="1" ref="UC178" ca="1">INDIRECT(UC$203&amp;ROW())*UC$205</f>
        <v>1</v>
      </c>
      <c r="UD178" s="707" cm="1">
        <f t="array" aca="1" ref="UD178" ca="1">INDIRECT(UD$203&amp;ROW())*UD$205</f>
        <v>1</v>
      </c>
      <c r="UE178" s="707" cm="1">
        <f t="array" aca="1" ref="UE178" ca="1">INDIRECT(UE$203&amp;ROW())*UE$205</f>
        <v>2</v>
      </c>
      <c r="UF178" s="707" cm="1">
        <f t="array" aca="1" ref="UF178" ca="1">INDIRECT(UF$203&amp;ROW())*UF$205</f>
        <v>2</v>
      </c>
      <c r="UG178" s="696" cm="1">
        <f t="array" aca="1" ref="UG178" ca="1">IF(INDIRECT(UG$203&amp;ROW())="-",0,INDIRECT(UG$203&amp;ROW())*UG$205)</f>
        <v>0.77510000000000001</v>
      </c>
      <c r="UH178" s="707" cm="1">
        <f t="array" aca="1" ref="UH178" ca="1">INDIRECT(UH$203&amp;ROW())*UH$205</f>
        <v>2</v>
      </c>
      <c r="UI178" s="707" cm="1">
        <f t="array" aca="1" ref="UI178" ca="1">INDIRECT(UI$203&amp;ROW())*UI$205</f>
        <v>1</v>
      </c>
      <c r="UJ178" s="707" cm="1">
        <f t="array" aca="1" ref="UJ178" ca="1">INDIRECT(UJ$203&amp;ROW())*UJ$205</f>
        <v>2</v>
      </c>
      <c r="UM178" s="606" t="s">
        <v>8667</v>
      </c>
      <c r="UN178" s="616">
        <f t="shared" ca="1" si="376"/>
        <v>1.3455222970601226</v>
      </c>
      <c r="UO178" s="616">
        <f t="shared" ca="1" si="376"/>
        <v>-0.6225347970107441</v>
      </c>
      <c r="UP178" s="616">
        <f t="shared" ca="1" si="376"/>
        <v>1.190315493832806</v>
      </c>
      <c r="UQ178" s="616">
        <f t="shared" ca="1" si="376"/>
        <v>0.29355872991449461</v>
      </c>
      <c r="UR178" s="616">
        <f t="shared" ca="1" si="376"/>
        <v>0.12190361681987209</v>
      </c>
      <c r="US178" s="616">
        <f t="shared" ca="1" si="376"/>
        <v>0.41305213694811815</v>
      </c>
      <c r="UT178" s="616">
        <f t="shared" ca="1" si="376"/>
        <v>0.30690415393182785</v>
      </c>
      <c r="UU178" s="616">
        <f t="shared" ca="1" si="376"/>
        <v>0.53359975015917405</v>
      </c>
      <c r="UV178" s="616">
        <f t="shared" ca="1" si="376"/>
        <v>0.44410973870643028</v>
      </c>
      <c r="UW178" s="616">
        <f t="shared" ca="1" si="376"/>
        <v>0.6421874155054268</v>
      </c>
      <c r="UX178" s="616">
        <f t="shared" ca="1" si="376"/>
        <v>0.28247365722383649</v>
      </c>
      <c r="UY178" s="616">
        <f t="shared" ca="1" si="376"/>
        <v>-0.67270887390575207</v>
      </c>
      <c r="UZ178" s="616">
        <f t="shared" ca="1" si="376"/>
        <v>1.1960042318268584</v>
      </c>
      <c r="VA178" s="616">
        <f t="shared" ca="1" si="376"/>
        <v>0.59395115476504501</v>
      </c>
      <c r="VB178" s="616">
        <f t="shared" ca="1" si="376"/>
        <v>1.528010083348541</v>
      </c>
      <c r="VC178" s="616">
        <f t="shared" ca="1" si="376"/>
        <v>0.92902463013797365</v>
      </c>
      <c r="VD178" s="616">
        <f t="shared" ca="1" si="375"/>
        <v>0.85304819841956248</v>
      </c>
      <c r="VE178" s="616">
        <f t="shared" ca="1" si="375"/>
        <v>3.9909080070471406E-2</v>
      </c>
      <c r="VF178" s="616">
        <f t="shared" ca="1" si="375"/>
        <v>0.95807256683723563</v>
      </c>
      <c r="VG178" s="616">
        <f t="shared" ca="1" si="375"/>
        <v>0.19209711823520634</v>
      </c>
      <c r="VH178" s="616">
        <f t="shared" ca="1" si="375"/>
        <v>1.454227778282527</v>
      </c>
      <c r="VI178" s="616">
        <f t="shared" ca="1" si="375"/>
        <v>0.79384935134970058</v>
      </c>
      <c r="VJ178" s="616">
        <f t="shared" ca="1" si="375"/>
        <v>1.1038721171937993</v>
      </c>
      <c r="VK178" s="616">
        <f t="shared" ca="1" si="375"/>
        <v>0.83678976492872159</v>
      </c>
      <c r="VL178" s="616">
        <f t="shared" ca="1" si="375"/>
        <v>1.1863766389476611</v>
      </c>
      <c r="VM178" s="616">
        <f t="shared" ca="1" si="375"/>
        <v>-0.57201237404204519</v>
      </c>
      <c r="VN178" s="616">
        <f t="shared" ca="1" si="375"/>
        <v>1.5883663456229635</v>
      </c>
      <c r="VO178" s="616">
        <f t="shared" ca="1" si="375"/>
        <v>2.3604485107108717</v>
      </c>
      <c r="VP178" s="616">
        <f t="shared" ca="1" si="338"/>
        <v>-0.46221149066820022</v>
      </c>
      <c r="VQ178" s="616">
        <f t="shared" ca="1" si="338"/>
        <v>1.2773868528042598</v>
      </c>
      <c r="VR178" s="616">
        <f t="shared" ca="1" si="338"/>
        <v>1.5497103694524457</v>
      </c>
      <c r="VS178" s="616">
        <f t="shared" ca="1" si="338"/>
        <v>2.4577967350382721</v>
      </c>
      <c r="VT178" s="616">
        <f t="shared" ca="1" si="338"/>
        <v>-0.3878135405833677</v>
      </c>
      <c r="VU178" s="616">
        <f t="shared" ca="1" si="338"/>
        <v>1.2114249894444582</v>
      </c>
      <c r="VV178" s="616">
        <f t="shared" ca="1" si="338"/>
        <v>1.6727825257285902</v>
      </c>
      <c r="VW178" s="616">
        <f t="shared" ca="1" si="338"/>
        <v>0.66845613582062358</v>
      </c>
      <c r="VX178" s="616">
        <f t="shared" ca="1" si="338"/>
        <v>0.76953548521680748</v>
      </c>
      <c r="VY178" s="616">
        <f t="shared" ca="1" si="338"/>
        <v>0.70583605694264007</v>
      </c>
      <c r="VZ178" s="616">
        <f t="shared" ca="1" si="338"/>
        <v>0.68442622420316401</v>
      </c>
      <c r="WA178" s="616">
        <f t="shared" ca="1" si="338"/>
        <v>0.92808016936885662</v>
      </c>
      <c r="WB178" s="616">
        <f t="shared" ca="1" si="338"/>
        <v>0.33435322352896929</v>
      </c>
      <c r="WC178" s="616">
        <f t="shared" ca="1" si="338"/>
        <v>0.47817673461028487</v>
      </c>
      <c r="WD178" s="616">
        <f t="shared" ca="1" si="347"/>
        <v>0.30785317554274461</v>
      </c>
      <c r="WE178" s="616">
        <f t="shared" ca="1" si="347"/>
        <v>0.67426644196529939</v>
      </c>
      <c r="WF178" s="616">
        <f t="shared" ca="1" si="347"/>
        <v>0.44799318688569295</v>
      </c>
      <c r="WG178" s="616">
        <f t="shared" ca="1" si="347"/>
        <v>1.1042161560551988</v>
      </c>
      <c r="WH178" s="616">
        <f t="shared" ca="1" si="347"/>
        <v>0.91987607881584121</v>
      </c>
      <c r="WI178" s="627">
        <f t="shared" ca="1" si="347"/>
        <v>1.0659329460226332</v>
      </c>
      <c r="WL178" s="606" t="s">
        <v>8667</v>
      </c>
      <c r="WM178" s="700" t="str">
        <f t="shared" ca="1" si="321"/>
        <v>A</v>
      </c>
      <c r="WN178" s="479">
        <f t="shared" ca="1" si="322"/>
        <v>0.82324599883109262</v>
      </c>
      <c r="WO178" s="495">
        <f t="shared" ca="1" si="372"/>
        <v>0.81409185008378826</v>
      </c>
      <c r="WP178" s="458">
        <f t="shared" ca="1" si="372"/>
        <v>0.83290348577100282</v>
      </c>
      <c r="WQ178" s="458">
        <f t="shared" ca="1" si="372"/>
        <v>0.75343500732067659</v>
      </c>
      <c r="WR178" s="459">
        <f t="shared" ca="1" si="372"/>
        <v>0.89255365214890281</v>
      </c>
      <c r="WS178" s="495">
        <f t="shared" ca="1" si="323"/>
        <v>0.58465108990484138</v>
      </c>
      <c r="WT178" s="458">
        <f t="shared" ca="1" si="324"/>
        <v>0.7511487276161124</v>
      </c>
      <c r="WU178" s="458">
        <f t="shared" ca="1" si="325"/>
        <v>1.0121244027838554</v>
      </c>
      <c r="WV178" s="459">
        <f t="shared" ca="1" si="326"/>
        <v>0.83948284122531069</v>
      </c>
      <c r="WW178" s="484">
        <f t="shared" ca="1" si="352"/>
        <v>1.0061815737415598</v>
      </c>
      <c r="WX178" s="484">
        <f t="shared" ca="1" si="352"/>
        <v>-0.37545073607717977</v>
      </c>
      <c r="WY178" s="484">
        <f t="shared" ca="1" si="352"/>
        <v>0.86666871105966603</v>
      </c>
      <c r="WZ178" s="484">
        <f t="shared" ca="1" si="352"/>
        <v>0.10559307515024371</v>
      </c>
      <c r="XA178" s="484">
        <f t="shared" ca="1" si="352"/>
        <v>6.4328538595846502E-2</v>
      </c>
      <c r="XB178" s="484">
        <f t="shared" ca="1" si="352"/>
        <v>0.21821544394969081</v>
      </c>
      <c r="XC178" s="484">
        <f t="shared" ca="1" si="352"/>
        <v>0.14467461816346364</v>
      </c>
      <c r="XD178" s="484">
        <f t="shared" ca="1" si="348"/>
        <v>0.27368331185664035</v>
      </c>
      <c r="XE178" s="484">
        <f t="shared" ca="1" si="348"/>
        <v>0.21801347073098662</v>
      </c>
      <c r="XF178" s="484">
        <f t="shared" ca="1" si="348"/>
        <v>0.41324760187774212</v>
      </c>
      <c r="XG178" s="484">
        <f t="shared" ca="1" si="348"/>
        <v>0.1145148206385433</v>
      </c>
      <c r="XH178" s="484">
        <f t="shared" ca="1" si="348"/>
        <v>-0.33958343954762366</v>
      </c>
      <c r="XI178" s="484">
        <f t="shared" ca="1" si="348"/>
        <v>0.83588735762379129</v>
      </c>
      <c r="XJ178" s="484">
        <f t="shared" ca="1" si="348"/>
        <v>0.42152713453675245</v>
      </c>
      <c r="XK178" s="484">
        <f t="shared" ca="1" si="348"/>
        <v>1.0853455622024688</v>
      </c>
      <c r="XL178" s="484">
        <f t="shared" ca="1" si="348"/>
        <v>0.82070035826388588</v>
      </c>
      <c r="XM178" s="484">
        <f t="shared" ca="1" si="348"/>
        <v>0.64336895124803395</v>
      </c>
      <c r="XN178" s="484">
        <f t="shared" ca="1" si="348"/>
        <v>2.7828601533139714E-2</v>
      </c>
      <c r="XO178" s="484">
        <f t="shared" ca="1" si="348"/>
        <v>0.70341687857189839</v>
      </c>
      <c r="XP178" s="484">
        <f t="shared" ca="1" si="348"/>
        <v>0.12294215567053206</v>
      </c>
      <c r="XQ178" s="484">
        <f t="shared" ca="1" si="348"/>
        <v>0.96764316366919345</v>
      </c>
      <c r="XR178" s="484">
        <f t="shared" ca="1" si="348"/>
        <v>0.69461818243098805</v>
      </c>
      <c r="XS178" s="484">
        <f t="shared" ca="1" si="348"/>
        <v>0.68108909630857417</v>
      </c>
      <c r="XT178" s="484">
        <f t="shared" ref="XT178:XT200" ca="1" si="384">(VK178*XT$205)</f>
        <v>0.50818242424121263</v>
      </c>
      <c r="XU178" s="484">
        <f t="shared" ca="1" si="382"/>
        <v>0.90140897027243294</v>
      </c>
      <c r="XV178" s="484">
        <f t="shared" ca="1" si="382"/>
        <v>-0.30179372854458303</v>
      </c>
      <c r="XW178" s="484">
        <f t="shared" ca="1" si="382"/>
        <v>1.0251316394650607</v>
      </c>
      <c r="XX178" s="484">
        <f t="shared" ca="1" si="382"/>
        <v>1.1412768549287065</v>
      </c>
      <c r="XY178" s="484">
        <f t="shared" ca="1" si="382"/>
        <v>-0.24303080179333969</v>
      </c>
      <c r="XZ178" s="484">
        <f t="shared" ca="1" si="382"/>
        <v>0.93428074414103568</v>
      </c>
      <c r="YA178" s="484">
        <f t="shared" ca="1" si="382"/>
        <v>1.0567475009296226</v>
      </c>
      <c r="YB178" s="484">
        <f t="shared" ca="1" si="358"/>
        <v>1.291572184262612</v>
      </c>
      <c r="YC178" s="484">
        <f t="shared" ca="1" si="359"/>
        <v>-0.17304240180829866</v>
      </c>
      <c r="YD178" s="484">
        <f t="shared" ca="1" si="360"/>
        <v>0.89512192470051022</v>
      </c>
      <c r="YE178" s="484">
        <f t="shared" ca="1" si="361"/>
        <v>1.2049052532823037</v>
      </c>
      <c r="YF178" s="484">
        <f t="shared" ca="1" si="362"/>
        <v>0.39432227452058582</v>
      </c>
      <c r="YG178" s="484">
        <f t="shared" ca="1" si="354"/>
        <v>0.53605841900202811</v>
      </c>
      <c r="YH178" s="484">
        <f t="shared" ca="1" si="354"/>
        <v>0.3761400347447329</v>
      </c>
      <c r="YI178" s="484">
        <f t="shared" ca="1" si="354"/>
        <v>0.40086843951579315</v>
      </c>
      <c r="YJ178" s="484">
        <f t="shared" ca="1" si="354"/>
        <v>0.55062996448654267</v>
      </c>
      <c r="YK178" s="484">
        <f t="shared" ca="1" si="339"/>
        <v>5.8277766861099353E-2</v>
      </c>
      <c r="YL178" s="484">
        <f t="shared" ca="1" si="339"/>
        <v>0.15139075417761619</v>
      </c>
      <c r="YM178" s="484">
        <f t="shared" ca="1" si="339"/>
        <v>0.24575919003577301</v>
      </c>
      <c r="YN178" s="484">
        <f t="shared" ca="1" si="339"/>
        <v>0.48075197312125845</v>
      </c>
      <c r="YO178" s="484">
        <f t="shared" ca="1" si="339"/>
        <v>0.27511261606650406</v>
      </c>
      <c r="YP178" s="484">
        <f t="shared" ca="1" si="339"/>
        <v>0.58832636794620996</v>
      </c>
      <c r="YQ178" s="484">
        <f t="shared" ca="1" si="339"/>
        <v>0.66635823149419537</v>
      </c>
      <c r="YR178" s="484">
        <f t="shared" ca="1" si="339"/>
        <v>0.79923652292777037</v>
      </c>
      <c r="YU178" s="606" t="s">
        <v>8667</v>
      </c>
      <c r="YV178" s="700" t="str">
        <f t="shared" ca="1" si="304"/>
        <v>A</v>
      </c>
      <c r="YW178" s="479">
        <f t="shared" ca="1" si="327"/>
        <v>0.82794609399366592</v>
      </c>
      <c r="YX178" s="495">
        <f t="shared" ca="1" si="373"/>
        <v>0.84923281279939833</v>
      </c>
      <c r="YY178" s="458">
        <f t="shared" ca="1" si="373"/>
        <v>0.76290646600340217</v>
      </c>
      <c r="YZ178" s="458">
        <f t="shared" ca="1" si="373"/>
        <v>0.75214748686115374</v>
      </c>
      <c r="ZA178" s="459">
        <f t="shared" ca="1" si="373"/>
        <v>0.94749761031070934</v>
      </c>
      <c r="ZB178" s="495">
        <f t="shared" ca="1" si="328"/>
        <v>0.42920915445319091</v>
      </c>
      <c r="ZC178" s="458">
        <f t="shared" ca="1" si="329"/>
        <v>0.54601488710460522</v>
      </c>
      <c r="ZD178" s="458">
        <f t="shared" ca="1" si="330"/>
        <v>1.1120846270457478</v>
      </c>
      <c r="ZE178" s="459">
        <f t="shared" ca="1" si="331"/>
        <v>0.70731556818533681</v>
      </c>
      <c r="ZF178" s="484">
        <f t="shared" ca="1" si="355"/>
        <v>4.5009936569290004E-2</v>
      </c>
      <c r="ZG178" s="484">
        <f t="shared" ca="1" si="355"/>
        <v>-7.9385408814590788E-2</v>
      </c>
      <c r="ZH178" s="484">
        <f t="shared" ca="1" si="355"/>
        <v>8.9808171214972948E-2</v>
      </c>
      <c r="ZI178" s="484">
        <f t="shared" ca="1" si="355"/>
        <v>2.1988880583922777E-2</v>
      </c>
      <c r="ZJ178" s="484">
        <f t="shared" ca="1" si="355"/>
        <v>1.0659583188508518E-2</v>
      </c>
      <c r="ZK178" s="484">
        <f t="shared" ca="1" si="355"/>
        <v>7.3425809550013654E-2</v>
      </c>
      <c r="ZL178" s="484">
        <f t="shared" ca="1" si="355"/>
        <v>2.4672875513209128E-2</v>
      </c>
      <c r="ZM178" s="484">
        <f t="shared" ca="1" si="350"/>
        <v>9.4446117703140112E-2</v>
      </c>
      <c r="ZN178" s="484">
        <f t="shared" ca="1" si="350"/>
        <v>8.9770705925095284E-2</v>
      </c>
      <c r="ZO178" s="484">
        <f t="shared" ca="1" si="350"/>
        <v>2.8984588520071332E-2</v>
      </c>
      <c r="ZP178" s="484">
        <f t="shared" ca="1" si="350"/>
        <v>2.6000050859821721E-2</v>
      </c>
      <c r="ZQ178" s="484">
        <f t="shared" ca="1" si="350"/>
        <v>-1.1497069191506403E-2</v>
      </c>
      <c r="ZR178" s="484">
        <f t="shared" ca="1" si="350"/>
        <v>6.8537874740930649E-2</v>
      </c>
      <c r="ZS178" s="484">
        <f t="shared" ca="1" si="350"/>
        <v>4.9837618880286982E-2</v>
      </c>
      <c r="ZT178" s="484">
        <f t="shared" ca="1" si="350"/>
        <v>5.4582123014624152E-2</v>
      </c>
      <c r="ZU178" s="484">
        <f t="shared" ca="1" si="350"/>
        <v>5.8797076728751077E-2</v>
      </c>
      <c r="ZV178" s="484">
        <f t="shared" ca="1" si="350"/>
        <v>4.5270410067628573E-2</v>
      </c>
      <c r="ZW178" s="484">
        <f t="shared" ca="1" si="350"/>
        <v>5.5175234891583769E-3</v>
      </c>
      <c r="ZX178" s="484">
        <f t="shared" ca="1" si="350"/>
        <v>2.7969817598544739E-2</v>
      </c>
      <c r="ZY178" s="484">
        <f t="shared" ca="1" si="350"/>
        <v>2.0688262452075154E-2</v>
      </c>
      <c r="ZZ178" s="484">
        <f t="shared" ca="1" si="350"/>
        <v>8.8902203566076518E-2</v>
      </c>
      <c r="AAA178" s="484">
        <f t="shared" ca="1" si="350"/>
        <v>4.796564707097515E-2</v>
      </c>
      <c r="AAB178" s="484">
        <f t="shared" ca="1" si="350"/>
        <v>0.12431811823163672</v>
      </c>
      <c r="AAC178" s="484">
        <f t="shared" ref="AAC178:AAC200" ca="1" si="385">(VK178*AAC$205)</f>
        <v>1.2546600107337495E-2</v>
      </c>
      <c r="AAD178" s="484">
        <f t="shared" ca="1" si="383"/>
        <v>0.1113065835753817</v>
      </c>
      <c r="AAE178" s="484">
        <f t="shared" ca="1" si="383"/>
        <v>-4.0219644611828483E-2</v>
      </c>
      <c r="AAF178" s="484">
        <f t="shared" ca="1" si="383"/>
        <v>0.15520859527451789</v>
      </c>
      <c r="AAG178" s="484">
        <f t="shared" ca="1" si="383"/>
        <v>0.24090261069547261</v>
      </c>
      <c r="AAH178" s="484">
        <f t="shared" ca="1" si="383"/>
        <v>-3.8008707897835295E-2</v>
      </c>
      <c r="AAI178" s="484">
        <f t="shared" ca="1" si="383"/>
        <v>9.8955202424813982E-2</v>
      </c>
      <c r="AAJ178" s="484">
        <f t="shared" ca="1" si="383"/>
        <v>0.12557839571762494</v>
      </c>
      <c r="AAK178" s="484">
        <f t="shared" ca="1" si="363"/>
        <v>0.20147290331101309</v>
      </c>
      <c r="AAL178" s="484">
        <f t="shared" ca="1" si="364"/>
        <v>-1.741238539122681E-2</v>
      </c>
      <c r="AAM178" s="484">
        <f t="shared" ca="1" si="365"/>
        <v>3.2295609342675426E-2</v>
      </c>
      <c r="AAN178" s="484">
        <f t="shared" ca="1" si="366"/>
        <v>0.1595335659218472</v>
      </c>
      <c r="AAO178" s="484">
        <f t="shared" ca="1" si="367"/>
        <v>1.8805162954418208E-2</v>
      </c>
      <c r="AAP178" s="484">
        <f t="shared" ca="1" si="357"/>
        <v>2.8328516958800835E-2</v>
      </c>
      <c r="AAQ178" s="484">
        <f t="shared" ca="1" si="357"/>
        <v>7.2202153341576855E-2</v>
      </c>
      <c r="AAR178" s="484">
        <f t="shared" ca="1" si="357"/>
        <v>1.612649398533611E-2</v>
      </c>
      <c r="AAS178" s="484">
        <f t="shared" ca="1" si="357"/>
        <v>2.5193481555402932E-2</v>
      </c>
      <c r="AAT178" s="484">
        <f t="shared" ca="1" si="340"/>
        <v>0.1027465411596778</v>
      </c>
      <c r="AAU178" s="484">
        <f t="shared" ca="1" si="340"/>
        <v>0.12363824729832018</v>
      </c>
      <c r="AAV178" s="484">
        <f t="shared" ca="1" si="340"/>
        <v>2.0354908169117208E-2</v>
      </c>
      <c r="AAW178" s="484">
        <f t="shared" ca="1" si="340"/>
        <v>2.5206724043060142E-2</v>
      </c>
      <c r="AAX178" s="484">
        <f t="shared" ca="1" si="340"/>
        <v>3.5248129770851643E-2</v>
      </c>
      <c r="AAY178" s="484">
        <f t="shared" ca="1" si="340"/>
        <v>0.13484625623176977</v>
      </c>
      <c r="AAZ178" s="484">
        <f t="shared" ca="1" si="340"/>
        <v>0.10083451386486998</v>
      </c>
      <c r="ABA178" s="484">
        <f t="shared" ca="1" si="340"/>
        <v>0.11331661652741069</v>
      </c>
    </row>
    <row r="179" spans="1:729" ht="15" customHeight="1" x14ac:dyDescent="0.35">
      <c r="A179" s="498">
        <v>177</v>
      </c>
      <c r="B179" s="628"/>
      <c r="C179" s="606" t="s">
        <v>8721</v>
      </c>
      <c r="D179" s="629">
        <v>626</v>
      </c>
      <c r="E179" s="630" t="s">
        <v>8722</v>
      </c>
      <c r="F179" s="631" t="s">
        <v>1306</v>
      </c>
      <c r="G179" s="632">
        <v>1318.442</v>
      </c>
      <c r="H179" s="504">
        <v>2438.0428677726763</v>
      </c>
      <c r="I179" s="505">
        <v>1890</v>
      </c>
      <c r="J179" s="515" t="s">
        <v>8723</v>
      </c>
      <c r="K179" s="469">
        <v>0</v>
      </c>
      <c r="L179" s="950" t="s">
        <v>1188</v>
      </c>
      <c r="M179" s="817">
        <v>134</v>
      </c>
      <c r="N179" s="818">
        <v>0.46489999999999998</v>
      </c>
      <c r="O179" s="819">
        <v>0.44119999999999998</v>
      </c>
      <c r="P179" s="820">
        <v>0.39350000000000002</v>
      </c>
      <c r="Q179" s="821">
        <v>0.55989999999999995</v>
      </c>
      <c r="R179" s="818">
        <v>0.48809999999999998</v>
      </c>
      <c r="S179" s="822">
        <v>0.38159999999999999</v>
      </c>
      <c r="T179" s="822">
        <v>0.3125</v>
      </c>
      <c r="U179" s="822">
        <v>0.21739</v>
      </c>
      <c r="V179" s="822">
        <v>0.20469999999999999</v>
      </c>
      <c r="W179" s="515" t="s">
        <v>8724</v>
      </c>
      <c r="X179" s="875" t="s">
        <v>6179</v>
      </c>
      <c r="Y179" s="517">
        <v>5</v>
      </c>
      <c r="Z179" s="517">
        <v>2</v>
      </c>
      <c r="AA179" s="519" t="s">
        <v>8725</v>
      </c>
      <c r="AB179" s="903">
        <v>2011</v>
      </c>
      <c r="AC179" s="369">
        <v>0</v>
      </c>
      <c r="AD179" s="431" t="s">
        <v>1188</v>
      </c>
      <c r="AE179" s="817">
        <v>0</v>
      </c>
      <c r="AF179" s="634" t="s">
        <v>1188</v>
      </c>
      <c r="AG179" s="635" t="s">
        <v>1188</v>
      </c>
      <c r="AH179" s="636" t="s">
        <v>1188</v>
      </c>
      <c r="AI179" s="636" t="s">
        <v>1188</v>
      </c>
      <c r="AJ179" s="636" t="s">
        <v>1188</v>
      </c>
      <c r="AK179" s="637" t="s">
        <v>1188</v>
      </c>
      <c r="AL179" s="765" t="s">
        <v>1188</v>
      </c>
      <c r="AM179" s="639" t="s">
        <v>1188</v>
      </c>
      <c r="AN179" s="636" t="s">
        <v>1188</v>
      </c>
      <c r="AO179" s="636" t="s">
        <v>1188</v>
      </c>
      <c r="AP179" s="636" t="s">
        <v>1188</v>
      </c>
      <c r="AQ179" s="636" t="s">
        <v>1188</v>
      </c>
      <c r="AR179" s="636" t="s">
        <v>1188</v>
      </c>
      <c r="AS179" s="636" t="s">
        <v>1188</v>
      </c>
      <c r="AT179" s="636" t="s">
        <v>1188</v>
      </c>
      <c r="AU179" s="640" t="s">
        <v>1188</v>
      </c>
      <c r="AV179" s="785" t="s">
        <v>8726</v>
      </c>
      <c r="AW179" s="642" t="s">
        <v>1190</v>
      </c>
      <c r="AX179" s="643">
        <v>2</v>
      </c>
      <c r="AY179" s="837" t="s">
        <v>8727</v>
      </c>
      <c r="AZ179" s="645">
        <v>2</v>
      </c>
      <c r="BA179" s="572" t="s">
        <v>8728</v>
      </c>
      <c r="BB179" s="631" t="s">
        <v>1143</v>
      </c>
      <c r="BC179" s="646" t="s">
        <v>747</v>
      </c>
      <c r="BD179" s="631" t="s">
        <v>1195</v>
      </c>
      <c r="BE179" s="631" t="s">
        <v>1317</v>
      </c>
      <c r="BF179" s="502">
        <v>3</v>
      </c>
      <c r="BG179" s="631">
        <v>2010</v>
      </c>
      <c r="BH179" s="631" t="s">
        <v>1197</v>
      </c>
      <c r="BI179" s="631">
        <v>1</v>
      </c>
      <c r="BJ179" s="631">
        <v>2</v>
      </c>
      <c r="BK179" s="631" t="s">
        <v>1198</v>
      </c>
      <c r="BL179" s="631" t="s">
        <v>1257</v>
      </c>
      <c r="BM179" s="785" t="s">
        <v>8726</v>
      </c>
      <c r="BN179" s="647">
        <v>2002</v>
      </c>
      <c r="BO179" s="557" t="s">
        <v>8729</v>
      </c>
      <c r="BP179" s="647">
        <v>2010</v>
      </c>
      <c r="BQ179" s="647">
        <v>2</v>
      </c>
      <c r="BR179" s="647">
        <v>4</v>
      </c>
      <c r="BS179" s="647" t="s">
        <v>1188</v>
      </c>
      <c r="BT179" s="647" t="s">
        <v>1188</v>
      </c>
      <c r="BU179" s="647" t="s">
        <v>1188</v>
      </c>
      <c r="BV179" s="648" t="s">
        <v>1188</v>
      </c>
      <c r="BW179" s="649" t="s">
        <v>8730</v>
      </c>
      <c r="BX179" s="650">
        <v>2002</v>
      </c>
      <c r="BY179" s="647" t="s">
        <v>1203</v>
      </c>
      <c r="BZ179" s="651" t="s">
        <v>1204</v>
      </c>
      <c r="CA179" s="647">
        <v>2</v>
      </c>
      <c r="CB179" s="647" t="s">
        <v>1203</v>
      </c>
      <c r="CC179" s="709" t="s">
        <v>8731</v>
      </c>
      <c r="CD179" s="652">
        <v>2001</v>
      </c>
      <c r="CE179" s="647">
        <v>3</v>
      </c>
      <c r="CF179" s="647">
        <v>2</v>
      </c>
      <c r="CG179" s="515" t="s">
        <v>8732</v>
      </c>
      <c r="CH179" s="647">
        <v>2002</v>
      </c>
      <c r="CI179" s="647">
        <v>2003</v>
      </c>
      <c r="CJ179" s="647">
        <v>0</v>
      </c>
      <c r="CK179" s="651" t="s">
        <v>2111</v>
      </c>
      <c r="CL179" s="651" t="s">
        <v>1208</v>
      </c>
      <c r="CM179" s="647">
        <v>2</v>
      </c>
      <c r="CN179" s="647" t="s">
        <v>2112</v>
      </c>
      <c r="CO179" s="557" t="s">
        <v>8733</v>
      </c>
      <c r="CP179" s="647">
        <v>2003</v>
      </c>
      <c r="CQ179" s="647">
        <v>3</v>
      </c>
      <c r="CR179" s="650">
        <v>2</v>
      </c>
      <c r="CS179" s="653" t="s">
        <v>1188</v>
      </c>
      <c r="CT179" s="647" t="s">
        <v>1188</v>
      </c>
      <c r="CU179" s="648">
        <v>1</v>
      </c>
      <c r="CV179" s="653" t="s">
        <v>1188</v>
      </c>
      <c r="CW179" s="647" t="s">
        <v>1188</v>
      </c>
      <c r="CX179" s="657">
        <v>0</v>
      </c>
      <c r="CY179" s="650" t="s">
        <v>1188</v>
      </c>
      <c r="CZ179" s="647" t="s">
        <v>1188</v>
      </c>
      <c r="DA179" s="657">
        <v>0</v>
      </c>
      <c r="DB179" s="723">
        <v>17600</v>
      </c>
      <c r="DC179" s="753">
        <v>2</v>
      </c>
      <c r="DD179" s="659" t="s">
        <v>1493</v>
      </c>
      <c r="DE179" s="648">
        <v>2006</v>
      </c>
      <c r="DF179" s="708" t="s">
        <v>1217</v>
      </c>
      <c r="DG179" s="664" t="s">
        <v>5459</v>
      </c>
      <c r="DH179" s="666">
        <v>1</v>
      </c>
      <c r="DI179" s="710" t="s">
        <v>1262</v>
      </c>
      <c r="DJ179" s="578" t="s">
        <v>8734</v>
      </c>
      <c r="DK179" s="665">
        <v>2007</v>
      </c>
      <c r="DL179" s="665">
        <v>3</v>
      </c>
      <c r="DM179" s="655">
        <v>2</v>
      </c>
      <c r="DN179" s="790" t="s">
        <v>1497</v>
      </c>
      <c r="DO179" s="791" t="s">
        <v>756</v>
      </c>
      <c r="DP179" s="663">
        <v>2</v>
      </c>
      <c r="DQ179" s="642" t="s">
        <v>1198</v>
      </c>
      <c r="DR179" s="977" t="s">
        <v>8735</v>
      </c>
      <c r="DS179" s="753">
        <v>2011</v>
      </c>
      <c r="DT179" s="753">
        <v>3</v>
      </c>
      <c r="DU179" s="657">
        <v>2</v>
      </c>
      <c r="DV179" s="651" t="s">
        <v>8736</v>
      </c>
      <c r="DW179" s="578" t="s">
        <v>8737</v>
      </c>
      <c r="DX179" s="647">
        <v>2011</v>
      </c>
      <c r="DY179" s="647">
        <v>3</v>
      </c>
      <c r="DZ179" s="650">
        <v>1</v>
      </c>
      <c r="EA179" s="743" t="s">
        <v>8738</v>
      </c>
      <c r="EB179" s="649" t="s">
        <v>8739</v>
      </c>
      <c r="EC179" s="647">
        <v>2</v>
      </c>
      <c r="ED179" s="668" t="s">
        <v>1214</v>
      </c>
      <c r="EE179" s="647">
        <v>2010</v>
      </c>
      <c r="EF179" s="647">
        <v>3</v>
      </c>
      <c r="EG179" s="650" t="s">
        <v>1220</v>
      </c>
      <c r="EH179" s="648" t="s">
        <v>1221</v>
      </c>
      <c r="EI179" s="551" t="s">
        <v>8726</v>
      </c>
      <c r="EJ179" s="651" t="s">
        <v>1190</v>
      </c>
      <c r="EK179" s="647">
        <v>2011</v>
      </c>
      <c r="EL179" s="554" t="s">
        <v>1277</v>
      </c>
      <c r="EM179" s="669">
        <v>42614</v>
      </c>
      <c r="EN179" s="647" t="s">
        <v>1188</v>
      </c>
      <c r="EO179" s="670" t="s">
        <v>1188</v>
      </c>
      <c r="EP179" s="556">
        <v>0</v>
      </c>
      <c r="EQ179" s="556" t="s">
        <v>1188</v>
      </c>
      <c r="ER179" s="651" t="s">
        <v>1188</v>
      </c>
      <c r="ES179" s="556" t="s">
        <v>1188</v>
      </c>
      <c r="ET179" s="556">
        <v>0</v>
      </c>
      <c r="EU179" s="671">
        <v>0</v>
      </c>
      <c r="EV179" s="839">
        <v>2009</v>
      </c>
      <c r="EW179" s="673"/>
      <c r="EX179" s="674"/>
      <c r="EY179" s="631" t="s">
        <v>2586</v>
      </c>
      <c r="EZ179" s="631">
        <v>1</v>
      </c>
      <c r="FA179" s="675"/>
      <c r="FB179" s="648">
        <v>0</v>
      </c>
      <c r="FC179" s="676"/>
      <c r="FD179" s="647"/>
      <c r="FE179" s="648"/>
      <c r="FF179" s="652" t="s">
        <v>2624</v>
      </c>
      <c r="FG179" s="728">
        <v>0</v>
      </c>
      <c r="FH179" s="631" t="str">
        <f t="shared" si="266"/>
        <v>D</v>
      </c>
      <c r="FI179" s="677">
        <f t="shared" si="267"/>
        <v>0.70000000000000007</v>
      </c>
      <c r="FJ179" s="678">
        <f t="shared" si="268"/>
        <v>1.6</v>
      </c>
      <c r="FK179" s="679">
        <f t="shared" si="269"/>
        <v>0.5</v>
      </c>
      <c r="FL179" s="680">
        <f t="shared" si="270"/>
        <v>0</v>
      </c>
      <c r="FM179" s="681">
        <v>0</v>
      </c>
      <c r="FN179" s="430" t="s">
        <v>1188</v>
      </c>
      <c r="FO179" s="686" t="s">
        <v>1188</v>
      </c>
      <c r="FP179" s="686" t="s">
        <v>1188</v>
      </c>
      <c r="FQ179" s="430">
        <v>0</v>
      </c>
      <c r="FR179" s="682" t="s">
        <v>1188</v>
      </c>
      <c r="FS179" s="369">
        <v>0</v>
      </c>
      <c r="FT179" s="430" t="s">
        <v>1188</v>
      </c>
      <c r="FU179" s="431" t="s">
        <v>1188</v>
      </c>
      <c r="FV179" s="369">
        <v>0</v>
      </c>
      <c r="FW179" s="430" t="s">
        <v>1188</v>
      </c>
      <c r="FX179" s="431" t="s">
        <v>1188</v>
      </c>
      <c r="FY179" s="369">
        <v>0</v>
      </c>
      <c r="FZ179" s="430" t="s">
        <v>1188</v>
      </c>
      <c r="GA179" s="686" t="s">
        <v>1188</v>
      </c>
      <c r="GB179" s="431" t="s">
        <v>1188</v>
      </c>
      <c r="GC179" s="369">
        <v>0</v>
      </c>
      <c r="GD179" s="430" t="s">
        <v>1188</v>
      </c>
      <c r="GE179" s="686" t="s">
        <v>1188</v>
      </c>
      <c r="GF179" s="431" t="s">
        <v>1188</v>
      </c>
      <c r="GG179" s="369">
        <v>0</v>
      </c>
      <c r="GH179" s="430" t="s">
        <v>1188</v>
      </c>
      <c r="GI179" s="686" t="s">
        <v>1188</v>
      </c>
      <c r="GJ179" s="431" t="s">
        <v>1188</v>
      </c>
      <c r="GK179" s="369">
        <v>1</v>
      </c>
      <c r="GL179" s="430" t="s">
        <v>1188</v>
      </c>
      <c r="GM179" s="686" t="s">
        <v>8740</v>
      </c>
      <c r="GN179" s="572" t="s">
        <v>8741</v>
      </c>
      <c r="GO179" s="676">
        <v>0</v>
      </c>
      <c r="GP179" s="917" t="s">
        <v>1188</v>
      </c>
      <c r="GQ179" s="872" t="s">
        <v>1188</v>
      </c>
      <c r="GR179" s="872" t="s">
        <v>1188</v>
      </c>
      <c r="GS179" s="872" t="s">
        <v>1188</v>
      </c>
      <c r="GT179" s="873" t="s">
        <v>1188</v>
      </c>
      <c r="GU179" s="581">
        <v>0</v>
      </c>
      <c r="GV179" s="687" t="s">
        <v>1188</v>
      </c>
      <c r="GW179" s="872" t="s">
        <v>1188</v>
      </c>
      <c r="GX179" s="873" t="s">
        <v>1188</v>
      </c>
      <c r="GY179" s="874">
        <v>0</v>
      </c>
      <c r="GZ179" s="582" t="s">
        <v>1188</v>
      </c>
      <c r="HA179" s="583" t="s">
        <v>1293</v>
      </c>
      <c r="HB179" s="584">
        <v>1</v>
      </c>
      <c r="HC179" s="585">
        <v>2</v>
      </c>
      <c r="HD179" s="586" t="s">
        <v>8742</v>
      </c>
      <c r="HE179" s="471" t="s">
        <v>8743</v>
      </c>
      <c r="HF179" s="587">
        <v>2002</v>
      </c>
      <c r="HG179" s="587">
        <v>2002</v>
      </c>
      <c r="HH179" s="588">
        <v>0</v>
      </c>
      <c r="HI179" s="787" t="s">
        <v>1188</v>
      </c>
      <c r="HJ179" s="808" t="s">
        <v>1188</v>
      </c>
      <c r="HK179" s="691" t="s">
        <v>1188</v>
      </c>
      <c r="HL179" s="692">
        <v>2</v>
      </c>
      <c r="HM179" s="789" t="s">
        <v>8744</v>
      </c>
      <c r="HN179" s="592">
        <v>2016</v>
      </c>
      <c r="HO179" s="681" t="s">
        <v>1188</v>
      </c>
      <c r="HP179" s="574" t="s">
        <v>1188</v>
      </c>
      <c r="HQ179" s="472" t="str">
        <f t="shared" si="271"/>
        <v>-</v>
      </c>
      <c r="HR179" s="593" t="s">
        <v>1188</v>
      </c>
      <c r="HS179" s="574" t="s">
        <v>1188</v>
      </c>
      <c r="HT179" s="574" t="s">
        <v>1188</v>
      </c>
      <c r="HU179" s="574" t="s">
        <v>1188</v>
      </c>
      <c r="HV179" s="574" t="s">
        <v>1188</v>
      </c>
      <c r="HW179" s="574" t="s">
        <v>1188</v>
      </c>
      <c r="HX179" s="574" t="s">
        <v>1188</v>
      </c>
      <c r="HY179" s="574" t="s">
        <v>1188</v>
      </c>
      <c r="HZ179" s="574" t="s">
        <v>1188</v>
      </c>
      <c r="IA179" s="574" t="s">
        <v>1188</v>
      </c>
      <c r="IB179" s="574" t="s">
        <v>1188</v>
      </c>
      <c r="IC179" s="574" t="s">
        <v>1188</v>
      </c>
      <c r="ID179" s="681" t="s">
        <v>1188</v>
      </c>
      <c r="IE179" s="369" t="s">
        <v>1188</v>
      </c>
      <c r="IF179" s="574" t="s">
        <v>1188</v>
      </c>
      <c r="IG179" s="472" t="str">
        <f t="shared" si="272"/>
        <v>-</v>
      </c>
      <c r="IH179" s="609" t="s">
        <v>1188</v>
      </c>
      <c r="II179" s="694" t="s">
        <v>1188</v>
      </c>
      <c r="IJ179" s="695" t="s">
        <v>1188</v>
      </c>
      <c r="IK179" s="696" t="s">
        <v>1188</v>
      </c>
      <c r="IL179" s="696" t="s">
        <v>1188</v>
      </c>
      <c r="IM179" s="697" t="s">
        <v>1188</v>
      </c>
      <c r="IN179" s="599">
        <v>3</v>
      </c>
      <c r="IO179" s="600">
        <v>2</v>
      </c>
      <c r="IP179" s="601">
        <v>3</v>
      </c>
      <c r="IQ179" s="600">
        <v>32</v>
      </c>
      <c r="IR179" s="587">
        <v>39</v>
      </c>
      <c r="IS179" s="601">
        <v>71</v>
      </c>
      <c r="IT179" s="599" t="s">
        <v>1188</v>
      </c>
      <c r="IU179" s="600" t="s">
        <v>1188</v>
      </c>
      <c r="IV179" s="587" t="s">
        <v>1188</v>
      </c>
      <c r="IW179" s="601" t="s">
        <v>1188</v>
      </c>
      <c r="IX179" s="602" t="s">
        <v>1188</v>
      </c>
      <c r="IY179" s="681">
        <v>0</v>
      </c>
      <c r="IZ179" s="793" t="s">
        <v>1188</v>
      </c>
      <c r="JA179" s="681">
        <v>2</v>
      </c>
      <c r="JB179" s="603" t="s">
        <v>8745</v>
      </c>
      <c r="JC179" s="681">
        <v>0</v>
      </c>
      <c r="JD179" s="430" t="s">
        <v>1188</v>
      </c>
      <c r="JE179" s="686" t="s">
        <v>1188</v>
      </c>
      <c r="JF179" s="686" t="s">
        <v>1188</v>
      </c>
      <c r="JG179" s="592" t="s">
        <v>1188</v>
      </c>
      <c r="JH179" s="369">
        <v>0</v>
      </c>
      <c r="JI179" s="430" t="s">
        <v>1188</v>
      </c>
      <c r="JJ179" s="686" t="s">
        <v>1188</v>
      </c>
      <c r="JK179" s="686" t="s">
        <v>1188</v>
      </c>
      <c r="JL179" s="592" t="s">
        <v>1188</v>
      </c>
      <c r="JM179" s="369">
        <v>0</v>
      </c>
      <c r="JN179" s="430" t="s">
        <v>1188</v>
      </c>
      <c r="JO179" s="430" t="s">
        <v>1188</v>
      </c>
      <c r="JP179" s="686" t="s">
        <v>1188</v>
      </c>
      <c r="JQ179" s="686" t="s">
        <v>1188</v>
      </c>
      <c r="JR179" s="592" t="s">
        <v>1188</v>
      </c>
      <c r="JS179" s="369">
        <v>0</v>
      </c>
      <c r="JT179" s="430" t="s">
        <v>1188</v>
      </c>
      <c r="JU179" s="686" t="s">
        <v>1188</v>
      </c>
      <c r="JV179" s="686" t="s">
        <v>1188</v>
      </c>
      <c r="JW179" s="592" t="s">
        <v>1188</v>
      </c>
      <c r="JX179" s="606">
        <v>0</v>
      </c>
      <c r="JY179" s="607" t="s">
        <v>1188</v>
      </c>
      <c r="JZ179" s="606" t="s">
        <v>1188</v>
      </c>
      <c r="KA179" s="606">
        <f t="shared" si="273"/>
        <v>0</v>
      </c>
      <c r="KB179" s="606"/>
      <c r="KC179" s="606"/>
      <c r="KD179" s="606"/>
      <c r="KE179" s="606"/>
      <c r="KF179" s="606">
        <f t="shared" si="274"/>
        <v>0</v>
      </c>
      <c r="KG179" s="606"/>
      <c r="KH179" s="606"/>
      <c r="KI179" s="606"/>
      <c r="KJ179" s="606"/>
      <c r="KK179" s="606">
        <v>1</v>
      </c>
      <c r="KL179" s="606">
        <v>0</v>
      </c>
      <c r="KM179" s="608">
        <f t="shared" si="345"/>
        <v>0.32306152582168579</v>
      </c>
      <c r="KN179" s="609">
        <v>-0.88469237089157104</v>
      </c>
      <c r="KO179" s="609">
        <v>16.826923370361328</v>
      </c>
      <c r="KP179" s="610">
        <v>5</v>
      </c>
      <c r="KQ179" s="608">
        <f t="shared" si="346"/>
        <v>0.42340345978736876</v>
      </c>
      <c r="KR179" s="609">
        <v>-0.38298270106315613</v>
      </c>
      <c r="KS179" s="609">
        <v>41.346153259277344</v>
      </c>
      <c r="KT179" s="610">
        <v>6</v>
      </c>
      <c r="KU179" s="610">
        <v>38</v>
      </c>
      <c r="KV179" s="606" t="s">
        <v>5586</v>
      </c>
      <c r="KW179" s="606" t="s">
        <v>8721</v>
      </c>
      <c r="KX179" s="700" t="str">
        <f t="shared" ca="1" si="275"/>
        <v>C</v>
      </c>
      <c r="KY179" s="701">
        <f t="shared" ca="1" si="276"/>
        <v>0.30547571778711485</v>
      </c>
      <c r="KZ179" s="702">
        <f t="shared" ca="1" si="377"/>
        <v>0.33365882352941179</v>
      </c>
      <c r="LA179" s="703">
        <f t="shared" ca="1" si="378"/>
        <v>0.36415238095238095</v>
      </c>
      <c r="LB179" s="703">
        <f t="shared" ca="1" si="379"/>
        <v>0.28869166666666662</v>
      </c>
      <c r="LC179" s="704">
        <f t="shared" ca="1" si="380"/>
        <v>0.23540000000000003</v>
      </c>
      <c r="LD179" s="696" cm="1">
        <f t="array" aca="1" ref="LD179" ca="1">INDIRECT(LD$203&amp;ROW())*LD$205</f>
        <v>0</v>
      </c>
      <c r="LE179" s="696" cm="1">
        <f t="array" aca="1" ref="LE179" ca="1">INDIRECT(LE$203&amp;ROW())*LE$205</f>
        <v>0</v>
      </c>
      <c r="LF179" s="696" cm="1">
        <f t="array" aca="1" ref="LF179" ca="1">INDIRECT(LF$203&amp;ROW())*LF$205</f>
        <v>0</v>
      </c>
      <c r="LG179" s="696" cm="1">
        <f t="array" aca="1" ref="LG179" ca="1">INDIRECT(LG$203&amp;ROW())*LG$205</f>
        <v>3</v>
      </c>
      <c r="LH179" s="696" cm="1">
        <f t="array" aca="1" ref="LH179" ca="1">INDIRECT(LH$203&amp;ROW())*LH$205</f>
        <v>2</v>
      </c>
      <c r="LI179" s="696" cm="1">
        <f t="array" aca="1" ref="LI179" ca="1">INDIRECT(LI$203&amp;ROW())*LI$205</f>
        <v>3</v>
      </c>
      <c r="LJ179" s="696" cm="1">
        <f t="array" aca="1" ref="LJ179" ca="1">INDIRECT(LJ$203&amp;ROW())*LJ$205</f>
        <v>3</v>
      </c>
      <c r="LK179" s="696" cm="1">
        <f t="array" aca="1" ref="LK179" ca="1">INDIRECT(LK$203&amp;ROW())*LK$205</f>
        <v>3</v>
      </c>
      <c r="LL179" s="696" cm="1">
        <f t="array" aca="1" ref="LL179" ca="1">INDIRECT(LL$203&amp;ROW())*LL$205</f>
        <v>3</v>
      </c>
      <c r="LM179" s="696" cm="1">
        <f t="array" aca="1" ref="LM179" ca="1">INDIRECT(LM$203&amp;ROW())*LM$205</f>
        <v>6</v>
      </c>
      <c r="LN179" s="696" cm="1">
        <f t="array" aca="1" ref="LN179" ca="1">INDIRECT(LN$203&amp;ROW())*LN$205</f>
        <v>3</v>
      </c>
      <c r="LO179" s="696" cm="1">
        <f t="array" aca="1" ref="LO179" ca="1">INDIRECT(LO$203&amp;ROW())*LO$205</f>
        <v>0</v>
      </c>
      <c r="LP179" s="696" cm="1">
        <f t="array" aca="1" ref="LP179" ca="1">INDIRECT(LP$203&amp;ROW())*LP$205</f>
        <v>0</v>
      </c>
      <c r="LQ179" s="696" cm="1">
        <f t="array" aca="1" ref="LQ179" ca="1">IF(INDIRECT(LQ$203&amp;ROW())="-",0,INDIRECT(LQ$203&amp;ROW())*LQ$205)</f>
        <v>2.3610000000000002</v>
      </c>
      <c r="LR179" s="696" cm="1">
        <f t="array" aca="1" ref="LR179" ca="1">INDIRECT(LR$203&amp;ROW())*LR$205</f>
        <v>0</v>
      </c>
      <c r="LS179" s="696" cm="1">
        <f t="array" aca="1" ref="LS179" ca="1">IF(INDIRECT(LS$203&amp;ROW())="-",0,INDIRECT(LS$203&amp;ROW())*LS$205)</f>
        <v>2.6471999999999998</v>
      </c>
      <c r="LT179" s="696" cm="1">
        <f t="array" aca="1" ref="LT179" ca="1">INDIRECT(LT$203&amp;ROW())*LT$205</f>
        <v>0</v>
      </c>
      <c r="LU179" s="696" cm="1">
        <f t="array" aca="1" ref="LU179" ca="1">INDIRECT(LU$203&amp;ROW())*LU$205</f>
        <v>2</v>
      </c>
      <c r="LV179" s="696" cm="1">
        <f t="array" aca="1" ref="LV179" ca="1">INDIRECT(LV$203&amp;ROW())*LV$205</f>
        <v>1</v>
      </c>
      <c r="LW179" s="696" cm="1">
        <f t="array" aca="1" ref="LW179" ca="1">INDIRECT(LW$203&amp;ROW())*LW$205</f>
        <v>0</v>
      </c>
      <c r="LX179" s="696" cm="1">
        <f t="array" aca="1" ref="LX179" ca="1">INDIRECT(LX$203&amp;ROW())*LX$205</f>
        <v>2</v>
      </c>
      <c r="LY179" s="696" cm="1">
        <f t="array" aca="1" ref="LY179" ca="1">IF(INDIRECT(LY$203&amp;ROW())="-",0,INDIRECT(LY$203&amp;ROW())*LY$205)</f>
        <v>2.9285999999999999</v>
      </c>
      <c r="LZ179" s="696" cm="1">
        <f t="array" aca="1" ref="LZ179" ca="1">INDIRECT(LZ$203&amp;ROW())*LZ$205</f>
        <v>0</v>
      </c>
      <c r="MA179" s="696" cm="1">
        <f t="array" aca="1" ref="MA179" ca="1">INDIRECT(MA$203&amp;ROW())*MA$205</f>
        <v>4</v>
      </c>
      <c r="MB179" s="696" cm="1">
        <f t="array" aca="1" ref="MB179" ca="1">INDIRECT(MB$203&amp;ROW())*MB$205</f>
        <v>0</v>
      </c>
      <c r="MC179" s="696" cm="1">
        <f t="array" aca="1" ref="MC179" ca="1">IF($MB179=0,0,INDIRECT(MC$203&amp;ROW())*MC$205)</f>
        <v>0</v>
      </c>
      <c r="MD179" s="696" cm="1">
        <f t="array" aca="1" ref="MD179" ca="1">IF($MB179=0,0,INDIRECT(MD$203&amp;ROW())*MD$205)</f>
        <v>0</v>
      </c>
      <c r="ME179" s="696" cm="1">
        <f t="array" aca="1" ref="ME179" ca="1">IF($MB179=0,0,INDIRECT(ME$203&amp;ROW())*ME$205)</f>
        <v>0</v>
      </c>
      <c r="MF179" s="696" cm="1">
        <f t="array" aca="1" ref="MF179" ca="1">IF($MB179=0,0,INDIRECT(MF$203&amp;ROW())*MF$205)</f>
        <v>0</v>
      </c>
      <c r="MG179" s="696" cm="1">
        <f t="array" aca="1" ref="MG179" ca="1">INDIRECT(MG$203&amp;ROW())*MG$205</f>
        <v>0</v>
      </c>
      <c r="MH179" s="696" cm="1">
        <f t="array" aca="1" ref="MH179" ca="1">IF($MG179=0,0,INDIRECT(MH$203&amp;ROW())*MH$205)</f>
        <v>0</v>
      </c>
      <c r="MI179" s="696" cm="1">
        <f t="array" aca="1" ref="MI179" ca="1">IF($MG179=0,0,INDIRECT(MI$203&amp;ROW())*MI$205)</f>
        <v>0</v>
      </c>
      <c r="MJ179" s="696" cm="1">
        <f t="array" aca="1" ref="MJ179" ca="1">INDIRECT(MJ$203&amp;ROW())*MJ$205</f>
        <v>0</v>
      </c>
      <c r="MK179" s="696" cm="1">
        <f t="array" aca="1" ref="MK179" ca="1">INDIRECT(MK$203&amp;ROW())*MK$205</f>
        <v>0</v>
      </c>
      <c r="ML179" s="696" cm="1">
        <f t="array" aca="1" ref="ML179" ca="1">INDIRECT(ML$203&amp;ROW())*ML$205</f>
        <v>0</v>
      </c>
      <c r="MM179" s="696" cm="1">
        <f t="array" aca="1" ref="MM179" ca="1">INDIRECT(MM$203&amp;ROW())*MM$205</f>
        <v>4</v>
      </c>
      <c r="MN179" s="696" cm="1">
        <f t="array" aca="1" ref="MN179" ca="1">INDIRECT(MN$203&amp;ROW())*MN$205</f>
        <v>0</v>
      </c>
      <c r="MO179" s="696" cm="1">
        <f t="array" aca="1" ref="MO179" ca="1">INDIRECT(MO$203&amp;ROW())*MO$205</f>
        <v>2</v>
      </c>
      <c r="MP179" s="696" cm="1">
        <f t="array" aca="1" ref="MP179" ca="1">INDIRECT(MP$203&amp;ROW())*MP$205</f>
        <v>2</v>
      </c>
      <c r="MQ179" s="696" cm="1">
        <f t="array" aca="1" ref="MQ179" ca="1">INDIRECT(MQ$203&amp;ROW())*MQ$205</f>
        <v>0</v>
      </c>
      <c r="MR179" s="696" cm="1">
        <f t="array" aca="1" ref="MR179" ca="1">INDIRECT(MR$203&amp;ROW())*MR$205</f>
        <v>2</v>
      </c>
      <c r="MS179" s="696" cm="1">
        <f t="array" aca="1" ref="MS179" ca="1">INDIRECT(MS$203&amp;ROW())*MS$205</f>
        <v>0</v>
      </c>
      <c r="MT179" s="696" cm="1">
        <f t="array" aca="1" ref="MT179" ca="1">INDIRECT(MT$203&amp;ROW())*MT$205</f>
        <v>0</v>
      </c>
      <c r="MU179" s="696" cm="1">
        <f t="array" aca="1" ref="MU179" ca="1">INDIRECT(MU$203&amp;ROW())*MU$205</f>
        <v>1</v>
      </c>
      <c r="MV179" s="696" cm="1">
        <f t="array" aca="1" ref="MV179" ca="1">IF(INDIRECT(MV$203&amp;ROW())="-",0,INDIRECT(MV$203&amp;ROW())*MV$205)</f>
        <v>3.3593999999999999</v>
      </c>
      <c r="MW179" s="696" cm="1">
        <f t="array" aca="1" ref="MW179" ca="1">INDIRECT(MW$203&amp;ROW())*MW$205</f>
        <v>0</v>
      </c>
      <c r="MX179" s="696" cm="1">
        <f t="array" aca="1" ref="MX179" ca="1">INDIRECT(MX$203&amp;ROW())*MX$205</f>
        <v>0</v>
      </c>
      <c r="MY179" s="696" cm="1">
        <f t="array" aca="1" ref="MY179" ca="1">INDIRECT(MY$203&amp;ROW())*MY$205</f>
        <v>0</v>
      </c>
      <c r="NA179" s="701">
        <f t="shared" si="277"/>
        <v>0.57057317073170732</v>
      </c>
      <c r="NB179" s="617">
        <f t="shared" si="278"/>
        <v>0.38865714285714287</v>
      </c>
      <c r="NC179" s="695">
        <f t="shared" si="279"/>
        <v>0.19139230769230769</v>
      </c>
      <c r="ND179" s="697">
        <f t="shared" si="280"/>
        <v>0.31703333333333333</v>
      </c>
      <c r="NE179" s="694">
        <f t="shared" si="281"/>
        <v>0.36691398865362279</v>
      </c>
      <c r="NF179" s="682" t="str">
        <f t="shared" si="282"/>
        <v>C</v>
      </c>
      <c r="NH179" s="606" t="s">
        <v>8721</v>
      </c>
      <c r="NI179" s="563" t="str">
        <f t="shared" si="381"/>
        <v>C</v>
      </c>
      <c r="NJ179" s="563" t="str">
        <f t="shared" si="283"/>
        <v>C</v>
      </c>
      <c r="NK179" s="563" t="str">
        <f t="shared" ca="1" si="284"/>
        <v>C</v>
      </c>
      <c r="NL179" s="563" t="str">
        <f t="shared" ca="1" si="285"/>
        <v>C</v>
      </c>
      <c r="NM179" s="563" t="str">
        <f t="shared" ca="1" si="286"/>
        <v>C</v>
      </c>
      <c r="NN179" s="563" t="str">
        <f t="shared" ca="1" si="306"/>
        <v>C</v>
      </c>
      <c r="NO179" s="563" t="str">
        <f t="shared" ca="1" si="307"/>
        <v>C</v>
      </c>
      <c r="NP179" s="606" t="str">
        <f t="shared" si="287"/>
        <v>-</v>
      </c>
      <c r="NQ179" s="682" t="str">
        <f t="shared" si="288"/>
        <v>-</v>
      </c>
      <c r="NR179" s="682" t="e">
        <f>IF(OR(AND(NI179="A",OR(NJ179="C",NJ179="D")),AND(NI179="A",OR(#REF!="C",#REF!="D")),AND(NI179="B",OR(NJ179="D",#REF!="D")),AND(OR(NI179="C",NI179="D"),OR(NJ179="A",NJ179="B")),AND(OR(NI179="C",NI179="D"),OR(#REF!="A",#REF!="B")),AND(OR(NJ179="A",#REF!="A",NJ179="B",#REF!="B"),OR(NP179="-",NQ179="-")),AND(OR(NJ179="C",#REF!="C",NJ179="D",#REF!="D"),NP179="Yes")),"Yes","-")</f>
        <v>#REF!</v>
      </c>
      <c r="NS179" s="607"/>
      <c r="NT179" s="619">
        <f t="shared" si="289"/>
        <v>0.46489999999999998</v>
      </c>
      <c r="NU179" s="619">
        <f t="shared" si="290"/>
        <v>0.36691398865362279</v>
      </c>
      <c r="NV179" s="619">
        <f t="shared" ca="1" si="291"/>
        <v>0.30547571778711485</v>
      </c>
      <c r="NW179" s="619">
        <f t="shared" ca="1" si="308"/>
        <v>0.34161080441660591</v>
      </c>
      <c r="NX179" s="619">
        <f t="shared" ca="1" si="309"/>
        <v>0.38107991846082317</v>
      </c>
      <c r="NY179" s="620">
        <f t="shared" ca="1" si="310"/>
        <v>0.34779414275260856</v>
      </c>
      <c r="NZ179" s="620">
        <f t="shared" ca="1" si="311"/>
        <v>0.41111536096755497</v>
      </c>
      <c r="OA179" s="705" t="s">
        <v>1188</v>
      </c>
      <c r="OB179" s="706" t="s">
        <v>1188</v>
      </c>
      <c r="OC179" s="494"/>
      <c r="OE179" s="606" t="s">
        <v>8721</v>
      </c>
      <c r="OF179" s="700" t="str">
        <f t="shared" ca="1" si="292"/>
        <v>C</v>
      </c>
      <c r="OG179" s="701">
        <f t="shared" ca="1" si="312"/>
        <v>0.34161080441660591</v>
      </c>
      <c r="OH179" s="705">
        <f t="shared" ca="1" si="368"/>
        <v>0.50199422776572666</v>
      </c>
      <c r="OI179" s="696">
        <f t="shared" ca="1" si="369"/>
        <v>0.38638455006273531</v>
      </c>
      <c r="OJ179" s="696">
        <f t="shared" ca="1" si="295"/>
        <v>0.20435011265045991</v>
      </c>
      <c r="OK179" s="697">
        <f t="shared" ca="1" si="296"/>
        <v>0.27371432718750183</v>
      </c>
      <c r="OL179" s="696" cm="1">
        <f t="array" aca="1" ref="OL179" ca="1">INDIRECT(OL$203&amp;ROW())*OL$205</f>
        <v>0</v>
      </c>
      <c r="OM179" s="696" cm="1">
        <f t="array" aca="1" ref="OM179" ca="1">INDIRECT(OM$203&amp;ROW())*OM$205</f>
        <v>0</v>
      </c>
      <c r="ON179" s="696" cm="1">
        <f t="array" aca="1" ref="ON179" ca="1">INDIRECT(ON$203&amp;ROW())*ON$205</f>
        <v>0</v>
      </c>
      <c r="OO179" s="696" cm="1">
        <f t="array" aca="1" ref="OO179" ca="1">INDIRECT(OO$203&amp;ROW())*OO$205</f>
        <v>1.0790999999999999</v>
      </c>
      <c r="OP179" s="696" cm="1">
        <f t="array" aca="1" ref="OP179" ca="1">INDIRECT(OP$203&amp;ROW())*OP$205</f>
        <v>1.0553999999999999</v>
      </c>
      <c r="OQ179" s="696" cm="1">
        <f t="array" aca="1" ref="OQ179" ca="1">INDIRECT(OQ$203&amp;ROW())*OQ$205</f>
        <v>1.5849</v>
      </c>
      <c r="OR179" s="696" cm="1">
        <f t="array" aca="1" ref="OR179" ca="1">INDIRECT(OR$203&amp;ROW())*OR$205</f>
        <v>1.4141999999999999</v>
      </c>
      <c r="OS179" s="696" cm="1">
        <f t="array" aca="1" ref="OS179" ca="1">INDIRECT(OS$203&amp;ROW())*OS$205</f>
        <v>1.5387</v>
      </c>
      <c r="OT179" s="696" cm="1">
        <f t="array" aca="1" ref="OT179" ca="1">INDIRECT(OT$203&amp;ROW())*OT$205</f>
        <v>1.4727000000000001</v>
      </c>
      <c r="OU179" s="696" cm="1">
        <f t="array" aca="1" ref="OU179" ca="1">INDIRECT(OU$203&amp;ROW())*OU$205</f>
        <v>1.9304999999999999</v>
      </c>
      <c r="OV179" s="696" cm="1">
        <f t="array" aca="1" ref="OV179" ca="1">INDIRECT(OV$203&amp;ROW())*OV$205</f>
        <v>1.2161999999999999</v>
      </c>
      <c r="OW179" s="696" cm="1">
        <f t="array" aca="1" ref="OW179" ca="1">INDIRECT(OW$203&amp;ROW())*OW$205</f>
        <v>0</v>
      </c>
      <c r="OX179" s="696" cm="1">
        <f t="array" aca="1" ref="OX179" ca="1">INDIRECT(OX$203&amp;ROW())*OX$205</f>
        <v>0</v>
      </c>
      <c r="OY179" s="696" cm="1">
        <f t="array" aca="1" ref="OY179" ca="1">IF(INDIRECT(OY$203&amp;ROW())="-",0,INDIRECT(OY$203&amp;ROW())*OY$205)</f>
        <v>0.27926695000000001</v>
      </c>
      <c r="OZ179" s="696" cm="1">
        <f t="array" aca="1" ref="OZ179" ca="1">INDIRECT(OZ$203&amp;ROW())*OZ$205</f>
        <v>0</v>
      </c>
      <c r="PA179" s="696" cm="1">
        <f t="array" aca="1" ref="PA179" ca="1">IF(INDIRECT(PA$203&amp;ROW())="-",0,INDIRECT(PA$203&amp;ROW())*PA$205)</f>
        <v>0.38975607999999995</v>
      </c>
      <c r="PB179" s="705" cm="1">
        <f t="array" aca="1" ref="PB179" ca="1">INDIRECT(PB$203&amp;ROW())*PB$205</f>
        <v>0</v>
      </c>
      <c r="PC179" s="696" cm="1">
        <f t="array" aca="1" ref="PC179" ca="1">INDIRECT(PC$203&amp;ROW())*PC$205</f>
        <v>1.3946000000000001</v>
      </c>
      <c r="PD179" s="696" cm="1">
        <f t="array" aca="1" ref="PD179" ca="1">INDIRECT(PD$203&amp;ROW())*PD$205</f>
        <v>0.73419999999999996</v>
      </c>
      <c r="PE179" s="696" cm="1">
        <f t="array" aca="1" ref="PE179" ca="1">INDIRECT(PE$203&amp;ROW())*PE$205</f>
        <v>0</v>
      </c>
      <c r="PF179" s="696" cm="1">
        <f t="array" aca="1" ref="PF179" ca="1">INDIRECT(PF$203&amp;ROW())*PF$205</f>
        <v>1.3308</v>
      </c>
      <c r="PG179" s="696" cm="1">
        <f t="array" aca="1" ref="PG179" ca="1">IF(INDIRECT(PG$203&amp;ROW())="-",0,INDIRECT(PG$203&amp;ROW())*PG$205)</f>
        <v>0.42708749999999995</v>
      </c>
      <c r="PH179" s="696" cm="1">
        <f t="array" aca="1" ref="PH179" ca="1">INDIRECT(PH$203&amp;ROW())*PH$205</f>
        <v>0</v>
      </c>
      <c r="PI179" s="696" cm="1">
        <f t="array" aca="1" ref="PI179" ca="1">INDIRECT(PI$203&amp;ROW())*PI$205</f>
        <v>1.2145999999999999</v>
      </c>
      <c r="PJ179" s="696" cm="1">
        <f t="array" aca="1" ref="PJ179" ca="1">INDIRECT(PJ$203&amp;ROW())*PJ$205</f>
        <v>0</v>
      </c>
      <c r="PK179" s="696" cm="1">
        <f t="array" aca="1" ref="PK179" ca="1">IF($PJ179=0,0,INDIRECT(PK$203&amp;ROW())*PK$205)</f>
        <v>0</v>
      </c>
      <c r="PL179" s="696" cm="1">
        <f t="array" aca="1" ref="PL179" ca="1">IF($MPE179=0,0,INDIRECT(PL$203&amp;ROW())*PL$205)</f>
        <v>0</v>
      </c>
      <c r="PM179" s="696" cm="1">
        <f t="array" aca="1" ref="PM179" ca="1">IF($MPE179=0,0,INDIRECT(PM$203&amp;ROW())*PM$205)</f>
        <v>0</v>
      </c>
      <c r="PN179" s="696" cm="1">
        <f t="array" aca="1" ref="PN179" ca="1">IF($PJ179=0,0,INDIRECT(PN$203&amp;ROW())*PN$205)</f>
        <v>0</v>
      </c>
      <c r="PO179" s="696" cm="1">
        <f t="array" aca="1" ref="PO179" ca="1">INDIRECT(PO$203&amp;ROW())*PO$205</f>
        <v>0</v>
      </c>
      <c r="PP179" s="696" cm="1">
        <f t="array" aca="1" ref="PP179" ca="1">IF($PO179=0,0,INDIRECT(PP$203&amp;ROW())*PP$205)</f>
        <v>0</v>
      </c>
      <c r="PQ179" s="696" cm="1">
        <f t="array" aca="1" ref="PQ179" ca="1">IF($PO179=0,0,INDIRECT(PQ$203&amp;ROW())*PQ$205)</f>
        <v>0</v>
      </c>
      <c r="PR179" s="696" cm="1">
        <f t="array" aca="1" ref="PR179" ca="1">INDIRECT(PR$203&amp;ROW())*PR$205</f>
        <v>0</v>
      </c>
      <c r="PS179" s="696" cm="1">
        <f t="array" aca="1" ref="PS179" ca="1">INDIRECT(PS$203&amp;ROW())*PS$205</f>
        <v>0</v>
      </c>
      <c r="PT179" s="696" cm="1">
        <f t="array" aca="1" ref="PT179" ca="1">INDIRECT(PT$203&amp;ROW())*PT$205</f>
        <v>0</v>
      </c>
      <c r="PU179" s="696" cm="1">
        <f t="array" aca="1" ref="PU179" ca="1">INDIRECT(PU$203&amp;ROW())*PU$205</f>
        <v>1.1798</v>
      </c>
      <c r="PV179" s="696" cm="1">
        <f t="array" aca="1" ref="PV179" ca="1">INDIRECT(PV$203&amp;ROW())*PV$205</f>
        <v>0</v>
      </c>
      <c r="PW179" s="696" cm="1">
        <f t="array" aca="1" ref="PW179" ca="1">INDIRECT(PW$203&amp;ROW())*PW$205</f>
        <v>1.0658000000000001</v>
      </c>
      <c r="PX179" s="696" cm="1">
        <f t="array" aca="1" ref="PX179" ca="1">INDIRECT(PX$203&amp;ROW())*PX$205</f>
        <v>1.1714</v>
      </c>
      <c r="PY179" s="696" cm="1">
        <f t="array" aca="1" ref="PY179" ca="1">INDIRECT(PY$203&amp;ROW())*PY$205</f>
        <v>0</v>
      </c>
      <c r="PZ179" s="696" cm="1">
        <f t="array" aca="1" ref="PZ179" ca="1">INDIRECT(PZ$203&amp;ROW())*PZ$205</f>
        <v>0.17430000000000001</v>
      </c>
      <c r="QA179" s="696" cm="1">
        <f t="array" aca="1" ref="QA179" ca="1">INDIRECT(QA$203&amp;ROW())*QA$205</f>
        <v>0</v>
      </c>
      <c r="QB179" s="696" cm="1">
        <f t="array" aca="1" ref="QB179" ca="1">INDIRECT(QB$203&amp;ROW())*QB$205</f>
        <v>0</v>
      </c>
      <c r="QC179" s="696" cm="1">
        <f t="array" aca="1" ref="QC179" ca="1">INDIRECT(QC$203&amp;ROW())*QC$205</f>
        <v>0.71299999999999997</v>
      </c>
      <c r="QD179" s="696" cm="1">
        <f t="array" aca="1" ref="QD179" ca="1">IF(INDIRECT(QD$203&amp;ROW())="-",0,INDIRECT(QD$203&amp;ROW())*QD$205)</f>
        <v>0.34383458999999994</v>
      </c>
      <c r="QE179" s="696" cm="1">
        <f t="array" aca="1" ref="QE179" ca="1">INDIRECT(QE$203&amp;ROW())*QE$205</f>
        <v>0</v>
      </c>
      <c r="QF179" s="696" cm="1">
        <f t="array" aca="1" ref="QF179" ca="1">INDIRECT(QF$203&amp;ROW())*QF$205</f>
        <v>0</v>
      </c>
      <c r="QG179" s="696" cm="1">
        <f t="array" aca="1" ref="QG179" ca="1">INDIRECT(QG$203&amp;ROW())*QG$205</f>
        <v>0</v>
      </c>
      <c r="QI179" s="606" t="s">
        <v>8721</v>
      </c>
      <c r="QJ179" s="700" t="str">
        <f t="shared" ca="1" si="297"/>
        <v>C</v>
      </c>
      <c r="QK179" s="701">
        <f t="shared" ca="1" si="313"/>
        <v>0.38107991846082317</v>
      </c>
      <c r="QL179" s="705">
        <f t="shared" ca="1" si="370"/>
        <v>0.71310957354722782</v>
      </c>
      <c r="QM179" s="696">
        <f t="shared" ca="1" si="371"/>
        <v>0.42584141758684924</v>
      </c>
      <c r="QN179" s="696">
        <f t="shared" ca="1" si="300"/>
        <v>6.3645436302285488E-2</v>
      </c>
      <c r="QO179" s="697">
        <f t="shared" ca="1" si="301"/>
        <v>0.32172324640693023</v>
      </c>
      <c r="QP179" s="696" cm="1">
        <f t="array" aca="1" ref="QP179" ca="1">INDIRECT(QP$203&amp;ROW())*QP$205</f>
        <v>0</v>
      </c>
      <c r="QQ179" s="696" cm="1">
        <f t="array" aca="1" ref="QQ179" ca="1">INDIRECT(QQ$203&amp;ROW())*QQ$205</f>
        <v>0</v>
      </c>
      <c r="QR179" s="696" cm="1">
        <f t="array" aca="1" ref="QR179" ca="1">INDIRECT(QR$203&amp;ROW())*QR$205</f>
        <v>0</v>
      </c>
      <c r="QS179" s="696" cm="1">
        <f t="array" aca="1" ref="QS179" ca="1">INDIRECT(QS$203&amp;ROW())*QS$205</f>
        <v>0.22471360933801068</v>
      </c>
      <c r="QT179" s="696" cm="1">
        <f t="array" aca="1" ref="QT179" ca="1">INDIRECT(QT$203&amp;ROW())*QT$205</f>
        <v>0.17488542943331029</v>
      </c>
      <c r="QU179" s="696" cm="1">
        <f t="array" aca="1" ref="QU179" ca="1">INDIRECT(QU$203&amp;ROW())*QU$205</f>
        <v>0.53329206883563263</v>
      </c>
      <c r="QV179" s="696" cm="1">
        <f t="array" aca="1" ref="QV179" ca="1">INDIRECT(QV$203&amp;ROW())*QV$205</f>
        <v>0.24117831443907087</v>
      </c>
      <c r="QW179" s="696" cm="1">
        <f t="array" aca="1" ref="QW179" ca="1">INDIRECT(QW$203&amp;ROW())*QW$205</f>
        <v>0.53099416374332975</v>
      </c>
      <c r="QX179" s="696" cm="1">
        <f t="array" aca="1" ref="QX179" ca="1">INDIRECT(QX$203&amp;ROW())*QX$205</f>
        <v>0.60640894423913805</v>
      </c>
      <c r="QY179" s="696" cm="1">
        <f t="array" aca="1" ref="QY179" ca="1">INDIRECT(QY$203&amp;ROW())*QY$205</f>
        <v>0.13540247513535897</v>
      </c>
      <c r="QZ179" s="696" cm="1">
        <f t="array" aca="1" ref="QZ179" ca="1">INDIRECT(QZ$203&amp;ROW())*QZ$205</f>
        <v>0.27613248380770827</v>
      </c>
      <c r="RA179" s="696" cm="1">
        <f t="array" aca="1" ref="RA179" ca="1">INDIRECT(RA$203&amp;ROW())*RA$205</f>
        <v>0</v>
      </c>
      <c r="RB179" s="696" cm="1">
        <f t="array" aca="1" ref="RB179" ca="1">INDIRECT(RB$203&amp;ROW())*RB$205</f>
        <v>0</v>
      </c>
      <c r="RC179" s="696" cm="1">
        <f t="array" aca="1" ref="RC179" ca="1">IF(INDIRECT(RC$203&amp;ROW())="-",0,INDIRECT(RC$203&amp;ROW())*RC$205)</f>
        <v>3.3018040072925997E-2</v>
      </c>
      <c r="RD179" s="696" cm="1">
        <f t="array" aca="1" ref="RD179" ca="1">INDIRECT(RD$203&amp;ROW())*RD$205</f>
        <v>0</v>
      </c>
      <c r="RE179" s="696" cm="1">
        <f t="array" aca="1" ref="RE179" ca="1">IF(INDIRECT(RE$203&amp;ROW())="-",0,INDIRECT(RE$203&amp;ROW())*RE$205)</f>
        <v>2.7923124329730979E-2</v>
      </c>
      <c r="RF179" s="705" cm="1">
        <f t="array" aca="1" ref="RF179" ca="1">INDIRECT(RF$203&amp;ROW())*RF$205</f>
        <v>0</v>
      </c>
      <c r="RG179" s="696" cm="1">
        <f t="array" aca="1" ref="RG179" ca="1">INDIRECT(RG$203&amp;ROW())*RG$205</f>
        <v>0.27650466908360405</v>
      </c>
      <c r="RH179" s="696" cm="1">
        <f t="array" aca="1" ref="RH179" ca="1">INDIRECT(RH$203&amp;ROW())*RH$205</f>
        <v>2.9193840390272292E-2</v>
      </c>
      <c r="RI179" s="696" cm="1">
        <f t="array" aca="1" ref="RI179" ca="1">INDIRECT(RI$203&amp;ROW())*RI$205</f>
        <v>0</v>
      </c>
      <c r="RJ179" s="696" cm="1">
        <f t="array" aca="1" ref="RJ179" ca="1">INDIRECT(RJ$203&amp;ROW())*RJ$205</f>
        <v>0.12226723336432462</v>
      </c>
      <c r="RK179" s="696" cm="1">
        <f t="array" aca="1" ref="RK179" ca="1">IF(INDIRECT(RK$203&amp;ROW())="-",0,INDIRECT(RK$203&amp;ROW())*RK$205)</f>
        <v>2.9491782408762938E-2</v>
      </c>
      <c r="RL179" s="696" cm="1">
        <f t="array" aca="1" ref="RL179" ca="1">INDIRECT(RL$203&amp;ROW())*RL$205</f>
        <v>0</v>
      </c>
      <c r="RM179" s="696" cm="1">
        <f t="array" aca="1" ref="RM179" ca="1">INDIRECT(RM$203&amp;ROW())*RM$205</f>
        <v>2.9987460729532761E-2</v>
      </c>
      <c r="RN179" s="696" cm="1">
        <f t="array" aca="1" ref="RN179" ca="1">INDIRECT(RN$203&amp;ROW())*RN$205</f>
        <v>0</v>
      </c>
      <c r="RO179" s="696" cm="1">
        <f t="array" aca="1" ref="RO179" ca="1">IF($RN179=0,0,INDIRECT(RO$203&amp;ROW())*RO$205)</f>
        <v>0</v>
      </c>
      <c r="RP179" s="696" cm="1">
        <f t="array" aca="1" ref="RP179" ca="1">IF($RN179=0,0,INDIRECT(RP$203&amp;ROW())*RP$205)</f>
        <v>0</v>
      </c>
      <c r="RQ179" s="696" cm="1">
        <f t="array" aca="1" ref="RQ179" ca="1">IF($RN179=0,0,INDIRECT(RQ$203&amp;ROW())*RQ$205)</f>
        <v>0</v>
      </c>
      <c r="RR179" s="696" cm="1">
        <f t="array" aca="1" ref="RR179" ca="1">IF($RN179=0,0,INDIRECT(RR$203&amp;ROW())*RR$205)</f>
        <v>0</v>
      </c>
      <c r="RS179" s="696" cm="1">
        <f t="array" aca="1" ref="RS179" ca="1">INDIRECT(RS$203&amp;ROW())*RS$205</f>
        <v>0</v>
      </c>
      <c r="RT179" s="696" cm="1">
        <f t="array" aca="1" ref="RT179" ca="1">IF($RS179=0,0,INDIRECT(RT$203&amp;ROW())*RT$205)</f>
        <v>0</v>
      </c>
      <c r="RU179" s="696" cm="1">
        <f t="array" aca="1" ref="RU179" ca="1">IF($RS179=0,0,INDIRECT(RU$203&amp;ROW())*RU$205)</f>
        <v>0</v>
      </c>
      <c r="RV179" s="696" cm="1">
        <f t="array" aca="1" ref="RV179" ca="1">INDIRECT(RV$203&amp;ROW())*RV$205</f>
        <v>0</v>
      </c>
      <c r="RW179" s="696" cm="1">
        <f t="array" aca="1" ref="RW179" ca="1">INDIRECT(RW$203&amp;ROW())*RW$205</f>
        <v>0</v>
      </c>
      <c r="RX179" s="696" cm="1">
        <f t="array" aca="1" ref="RX179" ca="1">INDIRECT(RX$203&amp;ROW())*RX$205</f>
        <v>0</v>
      </c>
      <c r="RY179" s="696" cm="1">
        <f t="array" aca="1" ref="RY179" ca="1">INDIRECT(RY$203&amp;ROW())*RY$205</f>
        <v>5.6264463580193595E-2</v>
      </c>
      <c r="RZ179" s="696" cm="1">
        <f t="array" aca="1" ref="RZ179" ca="1">INDIRECT(RZ$203&amp;ROW())*RZ$205</f>
        <v>0</v>
      </c>
      <c r="SA179" s="696" cm="1">
        <f t="array" aca="1" ref="SA179" ca="1">INDIRECT(SA$203&amp;ROW())*SA$205</f>
        <v>0.20458618579029147</v>
      </c>
      <c r="SB179" s="696" cm="1">
        <f t="array" aca="1" ref="SB179" ca="1">INDIRECT(SB$203&amp;ROW())*SB$205</f>
        <v>4.7124126502052749E-2</v>
      </c>
      <c r="SC179" s="696" cm="1">
        <f t="array" aca="1" ref="SC179" ca="1">INDIRECT(SC$203&amp;ROW())*SC$205</f>
        <v>0</v>
      </c>
      <c r="SD179" s="696" cm="1">
        <f t="array" aca="1" ref="SD179" ca="1">INDIRECT(SD$203&amp;ROW())*SD$205</f>
        <v>0.3072993885784252</v>
      </c>
      <c r="SE179" s="696" cm="1">
        <f t="array" aca="1" ref="SE179" ca="1">INDIRECT(SE$203&amp;ROW())*SE$205</f>
        <v>0</v>
      </c>
      <c r="SF179" s="696" cm="1">
        <f t="array" aca="1" ref="SF179" ca="1">INDIRECT(SF$203&amp;ROW())*SF$205</f>
        <v>0</v>
      </c>
      <c r="SG179" s="696" cm="1">
        <f t="array" aca="1" ref="SG179" ca="1">INDIRECT(SG$203&amp;ROW())*SG$205</f>
        <v>3.7383921954634941E-2</v>
      </c>
      <c r="SH179" s="696" cm="1">
        <f t="array" aca="1" ref="SH179" ca="1">IF(INDIRECT(SH$203&amp;ROW())="-",0,INDIRECT(SH$203&amp;ROW())*SH$205)</f>
        <v>4.4052964278082647E-2</v>
      </c>
      <c r="SI179" s="696" cm="1">
        <f t="array" aca="1" ref="SI179" ca="1">INDIRECT(SI$203&amp;ROW())*SI$205</f>
        <v>0</v>
      </c>
      <c r="SJ179" s="696" cm="1">
        <f t="array" aca="1" ref="SJ179" ca="1">INDIRECT(SJ$203&amp;ROW())*SJ$205</f>
        <v>0</v>
      </c>
      <c r="SK179" s="696" cm="1">
        <f t="array" aca="1" ref="SK179" ca="1">INDIRECT(SK$203&amp;ROW())*SK$205</f>
        <v>0</v>
      </c>
      <c r="SN179" s="606" t="s">
        <v>8721</v>
      </c>
      <c r="SO179" s="707" cm="1">
        <f t="array" aca="1" ref="SO179" ca="1">INDIRECT(SO$203&amp;ROW())*SO$205</f>
        <v>0</v>
      </c>
      <c r="SP179" s="707" cm="1">
        <f t="array" aca="1" ref="SP179" ca="1">INDIRECT(SP$203&amp;ROW())*SP$205</f>
        <v>0</v>
      </c>
      <c r="SQ179" s="707" cm="1">
        <f t="array" aca="1" ref="SQ179" ca="1">INDIRECT(SQ$203&amp;ROW())*SQ$205</f>
        <v>0</v>
      </c>
      <c r="SR179" s="707" cm="1">
        <f t="array" aca="1" ref="SR179" ca="1">INDIRECT(SR$203&amp;ROW())*SR$205</f>
        <v>3</v>
      </c>
      <c r="SS179" s="707" cm="1">
        <f t="array" aca="1" ref="SS179" ca="1">INDIRECT(SS$203&amp;ROW())*SS$205</f>
        <v>2</v>
      </c>
      <c r="ST179" s="707" cm="1">
        <f t="array" aca="1" ref="ST179" ca="1">INDIRECT(ST$203&amp;ROW())*ST$205</f>
        <v>3</v>
      </c>
      <c r="SU179" s="707" cm="1">
        <f t="array" aca="1" ref="SU179" ca="1">INDIRECT(SU$203&amp;ROW())*SU$205</f>
        <v>3</v>
      </c>
      <c r="SV179" s="707" cm="1">
        <f t="array" aca="1" ref="SV179" ca="1">INDIRECT(SV$203&amp;ROW())*SV$205</f>
        <v>3</v>
      </c>
      <c r="SW179" s="707" cm="1">
        <f t="array" aca="1" ref="SW179" ca="1">INDIRECT(SW$203&amp;ROW())*SW$205</f>
        <v>3</v>
      </c>
      <c r="SX179" s="707" cm="1">
        <f t="array" aca="1" ref="SX179" ca="1">INDIRECT(SX$203&amp;ROW())*SX$205</f>
        <v>3</v>
      </c>
      <c r="SY179" s="707" cm="1">
        <f t="array" aca="1" ref="SY179" ca="1">INDIRECT(SY$203&amp;ROW())*SY$205</f>
        <v>3</v>
      </c>
      <c r="SZ179" s="707" cm="1">
        <f t="array" aca="1" ref="SZ179" ca="1">INDIRECT(SZ$203&amp;ROW())*SZ$205</f>
        <v>0</v>
      </c>
      <c r="TA179" s="707" cm="1">
        <f t="array" aca="1" ref="TA179" ca="1">INDIRECT(TA$203&amp;ROW())*TA$205</f>
        <v>0</v>
      </c>
      <c r="TB179" s="696" cm="1">
        <f t="array" aca="1" ref="TB179" ca="1">IF(INDIRECT(TB$203&amp;ROW())="-",0,INDIRECT(TB$203&amp;ROW())*TB$205)</f>
        <v>0.39350000000000002</v>
      </c>
      <c r="TC179" s="707" cm="1">
        <f t="array" aca="1" ref="TC179" ca="1">INDIRECT(TC$203&amp;ROW())*TC$205</f>
        <v>0</v>
      </c>
      <c r="TD179" s="696" cm="1">
        <f t="array" aca="1" ref="TD179" ca="1">IF(INDIRECT(TD$203&amp;ROW())="-",0,INDIRECT(TD$203&amp;ROW())*TD$205)</f>
        <v>0.44119999999999998</v>
      </c>
      <c r="TE179" s="732" cm="1">
        <f t="array" aca="1" ref="TE179" ca="1">INDIRECT(TE$203&amp;ROW())*TE$205</f>
        <v>0</v>
      </c>
      <c r="TF179" s="707" cm="1">
        <f t="array" aca="1" ref="TF179" ca="1">INDIRECT(TF$203&amp;ROW())*TF$205</f>
        <v>2</v>
      </c>
      <c r="TG179" s="707" cm="1">
        <f t="array" aca="1" ref="TG179" ca="1">INDIRECT(TG$203&amp;ROW())*TG$205</f>
        <v>1</v>
      </c>
      <c r="TH179" s="707" cm="1">
        <f t="array" aca="1" ref="TH179" ca="1">INDIRECT(TH$203&amp;ROW())*TH$205</f>
        <v>0</v>
      </c>
      <c r="TI179" s="707" cm="1">
        <f t="array" aca="1" ref="TI179" ca="1">INDIRECT(TI$203&amp;ROW())*TI$205</f>
        <v>2</v>
      </c>
      <c r="TJ179" s="696" cm="1">
        <f t="array" aca="1" ref="TJ179" ca="1">IF(INDIRECT(TJ$203&amp;ROW())="-",0,INDIRECT(TJ$203&amp;ROW())*TJ$205)</f>
        <v>0.48809999999999998</v>
      </c>
      <c r="TK179" s="707" cm="1">
        <f t="array" aca="1" ref="TK179" ca="1">INDIRECT(TK$203&amp;ROW())*TK$205</f>
        <v>0</v>
      </c>
      <c r="TL179" s="707" cm="1">
        <f t="array" aca="1" ref="TL179" ca="1">INDIRECT(TL$203&amp;ROW())*TL$205</f>
        <v>2</v>
      </c>
      <c r="TM179" s="707" cm="1">
        <f t="array" aca="1" ref="TM179" ca="1">INDIRECT(TM$203&amp;ROW())*TM$205</f>
        <v>0</v>
      </c>
      <c r="TN179" s="707" cm="1">
        <f t="array" aca="1" ref="TN179" ca="1">IF($TM179=0,0,INDIRECT(TN$203&amp;ROW())*TN$205)</f>
        <v>0</v>
      </c>
      <c r="TO179" s="707" cm="1">
        <f t="array" aca="1" ref="TO179" ca="1">IF($TM179=0,0,INDIRECT(TO$203&amp;ROW())*TO$205)</f>
        <v>0</v>
      </c>
      <c r="TP179" s="707" cm="1">
        <f t="array" aca="1" ref="TP179" ca="1">IF($TM179=0,0,INDIRECT(TP$203&amp;ROW())*TP$205)</f>
        <v>0</v>
      </c>
      <c r="TQ179" s="707" cm="1">
        <f t="array" aca="1" ref="TQ179" ca="1">IF($TM179=0,0,INDIRECT(TQ$203&amp;ROW())*TQ$205)</f>
        <v>0</v>
      </c>
      <c r="TR179" s="707" cm="1">
        <f t="array" aca="1" ref="TR179" ca="1">INDIRECT(TR$203&amp;ROW())*TR$205</f>
        <v>0</v>
      </c>
      <c r="TS179" s="707" cm="1">
        <f t="array" aca="1" ref="TS179" ca="1">IF($TR179=0,0,INDIRECT(TS$203&amp;ROW())*TS$205)</f>
        <v>0</v>
      </c>
      <c r="TT179" s="707" cm="1">
        <f t="array" aca="1" ref="TT179" ca="1">IF($TR179=0,0,INDIRECT(TT$203&amp;ROW())*TT$205)</f>
        <v>0</v>
      </c>
      <c r="TU179" s="707" cm="1">
        <f t="array" aca="1" ref="TU179" ca="1">INDIRECT(TU$203&amp;ROW())*TU$205</f>
        <v>0</v>
      </c>
      <c r="TV179" s="707" cm="1">
        <f t="array" aca="1" ref="TV179" ca="1">INDIRECT(TV$203&amp;ROW())*TV$205</f>
        <v>0</v>
      </c>
      <c r="TW179" s="707" cm="1">
        <f t="array" aca="1" ref="TW179" ca="1">INDIRECT(TW$203&amp;ROW())*TW$205</f>
        <v>0</v>
      </c>
      <c r="TX179" s="707" cm="1">
        <f t="array" aca="1" ref="TX179" ca="1">INDIRECT(TX$203&amp;ROW())*TX$205</f>
        <v>2</v>
      </c>
      <c r="TY179" s="707" cm="1">
        <f t="array" aca="1" ref="TY179" ca="1">INDIRECT(TY$203&amp;ROW())*TY$205</f>
        <v>0</v>
      </c>
      <c r="TZ179" s="707" cm="1">
        <f t="array" aca="1" ref="TZ179" ca="1">INDIRECT(TZ$203&amp;ROW())*TZ$205</f>
        <v>2</v>
      </c>
      <c r="UA179" s="707" cm="1">
        <f t="array" aca="1" ref="UA179" ca="1">INDIRECT(UA$203&amp;ROW())*UA$205</f>
        <v>2</v>
      </c>
      <c r="UB179" s="707" cm="1">
        <f t="array" aca="1" ref="UB179" ca="1">INDIRECT(UB$203&amp;ROW())*UB$205</f>
        <v>0</v>
      </c>
      <c r="UC179" s="707" cm="1">
        <f t="array" aca="1" ref="UC179" ca="1">INDIRECT(UC$203&amp;ROW())*UC$205</f>
        <v>1</v>
      </c>
      <c r="UD179" s="707" cm="1">
        <f t="array" aca="1" ref="UD179" ca="1">INDIRECT(UD$203&amp;ROW())*UD$205</f>
        <v>0</v>
      </c>
      <c r="UE179" s="707" cm="1">
        <f t="array" aca="1" ref="UE179" ca="1">INDIRECT(UE$203&amp;ROW())*UE$205</f>
        <v>0</v>
      </c>
      <c r="UF179" s="707" cm="1">
        <f t="array" aca="1" ref="UF179" ca="1">INDIRECT(UF$203&amp;ROW())*UF$205</f>
        <v>1</v>
      </c>
      <c r="UG179" s="696" cm="1">
        <f t="array" aca="1" ref="UG179" ca="1">IF(INDIRECT(UG$203&amp;ROW())="-",0,INDIRECT(UG$203&amp;ROW())*UG$205)</f>
        <v>0.55989999999999995</v>
      </c>
      <c r="UH179" s="707" cm="1">
        <f t="array" aca="1" ref="UH179" ca="1">INDIRECT(UH$203&amp;ROW())*UH$205</f>
        <v>0</v>
      </c>
      <c r="UI179" s="707" cm="1">
        <f t="array" aca="1" ref="UI179" ca="1">INDIRECT(UI$203&amp;ROW())*UI$205</f>
        <v>0</v>
      </c>
      <c r="UJ179" s="707" cm="1">
        <f t="array" aca="1" ref="UJ179" ca="1">INDIRECT(UJ$203&amp;ROW())*UJ$205</f>
        <v>0</v>
      </c>
      <c r="UM179" s="606" t="s">
        <v>8721</v>
      </c>
      <c r="UN179" s="616">
        <f t="shared" ca="1" si="376"/>
        <v>-0.97111609266078391</v>
      </c>
      <c r="UO179" s="616">
        <f t="shared" ca="1" si="376"/>
        <v>-0.6225347970107441</v>
      </c>
      <c r="UP179" s="616">
        <f t="shared" ca="1" si="376"/>
        <v>-0.88618201963763954</v>
      </c>
      <c r="UQ179" s="616">
        <f t="shared" ca="1" si="376"/>
        <v>0.29355872991449461</v>
      </c>
      <c r="UR179" s="616">
        <f t="shared" ca="1" si="376"/>
        <v>0.12190361681987209</v>
      </c>
      <c r="US179" s="616">
        <f t="shared" ca="1" si="376"/>
        <v>0.41305213694811815</v>
      </c>
      <c r="UT179" s="616">
        <f t="shared" ca="1" si="376"/>
        <v>0.30690415393182785</v>
      </c>
      <c r="UU179" s="616">
        <f t="shared" ca="1" si="376"/>
        <v>0.53359975015917405</v>
      </c>
      <c r="UV179" s="616">
        <f t="shared" ca="1" si="376"/>
        <v>0.44410973870643028</v>
      </c>
      <c r="UW179" s="616">
        <f t="shared" ca="1" si="376"/>
        <v>0.6421874155054268</v>
      </c>
      <c r="UX179" s="616">
        <f t="shared" ca="1" si="376"/>
        <v>0.28247365722383649</v>
      </c>
      <c r="UY179" s="616">
        <f t="shared" ca="1" si="376"/>
        <v>-0.67270887390575207</v>
      </c>
      <c r="UZ179" s="616">
        <f t="shared" ca="1" si="376"/>
        <v>-0.80238258590915801</v>
      </c>
      <c r="VA179" s="616">
        <f t="shared" ca="1" si="376"/>
        <v>-0.58935431576214026</v>
      </c>
      <c r="VB179" s="616">
        <f t="shared" ca="1" si="376"/>
        <v>-0.76400504167427041</v>
      </c>
      <c r="VC179" s="616">
        <f t="shared" ca="1" si="376"/>
        <v>-0.48328548486146578</v>
      </c>
      <c r="VD179" s="616">
        <f t="shared" ca="1" si="375"/>
        <v>-1.5772186114663853</v>
      </c>
      <c r="VE179" s="616">
        <f t="shared" ca="1" si="375"/>
        <v>3.9909080070471406E-2</v>
      </c>
      <c r="VF179" s="616">
        <f t="shared" ca="1" si="375"/>
        <v>-0.81480937927278907</v>
      </c>
      <c r="VG179" s="616">
        <f t="shared" ca="1" si="375"/>
        <v>-0.89462372206681784</v>
      </c>
      <c r="VH179" s="616">
        <f t="shared" ca="1" si="375"/>
        <v>-0.12784420028857393</v>
      </c>
      <c r="VI179" s="616">
        <f t="shared" ca="1" si="375"/>
        <v>-0.30672522771834432</v>
      </c>
      <c r="VJ179" s="616">
        <f t="shared" ca="1" si="375"/>
        <v>-0.90132677458943244</v>
      </c>
      <c r="VK179" s="616">
        <f t="shared" ca="1" si="375"/>
        <v>0.83678976492872159</v>
      </c>
      <c r="VL179" s="616">
        <f t="shared" ca="1" si="375"/>
        <v>-0.83864555511817418</v>
      </c>
      <c r="VM179" s="616">
        <f t="shared" ca="1" si="375"/>
        <v>-0.57201237404204519</v>
      </c>
      <c r="VN179" s="616">
        <f t="shared" ca="1" si="375"/>
        <v>-0.62639799545694341</v>
      </c>
      <c r="VO179" s="616">
        <f t="shared" ca="1" si="375"/>
        <v>-0.42150866262694142</v>
      </c>
      <c r="VP179" s="616">
        <f t="shared" ca="1" si="338"/>
        <v>-0.46221149066820022</v>
      </c>
      <c r="VQ179" s="616">
        <f t="shared" ca="1" si="338"/>
        <v>-0.77889442244162177</v>
      </c>
      <c r="VR179" s="616">
        <f t="shared" ca="1" si="338"/>
        <v>-0.64202286734458469</v>
      </c>
      <c r="VS179" s="616">
        <f t="shared" ca="1" si="338"/>
        <v>-0.40481357988865657</v>
      </c>
      <c r="VT179" s="616">
        <f t="shared" ca="1" si="338"/>
        <v>-0.3878135405833677</v>
      </c>
      <c r="VU179" s="616">
        <f t="shared" ca="1" si="338"/>
        <v>-0.82130507758946303</v>
      </c>
      <c r="VV179" s="616">
        <f t="shared" ca="1" si="338"/>
        <v>-0.64337789451099625</v>
      </c>
      <c r="VW179" s="616">
        <f t="shared" ca="1" si="338"/>
        <v>-0.3119461967162912</v>
      </c>
      <c r="VX179" s="616">
        <f t="shared" ca="1" si="338"/>
        <v>-0.78524029103755877</v>
      </c>
      <c r="VY179" s="616">
        <f t="shared" ca="1" si="338"/>
        <v>0.70583605694264007</v>
      </c>
      <c r="VZ179" s="616">
        <f t="shared" ca="1" si="338"/>
        <v>0.68442622420316401</v>
      </c>
      <c r="WA179" s="616">
        <f t="shared" ca="1" si="338"/>
        <v>-1.1483025824394326</v>
      </c>
      <c r="WB179" s="616">
        <f t="shared" ca="1" si="338"/>
        <v>0.33435322352896929</v>
      </c>
      <c r="WC179" s="616">
        <f t="shared" ca="1" si="338"/>
        <v>-2.0807149803312397</v>
      </c>
      <c r="WD179" s="616">
        <f t="shared" ca="1" si="347"/>
        <v>-1.3395773314157267</v>
      </c>
      <c r="WE179" s="616">
        <f t="shared" ca="1" si="347"/>
        <v>-0.51774030365192614</v>
      </c>
      <c r="WF179" s="616">
        <f t="shared" ca="1" si="347"/>
        <v>-0.65877526306229717</v>
      </c>
      <c r="WG179" s="616">
        <f t="shared" ca="1" si="347"/>
        <v>-1.008197359876486</v>
      </c>
      <c r="WH179" s="616">
        <f t="shared" ca="1" si="347"/>
        <v>-1.0816125322340113</v>
      </c>
      <c r="WI179" s="627">
        <f t="shared" ca="1" si="347"/>
        <v>-0.9831420375936909</v>
      </c>
      <c r="WL179" s="606" t="s">
        <v>8721</v>
      </c>
      <c r="WM179" s="700" t="str">
        <f t="shared" ca="1" si="321"/>
        <v>C</v>
      </c>
      <c r="WN179" s="479">
        <f t="shared" ca="1" si="322"/>
        <v>0.34779414275260856</v>
      </c>
      <c r="WO179" s="495">
        <f t="shared" ca="1" si="372"/>
        <v>0.53925614347298167</v>
      </c>
      <c r="WP179" s="458">
        <f t="shared" ca="1" si="372"/>
        <v>0.42728474189218613</v>
      </c>
      <c r="WQ179" s="458">
        <f t="shared" ca="1" si="372"/>
        <v>0.17238049191616667</v>
      </c>
      <c r="WR179" s="459">
        <f t="shared" ca="1" si="372"/>
        <v>0.25225519372909971</v>
      </c>
      <c r="WS179" s="495">
        <f t="shared" ca="1" si="323"/>
        <v>-0.23788438131803083</v>
      </c>
      <c r="WT179" s="458">
        <f t="shared" ca="1" si="324"/>
        <v>-0.65024661831484498</v>
      </c>
      <c r="WU179" s="458">
        <f t="shared" ca="1" si="325"/>
        <v>-0.47124792760349965</v>
      </c>
      <c r="WV179" s="459">
        <f t="shared" ca="1" si="326"/>
        <v>-0.68352187469735415</v>
      </c>
      <c r="WW179" s="484">
        <f t="shared" ca="1" si="352"/>
        <v>-0.7262006140917342</v>
      </c>
      <c r="WX179" s="484">
        <f t="shared" ca="1" si="352"/>
        <v>-0.37545073607717977</v>
      </c>
      <c r="WY179" s="484">
        <f t="shared" ca="1" si="352"/>
        <v>-0.64522912849816527</v>
      </c>
      <c r="WZ179" s="484">
        <f t="shared" ca="1" si="352"/>
        <v>0.10559307515024371</v>
      </c>
      <c r="XA179" s="484">
        <f t="shared" ca="1" si="352"/>
        <v>6.4328538595846502E-2</v>
      </c>
      <c r="XB179" s="484">
        <f t="shared" ca="1" si="352"/>
        <v>0.21821544394969081</v>
      </c>
      <c r="XC179" s="484">
        <f t="shared" ca="1" si="352"/>
        <v>0.14467461816346364</v>
      </c>
      <c r="XD179" s="484">
        <f t="shared" ca="1" si="348"/>
        <v>0.27368331185664035</v>
      </c>
      <c r="XE179" s="484">
        <f t="shared" ca="1" si="348"/>
        <v>0.21801347073098662</v>
      </c>
      <c r="XF179" s="484">
        <f t="shared" ca="1" si="348"/>
        <v>0.41324760187774212</v>
      </c>
      <c r="XG179" s="484">
        <f t="shared" ca="1" si="348"/>
        <v>0.1145148206385433</v>
      </c>
      <c r="XH179" s="484">
        <f t="shared" ca="1" si="348"/>
        <v>-0.33958343954762366</v>
      </c>
      <c r="XI179" s="484">
        <f t="shared" ca="1" si="348"/>
        <v>-0.56078518929191046</v>
      </c>
      <c r="XJ179" s="484">
        <f t="shared" ca="1" si="348"/>
        <v>-0.41826475789639095</v>
      </c>
      <c r="XK179" s="484">
        <f t="shared" ca="1" si="348"/>
        <v>-0.54267278110123429</v>
      </c>
      <c r="XL179" s="484">
        <f t="shared" ca="1" si="348"/>
        <v>-0.42693439732661886</v>
      </c>
      <c r="XM179" s="484">
        <f t="shared" ca="1" si="348"/>
        <v>-1.1895382767679479</v>
      </c>
      <c r="XN179" s="484">
        <f t="shared" ca="1" si="348"/>
        <v>2.7828601533139714E-2</v>
      </c>
      <c r="XO179" s="484">
        <f t="shared" ca="1" si="348"/>
        <v>-0.59823304626208174</v>
      </c>
      <c r="XP179" s="484">
        <f t="shared" ca="1" si="348"/>
        <v>-0.57255918212276347</v>
      </c>
      <c r="XQ179" s="484">
        <f t="shared" ca="1" si="348"/>
        <v>-8.50675308720171E-2</v>
      </c>
      <c r="XR179" s="484">
        <f t="shared" ca="1" si="348"/>
        <v>-0.26838457425355128</v>
      </c>
      <c r="XS179" s="484">
        <f t="shared" ca="1" si="348"/>
        <v>-0.55611861992167977</v>
      </c>
      <c r="XT179" s="484">
        <f t="shared" ca="1" si="384"/>
        <v>0.50818242424121263</v>
      </c>
      <c r="XU179" s="484">
        <f t="shared" ca="1" si="382"/>
        <v>-0.63720289277878872</v>
      </c>
      <c r="XV179" s="484">
        <f t="shared" ca="1" si="382"/>
        <v>-0.30179372854458303</v>
      </c>
      <c r="XW179" s="484">
        <f t="shared" ca="1" si="382"/>
        <v>-0.40427726626791127</v>
      </c>
      <c r="XX179" s="484">
        <f t="shared" ca="1" si="382"/>
        <v>-0.20379943838012618</v>
      </c>
      <c r="XY179" s="484">
        <f t="shared" ca="1" si="382"/>
        <v>-0.24303080179333969</v>
      </c>
      <c r="XZ179" s="484">
        <f t="shared" ca="1" si="382"/>
        <v>-0.56968338057380219</v>
      </c>
      <c r="YA179" s="484">
        <f t="shared" ca="1" si="382"/>
        <v>-0.43779539324227229</v>
      </c>
      <c r="YB179" s="484">
        <f t="shared" ca="1" si="358"/>
        <v>-0.21272953623148902</v>
      </c>
      <c r="YC179" s="484">
        <f t="shared" ca="1" si="359"/>
        <v>-0.17304240180829866</v>
      </c>
      <c r="YD179" s="484">
        <f t="shared" ca="1" si="360"/>
        <v>-0.6068623218308542</v>
      </c>
      <c r="YE179" s="484">
        <f t="shared" ca="1" si="361"/>
        <v>-0.46342509741627064</v>
      </c>
      <c r="YF179" s="484">
        <f t="shared" ca="1" si="362"/>
        <v>-0.18401706144294017</v>
      </c>
      <c r="YG179" s="484">
        <f t="shared" ca="1" si="354"/>
        <v>-0.54699838673676349</v>
      </c>
      <c r="YH179" s="484">
        <f t="shared" ca="1" si="354"/>
        <v>0.3761400347447329</v>
      </c>
      <c r="YI179" s="484">
        <f t="shared" ca="1" si="354"/>
        <v>0.40086843951579315</v>
      </c>
      <c r="YJ179" s="484">
        <f t="shared" ca="1" si="354"/>
        <v>-0.6812879221613154</v>
      </c>
      <c r="YK179" s="484">
        <f t="shared" ca="1" si="339"/>
        <v>5.8277766861099353E-2</v>
      </c>
      <c r="YL179" s="484">
        <f t="shared" ca="1" si="339"/>
        <v>-0.65875436277287047</v>
      </c>
      <c r="YM179" s="484">
        <f t="shared" ca="1" si="339"/>
        <v>-1.0693845836691747</v>
      </c>
      <c r="YN179" s="484">
        <f t="shared" ca="1" si="339"/>
        <v>-0.3691488365038233</v>
      </c>
      <c r="YO179" s="484">
        <f t="shared" ca="1" si="339"/>
        <v>-0.4045538890465567</v>
      </c>
      <c r="YP179" s="484">
        <f t="shared" ca="1" si="339"/>
        <v>-0.53716755334219179</v>
      </c>
      <c r="YQ179" s="484">
        <f t="shared" ca="1" si="339"/>
        <v>-0.78352011835031787</v>
      </c>
      <c r="YR179" s="484">
        <f t="shared" ca="1" si="339"/>
        <v>-0.73715989978774943</v>
      </c>
      <c r="YU179" s="606" t="s">
        <v>8721</v>
      </c>
      <c r="YV179" s="700" t="str">
        <f t="shared" ca="1" si="304"/>
        <v>C</v>
      </c>
      <c r="YW179" s="479">
        <f t="shared" ca="1" si="327"/>
        <v>0.41111536096755497</v>
      </c>
      <c r="YX179" s="495">
        <f t="shared" ca="1" si="373"/>
        <v>0.73059521347707668</v>
      </c>
      <c r="YY179" s="458">
        <f t="shared" ca="1" si="373"/>
        <v>0.46698892197666897</v>
      </c>
      <c r="YZ179" s="458">
        <f t="shared" ca="1" si="373"/>
        <v>6.7678801100989436E-2</v>
      </c>
      <c r="ZA179" s="459">
        <f t="shared" ca="1" si="373"/>
        <v>0.37919850731548493</v>
      </c>
      <c r="ZB179" s="495">
        <f t="shared" ca="1" si="328"/>
        <v>4.1685493917234431E-2</v>
      </c>
      <c r="ZC179" s="458">
        <f t="shared" ca="1" si="329"/>
        <v>-0.52298627247520613</v>
      </c>
      <c r="ZD179" s="458">
        <f t="shared" ca="1" si="330"/>
        <v>-0.57810175962564381</v>
      </c>
      <c r="ZE179" s="459">
        <f t="shared" ca="1" si="331"/>
        <v>-0.70472676439141158</v>
      </c>
      <c r="ZF179" s="484">
        <f t="shared" ca="1" si="355"/>
        <v>-3.2485432480444082E-2</v>
      </c>
      <c r="ZG179" s="484">
        <f t="shared" ca="1" si="355"/>
        <v>-7.9385408814590788E-2</v>
      </c>
      <c r="ZH179" s="484">
        <f t="shared" ca="1" si="355"/>
        <v>-6.6861590023482048E-2</v>
      </c>
      <c r="ZI179" s="484">
        <f t="shared" ca="1" si="355"/>
        <v>2.1988880583922777E-2</v>
      </c>
      <c r="ZJ179" s="484">
        <f t="shared" ca="1" si="355"/>
        <v>1.0659583188508518E-2</v>
      </c>
      <c r="ZK179" s="484">
        <f t="shared" ca="1" si="355"/>
        <v>7.3425809550013654E-2</v>
      </c>
      <c r="ZL179" s="484">
        <f t="shared" ca="1" si="355"/>
        <v>2.4672875513209128E-2</v>
      </c>
      <c r="ZM179" s="484">
        <f t="shared" ca="1" si="350"/>
        <v>9.4446117703140112E-2</v>
      </c>
      <c r="ZN179" s="484">
        <f t="shared" ca="1" si="350"/>
        <v>8.9770705925095284E-2</v>
      </c>
      <c r="ZO179" s="484">
        <f t="shared" ca="1" si="350"/>
        <v>2.8984588520071332E-2</v>
      </c>
      <c r="ZP179" s="484">
        <f t="shared" ca="1" si="350"/>
        <v>2.6000050859821721E-2</v>
      </c>
      <c r="ZQ179" s="484">
        <f t="shared" ca="1" si="350"/>
        <v>-1.1497069191506403E-2</v>
      </c>
      <c r="ZR179" s="484">
        <f t="shared" ca="1" si="350"/>
        <v>-4.5981105838852197E-2</v>
      </c>
      <c r="ZS179" s="484">
        <f t="shared" ca="1" si="350"/>
        <v>-4.9451904485352555E-2</v>
      </c>
      <c r="ZT179" s="484">
        <f t="shared" ca="1" si="350"/>
        <v>-2.7291061507312073E-2</v>
      </c>
      <c r="ZU179" s="484">
        <f t="shared" ca="1" si="350"/>
        <v>-3.0586674253266156E-2</v>
      </c>
      <c r="ZV179" s="484">
        <f t="shared" ca="1" si="350"/>
        <v>-8.3701405664608222E-2</v>
      </c>
      <c r="ZW179" s="484">
        <f t="shared" ca="1" si="350"/>
        <v>5.5175234891583769E-3</v>
      </c>
      <c r="ZX179" s="484">
        <f t="shared" ca="1" si="350"/>
        <v>-2.3787414966986643E-2</v>
      </c>
      <c r="ZY179" s="484">
        <f t="shared" ca="1" si="350"/>
        <v>-9.6348193705378546E-2</v>
      </c>
      <c r="ZZ179" s="484">
        <f t="shared" ca="1" si="350"/>
        <v>-7.8155783354792625E-3</v>
      </c>
      <c r="AAA179" s="484">
        <f t="shared" ca="1" si="350"/>
        <v>-1.8532828672705743E-2</v>
      </c>
      <c r="AAB179" s="484">
        <f t="shared" ca="1" si="350"/>
        <v>-0.10150745433592355</v>
      </c>
      <c r="AAC179" s="484">
        <f t="shared" ca="1" si="385"/>
        <v>1.2546600107337495E-2</v>
      </c>
      <c r="AAD179" s="484">
        <f t="shared" ca="1" si="383"/>
        <v>-7.8682240113631882E-2</v>
      </c>
      <c r="AAE179" s="484">
        <f t="shared" ca="1" si="383"/>
        <v>-4.0219644611828483E-2</v>
      </c>
      <c r="AAF179" s="484">
        <f t="shared" ca="1" si="383"/>
        <v>-6.120902348854227E-2</v>
      </c>
      <c r="AAG179" s="484">
        <f t="shared" ca="1" si="383"/>
        <v>-4.3018323338477257E-2</v>
      </c>
      <c r="AAH179" s="484">
        <f t="shared" ca="1" si="383"/>
        <v>-3.8008707897835295E-2</v>
      </c>
      <c r="AAI179" s="484">
        <f t="shared" ca="1" si="383"/>
        <v>-6.0338538063910964E-2</v>
      </c>
      <c r="AAJ179" s="484">
        <f t="shared" ca="1" si="383"/>
        <v>-5.2025335368730337E-2</v>
      </c>
      <c r="AAK179" s="484">
        <f t="shared" ca="1" si="363"/>
        <v>-3.3183772310049216E-2</v>
      </c>
      <c r="AAL179" s="484">
        <f t="shared" ca="1" si="364"/>
        <v>-1.741238539122681E-2</v>
      </c>
      <c r="AAM179" s="484">
        <f t="shared" ca="1" si="365"/>
        <v>-2.189532836791554E-2</v>
      </c>
      <c r="AAN179" s="484">
        <f t="shared" ca="1" si="366"/>
        <v>-6.1359063816095079E-2</v>
      </c>
      <c r="AAO179" s="484">
        <f t="shared" ca="1" si="367"/>
        <v>-8.7757427120618361E-3</v>
      </c>
      <c r="AAP179" s="484">
        <f t="shared" ca="1" si="357"/>
        <v>-2.8906649957960041E-2</v>
      </c>
      <c r="AAQ179" s="484">
        <f t="shared" ca="1" si="357"/>
        <v>7.2202153341576855E-2</v>
      </c>
      <c r="AAR179" s="484">
        <f t="shared" ca="1" si="357"/>
        <v>1.612649398533611E-2</v>
      </c>
      <c r="AAS179" s="484">
        <f t="shared" ca="1" si="357"/>
        <v>-3.1171595822786675E-2</v>
      </c>
      <c r="AAT179" s="484">
        <f t="shared" ca="1" si="340"/>
        <v>0.1027465411596778</v>
      </c>
      <c r="AAU179" s="484">
        <f t="shared" ca="1" si="340"/>
        <v>-0.53799345446025815</v>
      </c>
      <c r="AAV179" s="484">
        <f t="shared" ca="1" si="340"/>
        <v>-8.8571357168320833E-2</v>
      </c>
      <c r="AAW179" s="484">
        <f t="shared" ca="1" si="340"/>
        <v>-1.9355163104492604E-2</v>
      </c>
      <c r="AAX179" s="484">
        <f t="shared" ca="1" si="340"/>
        <v>-5.1832475675956197E-2</v>
      </c>
      <c r="AAY179" s="484">
        <f t="shared" ca="1" si="340"/>
        <v>-0.12312049482031152</v>
      </c>
      <c r="AAZ179" s="484">
        <f t="shared" ca="1" si="340"/>
        <v>-0.11856365915979221</v>
      </c>
      <c r="ABA179" s="484">
        <f t="shared" ca="1" si="340"/>
        <v>-0.10451532592333997</v>
      </c>
    </row>
    <row r="180" spans="1:729" ht="15" customHeight="1" x14ac:dyDescent="0.35">
      <c r="A180" s="498">
        <v>178</v>
      </c>
      <c r="B180" s="628"/>
      <c r="C180" s="606" t="s">
        <v>8746</v>
      </c>
      <c r="D180" s="629">
        <v>768</v>
      </c>
      <c r="E180" s="630" t="s">
        <v>8747</v>
      </c>
      <c r="F180" s="631" t="s">
        <v>1182</v>
      </c>
      <c r="G180" s="632">
        <v>8278.7369999999992</v>
      </c>
      <c r="H180" s="504">
        <v>5590.1569359272116</v>
      </c>
      <c r="I180" s="505">
        <v>690</v>
      </c>
      <c r="J180" s="515" t="s">
        <v>8748</v>
      </c>
      <c r="K180" s="469">
        <v>1</v>
      </c>
      <c r="L180" s="735" t="s">
        <v>8749</v>
      </c>
      <c r="M180" s="817">
        <v>147</v>
      </c>
      <c r="N180" s="818">
        <v>0.43020000000000003</v>
      </c>
      <c r="O180" s="819">
        <v>0.5</v>
      </c>
      <c r="P180" s="820">
        <v>0.25319999999999998</v>
      </c>
      <c r="Q180" s="821">
        <v>0.5373</v>
      </c>
      <c r="R180" s="818">
        <v>0.51190000000000002</v>
      </c>
      <c r="S180" s="822">
        <v>0.39889999999999998</v>
      </c>
      <c r="T180" s="822">
        <v>0.55559999999999998</v>
      </c>
      <c r="U180" s="822">
        <v>0.31884000000000001</v>
      </c>
      <c r="V180" s="822">
        <v>0.11020000000000001</v>
      </c>
      <c r="W180" s="515" t="s">
        <v>8750</v>
      </c>
      <c r="X180" s="875" t="s">
        <v>8751</v>
      </c>
      <c r="Y180" s="517">
        <v>2</v>
      </c>
      <c r="Z180" s="517">
        <v>3</v>
      </c>
      <c r="AA180" s="519" t="s">
        <v>8752</v>
      </c>
      <c r="AB180" s="903">
        <v>2018</v>
      </c>
      <c r="AC180" s="369">
        <v>0</v>
      </c>
      <c r="AD180" s="431" t="s">
        <v>1188</v>
      </c>
      <c r="AE180" s="817">
        <v>0</v>
      </c>
      <c r="AF180" s="634" t="s">
        <v>1188</v>
      </c>
      <c r="AG180" s="635" t="s">
        <v>1188</v>
      </c>
      <c r="AH180" s="636" t="s">
        <v>1188</v>
      </c>
      <c r="AI180" s="636" t="s">
        <v>1188</v>
      </c>
      <c r="AJ180" s="636" t="s">
        <v>1188</v>
      </c>
      <c r="AK180" s="637" t="s">
        <v>1188</v>
      </c>
      <c r="AL180" s="765" t="s">
        <v>1188</v>
      </c>
      <c r="AM180" s="639" t="s">
        <v>1188</v>
      </c>
      <c r="AN180" s="636" t="s">
        <v>1188</v>
      </c>
      <c r="AO180" s="636" t="s">
        <v>1188</v>
      </c>
      <c r="AP180" s="636" t="s">
        <v>1188</v>
      </c>
      <c r="AQ180" s="636" t="s">
        <v>1188</v>
      </c>
      <c r="AR180" s="636" t="s">
        <v>1188</v>
      </c>
      <c r="AS180" s="636" t="s">
        <v>1188</v>
      </c>
      <c r="AT180" s="636" t="s">
        <v>1188</v>
      </c>
      <c r="AU180" s="640" t="s">
        <v>1188</v>
      </c>
      <c r="AV180" s="709" t="s">
        <v>8753</v>
      </c>
      <c r="AW180" s="642" t="s">
        <v>8754</v>
      </c>
      <c r="AX180" s="643">
        <v>0</v>
      </c>
      <c r="AY180" s="811" t="s">
        <v>1188</v>
      </c>
      <c r="AZ180" s="645">
        <v>1</v>
      </c>
      <c r="BA180" s="603" t="s">
        <v>2102</v>
      </c>
      <c r="BB180" s="631" t="s">
        <v>4348</v>
      </c>
      <c r="BC180" s="646" t="s">
        <v>4349</v>
      </c>
      <c r="BD180" s="631" t="s">
        <v>1195</v>
      </c>
      <c r="BE180" s="631" t="s">
        <v>1317</v>
      </c>
      <c r="BF180" s="631">
        <v>3</v>
      </c>
      <c r="BG180" s="631">
        <v>2010</v>
      </c>
      <c r="BH180" s="502" t="s">
        <v>1197</v>
      </c>
      <c r="BI180" s="502">
        <v>2</v>
      </c>
      <c r="BJ180" s="534">
        <v>1</v>
      </c>
      <c r="BK180" s="631" t="s">
        <v>1318</v>
      </c>
      <c r="BL180" s="631" t="s">
        <v>1257</v>
      </c>
      <c r="BM180" s="551" t="s">
        <v>8755</v>
      </c>
      <c r="BN180" s="647">
        <v>1923</v>
      </c>
      <c r="BO180" s="557" t="s">
        <v>8756</v>
      </c>
      <c r="BP180" s="647" t="s">
        <v>1188</v>
      </c>
      <c r="BQ180" s="647">
        <v>0</v>
      </c>
      <c r="BR180" s="647" t="s">
        <v>1188</v>
      </c>
      <c r="BS180" s="647" t="s">
        <v>1188</v>
      </c>
      <c r="BT180" s="647" t="s">
        <v>1188</v>
      </c>
      <c r="BU180" s="647" t="s">
        <v>1188</v>
      </c>
      <c r="BV180" s="648" t="s">
        <v>1188</v>
      </c>
      <c r="BW180" s="649" t="s">
        <v>8757</v>
      </c>
      <c r="BX180" s="650">
        <v>1943</v>
      </c>
      <c r="BY180" s="647" t="s">
        <v>1188</v>
      </c>
      <c r="BZ180" s="651" t="s">
        <v>2109</v>
      </c>
      <c r="CA180" s="647">
        <v>0</v>
      </c>
      <c r="CB180" s="647" t="s">
        <v>1188</v>
      </c>
      <c r="CC180" s="557" t="s">
        <v>1188</v>
      </c>
      <c r="CD180" s="652" t="s">
        <v>1188</v>
      </c>
      <c r="CE180" s="647">
        <v>0</v>
      </c>
      <c r="CF180" s="647">
        <v>1</v>
      </c>
      <c r="CG180" s="515" t="s">
        <v>8758</v>
      </c>
      <c r="CH180" s="647">
        <v>1964</v>
      </c>
      <c r="CI180" s="647">
        <v>1990</v>
      </c>
      <c r="CJ180" s="647">
        <v>3</v>
      </c>
      <c r="CK180" s="651" t="s">
        <v>1207</v>
      </c>
      <c r="CL180" s="651" t="s">
        <v>1208</v>
      </c>
      <c r="CM180" s="647">
        <v>2</v>
      </c>
      <c r="CN180" s="647" t="s">
        <v>1209</v>
      </c>
      <c r="CO180" s="557" t="s">
        <v>8759</v>
      </c>
      <c r="CP180" s="647">
        <v>2002</v>
      </c>
      <c r="CQ180" s="647">
        <v>3</v>
      </c>
      <c r="CR180" s="650">
        <v>2</v>
      </c>
      <c r="CS180" s="653" t="s">
        <v>1188</v>
      </c>
      <c r="CT180" s="647" t="s">
        <v>1188</v>
      </c>
      <c r="CU180" s="648">
        <v>1</v>
      </c>
      <c r="CV180" s="653" t="s">
        <v>1188</v>
      </c>
      <c r="CW180" s="647" t="s">
        <v>1188</v>
      </c>
      <c r="CX180" s="657">
        <v>0</v>
      </c>
      <c r="CY180" s="666" t="s">
        <v>1188</v>
      </c>
      <c r="CZ180" s="647" t="s">
        <v>1188</v>
      </c>
      <c r="DA180" s="657">
        <v>0</v>
      </c>
      <c r="DB180" s="723">
        <v>60000</v>
      </c>
      <c r="DC180" s="753">
        <v>1</v>
      </c>
      <c r="DD180" s="659" t="s">
        <v>8760</v>
      </c>
      <c r="DE180" s="648">
        <v>2019</v>
      </c>
      <c r="DF180" s="794" t="s">
        <v>1188</v>
      </c>
      <c r="DG180" s="754" t="s">
        <v>1188</v>
      </c>
      <c r="DH180" s="663">
        <v>0</v>
      </c>
      <c r="DI180" s="781" t="s">
        <v>1188</v>
      </c>
      <c r="DJ180" s="578" t="s">
        <v>8761</v>
      </c>
      <c r="DK180" s="665" t="s">
        <v>1188</v>
      </c>
      <c r="DL180" s="665">
        <v>0</v>
      </c>
      <c r="DM180" s="655">
        <v>0</v>
      </c>
      <c r="DN180" s="799" t="s">
        <v>1188</v>
      </c>
      <c r="DO180" s="791" t="s">
        <v>1188</v>
      </c>
      <c r="DP180" s="663">
        <v>0</v>
      </c>
      <c r="DQ180" s="642" t="s">
        <v>1188</v>
      </c>
      <c r="DR180" s="578" t="s">
        <v>8761</v>
      </c>
      <c r="DS180" s="753" t="s">
        <v>1188</v>
      </c>
      <c r="DT180" s="753">
        <v>0</v>
      </c>
      <c r="DU180" s="657">
        <v>0</v>
      </c>
      <c r="DV180" s="651" t="s">
        <v>8762</v>
      </c>
      <c r="DW180" s="578" t="s">
        <v>8763</v>
      </c>
      <c r="DX180" s="647">
        <v>2010</v>
      </c>
      <c r="DY180" s="647">
        <v>2</v>
      </c>
      <c r="DZ180" s="650">
        <v>1</v>
      </c>
      <c r="EA180" s="743" t="s">
        <v>8764</v>
      </c>
      <c r="EB180" s="785" t="s">
        <v>2513</v>
      </c>
      <c r="EC180" s="647">
        <v>2</v>
      </c>
      <c r="ED180" s="668" t="s">
        <v>1274</v>
      </c>
      <c r="EE180" s="647">
        <v>1984</v>
      </c>
      <c r="EF180" s="647">
        <v>3</v>
      </c>
      <c r="EG180" s="650" t="s">
        <v>1220</v>
      </c>
      <c r="EH180" s="648">
        <v>4</v>
      </c>
      <c r="EI180" s="551" t="s">
        <v>8753</v>
      </c>
      <c r="EJ180" s="651" t="s">
        <v>8754</v>
      </c>
      <c r="EK180" s="647" t="s">
        <v>1188</v>
      </c>
      <c r="EL180" s="647" t="s">
        <v>1188</v>
      </c>
      <c r="EM180" s="669">
        <v>42491</v>
      </c>
      <c r="EN180" s="647" t="s">
        <v>1188</v>
      </c>
      <c r="EO180" s="670" t="s">
        <v>1188</v>
      </c>
      <c r="EP180" s="556">
        <v>0</v>
      </c>
      <c r="EQ180" s="556" t="s">
        <v>1188</v>
      </c>
      <c r="ER180" s="651" t="s">
        <v>1188</v>
      </c>
      <c r="ES180" s="556" t="s">
        <v>1188</v>
      </c>
      <c r="ET180" s="556">
        <v>0</v>
      </c>
      <c r="EU180" s="671">
        <v>0</v>
      </c>
      <c r="EV180" s="672">
        <v>2011</v>
      </c>
      <c r="EW180" s="673"/>
      <c r="EX180" s="674"/>
      <c r="EY180" s="631" t="s">
        <v>1416</v>
      </c>
      <c r="EZ180" s="727" t="s">
        <v>1188</v>
      </c>
      <c r="FA180" s="675"/>
      <c r="FB180" s="648">
        <v>0</v>
      </c>
      <c r="FC180" s="676"/>
      <c r="FD180" s="647"/>
      <c r="FE180" s="648"/>
      <c r="FF180" s="652" t="s">
        <v>1225</v>
      </c>
      <c r="FG180" s="563" t="s">
        <v>1226</v>
      </c>
      <c r="FH180" s="631" t="str">
        <f t="shared" si="266"/>
        <v>D</v>
      </c>
      <c r="FI180" s="677">
        <f t="shared" si="267"/>
        <v>0.43333333333333335</v>
      </c>
      <c r="FJ180" s="678">
        <f t="shared" si="268"/>
        <v>0.8</v>
      </c>
      <c r="FK180" s="679">
        <f t="shared" si="269"/>
        <v>0.5</v>
      </c>
      <c r="FL180" s="680">
        <f t="shared" si="270"/>
        <v>0</v>
      </c>
      <c r="FM180" s="681">
        <v>0</v>
      </c>
      <c r="FN180" s="430" t="s">
        <v>1188</v>
      </c>
      <c r="FO180" s="686" t="s">
        <v>1188</v>
      </c>
      <c r="FP180" s="686" t="s">
        <v>1188</v>
      </c>
      <c r="FQ180" s="430">
        <v>0</v>
      </c>
      <c r="FR180" s="682" t="s">
        <v>1188</v>
      </c>
      <c r="FS180" s="369">
        <v>0</v>
      </c>
      <c r="FT180" s="430" t="s">
        <v>1188</v>
      </c>
      <c r="FU180" s="431" t="s">
        <v>1188</v>
      </c>
      <c r="FV180" s="369">
        <v>0</v>
      </c>
      <c r="FW180" s="430" t="s">
        <v>1188</v>
      </c>
      <c r="FX180" s="431" t="s">
        <v>1188</v>
      </c>
      <c r="FY180" s="369">
        <v>0</v>
      </c>
      <c r="FZ180" s="430" t="s">
        <v>1188</v>
      </c>
      <c r="GA180" s="686" t="s">
        <v>1188</v>
      </c>
      <c r="GB180" s="431" t="s">
        <v>1188</v>
      </c>
      <c r="GC180" s="369">
        <v>0</v>
      </c>
      <c r="GD180" s="430" t="s">
        <v>1188</v>
      </c>
      <c r="GE180" s="686" t="s">
        <v>1188</v>
      </c>
      <c r="GF180" s="431" t="s">
        <v>1188</v>
      </c>
      <c r="GG180" s="369">
        <v>0</v>
      </c>
      <c r="GH180" s="430" t="s">
        <v>1188</v>
      </c>
      <c r="GI180" s="686" t="s">
        <v>1188</v>
      </c>
      <c r="GJ180" s="431" t="s">
        <v>1188</v>
      </c>
      <c r="GK180" s="369">
        <v>1</v>
      </c>
      <c r="GL180" s="430" t="s">
        <v>1188</v>
      </c>
      <c r="GM180" s="686" t="s">
        <v>8740</v>
      </c>
      <c r="GN180" s="572" t="s">
        <v>8765</v>
      </c>
      <c r="GO180" s="676">
        <v>0</v>
      </c>
      <c r="GP180" s="917" t="s">
        <v>1188</v>
      </c>
      <c r="GQ180" s="872" t="s">
        <v>1188</v>
      </c>
      <c r="GR180" s="872" t="s">
        <v>1188</v>
      </c>
      <c r="GS180" s="872" t="s">
        <v>1188</v>
      </c>
      <c r="GT180" s="873" t="s">
        <v>1188</v>
      </c>
      <c r="GU180" s="581">
        <v>0</v>
      </c>
      <c r="GV180" s="687" t="s">
        <v>1188</v>
      </c>
      <c r="GW180" s="872" t="s">
        <v>1188</v>
      </c>
      <c r="GX180" s="873" t="s">
        <v>1188</v>
      </c>
      <c r="GY180" s="874">
        <v>0</v>
      </c>
      <c r="GZ180" s="582" t="s">
        <v>1188</v>
      </c>
      <c r="HA180" s="583" t="s">
        <v>8766</v>
      </c>
      <c r="HB180" s="584">
        <v>2</v>
      </c>
      <c r="HC180" s="585">
        <v>0</v>
      </c>
      <c r="HD180" s="586" t="s">
        <v>1188</v>
      </c>
      <c r="HE180" s="690" t="s">
        <v>1188</v>
      </c>
      <c r="HF180" s="587" t="s">
        <v>1188</v>
      </c>
      <c r="HG180" s="587" t="s">
        <v>1188</v>
      </c>
      <c r="HH180" s="588">
        <v>0</v>
      </c>
      <c r="HI180" s="787" t="s">
        <v>1188</v>
      </c>
      <c r="HJ180" s="808" t="s">
        <v>1188</v>
      </c>
      <c r="HK180" s="691" t="s">
        <v>1188</v>
      </c>
      <c r="HL180" s="692">
        <v>2</v>
      </c>
      <c r="HM180" s="789" t="s">
        <v>8767</v>
      </c>
      <c r="HN180" s="592">
        <v>2016</v>
      </c>
      <c r="HO180" s="681">
        <v>1</v>
      </c>
      <c r="HP180" s="574">
        <v>1</v>
      </c>
      <c r="HQ180" s="472">
        <f t="shared" si="271"/>
        <v>2</v>
      </c>
      <c r="HR180" s="593">
        <v>1</v>
      </c>
      <c r="HS180" s="574">
        <v>1</v>
      </c>
      <c r="HT180" s="574">
        <v>0.25</v>
      </c>
      <c r="HU180" s="574">
        <v>1</v>
      </c>
      <c r="HV180" s="574">
        <v>1</v>
      </c>
      <c r="HW180" s="574">
        <v>1</v>
      </c>
      <c r="HX180" s="574">
        <v>1</v>
      </c>
      <c r="HY180" s="574">
        <v>0</v>
      </c>
      <c r="HZ180" s="574">
        <v>1</v>
      </c>
      <c r="IA180" s="574">
        <v>1</v>
      </c>
      <c r="IB180" s="574">
        <v>1</v>
      </c>
      <c r="IC180" s="574">
        <v>0</v>
      </c>
      <c r="ID180" s="681">
        <v>1</v>
      </c>
      <c r="IE180" s="369">
        <v>0</v>
      </c>
      <c r="IF180" s="574">
        <v>0</v>
      </c>
      <c r="IG180" s="472">
        <f t="shared" si="272"/>
        <v>1</v>
      </c>
      <c r="IH180" s="609">
        <v>0.45027999160169851</v>
      </c>
      <c r="II180" s="694">
        <v>0.30023277654680691</v>
      </c>
      <c r="IJ180" s="695">
        <v>0.20950689277734219</v>
      </c>
      <c r="IK180" s="696">
        <v>0.26411799246280765</v>
      </c>
      <c r="IL180" s="696">
        <v>0.37708922728880673</v>
      </c>
      <c r="IM180" s="697">
        <v>0.35021699365827119</v>
      </c>
      <c r="IN180" s="599">
        <v>2</v>
      </c>
      <c r="IO180" s="600">
        <v>5</v>
      </c>
      <c r="IP180" s="601">
        <v>4</v>
      </c>
      <c r="IQ180" s="600">
        <v>16</v>
      </c>
      <c r="IR180" s="587">
        <v>28</v>
      </c>
      <c r="IS180" s="601">
        <v>44</v>
      </c>
      <c r="IT180" s="599" t="s">
        <v>1188</v>
      </c>
      <c r="IU180" s="600" t="s">
        <v>1188</v>
      </c>
      <c r="IV180" s="587" t="s">
        <v>1188</v>
      </c>
      <c r="IW180" s="601" t="s">
        <v>1188</v>
      </c>
      <c r="IX180" s="602" t="s">
        <v>1188</v>
      </c>
      <c r="IY180" s="681">
        <v>0</v>
      </c>
      <c r="IZ180" s="793" t="s">
        <v>1188</v>
      </c>
      <c r="JA180" s="681">
        <v>1</v>
      </c>
      <c r="JB180" s="603" t="s">
        <v>8768</v>
      </c>
      <c r="JC180" s="681">
        <v>0</v>
      </c>
      <c r="JD180" s="430" t="s">
        <v>1188</v>
      </c>
      <c r="JE180" s="686" t="s">
        <v>1188</v>
      </c>
      <c r="JF180" s="686" t="s">
        <v>1188</v>
      </c>
      <c r="JG180" s="592" t="s">
        <v>1188</v>
      </c>
      <c r="JH180" s="369">
        <v>0</v>
      </c>
      <c r="JI180" s="430" t="s">
        <v>1188</v>
      </c>
      <c r="JJ180" s="686" t="s">
        <v>1188</v>
      </c>
      <c r="JK180" s="686" t="s">
        <v>1188</v>
      </c>
      <c r="JL180" s="592" t="s">
        <v>1188</v>
      </c>
      <c r="JM180" s="369">
        <v>0</v>
      </c>
      <c r="JN180" s="430" t="s">
        <v>1188</v>
      </c>
      <c r="JO180" s="430" t="s">
        <v>1188</v>
      </c>
      <c r="JP180" s="686" t="s">
        <v>1188</v>
      </c>
      <c r="JQ180" s="686" t="s">
        <v>1188</v>
      </c>
      <c r="JR180" s="592" t="s">
        <v>1188</v>
      </c>
      <c r="JS180" s="369">
        <v>0</v>
      </c>
      <c r="JT180" s="430" t="s">
        <v>1188</v>
      </c>
      <c r="JU180" s="686" t="s">
        <v>1188</v>
      </c>
      <c r="JV180" s="686" t="s">
        <v>1188</v>
      </c>
      <c r="JW180" s="592" t="s">
        <v>1188</v>
      </c>
      <c r="JX180" s="606">
        <v>0</v>
      </c>
      <c r="JY180" s="607" t="s">
        <v>1188</v>
      </c>
      <c r="JZ180" s="606" t="s">
        <v>1188</v>
      </c>
      <c r="KA180" s="606">
        <f t="shared" si="273"/>
        <v>0</v>
      </c>
      <c r="KB180" s="606"/>
      <c r="KC180" s="606"/>
      <c r="KD180" s="606"/>
      <c r="KE180" s="606"/>
      <c r="KF180" s="606">
        <f t="shared" si="274"/>
        <v>0</v>
      </c>
      <c r="KG180" s="606"/>
      <c r="KH180" s="606"/>
      <c r="KI180" s="606"/>
      <c r="KJ180" s="606"/>
      <c r="KK180" s="606">
        <v>1</v>
      </c>
      <c r="KL180" s="606">
        <v>1</v>
      </c>
      <c r="KM180" s="608">
        <f t="shared" si="345"/>
        <v>0.3165330648422241</v>
      </c>
      <c r="KN180" s="609">
        <v>-0.91733467578887939</v>
      </c>
      <c r="KO180" s="609">
        <v>15.865385055541992</v>
      </c>
      <c r="KP180" s="610">
        <v>11</v>
      </c>
      <c r="KQ180" s="608">
        <f t="shared" si="346"/>
        <v>0.35005664825439453</v>
      </c>
      <c r="KR180" s="609">
        <v>-0.74971675872802734</v>
      </c>
      <c r="KS180" s="609">
        <v>25.480770111083984</v>
      </c>
      <c r="KT180" s="610">
        <v>13</v>
      </c>
      <c r="KU180" s="610">
        <v>29</v>
      </c>
      <c r="KV180" s="606" t="s">
        <v>5586</v>
      </c>
      <c r="KW180" s="606" t="s">
        <v>8746</v>
      </c>
      <c r="KX180" s="700" t="str">
        <f t="shared" ca="1" si="275"/>
        <v>C</v>
      </c>
      <c r="KY180" s="701">
        <f t="shared" ca="1" si="276"/>
        <v>0.26916445349451257</v>
      </c>
      <c r="KZ180" s="702">
        <f t="shared" ca="1" si="377"/>
        <v>0.17081411764705881</v>
      </c>
      <c r="LA180" s="703">
        <f t="shared" ca="1" si="378"/>
        <v>0.42857142857142855</v>
      </c>
      <c r="LB180" s="703">
        <f t="shared" ca="1" si="379"/>
        <v>0.21130833333333335</v>
      </c>
      <c r="LC180" s="704">
        <f t="shared" ca="1" si="380"/>
        <v>0.26596393442622951</v>
      </c>
      <c r="LD180" s="696" cm="1">
        <f t="array" aca="1" ref="LD180" ca="1">INDIRECT(LD$203&amp;ROW())*LD$205</f>
        <v>0</v>
      </c>
      <c r="LE180" s="696" cm="1">
        <f t="array" aca="1" ref="LE180" ca="1">INDIRECT(LE$203&amp;ROW())*LE$205</f>
        <v>0</v>
      </c>
      <c r="LF180" s="696" cm="1">
        <f t="array" aca="1" ref="LF180" ca="1">INDIRECT(LF$203&amp;ROW())*LF$205</f>
        <v>0</v>
      </c>
      <c r="LG180" s="696" cm="1">
        <f t="array" aca="1" ref="LG180" ca="1">INDIRECT(LG$203&amp;ROW())*LG$205</f>
        <v>3</v>
      </c>
      <c r="LH180" s="696" cm="1">
        <f t="array" aca="1" ref="LH180" ca="1">INDIRECT(LH$203&amp;ROW())*LH$205</f>
        <v>0</v>
      </c>
      <c r="LI180" s="696" cm="1">
        <f t="array" aca="1" ref="LI180" ca="1">INDIRECT(LI$203&amp;ROW())*LI$205</f>
        <v>0</v>
      </c>
      <c r="LJ180" s="696" cm="1">
        <f t="array" aca="1" ref="LJ180" ca="1">INDIRECT(LJ$203&amp;ROW())*LJ$205</f>
        <v>3</v>
      </c>
      <c r="LK180" s="696" cm="1">
        <f t="array" aca="1" ref="LK180" ca="1">INDIRECT(LK$203&amp;ROW())*LK$205</f>
        <v>0</v>
      </c>
      <c r="LL180" s="696" cm="1">
        <f t="array" aca="1" ref="LL180" ca="1">INDIRECT(LL$203&amp;ROW())*LL$205</f>
        <v>0</v>
      </c>
      <c r="LM180" s="696" cm="1">
        <f t="array" aca="1" ref="LM180" ca="1">INDIRECT(LM$203&amp;ROW())*LM$205</f>
        <v>4</v>
      </c>
      <c r="LN180" s="696" cm="1">
        <f t="array" aca="1" ref="LN180" ca="1">INDIRECT(LN$203&amp;ROW())*LN$205</f>
        <v>3</v>
      </c>
      <c r="LO180" s="696" cm="1">
        <f t="array" aca="1" ref="LO180" ca="1">INDIRECT(LO$203&amp;ROW())*LO$205</f>
        <v>0</v>
      </c>
      <c r="LP180" s="696" cm="1">
        <f t="array" aca="1" ref="LP180" ca="1">INDIRECT(LP$203&amp;ROW())*LP$205</f>
        <v>0</v>
      </c>
      <c r="LQ180" s="696" cm="1">
        <f t="array" aca="1" ref="LQ180" ca="1">IF(INDIRECT(LQ$203&amp;ROW())="-",0,INDIRECT(LQ$203&amp;ROW())*LQ$205)</f>
        <v>1.5191999999999999</v>
      </c>
      <c r="LR180" s="696" cm="1">
        <f t="array" aca="1" ref="LR180" ca="1">INDIRECT(LR$203&amp;ROW())*LR$205</f>
        <v>0</v>
      </c>
      <c r="LS180" s="696" cm="1">
        <f t="array" aca="1" ref="LS180" ca="1">IF(INDIRECT(LS$203&amp;ROW())="-",0,INDIRECT(LS$203&amp;ROW())*LS$205)</f>
        <v>3</v>
      </c>
      <c r="LT180" s="696" cm="1">
        <f t="array" aca="1" ref="LT180" ca="1">INDIRECT(LT$203&amp;ROW())*LT$205</f>
        <v>2</v>
      </c>
      <c r="LU180" s="696" cm="1">
        <f t="array" aca="1" ref="LU180" ca="1">INDIRECT(LU$203&amp;ROW())*LU$205</f>
        <v>1</v>
      </c>
      <c r="LV180" s="696" cm="1">
        <f t="array" aca="1" ref="LV180" ca="1">INDIRECT(LV$203&amp;ROW())*LV$205</f>
        <v>1</v>
      </c>
      <c r="LW180" s="696" cm="1">
        <f t="array" aca="1" ref="LW180" ca="1">INDIRECT(LW$203&amp;ROW())*LW$205</f>
        <v>0</v>
      </c>
      <c r="LX180" s="696" cm="1">
        <f t="array" aca="1" ref="LX180" ca="1">INDIRECT(LX$203&amp;ROW())*LX$205</f>
        <v>2</v>
      </c>
      <c r="LY180" s="696" cm="1">
        <f t="array" aca="1" ref="LY180" ca="1">IF(INDIRECT(LY$203&amp;ROW())="-",0,INDIRECT(LY$203&amp;ROW())*LY$205)</f>
        <v>3.0714000000000001</v>
      </c>
      <c r="LZ180" s="696" cm="1">
        <f t="array" aca="1" ref="LZ180" ca="1">INDIRECT(LZ$203&amp;ROW())*LZ$205</f>
        <v>0</v>
      </c>
      <c r="MA180" s="696" cm="1">
        <f t="array" aca="1" ref="MA180" ca="1">INDIRECT(MA$203&amp;ROW())*MA$205</f>
        <v>2</v>
      </c>
      <c r="MB180" s="696" cm="1">
        <f t="array" aca="1" ref="MB180" ca="1">INDIRECT(MB$203&amp;ROW())*MB$205</f>
        <v>0</v>
      </c>
      <c r="MC180" s="696" cm="1">
        <f t="array" aca="1" ref="MC180" ca="1">IF($MB180=0,0,INDIRECT(MC$203&amp;ROW())*MC$205)</f>
        <v>0</v>
      </c>
      <c r="MD180" s="696" cm="1">
        <f t="array" aca="1" ref="MD180" ca="1">IF($MB180=0,0,INDIRECT(MD$203&amp;ROW())*MD$205)</f>
        <v>0</v>
      </c>
      <c r="ME180" s="696" cm="1">
        <f t="array" aca="1" ref="ME180" ca="1">IF($MB180=0,0,INDIRECT(ME$203&amp;ROW())*ME$205)</f>
        <v>0</v>
      </c>
      <c r="MF180" s="696" cm="1">
        <f t="array" aca="1" ref="MF180" ca="1">IF($MB180=0,0,INDIRECT(MF$203&amp;ROW())*MF$205)</f>
        <v>0</v>
      </c>
      <c r="MG180" s="696" cm="1">
        <f t="array" aca="1" ref="MG180" ca="1">INDIRECT(MG$203&amp;ROW())*MG$205</f>
        <v>0</v>
      </c>
      <c r="MH180" s="696" cm="1">
        <f t="array" aca="1" ref="MH180" ca="1">IF($MG180=0,0,INDIRECT(MH$203&amp;ROW())*MH$205)</f>
        <v>0</v>
      </c>
      <c r="MI180" s="696" cm="1">
        <f t="array" aca="1" ref="MI180" ca="1">IF($MG180=0,0,INDIRECT(MI$203&amp;ROW())*MI$205)</f>
        <v>0</v>
      </c>
      <c r="MJ180" s="696" cm="1">
        <f t="array" aca="1" ref="MJ180" ca="1">INDIRECT(MJ$203&amp;ROW())*MJ$205</f>
        <v>0</v>
      </c>
      <c r="MK180" s="696" cm="1">
        <f t="array" aca="1" ref="MK180" ca="1">INDIRECT(MK$203&amp;ROW())*MK$205</f>
        <v>0</v>
      </c>
      <c r="ML180" s="696" cm="1">
        <f t="array" aca="1" ref="ML180" ca="1">INDIRECT(ML$203&amp;ROW())*ML$205</f>
        <v>0</v>
      </c>
      <c r="MM180" s="696" cm="1">
        <f t="array" aca="1" ref="MM180" ca="1">INDIRECT(MM$203&amp;ROW())*MM$205</f>
        <v>6</v>
      </c>
      <c r="MN180" s="696" cm="1">
        <f t="array" aca="1" ref="MN180" ca="1">INDIRECT(MN$203&amp;ROW())*MN$205</f>
        <v>0</v>
      </c>
      <c r="MO180" s="696" cm="1">
        <f t="array" aca="1" ref="MO180" ca="1">INDIRECT(MO$203&amp;ROW())*MO$205</f>
        <v>2</v>
      </c>
      <c r="MP180" s="696" cm="1">
        <f t="array" aca="1" ref="MP180" ca="1">INDIRECT(MP$203&amp;ROW())*MP$205</f>
        <v>0</v>
      </c>
      <c r="MQ180" s="696" cm="1">
        <f t="array" aca="1" ref="MQ180" ca="1">INDIRECT(MQ$203&amp;ROW())*MQ$205</f>
        <v>0</v>
      </c>
      <c r="MR180" s="696" cm="1">
        <f t="array" aca="1" ref="MR180" ca="1">INDIRECT(MR$203&amp;ROW())*MR$205</f>
        <v>2</v>
      </c>
      <c r="MS180" s="696" cm="1">
        <f t="array" aca="1" ref="MS180" ca="1">INDIRECT(MS$203&amp;ROW())*MS$205</f>
        <v>2</v>
      </c>
      <c r="MT180" s="696" cm="1">
        <f t="array" aca="1" ref="MT180" ca="1">INDIRECT(MT$203&amp;ROW())*MT$205</f>
        <v>0</v>
      </c>
      <c r="MU180" s="696" cm="1">
        <f t="array" aca="1" ref="MU180" ca="1">INDIRECT(MU$203&amp;ROW())*MU$205</f>
        <v>1</v>
      </c>
      <c r="MV180" s="696" cm="1">
        <f t="array" aca="1" ref="MV180" ca="1">IF(INDIRECT(MV$203&amp;ROW())="-",0,INDIRECT(MV$203&amp;ROW())*MV$205)</f>
        <v>3.2237999999999998</v>
      </c>
      <c r="MW180" s="696" cm="1">
        <f t="array" aca="1" ref="MW180" ca="1">INDIRECT(MW$203&amp;ROW())*MW$205</f>
        <v>0</v>
      </c>
      <c r="MX180" s="696" cm="1">
        <f t="array" aca="1" ref="MX180" ca="1">INDIRECT(MX$203&amp;ROW())*MX$205</f>
        <v>0</v>
      </c>
      <c r="MY180" s="696" cm="1">
        <f t="array" aca="1" ref="MY180" ca="1">INDIRECT(MY$203&amp;ROW())*MY$205</f>
        <v>0</v>
      </c>
      <c r="NA180" s="701">
        <f t="shared" si="277"/>
        <v>0.27446829268292683</v>
      </c>
      <c r="NB180" s="617">
        <f t="shared" si="278"/>
        <v>0.39285714285714285</v>
      </c>
      <c r="NC180" s="695">
        <f t="shared" si="279"/>
        <v>0.1163</v>
      </c>
      <c r="ND180" s="697">
        <f t="shared" si="280"/>
        <v>0.31619629629629631</v>
      </c>
      <c r="NE180" s="694">
        <f t="shared" si="281"/>
        <v>0.27495543295909153</v>
      </c>
      <c r="NF180" s="682" t="str">
        <f t="shared" si="282"/>
        <v>C</v>
      </c>
      <c r="NH180" s="606" t="s">
        <v>8746</v>
      </c>
      <c r="NI180" s="563" t="str">
        <f t="shared" si="381"/>
        <v>C</v>
      </c>
      <c r="NJ180" s="563" t="str">
        <f t="shared" si="283"/>
        <v>C</v>
      </c>
      <c r="NK180" s="563" t="str">
        <f t="shared" ca="1" si="284"/>
        <v>C</v>
      </c>
      <c r="NL180" s="563" t="str">
        <f t="shared" ca="1" si="285"/>
        <v>C</v>
      </c>
      <c r="NM180" s="563" t="str">
        <f t="shared" ca="1" si="286"/>
        <v>C</v>
      </c>
      <c r="NN180" s="563" t="str">
        <f t="shared" ca="1" si="306"/>
        <v>C</v>
      </c>
      <c r="NO180" s="563" t="str">
        <f t="shared" ca="1" si="307"/>
        <v>C</v>
      </c>
      <c r="NP180" s="606" t="str">
        <f t="shared" si="287"/>
        <v>-</v>
      </c>
      <c r="NQ180" s="682" t="str">
        <f t="shared" si="288"/>
        <v>-</v>
      </c>
      <c r="NR180" s="682" t="e">
        <f>IF(OR(AND(NI180="A",OR(NJ180="C",NJ180="D")),AND(NI180="A",OR(#REF!="C",#REF!="D")),AND(NI180="B",OR(NJ180="D",#REF!="D")),AND(OR(NI180="C",NI180="D"),OR(NJ180="A",NJ180="B")),AND(OR(NI180="C",NI180="D"),OR(#REF!="A",#REF!="B")),AND(OR(NJ180="A",#REF!="A",NJ180="B",#REF!="B"),OR(NP180="-",NQ180="-")),AND(OR(NJ180="C",#REF!="C",NJ180="D",#REF!="D"),NP180="Yes")),"Yes","-")</f>
        <v>#REF!</v>
      </c>
      <c r="NS180" s="607"/>
      <c r="NT180" s="619">
        <f t="shared" si="289"/>
        <v>0.43020000000000003</v>
      </c>
      <c r="NU180" s="619">
        <f t="shared" si="290"/>
        <v>0.27495543295909153</v>
      </c>
      <c r="NV180" s="619">
        <f t="shared" ca="1" si="291"/>
        <v>0.26916445349451257</v>
      </c>
      <c r="NW180" s="619">
        <f t="shared" ca="1" si="308"/>
        <v>0.25262997508721097</v>
      </c>
      <c r="NX180" s="619">
        <f t="shared" ca="1" si="309"/>
        <v>0.26281688260859504</v>
      </c>
      <c r="NY180" s="620">
        <f t="shared" ca="1" si="310"/>
        <v>0.27214350048428265</v>
      </c>
      <c r="NZ180" s="620">
        <f t="shared" ca="1" si="311"/>
        <v>0.31798486683302751</v>
      </c>
      <c r="OA180" s="705" t="s">
        <v>1188</v>
      </c>
      <c r="OB180" s="706" t="s">
        <v>1188</v>
      </c>
      <c r="OC180" s="494"/>
      <c r="OE180" s="606" t="s">
        <v>8746</v>
      </c>
      <c r="OF180" s="700" t="str">
        <f t="shared" ca="1" si="292"/>
        <v>C</v>
      </c>
      <c r="OG180" s="701">
        <f t="shared" ca="1" si="312"/>
        <v>0.25262997508721097</v>
      </c>
      <c r="OH180" s="705">
        <f t="shared" ca="1" si="368"/>
        <v>0.22456381952277651</v>
      </c>
      <c r="OI180" s="696">
        <f t="shared" ca="1" si="369"/>
        <v>0.39730991217063993</v>
      </c>
      <c r="OJ180" s="696">
        <f t="shared" ca="1" si="295"/>
        <v>0.1313482579633295</v>
      </c>
      <c r="OK180" s="697">
        <f t="shared" ca="1" si="296"/>
        <v>0.2572979106920979</v>
      </c>
      <c r="OL180" s="696" cm="1">
        <f t="array" aca="1" ref="OL180" ca="1">INDIRECT(OL$203&amp;ROW())*OL$205</f>
        <v>0</v>
      </c>
      <c r="OM180" s="696" cm="1">
        <f t="array" aca="1" ref="OM180" ca="1">INDIRECT(OM$203&amp;ROW())*OM$205</f>
        <v>0</v>
      </c>
      <c r="ON180" s="696" cm="1">
        <f t="array" aca="1" ref="ON180" ca="1">INDIRECT(ON$203&amp;ROW())*ON$205</f>
        <v>0</v>
      </c>
      <c r="OO180" s="696" cm="1">
        <f t="array" aca="1" ref="OO180" ca="1">INDIRECT(OO$203&amp;ROW())*OO$205</f>
        <v>1.0790999999999999</v>
      </c>
      <c r="OP180" s="696" cm="1">
        <f t="array" aca="1" ref="OP180" ca="1">INDIRECT(OP$203&amp;ROW())*OP$205</f>
        <v>0</v>
      </c>
      <c r="OQ180" s="696" cm="1">
        <f t="array" aca="1" ref="OQ180" ca="1">INDIRECT(OQ$203&amp;ROW())*OQ$205</f>
        <v>0</v>
      </c>
      <c r="OR180" s="696" cm="1">
        <f t="array" aca="1" ref="OR180" ca="1">INDIRECT(OR$203&amp;ROW())*OR$205</f>
        <v>1.4141999999999999</v>
      </c>
      <c r="OS180" s="696" cm="1">
        <f t="array" aca="1" ref="OS180" ca="1">INDIRECT(OS$203&amp;ROW())*OS$205</f>
        <v>0</v>
      </c>
      <c r="OT180" s="696" cm="1">
        <f t="array" aca="1" ref="OT180" ca="1">INDIRECT(OT$203&amp;ROW())*OT$205</f>
        <v>0</v>
      </c>
      <c r="OU180" s="696" cm="1">
        <f t="array" aca="1" ref="OU180" ca="1">INDIRECT(OU$203&amp;ROW())*OU$205</f>
        <v>1.2869999999999999</v>
      </c>
      <c r="OV180" s="696" cm="1">
        <f t="array" aca="1" ref="OV180" ca="1">INDIRECT(OV$203&amp;ROW())*OV$205</f>
        <v>1.2161999999999999</v>
      </c>
      <c r="OW180" s="696" cm="1">
        <f t="array" aca="1" ref="OW180" ca="1">INDIRECT(OW$203&amp;ROW())*OW$205</f>
        <v>0</v>
      </c>
      <c r="OX180" s="696" cm="1">
        <f t="array" aca="1" ref="OX180" ca="1">INDIRECT(OX$203&amp;ROW())*OX$205</f>
        <v>0</v>
      </c>
      <c r="OY180" s="696" cm="1">
        <f t="array" aca="1" ref="OY180" ca="1">IF(INDIRECT(OY$203&amp;ROW())="-",0,INDIRECT(OY$203&amp;ROW())*OY$205)</f>
        <v>0.17969603999999997</v>
      </c>
      <c r="OZ180" s="696" cm="1">
        <f t="array" aca="1" ref="OZ180" ca="1">INDIRECT(OZ$203&amp;ROW())*OZ$205</f>
        <v>0</v>
      </c>
      <c r="PA180" s="696" cm="1">
        <f t="array" aca="1" ref="PA180" ca="1">IF(INDIRECT(PA$203&amp;ROW())="-",0,INDIRECT(PA$203&amp;ROW())*PA$205)</f>
        <v>0.44169999999999998</v>
      </c>
      <c r="PB180" s="705" cm="1">
        <f t="array" aca="1" ref="PB180" ca="1">INDIRECT(PB$203&amp;ROW())*PB$205</f>
        <v>0.75419999999999998</v>
      </c>
      <c r="PC180" s="696" cm="1">
        <f t="array" aca="1" ref="PC180" ca="1">INDIRECT(PC$203&amp;ROW())*PC$205</f>
        <v>0.69730000000000003</v>
      </c>
      <c r="PD180" s="696" cm="1">
        <f t="array" aca="1" ref="PD180" ca="1">INDIRECT(PD$203&amp;ROW())*PD$205</f>
        <v>0.73419999999999996</v>
      </c>
      <c r="PE180" s="696" cm="1">
        <f t="array" aca="1" ref="PE180" ca="1">INDIRECT(PE$203&amp;ROW())*PE$205</f>
        <v>0</v>
      </c>
      <c r="PF180" s="696" cm="1">
        <f t="array" aca="1" ref="PF180" ca="1">INDIRECT(PF$203&amp;ROW())*PF$205</f>
        <v>1.3308</v>
      </c>
      <c r="PG180" s="696" cm="1">
        <f t="array" aca="1" ref="PG180" ca="1">IF(INDIRECT(PG$203&amp;ROW())="-",0,INDIRECT(PG$203&amp;ROW())*PG$205)</f>
        <v>0.44791250000000005</v>
      </c>
      <c r="PH180" s="696" cm="1">
        <f t="array" aca="1" ref="PH180" ca="1">INDIRECT(PH$203&amp;ROW())*PH$205</f>
        <v>0</v>
      </c>
      <c r="PI180" s="696" cm="1">
        <f t="array" aca="1" ref="PI180" ca="1">INDIRECT(PI$203&amp;ROW())*PI$205</f>
        <v>0.60729999999999995</v>
      </c>
      <c r="PJ180" s="696" cm="1">
        <f t="array" aca="1" ref="PJ180" ca="1">INDIRECT(PJ$203&amp;ROW())*PJ$205</f>
        <v>0</v>
      </c>
      <c r="PK180" s="696" cm="1">
        <f t="array" aca="1" ref="PK180" ca="1">IF($PJ180=0,0,INDIRECT(PK$203&amp;ROW())*PK$205)</f>
        <v>0</v>
      </c>
      <c r="PL180" s="696" cm="1">
        <f t="array" aca="1" ref="PL180" ca="1">IF($MPE180=0,0,INDIRECT(PL$203&amp;ROW())*PL$205)</f>
        <v>0</v>
      </c>
      <c r="PM180" s="696" cm="1">
        <f t="array" aca="1" ref="PM180" ca="1">IF($MPE180=0,0,INDIRECT(PM$203&amp;ROW())*PM$205)</f>
        <v>0</v>
      </c>
      <c r="PN180" s="696" cm="1">
        <f t="array" aca="1" ref="PN180" ca="1">IF($PJ180=0,0,INDIRECT(PN$203&amp;ROW())*PN$205)</f>
        <v>0</v>
      </c>
      <c r="PO180" s="696" cm="1">
        <f t="array" aca="1" ref="PO180" ca="1">INDIRECT(PO$203&amp;ROW())*PO$205</f>
        <v>0</v>
      </c>
      <c r="PP180" s="696" cm="1">
        <f t="array" aca="1" ref="PP180" ca="1">IF($PO180=0,0,INDIRECT(PP$203&amp;ROW())*PP$205)</f>
        <v>0</v>
      </c>
      <c r="PQ180" s="696" cm="1">
        <f t="array" aca="1" ref="PQ180" ca="1">IF($PO180=0,0,INDIRECT(PQ$203&amp;ROW())*PQ$205)</f>
        <v>0</v>
      </c>
      <c r="PR180" s="696" cm="1">
        <f t="array" aca="1" ref="PR180" ca="1">INDIRECT(PR$203&amp;ROW())*PR$205</f>
        <v>0</v>
      </c>
      <c r="PS180" s="696" cm="1">
        <f t="array" aca="1" ref="PS180" ca="1">INDIRECT(PS$203&amp;ROW())*PS$205</f>
        <v>0</v>
      </c>
      <c r="PT180" s="696" cm="1">
        <f t="array" aca="1" ref="PT180" ca="1">INDIRECT(PT$203&amp;ROW())*PT$205</f>
        <v>0</v>
      </c>
      <c r="PU180" s="696" cm="1">
        <f t="array" aca="1" ref="PU180" ca="1">INDIRECT(PU$203&amp;ROW())*PU$205</f>
        <v>1.7696999999999998</v>
      </c>
      <c r="PV180" s="696" cm="1">
        <f t="array" aca="1" ref="PV180" ca="1">INDIRECT(PV$203&amp;ROW())*PV$205</f>
        <v>0</v>
      </c>
      <c r="PW180" s="696" cm="1">
        <f t="array" aca="1" ref="PW180" ca="1">INDIRECT(PW$203&amp;ROW())*PW$205</f>
        <v>1.0658000000000001</v>
      </c>
      <c r="PX180" s="696" cm="1">
        <f t="array" aca="1" ref="PX180" ca="1">INDIRECT(PX$203&amp;ROW())*PX$205</f>
        <v>0</v>
      </c>
      <c r="PY180" s="696" cm="1">
        <f t="array" aca="1" ref="PY180" ca="1">INDIRECT(PY$203&amp;ROW())*PY$205</f>
        <v>0</v>
      </c>
      <c r="PZ180" s="696" cm="1">
        <f t="array" aca="1" ref="PZ180" ca="1">INDIRECT(PZ$203&amp;ROW())*PZ$205</f>
        <v>0.17430000000000001</v>
      </c>
      <c r="QA180" s="696" cm="1">
        <f t="array" aca="1" ref="QA180" ca="1">INDIRECT(QA$203&amp;ROW())*QA$205</f>
        <v>0.31659999999999999</v>
      </c>
      <c r="QB180" s="696" cm="1">
        <f t="array" aca="1" ref="QB180" ca="1">INDIRECT(QB$203&amp;ROW())*QB$205</f>
        <v>0</v>
      </c>
      <c r="QC180" s="696" cm="1">
        <f t="array" aca="1" ref="QC180" ca="1">INDIRECT(QC$203&amp;ROW())*QC$205</f>
        <v>0.71299999999999997</v>
      </c>
      <c r="QD180" s="696" cm="1">
        <f t="array" aca="1" ref="QD180" ca="1">IF(INDIRECT(QD$203&amp;ROW())="-",0,INDIRECT(QD$203&amp;ROW())*QD$205)</f>
        <v>0.32995593000000001</v>
      </c>
      <c r="QE180" s="696" cm="1">
        <f t="array" aca="1" ref="QE180" ca="1">INDIRECT(QE$203&amp;ROW())*QE$205</f>
        <v>0</v>
      </c>
      <c r="QF180" s="696" cm="1">
        <f t="array" aca="1" ref="QF180" ca="1">INDIRECT(QF$203&amp;ROW())*QF$205</f>
        <v>0</v>
      </c>
      <c r="QG180" s="696" cm="1">
        <f t="array" aca="1" ref="QG180" ca="1">INDIRECT(QG$203&amp;ROW())*QG$205</f>
        <v>0</v>
      </c>
      <c r="QI180" s="606" t="s">
        <v>8746</v>
      </c>
      <c r="QJ180" s="700" t="str">
        <f t="shared" ca="1" si="297"/>
        <v>C</v>
      </c>
      <c r="QK180" s="701">
        <f t="shared" ca="1" si="313"/>
        <v>0.26281688260859504</v>
      </c>
      <c r="QL180" s="705">
        <f t="shared" ca="1" si="370"/>
        <v>0.22084933097383713</v>
      </c>
      <c r="QM180" s="696">
        <f t="shared" ca="1" si="371"/>
        <v>0.3497485965791074</v>
      </c>
      <c r="QN180" s="696">
        <f t="shared" ca="1" si="300"/>
        <v>4.9140238175774037E-2</v>
      </c>
      <c r="QO180" s="697">
        <f t="shared" ca="1" si="301"/>
        <v>0.43152936470566172</v>
      </c>
      <c r="QP180" s="696" cm="1">
        <f t="array" aca="1" ref="QP180" ca="1">INDIRECT(QP$203&amp;ROW())*QP$205</f>
        <v>0</v>
      </c>
      <c r="QQ180" s="696" cm="1">
        <f t="array" aca="1" ref="QQ180" ca="1">INDIRECT(QQ$203&amp;ROW())*QQ$205</f>
        <v>0</v>
      </c>
      <c r="QR180" s="696" cm="1">
        <f t="array" aca="1" ref="QR180" ca="1">INDIRECT(QR$203&amp;ROW())*QR$205</f>
        <v>0</v>
      </c>
      <c r="QS180" s="696" cm="1">
        <f t="array" aca="1" ref="QS180" ca="1">INDIRECT(QS$203&amp;ROW())*QS$205</f>
        <v>0.22471360933801068</v>
      </c>
      <c r="QT180" s="696" cm="1">
        <f t="array" aca="1" ref="QT180" ca="1">INDIRECT(QT$203&amp;ROW())*QT$205</f>
        <v>0</v>
      </c>
      <c r="QU180" s="696" cm="1">
        <f t="array" aca="1" ref="QU180" ca="1">INDIRECT(QU$203&amp;ROW())*QU$205</f>
        <v>0</v>
      </c>
      <c r="QV180" s="696" cm="1">
        <f t="array" aca="1" ref="QV180" ca="1">INDIRECT(QV$203&amp;ROW())*QV$205</f>
        <v>0.24117831443907087</v>
      </c>
      <c r="QW180" s="696" cm="1">
        <f t="array" aca="1" ref="QW180" ca="1">INDIRECT(QW$203&amp;ROW())*QW$205</f>
        <v>0</v>
      </c>
      <c r="QX180" s="696" cm="1">
        <f t="array" aca="1" ref="QX180" ca="1">INDIRECT(QX$203&amp;ROW())*QX$205</f>
        <v>0</v>
      </c>
      <c r="QY180" s="696" cm="1">
        <f t="array" aca="1" ref="QY180" ca="1">INDIRECT(QY$203&amp;ROW())*QY$205</f>
        <v>9.0268316756905984E-2</v>
      </c>
      <c r="QZ180" s="696" cm="1">
        <f t="array" aca="1" ref="QZ180" ca="1">INDIRECT(QZ$203&amp;ROW())*QZ$205</f>
        <v>0.27613248380770827</v>
      </c>
      <c r="RA180" s="696" cm="1">
        <f t="array" aca="1" ref="RA180" ca="1">INDIRECT(RA$203&amp;ROW())*RA$205</f>
        <v>0</v>
      </c>
      <c r="RB180" s="696" cm="1">
        <f t="array" aca="1" ref="RB180" ca="1">INDIRECT(RB$203&amp;ROW())*RB$205</f>
        <v>0</v>
      </c>
      <c r="RC180" s="696" cm="1">
        <f t="array" aca="1" ref="RC180" ca="1">IF(INDIRECT(RC$203&amp;ROW())="-",0,INDIRECT(RC$203&amp;ROW())*RC$205)</f>
        <v>2.1245661363316043E-2</v>
      </c>
      <c r="RD180" s="696" cm="1">
        <f t="array" aca="1" ref="RD180" ca="1">INDIRECT(RD$203&amp;ROW())*RD$205</f>
        <v>0</v>
      </c>
      <c r="RE180" s="696" cm="1">
        <f t="array" aca="1" ref="RE180" ca="1">IF(INDIRECT(RE$203&amp;ROW())="-",0,INDIRECT(RE$203&amp;ROW())*RE$205)</f>
        <v>3.1644519865968924E-2</v>
      </c>
      <c r="RF180" s="705" cm="1">
        <f t="array" aca="1" ref="RF180" ca="1">INDIRECT(RF$203&amp;ROW())*RF$205</f>
        <v>5.3068994403248027E-2</v>
      </c>
      <c r="RG180" s="696" cm="1">
        <f t="array" aca="1" ref="RG180" ca="1">INDIRECT(RG$203&amp;ROW())*RG$205</f>
        <v>0.13825233454180202</v>
      </c>
      <c r="RH180" s="696" cm="1">
        <f t="array" aca="1" ref="RH180" ca="1">INDIRECT(RH$203&amp;ROW())*RH$205</f>
        <v>2.9193840390272292E-2</v>
      </c>
      <c r="RI180" s="696" cm="1">
        <f t="array" aca="1" ref="RI180" ca="1">INDIRECT(RI$203&amp;ROW())*RI$205</f>
        <v>0</v>
      </c>
      <c r="RJ180" s="696" cm="1">
        <f t="array" aca="1" ref="RJ180" ca="1">INDIRECT(RJ$203&amp;ROW())*RJ$205</f>
        <v>0.12226723336432462</v>
      </c>
      <c r="RK180" s="696" cm="1">
        <f t="array" aca="1" ref="RK180" ca="1">IF(INDIRECT(RK$203&amp;ROW())="-",0,INDIRECT(RK$203&amp;ROW())*RK$205)</f>
        <v>3.0929816461884346E-2</v>
      </c>
      <c r="RL180" s="696" cm="1">
        <f t="array" aca="1" ref="RL180" ca="1">INDIRECT(RL$203&amp;ROW())*RL$205</f>
        <v>0</v>
      </c>
      <c r="RM180" s="696" cm="1">
        <f t="array" aca="1" ref="RM180" ca="1">INDIRECT(RM$203&amp;ROW())*RM$205</f>
        <v>1.4993730364766381E-2</v>
      </c>
      <c r="RN180" s="696" cm="1">
        <f t="array" aca="1" ref="RN180" ca="1">INDIRECT(RN$203&amp;ROW())*RN$205</f>
        <v>0</v>
      </c>
      <c r="RO180" s="696" cm="1">
        <f t="array" aca="1" ref="RO180" ca="1">IF($RN180=0,0,INDIRECT(RO$203&amp;ROW())*RO$205)</f>
        <v>0</v>
      </c>
      <c r="RP180" s="696" cm="1">
        <f t="array" aca="1" ref="RP180" ca="1">IF($RN180=0,0,INDIRECT(RP$203&amp;ROW())*RP$205)</f>
        <v>0</v>
      </c>
      <c r="RQ180" s="696" cm="1">
        <f t="array" aca="1" ref="RQ180" ca="1">IF($RN180=0,0,INDIRECT(RQ$203&amp;ROW())*RQ$205)</f>
        <v>0</v>
      </c>
      <c r="RR180" s="696" cm="1">
        <f t="array" aca="1" ref="RR180" ca="1">IF($RN180=0,0,INDIRECT(RR$203&amp;ROW())*RR$205)</f>
        <v>0</v>
      </c>
      <c r="RS180" s="696" cm="1">
        <f t="array" aca="1" ref="RS180" ca="1">INDIRECT(RS$203&amp;ROW())*RS$205</f>
        <v>0</v>
      </c>
      <c r="RT180" s="696" cm="1">
        <f t="array" aca="1" ref="RT180" ca="1">IF($RS180=0,0,INDIRECT(RT$203&amp;ROW())*RT$205)</f>
        <v>0</v>
      </c>
      <c r="RU180" s="696" cm="1">
        <f t="array" aca="1" ref="RU180" ca="1">IF($RS180=0,0,INDIRECT(RU$203&amp;ROW())*RU$205)</f>
        <v>0</v>
      </c>
      <c r="RV180" s="696" cm="1">
        <f t="array" aca="1" ref="RV180" ca="1">INDIRECT(RV$203&amp;ROW())*RV$205</f>
        <v>0</v>
      </c>
      <c r="RW180" s="696" cm="1">
        <f t="array" aca="1" ref="RW180" ca="1">INDIRECT(RW$203&amp;ROW())*RW$205</f>
        <v>0</v>
      </c>
      <c r="RX180" s="696" cm="1">
        <f t="array" aca="1" ref="RX180" ca="1">INDIRECT(RX$203&amp;ROW())*RX$205</f>
        <v>0</v>
      </c>
      <c r="RY180" s="696" cm="1">
        <f t="array" aca="1" ref="RY180" ca="1">INDIRECT(RY$203&amp;ROW())*RY$205</f>
        <v>8.4396695370290389E-2</v>
      </c>
      <c r="RZ180" s="696" cm="1">
        <f t="array" aca="1" ref="RZ180" ca="1">INDIRECT(RZ$203&amp;ROW())*RZ$205</f>
        <v>0</v>
      </c>
      <c r="SA180" s="696" cm="1">
        <f t="array" aca="1" ref="SA180" ca="1">INDIRECT(SA$203&amp;ROW())*SA$205</f>
        <v>0.20458618579029147</v>
      </c>
      <c r="SB180" s="696" cm="1">
        <f t="array" aca="1" ref="SB180" ca="1">INDIRECT(SB$203&amp;ROW())*SB$205</f>
        <v>0</v>
      </c>
      <c r="SC180" s="696" cm="1">
        <f t="array" aca="1" ref="SC180" ca="1">INDIRECT(SC$203&amp;ROW())*SC$205</f>
        <v>0</v>
      </c>
      <c r="SD180" s="696" cm="1">
        <f t="array" aca="1" ref="SD180" ca="1">INDIRECT(SD$203&amp;ROW())*SD$205</f>
        <v>0.3072993885784252</v>
      </c>
      <c r="SE180" s="696" cm="1">
        <f t="array" aca="1" ref="SE180" ca="1">INDIRECT(SE$203&amp;ROW())*SE$205</f>
        <v>0.2585618210787391</v>
      </c>
      <c r="SF180" s="696" cm="1">
        <f t="array" aca="1" ref="SF180" ca="1">INDIRECT(SF$203&amp;ROW())*SF$205</f>
        <v>0</v>
      </c>
      <c r="SG180" s="696" cm="1">
        <f t="array" aca="1" ref="SG180" ca="1">INDIRECT(SG$203&amp;ROW())*SG$205</f>
        <v>3.7383921954634941E-2</v>
      </c>
      <c r="SH180" s="696" cm="1">
        <f t="array" aca="1" ref="SH180" ca="1">IF(INDIRECT(SH$203&amp;ROW())="-",0,INDIRECT(SH$203&amp;ROW())*SH$205)</f>
        <v>4.2274794975198794E-2</v>
      </c>
      <c r="SI180" s="696" cm="1">
        <f t="array" aca="1" ref="SI180" ca="1">INDIRECT(SI$203&amp;ROW())*SI$205</f>
        <v>0</v>
      </c>
      <c r="SJ180" s="696" cm="1">
        <f t="array" aca="1" ref="SJ180" ca="1">INDIRECT(SJ$203&amp;ROW())*SJ$205</f>
        <v>0</v>
      </c>
      <c r="SK180" s="696" cm="1">
        <f t="array" aca="1" ref="SK180" ca="1">INDIRECT(SK$203&amp;ROW())*SK$205</f>
        <v>0</v>
      </c>
      <c r="SN180" s="606" t="s">
        <v>8746</v>
      </c>
      <c r="SO180" s="707" cm="1">
        <f t="array" aca="1" ref="SO180" ca="1">INDIRECT(SO$203&amp;ROW())*SO$205</f>
        <v>0</v>
      </c>
      <c r="SP180" s="707" cm="1">
        <f t="array" aca="1" ref="SP180" ca="1">INDIRECT(SP$203&amp;ROW())*SP$205</f>
        <v>0</v>
      </c>
      <c r="SQ180" s="707" cm="1">
        <f t="array" aca="1" ref="SQ180" ca="1">INDIRECT(SQ$203&amp;ROW())*SQ$205</f>
        <v>0</v>
      </c>
      <c r="SR180" s="707" cm="1">
        <f t="array" aca="1" ref="SR180" ca="1">INDIRECT(SR$203&amp;ROW())*SR$205</f>
        <v>3</v>
      </c>
      <c r="SS180" s="707" cm="1">
        <f t="array" aca="1" ref="SS180" ca="1">INDIRECT(SS$203&amp;ROW())*SS$205</f>
        <v>0</v>
      </c>
      <c r="ST180" s="707" cm="1">
        <f t="array" aca="1" ref="ST180" ca="1">INDIRECT(ST$203&amp;ROW())*ST$205</f>
        <v>0</v>
      </c>
      <c r="SU180" s="707" cm="1">
        <f t="array" aca="1" ref="SU180" ca="1">INDIRECT(SU$203&amp;ROW())*SU$205</f>
        <v>3</v>
      </c>
      <c r="SV180" s="707" cm="1">
        <f t="array" aca="1" ref="SV180" ca="1">INDIRECT(SV$203&amp;ROW())*SV$205</f>
        <v>0</v>
      </c>
      <c r="SW180" s="707" cm="1">
        <f t="array" aca="1" ref="SW180" ca="1">INDIRECT(SW$203&amp;ROW())*SW$205</f>
        <v>0</v>
      </c>
      <c r="SX180" s="707" cm="1">
        <f t="array" aca="1" ref="SX180" ca="1">INDIRECT(SX$203&amp;ROW())*SX$205</f>
        <v>2</v>
      </c>
      <c r="SY180" s="707" cm="1">
        <f t="array" aca="1" ref="SY180" ca="1">INDIRECT(SY$203&amp;ROW())*SY$205</f>
        <v>3</v>
      </c>
      <c r="SZ180" s="707" cm="1">
        <f t="array" aca="1" ref="SZ180" ca="1">INDIRECT(SZ$203&amp;ROW())*SZ$205</f>
        <v>0</v>
      </c>
      <c r="TA180" s="707" cm="1">
        <f t="array" aca="1" ref="TA180" ca="1">INDIRECT(TA$203&amp;ROW())*TA$205</f>
        <v>0</v>
      </c>
      <c r="TB180" s="696" cm="1">
        <f t="array" aca="1" ref="TB180" ca="1">IF(INDIRECT(TB$203&amp;ROW())="-",0,INDIRECT(TB$203&amp;ROW())*TB$205)</f>
        <v>0.25319999999999998</v>
      </c>
      <c r="TC180" s="707" cm="1">
        <f t="array" aca="1" ref="TC180" ca="1">INDIRECT(TC$203&amp;ROW())*TC$205</f>
        <v>0</v>
      </c>
      <c r="TD180" s="696" cm="1">
        <f t="array" aca="1" ref="TD180" ca="1">IF(INDIRECT(TD$203&amp;ROW())="-",0,INDIRECT(TD$203&amp;ROW())*TD$205)</f>
        <v>0.5</v>
      </c>
      <c r="TE180" s="732" cm="1">
        <f t="array" aca="1" ref="TE180" ca="1">INDIRECT(TE$203&amp;ROW())*TE$205</f>
        <v>1</v>
      </c>
      <c r="TF180" s="707" cm="1">
        <f t="array" aca="1" ref="TF180" ca="1">INDIRECT(TF$203&amp;ROW())*TF$205</f>
        <v>1</v>
      </c>
      <c r="TG180" s="707" cm="1">
        <f t="array" aca="1" ref="TG180" ca="1">INDIRECT(TG$203&amp;ROW())*TG$205</f>
        <v>1</v>
      </c>
      <c r="TH180" s="707" cm="1">
        <f t="array" aca="1" ref="TH180" ca="1">INDIRECT(TH$203&amp;ROW())*TH$205</f>
        <v>0</v>
      </c>
      <c r="TI180" s="707" cm="1">
        <f t="array" aca="1" ref="TI180" ca="1">INDIRECT(TI$203&amp;ROW())*TI$205</f>
        <v>2</v>
      </c>
      <c r="TJ180" s="696" cm="1">
        <f t="array" aca="1" ref="TJ180" ca="1">IF(INDIRECT(TJ$203&amp;ROW())="-",0,INDIRECT(TJ$203&amp;ROW())*TJ$205)</f>
        <v>0.51190000000000002</v>
      </c>
      <c r="TK180" s="707" cm="1">
        <f t="array" aca="1" ref="TK180" ca="1">INDIRECT(TK$203&amp;ROW())*TK$205</f>
        <v>0</v>
      </c>
      <c r="TL180" s="707" cm="1">
        <f t="array" aca="1" ref="TL180" ca="1">INDIRECT(TL$203&amp;ROW())*TL$205</f>
        <v>1</v>
      </c>
      <c r="TM180" s="707" cm="1">
        <f t="array" aca="1" ref="TM180" ca="1">INDIRECT(TM$203&amp;ROW())*TM$205</f>
        <v>0</v>
      </c>
      <c r="TN180" s="707" cm="1">
        <f t="array" aca="1" ref="TN180" ca="1">IF($TM180=0,0,INDIRECT(TN$203&amp;ROW())*TN$205)</f>
        <v>0</v>
      </c>
      <c r="TO180" s="707" cm="1">
        <f t="array" aca="1" ref="TO180" ca="1">IF($TM180=0,0,INDIRECT(TO$203&amp;ROW())*TO$205)</f>
        <v>0</v>
      </c>
      <c r="TP180" s="707" cm="1">
        <f t="array" aca="1" ref="TP180" ca="1">IF($TM180=0,0,INDIRECT(TP$203&amp;ROW())*TP$205)</f>
        <v>0</v>
      </c>
      <c r="TQ180" s="707" cm="1">
        <f t="array" aca="1" ref="TQ180" ca="1">IF($TM180=0,0,INDIRECT(TQ$203&amp;ROW())*TQ$205)</f>
        <v>0</v>
      </c>
      <c r="TR180" s="707" cm="1">
        <f t="array" aca="1" ref="TR180" ca="1">INDIRECT(TR$203&amp;ROW())*TR$205</f>
        <v>0</v>
      </c>
      <c r="TS180" s="707" cm="1">
        <f t="array" aca="1" ref="TS180" ca="1">IF($TR180=0,0,INDIRECT(TS$203&amp;ROW())*TS$205)</f>
        <v>0</v>
      </c>
      <c r="TT180" s="707" cm="1">
        <f t="array" aca="1" ref="TT180" ca="1">IF($TR180=0,0,INDIRECT(TT$203&amp;ROW())*TT$205)</f>
        <v>0</v>
      </c>
      <c r="TU180" s="707" cm="1">
        <f t="array" aca="1" ref="TU180" ca="1">INDIRECT(TU$203&amp;ROW())*TU$205</f>
        <v>0</v>
      </c>
      <c r="TV180" s="707" cm="1">
        <f t="array" aca="1" ref="TV180" ca="1">INDIRECT(TV$203&amp;ROW())*TV$205</f>
        <v>0</v>
      </c>
      <c r="TW180" s="707" cm="1">
        <f t="array" aca="1" ref="TW180" ca="1">INDIRECT(TW$203&amp;ROW())*TW$205</f>
        <v>0</v>
      </c>
      <c r="TX180" s="707" cm="1">
        <f t="array" aca="1" ref="TX180" ca="1">INDIRECT(TX$203&amp;ROW())*TX$205</f>
        <v>3</v>
      </c>
      <c r="TY180" s="707" cm="1">
        <f t="array" aca="1" ref="TY180" ca="1">INDIRECT(TY$203&amp;ROW())*TY$205</f>
        <v>0</v>
      </c>
      <c r="TZ180" s="707" cm="1">
        <f t="array" aca="1" ref="TZ180" ca="1">INDIRECT(TZ$203&amp;ROW())*TZ$205</f>
        <v>2</v>
      </c>
      <c r="UA180" s="707" cm="1">
        <f t="array" aca="1" ref="UA180" ca="1">INDIRECT(UA$203&amp;ROW())*UA$205</f>
        <v>0</v>
      </c>
      <c r="UB180" s="707" cm="1">
        <f t="array" aca="1" ref="UB180" ca="1">INDIRECT(UB$203&amp;ROW())*UB$205</f>
        <v>0</v>
      </c>
      <c r="UC180" s="707" cm="1">
        <f t="array" aca="1" ref="UC180" ca="1">INDIRECT(UC$203&amp;ROW())*UC$205</f>
        <v>1</v>
      </c>
      <c r="UD180" s="707" cm="1">
        <f t="array" aca="1" ref="UD180" ca="1">INDIRECT(UD$203&amp;ROW())*UD$205</f>
        <v>1</v>
      </c>
      <c r="UE180" s="707" cm="1">
        <f t="array" aca="1" ref="UE180" ca="1">INDIRECT(UE$203&amp;ROW())*UE$205</f>
        <v>0</v>
      </c>
      <c r="UF180" s="707" cm="1">
        <f t="array" aca="1" ref="UF180" ca="1">INDIRECT(UF$203&amp;ROW())*UF$205</f>
        <v>1</v>
      </c>
      <c r="UG180" s="696" cm="1">
        <f t="array" aca="1" ref="UG180" ca="1">IF(INDIRECT(UG$203&amp;ROW())="-",0,INDIRECT(UG$203&amp;ROW())*UG$205)</f>
        <v>0.5373</v>
      </c>
      <c r="UH180" s="707" cm="1">
        <f t="array" aca="1" ref="UH180" ca="1">INDIRECT(UH$203&amp;ROW())*UH$205</f>
        <v>0</v>
      </c>
      <c r="UI180" s="707" cm="1">
        <f t="array" aca="1" ref="UI180" ca="1">INDIRECT(UI$203&amp;ROW())*UI$205</f>
        <v>0</v>
      </c>
      <c r="UJ180" s="707" cm="1">
        <f t="array" aca="1" ref="UJ180" ca="1">INDIRECT(UJ$203&amp;ROW())*UJ$205</f>
        <v>0</v>
      </c>
      <c r="UM180" s="606" t="s">
        <v>8746</v>
      </c>
      <c r="UN180" s="616">
        <f t="shared" ca="1" si="376"/>
        <v>-0.97111609266078391</v>
      </c>
      <c r="UO180" s="616">
        <f t="shared" ca="1" si="376"/>
        <v>-0.6225347970107441</v>
      </c>
      <c r="UP180" s="616">
        <f t="shared" ca="1" si="376"/>
        <v>-0.88618201963763954</v>
      </c>
      <c r="UQ180" s="616">
        <f t="shared" ca="1" si="376"/>
        <v>0.29355872991449461</v>
      </c>
      <c r="UR180" s="616">
        <f t="shared" ca="1" si="376"/>
        <v>-1.7347822393597188</v>
      </c>
      <c r="US180" s="616">
        <f t="shared" ca="1" si="376"/>
        <v>-2.5790572453345928</v>
      </c>
      <c r="UT180" s="616">
        <f t="shared" ca="1" si="376"/>
        <v>0.30690415393182785</v>
      </c>
      <c r="UU180" s="616">
        <f t="shared" ca="1" si="376"/>
        <v>-2.7006681232545957</v>
      </c>
      <c r="UV180" s="616">
        <f t="shared" ca="1" si="376"/>
        <v>-2.9818796741717466</v>
      </c>
      <c r="UW180" s="616">
        <f t="shared" ca="1" si="376"/>
        <v>-0.27258314758863444</v>
      </c>
      <c r="UX180" s="616">
        <f t="shared" ca="1" si="376"/>
        <v>0.28247365722383649</v>
      </c>
      <c r="UY180" s="616">
        <f t="shared" ca="1" si="376"/>
        <v>-0.67270887390575207</v>
      </c>
      <c r="UZ180" s="616">
        <f t="shared" ca="1" si="376"/>
        <v>-0.80238258590915801</v>
      </c>
      <c r="VA180" s="616">
        <f t="shared" ca="1" si="376"/>
        <v>-1.1303049756349461</v>
      </c>
      <c r="VB180" s="616">
        <f t="shared" ca="1" si="376"/>
        <v>-0.76400504167427041</v>
      </c>
      <c r="VC180" s="616">
        <f t="shared" ca="1" si="376"/>
        <v>-0.24796716589868012</v>
      </c>
      <c r="VD180" s="616">
        <f t="shared" ca="1" si="375"/>
        <v>-0.36208520652341147</v>
      </c>
      <c r="VE180" s="616">
        <f t="shared" ca="1" si="375"/>
        <v>-1.5404904907201931</v>
      </c>
      <c r="VF180" s="616">
        <f t="shared" ca="1" si="375"/>
        <v>-0.81480937927278907</v>
      </c>
      <c r="VG180" s="616">
        <f t="shared" ca="1" si="375"/>
        <v>-0.89462372206681784</v>
      </c>
      <c r="VH180" s="616">
        <f t="shared" ca="1" si="375"/>
        <v>-0.12784420028857393</v>
      </c>
      <c r="VI180" s="616">
        <f t="shared" ca="1" si="375"/>
        <v>-0.21504278115964809</v>
      </c>
      <c r="VJ180" s="616">
        <f t="shared" ca="1" si="375"/>
        <v>-0.90132677458943244</v>
      </c>
      <c r="VK180" s="616">
        <f t="shared" ca="1" si="375"/>
        <v>-0.49937453713488217</v>
      </c>
      <c r="VL180" s="616">
        <f t="shared" ca="1" si="375"/>
        <v>-0.83864555511817418</v>
      </c>
      <c r="VM180" s="616">
        <f t="shared" ca="1" si="375"/>
        <v>-0.57201237404204519</v>
      </c>
      <c r="VN180" s="616">
        <f t="shared" ca="1" si="375"/>
        <v>-0.62639799545694341</v>
      </c>
      <c r="VO180" s="616">
        <f t="shared" ca="1" si="375"/>
        <v>-0.42150866262694142</v>
      </c>
      <c r="VP180" s="616">
        <f t="shared" ca="1" si="338"/>
        <v>-0.46221149066820022</v>
      </c>
      <c r="VQ180" s="616">
        <f t="shared" ca="1" si="338"/>
        <v>-0.77889442244162177</v>
      </c>
      <c r="VR180" s="616">
        <f t="shared" ca="1" si="338"/>
        <v>-0.64202286734458469</v>
      </c>
      <c r="VS180" s="616">
        <f t="shared" ca="1" si="338"/>
        <v>-0.40481357988865657</v>
      </c>
      <c r="VT180" s="616">
        <f t="shared" ca="1" si="338"/>
        <v>-0.3878135405833677</v>
      </c>
      <c r="VU180" s="616">
        <f t="shared" ca="1" si="338"/>
        <v>-0.82130507758946303</v>
      </c>
      <c r="VV180" s="616">
        <f t="shared" ca="1" si="338"/>
        <v>-0.64337789451099625</v>
      </c>
      <c r="VW180" s="616">
        <f t="shared" ca="1" si="338"/>
        <v>0.66845613582062358</v>
      </c>
      <c r="VX180" s="616">
        <f t="shared" ref="VX180:WI200" ca="1" si="386">(TY180-VX$203)/VX$204</f>
        <v>-0.78524029103755877</v>
      </c>
      <c r="VY180" s="616">
        <f t="shared" ca="1" si="386"/>
        <v>0.70583605694264007</v>
      </c>
      <c r="VZ180" s="616">
        <f t="shared" ca="1" si="386"/>
        <v>-1.5555141459162816</v>
      </c>
      <c r="WA180" s="616">
        <f t="shared" ca="1" si="386"/>
        <v>-1.1483025824394326</v>
      </c>
      <c r="WB180" s="616">
        <f t="shared" ca="1" si="386"/>
        <v>0.33435322352896929</v>
      </c>
      <c r="WC180" s="616">
        <f t="shared" ca="1" si="386"/>
        <v>0.47817673461028487</v>
      </c>
      <c r="WD180" s="616">
        <f t="shared" ca="1" si="347"/>
        <v>-1.3395773314157267</v>
      </c>
      <c r="WE180" s="616">
        <f t="shared" ca="1" si="347"/>
        <v>-0.51774030365192614</v>
      </c>
      <c r="WF180" s="616">
        <f t="shared" ca="1" si="347"/>
        <v>-0.77500652221110999</v>
      </c>
      <c r="WG180" s="616">
        <f t="shared" ca="1" si="347"/>
        <v>-1.008197359876486</v>
      </c>
      <c r="WH180" s="616">
        <f t="shared" ca="1" si="347"/>
        <v>-1.0816125322340113</v>
      </c>
      <c r="WI180" s="627">
        <f t="shared" ca="1" si="347"/>
        <v>-0.9831420375936909</v>
      </c>
      <c r="WL180" s="606" t="s">
        <v>8746</v>
      </c>
      <c r="WM180" s="700" t="str">
        <f t="shared" ca="1" si="321"/>
        <v>C</v>
      </c>
      <c r="WN180" s="479">
        <f t="shared" ca="1" si="322"/>
        <v>0.27214350048428265</v>
      </c>
      <c r="WO180" s="495">
        <f t="shared" ca="1" si="372"/>
        <v>0.27350653868218966</v>
      </c>
      <c r="WP180" s="458">
        <f t="shared" ca="1" si="372"/>
        <v>0.42876162590820172</v>
      </c>
      <c r="WQ180" s="458">
        <f t="shared" ca="1" si="372"/>
        <v>0.13381111425850045</v>
      </c>
      <c r="WR180" s="459">
        <f t="shared" ca="1" si="372"/>
        <v>0.25249472308823867</v>
      </c>
      <c r="WS180" s="495">
        <f t="shared" ca="1" si="323"/>
        <v>-1.0332267300232092</v>
      </c>
      <c r="WT180" s="458">
        <f t="shared" ca="1" si="324"/>
        <v>-0.64514404744562892</v>
      </c>
      <c r="WU180" s="458">
        <f t="shared" ca="1" si="325"/>
        <v>-0.56971157619559909</v>
      </c>
      <c r="WV180" s="459">
        <f t="shared" ca="1" si="326"/>
        <v>-0.68295213360431628</v>
      </c>
      <c r="WW180" s="484">
        <f t="shared" ca="1" si="352"/>
        <v>-0.7262006140917342</v>
      </c>
      <c r="WX180" s="484">
        <f t="shared" ca="1" si="352"/>
        <v>-0.37545073607717977</v>
      </c>
      <c r="WY180" s="484">
        <f t="shared" ca="1" si="352"/>
        <v>-0.64522912849816527</v>
      </c>
      <c r="WZ180" s="484">
        <f t="shared" ca="1" si="352"/>
        <v>0.10559307515024371</v>
      </c>
      <c r="XA180" s="484">
        <f t="shared" ca="1" si="352"/>
        <v>-0.91544458771012349</v>
      </c>
      <c r="XB180" s="484">
        <f t="shared" ca="1" si="352"/>
        <v>-1.3625159427102653</v>
      </c>
      <c r="XC180" s="484">
        <f t="shared" ca="1" si="352"/>
        <v>0.14467461816346364</v>
      </c>
      <c r="XD180" s="484">
        <f t="shared" ca="1" si="348"/>
        <v>-1.3851726804172821</v>
      </c>
      <c r="XE180" s="484">
        <f t="shared" ca="1" si="348"/>
        <v>-1.4638047320509104</v>
      </c>
      <c r="XF180" s="484">
        <f t="shared" ca="1" si="348"/>
        <v>-0.17540725547328626</v>
      </c>
      <c r="XG180" s="484">
        <f t="shared" ca="1" si="348"/>
        <v>0.1145148206385433</v>
      </c>
      <c r="XH180" s="484">
        <f t="shared" ca="1" si="348"/>
        <v>-0.33958343954762366</v>
      </c>
      <c r="XI180" s="484">
        <f t="shared" ca="1" si="348"/>
        <v>-0.56078518929191046</v>
      </c>
      <c r="XJ180" s="484">
        <f t="shared" ca="1" si="348"/>
        <v>-0.80217744120812129</v>
      </c>
      <c r="XK180" s="484">
        <f t="shared" ca="1" si="348"/>
        <v>-0.54267278110123429</v>
      </c>
      <c r="XL180" s="484">
        <f t="shared" ca="1" si="348"/>
        <v>-0.21905419435489401</v>
      </c>
      <c r="XM180" s="484">
        <f t="shared" ca="1" si="348"/>
        <v>-0.27308466275995691</v>
      </c>
      <c r="XN180" s="484">
        <f t="shared" ca="1" si="348"/>
        <v>-1.0741840191791907</v>
      </c>
      <c r="XO180" s="484">
        <f t="shared" ca="1" si="348"/>
        <v>-0.59823304626208174</v>
      </c>
      <c r="XP180" s="484">
        <f t="shared" ca="1" si="348"/>
        <v>-0.57255918212276347</v>
      </c>
      <c r="XQ180" s="484">
        <f t="shared" ca="1" si="348"/>
        <v>-8.50675308720171E-2</v>
      </c>
      <c r="XR180" s="484">
        <f t="shared" ca="1" si="348"/>
        <v>-0.18816243351469208</v>
      </c>
      <c r="XS180" s="484">
        <f t="shared" ca="1" si="348"/>
        <v>-0.55611861992167977</v>
      </c>
      <c r="XT180" s="484">
        <f t="shared" ca="1" si="384"/>
        <v>-0.30327015640201394</v>
      </c>
      <c r="XU180" s="484">
        <f t="shared" ca="1" si="382"/>
        <v>-0.63720289277878872</v>
      </c>
      <c r="XV180" s="484">
        <f t="shared" ca="1" si="382"/>
        <v>-0.30179372854458303</v>
      </c>
      <c r="XW180" s="484">
        <f t="shared" ca="1" si="382"/>
        <v>-0.40427726626791127</v>
      </c>
      <c r="XX180" s="484">
        <f t="shared" ca="1" si="382"/>
        <v>-0.20379943838012618</v>
      </c>
      <c r="XY180" s="484">
        <f t="shared" ca="1" si="382"/>
        <v>-0.24303080179333969</v>
      </c>
      <c r="XZ180" s="484">
        <f t="shared" ca="1" si="382"/>
        <v>-0.56968338057380219</v>
      </c>
      <c r="YA180" s="484">
        <f t="shared" ca="1" si="382"/>
        <v>-0.43779539324227229</v>
      </c>
      <c r="YB180" s="484">
        <f t="shared" ca="1" si="358"/>
        <v>-0.21272953623148902</v>
      </c>
      <c r="YC180" s="484">
        <f t="shared" ca="1" si="359"/>
        <v>-0.17304240180829866</v>
      </c>
      <c r="YD180" s="484">
        <f t="shared" ca="1" si="360"/>
        <v>-0.6068623218308542</v>
      </c>
      <c r="YE180" s="484">
        <f t="shared" ca="1" si="361"/>
        <v>-0.46342509741627064</v>
      </c>
      <c r="YF180" s="484">
        <f t="shared" ca="1" si="362"/>
        <v>0.39432227452058582</v>
      </c>
      <c r="YG180" s="484">
        <f t="shared" ca="1" si="354"/>
        <v>-0.54699838673676349</v>
      </c>
      <c r="YH180" s="484">
        <f t="shared" ca="1" si="354"/>
        <v>0.3761400347447329</v>
      </c>
      <c r="YI180" s="484">
        <f t="shared" ca="1" si="354"/>
        <v>-0.91106463526316606</v>
      </c>
      <c r="YJ180" s="484">
        <f t="shared" ca="1" si="354"/>
        <v>-0.6812879221613154</v>
      </c>
      <c r="YK180" s="484">
        <f t="shared" ca="1" si="339"/>
        <v>5.8277766861099353E-2</v>
      </c>
      <c r="YL180" s="484">
        <f t="shared" ca="1" si="339"/>
        <v>0.15139075417761619</v>
      </c>
      <c r="YM180" s="484">
        <f t="shared" ca="1" si="339"/>
        <v>-1.0693845836691747</v>
      </c>
      <c r="YN180" s="484">
        <f t="shared" ca="1" si="339"/>
        <v>-0.3691488365038233</v>
      </c>
      <c r="YO180" s="484">
        <f t="shared" ca="1" si="339"/>
        <v>-0.47593150528984263</v>
      </c>
      <c r="YP180" s="484">
        <f t="shared" ca="1" si="339"/>
        <v>-0.53716755334219179</v>
      </c>
      <c r="YQ180" s="484">
        <f t="shared" ca="1" si="339"/>
        <v>-0.78352011835031787</v>
      </c>
      <c r="YR180" s="484">
        <f t="shared" ca="1" si="339"/>
        <v>-0.73715989978774943</v>
      </c>
      <c r="YU180" s="606" t="s">
        <v>8746</v>
      </c>
      <c r="YV180" s="700" t="str">
        <f t="shared" ca="1" si="304"/>
        <v>C</v>
      </c>
      <c r="YW180" s="479">
        <f t="shared" ca="1" si="327"/>
        <v>0.31798486683302751</v>
      </c>
      <c r="YX180" s="495">
        <f t="shared" ca="1" si="373"/>
        <v>0.27249999734621722</v>
      </c>
      <c r="YY180" s="458">
        <f t="shared" ca="1" si="373"/>
        <v>0.38191068412022472</v>
      </c>
      <c r="YZ180" s="458">
        <f t="shared" ca="1" si="373"/>
        <v>6.1295461069581544E-2</v>
      </c>
      <c r="ZA180" s="459">
        <f t="shared" ca="1" si="373"/>
        <v>0.55623332479608678</v>
      </c>
      <c r="ZB180" s="495">
        <f t="shared" ca="1" si="328"/>
        <v>-1.4546591391761625</v>
      </c>
      <c r="ZC180" s="458">
        <f t="shared" ca="1" si="329"/>
        <v>-0.83033112836293133</v>
      </c>
      <c r="ZD180" s="458">
        <f t="shared" ca="1" si="330"/>
        <v>-0.59386440099556703</v>
      </c>
      <c r="ZE180" s="459">
        <f t="shared" ca="1" si="331"/>
        <v>-0.26485160832467991</v>
      </c>
      <c r="ZF180" s="484">
        <f t="shared" ca="1" si="355"/>
        <v>-3.2485432480444082E-2</v>
      </c>
      <c r="ZG180" s="484">
        <f t="shared" ca="1" si="355"/>
        <v>-7.9385408814590788E-2</v>
      </c>
      <c r="ZH180" s="484">
        <f t="shared" ca="1" si="355"/>
        <v>-6.6861590023482048E-2</v>
      </c>
      <c r="ZI180" s="484">
        <f t="shared" ca="1" si="355"/>
        <v>2.1988880583922777E-2</v>
      </c>
      <c r="ZJ180" s="484">
        <f t="shared" ca="1" si="355"/>
        <v>-0.15169406845185204</v>
      </c>
      <c r="ZK180" s="484">
        <f t="shared" ca="1" si="355"/>
        <v>-0.45846359133667092</v>
      </c>
      <c r="ZL180" s="484">
        <f t="shared" ca="1" si="355"/>
        <v>2.4672875513209128E-2</v>
      </c>
      <c r="ZM180" s="484">
        <f t="shared" ca="1" si="350"/>
        <v>-0.47801300388528062</v>
      </c>
      <c r="ZN180" s="484">
        <f t="shared" ca="1" si="350"/>
        <v>-0.60274616835421135</v>
      </c>
      <c r="ZO180" s="484">
        <f t="shared" ca="1" si="350"/>
        <v>-1.2302810954562654E-2</v>
      </c>
      <c r="ZP180" s="484">
        <f t="shared" ca="1" si="350"/>
        <v>2.6000050859821721E-2</v>
      </c>
      <c r="ZQ180" s="484">
        <f t="shared" ca="1" si="350"/>
        <v>-1.1497069191506403E-2</v>
      </c>
      <c r="ZR180" s="484">
        <f t="shared" ca="1" si="350"/>
        <v>-4.5981105838852197E-2</v>
      </c>
      <c r="ZS180" s="484">
        <f t="shared" ca="1" si="350"/>
        <v>-9.4842325235431499E-2</v>
      </c>
      <c r="ZT180" s="484">
        <f t="shared" ca="1" si="350"/>
        <v>-2.7291061507312073E-2</v>
      </c>
      <c r="ZU180" s="484">
        <f t="shared" ca="1" si="350"/>
        <v>-1.569360381477759E-2</v>
      </c>
      <c r="ZV180" s="484">
        <f t="shared" ca="1" si="350"/>
        <v>-1.9215497798489828E-2</v>
      </c>
      <c r="ZW180" s="484">
        <f t="shared" ca="1" si="350"/>
        <v>-0.21297640668151291</v>
      </c>
      <c r="ZX180" s="484">
        <f t="shared" ca="1" si="350"/>
        <v>-2.3787414966986643E-2</v>
      </c>
      <c r="ZY180" s="484">
        <f t="shared" ca="1" si="350"/>
        <v>-9.6348193705378546E-2</v>
      </c>
      <c r="ZZ180" s="484">
        <f t="shared" ca="1" si="350"/>
        <v>-7.8155783354792625E-3</v>
      </c>
      <c r="AAA180" s="484">
        <f t="shared" ca="1" si="350"/>
        <v>-1.2993228663256643E-2</v>
      </c>
      <c r="AAB180" s="484">
        <f t="shared" ca="1" si="350"/>
        <v>-0.10150745433592355</v>
      </c>
      <c r="AAC180" s="484">
        <f t="shared" ca="1" si="385"/>
        <v>-7.4874871608304394E-3</v>
      </c>
      <c r="AAD180" s="484">
        <f t="shared" ca="1" si="383"/>
        <v>-7.8682240113631882E-2</v>
      </c>
      <c r="AAE180" s="484">
        <f t="shared" ca="1" si="383"/>
        <v>-4.0219644611828483E-2</v>
      </c>
      <c r="AAF180" s="484">
        <f t="shared" ca="1" si="383"/>
        <v>-6.120902348854227E-2</v>
      </c>
      <c r="AAG180" s="484">
        <f t="shared" ca="1" si="383"/>
        <v>-4.3018323338477257E-2</v>
      </c>
      <c r="AAH180" s="484">
        <f t="shared" ca="1" si="383"/>
        <v>-3.8008707897835295E-2</v>
      </c>
      <c r="AAI180" s="484">
        <f t="shared" ca="1" si="383"/>
        <v>-6.0338538063910964E-2</v>
      </c>
      <c r="AAJ180" s="484">
        <f t="shared" ca="1" si="383"/>
        <v>-5.2025335368730337E-2</v>
      </c>
      <c r="AAK180" s="484">
        <f t="shared" ca="1" si="363"/>
        <v>-3.3183772310049216E-2</v>
      </c>
      <c r="AAL180" s="484">
        <f t="shared" ca="1" si="364"/>
        <v>-1.741238539122681E-2</v>
      </c>
      <c r="AAM180" s="484">
        <f t="shared" ca="1" si="365"/>
        <v>-2.189532836791554E-2</v>
      </c>
      <c r="AAN180" s="484">
        <f t="shared" ca="1" si="366"/>
        <v>-6.1359063816095079E-2</v>
      </c>
      <c r="AAO180" s="484">
        <f t="shared" ca="1" si="367"/>
        <v>1.8805162954418208E-2</v>
      </c>
      <c r="AAP180" s="484">
        <f t="shared" ca="1" si="357"/>
        <v>-2.8906649957960041E-2</v>
      </c>
      <c r="AAQ180" s="484">
        <f t="shared" ca="1" si="357"/>
        <v>7.2202153341576855E-2</v>
      </c>
      <c r="AAR180" s="484">
        <f t="shared" ca="1" si="357"/>
        <v>-3.6651122693945694E-2</v>
      </c>
      <c r="AAS180" s="484">
        <f t="shared" ca="1" si="357"/>
        <v>-3.1171595822786675E-2</v>
      </c>
      <c r="AAT180" s="484">
        <f t="shared" ca="1" si="340"/>
        <v>0.1027465411596778</v>
      </c>
      <c r="AAU180" s="484">
        <f t="shared" ca="1" si="340"/>
        <v>0.12363824729832018</v>
      </c>
      <c r="AAV180" s="484">
        <f t="shared" ca="1" si="340"/>
        <v>-8.8571357168320833E-2</v>
      </c>
      <c r="AAW180" s="484">
        <f t="shared" ca="1" si="340"/>
        <v>-1.9355163104492604E-2</v>
      </c>
      <c r="AAX180" s="484">
        <f t="shared" ca="1" si="340"/>
        <v>-6.0977557846485259E-2</v>
      </c>
      <c r="AAY180" s="484">
        <f t="shared" ca="1" si="340"/>
        <v>-0.12312049482031152</v>
      </c>
      <c r="AAZ180" s="484">
        <f t="shared" ca="1" si="340"/>
        <v>-0.11856365915979221</v>
      </c>
      <c r="ABA180" s="484">
        <f t="shared" ca="1" si="340"/>
        <v>-0.10451532592333997</v>
      </c>
    </row>
    <row r="181" spans="1:729" ht="15" customHeight="1" x14ac:dyDescent="0.35">
      <c r="A181" s="498">
        <v>179</v>
      </c>
      <c r="B181" s="628"/>
      <c r="C181" s="606" t="s">
        <v>8769</v>
      </c>
      <c r="D181" s="629">
        <v>776</v>
      </c>
      <c r="E181" s="630" t="s">
        <v>8770</v>
      </c>
      <c r="F181" s="631" t="s">
        <v>1240</v>
      </c>
      <c r="G181" s="632">
        <v>105.697</v>
      </c>
      <c r="H181" s="504">
        <v>443.32615819703699</v>
      </c>
      <c r="I181" s="505">
        <v>4300</v>
      </c>
      <c r="J181" s="515" t="s">
        <v>8771</v>
      </c>
      <c r="K181" s="469">
        <v>0</v>
      </c>
      <c r="L181" s="735" t="s">
        <v>1188</v>
      </c>
      <c r="M181" s="817">
        <v>108</v>
      </c>
      <c r="N181" s="818">
        <v>0.56159999999999999</v>
      </c>
      <c r="O181" s="819">
        <v>0.3765</v>
      </c>
      <c r="P181" s="820">
        <v>0.48</v>
      </c>
      <c r="Q181" s="821">
        <v>0.82830000000000004</v>
      </c>
      <c r="R181" s="818">
        <v>0.36899999999999999</v>
      </c>
      <c r="S181" s="822">
        <v>0.52370000000000005</v>
      </c>
      <c r="T181" s="822">
        <v>0.47220000000000001</v>
      </c>
      <c r="U181" s="822">
        <v>0.36957000000000001</v>
      </c>
      <c r="V181" s="822">
        <v>0.34649999999999997</v>
      </c>
      <c r="W181" s="515" t="s">
        <v>8772</v>
      </c>
      <c r="X181" s="875" t="s">
        <v>1190</v>
      </c>
      <c r="Y181" s="517">
        <v>1</v>
      </c>
      <c r="Z181" s="517">
        <v>3</v>
      </c>
      <c r="AA181" s="519" t="s">
        <v>8773</v>
      </c>
      <c r="AB181" s="903">
        <v>2017</v>
      </c>
      <c r="AC181" s="369">
        <v>0</v>
      </c>
      <c r="AD181" s="431" t="s">
        <v>1188</v>
      </c>
      <c r="AE181" s="817">
        <v>0</v>
      </c>
      <c r="AF181" s="634" t="s">
        <v>1188</v>
      </c>
      <c r="AG181" s="635" t="s">
        <v>1188</v>
      </c>
      <c r="AH181" s="636" t="s">
        <v>1188</v>
      </c>
      <c r="AI181" s="636" t="s">
        <v>1188</v>
      </c>
      <c r="AJ181" s="636" t="s">
        <v>1188</v>
      </c>
      <c r="AK181" s="637" t="s">
        <v>1188</v>
      </c>
      <c r="AL181" s="765" t="s">
        <v>1188</v>
      </c>
      <c r="AM181" s="639" t="s">
        <v>1188</v>
      </c>
      <c r="AN181" s="636" t="s">
        <v>1188</v>
      </c>
      <c r="AO181" s="636" t="s">
        <v>1188</v>
      </c>
      <c r="AP181" s="636" t="s">
        <v>1188</v>
      </c>
      <c r="AQ181" s="636" t="s">
        <v>1188</v>
      </c>
      <c r="AR181" s="636" t="s">
        <v>1188</v>
      </c>
      <c r="AS181" s="636" t="s">
        <v>1188</v>
      </c>
      <c r="AT181" s="636" t="s">
        <v>1188</v>
      </c>
      <c r="AU181" s="640" t="s">
        <v>1188</v>
      </c>
      <c r="AV181" s="785" t="s">
        <v>8774</v>
      </c>
      <c r="AW181" s="642" t="s">
        <v>8775</v>
      </c>
      <c r="AX181" s="643">
        <v>2</v>
      </c>
      <c r="AY181" s="837" t="s">
        <v>8776</v>
      </c>
      <c r="AZ181" s="645">
        <v>1</v>
      </c>
      <c r="BA181" s="861" t="s">
        <v>8777</v>
      </c>
      <c r="BB181" s="631" t="s">
        <v>1143</v>
      </c>
      <c r="BC181" s="646" t="s">
        <v>747</v>
      </c>
      <c r="BD181" s="631" t="s">
        <v>1195</v>
      </c>
      <c r="BE181" s="631" t="s">
        <v>1196</v>
      </c>
      <c r="BF181" s="631">
        <v>3</v>
      </c>
      <c r="BG181" s="631">
        <v>2005</v>
      </c>
      <c r="BH181" s="631" t="s">
        <v>1195</v>
      </c>
      <c r="BI181" s="631">
        <v>1</v>
      </c>
      <c r="BJ181" s="631">
        <v>2</v>
      </c>
      <c r="BK181" s="631" t="s">
        <v>8778</v>
      </c>
      <c r="BL181" s="631" t="s">
        <v>1257</v>
      </c>
      <c r="BM181" s="551" t="s">
        <v>8774</v>
      </c>
      <c r="BN181" s="647">
        <v>1970</v>
      </c>
      <c r="BO181" s="557" t="s">
        <v>8779</v>
      </c>
      <c r="BP181" s="647">
        <v>2012</v>
      </c>
      <c r="BQ181" s="647">
        <v>2</v>
      </c>
      <c r="BR181" s="647">
        <v>4</v>
      </c>
      <c r="BS181" s="647" t="s">
        <v>1188</v>
      </c>
      <c r="BT181" s="647" t="s">
        <v>1188</v>
      </c>
      <c r="BU181" s="647" t="s">
        <v>1188</v>
      </c>
      <c r="BV181" s="648" t="s">
        <v>1188</v>
      </c>
      <c r="BW181" s="709" t="s">
        <v>8780</v>
      </c>
      <c r="BX181" s="650">
        <v>1970</v>
      </c>
      <c r="BY181" s="647" t="s">
        <v>2445</v>
      </c>
      <c r="BZ181" s="651" t="s">
        <v>2446</v>
      </c>
      <c r="CA181" s="647">
        <v>1</v>
      </c>
      <c r="CB181" s="647" t="s">
        <v>1262</v>
      </c>
      <c r="CC181" s="709" t="s">
        <v>8781</v>
      </c>
      <c r="CD181" s="652">
        <v>2005</v>
      </c>
      <c r="CE181" s="647">
        <v>3</v>
      </c>
      <c r="CF181" s="647">
        <v>2</v>
      </c>
      <c r="CG181" s="515" t="s">
        <v>8782</v>
      </c>
      <c r="CH181" s="647">
        <v>1970</v>
      </c>
      <c r="CI181" s="647">
        <v>2005</v>
      </c>
      <c r="CJ181" s="647">
        <v>2</v>
      </c>
      <c r="CK181" s="651" t="s">
        <v>8783</v>
      </c>
      <c r="CL181" s="651" t="s">
        <v>8784</v>
      </c>
      <c r="CM181" s="647">
        <v>1</v>
      </c>
      <c r="CN181" s="647" t="s">
        <v>1262</v>
      </c>
      <c r="CO181" s="709" t="s">
        <v>8785</v>
      </c>
      <c r="CP181" s="647">
        <v>2008</v>
      </c>
      <c r="CQ181" s="647">
        <v>3</v>
      </c>
      <c r="CR181" s="650">
        <v>2</v>
      </c>
      <c r="CS181" s="653" t="s">
        <v>1188</v>
      </c>
      <c r="CT181" s="647" t="s">
        <v>1188</v>
      </c>
      <c r="CU181" s="648">
        <v>1</v>
      </c>
      <c r="CV181" s="709" t="s">
        <v>8786</v>
      </c>
      <c r="CW181" s="647">
        <v>2009</v>
      </c>
      <c r="CX181" s="657">
        <v>2</v>
      </c>
      <c r="CY181" s="666" t="s">
        <v>1188</v>
      </c>
      <c r="CZ181" s="665" t="s">
        <v>1188</v>
      </c>
      <c r="DA181" s="655">
        <v>0</v>
      </c>
      <c r="DB181" s="723">
        <v>6700</v>
      </c>
      <c r="DC181" s="753">
        <v>3</v>
      </c>
      <c r="DD181" s="659" t="s">
        <v>1493</v>
      </c>
      <c r="DE181" s="648">
        <v>2008</v>
      </c>
      <c r="DF181" s="661" t="s">
        <v>3819</v>
      </c>
      <c r="DG181" s="754" t="s">
        <v>8787</v>
      </c>
      <c r="DH181" s="663">
        <v>1</v>
      </c>
      <c r="DI181" s="781" t="s">
        <v>1262</v>
      </c>
      <c r="DJ181" s="578" t="s">
        <v>8788</v>
      </c>
      <c r="DK181" s="753">
        <v>2003</v>
      </c>
      <c r="DL181" s="753">
        <v>3</v>
      </c>
      <c r="DM181" s="657">
        <v>2</v>
      </c>
      <c r="DN181" s="799" t="s">
        <v>8789</v>
      </c>
      <c r="DO181" s="791" t="s">
        <v>756</v>
      </c>
      <c r="DP181" s="663">
        <v>1</v>
      </c>
      <c r="DQ181" s="642" t="s">
        <v>1262</v>
      </c>
      <c r="DR181" s="978" t="s">
        <v>8774</v>
      </c>
      <c r="DS181" s="753">
        <v>2005</v>
      </c>
      <c r="DT181" s="753">
        <v>3</v>
      </c>
      <c r="DU181" s="657">
        <v>2</v>
      </c>
      <c r="DV181" s="686" t="s">
        <v>1188</v>
      </c>
      <c r="DW181" s="709" t="s">
        <v>8790</v>
      </c>
      <c r="DX181" s="430" t="s">
        <v>1188</v>
      </c>
      <c r="DY181" s="430">
        <v>1</v>
      </c>
      <c r="DZ181" s="369">
        <v>0</v>
      </c>
      <c r="EA181" s="861" t="s">
        <v>8790</v>
      </c>
      <c r="EB181" s="785" t="s">
        <v>8791</v>
      </c>
      <c r="EC181" s="647">
        <v>2</v>
      </c>
      <c r="ED181" s="668" t="s">
        <v>1453</v>
      </c>
      <c r="EE181" s="647">
        <v>1992</v>
      </c>
      <c r="EF181" s="647">
        <v>3</v>
      </c>
      <c r="EG181" s="650" t="s">
        <v>1220</v>
      </c>
      <c r="EH181" s="648">
        <v>4</v>
      </c>
      <c r="EI181" s="551" t="s">
        <v>8774</v>
      </c>
      <c r="EJ181" s="651" t="s">
        <v>8775</v>
      </c>
      <c r="EK181" s="647" t="s">
        <v>1188</v>
      </c>
      <c r="EL181" s="647" t="s">
        <v>1188</v>
      </c>
      <c r="EM181" s="669" t="s">
        <v>1188</v>
      </c>
      <c r="EN181" s="647" t="s">
        <v>1188</v>
      </c>
      <c r="EO181" s="670" t="s">
        <v>1188</v>
      </c>
      <c r="EP181" s="556">
        <v>0</v>
      </c>
      <c r="EQ181" s="556" t="s">
        <v>1188</v>
      </c>
      <c r="ER181" s="651" t="s">
        <v>1188</v>
      </c>
      <c r="ES181" s="556" t="s">
        <v>1188</v>
      </c>
      <c r="ET181" s="556">
        <v>0</v>
      </c>
      <c r="EU181" s="671">
        <v>0</v>
      </c>
      <c r="EV181" s="672"/>
      <c r="EW181" s="673"/>
      <c r="EX181" s="674"/>
      <c r="EY181" s="631" t="s">
        <v>2586</v>
      </c>
      <c r="EZ181" s="631" t="s">
        <v>1188</v>
      </c>
      <c r="FA181" s="675"/>
      <c r="FB181" s="648">
        <v>1</v>
      </c>
      <c r="FC181" s="676"/>
      <c r="FD181" s="647"/>
      <c r="FE181" s="648"/>
      <c r="FF181" s="652" t="s">
        <v>1225</v>
      </c>
      <c r="FG181" s="563" t="s">
        <v>1282</v>
      </c>
      <c r="FH181" s="631" t="str">
        <f t="shared" si="266"/>
        <v>D</v>
      </c>
      <c r="FI181" s="677">
        <f t="shared" si="267"/>
        <v>0.55555555555555547</v>
      </c>
      <c r="FJ181" s="678">
        <f t="shared" si="268"/>
        <v>0</v>
      </c>
      <c r="FK181" s="679">
        <f t="shared" si="269"/>
        <v>1</v>
      </c>
      <c r="FL181" s="680">
        <f t="shared" si="270"/>
        <v>0.66666666666666663</v>
      </c>
      <c r="FM181" s="681">
        <v>0</v>
      </c>
      <c r="FN181" s="430" t="s">
        <v>1188</v>
      </c>
      <c r="FO181" s="686" t="s">
        <v>1188</v>
      </c>
      <c r="FP181" s="686" t="s">
        <v>1188</v>
      </c>
      <c r="FQ181" s="430">
        <v>0</v>
      </c>
      <c r="FR181" s="682" t="s">
        <v>1188</v>
      </c>
      <c r="FS181" s="369">
        <v>0</v>
      </c>
      <c r="FT181" s="430" t="s">
        <v>1188</v>
      </c>
      <c r="FU181" s="431" t="s">
        <v>1188</v>
      </c>
      <c r="FV181" s="369">
        <v>0</v>
      </c>
      <c r="FW181" s="430" t="s">
        <v>1188</v>
      </c>
      <c r="FX181" s="431" t="s">
        <v>1188</v>
      </c>
      <c r="FY181" s="369">
        <v>1</v>
      </c>
      <c r="FZ181" s="430">
        <v>2019</v>
      </c>
      <c r="GA181" s="686" t="s">
        <v>1768</v>
      </c>
      <c r="GB181" s="572" t="s">
        <v>8792</v>
      </c>
      <c r="GC181" s="369">
        <v>1</v>
      </c>
      <c r="GD181" s="430">
        <v>2019</v>
      </c>
      <c r="GE181" s="686" t="s">
        <v>8793</v>
      </c>
      <c r="GF181" s="573" t="s">
        <v>8794</v>
      </c>
      <c r="GG181" s="369">
        <v>0</v>
      </c>
      <c r="GH181" s="430" t="s">
        <v>1188</v>
      </c>
      <c r="GI181" s="686" t="s">
        <v>1188</v>
      </c>
      <c r="GJ181" s="431" t="s">
        <v>1188</v>
      </c>
      <c r="GK181" s="369">
        <v>2</v>
      </c>
      <c r="GL181" s="430">
        <v>2016</v>
      </c>
      <c r="GM181" s="686" t="s">
        <v>8795</v>
      </c>
      <c r="GN181" s="572" t="s">
        <v>8796</v>
      </c>
      <c r="GO181" s="676">
        <v>0</v>
      </c>
      <c r="GP181" s="917" t="s">
        <v>1188</v>
      </c>
      <c r="GQ181" s="872" t="s">
        <v>1188</v>
      </c>
      <c r="GR181" s="872" t="s">
        <v>1188</v>
      </c>
      <c r="GS181" s="872" t="s">
        <v>1188</v>
      </c>
      <c r="GT181" s="873" t="s">
        <v>1188</v>
      </c>
      <c r="GU181" s="581">
        <v>0</v>
      </c>
      <c r="GV181" s="687" t="s">
        <v>1188</v>
      </c>
      <c r="GW181" s="872" t="s">
        <v>1188</v>
      </c>
      <c r="GX181" s="873" t="s">
        <v>1188</v>
      </c>
      <c r="GY181" s="874">
        <v>0</v>
      </c>
      <c r="GZ181" s="582" t="s">
        <v>1188</v>
      </c>
      <c r="HA181" s="583" t="s">
        <v>1459</v>
      </c>
      <c r="HB181" s="584">
        <v>2</v>
      </c>
      <c r="HC181" s="585">
        <v>0</v>
      </c>
      <c r="HD181" s="586" t="s">
        <v>1188</v>
      </c>
      <c r="HE181" s="690" t="s">
        <v>1188</v>
      </c>
      <c r="HF181" s="587" t="s">
        <v>1188</v>
      </c>
      <c r="HG181" s="587" t="s">
        <v>1188</v>
      </c>
      <c r="HH181" s="588">
        <v>0</v>
      </c>
      <c r="HI181" s="787" t="s">
        <v>1188</v>
      </c>
      <c r="HJ181" s="808" t="s">
        <v>1188</v>
      </c>
      <c r="HK181" s="691" t="s">
        <v>1188</v>
      </c>
      <c r="HL181" s="692">
        <v>0</v>
      </c>
      <c r="HM181" s="857" t="s">
        <v>1188</v>
      </c>
      <c r="HN181" s="592" t="s">
        <v>1188</v>
      </c>
      <c r="HO181" s="681" t="s">
        <v>1188</v>
      </c>
      <c r="HP181" s="574" t="s">
        <v>1188</v>
      </c>
      <c r="HQ181" s="472" t="str">
        <f t="shared" si="271"/>
        <v>-</v>
      </c>
      <c r="HR181" s="593" t="s">
        <v>1188</v>
      </c>
      <c r="HS181" s="574" t="s">
        <v>1188</v>
      </c>
      <c r="HT181" s="574" t="s">
        <v>1188</v>
      </c>
      <c r="HU181" s="574" t="s">
        <v>1188</v>
      </c>
      <c r="HV181" s="574" t="s">
        <v>1188</v>
      </c>
      <c r="HW181" s="574" t="s">
        <v>1188</v>
      </c>
      <c r="HX181" s="574" t="s">
        <v>1188</v>
      </c>
      <c r="HY181" s="574" t="s">
        <v>1188</v>
      </c>
      <c r="HZ181" s="574" t="s">
        <v>1188</v>
      </c>
      <c r="IA181" s="574" t="s">
        <v>1188</v>
      </c>
      <c r="IB181" s="574" t="s">
        <v>1188</v>
      </c>
      <c r="IC181" s="574" t="s">
        <v>1188</v>
      </c>
      <c r="ID181" s="681" t="s">
        <v>1188</v>
      </c>
      <c r="IE181" s="369" t="s">
        <v>1188</v>
      </c>
      <c r="IF181" s="574" t="s">
        <v>1188</v>
      </c>
      <c r="IG181" s="472" t="str">
        <f t="shared" si="272"/>
        <v>-</v>
      </c>
      <c r="IH181" s="609" t="s">
        <v>1188</v>
      </c>
      <c r="II181" s="694" t="s">
        <v>1188</v>
      </c>
      <c r="IJ181" s="695" t="s">
        <v>1188</v>
      </c>
      <c r="IK181" s="696" t="s">
        <v>1188</v>
      </c>
      <c r="IL181" s="696" t="s">
        <v>1188</v>
      </c>
      <c r="IM181" s="697" t="s">
        <v>1188</v>
      </c>
      <c r="IN181" s="599">
        <v>3</v>
      </c>
      <c r="IO181" s="600">
        <v>2</v>
      </c>
      <c r="IP181" s="601">
        <v>2</v>
      </c>
      <c r="IQ181" s="600">
        <v>30</v>
      </c>
      <c r="IR181" s="587">
        <v>49</v>
      </c>
      <c r="IS181" s="601">
        <v>79</v>
      </c>
      <c r="IT181" s="599" t="s">
        <v>1188</v>
      </c>
      <c r="IU181" s="600" t="s">
        <v>1188</v>
      </c>
      <c r="IV181" s="587" t="s">
        <v>1188</v>
      </c>
      <c r="IW181" s="601" t="s">
        <v>1188</v>
      </c>
      <c r="IX181" s="602" t="s">
        <v>1188</v>
      </c>
      <c r="IY181" s="681">
        <v>0</v>
      </c>
      <c r="IZ181" s="793" t="s">
        <v>1188</v>
      </c>
      <c r="JA181" s="681">
        <v>2</v>
      </c>
      <c r="JB181" s="603" t="s">
        <v>8797</v>
      </c>
      <c r="JC181" s="681">
        <v>0</v>
      </c>
      <c r="JD181" s="430" t="s">
        <v>1188</v>
      </c>
      <c r="JE181" s="686" t="s">
        <v>1188</v>
      </c>
      <c r="JF181" s="686" t="s">
        <v>1188</v>
      </c>
      <c r="JG181" s="592" t="s">
        <v>1188</v>
      </c>
      <c r="JH181" s="369">
        <v>0</v>
      </c>
      <c r="JI181" s="430" t="s">
        <v>1188</v>
      </c>
      <c r="JJ181" s="686" t="s">
        <v>1188</v>
      </c>
      <c r="JK181" s="686" t="s">
        <v>1188</v>
      </c>
      <c r="JL181" s="592" t="s">
        <v>1188</v>
      </c>
      <c r="JM181" s="369">
        <v>0</v>
      </c>
      <c r="JN181" s="430" t="s">
        <v>1188</v>
      </c>
      <c r="JO181" s="430" t="s">
        <v>1188</v>
      </c>
      <c r="JP181" s="686" t="s">
        <v>1188</v>
      </c>
      <c r="JQ181" s="686" t="s">
        <v>1188</v>
      </c>
      <c r="JR181" s="592" t="s">
        <v>1188</v>
      </c>
      <c r="JS181" s="369">
        <v>0</v>
      </c>
      <c r="JT181" s="430" t="s">
        <v>1188</v>
      </c>
      <c r="JU181" s="686" t="s">
        <v>1188</v>
      </c>
      <c r="JV181" s="686" t="s">
        <v>1188</v>
      </c>
      <c r="JW181" s="592" t="s">
        <v>1188</v>
      </c>
      <c r="JX181" s="606">
        <v>0</v>
      </c>
      <c r="JY181" s="607" t="s">
        <v>1188</v>
      </c>
      <c r="JZ181" s="606" t="s">
        <v>1188</v>
      </c>
      <c r="KA181" s="606">
        <f t="shared" si="273"/>
        <v>0</v>
      </c>
      <c r="KB181" s="606"/>
      <c r="KC181" s="606"/>
      <c r="KD181" s="606"/>
      <c r="KE181" s="606"/>
      <c r="KF181" s="606">
        <f t="shared" si="274"/>
        <v>0</v>
      </c>
      <c r="KG181" s="606"/>
      <c r="KH181" s="606"/>
      <c r="KI181" s="606"/>
      <c r="KJ181" s="606"/>
      <c r="KK181" s="606">
        <v>1</v>
      </c>
      <c r="KL181" s="606">
        <v>1</v>
      </c>
      <c r="KM181" s="608">
        <f t="shared" si="345"/>
        <v>0.53254486620426178</v>
      </c>
      <c r="KN181" s="609">
        <v>0.1627243310213089</v>
      </c>
      <c r="KO181" s="609">
        <v>59.134616851806641</v>
      </c>
      <c r="KP181" s="610">
        <v>4</v>
      </c>
      <c r="KQ181" s="608">
        <f t="shared" si="346"/>
        <v>0.43086395263671873</v>
      </c>
      <c r="KR181" s="609">
        <v>-0.34568023681640625</v>
      </c>
      <c r="KS181" s="609">
        <v>41.826923370361328</v>
      </c>
      <c r="KT181" s="610">
        <v>4</v>
      </c>
      <c r="KU181" s="610" t="s">
        <v>1188</v>
      </c>
      <c r="KV181" s="606" t="s">
        <v>5586</v>
      </c>
      <c r="KW181" s="606" t="s">
        <v>8769</v>
      </c>
      <c r="KX181" s="700" t="str">
        <f t="shared" ca="1" si="275"/>
        <v>C</v>
      </c>
      <c r="KY181" s="701">
        <f t="shared" ca="1" si="276"/>
        <v>0.34120960015153606</v>
      </c>
      <c r="KZ181" s="702">
        <f t="shared" ca="1" si="377"/>
        <v>0.38682352941176473</v>
      </c>
      <c r="LA181" s="703">
        <f t="shared" ca="1" si="378"/>
        <v>0.44090476190476191</v>
      </c>
      <c r="LB181" s="703">
        <f t="shared" ca="1" si="379"/>
        <v>0.25891666666666668</v>
      </c>
      <c r="LC181" s="704">
        <f t="shared" ca="1" si="380"/>
        <v>0.27819344262295082</v>
      </c>
      <c r="LD181" s="696" cm="1">
        <f t="array" aca="1" ref="LD181" ca="1">INDIRECT(LD$203&amp;ROW())*LD$205</f>
        <v>4</v>
      </c>
      <c r="LE181" s="696" cm="1">
        <f t="array" aca="1" ref="LE181" ca="1">INDIRECT(LE$203&amp;ROW())*LE$205</f>
        <v>4</v>
      </c>
      <c r="LF181" s="696" cm="1">
        <f t="array" aca="1" ref="LF181" ca="1">INDIRECT(LF$203&amp;ROW())*LF$205</f>
        <v>0</v>
      </c>
      <c r="LG181" s="696" cm="1">
        <f t="array" aca="1" ref="LG181" ca="1">INDIRECT(LG$203&amp;ROW())*LG$205</f>
        <v>3</v>
      </c>
      <c r="LH181" s="696" cm="1">
        <f t="array" aca="1" ref="LH181" ca="1">INDIRECT(LH$203&amp;ROW())*LH$205</f>
        <v>2</v>
      </c>
      <c r="LI181" s="696" cm="1">
        <f t="array" aca="1" ref="LI181" ca="1">INDIRECT(LI$203&amp;ROW())*LI$205</f>
        <v>3</v>
      </c>
      <c r="LJ181" s="696" cm="1">
        <f t="array" aca="1" ref="LJ181" ca="1">INDIRECT(LJ$203&amp;ROW())*LJ$205</f>
        <v>3</v>
      </c>
      <c r="LK181" s="696" cm="1">
        <f t="array" aca="1" ref="LK181" ca="1">INDIRECT(LK$203&amp;ROW())*LK$205</f>
        <v>3</v>
      </c>
      <c r="LL181" s="696" cm="1">
        <f t="array" aca="1" ref="LL181" ca="1">INDIRECT(LL$203&amp;ROW())*LL$205</f>
        <v>3</v>
      </c>
      <c r="LM181" s="696" cm="1">
        <f t="array" aca="1" ref="LM181" ca="1">INDIRECT(LM$203&amp;ROW())*LM$205</f>
        <v>2</v>
      </c>
      <c r="LN181" s="696" cm="1">
        <f t="array" aca="1" ref="LN181" ca="1">INDIRECT(LN$203&amp;ROW())*LN$205</f>
        <v>3</v>
      </c>
      <c r="LO181" s="696" cm="1">
        <f t="array" aca="1" ref="LO181" ca="1">INDIRECT(LO$203&amp;ROW())*LO$205</f>
        <v>0</v>
      </c>
      <c r="LP181" s="696" cm="1">
        <f t="array" aca="1" ref="LP181" ca="1">INDIRECT(LP$203&amp;ROW())*LP$205</f>
        <v>0</v>
      </c>
      <c r="LQ181" s="696" cm="1">
        <f t="array" aca="1" ref="LQ181" ca="1">IF(INDIRECT(LQ$203&amp;ROW())="-",0,INDIRECT(LQ$203&amp;ROW())*LQ$205)</f>
        <v>2.88</v>
      </c>
      <c r="LR181" s="696" cm="1">
        <f t="array" aca="1" ref="LR181" ca="1">INDIRECT(LR$203&amp;ROW())*LR$205</f>
        <v>0</v>
      </c>
      <c r="LS181" s="696" cm="1">
        <f t="array" aca="1" ref="LS181" ca="1">IF(INDIRECT(LS$203&amp;ROW())="-",0,INDIRECT(LS$203&amp;ROW())*LS$205)</f>
        <v>2.2589999999999999</v>
      </c>
      <c r="LT181" s="696" cm="1">
        <f t="array" aca="1" ref="LT181" ca="1">INDIRECT(LT$203&amp;ROW())*LT$205</f>
        <v>0</v>
      </c>
      <c r="LU181" s="696" cm="1">
        <f t="array" aca="1" ref="LU181" ca="1">INDIRECT(LU$203&amp;ROW())*LU$205</f>
        <v>2</v>
      </c>
      <c r="LV181" s="696" cm="1">
        <f t="array" aca="1" ref="LV181" ca="1">INDIRECT(LV$203&amp;ROW())*LV$205</f>
        <v>1</v>
      </c>
      <c r="LW181" s="696" cm="1">
        <f t="array" aca="1" ref="LW181" ca="1">INDIRECT(LW$203&amp;ROW())*LW$205</f>
        <v>2</v>
      </c>
      <c r="LX181" s="696" cm="1">
        <f t="array" aca="1" ref="LX181" ca="1">INDIRECT(LX$203&amp;ROW())*LX$205</f>
        <v>2</v>
      </c>
      <c r="LY181" s="696" cm="1">
        <f t="array" aca="1" ref="LY181" ca="1">IF(INDIRECT(LY$203&amp;ROW())="-",0,INDIRECT(LY$203&amp;ROW())*LY$205)</f>
        <v>2.214</v>
      </c>
      <c r="LZ181" s="696" cm="1">
        <f t="array" aca="1" ref="LZ181" ca="1">INDIRECT(LZ$203&amp;ROW())*LZ$205</f>
        <v>0</v>
      </c>
      <c r="MA181" s="696" cm="1">
        <f t="array" aca="1" ref="MA181" ca="1">INDIRECT(MA$203&amp;ROW())*MA$205</f>
        <v>4</v>
      </c>
      <c r="MB181" s="696" cm="1">
        <f t="array" aca="1" ref="MB181" ca="1">INDIRECT(MB$203&amp;ROW())*MB$205</f>
        <v>0</v>
      </c>
      <c r="MC181" s="696" cm="1">
        <f t="array" aca="1" ref="MC181" ca="1">IF($MB181=0,0,INDIRECT(MC$203&amp;ROW())*MC$205)</f>
        <v>0</v>
      </c>
      <c r="MD181" s="696" cm="1">
        <f t="array" aca="1" ref="MD181" ca="1">IF($MB181=0,0,INDIRECT(MD$203&amp;ROW())*MD$205)</f>
        <v>0</v>
      </c>
      <c r="ME181" s="696" cm="1">
        <f t="array" aca="1" ref="ME181" ca="1">IF($MB181=0,0,INDIRECT(ME$203&amp;ROW())*ME$205)</f>
        <v>0</v>
      </c>
      <c r="MF181" s="696" cm="1">
        <f t="array" aca="1" ref="MF181" ca="1">IF($MB181=0,0,INDIRECT(MF$203&amp;ROW())*MF$205)</f>
        <v>0</v>
      </c>
      <c r="MG181" s="696" cm="1">
        <f t="array" aca="1" ref="MG181" ca="1">INDIRECT(MG$203&amp;ROW())*MG$205</f>
        <v>0</v>
      </c>
      <c r="MH181" s="696" cm="1">
        <f t="array" aca="1" ref="MH181" ca="1">IF($MG181=0,0,INDIRECT(MH$203&amp;ROW())*MH$205)</f>
        <v>0</v>
      </c>
      <c r="MI181" s="696" cm="1">
        <f t="array" aca="1" ref="MI181" ca="1">IF($MG181=0,0,INDIRECT(MI$203&amp;ROW())*MI$205)</f>
        <v>0</v>
      </c>
      <c r="MJ181" s="696" cm="1">
        <f t="array" aca="1" ref="MJ181" ca="1">INDIRECT(MJ$203&amp;ROW())*MJ$205</f>
        <v>0</v>
      </c>
      <c r="MK181" s="696" cm="1">
        <f t="array" aca="1" ref="MK181" ca="1">INDIRECT(MK$203&amp;ROW())*MK$205</f>
        <v>0</v>
      </c>
      <c r="ML181" s="696" cm="1">
        <f t="array" aca="1" ref="ML181" ca="1">INDIRECT(ML$203&amp;ROW())*ML$205</f>
        <v>0</v>
      </c>
      <c r="MM181" s="696" cm="1">
        <f t="array" aca="1" ref="MM181" ca="1">INDIRECT(MM$203&amp;ROW())*MM$205</f>
        <v>6</v>
      </c>
      <c r="MN181" s="696" cm="1">
        <f t="array" aca="1" ref="MN181" ca="1">INDIRECT(MN$203&amp;ROW())*MN$205</f>
        <v>0</v>
      </c>
      <c r="MO181" s="696" cm="1">
        <f t="array" aca="1" ref="MO181" ca="1">INDIRECT(MO$203&amp;ROW())*MO$205</f>
        <v>0</v>
      </c>
      <c r="MP181" s="696" cm="1">
        <f t="array" aca="1" ref="MP181" ca="1">INDIRECT(MP$203&amp;ROW())*MP$205</f>
        <v>0</v>
      </c>
      <c r="MQ181" s="696" cm="1">
        <f t="array" aca="1" ref="MQ181" ca="1">INDIRECT(MQ$203&amp;ROW())*MQ$205</f>
        <v>0</v>
      </c>
      <c r="MR181" s="696" cm="1">
        <f t="array" aca="1" ref="MR181" ca="1">INDIRECT(MR$203&amp;ROW())*MR$205</f>
        <v>2</v>
      </c>
      <c r="MS181" s="696" cm="1">
        <f t="array" aca="1" ref="MS181" ca="1">INDIRECT(MS$203&amp;ROW())*MS$205</f>
        <v>2</v>
      </c>
      <c r="MT181" s="696" cm="1">
        <f t="array" aca="1" ref="MT181" ca="1">INDIRECT(MT$203&amp;ROW())*MT$205</f>
        <v>0</v>
      </c>
      <c r="MU181" s="696" cm="1">
        <f t="array" aca="1" ref="MU181" ca="1">INDIRECT(MU$203&amp;ROW())*MU$205</f>
        <v>2</v>
      </c>
      <c r="MV181" s="696" cm="1">
        <f t="array" aca="1" ref="MV181" ca="1">IF(INDIRECT(MV$203&amp;ROW())="-",0,INDIRECT(MV$203&amp;ROW())*MV$205)</f>
        <v>4.9698000000000002</v>
      </c>
      <c r="MW181" s="696" cm="1">
        <f t="array" aca="1" ref="MW181" ca="1">INDIRECT(MW$203&amp;ROW())*MW$205</f>
        <v>0</v>
      </c>
      <c r="MX181" s="696" cm="1">
        <f t="array" aca="1" ref="MX181" ca="1">INDIRECT(MX$203&amp;ROW())*MX$205</f>
        <v>0</v>
      </c>
      <c r="MY181" s="696" cm="1">
        <f t="array" aca="1" ref="MY181" ca="1">INDIRECT(MY$203&amp;ROW())*MY$205</f>
        <v>0</v>
      </c>
      <c r="NA181" s="701">
        <f t="shared" si="277"/>
        <v>0.57268292682926836</v>
      </c>
      <c r="NB181" s="617">
        <f t="shared" si="278"/>
        <v>0.52689285714285716</v>
      </c>
      <c r="NC181" s="695">
        <f t="shared" si="279"/>
        <v>0.18223076923076922</v>
      </c>
      <c r="ND181" s="697">
        <f t="shared" si="280"/>
        <v>0.28993703703703705</v>
      </c>
      <c r="NE181" s="694">
        <f t="shared" si="281"/>
        <v>0.39293589755998298</v>
      </c>
      <c r="NF181" s="682" t="str">
        <f t="shared" si="282"/>
        <v>C</v>
      </c>
      <c r="NH181" s="606" t="s">
        <v>8769</v>
      </c>
      <c r="NI181" s="563" t="str">
        <f t="shared" si="381"/>
        <v>B</v>
      </c>
      <c r="NJ181" s="563" t="str">
        <f t="shared" si="283"/>
        <v>C</v>
      </c>
      <c r="NK181" s="563" t="str">
        <f t="shared" ca="1" si="284"/>
        <v>C</v>
      </c>
      <c r="NL181" s="563" t="str">
        <f t="shared" ca="1" si="285"/>
        <v>C</v>
      </c>
      <c r="NM181" s="563" t="str">
        <f t="shared" ca="1" si="286"/>
        <v>C</v>
      </c>
      <c r="NN181" s="563" t="str">
        <f t="shared" ca="1" si="306"/>
        <v>C</v>
      </c>
      <c r="NO181" s="563" t="str">
        <f t="shared" ca="1" si="307"/>
        <v>C</v>
      </c>
      <c r="NP181" s="606" t="str">
        <f t="shared" si="287"/>
        <v>-</v>
      </c>
      <c r="NQ181" s="682" t="str">
        <f t="shared" si="288"/>
        <v>-</v>
      </c>
      <c r="NR181" s="682" t="e">
        <f>IF(OR(AND(NI181="A",OR(NJ181="C",NJ181="D")),AND(NI181="A",OR(#REF!="C",#REF!="D")),AND(NI181="B",OR(NJ181="D",#REF!="D")),AND(OR(NI181="C",NI181="D"),OR(NJ181="A",NJ181="B")),AND(OR(NI181="C",NI181="D"),OR(#REF!="A",#REF!="B")),AND(OR(NJ181="A",#REF!="A",NJ181="B",#REF!="B"),OR(NP181="-",NQ181="-")),AND(OR(NJ181="C",#REF!="C",NJ181="D",#REF!="D"),NP181="Yes")),"Yes","-")</f>
        <v>#REF!</v>
      </c>
      <c r="NS181" s="607"/>
      <c r="NT181" s="619">
        <f t="shared" si="289"/>
        <v>0.56159999999999999</v>
      </c>
      <c r="NU181" s="619">
        <f t="shared" si="290"/>
        <v>0.39293589755998298</v>
      </c>
      <c r="NV181" s="619">
        <f t="shared" ca="1" si="291"/>
        <v>0.34120960015153606</v>
      </c>
      <c r="NW181" s="619">
        <f t="shared" ca="1" si="308"/>
        <v>0.36374577024440341</v>
      </c>
      <c r="NX181" s="619">
        <f t="shared" ca="1" si="309"/>
        <v>0.44433324766187027</v>
      </c>
      <c r="NY181" s="620">
        <f t="shared" ca="1" si="310"/>
        <v>0.37448737293868106</v>
      </c>
      <c r="NZ181" s="620">
        <f t="shared" ca="1" si="311"/>
        <v>0.48826534408954908</v>
      </c>
      <c r="OA181" s="705" t="s">
        <v>1188</v>
      </c>
      <c r="OB181" s="706" t="s">
        <v>1188</v>
      </c>
      <c r="OC181" s="494"/>
      <c r="OE181" s="606" t="s">
        <v>8769</v>
      </c>
      <c r="OF181" s="700" t="str">
        <f t="shared" ca="1" si="292"/>
        <v>C</v>
      </c>
      <c r="OG181" s="701">
        <f t="shared" ca="1" si="312"/>
        <v>0.36374577024440341</v>
      </c>
      <c r="OH181" s="705">
        <f t="shared" ca="1" si="368"/>
        <v>0.50742976138828622</v>
      </c>
      <c r="OI181" s="696">
        <f t="shared" ca="1" si="369"/>
        <v>0.5091292446675032</v>
      </c>
      <c r="OJ181" s="696">
        <f t="shared" ca="1" si="295"/>
        <v>0.19137819435627421</v>
      </c>
      <c r="OK181" s="697">
        <f t="shared" ca="1" si="296"/>
        <v>0.24704588056555002</v>
      </c>
      <c r="OL181" s="696" cm="1">
        <f t="array" aca="1" ref="OL181" ca="1">INDIRECT(OL$203&amp;ROW())*OL$205</f>
        <v>0.74780000000000002</v>
      </c>
      <c r="OM181" s="696" cm="1">
        <f t="array" aca="1" ref="OM181" ca="1">INDIRECT(OM$203&amp;ROW())*OM$205</f>
        <v>0.60309999999999997</v>
      </c>
      <c r="ON181" s="696" cm="1">
        <f t="array" aca="1" ref="ON181" ca="1">INDIRECT(ON$203&amp;ROW())*ON$205</f>
        <v>0</v>
      </c>
      <c r="OO181" s="696" cm="1">
        <f t="array" aca="1" ref="OO181" ca="1">INDIRECT(OO$203&amp;ROW())*OO$205</f>
        <v>1.0790999999999999</v>
      </c>
      <c r="OP181" s="696" cm="1">
        <f t="array" aca="1" ref="OP181" ca="1">INDIRECT(OP$203&amp;ROW())*OP$205</f>
        <v>1.0553999999999999</v>
      </c>
      <c r="OQ181" s="696" cm="1">
        <f t="array" aca="1" ref="OQ181" ca="1">INDIRECT(OQ$203&amp;ROW())*OQ$205</f>
        <v>1.5849</v>
      </c>
      <c r="OR181" s="696" cm="1">
        <f t="array" aca="1" ref="OR181" ca="1">INDIRECT(OR$203&amp;ROW())*OR$205</f>
        <v>1.4141999999999999</v>
      </c>
      <c r="OS181" s="696" cm="1">
        <f t="array" aca="1" ref="OS181" ca="1">INDIRECT(OS$203&amp;ROW())*OS$205</f>
        <v>1.5387</v>
      </c>
      <c r="OT181" s="696" cm="1">
        <f t="array" aca="1" ref="OT181" ca="1">INDIRECT(OT$203&amp;ROW())*OT$205</f>
        <v>1.4727000000000001</v>
      </c>
      <c r="OU181" s="696" cm="1">
        <f t="array" aca="1" ref="OU181" ca="1">INDIRECT(OU$203&amp;ROW())*OU$205</f>
        <v>0.64349999999999996</v>
      </c>
      <c r="OV181" s="696" cm="1">
        <f t="array" aca="1" ref="OV181" ca="1">INDIRECT(OV$203&amp;ROW())*OV$205</f>
        <v>1.2161999999999999</v>
      </c>
      <c r="OW181" s="696" cm="1">
        <f t="array" aca="1" ref="OW181" ca="1">INDIRECT(OW$203&amp;ROW())*OW$205</f>
        <v>0</v>
      </c>
      <c r="OX181" s="696" cm="1">
        <f t="array" aca="1" ref="OX181" ca="1">INDIRECT(OX$203&amp;ROW())*OX$205</f>
        <v>0</v>
      </c>
      <c r="OY181" s="696" cm="1">
        <f t="array" aca="1" ref="OY181" ca="1">IF(INDIRECT(OY$203&amp;ROW())="-",0,INDIRECT(OY$203&amp;ROW())*OY$205)</f>
        <v>0.34065599999999996</v>
      </c>
      <c r="OZ181" s="696" cm="1">
        <f t="array" aca="1" ref="OZ181" ca="1">INDIRECT(OZ$203&amp;ROW())*OZ$205</f>
        <v>0</v>
      </c>
      <c r="PA181" s="696" cm="1">
        <f t="array" aca="1" ref="PA181" ca="1">IF(INDIRECT(PA$203&amp;ROW())="-",0,INDIRECT(PA$203&amp;ROW())*PA$205)</f>
        <v>0.33260010000000001</v>
      </c>
      <c r="PB181" s="705" cm="1">
        <f t="array" aca="1" ref="PB181" ca="1">INDIRECT(PB$203&amp;ROW())*PB$205</f>
        <v>0</v>
      </c>
      <c r="PC181" s="696" cm="1">
        <f t="array" aca="1" ref="PC181" ca="1">INDIRECT(PC$203&amp;ROW())*PC$205</f>
        <v>1.3946000000000001</v>
      </c>
      <c r="PD181" s="696" cm="1">
        <f t="array" aca="1" ref="PD181" ca="1">INDIRECT(PD$203&amp;ROW())*PD$205</f>
        <v>0.73419999999999996</v>
      </c>
      <c r="PE181" s="696" cm="1">
        <f t="array" aca="1" ref="PE181" ca="1">INDIRECT(PE$203&amp;ROW())*PE$205</f>
        <v>1.28</v>
      </c>
      <c r="PF181" s="696" cm="1">
        <f t="array" aca="1" ref="PF181" ca="1">INDIRECT(PF$203&amp;ROW())*PF$205</f>
        <v>1.3308</v>
      </c>
      <c r="PG181" s="696" cm="1">
        <f t="array" aca="1" ref="PG181" ca="1">IF(INDIRECT(PG$203&amp;ROW())="-",0,INDIRECT(PG$203&amp;ROW())*PG$205)</f>
        <v>0.32287500000000002</v>
      </c>
      <c r="PH181" s="696" cm="1">
        <f t="array" aca="1" ref="PH181" ca="1">INDIRECT(PH$203&amp;ROW())*PH$205</f>
        <v>0</v>
      </c>
      <c r="PI181" s="696" cm="1">
        <f t="array" aca="1" ref="PI181" ca="1">INDIRECT(PI$203&amp;ROW())*PI$205</f>
        <v>1.2145999999999999</v>
      </c>
      <c r="PJ181" s="696" cm="1">
        <f t="array" aca="1" ref="PJ181" ca="1">INDIRECT(PJ$203&amp;ROW())*PJ$205</f>
        <v>0</v>
      </c>
      <c r="PK181" s="696" cm="1">
        <f t="array" aca="1" ref="PK181" ca="1">IF($PJ181=0,0,INDIRECT(PK$203&amp;ROW())*PK$205)</f>
        <v>0</v>
      </c>
      <c r="PL181" s="696" cm="1">
        <f t="array" aca="1" ref="PL181" ca="1">IF($MPE181=0,0,INDIRECT(PL$203&amp;ROW())*PL$205)</f>
        <v>0</v>
      </c>
      <c r="PM181" s="696" cm="1">
        <f t="array" aca="1" ref="PM181" ca="1">IF($MPE181=0,0,INDIRECT(PM$203&amp;ROW())*PM$205)</f>
        <v>0</v>
      </c>
      <c r="PN181" s="696" cm="1">
        <f t="array" aca="1" ref="PN181" ca="1">IF($PJ181=0,0,INDIRECT(PN$203&amp;ROW())*PN$205)</f>
        <v>0</v>
      </c>
      <c r="PO181" s="696" cm="1">
        <f t="array" aca="1" ref="PO181" ca="1">INDIRECT(PO$203&amp;ROW())*PO$205</f>
        <v>0</v>
      </c>
      <c r="PP181" s="696" cm="1">
        <f t="array" aca="1" ref="PP181" ca="1">IF($PO181=0,0,INDIRECT(PP$203&amp;ROW())*PP$205)</f>
        <v>0</v>
      </c>
      <c r="PQ181" s="696" cm="1">
        <f t="array" aca="1" ref="PQ181" ca="1">IF($PO181=0,0,INDIRECT(PQ$203&amp;ROW())*PQ$205)</f>
        <v>0</v>
      </c>
      <c r="PR181" s="696" cm="1">
        <f t="array" aca="1" ref="PR181" ca="1">INDIRECT(PR$203&amp;ROW())*PR$205</f>
        <v>0</v>
      </c>
      <c r="PS181" s="696" cm="1">
        <f t="array" aca="1" ref="PS181" ca="1">INDIRECT(PS$203&amp;ROW())*PS$205</f>
        <v>0</v>
      </c>
      <c r="PT181" s="696" cm="1">
        <f t="array" aca="1" ref="PT181" ca="1">INDIRECT(PT$203&amp;ROW())*PT$205</f>
        <v>0</v>
      </c>
      <c r="PU181" s="696" cm="1">
        <f t="array" aca="1" ref="PU181" ca="1">INDIRECT(PU$203&amp;ROW())*PU$205</f>
        <v>1.7696999999999998</v>
      </c>
      <c r="PV181" s="696" cm="1">
        <f t="array" aca="1" ref="PV181" ca="1">INDIRECT(PV$203&amp;ROW())*PV$205</f>
        <v>0</v>
      </c>
      <c r="PW181" s="696" cm="1">
        <f t="array" aca="1" ref="PW181" ca="1">INDIRECT(PW$203&amp;ROW())*PW$205</f>
        <v>0</v>
      </c>
      <c r="PX181" s="696" cm="1">
        <f t="array" aca="1" ref="PX181" ca="1">INDIRECT(PX$203&amp;ROW())*PX$205</f>
        <v>0</v>
      </c>
      <c r="PY181" s="696" cm="1">
        <f t="array" aca="1" ref="PY181" ca="1">INDIRECT(PY$203&amp;ROW())*PY$205</f>
        <v>0</v>
      </c>
      <c r="PZ181" s="696" cm="1">
        <f t="array" aca="1" ref="PZ181" ca="1">INDIRECT(PZ$203&amp;ROW())*PZ$205</f>
        <v>0.17430000000000001</v>
      </c>
      <c r="QA181" s="696" cm="1">
        <f t="array" aca="1" ref="QA181" ca="1">INDIRECT(QA$203&amp;ROW())*QA$205</f>
        <v>0.31659999999999999</v>
      </c>
      <c r="QB181" s="696" cm="1">
        <f t="array" aca="1" ref="QB181" ca="1">INDIRECT(QB$203&amp;ROW())*QB$205</f>
        <v>0</v>
      </c>
      <c r="QC181" s="696" cm="1">
        <f t="array" aca="1" ref="QC181" ca="1">INDIRECT(QC$203&amp;ROW())*QC$205</f>
        <v>1.4259999999999999</v>
      </c>
      <c r="QD181" s="696" cm="1">
        <f t="array" aca="1" ref="QD181" ca="1">IF(INDIRECT(QD$203&amp;ROW())="-",0,INDIRECT(QD$203&amp;ROW())*QD$205)</f>
        <v>0.50865903000000001</v>
      </c>
      <c r="QE181" s="696" cm="1">
        <f t="array" aca="1" ref="QE181" ca="1">INDIRECT(QE$203&amp;ROW())*QE$205</f>
        <v>0</v>
      </c>
      <c r="QF181" s="696" cm="1">
        <f t="array" aca="1" ref="QF181" ca="1">INDIRECT(QF$203&amp;ROW())*QF$205</f>
        <v>0</v>
      </c>
      <c r="QG181" s="696" cm="1">
        <f t="array" aca="1" ref="QG181" ca="1">INDIRECT(QG$203&amp;ROW())*QG$205</f>
        <v>0</v>
      </c>
      <c r="QI181" s="606" t="s">
        <v>8769</v>
      </c>
      <c r="QJ181" s="700" t="str">
        <f t="shared" ca="1" si="297"/>
        <v>C</v>
      </c>
      <c r="QK181" s="701">
        <f t="shared" ca="1" si="313"/>
        <v>0.44433324766187027</v>
      </c>
      <c r="QL181" s="705">
        <f t="shared" ca="1" si="370"/>
        <v>0.73328165698663639</v>
      </c>
      <c r="QM181" s="696">
        <f t="shared" ca="1" si="371"/>
        <v>0.62321376938594919</v>
      </c>
      <c r="QN181" s="696">
        <f t="shared" ca="1" si="300"/>
        <v>5.5945168858068259E-2</v>
      </c>
      <c r="QO181" s="697">
        <f t="shared" ca="1" si="301"/>
        <v>0.36489239541682722</v>
      </c>
      <c r="QP181" s="696" cm="1">
        <f t="array" aca="1" ref="QP181" ca="1">INDIRECT(QP$203&amp;ROW())*QP$205</f>
        <v>3.3451646745381883E-2</v>
      </c>
      <c r="QQ181" s="696" cm="1">
        <f t="array" aca="1" ref="QQ181" ca="1">INDIRECT(QQ$203&amp;ROW())*QQ$205</f>
        <v>0.12751963295189217</v>
      </c>
      <c r="QR181" s="696" cm="1">
        <f t="array" aca="1" ref="QR181" ca="1">INDIRECT(QR$203&amp;ROW())*QR$205</f>
        <v>0</v>
      </c>
      <c r="QS181" s="696" cm="1">
        <f t="array" aca="1" ref="QS181" ca="1">INDIRECT(QS$203&amp;ROW())*QS$205</f>
        <v>0.22471360933801068</v>
      </c>
      <c r="QT181" s="696" cm="1">
        <f t="array" aca="1" ref="QT181" ca="1">INDIRECT(QT$203&amp;ROW())*QT$205</f>
        <v>0.17488542943331029</v>
      </c>
      <c r="QU181" s="696" cm="1">
        <f t="array" aca="1" ref="QU181" ca="1">INDIRECT(QU$203&amp;ROW())*QU$205</f>
        <v>0.53329206883563263</v>
      </c>
      <c r="QV181" s="696" cm="1">
        <f t="array" aca="1" ref="QV181" ca="1">INDIRECT(QV$203&amp;ROW())*QV$205</f>
        <v>0.24117831443907087</v>
      </c>
      <c r="QW181" s="696" cm="1">
        <f t="array" aca="1" ref="QW181" ca="1">INDIRECT(QW$203&amp;ROW())*QW$205</f>
        <v>0.53099416374332975</v>
      </c>
      <c r="QX181" s="696" cm="1">
        <f t="array" aca="1" ref="QX181" ca="1">INDIRECT(QX$203&amp;ROW())*QX$205</f>
        <v>0.60640894423913805</v>
      </c>
      <c r="QY181" s="696" cm="1">
        <f t="array" aca="1" ref="QY181" ca="1">INDIRECT(QY$203&amp;ROW())*QY$205</f>
        <v>4.5134158378452992E-2</v>
      </c>
      <c r="QZ181" s="696" cm="1">
        <f t="array" aca="1" ref="QZ181" ca="1">INDIRECT(QZ$203&amp;ROW())*QZ$205</f>
        <v>0.27613248380770827</v>
      </c>
      <c r="RA181" s="696" cm="1">
        <f t="array" aca="1" ref="RA181" ca="1">INDIRECT(RA$203&amp;ROW())*RA$205</f>
        <v>0</v>
      </c>
      <c r="RB181" s="696" cm="1">
        <f t="array" aca="1" ref="RB181" ca="1">INDIRECT(RB$203&amp;ROW())*RB$205</f>
        <v>0</v>
      </c>
      <c r="RC181" s="696" cm="1">
        <f t="array" aca="1" ref="RC181" ca="1">IF(INDIRECT(RC$203&amp;ROW())="-",0,INDIRECT(RC$203&amp;ROW())*RC$205)</f>
        <v>4.0276135285907191E-2</v>
      </c>
      <c r="RD181" s="696" cm="1">
        <f t="array" aca="1" ref="RD181" ca="1">INDIRECT(RD$203&amp;ROW())*RD$205</f>
        <v>0</v>
      </c>
      <c r="RE181" s="696" cm="1">
        <f t="array" aca="1" ref="RE181" ca="1">IF(INDIRECT(RE$203&amp;ROW())="-",0,INDIRECT(RE$203&amp;ROW())*RE$205)</f>
        <v>2.38283234590746E-2</v>
      </c>
      <c r="RF181" s="705" cm="1">
        <f t="array" aca="1" ref="RF181" ca="1">INDIRECT(RF$203&amp;ROW())*RF$205</f>
        <v>0</v>
      </c>
      <c r="RG181" s="696" cm="1">
        <f t="array" aca="1" ref="RG181" ca="1">INDIRECT(RG$203&amp;ROW())*RG$205</f>
        <v>0.27650466908360405</v>
      </c>
      <c r="RH181" s="696" cm="1">
        <f t="array" aca="1" ref="RH181" ca="1">INDIRECT(RH$203&amp;ROW())*RH$205</f>
        <v>2.9193840390272292E-2</v>
      </c>
      <c r="RI181" s="696" cm="1">
        <f t="array" aca="1" ref="RI181" ca="1">INDIRECT(RI$203&amp;ROW())*RI$205</f>
        <v>0.21539378250062202</v>
      </c>
      <c r="RJ181" s="696" cm="1">
        <f t="array" aca="1" ref="RJ181" ca="1">INDIRECT(RJ$203&amp;ROW())*RJ$205</f>
        <v>0.12226723336432462</v>
      </c>
      <c r="RK181" s="696" cm="1">
        <f t="array" aca="1" ref="RK181" ca="1">IF(INDIRECT(RK$203&amp;ROW())="-",0,INDIRECT(RK$203&amp;ROW())*RK$205)</f>
        <v>2.2295569983268846E-2</v>
      </c>
      <c r="RL181" s="696" cm="1">
        <f t="array" aca="1" ref="RL181" ca="1">INDIRECT(RL$203&amp;ROW())*RL$205</f>
        <v>0</v>
      </c>
      <c r="RM181" s="696" cm="1">
        <f t="array" aca="1" ref="RM181" ca="1">INDIRECT(RM$203&amp;ROW())*RM$205</f>
        <v>2.9987460729532761E-2</v>
      </c>
      <c r="RN181" s="696" cm="1">
        <f t="array" aca="1" ref="RN181" ca="1">INDIRECT(RN$203&amp;ROW())*RN$205</f>
        <v>0</v>
      </c>
      <c r="RO181" s="696" cm="1">
        <f t="array" aca="1" ref="RO181" ca="1">IF($RN181=0,0,INDIRECT(RO$203&amp;ROW())*RO$205)</f>
        <v>0</v>
      </c>
      <c r="RP181" s="696" cm="1">
        <f t="array" aca="1" ref="RP181" ca="1">IF($RN181=0,0,INDIRECT(RP$203&amp;ROW())*RP$205)</f>
        <v>0</v>
      </c>
      <c r="RQ181" s="696" cm="1">
        <f t="array" aca="1" ref="RQ181" ca="1">IF($RN181=0,0,INDIRECT(RQ$203&amp;ROW())*RQ$205)</f>
        <v>0</v>
      </c>
      <c r="RR181" s="696" cm="1">
        <f t="array" aca="1" ref="RR181" ca="1">IF($RN181=0,0,INDIRECT(RR$203&amp;ROW())*RR$205)</f>
        <v>0</v>
      </c>
      <c r="RS181" s="696" cm="1">
        <f t="array" aca="1" ref="RS181" ca="1">INDIRECT(RS$203&amp;ROW())*RS$205</f>
        <v>0</v>
      </c>
      <c r="RT181" s="696" cm="1">
        <f t="array" aca="1" ref="RT181" ca="1">IF($RS181=0,0,INDIRECT(RT$203&amp;ROW())*RT$205)</f>
        <v>0</v>
      </c>
      <c r="RU181" s="696" cm="1">
        <f t="array" aca="1" ref="RU181" ca="1">IF($RS181=0,0,INDIRECT(RU$203&amp;ROW())*RU$205)</f>
        <v>0</v>
      </c>
      <c r="RV181" s="696" cm="1">
        <f t="array" aca="1" ref="RV181" ca="1">INDIRECT(RV$203&amp;ROW())*RV$205</f>
        <v>0</v>
      </c>
      <c r="RW181" s="696" cm="1">
        <f t="array" aca="1" ref="RW181" ca="1">INDIRECT(RW$203&amp;ROW())*RW$205</f>
        <v>0</v>
      </c>
      <c r="RX181" s="696" cm="1">
        <f t="array" aca="1" ref="RX181" ca="1">INDIRECT(RX$203&amp;ROW())*RX$205</f>
        <v>0</v>
      </c>
      <c r="RY181" s="696" cm="1">
        <f t="array" aca="1" ref="RY181" ca="1">INDIRECT(RY$203&amp;ROW())*RY$205</f>
        <v>8.4396695370290389E-2</v>
      </c>
      <c r="RZ181" s="696" cm="1">
        <f t="array" aca="1" ref="RZ181" ca="1">INDIRECT(RZ$203&amp;ROW())*RZ$205</f>
        <v>0</v>
      </c>
      <c r="SA181" s="696" cm="1">
        <f t="array" aca="1" ref="SA181" ca="1">INDIRECT(SA$203&amp;ROW())*SA$205</f>
        <v>0</v>
      </c>
      <c r="SB181" s="696" cm="1">
        <f t="array" aca="1" ref="SB181" ca="1">INDIRECT(SB$203&amp;ROW())*SB$205</f>
        <v>0</v>
      </c>
      <c r="SC181" s="696" cm="1">
        <f t="array" aca="1" ref="SC181" ca="1">INDIRECT(SC$203&amp;ROW())*SC$205</f>
        <v>0</v>
      </c>
      <c r="SD181" s="696" cm="1">
        <f t="array" aca="1" ref="SD181" ca="1">INDIRECT(SD$203&amp;ROW())*SD$205</f>
        <v>0.3072993885784252</v>
      </c>
      <c r="SE181" s="696" cm="1">
        <f t="array" aca="1" ref="SE181" ca="1">INDIRECT(SE$203&amp;ROW())*SE$205</f>
        <v>0.2585618210787391</v>
      </c>
      <c r="SF181" s="696" cm="1">
        <f t="array" aca="1" ref="SF181" ca="1">INDIRECT(SF$203&amp;ROW())*SF$205</f>
        <v>0</v>
      </c>
      <c r="SG181" s="696" cm="1">
        <f t="array" aca="1" ref="SG181" ca="1">INDIRECT(SG$203&amp;ROW())*SG$205</f>
        <v>7.4767843909269882E-2</v>
      </c>
      <c r="SH181" s="696" cm="1">
        <f t="array" aca="1" ref="SH181" ca="1">IF(INDIRECT(SH$203&amp;ROW())="-",0,INDIRECT(SH$203&amp;ROW())*SH$205)</f>
        <v>6.5170691751269619E-2</v>
      </c>
      <c r="SI181" s="696" cm="1">
        <f t="array" aca="1" ref="SI181" ca="1">INDIRECT(SI$203&amp;ROW())*SI$205</f>
        <v>0</v>
      </c>
      <c r="SJ181" s="696" cm="1">
        <f t="array" aca="1" ref="SJ181" ca="1">INDIRECT(SJ$203&amp;ROW())*SJ$205</f>
        <v>0</v>
      </c>
      <c r="SK181" s="696" cm="1">
        <f t="array" aca="1" ref="SK181" ca="1">INDIRECT(SK$203&amp;ROW())*SK$205</f>
        <v>0</v>
      </c>
      <c r="SN181" s="606" t="s">
        <v>8769</v>
      </c>
      <c r="SO181" s="707" cm="1">
        <f t="array" aca="1" ref="SO181" ca="1">INDIRECT(SO$203&amp;ROW())*SO$205</f>
        <v>1</v>
      </c>
      <c r="SP181" s="707" cm="1">
        <f t="array" aca="1" ref="SP181" ca="1">INDIRECT(SP$203&amp;ROW())*SP$205</f>
        <v>1</v>
      </c>
      <c r="SQ181" s="707" cm="1">
        <f t="array" aca="1" ref="SQ181" ca="1">INDIRECT(SQ$203&amp;ROW())*SQ$205</f>
        <v>0</v>
      </c>
      <c r="SR181" s="707" cm="1">
        <f t="array" aca="1" ref="SR181" ca="1">INDIRECT(SR$203&amp;ROW())*SR$205</f>
        <v>3</v>
      </c>
      <c r="SS181" s="707" cm="1">
        <f t="array" aca="1" ref="SS181" ca="1">INDIRECT(SS$203&amp;ROW())*SS$205</f>
        <v>2</v>
      </c>
      <c r="ST181" s="707" cm="1">
        <f t="array" aca="1" ref="ST181" ca="1">INDIRECT(ST$203&amp;ROW())*ST$205</f>
        <v>3</v>
      </c>
      <c r="SU181" s="707" cm="1">
        <f t="array" aca="1" ref="SU181" ca="1">INDIRECT(SU$203&amp;ROW())*SU$205</f>
        <v>3</v>
      </c>
      <c r="SV181" s="707" cm="1">
        <f t="array" aca="1" ref="SV181" ca="1">INDIRECT(SV$203&amp;ROW())*SV$205</f>
        <v>3</v>
      </c>
      <c r="SW181" s="707" cm="1">
        <f t="array" aca="1" ref="SW181" ca="1">INDIRECT(SW$203&amp;ROW())*SW$205</f>
        <v>3</v>
      </c>
      <c r="SX181" s="707" cm="1">
        <f t="array" aca="1" ref="SX181" ca="1">INDIRECT(SX$203&amp;ROW())*SX$205</f>
        <v>1</v>
      </c>
      <c r="SY181" s="707" cm="1">
        <f t="array" aca="1" ref="SY181" ca="1">INDIRECT(SY$203&amp;ROW())*SY$205</f>
        <v>3</v>
      </c>
      <c r="SZ181" s="707" cm="1">
        <f t="array" aca="1" ref="SZ181" ca="1">INDIRECT(SZ$203&amp;ROW())*SZ$205</f>
        <v>0</v>
      </c>
      <c r="TA181" s="707" cm="1">
        <f t="array" aca="1" ref="TA181" ca="1">INDIRECT(TA$203&amp;ROW())*TA$205</f>
        <v>0</v>
      </c>
      <c r="TB181" s="696" cm="1">
        <f t="array" aca="1" ref="TB181" ca="1">IF(INDIRECT(TB$203&amp;ROW())="-",0,INDIRECT(TB$203&amp;ROW())*TB$205)</f>
        <v>0.48</v>
      </c>
      <c r="TC181" s="707" cm="1">
        <f t="array" aca="1" ref="TC181" ca="1">INDIRECT(TC$203&amp;ROW())*TC$205</f>
        <v>0</v>
      </c>
      <c r="TD181" s="696" cm="1">
        <f t="array" aca="1" ref="TD181" ca="1">IF(INDIRECT(TD$203&amp;ROW())="-",0,INDIRECT(TD$203&amp;ROW())*TD$205)</f>
        <v>0.3765</v>
      </c>
      <c r="TE181" s="732" cm="1">
        <f t="array" aca="1" ref="TE181" ca="1">INDIRECT(TE$203&amp;ROW())*TE$205</f>
        <v>0</v>
      </c>
      <c r="TF181" s="707" cm="1">
        <f t="array" aca="1" ref="TF181" ca="1">INDIRECT(TF$203&amp;ROW())*TF$205</f>
        <v>2</v>
      </c>
      <c r="TG181" s="707" cm="1">
        <f t="array" aca="1" ref="TG181" ca="1">INDIRECT(TG$203&amp;ROW())*TG$205</f>
        <v>1</v>
      </c>
      <c r="TH181" s="707" cm="1">
        <f t="array" aca="1" ref="TH181" ca="1">INDIRECT(TH$203&amp;ROW())*TH$205</f>
        <v>2</v>
      </c>
      <c r="TI181" s="707" cm="1">
        <f t="array" aca="1" ref="TI181" ca="1">INDIRECT(TI$203&amp;ROW())*TI$205</f>
        <v>2</v>
      </c>
      <c r="TJ181" s="696" cm="1">
        <f t="array" aca="1" ref="TJ181" ca="1">IF(INDIRECT(TJ$203&amp;ROW())="-",0,INDIRECT(TJ$203&amp;ROW())*TJ$205)</f>
        <v>0.36899999999999999</v>
      </c>
      <c r="TK181" s="707" cm="1">
        <f t="array" aca="1" ref="TK181" ca="1">INDIRECT(TK$203&amp;ROW())*TK$205</f>
        <v>0</v>
      </c>
      <c r="TL181" s="707" cm="1">
        <f t="array" aca="1" ref="TL181" ca="1">INDIRECT(TL$203&amp;ROW())*TL$205</f>
        <v>2</v>
      </c>
      <c r="TM181" s="707" cm="1">
        <f t="array" aca="1" ref="TM181" ca="1">INDIRECT(TM$203&amp;ROW())*TM$205</f>
        <v>0</v>
      </c>
      <c r="TN181" s="707" cm="1">
        <f t="array" aca="1" ref="TN181" ca="1">IF($TM181=0,0,INDIRECT(TN$203&amp;ROW())*TN$205)</f>
        <v>0</v>
      </c>
      <c r="TO181" s="707" cm="1">
        <f t="array" aca="1" ref="TO181" ca="1">IF($TM181=0,0,INDIRECT(TO$203&amp;ROW())*TO$205)</f>
        <v>0</v>
      </c>
      <c r="TP181" s="707" cm="1">
        <f t="array" aca="1" ref="TP181" ca="1">IF($TM181=0,0,INDIRECT(TP$203&amp;ROW())*TP$205)</f>
        <v>0</v>
      </c>
      <c r="TQ181" s="707" cm="1">
        <f t="array" aca="1" ref="TQ181" ca="1">IF($TM181=0,0,INDIRECT(TQ$203&amp;ROW())*TQ$205)</f>
        <v>0</v>
      </c>
      <c r="TR181" s="707" cm="1">
        <f t="array" aca="1" ref="TR181" ca="1">INDIRECT(TR$203&amp;ROW())*TR$205</f>
        <v>0</v>
      </c>
      <c r="TS181" s="707" cm="1">
        <f t="array" aca="1" ref="TS181" ca="1">IF($TR181=0,0,INDIRECT(TS$203&amp;ROW())*TS$205)</f>
        <v>0</v>
      </c>
      <c r="TT181" s="707" cm="1">
        <f t="array" aca="1" ref="TT181" ca="1">IF($TR181=0,0,INDIRECT(TT$203&amp;ROW())*TT$205)</f>
        <v>0</v>
      </c>
      <c r="TU181" s="707" cm="1">
        <f t="array" aca="1" ref="TU181" ca="1">INDIRECT(TU$203&amp;ROW())*TU$205</f>
        <v>0</v>
      </c>
      <c r="TV181" s="707" cm="1">
        <f t="array" aca="1" ref="TV181" ca="1">INDIRECT(TV$203&amp;ROW())*TV$205</f>
        <v>0</v>
      </c>
      <c r="TW181" s="707" cm="1">
        <f t="array" aca="1" ref="TW181" ca="1">INDIRECT(TW$203&amp;ROW())*TW$205</f>
        <v>0</v>
      </c>
      <c r="TX181" s="707" cm="1">
        <f t="array" aca="1" ref="TX181" ca="1">INDIRECT(TX$203&amp;ROW())*TX$205</f>
        <v>3</v>
      </c>
      <c r="TY181" s="707" cm="1">
        <f t="array" aca="1" ref="TY181" ca="1">INDIRECT(TY$203&amp;ROW())*TY$205</f>
        <v>0</v>
      </c>
      <c r="TZ181" s="707" cm="1">
        <f t="array" aca="1" ref="TZ181" ca="1">INDIRECT(TZ$203&amp;ROW())*TZ$205</f>
        <v>0</v>
      </c>
      <c r="UA181" s="707" cm="1">
        <f t="array" aca="1" ref="UA181" ca="1">INDIRECT(UA$203&amp;ROW())*UA$205</f>
        <v>0</v>
      </c>
      <c r="UB181" s="707" cm="1">
        <f t="array" aca="1" ref="UB181" ca="1">INDIRECT(UB$203&amp;ROW())*UB$205</f>
        <v>0</v>
      </c>
      <c r="UC181" s="707" cm="1">
        <f t="array" aca="1" ref="UC181" ca="1">INDIRECT(UC$203&amp;ROW())*UC$205</f>
        <v>1</v>
      </c>
      <c r="UD181" s="707" cm="1">
        <f t="array" aca="1" ref="UD181" ca="1">INDIRECT(UD$203&amp;ROW())*UD$205</f>
        <v>1</v>
      </c>
      <c r="UE181" s="707" cm="1">
        <f t="array" aca="1" ref="UE181" ca="1">INDIRECT(UE$203&amp;ROW())*UE$205</f>
        <v>0</v>
      </c>
      <c r="UF181" s="707" cm="1">
        <f t="array" aca="1" ref="UF181" ca="1">INDIRECT(UF$203&amp;ROW())*UF$205</f>
        <v>2</v>
      </c>
      <c r="UG181" s="696" cm="1">
        <f t="array" aca="1" ref="UG181" ca="1">IF(INDIRECT(UG$203&amp;ROW())="-",0,INDIRECT(UG$203&amp;ROW())*UG$205)</f>
        <v>0.82830000000000004</v>
      </c>
      <c r="UH181" s="707" cm="1">
        <f t="array" aca="1" ref="UH181" ca="1">INDIRECT(UH$203&amp;ROW())*UH$205</f>
        <v>0</v>
      </c>
      <c r="UI181" s="707" cm="1">
        <f t="array" aca="1" ref="UI181" ca="1">INDIRECT(UI$203&amp;ROW())*UI$205</f>
        <v>0</v>
      </c>
      <c r="UJ181" s="707" cm="1">
        <f t="array" aca="1" ref="UJ181" ca="1">INDIRECT(UJ$203&amp;ROW())*UJ$205</f>
        <v>0</v>
      </c>
      <c r="UM181" s="606" t="s">
        <v>8769</v>
      </c>
      <c r="UN181" s="616">
        <f t="shared" ca="1" si="376"/>
        <v>0.18720310219966924</v>
      </c>
      <c r="UO181" s="616">
        <f t="shared" ca="1" si="376"/>
        <v>0.47801779056182137</v>
      </c>
      <c r="UP181" s="616">
        <f t="shared" ca="1" si="376"/>
        <v>-0.88618201963763954</v>
      </c>
      <c r="UQ181" s="616">
        <f t="shared" ca="1" si="376"/>
        <v>0.29355872991449461</v>
      </c>
      <c r="UR181" s="616">
        <f t="shared" ca="1" si="376"/>
        <v>0.12190361681987209</v>
      </c>
      <c r="US181" s="616">
        <f t="shared" ca="1" si="376"/>
        <v>0.41305213694811815</v>
      </c>
      <c r="UT181" s="616">
        <f t="shared" ca="1" si="376"/>
        <v>0.30690415393182785</v>
      </c>
      <c r="UU181" s="616">
        <f t="shared" ca="1" si="376"/>
        <v>0.53359975015917405</v>
      </c>
      <c r="UV181" s="616">
        <f t="shared" ca="1" si="376"/>
        <v>0.44410973870643028</v>
      </c>
      <c r="UW181" s="616">
        <f t="shared" ca="1" si="376"/>
        <v>-1.1873537106826957</v>
      </c>
      <c r="UX181" s="616">
        <f t="shared" ca="1" si="376"/>
        <v>0.28247365722383649</v>
      </c>
      <c r="UY181" s="616">
        <f t="shared" ca="1" si="376"/>
        <v>-0.67270887390575207</v>
      </c>
      <c r="UZ181" s="616">
        <f t="shared" ca="1" si="376"/>
        <v>-0.80238258590915801</v>
      </c>
      <c r="VA181" s="616">
        <f t="shared" ca="1" si="376"/>
        <v>-0.25583876281133711</v>
      </c>
      <c r="VB181" s="616">
        <f t="shared" ca="1" si="376"/>
        <v>-0.76400504167427041</v>
      </c>
      <c r="VC181" s="616">
        <f t="shared" ca="1" si="376"/>
        <v>-0.74221567596507498</v>
      </c>
      <c r="VD181" s="616">
        <f t="shared" ca="1" si="375"/>
        <v>-1.5772186114663853</v>
      </c>
      <c r="VE181" s="616">
        <f t="shared" ca="1" si="375"/>
        <v>3.9909080070471406E-2</v>
      </c>
      <c r="VF181" s="616">
        <f t="shared" ca="1" si="375"/>
        <v>-0.81480937927278907</v>
      </c>
      <c r="VG181" s="616">
        <f t="shared" ca="1" si="375"/>
        <v>1.2788179585372306</v>
      </c>
      <c r="VH181" s="616">
        <f t="shared" ca="1" si="375"/>
        <v>-0.12784420028857393</v>
      </c>
      <c r="VI181" s="616">
        <f t="shared" ca="1" si="375"/>
        <v>-0.76552268087551656</v>
      </c>
      <c r="VJ181" s="616">
        <f t="shared" ca="1" si="375"/>
        <v>-0.90132677458943244</v>
      </c>
      <c r="VK181" s="616">
        <f t="shared" ca="1" si="375"/>
        <v>0.83678976492872159</v>
      </c>
      <c r="VL181" s="616">
        <f t="shared" ca="1" si="375"/>
        <v>-0.83864555511817418</v>
      </c>
      <c r="VM181" s="616">
        <f t="shared" ca="1" si="375"/>
        <v>-0.57201237404204519</v>
      </c>
      <c r="VN181" s="616">
        <f t="shared" ca="1" si="375"/>
        <v>-0.62639799545694341</v>
      </c>
      <c r="VO181" s="616">
        <f t="shared" ca="1" si="375"/>
        <v>-0.42150866262694142</v>
      </c>
      <c r="VP181" s="616">
        <f t="shared" ca="1" si="375"/>
        <v>-0.46221149066820022</v>
      </c>
      <c r="VQ181" s="616">
        <f t="shared" ca="1" si="375"/>
        <v>-0.77889442244162177</v>
      </c>
      <c r="VR181" s="616">
        <f t="shared" ca="1" si="375"/>
        <v>-0.64202286734458469</v>
      </c>
      <c r="VS181" s="616">
        <f t="shared" ref="VS181:VW200" ca="1" si="387">(TT181-VS$203)/VS$204</f>
        <v>-0.40481357988865657</v>
      </c>
      <c r="VT181" s="616">
        <f t="shared" ca="1" si="387"/>
        <v>-0.3878135405833677</v>
      </c>
      <c r="VU181" s="616">
        <f t="shared" ca="1" si="387"/>
        <v>-0.82130507758946303</v>
      </c>
      <c r="VV181" s="616">
        <f t="shared" ca="1" si="387"/>
        <v>-0.64337789451099625</v>
      </c>
      <c r="VW181" s="616">
        <f t="shared" ca="1" si="387"/>
        <v>0.66845613582062358</v>
      </c>
      <c r="VX181" s="616">
        <f t="shared" ca="1" si="386"/>
        <v>-0.78524029103755877</v>
      </c>
      <c r="VY181" s="616">
        <f t="shared" ca="1" si="386"/>
        <v>-1.477844244223653</v>
      </c>
      <c r="VZ181" s="616">
        <f t="shared" ca="1" si="386"/>
        <v>-1.5555141459162816</v>
      </c>
      <c r="WA181" s="616">
        <f t="shared" ca="1" si="386"/>
        <v>-1.1483025824394326</v>
      </c>
      <c r="WB181" s="616">
        <f t="shared" ca="1" si="386"/>
        <v>0.33435322352896929</v>
      </c>
      <c r="WC181" s="616">
        <f t="shared" ca="1" si="386"/>
        <v>0.47817673461028487</v>
      </c>
      <c r="WD181" s="616">
        <f t="shared" ca="1" si="347"/>
        <v>-1.3395773314157267</v>
      </c>
      <c r="WE181" s="616">
        <f t="shared" ca="1" si="347"/>
        <v>0.67426644196529939</v>
      </c>
      <c r="WF181" s="616">
        <f t="shared" ca="1" si="347"/>
        <v>0.72159951373157161</v>
      </c>
      <c r="WG181" s="616">
        <f t="shared" ca="1" si="347"/>
        <v>-1.008197359876486</v>
      </c>
      <c r="WH181" s="616">
        <f t="shared" ca="1" si="347"/>
        <v>-1.0816125322340113</v>
      </c>
      <c r="WI181" s="627">
        <f t="shared" ca="1" si="347"/>
        <v>-0.9831420375936909</v>
      </c>
      <c r="WL181" s="606" t="s">
        <v>8769</v>
      </c>
      <c r="WM181" s="700" t="str">
        <f t="shared" ca="1" si="321"/>
        <v>C</v>
      </c>
      <c r="WN181" s="479">
        <f t="shared" ca="1" si="322"/>
        <v>0.37448737293868106</v>
      </c>
      <c r="WO181" s="495">
        <f t="shared" ca="1" si="372"/>
        <v>0.56204018576540593</v>
      </c>
      <c r="WP181" s="458">
        <f t="shared" ca="1" si="372"/>
        <v>0.50418603008823626</v>
      </c>
      <c r="WQ181" s="458">
        <f t="shared" ca="1" si="372"/>
        <v>0.15120578437620144</v>
      </c>
      <c r="WR181" s="459">
        <f t="shared" ca="1" si="372"/>
        <v>0.2805174915248807</v>
      </c>
      <c r="WS181" s="495">
        <f t="shared" ca="1" si="323"/>
        <v>-0.16969570527420216</v>
      </c>
      <c r="WT181" s="458">
        <f t="shared" ca="1" si="324"/>
        <v>-0.38455596915136048</v>
      </c>
      <c r="WU181" s="458">
        <f t="shared" ca="1" si="325"/>
        <v>-0.52530477500096351</v>
      </c>
      <c r="WV181" s="459">
        <f t="shared" ca="1" si="326"/>
        <v>-0.61629757912117422</v>
      </c>
      <c r="WW181" s="484">
        <f t="shared" ca="1" si="352"/>
        <v>0.13999047982491267</v>
      </c>
      <c r="WX181" s="484">
        <f t="shared" ca="1" si="352"/>
        <v>0.28829252948783446</v>
      </c>
      <c r="WY181" s="484">
        <f t="shared" ca="1" si="352"/>
        <v>-0.64522912849816527</v>
      </c>
      <c r="WZ181" s="484">
        <f t="shared" ca="1" si="352"/>
        <v>0.10559307515024371</v>
      </c>
      <c r="XA181" s="484">
        <f t="shared" ca="1" si="352"/>
        <v>6.4328538595846502E-2</v>
      </c>
      <c r="XB181" s="484">
        <f t="shared" ca="1" si="352"/>
        <v>0.21821544394969081</v>
      </c>
      <c r="XC181" s="484">
        <f t="shared" ca="1" si="352"/>
        <v>0.14467461816346364</v>
      </c>
      <c r="XD181" s="484">
        <f t="shared" ca="1" si="348"/>
        <v>0.27368331185664035</v>
      </c>
      <c r="XE181" s="484">
        <f t="shared" ca="1" si="348"/>
        <v>0.21801347073098662</v>
      </c>
      <c r="XF181" s="484">
        <f t="shared" ca="1" si="348"/>
        <v>-0.76406211282431458</v>
      </c>
      <c r="XG181" s="484">
        <f t="shared" ca="1" si="348"/>
        <v>0.1145148206385433</v>
      </c>
      <c r="XH181" s="484">
        <f t="shared" ca="1" si="348"/>
        <v>-0.33958343954762366</v>
      </c>
      <c r="XI181" s="484">
        <f t="shared" ca="1" si="348"/>
        <v>-0.56078518929191046</v>
      </c>
      <c r="XJ181" s="484">
        <f t="shared" ca="1" si="348"/>
        <v>-0.18156876996720595</v>
      </c>
      <c r="XK181" s="484">
        <f t="shared" ca="1" si="348"/>
        <v>-0.54267278110123429</v>
      </c>
      <c r="XL181" s="484">
        <f t="shared" ca="1" si="348"/>
        <v>-0.6556733281475472</v>
      </c>
      <c r="XM181" s="484">
        <f t="shared" ca="1" si="348"/>
        <v>-1.1895382767679479</v>
      </c>
      <c r="XN181" s="484">
        <f t="shared" ca="1" si="348"/>
        <v>2.7828601533139714E-2</v>
      </c>
      <c r="XO181" s="484">
        <f t="shared" ca="1" si="348"/>
        <v>-0.59823304626208174</v>
      </c>
      <c r="XP181" s="484">
        <f t="shared" ca="1" si="348"/>
        <v>0.81844349346382761</v>
      </c>
      <c r="XQ181" s="484">
        <f t="shared" ca="1" si="348"/>
        <v>-8.50675308720171E-2</v>
      </c>
      <c r="XR181" s="484">
        <f t="shared" ca="1" si="348"/>
        <v>-0.66983234576607698</v>
      </c>
      <c r="XS181" s="484">
        <f t="shared" ca="1" si="348"/>
        <v>-0.55611861992167977</v>
      </c>
      <c r="XT181" s="484">
        <f t="shared" ca="1" si="384"/>
        <v>0.50818242424121263</v>
      </c>
      <c r="XU181" s="484">
        <f t="shared" ca="1" si="382"/>
        <v>-0.63720289277878872</v>
      </c>
      <c r="XV181" s="484">
        <f t="shared" ca="1" si="382"/>
        <v>-0.30179372854458303</v>
      </c>
      <c r="XW181" s="484">
        <f t="shared" ca="1" si="382"/>
        <v>-0.40427726626791127</v>
      </c>
      <c r="XX181" s="484">
        <f t="shared" ca="1" si="382"/>
        <v>-0.20379943838012618</v>
      </c>
      <c r="XY181" s="484">
        <f t="shared" ca="1" si="382"/>
        <v>-0.24303080179333969</v>
      </c>
      <c r="XZ181" s="484">
        <f t="shared" ca="1" si="382"/>
        <v>-0.56968338057380219</v>
      </c>
      <c r="YA181" s="484">
        <f t="shared" ca="1" si="382"/>
        <v>-0.43779539324227229</v>
      </c>
      <c r="YB181" s="484">
        <f t="shared" ca="1" si="358"/>
        <v>-0.21272953623148902</v>
      </c>
      <c r="YC181" s="484">
        <f t="shared" ca="1" si="359"/>
        <v>-0.17304240180829866</v>
      </c>
      <c r="YD181" s="484">
        <f t="shared" ca="1" si="360"/>
        <v>-0.6068623218308542</v>
      </c>
      <c r="YE181" s="484">
        <f t="shared" ca="1" si="361"/>
        <v>-0.46342509741627064</v>
      </c>
      <c r="YF181" s="484">
        <f t="shared" ca="1" si="362"/>
        <v>0.39432227452058582</v>
      </c>
      <c r="YG181" s="484">
        <f t="shared" ca="1" si="354"/>
        <v>-0.54699838673676349</v>
      </c>
      <c r="YH181" s="484">
        <f t="shared" ca="1" si="354"/>
        <v>-0.78754319774678472</v>
      </c>
      <c r="YI181" s="484">
        <f t="shared" ca="1" si="354"/>
        <v>-0.91106463526316606</v>
      </c>
      <c r="YJ181" s="484">
        <f t="shared" ca="1" si="354"/>
        <v>-0.6812879221613154</v>
      </c>
      <c r="YK181" s="484">
        <f t="shared" ca="1" si="354"/>
        <v>5.8277766861099353E-2</v>
      </c>
      <c r="YL181" s="484">
        <f t="shared" ca="1" si="354"/>
        <v>0.15139075417761619</v>
      </c>
      <c r="YM181" s="484">
        <f t="shared" ca="1" si="354"/>
        <v>-1.0693845836691747</v>
      </c>
      <c r="YN181" s="484">
        <f t="shared" ca="1" si="354"/>
        <v>0.48075197312125845</v>
      </c>
      <c r="YO181" s="484">
        <f t="shared" ca="1" si="354"/>
        <v>0.44313426138255813</v>
      </c>
      <c r="YP181" s="484">
        <f t="shared" ca="1" si="354"/>
        <v>-0.53716755334219179</v>
      </c>
      <c r="YQ181" s="484">
        <f t="shared" ca="1" si="354"/>
        <v>-0.78352011835031787</v>
      </c>
      <c r="YR181" s="484">
        <f t="shared" ca="1" si="354"/>
        <v>-0.73715989978774943</v>
      </c>
      <c r="YU181" s="606" t="s">
        <v>8769</v>
      </c>
      <c r="YV181" s="700" t="str">
        <f t="shared" ca="1" si="304"/>
        <v>C</v>
      </c>
      <c r="YW181" s="479">
        <f t="shared" ca="1" si="327"/>
        <v>0.48826534408954908</v>
      </c>
      <c r="YX181" s="495">
        <f t="shared" ca="1" si="373"/>
        <v>0.75847186384350984</v>
      </c>
      <c r="YY181" s="458">
        <f t="shared" ca="1" si="373"/>
        <v>0.60011836546824338</v>
      </c>
      <c r="YZ181" s="458">
        <f t="shared" ca="1" si="373"/>
        <v>5.5470412794761184E-2</v>
      </c>
      <c r="ZA181" s="459">
        <f t="shared" ca="1" si="373"/>
        <v>0.53900073425168205</v>
      </c>
      <c r="ZB181" s="495">
        <f t="shared" ca="1" si="328"/>
        <v>0.13274314895399333</v>
      </c>
      <c r="ZC181" s="458">
        <f t="shared" ca="1" si="329"/>
        <v>-4.2056593449986773E-2</v>
      </c>
      <c r="ZD181" s="458">
        <f t="shared" ca="1" si="330"/>
        <v>-0.60824842980598781</v>
      </c>
      <c r="ZE181" s="459">
        <f t="shared" ca="1" si="331"/>
        <v>-0.30766910921534352</v>
      </c>
      <c r="ZF181" s="484">
        <f t="shared" ca="1" si="355"/>
        <v>6.2622520444229578E-3</v>
      </c>
      <c r="ZG181" s="484">
        <f t="shared" ca="1" si="355"/>
        <v>6.0956653196917926E-2</v>
      </c>
      <c r="ZH181" s="484">
        <f t="shared" ca="1" si="355"/>
        <v>-6.6861590023482048E-2</v>
      </c>
      <c r="ZI181" s="484">
        <f t="shared" ca="1" si="355"/>
        <v>2.1988880583922777E-2</v>
      </c>
      <c r="ZJ181" s="484">
        <f t="shared" ca="1" si="355"/>
        <v>1.0659583188508518E-2</v>
      </c>
      <c r="ZK181" s="484">
        <f t="shared" ca="1" si="355"/>
        <v>7.3425809550013654E-2</v>
      </c>
      <c r="ZL181" s="484">
        <f t="shared" ca="1" si="355"/>
        <v>2.4672875513209128E-2</v>
      </c>
      <c r="ZM181" s="484">
        <f t="shared" ca="1" si="350"/>
        <v>9.4446117703140112E-2</v>
      </c>
      <c r="ZN181" s="484">
        <f t="shared" ca="1" si="350"/>
        <v>8.9770705925095284E-2</v>
      </c>
      <c r="ZO181" s="484">
        <f t="shared" ca="1" si="350"/>
        <v>-5.3590210429196636E-2</v>
      </c>
      <c r="ZP181" s="484">
        <f t="shared" ca="1" si="350"/>
        <v>2.6000050859821721E-2</v>
      </c>
      <c r="ZQ181" s="484">
        <f t="shared" ca="1" si="350"/>
        <v>-1.1497069191506403E-2</v>
      </c>
      <c r="ZR181" s="484">
        <f t="shared" ca="1" si="350"/>
        <v>-4.5981105838852197E-2</v>
      </c>
      <c r="ZS181" s="484">
        <f t="shared" ca="1" si="350"/>
        <v>-2.1467076296601113E-2</v>
      </c>
      <c r="ZT181" s="484">
        <f t="shared" ca="1" si="350"/>
        <v>-2.7291061507312073E-2</v>
      </c>
      <c r="ZU181" s="484">
        <f t="shared" ca="1" si="350"/>
        <v>-4.6974117405820741E-2</v>
      </c>
      <c r="ZV181" s="484">
        <f t="shared" ca="1" si="350"/>
        <v>-8.3701405664608222E-2</v>
      </c>
      <c r="ZW181" s="484">
        <f t="shared" ca="1" si="350"/>
        <v>5.5175234891583769E-3</v>
      </c>
      <c r="ZX181" s="484">
        <f t="shared" ca="1" si="350"/>
        <v>-2.3787414966986643E-2</v>
      </c>
      <c r="ZY181" s="484">
        <f t="shared" ca="1" si="350"/>
        <v>0.13772471860952887</v>
      </c>
      <c r="ZZ181" s="484">
        <f t="shared" ca="1" si="350"/>
        <v>-7.8155783354792625E-3</v>
      </c>
      <c r="AAA181" s="484">
        <f t="shared" ca="1" si="350"/>
        <v>-4.6254104350242992E-2</v>
      </c>
      <c r="AAB181" s="484">
        <f t="shared" ca="1" si="350"/>
        <v>-0.10150745433592355</v>
      </c>
      <c r="AAC181" s="484">
        <f t="shared" ca="1" si="385"/>
        <v>1.2546600107337495E-2</v>
      </c>
      <c r="AAD181" s="484">
        <f t="shared" ca="1" si="383"/>
        <v>-7.8682240113631882E-2</v>
      </c>
      <c r="AAE181" s="484">
        <f t="shared" ca="1" si="383"/>
        <v>-4.0219644611828483E-2</v>
      </c>
      <c r="AAF181" s="484">
        <f t="shared" ca="1" si="383"/>
        <v>-6.120902348854227E-2</v>
      </c>
      <c r="AAG181" s="484">
        <f t="shared" ca="1" si="383"/>
        <v>-4.3018323338477257E-2</v>
      </c>
      <c r="AAH181" s="484">
        <f t="shared" ca="1" si="383"/>
        <v>-3.8008707897835295E-2</v>
      </c>
      <c r="AAI181" s="484">
        <f t="shared" ca="1" si="383"/>
        <v>-6.0338538063910964E-2</v>
      </c>
      <c r="AAJ181" s="484">
        <f t="shared" ca="1" si="383"/>
        <v>-5.2025335368730337E-2</v>
      </c>
      <c r="AAK181" s="484">
        <f t="shared" ca="1" si="363"/>
        <v>-3.3183772310049216E-2</v>
      </c>
      <c r="AAL181" s="484">
        <f t="shared" ca="1" si="364"/>
        <v>-1.741238539122681E-2</v>
      </c>
      <c r="AAM181" s="484">
        <f t="shared" ca="1" si="365"/>
        <v>-2.189532836791554E-2</v>
      </c>
      <c r="AAN181" s="484">
        <f t="shared" ca="1" si="366"/>
        <v>-6.1359063816095079E-2</v>
      </c>
      <c r="AAO181" s="484">
        <f t="shared" ca="1" si="367"/>
        <v>1.8805162954418208E-2</v>
      </c>
      <c r="AAP181" s="484">
        <f t="shared" ca="1" si="357"/>
        <v>-2.8906649957960041E-2</v>
      </c>
      <c r="AAQ181" s="484">
        <f t="shared" ca="1" si="357"/>
        <v>-0.15117325855892658</v>
      </c>
      <c r="AAR181" s="484">
        <f t="shared" ca="1" si="357"/>
        <v>-3.6651122693945694E-2</v>
      </c>
      <c r="AAS181" s="484">
        <f t="shared" ca="1" si="357"/>
        <v>-3.1171595822786675E-2</v>
      </c>
      <c r="AAT181" s="484">
        <f t="shared" ca="1" si="357"/>
        <v>0.1027465411596778</v>
      </c>
      <c r="AAU181" s="484">
        <f t="shared" ca="1" si="357"/>
        <v>0.12363824729832018</v>
      </c>
      <c r="AAV181" s="484">
        <f t="shared" ca="1" si="357"/>
        <v>-8.8571357168320833E-2</v>
      </c>
      <c r="AAW181" s="484">
        <f t="shared" ca="1" si="357"/>
        <v>2.5206724043060142E-2</v>
      </c>
      <c r="AAX181" s="484">
        <f t="shared" ca="1" si="357"/>
        <v>5.6775491340415672E-2</v>
      </c>
      <c r="AAY181" s="484">
        <f t="shared" ca="1" si="357"/>
        <v>-0.12312049482031152</v>
      </c>
      <c r="AAZ181" s="484">
        <f t="shared" ca="1" si="357"/>
        <v>-0.11856365915979221</v>
      </c>
      <c r="ABA181" s="484">
        <f t="shared" ca="1" si="357"/>
        <v>-0.10451532592333997</v>
      </c>
    </row>
    <row r="182" spans="1:729" ht="15" customHeight="1" x14ac:dyDescent="0.35">
      <c r="A182" s="498">
        <v>180</v>
      </c>
      <c r="B182" s="628"/>
      <c r="C182" s="606" t="s">
        <v>8798</v>
      </c>
      <c r="D182" s="629">
        <v>780</v>
      </c>
      <c r="E182" s="630" t="s">
        <v>8799</v>
      </c>
      <c r="F182" s="631" t="s">
        <v>1351</v>
      </c>
      <c r="G182" s="632">
        <v>1399.491</v>
      </c>
      <c r="H182" s="504">
        <v>23565.896096358076</v>
      </c>
      <c r="I182" s="505">
        <v>16890</v>
      </c>
      <c r="J182" s="515" t="s">
        <v>8800</v>
      </c>
      <c r="K182" s="469">
        <v>1</v>
      </c>
      <c r="L182" s="735" t="s">
        <v>8800</v>
      </c>
      <c r="M182" s="817">
        <v>81</v>
      </c>
      <c r="N182" s="818">
        <v>0.67849999999999999</v>
      </c>
      <c r="O182" s="819">
        <v>0.61180000000000001</v>
      </c>
      <c r="P182" s="820">
        <v>0.68030000000000002</v>
      </c>
      <c r="Q182" s="821">
        <v>0.74339999999999995</v>
      </c>
      <c r="R182" s="818">
        <v>0.61899999999999999</v>
      </c>
      <c r="S182" s="822">
        <v>0.64400000000000002</v>
      </c>
      <c r="T182" s="822">
        <v>0.63890000000000002</v>
      </c>
      <c r="U182" s="822">
        <v>0.52898999999999996</v>
      </c>
      <c r="V182" s="822">
        <v>0.33069999999999999</v>
      </c>
      <c r="W182" s="519" t="s">
        <v>8801</v>
      </c>
      <c r="X182" s="875" t="s">
        <v>3146</v>
      </c>
      <c r="Y182" s="517">
        <v>6</v>
      </c>
      <c r="Z182" s="517">
        <v>3</v>
      </c>
      <c r="AA182" s="519" t="s">
        <v>8802</v>
      </c>
      <c r="AB182" s="903">
        <v>2018</v>
      </c>
      <c r="AC182" s="369">
        <v>0</v>
      </c>
      <c r="AD182" s="431" t="s">
        <v>1188</v>
      </c>
      <c r="AE182" s="817">
        <v>0</v>
      </c>
      <c r="AF182" s="634" t="s">
        <v>1188</v>
      </c>
      <c r="AG182" s="635" t="s">
        <v>1188</v>
      </c>
      <c r="AH182" s="636" t="s">
        <v>1188</v>
      </c>
      <c r="AI182" s="636" t="s">
        <v>1188</v>
      </c>
      <c r="AJ182" s="636" t="s">
        <v>1188</v>
      </c>
      <c r="AK182" s="637" t="s">
        <v>1188</v>
      </c>
      <c r="AL182" s="765" t="s">
        <v>1188</v>
      </c>
      <c r="AM182" s="639" t="s">
        <v>1188</v>
      </c>
      <c r="AN182" s="636" t="s">
        <v>1188</v>
      </c>
      <c r="AO182" s="636" t="s">
        <v>1188</v>
      </c>
      <c r="AP182" s="636" t="s">
        <v>1188</v>
      </c>
      <c r="AQ182" s="636" t="s">
        <v>1188</v>
      </c>
      <c r="AR182" s="636" t="s">
        <v>1188</v>
      </c>
      <c r="AS182" s="636" t="s">
        <v>1188</v>
      </c>
      <c r="AT182" s="636" t="s">
        <v>1188</v>
      </c>
      <c r="AU182" s="640" t="s">
        <v>1188</v>
      </c>
      <c r="AV182" s="785" t="s">
        <v>8803</v>
      </c>
      <c r="AW182" s="642" t="s">
        <v>8804</v>
      </c>
      <c r="AX182" s="643">
        <v>2</v>
      </c>
      <c r="AY182" s="709" t="s">
        <v>8805</v>
      </c>
      <c r="AZ182" s="645">
        <v>1</v>
      </c>
      <c r="BA182" s="603" t="s">
        <v>8806</v>
      </c>
      <c r="BB182" s="631" t="s">
        <v>3153</v>
      </c>
      <c r="BC182" s="646" t="s">
        <v>3154</v>
      </c>
      <c r="BD182" s="631" t="s">
        <v>1195</v>
      </c>
      <c r="BE182" s="631" t="s">
        <v>1317</v>
      </c>
      <c r="BF182" s="631">
        <v>3</v>
      </c>
      <c r="BG182" s="631">
        <v>2005</v>
      </c>
      <c r="BH182" s="631" t="s">
        <v>1197</v>
      </c>
      <c r="BI182" s="631">
        <v>1</v>
      </c>
      <c r="BJ182" s="631">
        <v>1</v>
      </c>
      <c r="BK182" s="631" t="s">
        <v>8807</v>
      </c>
      <c r="BL182" s="631" t="s">
        <v>1257</v>
      </c>
      <c r="BM182" s="551" t="s">
        <v>8808</v>
      </c>
      <c r="BN182" s="647">
        <v>1980</v>
      </c>
      <c r="BO182" s="557" t="s">
        <v>8809</v>
      </c>
      <c r="BP182" s="647">
        <v>1980</v>
      </c>
      <c r="BQ182" s="647">
        <v>2</v>
      </c>
      <c r="BR182" s="647">
        <v>4</v>
      </c>
      <c r="BS182" s="647" t="s">
        <v>1188</v>
      </c>
      <c r="BT182" s="647" t="s">
        <v>1188</v>
      </c>
      <c r="BU182" s="647" t="s">
        <v>1188</v>
      </c>
      <c r="BV182" s="648" t="s">
        <v>1188</v>
      </c>
      <c r="BW182" s="649" t="s">
        <v>8810</v>
      </c>
      <c r="BX182" s="650">
        <v>1942</v>
      </c>
      <c r="BY182" s="647" t="s">
        <v>8811</v>
      </c>
      <c r="BZ182" s="651" t="s">
        <v>8812</v>
      </c>
      <c r="CA182" s="647">
        <v>2</v>
      </c>
      <c r="CB182" s="647" t="s">
        <v>3855</v>
      </c>
      <c r="CC182" s="557" t="s">
        <v>8813</v>
      </c>
      <c r="CD182" s="652">
        <v>2009</v>
      </c>
      <c r="CE182" s="647">
        <v>3</v>
      </c>
      <c r="CF182" s="647">
        <v>2</v>
      </c>
      <c r="CG182" s="515" t="s">
        <v>8814</v>
      </c>
      <c r="CH182" s="647">
        <v>1938</v>
      </c>
      <c r="CI182" s="647">
        <v>1973</v>
      </c>
      <c r="CJ182" s="647">
        <v>1</v>
      </c>
      <c r="CK182" s="651" t="s">
        <v>1207</v>
      </c>
      <c r="CL182" s="651" t="s">
        <v>1208</v>
      </c>
      <c r="CM182" s="647">
        <v>2</v>
      </c>
      <c r="CN182" s="647" t="s">
        <v>1209</v>
      </c>
      <c r="CO182" s="557" t="s">
        <v>8815</v>
      </c>
      <c r="CP182" s="647">
        <v>2009</v>
      </c>
      <c r="CQ182" s="647">
        <v>3</v>
      </c>
      <c r="CR182" s="650">
        <v>2</v>
      </c>
      <c r="CS182" s="653" t="s">
        <v>1188</v>
      </c>
      <c r="CT182" s="647" t="s">
        <v>1188</v>
      </c>
      <c r="CU182" s="648">
        <v>1</v>
      </c>
      <c r="CV182" s="653" t="s">
        <v>1188</v>
      </c>
      <c r="CW182" s="647" t="s">
        <v>1188</v>
      </c>
      <c r="CX182" s="657">
        <v>0</v>
      </c>
      <c r="CY182" s="656" t="s">
        <v>8816</v>
      </c>
      <c r="CZ182" s="647">
        <v>2011</v>
      </c>
      <c r="DA182" s="657">
        <v>1</v>
      </c>
      <c r="DB182" s="723">
        <v>158300</v>
      </c>
      <c r="DC182" s="753">
        <v>3</v>
      </c>
      <c r="DD182" s="659" t="s">
        <v>1493</v>
      </c>
      <c r="DE182" s="648">
        <v>2008</v>
      </c>
      <c r="DF182" s="661" t="s">
        <v>8817</v>
      </c>
      <c r="DG182" s="755" t="s">
        <v>8818</v>
      </c>
      <c r="DH182" s="741">
        <v>2</v>
      </c>
      <c r="DI182" s="767" t="s">
        <v>8819</v>
      </c>
      <c r="DJ182" s="578" t="s">
        <v>8820</v>
      </c>
      <c r="DK182" s="753">
        <v>2006</v>
      </c>
      <c r="DL182" s="753">
        <v>3</v>
      </c>
      <c r="DM182" s="657">
        <v>2</v>
      </c>
      <c r="DN182" s="768" t="s">
        <v>8817</v>
      </c>
      <c r="DO182" s="755" t="s">
        <v>8818</v>
      </c>
      <c r="DP182" s="741">
        <v>2</v>
      </c>
      <c r="DQ182" s="767" t="s">
        <v>7906</v>
      </c>
      <c r="DR182" s="709" t="s">
        <v>8821</v>
      </c>
      <c r="DS182" s="753">
        <v>2006</v>
      </c>
      <c r="DT182" s="753">
        <v>3</v>
      </c>
      <c r="DU182" s="657">
        <v>2</v>
      </c>
      <c r="DV182" s="686" t="s">
        <v>8822</v>
      </c>
      <c r="DW182" s="861" t="s">
        <v>8823</v>
      </c>
      <c r="DX182" s="430">
        <v>2013</v>
      </c>
      <c r="DY182" s="430">
        <v>3</v>
      </c>
      <c r="DZ182" s="369">
        <v>1</v>
      </c>
      <c r="EA182" s="743" t="s">
        <v>8824</v>
      </c>
      <c r="EB182" s="785" t="s">
        <v>1273</v>
      </c>
      <c r="EC182" s="647">
        <v>2</v>
      </c>
      <c r="ED182" s="668" t="s">
        <v>1274</v>
      </c>
      <c r="EE182" s="647">
        <v>1985</v>
      </c>
      <c r="EF182" s="647">
        <v>3</v>
      </c>
      <c r="EG182" s="650" t="s">
        <v>1220</v>
      </c>
      <c r="EH182" s="648">
        <v>4</v>
      </c>
      <c r="EI182" s="551" t="s">
        <v>8803</v>
      </c>
      <c r="EJ182" s="651" t="s">
        <v>8804</v>
      </c>
      <c r="EK182" s="647" t="s">
        <v>1188</v>
      </c>
      <c r="EL182" s="647" t="s">
        <v>1188</v>
      </c>
      <c r="EM182" s="669" t="s">
        <v>1188</v>
      </c>
      <c r="EN182" s="647" t="s">
        <v>1188</v>
      </c>
      <c r="EO182" s="670" t="s">
        <v>1188</v>
      </c>
      <c r="EP182" s="556">
        <v>0</v>
      </c>
      <c r="EQ182" s="556" t="s">
        <v>1188</v>
      </c>
      <c r="ER182" s="651" t="s">
        <v>1188</v>
      </c>
      <c r="ES182" s="556" t="s">
        <v>1188</v>
      </c>
      <c r="ET182" s="556">
        <v>0</v>
      </c>
      <c r="EU182" s="671">
        <v>0</v>
      </c>
      <c r="EV182" s="672"/>
      <c r="EW182" s="673"/>
      <c r="EX182" s="674"/>
      <c r="EY182" s="631" t="s">
        <v>1455</v>
      </c>
      <c r="EZ182" s="631" t="s">
        <v>1188</v>
      </c>
      <c r="FA182" s="675">
        <v>33.700000000000003</v>
      </c>
      <c r="FB182" s="648">
        <v>0</v>
      </c>
      <c r="FC182" s="676"/>
      <c r="FD182" s="647"/>
      <c r="FE182" s="648"/>
      <c r="FF182" s="652" t="s">
        <v>1281</v>
      </c>
      <c r="FG182" s="563" t="s">
        <v>1282</v>
      </c>
      <c r="FH182" s="631" t="str">
        <f t="shared" si="266"/>
        <v>C</v>
      </c>
      <c r="FI182" s="677">
        <f t="shared" si="267"/>
        <v>1.5333333333333332</v>
      </c>
      <c r="FJ182" s="678">
        <f t="shared" si="268"/>
        <v>1.6</v>
      </c>
      <c r="FK182" s="679">
        <f t="shared" si="269"/>
        <v>2</v>
      </c>
      <c r="FL182" s="680">
        <f t="shared" si="270"/>
        <v>1</v>
      </c>
      <c r="FM182" s="681">
        <v>0</v>
      </c>
      <c r="FN182" s="430" t="s">
        <v>1188</v>
      </c>
      <c r="FO182" s="686" t="s">
        <v>1188</v>
      </c>
      <c r="FP182" s="686" t="s">
        <v>1188</v>
      </c>
      <c r="FQ182" s="430">
        <v>0</v>
      </c>
      <c r="FR182" s="682" t="s">
        <v>1188</v>
      </c>
      <c r="FS182" s="369">
        <v>0</v>
      </c>
      <c r="FT182" s="430" t="s">
        <v>1188</v>
      </c>
      <c r="FU182" s="431" t="s">
        <v>1188</v>
      </c>
      <c r="FV182" s="369">
        <v>0</v>
      </c>
      <c r="FW182" s="430" t="s">
        <v>1188</v>
      </c>
      <c r="FX182" s="431" t="s">
        <v>1188</v>
      </c>
      <c r="FY182" s="369">
        <v>1</v>
      </c>
      <c r="FZ182" s="430">
        <v>2020</v>
      </c>
      <c r="GA182" s="686" t="s">
        <v>2941</v>
      </c>
      <c r="GB182" s="572" t="s">
        <v>8825</v>
      </c>
      <c r="GC182" s="369">
        <v>0</v>
      </c>
      <c r="GD182" s="430" t="s">
        <v>1188</v>
      </c>
      <c r="GE182" s="686" t="s">
        <v>1188</v>
      </c>
      <c r="GF182" s="431" t="s">
        <v>1188</v>
      </c>
      <c r="GG182" s="369">
        <v>1</v>
      </c>
      <c r="GH182" s="430">
        <v>2013</v>
      </c>
      <c r="GI182" s="686" t="s">
        <v>4178</v>
      </c>
      <c r="GJ182" s="573" t="s">
        <v>8826</v>
      </c>
      <c r="GK182" s="369">
        <v>2</v>
      </c>
      <c r="GL182" s="430">
        <v>2015</v>
      </c>
      <c r="GM182" s="686" t="s">
        <v>8827</v>
      </c>
      <c r="GN182" s="573" t="s">
        <v>8828</v>
      </c>
      <c r="GO182" s="676">
        <v>0</v>
      </c>
      <c r="GP182" s="917" t="s">
        <v>1188</v>
      </c>
      <c r="GQ182" s="872" t="s">
        <v>1188</v>
      </c>
      <c r="GR182" s="872" t="s">
        <v>1188</v>
      </c>
      <c r="GS182" s="872" t="s">
        <v>1188</v>
      </c>
      <c r="GT182" s="873" t="s">
        <v>1188</v>
      </c>
      <c r="GU182" s="581">
        <v>0</v>
      </c>
      <c r="GV182" s="687" t="s">
        <v>1188</v>
      </c>
      <c r="GW182" s="872" t="s">
        <v>1188</v>
      </c>
      <c r="GX182" s="873" t="s">
        <v>1188</v>
      </c>
      <c r="GY182" s="874">
        <v>0</v>
      </c>
      <c r="GZ182" s="582" t="s">
        <v>1188</v>
      </c>
      <c r="HA182" s="583" t="s">
        <v>1459</v>
      </c>
      <c r="HB182" s="584">
        <v>2</v>
      </c>
      <c r="HC182" s="585">
        <v>2</v>
      </c>
      <c r="HD182" s="586" t="s">
        <v>8829</v>
      </c>
      <c r="HE182" s="718" t="s">
        <v>8830</v>
      </c>
      <c r="HF182" s="587">
        <v>2011</v>
      </c>
      <c r="HG182" s="587">
        <v>2011</v>
      </c>
      <c r="HH182" s="588">
        <v>2</v>
      </c>
      <c r="HI182" s="586" t="s">
        <v>8831</v>
      </c>
      <c r="HJ182" s="471" t="s">
        <v>8832</v>
      </c>
      <c r="HK182" s="691">
        <v>2011</v>
      </c>
      <c r="HL182" s="692">
        <v>2</v>
      </c>
      <c r="HM182" s="591" t="s">
        <v>8833</v>
      </c>
      <c r="HN182" s="592">
        <v>1999</v>
      </c>
      <c r="HO182" s="681" t="s">
        <v>1188</v>
      </c>
      <c r="HP182" s="574" t="s">
        <v>1188</v>
      </c>
      <c r="HQ182" s="472" t="str">
        <f t="shared" si="271"/>
        <v>-</v>
      </c>
      <c r="HR182" s="593" t="s">
        <v>1188</v>
      </c>
      <c r="HS182" s="574" t="s">
        <v>1188</v>
      </c>
      <c r="HT182" s="574" t="s">
        <v>1188</v>
      </c>
      <c r="HU182" s="574" t="s">
        <v>1188</v>
      </c>
      <c r="HV182" s="574" t="s">
        <v>1188</v>
      </c>
      <c r="HW182" s="574" t="s">
        <v>1188</v>
      </c>
      <c r="HX182" s="574" t="s">
        <v>1188</v>
      </c>
      <c r="HY182" s="574" t="s">
        <v>1188</v>
      </c>
      <c r="HZ182" s="574" t="s">
        <v>1188</v>
      </c>
      <c r="IA182" s="574" t="s">
        <v>1188</v>
      </c>
      <c r="IB182" s="574" t="s">
        <v>1188</v>
      </c>
      <c r="IC182" s="574" t="s">
        <v>1188</v>
      </c>
      <c r="ID182" s="681" t="s">
        <v>1188</v>
      </c>
      <c r="IE182" s="369" t="s">
        <v>1188</v>
      </c>
      <c r="IF182" s="574" t="s">
        <v>1188</v>
      </c>
      <c r="IG182" s="472" t="str">
        <f t="shared" si="272"/>
        <v>-</v>
      </c>
      <c r="IH182" s="609">
        <v>0.53679031172547398</v>
      </c>
      <c r="II182" s="694">
        <v>0.55966168978497821</v>
      </c>
      <c r="IJ182" s="695">
        <v>0.37595093159444742</v>
      </c>
      <c r="IK182" s="696">
        <v>0.53915142030146901</v>
      </c>
      <c r="IL182" s="696">
        <v>0.6646169063840397</v>
      </c>
      <c r="IM182" s="697">
        <v>0.65892750085995666</v>
      </c>
      <c r="IN182" s="599">
        <v>3</v>
      </c>
      <c r="IO182" s="600">
        <v>2</v>
      </c>
      <c r="IP182" s="601">
        <v>2</v>
      </c>
      <c r="IQ182" s="600">
        <v>33</v>
      </c>
      <c r="IR182" s="587">
        <v>49</v>
      </c>
      <c r="IS182" s="601">
        <v>82</v>
      </c>
      <c r="IT182" s="599" t="s">
        <v>1188</v>
      </c>
      <c r="IU182" s="600" t="s">
        <v>1188</v>
      </c>
      <c r="IV182" s="587" t="s">
        <v>1188</v>
      </c>
      <c r="IW182" s="601" t="s">
        <v>1188</v>
      </c>
      <c r="IX182" s="602" t="s">
        <v>1188</v>
      </c>
      <c r="IY182" s="681">
        <v>1</v>
      </c>
      <c r="IZ182" s="603" t="s">
        <v>8834</v>
      </c>
      <c r="JA182" s="681">
        <v>1</v>
      </c>
      <c r="JB182" s="743" t="s">
        <v>8835</v>
      </c>
      <c r="JC182" s="681">
        <v>0</v>
      </c>
      <c r="JD182" s="430" t="s">
        <v>1188</v>
      </c>
      <c r="JE182" s="686" t="s">
        <v>1188</v>
      </c>
      <c r="JF182" s="798" t="s">
        <v>1188</v>
      </c>
      <c r="JG182" s="592" t="s">
        <v>1188</v>
      </c>
      <c r="JH182" s="369">
        <v>0</v>
      </c>
      <c r="JI182" s="430" t="s">
        <v>1188</v>
      </c>
      <c r="JJ182" s="686" t="s">
        <v>1188</v>
      </c>
      <c r="JK182" s="686" t="s">
        <v>1188</v>
      </c>
      <c r="JL182" s="592" t="s">
        <v>1188</v>
      </c>
      <c r="JM182" s="369">
        <v>1</v>
      </c>
      <c r="JN182" s="430">
        <v>2</v>
      </c>
      <c r="JO182" s="430">
        <v>1</v>
      </c>
      <c r="JP182" s="686" t="s">
        <v>8836</v>
      </c>
      <c r="JQ182" s="557" t="s">
        <v>8837</v>
      </c>
      <c r="JR182" s="592">
        <v>2019</v>
      </c>
      <c r="JS182" s="369">
        <v>2</v>
      </c>
      <c r="JT182" s="430">
        <v>1</v>
      </c>
      <c r="JU182" s="686" t="s">
        <v>8838</v>
      </c>
      <c r="JV182" s="798" t="s">
        <v>8839</v>
      </c>
      <c r="JW182" s="592">
        <v>1989</v>
      </c>
      <c r="JX182" s="606">
        <v>0</v>
      </c>
      <c r="JY182" s="607" t="s">
        <v>1188</v>
      </c>
      <c r="JZ182" s="606" t="s">
        <v>1188</v>
      </c>
      <c r="KA182" s="606">
        <f t="shared" si="273"/>
        <v>1</v>
      </c>
      <c r="KB182" s="606"/>
      <c r="KC182" s="606">
        <v>1</v>
      </c>
      <c r="KD182" s="606"/>
      <c r="KE182" s="606"/>
      <c r="KF182" s="606">
        <f t="shared" si="274"/>
        <v>0</v>
      </c>
      <c r="KG182" s="606"/>
      <c r="KH182" s="606"/>
      <c r="KI182" s="606"/>
      <c r="KJ182" s="606"/>
      <c r="KK182" s="606">
        <v>1</v>
      </c>
      <c r="KL182" s="606">
        <v>1</v>
      </c>
      <c r="KM182" s="608">
        <f t="shared" si="345"/>
        <v>0.52003029286861424</v>
      </c>
      <c r="KN182" s="609">
        <v>0.10015146434307098</v>
      </c>
      <c r="KO182" s="609">
        <v>57.211540222167969</v>
      </c>
      <c r="KP182" s="610">
        <v>6</v>
      </c>
      <c r="KQ182" s="608">
        <f t="shared" si="346"/>
        <v>0.46172885000705721</v>
      </c>
      <c r="KR182" s="609">
        <v>-0.19135574996471405</v>
      </c>
      <c r="KS182" s="609">
        <v>49.038459777832031</v>
      </c>
      <c r="KT182" s="610">
        <v>9</v>
      </c>
      <c r="KU182" s="610">
        <v>40</v>
      </c>
      <c r="KV182" s="606" t="s">
        <v>5586</v>
      </c>
      <c r="KW182" s="606" t="s">
        <v>8798</v>
      </c>
      <c r="KX182" s="700" t="str">
        <f t="shared" ca="1" si="275"/>
        <v>C</v>
      </c>
      <c r="KY182" s="701">
        <f t="shared" ca="1" si="276"/>
        <v>0.4647223023143684</v>
      </c>
      <c r="KZ182" s="702">
        <f t="shared" ca="1" si="377"/>
        <v>0.44802117647058826</v>
      </c>
      <c r="LA182" s="703">
        <f t="shared" ca="1" si="378"/>
        <v>0.50813333333333333</v>
      </c>
      <c r="LB182" s="703">
        <f t="shared" ca="1" si="379"/>
        <v>0.32141666666666668</v>
      </c>
      <c r="LC182" s="704">
        <f t="shared" ca="1" si="380"/>
        <v>0.58131803278688521</v>
      </c>
      <c r="LD182" s="696" cm="1">
        <f t="array" aca="1" ref="LD182" ca="1">INDIRECT(LD$203&amp;ROW())*LD$205</f>
        <v>4</v>
      </c>
      <c r="LE182" s="696" cm="1">
        <f t="array" aca="1" ref="LE182" ca="1">INDIRECT(LE$203&amp;ROW())*LE$205</f>
        <v>0</v>
      </c>
      <c r="LF182" s="696" cm="1">
        <f t="array" aca="1" ref="LF182" ca="1">INDIRECT(LF$203&amp;ROW())*LF$205</f>
        <v>4</v>
      </c>
      <c r="LG182" s="696" cm="1">
        <f t="array" aca="1" ref="LG182" ca="1">INDIRECT(LG$203&amp;ROW())*LG$205</f>
        <v>3</v>
      </c>
      <c r="LH182" s="696" cm="1">
        <f t="array" aca="1" ref="LH182" ca="1">INDIRECT(LH$203&amp;ROW())*LH$205</f>
        <v>2</v>
      </c>
      <c r="LI182" s="696" cm="1">
        <f t="array" aca="1" ref="LI182" ca="1">INDIRECT(LI$203&amp;ROW())*LI$205</f>
        <v>3</v>
      </c>
      <c r="LJ182" s="696" cm="1">
        <f t="array" aca="1" ref="LJ182" ca="1">INDIRECT(LJ$203&amp;ROW())*LJ$205</f>
        <v>3</v>
      </c>
      <c r="LK182" s="696" cm="1">
        <f t="array" aca="1" ref="LK182" ca="1">INDIRECT(LK$203&amp;ROW())*LK$205</f>
        <v>3</v>
      </c>
      <c r="LL182" s="696" cm="1">
        <f t="array" aca="1" ref="LL182" ca="1">INDIRECT(LL$203&amp;ROW())*LL$205</f>
        <v>3</v>
      </c>
      <c r="LM182" s="696" cm="1">
        <f t="array" aca="1" ref="LM182" ca="1">INDIRECT(LM$203&amp;ROW())*LM$205</f>
        <v>6</v>
      </c>
      <c r="LN182" s="696" cm="1">
        <f t="array" aca="1" ref="LN182" ca="1">INDIRECT(LN$203&amp;ROW())*LN$205</f>
        <v>3</v>
      </c>
      <c r="LO182" s="696" cm="1">
        <f t="array" aca="1" ref="LO182" ca="1">INDIRECT(LO$203&amp;ROW())*LO$205</f>
        <v>0</v>
      </c>
      <c r="LP182" s="696" cm="1">
        <f t="array" aca="1" ref="LP182" ca="1">INDIRECT(LP$203&amp;ROW())*LP$205</f>
        <v>0</v>
      </c>
      <c r="LQ182" s="696" cm="1">
        <f t="array" aca="1" ref="LQ182" ca="1">IF(INDIRECT(LQ$203&amp;ROW())="-",0,INDIRECT(LQ$203&amp;ROW())*LQ$205)</f>
        <v>4.0818000000000003</v>
      </c>
      <c r="LR182" s="696" cm="1">
        <f t="array" aca="1" ref="LR182" ca="1">INDIRECT(LR$203&amp;ROW())*LR$205</f>
        <v>0</v>
      </c>
      <c r="LS182" s="696" cm="1">
        <f t="array" aca="1" ref="LS182" ca="1">IF(INDIRECT(LS$203&amp;ROW())="-",0,INDIRECT(LS$203&amp;ROW())*LS$205)</f>
        <v>3.6707999999999998</v>
      </c>
      <c r="LT182" s="696" cm="1">
        <f t="array" aca="1" ref="LT182" ca="1">INDIRECT(LT$203&amp;ROW())*LT$205</f>
        <v>2</v>
      </c>
      <c r="LU182" s="696" cm="1">
        <f t="array" aca="1" ref="LU182" ca="1">INDIRECT(LU$203&amp;ROW())*LU$205</f>
        <v>2</v>
      </c>
      <c r="LV182" s="696" cm="1">
        <f t="array" aca="1" ref="LV182" ca="1">INDIRECT(LV$203&amp;ROW())*LV$205</f>
        <v>1</v>
      </c>
      <c r="LW182" s="696" cm="1">
        <f t="array" aca="1" ref="LW182" ca="1">INDIRECT(LW$203&amp;ROW())*LW$205</f>
        <v>0</v>
      </c>
      <c r="LX182" s="696" cm="1">
        <f t="array" aca="1" ref="LX182" ca="1">INDIRECT(LX$203&amp;ROW())*LX$205</f>
        <v>2</v>
      </c>
      <c r="LY182" s="696" cm="1">
        <f t="array" aca="1" ref="LY182" ca="1">IF(INDIRECT(LY$203&amp;ROW())="-",0,INDIRECT(LY$203&amp;ROW())*LY$205)</f>
        <v>3.714</v>
      </c>
      <c r="LZ182" s="696" cm="1">
        <f t="array" aca="1" ref="LZ182" ca="1">INDIRECT(LZ$203&amp;ROW())*LZ$205</f>
        <v>2</v>
      </c>
      <c r="MA182" s="696" cm="1">
        <f t="array" aca="1" ref="MA182" ca="1">INDIRECT(MA$203&amp;ROW())*MA$205</f>
        <v>2</v>
      </c>
      <c r="MB182" s="696" cm="1">
        <f t="array" aca="1" ref="MB182" ca="1">INDIRECT(MB$203&amp;ROW())*MB$205</f>
        <v>0</v>
      </c>
      <c r="MC182" s="696" cm="1">
        <f t="array" aca="1" ref="MC182" ca="1">IF($MB182=0,0,INDIRECT(MC$203&amp;ROW())*MC$205)</f>
        <v>0</v>
      </c>
      <c r="MD182" s="696" cm="1">
        <f t="array" aca="1" ref="MD182" ca="1">IF($MB182=0,0,INDIRECT(MD$203&amp;ROW())*MD$205)</f>
        <v>0</v>
      </c>
      <c r="ME182" s="696" cm="1">
        <f t="array" aca="1" ref="ME182" ca="1">IF($MB182=0,0,INDIRECT(ME$203&amp;ROW())*ME$205)</f>
        <v>0</v>
      </c>
      <c r="MF182" s="696" cm="1">
        <f t="array" aca="1" ref="MF182" ca="1">IF($MB182=0,0,INDIRECT(MF$203&amp;ROW())*MF$205)</f>
        <v>0</v>
      </c>
      <c r="MG182" s="696" cm="1">
        <f t="array" aca="1" ref="MG182" ca="1">INDIRECT(MG$203&amp;ROW())*MG$205</f>
        <v>0</v>
      </c>
      <c r="MH182" s="696" cm="1">
        <f t="array" aca="1" ref="MH182" ca="1">IF($MG182=0,0,INDIRECT(MH$203&amp;ROW())*MH$205)</f>
        <v>0</v>
      </c>
      <c r="MI182" s="696" cm="1">
        <f t="array" aca="1" ref="MI182" ca="1">IF($MG182=0,0,INDIRECT(MI$203&amp;ROW())*MI$205)</f>
        <v>0</v>
      </c>
      <c r="MJ182" s="696" cm="1">
        <f t="array" aca="1" ref="MJ182" ca="1">INDIRECT(MJ$203&amp;ROW())*MJ$205</f>
        <v>0</v>
      </c>
      <c r="MK182" s="696" cm="1">
        <f t="array" aca="1" ref="MK182" ca="1">INDIRECT(MK$203&amp;ROW())*MK$205</f>
        <v>0</v>
      </c>
      <c r="ML182" s="696" cm="1">
        <f t="array" aca="1" ref="ML182" ca="1">INDIRECT(ML$203&amp;ROW())*ML$205</f>
        <v>0</v>
      </c>
      <c r="MM182" s="696" cm="1">
        <f t="array" aca="1" ref="MM182" ca="1">INDIRECT(MM$203&amp;ROW())*MM$205</f>
        <v>6</v>
      </c>
      <c r="MN182" s="696" cm="1">
        <f t="array" aca="1" ref="MN182" ca="1">INDIRECT(MN$203&amp;ROW())*MN$205</f>
        <v>0</v>
      </c>
      <c r="MO182" s="696" cm="1">
        <f t="array" aca="1" ref="MO182" ca="1">INDIRECT(MO$203&amp;ROW())*MO$205</f>
        <v>2</v>
      </c>
      <c r="MP182" s="696" cm="1">
        <f t="array" aca="1" ref="MP182" ca="1">INDIRECT(MP$203&amp;ROW())*MP$205</f>
        <v>2</v>
      </c>
      <c r="MQ182" s="696" cm="1">
        <f t="array" aca="1" ref="MQ182" ca="1">INDIRECT(MQ$203&amp;ROW())*MQ$205</f>
        <v>2</v>
      </c>
      <c r="MR182" s="696" cm="1">
        <f t="array" aca="1" ref="MR182" ca="1">INDIRECT(MR$203&amp;ROW())*MR$205</f>
        <v>2</v>
      </c>
      <c r="MS182" s="696" cm="1">
        <f t="array" aca="1" ref="MS182" ca="1">INDIRECT(MS$203&amp;ROW())*MS$205</f>
        <v>2</v>
      </c>
      <c r="MT182" s="696" cm="1">
        <f t="array" aca="1" ref="MT182" ca="1">INDIRECT(MT$203&amp;ROW())*MT$205</f>
        <v>1</v>
      </c>
      <c r="MU182" s="696" cm="1">
        <f t="array" aca="1" ref="MU182" ca="1">INDIRECT(MU$203&amp;ROW())*MU$205</f>
        <v>2</v>
      </c>
      <c r="MV182" s="696" cm="1">
        <f t="array" aca="1" ref="MV182" ca="1">IF(INDIRECT(MV$203&amp;ROW())="-",0,INDIRECT(MV$203&amp;ROW())*MV$205)</f>
        <v>4.4603999999999999</v>
      </c>
      <c r="MW182" s="696" cm="1">
        <f t="array" aca="1" ref="MW182" ca="1">INDIRECT(MW$203&amp;ROW())*MW$205</f>
        <v>0</v>
      </c>
      <c r="MX182" s="696" cm="1">
        <f t="array" aca="1" ref="MX182" ca="1">INDIRECT(MX$203&amp;ROW())*MX$205</f>
        <v>4</v>
      </c>
      <c r="MY182" s="696" cm="1">
        <f t="array" aca="1" ref="MY182" ca="1">INDIRECT(MY$203&amp;ROW())*MY$205</f>
        <v>8</v>
      </c>
      <c r="NA182" s="701">
        <f t="shared" si="277"/>
        <v>0.62634878048780485</v>
      </c>
      <c r="NB182" s="617">
        <f t="shared" si="278"/>
        <v>0.47227142857142862</v>
      </c>
      <c r="NC182" s="695">
        <f t="shared" si="279"/>
        <v>0.20146153846153844</v>
      </c>
      <c r="ND182" s="697">
        <f t="shared" si="280"/>
        <v>0.65716296296296306</v>
      </c>
      <c r="NE182" s="694">
        <f t="shared" si="281"/>
        <v>0.48931117762093368</v>
      </c>
      <c r="NF182" s="682" t="str">
        <f t="shared" si="282"/>
        <v>C</v>
      </c>
      <c r="NH182" s="606" t="s">
        <v>8798</v>
      </c>
      <c r="NI182" s="563" t="str">
        <f t="shared" si="381"/>
        <v>B</v>
      </c>
      <c r="NJ182" s="563" t="str">
        <f t="shared" si="283"/>
        <v>C</v>
      </c>
      <c r="NK182" s="563" t="str">
        <f t="shared" ca="1" si="284"/>
        <v>C</v>
      </c>
      <c r="NL182" s="563" t="str">
        <f t="shared" ca="1" si="285"/>
        <v>C</v>
      </c>
      <c r="NM182" s="563" t="str">
        <f t="shared" ca="1" si="286"/>
        <v>B</v>
      </c>
      <c r="NN182" s="563" t="str">
        <f t="shared" ca="1" si="306"/>
        <v>C</v>
      </c>
      <c r="NO182" s="563" t="str">
        <f t="shared" ca="1" si="307"/>
        <v>B</v>
      </c>
      <c r="NP182" s="606" t="str">
        <f t="shared" si="287"/>
        <v>-</v>
      </c>
      <c r="NQ182" s="682" t="str">
        <f t="shared" si="288"/>
        <v>-</v>
      </c>
      <c r="NR182" s="682" t="e">
        <f>IF(OR(AND(NI182="A",OR(NJ182="C",NJ182="D")),AND(NI182="A",OR(#REF!="C",#REF!="D")),AND(NI182="B",OR(NJ182="D",#REF!="D")),AND(OR(NI182="C",NI182="D"),OR(NJ182="A",NJ182="B")),AND(OR(NI182="C",NI182="D"),OR(#REF!="A",#REF!="B")),AND(OR(NJ182="A",#REF!="A",NJ182="B",#REF!="B"),OR(NP182="-",NQ182="-")),AND(OR(NJ182="C",#REF!="C",NJ182="D",#REF!="D"),NP182="Yes")),"Yes","-")</f>
        <v>#REF!</v>
      </c>
      <c r="NS182" s="607"/>
      <c r="NT182" s="619">
        <f t="shared" si="289"/>
        <v>0.67849999999999999</v>
      </c>
      <c r="NU182" s="619">
        <f t="shared" si="290"/>
        <v>0.48931117762093368</v>
      </c>
      <c r="NV182" s="619">
        <f t="shared" ca="1" si="291"/>
        <v>0.4647223023143684</v>
      </c>
      <c r="NW182" s="619">
        <f t="shared" ca="1" si="308"/>
        <v>0.47386308434663271</v>
      </c>
      <c r="NX182" s="619">
        <f t="shared" ca="1" si="309"/>
        <v>0.52300683334576958</v>
      </c>
      <c r="NY182" s="620">
        <f t="shared" ca="1" si="310"/>
        <v>0.49667502916847678</v>
      </c>
      <c r="NZ182" s="620">
        <f t="shared" ca="1" si="311"/>
        <v>0.56102038162436563</v>
      </c>
      <c r="OA182" s="705" t="s">
        <v>1188</v>
      </c>
      <c r="OB182" s="706" t="s">
        <v>1188</v>
      </c>
      <c r="OC182" s="494"/>
      <c r="OE182" s="606" t="s">
        <v>8798</v>
      </c>
      <c r="OF182" s="700" t="str">
        <f t="shared" ca="1" si="292"/>
        <v>C</v>
      </c>
      <c r="OG182" s="701">
        <f t="shared" ca="1" si="312"/>
        <v>0.47386308434663271</v>
      </c>
      <c r="OH182" s="705">
        <f t="shared" ca="1" si="368"/>
        <v>0.57485505032537954</v>
      </c>
      <c r="OI182" s="696">
        <f t="shared" ca="1" si="369"/>
        <v>0.47721597189460485</v>
      </c>
      <c r="OJ182" s="696">
        <f t="shared" ca="1" si="295"/>
        <v>0.21981465576260006</v>
      </c>
      <c r="OK182" s="697">
        <f t="shared" ca="1" si="296"/>
        <v>0.62356665940394651</v>
      </c>
      <c r="OL182" s="696" cm="1">
        <f t="array" aca="1" ref="OL182" ca="1">INDIRECT(OL$203&amp;ROW())*OL$205</f>
        <v>0.74780000000000002</v>
      </c>
      <c r="OM182" s="696" cm="1">
        <f t="array" aca="1" ref="OM182" ca="1">INDIRECT(OM$203&amp;ROW())*OM$205</f>
        <v>0</v>
      </c>
      <c r="ON182" s="696" cm="1">
        <f t="array" aca="1" ref="ON182" ca="1">INDIRECT(ON$203&amp;ROW())*ON$205</f>
        <v>0.72809999999999997</v>
      </c>
      <c r="OO182" s="696" cm="1">
        <f t="array" aca="1" ref="OO182" ca="1">INDIRECT(OO$203&amp;ROW())*OO$205</f>
        <v>1.0790999999999999</v>
      </c>
      <c r="OP182" s="696" cm="1">
        <f t="array" aca="1" ref="OP182" ca="1">INDIRECT(OP$203&amp;ROW())*OP$205</f>
        <v>1.0553999999999999</v>
      </c>
      <c r="OQ182" s="696" cm="1">
        <f t="array" aca="1" ref="OQ182" ca="1">INDIRECT(OQ$203&amp;ROW())*OQ$205</f>
        <v>1.5849</v>
      </c>
      <c r="OR182" s="696" cm="1">
        <f t="array" aca="1" ref="OR182" ca="1">INDIRECT(OR$203&amp;ROW())*OR$205</f>
        <v>1.4141999999999999</v>
      </c>
      <c r="OS182" s="696" cm="1">
        <f t="array" aca="1" ref="OS182" ca="1">INDIRECT(OS$203&amp;ROW())*OS$205</f>
        <v>1.5387</v>
      </c>
      <c r="OT182" s="696" cm="1">
        <f t="array" aca="1" ref="OT182" ca="1">INDIRECT(OT$203&amp;ROW())*OT$205</f>
        <v>1.4727000000000001</v>
      </c>
      <c r="OU182" s="696" cm="1">
        <f t="array" aca="1" ref="OU182" ca="1">INDIRECT(OU$203&amp;ROW())*OU$205</f>
        <v>1.9304999999999999</v>
      </c>
      <c r="OV182" s="696" cm="1">
        <f t="array" aca="1" ref="OV182" ca="1">INDIRECT(OV$203&amp;ROW())*OV$205</f>
        <v>1.2161999999999999</v>
      </c>
      <c r="OW182" s="696" cm="1">
        <f t="array" aca="1" ref="OW182" ca="1">INDIRECT(OW$203&amp;ROW())*OW$205</f>
        <v>0</v>
      </c>
      <c r="OX182" s="696" cm="1">
        <f t="array" aca="1" ref="OX182" ca="1">INDIRECT(OX$203&amp;ROW())*OX$205</f>
        <v>0</v>
      </c>
      <c r="OY182" s="696" cm="1">
        <f t="array" aca="1" ref="OY182" ca="1">IF(INDIRECT(OY$203&amp;ROW())="-",0,INDIRECT(OY$203&amp;ROW())*OY$205)</f>
        <v>0.48280891000000004</v>
      </c>
      <c r="OZ182" s="696" cm="1">
        <f t="array" aca="1" ref="OZ182" ca="1">INDIRECT(OZ$203&amp;ROW())*OZ$205</f>
        <v>0</v>
      </c>
      <c r="PA182" s="696" cm="1">
        <f t="array" aca="1" ref="PA182" ca="1">IF(INDIRECT(PA$203&amp;ROW())="-",0,INDIRECT(PA$203&amp;ROW())*PA$205)</f>
        <v>0.54046411999999999</v>
      </c>
      <c r="PB182" s="705" cm="1">
        <f t="array" aca="1" ref="PB182" ca="1">INDIRECT(PB$203&amp;ROW())*PB$205</f>
        <v>0.75419999999999998</v>
      </c>
      <c r="PC182" s="696" cm="1">
        <f t="array" aca="1" ref="PC182" ca="1">INDIRECT(PC$203&amp;ROW())*PC$205</f>
        <v>1.3946000000000001</v>
      </c>
      <c r="PD182" s="696" cm="1">
        <f t="array" aca="1" ref="PD182" ca="1">INDIRECT(PD$203&amp;ROW())*PD$205</f>
        <v>0.73419999999999996</v>
      </c>
      <c r="PE182" s="696" cm="1">
        <f t="array" aca="1" ref="PE182" ca="1">INDIRECT(PE$203&amp;ROW())*PE$205</f>
        <v>0</v>
      </c>
      <c r="PF182" s="696" cm="1">
        <f t="array" aca="1" ref="PF182" ca="1">INDIRECT(PF$203&amp;ROW())*PF$205</f>
        <v>1.3308</v>
      </c>
      <c r="PG182" s="696" cm="1">
        <f t="array" aca="1" ref="PG182" ca="1">IF(INDIRECT(PG$203&amp;ROW())="-",0,INDIRECT(PG$203&amp;ROW())*PG$205)</f>
        <v>0.54162500000000002</v>
      </c>
      <c r="PH182" s="696" cm="1">
        <f t="array" aca="1" ref="PH182" ca="1">INDIRECT(PH$203&amp;ROW())*PH$205</f>
        <v>0.61699999999999999</v>
      </c>
      <c r="PI182" s="696" cm="1">
        <f t="array" aca="1" ref="PI182" ca="1">INDIRECT(PI$203&amp;ROW())*PI$205</f>
        <v>0.60729999999999995</v>
      </c>
      <c r="PJ182" s="696" cm="1">
        <f t="array" aca="1" ref="PJ182" ca="1">INDIRECT(PJ$203&amp;ROW())*PJ$205</f>
        <v>0</v>
      </c>
      <c r="PK182" s="696" cm="1">
        <f t="array" aca="1" ref="PK182" ca="1">IF($PJ182=0,0,INDIRECT(PK$203&amp;ROW())*PK$205)</f>
        <v>0</v>
      </c>
      <c r="PL182" s="696" cm="1">
        <f t="array" aca="1" ref="PL182" ca="1">IF($MPE182=0,0,INDIRECT(PL$203&amp;ROW())*PL$205)</f>
        <v>0</v>
      </c>
      <c r="PM182" s="696" cm="1">
        <f t="array" aca="1" ref="PM182" ca="1">IF($MPE182=0,0,INDIRECT(PM$203&amp;ROW())*PM$205)</f>
        <v>0</v>
      </c>
      <c r="PN182" s="696" cm="1">
        <f t="array" aca="1" ref="PN182" ca="1">IF($PJ182=0,0,INDIRECT(PN$203&amp;ROW())*PN$205)</f>
        <v>0</v>
      </c>
      <c r="PO182" s="696" cm="1">
        <f t="array" aca="1" ref="PO182" ca="1">INDIRECT(PO$203&amp;ROW())*PO$205</f>
        <v>0</v>
      </c>
      <c r="PP182" s="696" cm="1">
        <f t="array" aca="1" ref="PP182" ca="1">IF($PO182=0,0,INDIRECT(PP$203&amp;ROW())*PP$205)</f>
        <v>0</v>
      </c>
      <c r="PQ182" s="696" cm="1">
        <f t="array" aca="1" ref="PQ182" ca="1">IF($PO182=0,0,INDIRECT(PQ$203&amp;ROW())*PQ$205)</f>
        <v>0</v>
      </c>
      <c r="PR182" s="696" cm="1">
        <f t="array" aca="1" ref="PR182" ca="1">INDIRECT(PR$203&amp;ROW())*PR$205</f>
        <v>0</v>
      </c>
      <c r="PS182" s="696" cm="1">
        <f t="array" aca="1" ref="PS182" ca="1">INDIRECT(PS$203&amp;ROW())*PS$205</f>
        <v>0</v>
      </c>
      <c r="PT182" s="696" cm="1">
        <f t="array" aca="1" ref="PT182" ca="1">INDIRECT(PT$203&amp;ROW())*PT$205</f>
        <v>0</v>
      </c>
      <c r="PU182" s="696" cm="1">
        <f t="array" aca="1" ref="PU182" ca="1">INDIRECT(PU$203&amp;ROW())*PU$205</f>
        <v>1.7696999999999998</v>
      </c>
      <c r="PV182" s="696" cm="1">
        <f t="array" aca="1" ref="PV182" ca="1">INDIRECT(PV$203&amp;ROW())*PV$205</f>
        <v>0</v>
      </c>
      <c r="PW182" s="696" cm="1">
        <f t="array" aca="1" ref="PW182" ca="1">INDIRECT(PW$203&amp;ROW())*PW$205</f>
        <v>1.0658000000000001</v>
      </c>
      <c r="PX182" s="696" cm="1">
        <f t="array" aca="1" ref="PX182" ca="1">INDIRECT(PX$203&amp;ROW())*PX$205</f>
        <v>1.1714</v>
      </c>
      <c r="PY182" s="696" cm="1">
        <f t="array" aca="1" ref="PY182" ca="1">INDIRECT(PY$203&amp;ROW())*PY$205</f>
        <v>1.1866000000000001</v>
      </c>
      <c r="PZ182" s="696" cm="1">
        <f t="array" aca="1" ref="PZ182" ca="1">INDIRECT(PZ$203&amp;ROW())*PZ$205</f>
        <v>0.17430000000000001</v>
      </c>
      <c r="QA182" s="696" cm="1">
        <f t="array" aca="1" ref="QA182" ca="1">INDIRECT(QA$203&amp;ROW())*QA$205</f>
        <v>0.31659999999999999</v>
      </c>
      <c r="QB182" s="696" cm="1">
        <f t="array" aca="1" ref="QB182" ca="1">INDIRECT(QB$203&amp;ROW())*QB$205</f>
        <v>0.79830000000000001</v>
      </c>
      <c r="QC182" s="696" cm="1">
        <f t="array" aca="1" ref="QC182" ca="1">INDIRECT(QC$203&amp;ROW())*QC$205</f>
        <v>1.4259999999999999</v>
      </c>
      <c r="QD182" s="696" cm="1">
        <f t="array" aca="1" ref="QD182" ca="1">IF(INDIRECT(QD$203&amp;ROW())="-",0,INDIRECT(QD$203&amp;ROW())*QD$205)</f>
        <v>0.45652193999999996</v>
      </c>
      <c r="QE182" s="696" cm="1">
        <f t="array" aca="1" ref="QE182" ca="1">INDIRECT(QE$203&amp;ROW())*QE$205</f>
        <v>0</v>
      </c>
      <c r="QF182" s="696" cm="1">
        <f t="array" aca="1" ref="QF182" ca="1">INDIRECT(QF$203&amp;ROW())*QF$205</f>
        <v>0.72440000000000004</v>
      </c>
      <c r="QG182" s="696" cm="1">
        <f t="array" aca="1" ref="QG182" ca="1">INDIRECT(QG$203&amp;ROW())*QG$205</f>
        <v>1.4996</v>
      </c>
      <c r="QI182" s="606" t="s">
        <v>8798</v>
      </c>
      <c r="QJ182" s="700" t="str">
        <f t="shared" ca="1" si="297"/>
        <v>B</v>
      </c>
      <c r="QK182" s="701">
        <f t="shared" ca="1" si="313"/>
        <v>0.52300683334576958</v>
      </c>
      <c r="QL182" s="705">
        <f t="shared" ca="1" si="370"/>
        <v>0.74751386428083222</v>
      </c>
      <c r="QM182" s="696">
        <f t="shared" ca="1" si="371"/>
        <v>0.48549813322391866</v>
      </c>
      <c r="QN182" s="696">
        <f t="shared" ca="1" si="300"/>
        <v>0.17657310948776914</v>
      </c>
      <c r="QO182" s="697">
        <f t="shared" ca="1" si="301"/>
        <v>0.6824422263905584</v>
      </c>
      <c r="QP182" s="696" cm="1">
        <f t="array" aca="1" ref="QP182" ca="1">INDIRECT(QP$203&amp;ROW())*QP$205</f>
        <v>3.3451646745381883E-2</v>
      </c>
      <c r="QQ182" s="696" cm="1">
        <f t="array" aca="1" ref="QQ182" ca="1">INDIRECT(QQ$203&amp;ROW())*QQ$205</f>
        <v>0</v>
      </c>
      <c r="QR182" s="696" cm="1">
        <f t="array" aca="1" ref="QR182" ca="1">INDIRECT(QR$203&amp;ROW())*QR$205</f>
        <v>7.5449048323979542E-2</v>
      </c>
      <c r="QS182" s="696" cm="1">
        <f t="array" aca="1" ref="QS182" ca="1">INDIRECT(QS$203&amp;ROW())*QS$205</f>
        <v>0.22471360933801068</v>
      </c>
      <c r="QT182" s="696" cm="1">
        <f t="array" aca="1" ref="QT182" ca="1">INDIRECT(QT$203&amp;ROW())*QT$205</f>
        <v>0.17488542943331029</v>
      </c>
      <c r="QU182" s="696" cm="1">
        <f t="array" aca="1" ref="QU182" ca="1">INDIRECT(QU$203&amp;ROW())*QU$205</f>
        <v>0.53329206883563263</v>
      </c>
      <c r="QV182" s="696" cm="1">
        <f t="array" aca="1" ref="QV182" ca="1">INDIRECT(QV$203&amp;ROW())*QV$205</f>
        <v>0.24117831443907087</v>
      </c>
      <c r="QW182" s="696" cm="1">
        <f t="array" aca="1" ref="QW182" ca="1">INDIRECT(QW$203&amp;ROW())*QW$205</f>
        <v>0.53099416374332975</v>
      </c>
      <c r="QX182" s="696" cm="1">
        <f t="array" aca="1" ref="QX182" ca="1">INDIRECT(QX$203&amp;ROW())*QX$205</f>
        <v>0.60640894423913805</v>
      </c>
      <c r="QY182" s="696" cm="1">
        <f t="array" aca="1" ref="QY182" ca="1">INDIRECT(QY$203&amp;ROW())*QY$205</f>
        <v>0.13540247513535897</v>
      </c>
      <c r="QZ182" s="696" cm="1">
        <f t="array" aca="1" ref="QZ182" ca="1">INDIRECT(QZ$203&amp;ROW())*QZ$205</f>
        <v>0.27613248380770827</v>
      </c>
      <c r="RA182" s="696" cm="1">
        <f t="array" aca="1" ref="RA182" ca="1">INDIRECT(RA$203&amp;ROW())*RA$205</f>
        <v>0</v>
      </c>
      <c r="RB182" s="696" cm="1">
        <f t="array" aca="1" ref="RB182" ca="1">INDIRECT(RB$203&amp;ROW())*RB$205</f>
        <v>0</v>
      </c>
      <c r="RC182" s="696" cm="1">
        <f t="array" aca="1" ref="RC182" ca="1">IF(INDIRECT(RC$203&amp;ROW())="-",0,INDIRECT(RC$203&amp;ROW())*RC$205)</f>
        <v>5.708303090625555E-2</v>
      </c>
      <c r="RD182" s="696" cm="1">
        <f t="array" aca="1" ref="RD182" ca="1">INDIRECT(RD$203&amp;ROW())*RD$205</f>
        <v>0</v>
      </c>
      <c r="RE182" s="696" cm="1">
        <f t="array" aca="1" ref="RE182" ca="1">IF(INDIRECT(RE$203&amp;ROW())="-",0,INDIRECT(RE$203&amp;ROW())*RE$205)</f>
        <v>3.8720234507999579E-2</v>
      </c>
      <c r="RF182" s="705" cm="1">
        <f t="array" aca="1" ref="RF182" ca="1">INDIRECT(RF$203&amp;ROW())*RF$205</f>
        <v>5.3068994403248027E-2</v>
      </c>
      <c r="RG182" s="696" cm="1">
        <f t="array" aca="1" ref="RG182" ca="1">INDIRECT(RG$203&amp;ROW())*RG$205</f>
        <v>0.27650466908360405</v>
      </c>
      <c r="RH182" s="696" cm="1">
        <f t="array" aca="1" ref="RH182" ca="1">INDIRECT(RH$203&amp;ROW())*RH$205</f>
        <v>2.9193840390272292E-2</v>
      </c>
      <c r="RI182" s="696" cm="1">
        <f t="array" aca="1" ref="RI182" ca="1">INDIRECT(RI$203&amp;ROW())*RI$205</f>
        <v>0</v>
      </c>
      <c r="RJ182" s="696" cm="1">
        <f t="array" aca="1" ref="RJ182" ca="1">INDIRECT(RJ$203&amp;ROW())*RJ$205</f>
        <v>0.12226723336432462</v>
      </c>
      <c r="RK182" s="696" cm="1">
        <f t="array" aca="1" ref="RK182" ca="1">IF(INDIRECT(RK$203&amp;ROW())="-",0,INDIRECT(RK$203&amp;ROW())*RK$205)</f>
        <v>3.7400969700930667E-2</v>
      </c>
      <c r="RL182" s="696" cm="1">
        <f t="array" aca="1" ref="RL182" ca="1">INDIRECT(RL$203&amp;ROW())*RL$205</f>
        <v>0.11262003659234653</v>
      </c>
      <c r="RM182" s="696" cm="1">
        <f t="array" aca="1" ref="RM182" ca="1">INDIRECT(RM$203&amp;ROW())*RM$205</f>
        <v>1.4993730364766381E-2</v>
      </c>
      <c r="RN182" s="696" cm="1">
        <f t="array" aca="1" ref="RN182" ca="1">INDIRECT(RN$203&amp;ROW())*RN$205</f>
        <v>0</v>
      </c>
      <c r="RO182" s="696" cm="1">
        <f t="array" aca="1" ref="RO182" ca="1">IF($RN182=0,0,INDIRECT(RO$203&amp;ROW())*RO$205)</f>
        <v>0</v>
      </c>
      <c r="RP182" s="696" cm="1">
        <f t="array" aca="1" ref="RP182" ca="1">IF($RN182=0,0,INDIRECT(RP$203&amp;ROW())*RP$205)</f>
        <v>0</v>
      </c>
      <c r="RQ182" s="696" cm="1">
        <f t="array" aca="1" ref="RQ182" ca="1">IF($RN182=0,0,INDIRECT(RQ$203&amp;ROW())*RQ$205)</f>
        <v>0</v>
      </c>
      <c r="RR182" s="696" cm="1">
        <f t="array" aca="1" ref="RR182" ca="1">IF($RN182=0,0,INDIRECT(RR$203&amp;ROW())*RR$205)</f>
        <v>0</v>
      </c>
      <c r="RS182" s="696" cm="1">
        <f t="array" aca="1" ref="RS182" ca="1">INDIRECT(RS$203&amp;ROW())*RS$205</f>
        <v>0</v>
      </c>
      <c r="RT182" s="696" cm="1">
        <f t="array" aca="1" ref="RT182" ca="1">IF($RS182=0,0,INDIRECT(RT$203&amp;ROW())*RT$205)</f>
        <v>0</v>
      </c>
      <c r="RU182" s="696" cm="1">
        <f t="array" aca="1" ref="RU182" ca="1">IF($RS182=0,0,INDIRECT(RU$203&amp;ROW())*RU$205)</f>
        <v>0</v>
      </c>
      <c r="RV182" s="696" cm="1">
        <f t="array" aca="1" ref="RV182" ca="1">INDIRECT(RV$203&amp;ROW())*RV$205</f>
        <v>0</v>
      </c>
      <c r="RW182" s="696" cm="1">
        <f t="array" aca="1" ref="RW182" ca="1">INDIRECT(RW$203&amp;ROW())*RW$205</f>
        <v>0</v>
      </c>
      <c r="RX182" s="696" cm="1">
        <f t="array" aca="1" ref="RX182" ca="1">INDIRECT(RX$203&amp;ROW())*RX$205</f>
        <v>0</v>
      </c>
      <c r="RY182" s="696" cm="1">
        <f t="array" aca="1" ref="RY182" ca="1">INDIRECT(RY$203&amp;ROW())*RY$205</f>
        <v>8.4396695370290389E-2</v>
      </c>
      <c r="RZ182" s="696" cm="1">
        <f t="array" aca="1" ref="RZ182" ca="1">INDIRECT(RZ$203&amp;ROW())*RZ$205</f>
        <v>0</v>
      </c>
      <c r="SA182" s="696" cm="1">
        <f t="array" aca="1" ref="SA182" ca="1">INDIRECT(SA$203&amp;ROW())*SA$205</f>
        <v>0.20458618579029147</v>
      </c>
      <c r="SB182" s="696" cm="1">
        <f t="array" aca="1" ref="SB182" ca="1">INDIRECT(SB$203&amp;ROW())*SB$205</f>
        <v>4.7124126502052749E-2</v>
      </c>
      <c r="SC182" s="696" cm="1">
        <f t="array" aca="1" ref="SC182" ca="1">INDIRECT(SC$203&amp;ROW())*SC$205</f>
        <v>5.4291606235991073E-2</v>
      </c>
      <c r="SD182" s="696" cm="1">
        <f t="array" aca="1" ref="SD182" ca="1">INDIRECT(SD$203&amp;ROW())*SD$205</f>
        <v>0.3072993885784252</v>
      </c>
      <c r="SE182" s="696" cm="1">
        <f t="array" aca="1" ref="SE182" ca="1">INDIRECT(SE$203&amp;ROW())*SE$205</f>
        <v>0.2585618210787391</v>
      </c>
      <c r="SF182" s="696" cm="1">
        <f t="array" aca="1" ref="SF182" ca="1">INDIRECT(SF$203&amp;ROW())*SF$205</f>
        <v>6.6118883241114992E-2</v>
      </c>
      <c r="SG182" s="696" cm="1">
        <f t="array" aca="1" ref="SG182" ca="1">INDIRECT(SG$203&amp;ROW())*SG$205</f>
        <v>7.4767843909269882E-2</v>
      </c>
      <c r="SH182" s="696" cm="1">
        <f t="array" aca="1" ref="SH182" ca="1">IF(INDIRECT(SH$203&amp;ROW())="-",0,INDIRECT(SH$203&amp;ROW())*SH$205)</f>
        <v>5.8490754856807714E-2</v>
      </c>
      <c r="SI182" s="696" cm="1">
        <f t="array" aca="1" ref="SI182" ca="1">INDIRECT(SI$203&amp;ROW())*SI$205</f>
        <v>0</v>
      </c>
      <c r="SJ182" s="696" cm="1">
        <f t="array" aca="1" ref="SJ182" ca="1">INDIRECT(SJ$203&amp;ROW())*SJ$205</f>
        <v>0.10961749760323641</v>
      </c>
      <c r="SK182" s="696" cm="1">
        <f t="array" aca="1" ref="SK182" ca="1">INDIRECT(SK$203&amp;ROW())*SK$205</f>
        <v>0.21261490593800375</v>
      </c>
      <c r="SN182" s="606" t="s">
        <v>8798</v>
      </c>
      <c r="SO182" s="707" cm="1">
        <f t="array" aca="1" ref="SO182" ca="1">INDIRECT(SO$203&amp;ROW())*SO$205</f>
        <v>1</v>
      </c>
      <c r="SP182" s="707" cm="1">
        <f t="array" aca="1" ref="SP182" ca="1">INDIRECT(SP$203&amp;ROW())*SP$205</f>
        <v>0</v>
      </c>
      <c r="SQ182" s="707" cm="1">
        <f t="array" aca="1" ref="SQ182" ca="1">INDIRECT(SQ$203&amp;ROW())*SQ$205</f>
        <v>1</v>
      </c>
      <c r="SR182" s="707" cm="1">
        <f t="array" aca="1" ref="SR182" ca="1">INDIRECT(SR$203&amp;ROW())*SR$205</f>
        <v>3</v>
      </c>
      <c r="SS182" s="707" cm="1">
        <f t="array" aca="1" ref="SS182" ca="1">INDIRECT(SS$203&amp;ROW())*SS$205</f>
        <v>2</v>
      </c>
      <c r="ST182" s="707" cm="1">
        <f t="array" aca="1" ref="ST182" ca="1">INDIRECT(ST$203&amp;ROW())*ST$205</f>
        <v>3</v>
      </c>
      <c r="SU182" s="707" cm="1">
        <f t="array" aca="1" ref="SU182" ca="1">INDIRECT(SU$203&amp;ROW())*SU$205</f>
        <v>3</v>
      </c>
      <c r="SV182" s="707" cm="1">
        <f t="array" aca="1" ref="SV182" ca="1">INDIRECT(SV$203&amp;ROW())*SV$205</f>
        <v>3</v>
      </c>
      <c r="SW182" s="707" cm="1">
        <f t="array" aca="1" ref="SW182" ca="1">INDIRECT(SW$203&amp;ROW())*SW$205</f>
        <v>3</v>
      </c>
      <c r="SX182" s="707" cm="1">
        <f t="array" aca="1" ref="SX182" ca="1">INDIRECT(SX$203&amp;ROW())*SX$205</f>
        <v>3</v>
      </c>
      <c r="SY182" s="707" cm="1">
        <f t="array" aca="1" ref="SY182" ca="1">INDIRECT(SY$203&amp;ROW())*SY$205</f>
        <v>3</v>
      </c>
      <c r="SZ182" s="707" cm="1">
        <f t="array" aca="1" ref="SZ182" ca="1">INDIRECT(SZ$203&amp;ROW())*SZ$205</f>
        <v>0</v>
      </c>
      <c r="TA182" s="707" cm="1">
        <f t="array" aca="1" ref="TA182" ca="1">INDIRECT(TA$203&amp;ROW())*TA$205</f>
        <v>0</v>
      </c>
      <c r="TB182" s="696" cm="1">
        <f t="array" aca="1" ref="TB182" ca="1">IF(INDIRECT(TB$203&amp;ROW())="-",0,INDIRECT(TB$203&amp;ROW())*TB$205)</f>
        <v>0.68030000000000002</v>
      </c>
      <c r="TC182" s="707" cm="1">
        <f t="array" aca="1" ref="TC182" ca="1">INDIRECT(TC$203&amp;ROW())*TC$205</f>
        <v>0</v>
      </c>
      <c r="TD182" s="696" cm="1">
        <f t="array" aca="1" ref="TD182" ca="1">IF(INDIRECT(TD$203&amp;ROW())="-",0,INDIRECT(TD$203&amp;ROW())*TD$205)</f>
        <v>0.61180000000000001</v>
      </c>
      <c r="TE182" s="732" cm="1">
        <f t="array" aca="1" ref="TE182" ca="1">INDIRECT(TE$203&amp;ROW())*TE$205</f>
        <v>1</v>
      </c>
      <c r="TF182" s="707" cm="1">
        <f t="array" aca="1" ref="TF182" ca="1">INDIRECT(TF$203&amp;ROW())*TF$205</f>
        <v>2</v>
      </c>
      <c r="TG182" s="707" cm="1">
        <f t="array" aca="1" ref="TG182" ca="1">INDIRECT(TG$203&amp;ROW())*TG$205</f>
        <v>1</v>
      </c>
      <c r="TH182" s="707" cm="1">
        <f t="array" aca="1" ref="TH182" ca="1">INDIRECT(TH$203&amp;ROW())*TH$205</f>
        <v>0</v>
      </c>
      <c r="TI182" s="707" cm="1">
        <f t="array" aca="1" ref="TI182" ca="1">INDIRECT(TI$203&amp;ROW())*TI$205</f>
        <v>2</v>
      </c>
      <c r="TJ182" s="696" cm="1">
        <f t="array" aca="1" ref="TJ182" ca="1">IF(INDIRECT(TJ$203&amp;ROW())="-",0,INDIRECT(TJ$203&amp;ROW())*TJ$205)</f>
        <v>0.61899999999999999</v>
      </c>
      <c r="TK182" s="707" cm="1">
        <f t="array" aca="1" ref="TK182" ca="1">INDIRECT(TK$203&amp;ROW())*TK$205</f>
        <v>1</v>
      </c>
      <c r="TL182" s="707" cm="1">
        <f t="array" aca="1" ref="TL182" ca="1">INDIRECT(TL$203&amp;ROW())*TL$205</f>
        <v>1</v>
      </c>
      <c r="TM182" s="707" cm="1">
        <f t="array" aca="1" ref="TM182" ca="1">INDIRECT(TM$203&amp;ROW())*TM$205</f>
        <v>0</v>
      </c>
      <c r="TN182" s="707" cm="1">
        <f t="array" aca="1" ref="TN182" ca="1">IF($TM182=0,0,INDIRECT(TN$203&amp;ROW())*TN$205)</f>
        <v>0</v>
      </c>
      <c r="TO182" s="707" cm="1">
        <f t="array" aca="1" ref="TO182" ca="1">IF($TM182=0,0,INDIRECT(TO$203&amp;ROW())*TO$205)</f>
        <v>0</v>
      </c>
      <c r="TP182" s="707" cm="1">
        <f t="array" aca="1" ref="TP182" ca="1">IF($TM182=0,0,INDIRECT(TP$203&amp;ROW())*TP$205)</f>
        <v>0</v>
      </c>
      <c r="TQ182" s="707" cm="1">
        <f t="array" aca="1" ref="TQ182" ca="1">IF($TM182=0,0,INDIRECT(TQ$203&amp;ROW())*TQ$205)</f>
        <v>0</v>
      </c>
      <c r="TR182" s="707" cm="1">
        <f t="array" aca="1" ref="TR182" ca="1">INDIRECT(TR$203&amp;ROW())*TR$205</f>
        <v>0</v>
      </c>
      <c r="TS182" s="707" cm="1">
        <f t="array" aca="1" ref="TS182" ca="1">IF($TR182=0,0,INDIRECT(TS$203&amp;ROW())*TS$205)</f>
        <v>0</v>
      </c>
      <c r="TT182" s="707" cm="1">
        <f t="array" aca="1" ref="TT182" ca="1">IF($TR182=0,0,INDIRECT(TT$203&amp;ROW())*TT$205)</f>
        <v>0</v>
      </c>
      <c r="TU182" s="707" cm="1">
        <f t="array" aca="1" ref="TU182" ca="1">INDIRECT(TU$203&amp;ROW())*TU$205</f>
        <v>0</v>
      </c>
      <c r="TV182" s="707" cm="1">
        <f t="array" aca="1" ref="TV182" ca="1">INDIRECT(TV$203&amp;ROW())*TV$205</f>
        <v>0</v>
      </c>
      <c r="TW182" s="707" cm="1">
        <f t="array" aca="1" ref="TW182" ca="1">INDIRECT(TW$203&amp;ROW())*TW$205</f>
        <v>0</v>
      </c>
      <c r="TX182" s="707" cm="1">
        <f t="array" aca="1" ref="TX182" ca="1">INDIRECT(TX$203&amp;ROW())*TX$205</f>
        <v>3</v>
      </c>
      <c r="TY182" s="707" cm="1">
        <f t="array" aca="1" ref="TY182" ca="1">INDIRECT(TY$203&amp;ROW())*TY$205</f>
        <v>0</v>
      </c>
      <c r="TZ182" s="707" cm="1">
        <f t="array" aca="1" ref="TZ182" ca="1">INDIRECT(TZ$203&amp;ROW())*TZ$205</f>
        <v>2</v>
      </c>
      <c r="UA182" s="707" cm="1">
        <f t="array" aca="1" ref="UA182" ca="1">INDIRECT(UA$203&amp;ROW())*UA$205</f>
        <v>2</v>
      </c>
      <c r="UB182" s="707" cm="1">
        <f t="array" aca="1" ref="UB182" ca="1">INDIRECT(UB$203&amp;ROW())*UB$205</f>
        <v>2</v>
      </c>
      <c r="UC182" s="707" cm="1">
        <f t="array" aca="1" ref="UC182" ca="1">INDIRECT(UC$203&amp;ROW())*UC$205</f>
        <v>1</v>
      </c>
      <c r="UD182" s="707" cm="1">
        <f t="array" aca="1" ref="UD182" ca="1">INDIRECT(UD$203&amp;ROW())*UD$205</f>
        <v>1</v>
      </c>
      <c r="UE182" s="707" cm="1">
        <f t="array" aca="1" ref="UE182" ca="1">INDIRECT(UE$203&amp;ROW())*UE$205</f>
        <v>1</v>
      </c>
      <c r="UF182" s="707" cm="1">
        <f t="array" aca="1" ref="UF182" ca="1">INDIRECT(UF$203&amp;ROW())*UF$205</f>
        <v>2</v>
      </c>
      <c r="UG182" s="696" cm="1">
        <f t="array" aca="1" ref="UG182" ca="1">IF(INDIRECT(UG$203&amp;ROW())="-",0,INDIRECT(UG$203&amp;ROW())*UG$205)</f>
        <v>0.74339999999999995</v>
      </c>
      <c r="UH182" s="707" cm="1">
        <f t="array" aca="1" ref="UH182" ca="1">INDIRECT(UH$203&amp;ROW())*UH$205</f>
        <v>0</v>
      </c>
      <c r="UI182" s="707" cm="1">
        <f t="array" aca="1" ref="UI182" ca="1">INDIRECT(UI$203&amp;ROW())*UI$205</f>
        <v>1</v>
      </c>
      <c r="UJ182" s="707" cm="1">
        <f t="array" aca="1" ref="UJ182" ca="1">INDIRECT(UJ$203&amp;ROW())*UJ$205</f>
        <v>2</v>
      </c>
      <c r="UM182" s="606" t="s">
        <v>8798</v>
      </c>
      <c r="UN182" s="616">
        <f t="shared" ca="1" si="376"/>
        <v>0.18720310219966924</v>
      </c>
      <c r="UO182" s="616">
        <f t="shared" ca="1" si="376"/>
        <v>-0.6225347970107441</v>
      </c>
      <c r="UP182" s="616">
        <f t="shared" ca="1" si="376"/>
        <v>0.15206673709758317</v>
      </c>
      <c r="UQ182" s="616">
        <f t="shared" ca="1" si="376"/>
        <v>0.29355872991449461</v>
      </c>
      <c r="UR182" s="616">
        <f t="shared" ca="1" si="376"/>
        <v>0.12190361681987209</v>
      </c>
      <c r="US182" s="616">
        <f t="shared" ca="1" si="376"/>
        <v>0.41305213694811815</v>
      </c>
      <c r="UT182" s="616">
        <f t="shared" ca="1" si="376"/>
        <v>0.30690415393182785</v>
      </c>
      <c r="UU182" s="616">
        <f t="shared" ca="1" si="376"/>
        <v>0.53359975015917405</v>
      </c>
      <c r="UV182" s="616">
        <f t="shared" ca="1" si="376"/>
        <v>0.44410973870643028</v>
      </c>
      <c r="UW182" s="616">
        <f t="shared" ca="1" si="376"/>
        <v>0.6421874155054268</v>
      </c>
      <c r="UX182" s="616">
        <f t="shared" ref="UX182:VI200" ca="1" si="388">(SY182-UX$203)/UX$204</f>
        <v>0.28247365722383649</v>
      </c>
      <c r="UY182" s="616">
        <f t="shared" ca="1" si="388"/>
        <v>-0.67270887390575207</v>
      </c>
      <c r="UZ182" s="616">
        <f t="shared" ca="1" si="388"/>
        <v>-0.80238258590915801</v>
      </c>
      <c r="VA182" s="616">
        <f t="shared" ca="1" si="388"/>
        <v>0.51645216500422242</v>
      </c>
      <c r="VB182" s="616">
        <f t="shared" ca="1" si="388"/>
        <v>-0.76400504167427041</v>
      </c>
      <c r="VC182" s="616">
        <f t="shared" ca="1" si="388"/>
        <v>0.19945780110879316</v>
      </c>
      <c r="VD182" s="616">
        <f t="shared" ca="1" si="375"/>
        <v>-0.36208520652341147</v>
      </c>
      <c r="VE182" s="616">
        <f t="shared" ca="1" si="375"/>
        <v>3.9909080070471406E-2</v>
      </c>
      <c r="VF182" s="616">
        <f t="shared" ca="1" si="375"/>
        <v>-0.81480937927278907</v>
      </c>
      <c r="VG182" s="616">
        <f t="shared" ca="1" si="375"/>
        <v>-0.89462372206681784</v>
      </c>
      <c r="VH182" s="616">
        <f t="shared" ca="1" si="375"/>
        <v>-0.12784420028857393</v>
      </c>
      <c r="VI182" s="616">
        <f t="shared" ca="1" si="375"/>
        <v>0.19752822835448405</v>
      </c>
      <c r="VJ182" s="616">
        <f t="shared" ca="1" si="375"/>
        <v>1.1038721171937993</v>
      </c>
      <c r="VK182" s="616">
        <f t="shared" ca="1" si="375"/>
        <v>-0.49937453713488217</v>
      </c>
      <c r="VL182" s="616">
        <f t="shared" ca="1" si="375"/>
        <v>-0.83864555511817418</v>
      </c>
      <c r="VM182" s="616">
        <f t="shared" ca="1" si="375"/>
        <v>-0.57201237404204519</v>
      </c>
      <c r="VN182" s="616">
        <f t="shared" ca="1" si="375"/>
        <v>-0.62639799545694341</v>
      </c>
      <c r="VO182" s="616">
        <f t="shared" ca="1" si="375"/>
        <v>-0.42150866262694142</v>
      </c>
      <c r="VP182" s="616">
        <f t="shared" ca="1" si="375"/>
        <v>-0.46221149066820022</v>
      </c>
      <c r="VQ182" s="616">
        <f t="shared" ca="1" si="375"/>
        <v>-0.77889442244162177</v>
      </c>
      <c r="VR182" s="616">
        <f t="shared" ca="1" si="375"/>
        <v>-0.64202286734458469</v>
      </c>
      <c r="VS182" s="616">
        <f t="shared" ca="1" si="387"/>
        <v>-0.40481357988865657</v>
      </c>
      <c r="VT182" s="616">
        <f t="shared" ca="1" si="387"/>
        <v>-0.3878135405833677</v>
      </c>
      <c r="VU182" s="616">
        <f t="shared" ca="1" si="387"/>
        <v>-0.82130507758946303</v>
      </c>
      <c r="VV182" s="616">
        <f t="shared" ca="1" si="387"/>
        <v>-0.64337789451099625</v>
      </c>
      <c r="VW182" s="616">
        <f t="shared" ca="1" si="387"/>
        <v>0.66845613582062358</v>
      </c>
      <c r="VX182" s="616">
        <f t="shared" ca="1" si="386"/>
        <v>-0.78524029103755877</v>
      </c>
      <c r="VY182" s="616">
        <f t="shared" ca="1" si="386"/>
        <v>0.70583605694264007</v>
      </c>
      <c r="VZ182" s="616">
        <f t="shared" ca="1" si="386"/>
        <v>0.68442622420316401</v>
      </c>
      <c r="WA182" s="616">
        <f t="shared" ca="1" si="386"/>
        <v>0.92808016936885662</v>
      </c>
      <c r="WB182" s="616">
        <f t="shared" ca="1" si="386"/>
        <v>0.33435322352896929</v>
      </c>
      <c r="WC182" s="616">
        <f t="shared" ca="1" si="386"/>
        <v>0.47817673461028487</v>
      </c>
      <c r="WD182" s="616">
        <f t="shared" ca="1" si="347"/>
        <v>-0.51586207793649097</v>
      </c>
      <c r="WE182" s="616">
        <f t="shared" ca="1" si="347"/>
        <v>0.67426644196529939</v>
      </c>
      <c r="WF182" s="616">
        <f t="shared" ca="1" si="347"/>
        <v>0.28496084551324247</v>
      </c>
      <c r="WG182" s="616">
        <f t="shared" ca="1" si="347"/>
        <v>-1.008197359876486</v>
      </c>
      <c r="WH182" s="616">
        <f t="shared" ca="1" si="347"/>
        <v>0.91987607881584121</v>
      </c>
      <c r="WI182" s="627">
        <f t="shared" ca="1" si="347"/>
        <v>1.0659329460226332</v>
      </c>
      <c r="WL182" s="606" t="s">
        <v>8798</v>
      </c>
      <c r="WM182" s="700" t="str">
        <f t="shared" ca="1" si="321"/>
        <v>C</v>
      </c>
      <c r="WN182" s="479">
        <f t="shared" ca="1" si="322"/>
        <v>0.49667502916847678</v>
      </c>
      <c r="WO182" s="495">
        <f t="shared" ca="1" si="372"/>
        <v>0.63231179393524395</v>
      </c>
      <c r="WP182" s="458">
        <f t="shared" ca="1" si="372"/>
        <v>0.52782849083025074</v>
      </c>
      <c r="WQ182" s="458">
        <f t="shared" ca="1" si="372"/>
        <v>0.21810993372273241</v>
      </c>
      <c r="WR182" s="459">
        <f t="shared" ca="1" si="372"/>
        <v>0.60844989818568007</v>
      </c>
      <c r="WS182" s="495">
        <f t="shared" ca="1" si="323"/>
        <v>4.0614996535073035E-2</v>
      </c>
      <c r="WT182" s="458">
        <f t="shared" ca="1" si="324"/>
        <v>-0.30287228231436081</v>
      </c>
      <c r="WU182" s="458">
        <f t="shared" ca="1" si="325"/>
        <v>-0.35450537271139143</v>
      </c>
      <c r="WV182" s="459">
        <f t="shared" ca="1" si="326"/>
        <v>0.16371773292696715</v>
      </c>
      <c r="WW182" s="484">
        <f t="shared" ca="1" si="352"/>
        <v>0.13999047982491267</v>
      </c>
      <c r="WX182" s="484">
        <f t="shared" ca="1" si="352"/>
        <v>-0.37545073607717977</v>
      </c>
      <c r="WY182" s="484">
        <f t="shared" ca="1" si="352"/>
        <v>0.1107197912807503</v>
      </c>
      <c r="WZ182" s="484">
        <f t="shared" ca="1" si="352"/>
        <v>0.10559307515024371</v>
      </c>
      <c r="XA182" s="484">
        <f t="shared" ca="1" si="352"/>
        <v>6.4328538595846502E-2</v>
      </c>
      <c r="XB182" s="484">
        <f t="shared" ca="1" si="352"/>
        <v>0.21821544394969081</v>
      </c>
      <c r="XC182" s="484">
        <f t="shared" ca="1" si="352"/>
        <v>0.14467461816346364</v>
      </c>
      <c r="XD182" s="484">
        <f t="shared" ca="1" si="348"/>
        <v>0.27368331185664035</v>
      </c>
      <c r="XE182" s="484">
        <f t="shared" ca="1" si="348"/>
        <v>0.21801347073098662</v>
      </c>
      <c r="XF182" s="484">
        <f t="shared" ca="1" si="348"/>
        <v>0.41324760187774212</v>
      </c>
      <c r="XG182" s="484">
        <f t="shared" ca="1" si="348"/>
        <v>0.1145148206385433</v>
      </c>
      <c r="XH182" s="484">
        <f t="shared" ca="1" si="348"/>
        <v>-0.33958343954762366</v>
      </c>
      <c r="XI182" s="484">
        <f t="shared" ca="1" si="348"/>
        <v>-0.56078518929191046</v>
      </c>
      <c r="XJ182" s="484">
        <f t="shared" ca="1" si="348"/>
        <v>0.36652610150349663</v>
      </c>
      <c r="XK182" s="484">
        <f t="shared" ca="1" si="348"/>
        <v>-0.54267278110123429</v>
      </c>
      <c r="XL182" s="484">
        <f t="shared" ca="1" si="348"/>
        <v>0.17620102149950786</v>
      </c>
      <c r="XM182" s="484">
        <f t="shared" ca="1" si="348"/>
        <v>-0.27308466275995691</v>
      </c>
      <c r="XN182" s="484">
        <f t="shared" ca="1" si="348"/>
        <v>2.7828601533139714E-2</v>
      </c>
      <c r="XO182" s="484">
        <f t="shared" ca="1" si="348"/>
        <v>-0.59823304626208174</v>
      </c>
      <c r="XP182" s="484">
        <f t="shared" ca="1" si="348"/>
        <v>-0.57255918212276347</v>
      </c>
      <c r="XQ182" s="484">
        <f t="shared" ca="1" si="348"/>
        <v>-8.50675308720171E-2</v>
      </c>
      <c r="XR182" s="484">
        <f t="shared" ca="1" si="348"/>
        <v>0.17283719981017354</v>
      </c>
      <c r="XS182" s="484">
        <f t="shared" ca="1" si="348"/>
        <v>0.68108909630857417</v>
      </c>
      <c r="XT182" s="484">
        <f t="shared" ca="1" si="384"/>
        <v>-0.30327015640201394</v>
      </c>
      <c r="XU182" s="484">
        <f t="shared" ca="1" si="382"/>
        <v>-0.63720289277878872</v>
      </c>
      <c r="XV182" s="484">
        <f t="shared" ca="1" si="382"/>
        <v>-0.30179372854458303</v>
      </c>
      <c r="XW182" s="484">
        <f t="shared" ca="1" si="382"/>
        <v>-0.40427726626791127</v>
      </c>
      <c r="XX182" s="484">
        <f t="shared" ca="1" si="382"/>
        <v>-0.20379943838012618</v>
      </c>
      <c r="XY182" s="484">
        <f t="shared" ca="1" si="382"/>
        <v>-0.24303080179333969</v>
      </c>
      <c r="XZ182" s="484">
        <f t="shared" ca="1" si="382"/>
        <v>-0.56968338057380219</v>
      </c>
      <c r="YA182" s="484">
        <f t="shared" ca="1" si="382"/>
        <v>-0.43779539324227229</v>
      </c>
      <c r="YB182" s="484">
        <f t="shared" ca="1" si="358"/>
        <v>-0.21272953623148902</v>
      </c>
      <c r="YC182" s="484">
        <f t="shared" ca="1" si="359"/>
        <v>-0.17304240180829866</v>
      </c>
      <c r="YD182" s="484">
        <f t="shared" ca="1" si="360"/>
        <v>-0.6068623218308542</v>
      </c>
      <c r="YE182" s="484">
        <f t="shared" ca="1" si="361"/>
        <v>-0.46342509741627064</v>
      </c>
      <c r="YF182" s="484">
        <f t="shared" ca="1" si="362"/>
        <v>0.39432227452058582</v>
      </c>
      <c r="YG182" s="484">
        <f t="shared" ca="1" si="354"/>
        <v>-0.54699838673676349</v>
      </c>
      <c r="YH182" s="484">
        <f t="shared" ca="1" si="354"/>
        <v>0.3761400347447329</v>
      </c>
      <c r="YI182" s="484">
        <f t="shared" ca="1" si="354"/>
        <v>0.40086843951579315</v>
      </c>
      <c r="YJ182" s="484">
        <f t="shared" ca="1" si="354"/>
        <v>0.55062996448654267</v>
      </c>
      <c r="YK182" s="484">
        <f t="shared" ca="1" si="354"/>
        <v>5.8277766861099353E-2</v>
      </c>
      <c r="YL182" s="484">
        <f t="shared" ca="1" si="354"/>
        <v>0.15139075417761619</v>
      </c>
      <c r="YM182" s="484">
        <f t="shared" ca="1" si="354"/>
        <v>-0.41181269681670074</v>
      </c>
      <c r="YN182" s="484">
        <f t="shared" ca="1" si="354"/>
        <v>0.48075197312125845</v>
      </c>
      <c r="YO182" s="484">
        <f t="shared" ca="1" si="354"/>
        <v>0.17499445522968218</v>
      </c>
      <c r="YP182" s="484">
        <f t="shared" ca="1" si="354"/>
        <v>-0.53716755334219179</v>
      </c>
      <c r="YQ182" s="484">
        <f t="shared" ca="1" si="354"/>
        <v>0.66635823149419537</v>
      </c>
      <c r="YR182" s="484">
        <f t="shared" ca="1" si="354"/>
        <v>0.79923652292777037</v>
      </c>
      <c r="YU182" s="606" t="s">
        <v>8798</v>
      </c>
      <c r="YV182" s="700" t="str">
        <f t="shared" ca="1" si="304"/>
        <v>B</v>
      </c>
      <c r="YW182" s="479">
        <f t="shared" ca="1" si="327"/>
        <v>0.56102038162436563</v>
      </c>
      <c r="YX182" s="495">
        <f t="shared" ca="1" si="373"/>
        <v>0.7775868793222358</v>
      </c>
      <c r="YY182" s="458">
        <f t="shared" ca="1" si="373"/>
        <v>0.53285238342863461</v>
      </c>
      <c r="YZ182" s="458">
        <f t="shared" ca="1" si="373"/>
        <v>0.17172686620712113</v>
      </c>
      <c r="ZA182" s="459">
        <f t="shared" ca="1" si="373"/>
        <v>0.76191539753947091</v>
      </c>
      <c r="ZB182" s="495">
        <f t="shared" ca="1" si="328"/>
        <v>0.19518137100021107</v>
      </c>
      <c r="ZC182" s="458">
        <f t="shared" ca="1" si="329"/>
        <v>-0.28505473347956317</v>
      </c>
      <c r="ZD182" s="458">
        <f t="shared" ca="1" si="330"/>
        <v>-0.32117163723944098</v>
      </c>
      <c r="ZE182" s="459">
        <f t="shared" ca="1" si="331"/>
        <v>0.24620285619068816</v>
      </c>
      <c r="ZF182" s="484">
        <f t="shared" ca="1" si="355"/>
        <v>6.2622520444229578E-3</v>
      </c>
      <c r="ZG182" s="484">
        <f t="shared" ca="1" si="355"/>
        <v>-7.9385408814590788E-2</v>
      </c>
      <c r="ZH182" s="484">
        <f t="shared" ca="1" si="355"/>
        <v>1.1473290595745445E-2</v>
      </c>
      <c r="ZI182" s="484">
        <f t="shared" ca="1" si="355"/>
        <v>2.1988880583922777E-2</v>
      </c>
      <c r="ZJ182" s="484">
        <f t="shared" ca="1" si="355"/>
        <v>1.0659583188508518E-2</v>
      </c>
      <c r="ZK182" s="484">
        <f t="shared" ca="1" si="355"/>
        <v>7.3425809550013654E-2</v>
      </c>
      <c r="ZL182" s="484">
        <f t="shared" ca="1" si="355"/>
        <v>2.4672875513209128E-2</v>
      </c>
      <c r="ZM182" s="484">
        <f t="shared" ca="1" si="350"/>
        <v>9.4446117703140112E-2</v>
      </c>
      <c r="ZN182" s="484">
        <f t="shared" ca="1" si="350"/>
        <v>8.9770705925095284E-2</v>
      </c>
      <c r="ZO182" s="484">
        <f t="shared" ca="1" si="350"/>
        <v>2.8984588520071332E-2</v>
      </c>
      <c r="ZP182" s="484">
        <f t="shared" ca="1" si="350"/>
        <v>2.6000050859821721E-2</v>
      </c>
      <c r="ZQ182" s="484">
        <f t="shared" ca="1" si="350"/>
        <v>-1.1497069191506403E-2</v>
      </c>
      <c r="ZR182" s="484">
        <f t="shared" ca="1" si="350"/>
        <v>-4.5981105838852197E-2</v>
      </c>
      <c r="ZS182" s="484">
        <f t="shared" ca="1" si="350"/>
        <v>4.3334785971686926E-2</v>
      </c>
      <c r="ZT182" s="484">
        <f t="shared" ca="1" si="350"/>
        <v>-2.7291061507312073E-2</v>
      </c>
      <c r="ZU182" s="484">
        <f t="shared" ca="1" si="350"/>
        <v>1.2623492699219368E-2</v>
      </c>
      <c r="ZV182" s="484">
        <f t="shared" ca="1" si="350"/>
        <v>-1.9215497798489828E-2</v>
      </c>
      <c r="ZW182" s="484">
        <f t="shared" ca="1" si="350"/>
        <v>5.5175234891583769E-3</v>
      </c>
      <c r="ZX182" s="484">
        <f t="shared" ca="1" si="350"/>
        <v>-2.3787414966986643E-2</v>
      </c>
      <c r="ZY182" s="484">
        <f t="shared" ca="1" si="350"/>
        <v>-9.6348193705378546E-2</v>
      </c>
      <c r="ZZ182" s="484">
        <f t="shared" ca="1" si="350"/>
        <v>-7.8155783354792625E-3</v>
      </c>
      <c r="AAA182" s="484">
        <f t="shared" ca="1" si="350"/>
        <v>1.1934971379264253E-2</v>
      </c>
      <c r="AAB182" s="484">
        <f t="shared" ca="1" si="350"/>
        <v>0.12431811823163672</v>
      </c>
      <c r="AAC182" s="484">
        <f t="shared" ca="1" si="385"/>
        <v>-7.4874871608304394E-3</v>
      </c>
      <c r="AAD182" s="484">
        <f t="shared" ca="1" si="383"/>
        <v>-7.8682240113631882E-2</v>
      </c>
      <c r="AAE182" s="484">
        <f t="shared" ca="1" si="383"/>
        <v>-4.0219644611828483E-2</v>
      </c>
      <c r="AAF182" s="484">
        <f t="shared" ca="1" si="383"/>
        <v>-6.120902348854227E-2</v>
      </c>
      <c r="AAG182" s="484">
        <f t="shared" ca="1" si="383"/>
        <v>-4.3018323338477257E-2</v>
      </c>
      <c r="AAH182" s="484">
        <f t="shared" ca="1" si="383"/>
        <v>-3.8008707897835295E-2</v>
      </c>
      <c r="AAI182" s="484">
        <f t="shared" ca="1" si="383"/>
        <v>-6.0338538063910964E-2</v>
      </c>
      <c r="AAJ182" s="484">
        <f t="shared" ca="1" si="383"/>
        <v>-5.2025335368730337E-2</v>
      </c>
      <c r="AAK182" s="484">
        <f t="shared" ca="1" si="363"/>
        <v>-3.3183772310049216E-2</v>
      </c>
      <c r="AAL182" s="484">
        <f t="shared" ca="1" si="364"/>
        <v>-1.741238539122681E-2</v>
      </c>
      <c r="AAM182" s="484">
        <f t="shared" ca="1" si="365"/>
        <v>-2.189532836791554E-2</v>
      </c>
      <c r="AAN182" s="484">
        <f t="shared" ca="1" si="366"/>
        <v>-6.1359063816095079E-2</v>
      </c>
      <c r="AAO182" s="484">
        <f t="shared" ca="1" si="367"/>
        <v>1.8805162954418208E-2</v>
      </c>
      <c r="AAP182" s="484">
        <f t="shared" ca="1" si="357"/>
        <v>-2.8906649957960041E-2</v>
      </c>
      <c r="AAQ182" s="484">
        <f t="shared" ca="1" si="357"/>
        <v>7.2202153341576855E-2</v>
      </c>
      <c r="AAR182" s="484">
        <f t="shared" ca="1" si="357"/>
        <v>1.612649398533611E-2</v>
      </c>
      <c r="AAS182" s="484">
        <f t="shared" ca="1" si="357"/>
        <v>2.5193481555402932E-2</v>
      </c>
      <c r="AAT182" s="484">
        <f t="shared" ca="1" si="357"/>
        <v>0.1027465411596778</v>
      </c>
      <c r="AAU182" s="484">
        <f t="shared" ca="1" si="357"/>
        <v>0.12363824729832018</v>
      </c>
      <c r="AAV182" s="484">
        <f t="shared" ca="1" si="357"/>
        <v>-3.4108224499601811E-2</v>
      </c>
      <c r="AAW182" s="484">
        <f t="shared" ca="1" si="357"/>
        <v>2.5206724043060142E-2</v>
      </c>
      <c r="AAX182" s="484">
        <f t="shared" ca="1" si="357"/>
        <v>2.242073575289712E-2</v>
      </c>
      <c r="AAY182" s="484">
        <f t="shared" ca="1" si="357"/>
        <v>-0.12312049482031152</v>
      </c>
      <c r="AAZ182" s="484">
        <f t="shared" ca="1" si="357"/>
        <v>0.10083451386486998</v>
      </c>
      <c r="ABA182" s="484">
        <f t="shared" ca="1" si="357"/>
        <v>0.11331661652741069</v>
      </c>
    </row>
    <row r="183" spans="1:729" ht="15" customHeight="1" x14ac:dyDescent="0.35">
      <c r="A183" s="498">
        <v>181</v>
      </c>
      <c r="B183" s="628"/>
      <c r="C183" s="606" t="s">
        <v>8840</v>
      </c>
      <c r="D183" s="629">
        <v>788</v>
      </c>
      <c r="E183" s="630" t="s">
        <v>8841</v>
      </c>
      <c r="F183" s="631" t="s">
        <v>1306</v>
      </c>
      <c r="G183" s="632">
        <v>11818.618</v>
      </c>
      <c r="H183" s="504">
        <v>39269.291690039674</v>
      </c>
      <c r="I183" s="505">
        <v>3360</v>
      </c>
      <c r="J183" s="649" t="s">
        <v>8842</v>
      </c>
      <c r="K183" s="469">
        <v>2</v>
      </c>
      <c r="L183" s="735" t="s">
        <v>8843</v>
      </c>
      <c r="M183" s="817">
        <v>91</v>
      </c>
      <c r="N183" s="818">
        <v>0.65259999999999996</v>
      </c>
      <c r="O183" s="819">
        <v>0.62350000000000005</v>
      </c>
      <c r="P183" s="820">
        <v>0.63690000000000002</v>
      </c>
      <c r="Q183" s="821">
        <v>0.69740000000000002</v>
      </c>
      <c r="R183" s="818">
        <v>0.6905</v>
      </c>
      <c r="S183" s="822">
        <v>0.62539999999999996</v>
      </c>
      <c r="T183" s="822">
        <v>0.80559999999999998</v>
      </c>
      <c r="U183" s="822">
        <v>0.71738999999999997</v>
      </c>
      <c r="V183" s="822">
        <v>0.63780000000000003</v>
      </c>
      <c r="W183" s="515" t="s">
        <v>8844</v>
      </c>
      <c r="X183" s="875" t="s">
        <v>8845</v>
      </c>
      <c r="Y183" s="517">
        <v>2</v>
      </c>
      <c r="Z183" s="517">
        <v>3</v>
      </c>
      <c r="AA183" s="519" t="s">
        <v>8846</v>
      </c>
      <c r="AB183" s="903">
        <v>2015</v>
      </c>
      <c r="AC183" s="369">
        <v>0</v>
      </c>
      <c r="AD183" s="431" t="s">
        <v>1188</v>
      </c>
      <c r="AE183" s="817">
        <v>0</v>
      </c>
      <c r="AF183" s="634" t="s">
        <v>1188</v>
      </c>
      <c r="AG183" s="635" t="s">
        <v>1188</v>
      </c>
      <c r="AH183" s="636" t="s">
        <v>1188</v>
      </c>
      <c r="AI183" s="636" t="s">
        <v>1188</v>
      </c>
      <c r="AJ183" s="636" t="s">
        <v>1188</v>
      </c>
      <c r="AK183" s="637" t="s">
        <v>1188</v>
      </c>
      <c r="AL183" s="765" t="s">
        <v>1188</v>
      </c>
      <c r="AM183" s="639" t="s">
        <v>1188</v>
      </c>
      <c r="AN183" s="636" t="s">
        <v>1188</v>
      </c>
      <c r="AO183" s="636" t="s">
        <v>1188</v>
      </c>
      <c r="AP183" s="636" t="s">
        <v>1188</v>
      </c>
      <c r="AQ183" s="636" t="s">
        <v>1188</v>
      </c>
      <c r="AR183" s="636" t="s">
        <v>1188</v>
      </c>
      <c r="AS183" s="636" t="s">
        <v>1188</v>
      </c>
      <c r="AT183" s="636" t="s">
        <v>1188</v>
      </c>
      <c r="AU183" s="640" t="s">
        <v>1188</v>
      </c>
      <c r="AV183" s="785" t="s">
        <v>8847</v>
      </c>
      <c r="AW183" s="642" t="s">
        <v>1190</v>
      </c>
      <c r="AX183" s="643">
        <v>2</v>
      </c>
      <c r="AY183" s="837" t="s">
        <v>8848</v>
      </c>
      <c r="AZ183" s="645">
        <v>1</v>
      </c>
      <c r="BA183" s="603" t="s">
        <v>8849</v>
      </c>
      <c r="BB183" s="631" t="s">
        <v>8850</v>
      </c>
      <c r="BC183" s="646" t="s">
        <v>8851</v>
      </c>
      <c r="BD183" s="631" t="s">
        <v>1195</v>
      </c>
      <c r="BE183" s="631" t="s">
        <v>1196</v>
      </c>
      <c r="BF183" s="631">
        <v>3</v>
      </c>
      <c r="BG183" s="631">
        <v>2003</v>
      </c>
      <c r="BH183" s="631" t="s">
        <v>1195</v>
      </c>
      <c r="BI183" s="631">
        <v>1</v>
      </c>
      <c r="BJ183" s="631">
        <v>1</v>
      </c>
      <c r="BK183" s="631" t="s">
        <v>1262</v>
      </c>
      <c r="BL183" s="631" t="s">
        <v>1257</v>
      </c>
      <c r="BM183" s="551" t="s">
        <v>8852</v>
      </c>
      <c r="BN183" s="647">
        <v>1975</v>
      </c>
      <c r="BO183" s="709" t="s">
        <v>8853</v>
      </c>
      <c r="BP183" s="647">
        <v>2011</v>
      </c>
      <c r="BQ183" s="647">
        <v>3</v>
      </c>
      <c r="BR183" s="647">
        <v>4</v>
      </c>
      <c r="BS183" s="647" t="s">
        <v>1188</v>
      </c>
      <c r="BT183" s="647" t="s">
        <v>1188</v>
      </c>
      <c r="BU183" s="647" t="s">
        <v>1188</v>
      </c>
      <c r="BV183" s="648" t="s">
        <v>1188</v>
      </c>
      <c r="BW183" s="649" t="s">
        <v>8854</v>
      </c>
      <c r="BX183" s="650">
        <v>1957</v>
      </c>
      <c r="BY183" s="647" t="s">
        <v>8855</v>
      </c>
      <c r="BZ183" s="651" t="s">
        <v>8856</v>
      </c>
      <c r="CA183" s="647">
        <v>1</v>
      </c>
      <c r="CB183" s="647" t="s">
        <v>1262</v>
      </c>
      <c r="CC183" s="557" t="s">
        <v>8849</v>
      </c>
      <c r="CD183" s="652">
        <v>2004</v>
      </c>
      <c r="CE183" s="647">
        <v>3</v>
      </c>
      <c r="CF183" s="647">
        <v>2</v>
      </c>
      <c r="CG183" s="515" t="s">
        <v>8857</v>
      </c>
      <c r="CH183" s="647">
        <v>1957</v>
      </c>
      <c r="CI183" s="647">
        <v>1966</v>
      </c>
      <c r="CJ183" s="647">
        <v>3</v>
      </c>
      <c r="CK183" s="651" t="s">
        <v>8858</v>
      </c>
      <c r="CL183" s="651" t="s">
        <v>5157</v>
      </c>
      <c r="CM183" s="647">
        <v>1</v>
      </c>
      <c r="CN183" s="647" t="s">
        <v>1262</v>
      </c>
      <c r="CO183" s="557" t="s">
        <v>8859</v>
      </c>
      <c r="CP183" s="647">
        <v>1982</v>
      </c>
      <c r="CQ183" s="647">
        <v>3</v>
      </c>
      <c r="CR183" s="650">
        <v>2</v>
      </c>
      <c r="CS183" s="649" t="s">
        <v>8860</v>
      </c>
      <c r="CT183" s="647">
        <v>2008</v>
      </c>
      <c r="CU183" s="648">
        <v>3</v>
      </c>
      <c r="CV183" s="709" t="s">
        <v>8861</v>
      </c>
      <c r="CW183" s="647">
        <v>1940</v>
      </c>
      <c r="CX183" s="657">
        <v>1</v>
      </c>
      <c r="CY183" s="656" t="s">
        <v>8862</v>
      </c>
      <c r="CZ183" s="647">
        <v>2008</v>
      </c>
      <c r="DA183" s="657">
        <v>3</v>
      </c>
      <c r="DB183" s="723">
        <v>591174</v>
      </c>
      <c r="DC183" s="753">
        <v>2</v>
      </c>
      <c r="DD183" s="659" t="s">
        <v>8863</v>
      </c>
      <c r="DE183" s="648">
        <v>2014</v>
      </c>
      <c r="DF183" s="794" t="s">
        <v>8864</v>
      </c>
      <c r="DG183" s="754" t="s">
        <v>8865</v>
      </c>
      <c r="DH183" s="663">
        <v>1</v>
      </c>
      <c r="DI183" s="781" t="s">
        <v>1262</v>
      </c>
      <c r="DJ183" s="578" t="s">
        <v>8866</v>
      </c>
      <c r="DK183" s="753">
        <v>1983</v>
      </c>
      <c r="DL183" s="753">
        <v>3</v>
      </c>
      <c r="DM183" s="657">
        <v>2</v>
      </c>
      <c r="DN183" s="799" t="s">
        <v>8864</v>
      </c>
      <c r="DO183" s="754" t="s">
        <v>8867</v>
      </c>
      <c r="DP183" s="663">
        <v>1</v>
      </c>
      <c r="DQ183" s="781" t="s">
        <v>1262</v>
      </c>
      <c r="DR183" s="578" t="s">
        <v>8866</v>
      </c>
      <c r="DS183" s="753">
        <v>1989</v>
      </c>
      <c r="DT183" s="753">
        <v>3</v>
      </c>
      <c r="DU183" s="657">
        <v>2</v>
      </c>
      <c r="DV183" s="686" t="s">
        <v>8868</v>
      </c>
      <c r="DW183" s="578" t="s">
        <v>8869</v>
      </c>
      <c r="DX183" s="430">
        <v>2013</v>
      </c>
      <c r="DY183" s="430">
        <v>2</v>
      </c>
      <c r="DZ183" s="369">
        <v>2</v>
      </c>
      <c r="EA183" s="861" t="s">
        <v>8870</v>
      </c>
      <c r="EB183" s="539" t="s">
        <v>1190</v>
      </c>
      <c r="EC183" s="647">
        <v>1</v>
      </c>
      <c r="ED183" s="668" t="s">
        <v>1262</v>
      </c>
      <c r="EE183" s="647">
        <v>2011</v>
      </c>
      <c r="EF183" s="647">
        <v>3</v>
      </c>
      <c r="EG183" s="650" t="s">
        <v>1220</v>
      </c>
      <c r="EH183" s="648">
        <v>4</v>
      </c>
      <c r="EI183" s="551" t="s">
        <v>8847</v>
      </c>
      <c r="EJ183" s="651" t="s">
        <v>1190</v>
      </c>
      <c r="EK183" s="647">
        <v>2014</v>
      </c>
      <c r="EL183" s="554" t="s">
        <v>8871</v>
      </c>
      <c r="EM183" s="669">
        <v>43101</v>
      </c>
      <c r="EN183" s="647" t="s">
        <v>1188</v>
      </c>
      <c r="EO183" s="670" t="s">
        <v>1188</v>
      </c>
      <c r="EP183" s="556">
        <v>0</v>
      </c>
      <c r="EQ183" s="556" t="s">
        <v>1188</v>
      </c>
      <c r="ER183" s="651" t="s">
        <v>1188</v>
      </c>
      <c r="ES183" s="556" t="s">
        <v>1188</v>
      </c>
      <c r="ET183" s="556">
        <v>0</v>
      </c>
      <c r="EU183" s="671">
        <v>0</v>
      </c>
      <c r="EV183" s="672"/>
      <c r="EW183" s="673"/>
      <c r="EX183" s="674"/>
      <c r="EY183" s="631" t="s">
        <v>1343</v>
      </c>
      <c r="EZ183" s="631" t="s">
        <v>1188</v>
      </c>
      <c r="FA183" s="675"/>
      <c r="FB183" s="648">
        <v>0</v>
      </c>
      <c r="FC183" s="676"/>
      <c r="FD183" s="647"/>
      <c r="FE183" s="648"/>
      <c r="FF183" s="652" t="s">
        <v>1281</v>
      </c>
      <c r="FG183" s="563" t="s">
        <v>1282</v>
      </c>
      <c r="FH183" s="631" t="str">
        <f t="shared" si="266"/>
        <v>C</v>
      </c>
      <c r="FI183" s="677">
        <f t="shared" si="267"/>
        <v>1.9777777777777779</v>
      </c>
      <c r="FJ183" s="678">
        <f t="shared" si="268"/>
        <v>1.6</v>
      </c>
      <c r="FK183" s="679">
        <f t="shared" si="269"/>
        <v>2</v>
      </c>
      <c r="FL183" s="680">
        <f t="shared" si="270"/>
        <v>2.333333333333333</v>
      </c>
      <c r="FM183" s="681">
        <v>0</v>
      </c>
      <c r="FN183" s="430" t="s">
        <v>1188</v>
      </c>
      <c r="FO183" s="686" t="s">
        <v>1188</v>
      </c>
      <c r="FP183" s="686" t="s">
        <v>1188</v>
      </c>
      <c r="FQ183" s="430">
        <v>0</v>
      </c>
      <c r="FR183" s="682" t="s">
        <v>1188</v>
      </c>
      <c r="FS183" s="369">
        <v>0</v>
      </c>
      <c r="FT183" s="430" t="s">
        <v>1188</v>
      </c>
      <c r="FU183" s="431" t="s">
        <v>1188</v>
      </c>
      <c r="FV183" s="369">
        <v>0</v>
      </c>
      <c r="FW183" s="430" t="s">
        <v>1188</v>
      </c>
      <c r="FX183" s="431" t="s">
        <v>1188</v>
      </c>
      <c r="FY183" s="369">
        <v>1</v>
      </c>
      <c r="FZ183" s="430">
        <v>2020</v>
      </c>
      <c r="GA183" s="686" t="s">
        <v>8872</v>
      </c>
      <c r="GB183" s="573" t="s">
        <v>8842</v>
      </c>
      <c r="GC183" s="369">
        <v>0</v>
      </c>
      <c r="GD183" s="430" t="s">
        <v>1188</v>
      </c>
      <c r="GE183" s="686" t="s">
        <v>1188</v>
      </c>
      <c r="GF183" s="431" t="s">
        <v>1188</v>
      </c>
      <c r="GG183" s="369">
        <v>2</v>
      </c>
      <c r="GH183" s="430">
        <v>2020</v>
      </c>
      <c r="GI183" s="686" t="s">
        <v>8873</v>
      </c>
      <c r="GJ183" s="573" t="s">
        <v>8844</v>
      </c>
      <c r="GK183" s="369">
        <v>2</v>
      </c>
      <c r="GL183" s="430">
        <v>2007</v>
      </c>
      <c r="GM183" s="686" t="s">
        <v>8874</v>
      </c>
      <c r="GN183" s="572" t="s">
        <v>8875</v>
      </c>
      <c r="GO183" s="676">
        <v>1</v>
      </c>
      <c r="GP183" s="730" t="s">
        <v>8842</v>
      </c>
      <c r="GQ183" s="647">
        <v>0</v>
      </c>
      <c r="GR183" s="647">
        <v>1</v>
      </c>
      <c r="GS183" s="647">
        <v>0</v>
      </c>
      <c r="GT183" s="648">
        <v>0</v>
      </c>
      <c r="GU183" s="650">
        <v>1</v>
      </c>
      <c r="GV183" s="730" t="s">
        <v>8842</v>
      </c>
      <c r="GW183" s="843">
        <v>1</v>
      </c>
      <c r="GX183" s="944">
        <v>0</v>
      </c>
      <c r="GY183" s="945">
        <v>1</v>
      </c>
      <c r="GZ183" s="573" t="s">
        <v>8842</v>
      </c>
      <c r="HA183" s="583" t="s">
        <v>1346</v>
      </c>
      <c r="HB183" s="584">
        <v>3</v>
      </c>
      <c r="HC183" s="585">
        <v>2</v>
      </c>
      <c r="HD183" s="586" t="s">
        <v>8876</v>
      </c>
      <c r="HE183" s="471" t="s">
        <v>8877</v>
      </c>
      <c r="HF183" s="587">
        <v>2004</v>
      </c>
      <c r="HG183" s="587">
        <v>2004</v>
      </c>
      <c r="HH183" s="588">
        <v>2</v>
      </c>
      <c r="HI183" s="586" t="s">
        <v>8878</v>
      </c>
      <c r="HJ183" s="471" t="s">
        <v>8879</v>
      </c>
      <c r="HK183" s="691">
        <v>2004</v>
      </c>
      <c r="HL183" s="692">
        <v>2</v>
      </c>
      <c r="HM183" s="591" t="s">
        <v>8880</v>
      </c>
      <c r="HN183" s="592">
        <v>2011</v>
      </c>
      <c r="HO183" s="681">
        <v>1</v>
      </c>
      <c r="HP183" s="574">
        <v>0</v>
      </c>
      <c r="HQ183" s="472">
        <f t="shared" si="271"/>
        <v>1</v>
      </c>
      <c r="HR183" s="593">
        <v>1</v>
      </c>
      <c r="HS183" s="574">
        <v>1</v>
      </c>
      <c r="HT183" s="574">
        <v>0.5</v>
      </c>
      <c r="HU183" s="574">
        <v>0</v>
      </c>
      <c r="HV183" s="574">
        <v>0</v>
      </c>
      <c r="HW183" s="574">
        <v>0.5</v>
      </c>
      <c r="HX183" s="574">
        <v>0</v>
      </c>
      <c r="HY183" s="574">
        <v>0</v>
      </c>
      <c r="HZ183" s="574">
        <v>1</v>
      </c>
      <c r="IA183" s="574">
        <v>1</v>
      </c>
      <c r="IB183" s="574">
        <v>1</v>
      </c>
      <c r="IC183" s="574">
        <v>0</v>
      </c>
      <c r="ID183" s="681">
        <v>0</v>
      </c>
      <c r="IE183" s="369">
        <v>0</v>
      </c>
      <c r="IF183" s="574">
        <v>0</v>
      </c>
      <c r="IG183" s="472">
        <f t="shared" si="272"/>
        <v>0</v>
      </c>
      <c r="IH183" s="609">
        <v>0.53654436498097691</v>
      </c>
      <c r="II183" s="694">
        <v>0.49164650733724635</v>
      </c>
      <c r="IJ183" s="695">
        <v>0.36843067528933937</v>
      </c>
      <c r="IK183" s="696">
        <v>0.47788533290518237</v>
      </c>
      <c r="IL183" s="696">
        <v>0.61518736521153994</v>
      </c>
      <c r="IM183" s="697">
        <v>0.5050826559429239</v>
      </c>
      <c r="IN183" s="599">
        <v>3</v>
      </c>
      <c r="IO183" s="600">
        <v>2</v>
      </c>
      <c r="IP183" s="601">
        <v>3</v>
      </c>
      <c r="IQ183" s="600">
        <v>32</v>
      </c>
      <c r="IR183" s="587">
        <v>38</v>
      </c>
      <c r="IS183" s="601">
        <v>70</v>
      </c>
      <c r="IT183" s="599">
        <v>2</v>
      </c>
      <c r="IU183" s="600">
        <v>16</v>
      </c>
      <c r="IV183" s="587">
        <v>29</v>
      </c>
      <c r="IW183" s="601">
        <v>19</v>
      </c>
      <c r="IX183" s="602">
        <v>64</v>
      </c>
      <c r="IY183" s="681">
        <v>1</v>
      </c>
      <c r="IZ183" s="603" t="s">
        <v>8881</v>
      </c>
      <c r="JA183" s="681">
        <v>2</v>
      </c>
      <c r="JB183" s="603" t="s">
        <v>8882</v>
      </c>
      <c r="JC183" s="681">
        <v>1</v>
      </c>
      <c r="JD183" s="430">
        <v>1</v>
      </c>
      <c r="JE183" s="686" t="s">
        <v>8883</v>
      </c>
      <c r="JF183" s="557" t="s">
        <v>8884</v>
      </c>
      <c r="JG183" s="592">
        <v>2018</v>
      </c>
      <c r="JH183" s="369">
        <v>0</v>
      </c>
      <c r="JI183" s="430" t="s">
        <v>1188</v>
      </c>
      <c r="JJ183" s="686" t="s">
        <v>1188</v>
      </c>
      <c r="JK183" s="686" t="s">
        <v>1188</v>
      </c>
      <c r="JL183" s="592" t="s">
        <v>1188</v>
      </c>
      <c r="JM183" s="369">
        <v>0</v>
      </c>
      <c r="JN183" s="430" t="s">
        <v>1188</v>
      </c>
      <c r="JO183" s="430" t="s">
        <v>1188</v>
      </c>
      <c r="JP183" s="686" t="s">
        <v>1188</v>
      </c>
      <c r="JQ183" s="686" t="s">
        <v>1188</v>
      </c>
      <c r="JR183" s="592" t="s">
        <v>1188</v>
      </c>
      <c r="JS183" s="369">
        <v>0</v>
      </c>
      <c r="JT183" s="430" t="s">
        <v>1188</v>
      </c>
      <c r="JU183" s="686" t="s">
        <v>1188</v>
      </c>
      <c r="JV183" s="686" t="s">
        <v>1188</v>
      </c>
      <c r="JW183" s="592" t="s">
        <v>1188</v>
      </c>
      <c r="JX183" s="606">
        <v>2</v>
      </c>
      <c r="JY183" s="750" t="s">
        <v>8885</v>
      </c>
      <c r="JZ183" s="606">
        <v>2001</v>
      </c>
      <c r="KA183" s="606">
        <f t="shared" si="273"/>
        <v>1</v>
      </c>
      <c r="KB183" s="606"/>
      <c r="KC183" s="606">
        <v>1</v>
      </c>
      <c r="KD183" s="606"/>
      <c r="KE183" s="606"/>
      <c r="KF183" s="606">
        <f t="shared" si="274"/>
        <v>0</v>
      </c>
      <c r="KG183" s="606"/>
      <c r="KH183" s="606"/>
      <c r="KI183" s="606"/>
      <c r="KJ183" s="606"/>
      <c r="KK183" s="606">
        <v>1</v>
      </c>
      <c r="KL183" s="606">
        <v>1</v>
      </c>
      <c r="KM183" s="608">
        <f t="shared" si="345"/>
        <v>0.47954522222280505</v>
      </c>
      <c r="KN183" s="609">
        <v>-0.10227388888597488</v>
      </c>
      <c r="KO183" s="609">
        <v>48.557693481445313</v>
      </c>
      <c r="KP183" s="610">
        <v>12</v>
      </c>
      <c r="KQ183" s="608">
        <f t="shared" si="346"/>
        <v>0.48458990603685381</v>
      </c>
      <c r="KR183" s="609">
        <v>-7.7050469815731049E-2</v>
      </c>
      <c r="KS183" s="609">
        <v>52.884616851806641</v>
      </c>
      <c r="KT183" s="610">
        <v>15</v>
      </c>
      <c r="KU183" s="610">
        <v>43</v>
      </c>
      <c r="KV183" s="606" t="s">
        <v>5586</v>
      </c>
      <c r="KW183" s="606" t="s">
        <v>8840</v>
      </c>
      <c r="KX183" s="700" t="str">
        <f t="shared" ca="1" si="275"/>
        <v>B</v>
      </c>
      <c r="KY183" s="701">
        <f t="shared" ca="1" si="276"/>
        <v>0.6440228808490609</v>
      </c>
      <c r="KZ183" s="702">
        <f t="shared" ca="1" si="377"/>
        <v>0.5743694117647058</v>
      </c>
      <c r="LA183" s="703">
        <f t="shared" ca="1" si="378"/>
        <v>0.74957142857142856</v>
      </c>
      <c r="LB183" s="703">
        <f t="shared" ca="1" si="379"/>
        <v>0.83929166666666666</v>
      </c>
      <c r="LC183" s="704">
        <f t="shared" ca="1" si="380"/>
        <v>0.41285901639344263</v>
      </c>
      <c r="LD183" s="696" cm="1">
        <f t="array" aca="1" ref="LD183" ca="1">INDIRECT(LD$203&amp;ROW())*LD$205</f>
        <v>4</v>
      </c>
      <c r="LE183" s="696" cm="1">
        <f t="array" aca="1" ref="LE183" ca="1">INDIRECT(LE$203&amp;ROW())*LE$205</f>
        <v>0</v>
      </c>
      <c r="LF183" s="696" cm="1">
        <f t="array" aca="1" ref="LF183" ca="1">INDIRECT(LF$203&amp;ROW())*LF$205</f>
        <v>8</v>
      </c>
      <c r="LG183" s="696" cm="1">
        <f t="array" aca="1" ref="LG183" ca="1">INDIRECT(LG$203&amp;ROW())*LG$205</f>
        <v>3</v>
      </c>
      <c r="LH183" s="696" cm="1">
        <f t="array" aca="1" ref="LH183" ca="1">INDIRECT(LH$203&amp;ROW())*LH$205</f>
        <v>3</v>
      </c>
      <c r="LI183" s="696" cm="1">
        <f t="array" aca="1" ref="LI183" ca="1">INDIRECT(LI$203&amp;ROW())*LI$205</f>
        <v>3</v>
      </c>
      <c r="LJ183" s="696" cm="1">
        <f t="array" aca="1" ref="LJ183" ca="1">INDIRECT(LJ$203&amp;ROW())*LJ$205</f>
        <v>3</v>
      </c>
      <c r="LK183" s="696" cm="1">
        <f t="array" aca="1" ref="LK183" ca="1">INDIRECT(LK$203&amp;ROW())*LK$205</f>
        <v>3</v>
      </c>
      <c r="LL183" s="696" cm="1">
        <f t="array" aca="1" ref="LL183" ca="1">INDIRECT(LL$203&amp;ROW())*LL$205</f>
        <v>3</v>
      </c>
      <c r="LM183" s="696" cm="1">
        <f t="array" aca="1" ref="LM183" ca="1">INDIRECT(LM$203&amp;ROW())*LM$205</f>
        <v>4</v>
      </c>
      <c r="LN183" s="696" cm="1">
        <f t="array" aca="1" ref="LN183" ca="1">INDIRECT(LN$203&amp;ROW())*LN$205</f>
        <v>3</v>
      </c>
      <c r="LO183" s="696" cm="1">
        <f t="array" aca="1" ref="LO183" ca="1">INDIRECT(LO$203&amp;ROW())*LO$205</f>
        <v>0</v>
      </c>
      <c r="LP183" s="696" cm="1">
        <f t="array" aca="1" ref="LP183" ca="1">INDIRECT(LP$203&amp;ROW())*LP$205</f>
        <v>4</v>
      </c>
      <c r="LQ183" s="696" cm="1">
        <f t="array" aca="1" ref="LQ183" ca="1">IF(INDIRECT(LQ$203&amp;ROW())="-",0,INDIRECT(LQ$203&amp;ROW())*LQ$205)</f>
        <v>3.8214000000000001</v>
      </c>
      <c r="LR183" s="696" cm="1">
        <f t="array" aca="1" ref="LR183" ca="1">INDIRECT(LR$203&amp;ROW())*LR$205</f>
        <v>4</v>
      </c>
      <c r="LS183" s="696" cm="1">
        <f t="array" aca="1" ref="LS183" ca="1">IF(INDIRECT(LS$203&amp;ROW())="-",0,INDIRECT(LS$203&amp;ROW())*LS$205)</f>
        <v>3.7410000000000005</v>
      </c>
      <c r="LT183" s="696" cm="1">
        <f t="array" aca="1" ref="LT183" ca="1">INDIRECT(LT$203&amp;ROW())*LT$205</f>
        <v>4</v>
      </c>
      <c r="LU183" s="696" cm="1">
        <f t="array" aca="1" ref="LU183" ca="1">INDIRECT(LU$203&amp;ROW())*LU$205</f>
        <v>2</v>
      </c>
      <c r="LV183" s="696" cm="1">
        <f t="array" aca="1" ref="LV183" ca="1">INDIRECT(LV$203&amp;ROW())*LV$205</f>
        <v>3</v>
      </c>
      <c r="LW183" s="696" cm="1">
        <f t="array" aca="1" ref="LW183" ca="1">INDIRECT(LW$203&amp;ROW())*LW$205</f>
        <v>1</v>
      </c>
      <c r="LX183" s="696" cm="1">
        <f t="array" aca="1" ref="LX183" ca="1">INDIRECT(LX$203&amp;ROW())*LX$205</f>
        <v>2</v>
      </c>
      <c r="LY183" s="696" cm="1">
        <f t="array" aca="1" ref="LY183" ca="1">IF(INDIRECT(LY$203&amp;ROW())="-",0,INDIRECT(LY$203&amp;ROW())*LY$205)</f>
        <v>4.1429999999999998</v>
      </c>
      <c r="LZ183" s="696" cm="1">
        <f t="array" aca="1" ref="LZ183" ca="1">INDIRECT(LZ$203&amp;ROW())*LZ$205</f>
        <v>2</v>
      </c>
      <c r="MA183" s="696" cm="1">
        <f t="array" aca="1" ref="MA183" ca="1">INDIRECT(MA$203&amp;ROW())*MA$205</f>
        <v>4</v>
      </c>
      <c r="MB183" s="696" cm="1">
        <f t="array" aca="1" ref="MB183" ca="1">INDIRECT(MB$203&amp;ROW())*MB$205</f>
        <v>4</v>
      </c>
      <c r="MC183" s="696" cm="1">
        <f t="array" aca="1" ref="MC183" ca="1">IF($MB183=0,0,INDIRECT(MC$203&amp;ROW())*MC$205)</f>
        <v>0</v>
      </c>
      <c r="MD183" s="696" cm="1">
        <f t="array" aca="1" ref="MD183" ca="1">IF($MB183=0,0,INDIRECT(MD$203&amp;ROW())*MD$205)</f>
        <v>0.5</v>
      </c>
      <c r="ME183" s="696" cm="1">
        <f t="array" aca="1" ref="ME183" ca="1">IF($MB183=0,0,INDIRECT(ME$203&amp;ROW())*ME$205)</f>
        <v>0</v>
      </c>
      <c r="MF183" s="696" cm="1">
        <f t="array" aca="1" ref="MF183" ca="1">IF($MB183=0,0,INDIRECT(MF$203&amp;ROW())*MF$205)</f>
        <v>0</v>
      </c>
      <c r="MG183" s="696" cm="1">
        <f t="array" aca="1" ref="MG183" ca="1">INDIRECT(MG$203&amp;ROW())*MG$205</f>
        <v>4</v>
      </c>
      <c r="MH183" s="696" cm="1">
        <f t="array" aca="1" ref="MH183" ca="1">IF($MG183=0,0,INDIRECT(MH$203&amp;ROW())*MH$205)</f>
        <v>0.5</v>
      </c>
      <c r="MI183" s="696" cm="1">
        <f t="array" aca="1" ref="MI183" ca="1">IF($MG183=0,0,INDIRECT(MI$203&amp;ROW())*MI$205)</f>
        <v>0</v>
      </c>
      <c r="MJ183" s="696" cm="1">
        <f t="array" aca="1" ref="MJ183" ca="1">INDIRECT(MJ$203&amp;ROW())*MJ$205</f>
        <v>1</v>
      </c>
      <c r="MK183" s="696" cm="1">
        <f t="array" aca="1" ref="MK183" ca="1">INDIRECT(MK$203&amp;ROW())*MK$205</f>
        <v>0</v>
      </c>
      <c r="ML183" s="696" cm="1">
        <f t="array" aca="1" ref="ML183" ca="1">INDIRECT(ML$203&amp;ROW())*ML$205</f>
        <v>0</v>
      </c>
      <c r="MM183" s="696" cm="1">
        <f t="array" aca="1" ref="MM183" ca="1">INDIRECT(MM$203&amp;ROW())*MM$205</f>
        <v>6</v>
      </c>
      <c r="MN183" s="696" cm="1">
        <f t="array" aca="1" ref="MN183" ca="1">INDIRECT(MN$203&amp;ROW())*MN$205</f>
        <v>0</v>
      </c>
      <c r="MO183" s="696" cm="1">
        <f t="array" aca="1" ref="MO183" ca="1">INDIRECT(MO$203&amp;ROW())*MO$205</f>
        <v>2</v>
      </c>
      <c r="MP183" s="696" cm="1">
        <f t="array" aca="1" ref="MP183" ca="1">INDIRECT(MP$203&amp;ROW())*MP$205</f>
        <v>2</v>
      </c>
      <c r="MQ183" s="696" cm="1">
        <f t="array" aca="1" ref="MQ183" ca="1">INDIRECT(MQ$203&amp;ROW())*MQ$205</f>
        <v>2</v>
      </c>
      <c r="MR183" s="696" cm="1">
        <f t="array" aca="1" ref="MR183" ca="1">INDIRECT(MR$203&amp;ROW())*MR$205</f>
        <v>2</v>
      </c>
      <c r="MS183" s="696" cm="1">
        <f t="array" aca="1" ref="MS183" ca="1">INDIRECT(MS$203&amp;ROW())*MS$205</f>
        <v>2</v>
      </c>
      <c r="MT183" s="696" cm="1">
        <f t="array" aca="1" ref="MT183" ca="1">INDIRECT(MT$203&amp;ROW())*MT$205</f>
        <v>3</v>
      </c>
      <c r="MU183" s="696" cm="1">
        <f t="array" aca="1" ref="MU183" ca="1">INDIRECT(MU$203&amp;ROW())*MU$205</f>
        <v>2</v>
      </c>
      <c r="MV183" s="696" cm="1">
        <f t="array" aca="1" ref="MV183" ca="1">IF(INDIRECT(MV$203&amp;ROW())="-",0,INDIRECT(MV$203&amp;ROW())*MV$205)</f>
        <v>4.1844000000000001</v>
      </c>
      <c r="MW183" s="696" cm="1">
        <f t="array" aca="1" ref="MW183" ca="1">INDIRECT(MW$203&amp;ROW())*MW$205</f>
        <v>0</v>
      </c>
      <c r="MX183" s="696" cm="1">
        <f t="array" aca="1" ref="MX183" ca="1">INDIRECT(MX$203&amp;ROW())*MX$205</f>
        <v>0</v>
      </c>
      <c r="MY183" s="696" cm="1">
        <f t="array" aca="1" ref="MY183" ca="1">INDIRECT(MY$203&amp;ROW())*MY$205</f>
        <v>0</v>
      </c>
      <c r="NA183" s="701">
        <f t="shared" si="277"/>
        <v>0.72285121951219511</v>
      </c>
      <c r="NB183" s="617">
        <f t="shared" si="278"/>
        <v>0.75882142857142854</v>
      </c>
      <c r="NC183" s="695">
        <f t="shared" si="279"/>
        <v>0.66849999999999998</v>
      </c>
      <c r="ND183" s="697">
        <f t="shared" si="280"/>
        <v>0.61842222222222232</v>
      </c>
      <c r="NE183" s="694">
        <f t="shared" si="281"/>
        <v>0.69214871757646146</v>
      </c>
      <c r="NF183" s="682" t="str">
        <f t="shared" si="282"/>
        <v>B</v>
      </c>
      <c r="NH183" s="606" t="s">
        <v>8840</v>
      </c>
      <c r="NI183" s="563" t="str">
        <f t="shared" si="381"/>
        <v>B</v>
      </c>
      <c r="NJ183" s="563" t="str">
        <f t="shared" si="283"/>
        <v>B</v>
      </c>
      <c r="NK183" s="563" t="str">
        <f t="shared" ca="1" si="284"/>
        <v>B</v>
      </c>
      <c r="NL183" s="563" t="str">
        <f t="shared" ca="1" si="285"/>
        <v>B</v>
      </c>
      <c r="NM183" s="563" t="str">
        <f t="shared" ca="1" si="286"/>
        <v>B</v>
      </c>
      <c r="NN183" s="563" t="str">
        <f t="shared" ca="1" si="306"/>
        <v>B</v>
      </c>
      <c r="NO183" s="563" t="str">
        <f t="shared" ca="1" si="307"/>
        <v>B</v>
      </c>
      <c r="NP183" s="606" t="str">
        <f t="shared" si="287"/>
        <v>-</v>
      </c>
      <c r="NQ183" s="682" t="str">
        <f t="shared" si="288"/>
        <v>-</v>
      </c>
      <c r="NR183" s="682" t="e">
        <f>IF(OR(AND(NI183="A",OR(NJ183="C",NJ183="D")),AND(NI183="A",OR(#REF!="C",#REF!="D")),AND(NI183="B",OR(NJ183="D",#REF!="D")),AND(OR(NI183="C",NI183="D"),OR(NJ183="A",NJ183="B")),AND(OR(NI183="C",NI183="D"),OR(#REF!="A",#REF!="B")),AND(OR(NJ183="A",#REF!="A",NJ183="B",#REF!="B"),OR(NP183="-",NQ183="-")),AND(OR(NJ183="C",#REF!="C",NJ183="D",#REF!="D"),NP183="Yes")),"Yes","-")</f>
        <v>#REF!</v>
      </c>
      <c r="NS183" s="607" t="s">
        <v>8886</v>
      </c>
      <c r="NT183" s="619">
        <f t="shared" si="289"/>
        <v>0.65259999999999996</v>
      </c>
      <c r="NU183" s="619">
        <f t="shared" si="290"/>
        <v>0.69214871757646146</v>
      </c>
      <c r="NV183" s="619">
        <f t="shared" ca="1" si="291"/>
        <v>0.6440228808490609</v>
      </c>
      <c r="NW183" s="619">
        <f t="shared" ca="1" si="308"/>
        <v>0.6678310618119383</v>
      </c>
      <c r="NX183" s="619">
        <f t="shared" ca="1" si="309"/>
        <v>0.67992817087284108</v>
      </c>
      <c r="NY183" s="620">
        <f t="shared" ca="1" si="310"/>
        <v>0.661034032064579</v>
      </c>
      <c r="NZ183" s="620">
        <f t="shared" ca="1" si="311"/>
        <v>0.68767178605310186</v>
      </c>
      <c r="OA183" s="705" t="s">
        <v>1188</v>
      </c>
      <c r="OB183" s="706" t="s">
        <v>1188</v>
      </c>
      <c r="OC183" s="494"/>
      <c r="OE183" s="606" t="s">
        <v>8840</v>
      </c>
      <c r="OF183" s="700" t="str">
        <f t="shared" ca="1" si="292"/>
        <v>B</v>
      </c>
      <c r="OG183" s="701">
        <f t="shared" ca="1" si="312"/>
        <v>0.6678310618119383</v>
      </c>
      <c r="OH183" s="705">
        <f t="shared" ca="1" si="368"/>
        <v>0.69154047418655096</v>
      </c>
      <c r="OI183" s="696">
        <f t="shared" ca="1" si="369"/>
        <v>0.76559095608532002</v>
      </c>
      <c r="OJ183" s="696">
        <f t="shared" ca="1" si="295"/>
        <v>0.62923528386671146</v>
      </c>
      <c r="OK183" s="697">
        <f t="shared" ca="1" si="296"/>
        <v>0.58495753310917054</v>
      </c>
      <c r="OL183" s="696" cm="1">
        <f t="array" aca="1" ref="OL183" ca="1">INDIRECT(OL$203&amp;ROW())*OL$205</f>
        <v>0.74780000000000002</v>
      </c>
      <c r="OM183" s="696" cm="1">
        <f t="array" aca="1" ref="OM183" ca="1">INDIRECT(OM$203&amp;ROW())*OM$205</f>
        <v>0</v>
      </c>
      <c r="ON183" s="696" cm="1">
        <f t="array" aca="1" ref="ON183" ca="1">INDIRECT(ON$203&amp;ROW())*ON$205</f>
        <v>1.4561999999999999</v>
      </c>
      <c r="OO183" s="696" cm="1">
        <f t="array" aca="1" ref="OO183" ca="1">INDIRECT(OO$203&amp;ROW())*OO$205</f>
        <v>1.0790999999999999</v>
      </c>
      <c r="OP183" s="696" cm="1">
        <f t="array" aca="1" ref="OP183" ca="1">INDIRECT(OP$203&amp;ROW())*OP$205</f>
        <v>1.5831</v>
      </c>
      <c r="OQ183" s="696" cm="1">
        <f t="array" aca="1" ref="OQ183" ca="1">INDIRECT(OQ$203&amp;ROW())*OQ$205</f>
        <v>1.5849</v>
      </c>
      <c r="OR183" s="696" cm="1">
        <f t="array" aca="1" ref="OR183" ca="1">INDIRECT(OR$203&amp;ROW())*OR$205</f>
        <v>1.4141999999999999</v>
      </c>
      <c r="OS183" s="696" cm="1">
        <f t="array" aca="1" ref="OS183" ca="1">INDIRECT(OS$203&amp;ROW())*OS$205</f>
        <v>1.5387</v>
      </c>
      <c r="OT183" s="696" cm="1">
        <f t="array" aca="1" ref="OT183" ca="1">INDIRECT(OT$203&amp;ROW())*OT$205</f>
        <v>1.4727000000000001</v>
      </c>
      <c r="OU183" s="696" cm="1">
        <f t="array" aca="1" ref="OU183" ca="1">INDIRECT(OU$203&amp;ROW())*OU$205</f>
        <v>1.2869999999999999</v>
      </c>
      <c r="OV183" s="696" cm="1">
        <f t="array" aca="1" ref="OV183" ca="1">INDIRECT(OV$203&amp;ROW())*OV$205</f>
        <v>1.2161999999999999</v>
      </c>
      <c r="OW183" s="696" cm="1">
        <f t="array" aca="1" ref="OW183" ca="1">INDIRECT(OW$203&amp;ROW())*OW$205</f>
        <v>0</v>
      </c>
      <c r="OX183" s="696" cm="1">
        <f t="array" aca="1" ref="OX183" ca="1">INDIRECT(OX$203&amp;ROW())*OX$205</f>
        <v>1.3977999999999999</v>
      </c>
      <c r="OY183" s="696" cm="1">
        <f t="array" aca="1" ref="OY183" ca="1">IF(INDIRECT(OY$203&amp;ROW())="-",0,INDIRECT(OY$203&amp;ROW())*OY$205)</f>
        <v>0.45200793</v>
      </c>
      <c r="OZ183" s="696" cm="1">
        <f t="array" aca="1" ref="OZ183" ca="1">INDIRECT(OZ$203&amp;ROW())*OZ$205</f>
        <v>0.71030000000000004</v>
      </c>
      <c r="PA183" s="696" cm="1">
        <f t="array" aca="1" ref="PA183" ca="1">IF(INDIRECT(PA$203&amp;ROW())="-",0,INDIRECT(PA$203&amp;ROW())*PA$205)</f>
        <v>0.55079990000000001</v>
      </c>
      <c r="PB183" s="705" cm="1">
        <f t="array" aca="1" ref="PB183" ca="1">INDIRECT(PB$203&amp;ROW())*PB$205</f>
        <v>1.5084</v>
      </c>
      <c r="PC183" s="696" cm="1">
        <f t="array" aca="1" ref="PC183" ca="1">INDIRECT(PC$203&amp;ROW())*PC$205</f>
        <v>1.3946000000000001</v>
      </c>
      <c r="PD183" s="696" cm="1">
        <f t="array" aca="1" ref="PD183" ca="1">INDIRECT(PD$203&amp;ROW())*PD$205</f>
        <v>2.2025999999999999</v>
      </c>
      <c r="PE183" s="696" cm="1">
        <f t="array" aca="1" ref="PE183" ca="1">INDIRECT(PE$203&amp;ROW())*PE$205</f>
        <v>0.64</v>
      </c>
      <c r="PF183" s="696" cm="1">
        <f t="array" aca="1" ref="PF183" ca="1">INDIRECT(PF$203&amp;ROW())*PF$205</f>
        <v>1.3308</v>
      </c>
      <c r="PG183" s="696" cm="1">
        <f t="array" aca="1" ref="PG183" ca="1">IF(INDIRECT(PG$203&amp;ROW())="-",0,INDIRECT(PG$203&amp;ROW())*PG$205)</f>
        <v>0.60418749999999999</v>
      </c>
      <c r="PH183" s="696" cm="1">
        <f t="array" aca="1" ref="PH183" ca="1">INDIRECT(PH$203&amp;ROW())*PH$205</f>
        <v>0.61699999999999999</v>
      </c>
      <c r="PI183" s="696" cm="1">
        <f t="array" aca="1" ref="PI183" ca="1">INDIRECT(PI$203&amp;ROW())*PI$205</f>
        <v>1.2145999999999999</v>
      </c>
      <c r="PJ183" s="696" cm="1">
        <f t="array" aca="1" ref="PJ183" ca="1">INDIRECT(PJ$203&amp;ROW())*PJ$205</f>
        <v>0.75980000000000003</v>
      </c>
      <c r="PK183" s="696" cm="1">
        <f t="array" aca="1" ref="PK183" ca="1">IF($PJ183=0,0,INDIRECT(PK$203&amp;ROW())*PK$205)</f>
        <v>0</v>
      </c>
      <c r="PL183" s="696" cm="1">
        <f t="array" aca="1" ref="PL183" ca="1">IF($MPE183=0,0,INDIRECT(PL$203&amp;ROW())*PL$205)</f>
        <v>0</v>
      </c>
      <c r="PM183" s="696" cm="1">
        <f t="array" aca="1" ref="PM183" ca="1">IF($MPE183=0,0,INDIRECT(PM$203&amp;ROW())*PM$205)</f>
        <v>0</v>
      </c>
      <c r="PN183" s="696" cm="1">
        <f t="array" aca="1" ref="PN183" ca="1">IF($PJ183=0,0,INDIRECT(PN$203&amp;ROW())*PN$205)</f>
        <v>0</v>
      </c>
      <c r="PO183" s="696" cm="1">
        <f t="array" aca="1" ref="PO183" ca="1">INDIRECT(PO$203&amp;ROW())*PO$205</f>
        <v>0.73140000000000005</v>
      </c>
      <c r="PP183" s="696" cm="1">
        <f t="array" aca="1" ref="PP183" ca="1">IF($PO183=0,0,INDIRECT(PP$203&amp;ROW())*PP$205)</f>
        <v>0.68189999999999995</v>
      </c>
      <c r="PQ183" s="696" cm="1">
        <f t="array" aca="1" ref="PQ183" ca="1">IF($PO183=0,0,INDIRECT(PQ$203&amp;ROW())*PQ$205)</f>
        <v>0</v>
      </c>
      <c r="PR183" s="696" cm="1">
        <f t="array" aca="1" ref="PR183" ca="1">INDIRECT(PR$203&amp;ROW())*PR$205</f>
        <v>0.44619999999999999</v>
      </c>
      <c r="PS183" s="696" cm="1">
        <f t="array" aca="1" ref="PS183" ca="1">INDIRECT(PS$203&amp;ROW())*PS$205</f>
        <v>0</v>
      </c>
      <c r="PT183" s="696" cm="1">
        <f t="array" aca="1" ref="PT183" ca="1">INDIRECT(PT$203&amp;ROW())*PT$205</f>
        <v>0</v>
      </c>
      <c r="PU183" s="696" cm="1">
        <f t="array" aca="1" ref="PU183" ca="1">INDIRECT(PU$203&amp;ROW())*PU$205</f>
        <v>1.7696999999999998</v>
      </c>
      <c r="PV183" s="696" cm="1">
        <f t="array" aca="1" ref="PV183" ca="1">INDIRECT(PV$203&amp;ROW())*PV$205</f>
        <v>0</v>
      </c>
      <c r="PW183" s="696" cm="1">
        <f t="array" aca="1" ref="PW183" ca="1">INDIRECT(PW$203&amp;ROW())*PW$205</f>
        <v>1.0658000000000001</v>
      </c>
      <c r="PX183" s="696" cm="1">
        <f t="array" aca="1" ref="PX183" ca="1">INDIRECT(PX$203&amp;ROW())*PX$205</f>
        <v>1.1714</v>
      </c>
      <c r="PY183" s="696" cm="1">
        <f t="array" aca="1" ref="PY183" ca="1">INDIRECT(PY$203&amp;ROW())*PY$205</f>
        <v>1.1866000000000001</v>
      </c>
      <c r="PZ183" s="696" cm="1">
        <f t="array" aca="1" ref="PZ183" ca="1">INDIRECT(PZ$203&amp;ROW())*PZ$205</f>
        <v>0.17430000000000001</v>
      </c>
      <c r="QA183" s="696" cm="1">
        <f t="array" aca="1" ref="QA183" ca="1">INDIRECT(QA$203&amp;ROW())*QA$205</f>
        <v>0.31659999999999999</v>
      </c>
      <c r="QB183" s="696" cm="1">
        <f t="array" aca="1" ref="QB183" ca="1">INDIRECT(QB$203&amp;ROW())*QB$205</f>
        <v>2.3948999999999998</v>
      </c>
      <c r="QC183" s="696" cm="1">
        <f t="array" aca="1" ref="QC183" ca="1">INDIRECT(QC$203&amp;ROW())*QC$205</f>
        <v>1.4259999999999999</v>
      </c>
      <c r="QD183" s="696" cm="1">
        <f t="array" aca="1" ref="QD183" ca="1">IF(INDIRECT(QD$203&amp;ROW())="-",0,INDIRECT(QD$203&amp;ROW())*QD$205)</f>
        <v>0.42827334</v>
      </c>
      <c r="QE183" s="696" cm="1">
        <f t="array" aca="1" ref="QE183" ca="1">INDIRECT(QE$203&amp;ROW())*QE$205</f>
        <v>0</v>
      </c>
      <c r="QF183" s="696" cm="1">
        <f t="array" aca="1" ref="QF183" ca="1">INDIRECT(QF$203&amp;ROW())*QF$205</f>
        <v>0</v>
      </c>
      <c r="QG183" s="696" cm="1">
        <f t="array" aca="1" ref="QG183" ca="1">INDIRECT(QG$203&amp;ROW())*QG$205</f>
        <v>0</v>
      </c>
      <c r="QI183" s="606" t="s">
        <v>8840</v>
      </c>
      <c r="QJ183" s="700" t="str">
        <f t="shared" ca="1" si="297"/>
        <v>B</v>
      </c>
      <c r="QK183" s="701">
        <f t="shared" ca="1" si="313"/>
        <v>0.67992817087284108</v>
      </c>
      <c r="QL183" s="705">
        <f t="shared" ca="1" si="370"/>
        <v>0.81593874487830553</v>
      </c>
      <c r="QM183" s="696">
        <f t="shared" ca="1" si="371"/>
        <v>0.69089905425467024</v>
      </c>
      <c r="QN183" s="696">
        <f t="shared" ca="1" si="300"/>
        <v>0.61983858706546069</v>
      </c>
      <c r="QO183" s="697">
        <f t="shared" ca="1" si="301"/>
        <v>0.59303629729292784</v>
      </c>
      <c r="QP183" s="696" cm="1">
        <f t="array" aca="1" ref="QP183" ca="1">INDIRECT(QP$203&amp;ROW())*QP$205</f>
        <v>3.3451646745381883E-2</v>
      </c>
      <c r="QQ183" s="696" cm="1">
        <f t="array" aca="1" ref="QQ183" ca="1">INDIRECT(QQ$203&amp;ROW())*QQ$205</f>
        <v>0</v>
      </c>
      <c r="QR183" s="696" cm="1">
        <f t="array" aca="1" ref="QR183" ca="1">INDIRECT(QR$203&amp;ROW())*QR$205</f>
        <v>0.15089809664795908</v>
      </c>
      <c r="QS183" s="696" cm="1">
        <f t="array" aca="1" ref="QS183" ca="1">INDIRECT(QS$203&amp;ROW())*QS$205</f>
        <v>0.22471360933801068</v>
      </c>
      <c r="QT183" s="696" cm="1">
        <f t="array" aca="1" ref="QT183" ca="1">INDIRECT(QT$203&amp;ROW())*QT$205</f>
        <v>0.26232814414996541</v>
      </c>
      <c r="QU183" s="696" cm="1">
        <f t="array" aca="1" ref="QU183" ca="1">INDIRECT(QU$203&amp;ROW())*QU$205</f>
        <v>0.53329206883563263</v>
      </c>
      <c r="QV183" s="696" cm="1">
        <f t="array" aca="1" ref="QV183" ca="1">INDIRECT(QV$203&amp;ROW())*QV$205</f>
        <v>0.24117831443907087</v>
      </c>
      <c r="QW183" s="696" cm="1">
        <f t="array" aca="1" ref="QW183" ca="1">INDIRECT(QW$203&amp;ROW())*QW$205</f>
        <v>0.53099416374332975</v>
      </c>
      <c r="QX183" s="696" cm="1">
        <f t="array" aca="1" ref="QX183" ca="1">INDIRECT(QX$203&amp;ROW())*QX$205</f>
        <v>0.60640894423913805</v>
      </c>
      <c r="QY183" s="696" cm="1">
        <f t="array" aca="1" ref="QY183" ca="1">INDIRECT(QY$203&amp;ROW())*QY$205</f>
        <v>9.0268316756905984E-2</v>
      </c>
      <c r="QZ183" s="696" cm="1">
        <f t="array" aca="1" ref="QZ183" ca="1">INDIRECT(QZ$203&amp;ROW())*QZ$205</f>
        <v>0.27613248380770827</v>
      </c>
      <c r="RA183" s="696" cm="1">
        <f t="array" aca="1" ref="RA183" ca="1">INDIRECT(RA$203&amp;ROW())*RA$205</f>
        <v>0</v>
      </c>
      <c r="RB183" s="696" cm="1">
        <f t="array" aca="1" ref="RB183" ca="1">INDIRECT(RB$203&amp;ROW())*RB$205</f>
        <v>0.11461142513892485</v>
      </c>
      <c r="RC183" s="696" cm="1">
        <f t="array" aca="1" ref="RC183" ca="1">IF(INDIRECT(RC$203&amp;ROW())="-",0,INDIRECT(RC$203&amp;ROW())*RC$205)</f>
        <v>5.3441397007488109E-2</v>
      </c>
      <c r="RD183" s="696" cm="1">
        <f t="array" aca="1" ref="RD183" ca="1">INDIRECT(RD$203&amp;ROW())*RD$205</f>
        <v>3.5721048970443148E-2</v>
      </c>
      <c r="RE183" s="696" cm="1">
        <f t="array" aca="1" ref="RE183" ca="1">IF(INDIRECT(RE$203&amp;ROW())="-",0,INDIRECT(RE$203&amp;ROW())*RE$205)</f>
        <v>3.9460716272863253E-2</v>
      </c>
      <c r="RF183" s="705" cm="1">
        <f t="array" aca="1" ref="RF183" ca="1">INDIRECT(RF$203&amp;ROW())*RF$205</f>
        <v>0.10613798880649605</v>
      </c>
      <c r="RG183" s="696" cm="1">
        <f t="array" aca="1" ref="RG183" ca="1">INDIRECT(RG$203&amp;ROW())*RG$205</f>
        <v>0.27650466908360405</v>
      </c>
      <c r="RH183" s="696" cm="1">
        <f t="array" aca="1" ref="RH183" ca="1">INDIRECT(RH$203&amp;ROW())*RH$205</f>
        <v>8.7581521170816884E-2</v>
      </c>
      <c r="RI183" s="696" cm="1">
        <f t="array" aca="1" ref="RI183" ca="1">INDIRECT(RI$203&amp;ROW())*RI$205</f>
        <v>0.10769689125031101</v>
      </c>
      <c r="RJ183" s="696" cm="1">
        <f t="array" aca="1" ref="RJ183" ca="1">INDIRECT(RJ$203&amp;ROW())*RJ$205</f>
        <v>0.12226723336432462</v>
      </c>
      <c r="RK183" s="696" cm="1">
        <f t="array" aca="1" ref="RK183" ca="1">IF(INDIRECT(RK$203&amp;ROW())="-",0,INDIRECT(RK$203&amp;ROW())*RK$205)</f>
        <v>4.172111402018195E-2</v>
      </c>
      <c r="RL183" s="696" cm="1">
        <f t="array" aca="1" ref="RL183" ca="1">INDIRECT(RL$203&amp;ROW())*RL$205</f>
        <v>0.11262003659234653</v>
      </c>
      <c r="RM183" s="696" cm="1">
        <f t="array" aca="1" ref="RM183" ca="1">INDIRECT(RM$203&amp;ROW())*RM$205</f>
        <v>2.9987460729532761E-2</v>
      </c>
      <c r="RN183" s="696" cm="1">
        <f t="array" aca="1" ref="RN183" ca="1">INDIRECT(RN$203&amp;ROW())*RN$205</f>
        <v>9.3820613050938681E-2</v>
      </c>
      <c r="RO183" s="696" cm="1">
        <f t="array" aca="1" ref="RO183" ca="1">IF($RN183=0,0,INDIRECT(RO$203&amp;ROW())*RO$205)</f>
        <v>0</v>
      </c>
      <c r="RP183" s="696" cm="1">
        <f t="array" aca="1" ref="RP183" ca="1">IF($RN183=0,0,INDIRECT(RP$203&amp;ROW())*RP$205)</f>
        <v>9.7715867439664539E-2</v>
      </c>
      <c r="RQ183" s="696" cm="1">
        <f t="array" aca="1" ref="RQ183" ca="1">IF($RN183=0,0,INDIRECT(RQ$203&amp;ROW())*RQ$205)</f>
        <v>0</v>
      </c>
      <c r="RR183" s="696" cm="1">
        <f t="array" aca="1" ref="RR183" ca="1">IF($RN183=0,0,INDIRECT(RR$203&amp;ROW())*RR$205)</f>
        <v>0</v>
      </c>
      <c r="RS183" s="696" cm="1">
        <f t="array" aca="1" ref="RS183" ca="1">INDIRECT(RS$203&amp;ROW())*RS$205</f>
        <v>7.7466902221184339E-2</v>
      </c>
      <c r="RT183" s="696" cm="1">
        <f t="array" aca="1" ref="RT183" ca="1">IF($RS183=0,0,INDIRECT(RT$203&amp;ROW())*RT$205)</f>
        <v>8.1033461602244533E-2</v>
      </c>
      <c r="RU183" s="696" cm="1">
        <f t="array" aca="1" ref="RU183" ca="1">IF($RS183=0,0,INDIRECT(RU$203&amp;ROW())*RU$205)</f>
        <v>0</v>
      </c>
      <c r="RV183" s="696" cm="1">
        <f t="array" aca="1" ref="RV183" ca="1">INDIRECT(RV$203&amp;ROW())*RV$205</f>
        <v>4.4898858778974725E-2</v>
      </c>
      <c r="RW183" s="696" cm="1">
        <f t="array" aca="1" ref="RW183" ca="1">INDIRECT(RW$203&amp;ROW())*RW$205</f>
        <v>0</v>
      </c>
      <c r="RX183" s="696" cm="1">
        <f t="array" aca="1" ref="RX183" ca="1">INDIRECT(RX$203&amp;ROW())*RX$205</f>
        <v>0</v>
      </c>
      <c r="RY183" s="696" cm="1">
        <f t="array" aca="1" ref="RY183" ca="1">INDIRECT(RY$203&amp;ROW())*RY$205</f>
        <v>8.4396695370290389E-2</v>
      </c>
      <c r="RZ183" s="696" cm="1">
        <f t="array" aca="1" ref="RZ183" ca="1">INDIRECT(RZ$203&amp;ROW())*RZ$205</f>
        <v>0</v>
      </c>
      <c r="SA183" s="696" cm="1">
        <f t="array" aca="1" ref="SA183" ca="1">INDIRECT(SA$203&amp;ROW())*SA$205</f>
        <v>0.20458618579029147</v>
      </c>
      <c r="SB183" s="696" cm="1">
        <f t="array" aca="1" ref="SB183" ca="1">INDIRECT(SB$203&amp;ROW())*SB$205</f>
        <v>4.7124126502052749E-2</v>
      </c>
      <c r="SC183" s="696" cm="1">
        <f t="array" aca="1" ref="SC183" ca="1">INDIRECT(SC$203&amp;ROW())*SC$205</f>
        <v>5.4291606235991073E-2</v>
      </c>
      <c r="SD183" s="696" cm="1">
        <f t="array" aca="1" ref="SD183" ca="1">INDIRECT(SD$203&amp;ROW())*SD$205</f>
        <v>0.3072993885784252</v>
      </c>
      <c r="SE183" s="696" cm="1">
        <f t="array" aca="1" ref="SE183" ca="1">INDIRECT(SE$203&amp;ROW())*SE$205</f>
        <v>0.2585618210787391</v>
      </c>
      <c r="SF183" s="696" cm="1">
        <f t="array" aca="1" ref="SF183" ca="1">INDIRECT(SF$203&amp;ROW())*SF$205</f>
        <v>0.19835664972334499</v>
      </c>
      <c r="SG183" s="696" cm="1">
        <f t="array" aca="1" ref="SG183" ca="1">INDIRECT(SG$203&amp;ROW())*SG$205</f>
        <v>7.4767843909269882E-2</v>
      </c>
      <c r="SH183" s="696" cm="1">
        <f t="array" aca="1" ref="SH183" ca="1">IF(INDIRECT(SH$203&amp;ROW())="-",0,INDIRECT(SH$203&amp;ROW())*SH$205)</f>
        <v>5.4871472204920238E-2</v>
      </c>
      <c r="SI183" s="696" cm="1">
        <f t="array" aca="1" ref="SI183" ca="1">INDIRECT(SI$203&amp;ROW())*SI$205</f>
        <v>0</v>
      </c>
      <c r="SJ183" s="696" cm="1">
        <f t="array" aca="1" ref="SJ183" ca="1">INDIRECT(SJ$203&amp;ROW())*SJ$205</f>
        <v>0</v>
      </c>
      <c r="SK183" s="696" cm="1">
        <f t="array" aca="1" ref="SK183" ca="1">INDIRECT(SK$203&amp;ROW())*SK$205</f>
        <v>0</v>
      </c>
      <c r="SN183" s="606" t="s">
        <v>8840</v>
      </c>
      <c r="SO183" s="707" cm="1">
        <f t="array" aca="1" ref="SO183" ca="1">INDIRECT(SO$203&amp;ROW())*SO$205</f>
        <v>1</v>
      </c>
      <c r="SP183" s="707" cm="1">
        <f t="array" aca="1" ref="SP183" ca="1">INDIRECT(SP$203&amp;ROW())*SP$205</f>
        <v>0</v>
      </c>
      <c r="SQ183" s="707" cm="1">
        <f t="array" aca="1" ref="SQ183" ca="1">INDIRECT(SQ$203&amp;ROW())*SQ$205</f>
        <v>2</v>
      </c>
      <c r="SR183" s="707" cm="1">
        <f t="array" aca="1" ref="SR183" ca="1">INDIRECT(SR$203&amp;ROW())*SR$205</f>
        <v>3</v>
      </c>
      <c r="SS183" s="707" cm="1">
        <f t="array" aca="1" ref="SS183" ca="1">INDIRECT(SS$203&amp;ROW())*SS$205</f>
        <v>3</v>
      </c>
      <c r="ST183" s="707" cm="1">
        <f t="array" aca="1" ref="ST183" ca="1">INDIRECT(ST$203&amp;ROW())*ST$205</f>
        <v>3</v>
      </c>
      <c r="SU183" s="707" cm="1">
        <f t="array" aca="1" ref="SU183" ca="1">INDIRECT(SU$203&amp;ROW())*SU$205</f>
        <v>3</v>
      </c>
      <c r="SV183" s="707" cm="1">
        <f t="array" aca="1" ref="SV183" ca="1">INDIRECT(SV$203&amp;ROW())*SV$205</f>
        <v>3</v>
      </c>
      <c r="SW183" s="707" cm="1">
        <f t="array" aca="1" ref="SW183" ca="1">INDIRECT(SW$203&amp;ROW())*SW$205</f>
        <v>3</v>
      </c>
      <c r="SX183" s="707" cm="1">
        <f t="array" aca="1" ref="SX183" ca="1">INDIRECT(SX$203&amp;ROW())*SX$205</f>
        <v>2</v>
      </c>
      <c r="SY183" s="707" cm="1">
        <f t="array" aca="1" ref="SY183" ca="1">INDIRECT(SY$203&amp;ROW())*SY$205</f>
        <v>3</v>
      </c>
      <c r="SZ183" s="707" cm="1">
        <f t="array" aca="1" ref="SZ183" ca="1">INDIRECT(SZ$203&amp;ROW())*SZ$205</f>
        <v>0</v>
      </c>
      <c r="TA183" s="707" cm="1">
        <f t="array" aca="1" ref="TA183" ca="1">INDIRECT(TA$203&amp;ROW())*TA$205</f>
        <v>2</v>
      </c>
      <c r="TB183" s="696" cm="1">
        <f t="array" aca="1" ref="TB183" ca="1">IF(INDIRECT(TB$203&amp;ROW())="-",0,INDIRECT(TB$203&amp;ROW())*TB$205)</f>
        <v>0.63690000000000002</v>
      </c>
      <c r="TC183" s="707" cm="1">
        <f t="array" aca="1" ref="TC183" ca="1">INDIRECT(TC$203&amp;ROW())*TC$205</f>
        <v>1</v>
      </c>
      <c r="TD183" s="696" cm="1">
        <f t="array" aca="1" ref="TD183" ca="1">IF(INDIRECT(TD$203&amp;ROW())="-",0,INDIRECT(TD$203&amp;ROW())*TD$205)</f>
        <v>0.62350000000000005</v>
      </c>
      <c r="TE183" s="732" cm="1">
        <f t="array" aca="1" ref="TE183" ca="1">INDIRECT(TE$203&amp;ROW())*TE$205</f>
        <v>2</v>
      </c>
      <c r="TF183" s="707" cm="1">
        <f t="array" aca="1" ref="TF183" ca="1">INDIRECT(TF$203&amp;ROW())*TF$205</f>
        <v>2</v>
      </c>
      <c r="TG183" s="707" cm="1">
        <f t="array" aca="1" ref="TG183" ca="1">INDIRECT(TG$203&amp;ROW())*TG$205</f>
        <v>3</v>
      </c>
      <c r="TH183" s="707" cm="1">
        <f t="array" aca="1" ref="TH183" ca="1">INDIRECT(TH$203&amp;ROW())*TH$205</f>
        <v>1</v>
      </c>
      <c r="TI183" s="707" cm="1">
        <f t="array" aca="1" ref="TI183" ca="1">INDIRECT(TI$203&amp;ROW())*TI$205</f>
        <v>2</v>
      </c>
      <c r="TJ183" s="696" cm="1">
        <f t="array" aca="1" ref="TJ183" ca="1">IF(INDIRECT(TJ$203&amp;ROW())="-",0,INDIRECT(TJ$203&amp;ROW())*TJ$205)</f>
        <v>0.6905</v>
      </c>
      <c r="TK183" s="707" cm="1">
        <f t="array" aca="1" ref="TK183" ca="1">INDIRECT(TK$203&amp;ROW())*TK$205</f>
        <v>1</v>
      </c>
      <c r="TL183" s="707" cm="1">
        <f t="array" aca="1" ref="TL183" ca="1">INDIRECT(TL$203&amp;ROW())*TL$205</f>
        <v>2</v>
      </c>
      <c r="TM183" s="707" cm="1">
        <f t="array" aca="1" ref="TM183" ca="1">INDIRECT(TM$203&amp;ROW())*TM$205</f>
        <v>1</v>
      </c>
      <c r="TN183" s="707" cm="1">
        <f t="array" aca="1" ref="TN183" ca="1">IF($TM183=0,0,INDIRECT(TN$203&amp;ROW())*TN$205)</f>
        <v>0</v>
      </c>
      <c r="TO183" s="707" cm="1">
        <f t="array" aca="1" ref="TO183" ca="1">IF($TM183=0,0,INDIRECT(TO$203&amp;ROW())*TO$205)</f>
        <v>1</v>
      </c>
      <c r="TP183" s="707" cm="1">
        <f t="array" aca="1" ref="TP183" ca="1">IF($TM183=0,0,INDIRECT(TP$203&amp;ROW())*TP$205)</f>
        <v>0</v>
      </c>
      <c r="TQ183" s="707" cm="1">
        <f t="array" aca="1" ref="TQ183" ca="1">IF($TM183=0,0,INDIRECT(TQ$203&amp;ROW())*TQ$205)</f>
        <v>0</v>
      </c>
      <c r="TR183" s="707" cm="1">
        <f t="array" aca="1" ref="TR183" ca="1">INDIRECT(TR$203&amp;ROW())*TR$205</f>
        <v>1</v>
      </c>
      <c r="TS183" s="707" cm="1">
        <f t="array" aca="1" ref="TS183" ca="1">IF($TR183=0,0,INDIRECT(TS$203&amp;ROW())*TS$205)</f>
        <v>1</v>
      </c>
      <c r="TT183" s="707" cm="1">
        <f t="array" aca="1" ref="TT183" ca="1">IF($TR183=0,0,INDIRECT(TT$203&amp;ROW())*TT$205)</f>
        <v>0</v>
      </c>
      <c r="TU183" s="707" cm="1">
        <f t="array" aca="1" ref="TU183" ca="1">INDIRECT(TU$203&amp;ROW())*TU$205</f>
        <v>1</v>
      </c>
      <c r="TV183" s="707" cm="1">
        <f t="array" aca="1" ref="TV183" ca="1">INDIRECT(TV$203&amp;ROW())*TV$205</f>
        <v>0</v>
      </c>
      <c r="TW183" s="707" cm="1">
        <f t="array" aca="1" ref="TW183" ca="1">INDIRECT(TW$203&amp;ROW())*TW$205</f>
        <v>0</v>
      </c>
      <c r="TX183" s="707" cm="1">
        <f t="array" aca="1" ref="TX183" ca="1">INDIRECT(TX$203&amp;ROW())*TX$205</f>
        <v>3</v>
      </c>
      <c r="TY183" s="707" cm="1">
        <f t="array" aca="1" ref="TY183" ca="1">INDIRECT(TY$203&amp;ROW())*TY$205</f>
        <v>0</v>
      </c>
      <c r="TZ183" s="707" cm="1">
        <f t="array" aca="1" ref="TZ183" ca="1">INDIRECT(TZ$203&amp;ROW())*TZ$205</f>
        <v>2</v>
      </c>
      <c r="UA183" s="707" cm="1">
        <f t="array" aca="1" ref="UA183" ca="1">INDIRECT(UA$203&amp;ROW())*UA$205</f>
        <v>2</v>
      </c>
      <c r="UB183" s="707" cm="1">
        <f t="array" aca="1" ref="UB183" ca="1">INDIRECT(UB$203&amp;ROW())*UB$205</f>
        <v>2</v>
      </c>
      <c r="UC183" s="707" cm="1">
        <f t="array" aca="1" ref="UC183" ca="1">INDIRECT(UC$203&amp;ROW())*UC$205</f>
        <v>1</v>
      </c>
      <c r="UD183" s="707" cm="1">
        <f t="array" aca="1" ref="UD183" ca="1">INDIRECT(UD$203&amp;ROW())*UD$205</f>
        <v>1</v>
      </c>
      <c r="UE183" s="707" cm="1">
        <f t="array" aca="1" ref="UE183" ca="1">INDIRECT(UE$203&amp;ROW())*UE$205</f>
        <v>3</v>
      </c>
      <c r="UF183" s="707" cm="1">
        <f t="array" aca="1" ref="UF183" ca="1">INDIRECT(UF$203&amp;ROW())*UF$205</f>
        <v>2</v>
      </c>
      <c r="UG183" s="696" cm="1">
        <f t="array" aca="1" ref="UG183" ca="1">IF(INDIRECT(UG$203&amp;ROW())="-",0,INDIRECT(UG$203&amp;ROW())*UG$205)</f>
        <v>0.69740000000000002</v>
      </c>
      <c r="UH183" s="707" cm="1">
        <f t="array" aca="1" ref="UH183" ca="1">INDIRECT(UH$203&amp;ROW())*UH$205</f>
        <v>0</v>
      </c>
      <c r="UI183" s="707" cm="1">
        <f t="array" aca="1" ref="UI183" ca="1">INDIRECT(UI$203&amp;ROW())*UI$205</f>
        <v>0</v>
      </c>
      <c r="UJ183" s="707" cm="1">
        <f t="array" aca="1" ref="UJ183" ca="1">INDIRECT(UJ$203&amp;ROW())*UJ$205</f>
        <v>0</v>
      </c>
      <c r="UM183" s="606" t="s">
        <v>8840</v>
      </c>
      <c r="UN183" s="616">
        <f t="shared" ref="UN183:UW200" ca="1" si="389">(SO183-UN$203)/UN$204</f>
        <v>0.18720310219966924</v>
      </c>
      <c r="UO183" s="616">
        <f t="shared" ca="1" si="389"/>
        <v>-0.6225347970107441</v>
      </c>
      <c r="UP183" s="616">
        <f t="shared" ca="1" si="389"/>
        <v>1.190315493832806</v>
      </c>
      <c r="UQ183" s="616">
        <f t="shared" ca="1" si="389"/>
        <v>0.29355872991449461</v>
      </c>
      <c r="UR183" s="616">
        <f t="shared" ca="1" si="389"/>
        <v>1.0502465449096676</v>
      </c>
      <c r="US183" s="616">
        <f t="shared" ca="1" si="389"/>
        <v>0.41305213694811815</v>
      </c>
      <c r="UT183" s="616">
        <f t="shared" ca="1" si="389"/>
        <v>0.30690415393182785</v>
      </c>
      <c r="UU183" s="616">
        <f t="shared" ca="1" si="389"/>
        <v>0.53359975015917405</v>
      </c>
      <c r="UV183" s="616">
        <f t="shared" ca="1" si="389"/>
        <v>0.44410973870643028</v>
      </c>
      <c r="UW183" s="616">
        <f t="shared" ca="1" si="389"/>
        <v>-0.27258314758863444</v>
      </c>
      <c r="UX183" s="616">
        <f t="shared" ca="1" si="388"/>
        <v>0.28247365722383649</v>
      </c>
      <c r="UY183" s="616">
        <f t="shared" ca="1" si="388"/>
        <v>-0.67270887390575207</v>
      </c>
      <c r="UZ183" s="616">
        <f t="shared" ca="1" si="388"/>
        <v>1.1960042318268584</v>
      </c>
      <c r="VA183" s="616">
        <f t="shared" ca="1" si="388"/>
        <v>0.34911603785896395</v>
      </c>
      <c r="VB183" s="616">
        <f t="shared" ca="1" si="388"/>
        <v>0.38200252083713526</v>
      </c>
      <c r="VC183" s="616">
        <f t="shared" ca="1" si="388"/>
        <v>0.24628134416771497</v>
      </c>
      <c r="VD183" s="616">
        <f t="shared" ca="1" si="375"/>
        <v>0.85304819841956248</v>
      </c>
      <c r="VE183" s="616">
        <f t="shared" ca="1" si="375"/>
        <v>3.9909080070471406E-2</v>
      </c>
      <c r="VF183" s="616">
        <f t="shared" ca="1" si="375"/>
        <v>0.95807256683723563</v>
      </c>
      <c r="VG183" s="616">
        <f t="shared" ca="1" si="375"/>
        <v>0.19209711823520634</v>
      </c>
      <c r="VH183" s="616">
        <f t="shared" ca="1" si="375"/>
        <v>-0.12784420028857393</v>
      </c>
      <c r="VI183" s="616">
        <f t="shared" ca="1" si="375"/>
        <v>0.47296078839426425</v>
      </c>
      <c r="VJ183" s="616">
        <f t="shared" ca="1" si="375"/>
        <v>1.1038721171937993</v>
      </c>
      <c r="VK183" s="616">
        <f t="shared" ca="1" si="375"/>
        <v>0.83678976492872159</v>
      </c>
      <c r="VL183" s="616">
        <f t="shared" ca="1" si="375"/>
        <v>1.1863766389476611</v>
      </c>
      <c r="VM183" s="616">
        <f t="shared" ca="1" si="375"/>
        <v>-0.57201237404204519</v>
      </c>
      <c r="VN183" s="616">
        <f t="shared" ca="1" si="375"/>
        <v>1.5883663456229635</v>
      </c>
      <c r="VO183" s="616">
        <f t="shared" ca="1" si="375"/>
        <v>-0.42150866262694142</v>
      </c>
      <c r="VP183" s="616">
        <f t="shared" ca="1" si="375"/>
        <v>-0.46221149066820022</v>
      </c>
      <c r="VQ183" s="616">
        <f t="shared" ca="1" si="375"/>
        <v>1.2773868528042598</v>
      </c>
      <c r="VR183" s="616">
        <f t="shared" ca="1" si="375"/>
        <v>1.5497103694524457</v>
      </c>
      <c r="VS183" s="616">
        <f t="shared" ca="1" si="387"/>
        <v>-0.40481357988865657</v>
      </c>
      <c r="VT183" s="616">
        <f t="shared" ca="1" si="387"/>
        <v>2.5655357300130479</v>
      </c>
      <c r="VU183" s="616">
        <f t="shared" ca="1" si="387"/>
        <v>-0.82130507758946303</v>
      </c>
      <c r="VV183" s="616">
        <f t="shared" ca="1" si="387"/>
        <v>-0.64337789451099625</v>
      </c>
      <c r="VW183" s="616">
        <f t="shared" ca="1" si="387"/>
        <v>0.66845613582062358</v>
      </c>
      <c r="VX183" s="616">
        <f t="shared" ca="1" si="386"/>
        <v>-0.78524029103755877</v>
      </c>
      <c r="VY183" s="616">
        <f t="shared" ca="1" si="386"/>
        <v>0.70583605694264007</v>
      </c>
      <c r="VZ183" s="616">
        <f t="shared" ca="1" si="386"/>
        <v>0.68442622420316401</v>
      </c>
      <c r="WA183" s="616">
        <f t="shared" ca="1" si="386"/>
        <v>0.92808016936885662</v>
      </c>
      <c r="WB183" s="616">
        <f t="shared" ca="1" si="386"/>
        <v>0.33435322352896929</v>
      </c>
      <c r="WC183" s="616">
        <f t="shared" ca="1" si="386"/>
        <v>0.47817673461028487</v>
      </c>
      <c r="WD183" s="616">
        <f t="shared" ca="1" si="347"/>
        <v>1.1315684290219801</v>
      </c>
      <c r="WE183" s="616">
        <f t="shared" ca="1" si="347"/>
        <v>0.67426644196529939</v>
      </c>
      <c r="WF183" s="616">
        <f t="shared" ca="1" si="347"/>
        <v>4.8383946360791456E-2</v>
      </c>
      <c r="WG183" s="616">
        <f t="shared" ca="1" si="347"/>
        <v>-1.008197359876486</v>
      </c>
      <c r="WH183" s="616">
        <f t="shared" ca="1" si="347"/>
        <v>-1.0816125322340113</v>
      </c>
      <c r="WI183" s="627">
        <f t="shared" ca="1" si="347"/>
        <v>-0.9831420375936909</v>
      </c>
      <c r="WL183" s="606" t="s">
        <v>8840</v>
      </c>
      <c r="WM183" s="700" t="str">
        <f t="shared" ca="1" si="321"/>
        <v>B</v>
      </c>
      <c r="WN183" s="479">
        <f t="shared" ca="1" si="322"/>
        <v>0.661034032064579</v>
      </c>
      <c r="WO183" s="495">
        <f t="shared" ca="1" si="372"/>
        <v>0.73859637982445092</v>
      </c>
      <c r="WP183" s="458">
        <f t="shared" ca="1" si="372"/>
        <v>0.72334427449400918</v>
      </c>
      <c r="WQ183" s="458">
        <f t="shared" ca="1" si="372"/>
        <v>0.65783993889133896</v>
      </c>
      <c r="WR183" s="459">
        <f t="shared" ca="1" si="372"/>
        <v>0.52435553504851706</v>
      </c>
      <c r="WS183" s="495">
        <f t="shared" ca="1" si="323"/>
        <v>0.35870627738129068</v>
      </c>
      <c r="WT183" s="458">
        <f t="shared" ca="1" si="324"/>
        <v>0.3726263562897123</v>
      </c>
      <c r="WU183" s="458">
        <f t="shared" ca="1" si="325"/>
        <v>0.76808003918253864</v>
      </c>
      <c r="WV183" s="459">
        <f t="shared" ca="1" si="326"/>
        <v>-3.6307911296029054E-2</v>
      </c>
      <c r="WW183" s="484">
        <f t="shared" ca="1" si="352"/>
        <v>0.13999047982491267</v>
      </c>
      <c r="WX183" s="484">
        <f t="shared" ca="1" si="352"/>
        <v>-0.37545073607717977</v>
      </c>
      <c r="WY183" s="484">
        <f t="shared" ca="1" si="352"/>
        <v>0.86666871105966603</v>
      </c>
      <c r="WZ183" s="484">
        <f t="shared" ca="1" si="352"/>
        <v>0.10559307515024371</v>
      </c>
      <c r="XA183" s="484">
        <f t="shared" ca="1" si="352"/>
        <v>0.5542151017488316</v>
      </c>
      <c r="XB183" s="484">
        <f t="shared" ca="1" si="352"/>
        <v>0.21821544394969081</v>
      </c>
      <c r="XC183" s="484">
        <f t="shared" ca="1" si="352"/>
        <v>0.14467461816346364</v>
      </c>
      <c r="XD183" s="484">
        <f t="shared" ca="1" si="348"/>
        <v>0.27368331185664035</v>
      </c>
      <c r="XE183" s="484">
        <f t="shared" ca="1" si="348"/>
        <v>0.21801347073098662</v>
      </c>
      <c r="XF183" s="484">
        <f t="shared" ca="1" si="348"/>
        <v>-0.17540725547328626</v>
      </c>
      <c r="XG183" s="484">
        <f t="shared" ca="1" si="348"/>
        <v>0.1145148206385433</v>
      </c>
      <c r="XH183" s="484">
        <f t="shared" ca="1" si="348"/>
        <v>-0.33958343954762366</v>
      </c>
      <c r="XI183" s="484">
        <f t="shared" ca="1" si="348"/>
        <v>0.83588735762379129</v>
      </c>
      <c r="XJ183" s="484">
        <f t="shared" ca="1" si="348"/>
        <v>0.24776765206850671</v>
      </c>
      <c r="XK183" s="484">
        <f t="shared" ca="1" si="348"/>
        <v>0.2713363905506172</v>
      </c>
      <c r="XL183" s="484">
        <f t="shared" ca="1" si="348"/>
        <v>0.2175649394377594</v>
      </c>
      <c r="XM183" s="484">
        <f t="shared" ca="1" si="348"/>
        <v>0.64336895124803395</v>
      </c>
      <c r="XN183" s="484">
        <f t="shared" ca="1" si="348"/>
        <v>2.7828601533139714E-2</v>
      </c>
      <c r="XO183" s="484">
        <f t="shared" ca="1" si="348"/>
        <v>0.70341687857189839</v>
      </c>
      <c r="XP183" s="484">
        <f t="shared" ca="1" si="348"/>
        <v>0.12294215567053206</v>
      </c>
      <c r="XQ183" s="484">
        <f t="shared" ca="1" si="348"/>
        <v>-8.50675308720171E-2</v>
      </c>
      <c r="XR183" s="484">
        <f t="shared" ca="1" si="348"/>
        <v>0.41384068984498124</v>
      </c>
      <c r="XS183" s="484">
        <f t="shared" ca="1" si="348"/>
        <v>0.68108909630857417</v>
      </c>
      <c r="XT183" s="484">
        <f t="shared" ca="1" si="384"/>
        <v>0.50818242424121263</v>
      </c>
      <c r="XU183" s="484">
        <f t="shared" ca="1" si="382"/>
        <v>0.90140897027243294</v>
      </c>
      <c r="XV183" s="484">
        <f t="shared" ca="1" si="382"/>
        <v>-0.30179372854458303</v>
      </c>
      <c r="XW183" s="484">
        <f t="shared" ca="1" si="382"/>
        <v>1.0251316394650607</v>
      </c>
      <c r="XX183" s="484">
        <f t="shared" ca="1" si="382"/>
        <v>-0.20379943838012618</v>
      </c>
      <c r="XY183" s="484">
        <f t="shared" ca="1" si="382"/>
        <v>-0.24303080179333969</v>
      </c>
      <c r="XZ183" s="484">
        <f t="shared" ca="1" si="382"/>
        <v>0.93428074414103568</v>
      </c>
      <c r="YA183" s="484">
        <f t="shared" ca="1" si="382"/>
        <v>1.0567475009296226</v>
      </c>
      <c r="YB183" s="484">
        <f t="shared" ca="1" si="358"/>
        <v>-0.21272953623148902</v>
      </c>
      <c r="YC183" s="484">
        <f t="shared" ca="1" si="359"/>
        <v>1.144742042731822</v>
      </c>
      <c r="YD183" s="484">
        <f t="shared" ca="1" si="360"/>
        <v>-0.6068623218308542</v>
      </c>
      <c r="YE183" s="484">
        <f t="shared" ca="1" si="361"/>
        <v>-0.46342509741627064</v>
      </c>
      <c r="YF183" s="484">
        <f t="shared" ca="1" si="362"/>
        <v>0.39432227452058582</v>
      </c>
      <c r="YG183" s="484">
        <f t="shared" ca="1" si="354"/>
        <v>-0.54699838673676349</v>
      </c>
      <c r="YH183" s="484">
        <f t="shared" ca="1" si="354"/>
        <v>0.3761400347447329</v>
      </c>
      <c r="YI183" s="484">
        <f t="shared" ca="1" si="354"/>
        <v>0.40086843951579315</v>
      </c>
      <c r="YJ183" s="484">
        <f t="shared" ca="1" si="354"/>
        <v>0.55062996448654267</v>
      </c>
      <c r="YK183" s="484">
        <f t="shared" ca="1" si="354"/>
        <v>5.8277766861099353E-2</v>
      </c>
      <c r="YL183" s="484">
        <f t="shared" ca="1" si="354"/>
        <v>0.15139075417761619</v>
      </c>
      <c r="YM183" s="484">
        <f t="shared" ca="1" si="354"/>
        <v>0.90333107688824665</v>
      </c>
      <c r="YN183" s="484">
        <f t="shared" ca="1" si="354"/>
        <v>0.48075197312125845</v>
      </c>
      <c r="YO183" s="484">
        <f t="shared" ca="1" si="354"/>
        <v>2.9712581460162032E-2</v>
      </c>
      <c r="YP183" s="484">
        <f t="shared" ca="1" si="354"/>
        <v>-0.53716755334219179</v>
      </c>
      <c r="YQ183" s="484">
        <f t="shared" ca="1" si="354"/>
        <v>-0.78352011835031787</v>
      </c>
      <c r="YR183" s="484">
        <f t="shared" ca="1" si="354"/>
        <v>-0.73715989978774943</v>
      </c>
      <c r="YU183" s="606" t="s">
        <v>8840</v>
      </c>
      <c r="YV183" s="700" t="str">
        <f t="shared" ca="1" si="304"/>
        <v>B</v>
      </c>
      <c r="YW183" s="479">
        <f t="shared" ca="1" si="327"/>
        <v>0.68767178605310186</v>
      </c>
      <c r="YX183" s="495">
        <f t="shared" ca="1" si="373"/>
        <v>0.83572243680536373</v>
      </c>
      <c r="YY183" s="458">
        <f t="shared" ca="1" si="373"/>
        <v>0.67733102529282996</v>
      </c>
      <c r="YZ183" s="458">
        <f t="shared" ca="1" si="373"/>
        <v>0.57362599345963272</v>
      </c>
      <c r="ZA183" s="459">
        <f t="shared" ca="1" si="373"/>
        <v>0.66400768865458115</v>
      </c>
      <c r="ZB183" s="495">
        <f t="shared" ca="1" si="328"/>
        <v>0.3850782011101363</v>
      </c>
      <c r="ZC183" s="458">
        <f t="shared" ca="1" si="329"/>
        <v>0.236873887533148</v>
      </c>
      <c r="ZD183" s="458">
        <f t="shared" ca="1" si="330"/>
        <v>0.67125423676953799</v>
      </c>
      <c r="ZE183" s="459">
        <f t="shared" ca="1" si="331"/>
        <v>2.9333720362733858E-3</v>
      </c>
      <c r="ZF183" s="484">
        <f t="shared" ca="1" si="355"/>
        <v>6.2622520444229578E-3</v>
      </c>
      <c r="ZG183" s="484">
        <f t="shared" ca="1" si="355"/>
        <v>-7.9385408814590788E-2</v>
      </c>
      <c r="ZH183" s="484">
        <f t="shared" ca="1" si="355"/>
        <v>8.9808171214972948E-2</v>
      </c>
      <c r="ZI183" s="484">
        <f t="shared" ca="1" si="355"/>
        <v>2.1988880583922777E-2</v>
      </c>
      <c r="ZJ183" s="484">
        <f t="shared" ca="1" si="355"/>
        <v>9.1836409008688807E-2</v>
      </c>
      <c r="ZK183" s="484">
        <f t="shared" ca="1" si="355"/>
        <v>7.3425809550013654E-2</v>
      </c>
      <c r="ZL183" s="484">
        <f t="shared" ca="1" si="355"/>
        <v>2.4672875513209128E-2</v>
      </c>
      <c r="ZM183" s="484">
        <f t="shared" ca="1" si="350"/>
        <v>9.4446117703140112E-2</v>
      </c>
      <c r="ZN183" s="484">
        <f t="shared" ca="1" si="350"/>
        <v>8.9770705925095284E-2</v>
      </c>
      <c r="ZO183" s="484">
        <f t="shared" ca="1" si="350"/>
        <v>-1.2302810954562654E-2</v>
      </c>
      <c r="ZP183" s="484">
        <f t="shared" ca="1" si="350"/>
        <v>2.6000050859821721E-2</v>
      </c>
      <c r="ZQ183" s="484">
        <f t="shared" ca="1" si="350"/>
        <v>-1.1497069191506403E-2</v>
      </c>
      <c r="ZR183" s="484">
        <f t="shared" ca="1" si="350"/>
        <v>6.8537874740930649E-2</v>
      </c>
      <c r="ZS183" s="484">
        <f t="shared" ca="1" si="350"/>
        <v>2.9293843273515686E-2</v>
      </c>
      <c r="ZT183" s="484">
        <f t="shared" ca="1" si="350"/>
        <v>1.3645530753656038E-2</v>
      </c>
      <c r="ZU183" s="484">
        <f t="shared" ca="1" si="350"/>
        <v>1.5586909776265572E-2</v>
      </c>
      <c r="ZV183" s="484">
        <f t="shared" ca="1" si="350"/>
        <v>4.5270410067628573E-2</v>
      </c>
      <c r="ZW183" s="484">
        <f t="shared" ca="1" si="350"/>
        <v>5.5175234891583769E-3</v>
      </c>
      <c r="ZX183" s="484">
        <f t="shared" ca="1" si="350"/>
        <v>2.7969817598544739E-2</v>
      </c>
      <c r="ZY183" s="484">
        <f t="shared" ca="1" si="350"/>
        <v>2.0688262452075154E-2</v>
      </c>
      <c r="ZZ183" s="484">
        <f t="shared" ca="1" si="350"/>
        <v>-7.8155783354792625E-3</v>
      </c>
      <c r="AAA183" s="484">
        <f t="shared" ca="1" si="350"/>
        <v>2.8577047037903324E-2</v>
      </c>
      <c r="AAB183" s="484">
        <f t="shared" ca="1" si="350"/>
        <v>0.12431811823163672</v>
      </c>
      <c r="AAC183" s="484">
        <f t="shared" ca="1" si="385"/>
        <v>1.2546600107337495E-2</v>
      </c>
      <c r="AAD183" s="484">
        <f t="shared" ca="1" si="383"/>
        <v>0.1113065835753817</v>
      </c>
      <c r="AAE183" s="484">
        <f t="shared" ca="1" si="383"/>
        <v>-4.0219644611828483E-2</v>
      </c>
      <c r="AAF183" s="484">
        <f t="shared" ca="1" si="383"/>
        <v>0.15520859527451789</v>
      </c>
      <c r="AAG183" s="484">
        <f t="shared" ca="1" si="383"/>
        <v>-4.3018323338477257E-2</v>
      </c>
      <c r="AAH183" s="484">
        <f t="shared" ca="1" si="383"/>
        <v>-3.8008707897835295E-2</v>
      </c>
      <c r="AAI183" s="484">
        <f t="shared" ca="1" si="383"/>
        <v>9.8955202424813982E-2</v>
      </c>
      <c r="AAJ183" s="484">
        <f t="shared" ca="1" si="383"/>
        <v>0.12557839571762494</v>
      </c>
      <c r="AAK183" s="484">
        <f t="shared" ca="1" si="363"/>
        <v>-3.3183772310049216E-2</v>
      </c>
      <c r="AAL183" s="484">
        <f t="shared" ca="1" si="364"/>
        <v>0.11518962643426967</v>
      </c>
      <c r="AAM183" s="484">
        <f t="shared" ca="1" si="365"/>
        <v>-2.189532836791554E-2</v>
      </c>
      <c r="AAN183" s="484">
        <f t="shared" ca="1" si="366"/>
        <v>-6.1359063816095079E-2</v>
      </c>
      <c r="AAO183" s="484">
        <f t="shared" ca="1" si="367"/>
        <v>1.8805162954418208E-2</v>
      </c>
      <c r="AAP183" s="484">
        <f t="shared" ca="1" si="357"/>
        <v>-2.8906649957960041E-2</v>
      </c>
      <c r="AAQ183" s="484">
        <f t="shared" ca="1" si="357"/>
        <v>7.2202153341576855E-2</v>
      </c>
      <c r="AAR183" s="484">
        <f t="shared" ca="1" si="357"/>
        <v>1.612649398533611E-2</v>
      </c>
      <c r="AAS183" s="484">
        <f t="shared" ca="1" si="357"/>
        <v>2.5193481555402932E-2</v>
      </c>
      <c r="AAT183" s="484">
        <f t="shared" ca="1" si="357"/>
        <v>0.1027465411596778</v>
      </c>
      <c r="AAU183" s="484">
        <f t="shared" ca="1" si="357"/>
        <v>0.12363824729832018</v>
      </c>
      <c r="AAV183" s="484">
        <f t="shared" ca="1" si="357"/>
        <v>7.4818040837836219E-2</v>
      </c>
      <c r="AAW183" s="484">
        <f t="shared" ca="1" si="357"/>
        <v>2.5206724043060142E-2</v>
      </c>
      <c r="AAX183" s="484">
        <f t="shared" ca="1" si="357"/>
        <v>3.806851688988414E-3</v>
      </c>
      <c r="AAY183" s="484">
        <f t="shared" ca="1" si="357"/>
        <v>-0.12312049482031152</v>
      </c>
      <c r="AAZ183" s="484">
        <f t="shared" ca="1" si="357"/>
        <v>-0.11856365915979221</v>
      </c>
      <c r="ABA183" s="484">
        <f t="shared" ca="1" si="357"/>
        <v>-0.10451532592333997</v>
      </c>
    </row>
    <row r="184" spans="1:729" ht="15" customHeight="1" x14ac:dyDescent="0.35">
      <c r="A184" s="498">
        <v>182</v>
      </c>
      <c r="B184" s="628"/>
      <c r="C184" s="606" t="s">
        <v>8887</v>
      </c>
      <c r="D184" s="629">
        <v>792</v>
      </c>
      <c r="E184" s="630" t="s">
        <v>8888</v>
      </c>
      <c r="F184" s="631" t="s">
        <v>1240</v>
      </c>
      <c r="G184" s="632">
        <v>84339.066999999995</v>
      </c>
      <c r="H184" s="504">
        <v>801438.34305304941</v>
      </c>
      <c r="I184" s="505">
        <v>9610</v>
      </c>
      <c r="J184" s="515" t="s">
        <v>8889</v>
      </c>
      <c r="K184" s="469">
        <v>2</v>
      </c>
      <c r="L184" s="735" t="s">
        <v>8890</v>
      </c>
      <c r="M184" s="509">
        <v>53</v>
      </c>
      <c r="N184" s="510">
        <v>0.77180000000000004</v>
      </c>
      <c r="O184" s="511">
        <v>0.85880000000000001</v>
      </c>
      <c r="P184" s="512">
        <v>0.628</v>
      </c>
      <c r="Q184" s="513">
        <v>0.82869999999999999</v>
      </c>
      <c r="R184" s="510">
        <v>0.89290000000000003</v>
      </c>
      <c r="S184" s="514">
        <v>0.71120000000000005</v>
      </c>
      <c r="T184" s="514">
        <v>0.88890000000000002</v>
      </c>
      <c r="U184" s="514">
        <v>0.60145000000000004</v>
      </c>
      <c r="V184" s="514">
        <v>0.55910000000000004</v>
      </c>
      <c r="W184" s="784" t="s">
        <v>8891</v>
      </c>
      <c r="X184" s="875" t="s">
        <v>8892</v>
      </c>
      <c r="Y184" s="517">
        <v>5</v>
      </c>
      <c r="Z184" s="518">
        <v>3</v>
      </c>
      <c r="AA184" s="519" t="s">
        <v>8893</v>
      </c>
      <c r="AB184" s="903">
        <v>2016</v>
      </c>
      <c r="AC184" s="369">
        <v>1</v>
      </c>
      <c r="AD184" s="572" t="s">
        <v>8894</v>
      </c>
      <c r="AE184" s="522">
        <v>1</v>
      </c>
      <c r="AF184" s="751" t="s">
        <v>2912</v>
      </c>
      <c r="AG184" s="578" t="s">
        <v>8895</v>
      </c>
      <c r="AH184" s="647">
        <v>1</v>
      </c>
      <c r="AI184" s="647">
        <v>2</v>
      </c>
      <c r="AJ184" s="647">
        <v>2018</v>
      </c>
      <c r="AK184" s="752" t="s">
        <v>1249</v>
      </c>
      <c r="AL184" s="765" t="s">
        <v>1188</v>
      </c>
      <c r="AM184" s="650">
        <v>1</v>
      </c>
      <c r="AN184" s="647">
        <v>1</v>
      </c>
      <c r="AO184" s="647">
        <v>1</v>
      </c>
      <c r="AP184" s="647">
        <v>1</v>
      </c>
      <c r="AQ184" s="647">
        <v>1</v>
      </c>
      <c r="AR184" s="647">
        <v>1</v>
      </c>
      <c r="AS184" s="647">
        <v>1</v>
      </c>
      <c r="AT184" s="647">
        <v>1</v>
      </c>
      <c r="AU184" s="648">
        <v>1</v>
      </c>
      <c r="AV184" s="709" t="s">
        <v>8896</v>
      </c>
      <c r="AW184" s="642" t="s">
        <v>8897</v>
      </c>
      <c r="AX184" s="643">
        <v>2</v>
      </c>
      <c r="AY184" s="709" t="s">
        <v>8898</v>
      </c>
      <c r="AZ184" s="645">
        <v>2</v>
      </c>
      <c r="BA184" s="709" t="s">
        <v>8899</v>
      </c>
      <c r="BB184" s="631" t="s">
        <v>8900</v>
      </c>
      <c r="BC184" s="646" t="s">
        <v>8901</v>
      </c>
      <c r="BD184" s="631" t="s">
        <v>1195</v>
      </c>
      <c r="BE184" s="631" t="s">
        <v>1317</v>
      </c>
      <c r="BF184" s="502">
        <v>3</v>
      </c>
      <c r="BG184" s="502">
        <v>2001</v>
      </c>
      <c r="BH184" s="502" t="s">
        <v>1197</v>
      </c>
      <c r="BI184" s="502">
        <v>1</v>
      </c>
      <c r="BJ184" s="534">
        <v>1</v>
      </c>
      <c r="BK184" s="502" t="s">
        <v>8902</v>
      </c>
      <c r="BL184" s="631" t="s">
        <v>1257</v>
      </c>
      <c r="BM184" s="551" t="s">
        <v>8903</v>
      </c>
      <c r="BN184" s="647">
        <v>1927</v>
      </c>
      <c r="BO184" s="557" t="s">
        <v>8904</v>
      </c>
      <c r="BP184" s="647">
        <v>1972</v>
      </c>
      <c r="BQ184" s="647">
        <v>3</v>
      </c>
      <c r="BR184" s="647">
        <v>4</v>
      </c>
      <c r="BS184" s="647" t="s">
        <v>1188</v>
      </c>
      <c r="BT184" s="647" t="s">
        <v>1188</v>
      </c>
      <c r="BU184" s="647" t="s">
        <v>1188</v>
      </c>
      <c r="BV184" s="648" t="s">
        <v>1188</v>
      </c>
      <c r="BW184" s="649" t="s">
        <v>8905</v>
      </c>
      <c r="BX184" s="650">
        <v>1923</v>
      </c>
      <c r="BY184" s="647" t="s">
        <v>8906</v>
      </c>
      <c r="BZ184" s="651" t="s">
        <v>1612</v>
      </c>
      <c r="CA184" s="647">
        <v>1</v>
      </c>
      <c r="CB184" s="647" t="s">
        <v>1262</v>
      </c>
      <c r="CC184" s="709" t="s">
        <v>8907</v>
      </c>
      <c r="CD184" s="652">
        <v>1999</v>
      </c>
      <c r="CE184" s="647">
        <v>3</v>
      </c>
      <c r="CF184" s="647">
        <v>3</v>
      </c>
      <c r="CG184" s="515" t="s">
        <v>8908</v>
      </c>
      <c r="CH184" s="647">
        <v>1923</v>
      </c>
      <c r="CI184" s="647">
        <v>1952</v>
      </c>
      <c r="CJ184" s="647">
        <v>3</v>
      </c>
      <c r="CK184" s="651" t="s">
        <v>8909</v>
      </c>
      <c r="CL184" s="651" t="s">
        <v>8910</v>
      </c>
      <c r="CM184" s="647">
        <v>1</v>
      </c>
      <c r="CN184" s="647" t="s">
        <v>1262</v>
      </c>
      <c r="CO184" s="557" t="s">
        <v>8911</v>
      </c>
      <c r="CP184" s="647">
        <v>2000</v>
      </c>
      <c r="CQ184" s="647">
        <v>3</v>
      </c>
      <c r="CR184" s="650">
        <v>3</v>
      </c>
      <c r="CS184" s="649" t="s">
        <v>8912</v>
      </c>
      <c r="CT184" s="647">
        <v>2004</v>
      </c>
      <c r="CU184" s="648">
        <v>3</v>
      </c>
      <c r="CV184" s="551" t="s">
        <v>8913</v>
      </c>
      <c r="CW184" s="647">
        <v>2006</v>
      </c>
      <c r="CX184" s="657">
        <v>2</v>
      </c>
      <c r="CY184" s="656" t="s">
        <v>8914</v>
      </c>
      <c r="CZ184" s="647">
        <v>2005</v>
      </c>
      <c r="DA184" s="657">
        <v>3</v>
      </c>
      <c r="DB184" s="723">
        <v>3581000</v>
      </c>
      <c r="DC184" s="753">
        <v>3</v>
      </c>
      <c r="DD184" s="659" t="s">
        <v>1493</v>
      </c>
      <c r="DE184" s="648">
        <v>2017</v>
      </c>
      <c r="DF184" s="794" t="s">
        <v>8915</v>
      </c>
      <c r="DG184" s="754" t="s">
        <v>1213</v>
      </c>
      <c r="DH184" s="663">
        <v>1</v>
      </c>
      <c r="DI184" s="781" t="s">
        <v>1262</v>
      </c>
      <c r="DJ184" s="709" t="s">
        <v>8916</v>
      </c>
      <c r="DK184" s="753">
        <v>2008</v>
      </c>
      <c r="DL184" s="753">
        <v>3</v>
      </c>
      <c r="DM184" s="657">
        <v>2</v>
      </c>
      <c r="DN184" s="799" t="s">
        <v>8917</v>
      </c>
      <c r="DO184" s="791" t="s">
        <v>8918</v>
      </c>
      <c r="DP184" s="663">
        <v>1</v>
      </c>
      <c r="DQ184" s="642" t="s">
        <v>1262</v>
      </c>
      <c r="DR184" s="578" t="s">
        <v>8919</v>
      </c>
      <c r="DS184" s="753">
        <v>2009</v>
      </c>
      <c r="DT184" s="753">
        <v>3</v>
      </c>
      <c r="DU184" s="657">
        <v>2</v>
      </c>
      <c r="DV184" s="686" t="s">
        <v>8920</v>
      </c>
      <c r="DW184" s="578" t="s">
        <v>8921</v>
      </c>
      <c r="DX184" s="430">
        <v>2010</v>
      </c>
      <c r="DY184" s="430">
        <v>3</v>
      </c>
      <c r="DZ184" s="369">
        <v>2</v>
      </c>
      <c r="EA184" s="743" t="s">
        <v>8922</v>
      </c>
      <c r="EB184" s="539" t="s">
        <v>8097</v>
      </c>
      <c r="EC184" s="647">
        <v>1</v>
      </c>
      <c r="ED184" s="668" t="s">
        <v>1262</v>
      </c>
      <c r="EE184" s="647">
        <v>2007</v>
      </c>
      <c r="EF184" s="647">
        <v>3</v>
      </c>
      <c r="EG184" s="650" t="s">
        <v>1505</v>
      </c>
      <c r="EH184" s="648" t="s">
        <v>1903</v>
      </c>
      <c r="EI184" s="551" t="s">
        <v>8923</v>
      </c>
      <c r="EJ184" s="651" t="s">
        <v>8924</v>
      </c>
      <c r="EK184" s="647" t="s">
        <v>1188</v>
      </c>
      <c r="EL184" s="647" t="s">
        <v>1188</v>
      </c>
      <c r="EM184" s="669" t="s">
        <v>1188</v>
      </c>
      <c r="EN184" s="647" t="s">
        <v>8925</v>
      </c>
      <c r="EO184" s="651" t="s">
        <v>8926</v>
      </c>
      <c r="EP184" s="556">
        <v>1</v>
      </c>
      <c r="EQ184" s="556" t="s">
        <v>1262</v>
      </c>
      <c r="ER184" s="557" t="s">
        <v>8927</v>
      </c>
      <c r="ES184" s="556">
        <v>2019</v>
      </c>
      <c r="ET184" s="556">
        <v>3</v>
      </c>
      <c r="EU184" s="671">
        <v>2</v>
      </c>
      <c r="EV184" s="672"/>
      <c r="EW184" s="673"/>
      <c r="EX184" s="674"/>
      <c r="EY184" s="631" t="s">
        <v>1280</v>
      </c>
      <c r="EZ184" s="631" t="s">
        <v>1188</v>
      </c>
      <c r="FA184" s="675"/>
      <c r="FB184" s="648">
        <v>0</v>
      </c>
      <c r="FC184" s="676"/>
      <c r="FD184" s="647" t="s">
        <v>1012</v>
      </c>
      <c r="FE184" s="648"/>
      <c r="FF184" s="652" t="s">
        <v>1281</v>
      </c>
      <c r="FG184" s="563" t="s">
        <v>1282</v>
      </c>
      <c r="FH184" s="631" t="str">
        <f t="shared" si="266"/>
        <v>B</v>
      </c>
      <c r="FI184" s="677">
        <f t="shared" si="267"/>
        <v>2.9555555555555557</v>
      </c>
      <c r="FJ184" s="678">
        <f t="shared" si="268"/>
        <v>3.2</v>
      </c>
      <c r="FK184" s="679">
        <f t="shared" si="269"/>
        <v>4</v>
      </c>
      <c r="FL184" s="680">
        <f t="shared" si="270"/>
        <v>1.6666666666666665</v>
      </c>
      <c r="FM184" s="681">
        <v>2</v>
      </c>
      <c r="FN184" s="430">
        <v>2018</v>
      </c>
      <c r="FO184" s="686" t="s">
        <v>8928</v>
      </c>
      <c r="FP184" s="557" t="s">
        <v>8895</v>
      </c>
      <c r="FQ184" s="430">
        <v>2</v>
      </c>
      <c r="FR184" s="682" t="s">
        <v>1285</v>
      </c>
      <c r="FS184" s="369">
        <v>2</v>
      </c>
      <c r="FT184" s="430">
        <v>2019</v>
      </c>
      <c r="FU184" s="572" t="s">
        <v>8929</v>
      </c>
      <c r="FV184" s="369">
        <v>1</v>
      </c>
      <c r="FW184" s="430">
        <v>2019</v>
      </c>
      <c r="FX184" s="572" t="s">
        <v>8930</v>
      </c>
      <c r="FY184" s="369">
        <v>1</v>
      </c>
      <c r="FZ184" s="430">
        <v>2019</v>
      </c>
      <c r="GA184" s="686" t="s">
        <v>8931</v>
      </c>
      <c r="GB184" s="572" t="s">
        <v>8932</v>
      </c>
      <c r="GC184" s="369">
        <v>0</v>
      </c>
      <c r="GD184" s="430" t="s">
        <v>1188</v>
      </c>
      <c r="GE184" s="686" t="s">
        <v>1188</v>
      </c>
      <c r="GF184" s="431" t="s">
        <v>1188</v>
      </c>
      <c r="GG184" s="369">
        <v>2</v>
      </c>
      <c r="GH184" s="430">
        <v>2008</v>
      </c>
      <c r="GI184" s="686" t="s">
        <v>8933</v>
      </c>
      <c r="GJ184" s="573" t="s">
        <v>8891</v>
      </c>
      <c r="GK184" s="369">
        <v>2</v>
      </c>
      <c r="GL184" s="430">
        <v>2012</v>
      </c>
      <c r="GM184" s="686" t="s">
        <v>8934</v>
      </c>
      <c r="GN184" s="572" t="s">
        <v>8935</v>
      </c>
      <c r="GO184" s="676">
        <v>1</v>
      </c>
      <c r="GP184" s="730" t="s">
        <v>8936</v>
      </c>
      <c r="GQ184" s="647">
        <v>0</v>
      </c>
      <c r="GR184" s="647">
        <v>1</v>
      </c>
      <c r="GS184" s="647">
        <v>0</v>
      </c>
      <c r="GT184" s="880">
        <v>0</v>
      </c>
      <c r="GU184" s="650">
        <v>1</v>
      </c>
      <c r="GV184" s="578" t="s">
        <v>8937</v>
      </c>
      <c r="GW184" s="843">
        <v>0</v>
      </c>
      <c r="GX184" s="944">
        <v>0</v>
      </c>
      <c r="GY184" s="945">
        <v>0</v>
      </c>
      <c r="GZ184" s="962" t="s">
        <v>1188</v>
      </c>
      <c r="HA184" s="583" t="s">
        <v>1293</v>
      </c>
      <c r="HB184" s="584">
        <v>1</v>
      </c>
      <c r="HC184" s="585">
        <v>2</v>
      </c>
      <c r="HD184" s="586" t="s">
        <v>8938</v>
      </c>
      <c r="HE184" s="471" t="s">
        <v>8939</v>
      </c>
      <c r="HF184" s="587">
        <v>2016</v>
      </c>
      <c r="HG184" s="587">
        <v>2016</v>
      </c>
      <c r="HH184" s="588">
        <v>2</v>
      </c>
      <c r="HI184" s="586" t="s">
        <v>8940</v>
      </c>
      <c r="HJ184" s="578" t="s">
        <v>8941</v>
      </c>
      <c r="HK184" s="691">
        <v>2017</v>
      </c>
      <c r="HL184" s="692">
        <v>2</v>
      </c>
      <c r="HM184" s="591" t="s">
        <v>8942</v>
      </c>
      <c r="HN184" s="592">
        <v>2003</v>
      </c>
      <c r="HO184" s="681">
        <v>0</v>
      </c>
      <c r="HP184" s="574">
        <v>0</v>
      </c>
      <c r="HQ184" s="472">
        <f t="shared" si="271"/>
        <v>0</v>
      </c>
      <c r="HR184" s="593">
        <v>1</v>
      </c>
      <c r="HS184" s="574">
        <v>1</v>
      </c>
      <c r="HT184" s="574">
        <v>1</v>
      </c>
      <c r="HU184" s="574">
        <v>0</v>
      </c>
      <c r="HV184" s="574">
        <v>0</v>
      </c>
      <c r="HW184" s="574">
        <v>0</v>
      </c>
      <c r="HX184" s="574">
        <v>1</v>
      </c>
      <c r="HY184" s="574">
        <v>0</v>
      </c>
      <c r="HZ184" s="574">
        <v>0</v>
      </c>
      <c r="IA184" s="574">
        <v>1</v>
      </c>
      <c r="IB184" s="574">
        <v>1</v>
      </c>
      <c r="IC184" s="574">
        <v>0</v>
      </c>
      <c r="ID184" s="681">
        <v>1</v>
      </c>
      <c r="IE184" s="369">
        <v>1</v>
      </c>
      <c r="IF184" s="574">
        <v>1</v>
      </c>
      <c r="IG184" s="472">
        <f t="shared" si="272"/>
        <v>2</v>
      </c>
      <c r="IH184" s="609">
        <v>0.42925683003286491</v>
      </c>
      <c r="II184" s="694">
        <v>0.42012412175255298</v>
      </c>
      <c r="IJ184" s="695">
        <v>0.48120508343358664</v>
      </c>
      <c r="IK184" s="696">
        <v>0.49669616020783991</v>
      </c>
      <c r="IL184" s="696">
        <v>0.28222490470211992</v>
      </c>
      <c r="IM184" s="697">
        <v>0.42037033866666557</v>
      </c>
      <c r="IN184" s="599">
        <v>1</v>
      </c>
      <c r="IO184" s="600">
        <v>5</v>
      </c>
      <c r="IP184" s="601">
        <v>6</v>
      </c>
      <c r="IQ184" s="600">
        <v>16</v>
      </c>
      <c r="IR184" s="587">
        <v>16</v>
      </c>
      <c r="IS184" s="601">
        <v>32</v>
      </c>
      <c r="IT184" s="599">
        <v>1</v>
      </c>
      <c r="IU184" s="600">
        <v>15</v>
      </c>
      <c r="IV184" s="587">
        <v>11</v>
      </c>
      <c r="IW184" s="601">
        <v>11</v>
      </c>
      <c r="IX184" s="602">
        <v>37</v>
      </c>
      <c r="IY184" s="681">
        <v>0</v>
      </c>
      <c r="IZ184" s="793" t="s">
        <v>1188</v>
      </c>
      <c r="JA184" s="681">
        <v>1</v>
      </c>
      <c r="JB184" s="603" t="s">
        <v>8943</v>
      </c>
      <c r="JC184" s="681">
        <v>1</v>
      </c>
      <c r="JD184" s="430">
        <v>1</v>
      </c>
      <c r="JE184" s="686" t="s">
        <v>8944</v>
      </c>
      <c r="JF184" s="557" t="s">
        <v>8945</v>
      </c>
      <c r="JG184" s="592">
        <v>2019</v>
      </c>
      <c r="JH184" s="369">
        <v>0</v>
      </c>
      <c r="JI184" s="430" t="s">
        <v>1188</v>
      </c>
      <c r="JJ184" s="686" t="s">
        <v>1188</v>
      </c>
      <c r="JK184" s="686" t="s">
        <v>1188</v>
      </c>
      <c r="JL184" s="592" t="s">
        <v>1188</v>
      </c>
      <c r="JM184" s="369">
        <v>1</v>
      </c>
      <c r="JN184" s="430">
        <v>2</v>
      </c>
      <c r="JO184" s="430">
        <v>1</v>
      </c>
      <c r="JP184" s="686" t="s">
        <v>8946</v>
      </c>
      <c r="JQ184" s="557" t="s">
        <v>8894</v>
      </c>
      <c r="JR184" s="592">
        <v>2020</v>
      </c>
      <c r="JS184" s="369">
        <v>2</v>
      </c>
      <c r="JT184" s="430">
        <v>2</v>
      </c>
      <c r="JU184" s="686" t="s">
        <v>2912</v>
      </c>
      <c r="JV184" s="557" t="s">
        <v>8947</v>
      </c>
      <c r="JW184" s="592">
        <v>2018</v>
      </c>
      <c r="JX184" s="606">
        <v>2</v>
      </c>
      <c r="JY184" s="750" t="s">
        <v>8948</v>
      </c>
      <c r="JZ184" s="606">
        <v>2008</v>
      </c>
      <c r="KA184" s="606">
        <f t="shared" si="273"/>
        <v>1</v>
      </c>
      <c r="KB184" s="606"/>
      <c r="KC184" s="606"/>
      <c r="KD184" s="606"/>
      <c r="KE184" s="606">
        <v>1</v>
      </c>
      <c r="KF184" s="606">
        <f t="shared" si="274"/>
        <v>0</v>
      </c>
      <c r="KG184" s="606"/>
      <c r="KH184" s="606"/>
      <c r="KI184" s="606"/>
      <c r="KJ184" s="606"/>
      <c r="KK184" s="606">
        <v>1</v>
      </c>
      <c r="KL184" s="606">
        <v>1</v>
      </c>
      <c r="KM184" s="608">
        <f t="shared" si="345"/>
        <v>0.50967719405889511</v>
      </c>
      <c r="KN184" s="609">
        <v>4.8385970294475555E-2</v>
      </c>
      <c r="KO184" s="609">
        <v>54.326923370361328</v>
      </c>
      <c r="KP184" s="610">
        <v>10</v>
      </c>
      <c r="KQ184" s="608">
        <f t="shared" si="346"/>
        <v>0.44180598855018616</v>
      </c>
      <c r="KR184" s="609">
        <v>-0.29097005724906921</v>
      </c>
      <c r="KS184" s="609">
        <v>44.711540222167969</v>
      </c>
      <c r="KT184" s="610">
        <v>12</v>
      </c>
      <c r="KU184" s="610">
        <v>39</v>
      </c>
      <c r="KV184" s="606" t="s">
        <v>5586</v>
      </c>
      <c r="KW184" s="606" t="s">
        <v>8887</v>
      </c>
      <c r="KX184" s="700" t="str">
        <f t="shared" ca="1" si="275"/>
        <v>A</v>
      </c>
      <c r="KY184" s="701">
        <f t="shared" ca="1" si="276"/>
        <v>0.78506106126876984</v>
      </c>
      <c r="KZ184" s="702">
        <f t="shared" ca="1" si="377"/>
        <v>0.66785882352941173</v>
      </c>
      <c r="LA184" s="703">
        <f t="shared" ca="1" si="378"/>
        <v>0.95965714285714276</v>
      </c>
      <c r="LB184" s="703">
        <f t="shared" ca="1" si="379"/>
        <v>0.66072500000000001</v>
      </c>
      <c r="LC184" s="704">
        <f t="shared" ca="1" si="380"/>
        <v>0.85200327868852466</v>
      </c>
      <c r="LD184" s="696" cm="1">
        <f t="array" aca="1" ref="LD184" ca="1">INDIRECT(LD$203&amp;ROW())*LD$205</f>
        <v>4</v>
      </c>
      <c r="LE184" s="696" cm="1">
        <f t="array" aca="1" ref="LE184" ca="1">INDIRECT(LE$203&amp;ROW())*LE$205</f>
        <v>0</v>
      </c>
      <c r="LF184" s="696" cm="1">
        <f t="array" aca="1" ref="LF184" ca="1">INDIRECT(LF$203&amp;ROW())*LF$205</f>
        <v>8</v>
      </c>
      <c r="LG184" s="696" cm="1">
        <f t="array" aca="1" ref="LG184" ca="1">INDIRECT(LG$203&amp;ROW())*LG$205</f>
        <v>3</v>
      </c>
      <c r="LH184" s="696" cm="1">
        <f t="array" aca="1" ref="LH184" ca="1">INDIRECT(LH$203&amp;ROW())*LH$205</f>
        <v>3</v>
      </c>
      <c r="LI184" s="696" cm="1">
        <f t="array" aca="1" ref="LI184" ca="1">INDIRECT(LI$203&amp;ROW())*LI$205</f>
        <v>3</v>
      </c>
      <c r="LJ184" s="696" cm="1">
        <f t="array" aca="1" ref="LJ184" ca="1">INDIRECT(LJ$203&amp;ROW())*LJ$205</f>
        <v>3</v>
      </c>
      <c r="LK184" s="696" cm="1">
        <f t="array" aca="1" ref="LK184" ca="1">INDIRECT(LK$203&amp;ROW())*LK$205</f>
        <v>3</v>
      </c>
      <c r="LL184" s="696" cm="1">
        <f t="array" aca="1" ref="LL184" ca="1">INDIRECT(LL$203&amp;ROW())*LL$205</f>
        <v>3</v>
      </c>
      <c r="LM184" s="696" cm="1">
        <f t="array" aca="1" ref="LM184" ca="1">INDIRECT(LM$203&amp;ROW())*LM$205</f>
        <v>6</v>
      </c>
      <c r="LN184" s="696" cm="1">
        <f t="array" aca="1" ref="LN184" ca="1">INDIRECT(LN$203&amp;ROW())*LN$205</f>
        <v>3</v>
      </c>
      <c r="LO184" s="696" cm="1">
        <f t="array" aca="1" ref="LO184" ca="1">INDIRECT(LO$203&amp;ROW())*LO$205</f>
        <v>6</v>
      </c>
      <c r="LP184" s="696" cm="1">
        <f t="array" aca="1" ref="LP184" ca="1">INDIRECT(LP$203&amp;ROW())*LP$205</f>
        <v>4</v>
      </c>
      <c r="LQ184" s="696" cm="1">
        <f t="array" aca="1" ref="LQ184" ca="1">IF(INDIRECT(LQ$203&amp;ROW())="-",0,INDIRECT(LQ$203&amp;ROW())*LQ$205)</f>
        <v>3.7679999999999998</v>
      </c>
      <c r="LR184" s="696" cm="1">
        <f t="array" aca="1" ref="LR184" ca="1">INDIRECT(LR$203&amp;ROW())*LR$205</f>
        <v>4</v>
      </c>
      <c r="LS184" s="696" cm="1">
        <f t="array" aca="1" ref="LS184" ca="1">IF(INDIRECT(LS$203&amp;ROW())="-",0,INDIRECT(LS$203&amp;ROW())*LS$205)</f>
        <v>5.1528</v>
      </c>
      <c r="LT184" s="696" cm="1">
        <f t="array" aca="1" ref="LT184" ca="1">INDIRECT(LT$203&amp;ROW())*LT$205</f>
        <v>4</v>
      </c>
      <c r="LU184" s="696" cm="1">
        <f t="array" aca="1" ref="LU184" ca="1">INDIRECT(LU$203&amp;ROW())*LU$205</f>
        <v>3</v>
      </c>
      <c r="LV184" s="696" cm="1">
        <f t="array" aca="1" ref="LV184" ca="1">INDIRECT(LV$203&amp;ROW())*LV$205</f>
        <v>3</v>
      </c>
      <c r="LW184" s="696" cm="1">
        <f t="array" aca="1" ref="LW184" ca="1">INDIRECT(LW$203&amp;ROW())*LW$205</f>
        <v>2</v>
      </c>
      <c r="LX184" s="696" cm="1">
        <f t="array" aca="1" ref="LX184" ca="1">INDIRECT(LX$203&amp;ROW())*LX$205</f>
        <v>3</v>
      </c>
      <c r="LY184" s="696" cm="1">
        <f t="array" aca="1" ref="LY184" ca="1">IF(INDIRECT(LY$203&amp;ROW())="-",0,INDIRECT(LY$203&amp;ROW())*LY$205)</f>
        <v>5.3574000000000002</v>
      </c>
      <c r="LZ184" s="696" cm="1">
        <f t="array" aca="1" ref="LZ184" ca="1">INDIRECT(LZ$203&amp;ROW())*LZ$205</f>
        <v>0</v>
      </c>
      <c r="MA184" s="696" cm="1">
        <f t="array" aca="1" ref="MA184" ca="1">INDIRECT(MA$203&amp;ROW())*MA$205</f>
        <v>2</v>
      </c>
      <c r="MB184" s="696" cm="1">
        <f t="array" aca="1" ref="MB184" ca="1">INDIRECT(MB$203&amp;ROW())*MB$205</f>
        <v>4</v>
      </c>
      <c r="MC184" s="696" cm="1">
        <f t="array" aca="1" ref="MC184" ca="1">IF($MB184=0,0,INDIRECT(MC$203&amp;ROW())*MC$205)</f>
        <v>0</v>
      </c>
      <c r="MD184" s="696" cm="1">
        <f t="array" aca="1" ref="MD184" ca="1">IF($MB184=0,0,INDIRECT(MD$203&amp;ROW())*MD$205)</f>
        <v>0.5</v>
      </c>
      <c r="ME184" s="696" cm="1">
        <f t="array" aca="1" ref="ME184" ca="1">IF($MB184=0,0,INDIRECT(ME$203&amp;ROW())*ME$205)</f>
        <v>0</v>
      </c>
      <c r="MF184" s="696" cm="1">
        <f t="array" aca="1" ref="MF184" ca="1">IF($MB184=0,0,INDIRECT(MF$203&amp;ROW())*MF$205)</f>
        <v>0</v>
      </c>
      <c r="MG184" s="696" cm="1">
        <f t="array" aca="1" ref="MG184" ca="1">INDIRECT(MG$203&amp;ROW())*MG$205</f>
        <v>4</v>
      </c>
      <c r="MH184" s="696" cm="1">
        <f t="array" aca="1" ref="MH184" ca="1">IF($MG184=0,0,INDIRECT(MH$203&amp;ROW())*MH$205)</f>
        <v>0</v>
      </c>
      <c r="MI184" s="696" cm="1">
        <f t="array" aca="1" ref="MI184" ca="1">IF($MG184=0,0,INDIRECT(MI$203&amp;ROW())*MI$205)</f>
        <v>0</v>
      </c>
      <c r="MJ184" s="696" cm="1">
        <f t="array" aca="1" ref="MJ184" ca="1">INDIRECT(MJ$203&amp;ROW())*MJ$205</f>
        <v>0</v>
      </c>
      <c r="MK184" s="696" cm="1">
        <f t="array" aca="1" ref="MK184" ca="1">INDIRECT(MK$203&amp;ROW())*MK$205</f>
        <v>4</v>
      </c>
      <c r="ML184" s="696" cm="1">
        <f t="array" aca="1" ref="ML184" ca="1">INDIRECT(ML$203&amp;ROW())*ML$205</f>
        <v>6</v>
      </c>
      <c r="MM184" s="696" cm="1">
        <f t="array" aca="1" ref="MM184" ca="1">INDIRECT(MM$203&amp;ROW())*MM$205</f>
        <v>6</v>
      </c>
      <c r="MN184" s="696" cm="1">
        <f t="array" aca="1" ref="MN184" ca="1">INDIRECT(MN$203&amp;ROW())*MN$205</f>
        <v>4</v>
      </c>
      <c r="MO184" s="696" cm="1">
        <f t="array" aca="1" ref="MO184" ca="1">INDIRECT(MO$203&amp;ROW())*MO$205</f>
        <v>2</v>
      </c>
      <c r="MP184" s="696" cm="1">
        <f t="array" aca="1" ref="MP184" ca="1">INDIRECT(MP$203&amp;ROW())*MP$205</f>
        <v>2</v>
      </c>
      <c r="MQ184" s="696" cm="1">
        <f t="array" aca="1" ref="MQ184" ca="1">INDIRECT(MQ$203&amp;ROW())*MQ$205</f>
        <v>2</v>
      </c>
      <c r="MR184" s="696" cm="1">
        <f t="array" aca="1" ref="MR184" ca="1">INDIRECT(MR$203&amp;ROW())*MR$205</f>
        <v>2</v>
      </c>
      <c r="MS184" s="696" cm="1">
        <f t="array" aca="1" ref="MS184" ca="1">INDIRECT(MS$203&amp;ROW())*MS$205</f>
        <v>2</v>
      </c>
      <c r="MT184" s="696" cm="1">
        <f t="array" aca="1" ref="MT184" ca="1">INDIRECT(MT$203&amp;ROW())*MT$205</f>
        <v>3</v>
      </c>
      <c r="MU184" s="696" cm="1">
        <f t="array" aca="1" ref="MU184" ca="1">INDIRECT(MU$203&amp;ROW())*MU$205</f>
        <v>2</v>
      </c>
      <c r="MV184" s="696" cm="1">
        <f t="array" aca="1" ref="MV184" ca="1">IF(INDIRECT(MV$203&amp;ROW())="-",0,INDIRECT(MV$203&amp;ROW())*MV$205)</f>
        <v>4.9722</v>
      </c>
      <c r="MW184" s="696" cm="1">
        <f t="array" aca="1" ref="MW184" ca="1">INDIRECT(MW$203&amp;ROW())*MW$205</f>
        <v>0</v>
      </c>
      <c r="MX184" s="696" cm="1">
        <f t="array" aca="1" ref="MX184" ca="1">INDIRECT(MX$203&amp;ROW())*MX$205</f>
        <v>4</v>
      </c>
      <c r="MY184" s="696" cm="1">
        <f t="array" aca="1" ref="MY184" ca="1">INDIRECT(MY$203&amp;ROW())*MY$205</f>
        <v>8</v>
      </c>
      <c r="NA184" s="701">
        <f t="shared" si="277"/>
        <v>0.82019512195121946</v>
      </c>
      <c r="NB184" s="617">
        <f t="shared" si="278"/>
        <v>0.98991428571428575</v>
      </c>
      <c r="NC184" s="695">
        <f t="shared" si="279"/>
        <v>0.37637692307692305</v>
      </c>
      <c r="ND184" s="697">
        <f t="shared" si="280"/>
        <v>0.88254444444444446</v>
      </c>
      <c r="NE184" s="694">
        <f t="shared" si="281"/>
        <v>0.76725769379671815</v>
      </c>
      <c r="NF184" s="682" t="str">
        <f t="shared" si="282"/>
        <v>A</v>
      </c>
      <c r="NH184" s="606" t="s">
        <v>8887</v>
      </c>
      <c r="NI184" s="563" t="str">
        <f t="shared" si="381"/>
        <v>A</v>
      </c>
      <c r="NJ184" s="563" t="str">
        <f t="shared" si="283"/>
        <v>A</v>
      </c>
      <c r="NK184" s="563" t="str">
        <f t="shared" ca="1" si="284"/>
        <v>A</v>
      </c>
      <c r="NL184" s="563" t="str">
        <f t="shared" ca="1" si="285"/>
        <v>A</v>
      </c>
      <c r="NM184" s="563" t="str">
        <f t="shared" ca="1" si="286"/>
        <v>A</v>
      </c>
      <c r="NN184" s="563" t="str">
        <f t="shared" ca="1" si="306"/>
        <v>A</v>
      </c>
      <c r="NO184" s="563" t="str">
        <f t="shared" ca="1" si="307"/>
        <v>A</v>
      </c>
      <c r="NP184" s="606" t="str">
        <f t="shared" si="287"/>
        <v>Yes</v>
      </c>
      <c r="NQ184" s="682" t="str">
        <f t="shared" si="288"/>
        <v>Yes</v>
      </c>
      <c r="NR184" s="682" t="e">
        <f>IF(OR(AND(NI184="A",OR(NJ184="C",NJ184="D")),AND(NI184="A",OR(#REF!="C",#REF!="D")),AND(NI184="B",OR(NJ184="D",#REF!="D")),AND(OR(NI184="C",NI184="D"),OR(NJ184="A",NJ184="B")),AND(OR(NI184="C",NI184="D"),OR(#REF!="A",#REF!="B")),AND(OR(NJ184="A",#REF!="A",NJ184="B",#REF!="B"),OR(NP184="-",NQ184="-")),AND(OR(NJ184="C",#REF!="C",NJ184="D",#REF!="D"),NP184="Yes")),"Yes","-")</f>
        <v>#REF!</v>
      </c>
      <c r="NS184" s="607"/>
      <c r="NT184" s="619">
        <f t="shared" si="289"/>
        <v>0.77180000000000004</v>
      </c>
      <c r="NU184" s="619">
        <f t="shared" si="290"/>
        <v>0.76725769379671815</v>
      </c>
      <c r="NV184" s="619">
        <f t="shared" ca="1" si="291"/>
        <v>0.78506106126876984</v>
      </c>
      <c r="NW184" s="619">
        <f t="shared" ca="1" si="308"/>
        <v>0.75521559000495264</v>
      </c>
      <c r="NX184" s="619">
        <f t="shared" ca="1" si="309"/>
        <v>0.76448892190570827</v>
      </c>
      <c r="NY184" s="620">
        <f t="shared" ca="1" si="310"/>
        <v>0.77153846905389822</v>
      </c>
      <c r="NZ184" s="620">
        <f t="shared" ca="1" si="311"/>
        <v>0.76911878485857366</v>
      </c>
      <c r="OA184" s="705" t="s">
        <v>1188</v>
      </c>
      <c r="OB184" s="706" t="s">
        <v>1188</v>
      </c>
      <c r="OC184" s="494"/>
      <c r="OE184" s="606" t="s">
        <v>8887</v>
      </c>
      <c r="OF184" s="700" t="str">
        <f t="shared" ca="1" si="292"/>
        <v>A</v>
      </c>
      <c r="OG184" s="701">
        <f t="shared" ca="1" si="312"/>
        <v>0.75521559000495264</v>
      </c>
      <c r="OH184" s="705">
        <f t="shared" ca="1" si="368"/>
        <v>0.78488466811279833</v>
      </c>
      <c r="OI184" s="696">
        <f t="shared" ca="1" si="369"/>
        <v>0.98747943989962372</v>
      </c>
      <c r="OJ184" s="696">
        <f t="shared" ca="1" si="295"/>
        <v>0.35846341038375845</v>
      </c>
      <c r="OK184" s="697">
        <f t="shared" ca="1" si="296"/>
        <v>0.89003484162363011</v>
      </c>
      <c r="OL184" s="696" cm="1">
        <f t="array" aca="1" ref="OL184" ca="1">INDIRECT(OL$203&amp;ROW())*OL$205</f>
        <v>0.74780000000000002</v>
      </c>
      <c r="OM184" s="696" cm="1">
        <f t="array" aca="1" ref="OM184" ca="1">INDIRECT(OM$203&amp;ROW())*OM$205</f>
        <v>0</v>
      </c>
      <c r="ON184" s="696" cm="1">
        <f t="array" aca="1" ref="ON184" ca="1">INDIRECT(ON$203&amp;ROW())*ON$205</f>
        <v>1.4561999999999999</v>
      </c>
      <c r="OO184" s="696" cm="1">
        <f t="array" aca="1" ref="OO184" ca="1">INDIRECT(OO$203&amp;ROW())*OO$205</f>
        <v>1.0790999999999999</v>
      </c>
      <c r="OP184" s="696" cm="1">
        <f t="array" aca="1" ref="OP184" ca="1">INDIRECT(OP$203&amp;ROW())*OP$205</f>
        <v>1.5831</v>
      </c>
      <c r="OQ184" s="696" cm="1">
        <f t="array" aca="1" ref="OQ184" ca="1">INDIRECT(OQ$203&amp;ROW())*OQ$205</f>
        <v>1.5849</v>
      </c>
      <c r="OR184" s="696" cm="1">
        <f t="array" aca="1" ref="OR184" ca="1">INDIRECT(OR$203&amp;ROW())*OR$205</f>
        <v>1.4141999999999999</v>
      </c>
      <c r="OS184" s="696" cm="1">
        <f t="array" aca="1" ref="OS184" ca="1">INDIRECT(OS$203&amp;ROW())*OS$205</f>
        <v>1.5387</v>
      </c>
      <c r="OT184" s="696" cm="1">
        <f t="array" aca="1" ref="OT184" ca="1">INDIRECT(OT$203&amp;ROW())*OT$205</f>
        <v>1.4727000000000001</v>
      </c>
      <c r="OU184" s="696" cm="1">
        <f t="array" aca="1" ref="OU184" ca="1">INDIRECT(OU$203&amp;ROW())*OU$205</f>
        <v>1.9304999999999999</v>
      </c>
      <c r="OV184" s="696" cm="1">
        <f t="array" aca="1" ref="OV184" ca="1">INDIRECT(OV$203&amp;ROW())*OV$205</f>
        <v>1.2161999999999999</v>
      </c>
      <c r="OW184" s="696" cm="1">
        <f t="array" aca="1" ref="OW184" ca="1">INDIRECT(OW$203&amp;ROW())*OW$205</f>
        <v>1.5144000000000002</v>
      </c>
      <c r="OX184" s="696" cm="1">
        <f t="array" aca="1" ref="OX184" ca="1">INDIRECT(OX$203&amp;ROW())*OX$205</f>
        <v>1.3977999999999999</v>
      </c>
      <c r="OY184" s="696" cm="1">
        <f t="array" aca="1" ref="OY184" ca="1">IF(INDIRECT(OY$203&amp;ROW())="-",0,INDIRECT(OY$203&amp;ROW())*OY$205)</f>
        <v>0.44569160000000002</v>
      </c>
      <c r="OZ184" s="696" cm="1">
        <f t="array" aca="1" ref="OZ184" ca="1">INDIRECT(OZ$203&amp;ROW())*OZ$205</f>
        <v>0.71030000000000004</v>
      </c>
      <c r="PA184" s="696" cm="1">
        <f t="array" aca="1" ref="PA184" ca="1">IF(INDIRECT(PA$203&amp;ROW())="-",0,INDIRECT(PA$203&amp;ROW())*PA$205)</f>
        <v>0.75866391999999994</v>
      </c>
      <c r="PB184" s="705" cm="1">
        <f t="array" aca="1" ref="PB184" ca="1">INDIRECT(PB$203&amp;ROW())*PB$205</f>
        <v>1.5084</v>
      </c>
      <c r="PC184" s="696" cm="1">
        <f t="array" aca="1" ref="PC184" ca="1">INDIRECT(PC$203&amp;ROW())*PC$205</f>
        <v>2.0918999999999999</v>
      </c>
      <c r="PD184" s="696" cm="1">
        <f t="array" aca="1" ref="PD184" ca="1">INDIRECT(PD$203&amp;ROW())*PD$205</f>
        <v>2.2025999999999999</v>
      </c>
      <c r="PE184" s="696" cm="1">
        <f t="array" aca="1" ref="PE184" ca="1">INDIRECT(PE$203&amp;ROW())*PE$205</f>
        <v>1.28</v>
      </c>
      <c r="PF184" s="696" cm="1">
        <f t="array" aca="1" ref="PF184" ca="1">INDIRECT(PF$203&amp;ROW())*PF$205</f>
        <v>1.9962</v>
      </c>
      <c r="PG184" s="696" cm="1">
        <f t="array" aca="1" ref="PG184" ca="1">IF(INDIRECT(PG$203&amp;ROW())="-",0,INDIRECT(PG$203&amp;ROW())*PG$205)</f>
        <v>0.78128750000000002</v>
      </c>
      <c r="PH184" s="696" cm="1">
        <f t="array" aca="1" ref="PH184" ca="1">INDIRECT(PH$203&amp;ROW())*PH$205</f>
        <v>0</v>
      </c>
      <c r="PI184" s="696" cm="1">
        <f t="array" aca="1" ref="PI184" ca="1">INDIRECT(PI$203&amp;ROW())*PI$205</f>
        <v>0.60729999999999995</v>
      </c>
      <c r="PJ184" s="696" cm="1">
        <f t="array" aca="1" ref="PJ184" ca="1">INDIRECT(PJ$203&amp;ROW())*PJ$205</f>
        <v>0.75980000000000003</v>
      </c>
      <c r="PK184" s="696" cm="1">
        <f t="array" aca="1" ref="PK184" ca="1">IF($PJ184=0,0,INDIRECT(PK$203&amp;ROW())*PK$205)</f>
        <v>0</v>
      </c>
      <c r="PL184" s="696" cm="1">
        <f t="array" aca="1" ref="PL184" ca="1">IF($MPE184=0,0,INDIRECT(PL$203&amp;ROW())*PL$205)</f>
        <v>0</v>
      </c>
      <c r="PM184" s="696" cm="1">
        <f t="array" aca="1" ref="PM184" ca="1">IF($MPE184=0,0,INDIRECT(PM$203&amp;ROW())*PM$205)</f>
        <v>0</v>
      </c>
      <c r="PN184" s="696" cm="1">
        <f t="array" aca="1" ref="PN184" ca="1">IF($PJ184=0,0,INDIRECT(PN$203&amp;ROW())*PN$205)</f>
        <v>0</v>
      </c>
      <c r="PO184" s="696" cm="1">
        <f t="array" aca="1" ref="PO184" ca="1">INDIRECT(PO$203&amp;ROW())*PO$205</f>
        <v>0.73140000000000005</v>
      </c>
      <c r="PP184" s="696" cm="1">
        <f t="array" aca="1" ref="PP184" ca="1">IF($PO184=0,0,INDIRECT(PP$203&amp;ROW())*PP$205)</f>
        <v>0</v>
      </c>
      <c r="PQ184" s="696" cm="1">
        <f t="array" aca="1" ref="PQ184" ca="1">IF($PO184=0,0,INDIRECT(PQ$203&amp;ROW())*PQ$205)</f>
        <v>0</v>
      </c>
      <c r="PR184" s="696" cm="1">
        <f t="array" aca="1" ref="PR184" ca="1">INDIRECT(PR$203&amp;ROW())*PR$205</f>
        <v>0</v>
      </c>
      <c r="PS184" s="696" cm="1">
        <f t="array" aca="1" ref="PS184" ca="1">INDIRECT(PS$203&amp;ROW())*PS$205</f>
        <v>0.7389</v>
      </c>
      <c r="PT184" s="696" cm="1">
        <f t="array" aca="1" ref="PT184" ca="1">INDIRECT(PT$203&amp;ROW())*PT$205</f>
        <v>1.4406000000000001</v>
      </c>
      <c r="PU184" s="696" cm="1">
        <f t="array" aca="1" ref="PU184" ca="1">INDIRECT(PU$203&amp;ROW())*PU$205</f>
        <v>1.7696999999999998</v>
      </c>
      <c r="PV184" s="696" cm="1">
        <f t="array" aca="1" ref="PV184" ca="1">INDIRECT(PV$203&amp;ROW())*PV$205</f>
        <v>0.6966</v>
      </c>
      <c r="PW184" s="696" cm="1">
        <f t="array" aca="1" ref="PW184" ca="1">INDIRECT(PW$203&amp;ROW())*PW$205</f>
        <v>1.0658000000000001</v>
      </c>
      <c r="PX184" s="696" cm="1">
        <f t="array" aca="1" ref="PX184" ca="1">INDIRECT(PX$203&amp;ROW())*PX$205</f>
        <v>1.1714</v>
      </c>
      <c r="PY184" s="696" cm="1">
        <f t="array" aca="1" ref="PY184" ca="1">INDIRECT(PY$203&amp;ROW())*PY$205</f>
        <v>1.1866000000000001</v>
      </c>
      <c r="PZ184" s="696" cm="1">
        <f t="array" aca="1" ref="PZ184" ca="1">INDIRECT(PZ$203&amp;ROW())*PZ$205</f>
        <v>0.17430000000000001</v>
      </c>
      <c r="QA184" s="696" cm="1">
        <f t="array" aca="1" ref="QA184" ca="1">INDIRECT(QA$203&amp;ROW())*QA$205</f>
        <v>0.31659999999999999</v>
      </c>
      <c r="QB184" s="696" cm="1">
        <f t="array" aca="1" ref="QB184" ca="1">INDIRECT(QB$203&amp;ROW())*QB$205</f>
        <v>2.3948999999999998</v>
      </c>
      <c r="QC184" s="696" cm="1">
        <f t="array" aca="1" ref="QC184" ca="1">INDIRECT(QC$203&amp;ROW())*QC$205</f>
        <v>1.4259999999999999</v>
      </c>
      <c r="QD184" s="696" cm="1">
        <f t="array" aca="1" ref="QD184" ca="1">IF(INDIRECT(QD$203&amp;ROW())="-",0,INDIRECT(QD$203&amp;ROW())*QD$205)</f>
        <v>0.50890466999999995</v>
      </c>
      <c r="QE184" s="696" cm="1">
        <f t="array" aca="1" ref="QE184" ca="1">INDIRECT(QE$203&amp;ROW())*QE$205</f>
        <v>0</v>
      </c>
      <c r="QF184" s="696" cm="1">
        <f t="array" aca="1" ref="QF184" ca="1">INDIRECT(QF$203&amp;ROW())*QF$205</f>
        <v>0.72440000000000004</v>
      </c>
      <c r="QG184" s="696" cm="1">
        <f t="array" aca="1" ref="QG184" ca="1">INDIRECT(QG$203&amp;ROW())*QG$205</f>
        <v>1.4996</v>
      </c>
      <c r="QI184" s="606" t="s">
        <v>8887</v>
      </c>
      <c r="QJ184" s="700" t="str">
        <f t="shared" ca="1" si="297"/>
        <v>A</v>
      </c>
      <c r="QK184" s="701">
        <f t="shared" ca="1" si="313"/>
        <v>0.76448892190570827</v>
      </c>
      <c r="QL184" s="705">
        <f t="shared" ca="1" si="370"/>
        <v>0.84069021975756275</v>
      </c>
      <c r="QM184" s="696">
        <f t="shared" ca="1" si="371"/>
        <v>0.9916525828925824</v>
      </c>
      <c r="QN184" s="696">
        <f t="shared" ca="1" si="300"/>
        <v>0.36161892260905909</v>
      </c>
      <c r="QO184" s="697">
        <f t="shared" ca="1" si="301"/>
        <v>0.86399396236362891</v>
      </c>
      <c r="QP184" s="696" cm="1">
        <f t="array" aca="1" ref="QP184" ca="1">INDIRECT(QP$203&amp;ROW())*QP$205</f>
        <v>3.3451646745381883E-2</v>
      </c>
      <c r="QQ184" s="696" cm="1">
        <f t="array" aca="1" ref="QQ184" ca="1">INDIRECT(QQ$203&amp;ROW())*QQ$205</f>
        <v>0</v>
      </c>
      <c r="QR184" s="696" cm="1">
        <f t="array" aca="1" ref="QR184" ca="1">INDIRECT(QR$203&amp;ROW())*QR$205</f>
        <v>0.15089809664795908</v>
      </c>
      <c r="QS184" s="696" cm="1">
        <f t="array" aca="1" ref="QS184" ca="1">INDIRECT(QS$203&amp;ROW())*QS$205</f>
        <v>0.22471360933801068</v>
      </c>
      <c r="QT184" s="696" cm="1">
        <f t="array" aca="1" ref="QT184" ca="1">INDIRECT(QT$203&amp;ROW())*QT$205</f>
        <v>0.26232814414996541</v>
      </c>
      <c r="QU184" s="696" cm="1">
        <f t="array" aca="1" ref="QU184" ca="1">INDIRECT(QU$203&amp;ROW())*QU$205</f>
        <v>0.53329206883563263</v>
      </c>
      <c r="QV184" s="696" cm="1">
        <f t="array" aca="1" ref="QV184" ca="1">INDIRECT(QV$203&amp;ROW())*QV$205</f>
        <v>0.24117831443907087</v>
      </c>
      <c r="QW184" s="696" cm="1">
        <f t="array" aca="1" ref="QW184" ca="1">INDIRECT(QW$203&amp;ROW())*QW$205</f>
        <v>0.53099416374332975</v>
      </c>
      <c r="QX184" s="696" cm="1">
        <f t="array" aca="1" ref="QX184" ca="1">INDIRECT(QX$203&amp;ROW())*QX$205</f>
        <v>0.60640894423913805</v>
      </c>
      <c r="QY184" s="696" cm="1">
        <f t="array" aca="1" ref="QY184" ca="1">INDIRECT(QY$203&amp;ROW())*QY$205</f>
        <v>0.13540247513535897</v>
      </c>
      <c r="QZ184" s="696" cm="1">
        <f t="array" aca="1" ref="QZ184" ca="1">INDIRECT(QZ$203&amp;ROW())*QZ$205</f>
        <v>0.27613248380770827</v>
      </c>
      <c r="RA184" s="696" cm="1">
        <f t="array" aca="1" ref="RA184" ca="1">INDIRECT(RA$203&amp;ROW())*RA$205</f>
        <v>5.1272116233970627E-2</v>
      </c>
      <c r="RB184" s="696" cm="1">
        <f t="array" aca="1" ref="RB184" ca="1">INDIRECT(RB$203&amp;ROW())*RB$205</f>
        <v>0.11461142513892485</v>
      </c>
      <c r="RC184" s="696" cm="1">
        <f t="array" aca="1" ref="RC184" ca="1">IF(INDIRECT(RC$203&amp;ROW())="-",0,INDIRECT(RC$203&amp;ROW())*RC$205)</f>
        <v>5.2694610332395239E-2</v>
      </c>
      <c r="RD184" s="696" cm="1">
        <f t="array" aca="1" ref="RD184" ca="1">INDIRECT(RD$203&amp;ROW())*RD$205</f>
        <v>3.5721048970443148E-2</v>
      </c>
      <c r="RE184" s="696" cm="1">
        <f t="array" aca="1" ref="RE184" ca="1">IF(INDIRECT(RE$203&amp;ROW())="-",0,INDIRECT(RE$203&amp;ROW())*RE$205)</f>
        <v>5.4352627321788229E-2</v>
      </c>
      <c r="RF184" s="705" cm="1">
        <f t="array" aca="1" ref="RF184" ca="1">INDIRECT(RF$203&amp;ROW())*RF$205</f>
        <v>0.10613798880649605</v>
      </c>
      <c r="RG184" s="696" cm="1">
        <f t="array" aca="1" ref="RG184" ca="1">INDIRECT(RG$203&amp;ROW())*RG$205</f>
        <v>0.41475700362540607</v>
      </c>
      <c r="RH184" s="696" cm="1">
        <f t="array" aca="1" ref="RH184" ca="1">INDIRECT(RH$203&amp;ROW())*RH$205</f>
        <v>8.7581521170816884E-2</v>
      </c>
      <c r="RI184" s="696" cm="1">
        <f t="array" aca="1" ref="RI184" ca="1">INDIRECT(RI$203&amp;ROW())*RI$205</f>
        <v>0.21539378250062202</v>
      </c>
      <c r="RJ184" s="696" cm="1">
        <f t="array" aca="1" ref="RJ184" ca="1">INDIRECT(RJ$203&amp;ROW())*RJ$205</f>
        <v>0.18340085004648693</v>
      </c>
      <c r="RK184" s="696" cm="1">
        <f t="array" aca="1" ref="RK184" ca="1">IF(INDIRECT(RK$203&amp;ROW())="-",0,INDIRECT(RK$203&amp;ROW())*RK$205)</f>
        <v>5.3950445631600959E-2</v>
      </c>
      <c r="RL184" s="696" cm="1">
        <f t="array" aca="1" ref="RL184" ca="1">INDIRECT(RL$203&amp;ROW())*RL$205</f>
        <v>0</v>
      </c>
      <c r="RM184" s="696" cm="1">
        <f t="array" aca="1" ref="RM184" ca="1">INDIRECT(RM$203&amp;ROW())*RM$205</f>
        <v>1.4993730364766381E-2</v>
      </c>
      <c r="RN184" s="696" cm="1">
        <f t="array" aca="1" ref="RN184" ca="1">INDIRECT(RN$203&amp;ROW())*RN$205</f>
        <v>9.3820613050938681E-2</v>
      </c>
      <c r="RO184" s="696" cm="1">
        <f t="array" aca="1" ref="RO184" ca="1">IF($RN184=0,0,INDIRECT(RO$203&amp;ROW())*RO$205)</f>
        <v>0</v>
      </c>
      <c r="RP184" s="696" cm="1">
        <f t="array" aca="1" ref="RP184" ca="1">IF($RN184=0,0,INDIRECT(RP$203&amp;ROW())*RP$205)</f>
        <v>9.7715867439664539E-2</v>
      </c>
      <c r="RQ184" s="696" cm="1">
        <f t="array" aca="1" ref="RQ184" ca="1">IF($RN184=0,0,INDIRECT(RQ$203&amp;ROW())*RQ$205)</f>
        <v>0</v>
      </c>
      <c r="RR184" s="696" cm="1">
        <f t="array" aca="1" ref="RR184" ca="1">IF($RN184=0,0,INDIRECT(RR$203&amp;ROW())*RR$205)</f>
        <v>0</v>
      </c>
      <c r="RS184" s="696" cm="1">
        <f t="array" aca="1" ref="RS184" ca="1">INDIRECT(RS$203&amp;ROW())*RS$205</f>
        <v>7.7466902221184339E-2</v>
      </c>
      <c r="RT184" s="696" cm="1">
        <f t="array" aca="1" ref="RT184" ca="1">IF($RS184=0,0,INDIRECT(RT$203&amp;ROW())*RT$205)</f>
        <v>0</v>
      </c>
      <c r="RU184" s="696" cm="1">
        <f t="array" aca="1" ref="RU184" ca="1">IF($RS184=0,0,INDIRECT(RU$203&amp;ROW())*RU$205)</f>
        <v>0</v>
      </c>
      <c r="RV184" s="696" cm="1">
        <f t="array" aca="1" ref="RV184" ca="1">INDIRECT(RV$203&amp;ROW())*RV$205</f>
        <v>0</v>
      </c>
      <c r="RW184" s="696" cm="1">
        <f t="array" aca="1" ref="RW184" ca="1">INDIRECT(RW$203&amp;ROW())*RW$205</f>
        <v>2.6659190312299668E-2</v>
      </c>
      <c r="RX184" s="696" cm="1">
        <f t="array" aca="1" ref="RX184" ca="1">INDIRECT(RX$203&amp;ROW())*RX$205</f>
        <v>0.19074035443114332</v>
      </c>
      <c r="RY184" s="696" cm="1">
        <f t="array" aca="1" ref="RY184" ca="1">INDIRECT(RY$203&amp;ROW())*RY$205</f>
        <v>8.4396695370290389E-2</v>
      </c>
      <c r="RZ184" s="696" cm="1">
        <f t="array" aca="1" ref="RZ184" ca="1">INDIRECT(RZ$203&amp;ROW())*RZ$205</f>
        <v>3.6812489486199085E-2</v>
      </c>
      <c r="SA184" s="696" cm="1">
        <f t="array" aca="1" ref="SA184" ca="1">INDIRECT(SA$203&amp;ROW())*SA$205</f>
        <v>0.20458618579029147</v>
      </c>
      <c r="SB184" s="696" cm="1">
        <f t="array" aca="1" ref="SB184" ca="1">INDIRECT(SB$203&amp;ROW())*SB$205</f>
        <v>4.7124126502052749E-2</v>
      </c>
      <c r="SC184" s="696" cm="1">
        <f t="array" aca="1" ref="SC184" ca="1">INDIRECT(SC$203&amp;ROW())*SC$205</f>
        <v>5.4291606235991073E-2</v>
      </c>
      <c r="SD184" s="696" cm="1">
        <f t="array" aca="1" ref="SD184" ca="1">INDIRECT(SD$203&amp;ROW())*SD$205</f>
        <v>0.3072993885784252</v>
      </c>
      <c r="SE184" s="696" cm="1">
        <f t="array" aca="1" ref="SE184" ca="1">INDIRECT(SE$203&amp;ROW())*SE$205</f>
        <v>0.2585618210787391</v>
      </c>
      <c r="SF184" s="696" cm="1">
        <f t="array" aca="1" ref="SF184" ca="1">INDIRECT(SF$203&amp;ROW())*SF$205</f>
        <v>0.19835664972334499</v>
      </c>
      <c r="SG184" s="696" cm="1">
        <f t="array" aca="1" ref="SG184" ca="1">INDIRECT(SG$203&amp;ROW())*SG$205</f>
        <v>7.4767843909269882E-2</v>
      </c>
      <c r="SH184" s="696" cm="1">
        <f t="array" aca="1" ref="SH184" ca="1">IF(INDIRECT(SH$203&amp;ROW())="-",0,INDIRECT(SH$203&amp;ROW())*SH$205)</f>
        <v>6.5202163774329511E-2</v>
      </c>
      <c r="SI184" s="696" cm="1">
        <f t="array" aca="1" ref="SI184" ca="1">INDIRECT(SI$203&amp;ROW())*SI$205</f>
        <v>0</v>
      </c>
      <c r="SJ184" s="696" cm="1">
        <f t="array" aca="1" ref="SJ184" ca="1">INDIRECT(SJ$203&amp;ROW())*SJ$205</f>
        <v>0.10961749760323641</v>
      </c>
      <c r="SK184" s="696" cm="1">
        <f t="array" aca="1" ref="SK184" ca="1">INDIRECT(SK$203&amp;ROW())*SK$205</f>
        <v>0.21261490593800375</v>
      </c>
      <c r="SN184" s="606" t="s">
        <v>8887</v>
      </c>
      <c r="SO184" s="707" cm="1">
        <f t="array" aca="1" ref="SO184" ca="1">INDIRECT(SO$203&amp;ROW())*SO$205</f>
        <v>1</v>
      </c>
      <c r="SP184" s="707" cm="1">
        <f t="array" aca="1" ref="SP184" ca="1">INDIRECT(SP$203&amp;ROW())*SP$205</f>
        <v>0</v>
      </c>
      <c r="SQ184" s="707" cm="1">
        <f t="array" aca="1" ref="SQ184" ca="1">INDIRECT(SQ$203&amp;ROW())*SQ$205</f>
        <v>2</v>
      </c>
      <c r="SR184" s="707" cm="1">
        <f t="array" aca="1" ref="SR184" ca="1">INDIRECT(SR$203&amp;ROW())*SR$205</f>
        <v>3</v>
      </c>
      <c r="SS184" s="707" cm="1">
        <f t="array" aca="1" ref="SS184" ca="1">INDIRECT(SS$203&amp;ROW())*SS$205</f>
        <v>3</v>
      </c>
      <c r="ST184" s="707" cm="1">
        <f t="array" aca="1" ref="ST184" ca="1">INDIRECT(ST$203&amp;ROW())*ST$205</f>
        <v>3</v>
      </c>
      <c r="SU184" s="707" cm="1">
        <f t="array" aca="1" ref="SU184" ca="1">INDIRECT(SU$203&amp;ROW())*SU$205</f>
        <v>3</v>
      </c>
      <c r="SV184" s="707" cm="1">
        <f t="array" aca="1" ref="SV184" ca="1">INDIRECT(SV$203&amp;ROW())*SV$205</f>
        <v>3</v>
      </c>
      <c r="SW184" s="707" cm="1">
        <f t="array" aca="1" ref="SW184" ca="1">INDIRECT(SW$203&amp;ROW())*SW$205</f>
        <v>3</v>
      </c>
      <c r="SX184" s="707" cm="1">
        <f t="array" aca="1" ref="SX184" ca="1">INDIRECT(SX$203&amp;ROW())*SX$205</f>
        <v>3</v>
      </c>
      <c r="SY184" s="707" cm="1">
        <f t="array" aca="1" ref="SY184" ca="1">INDIRECT(SY$203&amp;ROW())*SY$205</f>
        <v>3</v>
      </c>
      <c r="SZ184" s="707" cm="1">
        <f t="array" aca="1" ref="SZ184" ca="1">INDIRECT(SZ$203&amp;ROW())*SZ$205</f>
        <v>3</v>
      </c>
      <c r="TA184" s="707" cm="1">
        <f t="array" aca="1" ref="TA184" ca="1">INDIRECT(TA$203&amp;ROW())*TA$205</f>
        <v>2</v>
      </c>
      <c r="TB184" s="696" cm="1">
        <f t="array" aca="1" ref="TB184" ca="1">IF(INDIRECT(TB$203&amp;ROW())="-",0,INDIRECT(TB$203&amp;ROW())*TB$205)</f>
        <v>0.628</v>
      </c>
      <c r="TC184" s="707" cm="1">
        <f t="array" aca="1" ref="TC184" ca="1">INDIRECT(TC$203&amp;ROW())*TC$205</f>
        <v>1</v>
      </c>
      <c r="TD184" s="696" cm="1">
        <f t="array" aca="1" ref="TD184" ca="1">IF(INDIRECT(TD$203&amp;ROW())="-",0,INDIRECT(TD$203&amp;ROW())*TD$205)</f>
        <v>0.85880000000000001</v>
      </c>
      <c r="TE184" s="732" cm="1">
        <f t="array" aca="1" ref="TE184" ca="1">INDIRECT(TE$203&amp;ROW())*TE$205</f>
        <v>2</v>
      </c>
      <c r="TF184" s="707" cm="1">
        <f t="array" aca="1" ref="TF184" ca="1">INDIRECT(TF$203&amp;ROW())*TF$205</f>
        <v>3</v>
      </c>
      <c r="TG184" s="707" cm="1">
        <f t="array" aca="1" ref="TG184" ca="1">INDIRECT(TG$203&amp;ROW())*TG$205</f>
        <v>3</v>
      </c>
      <c r="TH184" s="707" cm="1">
        <f t="array" aca="1" ref="TH184" ca="1">INDIRECT(TH$203&amp;ROW())*TH$205</f>
        <v>2</v>
      </c>
      <c r="TI184" s="707" cm="1">
        <f t="array" aca="1" ref="TI184" ca="1">INDIRECT(TI$203&amp;ROW())*TI$205</f>
        <v>3</v>
      </c>
      <c r="TJ184" s="696" cm="1">
        <f t="array" aca="1" ref="TJ184" ca="1">IF(INDIRECT(TJ$203&amp;ROW())="-",0,INDIRECT(TJ$203&amp;ROW())*TJ$205)</f>
        <v>0.89290000000000003</v>
      </c>
      <c r="TK184" s="707" cm="1">
        <f t="array" aca="1" ref="TK184" ca="1">INDIRECT(TK$203&amp;ROW())*TK$205</f>
        <v>0</v>
      </c>
      <c r="TL184" s="707" cm="1">
        <f t="array" aca="1" ref="TL184" ca="1">INDIRECT(TL$203&amp;ROW())*TL$205</f>
        <v>1</v>
      </c>
      <c r="TM184" s="707" cm="1">
        <f t="array" aca="1" ref="TM184" ca="1">INDIRECT(TM$203&amp;ROW())*TM$205</f>
        <v>1</v>
      </c>
      <c r="TN184" s="707" cm="1">
        <f t="array" aca="1" ref="TN184" ca="1">IF($TM184=0,0,INDIRECT(TN$203&amp;ROW())*TN$205)</f>
        <v>0</v>
      </c>
      <c r="TO184" s="707" cm="1">
        <f t="array" aca="1" ref="TO184" ca="1">IF($TM184=0,0,INDIRECT(TO$203&amp;ROW())*TO$205)</f>
        <v>1</v>
      </c>
      <c r="TP184" s="707" cm="1">
        <f t="array" aca="1" ref="TP184" ca="1">IF($TM184=0,0,INDIRECT(TP$203&amp;ROW())*TP$205)</f>
        <v>0</v>
      </c>
      <c r="TQ184" s="707" cm="1">
        <f t="array" aca="1" ref="TQ184" ca="1">IF($TM184=0,0,INDIRECT(TQ$203&amp;ROW())*TQ$205)</f>
        <v>0</v>
      </c>
      <c r="TR184" s="707" cm="1">
        <f t="array" aca="1" ref="TR184" ca="1">INDIRECT(TR$203&amp;ROW())*TR$205</f>
        <v>1</v>
      </c>
      <c r="TS184" s="707" cm="1">
        <f t="array" aca="1" ref="TS184" ca="1">IF($TR184=0,0,INDIRECT(TS$203&amp;ROW())*TS$205)</f>
        <v>0</v>
      </c>
      <c r="TT184" s="707" cm="1">
        <f t="array" aca="1" ref="TT184" ca="1">IF($TR184=0,0,INDIRECT(TT$203&amp;ROW())*TT$205)</f>
        <v>0</v>
      </c>
      <c r="TU184" s="707" cm="1">
        <f t="array" aca="1" ref="TU184" ca="1">INDIRECT(TU$203&amp;ROW())*TU$205</f>
        <v>0</v>
      </c>
      <c r="TV184" s="707" cm="1">
        <f t="array" aca="1" ref="TV184" ca="1">INDIRECT(TV$203&amp;ROW())*TV$205</f>
        <v>1</v>
      </c>
      <c r="TW184" s="707" cm="1">
        <f t="array" aca="1" ref="TW184" ca="1">INDIRECT(TW$203&amp;ROW())*TW$205</f>
        <v>2</v>
      </c>
      <c r="TX184" s="707" cm="1">
        <f t="array" aca="1" ref="TX184" ca="1">INDIRECT(TX$203&amp;ROW())*TX$205</f>
        <v>3</v>
      </c>
      <c r="TY184" s="707" cm="1">
        <f t="array" aca="1" ref="TY184" ca="1">INDIRECT(TY$203&amp;ROW())*TY$205</f>
        <v>1</v>
      </c>
      <c r="TZ184" s="707" cm="1">
        <f t="array" aca="1" ref="TZ184" ca="1">INDIRECT(TZ$203&amp;ROW())*TZ$205</f>
        <v>2</v>
      </c>
      <c r="UA184" s="707" cm="1">
        <f t="array" aca="1" ref="UA184" ca="1">INDIRECT(UA$203&amp;ROW())*UA$205</f>
        <v>2</v>
      </c>
      <c r="UB184" s="707" cm="1">
        <f t="array" aca="1" ref="UB184" ca="1">INDIRECT(UB$203&amp;ROW())*UB$205</f>
        <v>2</v>
      </c>
      <c r="UC184" s="707" cm="1">
        <f t="array" aca="1" ref="UC184" ca="1">INDIRECT(UC$203&amp;ROW())*UC$205</f>
        <v>1</v>
      </c>
      <c r="UD184" s="707" cm="1">
        <f t="array" aca="1" ref="UD184" ca="1">INDIRECT(UD$203&amp;ROW())*UD$205</f>
        <v>1</v>
      </c>
      <c r="UE184" s="707" cm="1">
        <f t="array" aca="1" ref="UE184" ca="1">INDIRECT(UE$203&amp;ROW())*UE$205</f>
        <v>3</v>
      </c>
      <c r="UF184" s="707" cm="1">
        <f t="array" aca="1" ref="UF184" ca="1">INDIRECT(UF$203&amp;ROW())*UF$205</f>
        <v>2</v>
      </c>
      <c r="UG184" s="696" cm="1">
        <f t="array" aca="1" ref="UG184" ca="1">IF(INDIRECT(UG$203&amp;ROW())="-",0,INDIRECT(UG$203&amp;ROW())*UG$205)</f>
        <v>0.82869999999999999</v>
      </c>
      <c r="UH184" s="707" cm="1">
        <f t="array" aca="1" ref="UH184" ca="1">INDIRECT(UH$203&amp;ROW())*UH$205</f>
        <v>0</v>
      </c>
      <c r="UI184" s="707" cm="1">
        <f t="array" aca="1" ref="UI184" ca="1">INDIRECT(UI$203&amp;ROW())*UI$205</f>
        <v>1</v>
      </c>
      <c r="UJ184" s="707" cm="1">
        <f t="array" aca="1" ref="UJ184" ca="1">INDIRECT(UJ$203&amp;ROW())*UJ$205</f>
        <v>2</v>
      </c>
      <c r="UM184" s="606" t="s">
        <v>8887</v>
      </c>
      <c r="UN184" s="616">
        <f t="shared" ca="1" si="389"/>
        <v>0.18720310219966924</v>
      </c>
      <c r="UO184" s="616">
        <f t="shared" ca="1" si="389"/>
        <v>-0.6225347970107441</v>
      </c>
      <c r="UP184" s="616">
        <f t="shared" ca="1" si="389"/>
        <v>1.190315493832806</v>
      </c>
      <c r="UQ184" s="616">
        <f t="shared" ca="1" si="389"/>
        <v>0.29355872991449461</v>
      </c>
      <c r="UR184" s="616">
        <f t="shared" ca="1" si="389"/>
        <v>1.0502465449096676</v>
      </c>
      <c r="US184" s="616">
        <f t="shared" ca="1" si="389"/>
        <v>0.41305213694811815</v>
      </c>
      <c r="UT184" s="616">
        <f t="shared" ca="1" si="389"/>
        <v>0.30690415393182785</v>
      </c>
      <c r="UU184" s="616">
        <f t="shared" ca="1" si="389"/>
        <v>0.53359975015917405</v>
      </c>
      <c r="UV184" s="616">
        <f t="shared" ca="1" si="389"/>
        <v>0.44410973870643028</v>
      </c>
      <c r="UW184" s="616">
        <f t="shared" ca="1" si="389"/>
        <v>0.6421874155054268</v>
      </c>
      <c r="UX184" s="616">
        <f t="shared" ca="1" si="388"/>
        <v>0.28247365722383649</v>
      </c>
      <c r="UY184" s="616">
        <f t="shared" ca="1" si="388"/>
        <v>1.5108379627063613</v>
      </c>
      <c r="UZ184" s="616">
        <f t="shared" ca="1" si="388"/>
        <v>1.1960042318268584</v>
      </c>
      <c r="VA184" s="616">
        <f t="shared" ca="1" si="388"/>
        <v>0.31480056478078877</v>
      </c>
      <c r="VB184" s="616">
        <f t="shared" ca="1" si="388"/>
        <v>0.38200252083713526</v>
      </c>
      <c r="VC184" s="616">
        <f t="shared" ca="1" si="388"/>
        <v>1.1879548212415829</v>
      </c>
      <c r="VD184" s="616">
        <f t="shared" ca="1" si="375"/>
        <v>0.85304819841956248</v>
      </c>
      <c r="VE184" s="616">
        <f t="shared" ca="1" si="375"/>
        <v>1.620308650861136</v>
      </c>
      <c r="VF184" s="616">
        <f t="shared" ca="1" si="375"/>
        <v>0.95807256683723563</v>
      </c>
      <c r="VG184" s="616">
        <f t="shared" ca="1" si="375"/>
        <v>1.2788179585372306</v>
      </c>
      <c r="VH184" s="616">
        <f t="shared" ca="1" si="375"/>
        <v>1.454227778282527</v>
      </c>
      <c r="VI184" s="616">
        <f t="shared" ca="1" si="375"/>
        <v>1.2526468045068728</v>
      </c>
      <c r="VJ184" s="616">
        <f t="shared" ca="1" si="375"/>
        <v>-0.90132677458943244</v>
      </c>
      <c r="VK184" s="616">
        <f t="shared" ca="1" si="375"/>
        <v>-0.49937453713488217</v>
      </c>
      <c r="VL184" s="616">
        <f t="shared" ca="1" si="375"/>
        <v>1.1863766389476611</v>
      </c>
      <c r="VM184" s="616">
        <f t="shared" ca="1" si="375"/>
        <v>-0.57201237404204519</v>
      </c>
      <c r="VN184" s="616">
        <f t="shared" ca="1" si="375"/>
        <v>1.5883663456229635</v>
      </c>
      <c r="VO184" s="616">
        <f t="shared" ca="1" si="375"/>
        <v>-0.42150866262694142</v>
      </c>
      <c r="VP184" s="616">
        <f t="shared" ca="1" si="375"/>
        <v>-0.46221149066820022</v>
      </c>
      <c r="VQ184" s="616">
        <f t="shared" ca="1" si="375"/>
        <v>1.2773868528042598</v>
      </c>
      <c r="VR184" s="616">
        <f t="shared" ca="1" si="375"/>
        <v>-0.64202286734458469</v>
      </c>
      <c r="VS184" s="616">
        <f t="shared" ca="1" si="387"/>
        <v>-0.40481357988865657</v>
      </c>
      <c r="VT184" s="616">
        <f t="shared" ca="1" si="387"/>
        <v>-0.3878135405833677</v>
      </c>
      <c r="VU184" s="616">
        <f t="shared" ca="1" si="387"/>
        <v>1.2114249894444582</v>
      </c>
      <c r="VV184" s="616">
        <f t="shared" ca="1" si="387"/>
        <v>1.6727825257285902</v>
      </c>
      <c r="VW184" s="616">
        <f t="shared" ca="1" si="387"/>
        <v>0.66845613582062358</v>
      </c>
      <c r="VX184" s="616">
        <f t="shared" ca="1" si="386"/>
        <v>0.76953548521680748</v>
      </c>
      <c r="VY184" s="616">
        <f t="shared" ca="1" si="386"/>
        <v>0.70583605694264007</v>
      </c>
      <c r="VZ184" s="616">
        <f t="shared" ca="1" si="386"/>
        <v>0.68442622420316401</v>
      </c>
      <c r="WA184" s="616">
        <f t="shared" ca="1" si="386"/>
        <v>0.92808016936885662</v>
      </c>
      <c r="WB184" s="616">
        <f t="shared" ca="1" si="386"/>
        <v>0.33435322352896929</v>
      </c>
      <c r="WC184" s="616">
        <f t="shared" ca="1" si="386"/>
        <v>0.47817673461028487</v>
      </c>
      <c r="WD184" s="616">
        <f t="shared" ca="1" si="347"/>
        <v>1.1315684290219801</v>
      </c>
      <c r="WE184" s="616">
        <f t="shared" ca="1" si="347"/>
        <v>0.67426644196529939</v>
      </c>
      <c r="WF184" s="616">
        <f t="shared" ca="1" si="347"/>
        <v>0.72365670415898409</v>
      </c>
      <c r="WG184" s="616">
        <f t="shared" ca="1" si="347"/>
        <v>-1.008197359876486</v>
      </c>
      <c r="WH184" s="616">
        <f t="shared" ca="1" si="347"/>
        <v>0.91987607881584121</v>
      </c>
      <c r="WI184" s="627">
        <f t="shared" ca="1" si="347"/>
        <v>1.0659329460226332</v>
      </c>
      <c r="WL184" s="606" t="s">
        <v>8887</v>
      </c>
      <c r="WM184" s="700" t="str">
        <f t="shared" ca="1" si="321"/>
        <v>A</v>
      </c>
      <c r="WN184" s="479">
        <f t="shared" ca="1" si="322"/>
        <v>0.77153846905389822</v>
      </c>
      <c r="WO184" s="495">
        <f t="shared" ca="1" si="372"/>
        <v>0.80302798356590555</v>
      </c>
      <c r="WP184" s="458">
        <f t="shared" ca="1" si="372"/>
        <v>0.96697069564650118</v>
      </c>
      <c r="WQ184" s="458">
        <f t="shared" ca="1" si="372"/>
        <v>0.4374275281763198</v>
      </c>
      <c r="WR184" s="459">
        <f t="shared" ca="1" si="372"/>
        <v>0.87872766882686615</v>
      </c>
      <c r="WS184" s="495">
        <f t="shared" ca="1" si="323"/>
        <v>0.55153886161377463</v>
      </c>
      <c r="WT184" s="458">
        <f t="shared" ca="1" si="324"/>
        <v>1.2143451819141016</v>
      </c>
      <c r="WU184" s="458">
        <f t="shared" ca="1" si="325"/>
        <v>0.20538985665978682</v>
      </c>
      <c r="WV184" s="459">
        <f t="shared" ca="1" si="326"/>
        <v>0.80659655589253521</v>
      </c>
      <c r="WW184" s="484">
        <f t="shared" ca="1" si="352"/>
        <v>0.13999047982491267</v>
      </c>
      <c r="WX184" s="484">
        <f t="shared" ca="1" si="352"/>
        <v>-0.37545073607717977</v>
      </c>
      <c r="WY184" s="484">
        <f t="shared" ca="1" si="352"/>
        <v>0.86666871105966603</v>
      </c>
      <c r="WZ184" s="484">
        <f t="shared" ca="1" si="352"/>
        <v>0.10559307515024371</v>
      </c>
      <c r="XA184" s="484">
        <f t="shared" ca="1" si="352"/>
        <v>0.5542151017488316</v>
      </c>
      <c r="XB184" s="484">
        <f t="shared" ca="1" si="352"/>
        <v>0.21821544394969081</v>
      </c>
      <c r="XC184" s="484">
        <f t="shared" ca="1" si="352"/>
        <v>0.14467461816346364</v>
      </c>
      <c r="XD184" s="484">
        <f t="shared" ca="1" si="348"/>
        <v>0.27368331185664035</v>
      </c>
      <c r="XE184" s="484">
        <f t="shared" ca="1" si="348"/>
        <v>0.21801347073098662</v>
      </c>
      <c r="XF184" s="484">
        <f t="shared" ca="1" si="348"/>
        <v>0.41324760187774212</v>
      </c>
      <c r="XG184" s="484">
        <f t="shared" ca="1" si="348"/>
        <v>0.1145148206385433</v>
      </c>
      <c r="XH184" s="484">
        <f t="shared" ca="1" si="348"/>
        <v>0.76267100357417117</v>
      </c>
      <c r="XI184" s="484">
        <f t="shared" ca="1" si="348"/>
        <v>0.83588735762379129</v>
      </c>
      <c r="XJ184" s="484">
        <f t="shared" ca="1" si="348"/>
        <v>0.22341396082492579</v>
      </c>
      <c r="XK184" s="484">
        <f t="shared" ca="1" si="348"/>
        <v>0.2713363905506172</v>
      </c>
      <c r="XL184" s="484">
        <f t="shared" ca="1" si="348"/>
        <v>1.0494392890848143</v>
      </c>
      <c r="XM184" s="484">
        <f t="shared" ca="1" si="348"/>
        <v>0.64336895124803395</v>
      </c>
      <c r="XN184" s="484">
        <f t="shared" ca="1" si="348"/>
        <v>1.1298412222454701</v>
      </c>
      <c r="XO184" s="484">
        <f t="shared" ca="1" si="348"/>
        <v>0.70341687857189839</v>
      </c>
      <c r="XP184" s="484">
        <f t="shared" ca="1" si="348"/>
        <v>0.81844349346382761</v>
      </c>
      <c r="XQ184" s="484">
        <f t="shared" ca="1" si="348"/>
        <v>0.96764316366919345</v>
      </c>
      <c r="XR184" s="484">
        <f t="shared" ca="1" si="348"/>
        <v>1.0960659539435138</v>
      </c>
      <c r="XS184" s="484">
        <f t="shared" ca="1" si="348"/>
        <v>-0.55611861992167977</v>
      </c>
      <c r="XT184" s="484">
        <f t="shared" ca="1" si="384"/>
        <v>-0.30327015640201394</v>
      </c>
      <c r="XU184" s="484">
        <f t="shared" ca="1" si="382"/>
        <v>0.90140897027243294</v>
      </c>
      <c r="XV184" s="484">
        <f t="shared" ca="1" si="382"/>
        <v>-0.30179372854458303</v>
      </c>
      <c r="XW184" s="484">
        <f t="shared" ca="1" si="382"/>
        <v>1.0251316394650607</v>
      </c>
      <c r="XX184" s="484">
        <f t="shared" ca="1" si="382"/>
        <v>-0.20379943838012618</v>
      </c>
      <c r="XY184" s="484">
        <f t="shared" ca="1" si="382"/>
        <v>-0.24303080179333969</v>
      </c>
      <c r="XZ184" s="484">
        <f t="shared" ca="1" si="382"/>
        <v>0.93428074414103568</v>
      </c>
      <c r="YA184" s="484">
        <f t="shared" ca="1" si="382"/>
        <v>-0.43779539324227229</v>
      </c>
      <c r="YB184" s="484">
        <f t="shared" ca="1" si="358"/>
        <v>-0.21272953623148902</v>
      </c>
      <c r="YC184" s="484">
        <f t="shared" ca="1" si="359"/>
        <v>-0.17304240180829866</v>
      </c>
      <c r="YD184" s="484">
        <f t="shared" ca="1" si="360"/>
        <v>0.89512192470051022</v>
      </c>
      <c r="YE184" s="484">
        <f t="shared" ca="1" si="361"/>
        <v>1.2049052532823037</v>
      </c>
      <c r="YF184" s="484">
        <f t="shared" ca="1" si="362"/>
        <v>0.39432227452058582</v>
      </c>
      <c r="YG184" s="484">
        <f t="shared" ca="1" si="354"/>
        <v>0.53605841900202811</v>
      </c>
      <c r="YH184" s="484">
        <f t="shared" ca="1" si="354"/>
        <v>0.3761400347447329</v>
      </c>
      <c r="YI184" s="484">
        <f t="shared" ca="1" si="354"/>
        <v>0.40086843951579315</v>
      </c>
      <c r="YJ184" s="484">
        <f t="shared" ca="1" si="354"/>
        <v>0.55062996448654267</v>
      </c>
      <c r="YK184" s="484">
        <f t="shared" ca="1" si="354"/>
        <v>5.8277766861099353E-2</v>
      </c>
      <c r="YL184" s="484">
        <f t="shared" ca="1" si="354"/>
        <v>0.15139075417761619</v>
      </c>
      <c r="YM184" s="484">
        <f t="shared" ca="1" si="354"/>
        <v>0.90333107688824665</v>
      </c>
      <c r="YN184" s="484">
        <f t="shared" ca="1" si="354"/>
        <v>0.48075197312125845</v>
      </c>
      <c r="YO184" s="484">
        <f t="shared" ca="1" si="354"/>
        <v>0.44439758202403212</v>
      </c>
      <c r="YP184" s="484">
        <f t="shared" ca="1" si="354"/>
        <v>-0.53716755334219179</v>
      </c>
      <c r="YQ184" s="484">
        <f t="shared" ca="1" si="354"/>
        <v>0.66635823149419537</v>
      </c>
      <c r="YR184" s="484">
        <f t="shared" ca="1" si="354"/>
        <v>0.79923652292777037</v>
      </c>
      <c r="YU184" s="606" t="s">
        <v>8887</v>
      </c>
      <c r="YV184" s="700" t="str">
        <f t="shared" ca="1" si="304"/>
        <v>A</v>
      </c>
      <c r="YW184" s="479">
        <f t="shared" ca="1" si="327"/>
        <v>0.76911878485857366</v>
      </c>
      <c r="YX184" s="495">
        <f t="shared" ca="1" si="373"/>
        <v>0.85267827566545995</v>
      </c>
      <c r="YY184" s="458">
        <f t="shared" ca="1" si="373"/>
        <v>0.97812811113114284</v>
      </c>
      <c r="YZ184" s="458">
        <f t="shared" ca="1" si="373"/>
        <v>0.34948310851645287</v>
      </c>
      <c r="ZA184" s="459">
        <f t="shared" ca="1" si="373"/>
        <v>0.89618564412123913</v>
      </c>
      <c r="ZB184" s="495">
        <f t="shared" ca="1" si="328"/>
        <v>0.44046358297942345</v>
      </c>
      <c r="ZC184" s="458">
        <f t="shared" ca="1" si="329"/>
        <v>1.3235023759418496</v>
      </c>
      <c r="ZD184" s="458">
        <f t="shared" ca="1" si="330"/>
        <v>0.11776908736569804</v>
      </c>
      <c r="ZE184" s="459">
        <f t="shared" ca="1" si="331"/>
        <v>0.57982166920607359</v>
      </c>
      <c r="ZF184" s="484">
        <f t="shared" ca="1" si="355"/>
        <v>6.2622520444229578E-3</v>
      </c>
      <c r="ZG184" s="484">
        <f t="shared" ca="1" si="355"/>
        <v>-7.9385408814590788E-2</v>
      </c>
      <c r="ZH184" s="484">
        <f t="shared" ca="1" si="355"/>
        <v>8.9808171214972948E-2</v>
      </c>
      <c r="ZI184" s="484">
        <f t="shared" ca="1" si="355"/>
        <v>2.1988880583922777E-2</v>
      </c>
      <c r="ZJ184" s="484">
        <f t="shared" ca="1" si="355"/>
        <v>9.1836409008688807E-2</v>
      </c>
      <c r="ZK184" s="484">
        <f t="shared" ca="1" si="355"/>
        <v>7.3425809550013654E-2</v>
      </c>
      <c r="ZL184" s="484">
        <f t="shared" ca="1" si="355"/>
        <v>2.4672875513209128E-2</v>
      </c>
      <c r="ZM184" s="484">
        <f t="shared" ca="1" si="350"/>
        <v>9.4446117703140112E-2</v>
      </c>
      <c r="ZN184" s="484">
        <f t="shared" ca="1" si="350"/>
        <v>8.9770705925095284E-2</v>
      </c>
      <c r="ZO184" s="484">
        <f t="shared" ca="1" si="350"/>
        <v>2.8984588520071332E-2</v>
      </c>
      <c r="ZP184" s="484">
        <f t="shared" ca="1" si="350"/>
        <v>2.6000050859821721E-2</v>
      </c>
      <c r="ZQ184" s="484">
        <f t="shared" ca="1" si="350"/>
        <v>2.5821286544858647E-2</v>
      </c>
      <c r="ZR184" s="484">
        <f t="shared" ca="1" si="350"/>
        <v>6.8537874740930649E-2</v>
      </c>
      <c r="ZS184" s="484">
        <f t="shared" ca="1" si="350"/>
        <v>2.6414479448314664E-2</v>
      </c>
      <c r="ZT184" s="484">
        <f t="shared" ca="1" si="350"/>
        <v>1.3645530753656038E-2</v>
      </c>
      <c r="ZU184" s="484">
        <f t="shared" ca="1" si="350"/>
        <v>7.5184519881305673E-2</v>
      </c>
      <c r="ZV184" s="484">
        <f t="shared" ca="1" si="350"/>
        <v>4.5270410067628573E-2</v>
      </c>
      <c r="ZW184" s="484">
        <f t="shared" ca="1" si="350"/>
        <v>0.22401145365982966</v>
      </c>
      <c r="ZX184" s="484">
        <f t="shared" ca="1" si="350"/>
        <v>2.7969817598544739E-2</v>
      </c>
      <c r="ZY184" s="484">
        <f t="shared" ca="1" si="350"/>
        <v>0.13772471860952887</v>
      </c>
      <c r="ZZ184" s="484">
        <f t="shared" ca="1" si="350"/>
        <v>8.8902203566076518E-2</v>
      </c>
      <c r="AAA184" s="484">
        <f t="shared" ca="1" si="350"/>
        <v>7.5686922748512395E-2</v>
      </c>
      <c r="AAB184" s="484">
        <f t="shared" ca="1" si="350"/>
        <v>-0.10150745433592355</v>
      </c>
      <c r="AAC184" s="484">
        <f t="shared" ca="1" si="385"/>
        <v>-7.4874871608304394E-3</v>
      </c>
      <c r="AAD184" s="484">
        <f t="shared" ca="1" si="383"/>
        <v>0.1113065835753817</v>
      </c>
      <c r="AAE184" s="484">
        <f t="shared" ca="1" si="383"/>
        <v>-4.0219644611828483E-2</v>
      </c>
      <c r="AAF184" s="484">
        <f t="shared" ca="1" si="383"/>
        <v>0.15520859527451789</v>
      </c>
      <c r="AAG184" s="484">
        <f t="shared" ca="1" si="383"/>
        <v>-4.3018323338477257E-2</v>
      </c>
      <c r="AAH184" s="484">
        <f t="shared" ca="1" si="383"/>
        <v>-3.8008707897835295E-2</v>
      </c>
      <c r="AAI184" s="484">
        <f t="shared" ca="1" si="383"/>
        <v>9.8955202424813982E-2</v>
      </c>
      <c r="AAJ184" s="484">
        <f t="shared" ca="1" si="383"/>
        <v>-5.2025335368730337E-2</v>
      </c>
      <c r="AAK184" s="484">
        <f t="shared" ca="1" si="363"/>
        <v>-3.3183772310049216E-2</v>
      </c>
      <c r="AAL184" s="484">
        <f t="shared" ca="1" si="364"/>
        <v>-1.741238539122681E-2</v>
      </c>
      <c r="AAM184" s="484">
        <f t="shared" ca="1" si="365"/>
        <v>3.2295609342675426E-2</v>
      </c>
      <c r="AAN184" s="484">
        <f t="shared" ca="1" si="366"/>
        <v>0.1595335659218472</v>
      </c>
      <c r="AAO184" s="484">
        <f t="shared" ca="1" si="367"/>
        <v>1.8805162954418208E-2</v>
      </c>
      <c r="AAP184" s="484">
        <f t="shared" ca="1" si="357"/>
        <v>2.8328516958800835E-2</v>
      </c>
      <c r="AAQ184" s="484">
        <f t="shared" ca="1" si="357"/>
        <v>7.2202153341576855E-2</v>
      </c>
      <c r="AAR184" s="484">
        <f t="shared" ca="1" si="357"/>
        <v>1.612649398533611E-2</v>
      </c>
      <c r="AAS184" s="484">
        <f t="shared" ca="1" si="357"/>
        <v>2.5193481555402932E-2</v>
      </c>
      <c r="AAT184" s="484">
        <f t="shared" ca="1" si="357"/>
        <v>0.1027465411596778</v>
      </c>
      <c r="AAU184" s="484">
        <f t="shared" ca="1" si="357"/>
        <v>0.12363824729832018</v>
      </c>
      <c r="AAV184" s="484">
        <f t="shared" ca="1" si="357"/>
        <v>7.4818040837836219E-2</v>
      </c>
      <c r="AAW184" s="484">
        <f t="shared" ca="1" si="357"/>
        <v>2.5206724043060142E-2</v>
      </c>
      <c r="AAX184" s="484">
        <f t="shared" ca="1" si="357"/>
        <v>5.6937351201840951E-2</v>
      </c>
      <c r="AAY184" s="484">
        <f t="shared" ca="1" si="357"/>
        <v>-0.12312049482031152</v>
      </c>
      <c r="AAZ184" s="484">
        <f t="shared" ca="1" si="357"/>
        <v>0.10083451386486998</v>
      </c>
      <c r="ABA184" s="484">
        <f t="shared" ca="1" si="357"/>
        <v>0.11331661652741069</v>
      </c>
    </row>
    <row r="185" spans="1:729" ht="15" customHeight="1" x14ac:dyDescent="0.35">
      <c r="A185" s="498">
        <v>183</v>
      </c>
      <c r="B185" s="628"/>
      <c r="C185" s="606" t="s">
        <v>8949</v>
      </c>
      <c r="D185" s="629">
        <v>795</v>
      </c>
      <c r="E185" s="630" t="s">
        <v>8950</v>
      </c>
      <c r="F185" s="631" t="s">
        <v>1240</v>
      </c>
      <c r="G185" s="632">
        <v>6031.1869999999999</v>
      </c>
      <c r="H185" s="504">
        <v>39438.266895250599</v>
      </c>
      <c r="I185" s="505">
        <v>6740</v>
      </c>
      <c r="J185" s="515" t="s">
        <v>8951</v>
      </c>
      <c r="K185" s="469">
        <v>0</v>
      </c>
      <c r="L185" s="950" t="s">
        <v>1188</v>
      </c>
      <c r="M185" s="817">
        <v>158</v>
      </c>
      <c r="N185" s="818">
        <v>0.40339999999999998</v>
      </c>
      <c r="O185" s="819">
        <v>0.17649999999999999</v>
      </c>
      <c r="P185" s="820">
        <v>0.35549999999999998</v>
      </c>
      <c r="Q185" s="821">
        <v>0.67830000000000001</v>
      </c>
      <c r="R185" s="818">
        <v>0.2024</v>
      </c>
      <c r="S185" s="822">
        <v>0.36520000000000002</v>
      </c>
      <c r="T185" s="822">
        <v>0.13189999999999999</v>
      </c>
      <c r="U185" s="822">
        <v>8.6959999999999996E-2</v>
      </c>
      <c r="V185" s="822">
        <v>8.6599999999999996E-2</v>
      </c>
      <c r="W185" s="539" t="s">
        <v>8952</v>
      </c>
      <c r="X185" s="875" t="s">
        <v>8953</v>
      </c>
      <c r="Y185" s="517">
        <v>2</v>
      </c>
      <c r="Z185" s="517">
        <v>1</v>
      </c>
      <c r="AA185" s="519" t="s">
        <v>8954</v>
      </c>
      <c r="AB185" s="903">
        <v>2018</v>
      </c>
      <c r="AC185" s="369">
        <v>0</v>
      </c>
      <c r="AD185" s="431" t="s">
        <v>1188</v>
      </c>
      <c r="AE185" s="817">
        <v>0</v>
      </c>
      <c r="AF185" s="634" t="s">
        <v>1188</v>
      </c>
      <c r="AG185" s="635" t="s">
        <v>1188</v>
      </c>
      <c r="AH185" s="636" t="s">
        <v>1188</v>
      </c>
      <c r="AI185" s="636" t="s">
        <v>1188</v>
      </c>
      <c r="AJ185" s="636" t="s">
        <v>1188</v>
      </c>
      <c r="AK185" s="637" t="s">
        <v>1188</v>
      </c>
      <c r="AL185" s="765" t="s">
        <v>1188</v>
      </c>
      <c r="AM185" s="639" t="s">
        <v>1188</v>
      </c>
      <c r="AN185" s="636" t="s">
        <v>1188</v>
      </c>
      <c r="AO185" s="636" t="s">
        <v>1188</v>
      </c>
      <c r="AP185" s="636" t="s">
        <v>1188</v>
      </c>
      <c r="AQ185" s="636" t="s">
        <v>1188</v>
      </c>
      <c r="AR185" s="636" t="s">
        <v>1188</v>
      </c>
      <c r="AS185" s="636" t="s">
        <v>1188</v>
      </c>
      <c r="AT185" s="636" t="s">
        <v>1188</v>
      </c>
      <c r="AU185" s="640" t="s">
        <v>1188</v>
      </c>
      <c r="AV185" s="785" t="s">
        <v>8955</v>
      </c>
      <c r="AW185" s="642" t="s">
        <v>1273</v>
      </c>
      <c r="AX185" s="643">
        <v>1</v>
      </c>
      <c r="AY185" s="837" t="s">
        <v>8956</v>
      </c>
      <c r="AZ185" s="645">
        <v>1</v>
      </c>
      <c r="BA185" s="603" t="s">
        <v>8957</v>
      </c>
      <c r="BB185" s="631" t="s">
        <v>2643</v>
      </c>
      <c r="BC185" s="646" t="s">
        <v>2644</v>
      </c>
      <c r="BD185" s="631" t="s">
        <v>1195</v>
      </c>
      <c r="BE185" s="631" t="s">
        <v>1196</v>
      </c>
      <c r="BF185" s="631">
        <v>1</v>
      </c>
      <c r="BG185" s="631">
        <v>2008</v>
      </c>
      <c r="BH185" s="631" t="s">
        <v>1197</v>
      </c>
      <c r="BI185" s="631">
        <v>1</v>
      </c>
      <c r="BJ185" s="631">
        <v>2</v>
      </c>
      <c r="BK185" s="631" t="s">
        <v>1214</v>
      </c>
      <c r="BL185" s="631" t="s">
        <v>1257</v>
      </c>
      <c r="BM185" s="551" t="s">
        <v>8958</v>
      </c>
      <c r="BN185" s="647">
        <v>2008</v>
      </c>
      <c r="BO185" s="557" t="s">
        <v>8959</v>
      </c>
      <c r="BP185" s="647">
        <v>2016</v>
      </c>
      <c r="BQ185" s="647">
        <v>1</v>
      </c>
      <c r="BR185" s="647" t="s">
        <v>1188</v>
      </c>
      <c r="BS185" s="647" t="s">
        <v>1188</v>
      </c>
      <c r="BT185" s="647" t="s">
        <v>1188</v>
      </c>
      <c r="BU185" s="647" t="s">
        <v>1188</v>
      </c>
      <c r="BV185" s="648" t="s">
        <v>1188</v>
      </c>
      <c r="BW185" s="709" t="s">
        <v>8960</v>
      </c>
      <c r="BX185" s="650">
        <v>2004</v>
      </c>
      <c r="BY185" s="647" t="s">
        <v>1188</v>
      </c>
      <c r="BZ185" s="651" t="s">
        <v>2109</v>
      </c>
      <c r="CA185" s="647">
        <v>0</v>
      </c>
      <c r="CB185" s="647" t="s">
        <v>1188</v>
      </c>
      <c r="CC185" s="651" t="s">
        <v>1188</v>
      </c>
      <c r="CD185" s="652" t="s">
        <v>1188</v>
      </c>
      <c r="CE185" s="647">
        <v>0</v>
      </c>
      <c r="CF185" s="647">
        <v>1</v>
      </c>
      <c r="CG185" s="515" t="s">
        <v>8961</v>
      </c>
      <c r="CH185" s="647">
        <v>1991</v>
      </c>
      <c r="CI185" s="647">
        <v>1993</v>
      </c>
      <c r="CJ185" s="647">
        <v>0</v>
      </c>
      <c r="CK185" s="651" t="s">
        <v>1188</v>
      </c>
      <c r="CL185" s="651" t="s">
        <v>1188</v>
      </c>
      <c r="CM185" s="647">
        <v>0</v>
      </c>
      <c r="CN185" s="647" t="s">
        <v>1188</v>
      </c>
      <c r="CO185" s="651" t="s">
        <v>1188</v>
      </c>
      <c r="CP185" s="647" t="s">
        <v>1188</v>
      </c>
      <c r="CQ185" s="647">
        <v>0</v>
      </c>
      <c r="CR185" s="650">
        <v>1</v>
      </c>
      <c r="CS185" s="653" t="s">
        <v>1188</v>
      </c>
      <c r="CT185" s="647" t="s">
        <v>1188</v>
      </c>
      <c r="CU185" s="648">
        <v>0</v>
      </c>
      <c r="CV185" s="653" t="s">
        <v>1188</v>
      </c>
      <c r="CW185" s="554" t="s">
        <v>1188</v>
      </c>
      <c r="CX185" s="655">
        <v>0</v>
      </c>
      <c r="CY185" s="656" t="s">
        <v>8962</v>
      </c>
      <c r="CZ185" s="647">
        <v>2000</v>
      </c>
      <c r="DA185" s="657">
        <v>1</v>
      </c>
      <c r="DB185" s="723">
        <v>2070000</v>
      </c>
      <c r="DC185" s="753">
        <v>2</v>
      </c>
      <c r="DD185" s="659" t="s">
        <v>8963</v>
      </c>
      <c r="DE185" s="648">
        <v>2004</v>
      </c>
      <c r="DF185" s="794" t="s">
        <v>1188</v>
      </c>
      <c r="DG185" s="754" t="s">
        <v>1188</v>
      </c>
      <c r="DH185" s="663">
        <v>0</v>
      </c>
      <c r="DI185" s="781" t="s">
        <v>1188</v>
      </c>
      <c r="DJ185" s="668" t="s">
        <v>1188</v>
      </c>
      <c r="DK185" s="753" t="s">
        <v>1188</v>
      </c>
      <c r="DL185" s="753">
        <v>0</v>
      </c>
      <c r="DM185" s="657">
        <v>0</v>
      </c>
      <c r="DN185" s="799" t="s">
        <v>1188</v>
      </c>
      <c r="DO185" s="791" t="s">
        <v>1188</v>
      </c>
      <c r="DP185" s="663">
        <v>0</v>
      </c>
      <c r="DQ185" s="642" t="s">
        <v>1188</v>
      </c>
      <c r="DR185" s="668" t="s">
        <v>1188</v>
      </c>
      <c r="DS185" s="753" t="s">
        <v>1188</v>
      </c>
      <c r="DT185" s="753">
        <v>0</v>
      </c>
      <c r="DU185" s="657">
        <v>0</v>
      </c>
      <c r="DV185" s="686" t="s">
        <v>1188</v>
      </c>
      <c r="DW185" s="557" t="s">
        <v>8964</v>
      </c>
      <c r="DX185" s="430" t="s">
        <v>1188</v>
      </c>
      <c r="DY185" s="430">
        <v>0</v>
      </c>
      <c r="DZ185" s="369">
        <v>0</v>
      </c>
      <c r="EA185" s="979" t="s">
        <v>1188</v>
      </c>
      <c r="EB185" s="785" t="s">
        <v>1190</v>
      </c>
      <c r="EC185" s="647">
        <v>1</v>
      </c>
      <c r="ED185" s="668" t="s">
        <v>1262</v>
      </c>
      <c r="EE185" s="647">
        <v>2001</v>
      </c>
      <c r="EF185" s="647">
        <v>3</v>
      </c>
      <c r="EG185" s="650" t="s">
        <v>1339</v>
      </c>
      <c r="EH185" s="648">
        <v>3</v>
      </c>
      <c r="EI185" s="785" t="s">
        <v>8955</v>
      </c>
      <c r="EJ185" s="642" t="s">
        <v>1273</v>
      </c>
      <c r="EK185" s="650" t="s">
        <v>1188</v>
      </c>
      <c r="EL185" s="886" t="s">
        <v>1188</v>
      </c>
      <c r="EM185" s="669" t="s">
        <v>1188</v>
      </c>
      <c r="EN185" s="647" t="s">
        <v>1188</v>
      </c>
      <c r="EO185" s="670" t="s">
        <v>1188</v>
      </c>
      <c r="EP185" s="556">
        <v>0</v>
      </c>
      <c r="EQ185" s="556" t="s">
        <v>1188</v>
      </c>
      <c r="ER185" s="651" t="s">
        <v>1188</v>
      </c>
      <c r="ES185" s="556" t="s">
        <v>1188</v>
      </c>
      <c r="ET185" s="556">
        <v>0</v>
      </c>
      <c r="EU185" s="671">
        <v>0</v>
      </c>
      <c r="EV185" s="672"/>
      <c r="EW185" s="673" t="s">
        <v>1005</v>
      </c>
      <c r="EX185" s="674"/>
      <c r="EY185" s="631" t="s">
        <v>1280</v>
      </c>
      <c r="EZ185" s="631" t="s">
        <v>1188</v>
      </c>
      <c r="FA185" s="675">
        <v>39.799999999999997</v>
      </c>
      <c r="FB185" s="648">
        <v>0</v>
      </c>
      <c r="FC185" s="676"/>
      <c r="FD185" s="647"/>
      <c r="FE185" s="648"/>
      <c r="FF185" s="652" t="s">
        <v>1281</v>
      </c>
      <c r="FG185" s="563" t="s">
        <v>1282</v>
      </c>
      <c r="FH185" s="631" t="str">
        <f t="shared" si="266"/>
        <v>D</v>
      </c>
      <c r="FI185" s="677">
        <f t="shared" si="267"/>
        <v>0</v>
      </c>
      <c r="FJ185" s="678">
        <f t="shared" si="268"/>
        <v>0</v>
      </c>
      <c r="FK185" s="679">
        <f t="shared" si="269"/>
        <v>0</v>
      </c>
      <c r="FL185" s="680">
        <f t="shared" si="270"/>
        <v>0</v>
      </c>
      <c r="FM185" s="681">
        <v>0</v>
      </c>
      <c r="FN185" s="430" t="s">
        <v>1188</v>
      </c>
      <c r="FO185" s="686" t="s">
        <v>1188</v>
      </c>
      <c r="FP185" s="686" t="s">
        <v>1188</v>
      </c>
      <c r="FQ185" s="430">
        <v>0</v>
      </c>
      <c r="FR185" s="682" t="s">
        <v>1188</v>
      </c>
      <c r="FS185" s="369">
        <v>0</v>
      </c>
      <c r="FT185" s="430" t="s">
        <v>1188</v>
      </c>
      <c r="FU185" s="431" t="s">
        <v>1188</v>
      </c>
      <c r="FV185" s="369">
        <v>0</v>
      </c>
      <c r="FW185" s="430" t="s">
        <v>1188</v>
      </c>
      <c r="FX185" s="431" t="s">
        <v>1188</v>
      </c>
      <c r="FY185" s="369">
        <v>0</v>
      </c>
      <c r="FZ185" s="430" t="s">
        <v>1188</v>
      </c>
      <c r="GA185" s="686" t="s">
        <v>1188</v>
      </c>
      <c r="GB185" s="431" t="s">
        <v>1188</v>
      </c>
      <c r="GC185" s="369">
        <v>0</v>
      </c>
      <c r="GD185" s="430" t="s">
        <v>1188</v>
      </c>
      <c r="GE185" s="686" t="s">
        <v>1188</v>
      </c>
      <c r="GF185" s="431" t="s">
        <v>1188</v>
      </c>
      <c r="GG185" s="369">
        <v>0</v>
      </c>
      <c r="GH185" s="430" t="s">
        <v>1188</v>
      </c>
      <c r="GI185" s="686" t="s">
        <v>1188</v>
      </c>
      <c r="GJ185" s="431" t="s">
        <v>1188</v>
      </c>
      <c r="GK185" s="369">
        <v>0</v>
      </c>
      <c r="GL185" s="430" t="s">
        <v>1188</v>
      </c>
      <c r="GM185" s="686" t="s">
        <v>1188</v>
      </c>
      <c r="GN185" s="946" t="s">
        <v>1188</v>
      </c>
      <c r="GO185" s="676">
        <v>0</v>
      </c>
      <c r="GP185" s="917" t="s">
        <v>1188</v>
      </c>
      <c r="GQ185" s="872" t="s">
        <v>1188</v>
      </c>
      <c r="GR185" s="872" t="s">
        <v>1188</v>
      </c>
      <c r="GS185" s="872" t="s">
        <v>1188</v>
      </c>
      <c r="GT185" s="873" t="s">
        <v>1188</v>
      </c>
      <c r="GU185" s="581">
        <v>0</v>
      </c>
      <c r="GV185" s="687" t="s">
        <v>1188</v>
      </c>
      <c r="GW185" s="872" t="s">
        <v>1188</v>
      </c>
      <c r="GX185" s="873" t="s">
        <v>1188</v>
      </c>
      <c r="GY185" s="874">
        <v>0</v>
      </c>
      <c r="GZ185" s="582" t="s">
        <v>1188</v>
      </c>
      <c r="HA185" s="583" t="s">
        <v>1293</v>
      </c>
      <c r="HB185" s="584">
        <v>1</v>
      </c>
      <c r="HC185" s="585">
        <v>0</v>
      </c>
      <c r="HD185" s="586" t="s">
        <v>1188</v>
      </c>
      <c r="HE185" s="690" t="s">
        <v>1188</v>
      </c>
      <c r="HF185" s="587" t="s">
        <v>1188</v>
      </c>
      <c r="HG185" s="587" t="s">
        <v>1188</v>
      </c>
      <c r="HH185" s="588">
        <v>0</v>
      </c>
      <c r="HI185" s="787" t="s">
        <v>1188</v>
      </c>
      <c r="HJ185" s="808" t="s">
        <v>1188</v>
      </c>
      <c r="HK185" s="691" t="s">
        <v>1188</v>
      </c>
      <c r="HL185" s="692">
        <v>0</v>
      </c>
      <c r="HM185" s="857" t="s">
        <v>1188</v>
      </c>
      <c r="HN185" s="592" t="s">
        <v>1188</v>
      </c>
      <c r="HO185" s="681" t="s">
        <v>1188</v>
      </c>
      <c r="HP185" s="574" t="s">
        <v>1188</v>
      </c>
      <c r="HQ185" s="472" t="str">
        <f t="shared" si="271"/>
        <v>-</v>
      </c>
      <c r="HR185" s="593" t="s">
        <v>1188</v>
      </c>
      <c r="HS185" s="574" t="s">
        <v>1188</v>
      </c>
      <c r="HT185" s="574" t="s">
        <v>1188</v>
      </c>
      <c r="HU185" s="574" t="s">
        <v>1188</v>
      </c>
      <c r="HV185" s="574" t="s">
        <v>1188</v>
      </c>
      <c r="HW185" s="574" t="s">
        <v>1188</v>
      </c>
      <c r="HX185" s="574" t="s">
        <v>1188</v>
      </c>
      <c r="HY185" s="574" t="s">
        <v>1188</v>
      </c>
      <c r="HZ185" s="574" t="s">
        <v>1188</v>
      </c>
      <c r="IA185" s="574" t="s">
        <v>1188</v>
      </c>
      <c r="IB185" s="574" t="s">
        <v>1188</v>
      </c>
      <c r="IC185" s="574" t="s">
        <v>1188</v>
      </c>
      <c r="ID185" s="681" t="s">
        <v>1188</v>
      </c>
      <c r="IE185" s="369" t="s">
        <v>1188</v>
      </c>
      <c r="IF185" s="574" t="s">
        <v>1188</v>
      </c>
      <c r="IG185" s="472" t="str">
        <f t="shared" si="272"/>
        <v>-</v>
      </c>
      <c r="IH185" s="609" t="s">
        <v>1188</v>
      </c>
      <c r="II185" s="694" t="s">
        <v>1188</v>
      </c>
      <c r="IJ185" s="695" t="s">
        <v>1188</v>
      </c>
      <c r="IK185" s="696" t="s">
        <v>1188</v>
      </c>
      <c r="IL185" s="696" t="s">
        <v>1188</v>
      </c>
      <c r="IM185" s="697" t="s">
        <v>1188</v>
      </c>
      <c r="IN185" s="599">
        <v>1</v>
      </c>
      <c r="IO185" s="600">
        <v>7</v>
      </c>
      <c r="IP185" s="601">
        <v>7</v>
      </c>
      <c r="IQ185" s="600">
        <v>0</v>
      </c>
      <c r="IR185" s="587">
        <v>2</v>
      </c>
      <c r="IS185" s="601">
        <v>2</v>
      </c>
      <c r="IT185" s="599" t="s">
        <v>1188</v>
      </c>
      <c r="IU185" s="600" t="s">
        <v>1188</v>
      </c>
      <c r="IV185" s="587" t="s">
        <v>1188</v>
      </c>
      <c r="IW185" s="601" t="s">
        <v>1188</v>
      </c>
      <c r="IX185" s="602" t="s">
        <v>1188</v>
      </c>
      <c r="IY185" s="681">
        <v>0</v>
      </c>
      <c r="IZ185" s="980" t="s">
        <v>1188</v>
      </c>
      <c r="JA185" s="681">
        <v>0</v>
      </c>
      <c r="JB185" s="981" t="s">
        <v>1188</v>
      </c>
      <c r="JC185" s="681">
        <v>0</v>
      </c>
      <c r="JD185" s="430" t="s">
        <v>1188</v>
      </c>
      <c r="JE185" s="686" t="s">
        <v>1188</v>
      </c>
      <c r="JF185" s="686" t="s">
        <v>1188</v>
      </c>
      <c r="JG185" s="592" t="s">
        <v>1188</v>
      </c>
      <c r="JH185" s="369">
        <v>0</v>
      </c>
      <c r="JI185" s="430" t="s">
        <v>1188</v>
      </c>
      <c r="JJ185" s="686" t="s">
        <v>1188</v>
      </c>
      <c r="JK185" s="686" t="s">
        <v>1188</v>
      </c>
      <c r="JL185" s="592" t="s">
        <v>1188</v>
      </c>
      <c r="JM185" s="369">
        <v>0</v>
      </c>
      <c r="JN185" s="430" t="s">
        <v>1188</v>
      </c>
      <c r="JO185" s="430" t="s">
        <v>1188</v>
      </c>
      <c r="JP185" s="686" t="s">
        <v>1188</v>
      </c>
      <c r="JQ185" s="686" t="s">
        <v>1188</v>
      </c>
      <c r="JR185" s="592" t="s">
        <v>1188</v>
      </c>
      <c r="JS185" s="369">
        <v>0</v>
      </c>
      <c r="JT185" s="430" t="s">
        <v>1188</v>
      </c>
      <c r="JU185" s="686" t="s">
        <v>1188</v>
      </c>
      <c r="JV185" s="686" t="s">
        <v>1188</v>
      </c>
      <c r="JW185" s="592" t="s">
        <v>1188</v>
      </c>
      <c r="JX185" s="606">
        <v>0</v>
      </c>
      <c r="JY185" s="607" t="s">
        <v>1188</v>
      </c>
      <c r="JZ185" s="606" t="s">
        <v>1188</v>
      </c>
      <c r="KA185" s="606">
        <f t="shared" si="273"/>
        <v>0</v>
      </c>
      <c r="KB185" s="606"/>
      <c r="KC185" s="606"/>
      <c r="KD185" s="606"/>
      <c r="KE185" s="606"/>
      <c r="KF185" s="606">
        <f t="shared" si="274"/>
        <v>0</v>
      </c>
      <c r="KG185" s="606"/>
      <c r="KH185" s="606"/>
      <c r="KI185" s="606"/>
      <c r="KJ185" s="606"/>
      <c r="KK185" s="606">
        <v>0</v>
      </c>
      <c r="KL185" s="606">
        <v>0</v>
      </c>
      <c r="KM185" s="608">
        <f t="shared" si="345"/>
        <v>0.26875205039978028</v>
      </c>
      <c r="KN185" s="609">
        <v>-1.1562397480010986</v>
      </c>
      <c r="KO185" s="609">
        <v>11.057692527770996</v>
      </c>
      <c r="KP185" s="610">
        <v>5</v>
      </c>
      <c r="KQ185" s="608">
        <f t="shared" si="346"/>
        <v>0.19761891365051271</v>
      </c>
      <c r="KR185" s="609">
        <v>-1.5119054317474365</v>
      </c>
      <c r="KS185" s="609">
        <v>3.846153736114502</v>
      </c>
      <c r="KT185" s="610">
        <v>7</v>
      </c>
      <c r="KU185" s="610">
        <v>19</v>
      </c>
      <c r="KV185" s="606" t="s">
        <v>5586</v>
      </c>
      <c r="KW185" s="606" t="s">
        <v>8949</v>
      </c>
      <c r="KX185" s="700" t="str">
        <f t="shared" ca="1" si="275"/>
        <v>D</v>
      </c>
      <c r="KY185" s="701">
        <f t="shared" ca="1" si="276"/>
        <v>9.9020668595306977E-2</v>
      </c>
      <c r="KZ185" s="702">
        <f t="shared" ca="1" si="377"/>
        <v>8.3917647058823527E-2</v>
      </c>
      <c r="LA185" s="703">
        <f t="shared" ca="1" si="378"/>
        <v>0.14566666666666667</v>
      </c>
      <c r="LB185" s="703">
        <f t="shared" ca="1" si="379"/>
        <v>5.0599999999999999E-2</v>
      </c>
      <c r="LC185" s="704">
        <f t="shared" ca="1" si="380"/>
        <v>0.11589836065573771</v>
      </c>
      <c r="LD185" s="696" cm="1">
        <f t="array" aca="1" ref="LD185" ca="1">INDIRECT(LD$203&amp;ROW())*LD$205</f>
        <v>0</v>
      </c>
      <c r="LE185" s="696" cm="1">
        <f t="array" aca="1" ref="LE185" ca="1">INDIRECT(LE$203&amp;ROW())*LE$205</f>
        <v>0</v>
      </c>
      <c r="LF185" s="696" cm="1">
        <f t="array" aca="1" ref="LF185" ca="1">INDIRECT(LF$203&amp;ROW())*LF$205</f>
        <v>0</v>
      </c>
      <c r="LG185" s="696" cm="1">
        <f t="array" aca="1" ref="LG185" ca="1">INDIRECT(LG$203&amp;ROW())*LG$205</f>
        <v>1</v>
      </c>
      <c r="LH185" s="696" cm="1">
        <f t="array" aca="1" ref="LH185" ca="1">INDIRECT(LH$203&amp;ROW())*LH$205</f>
        <v>1</v>
      </c>
      <c r="LI185" s="696" cm="1">
        <f t="array" aca="1" ref="LI185" ca="1">INDIRECT(LI$203&amp;ROW())*LI$205</f>
        <v>0</v>
      </c>
      <c r="LJ185" s="696" cm="1">
        <f t="array" aca="1" ref="LJ185" ca="1">INDIRECT(LJ$203&amp;ROW())*LJ$205</f>
        <v>0</v>
      </c>
      <c r="LK185" s="696" cm="1">
        <f t="array" aca="1" ref="LK185" ca="1">INDIRECT(LK$203&amp;ROW())*LK$205</f>
        <v>0</v>
      </c>
      <c r="LL185" s="696" cm="1">
        <f t="array" aca="1" ref="LL185" ca="1">INDIRECT(LL$203&amp;ROW())*LL$205</f>
        <v>0</v>
      </c>
      <c r="LM185" s="696" cm="1">
        <f t="array" aca="1" ref="LM185" ca="1">INDIRECT(LM$203&amp;ROW())*LM$205</f>
        <v>0</v>
      </c>
      <c r="LN185" s="696" cm="1">
        <f t="array" aca="1" ref="LN185" ca="1">INDIRECT(LN$203&amp;ROW())*LN$205</f>
        <v>3</v>
      </c>
      <c r="LO185" s="696" cm="1">
        <f t="array" aca="1" ref="LO185" ca="1">INDIRECT(LO$203&amp;ROW())*LO$205</f>
        <v>0</v>
      </c>
      <c r="LP185" s="696" cm="1">
        <f t="array" aca="1" ref="LP185" ca="1">INDIRECT(LP$203&amp;ROW())*LP$205</f>
        <v>0</v>
      </c>
      <c r="LQ185" s="696" cm="1">
        <f t="array" aca="1" ref="LQ185" ca="1">IF(INDIRECT(LQ$203&amp;ROW())="-",0,INDIRECT(LQ$203&amp;ROW())*LQ$205)</f>
        <v>2.133</v>
      </c>
      <c r="LR185" s="696" cm="1">
        <f t="array" aca="1" ref="LR185" ca="1">INDIRECT(LR$203&amp;ROW())*LR$205</f>
        <v>0</v>
      </c>
      <c r="LS185" s="696" cm="1">
        <f t="array" aca="1" ref="LS185" ca="1">IF(INDIRECT(LS$203&amp;ROW())="-",0,INDIRECT(LS$203&amp;ROW())*LS$205)</f>
        <v>1.0589999999999999</v>
      </c>
      <c r="LT185" s="696" cm="1">
        <f t="array" aca="1" ref="LT185" ca="1">INDIRECT(LT$203&amp;ROW())*LT$205</f>
        <v>0</v>
      </c>
      <c r="LU185" s="696" cm="1">
        <f t="array" aca="1" ref="LU185" ca="1">INDIRECT(LU$203&amp;ROW())*LU$205</f>
        <v>1</v>
      </c>
      <c r="LV185" s="696" cm="1">
        <f t="array" aca="1" ref="LV185" ca="1">INDIRECT(LV$203&amp;ROW())*LV$205</f>
        <v>0</v>
      </c>
      <c r="LW185" s="696" cm="1">
        <f t="array" aca="1" ref="LW185" ca="1">INDIRECT(LW$203&amp;ROW())*LW$205</f>
        <v>0</v>
      </c>
      <c r="LX185" s="696" cm="1">
        <f t="array" aca="1" ref="LX185" ca="1">INDIRECT(LX$203&amp;ROW())*LX$205</f>
        <v>1</v>
      </c>
      <c r="LY185" s="696" cm="1">
        <f t="array" aca="1" ref="LY185" ca="1">IF(INDIRECT(LY$203&amp;ROW())="-",0,INDIRECT(LY$203&amp;ROW())*LY$205)</f>
        <v>1.2143999999999999</v>
      </c>
      <c r="LZ185" s="696" cm="1">
        <f t="array" aca="1" ref="LZ185" ca="1">INDIRECT(LZ$203&amp;ROW())*LZ$205</f>
        <v>0</v>
      </c>
      <c r="MA185" s="696" cm="1">
        <f t="array" aca="1" ref="MA185" ca="1">INDIRECT(MA$203&amp;ROW())*MA$205</f>
        <v>0</v>
      </c>
      <c r="MB185" s="696" cm="1">
        <f t="array" aca="1" ref="MB185" ca="1">INDIRECT(MB$203&amp;ROW())*MB$205</f>
        <v>0</v>
      </c>
      <c r="MC185" s="696" cm="1">
        <f t="array" aca="1" ref="MC185" ca="1">IF($MB185=0,0,INDIRECT(MC$203&amp;ROW())*MC$205)</f>
        <v>0</v>
      </c>
      <c r="MD185" s="696" cm="1">
        <f t="array" aca="1" ref="MD185" ca="1">IF($MB185=0,0,INDIRECT(MD$203&amp;ROW())*MD$205)</f>
        <v>0</v>
      </c>
      <c r="ME185" s="696" cm="1">
        <f t="array" aca="1" ref="ME185" ca="1">IF($MB185=0,0,INDIRECT(ME$203&amp;ROW())*ME$205)</f>
        <v>0</v>
      </c>
      <c r="MF185" s="696" cm="1">
        <f t="array" aca="1" ref="MF185" ca="1">IF($MB185=0,0,INDIRECT(MF$203&amp;ROW())*MF$205)</f>
        <v>0</v>
      </c>
      <c r="MG185" s="696" cm="1">
        <f t="array" aca="1" ref="MG185" ca="1">INDIRECT(MG$203&amp;ROW())*MG$205</f>
        <v>0</v>
      </c>
      <c r="MH185" s="696" cm="1">
        <f t="array" aca="1" ref="MH185" ca="1">IF($MG185=0,0,INDIRECT(MH$203&amp;ROW())*MH$205)</f>
        <v>0</v>
      </c>
      <c r="MI185" s="696" cm="1">
        <f t="array" aca="1" ref="MI185" ca="1">IF($MG185=0,0,INDIRECT(MI$203&amp;ROW())*MI$205)</f>
        <v>0</v>
      </c>
      <c r="MJ185" s="696" cm="1">
        <f t="array" aca="1" ref="MJ185" ca="1">INDIRECT(MJ$203&amp;ROW())*MJ$205</f>
        <v>0</v>
      </c>
      <c r="MK185" s="696" cm="1">
        <f t="array" aca="1" ref="MK185" ca="1">INDIRECT(MK$203&amp;ROW())*MK$205</f>
        <v>0</v>
      </c>
      <c r="ML185" s="696" cm="1">
        <f t="array" aca="1" ref="ML185" ca="1">INDIRECT(ML$203&amp;ROW())*ML$205</f>
        <v>0</v>
      </c>
      <c r="MM185" s="696" cm="1">
        <f t="array" aca="1" ref="MM185" ca="1">INDIRECT(MM$203&amp;ROW())*MM$205</f>
        <v>2</v>
      </c>
      <c r="MN185" s="696" cm="1">
        <f t="array" aca="1" ref="MN185" ca="1">INDIRECT(MN$203&amp;ROW())*MN$205</f>
        <v>0</v>
      </c>
      <c r="MO185" s="696" cm="1">
        <f t="array" aca="1" ref="MO185" ca="1">INDIRECT(MO$203&amp;ROW())*MO$205</f>
        <v>0</v>
      </c>
      <c r="MP185" s="696" cm="1">
        <f t="array" aca="1" ref="MP185" ca="1">INDIRECT(MP$203&amp;ROW())*MP$205</f>
        <v>0</v>
      </c>
      <c r="MQ185" s="696" cm="1">
        <f t="array" aca="1" ref="MQ185" ca="1">INDIRECT(MQ$203&amp;ROW())*MQ$205</f>
        <v>0</v>
      </c>
      <c r="MR185" s="696" cm="1">
        <f t="array" aca="1" ref="MR185" ca="1">INDIRECT(MR$203&amp;ROW())*MR$205</f>
        <v>0</v>
      </c>
      <c r="MS185" s="696" cm="1">
        <f t="array" aca="1" ref="MS185" ca="1">INDIRECT(MS$203&amp;ROW())*MS$205</f>
        <v>0</v>
      </c>
      <c r="MT185" s="696" cm="1">
        <f t="array" aca="1" ref="MT185" ca="1">INDIRECT(MT$203&amp;ROW())*MT$205</f>
        <v>1</v>
      </c>
      <c r="MU185" s="696" cm="1">
        <f t="array" aca="1" ref="MU185" ca="1">INDIRECT(MU$203&amp;ROW())*MU$205</f>
        <v>0</v>
      </c>
      <c r="MV185" s="696" cm="1">
        <f t="array" aca="1" ref="MV185" ca="1">IF(INDIRECT(MV$203&amp;ROW())="-",0,INDIRECT(MV$203&amp;ROW())*MV$205)</f>
        <v>4.0697999999999999</v>
      </c>
      <c r="MW185" s="696" cm="1">
        <f t="array" aca="1" ref="MW185" ca="1">INDIRECT(MW$203&amp;ROW())*MW$205</f>
        <v>0</v>
      </c>
      <c r="MX185" s="696" cm="1">
        <f t="array" aca="1" ref="MX185" ca="1">INDIRECT(MX$203&amp;ROW())*MX$205</f>
        <v>0</v>
      </c>
      <c r="MY185" s="696" cm="1">
        <f t="array" aca="1" ref="MY185" ca="1">INDIRECT(MY$203&amp;ROW())*MY$205</f>
        <v>0</v>
      </c>
      <c r="NA185" s="701">
        <f t="shared" si="277"/>
        <v>0.1306219512195122</v>
      </c>
      <c r="NB185" s="617">
        <f t="shared" si="278"/>
        <v>0.15546428571428569</v>
      </c>
      <c r="NC185" s="695">
        <f t="shared" si="279"/>
        <v>1.5569230769230769E-2</v>
      </c>
      <c r="ND185" s="697">
        <f t="shared" si="280"/>
        <v>9.9196296296296296E-2</v>
      </c>
      <c r="NE185" s="694">
        <f t="shared" si="281"/>
        <v>0.10021294099983123</v>
      </c>
      <c r="NF185" s="682" t="str">
        <f t="shared" si="282"/>
        <v>D</v>
      </c>
      <c r="NH185" s="606" t="s">
        <v>8949</v>
      </c>
      <c r="NI185" s="563" t="str">
        <f t="shared" si="381"/>
        <v>C</v>
      </c>
      <c r="NJ185" s="563" t="str">
        <f t="shared" si="283"/>
        <v>D</v>
      </c>
      <c r="NK185" s="563" t="str">
        <f t="shared" ca="1" si="284"/>
        <v>D</v>
      </c>
      <c r="NL185" s="563" t="str">
        <f t="shared" ca="1" si="285"/>
        <v>D</v>
      </c>
      <c r="NM185" s="563" t="str">
        <f t="shared" ca="1" si="286"/>
        <v>D</v>
      </c>
      <c r="NN185" s="563" t="str">
        <f t="shared" ca="1" si="306"/>
        <v>D</v>
      </c>
      <c r="NO185" s="563" t="str">
        <f t="shared" ca="1" si="307"/>
        <v>D</v>
      </c>
      <c r="NP185" s="606" t="str">
        <f t="shared" si="287"/>
        <v>-</v>
      </c>
      <c r="NQ185" s="682" t="str">
        <f t="shared" si="288"/>
        <v>-</v>
      </c>
      <c r="NR185" s="682" t="e">
        <f>IF(OR(AND(NI185="A",OR(NJ185="C",NJ185="D")),AND(NI185="A",OR(#REF!="C",#REF!="D")),AND(NI185="B",OR(NJ185="D",#REF!="D")),AND(OR(NI185="C",NI185="D"),OR(NJ185="A",NJ185="B")),AND(OR(NI185="C",NI185="D"),OR(#REF!="A",#REF!="B")),AND(OR(NJ185="A",#REF!="A",NJ185="B",#REF!="B"),OR(NP185="-",NQ185="-")),AND(OR(NJ185="C",#REF!="C",NJ185="D",#REF!="D"),NP185="Yes")),"Yes","-")</f>
        <v>#REF!</v>
      </c>
      <c r="NS185" s="607"/>
      <c r="NT185" s="619">
        <f t="shared" si="289"/>
        <v>0.40339999999999998</v>
      </c>
      <c r="NU185" s="619">
        <f t="shared" si="290"/>
        <v>0.10021294099983123</v>
      </c>
      <c r="NV185" s="619">
        <f t="shared" ca="1" si="291"/>
        <v>9.9020668595306977E-2</v>
      </c>
      <c r="NW185" s="619">
        <f t="shared" ca="1" si="308"/>
        <v>9.5740565197200214E-2</v>
      </c>
      <c r="NX185" s="619">
        <f t="shared" ca="1" si="309"/>
        <v>9.9776176129158747E-2</v>
      </c>
      <c r="NY185" s="620">
        <f t="shared" ca="1" si="310"/>
        <v>0.11264996792300266</v>
      </c>
      <c r="NZ185" s="620">
        <f t="shared" ca="1" si="311"/>
        <v>0.10393481500081546</v>
      </c>
      <c r="OA185" s="705" t="s">
        <v>1188</v>
      </c>
      <c r="OB185" s="706" t="s">
        <v>1188</v>
      </c>
      <c r="OC185" s="494"/>
      <c r="OE185" s="606" t="s">
        <v>8949</v>
      </c>
      <c r="OF185" s="700" t="str">
        <f t="shared" ca="1" si="292"/>
        <v>D</v>
      </c>
      <c r="OG185" s="701">
        <f t="shared" ca="1" si="312"/>
        <v>9.5740565197200214E-2</v>
      </c>
      <c r="OH185" s="705">
        <f t="shared" ca="1" si="368"/>
        <v>0.10220817136659437</v>
      </c>
      <c r="OI185" s="696">
        <f t="shared" ca="1" si="369"/>
        <v>0.1524336361355082</v>
      </c>
      <c r="OJ185" s="696">
        <f t="shared" ca="1" si="295"/>
        <v>2.2044636966777453E-2</v>
      </c>
      <c r="OK185" s="697">
        <f t="shared" ca="1" si="296"/>
        <v>0.10627581631992085</v>
      </c>
      <c r="OL185" s="696" cm="1">
        <f t="array" aca="1" ref="OL185" ca="1">INDIRECT(OL$203&amp;ROW())*OL$205</f>
        <v>0</v>
      </c>
      <c r="OM185" s="696" cm="1">
        <f t="array" aca="1" ref="OM185" ca="1">INDIRECT(OM$203&amp;ROW())*OM$205</f>
        <v>0</v>
      </c>
      <c r="ON185" s="696" cm="1">
        <f t="array" aca="1" ref="ON185" ca="1">INDIRECT(ON$203&amp;ROW())*ON$205</f>
        <v>0</v>
      </c>
      <c r="OO185" s="696" cm="1">
        <f t="array" aca="1" ref="OO185" ca="1">INDIRECT(OO$203&amp;ROW())*OO$205</f>
        <v>0.35970000000000002</v>
      </c>
      <c r="OP185" s="696" cm="1">
        <f t="array" aca="1" ref="OP185" ca="1">INDIRECT(OP$203&amp;ROW())*OP$205</f>
        <v>0.52769999999999995</v>
      </c>
      <c r="OQ185" s="696" cm="1">
        <f t="array" aca="1" ref="OQ185" ca="1">INDIRECT(OQ$203&amp;ROW())*OQ$205</f>
        <v>0</v>
      </c>
      <c r="OR185" s="696" cm="1">
        <f t="array" aca="1" ref="OR185" ca="1">INDIRECT(OR$203&amp;ROW())*OR$205</f>
        <v>0</v>
      </c>
      <c r="OS185" s="696" cm="1">
        <f t="array" aca="1" ref="OS185" ca="1">INDIRECT(OS$203&amp;ROW())*OS$205</f>
        <v>0</v>
      </c>
      <c r="OT185" s="696" cm="1">
        <f t="array" aca="1" ref="OT185" ca="1">INDIRECT(OT$203&amp;ROW())*OT$205</f>
        <v>0</v>
      </c>
      <c r="OU185" s="696" cm="1">
        <f t="array" aca="1" ref="OU185" ca="1">INDIRECT(OU$203&amp;ROW())*OU$205</f>
        <v>0</v>
      </c>
      <c r="OV185" s="696" cm="1">
        <f t="array" aca="1" ref="OV185" ca="1">INDIRECT(OV$203&amp;ROW())*OV$205</f>
        <v>1.2161999999999999</v>
      </c>
      <c r="OW185" s="696" cm="1">
        <f t="array" aca="1" ref="OW185" ca="1">INDIRECT(OW$203&amp;ROW())*OW$205</f>
        <v>0</v>
      </c>
      <c r="OX185" s="696" cm="1">
        <f t="array" aca="1" ref="OX185" ca="1">INDIRECT(OX$203&amp;ROW())*OX$205</f>
        <v>0</v>
      </c>
      <c r="OY185" s="696" cm="1">
        <f t="array" aca="1" ref="OY185" ca="1">IF(INDIRECT(OY$203&amp;ROW())="-",0,INDIRECT(OY$203&amp;ROW())*OY$205)</f>
        <v>0.25229835</v>
      </c>
      <c r="OZ185" s="696" cm="1">
        <f t="array" aca="1" ref="OZ185" ca="1">INDIRECT(OZ$203&amp;ROW())*OZ$205</f>
        <v>0</v>
      </c>
      <c r="PA185" s="696" cm="1">
        <f t="array" aca="1" ref="PA185" ca="1">IF(INDIRECT(PA$203&amp;ROW())="-",0,INDIRECT(PA$203&amp;ROW())*PA$205)</f>
        <v>0.15592009999999998</v>
      </c>
      <c r="PB185" s="705" cm="1">
        <f t="array" aca="1" ref="PB185" ca="1">INDIRECT(PB$203&amp;ROW())*PB$205</f>
        <v>0</v>
      </c>
      <c r="PC185" s="696" cm="1">
        <f t="array" aca="1" ref="PC185" ca="1">INDIRECT(PC$203&amp;ROW())*PC$205</f>
        <v>0.69730000000000003</v>
      </c>
      <c r="PD185" s="696" cm="1">
        <f t="array" aca="1" ref="PD185" ca="1">INDIRECT(PD$203&amp;ROW())*PD$205</f>
        <v>0</v>
      </c>
      <c r="PE185" s="696" cm="1">
        <f t="array" aca="1" ref="PE185" ca="1">INDIRECT(PE$203&amp;ROW())*PE$205</f>
        <v>0</v>
      </c>
      <c r="PF185" s="696" cm="1">
        <f t="array" aca="1" ref="PF185" ca="1">INDIRECT(PF$203&amp;ROW())*PF$205</f>
        <v>0.66539999999999999</v>
      </c>
      <c r="PG185" s="696" cm="1">
        <f t="array" aca="1" ref="PG185" ca="1">IF(INDIRECT(PG$203&amp;ROW())="-",0,INDIRECT(PG$203&amp;ROW())*PG$205)</f>
        <v>0.17710000000000001</v>
      </c>
      <c r="PH185" s="696" cm="1">
        <f t="array" aca="1" ref="PH185" ca="1">INDIRECT(PH$203&amp;ROW())*PH$205</f>
        <v>0</v>
      </c>
      <c r="PI185" s="696" cm="1">
        <f t="array" aca="1" ref="PI185" ca="1">INDIRECT(PI$203&amp;ROW())*PI$205</f>
        <v>0</v>
      </c>
      <c r="PJ185" s="696" cm="1">
        <f t="array" aca="1" ref="PJ185" ca="1">INDIRECT(PJ$203&amp;ROW())*PJ$205</f>
        <v>0</v>
      </c>
      <c r="PK185" s="696" cm="1">
        <f t="array" aca="1" ref="PK185" ca="1">IF($PJ185=0,0,INDIRECT(PK$203&amp;ROW())*PK$205)</f>
        <v>0</v>
      </c>
      <c r="PL185" s="696" cm="1">
        <f t="array" aca="1" ref="PL185" ca="1">IF($MPE185=0,0,INDIRECT(PL$203&amp;ROW())*PL$205)</f>
        <v>0</v>
      </c>
      <c r="PM185" s="696" cm="1">
        <f t="array" aca="1" ref="PM185" ca="1">IF($MPE185=0,0,INDIRECT(PM$203&amp;ROW())*PM$205)</f>
        <v>0</v>
      </c>
      <c r="PN185" s="696" cm="1">
        <f t="array" aca="1" ref="PN185" ca="1">IF($PJ185=0,0,INDIRECT(PN$203&amp;ROW())*PN$205)</f>
        <v>0</v>
      </c>
      <c r="PO185" s="696" cm="1">
        <f t="array" aca="1" ref="PO185" ca="1">INDIRECT(PO$203&amp;ROW())*PO$205</f>
        <v>0</v>
      </c>
      <c r="PP185" s="696" cm="1">
        <f t="array" aca="1" ref="PP185" ca="1">IF($PO185=0,0,INDIRECT(PP$203&amp;ROW())*PP$205)</f>
        <v>0</v>
      </c>
      <c r="PQ185" s="696" cm="1">
        <f t="array" aca="1" ref="PQ185" ca="1">IF($PO185=0,0,INDIRECT(PQ$203&amp;ROW())*PQ$205)</f>
        <v>0</v>
      </c>
      <c r="PR185" s="696" cm="1">
        <f t="array" aca="1" ref="PR185" ca="1">INDIRECT(PR$203&amp;ROW())*PR$205</f>
        <v>0</v>
      </c>
      <c r="PS185" s="696" cm="1">
        <f t="array" aca="1" ref="PS185" ca="1">INDIRECT(PS$203&amp;ROW())*PS$205</f>
        <v>0</v>
      </c>
      <c r="PT185" s="696" cm="1">
        <f t="array" aca="1" ref="PT185" ca="1">INDIRECT(PT$203&amp;ROW())*PT$205</f>
        <v>0</v>
      </c>
      <c r="PU185" s="696" cm="1">
        <f t="array" aca="1" ref="PU185" ca="1">INDIRECT(PU$203&amp;ROW())*PU$205</f>
        <v>0.58989999999999998</v>
      </c>
      <c r="PV185" s="696" cm="1">
        <f t="array" aca="1" ref="PV185" ca="1">INDIRECT(PV$203&amp;ROW())*PV$205</f>
        <v>0</v>
      </c>
      <c r="PW185" s="696" cm="1">
        <f t="array" aca="1" ref="PW185" ca="1">INDIRECT(PW$203&amp;ROW())*PW$205</f>
        <v>0</v>
      </c>
      <c r="PX185" s="696" cm="1">
        <f t="array" aca="1" ref="PX185" ca="1">INDIRECT(PX$203&amp;ROW())*PX$205</f>
        <v>0</v>
      </c>
      <c r="PY185" s="696" cm="1">
        <f t="array" aca="1" ref="PY185" ca="1">INDIRECT(PY$203&amp;ROW())*PY$205</f>
        <v>0</v>
      </c>
      <c r="PZ185" s="696" cm="1">
        <f t="array" aca="1" ref="PZ185" ca="1">INDIRECT(PZ$203&amp;ROW())*PZ$205</f>
        <v>0</v>
      </c>
      <c r="QA185" s="696" cm="1">
        <f t="array" aca="1" ref="QA185" ca="1">INDIRECT(QA$203&amp;ROW())*QA$205</f>
        <v>0</v>
      </c>
      <c r="QB185" s="696" cm="1">
        <f t="array" aca="1" ref="QB185" ca="1">INDIRECT(QB$203&amp;ROW())*QB$205</f>
        <v>0.79830000000000001</v>
      </c>
      <c r="QC185" s="696" cm="1">
        <f t="array" aca="1" ref="QC185" ca="1">INDIRECT(QC$203&amp;ROW())*QC$205</f>
        <v>0</v>
      </c>
      <c r="QD185" s="696" cm="1">
        <f t="array" aca="1" ref="QD185" ca="1">IF(INDIRECT(QD$203&amp;ROW())="-",0,INDIRECT(QD$203&amp;ROW())*QD$205)</f>
        <v>0.41654403000000001</v>
      </c>
      <c r="QE185" s="696" cm="1">
        <f t="array" aca="1" ref="QE185" ca="1">INDIRECT(QE$203&amp;ROW())*QE$205</f>
        <v>0</v>
      </c>
      <c r="QF185" s="696" cm="1">
        <f t="array" aca="1" ref="QF185" ca="1">INDIRECT(QF$203&amp;ROW())*QF$205</f>
        <v>0</v>
      </c>
      <c r="QG185" s="696" cm="1">
        <f t="array" aca="1" ref="QG185" ca="1">INDIRECT(QG$203&amp;ROW())*QG$205</f>
        <v>0</v>
      </c>
      <c r="QI185" s="606" t="s">
        <v>8949</v>
      </c>
      <c r="QJ185" s="700" t="str">
        <f t="shared" ca="1" si="297"/>
        <v>D</v>
      </c>
      <c r="QK185" s="701">
        <f t="shared" ca="1" si="313"/>
        <v>9.9776176129158747E-2</v>
      </c>
      <c r="QL185" s="705">
        <f t="shared" ca="1" si="370"/>
        <v>0.12117297331692631</v>
      </c>
      <c r="QM185" s="696">
        <f t="shared" ca="1" si="371"/>
        <v>0.19667877576002582</v>
      </c>
      <c r="QN185" s="696">
        <f t="shared" ca="1" si="300"/>
        <v>1.3085928889249102E-2</v>
      </c>
      <c r="QO185" s="697">
        <f t="shared" ca="1" si="301"/>
        <v>6.816702655043376E-2</v>
      </c>
      <c r="QP185" s="696" cm="1">
        <f t="array" aca="1" ref="QP185" ca="1">INDIRECT(QP$203&amp;ROW())*QP$205</f>
        <v>0</v>
      </c>
      <c r="QQ185" s="696" cm="1">
        <f t="array" aca="1" ref="QQ185" ca="1">INDIRECT(QQ$203&amp;ROW())*QQ$205</f>
        <v>0</v>
      </c>
      <c r="QR185" s="696" cm="1">
        <f t="array" aca="1" ref="QR185" ca="1">INDIRECT(QR$203&amp;ROW())*QR$205</f>
        <v>0</v>
      </c>
      <c r="QS185" s="696" cm="1">
        <f t="array" aca="1" ref="QS185" ca="1">INDIRECT(QS$203&amp;ROW())*QS$205</f>
        <v>7.4904536446003561E-2</v>
      </c>
      <c r="QT185" s="696" cm="1">
        <f t="array" aca="1" ref="QT185" ca="1">INDIRECT(QT$203&amp;ROW())*QT$205</f>
        <v>8.7442714716655143E-2</v>
      </c>
      <c r="QU185" s="696" cm="1">
        <f t="array" aca="1" ref="QU185" ca="1">INDIRECT(QU$203&amp;ROW())*QU$205</f>
        <v>0</v>
      </c>
      <c r="QV185" s="696" cm="1">
        <f t="array" aca="1" ref="QV185" ca="1">INDIRECT(QV$203&amp;ROW())*QV$205</f>
        <v>0</v>
      </c>
      <c r="QW185" s="696" cm="1">
        <f t="array" aca="1" ref="QW185" ca="1">INDIRECT(QW$203&amp;ROW())*QW$205</f>
        <v>0</v>
      </c>
      <c r="QX185" s="696" cm="1">
        <f t="array" aca="1" ref="QX185" ca="1">INDIRECT(QX$203&amp;ROW())*QX$205</f>
        <v>0</v>
      </c>
      <c r="QY185" s="696" cm="1">
        <f t="array" aca="1" ref="QY185" ca="1">INDIRECT(QY$203&amp;ROW())*QY$205</f>
        <v>0</v>
      </c>
      <c r="QZ185" s="696" cm="1">
        <f t="array" aca="1" ref="QZ185" ca="1">INDIRECT(QZ$203&amp;ROW())*QZ$205</f>
        <v>0.27613248380770827</v>
      </c>
      <c r="RA185" s="696" cm="1">
        <f t="array" aca="1" ref="RA185" ca="1">INDIRECT(RA$203&amp;ROW())*RA$205</f>
        <v>0</v>
      </c>
      <c r="RB185" s="696" cm="1">
        <f t="array" aca="1" ref="RB185" ca="1">INDIRECT(RB$203&amp;ROW())*RB$205</f>
        <v>0</v>
      </c>
      <c r="RC185" s="696" cm="1">
        <f t="array" aca="1" ref="RC185" ca="1">IF(INDIRECT(RC$203&amp;ROW())="-",0,INDIRECT(RC$203&amp;ROW())*RC$205)</f>
        <v>2.9829512696125011E-2</v>
      </c>
      <c r="RD185" s="696" cm="1">
        <f t="array" aca="1" ref="RD185" ca="1">INDIRECT(RD$203&amp;ROW())*RD$205</f>
        <v>0</v>
      </c>
      <c r="RE185" s="696" cm="1">
        <f t="array" aca="1" ref="RE185" ca="1">IF(INDIRECT(RE$203&amp;ROW())="-",0,INDIRECT(RE$203&amp;ROW())*RE$205)</f>
        <v>1.1170515512687029E-2</v>
      </c>
      <c r="RF185" s="705" cm="1">
        <f t="array" aca="1" ref="RF185" ca="1">INDIRECT(RF$203&amp;ROW())*RF$205</f>
        <v>0</v>
      </c>
      <c r="RG185" s="696" cm="1">
        <f t="array" aca="1" ref="RG185" ca="1">INDIRECT(RG$203&amp;ROW())*RG$205</f>
        <v>0.13825233454180202</v>
      </c>
      <c r="RH185" s="696" cm="1">
        <f t="array" aca="1" ref="RH185" ca="1">INDIRECT(RH$203&amp;ROW())*RH$205</f>
        <v>0</v>
      </c>
      <c r="RI185" s="696" cm="1">
        <f t="array" aca="1" ref="RI185" ca="1">INDIRECT(RI$203&amp;ROW())*RI$205</f>
        <v>0</v>
      </c>
      <c r="RJ185" s="696" cm="1">
        <f t="array" aca="1" ref="RJ185" ca="1">INDIRECT(RJ$203&amp;ROW())*RJ$205</f>
        <v>6.1133616682162308E-2</v>
      </c>
      <c r="RK185" s="696" cm="1">
        <f t="array" aca="1" ref="RK185" ca="1">IF(INDIRECT(RK$203&amp;ROW())="-",0,INDIRECT(RK$203&amp;ROW())*RK$205)</f>
        <v>1.222933161141901E-2</v>
      </c>
      <c r="RL185" s="696" cm="1">
        <f t="array" aca="1" ref="RL185" ca="1">INDIRECT(RL$203&amp;ROW())*RL$205</f>
        <v>0</v>
      </c>
      <c r="RM185" s="696" cm="1">
        <f t="array" aca="1" ref="RM185" ca="1">INDIRECT(RM$203&amp;ROW())*RM$205</f>
        <v>0</v>
      </c>
      <c r="RN185" s="696" cm="1">
        <f t="array" aca="1" ref="RN185" ca="1">INDIRECT(RN$203&amp;ROW())*RN$205</f>
        <v>0</v>
      </c>
      <c r="RO185" s="696" cm="1">
        <f t="array" aca="1" ref="RO185" ca="1">IF($RN185=0,0,INDIRECT(RO$203&amp;ROW())*RO$205)</f>
        <v>0</v>
      </c>
      <c r="RP185" s="696" cm="1">
        <f t="array" aca="1" ref="RP185" ca="1">IF($RN185=0,0,INDIRECT(RP$203&amp;ROW())*RP$205)</f>
        <v>0</v>
      </c>
      <c r="RQ185" s="696" cm="1">
        <f t="array" aca="1" ref="RQ185" ca="1">IF($RN185=0,0,INDIRECT(RQ$203&amp;ROW())*RQ$205)</f>
        <v>0</v>
      </c>
      <c r="RR185" s="696" cm="1">
        <f t="array" aca="1" ref="RR185" ca="1">IF($RN185=0,0,INDIRECT(RR$203&amp;ROW())*RR$205)</f>
        <v>0</v>
      </c>
      <c r="RS185" s="696" cm="1">
        <f t="array" aca="1" ref="RS185" ca="1">INDIRECT(RS$203&amp;ROW())*RS$205</f>
        <v>0</v>
      </c>
      <c r="RT185" s="696" cm="1">
        <f t="array" aca="1" ref="RT185" ca="1">IF($RS185=0,0,INDIRECT(RT$203&amp;ROW())*RT$205)</f>
        <v>0</v>
      </c>
      <c r="RU185" s="696" cm="1">
        <f t="array" aca="1" ref="RU185" ca="1">IF($RS185=0,0,INDIRECT(RU$203&amp;ROW())*RU$205)</f>
        <v>0</v>
      </c>
      <c r="RV185" s="696" cm="1">
        <f t="array" aca="1" ref="RV185" ca="1">INDIRECT(RV$203&amp;ROW())*RV$205</f>
        <v>0</v>
      </c>
      <c r="RW185" s="696" cm="1">
        <f t="array" aca="1" ref="RW185" ca="1">INDIRECT(RW$203&amp;ROW())*RW$205</f>
        <v>0</v>
      </c>
      <c r="RX185" s="696" cm="1">
        <f t="array" aca="1" ref="RX185" ca="1">INDIRECT(RX$203&amp;ROW())*RX$205</f>
        <v>0</v>
      </c>
      <c r="RY185" s="696" cm="1">
        <f t="array" aca="1" ref="RY185" ca="1">INDIRECT(RY$203&amp;ROW())*RY$205</f>
        <v>2.8132231790096798E-2</v>
      </c>
      <c r="RZ185" s="696" cm="1">
        <f t="array" aca="1" ref="RZ185" ca="1">INDIRECT(RZ$203&amp;ROW())*RZ$205</f>
        <v>0</v>
      </c>
      <c r="SA185" s="696" cm="1">
        <f t="array" aca="1" ref="SA185" ca="1">INDIRECT(SA$203&amp;ROW())*SA$205</f>
        <v>0</v>
      </c>
      <c r="SB185" s="696" cm="1">
        <f t="array" aca="1" ref="SB185" ca="1">INDIRECT(SB$203&amp;ROW())*SB$205</f>
        <v>0</v>
      </c>
      <c r="SC185" s="696" cm="1">
        <f t="array" aca="1" ref="SC185" ca="1">INDIRECT(SC$203&amp;ROW())*SC$205</f>
        <v>0</v>
      </c>
      <c r="SD185" s="696" cm="1">
        <f t="array" aca="1" ref="SD185" ca="1">INDIRECT(SD$203&amp;ROW())*SD$205</f>
        <v>0</v>
      </c>
      <c r="SE185" s="696" cm="1">
        <f t="array" aca="1" ref="SE185" ca="1">INDIRECT(SE$203&amp;ROW())*SE$205</f>
        <v>0</v>
      </c>
      <c r="SF185" s="696" cm="1">
        <f t="array" aca="1" ref="SF185" ca="1">INDIRECT(SF$203&amp;ROW())*SF$205</f>
        <v>6.6118883241114992E-2</v>
      </c>
      <c r="SG185" s="696" cm="1">
        <f t="array" aca="1" ref="SG185" ca="1">INDIRECT(SG$203&amp;ROW())*SG$205</f>
        <v>0</v>
      </c>
      <c r="SH185" s="696" cm="1">
        <f t="array" aca="1" ref="SH185" ca="1">IF(INDIRECT(SH$203&amp;ROW())="-",0,INDIRECT(SH$203&amp;ROW())*SH$205)</f>
        <v>5.3368683103810433E-2</v>
      </c>
      <c r="SI185" s="696" cm="1">
        <f t="array" aca="1" ref="SI185" ca="1">INDIRECT(SI$203&amp;ROW())*SI$205</f>
        <v>0</v>
      </c>
      <c r="SJ185" s="696" cm="1">
        <f t="array" aca="1" ref="SJ185" ca="1">INDIRECT(SJ$203&amp;ROW())*SJ$205</f>
        <v>0</v>
      </c>
      <c r="SK185" s="696" cm="1">
        <f t="array" aca="1" ref="SK185" ca="1">INDIRECT(SK$203&amp;ROW())*SK$205</f>
        <v>0</v>
      </c>
      <c r="SN185" s="606" t="s">
        <v>8949</v>
      </c>
      <c r="SO185" s="707" cm="1">
        <f t="array" aca="1" ref="SO185" ca="1">INDIRECT(SO$203&amp;ROW())*SO$205</f>
        <v>0</v>
      </c>
      <c r="SP185" s="707" cm="1">
        <f t="array" aca="1" ref="SP185" ca="1">INDIRECT(SP$203&amp;ROW())*SP$205</f>
        <v>0</v>
      </c>
      <c r="SQ185" s="707" cm="1">
        <f t="array" aca="1" ref="SQ185" ca="1">INDIRECT(SQ$203&amp;ROW())*SQ$205</f>
        <v>0</v>
      </c>
      <c r="SR185" s="707" cm="1">
        <f t="array" aca="1" ref="SR185" ca="1">INDIRECT(SR$203&amp;ROW())*SR$205</f>
        <v>1</v>
      </c>
      <c r="SS185" s="707" cm="1">
        <f t="array" aca="1" ref="SS185" ca="1">INDIRECT(SS$203&amp;ROW())*SS$205</f>
        <v>1</v>
      </c>
      <c r="ST185" s="707" cm="1">
        <f t="array" aca="1" ref="ST185" ca="1">INDIRECT(ST$203&amp;ROW())*ST$205</f>
        <v>0</v>
      </c>
      <c r="SU185" s="707" cm="1">
        <f t="array" aca="1" ref="SU185" ca="1">INDIRECT(SU$203&amp;ROW())*SU$205</f>
        <v>0</v>
      </c>
      <c r="SV185" s="707" cm="1">
        <f t="array" aca="1" ref="SV185" ca="1">INDIRECT(SV$203&amp;ROW())*SV$205</f>
        <v>0</v>
      </c>
      <c r="SW185" s="707" cm="1">
        <f t="array" aca="1" ref="SW185" ca="1">INDIRECT(SW$203&amp;ROW())*SW$205</f>
        <v>0</v>
      </c>
      <c r="SX185" s="707" cm="1">
        <f t="array" aca="1" ref="SX185" ca="1">INDIRECT(SX$203&amp;ROW())*SX$205</f>
        <v>0</v>
      </c>
      <c r="SY185" s="707" cm="1">
        <f t="array" aca="1" ref="SY185" ca="1">INDIRECT(SY$203&amp;ROW())*SY$205</f>
        <v>3</v>
      </c>
      <c r="SZ185" s="707" cm="1">
        <f t="array" aca="1" ref="SZ185" ca="1">INDIRECT(SZ$203&amp;ROW())*SZ$205</f>
        <v>0</v>
      </c>
      <c r="TA185" s="707" cm="1">
        <f t="array" aca="1" ref="TA185" ca="1">INDIRECT(TA$203&amp;ROW())*TA$205</f>
        <v>0</v>
      </c>
      <c r="TB185" s="696" cm="1">
        <f t="array" aca="1" ref="TB185" ca="1">IF(INDIRECT(TB$203&amp;ROW())="-",0,INDIRECT(TB$203&amp;ROW())*TB$205)</f>
        <v>0.35549999999999998</v>
      </c>
      <c r="TC185" s="707" cm="1">
        <f t="array" aca="1" ref="TC185" ca="1">INDIRECT(TC$203&amp;ROW())*TC$205</f>
        <v>0</v>
      </c>
      <c r="TD185" s="696" cm="1">
        <f t="array" aca="1" ref="TD185" ca="1">IF(INDIRECT(TD$203&amp;ROW())="-",0,INDIRECT(TD$203&amp;ROW())*TD$205)</f>
        <v>0.17649999999999999</v>
      </c>
      <c r="TE185" s="732" cm="1">
        <f t="array" aca="1" ref="TE185" ca="1">INDIRECT(TE$203&amp;ROW())*TE$205</f>
        <v>0</v>
      </c>
      <c r="TF185" s="707" cm="1">
        <f t="array" aca="1" ref="TF185" ca="1">INDIRECT(TF$203&amp;ROW())*TF$205</f>
        <v>1</v>
      </c>
      <c r="TG185" s="707" cm="1">
        <f t="array" aca="1" ref="TG185" ca="1">INDIRECT(TG$203&amp;ROW())*TG$205</f>
        <v>0</v>
      </c>
      <c r="TH185" s="707" cm="1">
        <f t="array" aca="1" ref="TH185" ca="1">INDIRECT(TH$203&amp;ROW())*TH$205</f>
        <v>0</v>
      </c>
      <c r="TI185" s="707" cm="1">
        <f t="array" aca="1" ref="TI185" ca="1">INDIRECT(TI$203&amp;ROW())*TI$205</f>
        <v>1</v>
      </c>
      <c r="TJ185" s="696" cm="1">
        <f t="array" aca="1" ref="TJ185" ca="1">IF(INDIRECT(TJ$203&amp;ROW())="-",0,INDIRECT(TJ$203&amp;ROW())*TJ$205)</f>
        <v>0.2024</v>
      </c>
      <c r="TK185" s="707" cm="1">
        <f t="array" aca="1" ref="TK185" ca="1">INDIRECT(TK$203&amp;ROW())*TK$205</f>
        <v>0</v>
      </c>
      <c r="TL185" s="707" cm="1">
        <f t="array" aca="1" ref="TL185" ca="1">INDIRECT(TL$203&amp;ROW())*TL$205</f>
        <v>0</v>
      </c>
      <c r="TM185" s="707" cm="1">
        <f t="array" aca="1" ref="TM185" ca="1">INDIRECT(TM$203&amp;ROW())*TM$205</f>
        <v>0</v>
      </c>
      <c r="TN185" s="707" cm="1">
        <f t="array" aca="1" ref="TN185" ca="1">IF($TM185=0,0,INDIRECT(TN$203&amp;ROW())*TN$205)</f>
        <v>0</v>
      </c>
      <c r="TO185" s="707" cm="1">
        <f t="array" aca="1" ref="TO185" ca="1">IF($TM185=0,0,INDIRECT(TO$203&amp;ROW())*TO$205)</f>
        <v>0</v>
      </c>
      <c r="TP185" s="707" cm="1">
        <f t="array" aca="1" ref="TP185" ca="1">IF($TM185=0,0,INDIRECT(TP$203&amp;ROW())*TP$205)</f>
        <v>0</v>
      </c>
      <c r="TQ185" s="707" cm="1">
        <f t="array" aca="1" ref="TQ185" ca="1">IF($TM185=0,0,INDIRECT(TQ$203&amp;ROW())*TQ$205)</f>
        <v>0</v>
      </c>
      <c r="TR185" s="707" cm="1">
        <f t="array" aca="1" ref="TR185" ca="1">INDIRECT(TR$203&amp;ROW())*TR$205</f>
        <v>0</v>
      </c>
      <c r="TS185" s="707" cm="1">
        <f t="array" aca="1" ref="TS185" ca="1">IF($TR185=0,0,INDIRECT(TS$203&amp;ROW())*TS$205)</f>
        <v>0</v>
      </c>
      <c r="TT185" s="707" cm="1">
        <f t="array" aca="1" ref="TT185" ca="1">IF($TR185=0,0,INDIRECT(TT$203&amp;ROW())*TT$205)</f>
        <v>0</v>
      </c>
      <c r="TU185" s="707" cm="1">
        <f t="array" aca="1" ref="TU185" ca="1">INDIRECT(TU$203&amp;ROW())*TU$205</f>
        <v>0</v>
      </c>
      <c r="TV185" s="707" cm="1">
        <f t="array" aca="1" ref="TV185" ca="1">INDIRECT(TV$203&amp;ROW())*TV$205</f>
        <v>0</v>
      </c>
      <c r="TW185" s="707" cm="1">
        <f t="array" aca="1" ref="TW185" ca="1">INDIRECT(TW$203&amp;ROW())*TW$205</f>
        <v>0</v>
      </c>
      <c r="TX185" s="707" cm="1">
        <f t="array" aca="1" ref="TX185" ca="1">INDIRECT(TX$203&amp;ROW())*TX$205</f>
        <v>1</v>
      </c>
      <c r="TY185" s="707" cm="1">
        <f t="array" aca="1" ref="TY185" ca="1">INDIRECT(TY$203&amp;ROW())*TY$205</f>
        <v>0</v>
      </c>
      <c r="TZ185" s="707" cm="1">
        <f t="array" aca="1" ref="TZ185" ca="1">INDIRECT(TZ$203&amp;ROW())*TZ$205</f>
        <v>0</v>
      </c>
      <c r="UA185" s="707" cm="1">
        <f t="array" aca="1" ref="UA185" ca="1">INDIRECT(UA$203&amp;ROW())*UA$205</f>
        <v>0</v>
      </c>
      <c r="UB185" s="707" cm="1">
        <f t="array" aca="1" ref="UB185" ca="1">INDIRECT(UB$203&amp;ROW())*UB$205</f>
        <v>0</v>
      </c>
      <c r="UC185" s="707" cm="1">
        <f t="array" aca="1" ref="UC185" ca="1">INDIRECT(UC$203&amp;ROW())*UC$205</f>
        <v>0</v>
      </c>
      <c r="UD185" s="707" cm="1">
        <f t="array" aca="1" ref="UD185" ca="1">INDIRECT(UD$203&amp;ROW())*UD$205</f>
        <v>0</v>
      </c>
      <c r="UE185" s="707" cm="1">
        <f t="array" aca="1" ref="UE185" ca="1">INDIRECT(UE$203&amp;ROW())*UE$205</f>
        <v>1</v>
      </c>
      <c r="UF185" s="707" cm="1">
        <f t="array" aca="1" ref="UF185" ca="1">INDIRECT(UF$203&amp;ROW())*UF$205</f>
        <v>0</v>
      </c>
      <c r="UG185" s="696" cm="1">
        <f t="array" aca="1" ref="UG185" ca="1">IF(INDIRECT(UG$203&amp;ROW())="-",0,INDIRECT(UG$203&amp;ROW())*UG$205)</f>
        <v>0.67830000000000001</v>
      </c>
      <c r="UH185" s="707" cm="1">
        <f t="array" aca="1" ref="UH185" ca="1">INDIRECT(UH$203&amp;ROW())*UH$205</f>
        <v>0</v>
      </c>
      <c r="UI185" s="707" cm="1">
        <f t="array" aca="1" ref="UI185" ca="1">INDIRECT(UI$203&amp;ROW())*UI$205</f>
        <v>0</v>
      </c>
      <c r="UJ185" s="707" cm="1">
        <f t="array" aca="1" ref="UJ185" ca="1">INDIRECT(UJ$203&amp;ROW())*UJ$205</f>
        <v>0</v>
      </c>
      <c r="UM185" s="606" t="s">
        <v>8949</v>
      </c>
      <c r="UN185" s="616">
        <f t="shared" ca="1" si="389"/>
        <v>-0.97111609266078391</v>
      </c>
      <c r="UO185" s="616">
        <f t="shared" ca="1" si="389"/>
        <v>-0.6225347970107441</v>
      </c>
      <c r="UP185" s="616">
        <f t="shared" ca="1" si="389"/>
        <v>-0.88618201963763954</v>
      </c>
      <c r="UQ185" s="616">
        <f t="shared" ca="1" si="389"/>
        <v>-3.2291460290594443</v>
      </c>
      <c r="UR185" s="616">
        <f t="shared" ca="1" si="389"/>
        <v>-0.80643931126992341</v>
      </c>
      <c r="US185" s="616">
        <f t="shared" ca="1" si="389"/>
        <v>-2.5790572453345928</v>
      </c>
      <c r="UT185" s="616">
        <f t="shared" ca="1" si="389"/>
        <v>-3.3391171947782863</v>
      </c>
      <c r="UU185" s="616">
        <f t="shared" ca="1" si="389"/>
        <v>-2.7006681232545957</v>
      </c>
      <c r="UV185" s="616">
        <f t="shared" ca="1" si="389"/>
        <v>-2.9818796741717466</v>
      </c>
      <c r="UW185" s="616">
        <f t="shared" ca="1" si="389"/>
        <v>-2.1021242737767571</v>
      </c>
      <c r="UX185" s="616">
        <f t="shared" ca="1" si="388"/>
        <v>0.28247365722383649</v>
      </c>
      <c r="UY185" s="616">
        <f t="shared" ca="1" si="388"/>
        <v>-0.67270887390575207</v>
      </c>
      <c r="UZ185" s="616">
        <f t="shared" ca="1" si="388"/>
        <v>-0.80238258590915801</v>
      </c>
      <c r="VA185" s="616">
        <f t="shared" ca="1" si="388"/>
        <v>-0.73586981879255098</v>
      </c>
      <c r="VB185" s="616">
        <f t="shared" ca="1" si="388"/>
        <v>-0.76400504167427041</v>
      </c>
      <c r="VC185" s="616">
        <f t="shared" ca="1" si="388"/>
        <v>-1.5426181214167267</v>
      </c>
      <c r="VD185" s="616">
        <f t="shared" ca="1" si="375"/>
        <v>-1.5772186114663853</v>
      </c>
      <c r="VE185" s="616">
        <f t="shared" ca="1" si="375"/>
        <v>-1.5404904907201931</v>
      </c>
      <c r="VF185" s="616">
        <f t="shared" ca="1" si="375"/>
        <v>-1.7012503523278015</v>
      </c>
      <c r="VG185" s="616">
        <f t="shared" ca="1" si="375"/>
        <v>-0.89462372206681784</v>
      </c>
      <c r="VH185" s="616">
        <f t="shared" ca="1" si="375"/>
        <v>-1.7099161788596748</v>
      </c>
      <c r="VI185" s="616">
        <f t="shared" ca="1" si="375"/>
        <v>-1.4072998067863889</v>
      </c>
      <c r="VJ185" s="616">
        <f t="shared" ref="VJ185:VR200" ca="1" si="390">(TK185-VJ$203)/VJ$204</f>
        <v>-0.90132677458943244</v>
      </c>
      <c r="VK185" s="616">
        <f t="shared" ca="1" si="390"/>
        <v>-1.8355388391984859</v>
      </c>
      <c r="VL185" s="616">
        <f t="shared" ca="1" si="390"/>
        <v>-0.83864555511817418</v>
      </c>
      <c r="VM185" s="616">
        <f t="shared" ca="1" si="390"/>
        <v>-0.57201237404204519</v>
      </c>
      <c r="VN185" s="616">
        <f t="shared" ca="1" si="390"/>
        <v>-0.62639799545694341</v>
      </c>
      <c r="VO185" s="616">
        <f t="shared" ca="1" si="390"/>
        <v>-0.42150866262694142</v>
      </c>
      <c r="VP185" s="616">
        <f t="shared" ca="1" si="390"/>
        <v>-0.46221149066820022</v>
      </c>
      <c r="VQ185" s="616">
        <f t="shared" ca="1" si="390"/>
        <v>-0.77889442244162177</v>
      </c>
      <c r="VR185" s="616">
        <f t="shared" ca="1" si="390"/>
        <v>-0.64202286734458469</v>
      </c>
      <c r="VS185" s="616">
        <f t="shared" ca="1" si="387"/>
        <v>-0.40481357988865657</v>
      </c>
      <c r="VT185" s="616">
        <f t="shared" ca="1" si="387"/>
        <v>-0.3878135405833677</v>
      </c>
      <c r="VU185" s="616">
        <f t="shared" ca="1" si="387"/>
        <v>-0.82130507758946303</v>
      </c>
      <c r="VV185" s="616">
        <f t="shared" ca="1" si="387"/>
        <v>-0.64337789451099625</v>
      </c>
      <c r="VW185" s="616">
        <f t="shared" ca="1" si="387"/>
        <v>-1.292348529253206</v>
      </c>
      <c r="VX185" s="616">
        <f t="shared" ca="1" si="386"/>
        <v>-0.78524029103755877</v>
      </c>
      <c r="VY185" s="616">
        <f t="shared" ca="1" si="386"/>
        <v>-1.477844244223653</v>
      </c>
      <c r="VZ185" s="616">
        <f t="shared" ca="1" si="386"/>
        <v>-1.5555141459162816</v>
      </c>
      <c r="WA185" s="616">
        <f t="shared" ca="1" si="386"/>
        <v>-1.1483025824394326</v>
      </c>
      <c r="WB185" s="616">
        <f t="shared" ca="1" si="386"/>
        <v>-2.9757436894078269</v>
      </c>
      <c r="WC185" s="616">
        <f t="shared" ca="1" si="386"/>
        <v>-2.0807149803312397</v>
      </c>
      <c r="WD185" s="616">
        <f t="shared" ca="1" si="347"/>
        <v>-0.51586207793649097</v>
      </c>
      <c r="WE185" s="616">
        <f t="shared" ca="1" si="347"/>
        <v>-1.7097470492691516</v>
      </c>
      <c r="WF185" s="616">
        <f t="shared" ca="1" si="347"/>
        <v>-4.9846896548161206E-2</v>
      </c>
      <c r="WG185" s="616">
        <f t="shared" ca="1" si="347"/>
        <v>-1.008197359876486</v>
      </c>
      <c r="WH185" s="616">
        <f t="shared" ca="1" si="347"/>
        <v>-1.0816125322340113</v>
      </c>
      <c r="WI185" s="627">
        <f t="shared" ca="1" si="347"/>
        <v>-0.9831420375936909</v>
      </c>
      <c r="WL185" s="606" t="s">
        <v>8949</v>
      </c>
      <c r="WM185" s="700" t="str">
        <f t="shared" ca="1" si="321"/>
        <v>D</v>
      </c>
      <c r="WN185" s="479">
        <f t="shared" ca="1" si="322"/>
        <v>0.11264996792300266</v>
      </c>
      <c r="WO185" s="495">
        <f t="shared" ca="1" si="372"/>
        <v>0.14231464359555573</v>
      </c>
      <c r="WP185" s="458">
        <f t="shared" ca="1" si="372"/>
        <v>0.17973713081903489</v>
      </c>
      <c r="WQ185" s="458">
        <f t="shared" ca="1" si="372"/>
        <v>3.5984557565818281E-2</v>
      </c>
      <c r="WR185" s="459">
        <f t="shared" ca="1" si="372"/>
        <v>9.2563539711601694E-2</v>
      </c>
      <c r="WS185" s="495">
        <f t="shared" ca="1" si="323"/>
        <v>-1.4258612554872416</v>
      </c>
      <c r="WT185" s="458">
        <f t="shared" ca="1" si="324"/>
        <v>-1.5055129867691708</v>
      </c>
      <c r="WU185" s="458">
        <f t="shared" ca="1" si="325"/>
        <v>-0.81945269949445498</v>
      </c>
      <c r="WV185" s="459">
        <f t="shared" ca="1" si="326"/>
        <v>-1.0633621491255676</v>
      </c>
      <c r="WW185" s="484">
        <f t="shared" ca="1" si="352"/>
        <v>-0.7262006140917342</v>
      </c>
      <c r="WX185" s="484">
        <f t="shared" ca="1" si="352"/>
        <v>-0.37545073607717977</v>
      </c>
      <c r="WY185" s="484">
        <f t="shared" ca="1" si="352"/>
        <v>-0.64522912849816527</v>
      </c>
      <c r="WZ185" s="484">
        <f t="shared" ca="1" si="352"/>
        <v>-1.1615238266526822</v>
      </c>
      <c r="XA185" s="484">
        <f t="shared" ca="1" si="352"/>
        <v>-0.42555802455713854</v>
      </c>
      <c r="XB185" s="484">
        <f t="shared" ca="1" si="352"/>
        <v>-1.3625159427102653</v>
      </c>
      <c r="XC185" s="484">
        <f t="shared" ca="1" si="352"/>
        <v>-1.574059845618484</v>
      </c>
      <c r="XD185" s="484">
        <f t="shared" ca="1" si="348"/>
        <v>-1.3851726804172821</v>
      </c>
      <c r="XE185" s="484">
        <f t="shared" ca="1" si="348"/>
        <v>-1.4638047320509104</v>
      </c>
      <c r="XF185" s="484">
        <f t="shared" ca="1" si="348"/>
        <v>-1.3527169701753432</v>
      </c>
      <c r="XG185" s="484">
        <f t="shared" ref="XG185:XS200" ca="1" si="391">(UX185*XG$205)</f>
        <v>0.1145148206385433</v>
      </c>
      <c r="XH185" s="484">
        <f t="shared" ca="1" si="391"/>
        <v>-0.33958343954762366</v>
      </c>
      <c r="XI185" s="484">
        <f t="shared" ca="1" si="391"/>
        <v>-0.56078518929191046</v>
      </c>
      <c r="XJ185" s="484">
        <f t="shared" ca="1" si="391"/>
        <v>-0.52224681039707344</v>
      </c>
      <c r="XK185" s="484">
        <f t="shared" ca="1" si="391"/>
        <v>-0.54267278110123429</v>
      </c>
      <c r="XL185" s="484">
        <f t="shared" ca="1" si="391"/>
        <v>-1.3627488484595363</v>
      </c>
      <c r="XM185" s="484">
        <f t="shared" ca="1" si="391"/>
        <v>-1.1895382767679479</v>
      </c>
      <c r="XN185" s="484">
        <f t="shared" ca="1" si="391"/>
        <v>-1.0741840191791907</v>
      </c>
      <c r="XO185" s="484">
        <f t="shared" ca="1" si="391"/>
        <v>-1.2490580086790719</v>
      </c>
      <c r="XP185" s="484">
        <f t="shared" ca="1" si="391"/>
        <v>-0.57255918212276347</v>
      </c>
      <c r="XQ185" s="484">
        <f t="shared" ca="1" si="391"/>
        <v>-1.1377782254132276</v>
      </c>
      <c r="XR185" s="484">
        <f t="shared" ca="1" si="391"/>
        <v>-1.2313873309380903</v>
      </c>
      <c r="XS185" s="484">
        <f t="shared" ca="1" si="391"/>
        <v>-0.55611861992167977</v>
      </c>
      <c r="XT185" s="484">
        <f t="shared" ca="1" si="384"/>
        <v>-1.1147227370452404</v>
      </c>
      <c r="XU185" s="484">
        <f t="shared" ca="1" si="382"/>
        <v>-0.63720289277878872</v>
      </c>
      <c r="XV185" s="484">
        <f t="shared" ca="1" si="382"/>
        <v>-0.30179372854458303</v>
      </c>
      <c r="XW185" s="484">
        <f t="shared" ca="1" si="382"/>
        <v>-0.40427726626791127</v>
      </c>
      <c r="XX185" s="484">
        <f t="shared" ca="1" si="382"/>
        <v>-0.20379943838012618</v>
      </c>
      <c r="XY185" s="484">
        <f t="shared" ca="1" si="382"/>
        <v>-0.24303080179333969</v>
      </c>
      <c r="XZ185" s="484">
        <f t="shared" ca="1" si="382"/>
        <v>-0.56968338057380219</v>
      </c>
      <c r="YA185" s="484">
        <f t="shared" ca="1" si="382"/>
        <v>-0.43779539324227229</v>
      </c>
      <c r="YB185" s="484">
        <f t="shared" ca="1" si="358"/>
        <v>-0.21272953623148902</v>
      </c>
      <c r="YC185" s="484">
        <f t="shared" ca="1" si="359"/>
        <v>-0.17304240180829866</v>
      </c>
      <c r="YD185" s="484">
        <f t="shared" ca="1" si="360"/>
        <v>-0.6068623218308542</v>
      </c>
      <c r="YE185" s="484">
        <f t="shared" ca="1" si="361"/>
        <v>-0.46342509741627064</v>
      </c>
      <c r="YF185" s="484">
        <f t="shared" ca="1" si="362"/>
        <v>-0.76235639740646621</v>
      </c>
      <c r="YG185" s="484">
        <f t="shared" ca="1" si="354"/>
        <v>-0.54699838673676349</v>
      </c>
      <c r="YH185" s="484">
        <f t="shared" ca="1" si="354"/>
        <v>-0.78754319774678472</v>
      </c>
      <c r="YI185" s="484">
        <f t="shared" ca="1" si="354"/>
        <v>-0.91106463526316606</v>
      </c>
      <c r="YJ185" s="484">
        <f t="shared" ca="1" si="354"/>
        <v>-0.6812879221613154</v>
      </c>
      <c r="YK185" s="484">
        <f t="shared" ca="1" si="354"/>
        <v>-0.51867212506378424</v>
      </c>
      <c r="YL185" s="484">
        <f t="shared" ca="1" si="354"/>
        <v>-0.65875436277287047</v>
      </c>
      <c r="YM185" s="484">
        <f t="shared" ca="1" si="354"/>
        <v>-0.41181269681670074</v>
      </c>
      <c r="YN185" s="484">
        <f t="shared" ca="1" si="354"/>
        <v>-1.2190496461289051</v>
      </c>
      <c r="YO185" s="484">
        <f t="shared" ca="1" si="354"/>
        <v>-3.0610979170225795E-2</v>
      </c>
      <c r="YP185" s="484">
        <f t="shared" ca="1" si="354"/>
        <v>-0.53716755334219179</v>
      </c>
      <c r="YQ185" s="484">
        <f t="shared" ca="1" si="354"/>
        <v>-0.78352011835031787</v>
      </c>
      <c r="YR185" s="484">
        <f t="shared" ca="1" si="354"/>
        <v>-0.73715989978774943</v>
      </c>
      <c r="YU185" s="606" t="s">
        <v>8949</v>
      </c>
      <c r="YV185" s="700" t="str">
        <f t="shared" ca="1" si="304"/>
        <v>D</v>
      </c>
      <c r="YW185" s="479">
        <f t="shared" ca="1" si="327"/>
        <v>0.10393481500081546</v>
      </c>
      <c r="YX185" s="495">
        <f t="shared" ca="1" si="373"/>
        <v>0.15488454937891488</v>
      </c>
      <c r="YY185" s="458">
        <f t="shared" ca="1" si="373"/>
        <v>0.21738698226187236</v>
      </c>
      <c r="YZ185" s="458">
        <f t="shared" ca="1" si="373"/>
        <v>2.0747084745429058E-2</v>
      </c>
      <c r="ZA185" s="459">
        <f t="shared" ca="1" si="373"/>
        <v>2.2720643617045507E-2</v>
      </c>
      <c r="ZB185" s="495">
        <f t="shared" ca="1" si="328"/>
        <v>-1.8388439945021222</v>
      </c>
      <c r="ZC185" s="458">
        <f t="shared" ca="1" si="329"/>
        <v>-1.4246724630188217</v>
      </c>
      <c r="ZD185" s="458">
        <f t="shared" ca="1" si="330"/>
        <v>-0.6939921571522969</v>
      </c>
      <c r="ZE185" s="459">
        <f t="shared" ca="1" si="331"/>
        <v>-1.5904607581910646</v>
      </c>
      <c r="ZF185" s="484">
        <f t="shared" ca="1" si="355"/>
        <v>-3.2485432480444082E-2</v>
      </c>
      <c r="ZG185" s="484">
        <f t="shared" ca="1" si="355"/>
        <v>-7.9385408814590788E-2</v>
      </c>
      <c r="ZH185" s="484">
        <f t="shared" ca="1" si="355"/>
        <v>-6.6861590023482048E-2</v>
      </c>
      <c r="ZI185" s="484">
        <f t="shared" ca="1" si="355"/>
        <v>-0.24187768642315083</v>
      </c>
      <c r="ZJ185" s="484">
        <f t="shared" ca="1" si="355"/>
        <v>-7.0517242631671764E-2</v>
      </c>
      <c r="ZK185" s="484">
        <f t="shared" ca="1" si="355"/>
        <v>-0.45846359133667092</v>
      </c>
      <c r="ZL185" s="484">
        <f t="shared" ca="1" si="355"/>
        <v>-0.26844088558371526</v>
      </c>
      <c r="ZM185" s="484">
        <f t="shared" ca="1" si="350"/>
        <v>-0.47801300388528062</v>
      </c>
      <c r="ZN185" s="484">
        <f t="shared" ca="1" si="350"/>
        <v>-0.60274616835421135</v>
      </c>
      <c r="ZO185" s="484">
        <f t="shared" ca="1" si="350"/>
        <v>-9.4877609903830637E-2</v>
      </c>
      <c r="ZP185" s="484">
        <f t="shared" ref="ZP185:AAB200" ca="1" si="392">(UX185*ZP$205)</f>
        <v>2.6000050859821721E-2</v>
      </c>
      <c r="ZQ185" s="484">
        <f t="shared" ca="1" si="392"/>
        <v>-1.1497069191506403E-2</v>
      </c>
      <c r="ZR185" s="484">
        <f t="shared" ca="1" si="392"/>
        <v>-4.5981105838852197E-2</v>
      </c>
      <c r="ZS185" s="484">
        <f t="shared" ca="1" si="392"/>
        <v>-6.1745817446884982E-2</v>
      </c>
      <c r="ZT185" s="484">
        <f t="shared" ca="1" si="392"/>
        <v>-2.7291061507312073E-2</v>
      </c>
      <c r="ZU185" s="484">
        <f t="shared" ca="1" si="392"/>
        <v>-9.7630819577550543E-2</v>
      </c>
      <c r="ZV185" s="484">
        <f t="shared" ca="1" si="392"/>
        <v>-8.3701405664608222E-2</v>
      </c>
      <c r="ZW185" s="484">
        <f t="shared" ca="1" si="392"/>
        <v>-0.21297640668151291</v>
      </c>
      <c r="ZX185" s="484">
        <f t="shared" ca="1" si="392"/>
        <v>-4.9666031249752343E-2</v>
      </c>
      <c r="ZY185" s="484">
        <f t="shared" ca="1" si="392"/>
        <v>-9.6348193705378546E-2</v>
      </c>
      <c r="ZZ185" s="484">
        <f t="shared" ca="1" si="392"/>
        <v>-0.10453336023703505</v>
      </c>
      <c r="AAA185" s="484">
        <f t="shared" ca="1" si="392"/>
        <v>-8.5031304416386622E-2</v>
      </c>
      <c r="AAB185" s="484">
        <f t="shared" ca="1" si="392"/>
        <v>-0.10150745433592355</v>
      </c>
      <c r="AAC185" s="484">
        <f t="shared" ca="1" si="385"/>
        <v>-2.7521574428998372E-2</v>
      </c>
      <c r="AAD185" s="484">
        <f t="shared" ca="1" si="383"/>
        <v>-7.8682240113631882E-2</v>
      </c>
      <c r="AAE185" s="484">
        <f t="shared" ca="1" si="383"/>
        <v>-4.0219644611828483E-2</v>
      </c>
      <c r="AAF185" s="484">
        <f t="shared" ca="1" si="383"/>
        <v>-6.120902348854227E-2</v>
      </c>
      <c r="AAG185" s="484">
        <f t="shared" ca="1" si="383"/>
        <v>-4.3018323338477257E-2</v>
      </c>
      <c r="AAH185" s="484">
        <f t="shared" ca="1" si="383"/>
        <v>-3.8008707897835295E-2</v>
      </c>
      <c r="AAI185" s="484">
        <f t="shared" ca="1" si="383"/>
        <v>-6.0338538063910964E-2</v>
      </c>
      <c r="AAJ185" s="484">
        <f t="shared" ca="1" si="383"/>
        <v>-5.2025335368730337E-2</v>
      </c>
      <c r="AAK185" s="484">
        <f t="shared" ca="1" si="363"/>
        <v>-3.3183772310049216E-2</v>
      </c>
      <c r="AAL185" s="484">
        <f t="shared" ca="1" si="364"/>
        <v>-1.741238539122681E-2</v>
      </c>
      <c r="AAM185" s="484">
        <f t="shared" ca="1" si="365"/>
        <v>-2.189532836791554E-2</v>
      </c>
      <c r="AAN185" s="484">
        <f t="shared" ca="1" si="366"/>
        <v>-6.1359063816095079E-2</v>
      </c>
      <c r="AAO185" s="484">
        <f t="shared" ca="1" si="367"/>
        <v>-3.6356648378541884E-2</v>
      </c>
      <c r="AAP185" s="484">
        <f t="shared" ca="1" si="357"/>
        <v>-2.8906649957960041E-2</v>
      </c>
      <c r="AAQ185" s="484">
        <f t="shared" ca="1" si="357"/>
        <v>-0.15117325855892658</v>
      </c>
      <c r="AAR185" s="484">
        <f t="shared" ca="1" si="357"/>
        <v>-3.6651122693945694E-2</v>
      </c>
      <c r="AAS185" s="484">
        <f t="shared" ca="1" si="357"/>
        <v>-3.1171595822786675E-2</v>
      </c>
      <c r="AAT185" s="484">
        <f t="shared" ca="1" si="357"/>
        <v>-0.91444421632113237</v>
      </c>
      <c r="AAU185" s="484">
        <f t="shared" ca="1" si="357"/>
        <v>-0.53799345446025815</v>
      </c>
      <c r="AAV185" s="484">
        <f t="shared" ca="1" si="357"/>
        <v>-3.4108224499601811E-2</v>
      </c>
      <c r="AAW185" s="484">
        <f t="shared" ca="1" si="357"/>
        <v>-6.3917050252045346E-2</v>
      </c>
      <c r="AAX185" s="484">
        <f t="shared" ca="1" si="357"/>
        <v>-3.9219566940693461E-3</v>
      </c>
      <c r="AAY185" s="484">
        <f t="shared" ca="1" si="357"/>
        <v>-0.12312049482031152</v>
      </c>
      <c r="AAZ185" s="484">
        <f t="shared" ca="1" si="357"/>
        <v>-0.11856365915979221</v>
      </c>
      <c r="ABA185" s="484">
        <f t="shared" ca="1" si="357"/>
        <v>-0.10451532592333997</v>
      </c>
    </row>
    <row r="186" spans="1:729" ht="15" customHeight="1" x14ac:dyDescent="0.35">
      <c r="A186" s="498">
        <v>184</v>
      </c>
      <c r="B186" s="628"/>
      <c r="C186" s="606" t="s">
        <v>8965</v>
      </c>
      <c r="D186" s="629">
        <v>798</v>
      </c>
      <c r="E186" s="630" t="s">
        <v>8966</v>
      </c>
      <c r="F186" s="631" t="s">
        <v>1240</v>
      </c>
      <c r="G186" s="632">
        <v>11.792</v>
      </c>
      <c r="H186" s="504">
        <v>65.482019026402355</v>
      </c>
      <c r="I186" s="505">
        <v>5620</v>
      </c>
      <c r="J186" s="539" t="s">
        <v>8967</v>
      </c>
      <c r="K186" s="469">
        <v>0</v>
      </c>
      <c r="L186" s="950" t="s">
        <v>1188</v>
      </c>
      <c r="M186" s="817">
        <v>151</v>
      </c>
      <c r="N186" s="818">
        <v>0.4209</v>
      </c>
      <c r="O186" s="819">
        <v>0.3</v>
      </c>
      <c r="P186" s="820">
        <v>0.28070000000000001</v>
      </c>
      <c r="Q186" s="821">
        <v>0.68210000000000004</v>
      </c>
      <c r="R186" s="818">
        <v>0.35709999999999997</v>
      </c>
      <c r="S186" s="822">
        <v>0.37790000000000001</v>
      </c>
      <c r="T186" s="822">
        <v>0.22220000000000001</v>
      </c>
      <c r="U186" s="822">
        <v>2.1739999999999999E-2</v>
      </c>
      <c r="V186" s="822">
        <v>3.9399999999999998E-2</v>
      </c>
      <c r="W186" s="875" t="s">
        <v>1188</v>
      </c>
      <c r="X186" s="875" t="s">
        <v>1188</v>
      </c>
      <c r="Y186" s="517" t="s">
        <v>1188</v>
      </c>
      <c r="Z186" s="517">
        <v>0</v>
      </c>
      <c r="AA186" s="875" t="s">
        <v>1188</v>
      </c>
      <c r="AB186" s="903" t="s">
        <v>1188</v>
      </c>
      <c r="AC186" s="369">
        <v>0</v>
      </c>
      <c r="AD186" s="431" t="s">
        <v>1188</v>
      </c>
      <c r="AE186" s="817">
        <v>0</v>
      </c>
      <c r="AF186" s="634" t="s">
        <v>1188</v>
      </c>
      <c r="AG186" s="635" t="s">
        <v>1188</v>
      </c>
      <c r="AH186" s="636" t="s">
        <v>1188</v>
      </c>
      <c r="AI186" s="636" t="s">
        <v>1188</v>
      </c>
      <c r="AJ186" s="636" t="s">
        <v>1188</v>
      </c>
      <c r="AK186" s="637" t="s">
        <v>1188</v>
      </c>
      <c r="AL186" s="765" t="s">
        <v>1188</v>
      </c>
      <c r="AM186" s="639" t="s">
        <v>1188</v>
      </c>
      <c r="AN186" s="636" t="s">
        <v>1188</v>
      </c>
      <c r="AO186" s="636" t="s">
        <v>1188</v>
      </c>
      <c r="AP186" s="636" t="s">
        <v>1188</v>
      </c>
      <c r="AQ186" s="636" t="s">
        <v>1188</v>
      </c>
      <c r="AR186" s="636" t="s">
        <v>1188</v>
      </c>
      <c r="AS186" s="636" t="s">
        <v>1188</v>
      </c>
      <c r="AT186" s="636" t="s">
        <v>1188</v>
      </c>
      <c r="AU186" s="640" t="s">
        <v>1188</v>
      </c>
      <c r="AV186" s="785" t="s">
        <v>8968</v>
      </c>
      <c r="AW186" s="642" t="s">
        <v>4144</v>
      </c>
      <c r="AX186" s="643">
        <v>0</v>
      </c>
      <c r="AY186" s="811" t="s">
        <v>1188</v>
      </c>
      <c r="AZ186" s="645">
        <v>1</v>
      </c>
      <c r="BA186" s="603" t="s">
        <v>8969</v>
      </c>
      <c r="BB186" s="631" t="s">
        <v>3153</v>
      </c>
      <c r="BC186" s="646" t="s">
        <v>3154</v>
      </c>
      <c r="BD186" s="631" t="s">
        <v>1195</v>
      </c>
      <c r="BE186" s="631" t="s">
        <v>1196</v>
      </c>
      <c r="BF186" s="631">
        <v>3</v>
      </c>
      <c r="BG186" s="631">
        <v>1999</v>
      </c>
      <c r="BH186" s="631" t="s">
        <v>1195</v>
      </c>
      <c r="BI186" s="631">
        <v>1</v>
      </c>
      <c r="BJ186" s="631">
        <v>2</v>
      </c>
      <c r="BK186" s="631" t="s">
        <v>8970</v>
      </c>
      <c r="BL186" s="631" t="s">
        <v>1257</v>
      </c>
      <c r="BM186" s="551" t="s">
        <v>8968</v>
      </c>
      <c r="BN186" s="647">
        <v>1986</v>
      </c>
      <c r="BO186" s="557" t="s">
        <v>8971</v>
      </c>
      <c r="BP186" s="647">
        <v>1987</v>
      </c>
      <c r="BQ186" s="647">
        <v>2</v>
      </c>
      <c r="BR186" s="647">
        <v>4</v>
      </c>
      <c r="BS186" s="647" t="s">
        <v>1188</v>
      </c>
      <c r="BT186" s="647" t="s">
        <v>1188</v>
      </c>
      <c r="BU186" s="647" t="s">
        <v>1188</v>
      </c>
      <c r="BV186" s="648" t="s">
        <v>1188</v>
      </c>
      <c r="BW186" s="551" t="s">
        <v>8968</v>
      </c>
      <c r="BX186" s="650">
        <v>1978</v>
      </c>
      <c r="BY186" s="647" t="s">
        <v>1188</v>
      </c>
      <c r="BZ186" s="651" t="s">
        <v>2109</v>
      </c>
      <c r="CA186" s="647">
        <v>0</v>
      </c>
      <c r="CB186" s="647" t="s">
        <v>1188</v>
      </c>
      <c r="CC186" s="651" t="s">
        <v>1188</v>
      </c>
      <c r="CD186" s="652" t="s">
        <v>1188</v>
      </c>
      <c r="CE186" s="647">
        <v>0</v>
      </c>
      <c r="CF186" s="647">
        <v>1</v>
      </c>
      <c r="CG186" s="551" t="s">
        <v>8968</v>
      </c>
      <c r="CH186" s="647">
        <v>1975</v>
      </c>
      <c r="CI186" s="647" t="s">
        <v>1188</v>
      </c>
      <c r="CJ186" s="647" t="s">
        <v>1188</v>
      </c>
      <c r="CK186" s="651" t="s">
        <v>1188</v>
      </c>
      <c r="CL186" s="651" t="s">
        <v>1188</v>
      </c>
      <c r="CM186" s="647">
        <v>0</v>
      </c>
      <c r="CN186" s="647" t="s">
        <v>1188</v>
      </c>
      <c r="CO186" s="651" t="s">
        <v>1188</v>
      </c>
      <c r="CP186" s="647" t="s">
        <v>1188</v>
      </c>
      <c r="CQ186" s="647">
        <v>0</v>
      </c>
      <c r="CR186" s="650">
        <v>1</v>
      </c>
      <c r="CS186" s="653" t="s">
        <v>1188</v>
      </c>
      <c r="CT186" s="647" t="s">
        <v>1188</v>
      </c>
      <c r="CU186" s="648">
        <v>0</v>
      </c>
      <c r="CV186" s="653" t="s">
        <v>1188</v>
      </c>
      <c r="CW186" s="554" t="s">
        <v>1188</v>
      </c>
      <c r="CX186" s="655">
        <v>0</v>
      </c>
      <c r="CY186" s="666" t="s">
        <v>1188</v>
      </c>
      <c r="CZ186" s="665" t="s">
        <v>1188</v>
      </c>
      <c r="DA186" s="655">
        <v>0</v>
      </c>
      <c r="DB186" s="723">
        <v>1950</v>
      </c>
      <c r="DC186" s="753">
        <v>2</v>
      </c>
      <c r="DD186" s="659" t="s">
        <v>8972</v>
      </c>
      <c r="DE186" s="648">
        <v>2012</v>
      </c>
      <c r="DF186" s="794" t="s">
        <v>1188</v>
      </c>
      <c r="DG186" s="754" t="s">
        <v>1188</v>
      </c>
      <c r="DH186" s="663">
        <v>0</v>
      </c>
      <c r="DI186" s="781" t="s">
        <v>1188</v>
      </c>
      <c r="DJ186" s="668" t="s">
        <v>1188</v>
      </c>
      <c r="DK186" s="753" t="s">
        <v>1188</v>
      </c>
      <c r="DL186" s="753">
        <v>0</v>
      </c>
      <c r="DM186" s="657">
        <v>0</v>
      </c>
      <c r="DN186" s="799" t="s">
        <v>1188</v>
      </c>
      <c r="DO186" s="791" t="s">
        <v>1188</v>
      </c>
      <c r="DP186" s="663">
        <v>0</v>
      </c>
      <c r="DQ186" s="642" t="s">
        <v>1188</v>
      </c>
      <c r="DR186" s="668" t="s">
        <v>1188</v>
      </c>
      <c r="DS186" s="753" t="s">
        <v>1188</v>
      </c>
      <c r="DT186" s="753">
        <v>0</v>
      </c>
      <c r="DU186" s="657">
        <v>0</v>
      </c>
      <c r="DV186" s="686" t="s">
        <v>1188</v>
      </c>
      <c r="DW186" s="557" t="s">
        <v>8973</v>
      </c>
      <c r="DX186" s="430" t="s">
        <v>1188</v>
      </c>
      <c r="DY186" s="430">
        <v>1</v>
      </c>
      <c r="DZ186" s="369">
        <v>0</v>
      </c>
      <c r="EA186" s="979" t="s">
        <v>1188</v>
      </c>
      <c r="EB186" s="785" t="s">
        <v>1188</v>
      </c>
      <c r="EC186" s="647">
        <v>0</v>
      </c>
      <c r="ED186" s="668" t="s">
        <v>1188</v>
      </c>
      <c r="EE186" s="647" t="s">
        <v>1188</v>
      </c>
      <c r="EF186" s="647">
        <v>0</v>
      </c>
      <c r="EG186" s="650" t="s">
        <v>1188</v>
      </c>
      <c r="EH186" s="648" t="s">
        <v>1188</v>
      </c>
      <c r="EI186" s="785" t="s">
        <v>8968</v>
      </c>
      <c r="EJ186" s="642" t="s">
        <v>4144</v>
      </c>
      <c r="EK186" s="650" t="s">
        <v>1188</v>
      </c>
      <c r="EL186" s="886" t="s">
        <v>1188</v>
      </c>
      <c r="EM186" s="669" t="s">
        <v>1188</v>
      </c>
      <c r="EN186" s="647" t="s">
        <v>1188</v>
      </c>
      <c r="EO186" s="670" t="s">
        <v>1188</v>
      </c>
      <c r="EP186" s="556">
        <v>0</v>
      </c>
      <c r="EQ186" s="556" t="s">
        <v>1188</v>
      </c>
      <c r="ER186" s="651" t="s">
        <v>1188</v>
      </c>
      <c r="ES186" s="556" t="s">
        <v>1188</v>
      </c>
      <c r="ET186" s="556">
        <v>0</v>
      </c>
      <c r="EU186" s="671">
        <v>0</v>
      </c>
      <c r="EV186" s="672"/>
      <c r="EW186" s="673"/>
      <c r="EX186" s="674"/>
      <c r="EY186" s="631" t="s">
        <v>2586</v>
      </c>
      <c r="EZ186" s="631">
        <v>1</v>
      </c>
      <c r="FA186" s="675"/>
      <c r="FB186" s="648">
        <v>1</v>
      </c>
      <c r="FC186" s="676"/>
      <c r="FD186" s="647"/>
      <c r="FE186" s="648"/>
      <c r="FF186" s="652" t="s">
        <v>1225</v>
      </c>
      <c r="FG186" s="728">
        <v>0</v>
      </c>
      <c r="FH186" s="631" t="str">
        <f t="shared" si="266"/>
        <v>D</v>
      </c>
      <c r="FI186" s="677">
        <f t="shared" si="267"/>
        <v>0</v>
      </c>
      <c r="FJ186" s="678">
        <f t="shared" si="268"/>
        <v>0</v>
      </c>
      <c r="FK186" s="679">
        <f t="shared" si="269"/>
        <v>0</v>
      </c>
      <c r="FL186" s="680">
        <f t="shared" si="270"/>
        <v>0</v>
      </c>
      <c r="FM186" s="681">
        <v>0</v>
      </c>
      <c r="FN186" s="430" t="s">
        <v>1188</v>
      </c>
      <c r="FO186" s="686" t="s">
        <v>1188</v>
      </c>
      <c r="FP186" s="686" t="s">
        <v>1188</v>
      </c>
      <c r="FQ186" s="430">
        <v>0</v>
      </c>
      <c r="FR186" s="682" t="s">
        <v>1188</v>
      </c>
      <c r="FS186" s="369">
        <v>0</v>
      </c>
      <c r="FT186" s="430" t="s">
        <v>1188</v>
      </c>
      <c r="FU186" s="431" t="s">
        <v>1188</v>
      </c>
      <c r="FV186" s="369">
        <v>0</v>
      </c>
      <c r="FW186" s="430" t="s">
        <v>1188</v>
      </c>
      <c r="FX186" s="431" t="s">
        <v>1188</v>
      </c>
      <c r="FY186" s="369">
        <v>0</v>
      </c>
      <c r="FZ186" s="430" t="s">
        <v>1188</v>
      </c>
      <c r="GA186" s="686" t="s">
        <v>1188</v>
      </c>
      <c r="GB186" s="431" t="s">
        <v>1188</v>
      </c>
      <c r="GC186" s="369">
        <v>0</v>
      </c>
      <c r="GD186" s="430" t="s">
        <v>1188</v>
      </c>
      <c r="GE186" s="686" t="s">
        <v>1188</v>
      </c>
      <c r="GF186" s="431" t="s">
        <v>1188</v>
      </c>
      <c r="GG186" s="369">
        <v>0</v>
      </c>
      <c r="GH186" s="430" t="s">
        <v>1188</v>
      </c>
      <c r="GI186" s="686" t="s">
        <v>1188</v>
      </c>
      <c r="GJ186" s="431" t="s">
        <v>1188</v>
      </c>
      <c r="GK186" s="369">
        <v>0</v>
      </c>
      <c r="GL186" s="430" t="s">
        <v>1188</v>
      </c>
      <c r="GM186" s="686" t="s">
        <v>1188</v>
      </c>
      <c r="GN186" s="946" t="s">
        <v>1188</v>
      </c>
      <c r="GO186" s="676">
        <v>0</v>
      </c>
      <c r="GP186" s="917" t="s">
        <v>1188</v>
      </c>
      <c r="GQ186" s="872" t="s">
        <v>1188</v>
      </c>
      <c r="GR186" s="872" t="s">
        <v>1188</v>
      </c>
      <c r="GS186" s="872" t="s">
        <v>1188</v>
      </c>
      <c r="GT186" s="873" t="s">
        <v>1188</v>
      </c>
      <c r="GU186" s="581">
        <v>0</v>
      </c>
      <c r="GV186" s="687" t="s">
        <v>1188</v>
      </c>
      <c r="GW186" s="872" t="s">
        <v>1188</v>
      </c>
      <c r="GX186" s="873" t="s">
        <v>1188</v>
      </c>
      <c r="GY186" s="874">
        <v>0</v>
      </c>
      <c r="GZ186" s="582" t="s">
        <v>1188</v>
      </c>
      <c r="HA186" s="583" t="s">
        <v>1459</v>
      </c>
      <c r="HB186" s="584">
        <v>2</v>
      </c>
      <c r="HC186" s="585">
        <v>0</v>
      </c>
      <c r="HD186" s="586" t="s">
        <v>1188</v>
      </c>
      <c r="HE186" s="690" t="s">
        <v>1188</v>
      </c>
      <c r="HF186" s="587" t="s">
        <v>1188</v>
      </c>
      <c r="HG186" s="587" t="s">
        <v>1188</v>
      </c>
      <c r="HH186" s="588">
        <v>0</v>
      </c>
      <c r="HI186" s="787" t="s">
        <v>1188</v>
      </c>
      <c r="HJ186" s="808" t="s">
        <v>1188</v>
      </c>
      <c r="HK186" s="691" t="s">
        <v>1188</v>
      </c>
      <c r="HL186" s="692">
        <v>0</v>
      </c>
      <c r="HM186" s="857" t="s">
        <v>1188</v>
      </c>
      <c r="HN186" s="592" t="s">
        <v>1188</v>
      </c>
      <c r="HO186" s="681" t="s">
        <v>1188</v>
      </c>
      <c r="HP186" s="574" t="s">
        <v>1188</v>
      </c>
      <c r="HQ186" s="472" t="str">
        <f t="shared" si="271"/>
        <v>-</v>
      </c>
      <c r="HR186" s="593" t="s">
        <v>1188</v>
      </c>
      <c r="HS186" s="574" t="s">
        <v>1188</v>
      </c>
      <c r="HT186" s="574" t="s">
        <v>1188</v>
      </c>
      <c r="HU186" s="574" t="s">
        <v>1188</v>
      </c>
      <c r="HV186" s="574" t="s">
        <v>1188</v>
      </c>
      <c r="HW186" s="574" t="s">
        <v>1188</v>
      </c>
      <c r="HX186" s="574" t="s">
        <v>1188</v>
      </c>
      <c r="HY186" s="574" t="s">
        <v>1188</v>
      </c>
      <c r="HZ186" s="574" t="s">
        <v>1188</v>
      </c>
      <c r="IA186" s="574" t="s">
        <v>1188</v>
      </c>
      <c r="IB186" s="574" t="s">
        <v>1188</v>
      </c>
      <c r="IC186" s="574" t="s">
        <v>1188</v>
      </c>
      <c r="ID186" s="681" t="s">
        <v>1188</v>
      </c>
      <c r="IE186" s="369" t="s">
        <v>1188</v>
      </c>
      <c r="IF186" s="574" t="s">
        <v>1188</v>
      </c>
      <c r="IG186" s="472" t="str">
        <f t="shared" si="272"/>
        <v>-</v>
      </c>
      <c r="IH186" s="609" t="s">
        <v>1188</v>
      </c>
      <c r="II186" s="694" t="s">
        <v>1188</v>
      </c>
      <c r="IJ186" s="695" t="s">
        <v>1188</v>
      </c>
      <c r="IK186" s="696" t="s">
        <v>1188</v>
      </c>
      <c r="IL186" s="696" t="s">
        <v>1188</v>
      </c>
      <c r="IM186" s="697" t="s">
        <v>1188</v>
      </c>
      <c r="IN186" s="599">
        <v>3</v>
      </c>
      <c r="IO186" s="600">
        <v>1</v>
      </c>
      <c r="IP186" s="601">
        <v>1</v>
      </c>
      <c r="IQ186" s="600">
        <v>37</v>
      </c>
      <c r="IR186" s="587">
        <v>56</v>
      </c>
      <c r="IS186" s="601">
        <v>93</v>
      </c>
      <c r="IT186" s="599" t="s">
        <v>1188</v>
      </c>
      <c r="IU186" s="600" t="s">
        <v>1188</v>
      </c>
      <c r="IV186" s="587" t="s">
        <v>1188</v>
      </c>
      <c r="IW186" s="601" t="s">
        <v>1188</v>
      </c>
      <c r="IX186" s="602" t="s">
        <v>1188</v>
      </c>
      <c r="IY186" s="681">
        <v>0</v>
      </c>
      <c r="IZ186" s="793" t="s">
        <v>1188</v>
      </c>
      <c r="JA186" s="681">
        <v>2</v>
      </c>
      <c r="JB186" s="603" t="s">
        <v>8974</v>
      </c>
      <c r="JC186" s="681">
        <v>0</v>
      </c>
      <c r="JD186" s="430" t="s">
        <v>1188</v>
      </c>
      <c r="JE186" s="686" t="s">
        <v>1188</v>
      </c>
      <c r="JF186" s="686" t="s">
        <v>1188</v>
      </c>
      <c r="JG186" s="592" t="s">
        <v>1188</v>
      </c>
      <c r="JH186" s="369">
        <v>0</v>
      </c>
      <c r="JI186" s="430" t="s">
        <v>1188</v>
      </c>
      <c r="JJ186" s="686" t="s">
        <v>1188</v>
      </c>
      <c r="JK186" s="686" t="s">
        <v>1188</v>
      </c>
      <c r="JL186" s="592" t="s">
        <v>1188</v>
      </c>
      <c r="JM186" s="369">
        <v>0</v>
      </c>
      <c r="JN186" s="430" t="s">
        <v>1188</v>
      </c>
      <c r="JO186" s="430" t="s">
        <v>1188</v>
      </c>
      <c r="JP186" s="686" t="s">
        <v>1188</v>
      </c>
      <c r="JQ186" s="686" t="s">
        <v>1188</v>
      </c>
      <c r="JR186" s="592" t="s">
        <v>1188</v>
      </c>
      <c r="JS186" s="369">
        <v>0</v>
      </c>
      <c r="JT186" s="430" t="s">
        <v>1188</v>
      </c>
      <c r="JU186" s="686" t="s">
        <v>1188</v>
      </c>
      <c r="JV186" s="686" t="s">
        <v>1188</v>
      </c>
      <c r="JW186" s="592" t="s">
        <v>1188</v>
      </c>
      <c r="JX186" s="606">
        <v>0</v>
      </c>
      <c r="JY186" s="607" t="s">
        <v>1188</v>
      </c>
      <c r="JZ186" s="606" t="s">
        <v>1188</v>
      </c>
      <c r="KA186" s="606">
        <f t="shared" si="273"/>
        <v>0</v>
      </c>
      <c r="KB186" s="606"/>
      <c r="KC186" s="606"/>
      <c r="KD186" s="606"/>
      <c r="KE186" s="606"/>
      <c r="KF186" s="606">
        <f t="shared" si="274"/>
        <v>0</v>
      </c>
      <c r="KG186" s="606"/>
      <c r="KH186" s="606"/>
      <c r="KI186" s="606"/>
      <c r="KJ186" s="606"/>
      <c r="KK186" s="606">
        <v>0</v>
      </c>
      <c r="KL186" s="606">
        <v>0</v>
      </c>
      <c r="KM186" s="608">
        <f t="shared" si="345"/>
        <v>0.37067357301712034</v>
      </c>
      <c r="KN186" s="609">
        <v>-0.64663213491439819</v>
      </c>
      <c r="KO186" s="609">
        <v>27.884614944458008</v>
      </c>
      <c r="KP186" s="610">
        <v>3</v>
      </c>
      <c r="KQ186" s="608">
        <f t="shared" si="346"/>
        <v>0.58181570768356328</v>
      </c>
      <c r="KR186" s="609">
        <v>0.40907853841781616</v>
      </c>
      <c r="KS186" s="609">
        <v>66.826919555664063</v>
      </c>
      <c r="KT186" s="610">
        <v>3</v>
      </c>
      <c r="KU186" s="610" t="s">
        <v>1188</v>
      </c>
      <c r="KV186" s="606" t="s">
        <v>5586</v>
      </c>
      <c r="KW186" s="606" t="s">
        <v>8965</v>
      </c>
      <c r="KX186" s="700" t="str">
        <f t="shared" ca="1" si="275"/>
        <v>D</v>
      </c>
      <c r="KY186" s="701">
        <f t="shared" ca="1" si="276"/>
        <v>0.15153822743031636</v>
      </c>
      <c r="KZ186" s="702">
        <f t="shared" ca="1" si="377"/>
        <v>0.10216705882352942</v>
      </c>
      <c r="LA186" s="703">
        <f t="shared" ca="1" si="378"/>
        <v>0.18095238095238095</v>
      </c>
      <c r="LB186" s="703">
        <f t="shared" ca="1" si="379"/>
        <v>0.25594166666666668</v>
      </c>
      <c r="LC186" s="704">
        <f t="shared" ca="1" si="380"/>
        <v>6.7091803278688522E-2</v>
      </c>
      <c r="LD186" s="696" cm="1">
        <f t="array" aca="1" ref="LD186" ca="1">INDIRECT(LD$203&amp;ROW())*LD$205</f>
        <v>0</v>
      </c>
      <c r="LE186" s="696" cm="1">
        <f t="array" aca="1" ref="LE186" ca="1">INDIRECT(LE$203&amp;ROW())*LE$205</f>
        <v>0</v>
      </c>
      <c r="LF186" s="696" cm="1">
        <f t="array" aca="1" ref="LF186" ca="1">INDIRECT(LF$203&amp;ROW())*LF$205</f>
        <v>0</v>
      </c>
      <c r="LG186" s="696" cm="1">
        <f t="array" aca="1" ref="LG186" ca="1">INDIRECT(LG$203&amp;ROW())*LG$205</f>
        <v>3</v>
      </c>
      <c r="LH186" s="696" cm="1">
        <f t="array" aca="1" ref="LH186" ca="1">INDIRECT(LH$203&amp;ROW())*LH$205</f>
        <v>2</v>
      </c>
      <c r="LI186" s="696" cm="1">
        <f t="array" aca="1" ref="LI186" ca="1">INDIRECT(LI$203&amp;ROW())*LI$205</f>
        <v>0</v>
      </c>
      <c r="LJ186" s="696" cm="1">
        <f t="array" aca="1" ref="LJ186" ca="1">INDIRECT(LJ$203&amp;ROW())*LJ$205</f>
        <v>0</v>
      </c>
      <c r="LK186" s="696" cm="1">
        <f t="array" aca="1" ref="LK186" ca="1">INDIRECT(LK$203&amp;ROW())*LK$205</f>
        <v>0</v>
      </c>
      <c r="LL186" s="696" cm="1">
        <f t="array" aca="1" ref="LL186" ca="1">INDIRECT(LL$203&amp;ROW())*LL$205</f>
        <v>0</v>
      </c>
      <c r="LM186" s="696" cm="1">
        <f t="array" aca="1" ref="LM186" ca="1">INDIRECT(LM$203&amp;ROW())*LM$205</f>
        <v>2</v>
      </c>
      <c r="LN186" s="696" cm="1">
        <f t="array" aca="1" ref="LN186" ca="1">INDIRECT(LN$203&amp;ROW())*LN$205</f>
        <v>0</v>
      </c>
      <c r="LO186" s="696" cm="1">
        <f t="array" aca="1" ref="LO186" ca="1">INDIRECT(LO$203&amp;ROW())*LO$205</f>
        <v>0</v>
      </c>
      <c r="LP186" s="696" cm="1">
        <f t="array" aca="1" ref="LP186" ca="1">INDIRECT(LP$203&amp;ROW())*LP$205</f>
        <v>0</v>
      </c>
      <c r="LQ186" s="696" cm="1">
        <f t="array" aca="1" ref="LQ186" ca="1">IF(INDIRECT(LQ$203&amp;ROW())="-",0,INDIRECT(LQ$203&amp;ROW())*LQ$205)</f>
        <v>1.6842000000000001</v>
      </c>
      <c r="LR186" s="696" cm="1">
        <f t="array" aca="1" ref="LR186" ca="1">INDIRECT(LR$203&amp;ROW())*LR$205</f>
        <v>0</v>
      </c>
      <c r="LS186" s="696" cm="1">
        <f t="array" aca="1" ref="LS186" ca="1">IF(INDIRECT(LS$203&amp;ROW())="-",0,INDIRECT(LS$203&amp;ROW())*LS$205)</f>
        <v>1.7999999999999998</v>
      </c>
      <c r="LT186" s="696" cm="1">
        <f t="array" aca="1" ref="LT186" ca="1">INDIRECT(LT$203&amp;ROW())*LT$205</f>
        <v>0</v>
      </c>
      <c r="LU186" s="696" cm="1">
        <f t="array" aca="1" ref="LU186" ca="1">INDIRECT(LU$203&amp;ROW())*LU$205</f>
        <v>1</v>
      </c>
      <c r="LV186" s="696" cm="1">
        <f t="array" aca="1" ref="LV186" ca="1">INDIRECT(LV$203&amp;ROW())*LV$205</f>
        <v>0</v>
      </c>
      <c r="LW186" s="696" cm="1">
        <f t="array" aca="1" ref="LW186" ca="1">INDIRECT(LW$203&amp;ROW())*LW$205</f>
        <v>0</v>
      </c>
      <c r="LX186" s="696" cm="1">
        <f t="array" aca="1" ref="LX186" ca="1">INDIRECT(LX$203&amp;ROW())*LX$205</f>
        <v>1</v>
      </c>
      <c r="LY186" s="696" cm="1">
        <f t="array" aca="1" ref="LY186" ca="1">IF(INDIRECT(LY$203&amp;ROW())="-",0,INDIRECT(LY$203&amp;ROW())*LY$205)</f>
        <v>2.1425999999999998</v>
      </c>
      <c r="LZ186" s="696" cm="1">
        <f t="array" aca="1" ref="LZ186" ca="1">INDIRECT(LZ$203&amp;ROW())*LZ$205</f>
        <v>0</v>
      </c>
      <c r="MA186" s="696" cm="1">
        <f t="array" aca="1" ref="MA186" ca="1">INDIRECT(MA$203&amp;ROW())*MA$205</f>
        <v>4</v>
      </c>
      <c r="MB186" s="696" cm="1">
        <f t="array" aca="1" ref="MB186" ca="1">INDIRECT(MB$203&amp;ROW())*MB$205</f>
        <v>0</v>
      </c>
      <c r="MC186" s="696" cm="1">
        <f t="array" aca="1" ref="MC186" ca="1">IF($MB186=0,0,INDIRECT(MC$203&amp;ROW())*MC$205)</f>
        <v>0</v>
      </c>
      <c r="MD186" s="696" cm="1">
        <f t="array" aca="1" ref="MD186" ca="1">IF($MB186=0,0,INDIRECT(MD$203&amp;ROW())*MD$205)</f>
        <v>0</v>
      </c>
      <c r="ME186" s="696" cm="1">
        <f t="array" aca="1" ref="ME186" ca="1">IF($MB186=0,0,INDIRECT(ME$203&amp;ROW())*ME$205)</f>
        <v>0</v>
      </c>
      <c r="MF186" s="696" cm="1">
        <f t="array" aca="1" ref="MF186" ca="1">IF($MB186=0,0,INDIRECT(MF$203&amp;ROW())*MF$205)</f>
        <v>0</v>
      </c>
      <c r="MG186" s="696" cm="1">
        <f t="array" aca="1" ref="MG186" ca="1">INDIRECT(MG$203&amp;ROW())*MG$205</f>
        <v>0</v>
      </c>
      <c r="MH186" s="696" cm="1">
        <f t="array" aca="1" ref="MH186" ca="1">IF($MG186=0,0,INDIRECT(MH$203&amp;ROW())*MH$205)</f>
        <v>0</v>
      </c>
      <c r="MI186" s="696" cm="1">
        <f t="array" aca="1" ref="MI186" ca="1">IF($MG186=0,0,INDIRECT(MI$203&amp;ROW())*MI$205)</f>
        <v>0</v>
      </c>
      <c r="MJ186" s="696" cm="1">
        <f t="array" aca="1" ref="MJ186" ca="1">INDIRECT(MJ$203&amp;ROW())*MJ$205</f>
        <v>0</v>
      </c>
      <c r="MK186" s="696" cm="1">
        <f t="array" aca="1" ref="MK186" ca="1">INDIRECT(MK$203&amp;ROW())*MK$205</f>
        <v>0</v>
      </c>
      <c r="ML186" s="696" cm="1">
        <f t="array" aca="1" ref="ML186" ca="1">INDIRECT(ML$203&amp;ROW())*ML$205</f>
        <v>0</v>
      </c>
      <c r="MM186" s="696" cm="1">
        <f t="array" aca="1" ref="MM186" ca="1">INDIRECT(MM$203&amp;ROW())*MM$205</f>
        <v>0</v>
      </c>
      <c r="MN186" s="696" cm="1">
        <f t="array" aca="1" ref="MN186" ca="1">INDIRECT(MN$203&amp;ROW())*MN$205</f>
        <v>0</v>
      </c>
      <c r="MO186" s="696" cm="1">
        <f t="array" aca="1" ref="MO186" ca="1">INDIRECT(MO$203&amp;ROW())*MO$205</f>
        <v>0</v>
      </c>
      <c r="MP186" s="696" cm="1">
        <f t="array" aca="1" ref="MP186" ca="1">INDIRECT(MP$203&amp;ROW())*MP$205</f>
        <v>0</v>
      </c>
      <c r="MQ186" s="696" cm="1">
        <f t="array" aca="1" ref="MQ186" ca="1">INDIRECT(MQ$203&amp;ROW())*MQ$205</f>
        <v>0</v>
      </c>
      <c r="MR186" s="696" cm="1">
        <f t="array" aca="1" ref="MR186" ca="1">INDIRECT(MR$203&amp;ROW())*MR$205</f>
        <v>0</v>
      </c>
      <c r="MS186" s="696" cm="1">
        <f t="array" aca="1" ref="MS186" ca="1">INDIRECT(MS$203&amp;ROW())*MS$205</f>
        <v>0</v>
      </c>
      <c r="MT186" s="696" cm="1">
        <f t="array" aca="1" ref="MT186" ca="1">INDIRECT(MT$203&amp;ROW())*MT$205</f>
        <v>0</v>
      </c>
      <c r="MU186" s="696" cm="1">
        <f t="array" aca="1" ref="MU186" ca="1">INDIRECT(MU$203&amp;ROW())*MU$205</f>
        <v>0</v>
      </c>
      <c r="MV186" s="696" cm="1">
        <f t="array" aca="1" ref="MV186" ca="1">IF(INDIRECT(MV$203&amp;ROW())="-",0,INDIRECT(MV$203&amp;ROW())*MV$205)</f>
        <v>4.0926</v>
      </c>
      <c r="MW186" s="696" cm="1">
        <f t="array" aca="1" ref="MW186" ca="1">INDIRECT(MW$203&amp;ROW())*MW$205</f>
        <v>0</v>
      </c>
      <c r="MX186" s="696" cm="1">
        <f t="array" aca="1" ref="MX186" ca="1">INDIRECT(MX$203&amp;ROW())*MX$205</f>
        <v>0</v>
      </c>
      <c r="MY186" s="696" cm="1">
        <f t="array" aca="1" ref="MY186" ca="1">INDIRECT(MY$203&amp;ROW())*MY$205</f>
        <v>0</v>
      </c>
      <c r="NA186" s="701">
        <f t="shared" si="277"/>
        <v>0.15318780487804878</v>
      </c>
      <c r="NB186" s="617">
        <f t="shared" si="278"/>
        <v>0.16428571428571428</v>
      </c>
      <c r="NC186" s="695">
        <f t="shared" si="279"/>
        <v>0.1813153846153846</v>
      </c>
      <c r="ND186" s="697">
        <f t="shared" si="280"/>
        <v>2.5262962962962963E-2</v>
      </c>
      <c r="NE186" s="694">
        <f t="shared" si="281"/>
        <v>0.13101296668552767</v>
      </c>
      <c r="NF186" s="682" t="str">
        <f t="shared" si="282"/>
        <v>D</v>
      </c>
      <c r="NH186" s="606" t="s">
        <v>8965</v>
      </c>
      <c r="NI186" s="563" t="str">
        <f t="shared" si="381"/>
        <v>C</v>
      </c>
      <c r="NJ186" s="563" t="str">
        <f t="shared" si="283"/>
        <v>D</v>
      </c>
      <c r="NK186" s="563" t="str">
        <f t="shared" ca="1" si="284"/>
        <v>D</v>
      </c>
      <c r="NL186" s="563" t="str">
        <f t="shared" ca="1" si="285"/>
        <v>D</v>
      </c>
      <c r="NM186" s="563" t="str">
        <f t="shared" ca="1" si="286"/>
        <v>D</v>
      </c>
      <c r="NN186" s="563" t="str">
        <f t="shared" ca="1" si="306"/>
        <v>D</v>
      </c>
      <c r="NO186" s="563" t="str">
        <f t="shared" ca="1" si="307"/>
        <v>D</v>
      </c>
      <c r="NP186" s="606" t="str">
        <f t="shared" si="287"/>
        <v>-</v>
      </c>
      <c r="NQ186" s="682" t="str">
        <f t="shared" si="288"/>
        <v>-</v>
      </c>
      <c r="NR186" s="682" t="e">
        <f>IF(OR(AND(NI186="A",OR(NJ186="C",NJ186="D")),AND(NI186="A",OR(#REF!="C",#REF!="D")),AND(NI186="B",OR(NJ186="D",#REF!="D")),AND(OR(NI186="C",NI186="D"),OR(NJ186="A",NJ186="B")),AND(OR(NI186="C",NI186="D"),OR(#REF!="A",#REF!="B")),AND(OR(NJ186="A",#REF!="A",NJ186="B",#REF!="B"),OR(NP186="-",NQ186="-")),AND(OR(NJ186="C",#REF!="C",NJ186="D",#REF!="D"),NP186="Yes")),"Yes","-")</f>
        <v>#REF!</v>
      </c>
      <c r="NS186" s="607"/>
      <c r="NT186" s="619">
        <f t="shared" si="289"/>
        <v>0.4209</v>
      </c>
      <c r="NU186" s="619">
        <f t="shared" si="290"/>
        <v>0.13101296668552767</v>
      </c>
      <c r="NV186" s="619">
        <f t="shared" ca="1" si="291"/>
        <v>0.15153822743031636</v>
      </c>
      <c r="NW186" s="619">
        <f t="shared" ca="1" si="308"/>
        <v>0.126824110262588</v>
      </c>
      <c r="NX186" s="619">
        <f t="shared" ca="1" si="309"/>
        <v>0.1012762486495162</v>
      </c>
      <c r="NY186" s="620">
        <f t="shared" ca="1" si="310"/>
        <v>0.13902240757288259</v>
      </c>
      <c r="NZ186" s="620">
        <f t="shared" ca="1" si="311"/>
        <v>0.1111005054491315</v>
      </c>
      <c r="OA186" s="705" t="s">
        <v>1188</v>
      </c>
      <c r="OB186" s="706" t="s">
        <v>1188</v>
      </c>
      <c r="OC186" s="494"/>
      <c r="OE186" s="606" t="s">
        <v>8965</v>
      </c>
      <c r="OF186" s="700" t="str">
        <f t="shared" ca="1" si="292"/>
        <v>D</v>
      </c>
      <c r="OG186" s="701">
        <f t="shared" ca="1" si="312"/>
        <v>0.126824110262588</v>
      </c>
      <c r="OH186" s="705">
        <f t="shared" ca="1" si="368"/>
        <v>0.12916324468546636</v>
      </c>
      <c r="OI186" s="696">
        <f t="shared" ca="1" si="369"/>
        <v>0.16338469259723967</v>
      </c>
      <c r="OJ186" s="696">
        <f t="shared" ca="1" si="295"/>
        <v>0.19008209168876111</v>
      </c>
      <c r="OK186" s="697">
        <f t="shared" ca="1" si="296"/>
        <v>2.4666412078884918E-2</v>
      </c>
      <c r="OL186" s="696" cm="1">
        <f t="array" aca="1" ref="OL186" ca="1">INDIRECT(OL$203&amp;ROW())*OL$205</f>
        <v>0</v>
      </c>
      <c r="OM186" s="696" cm="1">
        <f t="array" aca="1" ref="OM186" ca="1">INDIRECT(OM$203&amp;ROW())*OM$205</f>
        <v>0</v>
      </c>
      <c r="ON186" s="696" cm="1">
        <f t="array" aca="1" ref="ON186" ca="1">INDIRECT(ON$203&amp;ROW())*ON$205</f>
        <v>0</v>
      </c>
      <c r="OO186" s="696" cm="1">
        <f t="array" aca="1" ref="OO186" ca="1">INDIRECT(OO$203&amp;ROW())*OO$205</f>
        <v>1.0790999999999999</v>
      </c>
      <c r="OP186" s="696" cm="1">
        <f t="array" aca="1" ref="OP186" ca="1">INDIRECT(OP$203&amp;ROW())*OP$205</f>
        <v>1.0553999999999999</v>
      </c>
      <c r="OQ186" s="696" cm="1">
        <f t="array" aca="1" ref="OQ186" ca="1">INDIRECT(OQ$203&amp;ROW())*OQ$205</f>
        <v>0</v>
      </c>
      <c r="OR186" s="696" cm="1">
        <f t="array" aca="1" ref="OR186" ca="1">INDIRECT(OR$203&amp;ROW())*OR$205</f>
        <v>0</v>
      </c>
      <c r="OS186" s="696" cm="1">
        <f t="array" aca="1" ref="OS186" ca="1">INDIRECT(OS$203&amp;ROW())*OS$205</f>
        <v>0</v>
      </c>
      <c r="OT186" s="696" cm="1">
        <f t="array" aca="1" ref="OT186" ca="1">INDIRECT(OT$203&amp;ROW())*OT$205</f>
        <v>0</v>
      </c>
      <c r="OU186" s="696" cm="1">
        <f t="array" aca="1" ref="OU186" ca="1">INDIRECT(OU$203&amp;ROW())*OU$205</f>
        <v>0.64349999999999996</v>
      </c>
      <c r="OV186" s="696" cm="1">
        <f t="array" aca="1" ref="OV186" ca="1">INDIRECT(OV$203&amp;ROW())*OV$205</f>
        <v>0</v>
      </c>
      <c r="OW186" s="696" cm="1">
        <f t="array" aca="1" ref="OW186" ca="1">INDIRECT(OW$203&amp;ROW())*OW$205</f>
        <v>0</v>
      </c>
      <c r="OX186" s="696" cm="1">
        <f t="array" aca="1" ref="OX186" ca="1">INDIRECT(OX$203&amp;ROW())*OX$205</f>
        <v>0</v>
      </c>
      <c r="OY186" s="696" cm="1">
        <f t="array" aca="1" ref="OY186" ca="1">IF(INDIRECT(OY$203&amp;ROW())="-",0,INDIRECT(OY$203&amp;ROW())*OY$205)</f>
        <v>0.19921279</v>
      </c>
      <c r="OZ186" s="696" cm="1">
        <f t="array" aca="1" ref="OZ186" ca="1">INDIRECT(OZ$203&amp;ROW())*OZ$205</f>
        <v>0</v>
      </c>
      <c r="PA186" s="696" cm="1">
        <f t="array" aca="1" ref="PA186" ca="1">IF(INDIRECT(PA$203&amp;ROW())="-",0,INDIRECT(PA$203&amp;ROW())*PA$205)</f>
        <v>0.26501999999999998</v>
      </c>
      <c r="PB186" s="705" cm="1">
        <f t="array" aca="1" ref="PB186" ca="1">INDIRECT(PB$203&amp;ROW())*PB$205</f>
        <v>0</v>
      </c>
      <c r="PC186" s="696" cm="1">
        <f t="array" aca="1" ref="PC186" ca="1">INDIRECT(PC$203&amp;ROW())*PC$205</f>
        <v>0.69730000000000003</v>
      </c>
      <c r="PD186" s="696" cm="1">
        <f t="array" aca="1" ref="PD186" ca="1">INDIRECT(PD$203&amp;ROW())*PD$205</f>
        <v>0</v>
      </c>
      <c r="PE186" s="696" cm="1">
        <f t="array" aca="1" ref="PE186" ca="1">INDIRECT(PE$203&amp;ROW())*PE$205</f>
        <v>0</v>
      </c>
      <c r="PF186" s="696" cm="1">
        <f t="array" aca="1" ref="PF186" ca="1">INDIRECT(PF$203&amp;ROW())*PF$205</f>
        <v>0.66539999999999999</v>
      </c>
      <c r="PG186" s="696" cm="1">
        <f t="array" aca="1" ref="PG186" ca="1">IF(INDIRECT(PG$203&amp;ROW())="-",0,INDIRECT(PG$203&amp;ROW())*PG$205)</f>
        <v>0.31246249999999998</v>
      </c>
      <c r="PH186" s="696" cm="1">
        <f t="array" aca="1" ref="PH186" ca="1">INDIRECT(PH$203&amp;ROW())*PH$205</f>
        <v>0</v>
      </c>
      <c r="PI186" s="696" cm="1">
        <f t="array" aca="1" ref="PI186" ca="1">INDIRECT(PI$203&amp;ROW())*PI$205</f>
        <v>1.2145999999999999</v>
      </c>
      <c r="PJ186" s="696" cm="1">
        <f t="array" aca="1" ref="PJ186" ca="1">INDIRECT(PJ$203&amp;ROW())*PJ$205</f>
        <v>0</v>
      </c>
      <c r="PK186" s="696" cm="1">
        <f t="array" aca="1" ref="PK186" ca="1">IF($PJ186=0,0,INDIRECT(PK$203&amp;ROW())*PK$205)</f>
        <v>0</v>
      </c>
      <c r="PL186" s="696" cm="1">
        <f t="array" aca="1" ref="PL186" ca="1">IF($MPE186=0,0,INDIRECT(PL$203&amp;ROW())*PL$205)</f>
        <v>0</v>
      </c>
      <c r="PM186" s="696" cm="1">
        <f t="array" aca="1" ref="PM186" ca="1">IF($MPE186=0,0,INDIRECT(PM$203&amp;ROW())*PM$205)</f>
        <v>0</v>
      </c>
      <c r="PN186" s="696" cm="1">
        <f t="array" aca="1" ref="PN186" ca="1">IF($PJ186=0,0,INDIRECT(PN$203&amp;ROW())*PN$205)</f>
        <v>0</v>
      </c>
      <c r="PO186" s="696" cm="1">
        <f t="array" aca="1" ref="PO186" ca="1">INDIRECT(PO$203&amp;ROW())*PO$205</f>
        <v>0</v>
      </c>
      <c r="PP186" s="696" cm="1">
        <f t="array" aca="1" ref="PP186" ca="1">IF($PO186=0,0,INDIRECT(PP$203&amp;ROW())*PP$205)</f>
        <v>0</v>
      </c>
      <c r="PQ186" s="696" cm="1">
        <f t="array" aca="1" ref="PQ186" ca="1">IF($PO186=0,0,INDIRECT(PQ$203&amp;ROW())*PQ$205)</f>
        <v>0</v>
      </c>
      <c r="PR186" s="696" cm="1">
        <f t="array" aca="1" ref="PR186" ca="1">INDIRECT(PR$203&amp;ROW())*PR$205</f>
        <v>0</v>
      </c>
      <c r="PS186" s="696" cm="1">
        <f t="array" aca="1" ref="PS186" ca="1">INDIRECT(PS$203&amp;ROW())*PS$205</f>
        <v>0</v>
      </c>
      <c r="PT186" s="696" cm="1">
        <f t="array" aca="1" ref="PT186" ca="1">INDIRECT(PT$203&amp;ROW())*PT$205</f>
        <v>0</v>
      </c>
      <c r="PU186" s="696" cm="1">
        <f t="array" aca="1" ref="PU186" ca="1">INDIRECT(PU$203&amp;ROW())*PU$205</f>
        <v>0</v>
      </c>
      <c r="PV186" s="696" cm="1">
        <f t="array" aca="1" ref="PV186" ca="1">INDIRECT(PV$203&amp;ROW())*PV$205</f>
        <v>0</v>
      </c>
      <c r="PW186" s="696" cm="1">
        <f t="array" aca="1" ref="PW186" ca="1">INDIRECT(PW$203&amp;ROW())*PW$205</f>
        <v>0</v>
      </c>
      <c r="PX186" s="696" cm="1">
        <f t="array" aca="1" ref="PX186" ca="1">INDIRECT(PX$203&amp;ROW())*PX$205</f>
        <v>0</v>
      </c>
      <c r="PY186" s="696" cm="1">
        <f t="array" aca="1" ref="PY186" ca="1">INDIRECT(PY$203&amp;ROW())*PY$205</f>
        <v>0</v>
      </c>
      <c r="PZ186" s="696" cm="1">
        <f t="array" aca="1" ref="PZ186" ca="1">INDIRECT(PZ$203&amp;ROW())*PZ$205</f>
        <v>0</v>
      </c>
      <c r="QA186" s="696" cm="1">
        <f t="array" aca="1" ref="QA186" ca="1">INDIRECT(QA$203&amp;ROW())*QA$205</f>
        <v>0</v>
      </c>
      <c r="QB186" s="696" cm="1">
        <f t="array" aca="1" ref="QB186" ca="1">INDIRECT(QB$203&amp;ROW())*QB$205</f>
        <v>0</v>
      </c>
      <c r="QC186" s="696" cm="1">
        <f t="array" aca="1" ref="QC186" ca="1">INDIRECT(QC$203&amp;ROW())*QC$205</f>
        <v>0</v>
      </c>
      <c r="QD186" s="696" cm="1">
        <f t="array" aca="1" ref="QD186" ca="1">IF(INDIRECT(QD$203&amp;ROW())="-",0,INDIRECT(QD$203&amp;ROW())*QD$205)</f>
        <v>0.41887761000000001</v>
      </c>
      <c r="QE186" s="696" cm="1">
        <f t="array" aca="1" ref="QE186" ca="1">INDIRECT(QE$203&amp;ROW())*QE$205</f>
        <v>0</v>
      </c>
      <c r="QF186" s="696" cm="1">
        <f t="array" aca="1" ref="QF186" ca="1">INDIRECT(QF$203&amp;ROW())*QF$205</f>
        <v>0</v>
      </c>
      <c r="QG186" s="696" cm="1">
        <f t="array" aca="1" ref="QG186" ca="1">INDIRECT(QG$203&amp;ROW())*QG$205</f>
        <v>0</v>
      </c>
      <c r="QI186" s="606" t="s">
        <v>8965</v>
      </c>
      <c r="QJ186" s="700" t="str">
        <f t="shared" ca="1" si="297"/>
        <v>D</v>
      </c>
      <c r="QK186" s="701">
        <f t="shared" ca="1" si="313"/>
        <v>0.1012762486495162</v>
      </c>
      <c r="QL186" s="705">
        <f t="shared" ca="1" si="370"/>
        <v>0.12116704746335165</v>
      </c>
      <c r="QM186" s="696">
        <f t="shared" ca="1" si="371"/>
        <v>0.20397980984477138</v>
      </c>
      <c r="QN186" s="696">
        <f t="shared" ca="1" si="300"/>
        <v>5.5175788651635138E-2</v>
      </c>
      <c r="QO186" s="697">
        <f t="shared" ca="1" si="301"/>
        <v>2.4782348638306619E-2</v>
      </c>
      <c r="QP186" s="696" cm="1">
        <f t="array" aca="1" ref="QP186" ca="1">INDIRECT(QP$203&amp;ROW())*QP$205</f>
        <v>0</v>
      </c>
      <c r="QQ186" s="696" cm="1">
        <f t="array" aca="1" ref="QQ186" ca="1">INDIRECT(QQ$203&amp;ROW())*QQ$205</f>
        <v>0</v>
      </c>
      <c r="QR186" s="696" cm="1">
        <f t="array" aca="1" ref="QR186" ca="1">INDIRECT(QR$203&amp;ROW())*QR$205</f>
        <v>0</v>
      </c>
      <c r="QS186" s="696" cm="1">
        <f t="array" aca="1" ref="QS186" ca="1">INDIRECT(QS$203&amp;ROW())*QS$205</f>
        <v>0.22471360933801068</v>
      </c>
      <c r="QT186" s="696" cm="1">
        <f t="array" aca="1" ref="QT186" ca="1">INDIRECT(QT$203&amp;ROW())*QT$205</f>
        <v>0.17488542943331029</v>
      </c>
      <c r="QU186" s="696" cm="1">
        <f t="array" aca="1" ref="QU186" ca="1">INDIRECT(QU$203&amp;ROW())*QU$205</f>
        <v>0</v>
      </c>
      <c r="QV186" s="696" cm="1">
        <f t="array" aca="1" ref="QV186" ca="1">INDIRECT(QV$203&amp;ROW())*QV$205</f>
        <v>0</v>
      </c>
      <c r="QW186" s="696" cm="1">
        <f t="array" aca="1" ref="QW186" ca="1">INDIRECT(QW$203&amp;ROW())*QW$205</f>
        <v>0</v>
      </c>
      <c r="QX186" s="696" cm="1">
        <f t="array" aca="1" ref="QX186" ca="1">INDIRECT(QX$203&amp;ROW())*QX$205</f>
        <v>0</v>
      </c>
      <c r="QY186" s="696" cm="1">
        <f t="array" aca="1" ref="QY186" ca="1">INDIRECT(QY$203&amp;ROW())*QY$205</f>
        <v>4.5134158378452992E-2</v>
      </c>
      <c r="QZ186" s="696" cm="1">
        <f t="array" aca="1" ref="QZ186" ca="1">INDIRECT(QZ$203&amp;ROW())*QZ$205</f>
        <v>0</v>
      </c>
      <c r="RA186" s="696" cm="1">
        <f t="array" aca="1" ref="RA186" ca="1">INDIRECT(RA$203&amp;ROW())*RA$205</f>
        <v>0</v>
      </c>
      <c r="RB186" s="696" cm="1">
        <f t="array" aca="1" ref="RB186" ca="1">INDIRECT(RB$203&amp;ROW())*RB$205</f>
        <v>0</v>
      </c>
      <c r="RC186" s="696" cm="1">
        <f t="array" aca="1" ref="RC186" ca="1">IF(INDIRECT(RC$203&amp;ROW())="-",0,INDIRECT(RC$203&amp;ROW())*RC$205)</f>
        <v>2.3553148280737811E-2</v>
      </c>
      <c r="RD186" s="696" cm="1">
        <f t="array" aca="1" ref="RD186" ca="1">INDIRECT(RD$203&amp;ROW())*RD$205</f>
        <v>0</v>
      </c>
      <c r="RE186" s="696" cm="1">
        <f t="array" aca="1" ref="RE186" ca="1">IF(INDIRECT(RE$203&amp;ROW())="-",0,INDIRECT(RE$203&amp;ROW())*RE$205)</f>
        <v>1.8986711919581355E-2</v>
      </c>
      <c r="RF186" s="705" cm="1">
        <f t="array" aca="1" ref="RF186" ca="1">INDIRECT(RF$203&amp;ROW())*RF$205</f>
        <v>0</v>
      </c>
      <c r="RG186" s="696" cm="1">
        <f t="array" aca="1" ref="RG186" ca="1">INDIRECT(RG$203&amp;ROW())*RG$205</f>
        <v>0.13825233454180202</v>
      </c>
      <c r="RH186" s="696" cm="1">
        <f t="array" aca="1" ref="RH186" ca="1">INDIRECT(RH$203&amp;ROW())*RH$205</f>
        <v>0</v>
      </c>
      <c r="RI186" s="696" cm="1">
        <f t="array" aca="1" ref="RI186" ca="1">INDIRECT(RI$203&amp;ROW())*RI$205</f>
        <v>0</v>
      </c>
      <c r="RJ186" s="696" cm="1">
        <f t="array" aca="1" ref="RJ186" ca="1">INDIRECT(RJ$203&amp;ROW())*RJ$205</f>
        <v>6.1133616682162308E-2</v>
      </c>
      <c r="RK186" s="696" cm="1">
        <f t="array" aca="1" ref="RK186" ca="1">IF(INDIRECT(RK$203&amp;ROW())="-",0,INDIRECT(RK$203&amp;ROW())*RK$205)</f>
        <v>2.1576552956708142E-2</v>
      </c>
      <c r="RL186" s="696" cm="1">
        <f t="array" aca="1" ref="RL186" ca="1">INDIRECT(RL$203&amp;ROW())*RL$205</f>
        <v>0</v>
      </c>
      <c r="RM186" s="696" cm="1">
        <f t="array" aca="1" ref="RM186" ca="1">INDIRECT(RM$203&amp;ROW())*RM$205</f>
        <v>2.9987460729532761E-2</v>
      </c>
      <c r="RN186" s="696" cm="1">
        <f t="array" aca="1" ref="RN186" ca="1">INDIRECT(RN$203&amp;ROW())*RN$205</f>
        <v>0</v>
      </c>
      <c r="RO186" s="696" cm="1">
        <f t="array" aca="1" ref="RO186" ca="1">IF($RN186=0,0,INDIRECT(RO$203&amp;ROW())*RO$205)</f>
        <v>0</v>
      </c>
      <c r="RP186" s="696" cm="1">
        <f t="array" aca="1" ref="RP186" ca="1">IF($RN186=0,0,INDIRECT(RP$203&amp;ROW())*RP$205)</f>
        <v>0</v>
      </c>
      <c r="RQ186" s="696" cm="1">
        <f t="array" aca="1" ref="RQ186" ca="1">IF($RN186=0,0,INDIRECT(RQ$203&amp;ROW())*RQ$205)</f>
        <v>0</v>
      </c>
      <c r="RR186" s="696" cm="1">
        <f t="array" aca="1" ref="RR186" ca="1">IF($RN186=0,0,INDIRECT(RR$203&amp;ROW())*RR$205)</f>
        <v>0</v>
      </c>
      <c r="RS186" s="696" cm="1">
        <f t="array" aca="1" ref="RS186" ca="1">INDIRECT(RS$203&amp;ROW())*RS$205</f>
        <v>0</v>
      </c>
      <c r="RT186" s="696" cm="1">
        <f t="array" aca="1" ref="RT186" ca="1">IF($RS186=0,0,INDIRECT(RT$203&amp;ROW())*RT$205)</f>
        <v>0</v>
      </c>
      <c r="RU186" s="696" cm="1">
        <f t="array" aca="1" ref="RU186" ca="1">IF($RS186=0,0,INDIRECT(RU$203&amp;ROW())*RU$205)</f>
        <v>0</v>
      </c>
      <c r="RV186" s="696" cm="1">
        <f t="array" aca="1" ref="RV186" ca="1">INDIRECT(RV$203&amp;ROW())*RV$205</f>
        <v>0</v>
      </c>
      <c r="RW186" s="696" cm="1">
        <f t="array" aca="1" ref="RW186" ca="1">INDIRECT(RW$203&amp;ROW())*RW$205</f>
        <v>0</v>
      </c>
      <c r="RX186" s="696" cm="1">
        <f t="array" aca="1" ref="RX186" ca="1">INDIRECT(RX$203&amp;ROW())*RX$205</f>
        <v>0</v>
      </c>
      <c r="RY186" s="696" cm="1">
        <f t="array" aca="1" ref="RY186" ca="1">INDIRECT(RY$203&amp;ROW())*RY$205</f>
        <v>0</v>
      </c>
      <c r="RZ186" s="696" cm="1">
        <f t="array" aca="1" ref="RZ186" ca="1">INDIRECT(RZ$203&amp;ROW())*RZ$205</f>
        <v>0</v>
      </c>
      <c r="SA186" s="696" cm="1">
        <f t="array" aca="1" ref="SA186" ca="1">INDIRECT(SA$203&amp;ROW())*SA$205</f>
        <v>0</v>
      </c>
      <c r="SB186" s="696" cm="1">
        <f t="array" aca="1" ref="SB186" ca="1">INDIRECT(SB$203&amp;ROW())*SB$205</f>
        <v>0</v>
      </c>
      <c r="SC186" s="696" cm="1">
        <f t="array" aca="1" ref="SC186" ca="1">INDIRECT(SC$203&amp;ROW())*SC$205</f>
        <v>0</v>
      </c>
      <c r="SD186" s="696" cm="1">
        <f t="array" aca="1" ref="SD186" ca="1">INDIRECT(SD$203&amp;ROW())*SD$205</f>
        <v>0</v>
      </c>
      <c r="SE186" s="696" cm="1">
        <f t="array" aca="1" ref="SE186" ca="1">INDIRECT(SE$203&amp;ROW())*SE$205</f>
        <v>0</v>
      </c>
      <c r="SF186" s="696" cm="1">
        <f t="array" aca="1" ref="SF186" ca="1">INDIRECT(SF$203&amp;ROW())*SF$205</f>
        <v>0</v>
      </c>
      <c r="SG186" s="696" cm="1">
        <f t="array" aca="1" ref="SG186" ca="1">INDIRECT(SG$203&amp;ROW())*SG$205</f>
        <v>0</v>
      </c>
      <c r="SH186" s="696" cm="1">
        <f t="array" aca="1" ref="SH186" ca="1">IF(INDIRECT(SH$203&amp;ROW())="-",0,INDIRECT(SH$203&amp;ROW())*SH$205)</f>
        <v>5.3667667322879399E-2</v>
      </c>
      <c r="SI186" s="696" cm="1">
        <f t="array" aca="1" ref="SI186" ca="1">INDIRECT(SI$203&amp;ROW())*SI$205</f>
        <v>0</v>
      </c>
      <c r="SJ186" s="696" cm="1">
        <f t="array" aca="1" ref="SJ186" ca="1">INDIRECT(SJ$203&amp;ROW())*SJ$205</f>
        <v>0</v>
      </c>
      <c r="SK186" s="696" cm="1">
        <f t="array" aca="1" ref="SK186" ca="1">INDIRECT(SK$203&amp;ROW())*SK$205</f>
        <v>0</v>
      </c>
      <c r="SN186" s="606" t="s">
        <v>8965</v>
      </c>
      <c r="SO186" s="707" cm="1">
        <f t="array" aca="1" ref="SO186" ca="1">INDIRECT(SO$203&amp;ROW())*SO$205</f>
        <v>0</v>
      </c>
      <c r="SP186" s="707" cm="1">
        <f t="array" aca="1" ref="SP186" ca="1">INDIRECT(SP$203&amp;ROW())*SP$205</f>
        <v>0</v>
      </c>
      <c r="SQ186" s="707" cm="1">
        <f t="array" aca="1" ref="SQ186" ca="1">INDIRECT(SQ$203&amp;ROW())*SQ$205</f>
        <v>0</v>
      </c>
      <c r="SR186" s="707" cm="1">
        <f t="array" aca="1" ref="SR186" ca="1">INDIRECT(SR$203&amp;ROW())*SR$205</f>
        <v>3</v>
      </c>
      <c r="SS186" s="707" cm="1">
        <f t="array" aca="1" ref="SS186" ca="1">INDIRECT(SS$203&amp;ROW())*SS$205</f>
        <v>2</v>
      </c>
      <c r="ST186" s="707" cm="1">
        <f t="array" aca="1" ref="ST186" ca="1">INDIRECT(ST$203&amp;ROW())*ST$205</f>
        <v>0</v>
      </c>
      <c r="SU186" s="707" cm="1">
        <f t="array" aca="1" ref="SU186" ca="1">INDIRECT(SU$203&amp;ROW())*SU$205</f>
        <v>0</v>
      </c>
      <c r="SV186" s="707" cm="1">
        <f t="array" aca="1" ref="SV186" ca="1">INDIRECT(SV$203&amp;ROW())*SV$205</f>
        <v>0</v>
      </c>
      <c r="SW186" s="707" cm="1">
        <f t="array" aca="1" ref="SW186" ca="1">INDIRECT(SW$203&amp;ROW())*SW$205</f>
        <v>0</v>
      </c>
      <c r="SX186" s="707" cm="1">
        <f t="array" aca="1" ref="SX186" ca="1">INDIRECT(SX$203&amp;ROW())*SX$205</f>
        <v>1</v>
      </c>
      <c r="SY186" s="707" cm="1">
        <f t="array" aca="1" ref="SY186" ca="1">INDIRECT(SY$203&amp;ROW())*SY$205</f>
        <v>0</v>
      </c>
      <c r="SZ186" s="707" cm="1">
        <f t="array" aca="1" ref="SZ186" ca="1">INDIRECT(SZ$203&amp;ROW())*SZ$205</f>
        <v>0</v>
      </c>
      <c r="TA186" s="707" cm="1">
        <f t="array" aca="1" ref="TA186" ca="1">INDIRECT(TA$203&amp;ROW())*TA$205</f>
        <v>0</v>
      </c>
      <c r="TB186" s="696" cm="1">
        <f t="array" aca="1" ref="TB186" ca="1">IF(INDIRECT(TB$203&amp;ROW())="-",0,INDIRECT(TB$203&amp;ROW())*TB$205)</f>
        <v>0.28070000000000001</v>
      </c>
      <c r="TC186" s="707" cm="1">
        <f t="array" aca="1" ref="TC186" ca="1">INDIRECT(TC$203&amp;ROW())*TC$205</f>
        <v>0</v>
      </c>
      <c r="TD186" s="696" cm="1">
        <f t="array" aca="1" ref="TD186" ca="1">IF(INDIRECT(TD$203&amp;ROW())="-",0,INDIRECT(TD$203&amp;ROW())*TD$205)</f>
        <v>0.3</v>
      </c>
      <c r="TE186" s="732" cm="1">
        <f t="array" aca="1" ref="TE186" ca="1">INDIRECT(TE$203&amp;ROW())*TE$205</f>
        <v>0</v>
      </c>
      <c r="TF186" s="707" cm="1">
        <f t="array" aca="1" ref="TF186" ca="1">INDIRECT(TF$203&amp;ROW())*TF$205</f>
        <v>1</v>
      </c>
      <c r="TG186" s="707" cm="1">
        <f t="array" aca="1" ref="TG186" ca="1">INDIRECT(TG$203&amp;ROW())*TG$205</f>
        <v>0</v>
      </c>
      <c r="TH186" s="707" cm="1">
        <f t="array" aca="1" ref="TH186" ca="1">INDIRECT(TH$203&amp;ROW())*TH$205</f>
        <v>0</v>
      </c>
      <c r="TI186" s="707" cm="1">
        <f t="array" aca="1" ref="TI186" ca="1">INDIRECT(TI$203&amp;ROW())*TI$205</f>
        <v>1</v>
      </c>
      <c r="TJ186" s="696" cm="1">
        <f t="array" aca="1" ref="TJ186" ca="1">IF(INDIRECT(TJ$203&amp;ROW())="-",0,INDIRECT(TJ$203&amp;ROW())*TJ$205)</f>
        <v>0.35709999999999997</v>
      </c>
      <c r="TK186" s="707" cm="1">
        <f t="array" aca="1" ref="TK186" ca="1">INDIRECT(TK$203&amp;ROW())*TK$205</f>
        <v>0</v>
      </c>
      <c r="TL186" s="707" cm="1">
        <f t="array" aca="1" ref="TL186" ca="1">INDIRECT(TL$203&amp;ROW())*TL$205</f>
        <v>2</v>
      </c>
      <c r="TM186" s="707" cm="1">
        <f t="array" aca="1" ref="TM186" ca="1">INDIRECT(TM$203&amp;ROW())*TM$205</f>
        <v>0</v>
      </c>
      <c r="TN186" s="707" cm="1">
        <f t="array" aca="1" ref="TN186" ca="1">IF($TM186=0,0,INDIRECT(TN$203&amp;ROW())*TN$205)</f>
        <v>0</v>
      </c>
      <c r="TO186" s="707" cm="1">
        <f t="array" aca="1" ref="TO186" ca="1">IF($TM186=0,0,INDIRECT(TO$203&amp;ROW())*TO$205)</f>
        <v>0</v>
      </c>
      <c r="TP186" s="707" cm="1">
        <f t="array" aca="1" ref="TP186" ca="1">IF($TM186=0,0,INDIRECT(TP$203&amp;ROW())*TP$205)</f>
        <v>0</v>
      </c>
      <c r="TQ186" s="707" cm="1">
        <f t="array" aca="1" ref="TQ186" ca="1">IF($TM186=0,0,INDIRECT(TQ$203&amp;ROW())*TQ$205)</f>
        <v>0</v>
      </c>
      <c r="TR186" s="707" cm="1">
        <f t="array" aca="1" ref="TR186" ca="1">INDIRECT(TR$203&amp;ROW())*TR$205</f>
        <v>0</v>
      </c>
      <c r="TS186" s="707" cm="1">
        <f t="array" aca="1" ref="TS186" ca="1">IF($TR186=0,0,INDIRECT(TS$203&amp;ROW())*TS$205)</f>
        <v>0</v>
      </c>
      <c r="TT186" s="707" cm="1">
        <f t="array" aca="1" ref="TT186" ca="1">IF($TR186=0,0,INDIRECT(TT$203&amp;ROW())*TT$205)</f>
        <v>0</v>
      </c>
      <c r="TU186" s="707" cm="1">
        <f t="array" aca="1" ref="TU186" ca="1">INDIRECT(TU$203&amp;ROW())*TU$205</f>
        <v>0</v>
      </c>
      <c r="TV186" s="707" cm="1">
        <f t="array" aca="1" ref="TV186" ca="1">INDIRECT(TV$203&amp;ROW())*TV$205</f>
        <v>0</v>
      </c>
      <c r="TW186" s="707" cm="1">
        <f t="array" aca="1" ref="TW186" ca="1">INDIRECT(TW$203&amp;ROW())*TW$205</f>
        <v>0</v>
      </c>
      <c r="TX186" s="707" cm="1">
        <f t="array" aca="1" ref="TX186" ca="1">INDIRECT(TX$203&amp;ROW())*TX$205</f>
        <v>0</v>
      </c>
      <c r="TY186" s="707" cm="1">
        <f t="array" aca="1" ref="TY186" ca="1">INDIRECT(TY$203&amp;ROW())*TY$205</f>
        <v>0</v>
      </c>
      <c r="TZ186" s="707" cm="1">
        <f t="array" aca="1" ref="TZ186" ca="1">INDIRECT(TZ$203&amp;ROW())*TZ$205</f>
        <v>0</v>
      </c>
      <c r="UA186" s="707" cm="1">
        <f t="array" aca="1" ref="UA186" ca="1">INDIRECT(UA$203&amp;ROW())*UA$205</f>
        <v>0</v>
      </c>
      <c r="UB186" s="707" cm="1">
        <f t="array" aca="1" ref="UB186" ca="1">INDIRECT(UB$203&amp;ROW())*UB$205</f>
        <v>0</v>
      </c>
      <c r="UC186" s="707" cm="1">
        <f t="array" aca="1" ref="UC186" ca="1">INDIRECT(UC$203&amp;ROW())*UC$205</f>
        <v>0</v>
      </c>
      <c r="UD186" s="707" cm="1">
        <f t="array" aca="1" ref="UD186" ca="1">INDIRECT(UD$203&amp;ROW())*UD$205</f>
        <v>0</v>
      </c>
      <c r="UE186" s="707" cm="1">
        <f t="array" aca="1" ref="UE186" ca="1">INDIRECT(UE$203&amp;ROW())*UE$205</f>
        <v>0</v>
      </c>
      <c r="UF186" s="707" cm="1">
        <f t="array" aca="1" ref="UF186" ca="1">INDIRECT(UF$203&amp;ROW())*UF$205</f>
        <v>0</v>
      </c>
      <c r="UG186" s="696" cm="1">
        <f t="array" aca="1" ref="UG186" ca="1">IF(INDIRECT(UG$203&amp;ROW())="-",0,INDIRECT(UG$203&amp;ROW())*UG$205)</f>
        <v>0.68210000000000004</v>
      </c>
      <c r="UH186" s="707" cm="1">
        <f t="array" aca="1" ref="UH186" ca="1">INDIRECT(UH$203&amp;ROW())*UH$205</f>
        <v>0</v>
      </c>
      <c r="UI186" s="707" cm="1">
        <f t="array" aca="1" ref="UI186" ca="1">INDIRECT(UI$203&amp;ROW())*UI$205</f>
        <v>0</v>
      </c>
      <c r="UJ186" s="707" cm="1">
        <f t="array" aca="1" ref="UJ186" ca="1">INDIRECT(UJ$203&amp;ROW())*UJ$205</f>
        <v>0</v>
      </c>
      <c r="UM186" s="606" t="s">
        <v>8965</v>
      </c>
      <c r="UN186" s="616">
        <f t="shared" ca="1" si="389"/>
        <v>-0.97111609266078391</v>
      </c>
      <c r="UO186" s="616">
        <f t="shared" ca="1" si="389"/>
        <v>-0.6225347970107441</v>
      </c>
      <c r="UP186" s="616">
        <f t="shared" ca="1" si="389"/>
        <v>-0.88618201963763954</v>
      </c>
      <c r="UQ186" s="616">
        <f t="shared" ca="1" si="389"/>
        <v>0.29355872991449461</v>
      </c>
      <c r="UR186" s="616">
        <f t="shared" ca="1" si="389"/>
        <v>0.12190361681987209</v>
      </c>
      <c r="US186" s="616">
        <f t="shared" ca="1" si="389"/>
        <v>-2.5790572453345928</v>
      </c>
      <c r="UT186" s="616">
        <f t="shared" ca="1" si="389"/>
        <v>-3.3391171947782863</v>
      </c>
      <c r="UU186" s="616">
        <f t="shared" ca="1" si="389"/>
        <v>-2.7006681232545957</v>
      </c>
      <c r="UV186" s="616">
        <f t="shared" ca="1" si="389"/>
        <v>-2.9818796741717466</v>
      </c>
      <c r="UW186" s="616">
        <f t="shared" ca="1" si="389"/>
        <v>-1.1873537106826957</v>
      </c>
      <c r="UX186" s="616">
        <f t="shared" ca="1" si="388"/>
        <v>-3.7125109235132832</v>
      </c>
      <c r="UY186" s="616">
        <f t="shared" ca="1" si="388"/>
        <v>-0.67270887390575207</v>
      </c>
      <c r="UZ186" s="616">
        <f t="shared" ca="1" si="388"/>
        <v>-0.80238258590915801</v>
      </c>
      <c r="VA186" s="616">
        <f t="shared" ca="1" si="388"/>
        <v>-1.0242740194945172</v>
      </c>
      <c r="VB186" s="616">
        <f t="shared" ca="1" si="388"/>
        <v>-0.76400504167427041</v>
      </c>
      <c r="VC186" s="616">
        <f t="shared" ca="1" si="388"/>
        <v>-1.0483696113503318</v>
      </c>
      <c r="VD186" s="616">
        <f t="shared" ca="1" si="388"/>
        <v>-1.5772186114663853</v>
      </c>
      <c r="VE186" s="616">
        <f t="shared" ca="1" si="388"/>
        <v>-1.5404904907201931</v>
      </c>
      <c r="VF186" s="616">
        <f t="shared" ca="1" si="388"/>
        <v>-1.7012503523278015</v>
      </c>
      <c r="VG186" s="616">
        <f t="shared" ca="1" si="388"/>
        <v>-0.89462372206681784</v>
      </c>
      <c r="VH186" s="616">
        <f t="shared" ca="1" si="388"/>
        <v>-1.7099161788596748</v>
      </c>
      <c r="VI186" s="616">
        <f t="shared" ca="1" si="388"/>
        <v>-0.8113639041548647</v>
      </c>
      <c r="VJ186" s="616">
        <f t="shared" ca="1" si="390"/>
        <v>-0.90132677458943244</v>
      </c>
      <c r="VK186" s="616">
        <f t="shared" ca="1" si="390"/>
        <v>0.83678976492872159</v>
      </c>
      <c r="VL186" s="616">
        <f t="shared" ca="1" si="390"/>
        <v>-0.83864555511817418</v>
      </c>
      <c r="VM186" s="616">
        <f t="shared" ca="1" si="390"/>
        <v>-0.57201237404204519</v>
      </c>
      <c r="VN186" s="616">
        <f t="shared" ca="1" si="390"/>
        <v>-0.62639799545694341</v>
      </c>
      <c r="VO186" s="616">
        <f t="shared" ca="1" si="390"/>
        <v>-0.42150866262694142</v>
      </c>
      <c r="VP186" s="616">
        <f t="shared" ca="1" si="390"/>
        <v>-0.46221149066820022</v>
      </c>
      <c r="VQ186" s="616">
        <f t="shared" ca="1" si="390"/>
        <v>-0.77889442244162177</v>
      </c>
      <c r="VR186" s="616">
        <f t="shared" ca="1" si="390"/>
        <v>-0.64202286734458469</v>
      </c>
      <c r="VS186" s="616">
        <f t="shared" ca="1" si="387"/>
        <v>-0.40481357988865657</v>
      </c>
      <c r="VT186" s="616">
        <f t="shared" ca="1" si="387"/>
        <v>-0.3878135405833677</v>
      </c>
      <c r="VU186" s="616">
        <f t="shared" ca="1" si="387"/>
        <v>-0.82130507758946303</v>
      </c>
      <c r="VV186" s="616">
        <f t="shared" ca="1" si="387"/>
        <v>-0.64337789451099625</v>
      </c>
      <c r="VW186" s="616">
        <f t="shared" ca="1" si="387"/>
        <v>-2.2727508617901209</v>
      </c>
      <c r="VX186" s="616">
        <f t="shared" ca="1" si="386"/>
        <v>-0.78524029103755877</v>
      </c>
      <c r="VY186" s="616">
        <f t="shared" ca="1" si="386"/>
        <v>-1.477844244223653</v>
      </c>
      <c r="VZ186" s="616">
        <f t="shared" ca="1" si="386"/>
        <v>-1.5555141459162816</v>
      </c>
      <c r="WA186" s="616">
        <f t="shared" ca="1" si="386"/>
        <v>-1.1483025824394326</v>
      </c>
      <c r="WB186" s="616">
        <f t="shared" ca="1" si="386"/>
        <v>-2.9757436894078269</v>
      </c>
      <c r="WC186" s="616">
        <f t="shared" ca="1" si="386"/>
        <v>-2.0807149803312397</v>
      </c>
      <c r="WD186" s="616">
        <f t="shared" ca="1" si="347"/>
        <v>-1.3395773314157267</v>
      </c>
      <c r="WE186" s="616">
        <f t="shared" ca="1" si="347"/>
        <v>-1.7097470492691516</v>
      </c>
      <c r="WF186" s="616">
        <f t="shared" ca="1" si="347"/>
        <v>-3.0303587487741177E-2</v>
      </c>
      <c r="WG186" s="616">
        <f t="shared" ca="1" si="347"/>
        <v>-1.008197359876486</v>
      </c>
      <c r="WH186" s="616">
        <f t="shared" ca="1" si="347"/>
        <v>-1.0816125322340113</v>
      </c>
      <c r="WI186" s="627">
        <f t="shared" ca="1" si="347"/>
        <v>-0.9831420375936909</v>
      </c>
      <c r="WL186" s="606" t="s">
        <v>8965</v>
      </c>
      <c r="WM186" s="700" t="str">
        <f t="shared" ca="1" si="321"/>
        <v>D</v>
      </c>
      <c r="WN186" s="479">
        <f t="shared" ca="1" si="322"/>
        <v>0.13902240757288259</v>
      </c>
      <c r="WO186" s="495">
        <f t="shared" ca="1" si="372"/>
        <v>0.16247319934441315</v>
      </c>
      <c r="WP186" s="458">
        <f t="shared" ca="1" si="372"/>
        <v>0.20862607619904275</v>
      </c>
      <c r="WQ186" s="458">
        <f t="shared" ca="1" si="372"/>
        <v>0.14909009151536526</v>
      </c>
      <c r="WR186" s="459">
        <f t="shared" ca="1" si="372"/>
        <v>3.5900263232709277E-2</v>
      </c>
      <c r="WS186" s="495">
        <f t="shared" ca="1" si="323"/>
        <v>-1.365530204050976</v>
      </c>
      <c r="WT186" s="458">
        <f t="shared" ca="1" si="324"/>
        <v>-1.4057029207518765</v>
      </c>
      <c r="WU186" s="458">
        <f t="shared" ca="1" si="325"/>
        <v>-0.53070592096259095</v>
      </c>
      <c r="WV186" s="459">
        <f t="shared" ca="1" si="326"/>
        <v>-1.1981406046445133</v>
      </c>
      <c r="WW186" s="484">
        <f t="shared" ca="1" si="352"/>
        <v>-0.7262006140917342</v>
      </c>
      <c r="WX186" s="484">
        <f t="shared" ca="1" si="352"/>
        <v>-0.37545073607717977</v>
      </c>
      <c r="WY186" s="484">
        <f t="shared" ca="1" si="352"/>
        <v>-0.64522912849816527</v>
      </c>
      <c r="WZ186" s="484">
        <f t="shared" ca="1" si="352"/>
        <v>0.10559307515024371</v>
      </c>
      <c r="XA186" s="484">
        <f t="shared" ca="1" si="352"/>
        <v>6.4328538595846502E-2</v>
      </c>
      <c r="XB186" s="484">
        <f t="shared" ca="1" si="352"/>
        <v>-1.3625159427102653</v>
      </c>
      <c r="XC186" s="484">
        <f t="shared" ca="1" si="352"/>
        <v>-1.574059845618484</v>
      </c>
      <c r="XD186" s="484">
        <f t="shared" ca="1" si="352"/>
        <v>-1.3851726804172821</v>
      </c>
      <c r="XE186" s="484">
        <f t="shared" ca="1" si="352"/>
        <v>-1.4638047320509104</v>
      </c>
      <c r="XF186" s="484">
        <f t="shared" ca="1" si="352"/>
        <v>-0.76406211282431458</v>
      </c>
      <c r="XG186" s="484">
        <f t="shared" ca="1" si="391"/>
        <v>-1.505051928392285</v>
      </c>
      <c r="XH186" s="484">
        <f t="shared" ca="1" si="391"/>
        <v>-0.33958343954762366</v>
      </c>
      <c r="XI186" s="484">
        <f t="shared" ca="1" si="391"/>
        <v>-0.56078518929191046</v>
      </c>
      <c r="XJ186" s="484">
        <f t="shared" ca="1" si="391"/>
        <v>-0.72692727163525883</v>
      </c>
      <c r="XK186" s="484">
        <f t="shared" ca="1" si="391"/>
        <v>-0.54267278110123429</v>
      </c>
      <c r="XL186" s="484">
        <f t="shared" ca="1" si="391"/>
        <v>-0.9261297146668831</v>
      </c>
      <c r="XM186" s="484">
        <f t="shared" ca="1" si="391"/>
        <v>-1.1895382767679479</v>
      </c>
      <c r="XN186" s="484">
        <f t="shared" ca="1" si="391"/>
        <v>-1.0741840191791907</v>
      </c>
      <c r="XO186" s="484">
        <f t="shared" ca="1" si="391"/>
        <v>-1.2490580086790719</v>
      </c>
      <c r="XP186" s="484">
        <f t="shared" ca="1" si="391"/>
        <v>-0.57255918212276347</v>
      </c>
      <c r="XQ186" s="484">
        <f t="shared" ca="1" si="391"/>
        <v>-1.1377782254132276</v>
      </c>
      <c r="XR186" s="484">
        <f t="shared" ca="1" si="391"/>
        <v>-0.7099434161355066</v>
      </c>
      <c r="XS186" s="484">
        <f t="shared" ca="1" si="391"/>
        <v>-0.55611861992167977</v>
      </c>
      <c r="XT186" s="484">
        <f t="shared" ca="1" si="384"/>
        <v>0.50818242424121263</v>
      </c>
      <c r="XU186" s="484">
        <f t="shared" ca="1" si="382"/>
        <v>-0.63720289277878872</v>
      </c>
      <c r="XV186" s="484">
        <f t="shared" ca="1" si="382"/>
        <v>-0.30179372854458303</v>
      </c>
      <c r="XW186" s="484">
        <f t="shared" ca="1" si="382"/>
        <v>-0.40427726626791127</v>
      </c>
      <c r="XX186" s="484">
        <f t="shared" ca="1" si="382"/>
        <v>-0.20379943838012618</v>
      </c>
      <c r="XY186" s="484">
        <f t="shared" ca="1" si="382"/>
        <v>-0.24303080179333969</v>
      </c>
      <c r="XZ186" s="484">
        <f t="shared" ca="1" si="382"/>
        <v>-0.56968338057380219</v>
      </c>
      <c r="YA186" s="484">
        <f t="shared" ca="1" si="382"/>
        <v>-0.43779539324227229</v>
      </c>
      <c r="YB186" s="484">
        <f t="shared" ca="1" si="358"/>
        <v>-0.21272953623148902</v>
      </c>
      <c r="YC186" s="484">
        <f t="shared" ca="1" si="359"/>
        <v>-0.17304240180829866</v>
      </c>
      <c r="YD186" s="484">
        <f t="shared" ca="1" si="360"/>
        <v>-0.6068623218308542</v>
      </c>
      <c r="YE186" s="484">
        <f t="shared" ca="1" si="361"/>
        <v>-0.46342509741627064</v>
      </c>
      <c r="YF186" s="484">
        <f t="shared" ca="1" si="362"/>
        <v>-1.3406957333699923</v>
      </c>
      <c r="YG186" s="484">
        <f t="shared" ca="1" si="354"/>
        <v>-0.54699838673676349</v>
      </c>
      <c r="YH186" s="484">
        <f t="shared" ca="1" si="354"/>
        <v>-0.78754319774678472</v>
      </c>
      <c r="YI186" s="484">
        <f t="shared" ca="1" si="354"/>
        <v>-0.91106463526316606</v>
      </c>
      <c r="YJ186" s="484">
        <f t="shared" ca="1" si="354"/>
        <v>-0.6812879221613154</v>
      </c>
      <c r="YK186" s="484">
        <f t="shared" ca="1" si="354"/>
        <v>-0.51867212506378424</v>
      </c>
      <c r="YL186" s="484">
        <f t="shared" ca="1" si="354"/>
        <v>-0.65875436277287047</v>
      </c>
      <c r="YM186" s="484">
        <f t="shared" ca="1" si="354"/>
        <v>-1.0693845836691747</v>
      </c>
      <c r="YN186" s="484">
        <f t="shared" ca="1" si="354"/>
        <v>-1.2190496461289051</v>
      </c>
      <c r="YO186" s="484">
        <f t="shared" ca="1" si="354"/>
        <v>-1.8609433076221857E-2</v>
      </c>
      <c r="YP186" s="484">
        <f t="shared" ca="1" si="354"/>
        <v>-0.53716755334219179</v>
      </c>
      <c r="YQ186" s="484">
        <f t="shared" ca="1" si="354"/>
        <v>-0.78352011835031787</v>
      </c>
      <c r="YR186" s="484">
        <f t="shared" ca="1" si="354"/>
        <v>-0.73715989978774943</v>
      </c>
      <c r="YU186" s="606" t="s">
        <v>8965</v>
      </c>
      <c r="YV186" s="700" t="str">
        <f t="shared" ca="1" si="304"/>
        <v>D</v>
      </c>
      <c r="YW186" s="479">
        <f t="shared" ca="1" si="327"/>
        <v>0.1111005054491315</v>
      </c>
      <c r="YX186" s="495">
        <f t="shared" ca="1" si="373"/>
        <v>0.15363428275981159</v>
      </c>
      <c r="YY186" s="458">
        <f t="shared" ca="1" si="373"/>
        <v>0.23651714001898191</v>
      </c>
      <c r="YZ186" s="458">
        <f t="shared" ca="1" si="373"/>
        <v>5.425059901773252E-2</v>
      </c>
      <c r="ZA186" s="459">
        <f t="shared" ca="1" si="373"/>
        <v>0</v>
      </c>
      <c r="ZB186" s="495">
        <f t="shared" ca="1" si="328"/>
        <v>-1.8429279265746559</v>
      </c>
      <c r="ZC186" s="458">
        <f t="shared" ca="1" si="329"/>
        <v>-1.3555648307134949</v>
      </c>
      <c r="ZD186" s="458">
        <f t="shared" ca="1" si="330"/>
        <v>-0.6112605656174579</v>
      </c>
      <c r="ZE186" s="459">
        <f t="shared" ca="1" si="331"/>
        <v>-1.6469143236490547</v>
      </c>
      <c r="ZF186" s="484">
        <f t="shared" ca="1" si="355"/>
        <v>-3.2485432480444082E-2</v>
      </c>
      <c r="ZG186" s="484">
        <f t="shared" ca="1" si="355"/>
        <v>-7.9385408814590788E-2</v>
      </c>
      <c r="ZH186" s="484">
        <f t="shared" ca="1" si="355"/>
        <v>-6.6861590023482048E-2</v>
      </c>
      <c r="ZI186" s="484">
        <f t="shared" ca="1" si="355"/>
        <v>2.1988880583922777E-2</v>
      </c>
      <c r="ZJ186" s="484">
        <f t="shared" ca="1" si="355"/>
        <v>1.0659583188508518E-2</v>
      </c>
      <c r="ZK186" s="484">
        <f t="shared" ca="1" si="355"/>
        <v>-0.45846359133667092</v>
      </c>
      <c r="ZL186" s="484">
        <f t="shared" ca="1" si="355"/>
        <v>-0.26844088558371526</v>
      </c>
      <c r="ZM186" s="484">
        <f t="shared" ca="1" si="355"/>
        <v>-0.47801300388528062</v>
      </c>
      <c r="ZN186" s="484">
        <f t="shared" ca="1" si="355"/>
        <v>-0.60274616835421135</v>
      </c>
      <c r="ZO186" s="484">
        <f t="shared" ca="1" si="355"/>
        <v>-5.3590210429196636E-2</v>
      </c>
      <c r="ZP186" s="484">
        <f t="shared" ca="1" si="392"/>
        <v>-0.34171495415765724</v>
      </c>
      <c r="ZQ186" s="484">
        <f t="shared" ca="1" si="392"/>
        <v>-1.1497069191506403E-2</v>
      </c>
      <c r="ZR186" s="484">
        <f t="shared" ca="1" si="392"/>
        <v>-4.5981105838852197E-2</v>
      </c>
      <c r="ZS186" s="484">
        <f t="shared" ca="1" si="392"/>
        <v>-8.5945414539585652E-2</v>
      </c>
      <c r="ZT186" s="484">
        <f t="shared" ca="1" si="392"/>
        <v>-2.7291061507312073E-2</v>
      </c>
      <c r="ZU186" s="484">
        <f t="shared" ca="1" si="392"/>
        <v>-6.6350305986507388E-2</v>
      </c>
      <c r="ZV186" s="484">
        <f t="shared" ca="1" si="392"/>
        <v>-8.3701405664608222E-2</v>
      </c>
      <c r="ZW186" s="484">
        <f t="shared" ca="1" si="392"/>
        <v>-0.21297640668151291</v>
      </c>
      <c r="ZX186" s="484">
        <f t="shared" ca="1" si="392"/>
        <v>-4.9666031249752343E-2</v>
      </c>
      <c r="ZY186" s="484">
        <f t="shared" ca="1" si="392"/>
        <v>-9.6348193705378546E-2</v>
      </c>
      <c r="ZZ186" s="484">
        <f t="shared" ca="1" si="392"/>
        <v>-0.10453336023703505</v>
      </c>
      <c r="AAA186" s="484">
        <f t="shared" ca="1" si="392"/>
        <v>-4.9023904354967542E-2</v>
      </c>
      <c r="AAB186" s="484">
        <f t="shared" ca="1" si="392"/>
        <v>-0.10150745433592355</v>
      </c>
      <c r="AAC186" s="484">
        <f t="shared" ca="1" si="385"/>
        <v>1.2546600107337495E-2</v>
      </c>
      <c r="AAD186" s="484">
        <f t="shared" ca="1" si="383"/>
        <v>-7.8682240113631882E-2</v>
      </c>
      <c r="AAE186" s="484">
        <f t="shared" ca="1" si="383"/>
        <v>-4.0219644611828483E-2</v>
      </c>
      <c r="AAF186" s="484">
        <f t="shared" ca="1" si="383"/>
        <v>-6.120902348854227E-2</v>
      </c>
      <c r="AAG186" s="484">
        <f t="shared" ca="1" si="383"/>
        <v>-4.3018323338477257E-2</v>
      </c>
      <c r="AAH186" s="484">
        <f t="shared" ca="1" si="383"/>
        <v>-3.8008707897835295E-2</v>
      </c>
      <c r="AAI186" s="484">
        <f t="shared" ca="1" si="383"/>
        <v>-6.0338538063910964E-2</v>
      </c>
      <c r="AAJ186" s="484">
        <f t="shared" ca="1" si="383"/>
        <v>-5.2025335368730337E-2</v>
      </c>
      <c r="AAK186" s="484">
        <f t="shared" ca="1" si="363"/>
        <v>-3.3183772310049216E-2</v>
      </c>
      <c r="AAL186" s="484">
        <f t="shared" ca="1" si="364"/>
        <v>-1.741238539122681E-2</v>
      </c>
      <c r="AAM186" s="484">
        <f t="shared" ca="1" si="365"/>
        <v>-2.189532836791554E-2</v>
      </c>
      <c r="AAN186" s="484">
        <f t="shared" ca="1" si="366"/>
        <v>-6.1359063816095079E-2</v>
      </c>
      <c r="AAO186" s="484">
        <f t="shared" ca="1" si="367"/>
        <v>-6.3937554045021938E-2</v>
      </c>
      <c r="AAP186" s="484">
        <f t="shared" ca="1" si="357"/>
        <v>-2.8906649957960041E-2</v>
      </c>
      <c r="AAQ186" s="484">
        <f t="shared" ca="1" si="357"/>
        <v>-0.15117325855892658</v>
      </c>
      <c r="AAR186" s="484">
        <f t="shared" ca="1" si="357"/>
        <v>-3.6651122693945694E-2</v>
      </c>
      <c r="AAS186" s="484">
        <f t="shared" ca="1" si="357"/>
        <v>-3.1171595822786675E-2</v>
      </c>
      <c r="AAT186" s="484">
        <f t="shared" ca="1" si="357"/>
        <v>-0.91444421632113237</v>
      </c>
      <c r="AAU186" s="484">
        <f t="shared" ca="1" si="357"/>
        <v>-0.53799345446025815</v>
      </c>
      <c r="AAV186" s="484">
        <f t="shared" ca="1" si="357"/>
        <v>-8.8571357168320833E-2</v>
      </c>
      <c r="AAW186" s="484">
        <f t="shared" ca="1" si="357"/>
        <v>-6.3917050252045346E-2</v>
      </c>
      <c r="AAX186" s="484">
        <f t="shared" ca="1" si="357"/>
        <v>-2.3842880105290486E-3</v>
      </c>
      <c r="AAY186" s="484">
        <f t="shared" ca="1" si="357"/>
        <v>-0.12312049482031152</v>
      </c>
      <c r="AAZ186" s="484">
        <f t="shared" ca="1" si="357"/>
        <v>-0.11856365915979221</v>
      </c>
      <c r="ABA186" s="484">
        <f t="shared" ca="1" si="357"/>
        <v>-0.10451532592333997</v>
      </c>
    </row>
    <row r="187" spans="1:729" ht="15" customHeight="1" x14ac:dyDescent="0.35">
      <c r="A187" s="498">
        <v>185</v>
      </c>
      <c r="B187" s="628"/>
      <c r="C187" s="606" t="s">
        <v>8975</v>
      </c>
      <c r="D187" s="629">
        <v>800</v>
      </c>
      <c r="E187" s="630" t="s">
        <v>8976</v>
      </c>
      <c r="F187" s="631" t="s">
        <v>1182</v>
      </c>
      <c r="G187" s="632">
        <v>45741</v>
      </c>
      <c r="H187" s="504">
        <v>34350.341631722142</v>
      </c>
      <c r="I187" s="505">
        <v>780</v>
      </c>
      <c r="J187" s="515" t="s">
        <v>8977</v>
      </c>
      <c r="K187" s="469">
        <v>0</v>
      </c>
      <c r="L187" s="532" t="s">
        <v>8978</v>
      </c>
      <c r="M187" s="817">
        <v>137</v>
      </c>
      <c r="N187" s="818">
        <v>0.44990000000000002</v>
      </c>
      <c r="O187" s="819">
        <v>0.58240000000000003</v>
      </c>
      <c r="P187" s="820">
        <v>0.2278</v>
      </c>
      <c r="Q187" s="821">
        <v>0.53949999999999998</v>
      </c>
      <c r="R187" s="818">
        <v>0.57140000000000002</v>
      </c>
      <c r="S187" s="822">
        <v>0.40550000000000003</v>
      </c>
      <c r="T187" s="822">
        <v>0.56940000000000002</v>
      </c>
      <c r="U187" s="822">
        <v>0.5</v>
      </c>
      <c r="V187" s="822">
        <v>0.14960000000000001</v>
      </c>
      <c r="W187" s="515" t="s">
        <v>8979</v>
      </c>
      <c r="X187" s="875" t="s">
        <v>8980</v>
      </c>
      <c r="Y187" s="517">
        <v>2</v>
      </c>
      <c r="Z187" s="517">
        <v>3</v>
      </c>
      <c r="AA187" s="519" t="s">
        <v>8981</v>
      </c>
      <c r="AB187" s="903">
        <v>2018</v>
      </c>
      <c r="AC187" s="369">
        <v>1</v>
      </c>
      <c r="AD187" s="572" t="s">
        <v>8982</v>
      </c>
      <c r="AE187" s="817">
        <v>1</v>
      </c>
      <c r="AF187" s="751" t="s">
        <v>8983</v>
      </c>
      <c r="AG187" s="578" t="s">
        <v>8984</v>
      </c>
      <c r="AH187" s="647">
        <v>1</v>
      </c>
      <c r="AI187" s="647">
        <v>2</v>
      </c>
      <c r="AJ187" s="647">
        <v>2018</v>
      </c>
      <c r="AK187" s="752" t="s">
        <v>1249</v>
      </c>
      <c r="AL187" s="765" t="s">
        <v>1188</v>
      </c>
      <c r="AM187" s="650">
        <v>1</v>
      </c>
      <c r="AN187" s="647">
        <v>1</v>
      </c>
      <c r="AO187" s="647">
        <v>1</v>
      </c>
      <c r="AP187" s="647">
        <v>1</v>
      </c>
      <c r="AQ187" s="647">
        <v>1</v>
      </c>
      <c r="AR187" s="647">
        <v>1</v>
      </c>
      <c r="AS187" s="647">
        <v>1</v>
      </c>
      <c r="AT187" s="647" t="s">
        <v>1188</v>
      </c>
      <c r="AU187" s="648">
        <v>1</v>
      </c>
      <c r="AV187" s="785" t="s">
        <v>8985</v>
      </c>
      <c r="AW187" s="642" t="s">
        <v>8986</v>
      </c>
      <c r="AX187" s="643">
        <v>2</v>
      </c>
      <c r="AY187" s="709" t="s">
        <v>8987</v>
      </c>
      <c r="AZ187" s="645">
        <v>2</v>
      </c>
      <c r="BA187" s="709" t="s">
        <v>8988</v>
      </c>
      <c r="BB187" s="631" t="s">
        <v>1438</v>
      </c>
      <c r="BC187" s="646" t="s">
        <v>1439</v>
      </c>
      <c r="BD187" s="631" t="s">
        <v>1195</v>
      </c>
      <c r="BE187" s="631" t="s">
        <v>1317</v>
      </c>
      <c r="BF187" s="502">
        <v>2</v>
      </c>
      <c r="BG187" s="631">
        <v>2006</v>
      </c>
      <c r="BH187" s="631" t="s">
        <v>1197</v>
      </c>
      <c r="BI187" s="631">
        <v>2</v>
      </c>
      <c r="BJ187" s="631">
        <v>2</v>
      </c>
      <c r="BK187" s="631" t="s">
        <v>1256</v>
      </c>
      <c r="BL187" s="631" t="s">
        <v>1199</v>
      </c>
      <c r="BM187" s="709" t="s">
        <v>8989</v>
      </c>
      <c r="BN187" s="647">
        <v>1995</v>
      </c>
      <c r="BO187" s="557" t="s">
        <v>8990</v>
      </c>
      <c r="BP187" s="647">
        <v>2013</v>
      </c>
      <c r="BQ187" s="647">
        <v>2</v>
      </c>
      <c r="BR187" s="647">
        <v>4</v>
      </c>
      <c r="BS187" s="647" t="s">
        <v>1188</v>
      </c>
      <c r="BT187" s="647" t="s">
        <v>1188</v>
      </c>
      <c r="BU187" s="647" t="s">
        <v>1188</v>
      </c>
      <c r="BV187" s="648" t="s">
        <v>1188</v>
      </c>
      <c r="BW187" s="649" t="s">
        <v>8991</v>
      </c>
      <c r="BX187" s="650">
        <v>1991</v>
      </c>
      <c r="BY187" s="647" t="s">
        <v>1611</v>
      </c>
      <c r="BZ187" s="651" t="s">
        <v>7936</v>
      </c>
      <c r="CA187" s="647">
        <v>2</v>
      </c>
      <c r="CB187" s="647" t="s">
        <v>8992</v>
      </c>
      <c r="CC187" s="649" t="s">
        <v>8991</v>
      </c>
      <c r="CD187" s="652">
        <v>2010</v>
      </c>
      <c r="CE187" s="647">
        <v>3</v>
      </c>
      <c r="CF187" s="647">
        <v>2</v>
      </c>
      <c r="CG187" s="515" t="s">
        <v>8993</v>
      </c>
      <c r="CH187" s="647">
        <v>1991</v>
      </c>
      <c r="CI187" s="647">
        <v>1964</v>
      </c>
      <c r="CJ187" s="647">
        <v>3</v>
      </c>
      <c r="CK187" s="651" t="s">
        <v>1207</v>
      </c>
      <c r="CL187" s="651" t="s">
        <v>1208</v>
      </c>
      <c r="CM187" s="647">
        <v>2</v>
      </c>
      <c r="CN187" s="647" t="s">
        <v>1209</v>
      </c>
      <c r="CO187" s="709" t="s">
        <v>8994</v>
      </c>
      <c r="CP187" s="647">
        <v>2002</v>
      </c>
      <c r="CQ187" s="647">
        <v>3</v>
      </c>
      <c r="CR187" s="650">
        <v>2</v>
      </c>
      <c r="CS187" s="709" t="s">
        <v>8994</v>
      </c>
      <c r="CT187" s="647">
        <v>2010</v>
      </c>
      <c r="CU187" s="648">
        <v>3</v>
      </c>
      <c r="CV187" s="709" t="s">
        <v>8995</v>
      </c>
      <c r="CW187" s="554">
        <v>2005</v>
      </c>
      <c r="CX187" s="655">
        <v>2</v>
      </c>
      <c r="CY187" s="709" t="s">
        <v>8996</v>
      </c>
      <c r="CZ187" s="647">
        <v>2011</v>
      </c>
      <c r="DA187" s="657">
        <v>1</v>
      </c>
      <c r="DB187" s="723">
        <v>520200</v>
      </c>
      <c r="DC187" s="753">
        <v>3</v>
      </c>
      <c r="DD187" s="659" t="s">
        <v>1493</v>
      </c>
      <c r="DE187" s="648">
        <v>2017</v>
      </c>
      <c r="DF187" s="794" t="s">
        <v>7567</v>
      </c>
      <c r="DG187" s="754" t="s">
        <v>6839</v>
      </c>
      <c r="DH187" s="663">
        <v>2</v>
      </c>
      <c r="DI187" s="642" t="s">
        <v>1198</v>
      </c>
      <c r="DJ187" s="578" t="s">
        <v>8997</v>
      </c>
      <c r="DK187" s="753">
        <v>2011</v>
      </c>
      <c r="DL187" s="753">
        <v>3</v>
      </c>
      <c r="DM187" s="657">
        <v>2</v>
      </c>
      <c r="DN187" s="799" t="s">
        <v>7567</v>
      </c>
      <c r="DO187" s="791" t="s">
        <v>6839</v>
      </c>
      <c r="DP187" s="663">
        <v>2</v>
      </c>
      <c r="DQ187" s="642" t="s">
        <v>1198</v>
      </c>
      <c r="DR187" s="557" t="s">
        <v>8997</v>
      </c>
      <c r="DS187" s="753">
        <v>2011</v>
      </c>
      <c r="DT187" s="753">
        <v>3</v>
      </c>
      <c r="DU187" s="657">
        <v>2</v>
      </c>
      <c r="DV187" s="686" t="s">
        <v>8998</v>
      </c>
      <c r="DW187" s="861" t="s">
        <v>8999</v>
      </c>
      <c r="DX187" s="430">
        <v>2011</v>
      </c>
      <c r="DY187" s="430">
        <v>3</v>
      </c>
      <c r="DZ187" s="369">
        <v>1</v>
      </c>
      <c r="EA187" s="861" t="s">
        <v>9000</v>
      </c>
      <c r="EB187" s="539" t="s">
        <v>9001</v>
      </c>
      <c r="EC187" s="647">
        <v>2</v>
      </c>
      <c r="ED187" s="668" t="s">
        <v>1504</v>
      </c>
      <c r="EE187" s="647">
        <v>1985</v>
      </c>
      <c r="EF187" s="647">
        <v>3</v>
      </c>
      <c r="EG187" s="650" t="s">
        <v>1220</v>
      </c>
      <c r="EH187" s="648" t="s">
        <v>1903</v>
      </c>
      <c r="EI187" s="551" t="s">
        <v>9002</v>
      </c>
      <c r="EJ187" s="982" t="s">
        <v>8986</v>
      </c>
      <c r="EK187" s="983">
        <v>2016</v>
      </c>
      <c r="EL187" s="554" t="s">
        <v>9003</v>
      </c>
      <c r="EM187" s="669" t="s">
        <v>1188</v>
      </c>
      <c r="EN187" s="647" t="s">
        <v>9004</v>
      </c>
      <c r="EO187" s="651" t="s">
        <v>9005</v>
      </c>
      <c r="EP187" s="556">
        <v>1</v>
      </c>
      <c r="EQ187" s="556" t="s">
        <v>1262</v>
      </c>
      <c r="ER187" s="557" t="s">
        <v>9006</v>
      </c>
      <c r="ES187" s="556">
        <v>2019</v>
      </c>
      <c r="ET187" s="556">
        <v>3</v>
      </c>
      <c r="EU187" s="671">
        <v>2</v>
      </c>
      <c r="EV187" s="839">
        <v>2011</v>
      </c>
      <c r="EW187" s="673"/>
      <c r="EX187" s="674"/>
      <c r="EY187" s="631" t="s">
        <v>1416</v>
      </c>
      <c r="EZ187" s="631" t="s">
        <v>1188</v>
      </c>
      <c r="FA187" s="675"/>
      <c r="FB187" s="648">
        <v>0</v>
      </c>
      <c r="FC187" s="676"/>
      <c r="FD187" s="647"/>
      <c r="FE187" s="648"/>
      <c r="FF187" s="652" t="s">
        <v>1225</v>
      </c>
      <c r="FG187" s="563" t="s">
        <v>1226</v>
      </c>
      <c r="FH187" s="631" t="str">
        <f t="shared" si="266"/>
        <v>C</v>
      </c>
      <c r="FI187" s="677">
        <f t="shared" si="267"/>
        <v>2</v>
      </c>
      <c r="FJ187" s="678">
        <f t="shared" si="268"/>
        <v>2</v>
      </c>
      <c r="FK187" s="679">
        <f t="shared" si="269"/>
        <v>2</v>
      </c>
      <c r="FL187" s="680">
        <f t="shared" si="270"/>
        <v>2</v>
      </c>
      <c r="FM187" s="681">
        <v>0</v>
      </c>
      <c r="FN187" s="430" t="s">
        <v>1188</v>
      </c>
      <c r="FO187" s="686" t="s">
        <v>1188</v>
      </c>
      <c r="FP187" s="686" t="s">
        <v>1188</v>
      </c>
      <c r="FQ187" s="430">
        <v>0</v>
      </c>
      <c r="FR187" s="682" t="s">
        <v>1188</v>
      </c>
      <c r="FS187" s="369">
        <v>0</v>
      </c>
      <c r="FT187" s="430" t="s">
        <v>1188</v>
      </c>
      <c r="FU187" s="431" t="s">
        <v>1188</v>
      </c>
      <c r="FV187" s="369">
        <v>0</v>
      </c>
      <c r="FW187" s="430" t="s">
        <v>1188</v>
      </c>
      <c r="FX187" s="431" t="s">
        <v>1188</v>
      </c>
      <c r="FY187" s="369">
        <v>1</v>
      </c>
      <c r="FZ187" s="430">
        <v>2018</v>
      </c>
      <c r="GA187" s="686" t="s">
        <v>8980</v>
      </c>
      <c r="GB187" s="573" t="s">
        <v>9007</v>
      </c>
      <c r="GC187" s="369">
        <v>1</v>
      </c>
      <c r="GD187" s="430">
        <v>2018</v>
      </c>
      <c r="GE187" s="686" t="s">
        <v>9008</v>
      </c>
      <c r="GF187" s="573" t="s">
        <v>9009</v>
      </c>
      <c r="GG187" s="369">
        <v>0</v>
      </c>
      <c r="GH187" s="430" t="s">
        <v>1188</v>
      </c>
      <c r="GI187" s="686" t="s">
        <v>1188</v>
      </c>
      <c r="GJ187" s="431" t="s">
        <v>1188</v>
      </c>
      <c r="GK187" s="369">
        <v>2</v>
      </c>
      <c r="GL187" s="430">
        <v>2014</v>
      </c>
      <c r="GM187" s="686" t="s">
        <v>9010</v>
      </c>
      <c r="GN187" s="572" t="s">
        <v>9011</v>
      </c>
      <c r="GO187" s="676">
        <v>1</v>
      </c>
      <c r="GP187" s="730" t="s">
        <v>9012</v>
      </c>
      <c r="GQ187" s="647">
        <v>0</v>
      </c>
      <c r="GR187" s="843">
        <v>1</v>
      </c>
      <c r="GS187" s="843">
        <v>1</v>
      </c>
      <c r="GT187" s="944">
        <v>0</v>
      </c>
      <c r="GU187" s="650">
        <v>1</v>
      </c>
      <c r="GV187" s="730" t="s">
        <v>9012</v>
      </c>
      <c r="GW187" s="843">
        <v>1</v>
      </c>
      <c r="GX187" s="944">
        <v>0</v>
      </c>
      <c r="GY187" s="945">
        <v>1</v>
      </c>
      <c r="GZ187" s="573" t="s">
        <v>9013</v>
      </c>
      <c r="HA187" s="583" t="s">
        <v>1459</v>
      </c>
      <c r="HB187" s="584">
        <v>2</v>
      </c>
      <c r="HC187" s="585">
        <v>2</v>
      </c>
      <c r="HD187" s="586" t="s">
        <v>7581</v>
      </c>
      <c r="HE187" s="471" t="s">
        <v>9014</v>
      </c>
      <c r="HF187" s="587">
        <v>2019</v>
      </c>
      <c r="HG187" s="587">
        <v>2019</v>
      </c>
      <c r="HH187" s="588">
        <v>2</v>
      </c>
      <c r="HI187" s="586" t="s">
        <v>9015</v>
      </c>
      <c r="HJ187" s="557" t="s">
        <v>9016</v>
      </c>
      <c r="HK187" s="691">
        <v>2019</v>
      </c>
      <c r="HL187" s="692">
        <v>2</v>
      </c>
      <c r="HM187" s="591" t="s">
        <v>9017</v>
      </c>
      <c r="HN187" s="592">
        <v>2005</v>
      </c>
      <c r="HO187" s="681">
        <v>1</v>
      </c>
      <c r="HP187" s="574">
        <v>0</v>
      </c>
      <c r="HQ187" s="472">
        <f t="shared" si="271"/>
        <v>1</v>
      </c>
      <c r="HR187" s="593">
        <v>1</v>
      </c>
      <c r="HS187" s="574">
        <v>1</v>
      </c>
      <c r="HT187" s="574">
        <v>0</v>
      </c>
      <c r="HU187" s="574">
        <v>1</v>
      </c>
      <c r="HV187" s="574">
        <v>1</v>
      </c>
      <c r="HW187" s="574">
        <v>0.5</v>
      </c>
      <c r="HX187" s="574">
        <v>0</v>
      </c>
      <c r="HY187" s="574">
        <v>0</v>
      </c>
      <c r="HZ187" s="574">
        <v>0</v>
      </c>
      <c r="IA187" s="574">
        <v>1</v>
      </c>
      <c r="IB187" s="574">
        <v>1</v>
      </c>
      <c r="IC187" s="574">
        <v>0</v>
      </c>
      <c r="ID187" s="681">
        <v>0</v>
      </c>
      <c r="IE187" s="369">
        <v>0</v>
      </c>
      <c r="IF187" s="574">
        <v>0</v>
      </c>
      <c r="IG187" s="472">
        <f t="shared" si="272"/>
        <v>0</v>
      </c>
      <c r="IH187" s="609">
        <v>0.39719336860410298</v>
      </c>
      <c r="II187" s="694">
        <v>0.40179051354076589</v>
      </c>
      <c r="IJ187" s="695">
        <v>0.1526590549671796</v>
      </c>
      <c r="IK187" s="696">
        <v>0.44292940019925703</v>
      </c>
      <c r="IL187" s="696">
        <v>0.44589468166878027</v>
      </c>
      <c r="IM187" s="697">
        <v>0.5656789173278467</v>
      </c>
      <c r="IN187" s="599">
        <v>1</v>
      </c>
      <c r="IO187" s="600">
        <v>6</v>
      </c>
      <c r="IP187" s="601">
        <v>5</v>
      </c>
      <c r="IQ187" s="600">
        <v>11</v>
      </c>
      <c r="IR187" s="587">
        <v>23</v>
      </c>
      <c r="IS187" s="601">
        <v>34</v>
      </c>
      <c r="IT187" s="599">
        <v>2</v>
      </c>
      <c r="IU187" s="600">
        <v>14</v>
      </c>
      <c r="IV187" s="587">
        <v>23</v>
      </c>
      <c r="IW187" s="601">
        <v>19</v>
      </c>
      <c r="IX187" s="602">
        <v>56</v>
      </c>
      <c r="IY187" s="681">
        <v>1</v>
      </c>
      <c r="IZ187" s="603" t="s">
        <v>9018</v>
      </c>
      <c r="JA187" s="681">
        <v>1</v>
      </c>
      <c r="JB187" s="743" t="s">
        <v>9019</v>
      </c>
      <c r="JC187" s="681">
        <v>1</v>
      </c>
      <c r="JD187" s="430">
        <v>1</v>
      </c>
      <c r="JE187" s="686" t="s">
        <v>6736</v>
      </c>
      <c r="JF187" s="557" t="s">
        <v>9020</v>
      </c>
      <c r="JG187" s="592">
        <v>2019</v>
      </c>
      <c r="JH187" s="369">
        <v>0</v>
      </c>
      <c r="JI187" s="430" t="s">
        <v>1188</v>
      </c>
      <c r="JJ187" s="686" t="s">
        <v>1188</v>
      </c>
      <c r="JK187" s="686" t="s">
        <v>1188</v>
      </c>
      <c r="JL187" s="592" t="s">
        <v>1188</v>
      </c>
      <c r="JM187" s="369">
        <v>1</v>
      </c>
      <c r="JN187" s="430">
        <v>2</v>
      </c>
      <c r="JO187" s="430">
        <v>1</v>
      </c>
      <c r="JP187" s="686" t="s">
        <v>9021</v>
      </c>
      <c r="JQ187" s="557" t="s">
        <v>9022</v>
      </c>
      <c r="JR187" s="592">
        <v>2011</v>
      </c>
      <c r="JS187" s="369">
        <v>2</v>
      </c>
      <c r="JT187" s="430">
        <v>1</v>
      </c>
      <c r="JU187" s="686" t="s">
        <v>8980</v>
      </c>
      <c r="JV187" s="557" t="s">
        <v>9023</v>
      </c>
      <c r="JW187" s="592">
        <v>2011</v>
      </c>
      <c r="JX187" s="606">
        <v>0</v>
      </c>
      <c r="JY187" s="607" t="s">
        <v>1188</v>
      </c>
      <c r="JZ187" s="606" t="s">
        <v>1188</v>
      </c>
      <c r="KA187" s="606">
        <f t="shared" si="273"/>
        <v>0</v>
      </c>
      <c r="KB187" s="606"/>
      <c r="KC187" s="606"/>
      <c r="KD187" s="606"/>
      <c r="KE187" s="606"/>
      <c r="KF187" s="606">
        <f t="shared" si="274"/>
        <v>0</v>
      </c>
      <c r="KG187" s="606"/>
      <c r="KH187" s="606"/>
      <c r="KI187" s="606"/>
      <c r="KJ187" s="606"/>
      <c r="KK187" s="606">
        <v>1</v>
      </c>
      <c r="KL187" s="606">
        <v>1</v>
      </c>
      <c r="KM187" s="608">
        <f t="shared" si="345"/>
        <v>0.38295997381210328</v>
      </c>
      <c r="KN187" s="609">
        <v>-0.58520013093948364</v>
      </c>
      <c r="KO187" s="609">
        <v>31.25</v>
      </c>
      <c r="KP187" s="610">
        <v>12</v>
      </c>
      <c r="KQ187" s="608">
        <f t="shared" si="346"/>
        <v>0.26687486171722413</v>
      </c>
      <c r="KR187" s="609">
        <v>-1.1656256914138794</v>
      </c>
      <c r="KS187" s="609">
        <v>11.538461685180664</v>
      </c>
      <c r="KT187" s="610">
        <v>15</v>
      </c>
      <c r="KU187" s="610">
        <v>28</v>
      </c>
      <c r="KV187" s="606" t="s">
        <v>5586</v>
      </c>
      <c r="KW187" s="606" t="s">
        <v>8975</v>
      </c>
      <c r="KX187" s="700" t="str">
        <f t="shared" ca="1" si="275"/>
        <v>B</v>
      </c>
      <c r="KY187" s="701">
        <f t="shared" ca="1" si="276"/>
        <v>0.63909007106121141</v>
      </c>
      <c r="KZ187" s="702">
        <f t="shared" ca="1" si="377"/>
        <v>0.52196235294117643</v>
      </c>
      <c r="LA187" s="703">
        <f t="shared" ca="1" si="378"/>
        <v>0.5949714285714286</v>
      </c>
      <c r="LB187" s="703">
        <f t="shared" ca="1" si="379"/>
        <v>0.74701666666666666</v>
      </c>
      <c r="LC187" s="704">
        <f t="shared" ca="1" si="380"/>
        <v>0.69240983606557382</v>
      </c>
      <c r="LD187" s="696" cm="1">
        <f t="array" aca="1" ref="LD187" ca="1">INDIRECT(LD$203&amp;ROW())*LD$205</f>
        <v>4</v>
      </c>
      <c r="LE187" s="696" cm="1">
        <f t="array" aca="1" ref="LE187" ca="1">INDIRECT(LE$203&amp;ROW())*LE$205</f>
        <v>4</v>
      </c>
      <c r="LF187" s="696" cm="1">
        <f t="array" aca="1" ref="LF187" ca="1">INDIRECT(LF$203&amp;ROW())*LF$205</f>
        <v>0</v>
      </c>
      <c r="LG187" s="696" cm="1">
        <f t="array" aca="1" ref="LG187" ca="1">INDIRECT(LG$203&amp;ROW())*LG$205</f>
        <v>2</v>
      </c>
      <c r="LH187" s="696" cm="1">
        <f t="array" aca="1" ref="LH187" ca="1">INDIRECT(LH$203&amp;ROW())*LH$205</f>
        <v>2</v>
      </c>
      <c r="LI187" s="696" cm="1">
        <f t="array" aca="1" ref="LI187" ca="1">INDIRECT(LI$203&amp;ROW())*LI$205</f>
        <v>3</v>
      </c>
      <c r="LJ187" s="696" cm="1">
        <f t="array" aca="1" ref="LJ187" ca="1">INDIRECT(LJ$203&amp;ROW())*LJ$205</f>
        <v>3</v>
      </c>
      <c r="LK187" s="696" cm="1">
        <f t="array" aca="1" ref="LK187" ca="1">INDIRECT(LK$203&amp;ROW())*LK$205</f>
        <v>3</v>
      </c>
      <c r="LL187" s="696" cm="1">
        <f t="array" aca="1" ref="LL187" ca="1">INDIRECT(LL$203&amp;ROW())*LL$205</f>
        <v>3</v>
      </c>
      <c r="LM187" s="696" cm="1">
        <f t="array" aca="1" ref="LM187" ca="1">INDIRECT(LM$203&amp;ROW())*LM$205</f>
        <v>6</v>
      </c>
      <c r="LN187" s="696" cm="1">
        <f t="array" aca="1" ref="LN187" ca="1">INDIRECT(LN$203&amp;ROW())*LN$205</f>
        <v>3</v>
      </c>
      <c r="LO187" s="696" cm="1">
        <f t="array" aca="1" ref="LO187" ca="1">INDIRECT(LO$203&amp;ROW())*LO$205</f>
        <v>6</v>
      </c>
      <c r="LP187" s="696" cm="1">
        <f t="array" aca="1" ref="LP187" ca="1">INDIRECT(LP$203&amp;ROW())*LP$205</f>
        <v>0</v>
      </c>
      <c r="LQ187" s="696" cm="1">
        <f t="array" aca="1" ref="LQ187" ca="1">IF(INDIRECT(LQ$203&amp;ROW())="-",0,INDIRECT(LQ$203&amp;ROW())*LQ$205)</f>
        <v>1.3668</v>
      </c>
      <c r="LR187" s="696" cm="1">
        <f t="array" aca="1" ref="LR187" ca="1">INDIRECT(LR$203&amp;ROW())*LR$205</f>
        <v>4</v>
      </c>
      <c r="LS187" s="696" cm="1">
        <f t="array" aca="1" ref="LS187" ca="1">IF(INDIRECT(LS$203&amp;ROW())="-",0,INDIRECT(LS$203&amp;ROW())*LS$205)</f>
        <v>3.4944000000000002</v>
      </c>
      <c r="LT187" s="696" cm="1">
        <f t="array" aca="1" ref="LT187" ca="1">INDIRECT(LT$203&amp;ROW())*LT$205</f>
        <v>0</v>
      </c>
      <c r="LU187" s="696" cm="1">
        <f t="array" aca="1" ref="LU187" ca="1">INDIRECT(LU$203&amp;ROW())*LU$205</f>
        <v>2</v>
      </c>
      <c r="LV187" s="696" cm="1">
        <f t="array" aca="1" ref="LV187" ca="1">INDIRECT(LV$203&amp;ROW())*LV$205</f>
        <v>3</v>
      </c>
      <c r="LW187" s="696" cm="1">
        <f t="array" aca="1" ref="LW187" ca="1">INDIRECT(LW$203&amp;ROW())*LW$205</f>
        <v>2</v>
      </c>
      <c r="LX187" s="696" cm="1">
        <f t="array" aca="1" ref="LX187" ca="1">INDIRECT(LX$203&amp;ROW())*LX$205</f>
        <v>2</v>
      </c>
      <c r="LY187" s="696" cm="1">
        <f t="array" aca="1" ref="LY187" ca="1">IF(INDIRECT(LY$203&amp;ROW())="-",0,INDIRECT(LY$203&amp;ROW())*LY$205)</f>
        <v>3.4283999999999999</v>
      </c>
      <c r="LZ187" s="696" cm="1">
        <f t="array" aca="1" ref="LZ187" ca="1">INDIRECT(LZ$203&amp;ROW())*LZ$205</f>
        <v>2</v>
      </c>
      <c r="MA187" s="696" cm="1">
        <f t="array" aca="1" ref="MA187" ca="1">INDIRECT(MA$203&amp;ROW())*MA$205</f>
        <v>2</v>
      </c>
      <c r="MB187" s="696" cm="1">
        <f t="array" aca="1" ref="MB187" ca="1">INDIRECT(MB$203&amp;ROW())*MB$205</f>
        <v>4</v>
      </c>
      <c r="MC187" s="696" cm="1">
        <f t="array" aca="1" ref="MC187" ca="1">IF($MB187=0,0,INDIRECT(MC$203&amp;ROW())*MC$205)</f>
        <v>0</v>
      </c>
      <c r="MD187" s="696" cm="1">
        <f t="array" aca="1" ref="MD187" ca="1">IF($MB187=0,0,INDIRECT(MD$203&amp;ROW())*MD$205)</f>
        <v>0.5</v>
      </c>
      <c r="ME187" s="696" cm="1">
        <f t="array" aca="1" ref="ME187" ca="1">IF($MB187=0,0,INDIRECT(ME$203&amp;ROW())*ME$205)</f>
        <v>0.5</v>
      </c>
      <c r="MF187" s="696" cm="1">
        <f t="array" aca="1" ref="MF187" ca="1">IF($MB187=0,0,INDIRECT(MF$203&amp;ROW())*MF$205)</f>
        <v>0</v>
      </c>
      <c r="MG187" s="696" cm="1">
        <f t="array" aca="1" ref="MG187" ca="1">INDIRECT(MG$203&amp;ROW())*MG$205</f>
        <v>4</v>
      </c>
      <c r="MH187" s="696" cm="1">
        <f t="array" aca="1" ref="MH187" ca="1">IF($MG187=0,0,INDIRECT(MH$203&amp;ROW())*MH$205)</f>
        <v>0.5</v>
      </c>
      <c r="MI187" s="696" cm="1">
        <f t="array" aca="1" ref="MI187" ca="1">IF($MG187=0,0,INDIRECT(MI$203&amp;ROW())*MI$205)</f>
        <v>0</v>
      </c>
      <c r="MJ187" s="696" cm="1">
        <f t="array" aca="1" ref="MJ187" ca="1">INDIRECT(MJ$203&amp;ROW())*MJ$205</f>
        <v>1</v>
      </c>
      <c r="MK187" s="696" cm="1">
        <f t="array" aca="1" ref="MK187" ca="1">INDIRECT(MK$203&amp;ROW())*MK$205</f>
        <v>4</v>
      </c>
      <c r="ML187" s="696" cm="1">
        <f t="array" aca="1" ref="ML187" ca="1">INDIRECT(ML$203&amp;ROW())*ML$205</f>
        <v>0</v>
      </c>
      <c r="MM187" s="696" cm="1">
        <f t="array" aca="1" ref="MM187" ca="1">INDIRECT(MM$203&amp;ROW())*MM$205</f>
        <v>6</v>
      </c>
      <c r="MN187" s="696" cm="1">
        <f t="array" aca="1" ref="MN187" ca="1">INDIRECT(MN$203&amp;ROW())*MN$205</f>
        <v>4</v>
      </c>
      <c r="MO187" s="696" cm="1">
        <f t="array" aca="1" ref="MO187" ca="1">INDIRECT(MO$203&amp;ROW())*MO$205</f>
        <v>2</v>
      </c>
      <c r="MP187" s="696" cm="1">
        <f t="array" aca="1" ref="MP187" ca="1">INDIRECT(MP$203&amp;ROW())*MP$205</f>
        <v>2</v>
      </c>
      <c r="MQ187" s="696" cm="1">
        <f t="array" aca="1" ref="MQ187" ca="1">INDIRECT(MQ$203&amp;ROW())*MQ$205</f>
        <v>2</v>
      </c>
      <c r="MR187" s="696" cm="1">
        <f t="array" aca="1" ref="MR187" ca="1">INDIRECT(MR$203&amp;ROW())*MR$205</f>
        <v>2</v>
      </c>
      <c r="MS187" s="696" cm="1">
        <f t="array" aca="1" ref="MS187" ca="1">INDIRECT(MS$203&amp;ROW())*MS$205</f>
        <v>2</v>
      </c>
      <c r="MT187" s="696" cm="1">
        <f t="array" aca="1" ref="MT187" ca="1">INDIRECT(MT$203&amp;ROW())*MT$205</f>
        <v>1</v>
      </c>
      <c r="MU187" s="696" cm="1">
        <f t="array" aca="1" ref="MU187" ca="1">INDIRECT(MU$203&amp;ROW())*MU$205</f>
        <v>2</v>
      </c>
      <c r="MV187" s="696" cm="1">
        <f t="array" aca="1" ref="MV187" ca="1">IF(INDIRECT(MV$203&amp;ROW())="-",0,INDIRECT(MV$203&amp;ROW())*MV$205)</f>
        <v>3.2370000000000001</v>
      </c>
      <c r="MW187" s="696" cm="1">
        <f t="array" aca="1" ref="MW187" ca="1">INDIRECT(MW$203&amp;ROW())*MW$205</f>
        <v>0</v>
      </c>
      <c r="MX187" s="696" cm="1">
        <f t="array" aca="1" ref="MX187" ca="1">INDIRECT(MX$203&amp;ROW())*MX$205</f>
        <v>4</v>
      </c>
      <c r="MY187" s="696" cm="1">
        <f t="array" aca="1" ref="MY187" ca="1">INDIRECT(MY$203&amp;ROW())*MY$205</f>
        <v>8</v>
      </c>
      <c r="NA187" s="701">
        <f t="shared" si="277"/>
        <v>0.68848292682926826</v>
      </c>
      <c r="NB187" s="617">
        <f t="shared" si="278"/>
        <v>0.68445714285714288</v>
      </c>
      <c r="NC187" s="695">
        <f t="shared" si="279"/>
        <v>0.65933846153846154</v>
      </c>
      <c r="ND187" s="697">
        <f t="shared" si="280"/>
        <v>0.72368518518518521</v>
      </c>
      <c r="NE187" s="694">
        <f t="shared" si="281"/>
        <v>0.68899092910251447</v>
      </c>
      <c r="NF187" s="682" t="str">
        <f t="shared" si="282"/>
        <v>B</v>
      </c>
      <c r="NH187" s="606" t="s">
        <v>8975</v>
      </c>
      <c r="NI187" s="563" t="str">
        <f t="shared" si="381"/>
        <v>C</v>
      </c>
      <c r="NJ187" s="563" t="str">
        <f t="shared" si="283"/>
        <v>B</v>
      </c>
      <c r="NK187" s="563" t="str">
        <f t="shared" ca="1" si="284"/>
        <v>B</v>
      </c>
      <c r="NL187" s="563" t="str">
        <f t="shared" ca="1" si="285"/>
        <v>B</v>
      </c>
      <c r="NM187" s="563" t="str">
        <f t="shared" ca="1" si="286"/>
        <v>B</v>
      </c>
      <c r="NN187" s="563" t="str">
        <f t="shared" ca="1" si="306"/>
        <v>B</v>
      </c>
      <c r="NO187" s="563" t="str">
        <f t="shared" ca="1" si="307"/>
        <v>B</v>
      </c>
      <c r="NP187" s="606" t="str">
        <f t="shared" si="287"/>
        <v>Yes</v>
      </c>
      <c r="NQ187" s="682" t="str">
        <f t="shared" si="288"/>
        <v>Yes</v>
      </c>
      <c r="NR187" s="682" t="e">
        <f>IF(OR(AND(NI187="A",OR(NJ187="C",NJ187="D")),AND(NI187="A",OR(#REF!="C",#REF!="D")),AND(NI187="B",OR(NJ187="D",#REF!="D")),AND(OR(NI187="C",NI187="D"),OR(NJ187="A",NJ187="B")),AND(OR(NI187="C",NI187="D"),OR(#REF!="A",#REF!="B")),AND(OR(NJ187="A",#REF!="A",NJ187="B",#REF!="B"),OR(NP187="-",NQ187="-")),AND(OR(NJ187="C",#REF!="C",NJ187="D",#REF!="D"),NP187="Yes")),"Yes","-")</f>
        <v>#REF!</v>
      </c>
      <c r="NS187" s="607" t="s">
        <v>9024</v>
      </c>
      <c r="NT187" s="619">
        <f t="shared" si="289"/>
        <v>0.44990000000000002</v>
      </c>
      <c r="NU187" s="619">
        <f t="shared" si="290"/>
        <v>0.68899092910251447</v>
      </c>
      <c r="NV187" s="619">
        <f t="shared" ca="1" si="291"/>
        <v>0.63909007106121141</v>
      </c>
      <c r="NW187" s="619">
        <f t="shared" ca="1" si="308"/>
        <v>0.63814627091949916</v>
      </c>
      <c r="NX187" s="619">
        <f t="shared" ca="1" si="309"/>
        <v>0.71346515190590432</v>
      </c>
      <c r="NY187" s="620">
        <f t="shared" ca="1" si="310"/>
        <v>0.6580169651726242</v>
      </c>
      <c r="NZ187" s="620">
        <f t="shared" ca="1" si="311"/>
        <v>0.71451187724154108</v>
      </c>
      <c r="OA187" s="705" t="s">
        <v>1188</v>
      </c>
      <c r="OB187" s="706" t="s">
        <v>1188</v>
      </c>
      <c r="OC187" s="494"/>
      <c r="OE187" s="606" t="s">
        <v>8975</v>
      </c>
      <c r="OF187" s="700" t="str">
        <f t="shared" ca="1" si="292"/>
        <v>B</v>
      </c>
      <c r="OG187" s="701">
        <f t="shared" ca="1" si="312"/>
        <v>0.63814627091949916</v>
      </c>
      <c r="OH187" s="705">
        <f t="shared" ca="1" si="368"/>
        <v>0.6364108312364426</v>
      </c>
      <c r="OI187" s="696">
        <f t="shared" ca="1" si="369"/>
        <v>0.67477963964868271</v>
      </c>
      <c r="OJ187" s="696">
        <f t="shared" ca="1" si="295"/>
        <v>0.54066930555036907</v>
      </c>
      <c r="OK187" s="697">
        <f t="shared" ca="1" si="296"/>
        <v>0.70072530724250215</v>
      </c>
      <c r="OL187" s="696" cm="1">
        <f t="array" aca="1" ref="OL187" ca="1">INDIRECT(OL$203&amp;ROW())*OL$205</f>
        <v>0.74780000000000002</v>
      </c>
      <c r="OM187" s="696" cm="1">
        <f t="array" aca="1" ref="OM187" ca="1">INDIRECT(OM$203&amp;ROW())*OM$205</f>
        <v>0.60309999999999997</v>
      </c>
      <c r="ON187" s="696" cm="1">
        <f t="array" aca="1" ref="ON187" ca="1">INDIRECT(ON$203&amp;ROW())*ON$205</f>
        <v>0</v>
      </c>
      <c r="OO187" s="696" cm="1">
        <f t="array" aca="1" ref="OO187" ca="1">INDIRECT(OO$203&amp;ROW())*OO$205</f>
        <v>0.71940000000000004</v>
      </c>
      <c r="OP187" s="696" cm="1">
        <f t="array" aca="1" ref="OP187" ca="1">INDIRECT(OP$203&amp;ROW())*OP$205</f>
        <v>1.0553999999999999</v>
      </c>
      <c r="OQ187" s="696" cm="1">
        <f t="array" aca="1" ref="OQ187" ca="1">INDIRECT(OQ$203&amp;ROW())*OQ$205</f>
        <v>1.5849</v>
      </c>
      <c r="OR187" s="696" cm="1">
        <f t="array" aca="1" ref="OR187" ca="1">INDIRECT(OR$203&amp;ROW())*OR$205</f>
        <v>1.4141999999999999</v>
      </c>
      <c r="OS187" s="696" cm="1">
        <f t="array" aca="1" ref="OS187" ca="1">INDIRECT(OS$203&amp;ROW())*OS$205</f>
        <v>1.5387</v>
      </c>
      <c r="OT187" s="696" cm="1">
        <f t="array" aca="1" ref="OT187" ca="1">INDIRECT(OT$203&amp;ROW())*OT$205</f>
        <v>1.4727000000000001</v>
      </c>
      <c r="OU187" s="696" cm="1">
        <f t="array" aca="1" ref="OU187" ca="1">INDIRECT(OU$203&amp;ROW())*OU$205</f>
        <v>1.9304999999999999</v>
      </c>
      <c r="OV187" s="696" cm="1">
        <f t="array" aca="1" ref="OV187" ca="1">INDIRECT(OV$203&amp;ROW())*OV$205</f>
        <v>1.2161999999999999</v>
      </c>
      <c r="OW187" s="696" cm="1">
        <f t="array" aca="1" ref="OW187" ca="1">INDIRECT(OW$203&amp;ROW())*OW$205</f>
        <v>1.5144000000000002</v>
      </c>
      <c r="OX187" s="696" cm="1">
        <f t="array" aca="1" ref="OX187" ca="1">INDIRECT(OX$203&amp;ROW())*OX$205</f>
        <v>0</v>
      </c>
      <c r="OY187" s="696" cm="1">
        <f t="array" aca="1" ref="OY187" ca="1">IF(INDIRECT(OY$203&amp;ROW())="-",0,INDIRECT(OY$203&amp;ROW())*OY$205)</f>
        <v>0.16166965999999999</v>
      </c>
      <c r="OZ187" s="696" cm="1">
        <f t="array" aca="1" ref="OZ187" ca="1">INDIRECT(OZ$203&amp;ROW())*OZ$205</f>
        <v>0.71030000000000004</v>
      </c>
      <c r="PA187" s="696" cm="1">
        <f t="array" aca="1" ref="PA187" ca="1">IF(INDIRECT(PA$203&amp;ROW())="-",0,INDIRECT(PA$203&amp;ROW())*PA$205)</f>
        <v>0.51449215999999998</v>
      </c>
      <c r="PB187" s="705" cm="1">
        <f t="array" aca="1" ref="PB187" ca="1">INDIRECT(PB$203&amp;ROW())*PB$205</f>
        <v>0</v>
      </c>
      <c r="PC187" s="696" cm="1">
        <f t="array" aca="1" ref="PC187" ca="1">INDIRECT(PC$203&amp;ROW())*PC$205</f>
        <v>1.3946000000000001</v>
      </c>
      <c r="PD187" s="696" cm="1">
        <f t="array" aca="1" ref="PD187" ca="1">INDIRECT(PD$203&amp;ROW())*PD$205</f>
        <v>2.2025999999999999</v>
      </c>
      <c r="PE187" s="696" cm="1">
        <f t="array" aca="1" ref="PE187" ca="1">INDIRECT(PE$203&amp;ROW())*PE$205</f>
        <v>1.28</v>
      </c>
      <c r="PF187" s="696" cm="1">
        <f t="array" aca="1" ref="PF187" ca="1">INDIRECT(PF$203&amp;ROW())*PF$205</f>
        <v>1.3308</v>
      </c>
      <c r="PG187" s="696" cm="1">
        <f t="array" aca="1" ref="PG187" ca="1">IF(INDIRECT(PG$203&amp;ROW())="-",0,INDIRECT(PG$203&amp;ROW())*PG$205)</f>
        <v>0.499975</v>
      </c>
      <c r="PH187" s="696" cm="1">
        <f t="array" aca="1" ref="PH187" ca="1">INDIRECT(PH$203&amp;ROW())*PH$205</f>
        <v>0.61699999999999999</v>
      </c>
      <c r="PI187" s="696" cm="1">
        <f t="array" aca="1" ref="PI187" ca="1">INDIRECT(PI$203&amp;ROW())*PI$205</f>
        <v>0.60729999999999995</v>
      </c>
      <c r="PJ187" s="696" cm="1">
        <f t="array" aca="1" ref="PJ187" ca="1">INDIRECT(PJ$203&amp;ROW())*PJ$205</f>
        <v>0.75980000000000003</v>
      </c>
      <c r="PK187" s="696" cm="1">
        <f t="array" aca="1" ref="PK187" ca="1">IF($PJ187=0,0,INDIRECT(PK$203&amp;ROW())*PK$205)</f>
        <v>0</v>
      </c>
      <c r="PL187" s="696" cm="1">
        <f t="array" aca="1" ref="PL187" ca="1">IF($MPE187=0,0,INDIRECT(PL$203&amp;ROW())*PL$205)</f>
        <v>0</v>
      </c>
      <c r="PM187" s="696" cm="1">
        <f t="array" aca="1" ref="PM187" ca="1">IF($MPE187=0,0,INDIRECT(PM$203&amp;ROW())*PM$205)</f>
        <v>0</v>
      </c>
      <c r="PN187" s="696" cm="1">
        <f t="array" aca="1" ref="PN187" ca="1">IF($PJ187=0,0,INDIRECT(PN$203&amp;ROW())*PN$205)</f>
        <v>0</v>
      </c>
      <c r="PO187" s="696" cm="1">
        <f t="array" aca="1" ref="PO187" ca="1">INDIRECT(PO$203&amp;ROW())*PO$205</f>
        <v>0.73140000000000005</v>
      </c>
      <c r="PP187" s="696" cm="1">
        <f t="array" aca="1" ref="PP187" ca="1">IF($PO187=0,0,INDIRECT(PP$203&amp;ROW())*PP$205)</f>
        <v>0.68189999999999995</v>
      </c>
      <c r="PQ187" s="696" cm="1">
        <f t="array" aca="1" ref="PQ187" ca="1">IF($PO187=0,0,INDIRECT(PQ$203&amp;ROW())*PQ$205)</f>
        <v>0</v>
      </c>
      <c r="PR187" s="696" cm="1">
        <f t="array" aca="1" ref="PR187" ca="1">INDIRECT(PR$203&amp;ROW())*PR$205</f>
        <v>0.44619999999999999</v>
      </c>
      <c r="PS187" s="696" cm="1">
        <f t="array" aca="1" ref="PS187" ca="1">INDIRECT(PS$203&amp;ROW())*PS$205</f>
        <v>0.7389</v>
      </c>
      <c r="PT187" s="696" cm="1">
        <f t="array" aca="1" ref="PT187" ca="1">INDIRECT(PT$203&amp;ROW())*PT$205</f>
        <v>0</v>
      </c>
      <c r="PU187" s="696" cm="1">
        <f t="array" aca="1" ref="PU187" ca="1">INDIRECT(PU$203&amp;ROW())*PU$205</f>
        <v>1.7696999999999998</v>
      </c>
      <c r="PV187" s="696" cm="1">
        <f t="array" aca="1" ref="PV187" ca="1">INDIRECT(PV$203&amp;ROW())*PV$205</f>
        <v>0.6966</v>
      </c>
      <c r="PW187" s="696" cm="1">
        <f t="array" aca="1" ref="PW187" ca="1">INDIRECT(PW$203&amp;ROW())*PW$205</f>
        <v>1.0658000000000001</v>
      </c>
      <c r="PX187" s="696" cm="1">
        <f t="array" aca="1" ref="PX187" ca="1">INDIRECT(PX$203&amp;ROW())*PX$205</f>
        <v>1.1714</v>
      </c>
      <c r="PY187" s="696" cm="1">
        <f t="array" aca="1" ref="PY187" ca="1">INDIRECT(PY$203&amp;ROW())*PY$205</f>
        <v>1.1866000000000001</v>
      </c>
      <c r="PZ187" s="696" cm="1">
        <f t="array" aca="1" ref="PZ187" ca="1">INDIRECT(PZ$203&amp;ROW())*PZ$205</f>
        <v>0.17430000000000001</v>
      </c>
      <c r="QA187" s="696" cm="1">
        <f t="array" aca="1" ref="QA187" ca="1">INDIRECT(QA$203&amp;ROW())*QA$205</f>
        <v>0.31659999999999999</v>
      </c>
      <c r="QB187" s="696" cm="1">
        <f t="array" aca="1" ref="QB187" ca="1">INDIRECT(QB$203&amp;ROW())*QB$205</f>
        <v>0.79830000000000001</v>
      </c>
      <c r="QC187" s="696" cm="1">
        <f t="array" aca="1" ref="QC187" ca="1">INDIRECT(QC$203&amp;ROW())*QC$205</f>
        <v>1.4259999999999999</v>
      </c>
      <c r="QD187" s="696" cm="1">
        <f t="array" aca="1" ref="QD187" ca="1">IF(INDIRECT(QD$203&amp;ROW())="-",0,INDIRECT(QD$203&amp;ROW())*QD$205)</f>
        <v>0.33130694999999999</v>
      </c>
      <c r="QE187" s="696" cm="1">
        <f t="array" aca="1" ref="QE187" ca="1">INDIRECT(QE$203&amp;ROW())*QE$205</f>
        <v>0</v>
      </c>
      <c r="QF187" s="696" cm="1">
        <f t="array" aca="1" ref="QF187" ca="1">INDIRECT(QF$203&amp;ROW())*QF$205</f>
        <v>0.72440000000000004</v>
      </c>
      <c r="QG187" s="696" cm="1">
        <f t="array" aca="1" ref="QG187" ca="1">INDIRECT(QG$203&amp;ROW())*QG$205</f>
        <v>1.4996</v>
      </c>
      <c r="QI187" s="606" t="s">
        <v>8975</v>
      </c>
      <c r="QJ187" s="700" t="str">
        <f t="shared" ca="1" si="297"/>
        <v>B</v>
      </c>
      <c r="QK187" s="701">
        <f t="shared" ca="1" si="313"/>
        <v>0.71346515190590432</v>
      </c>
      <c r="QL187" s="705">
        <f t="shared" ca="1" si="370"/>
        <v>0.75429055863798</v>
      </c>
      <c r="QM187" s="696">
        <f t="shared" ca="1" si="371"/>
        <v>0.68992547322399778</v>
      </c>
      <c r="QN187" s="696">
        <f t="shared" ca="1" si="300"/>
        <v>0.70530094181360259</v>
      </c>
      <c r="QO187" s="697">
        <f t="shared" ca="1" si="301"/>
        <v>0.70434363394803701</v>
      </c>
      <c r="QP187" s="696" cm="1">
        <f t="array" aca="1" ref="QP187" ca="1">INDIRECT(QP$203&amp;ROW())*QP$205</f>
        <v>3.3451646745381883E-2</v>
      </c>
      <c r="QQ187" s="696" cm="1">
        <f t="array" aca="1" ref="QQ187" ca="1">INDIRECT(QQ$203&amp;ROW())*QQ$205</f>
        <v>0.12751963295189217</v>
      </c>
      <c r="QR187" s="696" cm="1">
        <f t="array" aca="1" ref="QR187" ca="1">INDIRECT(QR$203&amp;ROW())*QR$205</f>
        <v>0</v>
      </c>
      <c r="QS187" s="696" cm="1">
        <f t="array" aca="1" ref="QS187" ca="1">INDIRECT(QS$203&amp;ROW())*QS$205</f>
        <v>0.14980907289200712</v>
      </c>
      <c r="QT187" s="696" cm="1">
        <f t="array" aca="1" ref="QT187" ca="1">INDIRECT(QT$203&amp;ROW())*QT$205</f>
        <v>0.17488542943331029</v>
      </c>
      <c r="QU187" s="696" cm="1">
        <f t="array" aca="1" ref="QU187" ca="1">INDIRECT(QU$203&amp;ROW())*QU$205</f>
        <v>0.53329206883563263</v>
      </c>
      <c r="QV187" s="696" cm="1">
        <f t="array" aca="1" ref="QV187" ca="1">INDIRECT(QV$203&amp;ROW())*QV$205</f>
        <v>0.24117831443907087</v>
      </c>
      <c r="QW187" s="696" cm="1">
        <f t="array" aca="1" ref="QW187" ca="1">INDIRECT(QW$203&amp;ROW())*QW$205</f>
        <v>0.53099416374332975</v>
      </c>
      <c r="QX187" s="696" cm="1">
        <f t="array" aca="1" ref="QX187" ca="1">INDIRECT(QX$203&amp;ROW())*QX$205</f>
        <v>0.60640894423913805</v>
      </c>
      <c r="QY187" s="696" cm="1">
        <f t="array" aca="1" ref="QY187" ca="1">INDIRECT(QY$203&amp;ROW())*QY$205</f>
        <v>0.13540247513535897</v>
      </c>
      <c r="QZ187" s="696" cm="1">
        <f t="array" aca="1" ref="QZ187" ca="1">INDIRECT(QZ$203&amp;ROW())*QZ$205</f>
        <v>0.27613248380770827</v>
      </c>
      <c r="RA187" s="696" cm="1">
        <f t="array" aca="1" ref="RA187" ca="1">INDIRECT(RA$203&amp;ROW())*RA$205</f>
        <v>5.1272116233970627E-2</v>
      </c>
      <c r="RB187" s="696" cm="1">
        <f t="array" aca="1" ref="RB187" ca="1">INDIRECT(RB$203&amp;ROW())*RB$205</f>
        <v>0</v>
      </c>
      <c r="RC187" s="696" cm="1">
        <f t="array" aca="1" ref="RC187" ca="1">IF(INDIRECT(RC$203&amp;ROW())="-",0,INDIRECT(RC$203&amp;ROW())*RC$205)</f>
        <v>1.9114382537770123E-2</v>
      </c>
      <c r="RD187" s="696" cm="1">
        <f t="array" aca="1" ref="RD187" ca="1">INDIRECT(RD$203&amp;ROW())*RD$205</f>
        <v>3.5721048970443148E-2</v>
      </c>
      <c r="RE187" s="696" cm="1">
        <f t="array" aca="1" ref="RE187" ca="1">IF(INDIRECT(RE$203&amp;ROW())="-",0,INDIRECT(RE$203&amp;ROW())*RE$205)</f>
        <v>3.6859536739880606E-2</v>
      </c>
      <c r="RF187" s="705" cm="1">
        <f t="array" aca="1" ref="RF187" ca="1">INDIRECT(RF$203&amp;ROW())*RF$205</f>
        <v>0</v>
      </c>
      <c r="RG187" s="696" cm="1">
        <f t="array" aca="1" ref="RG187" ca="1">INDIRECT(RG$203&amp;ROW())*RG$205</f>
        <v>0.27650466908360405</v>
      </c>
      <c r="RH187" s="696" cm="1">
        <f t="array" aca="1" ref="RH187" ca="1">INDIRECT(RH$203&amp;ROW())*RH$205</f>
        <v>8.7581521170816884E-2</v>
      </c>
      <c r="RI187" s="696" cm="1">
        <f t="array" aca="1" ref="RI187" ca="1">INDIRECT(RI$203&amp;ROW())*RI$205</f>
        <v>0.21539378250062202</v>
      </c>
      <c r="RJ187" s="696" cm="1">
        <f t="array" aca="1" ref="RJ187" ca="1">INDIRECT(RJ$203&amp;ROW())*RJ$205</f>
        <v>0.12226723336432462</v>
      </c>
      <c r="RK187" s="696" cm="1">
        <f t="array" aca="1" ref="RK187" ca="1">IF(INDIRECT(RK$203&amp;ROW())="-",0,INDIRECT(RK$203&amp;ROW())*RK$205)</f>
        <v>3.4524901594687858E-2</v>
      </c>
      <c r="RL187" s="696" cm="1">
        <f t="array" aca="1" ref="RL187" ca="1">INDIRECT(RL$203&amp;ROW())*RL$205</f>
        <v>0.11262003659234653</v>
      </c>
      <c r="RM187" s="696" cm="1">
        <f t="array" aca="1" ref="RM187" ca="1">INDIRECT(RM$203&amp;ROW())*RM$205</f>
        <v>1.4993730364766381E-2</v>
      </c>
      <c r="RN187" s="696" cm="1">
        <f t="array" aca="1" ref="RN187" ca="1">INDIRECT(RN$203&amp;ROW())*RN$205</f>
        <v>9.3820613050938681E-2</v>
      </c>
      <c r="RO187" s="696" cm="1">
        <f t="array" aca="1" ref="RO187" ca="1">IF($RN187=0,0,INDIRECT(RO$203&amp;ROW())*RO$205)</f>
        <v>0</v>
      </c>
      <c r="RP187" s="696" cm="1">
        <f t="array" aca="1" ref="RP187" ca="1">IF($RN187=0,0,INDIRECT(RP$203&amp;ROW())*RP$205)</f>
        <v>9.7715867439664539E-2</v>
      </c>
      <c r="RQ187" s="696" cm="1">
        <f t="array" aca="1" ref="RQ187" ca="1">IF($RN187=0,0,INDIRECT(RQ$203&amp;ROW())*RQ$205)</f>
        <v>0.10205798160914871</v>
      </c>
      <c r="RR187" s="696" cm="1">
        <f t="array" aca="1" ref="RR187" ca="1">IF($RN187=0,0,INDIRECT(RR$203&amp;ROW())*RR$205)</f>
        <v>0</v>
      </c>
      <c r="RS187" s="696" cm="1">
        <f t="array" aca="1" ref="RS187" ca="1">INDIRECT(RS$203&amp;ROW())*RS$205</f>
        <v>7.7466902221184339E-2</v>
      </c>
      <c r="RT187" s="696" cm="1">
        <f t="array" aca="1" ref="RT187" ca="1">IF($RS187=0,0,INDIRECT(RT$203&amp;ROW())*RT$205)</f>
        <v>8.1033461602244533E-2</v>
      </c>
      <c r="RU187" s="696" cm="1">
        <f t="array" aca="1" ref="RU187" ca="1">IF($RS187=0,0,INDIRECT(RU$203&amp;ROW())*RU$205)</f>
        <v>0</v>
      </c>
      <c r="RV187" s="696" cm="1">
        <f t="array" aca="1" ref="RV187" ca="1">INDIRECT(RV$203&amp;ROW())*RV$205</f>
        <v>4.4898858778974725E-2</v>
      </c>
      <c r="RW187" s="696" cm="1">
        <f t="array" aca="1" ref="RW187" ca="1">INDIRECT(RW$203&amp;ROW())*RW$205</f>
        <v>2.6659190312299668E-2</v>
      </c>
      <c r="RX187" s="696" cm="1">
        <f t="array" aca="1" ref="RX187" ca="1">INDIRECT(RX$203&amp;ROW())*RX$205</f>
        <v>0</v>
      </c>
      <c r="RY187" s="696" cm="1">
        <f t="array" aca="1" ref="RY187" ca="1">INDIRECT(RY$203&amp;ROW())*RY$205</f>
        <v>8.4396695370290389E-2</v>
      </c>
      <c r="RZ187" s="696" cm="1">
        <f t="array" aca="1" ref="RZ187" ca="1">INDIRECT(RZ$203&amp;ROW())*RZ$205</f>
        <v>3.6812489486199085E-2</v>
      </c>
      <c r="SA187" s="696" cm="1">
        <f t="array" aca="1" ref="SA187" ca="1">INDIRECT(SA$203&amp;ROW())*SA$205</f>
        <v>0.20458618579029147</v>
      </c>
      <c r="SB187" s="696" cm="1">
        <f t="array" aca="1" ref="SB187" ca="1">INDIRECT(SB$203&amp;ROW())*SB$205</f>
        <v>4.7124126502052749E-2</v>
      </c>
      <c r="SC187" s="696" cm="1">
        <f t="array" aca="1" ref="SC187" ca="1">INDIRECT(SC$203&amp;ROW())*SC$205</f>
        <v>5.4291606235991073E-2</v>
      </c>
      <c r="SD187" s="696" cm="1">
        <f t="array" aca="1" ref="SD187" ca="1">INDIRECT(SD$203&amp;ROW())*SD$205</f>
        <v>0.3072993885784252</v>
      </c>
      <c r="SE187" s="696" cm="1">
        <f t="array" aca="1" ref="SE187" ca="1">INDIRECT(SE$203&amp;ROW())*SE$205</f>
        <v>0.2585618210787391</v>
      </c>
      <c r="SF187" s="696" cm="1">
        <f t="array" aca="1" ref="SF187" ca="1">INDIRECT(SF$203&amp;ROW())*SF$205</f>
        <v>6.6118883241114992E-2</v>
      </c>
      <c r="SG187" s="696" cm="1">
        <f t="array" aca="1" ref="SG187" ca="1">INDIRECT(SG$203&amp;ROW())*SG$205</f>
        <v>7.4767843909269882E-2</v>
      </c>
      <c r="SH187" s="696" cm="1">
        <f t="array" aca="1" ref="SH187" ca="1">IF(INDIRECT(SH$203&amp;ROW())="-",0,INDIRECT(SH$203&amp;ROW())*SH$205)</f>
        <v>4.24478911020282E-2</v>
      </c>
      <c r="SI187" s="696" cm="1">
        <f t="array" aca="1" ref="SI187" ca="1">INDIRECT(SI$203&amp;ROW())*SI$205</f>
        <v>0</v>
      </c>
      <c r="SJ187" s="696" cm="1">
        <f t="array" aca="1" ref="SJ187" ca="1">INDIRECT(SJ$203&amp;ROW())*SJ$205</f>
        <v>0.10961749760323641</v>
      </c>
      <c r="SK187" s="696" cm="1">
        <f t="array" aca="1" ref="SK187" ca="1">INDIRECT(SK$203&amp;ROW())*SK$205</f>
        <v>0.21261490593800375</v>
      </c>
      <c r="SN187" s="606" t="s">
        <v>8975</v>
      </c>
      <c r="SO187" s="707" cm="1">
        <f t="array" aca="1" ref="SO187" ca="1">INDIRECT(SO$203&amp;ROW())*SO$205</f>
        <v>1</v>
      </c>
      <c r="SP187" s="707" cm="1">
        <f t="array" aca="1" ref="SP187" ca="1">INDIRECT(SP$203&amp;ROW())*SP$205</f>
        <v>1</v>
      </c>
      <c r="SQ187" s="707" cm="1">
        <f t="array" aca="1" ref="SQ187" ca="1">INDIRECT(SQ$203&amp;ROW())*SQ$205</f>
        <v>0</v>
      </c>
      <c r="SR187" s="707" cm="1">
        <f t="array" aca="1" ref="SR187" ca="1">INDIRECT(SR$203&amp;ROW())*SR$205</f>
        <v>2</v>
      </c>
      <c r="SS187" s="707" cm="1">
        <f t="array" aca="1" ref="SS187" ca="1">INDIRECT(SS$203&amp;ROW())*SS$205</f>
        <v>2</v>
      </c>
      <c r="ST187" s="707" cm="1">
        <f t="array" aca="1" ref="ST187" ca="1">INDIRECT(ST$203&amp;ROW())*ST$205</f>
        <v>3</v>
      </c>
      <c r="SU187" s="707" cm="1">
        <f t="array" aca="1" ref="SU187" ca="1">INDIRECT(SU$203&amp;ROW())*SU$205</f>
        <v>3</v>
      </c>
      <c r="SV187" s="707" cm="1">
        <f t="array" aca="1" ref="SV187" ca="1">INDIRECT(SV$203&amp;ROW())*SV$205</f>
        <v>3</v>
      </c>
      <c r="SW187" s="707" cm="1">
        <f t="array" aca="1" ref="SW187" ca="1">INDIRECT(SW$203&amp;ROW())*SW$205</f>
        <v>3</v>
      </c>
      <c r="SX187" s="707" cm="1">
        <f t="array" aca="1" ref="SX187" ca="1">INDIRECT(SX$203&amp;ROW())*SX$205</f>
        <v>3</v>
      </c>
      <c r="SY187" s="707" cm="1">
        <f t="array" aca="1" ref="SY187" ca="1">INDIRECT(SY$203&amp;ROW())*SY$205</f>
        <v>3</v>
      </c>
      <c r="SZ187" s="707" cm="1">
        <f t="array" aca="1" ref="SZ187" ca="1">INDIRECT(SZ$203&amp;ROW())*SZ$205</f>
        <v>3</v>
      </c>
      <c r="TA187" s="707" cm="1">
        <f t="array" aca="1" ref="TA187" ca="1">INDIRECT(TA$203&amp;ROW())*TA$205</f>
        <v>0</v>
      </c>
      <c r="TB187" s="696" cm="1">
        <f t="array" aca="1" ref="TB187" ca="1">IF(INDIRECT(TB$203&amp;ROW())="-",0,INDIRECT(TB$203&amp;ROW())*TB$205)</f>
        <v>0.2278</v>
      </c>
      <c r="TC187" s="707" cm="1">
        <f t="array" aca="1" ref="TC187" ca="1">INDIRECT(TC$203&amp;ROW())*TC$205</f>
        <v>1</v>
      </c>
      <c r="TD187" s="696" cm="1">
        <f t="array" aca="1" ref="TD187" ca="1">IF(INDIRECT(TD$203&amp;ROW())="-",0,INDIRECT(TD$203&amp;ROW())*TD$205)</f>
        <v>0.58240000000000003</v>
      </c>
      <c r="TE187" s="732" cm="1">
        <f t="array" aca="1" ref="TE187" ca="1">INDIRECT(TE$203&amp;ROW())*TE$205</f>
        <v>0</v>
      </c>
      <c r="TF187" s="707" cm="1">
        <f t="array" aca="1" ref="TF187" ca="1">INDIRECT(TF$203&amp;ROW())*TF$205</f>
        <v>2</v>
      </c>
      <c r="TG187" s="707" cm="1">
        <f t="array" aca="1" ref="TG187" ca="1">INDIRECT(TG$203&amp;ROW())*TG$205</f>
        <v>3</v>
      </c>
      <c r="TH187" s="707" cm="1">
        <f t="array" aca="1" ref="TH187" ca="1">INDIRECT(TH$203&amp;ROW())*TH$205</f>
        <v>2</v>
      </c>
      <c r="TI187" s="707" cm="1">
        <f t="array" aca="1" ref="TI187" ca="1">INDIRECT(TI$203&amp;ROW())*TI$205</f>
        <v>2</v>
      </c>
      <c r="TJ187" s="696" cm="1">
        <f t="array" aca="1" ref="TJ187" ca="1">IF(INDIRECT(TJ$203&amp;ROW())="-",0,INDIRECT(TJ$203&amp;ROW())*TJ$205)</f>
        <v>0.57140000000000002</v>
      </c>
      <c r="TK187" s="707" cm="1">
        <f t="array" aca="1" ref="TK187" ca="1">INDIRECT(TK$203&amp;ROW())*TK$205</f>
        <v>1</v>
      </c>
      <c r="TL187" s="707" cm="1">
        <f t="array" aca="1" ref="TL187" ca="1">INDIRECT(TL$203&amp;ROW())*TL$205</f>
        <v>1</v>
      </c>
      <c r="TM187" s="707" cm="1">
        <f t="array" aca="1" ref="TM187" ca="1">INDIRECT(TM$203&amp;ROW())*TM$205</f>
        <v>1</v>
      </c>
      <c r="TN187" s="707" cm="1">
        <f t="array" aca="1" ref="TN187" ca="1">IF($TM187=0,0,INDIRECT(TN$203&amp;ROW())*TN$205)</f>
        <v>0</v>
      </c>
      <c r="TO187" s="707" cm="1">
        <f t="array" aca="1" ref="TO187" ca="1">IF($TM187=0,0,INDIRECT(TO$203&amp;ROW())*TO$205)</f>
        <v>1</v>
      </c>
      <c r="TP187" s="707" cm="1">
        <f t="array" aca="1" ref="TP187" ca="1">IF($TM187=0,0,INDIRECT(TP$203&amp;ROW())*TP$205)</f>
        <v>1</v>
      </c>
      <c r="TQ187" s="707" cm="1">
        <f t="array" aca="1" ref="TQ187" ca="1">IF($TM187=0,0,INDIRECT(TQ$203&amp;ROW())*TQ$205)</f>
        <v>0</v>
      </c>
      <c r="TR187" s="707" cm="1">
        <f t="array" aca="1" ref="TR187" ca="1">INDIRECT(TR$203&amp;ROW())*TR$205</f>
        <v>1</v>
      </c>
      <c r="TS187" s="707" cm="1">
        <f t="array" aca="1" ref="TS187" ca="1">IF($TR187=0,0,INDIRECT(TS$203&amp;ROW())*TS$205)</f>
        <v>1</v>
      </c>
      <c r="TT187" s="707" cm="1">
        <f t="array" aca="1" ref="TT187" ca="1">IF($TR187=0,0,INDIRECT(TT$203&amp;ROW())*TT$205)</f>
        <v>0</v>
      </c>
      <c r="TU187" s="707" cm="1">
        <f t="array" aca="1" ref="TU187" ca="1">INDIRECT(TU$203&amp;ROW())*TU$205</f>
        <v>1</v>
      </c>
      <c r="TV187" s="707" cm="1">
        <f t="array" aca="1" ref="TV187" ca="1">INDIRECT(TV$203&amp;ROW())*TV$205</f>
        <v>1</v>
      </c>
      <c r="TW187" s="707" cm="1">
        <f t="array" aca="1" ref="TW187" ca="1">INDIRECT(TW$203&amp;ROW())*TW$205</f>
        <v>0</v>
      </c>
      <c r="TX187" s="707" cm="1">
        <f t="array" aca="1" ref="TX187" ca="1">INDIRECT(TX$203&amp;ROW())*TX$205</f>
        <v>3</v>
      </c>
      <c r="TY187" s="707" cm="1">
        <f t="array" aca="1" ref="TY187" ca="1">INDIRECT(TY$203&amp;ROW())*TY$205</f>
        <v>1</v>
      </c>
      <c r="TZ187" s="707" cm="1">
        <f t="array" aca="1" ref="TZ187" ca="1">INDIRECT(TZ$203&amp;ROW())*TZ$205</f>
        <v>2</v>
      </c>
      <c r="UA187" s="707" cm="1">
        <f t="array" aca="1" ref="UA187" ca="1">INDIRECT(UA$203&amp;ROW())*UA$205</f>
        <v>2</v>
      </c>
      <c r="UB187" s="707" cm="1">
        <f t="array" aca="1" ref="UB187" ca="1">INDIRECT(UB$203&amp;ROW())*UB$205</f>
        <v>2</v>
      </c>
      <c r="UC187" s="707" cm="1">
        <f t="array" aca="1" ref="UC187" ca="1">INDIRECT(UC$203&amp;ROW())*UC$205</f>
        <v>1</v>
      </c>
      <c r="UD187" s="707" cm="1">
        <f t="array" aca="1" ref="UD187" ca="1">INDIRECT(UD$203&amp;ROW())*UD$205</f>
        <v>1</v>
      </c>
      <c r="UE187" s="707" cm="1">
        <f t="array" aca="1" ref="UE187" ca="1">INDIRECT(UE$203&amp;ROW())*UE$205</f>
        <v>1</v>
      </c>
      <c r="UF187" s="707" cm="1">
        <f t="array" aca="1" ref="UF187" ca="1">INDIRECT(UF$203&amp;ROW())*UF$205</f>
        <v>2</v>
      </c>
      <c r="UG187" s="696" cm="1">
        <f t="array" aca="1" ref="UG187" ca="1">IF(INDIRECT(UG$203&amp;ROW())="-",0,INDIRECT(UG$203&amp;ROW())*UG$205)</f>
        <v>0.53949999999999998</v>
      </c>
      <c r="UH187" s="707" cm="1">
        <f t="array" aca="1" ref="UH187" ca="1">INDIRECT(UH$203&amp;ROW())*UH$205</f>
        <v>0</v>
      </c>
      <c r="UI187" s="707" cm="1">
        <f t="array" aca="1" ref="UI187" ca="1">INDIRECT(UI$203&amp;ROW())*UI$205</f>
        <v>1</v>
      </c>
      <c r="UJ187" s="707" cm="1">
        <f t="array" aca="1" ref="UJ187" ca="1">INDIRECT(UJ$203&amp;ROW())*UJ$205</f>
        <v>2</v>
      </c>
      <c r="UM187" s="606" t="s">
        <v>8975</v>
      </c>
      <c r="UN187" s="616">
        <f t="shared" ca="1" si="389"/>
        <v>0.18720310219966924</v>
      </c>
      <c r="UO187" s="616">
        <f t="shared" ca="1" si="389"/>
        <v>0.47801779056182137</v>
      </c>
      <c r="UP187" s="616">
        <f t="shared" ca="1" si="389"/>
        <v>-0.88618201963763954</v>
      </c>
      <c r="UQ187" s="616">
        <f t="shared" ca="1" si="389"/>
        <v>-1.4677936495724746</v>
      </c>
      <c r="UR187" s="616">
        <f t="shared" ca="1" si="389"/>
        <v>0.12190361681987209</v>
      </c>
      <c r="US187" s="616">
        <f t="shared" ca="1" si="389"/>
        <v>0.41305213694811815</v>
      </c>
      <c r="UT187" s="616">
        <f t="shared" ca="1" si="389"/>
        <v>0.30690415393182785</v>
      </c>
      <c r="UU187" s="616">
        <f t="shared" ca="1" si="389"/>
        <v>0.53359975015917405</v>
      </c>
      <c r="UV187" s="616">
        <f t="shared" ca="1" si="389"/>
        <v>0.44410973870643028</v>
      </c>
      <c r="UW187" s="616">
        <f t="shared" ca="1" si="389"/>
        <v>0.6421874155054268</v>
      </c>
      <c r="UX187" s="616">
        <f t="shared" ca="1" si="388"/>
        <v>0.28247365722383649</v>
      </c>
      <c r="UY187" s="616">
        <f t="shared" ca="1" si="388"/>
        <v>1.5108379627063613</v>
      </c>
      <c r="UZ187" s="616">
        <f t="shared" ca="1" si="388"/>
        <v>-0.80238258590915801</v>
      </c>
      <c r="VA187" s="616">
        <f t="shared" ca="1" si="388"/>
        <v>-1.2282390223973785</v>
      </c>
      <c r="VB187" s="616">
        <f t="shared" ca="1" si="388"/>
        <v>0.38200252083713526</v>
      </c>
      <c r="VC187" s="616">
        <f t="shared" ca="1" si="388"/>
        <v>8.1798641627400456E-2</v>
      </c>
      <c r="VD187" s="616">
        <f t="shared" ca="1" si="388"/>
        <v>-1.5772186114663853</v>
      </c>
      <c r="VE187" s="616">
        <f t="shared" ca="1" si="388"/>
        <v>3.9909080070471406E-2</v>
      </c>
      <c r="VF187" s="616">
        <f t="shared" ca="1" si="388"/>
        <v>0.95807256683723563</v>
      </c>
      <c r="VG187" s="616">
        <f t="shared" ca="1" si="388"/>
        <v>1.2788179585372306</v>
      </c>
      <c r="VH187" s="616">
        <f t="shared" ca="1" si="388"/>
        <v>-0.12784420028857393</v>
      </c>
      <c r="VI187" s="616">
        <f t="shared" ca="1" si="388"/>
        <v>1.4163335237092034E-2</v>
      </c>
      <c r="VJ187" s="616">
        <f t="shared" ca="1" si="390"/>
        <v>1.1038721171937993</v>
      </c>
      <c r="VK187" s="616">
        <f t="shared" ca="1" si="390"/>
        <v>-0.49937453713488217</v>
      </c>
      <c r="VL187" s="616">
        <f t="shared" ca="1" si="390"/>
        <v>1.1863766389476611</v>
      </c>
      <c r="VM187" s="616">
        <f t="shared" ca="1" si="390"/>
        <v>-0.57201237404204519</v>
      </c>
      <c r="VN187" s="616">
        <f t="shared" ca="1" si="390"/>
        <v>1.5883663456229635</v>
      </c>
      <c r="VO187" s="616">
        <f t="shared" ca="1" si="390"/>
        <v>2.3604485107108717</v>
      </c>
      <c r="VP187" s="616">
        <f t="shared" ca="1" si="390"/>
        <v>-0.46221149066820022</v>
      </c>
      <c r="VQ187" s="616">
        <f t="shared" ca="1" si="390"/>
        <v>1.2773868528042598</v>
      </c>
      <c r="VR187" s="616">
        <f t="shared" ca="1" si="390"/>
        <v>1.5497103694524457</v>
      </c>
      <c r="VS187" s="616">
        <f t="shared" ca="1" si="387"/>
        <v>-0.40481357988865657</v>
      </c>
      <c r="VT187" s="616">
        <f t="shared" ca="1" si="387"/>
        <v>2.5655357300130479</v>
      </c>
      <c r="VU187" s="616">
        <f t="shared" ca="1" si="387"/>
        <v>1.2114249894444582</v>
      </c>
      <c r="VV187" s="616">
        <f t="shared" ca="1" si="387"/>
        <v>-0.64337789451099625</v>
      </c>
      <c r="VW187" s="616">
        <f t="shared" ca="1" si="387"/>
        <v>0.66845613582062358</v>
      </c>
      <c r="VX187" s="616">
        <f t="shared" ca="1" si="386"/>
        <v>0.76953548521680748</v>
      </c>
      <c r="VY187" s="616">
        <f t="shared" ca="1" si="386"/>
        <v>0.70583605694264007</v>
      </c>
      <c r="VZ187" s="616">
        <f t="shared" ca="1" si="386"/>
        <v>0.68442622420316401</v>
      </c>
      <c r="WA187" s="616">
        <f t="shared" ca="1" si="386"/>
        <v>0.92808016936885662</v>
      </c>
      <c r="WB187" s="616">
        <f t="shared" ca="1" si="386"/>
        <v>0.33435322352896929</v>
      </c>
      <c r="WC187" s="616">
        <f t="shared" ca="1" si="386"/>
        <v>0.47817673461028487</v>
      </c>
      <c r="WD187" s="616">
        <f t="shared" ca="1" si="347"/>
        <v>-0.51586207793649097</v>
      </c>
      <c r="WE187" s="616">
        <f t="shared" ca="1" si="347"/>
        <v>0.67426644196529939</v>
      </c>
      <c r="WF187" s="616">
        <f t="shared" ca="1" si="347"/>
        <v>-0.76369197486034068</v>
      </c>
      <c r="WG187" s="616">
        <f t="shared" ca="1" si="347"/>
        <v>-1.008197359876486</v>
      </c>
      <c r="WH187" s="616">
        <f t="shared" ca="1" si="347"/>
        <v>0.91987607881584121</v>
      </c>
      <c r="WI187" s="627">
        <f t="shared" ca="1" si="347"/>
        <v>1.0659329460226332</v>
      </c>
      <c r="WL187" s="606" t="s">
        <v>8975</v>
      </c>
      <c r="WM187" s="700" t="str">
        <f t="shared" ca="1" si="321"/>
        <v>B</v>
      </c>
      <c r="WN187" s="479">
        <f t="shared" ca="1" si="322"/>
        <v>0.6580169651726242</v>
      </c>
      <c r="WO187" s="495">
        <f t="shared" ca="1" si="372"/>
        <v>0.63046733598509019</v>
      </c>
      <c r="WP187" s="458">
        <f t="shared" ca="1" si="372"/>
        <v>0.63847365465585326</v>
      </c>
      <c r="WQ187" s="458">
        <f t="shared" ca="1" si="372"/>
        <v>0.66481167244260819</v>
      </c>
      <c r="WR187" s="459">
        <f t="shared" ca="1" si="372"/>
        <v>0.69831519760694505</v>
      </c>
      <c r="WS187" s="495">
        <f t="shared" ca="1" si="323"/>
        <v>3.5094854673269824E-2</v>
      </c>
      <c r="WT187" s="458">
        <f t="shared" ca="1" si="324"/>
        <v>7.9402008444975691E-2</v>
      </c>
      <c r="WU187" s="458">
        <f t="shared" ca="1" si="325"/>
        <v>0.78587815686446794</v>
      </c>
      <c r="WV187" s="459">
        <f t="shared" ca="1" si="326"/>
        <v>0.37747004330135059</v>
      </c>
      <c r="WW187" s="484">
        <f t="shared" ca="1" si="352"/>
        <v>0.13999047982491267</v>
      </c>
      <c r="WX187" s="484">
        <f t="shared" ca="1" si="352"/>
        <v>0.28829252948783446</v>
      </c>
      <c r="WY187" s="484">
        <f t="shared" ca="1" si="352"/>
        <v>-0.64522912849816527</v>
      </c>
      <c r="WZ187" s="484">
        <f t="shared" ca="1" si="352"/>
        <v>-0.52796537575121916</v>
      </c>
      <c r="XA187" s="484">
        <f t="shared" ca="1" si="352"/>
        <v>6.4328538595846502E-2</v>
      </c>
      <c r="XB187" s="484">
        <f t="shared" ca="1" si="352"/>
        <v>0.21821544394969081</v>
      </c>
      <c r="XC187" s="484">
        <f t="shared" ca="1" si="352"/>
        <v>0.14467461816346364</v>
      </c>
      <c r="XD187" s="484">
        <f t="shared" ca="1" si="352"/>
        <v>0.27368331185664035</v>
      </c>
      <c r="XE187" s="484">
        <f t="shared" ca="1" si="352"/>
        <v>0.21801347073098662</v>
      </c>
      <c r="XF187" s="484">
        <f t="shared" ca="1" si="352"/>
        <v>0.41324760187774212</v>
      </c>
      <c r="XG187" s="484">
        <f t="shared" ca="1" si="391"/>
        <v>0.1145148206385433</v>
      </c>
      <c r="XH187" s="484">
        <f t="shared" ca="1" si="391"/>
        <v>0.76267100357417117</v>
      </c>
      <c r="XI187" s="484">
        <f t="shared" ca="1" si="391"/>
        <v>-0.56078518929191046</v>
      </c>
      <c r="XJ187" s="484">
        <f t="shared" ca="1" si="391"/>
        <v>-0.87168123419541954</v>
      </c>
      <c r="XK187" s="484">
        <f t="shared" ca="1" si="391"/>
        <v>0.2713363905506172</v>
      </c>
      <c r="XL187" s="484">
        <f t="shared" ca="1" si="391"/>
        <v>7.2260920013645563E-2</v>
      </c>
      <c r="XM187" s="484">
        <f t="shared" ca="1" si="391"/>
        <v>-1.1895382767679479</v>
      </c>
      <c r="XN187" s="484">
        <f t="shared" ca="1" si="391"/>
        <v>2.7828601533139714E-2</v>
      </c>
      <c r="XO187" s="484">
        <f t="shared" ca="1" si="391"/>
        <v>0.70341687857189839</v>
      </c>
      <c r="XP187" s="484">
        <f t="shared" ca="1" si="391"/>
        <v>0.81844349346382761</v>
      </c>
      <c r="XQ187" s="484">
        <f t="shared" ca="1" si="391"/>
        <v>-8.50675308720171E-2</v>
      </c>
      <c r="XR187" s="484">
        <f t="shared" ca="1" si="391"/>
        <v>1.2392918332455529E-2</v>
      </c>
      <c r="XS187" s="484">
        <f t="shared" ca="1" si="391"/>
        <v>0.68108909630857417</v>
      </c>
      <c r="XT187" s="484">
        <f t="shared" ca="1" si="384"/>
        <v>-0.30327015640201394</v>
      </c>
      <c r="XU187" s="484">
        <f t="shared" ca="1" si="382"/>
        <v>0.90140897027243294</v>
      </c>
      <c r="XV187" s="484">
        <f t="shared" ca="1" si="382"/>
        <v>-0.30179372854458303</v>
      </c>
      <c r="XW187" s="484">
        <f t="shared" ca="1" si="382"/>
        <v>1.0251316394650607</v>
      </c>
      <c r="XX187" s="484">
        <f t="shared" ca="1" si="382"/>
        <v>1.1412768549287065</v>
      </c>
      <c r="XY187" s="484">
        <f t="shared" ca="1" si="382"/>
        <v>-0.24303080179333969</v>
      </c>
      <c r="XZ187" s="484">
        <f t="shared" ca="1" si="382"/>
        <v>0.93428074414103568</v>
      </c>
      <c r="YA187" s="484">
        <f t="shared" ca="1" si="382"/>
        <v>1.0567475009296226</v>
      </c>
      <c r="YB187" s="484">
        <f t="shared" ca="1" si="358"/>
        <v>-0.21272953623148902</v>
      </c>
      <c r="YC187" s="484">
        <f t="shared" ca="1" si="359"/>
        <v>1.144742042731822</v>
      </c>
      <c r="YD187" s="484">
        <f t="shared" ca="1" si="360"/>
        <v>0.89512192470051022</v>
      </c>
      <c r="YE187" s="484">
        <f t="shared" ca="1" si="361"/>
        <v>-0.46342509741627064</v>
      </c>
      <c r="YF187" s="484">
        <f t="shared" ca="1" si="362"/>
        <v>0.39432227452058582</v>
      </c>
      <c r="YG187" s="484">
        <f t="shared" ca="1" si="354"/>
        <v>0.53605841900202811</v>
      </c>
      <c r="YH187" s="484">
        <f t="shared" ca="1" si="354"/>
        <v>0.3761400347447329</v>
      </c>
      <c r="YI187" s="484">
        <f t="shared" ca="1" si="354"/>
        <v>0.40086843951579315</v>
      </c>
      <c r="YJ187" s="484">
        <f t="shared" ca="1" si="354"/>
        <v>0.55062996448654267</v>
      </c>
      <c r="YK187" s="484">
        <f t="shared" ca="1" si="354"/>
        <v>5.8277766861099353E-2</v>
      </c>
      <c r="YL187" s="484">
        <f t="shared" ca="1" si="354"/>
        <v>0.15139075417761619</v>
      </c>
      <c r="YM187" s="484">
        <f t="shared" ca="1" si="354"/>
        <v>-0.41181269681670074</v>
      </c>
      <c r="YN187" s="484">
        <f t="shared" ca="1" si="354"/>
        <v>0.48075197312125845</v>
      </c>
      <c r="YO187" s="484">
        <f t="shared" ca="1" si="354"/>
        <v>-0.46898324176173517</v>
      </c>
      <c r="YP187" s="484">
        <f t="shared" ca="1" si="354"/>
        <v>-0.53716755334219179</v>
      </c>
      <c r="YQ187" s="484">
        <f t="shared" ca="1" si="354"/>
        <v>0.66635823149419537</v>
      </c>
      <c r="YR187" s="484">
        <f t="shared" ca="1" si="354"/>
        <v>0.79923652292777037</v>
      </c>
      <c r="YU187" s="606" t="s">
        <v>8975</v>
      </c>
      <c r="YV187" s="700" t="str">
        <f t="shared" ca="1" si="304"/>
        <v>B</v>
      </c>
      <c r="YW187" s="479">
        <f t="shared" ca="1" si="327"/>
        <v>0.71451187724154108</v>
      </c>
      <c r="YX187" s="495">
        <f t="shared" ca="1" si="373"/>
        <v>0.74667267623250322</v>
      </c>
      <c r="YY187" s="458">
        <f t="shared" ca="1" si="373"/>
        <v>0.66366535001607085</v>
      </c>
      <c r="YZ187" s="458">
        <f t="shared" ca="1" si="373"/>
        <v>0.67763278701220087</v>
      </c>
      <c r="ZA187" s="459">
        <f t="shared" ca="1" si="373"/>
        <v>0.77007669570538906</v>
      </c>
      <c r="ZB187" s="495">
        <f t="shared" ca="1" si="328"/>
        <v>9.4201705090610349E-2</v>
      </c>
      <c r="ZC187" s="458">
        <f t="shared" ca="1" si="329"/>
        <v>0.18750668030876996</v>
      </c>
      <c r="ZD187" s="458">
        <f t="shared" ca="1" si="330"/>
        <v>0.92808244562859055</v>
      </c>
      <c r="ZE187" s="459">
        <f t="shared" ca="1" si="331"/>
        <v>0.26648108369152274</v>
      </c>
      <c r="ZF187" s="484">
        <f t="shared" ca="1" si="355"/>
        <v>6.2622520444229578E-3</v>
      </c>
      <c r="ZG187" s="484">
        <f t="shared" ca="1" si="355"/>
        <v>6.0956653196917926E-2</v>
      </c>
      <c r="ZH187" s="484">
        <f t="shared" ca="1" si="355"/>
        <v>-6.6861590023482048E-2</v>
      </c>
      <c r="ZI187" s="484">
        <f t="shared" ca="1" si="355"/>
        <v>-0.10994440291961401</v>
      </c>
      <c r="ZJ187" s="484">
        <f t="shared" ca="1" si="355"/>
        <v>1.0659583188508518E-2</v>
      </c>
      <c r="ZK187" s="484">
        <f t="shared" ca="1" si="355"/>
        <v>7.3425809550013654E-2</v>
      </c>
      <c r="ZL187" s="484">
        <f t="shared" ca="1" si="355"/>
        <v>2.4672875513209128E-2</v>
      </c>
      <c r="ZM187" s="484">
        <f t="shared" ca="1" si="355"/>
        <v>9.4446117703140112E-2</v>
      </c>
      <c r="ZN187" s="484">
        <f t="shared" ca="1" si="355"/>
        <v>8.9770705925095284E-2</v>
      </c>
      <c r="ZO187" s="484">
        <f t="shared" ca="1" si="355"/>
        <v>2.8984588520071332E-2</v>
      </c>
      <c r="ZP187" s="484">
        <f t="shared" ca="1" si="392"/>
        <v>2.6000050859821721E-2</v>
      </c>
      <c r="ZQ187" s="484">
        <f t="shared" ca="1" si="392"/>
        <v>2.5821286544858647E-2</v>
      </c>
      <c r="ZR187" s="484">
        <f t="shared" ca="1" si="392"/>
        <v>-4.5981105838852197E-2</v>
      </c>
      <c r="ZS187" s="484">
        <f t="shared" ca="1" si="392"/>
        <v>-0.10305983547814002</v>
      </c>
      <c r="ZT187" s="484">
        <f t="shared" ca="1" si="392"/>
        <v>1.3645530753656038E-2</v>
      </c>
      <c r="ZU187" s="484">
        <f t="shared" ca="1" si="392"/>
        <v>5.1769574799750929E-3</v>
      </c>
      <c r="ZV187" s="484">
        <f t="shared" ca="1" si="392"/>
        <v>-8.3701405664608222E-2</v>
      </c>
      <c r="ZW187" s="484">
        <f t="shared" ca="1" si="392"/>
        <v>5.5175234891583769E-3</v>
      </c>
      <c r="ZX187" s="484">
        <f t="shared" ca="1" si="392"/>
        <v>2.7969817598544739E-2</v>
      </c>
      <c r="ZY187" s="484">
        <f t="shared" ca="1" si="392"/>
        <v>0.13772471860952887</v>
      </c>
      <c r="ZZ187" s="484">
        <f t="shared" ca="1" si="392"/>
        <v>-7.8155783354792625E-3</v>
      </c>
      <c r="AAA187" s="484">
        <f t="shared" ca="1" si="392"/>
        <v>8.5577136036607895E-4</v>
      </c>
      <c r="AAB187" s="484">
        <f t="shared" ca="1" si="392"/>
        <v>0.12431811823163672</v>
      </c>
      <c r="AAC187" s="484">
        <f t="shared" ca="1" si="385"/>
        <v>-7.4874871608304394E-3</v>
      </c>
      <c r="AAD187" s="484">
        <f t="shared" ca="1" si="383"/>
        <v>0.1113065835753817</v>
      </c>
      <c r="AAE187" s="484">
        <f t="shared" ca="1" si="383"/>
        <v>-4.0219644611828483E-2</v>
      </c>
      <c r="AAF187" s="484">
        <f t="shared" ca="1" si="383"/>
        <v>0.15520859527451789</v>
      </c>
      <c r="AAG187" s="484">
        <f t="shared" ca="1" si="383"/>
        <v>0.24090261069547261</v>
      </c>
      <c r="AAH187" s="484">
        <f t="shared" ca="1" si="383"/>
        <v>-3.8008707897835295E-2</v>
      </c>
      <c r="AAI187" s="484">
        <f t="shared" ca="1" si="383"/>
        <v>9.8955202424813982E-2</v>
      </c>
      <c r="AAJ187" s="484">
        <f t="shared" ca="1" si="383"/>
        <v>0.12557839571762494</v>
      </c>
      <c r="AAK187" s="484">
        <f t="shared" ca="1" si="363"/>
        <v>-3.3183772310049216E-2</v>
      </c>
      <c r="AAL187" s="484">
        <f t="shared" ca="1" si="364"/>
        <v>0.11518962643426967</v>
      </c>
      <c r="AAM187" s="484">
        <f t="shared" ca="1" si="365"/>
        <v>3.2295609342675426E-2</v>
      </c>
      <c r="AAN187" s="484">
        <f t="shared" ca="1" si="366"/>
        <v>-6.1359063816095079E-2</v>
      </c>
      <c r="AAO187" s="484">
        <f t="shared" ca="1" si="367"/>
        <v>1.8805162954418208E-2</v>
      </c>
      <c r="AAP187" s="484">
        <f t="shared" ca="1" si="357"/>
        <v>2.8328516958800835E-2</v>
      </c>
      <c r="AAQ187" s="484">
        <f t="shared" ca="1" si="357"/>
        <v>7.2202153341576855E-2</v>
      </c>
      <c r="AAR187" s="484">
        <f t="shared" ca="1" si="357"/>
        <v>1.612649398533611E-2</v>
      </c>
      <c r="AAS187" s="484">
        <f t="shared" ca="1" si="357"/>
        <v>2.5193481555402932E-2</v>
      </c>
      <c r="AAT187" s="484">
        <f t="shared" ca="1" si="357"/>
        <v>0.1027465411596778</v>
      </c>
      <c r="AAU187" s="484">
        <f t="shared" ca="1" si="357"/>
        <v>0.12363824729832018</v>
      </c>
      <c r="AAV187" s="484">
        <f t="shared" ca="1" si="357"/>
        <v>-3.4108224499601811E-2</v>
      </c>
      <c r="AAW187" s="484">
        <f t="shared" ca="1" si="357"/>
        <v>2.5206724043060142E-2</v>
      </c>
      <c r="AAX187" s="484">
        <f t="shared" ca="1" si="357"/>
        <v>-6.008732860864615E-2</v>
      </c>
      <c r="AAY187" s="484">
        <f t="shared" ca="1" si="357"/>
        <v>-0.12312049482031152</v>
      </c>
      <c r="AAZ187" s="484">
        <f t="shared" ca="1" si="357"/>
        <v>0.10083451386486998</v>
      </c>
      <c r="ABA187" s="484">
        <f t="shared" ca="1" si="357"/>
        <v>0.11331661652741069</v>
      </c>
    </row>
    <row r="188" spans="1:729" ht="15" customHeight="1" x14ac:dyDescent="0.35">
      <c r="A188" s="498">
        <v>186</v>
      </c>
      <c r="B188" s="628"/>
      <c r="C188" s="606" t="s">
        <v>9025</v>
      </c>
      <c r="D188" s="629">
        <v>804</v>
      </c>
      <c r="E188" s="630" t="s">
        <v>9026</v>
      </c>
      <c r="F188" s="631" t="s">
        <v>1306</v>
      </c>
      <c r="G188" s="632">
        <v>43733.758999999998</v>
      </c>
      <c r="H188" s="504">
        <v>141637.01475787739</v>
      </c>
      <c r="I188" s="505">
        <v>3370</v>
      </c>
      <c r="J188" s="649" t="s">
        <v>9027</v>
      </c>
      <c r="K188" s="469">
        <v>0</v>
      </c>
      <c r="L188" s="532" t="s">
        <v>9027</v>
      </c>
      <c r="M188" s="817">
        <v>69</v>
      </c>
      <c r="N188" s="818">
        <v>0.71189999999999998</v>
      </c>
      <c r="O188" s="819">
        <v>0.68240000000000001</v>
      </c>
      <c r="P188" s="820">
        <v>0.59419999999999995</v>
      </c>
      <c r="Q188" s="821">
        <v>0.85909999999999997</v>
      </c>
      <c r="R188" s="818">
        <v>0.8095</v>
      </c>
      <c r="S188" s="822">
        <v>0.61650000000000005</v>
      </c>
      <c r="T188" s="822">
        <v>0.56940000000000002</v>
      </c>
      <c r="U188" s="822">
        <v>0.58696000000000004</v>
      </c>
      <c r="V188" s="822">
        <v>0.26769999999999999</v>
      </c>
      <c r="W188" s="784" t="s">
        <v>9028</v>
      </c>
      <c r="X188" s="875" t="s">
        <v>9029</v>
      </c>
      <c r="Y188" s="517">
        <v>2</v>
      </c>
      <c r="Z188" s="517">
        <v>3</v>
      </c>
      <c r="AA188" s="519" t="s">
        <v>9030</v>
      </c>
      <c r="AB188" s="903">
        <v>2018</v>
      </c>
      <c r="AC188" s="369">
        <v>0</v>
      </c>
      <c r="AD188" s="431" t="s">
        <v>1188</v>
      </c>
      <c r="AE188" s="817">
        <v>1</v>
      </c>
      <c r="AF188" s="751" t="s">
        <v>2824</v>
      </c>
      <c r="AG188" s="578" t="s">
        <v>9031</v>
      </c>
      <c r="AH188" s="647">
        <v>1</v>
      </c>
      <c r="AI188" s="647">
        <v>2</v>
      </c>
      <c r="AJ188" s="647">
        <v>2019</v>
      </c>
      <c r="AK188" s="752" t="s">
        <v>1249</v>
      </c>
      <c r="AL188" s="765" t="s">
        <v>1188</v>
      </c>
      <c r="AM188" s="650">
        <v>1</v>
      </c>
      <c r="AN188" s="647" t="s">
        <v>1188</v>
      </c>
      <c r="AO188" s="647" t="s">
        <v>1188</v>
      </c>
      <c r="AP188" s="647">
        <v>1</v>
      </c>
      <c r="AQ188" s="647">
        <v>1</v>
      </c>
      <c r="AR188" s="647">
        <v>1</v>
      </c>
      <c r="AS188" s="647">
        <v>1</v>
      </c>
      <c r="AT188" s="647" t="s">
        <v>1188</v>
      </c>
      <c r="AU188" s="648">
        <v>1</v>
      </c>
      <c r="AV188" s="785" t="s">
        <v>9032</v>
      </c>
      <c r="AW188" s="642" t="s">
        <v>9033</v>
      </c>
      <c r="AX188" s="643">
        <v>2</v>
      </c>
      <c r="AY188" s="837" t="s">
        <v>9034</v>
      </c>
      <c r="AZ188" s="645">
        <v>1</v>
      </c>
      <c r="BA188" s="709" t="s">
        <v>9035</v>
      </c>
      <c r="BB188" s="631" t="s">
        <v>9036</v>
      </c>
      <c r="BC188" s="646" t="s">
        <v>9037</v>
      </c>
      <c r="BD188" s="631" t="s">
        <v>1195</v>
      </c>
      <c r="BE188" s="631" t="s">
        <v>1196</v>
      </c>
      <c r="BF188" s="502">
        <v>3</v>
      </c>
      <c r="BG188" s="502">
        <v>2004</v>
      </c>
      <c r="BH188" s="502" t="s">
        <v>1197</v>
      </c>
      <c r="BI188" s="502">
        <v>1</v>
      </c>
      <c r="BJ188" s="534">
        <v>1</v>
      </c>
      <c r="BK188" s="502" t="s">
        <v>1318</v>
      </c>
      <c r="BL188" s="631" t="s">
        <v>1257</v>
      </c>
      <c r="BM188" s="709" t="s">
        <v>9038</v>
      </c>
      <c r="BN188" s="647">
        <v>1996</v>
      </c>
      <c r="BO188" s="709" t="s">
        <v>9039</v>
      </c>
      <c r="BP188" s="647">
        <v>2005</v>
      </c>
      <c r="BQ188" s="647">
        <v>3</v>
      </c>
      <c r="BR188" s="647">
        <v>4</v>
      </c>
      <c r="BS188" s="647" t="s">
        <v>1188</v>
      </c>
      <c r="BT188" s="647" t="s">
        <v>1188</v>
      </c>
      <c r="BU188" s="647" t="s">
        <v>1188</v>
      </c>
      <c r="BV188" s="648" t="s">
        <v>1188</v>
      </c>
      <c r="BW188" s="649" t="s">
        <v>9040</v>
      </c>
      <c r="BX188" s="650">
        <v>2014</v>
      </c>
      <c r="BY188" s="647" t="s">
        <v>9041</v>
      </c>
      <c r="BZ188" s="651" t="s">
        <v>9042</v>
      </c>
      <c r="CA188" s="647">
        <v>2</v>
      </c>
      <c r="CB188" s="647" t="s">
        <v>1214</v>
      </c>
      <c r="CC188" s="557" t="s">
        <v>9043</v>
      </c>
      <c r="CD188" s="652">
        <v>2013</v>
      </c>
      <c r="CE188" s="647">
        <v>3</v>
      </c>
      <c r="CF188" s="647">
        <v>2</v>
      </c>
      <c r="CG188" s="649" t="s">
        <v>9040</v>
      </c>
      <c r="CH188" s="650">
        <v>2014</v>
      </c>
      <c r="CI188" s="647">
        <v>1992</v>
      </c>
      <c r="CJ188" s="647">
        <v>3</v>
      </c>
      <c r="CK188" s="651" t="s">
        <v>9044</v>
      </c>
      <c r="CL188" s="651" t="s">
        <v>9045</v>
      </c>
      <c r="CM188" s="647">
        <v>2</v>
      </c>
      <c r="CN188" s="647" t="s">
        <v>1214</v>
      </c>
      <c r="CO188" s="557" t="s">
        <v>9046</v>
      </c>
      <c r="CP188" s="647">
        <v>2009</v>
      </c>
      <c r="CQ188" s="647">
        <v>3</v>
      </c>
      <c r="CR188" s="650">
        <v>2</v>
      </c>
      <c r="CS188" s="649" t="s">
        <v>9047</v>
      </c>
      <c r="CT188" s="647">
        <v>2006</v>
      </c>
      <c r="CU188" s="648">
        <v>2</v>
      </c>
      <c r="CV188" s="709" t="s">
        <v>9048</v>
      </c>
      <c r="CW188" s="554" t="s">
        <v>1188</v>
      </c>
      <c r="CX188" s="655">
        <v>2</v>
      </c>
      <c r="CY188" s="656" t="s">
        <v>9049</v>
      </c>
      <c r="CZ188" s="647">
        <v>2011</v>
      </c>
      <c r="DA188" s="657">
        <v>2</v>
      </c>
      <c r="DB188" s="723">
        <v>4640400</v>
      </c>
      <c r="DC188" s="753">
        <v>3</v>
      </c>
      <c r="DD188" s="659" t="s">
        <v>1493</v>
      </c>
      <c r="DE188" s="648">
        <v>2010</v>
      </c>
      <c r="DF188" s="794" t="s">
        <v>755</v>
      </c>
      <c r="DG188" s="754" t="s">
        <v>1213</v>
      </c>
      <c r="DH188" s="663">
        <v>1</v>
      </c>
      <c r="DI188" s="781" t="s">
        <v>1262</v>
      </c>
      <c r="DJ188" s="709" t="s">
        <v>9050</v>
      </c>
      <c r="DK188" s="753" t="s">
        <v>1188</v>
      </c>
      <c r="DL188" s="753">
        <v>1</v>
      </c>
      <c r="DM188" s="657">
        <v>1</v>
      </c>
      <c r="DN188" s="799" t="s">
        <v>1497</v>
      </c>
      <c r="DO188" s="755" t="s">
        <v>756</v>
      </c>
      <c r="DP188" s="663">
        <v>1</v>
      </c>
      <c r="DQ188" s="781" t="s">
        <v>1262</v>
      </c>
      <c r="DR188" s="709" t="s">
        <v>9051</v>
      </c>
      <c r="DS188" s="753" t="s">
        <v>1188</v>
      </c>
      <c r="DT188" s="753">
        <v>3</v>
      </c>
      <c r="DU188" s="657">
        <v>1</v>
      </c>
      <c r="DV188" s="686" t="s">
        <v>9052</v>
      </c>
      <c r="DW188" s="578" t="s">
        <v>9053</v>
      </c>
      <c r="DX188" s="430">
        <v>2010</v>
      </c>
      <c r="DY188" s="430">
        <v>3</v>
      </c>
      <c r="DZ188" s="369">
        <v>2</v>
      </c>
      <c r="EA188" s="743" t="s">
        <v>9054</v>
      </c>
      <c r="EB188" s="785" t="s">
        <v>1190</v>
      </c>
      <c r="EC188" s="647">
        <v>1</v>
      </c>
      <c r="ED188" s="668" t="s">
        <v>1262</v>
      </c>
      <c r="EE188" s="647">
        <v>2005</v>
      </c>
      <c r="EF188" s="647">
        <v>3</v>
      </c>
      <c r="EG188" s="650" t="s">
        <v>1220</v>
      </c>
      <c r="EH188" s="648">
        <v>4</v>
      </c>
      <c r="EI188" s="551" t="s">
        <v>9055</v>
      </c>
      <c r="EJ188" s="651" t="s">
        <v>1190</v>
      </c>
      <c r="EK188" s="647">
        <v>2016</v>
      </c>
      <c r="EL188" s="554" t="s">
        <v>9056</v>
      </c>
      <c r="EM188" s="812">
        <v>42522</v>
      </c>
      <c r="EN188" s="647" t="s">
        <v>1188</v>
      </c>
      <c r="EO188" s="670" t="s">
        <v>1188</v>
      </c>
      <c r="EP188" s="556">
        <v>0</v>
      </c>
      <c r="EQ188" s="556" t="s">
        <v>1188</v>
      </c>
      <c r="ER188" s="651" t="s">
        <v>1188</v>
      </c>
      <c r="ES188" s="556" t="s">
        <v>1188</v>
      </c>
      <c r="ET188" s="556">
        <v>0</v>
      </c>
      <c r="EU188" s="671">
        <v>0</v>
      </c>
      <c r="EV188" s="672"/>
      <c r="EW188" s="673" t="s">
        <v>1005</v>
      </c>
      <c r="EX188" s="797" t="s">
        <v>1906</v>
      </c>
      <c r="EY188" s="631" t="s">
        <v>1280</v>
      </c>
      <c r="EZ188" s="631" t="s">
        <v>1188</v>
      </c>
      <c r="FA188" s="675"/>
      <c r="FB188" s="648">
        <v>0</v>
      </c>
      <c r="FC188" s="676"/>
      <c r="FD188" s="647"/>
      <c r="FE188" s="648"/>
      <c r="FF188" s="652" t="s">
        <v>1281</v>
      </c>
      <c r="FG188" s="563" t="s">
        <v>1282</v>
      </c>
      <c r="FH188" s="631" t="str">
        <f t="shared" si="266"/>
        <v>C</v>
      </c>
      <c r="FI188" s="677">
        <f t="shared" si="267"/>
        <v>1.4222222222222223</v>
      </c>
      <c r="FJ188" s="678">
        <f t="shared" si="268"/>
        <v>1.6</v>
      </c>
      <c r="FK188" s="679">
        <f t="shared" si="269"/>
        <v>2</v>
      </c>
      <c r="FL188" s="680">
        <f t="shared" si="270"/>
        <v>0.66666666666666663</v>
      </c>
      <c r="FM188" s="681">
        <v>0</v>
      </c>
      <c r="FN188" s="430" t="s">
        <v>1188</v>
      </c>
      <c r="FO188" s="686" t="s">
        <v>1188</v>
      </c>
      <c r="FP188" s="686" t="s">
        <v>1188</v>
      </c>
      <c r="FQ188" s="430">
        <v>0</v>
      </c>
      <c r="FR188" s="682" t="s">
        <v>1188</v>
      </c>
      <c r="FS188" s="369">
        <v>0</v>
      </c>
      <c r="FT188" s="430" t="s">
        <v>1188</v>
      </c>
      <c r="FU188" s="431" t="s">
        <v>1188</v>
      </c>
      <c r="FV188" s="369">
        <v>0</v>
      </c>
      <c r="FW188" s="430" t="s">
        <v>1188</v>
      </c>
      <c r="FX188" s="431" t="s">
        <v>1188</v>
      </c>
      <c r="FY188" s="369">
        <v>0</v>
      </c>
      <c r="FZ188" s="430" t="s">
        <v>1188</v>
      </c>
      <c r="GA188" s="686" t="s">
        <v>1188</v>
      </c>
      <c r="GB188" s="431" t="s">
        <v>1188</v>
      </c>
      <c r="GC188" s="369">
        <v>0</v>
      </c>
      <c r="GD188" s="430" t="s">
        <v>1188</v>
      </c>
      <c r="GE188" s="686" t="s">
        <v>1188</v>
      </c>
      <c r="GF188" s="431" t="s">
        <v>1188</v>
      </c>
      <c r="GG188" s="369">
        <v>1</v>
      </c>
      <c r="GH188" s="430">
        <v>2017</v>
      </c>
      <c r="GI188" s="686" t="s">
        <v>9057</v>
      </c>
      <c r="GJ188" s="573" t="s">
        <v>9058</v>
      </c>
      <c r="GK188" s="369">
        <v>2</v>
      </c>
      <c r="GL188" s="430">
        <v>2007</v>
      </c>
      <c r="GM188" s="686" t="s">
        <v>9059</v>
      </c>
      <c r="GN188" s="572" t="s">
        <v>9060</v>
      </c>
      <c r="GO188" s="676">
        <v>0</v>
      </c>
      <c r="GP188" s="917" t="s">
        <v>1188</v>
      </c>
      <c r="GQ188" s="872" t="s">
        <v>1188</v>
      </c>
      <c r="GR188" s="872" t="s">
        <v>1188</v>
      </c>
      <c r="GS188" s="872" t="s">
        <v>1188</v>
      </c>
      <c r="GT188" s="873" t="s">
        <v>1188</v>
      </c>
      <c r="GU188" s="581">
        <v>0</v>
      </c>
      <c r="GV188" s="687" t="s">
        <v>1188</v>
      </c>
      <c r="GW188" s="872" t="s">
        <v>1188</v>
      </c>
      <c r="GX188" s="873" t="s">
        <v>1188</v>
      </c>
      <c r="GY188" s="874">
        <v>0</v>
      </c>
      <c r="GZ188" s="582" t="s">
        <v>1188</v>
      </c>
      <c r="HA188" s="583" t="s">
        <v>1293</v>
      </c>
      <c r="HB188" s="584">
        <v>1</v>
      </c>
      <c r="HC188" s="585">
        <v>2</v>
      </c>
      <c r="HD188" s="586" t="s">
        <v>4061</v>
      </c>
      <c r="HE188" s="471" t="s">
        <v>9061</v>
      </c>
      <c r="HF188" s="587">
        <v>2010</v>
      </c>
      <c r="HG188" s="587">
        <v>2012</v>
      </c>
      <c r="HH188" s="588">
        <v>2</v>
      </c>
      <c r="HI188" s="586" t="s">
        <v>9062</v>
      </c>
      <c r="HJ188" s="471" t="s">
        <v>9063</v>
      </c>
      <c r="HK188" s="691">
        <v>2014</v>
      </c>
      <c r="HL188" s="692">
        <v>2</v>
      </c>
      <c r="HM188" s="591" t="s">
        <v>9064</v>
      </c>
      <c r="HN188" s="592">
        <v>1992</v>
      </c>
      <c r="HO188" s="681">
        <v>1</v>
      </c>
      <c r="HP188" s="574">
        <v>1</v>
      </c>
      <c r="HQ188" s="472">
        <f t="shared" si="271"/>
        <v>2</v>
      </c>
      <c r="HR188" s="593">
        <v>1</v>
      </c>
      <c r="HS188" s="574">
        <v>1</v>
      </c>
      <c r="HT188" s="574">
        <v>0.75</v>
      </c>
      <c r="HU188" s="574">
        <v>0</v>
      </c>
      <c r="HV188" s="574">
        <v>1</v>
      </c>
      <c r="HW188" s="574">
        <v>1</v>
      </c>
      <c r="HX188" s="574">
        <v>1</v>
      </c>
      <c r="HY188" s="574">
        <v>0</v>
      </c>
      <c r="HZ188" s="574">
        <v>0</v>
      </c>
      <c r="IA188" s="574">
        <v>1</v>
      </c>
      <c r="IB188" s="574">
        <v>1</v>
      </c>
      <c r="IC188" s="574">
        <v>0</v>
      </c>
      <c r="ID188" s="681">
        <v>1</v>
      </c>
      <c r="IE188" s="369">
        <v>1</v>
      </c>
      <c r="IF188" s="574">
        <v>0</v>
      </c>
      <c r="IG188" s="472">
        <f t="shared" si="272"/>
        <v>1</v>
      </c>
      <c r="IH188" s="609">
        <v>0.50645822002842855</v>
      </c>
      <c r="II188" s="694">
        <v>0.56608449228543611</v>
      </c>
      <c r="IJ188" s="695">
        <v>0.60202919005303412</v>
      </c>
      <c r="IK188" s="696">
        <v>0.51382884473946366</v>
      </c>
      <c r="IL188" s="696">
        <v>0.58786304692946056</v>
      </c>
      <c r="IM188" s="697">
        <v>0.5606168874197861</v>
      </c>
      <c r="IN188" s="599">
        <v>2</v>
      </c>
      <c r="IO188" s="600">
        <v>3</v>
      </c>
      <c r="IP188" s="601">
        <v>3</v>
      </c>
      <c r="IQ188" s="600">
        <v>27</v>
      </c>
      <c r="IR188" s="587">
        <v>35</v>
      </c>
      <c r="IS188" s="601">
        <v>62</v>
      </c>
      <c r="IT188" s="599">
        <v>2</v>
      </c>
      <c r="IU188" s="600">
        <v>17</v>
      </c>
      <c r="IV188" s="587">
        <v>19</v>
      </c>
      <c r="IW188" s="601">
        <v>20</v>
      </c>
      <c r="IX188" s="602">
        <v>56</v>
      </c>
      <c r="IY188" s="681">
        <v>1</v>
      </c>
      <c r="IZ188" s="603" t="s">
        <v>9065</v>
      </c>
      <c r="JA188" s="681">
        <v>2</v>
      </c>
      <c r="JB188" s="603" t="s">
        <v>9066</v>
      </c>
      <c r="JC188" s="681">
        <v>1</v>
      </c>
      <c r="JD188" s="430">
        <v>1</v>
      </c>
      <c r="JE188" s="686" t="s">
        <v>9067</v>
      </c>
      <c r="JF188" s="557" t="s">
        <v>9068</v>
      </c>
      <c r="JG188" s="592">
        <v>2019</v>
      </c>
      <c r="JH188" s="369">
        <v>2</v>
      </c>
      <c r="JI188" s="430">
        <v>3</v>
      </c>
      <c r="JJ188" s="686" t="s">
        <v>9069</v>
      </c>
      <c r="JK188" s="557" t="s">
        <v>9068</v>
      </c>
      <c r="JL188" s="592">
        <v>2018</v>
      </c>
      <c r="JM188" s="369">
        <v>1</v>
      </c>
      <c r="JN188" s="430">
        <v>2</v>
      </c>
      <c r="JO188" s="430">
        <v>1</v>
      </c>
      <c r="JP188" s="686" t="s">
        <v>9070</v>
      </c>
      <c r="JQ188" s="557" t="s">
        <v>9071</v>
      </c>
      <c r="JR188" s="592">
        <v>2018</v>
      </c>
      <c r="JS188" s="369">
        <v>1</v>
      </c>
      <c r="JT188" s="430">
        <v>3</v>
      </c>
      <c r="JU188" s="569" t="s">
        <v>9029</v>
      </c>
      <c r="JV188" s="535" t="s">
        <v>9028</v>
      </c>
      <c r="JW188" s="592">
        <v>2019</v>
      </c>
      <c r="JX188" s="606">
        <v>0</v>
      </c>
      <c r="JY188" s="607" t="s">
        <v>1188</v>
      </c>
      <c r="JZ188" s="606" t="s">
        <v>1188</v>
      </c>
      <c r="KA188" s="606">
        <f t="shared" si="273"/>
        <v>1</v>
      </c>
      <c r="KB188" s="606"/>
      <c r="KC188" s="606"/>
      <c r="KD188" s="606">
        <v>1</v>
      </c>
      <c r="KE188" s="606"/>
      <c r="KF188" s="606">
        <f t="shared" si="274"/>
        <v>0</v>
      </c>
      <c r="KG188" s="606"/>
      <c r="KH188" s="606"/>
      <c r="KI188" s="606"/>
      <c r="KJ188" s="606"/>
      <c r="KK188" s="606">
        <v>1</v>
      </c>
      <c r="KL188" s="606">
        <v>1</v>
      </c>
      <c r="KM188" s="608">
        <f t="shared" si="345"/>
        <v>0.44068349599838258</v>
      </c>
      <c r="KN188" s="609">
        <v>-0.29658252000808716</v>
      </c>
      <c r="KO188" s="609">
        <v>39.903846740722656</v>
      </c>
      <c r="KP188" s="610">
        <v>9</v>
      </c>
      <c r="KQ188" s="608">
        <f t="shared" si="346"/>
        <v>0.35808056592941284</v>
      </c>
      <c r="KR188" s="609">
        <v>-0.70959717035293579</v>
      </c>
      <c r="KS188" s="609">
        <v>26.44230842590332</v>
      </c>
      <c r="KT188" s="610">
        <v>12</v>
      </c>
      <c r="KU188" s="610">
        <v>30</v>
      </c>
      <c r="KV188" s="606" t="s">
        <v>5586</v>
      </c>
      <c r="KW188" s="606" t="s">
        <v>9025</v>
      </c>
      <c r="KX188" s="700" t="str">
        <f t="shared" ca="1" si="275"/>
        <v>B</v>
      </c>
      <c r="KY188" s="701">
        <f t="shared" ca="1" si="276"/>
        <v>0.53328580170592832</v>
      </c>
      <c r="KZ188" s="702">
        <f t="shared" ca="1" si="377"/>
        <v>0.43017882352941172</v>
      </c>
      <c r="LA188" s="703">
        <f t="shared" ca="1" si="378"/>
        <v>0.5759238095238095</v>
      </c>
      <c r="LB188" s="703">
        <f t="shared" ca="1" si="379"/>
        <v>0.45237499999999997</v>
      </c>
      <c r="LC188" s="704">
        <f t="shared" ca="1" si="380"/>
        <v>0.67466557377049186</v>
      </c>
      <c r="LD188" s="696" cm="1">
        <f t="array" aca="1" ref="LD188" ca="1">INDIRECT(LD$203&amp;ROW())*LD$205</f>
        <v>0</v>
      </c>
      <c r="LE188" s="696" cm="1">
        <f t="array" aca="1" ref="LE188" ca="1">INDIRECT(LE$203&amp;ROW())*LE$205</f>
        <v>0</v>
      </c>
      <c r="LF188" s="696" cm="1">
        <f t="array" aca="1" ref="LF188" ca="1">INDIRECT(LF$203&amp;ROW())*LF$205</f>
        <v>4</v>
      </c>
      <c r="LG188" s="696" cm="1">
        <f t="array" aca="1" ref="LG188" ca="1">INDIRECT(LG$203&amp;ROW())*LG$205</f>
        <v>3</v>
      </c>
      <c r="LH188" s="696" cm="1">
        <f t="array" aca="1" ref="LH188" ca="1">INDIRECT(LH$203&amp;ROW())*LH$205</f>
        <v>3</v>
      </c>
      <c r="LI188" s="696" cm="1">
        <f t="array" aca="1" ref="LI188" ca="1">INDIRECT(LI$203&amp;ROW())*LI$205</f>
        <v>3</v>
      </c>
      <c r="LJ188" s="696" cm="1">
        <f t="array" aca="1" ref="LJ188" ca="1">INDIRECT(LJ$203&amp;ROW())*LJ$205</f>
        <v>3</v>
      </c>
      <c r="LK188" s="696" cm="1">
        <f t="array" aca="1" ref="LK188" ca="1">INDIRECT(LK$203&amp;ROW())*LK$205</f>
        <v>1</v>
      </c>
      <c r="LL188" s="696" cm="1">
        <f t="array" aca="1" ref="LL188" ca="1">INDIRECT(LL$203&amp;ROW())*LL$205</f>
        <v>3</v>
      </c>
      <c r="LM188" s="696" cm="1">
        <f t="array" aca="1" ref="LM188" ca="1">INDIRECT(LM$203&amp;ROW())*LM$205</f>
        <v>6</v>
      </c>
      <c r="LN188" s="696" cm="1">
        <f t="array" aca="1" ref="LN188" ca="1">INDIRECT(LN$203&amp;ROW())*LN$205</f>
        <v>3</v>
      </c>
      <c r="LO188" s="696" cm="1">
        <f t="array" aca="1" ref="LO188" ca="1">INDIRECT(LO$203&amp;ROW())*LO$205</f>
        <v>0</v>
      </c>
      <c r="LP188" s="696" cm="1">
        <f t="array" aca="1" ref="LP188" ca="1">INDIRECT(LP$203&amp;ROW())*LP$205</f>
        <v>0</v>
      </c>
      <c r="LQ188" s="696" cm="1">
        <f t="array" aca="1" ref="LQ188" ca="1">IF(INDIRECT(LQ$203&amp;ROW())="-",0,INDIRECT(LQ$203&amp;ROW())*LQ$205)</f>
        <v>3.5651999999999999</v>
      </c>
      <c r="LR188" s="696" cm="1">
        <f t="array" aca="1" ref="LR188" ca="1">INDIRECT(LR$203&amp;ROW())*LR$205</f>
        <v>4</v>
      </c>
      <c r="LS188" s="696" cm="1">
        <f t="array" aca="1" ref="LS188" ca="1">IF(INDIRECT(LS$203&amp;ROW())="-",0,INDIRECT(LS$203&amp;ROW())*LS$205)</f>
        <v>4.0944000000000003</v>
      </c>
      <c r="LT188" s="696" cm="1">
        <f t="array" aca="1" ref="LT188" ca="1">INDIRECT(LT$203&amp;ROW())*LT$205</f>
        <v>0</v>
      </c>
      <c r="LU188" s="696" cm="1">
        <f t="array" aca="1" ref="LU188" ca="1">INDIRECT(LU$203&amp;ROW())*LU$205</f>
        <v>2</v>
      </c>
      <c r="LV188" s="696" cm="1">
        <f t="array" aca="1" ref="LV188" ca="1">INDIRECT(LV$203&amp;ROW())*LV$205</f>
        <v>2</v>
      </c>
      <c r="LW188" s="696" cm="1">
        <f t="array" aca="1" ref="LW188" ca="1">INDIRECT(LW$203&amp;ROW())*LW$205</f>
        <v>2</v>
      </c>
      <c r="LX188" s="696" cm="1">
        <f t="array" aca="1" ref="LX188" ca="1">INDIRECT(LX$203&amp;ROW())*LX$205</f>
        <v>2</v>
      </c>
      <c r="LY188" s="696" cm="1">
        <f t="array" aca="1" ref="LY188" ca="1">IF(INDIRECT(LY$203&amp;ROW())="-",0,INDIRECT(LY$203&amp;ROW())*LY$205)</f>
        <v>4.8570000000000002</v>
      </c>
      <c r="LZ188" s="696" cm="1">
        <f t="array" aca="1" ref="LZ188" ca="1">INDIRECT(LZ$203&amp;ROW())*LZ$205</f>
        <v>2</v>
      </c>
      <c r="MA188" s="696" cm="1">
        <f t="array" aca="1" ref="MA188" ca="1">INDIRECT(MA$203&amp;ROW())*MA$205</f>
        <v>4</v>
      </c>
      <c r="MB188" s="696" cm="1">
        <f t="array" aca="1" ref="MB188" ca="1">INDIRECT(MB$203&amp;ROW())*MB$205</f>
        <v>0</v>
      </c>
      <c r="MC188" s="696" cm="1">
        <f t="array" aca="1" ref="MC188" ca="1">IF($MB188=0,0,INDIRECT(MC$203&amp;ROW())*MC$205)</f>
        <v>0</v>
      </c>
      <c r="MD188" s="696" cm="1">
        <f t="array" aca="1" ref="MD188" ca="1">IF($MB188=0,0,INDIRECT(MD$203&amp;ROW())*MD$205)</f>
        <v>0</v>
      </c>
      <c r="ME188" s="696" cm="1">
        <f t="array" aca="1" ref="ME188" ca="1">IF($MB188=0,0,INDIRECT(ME$203&amp;ROW())*ME$205)</f>
        <v>0</v>
      </c>
      <c r="MF188" s="696" cm="1">
        <f t="array" aca="1" ref="MF188" ca="1">IF($MB188=0,0,INDIRECT(MF$203&amp;ROW())*MF$205)</f>
        <v>0</v>
      </c>
      <c r="MG188" s="696" cm="1">
        <f t="array" aca="1" ref="MG188" ca="1">INDIRECT(MG$203&amp;ROW())*MG$205</f>
        <v>0</v>
      </c>
      <c r="MH188" s="696" cm="1">
        <f t="array" aca="1" ref="MH188" ca="1">IF($MG188=0,0,INDIRECT(MH$203&amp;ROW())*MH$205)</f>
        <v>0</v>
      </c>
      <c r="MI188" s="696" cm="1">
        <f t="array" aca="1" ref="MI188" ca="1">IF($MG188=0,0,INDIRECT(MI$203&amp;ROW())*MI$205)</f>
        <v>0</v>
      </c>
      <c r="MJ188" s="696" cm="1">
        <f t="array" aca="1" ref="MJ188" ca="1">INDIRECT(MJ$203&amp;ROW())*MJ$205</f>
        <v>0</v>
      </c>
      <c r="MK188" s="696" cm="1">
        <f t="array" aca="1" ref="MK188" ca="1">INDIRECT(MK$203&amp;ROW())*MK$205</f>
        <v>4</v>
      </c>
      <c r="ML188" s="696" cm="1">
        <f t="array" aca="1" ref="ML188" ca="1">INDIRECT(ML$203&amp;ROW())*ML$205</f>
        <v>0</v>
      </c>
      <c r="MM188" s="696" cm="1">
        <f t="array" aca="1" ref="MM188" ca="1">INDIRECT(MM$203&amp;ROW())*MM$205</f>
        <v>6</v>
      </c>
      <c r="MN188" s="696" cm="1">
        <f t="array" aca="1" ref="MN188" ca="1">INDIRECT(MN$203&amp;ROW())*MN$205</f>
        <v>0</v>
      </c>
      <c r="MO188" s="696" cm="1">
        <f t="array" aca="1" ref="MO188" ca="1">INDIRECT(MO$203&amp;ROW())*MO$205</f>
        <v>2</v>
      </c>
      <c r="MP188" s="696" cm="1">
        <f t="array" aca="1" ref="MP188" ca="1">INDIRECT(MP$203&amp;ROW())*MP$205</f>
        <v>2</v>
      </c>
      <c r="MQ188" s="696" cm="1">
        <f t="array" aca="1" ref="MQ188" ca="1">INDIRECT(MQ$203&amp;ROW())*MQ$205</f>
        <v>2</v>
      </c>
      <c r="MR188" s="696" cm="1">
        <f t="array" aca="1" ref="MR188" ca="1">INDIRECT(MR$203&amp;ROW())*MR$205</f>
        <v>2</v>
      </c>
      <c r="MS188" s="696" cm="1">
        <f t="array" aca="1" ref="MS188" ca="1">INDIRECT(MS$203&amp;ROW())*MS$205</f>
        <v>2</v>
      </c>
      <c r="MT188" s="696" cm="1">
        <f t="array" aca="1" ref="MT188" ca="1">INDIRECT(MT$203&amp;ROW())*MT$205</f>
        <v>2</v>
      </c>
      <c r="MU188" s="696" cm="1">
        <f t="array" aca="1" ref="MU188" ca="1">INDIRECT(MU$203&amp;ROW())*MU$205</f>
        <v>2</v>
      </c>
      <c r="MV188" s="696" cm="1">
        <f t="array" aca="1" ref="MV188" ca="1">IF(INDIRECT(MV$203&amp;ROW())="-",0,INDIRECT(MV$203&amp;ROW())*MV$205)</f>
        <v>5.1546000000000003</v>
      </c>
      <c r="MW188" s="696" cm="1">
        <f t="array" aca="1" ref="MW188" ca="1">INDIRECT(MW$203&amp;ROW())*MW$205</f>
        <v>4</v>
      </c>
      <c r="MX188" s="696" cm="1">
        <f t="array" aca="1" ref="MX188" ca="1">INDIRECT(MX$203&amp;ROW())*MX$205</f>
        <v>4</v>
      </c>
      <c r="MY188" s="696" cm="1">
        <f t="array" aca="1" ref="MY188" ca="1">INDIRECT(MY$203&amp;ROW())*MY$205</f>
        <v>4</v>
      </c>
      <c r="NA188" s="701">
        <f t="shared" si="277"/>
        <v>0.59985853658536592</v>
      </c>
      <c r="NB188" s="617">
        <f t="shared" si="278"/>
        <v>0.62017142857142848</v>
      </c>
      <c r="NC188" s="695">
        <f t="shared" si="279"/>
        <v>0.29303846153846153</v>
      </c>
      <c r="ND188" s="697">
        <f t="shared" si="280"/>
        <v>0.77255925925925928</v>
      </c>
      <c r="NE188" s="694">
        <f t="shared" si="281"/>
        <v>0.57140692148862882</v>
      </c>
      <c r="NF188" s="682" t="str">
        <f t="shared" si="282"/>
        <v>B</v>
      </c>
      <c r="NH188" s="606" t="s">
        <v>9025</v>
      </c>
      <c r="NI188" s="563" t="str">
        <f t="shared" si="381"/>
        <v>B</v>
      </c>
      <c r="NJ188" s="563" t="str">
        <f t="shared" si="283"/>
        <v>B</v>
      </c>
      <c r="NK188" s="563" t="str">
        <f t="shared" ca="1" si="284"/>
        <v>B</v>
      </c>
      <c r="NL188" s="563" t="str">
        <f t="shared" ca="1" si="285"/>
        <v>B</v>
      </c>
      <c r="NM188" s="563" t="str">
        <f t="shared" ca="1" si="286"/>
        <v>B</v>
      </c>
      <c r="NN188" s="563" t="str">
        <f t="shared" ca="1" si="306"/>
        <v>B</v>
      </c>
      <c r="NO188" s="563" t="str">
        <f t="shared" ca="1" si="307"/>
        <v>B</v>
      </c>
      <c r="NP188" s="606" t="str">
        <f t="shared" si="287"/>
        <v>Yes</v>
      </c>
      <c r="NQ188" s="682" t="str">
        <f t="shared" si="288"/>
        <v>-</v>
      </c>
      <c r="NR188" s="682" t="e">
        <f>IF(OR(AND(NI188="A",OR(NJ188="C",NJ188="D")),AND(NI188="A",OR(#REF!="C",#REF!="D")),AND(NI188="B",OR(NJ188="D",#REF!="D")),AND(OR(NI188="C",NI188="D"),OR(NJ188="A",NJ188="B")),AND(OR(NI188="C",NI188="D"),OR(#REF!="A",#REF!="B")),AND(OR(NJ188="A",#REF!="A",NJ188="B",#REF!="B"),OR(NP188="-",NQ188="-")),AND(OR(NJ188="C",#REF!="C",NJ188="D",#REF!="D"),NP188="Yes")),"Yes","-")</f>
        <v>#REF!</v>
      </c>
      <c r="NS188" s="607" t="s">
        <v>9072</v>
      </c>
      <c r="NT188" s="619">
        <f t="shared" si="289"/>
        <v>0.71189999999999998</v>
      </c>
      <c r="NU188" s="619">
        <f t="shared" si="290"/>
        <v>0.57140692148862882</v>
      </c>
      <c r="NV188" s="619">
        <f t="shared" ca="1" si="291"/>
        <v>0.53328580170592832</v>
      </c>
      <c r="NW188" s="619">
        <f t="shared" ca="1" si="308"/>
        <v>0.55298588057810982</v>
      </c>
      <c r="NX188" s="619">
        <f t="shared" ca="1" si="309"/>
        <v>0.58598624795401288</v>
      </c>
      <c r="NY188" s="620">
        <f t="shared" ca="1" si="310"/>
        <v>0.56321067769063604</v>
      </c>
      <c r="NZ188" s="620">
        <f t="shared" ca="1" si="311"/>
        <v>0.60395695775873404</v>
      </c>
      <c r="OA188" s="705" t="s">
        <v>1188</v>
      </c>
      <c r="OB188" s="706" t="s">
        <v>1188</v>
      </c>
      <c r="OC188" s="494"/>
      <c r="OE188" s="606" t="s">
        <v>9025</v>
      </c>
      <c r="OF188" s="700" t="str">
        <f t="shared" ca="1" si="292"/>
        <v>B</v>
      </c>
      <c r="OG188" s="701">
        <f t="shared" ca="1" si="312"/>
        <v>0.55298588057810982</v>
      </c>
      <c r="OH188" s="705">
        <f t="shared" ca="1" si="368"/>
        <v>0.54896762429501089</v>
      </c>
      <c r="OI188" s="696">
        <f t="shared" ca="1" si="369"/>
        <v>0.60995053048933512</v>
      </c>
      <c r="OJ188" s="696">
        <f t="shared" ca="1" si="295"/>
        <v>0.31615725008402107</v>
      </c>
      <c r="OK188" s="697">
        <f t="shared" ca="1" si="296"/>
        <v>0.7368681174440721</v>
      </c>
      <c r="OL188" s="696" cm="1">
        <f t="array" aca="1" ref="OL188" ca="1">INDIRECT(OL$203&amp;ROW())*OL$205</f>
        <v>0</v>
      </c>
      <c r="OM188" s="696" cm="1">
        <f t="array" aca="1" ref="OM188" ca="1">INDIRECT(OM$203&amp;ROW())*OM$205</f>
        <v>0</v>
      </c>
      <c r="ON188" s="696" cm="1">
        <f t="array" aca="1" ref="ON188" ca="1">INDIRECT(ON$203&amp;ROW())*ON$205</f>
        <v>0.72809999999999997</v>
      </c>
      <c r="OO188" s="696" cm="1">
        <f t="array" aca="1" ref="OO188" ca="1">INDIRECT(OO$203&amp;ROW())*OO$205</f>
        <v>1.0790999999999999</v>
      </c>
      <c r="OP188" s="696" cm="1">
        <f t="array" aca="1" ref="OP188" ca="1">INDIRECT(OP$203&amp;ROW())*OP$205</f>
        <v>1.5831</v>
      </c>
      <c r="OQ188" s="696" cm="1">
        <f t="array" aca="1" ref="OQ188" ca="1">INDIRECT(OQ$203&amp;ROW())*OQ$205</f>
        <v>1.5849</v>
      </c>
      <c r="OR188" s="696" cm="1">
        <f t="array" aca="1" ref="OR188" ca="1">INDIRECT(OR$203&amp;ROW())*OR$205</f>
        <v>1.4141999999999999</v>
      </c>
      <c r="OS188" s="696" cm="1">
        <f t="array" aca="1" ref="OS188" ca="1">INDIRECT(OS$203&amp;ROW())*OS$205</f>
        <v>0.51290000000000002</v>
      </c>
      <c r="OT188" s="696" cm="1">
        <f t="array" aca="1" ref="OT188" ca="1">INDIRECT(OT$203&amp;ROW())*OT$205</f>
        <v>1.4727000000000001</v>
      </c>
      <c r="OU188" s="696" cm="1">
        <f t="array" aca="1" ref="OU188" ca="1">INDIRECT(OU$203&amp;ROW())*OU$205</f>
        <v>1.9304999999999999</v>
      </c>
      <c r="OV188" s="696" cm="1">
        <f t="array" aca="1" ref="OV188" ca="1">INDIRECT(OV$203&amp;ROW())*OV$205</f>
        <v>1.2161999999999999</v>
      </c>
      <c r="OW188" s="696" cm="1">
        <f t="array" aca="1" ref="OW188" ca="1">INDIRECT(OW$203&amp;ROW())*OW$205</f>
        <v>0</v>
      </c>
      <c r="OX188" s="696" cm="1">
        <f t="array" aca="1" ref="OX188" ca="1">INDIRECT(OX$203&amp;ROW())*OX$205</f>
        <v>0</v>
      </c>
      <c r="OY188" s="696" cm="1">
        <f t="array" aca="1" ref="OY188" ca="1">IF(INDIRECT(OY$203&amp;ROW())="-",0,INDIRECT(OY$203&amp;ROW())*OY$205)</f>
        <v>0.42170373999999994</v>
      </c>
      <c r="OZ188" s="696" cm="1">
        <f t="array" aca="1" ref="OZ188" ca="1">INDIRECT(OZ$203&amp;ROW())*OZ$205</f>
        <v>0.71030000000000004</v>
      </c>
      <c r="PA188" s="696" cm="1">
        <f t="array" aca="1" ref="PA188" ca="1">IF(INDIRECT(PA$203&amp;ROW())="-",0,INDIRECT(PA$203&amp;ROW())*PA$205)</f>
        <v>0.60283215999999995</v>
      </c>
      <c r="PB188" s="705" cm="1">
        <f t="array" aca="1" ref="PB188" ca="1">INDIRECT(PB$203&amp;ROW())*PB$205</f>
        <v>0</v>
      </c>
      <c r="PC188" s="696" cm="1">
        <f t="array" aca="1" ref="PC188" ca="1">INDIRECT(PC$203&amp;ROW())*PC$205</f>
        <v>1.3946000000000001</v>
      </c>
      <c r="PD188" s="696" cm="1">
        <f t="array" aca="1" ref="PD188" ca="1">INDIRECT(PD$203&amp;ROW())*PD$205</f>
        <v>1.4683999999999999</v>
      </c>
      <c r="PE188" s="696" cm="1">
        <f t="array" aca="1" ref="PE188" ca="1">INDIRECT(PE$203&amp;ROW())*PE$205</f>
        <v>1.28</v>
      </c>
      <c r="PF188" s="696" cm="1">
        <f t="array" aca="1" ref="PF188" ca="1">INDIRECT(PF$203&amp;ROW())*PF$205</f>
        <v>1.3308</v>
      </c>
      <c r="PG188" s="696" cm="1">
        <f t="array" aca="1" ref="PG188" ca="1">IF(INDIRECT(PG$203&amp;ROW())="-",0,INDIRECT(PG$203&amp;ROW())*PG$205)</f>
        <v>0.70831250000000001</v>
      </c>
      <c r="PH188" s="696" cm="1">
        <f t="array" aca="1" ref="PH188" ca="1">INDIRECT(PH$203&amp;ROW())*PH$205</f>
        <v>0.61699999999999999</v>
      </c>
      <c r="PI188" s="696" cm="1">
        <f t="array" aca="1" ref="PI188" ca="1">INDIRECT(PI$203&amp;ROW())*PI$205</f>
        <v>1.2145999999999999</v>
      </c>
      <c r="PJ188" s="696" cm="1">
        <f t="array" aca="1" ref="PJ188" ca="1">INDIRECT(PJ$203&amp;ROW())*PJ$205</f>
        <v>0</v>
      </c>
      <c r="PK188" s="696" cm="1">
        <f t="array" aca="1" ref="PK188" ca="1">IF($PJ188=0,0,INDIRECT(PK$203&amp;ROW())*PK$205)</f>
        <v>0</v>
      </c>
      <c r="PL188" s="696" cm="1">
        <f t="array" aca="1" ref="PL188" ca="1">IF($MPE188=0,0,INDIRECT(PL$203&amp;ROW())*PL$205)</f>
        <v>0</v>
      </c>
      <c r="PM188" s="696" cm="1">
        <f t="array" aca="1" ref="PM188" ca="1">IF($MPE188=0,0,INDIRECT(PM$203&amp;ROW())*PM$205)</f>
        <v>0</v>
      </c>
      <c r="PN188" s="696" cm="1">
        <f t="array" aca="1" ref="PN188" ca="1">IF($PJ188=0,0,INDIRECT(PN$203&amp;ROW())*PN$205)</f>
        <v>0</v>
      </c>
      <c r="PO188" s="696" cm="1">
        <f t="array" aca="1" ref="PO188" ca="1">INDIRECT(PO$203&amp;ROW())*PO$205</f>
        <v>0</v>
      </c>
      <c r="PP188" s="696" cm="1">
        <f t="array" aca="1" ref="PP188" ca="1">IF($PO188=0,0,INDIRECT(PP$203&amp;ROW())*PP$205)</f>
        <v>0</v>
      </c>
      <c r="PQ188" s="696" cm="1">
        <f t="array" aca="1" ref="PQ188" ca="1">IF($PO188=0,0,INDIRECT(PQ$203&amp;ROW())*PQ$205)</f>
        <v>0</v>
      </c>
      <c r="PR188" s="696" cm="1">
        <f t="array" aca="1" ref="PR188" ca="1">INDIRECT(PR$203&amp;ROW())*PR$205</f>
        <v>0</v>
      </c>
      <c r="PS188" s="696" cm="1">
        <f t="array" aca="1" ref="PS188" ca="1">INDIRECT(PS$203&amp;ROW())*PS$205</f>
        <v>0.7389</v>
      </c>
      <c r="PT188" s="696" cm="1">
        <f t="array" aca="1" ref="PT188" ca="1">INDIRECT(PT$203&amp;ROW())*PT$205</f>
        <v>0</v>
      </c>
      <c r="PU188" s="696" cm="1">
        <f t="array" aca="1" ref="PU188" ca="1">INDIRECT(PU$203&amp;ROW())*PU$205</f>
        <v>1.7696999999999998</v>
      </c>
      <c r="PV188" s="696" cm="1">
        <f t="array" aca="1" ref="PV188" ca="1">INDIRECT(PV$203&amp;ROW())*PV$205</f>
        <v>0</v>
      </c>
      <c r="PW188" s="696" cm="1">
        <f t="array" aca="1" ref="PW188" ca="1">INDIRECT(PW$203&amp;ROW())*PW$205</f>
        <v>1.0658000000000001</v>
      </c>
      <c r="PX188" s="696" cm="1">
        <f t="array" aca="1" ref="PX188" ca="1">INDIRECT(PX$203&amp;ROW())*PX$205</f>
        <v>1.1714</v>
      </c>
      <c r="PY188" s="696" cm="1">
        <f t="array" aca="1" ref="PY188" ca="1">INDIRECT(PY$203&amp;ROW())*PY$205</f>
        <v>1.1866000000000001</v>
      </c>
      <c r="PZ188" s="696" cm="1">
        <f t="array" aca="1" ref="PZ188" ca="1">INDIRECT(PZ$203&amp;ROW())*PZ$205</f>
        <v>0.17430000000000001</v>
      </c>
      <c r="QA188" s="696" cm="1">
        <f t="array" aca="1" ref="QA188" ca="1">INDIRECT(QA$203&amp;ROW())*QA$205</f>
        <v>0.31659999999999999</v>
      </c>
      <c r="QB188" s="696" cm="1">
        <f t="array" aca="1" ref="QB188" ca="1">INDIRECT(QB$203&amp;ROW())*QB$205</f>
        <v>1.5966</v>
      </c>
      <c r="QC188" s="696" cm="1">
        <f t="array" aca="1" ref="QC188" ca="1">INDIRECT(QC$203&amp;ROW())*QC$205</f>
        <v>1.4259999999999999</v>
      </c>
      <c r="QD188" s="696" cm="1">
        <f t="array" aca="1" ref="QD188" ca="1">IF(INDIRECT(QD$203&amp;ROW())="-",0,INDIRECT(QD$203&amp;ROW())*QD$205)</f>
        <v>0.52757330999999996</v>
      </c>
      <c r="QE188" s="696" cm="1">
        <f t="array" aca="1" ref="QE188" ca="1">INDIRECT(QE$203&amp;ROW())*QE$205</f>
        <v>1.0656000000000001</v>
      </c>
      <c r="QF188" s="696" cm="1">
        <f t="array" aca="1" ref="QF188" ca="1">INDIRECT(QF$203&amp;ROW())*QF$205</f>
        <v>0.72440000000000004</v>
      </c>
      <c r="QG188" s="696" cm="1">
        <f t="array" aca="1" ref="QG188" ca="1">INDIRECT(QG$203&amp;ROW())*QG$205</f>
        <v>0.74980000000000002</v>
      </c>
      <c r="QI188" s="606" t="s">
        <v>9025</v>
      </c>
      <c r="QJ188" s="700" t="str">
        <f t="shared" ca="1" si="297"/>
        <v>B</v>
      </c>
      <c r="QK188" s="701">
        <f t="shared" ca="1" si="313"/>
        <v>0.58598624795401288</v>
      </c>
      <c r="QL188" s="705">
        <f t="shared" ca="1" si="370"/>
        <v>0.67726221903492334</v>
      </c>
      <c r="QM188" s="696">
        <f t="shared" ca="1" si="371"/>
        <v>0.66856755545476387</v>
      </c>
      <c r="QN188" s="696">
        <f t="shared" ca="1" si="300"/>
        <v>0.20493361670996282</v>
      </c>
      <c r="QO188" s="697">
        <f t="shared" ca="1" si="301"/>
        <v>0.79318160061640131</v>
      </c>
      <c r="QP188" s="696" cm="1">
        <f t="array" aca="1" ref="QP188" ca="1">INDIRECT(QP$203&amp;ROW())*QP$205</f>
        <v>0</v>
      </c>
      <c r="QQ188" s="696" cm="1">
        <f t="array" aca="1" ref="QQ188" ca="1">INDIRECT(QQ$203&amp;ROW())*QQ$205</f>
        <v>0</v>
      </c>
      <c r="QR188" s="696" cm="1">
        <f t="array" aca="1" ref="QR188" ca="1">INDIRECT(QR$203&amp;ROW())*QR$205</f>
        <v>7.5449048323979542E-2</v>
      </c>
      <c r="QS188" s="696" cm="1">
        <f t="array" aca="1" ref="QS188" ca="1">INDIRECT(QS$203&amp;ROW())*QS$205</f>
        <v>0.22471360933801068</v>
      </c>
      <c r="QT188" s="696" cm="1">
        <f t="array" aca="1" ref="QT188" ca="1">INDIRECT(QT$203&amp;ROW())*QT$205</f>
        <v>0.26232814414996541</v>
      </c>
      <c r="QU188" s="696" cm="1">
        <f t="array" aca="1" ref="QU188" ca="1">INDIRECT(QU$203&amp;ROW())*QU$205</f>
        <v>0.53329206883563263</v>
      </c>
      <c r="QV188" s="696" cm="1">
        <f t="array" aca="1" ref="QV188" ca="1">INDIRECT(QV$203&amp;ROW())*QV$205</f>
        <v>0.24117831443907087</v>
      </c>
      <c r="QW188" s="696" cm="1">
        <f t="array" aca="1" ref="QW188" ca="1">INDIRECT(QW$203&amp;ROW())*QW$205</f>
        <v>0.17699805458110993</v>
      </c>
      <c r="QX188" s="696" cm="1">
        <f t="array" aca="1" ref="QX188" ca="1">INDIRECT(QX$203&amp;ROW())*QX$205</f>
        <v>0.60640894423913805</v>
      </c>
      <c r="QY188" s="696" cm="1">
        <f t="array" aca="1" ref="QY188" ca="1">INDIRECT(QY$203&amp;ROW())*QY$205</f>
        <v>0.13540247513535897</v>
      </c>
      <c r="QZ188" s="696" cm="1">
        <f t="array" aca="1" ref="QZ188" ca="1">INDIRECT(QZ$203&amp;ROW())*QZ$205</f>
        <v>0.27613248380770827</v>
      </c>
      <c r="RA188" s="696" cm="1">
        <f t="array" aca="1" ref="RA188" ca="1">INDIRECT(RA$203&amp;ROW())*RA$205</f>
        <v>0</v>
      </c>
      <c r="RB188" s="696" cm="1">
        <f t="array" aca="1" ref="RB188" ca="1">INDIRECT(RB$203&amp;ROW())*RB$205</f>
        <v>0</v>
      </c>
      <c r="RC188" s="696" cm="1">
        <f t="array" aca="1" ref="RC188" ca="1">IF(INDIRECT(RC$203&amp;ROW())="-",0,INDIRECT(RC$203&amp;ROW())*RC$205)</f>
        <v>4.9858499139345938E-2</v>
      </c>
      <c r="RD188" s="696" cm="1">
        <f t="array" aca="1" ref="RD188" ca="1">INDIRECT(RD$203&amp;ROW())*RD$205</f>
        <v>3.5721048970443148E-2</v>
      </c>
      <c r="RE188" s="696" cm="1">
        <f t="array" aca="1" ref="RE188" ca="1">IF(INDIRECT(RE$203&amp;ROW())="-",0,INDIRECT(RE$203&amp;ROW())*RE$205)</f>
        <v>4.3188440713074386E-2</v>
      </c>
      <c r="RF188" s="705" cm="1">
        <f t="array" aca="1" ref="RF188" ca="1">INDIRECT(RF$203&amp;ROW())*RF$205</f>
        <v>0</v>
      </c>
      <c r="RG188" s="696" cm="1">
        <f t="array" aca="1" ref="RG188" ca="1">INDIRECT(RG$203&amp;ROW())*RG$205</f>
        <v>0.27650466908360405</v>
      </c>
      <c r="RH188" s="696" cm="1">
        <f t="array" aca="1" ref="RH188" ca="1">INDIRECT(RH$203&amp;ROW())*RH$205</f>
        <v>5.8387680780544585E-2</v>
      </c>
      <c r="RI188" s="696" cm="1">
        <f t="array" aca="1" ref="RI188" ca="1">INDIRECT(RI$203&amp;ROW())*RI$205</f>
        <v>0.21539378250062202</v>
      </c>
      <c r="RJ188" s="696" cm="1">
        <f t="array" aca="1" ref="RJ188" ca="1">INDIRECT(RJ$203&amp;ROW())*RJ$205</f>
        <v>0.12226723336432462</v>
      </c>
      <c r="RK188" s="696" cm="1">
        <f t="array" aca="1" ref="RK188" ca="1">IF(INDIRECT(RK$203&amp;ROW())="-",0,INDIRECT(RK$203&amp;ROW())*RK$205)</f>
        <v>4.8911284285788975E-2</v>
      </c>
      <c r="RL188" s="696" cm="1">
        <f t="array" aca="1" ref="RL188" ca="1">INDIRECT(RL$203&amp;ROW())*RL$205</f>
        <v>0.11262003659234653</v>
      </c>
      <c r="RM188" s="696" cm="1">
        <f t="array" aca="1" ref="RM188" ca="1">INDIRECT(RM$203&amp;ROW())*RM$205</f>
        <v>2.9987460729532761E-2</v>
      </c>
      <c r="RN188" s="696" cm="1">
        <f t="array" aca="1" ref="RN188" ca="1">INDIRECT(RN$203&amp;ROW())*RN$205</f>
        <v>0</v>
      </c>
      <c r="RO188" s="696" cm="1">
        <f t="array" aca="1" ref="RO188" ca="1">IF($RN188=0,0,INDIRECT(RO$203&amp;ROW())*RO$205)</f>
        <v>0</v>
      </c>
      <c r="RP188" s="696" cm="1">
        <f t="array" aca="1" ref="RP188" ca="1">IF($RN188=0,0,INDIRECT(RP$203&amp;ROW())*RP$205)</f>
        <v>0</v>
      </c>
      <c r="RQ188" s="696" cm="1">
        <f t="array" aca="1" ref="RQ188" ca="1">IF($RN188=0,0,INDIRECT(RQ$203&amp;ROW())*RQ$205)</f>
        <v>0</v>
      </c>
      <c r="RR188" s="696" cm="1">
        <f t="array" aca="1" ref="RR188" ca="1">IF($RN188=0,0,INDIRECT(RR$203&amp;ROW())*RR$205)</f>
        <v>0</v>
      </c>
      <c r="RS188" s="696" cm="1">
        <f t="array" aca="1" ref="RS188" ca="1">INDIRECT(RS$203&amp;ROW())*RS$205</f>
        <v>0</v>
      </c>
      <c r="RT188" s="696" cm="1">
        <f t="array" aca="1" ref="RT188" ca="1">IF($RS188=0,0,INDIRECT(RT$203&amp;ROW())*RT$205)</f>
        <v>0</v>
      </c>
      <c r="RU188" s="696" cm="1">
        <f t="array" aca="1" ref="RU188" ca="1">IF($RS188=0,0,INDIRECT(RU$203&amp;ROW())*RU$205)</f>
        <v>0</v>
      </c>
      <c r="RV188" s="696" cm="1">
        <f t="array" aca="1" ref="RV188" ca="1">INDIRECT(RV$203&amp;ROW())*RV$205</f>
        <v>0</v>
      </c>
      <c r="RW188" s="696" cm="1">
        <f t="array" aca="1" ref="RW188" ca="1">INDIRECT(RW$203&amp;ROW())*RW$205</f>
        <v>2.6659190312299668E-2</v>
      </c>
      <c r="RX188" s="696" cm="1">
        <f t="array" aca="1" ref="RX188" ca="1">INDIRECT(RX$203&amp;ROW())*RX$205</f>
        <v>0</v>
      </c>
      <c r="RY188" s="696" cm="1">
        <f t="array" aca="1" ref="RY188" ca="1">INDIRECT(RY$203&amp;ROW())*RY$205</f>
        <v>8.4396695370290389E-2</v>
      </c>
      <c r="RZ188" s="696" cm="1">
        <f t="array" aca="1" ref="RZ188" ca="1">INDIRECT(RZ$203&amp;ROW())*RZ$205</f>
        <v>0</v>
      </c>
      <c r="SA188" s="696" cm="1">
        <f t="array" aca="1" ref="SA188" ca="1">INDIRECT(SA$203&amp;ROW())*SA$205</f>
        <v>0.20458618579029147</v>
      </c>
      <c r="SB188" s="696" cm="1">
        <f t="array" aca="1" ref="SB188" ca="1">INDIRECT(SB$203&amp;ROW())*SB$205</f>
        <v>4.7124126502052749E-2</v>
      </c>
      <c r="SC188" s="696" cm="1">
        <f t="array" aca="1" ref="SC188" ca="1">INDIRECT(SC$203&amp;ROW())*SC$205</f>
        <v>5.4291606235991073E-2</v>
      </c>
      <c r="SD188" s="696" cm="1">
        <f t="array" aca="1" ref="SD188" ca="1">INDIRECT(SD$203&amp;ROW())*SD$205</f>
        <v>0.3072993885784252</v>
      </c>
      <c r="SE188" s="696" cm="1">
        <f t="array" aca="1" ref="SE188" ca="1">INDIRECT(SE$203&amp;ROW())*SE$205</f>
        <v>0.2585618210787391</v>
      </c>
      <c r="SF188" s="696" cm="1">
        <f t="array" aca="1" ref="SF188" ca="1">INDIRECT(SF$203&amp;ROW())*SF$205</f>
        <v>0.13223776648222998</v>
      </c>
      <c r="SG188" s="696" cm="1">
        <f t="array" aca="1" ref="SG188" ca="1">INDIRECT(SG$203&amp;ROW())*SG$205</f>
        <v>7.4767843909269882E-2</v>
      </c>
      <c r="SH188" s="696" cm="1">
        <f t="array" aca="1" ref="SH188" ca="1">IF(INDIRECT(SH$203&amp;ROW())="-",0,INDIRECT(SH$203&amp;ROW())*SH$205)</f>
        <v>6.7594037526881229E-2</v>
      </c>
      <c r="SI188" s="696" cm="1">
        <f t="array" aca="1" ref="SI188" ca="1">INDIRECT(SI$203&amp;ROW())*SI$205</f>
        <v>0.24423887568083891</v>
      </c>
      <c r="SJ188" s="696" cm="1">
        <f t="array" aca="1" ref="SJ188" ca="1">INDIRECT(SJ$203&amp;ROW())*SJ$205</f>
        <v>0.10961749760323641</v>
      </c>
      <c r="SK188" s="696" cm="1">
        <f t="array" aca="1" ref="SK188" ca="1">INDIRECT(SK$203&amp;ROW())*SK$205</f>
        <v>0.10630745296900188</v>
      </c>
      <c r="SN188" s="606" t="s">
        <v>9025</v>
      </c>
      <c r="SO188" s="707" cm="1">
        <f t="array" aca="1" ref="SO188" ca="1">INDIRECT(SO$203&amp;ROW())*SO$205</f>
        <v>0</v>
      </c>
      <c r="SP188" s="707" cm="1">
        <f t="array" aca="1" ref="SP188" ca="1">INDIRECT(SP$203&amp;ROW())*SP$205</f>
        <v>0</v>
      </c>
      <c r="SQ188" s="707" cm="1">
        <f t="array" aca="1" ref="SQ188" ca="1">INDIRECT(SQ$203&amp;ROW())*SQ$205</f>
        <v>1</v>
      </c>
      <c r="SR188" s="707" cm="1">
        <f t="array" aca="1" ref="SR188" ca="1">INDIRECT(SR$203&amp;ROW())*SR$205</f>
        <v>3</v>
      </c>
      <c r="SS188" s="707" cm="1">
        <f t="array" aca="1" ref="SS188" ca="1">INDIRECT(SS$203&amp;ROW())*SS$205</f>
        <v>3</v>
      </c>
      <c r="ST188" s="707" cm="1">
        <f t="array" aca="1" ref="ST188" ca="1">INDIRECT(ST$203&amp;ROW())*ST$205</f>
        <v>3</v>
      </c>
      <c r="SU188" s="707" cm="1">
        <f t="array" aca="1" ref="SU188" ca="1">INDIRECT(SU$203&amp;ROW())*SU$205</f>
        <v>3</v>
      </c>
      <c r="SV188" s="707" cm="1">
        <f t="array" aca="1" ref="SV188" ca="1">INDIRECT(SV$203&amp;ROW())*SV$205</f>
        <v>1</v>
      </c>
      <c r="SW188" s="707" cm="1">
        <f t="array" aca="1" ref="SW188" ca="1">INDIRECT(SW$203&amp;ROW())*SW$205</f>
        <v>3</v>
      </c>
      <c r="SX188" s="707" cm="1">
        <f t="array" aca="1" ref="SX188" ca="1">INDIRECT(SX$203&amp;ROW())*SX$205</f>
        <v>3</v>
      </c>
      <c r="SY188" s="707" cm="1">
        <f t="array" aca="1" ref="SY188" ca="1">INDIRECT(SY$203&amp;ROW())*SY$205</f>
        <v>3</v>
      </c>
      <c r="SZ188" s="707" cm="1">
        <f t="array" aca="1" ref="SZ188" ca="1">INDIRECT(SZ$203&amp;ROW())*SZ$205</f>
        <v>0</v>
      </c>
      <c r="TA188" s="707" cm="1">
        <f t="array" aca="1" ref="TA188" ca="1">INDIRECT(TA$203&amp;ROW())*TA$205</f>
        <v>0</v>
      </c>
      <c r="TB188" s="696" cm="1">
        <f t="array" aca="1" ref="TB188" ca="1">IF(INDIRECT(TB$203&amp;ROW())="-",0,INDIRECT(TB$203&amp;ROW())*TB$205)</f>
        <v>0.59419999999999995</v>
      </c>
      <c r="TC188" s="707" cm="1">
        <f t="array" aca="1" ref="TC188" ca="1">INDIRECT(TC$203&amp;ROW())*TC$205</f>
        <v>1</v>
      </c>
      <c r="TD188" s="696" cm="1">
        <f t="array" aca="1" ref="TD188" ca="1">IF(INDIRECT(TD$203&amp;ROW())="-",0,INDIRECT(TD$203&amp;ROW())*TD$205)</f>
        <v>0.68240000000000001</v>
      </c>
      <c r="TE188" s="732" cm="1">
        <f t="array" aca="1" ref="TE188" ca="1">INDIRECT(TE$203&amp;ROW())*TE$205</f>
        <v>0</v>
      </c>
      <c r="TF188" s="707" cm="1">
        <f t="array" aca="1" ref="TF188" ca="1">INDIRECT(TF$203&amp;ROW())*TF$205</f>
        <v>2</v>
      </c>
      <c r="TG188" s="707" cm="1">
        <f t="array" aca="1" ref="TG188" ca="1">INDIRECT(TG$203&amp;ROW())*TG$205</f>
        <v>2</v>
      </c>
      <c r="TH188" s="707" cm="1">
        <f t="array" aca="1" ref="TH188" ca="1">INDIRECT(TH$203&amp;ROW())*TH$205</f>
        <v>2</v>
      </c>
      <c r="TI188" s="707" cm="1">
        <f t="array" aca="1" ref="TI188" ca="1">INDIRECT(TI$203&amp;ROW())*TI$205</f>
        <v>2</v>
      </c>
      <c r="TJ188" s="696" cm="1">
        <f t="array" aca="1" ref="TJ188" ca="1">IF(INDIRECT(TJ$203&amp;ROW())="-",0,INDIRECT(TJ$203&amp;ROW())*TJ$205)</f>
        <v>0.8095</v>
      </c>
      <c r="TK188" s="707" cm="1">
        <f t="array" aca="1" ref="TK188" ca="1">INDIRECT(TK$203&amp;ROW())*TK$205</f>
        <v>1</v>
      </c>
      <c r="TL188" s="707" cm="1">
        <f t="array" aca="1" ref="TL188" ca="1">INDIRECT(TL$203&amp;ROW())*TL$205</f>
        <v>2</v>
      </c>
      <c r="TM188" s="707" cm="1">
        <f t="array" aca="1" ref="TM188" ca="1">INDIRECT(TM$203&amp;ROW())*TM$205</f>
        <v>0</v>
      </c>
      <c r="TN188" s="707" cm="1">
        <f t="array" aca="1" ref="TN188" ca="1">IF($TM188=0,0,INDIRECT(TN$203&amp;ROW())*TN$205)</f>
        <v>0</v>
      </c>
      <c r="TO188" s="707" cm="1">
        <f t="array" aca="1" ref="TO188" ca="1">IF($TM188=0,0,INDIRECT(TO$203&amp;ROW())*TO$205)</f>
        <v>0</v>
      </c>
      <c r="TP188" s="707" cm="1">
        <f t="array" aca="1" ref="TP188" ca="1">IF($TM188=0,0,INDIRECT(TP$203&amp;ROW())*TP$205)</f>
        <v>0</v>
      </c>
      <c r="TQ188" s="707" cm="1">
        <f t="array" aca="1" ref="TQ188" ca="1">IF($TM188=0,0,INDIRECT(TQ$203&amp;ROW())*TQ$205)</f>
        <v>0</v>
      </c>
      <c r="TR188" s="707" cm="1">
        <f t="array" aca="1" ref="TR188" ca="1">INDIRECT(TR$203&amp;ROW())*TR$205</f>
        <v>0</v>
      </c>
      <c r="TS188" s="707" cm="1">
        <f t="array" aca="1" ref="TS188" ca="1">IF($TR188=0,0,INDIRECT(TS$203&amp;ROW())*TS$205)</f>
        <v>0</v>
      </c>
      <c r="TT188" s="707" cm="1">
        <f t="array" aca="1" ref="TT188" ca="1">IF($TR188=0,0,INDIRECT(TT$203&amp;ROW())*TT$205)</f>
        <v>0</v>
      </c>
      <c r="TU188" s="707" cm="1">
        <f t="array" aca="1" ref="TU188" ca="1">INDIRECT(TU$203&amp;ROW())*TU$205</f>
        <v>0</v>
      </c>
      <c r="TV188" s="707" cm="1">
        <f t="array" aca="1" ref="TV188" ca="1">INDIRECT(TV$203&amp;ROW())*TV$205</f>
        <v>1</v>
      </c>
      <c r="TW188" s="707" cm="1">
        <f t="array" aca="1" ref="TW188" ca="1">INDIRECT(TW$203&amp;ROW())*TW$205</f>
        <v>0</v>
      </c>
      <c r="TX188" s="707" cm="1">
        <f t="array" aca="1" ref="TX188" ca="1">INDIRECT(TX$203&amp;ROW())*TX$205</f>
        <v>3</v>
      </c>
      <c r="TY188" s="707" cm="1">
        <f t="array" aca="1" ref="TY188" ca="1">INDIRECT(TY$203&amp;ROW())*TY$205</f>
        <v>0</v>
      </c>
      <c r="TZ188" s="707" cm="1">
        <f t="array" aca="1" ref="TZ188" ca="1">INDIRECT(TZ$203&amp;ROW())*TZ$205</f>
        <v>2</v>
      </c>
      <c r="UA188" s="707" cm="1">
        <f t="array" aca="1" ref="UA188" ca="1">INDIRECT(UA$203&amp;ROW())*UA$205</f>
        <v>2</v>
      </c>
      <c r="UB188" s="707" cm="1">
        <f t="array" aca="1" ref="UB188" ca="1">INDIRECT(UB$203&amp;ROW())*UB$205</f>
        <v>2</v>
      </c>
      <c r="UC188" s="707" cm="1">
        <f t="array" aca="1" ref="UC188" ca="1">INDIRECT(UC$203&amp;ROW())*UC$205</f>
        <v>1</v>
      </c>
      <c r="UD188" s="707" cm="1">
        <f t="array" aca="1" ref="UD188" ca="1">INDIRECT(UD$203&amp;ROW())*UD$205</f>
        <v>1</v>
      </c>
      <c r="UE188" s="707" cm="1">
        <f t="array" aca="1" ref="UE188" ca="1">INDIRECT(UE$203&amp;ROW())*UE$205</f>
        <v>2</v>
      </c>
      <c r="UF188" s="707" cm="1">
        <f t="array" aca="1" ref="UF188" ca="1">INDIRECT(UF$203&amp;ROW())*UF$205</f>
        <v>2</v>
      </c>
      <c r="UG188" s="696" cm="1">
        <f t="array" aca="1" ref="UG188" ca="1">IF(INDIRECT(UG$203&amp;ROW())="-",0,INDIRECT(UG$203&amp;ROW())*UG$205)</f>
        <v>0.85909999999999997</v>
      </c>
      <c r="UH188" s="707" cm="1">
        <f t="array" aca="1" ref="UH188" ca="1">INDIRECT(UH$203&amp;ROW())*UH$205</f>
        <v>2</v>
      </c>
      <c r="UI188" s="707" cm="1">
        <f t="array" aca="1" ref="UI188" ca="1">INDIRECT(UI$203&amp;ROW())*UI$205</f>
        <v>1</v>
      </c>
      <c r="UJ188" s="707" cm="1">
        <f t="array" aca="1" ref="UJ188" ca="1">INDIRECT(UJ$203&amp;ROW())*UJ$205</f>
        <v>1</v>
      </c>
      <c r="UM188" s="606" t="s">
        <v>9025</v>
      </c>
      <c r="UN188" s="616">
        <f t="shared" ca="1" si="389"/>
        <v>-0.97111609266078391</v>
      </c>
      <c r="UO188" s="616">
        <f t="shared" ca="1" si="389"/>
        <v>-0.6225347970107441</v>
      </c>
      <c r="UP188" s="616">
        <f t="shared" ca="1" si="389"/>
        <v>0.15206673709758317</v>
      </c>
      <c r="UQ188" s="616">
        <f t="shared" ca="1" si="389"/>
        <v>0.29355872991449461</v>
      </c>
      <c r="UR188" s="616">
        <f t="shared" ca="1" si="389"/>
        <v>1.0502465449096676</v>
      </c>
      <c r="US188" s="616">
        <f t="shared" ca="1" si="389"/>
        <v>0.41305213694811815</v>
      </c>
      <c r="UT188" s="616">
        <f t="shared" ca="1" si="389"/>
        <v>0.30690415393182785</v>
      </c>
      <c r="UU188" s="616">
        <f t="shared" ca="1" si="389"/>
        <v>-1.6225788321166725</v>
      </c>
      <c r="UV188" s="616">
        <f t="shared" ca="1" si="389"/>
        <v>0.44410973870643028</v>
      </c>
      <c r="UW188" s="616">
        <f t="shared" ca="1" si="389"/>
        <v>0.6421874155054268</v>
      </c>
      <c r="UX188" s="616">
        <f t="shared" ca="1" si="388"/>
        <v>0.28247365722383649</v>
      </c>
      <c r="UY188" s="616">
        <f t="shared" ca="1" si="388"/>
        <v>-0.67270887390575207</v>
      </c>
      <c r="UZ188" s="616">
        <f t="shared" ca="1" si="388"/>
        <v>-0.80238258590915801</v>
      </c>
      <c r="VA188" s="616">
        <f t="shared" ca="1" si="388"/>
        <v>0.18447888050637065</v>
      </c>
      <c r="VB188" s="616">
        <f t="shared" ca="1" si="388"/>
        <v>0.38200252083713526</v>
      </c>
      <c r="VC188" s="616">
        <f t="shared" ca="1" si="388"/>
        <v>0.48199986435322617</v>
      </c>
      <c r="VD188" s="616">
        <f t="shared" ca="1" si="388"/>
        <v>-1.5772186114663853</v>
      </c>
      <c r="VE188" s="616">
        <f t="shared" ca="1" si="388"/>
        <v>3.9909080070471406E-2</v>
      </c>
      <c r="VF188" s="616">
        <f t="shared" ca="1" si="388"/>
        <v>7.1631593782223293E-2</v>
      </c>
      <c r="VG188" s="616">
        <f t="shared" ca="1" si="388"/>
        <v>1.2788179585372306</v>
      </c>
      <c r="VH188" s="616">
        <f t="shared" ca="1" si="388"/>
        <v>-0.12784420028857393</v>
      </c>
      <c r="VI188" s="616">
        <f t="shared" ca="1" si="388"/>
        <v>0.93137302118774457</v>
      </c>
      <c r="VJ188" s="616">
        <f t="shared" ca="1" si="390"/>
        <v>1.1038721171937993</v>
      </c>
      <c r="VK188" s="616">
        <f t="shared" ca="1" si="390"/>
        <v>0.83678976492872159</v>
      </c>
      <c r="VL188" s="616">
        <f t="shared" ca="1" si="390"/>
        <v>-0.83864555511817418</v>
      </c>
      <c r="VM188" s="616">
        <f t="shared" ca="1" si="390"/>
        <v>-0.57201237404204519</v>
      </c>
      <c r="VN188" s="616">
        <f t="shared" ca="1" si="390"/>
        <v>-0.62639799545694341</v>
      </c>
      <c r="VO188" s="616">
        <f t="shared" ca="1" si="390"/>
        <v>-0.42150866262694142</v>
      </c>
      <c r="VP188" s="616">
        <f t="shared" ca="1" si="390"/>
        <v>-0.46221149066820022</v>
      </c>
      <c r="VQ188" s="616">
        <f t="shared" ca="1" si="390"/>
        <v>-0.77889442244162177</v>
      </c>
      <c r="VR188" s="616">
        <f t="shared" ca="1" si="390"/>
        <v>-0.64202286734458469</v>
      </c>
      <c r="VS188" s="616">
        <f t="shared" ca="1" si="387"/>
        <v>-0.40481357988865657</v>
      </c>
      <c r="VT188" s="616">
        <f t="shared" ca="1" si="387"/>
        <v>-0.3878135405833677</v>
      </c>
      <c r="VU188" s="616">
        <f t="shared" ca="1" si="387"/>
        <v>1.2114249894444582</v>
      </c>
      <c r="VV188" s="616">
        <f t="shared" ca="1" si="387"/>
        <v>-0.64337789451099625</v>
      </c>
      <c r="VW188" s="616">
        <f t="shared" ca="1" si="387"/>
        <v>0.66845613582062358</v>
      </c>
      <c r="VX188" s="616">
        <f t="shared" ca="1" si="386"/>
        <v>-0.78524029103755877</v>
      </c>
      <c r="VY188" s="616">
        <f t="shared" ca="1" si="386"/>
        <v>0.70583605694264007</v>
      </c>
      <c r="VZ188" s="616">
        <f t="shared" ca="1" si="386"/>
        <v>0.68442622420316401</v>
      </c>
      <c r="WA188" s="616">
        <f t="shared" ca="1" si="386"/>
        <v>0.92808016936885662</v>
      </c>
      <c r="WB188" s="616">
        <f t="shared" ca="1" si="386"/>
        <v>0.33435322352896929</v>
      </c>
      <c r="WC188" s="616">
        <f t="shared" ca="1" si="386"/>
        <v>0.47817673461028487</v>
      </c>
      <c r="WD188" s="616">
        <f t="shared" ca="1" si="347"/>
        <v>0.30785317554274461</v>
      </c>
      <c r="WE188" s="616">
        <f t="shared" ca="1" si="347"/>
        <v>0.67426644196529939</v>
      </c>
      <c r="WF188" s="616">
        <f t="shared" ca="1" si="347"/>
        <v>0.88000317664234307</v>
      </c>
      <c r="WG188" s="616">
        <f t="shared" ca="1" si="347"/>
        <v>1.1042161560551988</v>
      </c>
      <c r="WH188" s="616">
        <f t="shared" ca="1" si="347"/>
        <v>0.91987607881584121</v>
      </c>
      <c r="WI188" s="627">
        <f t="shared" ca="1" si="347"/>
        <v>4.1395454214471238E-2</v>
      </c>
      <c r="WL188" s="606" t="s">
        <v>9025</v>
      </c>
      <c r="WM188" s="700" t="str">
        <f t="shared" ca="1" si="321"/>
        <v>B</v>
      </c>
      <c r="WN188" s="479">
        <f t="shared" ca="1" si="322"/>
        <v>0.56321067769063604</v>
      </c>
      <c r="WO188" s="495">
        <f t="shared" ca="1" si="372"/>
        <v>0.5973694648009833</v>
      </c>
      <c r="WP188" s="458">
        <f t="shared" ca="1" si="372"/>
        <v>0.61880361941554751</v>
      </c>
      <c r="WQ188" s="458">
        <f t="shared" ca="1" si="372"/>
        <v>0.29477956180705306</v>
      </c>
      <c r="WR188" s="459">
        <f t="shared" ca="1" si="372"/>
        <v>0.74189006473896035</v>
      </c>
      <c r="WS188" s="495">
        <f t="shared" ca="1" si="323"/>
        <v>-6.3961317490870584E-2</v>
      </c>
      <c r="WT188" s="458">
        <f t="shared" ca="1" si="324"/>
        <v>1.1442881170773944E-2</v>
      </c>
      <c r="WU188" s="458">
        <f t="shared" ca="1" si="325"/>
        <v>-0.15877570902880908</v>
      </c>
      <c r="WV188" s="459">
        <f t="shared" ca="1" si="326"/>
        <v>0.48111659635029086</v>
      </c>
      <c r="WW188" s="484">
        <f t="shared" ca="1" si="352"/>
        <v>-0.7262006140917342</v>
      </c>
      <c r="WX188" s="484">
        <f t="shared" ca="1" si="352"/>
        <v>-0.37545073607717977</v>
      </c>
      <c r="WY188" s="484">
        <f t="shared" ca="1" si="352"/>
        <v>0.1107197912807503</v>
      </c>
      <c r="WZ188" s="484">
        <f t="shared" ca="1" si="352"/>
        <v>0.10559307515024371</v>
      </c>
      <c r="XA188" s="484">
        <f t="shared" ca="1" si="352"/>
        <v>0.5542151017488316</v>
      </c>
      <c r="XB188" s="484">
        <f t="shared" ca="1" si="352"/>
        <v>0.21821544394969081</v>
      </c>
      <c r="XC188" s="484">
        <f t="shared" ca="1" si="352"/>
        <v>0.14467461816346364</v>
      </c>
      <c r="XD188" s="484">
        <f t="shared" ca="1" si="352"/>
        <v>-0.8322206829926414</v>
      </c>
      <c r="XE188" s="484">
        <f t="shared" ca="1" si="352"/>
        <v>0.21801347073098662</v>
      </c>
      <c r="XF188" s="484">
        <f t="shared" ca="1" si="352"/>
        <v>0.41324760187774212</v>
      </c>
      <c r="XG188" s="484">
        <f t="shared" ca="1" si="391"/>
        <v>0.1145148206385433</v>
      </c>
      <c r="XH188" s="484">
        <f t="shared" ca="1" si="391"/>
        <v>-0.33958343954762366</v>
      </c>
      <c r="XI188" s="484">
        <f t="shared" ca="1" si="391"/>
        <v>-0.56078518929191046</v>
      </c>
      <c r="XJ188" s="484">
        <f t="shared" ca="1" si="391"/>
        <v>0.13092466149537124</v>
      </c>
      <c r="XK188" s="484">
        <f t="shared" ca="1" si="391"/>
        <v>0.2713363905506172</v>
      </c>
      <c r="XL188" s="484">
        <f t="shared" ca="1" si="391"/>
        <v>0.42579868016963995</v>
      </c>
      <c r="XM188" s="484">
        <f t="shared" ca="1" si="391"/>
        <v>-1.1895382767679479</v>
      </c>
      <c r="XN188" s="484">
        <f t="shared" ca="1" si="391"/>
        <v>2.7828601533139714E-2</v>
      </c>
      <c r="XO188" s="484">
        <f t="shared" ca="1" si="391"/>
        <v>5.2591916154908339E-2</v>
      </c>
      <c r="XP188" s="484">
        <f t="shared" ca="1" si="391"/>
        <v>0.81844349346382761</v>
      </c>
      <c r="XQ188" s="484">
        <f t="shared" ca="1" si="391"/>
        <v>-8.50675308720171E-2</v>
      </c>
      <c r="XR188" s="484">
        <f t="shared" ca="1" si="391"/>
        <v>0.81495139353927648</v>
      </c>
      <c r="XS188" s="484">
        <f t="shared" ca="1" si="391"/>
        <v>0.68108909630857417</v>
      </c>
      <c r="XT188" s="484">
        <f t="shared" ca="1" si="384"/>
        <v>0.50818242424121263</v>
      </c>
      <c r="XU188" s="484">
        <f t="shared" ca="1" si="382"/>
        <v>-0.63720289277878872</v>
      </c>
      <c r="XV188" s="484">
        <f t="shared" ca="1" si="382"/>
        <v>-0.30179372854458303</v>
      </c>
      <c r="XW188" s="484">
        <f t="shared" ca="1" si="382"/>
        <v>-0.40427726626791127</v>
      </c>
      <c r="XX188" s="484">
        <f t="shared" ca="1" si="382"/>
        <v>-0.20379943838012618</v>
      </c>
      <c r="XY188" s="484">
        <f t="shared" ca="1" si="382"/>
        <v>-0.24303080179333969</v>
      </c>
      <c r="XZ188" s="484">
        <f t="shared" ca="1" si="382"/>
        <v>-0.56968338057380219</v>
      </c>
      <c r="YA188" s="484">
        <f t="shared" ca="1" si="382"/>
        <v>-0.43779539324227229</v>
      </c>
      <c r="YB188" s="484">
        <f t="shared" ca="1" si="358"/>
        <v>-0.21272953623148902</v>
      </c>
      <c r="YC188" s="484">
        <f t="shared" ca="1" si="359"/>
        <v>-0.17304240180829866</v>
      </c>
      <c r="YD188" s="484">
        <f t="shared" ca="1" si="360"/>
        <v>0.89512192470051022</v>
      </c>
      <c r="YE188" s="484">
        <f t="shared" ca="1" si="361"/>
        <v>-0.46342509741627064</v>
      </c>
      <c r="YF188" s="484">
        <f t="shared" ca="1" si="362"/>
        <v>0.39432227452058582</v>
      </c>
      <c r="YG188" s="484">
        <f t="shared" ca="1" si="354"/>
        <v>-0.54699838673676349</v>
      </c>
      <c r="YH188" s="484">
        <f t="shared" ca="1" si="354"/>
        <v>0.3761400347447329</v>
      </c>
      <c r="YI188" s="484">
        <f t="shared" ca="1" si="354"/>
        <v>0.40086843951579315</v>
      </c>
      <c r="YJ188" s="484">
        <f t="shared" ca="1" si="354"/>
        <v>0.55062996448654267</v>
      </c>
      <c r="YK188" s="484">
        <f t="shared" ca="1" si="354"/>
        <v>5.8277766861099353E-2</v>
      </c>
      <c r="YL188" s="484">
        <f t="shared" ca="1" si="354"/>
        <v>0.15139075417761619</v>
      </c>
      <c r="YM188" s="484">
        <f t="shared" ca="1" si="354"/>
        <v>0.24575919003577301</v>
      </c>
      <c r="YN188" s="484">
        <f t="shared" ca="1" si="354"/>
        <v>0.48075197312125845</v>
      </c>
      <c r="YO188" s="484">
        <f t="shared" ca="1" si="354"/>
        <v>0.54040995077606291</v>
      </c>
      <c r="YP188" s="484">
        <f t="shared" ca="1" si="354"/>
        <v>0.58832636794620996</v>
      </c>
      <c r="YQ188" s="484">
        <f t="shared" ca="1" si="354"/>
        <v>0.66635823149419537</v>
      </c>
      <c r="YR188" s="484">
        <f t="shared" ca="1" si="354"/>
        <v>3.1038311570010534E-2</v>
      </c>
      <c r="YU188" s="606" t="s">
        <v>9025</v>
      </c>
      <c r="YV188" s="700" t="str">
        <f t="shared" ca="1" si="304"/>
        <v>B</v>
      </c>
      <c r="YW188" s="479">
        <f t="shared" ca="1" si="327"/>
        <v>0.60395695775873404</v>
      </c>
      <c r="YX188" s="495">
        <f t="shared" ca="1" si="373"/>
        <v>0.70456356002671472</v>
      </c>
      <c r="YY188" s="458">
        <f t="shared" ca="1" si="373"/>
        <v>0.66332882548956906</v>
      </c>
      <c r="YZ188" s="458">
        <f t="shared" ca="1" si="373"/>
        <v>0.20007710476098678</v>
      </c>
      <c r="ZA188" s="459">
        <f t="shared" ca="1" si="373"/>
        <v>0.84785834075766586</v>
      </c>
      <c r="ZB188" s="495">
        <f t="shared" ca="1" si="328"/>
        <v>-4.3345572898947145E-2</v>
      </c>
      <c r="ZC188" s="458">
        <f t="shared" ca="1" si="329"/>
        <v>0.1862909865578615</v>
      </c>
      <c r="ZD188" s="458">
        <f t="shared" ca="1" si="330"/>
        <v>-0.25116523919741252</v>
      </c>
      <c r="ZE188" s="459">
        <f t="shared" ca="1" si="331"/>
        <v>0.45974370707489415</v>
      </c>
      <c r="ZF188" s="484">
        <f t="shared" ca="1" si="355"/>
        <v>-3.2485432480444082E-2</v>
      </c>
      <c r="ZG188" s="484">
        <f t="shared" ca="1" si="355"/>
        <v>-7.9385408814590788E-2</v>
      </c>
      <c r="ZH188" s="484">
        <f t="shared" ca="1" si="355"/>
        <v>1.1473290595745445E-2</v>
      </c>
      <c r="ZI188" s="484">
        <f t="shared" ca="1" si="355"/>
        <v>2.1988880583922777E-2</v>
      </c>
      <c r="ZJ188" s="484">
        <f t="shared" ca="1" si="355"/>
        <v>9.1836409008688807E-2</v>
      </c>
      <c r="ZK188" s="484">
        <f t="shared" ca="1" si="355"/>
        <v>7.3425809550013654E-2</v>
      </c>
      <c r="ZL188" s="484">
        <f t="shared" ca="1" si="355"/>
        <v>2.4672875513209128E-2</v>
      </c>
      <c r="ZM188" s="484">
        <f t="shared" ca="1" si="355"/>
        <v>-0.2871932966891404</v>
      </c>
      <c r="ZN188" s="484">
        <f t="shared" ca="1" si="355"/>
        <v>8.9770705925095284E-2</v>
      </c>
      <c r="ZO188" s="484">
        <f t="shared" ca="1" si="355"/>
        <v>2.8984588520071332E-2</v>
      </c>
      <c r="ZP188" s="484">
        <f t="shared" ca="1" si="392"/>
        <v>2.6000050859821721E-2</v>
      </c>
      <c r="ZQ188" s="484">
        <f t="shared" ca="1" si="392"/>
        <v>-1.1497069191506403E-2</v>
      </c>
      <c r="ZR188" s="484">
        <f t="shared" ca="1" si="392"/>
        <v>-4.5981105838852197E-2</v>
      </c>
      <c r="ZS188" s="484">
        <f t="shared" ca="1" si="392"/>
        <v>1.5479367393056857E-2</v>
      </c>
      <c r="ZT188" s="484">
        <f t="shared" ca="1" si="392"/>
        <v>1.3645530753656038E-2</v>
      </c>
      <c r="ZU188" s="484">
        <f t="shared" ca="1" si="392"/>
        <v>3.0505308565839984E-2</v>
      </c>
      <c r="ZV188" s="484">
        <f t="shared" ca="1" si="392"/>
        <v>-8.3701405664608222E-2</v>
      </c>
      <c r="ZW188" s="484">
        <f t="shared" ca="1" si="392"/>
        <v>5.5175234891583769E-3</v>
      </c>
      <c r="ZX188" s="484">
        <f t="shared" ca="1" si="392"/>
        <v>2.0912013157790479E-3</v>
      </c>
      <c r="ZY188" s="484">
        <f t="shared" ca="1" si="392"/>
        <v>0.13772471860952887</v>
      </c>
      <c r="ZZ188" s="484">
        <f t="shared" ca="1" si="392"/>
        <v>-7.8155783354792625E-3</v>
      </c>
      <c r="AAA188" s="484">
        <f t="shared" ca="1" si="392"/>
        <v>5.6275047085148779E-2</v>
      </c>
      <c r="AAB188" s="484">
        <f t="shared" ca="1" si="392"/>
        <v>0.12431811823163672</v>
      </c>
      <c r="AAC188" s="484">
        <f t="shared" ca="1" si="385"/>
        <v>1.2546600107337495E-2</v>
      </c>
      <c r="AAD188" s="484">
        <f t="shared" ca="1" si="383"/>
        <v>-7.8682240113631882E-2</v>
      </c>
      <c r="AAE188" s="484">
        <f t="shared" ca="1" si="383"/>
        <v>-4.0219644611828483E-2</v>
      </c>
      <c r="AAF188" s="484">
        <f t="shared" ca="1" si="383"/>
        <v>-6.120902348854227E-2</v>
      </c>
      <c r="AAG188" s="484">
        <f t="shared" ca="1" si="383"/>
        <v>-4.3018323338477257E-2</v>
      </c>
      <c r="AAH188" s="484">
        <f t="shared" ca="1" si="383"/>
        <v>-3.8008707897835295E-2</v>
      </c>
      <c r="AAI188" s="484">
        <f t="shared" ca="1" si="383"/>
        <v>-6.0338538063910964E-2</v>
      </c>
      <c r="AAJ188" s="484">
        <f t="shared" ca="1" si="383"/>
        <v>-5.2025335368730337E-2</v>
      </c>
      <c r="AAK188" s="484">
        <f t="shared" ca="1" si="363"/>
        <v>-3.3183772310049216E-2</v>
      </c>
      <c r="AAL188" s="484">
        <f t="shared" ca="1" si="364"/>
        <v>-1.741238539122681E-2</v>
      </c>
      <c r="AAM188" s="484">
        <f t="shared" ca="1" si="365"/>
        <v>3.2295609342675426E-2</v>
      </c>
      <c r="AAN188" s="484">
        <f t="shared" ca="1" si="366"/>
        <v>-6.1359063816095079E-2</v>
      </c>
      <c r="AAO188" s="484">
        <f t="shared" ca="1" si="367"/>
        <v>1.8805162954418208E-2</v>
      </c>
      <c r="AAP188" s="484">
        <f t="shared" ca="1" si="357"/>
        <v>-2.8906649957960041E-2</v>
      </c>
      <c r="AAQ188" s="484">
        <f t="shared" ca="1" si="357"/>
        <v>7.2202153341576855E-2</v>
      </c>
      <c r="AAR188" s="484">
        <f t="shared" ca="1" si="357"/>
        <v>1.612649398533611E-2</v>
      </c>
      <c r="AAS188" s="484">
        <f t="shared" ca="1" si="357"/>
        <v>2.5193481555402932E-2</v>
      </c>
      <c r="AAT188" s="484">
        <f t="shared" ca="1" si="357"/>
        <v>0.1027465411596778</v>
      </c>
      <c r="AAU188" s="484">
        <f t="shared" ca="1" si="357"/>
        <v>0.12363824729832018</v>
      </c>
      <c r="AAV188" s="484">
        <f t="shared" ca="1" si="357"/>
        <v>2.0354908169117208E-2</v>
      </c>
      <c r="AAW188" s="484">
        <f t="shared" ca="1" si="357"/>
        <v>2.5206724043060142E-2</v>
      </c>
      <c r="AAX188" s="484">
        <f t="shared" ca="1" si="357"/>
        <v>6.9238700670163231E-2</v>
      </c>
      <c r="AAY188" s="484">
        <f t="shared" ca="1" si="357"/>
        <v>0.13484625623176977</v>
      </c>
      <c r="AAZ188" s="484">
        <f t="shared" ca="1" si="357"/>
        <v>0.10083451386486998</v>
      </c>
      <c r="ABA188" s="484">
        <f t="shared" ca="1" si="357"/>
        <v>4.4006453020353714E-3</v>
      </c>
    </row>
    <row r="189" spans="1:729" s="773" customFormat="1" ht="15" customHeight="1" x14ac:dyDescent="0.35">
      <c r="A189" s="498">
        <v>187</v>
      </c>
      <c r="B189" s="628"/>
      <c r="C189" s="606" t="s">
        <v>9073</v>
      </c>
      <c r="D189" s="629">
        <v>784</v>
      </c>
      <c r="E189" s="630" t="s">
        <v>9074</v>
      </c>
      <c r="F189" s="631" t="s">
        <v>1351</v>
      </c>
      <c r="G189" s="632">
        <v>9890.4</v>
      </c>
      <c r="H189" s="504">
        <v>424763.69068896776</v>
      </c>
      <c r="I189" s="505">
        <v>43470</v>
      </c>
      <c r="J189" s="649" t="s">
        <v>9075</v>
      </c>
      <c r="K189" s="469">
        <v>2</v>
      </c>
      <c r="L189" s="603" t="s">
        <v>9076</v>
      </c>
      <c r="M189" s="509">
        <v>21</v>
      </c>
      <c r="N189" s="510">
        <v>0.85550000000000004</v>
      </c>
      <c r="O189" s="511">
        <v>0.9</v>
      </c>
      <c r="P189" s="512">
        <v>0.93440000000000001</v>
      </c>
      <c r="Q189" s="513">
        <v>0.73199999999999998</v>
      </c>
      <c r="R189" s="510">
        <v>0.9405</v>
      </c>
      <c r="S189" s="514">
        <v>0.82950000000000002</v>
      </c>
      <c r="T189" s="514">
        <v>0.94440000000000002</v>
      </c>
      <c r="U189" s="514">
        <v>0.89129999999999998</v>
      </c>
      <c r="V189" s="514">
        <v>0.88190000000000002</v>
      </c>
      <c r="W189" s="784" t="s">
        <v>9077</v>
      </c>
      <c r="X189" s="569" t="s">
        <v>9078</v>
      </c>
      <c r="Y189" s="517">
        <v>5</v>
      </c>
      <c r="Z189" s="518">
        <v>3</v>
      </c>
      <c r="AA189" s="519" t="s">
        <v>9079</v>
      </c>
      <c r="AB189" s="903">
        <v>2018</v>
      </c>
      <c r="AC189" s="369">
        <v>1</v>
      </c>
      <c r="AD189" s="572" t="s">
        <v>9080</v>
      </c>
      <c r="AE189" s="522">
        <v>1</v>
      </c>
      <c r="AF189" s="782" t="s">
        <v>9081</v>
      </c>
      <c r="AG189" s="578" t="s">
        <v>9082</v>
      </c>
      <c r="AH189" s="647">
        <v>1</v>
      </c>
      <c r="AI189" s="647">
        <v>2</v>
      </c>
      <c r="AJ189" s="647">
        <v>2018</v>
      </c>
      <c r="AK189" s="752" t="s">
        <v>1600</v>
      </c>
      <c r="AL189" s="578" t="s">
        <v>9083</v>
      </c>
      <c r="AM189" s="650">
        <v>1</v>
      </c>
      <c r="AN189" s="647" t="s">
        <v>1188</v>
      </c>
      <c r="AO189" s="647">
        <v>1</v>
      </c>
      <c r="AP189" s="647" t="s">
        <v>1188</v>
      </c>
      <c r="AQ189" s="647">
        <v>1</v>
      </c>
      <c r="AR189" s="647">
        <v>1</v>
      </c>
      <c r="AS189" s="647">
        <v>1</v>
      </c>
      <c r="AT189" s="647" t="s">
        <v>1188</v>
      </c>
      <c r="AU189" s="648">
        <v>1</v>
      </c>
      <c r="AV189" s="785" t="s">
        <v>9084</v>
      </c>
      <c r="AW189" s="642" t="s">
        <v>9085</v>
      </c>
      <c r="AX189" s="647">
        <v>2</v>
      </c>
      <c r="AY189" s="709" t="s">
        <v>9086</v>
      </c>
      <c r="AZ189" s="676">
        <v>1</v>
      </c>
      <c r="BA189" s="709" t="s">
        <v>9087</v>
      </c>
      <c r="BB189" s="631" t="s">
        <v>1143</v>
      </c>
      <c r="BC189" s="646" t="s">
        <v>747</v>
      </c>
      <c r="BD189" s="631" t="s">
        <v>1607</v>
      </c>
      <c r="BE189" s="631" t="s">
        <v>1317</v>
      </c>
      <c r="BF189" s="631">
        <v>3</v>
      </c>
      <c r="BG189" s="631">
        <v>2008</v>
      </c>
      <c r="BH189" s="631" t="s">
        <v>1197</v>
      </c>
      <c r="BI189" s="631">
        <v>1</v>
      </c>
      <c r="BJ189" s="631">
        <v>2</v>
      </c>
      <c r="BK189" s="631" t="s">
        <v>1256</v>
      </c>
      <c r="BL189" s="631" t="s">
        <v>1257</v>
      </c>
      <c r="BM189" s="709" t="s">
        <v>9088</v>
      </c>
      <c r="BN189" s="647">
        <v>1971</v>
      </c>
      <c r="BO189" s="709" t="s">
        <v>9089</v>
      </c>
      <c r="BP189" s="647">
        <v>2008</v>
      </c>
      <c r="BQ189" s="647">
        <v>3</v>
      </c>
      <c r="BR189" s="647">
        <v>4</v>
      </c>
      <c r="BS189" s="647" t="s">
        <v>1188</v>
      </c>
      <c r="BT189" s="647" t="s">
        <v>1188</v>
      </c>
      <c r="BU189" s="647" t="s">
        <v>1188</v>
      </c>
      <c r="BV189" s="648" t="s">
        <v>1188</v>
      </c>
      <c r="BW189" s="709" t="s">
        <v>9090</v>
      </c>
      <c r="BX189" s="650">
        <v>2017</v>
      </c>
      <c r="BY189" s="647" t="s">
        <v>1188</v>
      </c>
      <c r="BZ189" s="651" t="s">
        <v>1188</v>
      </c>
      <c r="CA189" s="647">
        <v>2</v>
      </c>
      <c r="CB189" s="647" t="s">
        <v>1214</v>
      </c>
      <c r="CC189" s="709" t="s">
        <v>9091</v>
      </c>
      <c r="CD189" s="652" t="s">
        <v>1188</v>
      </c>
      <c r="CE189" s="647">
        <v>3</v>
      </c>
      <c r="CF189" s="647">
        <v>2</v>
      </c>
      <c r="CG189" s="515" t="s">
        <v>9092</v>
      </c>
      <c r="CH189" s="647">
        <v>2003</v>
      </c>
      <c r="CI189" s="647">
        <v>1979</v>
      </c>
      <c r="CJ189" s="647">
        <v>3</v>
      </c>
      <c r="CK189" s="651" t="s">
        <v>9093</v>
      </c>
      <c r="CL189" s="651" t="s">
        <v>7940</v>
      </c>
      <c r="CM189" s="647">
        <v>2</v>
      </c>
      <c r="CN189" s="647" t="s">
        <v>1214</v>
      </c>
      <c r="CO189" s="557" t="s">
        <v>9094</v>
      </c>
      <c r="CP189" s="647">
        <v>2013</v>
      </c>
      <c r="CQ189" s="647">
        <v>3</v>
      </c>
      <c r="CR189" s="650">
        <v>3</v>
      </c>
      <c r="CS189" s="709" t="s">
        <v>9095</v>
      </c>
      <c r="CT189" s="647">
        <v>2015</v>
      </c>
      <c r="CU189" s="648">
        <v>3</v>
      </c>
      <c r="CV189" s="649" t="s">
        <v>9096</v>
      </c>
      <c r="CW189" s="647">
        <v>2011</v>
      </c>
      <c r="CX189" s="657">
        <v>2</v>
      </c>
      <c r="CY189" s="656" t="s">
        <v>9097</v>
      </c>
      <c r="CZ189" s="647">
        <v>2005</v>
      </c>
      <c r="DA189" s="657">
        <v>2</v>
      </c>
      <c r="DB189" s="723">
        <v>436100</v>
      </c>
      <c r="DC189" s="753">
        <v>3</v>
      </c>
      <c r="DD189" s="659" t="s">
        <v>1493</v>
      </c>
      <c r="DE189" s="648">
        <v>2008</v>
      </c>
      <c r="DF189" s="795" t="s">
        <v>9098</v>
      </c>
      <c r="DG189" s="984" t="s">
        <v>1213</v>
      </c>
      <c r="DH189" s="663">
        <v>2</v>
      </c>
      <c r="DI189" s="796" t="s">
        <v>1256</v>
      </c>
      <c r="DJ189" s="709" t="s">
        <v>9099</v>
      </c>
      <c r="DK189" s="753">
        <v>2012</v>
      </c>
      <c r="DL189" s="753">
        <v>3</v>
      </c>
      <c r="DM189" s="657">
        <v>2</v>
      </c>
      <c r="DN189" s="795" t="s">
        <v>9098</v>
      </c>
      <c r="DO189" s="984" t="s">
        <v>1213</v>
      </c>
      <c r="DP189" s="663">
        <v>2</v>
      </c>
      <c r="DQ189" s="796" t="s">
        <v>1256</v>
      </c>
      <c r="DR189" s="557" t="s">
        <v>9100</v>
      </c>
      <c r="DS189" s="753">
        <v>2012</v>
      </c>
      <c r="DT189" s="753">
        <v>3</v>
      </c>
      <c r="DU189" s="657">
        <v>2</v>
      </c>
      <c r="DV189" s="686" t="s">
        <v>2929</v>
      </c>
      <c r="DW189" s="709" t="s">
        <v>9101</v>
      </c>
      <c r="DX189" s="430">
        <v>2006</v>
      </c>
      <c r="DY189" s="430">
        <v>2</v>
      </c>
      <c r="DZ189" s="369">
        <v>2</v>
      </c>
      <c r="EA189" s="861" t="s">
        <v>9102</v>
      </c>
      <c r="EB189" s="506" t="s">
        <v>1190</v>
      </c>
      <c r="EC189" s="647">
        <v>2</v>
      </c>
      <c r="ED189" s="651" t="s">
        <v>1214</v>
      </c>
      <c r="EE189" s="647">
        <v>2008</v>
      </c>
      <c r="EF189" s="647">
        <v>3</v>
      </c>
      <c r="EG189" s="650" t="s">
        <v>1220</v>
      </c>
      <c r="EH189" s="648" t="s">
        <v>1275</v>
      </c>
      <c r="EI189" s="551" t="s">
        <v>9103</v>
      </c>
      <c r="EJ189" s="552" t="s">
        <v>9104</v>
      </c>
      <c r="EK189" s="553" t="s">
        <v>1188</v>
      </c>
      <c r="EL189" s="665" t="s">
        <v>1188</v>
      </c>
      <c r="EM189" s="669" t="s">
        <v>1188</v>
      </c>
      <c r="EN189" s="647" t="s">
        <v>1188</v>
      </c>
      <c r="EO189" s="670" t="s">
        <v>1188</v>
      </c>
      <c r="EP189" s="556">
        <v>0</v>
      </c>
      <c r="EQ189" s="556" t="s">
        <v>1188</v>
      </c>
      <c r="ER189" s="651" t="s">
        <v>1188</v>
      </c>
      <c r="ES189" s="556" t="s">
        <v>1188</v>
      </c>
      <c r="ET189" s="556">
        <v>0</v>
      </c>
      <c r="EU189" s="671">
        <v>0</v>
      </c>
      <c r="EV189" s="672"/>
      <c r="EW189" s="673"/>
      <c r="EX189" s="674"/>
      <c r="EY189" s="631" t="s">
        <v>1343</v>
      </c>
      <c r="EZ189" s="631" t="s">
        <v>1188</v>
      </c>
      <c r="FA189" s="675">
        <v>22.3</v>
      </c>
      <c r="FB189" s="648">
        <v>0</v>
      </c>
      <c r="FC189" s="676"/>
      <c r="FD189" s="647"/>
      <c r="FE189" s="648"/>
      <c r="FF189" s="652" t="s">
        <v>1379</v>
      </c>
      <c r="FG189" s="563" t="s">
        <v>1282</v>
      </c>
      <c r="FH189" s="631" t="str">
        <f t="shared" si="266"/>
        <v>B</v>
      </c>
      <c r="FI189" s="677">
        <f t="shared" si="267"/>
        <v>2.3333333333333335</v>
      </c>
      <c r="FJ189" s="678">
        <f t="shared" si="268"/>
        <v>2</v>
      </c>
      <c r="FK189" s="679">
        <f t="shared" si="269"/>
        <v>3</v>
      </c>
      <c r="FL189" s="680">
        <f t="shared" si="270"/>
        <v>2</v>
      </c>
      <c r="FM189" s="681">
        <v>2</v>
      </c>
      <c r="FN189" s="430">
        <v>2015</v>
      </c>
      <c r="FO189" s="686" t="s">
        <v>9105</v>
      </c>
      <c r="FP189" s="798" t="s">
        <v>9106</v>
      </c>
      <c r="FQ189" s="430">
        <v>2</v>
      </c>
      <c r="FR189" s="682" t="s">
        <v>1285</v>
      </c>
      <c r="FS189" s="369">
        <v>2</v>
      </c>
      <c r="FT189" s="430">
        <v>2019</v>
      </c>
      <c r="FU189" s="573" t="s">
        <v>9107</v>
      </c>
      <c r="FV189" s="369">
        <v>2</v>
      </c>
      <c r="FW189" s="430">
        <v>2015</v>
      </c>
      <c r="FX189" s="573" t="s">
        <v>9108</v>
      </c>
      <c r="FY189" s="369">
        <v>1</v>
      </c>
      <c r="FZ189" s="430">
        <v>2018</v>
      </c>
      <c r="GA189" s="686" t="s">
        <v>9109</v>
      </c>
      <c r="GB189" s="573" t="s">
        <v>9110</v>
      </c>
      <c r="GC189" s="369">
        <v>0</v>
      </c>
      <c r="GD189" s="430" t="s">
        <v>1188</v>
      </c>
      <c r="GE189" s="686" t="s">
        <v>1188</v>
      </c>
      <c r="GF189" s="431" t="s">
        <v>1188</v>
      </c>
      <c r="GG189" s="369">
        <v>2</v>
      </c>
      <c r="GH189" s="430">
        <v>2017</v>
      </c>
      <c r="GI189" s="686" t="s">
        <v>4769</v>
      </c>
      <c r="GJ189" s="573" t="s">
        <v>9111</v>
      </c>
      <c r="GK189" s="369">
        <v>2</v>
      </c>
      <c r="GL189" s="430">
        <v>2008</v>
      </c>
      <c r="GM189" s="686" t="s">
        <v>9112</v>
      </c>
      <c r="GN189" s="572" t="s">
        <v>9113</v>
      </c>
      <c r="GO189" s="676">
        <v>1</v>
      </c>
      <c r="GP189" s="730" t="s">
        <v>9114</v>
      </c>
      <c r="GQ189" s="647">
        <v>0</v>
      </c>
      <c r="GR189" s="647">
        <v>1</v>
      </c>
      <c r="GS189" s="647">
        <v>1</v>
      </c>
      <c r="GT189" s="648">
        <v>1</v>
      </c>
      <c r="GU189" s="650">
        <v>1</v>
      </c>
      <c r="GV189" s="730" t="s">
        <v>9115</v>
      </c>
      <c r="GW189" s="647">
        <v>1</v>
      </c>
      <c r="GX189" s="648">
        <v>1</v>
      </c>
      <c r="GY189" s="650">
        <v>1</v>
      </c>
      <c r="GZ189" s="573" t="s">
        <v>9116</v>
      </c>
      <c r="HA189" s="583" t="s">
        <v>1346</v>
      </c>
      <c r="HB189" s="584">
        <v>3</v>
      </c>
      <c r="HC189" s="585">
        <v>0</v>
      </c>
      <c r="HD189" s="586" t="s">
        <v>1188</v>
      </c>
      <c r="HE189" s="690" t="s">
        <v>1188</v>
      </c>
      <c r="HF189" s="587" t="s">
        <v>1188</v>
      </c>
      <c r="HG189" s="587" t="s">
        <v>1188</v>
      </c>
      <c r="HH189" s="588">
        <v>0</v>
      </c>
      <c r="HI189" s="586" t="s">
        <v>1188</v>
      </c>
      <c r="HJ189" s="690" t="s">
        <v>1188</v>
      </c>
      <c r="HK189" s="691" t="s">
        <v>1188</v>
      </c>
      <c r="HL189" s="692">
        <v>0</v>
      </c>
      <c r="HM189" s="693" t="s">
        <v>1188</v>
      </c>
      <c r="HN189" s="592" t="s">
        <v>1188</v>
      </c>
      <c r="HO189" s="681">
        <v>1</v>
      </c>
      <c r="HP189" s="574">
        <v>1</v>
      </c>
      <c r="HQ189" s="472">
        <f t="shared" si="271"/>
        <v>2</v>
      </c>
      <c r="HR189" s="593">
        <v>0.5</v>
      </c>
      <c r="HS189" s="574">
        <v>1</v>
      </c>
      <c r="HT189" s="574">
        <v>0</v>
      </c>
      <c r="HU189" s="574">
        <v>0</v>
      </c>
      <c r="HV189" s="574">
        <v>0</v>
      </c>
      <c r="HW189" s="574">
        <v>0.5</v>
      </c>
      <c r="HX189" s="574">
        <v>0</v>
      </c>
      <c r="HY189" s="574">
        <v>0</v>
      </c>
      <c r="HZ189" s="574">
        <v>1</v>
      </c>
      <c r="IA189" s="574">
        <v>1</v>
      </c>
      <c r="IB189" s="574">
        <v>1</v>
      </c>
      <c r="IC189" s="574">
        <v>0.25</v>
      </c>
      <c r="ID189" s="681">
        <v>1</v>
      </c>
      <c r="IE189" s="369">
        <v>1</v>
      </c>
      <c r="IF189" s="574">
        <v>1</v>
      </c>
      <c r="IG189" s="472">
        <f t="shared" si="272"/>
        <v>2</v>
      </c>
      <c r="IH189" s="609">
        <v>0.6455845323466618</v>
      </c>
      <c r="II189" s="694">
        <v>0.36047894965895744</v>
      </c>
      <c r="IJ189" s="695">
        <v>0.37183845133776589</v>
      </c>
      <c r="IK189" s="696">
        <v>0.3260161530512079</v>
      </c>
      <c r="IL189" s="696">
        <v>0.3220765467056641</v>
      </c>
      <c r="IM189" s="697">
        <v>0.42198464754119192</v>
      </c>
      <c r="IN189" s="599">
        <v>1</v>
      </c>
      <c r="IO189" s="600">
        <v>7</v>
      </c>
      <c r="IP189" s="601">
        <v>6</v>
      </c>
      <c r="IQ189" s="600">
        <v>5</v>
      </c>
      <c r="IR189" s="587">
        <v>12</v>
      </c>
      <c r="IS189" s="601">
        <v>17</v>
      </c>
      <c r="IT189" s="599">
        <v>1</v>
      </c>
      <c r="IU189" s="600">
        <v>12</v>
      </c>
      <c r="IV189" s="587">
        <v>10</v>
      </c>
      <c r="IW189" s="601">
        <v>6</v>
      </c>
      <c r="IX189" s="602">
        <v>28</v>
      </c>
      <c r="IY189" s="681">
        <v>0</v>
      </c>
      <c r="IZ189" s="793" t="s">
        <v>1188</v>
      </c>
      <c r="JA189" s="681">
        <v>2</v>
      </c>
      <c r="JB189" s="603" t="s">
        <v>9117</v>
      </c>
      <c r="JC189" s="681">
        <v>2</v>
      </c>
      <c r="JD189" s="430" t="s">
        <v>1866</v>
      </c>
      <c r="JE189" s="686" t="s">
        <v>9118</v>
      </c>
      <c r="JF189" s="557" t="s">
        <v>9119</v>
      </c>
      <c r="JG189" s="592">
        <v>2017</v>
      </c>
      <c r="JH189" s="369">
        <v>2</v>
      </c>
      <c r="JI189" s="430">
        <v>1</v>
      </c>
      <c r="JJ189" s="686" t="s">
        <v>9120</v>
      </c>
      <c r="JK189" s="557" t="s">
        <v>9121</v>
      </c>
      <c r="JL189" s="592">
        <v>2018</v>
      </c>
      <c r="JM189" s="369">
        <v>1</v>
      </c>
      <c r="JN189" s="430">
        <v>2</v>
      </c>
      <c r="JO189" s="430">
        <v>1</v>
      </c>
      <c r="JP189" s="686" t="s">
        <v>9122</v>
      </c>
      <c r="JQ189" s="557" t="s">
        <v>9123</v>
      </c>
      <c r="JR189" s="592">
        <v>2018</v>
      </c>
      <c r="JS189" s="369">
        <v>2</v>
      </c>
      <c r="JT189" s="430">
        <v>1</v>
      </c>
      <c r="JU189" s="686" t="s">
        <v>9124</v>
      </c>
      <c r="JV189" s="557" t="s">
        <v>9125</v>
      </c>
      <c r="JW189" s="592">
        <v>1971</v>
      </c>
      <c r="JX189" s="606">
        <v>0</v>
      </c>
      <c r="JY189" s="985" t="s">
        <v>1188</v>
      </c>
      <c r="JZ189" s="606" t="s">
        <v>1188</v>
      </c>
      <c r="KA189" s="606">
        <f t="shared" si="273"/>
        <v>0</v>
      </c>
      <c r="KB189" s="606"/>
      <c r="KC189" s="606"/>
      <c r="KD189" s="606"/>
      <c r="KE189" s="606"/>
      <c r="KF189" s="606">
        <f t="shared" si="274"/>
        <v>0</v>
      </c>
      <c r="KG189" s="606"/>
      <c r="KH189" s="606"/>
      <c r="KI189" s="606"/>
      <c r="KJ189" s="606"/>
      <c r="KK189" s="606">
        <v>1</v>
      </c>
      <c r="KL189" s="606">
        <v>1</v>
      </c>
      <c r="KM189" s="608">
        <f t="shared" si="345"/>
        <v>0.77544417381286623</v>
      </c>
      <c r="KN189" s="609">
        <v>1.3772208690643311</v>
      </c>
      <c r="KO189" s="609">
        <v>88.942306518554688</v>
      </c>
      <c r="KP189" s="610">
        <v>8</v>
      </c>
      <c r="KQ189" s="608">
        <f t="shared" si="346"/>
        <v>0.7212684154510498</v>
      </c>
      <c r="KR189" s="609">
        <v>1.106342077255249</v>
      </c>
      <c r="KS189" s="609">
        <v>83.653846740722656</v>
      </c>
      <c r="KT189" s="610">
        <v>8</v>
      </c>
      <c r="KU189" s="610">
        <v>71</v>
      </c>
      <c r="KV189" s="606" t="s">
        <v>5586</v>
      </c>
      <c r="KW189" s="606" t="s">
        <v>9073</v>
      </c>
      <c r="KX189" s="700" t="str">
        <f t="shared" ca="1" si="275"/>
        <v>A</v>
      </c>
      <c r="KY189" s="701">
        <f t="shared" ca="1" si="276"/>
        <v>0.79836218607934983</v>
      </c>
      <c r="KZ189" s="702">
        <f t="shared" ca="1" si="377"/>
        <v>0.59536941176470592</v>
      </c>
      <c r="LA189" s="703">
        <f t="shared" ca="1" si="378"/>
        <v>0.92380952380952375</v>
      </c>
      <c r="LB189" s="703">
        <f t="shared" ca="1" si="379"/>
        <v>0.8809583333333334</v>
      </c>
      <c r="LC189" s="704">
        <f t="shared" ca="1" si="380"/>
        <v>0.79331147540983604</v>
      </c>
      <c r="LD189" s="696" cm="1">
        <f t="array" aca="1" ref="LD189" ca="1">INDIRECT(LD$203&amp;ROW())*LD$205</f>
        <v>4</v>
      </c>
      <c r="LE189" s="696" cm="1">
        <f t="array" aca="1" ref="LE189" ca="1">INDIRECT(LE$203&amp;ROW())*LE$205</f>
        <v>0</v>
      </c>
      <c r="LF189" s="696" cm="1">
        <f t="array" aca="1" ref="LF189" ca="1">INDIRECT(LF$203&amp;ROW())*LF$205</f>
        <v>8</v>
      </c>
      <c r="LG189" s="696" cm="1">
        <f t="array" aca="1" ref="LG189" ca="1">INDIRECT(LG$203&amp;ROW())*LG$205</f>
        <v>3</v>
      </c>
      <c r="LH189" s="696" cm="1">
        <f t="array" aca="1" ref="LH189" ca="1">INDIRECT(LH$203&amp;ROW())*LH$205</f>
        <v>3</v>
      </c>
      <c r="LI189" s="696" cm="1">
        <f t="array" aca="1" ref="LI189" ca="1">INDIRECT(LI$203&amp;ROW())*LI$205</f>
        <v>3</v>
      </c>
      <c r="LJ189" s="696" cm="1">
        <f t="array" aca="1" ref="LJ189" ca="1">INDIRECT(LJ$203&amp;ROW())*LJ$205</f>
        <v>3</v>
      </c>
      <c r="LK189" s="696" cm="1">
        <f t="array" aca="1" ref="LK189" ca="1">INDIRECT(LK$203&amp;ROW())*LK$205</f>
        <v>3</v>
      </c>
      <c r="LL189" s="696" cm="1">
        <f t="array" aca="1" ref="LL189" ca="1">INDIRECT(LL$203&amp;ROW())*LL$205</f>
        <v>3</v>
      </c>
      <c r="LM189" s="696" cm="1">
        <f t="array" aca="1" ref="LM189" ca="1">INDIRECT(LM$203&amp;ROW())*LM$205</f>
        <v>4</v>
      </c>
      <c r="LN189" s="696" cm="1">
        <f t="array" aca="1" ref="LN189" ca="1">INDIRECT(LN$203&amp;ROW())*LN$205</f>
        <v>3</v>
      </c>
      <c r="LO189" s="696" cm="1">
        <f t="array" aca="1" ref="LO189" ca="1">INDIRECT(LO$203&amp;ROW())*LO$205</f>
        <v>0</v>
      </c>
      <c r="LP189" s="696" cm="1">
        <f t="array" aca="1" ref="LP189" ca="1">INDIRECT(LP$203&amp;ROW())*LP$205</f>
        <v>0</v>
      </c>
      <c r="LQ189" s="696" cm="1">
        <f t="array" aca="1" ref="LQ189" ca="1">IF(INDIRECT(LQ$203&amp;ROW())="-",0,INDIRECT(LQ$203&amp;ROW())*LQ$205)</f>
        <v>5.6063999999999998</v>
      </c>
      <c r="LR189" s="696" cm="1">
        <f t="array" aca="1" ref="LR189" ca="1">INDIRECT(LR$203&amp;ROW())*LR$205</f>
        <v>8</v>
      </c>
      <c r="LS189" s="696" cm="1">
        <f t="array" aca="1" ref="LS189" ca="1">IF(INDIRECT(LS$203&amp;ROW())="-",0,INDIRECT(LS$203&amp;ROW())*LS$205)</f>
        <v>5.4</v>
      </c>
      <c r="LT189" s="696" cm="1">
        <f t="array" aca="1" ref="LT189" ca="1">INDIRECT(LT$203&amp;ROW())*LT$205</f>
        <v>4</v>
      </c>
      <c r="LU189" s="696" cm="1">
        <f t="array" aca="1" ref="LU189" ca="1">INDIRECT(LU$203&amp;ROW())*LU$205</f>
        <v>2</v>
      </c>
      <c r="LV189" s="696" cm="1">
        <f t="array" aca="1" ref="LV189" ca="1">INDIRECT(LV$203&amp;ROW())*LV$205</f>
        <v>3</v>
      </c>
      <c r="LW189" s="696" cm="1">
        <f t="array" aca="1" ref="LW189" ca="1">INDIRECT(LW$203&amp;ROW())*LW$205</f>
        <v>2</v>
      </c>
      <c r="LX189" s="696" cm="1">
        <f t="array" aca="1" ref="LX189" ca="1">INDIRECT(LX$203&amp;ROW())*LX$205</f>
        <v>3</v>
      </c>
      <c r="LY189" s="696" cm="1">
        <f t="array" aca="1" ref="LY189" ca="1">IF(INDIRECT(LY$203&amp;ROW())="-",0,INDIRECT(LY$203&amp;ROW())*LY$205)</f>
        <v>5.6429999999999998</v>
      </c>
      <c r="LZ189" s="696" cm="1">
        <f t="array" aca="1" ref="LZ189" ca="1">INDIRECT(LZ$203&amp;ROW())*LZ$205</f>
        <v>0</v>
      </c>
      <c r="MA189" s="696" cm="1">
        <f t="array" aca="1" ref="MA189" ca="1">INDIRECT(MA$203&amp;ROW())*MA$205</f>
        <v>4</v>
      </c>
      <c r="MB189" s="696" cm="1">
        <f t="array" aca="1" ref="MB189" ca="1">INDIRECT(MB$203&amp;ROW())*MB$205</f>
        <v>4</v>
      </c>
      <c r="MC189" s="696" cm="1">
        <f t="array" aca="1" ref="MC189" ca="1">IF($MB189=0,0,INDIRECT(MC$203&amp;ROW())*MC$205)</f>
        <v>0</v>
      </c>
      <c r="MD189" s="696" cm="1">
        <f t="array" aca="1" ref="MD189" ca="1">IF($MB189=0,0,INDIRECT(MD$203&amp;ROW())*MD$205)</f>
        <v>0.5</v>
      </c>
      <c r="ME189" s="696" cm="1">
        <f t="array" aca="1" ref="ME189" ca="1">IF($MB189=0,0,INDIRECT(ME$203&amp;ROW())*ME$205)</f>
        <v>0.5</v>
      </c>
      <c r="MF189" s="696" cm="1">
        <f t="array" aca="1" ref="MF189" ca="1">IF($MB189=0,0,INDIRECT(MF$203&amp;ROW())*MF$205)</f>
        <v>0.5</v>
      </c>
      <c r="MG189" s="696" cm="1">
        <f t="array" aca="1" ref="MG189" ca="1">INDIRECT(MG$203&amp;ROW())*MG$205</f>
        <v>4</v>
      </c>
      <c r="MH189" s="696" cm="1">
        <f t="array" aca="1" ref="MH189" ca="1">IF($MG189=0,0,INDIRECT(MH$203&amp;ROW())*MH$205)</f>
        <v>0.5</v>
      </c>
      <c r="MI189" s="696" cm="1">
        <f t="array" aca="1" ref="MI189" ca="1">IF($MG189=0,0,INDIRECT(MI$203&amp;ROW())*MI$205)</f>
        <v>0.5</v>
      </c>
      <c r="MJ189" s="696" cm="1">
        <f t="array" aca="1" ref="MJ189" ca="1">INDIRECT(MJ$203&amp;ROW())*MJ$205</f>
        <v>1</v>
      </c>
      <c r="MK189" s="696" cm="1">
        <f t="array" aca="1" ref="MK189" ca="1">INDIRECT(MK$203&amp;ROW())*MK$205</f>
        <v>4</v>
      </c>
      <c r="ML189" s="696" cm="1">
        <f t="array" aca="1" ref="ML189" ca="1">INDIRECT(ML$203&amp;ROW())*ML$205</f>
        <v>6</v>
      </c>
      <c r="MM189" s="696" cm="1">
        <f t="array" aca="1" ref="MM189" ca="1">INDIRECT(MM$203&amp;ROW())*MM$205</f>
        <v>6</v>
      </c>
      <c r="MN189" s="696" cm="1">
        <f t="array" aca="1" ref="MN189" ca="1">INDIRECT(MN$203&amp;ROW())*MN$205</f>
        <v>4</v>
      </c>
      <c r="MO189" s="696" cm="1">
        <f t="array" aca="1" ref="MO189" ca="1">INDIRECT(MO$203&amp;ROW())*MO$205</f>
        <v>0</v>
      </c>
      <c r="MP189" s="696" cm="1">
        <f t="array" aca="1" ref="MP189" ca="1">INDIRECT(MP$203&amp;ROW())*MP$205</f>
        <v>0</v>
      </c>
      <c r="MQ189" s="696" cm="1">
        <f t="array" aca="1" ref="MQ189" ca="1">INDIRECT(MQ$203&amp;ROW())*MQ$205</f>
        <v>0</v>
      </c>
      <c r="MR189" s="696" cm="1">
        <f t="array" aca="1" ref="MR189" ca="1">INDIRECT(MR$203&amp;ROW())*MR$205</f>
        <v>2</v>
      </c>
      <c r="MS189" s="696" cm="1">
        <f t="array" aca="1" ref="MS189" ca="1">INDIRECT(MS$203&amp;ROW())*MS$205</f>
        <v>2</v>
      </c>
      <c r="MT189" s="696" cm="1">
        <f t="array" aca="1" ref="MT189" ca="1">INDIRECT(MT$203&amp;ROW())*MT$205</f>
        <v>2</v>
      </c>
      <c r="MU189" s="696" cm="1">
        <f t="array" aca="1" ref="MU189" ca="1">INDIRECT(MU$203&amp;ROW())*MU$205</f>
        <v>2</v>
      </c>
      <c r="MV189" s="696" cm="1">
        <f t="array" aca="1" ref="MV189" ca="1">IF(INDIRECT(MV$203&amp;ROW())="-",0,INDIRECT(MV$203&amp;ROW())*MV$205)</f>
        <v>4.3919999999999995</v>
      </c>
      <c r="MW189" s="696" cm="1">
        <f t="array" aca="1" ref="MW189" ca="1">INDIRECT(MW$203&amp;ROW())*MW$205</f>
        <v>4</v>
      </c>
      <c r="MX189" s="696" cm="1">
        <f t="array" aca="1" ref="MX189" ca="1">INDIRECT(MX$203&amp;ROW())*MX$205</f>
        <v>4</v>
      </c>
      <c r="MY189" s="696" cm="1">
        <f t="array" aca="1" ref="MY189" ca="1">INDIRECT(MY$203&amp;ROW())*MY$205</f>
        <v>8</v>
      </c>
      <c r="NA189" s="701">
        <f t="shared" si="277"/>
        <v>0.70571707317073173</v>
      </c>
      <c r="NB189" s="617">
        <f t="shared" si="278"/>
        <v>0.92142857142857149</v>
      </c>
      <c r="NC189" s="695">
        <f t="shared" si="279"/>
        <v>0.84157692307692311</v>
      </c>
      <c r="ND189" s="697">
        <f t="shared" si="280"/>
        <v>0.69377777777777772</v>
      </c>
      <c r="NE189" s="694">
        <f t="shared" si="281"/>
        <v>0.79062508636350104</v>
      </c>
      <c r="NF189" s="682" t="str">
        <f t="shared" si="282"/>
        <v>A</v>
      </c>
      <c r="NH189" s="606" t="s">
        <v>9073</v>
      </c>
      <c r="NI189" s="563" t="str">
        <f t="shared" si="381"/>
        <v>A</v>
      </c>
      <c r="NJ189" s="563" t="str">
        <f t="shared" si="283"/>
        <v>A</v>
      </c>
      <c r="NK189" s="563" t="str">
        <f t="shared" ca="1" si="284"/>
        <v>A</v>
      </c>
      <c r="NL189" s="563" t="str">
        <f t="shared" ca="1" si="285"/>
        <v>A</v>
      </c>
      <c r="NM189" s="563" t="str">
        <f t="shared" ca="1" si="286"/>
        <v>A</v>
      </c>
      <c r="NN189" s="563" t="str">
        <f t="shared" ca="1" si="306"/>
        <v>A</v>
      </c>
      <c r="NO189" s="563" t="str">
        <f t="shared" ca="1" si="307"/>
        <v>A</v>
      </c>
      <c r="NP189" s="606" t="str">
        <f t="shared" si="287"/>
        <v>Yes</v>
      </c>
      <c r="NQ189" s="682" t="str">
        <f t="shared" si="288"/>
        <v>Yes</v>
      </c>
      <c r="NR189" s="682" t="e">
        <f>IF(OR(AND(NI189="A",OR(NJ189="C",NJ189="D")),AND(NI189="A",OR(#REF!="C",#REF!="D")),AND(NI189="B",OR(NJ189="D",#REF!="D")),AND(OR(NI189="C",NI189="D"),OR(NJ189="A",NJ189="B")),AND(OR(NI189="C",NI189="D"),OR(#REF!="A",#REF!="B")),AND(OR(NJ189="A",#REF!="A",NJ189="B",#REF!="B"),OR(NP189="-",NQ189="-")),AND(OR(NJ189="C",#REF!="C",NJ189="D",#REF!="D"),NP189="Yes")),"Yes","-")</f>
        <v>#REF!</v>
      </c>
      <c r="NS189" s="985"/>
      <c r="NT189" s="619">
        <f t="shared" si="289"/>
        <v>0.85550000000000004</v>
      </c>
      <c r="NU189" s="619">
        <f t="shared" si="290"/>
        <v>0.79062508636350104</v>
      </c>
      <c r="NV189" s="619">
        <f t="shared" ca="1" si="291"/>
        <v>0.79836218607934983</v>
      </c>
      <c r="NW189" s="619">
        <f t="shared" ca="1" si="308"/>
        <v>0.75079991596954543</v>
      </c>
      <c r="NX189" s="619">
        <f t="shared" ca="1" si="309"/>
        <v>0.81719210191827762</v>
      </c>
      <c r="NY189" s="620">
        <f t="shared" ca="1" si="310"/>
        <v>0.8064202798567156</v>
      </c>
      <c r="NZ189" s="620">
        <f t="shared" ca="1" si="311"/>
        <v>0.84082243319765193</v>
      </c>
      <c r="OA189" s="705" t="s">
        <v>1188</v>
      </c>
      <c r="OB189" s="706" t="s">
        <v>1188</v>
      </c>
      <c r="OC189" s="494"/>
      <c r="OE189" s="606" t="s">
        <v>9073</v>
      </c>
      <c r="OF189" s="700" t="str">
        <f t="shared" ca="1" si="292"/>
        <v>A</v>
      </c>
      <c r="OG189" s="701">
        <f t="shared" ca="1" si="312"/>
        <v>0.75079991596954543</v>
      </c>
      <c r="OH189" s="705">
        <f t="shared" ca="1" si="368"/>
        <v>0.67087391236442506</v>
      </c>
      <c r="OI189" s="696">
        <f t="shared" ca="1" si="369"/>
        <v>0.92114027603513204</v>
      </c>
      <c r="OJ189" s="696">
        <f t="shared" ca="1" si="295"/>
        <v>0.71052410470891381</v>
      </c>
      <c r="OK189" s="697">
        <f t="shared" ca="1" si="296"/>
        <v>0.7006613707697108</v>
      </c>
      <c r="OL189" s="696" cm="1">
        <f t="array" aca="1" ref="OL189" ca="1">INDIRECT(OL$203&amp;ROW())*OL$205</f>
        <v>0.74780000000000002</v>
      </c>
      <c r="OM189" s="696" cm="1">
        <f t="array" aca="1" ref="OM189" ca="1">INDIRECT(OM$203&amp;ROW())*OM$205</f>
        <v>0</v>
      </c>
      <c r="ON189" s="696" cm="1">
        <f t="array" aca="1" ref="ON189" ca="1">INDIRECT(ON$203&amp;ROW())*ON$205</f>
        <v>1.4561999999999999</v>
      </c>
      <c r="OO189" s="696" cm="1">
        <f t="array" aca="1" ref="OO189" ca="1">INDIRECT(OO$203&amp;ROW())*OO$205</f>
        <v>1.0790999999999999</v>
      </c>
      <c r="OP189" s="696" cm="1">
        <f t="array" aca="1" ref="OP189" ca="1">INDIRECT(OP$203&amp;ROW())*OP$205</f>
        <v>1.5831</v>
      </c>
      <c r="OQ189" s="696" cm="1">
        <f t="array" aca="1" ref="OQ189" ca="1">INDIRECT(OQ$203&amp;ROW())*OQ$205</f>
        <v>1.5849</v>
      </c>
      <c r="OR189" s="696" cm="1">
        <f t="array" aca="1" ref="OR189" ca="1">INDIRECT(OR$203&amp;ROW())*OR$205</f>
        <v>1.4141999999999999</v>
      </c>
      <c r="OS189" s="696" cm="1">
        <f t="array" aca="1" ref="OS189" ca="1">INDIRECT(OS$203&amp;ROW())*OS$205</f>
        <v>1.5387</v>
      </c>
      <c r="OT189" s="696" cm="1">
        <f t="array" aca="1" ref="OT189" ca="1">INDIRECT(OT$203&amp;ROW())*OT$205</f>
        <v>1.4727000000000001</v>
      </c>
      <c r="OU189" s="696" cm="1">
        <f t="array" aca="1" ref="OU189" ca="1">INDIRECT(OU$203&amp;ROW())*OU$205</f>
        <v>1.2869999999999999</v>
      </c>
      <c r="OV189" s="696" cm="1">
        <f t="array" aca="1" ref="OV189" ca="1">INDIRECT(OV$203&amp;ROW())*OV$205</f>
        <v>1.2161999999999999</v>
      </c>
      <c r="OW189" s="696" cm="1">
        <f t="array" aca="1" ref="OW189" ca="1">INDIRECT(OW$203&amp;ROW())*OW$205</f>
        <v>0</v>
      </c>
      <c r="OX189" s="696" cm="1">
        <f t="array" aca="1" ref="OX189" ca="1">INDIRECT(OX$203&amp;ROW())*OX$205</f>
        <v>0</v>
      </c>
      <c r="OY189" s="696" cm="1">
        <f t="array" aca="1" ref="OY189" ca="1">IF(INDIRECT(OY$203&amp;ROW())="-",0,INDIRECT(OY$203&amp;ROW())*OY$205)</f>
        <v>0.66314368000000001</v>
      </c>
      <c r="OZ189" s="696" cm="1">
        <f t="array" aca="1" ref="OZ189" ca="1">INDIRECT(OZ$203&amp;ROW())*OZ$205</f>
        <v>1.4206000000000001</v>
      </c>
      <c r="PA189" s="696" cm="1">
        <f t="array" aca="1" ref="PA189" ca="1">IF(INDIRECT(PA$203&amp;ROW())="-",0,INDIRECT(PA$203&amp;ROW())*PA$205)</f>
        <v>0.79505999999999999</v>
      </c>
      <c r="PB189" s="705" cm="1">
        <f t="array" aca="1" ref="PB189" ca="1">INDIRECT(PB$203&amp;ROW())*PB$205</f>
        <v>1.5084</v>
      </c>
      <c r="PC189" s="696" cm="1">
        <f t="array" aca="1" ref="PC189" ca="1">INDIRECT(PC$203&amp;ROW())*PC$205</f>
        <v>1.3946000000000001</v>
      </c>
      <c r="PD189" s="696" cm="1">
        <f t="array" aca="1" ref="PD189" ca="1">INDIRECT(PD$203&amp;ROW())*PD$205</f>
        <v>2.2025999999999999</v>
      </c>
      <c r="PE189" s="696" cm="1">
        <f t="array" aca="1" ref="PE189" ca="1">INDIRECT(PE$203&amp;ROW())*PE$205</f>
        <v>1.28</v>
      </c>
      <c r="PF189" s="696" cm="1">
        <f t="array" aca="1" ref="PF189" ca="1">INDIRECT(PF$203&amp;ROW())*PF$205</f>
        <v>1.9962</v>
      </c>
      <c r="PG189" s="696" cm="1">
        <f t="array" aca="1" ref="PG189" ca="1">IF(INDIRECT(PG$203&amp;ROW())="-",0,INDIRECT(PG$203&amp;ROW())*PG$205)</f>
        <v>0.82293749999999999</v>
      </c>
      <c r="PH189" s="696" cm="1">
        <f t="array" aca="1" ref="PH189" ca="1">INDIRECT(PH$203&amp;ROW())*PH$205</f>
        <v>0</v>
      </c>
      <c r="PI189" s="696" cm="1">
        <f t="array" aca="1" ref="PI189" ca="1">INDIRECT(PI$203&amp;ROW())*PI$205</f>
        <v>1.2145999999999999</v>
      </c>
      <c r="PJ189" s="696" cm="1">
        <f t="array" aca="1" ref="PJ189" ca="1">INDIRECT(PJ$203&amp;ROW())*PJ$205</f>
        <v>0.75980000000000003</v>
      </c>
      <c r="PK189" s="696" cm="1">
        <f t="array" aca="1" ref="PK189" ca="1">IF($PJ189=0,0,INDIRECT(PK$203&amp;ROW())*PK$205)</f>
        <v>0</v>
      </c>
      <c r="PL189" s="696" cm="1">
        <f t="array" aca="1" ref="PL189" ca="1">IF($MPE189=0,0,INDIRECT(PL$203&amp;ROW())*PL$205)</f>
        <v>0</v>
      </c>
      <c r="PM189" s="696" cm="1">
        <f t="array" aca="1" ref="PM189" ca="1">IF($MPE189=0,0,INDIRECT(PM$203&amp;ROW())*PM$205)</f>
        <v>0</v>
      </c>
      <c r="PN189" s="696" cm="1">
        <f t="array" aca="1" ref="PN189" ca="1">IF($PJ189=0,0,INDIRECT(PN$203&amp;ROW())*PN$205)</f>
        <v>0.52580000000000005</v>
      </c>
      <c r="PO189" s="696" cm="1">
        <f t="array" aca="1" ref="PO189" ca="1">INDIRECT(PO$203&amp;ROW())*PO$205</f>
        <v>0.73140000000000005</v>
      </c>
      <c r="PP189" s="696" cm="1">
        <f t="array" aca="1" ref="PP189" ca="1">IF($PO189=0,0,INDIRECT(PP$203&amp;ROW())*PP$205)</f>
        <v>0.68189999999999995</v>
      </c>
      <c r="PQ189" s="696" cm="1">
        <f t="array" aca="1" ref="PQ189" ca="1">IF($PO189=0,0,INDIRECT(PQ$203&amp;ROW())*PQ$205)</f>
        <v>0.52549999999999997</v>
      </c>
      <c r="PR189" s="696" cm="1">
        <f t="array" aca="1" ref="PR189" ca="1">INDIRECT(PR$203&amp;ROW())*PR$205</f>
        <v>0.44619999999999999</v>
      </c>
      <c r="PS189" s="696" cm="1">
        <f t="array" aca="1" ref="PS189" ca="1">INDIRECT(PS$203&amp;ROW())*PS$205</f>
        <v>0.7389</v>
      </c>
      <c r="PT189" s="696" cm="1">
        <f t="array" aca="1" ref="PT189" ca="1">INDIRECT(PT$203&amp;ROW())*PT$205</f>
        <v>1.4406000000000001</v>
      </c>
      <c r="PU189" s="696" cm="1">
        <f t="array" aca="1" ref="PU189" ca="1">INDIRECT(PU$203&amp;ROW())*PU$205</f>
        <v>1.7696999999999998</v>
      </c>
      <c r="PV189" s="696" cm="1">
        <f t="array" aca="1" ref="PV189" ca="1">INDIRECT(PV$203&amp;ROW())*PV$205</f>
        <v>0.6966</v>
      </c>
      <c r="PW189" s="696" cm="1">
        <f t="array" aca="1" ref="PW189" ca="1">INDIRECT(PW$203&amp;ROW())*PW$205</f>
        <v>0</v>
      </c>
      <c r="PX189" s="696" cm="1">
        <f t="array" aca="1" ref="PX189" ca="1">INDIRECT(PX$203&amp;ROW())*PX$205</f>
        <v>0</v>
      </c>
      <c r="PY189" s="696" cm="1">
        <f t="array" aca="1" ref="PY189" ca="1">INDIRECT(PY$203&amp;ROW())*PY$205</f>
        <v>0</v>
      </c>
      <c r="PZ189" s="696" cm="1">
        <f t="array" aca="1" ref="PZ189" ca="1">INDIRECT(PZ$203&amp;ROW())*PZ$205</f>
        <v>0.17430000000000001</v>
      </c>
      <c r="QA189" s="696" cm="1">
        <f t="array" aca="1" ref="QA189" ca="1">INDIRECT(QA$203&amp;ROW())*QA$205</f>
        <v>0.31659999999999999</v>
      </c>
      <c r="QB189" s="696" cm="1">
        <f t="array" aca="1" ref="QB189" ca="1">INDIRECT(QB$203&amp;ROW())*QB$205</f>
        <v>1.5966</v>
      </c>
      <c r="QC189" s="696" cm="1">
        <f t="array" aca="1" ref="QC189" ca="1">INDIRECT(QC$203&amp;ROW())*QC$205</f>
        <v>1.4259999999999999</v>
      </c>
      <c r="QD189" s="696" cm="1">
        <f t="array" aca="1" ref="QD189" ca="1">IF(INDIRECT(QD$203&amp;ROW())="-",0,INDIRECT(QD$203&amp;ROW())*QD$205)</f>
        <v>0.44952119999999995</v>
      </c>
      <c r="QE189" s="696" cm="1">
        <f t="array" aca="1" ref="QE189" ca="1">INDIRECT(QE$203&amp;ROW())*QE$205</f>
        <v>1.0656000000000001</v>
      </c>
      <c r="QF189" s="696" cm="1">
        <f t="array" aca="1" ref="QF189" ca="1">INDIRECT(QF$203&amp;ROW())*QF$205</f>
        <v>0.72440000000000004</v>
      </c>
      <c r="QG189" s="696" cm="1">
        <f t="array" aca="1" ref="QG189" ca="1">INDIRECT(QG$203&amp;ROW())*QG$205</f>
        <v>1.4996</v>
      </c>
      <c r="QI189" s="606" t="s">
        <v>9073</v>
      </c>
      <c r="QJ189" s="700" t="str">
        <f t="shared" ca="1" si="297"/>
        <v>A</v>
      </c>
      <c r="QK189" s="701">
        <f t="shared" ca="1" si="313"/>
        <v>0.81719210191827762</v>
      </c>
      <c r="QL189" s="705">
        <f t="shared" ca="1" si="370"/>
        <v>0.80198522334629618</v>
      </c>
      <c r="QM189" s="696">
        <f t="shared" ca="1" si="371"/>
        <v>0.86494805203697012</v>
      </c>
      <c r="QN189" s="696">
        <f t="shared" ca="1" si="300"/>
        <v>0.80040710046640628</v>
      </c>
      <c r="QO189" s="697">
        <f t="shared" ca="1" si="301"/>
        <v>0.80142803182343803</v>
      </c>
      <c r="QP189" s="696" cm="1">
        <f t="array" aca="1" ref="QP189" ca="1">INDIRECT(QP$203&amp;ROW())*QP$205</f>
        <v>3.3451646745381883E-2</v>
      </c>
      <c r="QQ189" s="696" cm="1">
        <f t="array" aca="1" ref="QQ189" ca="1">INDIRECT(QQ$203&amp;ROW())*QQ$205</f>
        <v>0</v>
      </c>
      <c r="QR189" s="696" cm="1">
        <f t="array" aca="1" ref="QR189" ca="1">INDIRECT(QR$203&amp;ROW())*QR$205</f>
        <v>0.15089809664795908</v>
      </c>
      <c r="QS189" s="696" cm="1">
        <f t="array" aca="1" ref="QS189" ca="1">INDIRECT(QS$203&amp;ROW())*QS$205</f>
        <v>0.22471360933801068</v>
      </c>
      <c r="QT189" s="696" cm="1">
        <f t="array" aca="1" ref="QT189" ca="1">INDIRECT(QT$203&amp;ROW())*QT$205</f>
        <v>0.26232814414996541</v>
      </c>
      <c r="QU189" s="696" cm="1">
        <f t="array" aca="1" ref="QU189" ca="1">INDIRECT(QU$203&amp;ROW())*QU$205</f>
        <v>0.53329206883563263</v>
      </c>
      <c r="QV189" s="696" cm="1">
        <f t="array" aca="1" ref="QV189" ca="1">INDIRECT(QV$203&amp;ROW())*QV$205</f>
        <v>0.24117831443907087</v>
      </c>
      <c r="QW189" s="696" cm="1">
        <f t="array" aca="1" ref="QW189" ca="1">INDIRECT(QW$203&amp;ROW())*QW$205</f>
        <v>0.53099416374332975</v>
      </c>
      <c r="QX189" s="696" cm="1">
        <f t="array" aca="1" ref="QX189" ca="1">INDIRECT(QX$203&amp;ROW())*QX$205</f>
        <v>0.60640894423913805</v>
      </c>
      <c r="QY189" s="696" cm="1">
        <f t="array" aca="1" ref="QY189" ca="1">INDIRECT(QY$203&amp;ROW())*QY$205</f>
        <v>9.0268316756905984E-2</v>
      </c>
      <c r="QZ189" s="696" cm="1">
        <f t="array" aca="1" ref="QZ189" ca="1">INDIRECT(QZ$203&amp;ROW())*QZ$205</f>
        <v>0.27613248380770827</v>
      </c>
      <c r="RA189" s="696" cm="1">
        <f t="array" aca="1" ref="RA189" ca="1">INDIRECT(RA$203&amp;ROW())*RA$205</f>
        <v>0</v>
      </c>
      <c r="RB189" s="696" cm="1">
        <f t="array" aca="1" ref="RB189" ca="1">INDIRECT(RB$203&amp;ROW())*RB$205</f>
        <v>0</v>
      </c>
      <c r="RC189" s="696" cm="1">
        <f t="array" aca="1" ref="RC189" ca="1">IF(INDIRECT(RC$203&amp;ROW())="-",0,INDIRECT(RC$203&amp;ROW())*RC$205)</f>
        <v>7.8404210023232668E-2</v>
      </c>
      <c r="RD189" s="696" cm="1">
        <f t="array" aca="1" ref="RD189" ca="1">INDIRECT(RD$203&amp;ROW())*RD$205</f>
        <v>7.1442097940886296E-2</v>
      </c>
      <c r="RE189" s="696" cm="1">
        <f t="array" aca="1" ref="RE189" ca="1">IF(INDIRECT(RE$203&amp;ROW())="-",0,INDIRECT(RE$203&amp;ROW())*RE$205)</f>
        <v>5.6960135758744063E-2</v>
      </c>
      <c r="RF189" s="705" cm="1">
        <f t="array" aca="1" ref="RF189" ca="1">INDIRECT(RF$203&amp;ROW())*RF$205</f>
        <v>0.10613798880649605</v>
      </c>
      <c r="RG189" s="696" cm="1">
        <f t="array" aca="1" ref="RG189" ca="1">INDIRECT(RG$203&amp;ROW())*RG$205</f>
        <v>0.27650466908360405</v>
      </c>
      <c r="RH189" s="696" cm="1">
        <f t="array" aca="1" ref="RH189" ca="1">INDIRECT(RH$203&amp;ROW())*RH$205</f>
        <v>8.7581521170816884E-2</v>
      </c>
      <c r="RI189" s="696" cm="1">
        <f t="array" aca="1" ref="RI189" ca="1">INDIRECT(RI$203&amp;ROW())*RI$205</f>
        <v>0.21539378250062202</v>
      </c>
      <c r="RJ189" s="696" cm="1">
        <f t="array" aca="1" ref="RJ189" ca="1">INDIRECT(RJ$203&amp;ROW())*RJ$205</f>
        <v>0.18340085004648693</v>
      </c>
      <c r="RK189" s="696" cm="1">
        <f t="array" aca="1" ref="RK189" ca="1">IF(INDIRECT(RK$203&amp;ROW())="-",0,INDIRECT(RK$203&amp;ROW())*RK$205)</f>
        <v>5.6826513737843767E-2</v>
      </c>
      <c r="RL189" s="696" cm="1">
        <f t="array" aca="1" ref="RL189" ca="1">INDIRECT(RL$203&amp;ROW())*RL$205</f>
        <v>0</v>
      </c>
      <c r="RM189" s="696" cm="1">
        <f t="array" aca="1" ref="RM189" ca="1">INDIRECT(RM$203&amp;ROW())*RM$205</f>
        <v>2.9987460729532761E-2</v>
      </c>
      <c r="RN189" s="696" cm="1">
        <f t="array" aca="1" ref="RN189" ca="1">INDIRECT(RN$203&amp;ROW())*RN$205</f>
        <v>9.3820613050938681E-2</v>
      </c>
      <c r="RO189" s="696" cm="1">
        <f t="array" aca="1" ref="RO189" ca="1">IF($RN189=0,0,INDIRECT(RO$203&amp;ROW())*RO$205)</f>
        <v>0</v>
      </c>
      <c r="RP189" s="696" cm="1">
        <f t="array" aca="1" ref="RP189" ca="1">IF($RN189=0,0,INDIRECT(RP$203&amp;ROW())*RP$205)</f>
        <v>9.7715867439664539E-2</v>
      </c>
      <c r="RQ189" s="696" cm="1">
        <f t="array" aca="1" ref="RQ189" ca="1">IF($RN189=0,0,INDIRECT(RQ$203&amp;ROW())*RQ$205)</f>
        <v>0.10205798160914871</v>
      </c>
      <c r="RR189" s="696" cm="1">
        <f t="array" aca="1" ref="RR189" ca="1">IF($RN189=0,0,INDIRECT(RR$203&amp;ROW())*RR$205)</f>
        <v>8.2232286875619773E-2</v>
      </c>
      <c r="RS189" s="696" cm="1">
        <f t="array" aca="1" ref="RS189" ca="1">INDIRECT(RS$203&amp;ROW())*RS$205</f>
        <v>7.7466902221184339E-2</v>
      </c>
      <c r="RT189" s="696" cm="1">
        <f t="array" aca="1" ref="RT189" ca="1">IF($RS189=0,0,INDIRECT(RT$203&amp;ROW())*RT$205)</f>
        <v>8.1033461602244533E-2</v>
      </c>
      <c r="RU189" s="696" cm="1">
        <f t="array" aca="1" ref="RU189" ca="1">IF($RS189=0,0,INDIRECT(RU$203&amp;ROW())*RU$205)</f>
        <v>8.1972972149739559E-2</v>
      </c>
      <c r="RV189" s="696" cm="1">
        <f t="array" aca="1" ref="RV189" ca="1">INDIRECT(RV$203&amp;ROW())*RV$205</f>
        <v>4.4898858778974725E-2</v>
      </c>
      <c r="RW189" s="696" cm="1">
        <f t="array" aca="1" ref="RW189" ca="1">INDIRECT(RW$203&amp;ROW())*RW$205</f>
        <v>2.6659190312299668E-2</v>
      </c>
      <c r="RX189" s="696" cm="1">
        <f t="array" aca="1" ref="RX189" ca="1">INDIRECT(RX$203&amp;ROW())*RX$205</f>
        <v>0.19074035443114332</v>
      </c>
      <c r="RY189" s="696" cm="1">
        <f t="array" aca="1" ref="RY189" ca="1">INDIRECT(RY$203&amp;ROW())*RY$205</f>
        <v>8.4396695370290389E-2</v>
      </c>
      <c r="RZ189" s="696" cm="1">
        <f t="array" aca="1" ref="RZ189" ca="1">INDIRECT(RZ$203&amp;ROW())*RZ$205</f>
        <v>3.6812489486199085E-2</v>
      </c>
      <c r="SA189" s="696" cm="1">
        <f t="array" aca="1" ref="SA189" ca="1">INDIRECT(SA$203&amp;ROW())*SA$205</f>
        <v>0</v>
      </c>
      <c r="SB189" s="696" cm="1">
        <f t="array" aca="1" ref="SB189" ca="1">INDIRECT(SB$203&amp;ROW())*SB$205</f>
        <v>0</v>
      </c>
      <c r="SC189" s="696" cm="1">
        <f t="array" aca="1" ref="SC189" ca="1">INDIRECT(SC$203&amp;ROW())*SC$205</f>
        <v>0</v>
      </c>
      <c r="SD189" s="696" cm="1">
        <f t="array" aca="1" ref="SD189" ca="1">INDIRECT(SD$203&amp;ROW())*SD$205</f>
        <v>0.3072993885784252</v>
      </c>
      <c r="SE189" s="696" cm="1">
        <f t="array" aca="1" ref="SE189" ca="1">INDIRECT(SE$203&amp;ROW())*SE$205</f>
        <v>0.2585618210787391</v>
      </c>
      <c r="SF189" s="696" cm="1">
        <f t="array" aca="1" ref="SF189" ca="1">INDIRECT(SF$203&amp;ROW())*SF$205</f>
        <v>0.13223776648222998</v>
      </c>
      <c r="SG189" s="696" cm="1">
        <f t="array" aca="1" ref="SG189" ca="1">INDIRECT(SG$203&amp;ROW())*SG$205</f>
        <v>7.4767843909269882E-2</v>
      </c>
      <c r="SH189" s="696" cm="1">
        <f t="array" aca="1" ref="SH189" ca="1">IF(INDIRECT(SH$203&amp;ROW())="-",0,INDIRECT(SH$203&amp;ROW())*SH$205)</f>
        <v>5.7593802199600815E-2</v>
      </c>
      <c r="SI189" s="696" cm="1">
        <f t="array" aca="1" ref="SI189" ca="1">INDIRECT(SI$203&amp;ROW())*SI$205</f>
        <v>0.24423887568083891</v>
      </c>
      <c r="SJ189" s="696" cm="1">
        <f t="array" aca="1" ref="SJ189" ca="1">INDIRECT(SJ$203&amp;ROW())*SJ$205</f>
        <v>0.10961749760323641</v>
      </c>
      <c r="SK189" s="696" cm="1">
        <f t="array" aca="1" ref="SK189" ca="1">INDIRECT(SK$203&amp;ROW())*SK$205</f>
        <v>0.21261490593800375</v>
      </c>
      <c r="SN189" s="606" t="s">
        <v>9073</v>
      </c>
      <c r="SO189" s="707" cm="1">
        <f t="array" aca="1" ref="SO189" ca="1">INDIRECT(SO$203&amp;ROW())*SO$205</f>
        <v>1</v>
      </c>
      <c r="SP189" s="707" cm="1">
        <f t="array" aca="1" ref="SP189" ca="1">INDIRECT(SP$203&amp;ROW())*SP$205</f>
        <v>0</v>
      </c>
      <c r="SQ189" s="707" cm="1">
        <f t="array" aca="1" ref="SQ189" ca="1">INDIRECT(SQ$203&amp;ROW())*SQ$205</f>
        <v>2</v>
      </c>
      <c r="SR189" s="707" cm="1">
        <f t="array" aca="1" ref="SR189" ca="1">INDIRECT(SR$203&amp;ROW())*SR$205</f>
        <v>3</v>
      </c>
      <c r="SS189" s="707" cm="1">
        <f t="array" aca="1" ref="SS189" ca="1">INDIRECT(SS$203&amp;ROW())*SS$205</f>
        <v>3</v>
      </c>
      <c r="ST189" s="707" cm="1">
        <f t="array" aca="1" ref="ST189" ca="1">INDIRECT(ST$203&amp;ROW())*ST$205</f>
        <v>3</v>
      </c>
      <c r="SU189" s="707" cm="1">
        <f t="array" aca="1" ref="SU189" ca="1">INDIRECT(SU$203&amp;ROW())*SU$205</f>
        <v>3</v>
      </c>
      <c r="SV189" s="707" cm="1">
        <f t="array" aca="1" ref="SV189" ca="1">INDIRECT(SV$203&amp;ROW())*SV$205</f>
        <v>3</v>
      </c>
      <c r="SW189" s="707" cm="1">
        <f t="array" aca="1" ref="SW189" ca="1">INDIRECT(SW$203&amp;ROW())*SW$205</f>
        <v>3</v>
      </c>
      <c r="SX189" s="707" cm="1">
        <f t="array" aca="1" ref="SX189" ca="1">INDIRECT(SX$203&amp;ROW())*SX$205</f>
        <v>2</v>
      </c>
      <c r="SY189" s="707" cm="1">
        <f t="array" aca="1" ref="SY189" ca="1">INDIRECT(SY$203&amp;ROW())*SY$205</f>
        <v>3</v>
      </c>
      <c r="SZ189" s="707" cm="1">
        <f t="array" aca="1" ref="SZ189" ca="1">INDIRECT(SZ$203&amp;ROW())*SZ$205</f>
        <v>0</v>
      </c>
      <c r="TA189" s="707" cm="1">
        <f t="array" aca="1" ref="TA189" ca="1">INDIRECT(TA$203&amp;ROW())*TA$205</f>
        <v>0</v>
      </c>
      <c r="TB189" s="696" cm="1">
        <f t="array" aca="1" ref="TB189" ca="1">IF(INDIRECT(TB$203&amp;ROW())="-",0,INDIRECT(TB$203&amp;ROW())*TB$205)</f>
        <v>0.93440000000000001</v>
      </c>
      <c r="TC189" s="707" cm="1">
        <f t="array" aca="1" ref="TC189" ca="1">INDIRECT(TC$203&amp;ROW())*TC$205</f>
        <v>2</v>
      </c>
      <c r="TD189" s="696" cm="1">
        <f t="array" aca="1" ref="TD189" ca="1">IF(INDIRECT(TD$203&amp;ROW())="-",0,INDIRECT(TD$203&amp;ROW())*TD$205)</f>
        <v>0.9</v>
      </c>
      <c r="TE189" s="732" cm="1">
        <f t="array" aca="1" ref="TE189" ca="1">INDIRECT(TE$203&amp;ROW())*TE$205</f>
        <v>2</v>
      </c>
      <c r="TF189" s="707" cm="1">
        <f t="array" aca="1" ref="TF189" ca="1">INDIRECT(TF$203&amp;ROW())*TF$205</f>
        <v>2</v>
      </c>
      <c r="TG189" s="707" cm="1">
        <f t="array" aca="1" ref="TG189" ca="1">INDIRECT(TG$203&amp;ROW())*TG$205</f>
        <v>3</v>
      </c>
      <c r="TH189" s="707" cm="1">
        <f t="array" aca="1" ref="TH189" ca="1">INDIRECT(TH$203&amp;ROW())*TH$205</f>
        <v>2</v>
      </c>
      <c r="TI189" s="707" cm="1">
        <f t="array" aca="1" ref="TI189" ca="1">INDIRECT(TI$203&amp;ROW())*TI$205</f>
        <v>3</v>
      </c>
      <c r="TJ189" s="696" cm="1">
        <f t="array" aca="1" ref="TJ189" ca="1">IF(INDIRECT(TJ$203&amp;ROW())="-",0,INDIRECT(TJ$203&amp;ROW())*TJ$205)</f>
        <v>0.9405</v>
      </c>
      <c r="TK189" s="707" cm="1">
        <f t="array" aca="1" ref="TK189" ca="1">INDIRECT(TK$203&amp;ROW())*TK$205</f>
        <v>0</v>
      </c>
      <c r="TL189" s="707" cm="1">
        <f t="array" aca="1" ref="TL189" ca="1">INDIRECT(TL$203&amp;ROW())*TL$205</f>
        <v>2</v>
      </c>
      <c r="TM189" s="707" cm="1">
        <f t="array" aca="1" ref="TM189" ca="1">INDIRECT(TM$203&amp;ROW())*TM$205</f>
        <v>1</v>
      </c>
      <c r="TN189" s="707" cm="1">
        <f t="array" aca="1" ref="TN189" ca="1">IF($TM189=0,0,INDIRECT(TN$203&amp;ROW())*TN$205)</f>
        <v>0</v>
      </c>
      <c r="TO189" s="707" cm="1">
        <f t="array" aca="1" ref="TO189" ca="1">IF($TM189=0,0,INDIRECT(TO$203&amp;ROW())*TO$205)</f>
        <v>1</v>
      </c>
      <c r="TP189" s="707" cm="1">
        <f t="array" aca="1" ref="TP189" ca="1">IF($TM189=0,0,INDIRECT(TP$203&amp;ROW())*TP$205)</f>
        <v>1</v>
      </c>
      <c r="TQ189" s="707" cm="1">
        <f t="array" aca="1" ref="TQ189" ca="1">IF($TM189=0,0,INDIRECT(TQ$203&amp;ROW())*TQ$205)</f>
        <v>1</v>
      </c>
      <c r="TR189" s="707" cm="1">
        <f t="array" aca="1" ref="TR189" ca="1">INDIRECT(TR$203&amp;ROW())*TR$205</f>
        <v>1</v>
      </c>
      <c r="TS189" s="707" cm="1">
        <f t="array" aca="1" ref="TS189" ca="1">IF($TR189=0,0,INDIRECT(TS$203&amp;ROW())*TS$205)</f>
        <v>1</v>
      </c>
      <c r="TT189" s="707" cm="1">
        <f t="array" aca="1" ref="TT189" ca="1">IF($TR189=0,0,INDIRECT(TT$203&amp;ROW())*TT$205)</f>
        <v>1</v>
      </c>
      <c r="TU189" s="707" cm="1">
        <f t="array" aca="1" ref="TU189" ca="1">INDIRECT(TU$203&amp;ROW())*TU$205</f>
        <v>1</v>
      </c>
      <c r="TV189" s="707" cm="1">
        <f t="array" aca="1" ref="TV189" ca="1">INDIRECT(TV$203&amp;ROW())*TV$205</f>
        <v>1</v>
      </c>
      <c r="TW189" s="707" cm="1">
        <f t="array" aca="1" ref="TW189" ca="1">INDIRECT(TW$203&amp;ROW())*TW$205</f>
        <v>2</v>
      </c>
      <c r="TX189" s="707" cm="1">
        <f t="array" aca="1" ref="TX189" ca="1">INDIRECT(TX$203&amp;ROW())*TX$205</f>
        <v>3</v>
      </c>
      <c r="TY189" s="707" cm="1">
        <f t="array" aca="1" ref="TY189" ca="1">INDIRECT(TY$203&amp;ROW())*TY$205</f>
        <v>1</v>
      </c>
      <c r="TZ189" s="707" cm="1">
        <f t="array" aca="1" ref="TZ189" ca="1">INDIRECT(TZ$203&amp;ROW())*TZ$205</f>
        <v>0</v>
      </c>
      <c r="UA189" s="707" cm="1">
        <f t="array" aca="1" ref="UA189" ca="1">INDIRECT(UA$203&amp;ROW())*UA$205</f>
        <v>0</v>
      </c>
      <c r="UB189" s="707" cm="1">
        <f t="array" aca="1" ref="UB189" ca="1">INDIRECT(UB$203&amp;ROW())*UB$205</f>
        <v>0</v>
      </c>
      <c r="UC189" s="707" cm="1">
        <f t="array" aca="1" ref="UC189" ca="1">INDIRECT(UC$203&amp;ROW())*UC$205</f>
        <v>1</v>
      </c>
      <c r="UD189" s="707" cm="1">
        <f t="array" aca="1" ref="UD189" ca="1">INDIRECT(UD$203&amp;ROW())*UD$205</f>
        <v>1</v>
      </c>
      <c r="UE189" s="707" cm="1">
        <f t="array" aca="1" ref="UE189" ca="1">INDIRECT(UE$203&amp;ROW())*UE$205</f>
        <v>2</v>
      </c>
      <c r="UF189" s="707" cm="1">
        <f t="array" aca="1" ref="UF189" ca="1">INDIRECT(UF$203&amp;ROW())*UF$205</f>
        <v>2</v>
      </c>
      <c r="UG189" s="696" cm="1">
        <f t="array" aca="1" ref="UG189" ca="1">IF(INDIRECT(UG$203&amp;ROW())="-",0,INDIRECT(UG$203&amp;ROW())*UG$205)</f>
        <v>0.73199999999999998</v>
      </c>
      <c r="UH189" s="707" cm="1">
        <f t="array" aca="1" ref="UH189" ca="1">INDIRECT(UH$203&amp;ROW())*UH$205</f>
        <v>2</v>
      </c>
      <c r="UI189" s="707" cm="1">
        <f t="array" aca="1" ref="UI189" ca="1">INDIRECT(UI$203&amp;ROW())*UI$205</f>
        <v>1</v>
      </c>
      <c r="UJ189" s="707" cm="1">
        <f t="array" aca="1" ref="UJ189" ca="1">INDIRECT(UJ$203&amp;ROW())*UJ$205</f>
        <v>2</v>
      </c>
      <c r="UM189" s="606" t="s">
        <v>9073</v>
      </c>
      <c r="UN189" s="616">
        <f t="shared" ca="1" si="389"/>
        <v>0.18720310219966924</v>
      </c>
      <c r="UO189" s="616">
        <f t="shared" ca="1" si="389"/>
        <v>-0.6225347970107441</v>
      </c>
      <c r="UP189" s="616">
        <f t="shared" ca="1" si="389"/>
        <v>1.190315493832806</v>
      </c>
      <c r="UQ189" s="616">
        <f t="shared" ca="1" si="389"/>
        <v>0.29355872991449461</v>
      </c>
      <c r="UR189" s="616">
        <f t="shared" ca="1" si="389"/>
        <v>1.0502465449096676</v>
      </c>
      <c r="US189" s="616">
        <f t="shared" ca="1" si="389"/>
        <v>0.41305213694811815</v>
      </c>
      <c r="UT189" s="616">
        <f t="shared" ca="1" si="389"/>
        <v>0.30690415393182785</v>
      </c>
      <c r="UU189" s="616">
        <f t="shared" ca="1" si="389"/>
        <v>0.53359975015917405</v>
      </c>
      <c r="UV189" s="616">
        <f t="shared" ca="1" si="389"/>
        <v>0.44410973870643028</v>
      </c>
      <c r="UW189" s="616">
        <f t="shared" ca="1" si="389"/>
        <v>-0.27258314758863444</v>
      </c>
      <c r="UX189" s="616">
        <f t="shared" ca="1" si="388"/>
        <v>0.28247365722383649</v>
      </c>
      <c r="UY189" s="616">
        <f t="shared" ca="1" si="388"/>
        <v>-0.67270887390575207</v>
      </c>
      <c r="UZ189" s="616">
        <f t="shared" ca="1" si="388"/>
        <v>-0.80238258590915801</v>
      </c>
      <c r="VA189" s="616">
        <f t="shared" ca="1" si="388"/>
        <v>1.4961781997417842</v>
      </c>
      <c r="VB189" s="616">
        <f t="shared" ca="1" si="388"/>
        <v>1.528010083348541</v>
      </c>
      <c r="VC189" s="616">
        <f t="shared" ca="1" si="388"/>
        <v>1.3528377250046233</v>
      </c>
      <c r="VD189" s="616">
        <f t="shared" ca="1" si="388"/>
        <v>0.85304819841956248</v>
      </c>
      <c r="VE189" s="616">
        <f t="shared" ca="1" si="388"/>
        <v>3.9909080070471406E-2</v>
      </c>
      <c r="VF189" s="616">
        <f t="shared" ca="1" si="388"/>
        <v>0.95807256683723563</v>
      </c>
      <c r="VG189" s="616">
        <f t="shared" ca="1" si="388"/>
        <v>1.2788179585372306</v>
      </c>
      <c r="VH189" s="616">
        <f t="shared" ca="1" si="388"/>
        <v>1.454227778282527</v>
      </c>
      <c r="VI189" s="616">
        <f t="shared" ca="1" si="388"/>
        <v>1.4360116976242649</v>
      </c>
      <c r="VJ189" s="616">
        <f t="shared" ca="1" si="390"/>
        <v>-0.90132677458943244</v>
      </c>
      <c r="VK189" s="616">
        <f t="shared" ca="1" si="390"/>
        <v>0.83678976492872159</v>
      </c>
      <c r="VL189" s="616">
        <f t="shared" ca="1" si="390"/>
        <v>1.1863766389476611</v>
      </c>
      <c r="VM189" s="616">
        <f t="shared" ca="1" si="390"/>
        <v>-0.57201237404204519</v>
      </c>
      <c r="VN189" s="616">
        <f t="shared" ca="1" si="390"/>
        <v>1.5883663456229635</v>
      </c>
      <c r="VO189" s="616">
        <f t="shared" ca="1" si="390"/>
        <v>2.3604485107108717</v>
      </c>
      <c r="VP189" s="616">
        <f t="shared" ca="1" si="390"/>
        <v>2.1525849422547609</v>
      </c>
      <c r="VQ189" s="616">
        <f t="shared" ca="1" si="390"/>
        <v>1.2773868528042598</v>
      </c>
      <c r="VR189" s="616">
        <f t="shared" ca="1" si="390"/>
        <v>1.5497103694524457</v>
      </c>
      <c r="VS189" s="616">
        <f t="shared" ca="1" si="387"/>
        <v>2.4577967350382721</v>
      </c>
      <c r="VT189" s="616">
        <f t="shared" ca="1" si="387"/>
        <v>2.5655357300130479</v>
      </c>
      <c r="VU189" s="616">
        <f t="shared" ca="1" si="387"/>
        <v>1.2114249894444582</v>
      </c>
      <c r="VV189" s="616">
        <f t="shared" ca="1" si="387"/>
        <v>1.6727825257285902</v>
      </c>
      <c r="VW189" s="616">
        <f t="shared" ca="1" si="387"/>
        <v>0.66845613582062358</v>
      </c>
      <c r="VX189" s="616">
        <f t="shared" ca="1" si="386"/>
        <v>0.76953548521680748</v>
      </c>
      <c r="VY189" s="616">
        <f t="shared" ca="1" si="386"/>
        <v>-1.477844244223653</v>
      </c>
      <c r="VZ189" s="616">
        <f t="shared" ca="1" si="386"/>
        <v>-1.5555141459162816</v>
      </c>
      <c r="WA189" s="616">
        <f t="shared" ca="1" si="386"/>
        <v>-1.1483025824394326</v>
      </c>
      <c r="WB189" s="616">
        <f t="shared" ca="1" si="386"/>
        <v>0.33435322352896929</v>
      </c>
      <c r="WC189" s="616">
        <f t="shared" ca="1" si="386"/>
        <v>0.47817673461028487</v>
      </c>
      <c r="WD189" s="616">
        <f t="shared" ca="1" si="386"/>
        <v>0.30785317554274461</v>
      </c>
      <c r="WE189" s="616">
        <f t="shared" ca="1" si="386"/>
        <v>0.67426644196529939</v>
      </c>
      <c r="WF189" s="616">
        <f t="shared" ca="1" si="386"/>
        <v>0.22633091833198296</v>
      </c>
      <c r="WG189" s="616">
        <f t="shared" ca="1" si="386"/>
        <v>1.1042161560551988</v>
      </c>
      <c r="WH189" s="616">
        <f t="shared" ca="1" si="386"/>
        <v>0.91987607881584121</v>
      </c>
      <c r="WI189" s="627">
        <f t="shared" ca="1" si="386"/>
        <v>1.0659329460226332</v>
      </c>
      <c r="WL189" s="606" t="s">
        <v>9073</v>
      </c>
      <c r="WM189" s="700" t="str">
        <f t="shared" ca="1" si="321"/>
        <v>A</v>
      </c>
      <c r="WN189" s="479">
        <f t="shared" ca="1" si="322"/>
        <v>0.8064202798567156</v>
      </c>
      <c r="WO189" s="495">
        <f t="shared" ca="1" si="372"/>
        <v>0.74754291657069249</v>
      </c>
      <c r="WP189" s="458">
        <f t="shared" ca="1" si="372"/>
        <v>0.90369337439361153</v>
      </c>
      <c r="WQ189" s="458">
        <f t="shared" ca="1" si="372"/>
        <v>0.85984074483885342</v>
      </c>
      <c r="WR189" s="459">
        <f t="shared" ca="1" si="372"/>
        <v>0.71460408362370487</v>
      </c>
      <c r="WS189" s="495">
        <f t="shared" ca="1" si="323"/>
        <v>0.38548170590595221</v>
      </c>
      <c r="WT189" s="458">
        <f t="shared" ca="1" si="324"/>
        <v>0.99572475363016955</v>
      </c>
      <c r="WU189" s="458">
        <f t="shared" ca="1" si="325"/>
        <v>1.2837672910919191</v>
      </c>
      <c r="WV189" s="459">
        <f t="shared" ca="1" si="326"/>
        <v>0.41621455360655391</v>
      </c>
      <c r="WW189" s="484">
        <f t="shared" ca="1" si="352"/>
        <v>0.13999047982491267</v>
      </c>
      <c r="WX189" s="484">
        <f t="shared" ca="1" si="352"/>
        <v>-0.37545073607717977</v>
      </c>
      <c r="WY189" s="484">
        <f t="shared" ca="1" si="352"/>
        <v>0.86666871105966603</v>
      </c>
      <c r="WZ189" s="484">
        <f t="shared" ca="1" si="352"/>
        <v>0.10559307515024371</v>
      </c>
      <c r="XA189" s="484">
        <f t="shared" ca="1" si="352"/>
        <v>0.5542151017488316</v>
      </c>
      <c r="XB189" s="484">
        <f t="shared" ca="1" si="352"/>
        <v>0.21821544394969081</v>
      </c>
      <c r="XC189" s="484">
        <f t="shared" ca="1" si="352"/>
        <v>0.14467461816346364</v>
      </c>
      <c r="XD189" s="484">
        <f t="shared" ca="1" si="352"/>
        <v>0.27368331185664035</v>
      </c>
      <c r="XE189" s="484">
        <f t="shared" ca="1" si="352"/>
        <v>0.21801347073098662</v>
      </c>
      <c r="XF189" s="484">
        <f t="shared" ca="1" si="352"/>
        <v>-0.17540725547328626</v>
      </c>
      <c r="XG189" s="484">
        <f t="shared" ca="1" si="391"/>
        <v>0.1145148206385433</v>
      </c>
      <c r="XH189" s="484">
        <f t="shared" ca="1" si="391"/>
        <v>-0.33958343954762366</v>
      </c>
      <c r="XI189" s="484">
        <f t="shared" ca="1" si="391"/>
        <v>-0.56078518929191046</v>
      </c>
      <c r="XJ189" s="484">
        <f t="shared" ca="1" si="391"/>
        <v>1.0618376683567443</v>
      </c>
      <c r="XK189" s="484">
        <f t="shared" ca="1" si="391"/>
        <v>1.0853455622024688</v>
      </c>
      <c r="XL189" s="484">
        <f t="shared" ca="1" si="391"/>
        <v>1.1950968462690841</v>
      </c>
      <c r="XM189" s="484">
        <f t="shared" ca="1" si="391"/>
        <v>0.64336895124803395</v>
      </c>
      <c r="XN189" s="484">
        <f t="shared" ca="1" si="391"/>
        <v>2.7828601533139714E-2</v>
      </c>
      <c r="XO189" s="484">
        <f t="shared" ca="1" si="391"/>
        <v>0.70341687857189839</v>
      </c>
      <c r="XP189" s="484">
        <f t="shared" ca="1" si="391"/>
        <v>0.81844349346382761</v>
      </c>
      <c r="XQ189" s="484">
        <f t="shared" ca="1" si="391"/>
        <v>0.96764316366919345</v>
      </c>
      <c r="XR189" s="484">
        <f t="shared" ca="1" si="391"/>
        <v>1.2565102354212319</v>
      </c>
      <c r="XS189" s="484">
        <f t="shared" ca="1" si="391"/>
        <v>-0.55611861992167977</v>
      </c>
      <c r="XT189" s="484">
        <f t="shared" ca="1" si="384"/>
        <v>0.50818242424121263</v>
      </c>
      <c r="XU189" s="484">
        <f t="shared" ca="1" si="382"/>
        <v>0.90140897027243294</v>
      </c>
      <c r="XV189" s="484">
        <f t="shared" ca="1" si="382"/>
        <v>-0.30179372854458303</v>
      </c>
      <c r="XW189" s="484">
        <f t="shared" ca="1" si="382"/>
        <v>1.0251316394650607</v>
      </c>
      <c r="XX189" s="484">
        <f t="shared" ca="1" si="382"/>
        <v>1.1412768549287065</v>
      </c>
      <c r="XY189" s="484">
        <f t="shared" ca="1" si="382"/>
        <v>1.1318291626375534</v>
      </c>
      <c r="XZ189" s="484">
        <f t="shared" ca="1" si="382"/>
        <v>0.93428074414103568</v>
      </c>
      <c r="YA189" s="484">
        <f t="shared" ca="1" si="382"/>
        <v>1.0567475009296226</v>
      </c>
      <c r="YB189" s="484">
        <f t="shared" ca="1" si="358"/>
        <v>1.291572184262612</v>
      </c>
      <c r="YC189" s="484">
        <f t="shared" ca="1" si="359"/>
        <v>1.144742042731822</v>
      </c>
      <c r="YD189" s="484">
        <f t="shared" ca="1" si="360"/>
        <v>0.89512192470051022</v>
      </c>
      <c r="YE189" s="484">
        <f t="shared" ca="1" si="361"/>
        <v>1.2049052532823037</v>
      </c>
      <c r="YF189" s="484">
        <f t="shared" ca="1" si="362"/>
        <v>0.39432227452058582</v>
      </c>
      <c r="YG189" s="484">
        <f t="shared" ca="1" si="354"/>
        <v>0.53605841900202811</v>
      </c>
      <c r="YH189" s="484">
        <f t="shared" ca="1" si="354"/>
        <v>-0.78754319774678472</v>
      </c>
      <c r="YI189" s="484">
        <f t="shared" ca="1" si="354"/>
        <v>-0.91106463526316606</v>
      </c>
      <c r="YJ189" s="484">
        <f t="shared" ca="1" si="354"/>
        <v>-0.6812879221613154</v>
      </c>
      <c r="YK189" s="484">
        <f t="shared" ca="1" si="354"/>
        <v>5.8277766861099353E-2</v>
      </c>
      <c r="YL189" s="484">
        <f t="shared" ca="1" si="354"/>
        <v>0.15139075417761619</v>
      </c>
      <c r="YM189" s="484">
        <f t="shared" ca="1" si="354"/>
        <v>0.24575919003577301</v>
      </c>
      <c r="YN189" s="484">
        <f t="shared" ca="1" si="354"/>
        <v>0.48075197312125845</v>
      </c>
      <c r="YO189" s="484">
        <f t="shared" ca="1" si="354"/>
        <v>0.13898981694767074</v>
      </c>
      <c r="YP189" s="484">
        <f t="shared" ca="1" si="354"/>
        <v>0.58832636794620996</v>
      </c>
      <c r="YQ189" s="484">
        <f t="shared" ca="1" si="354"/>
        <v>0.66635823149419537</v>
      </c>
      <c r="YR189" s="484">
        <f t="shared" ca="1" si="354"/>
        <v>0.79923652292777037</v>
      </c>
      <c r="YU189" s="606" t="s">
        <v>9073</v>
      </c>
      <c r="YV189" s="700" t="str">
        <f t="shared" ca="1" si="304"/>
        <v>A</v>
      </c>
      <c r="YW189" s="479">
        <f t="shared" ca="1" si="327"/>
        <v>0.84082243319765193</v>
      </c>
      <c r="YX189" s="495">
        <f t="shared" ca="1" si="373"/>
        <v>0.84079756573618536</v>
      </c>
      <c r="YY189" s="458">
        <f t="shared" ca="1" si="373"/>
        <v>0.85088612143275533</v>
      </c>
      <c r="YZ189" s="458">
        <f t="shared" ca="1" si="373"/>
        <v>0.82287431595601934</v>
      </c>
      <c r="ZA189" s="459">
        <f t="shared" ca="1" si="373"/>
        <v>0.84873172966564792</v>
      </c>
      <c r="ZB189" s="495">
        <f t="shared" ca="1" si="328"/>
        <v>0.40165585062595793</v>
      </c>
      <c r="ZC189" s="458">
        <f t="shared" ca="1" si="329"/>
        <v>0.86384110448127494</v>
      </c>
      <c r="ZD189" s="458">
        <f t="shared" ca="1" si="330"/>
        <v>1.2867332650266283</v>
      </c>
      <c r="ZE189" s="459">
        <f t="shared" ca="1" si="331"/>
        <v>0.4619138004366003</v>
      </c>
      <c r="ZF189" s="484">
        <f t="shared" ca="1" si="355"/>
        <v>6.2622520444229578E-3</v>
      </c>
      <c r="ZG189" s="484">
        <f t="shared" ca="1" si="355"/>
        <v>-7.9385408814590788E-2</v>
      </c>
      <c r="ZH189" s="484">
        <f t="shared" ca="1" si="355"/>
        <v>8.9808171214972948E-2</v>
      </c>
      <c r="ZI189" s="484">
        <f t="shared" ca="1" si="355"/>
        <v>2.1988880583922777E-2</v>
      </c>
      <c r="ZJ189" s="484">
        <f t="shared" ca="1" si="355"/>
        <v>9.1836409008688807E-2</v>
      </c>
      <c r="ZK189" s="484">
        <f t="shared" ca="1" si="355"/>
        <v>7.3425809550013654E-2</v>
      </c>
      <c r="ZL189" s="484">
        <f t="shared" ca="1" si="355"/>
        <v>2.4672875513209128E-2</v>
      </c>
      <c r="ZM189" s="484">
        <f t="shared" ca="1" si="355"/>
        <v>9.4446117703140112E-2</v>
      </c>
      <c r="ZN189" s="484">
        <f t="shared" ca="1" si="355"/>
        <v>8.9770705925095284E-2</v>
      </c>
      <c r="ZO189" s="484">
        <f t="shared" ca="1" si="355"/>
        <v>-1.2302810954562654E-2</v>
      </c>
      <c r="ZP189" s="484">
        <f t="shared" ca="1" si="392"/>
        <v>2.6000050859821721E-2</v>
      </c>
      <c r="ZQ189" s="484">
        <f t="shared" ca="1" si="392"/>
        <v>-1.1497069191506403E-2</v>
      </c>
      <c r="ZR189" s="484">
        <f t="shared" ca="1" si="392"/>
        <v>-4.5981105838852197E-2</v>
      </c>
      <c r="ZS189" s="484">
        <f t="shared" ca="1" si="392"/>
        <v>0.12554224080130244</v>
      </c>
      <c r="ZT189" s="484">
        <f t="shared" ca="1" si="392"/>
        <v>5.4582123014624152E-2</v>
      </c>
      <c r="ZU189" s="484">
        <f t="shared" ca="1" si="392"/>
        <v>8.5619800528682011E-2</v>
      </c>
      <c r="ZV189" s="484">
        <f t="shared" ca="1" si="392"/>
        <v>4.5270410067628573E-2</v>
      </c>
      <c r="ZW189" s="484">
        <f t="shared" ca="1" si="392"/>
        <v>5.5175234891583769E-3</v>
      </c>
      <c r="ZX189" s="484">
        <f t="shared" ca="1" si="392"/>
        <v>2.7969817598544739E-2</v>
      </c>
      <c r="ZY189" s="484">
        <f t="shared" ca="1" si="392"/>
        <v>0.13772471860952887</v>
      </c>
      <c r="ZZ189" s="484">
        <f t="shared" ca="1" si="392"/>
        <v>8.8902203566076518E-2</v>
      </c>
      <c r="AAA189" s="484">
        <f t="shared" ca="1" si="392"/>
        <v>8.6766122767410581E-2</v>
      </c>
      <c r="AAB189" s="484">
        <f t="shared" ca="1" si="392"/>
        <v>-0.10150745433592355</v>
      </c>
      <c r="AAC189" s="484">
        <f t="shared" ca="1" si="385"/>
        <v>1.2546600107337495E-2</v>
      </c>
      <c r="AAD189" s="484">
        <f t="shared" ca="1" si="383"/>
        <v>0.1113065835753817</v>
      </c>
      <c r="AAE189" s="484">
        <f t="shared" ca="1" si="383"/>
        <v>-4.0219644611828483E-2</v>
      </c>
      <c r="AAF189" s="484">
        <f t="shared" ca="1" si="383"/>
        <v>0.15520859527451789</v>
      </c>
      <c r="AAG189" s="484">
        <f t="shared" ca="1" si="383"/>
        <v>0.24090261069547261</v>
      </c>
      <c r="AAH189" s="484">
        <f t="shared" ca="1" si="383"/>
        <v>0.17701198249563294</v>
      </c>
      <c r="AAI189" s="484">
        <f t="shared" ca="1" si="383"/>
        <v>9.8955202424813982E-2</v>
      </c>
      <c r="AAJ189" s="484">
        <f t="shared" ca="1" si="383"/>
        <v>0.12557839571762494</v>
      </c>
      <c r="AAK189" s="484">
        <f t="shared" ca="1" si="363"/>
        <v>0.20147290331101309</v>
      </c>
      <c r="AAL189" s="484">
        <f t="shared" ca="1" si="364"/>
        <v>0.11518962643426967</v>
      </c>
      <c r="AAM189" s="484">
        <f t="shared" ca="1" si="365"/>
        <v>3.2295609342675426E-2</v>
      </c>
      <c r="AAN189" s="484">
        <f t="shared" ca="1" si="366"/>
        <v>0.1595335659218472</v>
      </c>
      <c r="AAO189" s="484">
        <f t="shared" ca="1" si="367"/>
        <v>1.8805162954418208E-2</v>
      </c>
      <c r="AAP189" s="484">
        <f t="shared" ca="1" si="357"/>
        <v>2.8328516958800835E-2</v>
      </c>
      <c r="AAQ189" s="484">
        <f t="shared" ca="1" si="357"/>
        <v>-0.15117325855892658</v>
      </c>
      <c r="AAR189" s="484">
        <f t="shared" ca="1" si="357"/>
        <v>-3.6651122693945694E-2</v>
      </c>
      <c r="AAS189" s="484">
        <f t="shared" ca="1" si="357"/>
        <v>-3.1171595822786675E-2</v>
      </c>
      <c r="AAT189" s="484">
        <f t="shared" ca="1" si="357"/>
        <v>0.1027465411596778</v>
      </c>
      <c r="AAU189" s="484">
        <f t="shared" ca="1" si="357"/>
        <v>0.12363824729832018</v>
      </c>
      <c r="AAV189" s="484">
        <f t="shared" ca="1" si="357"/>
        <v>2.0354908169117208E-2</v>
      </c>
      <c r="AAW189" s="484">
        <f t="shared" ca="1" si="357"/>
        <v>2.5206724043060142E-2</v>
      </c>
      <c r="AAX189" s="484">
        <f t="shared" ca="1" si="357"/>
        <v>1.7807729702276277E-2</v>
      </c>
      <c r="AAY189" s="484">
        <f t="shared" ca="1" si="357"/>
        <v>0.13484625623176977</v>
      </c>
      <c r="AAZ189" s="484">
        <f t="shared" ca="1" si="357"/>
        <v>0.10083451386486998</v>
      </c>
      <c r="ABA189" s="484">
        <f t="shared" ca="1" si="357"/>
        <v>0.11331661652741069</v>
      </c>
    </row>
    <row r="190" spans="1:729" s="773" customFormat="1" ht="15" customHeight="1" x14ac:dyDescent="0.35">
      <c r="A190" s="498">
        <v>188</v>
      </c>
      <c r="B190" s="628"/>
      <c r="C190" s="606" t="s">
        <v>9126</v>
      </c>
      <c r="D190" s="629">
        <v>826</v>
      </c>
      <c r="E190" s="630" t="s">
        <v>9127</v>
      </c>
      <c r="F190" s="631" t="s">
        <v>1351</v>
      </c>
      <c r="G190" s="632">
        <v>67886.004000000001</v>
      </c>
      <c r="H190" s="504">
        <v>2831800.2684538402</v>
      </c>
      <c r="I190" s="505">
        <v>42370</v>
      </c>
      <c r="J190" s="649" t="s">
        <v>9128</v>
      </c>
      <c r="K190" s="469">
        <v>2</v>
      </c>
      <c r="L190" s="735" t="s">
        <v>9129</v>
      </c>
      <c r="M190" s="817">
        <v>7</v>
      </c>
      <c r="N190" s="818">
        <v>0.93579999999999997</v>
      </c>
      <c r="O190" s="819">
        <v>0.95879999999999999</v>
      </c>
      <c r="P190" s="820">
        <v>0.91949999999999998</v>
      </c>
      <c r="Q190" s="821">
        <v>0.92920000000000003</v>
      </c>
      <c r="R190" s="818">
        <v>0.97619999999999996</v>
      </c>
      <c r="S190" s="822">
        <v>0.89990000000000003</v>
      </c>
      <c r="T190" s="822">
        <v>0.97919999999999996</v>
      </c>
      <c r="U190" s="822">
        <v>1</v>
      </c>
      <c r="V190" s="822">
        <v>0.89759999999999995</v>
      </c>
      <c r="W190" s="515" t="s">
        <v>9130</v>
      </c>
      <c r="X190" s="569" t="s">
        <v>9131</v>
      </c>
      <c r="Y190" s="517">
        <v>5</v>
      </c>
      <c r="Z190" s="517">
        <v>3</v>
      </c>
      <c r="AA190" s="535" t="s">
        <v>9132</v>
      </c>
      <c r="AB190" s="903">
        <v>2017</v>
      </c>
      <c r="AC190" s="369">
        <v>2</v>
      </c>
      <c r="AD190" s="572" t="s">
        <v>9133</v>
      </c>
      <c r="AE190" s="817">
        <v>1</v>
      </c>
      <c r="AF190" s="782" t="s">
        <v>9134</v>
      </c>
      <c r="AG190" s="578" t="s">
        <v>9135</v>
      </c>
      <c r="AH190" s="647">
        <v>2</v>
      </c>
      <c r="AI190" s="647">
        <v>7</v>
      </c>
      <c r="AJ190" s="647">
        <v>2017</v>
      </c>
      <c r="AK190" s="752" t="s">
        <v>9136</v>
      </c>
      <c r="AL190" s="646" t="s">
        <v>1188</v>
      </c>
      <c r="AM190" s="650" t="s">
        <v>1188</v>
      </c>
      <c r="AN190" s="647" t="s">
        <v>1188</v>
      </c>
      <c r="AO190" s="647" t="s">
        <v>1188</v>
      </c>
      <c r="AP190" s="647">
        <v>1</v>
      </c>
      <c r="AQ190" s="647">
        <v>1</v>
      </c>
      <c r="AR190" s="647">
        <v>1</v>
      </c>
      <c r="AS190" s="647">
        <v>1</v>
      </c>
      <c r="AT190" s="647">
        <v>1</v>
      </c>
      <c r="AU190" s="648">
        <v>1</v>
      </c>
      <c r="AV190" s="785" t="s">
        <v>9137</v>
      </c>
      <c r="AW190" s="642" t="s">
        <v>9138</v>
      </c>
      <c r="AX190" s="643">
        <v>2</v>
      </c>
      <c r="AY190" s="709" t="s">
        <v>9139</v>
      </c>
      <c r="AZ190" s="645">
        <v>2</v>
      </c>
      <c r="BA190" s="709" t="s">
        <v>9140</v>
      </c>
      <c r="BB190" s="631" t="s">
        <v>9141</v>
      </c>
      <c r="BC190" s="646" t="s">
        <v>9142</v>
      </c>
      <c r="BD190" s="631" t="s">
        <v>1607</v>
      </c>
      <c r="BE190" s="631" t="s">
        <v>1317</v>
      </c>
      <c r="BF190" s="631">
        <v>3</v>
      </c>
      <c r="BG190" s="631">
        <v>2014</v>
      </c>
      <c r="BH190" s="631" t="s">
        <v>1195</v>
      </c>
      <c r="BI190" s="631">
        <v>1</v>
      </c>
      <c r="BJ190" s="631">
        <v>2</v>
      </c>
      <c r="BK190" s="631" t="s">
        <v>9143</v>
      </c>
      <c r="BL190" s="631" t="s">
        <v>1257</v>
      </c>
      <c r="BM190" s="551" t="s">
        <v>9144</v>
      </c>
      <c r="BN190" s="647">
        <v>1660</v>
      </c>
      <c r="BO190" s="557" t="s">
        <v>9145</v>
      </c>
      <c r="BP190" s="647">
        <v>1998</v>
      </c>
      <c r="BQ190" s="647">
        <v>3</v>
      </c>
      <c r="BR190" s="647">
        <v>4</v>
      </c>
      <c r="BS190" s="647" t="s">
        <v>1188</v>
      </c>
      <c r="BT190" s="647" t="s">
        <v>1188</v>
      </c>
      <c r="BU190" s="647" t="s">
        <v>1188</v>
      </c>
      <c r="BV190" s="648" t="s">
        <v>1188</v>
      </c>
      <c r="BW190" s="649" t="s">
        <v>9146</v>
      </c>
      <c r="BX190" s="650">
        <v>2005</v>
      </c>
      <c r="BY190" s="647" t="s">
        <v>1611</v>
      </c>
      <c r="BZ190" s="651" t="s">
        <v>1612</v>
      </c>
      <c r="CA190" s="647">
        <v>2</v>
      </c>
      <c r="CB190" s="647" t="s">
        <v>1214</v>
      </c>
      <c r="CC190" s="557" t="s">
        <v>9147</v>
      </c>
      <c r="CD190" s="652">
        <v>1999</v>
      </c>
      <c r="CE190" s="647">
        <v>3</v>
      </c>
      <c r="CF190" s="647">
        <v>3</v>
      </c>
      <c r="CG190" s="515" t="s">
        <v>9146</v>
      </c>
      <c r="CH190" s="647">
        <v>2005</v>
      </c>
      <c r="CI190" s="647">
        <v>1952</v>
      </c>
      <c r="CJ190" s="647">
        <v>3</v>
      </c>
      <c r="CK190" s="651" t="s">
        <v>9148</v>
      </c>
      <c r="CL190" s="651" t="s">
        <v>9149</v>
      </c>
      <c r="CM190" s="647">
        <v>2</v>
      </c>
      <c r="CN190" s="647" t="s">
        <v>1214</v>
      </c>
      <c r="CO190" s="557" t="s">
        <v>9150</v>
      </c>
      <c r="CP190" s="647">
        <v>2009</v>
      </c>
      <c r="CQ190" s="647">
        <v>3</v>
      </c>
      <c r="CR190" s="650">
        <v>2</v>
      </c>
      <c r="CS190" s="649" t="s">
        <v>9147</v>
      </c>
      <c r="CT190" s="647">
        <v>2000</v>
      </c>
      <c r="CU190" s="648">
        <v>3</v>
      </c>
      <c r="CV190" s="649" t="s">
        <v>9151</v>
      </c>
      <c r="CW190" s="647" t="s">
        <v>1188</v>
      </c>
      <c r="CX190" s="657">
        <v>1</v>
      </c>
      <c r="CY190" s="656" t="s">
        <v>9152</v>
      </c>
      <c r="CZ190" s="647">
        <v>2002</v>
      </c>
      <c r="DA190" s="657">
        <v>3</v>
      </c>
      <c r="DB190" s="723">
        <v>5357000</v>
      </c>
      <c r="DC190" s="753">
        <v>3</v>
      </c>
      <c r="DD190" s="659" t="s">
        <v>1493</v>
      </c>
      <c r="DE190" s="648">
        <v>2018</v>
      </c>
      <c r="DF190" s="794" t="s">
        <v>755</v>
      </c>
      <c r="DG190" s="754" t="s">
        <v>1213</v>
      </c>
      <c r="DH190" s="663">
        <v>1</v>
      </c>
      <c r="DI190" s="781" t="s">
        <v>1262</v>
      </c>
      <c r="DJ190" s="709" t="s">
        <v>9153</v>
      </c>
      <c r="DK190" s="753" t="s">
        <v>1188</v>
      </c>
      <c r="DL190" s="753">
        <v>3</v>
      </c>
      <c r="DM190" s="657">
        <v>1</v>
      </c>
      <c r="DN190" s="794" t="s">
        <v>1497</v>
      </c>
      <c r="DO190" s="754" t="s">
        <v>756</v>
      </c>
      <c r="DP190" s="663">
        <v>1</v>
      </c>
      <c r="DQ190" s="781" t="s">
        <v>1262</v>
      </c>
      <c r="DR190" s="709" t="s">
        <v>9154</v>
      </c>
      <c r="DS190" s="753" t="s">
        <v>1188</v>
      </c>
      <c r="DT190" s="753">
        <v>3</v>
      </c>
      <c r="DU190" s="657">
        <v>1</v>
      </c>
      <c r="DV190" s="686" t="s">
        <v>9155</v>
      </c>
      <c r="DW190" s="557" t="s">
        <v>9156</v>
      </c>
      <c r="DX190" s="430">
        <v>2009</v>
      </c>
      <c r="DY190" s="430">
        <v>3</v>
      </c>
      <c r="DZ190" s="369">
        <v>2</v>
      </c>
      <c r="EA190" s="861" t="s">
        <v>9157</v>
      </c>
      <c r="EB190" s="506" t="s">
        <v>9158</v>
      </c>
      <c r="EC190" s="647">
        <v>2</v>
      </c>
      <c r="ED190" s="651" t="s">
        <v>1214</v>
      </c>
      <c r="EE190" s="647">
        <v>1997</v>
      </c>
      <c r="EF190" s="647">
        <v>3</v>
      </c>
      <c r="EG190" s="650" t="s">
        <v>1505</v>
      </c>
      <c r="EH190" s="648" t="s">
        <v>1275</v>
      </c>
      <c r="EI190" s="551" t="s">
        <v>9159</v>
      </c>
      <c r="EJ190" s="982" t="s">
        <v>9138</v>
      </c>
      <c r="EK190" s="983" t="s">
        <v>1188</v>
      </c>
      <c r="EL190" s="654" t="s">
        <v>1188</v>
      </c>
      <c r="EM190" s="669" t="s">
        <v>1188</v>
      </c>
      <c r="EN190" s="647" t="s">
        <v>3733</v>
      </c>
      <c r="EO190" s="651" t="s">
        <v>6713</v>
      </c>
      <c r="EP190" s="556">
        <v>1</v>
      </c>
      <c r="EQ190" s="556" t="s">
        <v>1262</v>
      </c>
      <c r="ER190" s="557" t="s">
        <v>9160</v>
      </c>
      <c r="ES190" s="556">
        <v>2011</v>
      </c>
      <c r="ET190" s="556">
        <v>3</v>
      </c>
      <c r="EU190" s="671">
        <v>3</v>
      </c>
      <c r="EV190" s="672"/>
      <c r="EW190" s="673"/>
      <c r="EX190" s="674"/>
      <c r="EY190" s="631" t="s">
        <v>1188</v>
      </c>
      <c r="EZ190" s="631" t="s">
        <v>1188</v>
      </c>
      <c r="FA190" s="675"/>
      <c r="FB190" s="648">
        <v>0</v>
      </c>
      <c r="FC190" s="676"/>
      <c r="FD190" s="647" t="s">
        <v>1012</v>
      </c>
      <c r="FE190" s="648"/>
      <c r="FF190" s="652" t="s">
        <v>1379</v>
      </c>
      <c r="FG190" s="563" t="s">
        <v>1282</v>
      </c>
      <c r="FH190" s="631" t="str">
        <f t="shared" si="266"/>
        <v>A</v>
      </c>
      <c r="FI190" s="677">
        <f t="shared" si="267"/>
        <v>3.7777777777777772</v>
      </c>
      <c r="FJ190" s="678">
        <f t="shared" si="268"/>
        <v>4</v>
      </c>
      <c r="FK190" s="679">
        <f t="shared" si="269"/>
        <v>4</v>
      </c>
      <c r="FL190" s="680">
        <f t="shared" si="270"/>
        <v>3.333333333333333</v>
      </c>
      <c r="FM190" s="681">
        <v>2</v>
      </c>
      <c r="FN190" s="430">
        <v>2017</v>
      </c>
      <c r="FO190" s="686" t="s">
        <v>9161</v>
      </c>
      <c r="FP190" s="557" t="s">
        <v>9162</v>
      </c>
      <c r="FQ190" s="430">
        <v>2</v>
      </c>
      <c r="FR190" s="682" t="s">
        <v>1285</v>
      </c>
      <c r="FS190" s="369">
        <v>2</v>
      </c>
      <c r="FT190" s="430">
        <v>2019</v>
      </c>
      <c r="FU190" s="573" t="s">
        <v>9163</v>
      </c>
      <c r="FV190" s="369">
        <v>2</v>
      </c>
      <c r="FW190" s="430">
        <v>2018</v>
      </c>
      <c r="FX190" s="573" t="s">
        <v>9164</v>
      </c>
      <c r="FY190" s="369">
        <v>2</v>
      </c>
      <c r="FZ190" s="430">
        <v>2017</v>
      </c>
      <c r="GA190" s="686" t="s">
        <v>9165</v>
      </c>
      <c r="GB190" s="573" t="s">
        <v>9166</v>
      </c>
      <c r="GC190" s="369">
        <v>2</v>
      </c>
      <c r="GD190" s="430">
        <v>2019</v>
      </c>
      <c r="GE190" s="686" t="s">
        <v>9167</v>
      </c>
      <c r="GF190" s="573" t="s">
        <v>9168</v>
      </c>
      <c r="GG190" s="369">
        <v>2</v>
      </c>
      <c r="GH190" s="430">
        <v>2020</v>
      </c>
      <c r="GI190" s="686" t="s">
        <v>9169</v>
      </c>
      <c r="GJ190" s="572" t="s">
        <v>9170</v>
      </c>
      <c r="GK190" s="369">
        <v>2</v>
      </c>
      <c r="GL190" s="430">
        <v>2014</v>
      </c>
      <c r="GM190" s="686" t="s">
        <v>9171</v>
      </c>
      <c r="GN190" s="573" t="s">
        <v>9172</v>
      </c>
      <c r="GO190" s="676">
        <v>1</v>
      </c>
      <c r="GP190" s="730" t="s">
        <v>9173</v>
      </c>
      <c r="GQ190" s="647">
        <v>1</v>
      </c>
      <c r="GR190" s="647">
        <v>1</v>
      </c>
      <c r="GS190" s="647">
        <v>1</v>
      </c>
      <c r="GT190" s="648">
        <v>0</v>
      </c>
      <c r="GU190" s="650">
        <v>1</v>
      </c>
      <c r="GV190" s="730" t="s">
        <v>9174</v>
      </c>
      <c r="GW190" s="647">
        <v>1</v>
      </c>
      <c r="GX190" s="648">
        <v>1</v>
      </c>
      <c r="GY190" s="650">
        <v>1</v>
      </c>
      <c r="GZ190" s="573" t="s">
        <v>9175</v>
      </c>
      <c r="HA190" s="583" t="s">
        <v>1459</v>
      </c>
      <c r="HB190" s="584">
        <v>2</v>
      </c>
      <c r="HC190" s="585">
        <v>2</v>
      </c>
      <c r="HD190" s="586" t="s">
        <v>9176</v>
      </c>
      <c r="HE190" s="718" t="s">
        <v>9177</v>
      </c>
      <c r="HF190" s="587">
        <v>1984</v>
      </c>
      <c r="HG190" s="587">
        <v>2000</v>
      </c>
      <c r="HH190" s="588">
        <v>2</v>
      </c>
      <c r="HI190" s="586" t="s">
        <v>9178</v>
      </c>
      <c r="HJ190" s="471" t="s">
        <v>9179</v>
      </c>
      <c r="HK190" s="691">
        <v>1984</v>
      </c>
      <c r="HL190" s="692">
        <v>2</v>
      </c>
      <c r="HM190" s="591" t="s">
        <v>9180</v>
      </c>
      <c r="HN190" s="592">
        <v>2000</v>
      </c>
      <c r="HO190" s="681">
        <v>1</v>
      </c>
      <c r="HP190" s="574">
        <v>1</v>
      </c>
      <c r="HQ190" s="472">
        <f t="shared" si="271"/>
        <v>2</v>
      </c>
      <c r="HR190" s="593">
        <v>1</v>
      </c>
      <c r="HS190" s="574">
        <v>1</v>
      </c>
      <c r="HT190" s="574">
        <v>0.75</v>
      </c>
      <c r="HU190" s="574">
        <v>0</v>
      </c>
      <c r="HV190" s="574">
        <v>1</v>
      </c>
      <c r="HW190" s="574">
        <v>1</v>
      </c>
      <c r="HX190" s="574">
        <v>1</v>
      </c>
      <c r="HY190" s="574">
        <v>1</v>
      </c>
      <c r="HZ190" s="574">
        <v>1</v>
      </c>
      <c r="IA190" s="574">
        <v>1</v>
      </c>
      <c r="IB190" s="574">
        <v>1</v>
      </c>
      <c r="IC190" s="574">
        <v>1</v>
      </c>
      <c r="ID190" s="681">
        <v>1</v>
      </c>
      <c r="IE190" s="369">
        <v>1</v>
      </c>
      <c r="IF190" s="574">
        <v>1</v>
      </c>
      <c r="IG190" s="472">
        <f t="shared" si="272"/>
        <v>2</v>
      </c>
      <c r="IH190" s="609">
        <v>0.7887926116118521</v>
      </c>
      <c r="II190" s="694">
        <v>0.78994487849467532</v>
      </c>
      <c r="IJ190" s="695">
        <v>0.89065637489937211</v>
      </c>
      <c r="IK190" s="696">
        <v>0.66652737001073503</v>
      </c>
      <c r="IL190" s="696">
        <v>0.83090834312706774</v>
      </c>
      <c r="IM190" s="697">
        <v>0.77168742594152662</v>
      </c>
      <c r="IN190" s="599">
        <v>3</v>
      </c>
      <c r="IO190" s="600">
        <v>1</v>
      </c>
      <c r="IP190" s="601">
        <v>1</v>
      </c>
      <c r="IQ190" s="600">
        <v>39</v>
      </c>
      <c r="IR190" s="587">
        <v>55</v>
      </c>
      <c r="IS190" s="601">
        <v>94</v>
      </c>
      <c r="IT190" s="599">
        <v>3</v>
      </c>
      <c r="IU190" s="600">
        <v>22</v>
      </c>
      <c r="IV190" s="587">
        <v>30</v>
      </c>
      <c r="IW190" s="601">
        <v>25</v>
      </c>
      <c r="IX190" s="602">
        <v>77</v>
      </c>
      <c r="IY190" s="681">
        <v>1</v>
      </c>
      <c r="IZ190" s="603" t="s">
        <v>9181</v>
      </c>
      <c r="JA190" s="681">
        <v>2</v>
      </c>
      <c r="JB190" s="603" t="s">
        <v>9182</v>
      </c>
      <c r="JC190" s="681">
        <v>2</v>
      </c>
      <c r="JD190" s="430">
        <v>1</v>
      </c>
      <c r="JE190" s="686" t="s">
        <v>9183</v>
      </c>
      <c r="JF190" s="557" t="s">
        <v>9184</v>
      </c>
      <c r="JG190" s="592">
        <v>2018</v>
      </c>
      <c r="JH190" s="369">
        <v>2</v>
      </c>
      <c r="JI190" s="430">
        <v>3</v>
      </c>
      <c r="JJ190" s="686" t="s">
        <v>9185</v>
      </c>
      <c r="JK190" s="557" t="s">
        <v>9186</v>
      </c>
      <c r="JL190" s="592">
        <v>2017</v>
      </c>
      <c r="JM190" s="369">
        <v>1</v>
      </c>
      <c r="JN190" s="430">
        <v>2</v>
      </c>
      <c r="JO190" s="430">
        <v>1</v>
      </c>
      <c r="JP190" s="686" t="s">
        <v>9187</v>
      </c>
      <c r="JQ190" s="557" t="s">
        <v>9188</v>
      </c>
      <c r="JR190" s="592">
        <v>2015</v>
      </c>
      <c r="JS190" s="369">
        <v>2</v>
      </c>
      <c r="JT190" s="430">
        <v>1</v>
      </c>
      <c r="JU190" s="686" t="s">
        <v>9189</v>
      </c>
      <c r="JV190" s="557" t="s">
        <v>9190</v>
      </c>
      <c r="JW190" s="592">
        <v>2017</v>
      </c>
      <c r="JX190" s="606">
        <v>2</v>
      </c>
      <c r="JY190" s="986" t="s">
        <v>9191</v>
      </c>
      <c r="JZ190" s="606">
        <v>2017</v>
      </c>
      <c r="KA190" s="606">
        <f t="shared" si="273"/>
        <v>6</v>
      </c>
      <c r="KB190" s="606">
        <v>4</v>
      </c>
      <c r="KC190" s="606">
        <v>1</v>
      </c>
      <c r="KD190" s="606">
        <v>1</v>
      </c>
      <c r="KE190" s="606"/>
      <c r="KF190" s="606">
        <f t="shared" si="274"/>
        <v>4</v>
      </c>
      <c r="KG190" s="606">
        <v>2</v>
      </c>
      <c r="KH190" s="606"/>
      <c r="KI190" s="606">
        <v>2</v>
      </c>
      <c r="KJ190" s="606"/>
      <c r="KK190" s="606">
        <v>0</v>
      </c>
      <c r="KL190" s="606">
        <v>0</v>
      </c>
      <c r="KM190" s="608">
        <f t="shared" si="345"/>
        <v>0.78718171119689939</v>
      </c>
      <c r="KN190" s="609">
        <v>1.4359085559844971</v>
      </c>
      <c r="KO190" s="609">
        <v>90.384613037109375</v>
      </c>
      <c r="KP190" s="610">
        <v>7</v>
      </c>
      <c r="KQ190" s="608">
        <f t="shared" si="346"/>
        <v>0.85496246814727783</v>
      </c>
      <c r="KR190" s="609">
        <v>1.7748123407363892</v>
      </c>
      <c r="KS190" s="609">
        <v>93.75</v>
      </c>
      <c r="KT190" s="610">
        <v>9</v>
      </c>
      <c r="KU190" s="610">
        <v>77</v>
      </c>
      <c r="KV190" s="606" t="s">
        <v>5586</v>
      </c>
      <c r="KW190" s="606" t="s">
        <v>9126</v>
      </c>
      <c r="KX190" s="700" t="str">
        <f t="shared" ca="1" si="275"/>
        <v>A</v>
      </c>
      <c r="KY190" s="701">
        <f t="shared" ca="1" si="276"/>
        <v>0.91758500654360098</v>
      </c>
      <c r="KZ190" s="702">
        <f t="shared" ca="1" si="377"/>
        <v>0.87667058823529409</v>
      </c>
      <c r="LA190" s="703">
        <f t="shared" ca="1" si="378"/>
        <v>0.89299047619047622</v>
      </c>
      <c r="LB190" s="703">
        <f t="shared" ca="1" si="379"/>
        <v>0.97321666666666662</v>
      </c>
      <c r="LC190" s="704">
        <f t="shared" ca="1" si="380"/>
        <v>0.9274622950819672</v>
      </c>
      <c r="LD190" s="696" cm="1">
        <f t="array" aca="1" ref="LD190" ca="1">INDIRECT(LD$203&amp;ROW())*LD$205</f>
        <v>8</v>
      </c>
      <c r="LE190" s="696" cm="1">
        <f t="array" aca="1" ref="LE190" ca="1">INDIRECT(LE$203&amp;ROW())*LE$205</f>
        <v>8</v>
      </c>
      <c r="LF190" s="696" cm="1">
        <f t="array" aca="1" ref="LF190" ca="1">INDIRECT(LF$203&amp;ROW())*LF$205</f>
        <v>8</v>
      </c>
      <c r="LG190" s="696" cm="1">
        <f t="array" aca="1" ref="LG190" ca="1">INDIRECT(LG$203&amp;ROW())*LG$205</f>
        <v>3</v>
      </c>
      <c r="LH190" s="696" cm="1">
        <f t="array" aca="1" ref="LH190" ca="1">INDIRECT(LH$203&amp;ROW())*LH$205</f>
        <v>3</v>
      </c>
      <c r="LI190" s="696" cm="1">
        <f t="array" aca="1" ref="LI190" ca="1">INDIRECT(LI$203&amp;ROW())*LI$205</f>
        <v>3</v>
      </c>
      <c r="LJ190" s="696" cm="1">
        <f t="array" aca="1" ref="LJ190" ca="1">INDIRECT(LJ$203&amp;ROW())*LJ$205</f>
        <v>3</v>
      </c>
      <c r="LK190" s="696" cm="1">
        <f t="array" aca="1" ref="LK190" ca="1">INDIRECT(LK$203&amp;ROW())*LK$205</f>
        <v>3</v>
      </c>
      <c r="LL190" s="696" cm="1">
        <f t="array" aca="1" ref="LL190" ca="1">INDIRECT(LL$203&amp;ROW())*LL$205</f>
        <v>3</v>
      </c>
      <c r="LM190" s="696" cm="1">
        <f t="array" aca="1" ref="LM190" ca="1">INDIRECT(LM$203&amp;ROW())*LM$205</f>
        <v>6</v>
      </c>
      <c r="LN190" s="696" cm="1">
        <f t="array" aca="1" ref="LN190" ca="1">INDIRECT(LN$203&amp;ROW())*LN$205</f>
        <v>3</v>
      </c>
      <c r="LO190" s="696" cm="1">
        <f t="array" aca="1" ref="LO190" ca="1">INDIRECT(LO$203&amp;ROW())*LO$205</f>
        <v>6</v>
      </c>
      <c r="LP190" s="696" cm="1">
        <f t="array" aca="1" ref="LP190" ca="1">INDIRECT(LP$203&amp;ROW())*LP$205</f>
        <v>4</v>
      </c>
      <c r="LQ190" s="696" cm="1">
        <f t="array" aca="1" ref="LQ190" ca="1">IF(INDIRECT(LQ$203&amp;ROW())="-",0,INDIRECT(LQ$203&amp;ROW())*LQ$205)</f>
        <v>5.5169999999999995</v>
      </c>
      <c r="LR190" s="696" cm="1">
        <f t="array" aca="1" ref="LR190" ca="1">INDIRECT(LR$203&amp;ROW())*LR$205</f>
        <v>8</v>
      </c>
      <c r="LS190" s="696" cm="1">
        <f t="array" aca="1" ref="LS190" ca="1">IF(INDIRECT(LS$203&amp;ROW())="-",0,INDIRECT(LS$203&amp;ROW())*LS$205)</f>
        <v>5.7527999999999997</v>
      </c>
      <c r="LT190" s="696" cm="1">
        <f t="array" aca="1" ref="LT190" ca="1">INDIRECT(LT$203&amp;ROW())*LT$205</f>
        <v>4</v>
      </c>
      <c r="LU190" s="696" cm="1">
        <f t="array" aca="1" ref="LU190" ca="1">INDIRECT(LU$203&amp;ROW())*LU$205</f>
        <v>3</v>
      </c>
      <c r="LV190" s="696" cm="1">
        <f t="array" aca="1" ref="LV190" ca="1">INDIRECT(LV$203&amp;ROW())*LV$205</f>
        <v>3</v>
      </c>
      <c r="LW190" s="696" cm="1">
        <f t="array" aca="1" ref="LW190" ca="1">INDIRECT(LW$203&amp;ROW())*LW$205</f>
        <v>1</v>
      </c>
      <c r="LX190" s="696" cm="1">
        <f t="array" aca="1" ref="LX190" ca="1">INDIRECT(LX$203&amp;ROW())*LX$205</f>
        <v>2</v>
      </c>
      <c r="LY190" s="696" cm="1">
        <f t="array" aca="1" ref="LY190" ca="1">IF(INDIRECT(LY$203&amp;ROW())="-",0,INDIRECT(LY$203&amp;ROW())*LY$205)</f>
        <v>5.8571999999999997</v>
      </c>
      <c r="LZ190" s="696" cm="1">
        <f t="array" aca="1" ref="LZ190" ca="1">INDIRECT(LZ$203&amp;ROW())*LZ$205</f>
        <v>2</v>
      </c>
      <c r="MA190" s="696" cm="1">
        <f t="array" aca="1" ref="MA190" ca="1">INDIRECT(MA$203&amp;ROW())*MA$205</f>
        <v>4</v>
      </c>
      <c r="MB190" s="696" cm="1">
        <f t="array" aca="1" ref="MB190" ca="1">INDIRECT(MB$203&amp;ROW())*MB$205</f>
        <v>4</v>
      </c>
      <c r="MC190" s="696" cm="1">
        <f t="array" aca="1" ref="MC190" ca="1">IF($MB190=0,0,INDIRECT(MC$203&amp;ROW())*MC$205)</f>
        <v>0.5</v>
      </c>
      <c r="MD190" s="696" cm="1">
        <f t="array" aca="1" ref="MD190" ca="1">IF($MB190=0,0,INDIRECT(MD$203&amp;ROW())*MD$205)</f>
        <v>0.5</v>
      </c>
      <c r="ME190" s="696" cm="1">
        <f t="array" aca="1" ref="ME190" ca="1">IF($MB190=0,0,INDIRECT(ME$203&amp;ROW())*ME$205)</f>
        <v>0.5</v>
      </c>
      <c r="MF190" s="696" cm="1">
        <f t="array" aca="1" ref="MF190" ca="1">IF($MB190=0,0,INDIRECT(MF$203&amp;ROW())*MF$205)</f>
        <v>0</v>
      </c>
      <c r="MG190" s="696" cm="1">
        <f t="array" aca="1" ref="MG190" ca="1">INDIRECT(MG$203&amp;ROW())*MG$205</f>
        <v>4</v>
      </c>
      <c r="MH190" s="696" cm="1">
        <f t="array" aca="1" ref="MH190" ca="1">IF($MG190=0,0,INDIRECT(MH$203&amp;ROW())*MH$205)</f>
        <v>0.5</v>
      </c>
      <c r="MI190" s="696" cm="1">
        <f t="array" aca="1" ref="MI190" ca="1">IF($MG190=0,0,INDIRECT(MI$203&amp;ROW())*MI$205)</f>
        <v>0.5</v>
      </c>
      <c r="MJ190" s="696" cm="1">
        <f t="array" aca="1" ref="MJ190" ca="1">INDIRECT(MJ$203&amp;ROW())*MJ$205</f>
        <v>1</v>
      </c>
      <c r="MK190" s="696" cm="1">
        <f t="array" aca="1" ref="MK190" ca="1">INDIRECT(MK$203&amp;ROW())*MK$205</f>
        <v>4</v>
      </c>
      <c r="ML190" s="696" cm="1">
        <f t="array" aca="1" ref="ML190" ca="1">INDIRECT(ML$203&amp;ROW())*ML$205</f>
        <v>6</v>
      </c>
      <c r="MM190" s="696" cm="1">
        <f t="array" aca="1" ref="MM190" ca="1">INDIRECT(MM$203&amp;ROW())*MM$205</f>
        <v>6</v>
      </c>
      <c r="MN190" s="696" cm="1">
        <f t="array" aca="1" ref="MN190" ca="1">INDIRECT(MN$203&amp;ROW())*MN$205</f>
        <v>8</v>
      </c>
      <c r="MO190" s="696" cm="1">
        <f t="array" aca="1" ref="MO190" ca="1">INDIRECT(MO$203&amp;ROW())*MO$205</f>
        <v>2</v>
      </c>
      <c r="MP190" s="696" cm="1">
        <f t="array" aca="1" ref="MP190" ca="1">INDIRECT(MP$203&amp;ROW())*MP$205</f>
        <v>2</v>
      </c>
      <c r="MQ190" s="696" cm="1">
        <f t="array" aca="1" ref="MQ190" ca="1">INDIRECT(MQ$203&amp;ROW())*MQ$205</f>
        <v>2</v>
      </c>
      <c r="MR190" s="696" cm="1">
        <f t="array" aca="1" ref="MR190" ca="1">INDIRECT(MR$203&amp;ROW())*MR$205</f>
        <v>0</v>
      </c>
      <c r="MS190" s="696" cm="1">
        <f t="array" aca="1" ref="MS190" ca="1">INDIRECT(MS$203&amp;ROW())*MS$205</f>
        <v>0</v>
      </c>
      <c r="MT190" s="696" cm="1">
        <f t="array" aca="1" ref="MT190" ca="1">INDIRECT(MT$203&amp;ROW())*MT$205</f>
        <v>3</v>
      </c>
      <c r="MU190" s="696" cm="1">
        <f t="array" aca="1" ref="MU190" ca="1">INDIRECT(MU$203&amp;ROW())*MU$205</f>
        <v>2</v>
      </c>
      <c r="MV190" s="696" cm="1">
        <f t="array" aca="1" ref="MV190" ca="1">IF(INDIRECT(MV$203&amp;ROW())="-",0,INDIRECT(MV$203&amp;ROW())*MV$205)</f>
        <v>5.5752000000000006</v>
      </c>
      <c r="MW190" s="696" cm="1">
        <f t="array" aca="1" ref="MW190" ca="1">INDIRECT(MW$203&amp;ROW())*MW$205</f>
        <v>4</v>
      </c>
      <c r="MX190" s="696" cm="1">
        <f t="array" aca="1" ref="MX190" ca="1">INDIRECT(MX$203&amp;ROW())*MX$205</f>
        <v>4</v>
      </c>
      <c r="MY190" s="696" cm="1">
        <f t="array" aca="1" ref="MY190" ca="1">INDIRECT(MY$203&amp;ROW())*MY$205</f>
        <v>8</v>
      </c>
      <c r="NA190" s="701">
        <f t="shared" si="277"/>
        <v>0.92486585365853657</v>
      </c>
      <c r="NB190" s="617">
        <f t="shared" si="278"/>
        <v>0.85419999999999996</v>
      </c>
      <c r="NC190" s="695">
        <f t="shared" si="279"/>
        <v>0.92124615384615383</v>
      </c>
      <c r="ND190" s="697">
        <f t="shared" si="280"/>
        <v>0.92330370370370374</v>
      </c>
      <c r="NE190" s="694">
        <f t="shared" si="281"/>
        <v>0.90590392780209861</v>
      </c>
      <c r="NF190" s="682" t="str">
        <f t="shared" si="282"/>
        <v>A</v>
      </c>
      <c r="NH190" s="606" t="s">
        <v>9126</v>
      </c>
      <c r="NI190" s="563" t="str">
        <f t="shared" si="381"/>
        <v>A</v>
      </c>
      <c r="NJ190" s="563" t="str">
        <f t="shared" si="283"/>
        <v>A</v>
      </c>
      <c r="NK190" s="563" t="str">
        <f t="shared" ca="1" si="284"/>
        <v>A</v>
      </c>
      <c r="NL190" s="563" t="str">
        <f t="shared" ca="1" si="285"/>
        <v>A</v>
      </c>
      <c r="NM190" s="563" t="str">
        <f t="shared" ca="1" si="286"/>
        <v>A</v>
      </c>
      <c r="NN190" s="563" t="str">
        <f t="shared" ca="1" si="306"/>
        <v>A</v>
      </c>
      <c r="NO190" s="563" t="str">
        <f t="shared" ca="1" si="307"/>
        <v>A</v>
      </c>
      <c r="NP190" s="606" t="str">
        <f t="shared" si="287"/>
        <v>Yes</v>
      </c>
      <c r="NQ190" s="682" t="str">
        <f t="shared" si="288"/>
        <v>Yes</v>
      </c>
      <c r="NR190" s="682" t="e">
        <f>IF(OR(AND(NI190="A",OR(NJ190="C",NJ190="D")),AND(NI190="A",OR(#REF!="C",#REF!="D")),AND(NI190="B",OR(NJ190="D",#REF!="D")),AND(OR(NI190="C",NI190="D"),OR(NJ190="A",NJ190="B")),AND(OR(NI190="C",NI190="D"),OR(#REF!="A",#REF!="B")),AND(OR(NJ190="A",#REF!="A",NJ190="B",#REF!="B"),OR(NP190="-",NQ190="-")),AND(OR(NJ190="C",#REF!="C",NJ190="D",#REF!="D"),NP190="Yes")),"Yes","-")</f>
        <v>#REF!</v>
      </c>
      <c r="NS190" s="985"/>
      <c r="NT190" s="619">
        <f t="shared" si="289"/>
        <v>0.93579999999999997</v>
      </c>
      <c r="NU190" s="619">
        <f t="shared" si="290"/>
        <v>0.90590392780209861</v>
      </c>
      <c r="NV190" s="619">
        <f t="shared" ca="1" si="291"/>
        <v>0.91758500654360098</v>
      </c>
      <c r="NW190" s="619">
        <f t="shared" ca="1" si="308"/>
        <v>0.88368326546755327</v>
      </c>
      <c r="NX190" s="619">
        <f t="shared" ca="1" si="309"/>
        <v>0.85434133485796881</v>
      </c>
      <c r="NY190" s="620">
        <f t="shared" ca="1" si="310"/>
        <v>0.91988606347418023</v>
      </c>
      <c r="NZ190" s="620">
        <f t="shared" ca="1" si="311"/>
        <v>0.81076563144359814</v>
      </c>
      <c r="OA190" s="705">
        <v>0.73599999999999999</v>
      </c>
      <c r="OB190" s="706">
        <v>2</v>
      </c>
      <c r="OC190" s="494"/>
      <c r="OE190" s="606" t="s">
        <v>9126</v>
      </c>
      <c r="OF190" s="700" t="str">
        <f t="shared" ca="1" si="292"/>
        <v>A</v>
      </c>
      <c r="OG190" s="701">
        <f t="shared" ca="1" si="312"/>
        <v>0.88368326546755327</v>
      </c>
      <c r="OH190" s="705">
        <f t="shared" ca="1" si="368"/>
        <v>0.90944768546637744</v>
      </c>
      <c r="OI190" s="696">
        <f t="shared" ca="1" si="369"/>
        <v>0.86531532446675052</v>
      </c>
      <c r="OJ190" s="696">
        <f t="shared" ca="1" si="295"/>
        <v>0.79143794266651735</v>
      </c>
      <c r="OK190" s="697">
        <f t="shared" ca="1" si="296"/>
        <v>0.96853210927056765</v>
      </c>
      <c r="OL190" s="696" cm="1">
        <f t="array" aca="1" ref="OL190" ca="1">INDIRECT(OL$203&amp;ROW())*OL$205</f>
        <v>1.4956</v>
      </c>
      <c r="OM190" s="696" cm="1">
        <f t="array" aca="1" ref="OM190" ca="1">INDIRECT(OM$203&amp;ROW())*OM$205</f>
        <v>1.2061999999999999</v>
      </c>
      <c r="ON190" s="696" cm="1">
        <f t="array" aca="1" ref="ON190" ca="1">INDIRECT(ON$203&amp;ROW())*ON$205</f>
        <v>1.4561999999999999</v>
      </c>
      <c r="OO190" s="696" cm="1">
        <f t="array" aca="1" ref="OO190" ca="1">INDIRECT(OO$203&amp;ROW())*OO$205</f>
        <v>1.0790999999999999</v>
      </c>
      <c r="OP190" s="696" cm="1">
        <f t="array" aca="1" ref="OP190" ca="1">INDIRECT(OP$203&amp;ROW())*OP$205</f>
        <v>1.5831</v>
      </c>
      <c r="OQ190" s="696" cm="1">
        <f t="array" aca="1" ref="OQ190" ca="1">INDIRECT(OQ$203&amp;ROW())*OQ$205</f>
        <v>1.5849</v>
      </c>
      <c r="OR190" s="696" cm="1">
        <f t="array" aca="1" ref="OR190" ca="1">INDIRECT(OR$203&amp;ROW())*OR$205</f>
        <v>1.4141999999999999</v>
      </c>
      <c r="OS190" s="696" cm="1">
        <f t="array" aca="1" ref="OS190" ca="1">INDIRECT(OS$203&amp;ROW())*OS$205</f>
        <v>1.5387</v>
      </c>
      <c r="OT190" s="696" cm="1">
        <f t="array" aca="1" ref="OT190" ca="1">INDIRECT(OT$203&amp;ROW())*OT$205</f>
        <v>1.4727000000000001</v>
      </c>
      <c r="OU190" s="696" cm="1">
        <f t="array" aca="1" ref="OU190" ca="1">INDIRECT(OU$203&amp;ROW())*OU$205</f>
        <v>1.9304999999999999</v>
      </c>
      <c r="OV190" s="696" cm="1">
        <f t="array" aca="1" ref="OV190" ca="1">INDIRECT(OV$203&amp;ROW())*OV$205</f>
        <v>1.2161999999999999</v>
      </c>
      <c r="OW190" s="696" cm="1">
        <f t="array" aca="1" ref="OW190" ca="1">INDIRECT(OW$203&amp;ROW())*OW$205</f>
        <v>1.5144000000000002</v>
      </c>
      <c r="OX190" s="696" cm="1">
        <f t="array" aca="1" ref="OX190" ca="1">INDIRECT(OX$203&amp;ROW())*OX$205</f>
        <v>1.3977999999999999</v>
      </c>
      <c r="OY190" s="696" cm="1">
        <f t="array" aca="1" ref="OY190" ca="1">IF(INDIRECT(OY$203&amp;ROW())="-",0,INDIRECT(OY$203&amp;ROW())*OY$205)</f>
        <v>0.65256914999999993</v>
      </c>
      <c r="OZ190" s="696" cm="1">
        <f t="array" aca="1" ref="OZ190" ca="1">INDIRECT(OZ$203&amp;ROW())*OZ$205</f>
        <v>1.4206000000000001</v>
      </c>
      <c r="PA190" s="696" cm="1">
        <f t="array" aca="1" ref="PA190" ca="1">IF(INDIRECT(PA$203&amp;ROW())="-",0,INDIRECT(PA$203&amp;ROW())*PA$205)</f>
        <v>0.84700391999999991</v>
      </c>
      <c r="PB190" s="705" cm="1">
        <f t="array" aca="1" ref="PB190" ca="1">INDIRECT(PB$203&amp;ROW())*PB$205</f>
        <v>1.5084</v>
      </c>
      <c r="PC190" s="696" cm="1">
        <f t="array" aca="1" ref="PC190" ca="1">INDIRECT(PC$203&amp;ROW())*PC$205</f>
        <v>2.0918999999999999</v>
      </c>
      <c r="PD190" s="696" cm="1">
        <f t="array" aca="1" ref="PD190" ca="1">INDIRECT(PD$203&amp;ROW())*PD$205</f>
        <v>2.2025999999999999</v>
      </c>
      <c r="PE190" s="696" cm="1">
        <f t="array" aca="1" ref="PE190" ca="1">INDIRECT(PE$203&amp;ROW())*PE$205</f>
        <v>0.64</v>
      </c>
      <c r="PF190" s="696" cm="1">
        <f t="array" aca="1" ref="PF190" ca="1">INDIRECT(PF$203&amp;ROW())*PF$205</f>
        <v>1.3308</v>
      </c>
      <c r="PG190" s="696" cm="1">
        <f t="array" aca="1" ref="PG190" ca="1">IF(INDIRECT(PG$203&amp;ROW())="-",0,INDIRECT(PG$203&amp;ROW())*PG$205)</f>
        <v>0.85417499999999991</v>
      </c>
      <c r="PH190" s="696" cm="1">
        <f t="array" aca="1" ref="PH190" ca="1">INDIRECT(PH$203&amp;ROW())*PH$205</f>
        <v>0.61699999999999999</v>
      </c>
      <c r="PI190" s="696" cm="1">
        <f t="array" aca="1" ref="PI190" ca="1">INDIRECT(PI$203&amp;ROW())*PI$205</f>
        <v>1.2145999999999999</v>
      </c>
      <c r="PJ190" s="696" cm="1">
        <f t="array" aca="1" ref="PJ190" ca="1">INDIRECT(PJ$203&amp;ROW())*PJ$205</f>
        <v>0.75980000000000003</v>
      </c>
      <c r="PK190" s="696" cm="1">
        <f t="array" aca="1" ref="PK190" ca="1">IF($PJ190=0,0,INDIRECT(PK$203&amp;ROW())*PK$205)</f>
        <v>0.52759999999999996</v>
      </c>
      <c r="PL190" s="696" cm="1">
        <f t="array" aca="1" ref="PL190" ca="1">IF($MPE190=0,0,INDIRECT(PL$203&amp;ROW())*PL$205)</f>
        <v>0</v>
      </c>
      <c r="PM190" s="696" cm="1">
        <f t="array" aca="1" ref="PM190" ca="1">IF($MPE190=0,0,INDIRECT(PM$203&amp;ROW())*PM$205)</f>
        <v>0</v>
      </c>
      <c r="PN190" s="696" cm="1">
        <f t="array" aca="1" ref="PN190" ca="1">IF($PJ190=0,0,INDIRECT(PN$203&amp;ROW())*PN$205)</f>
        <v>0</v>
      </c>
      <c r="PO190" s="696" cm="1">
        <f t="array" aca="1" ref="PO190" ca="1">INDIRECT(PO$203&amp;ROW())*PO$205</f>
        <v>0.73140000000000005</v>
      </c>
      <c r="PP190" s="696" cm="1">
        <f t="array" aca="1" ref="PP190" ca="1">IF($PO190=0,0,INDIRECT(PP$203&amp;ROW())*PP$205)</f>
        <v>0.68189999999999995</v>
      </c>
      <c r="PQ190" s="696" cm="1">
        <f t="array" aca="1" ref="PQ190" ca="1">IF($PO190=0,0,INDIRECT(PQ$203&amp;ROW())*PQ$205)</f>
        <v>0.52549999999999997</v>
      </c>
      <c r="PR190" s="696" cm="1">
        <f t="array" aca="1" ref="PR190" ca="1">INDIRECT(PR$203&amp;ROW())*PR$205</f>
        <v>0.44619999999999999</v>
      </c>
      <c r="PS190" s="696" cm="1">
        <f t="array" aca="1" ref="PS190" ca="1">INDIRECT(PS$203&amp;ROW())*PS$205</f>
        <v>0.7389</v>
      </c>
      <c r="PT190" s="696" cm="1">
        <f t="array" aca="1" ref="PT190" ca="1">INDIRECT(PT$203&amp;ROW())*PT$205</f>
        <v>1.4406000000000001</v>
      </c>
      <c r="PU190" s="696" cm="1">
        <f t="array" aca="1" ref="PU190" ca="1">INDIRECT(PU$203&amp;ROW())*PU$205</f>
        <v>1.7696999999999998</v>
      </c>
      <c r="PV190" s="696" cm="1">
        <f t="array" aca="1" ref="PV190" ca="1">INDIRECT(PV$203&amp;ROW())*PV$205</f>
        <v>1.3932</v>
      </c>
      <c r="PW190" s="696" cm="1">
        <f t="array" aca="1" ref="PW190" ca="1">INDIRECT(PW$203&amp;ROW())*PW$205</f>
        <v>1.0658000000000001</v>
      </c>
      <c r="PX190" s="696" cm="1">
        <f t="array" aca="1" ref="PX190" ca="1">INDIRECT(PX$203&amp;ROW())*PX$205</f>
        <v>1.1714</v>
      </c>
      <c r="PY190" s="696" cm="1">
        <f t="array" aca="1" ref="PY190" ca="1">INDIRECT(PY$203&amp;ROW())*PY$205</f>
        <v>1.1866000000000001</v>
      </c>
      <c r="PZ190" s="696" cm="1">
        <f t="array" aca="1" ref="PZ190" ca="1">INDIRECT(PZ$203&amp;ROW())*PZ$205</f>
        <v>0</v>
      </c>
      <c r="QA190" s="696" cm="1">
        <f t="array" aca="1" ref="QA190" ca="1">INDIRECT(QA$203&amp;ROW())*QA$205</f>
        <v>0</v>
      </c>
      <c r="QB190" s="696" cm="1">
        <f t="array" aca="1" ref="QB190" ca="1">INDIRECT(QB$203&amp;ROW())*QB$205</f>
        <v>2.3948999999999998</v>
      </c>
      <c r="QC190" s="696" cm="1">
        <f t="array" aca="1" ref="QC190" ca="1">INDIRECT(QC$203&amp;ROW())*QC$205</f>
        <v>1.4259999999999999</v>
      </c>
      <c r="QD190" s="696" cm="1">
        <f t="array" aca="1" ref="QD190" ca="1">IF(INDIRECT(QD$203&amp;ROW())="-",0,INDIRECT(QD$203&amp;ROW())*QD$205)</f>
        <v>0.57062172</v>
      </c>
      <c r="QE190" s="696" cm="1">
        <f t="array" aca="1" ref="QE190" ca="1">INDIRECT(QE$203&amp;ROW())*QE$205</f>
        <v>1.0656000000000001</v>
      </c>
      <c r="QF190" s="696" cm="1">
        <f t="array" aca="1" ref="QF190" ca="1">INDIRECT(QF$203&amp;ROW())*QF$205</f>
        <v>0.72440000000000004</v>
      </c>
      <c r="QG190" s="696" cm="1">
        <f t="array" aca="1" ref="QG190" ca="1">INDIRECT(QG$203&amp;ROW())*QG$205</f>
        <v>1.4996</v>
      </c>
      <c r="QI190" s="606" t="s">
        <v>9126</v>
      </c>
      <c r="QJ190" s="700" t="str">
        <f t="shared" ca="1" si="297"/>
        <v>A</v>
      </c>
      <c r="QK190" s="701">
        <f t="shared" ca="1" si="313"/>
        <v>0.85434133485796881</v>
      </c>
      <c r="QL190" s="705">
        <f t="shared" ca="1" si="370"/>
        <v>0.93090740236078307</v>
      </c>
      <c r="QM190" s="696">
        <f t="shared" ca="1" si="371"/>
        <v>0.83986139347389954</v>
      </c>
      <c r="QN190" s="696">
        <f t="shared" ca="1" si="300"/>
        <v>0.91046903423635983</v>
      </c>
      <c r="QO190" s="697">
        <f t="shared" ca="1" si="301"/>
        <v>0.73612750936083282</v>
      </c>
      <c r="QP190" s="696" cm="1">
        <f t="array" aca="1" ref="QP190" ca="1">INDIRECT(QP$203&amp;ROW())*QP$205</f>
        <v>6.6903293490763766E-2</v>
      </c>
      <c r="QQ190" s="696" cm="1">
        <f t="array" aca="1" ref="QQ190" ca="1">INDIRECT(QQ$203&amp;ROW())*QQ$205</f>
        <v>0.25503926590378434</v>
      </c>
      <c r="QR190" s="696" cm="1">
        <f t="array" aca="1" ref="QR190" ca="1">INDIRECT(QR$203&amp;ROW())*QR$205</f>
        <v>0.15089809664795908</v>
      </c>
      <c r="QS190" s="696" cm="1">
        <f t="array" aca="1" ref="QS190" ca="1">INDIRECT(QS$203&amp;ROW())*QS$205</f>
        <v>0.22471360933801068</v>
      </c>
      <c r="QT190" s="696" cm="1">
        <f t="array" aca="1" ref="QT190" ca="1">INDIRECT(QT$203&amp;ROW())*QT$205</f>
        <v>0.26232814414996541</v>
      </c>
      <c r="QU190" s="696" cm="1">
        <f t="array" aca="1" ref="QU190" ca="1">INDIRECT(QU$203&amp;ROW())*QU$205</f>
        <v>0.53329206883563263</v>
      </c>
      <c r="QV190" s="696" cm="1">
        <f t="array" aca="1" ref="QV190" ca="1">INDIRECT(QV$203&amp;ROW())*QV$205</f>
        <v>0.24117831443907087</v>
      </c>
      <c r="QW190" s="696" cm="1">
        <f t="array" aca="1" ref="QW190" ca="1">INDIRECT(QW$203&amp;ROW())*QW$205</f>
        <v>0.53099416374332975</v>
      </c>
      <c r="QX190" s="696" cm="1">
        <f t="array" aca="1" ref="QX190" ca="1">INDIRECT(QX$203&amp;ROW())*QX$205</f>
        <v>0.60640894423913805</v>
      </c>
      <c r="QY190" s="696" cm="1">
        <f t="array" aca="1" ref="QY190" ca="1">INDIRECT(QY$203&amp;ROW())*QY$205</f>
        <v>0.13540247513535897</v>
      </c>
      <c r="QZ190" s="696" cm="1">
        <f t="array" aca="1" ref="QZ190" ca="1">INDIRECT(QZ$203&amp;ROW())*QZ$205</f>
        <v>0.27613248380770827</v>
      </c>
      <c r="RA190" s="696" cm="1">
        <f t="array" aca="1" ref="RA190" ca="1">INDIRECT(RA$203&amp;ROW())*RA$205</f>
        <v>5.1272116233970627E-2</v>
      </c>
      <c r="RB190" s="696" cm="1">
        <f t="array" aca="1" ref="RB190" ca="1">INDIRECT(RB$203&amp;ROW())*RB$205</f>
        <v>0.11461142513892485</v>
      </c>
      <c r="RC190" s="696" cm="1">
        <f t="array" aca="1" ref="RC190" ca="1">IF(INDIRECT(RC$203&amp;ROW())="-",0,INDIRECT(RC$203&amp;ROW())*RC$205)</f>
        <v>7.7153971657065959E-2</v>
      </c>
      <c r="RD190" s="696" cm="1">
        <f t="array" aca="1" ref="RD190" ca="1">INDIRECT(RD$203&amp;ROW())*RD$205</f>
        <v>7.1442097940886296E-2</v>
      </c>
      <c r="RE190" s="696" cm="1">
        <f t="array" aca="1" ref="RE190" ca="1">IF(INDIRECT(RE$203&amp;ROW())="-",0,INDIRECT(RE$203&amp;ROW())*RE$205)</f>
        <v>6.0681531294982008E-2</v>
      </c>
      <c r="RF190" s="705" cm="1">
        <f t="array" aca="1" ref="RF190" ca="1">INDIRECT(RF$203&amp;ROW())*RF$205</f>
        <v>0.10613798880649605</v>
      </c>
      <c r="RG190" s="696" cm="1">
        <f t="array" aca="1" ref="RG190" ca="1">INDIRECT(RG$203&amp;ROW())*RG$205</f>
        <v>0.41475700362540607</v>
      </c>
      <c r="RH190" s="696" cm="1">
        <f t="array" aca="1" ref="RH190" ca="1">INDIRECT(RH$203&amp;ROW())*RH$205</f>
        <v>8.7581521170816884E-2</v>
      </c>
      <c r="RI190" s="696" cm="1">
        <f t="array" aca="1" ref="RI190" ca="1">INDIRECT(RI$203&amp;ROW())*RI$205</f>
        <v>0.10769689125031101</v>
      </c>
      <c r="RJ190" s="696" cm="1">
        <f t="array" aca="1" ref="RJ190" ca="1">INDIRECT(RJ$203&amp;ROW())*RJ$205</f>
        <v>0.12226723336432462</v>
      </c>
      <c r="RK190" s="696" cm="1">
        <f t="array" aca="1" ref="RK190" ca="1">IF(INDIRECT(RK$203&amp;ROW())="-",0,INDIRECT(RK$203&amp;ROW())*RK$205)</f>
        <v>5.8983564817525876E-2</v>
      </c>
      <c r="RL190" s="696" cm="1">
        <f t="array" aca="1" ref="RL190" ca="1">INDIRECT(RL$203&amp;ROW())*RL$205</f>
        <v>0.11262003659234653</v>
      </c>
      <c r="RM190" s="696" cm="1">
        <f t="array" aca="1" ref="RM190" ca="1">INDIRECT(RM$203&amp;ROW())*RM$205</f>
        <v>2.9987460729532761E-2</v>
      </c>
      <c r="RN190" s="696" cm="1">
        <f t="array" aca="1" ref="RN190" ca="1">INDIRECT(RN$203&amp;ROW())*RN$205</f>
        <v>9.3820613050938681E-2</v>
      </c>
      <c r="RO190" s="696" cm="1">
        <f t="array" aca="1" ref="RO190" ca="1">IF($RN190=0,0,INDIRECT(RO$203&amp;ROW())*RO$205)</f>
        <v>7.0312542939625605E-2</v>
      </c>
      <c r="RP190" s="696" cm="1">
        <f t="array" aca="1" ref="RP190" ca="1">IF($RN190=0,0,INDIRECT(RP$203&amp;ROW())*RP$205)</f>
        <v>9.7715867439664539E-2</v>
      </c>
      <c r="RQ190" s="696" cm="1">
        <f t="array" aca="1" ref="RQ190" ca="1">IF($RN190=0,0,INDIRECT(RQ$203&amp;ROW())*RQ$205)</f>
        <v>0.10205798160914871</v>
      </c>
      <c r="RR190" s="696" cm="1">
        <f t="array" aca="1" ref="RR190" ca="1">IF($RN190=0,0,INDIRECT(RR$203&amp;ROW())*RR$205)</f>
        <v>0</v>
      </c>
      <c r="RS190" s="696" cm="1">
        <f t="array" aca="1" ref="RS190" ca="1">INDIRECT(RS$203&amp;ROW())*RS$205</f>
        <v>7.7466902221184339E-2</v>
      </c>
      <c r="RT190" s="696" cm="1">
        <f t="array" aca="1" ref="RT190" ca="1">IF($RS190=0,0,INDIRECT(RT$203&amp;ROW())*RT$205)</f>
        <v>8.1033461602244533E-2</v>
      </c>
      <c r="RU190" s="696" cm="1">
        <f t="array" aca="1" ref="RU190" ca="1">IF($RS190=0,0,INDIRECT(RU$203&amp;ROW())*RU$205)</f>
        <v>8.1972972149739559E-2</v>
      </c>
      <c r="RV190" s="696" cm="1">
        <f t="array" aca="1" ref="RV190" ca="1">INDIRECT(RV$203&amp;ROW())*RV$205</f>
        <v>4.4898858778974725E-2</v>
      </c>
      <c r="RW190" s="696" cm="1">
        <f t="array" aca="1" ref="RW190" ca="1">INDIRECT(RW$203&amp;ROW())*RW$205</f>
        <v>2.6659190312299668E-2</v>
      </c>
      <c r="RX190" s="696" cm="1">
        <f t="array" aca="1" ref="RX190" ca="1">INDIRECT(RX$203&amp;ROW())*RX$205</f>
        <v>0.19074035443114332</v>
      </c>
      <c r="RY190" s="696" cm="1">
        <f t="array" aca="1" ref="RY190" ca="1">INDIRECT(RY$203&amp;ROW())*RY$205</f>
        <v>8.4396695370290389E-2</v>
      </c>
      <c r="RZ190" s="696" cm="1">
        <f t="array" aca="1" ref="RZ190" ca="1">INDIRECT(RZ$203&amp;ROW())*RZ$205</f>
        <v>7.362497897239817E-2</v>
      </c>
      <c r="SA190" s="696" cm="1">
        <f t="array" aca="1" ref="SA190" ca="1">INDIRECT(SA$203&amp;ROW())*SA$205</f>
        <v>0.20458618579029147</v>
      </c>
      <c r="SB190" s="696" cm="1">
        <f t="array" aca="1" ref="SB190" ca="1">INDIRECT(SB$203&amp;ROW())*SB$205</f>
        <v>4.7124126502052749E-2</v>
      </c>
      <c r="SC190" s="696" cm="1">
        <f t="array" aca="1" ref="SC190" ca="1">INDIRECT(SC$203&amp;ROW())*SC$205</f>
        <v>5.4291606235991073E-2</v>
      </c>
      <c r="SD190" s="696" cm="1">
        <f t="array" aca="1" ref="SD190" ca="1">INDIRECT(SD$203&amp;ROW())*SD$205</f>
        <v>0</v>
      </c>
      <c r="SE190" s="696" cm="1">
        <f t="array" aca="1" ref="SE190" ca="1">INDIRECT(SE$203&amp;ROW())*SE$205</f>
        <v>0</v>
      </c>
      <c r="SF190" s="696" cm="1">
        <f t="array" aca="1" ref="SF190" ca="1">INDIRECT(SF$203&amp;ROW())*SF$205</f>
        <v>0.19835664972334499</v>
      </c>
      <c r="SG190" s="696" cm="1">
        <f t="array" aca="1" ref="SG190" ca="1">INDIRECT(SG$203&amp;ROW())*SG$205</f>
        <v>7.4767843909269882E-2</v>
      </c>
      <c r="SH190" s="696" cm="1">
        <f t="array" aca="1" ref="SH190" ca="1">IF(INDIRECT(SH$203&amp;ROW())="-",0,INDIRECT(SH$203&amp;ROW())*SH$205)</f>
        <v>7.310950956812716E-2</v>
      </c>
      <c r="SI190" s="696" cm="1">
        <f t="array" aca="1" ref="SI190" ca="1">INDIRECT(SI$203&amp;ROW())*SI$205</f>
        <v>0.24423887568083891</v>
      </c>
      <c r="SJ190" s="696" cm="1">
        <f t="array" aca="1" ref="SJ190" ca="1">INDIRECT(SJ$203&amp;ROW())*SJ$205</f>
        <v>0.10961749760323641</v>
      </c>
      <c r="SK190" s="696" cm="1">
        <f t="array" aca="1" ref="SK190" ca="1">INDIRECT(SK$203&amp;ROW())*SK$205</f>
        <v>0.21261490593800375</v>
      </c>
      <c r="SN190" s="606" t="s">
        <v>9126</v>
      </c>
      <c r="SO190" s="707" cm="1">
        <f t="array" aca="1" ref="SO190" ca="1">INDIRECT(SO$203&amp;ROW())*SO$205</f>
        <v>2</v>
      </c>
      <c r="SP190" s="707" cm="1">
        <f t="array" aca="1" ref="SP190" ca="1">INDIRECT(SP$203&amp;ROW())*SP$205</f>
        <v>2</v>
      </c>
      <c r="SQ190" s="707" cm="1">
        <f t="array" aca="1" ref="SQ190" ca="1">INDIRECT(SQ$203&amp;ROW())*SQ$205</f>
        <v>2</v>
      </c>
      <c r="SR190" s="707" cm="1">
        <f t="array" aca="1" ref="SR190" ca="1">INDIRECT(SR$203&amp;ROW())*SR$205</f>
        <v>3</v>
      </c>
      <c r="SS190" s="707" cm="1">
        <f t="array" aca="1" ref="SS190" ca="1">INDIRECT(SS$203&amp;ROW())*SS$205</f>
        <v>3</v>
      </c>
      <c r="ST190" s="707" cm="1">
        <f t="array" aca="1" ref="ST190" ca="1">INDIRECT(ST$203&amp;ROW())*ST$205</f>
        <v>3</v>
      </c>
      <c r="SU190" s="707" cm="1">
        <f t="array" aca="1" ref="SU190" ca="1">INDIRECT(SU$203&amp;ROW())*SU$205</f>
        <v>3</v>
      </c>
      <c r="SV190" s="707" cm="1">
        <f t="array" aca="1" ref="SV190" ca="1">INDIRECT(SV$203&amp;ROW())*SV$205</f>
        <v>3</v>
      </c>
      <c r="SW190" s="707" cm="1">
        <f t="array" aca="1" ref="SW190" ca="1">INDIRECT(SW$203&amp;ROW())*SW$205</f>
        <v>3</v>
      </c>
      <c r="SX190" s="707" cm="1">
        <f t="array" aca="1" ref="SX190" ca="1">INDIRECT(SX$203&amp;ROW())*SX$205</f>
        <v>3</v>
      </c>
      <c r="SY190" s="707" cm="1">
        <f t="array" aca="1" ref="SY190" ca="1">INDIRECT(SY$203&amp;ROW())*SY$205</f>
        <v>3</v>
      </c>
      <c r="SZ190" s="707" cm="1">
        <f t="array" aca="1" ref="SZ190" ca="1">INDIRECT(SZ$203&amp;ROW())*SZ$205</f>
        <v>3</v>
      </c>
      <c r="TA190" s="707" cm="1">
        <f t="array" aca="1" ref="TA190" ca="1">INDIRECT(TA$203&amp;ROW())*TA$205</f>
        <v>2</v>
      </c>
      <c r="TB190" s="696" cm="1">
        <f t="array" aca="1" ref="TB190" ca="1">IF(INDIRECT(TB$203&amp;ROW())="-",0,INDIRECT(TB$203&amp;ROW())*TB$205)</f>
        <v>0.91949999999999998</v>
      </c>
      <c r="TC190" s="707" cm="1">
        <f t="array" aca="1" ref="TC190" ca="1">INDIRECT(TC$203&amp;ROW())*TC$205</f>
        <v>2</v>
      </c>
      <c r="TD190" s="696" cm="1">
        <f t="array" aca="1" ref="TD190" ca="1">IF(INDIRECT(TD$203&amp;ROW())="-",0,INDIRECT(TD$203&amp;ROW())*TD$205)</f>
        <v>0.95879999999999999</v>
      </c>
      <c r="TE190" s="732" cm="1">
        <f t="array" aca="1" ref="TE190" ca="1">INDIRECT(TE$203&amp;ROW())*TE$205</f>
        <v>2</v>
      </c>
      <c r="TF190" s="707" cm="1">
        <f t="array" aca="1" ref="TF190" ca="1">INDIRECT(TF$203&amp;ROW())*TF$205</f>
        <v>3</v>
      </c>
      <c r="TG190" s="707" cm="1">
        <f t="array" aca="1" ref="TG190" ca="1">INDIRECT(TG$203&amp;ROW())*TG$205</f>
        <v>3</v>
      </c>
      <c r="TH190" s="707" cm="1">
        <f t="array" aca="1" ref="TH190" ca="1">INDIRECT(TH$203&amp;ROW())*TH$205</f>
        <v>1</v>
      </c>
      <c r="TI190" s="707" cm="1">
        <f t="array" aca="1" ref="TI190" ca="1">INDIRECT(TI$203&amp;ROW())*TI$205</f>
        <v>2</v>
      </c>
      <c r="TJ190" s="696" cm="1">
        <f t="array" aca="1" ref="TJ190" ca="1">IF(INDIRECT(TJ$203&amp;ROW())="-",0,INDIRECT(TJ$203&amp;ROW())*TJ$205)</f>
        <v>0.97619999999999996</v>
      </c>
      <c r="TK190" s="707" cm="1">
        <f t="array" aca="1" ref="TK190" ca="1">INDIRECT(TK$203&amp;ROW())*TK$205</f>
        <v>1</v>
      </c>
      <c r="TL190" s="707" cm="1">
        <f t="array" aca="1" ref="TL190" ca="1">INDIRECT(TL$203&amp;ROW())*TL$205</f>
        <v>2</v>
      </c>
      <c r="TM190" s="707" cm="1">
        <f t="array" aca="1" ref="TM190" ca="1">INDIRECT(TM$203&amp;ROW())*TM$205</f>
        <v>1</v>
      </c>
      <c r="TN190" s="707" cm="1">
        <f t="array" aca="1" ref="TN190" ca="1">IF($TM190=0,0,INDIRECT(TN$203&amp;ROW())*TN$205)</f>
        <v>1</v>
      </c>
      <c r="TO190" s="707" cm="1">
        <f t="array" aca="1" ref="TO190" ca="1">IF($TM190=0,0,INDIRECT(TO$203&amp;ROW())*TO$205)</f>
        <v>1</v>
      </c>
      <c r="TP190" s="707" cm="1">
        <f t="array" aca="1" ref="TP190" ca="1">IF($TM190=0,0,INDIRECT(TP$203&amp;ROW())*TP$205)</f>
        <v>1</v>
      </c>
      <c r="TQ190" s="707" cm="1">
        <f t="array" aca="1" ref="TQ190" ca="1">IF($TM190=0,0,INDIRECT(TQ$203&amp;ROW())*TQ$205)</f>
        <v>0</v>
      </c>
      <c r="TR190" s="707" cm="1">
        <f t="array" aca="1" ref="TR190" ca="1">INDIRECT(TR$203&amp;ROW())*TR$205</f>
        <v>1</v>
      </c>
      <c r="TS190" s="707" cm="1">
        <f t="array" aca="1" ref="TS190" ca="1">IF($TR190=0,0,INDIRECT(TS$203&amp;ROW())*TS$205)</f>
        <v>1</v>
      </c>
      <c r="TT190" s="707" cm="1">
        <f t="array" aca="1" ref="TT190" ca="1">IF($TR190=0,0,INDIRECT(TT$203&amp;ROW())*TT$205)</f>
        <v>1</v>
      </c>
      <c r="TU190" s="707" cm="1">
        <f t="array" aca="1" ref="TU190" ca="1">INDIRECT(TU$203&amp;ROW())*TU$205</f>
        <v>1</v>
      </c>
      <c r="TV190" s="707" cm="1">
        <f t="array" aca="1" ref="TV190" ca="1">INDIRECT(TV$203&amp;ROW())*TV$205</f>
        <v>1</v>
      </c>
      <c r="TW190" s="707" cm="1">
        <f t="array" aca="1" ref="TW190" ca="1">INDIRECT(TW$203&amp;ROW())*TW$205</f>
        <v>2</v>
      </c>
      <c r="TX190" s="707" cm="1">
        <f t="array" aca="1" ref="TX190" ca="1">INDIRECT(TX$203&amp;ROW())*TX$205</f>
        <v>3</v>
      </c>
      <c r="TY190" s="707" cm="1">
        <f t="array" aca="1" ref="TY190" ca="1">INDIRECT(TY$203&amp;ROW())*TY$205</f>
        <v>2</v>
      </c>
      <c r="TZ190" s="707" cm="1">
        <f t="array" aca="1" ref="TZ190" ca="1">INDIRECT(TZ$203&amp;ROW())*TZ$205</f>
        <v>2</v>
      </c>
      <c r="UA190" s="707" cm="1">
        <f t="array" aca="1" ref="UA190" ca="1">INDIRECT(UA$203&amp;ROW())*UA$205</f>
        <v>2</v>
      </c>
      <c r="UB190" s="707" cm="1">
        <f t="array" aca="1" ref="UB190" ca="1">INDIRECT(UB$203&amp;ROW())*UB$205</f>
        <v>2</v>
      </c>
      <c r="UC190" s="707" cm="1">
        <f t="array" aca="1" ref="UC190" ca="1">INDIRECT(UC$203&amp;ROW())*UC$205</f>
        <v>0</v>
      </c>
      <c r="UD190" s="707" cm="1">
        <f t="array" aca="1" ref="UD190" ca="1">INDIRECT(UD$203&amp;ROW())*UD$205</f>
        <v>0</v>
      </c>
      <c r="UE190" s="707" cm="1">
        <f t="array" aca="1" ref="UE190" ca="1">INDIRECT(UE$203&amp;ROW())*UE$205</f>
        <v>3</v>
      </c>
      <c r="UF190" s="707" cm="1">
        <f t="array" aca="1" ref="UF190" ca="1">INDIRECT(UF$203&amp;ROW())*UF$205</f>
        <v>2</v>
      </c>
      <c r="UG190" s="696" cm="1">
        <f t="array" aca="1" ref="UG190" ca="1">IF(INDIRECT(UG$203&amp;ROW())="-",0,INDIRECT(UG$203&amp;ROW())*UG$205)</f>
        <v>0.92920000000000003</v>
      </c>
      <c r="UH190" s="707" cm="1">
        <f t="array" aca="1" ref="UH190" ca="1">INDIRECT(UH$203&amp;ROW())*UH$205</f>
        <v>2</v>
      </c>
      <c r="UI190" s="707" cm="1">
        <f t="array" aca="1" ref="UI190" ca="1">INDIRECT(UI$203&amp;ROW())*UI$205</f>
        <v>1</v>
      </c>
      <c r="UJ190" s="707" cm="1">
        <f t="array" aca="1" ref="UJ190" ca="1">INDIRECT(UJ$203&amp;ROW())*UJ$205</f>
        <v>2</v>
      </c>
      <c r="UM190" s="606" t="s">
        <v>9126</v>
      </c>
      <c r="UN190" s="616">
        <f t="shared" ca="1" si="389"/>
        <v>1.3455222970601226</v>
      </c>
      <c r="UO190" s="616">
        <f t="shared" ca="1" si="389"/>
        <v>1.5785703781343867</v>
      </c>
      <c r="UP190" s="616">
        <f t="shared" ca="1" si="389"/>
        <v>1.190315493832806</v>
      </c>
      <c r="UQ190" s="616">
        <f t="shared" ca="1" si="389"/>
        <v>0.29355872991449461</v>
      </c>
      <c r="UR190" s="616">
        <f t="shared" ca="1" si="389"/>
        <v>1.0502465449096676</v>
      </c>
      <c r="US190" s="616">
        <f t="shared" ca="1" si="389"/>
        <v>0.41305213694811815</v>
      </c>
      <c r="UT190" s="616">
        <f t="shared" ca="1" si="389"/>
        <v>0.30690415393182785</v>
      </c>
      <c r="UU190" s="616">
        <f t="shared" ca="1" si="389"/>
        <v>0.53359975015917405</v>
      </c>
      <c r="UV190" s="616">
        <f t="shared" ca="1" si="389"/>
        <v>0.44410973870643028</v>
      </c>
      <c r="UW190" s="616">
        <f t="shared" ca="1" si="389"/>
        <v>0.6421874155054268</v>
      </c>
      <c r="UX190" s="616">
        <f t="shared" ca="1" si="388"/>
        <v>0.28247365722383649</v>
      </c>
      <c r="UY190" s="616">
        <f t="shared" ca="1" si="388"/>
        <v>1.5108379627063613</v>
      </c>
      <c r="UZ190" s="616">
        <f t="shared" ca="1" si="388"/>
        <v>1.1960042318268584</v>
      </c>
      <c r="VA190" s="616">
        <f t="shared" ca="1" si="388"/>
        <v>1.4387286998693338</v>
      </c>
      <c r="VB190" s="616">
        <f t="shared" ca="1" si="388"/>
        <v>1.528010083348541</v>
      </c>
      <c r="VC190" s="616">
        <f t="shared" ca="1" si="388"/>
        <v>1.5881560439674087</v>
      </c>
      <c r="VD190" s="616">
        <f t="shared" ca="1" si="388"/>
        <v>0.85304819841956248</v>
      </c>
      <c r="VE190" s="616">
        <f t="shared" ca="1" si="388"/>
        <v>1.620308650861136</v>
      </c>
      <c r="VF190" s="616">
        <f t="shared" ca="1" si="388"/>
        <v>0.95807256683723563</v>
      </c>
      <c r="VG190" s="616">
        <f t="shared" ca="1" si="388"/>
        <v>0.19209711823520634</v>
      </c>
      <c r="VH190" s="616">
        <f t="shared" ca="1" si="388"/>
        <v>-0.12784420028857393</v>
      </c>
      <c r="VI190" s="616">
        <f t="shared" ca="1" si="388"/>
        <v>1.5735353674623087</v>
      </c>
      <c r="VJ190" s="616">
        <f t="shared" ca="1" si="390"/>
        <v>1.1038721171937993</v>
      </c>
      <c r="VK190" s="616">
        <f t="shared" ca="1" si="390"/>
        <v>0.83678976492872159</v>
      </c>
      <c r="VL190" s="616">
        <f t="shared" ca="1" si="390"/>
        <v>1.1863766389476611</v>
      </c>
      <c r="VM190" s="616">
        <f t="shared" ca="1" si="390"/>
        <v>1.7393845659645861</v>
      </c>
      <c r="VN190" s="616">
        <f t="shared" ca="1" si="390"/>
        <v>1.5883663456229635</v>
      </c>
      <c r="VO190" s="616">
        <f t="shared" ca="1" si="390"/>
        <v>2.3604485107108717</v>
      </c>
      <c r="VP190" s="616">
        <f t="shared" ca="1" si="390"/>
        <v>-0.46221149066820022</v>
      </c>
      <c r="VQ190" s="616">
        <f t="shared" ca="1" si="390"/>
        <v>1.2773868528042598</v>
      </c>
      <c r="VR190" s="616">
        <f t="shared" ca="1" si="390"/>
        <v>1.5497103694524457</v>
      </c>
      <c r="VS190" s="616">
        <f t="shared" ca="1" si="387"/>
        <v>2.4577967350382721</v>
      </c>
      <c r="VT190" s="616">
        <f t="shared" ca="1" si="387"/>
        <v>2.5655357300130479</v>
      </c>
      <c r="VU190" s="616">
        <f t="shared" ca="1" si="387"/>
        <v>1.2114249894444582</v>
      </c>
      <c r="VV190" s="616">
        <f t="shared" ca="1" si="387"/>
        <v>1.6727825257285902</v>
      </c>
      <c r="VW190" s="616">
        <f t="shared" ca="1" si="387"/>
        <v>0.66845613582062358</v>
      </c>
      <c r="VX190" s="616">
        <f t="shared" ca="1" si="386"/>
        <v>2.3243112614711734</v>
      </c>
      <c r="VY190" s="616">
        <f t="shared" ca="1" si="386"/>
        <v>0.70583605694264007</v>
      </c>
      <c r="VZ190" s="616">
        <f t="shared" ca="1" si="386"/>
        <v>0.68442622420316401</v>
      </c>
      <c r="WA190" s="616">
        <f t="shared" ca="1" si="386"/>
        <v>0.92808016936885662</v>
      </c>
      <c r="WB190" s="616">
        <f t="shared" ca="1" si="386"/>
        <v>-2.9757436894078269</v>
      </c>
      <c r="WC190" s="616">
        <f t="shared" ca="1" si="386"/>
        <v>-2.0807149803312397</v>
      </c>
      <c r="WD190" s="616">
        <f t="shared" ca="1" si="386"/>
        <v>1.1315684290219801</v>
      </c>
      <c r="WE190" s="616">
        <f t="shared" ca="1" si="386"/>
        <v>0.67426644196529939</v>
      </c>
      <c r="WF190" s="616">
        <f t="shared" ca="1" si="386"/>
        <v>1.2405257990464051</v>
      </c>
      <c r="WG190" s="616">
        <f t="shared" ca="1" si="386"/>
        <v>1.1042161560551988</v>
      </c>
      <c r="WH190" s="616">
        <f t="shared" ca="1" si="386"/>
        <v>0.91987607881584121</v>
      </c>
      <c r="WI190" s="627">
        <f t="shared" ca="1" si="386"/>
        <v>1.0659329460226332</v>
      </c>
      <c r="WL190" s="606" t="s">
        <v>9126</v>
      </c>
      <c r="WM190" s="700" t="str">
        <f t="shared" ca="1" si="321"/>
        <v>A</v>
      </c>
      <c r="WN190" s="479">
        <f t="shared" ca="1" si="322"/>
        <v>0.91988606347418023</v>
      </c>
      <c r="WO190" s="495">
        <f t="shared" ca="1" si="372"/>
        <v>0.95014822788531028</v>
      </c>
      <c r="WP190" s="458">
        <f t="shared" ca="1" si="372"/>
        <v>0.87469194340335987</v>
      </c>
      <c r="WQ190" s="458">
        <f t="shared" ca="1" si="372"/>
        <v>0.92325044449114568</v>
      </c>
      <c r="WR190" s="459">
        <f t="shared" ca="1" si="372"/>
        <v>0.93145363811690496</v>
      </c>
      <c r="WS190" s="495">
        <f t="shared" ca="1" si="323"/>
        <v>0.99184416611720161</v>
      </c>
      <c r="WT190" s="458">
        <f t="shared" ca="1" si="324"/>
        <v>0.89552605465875557</v>
      </c>
      <c r="WU190" s="458">
        <f t="shared" ca="1" si="325"/>
        <v>1.4456457232333535</v>
      </c>
      <c r="WV190" s="459">
        <f t="shared" ca="1" si="326"/>
        <v>0.93200978908772392</v>
      </c>
      <c r="WW190" s="484">
        <f t="shared" ca="1" si="352"/>
        <v>1.0061815737415598</v>
      </c>
      <c r="WX190" s="484">
        <f t="shared" ca="1" si="352"/>
        <v>0.95203579505284863</v>
      </c>
      <c r="WY190" s="484">
        <f t="shared" ca="1" si="352"/>
        <v>0.86666871105966603</v>
      </c>
      <c r="WZ190" s="484">
        <f t="shared" ca="1" si="352"/>
        <v>0.10559307515024371</v>
      </c>
      <c r="XA190" s="484">
        <f t="shared" ca="1" si="352"/>
        <v>0.5542151017488316</v>
      </c>
      <c r="XB190" s="484">
        <f t="shared" ca="1" si="352"/>
        <v>0.21821544394969081</v>
      </c>
      <c r="XC190" s="484">
        <f t="shared" ca="1" si="352"/>
        <v>0.14467461816346364</v>
      </c>
      <c r="XD190" s="484">
        <f t="shared" ca="1" si="352"/>
        <v>0.27368331185664035</v>
      </c>
      <c r="XE190" s="484">
        <f t="shared" ca="1" si="352"/>
        <v>0.21801347073098662</v>
      </c>
      <c r="XF190" s="484">
        <f t="shared" ca="1" si="352"/>
        <v>0.41324760187774212</v>
      </c>
      <c r="XG190" s="484">
        <f t="shared" ca="1" si="391"/>
        <v>0.1145148206385433</v>
      </c>
      <c r="XH190" s="484">
        <f t="shared" ca="1" si="391"/>
        <v>0.76267100357417117</v>
      </c>
      <c r="XI190" s="484">
        <f t="shared" ca="1" si="391"/>
        <v>0.83588735762379129</v>
      </c>
      <c r="XJ190" s="484">
        <f t="shared" ca="1" si="391"/>
        <v>1.0210657582972662</v>
      </c>
      <c r="XK190" s="484">
        <f t="shared" ca="1" si="391"/>
        <v>1.0853455622024688</v>
      </c>
      <c r="XL190" s="484">
        <f t="shared" ca="1" si="391"/>
        <v>1.4029770492408089</v>
      </c>
      <c r="XM190" s="484">
        <f t="shared" ca="1" si="391"/>
        <v>0.64336895124803395</v>
      </c>
      <c r="XN190" s="484">
        <f t="shared" ca="1" si="391"/>
        <v>1.1298412222454701</v>
      </c>
      <c r="XO190" s="484">
        <f t="shared" ca="1" si="391"/>
        <v>0.70341687857189839</v>
      </c>
      <c r="XP190" s="484">
        <f t="shared" ca="1" si="391"/>
        <v>0.12294215567053206</v>
      </c>
      <c r="XQ190" s="484">
        <f t="shared" ca="1" si="391"/>
        <v>-8.50675308720171E-2</v>
      </c>
      <c r="XR190" s="484">
        <f t="shared" ca="1" si="391"/>
        <v>1.3768434465295201</v>
      </c>
      <c r="XS190" s="484">
        <f t="shared" ca="1" si="391"/>
        <v>0.68108909630857417</v>
      </c>
      <c r="XT190" s="484">
        <f t="shared" ca="1" si="384"/>
        <v>0.50818242424121263</v>
      </c>
      <c r="XU190" s="484">
        <f t="shared" ca="1" si="382"/>
        <v>0.90140897027243294</v>
      </c>
      <c r="XV190" s="484">
        <f t="shared" ca="1" si="382"/>
        <v>0.91769929700291553</v>
      </c>
      <c r="XW190" s="484">
        <f t="shared" ca="1" si="382"/>
        <v>1.0251316394650607</v>
      </c>
      <c r="XX190" s="484">
        <f t="shared" ca="1" si="382"/>
        <v>1.1412768549287065</v>
      </c>
      <c r="XY190" s="484">
        <f t="shared" ca="1" si="382"/>
        <v>-0.24303080179333969</v>
      </c>
      <c r="XZ190" s="484">
        <f t="shared" ca="1" si="382"/>
        <v>0.93428074414103568</v>
      </c>
      <c r="YA190" s="484">
        <f t="shared" ca="1" si="382"/>
        <v>1.0567475009296226</v>
      </c>
      <c r="YB190" s="484">
        <f t="shared" ca="1" si="358"/>
        <v>1.291572184262612</v>
      </c>
      <c r="YC190" s="484">
        <f t="shared" ca="1" si="359"/>
        <v>1.144742042731822</v>
      </c>
      <c r="YD190" s="484">
        <f t="shared" ca="1" si="360"/>
        <v>0.89512192470051022</v>
      </c>
      <c r="YE190" s="484">
        <f t="shared" ca="1" si="361"/>
        <v>1.2049052532823037</v>
      </c>
      <c r="YF190" s="484">
        <f t="shared" ca="1" si="362"/>
        <v>0.39432227452058582</v>
      </c>
      <c r="YG190" s="484">
        <f t="shared" ca="1" si="354"/>
        <v>1.6191152247408194</v>
      </c>
      <c r="YH190" s="484">
        <f t="shared" ca="1" si="354"/>
        <v>0.3761400347447329</v>
      </c>
      <c r="YI190" s="484">
        <f t="shared" ca="1" si="354"/>
        <v>0.40086843951579315</v>
      </c>
      <c r="YJ190" s="484">
        <f t="shared" ca="1" si="354"/>
        <v>0.55062996448654267</v>
      </c>
      <c r="YK190" s="484">
        <f t="shared" ca="1" si="354"/>
        <v>-0.51867212506378424</v>
      </c>
      <c r="YL190" s="484">
        <f t="shared" ca="1" si="354"/>
        <v>-0.65875436277287047</v>
      </c>
      <c r="YM190" s="484">
        <f t="shared" ca="1" si="354"/>
        <v>0.90333107688824665</v>
      </c>
      <c r="YN190" s="484">
        <f t="shared" ca="1" si="354"/>
        <v>0.48075197312125845</v>
      </c>
      <c r="YO190" s="484">
        <f t="shared" ca="1" si="354"/>
        <v>0.76180689319439732</v>
      </c>
      <c r="YP190" s="484">
        <f t="shared" ca="1" si="354"/>
        <v>0.58832636794620996</v>
      </c>
      <c r="YQ190" s="484">
        <f t="shared" ca="1" si="354"/>
        <v>0.66635823149419537</v>
      </c>
      <c r="YR190" s="484">
        <f t="shared" ca="1" si="354"/>
        <v>0.79923652292777037</v>
      </c>
      <c r="YU190" s="606" t="s">
        <v>9126</v>
      </c>
      <c r="YV190" s="700" t="str">
        <f t="shared" ca="1" si="304"/>
        <v>A</v>
      </c>
      <c r="YW190" s="479">
        <f t="shared" ca="1" si="327"/>
        <v>0.81076563144359814</v>
      </c>
      <c r="YX190" s="495">
        <f t="shared" ca="1" si="373"/>
        <v>0.95448435654273267</v>
      </c>
      <c r="YY190" s="458">
        <f t="shared" ca="1" si="373"/>
        <v>0.86289288863940983</v>
      </c>
      <c r="YZ190" s="458">
        <f t="shared" ca="1" si="373"/>
        <v>0.90286573743952225</v>
      </c>
      <c r="ZA190" s="459">
        <f t="shared" ca="1" si="373"/>
        <v>0.52281954315272783</v>
      </c>
      <c r="ZB190" s="495">
        <f t="shared" ca="1" si="328"/>
        <v>0.77300794793402872</v>
      </c>
      <c r="ZC190" s="458">
        <f t="shared" ca="1" si="329"/>
        <v>0.90721551173020432</v>
      </c>
      <c r="ZD190" s="458">
        <f t="shared" ca="1" si="330"/>
        <v>1.484259338102941</v>
      </c>
      <c r="ZE190" s="459">
        <f t="shared" ca="1" si="331"/>
        <v>-0.34787421723471923</v>
      </c>
      <c r="ZF190" s="484">
        <f t="shared" ca="1" si="355"/>
        <v>4.5009936569290004E-2</v>
      </c>
      <c r="ZG190" s="484">
        <f t="shared" ca="1" si="355"/>
        <v>0.20129871520842663</v>
      </c>
      <c r="ZH190" s="484">
        <f t="shared" ca="1" si="355"/>
        <v>8.9808171214972948E-2</v>
      </c>
      <c r="ZI190" s="484">
        <f t="shared" ca="1" si="355"/>
        <v>2.1988880583922777E-2</v>
      </c>
      <c r="ZJ190" s="484">
        <f t="shared" ca="1" si="355"/>
        <v>9.1836409008688807E-2</v>
      </c>
      <c r="ZK190" s="484">
        <f t="shared" ca="1" si="355"/>
        <v>7.3425809550013654E-2</v>
      </c>
      <c r="ZL190" s="484">
        <f t="shared" ca="1" si="355"/>
        <v>2.4672875513209128E-2</v>
      </c>
      <c r="ZM190" s="484">
        <f t="shared" ca="1" si="355"/>
        <v>9.4446117703140112E-2</v>
      </c>
      <c r="ZN190" s="484">
        <f t="shared" ca="1" si="355"/>
        <v>8.9770705925095284E-2</v>
      </c>
      <c r="ZO190" s="484">
        <f t="shared" ca="1" si="355"/>
        <v>2.8984588520071332E-2</v>
      </c>
      <c r="ZP190" s="484">
        <f t="shared" ca="1" si="392"/>
        <v>2.6000050859821721E-2</v>
      </c>
      <c r="ZQ190" s="484">
        <f t="shared" ca="1" si="392"/>
        <v>2.5821286544858647E-2</v>
      </c>
      <c r="ZR190" s="484">
        <f t="shared" ca="1" si="392"/>
        <v>6.8537874740930649E-2</v>
      </c>
      <c r="ZS190" s="484">
        <f t="shared" ca="1" si="392"/>
        <v>0.12072173282428053</v>
      </c>
      <c r="ZT190" s="484">
        <f t="shared" ca="1" si="392"/>
        <v>5.4582123014624152E-2</v>
      </c>
      <c r="ZU190" s="484">
        <f t="shared" ca="1" si="392"/>
        <v>0.10051287096717057</v>
      </c>
      <c r="ZV190" s="484">
        <f t="shared" ca="1" si="392"/>
        <v>4.5270410067628573E-2</v>
      </c>
      <c r="ZW190" s="484">
        <f t="shared" ca="1" si="392"/>
        <v>0.22401145365982966</v>
      </c>
      <c r="ZX190" s="484">
        <f t="shared" ca="1" si="392"/>
        <v>2.7969817598544739E-2</v>
      </c>
      <c r="ZY190" s="484">
        <f t="shared" ca="1" si="392"/>
        <v>2.0688262452075154E-2</v>
      </c>
      <c r="ZZ190" s="484">
        <f t="shared" ca="1" si="392"/>
        <v>-7.8155783354792625E-3</v>
      </c>
      <c r="AAA190" s="484">
        <f t="shared" ca="1" si="392"/>
        <v>9.5075522781584196E-2</v>
      </c>
      <c r="AAB190" s="484">
        <f t="shared" ca="1" si="392"/>
        <v>0.12431811823163672</v>
      </c>
      <c r="AAC190" s="484">
        <f t="shared" ca="1" si="385"/>
        <v>1.2546600107337495E-2</v>
      </c>
      <c r="AAD190" s="484">
        <f t="shared" ca="1" si="383"/>
        <v>0.1113065835753817</v>
      </c>
      <c r="AAE190" s="484">
        <f t="shared" ca="1" si="383"/>
        <v>0.12230055198290701</v>
      </c>
      <c r="AAF190" s="484">
        <f t="shared" ca="1" si="383"/>
        <v>0.15520859527451789</v>
      </c>
      <c r="AAG190" s="484">
        <f t="shared" ca="1" si="383"/>
        <v>0.24090261069547261</v>
      </c>
      <c r="AAH190" s="484">
        <f t="shared" ca="1" si="383"/>
        <v>-3.8008707897835295E-2</v>
      </c>
      <c r="AAI190" s="484">
        <f t="shared" ca="1" si="383"/>
        <v>9.8955202424813982E-2</v>
      </c>
      <c r="AAJ190" s="484">
        <f t="shared" ca="1" si="383"/>
        <v>0.12557839571762494</v>
      </c>
      <c r="AAK190" s="484">
        <f t="shared" ca="1" si="363"/>
        <v>0.20147290331101309</v>
      </c>
      <c r="AAL190" s="484">
        <f t="shared" ca="1" si="364"/>
        <v>0.11518962643426967</v>
      </c>
      <c r="AAM190" s="484">
        <f t="shared" ca="1" si="365"/>
        <v>3.2295609342675426E-2</v>
      </c>
      <c r="AAN190" s="484">
        <f t="shared" ca="1" si="366"/>
        <v>0.1595335659218472</v>
      </c>
      <c r="AAO190" s="484">
        <f t="shared" ca="1" si="367"/>
        <v>1.8805162954418208E-2</v>
      </c>
      <c r="AAP190" s="484">
        <f t="shared" ca="1" si="357"/>
        <v>8.5563683875561708E-2</v>
      </c>
      <c r="AAQ190" s="484">
        <f t="shared" ca="1" si="357"/>
        <v>7.2202153341576855E-2</v>
      </c>
      <c r="AAR190" s="484">
        <f t="shared" ca="1" si="357"/>
        <v>1.612649398533611E-2</v>
      </c>
      <c r="AAS190" s="484">
        <f t="shared" ca="1" si="357"/>
        <v>2.5193481555402932E-2</v>
      </c>
      <c r="AAT190" s="484">
        <f t="shared" ca="1" si="357"/>
        <v>-0.91444421632113237</v>
      </c>
      <c r="AAU190" s="484">
        <f t="shared" ca="1" si="357"/>
        <v>-0.53799345446025815</v>
      </c>
      <c r="AAV190" s="484">
        <f t="shared" ca="1" si="357"/>
        <v>7.4818040837836219E-2</v>
      </c>
      <c r="AAW190" s="484">
        <f t="shared" ca="1" si="357"/>
        <v>2.5206724043060142E-2</v>
      </c>
      <c r="AAX190" s="484">
        <f t="shared" ca="1" si="357"/>
        <v>9.7604641384945914E-2</v>
      </c>
      <c r="AAY190" s="484">
        <f t="shared" ca="1" si="357"/>
        <v>0.13484625623176977</v>
      </c>
      <c r="AAZ190" s="484">
        <f t="shared" ca="1" si="357"/>
        <v>0.10083451386486998</v>
      </c>
      <c r="ABA190" s="484">
        <f t="shared" ca="1" si="357"/>
        <v>0.11331661652741069</v>
      </c>
    </row>
    <row r="191" spans="1:729" s="773" customFormat="1" ht="15" customHeight="1" x14ac:dyDescent="0.35">
      <c r="A191" s="498">
        <v>189</v>
      </c>
      <c r="B191" s="628"/>
      <c r="C191" s="606" t="s">
        <v>9192</v>
      </c>
      <c r="D191" s="629">
        <v>840</v>
      </c>
      <c r="E191" s="630" t="s">
        <v>9193</v>
      </c>
      <c r="F191" s="631" t="s">
        <v>1351</v>
      </c>
      <c r="G191" s="632">
        <v>331002.647</v>
      </c>
      <c r="H191" s="504">
        <v>21584412.979679812</v>
      </c>
      <c r="I191" s="505">
        <v>65760</v>
      </c>
      <c r="J191" s="649" t="s">
        <v>9194</v>
      </c>
      <c r="K191" s="469">
        <v>2</v>
      </c>
      <c r="L191" s="735" t="s">
        <v>9195</v>
      </c>
      <c r="M191" s="817">
        <v>9</v>
      </c>
      <c r="N191" s="818">
        <v>0.92969999999999997</v>
      </c>
      <c r="O191" s="819">
        <v>0.94710000000000005</v>
      </c>
      <c r="P191" s="820">
        <v>0.91820000000000002</v>
      </c>
      <c r="Q191" s="821">
        <v>0.92390000000000005</v>
      </c>
      <c r="R191" s="818">
        <v>1</v>
      </c>
      <c r="S191" s="822">
        <v>0.87690000000000001</v>
      </c>
      <c r="T191" s="822">
        <v>0.98609999999999998</v>
      </c>
      <c r="U191" s="822">
        <v>0.92754000000000003</v>
      </c>
      <c r="V191" s="822">
        <v>0.94489999999999996</v>
      </c>
      <c r="W191" s="515" t="s">
        <v>9194</v>
      </c>
      <c r="X191" s="569" t="s">
        <v>9196</v>
      </c>
      <c r="Y191" s="517">
        <v>5</v>
      </c>
      <c r="Z191" s="517">
        <v>2</v>
      </c>
      <c r="AA191" s="535" t="s">
        <v>9197</v>
      </c>
      <c r="AB191" s="903">
        <v>2012</v>
      </c>
      <c r="AC191" s="369">
        <v>2</v>
      </c>
      <c r="AD191" s="572" t="s">
        <v>9197</v>
      </c>
      <c r="AE191" s="817">
        <v>1</v>
      </c>
      <c r="AF191" s="782" t="s">
        <v>9198</v>
      </c>
      <c r="AG191" s="578" t="s">
        <v>9199</v>
      </c>
      <c r="AH191" s="647">
        <v>1</v>
      </c>
      <c r="AI191" s="647">
        <v>7</v>
      </c>
      <c r="AJ191" s="647">
        <v>2014</v>
      </c>
      <c r="AK191" s="752" t="s">
        <v>1249</v>
      </c>
      <c r="AL191" s="750" t="s">
        <v>9200</v>
      </c>
      <c r="AM191" s="650">
        <v>1</v>
      </c>
      <c r="AN191" s="647" t="s">
        <v>1188</v>
      </c>
      <c r="AO191" s="647">
        <v>1</v>
      </c>
      <c r="AP191" s="647">
        <v>1</v>
      </c>
      <c r="AQ191" s="647">
        <v>1</v>
      </c>
      <c r="AR191" s="647">
        <v>1</v>
      </c>
      <c r="AS191" s="647">
        <v>1</v>
      </c>
      <c r="AT191" s="647">
        <v>1</v>
      </c>
      <c r="AU191" s="648">
        <v>1</v>
      </c>
      <c r="AV191" s="785" t="s">
        <v>9201</v>
      </c>
      <c r="AW191" s="642" t="s">
        <v>9202</v>
      </c>
      <c r="AX191" s="647">
        <v>2</v>
      </c>
      <c r="AY191" s="837" t="s">
        <v>9203</v>
      </c>
      <c r="AZ191" s="676">
        <v>2</v>
      </c>
      <c r="BA191" s="572" t="s">
        <v>9204</v>
      </c>
      <c r="BB191" s="631" t="s">
        <v>9205</v>
      </c>
      <c r="BC191" s="646" t="s">
        <v>9206</v>
      </c>
      <c r="BD191" s="631" t="s">
        <v>1607</v>
      </c>
      <c r="BE191" s="631" t="s">
        <v>1317</v>
      </c>
      <c r="BF191" s="631">
        <v>3</v>
      </c>
      <c r="BG191" s="631">
        <v>1996</v>
      </c>
      <c r="BH191" s="631" t="s">
        <v>1195</v>
      </c>
      <c r="BI191" s="631">
        <v>1</v>
      </c>
      <c r="BJ191" s="631">
        <v>1</v>
      </c>
      <c r="BK191" s="631" t="s">
        <v>1262</v>
      </c>
      <c r="BL191" s="631" t="s">
        <v>1257</v>
      </c>
      <c r="BM191" s="551" t="s">
        <v>9207</v>
      </c>
      <c r="BN191" s="647">
        <v>1789</v>
      </c>
      <c r="BO191" s="709" t="s">
        <v>9208</v>
      </c>
      <c r="BP191" s="647">
        <v>1977</v>
      </c>
      <c r="BQ191" s="647">
        <v>3</v>
      </c>
      <c r="BR191" s="647">
        <v>4</v>
      </c>
      <c r="BS191" s="647" t="s">
        <v>1188</v>
      </c>
      <c r="BT191" s="647" t="s">
        <v>1188</v>
      </c>
      <c r="BU191" s="647" t="s">
        <v>1188</v>
      </c>
      <c r="BV191" s="648" t="s">
        <v>1188</v>
      </c>
      <c r="BW191" s="649" t="s">
        <v>9209</v>
      </c>
      <c r="BX191" s="650">
        <v>1862</v>
      </c>
      <c r="BY191" s="647" t="s">
        <v>1611</v>
      </c>
      <c r="BZ191" s="651" t="s">
        <v>1612</v>
      </c>
      <c r="CA191" s="647">
        <v>2</v>
      </c>
      <c r="CB191" s="647" t="s">
        <v>1214</v>
      </c>
      <c r="CC191" s="557" t="s">
        <v>9210</v>
      </c>
      <c r="CD191" s="652">
        <v>1990</v>
      </c>
      <c r="CE191" s="647">
        <v>3</v>
      </c>
      <c r="CF191" s="647">
        <v>3</v>
      </c>
      <c r="CG191" s="515" t="s">
        <v>9211</v>
      </c>
      <c r="CH191" s="647">
        <v>2003</v>
      </c>
      <c r="CI191" s="647">
        <v>1970</v>
      </c>
      <c r="CJ191" s="647">
        <v>3</v>
      </c>
      <c r="CK191" s="651" t="s">
        <v>9212</v>
      </c>
      <c r="CL191" s="651" t="s">
        <v>9213</v>
      </c>
      <c r="CM191" s="647">
        <v>2</v>
      </c>
      <c r="CN191" s="647" t="s">
        <v>1214</v>
      </c>
      <c r="CO191" s="709" t="s">
        <v>9214</v>
      </c>
      <c r="CP191" s="647">
        <v>1996</v>
      </c>
      <c r="CQ191" s="647">
        <v>3</v>
      </c>
      <c r="CR191" s="650">
        <v>3</v>
      </c>
      <c r="CS191" s="649" t="s">
        <v>9215</v>
      </c>
      <c r="CT191" s="647">
        <v>1990</v>
      </c>
      <c r="CU191" s="648">
        <v>3</v>
      </c>
      <c r="CV191" s="649" t="s">
        <v>9216</v>
      </c>
      <c r="CW191" s="647">
        <v>2000</v>
      </c>
      <c r="CX191" s="657">
        <v>2</v>
      </c>
      <c r="CY191" s="656" t="s">
        <v>9217</v>
      </c>
      <c r="CZ191" s="647">
        <v>1999</v>
      </c>
      <c r="DA191" s="657">
        <v>2</v>
      </c>
      <c r="DB191" s="723">
        <v>22449000</v>
      </c>
      <c r="DC191" s="753">
        <v>2</v>
      </c>
      <c r="DD191" s="659" t="s">
        <v>1493</v>
      </c>
      <c r="DE191" s="648">
        <v>2018</v>
      </c>
      <c r="DF191" s="794" t="s">
        <v>755</v>
      </c>
      <c r="DG191" s="754" t="s">
        <v>1213</v>
      </c>
      <c r="DH191" s="663">
        <v>1</v>
      </c>
      <c r="DI191" s="781" t="s">
        <v>1262</v>
      </c>
      <c r="DJ191" s="557" t="s">
        <v>9218</v>
      </c>
      <c r="DK191" s="753" t="s">
        <v>1188</v>
      </c>
      <c r="DL191" s="753">
        <v>3</v>
      </c>
      <c r="DM191" s="657">
        <v>1</v>
      </c>
      <c r="DN191" s="794" t="s">
        <v>1497</v>
      </c>
      <c r="DO191" s="754" t="s">
        <v>756</v>
      </c>
      <c r="DP191" s="663">
        <v>1</v>
      </c>
      <c r="DQ191" s="781" t="s">
        <v>1262</v>
      </c>
      <c r="DR191" s="557" t="s">
        <v>9219</v>
      </c>
      <c r="DS191" s="753" t="s">
        <v>1188</v>
      </c>
      <c r="DT191" s="753">
        <v>3</v>
      </c>
      <c r="DU191" s="657">
        <v>1</v>
      </c>
      <c r="DV191" s="686" t="s">
        <v>9220</v>
      </c>
      <c r="DW191" s="557" t="s">
        <v>9221</v>
      </c>
      <c r="DX191" s="430">
        <v>2013</v>
      </c>
      <c r="DY191" s="430">
        <v>3</v>
      </c>
      <c r="DZ191" s="369">
        <v>3</v>
      </c>
      <c r="EA191" s="591" t="s">
        <v>9222</v>
      </c>
      <c r="EB191" s="506" t="s">
        <v>9223</v>
      </c>
      <c r="EC191" s="647">
        <v>1</v>
      </c>
      <c r="ED191" s="651" t="s">
        <v>1262</v>
      </c>
      <c r="EE191" s="647">
        <v>1996</v>
      </c>
      <c r="EF191" s="647">
        <v>3</v>
      </c>
      <c r="EG191" s="650" t="s">
        <v>1505</v>
      </c>
      <c r="EH191" s="648" t="s">
        <v>1275</v>
      </c>
      <c r="EI191" s="551" t="s">
        <v>9224</v>
      </c>
      <c r="EJ191" s="982" t="s">
        <v>9225</v>
      </c>
      <c r="EK191" s="647">
        <v>2012</v>
      </c>
      <c r="EL191" s="987" t="s">
        <v>1277</v>
      </c>
      <c r="EM191" s="669" t="s">
        <v>1188</v>
      </c>
      <c r="EN191" s="647" t="s">
        <v>1188</v>
      </c>
      <c r="EO191" s="670" t="s">
        <v>1188</v>
      </c>
      <c r="EP191" s="556">
        <v>0</v>
      </c>
      <c r="EQ191" s="556" t="s">
        <v>1188</v>
      </c>
      <c r="ER191" s="651" t="s">
        <v>1188</v>
      </c>
      <c r="ES191" s="556" t="s">
        <v>1188</v>
      </c>
      <c r="ET191" s="556">
        <v>0</v>
      </c>
      <c r="EU191" s="671">
        <v>0</v>
      </c>
      <c r="EV191" s="672"/>
      <c r="EW191" s="673" t="s">
        <v>1005</v>
      </c>
      <c r="EX191" s="674"/>
      <c r="EY191" s="631" t="s">
        <v>1188</v>
      </c>
      <c r="EZ191" s="631" t="s">
        <v>1188</v>
      </c>
      <c r="FA191" s="675"/>
      <c r="FB191" s="648">
        <v>0</v>
      </c>
      <c r="FC191" s="676"/>
      <c r="FD191" s="647" t="s">
        <v>1012</v>
      </c>
      <c r="FE191" s="648" t="s">
        <v>1013</v>
      </c>
      <c r="FF191" s="652" t="s">
        <v>1379</v>
      </c>
      <c r="FG191" s="563" t="s">
        <v>1282</v>
      </c>
      <c r="FH191" s="631" t="str">
        <f t="shared" si="266"/>
        <v>A</v>
      </c>
      <c r="FI191" s="677">
        <f t="shared" si="267"/>
        <v>3.4444444444444442</v>
      </c>
      <c r="FJ191" s="678">
        <f t="shared" si="268"/>
        <v>4</v>
      </c>
      <c r="FK191" s="679">
        <f t="shared" si="269"/>
        <v>3</v>
      </c>
      <c r="FL191" s="680">
        <f t="shared" si="270"/>
        <v>3.333333333333333</v>
      </c>
      <c r="FM191" s="681">
        <v>2</v>
      </c>
      <c r="FN191" s="430">
        <v>2019</v>
      </c>
      <c r="FO191" s="686" t="s">
        <v>9226</v>
      </c>
      <c r="FP191" s="557" t="s">
        <v>9227</v>
      </c>
      <c r="FQ191" s="430">
        <v>2</v>
      </c>
      <c r="FR191" s="682" t="s">
        <v>1126</v>
      </c>
      <c r="FS191" s="369">
        <v>2</v>
      </c>
      <c r="FT191" s="430">
        <v>2019</v>
      </c>
      <c r="FU191" s="572" t="s">
        <v>9228</v>
      </c>
      <c r="FV191" s="369">
        <v>2</v>
      </c>
      <c r="FW191" s="430">
        <v>2019</v>
      </c>
      <c r="FX191" s="572" t="s">
        <v>9229</v>
      </c>
      <c r="FY191" s="369">
        <v>2</v>
      </c>
      <c r="FZ191" s="430">
        <v>2016</v>
      </c>
      <c r="GA191" s="931" t="s">
        <v>9230</v>
      </c>
      <c r="GB191" s="573" t="s">
        <v>9231</v>
      </c>
      <c r="GC191" s="369">
        <v>2</v>
      </c>
      <c r="GD191" s="430">
        <v>2012</v>
      </c>
      <c r="GE191" s="686" t="s">
        <v>9232</v>
      </c>
      <c r="GF191" s="573" t="s">
        <v>9233</v>
      </c>
      <c r="GG191" s="369">
        <v>2</v>
      </c>
      <c r="GH191" s="430">
        <v>2005</v>
      </c>
      <c r="GI191" s="686" t="s">
        <v>9234</v>
      </c>
      <c r="GJ191" s="572" t="s">
        <v>9235</v>
      </c>
      <c r="GK191" s="369">
        <v>2</v>
      </c>
      <c r="GL191" s="430">
        <v>2000</v>
      </c>
      <c r="GM191" s="686" t="s">
        <v>9236</v>
      </c>
      <c r="GN191" s="572" t="s">
        <v>9237</v>
      </c>
      <c r="GO191" s="676">
        <v>1</v>
      </c>
      <c r="GP191" s="730" t="s">
        <v>9238</v>
      </c>
      <c r="GQ191" s="647">
        <v>1</v>
      </c>
      <c r="GR191" s="647">
        <v>0</v>
      </c>
      <c r="GS191" s="647">
        <v>0</v>
      </c>
      <c r="GT191" s="648">
        <v>1</v>
      </c>
      <c r="GU191" s="650">
        <v>1</v>
      </c>
      <c r="GV191" s="730" t="s">
        <v>9239</v>
      </c>
      <c r="GW191" s="647">
        <v>1</v>
      </c>
      <c r="GX191" s="648">
        <v>1</v>
      </c>
      <c r="GY191" s="884">
        <v>1</v>
      </c>
      <c r="GZ191" s="573" t="s">
        <v>9240</v>
      </c>
      <c r="HA191" s="583" t="s">
        <v>1459</v>
      </c>
      <c r="HB191" s="584">
        <v>2</v>
      </c>
      <c r="HC191" s="585">
        <v>2</v>
      </c>
      <c r="HD191" s="586" t="s">
        <v>9241</v>
      </c>
      <c r="HE191" s="718" t="s">
        <v>9242</v>
      </c>
      <c r="HF191" s="587">
        <v>1974</v>
      </c>
      <c r="HG191" s="587">
        <v>1974</v>
      </c>
      <c r="HH191" s="588">
        <v>0</v>
      </c>
      <c r="HI191" s="586" t="s">
        <v>1188</v>
      </c>
      <c r="HJ191" s="471" t="s">
        <v>1188</v>
      </c>
      <c r="HK191" s="691" t="s">
        <v>1188</v>
      </c>
      <c r="HL191" s="692">
        <v>2</v>
      </c>
      <c r="HM191" s="591" t="s">
        <v>9243</v>
      </c>
      <c r="HN191" s="592">
        <v>1966</v>
      </c>
      <c r="HO191" s="681" t="s">
        <v>1188</v>
      </c>
      <c r="HP191" s="574" t="s">
        <v>1188</v>
      </c>
      <c r="HQ191" s="472" t="str">
        <f t="shared" si="271"/>
        <v>-</v>
      </c>
      <c r="HR191" s="593" t="s">
        <v>1188</v>
      </c>
      <c r="HS191" s="574" t="s">
        <v>1188</v>
      </c>
      <c r="HT191" s="574" t="s">
        <v>1188</v>
      </c>
      <c r="HU191" s="574" t="s">
        <v>1188</v>
      </c>
      <c r="HV191" s="574" t="s">
        <v>1188</v>
      </c>
      <c r="HW191" s="574" t="s">
        <v>1188</v>
      </c>
      <c r="HX191" s="574" t="s">
        <v>1188</v>
      </c>
      <c r="HY191" s="574" t="s">
        <v>1188</v>
      </c>
      <c r="HZ191" s="574" t="s">
        <v>1188</v>
      </c>
      <c r="IA191" s="574" t="s">
        <v>1188</v>
      </c>
      <c r="IB191" s="574" t="s">
        <v>1188</v>
      </c>
      <c r="IC191" s="574" t="s">
        <v>1188</v>
      </c>
      <c r="ID191" s="681" t="s">
        <v>1188</v>
      </c>
      <c r="IE191" s="369" t="s">
        <v>1188</v>
      </c>
      <c r="IF191" s="574" t="s">
        <v>1188</v>
      </c>
      <c r="IG191" s="472" t="str">
        <f t="shared" si="272"/>
        <v>-</v>
      </c>
      <c r="IH191" s="609">
        <v>0.71577231026884414</v>
      </c>
      <c r="II191" s="694">
        <v>0.77583033512613275</v>
      </c>
      <c r="IJ191" s="695">
        <v>0.76886364427570209</v>
      </c>
      <c r="IK191" s="696">
        <v>0.7359407944425097</v>
      </c>
      <c r="IL191" s="696">
        <v>0.79446753779560042</v>
      </c>
      <c r="IM191" s="697">
        <v>0.80404936399071902</v>
      </c>
      <c r="IN191" s="599">
        <v>3</v>
      </c>
      <c r="IO191" s="600">
        <v>2</v>
      </c>
      <c r="IP191" s="601">
        <v>1</v>
      </c>
      <c r="IQ191" s="600">
        <v>33</v>
      </c>
      <c r="IR191" s="587">
        <v>53</v>
      </c>
      <c r="IS191" s="601">
        <v>86</v>
      </c>
      <c r="IT191" s="599">
        <v>3</v>
      </c>
      <c r="IU191" s="600">
        <v>21</v>
      </c>
      <c r="IV191" s="587">
        <v>31</v>
      </c>
      <c r="IW191" s="601">
        <v>25</v>
      </c>
      <c r="IX191" s="602">
        <v>77</v>
      </c>
      <c r="IY191" s="681">
        <v>1</v>
      </c>
      <c r="IZ191" s="603" t="s">
        <v>9244</v>
      </c>
      <c r="JA191" s="681">
        <v>2</v>
      </c>
      <c r="JB191" s="604" t="s">
        <v>9245</v>
      </c>
      <c r="JC191" s="681">
        <v>2</v>
      </c>
      <c r="JD191" s="430">
        <v>1</v>
      </c>
      <c r="JE191" s="686" t="s">
        <v>9246</v>
      </c>
      <c r="JF191" s="557" t="s">
        <v>9247</v>
      </c>
      <c r="JG191" s="592">
        <v>2016</v>
      </c>
      <c r="JH191" s="369">
        <v>0</v>
      </c>
      <c r="JI191" s="430" t="s">
        <v>1188</v>
      </c>
      <c r="JJ191" s="686" t="s">
        <v>1188</v>
      </c>
      <c r="JK191" s="686" t="s">
        <v>1188</v>
      </c>
      <c r="JL191" s="592" t="s">
        <v>1188</v>
      </c>
      <c r="JM191" s="369">
        <v>1</v>
      </c>
      <c r="JN191" s="430">
        <v>1</v>
      </c>
      <c r="JO191" s="430">
        <v>1</v>
      </c>
      <c r="JP191" s="686" t="s">
        <v>9248</v>
      </c>
      <c r="JQ191" s="557" t="s">
        <v>9249</v>
      </c>
      <c r="JR191" s="592">
        <v>2001</v>
      </c>
      <c r="JS191" s="369">
        <v>2</v>
      </c>
      <c r="JT191" s="430">
        <v>3</v>
      </c>
      <c r="JU191" s="686" t="s">
        <v>9250</v>
      </c>
      <c r="JV191" s="557" t="s">
        <v>9251</v>
      </c>
      <c r="JW191" s="592">
        <v>2000</v>
      </c>
      <c r="JX191" s="606">
        <v>2</v>
      </c>
      <c r="JY191" s="986" t="s">
        <v>9252</v>
      </c>
      <c r="JZ191" s="606">
        <v>2016</v>
      </c>
      <c r="KA191" s="606">
        <f t="shared" si="273"/>
        <v>8</v>
      </c>
      <c r="KB191" s="606">
        <v>2</v>
      </c>
      <c r="KC191" s="606">
        <v>4</v>
      </c>
      <c r="KD191" s="606"/>
      <c r="KE191" s="606">
        <v>2</v>
      </c>
      <c r="KF191" s="606">
        <f t="shared" si="274"/>
        <v>26</v>
      </c>
      <c r="KG191" s="606">
        <v>6</v>
      </c>
      <c r="KH191" s="606">
        <v>8</v>
      </c>
      <c r="KI191" s="606">
        <v>5</v>
      </c>
      <c r="KJ191" s="606">
        <v>7</v>
      </c>
      <c r="KK191" s="606">
        <v>0</v>
      </c>
      <c r="KL191" s="606">
        <v>0</v>
      </c>
      <c r="KM191" s="608">
        <f t="shared" si="345"/>
        <v>0.7978363037109375</v>
      </c>
      <c r="KN191" s="609">
        <v>1.4891815185546875</v>
      </c>
      <c r="KO191" s="609">
        <v>91.346153259277344</v>
      </c>
      <c r="KP191" s="610">
        <v>7</v>
      </c>
      <c r="KQ191" s="608">
        <f t="shared" si="346"/>
        <v>0.74306521415710447</v>
      </c>
      <c r="KR191" s="609">
        <v>1.2153260707855225</v>
      </c>
      <c r="KS191" s="609">
        <v>84.615386962890625</v>
      </c>
      <c r="KT191" s="610">
        <v>11</v>
      </c>
      <c r="KU191" s="610">
        <v>69</v>
      </c>
      <c r="KV191" s="606" t="s">
        <v>5586</v>
      </c>
      <c r="KW191" s="606" t="s">
        <v>9192</v>
      </c>
      <c r="KX191" s="700" t="str">
        <f t="shared" ca="1" si="275"/>
        <v>A</v>
      </c>
      <c r="KY191" s="701">
        <f t="shared" ca="1" si="276"/>
        <v>0.88215240896358538</v>
      </c>
      <c r="KZ191" s="702">
        <f t="shared" ca="1" si="377"/>
        <v>0.80599058823529401</v>
      </c>
      <c r="LA191" s="703">
        <f t="shared" ca="1" si="378"/>
        <v>0.98488571428571436</v>
      </c>
      <c r="LB191" s="703">
        <f t="shared" ca="1" si="379"/>
        <v>0.95833333333333337</v>
      </c>
      <c r="LC191" s="704">
        <f t="shared" ca="1" si="380"/>
        <v>0.77939999999999998</v>
      </c>
      <c r="LD191" s="696" cm="1">
        <f t="array" aca="1" ref="LD191" ca="1">INDIRECT(LD$203&amp;ROW())*LD$205</f>
        <v>8</v>
      </c>
      <c r="LE191" s="696" cm="1">
        <f t="array" aca="1" ref="LE191" ca="1">INDIRECT(LE$203&amp;ROW())*LE$205</f>
        <v>8</v>
      </c>
      <c r="LF191" s="696" cm="1">
        <f t="array" aca="1" ref="LF191" ca="1">INDIRECT(LF$203&amp;ROW())*LF$205</f>
        <v>8</v>
      </c>
      <c r="LG191" s="696" cm="1">
        <f t="array" aca="1" ref="LG191" ca="1">INDIRECT(LG$203&amp;ROW())*LG$205</f>
        <v>3</v>
      </c>
      <c r="LH191" s="696" cm="1">
        <f t="array" aca="1" ref="LH191" ca="1">INDIRECT(LH$203&amp;ROW())*LH$205</f>
        <v>3</v>
      </c>
      <c r="LI191" s="696" cm="1">
        <f t="array" aca="1" ref="LI191" ca="1">INDIRECT(LI$203&amp;ROW())*LI$205</f>
        <v>3</v>
      </c>
      <c r="LJ191" s="696" cm="1">
        <f t="array" aca="1" ref="LJ191" ca="1">INDIRECT(LJ$203&amp;ROW())*LJ$205</f>
        <v>3</v>
      </c>
      <c r="LK191" s="696" cm="1">
        <f t="array" aca="1" ref="LK191" ca="1">INDIRECT(LK$203&amp;ROW())*LK$205</f>
        <v>3</v>
      </c>
      <c r="LL191" s="696" cm="1">
        <f t="array" aca="1" ref="LL191" ca="1">INDIRECT(LL$203&amp;ROW())*LL$205</f>
        <v>3</v>
      </c>
      <c r="LM191" s="696" cm="1">
        <f t="array" aca="1" ref="LM191" ca="1">INDIRECT(LM$203&amp;ROW())*LM$205</f>
        <v>6</v>
      </c>
      <c r="LN191" s="696" cm="1">
        <f t="array" aca="1" ref="LN191" ca="1">INDIRECT(LN$203&amp;ROW())*LN$205</f>
        <v>3</v>
      </c>
      <c r="LO191" s="696" cm="1">
        <f t="array" aca="1" ref="LO191" ca="1">INDIRECT(LO$203&amp;ROW())*LO$205</f>
        <v>0</v>
      </c>
      <c r="LP191" s="696" cm="1">
        <f t="array" aca="1" ref="LP191" ca="1">INDIRECT(LP$203&amp;ROW())*LP$205</f>
        <v>4</v>
      </c>
      <c r="LQ191" s="696" cm="1">
        <f t="array" aca="1" ref="LQ191" ca="1">IF(INDIRECT(LQ$203&amp;ROW())="-",0,INDIRECT(LQ$203&amp;ROW())*LQ$205)</f>
        <v>5.5091999999999999</v>
      </c>
      <c r="LR191" s="696" cm="1">
        <f t="array" aca="1" ref="LR191" ca="1">INDIRECT(LR$203&amp;ROW())*LR$205</f>
        <v>8</v>
      </c>
      <c r="LS191" s="696" cm="1">
        <f t="array" aca="1" ref="LS191" ca="1">IF(INDIRECT(LS$203&amp;ROW())="-",0,INDIRECT(LS$203&amp;ROW())*LS$205)</f>
        <v>5.6826000000000008</v>
      </c>
      <c r="LT191" s="696" cm="1">
        <f t="array" aca="1" ref="LT191" ca="1">INDIRECT(LT$203&amp;ROW())*LT$205</f>
        <v>4</v>
      </c>
      <c r="LU191" s="696" cm="1">
        <f t="array" aca="1" ref="LU191" ca="1">INDIRECT(LU$203&amp;ROW())*LU$205</f>
        <v>3</v>
      </c>
      <c r="LV191" s="696" cm="1">
        <f t="array" aca="1" ref="LV191" ca="1">INDIRECT(LV$203&amp;ROW())*LV$205</f>
        <v>3</v>
      </c>
      <c r="LW191" s="696" cm="1">
        <f t="array" aca="1" ref="LW191" ca="1">INDIRECT(LW$203&amp;ROW())*LW$205</f>
        <v>2</v>
      </c>
      <c r="LX191" s="696" cm="1">
        <f t="array" aca="1" ref="LX191" ca="1">INDIRECT(LX$203&amp;ROW())*LX$205</f>
        <v>3</v>
      </c>
      <c r="LY191" s="696" cm="1">
        <f t="array" aca="1" ref="LY191" ca="1">IF(INDIRECT(LY$203&amp;ROW())="-",0,INDIRECT(LY$203&amp;ROW())*LY$205)</f>
        <v>6</v>
      </c>
      <c r="LZ191" s="696" cm="1">
        <f t="array" aca="1" ref="LZ191" ca="1">INDIRECT(LZ$203&amp;ROW())*LZ$205</f>
        <v>2</v>
      </c>
      <c r="MA191" s="696" cm="1">
        <f t="array" aca="1" ref="MA191" ca="1">INDIRECT(MA$203&amp;ROW())*MA$205</f>
        <v>4</v>
      </c>
      <c r="MB191" s="696" cm="1">
        <f t="array" aca="1" ref="MB191" ca="1">INDIRECT(MB$203&amp;ROW())*MB$205</f>
        <v>4</v>
      </c>
      <c r="MC191" s="696" cm="1">
        <f t="array" aca="1" ref="MC191" ca="1">IF($MB191=0,0,INDIRECT(MC$203&amp;ROW())*MC$205)</f>
        <v>0.5</v>
      </c>
      <c r="MD191" s="696" cm="1">
        <f t="array" aca="1" ref="MD191" ca="1">IF($MB191=0,0,INDIRECT(MD$203&amp;ROW())*MD$205)</f>
        <v>0</v>
      </c>
      <c r="ME191" s="696" cm="1">
        <f t="array" aca="1" ref="ME191" ca="1">IF($MB191=0,0,INDIRECT(ME$203&amp;ROW())*ME$205)</f>
        <v>0</v>
      </c>
      <c r="MF191" s="696" cm="1">
        <f t="array" aca="1" ref="MF191" ca="1">IF($MB191=0,0,INDIRECT(MF$203&amp;ROW())*MF$205)</f>
        <v>0.5</v>
      </c>
      <c r="MG191" s="696" cm="1">
        <f t="array" aca="1" ref="MG191" ca="1">INDIRECT(MG$203&amp;ROW())*MG$205</f>
        <v>4</v>
      </c>
      <c r="MH191" s="696" cm="1">
        <f t="array" aca="1" ref="MH191" ca="1">IF($MG191=0,0,INDIRECT(MH$203&amp;ROW())*MH$205)</f>
        <v>0.5</v>
      </c>
      <c r="MI191" s="696" cm="1">
        <f t="array" aca="1" ref="MI191" ca="1">IF($MG191=0,0,INDIRECT(MI$203&amp;ROW())*MI$205)</f>
        <v>0.5</v>
      </c>
      <c r="MJ191" s="696" cm="1">
        <f t="array" aca="1" ref="MJ191" ca="1">INDIRECT(MJ$203&amp;ROW())*MJ$205</f>
        <v>1</v>
      </c>
      <c r="MK191" s="696" cm="1">
        <f t="array" aca="1" ref="MK191" ca="1">INDIRECT(MK$203&amp;ROW())*MK$205</f>
        <v>4</v>
      </c>
      <c r="ML191" s="696" cm="1">
        <f t="array" aca="1" ref="ML191" ca="1">INDIRECT(ML$203&amp;ROW())*ML$205</f>
        <v>6</v>
      </c>
      <c r="MM191" s="696" cm="1">
        <f t="array" aca="1" ref="MM191" ca="1">INDIRECT(MM$203&amp;ROW())*MM$205</f>
        <v>4</v>
      </c>
      <c r="MN191" s="696" cm="1">
        <f t="array" aca="1" ref="MN191" ca="1">INDIRECT(MN$203&amp;ROW())*MN$205</f>
        <v>8</v>
      </c>
      <c r="MO191" s="696" cm="1">
        <f t="array" aca="1" ref="MO191" ca="1">INDIRECT(MO$203&amp;ROW())*MO$205</f>
        <v>2</v>
      </c>
      <c r="MP191" s="696" cm="1">
        <f t="array" aca="1" ref="MP191" ca="1">INDIRECT(MP$203&amp;ROW())*MP$205</f>
        <v>2</v>
      </c>
      <c r="MQ191" s="696" cm="1">
        <f t="array" aca="1" ref="MQ191" ca="1">INDIRECT(MQ$203&amp;ROW())*MQ$205</f>
        <v>0</v>
      </c>
      <c r="MR191" s="696" cm="1">
        <f t="array" aca="1" ref="MR191" ca="1">INDIRECT(MR$203&amp;ROW())*MR$205</f>
        <v>0</v>
      </c>
      <c r="MS191" s="696" cm="1">
        <f t="array" aca="1" ref="MS191" ca="1">INDIRECT(MS$203&amp;ROW())*MS$205</f>
        <v>0</v>
      </c>
      <c r="MT191" s="696" cm="1">
        <f t="array" aca="1" ref="MT191" ca="1">INDIRECT(MT$203&amp;ROW())*MT$205</f>
        <v>2</v>
      </c>
      <c r="MU191" s="696" cm="1">
        <f t="array" aca="1" ref="MU191" ca="1">INDIRECT(MU$203&amp;ROW())*MU$205</f>
        <v>2</v>
      </c>
      <c r="MV191" s="696" cm="1">
        <f t="array" aca="1" ref="MV191" ca="1">IF(INDIRECT(MV$203&amp;ROW())="-",0,INDIRECT(MV$203&amp;ROW())*MV$205)</f>
        <v>5.5434000000000001</v>
      </c>
      <c r="MW191" s="696" cm="1">
        <f t="array" aca="1" ref="MW191" ca="1">INDIRECT(MW$203&amp;ROW())*MW$205</f>
        <v>0</v>
      </c>
      <c r="MX191" s="696" cm="1">
        <f t="array" aca="1" ref="MX191" ca="1">INDIRECT(MX$203&amp;ROW())*MX$205</f>
        <v>4</v>
      </c>
      <c r="MY191" s="696" cm="1">
        <f t="array" aca="1" ref="MY191" ca="1">INDIRECT(MY$203&amp;ROW())*MY$205</f>
        <v>8</v>
      </c>
      <c r="NA191" s="701">
        <f t="shared" si="277"/>
        <v>0.8516634146341463</v>
      </c>
      <c r="NB191" s="617">
        <f t="shared" si="278"/>
        <v>0.99622142857142848</v>
      </c>
      <c r="NC191" s="695">
        <f t="shared" si="279"/>
        <v>0.84615384615384615</v>
      </c>
      <c r="ND191" s="697">
        <f t="shared" si="280"/>
        <v>0.70088518518518517</v>
      </c>
      <c r="NE191" s="694">
        <f t="shared" si="281"/>
        <v>0.84873096863615149</v>
      </c>
      <c r="NF191" s="682" t="str">
        <f t="shared" si="282"/>
        <v>A</v>
      </c>
      <c r="NH191" s="606" t="s">
        <v>9192</v>
      </c>
      <c r="NI191" s="563" t="str">
        <f t="shared" si="381"/>
        <v>A</v>
      </c>
      <c r="NJ191" s="563" t="str">
        <f t="shared" si="283"/>
        <v>A</v>
      </c>
      <c r="NK191" s="563" t="str">
        <f t="shared" ca="1" si="284"/>
        <v>A</v>
      </c>
      <c r="NL191" s="563" t="str">
        <f t="shared" ca="1" si="285"/>
        <v>A</v>
      </c>
      <c r="NM191" s="563" t="str">
        <f t="shared" ca="1" si="286"/>
        <v>A</v>
      </c>
      <c r="NN191" s="563" t="str">
        <f t="shared" ca="1" si="306"/>
        <v>A</v>
      </c>
      <c r="NO191" s="563" t="str">
        <f t="shared" ca="1" si="307"/>
        <v>A</v>
      </c>
      <c r="NP191" s="606" t="str">
        <f t="shared" si="287"/>
        <v>Yes</v>
      </c>
      <c r="NQ191" s="682" t="str">
        <f t="shared" si="288"/>
        <v>Yes</v>
      </c>
      <c r="NR191" s="682" t="e">
        <f>IF(OR(AND(NI191="A",OR(NJ191="C",NJ191="D")),AND(NI191="A",OR(#REF!="C",#REF!="D")),AND(NI191="B",OR(NJ191="D",#REF!="D")),AND(OR(NI191="C",NI191="D"),OR(NJ191="A",NJ191="B")),AND(OR(NI191="C",NI191="D"),OR(#REF!="A",#REF!="B")),AND(OR(NJ191="A",#REF!="A",NJ191="B",#REF!="B"),OR(NP191="-",NQ191="-")),AND(OR(NJ191="C",#REF!="C",NJ191="D",#REF!="D"),NP191="Yes")),"Yes","-")</f>
        <v>#REF!</v>
      </c>
      <c r="NS191" s="985"/>
      <c r="NT191" s="619">
        <f t="shared" si="289"/>
        <v>0.92969999999999997</v>
      </c>
      <c r="NU191" s="619">
        <f t="shared" si="290"/>
        <v>0.84873096863615149</v>
      </c>
      <c r="NV191" s="619">
        <f t="shared" ca="1" si="291"/>
        <v>0.88215240896358538</v>
      </c>
      <c r="NW191" s="619">
        <f t="shared" ca="1" si="308"/>
        <v>0.86311604534125586</v>
      </c>
      <c r="NX191" s="619">
        <f t="shared" ca="1" si="309"/>
        <v>0.81381925427005353</v>
      </c>
      <c r="NY191" s="620">
        <f t="shared" ca="1" si="310"/>
        <v>0.87824943737449757</v>
      </c>
      <c r="NZ191" s="620">
        <f t="shared" ca="1" si="311"/>
        <v>0.78196011740172744</v>
      </c>
      <c r="OA191" s="705" t="s">
        <v>1188</v>
      </c>
      <c r="OB191" s="706" t="s">
        <v>1188</v>
      </c>
      <c r="OC191" s="494"/>
      <c r="OE191" s="606" t="s">
        <v>9192</v>
      </c>
      <c r="OF191" s="700" t="str">
        <f t="shared" ca="1" si="292"/>
        <v>A</v>
      </c>
      <c r="OG191" s="701">
        <f t="shared" ca="1" si="312"/>
        <v>0.86311604534125586</v>
      </c>
      <c r="OH191" s="705">
        <f t="shared" ca="1" si="368"/>
        <v>0.8437070082429502</v>
      </c>
      <c r="OI191" s="696">
        <f t="shared" ca="1" si="369"/>
        <v>0.99530922358845697</v>
      </c>
      <c r="OJ191" s="696">
        <f t="shared" ca="1" si="295"/>
        <v>0.85947944284700695</v>
      </c>
      <c r="OK191" s="697">
        <f t="shared" ca="1" si="296"/>
        <v>0.75396850668660975</v>
      </c>
      <c r="OL191" s="696" cm="1">
        <f t="array" aca="1" ref="OL191" ca="1">INDIRECT(OL$203&amp;ROW())*OL$205</f>
        <v>1.4956</v>
      </c>
      <c r="OM191" s="696" cm="1">
        <f t="array" aca="1" ref="OM191" ca="1">INDIRECT(OM$203&amp;ROW())*OM$205</f>
        <v>1.2061999999999999</v>
      </c>
      <c r="ON191" s="696" cm="1">
        <f t="array" aca="1" ref="ON191" ca="1">INDIRECT(ON$203&amp;ROW())*ON$205</f>
        <v>1.4561999999999999</v>
      </c>
      <c r="OO191" s="696" cm="1">
        <f t="array" aca="1" ref="OO191" ca="1">INDIRECT(OO$203&amp;ROW())*OO$205</f>
        <v>1.0790999999999999</v>
      </c>
      <c r="OP191" s="696" cm="1">
        <f t="array" aca="1" ref="OP191" ca="1">INDIRECT(OP$203&amp;ROW())*OP$205</f>
        <v>1.5831</v>
      </c>
      <c r="OQ191" s="696" cm="1">
        <f t="array" aca="1" ref="OQ191" ca="1">INDIRECT(OQ$203&amp;ROW())*OQ$205</f>
        <v>1.5849</v>
      </c>
      <c r="OR191" s="696" cm="1">
        <f t="array" aca="1" ref="OR191" ca="1">INDIRECT(OR$203&amp;ROW())*OR$205</f>
        <v>1.4141999999999999</v>
      </c>
      <c r="OS191" s="696" cm="1">
        <f t="array" aca="1" ref="OS191" ca="1">INDIRECT(OS$203&amp;ROW())*OS$205</f>
        <v>1.5387</v>
      </c>
      <c r="OT191" s="696" cm="1">
        <f t="array" aca="1" ref="OT191" ca="1">INDIRECT(OT$203&amp;ROW())*OT$205</f>
        <v>1.4727000000000001</v>
      </c>
      <c r="OU191" s="696" cm="1">
        <f t="array" aca="1" ref="OU191" ca="1">INDIRECT(OU$203&amp;ROW())*OU$205</f>
        <v>1.9304999999999999</v>
      </c>
      <c r="OV191" s="696" cm="1">
        <f t="array" aca="1" ref="OV191" ca="1">INDIRECT(OV$203&amp;ROW())*OV$205</f>
        <v>1.2161999999999999</v>
      </c>
      <c r="OW191" s="696" cm="1">
        <f t="array" aca="1" ref="OW191" ca="1">INDIRECT(OW$203&amp;ROW())*OW$205</f>
        <v>0</v>
      </c>
      <c r="OX191" s="696" cm="1">
        <f t="array" aca="1" ref="OX191" ca="1">INDIRECT(OX$203&amp;ROW())*OX$205</f>
        <v>1.3977999999999999</v>
      </c>
      <c r="OY191" s="696" cm="1">
        <f t="array" aca="1" ref="OY191" ca="1">IF(INDIRECT(OY$203&amp;ROW())="-",0,INDIRECT(OY$203&amp;ROW())*OY$205)</f>
        <v>0.65164654</v>
      </c>
      <c r="OZ191" s="696" cm="1">
        <f t="array" aca="1" ref="OZ191" ca="1">INDIRECT(OZ$203&amp;ROW())*OZ$205</f>
        <v>1.4206000000000001</v>
      </c>
      <c r="PA191" s="696" cm="1">
        <f t="array" aca="1" ref="PA191" ca="1">IF(INDIRECT(PA$203&amp;ROW())="-",0,INDIRECT(PA$203&amp;ROW())*PA$205)</f>
        <v>0.83666814</v>
      </c>
      <c r="PB191" s="705" cm="1">
        <f t="array" aca="1" ref="PB191" ca="1">INDIRECT(PB$203&amp;ROW())*PB$205</f>
        <v>1.5084</v>
      </c>
      <c r="PC191" s="696" cm="1">
        <f t="array" aca="1" ref="PC191" ca="1">INDIRECT(PC$203&amp;ROW())*PC$205</f>
        <v>2.0918999999999999</v>
      </c>
      <c r="PD191" s="696" cm="1">
        <f t="array" aca="1" ref="PD191" ca="1">INDIRECT(PD$203&amp;ROW())*PD$205</f>
        <v>2.2025999999999999</v>
      </c>
      <c r="PE191" s="696" cm="1">
        <f t="array" aca="1" ref="PE191" ca="1">INDIRECT(PE$203&amp;ROW())*PE$205</f>
        <v>1.28</v>
      </c>
      <c r="PF191" s="696" cm="1">
        <f t="array" aca="1" ref="PF191" ca="1">INDIRECT(PF$203&amp;ROW())*PF$205</f>
        <v>1.9962</v>
      </c>
      <c r="PG191" s="696" cm="1">
        <f t="array" aca="1" ref="PG191" ca="1">IF(INDIRECT(PG$203&amp;ROW())="-",0,INDIRECT(PG$203&amp;ROW())*PG$205)</f>
        <v>0.875</v>
      </c>
      <c r="PH191" s="696" cm="1">
        <f t="array" aca="1" ref="PH191" ca="1">INDIRECT(PH$203&amp;ROW())*PH$205</f>
        <v>0.61699999999999999</v>
      </c>
      <c r="PI191" s="696" cm="1">
        <f t="array" aca="1" ref="PI191" ca="1">INDIRECT(PI$203&amp;ROW())*PI$205</f>
        <v>1.2145999999999999</v>
      </c>
      <c r="PJ191" s="696" cm="1">
        <f t="array" aca="1" ref="PJ191" ca="1">INDIRECT(PJ$203&amp;ROW())*PJ$205</f>
        <v>0.75980000000000003</v>
      </c>
      <c r="PK191" s="696" cm="1">
        <f t="array" aca="1" ref="PK191" ca="1">IF($PJ191=0,0,INDIRECT(PK$203&amp;ROW())*PK$205)</f>
        <v>0.52759999999999996</v>
      </c>
      <c r="PL191" s="696" cm="1">
        <f t="array" aca="1" ref="PL191" ca="1">IF($MPE191=0,0,INDIRECT(PL$203&amp;ROW())*PL$205)</f>
        <v>0</v>
      </c>
      <c r="PM191" s="696" cm="1">
        <f t="array" aca="1" ref="PM191" ca="1">IF($MPE191=0,0,INDIRECT(PM$203&amp;ROW())*PM$205)</f>
        <v>0</v>
      </c>
      <c r="PN191" s="696" cm="1">
        <f t="array" aca="1" ref="PN191" ca="1">IF($PJ191=0,0,INDIRECT(PN$203&amp;ROW())*PN$205)</f>
        <v>0.52580000000000005</v>
      </c>
      <c r="PO191" s="696" cm="1">
        <f t="array" aca="1" ref="PO191" ca="1">INDIRECT(PO$203&amp;ROW())*PO$205</f>
        <v>0.73140000000000005</v>
      </c>
      <c r="PP191" s="696" cm="1">
        <f t="array" aca="1" ref="PP191" ca="1">IF($PO191=0,0,INDIRECT(PP$203&amp;ROW())*PP$205)</f>
        <v>0.68189999999999995</v>
      </c>
      <c r="PQ191" s="696" cm="1">
        <f t="array" aca="1" ref="PQ191" ca="1">IF($PO191=0,0,INDIRECT(PQ$203&amp;ROW())*PQ$205)</f>
        <v>0.52549999999999997</v>
      </c>
      <c r="PR191" s="696" cm="1">
        <f t="array" aca="1" ref="PR191" ca="1">INDIRECT(PR$203&amp;ROW())*PR$205</f>
        <v>0.44619999999999999</v>
      </c>
      <c r="PS191" s="696" cm="1">
        <f t="array" aca="1" ref="PS191" ca="1">INDIRECT(PS$203&amp;ROW())*PS$205</f>
        <v>0.7389</v>
      </c>
      <c r="PT191" s="696" cm="1">
        <f t="array" aca="1" ref="PT191" ca="1">INDIRECT(PT$203&amp;ROW())*PT$205</f>
        <v>1.4406000000000001</v>
      </c>
      <c r="PU191" s="696" cm="1">
        <f t="array" aca="1" ref="PU191" ca="1">INDIRECT(PU$203&amp;ROW())*PU$205</f>
        <v>1.1798</v>
      </c>
      <c r="PV191" s="696" cm="1">
        <f t="array" aca="1" ref="PV191" ca="1">INDIRECT(PV$203&amp;ROW())*PV$205</f>
        <v>1.3932</v>
      </c>
      <c r="PW191" s="696" cm="1">
        <f t="array" aca="1" ref="PW191" ca="1">INDIRECT(PW$203&amp;ROW())*PW$205</f>
        <v>1.0658000000000001</v>
      </c>
      <c r="PX191" s="696" cm="1">
        <f t="array" aca="1" ref="PX191" ca="1">INDIRECT(PX$203&amp;ROW())*PX$205</f>
        <v>1.1714</v>
      </c>
      <c r="PY191" s="696" cm="1">
        <f t="array" aca="1" ref="PY191" ca="1">INDIRECT(PY$203&amp;ROW())*PY$205</f>
        <v>0</v>
      </c>
      <c r="PZ191" s="696" cm="1">
        <f t="array" aca="1" ref="PZ191" ca="1">INDIRECT(PZ$203&amp;ROW())*PZ$205</f>
        <v>0</v>
      </c>
      <c r="QA191" s="696" cm="1">
        <f t="array" aca="1" ref="QA191" ca="1">INDIRECT(QA$203&amp;ROW())*QA$205</f>
        <v>0</v>
      </c>
      <c r="QB191" s="696" cm="1">
        <f t="array" aca="1" ref="QB191" ca="1">INDIRECT(QB$203&amp;ROW())*QB$205</f>
        <v>1.5966</v>
      </c>
      <c r="QC191" s="696" cm="1">
        <f t="array" aca="1" ref="QC191" ca="1">INDIRECT(QC$203&amp;ROW())*QC$205</f>
        <v>1.4259999999999999</v>
      </c>
      <c r="QD191" s="696" cm="1">
        <f t="array" aca="1" ref="QD191" ca="1">IF(INDIRECT(QD$203&amp;ROW())="-",0,INDIRECT(QD$203&amp;ROW())*QD$205)</f>
        <v>0.56736699000000002</v>
      </c>
      <c r="QE191" s="696" cm="1">
        <f t="array" aca="1" ref="QE191" ca="1">INDIRECT(QE$203&amp;ROW())*QE$205</f>
        <v>0</v>
      </c>
      <c r="QF191" s="696" cm="1">
        <f t="array" aca="1" ref="QF191" ca="1">INDIRECT(QF$203&amp;ROW())*QF$205</f>
        <v>0.72440000000000004</v>
      </c>
      <c r="QG191" s="696" cm="1">
        <f t="array" aca="1" ref="QG191" ca="1">INDIRECT(QG$203&amp;ROW())*QG$205</f>
        <v>1.4996</v>
      </c>
      <c r="QI191" s="606" t="s">
        <v>9192</v>
      </c>
      <c r="QJ191" s="700" t="str">
        <f t="shared" ca="1" si="297"/>
        <v>A</v>
      </c>
      <c r="QK191" s="701">
        <f t="shared" ca="1" si="313"/>
        <v>0.81381925427005353</v>
      </c>
      <c r="QL191" s="705">
        <f t="shared" ca="1" si="370"/>
        <v>0.91761274184180119</v>
      </c>
      <c r="QM191" s="696">
        <f t="shared" ca="1" si="371"/>
        <v>0.99687267446896333</v>
      </c>
      <c r="QN191" s="696">
        <f t="shared" ca="1" si="300"/>
        <v>0.78623309387216656</v>
      </c>
      <c r="QO191" s="697">
        <f t="shared" ca="1" si="301"/>
        <v>0.55455850689728314</v>
      </c>
      <c r="QP191" s="696" cm="1">
        <f t="array" aca="1" ref="QP191" ca="1">INDIRECT(QP$203&amp;ROW())*QP$205</f>
        <v>6.6903293490763766E-2</v>
      </c>
      <c r="QQ191" s="696" cm="1">
        <f t="array" aca="1" ref="QQ191" ca="1">INDIRECT(QQ$203&amp;ROW())*QQ$205</f>
        <v>0.25503926590378434</v>
      </c>
      <c r="QR191" s="696" cm="1">
        <f t="array" aca="1" ref="QR191" ca="1">INDIRECT(QR$203&amp;ROW())*QR$205</f>
        <v>0.15089809664795908</v>
      </c>
      <c r="QS191" s="696" cm="1">
        <f t="array" aca="1" ref="QS191" ca="1">INDIRECT(QS$203&amp;ROW())*QS$205</f>
        <v>0.22471360933801068</v>
      </c>
      <c r="QT191" s="696" cm="1">
        <f t="array" aca="1" ref="QT191" ca="1">INDIRECT(QT$203&amp;ROW())*QT$205</f>
        <v>0.26232814414996541</v>
      </c>
      <c r="QU191" s="696" cm="1">
        <f t="array" aca="1" ref="QU191" ca="1">INDIRECT(QU$203&amp;ROW())*QU$205</f>
        <v>0.53329206883563263</v>
      </c>
      <c r="QV191" s="696" cm="1">
        <f t="array" aca="1" ref="QV191" ca="1">INDIRECT(QV$203&amp;ROW())*QV$205</f>
        <v>0.24117831443907087</v>
      </c>
      <c r="QW191" s="696" cm="1">
        <f t="array" aca="1" ref="QW191" ca="1">INDIRECT(QW$203&amp;ROW())*QW$205</f>
        <v>0.53099416374332975</v>
      </c>
      <c r="QX191" s="696" cm="1">
        <f t="array" aca="1" ref="QX191" ca="1">INDIRECT(QX$203&amp;ROW())*QX$205</f>
        <v>0.60640894423913805</v>
      </c>
      <c r="QY191" s="696" cm="1">
        <f t="array" aca="1" ref="QY191" ca="1">INDIRECT(QY$203&amp;ROW())*QY$205</f>
        <v>0.13540247513535897</v>
      </c>
      <c r="QZ191" s="696" cm="1">
        <f t="array" aca="1" ref="QZ191" ca="1">INDIRECT(QZ$203&amp;ROW())*QZ$205</f>
        <v>0.27613248380770827</v>
      </c>
      <c r="RA191" s="696" cm="1">
        <f t="array" aca="1" ref="RA191" ca="1">INDIRECT(RA$203&amp;ROW())*RA$205</f>
        <v>0</v>
      </c>
      <c r="RB191" s="696" cm="1">
        <f t="array" aca="1" ref="RB191" ca="1">INDIRECT(RB$203&amp;ROW())*RB$205</f>
        <v>0.11461142513892485</v>
      </c>
      <c r="RC191" s="696" cm="1">
        <f t="array" aca="1" ref="RC191" ca="1">IF(INDIRECT(RC$203&amp;ROW())="-",0,INDIRECT(RC$203&amp;ROW())*RC$205)</f>
        <v>7.7044890457333301E-2</v>
      </c>
      <c r="RD191" s="696" cm="1">
        <f t="array" aca="1" ref="RD191" ca="1">INDIRECT(RD$203&amp;ROW())*RD$205</f>
        <v>7.1442097940886296E-2</v>
      </c>
      <c r="RE191" s="696" cm="1">
        <f t="array" aca="1" ref="RE191" ca="1">IF(INDIRECT(RE$203&amp;ROW())="-",0,INDIRECT(RE$203&amp;ROW())*RE$205)</f>
        <v>5.9941049530118341E-2</v>
      </c>
      <c r="RF191" s="705" cm="1">
        <f t="array" aca="1" ref="RF191" ca="1">INDIRECT(RF$203&amp;ROW())*RF$205</f>
        <v>0.10613798880649605</v>
      </c>
      <c r="RG191" s="696" cm="1">
        <f t="array" aca="1" ref="RG191" ca="1">INDIRECT(RG$203&amp;ROW())*RG$205</f>
        <v>0.41475700362540607</v>
      </c>
      <c r="RH191" s="696" cm="1">
        <f t="array" aca="1" ref="RH191" ca="1">INDIRECT(RH$203&amp;ROW())*RH$205</f>
        <v>8.7581521170816884E-2</v>
      </c>
      <c r="RI191" s="696" cm="1">
        <f t="array" aca="1" ref="RI191" ca="1">INDIRECT(RI$203&amp;ROW())*RI$205</f>
        <v>0.21539378250062202</v>
      </c>
      <c r="RJ191" s="696" cm="1">
        <f t="array" aca="1" ref="RJ191" ca="1">INDIRECT(RJ$203&amp;ROW())*RJ$205</f>
        <v>0.18340085004648693</v>
      </c>
      <c r="RK191" s="696" cm="1">
        <f t="array" aca="1" ref="RK191" ca="1">IF(INDIRECT(RK$203&amp;ROW())="-",0,INDIRECT(RK$203&amp;ROW())*RK$205)</f>
        <v>6.0421598870647283E-2</v>
      </c>
      <c r="RL191" s="696" cm="1">
        <f t="array" aca="1" ref="RL191" ca="1">INDIRECT(RL$203&amp;ROW())*RL$205</f>
        <v>0.11262003659234653</v>
      </c>
      <c r="RM191" s="696" cm="1">
        <f t="array" aca="1" ref="RM191" ca="1">INDIRECT(RM$203&amp;ROW())*RM$205</f>
        <v>2.9987460729532761E-2</v>
      </c>
      <c r="RN191" s="696" cm="1">
        <f t="array" aca="1" ref="RN191" ca="1">INDIRECT(RN$203&amp;ROW())*RN$205</f>
        <v>9.3820613050938681E-2</v>
      </c>
      <c r="RO191" s="696" cm="1">
        <f t="array" aca="1" ref="RO191" ca="1">IF($RN191=0,0,INDIRECT(RO$203&amp;ROW())*RO$205)</f>
        <v>7.0312542939625605E-2</v>
      </c>
      <c r="RP191" s="696" cm="1">
        <f t="array" aca="1" ref="RP191" ca="1">IF($RN191=0,0,INDIRECT(RP$203&amp;ROW())*RP$205)</f>
        <v>0</v>
      </c>
      <c r="RQ191" s="696" cm="1">
        <f t="array" aca="1" ref="RQ191" ca="1">IF($RN191=0,0,INDIRECT(RQ$203&amp;ROW())*RQ$205)</f>
        <v>0</v>
      </c>
      <c r="RR191" s="696" cm="1">
        <f t="array" aca="1" ref="RR191" ca="1">IF($RN191=0,0,INDIRECT(RR$203&amp;ROW())*RR$205)</f>
        <v>8.2232286875619773E-2</v>
      </c>
      <c r="RS191" s="696" cm="1">
        <f t="array" aca="1" ref="RS191" ca="1">INDIRECT(RS$203&amp;ROW())*RS$205</f>
        <v>7.7466902221184339E-2</v>
      </c>
      <c r="RT191" s="696" cm="1">
        <f t="array" aca="1" ref="RT191" ca="1">IF($RS191=0,0,INDIRECT(RT$203&amp;ROW())*RT$205)</f>
        <v>8.1033461602244533E-2</v>
      </c>
      <c r="RU191" s="696" cm="1">
        <f t="array" aca="1" ref="RU191" ca="1">IF($RS191=0,0,INDIRECT(RU$203&amp;ROW())*RU$205)</f>
        <v>8.1972972149739559E-2</v>
      </c>
      <c r="RV191" s="696" cm="1">
        <f t="array" aca="1" ref="RV191" ca="1">INDIRECT(RV$203&amp;ROW())*RV$205</f>
        <v>4.4898858778974725E-2</v>
      </c>
      <c r="RW191" s="696" cm="1">
        <f t="array" aca="1" ref="RW191" ca="1">INDIRECT(RW$203&amp;ROW())*RW$205</f>
        <v>2.6659190312299668E-2</v>
      </c>
      <c r="RX191" s="696" cm="1">
        <f t="array" aca="1" ref="RX191" ca="1">INDIRECT(RX$203&amp;ROW())*RX$205</f>
        <v>0.19074035443114332</v>
      </c>
      <c r="RY191" s="696" cm="1">
        <f t="array" aca="1" ref="RY191" ca="1">INDIRECT(RY$203&amp;ROW())*RY$205</f>
        <v>5.6264463580193595E-2</v>
      </c>
      <c r="RZ191" s="696" cm="1">
        <f t="array" aca="1" ref="RZ191" ca="1">INDIRECT(RZ$203&amp;ROW())*RZ$205</f>
        <v>7.362497897239817E-2</v>
      </c>
      <c r="SA191" s="696" cm="1">
        <f t="array" aca="1" ref="SA191" ca="1">INDIRECT(SA$203&amp;ROW())*SA$205</f>
        <v>0.20458618579029147</v>
      </c>
      <c r="SB191" s="696" cm="1">
        <f t="array" aca="1" ref="SB191" ca="1">INDIRECT(SB$203&amp;ROW())*SB$205</f>
        <v>4.7124126502052749E-2</v>
      </c>
      <c r="SC191" s="696" cm="1">
        <f t="array" aca="1" ref="SC191" ca="1">INDIRECT(SC$203&amp;ROW())*SC$205</f>
        <v>0</v>
      </c>
      <c r="SD191" s="696" cm="1">
        <f t="array" aca="1" ref="SD191" ca="1">INDIRECT(SD$203&amp;ROW())*SD$205</f>
        <v>0</v>
      </c>
      <c r="SE191" s="696" cm="1">
        <f t="array" aca="1" ref="SE191" ca="1">INDIRECT(SE$203&amp;ROW())*SE$205</f>
        <v>0</v>
      </c>
      <c r="SF191" s="696" cm="1">
        <f t="array" aca="1" ref="SF191" ca="1">INDIRECT(SF$203&amp;ROW())*SF$205</f>
        <v>0.13223776648222998</v>
      </c>
      <c r="SG191" s="696" cm="1">
        <f t="array" aca="1" ref="SG191" ca="1">INDIRECT(SG$203&amp;ROW())*SG$205</f>
        <v>7.4767843909269882E-2</v>
      </c>
      <c r="SH191" s="696" cm="1">
        <f t="array" aca="1" ref="SH191" ca="1">IF(INDIRECT(SH$203&amp;ROW())="-",0,INDIRECT(SH$203&amp;ROW())*SH$205)</f>
        <v>7.2692505262583612E-2</v>
      </c>
      <c r="SI191" s="696" cm="1">
        <f t="array" aca="1" ref="SI191" ca="1">INDIRECT(SI$203&amp;ROW())*SI$205</f>
        <v>0</v>
      </c>
      <c r="SJ191" s="696" cm="1">
        <f t="array" aca="1" ref="SJ191" ca="1">INDIRECT(SJ$203&amp;ROW())*SJ$205</f>
        <v>0.10961749760323641</v>
      </c>
      <c r="SK191" s="696" cm="1">
        <f t="array" aca="1" ref="SK191" ca="1">INDIRECT(SK$203&amp;ROW())*SK$205</f>
        <v>0.21261490593800375</v>
      </c>
      <c r="SN191" s="606" t="s">
        <v>9192</v>
      </c>
      <c r="SO191" s="707" cm="1">
        <f t="array" aca="1" ref="SO191" ca="1">INDIRECT(SO$203&amp;ROW())*SO$205</f>
        <v>2</v>
      </c>
      <c r="SP191" s="707" cm="1">
        <f t="array" aca="1" ref="SP191" ca="1">INDIRECT(SP$203&amp;ROW())*SP$205</f>
        <v>2</v>
      </c>
      <c r="SQ191" s="707" cm="1">
        <f t="array" aca="1" ref="SQ191" ca="1">INDIRECT(SQ$203&amp;ROW())*SQ$205</f>
        <v>2</v>
      </c>
      <c r="SR191" s="707" cm="1">
        <f t="array" aca="1" ref="SR191" ca="1">INDIRECT(SR$203&amp;ROW())*SR$205</f>
        <v>3</v>
      </c>
      <c r="SS191" s="707" cm="1">
        <f t="array" aca="1" ref="SS191" ca="1">INDIRECT(SS$203&amp;ROW())*SS$205</f>
        <v>3</v>
      </c>
      <c r="ST191" s="707" cm="1">
        <f t="array" aca="1" ref="ST191" ca="1">INDIRECT(ST$203&amp;ROW())*ST$205</f>
        <v>3</v>
      </c>
      <c r="SU191" s="707" cm="1">
        <f t="array" aca="1" ref="SU191" ca="1">INDIRECT(SU$203&amp;ROW())*SU$205</f>
        <v>3</v>
      </c>
      <c r="SV191" s="707" cm="1">
        <f t="array" aca="1" ref="SV191" ca="1">INDIRECT(SV$203&amp;ROW())*SV$205</f>
        <v>3</v>
      </c>
      <c r="SW191" s="707" cm="1">
        <f t="array" aca="1" ref="SW191" ca="1">INDIRECT(SW$203&amp;ROW())*SW$205</f>
        <v>3</v>
      </c>
      <c r="SX191" s="707" cm="1">
        <f t="array" aca="1" ref="SX191" ca="1">INDIRECT(SX$203&amp;ROW())*SX$205</f>
        <v>3</v>
      </c>
      <c r="SY191" s="707" cm="1">
        <f t="array" aca="1" ref="SY191" ca="1">INDIRECT(SY$203&amp;ROW())*SY$205</f>
        <v>3</v>
      </c>
      <c r="SZ191" s="707" cm="1">
        <f t="array" aca="1" ref="SZ191" ca="1">INDIRECT(SZ$203&amp;ROW())*SZ$205</f>
        <v>0</v>
      </c>
      <c r="TA191" s="707" cm="1">
        <f t="array" aca="1" ref="TA191" ca="1">INDIRECT(TA$203&amp;ROW())*TA$205</f>
        <v>2</v>
      </c>
      <c r="TB191" s="696" cm="1">
        <f t="array" aca="1" ref="TB191" ca="1">IF(INDIRECT(TB$203&amp;ROW())="-",0,INDIRECT(TB$203&amp;ROW())*TB$205)</f>
        <v>0.91820000000000002</v>
      </c>
      <c r="TC191" s="707" cm="1">
        <f t="array" aca="1" ref="TC191" ca="1">INDIRECT(TC$203&amp;ROW())*TC$205</f>
        <v>2</v>
      </c>
      <c r="TD191" s="696" cm="1">
        <f t="array" aca="1" ref="TD191" ca="1">IF(INDIRECT(TD$203&amp;ROW())="-",0,INDIRECT(TD$203&amp;ROW())*TD$205)</f>
        <v>0.94710000000000005</v>
      </c>
      <c r="TE191" s="732" cm="1">
        <f t="array" aca="1" ref="TE191" ca="1">INDIRECT(TE$203&amp;ROW())*TE$205</f>
        <v>2</v>
      </c>
      <c r="TF191" s="707" cm="1">
        <f t="array" aca="1" ref="TF191" ca="1">INDIRECT(TF$203&amp;ROW())*TF$205</f>
        <v>3</v>
      </c>
      <c r="TG191" s="707" cm="1">
        <f t="array" aca="1" ref="TG191" ca="1">INDIRECT(TG$203&amp;ROW())*TG$205</f>
        <v>3</v>
      </c>
      <c r="TH191" s="707" cm="1">
        <f t="array" aca="1" ref="TH191" ca="1">INDIRECT(TH$203&amp;ROW())*TH$205</f>
        <v>2</v>
      </c>
      <c r="TI191" s="707" cm="1">
        <f t="array" aca="1" ref="TI191" ca="1">INDIRECT(TI$203&amp;ROW())*TI$205</f>
        <v>3</v>
      </c>
      <c r="TJ191" s="696" cm="1">
        <f t="array" aca="1" ref="TJ191" ca="1">IF(INDIRECT(TJ$203&amp;ROW())="-",0,INDIRECT(TJ$203&amp;ROW())*TJ$205)</f>
        <v>1</v>
      </c>
      <c r="TK191" s="707" cm="1">
        <f t="array" aca="1" ref="TK191" ca="1">INDIRECT(TK$203&amp;ROW())*TK$205</f>
        <v>1</v>
      </c>
      <c r="TL191" s="707" cm="1">
        <f t="array" aca="1" ref="TL191" ca="1">INDIRECT(TL$203&amp;ROW())*TL$205</f>
        <v>2</v>
      </c>
      <c r="TM191" s="707" cm="1">
        <f t="array" aca="1" ref="TM191" ca="1">INDIRECT(TM$203&amp;ROW())*TM$205</f>
        <v>1</v>
      </c>
      <c r="TN191" s="707" cm="1">
        <f t="array" aca="1" ref="TN191" ca="1">IF($TM191=0,0,INDIRECT(TN$203&amp;ROW())*TN$205)</f>
        <v>1</v>
      </c>
      <c r="TO191" s="707" cm="1">
        <f t="array" aca="1" ref="TO191" ca="1">IF($TM191=0,0,INDIRECT(TO$203&amp;ROW())*TO$205)</f>
        <v>0</v>
      </c>
      <c r="TP191" s="707" cm="1">
        <f t="array" aca="1" ref="TP191" ca="1">IF($TM191=0,0,INDIRECT(TP$203&amp;ROW())*TP$205)</f>
        <v>0</v>
      </c>
      <c r="TQ191" s="707" cm="1">
        <f t="array" aca="1" ref="TQ191" ca="1">IF($TM191=0,0,INDIRECT(TQ$203&amp;ROW())*TQ$205)</f>
        <v>1</v>
      </c>
      <c r="TR191" s="707" cm="1">
        <f t="array" aca="1" ref="TR191" ca="1">INDIRECT(TR$203&amp;ROW())*TR$205</f>
        <v>1</v>
      </c>
      <c r="TS191" s="707" cm="1">
        <f t="array" aca="1" ref="TS191" ca="1">IF($TR191=0,0,INDIRECT(TS$203&amp;ROW())*TS$205)</f>
        <v>1</v>
      </c>
      <c r="TT191" s="707" cm="1">
        <f t="array" aca="1" ref="TT191" ca="1">IF($TR191=0,0,INDIRECT(TT$203&amp;ROW())*TT$205)</f>
        <v>1</v>
      </c>
      <c r="TU191" s="707" cm="1">
        <f t="array" aca="1" ref="TU191" ca="1">INDIRECT(TU$203&amp;ROW())*TU$205</f>
        <v>1</v>
      </c>
      <c r="TV191" s="707" cm="1">
        <f t="array" aca="1" ref="TV191" ca="1">INDIRECT(TV$203&amp;ROW())*TV$205</f>
        <v>1</v>
      </c>
      <c r="TW191" s="707" cm="1">
        <f t="array" aca="1" ref="TW191" ca="1">INDIRECT(TW$203&amp;ROW())*TW$205</f>
        <v>2</v>
      </c>
      <c r="TX191" s="707" cm="1">
        <f t="array" aca="1" ref="TX191" ca="1">INDIRECT(TX$203&amp;ROW())*TX$205</f>
        <v>2</v>
      </c>
      <c r="TY191" s="707" cm="1">
        <f t="array" aca="1" ref="TY191" ca="1">INDIRECT(TY$203&amp;ROW())*TY$205</f>
        <v>2</v>
      </c>
      <c r="TZ191" s="707" cm="1">
        <f t="array" aca="1" ref="TZ191" ca="1">INDIRECT(TZ$203&amp;ROW())*TZ$205</f>
        <v>2</v>
      </c>
      <c r="UA191" s="707" cm="1">
        <f t="array" aca="1" ref="UA191" ca="1">INDIRECT(UA$203&amp;ROW())*UA$205</f>
        <v>2</v>
      </c>
      <c r="UB191" s="707" cm="1">
        <f t="array" aca="1" ref="UB191" ca="1">INDIRECT(UB$203&amp;ROW())*UB$205</f>
        <v>0</v>
      </c>
      <c r="UC191" s="707" cm="1">
        <f t="array" aca="1" ref="UC191" ca="1">INDIRECT(UC$203&amp;ROW())*UC$205</f>
        <v>0</v>
      </c>
      <c r="UD191" s="707" cm="1">
        <f t="array" aca="1" ref="UD191" ca="1">INDIRECT(UD$203&amp;ROW())*UD$205</f>
        <v>0</v>
      </c>
      <c r="UE191" s="707" cm="1">
        <f t="array" aca="1" ref="UE191" ca="1">INDIRECT(UE$203&amp;ROW())*UE$205</f>
        <v>2</v>
      </c>
      <c r="UF191" s="707" cm="1">
        <f t="array" aca="1" ref="UF191" ca="1">INDIRECT(UF$203&amp;ROW())*UF$205</f>
        <v>2</v>
      </c>
      <c r="UG191" s="696" cm="1">
        <f t="array" aca="1" ref="UG191" ca="1">IF(INDIRECT(UG$203&amp;ROW())="-",0,INDIRECT(UG$203&amp;ROW())*UG$205)</f>
        <v>0.92390000000000005</v>
      </c>
      <c r="UH191" s="707" cm="1">
        <f t="array" aca="1" ref="UH191" ca="1">INDIRECT(UH$203&amp;ROW())*UH$205</f>
        <v>0</v>
      </c>
      <c r="UI191" s="707" cm="1">
        <f t="array" aca="1" ref="UI191" ca="1">INDIRECT(UI$203&amp;ROW())*UI$205</f>
        <v>1</v>
      </c>
      <c r="UJ191" s="707" cm="1">
        <f t="array" aca="1" ref="UJ191" ca="1">INDIRECT(UJ$203&amp;ROW())*UJ$205</f>
        <v>2</v>
      </c>
      <c r="UM191" s="606" t="s">
        <v>9192</v>
      </c>
      <c r="UN191" s="616">
        <f t="shared" ca="1" si="389"/>
        <v>1.3455222970601226</v>
      </c>
      <c r="UO191" s="616">
        <f t="shared" ca="1" si="389"/>
        <v>1.5785703781343867</v>
      </c>
      <c r="UP191" s="616">
        <f t="shared" ca="1" si="389"/>
        <v>1.190315493832806</v>
      </c>
      <c r="UQ191" s="616">
        <f t="shared" ca="1" si="389"/>
        <v>0.29355872991449461</v>
      </c>
      <c r="UR191" s="616">
        <f t="shared" ca="1" si="389"/>
        <v>1.0502465449096676</v>
      </c>
      <c r="US191" s="616">
        <f t="shared" ca="1" si="389"/>
        <v>0.41305213694811815</v>
      </c>
      <c r="UT191" s="616">
        <f t="shared" ca="1" si="389"/>
        <v>0.30690415393182785</v>
      </c>
      <c r="UU191" s="616">
        <f t="shared" ca="1" si="389"/>
        <v>0.53359975015917405</v>
      </c>
      <c r="UV191" s="616">
        <f t="shared" ca="1" si="389"/>
        <v>0.44410973870643028</v>
      </c>
      <c r="UW191" s="616">
        <f t="shared" ca="1" si="389"/>
        <v>0.6421874155054268</v>
      </c>
      <c r="UX191" s="616">
        <f t="shared" ca="1" si="388"/>
        <v>0.28247365722383649</v>
      </c>
      <c r="UY191" s="616">
        <f t="shared" ca="1" si="388"/>
        <v>-0.67270887390575207</v>
      </c>
      <c r="UZ191" s="616">
        <f t="shared" ca="1" si="388"/>
        <v>1.1960042318268584</v>
      </c>
      <c r="VA191" s="616">
        <f t="shared" ca="1" si="388"/>
        <v>1.4337163273972409</v>
      </c>
      <c r="VB191" s="616">
        <f t="shared" ca="1" si="388"/>
        <v>1.528010083348541</v>
      </c>
      <c r="VC191" s="616">
        <f t="shared" ca="1" si="388"/>
        <v>1.5413325009084873</v>
      </c>
      <c r="VD191" s="616">
        <f t="shared" ca="1" si="388"/>
        <v>0.85304819841956248</v>
      </c>
      <c r="VE191" s="616">
        <f t="shared" ca="1" si="388"/>
        <v>1.620308650861136</v>
      </c>
      <c r="VF191" s="616">
        <f t="shared" ca="1" si="388"/>
        <v>0.95807256683723563</v>
      </c>
      <c r="VG191" s="616">
        <f t="shared" ca="1" si="388"/>
        <v>1.2788179585372306</v>
      </c>
      <c r="VH191" s="616">
        <f t="shared" ca="1" si="388"/>
        <v>1.454227778282527</v>
      </c>
      <c r="VI191" s="616">
        <f t="shared" ca="1" si="388"/>
        <v>1.665217814021005</v>
      </c>
      <c r="VJ191" s="616">
        <f t="shared" ca="1" si="390"/>
        <v>1.1038721171937993</v>
      </c>
      <c r="VK191" s="616">
        <f t="shared" ca="1" si="390"/>
        <v>0.83678976492872159</v>
      </c>
      <c r="VL191" s="616">
        <f t="shared" ca="1" si="390"/>
        <v>1.1863766389476611</v>
      </c>
      <c r="VM191" s="616">
        <f t="shared" ca="1" si="390"/>
        <v>1.7393845659645861</v>
      </c>
      <c r="VN191" s="616">
        <f t="shared" ca="1" si="390"/>
        <v>-0.62639799545694341</v>
      </c>
      <c r="VO191" s="616">
        <f t="shared" ca="1" si="390"/>
        <v>-0.42150866262694142</v>
      </c>
      <c r="VP191" s="616">
        <f t="shared" ca="1" si="390"/>
        <v>2.1525849422547609</v>
      </c>
      <c r="VQ191" s="616">
        <f t="shared" ca="1" si="390"/>
        <v>1.2773868528042598</v>
      </c>
      <c r="VR191" s="616">
        <f t="shared" ca="1" si="390"/>
        <v>1.5497103694524457</v>
      </c>
      <c r="VS191" s="616">
        <f t="shared" ca="1" si="387"/>
        <v>2.4577967350382721</v>
      </c>
      <c r="VT191" s="616">
        <f t="shared" ca="1" si="387"/>
        <v>2.5655357300130479</v>
      </c>
      <c r="VU191" s="616">
        <f t="shared" ca="1" si="387"/>
        <v>1.2114249894444582</v>
      </c>
      <c r="VV191" s="616">
        <f t="shared" ca="1" si="387"/>
        <v>1.6727825257285902</v>
      </c>
      <c r="VW191" s="616">
        <f t="shared" ca="1" si="387"/>
        <v>-0.3119461967162912</v>
      </c>
      <c r="VX191" s="616">
        <f t="shared" ca="1" si="386"/>
        <v>2.3243112614711734</v>
      </c>
      <c r="VY191" s="616">
        <f t="shared" ca="1" si="386"/>
        <v>0.70583605694264007</v>
      </c>
      <c r="VZ191" s="616">
        <f t="shared" ca="1" si="386"/>
        <v>0.68442622420316401</v>
      </c>
      <c r="WA191" s="616">
        <f t="shared" ca="1" si="386"/>
        <v>-1.1483025824394326</v>
      </c>
      <c r="WB191" s="616">
        <f t="shared" ca="1" si="386"/>
        <v>-2.9757436894078269</v>
      </c>
      <c r="WC191" s="616">
        <f t="shared" ca="1" si="386"/>
        <v>-2.0807149803312397</v>
      </c>
      <c r="WD191" s="616">
        <f t="shared" ca="1" si="386"/>
        <v>0.30785317554274461</v>
      </c>
      <c r="WE191" s="616">
        <f t="shared" ca="1" si="386"/>
        <v>0.67426644196529939</v>
      </c>
      <c r="WF191" s="616">
        <f t="shared" ca="1" si="386"/>
        <v>1.2132680258831881</v>
      </c>
      <c r="WG191" s="616">
        <f t="shared" ca="1" si="386"/>
        <v>-1.008197359876486</v>
      </c>
      <c r="WH191" s="616">
        <f t="shared" ca="1" si="386"/>
        <v>0.91987607881584121</v>
      </c>
      <c r="WI191" s="627">
        <f t="shared" ca="1" si="386"/>
        <v>1.0659329460226332</v>
      </c>
      <c r="WL191" s="606" t="s">
        <v>9192</v>
      </c>
      <c r="WM191" s="700" t="str">
        <f t="shared" ca="1" si="321"/>
        <v>A</v>
      </c>
      <c r="WN191" s="479">
        <f t="shared" ca="1" si="322"/>
        <v>0.87824943737449757</v>
      </c>
      <c r="WO191" s="495">
        <f t="shared" ca="1" si="372"/>
        <v>0.90739584542044216</v>
      </c>
      <c r="WP191" s="458">
        <f t="shared" ca="1" si="372"/>
        <v>0.98762570679674144</v>
      </c>
      <c r="WQ191" s="458">
        <f t="shared" ca="1" si="372"/>
        <v>0.85365739497737048</v>
      </c>
      <c r="WR191" s="459">
        <f t="shared" ca="1" si="372"/>
        <v>0.76431880230343652</v>
      </c>
      <c r="WS191" s="495">
        <f t="shared" ca="1" si="323"/>
        <v>0.86389372077554827</v>
      </c>
      <c r="WT191" s="458">
        <f t="shared" ca="1" si="324"/>
        <v>1.2857073586697865</v>
      </c>
      <c r="WU191" s="458">
        <f t="shared" ca="1" si="325"/>
        <v>1.2679818357680874</v>
      </c>
      <c r="WV191" s="459">
        <f t="shared" ca="1" si="326"/>
        <v>0.53446526935379979</v>
      </c>
      <c r="WW191" s="484">
        <f t="shared" ca="1" si="352"/>
        <v>1.0061815737415598</v>
      </c>
      <c r="WX191" s="484">
        <f t="shared" ca="1" si="352"/>
        <v>0.95203579505284863</v>
      </c>
      <c r="WY191" s="484">
        <f t="shared" ca="1" si="352"/>
        <v>0.86666871105966603</v>
      </c>
      <c r="WZ191" s="484">
        <f t="shared" ca="1" si="352"/>
        <v>0.10559307515024371</v>
      </c>
      <c r="XA191" s="484">
        <f t="shared" ca="1" si="352"/>
        <v>0.5542151017488316</v>
      </c>
      <c r="XB191" s="484">
        <f t="shared" ca="1" si="352"/>
        <v>0.21821544394969081</v>
      </c>
      <c r="XC191" s="484">
        <f t="shared" ca="1" si="352"/>
        <v>0.14467461816346364</v>
      </c>
      <c r="XD191" s="484">
        <f t="shared" ca="1" si="352"/>
        <v>0.27368331185664035</v>
      </c>
      <c r="XE191" s="484">
        <f t="shared" ca="1" si="352"/>
        <v>0.21801347073098662</v>
      </c>
      <c r="XF191" s="484">
        <f t="shared" ca="1" si="352"/>
        <v>0.41324760187774212</v>
      </c>
      <c r="XG191" s="484">
        <f t="shared" ca="1" si="391"/>
        <v>0.1145148206385433</v>
      </c>
      <c r="XH191" s="484">
        <f t="shared" ca="1" si="391"/>
        <v>-0.33958343954762366</v>
      </c>
      <c r="XI191" s="484">
        <f t="shared" ca="1" si="391"/>
        <v>0.83588735762379129</v>
      </c>
      <c r="XJ191" s="484">
        <f t="shared" ca="1" si="391"/>
        <v>1.0175084775538219</v>
      </c>
      <c r="XK191" s="484">
        <f t="shared" ca="1" si="391"/>
        <v>1.0853455622024688</v>
      </c>
      <c r="XL191" s="484">
        <f t="shared" ca="1" si="391"/>
        <v>1.3616131313025577</v>
      </c>
      <c r="XM191" s="484">
        <f t="shared" ca="1" si="391"/>
        <v>0.64336895124803395</v>
      </c>
      <c r="XN191" s="484">
        <f t="shared" ca="1" si="391"/>
        <v>1.1298412222454701</v>
      </c>
      <c r="XO191" s="484">
        <f t="shared" ca="1" si="391"/>
        <v>0.70341687857189839</v>
      </c>
      <c r="XP191" s="484">
        <f t="shared" ca="1" si="391"/>
        <v>0.81844349346382761</v>
      </c>
      <c r="XQ191" s="484">
        <f t="shared" ca="1" si="391"/>
        <v>0.96764316366919345</v>
      </c>
      <c r="XR191" s="484">
        <f t="shared" ca="1" si="391"/>
        <v>1.4570655872683793</v>
      </c>
      <c r="XS191" s="484">
        <f t="shared" ca="1" si="391"/>
        <v>0.68108909630857417</v>
      </c>
      <c r="XT191" s="484">
        <f t="shared" ca="1" si="384"/>
        <v>0.50818242424121263</v>
      </c>
      <c r="XU191" s="484">
        <f t="shared" ca="1" si="382"/>
        <v>0.90140897027243294</v>
      </c>
      <c r="XV191" s="484">
        <f t="shared" ca="1" si="382"/>
        <v>0.91769929700291553</v>
      </c>
      <c r="XW191" s="484">
        <f t="shared" ca="1" si="382"/>
        <v>-0.40427726626791127</v>
      </c>
      <c r="XX191" s="484">
        <f t="shared" ca="1" si="382"/>
        <v>-0.20379943838012618</v>
      </c>
      <c r="XY191" s="484">
        <f t="shared" ca="1" si="382"/>
        <v>1.1318291626375534</v>
      </c>
      <c r="XZ191" s="484">
        <f t="shared" ca="1" si="382"/>
        <v>0.93428074414103568</v>
      </c>
      <c r="YA191" s="484">
        <f t="shared" ca="1" si="382"/>
        <v>1.0567475009296226</v>
      </c>
      <c r="YB191" s="484">
        <f t="shared" ca="1" si="358"/>
        <v>1.291572184262612</v>
      </c>
      <c r="YC191" s="484">
        <f t="shared" ca="1" si="359"/>
        <v>1.144742042731822</v>
      </c>
      <c r="YD191" s="484">
        <f t="shared" ca="1" si="360"/>
        <v>0.89512192470051022</v>
      </c>
      <c r="YE191" s="484">
        <f t="shared" ca="1" si="361"/>
        <v>1.2049052532823037</v>
      </c>
      <c r="YF191" s="484">
        <f t="shared" ca="1" si="362"/>
        <v>-0.18401706144294017</v>
      </c>
      <c r="YG191" s="484">
        <f t="shared" ca="1" si="354"/>
        <v>1.6191152247408194</v>
      </c>
      <c r="YH191" s="484">
        <f t="shared" ca="1" si="354"/>
        <v>0.3761400347447329</v>
      </c>
      <c r="YI191" s="484">
        <f t="shared" ca="1" si="354"/>
        <v>0.40086843951579315</v>
      </c>
      <c r="YJ191" s="484">
        <f t="shared" ca="1" si="354"/>
        <v>-0.6812879221613154</v>
      </c>
      <c r="YK191" s="484">
        <f t="shared" ca="1" si="354"/>
        <v>-0.51867212506378424</v>
      </c>
      <c r="YL191" s="484">
        <f t="shared" ca="1" si="354"/>
        <v>-0.65875436277287047</v>
      </c>
      <c r="YM191" s="484">
        <f t="shared" ca="1" si="354"/>
        <v>0.24575919003577301</v>
      </c>
      <c r="YN191" s="484">
        <f t="shared" ca="1" si="354"/>
        <v>0.48075197312125845</v>
      </c>
      <c r="YO191" s="484">
        <f t="shared" ca="1" si="354"/>
        <v>0.74506789469486578</v>
      </c>
      <c r="YP191" s="484">
        <f t="shared" ca="1" si="354"/>
        <v>-0.53716755334219179</v>
      </c>
      <c r="YQ191" s="484">
        <f t="shared" ca="1" si="354"/>
        <v>0.66635823149419537</v>
      </c>
      <c r="YR191" s="484">
        <f t="shared" ca="1" si="354"/>
        <v>0.79923652292777037</v>
      </c>
      <c r="YU191" s="606" t="s">
        <v>9192</v>
      </c>
      <c r="YV191" s="700" t="str">
        <f t="shared" ca="1" si="304"/>
        <v>A</v>
      </c>
      <c r="YW191" s="479">
        <f t="shared" ca="1" si="327"/>
        <v>0.78196011740172744</v>
      </c>
      <c r="YX191" s="495">
        <f t="shared" ca="1" si="373"/>
        <v>0.94603425978924993</v>
      </c>
      <c r="YY191" s="458">
        <f t="shared" ca="1" si="373"/>
        <v>0.99180578667731922</v>
      </c>
      <c r="YZ191" s="458">
        <f t="shared" ca="1" si="373"/>
        <v>0.77965201139456164</v>
      </c>
      <c r="ZA191" s="459">
        <f t="shared" ca="1" si="373"/>
        <v>0.41034841174577869</v>
      </c>
      <c r="ZB191" s="495">
        <f t="shared" ca="1" si="328"/>
        <v>0.74540613835175684</v>
      </c>
      <c r="ZC191" s="458">
        <f t="shared" ca="1" si="329"/>
        <v>1.3729129341002329</v>
      </c>
      <c r="ZD191" s="458">
        <f t="shared" ca="1" si="330"/>
        <v>1.1800026690327328</v>
      </c>
      <c r="ZE191" s="459">
        <f t="shared" ca="1" si="331"/>
        <v>-0.62732916956947415</v>
      </c>
      <c r="ZF191" s="484">
        <f t="shared" ca="1" si="355"/>
        <v>4.5009936569290004E-2</v>
      </c>
      <c r="ZG191" s="484">
        <f t="shared" ca="1" si="355"/>
        <v>0.20129871520842663</v>
      </c>
      <c r="ZH191" s="484">
        <f t="shared" ca="1" si="355"/>
        <v>8.9808171214972948E-2</v>
      </c>
      <c r="ZI191" s="484">
        <f t="shared" ca="1" si="355"/>
        <v>2.1988880583922777E-2</v>
      </c>
      <c r="ZJ191" s="484">
        <f t="shared" ca="1" si="355"/>
        <v>9.1836409008688807E-2</v>
      </c>
      <c r="ZK191" s="484">
        <f t="shared" ca="1" si="355"/>
        <v>7.3425809550013654E-2</v>
      </c>
      <c r="ZL191" s="484">
        <f t="shared" ca="1" si="355"/>
        <v>2.4672875513209128E-2</v>
      </c>
      <c r="ZM191" s="484">
        <f t="shared" ca="1" si="355"/>
        <v>9.4446117703140112E-2</v>
      </c>
      <c r="ZN191" s="484">
        <f t="shared" ca="1" si="355"/>
        <v>8.9770705925095284E-2</v>
      </c>
      <c r="ZO191" s="484">
        <f t="shared" ca="1" si="355"/>
        <v>2.8984588520071332E-2</v>
      </c>
      <c r="ZP191" s="484">
        <f t="shared" ca="1" si="392"/>
        <v>2.6000050859821721E-2</v>
      </c>
      <c r="ZQ191" s="484">
        <f t="shared" ca="1" si="392"/>
        <v>-1.1497069191506403E-2</v>
      </c>
      <c r="ZR191" s="484">
        <f t="shared" ca="1" si="392"/>
        <v>6.8537874740930649E-2</v>
      </c>
      <c r="ZS191" s="484">
        <f t="shared" ca="1" si="392"/>
        <v>0.120301151591386</v>
      </c>
      <c r="ZT191" s="484">
        <f t="shared" ca="1" si="392"/>
        <v>5.4582123014624152E-2</v>
      </c>
      <c r="ZU191" s="484">
        <f t="shared" ca="1" si="392"/>
        <v>9.7549453890124385E-2</v>
      </c>
      <c r="ZV191" s="484">
        <f t="shared" ca="1" si="392"/>
        <v>4.5270410067628573E-2</v>
      </c>
      <c r="ZW191" s="484">
        <f t="shared" ca="1" si="392"/>
        <v>0.22401145365982966</v>
      </c>
      <c r="ZX191" s="484">
        <f t="shared" ca="1" si="392"/>
        <v>2.7969817598544739E-2</v>
      </c>
      <c r="ZY191" s="484">
        <f t="shared" ca="1" si="392"/>
        <v>0.13772471860952887</v>
      </c>
      <c r="ZZ191" s="484">
        <f t="shared" ca="1" si="392"/>
        <v>8.8902203566076518E-2</v>
      </c>
      <c r="AAA191" s="484">
        <f t="shared" ca="1" si="392"/>
        <v>0.1006151227910333</v>
      </c>
      <c r="AAB191" s="484">
        <f t="shared" ca="1" si="392"/>
        <v>0.12431811823163672</v>
      </c>
      <c r="AAC191" s="484">
        <f t="shared" ca="1" si="385"/>
        <v>1.2546600107337495E-2</v>
      </c>
      <c r="AAD191" s="484">
        <f t="shared" ca="1" si="383"/>
        <v>0.1113065835753817</v>
      </c>
      <c r="AAE191" s="484">
        <f t="shared" ca="1" si="383"/>
        <v>0.12230055198290701</v>
      </c>
      <c r="AAF191" s="484">
        <f t="shared" ca="1" si="383"/>
        <v>-6.120902348854227E-2</v>
      </c>
      <c r="AAG191" s="484">
        <f t="shared" ca="1" si="383"/>
        <v>-4.3018323338477257E-2</v>
      </c>
      <c r="AAH191" s="484">
        <f t="shared" ca="1" si="383"/>
        <v>0.17701198249563294</v>
      </c>
      <c r="AAI191" s="484">
        <f t="shared" ca="1" si="383"/>
        <v>9.8955202424813982E-2</v>
      </c>
      <c r="AAJ191" s="484">
        <f t="shared" ca="1" si="383"/>
        <v>0.12557839571762494</v>
      </c>
      <c r="AAK191" s="484">
        <f t="shared" ca="1" si="363"/>
        <v>0.20147290331101309</v>
      </c>
      <c r="AAL191" s="484">
        <f t="shared" ca="1" si="364"/>
        <v>0.11518962643426967</v>
      </c>
      <c r="AAM191" s="484">
        <f t="shared" ca="1" si="365"/>
        <v>3.2295609342675426E-2</v>
      </c>
      <c r="AAN191" s="484">
        <f t="shared" ca="1" si="366"/>
        <v>0.1595335659218472</v>
      </c>
      <c r="AAO191" s="484">
        <f t="shared" ca="1" si="367"/>
        <v>-8.7757427120618361E-3</v>
      </c>
      <c r="AAP191" s="484">
        <f t="shared" ca="1" si="357"/>
        <v>8.5563683875561708E-2</v>
      </c>
      <c r="AAQ191" s="484">
        <f t="shared" ca="1" si="357"/>
        <v>7.2202153341576855E-2</v>
      </c>
      <c r="AAR191" s="484">
        <f t="shared" ca="1" si="357"/>
        <v>1.612649398533611E-2</v>
      </c>
      <c r="AAS191" s="484">
        <f t="shared" ca="1" si="357"/>
        <v>-3.1171595822786675E-2</v>
      </c>
      <c r="AAT191" s="484">
        <f t="shared" ca="1" si="357"/>
        <v>-0.91444421632113237</v>
      </c>
      <c r="AAU191" s="484">
        <f t="shared" ca="1" si="357"/>
        <v>-0.53799345446025815</v>
      </c>
      <c r="AAV191" s="484">
        <f t="shared" ca="1" si="357"/>
        <v>2.0354908169117208E-2</v>
      </c>
      <c r="AAW191" s="484">
        <f t="shared" ca="1" si="357"/>
        <v>2.5206724043060142E-2</v>
      </c>
      <c r="AAX191" s="484">
        <f t="shared" ca="1" si="357"/>
        <v>9.5459998221060785E-2</v>
      </c>
      <c r="AAY191" s="484">
        <f t="shared" ca="1" si="357"/>
        <v>-0.12312049482031152</v>
      </c>
      <c r="AAZ191" s="484">
        <f t="shared" ca="1" si="357"/>
        <v>0.10083451386486998</v>
      </c>
      <c r="ABA191" s="484">
        <f t="shared" ca="1" si="357"/>
        <v>0.11331661652741069</v>
      </c>
    </row>
    <row r="192" spans="1:729" s="773" customFormat="1" ht="15" customHeight="1" x14ac:dyDescent="0.35">
      <c r="A192" s="498">
        <v>190</v>
      </c>
      <c r="B192" s="628"/>
      <c r="C192" s="606" t="s">
        <v>9253</v>
      </c>
      <c r="D192" s="629">
        <v>858</v>
      </c>
      <c r="E192" s="630" t="s">
        <v>9254</v>
      </c>
      <c r="F192" s="631" t="s">
        <v>1351</v>
      </c>
      <c r="G192" s="632">
        <v>3473.7269999999999</v>
      </c>
      <c r="H192" s="504">
        <v>56185.817509928369</v>
      </c>
      <c r="I192" s="505">
        <v>16230</v>
      </c>
      <c r="J192" s="649" t="s">
        <v>9255</v>
      </c>
      <c r="K192" s="469">
        <v>2</v>
      </c>
      <c r="L192" s="735" t="s">
        <v>9256</v>
      </c>
      <c r="M192" s="817">
        <v>26</v>
      </c>
      <c r="N192" s="818">
        <v>0.85</v>
      </c>
      <c r="O192" s="819">
        <v>0.84119999999999995</v>
      </c>
      <c r="P192" s="820">
        <v>0.85740000000000005</v>
      </c>
      <c r="Q192" s="821">
        <v>0.85140000000000005</v>
      </c>
      <c r="R192" s="818">
        <v>0.85709999999999997</v>
      </c>
      <c r="S192" s="822">
        <v>0.78580000000000005</v>
      </c>
      <c r="T192" s="822">
        <v>0.88890000000000002</v>
      </c>
      <c r="U192" s="822">
        <v>0.77536000000000005</v>
      </c>
      <c r="V192" s="822">
        <v>0.85040000000000004</v>
      </c>
      <c r="W192" s="515" t="s">
        <v>9257</v>
      </c>
      <c r="X192" s="569" t="s">
        <v>9258</v>
      </c>
      <c r="Y192" s="517">
        <v>5</v>
      </c>
      <c r="Z192" s="517">
        <v>3</v>
      </c>
      <c r="AA192" s="578" t="s">
        <v>9259</v>
      </c>
      <c r="AB192" s="903">
        <v>2020</v>
      </c>
      <c r="AC192" s="369">
        <v>1</v>
      </c>
      <c r="AD192" s="572" t="s">
        <v>9259</v>
      </c>
      <c r="AE192" s="817">
        <v>0</v>
      </c>
      <c r="AF192" s="634" t="s">
        <v>1188</v>
      </c>
      <c r="AG192" s="635" t="s">
        <v>1188</v>
      </c>
      <c r="AH192" s="636" t="s">
        <v>1188</v>
      </c>
      <c r="AI192" s="636" t="s">
        <v>1188</v>
      </c>
      <c r="AJ192" s="636" t="s">
        <v>1188</v>
      </c>
      <c r="AK192" s="637" t="s">
        <v>1188</v>
      </c>
      <c r="AL192" s="750" t="s">
        <v>9260</v>
      </c>
      <c r="AM192" s="639" t="s">
        <v>1188</v>
      </c>
      <c r="AN192" s="636" t="s">
        <v>1188</v>
      </c>
      <c r="AO192" s="636" t="s">
        <v>1188</v>
      </c>
      <c r="AP192" s="636" t="s">
        <v>1188</v>
      </c>
      <c r="AQ192" s="636" t="s">
        <v>1188</v>
      </c>
      <c r="AR192" s="636" t="s">
        <v>1188</v>
      </c>
      <c r="AS192" s="636" t="s">
        <v>1188</v>
      </c>
      <c r="AT192" s="636" t="s">
        <v>1188</v>
      </c>
      <c r="AU192" s="640" t="s">
        <v>1188</v>
      </c>
      <c r="AV192" s="785" t="s">
        <v>9261</v>
      </c>
      <c r="AW192" s="642" t="s">
        <v>9262</v>
      </c>
      <c r="AX192" s="647">
        <v>2</v>
      </c>
      <c r="AY192" s="709" t="s">
        <v>9263</v>
      </c>
      <c r="AZ192" s="676">
        <v>2</v>
      </c>
      <c r="BA192" s="603" t="s">
        <v>9264</v>
      </c>
      <c r="BB192" s="631" t="s">
        <v>9265</v>
      </c>
      <c r="BC192" s="646" t="s">
        <v>9266</v>
      </c>
      <c r="BD192" s="631" t="s">
        <v>1195</v>
      </c>
      <c r="BE192" s="631" t="s">
        <v>1317</v>
      </c>
      <c r="BF192" s="631">
        <v>3</v>
      </c>
      <c r="BG192" s="631">
        <v>1999</v>
      </c>
      <c r="BH192" s="631" t="s">
        <v>1197</v>
      </c>
      <c r="BI192" s="631">
        <v>1</v>
      </c>
      <c r="BJ192" s="631">
        <v>1</v>
      </c>
      <c r="BK192" s="631" t="s">
        <v>1318</v>
      </c>
      <c r="BL192" s="631" t="s">
        <v>1257</v>
      </c>
      <c r="BM192" s="551" t="s">
        <v>9267</v>
      </c>
      <c r="BN192" s="647">
        <v>1943</v>
      </c>
      <c r="BO192" s="557" t="s">
        <v>9268</v>
      </c>
      <c r="BP192" s="647">
        <v>1999</v>
      </c>
      <c r="BQ192" s="647">
        <v>3</v>
      </c>
      <c r="BR192" s="647">
        <v>4</v>
      </c>
      <c r="BS192" s="647" t="s">
        <v>1188</v>
      </c>
      <c r="BT192" s="647" t="s">
        <v>1188</v>
      </c>
      <c r="BU192" s="647" t="s">
        <v>1188</v>
      </c>
      <c r="BV192" s="648" t="s">
        <v>1188</v>
      </c>
      <c r="BW192" s="649" t="s">
        <v>9269</v>
      </c>
      <c r="BX192" s="650">
        <v>2003</v>
      </c>
      <c r="BY192" s="647" t="s">
        <v>9270</v>
      </c>
      <c r="BZ192" s="651" t="s">
        <v>9271</v>
      </c>
      <c r="CA192" s="647">
        <v>2</v>
      </c>
      <c r="CB192" s="647" t="s">
        <v>1214</v>
      </c>
      <c r="CC192" s="557" t="s">
        <v>9272</v>
      </c>
      <c r="CD192" s="652">
        <v>2005</v>
      </c>
      <c r="CE192" s="647">
        <v>3</v>
      </c>
      <c r="CF192" s="647">
        <v>2</v>
      </c>
      <c r="CG192" s="515" t="s">
        <v>9273</v>
      </c>
      <c r="CH192" s="647">
        <v>1853</v>
      </c>
      <c r="CI192" s="647">
        <v>1977</v>
      </c>
      <c r="CJ192" s="647">
        <v>3</v>
      </c>
      <c r="CK192" s="651" t="s">
        <v>9274</v>
      </c>
      <c r="CL192" s="651" t="s">
        <v>8910</v>
      </c>
      <c r="CM192" s="647">
        <v>2</v>
      </c>
      <c r="CN192" s="647" t="s">
        <v>1214</v>
      </c>
      <c r="CO192" s="557" t="s">
        <v>9275</v>
      </c>
      <c r="CP192" s="647">
        <v>1999</v>
      </c>
      <c r="CQ192" s="647">
        <v>3</v>
      </c>
      <c r="CR192" s="650">
        <v>3</v>
      </c>
      <c r="CS192" s="649" t="s">
        <v>9276</v>
      </c>
      <c r="CT192" s="647">
        <v>2013</v>
      </c>
      <c r="CU192" s="648">
        <v>3</v>
      </c>
      <c r="CV192" s="649" t="s">
        <v>9277</v>
      </c>
      <c r="CW192" s="647">
        <v>2012</v>
      </c>
      <c r="CX192" s="657">
        <v>1</v>
      </c>
      <c r="CY192" s="861" t="s">
        <v>9278</v>
      </c>
      <c r="CZ192" s="647">
        <v>2012</v>
      </c>
      <c r="DA192" s="657">
        <v>2</v>
      </c>
      <c r="DB192" s="723">
        <v>275000</v>
      </c>
      <c r="DC192" s="753">
        <v>3</v>
      </c>
      <c r="DD192" s="659" t="s">
        <v>1493</v>
      </c>
      <c r="DE192" s="648">
        <v>2018</v>
      </c>
      <c r="DF192" s="661" t="s">
        <v>9279</v>
      </c>
      <c r="DG192" s="754" t="s">
        <v>9280</v>
      </c>
      <c r="DH192" s="741">
        <v>1</v>
      </c>
      <c r="DI192" s="988" t="s">
        <v>1262</v>
      </c>
      <c r="DJ192" s="557" t="s">
        <v>9281</v>
      </c>
      <c r="DK192" s="753">
        <v>2011</v>
      </c>
      <c r="DL192" s="753">
        <v>3</v>
      </c>
      <c r="DM192" s="657">
        <v>2</v>
      </c>
      <c r="DN192" s="768" t="s">
        <v>9282</v>
      </c>
      <c r="DO192" s="740" t="s">
        <v>9283</v>
      </c>
      <c r="DP192" s="741">
        <v>1</v>
      </c>
      <c r="DQ192" s="988" t="s">
        <v>1262</v>
      </c>
      <c r="DR192" s="557" t="s">
        <v>9284</v>
      </c>
      <c r="DS192" s="753">
        <v>2011</v>
      </c>
      <c r="DT192" s="753">
        <v>3</v>
      </c>
      <c r="DU192" s="657">
        <v>2</v>
      </c>
      <c r="DV192" s="686" t="s">
        <v>9285</v>
      </c>
      <c r="DW192" s="557" t="s">
        <v>9286</v>
      </c>
      <c r="DX192" s="430">
        <v>2005</v>
      </c>
      <c r="DY192" s="430">
        <v>3</v>
      </c>
      <c r="DZ192" s="369">
        <v>2</v>
      </c>
      <c r="EA192" s="591" t="s">
        <v>9287</v>
      </c>
      <c r="EB192" s="506" t="s">
        <v>9288</v>
      </c>
      <c r="EC192" s="647">
        <v>1</v>
      </c>
      <c r="ED192" s="651" t="s">
        <v>1262</v>
      </c>
      <c r="EE192" s="647">
        <v>1997</v>
      </c>
      <c r="EF192" s="647">
        <v>3</v>
      </c>
      <c r="EG192" s="650" t="s">
        <v>1505</v>
      </c>
      <c r="EH192" s="648">
        <v>4</v>
      </c>
      <c r="EI192" s="551" t="s">
        <v>9289</v>
      </c>
      <c r="EJ192" s="651" t="s">
        <v>9290</v>
      </c>
      <c r="EK192" s="647" t="s">
        <v>1188</v>
      </c>
      <c r="EL192" s="647" t="s">
        <v>1188</v>
      </c>
      <c r="EM192" s="669" t="s">
        <v>1188</v>
      </c>
      <c r="EN192" s="647" t="s">
        <v>9291</v>
      </c>
      <c r="EO192" s="651" t="s">
        <v>9292</v>
      </c>
      <c r="EP192" s="556">
        <v>1</v>
      </c>
      <c r="EQ192" s="556" t="s">
        <v>1262</v>
      </c>
      <c r="ER192" s="557" t="s">
        <v>9289</v>
      </c>
      <c r="ES192" s="556">
        <v>2011</v>
      </c>
      <c r="ET192" s="556">
        <v>3</v>
      </c>
      <c r="EU192" s="671">
        <v>1</v>
      </c>
      <c r="EV192" s="672"/>
      <c r="EW192" s="673"/>
      <c r="EX192" s="674"/>
      <c r="EY192" s="631" t="s">
        <v>1455</v>
      </c>
      <c r="EZ192" s="631" t="s">
        <v>1188</v>
      </c>
      <c r="FA192" s="675"/>
      <c r="FB192" s="648">
        <v>0</v>
      </c>
      <c r="FC192" s="676"/>
      <c r="FD192" s="647"/>
      <c r="FE192" s="648"/>
      <c r="FF192" s="652" t="s">
        <v>1281</v>
      </c>
      <c r="FG192" s="563" t="s">
        <v>1282</v>
      </c>
      <c r="FH192" s="631" t="str">
        <f t="shared" si="266"/>
        <v>A</v>
      </c>
      <c r="FI192" s="677">
        <f t="shared" si="267"/>
        <v>3.6444444444444444</v>
      </c>
      <c r="FJ192" s="678">
        <f t="shared" si="268"/>
        <v>3.6</v>
      </c>
      <c r="FK192" s="679">
        <f t="shared" si="269"/>
        <v>4</v>
      </c>
      <c r="FL192" s="680">
        <f t="shared" si="270"/>
        <v>3.333333333333333</v>
      </c>
      <c r="FM192" s="681">
        <v>2</v>
      </c>
      <c r="FN192" s="430">
        <v>2015</v>
      </c>
      <c r="FO192" s="686" t="s">
        <v>9293</v>
      </c>
      <c r="FP192" s="557" t="s">
        <v>9294</v>
      </c>
      <c r="FQ192" s="430">
        <v>2</v>
      </c>
      <c r="FR192" s="682" t="s">
        <v>1285</v>
      </c>
      <c r="FS192" s="369">
        <v>2</v>
      </c>
      <c r="FT192" s="430">
        <v>2019</v>
      </c>
      <c r="FU192" s="572" t="s">
        <v>9295</v>
      </c>
      <c r="FV192" s="369">
        <v>2</v>
      </c>
      <c r="FW192" s="430">
        <v>2019</v>
      </c>
      <c r="FX192" s="572" t="s">
        <v>9296</v>
      </c>
      <c r="FY192" s="369">
        <v>2</v>
      </c>
      <c r="FZ192" s="430">
        <v>2015</v>
      </c>
      <c r="GA192" s="686" t="s">
        <v>9297</v>
      </c>
      <c r="GB192" s="572" t="s">
        <v>9298</v>
      </c>
      <c r="GC192" s="369">
        <v>2</v>
      </c>
      <c r="GD192" s="430">
        <v>2019</v>
      </c>
      <c r="GE192" s="686" t="s">
        <v>9299</v>
      </c>
      <c r="GF192" s="572" t="s">
        <v>9300</v>
      </c>
      <c r="GG192" s="369">
        <v>2</v>
      </c>
      <c r="GH192" s="430">
        <v>2019</v>
      </c>
      <c r="GI192" s="686" t="s">
        <v>9301</v>
      </c>
      <c r="GJ192" s="573" t="s">
        <v>9302</v>
      </c>
      <c r="GK192" s="369">
        <v>2</v>
      </c>
      <c r="GL192" s="430">
        <v>2008</v>
      </c>
      <c r="GM192" s="686" t="s">
        <v>9303</v>
      </c>
      <c r="GN192" s="572" t="s">
        <v>9304</v>
      </c>
      <c r="GO192" s="676">
        <v>1</v>
      </c>
      <c r="GP192" s="730" t="s">
        <v>9305</v>
      </c>
      <c r="GQ192" s="647">
        <v>0</v>
      </c>
      <c r="GR192" s="647">
        <v>1</v>
      </c>
      <c r="GS192" s="647">
        <v>1</v>
      </c>
      <c r="GT192" s="648">
        <v>0</v>
      </c>
      <c r="GU192" s="650">
        <v>1</v>
      </c>
      <c r="GV192" s="730" t="s">
        <v>9306</v>
      </c>
      <c r="GW192" s="647">
        <v>1</v>
      </c>
      <c r="GX192" s="648">
        <v>1</v>
      </c>
      <c r="GY192" s="650">
        <v>1</v>
      </c>
      <c r="GZ192" s="573" t="s">
        <v>9306</v>
      </c>
      <c r="HA192" s="583" t="s">
        <v>1293</v>
      </c>
      <c r="HB192" s="584">
        <v>1</v>
      </c>
      <c r="HC192" s="585">
        <v>2</v>
      </c>
      <c r="HD192" s="963" t="s">
        <v>5350</v>
      </c>
      <c r="HE192" s="471" t="s">
        <v>9307</v>
      </c>
      <c r="HF192" s="587">
        <v>2008</v>
      </c>
      <c r="HG192" s="587">
        <v>2008</v>
      </c>
      <c r="HH192" s="588">
        <v>2</v>
      </c>
      <c r="HI192" s="586" t="s">
        <v>9308</v>
      </c>
      <c r="HJ192" s="471" t="s">
        <v>9309</v>
      </c>
      <c r="HK192" s="691">
        <v>2008</v>
      </c>
      <c r="HL192" s="692">
        <v>2</v>
      </c>
      <c r="HM192" s="591" t="s">
        <v>9310</v>
      </c>
      <c r="HN192" s="592">
        <v>2008</v>
      </c>
      <c r="HO192" s="681">
        <v>1</v>
      </c>
      <c r="HP192" s="574">
        <v>1</v>
      </c>
      <c r="HQ192" s="472">
        <f t="shared" si="271"/>
        <v>2</v>
      </c>
      <c r="HR192" s="593">
        <v>1</v>
      </c>
      <c r="HS192" s="574">
        <v>1</v>
      </c>
      <c r="HT192" s="574">
        <v>0.75</v>
      </c>
      <c r="HU192" s="574">
        <v>1</v>
      </c>
      <c r="HV192" s="574">
        <v>1</v>
      </c>
      <c r="HW192" s="574">
        <v>1</v>
      </c>
      <c r="HX192" s="574">
        <v>1</v>
      </c>
      <c r="HY192" s="574">
        <v>1</v>
      </c>
      <c r="HZ192" s="574">
        <v>1</v>
      </c>
      <c r="IA192" s="574">
        <v>1</v>
      </c>
      <c r="IB192" s="574">
        <v>1</v>
      </c>
      <c r="IC192" s="574">
        <v>0</v>
      </c>
      <c r="ID192" s="681">
        <v>1</v>
      </c>
      <c r="IE192" s="369">
        <v>1</v>
      </c>
      <c r="IF192" s="574">
        <v>0</v>
      </c>
      <c r="IG192" s="472">
        <f t="shared" si="272"/>
        <v>1</v>
      </c>
      <c r="IH192" s="609">
        <v>0.70994311529669363</v>
      </c>
      <c r="II192" s="694">
        <v>0.71643916156045184</v>
      </c>
      <c r="IJ192" s="695">
        <v>0.72172307943972214</v>
      </c>
      <c r="IK192" s="696">
        <v>0.62236902317219944</v>
      </c>
      <c r="IL192" s="696">
        <v>0.77035373281152009</v>
      </c>
      <c r="IM192" s="697">
        <v>0.75131081081836582</v>
      </c>
      <c r="IN192" s="599">
        <v>3</v>
      </c>
      <c r="IO192" s="600">
        <v>1</v>
      </c>
      <c r="IP192" s="601">
        <v>1</v>
      </c>
      <c r="IQ192" s="600">
        <v>40</v>
      </c>
      <c r="IR192" s="587">
        <v>58</v>
      </c>
      <c r="IS192" s="601">
        <v>98</v>
      </c>
      <c r="IT192" s="599" t="s">
        <v>1188</v>
      </c>
      <c r="IU192" s="600" t="s">
        <v>1188</v>
      </c>
      <c r="IV192" s="587" t="s">
        <v>1188</v>
      </c>
      <c r="IW192" s="601" t="s">
        <v>1188</v>
      </c>
      <c r="IX192" s="602" t="s">
        <v>1188</v>
      </c>
      <c r="IY192" s="681">
        <v>1</v>
      </c>
      <c r="IZ192" s="603" t="s">
        <v>9311</v>
      </c>
      <c r="JA192" s="681">
        <v>2</v>
      </c>
      <c r="JB192" s="603" t="s">
        <v>9312</v>
      </c>
      <c r="JC192" s="681">
        <v>2</v>
      </c>
      <c r="JD192" s="430">
        <v>1</v>
      </c>
      <c r="JE192" s="686" t="s">
        <v>9313</v>
      </c>
      <c r="JF192" s="557" t="s">
        <v>9314</v>
      </c>
      <c r="JG192" s="592">
        <v>2019</v>
      </c>
      <c r="JH192" s="369">
        <v>2</v>
      </c>
      <c r="JI192" s="430">
        <v>3</v>
      </c>
      <c r="JJ192" s="686" t="s">
        <v>2428</v>
      </c>
      <c r="JK192" s="557" t="s">
        <v>9315</v>
      </c>
      <c r="JL192" s="592">
        <v>2020</v>
      </c>
      <c r="JM192" s="369">
        <v>1</v>
      </c>
      <c r="JN192" s="430">
        <v>2</v>
      </c>
      <c r="JO192" s="430">
        <v>1</v>
      </c>
      <c r="JP192" s="686" t="s">
        <v>9316</v>
      </c>
      <c r="JQ192" s="557" t="s">
        <v>9315</v>
      </c>
      <c r="JR192" s="592">
        <v>2020</v>
      </c>
      <c r="JS192" s="369">
        <v>2</v>
      </c>
      <c r="JT192" s="430">
        <v>3</v>
      </c>
      <c r="JU192" s="686" t="s">
        <v>9258</v>
      </c>
      <c r="JV192" s="557" t="s">
        <v>9317</v>
      </c>
      <c r="JW192" s="592">
        <v>2005</v>
      </c>
      <c r="JX192" s="606">
        <v>2</v>
      </c>
      <c r="JY192" s="986" t="s">
        <v>9318</v>
      </c>
      <c r="JZ192" s="606">
        <v>2018</v>
      </c>
      <c r="KA192" s="606">
        <f t="shared" si="273"/>
        <v>0</v>
      </c>
      <c r="KB192" s="606"/>
      <c r="KC192" s="606"/>
      <c r="KD192" s="606"/>
      <c r="KE192" s="606"/>
      <c r="KF192" s="606">
        <f t="shared" si="274"/>
        <v>1</v>
      </c>
      <c r="KG192" s="606"/>
      <c r="KH192" s="606"/>
      <c r="KI192" s="606">
        <v>1</v>
      </c>
      <c r="KJ192" s="606"/>
      <c r="KK192" s="606">
        <v>1</v>
      </c>
      <c r="KL192" s="606">
        <v>1</v>
      </c>
      <c r="KM192" s="608">
        <f t="shared" si="345"/>
        <v>0.63914775848388672</v>
      </c>
      <c r="KN192" s="609">
        <v>0.69573879241943359</v>
      </c>
      <c r="KO192" s="609">
        <v>74.519233703613281</v>
      </c>
      <c r="KP192" s="610">
        <v>10</v>
      </c>
      <c r="KQ192" s="608">
        <f t="shared" si="346"/>
        <v>0.74930217266082766</v>
      </c>
      <c r="KR192" s="609">
        <v>1.2465108633041382</v>
      </c>
      <c r="KS192" s="609">
        <v>87.980766296386719</v>
      </c>
      <c r="KT192" s="610">
        <v>13</v>
      </c>
      <c r="KU192" s="610">
        <v>71</v>
      </c>
      <c r="KV192" s="606" t="s">
        <v>5586</v>
      </c>
      <c r="KW192" s="606" t="s">
        <v>9253</v>
      </c>
      <c r="KX192" s="700" t="str">
        <f t="shared" ca="1" si="275"/>
        <v>A</v>
      </c>
      <c r="KY192" s="701">
        <f t="shared" ca="1" si="276"/>
        <v>0.87303212282453957</v>
      </c>
      <c r="KZ192" s="702">
        <f t="shared" ca="1" si="377"/>
        <v>0.87228705882352942</v>
      </c>
      <c r="LA192" s="703">
        <f t="shared" ca="1" si="378"/>
        <v>0.85939047619047615</v>
      </c>
      <c r="LB192" s="703">
        <f t="shared" ca="1" si="379"/>
        <v>0.92260833333333336</v>
      </c>
      <c r="LC192" s="704">
        <f t="shared" ca="1" si="380"/>
        <v>0.83784262295081968</v>
      </c>
      <c r="LD192" s="696" cm="1">
        <f t="array" aca="1" ref="LD192" ca="1">INDIRECT(LD$203&amp;ROW())*LD$205</f>
        <v>8</v>
      </c>
      <c r="LE192" s="696" cm="1">
        <f t="array" aca="1" ref="LE192" ca="1">INDIRECT(LE$203&amp;ROW())*LE$205</f>
        <v>8</v>
      </c>
      <c r="LF192" s="696" cm="1">
        <f t="array" aca="1" ref="LF192" ca="1">INDIRECT(LF$203&amp;ROW())*LF$205</f>
        <v>8</v>
      </c>
      <c r="LG192" s="696" cm="1">
        <f t="array" aca="1" ref="LG192" ca="1">INDIRECT(LG$203&amp;ROW())*LG$205</f>
        <v>3</v>
      </c>
      <c r="LH192" s="696" cm="1">
        <f t="array" aca="1" ref="LH192" ca="1">INDIRECT(LH$203&amp;ROW())*LH$205</f>
        <v>3</v>
      </c>
      <c r="LI192" s="696" cm="1">
        <f t="array" aca="1" ref="LI192" ca="1">INDIRECT(LI$203&amp;ROW())*LI$205</f>
        <v>3</v>
      </c>
      <c r="LJ192" s="696" cm="1">
        <f t="array" aca="1" ref="LJ192" ca="1">INDIRECT(LJ$203&amp;ROW())*LJ$205</f>
        <v>3</v>
      </c>
      <c r="LK192" s="696" cm="1">
        <f t="array" aca="1" ref="LK192" ca="1">INDIRECT(LK$203&amp;ROW())*LK$205</f>
        <v>3</v>
      </c>
      <c r="LL192" s="696" cm="1">
        <f t="array" aca="1" ref="LL192" ca="1">INDIRECT(LL$203&amp;ROW())*LL$205</f>
        <v>3</v>
      </c>
      <c r="LM192" s="696" cm="1">
        <f t="array" aca="1" ref="LM192" ca="1">INDIRECT(LM$203&amp;ROW())*LM$205</f>
        <v>6</v>
      </c>
      <c r="LN192" s="696" cm="1">
        <f t="array" aca="1" ref="LN192" ca="1">INDIRECT(LN$203&amp;ROW())*LN$205</f>
        <v>3</v>
      </c>
      <c r="LO192" s="696" cm="1">
        <f t="array" aca="1" ref="LO192" ca="1">INDIRECT(LO$203&amp;ROW())*LO$205</f>
        <v>6</v>
      </c>
      <c r="LP192" s="696" cm="1">
        <f t="array" aca="1" ref="LP192" ca="1">INDIRECT(LP$203&amp;ROW())*LP$205</f>
        <v>4</v>
      </c>
      <c r="LQ192" s="696" cm="1">
        <f t="array" aca="1" ref="LQ192" ca="1">IF(INDIRECT(LQ$203&amp;ROW())="-",0,INDIRECT(LQ$203&amp;ROW())*LQ$205)</f>
        <v>5.1444000000000001</v>
      </c>
      <c r="LR192" s="696" cm="1">
        <f t="array" aca="1" ref="LR192" ca="1">INDIRECT(LR$203&amp;ROW())*LR$205</f>
        <v>8</v>
      </c>
      <c r="LS192" s="696" cm="1">
        <f t="array" aca="1" ref="LS192" ca="1">IF(INDIRECT(LS$203&amp;ROW())="-",0,INDIRECT(LS$203&amp;ROW())*LS$205)</f>
        <v>5.0472000000000001</v>
      </c>
      <c r="LT192" s="696" cm="1">
        <f t="array" aca="1" ref="LT192" ca="1">INDIRECT(LT$203&amp;ROW())*LT$205</f>
        <v>4</v>
      </c>
      <c r="LU192" s="696" cm="1">
        <f t="array" aca="1" ref="LU192" ca="1">INDIRECT(LU$203&amp;ROW())*LU$205</f>
        <v>2</v>
      </c>
      <c r="LV192" s="696" cm="1">
        <f t="array" aca="1" ref="LV192" ca="1">INDIRECT(LV$203&amp;ROW())*LV$205</f>
        <v>3</v>
      </c>
      <c r="LW192" s="696" cm="1">
        <f t="array" aca="1" ref="LW192" ca="1">INDIRECT(LW$203&amp;ROW())*LW$205</f>
        <v>1</v>
      </c>
      <c r="LX192" s="696" cm="1">
        <f t="array" aca="1" ref="LX192" ca="1">INDIRECT(LX$203&amp;ROW())*LX$205</f>
        <v>3</v>
      </c>
      <c r="LY192" s="696" cm="1">
        <f t="array" aca="1" ref="LY192" ca="1">IF(INDIRECT(LY$203&amp;ROW())="-",0,INDIRECT(LY$203&amp;ROW())*LY$205)</f>
        <v>5.1425999999999998</v>
      </c>
      <c r="LZ192" s="696" cm="1">
        <f t="array" aca="1" ref="LZ192" ca="1">INDIRECT(LZ$203&amp;ROW())*LZ$205</f>
        <v>2</v>
      </c>
      <c r="MA192" s="696" cm="1">
        <f t="array" aca="1" ref="MA192" ca="1">INDIRECT(MA$203&amp;ROW())*MA$205</f>
        <v>4</v>
      </c>
      <c r="MB192" s="696" cm="1">
        <f t="array" aca="1" ref="MB192" ca="1">INDIRECT(MB$203&amp;ROW())*MB$205</f>
        <v>4</v>
      </c>
      <c r="MC192" s="696" cm="1">
        <f t="array" aca="1" ref="MC192" ca="1">IF($MB192=0,0,INDIRECT(MC$203&amp;ROW())*MC$205)</f>
        <v>0</v>
      </c>
      <c r="MD192" s="696" cm="1">
        <f t="array" aca="1" ref="MD192" ca="1">IF($MB192=0,0,INDIRECT(MD$203&amp;ROW())*MD$205)</f>
        <v>0.5</v>
      </c>
      <c r="ME192" s="696" cm="1">
        <f t="array" aca="1" ref="ME192" ca="1">IF($MB192=0,0,INDIRECT(ME$203&amp;ROW())*ME$205)</f>
        <v>0.5</v>
      </c>
      <c r="MF192" s="696" cm="1">
        <f t="array" aca="1" ref="MF192" ca="1">IF($MB192=0,0,INDIRECT(MF$203&amp;ROW())*MF$205)</f>
        <v>0</v>
      </c>
      <c r="MG192" s="696" cm="1">
        <f t="array" aca="1" ref="MG192" ca="1">INDIRECT(MG$203&amp;ROW())*MG$205</f>
        <v>4</v>
      </c>
      <c r="MH192" s="696" cm="1">
        <f t="array" aca="1" ref="MH192" ca="1">IF($MG192=0,0,INDIRECT(MH$203&amp;ROW())*MH$205)</f>
        <v>0.5</v>
      </c>
      <c r="MI192" s="696" cm="1">
        <f t="array" aca="1" ref="MI192" ca="1">IF($MG192=0,0,INDIRECT(MI$203&amp;ROW())*MI$205)</f>
        <v>0.5</v>
      </c>
      <c r="MJ192" s="696" cm="1">
        <f t="array" aca="1" ref="MJ192" ca="1">INDIRECT(MJ$203&amp;ROW())*MJ$205</f>
        <v>1</v>
      </c>
      <c r="MK192" s="696" cm="1">
        <f t="array" aca="1" ref="MK192" ca="1">INDIRECT(MK$203&amp;ROW())*MK$205</f>
        <v>0</v>
      </c>
      <c r="ML192" s="696" cm="1">
        <f t="array" aca="1" ref="ML192" ca="1">INDIRECT(ML$203&amp;ROW())*ML$205</f>
        <v>6</v>
      </c>
      <c r="MM192" s="696" cm="1">
        <f t="array" aca="1" ref="MM192" ca="1">INDIRECT(MM$203&amp;ROW())*MM$205</f>
        <v>6</v>
      </c>
      <c r="MN192" s="696" cm="1">
        <f t="array" aca="1" ref="MN192" ca="1">INDIRECT(MN$203&amp;ROW())*MN$205</f>
        <v>4</v>
      </c>
      <c r="MO192" s="696" cm="1">
        <f t="array" aca="1" ref="MO192" ca="1">INDIRECT(MO$203&amp;ROW())*MO$205</f>
        <v>2</v>
      </c>
      <c r="MP192" s="696" cm="1">
        <f t="array" aca="1" ref="MP192" ca="1">INDIRECT(MP$203&amp;ROW())*MP$205</f>
        <v>2</v>
      </c>
      <c r="MQ192" s="696" cm="1">
        <f t="array" aca="1" ref="MQ192" ca="1">INDIRECT(MQ$203&amp;ROW())*MQ$205</f>
        <v>2</v>
      </c>
      <c r="MR192" s="696" cm="1">
        <f t="array" aca="1" ref="MR192" ca="1">INDIRECT(MR$203&amp;ROW())*MR$205</f>
        <v>2</v>
      </c>
      <c r="MS192" s="696" cm="1">
        <f t="array" aca="1" ref="MS192" ca="1">INDIRECT(MS$203&amp;ROW())*MS$205</f>
        <v>2</v>
      </c>
      <c r="MT192" s="696" cm="1">
        <f t="array" aca="1" ref="MT192" ca="1">INDIRECT(MT$203&amp;ROW())*MT$205</f>
        <v>2</v>
      </c>
      <c r="MU192" s="696" cm="1">
        <f t="array" aca="1" ref="MU192" ca="1">INDIRECT(MU$203&amp;ROW())*MU$205</f>
        <v>2</v>
      </c>
      <c r="MV192" s="696" cm="1">
        <f t="array" aca="1" ref="MV192" ca="1">IF(INDIRECT(MV$203&amp;ROW())="-",0,INDIRECT(MV$203&amp;ROW())*MV$205)</f>
        <v>5.1084000000000005</v>
      </c>
      <c r="MW192" s="696" cm="1">
        <f t="array" aca="1" ref="MW192" ca="1">INDIRECT(MW$203&amp;ROW())*MW$205</f>
        <v>4</v>
      </c>
      <c r="MX192" s="696" cm="1">
        <f t="array" aca="1" ref="MX192" ca="1">INDIRECT(MX$203&amp;ROW())*MX$205</f>
        <v>4</v>
      </c>
      <c r="MY192" s="696" cm="1">
        <f t="array" aca="1" ref="MY192" ca="1">INDIRECT(MY$203&amp;ROW())*MY$205</f>
        <v>8</v>
      </c>
      <c r="NA192" s="701">
        <f t="shared" si="277"/>
        <v>0.92335121951219512</v>
      </c>
      <c r="NB192" s="617">
        <f t="shared" si="278"/>
        <v>0.8458</v>
      </c>
      <c r="NC192" s="695">
        <f t="shared" si="279"/>
        <v>0.8351615384615384</v>
      </c>
      <c r="ND192" s="697">
        <f t="shared" si="280"/>
        <v>0.88338518518518527</v>
      </c>
      <c r="NE192" s="694">
        <f t="shared" si="281"/>
        <v>0.8719244857897297</v>
      </c>
      <c r="NF192" s="682" t="str">
        <f t="shared" si="282"/>
        <v>A</v>
      </c>
      <c r="NH192" s="606" t="s">
        <v>9253</v>
      </c>
      <c r="NI192" s="563" t="str">
        <f t="shared" si="381"/>
        <v>A</v>
      </c>
      <c r="NJ192" s="563" t="str">
        <f t="shared" si="283"/>
        <v>A</v>
      </c>
      <c r="NK192" s="563" t="str">
        <f t="shared" ca="1" si="284"/>
        <v>A</v>
      </c>
      <c r="NL192" s="563" t="str">
        <f t="shared" ca="1" si="285"/>
        <v>A</v>
      </c>
      <c r="NM192" s="563" t="str">
        <f t="shared" ca="1" si="286"/>
        <v>A</v>
      </c>
      <c r="NN192" s="563" t="str">
        <f t="shared" ca="1" si="306"/>
        <v>A</v>
      </c>
      <c r="NO192" s="563" t="str">
        <f t="shared" ca="1" si="307"/>
        <v>A</v>
      </c>
      <c r="NP192" s="606" t="str">
        <f t="shared" si="287"/>
        <v>-</v>
      </c>
      <c r="NQ192" s="682" t="str">
        <f t="shared" si="288"/>
        <v>Yes</v>
      </c>
      <c r="NR192" s="682" t="e">
        <f>IF(OR(AND(NI192="A",OR(NJ192="C",NJ192="D")),AND(NI192="A",OR(#REF!="C",#REF!="D")),AND(NI192="B",OR(NJ192="D",#REF!="D")),AND(OR(NI192="C",NI192="D"),OR(NJ192="A",NJ192="B")),AND(OR(NI192="C",NI192="D"),OR(#REF!="A",#REF!="B")),AND(OR(NJ192="A",#REF!="A",NJ192="B",#REF!="B"),OR(NP192="-",NQ192="-")),AND(OR(NJ192="C",#REF!="C",NJ192="D",#REF!="D"),NP192="Yes")),"Yes","-")</f>
        <v>#REF!</v>
      </c>
      <c r="NS192" s="985" t="s">
        <v>9319</v>
      </c>
      <c r="NT192" s="619">
        <f t="shared" si="289"/>
        <v>0.85</v>
      </c>
      <c r="NU192" s="619">
        <f t="shared" si="290"/>
        <v>0.8719244857897297</v>
      </c>
      <c r="NV192" s="619">
        <f t="shared" ca="1" si="291"/>
        <v>0.87303212282453957</v>
      </c>
      <c r="NW192" s="619">
        <f t="shared" ca="1" si="308"/>
        <v>0.83377460299285155</v>
      </c>
      <c r="NX192" s="619">
        <f t="shared" ca="1" si="309"/>
        <v>0.86318076969984692</v>
      </c>
      <c r="NY192" s="620">
        <f t="shared" ca="1" si="310"/>
        <v>0.86485626152976258</v>
      </c>
      <c r="NZ192" s="620">
        <f t="shared" ca="1" si="311"/>
        <v>0.87004729677744896</v>
      </c>
      <c r="OA192" s="705">
        <v>0.60199999999999998</v>
      </c>
      <c r="OB192" s="706">
        <v>9</v>
      </c>
      <c r="OC192" s="494"/>
      <c r="OE192" s="606" t="s">
        <v>9253</v>
      </c>
      <c r="OF192" s="700" t="str">
        <f t="shared" ca="1" si="292"/>
        <v>A</v>
      </c>
      <c r="OG192" s="701">
        <f t="shared" ca="1" si="312"/>
        <v>0.83377460299285155</v>
      </c>
      <c r="OH192" s="705">
        <f t="shared" ca="1" si="368"/>
        <v>0.90753565206073739</v>
      </c>
      <c r="OI192" s="696">
        <f t="shared" ca="1" si="369"/>
        <v>0.85168542835633632</v>
      </c>
      <c r="OJ192" s="696">
        <f t="shared" ca="1" si="295"/>
        <v>0.71279267336345642</v>
      </c>
      <c r="OK192" s="697">
        <f t="shared" ca="1" si="296"/>
        <v>0.8630846581908761</v>
      </c>
      <c r="OL192" s="696" cm="1">
        <f t="array" aca="1" ref="OL192" ca="1">INDIRECT(OL$203&amp;ROW())*OL$205</f>
        <v>1.4956</v>
      </c>
      <c r="OM192" s="696" cm="1">
        <f t="array" aca="1" ref="OM192" ca="1">INDIRECT(OM$203&amp;ROW())*OM$205</f>
        <v>1.2061999999999999</v>
      </c>
      <c r="ON192" s="696" cm="1">
        <f t="array" aca="1" ref="ON192" ca="1">INDIRECT(ON$203&amp;ROW())*ON$205</f>
        <v>1.4561999999999999</v>
      </c>
      <c r="OO192" s="696" cm="1">
        <f t="array" aca="1" ref="OO192" ca="1">INDIRECT(OO$203&amp;ROW())*OO$205</f>
        <v>1.0790999999999999</v>
      </c>
      <c r="OP192" s="696" cm="1">
        <f t="array" aca="1" ref="OP192" ca="1">INDIRECT(OP$203&amp;ROW())*OP$205</f>
        <v>1.5831</v>
      </c>
      <c r="OQ192" s="696" cm="1">
        <f t="array" aca="1" ref="OQ192" ca="1">INDIRECT(OQ$203&amp;ROW())*OQ$205</f>
        <v>1.5849</v>
      </c>
      <c r="OR192" s="696" cm="1">
        <f t="array" aca="1" ref="OR192" ca="1">INDIRECT(OR$203&amp;ROW())*OR$205</f>
        <v>1.4141999999999999</v>
      </c>
      <c r="OS192" s="696" cm="1">
        <f t="array" aca="1" ref="OS192" ca="1">INDIRECT(OS$203&amp;ROW())*OS$205</f>
        <v>1.5387</v>
      </c>
      <c r="OT192" s="696" cm="1">
        <f t="array" aca="1" ref="OT192" ca="1">INDIRECT(OT$203&amp;ROW())*OT$205</f>
        <v>1.4727000000000001</v>
      </c>
      <c r="OU192" s="696" cm="1">
        <f t="array" aca="1" ref="OU192" ca="1">INDIRECT(OU$203&amp;ROW())*OU$205</f>
        <v>1.9304999999999999</v>
      </c>
      <c r="OV192" s="696" cm="1">
        <f t="array" aca="1" ref="OV192" ca="1">INDIRECT(OV$203&amp;ROW())*OV$205</f>
        <v>1.2161999999999999</v>
      </c>
      <c r="OW192" s="696" cm="1">
        <f t="array" aca="1" ref="OW192" ca="1">INDIRECT(OW$203&amp;ROW())*OW$205</f>
        <v>1.5144000000000002</v>
      </c>
      <c r="OX192" s="696" cm="1">
        <f t="array" aca="1" ref="OX192" ca="1">INDIRECT(OX$203&amp;ROW())*OX$205</f>
        <v>1.3977999999999999</v>
      </c>
      <c r="OY192" s="696" cm="1">
        <f t="array" aca="1" ref="OY192" ca="1">IF(INDIRECT(OY$203&amp;ROW())="-",0,INDIRECT(OY$203&amp;ROW())*OY$205)</f>
        <v>0.60849678000000007</v>
      </c>
      <c r="OZ192" s="696" cm="1">
        <f t="array" aca="1" ref="OZ192" ca="1">INDIRECT(OZ$203&amp;ROW())*OZ$205</f>
        <v>1.4206000000000001</v>
      </c>
      <c r="PA192" s="696" cm="1">
        <f t="array" aca="1" ref="PA192" ca="1">IF(INDIRECT(PA$203&amp;ROW())="-",0,INDIRECT(PA$203&amp;ROW())*PA$205)</f>
        <v>0.74311607999999996</v>
      </c>
      <c r="PB192" s="705" cm="1">
        <f t="array" aca="1" ref="PB192" ca="1">INDIRECT(PB$203&amp;ROW())*PB$205</f>
        <v>1.5084</v>
      </c>
      <c r="PC192" s="696" cm="1">
        <f t="array" aca="1" ref="PC192" ca="1">INDIRECT(PC$203&amp;ROW())*PC$205</f>
        <v>1.3946000000000001</v>
      </c>
      <c r="PD192" s="696" cm="1">
        <f t="array" aca="1" ref="PD192" ca="1">INDIRECT(PD$203&amp;ROW())*PD$205</f>
        <v>2.2025999999999999</v>
      </c>
      <c r="PE192" s="696" cm="1">
        <f t="array" aca="1" ref="PE192" ca="1">INDIRECT(PE$203&amp;ROW())*PE$205</f>
        <v>0.64</v>
      </c>
      <c r="PF192" s="696" cm="1">
        <f t="array" aca="1" ref="PF192" ca="1">INDIRECT(PF$203&amp;ROW())*PF$205</f>
        <v>1.9962</v>
      </c>
      <c r="PG192" s="696" cm="1">
        <f t="array" aca="1" ref="PG192" ca="1">IF(INDIRECT(PG$203&amp;ROW())="-",0,INDIRECT(PG$203&amp;ROW())*PG$205)</f>
        <v>0.74996249999999998</v>
      </c>
      <c r="PH192" s="696" cm="1">
        <f t="array" aca="1" ref="PH192" ca="1">INDIRECT(PH$203&amp;ROW())*PH$205</f>
        <v>0.61699999999999999</v>
      </c>
      <c r="PI192" s="696" cm="1">
        <f t="array" aca="1" ref="PI192" ca="1">INDIRECT(PI$203&amp;ROW())*PI$205</f>
        <v>1.2145999999999999</v>
      </c>
      <c r="PJ192" s="696" cm="1">
        <f t="array" aca="1" ref="PJ192" ca="1">INDIRECT(PJ$203&amp;ROW())*PJ$205</f>
        <v>0.75980000000000003</v>
      </c>
      <c r="PK192" s="696" cm="1">
        <f t="array" aca="1" ref="PK192" ca="1">IF($PJ192=0,0,INDIRECT(PK$203&amp;ROW())*PK$205)</f>
        <v>0</v>
      </c>
      <c r="PL192" s="696" cm="1">
        <f t="array" aca="1" ref="PL192" ca="1">IF($MPE192=0,0,INDIRECT(PL$203&amp;ROW())*PL$205)</f>
        <v>0</v>
      </c>
      <c r="PM192" s="696" cm="1">
        <f t="array" aca="1" ref="PM192" ca="1">IF($MPE192=0,0,INDIRECT(PM$203&amp;ROW())*PM$205)</f>
        <v>0</v>
      </c>
      <c r="PN192" s="696" cm="1">
        <f t="array" aca="1" ref="PN192" ca="1">IF($PJ192=0,0,INDIRECT(PN$203&amp;ROW())*PN$205)</f>
        <v>0</v>
      </c>
      <c r="PO192" s="696" cm="1">
        <f t="array" aca="1" ref="PO192" ca="1">INDIRECT(PO$203&amp;ROW())*PO$205</f>
        <v>0.73140000000000005</v>
      </c>
      <c r="PP192" s="696" cm="1">
        <f t="array" aca="1" ref="PP192" ca="1">IF($PO192=0,0,INDIRECT(PP$203&amp;ROW())*PP$205)</f>
        <v>0.68189999999999995</v>
      </c>
      <c r="PQ192" s="696" cm="1">
        <f t="array" aca="1" ref="PQ192" ca="1">IF($PO192=0,0,INDIRECT(PQ$203&amp;ROW())*PQ$205)</f>
        <v>0.52549999999999997</v>
      </c>
      <c r="PR192" s="696" cm="1">
        <f t="array" aca="1" ref="PR192" ca="1">INDIRECT(PR$203&amp;ROW())*PR$205</f>
        <v>0.44619999999999999</v>
      </c>
      <c r="PS192" s="696" cm="1">
        <f t="array" aca="1" ref="PS192" ca="1">INDIRECT(PS$203&amp;ROW())*PS$205</f>
        <v>0</v>
      </c>
      <c r="PT192" s="696" cm="1">
        <f t="array" aca="1" ref="PT192" ca="1">INDIRECT(PT$203&amp;ROW())*PT$205</f>
        <v>1.4406000000000001</v>
      </c>
      <c r="PU192" s="696" cm="1">
        <f t="array" aca="1" ref="PU192" ca="1">INDIRECT(PU$203&amp;ROW())*PU$205</f>
        <v>1.7696999999999998</v>
      </c>
      <c r="PV192" s="696" cm="1">
        <f t="array" aca="1" ref="PV192" ca="1">INDIRECT(PV$203&amp;ROW())*PV$205</f>
        <v>0.6966</v>
      </c>
      <c r="PW192" s="696" cm="1">
        <f t="array" aca="1" ref="PW192" ca="1">INDIRECT(PW$203&amp;ROW())*PW$205</f>
        <v>1.0658000000000001</v>
      </c>
      <c r="PX192" s="696" cm="1">
        <f t="array" aca="1" ref="PX192" ca="1">INDIRECT(PX$203&amp;ROW())*PX$205</f>
        <v>1.1714</v>
      </c>
      <c r="PY192" s="696" cm="1">
        <f t="array" aca="1" ref="PY192" ca="1">INDIRECT(PY$203&amp;ROW())*PY$205</f>
        <v>1.1866000000000001</v>
      </c>
      <c r="PZ192" s="696" cm="1">
        <f t="array" aca="1" ref="PZ192" ca="1">INDIRECT(PZ$203&amp;ROW())*PZ$205</f>
        <v>0.17430000000000001</v>
      </c>
      <c r="QA192" s="696" cm="1">
        <f t="array" aca="1" ref="QA192" ca="1">INDIRECT(QA$203&amp;ROW())*QA$205</f>
        <v>0.31659999999999999</v>
      </c>
      <c r="QB192" s="696" cm="1">
        <f t="array" aca="1" ref="QB192" ca="1">INDIRECT(QB$203&amp;ROW())*QB$205</f>
        <v>1.5966</v>
      </c>
      <c r="QC192" s="696" cm="1">
        <f t="array" aca="1" ref="QC192" ca="1">INDIRECT(QC$203&amp;ROW())*QC$205</f>
        <v>1.4259999999999999</v>
      </c>
      <c r="QD192" s="696" cm="1">
        <f t="array" aca="1" ref="QD192" ca="1">IF(INDIRECT(QD$203&amp;ROW())="-",0,INDIRECT(QD$203&amp;ROW())*QD$205)</f>
        <v>0.52284474000000003</v>
      </c>
      <c r="QE192" s="696" cm="1">
        <f t="array" aca="1" ref="QE192" ca="1">INDIRECT(QE$203&amp;ROW())*QE$205</f>
        <v>1.0656000000000001</v>
      </c>
      <c r="QF192" s="696" cm="1">
        <f t="array" aca="1" ref="QF192" ca="1">INDIRECT(QF$203&amp;ROW())*QF$205</f>
        <v>0.72440000000000004</v>
      </c>
      <c r="QG192" s="696" cm="1">
        <f t="array" aca="1" ref="QG192" ca="1">INDIRECT(QG$203&amp;ROW())*QG$205</f>
        <v>1.4996</v>
      </c>
      <c r="QI192" s="606" t="s">
        <v>9253</v>
      </c>
      <c r="QJ192" s="700" t="str">
        <f t="shared" ca="1" si="297"/>
        <v>A</v>
      </c>
      <c r="QK192" s="701">
        <f t="shared" ca="1" si="313"/>
        <v>0.86318076969984692</v>
      </c>
      <c r="QL192" s="705">
        <f t="shared" ca="1" si="370"/>
        <v>0.92955915001503131</v>
      </c>
      <c r="QM192" s="696">
        <f t="shared" ca="1" si="371"/>
        <v>0.76087329915908386</v>
      </c>
      <c r="QN192" s="696">
        <f t="shared" ca="1" si="300"/>
        <v>0.82753121774481153</v>
      </c>
      <c r="QO192" s="697">
        <f t="shared" ca="1" si="301"/>
        <v>0.93475941188046108</v>
      </c>
      <c r="QP192" s="696" cm="1">
        <f t="array" aca="1" ref="QP192" ca="1">INDIRECT(QP$203&amp;ROW())*QP$205</f>
        <v>6.6903293490763766E-2</v>
      </c>
      <c r="QQ192" s="696" cm="1">
        <f t="array" aca="1" ref="QQ192" ca="1">INDIRECT(QQ$203&amp;ROW())*QQ$205</f>
        <v>0.25503926590378434</v>
      </c>
      <c r="QR192" s="696" cm="1">
        <f t="array" aca="1" ref="QR192" ca="1">INDIRECT(QR$203&amp;ROW())*QR$205</f>
        <v>0.15089809664795908</v>
      </c>
      <c r="QS192" s="696" cm="1">
        <f t="array" aca="1" ref="QS192" ca="1">INDIRECT(QS$203&amp;ROW())*QS$205</f>
        <v>0.22471360933801068</v>
      </c>
      <c r="QT192" s="696" cm="1">
        <f t="array" aca="1" ref="QT192" ca="1">INDIRECT(QT$203&amp;ROW())*QT$205</f>
        <v>0.26232814414996541</v>
      </c>
      <c r="QU192" s="696" cm="1">
        <f t="array" aca="1" ref="QU192" ca="1">INDIRECT(QU$203&amp;ROW())*QU$205</f>
        <v>0.53329206883563263</v>
      </c>
      <c r="QV192" s="696" cm="1">
        <f t="array" aca="1" ref="QV192" ca="1">INDIRECT(QV$203&amp;ROW())*QV$205</f>
        <v>0.24117831443907087</v>
      </c>
      <c r="QW192" s="696" cm="1">
        <f t="array" aca="1" ref="QW192" ca="1">INDIRECT(QW$203&amp;ROW())*QW$205</f>
        <v>0.53099416374332975</v>
      </c>
      <c r="QX192" s="696" cm="1">
        <f t="array" aca="1" ref="QX192" ca="1">INDIRECT(QX$203&amp;ROW())*QX$205</f>
        <v>0.60640894423913805</v>
      </c>
      <c r="QY192" s="696" cm="1">
        <f t="array" aca="1" ref="QY192" ca="1">INDIRECT(QY$203&amp;ROW())*QY$205</f>
        <v>0.13540247513535897</v>
      </c>
      <c r="QZ192" s="696" cm="1">
        <f t="array" aca="1" ref="QZ192" ca="1">INDIRECT(QZ$203&amp;ROW())*QZ$205</f>
        <v>0.27613248380770827</v>
      </c>
      <c r="RA192" s="696" cm="1">
        <f t="array" aca="1" ref="RA192" ca="1">INDIRECT(RA$203&amp;ROW())*RA$205</f>
        <v>5.1272116233970627E-2</v>
      </c>
      <c r="RB192" s="696" cm="1">
        <f t="array" aca="1" ref="RB192" ca="1">INDIRECT(RB$203&amp;ROW())*RB$205</f>
        <v>0.11461142513892485</v>
      </c>
      <c r="RC192" s="696" cm="1">
        <f t="array" aca="1" ref="RC192" ca="1">IF(INDIRECT(RC$203&amp;ROW())="-",0,INDIRECT(RC$203&amp;ROW())*RC$205)</f>
        <v>7.1943246654451717E-2</v>
      </c>
      <c r="RD192" s="696" cm="1">
        <f t="array" aca="1" ref="RD192" ca="1">INDIRECT(RD$203&amp;ROW())*RD$205</f>
        <v>7.1442097940886296E-2</v>
      </c>
      <c r="RE192" s="696" cm="1">
        <f t="array" aca="1" ref="RE192" ca="1">IF(INDIRECT(RE$203&amp;ROW())="-",0,INDIRECT(RE$203&amp;ROW())*RE$205)</f>
        <v>5.3238740222506117E-2</v>
      </c>
      <c r="RF192" s="705" cm="1">
        <f t="array" aca="1" ref="RF192" ca="1">INDIRECT(RF$203&amp;ROW())*RF$205</f>
        <v>0.10613798880649605</v>
      </c>
      <c r="RG192" s="696" cm="1">
        <f t="array" aca="1" ref="RG192" ca="1">INDIRECT(RG$203&amp;ROW())*RG$205</f>
        <v>0.27650466908360405</v>
      </c>
      <c r="RH192" s="696" cm="1">
        <f t="array" aca="1" ref="RH192" ca="1">INDIRECT(RH$203&amp;ROW())*RH$205</f>
        <v>8.7581521170816884E-2</v>
      </c>
      <c r="RI192" s="696" cm="1">
        <f t="array" aca="1" ref="RI192" ca="1">INDIRECT(RI$203&amp;ROW())*RI$205</f>
        <v>0.10769689125031101</v>
      </c>
      <c r="RJ192" s="696" cm="1">
        <f t="array" aca="1" ref="RJ192" ca="1">INDIRECT(RJ$203&amp;ROW())*RJ$205</f>
        <v>0.18340085004648693</v>
      </c>
      <c r="RK192" s="696" cm="1">
        <f t="array" aca="1" ref="RK192" ca="1">IF(INDIRECT(RK$203&amp;ROW())="-",0,INDIRECT(RK$203&amp;ROW())*RK$205)</f>
        <v>5.1787352392031784E-2</v>
      </c>
      <c r="RL192" s="696" cm="1">
        <f t="array" aca="1" ref="RL192" ca="1">INDIRECT(RL$203&amp;ROW())*RL$205</f>
        <v>0.11262003659234653</v>
      </c>
      <c r="RM192" s="696" cm="1">
        <f t="array" aca="1" ref="RM192" ca="1">INDIRECT(RM$203&amp;ROW())*RM$205</f>
        <v>2.9987460729532761E-2</v>
      </c>
      <c r="RN192" s="696" cm="1">
        <f t="array" aca="1" ref="RN192" ca="1">INDIRECT(RN$203&amp;ROW())*RN$205</f>
        <v>9.3820613050938681E-2</v>
      </c>
      <c r="RO192" s="696" cm="1">
        <f t="array" aca="1" ref="RO192" ca="1">IF($RN192=0,0,INDIRECT(RO$203&amp;ROW())*RO$205)</f>
        <v>0</v>
      </c>
      <c r="RP192" s="696" cm="1">
        <f t="array" aca="1" ref="RP192" ca="1">IF($RN192=0,0,INDIRECT(RP$203&amp;ROW())*RP$205)</f>
        <v>9.7715867439664539E-2</v>
      </c>
      <c r="RQ192" s="696" cm="1">
        <f t="array" aca="1" ref="RQ192" ca="1">IF($RN192=0,0,INDIRECT(RQ$203&amp;ROW())*RQ$205)</f>
        <v>0.10205798160914871</v>
      </c>
      <c r="RR192" s="696" cm="1">
        <f t="array" aca="1" ref="RR192" ca="1">IF($RN192=0,0,INDIRECT(RR$203&amp;ROW())*RR$205)</f>
        <v>0</v>
      </c>
      <c r="RS192" s="696" cm="1">
        <f t="array" aca="1" ref="RS192" ca="1">INDIRECT(RS$203&amp;ROW())*RS$205</f>
        <v>7.7466902221184339E-2</v>
      </c>
      <c r="RT192" s="696" cm="1">
        <f t="array" aca="1" ref="RT192" ca="1">IF($RS192=0,0,INDIRECT(RT$203&amp;ROW())*RT$205)</f>
        <v>8.1033461602244533E-2</v>
      </c>
      <c r="RU192" s="696" cm="1">
        <f t="array" aca="1" ref="RU192" ca="1">IF($RS192=0,0,INDIRECT(RU$203&amp;ROW())*RU$205)</f>
        <v>8.1972972149739559E-2</v>
      </c>
      <c r="RV192" s="696" cm="1">
        <f t="array" aca="1" ref="RV192" ca="1">INDIRECT(RV$203&amp;ROW())*RV$205</f>
        <v>4.4898858778974725E-2</v>
      </c>
      <c r="RW192" s="696" cm="1">
        <f t="array" aca="1" ref="RW192" ca="1">INDIRECT(RW$203&amp;ROW())*RW$205</f>
        <v>0</v>
      </c>
      <c r="RX192" s="696" cm="1">
        <f t="array" aca="1" ref="RX192" ca="1">INDIRECT(RX$203&amp;ROW())*RX$205</f>
        <v>0.19074035443114332</v>
      </c>
      <c r="RY192" s="696" cm="1">
        <f t="array" aca="1" ref="RY192" ca="1">INDIRECT(RY$203&amp;ROW())*RY$205</f>
        <v>8.4396695370290389E-2</v>
      </c>
      <c r="RZ192" s="696" cm="1">
        <f t="array" aca="1" ref="RZ192" ca="1">INDIRECT(RZ$203&amp;ROW())*RZ$205</f>
        <v>3.6812489486199085E-2</v>
      </c>
      <c r="SA192" s="696" cm="1">
        <f t="array" aca="1" ref="SA192" ca="1">INDIRECT(SA$203&amp;ROW())*SA$205</f>
        <v>0.20458618579029147</v>
      </c>
      <c r="SB192" s="696" cm="1">
        <f t="array" aca="1" ref="SB192" ca="1">INDIRECT(SB$203&amp;ROW())*SB$205</f>
        <v>4.7124126502052749E-2</v>
      </c>
      <c r="SC192" s="696" cm="1">
        <f t="array" aca="1" ref="SC192" ca="1">INDIRECT(SC$203&amp;ROW())*SC$205</f>
        <v>5.4291606235991073E-2</v>
      </c>
      <c r="SD192" s="696" cm="1">
        <f t="array" aca="1" ref="SD192" ca="1">INDIRECT(SD$203&amp;ROW())*SD$205</f>
        <v>0.3072993885784252</v>
      </c>
      <c r="SE192" s="696" cm="1">
        <f t="array" aca="1" ref="SE192" ca="1">INDIRECT(SE$203&amp;ROW())*SE$205</f>
        <v>0.2585618210787391</v>
      </c>
      <c r="SF192" s="696" cm="1">
        <f t="array" aca="1" ref="SF192" ca="1">INDIRECT(SF$203&amp;ROW())*SF$205</f>
        <v>0.13223776648222998</v>
      </c>
      <c r="SG192" s="696" cm="1">
        <f t="array" aca="1" ref="SG192" ca="1">INDIRECT(SG$203&amp;ROW())*SG$205</f>
        <v>7.4767843909269882E-2</v>
      </c>
      <c r="SH192" s="696" cm="1">
        <f t="array" aca="1" ref="SH192" ca="1">IF(INDIRECT(SH$203&amp;ROW())="-",0,INDIRECT(SH$203&amp;ROW())*SH$205)</f>
        <v>6.698820108297833E-2</v>
      </c>
      <c r="SI192" s="696" cm="1">
        <f t="array" aca="1" ref="SI192" ca="1">INDIRECT(SI$203&amp;ROW())*SI$205</f>
        <v>0.24423887568083891</v>
      </c>
      <c r="SJ192" s="696" cm="1">
        <f t="array" aca="1" ref="SJ192" ca="1">INDIRECT(SJ$203&amp;ROW())*SJ$205</f>
        <v>0.10961749760323641</v>
      </c>
      <c r="SK192" s="696" cm="1">
        <f t="array" aca="1" ref="SK192" ca="1">INDIRECT(SK$203&amp;ROW())*SK$205</f>
        <v>0.21261490593800375</v>
      </c>
      <c r="SN192" s="606" t="s">
        <v>9253</v>
      </c>
      <c r="SO192" s="707" cm="1">
        <f t="array" aca="1" ref="SO192" ca="1">INDIRECT(SO$203&amp;ROW())*SO$205</f>
        <v>2</v>
      </c>
      <c r="SP192" s="707" cm="1">
        <f t="array" aca="1" ref="SP192" ca="1">INDIRECT(SP$203&amp;ROW())*SP$205</f>
        <v>2</v>
      </c>
      <c r="SQ192" s="707" cm="1">
        <f t="array" aca="1" ref="SQ192" ca="1">INDIRECT(SQ$203&amp;ROW())*SQ$205</f>
        <v>2</v>
      </c>
      <c r="SR192" s="707" cm="1">
        <f t="array" aca="1" ref="SR192" ca="1">INDIRECT(SR$203&amp;ROW())*SR$205</f>
        <v>3</v>
      </c>
      <c r="SS192" s="707" cm="1">
        <f t="array" aca="1" ref="SS192" ca="1">INDIRECT(SS$203&amp;ROW())*SS$205</f>
        <v>3</v>
      </c>
      <c r="ST192" s="707" cm="1">
        <f t="array" aca="1" ref="ST192" ca="1">INDIRECT(ST$203&amp;ROW())*ST$205</f>
        <v>3</v>
      </c>
      <c r="SU192" s="707" cm="1">
        <f t="array" aca="1" ref="SU192" ca="1">INDIRECT(SU$203&amp;ROW())*SU$205</f>
        <v>3</v>
      </c>
      <c r="SV192" s="707" cm="1">
        <f t="array" aca="1" ref="SV192" ca="1">INDIRECT(SV$203&amp;ROW())*SV$205</f>
        <v>3</v>
      </c>
      <c r="SW192" s="707" cm="1">
        <f t="array" aca="1" ref="SW192" ca="1">INDIRECT(SW$203&amp;ROW())*SW$205</f>
        <v>3</v>
      </c>
      <c r="SX192" s="707" cm="1">
        <f t="array" aca="1" ref="SX192" ca="1">INDIRECT(SX$203&amp;ROW())*SX$205</f>
        <v>3</v>
      </c>
      <c r="SY192" s="707" cm="1">
        <f t="array" aca="1" ref="SY192" ca="1">INDIRECT(SY$203&amp;ROW())*SY$205</f>
        <v>3</v>
      </c>
      <c r="SZ192" s="707" cm="1">
        <f t="array" aca="1" ref="SZ192" ca="1">INDIRECT(SZ$203&amp;ROW())*SZ$205</f>
        <v>3</v>
      </c>
      <c r="TA192" s="707" cm="1">
        <f t="array" aca="1" ref="TA192" ca="1">INDIRECT(TA$203&amp;ROW())*TA$205</f>
        <v>2</v>
      </c>
      <c r="TB192" s="696" cm="1">
        <f t="array" aca="1" ref="TB192" ca="1">IF(INDIRECT(TB$203&amp;ROW())="-",0,INDIRECT(TB$203&amp;ROW())*TB$205)</f>
        <v>0.85740000000000005</v>
      </c>
      <c r="TC192" s="707" cm="1">
        <f t="array" aca="1" ref="TC192" ca="1">INDIRECT(TC$203&amp;ROW())*TC$205</f>
        <v>2</v>
      </c>
      <c r="TD192" s="696" cm="1">
        <f t="array" aca="1" ref="TD192" ca="1">IF(INDIRECT(TD$203&amp;ROW())="-",0,INDIRECT(TD$203&amp;ROW())*TD$205)</f>
        <v>0.84119999999999995</v>
      </c>
      <c r="TE192" s="732" cm="1">
        <f t="array" aca="1" ref="TE192" ca="1">INDIRECT(TE$203&amp;ROW())*TE$205</f>
        <v>2</v>
      </c>
      <c r="TF192" s="707" cm="1">
        <f t="array" aca="1" ref="TF192" ca="1">INDIRECT(TF$203&amp;ROW())*TF$205</f>
        <v>2</v>
      </c>
      <c r="TG192" s="707" cm="1">
        <f t="array" aca="1" ref="TG192" ca="1">INDIRECT(TG$203&amp;ROW())*TG$205</f>
        <v>3</v>
      </c>
      <c r="TH192" s="707" cm="1">
        <f t="array" aca="1" ref="TH192" ca="1">INDIRECT(TH$203&amp;ROW())*TH$205</f>
        <v>1</v>
      </c>
      <c r="TI192" s="707" cm="1">
        <f t="array" aca="1" ref="TI192" ca="1">INDIRECT(TI$203&amp;ROW())*TI$205</f>
        <v>3</v>
      </c>
      <c r="TJ192" s="696" cm="1">
        <f t="array" aca="1" ref="TJ192" ca="1">IF(INDIRECT(TJ$203&amp;ROW())="-",0,INDIRECT(TJ$203&amp;ROW())*TJ$205)</f>
        <v>0.85709999999999997</v>
      </c>
      <c r="TK192" s="707" cm="1">
        <f t="array" aca="1" ref="TK192" ca="1">INDIRECT(TK$203&amp;ROW())*TK$205</f>
        <v>1</v>
      </c>
      <c r="TL192" s="707" cm="1">
        <f t="array" aca="1" ref="TL192" ca="1">INDIRECT(TL$203&amp;ROW())*TL$205</f>
        <v>2</v>
      </c>
      <c r="TM192" s="707" cm="1">
        <f t="array" aca="1" ref="TM192" ca="1">INDIRECT(TM$203&amp;ROW())*TM$205</f>
        <v>1</v>
      </c>
      <c r="TN192" s="707" cm="1">
        <f t="array" aca="1" ref="TN192" ca="1">IF($TM192=0,0,INDIRECT(TN$203&amp;ROW())*TN$205)</f>
        <v>0</v>
      </c>
      <c r="TO192" s="707" cm="1">
        <f t="array" aca="1" ref="TO192" ca="1">IF($TM192=0,0,INDIRECT(TO$203&amp;ROW())*TO$205)</f>
        <v>1</v>
      </c>
      <c r="TP192" s="707" cm="1">
        <f t="array" aca="1" ref="TP192" ca="1">IF($TM192=0,0,INDIRECT(TP$203&amp;ROW())*TP$205)</f>
        <v>1</v>
      </c>
      <c r="TQ192" s="707" cm="1">
        <f t="array" aca="1" ref="TQ192" ca="1">IF($TM192=0,0,INDIRECT(TQ$203&amp;ROW())*TQ$205)</f>
        <v>0</v>
      </c>
      <c r="TR192" s="707" cm="1">
        <f t="array" aca="1" ref="TR192" ca="1">INDIRECT(TR$203&amp;ROW())*TR$205</f>
        <v>1</v>
      </c>
      <c r="TS192" s="707" cm="1">
        <f t="array" aca="1" ref="TS192" ca="1">IF($TR192=0,0,INDIRECT(TS$203&amp;ROW())*TS$205)</f>
        <v>1</v>
      </c>
      <c r="TT192" s="707" cm="1">
        <f t="array" aca="1" ref="TT192" ca="1">IF($TR192=0,0,INDIRECT(TT$203&amp;ROW())*TT$205)</f>
        <v>1</v>
      </c>
      <c r="TU192" s="707" cm="1">
        <f t="array" aca="1" ref="TU192" ca="1">INDIRECT(TU$203&amp;ROW())*TU$205</f>
        <v>1</v>
      </c>
      <c r="TV192" s="707" cm="1">
        <f t="array" aca="1" ref="TV192" ca="1">INDIRECT(TV$203&amp;ROW())*TV$205</f>
        <v>0</v>
      </c>
      <c r="TW192" s="707" cm="1">
        <f t="array" aca="1" ref="TW192" ca="1">INDIRECT(TW$203&amp;ROW())*TW$205</f>
        <v>2</v>
      </c>
      <c r="TX192" s="707" cm="1">
        <f t="array" aca="1" ref="TX192" ca="1">INDIRECT(TX$203&amp;ROW())*TX$205</f>
        <v>3</v>
      </c>
      <c r="TY192" s="707" cm="1">
        <f t="array" aca="1" ref="TY192" ca="1">INDIRECT(TY$203&amp;ROW())*TY$205</f>
        <v>1</v>
      </c>
      <c r="TZ192" s="707" cm="1">
        <f t="array" aca="1" ref="TZ192" ca="1">INDIRECT(TZ$203&amp;ROW())*TZ$205</f>
        <v>2</v>
      </c>
      <c r="UA192" s="707" cm="1">
        <f t="array" aca="1" ref="UA192" ca="1">INDIRECT(UA$203&amp;ROW())*UA$205</f>
        <v>2</v>
      </c>
      <c r="UB192" s="707" cm="1">
        <f t="array" aca="1" ref="UB192" ca="1">INDIRECT(UB$203&amp;ROW())*UB$205</f>
        <v>2</v>
      </c>
      <c r="UC192" s="707" cm="1">
        <f t="array" aca="1" ref="UC192" ca="1">INDIRECT(UC$203&amp;ROW())*UC$205</f>
        <v>1</v>
      </c>
      <c r="UD192" s="707" cm="1">
        <f t="array" aca="1" ref="UD192" ca="1">INDIRECT(UD$203&amp;ROW())*UD$205</f>
        <v>1</v>
      </c>
      <c r="UE192" s="707" cm="1">
        <f t="array" aca="1" ref="UE192" ca="1">INDIRECT(UE$203&amp;ROW())*UE$205</f>
        <v>2</v>
      </c>
      <c r="UF192" s="707" cm="1">
        <f t="array" aca="1" ref="UF192" ca="1">INDIRECT(UF$203&amp;ROW())*UF$205</f>
        <v>2</v>
      </c>
      <c r="UG192" s="696" cm="1">
        <f t="array" aca="1" ref="UG192" ca="1">IF(INDIRECT(UG$203&amp;ROW())="-",0,INDIRECT(UG$203&amp;ROW())*UG$205)</f>
        <v>0.85140000000000005</v>
      </c>
      <c r="UH192" s="707" cm="1">
        <f t="array" aca="1" ref="UH192" ca="1">INDIRECT(UH$203&amp;ROW())*UH$205</f>
        <v>2</v>
      </c>
      <c r="UI192" s="707" cm="1">
        <f t="array" aca="1" ref="UI192" ca="1">INDIRECT(UI$203&amp;ROW())*UI$205</f>
        <v>1</v>
      </c>
      <c r="UJ192" s="707" cm="1">
        <f t="array" aca="1" ref="UJ192" ca="1">INDIRECT(UJ$203&amp;ROW())*UJ$205</f>
        <v>2</v>
      </c>
      <c r="UM192" s="606" t="s">
        <v>9253</v>
      </c>
      <c r="UN192" s="616">
        <f t="shared" ca="1" si="389"/>
        <v>1.3455222970601226</v>
      </c>
      <c r="UO192" s="616">
        <f t="shared" ca="1" si="389"/>
        <v>1.5785703781343867</v>
      </c>
      <c r="UP192" s="616">
        <f t="shared" ca="1" si="389"/>
        <v>1.190315493832806</v>
      </c>
      <c r="UQ192" s="616">
        <f t="shared" ca="1" si="389"/>
        <v>0.29355872991449461</v>
      </c>
      <c r="UR192" s="616">
        <f t="shared" ca="1" si="389"/>
        <v>1.0502465449096676</v>
      </c>
      <c r="US192" s="616">
        <f t="shared" ca="1" si="389"/>
        <v>0.41305213694811815</v>
      </c>
      <c r="UT192" s="616">
        <f t="shared" ca="1" si="389"/>
        <v>0.30690415393182785</v>
      </c>
      <c r="UU192" s="616">
        <f t="shared" ca="1" si="389"/>
        <v>0.53359975015917405</v>
      </c>
      <c r="UV192" s="616">
        <f t="shared" ca="1" si="389"/>
        <v>0.44410973870643028</v>
      </c>
      <c r="UW192" s="616">
        <f t="shared" ca="1" si="389"/>
        <v>0.6421874155054268</v>
      </c>
      <c r="UX192" s="616">
        <f t="shared" ca="1" si="388"/>
        <v>0.28247365722383649</v>
      </c>
      <c r="UY192" s="616">
        <f t="shared" ca="1" si="388"/>
        <v>1.5108379627063613</v>
      </c>
      <c r="UZ192" s="616">
        <f t="shared" ca="1" si="388"/>
        <v>1.1960042318268584</v>
      </c>
      <c r="VA192" s="616">
        <f t="shared" ca="1" si="388"/>
        <v>1.1992915225485838</v>
      </c>
      <c r="VB192" s="616">
        <f t="shared" ca="1" si="388"/>
        <v>1.528010083348541</v>
      </c>
      <c r="VC192" s="616">
        <f t="shared" ca="1" si="388"/>
        <v>1.1175194060418374</v>
      </c>
      <c r="VD192" s="616">
        <f t="shared" ca="1" si="388"/>
        <v>0.85304819841956248</v>
      </c>
      <c r="VE192" s="616">
        <f t="shared" ca="1" si="388"/>
        <v>3.9909080070471406E-2</v>
      </c>
      <c r="VF192" s="616">
        <f t="shared" ca="1" si="388"/>
        <v>0.95807256683723563</v>
      </c>
      <c r="VG192" s="616">
        <f t="shared" ca="1" si="388"/>
        <v>0.19209711823520634</v>
      </c>
      <c r="VH192" s="616">
        <f t="shared" ca="1" si="388"/>
        <v>1.454227778282527</v>
      </c>
      <c r="VI192" s="616">
        <f t="shared" ca="1" si="388"/>
        <v>1.1147379143051366</v>
      </c>
      <c r="VJ192" s="616">
        <f t="shared" ca="1" si="390"/>
        <v>1.1038721171937993</v>
      </c>
      <c r="VK192" s="616">
        <f t="shared" ca="1" si="390"/>
        <v>0.83678976492872159</v>
      </c>
      <c r="VL192" s="616">
        <f t="shared" ca="1" si="390"/>
        <v>1.1863766389476611</v>
      </c>
      <c r="VM192" s="616">
        <f t="shared" ca="1" si="390"/>
        <v>-0.57201237404204519</v>
      </c>
      <c r="VN192" s="616">
        <f t="shared" ca="1" si="390"/>
        <v>1.5883663456229635</v>
      </c>
      <c r="VO192" s="616">
        <f t="shared" ca="1" si="390"/>
        <v>2.3604485107108717</v>
      </c>
      <c r="VP192" s="616">
        <f t="shared" ca="1" si="390"/>
        <v>-0.46221149066820022</v>
      </c>
      <c r="VQ192" s="616">
        <f t="shared" ca="1" si="390"/>
        <v>1.2773868528042598</v>
      </c>
      <c r="VR192" s="616">
        <f t="shared" ca="1" si="390"/>
        <v>1.5497103694524457</v>
      </c>
      <c r="VS192" s="616">
        <f t="shared" ca="1" si="387"/>
        <v>2.4577967350382721</v>
      </c>
      <c r="VT192" s="616">
        <f t="shared" ca="1" si="387"/>
        <v>2.5655357300130479</v>
      </c>
      <c r="VU192" s="616">
        <f t="shared" ca="1" si="387"/>
        <v>-0.82130507758946303</v>
      </c>
      <c r="VV192" s="616">
        <f t="shared" ca="1" si="387"/>
        <v>1.6727825257285902</v>
      </c>
      <c r="VW192" s="616">
        <f t="shared" ca="1" si="387"/>
        <v>0.66845613582062358</v>
      </c>
      <c r="VX192" s="616">
        <f t="shared" ca="1" si="386"/>
        <v>0.76953548521680748</v>
      </c>
      <c r="VY192" s="616">
        <f t="shared" ca="1" si="386"/>
        <v>0.70583605694264007</v>
      </c>
      <c r="VZ192" s="616">
        <f t="shared" ca="1" si="386"/>
        <v>0.68442622420316401</v>
      </c>
      <c r="WA192" s="616">
        <f t="shared" ca="1" si="386"/>
        <v>0.92808016936885662</v>
      </c>
      <c r="WB192" s="616">
        <f t="shared" ca="1" si="386"/>
        <v>0.33435322352896929</v>
      </c>
      <c r="WC192" s="616">
        <f t="shared" ca="1" si="386"/>
        <v>0.47817673461028487</v>
      </c>
      <c r="WD192" s="616">
        <f t="shared" ca="1" si="386"/>
        <v>0.30785317554274461</v>
      </c>
      <c r="WE192" s="616">
        <f t="shared" ca="1" si="386"/>
        <v>0.67426644196529939</v>
      </c>
      <c r="WF192" s="616">
        <f t="shared" ca="1" si="386"/>
        <v>0.84040226091465053</v>
      </c>
      <c r="WG192" s="616">
        <f t="shared" ca="1" si="386"/>
        <v>1.1042161560551988</v>
      </c>
      <c r="WH192" s="616">
        <f t="shared" ca="1" si="386"/>
        <v>0.91987607881584121</v>
      </c>
      <c r="WI192" s="627">
        <f t="shared" ca="1" si="386"/>
        <v>1.0659329460226332</v>
      </c>
      <c r="WL192" s="606" t="s">
        <v>9253</v>
      </c>
      <c r="WM192" s="700" t="str">
        <f t="shared" ca="1" si="321"/>
        <v>A</v>
      </c>
      <c r="WN192" s="479">
        <f t="shared" ca="1" si="322"/>
        <v>0.86485626152976258</v>
      </c>
      <c r="WO192" s="495">
        <f t="shared" ca="1" si="372"/>
        <v>0.94357852814811527</v>
      </c>
      <c r="WP192" s="458">
        <f t="shared" ca="1" si="372"/>
        <v>0.84392105117503824</v>
      </c>
      <c r="WQ192" s="458">
        <f t="shared" ca="1" si="372"/>
        <v>0.83775252981092141</v>
      </c>
      <c r="WR192" s="459">
        <f t="shared" ca="1" si="372"/>
        <v>0.8341729369849753</v>
      </c>
      <c r="WS192" s="495">
        <f t="shared" ca="1" si="323"/>
        <v>0.97218219738772094</v>
      </c>
      <c r="WT192" s="458">
        <f t="shared" ca="1" si="324"/>
        <v>0.78921394307695891</v>
      </c>
      <c r="WU192" s="458">
        <f t="shared" ca="1" si="325"/>
        <v>1.2273783531670999</v>
      </c>
      <c r="WV192" s="459">
        <f t="shared" ca="1" si="326"/>
        <v>0.70061931071950367</v>
      </c>
      <c r="WW192" s="484">
        <f t="shared" ca="1" si="352"/>
        <v>1.0061815737415598</v>
      </c>
      <c r="WX192" s="484">
        <f t="shared" ca="1" si="352"/>
        <v>0.95203579505284863</v>
      </c>
      <c r="WY192" s="484">
        <f t="shared" ca="1" si="352"/>
        <v>0.86666871105966603</v>
      </c>
      <c r="WZ192" s="484">
        <f t="shared" ca="1" si="352"/>
        <v>0.10559307515024371</v>
      </c>
      <c r="XA192" s="484">
        <f t="shared" ca="1" si="352"/>
        <v>0.5542151017488316</v>
      </c>
      <c r="XB192" s="484">
        <f t="shared" ca="1" si="352"/>
        <v>0.21821544394969081</v>
      </c>
      <c r="XC192" s="484">
        <f t="shared" ca="1" si="352"/>
        <v>0.14467461816346364</v>
      </c>
      <c r="XD192" s="484">
        <f t="shared" ca="1" si="352"/>
        <v>0.27368331185664035</v>
      </c>
      <c r="XE192" s="484">
        <f t="shared" ca="1" si="352"/>
        <v>0.21801347073098662</v>
      </c>
      <c r="XF192" s="484">
        <f t="shared" ca="1" si="352"/>
        <v>0.41324760187774212</v>
      </c>
      <c r="XG192" s="484">
        <f t="shared" ca="1" si="391"/>
        <v>0.1145148206385433</v>
      </c>
      <c r="XH192" s="484">
        <f t="shared" ca="1" si="391"/>
        <v>0.76267100357417117</v>
      </c>
      <c r="XI192" s="484">
        <f t="shared" ca="1" si="391"/>
        <v>0.83588735762379129</v>
      </c>
      <c r="XJ192" s="484">
        <f t="shared" ca="1" si="391"/>
        <v>0.85113719355272999</v>
      </c>
      <c r="XK192" s="484">
        <f t="shared" ca="1" si="391"/>
        <v>1.0853455622024688</v>
      </c>
      <c r="XL192" s="484">
        <f t="shared" ca="1" si="391"/>
        <v>0.98721664329735914</v>
      </c>
      <c r="XM192" s="484">
        <f t="shared" ca="1" si="391"/>
        <v>0.64336895124803395</v>
      </c>
      <c r="XN192" s="484">
        <f t="shared" ca="1" si="391"/>
        <v>2.7828601533139714E-2</v>
      </c>
      <c r="XO192" s="484">
        <f t="shared" ca="1" si="391"/>
        <v>0.70341687857189839</v>
      </c>
      <c r="XP192" s="484">
        <f t="shared" ca="1" si="391"/>
        <v>0.12294215567053206</v>
      </c>
      <c r="XQ192" s="484">
        <f t="shared" ca="1" si="391"/>
        <v>0.96764316366919345</v>
      </c>
      <c r="XR192" s="484">
        <f t="shared" ca="1" si="391"/>
        <v>0.97539567501699453</v>
      </c>
      <c r="XS192" s="484">
        <f t="shared" ca="1" si="391"/>
        <v>0.68108909630857417</v>
      </c>
      <c r="XT192" s="484">
        <f t="shared" ca="1" si="384"/>
        <v>0.50818242424121263</v>
      </c>
      <c r="XU192" s="484">
        <f t="shared" ca="1" si="382"/>
        <v>0.90140897027243294</v>
      </c>
      <c r="XV192" s="484">
        <f t="shared" ca="1" si="382"/>
        <v>-0.30179372854458303</v>
      </c>
      <c r="XW192" s="484">
        <f t="shared" ca="1" si="382"/>
        <v>1.0251316394650607</v>
      </c>
      <c r="XX192" s="484">
        <f t="shared" ca="1" si="382"/>
        <v>1.1412768549287065</v>
      </c>
      <c r="XY192" s="484">
        <f t="shared" ca="1" si="382"/>
        <v>-0.24303080179333969</v>
      </c>
      <c r="XZ192" s="484">
        <f t="shared" ca="1" si="382"/>
        <v>0.93428074414103568</v>
      </c>
      <c r="YA192" s="484">
        <f t="shared" ca="1" si="382"/>
        <v>1.0567475009296226</v>
      </c>
      <c r="YB192" s="484">
        <f t="shared" ca="1" si="358"/>
        <v>1.291572184262612</v>
      </c>
      <c r="YC192" s="484">
        <f t="shared" ca="1" si="359"/>
        <v>1.144742042731822</v>
      </c>
      <c r="YD192" s="484">
        <f t="shared" ca="1" si="360"/>
        <v>-0.6068623218308542</v>
      </c>
      <c r="YE192" s="484">
        <f t="shared" ca="1" si="361"/>
        <v>1.2049052532823037</v>
      </c>
      <c r="YF192" s="484">
        <f t="shared" ca="1" si="362"/>
        <v>0.39432227452058582</v>
      </c>
      <c r="YG192" s="484">
        <f t="shared" ca="1" si="354"/>
        <v>0.53605841900202811</v>
      </c>
      <c r="YH192" s="484">
        <f t="shared" ca="1" si="354"/>
        <v>0.3761400347447329</v>
      </c>
      <c r="YI192" s="484">
        <f t="shared" ca="1" si="354"/>
        <v>0.40086843951579315</v>
      </c>
      <c r="YJ192" s="484">
        <f t="shared" ca="1" si="354"/>
        <v>0.55062996448654267</v>
      </c>
      <c r="YK192" s="484">
        <f t="shared" ca="1" si="354"/>
        <v>5.8277766861099353E-2</v>
      </c>
      <c r="YL192" s="484">
        <f t="shared" ca="1" si="354"/>
        <v>0.15139075417761619</v>
      </c>
      <c r="YM192" s="484">
        <f t="shared" ca="1" si="354"/>
        <v>0.24575919003577301</v>
      </c>
      <c r="YN192" s="484">
        <f t="shared" ca="1" si="354"/>
        <v>0.48075197312125845</v>
      </c>
      <c r="YO192" s="484">
        <f t="shared" ca="1" si="354"/>
        <v>0.51609102842768684</v>
      </c>
      <c r="YP192" s="484">
        <f t="shared" ca="1" si="354"/>
        <v>0.58832636794620996</v>
      </c>
      <c r="YQ192" s="484">
        <f t="shared" ca="1" si="354"/>
        <v>0.66635823149419537</v>
      </c>
      <c r="YR192" s="484">
        <f t="shared" ca="1" si="354"/>
        <v>0.79923652292777037</v>
      </c>
      <c r="YU192" s="606" t="s">
        <v>9253</v>
      </c>
      <c r="YV192" s="700" t="str">
        <f t="shared" ca="1" si="304"/>
        <v>A</v>
      </c>
      <c r="YW192" s="479">
        <f t="shared" ca="1" si="327"/>
        <v>0.87004729677744896</v>
      </c>
      <c r="YX192" s="495">
        <f t="shared" ca="1" si="373"/>
        <v>0.94998583135493797</v>
      </c>
      <c r="YY192" s="458">
        <f t="shared" ca="1" si="373"/>
        <v>0.77020225896178163</v>
      </c>
      <c r="YZ192" s="458">
        <f t="shared" ca="1" si="373"/>
        <v>0.81908381511873818</v>
      </c>
      <c r="ZA192" s="459">
        <f t="shared" ca="1" si="373"/>
        <v>0.94091728167433775</v>
      </c>
      <c r="ZB192" s="495">
        <f t="shared" ca="1" si="328"/>
        <v>0.75831374510334681</v>
      </c>
      <c r="ZC192" s="458">
        <f t="shared" ca="1" si="329"/>
        <v>0.57237091529554351</v>
      </c>
      <c r="ZD192" s="458">
        <f t="shared" ca="1" si="330"/>
        <v>1.2773732270188647</v>
      </c>
      <c r="ZE192" s="459">
        <f t="shared" ca="1" si="331"/>
        <v>0.69096554660717158</v>
      </c>
      <c r="ZF192" s="484">
        <f t="shared" ca="1" si="355"/>
        <v>4.5009936569290004E-2</v>
      </c>
      <c r="ZG192" s="484">
        <f t="shared" ca="1" si="355"/>
        <v>0.20129871520842663</v>
      </c>
      <c r="ZH192" s="484">
        <f t="shared" ca="1" si="355"/>
        <v>8.9808171214972948E-2</v>
      </c>
      <c r="ZI192" s="484">
        <f t="shared" ca="1" si="355"/>
        <v>2.1988880583922777E-2</v>
      </c>
      <c r="ZJ192" s="484">
        <f t="shared" ca="1" si="355"/>
        <v>9.1836409008688807E-2</v>
      </c>
      <c r="ZK192" s="484">
        <f t="shared" ca="1" si="355"/>
        <v>7.3425809550013654E-2</v>
      </c>
      <c r="ZL192" s="484">
        <f t="shared" ca="1" si="355"/>
        <v>2.4672875513209128E-2</v>
      </c>
      <c r="ZM192" s="484">
        <f t="shared" ca="1" si="355"/>
        <v>9.4446117703140112E-2</v>
      </c>
      <c r="ZN192" s="484">
        <f t="shared" ca="1" si="355"/>
        <v>8.9770705925095284E-2</v>
      </c>
      <c r="ZO192" s="484">
        <f t="shared" ca="1" si="355"/>
        <v>2.8984588520071332E-2</v>
      </c>
      <c r="ZP192" s="484">
        <f t="shared" ca="1" si="392"/>
        <v>2.6000050859821721E-2</v>
      </c>
      <c r="ZQ192" s="484">
        <f t="shared" ca="1" si="392"/>
        <v>2.5821286544858647E-2</v>
      </c>
      <c r="ZR192" s="484">
        <f t="shared" ca="1" si="392"/>
        <v>6.8537874740930649E-2</v>
      </c>
      <c r="ZS192" s="484">
        <f t="shared" ca="1" si="392"/>
        <v>0.10063089085293411</v>
      </c>
      <c r="ZT192" s="484">
        <f t="shared" ca="1" si="392"/>
        <v>5.4582123014624152E-2</v>
      </c>
      <c r="ZU192" s="484">
        <f t="shared" ca="1" si="392"/>
        <v>7.0726730090193438E-2</v>
      </c>
      <c r="ZV192" s="484">
        <f t="shared" ca="1" si="392"/>
        <v>4.5270410067628573E-2</v>
      </c>
      <c r="ZW192" s="484">
        <f t="shared" ca="1" si="392"/>
        <v>5.5175234891583769E-3</v>
      </c>
      <c r="ZX192" s="484">
        <f t="shared" ca="1" si="392"/>
        <v>2.7969817598544739E-2</v>
      </c>
      <c r="ZY192" s="484">
        <f t="shared" ca="1" si="392"/>
        <v>2.0688262452075154E-2</v>
      </c>
      <c r="ZZ192" s="484">
        <f t="shared" ca="1" si="392"/>
        <v>8.8902203566076518E-2</v>
      </c>
      <c r="AAA192" s="484">
        <f t="shared" ca="1" si="392"/>
        <v>6.7354247104046944E-2</v>
      </c>
      <c r="AAB192" s="484">
        <f t="shared" ca="1" si="392"/>
        <v>0.12431811823163672</v>
      </c>
      <c r="AAC192" s="484">
        <f t="shared" ca="1" si="385"/>
        <v>1.2546600107337495E-2</v>
      </c>
      <c r="AAD192" s="484">
        <f t="shared" ca="1" si="383"/>
        <v>0.1113065835753817</v>
      </c>
      <c r="AAE192" s="484">
        <f t="shared" ca="1" si="383"/>
        <v>-4.0219644611828483E-2</v>
      </c>
      <c r="AAF192" s="484">
        <f t="shared" ca="1" si="383"/>
        <v>0.15520859527451789</v>
      </c>
      <c r="AAG192" s="484">
        <f t="shared" ca="1" si="383"/>
        <v>0.24090261069547261</v>
      </c>
      <c r="AAH192" s="484">
        <f t="shared" ca="1" si="383"/>
        <v>-3.8008707897835295E-2</v>
      </c>
      <c r="AAI192" s="484">
        <f t="shared" ca="1" si="383"/>
        <v>9.8955202424813982E-2</v>
      </c>
      <c r="AAJ192" s="484">
        <f t="shared" ca="1" si="383"/>
        <v>0.12557839571762494</v>
      </c>
      <c r="AAK192" s="484">
        <f t="shared" ca="1" si="363"/>
        <v>0.20147290331101309</v>
      </c>
      <c r="AAL192" s="484">
        <f t="shared" ca="1" si="364"/>
        <v>0.11518962643426967</v>
      </c>
      <c r="AAM192" s="484">
        <f t="shared" ca="1" si="365"/>
        <v>-2.189532836791554E-2</v>
      </c>
      <c r="AAN192" s="484">
        <f t="shared" ca="1" si="366"/>
        <v>0.1595335659218472</v>
      </c>
      <c r="AAO192" s="484">
        <f t="shared" ca="1" si="367"/>
        <v>1.8805162954418208E-2</v>
      </c>
      <c r="AAP192" s="484">
        <f t="shared" ca="1" si="357"/>
        <v>2.8328516958800835E-2</v>
      </c>
      <c r="AAQ192" s="484">
        <f t="shared" ca="1" si="357"/>
        <v>7.2202153341576855E-2</v>
      </c>
      <c r="AAR192" s="484">
        <f t="shared" ca="1" si="357"/>
        <v>1.612649398533611E-2</v>
      </c>
      <c r="AAS192" s="484">
        <f t="shared" ca="1" si="357"/>
        <v>2.5193481555402932E-2</v>
      </c>
      <c r="AAT192" s="484">
        <f t="shared" ca="1" si="357"/>
        <v>0.1027465411596778</v>
      </c>
      <c r="AAU192" s="484">
        <f t="shared" ca="1" si="357"/>
        <v>0.12363824729832018</v>
      </c>
      <c r="AAV192" s="484">
        <f t="shared" ca="1" si="357"/>
        <v>2.0354908169117208E-2</v>
      </c>
      <c r="AAW192" s="484">
        <f t="shared" ca="1" si="357"/>
        <v>2.5206724043060142E-2</v>
      </c>
      <c r="AAX192" s="484">
        <f t="shared" ca="1" si="357"/>
        <v>6.6122898337726374E-2</v>
      </c>
      <c r="AAY192" s="484">
        <f t="shared" ca="1" si="357"/>
        <v>0.13484625623176977</v>
      </c>
      <c r="AAZ192" s="484">
        <f t="shared" ca="1" si="357"/>
        <v>0.10083451386486998</v>
      </c>
      <c r="ABA192" s="484">
        <f t="shared" ca="1" si="357"/>
        <v>0.11331661652741069</v>
      </c>
    </row>
    <row r="193" spans="1:729" ht="15" customHeight="1" x14ac:dyDescent="0.35">
      <c r="A193" s="498">
        <v>191</v>
      </c>
      <c r="B193" s="628"/>
      <c r="C193" s="606" t="s">
        <v>9320</v>
      </c>
      <c r="D193" s="629">
        <v>860</v>
      </c>
      <c r="E193" s="630" t="s">
        <v>9321</v>
      </c>
      <c r="F193" s="631" t="s">
        <v>1306</v>
      </c>
      <c r="G193" s="632">
        <v>33469.199000000001</v>
      </c>
      <c r="H193" s="504">
        <v>60395.960085741528</v>
      </c>
      <c r="I193" s="505">
        <v>1800</v>
      </c>
      <c r="J193" s="649" t="s">
        <v>9322</v>
      </c>
      <c r="K193" s="469">
        <v>2</v>
      </c>
      <c r="L193" s="735" t="s">
        <v>9323</v>
      </c>
      <c r="M193" s="817">
        <v>87</v>
      </c>
      <c r="N193" s="818">
        <v>0.66649999999999998</v>
      </c>
      <c r="O193" s="819">
        <v>0.78239999999999998</v>
      </c>
      <c r="P193" s="820">
        <v>0.47360000000000002</v>
      </c>
      <c r="Q193" s="821">
        <v>0.74339999999999995</v>
      </c>
      <c r="R193" s="818">
        <v>0.8095</v>
      </c>
      <c r="S193" s="822">
        <v>0.62070000000000003</v>
      </c>
      <c r="T193" s="822">
        <v>0.79169999999999996</v>
      </c>
      <c r="U193" s="822">
        <v>0.68840999999999997</v>
      </c>
      <c r="V193" s="822">
        <v>0.44879999999999998</v>
      </c>
      <c r="W193" s="515" t="s">
        <v>9324</v>
      </c>
      <c r="X193" s="875" t="s">
        <v>9325</v>
      </c>
      <c r="Y193" s="517">
        <v>2</v>
      </c>
      <c r="Z193" s="517">
        <v>3</v>
      </c>
      <c r="AA193" s="519" t="s">
        <v>9326</v>
      </c>
      <c r="AB193" s="903">
        <v>2015</v>
      </c>
      <c r="AC193" s="369">
        <v>0</v>
      </c>
      <c r="AD193" s="431" t="s">
        <v>1188</v>
      </c>
      <c r="AE193" s="817">
        <v>1</v>
      </c>
      <c r="AF193" s="751" t="s">
        <v>9327</v>
      </c>
      <c r="AG193" s="578" t="s">
        <v>9328</v>
      </c>
      <c r="AH193" s="647">
        <v>1</v>
      </c>
      <c r="AI193" s="647">
        <v>2</v>
      </c>
      <c r="AJ193" s="647">
        <v>2017</v>
      </c>
      <c r="AK193" s="752" t="s">
        <v>4645</v>
      </c>
      <c r="AL193" s="765" t="s">
        <v>1188</v>
      </c>
      <c r="AM193" s="650">
        <v>1</v>
      </c>
      <c r="AN193" s="647">
        <v>1</v>
      </c>
      <c r="AO193" s="647" t="s">
        <v>1188</v>
      </c>
      <c r="AP193" s="647">
        <v>1</v>
      </c>
      <c r="AQ193" s="647">
        <v>1</v>
      </c>
      <c r="AR193" s="647">
        <v>1</v>
      </c>
      <c r="AS193" s="647">
        <v>1</v>
      </c>
      <c r="AT193" s="647">
        <v>1</v>
      </c>
      <c r="AU193" s="648">
        <v>1</v>
      </c>
      <c r="AV193" s="785" t="s">
        <v>9329</v>
      </c>
      <c r="AW193" s="642" t="s">
        <v>1190</v>
      </c>
      <c r="AX193" s="643">
        <v>2</v>
      </c>
      <c r="AY193" s="709" t="s">
        <v>9330</v>
      </c>
      <c r="AZ193" s="645">
        <v>2</v>
      </c>
      <c r="BA193" s="709" t="s">
        <v>9330</v>
      </c>
      <c r="BB193" s="631" t="s">
        <v>9331</v>
      </c>
      <c r="BC193" s="646" t="s">
        <v>9332</v>
      </c>
      <c r="BD193" s="631" t="s">
        <v>1195</v>
      </c>
      <c r="BE193" s="631" t="s">
        <v>1196</v>
      </c>
      <c r="BF193" s="631">
        <v>3</v>
      </c>
      <c r="BG193" s="631">
        <v>2017</v>
      </c>
      <c r="BH193" s="631" t="s">
        <v>1195</v>
      </c>
      <c r="BI193" s="631">
        <v>1</v>
      </c>
      <c r="BJ193" s="631">
        <v>1</v>
      </c>
      <c r="BK193" s="631" t="s">
        <v>1262</v>
      </c>
      <c r="BL193" s="631" t="s">
        <v>1257</v>
      </c>
      <c r="BM193" s="709" t="s">
        <v>9333</v>
      </c>
      <c r="BN193" s="647">
        <v>2004</v>
      </c>
      <c r="BO193" s="557" t="s">
        <v>9334</v>
      </c>
      <c r="BP193" s="647">
        <v>2013</v>
      </c>
      <c r="BQ193" s="647">
        <v>3</v>
      </c>
      <c r="BR193" s="647">
        <v>4</v>
      </c>
      <c r="BS193" s="647" t="s">
        <v>1188</v>
      </c>
      <c r="BT193" s="647" t="s">
        <v>1188</v>
      </c>
      <c r="BU193" s="647" t="s">
        <v>1188</v>
      </c>
      <c r="BV193" s="648" t="s">
        <v>1188</v>
      </c>
      <c r="BW193" s="709" t="s">
        <v>9335</v>
      </c>
      <c r="BX193" s="650">
        <v>1998</v>
      </c>
      <c r="BY193" s="647" t="s">
        <v>9336</v>
      </c>
      <c r="BZ193" s="651" t="s">
        <v>9337</v>
      </c>
      <c r="CA193" s="647">
        <v>2</v>
      </c>
      <c r="CB193" s="647" t="s">
        <v>1214</v>
      </c>
      <c r="CC193" s="557" t="s">
        <v>9338</v>
      </c>
      <c r="CD193" s="652">
        <v>2001</v>
      </c>
      <c r="CE193" s="647">
        <v>3</v>
      </c>
      <c r="CF193" s="647">
        <v>2</v>
      </c>
      <c r="CG193" s="515" t="s">
        <v>9339</v>
      </c>
      <c r="CH193" s="647">
        <v>1997</v>
      </c>
      <c r="CI193" s="647">
        <v>1992</v>
      </c>
      <c r="CJ193" s="647">
        <v>3</v>
      </c>
      <c r="CK193" s="651" t="s">
        <v>9340</v>
      </c>
      <c r="CL193" s="651" t="s">
        <v>9341</v>
      </c>
      <c r="CM193" s="647">
        <v>1</v>
      </c>
      <c r="CN193" s="647" t="s">
        <v>1262</v>
      </c>
      <c r="CO193" s="709" t="s">
        <v>9342</v>
      </c>
      <c r="CP193" s="647">
        <v>2007</v>
      </c>
      <c r="CQ193" s="647">
        <v>3</v>
      </c>
      <c r="CR193" s="650">
        <v>2</v>
      </c>
      <c r="CS193" s="649" t="s">
        <v>9343</v>
      </c>
      <c r="CT193" s="647">
        <v>2011</v>
      </c>
      <c r="CU193" s="648">
        <v>2</v>
      </c>
      <c r="CV193" s="709" t="s">
        <v>9344</v>
      </c>
      <c r="CW193" s="647">
        <v>2019</v>
      </c>
      <c r="CX193" s="657">
        <v>2</v>
      </c>
      <c r="CY193" s="709" t="s">
        <v>9345</v>
      </c>
      <c r="CZ193" s="647">
        <v>2003</v>
      </c>
      <c r="DA193" s="657">
        <v>3</v>
      </c>
      <c r="DB193" s="723">
        <v>2542200</v>
      </c>
      <c r="DC193" s="753">
        <v>2</v>
      </c>
      <c r="DD193" s="659" t="s">
        <v>9346</v>
      </c>
      <c r="DE193" s="648">
        <v>2019</v>
      </c>
      <c r="DF193" s="794" t="s">
        <v>9347</v>
      </c>
      <c r="DG193" s="754" t="s">
        <v>1213</v>
      </c>
      <c r="DH193" s="663">
        <v>1</v>
      </c>
      <c r="DI193" s="781" t="s">
        <v>1262</v>
      </c>
      <c r="DJ193" s="876" t="s">
        <v>9348</v>
      </c>
      <c r="DK193" s="753">
        <v>2013</v>
      </c>
      <c r="DL193" s="753">
        <v>3</v>
      </c>
      <c r="DM193" s="657">
        <v>2</v>
      </c>
      <c r="DN193" s="799" t="s">
        <v>1497</v>
      </c>
      <c r="DO193" s="755" t="s">
        <v>1991</v>
      </c>
      <c r="DP193" s="663">
        <v>1</v>
      </c>
      <c r="DQ193" s="642" t="s">
        <v>1262</v>
      </c>
      <c r="DR193" s="578" t="s">
        <v>9349</v>
      </c>
      <c r="DS193" s="753">
        <v>2004</v>
      </c>
      <c r="DT193" s="753">
        <v>3</v>
      </c>
      <c r="DU193" s="657">
        <v>1</v>
      </c>
      <c r="DV193" s="686" t="s">
        <v>2929</v>
      </c>
      <c r="DW193" s="861" t="s">
        <v>9350</v>
      </c>
      <c r="DX193" s="430">
        <v>2011</v>
      </c>
      <c r="DY193" s="430">
        <v>2</v>
      </c>
      <c r="DZ193" s="369">
        <v>1</v>
      </c>
      <c r="EA193" s="989" t="s">
        <v>9350</v>
      </c>
      <c r="EB193" s="539" t="s">
        <v>8097</v>
      </c>
      <c r="EC193" s="647">
        <v>1</v>
      </c>
      <c r="ED193" s="668" t="s">
        <v>1262</v>
      </c>
      <c r="EE193" s="647">
        <v>1996</v>
      </c>
      <c r="EF193" s="647">
        <v>3</v>
      </c>
      <c r="EG193" s="650" t="s">
        <v>1220</v>
      </c>
      <c r="EH193" s="648">
        <v>4</v>
      </c>
      <c r="EI193" s="551" t="s">
        <v>9351</v>
      </c>
      <c r="EJ193" s="552" t="s">
        <v>9352</v>
      </c>
      <c r="EK193" s="553" t="s">
        <v>1188</v>
      </c>
      <c r="EL193" s="665" t="s">
        <v>1188</v>
      </c>
      <c r="EM193" s="669" t="s">
        <v>1188</v>
      </c>
      <c r="EN193" s="647" t="s">
        <v>1188</v>
      </c>
      <c r="EO193" s="670" t="s">
        <v>1188</v>
      </c>
      <c r="EP193" s="556">
        <v>0</v>
      </c>
      <c r="EQ193" s="556" t="s">
        <v>1188</v>
      </c>
      <c r="ER193" s="651" t="s">
        <v>1188</v>
      </c>
      <c r="ES193" s="556" t="s">
        <v>1188</v>
      </c>
      <c r="ET193" s="556">
        <v>0</v>
      </c>
      <c r="EU193" s="671">
        <v>0</v>
      </c>
      <c r="EV193" s="672"/>
      <c r="EW193" s="673" t="s">
        <v>1005</v>
      </c>
      <c r="EX193" s="674"/>
      <c r="EY193" s="631" t="s">
        <v>1280</v>
      </c>
      <c r="EZ193" s="631" t="s">
        <v>1188</v>
      </c>
      <c r="FA193" s="675">
        <v>40.200000000000003</v>
      </c>
      <c r="FB193" s="648">
        <v>0</v>
      </c>
      <c r="FC193" s="676"/>
      <c r="FD193" s="647"/>
      <c r="FE193" s="648"/>
      <c r="FF193" s="652" t="s">
        <v>2624</v>
      </c>
      <c r="FG193" s="563" t="s">
        <v>1282</v>
      </c>
      <c r="FH193" s="631" t="str">
        <f t="shared" si="266"/>
        <v>C</v>
      </c>
      <c r="FI193" s="677">
        <f t="shared" si="267"/>
        <v>1.3666666666666665</v>
      </c>
      <c r="FJ193" s="678">
        <f t="shared" si="268"/>
        <v>1.6</v>
      </c>
      <c r="FK193" s="679">
        <f t="shared" si="269"/>
        <v>1.5</v>
      </c>
      <c r="FL193" s="680">
        <f t="shared" si="270"/>
        <v>1</v>
      </c>
      <c r="FM193" s="681">
        <v>0</v>
      </c>
      <c r="FN193" s="430" t="s">
        <v>1188</v>
      </c>
      <c r="FO193" s="686" t="s">
        <v>1188</v>
      </c>
      <c r="FP193" s="686" t="s">
        <v>1188</v>
      </c>
      <c r="FQ193" s="430">
        <v>0</v>
      </c>
      <c r="FR193" s="682" t="s">
        <v>1188</v>
      </c>
      <c r="FS193" s="369">
        <v>0</v>
      </c>
      <c r="FT193" s="430" t="s">
        <v>1188</v>
      </c>
      <c r="FU193" s="431" t="s">
        <v>1188</v>
      </c>
      <c r="FV193" s="369">
        <v>0</v>
      </c>
      <c r="FW193" s="430" t="s">
        <v>1188</v>
      </c>
      <c r="FX193" s="990" t="s">
        <v>1188</v>
      </c>
      <c r="FY193" s="369">
        <v>1</v>
      </c>
      <c r="FZ193" s="430">
        <v>2019</v>
      </c>
      <c r="GA193" s="686" t="s">
        <v>1768</v>
      </c>
      <c r="GB193" s="572" t="s">
        <v>9353</v>
      </c>
      <c r="GC193" s="369">
        <v>1</v>
      </c>
      <c r="GD193" s="430">
        <v>2019</v>
      </c>
      <c r="GE193" s="686" t="s">
        <v>5221</v>
      </c>
      <c r="GF193" s="572" t="s">
        <v>9354</v>
      </c>
      <c r="GG193" s="369">
        <v>0</v>
      </c>
      <c r="GH193" s="430" t="s">
        <v>1188</v>
      </c>
      <c r="GI193" s="686" t="s">
        <v>1188</v>
      </c>
      <c r="GJ193" s="431" t="s">
        <v>1188</v>
      </c>
      <c r="GK193" s="369">
        <v>2</v>
      </c>
      <c r="GL193" s="430">
        <v>2016</v>
      </c>
      <c r="GM193" s="686" t="s">
        <v>9355</v>
      </c>
      <c r="GN193" s="572" t="s">
        <v>9356</v>
      </c>
      <c r="GO193" s="800">
        <v>1</v>
      </c>
      <c r="GP193" s="730" t="s">
        <v>9357</v>
      </c>
      <c r="GQ193" s="843">
        <v>1</v>
      </c>
      <c r="GR193" s="843">
        <v>0</v>
      </c>
      <c r="GS193" s="843">
        <v>0</v>
      </c>
      <c r="GT193" s="944">
        <v>0</v>
      </c>
      <c r="GU193" s="945">
        <v>0</v>
      </c>
      <c r="GV193" s="651" t="s">
        <v>1188</v>
      </c>
      <c r="GW193" s="843" t="s">
        <v>1188</v>
      </c>
      <c r="GX193" s="944" t="s">
        <v>1188</v>
      </c>
      <c r="GY193" s="945">
        <v>0</v>
      </c>
      <c r="GZ193" s="946" t="s">
        <v>1188</v>
      </c>
      <c r="HA193" s="583" t="s">
        <v>1293</v>
      </c>
      <c r="HB193" s="584">
        <v>1</v>
      </c>
      <c r="HC193" s="585">
        <v>2</v>
      </c>
      <c r="HD193" s="586" t="s">
        <v>4061</v>
      </c>
      <c r="HE193" s="557" t="s">
        <v>9358</v>
      </c>
      <c r="HF193" s="587">
        <v>2019</v>
      </c>
      <c r="HG193" s="587">
        <v>2019</v>
      </c>
      <c r="HH193" s="588">
        <v>1</v>
      </c>
      <c r="HI193" s="586" t="s">
        <v>9359</v>
      </c>
      <c r="HJ193" s="557" t="s">
        <v>1188</v>
      </c>
      <c r="HK193" s="691" t="s">
        <v>1188</v>
      </c>
      <c r="HL193" s="692">
        <v>2</v>
      </c>
      <c r="HM193" s="591" t="s">
        <v>9360</v>
      </c>
      <c r="HN193" s="592">
        <v>1997</v>
      </c>
      <c r="HO193" s="681">
        <v>1</v>
      </c>
      <c r="HP193" s="574">
        <v>0</v>
      </c>
      <c r="HQ193" s="472">
        <f t="shared" si="271"/>
        <v>1</v>
      </c>
      <c r="HR193" s="593">
        <v>1</v>
      </c>
      <c r="HS193" s="574">
        <v>1</v>
      </c>
      <c r="HT193" s="574">
        <v>0.5</v>
      </c>
      <c r="HU193" s="574">
        <v>0</v>
      </c>
      <c r="HV193" s="574">
        <v>1</v>
      </c>
      <c r="HW193" s="574">
        <v>0</v>
      </c>
      <c r="HX193" s="574">
        <v>1</v>
      </c>
      <c r="HY193" s="574">
        <v>0</v>
      </c>
      <c r="HZ193" s="574">
        <v>0</v>
      </c>
      <c r="IA193" s="574">
        <v>0</v>
      </c>
      <c r="IB193" s="574">
        <v>0</v>
      </c>
      <c r="IC193" s="574">
        <v>0</v>
      </c>
      <c r="ID193" s="681">
        <v>0</v>
      </c>
      <c r="IE193" s="369">
        <v>0</v>
      </c>
      <c r="IF193" s="574">
        <v>0</v>
      </c>
      <c r="IG193" s="472">
        <f t="shared" si="272"/>
        <v>0</v>
      </c>
      <c r="IH193" s="609">
        <v>0.47170732255793923</v>
      </c>
      <c r="II193" s="694">
        <v>0.3313314081619198</v>
      </c>
      <c r="IJ193" s="695">
        <v>0.26638660710782719</v>
      </c>
      <c r="IK193" s="696">
        <v>0.28893558738007685</v>
      </c>
      <c r="IL193" s="696">
        <v>0.26426421061404132</v>
      </c>
      <c r="IM193" s="697">
        <v>0.50573922754573375</v>
      </c>
      <c r="IN193" s="599">
        <v>1</v>
      </c>
      <c r="IO193" s="600">
        <v>7</v>
      </c>
      <c r="IP193" s="601">
        <v>6</v>
      </c>
      <c r="IQ193" s="600">
        <v>2</v>
      </c>
      <c r="IR193" s="587">
        <v>8</v>
      </c>
      <c r="IS193" s="601">
        <v>10</v>
      </c>
      <c r="IT193" s="599">
        <v>1</v>
      </c>
      <c r="IU193" s="600">
        <v>7</v>
      </c>
      <c r="IV193" s="587">
        <v>10</v>
      </c>
      <c r="IW193" s="601">
        <v>9</v>
      </c>
      <c r="IX193" s="602">
        <v>26</v>
      </c>
      <c r="IY193" s="800">
        <v>0</v>
      </c>
      <c r="IZ193" s="991" t="s">
        <v>1188</v>
      </c>
      <c r="JA193" s="800">
        <v>2</v>
      </c>
      <c r="JB193" s="717" t="s">
        <v>9361</v>
      </c>
      <c r="JC193" s="681">
        <v>0</v>
      </c>
      <c r="JD193" s="430" t="s">
        <v>1188</v>
      </c>
      <c r="JE193" s="686" t="s">
        <v>1188</v>
      </c>
      <c r="JF193" s="557" t="s">
        <v>1188</v>
      </c>
      <c r="JG193" s="592" t="s">
        <v>1188</v>
      </c>
      <c r="JH193" s="369">
        <v>1</v>
      </c>
      <c r="JI193" s="430">
        <v>2</v>
      </c>
      <c r="JJ193" s="686" t="s">
        <v>9362</v>
      </c>
      <c r="JK193" s="557" t="s">
        <v>9363</v>
      </c>
      <c r="JL193" s="592">
        <v>2018</v>
      </c>
      <c r="JM193" s="369">
        <v>1</v>
      </c>
      <c r="JN193" s="430">
        <v>2</v>
      </c>
      <c r="JO193" s="430">
        <v>1</v>
      </c>
      <c r="JP193" s="686" t="s">
        <v>9364</v>
      </c>
      <c r="JQ193" s="557" t="s">
        <v>9365</v>
      </c>
      <c r="JR193" s="592">
        <v>2019</v>
      </c>
      <c r="JS193" s="369">
        <v>2</v>
      </c>
      <c r="JT193" s="430">
        <v>3</v>
      </c>
      <c r="JU193" s="686" t="s">
        <v>9366</v>
      </c>
      <c r="JV193" s="557" t="s">
        <v>9367</v>
      </c>
      <c r="JW193" s="592">
        <v>2017</v>
      </c>
      <c r="JX193" s="606">
        <v>0</v>
      </c>
      <c r="JY193" s="607" t="s">
        <v>1188</v>
      </c>
      <c r="JZ193" s="606"/>
      <c r="KA193" s="606">
        <f t="shared" si="273"/>
        <v>0</v>
      </c>
      <c r="KB193" s="606"/>
      <c r="KC193" s="606"/>
      <c r="KD193" s="606"/>
      <c r="KE193" s="606"/>
      <c r="KF193" s="606">
        <f t="shared" si="274"/>
        <v>0</v>
      </c>
      <c r="KG193" s="606"/>
      <c r="KH193" s="606"/>
      <c r="KI193" s="606"/>
      <c r="KJ193" s="606"/>
      <c r="KK193" s="606">
        <v>1</v>
      </c>
      <c r="KL193" s="606">
        <v>1</v>
      </c>
      <c r="KM193" s="608">
        <f t="shared" si="345"/>
        <v>0.39707019329071047</v>
      </c>
      <c r="KN193" s="609">
        <v>-0.51464903354644775</v>
      </c>
      <c r="KO193" s="609">
        <v>34.134616851806641</v>
      </c>
      <c r="KP193" s="610">
        <v>8</v>
      </c>
      <c r="KQ193" s="608">
        <f t="shared" si="346"/>
        <v>0.28924183845520018</v>
      </c>
      <c r="KR193" s="609">
        <v>-1.053790807723999</v>
      </c>
      <c r="KS193" s="609">
        <v>14.423076629638672</v>
      </c>
      <c r="KT193" s="610">
        <v>10</v>
      </c>
      <c r="KU193" s="610">
        <v>25</v>
      </c>
      <c r="KV193" s="606" t="s">
        <v>5586</v>
      </c>
      <c r="KW193" s="606" t="s">
        <v>9320</v>
      </c>
      <c r="KX193" s="700" t="str">
        <f t="shared" ca="1" si="275"/>
        <v>B</v>
      </c>
      <c r="KY193" s="701">
        <f t="shared" ca="1" si="276"/>
        <v>0.61731277718464428</v>
      </c>
      <c r="KZ193" s="702">
        <f t="shared" ca="1" si="377"/>
        <v>0.42166588235294117</v>
      </c>
      <c r="LA193" s="703">
        <f t="shared" ca="1" si="378"/>
        <v>0.79497142857142866</v>
      </c>
      <c r="LB193" s="703">
        <f t="shared" ca="1" si="379"/>
        <v>0.5565416666666666</v>
      </c>
      <c r="LC193" s="704">
        <f t="shared" ca="1" si="380"/>
        <v>0.69607213114754096</v>
      </c>
      <c r="LD193" s="696" cm="1">
        <f t="array" aca="1" ref="LD193" ca="1">INDIRECT(LD$203&amp;ROW())*LD$205</f>
        <v>4</v>
      </c>
      <c r="LE193" s="696" cm="1">
        <f t="array" aca="1" ref="LE193" ca="1">INDIRECT(LE$203&amp;ROW())*LE$205</f>
        <v>4</v>
      </c>
      <c r="LF193" s="696" cm="1">
        <f t="array" aca="1" ref="LF193" ca="1">INDIRECT(LF$203&amp;ROW())*LF$205</f>
        <v>0</v>
      </c>
      <c r="LG193" s="696" cm="1">
        <f t="array" aca="1" ref="LG193" ca="1">INDIRECT(LG$203&amp;ROW())*LG$205</f>
        <v>3</v>
      </c>
      <c r="LH193" s="696" cm="1">
        <f t="array" aca="1" ref="LH193" ca="1">INDIRECT(LH$203&amp;ROW())*LH$205</f>
        <v>3</v>
      </c>
      <c r="LI193" s="696" cm="1">
        <f t="array" aca="1" ref="LI193" ca="1">INDIRECT(LI$203&amp;ROW())*LI$205</f>
        <v>3</v>
      </c>
      <c r="LJ193" s="696" cm="1">
        <f t="array" aca="1" ref="LJ193" ca="1">INDIRECT(LJ$203&amp;ROW())*LJ$205</f>
        <v>3</v>
      </c>
      <c r="LK193" s="696" cm="1">
        <f t="array" aca="1" ref="LK193" ca="1">INDIRECT(LK$203&amp;ROW())*LK$205</f>
        <v>3</v>
      </c>
      <c r="LL193" s="696" cm="1">
        <f t="array" aca="1" ref="LL193" ca="1">INDIRECT(LL$203&amp;ROW())*LL$205</f>
        <v>3</v>
      </c>
      <c r="LM193" s="696" cm="1">
        <f t="array" aca="1" ref="LM193" ca="1">INDIRECT(LM$203&amp;ROW())*LM$205</f>
        <v>4</v>
      </c>
      <c r="LN193" s="696" cm="1">
        <f t="array" aca="1" ref="LN193" ca="1">INDIRECT(LN$203&amp;ROW())*LN$205</f>
        <v>3</v>
      </c>
      <c r="LO193" s="696" cm="1">
        <f t="array" aca="1" ref="LO193" ca="1">INDIRECT(LO$203&amp;ROW())*LO$205</f>
        <v>0</v>
      </c>
      <c r="LP193" s="696" cm="1">
        <f t="array" aca="1" ref="LP193" ca="1">INDIRECT(LP$203&amp;ROW())*LP$205</f>
        <v>0</v>
      </c>
      <c r="LQ193" s="696" cm="1">
        <f t="array" aca="1" ref="LQ193" ca="1">IF(INDIRECT(LQ$203&amp;ROW())="-",0,INDIRECT(LQ$203&amp;ROW())*LQ$205)</f>
        <v>2.8416000000000001</v>
      </c>
      <c r="LR193" s="696" cm="1">
        <f t="array" aca="1" ref="LR193" ca="1">INDIRECT(LR$203&amp;ROW())*LR$205</f>
        <v>0</v>
      </c>
      <c r="LS193" s="696" cm="1">
        <f t="array" aca="1" ref="LS193" ca="1">IF(INDIRECT(LS$203&amp;ROW())="-",0,INDIRECT(LS$203&amp;ROW())*LS$205)</f>
        <v>4.6943999999999999</v>
      </c>
      <c r="LT193" s="696" cm="1">
        <f t="array" aca="1" ref="LT193" ca="1">INDIRECT(LT$203&amp;ROW())*LT$205</f>
        <v>4</v>
      </c>
      <c r="LU193" s="696" cm="1">
        <f t="array" aca="1" ref="LU193" ca="1">INDIRECT(LU$203&amp;ROW())*LU$205</f>
        <v>2</v>
      </c>
      <c r="LV193" s="696" cm="1">
        <f t="array" aca="1" ref="LV193" ca="1">INDIRECT(LV$203&amp;ROW())*LV$205</f>
        <v>2</v>
      </c>
      <c r="LW193" s="696" cm="1">
        <f t="array" aca="1" ref="LW193" ca="1">INDIRECT(LW$203&amp;ROW())*LW$205</f>
        <v>2</v>
      </c>
      <c r="LX193" s="696" cm="1">
        <f t="array" aca="1" ref="LX193" ca="1">INDIRECT(LX$203&amp;ROW())*LX$205</f>
        <v>2</v>
      </c>
      <c r="LY193" s="696" cm="1">
        <f t="array" aca="1" ref="LY193" ca="1">IF(INDIRECT(LY$203&amp;ROW())="-",0,INDIRECT(LY$203&amp;ROW())*LY$205)</f>
        <v>4.8570000000000002</v>
      </c>
      <c r="LZ193" s="696" cm="1">
        <f t="array" aca="1" ref="LZ193" ca="1">INDIRECT(LZ$203&amp;ROW())*LZ$205</f>
        <v>0</v>
      </c>
      <c r="MA193" s="696" cm="1">
        <f t="array" aca="1" ref="MA193" ca="1">INDIRECT(MA$203&amp;ROW())*MA$205</f>
        <v>4</v>
      </c>
      <c r="MB193" s="696" cm="1">
        <f t="array" aca="1" ref="MB193" ca="1">INDIRECT(MB$203&amp;ROW())*MB$205</f>
        <v>4</v>
      </c>
      <c r="MC193" s="696" cm="1">
        <f t="array" aca="1" ref="MC193" ca="1">IF($MB193=0,0,INDIRECT(MC$203&amp;ROW())*MC$205)</f>
        <v>0.5</v>
      </c>
      <c r="MD193" s="696" cm="1">
        <f t="array" aca="1" ref="MD193" ca="1">IF($MB193=0,0,INDIRECT(MD$203&amp;ROW())*MD$205)</f>
        <v>0</v>
      </c>
      <c r="ME193" s="696" cm="1">
        <f t="array" aca="1" ref="ME193" ca="1">IF($MB193=0,0,INDIRECT(ME$203&amp;ROW())*ME$205)</f>
        <v>0</v>
      </c>
      <c r="MF193" s="696" cm="1">
        <f t="array" aca="1" ref="MF193" ca="1">IF($MB193=0,0,INDIRECT(MF$203&amp;ROW())*MF$205)</f>
        <v>0</v>
      </c>
      <c r="MG193" s="696" cm="1">
        <f t="array" aca="1" ref="MG193" ca="1">INDIRECT(MG$203&amp;ROW())*MG$205</f>
        <v>0</v>
      </c>
      <c r="MH193" s="696" cm="1">
        <f t="array" aca="1" ref="MH193" ca="1">IF($MG193=0,0,INDIRECT(MH$203&amp;ROW())*MH$205)</f>
        <v>0</v>
      </c>
      <c r="MI193" s="696" cm="1">
        <f t="array" aca="1" ref="MI193" ca="1">IF($MG193=0,0,INDIRECT(MI$203&amp;ROW())*MI$205)</f>
        <v>0</v>
      </c>
      <c r="MJ193" s="696" cm="1">
        <f t="array" aca="1" ref="MJ193" ca="1">INDIRECT(MJ$203&amp;ROW())*MJ$205</f>
        <v>0</v>
      </c>
      <c r="MK193" s="696" cm="1">
        <f t="array" aca="1" ref="MK193" ca="1">INDIRECT(MK$203&amp;ROW())*MK$205</f>
        <v>4</v>
      </c>
      <c r="ML193" s="696" cm="1">
        <f t="array" aca="1" ref="ML193" ca="1">INDIRECT(ML$203&amp;ROW())*ML$205</f>
        <v>0</v>
      </c>
      <c r="MM193" s="696" cm="1">
        <f t="array" aca="1" ref="MM193" ca="1">INDIRECT(MM$203&amp;ROW())*MM$205</f>
        <v>6</v>
      </c>
      <c r="MN193" s="696" cm="1">
        <f t="array" aca="1" ref="MN193" ca="1">INDIRECT(MN$203&amp;ROW())*MN$205</f>
        <v>0</v>
      </c>
      <c r="MO193" s="696" cm="1">
        <f t="array" aca="1" ref="MO193" ca="1">INDIRECT(MO$203&amp;ROW())*MO$205</f>
        <v>2</v>
      </c>
      <c r="MP193" s="696" cm="1">
        <f t="array" aca="1" ref="MP193" ca="1">INDIRECT(MP$203&amp;ROW())*MP$205</f>
        <v>2</v>
      </c>
      <c r="MQ193" s="696" cm="1">
        <f t="array" aca="1" ref="MQ193" ca="1">INDIRECT(MQ$203&amp;ROW())*MQ$205</f>
        <v>1</v>
      </c>
      <c r="MR193" s="696" cm="1">
        <f t="array" aca="1" ref="MR193" ca="1">INDIRECT(MR$203&amp;ROW())*MR$205</f>
        <v>2</v>
      </c>
      <c r="MS193" s="696" cm="1">
        <f t="array" aca="1" ref="MS193" ca="1">INDIRECT(MS$203&amp;ROW())*MS$205</f>
        <v>2</v>
      </c>
      <c r="MT193" s="696" cm="1">
        <f t="array" aca="1" ref="MT193" ca="1">INDIRECT(MT$203&amp;ROW())*MT$205</f>
        <v>3</v>
      </c>
      <c r="MU193" s="696" cm="1">
        <f t="array" aca="1" ref="MU193" ca="1">INDIRECT(MU$203&amp;ROW())*MU$205</f>
        <v>2</v>
      </c>
      <c r="MV193" s="696" cm="1">
        <f t="array" aca="1" ref="MV193" ca="1">IF(INDIRECT(MV$203&amp;ROW())="-",0,INDIRECT(MV$203&amp;ROW())*MV$205)</f>
        <v>4.4603999999999999</v>
      </c>
      <c r="MW193" s="696" cm="1">
        <f t="array" aca="1" ref="MW193" ca="1">INDIRECT(MW$203&amp;ROW())*MW$205</f>
        <v>2</v>
      </c>
      <c r="MX193" s="696" cm="1">
        <f t="array" aca="1" ref="MX193" ca="1">INDIRECT(MX$203&amp;ROW())*MX$205</f>
        <v>4</v>
      </c>
      <c r="MY193" s="696" cm="1">
        <f t="array" aca="1" ref="MY193" ca="1">INDIRECT(MY$203&amp;ROW())*MY$205</f>
        <v>8</v>
      </c>
      <c r="NA193" s="701">
        <f t="shared" si="277"/>
        <v>0.62130731707317077</v>
      </c>
      <c r="NB193" s="617">
        <f t="shared" si="278"/>
        <v>0.77017142857142851</v>
      </c>
      <c r="NC193" s="695">
        <f t="shared" si="279"/>
        <v>0.36996153846153845</v>
      </c>
      <c r="ND193" s="697">
        <f t="shared" si="280"/>
        <v>0.76827407407407411</v>
      </c>
      <c r="NE193" s="694">
        <f t="shared" si="281"/>
        <v>0.63242858954505299</v>
      </c>
      <c r="NF193" s="682" t="str">
        <f t="shared" si="282"/>
        <v>B</v>
      </c>
      <c r="NH193" s="606" t="s">
        <v>9320</v>
      </c>
      <c r="NI193" s="563" t="str">
        <f t="shared" si="381"/>
        <v>B</v>
      </c>
      <c r="NJ193" s="563" t="str">
        <f t="shared" si="283"/>
        <v>B</v>
      </c>
      <c r="NK193" s="563" t="str">
        <f t="shared" ca="1" si="284"/>
        <v>B</v>
      </c>
      <c r="NL193" s="563" t="str">
        <f t="shared" ca="1" si="285"/>
        <v>B</v>
      </c>
      <c r="NM193" s="563" t="str">
        <f t="shared" ca="1" si="286"/>
        <v>B</v>
      </c>
      <c r="NN193" s="563" t="str">
        <f t="shared" ca="1" si="306"/>
        <v>B</v>
      </c>
      <c r="NO193" s="563" t="str">
        <f t="shared" ca="1" si="307"/>
        <v>B</v>
      </c>
      <c r="NP193" s="606" t="str">
        <f t="shared" si="287"/>
        <v>Yes</v>
      </c>
      <c r="NQ193" s="682" t="str">
        <f t="shared" si="288"/>
        <v>-</v>
      </c>
      <c r="NR193" s="682" t="e">
        <f>IF(OR(AND(NI193="A",OR(NJ193="C",NJ193="D")),AND(NI193="A",OR(#REF!="C",#REF!="D")),AND(NI193="B",OR(NJ193="D",#REF!="D")),AND(OR(NI193="C",NI193="D"),OR(NJ193="A",NJ193="B")),AND(OR(NI193="C",NI193="D"),OR(#REF!="A",#REF!="B")),AND(OR(NJ193="A",#REF!="A",NJ193="B",#REF!="B"),OR(NP193="-",NQ193="-")),AND(OR(NJ193="C",#REF!="C",NJ193="D",#REF!="D"),NP193="Yes")),"Yes","-")</f>
        <v>#REF!</v>
      </c>
      <c r="NS193" s="607" t="s">
        <v>9368</v>
      </c>
      <c r="NT193" s="619">
        <f t="shared" si="289"/>
        <v>0.66649999999999998</v>
      </c>
      <c r="NU193" s="619">
        <f t="shared" si="290"/>
        <v>0.63242858954505299</v>
      </c>
      <c r="NV193" s="619">
        <f t="shared" ca="1" si="291"/>
        <v>0.61731277718464428</v>
      </c>
      <c r="NW193" s="619">
        <f t="shared" ca="1" si="308"/>
        <v>0.6213524185622874</v>
      </c>
      <c r="NX193" s="619">
        <f t="shared" ca="1" si="309"/>
        <v>0.65019906951869744</v>
      </c>
      <c r="NY193" s="620">
        <f t="shared" ca="1" si="310"/>
        <v>0.61948562275954855</v>
      </c>
      <c r="NZ193" s="620">
        <f t="shared" ca="1" si="311"/>
        <v>0.65884749483809513</v>
      </c>
      <c r="OA193" s="705" t="s">
        <v>1188</v>
      </c>
      <c r="OB193" s="706" t="s">
        <v>1188</v>
      </c>
      <c r="OC193" s="494"/>
      <c r="OE193" s="606" t="s">
        <v>9320</v>
      </c>
      <c r="OF193" s="700" t="str">
        <f t="shared" ca="1" si="292"/>
        <v>B</v>
      </c>
      <c r="OG193" s="701">
        <f t="shared" ca="1" si="312"/>
        <v>0.6213524185622874</v>
      </c>
      <c r="OH193" s="705">
        <f t="shared" ca="1" si="368"/>
        <v>0.55804398785249465</v>
      </c>
      <c r="OI193" s="696">
        <f t="shared" ca="1" si="369"/>
        <v>0.77022556185696378</v>
      </c>
      <c r="OJ193" s="696">
        <f t="shared" ca="1" si="295"/>
        <v>0.39960572339021871</v>
      </c>
      <c r="OK193" s="697">
        <f t="shared" ca="1" si="296"/>
        <v>0.75753440114947268</v>
      </c>
      <c r="OL193" s="696" cm="1">
        <f t="array" aca="1" ref="OL193" ca="1">INDIRECT(OL$203&amp;ROW())*OL$205</f>
        <v>0.74780000000000002</v>
      </c>
      <c r="OM193" s="696" cm="1">
        <f t="array" aca="1" ref="OM193" ca="1">INDIRECT(OM$203&amp;ROW())*OM$205</f>
        <v>0.60309999999999997</v>
      </c>
      <c r="ON193" s="696" cm="1">
        <f t="array" aca="1" ref="ON193" ca="1">INDIRECT(ON$203&amp;ROW())*ON$205</f>
        <v>0</v>
      </c>
      <c r="OO193" s="696" cm="1">
        <f t="array" aca="1" ref="OO193" ca="1">INDIRECT(OO$203&amp;ROW())*OO$205</f>
        <v>1.0790999999999999</v>
      </c>
      <c r="OP193" s="696" cm="1">
        <f t="array" aca="1" ref="OP193" ca="1">INDIRECT(OP$203&amp;ROW())*OP$205</f>
        <v>1.5831</v>
      </c>
      <c r="OQ193" s="696" cm="1">
        <f t="array" aca="1" ref="OQ193" ca="1">INDIRECT(OQ$203&amp;ROW())*OQ$205</f>
        <v>1.5849</v>
      </c>
      <c r="OR193" s="696" cm="1">
        <f t="array" aca="1" ref="OR193" ca="1">INDIRECT(OR$203&amp;ROW())*OR$205</f>
        <v>1.4141999999999999</v>
      </c>
      <c r="OS193" s="696" cm="1">
        <f t="array" aca="1" ref="OS193" ca="1">INDIRECT(OS$203&amp;ROW())*OS$205</f>
        <v>1.5387</v>
      </c>
      <c r="OT193" s="696" cm="1">
        <f t="array" aca="1" ref="OT193" ca="1">INDIRECT(OT$203&amp;ROW())*OT$205</f>
        <v>1.4727000000000001</v>
      </c>
      <c r="OU193" s="696" cm="1">
        <f t="array" aca="1" ref="OU193" ca="1">INDIRECT(OU$203&amp;ROW())*OU$205</f>
        <v>1.2869999999999999</v>
      </c>
      <c r="OV193" s="696" cm="1">
        <f t="array" aca="1" ref="OV193" ca="1">INDIRECT(OV$203&amp;ROW())*OV$205</f>
        <v>1.2161999999999999</v>
      </c>
      <c r="OW193" s="696" cm="1">
        <f t="array" aca="1" ref="OW193" ca="1">INDIRECT(OW$203&amp;ROW())*OW$205</f>
        <v>0</v>
      </c>
      <c r="OX193" s="696" cm="1">
        <f t="array" aca="1" ref="OX193" ca="1">INDIRECT(OX$203&amp;ROW())*OX$205</f>
        <v>0</v>
      </c>
      <c r="OY193" s="696" cm="1">
        <f t="array" aca="1" ref="OY193" ca="1">IF(INDIRECT(OY$203&amp;ROW())="-",0,INDIRECT(OY$203&amp;ROW())*OY$205)</f>
        <v>0.33611392000000001</v>
      </c>
      <c r="OZ193" s="696" cm="1">
        <f t="array" aca="1" ref="OZ193" ca="1">INDIRECT(OZ$203&amp;ROW())*OZ$205</f>
        <v>0</v>
      </c>
      <c r="PA193" s="696" cm="1">
        <f t="array" aca="1" ref="PA193" ca="1">IF(INDIRECT(PA$203&amp;ROW())="-",0,INDIRECT(PA$203&amp;ROW())*PA$205)</f>
        <v>0.69117215999999992</v>
      </c>
      <c r="PB193" s="705" cm="1">
        <f t="array" aca="1" ref="PB193" ca="1">INDIRECT(PB$203&amp;ROW())*PB$205</f>
        <v>1.5084</v>
      </c>
      <c r="PC193" s="696" cm="1">
        <f t="array" aca="1" ref="PC193" ca="1">INDIRECT(PC$203&amp;ROW())*PC$205</f>
        <v>1.3946000000000001</v>
      </c>
      <c r="PD193" s="696" cm="1">
        <f t="array" aca="1" ref="PD193" ca="1">INDIRECT(PD$203&amp;ROW())*PD$205</f>
        <v>1.4683999999999999</v>
      </c>
      <c r="PE193" s="696" cm="1">
        <f t="array" aca="1" ref="PE193" ca="1">INDIRECT(PE$203&amp;ROW())*PE$205</f>
        <v>1.28</v>
      </c>
      <c r="PF193" s="696" cm="1">
        <f t="array" aca="1" ref="PF193" ca="1">INDIRECT(PF$203&amp;ROW())*PF$205</f>
        <v>1.3308</v>
      </c>
      <c r="PG193" s="696" cm="1">
        <f t="array" aca="1" ref="PG193" ca="1">IF(INDIRECT(PG$203&amp;ROW())="-",0,INDIRECT(PG$203&amp;ROW())*PG$205)</f>
        <v>0.70831250000000001</v>
      </c>
      <c r="PH193" s="696" cm="1">
        <f t="array" aca="1" ref="PH193" ca="1">INDIRECT(PH$203&amp;ROW())*PH$205</f>
        <v>0</v>
      </c>
      <c r="PI193" s="696" cm="1">
        <f t="array" aca="1" ref="PI193" ca="1">INDIRECT(PI$203&amp;ROW())*PI$205</f>
        <v>1.2145999999999999</v>
      </c>
      <c r="PJ193" s="696" cm="1">
        <f t="array" aca="1" ref="PJ193" ca="1">INDIRECT(PJ$203&amp;ROW())*PJ$205</f>
        <v>0.75980000000000003</v>
      </c>
      <c r="PK193" s="696" cm="1">
        <f t="array" aca="1" ref="PK193" ca="1">IF($PJ193=0,0,INDIRECT(PK$203&amp;ROW())*PK$205)</f>
        <v>0.52759999999999996</v>
      </c>
      <c r="PL193" s="696" cm="1">
        <f t="array" aca="1" ref="PL193" ca="1">IF($MPE193=0,0,INDIRECT(PL$203&amp;ROW())*PL$205)</f>
        <v>0</v>
      </c>
      <c r="PM193" s="696" cm="1">
        <f t="array" aca="1" ref="PM193" ca="1">IF($MPE193=0,0,INDIRECT(PM$203&amp;ROW())*PM$205)</f>
        <v>0</v>
      </c>
      <c r="PN193" s="696" cm="1">
        <f t="array" aca="1" ref="PN193" ca="1">IF($PJ193=0,0,INDIRECT(PN$203&amp;ROW())*PN$205)</f>
        <v>0</v>
      </c>
      <c r="PO193" s="696" cm="1">
        <f t="array" aca="1" ref="PO193" ca="1">INDIRECT(PO$203&amp;ROW())*PO$205</f>
        <v>0</v>
      </c>
      <c r="PP193" s="696" cm="1">
        <f t="array" aca="1" ref="PP193" ca="1">IF($PO193=0,0,INDIRECT(PP$203&amp;ROW())*PP$205)</f>
        <v>0</v>
      </c>
      <c r="PQ193" s="696" cm="1">
        <f t="array" aca="1" ref="PQ193" ca="1">IF($PO193=0,0,INDIRECT(PQ$203&amp;ROW())*PQ$205)</f>
        <v>0</v>
      </c>
      <c r="PR193" s="696" cm="1">
        <f t="array" aca="1" ref="PR193" ca="1">INDIRECT(PR$203&amp;ROW())*PR$205</f>
        <v>0</v>
      </c>
      <c r="PS193" s="696" cm="1">
        <f t="array" aca="1" ref="PS193" ca="1">INDIRECT(PS$203&amp;ROW())*PS$205</f>
        <v>0.7389</v>
      </c>
      <c r="PT193" s="696" cm="1">
        <f t="array" aca="1" ref="PT193" ca="1">INDIRECT(PT$203&amp;ROW())*PT$205</f>
        <v>0</v>
      </c>
      <c r="PU193" s="696" cm="1">
        <f t="array" aca="1" ref="PU193" ca="1">INDIRECT(PU$203&amp;ROW())*PU$205</f>
        <v>1.7696999999999998</v>
      </c>
      <c r="PV193" s="696" cm="1">
        <f t="array" aca="1" ref="PV193" ca="1">INDIRECT(PV$203&amp;ROW())*PV$205</f>
        <v>0</v>
      </c>
      <c r="PW193" s="696" cm="1">
        <f t="array" aca="1" ref="PW193" ca="1">INDIRECT(PW$203&amp;ROW())*PW$205</f>
        <v>1.0658000000000001</v>
      </c>
      <c r="PX193" s="696" cm="1">
        <f t="array" aca="1" ref="PX193" ca="1">INDIRECT(PX$203&amp;ROW())*PX$205</f>
        <v>1.1714</v>
      </c>
      <c r="PY193" s="696" cm="1">
        <f t="array" aca="1" ref="PY193" ca="1">INDIRECT(PY$203&amp;ROW())*PY$205</f>
        <v>0.59330000000000005</v>
      </c>
      <c r="PZ193" s="696" cm="1">
        <f t="array" aca="1" ref="PZ193" ca="1">INDIRECT(PZ$203&amp;ROW())*PZ$205</f>
        <v>0.17430000000000001</v>
      </c>
      <c r="QA193" s="696" cm="1">
        <f t="array" aca="1" ref="QA193" ca="1">INDIRECT(QA$203&amp;ROW())*QA$205</f>
        <v>0.31659999999999999</v>
      </c>
      <c r="QB193" s="696" cm="1">
        <f t="array" aca="1" ref="QB193" ca="1">INDIRECT(QB$203&amp;ROW())*QB$205</f>
        <v>2.3948999999999998</v>
      </c>
      <c r="QC193" s="696" cm="1">
        <f t="array" aca="1" ref="QC193" ca="1">INDIRECT(QC$203&amp;ROW())*QC$205</f>
        <v>1.4259999999999999</v>
      </c>
      <c r="QD193" s="696" cm="1">
        <f t="array" aca="1" ref="QD193" ca="1">IF(INDIRECT(QD$203&amp;ROW())="-",0,INDIRECT(QD$203&amp;ROW())*QD$205)</f>
        <v>0.45652193999999996</v>
      </c>
      <c r="QE193" s="696" cm="1">
        <f t="array" aca="1" ref="QE193" ca="1">INDIRECT(QE$203&amp;ROW())*QE$205</f>
        <v>0.53280000000000005</v>
      </c>
      <c r="QF193" s="696" cm="1">
        <f t="array" aca="1" ref="QF193" ca="1">INDIRECT(QF$203&amp;ROW())*QF$205</f>
        <v>0.72440000000000004</v>
      </c>
      <c r="QG193" s="696" cm="1">
        <f t="array" aca="1" ref="QG193" ca="1">INDIRECT(QG$203&amp;ROW())*QG$205</f>
        <v>1.4996</v>
      </c>
      <c r="QI193" s="606" t="s">
        <v>9320</v>
      </c>
      <c r="QJ193" s="700" t="str">
        <f t="shared" ca="1" si="297"/>
        <v>B</v>
      </c>
      <c r="QK193" s="701">
        <f t="shared" ca="1" si="313"/>
        <v>0.65019906951869744</v>
      </c>
      <c r="QL193" s="705">
        <f t="shared" ca="1" si="370"/>
        <v>0.76744639378146717</v>
      </c>
      <c r="QM193" s="696">
        <f t="shared" ca="1" si="371"/>
        <v>0.77362180113181245</v>
      </c>
      <c r="QN193" s="696">
        <f t="shared" ca="1" si="300"/>
        <v>0.260054946209201</v>
      </c>
      <c r="QO193" s="697">
        <f t="shared" ca="1" si="301"/>
        <v>0.79967313695230902</v>
      </c>
      <c r="QP193" s="696" cm="1">
        <f t="array" aca="1" ref="QP193" ca="1">INDIRECT(QP$203&amp;ROW())*QP$205</f>
        <v>3.3451646745381883E-2</v>
      </c>
      <c r="QQ193" s="696" cm="1">
        <f t="array" aca="1" ref="QQ193" ca="1">INDIRECT(QQ$203&amp;ROW())*QQ$205</f>
        <v>0.12751963295189217</v>
      </c>
      <c r="QR193" s="696" cm="1">
        <f t="array" aca="1" ref="QR193" ca="1">INDIRECT(QR$203&amp;ROW())*QR$205</f>
        <v>0</v>
      </c>
      <c r="QS193" s="696" cm="1">
        <f t="array" aca="1" ref="QS193" ca="1">INDIRECT(QS$203&amp;ROW())*QS$205</f>
        <v>0.22471360933801068</v>
      </c>
      <c r="QT193" s="696" cm="1">
        <f t="array" aca="1" ref="QT193" ca="1">INDIRECT(QT$203&amp;ROW())*QT$205</f>
        <v>0.26232814414996541</v>
      </c>
      <c r="QU193" s="696" cm="1">
        <f t="array" aca="1" ref="QU193" ca="1">INDIRECT(QU$203&amp;ROW())*QU$205</f>
        <v>0.53329206883563263</v>
      </c>
      <c r="QV193" s="696" cm="1">
        <f t="array" aca="1" ref="QV193" ca="1">INDIRECT(QV$203&amp;ROW())*QV$205</f>
        <v>0.24117831443907087</v>
      </c>
      <c r="QW193" s="696" cm="1">
        <f t="array" aca="1" ref="QW193" ca="1">INDIRECT(QW$203&amp;ROW())*QW$205</f>
        <v>0.53099416374332975</v>
      </c>
      <c r="QX193" s="696" cm="1">
        <f t="array" aca="1" ref="QX193" ca="1">INDIRECT(QX$203&amp;ROW())*QX$205</f>
        <v>0.60640894423913805</v>
      </c>
      <c r="QY193" s="696" cm="1">
        <f t="array" aca="1" ref="QY193" ca="1">INDIRECT(QY$203&amp;ROW())*QY$205</f>
        <v>9.0268316756905984E-2</v>
      </c>
      <c r="QZ193" s="696" cm="1">
        <f t="array" aca="1" ref="QZ193" ca="1">INDIRECT(QZ$203&amp;ROW())*QZ$205</f>
        <v>0.27613248380770827</v>
      </c>
      <c r="RA193" s="696" cm="1">
        <f t="array" aca="1" ref="RA193" ca="1">INDIRECT(RA$203&amp;ROW())*RA$205</f>
        <v>0</v>
      </c>
      <c r="RB193" s="696" cm="1">
        <f t="array" aca="1" ref="RB193" ca="1">INDIRECT(RB$203&amp;ROW())*RB$205</f>
        <v>0</v>
      </c>
      <c r="RC193" s="696" cm="1">
        <f t="array" aca="1" ref="RC193" ca="1">IF(INDIRECT(RC$203&amp;ROW())="-",0,INDIRECT(RC$203&amp;ROW())*RC$205)</f>
        <v>3.9739120148761763E-2</v>
      </c>
      <c r="RD193" s="696" cm="1">
        <f t="array" aca="1" ref="RD193" ca="1">INDIRECT(RD$203&amp;ROW())*RD$205</f>
        <v>0</v>
      </c>
      <c r="RE193" s="696" cm="1">
        <f t="array" aca="1" ref="RE193" ca="1">IF(INDIRECT(RE$203&amp;ROW())="-",0,INDIRECT(RE$203&amp;ROW())*RE$205)</f>
        <v>4.9517344686268172E-2</v>
      </c>
      <c r="RF193" s="705" cm="1">
        <f t="array" aca="1" ref="RF193" ca="1">INDIRECT(RF$203&amp;ROW())*RF$205</f>
        <v>0.10613798880649605</v>
      </c>
      <c r="RG193" s="696" cm="1">
        <f t="array" aca="1" ref="RG193" ca="1">INDIRECT(RG$203&amp;ROW())*RG$205</f>
        <v>0.27650466908360405</v>
      </c>
      <c r="RH193" s="696" cm="1">
        <f t="array" aca="1" ref="RH193" ca="1">INDIRECT(RH$203&amp;ROW())*RH$205</f>
        <v>5.8387680780544585E-2</v>
      </c>
      <c r="RI193" s="696" cm="1">
        <f t="array" aca="1" ref="RI193" ca="1">INDIRECT(RI$203&amp;ROW())*RI$205</f>
        <v>0.21539378250062202</v>
      </c>
      <c r="RJ193" s="696" cm="1">
        <f t="array" aca="1" ref="RJ193" ca="1">INDIRECT(RJ$203&amp;ROW())*RJ$205</f>
        <v>0.12226723336432462</v>
      </c>
      <c r="RK193" s="696" cm="1">
        <f t="array" aca="1" ref="RK193" ca="1">IF(INDIRECT(RK$203&amp;ROW())="-",0,INDIRECT(RK$203&amp;ROW())*RK$205)</f>
        <v>4.8911284285788975E-2</v>
      </c>
      <c r="RL193" s="696" cm="1">
        <f t="array" aca="1" ref="RL193" ca="1">INDIRECT(RL$203&amp;ROW())*RL$205</f>
        <v>0</v>
      </c>
      <c r="RM193" s="696" cm="1">
        <f t="array" aca="1" ref="RM193" ca="1">INDIRECT(RM$203&amp;ROW())*RM$205</f>
        <v>2.9987460729532761E-2</v>
      </c>
      <c r="RN193" s="696" cm="1">
        <f t="array" aca="1" ref="RN193" ca="1">INDIRECT(RN$203&amp;ROW())*RN$205</f>
        <v>9.3820613050938681E-2</v>
      </c>
      <c r="RO193" s="696" cm="1">
        <f t="array" aca="1" ref="RO193" ca="1">IF($RN193=0,0,INDIRECT(RO$203&amp;ROW())*RO$205)</f>
        <v>7.0312542939625605E-2</v>
      </c>
      <c r="RP193" s="696" cm="1">
        <f t="array" aca="1" ref="RP193" ca="1">IF($RN193=0,0,INDIRECT(RP$203&amp;ROW())*RP$205)</f>
        <v>0</v>
      </c>
      <c r="RQ193" s="696" cm="1">
        <f t="array" aca="1" ref="RQ193" ca="1">IF($RN193=0,0,INDIRECT(RQ$203&amp;ROW())*RQ$205)</f>
        <v>0</v>
      </c>
      <c r="RR193" s="696" cm="1">
        <f t="array" aca="1" ref="RR193" ca="1">IF($RN193=0,0,INDIRECT(RR$203&amp;ROW())*RR$205)</f>
        <v>0</v>
      </c>
      <c r="RS193" s="696" cm="1">
        <f t="array" aca="1" ref="RS193" ca="1">INDIRECT(RS$203&amp;ROW())*RS$205</f>
        <v>0</v>
      </c>
      <c r="RT193" s="696" cm="1">
        <f t="array" aca="1" ref="RT193" ca="1">IF($RS193=0,0,INDIRECT(RT$203&amp;ROW())*RT$205)</f>
        <v>0</v>
      </c>
      <c r="RU193" s="696" cm="1">
        <f t="array" aca="1" ref="RU193" ca="1">IF($RS193=0,0,INDIRECT(RU$203&amp;ROW())*RU$205)</f>
        <v>0</v>
      </c>
      <c r="RV193" s="696" cm="1">
        <f t="array" aca="1" ref="RV193" ca="1">INDIRECT(RV$203&amp;ROW())*RV$205</f>
        <v>0</v>
      </c>
      <c r="RW193" s="696" cm="1">
        <f t="array" aca="1" ref="RW193" ca="1">INDIRECT(RW$203&amp;ROW())*RW$205</f>
        <v>2.6659190312299668E-2</v>
      </c>
      <c r="RX193" s="696" cm="1">
        <f t="array" aca="1" ref="RX193" ca="1">INDIRECT(RX$203&amp;ROW())*RX$205</f>
        <v>0</v>
      </c>
      <c r="RY193" s="696" cm="1">
        <f t="array" aca="1" ref="RY193" ca="1">INDIRECT(RY$203&amp;ROW())*RY$205</f>
        <v>8.4396695370290389E-2</v>
      </c>
      <c r="RZ193" s="696" cm="1">
        <f t="array" aca="1" ref="RZ193" ca="1">INDIRECT(RZ$203&amp;ROW())*RZ$205</f>
        <v>0</v>
      </c>
      <c r="SA193" s="696" cm="1">
        <f t="array" aca="1" ref="SA193" ca="1">INDIRECT(SA$203&amp;ROW())*SA$205</f>
        <v>0.20458618579029147</v>
      </c>
      <c r="SB193" s="696" cm="1">
        <f t="array" aca="1" ref="SB193" ca="1">INDIRECT(SB$203&amp;ROW())*SB$205</f>
        <v>4.7124126502052749E-2</v>
      </c>
      <c r="SC193" s="696" cm="1">
        <f t="array" aca="1" ref="SC193" ca="1">INDIRECT(SC$203&amp;ROW())*SC$205</f>
        <v>2.7145803117995537E-2</v>
      </c>
      <c r="SD193" s="696" cm="1">
        <f t="array" aca="1" ref="SD193" ca="1">INDIRECT(SD$203&amp;ROW())*SD$205</f>
        <v>0.3072993885784252</v>
      </c>
      <c r="SE193" s="696" cm="1">
        <f t="array" aca="1" ref="SE193" ca="1">INDIRECT(SE$203&amp;ROW())*SE$205</f>
        <v>0.2585618210787391</v>
      </c>
      <c r="SF193" s="696" cm="1">
        <f t="array" aca="1" ref="SF193" ca="1">INDIRECT(SF$203&amp;ROW())*SF$205</f>
        <v>0.19835664972334499</v>
      </c>
      <c r="SG193" s="696" cm="1">
        <f t="array" aca="1" ref="SG193" ca="1">INDIRECT(SG$203&amp;ROW())*SG$205</f>
        <v>7.4767843909269882E-2</v>
      </c>
      <c r="SH193" s="696" cm="1">
        <f t="array" aca="1" ref="SH193" ca="1">IF(INDIRECT(SH$203&amp;ROW())="-",0,INDIRECT(SH$203&amp;ROW())*SH$205)</f>
        <v>5.8490754856807714E-2</v>
      </c>
      <c r="SI193" s="696" cm="1">
        <f t="array" aca="1" ref="SI193" ca="1">INDIRECT(SI$203&amp;ROW())*SI$205</f>
        <v>0.12211943784041945</v>
      </c>
      <c r="SJ193" s="696" cm="1">
        <f t="array" aca="1" ref="SJ193" ca="1">INDIRECT(SJ$203&amp;ROW())*SJ$205</f>
        <v>0.10961749760323641</v>
      </c>
      <c r="SK193" s="696" cm="1">
        <f t="array" aca="1" ref="SK193" ca="1">INDIRECT(SK$203&amp;ROW())*SK$205</f>
        <v>0.21261490593800375</v>
      </c>
      <c r="SN193" s="606" t="s">
        <v>9320</v>
      </c>
      <c r="SO193" s="707" cm="1">
        <f t="array" aca="1" ref="SO193" ca="1">INDIRECT(SO$203&amp;ROW())*SO$205</f>
        <v>1</v>
      </c>
      <c r="SP193" s="707" cm="1">
        <f t="array" aca="1" ref="SP193" ca="1">INDIRECT(SP$203&amp;ROW())*SP$205</f>
        <v>1</v>
      </c>
      <c r="SQ193" s="707" cm="1">
        <f t="array" aca="1" ref="SQ193" ca="1">INDIRECT(SQ$203&amp;ROW())*SQ$205</f>
        <v>0</v>
      </c>
      <c r="SR193" s="707" cm="1">
        <f t="array" aca="1" ref="SR193" ca="1">INDIRECT(SR$203&amp;ROW())*SR$205</f>
        <v>3</v>
      </c>
      <c r="SS193" s="707" cm="1">
        <f t="array" aca="1" ref="SS193" ca="1">INDIRECT(SS$203&amp;ROW())*SS$205</f>
        <v>3</v>
      </c>
      <c r="ST193" s="707" cm="1">
        <f t="array" aca="1" ref="ST193" ca="1">INDIRECT(ST$203&amp;ROW())*ST$205</f>
        <v>3</v>
      </c>
      <c r="SU193" s="707" cm="1">
        <f t="array" aca="1" ref="SU193" ca="1">INDIRECT(SU$203&amp;ROW())*SU$205</f>
        <v>3</v>
      </c>
      <c r="SV193" s="707" cm="1">
        <f t="array" aca="1" ref="SV193" ca="1">INDIRECT(SV$203&amp;ROW())*SV$205</f>
        <v>3</v>
      </c>
      <c r="SW193" s="707" cm="1">
        <f t="array" aca="1" ref="SW193" ca="1">INDIRECT(SW$203&amp;ROW())*SW$205</f>
        <v>3</v>
      </c>
      <c r="SX193" s="707" cm="1">
        <f t="array" aca="1" ref="SX193" ca="1">INDIRECT(SX$203&amp;ROW())*SX$205</f>
        <v>2</v>
      </c>
      <c r="SY193" s="707" cm="1">
        <f t="array" aca="1" ref="SY193" ca="1">INDIRECT(SY$203&amp;ROW())*SY$205</f>
        <v>3</v>
      </c>
      <c r="SZ193" s="707" cm="1">
        <f t="array" aca="1" ref="SZ193" ca="1">INDIRECT(SZ$203&amp;ROW())*SZ$205</f>
        <v>0</v>
      </c>
      <c r="TA193" s="707" cm="1">
        <f t="array" aca="1" ref="TA193" ca="1">INDIRECT(TA$203&amp;ROW())*TA$205</f>
        <v>0</v>
      </c>
      <c r="TB193" s="696" cm="1">
        <f t="array" aca="1" ref="TB193" ca="1">IF(INDIRECT(TB$203&amp;ROW())="-",0,INDIRECT(TB$203&amp;ROW())*TB$205)</f>
        <v>0.47360000000000002</v>
      </c>
      <c r="TC193" s="707" cm="1">
        <f t="array" aca="1" ref="TC193" ca="1">INDIRECT(TC$203&amp;ROW())*TC$205</f>
        <v>0</v>
      </c>
      <c r="TD193" s="696" cm="1">
        <f t="array" aca="1" ref="TD193" ca="1">IF(INDIRECT(TD$203&amp;ROW())="-",0,INDIRECT(TD$203&amp;ROW())*TD$205)</f>
        <v>0.78239999999999998</v>
      </c>
      <c r="TE193" s="732" cm="1">
        <f t="array" aca="1" ref="TE193" ca="1">INDIRECT(TE$203&amp;ROW())*TE$205</f>
        <v>2</v>
      </c>
      <c r="TF193" s="707" cm="1">
        <f t="array" aca="1" ref="TF193" ca="1">INDIRECT(TF$203&amp;ROW())*TF$205</f>
        <v>2</v>
      </c>
      <c r="TG193" s="707" cm="1">
        <f t="array" aca="1" ref="TG193" ca="1">INDIRECT(TG$203&amp;ROW())*TG$205</f>
        <v>2</v>
      </c>
      <c r="TH193" s="707" cm="1">
        <f t="array" aca="1" ref="TH193" ca="1">INDIRECT(TH$203&amp;ROW())*TH$205</f>
        <v>2</v>
      </c>
      <c r="TI193" s="707" cm="1">
        <f t="array" aca="1" ref="TI193" ca="1">INDIRECT(TI$203&amp;ROW())*TI$205</f>
        <v>2</v>
      </c>
      <c r="TJ193" s="696" cm="1">
        <f t="array" aca="1" ref="TJ193" ca="1">IF(INDIRECT(TJ$203&amp;ROW())="-",0,INDIRECT(TJ$203&amp;ROW())*TJ$205)</f>
        <v>0.8095</v>
      </c>
      <c r="TK193" s="707" cm="1">
        <f t="array" aca="1" ref="TK193" ca="1">INDIRECT(TK$203&amp;ROW())*TK$205</f>
        <v>0</v>
      </c>
      <c r="TL193" s="707" cm="1">
        <f t="array" aca="1" ref="TL193" ca="1">INDIRECT(TL$203&amp;ROW())*TL$205</f>
        <v>2</v>
      </c>
      <c r="TM193" s="707" cm="1">
        <f t="array" aca="1" ref="TM193" ca="1">INDIRECT(TM$203&amp;ROW())*TM$205</f>
        <v>1</v>
      </c>
      <c r="TN193" s="707" cm="1">
        <f t="array" aca="1" ref="TN193" ca="1">IF($TM193=0,0,INDIRECT(TN$203&amp;ROW())*TN$205)</f>
        <v>1</v>
      </c>
      <c r="TO193" s="707" cm="1">
        <f t="array" aca="1" ref="TO193" ca="1">IF($TM193=0,0,INDIRECT(TO$203&amp;ROW())*TO$205)</f>
        <v>0</v>
      </c>
      <c r="TP193" s="707" cm="1">
        <f t="array" aca="1" ref="TP193" ca="1">IF($TM193=0,0,INDIRECT(TP$203&amp;ROW())*TP$205)</f>
        <v>0</v>
      </c>
      <c r="TQ193" s="707" cm="1">
        <f t="array" aca="1" ref="TQ193" ca="1">IF($TM193=0,0,INDIRECT(TQ$203&amp;ROW())*TQ$205)</f>
        <v>0</v>
      </c>
      <c r="TR193" s="707" cm="1">
        <f t="array" aca="1" ref="TR193" ca="1">INDIRECT(TR$203&amp;ROW())*TR$205</f>
        <v>0</v>
      </c>
      <c r="TS193" s="707" cm="1">
        <f t="array" aca="1" ref="TS193" ca="1">IF($TR193=0,0,INDIRECT(TS$203&amp;ROW())*TS$205)</f>
        <v>0</v>
      </c>
      <c r="TT193" s="707" cm="1">
        <f t="array" aca="1" ref="TT193" ca="1">IF($TR193=0,0,INDIRECT(TT$203&amp;ROW())*TT$205)</f>
        <v>0</v>
      </c>
      <c r="TU193" s="707" cm="1">
        <f t="array" aca="1" ref="TU193" ca="1">INDIRECT(TU$203&amp;ROW())*TU$205</f>
        <v>0</v>
      </c>
      <c r="TV193" s="707" cm="1">
        <f t="array" aca="1" ref="TV193" ca="1">INDIRECT(TV$203&amp;ROW())*TV$205</f>
        <v>1</v>
      </c>
      <c r="TW193" s="707" cm="1">
        <f t="array" aca="1" ref="TW193" ca="1">INDIRECT(TW$203&amp;ROW())*TW$205</f>
        <v>0</v>
      </c>
      <c r="TX193" s="707" cm="1">
        <f t="array" aca="1" ref="TX193" ca="1">INDIRECT(TX$203&amp;ROW())*TX$205</f>
        <v>3</v>
      </c>
      <c r="TY193" s="707" cm="1">
        <f t="array" aca="1" ref="TY193" ca="1">INDIRECT(TY$203&amp;ROW())*TY$205</f>
        <v>0</v>
      </c>
      <c r="TZ193" s="707" cm="1">
        <f t="array" aca="1" ref="TZ193" ca="1">INDIRECT(TZ$203&amp;ROW())*TZ$205</f>
        <v>2</v>
      </c>
      <c r="UA193" s="707" cm="1">
        <f t="array" aca="1" ref="UA193" ca="1">INDIRECT(UA$203&amp;ROW())*UA$205</f>
        <v>2</v>
      </c>
      <c r="UB193" s="707" cm="1">
        <f t="array" aca="1" ref="UB193" ca="1">INDIRECT(UB$203&amp;ROW())*UB$205</f>
        <v>1</v>
      </c>
      <c r="UC193" s="707" cm="1">
        <f t="array" aca="1" ref="UC193" ca="1">INDIRECT(UC$203&amp;ROW())*UC$205</f>
        <v>1</v>
      </c>
      <c r="UD193" s="707" cm="1">
        <f t="array" aca="1" ref="UD193" ca="1">INDIRECT(UD$203&amp;ROW())*UD$205</f>
        <v>1</v>
      </c>
      <c r="UE193" s="707" cm="1">
        <f t="array" aca="1" ref="UE193" ca="1">INDIRECT(UE$203&amp;ROW())*UE$205</f>
        <v>3</v>
      </c>
      <c r="UF193" s="707" cm="1">
        <f t="array" aca="1" ref="UF193" ca="1">INDIRECT(UF$203&amp;ROW())*UF$205</f>
        <v>2</v>
      </c>
      <c r="UG193" s="696" cm="1">
        <f t="array" aca="1" ref="UG193" ca="1">IF(INDIRECT(UG$203&amp;ROW())="-",0,INDIRECT(UG$203&amp;ROW())*UG$205)</f>
        <v>0.74339999999999995</v>
      </c>
      <c r="UH193" s="707" cm="1">
        <f t="array" aca="1" ref="UH193" ca="1">INDIRECT(UH$203&amp;ROW())*UH$205</f>
        <v>1</v>
      </c>
      <c r="UI193" s="707" cm="1">
        <f t="array" aca="1" ref="UI193" ca="1">INDIRECT(UI$203&amp;ROW())*UI$205</f>
        <v>1</v>
      </c>
      <c r="UJ193" s="707" cm="1">
        <f t="array" aca="1" ref="UJ193" ca="1">INDIRECT(UJ$203&amp;ROW())*UJ$205</f>
        <v>2</v>
      </c>
      <c r="UM193" s="606" t="s">
        <v>9320</v>
      </c>
      <c r="UN193" s="616">
        <f t="shared" ca="1" si="389"/>
        <v>0.18720310219966924</v>
      </c>
      <c r="UO193" s="616">
        <f t="shared" ca="1" si="389"/>
        <v>0.47801779056182137</v>
      </c>
      <c r="UP193" s="616">
        <f t="shared" ca="1" si="389"/>
        <v>-0.88618201963763954</v>
      </c>
      <c r="UQ193" s="616">
        <f t="shared" ca="1" si="389"/>
        <v>0.29355872991449461</v>
      </c>
      <c r="UR193" s="616">
        <f t="shared" ca="1" si="389"/>
        <v>1.0502465449096676</v>
      </c>
      <c r="US193" s="616">
        <f t="shared" ca="1" si="389"/>
        <v>0.41305213694811815</v>
      </c>
      <c r="UT193" s="616">
        <f t="shared" ca="1" si="389"/>
        <v>0.30690415393182785</v>
      </c>
      <c r="UU193" s="616">
        <f t="shared" ca="1" si="389"/>
        <v>0.53359975015917405</v>
      </c>
      <c r="UV193" s="616">
        <f t="shared" ca="1" si="389"/>
        <v>0.44410973870643028</v>
      </c>
      <c r="UW193" s="616">
        <f t="shared" ca="1" si="389"/>
        <v>-0.27258314758863444</v>
      </c>
      <c r="UX193" s="616">
        <f t="shared" ca="1" si="388"/>
        <v>0.28247365722383649</v>
      </c>
      <c r="UY193" s="616">
        <f t="shared" ca="1" si="388"/>
        <v>-0.67270887390575207</v>
      </c>
      <c r="UZ193" s="616">
        <f t="shared" ca="1" si="388"/>
        <v>-0.80238258590915801</v>
      </c>
      <c r="VA193" s="616">
        <f t="shared" ca="1" si="388"/>
        <v>-0.28051505805856403</v>
      </c>
      <c r="VB193" s="616">
        <f t="shared" ca="1" si="388"/>
        <v>-0.76400504167427041</v>
      </c>
      <c r="VC193" s="616">
        <f t="shared" ca="1" si="388"/>
        <v>0.88220108707905187</v>
      </c>
      <c r="VD193" s="616">
        <f t="shared" ca="1" si="388"/>
        <v>0.85304819841956248</v>
      </c>
      <c r="VE193" s="616">
        <f t="shared" ca="1" si="388"/>
        <v>3.9909080070471406E-2</v>
      </c>
      <c r="VF193" s="616">
        <f t="shared" ca="1" si="388"/>
        <v>7.1631593782223293E-2</v>
      </c>
      <c r="VG193" s="616">
        <f t="shared" ca="1" si="388"/>
        <v>1.2788179585372306</v>
      </c>
      <c r="VH193" s="616">
        <f t="shared" ca="1" si="388"/>
        <v>-0.12784420028857393</v>
      </c>
      <c r="VI193" s="616">
        <f t="shared" ca="1" si="388"/>
        <v>0.93137302118774457</v>
      </c>
      <c r="VJ193" s="616">
        <f t="shared" ca="1" si="390"/>
        <v>-0.90132677458943244</v>
      </c>
      <c r="VK193" s="616">
        <f t="shared" ca="1" si="390"/>
        <v>0.83678976492872159</v>
      </c>
      <c r="VL193" s="616">
        <f t="shared" ca="1" si="390"/>
        <v>1.1863766389476611</v>
      </c>
      <c r="VM193" s="616">
        <f t="shared" ca="1" si="390"/>
        <v>1.7393845659645861</v>
      </c>
      <c r="VN193" s="616">
        <f t="shared" ca="1" si="390"/>
        <v>-0.62639799545694341</v>
      </c>
      <c r="VO193" s="616">
        <f t="shared" ca="1" si="390"/>
        <v>-0.42150866262694142</v>
      </c>
      <c r="VP193" s="616">
        <f t="shared" ca="1" si="390"/>
        <v>-0.46221149066820022</v>
      </c>
      <c r="VQ193" s="616">
        <f t="shared" ca="1" si="390"/>
        <v>-0.77889442244162177</v>
      </c>
      <c r="VR193" s="616">
        <f t="shared" ca="1" si="390"/>
        <v>-0.64202286734458469</v>
      </c>
      <c r="VS193" s="616">
        <f t="shared" ca="1" si="387"/>
        <v>-0.40481357988865657</v>
      </c>
      <c r="VT193" s="616">
        <f t="shared" ca="1" si="387"/>
        <v>-0.3878135405833677</v>
      </c>
      <c r="VU193" s="616">
        <f t="shared" ca="1" si="387"/>
        <v>1.2114249894444582</v>
      </c>
      <c r="VV193" s="616">
        <f t="shared" ca="1" si="387"/>
        <v>-0.64337789451099625</v>
      </c>
      <c r="VW193" s="616">
        <f t="shared" ca="1" si="387"/>
        <v>0.66845613582062358</v>
      </c>
      <c r="VX193" s="616">
        <f t="shared" ca="1" si="386"/>
        <v>-0.78524029103755877</v>
      </c>
      <c r="VY193" s="616">
        <f t="shared" ca="1" si="386"/>
        <v>0.70583605694264007</v>
      </c>
      <c r="VZ193" s="616">
        <f t="shared" ca="1" si="386"/>
        <v>0.68442622420316401</v>
      </c>
      <c r="WA193" s="616">
        <f t="shared" ca="1" si="386"/>
        <v>-0.11011120653528797</v>
      </c>
      <c r="WB193" s="616">
        <f t="shared" ca="1" si="386"/>
        <v>0.33435322352896929</v>
      </c>
      <c r="WC193" s="616">
        <f t="shared" ca="1" si="386"/>
        <v>0.47817673461028487</v>
      </c>
      <c r="WD193" s="616">
        <f t="shared" ca="1" si="386"/>
        <v>1.1315684290219801</v>
      </c>
      <c r="WE193" s="616">
        <f t="shared" ca="1" si="386"/>
        <v>0.67426644196529939</v>
      </c>
      <c r="WF193" s="616">
        <f t="shared" ca="1" si="386"/>
        <v>0.28496084551324247</v>
      </c>
      <c r="WG193" s="616">
        <f t="shared" ca="1" si="386"/>
        <v>4.8009398089356427E-2</v>
      </c>
      <c r="WH193" s="616">
        <f t="shared" ca="1" si="386"/>
        <v>0.91987607881584121</v>
      </c>
      <c r="WI193" s="627">
        <f t="shared" ca="1" si="386"/>
        <v>1.0659329460226332</v>
      </c>
      <c r="WL193" s="606" t="s">
        <v>9320</v>
      </c>
      <c r="WM193" s="700" t="str">
        <f t="shared" ca="1" si="321"/>
        <v>B</v>
      </c>
      <c r="WN193" s="479">
        <f t="shared" ca="1" si="322"/>
        <v>0.61948562275954855</v>
      </c>
      <c r="WO193" s="495">
        <f t="shared" ca="1" si="372"/>
        <v>0.60306118584440427</v>
      </c>
      <c r="WP193" s="458">
        <f t="shared" ca="1" si="372"/>
        <v>0.76346995433088405</v>
      </c>
      <c r="WQ193" s="458">
        <f t="shared" ca="1" si="372"/>
        <v>0.37500058956846266</v>
      </c>
      <c r="WR193" s="459">
        <f t="shared" ca="1" si="372"/>
        <v>0.73641076129444305</v>
      </c>
      <c r="WS193" s="495">
        <f t="shared" ca="1" si="323"/>
        <v>-4.6926986296237823E-2</v>
      </c>
      <c r="WT193" s="458">
        <f t="shared" ca="1" si="324"/>
        <v>0.51125885743594157</v>
      </c>
      <c r="WU193" s="458">
        <f t="shared" ca="1" si="325"/>
        <v>4.6020312242394473E-2</v>
      </c>
      <c r="WV193" s="459">
        <f t="shared" ca="1" si="326"/>
        <v>0.4680836038821129</v>
      </c>
      <c r="WW193" s="484">
        <f t="shared" ref="WW193:XF200" ca="1" si="393">(UN193*WW$205)</f>
        <v>0.13999047982491267</v>
      </c>
      <c r="WX193" s="484">
        <f t="shared" ca="1" si="393"/>
        <v>0.28829252948783446</v>
      </c>
      <c r="WY193" s="484">
        <f t="shared" ca="1" si="393"/>
        <v>-0.64522912849816527</v>
      </c>
      <c r="WZ193" s="484">
        <f t="shared" ca="1" si="393"/>
        <v>0.10559307515024371</v>
      </c>
      <c r="XA193" s="484">
        <f t="shared" ca="1" si="393"/>
        <v>0.5542151017488316</v>
      </c>
      <c r="XB193" s="484">
        <f t="shared" ca="1" si="393"/>
        <v>0.21821544394969081</v>
      </c>
      <c r="XC193" s="484">
        <f t="shared" ca="1" si="393"/>
        <v>0.14467461816346364</v>
      </c>
      <c r="XD193" s="484">
        <f t="shared" ca="1" si="393"/>
        <v>0.27368331185664035</v>
      </c>
      <c r="XE193" s="484">
        <f t="shared" ca="1" si="393"/>
        <v>0.21801347073098662</v>
      </c>
      <c r="XF193" s="484">
        <f t="shared" ca="1" si="393"/>
        <v>-0.17540725547328626</v>
      </c>
      <c r="XG193" s="484">
        <f t="shared" ca="1" si="391"/>
        <v>0.1145148206385433</v>
      </c>
      <c r="XH193" s="484">
        <f t="shared" ca="1" si="391"/>
        <v>-0.33958343954762366</v>
      </c>
      <c r="XI193" s="484">
        <f t="shared" ca="1" si="391"/>
        <v>-0.56078518929191046</v>
      </c>
      <c r="XJ193" s="484">
        <f t="shared" ca="1" si="391"/>
        <v>-0.1990815367041629</v>
      </c>
      <c r="XK193" s="484">
        <f t="shared" ca="1" si="391"/>
        <v>-0.54267278110123429</v>
      </c>
      <c r="XL193" s="484">
        <f t="shared" ca="1" si="391"/>
        <v>0.77933644032563443</v>
      </c>
      <c r="XM193" s="484">
        <f t="shared" ca="1" si="391"/>
        <v>0.64336895124803395</v>
      </c>
      <c r="XN193" s="484">
        <f t="shared" ca="1" si="391"/>
        <v>2.7828601533139714E-2</v>
      </c>
      <c r="XO193" s="484">
        <f t="shared" ca="1" si="391"/>
        <v>5.2591916154908339E-2</v>
      </c>
      <c r="XP193" s="484">
        <f t="shared" ca="1" si="391"/>
        <v>0.81844349346382761</v>
      </c>
      <c r="XQ193" s="484">
        <f t="shared" ca="1" si="391"/>
        <v>-8.50675308720171E-2</v>
      </c>
      <c r="XR193" s="484">
        <f t="shared" ca="1" si="391"/>
        <v>0.81495139353927648</v>
      </c>
      <c r="XS193" s="484">
        <f t="shared" ca="1" si="391"/>
        <v>-0.55611861992167977</v>
      </c>
      <c r="XT193" s="484">
        <f t="shared" ca="1" si="384"/>
        <v>0.50818242424121263</v>
      </c>
      <c r="XU193" s="484">
        <f t="shared" ca="1" si="382"/>
        <v>0.90140897027243294</v>
      </c>
      <c r="XV193" s="484">
        <f t="shared" ca="1" si="382"/>
        <v>0.91769929700291553</v>
      </c>
      <c r="XW193" s="484">
        <f t="shared" ca="1" si="382"/>
        <v>-0.40427726626791127</v>
      </c>
      <c r="XX193" s="484">
        <f t="shared" ca="1" si="382"/>
        <v>-0.20379943838012618</v>
      </c>
      <c r="XY193" s="484">
        <f t="shared" ca="1" si="382"/>
        <v>-0.24303080179333969</v>
      </c>
      <c r="XZ193" s="484">
        <f t="shared" ca="1" si="382"/>
        <v>-0.56968338057380219</v>
      </c>
      <c r="YA193" s="484">
        <f t="shared" ca="1" si="382"/>
        <v>-0.43779539324227229</v>
      </c>
      <c r="YB193" s="484">
        <f t="shared" ca="1" si="358"/>
        <v>-0.21272953623148902</v>
      </c>
      <c r="YC193" s="484">
        <f t="shared" ca="1" si="359"/>
        <v>-0.17304240180829866</v>
      </c>
      <c r="YD193" s="484">
        <f t="shared" ca="1" si="360"/>
        <v>0.89512192470051022</v>
      </c>
      <c r="YE193" s="484">
        <f t="shared" ca="1" si="361"/>
        <v>-0.46342509741627064</v>
      </c>
      <c r="YF193" s="484">
        <f t="shared" ca="1" si="362"/>
        <v>0.39432227452058582</v>
      </c>
      <c r="YG193" s="484">
        <f t="shared" ref="YG193:YQ193" ca="1" si="394">(VX193*YG$205)</f>
        <v>-0.54699838673676349</v>
      </c>
      <c r="YH193" s="484">
        <f t="shared" ca="1" si="394"/>
        <v>0.3761400347447329</v>
      </c>
      <c r="YI193" s="484">
        <f t="shared" ca="1" si="394"/>
        <v>0.40086843951579315</v>
      </c>
      <c r="YJ193" s="484">
        <f t="shared" ca="1" si="394"/>
        <v>-6.5328978837386364E-2</v>
      </c>
      <c r="YK193" s="484">
        <f t="shared" ca="1" si="394"/>
        <v>5.8277766861099353E-2</v>
      </c>
      <c r="YL193" s="484">
        <f t="shared" ca="1" si="394"/>
        <v>0.15139075417761619</v>
      </c>
      <c r="YM193" s="484">
        <f t="shared" ca="1" si="394"/>
        <v>0.90333107688824665</v>
      </c>
      <c r="YN193" s="484">
        <f t="shared" ca="1" si="394"/>
        <v>0.48075197312125845</v>
      </c>
      <c r="YO193" s="484">
        <f t="shared" ca="1" si="394"/>
        <v>0.17499445522968218</v>
      </c>
      <c r="YP193" s="484">
        <f t="shared" ca="1" si="394"/>
        <v>2.5579407302009107E-2</v>
      </c>
      <c r="YQ193" s="484">
        <f t="shared" ca="1" si="394"/>
        <v>0.66635823149419537</v>
      </c>
      <c r="YR193" s="484">
        <f t="shared" ref="YR193:YR200" ca="1" si="395">(WI193*YR$205)</f>
        <v>0.79923652292777037</v>
      </c>
      <c r="YU193" s="606" t="s">
        <v>9320</v>
      </c>
      <c r="YV193" s="700" t="str">
        <f t="shared" ca="1" si="304"/>
        <v>B</v>
      </c>
      <c r="YW193" s="479">
        <f t="shared" ca="1" si="327"/>
        <v>0.65884749483809513</v>
      </c>
      <c r="YX193" s="495">
        <f t="shared" ca="1" si="373"/>
        <v>0.78542911952319294</v>
      </c>
      <c r="YY193" s="458">
        <f t="shared" ca="1" si="373"/>
        <v>0.75769385324358285</v>
      </c>
      <c r="YZ193" s="458">
        <f t="shared" ca="1" si="373"/>
        <v>0.25586821407650151</v>
      </c>
      <c r="ZA193" s="459">
        <f t="shared" ca="1" si="373"/>
        <v>0.83639879250910321</v>
      </c>
      <c r="ZB193" s="495">
        <f t="shared" ca="1" si="328"/>
        <v>0.22079764819088926</v>
      </c>
      <c r="ZC193" s="458">
        <f t="shared" ca="1" si="329"/>
        <v>0.5271843405649792</v>
      </c>
      <c r="ZD193" s="458">
        <f t="shared" ca="1" si="330"/>
        <v>-0.11339798201799506</v>
      </c>
      <c r="ZE193" s="459">
        <f t="shared" ca="1" si="331"/>
        <v>0.43127037823468944</v>
      </c>
      <c r="ZF193" s="484">
        <f t="shared" ref="ZF193:ZO200" ca="1" si="396">(UN193*ZF$205)</f>
        <v>6.2622520444229578E-3</v>
      </c>
      <c r="ZG193" s="484">
        <f t="shared" ca="1" si="396"/>
        <v>6.0956653196917926E-2</v>
      </c>
      <c r="ZH193" s="484">
        <f t="shared" ca="1" si="396"/>
        <v>-6.6861590023482048E-2</v>
      </c>
      <c r="ZI193" s="484">
        <f t="shared" ca="1" si="396"/>
        <v>2.1988880583922777E-2</v>
      </c>
      <c r="ZJ193" s="484">
        <f t="shared" ca="1" si="396"/>
        <v>9.1836409008688807E-2</v>
      </c>
      <c r="ZK193" s="484">
        <f t="shared" ca="1" si="396"/>
        <v>7.3425809550013654E-2</v>
      </c>
      <c r="ZL193" s="484">
        <f t="shared" ca="1" si="396"/>
        <v>2.4672875513209128E-2</v>
      </c>
      <c r="ZM193" s="484">
        <f t="shared" ca="1" si="396"/>
        <v>9.4446117703140112E-2</v>
      </c>
      <c r="ZN193" s="484">
        <f t="shared" ca="1" si="396"/>
        <v>8.9770705925095284E-2</v>
      </c>
      <c r="ZO193" s="484">
        <f t="shared" ca="1" si="396"/>
        <v>-1.2302810954562654E-2</v>
      </c>
      <c r="ZP193" s="484">
        <f t="shared" ca="1" si="392"/>
        <v>2.6000050859821721E-2</v>
      </c>
      <c r="ZQ193" s="484">
        <f t="shared" ca="1" si="392"/>
        <v>-1.1497069191506403E-2</v>
      </c>
      <c r="ZR193" s="484">
        <f t="shared" ca="1" si="392"/>
        <v>-4.5981105838852197E-2</v>
      </c>
      <c r="ZS193" s="484">
        <f t="shared" ca="1" si="392"/>
        <v>-2.3537630058543407E-2</v>
      </c>
      <c r="ZT193" s="484">
        <f t="shared" ca="1" si="392"/>
        <v>-2.7291061507312073E-2</v>
      </c>
      <c r="ZU193" s="484">
        <f t="shared" ca="1" si="392"/>
        <v>5.5833659651704878E-2</v>
      </c>
      <c r="ZV193" s="484">
        <f t="shared" ca="1" si="392"/>
        <v>4.5270410067628573E-2</v>
      </c>
      <c r="ZW193" s="484">
        <f t="shared" ca="1" si="392"/>
        <v>5.5175234891583769E-3</v>
      </c>
      <c r="ZX193" s="484">
        <f t="shared" ca="1" si="392"/>
        <v>2.0912013157790479E-3</v>
      </c>
      <c r="ZY193" s="484">
        <f t="shared" ca="1" si="392"/>
        <v>0.13772471860952887</v>
      </c>
      <c r="ZZ193" s="484">
        <f t="shared" ca="1" si="392"/>
        <v>-7.8155783354792625E-3</v>
      </c>
      <c r="AAA193" s="484">
        <f t="shared" ca="1" si="392"/>
        <v>5.6275047085148779E-2</v>
      </c>
      <c r="AAB193" s="484">
        <f t="shared" ca="1" si="392"/>
        <v>-0.10150745433592355</v>
      </c>
      <c r="AAC193" s="484">
        <f t="shared" ca="1" si="385"/>
        <v>1.2546600107337495E-2</v>
      </c>
      <c r="AAD193" s="484">
        <f t="shared" ca="1" si="383"/>
        <v>0.1113065835753817</v>
      </c>
      <c r="AAE193" s="484">
        <f t="shared" ca="1" si="383"/>
        <v>0.12230055198290701</v>
      </c>
      <c r="AAF193" s="484">
        <f t="shared" ca="1" si="383"/>
        <v>-6.120902348854227E-2</v>
      </c>
      <c r="AAG193" s="484">
        <f t="shared" ca="1" si="383"/>
        <v>-4.3018323338477257E-2</v>
      </c>
      <c r="AAH193" s="484">
        <f t="shared" ca="1" si="383"/>
        <v>-3.8008707897835295E-2</v>
      </c>
      <c r="AAI193" s="484">
        <f t="shared" ca="1" si="383"/>
        <v>-6.0338538063910964E-2</v>
      </c>
      <c r="AAJ193" s="484">
        <f t="shared" ca="1" si="383"/>
        <v>-5.2025335368730337E-2</v>
      </c>
      <c r="AAK193" s="484">
        <f t="shared" ca="1" si="363"/>
        <v>-3.3183772310049216E-2</v>
      </c>
      <c r="AAL193" s="484">
        <f t="shared" ca="1" si="364"/>
        <v>-1.741238539122681E-2</v>
      </c>
      <c r="AAM193" s="484">
        <f t="shared" ca="1" si="365"/>
        <v>3.2295609342675426E-2</v>
      </c>
      <c r="AAN193" s="484">
        <f t="shared" ca="1" si="366"/>
        <v>-6.1359063816095079E-2</v>
      </c>
      <c r="AAO193" s="484">
        <f t="shared" ca="1" si="367"/>
        <v>1.8805162954418208E-2</v>
      </c>
      <c r="AAP193" s="484">
        <f t="shared" ref="AAP193:AAZ193" ca="1" si="397">(VX193*AAP$205)</f>
        <v>-2.8906649957960041E-2</v>
      </c>
      <c r="AAQ193" s="484">
        <f t="shared" ca="1" si="397"/>
        <v>7.2202153341576855E-2</v>
      </c>
      <c r="AAR193" s="484">
        <f t="shared" ca="1" si="397"/>
        <v>1.612649398533611E-2</v>
      </c>
      <c r="AAS193" s="484">
        <f t="shared" ca="1" si="397"/>
        <v>-2.9890571336918708E-3</v>
      </c>
      <c r="AAT193" s="484">
        <f t="shared" ca="1" si="397"/>
        <v>0.1027465411596778</v>
      </c>
      <c r="AAU193" s="484">
        <f t="shared" ca="1" si="397"/>
        <v>0.12363824729832018</v>
      </c>
      <c r="AAV193" s="484">
        <f t="shared" ca="1" si="397"/>
        <v>7.4818040837836219E-2</v>
      </c>
      <c r="AAW193" s="484">
        <f t="shared" ca="1" si="397"/>
        <v>2.5206724043060142E-2</v>
      </c>
      <c r="AAX193" s="484">
        <f t="shared" ca="1" si="397"/>
        <v>2.242073575289712E-2</v>
      </c>
      <c r="AAY193" s="484">
        <f t="shared" ca="1" si="397"/>
        <v>5.8628807057291149E-3</v>
      </c>
      <c r="AAZ193" s="484">
        <f t="shared" ca="1" si="397"/>
        <v>0.10083451386486998</v>
      </c>
      <c r="ABA193" s="484">
        <f t="shared" ref="ABA193:ABA200" ca="1" si="398">(WI193*ABA$205)</f>
        <v>0.11331661652741069</v>
      </c>
    </row>
    <row r="194" spans="1:729" ht="15" customHeight="1" x14ac:dyDescent="0.35">
      <c r="A194" s="498">
        <v>192</v>
      </c>
      <c r="B194" s="628"/>
      <c r="C194" s="606" t="s">
        <v>9369</v>
      </c>
      <c r="D194" s="629">
        <v>548</v>
      </c>
      <c r="E194" s="630" t="s">
        <v>9370</v>
      </c>
      <c r="F194" s="631" t="s">
        <v>1306</v>
      </c>
      <c r="G194" s="632">
        <v>307.14999999999998</v>
      </c>
      <c r="H194" s="504">
        <v>952.01297540862754</v>
      </c>
      <c r="I194" s="505">
        <v>3170</v>
      </c>
      <c r="J194" s="515" t="s">
        <v>9371</v>
      </c>
      <c r="K194" s="469">
        <v>0</v>
      </c>
      <c r="L194" s="950" t="s">
        <v>1188</v>
      </c>
      <c r="M194" s="817">
        <v>142</v>
      </c>
      <c r="N194" s="818">
        <v>0.44030000000000002</v>
      </c>
      <c r="O194" s="819">
        <v>0.33529999999999999</v>
      </c>
      <c r="P194" s="820">
        <v>0.38450000000000001</v>
      </c>
      <c r="Q194" s="821">
        <v>0.60119999999999996</v>
      </c>
      <c r="R194" s="818">
        <v>0.39290000000000003</v>
      </c>
      <c r="S194" s="822">
        <v>0.39900000000000002</v>
      </c>
      <c r="T194" s="822">
        <v>0.4375</v>
      </c>
      <c r="U194" s="822">
        <v>0.16667000000000001</v>
      </c>
      <c r="V194" s="822">
        <v>7.8700000000000006E-2</v>
      </c>
      <c r="W194" s="515" t="s">
        <v>1188</v>
      </c>
      <c r="X194" s="875" t="s">
        <v>1188</v>
      </c>
      <c r="Y194" s="517" t="s">
        <v>1188</v>
      </c>
      <c r="Z194" s="517">
        <v>0</v>
      </c>
      <c r="AA194" s="875" t="s">
        <v>1188</v>
      </c>
      <c r="AB194" s="903" t="s">
        <v>1188</v>
      </c>
      <c r="AC194" s="369">
        <v>0</v>
      </c>
      <c r="AD194" s="431" t="s">
        <v>1188</v>
      </c>
      <c r="AE194" s="817">
        <v>0</v>
      </c>
      <c r="AF194" s="634" t="s">
        <v>1188</v>
      </c>
      <c r="AG194" s="635" t="s">
        <v>1188</v>
      </c>
      <c r="AH194" s="636" t="s">
        <v>1188</v>
      </c>
      <c r="AI194" s="636" t="s">
        <v>1188</v>
      </c>
      <c r="AJ194" s="636" t="s">
        <v>1188</v>
      </c>
      <c r="AK194" s="637" t="s">
        <v>1188</v>
      </c>
      <c r="AL194" s="750" t="s">
        <v>9372</v>
      </c>
      <c r="AM194" s="639" t="s">
        <v>1188</v>
      </c>
      <c r="AN194" s="636" t="s">
        <v>1188</v>
      </c>
      <c r="AO194" s="636" t="s">
        <v>1188</v>
      </c>
      <c r="AP194" s="636" t="s">
        <v>1188</v>
      </c>
      <c r="AQ194" s="636" t="s">
        <v>1188</v>
      </c>
      <c r="AR194" s="636" t="s">
        <v>1188</v>
      </c>
      <c r="AS194" s="636" t="s">
        <v>1188</v>
      </c>
      <c r="AT194" s="636" t="s">
        <v>1188</v>
      </c>
      <c r="AU194" s="640" t="s">
        <v>1188</v>
      </c>
      <c r="AV194" s="785" t="s">
        <v>9373</v>
      </c>
      <c r="AW194" s="642" t="s">
        <v>9374</v>
      </c>
      <c r="AX194" s="643">
        <v>2</v>
      </c>
      <c r="AY194" s="837" t="s">
        <v>9375</v>
      </c>
      <c r="AZ194" s="645">
        <v>2</v>
      </c>
      <c r="BA194" s="603" t="s">
        <v>9376</v>
      </c>
      <c r="BB194" s="631" t="s">
        <v>3153</v>
      </c>
      <c r="BC194" s="646" t="s">
        <v>3154</v>
      </c>
      <c r="BD194" s="631" t="s">
        <v>1195</v>
      </c>
      <c r="BE194" s="631" t="s">
        <v>1317</v>
      </c>
      <c r="BF194" s="631">
        <v>3</v>
      </c>
      <c r="BG194" s="631">
        <v>2002</v>
      </c>
      <c r="BH194" s="631" t="s">
        <v>1195</v>
      </c>
      <c r="BI194" s="631">
        <v>1</v>
      </c>
      <c r="BJ194" s="631">
        <v>2</v>
      </c>
      <c r="BK194" s="631" t="s">
        <v>1942</v>
      </c>
      <c r="BL194" s="631" t="s">
        <v>1257</v>
      </c>
      <c r="BM194" s="551" t="s">
        <v>9377</v>
      </c>
      <c r="BN194" s="647">
        <v>1980</v>
      </c>
      <c r="BO194" s="557" t="s">
        <v>9378</v>
      </c>
      <c r="BP194" s="647">
        <v>1985</v>
      </c>
      <c r="BQ194" s="647">
        <v>3</v>
      </c>
      <c r="BR194" s="647">
        <v>4</v>
      </c>
      <c r="BS194" s="647" t="s">
        <v>1188</v>
      </c>
      <c r="BT194" s="647" t="s">
        <v>1188</v>
      </c>
      <c r="BU194" s="647" t="s">
        <v>1188</v>
      </c>
      <c r="BV194" s="648" t="s">
        <v>1188</v>
      </c>
      <c r="BW194" s="649" t="s">
        <v>9379</v>
      </c>
      <c r="BX194" s="650">
        <v>1999</v>
      </c>
      <c r="BY194" s="647" t="s">
        <v>2445</v>
      </c>
      <c r="BZ194" s="651" t="s">
        <v>2446</v>
      </c>
      <c r="CA194" s="647">
        <v>2</v>
      </c>
      <c r="CB194" s="647" t="s">
        <v>9380</v>
      </c>
      <c r="CC194" s="709" t="s">
        <v>9381</v>
      </c>
      <c r="CD194" s="652">
        <v>2012</v>
      </c>
      <c r="CE194" s="647">
        <v>3</v>
      </c>
      <c r="CF194" s="647">
        <v>2</v>
      </c>
      <c r="CG194" s="515" t="s">
        <v>9382</v>
      </c>
      <c r="CH194" s="647">
        <v>1999</v>
      </c>
      <c r="CI194" s="647">
        <v>2009</v>
      </c>
      <c r="CJ194" s="647">
        <v>3</v>
      </c>
      <c r="CK194" s="651" t="s">
        <v>2111</v>
      </c>
      <c r="CL194" s="651" t="s">
        <v>1208</v>
      </c>
      <c r="CM194" s="647">
        <v>2</v>
      </c>
      <c r="CN194" s="647" t="s">
        <v>2112</v>
      </c>
      <c r="CO194" s="557" t="s">
        <v>9383</v>
      </c>
      <c r="CP194" s="647">
        <v>1999</v>
      </c>
      <c r="CQ194" s="647">
        <v>3</v>
      </c>
      <c r="CR194" s="650">
        <v>2</v>
      </c>
      <c r="CS194" s="653" t="s">
        <v>1188</v>
      </c>
      <c r="CT194" s="647" t="s">
        <v>1188</v>
      </c>
      <c r="CU194" s="648">
        <v>1</v>
      </c>
      <c r="CV194" s="653" t="s">
        <v>1188</v>
      </c>
      <c r="CW194" s="554" t="s">
        <v>1188</v>
      </c>
      <c r="CX194" s="655">
        <v>0</v>
      </c>
      <c r="CY194" s="656" t="s">
        <v>9384</v>
      </c>
      <c r="CZ194" s="647">
        <v>2000</v>
      </c>
      <c r="DA194" s="657">
        <v>1</v>
      </c>
      <c r="DB194" s="723">
        <v>6000</v>
      </c>
      <c r="DC194" s="753">
        <v>2</v>
      </c>
      <c r="DD194" s="659" t="s">
        <v>9385</v>
      </c>
      <c r="DE194" s="648">
        <v>2017</v>
      </c>
      <c r="DF194" s="794" t="s">
        <v>755</v>
      </c>
      <c r="DG194" s="754" t="s">
        <v>9386</v>
      </c>
      <c r="DH194" s="663">
        <v>2</v>
      </c>
      <c r="DI194" s="781" t="s">
        <v>1214</v>
      </c>
      <c r="DJ194" s="709" t="s">
        <v>9387</v>
      </c>
      <c r="DK194" s="753">
        <v>2002</v>
      </c>
      <c r="DL194" s="753">
        <v>3</v>
      </c>
      <c r="DM194" s="657">
        <v>2</v>
      </c>
      <c r="DN194" s="799" t="s">
        <v>1497</v>
      </c>
      <c r="DO194" s="791" t="s">
        <v>9388</v>
      </c>
      <c r="DP194" s="663">
        <v>2</v>
      </c>
      <c r="DQ194" s="642" t="s">
        <v>1214</v>
      </c>
      <c r="DR194" s="709" t="s">
        <v>9389</v>
      </c>
      <c r="DS194" s="753">
        <v>2002</v>
      </c>
      <c r="DT194" s="753">
        <v>3</v>
      </c>
      <c r="DU194" s="657">
        <v>2</v>
      </c>
      <c r="DV194" s="686" t="s">
        <v>1188</v>
      </c>
      <c r="DW194" s="557" t="s">
        <v>9390</v>
      </c>
      <c r="DX194" s="430" t="s">
        <v>1188</v>
      </c>
      <c r="DY194" s="430">
        <v>0</v>
      </c>
      <c r="DZ194" s="369">
        <v>0</v>
      </c>
      <c r="EA194" s="979" t="s">
        <v>1188</v>
      </c>
      <c r="EB194" s="539" t="s">
        <v>8097</v>
      </c>
      <c r="EC194" s="647">
        <v>2</v>
      </c>
      <c r="ED194" s="668" t="s">
        <v>1453</v>
      </c>
      <c r="EE194" s="647">
        <v>1995</v>
      </c>
      <c r="EF194" s="647">
        <v>3</v>
      </c>
      <c r="EG194" s="650" t="s">
        <v>1220</v>
      </c>
      <c r="EH194" s="648">
        <v>3</v>
      </c>
      <c r="EI194" s="551" t="s">
        <v>9391</v>
      </c>
      <c r="EJ194" s="552" t="s">
        <v>1631</v>
      </c>
      <c r="EK194" s="553" t="s">
        <v>1188</v>
      </c>
      <c r="EL194" s="665" t="s">
        <v>1188</v>
      </c>
      <c r="EM194" s="669" t="s">
        <v>1188</v>
      </c>
      <c r="EN194" s="647" t="s">
        <v>1188</v>
      </c>
      <c r="EO194" s="670" t="s">
        <v>1188</v>
      </c>
      <c r="EP194" s="556">
        <v>0</v>
      </c>
      <c r="EQ194" s="556" t="s">
        <v>1188</v>
      </c>
      <c r="ER194" s="651" t="s">
        <v>1188</v>
      </c>
      <c r="ES194" s="556" t="s">
        <v>1188</v>
      </c>
      <c r="ET194" s="556">
        <v>0</v>
      </c>
      <c r="EU194" s="671">
        <v>0</v>
      </c>
      <c r="EV194" s="672"/>
      <c r="EW194" s="673"/>
      <c r="EX194" s="674"/>
      <c r="EY194" s="631" t="s">
        <v>2586</v>
      </c>
      <c r="EZ194" s="631" t="s">
        <v>1188</v>
      </c>
      <c r="FA194" s="675"/>
      <c r="FB194" s="648">
        <v>1</v>
      </c>
      <c r="FC194" s="676"/>
      <c r="FD194" s="647"/>
      <c r="FE194" s="648"/>
      <c r="FF194" s="652" t="s">
        <v>1225</v>
      </c>
      <c r="FG194" s="563" t="s">
        <v>1282</v>
      </c>
      <c r="FH194" s="631" t="str">
        <f t="shared" si="266"/>
        <v>D</v>
      </c>
      <c r="FI194" s="677">
        <f t="shared" si="267"/>
        <v>0.71111111111111114</v>
      </c>
      <c r="FJ194" s="678">
        <f t="shared" si="268"/>
        <v>0.8</v>
      </c>
      <c r="FK194" s="679">
        <f t="shared" si="269"/>
        <v>1</v>
      </c>
      <c r="FL194" s="680">
        <f t="shared" si="270"/>
        <v>0.33333333333333331</v>
      </c>
      <c r="FM194" s="681">
        <v>0</v>
      </c>
      <c r="FN194" s="430" t="s">
        <v>1188</v>
      </c>
      <c r="FO194" s="686" t="s">
        <v>1188</v>
      </c>
      <c r="FP194" s="686" t="s">
        <v>1188</v>
      </c>
      <c r="FQ194" s="430">
        <v>0</v>
      </c>
      <c r="FR194" s="682" t="s">
        <v>1188</v>
      </c>
      <c r="FS194" s="369">
        <v>0</v>
      </c>
      <c r="FT194" s="430" t="s">
        <v>1188</v>
      </c>
      <c r="FU194" s="431" t="s">
        <v>1188</v>
      </c>
      <c r="FV194" s="369">
        <v>0</v>
      </c>
      <c r="FW194" s="430" t="s">
        <v>1188</v>
      </c>
      <c r="FX194" s="431" t="s">
        <v>1188</v>
      </c>
      <c r="FY194" s="369">
        <v>0</v>
      </c>
      <c r="FZ194" s="430" t="s">
        <v>1188</v>
      </c>
      <c r="GA194" s="686" t="s">
        <v>1188</v>
      </c>
      <c r="GB194" s="431" t="s">
        <v>1188</v>
      </c>
      <c r="GC194" s="369">
        <v>0</v>
      </c>
      <c r="GD194" s="430" t="s">
        <v>1188</v>
      </c>
      <c r="GE194" s="686" t="s">
        <v>1188</v>
      </c>
      <c r="GF194" s="431" t="s">
        <v>1188</v>
      </c>
      <c r="GG194" s="369">
        <v>0</v>
      </c>
      <c r="GH194" s="430" t="s">
        <v>1188</v>
      </c>
      <c r="GI194" s="686" t="s">
        <v>1188</v>
      </c>
      <c r="GJ194" s="431" t="s">
        <v>1188</v>
      </c>
      <c r="GK194" s="369">
        <v>2</v>
      </c>
      <c r="GL194" s="430">
        <v>2018</v>
      </c>
      <c r="GM194" s="686" t="s">
        <v>9392</v>
      </c>
      <c r="GN194" s="573" t="s">
        <v>9393</v>
      </c>
      <c r="GO194" s="800">
        <v>1</v>
      </c>
      <c r="GP194" s="730" t="s">
        <v>9394</v>
      </c>
      <c r="GQ194" s="843">
        <v>1</v>
      </c>
      <c r="GR194" s="843">
        <v>0</v>
      </c>
      <c r="GS194" s="843">
        <v>0</v>
      </c>
      <c r="GT194" s="944">
        <v>0</v>
      </c>
      <c r="GU194" s="945">
        <v>0</v>
      </c>
      <c r="GV194" s="651" t="s">
        <v>1188</v>
      </c>
      <c r="GW194" s="843" t="s">
        <v>1188</v>
      </c>
      <c r="GX194" s="944" t="s">
        <v>1188</v>
      </c>
      <c r="GY194" s="945">
        <v>0</v>
      </c>
      <c r="GZ194" s="946" t="s">
        <v>1188</v>
      </c>
      <c r="HA194" s="583" t="s">
        <v>2310</v>
      </c>
      <c r="HB194" s="584">
        <v>1</v>
      </c>
      <c r="HC194" s="585">
        <v>0</v>
      </c>
      <c r="HD194" s="586" t="s">
        <v>1188</v>
      </c>
      <c r="HE194" s="690" t="s">
        <v>1188</v>
      </c>
      <c r="HF194" s="587" t="s">
        <v>1188</v>
      </c>
      <c r="HG194" s="587" t="s">
        <v>1188</v>
      </c>
      <c r="HH194" s="588">
        <v>0</v>
      </c>
      <c r="HI194" s="586" t="s">
        <v>1188</v>
      </c>
      <c r="HJ194" s="690" t="s">
        <v>1188</v>
      </c>
      <c r="HK194" s="691" t="s">
        <v>1188</v>
      </c>
      <c r="HL194" s="692">
        <v>2</v>
      </c>
      <c r="HM194" s="789" t="s">
        <v>9395</v>
      </c>
      <c r="HN194" s="592">
        <v>2017</v>
      </c>
      <c r="HO194" s="681" t="s">
        <v>1188</v>
      </c>
      <c r="HP194" s="574" t="s">
        <v>1188</v>
      </c>
      <c r="HQ194" s="472" t="str">
        <f t="shared" si="271"/>
        <v>-</v>
      </c>
      <c r="HR194" s="593" t="s">
        <v>1188</v>
      </c>
      <c r="HS194" s="574" t="s">
        <v>1188</v>
      </c>
      <c r="HT194" s="574" t="s">
        <v>1188</v>
      </c>
      <c r="HU194" s="574" t="s">
        <v>1188</v>
      </c>
      <c r="HV194" s="574" t="s">
        <v>1188</v>
      </c>
      <c r="HW194" s="574" t="s">
        <v>1188</v>
      </c>
      <c r="HX194" s="574" t="s">
        <v>1188</v>
      </c>
      <c r="HY194" s="574" t="s">
        <v>1188</v>
      </c>
      <c r="HZ194" s="574" t="s">
        <v>1188</v>
      </c>
      <c r="IA194" s="574" t="s">
        <v>1188</v>
      </c>
      <c r="IB194" s="574" t="s">
        <v>1188</v>
      </c>
      <c r="IC194" s="574" t="s">
        <v>1188</v>
      </c>
      <c r="ID194" s="681" t="s">
        <v>1188</v>
      </c>
      <c r="IE194" s="369" t="s">
        <v>1188</v>
      </c>
      <c r="IF194" s="574" t="s">
        <v>1188</v>
      </c>
      <c r="IG194" s="472" t="str">
        <f t="shared" si="272"/>
        <v>-</v>
      </c>
      <c r="IH194" s="609" t="s">
        <v>1188</v>
      </c>
      <c r="II194" s="694" t="s">
        <v>1188</v>
      </c>
      <c r="IJ194" s="695" t="s">
        <v>1188</v>
      </c>
      <c r="IK194" s="696" t="s">
        <v>1188</v>
      </c>
      <c r="IL194" s="696" t="s">
        <v>1188</v>
      </c>
      <c r="IM194" s="697" t="s">
        <v>1188</v>
      </c>
      <c r="IN194" s="599">
        <v>3</v>
      </c>
      <c r="IO194" s="600">
        <v>2</v>
      </c>
      <c r="IP194" s="601">
        <v>2</v>
      </c>
      <c r="IQ194" s="600">
        <v>33</v>
      </c>
      <c r="IR194" s="587">
        <v>49</v>
      </c>
      <c r="IS194" s="601">
        <v>82</v>
      </c>
      <c r="IT194" s="599" t="s">
        <v>1188</v>
      </c>
      <c r="IU194" s="600" t="s">
        <v>1188</v>
      </c>
      <c r="IV194" s="587" t="s">
        <v>1188</v>
      </c>
      <c r="IW194" s="601" t="s">
        <v>1188</v>
      </c>
      <c r="IX194" s="602" t="s">
        <v>1188</v>
      </c>
      <c r="IY194" s="681">
        <v>0</v>
      </c>
      <c r="IZ194" s="793" t="s">
        <v>1188</v>
      </c>
      <c r="JA194" s="681">
        <v>2</v>
      </c>
      <c r="JB194" s="603" t="s">
        <v>9396</v>
      </c>
      <c r="JC194" s="681">
        <v>0</v>
      </c>
      <c r="JD194" s="430" t="s">
        <v>1188</v>
      </c>
      <c r="JE194" s="686" t="s">
        <v>1188</v>
      </c>
      <c r="JF194" s="686" t="s">
        <v>1188</v>
      </c>
      <c r="JG194" s="592" t="s">
        <v>1188</v>
      </c>
      <c r="JH194" s="369">
        <v>0</v>
      </c>
      <c r="JI194" s="430" t="s">
        <v>1188</v>
      </c>
      <c r="JJ194" s="686" t="s">
        <v>1188</v>
      </c>
      <c r="JK194" s="686" t="s">
        <v>1188</v>
      </c>
      <c r="JL194" s="592" t="s">
        <v>1188</v>
      </c>
      <c r="JM194" s="369">
        <v>0</v>
      </c>
      <c r="JN194" s="430" t="s">
        <v>1188</v>
      </c>
      <c r="JO194" s="430" t="s">
        <v>1188</v>
      </c>
      <c r="JP194" s="686" t="s">
        <v>1188</v>
      </c>
      <c r="JQ194" s="686" t="s">
        <v>1188</v>
      </c>
      <c r="JR194" s="592" t="s">
        <v>1188</v>
      </c>
      <c r="JS194" s="369">
        <v>0</v>
      </c>
      <c r="JT194" s="430" t="s">
        <v>1188</v>
      </c>
      <c r="JU194" s="686" t="s">
        <v>1188</v>
      </c>
      <c r="JV194" s="686" t="s">
        <v>1188</v>
      </c>
      <c r="JW194" s="592" t="s">
        <v>1188</v>
      </c>
      <c r="JX194" s="606">
        <v>0</v>
      </c>
      <c r="JY194" s="607" t="s">
        <v>1188</v>
      </c>
      <c r="JZ194" s="606"/>
      <c r="KA194" s="606">
        <f t="shared" si="273"/>
        <v>1</v>
      </c>
      <c r="KB194" s="606"/>
      <c r="KC194" s="606">
        <v>1</v>
      </c>
      <c r="KD194" s="606"/>
      <c r="KE194" s="606"/>
      <c r="KF194" s="606">
        <f t="shared" si="274"/>
        <v>0</v>
      </c>
      <c r="KG194" s="606"/>
      <c r="KH194" s="606"/>
      <c r="KI194" s="606"/>
      <c r="KJ194" s="606"/>
      <c r="KK194" s="606">
        <v>0</v>
      </c>
      <c r="KL194" s="606">
        <v>0</v>
      </c>
      <c r="KM194" s="608">
        <f t="shared" si="345"/>
        <v>0.39070497751235961</v>
      </c>
      <c r="KN194" s="609">
        <v>-0.5464751124382019</v>
      </c>
      <c r="KO194" s="609">
        <v>32.692306518554688</v>
      </c>
      <c r="KP194" s="610">
        <v>4</v>
      </c>
      <c r="KQ194" s="608">
        <f t="shared" si="346"/>
        <v>0.4482249915599823</v>
      </c>
      <c r="KR194" s="609">
        <v>-0.2588750422000885</v>
      </c>
      <c r="KS194" s="609">
        <v>47.115383148193359</v>
      </c>
      <c r="KT194" s="610">
        <v>5</v>
      </c>
      <c r="KU194" s="610">
        <v>46</v>
      </c>
      <c r="KV194" s="606" t="s">
        <v>5586</v>
      </c>
      <c r="KW194" s="606" t="s">
        <v>9369</v>
      </c>
      <c r="KX194" s="700" t="str">
        <f t="shared" ca="1" si="275"/>
        <v>C</v>
      </c>
      <c r="KY194" s="701">
        <f t="shared" ca="1" si="276"/>
        <v>0.30039713602654178</v>
      </c>
      <c r="KZ194" s="702">
        <f t="shared" ca="1" si="377"/>
        <v>0.2742</v>
      </c>
      <c r="LA194" s="703">
        <f t="shared" ca="1" si="378"/>
        <v>0.33389523809523808</v>
      </c>
      <c r="LB194" s="703">
        <f t="shared" ca="1" si="379"/>
        <v>0.45239166666666669</v>
      </c>
      <c r="LC194" s="704">
        <f t="shared" ca="1" si="380"/>
        <v>0.14110163934426229</v>
      </c>
      <c r="LD194" s="696" cm="1">
        <f t="array" aca="1" ref="LD194" ca="1">INDIRECT(LD$203&amp;ROW())*LD$205</f>
        <v>0</v>
      </c>
      <c r="LE194" s="696" cm="1">
        <f t="array" aca="1" ref="LE194" ca="1">INDIRECT(LE$203&amp;ROW())*LE$205</f>
        <v>0</v>
      </c>
      <c r="LF194" s="696" cm="1">
        <f t="array" aca="1" ref="LF194" ca="1">INDIRECT(LF$203&amp;ROW())*LF$205</f>
        <v>0</v>
      </c>
      <c r="LG194" s="696" cm="1">
        <f t="array" aca="1" ref="LG194" ca="1">INDIRECT(LG$203&amp;ROW())*LG$205</f>
        <v>3</v>
      </c>
      <c r="LH194" s="696" cm="1">
        <f t="array" aca="1" ref="LH194" ca="1">INDIRECT(LH$203&amp;ROW())*LH$205</f>
        <v>3</v>
      </c>
      <c r="LI194" s="696" cm="1">
        <f t="array" aca="1" ref="LI194" ca="1">INDIRECT(LI$203&amp;ROW())*LI$205</f>
        <v>3</v>
      </c>
      <c r="LJ194" s="696" cm="1">
        <f t="array" aca="1" ref="LJ194" ca="1">INDIRECT(LJ$203&amp;ROW())*LJ$205</f>
        <v>3</v>
      </c>
      <c r="LK194" s="696" cm="1">
        <f t="array" aca="1" ref="LK194" ca="1">INDIRECT(LK$203&amp;ROW())*LK$205</f>
        <v>3</v>
      </c>
      <c r="LL194" s="696" cm="1">
        <f t="array" aca="1" ref="LL194" ca="1">INDIRECT(LL$203&amp;ROW())*LL$205</f>
        <v>3</v>
      </c>
      <c r="LM194" s="696" cm="1">
        <f t="array" aca="1" ref="LM194" ca="1">INDIRECT(LM$203&amp;ROW())*LM$205</f>
        <v>0</v>
      </c>
      <c r="LN194" s="696" cm="1">
        <f t="array" aca="1" ref="LN194" ca="1">INDIRECT(LN$203&amp;ROW())*LN$205</f>
        <v>3</v>
      </c>
      <c r="LO194" s="696" cm="1">
        <f t="array" aca="1" ref="LO194" ca="1">INDIRECT(LO$203&amp;ROW())*LO$205</f>
        <v>0</v>
      </c>
      <c r="LP194" s="696" cm="1">
        <f t="array" aca="1" ref="LP194" ca="1">INDIRECT(LP$203&amp;ROW())*LP$205</f>
        <v>0</v>
      </c>
      <c r="LQ194" s="696" cm="1">
        <f t="array" aca="1" ref="LQ194" ca="1">IF(INDIRECT(LQ$203&amp;ROW())="-",0,INDIRECT(LQ$203&amp;ROW())*LQ$205)</f>
        <v>2.3069999999999999</v>
      </c>
      <c r="LR194" s="696" cm="1">
        <f t="array" aca="1" ref="LR194" ca="1">INDIRECT(LR$203&amp;ROW())*LR$205</f>
        <v>0</v>
      </c>
      <c r="LS194" s="696" cm="1">
        <f t="array" aca="1" ref="LS194" ca="1">IF(INDIRECT(LS$203&amp;ROW())="-",0,INDIRECT(LS$203&amp;ROW())*LS$205)</f>
        <v>2.0118</v>
      </c>
      <c r="LT194" s="696" cm="1">
        <f t="array" aca="1" ref="LT194" ca="1">INDIRECT(LT$203&amp;ROW())*LT$205</f>
        <v>0</v>
      </c>
      <c r="LU194" s="696" cm="1">
        <f t="array" aca="1" ref="LU194" ca="1">INDIRECT(LU$203&amp;ROW())*LU$205</f>
        <v>2</v>
      </c>
      <c r="LV194" s="696" cm="1">
        <f t="array" aca="1" ref="LV194" ca="1">INDIRECT(LV$203&amp;ROW())*LV$205</f>
        <v>1</v>
      </c>
      <c r="LW194" s="696" cm="1">
        <f t="array" aca="1" ref="LW194" ca="1">INDIRECT(LW$203&amp;ROW())*LW$205</f>
        <v>0</v>
      </c>
      <c r="LX194" s="696" cm="1">
        <f t="array" aca="1" ref="LX194" ca="1">INDIRECT(LX$203&amp;ROW())*LX$205</f>
        <v>2</v>
      </c>
      <c r="LY194" s="696" cm="1">
        <f t="array" aca="1" ref="LY194" ca="1">IF(INDIRECT(LY$203&amp;ROW())="-",0,INDIRECT(LY$203&amp;ROW())*LY$205)</f>
        <v>2.3574000000000002</v>
      </c>
      <c r="LZ194" s="696" cm="1">
        <f t="array" aca="1" ref="LZ194" ca="1">INDIRECT(LZ$203&amp;ROW())*LZ$205</f>
        <v>0</v>
      </c>
      <c r="MA194" s="696" cm="1">
        <f t="array" aca="1" ref="MA194" ca="1">INDIRECT(MA$203&amp;ROW())*MA$205</f>
        <v>4</v>
      </c>
      <c r="MB194" s="696" cm="1">
        <f t="array" aca="1" ref="MB194" ca="1">INDIRECT(MB$203&amp;ROW())*MB$205</f>
        <v>4</v>
      </c>
      <c r="MC194" s="696" cm="1">
        <f t="array" aca="1" ref="MC194" ca="1">IF($MB194=0,0,INDIRECT(MC$203&amp;ROW())*MC$205)</f>
        <v>0.5</v>
      </c>
      <c r="MD194" s="696" cm="1">
        <f t="array" aca="1" ref="MD194" ca="1">IF($MB194=0,0,INDIRECT(MD$203&amp;ROW())*MD$205)</f>
        <v>0</v>
      </c>
      <c r="ME194" s="696" cm="1">
        <f t="array" aca="1" ref="ME194" ca="1">IF($MB194=0,0,INDIRECT(ME$203&amp;ROW())*ME$205)</f>
        <v>0</v>
      </c>
      <c r="MF194" s="696" cm="1">
        <f t="array" aca="1" ref="MF194" ca="1">IF($MB194=0,0,INDIRECT(MF$203&amp;ROW())*MF$205)</f>
        <v>0</v>
      </c>
      <c r="MG194" s="696" cm="1">
        <f t="array" aca="1" ref="MG194" ca="1">INDIRECT(MG$203&amp;ROW())*MG$205</f>
        <v>0</v>
      </c>
      <c r="MH194" s="696" cm="1">
        <f t="array" aca="1" ref="MH194" ca="1">IF($MG194=0,0,INDIRECT(MH$203&amp;ROW())*MH$205)</f>
        <v>0</v>
      </c>
      <c r="MI194" s="696" cm="1">
        <f t="array" aca="1" ref="MI194" ca="1">IF($MG194=0,0,INDIRECT(MI$203&amp;ROW())*MI$205)</f>
        <v>0</v>
      </c>
      <c r="MJ194" s="696" cm="1">
        <f t="array" aca="1" ref="MJ194" ca="1">INDIRECT(MJ$203&amp;ROW())*MJ$205</f>
        <v>0</v>
      </c>
      <c r="MK194" s="696" cm="1">
        <f t="array" aca="1" ref="MK194" ca="1">INDIRECT(MK$203&amp;ROW())*MK$205</f>
        <v>0</v>
      </c>
      <c r="ML194" s="696" cm="1">
        <f t="array" aca="1" ref="ML194" ca="1">INDIRECT(ML$203&amp;ROW())*ML$205</f>
        <v>0</v>
      </c>
      <c r="MM194" s="696" cm="1">
        <f t="array" aca="1" ref="MM194" ca="1">INDIRECT(MM$203&amp;ROW())*MM$205</f>
        <v>0</v>
      </c>
      <c r="MN194" s="696" cm="1">
        <f t="array" aca="1" ref="MN194" ca="1">INDIRECT(MN$203&amp;ROW())*MN$205</f>
        <v>0</v>
      </c>
      <c r="MO194" s="696" cm="1">
        <f t="array" aca="1" ref="MO194" ca="1">INDIRECT(MO$203&amp;ROW())*MO$205</f>
        <v>2</v>
      </c>
      <c r="MP194" s="696" cm="1">
        <f t="array" aca="1" ref="MP194" ca="1">INDIRECT(MP$203&amp;ROW())*MP$205</f>
        <v>0</v>
      </c>
      <c r="MQ194" s="696" cm="1">
        <f t="array" aca="1" ref="MQ194" ca="1">INDIRECT(MQ$203&amp;ROW())*MQ$205</f>
        <v>0</v>
      </c>
      <c r="MR194" s="696" cm="1">
        <f t="array" aca="1" ref="MR194" ca="1">INDIRECT(MR$203&amp;ROW())*MR$205</f>
        <v>0</v>
      </c>
      <c r="MS194" s="696" cm="1">
        <f t="array" aca="1" ref="MS194" ca="1">INDIRECT(MS$203&amp;ROW())*MS$205</f>
        <v>0</v>
      </c>
      <c r="MT194" s="696" cm="1">
        <f t="array" aca="1" ref="MT194" ca="1">INDIRECT(MT$203&amp;ROW())*MT$205</f>
        <v>1</v>
      </c>
      <c r="MU194" s="696" cm="1">
        <f t="array" aca="1" ref="MU194" ca="1">INDIRECT(MU$203&amp;ROW())*MU$205</f>
        <v>2</v>
      </c>
      <c r="MV194" s="696" cm="1">
        <f t="array" aca="1" ref="MV194" ca="1">IF(INDIRECT(MV$203&amp;ROW())="-",0,INDIRECT(MV$203&amp;ROW())*MV$205)</f>
        <v>3.6071999999999997</v>
      </c>
      <c r="MW194" s="696" cm="1">
        <f t="array" aca="1" ref="MW194" ca="1">INDIRECT(MW$203&amp;ROW())*MW$205</f>
        <v>0</v>
      </c>
      <c r="MX194" s="696" cm="1">
        <f t="array" aca="1" ref="MX194" ca="1">INDIRECT(MX$203&amp;ROW())*MX$205</f>
        <v>0</v>
      </c>
      <c r="MY194" s="696" cm="1">
        <f t="array" aca="1" ref="MY194" ca="1">INDIRECT(MY$203&amp;ROW())*MY$205</f>
        <v>0</v>
      </c>
      <c r="NA194" s="701">
        <f t="shared" si="277"/>
        <v>0.52157317073170728</v>
      </c>
      <c r="NB194" s="617">
        <f t="shared" si="278"/>
        <v>0.38109285714285718</v>
      </c>
      <c r="NC194" s="695">
        <f t="shared" si="279"/>
        <v>0.33791538461538462</v>
      </c>
      <c r="ND194" s="697">
        <f t="shared" si="280"/>
        <v>0.20745185185185186</v>
      </c>
      <c r="NE194" s="694">
        <f t="shared" si="281"/>
        <v>0.3620083160854502</v>
      </c>
      <c r="NF194" s="682" t="str">
        <f t="shared" si="282"/>
        <v>C</v>
      </c>
      <c r="NH194" s="606" t="s">
        <v>9369</v>
      </c>
      <c r="NI194" s="563" t="str">
        <f t="shared" si="381"/>
        <v>C</v>
      </c>
      <c r="NJ194" s="563" t="str">
        <f t="shared" si="283"/>
        <v>C</v>
      </c>
      <c r="NK194" s="563" t="str">
        <f t="shared" ca="1" si="284"/>
        <v>C</v>
      </c>
      <c r="NL194" s="563" t="str">
        <f t="shared" ca="1" si="285"/>
        <v>C</v>
      </c>
      <c r="NM194" s="563" t="str">
        <f t="shared" ca="1" si="286"/>
        <v>C</v>
      </c>
      <c r="NN194" s="563" t="str">
        <f t="shared" ca="1" si="306"/>
        <v>C</v>
      </c>
      <c r="NO194" s="563" t="str">
        <f t="shared" ca="1" si="307"/>
        <v>C</v>
      </c>
      <c r="NP194" s="606" t="str">
        <f t="shared" si="287"/>
        <v>-</v>
      </c>
      <c r="NQ194" s="682" t="str">
        <f t="shared" si="288"/>
        <v>-</v>
      </c>
      <c r="NR194" s="682" t="e">
        <f>IF(OR(AND(NI194="A",OR(NJ194="C",NJ194="D")),AND(NI194="A",OR(#REF!="C",#REF!="D")),AND(NI194="B",OR(NJ194="D",#REF!="D")),AND(OR(NI194="C",NI194="D"),OR(NJ194="A",NJ194="B")),AND(OR(NI194="C",NI194="D"),OR(#REF!="A",#REF!="B")),AND(OR(NJ194="A",#REF!="A",NJ194="B",#REF!="B"),OR(NP194="-",NQ194="-")),AND(OR(NJ194="C",#REF!="C",NJ194="D",#REF!="D"),NP194="Yes")),"Yes","-")</f>
        <v>#REF!</v>
      </c>
      <c r="NS194" s="607"/>
      <c r="NT194" s="619">
        <f t="shared" si="289"/>
        <v>0.44030000000000002</v>
      </c>
      <c r="NU194" s="619">
        <f t="shared" si="290"/>
        <v>0.3620083160854502</v>
      </c>
      <c r="NV194" s="619">
        <f t="shared" ca="1" si="291"/>
        <v>0.30039713602654178</v>
      </c>
      <c r="NW194" s="619">
        <f t="shared" ca="1" si="308"/>
        <v>0.34689205266700063</v>
      </c>
      <c r="NX194" s="619">
        <f t="shared" ca="1" si="309"/>
        <v>0.38364484664689802</v>
      </c>
      <c r="NY194" s="620">
        <f t="shared" ca="1" si="310"/>
        <v>0.3448751124834738</v>
      </c>
      <c r="NZ194" s="620">
        <f t="shared" ca="1" si="311"/>
        <v>0.36961524062031015</v>
      </c>
      <c r="OA194" s="705" t="s">
        <v>1188</v>
      </c>
      <c r="OB194" s="706" t="s">
        <v>1188</v>
      </c>
      <c r="OC194" s="494"/>
      <c r="OE194" s="606" t="s">
        <v>9369</v>
      </c>
      <c r="OF194" s="700" t="str">
        <f t="shared" ca="1" si="292"/>
        <v>C</v>
      </c>
      <c r="OG194" s="701">
        <f t="shared" ca="1" si="312"/>
        <v>0.34689205266700063</v>
      </c>
      <c r="OH194" s="705">
        <f t="shared" ca="1" si="368"/>
        <v>0.44085811930585683</v>
      </c>
      <c r="OI194" s="696">
        <f t="shared" ca="1" si="369"/>
        <v>0.37699412998745302</v>
      </c>
      <c r="OJ194" s="696">
        <f t="shared" ca="1" si="295"/>
        <v>0.35423123840820542</v>
      </c>
      <c r="OK194" s="697">
        <f t="shared" ca="1" si="296"/>
        <v>0.21548472296648744</v>
      </c>
      <c r="OL194" s="696" cm="1">
        <f t="array" aca="1" ref="OL194" ca="1">INDIRECT(OL$203&amp;ROW())*OL$205</f>
        <v>0</v>
      </c>
      <c r="OM194" s="696" cm="1">
        <f t="array" aca="1" ref="OM194" ca="1">INDIRECT(OM$203&amp;ROW())*OM$205</f>
        <v>0</v>
      </c>
      <c r="ON194" s="696" cm="1">
        <f t="array" aca="1" ref="ON194" ca="1">INDIRECT(ON$203&amp;ROW())*ON$205</f>
        <v>0</v>
      </c>
      <c r="OO194" s="696" cm="1">
        <f t="array" aca="1" ref="OO194" ca="1">INDIRECT(OO$203&amp;ROW())*OO$205</f>
        <v>1.0790999999999999</v>
      </c>
      <c r="OP194" s="696" cm="1">
        <f t="array" aca="1" ref="OP194" ca="1">INDIRECT(OP$203&amp;ROW())*OP$205</f>
        <v>1.5831</v>
      </c>
      <c r="OQ194" s="696" cm="1">
        <f t="array" aca="1" ref="OQ194" ca="1">INDIRECT(OQ$203&amp;ROW())*OQ$205</f>
        <v>1.5849</v>
      </c>
      <c r="OR194" s="696" cm="1">
        <f t="array" aca="1" ref="OR194" ca="1">INDIRECT(OR$203&amp;ROW())*OR$205</f>
        <v>1.4141999999999999</v>
      </c>
      <c r="OS194" s="696" cm="1">
        <f t="array" aca="1" ref="OS194" ca="1">INDIRECT(OS$203&amp;ROW())*OS$205</f>
        <v>1.5387</v>
      </c>
      <c r="OT194" s="696" cm="1">
        <f t="array" aca="1" ref="OT194" ca="1">INDIRECT(OT$203&amp;ROW())*OT$205</f>
        <v>1.4727000000000001</v>
      </c>
      <c r="OU194" s="696" cm="1">
        <f t="array" aca="1" ref="OU194" ca="1">INDIRECT(OU$203&amp;ROW())*OU$205</f>
        <v>0</v>
      </c>
      <c r="OV194" s="696" cm="1">
        <f t="array" aca="1" ref="OV194" ca="1">INDIRECT(OV$203&amp;ROW())*OV$205</f>
        <v>1.2161999999999999</v>
      </c>
      <c r="OW194" s="696" cm="1">
        <f t="array" aca="1" ref="OW194" ca="1">INDIRECT(OW$203&amp;ROW())*OW$205</f>
        <v>0</v>
      </c>
      <c r="OX194" s="696" cm="1">
        <f t="array" aca="1" ref="OX194" ca="1">INDIRECT(OX$203&amp;ROW())*OX$205</f>
        <v>0</v>
      </c>
      <c r="OY194" s="696" cm="1">
        <f t="array" aca="1" ref="OY194" ca="1">IF(INDIRECT(OY$203&amp;ROW())="-",0,INDIRECT(OY$203&amp;ROW())*OY$205)</f>
        <v>0.27287965000000003</v>
      </c>
      <c r="OZ194" s="696" cm="1">
        <f t="array" aca="1" ref="OZ194" ca="1">INDIRECT(OZ$203&amp;ROW())*OZ$205</f>
        <v>0</v>
      </c>
      <c r="PA194" s="696" cm="1">
        <f t="array" aca="1" ref="PA194" ca="1">IF(INDIRECT(PA$203&amp;ROW())="-",0,INDIRECT(PA$203&amp;ROW())*PA$205)</f>
        <v>0.29620401999999996</v>
      </c>
      <c r="PB194" s="705" cm="1">
        <f t="array" aca="1" ref="PB194" ca="1">INDIRECT(PB$203&amp;ROW())*PB$205</f>
        <v>0</v>
      </c>
      <c r="PC194" s="696" cm="1">
        <f t="array" aca="1" ref="PC194" ca="1">INDIRECT(PC$203&amp;ROW())*PC$205</f>
        <v>1.3946000000000001</v>
      </c>
      <c r="PD194" s="696" cm="1">
        <f t="array" aca="1" ref="PD194" ca="1">INDIRECT(PD$203&amp;ROW())*PD$205</f>
        <v>0.73419999999999996</v>
      </c>
      <c r="PE194" s="696" cm="1">
        <f t="array" aca="1" ref="PE194" ca="1">INDIRECT(PE$203&amp;ROW())*PE$205</f>
        <v>0</v>
      </c>
      <c r="PF194" s="696" cm="1">
        <f t="array" aca="1" ref="PF194" ca="1">INDIRECT(PF$203&amp;ROW())*PF$205</f>
        <v>1.3308</v>
      </c>
      <c r="PG194" s="696" cm="1">
        <f t="array" aca="1" ref="PG194" ca="1">IF(INDIRECT(PG$203&amp;ROW())="-",0,INDIRECT(PG$203&amp;ROW())*PG$205)</f>
        <v>0.34378750000000002</v>
      </c>
      <c r="PH194" s="696" cm="1">
        <f t="array" aca="1" ref="PH194" ca="1">INDIRECT(PH$203&amp;ROW())*PH$205</f>
        <v>0</v>
      </c>
      <c r="PI194" s="696" cm="1">
        <f t="array" aca="1" ref="PI194" ca="1">INDIRECT(PI$203&amp;ROW())*PI$205</f>
        <v>1.2145999999999999</v>
      </c>
      <c r="PJ194" s="696" cm="1">
        <f t="array" aca="1" ref="PJ194" ca="1">INDIRECT(PJ$203&amp;ROW())*PJ$205</f>
        <v>0.75980000000000003</v>
      </c>
      <c r="PK194" s="696" cm="1">
        <f t="array" aca="1" ref="PK194" ca="1">IF($PJ194=0,0,INDIRECT(PK$203&amp;ROW())*PK$205)</f>
        <v>0.52759999999999996</v>
      </c>
      <c r="PL194" s="696" cm="1">
        <f t="array" aca="1" ref="PL194" ca="1">IF($MPE194=0,0,INDIRECT(PL$203&amp;ROW())*PL$205)</f>
        <v>0</v>
      </c>
      <c r="PM194" s="696" cm="1">
        <f t="array" aca="1" ref="PM194" ca="1">IF($MPE194=0,0,INDIRECT(PM$203&amp;ROW())*PM$205)</f>
        <v>0</v>
      </c>
      <c r="PN194" s="696" cm="1">
        <f t="array" aca="1" ref="PN194" ca="1">IF($PJ194=0,0,INDIRECT(PN$203&amp;ROW())*PN$205)</f>
        <v>0</v>
      </c>
      <c r="PO194" s="696" cm="1">
        <f t="array" aca="1" ref="PO194" ca="1">INDIRECT(PO$203&amp;ROW())*PO$205</f>
        <v>0</v>
      </c>
      <c r="PP194" s="696" cm="1">
        <f t="array" aca="1" ref="PP194" ca="1">IF($PO194=0,0,INDIRECT(PP$203&amp;ROW())*PP$205)</f>
        <v>0</v>
      </c>
      <c r="PQ194" s="696" cm="1">
        <f t="array" aca="1" ref="PQ194" ca="1">IF($PO194=0,0,INDIRECT(PQ$203&amp;ROW())*PQ$205)</f>
        <v>0</v>
      </c>
      <c r="PR194" s="696" cm="1">
        <f t="array" aca="1" ref="PR194" ca="1">INDIRECT(PR$203&amp;ROW())*PR$205</f>
        <v>0</v>
      </c>
      <c r="PS194" s="696" cm="1">
        <f t="array" aca="1" ref="PS194" ca="1">INDIRECT(PS$203&amp;ROW())*PS$205</f>
        <v>0</v>
      </c>
      <c r="PT194" s="696" cm="1">
        <f t="array" aca="1" ref="PT194" ca="1">INDIRECT(PT$203&amp;ROW())*PT$205</f>
        <v>0</v>
      </c>
      <c r="PU194" s="696" cm="1">
        <f t="array" aca="1" ref="PU194" ca="1">INDIRECT(PU$203&amp;ROW())*PU$205</f>
        <v>0</v>
      </c>
      <c r="PV194" s="696" cm="1">
        <f t="array" aca="1" ref="PV194" ca="1">INDIRECT(PV$203&amp;ROW())*PV$205</f>
        <v>0</v>
      </c>
      <c r="PW194" s="696" cm="1">
        <f t="array" aca="1" ref="PW194" ca="1">INDIRECT(PW$203&amp;ROW())*PW$205</f>
        <v>1.0658000000000001</v>
      </c>
      <c r="PX194" s="696" cm="1">
        <f t="array" aca="1" ref="PX194" ca="1">INDIRECT(PX$203&amp;ROW())*PX$205</f>
        <v>0</v>
      </c>
      <c r="PY194" s="696" cm="1">
        <f t="array" aca="1" ref="PY194" ca="1">INDIRECT(PY$203&amp;ROW())*PY$205</f>
        <v>0</v>
      </c>
      <c r="PZ194" s="696" cm="1">
        <f t="array" aca="1" ref="PZ194" ca="1">INDIRECT(PZ$203&amp;ROW())*PZ$205</f>
        <v>0</v>
      </c>
      <c r="QA194" s="696" cm="1">
        <f t="array" aca="1" ref="QA194" ca="1">INDIRECT(QA$203&amp;ROW())*QA$205</f>
        <v>0</v>
      </c>
      <c r="QB194" s="696" cm="1">
        <f t="array" aca="1" ref="QB194" ca="1">INDIRECT(QB$203&amp;ROW())*QB$205</f>
        <v>0.79830000000000001</v>
      </c>
      <c r="QC194" s="696" cm="1">
        <f t="array" aca="1" ref="QC194" ca="1">INDIRECT(QC$203&amp;ROW())*QC$205</f>
        <v>1.4259999999999999</v>
      </c>
      <c r="QD194" s="696" cm="1">
        <f t="array" aca="1" ref="QD194" ca="1">IF(INDIRECT(QD$203&amp;ROW())="-",0,INDIRECT(QD$203&amp;ROW())*QD$205)</f>
        <v>0.36919691999999998</v>
      </c>
      <c r="QE194" s="696" cm="1">
        <f t="array" aca="1" ref="QE194" ca="1">INDIRECT(QE$203&amp;ROW())*QE$205</f>
        <v>0</v>
      </c>
      <c r="QF194" s="696" cm="1">
        <f t="array" aca="1" ref="QF194" ca="1">INDIRECT(QF$203&amp;ROW())*QF$205</f>
        <v>0</v>
      </c>
      <c r="QG194" s="696" cm="1">
        <f t="array" aca="1" ref="QG194" ca="1">INDIRECT(QG$203&amp;ROW())*QG$205</f>
        <v>0</v>
      </c>
      <c r="QI194" s="606" t="s">
        <v>9369</v>
      </c>
      <c r="QJ194" s="700" t="str">
        <f t="shared" ca="1" si="297"/>
        <v>C</v>
      </c>
      <c r="QK194" s="701">
        <f t="shared" ca="1" si="313"/>
        <v>0.38364484664689802</v>
      </c>
      <c r="QL194" s="705">
        <f t="shared" ca="1" si="370"/>
        <v>0.70050479602808102</v>
      </c>
      <c r="QM194" s="696">
        <f t="shared" ca="1" si="371"/>
        <v>0.41958085475628598</v>
      </c>
      <c r="QN194" s="696">
        <f t="shared" ca="1" si="300"/>
        <v>0.23312017360415563</v>
      </c>
      <c r="QO194" s="697">
        <f t="shared" ca="1" si="301"/>
        <v>0.18137356219906942</v>
      </c>
      <c r="QP194" s="696" cm="1">
        <f t="array" aca="1" ref="QP194" ca="1">INDIRECT(QP$203&amp;ROW())*QP$205</f>
        <v>0</v>
      </c>
      <c r="QQ194" s="696" cm="1">
        <f t="array" aca="1" ref="QQ194" ca="1">INDIRECT(QQ$203&amp;ROW())*QQ$205</f>
        <v>0</v>
      </c>
      <c r="QR194" s="696" cm="1">
        <f t="array" aca="1" ref="QR194" ca="1">INDIRECT(QR$203&amp;ROW())*QR$205</f>
        <v>0</v>
      </c>
      <c r="QS194" s="696" cm="1">
        <f t="array" aca="1" ref="QS194" ca="1">INDIRECT(QS$203&amp;ROW())*QS$205</f>
        <v>0.22471360933801068</v>
      </c>
      <c r="QT194" s="696" cm="1">
        <f t="array" aca="1" ref="QT194" ca="1">INDIRECT(QT$203&amp;ROW())*QT$205</f>
        <v>0.26232814414996541</v>
      </c>
      <c r="QU194" s="696" cm="1">
        <f t="array" aca="1" ref="QU194" ca="1">INDIRECT(QU$203&amp;ROW())*QU$205</f>
        <v>0.53329206883563263</v>
      </c>
      <c r="QV194" s="696" cm="1">
        <f t="array" aca="1" ref="QV194" ca="1">INDIRECT(QV$203&amp;ROW())*QV$205</f>
        <v>0.24117831443907087</v>
      </c>
      <c r="QW194" s="696" cm="1">
        <f t="array" aca="1" ref="QW194" ca="1">INDIRECT(QW$203&amp;ROW())*QW$205</f>
        <v>0.53099416374332975</v>
      </c>
      <c r="QX194" s="696" cm="1">
        <f t="array" aca="1" ref="QX194" ca="1">INDIRECT(QX$203&amp;ROW())*QX$205</f>
        <v>0.60640894423913805</v>
      </c>
      <c r="QY194" s="696" cm="1">
        <f t="array" aca="1" ref="QY194" ca="1">INDIRECT(QY$203&amp;ROW())*QY$205</f>
        <v>0</v>
      </c>
      <c r="QZ194" s="696" cm="1">
        <f t="array" aca="1" ref="QZ194" ca="1">INDIRECT(QZ$203&amp;ROW())*QZ$205</f>
        <v>0.27613248380770827</v>
      </c>
      <c r="RA194" s="696" cm="1">
        <f t="array" aca="1" ref="RA194" ca="1">INDIRECT(RA$203&amp;ROW())*RA$205</f>
        <v>0</v>
      </c>
      <c r="RB194" s="696" cm="1">
        <f t="array" aca="1" ref="RB194" ca="1">INDIRECT(RB$203&amp;ROW())*RB$205</f>
        <v>0</v>
      </c>
      <c r="RC194" s="696" cm="1">
        <f t="array" aca="1" ref="RC194" ca="1">IF(INDIRECT(RC$203&amp;ROW())="-",0,INDIRECT(RC$203&amp;ROW())*RC$205)</f>
        <v>3.2262862536315239E-2</v>
      </c>
      <c r="RD194" s="696" cm="1">
        <f t="array" aca="1" ref="RD194" ca="1">INDIRECT(RD$203&amp;ROW())*RD$205</f>
        <v>0</v>
      </c>
      <c r="RE194" s="696" cm="1">
        <f t="array" aca="1" ref="RE194" ca="1">IF(INDIRECT(RE$203&amp;ROW())="-",0,INDIRECT(RE$203&amp;ROW())*RE$205)</f>
        <v>2.1220815022118759E-2</v>
      </c>
      <c r="RF194" s="705" cm="1">
        <f t="array" aca="1" ref="RF194" ca="1">INDIRECT(RF$203&amp;ROW())*RF$205</f>
        <v>0</v>
      </c>
      <c r="RG194" s="696" cm="1">
        <f t="array" aca="1" ref="RG194" ca="1">INDIRECT(RG$203&amp;ROW())*RG$205</f>
        <v>0.27650466908360405</v>
      </c>
      <c r="RH194" s="696" cm="1">
        <f t="array" aca="1" ref="RH194" ca="1">INDIRECT(RH$203&amp;ROW())*RH$205</f>
        <v>2.9193840390272292E-2</v>
      </c>
      <c r="RI194" s="696" cm="1">
        <f t="array" aca="1" ref="RI194" ca="1">INDIRECT(RI$203&amp;ROW())*RI$205</f>
        <v>0</v>
      </c>
      <c r="RJ194" s="696" cm="1">
        <f t="array" aca="1" ref="RJ194" ca="1">INDIRECT(RJ$203&amp;ROW())*RJ$205</f>
        <v>0.12226723336432462</v>
      </c>
      <c r="RK194" s="696" cm="1">
        <f t="array" aca="1" ref="RK194" ca="1">IF(INDIRECT(RK$203&amp;ROW())="-",0,INDIRECT(RK$203&amp;ROW())*RK$205)</f>
        <v>2.373964619627732E-2</v>
      </c>
      <c r="RL194" s="696" cm="1">
        <f t="array" aca="1" ref="RL194" ca="1">INDIRECT(RL$203&amp;ROW())*RL$205</f>
        <v>0</v>
      </c>
      <c r="RM194" s="696" cm="1">
        <f t="array" aca="1" ref="RM194" ca="1">INDIRECT(RM$203&amp;ROW())*RM$205</f>
        <v>2.9987460729532761E-2</v>
      </c>
      <c r="RN194" s="696" cm="1">
        <f t="array" aca="1" ref="RN194" ca="1">INDIRECT(RN$203&amp;ROW())*RN$205</f>
        <v>9.3820613050938681E-2</v>
      </c>
      <c r="RO194" s="696" cm="1">
        <f t="array" aca="1" ref="RO194" ca="1">IF($RN194=0,0,INDIRECT(RO$203&amp;ROW())*RO$205)</f>
        <v>7.0312542939625605E-2</v>
      </c>
      <c r="RP194" s="696" cm="1">
        <f t="array" aca="1" ref="RP194" ca="1">IF($RN194=0,0,INDIRECT(RP$203&amp;ROW())*RP$205)</f>
        <v>0</v>
      </c>
      <c r="RQ194" s="696" cm="1">
        <f t="array" aca="1" ref="RQ194" ca="1">IF($RN194=0,0,INDIRECT(RQ$203&amp;ROW())*RQ$205)</f>
        <v>0</v>
      </c>
      <c r="RR194" s="696" cm="1">
        <f t="array" aca="1" ref="RR194" ca="1">IF($RN194=0,0,INDIRECT(RR$203&amp;ROW())*RR$205)</f>
        <v>0</v>
      </c>
      <c r="RS194" s="696" cm="1">
        <f t="array" aca="1" ref="RS194" ca="1">INDIRECT(RS$203&amp;ROW())*RS$205</f>
        <v>0</v>
      </c>
      <c r="RT194" s="696" cm="1">
        <f t="array" aca="1" ref="RT194" ca="1">IF($RS194=0,0,INDIRECT(RT$203&amp;ROW())*RT$205)</f>
        <v>0</v>
      </c>
      <c r="RU194" s="696" cm="1">
        <f t="array" aca="1" ref="RU194" ca="1">IF($RS194=0,0,INDIRECT(RU$203&amp;ROW())*RU$205)</f>
        <v>0</v>
      </c>
      <c r="RV194" s="696" cm="1">
        <f t="array" aca="1" ref="RV194" ca="1">INDIRECT(RV$203&amp;ROW())*RV$205</f>
        <v>0</v>
      </c>
      <c r="RW194" s="696" cm="1">
        <f t="array" aca="1" ref="RW194" ca="1">INDIRECT(RW$203&amp;ROW())*RW$205</f>
        <v>0</v>
      </c>
      <c r="RX194" s="696" cm="1">
        <f t="array" aca="1" ref="RX194" ca="1">INDIRECT(RX$203&amp;ROW())*RX$205</f>
        <v>0</v>
      </c>
      <c r="RY194" s="696" cm="1">
        <f t="array" aca="1" ref="RY194" ca="1">INDIRECT(RY$203&amp;ROW())*RY$205</f>
        <v>0</v>
      </c>
      <c r="RZ194" s="696" cm="1">
        <f t="array" aca="1" ref="RZ194" ca="1">INDIRECT(RZ$203&amp;ROW())*RZ$205</f>
        <v>0</v>
      </c>
      <c r="SA194" s="696" cm="1">
        <f t="array" aca="1" ref="SA194" ca="1">INDIRECT(SA$203&amp;ROW())*SA$205</f>
        <v>0.20458618579029147</v>
      </c>
      <c r="SB194" s="696" cm="1">
        <f t="array" aca="1" ref="SB194" ca="1">INDIRECT(SB$203&amp;ROW())*SB$205</f>
        <v>0</v>
      </c>
      <c r="SC194" s="696" cm="1">
        <f t="array" aca="1" ref="SC194" ca="1">INDIRECT(SC$203&amp;ROW())*SC$205</f>
        <v>0</v>
      </c>
      <c r="SD194" s="696" cm="1">
        <f t="array" aca="1" ref="SD194" ca="1">INDIRECT(SD$203&amp;ROW())*SD$205</f>
        <v>0</v>
      </c>
      <c r="SE194" s="696" cm="1">
        <f t="array" aca="1" ref="SE194" ca="1">INDIRECT(SE$203&amp;ROW())*SE$205</f>
        <v>0</v>
      </c>
      <c r="SF194" s="696" cm="1">
        <f t="array" aca="1" ref="SF194" ca="1">INDIRECT(SF$203&amp;ROW())*SF$205</f>
        <v>6.6118883241114992E-2</v>
      </c>
      <c r="SG194" s="696" cm="1">
        <f t="array" aca="1" ref="SG194" ca="1">INDIRECT(SG$203&amp;ROW())*SG$205</f>
        <v>7.4767843909269882E-2</v>
      </c>
      <c r="SH194" s="696" cm="1">
        <f t="array" aca="1" ref="SH194" ca="1">IF(INDIRECT(SH$203&amp;ROW())="-",0,INDIRECT(SH$203&amp;ROW())*SH$205)</f>
        <v>4.7302450659016407E-2</v>
      </c>
      <c r="SI194" s="696" cm="1">
        <f t="array" aca="1" ref="SI194" ca="1">INDIRECT(SI$203&amp;ROW())*SI$205</f>
        <v>0</v>
      </c>
      <c r="SJ194" s="696" cm="1">
        <f t="array" aca="1" ref="SJ194" ca="1">INDIRECT(SJ$203&amp;ROW())*SJ$205</f>
        <v>0</v>
      </c>
      <c r="SK194" s="696" cm="1">
        <f t="array" aca="1" ref="SK194" ca="1">INDIRECT(SK$203&amp;ROW())*SK$205</f>
        <v>0</v>
      </c>
      <c r="SN194" s="606" t="s">
        <v>9369</v>
      </c>
      <c r="SO194" s="707" cm="1">
        <f t="array" aca="1" ref="SO194" ca="1">INDIRECT(SO$203&amp;ROW())*SO$205</f>
        <v>0</v>
      </c>
      <c r="SP194" s="707" cm="1">
        <f t="array" aca="1" ref="SP194" ca="1">INDIRECT(SP$203&amp;ROW())*SP$205</f>
        <v>0</v>
      </c>
      <c r="SQ194" s="707" cm="1">
        <f t="array" aca="1" ref="SQ194" ca="1">INDIRECT(SQ$203&amp;ROW())*SQ$205</f>
        <v>0</v>
      </c>
      <c r="SR194" s="707" cm="1">
        <f t="array" aca="1" ref="SR194" ca="1">INDIRECT(SR$203&amp;ROW())*SR$205</f>
        <v>3</v>
      </c>
      <c r="SS194" s="707" cm="1">
        <f t="array" aca="1" ref="SS194" ca="1">INDIRECT(SS$203&amp;ROW())*SS$205</f>
        <v>3</v>
      </c>
      <c r="ST194" s="707" cm="1">
        <f t="array" aca="1" ref="ST194" ca="1">INDIRECT(ST$203&amp;ROW())*ST$205</f>
        <v>3</v>
      </c>
      <c r="SU194" s="707" cm="1">
        <f t="array" aca="1" ref="SU194" ca="1">INDIRECT(SU$203&amp;ROW())*SU$205</f>
        <v>3</v>
      </c>
      <c r="SV194" s="707" cm="1">
        <f t="array" aca="1" ref="SV194" ca="1">INDIRECT(SV$203&amp;ROW())*SV$205</f>
        <v>3</v>
      </c>
      <c r="SW194" s="707" cm="1">
        <f t="array" aca="1" ref="SW194" ca="1">INDIRECT(SW$203&amp;ROW())*SW$205</f>
        <v>3</v>
      </c>
      <c r="SX194" s="707" cm="1">
        <f t="array" aca="1" ref="SX194" ca="1">INDIRECT(SX$203&amp;ROW())*SX$205</f>
        <v>0</v>
      </c>
      <c r="SY194" s="707" cm="1">
        <f t="array" aca="1" ref="SY194" ca="1">INDIRECT(SY$203&amp;ROW())*SY$205</f>
        <v>3</v>
      </c>
      <c r="SZ194" s="707" cm="1">
        <f t="array" aca="1" ref="SZ194" ca="1">INDIRECT(SZ$203&amp;ROW())*SZ$205</f>
        <v>0</v>
      </c>
      <c r="TA194" s="707" cm="1">
        <f t="array" aca="1" ref="TA194" ca="1">INDIRECT(TA$203&amp;ROW())*TA$205</f>
        <v>0</v>
      </c>
      <c r="TB194" s="696" cm="1">
        <f t="array" aca="1" ref="TB194" ca="1">IF(INDIRECT(TB$203&amp;ROW())="-",0,INDIRECT(TB$203&amp;ROW())*TB$205)</f>
        <v>0.38450000000000001</v>
      </c>
      <c r="TC194" s="707" cm="1">
        <f t="array" aca="1" ref="TC194" ca="1">INDIRECT(TC$203&amp;ROW())*TC$205</f>
        <v>0</v>
      </c>
      <c r="TD194" s="696" cm="1">
        <f t="array" aca="1" ref="TD194" ca="1">IF(INDIRECT(TD$203&amp;ROW())="-",0,INDIRECT(TD$203&amp;ROW())*TD$205)</f>
        <v>0.33529999999999999</v>
      </c>
      <c r="TE194" s="732" cm="1">
        <f t="array" aca="1" ref="TE194" ca="1">INDIRECT(TE$203&amp;ROW())*TE$205</f>
        <v>0</v>
      </c>
      <c r="TF194" s="707" cm="1">
        <f t="array" aca="1" ref="TF194" ca="1">INDIRECT(TF$203&amp;ROW())*TF$205</f>
        <v>2</v>
      </c>
      <c r="TG194" s="707" cm="1">
        <f t="array" aca="1" ref="TG194" ca="1">INDIRECT(TG$203&amp;ROW())*TG$205</f>
        <v>1</v>
      </c>
      <c r="TH194" s="707" cm="1">
        <f t="array" aca="1" ref="TH194" ca="1">INDIRECT(TH$203&amp;ROW())*TH$205</f>
        <v>0</v>
      </c>
      <c r="TI194" s="707" cm="1">
        <f t="array" aca="1" ref="TI194" ca="1">INDIRECT(TI$203&amp;ROW())*TI$205</f>
        <v>2</v>
      </c>
      <c r="TJ194" s="696" cm="1">
        <f t="array" aca="1" ref="TJ194" ca="1">IF(INDIRECT(TJ$203&amp;ROW())="-",0,INDIRECT(TJ$203&amp;ROW())*TJ$205)</f>
        <v>0.39290000000000003</v>
      </c>
      <c r="TK194" s="707" cm="1">
        <f t="array" aca="1" ref="TK194" ca="1">INDIRECT(TK$203&amp;ROW())*TK$205</f>
        <v>0</v>
      </c>
      <c r="TL194" s="707" cm="1">
        <f t="array" aca="1" ref="TL194" ca="1">INDIRECT(TL$203&amp;ROW())*TL$205</f>
        <v>2</v>
      </c>
      <c r="TM194" s="707" cm="1">
        <f t="array" aca="1" ref="TM194" ca="1">INDIRECT(TM$203&amp;ROW())*TM$205</f>
        <v>1</v>
      </c>
      <c r="TN194" s="707" cm="1">
        <f t="array" aca="1" ref="TN194" ca="1">IF($TM194=0,0,INDIRECT(TN$203&amp;ROW())*TN$205)</f>
        <v>1</v>
      </c>
      <c r="TO194" s="707" cm="1">
        <f t="array" aca="1" ref="TO194" ca="1">IF($TM194=0,0,INDIRECT(TO$203&amp;ROW())*TO$205)</f>
        <v>0</v>
      </c>
      <c r="TP194" s="707" cm="1">
        <f t="array" aca="1" ref="TP194" ca="1">IF($TM194=0,0,INDIRECT(TP$203&amp;ROW())*TP$205)</f>
        <v>0</v>
      </c>
      <c r="TQ194" s="707" cm="1">
        <f t="array" aca="1" ref="TQ194" ca="1">IF($TM194=0,0,INDIRECT(TQ$203&amp;ROW())*TQ$205)</f>
        <v>0</v>
      </c>
      <c r="TR194" s="707" cm="1">
        <f t="array" aca="1" ref="TR194" ca="1">INDIRECT(TR$203&amp;ROW())*TR$205</f>
        <v>0</v>
      </c>
      <c r="TS194" s="707" cm="1">
        <f t="array" aca="1" ref="TS194" ca="1">IF($TR194=0,0,INDIRECT(TS$203&amp;ROW())*TS$205)</f>
        <v>0</v>
      </c>
      <c r="TT194" s="707" cm="1">
        <f t="array" aca="1" ref="TT194" ca="1">IF($TR194=0,0,INDIRECT(TT$203&amp;ROW())*TT$205)</f>
        <v>0</v>
      </c>
      <c r="TU194" s="707" cm="1">
        <f t="array" aca="1" ref="TU194" ca="1">INDIRECT(TU$203&amp;ROW())*TU$205</f>
        <v>0</v>
      </c>
      <c r="TV194" s="707" cm="1">
        <f t="array" aca="1" ref="TV194" ca="1">INDIRECT(TV$203&amp;ROW())*TV$205</f>
        <v>0</v>
      </c>
      <c r="TW194" s="707" cm="1">
        <f t="array" aca="1" ref="TW194" ca="1">INDIRECT(TW$203&amp;ROW())*TW$205</f>
        <v>0</v>
      </c>
      <c r="TX194" s="707" cm="1">
        <f t="array" aca="1" ref="TX194" ca="1">INDIRECT(TX$203&amp;ROW())*TX$205</f>
        <v>0</v>
      </c>
      <c r="TY194" s="707" cm="1">
        <f t="array" aca="1" ref="TY194" ca="1">INDIRECT(TY$203&amp;ROW())*TY$205</f>
        <v>0</v>
      </c>
      <c r="TZ194" s="707" cm="1">
        <f t="array" aca="1" ref="TZ194" ca="1">INDIRECT(TZ$203&amp;ROW())*TZ$205</f>
        <v>2</v>
      </c>
      <c r="UA194" s="707" cm="1">
        <f t="array" aca="1" ref="UA194" ca="1">INDIRECT(UA$203&amp;ROW())*UA$205</f>
        <v>0</v>
      </c>
      <c r="UB194" s="707" cm="1">
        <f t="array" aca="1" ref="UB194" ca="1">INDIRECT(UB$203&amp;ROW())*UB$205</f>
        <v>0</v>
      </c>
      <c r="UC194" s="707" cm="1">
        <f t="array" aca="1" ref="UC194" ca="1">INDIRECT(UC$203&amp;ROW())*UC$205</f>
        <v>0</v>
      </c>
      <c r="UD194" s="707" cm="1">
        <f t="array" aca="1" ref="UD194" ca="1">INDIRECT(UD$203&amp;ROW())*UD$205</f>
        <v>0</v>
      </c>
      <c r="UE194" s="707" cm="1">
        <f t="array" aca="1" ref="UE194" ca="1">INDIRECT(UE$203&amp;ROW())*UE$205</f>
        <v>1</v>
      </c>
      <c r="UF194" s="707" cm="1">
        <f t="array" aca="1" ref="UF194" ca="1">INDIRECT(UF$203&amp;ROW())*UF$205</f>
        <v>2</v>
      </c>
      <c r="UG194" s="696" cm="1">
        <f t="array" aca="1" ref="UG194" ca="1">IF(INDIRECT(UG$203&amp;ROW())="-",0,INDIRECT(UG$203&amp;ROW())*UG$205)</f>
        <v>0.60119999999999996</v>
      </c>
      <c r="UH194" s="707" cm="1">
        <f t="array" aca="1" ref="UH194" ca="1">INDIRECT(UH$203&amp;ROW())*UH$205</f>
        <v>0</v>
      </c>
      <c r="UI194" s="707" cm="1">
        <f t="array" aca="1" ref="UI194" ca="1">INDIRECT(UI$203&amp;ROW())*UI$205</f>
        <v>0</v>
      </c>
      <c r="UJ194" s="707" cm="1">
        <f t="array" aca="1" ref="UJ194" ca="1">INDIRECT(UJ$203&amp;ROW())*UJ$205</f>
        <v>0</v>
      </c>
      <c r="UM194" s="606" t="s">
        <v>9369</v>
      </c>
      <c r="UN194" s="616">
        <f t="shared" ca="1" si="389"/>
        <v>-0.97111609266078391</v>
      </c>
      <c r="UO194" s="616">
        <f t="shared" ca="1" si="389"/>
        <v>-0.6225347970107441</v>
      </c>
      <c r="UP194" s="616">
        <f t="shared" ca="1" si="389"/>
        <v>-0.88618201963763954</v>
      </c>
      <c r="UQ194" s="616">
        <f t="shared" ca="1" si="389"/>
        <v>0.29355872991449461</v>
      </c>
      <c r="UR194" s="616">
        <f t="shared" ca="1" si="389"/>
        <v>1.0502465449096676</v>
      </c>
      <c r="US194" s="616">
        <f t="shared" ca="1" si="389"/>
        <v>0.41305213694811815</v>
      </c>
      <c r="UT194" s="616">
        <f t="shared" ca="1" si="389"/>
        <v>0.30690415393182785</v>
      </c>
      <c r="UU194" s="616">
        <f t="shared" ca="1" si="389"/>
        <v>0.53359975015917405</v>
      </c>
      <c r="UV194" s="616">
        <f t="shared" ca="1" si="389"/>
        <v>0.44410973870643028</v>
      </c>
      <c r="UW194" s="616">
        <f t="shared" ca="1" si="389"/>
        <v>-2.1021242737767571</v>
      </c>
      <c r="UX194" s="616">
        <f t="shared" ca="1" si="388"/>
        <v>0.28247365722383649</v>
      </c>
      <c r="UY194" s="616">
        <f t="shared" ca="1" si="388"/>
        <v>-0.67270887390575207</v>
      </c>
      <c r="UZ194" s="616">
        <f t="shared" ca="1" si="388"/>
        <v>-0.80238258590915801</v>
      </c>
      <c r="VA194" s="616">
        <f t="shared" ca="1" si="388"/>
        <v>-0.62405535595355333</v>
      </c>
      <c r="VB194" s="616">
        <f t="shared" ca="1" si="388"/>
        <v>-0.76400504167427041</v>
      </c>
      <c r="VC194" s="616">
        <f t="shared" ca="1" si="388"/>
        <v>-0.90709857972811525</v>
      </c>
      <c r="VD194" s="616">
        <f t="shared" ca="1" si="388"/>
        <v>-1.5772186114663853</v>
      </c>
      <c r="VE194" s="616">
        <f t="shared" ca="1" si="388"/>
        <v>3.9909080070471406E-2</v>
      </c>
      <c r="VF194" s="616">
        <f t="shared" ca="1" si="388"/>
        <v>-0.81480937927278907</v>
      </c>
      <c r="VG194" s="616">
        <f t="shared" ca="1" si="388"/>
        <v>-0.89462372206681784</v>
      </c>
      <c r="VH194" s="616">
        <f t="shared" ca="1" si="388"/>
        <v>-0.12784420028857393</v>
      </c>
      <c r="VI194" s="616">
        <f t="shared" ca="1" si="388"/>
        <v>-0.67345501395312835</v>
      </c>
      <c r="VJ194" s="616">
        <f t="shared" ca="1" si="390"/>
        <v>-0.90132677458943244</v>
      </c>
      <c r="VK194" s="616">
        <f t="shared" ca="1" si="390"/>
        <v>0.83678976492872159</v>
      </c>
      <c r="VL194" s="616">
        <f t="shared" ca="1" si="390"/>
        <v>1.1863766389476611</v>
      </c>
      <c r="VM194" s="616">
        <f t="shared" ca="1" si="390"/>
        <v>1.7393845659645861</v>
      </c>
      <c r="VN194" s="616">
        <f t="shared" ca="1" si="390"/>
        <v>-0.62639799545694341</v>
      </c>
      <c r="VO194" s="616">
        <f t="shared" ca="1" si="390"/>
        <v>-0.42150866262694142</v>
      </c>
      <c r="VP194" s="616">
        <f t="shared" ca="1" si="390"/>
        <v>-0.46221149066820022</v>
      </c>
      <c r="VQ194" s="616">
        <f t="shared" ca="1" si="390"/>
        <v>-0.77889442244162177</v>
      </c>
      <c r="VR194" s="616">
        <f t="shared" ca="1" si="390"/>
        <v>-0.64202286734458469</v>
      </c>
      <c r="VS194" s="616">
        <f t="shared" ca="1" si="387"/>
        <v>-0.40481357988865657</v>
      </c>
      <c r="VT194" s="616">
        <f t="shared" ca="1" si="387"/>
        <v>-0.3878135405833677</v>
      </c>
      <c r="VU194" s="616">
        <f t="shared" ca="1" si="387"/>
        <v>-0.82130507758946303</v>
      </c>
      <c r="VV194" s="616">
        <f t="shared" ca="1" si="387"/>
        <v>-0.64337789451099625</v>
      </c>
      <c r="VW194" s="616">
        <f t="shared" ca="1" si="387"/>
        <v>-2.2727508617901209</v>
      </c>
      <c r="VX194" s="616">
        <f t="shared" ca="1" si="386"/>
        <v>-0.78524029103755877</v>
      </c>
      <c r="VY194" s="616">
        <f t="shared" ca="1" si="386"/>
        <v>0.70583605694264007</v>
      </c>
      <c r="VZ194" s="616">
        <f t="shared" ca="1" si="386"/>
        <v>-1.5555141459162816</v>
      </c>
      <c r="WA194" s="616">
        <f t="shared" ca="1" si="386"/>
        <v>-1.1483025824394326</v>
      </c>
      <c r="WB194" s="616">
        <f t="shared" ca="1" si="386"/>
        <v>-2.9757436894078269</v>
      </c>
      <c r="WC194" s="616">
        <f t="shared" ca="1" si="386"/>
        <v>-2.0807149803312397</v>
      </c>
      <c r="WD194" s="616">
        <f t="shared" ca="1" si="386"/>
        <v>-0.51586207793649097</v>
      </c>
      <c r="WE194" s="616">
        <f t="shared" ca="1" si="386"/>
        <v>0.67426644196529939</v>
      </c>
      <c r="WF194" s="616">
        <f t="shared" ca="1" si="386"/>
        <v>-0.44637035143194415</v>
      </c>
      <c r="WG194" s="616">
        <f t="shared" ca="1" si="386"/>
        <v>-1.008197359876486</v>
      </c>
      <c r="WH194" s="616">
        <f t="shared" ca="1" si="386"/>
        <v>-1.0816125322340113</v>
      </c>
      <c r="WI194" s="627">
        <f t="shared" ca="1" si="386"/>
        <v>-0.9831420375936909</v>
      </c>
      <c r="WL194" s="606" t="s">
        <v>9369</v>
      </c>
      <c r="WM194" s="700" t="str">
        <f t="shared" ca="1" si="321"/>
        <v>C</v>
      </c>
      <c r="WN194" s="479">
        <f t="shared" ca="1" si="322"/>
        <v>0.3448751124834738</v>
      </c>
      <c r="WO194" s="495">
        <f t="shared" ca="1" si="372"/>
        <v>0.48896887408823891</v>
      </c>
      <c r="WP194" s="458">
        <f t="shared" ca="1" si="372"/>
        <v>0.40251276362706206</v>
      </c>
      <c r="WQ194" s="458">
        <f t="shared" ca="1" si="372"/>
        <v>0.30093356050759357</v>
      </c>
      <c r="WR194" s="459">
        <f t="shared" ca="1" si="372"/>
        <v>0.18708525171100071</v>
      </c>
      <c r="WS194" s="495">
        <f t="shared" ca="1" si="323"/>
        <v>-0.38838543276424964</v>
      </c>
      <c r="WT194" s="458">
        <f t="shared" ca="1" si="324"/>
        <v>-0.73583273970133434</v>
      </c>
      <c r="WU194" s="458">
        <f t="shared" ca="1" si="325"/>
        <v>-0.1430651841957537</v>
      </c>
      <c r="WV194" s="459">
        <f t="shared" ca="1" si="326"/>
        <v>-0.83853416267774583</v>
      </c>
      <c r="WW194" s="484">
        <f t="shared" ca="1" si="393"/>
        <v>-0.7262006140917342</v>
      </c>
      <c r="WX194" s="484">
        <f t="shared" ca="1" si="393"/>
        <v>-0.37545073607717977</v>
      </c>
      <c r="WY194" s="484">
        <f t="shared" ca="1" si="393"/>
        <v>-0.64522912849816527</v>
      </c>
      <c r="WZ194" s="484">
        <f t="shared" ca="1" si="393"/>
        <v>0.10559307515024371</v>
      </c>
      <c r="XA194" s="484">
        <f t="shared" ca="1" si="393"/>
        <v>0.5542151017488316</v>
      </c>
      <c r="XB194" s="484">
        <f t="shared" ca="1" si="393"/>
        <v>0.21821544394969081</v>
      </c>
      <c r="XC194" s="484">
        <f t="shared" ca="1" si="393"/>
        <v>0.14467461816346364</v>
      </c>
      <c r="XD194" s="484">
        <f t="shared" ca="1" si="393"/>
        <v>0.27368331185664035</v>
      </c>
      <c r="XE194" s="484">
        <f t="shared" ca="1" si="393"/>
        <v>0.21801347073098662</v>
      </c>
      <c r="XF194" s="484">
        <f t="shared" ca="1" si="393"/>
        <v>-1.3527169701753432</v>
      </c>
      <c r="XG194" s="484">
        <f t="shared" ca="1" si="391"/>
        <v>0.1145148206385433</v>
      </c>
      <c r="XH194" s="484">
        <f t="shared" ca="1" si="391"/>
        <v>-0.33958343954762366</v>
      </c>
      <c r="XI194" s="484">
        <f t="shared" ca="1" si="391"/>
        <v>-0.56078518929191046</v>
      </c>
      <c r="XJ194" s="484">
        <f t="shared" ca="1" si="391"/>
        <v>-0.44289208612023678</v>
      </c>
      <c r="XK194" s="484">
        <f t="shared" ca="1" si="391"/>
        <v>-0.54267278110123429</v>
      </c>
      <c r="XL194" s="484">
        <f t="shared" ca="1" si="391"/>
        <v>-0.80133088533181696</v>
      </c>
      <c r="XM194" s="484">
        <f t="shared" ca="1" si="391"/>
        <v>-1.1895382767679479</v>
      </c>
      <c r="XN194" s="484">
        <f t="shared" ca="1" si="391"/>
        <v>2.7828601533139714E-2</v>
      </c>
      <c r="XO194" s="484">
        <f t="shared" ca="1" si="391"/>
        <v>-0.59823304626208174</v>
      </c>
      <c r="XP194" s="484">
        <f t="shared" ca="1" si="391"/>
        <v>-0.57255918212276347</v>
      </c>
      <c r="XQ194" s="484">
        <f t="shared" ca="1" si="391"/>
        <v>-8.50675308720171E-2</v>
      </c>
      <c r="XR194" s="484">
        <f t="shared" ca="1" si="391"/>
        <v>-0.58927313720898733</v>
      </c>
      <c r="XS194" s="484">
        <f t="shared" ca="1" si="391"/>
        <v>-0.55611861992167977</v>
      </c>
      <c r="XT194" s="484">
        <f t="shared" ca="1" si="384"/>
        <v>0.50818242424121263</v>
      </c>
      <c r="XU194" s="484">
        <f t="shared" ca="1" si="382"/>
        <v>0.90140897027243294</v>
      </c>
      <c r="XV194" s="484">
        <f t="shared" ca="1" si="382"/>
        <v>0.91769929700291553</v>
      </c>
      <c r="XW194" s="484">
        <f t="shared" ca="1" si="382"/>
        <v>-0.40427726626791127</v>
      </c>
      <c r="XX194" s="484">
        <f t="shared" ca="1" si="382"/>
        <v>-0.20379943838012618</v>
      </c>
      <c r="XY194" s="484">
        <f t="shared" ca="1" si="382"/>
        <v>-0.24303080179333969</v>
      </c>
      <c r="XZ194" s="484">
        <f t="shared" ca="1" si="382"/>
        <v>-0.56968338057380219</v>
      </c>
      <c r="YA194" s="484">
        <f t="shared" ca="1" si="382"/>
        <v>-0.43779539324227229</v>
      </c>
      <c r="YB194" s="484">
        <f t="shared" ca="1" si="382"/>
        <v>-0.21272953623148902</v>
      </c>
      <c r="YC194" s="484">
        <f t="shared" ca="1" si="382"/>
        <v>-0.17304240180829866</v>
      </c>
      <c r="YD194" s="484">
        <f t="shared" ca="1" si="382"/>
        <v>-0.6068623218308542</v>
      </c>
      <c r="YE194" s="484">
        <f t="shared" ca="1" si="382"/>
        <v>-0.46342509741627064</v>
      </c>
      <c r="YF194" s="484">
        <f t="shared" ca="1" si="382"/>
        <v>-1.3406957333699923</v>
      </c>
      <c r="YG194" s="484">
        <f t="shared" ca="1" si="382"/>
        <v>-0.54699838673676349</v>
      </c>
      <c r="YH194" s="484">
        <f t="shared" ca="1" si="382"/>
        <v>0.3761400347447329</v>
      </c>
      <c r="YI194" s="484">
        <f t="shared" ca="1" si="382"/>
        <v>-0.91106463526316606</v>
      </c>
      <c r="YJ194" s="484">
        <f t="shared" ca="1" si="382"/>
        <v>-0.6812879221613154</v>
      </c>
      <c r="YK194" s="484">
        <f t="shared" ref="YK194:YQ200" ca="1" si="399">(WB194*YK$205)</f>
        <v>-0.51867212506378424</v>
      </c>
      <c r="YL194" s="484">
        <f t="shared" ca="1" si="399"/>
        <v>-0.65875436277287047</v>
      </c>
      <c r="YM194" s="484">
        <f t="shared" ca="1" si="399"/>
        <v>-0.41181269681670074</v>
      </c>
      <c r="YN194" s="484">
        <f t="shared" ca="1" si="399"/>
        <v>0.48075197312125845</v>
      </c>
      <c r="YO194" s="484">
        <f t="shared" ca="1" si="399"/>
        <v>-0.27411603281435687</v>
      </c>
      <c r="YP194" s="484">
        <f t="shared" ca="1" si="399"/>
        <v>-0.53716755334219179</v>
      </c>
      <c r="YQ194" s="484">
        <f t="shared" ca="1" si="399"/>
        <v>-0.78352011835031787</v>
      </c>
      <c r="YR194" s="484">
        <f t="shared" ca="1" si="395"/>
        <v>-0.73715989978774943</v>
      </c>
      <c r="YU194" s="606" t="s">
        <v>9369</v>
      </c>
      <c r="YV194" s="700" t="str">
        <f t="shared" ca="1" si="304"/>
        <v>C</v>
      </c>
      <c r="YW194" s="479">
        <f t="shared" ca="1" si="327"/>
        <v>0.36961524062031015</v>
      </c>
      <c r="YX194" s="495">
        <f t="shared" ca="1" si="373"/>
        <v>0.7203856039001888</v>
      </c>
      <c r="YY194" s="458">
        <f t="shared" ca="1" si="373"/>
        <v>0.45058500532502604</v>
      </c>
      <c r="YZ194" s="458">
        <f t="shared" ca="1" si="373"/>
        <v>0.21316448134455607</v>
      </c>
      <c r="ZA194" s="459">
        <f t="shared" ca="1" si="373"/>
        <v>9.4325871911469641E-2</v>
      </c>
      <c r="ZB194" s="495">
        <f t="shared" ca="1" si="328"/>
        <v>8.3363255382503196E-3</v>
      </c>
      <c r="ZC194" s="458">
        <f t="shared" ca="1" si="329"/>
        <v>-0.58224536770706103</v>
      </c>
      <c r="ZD194" s="458">
        <f t="shared" ca="1" si="330"/>
        <v>-0.21884804748509273</v>
      </c>
      <c r="ZE194" s="459">
        <f t="shared" ca="1" si="331"/>
        <v>-1.4125445639675469</v>
      </c>
      <c r="ZF194" s="484">
        <f t="shared" ca="1" si="396"/>
        <v>-3.2485432480444082E-2</v>
      </c>
      <c r="ZG194" s="484">
        <f t="shared" ca="1" si="396"/>
        <v>-7.9385408814590788E-2</v>
      </c>
      <c r="ZH194" s="484">
        <f t="shared" ca="1" si="396"/>
        <v>-6.6861590023482048E-2</v>
      </c>
      <c r="ZI194" s="484">
        <f t="shared" ca="1" si="396"/>
        <v>2.1988880583922777E-2</v>
      </c>
      <c r="ZJ194" s="484">
        <f t="shared" ca="1" si="396"/>
        <v>9.1836409008688807E-2</v>
      </c>
      <c r="ZK194" s="484">
        <f t="shared" ca="1" si="396"/>
        <v>7.3425809550013654E-2</v>
      </c>
      <c r="ZL194" s="484">
        <f t="shared" ca="1" si="396"/>
        <v>2.4672875513209128E-2</v>
      </c>
      <c r="ZM194" s="484">
        <f t="shared" ca="1" si="396"/>
        <v>9.4446117703140112E-2</v>
      </c>
      <c r="ZN194" s="484">
        <f t="shared" ca="1" si="396"/>
        <v>8.9770705925095284E-2</v>
      </c>
      <c r="ZO194" s="484">
        <f t="shared" ca="1" si="396"/>
        <v>-9.4877609903830637E-2</v>
      </c>
      <c r="ZP194" s="484">
        <f t="shared" ca="1" si="392"/>
        <v>2.6000050859821721E-2</v>
      </c>
      <c r="ZQ194" s="484">
        <f t="shared" ca="1" si="392"/>
        <v>-1.1497069191506403E-2</v>
      </c>
      <c r="ZR194" s="484">
        <f t="shared" ca="1" si="392"/>
        <v>-4.5981105838852197E-2</v>
      </c>
      <c r="ZS194" s="484">
        <f t="shared" ca="1" si="392"/>
        <v>-5.2363620713083918E-2</v>
      </c>
      <c r="ZT194" s="484">
        <f t="shared" ca="1" si="392"/>
        <v>-2.7291061507312073E-2</v>
      </c>
      <c r="ZU194" s="484">
        <f t="shared" ca="1" si="392"/>
        <v>-5.7409398053197079E-2</v>
      </c>
      <c r="ZV194" s="484">
        <f t="shared" ca="1" si="392"/>
        <v>-8.3701405664608222E-2</v>
      </c>
      <c r="ZW194" s="484">
        <f t="shared" ca="1" si="392"/>
        <v>5.5175234891583769E-3</v>
      </c>
      <c r="ZX194" s="484">
        <f t="shared" ca="1" si="392"/>
        <v>-2.3787414966986643E-2</v>
      </c>
      <c r="ZY194" s="484">
        <f t="shared" ca="1" si="392"/>
        <v>-9.6348193705378546E-2</v>
      </c>
      <c r="ZZ194" s="484">
        <f t="shared" ca="1" si="392"/>
        <v>-7.8155783354792625E-3</v>
      </c>
      <c r="AAA194" s="484">
        <f t="shared" ca="1" si="392"/>
        <v>-4.0691228710502091E-2</v>
      </c>
      <c r="AAB194" s="484">
        <f t="shared" ca="1" si="392"/>
        <v>-0.10150745433592355</v>
      </c>
      <c r="AAC194" s="484">
        <f t="shared" ca="1" si="385"/>
        <v>1.2546600107337495E-2</v>
      </c>
      <c r="AAD194" s="484">
        <f t="shared" ca="1" si="383"/>
        <v>0.1113065835753817</v>
      </c>
      <c r="AAE194" s="484">
        <f t="shared" ca="1" si="383"/>
        <v>0.12230055198290701</v>
      </c>
      <c r="AAF194" s="484">
        <f t="shared" ca="1" si="383"/>
        <v>-6.120902348854227E-2</v>
      </c>
      <c r="AAG194" s="484">
        <f t="shared" ca="1" si="383"/>
        <v>-4.3018323338477257E-2</v>
      </c>
      <c r="AAH194" s="484">
        <f t="shared" ca="1" si="383"/>
        <v>-3.8008707897835295E-2</v>
      </c>
      <c r="AAI194" s="484">
        <f t="shared" ca="1" si="383"/>
        <v>-6.0338538063910964E-2</v>
      </c>
      <c r="AAJ194" s="484">
        <f t="shared" ca="1" si="383"/>
        <v>-5.2025335368730337E-2</v>
      </c>
      <c r="AAK194" s="484">
        <f t="shared" ca="1" si="383"/>
        <v>-3.3183772310049216E-2</v>
      </c>
      <c r="AAL194" s="484">
        <f t="shared" ca="1" si="383"/>
        <v>-1.741238539122681E-2</v>
      </c>
      <c r="AAM194" s="484">
        <f t="shared" ca="1" si="383"/>
        <v>-2.189532836791554E-2</v>
      </c>
      <c r="AAN194" s="484">
        <f t="shared" ca="1" si="383"/>
        <v>-6.1359063816095079E-2</v>
      </c>
      <c r="AAO194" s="484">
        <f t="shared" ca="1" si="383"/>
        <v>-6.3937554045021938E-2</v>
      </c>
      <c r="AAP194" s="484">
        <f t="shared" ca="1" si="383"/>
        <v>-2.8906649957960041E-2</v>
      </c>
      <c r="AAQ194" s="484">
        <f t="shared" ca="1" si="383"/>
        <v>7.2202153341576855E-2</v>
      </c>
      <c r="AAR194" s="484">
        <f t="shared" ca="1" si="383"/>
        <v>-3.6651122693945694E-2</v>
      </c>
      <c r="AAS194" s="484">
        <f t="shared" ca="1" si="383"/>
        <v>-3.1171595822786675E-2</v>
      </c>
      <c r="AAT194" s="484">
        <f t="shared" ref="AAT194:AAZ200" ca="1" si="400">(WB194*AAT$205)</f>
        <v>-0.91444421632113237</v>
      </c>
      <c r="AAU194" s="484">
        <f t="shared" ca="1" si="400"/>
        <v>-0.53799345446025815</v>
      </c>
      <c r="AAV194" s="484">
        <f t="shared" ca="1" si="400"/>
        <v>-3.4108224499601811E-2</v>
      </c>
      <c r="AAW194" s="484">
        <f t="shared" ca="1" si="400"/>
        <v>2.5206724043060142E-2</v>
      </c>
      <c r="AAX194" s="484">
        <f t="shared" ca="1" si="400"/>
        <v>-3.5120444983794664E-2</v>
      </c>
      <c r="AAY194" s="484">
        <f t="shared" ca="1" si="400"/>
        <v>-0.12312049482031152</v>
      </c>
      <c r="AAZ194" s="484">
        <f t="shared" ca="1" si="400"/>
        <v>-0.11856365915979221</v>
      </c>
      <c r="ABA194" s="484">
        <f t="shared" ca="1" si="398"/>
        <v>-0.10451532592333997</v>
      </c>
    </row>
    <row r="195" spans="1:729" ht="15" customHeight="1" x14ac:dyDescent="0.35">
      <c r="A195" s="498">
        <v>193</v>
      </c>
      <c r="B195" s="628"/>
      <c r="C195" s="606" t="s">
        <v>9397</v>
      </c>
      <c r="D195" s="629">
        <v>862</v>
      </c>
      <c r="E195" s="810" t="s">
        <v>9398</v>
      </c>
      <c r="F195" s="631" t="s">
        <v>1240</v>
      </c>
      <c r="G195" s="632">
        <v>28435.942999999999</v>
      </c>
      <c r="H195" s="504">
        <v>202010</v>
      </c>
      <c r="I195" s="505">
        <v>10798</v>
      </c>
      <c r="J195" s="515" t="s">
        <v>9399</v>
      </c>
      <c r="K195" s="469">
        <v>0</v>
      </c>
      <c r="L195" s="603" t="s">
        <v>9400</v>
      </c>
      <c r="M195" s="817">
        <v>118</v>
      </c>
      <c r="N195" s="818">
        <v>0.52680000000000005</v>
      </c>
      <c r="O195" s="819">
        <v>0.31759999999999999</v>
      </c>
      <c r="P195" s="820">
        <v>0.48199999999999998</v>
      </c>
      <c r="Q195" s="821">
        <v>0.78069999999999995</v>
      </c>
      <c r="R195" s="818">
        <v>0.23810000000000001</v>
      </c>
      <c r="S195" s="822">
        <v>0.52869999999999995</v>
      </c>
      <c r="T195" s="822">
        <v>0.40970000000000001</v>
      </c>
      <c r="U195" s="822">
        <v>0.43478</v>
      </c>
      <c r="V195" s="822">
        <v>0.55120000000000002</v>
      </c>
      <c r="W195" s="515" t="s">
        <v>9401</v>
      </c>
      <c r="X195" s="875" t="s">
        <v>9402</v>
      </c>
      <c r="Y195" s="517">
        <v>2</v>
      </c>
      <c r="Z195" s="517">
        <v>2</v>
      </c>
      <c r="AA195" s="519" t="s">
        <v>9403</v>
      </c>
      <c r="AB195" s="903">
        <v>2014</v>
      </c>
      <c r="AC195" s="369">
        <v>0</v>
      </c>
      <c r="AD195" s="431" t="s">
        <v>1188</v>
      </c>
      <c r="AE195" s="817">
        <v>0</v>
      </c>
      <c r="AF195" s="634" t="s">
        <v>1188</v>
      </c>
      <c r="AG195" s="635" t="s">
        <v>1188</v>
      </c>
      <c r="AH195" s="636" t="s">
        <v>1188</v>
      </c>
      <c r="AI195" s="636" t="s">
        <v>1188</v>
      </c>
      <c r="AJ195" s="636" t="s">
        <v>1188</v>
      </c>
      <c r="AK195" s="637" t="s">
        <v>1188</v>
      </c>
      <c r="AL195" s="750" t="s">
        <v>9404</v>
      </c>
      <c r="AM195" s="639" t="s">
        <v>1188</v>
      </c>
      <c r="AN195" s="636" t="s">
        <v>1188</v>
      </c>
      <c r="AO195" s="636" t="s">
        <v>1188</v>
      </c>
      <c r="AP195" s="636" t="s">
        <v>1188</v>
      </c>
      <c r="AQ195" s="636" t="s">
        <v>1188</v>
      </c>
      <c r="AR195" s="636" t="s">
        <v>1188</v>
      </c>
      <c r="AS195" s="636" t="s">
        <v>1188</v>
      </c>
      <c r="AT195" s="636" t="s">
        <v>1188</v>
      </c>
      <c r="AU195" s="640" t="s">
        <v>1188</v>
      </c>
      <c r="AV195" s="785" t="s">
        <v>9405</v>
      </c>
      <c r="AW195" s="642" t="s">
        <v>6508</v>
      </c>
      <c r="AX195" s="643">
        <v>2</v>
      </c>
      <c r="AY195" s="709" t="s">
        <v>9406</v>
      </c>
      <c r="AZ195" s="645">
        <v>2</v>
      </c>
      <c r="BA195" s="603" t="s">
        <v>9407</v>
      </c>
      <c r="BB195" s="631" t="s">
        <v>9408</v>
      </c>
      <c r="BC195" s="646" t="s">
        <v>9409</v>
      </c>
      <c r="BD195" s="502" t="s">
        <v>1195</v>
      </c>
      <c r="BE195" s="502" t="s">
        <v>1317</v>
      </c>
      <c r="BF195" s="502">
        <v>3</v>
      </c>
      <c r="BG195" s="502">
        <v>2006</v>
      </c>
      <c r="BH195" s="502" t="s">
        <v>1197</v>
      </c>
      <c r="BI195" s="502">
        <v>1</v>
      </c>
      <c r="BJ195" s="534">
        <v>1</v>
      </c>
      <c r="BK195" s="502" t="s">
        <v>1318</v>
      </c>
      <c r="BL195" s="631" t="s">
        <v>1199</v>
      </c>
      <c r="BM195" s="551" t="s">
        <v>9410</v>
      </c>
      <c r="BN195" s="647">
        <v>1958</v>
      </c>
      <c r="BO195" s="557" t="s">
        <v>9411</v>
      </c>
      <c r="BP195" s="647">
        <v>2002</v>
      </c>
      <c r="BQ195" s="647">
        <v>3</v>
      </c>
      <c r="BR195" s="647">
        <v>4</v>
      </c>
      <c r="BS195" s="647" t="s">
        <v>1188</v>
      </c>
      <c r="BT195" s="647" t="s">
        <v>1188</v>
      </c>
      <c r="BU195" s="647" t="s">
        <v>1188</v>
      </c>
      <c r="BV195" s="648" t="s">
        <v>1188</v>
      </c>
      <c r="BW195" s="515" t="s">
        <v>9412</v>
      </c>
      <c r="BX195" s="650">
        <v>1994</v>
      </c>
      <c r="BY195" s="647" t="s">
        <v>9413</v>
      </c>
      <c r="BZ195" s="651" t="s">
        <v>9337</v>
      </c>
      <c r="CA195" s="647">
        <v>2</v>
      </c>
      <c r="CB195" s="647" t="s">
        <v>1214</v>
      </c>
      <c r="CC195" s="578" t="s">
        <v>9414</v>
      </c>
      <c r="CD195" s="652">
        <v>2012</v>
      </c>
      <c r="CE195" s="647">
        <v>3</v>
      </c>
      <c r="CF195" s="647">
        <v>2</v>
      </c>
      <c r="CG195" s="515" t="s">
        <v>9412</v>
      </c>
      <c r="CH195" s="647">
        <v>1994</v>
      </c>
      <c r="CI195" s="647">
        <v>1996</v>
      </c>
      <c r="CJ195" s="647">
        <v>3</v>
      </c>
      <c r="CK195" s="651" t="s">
        <v>1207</v>
      </c>
      <c r="CL195" s="651" t="s">
        <v>1208</v>
      </c>
      <c r="CM195" s="647">
        <v>2</v>
      </c>
      <c r="CN195" s="647" t="s">
        <v>1209</v>
      </c>
      <c r="CO195" s="557" t="s">
        <v>9415</v>
      </c>
      <c r="CP195" s="647">
        <v>2003</v>
      </c>
      <c r="CQ195" s="647">
        <v>3</v>
      </c>
      <c r="CR195" s="650">
        <v>2</v>
      </c>
      <c r="CS195" s="649" t="s">
        <v>9414</v>
      </c>
      <c r="CT195" s="647">
        <v>2009</v>
      </c>
      <c r="CU195" s="648">
        <v>2</v>
      </c>
      <c r="CV195" s="653" t="s">
        <v>1188</v>
      </c>
      <c r="CW195" s="647" t="s">
        <v>1188</v>
      </c>
      <c r="CX195" s="657">
        <v>0</v>
      </c>
      <c r="CY195" s="656" t="s">
        <v>9416</v>
      </c>
      <c r="CZ195" s="647">
        <v>2009</v>
      </c>
      <c r="DA195" s="657">
        <v>2</v>
      </c>
      <c r="DB195" s="723">
        <v>910476</v>
      </c>
      <c r="DC195" s="753">
        <v>2</v>
      </c>
      <c r="DD195" s="659" t="s">
        <v>9417</v>
      </c>
      <c r="DE195" s="648">
        <v>2006</v>
      </c>
      <c r="DF195" s="794" t="s">
        <v>9418</v>
      </c>
      <c r="DG195" s="754" t="s">
        <v>9419</v>
      </c>
      <c r="DH195" s="663">
        <v>1</v>
      </c>
      <c r="DI195" s="781" t="s">
        <v>1262</v>
      </c>
      <c r="DJ195" s="557" t="s">
        <v>9420</v>
      </c>
      <c r="DK195" s="753">
        <v>2007</v>
      </c>
      <c r="DL195" s="753">
        <v>3</v>
      </c>
      <c r="DM195" s="657">
        <v>2</v>
      </c>
      <c r="DN195" s="799" t="s">
        <v>9421</v>
      </c>
      <c r="DO195" s="791" t="s">
        <v>9422</v>
      </c>
      <c r="DP195" s="663">
        <v>1</v>
      </c>
      <c r="DQ195" s="781" t="s">
        <v>1262</v>
      </c>
      <c r="DR195" s="578" t="s">
        <v>9423</v>
      </c>
      <c r="DS195" s="753">
        <v>2007</v>
      </c>
      <c r="DT195" s="753">
        <v>3</v>
      </c>
      <c r="DU195" s="657">
        <v>1</v>
      </c>
      <c r="DV195" s="686" t="s">
        <v>1188</v>
      </c>
      <c r="DW195" s="557" t="s">
        <v>9424</v>
      </c>
      <c r="DX195" s="430" t="s">
        <v>1188</v>
      </c>
      <c r="DY195" s="430">
        <v>1</v>
      </c>
      <c r="DZ195" s="369">
        <v>0</v>
      </c>
      <c r="EA195" s="743" t="s">
        <v>1188</v>
      </c>
      <c r="EB195" s="539" t="s">
        <v>1190</v>
      </c>
      <c r="EC195" s="647">
        <v>2</v>
      </c>
      <c r="ED195" s="668" t="s">
        <v>1504</v>
      </c>
      <c r="EE195" s="647">
        <v>1998</v>
      </c>
      <c r="EF195" s="647">
        <v>3</v>
      </c>
      <c r="EG195" s="650" t="s">
        <v>1220</v>
      </c>
      <c r="EH195" s="648" t="s">
        <v>1221</v>
      </c>
      <c r="EI195" s="785" t="s">
        <v>9405</v>
      </c>
      <c r="EJ195" s="642" t="s">
        <v>6508</v>
      </c>
      <c r="EK195" s="650" t="s">
        <v>1188</v>
      </c>
      <c r="EL195" s="886" t="s">
        <v>1188</v>
      </c>
      <c r="EM195" s="669" t="s">
        <v>1188</v>
      </c>
      <c r="EN195" s="647" t="s">
        <v>1188</v>
      </c>
      <c r="EO195" s="670" t="s">
        <v>1188</v>
      </c>
      <c r="EP195" s="556">
        <v>0</v>
      </c>
      <c r="EQ195" s="556" t="s">
        <v>1188</v>
      </c>
      <c r="ER195" s="651" t="s">
        <v>1188</v>
      </c>
      <c r="ES195" s="556" t="s">
        <v>1188</v>
      </c>
      <c r="ET195" s="556">
        <v>0</v>
      </c>
      <c r="EU195" s="671">
        <v>0</v>
      </c>
      <c r="EV195" s="672"/>
      <c r="EW195" s="673"/>
      <c r="EX195" s="674"/>
      <c r="EY195" s="631" t="s">
        <v>1455</v>
      </c>
      <c r="EZ195" s="631">
        <v>1</v>
      </c>
      <c r="FA195" s="675">
        <v>29.9</v>
      </c>
      <c r="FB195" s="648">
        <v>0</v>
      </c>
      <c r="FC195" s="676"/>
      <c r="FD195" s="647"/>
      <c r="FE195" s="648"/>
      <c r="FF195" s="652" t="s">
        <v>1281</v>
      </c>
      <c r="FG195" s="563" t="s">
        <v>1282</v>
      </c>
      <c r="FH195" s="631" t="str">
        <f t="shared" ref="FH195:FH200" si="401">IF(FI195&gt;3,"A",IF(FI195&gt;2,"B",IF(FI195&gt;1,"C","D")))</f>
        <v>D</v>
      </c>
      <c r="FI195" s="677">
        <f t="shared" ref="FI195:FI200" si="402">AVERAGE(FJ195,FK195,FL195)</f>
        <v>0.68888888888888877</v>
      </c>
      <c r="FJ195" s="678">
        <f t="shared" ref="FJ195:FJ200" si="403">4/10*(FS195+FV195+AC195+HC195+HL195)</f>
        <v>0.4</v>
      </c>
      <c r="FK195" s="679">
        <f t="shared" ref="FK195:FK200" si="404">4/8*(FM195+FQ195+HH195+GK195)</f>
        <v>1</v>
      </c>
      <c r="FL195" s="680">
        <f t="shared" ref="FL195:FL200" si="405">4/12*(FY195+GC195+GG195+IY195+GO195+GU195+GY195)</f>
        <v>0.66666666666666663</v>
      </c>
      <c r="FM195" s="681">
        <v>0</v>
      </c>
      <c r="FN195" s="430" t="s">
        <v>1188</v>
      </c>
      <c r="FO195" s="686" t="s">
        <v>1188</v>
      </c>
      <c r="FP195" s="686" t="s">
        <v>1188</v>
      </c>
      <c r="FQ195" s="430">
        <v>0</v>
      </c>
      <c r="FR195" s="682" t="s">
        <v>1188</v>
      </c>
      <c r="FS195" s="369">
        <v>0</v>
      </c>
      <c r="FT195" s="430" t="s">
        <v>1188</v>
      </c>
      <c r="FU195" s="431" t="s">
        <v>1188</v>
      </c>
      <c r="FV195" s="369">
        <v>0</v>
      </c>
      <c r="FW195" s="430" t="s">
        <v>1188</v>
      </c>
      <c r="FX195" s="431" t="s">
        <v>1188</v>
      </c>
      <c r="FY195" s="369">
        <v>0</v>
      </c>
      <c r="FZ195" s="430" t="s">
        <v>1188</v>
      </c>
      <c r="GA195" s="686" t="s">
        <v>1188</v>
      </c>
      <c r="GB195" s="431" t="s">
        <v>1188</v>
      </c>
      <c r="GC195" s="369">
        <v>0</v>
      </c>
      <c r="GD195" s="430" t="s">
        <v>1188</v>
      </c>
      <c r="GE195" s="686" t="s">
        <v>1188</v>
      </c>
      <c r="GF195" s="431" t="s">
        <v>1188</v>
      </c>
      <c r="GG195" s="369">
        <v>2</v>
      </c>
      <c r="GH195" s="430">
        <v>2017</v>
      </c>
      <c r="GI195" s="686" t="s">
        <v>2945</v>
      </c>
      <c r="GJ195" s="572" t="s">
        <v>9425</v>
      </c>
      <c r="GK195" s="369">
        <v>2</v>
      </c>
      <c r="GL195" s="430">
        <v>2008</v>
      </c>
      <c r="GM195" s="686" t="s">
        <v>9426</v>
      </c>
      <c r="GN195" s="572" t="s">
        <v>9427</v>
      </c>
      <c r="GO195" s="676">
        <v>0</v>
      </c>
      <c r="GP195" s="917" t="s">
        <v>1188</v>
      </c>
      <c r="GQ195" s="872" t="s">
        <v>1188</v>
      </c>
      <c r="GR195" s="872" t="s">
        <v>1188</v>
      </c>
      <c r="GS195" s="872" t="s">
        <v>1188</v>
      </c>
      <c r="GT195" s="873" t="s">
        <v>1188</v>
      </c>
      <c r="GU195" s="581">
        <v>0</v>
      </c>
      <c r="GV195" s="687" t="s">
        <v>1188</v>
      </c>
      <c r="GW195" s="872" t="s">
        <v>1188</v>
      </c>
      <c r="GX195" s="873" t="s">
        <v>1188</v>
      </c>
      <c r="GY195" s="874">
        <v>0</v>
      </c>
      <c r="GZ195" s="582" t="s">
        <v>1188</v>
      </c>
      <c r="HA195" s="583" t="s">
        <v>1293</v>
      </c>
      <c r="HB195" s="584">
        <v>1</v>
      </c>
      <c r="HC195" s="585">
        <v>1</v>
      </c>
      <c r="HD195" s="586" t="s">
        <v>9428</v>
      </c>
      <c r="HE195" s="557" t="s">
        <v>9429</v>
      </c>
      <c r="HF195" s="587" t="s">
        <v>1188</v>
      </c>
      <c r="HG195" s="587" t="s">
        <v>1188</v>
      </c>
      <c r="HH195" s="588">
        <v>0</v>
      </c>
      <c r="HI195" s="586" t="s">
        <v>1188</v>
      </c>
      <c r="HJ195" s="690" t="s">
        <v>1188</v>
      </c>
      <c r="HK195" s="691" t="s">
        <v>1188</v>
      </c>
      <c r="HL195" s="692">
        <v>0</v>
      </c>
      <c r="HM195" s="693" t="s">
        <v>1188</v>
      </c>
      <c r="HN195" s="592" t="s">
        <v>1188</v>
      </c>
      <c r="HO195" s="681" t="s">
        <v>1188</v>
      </c>
      <c r="HP195" s="574" t="s">
        <v>1188</v>
      </c>
      <c r="HQ195" s="472" t="str">
        <f t="shared" ref="HQ195:HQ200" si="406">IF(HO195="-","-",IF(AND(HO195=0,HP195=0),0,IF(AND(HO195=1,HP195=0),1,IF(AND(HO195=1,HP195=1),2,-1))))</f>
        <v>-</v>
      </c>
      <c r="HR195" s="593" t="s">
        <v>1188</v>
      </c>
      <c r="HS195" s="574" t="s">
        <v>1188</v>
      </c>
      <c r="HT195" s="574" t="s">
        <v>1188</v>
      </c>
      <c r="HU195" s="574" t="s">
        <v>1188</v>
      </c>
      <c r="HV195" s="574" t="s">
        <v>1188</v>
      </c>
      <c r="HW195" s="574" t="s">
        <v>1188</v>
      </c>
      <c r="HX195" s="574" t="s">
        <v>1188</v>
      </c>
      <c r="HY195" s="574" t="s">
        <v>1188</v>
      </c>
      <c r="HZ195" s="574" t="s">
        <v>1188</v>
      </c>
      <c r="IA195" s="574" t="s">
        <v>1188</v>
      </c>
      <c r="IB195" s="574" t="s">
        <v>1188</v>
      </c>
      <c r="IC195" s="574" t="s">
        <v>1188</v>
      </c>
      <c r="ID195" s="681" t="s">
        <v>1188</v>
      </c>
      <c r="IE195" s="369" t="s">
        <v>1188</v>
      </c>
      <c r="IF195" s="574" t="s">
        <v>1188</v>
      </c>
      <c r="IG195" s="472" t="str">
        <f t="shared" ref="IG195:IG200" si="407">IF(ID195="-","-",IF(ID195=0,0,IF(AND(ID195=1,IE195=1,IF195=1),2,IF(ID195=1,1,-1))))</f>
        <v>-</v>
      </c>
      <c r="IH195" s="609">
        <v>0.2691009506063608</v>
      </c>
      <c r="II195" s="694">
        <v>0.27572239380754704</v>
      </c>
      <c r="IJ195" s="695">
        <v>0.18275030820212373</v>
      </c>
      <c r="IK195" s="696">
        <v>0.24589218034422178</v>
      </c>
      <c r="IL195" s="696">
        <v>0.25615669619121512</v>
      </c>
      <c r="IM195" s="697">
        <v>0.41809039049262753</v>
      </c>
      <c r="IN195" s="599">
        <v>1</v>
      </c>
      <c r="IO195" s="600">
        <v>7</v>
      </c>
      <c r="IP195" s="601">
        <v>6</v>
      </c>
      <c r="IQ195" s="600">
        <v>2</v>
      </c>
      <c r="IR195" s="587">
        <v>14</v>
      </c>
      <c r="IS195" s="601">
        <v>16</v>
      </c>
      <c r="IT195" s="599">
        <v>1</v>
      </c>
      <c r="IU195" s="600">
        <v>4</v>
      </c>
      <c r="IV195" s="587">
        <v>14</v>
      </c>
      <c r="IW195" s="601">
        <v>12</v>
      </c>
      <c r="IX195" s="602">
        <v>30</v>
      </c>
      <c r="IY195" s="681">
        <v>0</v>
      </c>
      <c r="IZ195" s="793" t="s">
        <v>1188</v>
      </c>
      <c r="JA195" s="681">
        <v>2</v>
      </c>
      <c r="JB195" s="603" t="s">
        <v>9430</v>
      </c>
      <c r="JC195" s="681">
        <v>0</v>
      </c>
      <c r="JD195" s="430" t="s">
        <v>1188</v>
      </c>
      <c r="JE195" s="686" t="s">
        <v>1188</v>
      </c>
      <c r="JF195" s="557" t="s">
        <v>1188</v>
      </c>
      <c r="JG195" s="592" t="s">
        <v>1188</v>
      </c>
      <c r="JH195" s="369">
        <v>0</v>
      </c>
      <c r="JI195" s="430" t="s">
        <v>1188</v>
      </c>
      <c r="JJ195" s="686" t="s">
        <v>1188</v>
      </c>
      <c r="JK195" s="686" t="s">
        <v>1188</v>
      </c>
      <c r="JL195" s="592" t="s">
        <v>1188</v>
      </c>
      <c r="JM195" s="369">
        <v>1</v>
      </c>
      <c r="JN195" s="430">
        <v>2</v>
      </c>
      <c r="JO195" s="430">
        <v>1</v>
      </c>
      <c r="JP195" s="686" t="s">
        <v>9431</v>
      </c>
      <c r="JQ195" s="557" t="s">
        <v>9432</v>
      </c>
      <c r="JR195" s="592">
        <v>2020</v>
      </c>
      <c r="JS195" s="369">
        <v>2</v>
      </c>
      <c r="JT195" s="430">
        <v>3</v>
      </c>
      <c r="JU195" s="686" t="s">
        <v>9433</v>
      </c>
      <c r="JV195" s="557" t="s">
        <v>9434</v>
      </c>
      <c r="JW195" s="592">
        <v>2000</v>
      </c>
      <c r="JX195" s="606">
        <v>2</v>
      </c>
      <c r="JY195" s="750" t="s">
        <v>9435</v>
      </c>
      <c r="JZ195" s="606">
        <v>2004</v>
      </c>
      <c r="KA195" s="606">
        <f t="shared" ref="KA195:KA200" si="408">SUM(KB195:KE195)</f>
        <v>3</v>
      </c>
      <c r="KB195" s="606">
        <v>1</v>
      </c>
      <c r="KC195" s="606">
        <v>1</v>
      </c>
      <c r="KD195" s="606"/>
      <c r="KE195" s="606">
        <v>1</v>
      </c>
      <c r="KF195" s="606">
        <f t="shared" ref="KF195:KF200" si="409">SUM(KG195:KJ195)</f>
        <v>0</v>
      </c>
      <c r="KG195" s="606"/>
      <c r="KH195" s="606"/>
      <c r="KI195" s="606"/>
      <c r="KJ195" s="606"/>
      <c r="KK195" s="606">
        <v>1</v>
      </c>
      <c r="KL195" s="606">
        <v>1</v>
      </c>
      <c r="KM195" s="608">
        <f t="shared" si="345"/>
        <v>0.16833860874176027</v>
      </c>
      <c r="KN195" s="609">
        <v>-1.6583069562911987</v>
      </c>
      <c r="KO195" s="609">
        <v>4.3269228935241699</v>
      </c>
      <c r="KP195" s="610">
        <v>10</v>
      </c>
      <c r="KQ195" s="608">
        <f t="shared" si="346"/>
        <v>0.19803199768066407</v>
      </c>
      <c r="KR195" s="609">
        <v>-1.5098400115966797</v>
      </c>
      <c r="KS195" s="609">
        <v>4.3269228935241699</v>
      </c>
      <c r="KT195" s="610">
        <v>13</v>
      </c>
      <c r="KU195" s="610">
        <v>16</v>
      </c>
      <c r="KV195" s="606" t="s">
        <v>5586</v>
      </c>
      <c r="KW195" s="606" t="s">
        <v>9397</v>
      </c>
      <c r="KX195" s="700" t="str">
        <f t="shared" ref="KX195:KX200" ca="1" si="410">IF(KY195&gt;=0.75,"A",IF(KY195&gt;=0.5,"B",IF(KY195&gt;=0.25,"C","D")))</f>
        <v>C</v>
      </c>
      <c r="KY195" s="701">
        <f t="shared" ref="KY195:KY200" ca="1" si="411">AVERAGE(KZ195:LC195)</f>
        <v>0.38376581858153097</v>
      </c>
      <c r="KZ195" s="702">
        <f t="shared" ca="1" si="377"/>
        <v>0.44578823529411771</v>
      </c>
      <c r="LA195" s="703">
        <f t="shared" ca="1" si="378"/>
        <v>0.37645714285714282</v>
      </c>
      <c r="LB195" s="703">
        <f t="shared" ca="1" si="379"/>
        <v>0.22619166666666668</v>
      </c>
      <c r="LC195" s="704">
        <f t="shared" ca="1" si="380"/>
        <v>0.48662622950819673</v>
      </c>
      <c r="LD195" s="696" cm="1">
        <f t="array" aca="1" ref="LD195" ca="1">INDIRECT(LD$203&amp;ROW())*LD$205</f>
        <v>0</v>
      </c>
      <c r="LE195" s="696" cm="1">
        <f t="array" aca="1" ref="LE195" ca="1">INDIRECT(LE$203&amp;ROW())*LE$205</f>
        <v>0</v>
      </c>
      <c r="LF195" s="696" cm="1">
        <f t="array" aca="1" ref="LF195" ca="1">INDIRECT(LF$203&amp;ROW())*LF$205</f>
        <v>8</v>
      </c>
      <c r="LG195" s="696" cm="1">
        <f t="array" aca="1" ref="LG195" ca="1">INDIRECT(LG$203&amp;ROW())*LG$205</f>
        <v>3</v>
      </c>
      <c r="LH195" s="696" cm="1">
        <f t="array" aca="1" ref="LH195" ca="1">INDIRECT(LH$203&amp;ROW())*LH$205</f>
        <v>3</v>
      </c>
      <c r="LI195" s="696" cm="1">
        <f t="array" aca="1" ref="LI195" ca="1">INDIRECT(LI$203&amp;ROW())*LI$205</f>
        <v>3</v>
      </c>
      <c r="LJ195" s="696" cm="1">
        <f t="array" aca="1" ref="LJ195" ca="1">INDIRECT(LJ$203&amp;ROW())*LJ$205</f>
        <v>3</v>
      </c>
      <c r="LK195" s="696" cm="1">
        <f t="array" aca="1" ref="LK195" ca="1">INDIRECT(LK$203&amp;ROW())*LK$205</f>
        <v>3</v>
      </c>
      <c r="LL195" s="696" cm="1">
        <f t="array" aca="1" ref="LL195" ca="1">INDIRECT(LL$203&amp;ROW())*LL$205</f>
        <v>3</v>
      </c>
      <c r="LM195" s="696" cm="1">
        <f t="array" aca="1" ref="LM195" ca="1">INDIRECT(LM$203&amp;ROW())*LM$205</f>
        <v>2</v>
      </c>
      <c r="LN195" s="696" cm="1">
        <f t="array" aca="1" ref="LN195" ca="1">INDIRECT(LN$203&amp;ROW())*LN$205</f>
        <v>3</v>
      </c>
      <c r="LO195" s="696" cm="1">
        <f t="array" aca="1" ref="LO195" ca="1">INDIRECT(LO$203&amp;ROW())*LO$205</f>
        <v>0</v>
      </c>
      <c r="LP195" s="696" cm="1">
        <f t="array" aca="1" ref="LP195" ca="1">INDIRECT(LP$203&amp;ROW())*LP$205</f>
        <v>4</v>
      </c>
      <c r="LQ195" s="696" cm="1">
        <f t="array" aca="1" ref="LQ195" ca="1">IF(INDIRECT(LQ$203&amp;ROW())="-",0,INDIRECT(LQ$203&amp;ROW())*LQ$205)</f>
        <v>2.8919999999999999</v>
      </c>
      <c r="LR195" s="696" cm="1">
        <f t="array" aca="1" ref="LR195" ca="1">INDIRECT(LR$203&amp;ROW())*LR$205</f>
        <v>0</v>
      </c>
      <c r="LS195" s="696" cm="1">
        <f t="array" aca="1" ref="LS195" ca="1">IF(INDIRECT(LS$203&amp;ROW())="-",0,INDIRECT(LS$203&amp;ROW())*LS$205)</f>
        <v>1.9056</v>
      </c>
      <c r="LT195" s="696" cm="1">
        <f t="array" aca="1" ref="LT195" ca="1">INDIRECT(LT$203&amp;ROW())*LT$205</f>
        <v>0</v>
      </c>
      <c r="LU195" s="696" cm="1">
        <f t="array" aca="1" ref="LU195" ca="1">INDIRECT(LU$203&amp;ROW())*LU$205</f>
        <v>2</v>
      </c>
      <c r="LV195" s="696" cm="1">
        <f t="array" aca="1" ref="LV195" ca="1">INDIRECT(LV$203&amp;ROW())*LV$205</f>
        <v>2</v>
      </c>
      <c r="LW195" s="696" cm="1">
        <f t="array" aca="1" ref="LW195" ca="1">INDIRECT(LW$203&amp;ROW())*LW$205</f>
        <v>0</v>
      </c>
      <c r="LX195" s="696" cm="1">
        <f t="array" aca="1" ref="LX195" ca="1">INDIRECT(LX$203&amp;ROW())*LX$205</f>
        <v>2</v>
      </c>
      <c r="LY195" s="696" cm="1">
        <f t="array" aca="1" ref="LY195" ca="1">IF(INDIRECT(LY$203&amp;ROW())="-",0,INDIRECT(LY$203&amp;ROW())*LY$205)</f>
        <v>1.4286000000000001</v>
      </c>
      <c r="LZ195" s="696" cm="1">
        <f t="array" aca="1" ref="LZ195" ca="1">INDIRECT(LZ$203&amp;ROW())*LZ$205</f>
        <v>0</v>
      </c>
      <c r="MA195" s="696" cm="1">
        <f t="array" aca="1" ref="MA195" ca="1">INDIRECT(MA$203&amp;ROW())*MA$205</f>
        <v>4</v>
      </c>
      <c r="MB195" s="696" cm="1">
        <f t="array" aca="1" ref="MB195" ca="1">INDIRECT(MB$203&amp;ROW())*MB$205</f>
        <v>0</v>
      </c>
      <c r="MC195" s="696" cm="1">
        <f t="array" aca="1" ref="MC195" ca="1">IF($MB195=0,0,INDIRECT(MC$203&amp;ROW())*MC$205)</f>
        <v>0</v>
      </c>
      <c r="MD195" s="696" cm="1">
        <f t="array" aca="1" ref="MD195" ca="1">IF($MB195=0,0,INDIRECT(MD$203&amp;ROW())*MD$205)</f>
        <v>0</v>
      </c>
      <c r="ME195" s="696" cm="1">
        <f t="array" aca="1" ref="ME195" ca="1">IF($MB195=0,0,INDIRECT(ME$203&amp;ROW())*ME$205)</f>
        <v>0</v>
      </c>
      <c r="MF195" s="696" cm="1">
        <f t="array" aca="1" ref="MF195" ca="1">IF($MB195=0,0,INDIRECT(MF$203&amp;ROW())*MF$205)</f>
        <v>0</v>
      </c>
      <c r="MG195" s="696" cm="1">
        <f t="array" aca="1" ref="MG195" ca="1">INDIRECT(MG$203&amp;ROW())*MG$205</f>
        <v>0</v>
      </c>
      <c r="MH195" s="696" cm="1">
        <f t="array" aca="1" ref="MH195" ca="1">IF($MG195=0,0,INDIRECT(MH$203&amp;ROW())*MH$205)</f>
        <v>0</v>
      </c>
      <c r="MI195" s="696" cm="1">
        <f t="array" aca="1" ref="MI195" ca="1">IF($MG195=0,0,INDIRECT(MI$203&amp;ROW())*MI$205)</f>
        <v>0</v>
      </c>
      <c r="MJ195" s="696" cm="1">
        <f t="array" aca="1" ref="MJ195" ca="1">INDIRECT(MJ$203&amp;ROW())*MJ$205</f>
        <v>0</v>
      </c>
      <c r="MK195" s="696" cm="1">
        <f t="array" aca="1" ref="MK195" ca="1">INDIRECT(MK$203&amp;ROW())*MK$205</f>
        <v>0</v>
      </c>
      <c r="ML195" s="696" cm="1">
        <f t="array" aca="1" ref="ML195" ca="1">INDIRECT(ML$203&amp;ROW())*ML$205</f>
        <v>0</v>
      </c>
      <c r="MM195" s="696" cm="1">
        <f t="array" aca="1" ref="MM195" ca="1">INDIRECT(MM$203&amp;ROW())*MM$205</f>
        <v>4</v>
      </c>
      <c r="MN195" s="696" cm="1">
        <f t="array" aca="1" ref="MN195" ca="1">INDIRECT(MN$203&amp;ROW())*MN$205</f>
        <v>0</v>
      </c>
      <c r="MO195" s="696" cm="1">
        <f t="array" aca="1" ref="MO195" ca="1">INDIRECT(MO$203&amp;ROW())*MO$205</f>
        <v>0</v>
      </c>
      <c r="MP195" s="696" cm="1">
        <f t="array" aca="1" ref="MP195" ca="1">INDIRECT(MP$203&amp;ROW())*MP$205</f>
        <v>1</v>
      </c>
      <c r="MQ195" s="696" cm="1">
        <f t="array" aca="1" ref="MQ195" ca="1">INDIRECT(MQ$203&amp;ROW())*MQ$205</f>
        <v>0</v>
      </c>
      <c r="MR195" s="696" cm="1">
        <f t="array" aca="1" ref="MR195" ca="1">INDIRECT(MR$203&amp;ROW())*MR$205</f>
        <v>2</v>
      </c>
      <c r="MS195" s="696" cm="1">
        <f t="array" aca="1" ref="MS195" ca="1">INDIRECT(MS$203&amp;ROW())*MS$205</f>
        <v>2</v>
      </c>
      <c r="MT195" s="696" cm="1">
        <f t="array" aca="1" ref="MT195" ca="1">INDIRECT(MT$203&amp;ROW())*MT$205</f>
        <v>2</v>
      </c>
      <c r="MU195" s="696" cm="1">
        <f t="array" aca="1" ref="MU195" ca="1">INDIRECT(MU$203&amp;ROW())*MU$205</f>
        <v>2</v>
      </c>
      <c r="MV195" s="696" cm="1">
        <f t="array" aca="1" ref="MV195" ca="1">IF(INDIRECT(MV$203&amp;ROW())="-",0,INDIRECT(MV$203&amp;ROW())*MV$205)</f>
        <v>4.6841999999999997</v>
      </c>
      <c r="MW195" s="696" cm="1">
        <f t="array" aca="1" ref="MW195" ca="1">INDIRECT(MW$203&amp;ROW())*MW$205</f>
        <v>0</v>
      </c>
      <c r="MX195" s="696" cm="1">
        <f t="array" aca="1" ref="MX195" ca="1">INDIRECT(MX$203&amp;ROW())*MX$205</f>
        <v>4</v>
      </c>
      <c r="MY195" s="696" cm="1">
        <f t="array" aca="1" ref="MY195" ca="1">INDIRECT(MY$203&amp;ROW())*MY$205</f>
        <v>8</v>
      </c>
      <c r="NA195" s="701">
        <f t="shared" ref="NA195:NA200" si="412">(FY195+GC195+GG195+BF195+BQ195+CE195+CQ195+DL195+DT195+DY195+EF195+ET195+JX195+IF(P195="-",0,P195)+JC195)/IF(P195="-",NA$213-1,NA$213)</f>
        <v>0.64590243902439026</v>
      </c>
      <c r="NB195" s="617">
        <f t="shared" ref="NB195:NB200" si="413">(IF(O195="-",0,O195)+K195+CF195+CU195+CX195+CR195)/IF(O195="-",NB$213-1,NB$213)</f>
        <v>0.45125714285714291</v>
      </c>
      <c r="NC195" s="695">
        <f t="shared" ref="NC195:NC200" si="414">(IF(R195="-",0,R195)+IY195+JA195+GO195+IF(GO195&gt;0,(GQ195+GR195+GS195+GT195),0)+GU195+IF(GU195&gt;0,(GW195+GX195),0)+GY195)/IF(R195="-",NC$213-1,NC$213)</f>
        <v>0.17216153846153848</v>
      </c>
      <c r="ND195" s="697">
        <f t="shared" ref="ND195:ND200" si="415">(AE195+FM195+Z195+AC195+HL195+HC195+HH195+KK195+KL195+DA195+GK195+IF(Q195="-",0,Q195)+JH195+JM195+JS195)/IF(Q195="-",ND$213-1,ND$213)</f>
        <v>0.47335925925925926</v>
      </c>
      <c r="NE195" s="694">
        <f t="shared" ref="NE195:NE200" si="416">AVERAGE(NA195:ND195)</f>
        <v>0.43567009490058273</v>
      </c>
      <c r="NF195" s="682" t="str">
        <f t="shared" ref="NF195:NF200" si="417">IF(NE195&gt;=0.75,"A",IF(NE195&gt;=0.5,"B",IF(NE195&gt;=0.25,"C","D")))</f>
        <v>C</v>
      </c>
      <c r="NH195" s="606" t="s">
        <v>9397</v>
      </c>
      <c r="NI195" s="563" t="str">
        <f t="shared" si="381"/>
        <v>B</v>
      </c>
      <c r="NJ195" s="563" t="str">
        <f t="shared" ref="NJ195:NJ200" si="418">NF195</f>
        <v>C</v>
      </c>
      <c r="NK195" s="563" t="str">
        <f t="shared" ref="NK195:NK200" ca="1" si="419">KX195</f>
        <v>C</v>
      </c>
      <c r="NL195" s="563" t="str">
        <f t="shared" ref="NL195:NL200" ca="1" si="420">OF195</f>
        <v>C</v>
      </c>
      <c r="NM195" s="563" t="str">
        <f t="shared" ref="NM195:NM200" ca="1" si="421">QJ195</f>
        <v>C</v>
      </c>
      <c r="NN195" s="563" t="str">
        <f t="shared" ca="1" si="306"/>
        <v>C</v>
      </c>
      <c r="NO195" s="563" t="str">
        <f t="shared" ca="1" si="307"/>
        <v>C</v>
      </c>
      <c r="NP195" s="606" t="str">
        <f t="shared" ref="NP195:NP200" si="422">IF(AE195&gt;0,"Yes","-")</f>
        <v>-</v>
      </c>
      <c r="NQ195" s="682" t="str">
        <f t="shared" ref="NQ195:NQ200" si="423">IF(AC195&gt;0,"Yes","-")</f>
        <v>-</v>
      </c>
      <c r="NR195" s="682" t="e">
        <f>IF(OR(AND(NI195="A",OR(NJ195="C",NJ195="D")),AND(NI195="A",OR(#REF!="C",#REF!="D")),AND(NI195="B",OR(NJ195="D",#REF!="D")),AND(OR(NI195="C",NI195="D"),OR(NJ195="A",NJ195="B")),AND(OR(NI195="C",NI195="D"),OR(#REF!="A",#REF!="B")),AND(OR(NJ195="A",#REF!="A",NJ195="B",#REF!="B"),OR(NP195="-",NQ195="-")),AND(OR(NJ195="C",#REF!="C",NJ195="D",#REF!="D"),NP195="Yes")),"Yes","-")</f>
        <v>#REF!</v>
      </c>
      <c r="NS195" s="607"/>
      <c r="NT195" s="619">
        <f t="shared" ref="NT195:NT200" si="424">N195</f>
        <v>0.52680000000000005</v>
      </c>
      <c r="NU195" s="619">
        <f t="shared" ref="NU195:NU200" si="425">NE195</f>
        <v>0.43567009490058273</v>
      </c>
      <c r="NV195" s="619">
        <f t="shared" ref="NV195:NV200" ca="1" si="426">KY195</f>
        <v>0.38376581858153097</v>
      </c>
      <c r="NW195" s="619">
        <f t="shared" ca="1" si="308"/>
        <v>0.42297452543534464</v>
      </c>
      <c r="NX195" s="619">
        <f t="shared" ca="1" si="309"/>
        <v>0.46180017019953645</v>
      </c>
      <c r="NY195" s="620">
        <f t="shared" ca="1" si="310"/>
        <v>0.42003826354176993</v>
      </c>
      <c r="NZ195" s="620">
        <f t="shared" ca="1" si="311"/>
        <v>0.49762564483775396</v>
      </c>
      <c r="OA195" s="705" t="s">
        <v>1188</v>
      </c>
      <c r="OB195" s="706" t="s">
        <v>1188</v>
      </c>
      <c r="OC195" s="494"/>
      <c r="OE195" s="606" t="s">
        <v>9397</v>
      </c>
      <c r="OF195" s="700" t="str">
        <f t="shared" ref="OF195:OF200" ca="1" si="427">IF(OG195&gt;=0.75,"A",IF(OG195&gt;=0.5,"B",IF(OG195&gt;=0.25,"C","D")))</f>
        <v>C</v>
      </c>
      <c r="OG195" s="701">
        <f t="shared" ca="1" si="312"/>
        <v>0.42297452543534464</v>
      </c>
      <c r="OH195" s="705">
        <f t="shared" ref="OH195:OH200" ca="1" si="428">SUM(OL195:OZ195)/OH$202</f>
        <v>0.59559546203904556</v>
      </c>
      <c r="OI195" s="696">
        <f t="shared" ref="OI195:OI200" ca="1" si="429">SUM(PA195:PF195)/OI$202</f>
        <v>0.4491209877038897</v>
      </c>
      <c r="OJ195" s="696">
        <f t="shared" ref="OJ195:OJ200" ca="1" si="430">SUM(PG195:PR195)/OJ$202</f>
        <v>0.17712106501363009</v>
      </c>
      <c r="OK195" s="697">
        <f t="shared" ref="OK195:OK200" ca="1" si="431">SUM(PS195:QG195)/OK$202</f>
        <v>0.47006058698481307</v>
      </c>
      <c r="OL195" s="696" cm="1">
        <f t="array" aca="1" ref="OL195" ca="1">INDIRECT(OL$203&amp;ROW())*OL$205</f>
        <v>0</v>
      </c>
      <c r="OM195" s="696" cm="1">
        <f t="array" aca="1" ref="OM195" ca="1">INDIRECT(OM$203&amp;ROW())*OM$205</f>
        <v>0</v>
      </c>
      <c r="ON195" s="696" cm="1">
        <f t="array" aca="1" ref="ON195" ca="1">INDIRECT(ON$203&amp;ROW())*ON$205</f>
        <v>1.4561999999999999</v>
      </c>
      <c r="OO195" s="696" cm="1">
        <f t="array" aca="1" ref="OO195" ca="1">INDIRECT(OO$203&amp;ROW())*OO$205</f>
        <v>1.0790999999999999</v>
      </c>
      <c r="OP195" s="696" cm="1">
        <f t="array" aca="1" ref="OP195" ca="1">INDIRECT(OP$203&amp;ROW())*OP$205</f>
        <v>1.5831</v>
      </c>
      <c r="OQ195" s="696" cm="1">
        <f t="array" aca="1" ref="OQ195" ca="1">INDIRECT(OQ$203&amp;ROW())*OQ$205</f>
        <v>1.5849</v>
      </c>
      <c r="OR195" s="696" cm="1">
        <f t="array" aca="1" ref="OR195" ca="1">INDIRECT(OR$203&amp;ROW())*OR$205</f>
        <v>1.4141999999999999</v>
      </c>
      <c r="OS195" s="696" cm="1">
        <f t="array" aca="1" ref="OS195" ca="1">INDIRECT(OS$203&amp;ROW())*OS$205</f>
        <v>1.5387</v>
      </c>
      <c r="OT195" s="696" cm="1">
        <f t="array" aca="1" ref="OT195" ca="1">INDIRECT(OT$203&amp;ROW())*OT$205</f>
        <v>1.4727000000000001</v>
      </c>
      <c r="OU195" s="696" cm="1">
        <f t="array" aca="1" ref="OU195" ca="1">INDIRECT(OU$203&amp;ROW())*OU$205</f>
        <v>0.64349999999999996</v>
      </c>
      <c r="OV195" s="696" cm="1">
        <f t="array" aca="1" ref="OV195" ca="1">INDIRECT(OV$203&amp;ROW())*OV$205</f>
        <v>1.2161999999999999</v>
      </c>
      <c r="OW195" s="696" cm="1">
        <f t="array" aca="1" ref="OW195" ca="1">INDIRECT(OW$203&amp;ROW())*OW$205</f>
        <v>0</v>
      </c>
      <c r="OX195" s="696" cm="1">
        <f t="array" aca="1" ref="OX195" ca="1">INDIRECT(OX$203&amp;ROW())*OX$205</f>
        <v>1.3977999999999999</v>
      </c>
      <c r="OY195" s="696" cm="1">
        <f t="array" aca="1" ref="OY195" ca="1">IF(INDIRECT(OY$203&amp;ROW())="-",0,INDIRECT(OY$203&amp;ROW())*OY$205)</f>
        <v>0.34207539999999997</v>
      </c>
      <c r="OZ195" s="696" cm="1">
        <f t="array" aca="1" ref="OZ195" ca="1">INDIRECT(OZ$203&amp;ROW())*OZ$205</f>
        <v>0</v>
      </c>
      <c r="PA195" s="696" cm="1">
        <f t="array" aca="1" ref="PA195" ca="1">IF(INDIRECT(PA$203&amp;ROW())="-",0,INDIRECT(PA$203&amp;ROW())*PA$205)</f>
        <v>0.28056783999999996</v>
      </c>
      <c r="PB195" s="705" cm="1">
        <f t="array" aca="1" ref="PB195" ca="1">INDIRECT(PB$203&amp;ROW())*PB$205</f>
        <v>0</v>
      </c>
      <c r="PC195" s="696" cm="1">
        <f t="array" aca="1" ref="PC195" ca="1">INDIRECT(PC$203&amp;ROW())*PC$205</f>
        <v>1.3946000000000001</v>
      </c>
      <c r="PD195" s="696" cm="1">
        <f t="array" aca="1" ref="PD195" ca="1">INDIRECT(PD$203&amp;ROW())*PD$205</f>
        <v>1.4683999999999999</v>
      </c>
      <c r="PE195" s="696" cm="1">
        <f t="array" aca="1" ref="PE195" ca="1">INDIRECT(PE$203&amp;ROW())*PE$205</f>
        <v>0</v>
      </c>
      <c r="PF195" s="696" cm="1">
        <f t="array" aca="1" ref="PF195" ca="1">INDIRECT(PF$203&amp;ROW())*PF$205</f>
        <v>1.3308</v>
      </c>
      <c r="PG195" s="696" cm="1">
        <f t="array" aca="1" ref="PG195" ca="1">IF(INDIRECT(PG$203&amp;ROW())="-",0,INDIRECT(PG$203&amp;ROW())*PG$205)</f>
        <v>0.20833750000000001</v>
      </c>
      <c r="PH195" s="696" cm="1">
        <f t="array" aca="1" ref="PH195" ca="1">INDIRECT(PH$203&amp;ROW())*PH$205</f>
        <v>0</v>
      </c>
      <c r="PI195" s="696" cm="1">
        <f t="array" aca="1" ref="PI195" ca="1">INDIRECT(PI$203&amp;ROW())*PI$205</f>
        <v>1.2145999999999999</v>
      </c>
      <c r="PJ195" s="696" cm="1">
        <f t="array" aca="1" ref="PJ195" ca="1">INDIRECT(PJ$203&amp;ROW())*PJ$205</f>
        <v>0</v>
      </c>
      <c r="PK195" s="696" cm="1">
        <f t="array" aca="1" ref="PK195" ca="1">IF($PJ195=0,0,INDIRECT(PK$203&amp;ROW())*PK$205)</f>
        <v>0</v>
      </c>
      <c r="PL195" s="696" cm="1">
        <f t="array" aca="1" ref="PL195" ca="1">IF($MPE195=0,0,INDIRECT(PL$203&amp;ROW())*PL$205)</f>
        <v>0</v>
      </c>
      <c r="PM195" s="696" cm="1">
        <f t="array" aca="1" ref="PM195" ca="1">IF($MPE195=0,0,INDIRECT(PM$203&amp;ROW())*PM$205)</f>
        <v>0</v>
      </c>
      <c r="PN195" s="696" cm="1">
        <f t="array" aca="1" ref="PN195" ca="1">IF($PJ195=0,0,INDIRECT(PN$203&amp;ROW())*PN$205)</f>
        <v>0</v>
      </c>
      <c r="PO195" s="696" cm="1">
        <f t="array" aca="1" ref="PO195" ca="1">INDIRECT(PO$203&amp;ROW())*PO$205</f>
        <v>0</v>
      </c>
      <c r="PP195" s="696" cm="1">
        <f t="array" aca="1" ref="PP195" ca="1">IF($PO195=0,0,INDIRECT(PP$203&amp;ROW())*PP$205)</f>
        <v>0</v>
      </c>
      <c r="PQ195" s="696" cm="1">
        <f t="array" aca="1" ref="PQ195" ca="1">IF($PO195=0,0,INDIRECT(PQ$203&amp;ROW())*PQ$205)</f>
        <v>0</v>
      </c>
      <c r="PR195" s="696" cm="1">
        <f t="array" aca="1" ref="PR195" ca="1">INDIRECT(PR$203&amp;ROW())*PR$205</f>
        <v>0</v>
      </c>
      <c r="PS195" s="696" cm="1">
        <f t="array" aca="1" ref="PS195" ca="1">INDIRECT(PS$203&amp;ROW())*PS$205</f>
        <v>0</v>
      </c>
      <c r="PT195" s="696" cm="1">
        <f t="array" aca="1" ref="PT195" ca="1">INDIRECT(PT$203&amp;ROW())*PT$205</f>
        <v>0</v>
      </c>
      <c r="PU195" s="696" cm="1">
        <f t="array" aca="1" ref="PU195" ca="1">INDIRECT(PU$203&amp;ROW())*PU$205</f>
        <v>1.1798</v>
      </c>
      <c r="PV195" s="696" cm="1">
        <f t="array" aca="1" ref="PV195" ca="1">INDIRECT(PV$203&amp;ROW())*PV$205</f>
        <v>0</v>
      </c>
      <c r="PW195" s="696" cm="1">
        <f t="array" aca="1" ref="PW195" ca="1">INDIRECT(PW$203&amp;ROW())*PW$205</f>
        <v>0</v>
      </c>
      <c r="PX195" s="696" cm="1">
        <f t="array" aca="1" ref="PX195" ca="1">INDIRECT(PX$203&amp;ROW())*PX$205</f>
        <v>0.5857</v>
      </c>
      <c r="PY195" s="696" cm="1">
        <f t="array" aca="1" ref="PY195" ca="1">INDIRECT(PY$203&amp;ROW())*PY$205</f>
        <v>0</v>
      </c>
      <c r="PZ195" s="696" cm="1">
        <f t="array" aca="1" ref="PZ195" ca="1">INDIRECT(PZ$203&amp;ROW())*PZ$205</f>
        <v>0.17430000000000001</v>
      </c>
      <c r="QA195" s="696" cm="1">
        <f t="array" aca="1" ref="QA195" ca="1">INDIRECT(QA$203&amp;ROW())*QA$205</f>
        <v>0.31659999999999999</v>
      </c>
      <c r="QB195" s="696" cm="1">
        <f t="array" aca="1" ref="QB195" ca="1">INDIRECT(QB$203&amp;ROW())*QB$205</f>
        <v>1.5966</v>
      </c>
      <c r="QC195" s="696" cm="1">
        <f t="array" aca="1" ref="QC195" ca="1">INDIRECT(QC$203&amp;ROW())*QC$205</f>
        <v>1.4259999999999999</v>
      </c>
      <c r="QD195" s="696" cm="1">
        <f t="array" aca="1" ref="QD195" ca="1">IF(INDIRECT(QD$203&amp;ROW())="-",0,INDIRECT(QD$203&amp;ROW())*QD$205)</f>
        <v>0.47942786999999998</v>
      </c>
      <c r="QE195" s="696" cm="1">
        <f t="array" aca="1" ref="QE195" ca="1">INDIRECT(QE$203&amp;ROW())*QE$205</f>
        <v>0</v>
      </c>
      <c r="QF195" s="696" cm="1">
        <f t="array" aca="1" ref="QF195" ca="1">INDIRECT(QF$203&amp;ROW())*QF$205</f>
        <v>0.72440000000000004</v>
      </c>
      <c r="QG195" s="696" cm="1">
        <f t="array" aca="1" ref="QG195" ca="1">INDIRECT(QG$203&amp;ROW())*QG$205</f>
        <v>1.4996</v>
      </c>
      <c r="QI195" s="606" t="s">
        <v>9397</v>
      </c>
      <c r="QJ195" s="700" t="str">
        <f t="shared" ref="QJ195:QJ200" ca="1" si="432">IF(QK195&gt;=0.75,"A",IF(QK195&gt;=0.5,"B",IF(QK195&gt;=0.25,"C","D")))</f>
        <v>C</v>
      </c>
      <c r="QK195" s="701">
        <f t="shared" ca="1" si="313"/>
        <v>0.46180017019953645</v>
      </c>
      <c r="QL195" s="705">
        <f t="shared" ref="QL195:QL200" ca="1" si="433">SUM(QP195:RD195)/QL$202</f>
        <v>0.78299931339687467</v>
      </c>
      <c r="QM195" s="696">
        <f t="shared" ref="QM195:QM200" ca="1" si="434">SUM(RE195:RJ195)/QM$202</f>
        <v>0.44580415799252038</v>
      </c>
      <c r="QN195" s="696">
        <f t="shared" ref="QN195:QN200" ca="1" si="435">SUM(RK195:RV195)/QN$202</f>
        <v>4.7481986587303897E-2</v>
      </c>
      <c r="QO195" s="697">
        <f t="shared" ref="QO195:QO200" ca="1" si="436">SUM(RW195:SK195)/QO$202</f>
        <v>0.5709152228214468</v>
      </c>
      <c r="QP195" s="696" cm="1">
        <f t="array" aca="1" ref="QP195" ca="1">INDIRECT(QP$203&amp;ROW())*QP$205</f>
        <v>0</v>
      </c>
      <c r="QQ195" s="696" cm="1">
        <f t="array" aca="1" ref="QQ195" ca="1">INDIRECT(QQ$203&amp;ROW())*QQ$205</f>
        <v>0</v>
      </c>
      <c r="QR195" s="696" cm="1">
        <f t="array" aca="1" ref="QR195" ca="1">INDIRECT(QR$203&amp;ROW())*QR$205</f>
        <v>0.15089809664795908</v>
      </c>
      <c r="QS195" s="696" cm="1">
        <f t="array" aca="1" ref="QS195" ca="1">INDIRECT(QS$203&amp;ROW())*QS$205</f>
        <v>0.22471360933801068</v>
      </c>
      <c r="QT195" s="696" cm="1">
        <f t="array" aca="1" ref="QT195" ca="1">INDIRECT(QT$203&amp;ROW())*QT$205</f>
        <v>0.26232814414996541</v>
      </c>
      <c r="QU195" s="696" cm="1">
        <f t="array" aca="1" ref="QU195" ca="1">INDIRECT(QU$203&amp;ROW())*QU$205</f>
        <v>0.53329206883563263</v>
      </c>
      <c r="QV195" s="696" cm="1">
        <f t="array" aca="1" ref="QV195" ca="1">INDIRECT(QV$203&amp;ROW())*QV$205</f>
        <v>0.24117831443907087</v>
      </c>
      <c r="QW195" s="696" cm="1">
        <f t="array" aca="1" ref="QW195" ca="1">INDIRECT(QW$203&amp;ROW())*QW$205</f>
        <v>0.53099416374332975</v>
      </c>
      <c r="QX195" s="696" cm="1">
        <f t="array" aca="1" ref="QX195" ca="1">INDIRECT(QX$203&amp;ROW())*QX$205</f>
        <v>0.60640894423913805</v>
      </c>
      <c r="QY195" s="696" cm="1">
        <f t="array" aca="1" ref="QY195" ca="1">INDIRECT(QY$203&amp;ROW())*QY$205</f>
        <v>4.5134158378452992E-2</v>
      </c>
      <c r="QZ195" s="696" cm="1">
        <f t="array" aca="1" ref="QZ195" ca="1">INDIRECT(QZ$203&amp;ROW())*QZ$205</f>
        <v>0.27613248380770827</v>
      </c>
      <c r="RA195" s="696" cm="1">
        <f t="array" aca="1" ref="RA195" ca="1">INDIRECT(RA$203&amp;ROW())*RA$205</f>
        <v>0</v>
      </c>
      <c r="RB195" s="696" cm="1">
        <f t="array" aca="1" ref="RB195" ca="1">INDIRECT(RB$203&amp;ROW())*RB$205</f>
        <v>0.11461142513892485</v>
      </c>
      <c r="RC195" s="696" cm="1">
        <f t="array" aca="1" ref="RC195" ca="1">IF(INDIRECT(RC$203&amp;ROW())="-",0,INDIRECT(RC$203&amp;ROW())*RC$205)</f>
        <v>4.0443952516265133E-2</v>
      </c>
      <c r="RD195" s="696" cm="1">
        <f t="array" aca="1" ref="RD195" ca="1">INDIRECT(RD$203&amp;ROW())*RD$205</f>
        <v>0</v>
      </c>
      <c r="RE195" s="696" cm="1">
        <f t="array" aca="1" ref="RE195" ca="1">IF(INDIRECT(RE$203&amp;ROW())="-",0,INDIRECT(RE$203&amp;ROW())*RE$205)</f>
        <v>2.010059901886346E-2</v>
      </c>
      <c r="RF195" s="705" cm="1">
        <f t="array" aca="1" ref="RF195" ca="1">INDIRECT(RF$203&amp;ROW())*RF$205</f>
        <v>0</v>
      </c>
      <c r="RG195" s="696" cm="1">
        <f t="array" aca="1" ref="RG195" ca="1">INDIRECT(RG$203&amp;ROW())*RG$205</f>
        <v>0.27650466908360405</v>
      </c>
      <c r="RH195" s="696" cm="1">
        <f t="array" aca="1" ref="RH195" ca="1">INDIRECT(RH$203&amp;ROW())*RH$205</f>
        <v>5.8387680780544585E-2</v>
      </c>
      <c r="RI195" s="696" cm="1">
        <f t="array" aca="1" ref="RI195" ca="1">INDIRECT(RI$203&amp;ROW())*RI$205</f>
        <v>0</v>
      </c>
      <c r="RJ195" s="696" cm="1">
        <f t="array" aca="1" ref="RJ195" ca="1">INDIRECT(RJ$203&amp;ROW())*RJ$205</f>
        <v>0.12226723336432462</v>
      </c>
      <c r="RK195" s="696" cm="1">
        <f t="array" aca="1" ref="RK195" ca="1">IF(INDIRECT(RK$203&amp;ROW())="-",0,INDIRECT(RK$203&amp;ROW())*RK$205)</f>
        <v>1.4386382691101119E-2</v>
      </c>
      <c r="RL195" s="696" cm="1">
        <f t="array" aca="1" ref="RL195" ca="1">INDIRECT(RL$203&amp;ROW())*RL$205</f>
        <v>0</v>
      </c>
      <c r="RM195" s="696" cm="1">
        <f t="array" aca="1" ref="RM195" ca="1">INDIRECT(RM$203&amp;ROW())*RM$205</f>
        <v>2.9987460729532761E-2</v>
      </c>
      <c r="RN195" s="696" cm="1">
        <f t="array" aca="1" ref="RN195" ca="1">INDIRECT(RN$203&amp;ROW())*RN$205</f>
        <v>0</v>
      </c>
      <c r="RO195" s="696" cm="1">
        <f t="array" aca="1" ref="RO195" ca="1">IF($RN195=0,0,INDIRECT(RO$203&amp;ROW())*RO$205)</f>
        <v>0</v>
      </c>
      <c r="RP195" s="696" cm="1">
        <f t="array" aca="1" ref="RP195" ca="1">IF($RN195=0,0,INDIRECT(RP$203&amp;ROW())*RP$205)</f>
        <v>0</v>
      </c>
      <c r="RQ195" s="696" cm="1">
        <f t="array" aca="1" ref="RQ195" ca="1">IF($RN195=0,0,INDIRECT(RQ$203&amp;ROW())*RQ$205)</f>
        <v>0</v>
      </c>
      <c r="RR195" s="696" cm="1">
        <f t="array" aca="1" ref="RR195" ca="1">IF($RN195=0,0,INDIRECT(RR$203&amp;ROW())*RR$205)</f>
        <v>0</v>
      </c>
      <c r="RS195" s="696" cm="1">
        <f t="array" aca="1" ref="RS195" ca="1">INDIRECT(RS$203&amp;ROW())*RS$205</f>
        <v>0</v>
      </c>
      <c r="RT195" s="696" cm="1">
        <f t="array" aca="1" ref="RT195" ca="1">IF($RS195=0,0,INDIRECT(RT$203&amp;ROW())*RT$205)</f>
        <v>0</v>
      </c>
      <c r="RU195" s="696" cm="1">
        <f t="array" aca="1" ref="RU195" ca="1">IF($RS195=0,0,INDIRECT(RU$203&amp;ROW())*RU$205)</f>
        <v>0</v>
      </c>
      <c r="RV195" s="696" cm="1">
        <f t="array" aca="1" ref="RV195" ca="1">INDIRECT(RV$203&amp;ROW())*RV$205</f>
        <v>0</v>
      </c>
      <c r="RW195" s="696" cm="1">
        <f t="array" aca="1" ref="RW195" ca="1">INDIRECT(RW$203&amp;ROW())*RW$205</f>
        <v>0</v>
      </c>
      <c r="RX195" s="696" cm="1">
        <f t="array" aca="1" ref="RX195" ca="1">INDIRECT(RX$203&amp;ROW())*RX$205</f>
        <v>0</v>
      </c>
      <c r="RY195" s="696" cm="1">
        <f t="array" aca="1" ref="RY195" ca="1">INDIRECT(RY$203&amp;ROW())*RY$205</f>
        <v>5.6264463580193595E-2</v>
      </c>
      <c r="RZ195" s="696" cm="1">
        <f t="array" aca="1" ref="RZ195" ca="1">INDIRECT(RZ$203&amp;ROW())*RZ$205</f>
        <v>0</v>
      </c>
      <c r="SA195" s="696" cm="1">
        <f t="array" aca="1" ref="SA195" ca="1">INDIRECT(SA$203&amp;ROW())*SA$205</f>
        <v>0</v>
      </c>
      <c r="SB195" s="696" cm="1">
        <f t="array" aca="1" ref="SB195" ca="1">INDIRECT(SB$203&amp;ROW())*SB$205</f>
        <v>2.3562063251026374E-2</v>
      </c>
      <c r="SC195" s="696" cm="1">
        <f t="array" aca="1" ref="SC195" ca="1">INDIRECT(SC$203&amp;ROW())*SC$205</f>
        <v>0</v>
      </c>
      <c r="SD195" s="696" cm="1">
        <f t="array" aca="1" ref="SD195" ca="1">INDIRECT(SD$203&amp;ROW())*SD$205</f>
        <v>0.3072993885784252</v>
      </c>
      <c r="SE195" s="696" cm="1">
        <f t="array" aca="1" ref="SE195" ca="1">INDIRECT(SE$203&amp;ROW())*SE$205</f>
        <v>0.2585618210787391</v>
      </c>
      <c r="SF195" s="696" cm="1">
        <f t="array" aca="1" ref="SF195" ca="1">INDIRECT(SF$203&amp;ROW())*SF$205</f>
        <v>0.13223776648222998</v>
      </c>
      <c r="SG195" s="696" cm="1">
        <f t="array" aca="1" ref="SG195" ca="1">INDIRECT(SG$203&amp;ROW())*SG$205</f>
        <v>7.4767843909269882E-2</v>
      </c>
      <c r="SH195" s="696" cm="1">
        <f t="array" aca="1" ref="SH195" ca="1">IF(INDIRECT(SH$203&amp;ROW())="-",0,INDIRECT(SH$203&amp;ROW())*SH$205)</f>
        <v>6.1425521007142561E-2</v>
      </c>
      <c r="SI195" s="696" cm="1">
        <f t="array" aca="1" ref="SI195" ca="1">INDIRECT(SI$203&amp;ROW())*SI$205</f>
        <v>0</v>
      </c>
      <c r="SJ195" s="696" cm="1">
        <f t="array" aca="1" ref="SJ195" ca="1">INDIRECT(SJ$203&amp;ROW())*SJ$205</f>
        <v>0.10961749760323641</v>
      </c>
      <c r="SK195" s="696" cm="1">
        <f t="array" aca="1" ref="SK195" ca="1">INDIRECT(SK$203&amp;ROW())*SK$205</f>
        <v>0.21261490593800375</v>
      </c>
      <c r="SN195" s="606" t="s">
        <v>9397</v>
      </c>
      <c r="SO195" s="707" cm="1">
        <f t="array" aca="1" ref="SO195" ca="1">INDIRECT(SO$203&amp;ROW())*SO$205</f>
        <v>0</v>
      </c>
      <c r="SP195" s="707" cm="1">
        <f t="array" aca="1" ref="SP195" ca="1">INDIRECT(SP$203&amp;ROW())*SP$205</f>
        <v>0</v>
      </c>
      <c r="SQ195" s="707" cm="1">
        <f t="array" aca="1" ref="SQ195" ca="1">INDIRECT(SQ$203&amp;ROW())*SQ$205</f>
        <v>2</v>
      </c>
      <c r="SR195" s="707" cm="1">
        <f t="array" aca="1" ref="SR195" ca="1">INDIRECT(SR$203&amp;ROW())*SR$205</f>
        <v>3</v>
      </c>
      <c r="SS195" s="707" cm="1">
        <f t="array" aca="1" ref="SS195" ca="1">INDIRECT(SS$203&amp;ROW())*SS$205</f>
        <v>3</v>
      </c>
      <c r="ST195" s="707" cm="1">
        <f t="array" aca="1" ref="ST195" ca="1">INDIRECT(ST$203&amp;ROW())*ST$205</f>
        <v>3</v>
      </c>
      <c r="SU195" s="707" cm="1">
        <f t="array" aca="1" ref="SU195" ca="1">INDIRECT(SU$203&amp;ROW())*SU$205</f>
        <v>3</v>
      </c>
      <c r="SV195" s="707" cm="1">
        <f t="array" aca="1" ref="SV195" ca="1">INDIRECT(SV$203&amp;ROW())*SV$205</f>
        <v>3</v>
      </c>
      <c r="SW195" s="707" cm="1">
        <f t="array" aca="1" ref="SW195" ca="1">INDIRECT(SW$203&amp;ROW())*SW$205</f>
        <v>3</v>
      </c>
      <c r="SX195" s="707" cm="1">
        <f t="array" aca="1" ref="SX195" ca="1">INDIRECT(SX$203&amp;ROW())*SX$205</f>
        <v>1</v>
      </c>
      <c r="SY195" s="707" cm="1">
        <f t="array" aca="1" ref="SY195" ca="1">INDIRECT(SY$203&amp;ROW())*SY$205</f>
        <v>3</v>
      </c>
      <c r="SZ195" s="707" cm="1">
        <f t="array" aca="1" ref="SZ195" ca="1">INDIRECT(SZ$203&amp;ROW())*SZ$205</f>
        <v>0</v>
      </c>
      <c r="TA195" s="707" cm="1">
        <f t="array" aca="1" ref="TA195" ca="1">INDIRECT(TA$203&amp;ROW())*TA$205</f>
        <v>2</v>
      </c>
      <c r="TB195" s="696" cm="1">
        <f t="array" aca="1" ref="TB195" ca="1">IF(INDIRECT(TB$203&amp;ROW())="-",0,INDIRECT(TB$203&amp;ROW())*TB$205)</f>
        <v>0.48199999999999998</v>
      </c>
      <c r="TC195" s="707" cm="1">
        <f t="array" aca="1" ref="TC195" ca="1">INDIRECT(TC$203&amp;ROW())*TC$205</f>
        <v>0</v>
      </c>
      <c r="TD195" s="696" cm="1">
        <f t="array" aca="1" ref="TD195" ca="1">IF(INDIRECT(TD$203&amp;ROW())="-",0,INDIRECT(TD$203&amp;ROW())*TD$205)</f>
        <v>0.31759999999999999</v>
      </c>
      <c r="TE195" s="732" cm="1">
        <f t="array" aca="1" ref="TE195" ca="1">INDIRECT(TE$203&amp;ROW())*TE$205</f>
        <v>0</v>
      </c>
      <c r="TF195" s="707" cm="1">
        <f t="array" aca="1" ref="TF195" ca="1">INDIRECT(TF$203&amp;ROW())*TF$205</f>
        <v>2</v>
      </c>
      <c r="TG195" s="707" cm="1">
        <f t="array" aca="1" ref="TG195" ca="1">INDIRECT(TG$203&amp;ROW())*TG$205</f>
        <v>2</v>
      </c>
      <c r="TH195" s="707" cm="1">
        <f t="array" aca="1" ref="TH195" ca="1">INDIRECT(TH$203&amp;ROW())*TH$205</f>
        <v>0</v>
      </c>
      <c r="TI195" s="707" cm="1">
        <f t="array" aca="1" ref="TI195" ca="1">INDIRECT(TI$203&amp;ROW())*TI$205</f>
        <v>2</v>
      </c>
      <c r="TJ195" s="696" cm="1">
        <f t="array" aca="1" ref="TJ195" ca="1">IF(INDIRECT(TJ$203&amp;ROW())="-",0,INDIRECT(TJ$203&amp;ROW())*TJ$205)</f>
        <v>0.23810000000000001</v>
      </c>
      <c r="TK195" s="707" cm="1">
        <f t="array" aca="1" ref="TK195" ca="1">INDIRECT(TK$203&amp;ROW())*TK$205</f>
        <v>0</v>
      </c>
      <c r="TL195" s="707" cm="1">
        <f t="array" aca="1" ref="TL195" ca="1">INDIRECT(TL$203&amp;ROW())*TL$205</f>
        <v>2</v>
      </c>
      <c r="TM195" s="707" cm="1">
        <f t="array" aca="1" ref="TM195" ca="1">INDIRECT(TM$203&amp;ROW())*TM$205</f>
        <v>0</v>
      </c>
      <c r="TN195" s="707" cm="1">
        <f t="array" aca="1" ref="TN195" ca="1">IF($TM195=0,0,INDIRECT(TN$203&amp;ROW())*TN$205)</f>
        <v>0</v>
      </c>
      <c r="TO195" s="707" cm="1">
        <f t="array" aca="1" ref="TO195" ca="1">IF($TM195=0,0,INDIRECT(TO$203&amp;ROW())*TO$205)</f>
        <v>0</v>
      </c>
      <c r="TP195" s="707" cm="1">
        <f t="array" aca="1" ref="TP195" ca="1">IF($TM195=0,0,INDIRECT(TP$203&amp;ROW())*TP$205)</f>
        <v>0</v>
      </c>
      <c r="TQ195" s="707" cm="1">
        <f t="array" aca="1" ref="TQ195" ca="1">IF($TM195=0,0,INDIRECT(TQ$203&amp;ROW())*TQ$205)</f>
        <v>0</v>
      </c>
      <c r="TR195" s="707" cm="1">
        <f t="array" aca="1" ref="TR195" ca="1">INDIRECT(TR$203&amp;ROW())*TR$205</f>
        <v>0</v>
      </c>
      <c r="TS195" s="707" cm="1">
        <f t="array" aca="1" ref="TS195" ca="1">IF($TR195=0,0,INDIRECT(TS$203&amp;ROW())*TS$205)</f>
        <v>0</v>
      </c>
      <c r="TT195" s="707" cm="1">
        <f t="array" aca="1" ref="TT195" ca="1">IF($TR195=0,0,INDIRECT(TT$203&amp;ROW())*TT$205)</f>
        <v>0</v>
      </c>
      <c r="TU195" s="707" cm="1">
        <f t="array" aca="1" ref="TU195" ca="1">INDIRECT(TU$203&amp;ROW())*TU$205</f>
        <v>0</v>
      </c>
      <c r="TV195" s="707" cm="1">
        <f t="array" aca="1" ref="TV195" ca="1">INDIRECT(TV$203&amp;ROW())*TV$205</f>
        <v>0</v>
      </c>
      <c r="TW195" s="707" cm="1">
        <f t="array" aca="1" ref="TW195" ca="1">INDIRECT(TW$203&amp;ROW())*TW$205</f>
        <v>0</v>
      </c>
      <c r="TX195" s="707" cm="1">
        <f t="array" aca="1" ref="TX195" ca="1">INDIRECT(TX$203&amp;ROW())*TX$205</f>
        <v>2</v>
      </c>
      <c r="TY195" s="707" cm="1">
        <f t="array" aca="1" ref="TY195" ca="1">INDIRECT(TY$203&amp;ROW())*TY$205</f>
        <v>0</v>
      </c>
      <c r="TZ195" s="707" cm="1">
        <f t="array" aca="1" ref="TZ195" ca="1">INDIRECT(TZ$203&amp;ROW())*TZ$205</f>
        <v>0</v>
      </c>
      <c r="UA195" s="707" cm="1">
        <f t="array" aca="1" ref="UA195" ca="1">INDIRECT(UA$203&amp;ROW())*UA$205</f>
        <v>1</v>
      </c>
      <c r="UB195" s="707" cm="1">
        <f t="array" aca="1" ref="UB195" ca="1">INDIRECT(UB$203&amp;ROW())*UB$205</f>
        <v>0</v>
      </c>
      <c r="UC195" s="707" cm="1">
        <f t="array" aca="1" ref="UC195" ca="1">INDIRECT(UC$203&amp;ROW())*UC$205</f>
        <v>1</v>
      </c>
      <c r="UD195" s="707" cm="1">
        <f t="array" aca="1" ref="UD195" ca="1">INDIRECT(UD$203&amp;ROW())*UD$205</f>
        <v>1</v>
      </c>
      <c r="UE195" s="707" cm="1">
        <f t="array" aca="1" ref="UE195" ca="1">INDIRECT(UE$203&amp;ROW())*UE$205</f>
        <v>2</v>
      </c>
      <c r="UF195" s="707" cm="1">
        <f t="array" aca="1" ref="UF195" ca="1">INDIRECT(UF$203&amp;ROW())*UF$205</f>
        <v>2</v>
      </c>
      <c r="UG195" s="696" cm="1">
        <f t="array" aca="1" ref="UG195" ca="1">IF(INDIRECT(UG$203&amp;ROW())="-",0,INDIRECT(UG$203&amp;ROW())*UG$205)</f>
        <v>0.78069999999999995</v>
      </c>
      <c r="UH195" s="707" cm="1">
        <f t="array" aca="1" ref="UH195" ca="1">INDIRECT(UH$203&amp;ROW())*UH$205</f>
        <v>0</v>
      </c>
      <c r="UI195" s="707" cm="1">
        <f t="array" aca="1" ref="UI195" ca="1">INDIRECT(UI$203&amp;ROW())*UI$205</f>
        <v>1</v>
      </c>
      <c r="UJ195" s="707" cm="1">
        <f t="array" aca="1" ref="UJ195" ca="1">INDIRECT(UJ$203&amp;ROW())*UJ$205</f>
        <v>2</v>
      </c>
      <c r="UM195" s="606" t="s">
        <v>9397</v>
      </c>
      <c r="UN195" s="616">
        <f t="shared" ca="1" si="389"/>
        <v>-0.97111609266078391</v>
      </c>
      <c r="UO195" s="616">
        <f t="shared" ca="1" si="389"/>
        <v>-0.6225347970107441</v>
      </c>
      <c r="UP195" s="616">
        <f t="shared" ca="1" si="389"/>
        <v>1.190315493832806</v>
      </c>
      <c r="UQ195" s="616">
        <f t="shared" ca="1" si="389"/>
        <v>0.29355872991449461</v>
      </c>
      <c r="UR195" s="616">
        <f t="shared" ca="1" si="389"/>
        <v>1.0502465449096676</v>
      </c>
      <c r="US195" s="616">
        <f t="shared" ca="1" si="389"/>
        <v>0.41305213694811815</v>
      </c>
      <c r="UT195" s="616">
        <f t="shared" ca="1" si="389"/>
        <v>0.30690415393182785</v>
      </c>
      <c r="UU195" s="616">
        <f t="shared" ca="1" si="389"/>
        <v>0.53359975015917405</v>
      </c>
      <c r="UV195" s="616">
        <f t="shared" ca="1" si="389"/>
        <v>0.44410973870643028</v>
      </c>
      <c r="UW195" s="616">
        <f t="shared" ca="1" si="389"/>
        <v>-1.1873537106826957</v>
      </c>
      <c r="UX195" s="616">
        <f t="shared" ca="1" si="388"/>
        <v>0.28247365722383649</v>
      </c>
      <c r="UY195" s="616">
        <f t="shared" ca="1" si="388"/>
        <v>-0.67270887390575207</v>
      </c>
      <c r="UZ195" s="616">
        <f t="shared" ca="1" si="388"/>
        <v>1.1960042318268584</v>
      </c>
      <c r="VA195" s="616">
        <f t="shared" ca="1" si="388"/>
        <v>-0.24812742054657866</v>
      </c>
      <c r="VB195" s="616">
        <f t="shared" ca="1" si="388"/>
        <v>-0.76400504167427041</v>
      </c>
      <c r="VC195" s="616">
        <f t="shared" ca="1" si="388"/>
        <v>-0.97793419615058641</v>
      </c>
      <c r="VD195" s="616">
        <f t="shared" ca="1" si="388"/>
        <v>-1.5772186114663853</v>
      </c>
      <c r="VE195" s="616">
        <f t="shared" ca="1" si="388"/>
        <v>3.9909080070471406E-2</v>
      </c>
      <c r="VF195" s="616">
        <f t="shared" ca="1" si="388"/>
        <v>7.1631593782223293E-2</v>
      </c>
      <c r="VG195" s="616">
        <f t="shared" ca="1" si="388"/>
        <v>-0.89462372206681784</v>
      </c>
      <c r="VH195" s="616">
        <f t="shared" ca="1" si="388"/>
        <v>-0.12784420028857393</v>
      </c>
      <c r="VI195" s="616">
        <f t="shared" ca="1" si="388"/>
        <v>-1.2697761369483449</v>
      </c>
      <c r="VJ195" s="616">
        <f t="shared" ca="1" si="390"/>
        <v>-0.90132677458943244</v>
      </c>
      <c r="VK195" s="616">
        <f t="shared" ca="1" si="390"/>
        <v>0.83678976492872159</v>
      </c>
      <c r="VL195" s="616">
        <f t="shared" ca="1" si="390"/>
        <v>-0.83864555511817418</v>
      </c>
      <c r="VM195" s="616">
        <f t="shared" ca="1" si="390"/>
        <v>-0.57201237404204519</v>
      </c>
      <c r="VN195" s="616">
        <f t="shared" ca="1" si="390"/>
        <v>-0.62639799545694341</v>
      </c>
      <c r="VO195" s="616">
        <f t="shared" ca="1" si="390"/>
        <v>-0.42150866262694142</v>
      </c>
      <c r="VP195" s="616">
        <f t="shared" ca="1" si="390"/>
        <v>-0.46221149066820022</v>
      </c>
      <c r="VQ195" s="616">
        <f t="shared" ca="1" si="390"/>
        <v>-0.77889442244162177</v>
      </c>
      <c r="VR195" s="616">
        <f t="shared" ca="1" si="390"/>
        <v>-0.64202286734458469</v>
      </c>
      <c r="VS195" s="616">
        <f t="shared" ca="1" si="387"/>
        <v>-0.40481357988865657</v>
      </c>
      <c r="VT195" s="616">
        <f t="shared" ca="1" si="387"/>
        <v>-0.3878135405833677</v>
      </c>
      <c r="VU195" s="616">
        <f t="shared" ca="1" si="387"/>
        <v>-0.82130507758946303</v>
      </c>
      <c r="VV195" s="616">
        <f t="shared" ca="1" si="387"/>
        <v>-0.64337789451099625</v>
      </c>
      <c r="VW195" s="616">
        <f t="shared" ca="1" si="387"/>
        <v>-0.3119461967162912</v>
      </c>
      <c r="VX195" s="616">
        <f t="shared" ca="1" si="386"/>
        <v>-0.78524029103755877</v>
      </c>
      <c r="VY195" s="616">
        <f t="shared" ca="1" si="386"/>
        <v>-1.477844244223653</v>
      </c>
      <c r="VZ195" s="616">
        <f t="shared" ca="1" si="386"/>
        <v>-0.43554396085655878</v>
      </c>
      <c r="WA195" s="616">
        <f t="shared" ca="1" si="386"/>
        <v>-1.1483025824394326</v>
      </c>
      <c r="WB195" s="616">
        <f t="shared" ca="1" si="386"/>
        <v>0.33435322352896929</v>
      </c>
      <c r="WC195" s="616">
        <f t="shared" ca="1" si="386"/>
        <v>0.47817673461028487</v>
      </c>
      <c r="WD195" s="616">
        <f t="shared" ca="1" si="386"/>
        <v>0.30785317554274461</v>
      </c>
      <c r="WE195" s="616">
        <f t="shared" ca="1" si="386"/>
        <v>0.67426644196529939</v>
      </c>
      <c r="WF195" s="616">
        <f t="shared" ca="1" si="386"/>
        <v>0.47679385286946935</v>
      </c>
      <c r="WG195" s="616">
        <f t="shared" ca="1" si="386"/>
        <v>-1.008197359876486</v>
      </c>
      <c r="WH195" s="616">
        <f t="shared" ca="1" si="386"/>
        <v>0.91987607881584121</v>
      </c>
      <c r="WI195" s="627">
        <f t="shared" ca="1" si="386"/>
        <v>1.0659329460226332</v>
      </c>
      <c r="WL195" s="606" t="s">
        <v>9397</v>
      </c>
      <c r="WM195" s="700" t="str">
        <f t="shared" ca="1" si="321"/>
        <v>C</v>
      </c>
      <c r="WN195" s="479">
        <f t="shared" ca="1" si="322"/>
        <v>0.42003826354176993</v>
      </c>
      <c r="WO195" s="495">
        <f t="shared" ref="WO195:WR200" ca="1" si="437">(WS195-WS$211)/WS$213</f>
        <v>0.63449172823487143</v>
      </c>
      <c r="WP195" s="458">
        <f t="shared" ca="1" si="437"/>
        <v>0.44143429850117055</v>
      </c>
      <c r="WQ195" s="458">
        <f t="shared" ca="1" si="437"/>
        <v>0.12793316290700368</v>
      </c>
      <c r="WR195" s="459">
        <f t="shared" ca="1" si="437"/>
        <v>0.47629386452403399</v>
      </c>
      <c r="WS195" s="495">
        <f t="shared" ca="1" si="323"/>
        <v>4.7139160765734912E-2</v>
      </c>
      <c r="WT195" s="458">
        <f t="shared" ca="1" si="324"/>
        <v>-0.60136050770467675</v>
      </c>
      <c r="WU195" s="458">
        <f t="shared" ca="1" si="325"/>
        <v>-0.58471738057886469</v>
      </c>
      <c r="WV195" s="459">
        <f t="shared" ca="1" si="326"/>
        <v>-0.15062671044565548</v>
      </c>
      <c r="WW195" s="484">
        <f t="shared" ca="1" si="393"/>
        <v>-0.7262006140917342</v>
      </c>
      <c r="WX195" s="484">
        <f t="shared" ca="1" si="393"/>
        <v>-0.37545073607717977</v>
      </c>
      <c r="WY195" s="484">
        <f t="shared" ca="1" si="393"/>
        <v>0.86666871105966603</v>
      </c>
      <c r="WZ195" s="484">
        <f t="shared" ca="1" si="393"/>
        <v>0.10559307515024371</v>
      </c>
      <c r="XA195" s="484">
        <f t="shared" ca="1" si="393"/>
        <v>0.5542151017488316</v>
      </c>
      <c r="XB195" s="484">
        <f t="shared" ca="1" si="393"/>
        <v>0.21821544394969081</v>
      </c>
      <c r="XC195" s="484">
        <f t="shared" ca="1" si="393"/>
        <v>0.14467461816346364</v>
      </c>
      <c r="XD195" s="484">
        <f t="shared" ca="1" si="393"/>
        <v>0.27368331185664035</v>
      </c>
      <c r="XE195" s="484">
        <f t="shared" ca="1" si="393"/>
        <v>0.21801347073098662</v>
      </c>
      <c r="XF195" s="484">
        <f t="shared" ca="1" si="393"/>
        <v>-0.76406211282431458</v>
      </c>
      <c r="XG195" s="484">
        <f t="shared" ca="1" si="391"/>
        <v>0.1145148206385433</v>
      </c>
      <c r="XH195" s="484">
        <f t="shared" ca="1" si="391"/>
        <v>-0.33958343954762366</v>
      </c>
      <c r="XI195" s="484">
        <f t="shared" ca="1" si="391"/>
        <v>0.83588735762379129</v>
      </c>
      <c r="XJ195" s="484">
        <f t="shared" ca="1" si="391"/>
        <v>-0.17609603036190688</v>
      </c>
      <c r="XK195" s="484">
        <f t="shared" ca="1" si="391"/>
        <v>-0.54267278110123429</v>
      </c>
      <c r="XL195" s="484">
        <f t="shared" ca="1" si="391"/>
        <v>-0.86390706887942803</v>
      </c>
      <c r="XM195" s="484">
        <f t="shared" ca="1" si="391"/>
        <v>-1.1895382767679479</v>
      </c>
      <c r="XN195" s="484">
        <f t="shared" ca="1" si="391"/>
        <v>2.7828601533139714E-2</v>
      </c>
      <c r="XO195" s="484">
        <f t="shared" ca="1" si="391"/>
        <v>5.2591916154908339E-2</v>
      </c>
      <c r="XP195" s="484">
        <f t="shared" ca="1" si="391"/>
        <v>-0.57255918212276347</v>
      </c>
      <c r="XQ195" s="484">
        <f t="shared" ca="1" si="391"/>
        <v>-8.50675308720171E-2</v>
      </c>
      <c r="XR195" s="484">
        <f t="shared" ca="1" si="391"/>
        <v>-1.1110541198298018</v>
      </c>
      <c r="XS195" s="484">
        <f t="shared" ca="1" si="391"/>
        <v>-0.55611861992167977</v>
      </c>
      <c r="XT195" s="484">
        <f t="shared" ca="1" si="384"/>
        <v>0.50818242424121263</v>
      </c>
      <c r="XU195" s="484">
        <f t="shared" ca="1" si="382"/>
        <v>-0.63720289277878872</v>
      </c>
      <c r="XV195" s="484">
        <f t="shared" ca="1" si="382"/>
        <v>-0.30179372854458303</v>
      </c>
      <c r="XW195" s="484">
        <f t="shared" ca="1" si="382"/>
        <v>-0.40427726626791127</v>
      </c>
      <c r="XX195" s="484">
        <f t="shared" ca="1" si="382"/>
        <v>-0.20379943838012618</v>
      </c>
      <c r="XY195" s="484">
        <f t="shared" ca="1" si="382"/>
        <v>-0.24303080179333969</v>
      </c>
      <c r="XZ195" s="484">
        <f t="shared" ca="1" si="382"/>
        <v>-0.56968338057380219</v>
      </c>
      <c r="YA195" s="484">
        <f t="shared" ca="1" si="382"/>
        <v>-0.43779539324227229</v>
      </c>
      <c r="YB195" s="484">
        <f t="shared" ca="1" si="382"/>
        <v>-0.21272953623148902</v>
      </c>
      <c r="YC195" s="484">
        <f t="shared" ca="1" si="382"/>
        <v>-0.17304240180829866</v>
      </c>
      <c r="YD195" s="484">
        <f t="shared" ca="1" si="382"/>
        <v>-0.6068623218308542</v>
      </c>
      <c r="YE195" s="484">
        <f t="shared" ca="1" si="382"/>
        <v>-0.46342509741627064</v>
      </c>
      <c r="YF195" s="484">
        <f t="shared" ca="1" si="382"/>
        <v>-0.18401706144294017</v>
      </c>
      <c r="YG195" s="484">
        <f t="shared" ca="1" si="382"/>
        <v>-0.54699838673676349</v>
      </c>
      <c r="YH195" s="484">
        <f t="shared" ca="1" si="382"/>
        <v>-0.78754319774678472</v>
      </c>
      <c r="YI195" s="484">
        <f t="shared" ca="1" si="382"/>
        <v>-0.25509809787368648</v>
      </c>
      <c r="YJ195" s="484">
        <f t="shared" ca="1" si="382"/>
        <v>-0.6812879221613154</v>
      </c>
      <c r="YK195" s="484">
        <f t="shared" ca="1" si="399"/>
        <v>5.8277766861099353E-2</v>
      </c>
      <c r="YL195" s="484">
        <f t="shared" ca="1" si="399"/>
        <v>0.15139075417761619</v>
      </c>
      <c r="YM195" s="484">
        <f t="shared" ca="1" si="399"/>
        <v>0.24575919003577301</v>
      </c>
      <c r="YN195" s="484">
        <f t="shared" ca="1" si="399"/>
        <v>0.48075197312125845</v>
      </c>
      <c r="YO195" s="484">
        <f t="shared" ca="1" si="399"/>
        <v>0.29279910504714113</v>
      </c>
      <c r="YP195" s="484">
        <f t="shared" ca="1" si="399"/>
        <v>-0.53716755334219179</v>
      </c>
      <c r="YQ195" s="484">
        <f t="shared" ca="1" si="399"/>
        <v>0.66635823149419537</v>
      </c>
      <c r="YR195" s="484">
        <f t="shared" ca="1" si="395"/>
        <v>0.79923652292777037</v>
      </c>
      <c r="YU195" s="606" t="s">
        <v>9397</v>
      </c>
      <c r="YV195" s="700" t="str">
        <f t="shared" ref="YV195:YV200" ca="1" si="438">IF(YW195&gt;=0.75,"A",IF(YW195&gt;=0.5,"B",IF(YW195&gt;=0.25,"C","D")))</f>
        <v>C</v>
      </c>
      <c r="YW195" s="479">
        <f t="shared" ca="1" si="327"/>
        <v>0.49762564483775396</v>
      </c>
      <c r="YX195" s="495">
        <f t="shared" ref="YX195:ZA200" ca="1" si="439">(ZB195-ZB$211)/ZB$213</f>
        <v>0.79741480156272304</v>
      </c>
      <c r="YY195" s="458">
        <f t="shared" ca="1" si="439"/>
        <v>0.46366980502084049</v>
      </c>
      <c r="YZ195" s="458">
        <f t="shared" ca="1" si="439"/>
        <v>4.2052461247445598E-2</v>
      </c>
      <c r="ZA195" s="459">
        <f t="shared" ca="1" si="439"/>
        <v>0.6873655115200068</v>
      </c>
      <c r="ZB195" s="495">
        <f t="shared" ca="1" si="328"/>
        <v>0.25994826658261572</v>
      </c>
      <c r="ZC195" s="458">
        <f t="shared" ca="1" si="329"/>
        <v>-0.53497657161827106</v>
      </c>
      <c r="ZD195" s="458">
        <f t="shared" ca="1" si="330"/>
        <v>-0.64138192373215952</v>
      </c>
      <c r="ZE195" s="459">
        <f t="shared" ca="1" si="331"/>
        <v>6.097012505766139E-2</v>
      </c>
      <c r="ZF195" s="484">
        <f t="shared" ca="1" si="396"/>
        <v>-3.2485432480444082E-2</v>
      </c>
      <c r="ZG195" s="484">
        <f t="shared" ca="1" si="396"/>
        <v>-7.9385408814590788E-2</v>
      </c>
      <c r="ZH195" s="484">
        <f t="shared" ca="1" si="396"/>
        <v>8.9808171214972948E-2</v>
      </c>
      <c r="ZI195" s="484">
        <f t="shared" ca="1" si="396"/>
        <v>2.1988880583922777E-2</v>
      </c>
      <c r="ZJ195" s="484">
        <f t="shared" ca="1" si="396"/>
        <v>9.1836409008688807E-2</v>
      </c>
      <c r="ZK195" s="484">
        <f t="shared" ca="1" si="396"/>
        <v>7.3425809550013654E-2</v>
      </c>
      <c r="ZL195" s="484">
        <f t="shared" ca="1" si="396"/>
        <v>2.4672875513209128E-2</v>
      </c>
      <c r="ZM195" s="484">
        <f t="shared" ca="1" si="396"/>
        <v>9.4446117703140112E-2</v>
      </c>
      <c r="ZN195" s="484">
        <f t="shared" ca="1" si="396"/>
        <v>8.9770705925095284E-2</v>
      </c>
      <c r="ZO195" s="484">
        <f t="shared" ca="1" si="396"/>
        <v>-5.3590210429196636E-2</v>
      </c>
      <c r="ZP195" s="484">
        <f t="shared" ca="1" si="392"/>
        <v>2.6000050859821721E-2</v>
      </c>
      <c r="ZQ195" s="484">
        <f t="shared" ca="1" si="392"/>
        <v>-1.1497069191506403E-2</v>
      </c>
      <c r="ZR195" s="484">
        <f t="shared" ca="1" si="392"/>
        <v>6.8537874740930649E-2</v>
      </c>
      <c r="ZS195" s="484">
        <f t="shared" ca="1" si="392"/>
        <v>-2.0820028245994146E-2</v>
      </c>
      <c r="ZT195" s="484">
        <f t="shared" ca="1" si="392"/>
        <v>-2.7291061507312073E-2</v>
      </c>
      <c r="ZU195" s="484">
        <f t="shared" ca="1" si="392"/>
        <v>-6.1892516195395167E-2</v>
      </c>
      <c r="ZV195" s="484">
        <f t="shared" ca="1" si="392"/>
        <v>-8.3701405664608222E-2</v>
      </c>
      <c r="ZW195" s="484">
        <f t="shared" ca="1" si="392"/>
        <v>5.5175234891583769E-3</v>
      </c>
      <c r="ZX195" s="484">
        <f t="shared" ca="1" si="392"/>
        <v>2.0912013157790479E-3</v>
      </c>
      <c r="ZY195" s="484">
        <f t="shared" ca="1" si="392"/>
        <v>-9.6348193705378546E-2</v>
      </c>
      <c r="ZZ195" s="484">
        <f t="shared" ca="1" si="392"/>
        <v>-7.8155783354792625E-3</v>
      </c>
      <c r="AAA195" s="484">
        <f t="shared" ca="1" si="392"/>
        <v>-7.6721904402212993E-2</v>
      </c>
      <c r="AAB195" s="484">
        <f t="shared" ca="1" si="392"/>
        <v>-0.10150745433592355</v>
      </c>
      <c r="AAC195" s="484">
        <f t="shared" ca="1" si="385"/>
        <v>1.2546600107337495E-2</v>
      </c>
      <c r="AAD195" s="484">
        <f t="shared" ca="1" si="383"/>
        <v>-7.8682240113631882E-2</v>
      </c>
      <c r="AAE195" s="484">
        <f t="shared" ca="1" si="383"/>
        <v>-4.0219644611828483E-2</v>
      </c>
      <c r="AAF195" s="484">
        <f t="shared" ca="1" si="383"/>
        <v>-6.120902348854227E-2</v>
      </c>
      <c r="AAG195" s="484">
        <f t="shared" ca="1" si="383"/>
        <v>-4.3018323338477257E-2</v>
      </c>
      <c r="AAH195" s="484">
        <f t="shared" ca="1" si="383"/>
        <v>-3.8008707897835295E-2</v>
      </c>
      <c r="AAI195" s="484">
        <f t="shared" ca="1" si="383"/>
        <v>-6.0338538063910964E-2</v>
      </c>
      <c r="AAJ195" s="484">
        <f t="shared" ca="1" si="383"/>
        <v>-5.2025335368730337E-2</v>
      </c>
      <c r="AAK195" s="484">
        <f t="shared" ca="1" si="383"/>
        <v>-3.3183772310049216E-2</v>
      </c>
      <c r="AAL195" s="484">
        <f t="shared" ca="1" si="383"/>
        <v>-1.741238539122681E-2</v>
      </c>
      <c r="AAM195" s="484">
        <f t="shared" ca="1" si="383"/>
        <v>-2.189532836791554E-2</v>
      </c>
      <c r="AAN195" s="484">
        <f t="shared" ca="1" si="383"/>
        <v>-6.1359063816095079E-2</v>
      </c>
      <c r="AAO195" s="484">
        <f t="shared" ca="1" si="383"/>
        <v>-8.7757427120618361E-3</v>
      </c>
      <c r="AAP195" s="484">
        <f t="shared" ca="1" si="383"/>
        <v>-2.8906649957960041E-2</v>
      </c>
      <c r="AAQ195" s="484">
        <f t="shared" ca="1" si="383"/>
        <v>-0.15117325855892658</v>
      </c>
      <c r="AAR195" s="484">
        <f t="shared" ca="1" si="383"/>
        <v>-1.0262314354304794E-2</v>
      </c>
      <c r="AAS195" s="484">
        <f t="shared" ca="1" si="383"/>
        <v>-3.1171595822786675E-2</v>
      </c>
      <c r="AAT195" s="484">
        <f t="shared" ca="1" si="400"/>
        <v>0.1027465411596778</v>
      </c>
      <c r="AAU195" s="484">
        <f t="shared" ca="1" si="400"/>
        <v>0.12363824729832018</v>
      </c>
      <c r="AAV195" s="484">
        <f t="shared" ca="1" si="400"/>
        <v>2.0354908169117208E-2</v>
      </c>
      <c r="AAW195" s="484">
        <f t="shared" ca="1" si="400"/>
        <v>2.5206724043060142E-2</v>
      </c>
      <c r="AAX195" s="484">
        <f t="shared" ca="1" si="400"/>
        <v>3.7514167830805731E-2</v>
      </c>
      <c r="AAY195" s="484">
        <f t="shared" ca="1" si="400"/>
        <v>-0.12312049482031152</v>
      </c>
      <c r="AAZ195" s="484">
        <f t="shared" ca="1" si="400"/>
        <v>0.10083451386486998</v>
      </c>
      <c r="ABA195" s="484">
        <f t="shared" ca="1" si="398"/>
        <v>0.11331661652741069</v>
      </c>
    </row>
    <row r="196" spans="1:729" ht="15" customHeight="1" x14ac:dyDescent="0.35">
      <c r="A196" s="498">
        <v>194</v>
      </c>
      <c r="B196" s="628"/>
      <c r="C196" s="606" t="s">
        <v>9436</v>
      </c>
      <c r="D196" s="629">
        <v>704</v>
      </c>
      <c r="E196" s="630" t="s">
        <v>9437</v>
      </c>
      <c r="F196" s="631" t="s">
        <v>1306</v>
      </c>
      <c r="G196" s="632">
        <v>97338.582999999999</v>
      </c>
      <c r="H196" s="504">
        <v>244944.27338674612</v>
      </c>
      <c r="I196" s="505">
        <v>2540</v>
      </c>
      <c r="J196" s="649" t="s">
        <v>9438</v>
      </c>
      <c r="K196" s="469">
        <v>1</v>
      </c>
      <c r="L196" s="735" t="s">
        <v>9439</v>
      </c>
      <c r="M196" s="817">
        <v>86</v>
      </c>
      <c r="N196" s="818">
        <v>0.66669999999999996</v>
      </c>
      <c r="O196" s="819">
        <v>0.65290000000000004</v>
      </c>
      <c r="P196" s="820">
        <v>0.6694</v>
      </c>
      <c r="Q196" s="821">
        <v>0.67789999999999995</v>
      </c>
      <c r="R196" s="818">
        <v>0.70240000000000002</v>
      </c>
      <c r="S196" s="822">
        <v>0.59309999999999996</v>
      </c>
      <c r="T196" s="822">
        <v>0.73609999999999998</v>
      </c>
      <c r="U196" s="822">
        <v>0.57245999999999997</v>
      </c>
      <c r="V196" s="822">
        <v>0.4173</v>
      </c>
      <c r="W196" s="515" t="s">
        <v>9440</v>
      </c>
      <c r="X196" s="875" t="s">
        <v>9441</v>
      </c>
      <c r="Y196" s="517">
        <v>2</v>
      </c>
      <c r="Z196" s="517">
        <v>3</v>
      </c>
      <c r="AA196" s="519" t="s">
        <v>9442</v>
      </c>
      <c r="AB196" s="903">
        <v>2020</v>
      </c>
      <c r="AC196" s="369">
        <v>1</v>
      </c>
      <c r="AD196" s="572" t="s">
        <v>9443</v>
      </c>
      <c r="AE196" s="817">
        <v>1</v>
      </c>
      <c r="AF196" s="751" t="s">
        <v>9444</v>
      </c>
      <c r="AG196" s="578" t="s">
        <v>9445</v>
      </c>
      <c r="AH196" s="647">
        <v>2</v>
      </c>
      <c r="AI196" s="647">
        <v>7</v>
      </c>
      <c r="AJ196" s="647">
        <v>2015</v>
      </c>
      <c r="AK196" s="752" t="s">
        <v>9136</v>
      </c>
      <c r="AL196" s="750" t="s">
        <v>9446</v>
      </c>
      <c r="AM196" s="650">
        <v>1</v>
      </c>
      <c r="AN196" s="647" t="s">
        <v>1188</v>
      </c>
      <c r="AO196" s="647" t="s">
        <v>1188</v>
      </c>
      <c r="AP196" s="647" t="s">
        <v>1188</v>
      </c>
      <c r="AQ196" s="647">
        <v>1</v>
      </c>
      <c r="AR196" s="647">
        <v>1</v>
      </c>
      <c r="AS196" s="647">
        <v>1</v>
      </c>
      <c r="AT196" s="647">
        <v>1</v>
      </c>
      <c r="AU196" s="648">
        <v>1</v>
      </c>
      <c r="AV196" s="785" t="s">
        <v>9447</v>
      </c>
      <c r="AW196" s="642" t="s">
        <v>1190</v>
      </c>
      <c r="AX196" s="643">
        <v>2</v>
      </c>
      <c r="AY196" s="709" t="s">
        <v>9448</v>
      </c>
      <c r="AZ196" s="645">
        <v>2</v>
      </c>
      <c r="BA196" s="709" t="s">
        <v>9449</v>
      </c>
      <c r="BB196" s="631" t="s">
        <v>9450</v>
      </c>
      <c r="BC196" s="646" t="s">
        <v>9451</v>
      </c>
      <c r="BD196" s="502" t="s">
        <v>1195</v>
      </c>
      <c r="BE196" s="502" t="s">
        <v>1317</v>
      </c>
      <c r="BF196" s="502">
        <v>3</v>
      </c>
      <c r="BG196" s="502">
        <v>2013</v>
      </c>
      <c r="BH196" s="502" t="s">
        <v>1197</v>
      </c>
      <c r="BI196" s="502">
        <v>1</v>
      </c>
      <c r="BJ196" s="534">
        <v>2</v>
      </c>
      <c r="BK196" s="502" t="s">
        <v>1256</v>
      </c>
      <c r="BL196" s="631" t="s">
        <v>1257</v>
      </c>
      <c r="BM196" s="709" t="s">
        <v>9452</v>
      </c>
      <c r="BN196" s="647">
        <v>1945</v>
      </c>
      <c r="BO196" s="709" t="s">
        <v>9453</v>
      </c>
      <c r="BP196" s="647">
        <v>2014</v>
      </c>
      <c r="BQ196" s="647">
        <v>3</v>
      </c>
      <c r="BR196" s="647">
        <v>4</v>
      </c>
      <c r="BS196" s="647" t="s">
        <v>1188</v>
      </c>
      <c r="BT196" s="647" t="s">
        <v>1188</v>
      </c>
      <c r="BU196" s="647" t="s">
        <v>1188</v>
      </c>
      <c r="BV196" s="648" t="s">
        <v>1188</v>
      </c>
      <c r="BW196" s="649" t="s">
        <v>9454</v>
      </c>
      <c r="BX196" s="650">
        <v>1945</v>
      </c>
      <c r="BY196" s="647" t="s">
        <v>9455</v>
      </c>
      <c r="BZ196" s="651" t="s">
        <v>9456</v>
      </c>
      <c r="CA196" s="647">
        <v>2</v>
      </c>
      <c r="CB196" s="647" t="s">
        <v>1324</v>
      </c>
      <c r="CC196" s="557" t="s">
        <v>9457</v>
      </c>
      <c r="CD196" s="652">
        <v>2015</v>
      </c>
      <c r="CE196" s="647">
        <v>3</v>
      </c>
      <c r="CF196" s="647">
        <v>2</v>
      </c>
      <c r="CG196" s="515" t="s">
        <v>9458</v>
      </c>
      <c r="CH196" s="647">
        <v>1945</v>
      </c>
      <c r="CI196" s="647">
        <v>1993</v>
      </c>
      <c r="CJ196" s="647">
        <v>3</v>
      </c>
      <c r="CK196" s="651" t="s">
        <v>9459</v>
      </c>
      <c r="CL196" s="651" t="s">
        <v>9460</v>
      </c>
      <c r="CM196" s="647">
        <v>2</v>
      </c>
      <c r="CN196" s="647" t="s">
        <v>1214</v>
      </c>
      <c r="CO196" s="557" t="s">
        <v>9461</v>
      </c>
      <c r="CP196" s="647">
        <v>2014</v>
      </c>
      <c r="CQ196" s="647">
        <v>3</v>
      </c>
      <c r="CR196" s="650">
        <v>3</v>
      </c>
      <c r="CS196" s="649" t="s">
        <v>9462</v>
      </c>
      <c r="CT196" s="647">
        <v>2019</v>
      </c>
      <c r="CU196" s="648">
        <v>2</v>
      </c>
      <c r="CV196" s="653" t="s">
        <v>1188</v>
      </c>
      <c r="CW196" s="647" t="s">
        <v>1188</v>
      </c>
      <c r="CX196" s="657">
        <v>0</v>
      </c>
      <c r="CY196" s="656" t="s">
        <v>9463</v>
      </c>
      <c r="CZ196" s="647">
        <v>2005</v>
      </c>
      <c r="DA196" s="657">
        <v>2</v>
      </c>
      <c r="DB196" s="723">
        <v>4073300</v>
      </c>
      <c r="DC196" s="753">
        <v>3</v>
      </c>
      <c r="DD196" s="659" t="s">
        <v>1493</v>
      </c>
      <c r="DE196" s="648">
        <v>2008</v>
      </c>
      <c r="DF196" s="794" t="s">
        <v>1188</v>
      </c>
      <c r="DG196" s="754" t="s">
        <v>1188</v>
      </c>
      <c r="DH196" s="663">
        <v>0</v>
      </c>
      <c r="DI196" s="781" t="s">
        <v>1188</v>
      </c>
      <c r="DJ196" s="668" t="s">
        <v>1188</v>
      </c>
      <c r="DK196" s="753" t="s">
        <v>1188</v>
      </c>
      <c r="DL196" s="753">
        <v>1</v>
      </c>
      <c r="DM196" s="657">
        <v>0</v>
      </c>
      <c r="DN196" s="799" t="s">
        <v>9464</v>
      </c>
      <c r="DO196" s="791" t="s">
        <v>9465</v>
      </c>
      <c r="DP196" s="663">
        <v>1</v>
      </c>
      <c r="DQ196" s="642" t="s">
        <v>9466</v>
      </c>
      <c r="DR196" s="709" t="s">
        <v>9467</v>
      </c>
      <c r="DS196" s="753" t="s">
        <v>1188</v>
      </c>
      <c r="DT196" s="753">
        <v>3</v>
      </c>
      <c r="DU196" s="657">
        <v>1</v>
      </c>
      <c r="DV196" s="686" t="s">
        <v>9468</v>
      </c>
      <c r="DW196" s="578" t="s">
        <v>9469</v>
      </c>
      <c r="DX196" s="430">
        <v>2009</v>
      </c>
      <c r="DY196" s="430">
        <v>3</v>
      </c>
      <c r="DZ196" s="369">
        <v>2</v>
      </c>
      <c r="EA196" s="743" t="s">
        <v>9470</v>
      </c>
      <c r="EB196" s="539" t="s">
        <v>1190</v>
      </c>
      <c r="EC196" s="647">
        <v>2</v>
      </c>
      <c r="ED196" s="668" t="s">
        <v>1274</v>
      </c>
      <c r="EE196" s="647">
        <v>1996</v>
      </c>
      <c r="EF196" s="647">
        <v>3</v>
      </c>
      <c r="EG196" s="650" t="s">
        <v>1505</v>
      </c>
      <c r="EH196" s="648" t="s">
        <v>1221</v>
      </c>
      <c r="EI196" s="551" t="s">
        <v>9471</v>
      </c>
      <c r="EJ196" s="651" t="s">
        <v>9472</v>
      </c>
      <c r="EK196" s="647">
        <v>2018</v>
      </c>
      <c r="EL196" s="554" t="s">
        <v>9473</v>
      </c>
      <c r="EM196" s="669">
        <v>43313</v>
      </c>
      <c r="EN196" s="647" t="s">
        <v>9474</v>
      </c>
      <c r="EO196" s="651" t="s">
        <v>9475</v>
      </c>
      <c r="EP196" s="556">
        <v>1</v>
      </c>
      <c r="EQ196" s="556" t="s">
        <v>1262</v>
      </c>
      <c r="ER196" s="557" t="s">
        <v>9476</v>
      </c>
      <c r="ES196" s="556">
        <v>2015</v>
      </c>
      <c r="ET196" s="556">
        <v>3</v>
      </c>
      <c r="EU196" s="671">
        <v>2</v>
      </c>
      <c r="EV196" s="672"/>
      <c r="EW196" s="673" t="s">
        <v>1005</v>
      </c>
      <c r="EX196" s="674"/>
      <c r="EY196" s="631" t="s">
        <v>2586</v>
      </c>
      <c r="EZ196" s="631" t="s">
        <v>1188</v>
      </c>
      <c r="FA196" s="675"/>
      <c r="FB196" s="648">
        <v>0</v>
      </c>
      <c r="FC196" s="676"/>
      <c r="FD196" s="647"/>
      <c r="FE196" s="648" t="s">
        <v>1013</v>
      </c>
      <c r="FF196" s="652" t="s">
        <v>1281</v>
      </c>
      <c r="FG196" s="728">
        <v>0</v>
      </c>
      <c r="FH196" s="631" t="str">
        <f t="shared" si="401"/>
        <v>B</v>
      </c>
      <c r="FI196" s="677">
        <f t="shared" si="402"/>
        <v>2.6555555555555554</v>
      </c>
      <c r="FJ196" s="678">
        <f t="shared" si="403"/>
        <v>2.8000000000000003</v>
      </c>
      <c r="FK196" s="679">
        <f t="shared" si="404"/>
        <v>3.5</v>
      </c>
      <c r="FL196" s="680">
        <f t="shared" si="405"/>
        <v>1.6666666666666665</v>
      </c>
      <c r="FM196" s="681">
        <v>2</v>
      </c>
      <c r="FN196" s="430">
        <v>2019</v>
      </c>
      <c r="FO196" s="686" t="s">
        <v>3612</v>
      </c>
      <c r="FP196" s="557" t="s">
        <v>9477</v>
      </c>
      <c r="FQ196" s="430">
        <v>1</v>
      </c>
      <c r="FR196" s="682" t="s">
        <v>1285</v>
      </c>
      <c r="FS196" s="369">
        <v>2</v>
      </c>
      <c r="FT196" s="430">
        <v>2020</v>
      </c>
      <c r="FU196" s="572" t="s">
        <v>9478</v>
      </c>
      <c r="FV196" s="369">
        <v>0</v>
      </c>
      <c r="FW196" s="430" t="s">
        <v>1188</v>
      </c>
      <c r="FX196" s="431" t="s">
        <v>1188</v>
      </c>
      <c r="FY196" s="369">
        <v>1</v>
      </c>
      <c r="FZ196" s="430">
        <v>2020</v>
      </c>
      <c r="GA196" s="686" t="s">
        <v>2941</v>
      </c>
      <c r="GB196" s="572" t="s">
        <v>9479</v>
      </c>
      <c r="GC196" s="369">
        <v>2</v>
      </c>
      <c r="GD196" s="430">
        <v>2020</v>
      </c>
      <c r="GE196" s="686" t="s">
        <v>9480</v>
      </c>
      <c r="GF196" s="572" t="s">
        <v>9481</v>
      </c>
      <c r="GG196" s="369">
        <v>0</v>
      </c>
      <c r="GH196" s="430" t="s">
        <v>1188</v>
      </c>
      <c r="GI196" s="686" t="s">
        <v>1188</v>
      </c>
      <c r="GJ196" s="431" t="s">
        <v>1188</v>
      </c>
      <c r="GK196" s="369">
        <v>2</v>
      </c>
      <c r="GL196" s="430">
        <v>2005</v>
      </c>
      <c r="GM196" s="686" t="s">
        <v>9482</v>
      </c>
      <c r="GN196" s="572" t="s">
        <v>9483</v>
      </c>
      <c r="GO196" s="769">
        <v>1</v>
      </c>
      <c r="GP196" s="992" t="s">
        <v>9484</v>
      </c>
      <c r="GQ196" s="872">
        <v>1</v>
      </c>
      <c r="GR196" s="872">
        <v>1</v>
      </c>
      <c r="GS196" s="872">
        <v>0</v>
      </c>
      <c r="GT196" s="873">
        <v>1</v>
      </c>
      <c r="GU196" s="581">
        <v>0</v>
      </c>
      <c r="GV196" s="687" t="s">
        <v>1188</v>
      </c>
      <c r="GW196" s="872" t="s">
        <v>1188</v>
      </c>
      <c r="GX196" s="873" t="s">
        <v>1188</v>
      </c>
      <c r="GY196" s="874">
        <v>0</v>
      </c>
      <c r="GZ196" s="582" t="s">
        <v>1188</v>
      </c>
      <c r="HA196" s="583" t="s">
        <v>1293</v>
      </c>
      <c r="HB196" s="584">
        <v>1</v>
      </c>
      <c r="HC196" s="585">
        <v>2</v>
      </c>
      <c r="HD196" s="586" t="s">
        <v>9485</v>
      </c>
      <c r="HE196" s="471" t="s">
        <v>9486</v>
      </c>
      <c r="HF196" s="587">
        <v>2013</v>
      </c>
      <c r="HG196" s="587">
        <v>2013</v>
      </c>
      <c r="HH196" s="588">
        <v>2</v>
      </c>
      <c r="HI196" s="586" t="s">
        <v>9487</v>
      </c>
      <c r="HJ196" s="557" t="s">
        <v>9488</v>
      </c>
      <c r="HK196" s="691">
        <v>2014</v>
      </c>
      <c r="HL196" s="692">
        <v>2</v>
      </c>
      <c r="HM196" s="591" t="s">
        <v>9489</v>
      </c>
      <c r="HN196" s="592">
        <v>2016</v>
      </c>
      <c r="HO196" s="681">
        <v>1</v>
      </c>
      <c r="HP196" s="574">
        <v>1</v>
      </c>
      <c r="HQ196" s="472">
        <f t="shared" si="406"/>
        <v>2</v>
      </c>
      <c r="HR196" s="593">
        <v>0.5</v>
      </c>
      <c r="HS196" s="574">
        <v>1</v>
      </c>
      <c r="HT196" s="574">
        <v>0</v>
      </c>
      <c r="HU196" s="574">
        <v>0</v>
      </c>
      <c r="HV196" s="574">
        <v>1</v>
      </c>
      <c r="HW196" s="574">
        <v>0.5</v>
      </c>
      <c r="HX196" s="574">
        <v>0</v>
      </c>
      <c r="HY196" s="574">
        <v>0</v>
      </c>
      <c r="HZ196" s="574">
        <v>0</v>
      </c>
      <c r="IA196" s="574">
        <v>1</v>
      </c>
      <c r="IB196" s="574">
        <v>1</v>
      </c>
      <c r="IC196" s="574">
        <v>0</v>
      </c>
      <c r="ID196" s="681">
        <v>0</v>
      </c>
      <c r="IE196" s="369">
        <v>0</v>
      </c>
      <c r="IF196" s="574">
        <v>0</v>
      </c>
      <c r="IG196" s="472">
        <f t="shared" si="407"/>
        <v>0</v>
      </c>
      <c r="IH196" s="609">
        <v>0.491657901647159</v>
      </c>
      <c r="II196" s="694">
        <v>0.46231895372396559</v>
      </c>
      <c r="IJ196" s="695">
        <v>0.5378139399243439</v>
      </c>
      <c r="IK196" s="696">
        <v>0.35184618190648542</v>
      </c>
      <c r="IL196" s="696">
        <v>0.41806423149629096</v>
      </c>
      <c r="IM196" s="697">
        <v>0.54155146156874201</v>
      </c>
      <c r="IN196" s="599">
        <v>1</v>
      </c>
      <c r="IO196" s="600">
        <v>7</v>
      </c>
      <c r="IP196" s="601">
        <v>5</v>
      </c>
      <c r="IQ196" s="600">
        <v>3</v>
      </c>
      <c r="IR196" s="587">
        <v>17</v>
      </c>
      <c r="IS196" s="601">
        <v>20</v>
      </c>
      <c r="IT196" s="599">
        <v>1</v>
      </c>
      <c r="IU196" s="600">
        <v>12</v>
      </c>
      <c r="IV196" s="587">
        <v>7</v>
      </c>
      <c r="IW196" s="601">
        <v>5</v>
      </c>
      <c r="IX196" s="602">
        <v>24</v>
      </c>
      <c r="IY196" s="681">
        <v>1</v>
      </c>
      <c r="IZ196" s="603" t="s">
        <v>9490</v>
      </c>
      <c r="JA196" s="681">
        <v>2</v>
      </c>
      <c r="JB196" s="603" t="s">
        <v>9477</v>
      </c>
      <c r="JC196" s="681">
        <v>1</v>
      </c>
      <c r="JD196" s="430">
        <v>1</v>
      </c>
      <c r="JE196" s="686" t="s">
        <v>9491</v>
      </c>
      <c r="JF196" s="557" t="s">
        <v>9492</v>
      </c>
      <c r="JG196" s="592">
        <v>2019</v>
      </c>
      <c r="JH196" s="369">
        <v>1</v>
      </c>
      <c r="JI196" s="430">
        <v>3</v>
      </c>
      <c r="JJ196" s="686" t="s">
        <v>9493</v>
      </c>
      <c r="JK196" s="557" t="s">
        <v>9494</v>
      </c>
      <c r="JL196" s="592">
        <v>2020</v>
      </c>
      <c r="JM196" s="369">
        <v>1</v>
      </c>
      <c r="JN196" s="430">
        <v>2</v>
      </c>
      <c r="JO196" s="430">
        <v>1</v>
      </c>
      <c r="JP196" s="686" t="s">
        <v>9495</v>
      </c>
      <c r="JQ196" s="557" t="s">
        <v>9496</v>
      </c>
      <c r="JR196" s="592">
        <v>2020</v>
      </c>
      <c r="JS196" s="369">
        <v>2</v>
      </c>
      <c r="JT196" s="430">
        <v>1</v>
      </c>
      <c r="JU196" s="686" t="s">
        <v>9497</v>
      </c>
      <c r="JV196" s="557" t="s">
        <v>9498</v>
      </c>
      <c r="JW196" s="592">
        <v>2007</v>
      </c>
      <c r="JX196" s="606">
        <v>2</v>
      </c>
      <c r="JY196" s="750" t="s">
        <v>9499</v>
      </c>
      <c r="JZ196" s="606">
        <v>2009</v>
      </c>
      <c r="KA196" s="606">
        <f t="shared" si="408"/>
        <v>4</v>
      </c>
      <c r="KB196" s="606">
        <v>2</v>
      </c>
      <c r="KC196" s="606"/>
      <c r="KD196" s="606">
        <v>1</v>
      </c>
      <c r="KE196" s="606">
        <v>1</v>
      </c>
      <c r="KF196" s="606">
        <f t="shared" si="409"/>
        <v>0</v>
      </c>
      <c r="KG196" s="606"/>
      <c r="KH196" s="606"/>
      <c r="KI196" s="606"/>
      <c r="KJ196" s="606"/>
      <c r="KK196" s="606">
        <v>1</v>
      </c>
      <c r="KL196" s="606">
        <v>1</v>
      </c>
      <c r="KM196" s="608">
        <f t="shared" si="345"/>
        <v>0.5078153602778912</v>
      </c>
      <c r="KN196" s="609">
        <v>3.9076801389455795E-2</v>
      </c>
      <c r="KO196" s="609">
        <v>53.846153259277344</v>
      </c>
      <c r="KP196" s="610">
        <v>9</v>
      </c>
      <c r="KQ196" s="608">
        <f t="shared" si="346"/>
        <v>0.39723178148269656</v>
      </c>
      <c r="KR196" s="609">
        <v>-0.51384109258651733</v>
      </c>
      <c r="KS196" s="609">
        <v>34.134616851806641</v>
      </c>
      <c r="KT196" s="610">
        <v>11</v>
      </c>
      <c r="KU196" s="610">
        <v>37</v>
      </c>
      <c r="KV196" s="606" t="s">
        <v>5586</v>
      </c>
      <c r="KW196" s="606" t="s">
        <v>9436</v>
      </c>
      <c r="KX196" s="700" t="str">
        <f t="shared" ca="1" si="410"/>
        <v>B</v>
      </c>
      <c r="KY196" s="701">
        <f t="shared" ca="1" si="411"/>
        <v>0.69267416287826611</v>
      </c>
      <c r="KZ196" s="702">
        <f t="shared" ca="1" si="377"/>
        <v>0.6472517647058823</v>
      </c>
      <c r="LA196" s="703">
        <f t="shared" ca="1" si="378"/>
        <v>0.61511428571428572</v>
      </c>
      <c r="LB196" s="703">
        <f t="shared" ca="1" si="379"/>
        <v>0.65476666666666672</v>
      </c>
      <c r="LC196" s="704">
        <f t="shared" ca="1" si="380"/>
        <v>0.85356393442622946</v>
      </c>
      <c r="LD196" s="696" cm="1">
        <f t="array" aca="1" ref="LD196" ca="1">INDIRECT(LD$203&amp;ROW())*LD$205</f>
        <v>4</v>
      </c>
      <c r="LE196" s="696" cm="1">
        <f t="array" aca="1" ref="LE196" ca="1">INDIRECT(LE$203&amp;ROW())*LE$205</f>
        <v>8</v>
      </c>
      <c r="LF196" s="696" cm="1">
        <f t="array" aca="1" ref="LF196" ca="1">INDIRECT(LF$203&amp;ROW())*LF$205</f>
        <v>0</v>
      </c>
      <c r="LG196" s="696" cm="1">
        <f t="array" aca="1" ref="LG196" ca="1">INDIRECT(LG$203&amp;ROW())*LG$205</f>
        <v>3</v>
      </c>
      <c r="LH196" s="696" cm="1">
        <f t="array" aca="1" ref="LH196" ca="1">INDIRECT(LH$203&amp;ROW())*LH$205</f>
        <v>3</v>
      </c>
      <c r="LI196" s="696" cm="1">
        <f t="array" aca="1" ref="LI196" ca="1">INDIRECT(LI$203&amp;ROW())*LI$205</f>
        <v>3</v>
      </c>
      <c r="LJ196" s="696" cm="1">
        <f t="array" aca="1" ref="LJ196" ca="1">INDIRECT(LJ$203&amp;ROW())*LJ$205</f>
        <v>3</v>
      </c>
      <c r="LK196" s="696" cm="1">
        <f t="array" aca="1" ref="LK196" ca="1">INDIRECT(LK$203&amp;ROW())*LK$205</f>
        <v>1</v>
      </c>
      <c r="LL196" s="696" cm="1">
        <f t="array" aca="1" ref="LL196" ca="1">INDIRECT(LL$203&amp;ROW())*LL$205</f>
        <v>3</v>
      </c>
      <c r="LM196" s="696" cm="1">
        <f t="array" aca="1" ref="LM196" ca="1">INDIRECT(LM$203&amp;ROW())*LM$205</f>
        <v>6</v>
      </c>
      <c r="LN196" s="696" cm="1">
        <f t="array" aca="1" ref="LN196" ca="1">INDIRECT(LN$203&amp;ROW())*LN$205</f>
        <v>3</v>
      </c>
      <c r="LO196" s="696" cm="1">
        <f t="array" aca="1" ref="LO196" ca="1">INDIRECT(LO$203&amp;ROW())*LO$205</f>
        <v>6</v>
      </c>
      <c r="LP196" s="696" cm="1">
        <f t="array" aca="1" ref="LP196" ca="1">INDIRECT(LP$203&amp;ROW())*LP$205</f>
        <v>4</v>
      </c>
      <c r="LQ196" s="696" cm="1">
        <f t="array" aca="1" ref="LQ196" ca="1">IF(INDIRECT(LQ$203&amp;ROW())="-",0,INDIRECT(LQ$203&amp;ROW())*LQ$205)</f>
        <v>4.0164</v>
      </c>
      <c r="LR196" s="696" cm="1">
        <f t="array" aca="1" ref="LR196" ca="1">INDIRECT(LR$203&amp;ROW())*LR$205</f>
        <v>4</v>
      </c>
      <c r="LS196" s="696" cm="1">
        <f t="array" aca="1" ref="LS196" ca="1">IF(INDIRECT(LS$203&amp;ROW())="-",0,INDIRECT(LS$203&amp;ROW())*LS$205)</f>
        <v>3.9174000000000002</v>
      </c>
      <c r="LT196" s="696" cm="1">
        <f t="array" aca="1" ref="LT196" ca="1">INDIRECT(LT$203&amp;ROW())*LT$205</f>
        <v>2</v>
      </c>
      <c r="LU196" s="696" cm="1">
        <f t="array" aca="1" ref="LU196" ca="1">INDIRECT(LU$203&amp;ROW())*LU$205</f>
        <v>2</v>
      </c>
      <c r="LV196" s="696" cm="1">
        <f t="array" aca="1" ref="LV196" ca="1">INDIRECT(LV$203&amp;ROW())*LV$205</f>
        <v>2</v>
      </c>
      <c r="LW196" s="696" cm="1">
        <f t="array" aca="1" ref="LW196" ca="1">INDIRECT(LW$203&amp;ROW())*LW$205</f>
        <v>0</v>
      </c>
      <c r="LX196" s="696" cm="1">
        <f t="array" aca="1" ref="LX196" ca="1">INDIRECT(LX$203&amp;ROW())*LX$205</f>
        <v>3</v>
      </c>
      <c r="LY196" s="696" cm="1">
        <f t="array" aca="1" ref="LY196" ca="1">IF(INDIRECT(LY$203&amp;ROW())="-",0,INDIRECT(LY$203&amp;ROW())*LY$205)</f>
        <v>4.2144000000000004</v>
      </c>
      <c r="LZ196" s="696" cm="1">
        <f t="array" aca="1" ref="LZ196" ca="1">INDIRECT(LZ$203&amp;ROW())*LZ$205</f>
        <v>2</v>
      </c>
      <c r="MA196" s="696" cm="1">
        <f t="array" aca="1" ref="MA196" ca="1">INDIRECT(MA$203&amp;ROW())*MA$205</f>
        <v>4</v>
      </c>
      <c r="MB196" s="696" cm="1">
        <f t="array" aca="1" ref="MB196" ca="1">INDIRECT(MB$203&amp;ROW())*MB$205</f>
        <v>4</v>
      </c>
      <c r="MC196" s="696" cm="1">
        <f t="array" aca="1" ref="MC196" ca="1">IF($MB196=0,0,INDIRECT(MC$203&amp;ROW())*MC$205)</f>
        <v>0.5</v>
      </c>
      <c r="MD196" s="696" cm="1">
        <f t="array" aca="1" ref="MD196" ca="1">IF($MB196=0,0,INDIRECT(MD$203&amp;ROW())*MD$205)</f>
        <v>0.5</v>
      </c>
      <c r="ME196" s="696" cm="1">
        <f t="array" aca="1" ref="ME196" ca="1">IF($MB196=0,0,INDIRECT(ME$203&amp;ROW())*ME$205)</f>
        <v>0</v>
      </c>
      <c r="MF196" s="696" cm="1">
        <f t="array" aca="1" ref="MF196" ca="1">IF($MB196=0,0,INDIRECT(MF$203&amp;ROW())*MF$205)</f>
        <v>0.5</v>
      </c>
      <c r="MG196" s="696" cm="1">
        <f t="array" aca="1" ref="MG196" ca="1">INDIRECT(MG$203&amp;ROW())*MG$205</f>
        <v>0</v>
      </c>
      <c r="MH196" s="696" cm="1">
        <f t="array" aca="1" ref="MH196" ca="1">IF($MG196=0,0,INDIRECT(MH$203&amp;ROW())*MH$205)</f>
        <v>0</v>
      </c>
      <c r="MI196" s="696" cm="1">
        <f t="array" aca="1" ref="MI196" ca="1">IF($MG196=0,0,INDIRECT(MI$203&amp;ROW())*MI$205)</f>
        <v>0</v>
      </c>
      <c r="MJ196" s="696" cm="1">
        <f t="array" aca="1" ref="MJ196" ca="1">INDIRECT(MJ$203&amp;ROW())*MJ$205</f>
        <v>0</v>
      </c>
      <c r="MK196" s="696" cm="1">
        <f t="array" aca="1" ref="MK196" ca="1">INDIRECT(MK$203&amp;ROW())*MK$205</f>
        <v>4</v>
      </c>
      <c r="ML196" s="696" cm="1">
        <f t="array" aca="1" ref="ML196" ca="1">INDIRECT(ML$203&amp;ROW())*ML$205</f>
        <v>6</v>
      </c>
      <c r="MM196" s="696" cm="1">
        <f t="array" aca="1" ref="MM196" ca="1">INDIRECT(MM$203&amp;ROW())*MM$205</f>
        <v>6</v>
      </c>
      <c r="MN196" s="696" cm="1">
        <f t="array" aca="1" ref="MN196" ca="1">INDIRECT(MN$203&amp;ROW())*MN$205</f>
        <v>4</v>
      </c>
      <c r="MO196" s="696" cm="1">
        <f t="array" aca="1" ref="MO196" ca="1">INDIRECT(MO$203&amp;ROW())*MO$205</f>
        <v>2</v>
      </c>
      <c r="MP196" s="696" cm="1">
        <f t="array" aca="1" ref="MP196" ca="1">INDIRECT(MP$203&amp;ROW())*MP$205</f>
        <v>2</v>
      </c>
      <c r="MQ196" s="696" cm="1">
        <f t="array" aca="1" ref="MQ196" ca="1">INDIRECT(MQ$203&amp;ROW())*MQ$205</f>
        <v>2</v>
      </c>
      <c r="MR196" s="696" cm="1">
        <f t="array" aca="1" ref="MR196" ca="1">INDIRECT(MR$203&amp;ROW())*MR$205</f>
        <v>2</v>
      </c>
      <c r="MS196" s="696" cm="1">
        <f t="array" aca="1" ref="MS196" ca="1">INDIRECT(MS$203&amp;ROW())*MS$205</f>
        <v>2</v>
      </c>
      <c r="MT196" s="696" cm="1">
        <f t="array" aca="1" ref="MT196" ca="1">INDIRECT(MT$203&amp;ROW())*MT$205</f>
        <v>2</v>
      </c>
      <c r="MU196" s="696" cm="1">
        <f t="array" aca="1" ref="MU196" ca="1">INDIRECT(MU$203&amp;ROW())*MU$205</f>
        <v>2</v>
      </c>
      <c r="MV196" s="696" cm="1">
        <f t="array" aca="1" ref="MV196" ca="1">IF(INDIRECT(MV$203&amp;ROW())="-",0,INDIRECT(MV$203&amp;ROW())*MV$205)</f>
        <v>4.0673999999999992</v>
      </c>
      <c r="MW196" s="696" cm="1">
        <f t="array" aca="1" ref="MW196" ca="1">INDIRECT(MW$203&amp;ROW())*MW$205</f>
        <v>2</v>
      </c>
      <c r="MX196" s="696" cm="1">
        <f t="array" aca="1" ref="MX196" ca="1">INDIRECT(MX$203&amp;ROW())*MX$205</f>
        <v>4</v>
      </c>
      <c r="MY196" s="696" cm="1">
        <f t="array" aca="1" ref="MY196" ca="1">INDIRECT(MY$203&amp;ROW())*MY$205</f>
        <v>8</v>
      </c>
      <c r="NA196" s="701">
        <f t="shared" si="412"/>
        <v>0.77242439024390241</v>
      </c>
      <c r="NB196" s="617">
        <f t="shared" si="413"/>
        <v>0.61806428571428562</v>
      </c>
      <c r="NC196" s="695">
        <f t="shared" si="414"/>
        <v>0.59249230769230765</v>
      </c>
      <c r="ND196" s="697">
        <f t="shared" si="415"/>
        <v>0.87695925925925933</v>
      </c>
      <c r="NE196" s="694">
        <f t="shared" si="416"/>
        <v>0.71498506072743873</v>
      </c>
      <c r="NF196" s="682" t="str">
        <f t="shared" si="417"/>
        <v>B</v>
      </c>
      <c r="NH196" s="606" t="s">
        <v>9436</v>
      </c>
      <c r="NI196" s="563" t="str">
        <f t="shared" si="381"/>
        <v>B</v>
      </c>
      <c r="NJ196" s="563" t="str">
        <f t="shared" si="418"/>
        <v>B</v>
      </c>
      <c r="NK196" s="563" t="str">
        <f t="shared" ca="1" si="419"/>
        <v>B</v>
      </c>
      <c r="NL196" s="563" t="str">
        <f t="shared" ca="1" si="420"/>
        <v>B</v>
      </c>
      <c r="NM196" s="563" t="str">
        <f t="shared" ca="1" si="421"/>
        <v>B</v>
      </c>
      <c r="NN196" s="563" t="str">
        <f ca="1">WM196</f>
        <v>B</v>
      </c>
      <c r="NO196" s="563" t="str">
        <f ca="1">YV196</f>
        <v>B</v>
      </c>
      <c r="NP196" s="606" t="str">
        <f t="shared" si="422"/>
        <v>Yes</v>
      </c>
      <c r="NQ196" s="682" t="str">
        <f t="shared" si="423"/>
        <v>Yes</v>
      </c>
      <c r="NR196" s="682" t="e">
        <f>IF(OR(AND(NI196="A",OR(NJ196="C",NJ196="D")),AND(NI196="A",OR(#REF!="C",#REF!="D")),AND(NI196="B",OR(NJ196="D",#REF!="D")),AND(OR(NI196="C",NI196="D"),OR(NJ196="A",NJ196="B")),AND(OR(NI196="C",NI196="D"),OR(#REF!="A",#REF!="B")),AND(OR(NJ196="A",#REF!="A",NJ196="B",#REF!="B"),OR(NP196="-",NQ196="-")),AND(OR(NJ196="C",#REF!="C",NJ196="D",#REF!="D"),NP196="Yes")),"Yes","-")</f>
        <v>#REF!</v>
      </c>
      <c r="NS196" s="607"/>
      <c r="NT196" s="619">
        <f t="shared" si="424"/>
        <v>0.66669999999999996</v>
      </c>
      <c r="NU196" s="619">
        <f t="shared" si="425"/>
        <v>0.71498506072743873</v>
      </c>
      <c r="NV196" s="619">
        <f t="shared" ca="1" si="426"/>
        <v>0.69267416287826611</v>
      </c>
      <c r="NW196" s="619">
        <f ca="1">OG196</f>
        <v>0.687823997097743</v>
      </c>
      <c r="NX196" s="619">
        <f ca="1">QK196</f>
        <v>0.69995205346597822</v>
      </c>
      <c r="NY196" s="620">
        <f ca="1">WN196</f>
        <v>0.70727437203005139</v>
      </c>
      <c r="NZ196" s="620">
        <f ca="1">YW196</f>
        <v>0.71163257016314241</v>
      </c>
      <c r="OA196" s="705" t="s">
        <v>1188</v>
      </c>
      <c r="OB196" s="706" t="s">
        <v>1188</v>
      </c>
      <c r="OC196" s="494"/>
      <c r="OE196" s="606" t="s">
        <v>9436</v>
      </c>
      <c r="OF196" s="700" t="str">
        <f t="shared" ca="1" si="427"/>
        <v>B</v>
      </c>
      <c r="OG196" s="701">
        <f ca="1">AVERAGE(OH196:OK196)</f>
        <v>0.687823997097743</v>
      </c>
      <c r="OH196" s="705">
        <f t="shared" ca="1" si="428"/>
        <v>0.7308101162689804</v>
      </c>
      <c r="OI196" s="696">
        <f t="shared" ca="1" si="429"/>
        <v>0.62134723814303638</v>
      </c>
      <c r="OJ196" s="696">
        <f t="shared" ca="1" si="430"/>
        <v>0.53019156801971701</v>
      </c>
      <c r="OK196" s="697">
        <f t="shared" ca="1" si="431"/>
        <v>0.86894706595923832</v>
      </c>
      <c r="OL196" s="696" cm="1">
        <f t="array" aca="1" ref="OL196" ca="1">INDIRECT(OL$203&amp;ROW())*OL$205</f>
        <v>0.74780000000000002</v>
      </c>
      <c r="OM196" s="696" cm="1">
        <f t="array" aca="1" ref="OM196" ca="1">INDIRECT(OM$203&amp;ROW())*OM$205</f>
        <v>1.2061999999999999</v>
      </c>
      <c r="ON196" s="696" cm="1">
        <f t="array" aca="1" ref="ON196" ca="1">INDIRECT(ON$203&amp;ROW())*ON$205</f>
        <v>0</v>
      </c>
      <c r="OO196" s="696" cm="1">
        <f t="array" aca="1" ref="OO196" ca="1">INDIRECT(OO$203&amp;ROW())*OO$205</f>
        <v>1.0790999999999999</v>
      </c>
      <c r="OP196" s="696" cm="1">
        <f t="array" aca="1" ref="OP196" ca="1">INDIRECT(OP$203&amp;ROW())*OP$205</f>
        <v>1.5831</v>
      </c>
      <c r="OQ196" s="696" cm="1">
        <f t="array" aca="1" ref="OQ196" ca="1">INDIRECT(OQ$203&amp;ROW())*OQ$205</f>
        <v>1.5849</v>
      </c>
      <c r="OR196" s="696" cm="1">
        <f t="array" aca="1" ref="OR196" ca="1">INDIRECT(OR$203&amp;ROW())*OR$205</f>
        <v>1.4141999999999999</v>
      </c>
      <c r="OS196" s="696" cm="1">
        <f t="array" aca="1" ref="OS196" ca="1">INDIRECT(OS$203&amp;ROW())*OS$205</f>
        <v>0.51290000000000002</v>
      </c>
      <c r="OT196" s="696" cm="1">
        <f t="array" aca="1" ref="OT196" ca="1">INDIRECT(OT$203&amp;ROW())*OT$205</f>
        <v>1.4727000000000001</v>
      </c>
      <c r="OU196" s="696" cm="1">
        <f t="array" aca="1" ref="OU196" ca="1">INDIRECT(OU$203&amp;ROW())*OU$205</f>
        <v>1.9304999999999999</v>
      </c>
      <c r="OV196" s="696" cm="1">
        <f t="array" aca="1" ref="OV196" ca="1">INDIRECT(OV$203&amp;ROW())*OV$205</f>
        <v>1.2161999999999999</v>
      </c>
      <c r="OW196" s="696" cm="1">
        <f t="array" aca="1" ref="OW196" ca="1">INDIRECT(OW$203&amp;ROW())*OW$205</f>
        <v>1.5144000000000002</v>
      </c>
      <c r="OX196" s="696" cm="1">
        <f t="array" aca="1" ref="OX196" ca="1">INDIRECT(OX$203&amp;ROW())*OX$205</f>
        <v>1.3977999999999999</v>
      </c>
      <c r="OY196" s="696" cm="1">
        <f t="array" aca="1" ref="OY196" ca="1">IF(INDIRECT(OY$203&amp;ROW())="-",0,INDIRECT(OY$203&amp;ROW())*OY$205)</f>
        <v>0.47507317999999998</v>
      </c>
      <c r="OZ196" s="696" cm="1">
        <f t="array" aca="1" ref="OZ196" ca="1">INDIRECT(OZ$203&amp;ROW())*OZ$205</f>
        <v>0.71030000000000004</v>
      </c>
      <c r="PA196" s="696" cm="1">
        <f t="array" aca="1" ref="PA196" ca="1">IF(INDIRECT(PA$203&amp;ROW())="-",0,INDIRECT(PA$203&amp;ROW())*PA$205)</f>
        <v>0.57677186000000003</v>
      </c>
      <c r="PB196" s="705" cm="1">
        <f t="array" aca="1" ref="PB196" ca="1">INDIRECT(PB$203&amp;ROW())*PB$205</f>
        <v>0.75419999999999998</v>
      </c>
      <c r="PC196" s="696" cm="1">
        <f t="array" aca="1" ref="PC196" ca="1">INDIRECT(PC$203&amp;ROW())*PC$205</f>
        <v>1.3946000000000001</v>
      </c>
      <c r="PD196" s="696" cm="1">
        <f t="array" aca="1" ref="PD196" ca="1">INDIRECT(PD$203&amp;ROW())*PD$205</f>
        <v>1.4683999999999999</v>
      </c>
      <c r="PE196" s="696" cm="1">
        <f t="array" aca="1" ref="PE196" ca="1">INDIRECT(PE$203&amp;ROW())*PE$205</f>
        <v>0</v>
      </c>
      <c r="PF196" s="696" cm="1">
        <f t="array" aca="1" ref="PF196" ca="1">INDIRECT(PF$203&amp;ROW())*PF$205</f>
        <v>1.9962</v>
      </c>
      <c r="PG196" s="696" cm="1">
        <f t="array" aca="1" ref="PG196" ca="1">IF(INDIRECT(PG$203&amp;ROW())="-",0,INDIRECT(PG$203&amp;ROW())*PG$205)</f>
        <v>0.61460000000000004</v>
      </c>
      <c r="PH196" s="696" cm="1">
        <f t="array" aca="1" ref="PH196" ca="1">INDIRECT(PH$203&amp;ROW())*PH$205</f>
        <v>0.61699999999999999</v>
      </c>
      <c r="PI196" s="696" cm="1">
        <f t="array" aca="1" ref="PI196" ca="1">INDIRECT(PI$203&amp;ROW())*PI$205</f>
        <v>1.2145999999999999</v>
      </c>
      <c r="PJ196" s="696" cm="1">
        <f t="array" aca="1" ref="PJ196" ca="1">INDIRECT(PJ$203&amp;ROW())*PJ$205</f>
        <v>0.75980000000000003</v>
      </c>
      <c r="PK196" s="696" cm="1">
        <f t="array" aca="1" ref="PK196" ca="1">IF($PJ196=0,0,INDIRECT(PK$203&amp;ROW())*PK$205)</f>
        <v>0.52759999999999996</v>
      </c>
      <c r="PL196" s="696" cm="1">
        <f t="array" aca="1" ref="PL196" ca="1">IF($MPE196=0,0,INDIRECT(PL$203&amp;ROW())*PL$205)</f>
        <v>0</v>
      </c>
      <c r="PM196" s="696" cm="1">
        <f t="array" aca="1" ref="PM196" ca="1">IF($MPE196=0,0,INDIRECT(PM$203&amp;ROW())*PM$205)</f>
        <v>0</v>
      </c>
      <c r="PN196" s="696" cm="1">
        <f t="array" aca="1" ref="PN196" ca="1">IF($PJ196=0,0,INDIRECT(PN$203&amp;ROW())*PN$205)</f>
        <v>0.52580000000000005</v>
      </c>
      <c r="PO196" s="696" cm="1">
        <f t="array" aca="1" ref="PO196" ca="1">INDIRECT(PO$203&amp;ROW())*PO$205</f>
        <v>0</v>
      </c>
      <c r="PP196" s="696" cm="1">
        <f t="array" aca="1" ref="PP196" ca="1">IF($PO196=0,0,INDIRECT(PP$203&amp;ROW())*PP$205)</f>
        <v>0</v>
      </c>
      <c r="PQ196" s="696" cm="1">
        <f t="array" aca="1" ref="PQ196" ca="1">IF($PO196=0,0,INDIRECT(PQ$203&amp;ROW())*PQ$205)</f>
        <v>0</v>
      </c>
      <c r="PR196" s="696" cm="1">
        <f t="array" aca="1" ref="PR196" ca="1">INDIRECT(PR$203&amp;ROW())*PR$205</f>
        <v>0</v>
      </c>
      <c r="PS196" s="696" cm="1">
        <f t="array" aca="1" ref="PS196" ca="1">INDIRECT(PS$203&amp;ROW())*PS$205</f>
        <v>0.7389</v>
      </c>
      <c r="PT196" s="696" cm="1">
        <f t="array" aca="1" ref="PT196" ca="1">INDIRECT(PT$203&amp;ROW())*PT$205</f>
        <v>1.4406000000000001</v>
      </c>
      <c r="PU196" s="696" cm="1">
        <f t="array" aca="1" ref="PU196" ca="1">INDIRECT(PU$203&amp;ROW())*PU$205</f>
        <v>1.7696999999999998</v>
      </c>
      <c r="PV196" s="696" cm="1">
        <f t="array" aca="1" ref="PV196" ca="1">INDIRECT(PV$203&amp;ROW())*PV$205</f>
        <v>0.6966</v>
      </c>
      <c r="PW196" s="696" cm="1">
        <f t="array" aca="1" ref="PW196" ca="1">INDIRECT(PW$203&amp;ROW())*PW$205</f>
        <v>1.0658000000000001</v>
      </c>
      <c r="PX196" s="696" cm="1">
        <f t="array" aca="1" ref="PX196" ca="1">INDIRECT(PX$203&amp;ROW())*PX$205</f>
        <v>1.1714</v>
      </c>
      <c r="PY196" s="696" cm="1">
        <f t="array" aca="1" ref="PY196" ca="1">INDIRECT(PY$203&amp;ROW())*PY$205</f>
        <v>1.1866000000000001</v>
      </c>
      <c r="PZ196" s="696" cm="1">
        <f t="array" aca="1" ref="PZ196" ca="1">INDIRECT(PZ$203&amp;ROW())*PZ$205</f>
        <v>0.17430000000000001</v>
      </c>
      <c r="QA196" s="696" cm="1">
        <f t="array" aca="1" ref="QA196" ca="1">INDIRECT(QA$203&amp;ROW())*QA$205</f>
        <v>0.31659999999999999</v>
      </c>
      <c r="QB196" s="696" cm="1">
        <f t="array" aca="1" ref="QB196" ca="1">INDIRECT(QB$203&amp;ROW())*QB$205</f>
        <v>1.5966</v>
      </c>
      <c r="QC196" s="696" cm="1">
        <f t="array" aca="1" ref="QC196" ca="1">INDIRECT(QC$203&amp;ROW())*QC$205</f>
        <v>1.4259999999999999</v>
      </c>
      <c r="QD196" s="696" cm="1">
        <f t="array" aca="1" ref="QD196" ca="1">IF(INDIRECT(QD$203&amp;ROW())="-",0,INDIRECT(QD$203&amp;ROW())*QD$205)</f>
        <v>0.41629838999999996</v>
      </c>
      <c r="QE196" s="696" cm="1">
        <f t="array" aca="1" ref="QE196" ca="1">INDIRECT(QE$203&amp;ROW())*QE$205</f>
        <v>0.53280000000000005</v>
      </c>
      <c r="QF196" s="696" cm="1">
        <f t="array" aca="1" ref="QF196" ca="1">INDIRECT(QF$203&amp;ROW())*QF$205</f>
        <v>0.72440000000000004</v>
      </c>
      <c r="QG196" s="696" cm="1">
        <f t="array" aca="1" ref="QG196" ca="1">INDIRECT(QG$203&amp;ROW())*QG$205</f>
        <v>1.4996</v>
      </c>
      <c r="QI196" s="606" t="s">
        <v>9436</v>
      </c>
      <c r="QJ196" s="700" t="str">
        <f t="shared" ca="1" si="432"/>
        <v>B</v>
      </c>
      <c r="QK196" s="701">
        <f ca="1">AVERAGE(QL196:QO196)</f>
        <v>0.69995205346597822</v>
      </c>
      <c r="QL196" s="705">
        <f t="shared" ca="1" si="433"/>
        <v>0.7769401797558505</v>
      </c>
      <c r="QM196" s="696">
        <f t="shared" ca="1" si="434"/>
        <v>0.57230188123447689</v>
      </c>
      <c r="QN196" s="696">
        <f t="shared" ca="1" si="435"/>
        <v>0.5661915045522703</v>
      </c>
      <c r="QO196" s="697">
        <f t="shared" ca="1" si="436"/>
        <v>0.88437464832131552</v>
      </c>
      <c r="QP196" s="696" cm="1">
        <f t="array" aca="1" ref="QP196" ca="1">INDIRECT(QP$203&amp;ROW())*QP$205</f>
        <v>3.3451646745381883E-2</v>
      </c>
      <c r="QQ196" s="696" cm="1">
        <f t="array" aca="1" ref="QQ196" ca="1">INDIRECT(QQ$203&amp;ROW())*QQ$205</f>
        <v>0.25503926590378434</v>
      </c>
      <c r="QR196" s="696" cm="1">
        <f t="array" aca="1" ref="QR196" ca="1">INDIRECT(QR$203&amp;ROW())*QR$205</f>
        <v>0</v>
      </c>
      <c r="QS196" s="696" cm="1">
        <f t="array" aca="1" ref="QS196" ca="1">INDIRECT(QS$203&amp;ROW())*QS$205</f>
        <v>0.22471360933801068</v>
      </c>
      <c r="QT196" s="696" cm="1">
        <f t="array" aca="1" ref="QT196" ca="1">INDIRECT(QT$203&amp;ROW())*QT$205</f>
        <v>0.26232814414996541</v>
      </c>
      <c r="QU196" s="696" cm="1">
        <f t="array" aca="1" ref="QU196" ca="1">INDIRECT(QU$203&amp;ROW())*QU$205</f>
        <v>0.53329206883563263</v>
      </c>
      <c r="QV196" s="696" cm="1">
        <f t="array" aca="1" ref="QV196" ca="1">INDIRECT(QV$203&amp;ROW())*QV$205</f>
        <v>0.24117831443907087</v>
      </c>
      <c r="QW196" s="696" cm="1">
        <f t="array" aca="1" ref="QW196" ca="1">INDIRECT(QW$203&amp;ROW())*QW$205</f>
        <v>0.17699805458110993</v>
      </c>
      <c r="QX196" s="696" cm="1">
        <f t="array" aca="1" ref="QX196" ca="1">INDIRECT(QX$203&amp;ROW())*QX$205</f>
        <v>0.60640894423913805</v>
      </c>
      <c r="QY196" s="696" cm="1">
        <f t="array" aca="1" ref="QY196" ca="1">INDIRECT(QY$203&amp;ROW())*QY$205</f>
        <v>0.13540247513535897</v>
      </c>
      <c r="QZ196" s="696" cm="1">
        <f t="array" aca="1" ref="QZ196" ca="1">INDIRECT(QZ$203&amp;ROW())*QZ$205</f>
        <v>0.27613248380770827</v>
      </c>
      <c r="RA196" s="696" cm="1">
        <f t="array" aca="1" ref="RA196" ca="1">INDIRECT(RA$203&amp;ROW())*RA$205</f>
        <v>5.1272116233970627E-2</v>
      </c>
      <c r="RB196" s="696" cm="1">
        <f t="array" aca="1" ref="RB196" ca="1">INDIRECT(RB$203&amp;ROW())*RB$205</f>
        <v>0.11461142513892485</v>
      </c>
      <c r="RC196" s="696" cm="1">
        <f t="array" aca="1" ref="RC196" ca="1">IF(INDIRECT(RC$203&amp;ROW())="-",0,INDIRECT(RC$203&amp;ROW())*RC$205)</f>
        <v>5.6168427000804738E-2</v>
      </c>
      <c r="RD196" s="696" cm="1">
        <f t="array" aca="1" ref="RD196" ca="1">INDIRECT(RD$203&amp;ROW())*RD$205</f>
        <v>3.5721048970443148E-2</v>
      </c>
      <c r="RE196" s="696" cm="1">
        <f t="array" aca="1" ref="RE196" ca="1">IF(INDIRECT(RE$203&amp;ROW())="-",0,INDIRECT(RE$203&amp;ROW())*RE$205)</f>
        <v>4.1321414040982225E-2</v>
      </c>
      <c r="RF196" s="705" cm="1">
        <f t="array" aca="1" ref="RF196" ca="1">INDIRECT(RF$203&amp;ROW())*RF$205</f>
        <v>5.3068994403248027E-2</v>
      </c>
      <c r="RG196" s="696" cm="1">
        <f t="array" aca="1" ref="RG196" ca="1">INDIRECT(RG$203&amp;ROW())*RG$205</f>
        <v>0.27650466908360405</v>
      </c>
      <c r="RH196" s="696" cm="1">
        <f t="array" aca="1" ref="RH196" ca="1">INDIRECT(RH$203&amp;ROW())*RH$205</f>
        <v>5.8387680780544585E-2</v>
      </c>
      <c r="RI196" s="696" cm="1">
        <f t="array" aca="1" ref="RI196" ca="1">INDIRECT(RI$203&amp;ROW())*RI$205</f>
        <v>0</v>
      </c>
      <c r="RJ196" s="696" cm="1">
        <f t="array" aca="1" ref="RJ196" ca="1">INDIRECT(RJ$203&amp;ROW())*RJ$205</f>
        <v>0.18340085004648693</v>
      </c>
      <c r="RK196" s="696" cm="1">
        <f t="array" aca="1" ref="RK196" ca="1">IF(INDIRECT(RK$203&amp;ROW())="-",0,INDIRECT(RK$203&amp;ROW())*RK$205)</f>
        <v>4.244013104674265E-2</v>
      </c>
      <c r="RL196" s="696" cm="1">
        <f t="array" aca="1" ref="RL196" ca="1">INDIRECT(RL$203&amp;ROW())*RL$205</f>
        <v>0.11262003659234653</v>
      </c>
      <c r="RM196" s="696" cm="1">
        <f t="array" aca="1" ref="RM196" ca="1">INDIRECT(RM$203&amp;ROW())*RM$205</f>
        <v>2.9987460729532761E-2</v>
      </c>
      <c r="RN196" s="696" cm="1">
        <f t="array" aca="1" ref="RN196" ca="1">INDIRECT(RN$203&amp;ROW())*RN$205</f>
        <v>9.3820613050938681E-2</v>
      </c>
      <c r="RO196" s="696" cm="1">
        <f t="array" aca="1" ref="RO196" ca="1">IF($RN196=0,0,INDIRECT(RO$203&amp;ROW())*RO$205)</f>
        <v>7.0312542939625605E-2</v>
      </c>
      <c r="RP196" s="696" cm="1">
        <f t="array" aca="1" ref="RP196" ca="1">IF($RN196=0,0,INDIRECT(RP$203&amp;ROW())*RP$205)</f>
        <v>9.7715867439664539E-2</v>
      </c>
      <c r="RQ196" s="696" cm="1">
        <f t="array" aca="1" ref="RQ196" ca="1">IF($RN196=0,0,INDIRECT(RQ$203&amp;ROW())*RQ$205)</f>
        <v>0</v>
      </c>
      <c r="RR196" s="696" cm="1">
        <f t="array" aca="1" ref="RR196" ca="1">IF($RN196=0,0,INDIRECT(RR$203&amp;ROW())*RR$205)</f>
        <v>8.2232286875619773E-2</v>
      </c>
      <c r="RS196" s="696" cm="1">
        <f t="array" aca="1" ref="RS196" ca="1">INDIRECT(RS$203&amp;ROW())*RS$205</f>
        <v>0</v>
      </c>
      <c r="RT196" s="696" cm="1">
        <f t="array" aca="1" ref="RT196" ca="1">IF($RS196=0,0,INDIRECT(RT$203&amp;ROW())*RT$205)</f>
        <v>0</v>
      </c>
      <c r="RU196" s="696" cm="1">
        <f t="array" aca="1" ref="RU196" ca="1">IF($RS196=0,0,INDIRECT(RU$203&amp;ROW())*RU$205)</f>
        <v>0</v>
      </c>
      <c r="RV196" s="696" cm="1">
        <f t="array" aca="1" ref="RV196" ca="1">INDIRECT(RV$203&amp;ROW())*RV$205</f>
        <v>0</v>
      </c>
      <c r="RW196" s="696" cm="1">
        <f t="array" aca="1" ref="RW196" ca="1">INDIRECT(RW$203&amp;ROW())*RW$205</f>
        <v>2.6659190312299668E-2</v>
      </c>
      <c r="RX196" s="696" cm="1">
        <f t="array" aca="1" ref="RX196" ca="1">INDIRECT(RX$203&amp;ROW())*RX$205</f>
        <v>0.19074035443114332</v>
      </c>
      <c r="RY196" s="696" cm="1">
        <f t="array" aca="1" ref="RY196" ca="1">INDIRECT(RY$203&amp;ROW())*RY$205</f>
        <v>8.4396695370290389E-2</v>
      </c>
      <c r="RZ196" s="696" cm="1">
        <f t="array" aca="1" ref="RZ196" ca="1">INDIRECT(RZ$203&amp;ROW())*RZ$205</f>
        <v>3.6812489486199085E-2</v>
      </c>
      <c r="SA196" s="696" cm="1">
        <f t="array" aca="1" ref="SA196" ca="1">INDIRECT(SA$203&amp;ROW())*SA$205</f>
        <v>0.20458618579029147</v>
      </c>
      <c r="SB196" s="696" cm="1">
        <f t="array" aca="1" ref="SB196" ca="1">INDIRECT(SB$203&amp;ROW())*SB$205</f>
        <v>4.7124126502052749E-2</v>
      </c>
      <c r="SC196" s="696" cm="1">
        <f t="array" aca="1" ref="SC196" ca="1">INDIRECT(SC$203&amp;ROW())*SC$205</f>
        <v>5.4291606235991073E-2</v>
      </c>
      <c r="SD196" s="696" cm="1">
        <f t="array" aca="1" ref="SD196" ca="1">INDIRECT(SD$203&amp;ROW())*SD$205</f>
        <v>0.3072993885784252</v>
      </c>
      <c r="SE196" s="696" cm="1">
        <f t="array" aca="1" ref="SE196" ca="1">INDIRECT(SE$203&amp;ROW())*SE$205</f>
        <v>0.2585618210787391</v>
      </c>
      <c r="SF196" s="696" cm="1">
        <f t="array" aca="1" ref="SF196" ca="1">INDIRECT(SF$203&amp;ROW())*SF$205</f>
        <v>0.13223776648222998</v>
      </c>
      <c r="SG196" s="696" cm="1">
        <f t="array" aca="1" ref="SG196" ca="1">INDIRECT(SG$203&amp;ROW())*SG$205</f>
        <v>7.4767843909269882E-2</v>
      </c>
      <c r="SH196" s="696" cm="1">
        <f t="array" aca="1" ref="SH196" ca="1">IF(INDIRECT(SH$203&amp;ROW())="-",0,INDIRECT(SH$203&amp;ROW())*SH$205)</f>
        <v>5.3337211080750534E-2</v>
      </c>
      <c r="SI196" s="696" cm="1">
        <f t="array" aca="1" ref="SI196" ca="1">INDIRECT(SI$203&amp;ROW())*SI$205</f>
        <v>0.12211943784041945</v>
      </c>
      <c r="SJ196" s="696" cm="1">
        <f t="array" aca="1" ref="SJ196" ca="1">INDIRECT(SJ$203&amp;ROW())*SJ$205</f>
        <v>0.10961749760323641</v>
      </c>
      <c r="SK196" s="696" cm="1">
        <f t="array" aca="1" ref="SK196" ca="1">INDIRECT(SK$203&amp;ROW())*SK$205</f>
        <v>0.21261490593800375</v>
      </c>
      <c r="SN196" s="606" t="s">
        <v>9436</v>
      </c>
      <c r="SO196" s="707" cm="1">
        <f t="array" aca="1" ref="SO196" ca="1">INDIRECT(SO$203&amp;ROW())*SO$205</f>
        <v>1</v>
      </c>
      <c r="SP196" s="707" cm="1">
        <f t="array" aca="1" ref="SP196" ca="1">INDIRECT(SP$203&amp;ROW())*SP$205</f>
        <v>2</v>
      </c>
      <c r="SQ196" s="707" cm="1">
        <f t="array" aca="1" ref="SQ196" ca="1">INDIRECT(SQ$203&amp;ROW())*SQ$205</f>
        <v>0</v>
      </c>
      <c r="SR196" s="707" cm="1">
        <f t="array" aca="1" ref="SR196" ca="1">INDIRECT(SR$203&amp;ROW())*SR$205</f>
        <v>3</v>
      </c>
      <c r="SS196" s="707" cm="1">
        <f t="array" aca="1" ref="SS196" ca="1">INDIRECT(SS$203&amp;ROW())*SS$205</f>
        <v>3</v>
      </c>
      <c r="ST196" s="707" cm="1">
        <f t="array" aca="1" ref="ST196" ca="1">INDIRECT(ST$203&amp;ROW())*ST$205</f>
        <v>3</v>
      </c>
      <c r="SU196" s="707" cm="1">
        <f t="array" aca="1" ref="SU196" ca="1">INDIRECT(SU$203&amp;ROW())*SU$205</f>
        <v>3</v>
      </c>
      <c r="SV196" s="707" cm="1">
        <f t="array" aca="1" ref="SV196" ca="1">INDIRECT(SV$203&amp;ROW())*SV$205</f>
        <v>1</v>
      </c>
      <c r="SW196" s="707" cm="1">
        <f t="array" aca="1" ref="SW196" ca="1">INDIRECT(SW$203&amp;ROW())*SW$205</f>
        <v>3</v>
      </c>
      <c r="SX196" s="707" cm="1">
        <f t="array" aca="1" ref="SX196" ca="1">INDIRECT(SX$203&amp;ROW())*SX$205</f>
        <v>3</v>
      </c>
      <c r="SY196" s="707" cm="1">
        <f t="array" aca="1" ref="SY196" ca="1">INDIRECT(SY$203&amp;ROW())*SY$205</f>
        <v>3</v>
      </c>
      <c r="SZ196" s="707" cm="1">
        <f t="array" aca="1" ref="SZ196" ca="1">INDIRECT(SZ$203&amp;ROW())*SZ$205</f>
        <v>3</v>
      </c>
      <c r="TA196" s="707" cm="1">
        <f t="array" aca="1" ref="TA196" ca="1">INDIRECT(TA$203&amp;ROW())*TA$205</f>
        <v>2</v>
      </c>
      <c r="TB196" s="696" cm="1">
        <f t="array" aca="1" ref="TB196" ca="1">IF(INDIRECT(TB$203&amp;ROW())="-",0,INDIRECT(TB$203&amp;ROW())*TB$205)</f>
        <v>0.6694</v>
      </c>
      <c r="TC196" s="707" cm="1">
        <f t="array" aca="1" ref="TC196" ca="1">INDIRECT(TC$203&amp;ROW())*TC$205</f>
        <v>1</v>
      </c>
      <c r="TD196" s="696" cm="1">
        <f t="array" aca="1" ref="TD196" ca="1">IF(INDIRECT(TD$203&amp;ROW())="-",0,INDIRECT(TD$203&amp;ROW())*TD$205)</f>
        <v>0.65290000000000004</v>
      </c>
      <c r="TE196" s="732" cm="1">
        <f t="array" aca="1" ref="TE196" ca="1">INDIRECT(TE$203&amp;ROW())*TE$205</f>
        <v>1</v>
      </c>
      <c r="TF196" s="707" cm="1">
        <f t="array" aca="1" ref="TF196" ca="1">INDIRECT(TF$203&amp;ROW())*TF$205</f>
        <v>2</v>
      </c>
      <c r="TG196" s="707" cm="1">
        <f t="array" aca="1" ref="TG196" ca="1">INDIRECT(TG$203&amp;ROW())*TG$205</f>
        <v>2</v>
      </c>
      <c r="TH196" s="707" cm="1">
        <f t="array" aca="1" ref="TH196" ca="1">INDIRECT(TH$203&amp;ROW())*TH$205</f>
        <v>0</v>
      </c>
      <c r="TI196" s="707" cm="1">
        <f t="array" aca="1" ref="TI196" ca="1">INDIRECT(TI$203&amp;ROW())*TI$205</f>
        <v>3</v>
      </c>
      <c r="TJ196" s="696" cm="1">
        <f t="array" aca="1" ref="TJ196" ca="1">IF(INDIRECT(TJ$203&amp;ROW())="-",0,INDIRECT(TJ$203&amp;ROW())*TJ$205)</f>
        <v>0.70240000000000002</v>
      </c>
      <c r="TK196" s="707" cm="1">
        <f t="array" aca="1" ref="TK196" ca="1">INDIRECT(TK$203&amp;ROW())*TK$205</f>
        <v>1</v>
      </c>
      <c r="TL196" s="707" cm="1">
        <f t="array" aca="1" ref="TL196" ca="1">INDIRECT(TL$203&amp;ROW())*TL$205</f>
        <v>2</v>
      </c>
      <c r="TM196" s="707" cm="1">
        <f t="array" aca="1" ref="TM196" ca="1">INDIRECT(TM$203&amp;ROW())*TM$205</f>
        <v>1</v>
      </c>
      <c r="TN196" s="707" cm="1">
        <f t="array" aca="1" ref="TN196" ca="1">IF($TM196=0,0,INDIRECT(TN$203&amp;ROW())*TN$205)</f>
        <v>1</v>
      </c>
      <c r="TO196" s="707" cm="1">
        <f t="array" aca="1" ref="TO196" ca="1">IF($TM196=0,0,INDIRECT(TO$203&amp;ROW())*TO$205)</f>
        <v>1</v>
      </c>
      <c r="TP196" s="707" cm="1">
        <f t="array" aca="1" ref="TP196" ca="1">IF($TM196=0,0,INDIRECT(TP$203&amp;ROW())*TP$205)</f>
        <v>0</v>
      </c>
      <c r="TQ196" s="707" cm="1">
        <f t="array" aca="1" ref="TQ196" ca="1">IF($TM196=0,0,INDIRECT(TQ$203&amp;ROW())*TQ$205)</f>
        <v>1</v>
      </c>
      <c r="TR196" s="707" cm="1">
        <f t="array" aca="1" ref="TR196" ca="1">INDIRECT(TR$203&amp;ROW())*TR$205</f>
        <v>0</v>
      </c>
      <c r="TS196" s="707" cm="1">
        <f t="array" aca="1" ref="TS196" ca="1">IF($TR196=0,0,INDIRECT(TS$203&amp;ROW())*TS$205)</f>
        <v>0</v>
      </c>
      <c r="TT196" s="707" cm="1">
        <f t="array" aca="1" ref="TT196" ca="1">IF($TR196=0,0,INDIRECT(TT$203&amp;ROW())*TT$205)</f>
        <v>0</v>
      </c>
      <c r="TU196" s="707" cm="1">
        <f t="array" aca="1" ref="TU196" ca="1">INDIRECT(TU$203&amp;ROW())*TU$205</f>
        <v>0</v>
      </c>
      <c r="TV196" s="707" cm="1">
        <f t="array" aca="1" ref="TV196" ca="1">INDIRECT(TV$203&amp;ROW())*TV$205</f>
        <v>1</v>
      </c>
      <c r="TW196" s="707" cm="1">
        <f t="array" aca="1" ref="TW196" ca="1">INDIRECT(TW$203&amp;ROW())*TW$205</f>
        <v>2</v>
      </c>
      <c r="TX196" s="707" cm="1">
        <f t="array" aca="1" ref="TX196" ca="1">INDIRECT(TX$203&amp;ROW())*TX$205</f>
        <v>3</v>
      </c>
      <c r="TY196" s="707" cm="1">
        <f t="array" aca="1" ref="TY196" ca="1">INDIRECT(TY$203&amp;ROW())*TY$205</f>
        <v>1</v>
      </c>
      <c r="TZ196" s="707" cm="1">
        <f t="array" aca="1" ref="TZ196" ca="1">INDIRECT(TZ$203&amp;ROW())*TZ$205</f>
        <v>2</v>
      </c>
      <c r="UA196" s="707" cm="1">
        <f t="array" aca="1" ref="UA196" ca="1">INDIRECT(UA$203&amp;ROW())*UA$205</f>
        <v>2</v>
      </c>
      <c r="UB196" s="707" cm="1">
        <f t="array" aca="1" ref="UB196" ca="1">INDIRECT(UB$203&amp;ROW())*UB$205</f>
        <v>2</v>
      </c>
      <c r="UC196" s="707" cm="1">
        <f t="array" aca="1" ref="UC196" ca="1">INDIRECT(UC$203&amp;ROW())*UC$205</f>
        <v>1</v>
      </c>
      <c r="UD196" s="707" cm="1">
        <f t="array" aca="1" ref="UD196" ca="1">INDIRECT(UD$203&amp;ROW())*UD$205</f>
        <v>1</v>
      </c>
      <c r="UE196" s="707" cm="1">
        <f t="array" aca="1" ref="UE196" ca="1">INDIRECT(UE$203&amp;ROW())*UE$205</f>
        <v>2</v>
      </c>
      <c r="UF196" s="707" cm="1">
        <f t="array" aca="1" ref="UF196" ca="1">INDIRECT(UF$203&amp;ROW())*UF$205</f>
        <v>2</v>
      </c>
      <c r="UG196" s="696" cm="1">
        <f t="array" aca="1" ref="UG196" ca="1">IF(INDIRECT(UG$203&amp;ROW())="-",0,INDIRECT(UG$203&amp;ROW())*UG$205)</f>
        <v>0.67789999999999995</v>
      </c>
      <c r="UH196" s="707" cm="1">
        <f t="array" aca="1" ref="UH196" ca="1">INDIRECT(UH$203&amp;ROW())*UH$205</f>
        <v>1</v>
      </c>
      <c r="UI196" s="707" cm="1">
        <f t="array" aca="1" ref="UI196" ca="1">INDIRECT(UI$203&amp;ROW())*UI$205</f>
        <v>1</v>
      </c>
      <c r="UJ196" s="707" cm="1">
        <f t="array" aca="1" ref="UJ196" ca="1">INDIRECT(UJ$203&amp;ROW())*UJ$205</f>
        <v>2</v>
      </c>
      <c r="UM196" s="606" t="s">
        <v>9436</v>
      </c>
      <c r="UN196" s="616">
        <f t="shared" ca="1" si="389"/>
        <v>0.18720310219966924</v>
      </c>
      <c r="UO196" s="616">
        <f t="shared" ca="1" si="389"/>
        <v>1.5785703781343867</v>
      </c>
      <c r="UP196" s="616">
        <f t="shared" ca="1" si="389"/>
        <v>-0.88618201963763954</v>
      </c>
      <c r="UQ196" s="616">
        <f t="shared" ca="1" si="389"/>
        <v>0.29355872991449461</v>
      </c>
      <c r="UR196" s="616">
        <f t="shared" ca="1" si="389"/>
        <v>1.0502465449096676</v>
      </c>
      <c r="US196" s="616">
        <f t="shared" ca="1" si="389"/>
        <v>0.41305213694811815</v>
      </c>
      <c r="UT196" s="616">
        <f t="shared" ca="1" si="389"/>
        <v>0.30690415393182785</v>
      </c>
      <c r="UU196" s="616">
        <f t="shared" ca="1" si="389"/>
        <v>-1.6225788321166725</v>
      </c>
      <c r="UV196" s="616">
        <f t="shared" ca="1" si="389"/>
        <v>0.44410973870643028</v>
      </c>
      <c r="UW196" s="616">
        <f t="shared" ca="1" si="389"/>
        <v>0.6421874155054268</v>
      </c>
      <c r="UX196" s="616">
        <f t="shared" ca="1" si="388"/>
        <v>0.28247365722383649</v>
      </c>
      <c r="UY196" s="616">
        <f t="shared" ca="1" si="388"/>
        <v>1.5108379627063613</v>
      </c>
      <c r="UZ196" s="616">
        <f t="shared" ca="1" si="388"/>
        <v>1.1960042318268584</v>
      </c>
      <c r="VA196" s="616">
        <f t="shared" ca="1" si="388"/>
        <v>0.4744253496612888</v>
      </c>
      <c r="VB196" s="616">
        <f t="shared" ca="1" si="388"/>
        <v>0.38200252083713526</v>
      </c>
      <c r="VC196" s="616">
        <f t="shared" ca="1" si="388"/>
        <v>0.36394050364910768</v>
      </c>
      <c r="VD196" s="616">
        <f t="shared" ca="1" si="388"/>
        <v>-0.36208520652341147</v>
      </c>
      <c r="VE196" s="616">
        <f t="shared" ca="1" si="388"/>
        <v>3.9909080070471406E-2</v>
      </c>
      <c r="VF196" s="616">
        <f t="shared" ca="1" si="388"/>
        <v>7.1631593782223293E-2</v>
      </c>
      <c r="VG196" s="616">
        <f t="shared" ca="1" si="388"/>
        <v>-0.89462372206681784</v>
      </c>
      <c r="VH196" s="616">
        <f t="shared" ca="1" si="388"/>
        <v>1.454227778282527</v>
      </c>
      <c r="VI196" s="616">
        <f t="shared" ca="1" si="388"/>
        <v>0.5188020116736124</v>
      </c>
      <c r="VJ196" s="616">
        <f t="shared" ca="1" si="390"/>
        <v>1.1038721171937993</v>
      </c>
      <c r="VK196" s="616">
        <f t="shared" ca="1" si="390"/>
        <v>0.83678976492872159</v>
      </c>
      <c r="VL196" s="616">
        <f t="shared" ca="1" si="390"/>
        <v>1.1863766389476611</v>
      </c>
      <c r="VM196" s="616">
        <f t="shared" ca="1" si="390"/>
        <v>1.7393845659645861</v>
      </c>
      <c r="VN196" s="616">
        <f t="shared" ca="1" si="390"/>
        <v>1.5883663456229635</v>
      </c>
      <c r="VO196" s="616">
        <f t="shared" ca="1" si="390"/>
        <v>-0.42150866262694142</v>
      </c>
      <c r="VP196" s="616">
        <f t="shared" ca="1" si="390"/>
        <v>2.1525849422547609</v>
      </c>
      <c r="VQ196" s="616">
        <f t="shared" ca="1" si="390"/>
        <v>-0.77889442244162177</v>
      </c>
      <c r="VR196" s="616">
        <f t="shared" ca="1" si="390"/>
        <v>-0.64202286734458469</v>
      </c>
      <c r="VS196" s="616">
        <f t="shared" ca="1" si="387"/>
        <v>-0.40481357988865657</v>
      </c>
      <c r="VT196" s="616">
        <f t="shared" ca="1" si="387"/>
        <v>-0.3878135405833677</v>
      </c>
      <c r="VU196" s="616">
        <f t="shared" ca="1" si="387"/>
        <v>1.2114249894444582</v>
      </c>
      <c r="VV196" s="616">
        <f t="shared" ca="1" si="387"/>
        <v>1.6727825257285902</v>
      </c>
      <c r="VW196" s="616">
        <f t="shared" ca="1" si="387"/>
        <v>0.66845613582062358</v>
      </c>
      <c r="VX196" s="616">
        <f t="shared" ca="1" si="386"/>
        <v>0.76953548521680748</v>
      </c>
      <c r="VY196" s="616">
        <f t="shared" ca="1" si="386"/>
        <v>0.70583605694264007</v>
      </c>
      <c r="VZ196" s="616">
        <f t="shared" ca="1" si="386"/>
        <v>0.68442622420316401</v>
      </c>
      <c r="WA196" s="616">
        <f t="shared" ca="1" si="386"/>
        <v>0.92808016936885662</v>
      </c>
      <c r="WB196" s="616">
        <f t="shared" ca="1" si="386"/>
        <v>0.33435322352896929</v>
      </c>
      <c r="WC196" s="616">
        <f t="shared" ca="1" si="386"/>
        <v>0.47817673461028487</v>
      </c>
      <c r="WD196" s="616">
        <f t="shared" ca="1" si="386"/>
        <v>0.30785317554274461</v>
      </c>
      <c r="WE196" s="616">
        <f t="shared" ca="1" si="386"/>
        <v>0.67426644196529939</v>
      </c>
      <c r="WF196" s="616">
        <f t="shared" ca="1" si="386"/>
        <v>-5.1904086975574172E-2</v>
      </c>
      <c r="WG196" s="616">
        <f t="shared" ca="1" si="386"/>
        <v>4.8009398089356427E-2</v>
      </c>
      <c r="WH196" s="616">
        <f t="shared" ca="1" si="386"/>
        <v>0.91987607881584121</v>
      </c>
      <c r="WI196" s="627">
        <f t="shared" ca="1" si="386"/>
        <v>1.0659329460226332</v>
      </c>
      <c r="WL196" s="606" t="s">
        <v>9436</v>
      </c>
      <c r="WM196" s="700" t="str">
        <f ca="1">IF(WN196&gt;=0.75,"A",IF(WN196&gt;=0.5,"B",IF(WN196&gt;=0.25,"C","D")))</f>
        <v>B</v>
      </c>
      <c r="WN196" s="479">
        <f ca="1">AVERAGE(WO196:WR196)</f>
        <v>0.70727437203005139</v>
      </c>
      <c r="WO196" s="495">
        <f t="shared" ca="1" si="437"/>
        <v>0.75752220869887799</v>
      </c>
      <c r="WP196" s="458">
        <f t="shared" ca="1" si="437"/>
        <v>0.65015713905839845</v>
      </c>
      <c r="WQ196" s="458">
        <f t="shared" ca="1" si="437"/>
        <v>0.56913050787688235</v>
      </c>
      <c r="WR196" s="459">
        <f t="shared" ca="1" si="437"/>
        <v>0.85228763248604655</v>
      </c>
      <c r="WS196" s="495">
        <f ca="1">SUM(WW196:XK196)/SUM(WW$205:XK$205)</f>
        <v>0.4153479916748225</v>
      </c>
      <c r="WT196" s="458">
        <f ca="1">SUM(XL196:XQ196)/SUM(XL$205:XQ$205)</f>
        <v>0.11976794545619907</v>
      </c>
      <c r="WU196" s="458">
        <f ca="1">SUM(XR196:YC196)/SUM(XR$205:YC$205)</f>
        <v>0.54161399869468008</v>
      </c>
      <c r="WV196" s="459">
        <f ca="1">SUM(YD196:YR196)/SUM(YD$205:YR$205)</f>
        <v>0.74370666523808426</v>
      </c>
      <c r="WW196" s="484">
        <f t="shared" ca="1" si="393"/>
        <v>0.13999047982491267</v>
      </c>
      <c r="WX196" s="484">
        <f t="shared" ca="1" si="393"/>
        <v>0.95203579505284863</v>
      </c>
      <c r="WY196" s="484">
        <f t="shared" ca="1" si="393"/>
        <v>-0.64522912849816527</v>
      </c>
      <c r="WZ196" s="484">
        <f t="shared" ca="1" si="393"/>
        <v>0.10559307515024371</v>
      </c>
      <c r="XA196" s="484">
        <f t="shared" ca="1" si="393"/>
        <v>0.5542151017488316</v>
      </c>
      <c r="XB196" s="484">
        <f t="shared" ca="1" si="393"/>
        <v>0.21821544394969081</v>
      </c>
      <c r="XC196" s="484">
        <f t="shared" ca="1" si="393"/>
        <v>0.14467461816346364</v>
      </c>
      <c r="XD196" s="484">
        <f t="shared" ca="1" si="393"/>
        <v>-0.8322206829926414</v>
      </c>
      <c r="XE196" s="484">
        <f t="shared" ca="1" si="393"/>
        <v>0.21801347073098662</v>
      </c>
      <c r="XF196" s="484">
        <f t="shared" ca="1" si="393"/>
        <v>0.41324760187774212</v>
      </c>
      <c r="XG196" s="484">
        <f t="shared" ca="1" si="391"/>
        <v>0.1145148206385433</v>
      </c>
      <c r="XH196" s="484">
        <f t="shared" ca="1" si="391"/>
        <v>0.76267100357417117</v>
      </c>
      <c r="XI196" s="484">
        <f t="shared" ca="1" si="391"/>
        <v>0.83588735762379129</v>
      </c>
      <c r="XJ196" s="484">
        <f t="shared" ca="1" si="391"/>
        <v>0.33669967065461665</v>
      </c>
      <c r="XK196" s="484">
        <f t="shared" ca="1" si="391"/>
        <v>0.2713363905506172</v>
      </c>
      <c r="XL196" s="484">
        <f t="shared" ca="1" si="391"/>
        <v>0.3215050409236217</v>
      </c>
      <c r="XM196" s="484">
        <f t="shared" ca="1" si="391"/>
        <v>-0.27308466275995691</v>
      </c>
      <c r="XN196" s="484">
        <f t="shared" ca="1" si="391"/>
        <v>2.7828601533139714E-2</v>
      </c>
      <c r="XO196" s="484">
        <f t="shared" ca="1" si="391"/>
        <v>5.2591916154908339E-2</v>
      </c>
      <c r="XP196" s="484">
        <f t="shared" ca="1" si="391"/>
        <v>-0.57255918212276347</v>
      </c>
      <c r="XQ196" s="484">
        <f t="shared" ca="1" si="391"/>
        <v>0.96764316366919345</v>
      </c>
      <c r="XR196" s="484">
        <f t="shared" ca="1" si="391"/>
        <v>0.45395176021441086</v>
      </c>
      <c r="XS196" s="484">
        <f t="shared" ca="1" si="391"/>
        <v>0.68108909630857417</v>
      </c>
      <c r="XT196" s="484">
        <f t="shared" ca="1" si="384"/>
        <v>0.50818242424121263</v>
      </c>
      <c r="XU196" s="484">
        <f t="shared" ca="1" si="382"/>
        <v>0.90140897027243294</v>
      </c>
      <c r="XV196" s="484">
        <f t="shared" ca="1" si="382"/>
        <v>0.91769929700291553</v>
      </c>
      <c r="XW196" s="484">
        <f t="shared" ca="1" si="382"/>
        <v>1.0251316394650607</v>
      </c>
      <c r="XX196" s="484">
        <f t="shared" ca="1" si="382"/>
        <v>-0.20379943838012618</v>
      </c>
      <c r="XY196" s="484">
        <f t="shared" ca="1" si="382"/>
        <v>1.1318291626375534</v>
      </c>
      <c r="XZ196" s="484">
        <f t="shared" ca="1" si="382"/>
        <v>-0.56968338057380219</v>
      </c>
      <c r="YA196" s="484">
        <f t="shared" ca="1" si="382"/>
        <v>-0.43779539324227229</v>
      </c>
      <c r="YB196" s="484">
        <f t="shared" ca="1" si="382"/>
        <v>-0.21272953623148902</v>
      </c>
      <c r="YC196" s="484">
        <f t="shared" ca="1" si="382"/>
        <v>-0.17304240180829866</v>
      </c>
      <c r="YD196" s="484">
        <f t="shared" ca="1" si="382"/>
        <v>0.89512192470051022</v>
      </c>
      <c r="YE196" s="484">
        <f t="shared" ca="1" si="382"/>
        <v>1.2049052532823037</v>
      </c>
      <c r="YF196" s="484">
        <f t="shared" ca="1" si="382"/>
        <v>0.39432227452058582</v>
      </c>
      <c r="YG196" s="484">
        <f t="shared" ca="1" si="382"/>
        <v>0.53605841900202811</v>
      </c>
      <c r="YH196" s="484">
        <f t="shared" ca="1" si="382"/>
        <v>0.3761400347447329</v>
      </c>
      <c r="YI196" s="484">
        <f t="shared" ca="1" si="382"/>
        <v>0.40086843951579315</v>
      </c>
      <c r="YJ196" s="484">
        <f t="shared" ca="1" si="382"/>
        <v>0.55062996448654267</v>
      </c>
      <c r="YK196" s="484">
        <f t="shared" ca="1" si="399"/>
        <v>5.8277766861099353E-2</v>
      </c>
      <c r="YL196" s="484">
        <f t="shared" ca="1" si="399"/>
        <v>0.15139075417761619</v>
      </c>
      <c r="YM196" s="484">
        <f t="shared" ca="1" si="399"/>
        <v>0.24575919003577301</v>
      </c>
      <c r="YN196" s="484">
        <f t="shared" ca="1" si="399"/>
        <v>0.48075197312125845</v>
      </c>
      <c r="YO196" s="484">
        <f t="shared" ca="1" si="399"/>
        <v>-3.1874299811700098E-2</v>
      </c>
      <c r="YP196" s="484">
        <f t="shared" ca="1" si="399"/>
        <v>2.5579407302009107E-2</v>
      </c>
      <c r="YQ196" s="484">
        <f t="shared" ca="1" si="399"/>
        <v>0.66635823149419537</v>
      </c>
      <c r="YR196" s="484">
        <f t="shared" ca="1" si="395"/>
        <v>0.79923652292777037</v>
      </c>
      <c r="YU196" s="606" t="s">
        <v>9436</v>
      </c>
      <c r="YV196" s="700" t="str">
        <f t="shared" ca="1" si="438"/>
        <v>B</v>
      </c>
      <c r="YW196" s="479">
        <f ca="1">AVERAGE(YX196:ZA196)</f>
        <v>0.71163257016314241</v>
      </c>
      <c r="YX196" s="495">
        <f t="shared" ca="1" si="439"/>
        <v>0.79799266254897583</v>
      </c>
      <c r="YY196" s="458">
        <f t="shared" ca="1" si="439"/>
        <v>0.61419479681279576</v>
      </c>
      <c r="YZ196" s="458">
        <f t="shared" ca="1" si="439"/>
        <v>0.53434744539512169</v>
      </c>
      <c r="ZA196" s="459">
        <f t="shared" ca="1" si="439"/>
        <v>0.89999537589567635</v>
      </c>
      <c r="ZB196" s="495">
        <f ca="1">SUM(ZF196:ZT196)/SUM(ZF$205:ZT$205)</f>
        <v>0.26183581998855704</v>
      </c>
      <c r="ZC196" s="458">
        <f ca="1">SUM(ZU196:ZZ196)/SUM(ZU$205:ZZ$205)</f>
        <v>8.7944687253358935E-3</v>
      </c>
      <c r="ZD196" s="458">
        <f ca="1">SUM(AAA196:AAL196)/SUM(AAA$205:AAL$205)</f>
        <v>0.57426211922200621</v>
      </c>
      <c r="ZE196" s="459">
        <f ca="1">SUM(AAM196:ABA196)/SUM(AAM$205:ABA$205)</f>
        <v>0.58928763970103915</v>
      </c>
      <c r="ZF196" s="484">
        <f t="shared" ca="1" si="396"/>
        <v>6.2622520444229578E-3</v>
      </c>
      <c r="ZG196" s="484">
        <f t="shared" ca="1" si="396"/>
        <v>0.20129871520842663</v>
      </c>
      <c r="ZH196" s="484">
        <f t="shared" ca="1" si="396"/>
        <v>-6.6861590023482048E-2</v>
      </c>
      <c r="ZI196" s="484">
        <f t="shared" ca="1" si="396"/>
        <v>2.1988880583922777E-2</v>
      </c>
      <c r="ZJ196" s="484">
        <f t="shared" ca="1" si="396"/>
        <v>9.1836409008688807E-2</v>
      </c>
      <c r="ZK196" s="484">
        <f t="shared" ca="1" si="396"/>
        <v>7.3425809550013654E-2</v>
      </c>
      <c r="ZL196" s="484">
        <f t="shared" ca="1" si="396"/>
        <v>2.4672875513209128E-2</v>
      </c>
      <c r="ZM196" s="484">
        <f t="shared" ca="1" si="396"/>
        <v>-0.2871932966891404</v>
      </c>
      <c r="ZN196" s="484">
        <f t="shared" ca="1" si="396"/>
        <v>8.9770705925095284E-2</v>
      </c>
      <c r="ZO196" s="484">
        <f t="shared" ca="1" si="396"/>
        <v>2.8984588520071332E-2</v>
      </c>
      <c r="ZP196" s="484">
        <f t="shared" ca="1" si="392"/>
        <v>2.6000050859821721E-2</v>
      </c>
      <c r="ZQ196" s="484">
        <f t="shared" ca="1" si="392"/>
        <v>2.5821286544858647E-2</v>
      </c>
      <c r="ZR196" s="484">
        <f t="shared" ca="1" si="392"/>
        <v>6.8537874740930649E-2</v>
      </c>
      <c r="ZS196" s="484">
        <f t="shared" ca="1" si="392"/>
        <v>3.9808374095878937E-2</v>
      </c>
      <c r="ZT196" s="484">
        <f t="shared" ca="1" si="392"/>
        <v>1.3645530753656038E-2</v>
      </c>
      <c r="ZU196" s="484">
        <f t="shared" ca="1" si="392"/>
        <v>2.3033444995509848E-2</v>
      </c>
      <c r="ZV196" s="484">
        <f t="shared" ca="1" si="392"/>
        <v>-1.9215497798489828E-2</v>
      </c>
      <c r="ZW196" s="484">
        <f t="shared" ca="1" si="392"/>
        <v>5.5175234891583769E-3</v>
      </c>
      <c r="ZX196" s="484">
        <f t="shared" ca="1" si="392"/>
        <v>2.0912013157790479E-3</v>
      </c>
      <c r="ZY196" s="484">
        <f t="shared" ca="1" si="392"/>
        <v>-9.6348193705378546E-2</v>
      </c>
      <c r="ZZ196" s="484">
        <f t="shared" ca="1" si="392"/>
        <v>8.8902203566076518E-2</v>
      </c>
      <c r="AAA196" s="484">
        <f t="shared" ca="1" si="392"/>
        <v>3.1346847042627878E-2</v>
      </c>
      <c r="AAB196" s="484">
        <f t="shared" ca="1" si="392"/>
        <v>0.12431811823163672</v>
      </c>
      <c r="AAC196" s="484">
        <f t="shared" ca="1" si="385"/>
        <v>1.2546600107337495E-2</v>
      </c>
      <c r="AAD196" s="484">
        <f t="shared" ca="1" si="383"/>
        <v>0.1113065835753817</v>
      </c>
      <c r="AAE196" s="484">
        <f t="shared" ca="1" si="383"/>
        <v>0.12230055198290701</v>
      </c>
      <c r="AAF196" s="484">
        <f t="shared" ca="1" si="383"/>
        <v>0.15520859527451789</v>
      </c>
      <c r="AAG196" s="484">
        <f t="shared" ca="1" si="383"/>
        <v>-4.3018323338477257E-2</v>
      </c>
      <c r="AAH196" s="484">
        <f t="shared" ca="1" si="383"/>
        <v>0.17701198249563294</v>
      </c>
      <c r="AAI196" s="484">
        <f t="shared" ca="1" si="383"/>
        <v>-6.0338538063910964E-2</v>
      </c>
      <c r="AAJ196" s="484">
        <f t="shared" ca="1" si="383"/>
        <v>-5.2025335368730337E-2</v>
      </c>
      <c r="AAK196" s="484">
        <f t="shared" ca="1" si="383"/>
        <v>-3.3183772310049216E-2</v>
      </c>
      <c r="AAL196" s="484">
        <f t="shared" ca="1" si="383"/>
        <v>-1.741238539122681E-2</v>
      </c>
      <c r="AAM196" s="484">
        <f t="shared" ca="1" si="383"/>
        <v>3.2295609342675426E-2</v>
      </c>
      <c r="AAN196" s="484">
        <f t="shared" ca="1" si="383"/>
        <v>0.1595335659218472</v>
      </c>
      <c r="AAO196" s="484">
        <f t="shared" ca="1" si="383"/>
        <v>1.8805162954418208E-2</v>
      </c>
      <c r="AAP196" s="484">
        <f t="shared" ca="1" si="383"/>
        <v>2.8328516958800835E-2</v>
      </c>
      <c r="AAQ196" s="484">
        <f t="shared" ca="1" si="383"/>
        <v>7.2202153341576855E-2</v>
      </c>
      <c r="AAR196" s="484">
        <f t="shared" ca="1" si="383"/>
        <v>1.612649398533611E-2</v>
      </c>
      <c r="AAS196" s="484">
        <f t="shared" ca="1" si="383"/>
        <v>2.5193481555402932E-2</v>
      </c>
      <c r="AAT196" s="484">
        <f t="shared" ca="1" si="400"/>
        <v>0.1027465411596778</v>
      </c>
      <c r="AAU196" s="484">
        <f t="shared" ca="1" si="400"/>
        <v>0.12363824729832018</v>
      </c>
      <c r="AAV196" s="484">
        <f t="shared" ca="1" si="400"/>
        <v>2.0354908169117208E-2</v>
      </c>
      <c r="AAW196" s="484">
        <f t="shared" ca="1" si="400"/>
        <v>2.5206724043060142E-2</v>
      </c>
      <c r="AAX196" s="484">
        <f t="shared" ca="1" si="400"/>
        <v>-4.0838165554946664E-3</v>
      </c>
      <c r="AAY196" s="484">
        <f t="shared" ca="1" si="400"/>
        <v>5.8628807057291149E-3</v>
      </c>
      <c r="AAZ196" s="484">
        <f t="shared" ca="1" si="400"/>
        <v>0.10083451386486998</v>
      </c>
      <c r="ABA196" s="484">
        <f t="shared" ca="1" si="398"/>
        <v>0.11331661652741069</v>
      </c>
    </row>
    <row r="197" spans="1:729" ht="15" customHeight="1" x14ac:dyDescent="0.35">
      <c r="A197" s="498">
        <v>195</v>
      </c>
      <c r="B197" s="628"/>
      <c r="C197" s="606" t="s">
        <v>9500</v>
      </c>
      <c r="D197" s="629">
        <v>275</v>
      </c>
      <c r="E197" s="993" t="s">
        <v>9501</v>
      </c>
      <c r="F197" s="631" t="s">
        <v>1306</v>
      </c>
      <c r="G197" s="632">
        <v>5101.4160000000002</v>
      </c>
      <c r="H197" s="504">
        <v>16971.424264621601</v>
      </c>
      <c r="I197" s="505">
        <v>3710</v>
      </c>
      <c r="J197" s="515" t="s">
        <v>9502</v>
      </c>
      <c r="K197" s="469">
        <v>1</v>
      </c>
      <c r="L197" s="735" t="s">
        <v>9503</v>
      </c>
      <c r="M197" s="817" t="s">
        <v>1188</v>
      </c>
      <c r="N197" s="818" t="s">
        <v>1188</v>
      </c>
      <c r="O197" s="819" t="s">
        <v>1188</v>
      </c>
      <c r="P197" s="820" t="s">
        <v>1188</v>
      </c>
      <c r="Q197" s="821" t="s">
        <v>1188</v>
      </c>
      <c r="R197" s="818" t="s">
        <v>1188</v>
      </c>
      <c r="S197" s="822" t="s">
        <v>1188</v>
      </c>
      <c r="T197" s="822" t="s">
        <v>1188</v>
      </c>
      <c r="U197" s="822" t="s">
        <v>1188</v>
      </c>
      <c r="V197" s="822" t="s">
        <v>1188</v>
      </c>
      <c r="W197" s="515" t="s">
        <v>9504</v>
      </c>
      <c r="X197" s="875" t="s">
        <v>9505</v>
      </c>
      <c r="Y197" s="517">
        <v>2</v>
      </c>
      <c r="Z197" s="517">
        <v>2</v>
      </c>
      <c r="AA197" s="519" t="s">
        <v>9506</v>
      </c>
      <c r="AB197" s="903">
        <v>2013</v>
      </c>
      <c r="AC197" s="369">
        <v>0</v>
      </c>
      <c r="AD197" s="431" t="s">
        <v>1188</v>
      </c>
      <c r="AE197" s="817">
        <v>0</v>
      </c>
      <c r="AF197" s="751" t="s">
        <v>1188</v>
      </c>
      <c r="AG197" s="668" t="s">
        <v>1188</v>
      </c>
      <c r="AH197" s="647" t="s">
        <v>1188</v>
      </c>
      <c r="AI197" s="647" t="s">
        <v>1188</v>
      </c>
      <c r="AJ197" s="647" t="s">
        <v>1188</v>
      </c>
      <c r="AK197" s="752" t="s">
        <v>1188</v>
      </c>
      <c r="AL197" s="765" t="s">
        <v>1188</v>
      </c>
      <c r="AM197" s="650" t="s">
        <v>1188</v>
      </c>
      <c r="AN197" s="647" t="s">
        <v>1188</v>
      </c>
      <c r="AO197" s="647" t="s">
        <v>1188</v>
      </c>
      <c r="AP197" s="647" t="s">
        <v>1188</v>
      </c>
      <c r="AQ197" s="647" t="s">
        <v>1188</v>
      </c>
      <c r="AR197" s="647" t="s">
        <v>1188</v>
      </c>
      <c r="AS197" s="647" t="s">
        <v>1188</v>
      </c>
      <c r="AT197" s="647" t="s">
        <v>1188</v>
      </c>
      <c r="AU197" s="648" t="s">
        <v>1188</v>
      </c>
      <c r="AV197" s="785" t="s">
        <v>9507</v>
      </c>
      <c r="AW197" s="642" t="s">
        <v>9508</v>
      </c>
      <c r="AX197" s="643">
        <v>2</v>
      </c>
      <c r="AY197" s="709" t="s">
        <v>9509</v>
      </c>
      <c r="AZ197" s="645">
        <v>2</v>
      </c>
      <c r="BA197" s="603" t="s">
        <v>9510</v>
      </c>
      <c r="BB197" s="631" t="s">
        <v>5617</v>
      </c>
      <c r="BC197" s="646" t="s">
        <v>747</v>
      </c>
      <c r="BD197" s="631" t="s">
        <v>1195</v>
      </c>
      <c r="BE197" s="631" t="s">
        <v>1317</v>
      </c>
      <c r="BF197" s="631">
        <v>3</v>
      </c>
      <c r="BG197" s="631">
        <v>1997</v>
      </c>
      <c r="BH197" s="631" t="s">
        <v>1197</v>
      </c>
      <c r="BI197" s="631">
        <v>1</v>
      </c>
      <c r="BJ197" s="631">
        <v>1</v>
      </c>
      <c r="BK197" s="631" t="s">
        <v>2543</v>
      </c>
      <c r="BL197" s="631" t="s">
        <v>1257</v>
      </c>
      <c r="BM197" s="551" t="s">
        <v>9507</v>
      </c>
      <c r="BN197" s="647">
        <v>1994</v>
      </c>
      <c r="BO197" s="557" t="s">
        <v>2577</v>
      </c>
      <c r="BP197" s="647">
        <v>2007</v>
      </c>
      <c r="BQ197" s="647">
        <v>3</v>
      </c>
      <c r="BR197" s="647">
        <v>4</v>
      </c>
      <c r="BS197" s="647" t="s">
        <v>1188</v>
      </c>
      <c r="BT197" s="647" t="s">
        <v>1188</v>
      </c>
      <c r="BU197" s="647" t="s">
        <v>1188</v>
      </c>
      <c r="BV197" s="648" t="s">
        <v>1188</v>
      </c>
      <c r="BW197" s="649" t="s">
        <v>9507</v>
      </c>
      <c r="BX197" s="650">
        <v>1994</v>
      </c>
      <c r="BY197" s="647" t="s">
        <v>2445</v>
      </c>
      <c r="BZ197" s="651" t="s">
        <v>2446</v>
      </c>
      <c r="CA197" s="647">
        <v>2</v>
      </c>
      <c r="CB197" s="647" t="s">
        <v>5617</v>
      </c>
      <c r="CC197" s="557" t="s">
        <v>9511</v>
      </c>
      <c r="CD197" s="652">
        <v>2013</v>
      </c>
      <c r="CE197" s="647">
        <v>3</v>
      </c>
      <c r="CF197" s="647">
        <v>2</v>
      </c>
      <c r="CG197" s="515" t="s">
        <v>9507</v>
      </c>
      <c r="CH197" s="647">
        <v>1994</v>
      </c>
      <c r="CI197" s="647">
        <v>2015</v>
      </c>
      <c r="CJ197" s="647">
        <v>0</v>
      </c>
      <c r="CK197" s="651" t="s">
        <v>1207</v>
      </c>
      <c r="CL197" s="651" t="s">
        <v>1208</v>
      </c>
      <c r="CM197" s="647">
        <v>2</v>
      </c>
      <c r="CN197" s="647" t="s">
        <v>1209</v>
      </c>
      <c r="CO197" s="557" t="s">
        <v>2113</v>
      </c>
      <c r="CP197" s="647">
        <v>2001</v>
      </c>
      <c r="CQ197" s="647">
        <v>3</v>
      </c>
      <c r="CR197" s="650">
        <v>2</v>
      </c>
      <c r="CS197" s="709" t="s">
        <v>9512</v>
      </c>
      <c r="CT197" s="647">
        <v>2012</v>
      </c>
      <c r="CU197" s="648">
        <v>2</v>
      </c>
      <c r="CV197" s="709" t="s">
        <v>9513</v>
      </c>
      <c r="CW197" s="647">
        <v>2016</v>
      </c>
      <c r="CX197" s="657">
        <v>2</v>
      </c>
      <c r="CY197" s="709" t="s">
        <v>9514</v>
      </c>
      <c r="CZ197" s="647" t="s">
        <v>1188</v>
      </c>
      <c r="DA197" s="657">
        <v>0</v>
      </c>
      <c r="DB197" s="723">
        <v>202800</v>
      </c>
      <c r="DC197" s="753">
        <v>3</v>
      </c>
      <c r="DD197" s="659" t="s">
        <v>1493</v>
      </c>
      <c r="DE197" s="648">
        <v>2017</v>
      </c>
      <c r="DF197" s="794" t="s">
        <v>755</v>
      </c>
      <c r="DG197" s="754" t="s">
        <v>1213</v>
      </c>
      <c r="DH197" s="663">
        <v>1</v>
      </c>
      <c r="DI197" s="781" t="s">
        <v>1262</v>
      </c>
      <c r="DJ197" s="977" t="s">
        <v>9515</v>
      </c>
      <c r="DK197" s="753">
        <v>2007</v>
      </c>
      <c r="DL197" s="753">
        <v>2</v>
      </c>
      <c r="DM197" s="657">
        <v>2</v>
      </c>
      <c r="DN197" s="799" t="s">
        <v>1497</v>
      </c>
      <c r="DO197" s="755" t="s">
        <v>756</v>
      </c>
      <c r="DP197" s="663">
        <v>1</v>
      </c>
      <c r="DQ197" s="642" t="s">
        <v>1262</v>
      </c>
      <c r="DR197" s="578" t="s">
        <v>9516</v>
      </c>
      <c r="DS197" s="753">
        <v>2007</v>
      </c>
      <c r="DT197" s="753">
        <v>3</v>
      </c>
      <c r="DU197" s="657">
        <v>1</v>
      </c>
      <c r="DV197" s="686" t="s">
        <v>5617</v>
      </c>
      <c r="DW197" s="578" t="s">
        <v>9517</v>
      </c>
      <c r="DX197" s="430">
        <v>2010</v>
      </c>
      <c r="DY197" s="369">
        <v>2</v>
      </c>
      <c r="DZ197" s="369">
        <v>1</v>
      </c>
      <c r="EA197" s="979" t="s">
        <v>1188</v>
      </c>
      <c r="EB197" s="539" t="s">
        <v>1190</v>
      </c>
      <c r="EC197" s="647">
        <v>2</v>
      </c>
      <c r="ED197" s="668" t="s">
        <v>9518</v>
      </c>
      <c r="EE197" s="647">
        <v>2000</v>
      </c>
      <c r="EF197" s="647">
        <v>3</v>
      </c>
      <c r="EG197" s="650" t="s">
        <v>1220</v>
      </c>
      <c r="EH197" s="648">
        <v>1</v>
      </c>
      <c r="EI197" s="551" t="s">
        <v>9519</v>
      </c>
      <c r="EJ197" s="651" t="s">
        <v>1223</v>
      </c>
      <c r="EK197" s="647">
        <v>2007</v>
      </c>
      <c r="EL197" s="554" t="s">
        <v>9520</v>
      </c>
      <c r="EM197" s="669" t="s">
        <v>1188</v>
      </c>
      <c r="EN197" s="647" t="s">
        <v>1188</v>
      </c>
      <c r="EO197" s="670" t="s">
        <v>1188</v>
      </c>
      <c r="EP197" s="556">
        <v>0</v>
      </c>
      <c r="EQ197" s="556" t="s">
        <v>1188</v>
      </c>
      <c r="ER197" s="651" t="s">
        <v>1188</v>
      </c>
      <c r="ES197" s="556" t="s">
        <v>1188</v>
      </c>
      <c r="ET197" s="556">
        <v>0</v>
      </c>
      <c r="EU197" s="671">
        <v>0</v>
      </c>
      <c r="EV197" s="672"/>
      <c r="EW197" s="673"/>
      <c r="EX197" s="674" t="s">
        <v>1906</v>
      </c>
      <c r="EY197" s="631" t="s">
        <v>1343</v>
      </c>
      <c r="EZ197" s="631">
        <v>1</v>
      </c>
      <c r="FA197" s="675"/>
      <c r="FB197" s="648">
        <v>0</v>
      </c>
      <c r="FC197" s="676"/>
      <c r="FD197" s="647"/>
      <c r="FE197" s="648"/>
      <c r="FF197" s="652" t="s">
        <v>1379</v>
      </c>
      <c r="FG197" s="563" t="s">
        <v>1282</v>
      </c>
      <c r="FH197" s="631" t="str">
        <f t="shared" si="401"/>
        <v>D</v>
      </c>
      <c r="FI197" s="677">
        <f t="shared" si="402"/>
        <v>0.55555555555555547</v>
      </c>
      <c r="FJ197" s="678">
        <f t="shared" si="403"/>
        <v>0</v>
      </c>
      <c r="FK197" s="679">
        <f t="shared" si="404"/>
        <v>1</v>
      </c>
      <c r="FL197" s="680">
        <f t="shared" si="405"/>
        <v>0.66666666666666663</v>
      </c>
      <c r="FM197" s="681">
        <v>0</v>
      </c>
      <c r="FN197" s="430" t="s">
        <v>1188</v>
      </c>
      <c r="FO197" s="686" t="s">
        <v>1188</v>
      </c>
      <c r="FP197" s="686" t="s">
        <v>1188</v>
      </c>
      <c r="FQ197" s="430">
        <v>0</v>
      </c>
      <c r="FR197" s="682" t="s">
        <v>1188</v>
      </c>
      <c r="FS197" s="369">
        <v>0</v>
      </c>
      <c r="FT197" s="430" t="s">
        <v>1188</v>
      </c>
      <c r="FU197" s="431" t="s">
        <v>1188</v>
      </c>
      <c r="FV197" s="369">
        <v>0</v>
      </c>
      <c r="FW197" s="430" t="s">
        <v>1188</v>
      </c>
      <c r="FX197" s="431" t="s">
        <v>1188</v>
      </c>
      <c r="FY197" s="369">
        <v>0</v>
      </c>
      <c r="FZ197" s="430" t="s">
        <v>1188</v>
      </c>
      <c r="GA197" s="686" t="s">
        <v>1188</v>
      </c>
      <c r="GB197" s="573" t="s">
        <v>1188</v>
      </c>
      <c r="GC197" s="369">
        <v>0</v>
      </c>
      <c r="GD197" s="430" t="s">
        <v>1188</v>
      </c>
      <c r="GE197" s="686" t="s">
        <v>1188</v>
      </c>
      <c r="GF197" s="431" t="s">
        <v>1188</v>
      </c>
      <c r="GG197" s="369">
        <v>2</v>
      </c>
      <c r="GH197" s="430">
        <v>2014</v>
      </c>
      <c r="GI197" s="686" t="s">
        <v>9521</v>
      </c>
      <c r="GJ197" s="572" t="s">
        <v>9522</v>
      </c>
      <c r="GK197" s="369">
        <v>2</v>
      </c>
      <c r="GL197" s="430">
        <v>2019</v>
      </c>
      <c r="GM197" s="686" t="s">
        <v>9523</v>
      </c>
      <c r="GN197" s="572" t="s">
        <v>9524</v>
      </c>
      <c r="GO197" s="676">
        <v>0</v>
      </c>
      <c r="GP197" s="917" t="s">
        <v>1188</v>
      </c>
      <c r="GQ197" s="872" t="s">
        <v>1188</v>
      </c>
      <c r="GR197" s="872" t="s">
        <v>1188</v>
      </c>
      <c r="GS197" s="872" t="s">
        <v>1188</v>
      </c>
      <c r="GT197" s="873" t="s">
        <v>1188</v>
      </c>
      <c r="GU197" s="581">
        <v>0</v>
      </c>
      <c r="GV197" s="687" t="s">
        <v>1188</v>
      </c>
      <c r="GW197" s="872" t="s">
        <v>1188</v>
      </c>
      <c r="GX197" s="873" t="s">
        <v>1188</v>
      </c>
      <c r="GY197" s="874">
        <v>0</v>
      </c>
      <c r="GZ197" s="582" t="s">
        <v>1188</v>
      </c>
      <c r="HA197" s="583" t="s">
        <v>1188</v>
      </c>
      <c r="HB197" s="584">
        <v>1</v>
      </c>
      <c r="HC197" s="585">
        <v>0</v>
      </c>
      <c r="HD197" s="586" t="s">
        <v>1188</v>
      </c>
      <c r="HE197" s="690" t="s">
        <v>1188</v>
      </c>
      <c r="HF197" s="587" t="s">
        <v>1188</v>
      </c>
      <c r="HG197" s="587" t="s">
        <v>1188</v>
      </c>
      <c r="HH197" s="588">
        <v>0</v>
      </c>
      <c r="HI197" s="586" t="s">
        <v>1188</v>
      </c>
      <c r="HJ197" s="690" t="s">
        <v>1188</v>
      </c>
      <c r="HK197" s="691" t="s">
        <v>1188</v>
      </c>
      <c r="HL197" s="692">
        <v>0</v>
      </c>
      <c r="HM197" s="693" t="s">
        <v>1188</v>
      </c>
      <c r="HN197" s="592" t="s">
        <v>1188</v>
      </c>
      <c r="HO197" s="681" t="s">
        <v>1188</v>
      </c>
      <c r="HP197" s="574" t="s">
        <v>1188</v>
      </c>
      <c r="HQ197" s="472" t="str">
        <f t="shared" si="406"/>
        <v>-</v>
      </c>
      <c r="HR197" s="593" t="s">
        <v>1188</v>
      </c>
      <c r="HS197" s="574" t="s">
        <v>1188</v>
      </c>
      <c r="HT197" s="574" t="s">
        <v>1188</v>
      </c>
      <c r="HU197" s="574" t="s">
        <v>1188</v>
      </c>
      <c r="HV197" s="574" t="s">
        <v>1188</v>
      </c>
      <c r="HW197" s="574" t="s">
        <v>1188</v>
      </c>
      <c r="HX197" s="574" t="s">
        <v>1188</v>
      </c>
      <c r="HY197" s="574" t="s">
        <v>1188</v>
      </c>
      <c r="HZ197" s="574" t="s">
        <v>1188</v>
      </c>
      <c r="IA197" s="574" t="s">
        <v>1188</v>
      </c>
      <c r="IB197" s="574" t="s">
        <v>1188</v>
      </c>
      <c r="IC197" s="574" t="s">
        <v>1188</v>
      </c>
      <c r="ID197" s="681" t="s">
        <v>1188</v>
      </c>
      <c r="IE197" s="369" t="s">
        <v>1188</v>
      </c>
      <c r="IF197" s="574" t="s">
        <v>1188</v>
      </c>
      <c r="IG197" s="472" t="str">
        <f t="shared" si="407"/>
        <v>-</v>
      </c>
      <c r="IH197" s="609" t="s">
        <v>1188</v>
      </c>
      <c r="II197" s="694" t="s">
        <v>1188</v>
      </c>
      <c r="IJ197" s="695" t="s">
        <v>1188</v>
      </c>
      <c r="IK197" s="696" t="s">
        <v>1188</v>
      </c>
      <c r="IL197" s="696" t="s">
        <v>1188</v>
      </c>
      <c r="IM197" s="697" t="s">
        <v>1188</v>
      </c>
      <c r="IN197" s="599">
        <v>1</v>
      </c>
      <c r="IO197" s="600">
        <v>7</v>
      </c>
      <c r="IP197" s="601">
        <v>5</v>
      </c>
      <c r="IQ197" s="600">
        <v>4</v>
      </c>
      <c r="IR197" s="587">
        <v>21</v>
      </c>
      <c r="IS197" s="601">
        <v>25</v>
      </c>
      <c r="IT197" s="599" t="s">
        <v>1188</v>
      </c>
      <c r="IU197" s="600" t="s">
        <v>1188</v>
      </c>
      <c r="IV197" s="587" t="s">
        <v>1188</v>
      </c>
      <c r="IW197" s="601" t="s">
        <v>1188</v>
      </c>
      <c r="IX197" s="602" t="s">
        <v>1188</v>
      </c>
      <c r="IY197" s="681">
        <v>0</v>
      </c>
      <c r="IZ197" s="793" t="s">
        <v>1188</v>
      </c>
      <c r="JA197" s="681">
        <v>2</v>
      </c>
      <c r="JB197" s="603" t="s">
        <v>9525</v>
      </c>
      <c r="JC197" s="681">
        <v>0</v>
      </c>
      <c r="JD197" s="430" t="s">
        <v>1188</v>
      </c>
      <c r="JE197" s="686" t="s">
        <v>1188</v>
      </c>
      <c r="JF197" s="557" t="s">
        <v>1188</v>
      </c>
      <c r="JG197" s="592" t="s">
        <v>1188</v>
      </c>
      <c r="JH197" s="369">
        <v>0</v>
      </c>
      <c r="JI197" s="430" t="s">
        <v>1188</v>
      </c>
      <c r="JJ197" s="686" t="s">
        <v>1188</v>
      </c>
      <c r="JK197" s="686" t="s">
        <v>1188</v>
      </c>
      <c r="JL197" s="592" t="s">
        <v>1188</v>
      </c>
      <c r="JM197" s="369">
        <v>0</v>
      </c>
      <c r="JN197" s="430" t="s">
        <v>1188</v>
      </c>
      <c r="JO197" s="430" t="s">
        <v>1188</v>
      </c>
      <c r="JP197" s="686" t="s">
        <v>1188</v>
      </c>
      <c r="JQ197" s="686" t="s">
        <v>1188</v>
      </c>
      <c r="JR197" s="592" t="s">
        <v>1188</v>
      </c>
      <c r="JS197" s="369">
        <v>0</v>
      </c>
      <c r="JT197" s="430" t="s">
        <v>1188</v>
      </c>
      <c r="JU197" s="686" t="s">
        <v>1188</v>
      </c>
      <c r="JV197" s="686" t="s">
        <v>1188</v>
      </c>
      <c r="JW197" s="592" t="s">
        <v>1188</v>
      </c>
      <c r="JX197" s="606">
        <v>0</v>
      </c>
      <c r="JY197" s="607" t="s">
        <v>1188</v>
      </c>
      <c r="JZ197" s="606"/>
      <c r="KA197" s="606">
        <f t="shared" si="408"/>
        <v>0</v>
      </c>
      <c r="KB197" s="606"/>
      <c r="KC197" s="606"/>
      <c r="KD197" s="606"/>
      <c r="KE197" s="606"/>
      <c r="KF197" s="606">
        <f t="shared" si="409"/>
        <v>0</v>
      </c>
      <c r="KG197" s="606"/>
      <c r="KH197" s="606"/>
      <c r="KI197" s="606"/>
      <c r="KJ197" s="606"/>
      <c r="KK197" s="606">
        <v>1</v>
      </c>
      <c r="KL197" s="606">
        <v>1</v>
      </c>
      <c r="KM197" s="608">
        <f t="shared" si="345"/>
        <v>0.3511830806732178</v>
      </c>
      <c r="KN197" s="609">
        <v>-0.74408459663391113</v>
      </c>
      <c r="KO197" s="609">
        <v>23.076923370361328</v>
      </c>
      <c r="KP197" s="610">
        <v>3</v>
      </c>
      <c r="KQ197" s="608">
        <f t="shared" si="346"/>
        <v>0.44808517694473265</v>
      </c>
      <c r="KR197" s="609">
        <v>-0.25957411527633667</v>
      </c>
      <c r="KS197" s="609">
        <v>46.634616851806641</v>
      </c>
      <c r="KT197" s="610">
        <v>5</v>
      </c>
      <c r="KU197" s="610" t="s">
        <v>1188</v>
      </c>
      <c r="KV197" s="606" t="s">
        <v>5586</v>
      </c>
      <c r="KW197" s="606" t="s">
        <v>9500</v>
      </c>
      <c r="KX197" s="700" t="str">
        <f t="shared" ca="1" si="410"/>
        <v>C</v>
      </c>
      <c r="KY197" s="701">
        <f t="shared" ca="1" si="411"/>
        <v>0.36894259046157779</v>
      </c>
      <c r="KZ197" s="920">
        <f ca="1">SUM(LD197:LR197)/(KZ$209-$LQ$206)</f>
        <v>0.4050632911392405</v>
      </c>
      <c r="LA197" s="921">
        <f ca="1">SUM(LS197:LX197)/(LA$209-LS$206)</f>
        <v>0.66666666666666663</v>
      </c>
      <c r="LB197" s="921">
        <f ca="1">SUM(LY197:MJ197)/(LB$209-$LY$206)</f>
        <v>0.22222222222222221</v>
      </c>
      <c r="LC197" s="922">
        <f ca="1">SUM(MK197:MY197)/(LC$209-$MV$206)</f>
        <v>0.18181818181818182</v>
      </c>
      <c r="LD197" s="696" cm="1">
        <f t="array" aca="1" ref="LD197" ca="1">INDIRECT(LD$203&amp;ROW())*LD$205</f>
        <v>0</v>
      </c>
      <c r="LE197" s="696" cm="1">
        <f t="array" aca="1" ref="LE197" ca="1">INDIRECT(LE$203&amp;ROW())*LE$205</f>
        <v>0</v>
      </c>
      <c r="LF197" s="696" cm="1">
        <f t="array" aca="1" ref="LF197" ca="1">INDIRECT(LF$203&amp;ROW())*LF$205</f>
        <v>8</v>
      </c>
      <c r="LG197" s="696" cm="1">
        <f t="array" aca="1" ref="LG197" ca="1">INDIRECT(LG$203&amp;ROW())*LG$205</f>
        <v>3</v>
      </c>
      <c r="LH197" s="696" cm="1">
        <f t="array" aca="1" ref="LH197" ca="1">INDIRECT(LH$203&amp;ROW())*LH$205</f>
        <v>3</v>
      </c>
      <c r="LI197" s="696" cm="1">
        <f t="array" aca="1" ref="LI197" ca="1">INDIRECT(LI$203&amp;ROW())*LI$205</f>
        <v>3</v>
      </c>
      <c r="LJ197" s="696" cm="1">
        <f t="array" aca="1" ref="LJ197" ca="1">INDIRECT(LJ$203&amp;ROW())*LJ$205</f>
        <v>3</v>
      </c>
      <c r="LK197" s="696" cm="1">
        <f t="array" aca="1" ref="LK197" ca="1">INDIRECT(LK$203&amp;ROW())*LK$205</f>
        <v>2</v>
      </c>
      <c r="LL197" s="696" cm="1">
        <f t="array" aca="1" ref="LL197" ca="1">INDIRECT(LL$203&amp;ROW())*LL$205</f>
        <v>3</v>
      </c>
      <c r="LM197" s="696" cm="1">
        <f t="array" aca="1" ref="LM197" ca="1">INDIRECT(LM$203&amp;ROW())*LM$205</f>
        <v>4</v>
      </c>
      <c r="LN197" s="696" cm="1">
        <f t="array" aca="1" ref="LN197" ca="1">INDIRECT(LN$203&amp;ROW())*LN$205</f>
        <v>3</v>
      </c>
      <c r="LO197" s="696" cm="1">
        <f t="array" aca="1" ref="LO197" ca="1">INDIRECT(LO$203&amp;ROW())*LO$205</f>
        <v>0</v>
      </c>
      <c r="LP197" s="696" cm="1">
        <f t="array" aca="1" ref="LP197" ca="1">INDIRECT(LP$203&amp;ROW())*LP$205</f>
        <v>0</v>
      </c>
      <c r="LQ197" s="923" cm="1">
        <f t="array" aca="1" ref="LQ197" ca="1">IF(INDIRECT(LQ$203&amp;ROW())="-",0,INDIRECT(LQ$203&amp;ROW())*LQ$205)</f>
        <v>0</v>
      </c>
      <c r="LR197" s="696" cm="1">
        <f t="array" aca="1" ref="LR197" ca="1">INDIRECT(LR$203&amp;ROW())*LR$205</f>
        <v>0</v>
      </c>
      <c r="LS197" s="923" cm="1">
        <f t="array" aca="1" ref="LS197" ca="1">IF(INDIRECT(LS$203&amp;ROW())="-",0,INDIRECT(LS$203&amp;ROW())*LS$205)</f>
        <v>0</v>
      </c>
      <c r="LT197" s="696" cm="1">
        <f t="array" aca="1" ref="LT197" ca="1">INDIRECT(LT$203&amp;ROW())*LT$205</f>
        <v>2</v>
      </c>
      <c r="LU197" s="696" cm="1">
        <f t="array" aca="1" ref="LU197" ca="1">INDIRECT(LU$203&amp;ROW())*LU$205</f>
        <v>2</v>
      </c>
      <c r="LV197" s="696" cm="1">
        <f t="array" aca="1" ref="LV197" ca="1">INDIRECT(LV$203&amp;ROW())*LV$205</f>
        <v>2</v>
      </c>
      <c r="LW197" s="696" cm="1">
        <f t="array" aca="1" ref="LW197" ca="1">INDIRECT(LW$203&amp;ROW())*LW$205</f>
        <v>2</v>
      </c>
      <c r="LX197" s="696" cm="1">
        <f t="array" aca="1" ref="LX197" ca="1">INDIRECT(LX$203&amp;ROW())*LX$205</f>
        <v>2</v>
      </c>
      <c r="LY197" s="923" cm="1">
        <f t="array" aca="1" ref="LY197" ca="1">IF(INDIRECT(LY$203&amp;ROW())="-",0,INDIRECT(LY$203&amp;ROW())*LY$205)</f>
        <v>0</v>
      </c>
      <c r="LZ197" s="696" cm="1">
        <f t="array" aca="1" ref="LZ197" ca="1">INDIRECT(LZ$203&amp;ROW())*LZ$205</f>
        <v>0</v>
      </c>
      <c r="MA197" s="696" cm="1">
        <f t="array" aca="1" ref="MA197" ca="1">INDIRECT(MA$203&amp;ROW())*MA$205</f>
        <v>4</v>
      </c>
      <c r="MB197" s="696" cm="1">
        <f t="array" aca="1" ref="MB197" ca="1">INDIRECT(MB$203&amp;ROW())*MB$205</f>
        <v>0</v>
      </c>
      <c r="MC197" s="696" cm="1">
        <f t="array" aca="1" ref="MC197" ca="1">IF($MB197=0,0,INDIRECT(MC$203&amp;ROW())*MC$205)</f>
        <v>0</v>
      </c>
      <c r="MD197" s="696" cm="1">
        <f t="array" aca="1" ref="MD197" ca="1">IF($MB197=0,0,INDIRECT(MD$203&amp;ROW())*MD$205)</f>
        <v>0</v>
      </c>
      <c r="ME197" s="696" cm="1">
        <f t="array" aca="1" ref="ME197" ca="1">IF($MB197=0,0,INDIRECT(ME$203&amp;ROW())*ME$205)</f>
        <v>0</v>
      </c>
      <c r="MF197" s="696" cm="1">
        <f t="array" aca="1" ref="MF197" ca="1">IF($MB197=0,0,INDIRECT(MF$203&amp;ROW())*MF$205)</f>
        <v>0</v>
      </c>
      <c r="MG197" s="696" cm="1">
        <f t="array" aca="1" ref="MG197" ca="1">INDIRECT(MG$203&amp;ROW())*MG$205</f>
        <v>0</v>
      </c>
      <c r="MH197" s="696" cm="1">
        <f t="array" aca="1" ref="MH197" ca="1">IF($MG197=0,0,INDIRECT(MH$203&amp;ROW())*MH$205)</f>
        <v>0</v>
      </c>
      <c r="MI197" s="696" cm="1">
        <f t="array" aca="1" ref="MI197" ca="1">IF($MG197=0,0,INDIRECT(MI$203&amp;ROW())*MI$205)</f>
        <v>0</v>
      </c>
      <c r="MJ197" s="696" cm="1">
        <f t="array" aca="1" ref="MJ197" ca="1">INDIRECT(MJ$203&amp;ROW())*MJ$205</f>
        <v>0</v>
      </c>
      <c r="MK197" s="696" cm="1">
        <f t="array" aca="1" ref="MK197" ca="1">INDIRECT(MK$203&amp;ROW())*MK$205</f>
        <v>0</v>
      </c>
      <c r="ML197" s="696" cm="1">
        <f t="array" aca="1" ref="ML197" ca="1">INDIRECT(ML$203&amp;ROW())*ML$205</f>
        <v>0</v>
      </c>
      <c r="MM197" s="696" cm="1">
        <f t="array" aca="1" ref="MM197" ca="1">INDIRECT(MM$203&amp;ROW())*MM$205</f>
        <v>4</v>
      </c>
      <c r="MN197" s="696" cm="1">
        <f t="array" aca="1" ref="MN197" ca="1">INDIRECT(MN$203&amp;ROW())*MN$205</f>
        <v>0</v>
      </c>
      <c r="MO197" s="696" cm="1">
        <f t="array" aca="1" ref="MO197" ca="1">INDIRECT(MO$203&amp;ROW())*MO$205</f>
        <v>0</v>
      </c>
      <c r="MP197" s="696" cm="1">
        <f t="array" aca="1" ref="MP197" ca="1">INDIRECT(MP$203&amp;ROW())*MP$205</f>
        <v>0</v>
      </c>
      <c r="MQ197" s="696" cm="1">
        <f t="array" aca="1" ref="MQ197" ca="1">INDIRECT(MQ$203&amp;ROW())*MQ$205</f>
        <v>0</v>
      </c>
      <c r="MR197" s="696" cm="1">
        <f t="array" aca="1" ref="MR197" ca="1">INDIRECT(MR$203&amp;ROW())*MR$205</f>
        <v>2</v>
      </c>
      <c r="MS197" s="696" cm="1">
        <f t="array" aca="1" ref="MS197" ca="1">INDIRECT(MS$203&amp;ROW())*MS$205</f>
        <v>2</v>
      </c>
      <c r="MT197" s="696" cm="1">
        <f t="array" aca="1" ref="MT197" ca="1">INDIRECT(MT$203&amp;ROW())*MT$205</f>
        <v>0</v>
      </c>
      <c r="MU197" s="696" cm="1">
        <f t="array" aca="1" ref="MU197" ca="1">INDIRECT(MU$203&amp;ROW())*MU$205</f>
        <v>2</v>
      </c>
      <c r="MV197" s="923" cm="1">
        <f t="array" aca="1" ref="MV197" ca="1">IF(INDIRECT(MV$203&amp;ROW())="-",0,INDIRECT(MV$203&amp;ROW())*MV$205)</f>
        <v>0</v>
      </c>
      <c r="MW197" s="696" cm="1">
        <f t="array" aca="1" ref="MW197" ca="1">INDIRECT(MW$203&amp;ROW())*MW$205</f>
        <v>0</v>
      </c>
      <c r="MX197" s="696" cm="1">
        <f t="array" aca="1" ref="MX197" ca="1">INDIRECT(MX$203&amp;ROW())*MX$205</f>
        <v>0</v>
      </c>
      <c r="MY197" s="696" cm="1">
        <f t="array" aca="1" ref="MY197" ca="1">INDIRECT(MY$203&amp;ROW())*MY$205</f>
        <v>0</v>
      </c>
      <c r="NA197" s="701">
        <f t="shared" si="412"/>
        <v>0.6</v>
      </c>
      <c r="NB197" s="617">
        <f t="shared" si="413"/>
        <v>0.69230769230769229</v>
      </c>
      <c r="NC197" s="695">
        <f t="shared" si="414"/>
        <v>0.16666666666666666</v>
      </c>
      <c r="ND197" s="697">
        <f t="shared" si="415"/>
        <v>0.23076923076923078</v>
      </c>
      <c r="NE197" s="694">
        <f t="shared" si="416"/>
        <v>0.42243589743589743</v>
      </c>
      <c r="NF197" s="682" t="str">
        <f t="shared" si="417"/>
        <v>C</v>
      </c>
      <c r="NH197" s="606" t="s">
        <v>9500</v>
      </c>
      <c r="NI197" s="563" t="s">
        <v>1188</v>
      </c>
      <c r="NJ197" s="563" t="str">
        <f t="shared" si="418"/>
        <v>C</v>
      </c>
      <c r="NK197" s="563" t="str">
        <f t="shared" ca="1" si="419"/>
        <v>C</v>
      </c>
      <c r="NL197" s="563" t="str">
        <f t="shared" ca="1" si="420"/>
        <v>C</v>
      </c>
      <c r="NM197" s="563" t="str">
        <f t="shared" ca="1" si="421"/>
        <v>C</v>
      </c>
      <c r="NN197" s="563" t="str">
        <f ca="1">WM197</f>
        <v>C</v>
      </c>
      <c r="NO197" s="563" t="str">
        <f ca="1">YV197</f>
        <v>B</v>
      </c>
      <c r="NP197" s="606" t="str">
        <f t="shared" si="422"/>
        <v>-</v>
      </c>
      <c r="NQ197" s="682" t="str">
        <f t="shared" si="423"/>
        <v>-</v>
      </c>
      <c r="NR197" s="682" t="e">
        <f>IF(OR(AND(NI197="A",OR(NJ197="C",NJ197="D")),AND(NI197="A",OR(#REF!="C",#REF!="D")),AND(NI197="B",OR(NJ197="D",#REF!="D")),AND(OR(NI197="C",NI197="D"),OR(NJ197="A",NJ197="B")),AND(OR(NI197="C",NI197="D"),OR(#REF!="A",#REF!="B")),AND(OR(NJ197="A",#REF!="A",NJ197="B",#REF!="B"),OR(NP197="-",NQ197="-")),AND(OR(NJ197="C",#REF!="C",NJ197="D",#REF!="D"),NP197="Yes")),"Yes","-")</f>
        <v>#REF!</v>
      </c>
      <c r="NS197" s="607"/>
      <c r="NT197" s="619" t="str">
        <f t="shared" si="424"/>
        <v>-</v>
      </c>
      <c r="NU197" s="619">
        <f t="shared" si="425"/>
        <v>0.42243589743589743</v>
      </c>
      <c r="NV197" s="619">
        <f t="shared" ca="1" si="426"/>
        <v>0.36894259046157779</v>
      </c>
      <c r="NW197" s="619">
        <f ca="1">OG197</f>
        <v>0.37111656911446084</v>
      </c>
      <c r="NX197" s="619">
        <f ca="1">QK197</f>
        <v>0.43511312789554424</v>
      </c>
      <c r="NY197" s="620">
        <f ca="1">WN197</f>
        <v>0.4149283979513837</v>
      </c>
      <c r="NZ197" s="620">
        <f ca="1">YW197</f>
        <v>0.50452437267984607</v>
      </c>
      <c r="OA197" s="705" t="s">
        <v>1188</v>
      </c>
      <c r="OB197" s="706" t="s">
        <v>1188</v>
      </c>
      <c r="OC197" s="494"/>
      <c r="OE197" s="606" t="s">
        <v>9500</v>
      </c>
      <c r="OF197" s="700" t="str">
        <f t="shared" ca="1" si="427"/>
        <v>C</v>
      </c>
      <c r="OG197" s="701">
        <f ca="1">AVERAGE(OH197:OK197)</f>
        <v>0.37111656911446084</v>
      </c>
      <c r="OH197" s="705">
        <f t="shared" ca="1" si="428"/>
        <v>0.52577874186550977</v>
      </c>
      <c r="OI197" s="696">
        <f t="shared" ca="1" si="429"/>
        <v>0.62514429109159353</v>
      </c>
      <c r="OJ197" s="696">
        <f t="shared" ca="1" si="430"/>
        <v>0.15118812004431331</v>
      </c>
      <c r="OK197" s="697">
        <f t="shared" ca="1" si="431"/>
        <v>0.1823551234564266</v>
      </c>
      <c r="OL197" s="696" cm="1">
        <f t="array" aca="1" ref="OL197" ca="1">INDIRECT(OL$203&amp;ROW())*OL$205</f>
        <v>0</v>
      </c>
      <c r="OM197" s="696" cm="1">
        <f t="array" aca="1" ref="OM197" ca="1">INDIRECT(OM$203&amp;ROW())*OM$205</f>
        <v>0</v>
      </c>
      <c r="ON197" s="696" cm="1">
        <f t="array" aca="1" ref="ON197" ca="1">INDIRECT(ON$203&amp;ROW())*ON$205</f>
        <v>1.4561999999999999</v>
      </c>
      <c r="OO197" s="696" cm="1">
        <f t="array" aca="1" ref="OO197" ca="1">INDIRECT(OO$203&amp;ROW())*OO$205</f>
        <v>1.0790999999999999</v>
      </c>
      <c r="OP197" s="696" cm="1">
        <f t="array" aca="1" ref="OP197" ca="1">INDIRECT(OP$203&amp;ROW())*OP$205</f>
        <v>1.5831</v>
      </c>
      <c r="OQ197" s="696" cm="1">
        <f t="array" aca="1" ref="OQ197" ca="1">INDIRECT(OQ$203&amp;ROW())*OQ$205</f>
        <v>1.5849</v>
      </c>
      <c r="OR197" s="696" cm="1">
        <f t="array" aca="1" ref="OR197" ca="1">INDIRECT(OR$203&amp;ROW())*OR$205</f>
        <v>1.4141999999999999</v>
      </c>
      <c r="OS197" s="696" cm="1">
        <f t="array" aca="1" ref="OS197" ca="1">INDIRECT(OS$203&amp;ROW())*OS$205</f>
        <v>1.0258</v>
      </c>
      <c r="OT197" s="696" cm="1">
        <f t="array" aca="1" ref="OT197" ca="1">INDIRECT(OT$203&amp;ROW())*OT$205</f>
        <v>1.4727000000000001</v>
      </c>
      <c r="OU197" s="696" cm="1">
        <f t="array" aca="1" ref="OU197" ca="1">INDIRECT(OU$203&amp;ROW())*OU$205</f>
        <v>1.2869999999999999</v>
      </c>
      <c r="OV197" s="696" cm="1">
        <f t="array" aca="1" ref="OV197" ca="1">INDIRECT(OV$203&amp;ROW())*OV$205</f>
        <v>1.2161999999999999</v>
      </c>
      <c r="OW197" s="696" cm="1">
        <f t="array" aca="1" ref="OW197" ca="1">INDIRECT(OW$203&amp;ROW())*OW$205</f>
        <v>0</v>
      </c>
      <c r="OX197" s="696" cm="1">
        <f t="array" aca="1" ref="OX197" ca="1">INDIRECT(OX$203&amp;ROW())*OX$205</f>
        <v>0</v>
      </c>
      <c r="OY197" s="696" t="s">
        <v>1188</v>
      </c>
      <c r="OZ197" s="696" cm="1">
        <f t="array" aca="1" ref="OZ197" ca="1">INDIRECT(OZ$203&amp;ROW())*OZ$205</f>
        <v>0</v>
      </c>
      <c r="PA197" s="696" t="s">
        <v>1188</v>
      </c>
      <c r="PB197" s="705" cm="1">
        <f t="array" aca="1" ref="PB197" ca="1">INDIRECT(PB$203&amp;ROW())*PB$205</f>
        <v>0.75419999999999998</v>
      </c>
      <c r="PC197" s="696" cm="1">
        <f t="array" aca="1" ref="PC197" ca="1">INDIRECT(PC$203&amp;ROW())*PC$205</f>
        <v>1.3946000000000001</v>
      </c>
      <c r="PD197" s="696" cm="1">
        <f t="array" aca="1" ref="PD197" ca="1">INDIRECT(PD$203&amp;ROW())*PD$205</f>
        <v>1.4683999999999999</v>
      </c>
      <c r="PE197" s="696" cm="1">
        <f t="array" aca="1" ref="PE197" ca="1">INDIRECT(PE$203&amp;ROW())*PE$205</f>
        <v>1.28</v>
      </c>
      <c r="PF197" s="696" cm="1">
        <f t="array" aca="1" ref="PF197" ca="1">INDIRECT(PF$203&amp;ROW())*PF$205</f>
        <v>1.3308</v>
      </c>
      <c r="PG197" s="696" t="s">
        <v>1188</v>
      </c>
      <c r="PH197" s="696" cm="1">
        <f t="array" aca="1" ref="PH197" ca="1">INDIRECT(PH$203&amp;ROW())*PH$205</f>
        <v>0</v>
      </c>
      <c r="PI197" s="696" cm="1">
        <f t="array" aca="1" ref="PI197" ca="1">INDIRECT(PI$203&amp;ROW())*PI$205</f>
        <v>1.2145999999999999</v>
      </c>
      <c r="PJ197" s="696" cm="1">
        <f t="array" aca="1" ref="PJ197" ca="1">INDIRECT(PJ$203&amp;ROW())*PJ$205</f>
        <v>0</v>
      </c>
      <c r="PK197" s="696" cm="1">
        <f t="array" aca="1" ref="PK197" ca="1">IF($PJ197=0,0,INDIRECT(PK$203&amp;ROW())*PK$205)</f>
        <v>0</v>
      </c>
      <c r="PL197" s="696" cm="1">
        <f t="array" aca="1" ref="PL197" ca="1">IF($MPE197=0,0,INDIRECT(PL$203&amp;ROW())*PL$205)</f>
        <v>0</v>
      </c>
      <c r="PM197" s="696" cm="1">
        <f t="array" aca="1" ref="PM197" ca="1">IF($MPE197=0,0,INDIRECT(PM$203&amp;ROW())*PM$205)</f>
        <v>0</v>
      </c>
      <c r="PN197" s="696" cm="1">
        <f t="array" aca="1" ref="PN197" ca="1">IF($PJ197=0,0,INDIRECT(PN$203&amp;ROW())*PN$205)</f>
        <v>0</v>
      </c>
      <c r="PO197" s="696" cm="1">
        <f t="array" aca="1" ref="PO197" ca="1">INDIRECT(PO$203&amp;ROW())*PO$205</f>
        <v>0</v>
      </c>
      <c r="PP197" s="696" cm="1">
        <f t="array" aca="1" ref="PP197" ca="1">IF($PO197=0,0,INDIRECT(PP$203&amp;ROW())*PP$205)</f>
        <v>0</v>
      </c>
      <c r="PQ197" s="696" cm="1">
        <f t="array" aca="1" ref="PQ197" ca="1">IF($PO197=0,0,INDIRECT(PQ$203&amp;ROW())*PQ$205)</f>
        <v>0</v>
      </c>
      <c r="PR197" s="696" cm="1">
        <f t="array" aca="1" ref="PR197" ca="1">INDIRECT(PR$203&amp;ROW())*PR$205</f>
        <v>0</v>
      </c>
      <c r="PS197" s="696" cm="1">
        <f t="array" aca="1" ref="PS197" ca="1">INDIRECT(PS$203&amp;ROW())*PS$205</f>
        <v>0</v>
      </c>
      <c r="PT197" s="696" cm="1">
        <f t="array" aca="1" ref="PT197" ca="1">INDIRECT(PT$203&amp;ROW())*PT$205</f>
        <v>0</v>
      </c>
      <c r="PU197" s="696" cm="1">
        <f t="array" aca="1" ref="PU197" ca="1">INDIRECT(PU$203&amp;ROW())*PU$205</f>
        <v>1.1798</v>
      </c>
      <c r="PV197" s="696" cm="1">
        <f t="array" aca="1" ref="PV197" ca="1">INDIRECT(PV$203&amp;ROW())*PV$205</f>
        <v>0</v>
      </c>
      <c r="PW197" s="696" cm="1">
        <f t="array" aca="1" ref="PW197" ca="1">INDIRECT(PW$203&amp;ROW())*PW$205</f>
        <v>0</v>
      </c>
      <c r="PX197" s="696" cm="1">
        <f t="array" aca="1" ref="PX197" ca="1">INDIRECT(PX$203&amp;ROW())*PX$205</f>
        <v>0</v>
      </c>
      <c r="PY197" s="696" cm="1">
        <f t="array" aca="1" ref="PY197" ca="1">INDIRECT(PY$203&amp;ROW())*PY$205</f>
        <v>0</v>
      </c>
      <c r="PZ197" s="696" cm="1">
        <f t="array" aca="1" ref="PZ197" ca="1">INDIRECT(PZ$203&amp;ROW())*PZ$205</f>
        <v>0.17430000000000001</v>
      </c>
      <c r="QA197" s="696" cm="1">
        <f t="array" aca="1" ref="QA197" ca="1">INDIRECT(QA$203&amp;ROW())*QA$205</f>
        <v>0.31659999999999999</v>
      </c>
      <c r="QB197" s="696" cm="1">
        <f t="array" aca="1" ref="QB197" ca="1">INDIRECT(QB$203&amp;ROW())*QB$205</f>
        <v>0</v>
      </c>
      <c r="QC197" s="696" cm="1">
        <f t="array" aca="1" ref="QC197" ca="1">INDIRECT(QC$203&amp;ROW())*QC$205</f>
        <v>1.4259999999999999</v>
      </c>
      <c r="QD197" s="696" t="s">
        <v>1188</v>
      </c>
      <c r="QE197" s="696" cm="1">
        <f t="array" aca="1" ref="QE197" ca="1">INDIRECT(QE$203&amp;ROW())*QE$205</f>
        <v>0</v>
      </c>
      <c r="QF197" s="696" cm="1">
        <f t="array" aca="1" ref="QF197" ca="1">INDIRECT(QF$203&amp;ROW())*QF$205</f>
        <v>0</v>
      </c>
      <c r="QG197" s="696" cm="1">
        <f t="array" aca="1" ref="QG197" ca="1">INDIRECT(QG$203&amp;ROW())*QG$205</f>
        <v>0</v>
      </c>
      <c r="QI197" s="606" t="s">
        <v>9500</v>
      </c>
      <c r="QJ197" s="700" t="str">
        <f t="shared" ca="1" si="432"/>
        <v>C</v>
      </c>
      <c r="QK197" s="701">
        <f ca="1">AVERAGE(QL197:QO197)</f>
        <v>0.43511312789554424</v>
      </c>
      <c r="QL197" s="705">
        <f t="shared" ca="1" si="433"/>
        <v>0.7087602039013301</v>
      </c>
      <c r="QM197" s="696">
        <f t="shared" ca="1" si="434"/>
        <v>0.67779688587492648</v>
      </c>
      <c r="QN197" s="696">
        <f t="shared" ca="1" si="435"/>
        <v>3.2087917078755426E-2</v>
      </c>
      <c r="QO197" s="697">
        <f t="shared" ca="1" si="436"/>
        <v>0.32180750472716518</v>
      </c>
      <c r="QP197" s="696" cm="1">
        <f t="array" aca="1" ref="QP197" ca="1">INDIRECT(QP$203&amp;ROW())*QP$205</f>
        <v>0</v>
      </c>
      <c r="QQ197" s="696" cm="1">
        <f t="array" aca="1" ref="QQ197" ca="1">INDIRECT(QQ$203&amp;ROW())*QQ$205</f>
        <v>0</v>
      </c>
      <c r="QR197" s="696" cm="1">
        <f t="array" aca="1" ref="QR197" ca="1">INDIRECT(QR$203&amp;ROW())*QR$205</f>
        <v>0.15089809664795908</v>
      </c>
      <c r="QS197" s="696" cm="1">
        <f t="array" aca="1" ref="QS197" ca="1">INDIRECT(QS$203&amp;ROW())*QS$205</f>
        <v>0.22471360933801068</v>
      </c>
      <c r="QT197" s="696" cm="1">
        <f t="array" aca="1" ref="QT197" ca="1">INDIRECT(QT$203&amp;ROW())*QT$205</f>
        <v>0.26232814414996541</v>
      </c>
      <c r="QU197" s="696" cm="1">
        <f t="array" aca="1" ref="QU197" ca="1">INDIRECT(QU$203&amp;ROW())*QU$205</f>
        <v>0.53329206883563263</v>
      </c>
      <c r="QV197" s="696" cm="1">
        <f t="array" aca="1" ref="QV197" ca="1">INDIRECT(QV$203&amp;ROW())*QV$205</f>
        <v>0.24117831443907087</v>
      </c>
      <c r="QW197" s="696" cm="1">
        <f t="array" aca="1" ref="QW197" ca="1">INDIRECT(QW$203&amp;ROW())*QW$205</f>
        <v>0.35399610916221985</v>
      </c>
      <c r="QX197" s="696" cm="1">
        <f t="array" aca="1" ref="QX197" ca="1">INDIRECT(QX$203&amp;ROW())*QX$205</f>
        <v>0.60640894423913805</v>
      </c>
      <c r="QY197" s="696" cm="1">
        <f t="array" aca="1" ref="QY197" ca="1">INDIRECT(QY$203&amp;ROW())*QY$205</f>
        <v>9.0268316756905984E-2</v>
      </c>
      <c r="QZ197" s="696" cm="1">
        <f t="array" aca="1" ref="QZ197" ca="1">INDIRECT(QZ$203&amp;ROW())*QZ$205</f>
        <v>0.27613248380770827</v>
      </c>
      <c r="RA197" s="696" cm="1">
        <f t="array" aca="1" ref="RA197" ca="1">INDIRECT(RA$203&amp;ROW())*RA$205</f>
        <v>0</v>
      </c>
      <c r="RB197" s="696" cm="1">
        <f t="array" aca="1" ref="RB197" ca="1">INDIRECT(RB$203&amp;ROW())*RB$205</f>
        <v>0</v>
      </c>
      <c r="RC197" s="696" t="s">
        <v>1188</v>
      </c>
      <c r="RD197" s="696" cm="1">
        <f t="array" aca="1" ref="RD197" ca="1">INDIRECT(RD$203&amp;ROW())*RD$205</f>
        <v>0</v>
      </c>
      <c r="RE197" s="696" t="s">
        <v>1188</v>
      </c>
      <c r="RF197" s="705" cm="1">
        <f t="array" aca="1" ref="RF197" ca="1">INDIRECT(RF$203&amp;ROW())*RF$205</f>
        <v>5.3068994403248027E-2</v>
      </c>
      <c r="RG197" s="696" cm="1">
        <f t="array" aca="1" ref="RG197" ca="1">INDIRECT(RG$203&amp;ROW())*RG$205</f>
        <v>0.27650466908360405</v>
      </c>
      <c r="RH197" s="696" cm="1">
        <f t="array" aca="1" ref="RH197" ca="1">INDIRECT(RH$203&amp;ROW())*RH$205</f>
        <v>5.8387680780544585E-2</v>
      </c>
      <c r="RI197" s="696" cm="1">
        <f t="array" aca="1" ref="RI197" ca="1">INDIRECT(RI$203&amp;ROW())*RI$205</f>
        <v>0.21539378250062202</v>
      </c>
      <c r="RJ197" s="696" cm="1">
        <f t="array" aca="1" ref="RJ197" ca="1">INDIRECT(RJ$203&amp;ROW())*RJ$205</f>
        <v>0.12226723336432462</v>
      </c>
      <c r="RK197" s="696" t="s">
        <v>1188</v>
      </c>
      <c r="RL197" s="696" cm="1">
        <f t="array" aca="1" ref="RL197" ca="1">INDIRECT(RL$203&amp;ROW())*RL$205</f>
        <v>0</v>
      </c>
      <c r="RM197" s="696" cm="1">
        <f t="array" aca="1" ref="RM197" ca="1">INDIRECT(RM$203&amp;ROW())*RM$205</f>
        <v>2.9987460729532761E-2</v>
      </c>
      <c r="RN197" s="696" cm="1">
        <f t="array" aca="1" ref="RN197" ca="1">INDIRECT(RN$203&amp;ROW())*RN$205</f>
        <v>0</v>
      </c>
      <c r="RO197" s="696" cm="1">
        <f t="array" aca="1" ref="RO197" ca="1">IF($RN197=0,0,INDIRECT(RO$203&amp;ROW())*RO$205)</f>
        <v>0</v>
      </c>
      <c r="RP197" s="696" cm="1">
        <f t="array" aca="1" ref="RP197" ca="1">IF($RN197=0,0,INDIRECT(RP$203&amp;ROW())*RP$205)</f>
        <v>0</v>
      </c>
      <c r="RQ197" s="696" cm="1">
        <f t="array" aca="1" ref="RQ197" ca="1">IF($RN197=0,0,INDIRECT(RQ$203&amp;ROW())*RQ$205)</f>
        <v>0</v>
      </c>
      <c r="RR197" s="696" cm="1">
        <f t="array" aca="1" ref="RR197" ca="1">IF($RN197=0,0,INDIRECT(RR$203&amp;ROW())*RR$205)</f>
        <v>0</v>
      </c>
      <c r="RS197" s="696" cm="1">
        <f t="array" aca="1" ref="RS197" ca="1">INDIRECT(RS$203&amp;ROW())*RS$205</f>
        <v>0</v>
      </c>
      <c r="RT197" s="696" cm="1">
        <f t="array" aca="1" ref="RT197" ca="1">IF($RS197=0,0,INDIRECT(RT$203&amp;ROW())*RT$205)</f>
        <v>0</v>
      </c>
      <c r="RU197" s="696" cm="1">
        <f t="array" aca="1" ref="RU197" ca="1">IF($RS197=0,0,INDIRECT(RU$203&amp;ROW())*RU$205)</f>
        <v>0</v>
      </c>
      <c r="RV197" s="696" cm="1">
        <f t="array" aca="1" ref="RV197" ca="1">INDIRECT(RV$203&amp;ROW())*RV$205</f>
        <v>0</v>
      </c>
      <c r="RW197" s="696" cm="1">
        <f t="array" aca="1" ref="RW197" ca="1">INDIRECT(RW$203&amp;ROW())*RW$205</f>
        <v>0</v>
      </c>
      <c r="RX197" s="696" cm="1">
        <f t="array" aca="1" ref="RX197" ca="1">INDIRECT(RX$203&amp;ROW())*RX$205</f>
        <v>0</v>
      </c>
      <c r="RY197" s="696" cm="1">
        <f t="array" aca="1" ref="RY197" ca="1">INDIRECT(RY$203&amp;ROW())*RY$205</f>
        <v>5.6264463580193595E-2</v>
      </c>
      <c r="RZ197" s="696" cm="1">
        <f t="array" aca="1" ref="RZ197" ca="1">INDIRECT(RZ$203&amp;ROW())*RZ$205</f>
        <v>0</v>
      </c>
      <c r="SA197" s="696" cm="1">
        <f t="array" aca="1" ref="SA197" ca="1">INDIRECT(SA$203&amp;ROW())*SA$205</f>
        <v>0</v>
      </c>
      <c r="SB197" s="696" cm="1">
        <f t="array" aca="1" ref="SB197" ca="1">INDIRECT(SB$203&amp;ROW())*SB$205</f>
        <v>0</v>
      </c>
      <c r="SC197" s="696" cm="1">
        <f t="array" aca="1" ref="SC197" ca="1">INDIRECT(SC$203&amp;ROW())*SC$205</f>
        <v>0</v>
      </c>
      <c r="SD197" s="696" cm="1">
        <f t="array" aca="1" ref="SD197" ca="1">INDIRECT(SD$203&amp;ROW())*SD$205</f>
        <v>0.3072993885784252</v>
      </c>
      <c r="SE197" s="696" cm="1">
        <f t="array" aca="1" ref="SE197" ca="1">INDIRECT(SE$203&amp;ROW())*SE$205</f>
        <v>0.2585618210787391</v>
      </c>
      <c r="SF197" s="696" cm="1">
        <f t="array" aca="1" ref="SF197" ca="1">INDIRECT(SF$203&amp;ROW())*SF$205</f>
        <v>0</v>
      </c>
      <c r="SG197" s="696" cm="1">
        <f t="array" aca="1" ref="SG197" ca="1">INDIRECT(SG$203&amp;ROW())*SG$205</f>
        <v>7.4767843909269882E-2</v>
      </c>
      <c r="SH197" s="696" t="s">
        <v>1188</v>
      </c>
      <c r="SI197" s="696" cm="1">
        <f t="array" aca="1" ref="SI197" ca="1">INDIRECT(SI$203&amp;ROW())*SI$205</f>
        <v>0</v>
      </c>
      <c r="SJ197" s="696" cm="1">
        <f t="array" aca="1" ref="SJ197" ca="1">INDIRECT(SJ$203&amp;ROW())*SJ$205</f>
        <v>0</v>
      </c>
      <c r="SK197" s="696" cm="1">
        <f t="array" aca="1" ref="SK197" ca="1">INDIRECT(SK$203&amp;ROW())*SK$205</f>
        <v>0</v>
      </c>
      <c r="SN197" s="606" t="s">
        <v>9500</v>
      </c>
      <c r="SO197" s="707" cm="1">
        <f t="array" aca="1" ref="SO197" ca="1">INDIRECT(SO$203&amp;ROW())*SO$205</f>
        <v>0</v>
      </c>
      <c r="SP197" s="707" cm="1">
        <f t="array" aca="1" ref="SP197" ca="1">INDIRECT(SP$203&amp;ROW())*SP$205</f>
        <v>0</v>
      </c>
      <c r="SQ197" s="707" cm="1">
        <f t="array" aca="1" ref="SQ197" ca="1">INDIRECT(SQ$203&amp;ROW())*SQ$205</f>
        <v>2</v>
      </c>
      <c r="SR197" s="707" cm="1">
        <f t="array" aca="1" ref="SR197" ca="1">INDIRECT(SR$203&amp;ROW())*SR$205</f>
        <v>3</v>
      </c>
      <c r="SS197" s="707" cm="1">
        <f t="array" aca="1" ref="SS197" ca="1">INDIRECT(SS$203&amp;ROW())*SS$205</f>
        <v>3</v>
      </c>
      <c r="ST197" s="707" cm="1">
        <f t="array" aca="1" ref="ST197" ca="1">INDIRECT(ST$203&amp;ROW())*ST$205</f>
        <v>3</v>
      </c>
      <c r="SU197" s="707" cm="1">
        <f t="array" aca="1" ref="SU197" ca="1">INDIRECT(SU$203&amp;ROW())*SU$205</f>
        <v>3</v>
      </c>
      <c r="SV197" s="707" cm="1">
        <f t="array" aca="1" ref="SV197" ca="1">INDIRECT(SV$203&amp;ROW())*SV$205</f>
        <v>2</v>
      </c>
      <c r="SW197" s="707" cm="1">
        <f t="array" aca="1" ref="SW197" ca="1">INDIRECT(SW$203&amp;ROW())*SW$205</f>
        <v>3</v>
      </c>
      <c r="SX197" s="707" cm="1">
        <f t="array" aca="1" ref="SX197" ca="1">INDIRECT(SX$203&amp;ROW())*SX$205</f>
        <v>2</v>
      </c>
      <c r="SY197" s="707" cm="1">
        <f t="array" aca="1" ref="SY197" ca="1">INDIRECT(SY$203&amp;ROW())*SY$205</f>
        <v>3</v>
      </c>
      <c r="SZ197" s="707" cm="1">
        <f t="array" aca="1" ref="SZ197" ca="1">INDIRECT(SZ$203&amp;ROW())*SZ$205</f>
        <v>0</v>
      </c>
      <c r="TA197" s="707" cm="1">
        <f t="array" aca="1" ref="TA197" ca="1">INDIRECT(TA$203&amp;ROW())*TA$205</f>
        <v>0</v>
      </c>
      <c r="TB197" s="696" t="s">
        <v>1188</v>
      </c>
      <c r="TC197" s="707" cm="1">
        <f t="array" aca="1" ref="TC197" ca="1">INDIRECT(TC$203&amp;ROW())*TC$205</f>
        <v>0</v>
      </c>
      <c r="TD197" s="696" t="s">
        <v>1188</v>
      </c>
      <c r="TE197" s="732" cm="1">
        <f t="array" aca="1" ref="TE197" ca="1">INDIRECT(TE$203&amp;ROW())*TE$205</f>
        <v>1</v>
      </c>
      <c r="TF197" s="707" cm="1">
        <f t="array" aca="1" ref="TF197" ca="1">INDIRECT(TF$203&amp;ROW())*TF$205</f>
        <v>2</v>
      </c>
      <c r="TG197" s="707" cm="1">
        <f t="array" aca="1" ref="TG197" ca="1">INDIRECT(TG$203&amp;ROW())*TG$205</f>
        <v>2</v>
      </c>
      <c r="TH197" s="707" cm="1">
        <f t="array" aca="1" ref="TH197" ca="1">INDIRECT(TH$203&amp;ROW())*TH$205</f>
        <v>2</v>
      </c>
      <c r="TI197" s="707" cm="1">
        <f t="array" aca="1" ref="TI197" ca="1">INDIRECT(TI$203&amp;ROW())*TI$205</f>
        <v>2</v>
      </c>
      <c r="TJ197" s="696" t="s">
        <v>1188</v>
      </c>
      <c r="TK197" s="707" cm="1">
        <f t="array" aca="1" ref="TK197" ca="1">INDIRECT(TK$203&amp;ROW())*TK$205</f>
        <v>0</v>
      </c>
      <c r="TL197" s="707" cm="1">
        <f t="array" aca="1" ref="TL197" ca="1">INDIRECT(TL$203&amp;ROW())*TL$205</f>
        <v>2</v>
      </c>
      <c r="TM197" s="707" cm="1">
        <f t="array" aca="1" ref="TM197" ca="1">INDIRECT(TM$203&amp;ROW())*TM$205</f>
        <v>0</v>
      </c>
      <c r="TN197" s="707" cm="1">
        <f t="array" aca="1" ref="TN197" ca="1">IF($TM197=0,0,INDIRECT(TN$203&amp;ROW())*TN$205)</f>
        <v>0</v>
      </c>
      <c r="TO197" s="707" cm="1">
        <f t="array" aca="1" ref="TO197" ca="1">IF($TM197=0,0,INDIRECT(TO$203&amp;ROW())*TO$205)</f>
        <v>0</v>
      </c>
      <c r="TP197" s="707" cm="1">
        <f t="array" aca="1" ref="TP197" ca="1">IF($TM197=0,0,INDIRECT(TP$203&amp;ROW())*TP$205)</f>
        <v>0</v>
      </c>
      <c r="TQ197" s="707" cm="1">
        <f t="array" aca="1" ref="TQ197" ca="1">IF($TM197=0,0,INDIRECT(TQ$203&amp;ROW())*TQ$205)</f>
        <v>0</v>
      </c>
      <c r="TR197" s="707" cm="1">
        <f t="array" aca="1" ref="TR197" ca="1">INDIRECT(TR$203&amp;ROW())*TR$205</f>
        <v>0</v>
      </c>
      <c r="TS197" s="707" cm="1">
        <f t="array" aca="1" ref="TS197" ca="1">IF($TR197=0,0,INDIRECT(TS$203&amp;ROW())*TS$205)</f>
        <v>0</v>
      </c>
      <c r="TT197" s="707" cm="1">
        <f t="array" aca="1" ref="TT197" ca="1">IF($TR197=0,0,INDIRECT(TT$203&amp;ROW())*TT$205)</f>
        <v>0</v>
      </c>
      <c r="TU197" s="707" cm="1">
        <f t="array" aca="1" ref="TU197" ca="1">INDIRECT(TU$203&amp;ROW())*TU$205</f>
        <v>0</v>
      </c>
      <c r="TV197" s="707" cm="1">
        <f t="array" aca="1" ref="TV197" ca="1">INDIRECT(TV$203&amp;ROW())*TV$205</f>
        <v>0</v>
      </c>
      <c r="TW197" s="707" cm="1">
        <f t="array" aca="1" ref="TW197" ca="1">INDIRECT(TW$203&amp;ROW())*TW$205</f>
        <v>0</v>
      </c>
      <c r="TX197" s="707" cm="1">
        <f t="array" aca="1" ref="TX197" ca="1">INDIRECT(TX$203&amp;ROW())*TX$205</f>
        <v>2</v>
      </c>
      <c r="TY197" s="707" cm="1">
        <f t="array" aca="1" ref="TY197" ca="1">INDIRECT(TY$203&amp;ROW())*TY$205</f>
        <v>0</v>
      </c>
      <c r="TZ197" s="707" cm="1">
        <f t="array" aca="1" ref="TZ197" ca="1">INDIRECT(TZ$203&amp;ROW())*TZ$205</f>
        <v>0</v>
      </c>
      <c r="UA197" s="707" cm="1">
        <f t="array" aca="1" ref="UA197" ca="1">INDIRECT(UA$203&amp;ROW())*UA$205</f>
        <v>0</v>
      </c>
      <c r="UB197" s="707" cm="1">
        <f t="array" aca="1" ref="UB197" ca="1">INDIRECT(UB$203&amp;ROW())*UB$205</f>
        <v>0</v>
      </c>
      <c r="UC197" s="707" cm="1">
        <f t="array" aca="1" ref="UC197" ca="1">INDIRECT(UC$203&amp;ROW())*UC$205</f>
        <v>1</v>
      </c>
      <c r="UD197" s="707" cm="1">
        <f t="array" aca="1" ref="UD197" ca="1">INDIRECT(UD$203&amp;ROW())*UD$205</f>
        <v>1</v>
      </c>
      <c r="UE197" s="707" cm="1">
        <f t="array" aca="1" ref="UE197" ca="1">INDIRECT(UE$203&amp;ROW())*UE$205</f>
        <v>0</v>
      </c>
      <c r="UF197" s="707" cm="1">
        <f t="array" aca="1" ref="UF197" ca="1">INDIRECT(UF$203&amp;ROW())*UF$205</f>
        <v>2</v>
      </c>
      <c r="UG197" s="696" t="s">
        <v>1188</v>
      </c>
      <c r="UH197" s="707" cm="1">
        <f t="array" aca="1" ref="UH197" ca="1">INDIRECT(UH$203&amp;ROW())*UH$205</f>
        <v>0</v>
      </c>
      <c r="UI197" s="707" cm="1">
        <f t="array" aca="1" ref="UI197" ca="1">INDIRECT(UI$203&amp;ROW())*UI$205</f>
        <v>0</v>
      </c>
      <c r="UJ197" s="707" cm="1">
        <f t="array" aca="1" ref="UJ197" ca="1">INDIRECT(UJ$203&amp;ROW())*UJ$205</f>
        <v>0</v>
      </c>
      <c r="UM197" s="606" t="s">
        <v>9500</v>
      </c>
      <c r="UN197" s="616">
        <f t="shared" ca="1" si="389"/>
        <v>-0.97111609266078391</v>
      </c>
      <c r="UO197" s="616">
        <f t="shared" ca="1" si="389"/>
        <v>-0.6225347970107441</v>
      </c>
      <c r="UP197" s="616">
        <f t="shared" ca="1" si="389"/>
        <v>1.190315493832806</v>
      </c>
      <c r="UQ197" s="616">
        <f t="shared" ca="1" si="389"/>
        <v>0.29355872991449461</v>
      </c>
      <c r="UR197" s="616">
        <f t="shared" ca="1" si="389"/>
        <v>1.0502465449096676</v>
      </c>
      <c r="US197" s="616">
        <f t="shared" ca="1" si="389"/>
        <v>0.41305213694811815</v>
      </c>
      <c r="UT197" s="616">
        <f t="shared" ca="1" si="389"/>
        <v>0.30690415393182785</v>
      </c>
      <c r="UU197" s="616">
        <f t="shared" ca="1" si="389"/>
        <v>-0.54448954097874924</v>
      </c>
      <c r="UV197" s="616">
        <f t="shared" ca="1" si="389"/>
        <v>0.44410973870643028</v>
      </c>
      <c r="UW197" s="616">
        <f t="shared" ca="1" si="389"/>
        <v>-0.27258314758863444</v>
      </c>
      <c r="UX197" s="616">
        <f t="shared" ca="1" si="388"/>
        <v>0.28247365722383649</v>
      </c>
      <c r="UY197" s="616">
        <f t="shared" ca="1" si="388"/>
        <v>-0.67270887390575207</v>
      </c>
      <c r="UZ197" s="616">
        <f t="shared" ca="1" si="388"/>
        <v>-0.80238258590915801</v>
      </c>
      <c r="VA197" s="616" t="s">
        <v>1188</v>
      </c>
      <c r="VB197" s="616">
        <f t="shared" ca="1" si="388"/>
        <v>-0.76400504167427041</v>
      </c>
      <c r="VC197" s="616" t="s">
        <v>1188</v>
      </c>
      <c r="VD197" s="616">
        <f t="shared" ca="1" si="388"/>
        <v>-0.36208520652341147</v>
      </c>
      <c r="VE197" s="616">
        <f t="shared" ca="1" si="388"/>
        <v>3.9909080070471406E-2</v>
      </c>
      <c r="VF197" s="616">
        <f t="shared" ca="1" si="388"/>
        <v>7.1631593782223293E-2</v>
      </c>
      <c r="VG197" s="616">
        <f t="shared" ca="1" si="388"/>
        <v>1.2788179585372306</v>
      </c>
      <c r="VH197" s="616">
        <f t="shared" ca="1" si="388"/>
        <v>-0.12784420028857393</v>
      </c>
      <c r="VI197" s="616" t="s">
        <v>1188</v>
      </c>
      <c r="VJ197" s="616">
        <f t="shared" ca="1" si="390"/>
        <v>-0.90132677458943244</v>
      </c>
      <c r="VK197" s="616">
        <f t="shared" ca="1" si="390"/>
        <v>0.83678976492872159</v>
      </c>
      <c r="VL197" s="616">
        <f t="shared" ca="1" si="390"/>
        <v>-0.83864555511817418</v>
      </c>
      <c r="VM197" s="616">
        <f t="shared" ca="1" si="390"/>
        <v>-0.57201237404204519</v>
      </c>
      <c r="VN197" s="616">
        <f t="shared" ca="1" si="390"/>
        <v>-0.62639799545694341</v>
      </c>
      <c r="VO197" s="616">
        <f t="shared" ca="1" si="390"/>
        <v>-0.42150866262694142</v>
      </c>
      <c r="VP197" s="616">
        <f t="shared" ca="1" si="390"/>
        <v>-0.46221149066820022</v>
      </c>
      <c r="VQ197" s="616">
        <f t="shared" ca="1" si="390"/>
        <v>-0.77889442244162177</v>
      </c>
      <c r="VR197" s="616">
        <f t="shared" ca="1" si="390"/>
        <v>-0.64202286734458469</v>
      </c>
      <c r="VS197" s="616">
        <f t="shared" ca="1" si="387"/>
        <v>-0.40481357988865657</v>
      </c>
      <c r="VT197" s="616">
        <f t="shared" ca="1" si="387"/>
        <v>-0.3878135405833677</v>
      </c>
      <c r="VU197" s="616">
        <f t="shared" ca="1" si="387"/>
        <v>-0.82130507758946303</v>
      </c>
      <c r="VV197" s="616">
        <f t="shared" ca="1" si="387"/>
        <v>-0.64337789451099625</v>
      </c>
      <c r="VW197" s="616">
        <f t="shared" ca="1" si="387"/>
        <v>-0.3119461967162912</v>
      </c>
      <c r="VX197" s="616">
        <f t="shared" ca="1" si="386"/>
        <v>-0.78524029103755877</v>
      </c>
      <c r="VY197" s="616">
        <f t="shared" ca="1" si="386"/>
        <v>-1.477844244223653</v>
      </c>
      <c r="VZ197" s="616">
        <f t="shared" ca="1" si="386"/>
        <v>-1.5555141459162816</v>
      </c>
      <c r="WA197" s="616">
        <f t="shared" ca="1" si="386"/>
        <v>-1.1483025824394326</v>
      </c>
      <c r="WB197" s="616">
        <f t="shared" ca="1" si="386"/>
        <v>0.33435322352896929</v>
      </c>
      <c r="WC197" s="616">
        <f t="shared" ca="1" si="386"/>
        <v>0.47817673461028487</v>
      </c>
      <c r="WD197" s="616">
        <f t="shared" ca="1" si="386"/>
        <v>-1.3395773314157267</v>
      </c>
      <c r="WE197" s="616">
        <f t="shared" ca="1" si="386"/>
        <v>0.67426644196529939</v>
      </c>
      <c r="WF197" s="616" t="s">
        <v>1188</v>
      </c>
      <c r="WG197" s="616">
        <f t="shared" ca="1" si="386"/>
        <v>-1.008197359876486</v>
      </c>
      <c r="WH197" s="616">
        <f t="shared" ca="1" si="386"/>
        <v>-1.0816125322340113</v>
      </c>
      <c r="WI197" s="627">
        <f t="shared" ca="1" si="386"/>
        <v>-0.9831420375936909</v>
      </c>
      <c r="WL197" s="606" t="s">
        <v>9500</v>
      </c>
      <c r="WM197" s="700" t="str">
        <f ca="1">IF(WN197&gt;=0.75,"A",IF(WN197&gt;=0.5,"B",IF(WN197&gt;=0.25,"C","D")))</f>
        <v>C</v>
      </c>
      <c r="WN197" s="479">
        <f ca="1">AVERAGE(WO197:WR197)</f>
        <v>0.4149283979513837</v>
      </c>
      <c r="WO197" s="495">
        <f t="shared" ca="1" si="437"/>
        <v>0.58868268981771776</v>
      </c>
      <c r="WP197" s="458">
        <f t="shared" ca="1" si="437"/>
        <v>0.65126784850455222</v>
      </c>
      <c r="WQ197" s="458">
        <f t="shared" ca="1" si="437"/>
        <v>0.18653666681943104</v>
      </c>
      <c r="WR197" s="459">
        <f t="shared" ca="1" si="437"/>
        <v>0.23322638666383372</v>
      </c>
      <c r="WS197" s="495">
        <f ca="1">SUM(WW197:XK197)/SUM(WW$205:XK$205)</f>
        <v>-8.9959324235989985E-2</v>
      </c>
      <c r="WT197" s="458">
        <f ca="1">SUM(XL197:XQ197)/SUM(XL$205:XQ$205)</f>
        <v>0.12360539890728119</v>
      </c>
      <c r="WU197" s="458">
        <f ca="1">SUM(XR197:YC197)/SUM(XR$205:YC$205)</f>
        <v>-0.43510867113286095</v>
      </c>
      <c r="WV197" s="459">
        <f ca="1">SUM(YD197:YR197)/SUM(YD$205:YR$205)</f>
        <v>-0.7287835218521902</v>
      </c>
      <c r="WW197" s="484">
        <f t="shared" ca="1" si="393"/>
        <v>-0.7262006140917342</v>
      </c>
      <c r="WX197" s="484">
        <f t="shared" ca="1" si="393"/>
        <v>-0.37545073607717977</v>
      </c>
      <c r="WY197" s="484">
        <f t="shared" ca="1" si="393"/>
        <v>0.86666871105966603</v>
      </c>
      <c r="WZ197" s="484">
        <f t="shared" ca="1" si="393"/>
        <v>0.10559307515024371</v>
      </c>
      <c r="XA197" s="484">
        <f t="shared" ca="1" si="393"/>
        <v>0.5542151017488316</v>
      </c>
      <c r="XB197" s="484">
        <f t="shared" ca="1" si="393"/>
        <v>0.21821544394969081</v>
      </c>
      <c r="XC197" s="484">
        <f t="shared" ca="1" si="393"/>
        <v>0.14467461816346364</v>
      </c>
      <c r="XD197" s="484">
        <f t="shared" ca="1" si="393"/>
        <v>-0.2792686855680005</v>
      </c>
      <c r="XE197" s="484">
        <f t="shared" ca="1" si="393"/>
        <v>0.21801347073098662</v>
      </c>
      <c r="XF197" s="484">
        <f t="shared" ca="1" si="393"/>
        <v>-0.17540725547328626</v>
      </c>
      <c r="XG197" s="484">
        <f t="shared" ca="1" si="391"/>
        <v>0.1145148206385433</v>
      </c>
      <c r="XH197" s="484">
        <f t="shared" ca="1" si="391"/>
        <v>-0.33958343954762366</v>
      </c>
      <c r="XI197" s="484">
        <f t="shared" ca="1" si="391"/>
        <v>-0.56078518929191046</v>
      </c>
      <c r="XJ197" s="484" t="s">
        <v>1188</v>
      </c>
      <c r="XK197" s="484">
        <f t="shared" ca="1" si="391"/>
        <v>-0.54267278110123429</v>
      </c>
      <c r="XL197" s="484" t="s">
        <v>1188</v>
      </c>
      <c r="XM197" s="484">
        <f t="shared" ca="1" si="391"/>
        <v>-0.27308466275995691</v>
      </c>
      <c r="XN197" s="484">
        <f t="shared" ca="1" si="391"/>
        <v>2.7828601533139714E-2</v>
      </c>
      <c r="XO197" s="484">
        <f t="shared" ca="1" si="391"/>
        <v>5.2591916154908339E-2</v>
      </c>
      <c r="XP197" s="484">
        <f t="shared" ca="1" si="391"/>
        <v>0.81844349346382761</v>
      </c>
      <c r="XQ197" s="484">
        <f t="shared" ca="1" si="391"/>
        <v>-8.50675308720171E-2</v>
      </c>
      <c r="XR197" s="484" t="s">
        <v>1188</v>
      </c>
      <c r="XS197" s="484">
        <f t="shared" ca="1" si="391"/>
        <v>-0.55611861992167977</v>
      </c>
      <c r="XT197" s="484">
        <f t="shared" ca="1" si="384"/>
        <v>0.50818242424121263</v>
      </c>
      <c r="XU197" s="484">
        <f t="shared" ca="1" si="382"/>
        <v>-0.63720289277878872</v>
      </c>
      <c r="XV197" s="484">
        <f t="shared" ca="1" si="382"/>
        <v>-0.30179372854458303</v>
      </c>
      <c r="XW197" s="484">
        <f t="shared" ca="1" si="382"/>
        <v>-0.40427726626791127</v>
      </c>
      <c r="XX197" s="484">
        <f t="shared" ca="1" si="382"/>
        <v>-0.20379943838012618</v>
      </c>
      <c r="XY197" s="484">
        <f t="shared" ca="1" si="382"/>
        <v>-0.24303080179333969</v>
      </c>
      <c r="XZ197" s="484">
        <f t="shared" ca="1" si="382"/>
        <v>-0.56968338057380219</v>
      </c>
      <c r="YA197" s="484">
        <f t="shared" ca="1" si="382"/>
        <v>-0.43779539324227229</v>
      </c>
      <c r="YB197" s="484">
        <f t="shared" ca="1" si="382"/>
        <v>-0.21272953623148902</v>
      </c>
      <c r="YC197" s="484">
        <f t="shared" ca="1" si="382"/>
        <v>-0.17304240180829866</v>
      </c>
      <c r="YD197" s="484">
        <f t="shared" ca="1" si="382"/>
        <v>-0.6068623218308542</v>
      </c>
      <c r="YE197" s="484">
        <f t="shared" ca="1" si="382"/>
        <v>-0.46342509741627064</v>
      </c>
      <c r="YF197" s="484">
        <f t="shared" ca="1" si="382"/>
        <v>-0.18401706144294017</v>
      </c>
      <c r="YG197" s="484">
        <f t="shared" ca="1" si="382"/>
        <v>-0.54699838673676349</v>
      </c>
      <c r="YH197" s="484">
        <f t="shared" ca="1" si="382"/>
        <v>-0.78754319774678472</v>
      </c>
      <c r="YI197" s="484">
        <f t="shared" ca="1" si="382"/>
        <v>-0.91106463526316606</v>
      </c>
      <c r="YJ197" s="484">
        <f t="shared" ca="1" si="382"/>
        <v>-0.6812879221613154</v>
      </c>
      <c r="YK197" s="484">
        <f t="shared" ca="1" si="399"/>
        <v>5.8277766861099353E-2</v>
      </c>
      <c r="YL197" s="484">
        <f t="shared" ca="1" si="399"/>
        <v>0.15139075417761619</v>
      </c>
      <c r="YM197" s="484">
        <f t="shared" ca="1" si="399"/>
        <v>-1.0693845836691747</v>
      </c>
      <c r="YN197" s="484">
        <f t="shared" ca="1" si="399"/>
        <v>0.48075197312125845</v>
      </c>
      <c r="YO197" s="484" t="s">
        <v>1188</v>
      </c>
      <c r="YP197" s="484">
        <f t="shared" ca="1" si="399"/>
        <v>-0.53716755334219179</v>
      </c>
      <c r="YQ197" s="484">
        <f t="shared" ca="1" si="399"/>
        <v>-0.78352011835031787</v>
      </c>
      <c r="YR197" s="484">
        <f t="shared" ca="1" si="395"/>
        <v>-0.73715989978774943</v>
      </c>
      <c r="YU197" s="606" t="s">
        <v>9500</v>
      </c>
      <c r="YV197" s="700" t="str">
        <f t="shared" ca="1" si="438"/>
        <v>B</v>
      </c>
      <c r="YW197" s="479">
        <f ca="1">AVERAGE(YX197:ZA197)</f>
        <v>0.50452437267984607</v>
      </c>
      <c r="YX197" s="495">
        <f t="shared" ca="1" si="439"/>
        <v>0.74295307460382864</v>
      </c>
      <c r="YY197" s="458">
        <f t="shared" ca="1" si="439"/>
        <v>0.68411026897205662</v>
      </c>
      <c r="YZ197" s="458">
        <f t="shared" ca="1" si="439"/>
        <v>7.5840617731691234E-2</v>
      </c>
      <c r="ZA197" s="459">
        <f t="shared" ca="1" si="439"/>
        <v>0.51519352941180763</v>
      </c>
      <c r="ZB197" s="495">
        <f ca="1">SUM(ZF197:ZT197)/SUM(ZF$205:ZT$205)</f>
        <v>8.2051816293861157E-2</v>
      </c>
      <c r="ZC197" s="458">
        <f ca="1">SUM(ZU197:ZZ197)/SUM(ZU$205:ZZ$205)</f>
        <v>0.26136388314325182</v>
      </c>
      <c r="ZD197" s="458">
        <f ca="1">SUM(AAA197:AAL197)/SUM(AAA$205:AAL$205)</f>
        <v>-0.55794745359716602</v>
      </c>
      <c r="ZE197" s="459">
        <f ca="1">SUM(AAM197:ABA197)/SUM(AAM$205:ABA$205)</f>
        <v>-0.36682243336639564</v>
      </c>
      <c r="ZF197" s="484">
        <f t="shared" ca="1" si="396"/>
        <v>-3.2485432480444082E-2</v>
      </c>
      <c r="ZG197" s="484">
        <f t="shared" ca="1" si="396"/>
        <v>-7.9385408814590788E-2</v>
      </c>
      <c r="ZH197" s="484">
        <f t="shared" ca="1" si="396"/>
        <v>8.9808171214972948E-2</v>
      </c>
      <c r="ZI197" s="484">
        <f t="shared" ca="1" si="396"/>
        <v>2.1988880583922777E-2</v>
      </c>
      <c r="ZJ197" s="484">
        <f t="shared" ca="1" si="396"/>
        <v>9.1836409008688807E-2</v>
      </c>
      <c r="ZK197" s="484">
        <f t="shared" ca="1" si="396"/>
        <v>7.3425809550013654E-2</v>
      </c>
      <c r="ZL197" s="484">
        <f t="shared" ca="1" si="396"/>
        <v>2.4672875513209128E-2</v>
      </c>
      <c r="ZM197" s="484">
        <f t="shared" ca="1" si="396"/>
        <v>-9.637358949300015E-2</v>
      </c>
      <c r="ZN197" s="484">
        <f t="shared" ca="1" si="396"/>
        <v>8.9770705925095284E-2</v>
      </c>
      <c r="ZO197" s="484">
        <f t="shared" ca="1" si="396"/>
        <v>-1.2302810954562654E-2</v>
      </c>
      <c r="ZP197" s="484">
        <f t="shared" ca="1" si="392"/>
        <v>2.6000050859821721E-2</v>
      </c>
      <c r="ZQ197" s="484">
        <f t="shared" ca="1" si="392"/>
        <v>-1.1497069191506403E-2</v>
      </c>
      <c r="ZR197" s="484">
        <f t="shared" ca="1" si="392"/>
        <v>-4.5981105838852197E-2</v>
      </c>
      <c r="ZS197" s="484">
        <v>0</v>
      </c>
      <c r="ZT197" s="484">
        <f t="shared" ca="1" si="392"/>
        <v>-2.7291061507312073E-2</v>
      </c>
      <c r="ZU197" s="484">
        <v>0</v>
      </c>
      <c r="ZV197" s="484">
        <f t="shared" ca="1" si="392"/>
        <v>-1.9215497798489828E-2</v>
      </c>
      <c r="ZW197" s="484">
        <f t="shared" ca="1" si="392"/>
        <v>5.5175234891583769E-3</v>
      </c>
      <c r="ZX197" s="484">
        <f t="shared" ca="1" si="392"/>
        <v>2.0912013157790479E-3</v>
      </c>
      <c r="ZY197" s="484">
        <f t="shared" ca="1" si="392"/>
        <v>0.13772471860952887</v>
      </c>
      <c r="ZZ197" s="484">
        <f t="shared" ca="1" si="392"/>
        <v>-7.8155783354792625E-3</v>
      </c>
      <c r="AAA197" s="484">
        <v>0</v>
      </c>
      <c r="AAB197" s="484">
        <f t="shared" ca="1" si="392"/>
        <v>-0.10150745433592355</v>
      </c>
      <c r="AAC197" s="484">
        <f t="shared" ca="1" si="385"/>
        <v>1.2546600107337495E-2</v>
      </c>
      <c r="AAD197" s="484">
        <f t="shared" ca="1" si="383"/>
        <v>-7.8682240113631882E-2</v>
      </c>
      <c r="AAE197" s="484">
        <f t="shared" ca="1" si="383"/>
        <v>-4.0219644611828483E-2</v>
      </c>
      <c r="AAF197" s="484">
        <f t="shared" ca="1" si="383"/>
        <v>-6.120902348854227E-2</v>
      </c>
      <c r="AAG197" s="484">
        <f t="shared" ca="1" si="383"/>
        <v>-4.3018323338477257E-2</v>
      </c>
      <c r="AAH197" s="484">
        <f t="shared" ca="1" si="383"/>
        <v>-3.8008707897835295E-2</v>
      </c>
      <c r="AAI197" s="484">
        <f t="shared" ca="1" si="383"/>
        <v>-6.0338538063910964E-2</v>
      </c>
      <c r="AAJ197" s="484">
        <f t="shared" ca="1" si="383"/>
        <v>-5.2025335368730337E-2</v>
      </c>
      <c r="AAK197" s="484">
        <f t="shared" ca="1" si="383"/>
        <v>-3.3183772310049216E-2</v>
      </c>
      <c r="AAL197" s="484">
        <f t="shared" ca="1" si="383"/>
        <v>-1.741238539122681E-2</v>
      </c>
      <c r="AAM197" s="484">
        <f t="shared" ca="1" si="383"/>
        <v>-2.189532836791554E-2</v>
      </c>
      <c r="AAN197" s="484">
        <f t="shared" ca="1" si="383"/>
        <v>-6.1359063816095079E-2</v>
      </c>
      <c r="AAO197" s="484">
        <f t="shared" ca="1" si="383"/>
        <v>-8.7757427120618361E-3</v>
      </c>
      <c r="AAP197" s="484">
        <f t="shared" ca="1" si="383"/>
        <v>-2.8906649957960041E-2</v>
      </c>
      <c r="AAQ197" s="484">
        <f t="shared" ca="1" si="383"/>
        <v>-0.15117325855892658</v>
      </c>
      <c r="AAR197" s="484">
        <f t="shared" ca="1" si="383"/>
        <v>-3.6651122693945694E-2</v>
      </c>
      <c r="AAS197" s="484">
        <f t="shared" ca="1" si="383"/>
        <v>-3.1171595822786675E-2</v>
      </c>
      <c r="AAT197" s="484">
        <f t="shared" ca="1" si="400"/>
        <v>0.1027465411596778</v>
      </c>
      <c r="AAU197" s="484">
        <f t="shared" ca="1" si="400"/>
        <v>0.12363824729832018</v>
      </c>
      <c r="AAV197" s="484">
        <f t="shared" ca="1" si="400"/>
        <v>-8.8571357168320833E-2</v>
      </c>
      <c r="AAW197" s="484">
        <f t="shared" ca="1" si="400"/>
        <v>2.5206724043060142E-2</v>
      </c>
      <c r="AAX197" s="484">
        <v>0</v>
      </c>
      <c r="AAY197" s="484">
        <f t="shared" ca="1" si="400"/>
        <v>-0.12312049482031152</v>
      </c>
      <c r="AAZ197" s="484">
        <f t="shared" ca="1" si="400"/>
        <v>-0.11856365915979221</v>
      </c>
      <c r="ABA197" s="484">
        <f t="shared" ca="1" si="398"/>
        <v>-0.10451532592333997</v>
      </c>
    </row>
    <row r="198" spans="1:729" ht="15" customHeight="1" x14ac:dyDescent="0.35">
      <c r="A198" s="498">
        <v>196</v>
      </c>
      <c r="B198" s="628"/>
      <c r="C198" s="606" t="s">
        <v>9526</v>
      </c>
      <c r="D198" s="629">
        <v>887</v>
      </c>
      <c r="E198" s="630" t="s">
        <v>9527</v>
      </c>
      <c r="F198" s="631" t="s">
        <v>1182</v>
      </c>
      <c r="G198" s="632">
        <v>29825.968000000001</v>
      </c>
      <c r="H198" s="504">
        <v>26680.348554481097</v>
      </c>
      <c r="I198" s="505">
        <v>940</v>
      </c>
      <c r="J198" s="515" t="s">
        <v>9528</v>
      </c>
      <c r="K198" s="469">
        <v>1</v>
      </c>
      <c r="L198" s="735" t="s">
        <v>9528</v>
      </c>
      <c r="M198" s="817">
        <v>173</v>
      </c>
      <c r="N198" s="818">
        <v>0.30449999999999999</v>
      </c>
      <c r="O198" s="819">
        <v>0.32350000000000001</v>
      </c>
      <c r="P198" s="820">
        <v>0.1757</v>
      </c>
      <c r="Q198" s="821">
        <v>0.41420000000000001</v>
      </c>
      <c r="R198" s="818">
        <v>0.3095</v>
      </c>
      <c r="S198" s="822">
        <v>0.21540000000000001</v>
      </c>
      <c r="T198" s="822">
        <v>9.7199999999999995E-2</v>
      </c>
      <c r="U198" s="822">
        <v>0.14493</v>
      </c>
      <c r="V198" s="822">
        <v>0.30709999999999998</v>
      </c>
      <c r="W198" s="515" t="s">
        <v>1188</v>
      </c>
      <c r="X198" s="875" t="s">
        <v>1188</v>
      </c>
      <c r="Y198" s="517" t="s">
        <v>1188</v>
      </c>
      <c r="Z198" s="517">
        <v>0</v>
      </c>
      <c r="AA198" s="875" t="s">
        <v>1188</v>
      </c>
      <c r="AB198" s="903" t="s">
        <v>1188</v>
      </c>
      <c r="AC198" s="369">
        <v>0</v>
      </c>
      <c r="AD198" s="431" t="s">
        <v>1188</v>
      </c>
      <c r="AE198" s="817">
        <v>0</v>
      </c>
      <c r="AF198" s="751" t="s">
        <v>1188</v>
      </c>
      <c r="AG198" s="578" t="s">
        <v>1188</v>
      </c>
      <c r="AH198" s="647" t="s">
        <v>1188</v>
      </c>
      <c r="AI198" s="647" t="s">
        <v>1188</v>
      </c>
      <c r="AJ198" s="647" t="s">
        <v>1188</v>
      </c>
      <c r="AK198" s="752" t="s">
        <v>1188</v>
      </c>
      <c r="AL198" s="765" t="s">
        <v>1188</v>
      </c>
      <c r="AM198" s="650" t="s">
        <v>1188</v>
      </c>
      <c r="AN198" s="647" t="s">
        <v>1188</v>
      </c>
      <c r="AO198" s="647" t="s">
        <v>1188</v>
      </c>
      <c r="AP198" s="647" t="s">
        <v>1188</v>
      </c>
      <c r="AQ198" s="647" t="s">
        <v>1188</v>
      </c>
      <c r="AR198" s="647" t="s">
        <v>1188</v>
      </c>
      <c r="AS198" s="647" t="s">
        <v>1188</v>
      </c>
      <c r="AT198" s="647" t="s">
        <v>1188</v>
      </c>
      <c r="AU198" s="648" t="s">
        <v>1188</v>
      </c>
      <c r="AV198" s="785" t="s">
        <v>9529</v>
      </c>
      <c r="AW198" s="642" t="s">
        <v>1190</v>
      </c>
      <c r="AX198" s="643">
        <v>1</v>
      </c>
      <c r="AY198" s="709" t="s">
        <v>9530</v>
      </c>
      <c r="AZ198" s="645">
        <v>0</v>
      </c>
      <c r="BA198" s="709" t="s">
        <v>9531</v>
      </c>
      <c r="BB198" s="631" t="s">
        <v>1193</v>
      </c>
      <c r="BC198" s="646" t="s">
        <v>9532</v>
      </c>
      <c r="BD198" s="631" t="s">
        <v>1195</v>
      </c>
      <c r="BE198" s="631" t="s">
        <v>1317</v>
      </c>
      <c r="BF198" s="502">
        <v>2</v>
      </c>
      <c r="BG198" s="502">
        <v>2007</v>
      </c>
      <c r="BH198" s="502" t="s">
        <v>1195</v>
      </c>
      <c r="BI198" s="502">
        <v>1</v>
      </c>
      <c r="BJ198" s="534">
        <v>1</v>
      </c>
      <c r="BK198" s="502" t="s">
        <v>1318</v>
      </c>
      <c r="BL198" s="631" t="s">
        <v>1257</v>
      </c>
      <c r="BM198" s="551" t="s">
        <v>9533</v>
      </c>
      <c r="BN198" s="647">
        <v>1990</v>
      </c>
      <c r="BO198" s="861" t="s">
        <v>9534</v>
      </c>
      <c r="BP198" s="647">
        <v>2007</v>
      </c>
      <c r="BQ198" s="647">
        <v>2</v>
      </c>
      <c r="BR198" s="647">
        <v>3</v>
      </c>
      <c r="BS198" s="647" t="s">
        <v>1188</v>
      </c>
      <c r="BT198" s="647" t="s">
        <v>1188</v>
      </c>
      <c r="BU198" s="647" t="s">
        <v>1188</v>
      </c>
      <c r="BV198" s="648" t="s">
        <v>1188</v>
      </c>
      <c r="BW198" s="649" t="s">
        <v>9535</v>
      </c>
      <c r="BX198" s="650">
        <v>1991</v>
      </c>
      <c r="BY198" s="647" t="s">
        <v>3548</v>
      </c>
      <c r="BZ198" s="651" t="s">
        <v>9337</v>
      </c>
      <c r="CA198" s="430">
        <v>2</v>
      </c>
      <c r="CB198" s="430" t="s">
        <v>1214</v>
      </c>
      <c r="CC198" s="557" t="s">
        <v>9534</v>
      </c>
      <c r="CD198" s="935">
        <v>2010</v>
      </c>
      <c r="CE198" s="430">
        <v>3</v>
      </c>
      <c r="CF198" s="430">
        <v>2</v>
      </c>
      <c r="CG198" s="515" t="s">
        <v>9536</v>
      </c>
      <c r="CH198" s="647">
        <v>1990</v>
      </c>
      <c r="CI198" s="647">
        <v>1993</v>
      </c>
      <c r="CJ198" s="647">
        <v>2</v>
      </c>
      <c r="CK198" s="651" t="s">
        <v>2111</v>
      </c>
      <c r="CL198" s="651" t="s">
        <v>1208</v>
      </c>
      <c r="CM198" s="647">
        <v>2</v>
      </c>
      <c r="CN198" s="647" t="s">
        <v>2112</v>
      </c>
      <c r="CO198" s="557" t="s">
        <v>2113</v>
      </c>
      <c r="CP198" s="647">
        <v>2001</v>
      </c>
      <c r="CQ198" s="647">
        <v>3</v>
      </c>
      <c r="CR198" s="650">
        <v>2</v>
      </c>
      <c r="CS198" s="653" t="s">
        <v>1188</v>
      </c>
      <c r="CT198" s="647" t="s">
        <v>1188</v>
      </c>
      <c r="CU198" s="648">
        <v>0</v>
      </c>
      <c r="CV198" s="653" t="s">
        <v>1188</v>
      </c>
      <c r="CW198" s="647" t="s">
        <v>1188</v>
      </c>
      <c r="CX198" s="657">
        <v>0</v>
      </c>
      <c r="CY198" s="650" t="s">
        <v>1188</v>
      </c>
      <c r="CZ198" s="647" t="s">
        <v>1188</v>
      </c>
      <c r="DA198" s="657">
        <v>0</v>
      </c>
      <c r="DB198" s="723">
        <v>529700</v>
      </c>
      <c r="DC198" s="753">
        <v>3</v>
      </c>
      <c r="DD198" s="659" t="s">
        <v>1493</v>
      </c>
      <c r="DE198" s="648">
        <v>2007</v>
      </c>
      <c r="DF198" s="661" t="s">
        <v>9537</v>
      </c>
      <c r="DG198" s="767" t="s">
        <v>9538</v>
      </c>
      <c r="DH198" s="741">
        <v>1</v>
      </c>
      <c r="DI198" s="988" t="s">
        <v>1262</v>
      </c>
      <c r="DJ198" s="709" t="s">
        <v>9539</v>
      </c>
      <c r="DK198" s="753">
        <v>1993</v>
      </c>
      <c r="DL198" s="665">
        <v>3</v>
      </c>
      <c r="DM198" s="655">
        <v>2</v>
      </c>
      <c r="DN198" s="768" t="s">
        <v>1497</v>
      </c>
      <c r="DO198" s="755" t="s">
        <v>1991</v>
      </c>
      <c r="DP198" s="741">
        <v>1</v>
      </c>
      <c r="DQ198" s="988" t="s">
        <v>1262</v>
      </c>
      <c r="DR198" s="578" t="s">
        <v>9534</v>
      </c>
      <c r="DS198" s="753">
        <v>2001</v>
      </c>
      <c r="DT198" s="665">
        <v>3</v>
      </c>
      <c r="DU198" s="657">
        <v>1</v>
      </c>
      <c r="DV198" s="686" t="s">
        <v>9540</v>
      </c>
      <c r="DW198" s="578" t="s">
        <v>9541</v>
      </c>
      <c r="DX198" s="430" t="s">
        <v>1188</v>
      </c>
      <c r="DY198" s="430">
        <v>1</v>
      </c>
      <c r="DZ198" s="369">
        <v>0</v>
      </c>
      <c r="EA198" s="861" t="s">
        <v>9542</v>
      </c>
      <c r="EB198" s="649" t="s">
        <v>9543</v>
      </c>
      <c r="EC198" s="647">
        <v>2</v>
      </c>
      <c r="ED198" s="668" t="s">
        <v>1274</v>
      </c>
      <c r="EE198" s="647">
        <v>1999</v>
      </c>
      <c r="EF198" s="647">
        <v>3</v>
      </c>
      <c r="EG198" s="650" t="s">
        <v>2813</v>
      </c>
      <c r="EH198" s="648" t="s">
        <v>1275</v>
      </c>
      <c r="EI198" s="551" t="s">
        <v>9544</v>
      </c>
      <c r="EJ198" s="651" t="s">
        <v>1223</v>
      </c>
      <c r="EK198" s="647" t="s">
        <v>1188</v>
      </c>
      <c r="EL198" s="647" t="s">
        <v>1188</v>
      </c>
      <c r="EM198" s="669" t="s">
        <v>1188</v>
      </c>
      <c r="EN198" s="647" t="s">
        <v>1188</v>
      </c>
      <c r="EO198" s="670" t="s">
        <v>1188</v>
      </c>
      <c r="EP198" s="556">
        <v>0</v>
      </c>
      <c r="EQ198" s="556" t="s">
        <v>1188</v>
      </c>
      <c r="ER198" s="651" t="s">
        <v>1188</v>
      </c>
      <c r="ES198" s="556" t="s">
        <v>1188</v>
      </c>
      <c r="ET198" s="556">
        <v>0</v>
      </c>
      <c r="EU198" s="671">
        <v>0</v>
      </c>
      <c r="EV198" s="672"/>
      <c r="EW198" s="864" t="s">
        <v>1005</v>
      </c>
      <c r="EX198" s="674"/>
      <c r="EY198" s="631" t="s">
        <v>1343</v>
      </c>
      <c r="EZ198" s="631">
        <v>1</v>
      </c>
      <c r="FA198" s="675">
        <v>28.4</v>
      </c>
      <c r="FB198" s="648">
        <v>0</v>
      </c>
      <c r="FC198" s="676"/>
      <c r="FD198" s="647"/>
      <c r="FE198" s="648"/>
      <c r="FF198" s="652" t="s">
        <v>1225</v>
      </c>
      <c r="FG198" s="728">
        <v>0</v>
      </c>
      <c r="FH198" s="631" t="str">
        <f t="shared" si="401"/>
        <v>D</v>
      </c>
      <c r="FI198" s="677">
        <f t="shared" si="402"/>
        <v>0.26666666666666666</v>
      </c>
      <c r="FJ198" s="678">
        <f t="shared" si="403"/>
        <v>0.8</v>
      </c>
      <c r="FK198" s="679">
        <f t="shared" si="404"/>
        <v>0</v>
      </c>
      <c r="FL198" s="680">
        <f t="shared" si="405"/>
        <v>0</v>
      </c>
      <c r="FM198" s="681">
        <v>0</v>
      </c>
      <c r="FN198" s="430" t="s">
        <v>1188</v>
      </c>
      <c r="FO198" s="686" t="s">
        <v>1188</v>
      </c>
      <c r="FP198" s="686" t="s">
        <v>1188</v>
      </c>
      <c r="FQ198" s="430">
        <v>0</v>
      </c>
      <c r="FR198" s="682" t="s">
        <v>1188</v>
      </c>
      <c r="FS198" s="369">
        <v>0</v>
      </c>
      <c r="FT198" s="430" t="s">
        <v>1188</v>
      </c>
      <c r="FU198" s="431" t="s">
        <v>1188</v>
      </c>
      <c r="FV198" s="369">
        <v>0</v>
      </c>
      <c r="FW198" s="430" t="s">
        <v>1188</v>
      </c>
      <c r="FX198" s="431" t="s">
        <v>1188</v>
      </c>
      <c r="FY198" s="369">
        <v>0</v>
      </c>
      <c r="FZ198" s="430" t="s">
        <v>1188</v>
      </c>
      <c r="GA198" s="686" t="s">
        <v>1188</v>
      </c>
      <c r="GB198" s="431" t="s">
        <v>1188</v>
      </c>
      <c r="GC198" s="369">
        <v>0</v>
      </c>
      <c r="GD198" s="430" t="s">
        <v>1188</v>
      </c>
      <c r="GE198" s="686" t="s">
        <v>1188</v>
      </c>
      <c r="GF198" s="431" t="s">
        <v>1188</v>
      </c>
      <c r="GG198" s="369">
        <v>0</v>
      </c>
      <c r="GH198" s="430" t="s">
        <v>1188</v>
      </c>
      <c r="GI198" s="686" t="s">
        <v>1188</v>
      </c>
      <c r="GJ198" s="431" t="s">
        <v>1188</v>
      </c>
      <c r="GK198" s="369">
        <v>0</v>
      </c>
      <c r="GL198" s="430" t="s">
        <v>1188</v>
      </c>
      <c r="GM198" s="686" t="s">
        <v>1188</v>
      </c>
      <c r="GN198" s="946" t="s">
        <v>1188</v>
      </c>
      <c r="GO198" s="676">
        <v>0</v>
      </c>
      <c r="GP198" s="917" t="s">
        <v>1188</v>
      </c>
      <c r="GQ198" s="872" t="s">
        <v>1188</v>
      </c>
      <c r="GR198" s="872" t="s">
        <v>1188</v>
      </c>
      <c r="GS198" s="872" t="s">
        <v>1188</v>
      </c>
      <c r="GT198" s="873" t="s">
        <v>1188</v>
      </c>
      <c r="GU198" s="581">
        <v>0</v>
      </c>
      <c r="GV198" s="687" t="s">
        <v>1188</v>
      </c>
      <c r="GW198" s="872" t="s">
        <v>1188</v>
      </c>
      <c r="GX198" s="873" t="s">
        <v>1188</v>
      </c>
      <c r="GY198" s="874">
        <v>0</v>
      </c>
      <c r="GZ198" s="582" t="s">
        <v>1188</v>
      </c>
      <c r="HA198" s="583" t="s">
        <v>4020</v>
      </c>
      <c r="HB198" s="584">
        <v>3</v>
      </c>
      <c r="HC198" s="585">
        <v>0</v>
      </c>
      <c r="HD198" s="586" t="s">
        <v>1188</v>
      </c>
      <c r="HE198" s="690" t="s">
        <v>1188</v>
      </c>
      <c r="HF198" s="587" t="s">
        <v>1188</v>
      </c>
      <c r="HG198" s="587" t="s">
        <v>1188</v>
      </c>
      <c r="HH198" s="588">
        <v>0</v>
      </c>
      <c r="HI198" s="586" t="s">
        <v>1188</v>
      </c>
      <c r="HJ198" s="690" t="s">
        <v>1188</v>
      </c>
      <c r="HK198" s="691" t="s">
        <v>1188</v>
      </c>
      <c r="HL198" s="692">
        <v>2</v>
      </c>
      <c r="HM198" s="591" t="s">
        <v>9545</v>
      </c>
      <c r="HN198" s="592">
        <v>2012</v>
      </c>
      <c r="HO198" s="681" t="s">
        <v>1188</v>
      </c>
      <c r="HP198" s="574" t="s">
        <v>1188</v>
      </c>
      <c r="HQ198" s="472" t="str">
        <f t="shared" si="406"/>
        <v>-</v>
      </c>
      <c r="HR198" s="593" t="s">
        <v>1188</v>
      </c>
      <c r="HS198" s="574" t="s">
        <v>1188</v>
      </c>
      <c r="HT198" s="574" t="s">
        <v>1188</v>
      </c>
      <c r="HU198" s="574" t="s">
        <v>1188</v>
      </c>
      <c r="HV198" s="574" t="s">
        <v>1188</v>
      </c>
      <c r="HW198" s="574" t="s">
        <v>1188</v>
      </c>
      <c r="HX198" s="574" t="s">
        <v>1188</v>
      </c>
      <c r="HY198" s="574" t="s">
        <v>1188</v>
      </c>
      <c r="HZ198" s="574" t="s">
        <v>1188</v>
      </c>
      <c r="IA198" s="574" t="s">
        <v>1188</v>
      </c>
      <c r="IB198" s="574" t="s">
        <v>1188</v>
      </c>
      <c r="IC198" s="574" t="s">
        <v>1188</v>
      </c>
      <c r="ID198" s="681" t="s">
        <v>1188</v>
      </c>
      <c r="IE198" s="369" t="s">
        <v>1188</v>
      </c>
      <c r="IF198" s="574" t="s">
        <v>1188</v>
      </c>
      <c r="IG198" s="472" t="str">
        <f t="shared" si="407"/>
        <v>-</v>
      </c>
      <c r="IH198" s="609" t="s">
        <v>1188</v>
      </c>
      <c r="II198" s="694" t="s">
        <v>1188</v>
      </c>
      <c r="IJ198" s="695" t="s">
        <v>1188</v>
      </c>
      <c r="IK198" s="696" t="s">
        <v>1188</v>
      </c>
      <c r="IL198" s="696" t="s">
        <v>1188</v>
      </c>
      <c r="IM198" s="697" t="s">
        <v>1188</v>
      </c>
      <c r="IN198" s="599">
        <v>1</v>
      </c>
      <c r="IO198" s="600">
        <v>7</v>
      </c>
      <c r="IP198" s="601">
        <v>6</v>
      </c>
      <c r="IQ198" s="600">
        <v>1</v>
      </c>
      <c r="IR198" s="587">
        <v>10</v>
      </c>
      <c r="IS198" s="601">
        <v>11</v>
      </c>
      <c r="IT198" s="599" t="s">
        <v>1188</v>
      </c>
      <c r="IU198" s="600" t="s">
        <v>1188</v>
      </c>
      <c r="IV198" s="587" t="s">
        <v>1188</v>
      </c>
      <c r="IW198" s="601" t="s">
        <v>1188</v>
      </c>
      <c r="IX198" s="602" t="s">
        <v>1188</v>
      </c>
      <c r="IY198" s="681">
        <v>0</v>
      </c>
      <c r="IZ198" s="980" t="s">
        <v>1188</v>
      </c>
      <c r="JA198" s="681">
        <v>0</v>
      </c>
      <c r="JB198" s="981" t="s">
        <v>1188</v>
      </c>
      <c r="JC198" s="681">
        <v>0</v>
      </c>
      <c r="JD198" s="430" t="s">
        <v>1188</v>
      </c>
      <c r="JE198" s="686" t="s">
        <v>1188</v>
      </c>
      <c r="JF198" s="686" t="s">
        <v>1188</v>
      </c>
      <c r="JG198" s="592" t="s">
        <v>1188</v>
      </c>
      <c r="JH198" s="369">
        <v>0</v>
      </c>
      <c r="JI198" s="430" t="s">
        <v>1188</v>
      </c>
      <c r="JJ198" s="686" t="s">
        <v>1188</v>
      </c>
      <c r="JK198" s="686" t="s">
        <v>1188</v>
      </c>
      <c r="JL198" s="592" t="s">
        <v>1188</v>
      </c>
      <c r="JM198" s="369">
        <v>0</v>
      </c>
      <c r="JN198" s="430" t="s">
        <v>1188</v>
      </c>
      <c r="JO198" s="430" t="s">
        <v>1188</v>
      </c>
      <c r="JP198" s="686" t="s">
        <v>1188</v>
      </c>
      <c r="JQ198" s="686" t="s">
        <v>1188</v>
      </c>
      <c r="JR198" s="592" t="s">
        <v>1188</v>
      </c>
      <c r="JS198" s="369">
        <v>0</v>
      </c>
      <c r="JT198" s="430" t="s">
        <v>1188</v>
      </c>
      <c r="JU198" s="686" t="s">
        <v>1188</v>
      </c>
      <c r="JV198" s="686" t="s">
        <v>1188</v>
      </c>
      <c r="JW198" s="592" t="s">
        <v>1188</v>
      </c>
      <c r="JX198" s="606">
        <v>0</v>
      </c>
      <c r="JY198" s="607" t="s">
        <v>1188</v>
      </c>
      <c r="JZ198" s="606"/>
      <c r="KA198" s="606">
        <f t="shared" si="408"/>
        <v>0</v>
      </c>
      <c r="KB198" s="606"/>
      <c r="KC198" s="606"/>
      <c r="KD198" s="606"/>
      <c r="KE198" s="606"/>
      <c r="KF198" s="606">
        <f t="shared" si="409"/>
        <v>0</v>
      </c>
      <c r="KG198" s="606"/>
      <c r="KH198" s="606"/>
      <c r="KI198" s="606"/>
      <c r="KJ198" s="606"/>
      <c r="KK198" s="606">
        <v>1</v>
      </c>
      <c r="KL198" s="606">
        <v>1</v>
      </c>
      <c r="KM198" s="608">
        <f t="shared" si="345"/>
        <v>4.4115686416625978E-2</v>
      </c>
      <c r="KN198" s="609">
        <v>-2.2794215679168701</v>
      </c>
      <c r="KO198" s="609">
        <v>0.48076921701431274</v>
      </c>
      <c r="KP198" s="610">
        <v>8</v>
      </c>
      <c r="KQ198" s="608">
        <f t="shared" si="346"/>
        <v>0.16370782852172852</v>
      </c>
      <c r="KR198" s="609">
        <v>-1.6814608573913574</v>
      </c>
      <c r="KS198" s="609">
        <v>1.923076868057251</v>
      </c>
      <c r="KT198" s="610">
        <v>9</v>
      </c>
      <c r="KU198" s="610">
        <v>15</v>
      </c>
      <c r="KV198" s="606" t="s">
        <v>5586</v>
      </c>
      <c r="KW198" s="606" t="s">
        <v>9526</v>
      </c>
      <c r="KX198" s="700" t="str">
        <f t="shared" ca="1" si="410"/>
        <v>D</v>
      </c>
      <c r="KY198" s="701">
        <f t="shared" ca="1" si="411"/>
        <v>0.21352016823942693</v>
      </c>
      <c r="KZ198" s="702">
        <f ca="1">SUM(LD198:LR198)/KZ$209</f>
        <v>0.25946117647058825</v>
      </c>
      <c r="LA198" s="703">
        <f ca="1">SUM(LS198:LX198)/LA$209</f>
        <v>0.37814285714285711</v>
      </c>
      <c r="LB198" s="703">
        <f ca="1">SUM(LY198:MJ198)/LB$209</f>
        <v>7.7374999999999999E-2</v>
      </c>
      <c r="LC198" s="704">
        <f ca="1">SUM(MK198:MY198)/LC$209</f>
        <v>0.13910163934426228</v>
      </c>
      <c r="LD198" s="696" cm="1">
        <f t="array" aca="1" ref="LD198" ca="1">INDIRECT(LD$203&amp;ROW())*LD$205</f>
        <v>0</v>
      </c>
      <c r="LE198" s="696" cm="1">
        <f t="array" aca="1" ref="LE198" ca="1">INDIRECT(LE$203&amp;ROW())*LE$205</f>
        <v>0</v>
      </c>
      <c r="LF198" s="696" cm="1">
        <f t="array" aca="1" ref="LF198" ca="1">INDIRECT(LF$203&amp;ROW())*LF$205</f>
        <v>0</v>
      </c>
      <c r="LG198" s="696" cm="1">
        <f t="array" aca="1" ref="LG198" ca="1">INDIRECT(LG$203&amp;ROW())*LG$205</f>
        <v>2</v>
      </c>
      <c r="LH198" s="696" cm="1">
        <f t="array" aca="1" ref="LH198" ca="1">INDIRECT(LH$203&amp;ROW())*LH$205</f>
        <v>2</v>
      </c>
      <c r="LI198" s="696" cm="1">
        <f t="array" aca="1" ref="LI198" ca="1">INDIRECT(LI$203&amp;ROW())*LI$205</f>
        <v>3</v>
      </c>
      <c r="LJ198" s="696" cm="1">
        <f t="array" aca="1" ref="LJ198" ca="1">INDIRECT(LJ$203&amp;ROW())*LJ$205</f>
        <v>3</v>
      </c>
      <c r="LK198" s="696" cm="1">
        <f t="array" aca="1" ref="LK198" ca="1">INDIRECT(LK$203&amp;ROW())*LK$205</f>
        <v>3</v>
      </c>
      <c r="LL198" s="696" cm="1">
        <f t="array" aca="1" ref="LL198" ca="1">INDIRECT(LL$203&amp;ROW())*LL$205</f>
        <v>3</v>
      </c>
      <c r="LM198" s="696" cm="1">
        <f t="array" aca="1" ref="LM198" ca="1">INDIRECT(LM$203&amp;ROW())*LM$205</f>
        <v>2</v>
      </c>
      <c r="LN198" s="696" cm="1">
        <f t="array" aca="1" ref="LN198" ca="1">INDIRECT(LN$203&amp;ROW())*LN$205</f>
        <v>3</v>
      </c>
      <c r="LO198" s="696" cm="1">
        <f t="array" aca="1" ref="LO198" ca="1">INDIRECT(LO$203&amp;ROW())*LO$205</f>
        <v>0</v>
      </c>
      <c r="LP198" s="696" cm="1">
        <f t="array" aca="1" ref="LP198" ca="1">INDIRECT(LP$203&amp;ROW())*LP$205</f>
        <v>0</v>
      </c>
      <c r="LQ198" s="696" cm="1">
        <f t="array" aca="1" ref="LQ198" ca="1">IF(INDIRECT(LQ$203&amp;ROW())="-",0,INDIRECT(LQ$203&amp;ROW())*LQ$205)</f>
        <v>1.0542</v>
      </c>
      <c r="LR198" s="696" cm="1">
        <f t="array" aca="1" ref="LR198" ca="1">INDIRECT(LR$203&amp;ROW())*LR$205</f>
        <v>0</v>
      </c>
      <c r="LS198" s="696" cm="1">
        <f t="array" aca="1" ref="LS198" ca="1">IF(INDIRECT(LS$203&amp;ROW())="-",0,INDIRECT(LS$203&amp;ROW())*LS$205)</f>
        <v>1.9410000000000001</v>
      </c>
      <c r="LT198" s="696" cm="1">
        <f t="array" aca="1" ref="LT198" ca="1">INDIRECT(LT$203&amp;ROW())*LT$205</f>
        <v>2</v>
      </c>
      <c r="LU198" s="696" cm="1">
        <f t="array" aca="1" ref="LU198" ca="1">INDIRECT(LU$203&amp;ROW())*LU$205</f>
        <v>2</v>
      </c>
      <c r="LV198" s="696" cm="1">
        <f t="array" aca="1" ref="LV198" ca="1">INDIRECT(LV$203&amp;ROW())*LV$205</f>
        <v>0</v>
      </c>
      <c r="LW198" s="696" cm="1">
        <f t="array" aca="1" ref="LW198" ca="1">INDIRECT(LW$203&amp;ROW())*LW$205</f>
        <v>0</v>
      </c>
      <c r="LX198" s="696" cm="1">
        <f t="array" aca="1" ref="LX198" ca="1">INDIRECT(LX$203&amp;ROW())*LX$205</f>
        <v>2</v>
      </c>
      <c r="LY198" s="696" cm="1">
        <f t="array" aca="1" ref="LY198" ca="1">IF(INDIRECT(LY$203&amp;ROW())="-",0,INDIRECT(LY$203&amp;ROW())*LY$205)</f>
        <v>1.857</v>
      </c>
      <c r="LZ198" s="696" cm="1">
        <f t="array" aca="1" ref="LZ198" ca="1">INDIRECT(LZ$203&amp;ROW())*LZ$205</f>
        <v>0</v>
      </c>
      <c r="MA198" s="696" cm="1">
        <f t="array" aca="1" ref="MA198" ca="1">INDIRECT(MA$203&amp;ROW())*MA$205</f>
        <v>0</v>
      </c>
      <c r="MB198" s="696" cm="1">
        <f t="array" aca="1" ref="MB198" ca="1">INDIRECT(MB$203&amp;ROW())*MB$205</f>
        <v>0</v>
      </c>
      <c r="MC198" s="696" cm="1">
        <f t="array" aca="1" ref="MC198" ca="1">IF($MB198=0,0,INDIRECT(MC$203&amp;ROW())*MC$205)</f>
        <v>0</v>
      </c>
      <c r="MD198" s="696" cm="1">
        <f t="array" aca="1" ref="MD198" ca="1">IF($MB198=0,0,INDIRECT(MD$203&amp;ROW())*MD$205)</f>
        <v>0</v>
      </c>
      <c r="ME198" s="696" cm="1">
        <f t="array" aca="1" ref="ME198" ca="1">IF($MB198=0,0,INDIRECT(ME$203&amp;ROW())*ME$205)</f>
        <v>0</v>
      </c>
      <c r="MF198" s="696" cm="1">
        <f t="array" aca="1" ref="MF198" ca="1">IF($MB198=0,0,INDIRECT(MF$203&amp;ROW())*MF$205)</f>
        <v>0</v>
      </c>
      <c r="MG198" s="696" cm="1">
        <f t="array" aca="1" ref="MG198" ca="1">INDIRECT(MG$203&amp;ROW())*MG$205</f>
        <v>0</v>
      </c>
      <c r="MH198" s="696" cm="1">
        <f t="array" aca="1" ref="MH198" ca="1">IF($MG198=0,0,INDIRECT(MH$203&amp;ROW())*MH$205)</f>
        <v>0</v>
      </c>
      <c r="MI198" s="696" cm="1">
        <f t="array" aca="1" ref="MI198" ca="1">IF($MG198=0,0,INDIRECT(MI$203&amp;ROW())*MI$205)</f>
        <v>0</v>
      </c>
      <c r="MJ198" s="696" cm="1">
        <f t="array" aca="1" ref="MJ198" ca="1">INDIRECT(MJ$203&amp;ROW())*MJ$205</f>
        <v>0</v>
      </c>
      <c r="MK198" s="696" cm="1">
        <f t="array" aca="1" ref="MK198" ca="1">INDIRECT(MK$203&amp;ROW())*MK$205</f>
        <v>0</v>
      </c>
      <c r="ML198" s="696" cm="1">
        <f t="array" aca="1" ref="ML198" ca="1">INDIRECT(ML$203&amp;ROW())*ML$205</f>
        <v>0</v>
      </c>
      <c r="MM198" s="696" cm="1">
        <f t="array" aca="1" ref="MM198" ca="1">INDIRECT(MM$203&amp;ROW())*MM$205</f>
        <v>0</v>
      </c>
      <c r="MN198" s="696" cm="1">
        <f t="array" aca="1" ref="MN198" ca="1">INDIRECT(MN$203&amp;ROW())*MN$205</f>
        <v>0</v>
      </c>
      <c r="MO198" s="696" cm="1">
        <f t="array" aca="1" ref="MO198" ca="1">INDIRECT(MO$203&amp;ROW())*MO$205</f>
        <v>2</v>
      </c>
      <c r="MP198" s="696" cm="1">
        <f t="array" aca="1" ref="MP198" ca="1">INDIRECT(MP$203&amp;ROW())*MP$205</f>
        <v>0</v>
      </c>
      <c r="MQ198" s="696" cm="1">
        <f t="array" aca="1" ref="MQ198" ca="1">INDIRECT(MQ$203&amp;ROW())*MQ$205</f>
        <v>0</v>
      </c>
      <c r="MR198" s="696" cm="1">
        <f t="array" aca="1" ref="MR198" ca="1">INDIRECT(MR$203&amp;ROW())*MR$205</f>
        <v>2</v>
      </c>
      <c r="MS198" s="696" cm="1">
        <f t="array" aca="1" ref="MS198" ca="1">INDIRECT(MS$203&amp;ROW())*MS$205</f>
        <v>2</v>
      </c>
      <c r="MT198" s="696" cm="1">
        <f t="array" aca="1" ref="MT198" ca="1">INDIRECT(MT$203&amp;ROW())*MT$205</f>
        <v>0</v>
      </c>
      <c r="MU198" s="696" cm="1">
        <f t="array" aca="1" ref="MU198" ca="1">INDIRECT(MU$203&amp;ROW())*MU$205</f>
        <v>0</v>
      </c>
      <c r="MV198" s="696" cm="1">
        <f t="array" aca="1" ref="MV198" ca="1">IF(INDIRECT(MV$203&amp;ROW())="-",0,INDIRECT(MV$203&amp;ROW())*MV$205)</f>
        <v>2.4851999999999999</v>
      </c>
      <c r="MW198" s="696" cm="1">
        <f t="array" aca="1" ref="MW198" ca="1">INDIRECT(MW$203&amp;ROW())*MW$205</f>
        <v>0</v>
      </c>
      <c r="MX198" s="696" cm="1">
        <f t="array" aca="1" ref="MX198" ca="1">INDIRECT(MX$203&amp;ROW())*MX$205</f>
        <v>0</v>
      </c>
      <c r="MY198" s="696" cm="1">
        <f t="array" aca="1" ref="MY198" ca="1">INDIRECT(MY$203&amp;ROW())*MY$205</f>
        <v>0</v>
      </c>
      <c r="NA198" s="701">
        <f t="shared" si="412"/>
        <v>0.492090243902439</v>
      </c>
      <c r="NB198" s="617">
        <f t="shared" si="413"/>
        <v>0.38025000000000003</v>
      </c>
      <c r="NC198" s="695">
        <f t="shared" si="414"/>
        <v>2.3807692307692307E-2</v>
      </c>
      <c r="ND198" s="697">
        <f t="shared" si="415"/>
        <v>0.16348888888888891</v>
      </c>
      <c r="NE198" s="694">
        <f t="shared" si="416"/>
        <v>0.26490920627475506</v>
      </c>
      <c r="NF198" s="682" t="str">
        <f t="shared" si="417"/>
        <v>C</v>
      </c>
      <c r="NH198" s="606" t="s">
        <v>9526</v>
      </c>
      <c r="NI198" s="563" t="str">
        <f>IF(N198&gt;=0.75,"A",IF(N198&gt;=0.5,"B",IF(N198&gt;=0.25,"C","D")))</f>
        <v>C</v>
      </c>
      <c r="NJ198" s="563" t="str">
        <f t="shared" si="418"/>
        <v>C</v>
      </c>
      <c r="NK198" s="563" t="str">
        <f t="shared" ca="1" si="419"/>
        <v>D</v>
      </c>
      <c r="NL198" s="563" t="str">
        <f t="shared" ca="1" si="420"/>
        <v>D</v>
      </c>
      <c r="NM198" s="563" t="str">
        <f t="shared" ca="1" si="421"/>
        <v>C</v>
      </c>
      <c r="NN198" s="563" t="str">
        <f ca="1">WM198</f>
        <v>C</v>
      </c>
      <c r="NO198" s="563" t="str">
        <f ca="1">YV198</f>
        <v>C</v>
      </c>
      <c r="NP198" s="606" t="str">
        <f t="shared" si="422"/>
        <v>-</v>
      </c>
      <c r="NQ198" s="682" t="str">
        <f t="shared" si="423"/>
        <v>-</v>
      </c>
      <c r="NR198" s="682" t="e">
        <f>IF(OR(AND(NI198="A",OR(NJ198="C",NJ198="D")),AND(NI198="A",OR(#REF!="C",#REF!="D")),AND(NI198="B",OR(NJ198="D",#REF!="D")),AND(OR(NI198="C",NI198="D"),OR(NJ198="A",NJ198="B")),AND(OR(NI198="C",NI198="D"),OR(#REF!="A",#REF!="B")),AND(OR(NJ198="A",#REF!="A",NJ198="B",#REF!="B"),OR(NP198="-",NQ198="-")),AND(OR(NJ198="C",#REF!="C",NJ198="D",#REF!="D"),NP198="Yes")),"Yes","-")</f>
        <v>#REF!</v>
      </c>
      <c r="NS198" s="607"/>
      <c r="NT198" s="619">
        <f t="shared" si="424"/>
        <v>0.30449999999999999</v>
      </c>
      <c r="NU198" s="619">
        <f t="shared" si="425"/>
        <v>0.26490920627475506</v>
      </c>
      <c r="NV198" s="619">
        <f t="shared" ca="1" si="426"/>
        <v>0.21352016823942693</v>
      </c>
      <c r="NW198" s="619">
        <f ca="1">OG198</f>
        <v>0.23554013729629003</v>
      </c>
      <c r="NX198" s="619">
        <f ca="1">QK198</f>
        <v>0.3744150051136263</v>
      </c>
      <c r="NY198" s="620">
        <f ca="1">WN198</f>
        <v>0.25834463462086155</v>
      </c>
      <c r="NZ198" s="620">
        <f ca="1">YW198</f>
        <v>0.41928202026396333</v>
      </c>
      <c r="OA198" s="705" t="s">
        <v>1188</v>
      </c>
      <c r="OB198" s="706" t="s">
        <v>1188</v>
      </c>
      <c r="OC198" s="494"/>
      <c r="OE198" s="606" t="s">
        <v>9526</v>
      </c>
      <c r="OF198" s="700" t="str">
        <f t="shared" ca="1" si="427"/>
        <v>D</v>
      </c>
      <c r="OG198" s="701">
        <f ca="1">AVERAGE(OH198:OK198)</f>
        <v>0.23554013729629003</v>
      </c>
      <c r="OH198" s="705">
        <f t="shared" ca="1" si="428"/>
        <v>0.42384790845986986</v>
      </c>
      <c r="OI198" s="696">
        <f t="shared" ca="1" si="429"/>
        <v>0.37795532245922214</v>
      </c>
      <c r="OJ198" s="696">
        <f t="shared" ca="1" si="430"/>
        <v>3.3709560974395363E-2</v>
      </c>
      <c r="OK198" s="697">
        <f t="shared" ca="1" si="431"/>
        <v>0.10664775729167279</v>
      </c>
      <c r="OL198" s="696" cm="1">
        <f t="array" aca="1" ref="OL198" ca="1">INDIRECT(OL$203&amp;ROW())*OL$205</f>
        <v>0</v>
      </c>
      <c r="OM198" s="696" cm="1">
        <f t="array" aca="1" ref="OM198" ca="1">INDIRECT(OM$203&amp;ROW())*OM$205</f>
        <v>0</v>
      </c>
      <c r="ON198" s="696" cm="1">
        <f t="array" aca="1" ref="ON198" ca="1">INDIRECT(ON$203&amp;ROW())*ON$205</f>
        <v>0</v>
      </c>
      <c r="OO198" s="696" cm="1">
        <f t="array" aca="1" ref="OO198" ca="1">INDIRECT(OO$203&amp;ROW())*OO$205</f>
        <v>0.71940000000000004</v>
      </c>
      <c r="OP198" s="696" cm="1">
        <f t="array" aca="1" ref="OP198" ca="1">INDIRECT(OP$203&amp;ROW())*OP$205</f>
        <v>1.0553999999999999</v>
      </c>
      <c r="OQ198" s="696" cm="1">
        <f t="array" aca="1" ref="OQ198" ca="1">INDIRECT(OQ$203&amp;ROW())*OQ$205</f>
        <v>1.5849</v>
      </c>
      <c r="OR198" s="696" cm="1">
        <f t="array" aca="1" ref="OR198" ca="1">INDIRECT(OR$203&amp;ROW())*OR$205</f>
        <v>1.4141999999999999</v>
      </c>
      <c r="OS198" s="696" cm="1">
        <f t="array" aca="1" ref="OS198" ca="1">INDIRECT(OS$203&amp;ROW())*OS$205</f>
        <v>1.5387</v>
      </c>
      <c r="OT198" s="696" cm="1">
        <f t="array" aca="1" ref="OT198" ca="1">INDIRECT(OT$203&amp;ROW())*OT$205</f>
        <v>1.4727000000000001</v>
      </c>
      <c r="OU198" s="696" cm="1">
        <f t="array" aca="1" ref="OU198" ca="1">INDIRECT(OU$203&amp;ROW())*OU$205</f>
        <v>0.64349999999999996</v>
      </c>
      <c r="OV198" s="696" cm="1">
        <f t="array" aca="1" ref="OV198" ca="1">INDIRECT(OV$203&amp;ROW())*OV$205</f>
        <v>1.2161999999999999</v>
      </c>
      <c r="OW198" s="696" cm="1">
        <f t="array" aca="1" ref="OW198" ca="1">INDIRECT(OW$203&amp;ROW())*OW$205</f>
        <v>0</v>
      </c>
      <c r="OX198" s="696" cm="1">
        <f t="array" aca="1" ref="OX198" ca="1">INDIRECT(OX$203&amp;ROW())*OX$205</f>
        <v>0</v>
      </c>
      <c r="OY198" s="696" cm="1">
        <f t="array" aca="1" ref="OY198" ca="1">IF(INDIRECT(OY$203&amp;ROW())="-",0,INDIRECT(OY$203&amp;ROW())*OY$205)</f>
        <v>0.12469429</v>
      </c>
      <c r="OZ198" s="696" cm="1">
        <f t="array" aca="1" ref="OZ198" ca="1">INDIRECT(OZ$203&amp;ROW())*OZ$205</f>
        <v>0</v>
      </c>
      <c r="PA198" s="696" cm="1">
        <f t="array" aca="1" ref="PA198" ca="1">IF(INDIRECT(PA$203&amp;ROW())="-",0,INDIRECT(PA$203&amp;ROW())*PA$205)</f>
        <v>0.28577989999999998</v>
      </c>
      <c r="PB198" s="705" cm="1">
        <f t="array" aca="1" ref="PB198" ca="1">INDIRECT(PB$203&amp;ROW())*PB$205</f>
        <v>0.75419999999999998</v>
      </c>
      <c r="PC198" s="696" cm="1">
        <f t="array" aca="1" ref="PC198" ca="1">INDIRECT(PC$203&amp;ROW())*PC$205</f>
        <v>1.3946000000000001</v>
      </c>
      <c r="PD198" s="696" cm="1">
        <f t="array" aca="1" ref="PD198" ca="1">INDIRECT(PD$203&amp;ROW())*PD$205</f>
        <v>0</v>
      </c>
      <c r="PE198" s="696" cm="1">
        <f t="array" aca="1" ref="PE198" ca="1">INDIRECT(PE$203&amp;ROW())*PE$205</f>
        <v>0</v>
      </c>
      <c r="PF198" s="696" cm="1">
        <f t="array" aca="1" ref="PF198" ca="1">INDIRECT(PF$203&amp;ROW())*PF$205</f>
        <v>1.3308</v>
      </c>
      <c r="PG198" s="696" cm="1">
        <f t="array" aca="1" ref="PG198" ca="1">IF(INDIRECT(PG$203&amp;ROW())="-",0,INDIRECT(PG$203&amp;ROW())*PG$205)</f>
        <v>0.27081250000000001</v>
      </c>
      <c r="PH198" s="696" cm="1">
        <f t="array" aca="1" ref="PH198" ca="1">INDIRECT(PH$203&amp;ROW())*PH$205</f>
        <v>0</v>
      </c>
      <c r="PI198" s="696" cm="1">
        <f t="array" aca="1" ref="PI198" ca="1">INDIRECT(PI$203&amp;ROW())*PI$205</f>
        <v>0</v>
      </c>
      <c r="PJ198" s="696" cm="1">
        <f t="array" aca="1" ref="PJ198" ca="1">INDIRECT(PJ$203&amp;ROW())*PJ$205</f>
        <v>0</v>
      </c>
      <c r="PK198" s="696" cm="1">
        <f t="array" aca="1" ref="PK198" ca="1">IF($PJ198=0,0,INDIRECT(PK$203&amp;ROW())*PK$205)</f>
        <v>0</v>
      </c>
      <c r="PL198" s="696" cm="1">
        <f t="array" aca="1" ref="PL198" ca="1">IF($MPE198=0,0,INDIRECT(PL$203&amp;ROW())*PL$205)</f>
        <v>0</v>
      </c>
      <c r="PM198" s="696" cm="1">
        <f t="array" aca="1" ref="PM198" ca="1">IF($MPE198=0,0,INDIRECT(PM$203&amp;ROW())*PM$205)</f>
        <v>0</v>
      </c>
      <c r="PN198" s="696" cm="1">
        <f t="array" aca="1" ref="PN198" ca="1">IF($PJ198=0,0,INDIRECT(PN$203&amp;ROW())*PN$205)</f>
        <v>0</v>
      </c>
      <c r="PO198" s="696" cm="1">
        <f t="array" aca="1" ref="PO198" ca="1">INDIRECT(PO$203&amp;ROW())*PO$205</f>
        <v>0</v>
      </c>
      <c r="PP198" s="696" cm="1">
        <f t="array" aca="1" ref="PP198" ca="1">IF($PO198=0,0,INDIRECT(PP$203&amp;ROW())*PP$205)</f>
        <v>0</v>
      </c>
      <c r="PQ198" s="696" cm="1">
        <f t="array" aca="1" ref="PQ198" ca="1">IF($PO198=0,0,INDIRECT(PQ$203&amp;ROW())*PQ$205)</f>
        <v>0</v>
      </c>
      <c r="PR198" s="696" cm="1">
        <f t="array" aca="1" ref="PR198" ca="1">INDIRECT(PR$203&amp;ROW())*PR$205</f>
        <v>0</v>
      </c>
      <c r="PS198" s="696" cm="1">
        <f t="array" aca="1" ref="PS198" ca="1">INDIRECT(PS$203&amp;ROW())*PS$205</f>
        <v>0</v>
      </c>
      <c r="PT198" s="696" cm="1">
        <f t="array" aca="1" ref="PT198" ca="1">INDIRECT(PT$203&amp;ROW())*PT$205</f>
        <v>0</v>
      </c>
      <c r="PU198" s="696" cm="1">
        <f t="array" aca="1" ref="PU198" ca="1">INDIRECT(PU$203&amp;ROW())*PU$205</f>
        <v>0</v>
      </c>
      <c r="PV198" s="696" cm="1">
        <f t="array" aca="1" ref="PV198" ca="1">INDIRECT(PV$203&amp;ROW())*PV$205</f>
        <v>0</v>
      </c>
      <c r="PW198" s="696" cm="1">
        <f t="array" aca="1" ref="PW198" ca="1">INDIRECT(PW$203&amp;ROW())*PW$205</f>
        <v>1.0658000000000001</v>
      </c>
      <c r="PX198" s="696" cm="1">
        <f t="array" aca="1" ref="PX198" ca="1">INDIRECT(PX$203&amp;ROW())*PX$205</f>
        <v>0</v>
      </c>
      <c r="PY198" s="696" cm="1">
        <f t="array" aca="1" ref="PY198" ca="1">INDIRECT(PY$203&amp;ROW())*PY$205</f>
        <v>0</v>
      </c>
      <c r="PZ198" s="696" cm="1">
        <f t="array" aca="1" ref="PZ198" ca="1">INDIRECT(PZ$203&amp;ROW())*PZ$205</f>
        <v>0.17430000000000001</v>
      </c>
      <c r="QA198" s="696" cm="1">
        <f t="array" aca="1" ref="QA198" ca="1">INDIRECT(QA$203&amp;ROW())*QA$205</f>
        <v>0.31659999999999999</v>
      </c>
      <c r="QB198" s="696" cm="1">
        <f t="array" aca="1" ref="QB198" ca="1">INDIRECT(QB$203&amp;ROW())*QB$205</f>
        <v>0</v>
      </c>
      <c r="QC198" s="696" cm="1">
        <f t="array" aca="1" ref="QC198" ca="1">INDIRECT(QC$203&amp;ROW())*QC$205</f>
        <v>0</v>
      </c>
      <c r="QD198" s="696" cm="1">
        <f t="array" aca="1" ref="QD198" ca="1">IF(INDIRECT(QD$203&amp;ROW())="-",0,INDIRECT(QD$203&amp;ROW())*QD$205)</f>
        <v>0.25436022000000003</v>
      </c>
      <c r="QE198" s="696" cm="1">
        <f t="array" aca="1" ref="QE198" ca="1">INDIRECT(QE$203&amp;ROW())*QE$205</f>
        <v>0</v>
      </c>
      <c r="QF198" s="696" cm="1">
        <f t="array" aca="1" ref="QF198" ca="1">INDIRECT(QF$203&amp;ROW())*QF$205</f>
        <v>0</v>
      </c>
      <c r="QG198" s="696" cm="1">
        <f t="array" aca="1" ref="QG198" ca="1">INDIRECT(QG$203&amp;ROW())*QG$205</f>
        <v>0</v>
      </c>
      <c r="QI198" s="606" t="s">
        <v>9526</v>
      </c>
      <c r="QJ198" s="700" t="str">
        <f t="shared" ca="1" si="432"/>
        <v>C</v>
      </c>
      <c r="QK198" s="701">
        <f ca="1">AVERAGE(QL198:QO198)</f>
        <v>0.3744150051136263</v>
      </c>
      <c r="QL198" s="705">
        <f t="shared" ca="1" si="433"/>
        <v>0.66564316572816939</v>
      </c>
      <c r="QM198" s="696">
        <f t="shared" ca="1" si="434"/>
        <v>0.44118481840928631</v>
      </c>
      <c r="QN198" s="696">
        <f t="shared" ca="1" si="435"/>
        <v>2.0010350747147215E-2</v>
      </c>
      <c r="QO198" s="697">
        <f t="shared" ca="1" si="436"/>
        <v>0.3708216855699023</v>
      </c>
      <c r="QP198" s="696" cm="1">
        <f t="array" aca="1" ref="QP198" ca="1">INDIRECT(QP$203&amp;ROW())*QP$205</f>
        <v>0</v>
      </c>
      <c r="QQ198" s="696" cm="1">
        <f t="array" aca="1" ref="QQ198" ca="1">INDIRECT(QQ$203&amp;ROW())*QQ$205</f>
        <v>0</v>
      </c>
      <c r="QR198" s="696" cm="1">
        <f t="array" aca="1" ref="QR198" ca="1">INDIRECT(QR$203&amp;ROW())*QR$205</f>
        <v>0</v>
      </c>
      <c r="QS198" s="696" cm="1">
        <f t="array" aca="1" ref="QS198" ca="1">INDIRECT(QS$203&amp;ROW())*QS$205</f>
        <v>0.14980907289200712</v>
      </c>
      <c r="QT198" s="696" cm="1">
        <f t="array" aca="1" ref="QT198" ca="1">INDIRECT(QT$203&amp;ROW())*QT$205</f>
        <v>0.17488542943331029</v>
      </c>
      <c r="QU198" s="696" cm="1">
        <f t="array" aca="1" ref="QU198" ca="1">INDIRECT(QU$203&amp;ROW())*QU$205</f>
        <v>0.53329206883563263</v>
      </c>
      <c r="QV198" s="696" cm="1">
        <f t="array" aca="1" ref="QV198" ca="1">INDIRECT(QV$203&amp;ROW())*QV$205</f>
        <v>0.24117831443907087</v>
      </c>
      <c r="QW198" s="696" cm="1">
        <f t="array" aca="1" ref="QW198" ca="1">INDIRECT(QW$203&amp;ROW())*QW$205</f>
        <v>0.53099416374332975</v>
      </c>
      <c r="QX198" s="696" cm="1">
        <f t="array" aca="1" ref="QX198" ca="1">INDIRECT(QX$203&amp;ROW())*QX$205</f>
        <v>0.60640894423913805</v>
      </c>
      <c r="QY198" s="696" cm="1">
        <f t="array" aca="1" ref="QY198" ca="1">INDIRECT(QY$203&amp;ROW())*QY$205</f>
        <v>4.5134158378452992E-2</v>
      </c>
      <c r="QZ198" s="696" cm="1">
        <f t="array" aca="1" ref="QZ198" ca="1">INDIRECT(QZ$203&amp;ROW())*QZ$205</f>
        <v>0.27613248380770827</v>
      </c>
      <c r="RA198" s="696" cm="1">
        <f t="array" aca="1" ref="RA198" ca="1">INDIRECT(RA$203&amp;ROW())*RA$205</f>
        <v>0</v>
      </c>
      <c r="RB198" s="696" cm="1">
        <f t="array" aca="1" ref="RB198" ca="1">INDIRECT(RB$203&amp;ROW())*RB$205</f>
        <v>0</v>
      </c>
      <c r="RC198" s="696" cm="1">
        <f t="array" aca="1" ref="RC198" ca="1">IF(INDIRECT(RC$203&amp;ROW())="-",0,INDIRECT(RC$203&amp;ROW())*RC$205)</f>
        <v>1.4742743686945611E-2</v>
      </c>
      <c r="RD198" s="696" cm="1">
        <f t="array" aca="1" ref="RD198" ca="1">INDIRECT(RD$203&amp;ROW())*RD$205</f>
        <v>0</v>
      </c>
      <c r="RE198" s="696" cm="1">
        <f t="array" aca="1" ref="RE198" ca="1">IF(INDIRECT(RE$203&amp;ROW())="-",0,INDIRECT(RE$203&amp;ROW())*RE$205)</f>
        <v>2.0474004353281894E-2</v>
      </c>
      <c r="RF198" s="705" cm="1">
        <f t="array" aca="1" ref="RF198" ca="1">INDIRECT(RF$203&amp;ROW())*RF$205</f>
        <v>5.3068994403248027E-2</v>
      </c>
      <c r="RG198" s="696" cm="1">
        <f t="array" aca="1" ref="RG198" ca="1">INDIRECT(RG$203&amp;ROW())*RG$205</f>
        <v>0.27650466908360405</v>
      </c>
      <c r="RH198" s="696" cm="1">
        <f t="array" aca="1" ref="RH198" ca="1">INDIRECT(RH$203&amp;ROW())*RH$205</f>
        <v>0</v>
      </c>
      <c r="RI198" s="696" cm="1">
        <f t="array" aca="1" ref="RI198" ca="1">INDIRECT(RI$203&amp;ROW())*RI$205</f>
        <v>0</v>
      </c>
      <c r="RJ198" s="696" cm="1">
        <f t="array" aca="1" ref="RJ198" ca="1">INDIRECT(RJ$203&amp;ROW())*RJ$205</f>
        <v>0.12226723336432462</v>
      </c>
      <c r="RK198" s="696" cm="1">
        <f t="array" aca="1" ref="RK198" ca="1">IF(INDIRECT(RK$203&amp;ROW())="-",0,INDIRECT(RK$203&amp;ROW())*RK$205)</f>
        <v>1.8700484850465333E-2</v>
      </c>
      <c r="RL198" s="696" cm="1">
        <f t="array" aca="1" ref="RL198" ca="1">INDIRECT(RL$203&amp;ROW())*RL$205</f>
        <v>0</v>
      </c>
      <c r="RM198" s="696" cm="1">
        <f t="array" aca="1" ref="RM198" ca="1">INDIRECT(RM$203&amp;ROW())*RM$205</f>
        <v>0</v>
      </c>
      <c r="RN198" s="696" cm="1">
        <f t="array" aca="1" ref="RN198" ca="1">INDIRECT(RN$203&amp;ROW())*RN$205</f>
        <v>0</v>
      </c>
      <c r="RO198" s="696" cm="1">
        <f t="array" aca="1" ref="RO198" ca="1">IF($RN198=0,0,INDIRECT(RO$203&amp;ROW())*RO$205)</f>
        <v>0</v>
      </c>
      <c r="RP198" s="696" cm="1">
        <f t="array" aca="1" ref="RP198" ca="1">IF($RN198=0,0,INDIRECT(RP$203&amp;ROW())*RP$205)</f>
        <v>0</v>
      </c>
      <c r="RQ198" s="696" cm="1">
        <f t="array" aca="1" ref="RQ198" ca="1">IF($RN198=0,0,INDIRECT(RQ$203&amp;ROW())*RQ$205)</f>
        <v>0</v>
      </c>
      <c r="RR198" s="696" cm="1">
        <f t="array" aca="1" ref="RR198" ca="1">IF($RN198=0,0,INDIRECT(RR$203&amp;ROW())*RR$205)</f>
        <v>0</v>
      </c>
      <c r="RS198" s="696" cm="1">
        <f t="array" aca="1" ref="RS198" ca="1">INDIRECT(RS$203&amp;ROW())*RS$205</f>
        <v>0</v>
      </c>
      <c r="RT198" s="696" cm="1">
        <f t="array" aca="1" ref="RT198" ca="1">IF($RS198=0,0,INDIRECT(RT$203&amp;ROW())*RT$205)</f>
        <v>0</v>
      </c>
      <c r="RU198" s="696" cm="1">
        <f t="array" aca="1" ref="RU198" ca="1">IF($RS198=0,0,INDIRECT(RU$203&amp;ROW())*RU$205)</f>
        <v>0</v>
      </c>
      <c r="RV198" s="696" cm="1">
        <f t="array" aca="1" ref="RV198" ca="1">INDIRECT(RV$203&amp;ROW())*RV$205</f>
        <v>0</v>
      </c>
      <c r="RW198" s="696" cm="1">
        <f t="array" aca="1" ref="RW198" ca="1">INDIRECT(RW$203&amp;ROW())*RW$205</f>
        <v>0</v>
      </c>
      <c r="RX198" s="696" cm="1">
        <f t="array" aca="1" ref="RX198" ca="1">INDIRECT(RX$203&amp;ROW())*RX$205</f>
        <v>0</v>
      </c>
      <c r="RY198" s="696" cm="1">
        <f t="array" aca="1" ref="RY198" ca="1">INDIRECT(RY$203&amp;ROW())*RY$205</f>
        <v>0</v>
      </c>
      <c r="RZ198" s="696" cm="1">
        <f t="array" aca="1" ref="RZ198" ca="1">INDIRECT(RZ$203&amp;ROW())*RZ$205</f>
        <v>0</v>
      </c>
      <c r="SA198" s="696" cm="1">
        <f t="array" aca="1" ref="SA198" ca="1">INDIRECT(SA$203&amp;ROW())*SA$205</f>
        <v>0.20458618579029147</v>
      </c>
      <c r="SB198" s="696" cm="1">
        <f t="array" aca="1" ref="SB198" ca="1">INDIRECT(SB$203&amp;ROW())*SB$205</f>
        <v>0</v>
      </c>
      <c r="SC198" s="696" cm="1">
        <f t="array" aca="1" ref="SC198" ca="1">INDIRECT(SC$203&amp;ROW())*SC$205</f>
        <v>0</v>
      </c>
      <c r="SD198" s="696" cm="1">
        <f t="array" aca="1" ref="SD198" ca="1">INDIRECT(SD$203&amp;ROW())*SD$205</f>
        <v>0.3072993885784252</v>
      </c>
      <c r="SE198" s="696" cm="1">
        <f t="array" aca="1" ref="SE198" ca="1">INDIRECT(SE$203&amp;ROW())*SE$205</f>
        <v>0.2585618210787391</v>
      </c>
      <c r="SF198" s="696" cm="1">
        <f t="array" aca="1" ref="SF198" ca="1">INDIRECT(SF$203&amp;ROW())*SF$205</f>
        <v>0</v>
      </c>
      <c r="SG198" s="696" cm="1">
        <f t="array" aca="1" ref="SG198" ca="1">INDIRECT(SG$203&amp;ROW())*SG$205</f>
        <v>0</v>
      </c>
      <c r="SH198" s="696" cm="1">
        <f t="array" aca="1" ref="SH198" ca="1">IF(INDIRECT(SH$203&amp;ROW())="-",0,INDIRECT(SH$203&amp;ROW())*SH$205)</f>
        <v>3.2589279878517292E-2</v>
      </c>
      <c r="SI198" s="696" cm="1">
        <f t="array" aca="1" ref="SI198" ca="1">INDIRECT(SI$203&amp;ROW())*SI$205</f>
        <v>0</v>
      </c>
      <c r="SJ198" s="696" cm="1">
        <f t="array" aca="1" ref="SJ198" ca="1">INDIRECT(SJ$203&amp;ROW())*SJ$205</f>
        <v>0</v>
      </c>
      <c r="SK198" s="696" cm="1">
        <f t="array" aca="1" ref="SK198" ca="1">INDIRECT(SK$203&amp;ROW())*SK$205</f>
        <v>0</v>
      </c>
      <c r="SN198" s="606" t="s">
        <v>9526</v>
      </c>
      <c r="SO198" s="707" cm="1">
        <f t="array" aca="1" ref="SO198" ca="1">INDIRECT(SO$203&amp;ROW())*SO$205</f>
        <v>0</v>
      </c>
      <c r="SP198" s="707" cm="1">
        <f t="array" aca="1" ref="SP198" ca="1">INDIRECT(SP$203&amp;ROW())*SP$205</f>
        <v>0</v>
      </c>
      <c r="SQ198" s="707" cm="1">
        <f t="array" aca="1" ref="SQ198" ca="1">INDIRECT(SQ$203&amp;ROW())*SQ$205</f>
        <v>0</v>
      </c>
      <c r="SR198" s="707" cm="1">
        <f t="array" aca="1" ref="SR198" ca="1">INDIRECT(SR$203&amp;ROW())*SR$205</f>
        <v>2</v>
      </c>
      <c r="SS198" s="707" cm="1">
        <f t="array" aca="1" ref="SS198" ca="1">INDIRECT(SS$203&amp;ROW())*SS$205</f>
        <v>2</v>
      </c>
      <c r="ST198" s="707" cm="1">
        <f t="array" aca="1" ref="ST198" ca="1">INDIRECT(ST$203&amp;ROW())*ST$205</f>
        <v>3</v>
      </c>
      <c r="SU198" s="707" cm="1">
        <f t="array" aca="1" ref="SU198" ca="1">INDIRECT(SU$203&amp;ROW())*SU$205</f>
        <v>3</v>
      </c>
      <c r="SV198" s="707" cm="1">
        <f t="array" aca="1" ref="SV198" ca="1">INDIRECT(SV$203&amp;ROW())*SV$205</f>
        <v>3</v>
      </c>
      <c r="SW198" s="707" cm="1">
        <f t="array" aca="1" ref="SW198" ca="1">INDIRECT(SW$203&amp;ROW())*SW$205</f>
        <v>3</v>
      </c>
      <c r="SX198" s="707" cm="1">
        <f t="array" aca="1" ref="SX198" ca="1">INDIRECT(SX$203&amp;ROW())*SX$205</f>
        <v>1</v>
      </c>
      <c r="SY198" s="707" cm="1">
        <f t="array" aca="1" ref="SY198" ca="1">INDIRECT(SY$203&amp;ROW())*SY$205</f>
        <v>3</v>
      </c>
      <c r="SZ198" s="707" cm="1">
        <f t="array" aca="1" ref="SZ198" ca="1">INDIRECT(SZ$203&amp;ROW())*SZ$205</f>
        <v>0</v>
      </c>
      <c r="TA198" s="707" cm="1">
        <f t="array" aca="1" ref="TA198" ca="1">INDIRECT(TA$203&amp;ROW())*TA$205</f>
        <v>0</v>
      </c>
      <c r="TB198" s="696" cm="1">
        <f t="array" aca="1" ref="TB198" ca="1">IF(INDIRECT(TB$203&amp;ROW())="-",0,INDIRECT(TB$203&amp;ROW())*TB$205)</f>
        <v>0.1757</v>
      </c>
      <c r="TC198" s="707" cm="1">
        <f t="array" aca="1" ref="TC198" ca="1">INDIRECT(TC$203&amp;ROW())*TC$205</f>
        <v>0</v>
      </c>
      <c r="TD198" s="696" cm="1">
        <f t="array" aca="1" ref="TD198" ca="1">IF(INDIRECT(TD$203&amp;ROW())="-",0,INDIRECT(TD$203&amp;ROW())*TD$205)</f>
        <v>0.32350000000000001</v>
      </c>
      <c r="TE198" s="732" cm="1">
        <f t="array" aca="1" ref="TE198" ca="1">INDIRECT(TE$203&amp;ROW())*TE$205</f>
        <v>1</v>
      </c>
      <c r="TF198" s="707" cm="1">
        <f t="array" aca="1" ref="TF198" ca="1">INDIRECT(TF$203&amp;ROW())*TF$205</f>
        <v>2</v>
      </c>
      <c r="TG198" s="707" cm="1">
        <f t="array" aca="1" ref="TG198" ca="1">INDIRECT(TG$203&amp;ROW())*TG$205</f>
        <v>0</v>
      </c>
      <c r="TH198" s="707" cm="1">
        <f t="array" aca="1" ref="TH198" ca="1">INDIRECT(TH$203&amp;ROW())*TH$205</f>
        <v>0</v>
      </c>
      <c r="TI198" s="707" cm="1">
        <f t="array" aca="1" ref="TI198" ca="1">INDIRECT(TI$203&amp;ROW())*TI$205</f>
        <v>2</v>
      </c>
      <c r="TJ198" s="696" cm="1">
        <f t="array" aca="1" ref="TJ198" ca="1">IF(INDIRECT(TJ$203&amp;ROW())="-",0,INDIRECT(TJ$203&amp;ROW())*TJ$205)</f>
        <v>0.3095</v>
      </c>
      <c r="TK198" s="707" cm="1">
        <f t="array" aca="1" ref="TK198" ca="1">INDIRECT(TK$203&amp;ROW())*TK$205</f>
        <v>0</v>
      </c>
      <c r="TL198" s="707" cm="1">
        <f t="array" aca="1" ref="TL198" ca="1">INDIRECT(TL$203&amp;ROW())*TL$205</f>
        <v>0</v>
      </c>
      <c r="TM198" s="707" cm="1">
        <f t="array" aca="1" ref="TM198" ca="1">INDIRECT(TM$203&amp;ROW())*TM$205</f>
        <v>0</v>
      </c>
      <c r="TN198" s="707" cm="1">
        <f t="array" aca="1" ref="TN198" ca="1">IF($TM198=0,0,INDIRECT(TN$203&amp;ROW())*TN$205)</f>
        <v>0</v>
      </c>
      <c r="TO198" s="707" cm="1">
        <f t="array" aca="1" ref="TO198" ca="1">IF($TM198=0,0,INDIRECT(TO$203&amp;ROW())*TO$205)</f>
        <v>0</v>
      </c>
      <c r="TP198" s="707" cm="1">
        <f t="array" aca="1" ref="TP198" ca="1">IF($TM198=0,0,INDIRECT(TP$203&amp;ROW())*TP$205)</f>
        <v>0</v>
      </c>
      <c r="TQ198" s="707" cm="1">
        <f t="array" aca="1" ref="TQ198" ca="1">IF($TM198=0,0,INDIRECT(TQ$203&amp;ROW())*TQ$205)</f>
        <v>0</v>
      </c>
      <c r="TR198" s="707" cm="1">
        <f t="array" aca="1" ref="TR198" ca="1">INDIRECT(TR$203&amp;ROW())*TR$205</f>
        <v>0</v>
      </c>
      <c r="TS198" s="707" cm="1">
        <f t="array" aca="1" ref="TS198" ca="1">IF($TR198=0,0,INDIRECT(TS$203&amp;ROW())*TS$205)</f>
        <v>0</v>
      </c>
      <c r="TT198" s="707" cm="1">
        <f t="array" aca="1" ref="TT198" ca="1">IF($TR198=0,0,INDIRECT(TT$203&amp;ROW())*TT$205)</f>
        <v>0</v>
      </c>
      <c r="TU198" s="707" cm="1">
        <f t="array" aca="1" ref="TU198" ca="1">INDIRECT(TU$203&amp;ROW())*TU$205</f>
        <v>0</v>
      </c>
      <c r="TV198" s="707" cm="1">
        <f t="array" aca="1" ref="TV198" ca="1">INDIRECT(TV$203&amp;ROW())*TV$205</f>
        <v>0</v>
      </c>
      <c r="TW198" s="707" cm="1">
        <f t="array" aca="1" ref="TW198" ca="1">INDIRECT(TW$203&amp;ROW())*TW$205</f>
        <v>0</v>
      </c>
      <c r="TX198" s="707" cm="1">
        <f t="array" aca="1" ref="TX198" ca="1">INDIRECT(TX$203&amp;ROW())*TX$205</f>
        <v>0</v>
      </c>
      <c r="TY198" s="707" cm="1">
        <f t="array" aca="1" ref="TY198" ca="1">INDIRECT(TY$203&amp;ROW())*TY$205</f>
        <v>0</v>
      </c>
      <c r="TZ198" s="707" cm="1">
        <f t="array" aca="1" ref="TZ198" ca="1">INDIRECT(TZ$203&amp;ROW())*TZ$205</f>
        <v>2</v>
      </c>
      <c r="UA198" s="707" cm="1">
        <f t="array" aca="1" ref="UA198" ca="1">INDIRECT(UA$203&amp;ROW())*UA$205</f>
        <v>0</v>
      </c>
      <c r="UB198" s="707" cm="1">
        <f t="array" aca="1" ref="UB198" ca="1">INDIRECT(UB$203&amp;ROW())*UB$205</f>
        <v>0</v>
      </c>
      <c r="UC198" s="707" cm="1">
        <f t="array" aca="1" ref="UC198" ca="1">INDIRECT(UC$203&amp;ROW())*UC$205</f>
        <v>1</v>
      </c>
      <c r="UD198" s="707" cm="1">
        <f t="array" aca="1" ref="UD198" ca="1">INDIRECT(UD$203&amp;ROW())*UD$205</f>
        <v>1</v>
      </c>
      <c r="UE198" s="707" cm="1">
        <f t="array" aca="1" ref="UE198" ca="1">INDIRECT(UE$203&amp;ROW())*UE$205</f>
        <v>0</v>
      </c>
      <c r="UF198" s="707" cm="1">
        <f t="array" aca="1" ref="UF198" ca="1">INDIRECT(UF$203&amp;ROW())*UF$205</f>
        <v>0</v>
      </c>
      <c r="UG198" s="696" cm="1">
        <f t="array" aca="1" ref="UG198" ca="1">IF(INDIRECT(UG$203&amp;ROW())="-",0,INDIRECT(UG$203&amp;ROW())*UG$205)</f>
        <v>0.41420000000000001</v>
      </c>
      <c r="UH198" s="707" cm="1">
        <f t="array" aca="1" ref="UH198" ca="1">INDIRECT(UH$203&amp;ROW())*UH$205</f>
        <v>0</v>
      </c>
      <c r="UI198" s="707" cm="1">
        <f t="array" aca="1" ref="UI198" ca="1">INDIRECT(UI$203&amp;ROW())*UI$205</f>
        <v>0</v>
      </c>
      <c r="UJ198" s="707" cm="1">
        <f t="array" aca="1" ref="UJ198" ca="1">INDIRECT(UJ$203&amp;ROW())*UJ$205</f>
        <v>0</v>
      </c>
      <c r="UM198" s="606" t="s">
        <v>9526</v>
      </c>
      <c r="UN198" s="616">
        <f t="shared" ca="1" si="389"/>
        <v>-0.97111609266078391</v>
      </c>
      <c r="UO198" s="616">
        <f t="shared" ca="1" si="389"/>
        <v>-0.6225347970107441</v>
      </c>
      <c r="UP198" s="616">
        <f t="shared" ca="1" si="389"/>
        <v>-0.88618201963763954</v>
      </c>
      <c r="UQ198" s="616">
        <f t="shared" ca="1" si="389"/>
        <v>-1.4677936495724746</v>
      </c>
      <c r="UR198" s="616">
        <f t="shared" ca="1" si="389"/>
        <v>0.12190361681987209</v>
      </c>
      <c r="US198" s="616">
        <f t="shared" ca="1" si="389"/>
        <v>0.41305213694811815</v>
      </c>
      <c r="UT198" s="616">
        <f t="shared" ca="1" si="389"/>
        <v>0.30690415393182785</v>
      </c>
      <c r="UU198" s="616">
        <f t="shared" ca="1" si="389"/>
        <v>0.53359975015917405</v>
      </c>
      <c r="UV198" s="616">
        <f t="shared" ca="1" si="389"/>
        <v>0.44410973870643028</v>
      </c>
      <c r="UW198" s="616">
        <f t="shared" ca="1" si="389"/>
        <v>-1.1873537106826957</v>
      </c>
      <c r="UX198" s="616">
        <f t="shared" ca="1" si="388"/>
        <v>0.28247365722383649</v>
      </c>
      <c r="UY198" s="616">
        <f t="shared" ca="1" si="388"/>
        <v>-0.67270887390575207</v>
      </c>
      <c r="UZ198" s="616">
        <f t="shared" ca="1" si="388"/>
        <v>-0.80238258590915801</v>
      </c>
      <c r="VA198" s="616">
        <f ca="1">(TB198-VA$203)/VA$204</f>
        <v>-1.4291194883943363</v>
      </c>
      <c r="VB198" s="616">
        <f t="shared" ca="1" si="388"/>
        <v>-0.76400504167427041</v>
      </c>
      <c r="VC198" s="616">
        <f ca="1">(TD198-VC$203)/VC$204</f>
        <v>-0.95432232400976269</v>
      </c>
      <c r="VD198" s="616">
        <f t="shared" ca="1" si="388"/>
        <v>-0.36208520652341147</v>
      </c>
      <c r="VE198" s="616">
        <f t="shared" ca="1" si="388"/>
        <v>3.9909080070471406E-2</v>
      </c>
      <c r="VF198" s="616">
        <f t="shared" ca="1" si="388"/>
        <v>-1.7012503523278015</v>
      </c>
      <c r="VG198" s="616">
        <f t="shared" ca="1" si="388"/>
        <v>-0.89462372206681784</v>
      </c>
      <c r="VH198" s="616">
        <f t="shared" ca="1" si="388"/>
        <v>-0.12784420028857393</v>
      </c>
      <c r="VI198" s="616">
        <f ca="1">(TJ198-VI$203)/VI$204</f>
        <v>-0.99472879727225672</v>
      </c>
      <c r="VJ198" s="616">
        <f t="shared" ca="1" si="390"/>
        <v>-0.90132677458943244</v>
      </c>
      <c r="VK198" s="616">
        <f t="shared" ca="1" si="390"/>
        <v>-1.8355388391984859</v>
      </c>
      <c r="VL198" s="616">
        <f t="shared" ca="1" si="390"/>
        <v>-0.83864555511817418</v>
      </c>
      <c r="VM198" s="616">
        <f t="shared" ca="1" si="390"/>
        <v>-0.57201237404204519</v>
      </c>
      <c r="VN198" s="616">
        <f t="shared" ca="1" si="390"/>
        <v>-0.62639799545694341</v>
      </c>
      <c r="VO198" s="616">
        <f t="shared" ca="1" si="390"/>
        <v>-0.42150866262694142</v>
      </c>
      <c r="VP198" s="616">
        <f t="shared" ca="1" si="390"/>
        <v>-0.46221149066820022</v>
      </c>
      <c r="VQ198" s="616">
        <f t="shared" ca="1" si="390"/>
        <v>-0.77889442244162177</v>
      </c>
      <c r="VR198" s="616">
        <f t="shared" ca="1" si="390"/>
        <v>-0.64202286734458469</v>
      </c>
      <c r="VS198" s="616">
        <f t="shared" ca="1" si="387"/>
        <v>-0.40481357988865657</v>
      </c>
      <c r="VT198" s="616">
        <f t="shared" ca="1" si="387"/>
        <v>-0.3878135405833677</v>
      </c>
      <c r="VU198" s="616">
        <f t="shared" ca="1" si="387"/>
        <v>-0.82130507758946303</v>
      </c>
      <c r="VV198" s="616">
        <f t="shared" ca="1" si="387"/>
        <v>-0.64337789451099625</v>
      </c>
      <c r="VW198" s="616">
        <f t="shared" ca="1" si="387"/>
        <v>-2.2727508617901209</v>
      </c>
      <c r="VX198" s="616">
        <f t="shared" ca="1" si="386"/>
        <v>-0.78524029103755877</v>
      </c>
      <c r="VY198" s="616">
        <f t="shared" ca="1" si="386"/>
        <v>0.70583605694264007</v>
      </c>
      <c r="VZ198" s="616">
        <f t="shared" ca="1" si="386"/>
        <v>-1.5555141459162816</v>
      </c>
      <c r="WA198" s="616">
        <f t="shared" ca="1" si="386"/>
        <v>-1.1483025824394326</v>
      </c>
      <c r="WB198" s="616">
        <f t="shared" ca="1" si="386"/>
        <v>0.33435322352896929</v>
      </c>
      <c r="WC198" s="616">
        <f t="shared" ca="1" si="386"/>
        <v>0.47817673461028487</v>
      </c>
      <c r="WD198" s="616">
        <f t="shared" ca="1" si="386"/>
        <v>-1.3395773314157267</v>
      </c>
      <c r="WE198" s="616">
        <f t="shared" ca="1" si="386"/>
        <v>-1.7097470492691516</v>
      </c>
      <c r="WF198" s="616">
        <f ca="1">(UG198-WF$203)/WF$204</f>
        <v>-1.4081068762473439</v>
      </c>
      <c r="WG198" s="616">
        <f t="shared" ca="1" si="386"/>
        <v>-1.008197359876486</v>
      </c>
      <c r="WH198" s="616">
        <f t="shared" ca="1" si="386"/>
        <v>-1.0816125322340113</v>
      </c>
      <c r="WI198" s="627">
        <f t="shared" ca="1" si="386"/>
        <v>-0.9831420375936909</v>
      </c>
      <c r="WL198" s="606" t="s">
        <v>9526</v>
      </c>
      <c r="WM198" s="700" t="str">
        <f ca="1">IF(WN198&gt;=0.75,"A",IF(WN198&gt;=0.5,"B",IF(WN198&gt;=0.25,"C","D")))</f>
        <v>C</v>
      </c>
      <c r="WN198" s="479">
        <f ca="1">AVERAGE(WO198:WR198)</f>
        <v>0.25834463462086155</v>
      </c>
      <c r="WO198" s="495">
        <f t="shared" ca="1" si="437"/>
        <v>0.44620363868649154</v>
      </c>
      <c r="WP198" s="458">
        <f t="shared" ca="1" si="437"/>
        <v>0.41732786861782323</v>
      </c>
      <c r="WQ198" s="458">
        <f t="shared" ca="1" si="437"/>
        <v>5.5025793313343702E-2</v>
      </c>
      <c r="WR198" s="459">
        <f t="shared" ca="1" si="437"/>
        <v>0.1148212378657877</v>
      </c>
      <c r="WS198" s="495">
        <f ca="1">SUM(WW198:XK198)/SUM(WW$205:XK$205)</f>
        <v>-0.51637434471063581</v>
      </c>
      <c r="WT198" s="458">
        <f ca="1">SUM(XL198:XQ198)/SUM(XL$205:XQ$205)</f>
        <v>-0.68464718800569069</v>
      </c>
      <c r="WU198" s="458">
        <f ca="1">SUM(XR198:YC198)/SUM(XR$205:YC$205)</f>
        <v>-0.77084238583980857</v>
      </c>
      <c r="WV198" s="459">
        <f ca="1">SUM(YD198:YR198)/SUM(YD$205:YR$205)</f>
        <v>-1.0104203080065572</v>
      </c>
      <c r="WW198" s="484">
        <f t="shared" ca="1" si="393"/>
        <v>-0.7262006140917342</v>
      </c>
      <c r="WX198" s="484">
        <f t="shared" ca="1" si="393"/>
        <v>-0.37545073607717977</v>
      </c>
      <c r="WY198" s="484">
        <f t="shared" ca="1" si="393"/>
        <v>-0.64522912849816527</v>
      </c>
      <c r="WZ198" s="484">
        <f t="shared" ca="1" si="393"/>
        <v>-0.52796537575121916</v>
      </c>
      <c r="XA198" s="484">
        <f t="shared" ca="1" si="393"/>
        <v>6.4328538595846502E-2</v>
      </c>
      <c r="XB198" s="484">
        <f t="shared" ca="1" si="393"/>
        <v>0.21821544394969081</v>
      </c>
      <c r="XC198" s="484">
        <f t="shared" ca="1" si="393"/>
        <v>0.14467461816346364</v>
      </c>
      <c r="XD198" s="484">
        <f t="shared" ca="1" si="393"/>
        <v>0.27368331185664035</v>
      </c>
      <c r="XE198" s="484">
        <f t="shared" ca="1" si="393"/>
        <v>0.21801347073098662</v>
      </c>
      <c r="XF198" s="484">
        <f t="shared" ca="1" si="393"/>
        <v>-0.76406211282431458</v>
      </c>
      <c r="XG198" s="484">
        <f t="shared" ca="1" si="391"/>
        <v>0.1145148206385433</v>
      </c>
      <c r="XH198" s="484">
        <f t="shared" ca="1" si="391"/>
        <v>-0.33958343954762366</v>
      </c>
      <c r="XI198" s="484">
        <f t="shared" ca="1" si="391"/>
        <v>-0.56078518929191046</v>
      </c>
      <c r="XJ198" s="484">
        <f ca="1">(VA198*XJ$205)</f>
        <v>-1.0142461009134605</v>
      </c>
      <c r="XK198" s="484">
        <f t="shared" ca="1" si="391"/>
        <v>-0.54267278110123429</v>
      </c>
      <c r="XL198" s="484">
        <f ca="1">(VC198*XL$205)</f>
        <v>-0.8430483410302243</v>
      </c>
      <c r="XM198" s="484">
        <f t="shared" ca="1" si="391"/>
        <v>-0.27308466275995691</v>
      </c>
      <c r="XN198" s="484">
        <f t="shared" ca="1" si="391"/>
        <v>2.7828601533139714E-2</v>
      </c>
      <c r="XO198" s="484">
        <f t="shared" ca="1" si="391"/>
        <v>-1.2490580086790719</v>
      </c>
      <c r="XP198" s="484">
        <f t="shared" ca="1" si="391"/>
        <v>-0.57255918212276347</v>
      </c>
      <c r="XQ198" s="484">
        <f t="shared" ca="1" si="391"/>
        <v>-8.50675308720171E-2</v>
      </c>
      <c r="XR198" s="484">
        <f ca="1">(VI198*XR$205)</f>
        <v>-0.87038769761322465</v>
      </c>
      <c r="XS198" s="484">
        <f t="shared" ca="1" si="391"/>
        <v>-0.55611861992167977</v>
      </c>
      <c r="XT198" s="484">
        <f t="shared" ca="1" si="384"/>
        <v>-1.1147227370452404</v>
      </c>
      <c r="XU198" s="484">
        <f t="shared" ca="1" si="382"/>
        <v>-0.63720289277878872</v>
      </c>
      <c r="XV198" s="484">
        <f t="shared" ca="1" si="382"/>
        <v>-0.30179372854458303</v>
      </c>
      <c r="XW198" s="484">
        <f t="shared" ca="1" si="382"/>
        <v>-0.40427726626791127</v>
      </c>
      <c r="XX198" s="484">
        <f t="shared" ca="1" si="382"/>
        <v>-0.20379943838012618</v>
      </c>
      <c r="XY198" s="484">
        <f t="shared" ca="1" si="382"/>
        <v>-0.24303080179333969</v>
      </c>
      <c r="XZ198" s="484">
        <f t="shared" ca="1" si="382"/>
        <v>-0.56968338057380219</v>
      </c>
      <c r="YA198" s="484">
        <f t="shared" ca="1" si="382"/>
        <v>-0.43779539324227229</v>
      </c>
      <c r="YB198" s="484">
        <f t="shared" ca="1" si="382"/>
        <v>-0.21272953623148902</v>
      </c>
      <c r="YC198" s="484">
        <f t="shared" ca="1" si="382"/>
        <v>-0.17304240180829866</v>
      </c>
      <c r="YD198" s="484">
        <f t="shared" ca="1" si="382"/>
        <v>-0.6068623218308542</v>
      </c>
      <c r="YE198" s="484">
        <f t="shared" ca="1" si="382"/>
        <v>-0.46342509741627064</v>
      </c>
      <c r="YF198" s="484">
        <f t="shared" ca="1" si="382"/>
        <v>-1.3406957333699923</v>
      </c>
      <c r="YG198" s="484">
        <f t="shared" ca="1" si="382"/>
        <v>-0.54699838673676349</v>
      </c>
      <c r="YH198" s="484">
        <f t="shared" ca="1" si="382"/>
        <v>0.3761400347447329</v>
      </c>
      <c r="YI198" s="484">
        <f t="shared" ca="1" si="382"/>
        <v>-0.91106463526316606</v>
      </c>
      <c r="YJ198" s="484">
        <f t="shared" ca="1" si="382"/>
        <v>-0.6812879221613154</v>
      </c>
      <c r="YK198" s="484">
        <f t="shared" ca="1" si="399"/>
        <v>5.8277766861099353E-2</v>
      </c>
      <c r="YL198" s="484">
        <f t="shared" ca="1" si="399"/>
        <v>0.15139075417761619</v>
      </c>
      <c r="YM198" s="484">
        <f t="shared" ca="1" si="399"/>
        <v>-1.0693845836691747</v>
      </c>
      <c r="YN198" s="484">
        <f t="shared" ca="1" si="399"/>
        <v>-1.2190496461289051</v>
      </c>
      <c r="YO198" s="484">
        <f ca="1">(WF198*YO$205)</f>
        <v>-0.8647184327034938</v>
      </c>
      <c r="YP198" s="484">
        <f t="shared" ca="1" si="399"/>
        <v>-0.53716755334219179</v>
      </c>
      <c r="YQ198" s="484">
        <f t="shared" ca="1" si="399"/>
        <v>-0.78352011835031787</v>
      </c>
      <c r="YR198" s="484">
        <f t="shared" ca="1" si="395"/>
        <v>-0.73715989978774943</v>
      </c>
      <c r="YU198" s="606" t="s">
        <v>9526</v>
      </c>
      <c r="YV198" s="700" t="str">
        <f t="shared" ca="1" si="438"/>
        <v>C</v>
      </c>
      <c r="YW198" s="479">
        <f ca="1">AVERAGE(YX198:ZA198)</f>
        <v>0.41928202026396333</v>
      </c>
      <c r="YX198" s="495">
        <f t="shared" ca="1" si="439"/>
        <v>0.66678743526401552</v>
      </c>
      <c r="YY198" s="458">
        <f t="shared" ca="1" si="439"/>
        <v>0.47236816451277558</v>
      </c>
      <c r="YZ198" s="458">
        <f t="shared" ca="1" si="439"/>
        <v>3.1725408738687233E-2</v>
      </c>
      <c r="ZA198" s="459">
        <f t="shared" ca="1" si="439"/>
        <v>0.50624707254037526</v>
      </c>
      <c r="ZB198" s="495">
        <f ca="1">SUM(ZF198:ZT198)/SUM(ZF$205:ZT$205)</f>
        <v>-0.16673935558272981</v>
      </c>
      <c r="ZC198" s="458">
        <f ca="1">SUM(ZU198:ZZ198)/SUM(ZU$205:ZZ$205)</f>
        <v>-0.50355377641393984</v>
      </c>
      <c r="ZD198" s="458">
        <f ca="1">SUM(AAA198:AAL198)/SUM(AAA$205:AAL$205)</f>
        <v>-0.66688293484906558</v>
      </c>
      <c r="ZE198" s="459">
        <f ca="1">SUM(AAM198:ABA198)/SUM(AAM$205:ABA$205)</f>
        <v>-0.38905153026704792</v>
      </c>
      <c r="ZF198" s="484">
        <f t="shared" ca="1" si="396"/>
        <v>-3.2485432480444082E-2</v>
      </c>
      <c r="ZG198" s="484">
        <f t="shared" ca="1" si="396"/>
        <v>-7.9385408814590788E-2</v>
      </c>
      <c r="ZH198" s="484">
        <f t="shared" ca="1" si="396"/>
        <v>-6.6861590023482048E-2</v>
      </c>
      <c r="ZI198" s="484">
        <f t="shared" ca="1" si="396"/>
        <v>-0.10994440291961401</v>
      </c>
      <c r="ZJ198" s="484">
        <f t="shared" ca="1" si="396"/>
        <v>1.0659583188508518E-2</v>
      </c>
      <c r="ZK198" s="484">
        <f t="shared" ca="1" si="396"/>
        <v>7.3425809550013654E-2</v>
      </c>
      <c r="ZL198" s="484">
        <f t="shared" ca="1" si="396"/>
        <v>2.4672875513209128E-2</v>
      </c>
      <c r="ZM198" s="484">
        <f t="shared" ca="1" si="396"/>
        <v>9.4446117703140112E-2</v>
      </c>
      <c r="ZN198" s="484">
        <f t="shared" ca="1" si="396"/>
        <v>8.9770705925095284E-2</v>
      </c>
      <c r="ZO198" s="484">
        <f t="shared" ca="1" si="396"/>
        <v>-5.3590210429196636E-2</v>
      </c>
      <c r="ZP198" s="484">
        <f t="shared" ca="1" si="392"/>
        <v>2.6000050859821721E-2</v>
      </c>
      <c r="ZQ198" s="484">
        <f t="shared" ca="1" si="392"/>
        <v>-1.1497069191506403E-2</v>
      </c>
      <c r="ZR198" s="484">
        <f t="shared" ca="1" si="392"/>
        <v>-4.5981105838852197E-2</v>
      </c>
      <c r="ZS198" s="484">
        <f ca="1">(VA198*ZS$205)</f>
        <v>-0.11991543719645159</v>
      </c>
      <c r="ZT198" s="484">
        <f t="shared" ca="1" si="392"/>
        <v>-2.7291061507312073E-2</v>
      </c>
      <c r="ZU198" s="484">
        <f ca="1">(VC198*ZU$205)</f>
        <v>-6.0398143481329138E-2</v>
      </c>
      <c r="ZV198" s="484">
        <f t="shared" ca="1" si="392"/>
        <v>-1.9215497798489828E-2</v>
      </c>
      <c r="ZW198" s="484">
        <f t="shared" ca="1" si="392"/>
        <v>5.5175234891583769E-3</v>
      </c>
      <c r="ZX198" s="484">
        <f t="shared" ca="1" si="392"/>
        <v>-4.9666031249752343E-2</v>
      </c>
      <c r="ZY198" s="484">
        <f t="shared" ca="1" si="392"/>
        <v>-9.6348193705378546E-2</v>
      </c>
      <c r="ZZ198" s="484">
        <f t="shared" ca="1" si="392"/>
        <v>-7.8155783354792625E-3</v>
      </c>
      <c r="AAA198" s="484">
        <f ca="1">(VI198*AAA$205)</f>
        <v>-6.0103104373865714E-2</v>
      </c>
      <c r="AAB198" s="484">
        <f t="shared" ca="1" si="392"/>
        <v>-0.10150745433592355</v>
      </c>
      <c r="AAC198" s="484">
        <f t="shared" ca="1" si="385"/>
        <v>-2.7521574428998372E-2</v>
      </c>
      <c r="AAD198" s="484">
        <f t="shared" ca="1" si="383"/>
        <v>-7.8682240113631882E-2</v>
      </c>
      <c r="AAE198" s="484">
        <f t="shared" ca="1" si="383"/>
        <v>-4.0219644611828483E-2</v>
      </c>
      <c r="AAF198" s="484">
        <f t="shared" ca="1" si="383"/>
        <v>-6.120902348854227E-2</v>
      </c>
      <c r="AAG198" s="484">
        <f t="shared" ca="1" si="383"/>
        <v>-4.3018323338477257E-2</v>
      </c>
      <c r="AAH198" s="484">
        <f t="shared" ca="1" si="383"/>
        <v>-3.8008707897835295E-2</v>
      </c>
      <c r="AAI198" s="484">
        <f t="shared" ca="1" si="383"/>
        <v>-6.0338538063910964E-2</v>
      </c>
      <c r="AAJ198" s="484">
        <f t="shared" ca="1" si="383"/>
        <v>-5.2025335368730337E-2</v>
      </c>
      <c r="AAK198" s="484">
        <f t="shared" ca="1" si="383"/>
        <v>-3.3183772310049216E-2</v>
      </c>
      <c r="AAL198" s="484">
        <f t="shared" ca="1" si="383"/>
        <v>-1.741238539122681E-2</v>
      </c>
      <c r="AAM198" s="484">
        <f t="shared" ca="1" si="383"/>
        <v>-2.189532836791554E-2</v>
      </c>
      <c r="AAN198" s="484">
        <f t="shared" ca="1" si="383"/>
        <v>-6.1359063816095079E-2</v>
      </c>
      <c r="AAO198" s="484">
        <f t="shared" ca="1" si="383"/>
        <v>-6.3937554045021938E-2</v>
      </c>
      <c r="AAP198" s="484">
        <f t="shared" ca="1" si="383"/>
        <v>-2.8906649957960041E-2</v>
      </c>
      <c r="AAQ198" s="484">
        <f t="shared" ca="1" si="383"/>
        <v>7.2202153341576855E-2</v>
      </c>
      <c r="AAR198" s="484">
        <f t="shared" ca="1" si="383"/>
        <v>-3.6651122693945694E-2</v>
      </c>
      <c r="AAS198" s="484">
        <f t="shared" ca="1" si="383"/>
        <v>-3.1171595822786675E-2</v>
      </c>
      <c r="AAT198" s="484">
        <f t="shared" ca="1" si="400"/>
        <v>0.1027465411596778</v>
      </c>
      <c r="AAU198" s="484">
        <f t="shared" ca="1" si="400"/>
        <v>0.12363824729832018</v>
      </c>
      <c r="AAV198" s="484">
        <f t="shared" ca="1" si="400"/>
        <v>-8.8571357168320833E-2</v>
      </c>
      <c r="AAW198" s="484">
        <f t="shared" ca="1" si="400"/>
        <v>-6.3917050252045346E-2</v>
      </c>
      <c r="AAX198" s="484">
        <f ca="1">(WF198*AAX$205)</f>
        <v>-0.11078993020011928</v>
      </c>
      <c r="AAY198" s="484">
        <f t="shared" ca="1" si="400"/>
        <v>-0.12312049482031152</v>
      </c>
      <c r="AAZ198" s="484">
        <f t="shared" ca="1" si="400"/>
        <v>-0.11856365915979221</v>
      </c>
      <c r="ABA198" s="484">
        <f t="shared" ca="1" si="398"/>
        <v>-0.10451532592333997</v>
      </c>
    </row>
    <row r="199" spans="1:729" ht="15" customHeight="1" x14ac:dyDescent="0.35">
      <c r="A199" s="498">
        <v>197</v>
      </c>
      <c r="B199" s="628"/>
      <c r="C199" s="606" t="s">
        <v>9546</v>
      </c>
      <c r="D199" s="629">
        <v>894</v>
      </c>
      <c r="E199" s="630" t="s">
        <v>9547</v>
      </c>
      <c r="F199" s="631" t="s">
        <v>1306</v>
      </c>
      <c r="G199" s="632">
        <v>18383.955999999998</v>
      </c>
      <c r="H199" s="504">
        <v>25879.65919299451</v>
      </c>
      <c r="I199" s="505">
        <v>1450</v>
      </c>
      <c r="J199" s="515" t="s">
        <v>9548</v>
      </c>
      <c r="K199" s="469">
        <v>2</v>
      </c>
      <c r="L199" s="532" t="s">
        <v>9549</v>
      </c>
      <c r="M199" s="817">
        <v>148</v>
      </c>
      <c r="N199" s="818">
        <v>0.42420000000000002</v>
      </c>
      <c r="O199" s="819">
        <v>0.25879999999999997</v>
      </c>
      <c r="P199" s="820">
        <v>0.33939999999999998</v>
      </c>
      <c r="Q199" s="821">
        <v>0.67449999999999999</v>
      </c>
      <c r="R199" s="818">
        <v>0.3095</v>
      </c>
      <c r="S199" s="822">
        <v>0.41110000000000002</v>
      </c>
      <c r="T199" s="822">
        <v>0.47920000000000001</v>
      </c>
      <c r="U199" s="822">
        <v>0.36957000000000001</v>
      </c>
      <c r="V199" s="822">
        <v>0.14169999999999999</v>
      </c>
      <c r="W199" s="515" t="s">
        <v>9550</v>
      </c>
      <c r="X199" s="875" t="s">
        <v>9551</v>
      </c>
      <c r="Y199" s="517">
        <v>4</v>
      </c>
      <c r="Z199" s="517">
        <v>3</v>
      </c>
      <c r="AA199" s="519" t="s">
        <v>9552</v>
      </c>
      <c r="AB199" s="903">
        <v>2018</v>
      </c>
      <c r="AC199" s="369">
        <v>0</v>
      </c>
      <c r="AD199" s="431" t="s">
        <v>1188</v>
      </c>
      <c r="AE199" s="817">
        <v>0</v>
      </c>
      <c r="AF199" s="751" t="s">
        <v>1188</v>
      </c>
      <c r="AG199" s="668" t="s">
        <v>1188</v>
      </c>
      <c r="AH199" s="647" t="s">
        <v>1188</v>
      </c>
      <c r="AI199" s="647" t="s">
        <v>1188</v>
      </c>
      <c r="AJ199" s="647" t="s">
        <v>1188</v>
      </c>
      <c r="AK199" s="752" t="s">
        <v>1188</v>
      </c>
      <c r="AL199" s="750" t="s">
        <v>9553</v>
      </c>
      <c r="AM199" s="650" t="s">
        <v>1188</v>
      </c>
      <c r="AN199" s="647" t="s">
        <v>1188</v>
      </c>
      <c r="AO199" s="647" t="s">
        <v>1188</v>
      </c>
      <c r="AP199" s="647" t="s">
        <v>1188</v>
      </c>
      <c r="AQ199" s="647" t="s">
        <v>1188</v>
      </c>
      <c r="AR199" s="647" t="s">
        <v>1188</v>
      </c>
      <c r="AS199" s="647" t="s">
        <v>1188</v>
      </c>
      <c r="AT199" s="647" t="s">
        <v>1188</v>
      </c>
      <c r="AU199" s="648" t="s">
        <v>1188</v>
      </c>
      <c r="AV199" s="709" t="s">
        <v>9554</v>
      </c>
      <c r="AW199" s="642" t="s">
        <v>8791</v>
      </c>
      <c r="AX199" s="643">
        <v>2</v>
      </c>
      <c r="AY199" s="709" t="s">
        <v>9555</v>
      </c>
      <c r="AZ199" s="645">
        <v>1</v>
      </c>
      <c r="BA199" s="709" t="s">
        <v>9556</v>
      </c>
      <c r="BB199" s="631" t="s">
        <v>3153</v>
      </c>
      <c r="BC199" s="994" t="s">
        <v>3154</v>
      </c>
      <c r="BD199" s="631" t="s">
        <v>1195</v>
      </c>
      <c r="BE199" s="631" t="s">
        <v>1317</v>
      </c>
      <c r="BF199" s="502">
        <v>2</v>
      </c>
      <c r="BG199" s="502">
        <v>2012</v>
      </c>
      <c r="BH199" s="502" t="s">
        <v>1197</v>
      </c>
      <c r="BI199" s="502">
        <v>2</v>
      </c>
      <c r="BJ199" s="534">
        <v>2</v>
      </c>
      <c r="BK199" s="502" t="s">
        <v>1324</v>
      </c>
      <c r="BL199" s="502" t="s">
        <v>1257</v>
      </c>
      <c r="BM199" s="709" t="s">
        <v>9554</v>
      </c>
      <c r="BN199" s="647">
        <v>1996</v>
      </c>
      <c r="BO199" s="557" t="s">
        <v>1188</v>
      </c>
      <c r="BP199" s="647" t="s">
        <v>1188</v>
      </c>
      <c r="BQ199" s="647">
        <v>0</v>
      </c>
      <c r="BR199" s="647" t="s">
        <v>1188</v>
      </c>
      <c r="BS199" s="647" t="s">
        <v>1188</v>
      </c>
      <c r="BT199" s="709" t="s">
        <v>9557</v>
      </c>
      <c r="BU199" s="647" t="s">
        <v>1188</v>
      </c>
      <c r="BV199" s="648" t="s">
        <v>1188</v>
      </c>
      <c r="BW199" s="649" t="s">
        <v>9558</v>
      </c>
      <c r="BX199" s="650">
        <v>1994</v>
      </c>
      <c r="BY199" s="647" t="s">
        <v>9336</v>
      </c>
      <c r="BZ199" s="651" t="s">
        <v>9337</v>
      </c>
      <c r="CA199" s="647">
        <v>2</v>
      </c>
      <c r="CB199" s="647" t="s">
        <v>1214</v>
      </c>
      <c r="CC199" s="557" t="s">
        <v>9559</v>
      </c>
      <c r="CD199" s="652">
        <v>2013</v>
      </c>
      <c r="CE199" s="647">
        <v>3</v>
      </c>
      <c r="CF199" s="647">
        <v>2</v>
      </c>
      <c r="CG199" s="515" t="s">
        <v>9558</v>
      </c>
      <c r="CH199" s="647">
        <v>1994</v>
      </c>
      <c r="CI199" s="647">
        <v>1978</v>
      </c>
      <c r="CJ199" s="647">
        <v>3</v>
      </c>
      <c r="CK199" s="651" t="s">
        <v>2111</v>
      </c>
      <c r="CL199" s="651" t="s">
        <v>1208</v>
      </c>
      <c r="CM199" s="647">
        <v>2</v>
      </c>
      <c r="CN199" s="647" t="s">
        <v>2112</v>
      </c>
      <c r="CO199" s="557" t="s">
        <v>2113</v>
      </c>
      <c r="CP199" s="647">
        <v>2002</v>
      </c>
      <c r="CQ199" s="647">
        <v>3</v>
      </c>
      <c r="CR199" s="650">
        <v>2</v>
      </c>
      <c r="CS199" s="709" t="s">
        <v>9560</v>
      </c>
      <c r="CT199" s="647">
        <v>2013</v>
      </c>
      <c r="CU199" s="648">
        <v>3</v>
      </c>
      <c r="CV199" s="653" t="s">
        <v>1188</v>
      </c>
      <c r="CW199" s="647" t="s">
        <v>1188</v>
      </c>
      <c r="CX199" s="657">
        <v>0</v>
      </c>
      <c r="CY199" s="709" t="s">
        <v>9561</v>
      </c>
      <c r="CZ199" s="507">
        <v>2009</v>
      </c>
      <c r="DA199" s="541">
        <v>1</v>
      </c>
      <c r="DB199" s="957">
        <v>334412</v>
      </c>
      <c r="DC199" s="647">
        <v>2</v>
      </c>
      <c r="DD199" s="659" t="s">
        <v>9562</v>
      </c>
      <c r="DE199" s="648">
        <v>2017</v>
      </c>
      <c r="DF199" s="661" t="s">
        <v>9563</v>
      </c>
      <c r="DG199" s="755" t="s">
        <v>9564</v>
      </c>
      <c r="DH199" s="741">
        <v>2</v>
      </c>
      <c r="DI199" s="767" t="s">
        <v>1324</v>
      </c>
      <c r="DJ199" s="578" t="s">
        <v>9565</v>
      </c>
      <c r="DK199" s="753">
        <v>2010</v>
      </c>
      <c r="DL199" s="665">
        <v>3</v>
      </c>
      <c r="DM199" s="655">
        <v>2</v>
      </c>
      <c r="DN199" s="661" t="s">
        <v>9563</v>
      </c>
      <c r="DO199" s="755" t="s">
        <v>9564</v>
      </c>
      <c r="DP199" s="741">
        <v>2</v>
      </c>
      <c r="DQ199" s="767" t="s">
        <v>1324</v>
      </c>
      <c r="DR199" s="709" t="s">
        <v>9566</v>
      </c>
      <c r="DS199" s="753">
        <v>2010</v>
      </c>
      <c r="DT199" s="665">
        <v>3</v>
      </c>
      <c r="DU199" s="657">
        <v>2</v>
      </c>
      <c r="DV199" s="686" t="s">
        <v>9567</v>
      </c>
      <c r="DW199" s="578" t="s">
        <v>9568</v>
      </c>
      <c r="DX199" s="430">
        <v>2008</v>
      </c>
      <c r="DY199" s="430">
        <v>3</v>
      </c>
      <c r="DZ199" s="369">
        <v>2</v>
      </c>
      <c r="EA199" s="861" t="s">
        <v>9569</v>
      </c>
      <c r="EB199" s="506" t="s">
        <v>9570</v>
      </c>
      <c r="EC199" s="647">
        <v>2</v>
      </c>
      <c r="ED199" s="668" t="s">
        <v>1274</v>
      </c>
      <c r="EE199" s="647">
        <v>1986</v>
      </c>
      <c r="EF199" s="647">
        <v>3</v>
      </c>
      <c r="EG199" s="650" t="s">
        <v>1220</v>
      </c>
      <c r="EH199" s="648">
        <v>4</v>
      </c>
      <c r="EI199" s="709" t="s">
        <v>9571</v>
      </c>
      <c r="EJ199" s="642" t="s">
        <v>9572</v>
      </c>
      <c r="EK199" s="650">
        <v>2014</v>
      </c>
      <c r="EL199" s="887" t="s">
        <v>1277</v>
      </c>
      <c r="EM199" s="669">
        <v>42856</v>
      </c>
      <c r="EN199" s="647" t="s">
        <v>1188</v>
      </c>
      <c r="EO199" s="670" t="s">
        <v>1188</v>
      </c>
      <c r="EP199" s="556">
        <v>0</v>
      </c>
      <c r="EQ199" s="556" t="s">
        <v>1188</v>
      </c>
      <c r="ER199" s="651" t="s">
        <v>1188</v>
      </c>
      <c r="ES199" s="556" t="s">
        <v>1188</v>
      </c>
      <c r="ET199" s="556">
        <v>0</v>
      </c>
      <c r="EU199" s="671">
        <v>0</v>
      </c>
      <c r="EV199" s="672"/>
      <c r="EW199" s="673" t="s">
        <v>1005</v>
      </c>
      <c r="EX199" s="674"/>
      <c r="EY199" s="631" t="s">
        <v>1416</v>
      </c>
      <c r="EZ199" s="631" t="s">
        <v>1188</v>
      </c>
      <c r="FA199" s="675"/>
      <c r="FB199" s="648">
        <v>0</v>
      </c>
      <c r="FC199" s="676"/>
      <c r="FD199" s="647"/>
      <c r="FE199" s="648"/>
      <c r="FF199" s="652" t="s">
        <v>1225</v>
      </c>
      <c r="FG199" s="563" t="s">
        <v>1226</v>
      </c>
      <c r="FH199" s="631" t="str">
        <f t="shared" si="401"/>
        <v>C</v>
      </c>
      <c r="FI199" s="677">
        <f t="shared" si="402"/>
        <v>1.1555555555555554</v>
      </c>
      <c r="FJ199" s="678">
        <f t="shared" si="403"/>
        <v>0.8</v>
      </c>
      <c r="FK199" s="679">
        <f t="shared" si="404"/>
        <v>2</v>
      </c>
      <c r="FL199" s="680">
        <f t="shared" si="405"/>
        <v>0.66666666666666663</v>
      </c>
      <c r="FM199" s="681">
        <v>0</v>
      </c>
      <c r="FN199" s="430" t="s">
        <v>1188</v>
      </c>
      <c r="FO199" s="686" t="s">
        <v>1188</v>
      </c>
      <c r="FP199" s="686" t="s">
        <v>1188</v>
      </c>
      <c r="FQ199" s="430">
        <v>0</v>
      </c>
      <c r="FR199" s="682" t="s">
        <v>1188</v>
      </c>
      <c r="FS199" s="369">
        <v>0</v>
      </c>
      <c r="FT199" s="430" t="s">
        <v>1188</v>
      </c>
      <c r="FU199" s="431" t="s">
        <v>1188</v>
      </c>
      <c r="FV199" s="369">
        <v>0</v>
      </c>
      <c r="FW199" s="430" t="s">
        <v>1188</v>
      </c>
      <c r="FX199" s="431" t="s">
        <v>1188</v>
      </c>
      <c r="FY199" s="369">
        <v>1</v>
      </c>
      <c r="FZ199" s="430">
        <v>2020</v>
      </c>
      <c r="GA199" s="686" t="s">
        <v>9573</v>
      </c>
      <c r="GB199" s="573" t="s">
        <v>9574</v>
      </c>
      <c r="GC199" s="369">
        <v>0</v>
      </c>
      <c r="GD199" s="430" t="s">
        <v>1188</v>
      </c>
      <c r="GE199" s="686" t="s">
        <v>1188</v>
      </c>
      <c r="GF199" s="431" t="s">
        <v>1188</v>
      </c>
      <c r="GG199" s="369">
        <v>0</v>
      </c>
      <c r="GH199" s="430" t="s">
        <v>1188</v>
      </c>
      <c r="GI199" s="686" t="s">
        <v>1188</v>
      </c>
      <c r="GJ199" s="990" t="s">
        <v>1188</v>
      </c>
      <c r="GK199" s="369">
        <v>2</v>
      </c>
      <c r="GL199" s="430">
        <v>2009</v>
      </c>
      <c r="GM199" s="686" t="s">
        <v>9575</v>
      </c>
      <c r="GN199" s="572" t="s">
        <v>9576</v>
      </c>
      <c r="GO199" s="676">
        <v>0</v>
      </c>
      <c r="GP199" s="917" t="s">
        <v>1188</v>
      </c>
      <c r="GQ199" s="872" t="s">
        <v>1188</v>
      </c>
      <c r="GR199" s="872" t="s">
        <v>1188</v>
      </c>
      <c r="GS199" s="872" t="s">
        <v>1188</v>
      </c>
      <c r="GT199" s="873" t="s">
        <v>1188</v>
      </c>
      <c r="GU199" s="581">
        <v>1</v>
      </c>
      <c r="GV199" s="861" t="s">
        <v>9577</v>
      </c>
      <c r="GW199" s="872">
        <v>1</v>
      </c>
      <c r="GX199" s="873">
        <v>0</v>
      </c>
      <c r="GY199" s="874">
        <v>0</v>
      </c>
      <c r="GZ199" s="582" t="s">
        <v>1188</v>
      </c>
      <c r="HA199" s="583" t="s">
        <v>5605</v>
      </c>
      <c r="HB199" s="584">
        <v>2</v>
      </c>
      <c r="HC199" s="585">
        <v>2</v>
      </c>
      <c r="HD199" s="586" t="s">
        <v>9578</v>
      </c>
      <c r="HE199" s="557" t="s">
        <v>9579</v>
      </c>
      <c r="HF199" s="587">
        <v>2009</v>
      </c>
      <c r="HG199" s="587">
        <v>2009</v>
      </c>
      <c r="HH199" s="588">
        <v>2</v>
      </c>
      <c r="HI199" s="586" t="s">
        <v>9580</v>
      </c>
      <c r="HJ199" s="557" t="s">
        <v>9553</v>
      </c>
      <c r="HK199" s="691">
        <v>2009</v>
      </c>
      <c r="HL199" s="692">
        <v>0</v>
      </c>
      <c r="HM199" s="693" t="s">
        <v>1188</v>
      </c>
      <c r="HN199" s="592" t="s">
        <v>1188</v>
      </c>
      <c r="HO199" s="681" t="s">
        <v>1188</v>
      </c>
      <c r="HP199" s="574" t="s">
        <v>1188</v>
      </c>
      <c r="HQ199" s="472" t="str">
        <f t="shared" si="406"/>
        <v>-</v>
      </c>
      <c r="HR199" s="593" t="s">
        <v>1188</v>
      </c>
      <c r="HS199" s="574" t="s">
        <v>1188</v>
      </c>
      <c r="HT199" s="574" t="s">
        <v>1188</v>
      </c>
      <c r="HU199" s="574" t="s">
        <v>1188</v>
      </c>
      <c r="HV199" s="574" t="s">
        <v>1188</v>
      </c>
      <c r="HW199" s="574" t="s">
        <v>1188</v>
      </c>
      <c r="HX199" s="574" t="s">
        <v>1188</v>
      </c>
      <c r="HY199" s="574" t="s">
        <v>1188</v>
      </c>
      <c r="HZ199" s="574" t="s">
        <v>1188</v>
      </c>
      <c r="IA199" s="574" t="s">
        <v>1188</v>
      </c>
      <c r="IB199" s="574" t="s">
        <v>1188</v>
      </c>
      <c r="IC199" s="574" t="s">
        <v>1188</v>
      </c>
      <c r="ID199" s="681" t="s">
        <v>1188</v>
      </c>
      <c r="IE199" s="369" t="s">
        <v>1188</v>
      </c>
      <c r="IF199" s="574" t="s">
        <v>1188</v>
      </c>
      <c r="IG199" s="472" t="str">
        <f t="shared" si="407"/>
        <v>-</v>
      </c>
      <c r="IH199" s="609">
        <v>0.45406879798803357</v>
      </c>
      <c r="II199" s="694">
        <v>0.38250505227097537</v>
      </c>
      <c r="IJ199" s="695">
        <v>0.25064528050478024</v>
      </c>
      <c r="IK199" s="696">
        <v>0.44405347164953896</v>
      </c>
      <c r="IL199" s="696">
        <v>0.41909895494267108</v>
      </c>
      <c r="IM199" s="697">
        <v>0.41622250198691119</v>
      </c>
      <c r="IN199" s="599">
        <v>2</v>
      </c>
      <c r="IO199" s="600">
        <v>4</v>
      </c>
      <c r="IP199" s="601">
        <v>4</v>
      </c>
      <c r="IQ199" s="600">
        <v>22</v>
      </c>
      <c r="IR199" s="587">
        <v>32</v>
      </c>
      <c r="IS199" s="601">
        <v>54</v>
      </c>
      <c r="IT199" s="599">
        <v>2</v>
      </c>
      <c r="IU199" s="600">
        <v>14</v>
      </c>
      <c r="IV199" s="587">
        <v>24</v>
      </c>
      <c r="IW199" s="601">
        <v>20</v>
      </c>
      <c r="IX199" s="602">
        <v>58</v>
      </c>
      <c r="IY199" s="800">
        <v>0</v>
      </c>
      <c r="IZ199" s="995" t="s">
        <v>1188</v>
      </c>
      <c r="JA199" s="800">
        <v>1</v>
      </c>
      <c r="JB199" s="572" t="s">
        <v>9555</v>
      </c>
      <c r="JC199" s="681">
        <v>0</v>
      </c>
      <c r="JD199" s="430" t="s">
        <v>1188</v>
      </c>
      <c r="JE199" s="686" t="s">
        <v>1188</v>
      </c>
      <c r="JF199" s="931" t="s">
        <v>1188</v>
      </c>
      <c r="JG199" s="592" t="s">
        <v>1188</v>
      </c>
      <c r="JH199" s="369">
        <v>0</v>
      </c>
      <c r="JI199" s="430" t="s">
        <v>1188</v>
      </c>
      <c r="JJ199" s="686" t="s">
        <v>1188</v>
      </c>
      <c r="JK199" s="686" t="s">
        <v>1188</v>
      </c>
      <c r="JL199" s="592" t="s">
        <v>1188</v>
      </c>
      <c r="JM199" s="369">
        <v>0</v>
      </c>
      <c r="JN199" s="430" t="s">
        <v>1188</v>
      </c>
      <c r="JO199" s="430" t="s">
        <v>1188</v>
      </c>
      <c r="JP199" s="686" t="s">
        <v>1188</v>
      </c>
      <c r="JQ199" s="686" t="s">
        <v>1188</v>
      </c>
      <c r="JR199" s="592" t="s">
        <v>1188</v>
      </c>
      <c r="JS199" s="369">
        <v>0</v>
      </c>
      <c r="JT199" s="430" t="s">
        <v>1188</v>
      </c>
      <c r="JU199" s="686" t="s">
        <v>1188</v>
      </c>
      <c r="JV199" s="686" t="s">
        <v>1188</v>
      </c>
      <c r="JW199" s="592" t="s">
        <v>1188</v>
      </c>
      <c r="JX199" s="606">
        <v>0</v>
      </c>
      <c r="JY199" s="607" t="s">
        <v>1188</v>
      </c>
      <c r="JZ199" s="606" t="s">
        <v>1188</v>
      </c>
      <c r="KA199" s="606">
        <f t="shared" si="408"/>
        <v>0</v>
      </c>
      <c r="KB199" s="606"/>
      <c r="KC199" s="606"/>
      <c r="KD199" s="606"/>
      <c r="KE199" s="606"/>
      <c r="KF199" s="606">
        <f t="shared" si="409"/>
        <v>0</v>
      </c>
      <c r="KG199" s="606"/>
      <c r="KH199" s="606"/>
      <c r="KI199" s="606"/>
      <c r="KJ199" s="606"/>
      <c r="KK199" s="606">
        <v>1</v>
      </c>
      <c r="KL199" s="606">
        <v>1</v>
      </c>
      <c r="KM199" s="608">
        <f t="shared" si="345"/>
        <v>0.36495709419250488</v>
      </c>
      <c r="KN199" s="609">
        <v>-0.67521452903747559</v>
      </c>
      <c r="KO199" s="609">
        <v>27.403846740722656</v>
      </c>
      <c r="KP199" s="610">
        <v>11</v>
      </c>
      <c r="KQ199" s="608">
        <f t="shared" si="346"/>
        <v>0.37193098068237307</v>
      </c>
      <c r="KR199" s="609">
        <v>-0.64034509658813477</v>
      </c>
      <c r="KS199" s="609">
        <v>28.365385055541992</v>
      </c>
      <c r="KT199" s="610">
        <v>14</v>
      </c>
      <c r="KU199" s="610">
        <v>34</v>
      </c>
      <c r="KV199" s="606" t="s">
        <v>5586</v>
      </c>
      <c r="KW199" s="606" t="s">
        <v>9546</v>
      </c>
      <c r="KX199" s="700" t="str">
        <f t="shared" ca="1" si="410"/>
        <v>C</v>
      </c>
      <c r="KY199" s="701">
        <f t="shared" ca="1" si="411"/>
        <v>0.40814955176332823</v>
      </c>
      <c r="KZ199" s="702">
        <f ca="1">SUM(LD199:LR199)/KZ$209</f>
        <v>0.34160470588235292</v>
      </c>
      <c r="LA199" s="703">
        <f ca="1">SUM(LS199:LX199)/LA$209</f>
        <v>0.59775238095238092</v>
      </c>
      <c r="LB199" s="703">
        <f ca="1">SUM(LY199:MJ199)/LB$209</f>
        <v>0.34820833333333329</v>
      </c>
      <c r="LC199" s="704">
        <f ca="1">SUM(MK199:MY199)/LC$209</f>
        <v>0.34503278688524591</v>
      </c>
      <c r="LD199" s="696" cm="1">
        <f t="array" aca="1" ref="LD199" ca="1">INDIRECT(LD$203&amp;ROW())*LD$205</f>
        <v>4</v>
      </c>
      <c r="LE199" s="696" cm="1">
        <f t="array" aca="1" ref="LE199" ca="1">INDIRECT(LE$203&amp;ROW())*LE$205</f>
        <v>0</v>
      </c>
      <c r="LF199" s="696" cm="1">
        <f t="array" aca="1" ref="LF199" ca="1">INDIRECT(LF$203&amp;ROW())*LF$205</f>
        <v>0</v>
      </c>
      <c r="LG199" s="696" cm="1">
        <f t="array" aca="1" ref="LG199" ca="1">INDIRECT(LG$203&amp;ROW())*LG$205</f>
        <v>2</v>
      </c>
      <c r="LH199" s="696" cm="1">
        <f t="array" aca="1" ref="LH199" ca="1">INDIRECT(LH$203&amp;ROW())*LH$205</f>
        <v>0</v>
      </c>
      <c r="LI199" s="696" cm="1">
        <f t="array" aca="1" ref="LI199" ca="1">INDIRECT(LI$203&amp;ROW())*LI$205</f>
        <v>3</v>
      </c>
      <c r="LJ199" s="696" cm="1">
        <f t="array" aca="1" ref="LJ199" ca="1">INDIRECT(LJ$203&amp;ROW())*LJ$205</f>
        <v>3</v>
      </c>
      <c r="LK199" s="696" cm="1">
        <f t="array" aca="1" ref="LK199" ca="1">INDIRECT(LK$203&amp;ROW())*LK$205</f>
        <v>3</v>
      </c>
      <c r="LL199" s="696" cm="1">
        <f t="array" aca="1" ref="LL199" ca="1">INDIRECT(LL$203&amp;ROW())*LL$205</f>
        <v>3</v>
      </c>
      <c r="LM199" s="696" cm="1">
        <f t="array" aca="1" ref="LM199" ca="1">INDIRECT(LM$203&amp;ROW())*LM$205</f>
        <v>6</v>
      </c>
      <c r="LN199" s="696" cm="1">
        <f t="array" aca="1" ref="LN199" ca="1">INDIRECT(LN$203&amp;ROW())*LN$205</f>
        <v>3</v>
      </c>
      <c r="LO199" s="696" cm="1">
        <f t="array" aca="1" ref="LO199" ca="1">INDIRECT(LO$203&amp;ROW())*LO$205</f>
        <v>0</v>
      </c>
      <c r="LP199" s="696" cm="1">
        <f t="array" aca="1" ref="LP199" ca="1">INDIRECT(LP$203&amp;ROW())*LP$205</f>
        <v>0</v>
      </c>
      <c r="LQ199" s="696" cm="1">
        <f t="array" aca="1" ref="LQ199" ca="1">IF(INDIRECT(LQ$203&amp;ROW())="-",0,INDIRECT(LQ$203&amp;ROW())*LQ$205)</f>
        <v>2.0364</v>
      </c>
      <c r="LR199" s="696" cm="1">
        <f t="array" aca="1" ref="LR199" ca="1">INDIRECT(LR$203&amp;ROW())*LR$205</f>
        <v>0</v>
      </c>
      <c r="LS199" s="696" cm="1">
        <f t="array" aca="1" ref="LS199" ca="1">IF(INDIRECT(LS$203&amp;ROW())="-",0,INDIRECT(LS$203&amp;ROW())*LS$205)</f>
        <v>1.5528</v>
      </c>
      <c r="LT199" s="696" cm="1">
        <f t="array" aca="1" ref="LT199" ca="1">INDIRECT(LT$203&amp;ROW())*LT$205</f>
        <v>4</v>
      </c>
      <c r="LU199" s="696" cm="1">
        <f t="array" aca="1" ref="LU199" ca="1">INDIRECT(LU$203&amp;ROW())*LU$205</f>
        <v>2</v>
      </c>
      <c r="LV199" s="696" cm="1">
        <f t="array" aca="1" ref="LV199" ca="1">INDIRECT(LV$203&amp;ROW())*LV$205</f>
        <v>3</v>
      </c>
      <c r="LW199" s="696" cm="1">
        <f t="array" aca="1" ref="LW199" ca="1">INDIRECT(LW$203&amp;ROW())*LW$205</f>
        <v>0</v>
      </c>
      <c r="LX199" s="696" cm="1">
        <f t="array" aca="1" ref="LX199" ca="1">INDIRECT(LX$203&amp;ROW())*LX$205</f>
        <v>2</v>
      </c>
      <c r="LY199" s="696" cm="1">
        <f t="array" aca="1" ref="LY199" ca="1">IF(INDIRECT(LY$203&amp;ROW())="-",0,INDIRECT(LY$203&amp;ROW())*LY$205)</f>
        <v>1.857</v>
      </c>
      <c r="LZ199" s="696" cm="1">
        <f t="array" aca="1" ref="LZ199" ca="1">INDIRECT(LZ$203&amp;ROW())*LZ$205</f>
        <v>0</v>
      </c>
      <c r="MA199" s="696" cm="1">
        <f t="array" aca="1" ref="MA199" ca="1">INDIRECT(MA$203&amp;ROW())*MA$205</f>
        <v>2</v>
      </c>
      <c r="MB199" s="696" cm="1">
        <f t="array" aca="1" ref="MB199" ca="1">INDIRECT(MB$203&amp;ROW())*MB$205</f>
        <v>0</v>
      </c>
      <c r="MC199" s="696" cm="1">
        <f t="array" aca="1" ref="MC199" ca="1">IF($MB199=0,0,INDIRECT(MC$203&amp;ROW())*MC$205)</f>
        <v>0</v>
      </c>
      <c r="MD199" s="696" cm="1">
        <f t="array" aca="1" ref="MD199" ca="1">IF($MB199=0,0,INDIRECT(MD$203&amp;ROW())*MD$205)</f>
        <v>0</v>
      </c>
      <c r="ME199" s="696" cm="1">
        <f t="array" aca="1" ref="ME199" ca="1">IF($MB199=0,0,INDIRECT(ME$203&amp;ROW())*ME$205)</f>
        <v>0</v>
      </c>
      <c r="MF199" s="696" cm="1">
        <f t="array" aca="1" ref="MF199" ca="1">IF($MB199=0,0,INDIRECT(MF$203&amp;ROW())*MF$205)</f>
        <v>0</v>
      </c>
      <c r="MG199" s="696" cm="1">
        <f t="array" aca="1" ref="MG199" ca="1">INDIRECT(MG$203&amp;ROW())*MG$205</f>
        <v>4</v>
      </c>
      <c r="MH199" s="696" cm="1">
        <f t="array" aca="1" ref="MH199" ca="1">IF($MG199=0,0,INDIRECT(MH$203&amp;ROW())*MH$205)</f>
        <v>0.5</v>
      </c>
      <c r="MI199" s="696" cm="1">
        <f t="array" aca="1" ref="MI199" ca="1">IF($MG199=0,0,INDIRECT(MI$203&amp;ROW())*MI$205)</f>
        <v>0</v>
      </c>
      <c r="MJ199" s="696" cm="1">
        <f t="array" aca="1" ref="MJ199" ca="1">INDIRECT(MJ$203&amp;ROW())*MJ$205</f>
        <v>0</v>
      </c>
      <c r="MK199" s="696" cm="1">
        <f t="array" aca="1" ref="MK199" ca="1">INDIRECT(MK$203&amp;ROW())*MK$205</f>
        <v>0</v>
      </c>
      <c r="ML199" s="696" cm="1">
        <f t="array" aca="1" ref="ML199" ca="1">INDIRECT(ML$203&amp;ROW())*ML$205</f>
        <v>0</v>
      </c>
      <c r="MM199" s="696" cm="1">
        <f t="array" aca="1" ref="MM199" ca="1">INDIRECT(MM$203&amp;ROW())*MM$205</f>
        <v>6</v>
      </c>
      <c r="MN199" s="696" cm="1">
        <f t="array" aca="1" ref="MN199" ca="1">INDIRECT(MN$203&amp;ROW())*MN$205</f>
        <v>0</v>
      </c>
      <c r="MO199" s="696" cm="1">
        <f t="array" aca="1" ref="MO199" ca="1">INDIRECT(MO$203&amp;ROW())*MO$205</f>
        <v>0</v>
      </c>
      <c r="MP199" s="696" cm="1">
        <f t="array" aca="1" ref="MP199" ca="1">INDIRECT(MP$203&amp;ROW())*MP$205</f>
        <v>2</v>
      </c>
      <c r="MQ199" s="696" cm="1">
        <f t="array" aca="1" ref="MQ199" ca="1">INDIRECT(MQ$203&amp;ROW())*MQ$205</f>
        <v>2</v>
      </c>
      <c r="MR199" s="696" cm="1">
        <f t="array" aca="1" ref="MR199" ca="1">INDIRECT(MR$203&amp;ROW())*MR$205</f>
        <v>2</v>
      </c>
      <c r="MS199" s="696" cm="1">
        <f t="array" aca="1" ref="MS199" ca="1">INDIRECT(MS$203&amp;ROW())*MS$205</f>
        <v>2</v>
      </c>
      <c r="MT199" s="696" cm="1">
        <f t="array" aca="1" ref="MT199" ca="1">INDIRECT(MT$203&amp;ROW())*MT$205</f>
        <v>1</v>
      </c>
      <c r="MU199" s="696" cm="1">
        <f t="array" aca="1" ref="MU199" ca="1">INDIRECT(MU$203&amp;ROW())*MU$205</f>
        <v>2</v>
      </c>
      <c r="MV199" s="696" cm="1">
        <f t="array" aca="1" ref="MV199" ca="1">IF(INDIRECT(MV$203&amp;ROW())="-",0,INDIRECT(MV$203&amp;ROW())*MV$205)</f>
        <v>4.0469999999999997</v>
      </c>
      <c r="MW199" s="696" cm="1">
        <f t="array" aca="1" ref="MW199" ca="1">INDIRECT(MW$203&amp;ROW())*MW$205</f>
        <v>0</v>
      </c>
      <c r="MX199" s="696" cm="1">
        <f t="array" aca="1" ref="MX199" ca="1">INDIRECT(MX$203&amp;ROW())*MX$205</f>
        <v>0</v>
      </c>
      <c r="MY199" s="696" cm="1">
        <f t="array" aca="1" ref="MY199" ca="1">INDIRECT(MY$203&amp;ROW())*MY$205</f>
        <v>0</v>
      </c>
      <c r="NA199" s="701">
        <f t="shared" si="412"/>
        <v>0.5204731707317074</v>
      </c>
      <c r="NB199" s="617">
        <f t="shared" si="413"/>
        <v>0.66134285714285723</v>
      </c>
      <c r="NC199" s="695">
        <f t="shared" si="414"/>
        <v>0.25457692307692309</v>
      </c>
      <c r="ND199" s="697">
        <f t="shared" si="415"/>
        <v>0.46942592592592591</v>
      </c>
      <c r="NE199" s="694">
        <f t="shared" si="416"/>
        <v>0.4764547192193534</v>
      </c>
      <c r="NF199" s="682" t="str">
        <f t="shared" si="417"/>
        <v>C</v>
      </c>
      <c r="NH199" s="606" t="s">
        <v>9546</v>
      </c>
      <c r="NI199" s="563" t="str">
        <f>IF(N199&gt;=0.75,"A",IF(N199&gt;=0.5,"B",IF(N199&gt;=0.25,"C","D")))</f>
        <v>C</v>
      </c>
      <c r="NJ199" s="563" t="str">
        <f t="shared" si="418"/>
        <v>C</v>
      </c>
      <c r="NK199" s="563" t="str">
        <f t="shared" ca="1" si="419"/>
        <v>C</v>
      </c>
      <c r="NL199" s="563" t="str">
        <f t="shared" ca="1" si="420"/>
        <v>C</v>
      </c>
      <c r="NM199" s="563" t="str">
        <f t="shared" ca="1" si="421"/>
        <v>C</v>
      </c>
      <c r="NN199" s="563" t="str">
        <f ca="1">WM199</f>
        <v>C</v>
      </c>
      <c r="NO199" s="563" t="str">
        <f ca="1">YV199</f>
        <v>C</v>
      </c>
      <c r="NP199" s="606" t="str">
        <f t="shared" si="422"/>
        <v>-</v>
      </c>
      <c r="NQ199" s="682" t="str">
        <f t="shared" si="423"/>
        <v>-</v>
      </c>
      <c r="NR199" s="682" t="e">
        <f>IF(OR(AND(NI199="A",OR(NJ199="C",NJ199="D")),AND(NI199="A",OR(#REF!="C",#REF!="D")),AND(NI199="B",OR(NJ199="D",#REF!="D")),AND(OR(NI199="C",NI199="D"),OR(NJ199="A",NJ199="B")),AND(OR(NI199="C",NI199="D"),OR(#REF!="A",#REF!="B")),AND(OR(NJ199="A",#REF!="A",NJ199="B",#REF!="B"),OR(NP199="-",NQ199="-")),AND(OR(NJ199="C",#REF!="C",NJ199="D",#REF!="D"),NP199="Yes")),"Yes","-")</f>
        <v>#REF!</v>
      </c>
      <c r="NS199" s="607"/>
      <c r="NT199" s="619">
        <f t="shared" si="424"/>
        <v>0.42420000000000002</v>
      </c>
      <c r="NU199" s="619">
        <f t="shared" si="425"/>
        <v>0.4764547192193534</v>
      </c>
      <c r="NV199" s="619">
        <f t="shared" ca="1" si="426"/>
        <v>0.40814955176332823</v>
      </c>
      <c r="NW199" s="619">
        <f ca="1">OG199</f>
        <v>0.46324087925250312</v>
      </c>
      <c r="NX199" s="619">
        <f ca="1">QK199</f>
        <v>0.46675575262456787</v>
      </c>
      <c r="NY199" s="620">
        <f ca="1">WN199</f>
        <v>0.43972345335042518</v>
      </c>
      <c r="NZ199" s="620">
        <f ca="1">YW199</f>
        <v>0.49381221621784821</v>
      </c>
      <c r="OA199" s="705" t="s">
        <v>1188</v>
      </c>
      <c r="OB199" s="706" t="s">
        <v>1188</v>
      </c>
      <c r="OC199" s="494"/>
      <c r="OE199" s="606" t="s">
        <v>9546</v>
      </c>
      <c r="OF199" s="700" t="str">
        <f t="shared" ca="1" si="427"/>
        <v>C</v>
      </c>
      <c r="OG199" s="701">
        <f ca="1">AVERAGE(OH199:OK199)</f>
        <v>0.46324087925250312</v>
      </c>
      <c r="OH199" s="705">
        <f t="shared" ca="1" si="428"/>
        <v>0.47137840260303693</v>
      </c>
      <c r="OI199" s="696">
        <f t="shared" ca="1" si="429"/>
        <v>0.66901118393977421</v>
      </c>
      <c r="OJ199" s="696">
        <f t="shared" ca="1" si="430"/>
        <v>0.28522505196858233</v>
      </c>
      <c r="OK199" s="697">
        <f t="shared" ca="1" si="431"/>
        <v>0.42734887849861908</v>
      </c>
      <c r="OL199" s="696" cm="1">
        <f t="array" aca="1" ref="OL199" ca="1">INDIRECT(OL$203&amp;ROW())*OL$205</f>
        <v>0.74780000000000002</v>
      </c>
      <c r="OM199" s="696" cm="1">
        <f t="array" aca="1" ref="OM199" ca="1">INDIRECT(OM$203&amp;ROW())*OM$205</f>
        <v>0</v>
      </c>
      <c r="ON199" s="696" cm="1">
        <f t="array" aca="1" ref="ON199" ca="1">INDIRECT(ON$203&amp;ROW())*ON$205</f>
        <v>0</v>
      </c>
      <c r="OO199" s="696" cm="1">
        <f t="array" aca="1" ref="OO199" ca="1">INDIRECT(OO$203&amp;ROW())*OO$205</f>
        <v>0.71940000000000004</v>
      </c>
      <c r="OP199" s="696" cm="1">
        <f t="array" aca="1" ref="OP199" ca="1">INDIRECT(OP$203&amp;ROW())*OP$205</f>
        <v>0</v>
      </c>
      <c r="OQ199" s="696" cm="1">
        <f t="array" aca="1" ref="OQ199" ca="1">INDIRECT(OQ$203&amp;ROW())*OQ$205</f>
        <v>1.5849</v>
      </c>
      <c r="OR199" s="696" cm="1">
        <f t="array" aca="1" ref="OR199" ca="1">INDIRECT(OR$203&amp;ROW())*OR$205</f>
        <v>1.4141999999999999</v>
      </c>
      <c r="OS199" s="696" cm="1">
        <f t="array" aca="1" ref="OS199" ca="1">INDIRECT(OS$203&amp;ROW())*OS$205</f>
        <v>1.5387</v>
      </c>
      <c r="OT199" s="696" cm="1">
        <f t="array" aca="1" ref="OT199" ca="1">INDIRECT(OT$203&amp;ROW())*OT$205</f>
        <v>1.4727000000000001</v>
      </c>
      <c r="OU199" s="696" cm="1">
        <f t="array" aca="1" ref="OU199" ca="1">INDIRECT(OU$203&amp;ROW())*OU$205</f>
        <v>1.9304999999999999</v>
      </c>
      <c r="OV199" s="696" cm="1">
        <f t="array" aca="1" ref="OV199" ca="1">INDIRECT(OV$203&amp;ROW())*OV$205</f>
        <v>1.2161999999999999</v>
      </c>
      <c r="OW199" s="696" cm="1">
        <f t="array" aca="1" ref="OW199" ca="1">INDIRECT(OW$203&amp;ROW())*OW$205</f>
        <v>0</v>
      </c>
      <c r="OX199" s="696" cm="1">
        <f t="array" aca="1" ref="OX199" ca="1">INDIRECT(OX$203&amp;ROW())*OX$205</f>
        <v>0</v>
      </c>
      <c r="OY199" s="696" cm="1">
        <f t="array" aca="1" ref="OY199" ca="1">IF(INDIRECT(OY$203&amp;ROW())="-",0,INDIRECT(OY$203&amp;ROW())*OY$205)</f>
        <v>0.24087217999999999</v>
      </c>
      <c r="OZ199" s="696" cm="1">
        <f t="array" aca="1" ref="OZ199" ca="1">INDIRECT(OZ$203&amp;ROW())*OZ$205</f>
        <v>0</v>
      </c>
      <c r="PA199" s="696" cm="1">
        <f t="array" aca="1" ref="PA199" ca="1">IF(INDIRECT(PA$203&amp;ROW())="-",0,INDIRECT(PA$203&amp;ROW())*PA$205)</f>
        <v>0.22862391999999998</v>
      </c>
      <c r="PB199" s="705" cm="1">
        <f t="array" aca="1" ref="PB199" ca="1">INDIRECT(PB$203&amp;ROW())*PB$205</f>
        <v>1.5084</v>
      </c>
      <c r="PC199" s="696" cm="1">
        <f t="array" aca="1" ref="PC199" ca="1">INDIRECT(PC$203&amp;ROW())*PC$205</f>
        <v>1.3946000000000001</v>
      </c>
      <c r="PD199" s="696" cm="1">
        <f t="array" aca="1" ref="PD199" ca="1">INDIRECT(PD$203&amp;ROW())*PD$205</f>
        <v>2.2025999999999999</v>
      </c>
      <c r="PE199" s="696" cm="1">
        <f t="array" aca="1" ref="PE199" ca="1">INDIRECT(PE$203&amp;ROW())*PE$205</f>
        <v>0</v>
      </c>
      <c r="PF199" s="696" cm="1">
        <f t="array" aca="1" ref="PF199" ca="1">INDIRECT(PF$203&amp;ROW())*PF$205</f>
        <v>1.3308</v>
      </c>
      <c r="PG199" s="696" cm="1">
        <f t="array" aca="1" ref="PG199" ca="1">IF(INDIRECT(PG$203&amp;ROW())="-",0,INDIRECT(PG$203&amp;ROW())*PG$205)</f>
        <v>0.27081250000000001</v>
      </c>
      <c r="PH199" s="696" cm="1">
        <f t="array" aca="1" ref="PH199" ca="1">INDIRECT(PH$203&amp;ROW())*PH$205</f>
        <v>0</v>
      </c>
      <c r="PI199" s="696" cm="1">
        <f t="array" aca="1" ref="PI199" ca="1">INDIRECT(PI$203&amp;ROW())*PI$205</f>
        <v>0.60729999999999995</v>
      </c>
      <c r="PJ199" s="696" cm="1">
        <f t="array" aca="1" ref="PJ199" ca="1">INDIRECT(PJ$203&amp;ROW())*PJ$205</f>
        <v>0</v>
      </c>
      <c r="PK199" s="696" cm="1">
        <f t="array" aca="1" ref="PK199" ca="1">IF($PJ199=0,0,INDIRECT(PK$203&amp;ROW())*PK$205)</f>
        <v>0</v>
      </c>
      <c r="PL199" s="696" cm="1">
        <f t="array" aca="1" ref="PL199" ca="1">IF($MPE199=0,0,INDIRECT(PL$203&amp;ROW())*PL$205)</f>
        <v>0</v>
      </c>
      <c r="PM199" s="696" cm="1">
        <f t="array" aca="1" ref="PM199" ca="1">IF($MPE199=0,0,INDIRECT(PM$203&amp;ROW())*PM$205)</f>
        <v>0</v>
      </c>
      <c r="PN199" s="696" cm="1">
        <f t="array" aca="1" ref="PN199" ca="1">IF($PJ199=0,0,INDIRECT(PN$203&amp;ROW())*PN$205)</f>
        <v>0</v>
      </c>
      <c r="PO199" s="696" cm="1">
        <f t="array" aca="1" ref="PO199" ca="1">INDIRECT(PO$203&amp;ROW())*PO$205</f>
        <v>0.73140000000000005</v>
      </c>
      <c r="PP199" s="696" cm="1">
        <f t="array" aca="1" ref="PP199" ca="1">IF($PO199=0,0,INDIRECT(PP$203&amp;ROW())*PP$205)</f>
        <v>0.68189999999999995</v>
      </c>
      <c r="PQ199" s="696" cm="1">
        <f t="array" aca="1" ref="PQ199" ca="1">IF($PO199=0,0,INDIRECT(PQ$203&amp;ROW())*PQ$205)</f>
        <v>0</v>
      </c>
      <c r="PR199" s="696" cm="1">
        <f t="array" aca="1" ref="PR199" ca="1">INDIRECT(PR$203&amp;ROW())*PR$205</f>
        <v>0</v>
      </c>
      <c r="PS199" s="696" cm="1">
        <f t="array" aca="1" ref="PS199" ca="1">INDIRECT(PS$203&amp;ROW())*PS$205</f>
        <v>0</v>
      </c>
      <c r="PT199" s="696" cm="1">
        <f t="array" aca="1" ref="PT199" ca="1">INDIRECT(PT$203&amp;ROW())*PT$205</f>
        <v>0</v>
      </c>
      <c r="PU199" s="696" cm="1">
        <f t="array" aca="1" ref="PU199" ca="1">INDIRECT(PU$203&amp;ROW())*PU$205</f>
        <v>1.7696999999999998</v>
      </c>
      <c r="PV199" s="696" cm="1">
        <f t="array" aca="1" ref="PV199" ca="1">INDIRECT(PV$203&amp;ROW())*PV$205</f>
        <v>0</v>
      </c>
      <c r="PW199" s="696" cm="1">
        <f t="array" aca="1" ref="PW199" ca="1">INDIRECT(PW$203&amp;ROW())*PW$205</f>
        <v>0</v>
      </c>
      <c r="PX199" s="696" cm="1">
        <f t="array" aca="1" ref="PX199" ca="1">INDIRECT(PX$203&amp;ROW())*PX$205</f>
        <v>1.1714</v>
      </c>
      <c r="PY199" s="696" cm="1">
        <f t="array" aca="1" ref="PY199" ca="1">INDIRECT(PY$203&amp;ROW())*PY$205</f>
        <v>1.1866000000000001</v>
      </c>
      <c r="PZ199" s="696" cm="1">
        <f t="array" aca="1" ref="PZ199" ca="1">INDIRECT(PZ$203&amp;ROW())*PZ$205</f>
        <v>0.17430000000000001</v>
      </c>
      <c r="QA199" s="696" cm="1">
        <f t="array" aca="1" ref="QA199" ca="1">INDIRECT(QA$203&amp;ROW())*QA$205</f>
        <v>0.31659999999999999</v>
      </c>
      <c r="QB199" s="696" cm="1">
        <f t="array" aca="1" ref="QB199" ca="1">INDIRECT(QB$203&amp;ROW())*QB$205</f>
        <v>0.79830000000000001</v>
      </c>
      <c r="QC199" s="696" cm="1">
        <f t="array" aca="1" ref="QC199" ca="1">INDIRECT(QC$203&amp;ROW())*QC$205</f>
        <v>1.4259999999999999</v>
      </c>
      <c r="QD199" s="696" cm="1">
        <f t="array" aca="1" ref="QD199" ca="1">IF(INDIRECT(QD$203&amp;ROW())="-",0,INDIRECT(QD$203&amp;ROW())*QD$205)</f>
        <v>0.41421044999999995</v>
      </c>
      <c r="QE199" s="696" cm="1">
        <f t="array" aca="1" ref="QE199" ca="1">INDIRECT(QE$203&amp;ROW())*QE$205</f>
        <v>0</v>
      </c>
      <c r="QF199" s="696" cm="1">
        <f t="array" aca="1" ref="QF199" ca="1">INDIRECT(QF$203&amp;ROW())*QF$205</f>
        <v>0</v>
      </c>
      <c r="QG199" s="696" cm="1">
        <f t="array" aca="1" ref="QG199" ca="1">INDIRECT(QG$203&amp;ROW())*QG$205</f>
        <v>0</v>
      </c>
      <c r="QI199" s="606" t="s">
        <v>9546</v>
      </c>
      <c r="QJ199" s="700" t="str">
        <f t="shared" ca="1" si="432"/>
        <v>C</v>
      </c>
      <c r="QK199" s="701">
        <f ca="1">AVERAGE(QL199:QO199)</f>
        <v>0.46675575262456787</v>
      </c>
      <c r="QL199" s="705">
        <f t="shared" ca="1" si="433"/>
        <v>0.65595841350542683</v>
      </c>
      <c r="QM199" s="696">
        <f t="shared" ca="1" si="434"/>
        <v>0.56874020156687555</v>
      </c>
      <c r="QN199" s="696">
        <f t="shared" ca="1" si="435"/>
        <v>0.20565675002636136</v>
      </c>
      <c r="QO199" s="697">
        <f t="shared" ca="1" si="436"/>
        <v>0.43666764539960767</v>
      </c>
      <c r="QP199" s="696" cm="1">
        <f t="array" aca="1" ref="QP199" ca="1">INDIRECT(QP$203&amp;ROW())*QP$205</f>
        <v>3.3451646745381883E-2</v>
      </c>
      <c r="QQ199" s="696" cm="1">
        <f t="array" aca="1" ref="QQ199" ca="1">INDIRECT(QQ$203&amp;ROW())*QQ$205</f>
        <v>0</v>
      </c>
      <c r="QR199" s="696" cm="1">
        <f t="array" aca="1" ref="QR199" ca="1">INDIRECT(QR$203&amp;ROW())*QR$205</f>
        <v>0</v>
      </c>
      <c r="QS199" s="696" cm="1">
        <f t="array" aca="1" ref="QS199" ca="1">INDIRECT(QS$203&amp;ROW())*QS$205</f>
        <v>0.14980907289200712</v>
      </c>
      <c r="QT199" s="696" cm="1">
        <f t="array" aca="1" ref="QT199" ca="1">INDIRECT(QT$203&amp;ROW())*QT$205</f>
        <v>0</v>
      </c>
      <c r="QU199" s="696" cm="1">
        <f t="array" aca="1" ref="QU199" ca="1">INDIRECT(QU$203&amp;ROW())*QU$205</f>
        <v>0.53329206883563263</v>
      </c>
      <c r="QV199" s="696" cm="1">
        <f t="array" aca="1" ref="QV199" ca="1">INDIRECT(QV$203&amp;ROW())*QV$205</f>
        <v>0.24117831443907087</v>
      </c>
      <c r="QW199" s="696" cm="1">
        <f t="array" aca="1" ref="QW199" ca="1">INDIRECT(QW$203&amp;ROW())*QW$205</f>
        <v>0.53099416374332975</v>
      </c>
      <c r="QX199" s="696" cm="1">
        <f t="array" aca="1" ref="QX199" ca="1">INDIRECT(QX$203&amp;ROW())*QX$205</f>
        <v>0.60640894423913805</v>
      </c>
      <c r="QY199" s="696" cm="1">
        <f t="array" aca="1" ref="QY199" ca="1">INDIRECT(QY$203&amp;ROW())*QY$205</f>
        <v>0.13540247513535897</v>
      </c>
      <c r="QZ199" s="696" cm="1">
        <f t="array" aca="1" ref="QZ199" ca="1">INDIRECT(QZ$203&amp;ROW())*QZ$205</f>
        <v>0.27613248380770827</v>
      </c>
      <c r="RA199" s="696" cm="1">
        <f t="array" aca="1" ref="RA199" ca="1">INDIRECT(RA$203&amp;ROW())*RA$205</f>
        <v>0</v>
      </c>
      <c r="RB199" s="696" cm="1">
        <f t="array" aca="1" ref="RB199" ca="1">INDIRECT(RB$203&amp;ROW())*RB$205</f>
        <v>0</v>
      </c>
      <c r="RC199" s="696" cm="1">
        <f t="array" aca="1" ref="RC199" ca="1">IF(INDIRECT(RC$203&amp;ROW())="-",0,INDIRECT(RC$203&amp;ROW())*RC$205)</f>
        <v>2.847858399174354E-2</v>
      </c>
      <c r="RD199" s="696" cm="1">
        <f t="array" aca="1" ref="RD199" ca="1">INDIRECT(RD$203&amp;ROW())*RD$205</f>
        <v>0</v>
      </c>
      <c r="RE199" s="696" cm="1">
        <f t="array" aca="1" ref="RE199" ca="1">IF(INDIRECT(RE$203&amp;ROW())="-",0,INDIRECT(RE$203&amp;ROW())*RE$205)</f>
        <v>1.6379203482625514E-2</v>
      </c>
      <c r="RF199" s="705" cm="1">
        <f t="array" aca="1" ref="RF199" ca="1">INDIRECT(RF$203&amp;ROW())*RF$205</f>
        <v>0.10613798880649605</v>
      </c>
      <c r="RG199" s="696" cm="1">
        <f t="array" aca="1" ref="RG199" ca="1">INDIRECT(RG$203&amp;ROW())*RG$205</f>
        <v>0.27650466908360405</v>
      </c>
      <c r="RH199" s="696" cm="1">
        <f t="array" aca="1" ref="RH199" ca="1">INDIRECT(RH$203&amp;ROW())*RH$205</f>
        <v>8.7581521170816884E-2</v>
      </c>
      <c r="RI199" s="696" cm="1">
        <f t="array" aca="1" ref="RI199" ca="1">INDIRECT(RI$203&amp;ROW())*RI$205</f>
        <v>0</v>
      </c>
      <c r="RJ199" s="696" cm="1">
        <f t="array" aca="1" ref="RJ199" ca="1">INDIRECT(RJ$203&amp;ROW())*RJ$205</f>
        <v>0.12226723336432462</v>
      </c>
      <c r="RK199" s="696" cm="1">
        <f t="array" aca="1" ref="RK199" ca="1">IF(INDIRECT(RK$203&amp;ROW())="-",0,INDIRECT(RK$203&amp;ROW())*RK$205)</f>
        <v>1.8700484850465333E-2</v>
      </c>
      <c r="RL199" s="696" cm="1">
        <f t="array" aca="1" ref="RL199" ca="1">INDIRECT(RL$203&amp;ROW())*RL$205</f>
        <v>0</v>
      </c>
      <c r="RM199" s="696" cm="1">
        <f t="array" aca="1" ref="RM199" ca="1">INDIRECT(RM$203&amp;ROW())*RM$205</f>
        <v>1.4993730364766381E-2</v>
      </c>
      <c r="RN199" s="696" cm="1">
        <f t="array" aca="1" ref="RN199" ca="1">INDIRECT(RN$203&amp;ROW())*RN$205</f>
        <v>0</v>
      </c>
      <c r="RO199" s="696" cm="1">
        <f t="array" aca="1" ref="RO199" ca="1">IF($RN199=0,0,INDIRECT(RO$203&amp;ROW())*RO$205)</f>
        <v>0</v>
      </c>
      <c r="RP199" s="696" cm="1">
        <f t="array" aca="1" ref="RP199" ca="1">IF($RN199=0,0,INDIRECT(RP$203&amp;ROW())*RP$205)</f>
        <v>0</v>
      </c>
      <c r="RQ199" s="696" cm="1">
        <f t="array" aca="1" ref="RQ199" ca="1">IF($RN199=0,0,INDIRECT(RQ$203&amp;ROW())*RQ$205)</f>
        <v>0</v>
      </c>
      <c r="RR199" s="696" cm="1">
        <f t="array" aca="1" ref="RR199" ca="1">IF($RN199=0,0,INDIRECT(RR$203&amp;ROW())*RR$205)</f>
        <v>0</v>
      </c>
      <c r="RS199" s="696" cm="1">
        <f t="array" aca="1" ref="RS199" ca="1">INDIRECT(RS$203&amp;ROW())*RS$205</f>
        <v>7.7466902221184339E-2</v>
      </c>
      <c r="RT199" s="696" cm="1">
        <f t="array" aca="1" ref="RT199" ca="1">IF($RS199=0,0,INDIRECT(RT$203&amp;ROW())*RT$205)</f>
        <v>8.1033461602244533E-2</v>
      </c>
      <c r="RU199" s="696" cm="1">
        <f t="array" aca="1" ref="RU199" ca="1">IF($RS199=0,0,INDIRECT(RU$203&amp;ROW())*RU$205)</f>
        <v>0</v>
      </c>
      <c r="RV199" s="696" cm="1">
        <f t="array" aca="1" ref="RV199" ca="1">INDIRECT(RV$203&amp;ROW())*RV$205</f>
        <v>0</v>
      </c>
      <c r="RW199" s="696" cm="1">
        <f t="array" aca="1" ref="RW199" ca="1">INDIRECT(RW$203&amp;ROW())*RW$205</f>
        <v>0</v>
      </c>
      <c r="RX199" s="696" cm="1">
        <f t="array" aca="1" ref="RX199" ca="1">INDIRECT(RX$203&amp;ROW())*RX$205</f>
        <v>0</v>
      </c>
      <c r="RY199" s="696" cm="1">
        <f t="array" aca="1" ref="RY199" ca="1">INDIRECT(RY$203&amp;ROW())*RY$205</f>
        <v>8.4396695370290389E-2</v>
      </c>
      <c r="RZ199" s="696" cm="1">
        <f t="array" aca="1" ref="RZ199" ca="1">INDIRECT(RZ$203&amp;ROW())*RZ$205</f>
        <v>0</v>
      </c>
      <c r="SA199" s="696" cm="1">
        <f t="array" aca="1" ref="SA199" ca="1">INDIRECT(SA$203&amp;ROW())*SA$205</f>
        <v>0</v>
      </c>
      <c r="SB199" s="696" cm="1">
        <f t="array" aca="1" ref="SB199" ca="1">INDIRECT(SB$203&amp;ROW())*SB$205</f>
        <v>4.7124126502052749E-2</v>
      </c>
      <c r="SC199" s="696" cm="1">
        <f t="array" aca="1" ref="SC199" ca="1">INDIRECT(SC$203&amp;ROW())*SC$205</f>
        <v>5.4291606235991073E-2</v>
      </c>
      <c r="SD199" s="696" cm="1">
        <f t="array" aca="1" ref="SD199" ca="1">INDIRECT(SD$203&amp;ROW())*SD$205</f>
        <v>0.3072993885784252</v>
      </c>
      <c r="SE199" s="696" cm="1">
        <f t="array" aca="1" ref="SE199" ca="1">INDIRECT(SE$203&amp;ROW())*SE$205</f>
        <v>0.2585618210787391</v>
      </c>
      <c r="SF199" s="696" cm="1">
        <f t="array" aca="1" ref="SF199" ca="1">INDIRECT(SF$203&amp;ROW())*SF$205</f>
        <v>6.6118883241114992E-2</v>
      </c>
      <c r="SG199" s="696" cm="1">
        <f t="array" aca="1" ref="SG199" ca="1">INDIRECT(SG$203&amp;ROW())*SG$205</f>
        <v>7.4767843909269882E-2</v>
      </c>
      <c r="SH199" s="696" cm="1">
        <f t="array" aca="1" ref="SH199" ca="1">IF(INDIRECT(SH$203&amp;ROW())="-",0,INDIRECT(SH$203&amp;ROW())*SH$205)</f>
        <v>5.3069698884741466E-2</v>
      </c>
      <c r="SI199" s="696" cm="1">
        <f t="array" aca="1" ref="SI199" ca="1">INDIRECT(SI$203&amp;ROW())*SI$205</f>
        <v>0</v>
      </c>
      <c r="SJ199" s="696" cm="1">
        <f t="array" aca="1" ref="SJ199" ca="1">INDIRECT(SJ$203&amp;ROW())*SJ$205</f>
        <v>0</v>
      </c>
      <c r="SK199" s="696" cm="1">
        <f t="array" aca="1" ref="SK199" ca="1">INDIRECT(SK$203&amp;ROW())*SK$205</f>
        <v>0</v>
      </c>
      <c r="SN199" s="606" t="s">
        <v>9546</v>
      </c>
      <c r="SO199" s="707" cm="1">
        <f t="array" aca="1" ref="SO199" ca="1">INDIRECT(SO$203&amp;ROW())*SO$205</f>
        <v>1</v>
      </c>
      <c r="SP199" s="707" cm="1">
        <f t="array" aca="1" ref="SP199" ca="1">INDIRECT(SP$203&amp;ROW())*SP$205</f>
        <v>0</v>
      </c>
      <c r="SQ199" s="707" cm="1">
        <f t="array" aca="1" ref="SQ199" ca="1">INDIRECT(SQ$203&amp;ROW())*SQ$205</f>
        <v>0</v>
      </c>
      <c r="SR199" s="707" cm="1">
        <f t="array" aca="1" ref="SR199" ca="1">INDIRECT(SR$203&amp;ROW())*SR$205</f>
        <v>2</v>
      </c>
      <c r="SS199" s="707" cm="1">
        <f t="array" aca="1" ref="SS199" ca="1">INDIRECT(SS$203&amp;ROW())*SS$205</f>
        <v>0</v>
      </c>
      <c r="ST199" s="707" cm="1">
        <f t="array" aca="1" ref="ST199" ca="1">INDIRECT(ST$203&amp;ROW())*ST$205</f>
        <v>3</v>
      </c>
      <c r="SU199" s="707" cm="1">
        <f t="array" aca="1" ref="SU199" ca="1">INDIRECT(SU$203&amp;ROW())*SU$205</f>
        <v>3</v>
      </c>
      <c r="SV199" s="707" cm="1">
        <f t="array" aca="1" ref="SV199" ca="1">INDIRECT(SV$203&amp;ROW())*SV$205</f>
        <v>3</v>
      </c>
      <c r="SW199" s="707" cm="1">
        <f t="array" aca="1" ref="SW199" ca="1">INDIRECT(SW$203&amp;ROW())*SW$205</f>
        <v>3</v>
      </c>
      <c r="SX199" s="707" cm="1">
        <f t="array" aca="1" ref="SX199" ca="1">INDIRECT(SX$203&amp;ROW())*SX$205</f>
        <v>3</v>
      </c>
      <c r="SY199" s="707" cm="1">
        <f t="array" aca="1" ref="SY199" ca="1">INDIRECT(SY$203&amp;ROW())*SY$205</f>
        <v>3</v>
      </c>
      <c r="SZ199" s="707" cm="1">
        <f t="array" aca="1" ref="SZ199" ca="1">INDIRECT(SZ$203&amp;ROW())*SZ$205</f>
        <v>0</v>
      </c>
      <c r="TA199" s="707" cm="1">
        <f t="array" aca="1" ref="TA199" ca="1">INDIRECT(TA$203&amp;ROW())*TA$205</f>
        <v>0</v>
      </c>
      <c r="TB199" s="696" cm="1">
        <f t="array" aca="1" ref="TB199" ca="1">IF(INDIRECT(TB$203&amp;ROW())="-",0,INDIRECT(TB$203&amp;ROW())*TB$205)</f>
        <v>0.33939999999999998</v>
      </c>
      <c r="TC199" s="707" cm="1">
        <f t="array" aca="1" ref="TC199" ca="1">INDIRECT(TC$203&amp;ROW())*TC$205</f>
        <v>0</v>
      </c>
      <c r="TD199" s="696" cm="1">
        <f t="array" aca="1" ref="TD199" ca="1">IF(INDIRECT(TD$203&amp;ROW())="-",0,INDIRECT(TD$203&amp;ROW())*TD$205)</f>
        <v>0.25879999999999997</v>
      </c>
      <c r="TE199" s="732" cm="1">
        <f t="array" aca="1" ref="TE199" ca="1">INDIRECT(TE$203&amp;ROW())*TE$205</f>
        <v>2</v>
      </c>
      <c r="TF199" s="707" cm="1">
        <f t="array" aca="1" ref="TF199" ca="1">INDIRECT(TF$203&amp;ROW())*TF$205</f>
        <v>2</v>
      </c>
      <c r="TG199" s="707" cm="1">
        <f t="array" aca="1" ref="TG199" ca="1">INDIRECT(TG$203&amp;ROW())*TG$205</f>
        <v>3</v>
      </c>
      <c r="TH199" s="707" cm="1">
        <f t="array" aca="1" ref="TH199" ca="1">INDIRECT(TH$203&amp;ROW())*TH$205</f>
        <v>0</v>
      </c>
      <c r="TI199" s="707" cm="1">
        <f t="array" aca="1" ref="TI199" ca="1">INDIRECT(TI$203&amp;ROW())*TI$205</f>
        <v>2</v>
      </c>
      <c r="TJ199" s="696" cm="1">
        <f t="array" aca="1" ref="TJ199" ca="1">IF(INDIRECT(TJ$203&amp;ROW())="-",0,INDIRECT(TJ$203&amp;ROW())*TJ$205)</f>
        <v>0.3095</v>
      </c>
      <c r="TK199" s="707" cm="1">
        <f t="array" aca="1" ref="TK199" ca="1">INDIRECT(TK$203&amp;ROW())*TK$205</f>
        <v>0</v>
      </c>
      <c r="TL199" s="707" cm="1">
        <f t="array" aca="1" ref="TL199" ca="1">INDIRECT(TL$203&amp;ROW())*TL$205</f>
        <v>1</v>
      </c>
      <c r="TM199" s="707" cm="1">
        <f t="array" aca="1" ref="TM199" ca="1">INDIRECT(TM$203&amp;ROW())*TM$205</f>
        <v>0</v>
      </c>
      <c r="TN199" s="707" cm="1">
        <f t="array" aca="1" ref="TN199" ca="1">IF($TM199=0,0,INDIRECT(TN$203&amp;ROW())*TN$205)</f>
        <v>0</v>
      </c>
      <c r="TO199" s="707" cm="1">
        <f t="array" aca="1" ref="TO199" ca="1">IF($TM199=0,0,INDIRECT(TO$203&amp;ROW())*TO$205)</f>
        <v>0</v>
      </c>
      <c r="TP199" s="707" cm="1">
        <f t="array" aca="1" ref="TP199" ca="1">IF($TM199=0,0,INDIRECT(TP$203&amp;ROW())*TP$205)</f>
        <v>0</v>
      </c>
      <c r="TQ199" s="707" cm="1">
        <f t="array" aca="1" ref="TQ199" ca="1">IF($TM199=0,0,INDIRECT(TQ$203&amp;ROW())*TQ$205)</f>
        <v>0</v>
      </c>
      <c r="TR199" s="707" cm="1">
        <f t="array" aca="1" ref="TR199" ca="1">INDIRECT(TR$203&amp;ROW())*TR$205</f>
        <v>1</v>
      </c>
      <c r="TS199" s="707" cm="1">
        <f t="array" aca="1" ref="TS199" ca="1">IF($TR199=0,0,INDIRECT(TS$203&amp;ROW())*TS$205)</f>
        <v>1</v>
      </c>
      <c r="TT199" s="707" cm="1">
        <f t="array" aca="1" ref="TT199" ca="1">IF($TR199=0,0,INDIRECT(TT$203&amp;ROW())*TT$205)</f>
        <v>0</v>
      </c>
      <c r="TU199" s="707" cm="1">
        <f t="array" aca="1" ref="TU199" ca="1">INDIRECT(TU$203&amp;ROW())*TU$205</f>
        <v>0</v>
      </c>
      <c r="TV199" s="707" cm="1">
        <f t="array" aca="1" ref="TV199" ca="1">INDIRECT(TV$203&amp;ROW())*TV$205</f>
        <v>0</v>
      </c>
      <c r="TW199" s="707" cm="1">
        <f t="array" aca="1" ref="TW199" ca="1">INDIRECT(TW$203&amp;ROW())*TW$205</f>
        <v>0</v>
      </c>
      <c r="TX199" s="707" cm="1">
        <f t="array" aca="1" ref="TX199" ca="1">INDIRECT(TX$203&amp;ROW())*TX$205</f>
        <v>3</v>
      </c>
      <c r="TY199" s="707" cm="1">
        <f t="array" aca="1" ref="TY199" ca="1">INDIRECT(TY$203&amp;ROW())*TY$205</f>
        <v>0</v>
      </c>
      <c r="TZ199" s="707" cm="1">
        <f t="array" aca="1" ref="TZ199" ca="1">INDIRECT(TZ$203&amp;ROW())*TZ$205</f>
        <v>0</v>
      </c>
      <c r="UA199" s="707" cm="1">
        <f t="array" aca="1" ref="UA199" ca="1">INDIRECT(UA$203&amp;ROW())*UA$205</f>
        <v>2</v>
      </c>
      <c r="UB199" s="707" cm="1">
        <f t="array" aca="1" ref="UB199" ca="1">INDIRECT(UB$203&amp;ROW())*UB$205</f>
        <v>2</v>
      </c>
      <c r="UC199" s="707" cm="1">
        <f t="array" aca="1" ref="UC199" ca="1">INDIRECT(UC$203&amp;ROW())*UC$205</f>
        <v>1</v>
      </c>
      <c r="UD199" s="707" cm="1">
        <f t="array" aca="1" ref="UD199" ca="1">INDIRECT(UD$203&amp;ROW())*UD$205</f>
        <v>1</v>
      </c>
      <c r="UE199" s="707" cm="1">
        <f t="array" aca="1" ref="UE199" ca="1">INDIRECT(UE$203&amp;ROW())*UE$205</f>
        <v>1</v>
      </c>
      <c r="UF199" s="707" cm="1">
        <f t="array" aca="1" ref="UF199" ca="1">INDIRECT(UF$203&amp;ROW())*UF$205</f>
        <v>2</v>
      </c>
      <c r="UG199" s="696" cm="1">
        <f t="array" aca="1" ref="UG199" ca="1">IF(INDIRECT(UG$203&amp;ROW())="-",0,INDIRECT(UG$203&amp;ROW())*UG$205)</f>
        <v>0.67449999999999999</v>
      </c>
      <c r="UH199" s="707" cm="1">
        <f t="array" aca="1" ref="UH199" ca="1">INDIRECT(UH$203&amp;ROW())*UH$205</f>
        <v>0</v>
      </c>
      <c r="UI199" s="707" cm="1">
        <f t="array" aca="1" ref="UI199" ca="1">INDIRECT(UI$203&amp;ROW())*UI$205</f>
        <v>0</v>
      </c>
      <c r="UJ199" s="707" cm="1">
        <f t="array" aca="1" ref="UJ199" ca="1">INDIRECT(UJ$203&amp;ROW())*UJ$205</f>
        <v>0</v>
      </c>
      <c r="UM199" s="606" t="s">
        <v>9546</v>
      </c>
      <c r="UN199" s="616">
        <f t="shared" ca="1" si="389"/>
        <v>0.18720310219966924</v>
      </c>
      <c r="UO199" s="616">
        <f t="shared" ca="1" si="389"/>
        <v>-0.6225347970107441</v>
      </c>
      <c r="UP199" s="616">
        <f t="shared" ca="1" si="389"/>
        <v>-0.88618201963763954</v>
      </c>
      <c r="UQ199" s="616">
        <f t="shared" ca="1" si="389"/>
        <v>-1.4677936495724746</v>
      </c>
      <c r="UR199" s="616">
        <f t="shared" ca="1" si="389"/>
        <v>-1.7347822393597188</v>
      </c>
      <c r="US199" s="616">
        <f t="shared" ca="1" si="389"/>
        <v>0.41305213694811815</v>
      </c>
      <c r="UT199" s="616">
        <f t="shared" ca="1" si="389"/>
        <v>0.30690415393182785</v>
      </c>
      <c r="UU199" s="616">
        <f t="shared" ca="1" si="389"/>
        <v>0.53359975015917405</v>
      </c>
      <c r="UV199" s="616">
        <f t="shared" ca="1" si="389"/>
        <v>0.44410973870643028</v>
      </c>
      <c r="UW199" s="616">
        <f t="shared" ca="1" si="389"/>
        <v>0.6421874155054268</v>
      </c>
      <c r="UX199" s="616">
        <f t="shared" ca="1" si="388"/>
        <v>0.28247365722383649</v>
      </c>
      <c r="UY199" s="616">
        <f t="shared" ca="1" si="388"/>
        <v>-0.67270887390575207</v>
      </c>
      <c r="UZ199" s="616">
        <f t="shared" ca="1" si="388"/>
        <v>-0.80238258590915801</v>
      </c>
      <c r="VA199" s="616">
        <f ca="1">(TB199-VA$203)/VA$204</f>
        <v>-0.79794612402385656</v>
      </c>
      <c r="VB199" s="616">
        <f t="shared" ca="1" si="388"/>
        <v>-0.76400504167427041</v>
      </c>
      <c r="VC199" s="616">
        <f ca="1">(TD199-VC$203)/VC$204</f>
        <v>-1.2132525151133722</v>
      </c>
      <c r="VD199" s="616">
        <f t="shared" ca="1" si="388"/>
        <v>0.85304819841956248</v>
      </c>
      <c r="VE199" s="616">
        <f t="shared" ca="1" si="388"/>
        <v>3.9909080070471406E-2</v>
      </c>
      <c r="VF199" s="616">
        <f t="shared" ca="1" si="388"/>
        <v>0.95807256683723563</v>
      </c>
      <c r="VG199" s="616">
        <f t="shared" ca="1" si="388"/>
        <v>-0.89462372206681784</v>
      </c>
      <c r="VH199" s="616">
        <f t="shared" ca="1" si="388"/>
        <v>-0.12784420028857393</v>
      </c>
      <c r="VI199" s="616">
        <f ca="1">(TJ199-VI$203)/VI$204</f>
        <v>-0.99472879727225672</v>
      </c>
      <c r="VJ199" s="616">
        <f t="shared" ca="1" si="390"/>
        <v>-0.90132677458943244</v>
      </c>
      <c r="VK199" s="616">
        <f t="shared" ca="1" si="390"/>
        <v>-0.49937453713488217</v>
      </c>
      <c r="VL199" s="616">
        <f t="shared" ca="1" si="390"/>
        <v>-0.83864555511817418</v>
      </c>
      <c r="VM199" s="616">
        <f t="shared" ca="1" si="390"/>
        <v>-0.57201237404204519</v>
      </c>
      <c r="VN199" s="616">
        <f t="shared" ca="1" si="390"/>
        <v>-0.62639799545694341</v>
      </c>
      <c r="VO199" s="616">
        <f t="shared" ca="1" si="390"/>
        <v>-0.42150866262694142</v>
      </c>
      <c r="VP199" s="616">
        <f t="shared" ca="1" si="390"/>
        <v>-0.46221149066820022</v>
      </c>
      <c r="VQ199" s="616">
        <f t="shared" ca="1" si="390"/>
        <v>1.2773868528042598</v>
      </c>
      <c r="VR199" s="616">
        <f t="shared" ca="1" si="390"/>
        <v>1.5497103694524457</v>
      </c>
      <c r="VS199" s="616">
        <f t="shared" ca="1" si="387"/>
        <v>-0.40481357988865657</v>
      </c>
      <c r="VT199" s="616">
        <f t="shared" ca="1" si="387"/>
        <v>-0.3878135405833677</v>
      </c>
      <c r="VU199" s="616">
        <f t="shared" ca="1" si="387"/>
        <v>-0.82130507758946303</v>
      </c>
      <c r="VV199" s="616">
        <f t="shared" ca="1" si="387"/>
        <v>-0.64337789451099625</v>
      </c>
      <c r="VW199" s="616">
        <f t="shared" ca="1" si="387"/>
        <v>0.66845613582062358</v>
      </c>
      <c r="VX199" s="616">
        <f t="shared" ca="1" si="386"/>
        <v>-0.78524029103755877</v>
      </c>
      <c r="VY199" s="616">
        <f t="shared" ca="1" si="386"/>
        <v>-1.477844244223653</v>
      </c>
      <c r="VZ199" s="616">
        <f t="shared" ca="1" si="386"/>
        <v>0.68442622420316401</v>
      </c>
      <c r="WA199" s="616">
        <f t="shared" ca="1" si="386"/>
        <v>0.92808016936885662</v>
      </c>
      <c r="WB199" s="616">
        <f t="shared" ca="1" si="386"/>
        <v>0.33435322352896929</v>
      </c>
      <c r="WC199" s="616">
        <f t="shared" ca="1" si="386"/>
        <v>0.47817673461028487</v>
      </c>
      <c r="WD199" s="616">
        <f t="shared" ca="1" si="386"/>
        <v>-0.51586207793649097</v>
      </c>
      <c r="WE199" s="616">
        <f t="shared" ca="1" si="386"/>
        <v>0.67426644196529939</v>
      </c>
      <c r="WF199" s="616">
        <f ca="1">(UG199-WF$203)/WF$204</f>
        <v>-6.9390205608581237E-2</v>
      </c>
      <c r="WG199" s="616">
        <f t="shared" ca="1" si="386"/>
        <v>-1.008197359876486</v>
      </c>
      <c r="WH199" s="616">
        <f t="shared" ca="1" si="386"/>
        <v>-1.0816125322340113</v>
      </c>
      <c r="WI199" s="627">
        <f t="shared" ca="1" si="386"/>
        <v>-0.9831420375936909</v>
      </c>
      <c r="WL199" s="606" t="s">
        <v>9546</v>
      </c>
      <c r="WM199" s="700" t="str">
        <f ca="1">IF(WN199&gt;=0.75,"A",IF(WN199&gt;=0.5,"B",IF(WN199&gt;=0.25,"C","D")))</f>
        <v>C</v>
      </c>
      <c r="WN199" s="479">
        <f ca="1">AVERAGE(WO199:WR199)</f>
        <v>0.43972345335042518</v>
      </c>
      <c r="WO199" s="495">
        <f t="shared" ca="1" si="437"/>
        <v>0.5046471813545651</v>
      </c>
      <c r="WP199" s="458">
        <f t="shared" ca="1" si="437"/>
        <v>0.59201625579572392</v>
      </c>
      <c r="WQ199" s="458">
        <f t="shared" ca="1" si="437"/>
        <v>0.2559853850310243</v>
      </c>
      <c r="WR199" s="459">
        <f t="shared" ca="1" si="437"/>
        <v>0.40624499122038743</v>
      </c>
      <c r="WS199" s="996">
        <f ca="1">SUM(WW199:XK199)/SUM(WW$205:XK$205)</f>
        <v>-0.34146298584381918</v>
      </c>
      <c r="WT199" s="997">
        <f ca="1">SUM(XL199:XQ199)/SUM(XL$205:XQ$205)</f>
        <v>-8.1106310090950165E-2</v>
      </c>
      <c r="WU199" s="997">
        <f ca="1">SUM(XR199:YC199)/SUM(XR$205:YC$205)</f>
        <v>-0.2578132466162335</v>
      </c>
      <c r="WV199" s="998">
        <f ca="1">SUM(YD199:YR199)/SUM(YD$205:YR$205)</f>
        <v>-0.31724395430067137</v>
      </c>
      <c r="WW199" s="999">
        <f t="shared" ca="1" si="393"/>
        <v>0.13999047982491267</v>
      </c>
      <c r="WX199" s="999">
        <f t="shared" ca="1" si="393"/>
        <v>-0.37545073607717977</v>
      </c>
      <c r="WY199" s="999">
        <f t="shared" ca="1" si="393"/>
        <v>-0.64522912849816527</v>
      </c>
      <c r="WZ199" s="999">
        <f t="shared" ca="1" si="393"/>
        <v>-0.52796537575121916</v>
      </c>
      <c r="XA199" s="999">
        <f t="shared" ca="1" si="393"/>
        <v>-0.91544458771012349</v>
      </c>
      <c r="XB199" s="999">
        <f t="shared" ca="1" si="393"/>
        <v>0.21821544394969081</v>
      </c>
      <c r="XC199" s="999">
        <f t="shared" ca="1" si="393"/>
        <v>0.14467461816346364</v>
      </c>
      <c r="XD199" s="999">
        <f t="shared" ca="1" si="393"/>
        <v>0.27368331185664035</v>
      </c>
      <c r="XE199" s="999">
        <f t="shared" ca="1" si="393"/>
        <v>0.21801347073098662</v>
      </c>
      <c r="XF199" s="999">
        <f t="shared" ca="1" si="393"/>
        <v>0.41324760187774212</v>
      </c>
      <c r="XG199" s="999">
        <f t="shared" ca="1" si="391"/>
        <v>0.1145148206385433</v>
      </c>
      <c r="XH199" s="999">
        <f t="shared" ca="1" si="391"/>
        <v>-0.33958343954762366</v>
      </c>
      <c r="XI199" s="999">
        <f t="shared" ca="1" si="391"/>
        <v>-0.56078518929191046</v>
      </c>
      <c r="XJ199" s="999">
        <f ca="1">(VA199*XJ$205)</f>
        <v>-0.56630236421973101</v>
      </c>
      <c r="XK199" s="999">
        <f t="shared" ca="1" si="391"/>
        <v>-0.54267278110123429</v>
      </c>
      <c r="XL199" s="999">
        <f ca="1">(VC199*XL$205)</f>
        <v>-1.071787271851153</v>
      </c>
      <c r="XM199" s="999">
        <f t="shared" ca="1" si="391"/>
        <v>0.64336895124803395</v>
      </c>
      <c r="XN199" s="999">
        <f t="shared" ca="1" si="391"/>
        <v>2.7828601533139714E-2</v>
      </c>
      <c r="XO199" s="999">
        <f t="shared" ca="1" si="391"/>
        <v>0.70341687857189839</v>
      </c>
      <c r="XP199" s="999">
        <f t="shared" ca="1" si="391"/>
        <v>-0.57255918212276347</v>
      </c>
      <c r="XQ199" s="999">
        <f t="shared" ca="1" si="391"/>
        <v>-8.50675308720171E-2</v>
      </c>
      <c r="XR199" s="999">
        <f ca="1">(VI199*XR$205)</f>
        <v>-0.87038769761322465</v>
      </c>
      <c r="XS199" s="999">
        <f t="shared" ca="1" si="391"/>
        <v>-0.55611861992167977</v>
      </c>
      <c r="XT199" s="999">
        <f t="shared" ca="1" si="384"/>
        <v>-0.30327015640201394</v>
      </c>
      <c r="XU199" s="999">
        <f t="shared" ca="1" si="382"/>
        <v>-0.63720289277878872</v>
      </c>
      <c r="XV199" s="999">
        <f t="shared" ca="1" si="382"/>
        <v>-0.30179372854458303</v>
      </c>
      <c r="XW199" s="999">
        <f t="shared" ca="1" si="382"/>
        <v>-0.40427726626791127</v>
      </c>
      <c r="XX199" s="999">
        <f t="shared" ca="1" si="382"/>
        <v>-0.20379943838012618</v>
      </c>
      <c r="XY199" s="999">
        <f t="shared" ca="1" si="382"/>
        <v>-0.24303080179333969</v>
      </c>
      <c r="XZ199" s="999">
        <f t="shared" ca="1" si="382"/>
        <v>0.93428074414103568</v>
      </c>
      <c r="YA199" s="999">
        <f t="shared" ca="1" si="382"/>
        <v>1.0567475009296226</v>
      </c>
      <c r="YB199" s="999">
        <f t="shared" ca="1" si="382"/>
        <v>-0.21272953623148902</v>
      </c>
      <c r="YC199" s="999">
        <f t="shared" ca="1" si="382"/>
        <v>-0.17304240180829866</v>
      </c>
      <c r="YD199" s="999">
        <f t="shared" ca="1" si="382"/>
        <v>-0.6068623218308542</v>
      </c>
      <c r="YE199" s="999">
        <f t="shared" ca="1" si="382"/>
        <v>-0.46342509741627064</v>
      </c>
      <c r="YF199" s="999">
        <f t="shared" ca="1" si="382"/>
        <v>0.39432227452058582</v>
      </c>
      <c r="YG199" s="999">
        <f t="shared" ca="1" si="382"/>
        <v>-0.54699838673676349</v>
      </c>
      <c r="YH199" s="999">
        <f t="shared" ca="1" si="382"/>
        <v>-0.78754319774678472</v>
      </c>
      <c r="YI199" s="999">
        <f t="shared" ca="1" si="382"/>
        <v>0.40086843951579315</v>
      </c>
      <c r="YJ199" s="999">
        <f t="shared" ca="1" si="382"/>
        <v>0.55062996448654267</v>
      </c>
      <c r="YK199" s="999">
        <f t="shared" ca="1" si="399"/>
        <v>5.8277766861099353E-2</v>
      </c>
      <c r="YL199" s="999">
        <f t="shared" ca="1" si="399"/>
        <v>0.15139075417761619</v>
      </c>
      <c r="YM199" s="999">
        <f t="shared" ca="1" si="399"/>
        <v>-0.41181269681670074</v>
      </c>
      <c r="YN199" s="999">
        <f t="shared" ca="1" si="399"/>
        <v>0.48075197312125845</v>
      </c>
      <c r="YO199" s="999">
        <f ca="1">(WF199*YO$205)</f>
        <v>-4.2612525264229734E-2</v>
      </c>
      <c r="YP199" s="999">
        <f t="shared" ca="1" si="399"/>
        <v>-0.53716755334219179</v>
      </c>
      <c r="YQ199" s="999">
        <f t="shared" ca="1" si="399"/>
        <v>-0.78352011835031787</v>
      </c>
      <c r="YR199" s="999">
        <f t="shared" ca="1" si="395"/>
        <v>-0.73715989978774943</v>
      </c>
      <c r="YU199" s="606" t="s">
        <v>9546</v>
      </c>
      <c r="YV199" s="700" t="str">
        <f t="shared" ca="1" si="438"/>
        <v>C</v>
      </c>
      <c r="YW199" s="479">
        <f ca="1">AVERAGE(YX199:ZA199)</f>
        <v>0.49381221621784821</v>
      </c>
      <c r="YX199" s="495">
        <f t="shared" ca="1" si="439"/>
        <v>0.66945860865134177</v>
      </c>
      <c r="YY199" s="458">
        <f t="shared" ca="1" si="439"/>
        <v>0.54926323360809282</v>
      </c>
      <c r="YZ199" s="458">
        <f t="shared" ca="1" si="439"/>
        <v>0.18891727536828462</v>
      </c>
      <c r="ZA199" s="459">
        <f t="shared" ca="1" si="439"/>
        <v>0.56760974724367363</v>
      </c>
      <c r="ZB199" s="495">
        <f ca="1">SUM(ZF199:ZT199)/SUM(ZF$205:ZT$205)</f>
        <v>-0.15801410410347003</v>
      </c>
      <c r="ZC199" s="458">
        <f ca="1">SUM(ZU199:ZZ199)/SUM(ZU$205:ZZ$205)</f>
        <v>-0.22577059090116153</v>
      </c>
      <c r="ZD199" s="458">
        <f ca="1">SUM(AAA199:AAL199)/SUM(AAA$205:AAL$205)</f>
        <v>-0.27872266017156899</v>
      </c>
      <c r="ZE199" s="459">
        <f ca="1">SUM(AAM199:ABA199)/SUM(AAM$205:ABA$205)</f>
        <v>-0.23658482063382544</v>
      </c>
      <c r="ZF199" s="484">
        <f t="shared" ca="1" si="396"/>
        <v>6.2622520444229578E-3</v>
      </c>
      <c r="ZG199" s="484">
        <f t="shared" ca="1" si="396"/>
        <v>-7.9385408814590788E-2</v>
      </c>
      <c r="ZH199" s="484">
        <f t="shared" ca="1" si="396"/>
        <v>-6.6861590023482048E-2</v>
      </c>
      <c r="ZI199" s="484">
        <f t="shared" ca="1" si="396"/>
        <v>-0.10994440291961401</v>
      </c>
      <c r="ZJ199" s="484">
        <f t="shared" ca="1" si="396"/>
        <v>-0.15169406845185204</v>
      </c>
      <c r="ZK199" s="484">
        <f t="shared" ca="1" si="396"/>
        <v>7.3425809550013654E-2</v>
      </c>
      <c r="ZL199" s="484">
        <f t="shared" ca="1" si="396"/>
        <v>2.4672875513209128E-2</v>
      </c>
      <c r="ZM199" s="484">
        <f t="shared" ca="1" si="396"/>
        <v>9.4446117703140112E-2</v>
      </c>
      <c r="ZN199" s="484">
        <f t="shared" ca="1" si="396"/>
        <v>8.9770705925095284E-2</v>
      </c>
      <c r="ZO199" s="484">
        <f t="shared" ca="1" si="396"/>
        <v>2.8984588520071332E-2</v>
      </c>
      <c r="ZP199" s="484">
        <f t="shared" ca="1" si="392"/>
        <v>2.6000050859821721E-2</v>
      </c>
      <c r="ZQ199" s="484">
        <f t="shared" ca="1" si="392"/>
        <v>-1.1497069191506403E-2</v>
      </c>
      <c r="ZR199" s="484">
        <f t="shared" ca="1" si="392"/>
        <v>-4.5981105838852197E-2</v>
      </c>
      <c r="ZS199" s="484">
        <f ca="1">(VA199*ZS$205)</f>
        <v>-6.695455425427109E-2</v>
      </c>
      <c r="ZT199" s="484">
        <f t="shared" ca="1" si="392"/>
        <v>-2.7291061507312073E-2</v>
      </c>
      <c r="ZU199" s="484">
        <f ca="1">(VC199*ZU$205)</f>
        <v>-7.678558663388374E-2</v>
      </c>
      <c r="ZV199" s="484">
        <f t="shared" ca="1" si="392"/>
        <v>4.5270410067628573E-2</v>
      </c>
      <c r="ZW199" s="484">
        <f t="shared" ca="1" si="392"/>
        <v>5.5175234891583769E-3</v>
      </c>
      <c r="ZX199" s="484">
        <f t="shared" ca="1" si="392"/>
        <v>2.7969817598544739E-2</v>
      </c>
      <c r="ZY199" s="484">
        <f t="shared" ca="1" si="392"/>
        <v>-9.6348193705378546E-2</v>
      </c>
      <c r="ZZ199" s="484">
        <f t="shared" ca="1" si="392"/>
        <v>-7.8155783354792625E-3</v>
      </c>
      <c r="AAA199" s="484">
        <f ca="1">(VI199*AAA$205)</f>
        <v>-6.0103104373865714E-2</v>
      </c>
      <c r="AAB199" s="484">
        <f t="shared" ca="1" si="392"/>
        <v>-0.10150745433592355</v>
      </c>
      <c r="AAC199" s="484">
        <f t="shared" ca="1" si="385"/>
        <v>-7.4874871608304394E-3</v>
      </c>
      <c r="AAD199" s="484">
        <f t="shared" ca="1" si="383"/>
        <v>-7.8682240113631882E-2</v>
      </c>
      <c r="AAE199" s="484">
        <f t="shared" ca="1" si="383"/>
        <v>-4.0219644611828483E-2</v>
      </c>
      <c r="AAF199" s="484">
        <f t="shared" ca="1" si="383"/>
        <v>-6.120902348854227E-2</v>
      </c>
      <c r="AAG199" s="484">
        <f t="shared" ca="1" si="383"/>
        <v>-4.3018323338477257E-2</v>
      </c>
      <c r="AAH199" s="484">
        <f t="shared" ca="1" si="383"/>
        <v>-3.8008707897835295E-2</v>
      </c>
      <c r="AAI199" s="484">
        <f t="shared" ca="1" si="383"/>
        <v>9.8955202424813982E-2</v>
      </c>
      <c r="AAJ199" s="484">
        <f t="shared" ca="1" si="383"/>
        <v>0.12557839571762494</v>
      </c>
      <c r="AAK199" s="484">
        <f t="shared" ca="1" si="383"/>
        <v>-3.3183772310049216E-2</v>
      </c>
      <c r="AAL199" s="484">
        <f t="shared" ca="1" si="383"/>
        <v>-1.741238539122681E-2</v>
      </c>
      <c r="AAM199" s="484">
        <f t="shared" ca="1" si="383"/>
        <v>-2.189532836791554E-2</v>
      </c>
      <c r="AAN199" s="484">
        <f t="shared" ca="1" si="383"/>
        <v>-6.1359063816095079E-2</v>
      </c>
      <c r="AAO199" s="484">
        <f t="shared" ca="1" si="383"/>
        <v>1.8805162954418208E-2</v>
      </c>
      <c r="AAP199" s="484">
        <f t="shared" ca="1" si="383"/>
        <v>-2.8906649957960041E-2</v>
      </c>
      <c r="AAQ199" s="484">
        <f t="shared" ca="1" si="383"/>
        <v>-0.15117325855892658</v>
      </c>
      <c r="AAR199" s="484">
        <f t="shared" ca="1" si="383"/>
        <v>1.612649398533611E-2</v>
      </c>
      <c r="AAS199" s="484">
        <f t="shared" ca="1" si="383"/>
        <v>2.5193481555402932E-2</v>
      </c>
      <c r="AAT199" s="484">
        <f t="shared" ca="1" si="400"/>
        <v>0.1027465411596778</v>
      </c>
      <c r="AAU199" s="484">
        <f t="shared" ca="1" si="400"/>
        <v>0.12363824729832018</v>
      </c>
      <c r="AAV199" s="484">
        <f t="shared" ca="1" si="400"/>
        <v>-3.4108224499601811E-2</v>
      </c>
      <c r="AAW199" s="484">
        <f t="shared" ca="1" si="400"/>
        <v>2.5206724043060142E-2</v>
      </c>
      <c r="AAX199" s="484">
        <f ca="1">(WF199*AAX$205)</f>
        <v>-5.4596253776096433E-3</v>
      </c>
      <c r="AAY199" s="484">
        <f t="shared" ca="1" si="400"/>
        <v>-0.12312049482031152</v>
      </c>
      <c r="AAZ199" s="484">
        <f t="shared" ca="1" si="400"/>
        <v>-0.11856365915979221</v>
      </c>
      <c r="ABA199" s="484">
        <f t="shared" ca="1" si="398"/>
        <v>-0.10451532592333997</v>
      </c>
    </row>
    <row r="200" spans="1:729" ht="15" customHeight="1" x14ac:dyDescent="0.35">
      <c r="A200" s="1000">
        <v>198</v>
      </c>
      <c r="B200" s="1001"/>
      <c r="C200" s="1002" t="s">
        <v>9581</v>
      </c>
      <c r="D200" s="1003">
        <v>716</v>
      </c>
      <c r="E200" s="1004" t="s">
        <v>9582</v>
      </c>
      <c r="F200" s="1005" t="s">
        <v>1306</v>
      </c>
      <c r="G200" s="1006">
        <v>14862.927</v>
      </c>
      <c r="H200" s="1007">
        <v>20392.453489880932</v>
      </c>
      <c r="I200" s="1008">
        <v>1390</v>
      </c>
      <c r="J200" s="1009" t="s">
        <v>9583</v>
      </c>
      <c r="K200" s="1010">
        <v>2</v>
      </c>
      <c r="L200" s="1011" t="s">
        <v>9584</v>
      </c>
      <c r="M200" s="1012">
        <v>126</v>
      </c>
      <c r="N200" s="1013">
        <v>0.50190000000000001</v>
      </c>
      <c r="O200" s="1014">
        <v>0.52349999999999997</v>
      </c>
      <c r="P200" s="1015">
        <v>0.36880000000000002</v>
      </c>
      <c r="Q200" s="1016">
        <v>0.61350000000000005</v>
      </c>
      <c r="R200" s="1013">
        <v>0.45240000000000002</v>
      </c>
      <c r="S200" s="1017">
        <v>0.36919999999999997</v>
      </c>
      <c r="T200" s="1017">
        <v>0.32640000000000002</v>
      </c>
      <c r="U200" s="1017">
        <v>0.26086999999999999</v>
      </c>
      <c r="V200" s="1017">
        <v>0.30709999999999998</v>
      </c>
      <c r="W200" s="1009" t="s">
        <v>9585</v>
      </c>
      <c r="X200" s="1018" t="s">
        <v>9586</v>
      </c>
      <c r="Y200" s="1019">
        <v>2</v>
      </c>
      <c r="Z200" s="1019">
        <v>2</v>
      </c>
      <c r="AA200" s="1020" t="s">
        <v>9583</v>
      </c>
      <c r="AB200" s="1021">
        <v>2011</v>
      </c>
      <c r="AC200" s="1022">
        <v>0</v>
      </c>
      <c r="AD200" s="1023" t="s">
        <v>1188</v>
      </c>
      <c r="AE200" s="1012">
        <v>0</v>
      </c>
      <c r="AF200" s="1024" t="s">
        <v>1188</v>
      </c>
      <c r="AG200" s="1025" t="s">
        <v>1188</v>
      </c>
      <c r="AH200" s="1026" t="s">
        <v>1188</v>
      </c>
      <c r="AI200" s="1026" t="s">
        <v>1188</v>
      </c>
      <c r="AJ200" s="1026" t="s">
        <v>1188</v>
      </c>
      <c r="AK200" s="1027" t="s">
        <v>1188</v>
      </c>
      <c r="AL200" s="1028" t="s">
        <v>1188</v>
      </c>
      <c r="AM200" s="1029" t="s">
        <v>1188</v>
      </c>
      <c r="AN200" s="1026" t="s">
        <v>1188</v>
      </c>
      <c r="AO200" s="1026" t="s">
        <v>1188</v>
      </c>
      <c r="AP200" s="1026" t="s">
        <v>1188</v>
      </c>
      <c r="AQ200" s="1026" t="s">
        <v>1188</v>
      </c>
      <c r="AR200" s="1026" t="s">
        <v>1188</v>
      </c>
      <c r="AS200" s="1026" t="s">
        <v>1188</v>
      </c>
      <c r="AT200" s="1026" t="s">
        <v>1188</v>
      </c>
      <c r="AU200" s="1030" t="s">
        <v>1188</v>
      </c>
      <c r="AV200" s="1031" t="s">
        <v>9587</v>
      </c>
      <c r="AW200" s="1032" t="s">
        <v>2280</v>
      </c>
      <c r="AX200" s="1033">
        <v>2</v>
      </c>
      <c r="AY200" s="1034" t="s">
        <v>9588</v>
      </c>
      <c r="AZ200" s="1035">
        <v>1</v>
      </c>
      <c r="BA200" s="1036" t="s">
        <v>9589</v>
      </c>
      <c r="BB200" s="1005" t="s">
        <v>9036</v>
      </c>
      <c r="BC200" s="1037" t="s">
        <v>9037</v>
      </c>
      <c r="BD200" s="1005" t="s">
        <v>1195</v>
      </c>
      <c r="BE200" s="1005" t="s">
        <v>1317</v>
      </c>
      <c r="BF200" s="1005">
        <v>3</v>
      </c>
      <c r="BG200" s="1005">
        <v>2008</v>
      </c>
      <c r="BH200" s="1005" t="s">
        <v>1197</v>
      </c>
      <c r="BI200" s="1005">
        <v>1</v>
      </c>
      <c r="BJ200" s="1005">
        <v>2</v>
      </c>
      <c r="BK200" s="1005" t="s">
        <v>1324</v>
      </c>
      <c r="BL200" s="1005" t="s">
        <v>1257</v>
      </c>
      <c r="BM200" s="1038" t="s">
        <v>9590</v>
      </c>
      <c r="BN200" s="1026">
        <v>1980</v>
      </c>
      <c r="BO200" s="1039" t="s">
        <v>1188</v>
      </c>
      <c r="BP200" s="1026" t="s">
        <v>1188</v>
      </c>
      <c r="BQ200" s="1026">
        <v>0</v>
      </c>
      <c r="BR200" s="1026" t="s">
        <v>1188</v>
      </c>
      <c r="BS200" s="1026" t="s">
        <v>1188</v>
      </c>
      <c r="BT200" s="1026" t="s">
        <v>1188</v>
      </c>
      <c r="BU200" s="1026" t="s">
        <v>1188</v>
      </c>
      <c r="BV200" s="1030" t="s">
        <v>1188</v>
      </c>
      <c r="BW200" s="1040" t="s">
        <v>9591</v>
      </c>
      <c r="BX200" s="1026">
        <v>2001</v>
      </c>
      <c r="BY200" s="1026" t="s">
        <v>9592</v>
      </c>
      <c r="BZ200" s="1041" t="s">
        <v>1947</v>
      </c>
      <c r="CA200" s="1026">
        <v>2</v>
      </c>
      <c r="CB200" s="1026" t="s">
        <v>1324</v>
      </c>
      <c r="CC200" s="1039" t="s">
        <v>9593</v>
      </c>
      <c r="CD200" s="1042">
        <v>2003</v>
      </c>
      <c r="CE200" s="1026">
        <v>3</v>
      </c>
      <c r="CF200" s="1026">
        <v>2</v>
      </c>
      <c r="CG200" s="1039" t="s">
        <v>9594</v>
      </c>
      <c r="CH200" s="1026">
        <v>2001</v>
      </c>
      <c r="CI200" s="1026">
        <v>1981</v>
      </c>
      <c r="CJ200" s="1026">
        <v>3</v>
      </c>
      <c r="CK200" s="1041" t="s">
        <v>1207</v>
      </c>
      <c r="CL200" s="1041" t="s">
        <v>1208</v>
      </c>
      <c r="CM200" s="1026">
        <v>2</v>
      </c>
      <c r="CN200" s="1026" t="s">
        <v>1209</v>
      </c>
      <c r="CO200" s="1039" t="s">
        <v>9595</v>
      </c>
      <c r="CP200" s="1026">
        <v>1992</v>
      </c>
      <c r="CQ200" s="1026">
        <v>3</v>
      </c>
      <c r="CR200" s="1029">
        <v>2</v>
      </c>
      <c r="CS200" s="1038" t="s">
        <v>9596</v>
      </c>
      <c r="CT200" s="1026">
        <v>2015</v>
      </c>
      <c r="CU200" s="1030">
        <v>3</v>
      </c>
      <c r="CV200" s="1038" t="s">
        <v>9596</v>
      </c>
      <c r="CW200" s="1026">
        <v>2015</v>
      </c>
      <c r="CX200" s="1030">
        <v>2</v>
      </c>
      <c r="CY200" s="1043" t="s">
        <v>1188</v>
      </c>
      <c r="CZ200" s="1044" t="s">
        <v>1188</v>
      </c>
      <c r="DA200" s="1045">
        <v>0</v>
      </c>
      <c r="DB200" s="1046">
        <v>320900</v>
      </c>
      <c r="DC200" s="1026">
        <v>3</v>
      </c>
      <c r="DD200" s="1047" t="s">
        <v>1493</v>
      </c>
      <c r="DE200" s="1030">
        <v>2017</v>
      </c>
      <c r="DF200" s="1048" t="s">
        <v>755</v>
      </c>
      <c r="DG200" s="1049" t="s">
        <v>1213</v>
      </c>
      <c r="DH200" s="1050">
        <v>2</v>
      </c>
      <c r="DI200" s="1051" t="s">
        <v>1324</v>
      </c>
      <c r="DJ200" s="1039" t="s">
        <v>9597</v>
      </c>
      <c r="DK200" s="1052">
        <v>2013</v>
      </c>
      <c r="DL200" s="1052">
        <v>2</v>
      </c>
      <c r="DM200" s="1053">
        <v>1</v>
      </c>
      <c r="DN200" s="1054" t="s">
        <v>1497</v>
      </c>
      <c r="DO200" s="1049" t="s">
        <v>1991</v>
      </c>
      <c r="DP200" s="1050">
        <v>1</v>
      </c>
      <c r="DQ200" s="1055" t="s">
        <v>1262</v>
      </c>
      <c r="DR200" s="1039" t="s">
        <v>9598</v>
      </c>
      <c r="DS200" s="1052" t="s">
        <v>1188</v>
      </c>
      <c r="DT200" s="1052">
        <v>3</v>
      </c>
      <c r="DU200" s="1053">
        <v>1</v>
      </c>
      <c r="DV200" s="1056" t="s">
        <v>1407</v>
      </c>
      <c r="DW200" s="1057" t="s">
        <v>9599</v>
      </c>
      <c r="DX200" s="1058">
        <v>2017</v>
      </c>
      <c r="DY200" s="1058">
        <v>3</v>
      </c>
      <c r="DZ200" s="1058">
        <v>1</v>
      </c>
      <c r="EA200" s="1057" t="s">
        <v>9600</v>
      </c>
      <c r="EB200" s="1059" t="s">
        <v>9601</v>
      </c>
      <c r="EC200" s="1026">
        <v>2</v>
      </c>
      <c r="ED200" s="1025" t="s">
        <v>1504</v>
      </c>
      <c r="EE200" s="1026">
        <v>1986</v>
      </c>
      <c r="EF200" s="1026">
        <v>3</v>
      </c>
      <c r="EG200" s="1029" t="s">
        <v>1220</v>
      </c>
      <c r="EH200" s="1030">
        <v>4</v>
      </c>
      <c r="EI200" s="1038" t="s">
        <v>9590</v>
      </c>
      <c r="EJ200" s="1060" t="s">
        <v>9602</v>
      </c>
      <c r="EK200" s="1061">
        <v>2012</v>
      </c>
      <c r="EL200" s="1062" t="s">
        <v>9603</v>
      </c>
      <c r="EM200" s="1063" t="s">
        <v>1188</v>
      </c>
      <c r="EN200" s="1026" t="s">
        <v>9604</v>
      </c>
      <c r="EO200" s="1041" t="s">
        <v>9605</v>
      </c>
      <c r="EP200" s="1064">
        <v>2</v>
      </c>
      <c r="EQ200" s="1064" t="s">
        <v>1214</v>
      </c>
      <c r="ER200" s="1065" t="s">
        <v>9606</v>
      </c>
      <c r="ES200" s="1064">
        <v>2021</v>
      </c>
      <c r="ET200" s="1064">
        <v>1</v>
      </c>
      <c r="EU200" s="1066">
        <v>3</v>
      </c>
      <c r="EV200" s="1067"/>
      <c r="EW200" s="1068" t="s">
        <v>1005</v>
      </c>
      <c r="EX200" s="1030"/>
      <c r="EY200" s="1005" t="s">
        <v>1416</v>
      </c>
      <c r="EZ200" s="1005">
        <v>1</v>
      </c>
      <c r="FA200" s="1069"/>
      <c r="FB200" s="1030">
        <v>0</v>
      </c>
      <c r="FC200" s="1070"/>
      <c r="FD200" s="1026"/>
      <c r="FE200" s="1030"/>
      <c r="FF200" s="1042" t="s">
        <v>2624</v>
      </c>
      <c r="FG200" s="1071" t="s">
        <v>1282</v>
      </c>
      <c r="FH200" s="1005" t="str">
        <f t="shared" si="401"/>
        <v>D</v>
      </c>
      <c r="FI200" s="1072">
        <f t="shared" si="402"/>
        <v>0.70000000000000007</v>
      </c>
      <c r="FJ200" s="1073">
        <f t="shared" si="403"/>
        <v>1.6</v>
      </c>
      <c r="FK200" s="1074">
        <f t="shared" si="404"/>
        <v>0.5</v>
      </c>
      <c r="FL200" s="1075">
        <f t="shared" si="405"/>
        <v>0</v>
      </c>
      <c r="FM200" s="1076">
        <v>0</v>
      </c>
      <c r="FN200" s="1058" t="s">
        <v>1188</v>
      </c>
      <c r="FO200" s="1056" t="s">
        <v>1188</v>
      </c>
      <c r="FP200" s="1056" t="s">
        <v>1188</v>
      </c>
      <c r="FQ200" s="1058">
        <v>0</v>
      </c>
      <c r="FR200" s="1077" t="s">
        <v>1188</v>
      </c>
      <c r="FS200" s="1022">
        <v>0</v>
      </c>
      <c r="FT200" s="1058" t="s">
        <v>1188</v>
      </c>
      <c r="FU200" s="1023" t="s">
        <v>1188</v>
      </c>
      <c r="FV200" s="1022">
        <v>0</v>
      </c>
      <c r="FW200" s="1058" t="s">
        <v>1188</v>
      </c>
      <c r="FX200" s="1023" t="s">
        <v>1188</v>
      </c>
      <c r="FY200" s="1022">
        <v>0</v>
      </c>
      <c r="FZ200" s="1058" t="s">
        <v>1188</v>
      </c>
      <c r="GA200" s="1056" t="s">
        <v>1188</v>
      </c>
      <c r="GB200" s="1023" t="s">
        <v>1188</v>
      </c>
      <c r="GC200" s="1022">
        <v>0</v>
      </c>
      <c r="GD200" s="1058" t="s">
        <v>1188</v>
      </c>
      <c r="GE200" s="1056" t="s">
        <v>1188</v>
      </c>
      <c r="GF200" s="1023" t="s">
        <v>1188</v>
      </c>
      <c r="GG200" s="1022">
        <v>0</v>
      </c>
      <c r="GH200" s="1058" t="s">
        <v>1188</v>
      </c>
      <c r="GI200" s="1056" t="s">
        <v>1188</v>
      </c>
      <c r="GJ200" s="1023" t="s">
        <v>1188</v>
      </c>
      <c r="GK200" s="1022">
        <v>0</v>
      </c>
      <c r="GL200" s="1058" t="s">
        <v>1188</v>
      </c>
      <c r="GM200" s="1056" t="s">
        <v>1188</v>
      </c>
      <c r="GN200" s="1078" t="s">
        <v>1188</v>
      </c>
      <c r="GO200" s="1079">
        <v>0</v>
      </c>
      <c r="GP200" s="1041" t="s">
        <v>1188</v>
      </c>
      <c r="GQ200" s="1080" t="s">
        <v>1188</v>
      </c>
      <c r="GR200" s="1080" t="s">
        <v>1188</v>
      </c>
      <c r="GS200" s="1080" t="s">
        <v>1188</v>
      </c>
      <c r="GT200" s="1081" t="s">
        <v>1188</v>
      </c>
      <c r="GU200" s="1082">
        <v>0</v>
      </c>
      <c r="GV200" s="1083" t="s">
        <v>1188</v>
      </c>
      <c r="GW200" s="1080" t="s">
        <v>1188</v>
      </c>
      <c r="GX200" s="1081" t="s">
        <v>1188</v>
      </c>
      <c r="GY200" s="1082">
        <v>0</v>
      </c>
      <c r="GZ200" s="1078" t="s">
        <v>1188</v>
      </c>
      <c r="HA200" s="1084" t="s">
        <v>2310</v>
      </c>
      <c r="HB200" s="1085">
        <v>1</v>
      </c>
      <c r="HC200" s="1086">
        <v>2</v>
      </c>
      <c r="HD200" s="1087" t="s">
        <v>9607</v>
      </c>
      <c r="HE200" s="1088" t="s">
        <v>9608</v>
      </c>
      <c r="HF200" s="1089">
        <v>2003</v>
      </c>
      <c r="HG200" s="1089">
        <v>2003</v>
      </c>
      <c r="HH200" s="1090">
        <v>1</v>
      </c>
      <c r="HI200" s="1087" t="s">
        <v>3625</v>
      </c>
      <c r="HJ200" s="1091" t="s">
        <v>1188</v>
      </c>
      <c r="HK200" s="1092" t="s">
        <v>1188</v>
      </c>
      <c r="HL200" s="1093">
        <v>2</v>
      </c>
      <c r="HM200" s="1094" t="s">
        <v>9609</v>
      </c>
      <c r="HN200" s="1095">
        <v>2002</v>
      </c>
      <c r="HO200" s="1076" t="s">
        <v>1188</v>
      </c>
      <c r="HP200" s="1096" t="s">
        <v>1188</v>
      </c>
      <c r="HQ200" s="1097" t="str">
        <f t="shared" si="406"/>
        <v>-</v>
      </c>
      <c r="HR200" s="1098" t="s">
        <v>1188</v>
      </c>
      <c r="HS200" s="1096" t="s">
        <v>1188</v>
      </c>
      <c r="HT200" s="1096" t="s">
        <v>1188</v>
      </c>
      <c r="HU200" s="1096" t="s">
        <v>1188</v>
      </c>
      <c r="HV200" s="1096" t="s">
        <v>1188</v>
      </c>
      <c r="HW200" s="1096" t="s">
        <v>1188</v>
      </c>
      <c r="HX200" s="1096" t="s">
        <v>1188</v>
      </c>
      <c r="HY200" s="1096" t="s">
        <v>1188</v>
      </c>
      <c r="HZ200" s="1096" t="s">
        <v>1188</v>
      </c>
      <c r="IA200" s="1096" t="s">
        <v>1188</v>
      </c>
      <c r="IB200" s="1096" t="s">
        <v>1188</v>
      </c>
      <c r="IC200" s="1096" t="s">
        <v>1188</v>
      </c>
      <c r="ID200" s="1076" t="s">
        <v>1188</v>
      </c>
      <c r="IE200" s="1022" t="s">
        <v>1188</v>
      </c>
      <c r="IF200" s="1096" t="s">
        <v>1188</v>
      </c>
      <c r="IG200" s="1097" t="str">
        <f t="shared" si="407"/>
        <v>-</v>
      </c>
      <c r="IH200" s="1099">
        <v>0.39311874183528556</v>
      </c>
      <c r="II200" s="1100">
        <v>0.31733369675688461</v>
      </c>
      <c r="IJ200" s="1101">
        <v>0.16810786805577949</v>
      </c>
      <c r="IK200" s="1102">
        <v>0.3669409112159614</v>
      </c>
      <c r="IL200" s="1102">
        <v>0.2839688495668341</v>
      </c>
      <c r="IM200" s="1103">
        <v>0.45031715818896351</v>
      </c>
      <c r="IN200" s="1104">
        <v>2</v>
      </c>
      <c r="IO200" s="1105">
        <v>5</v>
      </c>
      <c r="IP200" s="1106">
        <v>5</v>
      </c>
      <c r="IQ200" s="1105">
        <v>12</v>
      </c>
      <c r="IR200" s="1089">
        <v>17</v>
      </c>
      <c r="IS200" s="1106">
        <v>29</v>
      </c>
      <c r="IT200" s="1104">
        <v>2</v>
      </c>
      <c r="IU200" s="1105">
        <v>7</v>
      </c>
      <c r="IV200" s="1089">
        <v>19</v>
      </c>
      <c r="IW200" s="1106">
        <v>16</v>
      </c>
      <c r="IX200" s="1107">
        <v>42</v>
      </c>
      <c r="IY200" s="1076">
        <v>0</v>
      </c>
      <c r="IZ200" s="1108" t="s">
        <v>1188</v>
      </c>
      <c r="JA200" s="1076">
        <v>1</v>
      </c>
      <c r="JB200" s="1109" t="s">
        <v>9610</v>
      </c>
      <c r="JC200" s="1076">
        <v>0</v>
      </c>
      <c r="JD200" s="1058" t="s">
        <v>1188</v>
      </c>
      <c r="JE200" s="1056" t="s">
        <v>1188</v>
      </c>
      <c r="JF200" s="1056" t="s">
        <v>1188</v>
      </c>
      <c r="JG200" s="1095" t="s">
        <v>1188</v>
      </c>
      <c r="JH200" s="1022">
        <v>0</v>
      </c>
      <c r="JI200" s="1058" t="s">
        <v>1188</v>
      </c>
      <c r="JJ200" s="1056" t="s">
        <v>1188</v>
      </c>
      <c r="JK200" s="1056" t="s">
        <v>1188</v>
      </c>
      <c r="JL200" s="1095" t="s">
        <v>1188</v>
      </c>
      <c r="JM200" s="1022">
        <v>0</v>
      </c>
      <c r="JN200" s="1058" t="s">
        <v>1188</v>
      </c>
      <c r="JO200" s="1058" t="s">
        <v>1188</v>
      </c>
      <c r="JP200" s="1056" t="s">
        <v>1188</v>
      </c>
      <c r="JQ200" s="1056" t="s">
        <v>1188</v>
      </c>
      <c r="JR200" s="1095" t="s">
        <v>1188</v>
      </c>
      <c r="JS200" s="1022">
        <v>0</v>
      </c>
      <c r="JT200" s="1058" t="s">
        <v>1188</v>
      </c>
      <c r="JU200" s="1056" t="s">
        <v>1188</v>
      </c>
      <c r="JV200" s="1056" t="s">
        <v>1188</v>
      </c>
      <c r="JW200" s="1095" t="s">
        <v>1188</v>
      </c>
      <c r="JX200" s="1002">
        <v>0</v>
      </c>
      <c r="JY200" s="1110" t="s">
        <v>1188</v>
      </c>
      <c r="JZ200" s="1002" t="s">
        <v>1188</v>
      </c>
      <c r="KA200" s="1002">
        <f t="shared" si="408"/>
        <v>0</v>
      </c>
      <c r="KB200" s="1002"/>
      <c r="KC200" s="1002"/>
      <c r="KD200" s="1002"/>
      <c r="KE200" s="1002"/>
      <c r="KF200" s="1002">
        <f t="shared" si="409"/>
        <v>0</v>
      </c>
      <c r="KG200" s="1002"/>
      <c r="KH200" s="1002"/>
      <c r="KI200" s="1002"/>
      <c r="KJ200" s="1002"/>
      <c r="KK200" s="1002">
        <v>1</v>
      </c>
      <c r="KL200" s="1002">
        <v>1</v>
      </c>
      <c r="KM200" s="1111">
        <f t="shared" si="345"/>
        <v>0.25893256664276121</v>
      </c>
      <c r="KN200" s="1099">
        <v>-1.2053371667861938</v>
      </c>
      <c r="KO200" s="1099">
        <v>10.576923370361328</v>
      </c>
      <c r="KP200" s="1112">
        <v>12</v>
      </c>
      <c r="KQ200" s="1111">
        <f t="shared" si="346"/>
        <v>0.25224089622497559</v>
      </c>
      <c r="KR200" s="1099">
        <v>-1.2387955188751221</v>
      </c>
      <c r="KS200" s="1099">
        <v>10.09615421295166</v>
      </c>
      <c r="KT200" s="1112">
        <v>15</v>
      </c>
      <c r="KU200" s="1112">
        <v>24</v>
      </c>
      <c r="KV200" s="1002" t="s">
        <v>5586</v>
      </c>
      <c r="KW200" s="1002" t="s">
        <v>9581</v>
      </c>
      <c r="KX200" s="1113" t="str">
        <f t="shared" ca="1" si="410"/>
        <v>C</v>
      </c>
      <c r="KY200" s="1114">
        <f t="shared" ca="1" si="411"/>
        <v>0.38966549639527936</v>
      </c>
      <c r="KZ200" s="1115">
        <f ca="1">SUM(LD200:LR200)/KZ$209</f>
        <v>0.32015058823529413</v>
      </c>
      <c r="LA200" s="1116">
        <f ca="1">SUM(LS200:LX200)/LA$209</f>
        <v>0.76861904761904754</v>
      </c>
      <c r="LB200" s="1116">
        <f ca="1">SUM(LY200:MJ200)/LB$209</f>
        <v>0.19643333333333335</v>
      </c>
      <c r="LC200" s="1117">
        <f ca="1">SUM(MK200:MY200)/LC$209</f>
        <v>0.27345901639344261</v>
      </c>
      <c r="LD200" s="1102" cm="1">
        <f t="array" aca="1" ref="LD200" ca="1">INDIRECT(LD$203&amp;ROW())*LD$205</f>
        <v>0</v>
      </c>
      <c r="LE200" s="1102" cm="1">
        <f t="array" aca="1" ref="LE200" ca="1">INDIRECT(LE$203&amp;ROW())*LE$205</f>
        <v>0</v>
      </c>
      <c r="LF200" s="1102" cm="1">
        <f t="array" aca="1" ref="LF200" ca="1">INDIRECT(LF$203&amp;ROW())*LF$205</f>
        <v>0</v>
      </c>
      <c r="LG200" s="1102" cm="1">
        <f t="array" aca="1" ref="LG200" ca="1">INDIRECT(LG$203&amp;ROW())*LG$205</f>
        <v>3</v>
      </c>
      <c r="LH200" s="1102" cm="1">
        <f t="array" aca="1" ref="LH200" ca="1">INDIRECT(LH$203&amp;ROW())*LH$205</f>
        <v>0</v>
      </c>
      <c r="LI200" s="1102" cm="1">
        <f t="array" aca="1" ref="LI200" ca="1">INDIRECT(LI$203&amp;ROW())*LI$205</f>
        <v>3</v>
      </c>
      <c r="LJ200" s="1102" cm="1">
        <f t="array" aca="1" ref="LJ200" ca="1">INDIRECT(LJ$203&amp;ROW())*LJ$205</f>
        <v>3</v>
      </c>
      <c r="LK200" s="1102" cm="1">
        <f t="array" aca="1" ref="LK200" ca="1">INDIRECT(LK$203&amp;ROW())*LK$205</f>
        <v>2</v>
      </c>
      <c r="LL200" s="1102" cm="1">
        <f t="array" aca="1" ref="LL200" ca="1">INDIRECT(LL$203&amp;ROW())*LL$205</f>
        <v>3</v>
      </c>
      <c r="LM200" s="1102" cm="1">
        <f t="array" aca="1" ref="LM200" ca="1">INDIRECT(LM$203&amp;ROW())*LM$205</f>
        <v>6</v>
      </c>
      <c r="LN200" s="1102" cm="1">
        <f t="array" aca="1" ref="LN200" ca="1">INDIRECT(LN$203&amp;ROW())*LN$205</f>
        <v>3</v>
      </c>
      <c r="LO200" s="1102" cm="1">
        <f t="array" aca="1" ref="LO200" ca="1">INDIRECT(LO$203&amp;ROW())*LO$205</f>
        <v>2</v>
      </c>
      <c r="LP200" s="1102" cm="1">
        <f t="array" aca="1" ref="LP200" ca="1">INDIRECT(LP$203&amp;ROW())*LP$205</f>
        <v>0</v>
      </c>
      <c r="LQ200" s="1102" cm="1">
        <f t="array" aca="1" ref="LQ200" ca="1">IF(INDIRECT(LQ$203&amp;ROW())="-",0,INDIRECT(LQ$203&amp;ROW())*LQ$205)</f>
        <v>2.2128000000000001</v>
      </c>
      <c r="LR200" s="1102" cm="1">
        <f t="array" aca="1" ref="LR200" ca="1">INDIRECT(LR$203&amp;ROW())*LR$205</f>
        <v>0</v>
      </c>
      <c r="LS200" s="1102" cm="1">
        <f t="array" aca="1" ref="LS200" ca="1">IF(INDIRECT(LS$203&amp;ROW())="-",0,INDIRECT(LS$203&amp;ROW())*LS$205)</f>
        <v>3.141</v>
      </c>
      <c r="LT200" s="1102" cm="1">
        <f t="array" aca="1" ref="LT200" ca="1">INDIRECT(LT$203&amp;ROW())*LT$205</f>
        <v>4</v>
      </c>
      <c r="LU200" s="1102" cm="1">
        <f t="array" aca="1" ref="LU200" ca="1">INDIRECT(LU$203&amp;ROW())*LU$205</f>
        <v>2</v>
      </c>
      <c r="LV200" s="1102" cm="1">
        <f t="array" aca="1" ref="LV200" ca="1">INDIRECT(LV$203&amp;ROW())*LV$205</f>
        <v>3</v>
      </c>
      <c r="LW200" s="1102" cm="1">
        <f t="array" aca="1" ref="LW200" ca="1">INDIRECT(LW$203&amp;ROW())*LW$205</f>
        <v>2</v>
      </c>
      <c r="LX200" s="1102" cm="1">
        <f t="array" aca="1" ref="LX200" ca="1">INDIRECT(LX$203&amp;ROW())*LX$205</f>
        <v>2</v>
      </c>
      <c r="LY200" s="1102" cm="1">
        <f t="array" aca="1" ref="LY200" ca="1">IF(INDIRECT(LY$203&amp;ROW())="-",0,INDIRECT(LY$203&amp;ROW())*LY$205)</f>
        <v>2.7144000000000004</v>
      </c>
      <c r="LZ200" s="1102" cm="1">
        <f t="array" aca="1" ref="LZ200" ca="1">INDIRECT(LZ$203&amp;ROW())*LZ$205</f>
        <v>0</v>
      </c>
      <c r="MA200" s="1102" cm="1">
        <f t="array" aca="1" ref="MA200" ca="1">INDIRECT(MA$203&amp;ROW())*MA$205</f>
        <v>2</v>
      </c>
      <c r="MB200" s="1102" cm="1">
        <f t="array" aca="1" ref="MB200" ca="1">INDIRECT(MB$203&amp;ROW())*MB$205</f>
        <v>0</v>
      </c>
      <c r="MC200" s="1102" cm="1">
        <f t="array" aca="1" ref="MC200" ca="1">IF($MB200=0,0,INDIRECT(MC$203&amp;ROW())*MC$205)</f>
        <v>0</v>
      </c>
      <c r="MD200" s="1102" cm="1">
        <f t="array" aca="1" ref="MD200" ca="1">IF($MB200=0,0,INDIRECT(MD$203&amp;ROW())*MD$205)</f>
        <v>0</v>
      </c>
      <c r="ME200" s="1102" cm="1">
        <f t="array" aca="1" ref="ME200" ca="1">IF($MB200=0,0,INDIRECT(ME$203&amp;ROW())*ME$205)</f>
        <v>0</v>
      </c>
      <c r="MF200" s="1102" cm="1">
        <f t="array" aca="1" ref="MF200" ca="1">IF($MB200=0,0,INDIRECT(MF$203&amp;ROW())*MF$205)</f>
        <v>0</v>
      </c>
      <c r="MG200" s="1102" cm="1">
        <f t="array" aca="1" ref="MG200" ca="1">INDIRECT(MG$203&amp;ROW())*MG$205</f>
        <v>0</v>
      </c>
      <c r="MH200" s="1102" cm="1">
        <f t="array" aca="1" ref="MH200" ca="1">IF($MG200=0,0,INDIRECT(MH$203&amp;ROW())*MH$205)</f>
        <v>0</v>
      </c>
      <c r="MI200" s="1102" cm="1">
        <f t="array" aca="1" ref="MI200" ca="1">IF($MG200=0,0,INDIRECT(MI$203&amp;ROW())*MI$205)</f>
        <v>0</v>
      </c>
      <c r="MJ200" s="1102" cm="1">
        <f t="array" aca="1" ref="MJ200" ca="1">INDIRECT(MJ$203&amp;ROW())*MJ$205</f>
        <v>0</v>
      </c>
      <c r="MK200" s="1102" cm="1">
        <f t="array" aca="1" ref="MK200" ca="1">INDIRECT(MK$203&amp;ROW())*MK$205</f>
        <v>0</v>
      </c>
      <c r="ML200" s="1102" cm="1">
        <f t="array" aca="1" ref="ML200" ca="1">INDIRECT(ML$203&amp;ROW())*ML$205</f>
        <v>0</v>
      </c>
      <c r="MM200" s="1102" cm="1">
        <f t="array" aca="1" ref="MM200" ca="1">INDIRECT(MM$203&amp;ROW())*MM$205</f>
        <v>4</v>
      </c>
      <c r="MN200" s="1102" cm="1">
        <f t="array" aca="1" ref="MN200" ca="1">INDIRECT(MN$203&amp;ROW())*MN$205</f>
        <v>0</v>
      </c>
      <c r="MO200" s="1102" cm="1">
        <f t="array" aca="1" ref="MO200" ca="1">INDIRECT(MO$203&amp;ROW())*MO$205</f>
        <v>2</v>
      </c>
      <c r="MP200" s="1102" cm="1">
        <f t="array" aca="1" ref="MP200" ca="1">INDIRECT(MP$203&amp;ROW())*MP$205</f>
        <v>2</v>
      </c>
      <c r="MQ200" s="1102" cm="1">
        <f t="array" aca="1" ref="MQ200" ca="1">INDIRECT(MQ$203&amp;ROW())*MQ$205</f>
        <v>1</v>
      </c>
      <c r="MR200" s="1102" cm="1">
        <f t="array" aca="1" ref="MR200" ca="1">INDIRECT(MR$203&amp;ROW())*MR$205</f>
        <v>2</v>
      </c>
      <c r="MS200" s="1102" cm="1">
        <f t="array" aca="1" ref="MS200" ca="1">INDIRECT(MS$203&amp;ROW())*MS$205</f>
        <v>2</v>
      </c>
      <c r="MT200" s="1102" cm="1">
        <f t="array" aca="1" ref="MT200" ca="1">INDIRECT(MT$203&amp;ROW())*MT$205</f>
        <v>0</v>
      </c>
      <c r="MU200" s="1102" cm="1">
        <f t="array" aca="1" ref="MU200" ca="1">INDIRECT(MU$203&amp;ROW())*MU$205</f>
        <v>0</v>
      </c>
      <c r="MV200" s="1102" cm="1">
        <f t="array" aca="1" ref="MV200" ca="1">IF(INDIRECT(MV$203&amp;ROW())="-",0,INDIRECT(MV$203&amp;ROW())*MV$205)</f>
        <v>3.681</v>
      </c>
      <c r="MW200" s="1102" cm="1">
        <f t="array" aca="1" ref="MW200" ca="1">INDIRECT(MW$203&amp;ROW())*MW$205</f>
        <v>0</v>
      </c>
      <c r="MX200" s="1102" cm="1">
        <f t="array" aca="1" ref="MX200" ca="1">INDIRECT(MX$203&amp;ROW())*MX$205</f>
        <v>0</v>
      </c>
      <c r="MY200" s="1102" cm="1">
        <f t="array" aca="1" ref="MY200" ca="1">INDIRECT(MY$203&amp;ROW())*MY$205</f>
        <v>0</v>
      </c>
      <c r="NA200" s="1114">
        <f t="shared" si="412"/>
        <v>0.52119024390243907</v>
      </c>
      <c r="NB200" s="1118">
        <f t="shared" si="413"/>
        <v>0.82310714285714293</v>
      </c>
      <c r="NC200" s="1101">
        <f t="shared" si="414"/>
        <v>0.11172307692307691</v>
      </c>
      <c r="ND200" s="1103">
        <f t="shared" si="415"/>
        <v>0.35605555555555557</v>
      </c>
      <c r="NE200" s="1100">
        <f t="shared" si="416"/>
        <v>0.45301900480955359</v>
      </c>
      <c r="NF200" s="1077" t="str">
        <f t="shared" si="417"/>
        <v>C</v>
      </c>
      <c r="NH200" s="1002" t="s">
        <v>9581</v>
      </c>
      <c r="NI200" s="1071" t="str">
        <f>IF(N200&gt;=0.75,"A",IF(N200&gt;=0.5,"B",IF(N200&gt;=0.25,"C","D")))</f>
        <v>B</v>
      </c>
      <c r="NJ200" s="1071" t="str">
        <f t="shared" si="418"/>
        <v>C</v>
      </c>
      <c r="NK200" s="1071" t="str">
        <f t="shared" ca="1" si="419"/>
        <v>C</v>
      </c>
      <c r="NL200" s="1071" t="str">
        <f t="shared" ca="1" si="420"/>
        <v>C</v>
      </c>
      <c r="NM200" s="1071" t="str">
        <f t="shared" ca="1" si="421"/>
        <v>C</v>
      </c>
      <c r="NN200" s="1071" t="str">
        <f ca="1">WM200</f>
        <v>C</v>
      </c>
      <c r="NO200" s="1071" t="str">
        <f ca="1">YV200</f>
        <v>B</v>
      </c>
      <c r="NP200" s="1002" t="str">
        <f t="shared" si="422"/>
        <v>-</v>
      </c>
      <c r="NQ200" s="1077" t="str">
        <f t="shared" si="423"/>
        <v>-</v>
      </c>
      <c r="NR200" s="1077" t="e">
        <f>IF(OR(AND(NI200="A",OR(NJ200="C",NJ200="D")),AND(NI200="A",OR(#REF!="C",#REF!="D")),AND(NI200="B",OR(NJ200="D",#REF!="D")),AND(OR(NI200="C",NI200="D"),OR(NJ200="A",NJ200="B")),AND(OR(NI200="C",NI200="D"),OR(#REF!="A",#REF!="B")),AND(OR(NJ200="A",#REF!="A",NJ200="B",#REF!="B"),OR(NP200="-",NQ200="-")),AND(OR(NJ200="C",#REF!="C",NJ200="D",#REF!="D"),NP200="Yes")),"Yes","-")</f>
        <v>#REF!</v>
      </c>
      <c r="NS200" s="1110"/>
      <c r="NT200" s="1119">
        <f t="shared" si="424"/>
        <v>0.50190000000000001</v>
      </c>
      <c r="NU200" s="1119">
        <f t="shared" si="425"/>
        <v>0.45301900480955359</v>
      </c>
      <c r="NV200" s="1119">
        <f t="shared" ca="1" si="426"/>
        <v>0.38966549639527936</v>
      </c>
      <c r="NW200" s="1119">
        <f ca="1">OG200</f>
        <v>0.42204367938751375</v>
      </c>
      <c r="NX200" s="1119">
        <f ca="1">QK200</f>
        <v>0.47379164061624174</v>
      </c>
      <c r="NY200" s="1120">
        <f ca="1">WN200</f>
        <v>0.411890627353518</v>
      </c>
      <c r="NZ200" s="1120">
        <f ca="1">YW200</f>
        <v>0.50213737732505959</v>
      </c>
      <c r="OA200" s="1121" t="s">
        <v>1188</v>
      </c>
      <c r="OB200" s="1122" t="s">
        <v>1188</v>
      </c>
      <c r="OC200" s="494"/>
      <c r="OE200" s="1002" t="s">
        <v>9581</v>
      </c>
      <c r="OF200" s="1113" t="str">
        <f t="shared" ca="1" si="427"/>
        <v>C</v>
      </c>
      <c r="OG200" s="1114">
        <f ca="1">AVERAGE(OH200:OK200)</f>
        <v>0.42204367938751375</v>
      </c>
      <c r="OH200" s="1121">
        <f t="shared" ca="1" si="428"/>
        <v>0.45509489631236444</v>
      </c>
      <c r="OI200" s="1102">
        <f t="shared" ca="1" si="429"/>
        <v>0.82096460727728982</v>
      </c>
      <c r="OJ200" s="1102">
        <f t="shared" ca="1" si="430"/>
        <v>0.12486774462576397</v>
      </c>
      <c r="OK200" s="1103">
        <f t="shared" ca="1" si="431"/>
        <v>0.28724746933463668</v>
      </c>
      <c r="OL200" s="1102" cm="1">
        <f t="array" aca="1" ref="OL200" ca="1">INDIRECT(OL$203&amp;ROW())*OL$205</f>
        <v>0</v>
      </c>
      <c r="OM200" s="1102" cm="1">
        <f t="array" aca="1" ref="OM200" ca="1">INDIRECT(OM$203&amp;ROW())*OM$205</f>
        <v>0</v>
      </c>
      <c r="ON200" s="1102" cm="1">
        <f t="array" aca="1" ref="ON200" ca="1">INDIRECT(ON$203&amp;ROW())*ON$205</f>
        <v>0</v>
      </c>
      <c r="OO200" s="1102" cm="1">
        <f t="array" aca="1" ref="OO200" ca="1">INDIRECT(OO$203&amp;ROW())*OO$205</f>
        <v>1.0790999999999999</v>
      </c>
      <c r="OP200" s="1102" cm="1">
        <f t="array" aca="1" ref="OP200" ca="1">INDIRECT(OP$203&amp;ROW())*OP$205</f>
        <v>0</v>
      </c>
      <c r="OQ200" s="1102" cm="1">
        <f t="array" aca="1" ref="OQ200" ca="1">INDIRECT(OQ$203&amp;ROW())*OQ$205</f>
        <v>1.5849</v>
      </c>
      <c r="OR200" s="1102" cm="1">
        <f t="array" aca="1" ref="OR200" ca="1">INDIRECT(OR$203&amp;ROW())*OR$205</f>
        <v>1.4141999999999999</v>
      </c>
      <c r="OS200" s="1102" cm="1">
        <f t="array" aca="1" ref="OS200" ca="1">INDIRECT(OS$203&amp;ROW())*OS$205</f>
        <v>1.0258</v>
      </c>
      <c r="OT200" s="1102" cm="1">
        <f t="array" aca="1" ref="OT200" ca="1">INDIRECT(OT$203&amp;ROW())*OT$205</f>
        <v>1.4727000000000001</v>
      </c>
      <c r="OU200" s="1102" cm="1">
        <f t="array" aca="1" ref="OU200" ca="1">INDIRECT(OU$203&amp;ROW())*OU$205</f>
        <v>1.9304999999999999</v>
      </c>
      <c r="OV200" s="1102" cm="1">
        <f t="array" aca="1" ref="OV200" ca="1">INDIRECT(OV$203&amp;ROW())*OV$205</f>
        <v>1.2161999999999999</v>
      </c>
      <c r="OW200" s="1102" cm="1">
        <f t="array" aca="1" ref="OW200" ca="1">INDIRECT(OW$203&amp;ROW())*OW$205</f>
        <v>0.50480000000000003</v>
      </c>
      <c r="OX200" s="1102" cm="1">
        <f t="array" aca="1" ref="OX200" ca="1">INDIRECT(OX$203&amp;ROW())*OX$205</f>
        <v>0</v>
      </c>
      <c r="OY200" s="1102" cm="1">
        <f t="array" aca="1" ref="OY200" ca="1">IF(INDIRECT(OY$203&amp;ROW())="-",0,INDIRECT(OY$203&amp;ROW())*OY$205)</f>
        <v>0.26173736000000003</v>
      </c>
      <c r="OZ200" s="1102" cm="1">
        <f t="array" aca="1" ref="OZ200" ca="1">INDIRECT(OZ$203&amp;ROW())*OZ$205</f>
        <v>0</v>
      </c>
      <c r="PA200" s="1102" cm="1">
        <f t="array" aca="1" ref="PA200" ca="1">IF(INDIRECT(PA$203&amp;ROW())="-",0,INDIRECT(PA$203&amp;ROW())*PA$205)</f>
        <v>0.46245989999999992</v>
      </c>
      <c r="PB200" s="1121" cm="1">
        <f t="array" aca="1" ref="PB200" ca="1">INDIRECT(PB$203&amp;ROW())*PB$205</f>
        <v>1.5084</v>
      </c>
      <c r="PC200" s="1102" cm="1">
        <f t="array" aca="1" ref="PC200" ca="1">INDIRECT(PC$203&amp;ROW())*PC$205</f>
        <v>1.3946000000000001</v>
      </c>
      <c r="PD200" s="1102" cm="1">
        <f t="array" aca="1" ref="PD200" ca="1">INDIRECT(PD$203&amp;ROW())*PD$205</f>
        <v>2.2025999999999999</v>
      </c>
      <c r="PE200" s="1102" cm="1">
        <f t="array" aca="1" ref="PE200" ca="1">INDIRECT(PE$203&amp;ROW())*PE$205</f>
        <v>1.28</v>
      </c>
      <c r="PF200" s="1102" cm="1">
        <f t="array" aca="1" ref="PF200" ca="1">INDIRECT(PF$203&amp;ROW())*PF$205</f>
        <v>1.3308</v>
      </c>
      <c r="PG200" s="1102" cm="1">
        <f t="array" aca="1" ref="PG200" ca="1">IF(INDIRECT(PG$203&amp;ROW())="-",0,INDIRECT(PG$203&amp;ROW())*PG$205)</f>
        <v>0.39585000000000004</v>
      </c>
      <c r="PH200" s="1102" cm="1">
        <f t="array" aca="1" ref="PH200" ca="1">INDIRECT(PH$203&amp;ROW())*PH$205</f>
        <v>0</v>
      </c>
      <c r="PI200" s="1102" cm="1">
        <f t="array" aca="1" ref="PI200" ca="1">INDIRECT(PI$203&amp;ROW())*PI$205</f>
        <v>0.60729999999999995</v>
      </c>
      <c r="PJ200" s="1102" cm="1">
        <f t="array" aca="1" ref="PJ200" ca="1">INDIRECT(PJ$203&amp;ROW())*PJ$205</f>
        <v>0</v>
      </c>
      <c r="PK200" s="1102" cm="1">
        <f t="array" aca="1" ref="PK200" ca="1">IF($PJ200=0,0,INDIRECT(PK$203&amp;ROW())*PK$205)</f>
        <v>0</v>
      </c>
      <c r="PL200" s="1102" cm="1">
        <f t="array" aca="1" ref="PL200" ca="1">IF($MPE200=0,0,INDIRECT(PL$203&amp;ROW())*PL$205)</f>
        <v>0</v>
      </c>
      <c r="PM200" s="1102" cm="1">
        <f t="array" aca="1" ref="PM200" ca="1">IF($MPE200=0,0,INDIRECT(PM$203&amp;ROW())*PM$205)</f>
        <v>0</v>
      </c>
      <c r="PN200" s="1102" cm="1">
        <f t="array" aca="1" ref="PN200" ca="1">IF($PJ200=0,0,INDIRECT(PN$203&amp;ROW())*PN$205)</f>
        <v>0</v>
      </c>
      <c r="PO200" s="1102" cm="1">
        <f t="array" aca="1" ref="PO200" ca="1">INDIRECT(PO$203&amp;ROW())*PO$205</f>
        <v>0</v>
      </c>
      <c r="PP200" s="1102" cm="1">
        <f t="array" aca="1" ref="PP200" ca="1">IF($PO200=0,0,INDIRECT(PP$203&amp;ROW())*PP$205)</f>
        <v>0</v>
      </c>
      <c r="PQ200" s="1102" cm="1">
        <f t="array" aca="1" ref="PQ200" ca="1">IF($PO200=0,0,INDIRECT(PQ$203&amp;ROW())*PQ$205)</f>
        <v>0</v>
      </c>
      <c r="PR200" s="1102" cm="1">
        <f t="array" aca="1" ref="PR200" ca="1">INDIRECT(PR$203&amp;ROW())*PR$205</f>
        <v>0</v>
      </c>
      <c r="PS200" s="1102" cm="1">
        <f t="array" aca="1" ref="PS200" ca="1">INDIRECT(PS$203&amp;ROW())*PS$205</f>
        <v>0</v>
      </c>
      <c r="PT200" s="1102" cm="1">
        <f t="array" aca="1" ref="PT200" ca="1">INDIRECT(PT$203&amp;ROW())*PT$205</f>
        <v>0</v>
      </c>
      <c r="PU200" s="1102" cm="1">
        <f t="array" aca="1" ref="PU200" ca="1">INDIRECT(PU$203&amp;ROW())*PU$205</f>
        <v>1.1798</v>
      </c>
      <c r="PV200" s="1102" cm="1">
        <f t="array" aca="1" ref="PV200" ca="1">INDIRECT(PV$203&amp;ROW())*PV$205</f>
        <v>0</v>
      </c>
      <c r="PW200" s="1102" cm="1">
        <f t="array" aca="1" ref="PW200" ca="1">INDIRECT(PW$203&amp;ROW())*PW$205</f>
        <v>1.0658000000000001</v>
      </c>
      <c r="PX200" s="1102" cm="1">
        <f t="array" aca="1" ref="PX200" ca="1">INDIRECT(PX$203&amp;ROW())*PX$205</f>
        <v>1.1714</v>
      </c>
      <c r="PY200" s="1102" cm="1">
        <f t="array" aca="1" ref="PY200" ca="1">INDIRECT(PY$203&amp;ROW())*PY$205</f>
        <v>0.59330000000000005</v>
      </c>
      <c r="PZ200" s="1102" cm="1">
        <f t="array" aca="1" ref="PZ200" ca="1">INDIRECT(PZ$203&amp;ROW())*PZ$205</f>
        <v>0.17430000000000001</v>
      </c>
      <c r="QA200" s="1102" cm="1">
        <f t="array" aca="1" ref="QA200" ca="1">INDIRECT(QA$203&amp;ROW())*QA$205</f>
        <v>0.31659999999999999</v>
      </c>
      <c r="QB200" s="1102" cm="1">
        <f t="array" aca="1" ref="QB200" ca="1">INDIRECT(QB$203&amp;ROW())*QB$205</f>
        <v>0</v>
      </c>
      <c r="QC200" s="1102" cm="1">
        <f t="array" aca="1" ref="QC200" ca="1">INDIRECT(QC$203&amp;ROW())*QC$205</f>
        <v>0</v>
      </c>
      <c r="QD200" s="1102" cm="1">
        <f t="array" aca="1" ref="QD200" ca="1">IF(INDIRECT(QD$203&amp;ROW())="-",0,INDIRECT(QD$203&amp;ROW())*QD$205)</f>
        <v>0.37675035000000001</v>
      </c>
      <c r="QE200" s="1102" cm="1">
        <f t="array" aca="1" ref="QE200" ca="1">INDIRECT(QE$203&amp;ROW())*QE$205</f>
        <v>0</v>
      </c>
      <c r="QF200" s="1102" cm="1">
        <f t="array" aca="1" ref="QF200" ca="1">INDIRECT(QF$203&amp;ROW())*QF$205</f>
        <v>0</v>
      </c>
      <c r="QG200" s="1102" cm="1">
        <f t="array" aca="1" ref="QG200" ca="1">INDIRECT(QG$203&amp;ROW())*QG$205</f>
        <v>0</v>
      </c>
      <c r="QI200" s="1002" t="s">
        <v>9581</v>
      </c>
      <c r="QJ200" s="1113" t="str">
        <f t="shared" ca="1" si="432"/>
        <v>C</v>
      </c>
      <c r="QK200" s="1114">
        <f ca="1">AVERAGE(QL200:QO200)</f>
        <v>0.47379164061624174</v>
      </c>
      <c r="QL200" s="1121">
        <f t="shared" ca="1" si="433"/>
        <v>0.62594714230216053</v>
      </c>
      <c r="QM200" s="1102">
        <f t="shared" ca="1" si="434"/>
        <v>0.78558591877095663</v>
      </c>
      <c r="QN200" s="1102">
        <f t="shared" ca="1" si="435"/>
        <v>4.5293337143608413E-2</v>
      </c>
      <c r="QO200" s="1103">
        <f t="shared" ca="1" si="436"/>
        <v>0.43834016424824135</v>
      </c>
      <c r="QP200" s="1102" cm="1">
        <f t="array" aca="1" ref="QP200" ca="1">INDIRECT(QP$203&amp;ROW())*QP$205</f>
        <v>0</v>
      </c>
      <c r="QQ200" s="1102" cm="1">
        <f t="array" aca="1" ref="QQ200" ca="1">INDIRECT(QQ$203&amp;ROW())*QQ$205</f>
        <v>0</v>
      </c>
      <c r="QR200" s="1102" cm="1">
        <f t="array" aca="1" ref="QR200" ca="1">INDIRECT(QR$203&amp;ROW())*QR$205</f>
        <v>0</v>
      </c>
      <c r="QS200" s="1102" cm="1">
        <f t="array" aca="1" ref="QS200" ca="1">INDIRECT(QS$203&amp;ROW())*QS$205</f>
        <v>0.22471360933801068</v>
      </c>
      <c r="QT200" s="1102" cm="1">
        <f t="array" aca="1" ref="QT200" ca="1">INDIRECT(QT$203&amp;ROW())*QT$205</f>
        <v>0</v>
      </c>
      <c r="QU200" s="1102" cm="1">
        <f t="array" aca="1" ref="QU200" ca="1">INDIRECT(QU$203&amp;ROW())*QU$205</f>
        <v>0.53329206883563263</v>
      </c>
      <c r="QV200" s="1102" cm="1">
        <f t="array" aca="1" ref="QV200" ca="1">INDIRECT(QV$203&amp;ROW())*QV$205</f>
        <v>0.24117831443907087</v>
      </c>
      <c r="QW200" s="1102" cm="1">
        <f t="array" aca="1" ref="QW200" ca="1">INDIRECT(QW$203&amp;ROW())*QW$205</f>
        <v>0.35399610916221985</v>
      </c>
      <c r="QX200" s="1102" cm="1">
        <f t="array" aca="1" ref="QX200" ca="1">INDIRECT(QX$203&amp;ROW())*QX$205</f>
        <v>0.60640894423913805</v>
      </c>
      <c r="QY200" s="1102" cm="1">
        <f t="array" aca="1" ref="QY200" ca="1">INDIRECT(QY$203&amp;ROW())*QY$205</f>
        <v>0.13540247513535897</v>
      </c>
      <c r="QZ200" s="1102" cm="1">
        <f t="array" aca="1" ref="QZ200" ca="1">INDIRECT(QZ$203&amp;ROW())*QZ$205</f>
        <v>0.27613248380770827</v>
      </c>
      <c r="RA200" s="1102" cm="1">
        <f t="array" aca="1" ref="RA200" ca="1">INDIRECT(RA$203&amp;ROW())*RA$205</f>
        <v>1.7090705411323542E-2</v>
      </c>
      <c r="RB200" s="1102" cm="1">
        <f t="array" aca="1" ref="RB200" ca="1">INDIRECT(RB$203&amp;ROW())*RB$205</f>
        <v>0</v>
      </c>
      <c r="RC200" s="1102" cm="1">
        <f t="array" aca="1" ref="RC200" ca="1">IF(INDIRECT(RC$203&amp;ROW())="-",0,INDIRECT(RC$203&amp;ROW())*RC$205)</f>
        <v>3.0945497278005361E-2</v>
      </c>
      <c r="RD200" s="1102" cm="1">
        <f t="array" aca="1" ref="RD200" ca="1">INDIRECT(RD$203&amp;ROW())*RD$205</f>
        <v>0</v>
      </c>
      <c r="RE200" s="1102" cm="1">
        <f t="array" aca="1" ref="RE200" ca="1">IF(INDIRECT(RE$203&amp;ROW())="-",0,INDIRECT(RE$203&amp;ROW())*RE$205)</f>
        <v>3.3131812299669459E-2</v>
      </c>
      <c r="RF200" s="1121" cm="1">
        <f t="array" aca="1" ref="RF200" ca="1">INDIRECT(RF$203&amp;ROW())*RF$205</f>
        <v>0.10613798880649605</v>
      </c>
      <c r="RG200" s="1102" cm="1">
        <f t="array" aca="1" ref="RG200" ca="1">INDIRECT(RG$203&amp;ROW())*RG$205</f>
        <v>0.27650466908360405</v>
      </c>
      <c r="RH200" s="1102" cm="1">
        <f t="array" aca="1" ref="RH200" ca="1">INDIRECT(RH$203&amp;ROW())*RH$205</f>
        <v>8.7581521170816884E-2</v>
      </c>
      <c r="RI200" s="1102" cm="1">
        <f t="array" aca="1" ref="RI200" ca="1">INDIRECT(RI$203&amp;ROW())*RI$205</f>
        <v>0.21539378250062202</v>
      </c>
      <c r="RJ200" s="1102" cm="1">
        <f t="array" aca="1" ref="RJ200" ca="1">INDIRECT(RJ$203&amp;ROW())*RJ$205</f>
        <v>0.12226723336432462</v>
      </c>
      <c r="RK200" s="1102" cm="1">
        <f t="array" aca="1" ref="RK200" ca="1">IF(INDIRECT(RK$203&amp;ROW())="-",0,INDIRECT(RK$203&amp;ROW())*RK$205)</f>
        <v>2.7334731329080833E-2</v>
      </c>
      <c r="RL200" s="1102" cm="1">
        <f t="array" aca="1" ref="RL200" ca="1">INDIRECT(RL$203&amp;ROW())*RL$205</f>
        <v>0</v>
      </c>
      <c r="RM200" s="1102" cm="1">
        <f t="array" aca="1" ref="RM200" ca="1">INDIRECT(RM$203&amp;ROW())*RM$205</f>
        <v>1.4993730364766381E-2</v>
      </c>
      <c r="RN200" s="1102" cm="1">
        <f t="array" aca="1" ref="RN200" ca="1">INDIRECT(RN$203&amp;ROW())*RN$205</f>
        <v>0</v>
      </c>
      <c r="RO200" s="1102" cm="1">
        <f t="array" aca="1" ref="RO200" ca="1">IF($RN200=0,0,INDIRECT(RO$203&amp;ROW())*RO$205)</f>
        <v>0</v>
      </c>
      <c r="RP200" s="1102" cm="1">
        <f t="array" aca="1" ref="RP200" ca="1">IF($RN200=0,0,INDIRECT(RP$203&amp;ROW())*RP$205)</f>
        <v>0</v>
      </c>
      <c r="RQ200" s="1102" cm="1">
        <f t="array" aca="1" ref="RQ200" ca="1">IF($RN200=0,0,INDIRECT(RQ$203&amp;ROW())*RQ$205)</f>
        <v>0</v>
      </c>
      <c r="RR200" s="1102" cm="1">
        <f t="array" aca="1" ref="RR200" ca="1">IF($RN200=0,0,INDIRECT(RR$203&amp;ROW())*RR$205)</f>
        <v>0</v>
      </c>
      <c r="RS200" s="1102" cm="1">
        <f t="array" aca="1" ref="RS200" ca="1">INDIRECT(RS$203&amp;ROW())*RS$205</f>
        <v>0</v>
      </c>
      <c r="RT200" s="1102" cm="1">
        <f t="array" aca="1" ref="RT200" ca="1">IF($RS200=0,0,INDIRECT(RT$203&amp;ROW())*RT$205)</f>
        <v>0</v>
      </c>
      <c r="RU200" s="1102" cm="1">
        <f t="array" aca="1" ref="RU200" ca="1">IF($RS200=0,0,INDIRECT(RU$203&amp;ROW())*RU$205)</f>
        <v>0</v>
      </c>
      <c r="RV200" s="1102" cm="1">
        <f t="array" aca="1" ref="RV200" ca="1">INDIRECT(RV$203&amp;ROW())*RV$205</f>
        <v>0</v>
      </c>
      <c r="RW200" s="1102" cm="1">
        <f t="array" aca="1" ref="RW200" ca="1">INDIRECT(RW$203&amp;ROW())*RW$205</f>
        <v>0</v>
      </c>
      <c r="RX200" s="1102" cm="1">
        <f t="array" aca="1" ref="RX200" ca="1">INDIRECT(RX$203&amp;ROW())*RX$205</f>
        <v>0</v>
      </c>
      <c r="RY200" s="1102" cm="1">
        <f t="array" aca="1" ref="RY200" ca="1">INDIRECT(RY$203&amp;ROW())*RY$205</f>
        <v>5.6264463580193595E-2</v>
      </c>
      <c r="RZ200" s="1102" cm="1">
        <f t="array" aca="1" ref="RZ200" ca="1">INDIRECT(RZ$203&amp;ROW())*RZ$205</f>
        <v>0</v>
      </c>
      <c r="SA200" s="1102" cm="1">
        <f t="array" aca="1" ref="SA200" ca="1">INDIRECT(SA$203&amp;ROW())*SA$205</f>
        <v>0.20458618579029147</v>
      </c>
      <c r="SB200" s="1102" cm="1">
        <f t="array" aca="1" ref="SB200" ca="1">INDIRECT(SB$203&amp;ROW())*SB$205</f>
        <v>4.7124126502052749E-2</v>
      </c>
      <c r="SC200" s="1102" cm="1">
        <f t="array" aca="1" ref="SC200" ca="1">INDIRECT(SC$203&amp;ROW())*SC$205</f>
        <v>2.7145803117995537E-2</v>
      </c>
      <c r="SD200" s="1102" cm="1">
        <f t="array" aca="1" ref="SD200" ca="1">INDIRECT(SD$203&amp;ROW())*SD$205</f>
        <v>0.3072993885784252</v>
      </c>
      <c r="SE200" s="1102" cm="1">
        <f t="array" aca="1" ref="SE200" ca="1">INDIRECT(SE$203&amp;ROW())*SE$205</f>
        <v>0.2585618210787391</v>
      </c>
      <c r="SF200" s="1102" cm="1">
        <f t="array" aca="1" ref="SF200" ca="1">INDIRECT(SF$203&amp;ROW())*SF$205</f>
        <v>0</v>
      </c>
      <c r="SG200" s="1102" cm="1">
        <f t="array" aca="1" ref="SG200" ca="1">INDIRECT(SG$203&amp;ROW())*SG$205</f>
        <v>0</v>
      </c>
      <c r="SH200" s="1102" cm="1">
        <f t="array" aca="1" ref="SH200" ca="1">IF(INDIRECT(SH$203&amp;ROW())="-",0,INDIRECT(SH$203&amp;ROW())*SH$205)</f>
        <v>4.827021536810807E-2</v>
      </c>
      <c r="SI200" s="1102" cm="1">
        <f t="array" aca="1" ref="SI200" ca="1">INDIRECT(SI$203&amp;ROW())*SI$205</f>
        <v>0</v>
      </c>
      <c r="SJ200" s="1102" cm="1">
        <f t="array" aca="1" ref="SJ200" ca="1">INDIRECT(SJ$203&amp;ROW())*SJ$205</f>
        <v>0</v>
      </c>
      <c r="SK200" s="1102" cm="1">
        <f t="array" aca="1" ref="SK200" ca="1">INDIRECT(SK$203&amp;ROW())*SK$205</f>
        <v>0</v>
      </c>
      <c r="SN200" s="1002" t="s">
        <v>9581</v>
      </c>
      <c r="SO200" s="1123" cm="1">
        <f t="array" aca="1" ref="SO200" ca="1">INDIRECT(SO$203&amp;ROW())*SO$205</f>
        <v>0</v>
      </c>
      <c r="SP200" s="1123" cm="1">
        <f t="array" aca="1" ref="SP200" ca="1">INDIRECT(SP$203&amp;ROW())*SP$205</f>
        <v>0</v>
      </c>
      <c r="SQ200" s="1123" cm="1">
        <f t="array" aca="1" ref="SQ200" ca="1">INDIRECT(SQ$203&amp;ROW())*SQ$205</f>
        <v>0</v>
      </c>
      <c r="SR200" s="1123" cm="1">
        <f t="array" aca="1" ref="SR200" ca="1">INDIRECT(SR$203&amp;ROW())*SR$205</f>
        <v>3</v>
      </c>
      <c r="SS200" s="1123" cm="1">
        <f t="array" aca="1" ref="SS200" ca="1">INDIRECT(SS$203&amp;ROW())*SS$205</f>
        <v>0</v>
      </c>
      <c r="ST200" s="1123" cm="1">
        <f t="array" aca="1" ref="ST200" ca="1">INDIRECT(ST$203&amp;ROW())*ST$205</f>
        <v>3</v>
      </c>
      <c r="SU200" s="1123" cm="1">
        <f t="array" aca="1" ref="SU200" ca="1">INDIRECT(SU$203&amp;ROW())*SU$205</f>
        <v>3</v>
      </c>
      <c r="SV200" s="1123" cm="1">
        <f t="array" aca="1" ref="SV200" ca="1">INDIRECT(SV$203&amp;ROW())*SV$205</f>
        <v>2</v>
      </c>
      <c r="SW200" s="1123" cm="1">
        <f t="array" aca="1" ref="SW200" ca="1">INDIRECT(SW$203&amp;ROW())*SW$205</f>
        <v>3</v>
      </c>
      <c r="SX200" s="1123" cm="1">
        <f t="array" aca="1" ref="SX200" ca="1">INDIRECT(SX$203&amp;ROW())*SX$205</f>
        <v>3</v>
      </c>
      <c r="SY200" s="1123" cm="1">
        <f t="array" aca="1" ref="SY200" ca="1">INDIRECT(SY$203&amp;ROW())*SY$205</f>
        <v>3</v>
      </c>
      <c r="SZ200" s="1123" cm="1">
        <f t="array" aca="1" ref="SZ200" ca="1">INDIRECT(SZ$203&amp;ROW())*SZ$205</f>
        <v>1</v>
      </c>
      <c r="TA200" s="1123" cm="1">
        <f t="array" aca="1" ref="TA200" ca="1">INDIRECT(TA$203&amp;ROW())*TA$205</f>
        <v>0</v>
      </c>
      <c r="TB200" s="1102" cm="1">
        <f t="array" aca="1" ref="TB200" ca="1">IF(INDIRECT(TB$203&amp;ROW())="-",0,INDIRECT(TB$203&amp;ROW())*TB$205)</f>
        <v>0.36880000000000002</v>
      </c>
      <c r="TC200" s="1123" cm="1">
        <f t="array" aca="1" ref="TC200" ca="1">INDIRECT(TC$203&amp;ROW())*TC$205</f>
        <v>0</v>
      </c>
      <c r="TD200" s="1102" cm="1">
        <f t="array" aca="1" ref="TD200" ca="1">IF(INDIRECT(TD$203&amp;ROW())="-",0,INDIRECT(TD$203&amp;ROW())*TD$205)</f>
        <v>0.52349999999999997</v>
      </c>
      <c r="TE200" s="1124" cm="1">
        <f t="array" aca="1" ref="TE200" ca="1">INDIRECT(TE$203&amp;ROW())*TE$205</f>
        <v>2</v>
      </c>
      <c r="TF200" s="1123" cm="1">
        <f t="array" aca="1" ref="TF200" ca="1">INDIRECT(TF$203&amp;ROW())*TF$205</f>
        <v>2</v>
      </c>
      <c r="TG200" s="1123" cm="1">
        <f t="array" aca="1" ref="TG200" ca="1">INDIRECT(TG$203&amp;ROW())*TG$205</f>
        <v>3</v>
      </c>
      <c r="TH200" s="1123" cm="1">
        <f t="array" aca="1" ref="TH200" ca="1">INDIRECT(TH$203&amp;ROW())*TH$205</f>
        <v>2</v>
      </c>
      <c r="TI200" s="1123" cm="1">
        <f t="array" aca="1" ref="TI200" ca="1">INDIRECT(TI$203&amp;ROW())*TI$205</f>
        <v>2</v>
      </c>
      <c r="TJ200" s="1102" cm="1">
        <f t="array" aca="1" ref="TJ200" ca="1">IF(INDIRECT(TJ$203&amp;ROW())="-",0,INDIRECT(TJ$203&amp;ROW())*TJ$205)</f>
        <v>0.45240000000000002</v>
      </c>
      <c r="TK200" s="1123" cm="1">
        <f t="array" aca="1" ref="TK200" ca="1">INDIRECT(TK$203&amp;ROW())*TK$205</f>
        <v>0</v>
      </c>
      <c r="TL200" s="1123" cm="1">
        <f t="array" aca="1" ref="TL200" ca="1">INDIRECT(TL$203&amp;ROW())*TL$205</f>
        <v>1</v>
      </c>
      <c r="TM200" s="1123" cm="1">
        <f t="array" aca="1" ref="TM200" ca="1">INDIRECT(TM$203&amp;ROW())*TM$205</f>
        <v>0</v>
      </c>
      <c r="TN200" s="1123" cm="1">
        <f t="array" aca="1" ref="TN200" ca="1">IF($TM200=0,0,INDIRECT(TN$203&amp;ROW())*TN$205)</f>
        <v>0</v>
      </c>
      <c r="TO200" s="1123" cm="1">
        <f t="array" aca="1" ref="TO200" ca="1">IF($TM200=0,0,INDIRECT(TO$203&amp;ROW())*TO$205)</f>
        <v>0</v>
      </c>
      <c r="TP200" s="1123" cm="1">
        <f t="array" aca="1" ref="TP200" ca="1">IF($TM200=0,0,INDIRECT(TP$203&amp;ROW())*TP$205)</f>
        <v>0</v>
      </c>
      <c r="TQ200" s="1123" cm="1">
        <f t="array" aca="1" ref="TQ200" ca="1">IF($TM200=0,0,INDIRECT(TQ$203&amp;ROW())*TQ$205)</f>
        <v>0</v>
      </c>
      <c r="TR200" s="1123" cm="1">
        <f t="array" aca="1" ref="TR200" ca="1">INDIRECT(TR$203&amp;ROW())*TR$205</f>
        <v>0</v>
      </c>
      <c r="TS200" s="1123" cm="1">
        <f t="array" aca="1" ref="TS200" ca="1">IF($TR200=0,0,INDIRECT(TS$203&amp;ROW())*TS$205)</f>
        <v>0</v>
      </c>
      <c r="TT200" s="1123" cm="1">
        <f t="array" aca="1" ref="TT200" ca="1">IF($TR200=0,0,INDIRECT(TT$203&amp;ROW())*TT$205)</f>
        <v>0</v>
      </c>
      <c r="TU200" s="1123" cm="1">
        <f t="array" aca="1" ref="TU200" ca="1">INDIRECT(TU$203&amp;ROW())*TU$205</f>
        <v>0</v>
      </c>
      <c r="TV200" s="1123" cm="1">
        <f t="array" aca="1" ref="TV200" ca="1">INDIRECT(TV$203&amp;ROW())*TV$205</f>
        <v>0</v>
      </c>
      <c r="TW200" s="1123" cm="1">
        <f t="array" aca="1" ref="TW200" ca="1">INDIRECT(TW$203&amp;ROW())*TW$205</f>
        <v>0</v>
      </c>
      <c r="TX200" s="1123" cm="1">
        <f t="array" aca="1" ref="TX200" ca="1">INDIRECT(TX$203&amp;ROW())*TX$205</f>
        <v>2</v>
      </c>
      <c r="TY200" s="1123" cm="1">
        <f t="array" aca="1" ref="TY200" ca="1">INDIRECT(TY$203&amp;ROW())*TY$205</f>
        <v>0</v>
      </c>
      <c r="TZ200" s="1123" cm="1">
        <f t="array" aca="1" ref="TZ200" ca="1">INDIRECT(TZ$203&amp;ROW())*TZ$205</f>
        <v>2</v>
      </c>
      <c r="UA200" s="1123" cm="1">
        <f t="array" aca="1" ref="UA200" ca="1">INDIRECT(UA$203&amp;ROW())*UA$205</f>
        <v>2</v>
      </c>
      <c r="UB200" s="1123" cm="1">
        <f t="array" aca="1" ref="UB200" ca="1">INDIRECT(UB$203&amp;ROW())*UB$205</f>
        <v>1</v>
      </c>
      <c r="UC200" s="1123" cm="1">
        <f t="array" aca="1" ref="UC200" ca="1">INDIRECT(UC$203&amp;ROW())*UC$205</f>
        <v>1</v>
      </c>
      <c r="UD200" s="1123" cm="1">
        <f t="array" aca="1" ref="UD200" ca="1">INDIRECT(UD$203&amp;ROW())*UD$205</f>
        <v>1</v>
      </c>
      <c r="UE200" s="1123" cm="1">
        <f t="array" aca="1" ref="UE200" ca="1">INDIRECT(UE$203&amp;ROW())*UE$205</f>
        <v>0</v>
      </c>
      <c r="UF200" s="1123" cm="1">
        <f t="array" aca="1" ref="UF200" ca="1">INDIRECT(UF$203&amp;ROW())*UF$205</f>
        <v>0</v>
      </c>
      <c r="UG200" s="1102" cm="1">
        <f t="array" aca="1" ref="UG200" ca="1">IF(INDIRECT(UG$203&amp;ROW())="-",0,INDIRECT(UG$203&amp;ROW())*UG$205)</f>
        <v>0.61350000000000005</v>
      </c>
      <c r="UH200" s="1123" cm="1">
        <f t="array" aca="1" ref="UH200" ca="1">INDIRECT(UH$203&amp;ROW())*UH$205</f>
        <v>0</v>
      </c>
      <c r="UI200" s="1123" cm="1">
        <f t="array" aca="1" ref="UI200" ca="1">INDIRECT(UI$203&amp;ROW())*UI$205</f>
        <v>0</v>
      </c>
      <c r="UJ200" s="1123" cm="1">
        <f t="array" aca="1" ref="UJ200" ca="1">INDIRECT(UJ$203&amp;ROW())*UJ$205</f>
        <v>0</v>
      </c>
      <c r="UM200" s="1002" t="s">
        <v>9581</v>
      </c>
      <c r="UN200" s="1125">
        <f t="shared" ca="1" si="389"/>
        <v>-0.97111609266078391</v>
      </c>
      <c r="UO200" s="1125">
        <f t="shared" ca="1" si="389"/>
        <v>-0.6225347970107441</v>
      </c>
      <c r="UP200" s="1125">
        <f t="shared" ca="1" si="389"/>
        <v>-0.88618201963763954</v>
      </c>
      <c r="UQ200" s="1125">
        <f t="shared" ca="1" si="389"/>
        <v>0.29355872991449461</v>
      </c>
      <c r="UR200" s="1125">
        <f t="shared" ca="1" si="389"/>
        <v>-1.7347822393597188</v>
      </c>
      <c r="US200" s="1125">
        <f t="shared" ca="1" si="389"/>
        <v>0.41305213694811815</v>
      </c>
      <c r="UT200" s="1125">
        <f t="shared" ca="1" si="389"/>
        <v>0.30690415393182785</v>
      </c>
      <c r="UU200" s="1125">
        <f t="shared" ca="1" si="389"/>
        <v>-0.54448954097874924</v>
      </c>
      <c r="UV200" s="1125">
        <f t="shared" ca="1" si="389"/>
        <v>0.44410973870643028</v>
      </c>
      <c r="UW200" s="1125">
        <f t="shared" ca="1" si="389"/>
        <v>0.6421874155054268</v>
      </c>
      <c r="UX200" s="1125">
        <f t="shared" ca="1" si="388"/>
        <v>0.28247365722383649</v>
      </c>
      <c r="UY200" s="1125">
        <f t="shared" ca="1" si="388"/>
        <v>5.5140071631619055E-2</v>
      </c>
      <c r="UZ200" s="1125">
        <f t="shared" ca="1" si="388"/>
        <v>-0.80238258590915801</v>
      </c>
      <c r="VA200" s="1125">
        <f ca="1">(TB200-VA$203)/VA$204</f>
        <v>-0.68458939273190711</v>
      </c>
      <c r="VB200" s="1125">
        <f t="shared" ca="1" si="388"/>
        <v>-0.76400504167427041</v>
      </c>
      <c r="VC200" s="1125">
        <f ca="1">(TD200-VC$203)/VC$204</f>
        <v>-0.15391987855811121</v>
      </c>
      <c r="VD200" s="1125">
        <f t="shared" ca="1" si="388"/>
        <v>0.85304819841956248</v>
      </c>
      <c r="VE200" s="1125">
        <f t="shared" ca="1" si="388"/>
        <v>3.9909080070471406E-2</v>
      </c>
      <c r="VF200" s="1125">
        <f t="shared" ca="1" si="388"/>
        <v>0.95807256683723563</v>
      </c>
      <c r="VG200" s="1125">
        <f t="shared" ca="1" si="388"/>
        <v>1.2788179585372306</v>
      </c>
      <c r="VH200" s="1125">
        <f t="shared" ca="1" si="388"/>
        <v>-0.12784420028857393</v>
      </c>
      <c r="VI200" s="1125">
        <f ca="1">(TJ200-VI$203)/VI$204</f>
        <v>-0.44424889755638824</v>
      </c>
      <c r="VJ200" s="1125">
        <f t="shared" ca="1" si="390"/>
        <v>-0.90132677458943244</v>
      </c>
      <c r="VK200" s="1125">
        <f t="shared" ca="1" si="390"/>
        <v>-0.49937453713488217</v>
      </c>
      <c r="VL200" s="1125">
        <f t="shared" ca="1" si="390"/>
        <v>-0.83864555511817418</v>
      </c>
      <c r="VM200" s="1125">
        <f t="shared" ca="1" si="390"/>
        <v>-0.57201237404204519</v>
      </c>
      <c r="VN200" s="1125">
        <f t="shared" ca="1" si="390"/>
        <v>-0.62639799545694341</v>
      </c>
      <c r="VO200" s="1125">
        <f t="shared" ca="1" si="390"/>
        <v>-0.42150866262694142</v>
      </c>
      <c r="VP200" s="1125">
        <f t="shared" ca="1" si="390"/>
        <v>-0.46221149066820022</v>
      </c>
      <c r="VQ200" s="1125">
        <f t="shared" ca="1" si="390"/>
        <v>-0.77889442244162177</v>
      </c>
      <c r="VR200" s="1125">
        <f t="shared" ca="1" si="390"/>
        <v>-0.64202286734458469</v>
      </c>
      <c r="VS200" s="1125">
        <f t="shared" ca="1" si="387"/>
        <v>-0.40481357988865657</v>
      </c>
      <c r="VT200" s="1125">
        <f t="shared" ca="1" si="387"/>
        <v>-0.3878135405833677</v>
      </c>
      <c r="VU200" s="1125">
        <f t="shared" ca="1" si="387"/>
        <v>-0.82130507758946303</v>
      </c>
      <c r="VV200" s="1125">
        <f t="shared" ca="1" si="387"/>
        <v>-0.64337789451099625</v>
      </c>
      <c r="VW200" s="1125">
        <f t="shared" ca="1" si="387"/>
        <v>-0.3119461967162912</v>
      </c>
      <c r="VX200" s="1125">
        <f t="shared" ca="1" si="386"/>
        <v>-0.78524029103755877</v>
      </c>
      <c r="VY200" s="1125">
        <f t="shared" ca="1" si="386"/>
        <v>0.70583605694264007</v>
      </c>
      <c r="VZ200" s="1125">
        <f t="shared" ca="1" si="386"/>
        <v>0.68442622420316401</v>
      </c>
      <c r="WA200" s="1125">
        <f t="shared" ca="1" si="386"/>
        <v>-0.11011120653528797</v>
      </c>
      <c r="WB200" s="1125">
        <f t="shared" ca="1" si="386"/>
        <v>0.33435322352896929</v>
      </c>
      <c r="WC200" s="1125">
        <f t="shared" ca="1" si="386"/>
        <v>0.47817673461028487</v>
      </c>
      <c r="WD200" s="1125">
        <f t="shared" ca="1" si="386"/>
        <v>-1.3395773314157267</v>
      </c>
      <c r="WE200" s="1125">
        <f t="shared" ca="1" si="386"/>
        <v>-1.7097470492691516</v>
      </c>
      <c r="WF200" s="1125">
        <f ca="1">(UG200-WF$203)/WF$204</f>
        <v>-0.38311174578900559</v>
      </c>
      <c r="WG200" s="1125">
        <f t="shared" ca="1" si="386"/>
        <v>-1.008197359876486</v>
      </c>
      <c r="WH200" s="1125">
        <f t="shared" ca="1" si="386"/>
        <v>-1.0816125322340113</v>
      </c>
      <c r="WI200" s="1126">
        <f t="shared" ca="1" si="386"/>
        <v>-0.9831420375936909</v>
      </c>
      <c r="WL200" s="1002" t="s">
        <v>9581</v>
      </c>
      <c r="WM200" s="1113" t="str">
        <f ca="1">IF(WN200&gt;=0.75,"A",IF(WN200&gt;=0.5,"B",IF(WN200&gt;=0.25,"C","D")))</f>
        <v>C</v>
      </c>
      <c r="WN200" s="1127">
        <f ca="1">AVERAGE(WO200:WR200)</f>
        <v>0.411890627353518</v>
      </c>
      <c r="WO200" s="1128">
        <f t="shared" ca="1" si="437"/>
        <v>0.49159051405246507</v>
      </c>
      <c r="WP200" s="1125">
        <f t="shared" ca="1" si="437"/>
        <v>0.7459703262441999</v>
      </c>
      <c r="WQ200" s="1125">
        <f t="shared" ca="1" si="437"/>
        <v>0.12323264995431976</v>
      </c>
      <c r="WR200" s="1126">
        <f t="shared" ca="1" si="437"/>
        <v>0.28676901916308728</v>
      </c>
      <c r="WS200" s="1129">
        <f ca="1">SUM(WW200:XK200)/SUM(WW$205:XK$205)</f>
        <v>-0.38053932029966697</v>
      </c>
      <c r="WT200" s="1130">
        <f ca="1">SUM(XL200:XQ200)/SUM(XL$205:XQ$205)</f>
        <v>0.45079839369679897</v>
      </c>
      <c r="WU200" s="1130">
        <f ca="1">SUM(XR200:YC200)/SUM(XR$205:YC$205)</f>
        <v>-0.59671730600373574</v>
      </c>
      <c r="WV200" s="1131">
        <f ca="1">SUM(YD200:YR200)/SUM(YD$205:YR$205)</f>
        <v>-0.60142778527814877</v>
      </c>
      <c r="WW200" s="1129">
        <f t="shared" ca="1" si="393"/>
        <v>-0.7262006140917342</v>
      </c>
      <c r="WX200" s="1129">
        <f t="shared" ca="1" si="393"/>
        <v>-0.37545073607717977</v>
      </c>
      <c r="WY200" s="1129">
        <f t="shared" ca="1" si="393"/>
        <v>-0.64522912849816527</v>
      </c>
      <c r="WZ200" s="1129">
        <f t="shared" ca="1" si="393"/>
        <v>0.10559307515024371</v>
      </c>
      <c r="XA200" s="1129">
        <f t="shared" ca="1" si="393"/>
        <v>-0.91544458771012349</v>
      </c>
      <c r="XB200" s="1129">
        <f t="shared" ca="1" si="393"/>
        <v>0.21821544394969081</v>
      </c>
      <c r="XC200" s="1129">
        <f t="shared" ca="1" si="393"/>
        <v>0.14467461816346364</v>
      </c>
      <c r="XD200" s="1129">
        <f t="shared" ca="1" si="393"/>
        <v>-0.2792686855680005</v>
      </c>
      <c r="XE200" s="1129">
        <f t="shared" ca="1" si="393"/>
        <v>0.21801347073098662</v>
      </c>
      <c r="XF200" s="1129">
        <f t="shared" ca="1" si="393"/>
        <v>0.41324760187774212</v>
      </c>
      <c r="XG200" s="1129">
        <f t="shared" ca="1" si="391"/>
        <v>0.1145148206385433</v>
      </c>
      <c r="XH200" s="1129">
        <f t="shared" ca="1" si="391"/>
        <v>2.78347081596413E-2</v>
      </c>
      <c r="XI200" s="1129">
        <f t="shared" ca="1" si="391"/>
        <v>-0.56078518929191046</v>
      </c>
      <c r="XJ200" s="1129">
        <f ca="1">(VA200*XJ$205)</f>
        <v>-0.48585309202183447</v>
      </c>
      <c r="XK200" s="1129">
        <f t="shared" ca="1" si="391"/>
        <v>-0.54267278110123429</v>
      </c>
      <c r="XL200" s="1129">
        <f ca="1">(VC200*XL$205)</f>
        <v>-0.13597282071823544</v>
      </c>
      <c r="XM200" s="1129">
        <f t="shared" ca="1" si="391"/>
        <v>0.64336895124803395</v>
      </c>
      <c r="XN200" s="1129">
        <f t="shared" ca="1" si="391"/>
        <v>2.7828601533139714E-2</v>
      </c>
      <c r="XO200" s="1129">
        <f t="shared" ca="1" si="391"/>
        <v>0.70341687857189839</v>
      </c>
      <c r="XP200" s="1129">
        <f t="shared" ca="1" si="391"/>
        <v>0.81844349346382761</v>
      </c>
      <c r="XQ200" s="1129">
        <f t="shared" ca="1" si="391"/>
        <v>-8.50675308720171E-2</v>
      </c>
      <c r="XR200" s="1129">
        <f ca="1">(VI200*XR$205)</f>
        <v>-0.38871778536183971</v>
      </c>
      <c r="XS200" s="1129">
        <f t="shared" ca="1" si="391"/>
        <v>-0.55611861992167977</v>
      </c>
      <c r="XT200" s="1129">
        <f t="shared" ca="1" si="384"/>
        <v>-0.30327015640201394</v>
      </c>
      <c r="XU200" s="1129">
        <f t="shared" ca="1" si="382"/>
        <v>-0.63720289277878872</v>
      </c>
      <c r="XV200" s="1129">
        <f t="shared" ca="1" si="382"/>
        <v>-0.30179372854458303</v>
      </c>
      <c r="XW200" s="1129">
        <f t="shared" ca="1" si="382"/>
        <v>-0.40427726626791127</v>
      </c>
      <c r="XX200" s="1129">
        <f t="shared" ca="1" si="382"/>
        <v>-0.20379943838012618</v>
      </c>
      <c r="XY200" s="1129">
        <f t="shared" ca="1" si="382"/>
        <v>-0.24303080179333969</v>
      </c>
      <c r="XZ200" s="1129">
        <f t="shared" ca="1" si="382"/>
        <v>-0.56968338057380219</v>
      </c>
      <c r="YA200" s="1129">
        <f t="shared" ca="1" si="382"/>
        <v>-0.43779539324227229</v>
      </c>
      <c r="YB200" s="1129">
        <f t="shared" ca="1" si="382"/>
        <v>-0.21272953623148902</v>
      </c>
      <c r="YC200" s="1129">
        <f t="shared" ca="1" si="382"/>
        <v>-0.17304240180829866</v>
      </c>
      <c r="YD200" s="1129">
        <f t="shared" ca="1" si="382"/>
        <v>-0.6068623218308542</v>
      </c>
      <c r="YE200" s="1129">
        <f t="shared" ca="1" si="382"/>
        <v>-0.46342509741627064</v>
      </c>
      <c r="YF200" s="1129">
        <f t="shared" ca="1" si="382"/>
        <v>-0.18401706144294017</v>
      </c>
      <c r="YG200" s="1129">
        <f t="shared" ca="1" si="382"/>
        <v>-0.54699838673676349</v>
      </c>
      <c r="YH200" s="1129">
        <f t="shared" ca="1" si="382"/>
        <v>0.3761400347447329</v>
      </c>
      <c r="YI200" s="1129">
        <f t="shared" ca="1" si="382"/>
        <v>0.40086843951579315</v>
      </c>
      <c r="YJ200" s="1129">
        <f t="shared" ca="1" si="382"/>
        <v>-6.5328978837386364E-2</v>
      </c>
      <c r="YK200" s="1129">
        <f t="shared" ca="1" si="399"/>
        <v>5.8277766861099353E-2</v>
      </c>
      <c r="YL200" s="1129">
        <f t="shared" ca="1" si="399"/>
        <v>0.15139075417761619</v>
      </c>
      <c r="YM200" s="1129">
        <f t="shared" ca="1" si="399"/>
        <v>-1.0693845836691747</v>
      </c>
      <c r="YN200" s="1129">
        <f t="shared" ca="1" si="399"/>
        <v>-1.2190496461289051</v>
      </c>
      <c r="YO200" s="1129">
        <f ca="1">(WF200*YO$205)</f>
        <v>-0.23526892308902833</v>
      </c>
      <c r="YP200" s="1129">
        <f t="shared" ca="1" si="399"/>
        <v>-0.53716755334219179</v>
      </c>
      <c r="YQ200" s="1129">
        <f t="shared" ca="1" si="399"/>
        <v>-0.78352011835031787</v>
      </c>
      <c r="YR200" s="1132">
        <f t="shared" ca="1" si="395"/>
        <v>-0.73715989978774943</v>
      </c>
      <c r="YU200" s="1002" t="s">
        <v>9581</v>
      </c>
      <c r="YV200" s="1113" t="str">
        <f t="shared" ca="1" si="438"/>
        <v>B</v>
      </c>
      <c r="YW200" s="1127">
        <f ca="1">AVERAGE(YX200:ZA200)</f>
        <v>0.50213737732505959</v>
      </c>
      <c r="YX200" s="1128">
        <f t="shared" ca="1" si="439"/>
        <v>0.65251247433670412</v>
      </c>
      <c r="YY200" s="1125">
        <f t="shared" ca="1" si="439"/>
        <v>0.73341675778947979</v>
      </c>
      <c r="YZ200" s="1125">
        <f t="shared" ca="1" si="439"/>
        <v>5.5196392184438149E-2</v>
      </c>
      <c r="ZA200" s="1126">
        <f t="shared" ca="1" si="439"/>
        <v>0.56742388498961616</v>
      </c>
      <c r="ZB200" s="1133">
        <f ca="1">SUM(ZF200:ZT200)/SUM(ZF$205:ZT$205)</f>
        <v>-0.21336778657053221</v>
      </c>
      <c r="ZC200" s="1134">
        <f ca="1">SUM(ZU200:ZZ200)/SUM(ZU$205:ZZ$205)</f>
        <v>0.439483412669601</v>
      </c>
      <c r="ZD200" s="1134">
        <f ca="1">SUM(AAA200:AAL200)/SUM(AAA$205:AAL$205)</f>
        <v>-0.60892508005291768</v>
      </c>
      <c r="ZE200" s="1135">
        <f ca="1">SUM(AAM200:ABA200)/SUM(AAM$205:ABA$205)</f>
        <v>-0.23704662915925537</v>
      </c>
      <c r="ZF200" s="1129">
        <f t="shared" ca="1" si="396"/>
        <v>-3.2485432480444082E-2</v>
      </c>
      <c r="ZG200" s="1129">
        <f t="shared" ca="1" si="396"/>
        <v>-7.9385408814590788E-2</v>
      </c>
      <c r="ZH200" s="1129">
        <f t="shared" ca="1" si="396"/>
        <v>-6.6861590023482048E-2</v>
      </c>
      <c r="ZI200" s="1129">
        <f t="shared" ca="1" si="396"/>
        <v>2.1988880583922777E-2</v>
      </c>
      <c r="ZJ200" s="1129">
        <f t="shared" ca="1" si="396"/>
        <v>-0.15169406845185204</v>
      </c>
      <c r="ZK200" s="1129">
        <f t="shared" ca="1" si="396"/>
        <v>7.3425809550013654E-2</v>
      </c>
      <c r="ZL200" s="1129">
        <f t="shared" ca="1" si="396"/>
        <v>2.4672875513209128E-2</v>
      </c>
      <c r="ZM200" s="1129">
        <f t="shared" ca="1" si="396"/>
        <v>-9.637358949300015E-2</v>
      </c>
      <c r="ZN200" s="1129">
        <f t="shared" ca="1" si="396"/>
        <v>8.9770705925095284E-2</v>
      </c>
      <c r="ZO200" s="1129">
        <f t="shared" ca="1" si="396"/>
        <v>2.8984588520071332E-2</v>
      </c>
      <c r="ZP200" s="1129">
        <f t="shared" ca="1" si="392"/>
        <v>2.6000050859821721E-2</v>
      </c>
      <c r="ZQ200" s="1129">
        <f t="shared" ca="1" si="392"/>
        <v>9.4238272061527954E-4</v>
      </c>
      <c r="ZR200" s="1129">
        <f t="shared" ca="1" si="392"/>
        <v>-4.5981105838852197E-2</v>
      </c>
      <c r="ZS200" s="1129">
        <f ca="1">(VA200*ZS$205)</f>
        <v>-5.7442947910348624E-2</v>
      </c>
      <c r="ZT200" s="1129">
        <f t="shared" ca="1" si="392"/>
        <v>-2.7291061507312073E-2</v>
      </c>
      <c r="ZU200" s="1129">
        <f ca="1">(VC200*ZU$205)</f>
        <v>-9.7414413095993479E-3</v>
      </c>
      <c r="ZV200" s="1129">
        <f t="shared" ca="1" si="392"/>
        <v>4.5270410067628573E-2</v>
      </c>
      <c r="ZW200" s="1129">
        <f t="shared" ca="1" si="392"/>
        <v>5.5175234891583769E-3</v>
      </c>
      <c r="ZX200" s="1129">
        <f t="shared" ca="1" si="392"/>
        <v>2.7969817598544739E-2</v>
      </c>
      <c r="ZY200" s="1129">
        <f t="shared" ca="1" si="392"/>
        <v>0.13772471860952887</v>
      </c>
      <c r="ZZ200" s="1129">
        <f t="shared" ca="1" si="392"/>
        <v>-7.8155783354792625E-3</v>
      </c>
      <c r="AAA200" s="1129">
        <f ca="1">(VI200*AAA$205)</f>
        <v>-2.6842228686879369E-2</v>
      </c>
      <c r="AAB200" s="1129">
        <f t="shared" ca="1" si="392"/>
        <v>-0.10150745433592355</v>
      </c>
      <c r="AAC200" s="1129">
        <f t="shared" ca="1" si="385"/>
        <v>-7.4874871608304394E-3</v>
      </c>
      <c r="AAD200" s="1129">
        <f t="shared" ca="1" si="383"/>
        <v>-7.8682240113631882E-2</v>
      </c>
      <c r="AAE200" s="1129">
        <f t="shared" ca="1" si="383"/>
        <v>-4.0219644611828483E-2</v>
      </c>
      <c r="AAF200" s="1129">
        <f t="shared" ca="1" si="383"/>
        <v>-6.120902348854227E-2</v>
      </c>
      <c r="AAG200" s="1129">
        <f t="shared" ca="1" si="383"/>
        <v>-4.3018323338477257E-2</v>
      </c>
      <c r="AAH200" s="1129">
        <f t="shared" ca="1" si="383"/>
        <v>-3.8008707897835295E-2</v>
      </c>
      <c r="AAI200" s="1129">
        <f t="shared" ca="1" si="383"/>
        <v>-6.0338538063910964E-2</v>
      </c>
      <c r="AAJ200" s="1129">
        <f t="shared" ca="1" si="383"/>
        <v>-5.2025335368730337E-2</v>
      </c>
      <c r="AAK200" s="1129">
        <f t="shared" ca="1" si="383"/>
        <v>-3.3183772310049216E-2</v>
      </c>
      <c r="AAL200" s="1129">
        <f t="shared" ca="1" si="383"/>
        <v>-1.741238539122681E-2</v>
      </c>
      <c r="AAM200" s="1129">
        <f t="shared" ca="1" si="383"/>
        <v>-2.189532836791554E-2</v>
      </c>
      <c r="AAN200" s="1129">
        <f t="shared" ca="1" si="383"/>
        <v>-6.1359063816095079E-2</v>
      </c>
      <c r="AAO200" s="1129">
        <f t="shared" ca="1" si="383"/>
        <v>-8.7757427120618361E-3</v>
      </c>
      <c r="AAP200" s="1129">
        <f t="shared" ca="1" si="383"/>
        <v>-2.8906649957960041E-2</v>
      </c>
      <c r="AAQ200" s="1129">
        <f t="shared" ca="1" si="383"/>
        <v>7.2202153341576855E-2</v>
      </c>
      <c r="AAR200" s="1129">
        <f t="shared" ca="1" si="383"/>
        <v>1.612649398533611E-2</v>
      </c>
      <c r="AAS200" s="1129">
        <f t="shared" ca="1" si="383"/>
        <v>-2.9890571336918708E-3</v>
      </c>
      <c r="AAT200" s="1129">
        <f t="shared" ca="1" si="400"/>
        <v>0.1027465411596778</v>
      </c>
      <c r="AAU200" s="1129">
        <f t="shared" ca="1" si="400"/>
        <v>0.12363824729832018</v>
      </c>
      <c r="AAV200" s="1129">
        <f t="shared" ca="1" si="400"/>
        <v>-8.8571357168320833E-2</v>
      </c>
      <c r="AAW200" s="1129">
        <f t="shared" ca="1" si="400"/>
        <v>-6.3917050252045346E-2</v>
      </c>
      <c r="AAX200" s="1129">
        <f ca="1">(WF200*AAX$205)</f>
        <v>-3.0143254244966857E-2</v>
      </c>
      <c r="AAY200" s="1129">
        <f t="shared" ca="1" si="400"/>
        <v>-0.12312049482031152</v>
      </c>
      <c r="AAZ200" s="1129">
        <f t="shared" ca="1" si="400"/>
        <v>-0.11856365915979221</v>
      </c>
      <c r="ABA200" s="1129">
        <f t="shared" ca="1" si="398"/>
        <v>-0.10451532592333997</v>
      </c>
    </row>
    <row r="201" spans="1:729" ht="15" customHeight="1" x14ac:dyDescent="0.35">
      <c r="W201" s="1138"/>
      <c r="X201" s="1139"/>
      <c r="Y201" s="1138"/>
      <c r="AA201" s="1139"/>
      <c r="AC201" s="772"/>
      <c r="AD201" s="773"/>
      <c r="BA201" s="1142"/>
      <c r="BH201" s="772"/>
      <c r="BI201" s="772"/>
      <c r="BP201" s="772"/>
      <c r="BQ201" s="772"/>
      <c r="CG201" s="1143"/>
      <c r="FF201" s="772"/>
      <c r="GN201" s="1143"/>
      <c r="GP201" s="1150"/>
      <c r="GV201" s="1150"/>
      <c r="HI201" s="1151"/>
      <c r="HJ201" s="1151"/>
      <c r="HK201" s="1152"/>
      <c r="HL201" s="1152"/>
      <c r="HM201" s="1143"/>
      <c r="HO201" s="772"/>
      <c r="ID201" s="772"/>
      <c r="IE201" s="772"/>
      <c r="IT201" s="1154"/>
      <c r="IU201" s="1154"/>
      <c r="IV201" s="1154"/>
      <c r="IW201" s="1154"/>
      <c r="IX201" s="1154"/>
      <c r="RF201" s="772"/>
      <c r="RL201" s="772"/>
      <c r="RM201" s="772"/>
      <c r="TE201" s="772"/>
      <c r="TK201" s="772"/>
      <c r="TL201" s="772"/>
      <c r="WS201" s="1155"/>
      <c r="WT201" s="1155"/>
      <c r="WU201" s="1155"/>
      <c r="WV201" s="1155"/>
      <c r="XM201" s="772"/>
      <c r="XS201" s="772"/>
      <c r="XT201" s="772"/>
      <c r="ZV201" s="772"/>
      <c r="AAB201" s="772"/>
      <c r="AAC201" s="772"/>
    </row>
    <row r="202" spans="1:729" s="323" customFormat="1" ht="15" customHeight="1" x14ac:dyDescent="0.35">
      <c r="A202" s="494"/>
      <c r="C202" s="1156" t="s">
        <v>9611</v>
      </c>
      <c r="D202" s="1156"/>
      <c r="F202" s="494"/>
      <c r="I202" s="1157"/>
      <c r="J202" s="494"/>
      <c r="K202" s="494"/>
      <c r="L202" s="836"/>
      <c r="M202" s="494"/>
      <c r="N202" s="1137"/>
      <c r="O202" s="1137"/>
      <c r="P202" s="1137"/>
      <c r="Q202" s="1137"/>
      <c r="R202" s="1137"/>
      <c r="S202" s="494"/>
      <c r="T202" s="494"/>
      <c r="U202" s="494"/>
      <c r="V202" s="494"/>
      <c r="W202" s="1138"/>
      <c r="X202" s="1139"/>
      <c r="Y202" s="1138"/>
      <c r="Z202" s="494"/>
      <c r="AA202" s="1139"/>
      <c r="AB202" s="494"/>
      <c r="AC202" s="494"/>
      <c r="AD202" s="836"/>
      <c r="AE202" s="494"/>
      <c r="AH202" s="494"/>
      <c r="AI202" s="494"/>
      <c r="AJ202" s="494"/>
      <c r="AK202" s="1157"/>
      <c r="AM202" s="494"/>
      <c r="AN202" s="494"/>
      <c r="AO202" s="494"/>
      <c r="AP202" s="494"/>
      <c r="AQ202" s="494"/>
      <c r="AR202" s="494"/>
      <c r="AS202" s="494"/>
      <c r="AT202" s="494"/>
      <c r="AU202" s="494"/>
      <c r="AV202" s="1158"/>
      <c r="AW202" s="836"/>
      <c r="AX202" s="1159"/>
      <c r="AY202" s="1158"/>
      <c r="AZ202" s="1159"/>
      <c r="BA202" s="1158"/>
      <c r="BB202" s="494"/>
      <c r="BC202" s="836"/>
      <c r="BD202" s="494"/>
      <c r="BE202" s="494"/>
      <c r="BF202" s="494"/>
      <c r="BG202" s="494"/>
      <c r="BJ202" s="494"/>
      <c r="BK202" s="494"/>
      <c r="BL202" s="494"/>
      <c r="BM202" s="494"/>
      <c r="BN202" s="494"/>
      <c r="BP202" s="494"/>
      <c r="BR202" s="494"/>
      <c r="BS202" s="494"/>
      <c r="BT202" s="494"/>
      <c r="BU202" s="494"/>
      <c r="BV202" s="494"/>
      <c r="BW202" s="494"/>
      <c r="BX202" s="494"/>
      <c r="BY202" s="494"/>
      <c r="BZ202" s="836"/>
      <c r="CA202" s="494"/>
      <c r="CB202" s="494"/>
      <c r="CC202" s="494"/>
      <c r="CD202" s="494"/>
      <c r="CE202" s="494"/>
      <c r="CF202" s="494"/>
      <c r="CG202" s="1160"/>
      <c r="CH202" s="494"/>
      <c r="CI202" s="494"/>
      <c r="CJ202" s="494"/>
      <c r="CK202" s="836"/>
      <c r="CL202" s="836"/>
      <c r="CM202" s="494"/>
      <c r="CN202" s="494"/>
      <c r="CO202" s="494"/>
      <c r="CP202" s="494"/>
      <c r="CQ202" s="494"/>
      <c r="CR202" s="494"/>
      <c r="CS202" s="494"/>
      <c r="CT202" s="494"/>
      <c r="CU202" s="494"/>
      <c r="CV202" s="494"/>
      <c r="CW202" s="494"/>
      <c r="CX202" s="494"/>
      <c r="CZ202" s="494"/>
      <c r="DA202" s="494"/>
      <c r="DB202" s="1161"/>
      <c r="DC202" s="1162"/>
      <c r="DD202" s="1163"/>
      <c r="DE202" s="1161"/>
      <c r="DF202" s="1163"/>
      <c r="DG202" s="1163"/>
      <c r="DH202" s="1162"/>
      <c r="DI202" s="1163"/>
      <c r="DK202" s="494"/>
      <c r="DL202" s="494"/>
      <c r="DM202" s="494"/>
      <c r="DN202" s="1163"/>
      <c r="DO202" s="1163"/>
      <c r="DP202" s="1162"/>
      <c r="DQ202" s="1163"/>
      <c r="DS202" s="494"/>
      <c r="DT202" s="494"/>
      <c r="DU202" s="494"/>
      <c r="DV202" s="494"/>
      <c r="DX202" s="494"/>
      <c r="DY202" s="494"/>
      <c r="DZ202" s="494"/>
      <c r="EC202" s="494"/>
      <c r="EE202" s="494"/>
      <c r="EF202" s="494"/>
      <c r="EG202" s="494"/>
      <c r="EH202" s="494"/>
      <c r="EI202" s="836"/>
      <c r="EJ202" s="836"/>
      <c r="EK202" s="494"/>
      <c r="EL202" s="494"/>
      <c r="EM202" s="1164"/>
      <c r="EN202" s="494"/>
      <c r="EO202" s="836"/>
      <c r="EP202" s="16"/>
      <c r="EQ202" s="16"/>
      <c r="ER202" s="836"/>
      <c r="ES202" s="16"/>
      <c r="ET202" s="16"/>
      <c r="EU202" s="16"/>
      <c r="EX202" s="494"/>
      <c r="FC202" s="494"/>
      <c r="FD202" s="494"/>
      <c r="FE202" s="494"/>
      <c r="FF202" s="494"/>
      <c r="FG202" s="494"/>
      <c r="FH202" s="494"/>
      <c r="FI202" s="494"/>
      <c r="FJ202" s="494"/>
      <c r="FK202" s="494"/>
      <c r="FL202" s="494"/>
      <c r="FM202" s="494"/>
      <c r="FN202" s="494"/>
      <c r="FO202" s="836"/>
      <c r="FP202" s="836"/>
      <c r="FQ202" s="494"/>
      <c r="FR202" s="494"/>
      <c r="FS202" s="494"/>
      <c r="FT202" s="494"/>
      <c r="FU202" s="836"/>
      <c r="FV202" s="494"/>
      <c r="FW202" s="494"/>
      <c r="FX202" s="836"/>
      <c r="FY202" s="494"/>
      <c r="FZ202" s="494"/>
      <c r="GA202" s="836"/>
      <c r="GB202" s="836"/>
      <c r="GC202" s="494"/>
      <c r="GD202" s="494"/>
      <c r="GE202" s="836"/>
      <c r="GF202" s="836"/>
      <c r="GG202" s="494"/>
      <c r="GH202" s="494"/>
      <c r="GI202" s="836"/>
      <c r="GJ202" s="836"/>
      <c r="GK202" s="494"/>
      <c r="GL202" s="494"/>
      <c r="GM202" s="836"/>
      <c r="GN202" s="1160"/>
      <c r="GO202" s="1165"/>
      <c r="GP202" s="1166"/>
      <c r="GQ202" s="1165"/>
      <c r="GR202" s="1165"/>
      <c r="GS202" s="1165"/>
      <c r="GT202" s="1165"/>
      <c r="GU202" s="1165"/>
      <c r="GV202" s="1166"/>
      <c r="GW202" s="1165"/>
      <c r="GX202" s="1165"/>
      <c r="GY202" s="1165"/>
      <c r="GZ202" s="1167"/>
      <c r="HC202" s="494"/>
      <c r="HK202" s="494"/>
      <c r="HL202" s="494"/>
      <c r="HO202" s="494"/>
      <c r="HQ202" s="494"/>
      <c r="HR202" s="494"/>
      <c r="HS202" s="494"/>
      <c r="HT202" s="494"/>
      <c r="HU202" s="494"/>
      <c r="HV202" s="494"/>
      <c r="HW202" s="494"/>
      <c r="HX202" s="494"/>
      <c r="HY202" s="494"/>
      <c r="HZ202" s="494"/>
      <c r="IA202" s="494"/>
      <c r="IB202" s="494"/>
      <c r="IC202" s="494"/>
      <c r="ID202" s="494"/>
      <c r="IE202" s="494"/>
      <c r="IG202" s="494"/>
      <c r="IH202" s="1168"/>
      <c r="II202" s="1168"/>
      <c r="IJ202" s="1168"/>
      <c r="IK202" s="1168"/>
      <c r="IL202" s="1168"/>
      <c r="IM202" s="1168"/>
      <c r="IY202" s="494"/>
      <c r="JA202" s="494"/>
      <c r="JC202" s="494"/>
      <c r="JD202" s="494"/>
      <c r="JE202" s="836"/>
      <c r="JF202" s="836"/>
      <c r="JG202" s="494"/>
      <c r="JH202" s="494"/>
      <c r="JI202" s="494"/>
      <c r="JJ202" s="836"/>
      <c r="JK202" s="836"/>
      <c r="JL202" s="494"/>
      <c r="JM202" s="494"/>
      <c r="JN202" s="494"/>
      <c r="JO202" s="494"/>
      <c r="JP202" s="836"/>
      <c r="JQ202" s="836"/>
      <c r="JR202" s="494"/>
      <c r="JS202" s="494"/>
      <c r="JT202" s="494"/>
      <c r="JU202" s="836"/>
      <c r="JV202" s="836"/>
      <c r="JW202" s="494"/>
      <c r="JX202" s="494"/>
      <c r="JZ202" s="494"/>
      <c r="KV202" s="494"/>
      <c r="KX202" s="494"/>
      <c r="KY202" s="494"/>
      <c r="KZ202" s="494"/>
      <c r="LA202" s="494"/>
      <c r="LB202" s="494"/>
      <c r="LC202" s="494"/>
      <c r="LD202" s="494"/>
      <c r="LE202" s="494"/>
      <c r="LF202" s="494"/>
      <c r="LG202" s="494"/>
      <c r="LH202" s="494"/>
      <c r="NA202" s="1169" t="s">
        <v>9612</v>
      </c>
      <c r="NB202" s="494"/>
      <c r="NC202" s="494"/>
      <c r="ND202" s="494"/>
      <c r="NE202" s="494"/>
      <c r="NF202" s="494"/>
      <c r="NH202" s="1156" t="s">
        <v>9611</v>
      </c>
      <c r="NI202" s="1170"/>
      <c r="OF202" s="494"/>
      <c r="OG202" s="1171">
        <f>SUM(OH202:OK202)</f>
        <v>58.027900000000002</v>
      </c>
      <c r="OH202" s="1172">
        <f>SUM(OL206:OZ206)</f>
        <v>23.05</v>
      </c>
      <c r="OI202" s="1172">
        <f>SUM(PA206:PF206)</f>
        <v>9.9624999999999986</v>
      </c>
      <c r="OJ202" s="1172">
        <f>SUM(PG206:PR206)</f>
        <v>8.0336999999999996</v>
      </c>
      <c r="OK202" s="1173">
        <f>SUM(PS206:QG206)</f>
        <v>16.9817</v>
      </c>
      <c r="OL202" s="1169" t="s">
        <v>9613</v>
      </c>
      <c r="OM202" s="494"/>
      <c r="ON202" s="494"/>
      <c r="OO202" s="494"/>
      <c r="OP202" s="494"/>
      <c r="OQ202" s="494"/>
      <c r="OR202" s="494"/>
      <c r="OS202" s="494"/>
      <c r="OT202" s="494"/>
      <c r="OU202" s="494"/>
      <c r="OV202" s="494"/>
      <c r="OW202" s="494"/>
      <c r="OX202" s="494"/>
      <c r="OY202" s="494"/>
      <c r="OZ202" s="494"/>
      <c r="PA202" s="494"/>
      <c r="PB202" s="494"/>
      <c r="PC202" s="494"/>
      <c r="PD202" s="494"/>
      <c r="PE202" s="494"/>
      <c r="PF202" s="494"/>
      <c r="PG202" s="494"/>
      <c r="PH202" s="494"/>
      <c r="PI202" s="494"/>
      <c r="PJ202" s="494"/>
      <c r="PK202" s="494"/>
      <c r="PL202" s="494"/>
      <c r="PM202" s="494"/>
      <c r="PN202" s="494"/>
      <c r="PO202" s="494"/>
      <c r="PP202" s="494"/>
      <c r="PQ202" s="494"/>
      <c r="PR202" s="494"/>
      <c r="PS202" s="494"/>
      <c r="PT202" s="494"/>
      <c r="PU202" s="494"/>
      <c r="PV202" s="494"/>
      <c r="PW202" s="494"/>
      <c r="PX202" s="494"/>
      <c r="PY202" s="494"/>
      <c r="PZ202" s="494"/>
      <c r="QA202" s="494"/>
      <c r="QB202" s="494"/>
      <c r="QC202" s="494"/>
      <c r="QD202" s="494"/>
      <c r="QE202" s="494"/>
      <c r="QF202" s="494"/>
      <c r="QG202" s="494"/>
      <c r="QJ202" s="494"/>
      <c r="QK202" s="1171">
        <f>SUM(QL202:QO202)</f>
        <v>8.0354604545862962</v>
      </c>
      <c r="QL202" s="1172">
        <f>SUM(QP206:RD206)</f>
        <v>3.8647995080688111</v>
      </c>
      <c r="QM202" s="1172">
        <f>SUM(RE206:RJ206)</f>
        <v>1.0705601858817657</v>
      </c>
      <c r="QN202" s="1172">
        <f>SUM(RK206:RV206)</f>
        <v>0.93454058285966701</v>
      </c>
      <c r="QO202" s="1173">
        <f>SUM(RW206:SK206)</f>
        <v>2.1655601777760527</v>
      </c>
      <c r="QP202" s="1169" t="s">
        <v>9613</v>
      </c>
      <c r="QQ202" s="494"/>
      <c r="QR202" s="494"/>
      <c r="QS202" s="494"/>
      <c r="QT202" s="494"/>
      <c r="RF202" s="494"/>
      <c r="RL202" s="494"/>
      <c r="RM202" s="494"/>
      <c r="SO202" s="494"/>
      <c r="SP202" s="494"/>
      <c r="SQ202" s="494"/>
      <c r="SR202" s="494"/>
      <c r="SS202" s="494"/>
      <c r="TE202" s="494"/>
      <c r="TK202" s="494"/>
      <c r="TL202" s="494"/>
      <c r="UN202" s="494"/>
      <c r="UO202" s="494"/>
      <c r="UP202" s="494"/>
      <c r="UQ202" s="494"/>
      <c r="UR202" s="494"/>
      <c r="US202" s="494"/>
      <c r="UT202" s="494"/>
      <c r="UU202" s="494"/>
      <c r="UV202" s="494"/>
      <c r="UW202" s="494"/>
      <c r="UX202" s="494"/>
      <c r="UY202" s="494"/>
      <c r="UZ202" s="494"/>
      <c r="VA202" s="494"/>
      <c r="VB202" s="494"/>
      <c r="VC202" s="494"/>
      <c r="VD202" s="494"/>
      <c r="VE202" s="494"/>
      <c r="VF202" s="494"/>
      <c r="VG202" s="494"/>
      <c r="VH202" s="494"/>
      <c r="VI202" s="494"/>
      <c r="VJ202" s="494"/>
      <c r="VK202" s="494"/>
      <c r="VL202" s="494"/>
      <c r="VM202" s="494"/>
      <c r="VN202" s="494"/>
      <c r="VO202" s="494"/>
      <c r="VP202" s="494"/>
      <c r="VQ202" s="494"/>
      <c r="VR202" s="494"/>
      <c r="VS202" s="494"/>
      <c r="VT202" s="494"/>
      <c r="VU202" s="494"/>
      <c r="VV202" s="494"/>
      <c r="VW202" s="494"/>
      <c r="VX202" s="494"/>
      <c r="VY202" s="494"/>
      <c r="VZ202" s="494"/>
      <c r="WA202" s="494"/>
      <c r="WB202" s="494"/>
      <c r="WC202" s="494"/>
      <c r="WD202" s="494"/>
      <c r="WE202" s="494"/>
      <c r="WF202" s="494"/>
      <c r="WG202" s="494"/>
      <c r="WH202" s="494"/>
      <c r="WI202" s="494"/>
      <c r="WM202" s="494"/>
      <c r="WN202" s="1171">
        <f ca="1">AVERAGE(WN3:WN200)</f>
        <v>0.5327066325502765</v>
      </c>
      <c r="WO202" s="1174">
        <f ca="1">AVERAGE(WO3:WO200)</f>
        <v>0.61874100986301839</v>
      </c>
      <c r="WP202" s="1172">
        <f ca="1">AVERAGE(WP3:WP200)</f>
        <v>0.61549160107588274</v>
      </c>
      <c r="WQ202" s="1172">
        <f ca="1">AVERAGE(WQ3:WQ200)</f>
        <v>0.3569738880580024</v>
      </c>
      <c r="WR202" s="1173">
        <f ca="1">AVERAGE(WR3:WR200)</f>
        <v>0.53962003120420121</v>
      </c>
      <c r="WS202" s="1174">
        <f ca="1">SUM(WW206:XK206)</f>
        <v>7.0911625978126125</v>
      </c>
      <c r="WT202" s="1172">
        <f ca="1">SUM(XL206:XQ206)</f>
        <v>4.3252532277887665</v>
      </c>
      <c r="WU202" s="1172">
        <f ca="1">SUM(XR206:YC206)</f>
        <v>7.5748294648648544</v>
      </c>
      <c r="WV202" s="1173">
        <f ca="1">SUM(YD206:YR206)</f>
        <v>6.7742820011037344</v>
      </c>
      <c r="WW202" s="1169" t="s">
        <v>9613</v>
      </c>
      <c r="WX202" s="494"/>
      <c r="WY202" s="494"/>
      <c r="WZ202" s="494"/>
      <c r="XA202" s="494"/>
      <c r="XM202" s="494"/>
      <c r="XS202" s="494"/>
      <c r="XT202" s="494"/>
      <c r="YV202" s="494"/>
      <c r="YW202" s="1171">
        <f ca="1">AVERAGE(YW3:YW200)</f>
        <v>0.57355288222783107</v>
      </c>
      <c r="YX202" s="1172">
        <f ca="1">AVERAGE(YX3:YX200)</f>
        <v>0.71783349741033087</v>
      </c>
      <c r="YY202" s="1172">
        <f ca="1">AVERAGE(YY3:YY200)</f>
        <v>0.61176033959738518</v>
      </c>
      <c r="YZ202" s="1172">
        <f ca="1">AVERAGE(YZ3:YZ200)</f>
        <v>0.30179058591181701</v>
      </c>
      <c r="ZA202" s="1173">
        <f ca="1">AVERAGE(ZA3:ZA200)</f>
        <v>0.66282710599179118</v>
      </c>
      <c r="ZB202" s="1174">
        <f>SUM(ZF206:ZT206)</f>
        <v>3.8647995080688111</v>
      </c>
      <c r="ZC202" s="1172">
        <f>SUM(ZU206:ZZ206)</f>
        <v>1.0705601858817657</v>
      </c>
      <c r="ZD202" s="1172">
        <f>SUM(AAA206:AAL206)</f>
        <v>0.93454058285966701</v>
      </c>
      <c r="ZE202" s="1173">
        <f>SUM(AAM206:ABA206)</f>
        <v>2.1655601777760527</v>
      </c>
      <c r="ZF202" s="1169" t="s">
        <v>9613</v>
      </c>
      <c r="ZG202" s="494"/>
      <c r="ZH202" s="494"/>
      <c r="ZI202" s="494"/>
      <c r="ZJ202" s="494"/>
      <c r="ZV202" s="494"/>
      <c r="AAB202" s="494"/>
      <c r="AAC202" s="494"/>
    </row>
    <row r="203" spans="1:729" s="323" customFormat="1" ht="15" customHeight="1" x14ac:dyDescent="0.35">
      <c r="A203" s="494"/>
      <c r="C203" s="1156" t="s">
        <v>9611</v>
      </c>
      <c r="D203" s="1156"/>
      <c r="F203" s="1175" t="s">
        <v>9614</v>
      </c>
      <c r="I203" s="1157"/>
      <c r="J203" s="494" t="s">
        <v>33</v>
      </c>
      <c r="K203" s="1175" t="s">
        <v>866</v>
      </c>
      <c r="L203" s="836"/>
      <c r="M203" s="494">
        <f t="shared" ref="M203:R203" si="440">COUNTIF(M$3:M$200,"&gt;=0")</f>
        <v>193</v>
      </c>
      <c r="N203" s="494">
        <f t="shared" si="440"/>
        <v>193</v>
      </c>
      <c r="O203" s="494">
        <f t="shared" si="440"/>
        <v>193</v>
      </c>
      <c r="P203" s="494">
        <f t="shared" si="440"/>
        <v>193</v>
      </c>
      <c r="Q203" s="494">
        <f t="shared" si="440"/>
        <v>193</v>
      </c>
      <c r="R203" s="494">
        <f t="shared" si="440"/>
        <v>193</v>
      </c>
      <c r="S203" s="494"/>
      <c r="T203" s="494"/>
      <c r="U203" s="494"/>
      <c r="V203" s="494"/>
      <c r="W203" s="494"/>
      <c r="X203" s="494"/>
      <c r="Y203" s="1175" t="s">
        <v>880</v>
      </c>
      <c r="Z203" s="1175" t="s">
        <v>881</v>
      </c>
      <c r="AA203" s="494"/>
      <c r="AB203" s="494">
        <f>COUNTIF(AB$3:AB$200,"&gt;0")</f>
        <v>174</v>
      </c>
      <c r="AC203" s="325" t="s">
        <v>883</v>
      </c>
      <c r="AD203" s="494">
        <f>198-COUNTIF(AD3:AD200,"-")</f>
        <v>84</v>
      </c>
      <c r="AE203" s="1175" t="s">
        <v>885</v>
      </c>
      <c r="AH203" s="1175" t="s">
        <v>885</v>
      </c>
      <c r="AI203" s="494"/>
      <c r="AJ203" s="494">
        <f>COUNTA(AJ3:AJ200)-COUNTIF(AJ3:AJ200,"-")</f>
        <v>80</v>
      </c>
      <c r="AK203" s="323">
        <f>COUNTA(AK3:AK200)-COUNTIF(AK3:AK200,"-")</f>
        <v>80</v>
      </c>
      <c r="AM203" s="494">
        <f t="shared" ref="AM203:AU203" si="441">COUNTA(AM3:AM200)-COUNTIF(AM3:AM200,"-")</f>
        <v>72</v>
      </c>
      <c r="AN203" s="494">
        <f t="shared" si="441"/>
        <v>29</v>
      </c>
      <c r="AO203" s="494">
        <f t="shared" si="441"/>
        <v>51</v>
      </c>
      <c r="AP203" s="494">
        <f t="shared" si="441"/>
        <v>75</v>
      </c>
      <c r="AQ203" s="494">
        <f t="shared" si="441"/>
        <v>78</v>
      </c>
      <c r="AR203" s="494">
        <f t="shared" si="441"/>
        <v>70</v>
      </c>
      <c r="AS203" s="494">
        <f t="shared" si="441"/>
        <v>77</v>
      </c>
      <c r="AT203" s="494">
        <f t="shared" si="441"/>
        <v>58</v>
      </c>
      <c r="AU203" s="494">
        <f t="shared" si="441"/>
        <v>76</v>
      </c>
      <c r="AV203" s="1158"/>
      <c r="AW203" s="836"/>
      <c r="AX203" s="1176" t="s">
        <v>904</v>
      </c>
      <c r="AY203" s="1158"/>
      <c r="AZ203" s="1176" t="s">
        <v>1143</v>
      </c>
      <c r="BA203" s="1158"/>
      <c r="BB203" s="494"/>
      <c r="BC203" s="836"/>
      <c r="BD203" s="1175" t="s">
        <v>9615</v>
      </c>
      <c r="BE203" s="1175" t="s">
        <v>9616</v>
      </c>
      <c r="BF203" s="1175" t="s">
        <v>9617</v>
      </c>
      <c r="BG203" s="1175" t="s">
        <v>913</v>
      </c>
      <c r="BH203" s="1175" t="s">
        <v>1197</v>
      </c>
      <c r="BI203" s="1175" t="s">
        <v>888</v>
      </c>
      <c r="BJ203" s="1175" t="s">
        <v>915</v>
      </c>
      <c r="BK203" s="494"/>
      <c r="BL203" s="1175" t="s">
        <v>917</v>
      </c>
      <c r="BM203" s="494"/>
      <c r="BN203" s="494">
        <f>COUNTIF(BN$3:BN$200,"&gt;0")</f>
        <v>195</v>
      </c>
      <c r="BP203" s="494">
        <f>198-COUNTIF(BP$3:BP$200,"-")</f>
        <v>163</v>
      </c>
      <c r="BQ203" s="1175" t="s">
        <v>922</v>
      </c>
      <c r="BR203" s="1175" t="s">
        <v>923</v>
      </c>
      <c r="BS203" s="494"/>
      <c r="BT203" s="494"/>
      <c r="BU203" s="494"/>
      <c r="BV203" s="494"/>
      <c r="BW203" s="494"/>
      <c r="BX203" s="494">
        <f>198-COUNTIF(BX$3:BX$200,"-")</f>
        <v>193</v>
      </c>
      <c r="BY203" s="494"/>
      <c r="BZ203" s="1177"/>
      <c r="CA203" s="1175" t="s">
        <v>932</v>
      </c>
      <c r="CB203" s="1160"/>
      <c r="CC203" s="1178"/>
      <c r="CD203" s="494">
        <f>198-COUNTIF(CD$3:CD$200,"-")</f>
        <v>168</v>
      </c>
      <c r="CE203" s="1175" t="s">
        <v>9618</v>
      </c>
      <c r="CF203" s="1175" t="s">
        <v>9619</v>
      </c>
      <c r="CG203" s="1160"/>
      <c r="CH203" s="494">
        <f>198-COUNTIF(CH$3:CH$200,"-")</f>
        <v>192</v>
      </c>
      <c r="CI203" s="494">
        <f>198-COUNTIF(CI$3:CI$200,"-")</f>
        <v>180</v>
      </c>
      <c r="CJ203" s="1179" t="s">
        <v>9620</v>
      </c>
      <c r="CK203" s="836"/>
      <c r="CL203" s="1177"/>
      <c r="CM203" s="1175" t="s">
        <v>944</v>
      </c>
      <c r="CN203" s="494"/>
      <c r="CO203" s="1178"/>
      <c r="CP203" s="494">
        <f>198-COUNTIF(CP$3:CP$200,"-")</f>
        <v>182</v>
      </c>
      <c r="CQ203" s="1175" t="s">
        <v>9621</v>
      </c>
      <c r="CR203" s="1175" t="s">
        <v>9622</v>
      </c>
      <c r="CS203" s="1178"/>
      <c r="CT203" s="494">
        <f>198-COUNTIF(CT$3:CT$200,"-")</f>
        <v>132</v>
      </c>
      <c r="CU203" s="1175" t="s">
        <v>9623</v>
      </c>
      <c r="CV203" s="1178"/>
      <c r="CW203" s="494">
        <f>198-COUNTIF(CW$3:CW$200,"-")</f>
        <v>77</v>
      </c>
      <c r="CX203" s="1175" t="s">
        <v>9624</v>
      </c>
      <c r="CY203" s="1180"/>
      <c r="CZ203" s="494">
        <f>198-COUNTIF(CZ$3:CZ$200,"-")</f>
        <v>145</v>
      </c>
      <c r="DA203" s="1175" t="s">
        <v>9625</v>
      </c>
      <c r="DB203" s="1161">
        <f>SUM(DB3:DB202)</f>
        <v>318773905</v>
      </c>
      <c r="DC203" s="1179" t="s">
        <v>960</v>
      </c>
      <c r="DD203" s="1163"/>
      <c r="DE203" s="494">
        <f>198-COUNTIF(DE$3:DE$200,"-")</f>
        <v>198</v>
      </c>
      <c r="DF203" s="1163"/>
      <c r="DG203" s="1163"/>
      <c r="DH203" s="1175" t="s">
        <v>9626</v>
      </c>
      <c r="DI203" s="1163"/>
      <c r="DJ203" s="1178"/>
      <c r="DK203" s="494">
        <f>198-COUNTIF(DK$3:DK$200,"-")</f>
        <v>140</v>
      </c>
      <c r="DL203" s="1175" t="s">
        <v>969</v>
      </c>
      <c r="DM203" s="1175" t="s">
        <v>970</v>
      </c>
      <c r="DN203" s="1163"/>
      <c r="DO203" s="1163"/>
      <c r="DP203" s="1175" t="s">
        <v>9627</v>
      </c>
      <c r="DQ203" s="1163"/>
      <c r="DR203" s="1178"/>
      <c r="DS203" s="494">
        <f>198-COUNTIF(DS$3:DS$200,"-")</f>
        <v>147</v>
      </c>
      <c r="DT203" s="1175" t="s">
        <v>976</v>
      </c>
      <c r="DU203" s="1175" t="s">
        <v>977</v>
      </c>
      <c r="DV203" s="1180"/>
      <c r="DX203" s="494">
        <f>198-COUNTIF(DX$3:DX$200,"-")</f>
        <v>156</v>
      </c>
      <c r="DY203" s="1175" t="s">
        <v>981</v>
      </c>
      <c r="DZ203" s="1175" t="s">
        <v>9628</v>
      </c>
      <c r="EC203" s="325" t="s">
        <v>985</v>
      </c>
      <c r="ED203" s="325" t="s">
        <v>986</v>
      </c>
      <c r="EE203" s="494"/>
      <c r="EF203" s="325" t="s">
        <v>988</v>
      </c>
      <c r="EG203" s="325" t="s">
        <v>988</v>
      </c>
      <c r="EH203" s="325" t="s">
        <v>988</v>
      </c>
      <c r="EI203" s="836"/>
      <c r="EJ203" s="836"/>
      <c r="EK203" s="325" t="s">
        <v>993</v>
      </c>
      <c r="EL203" s="494"/>
      <c r="EM203" s="325" t="s">
        <v>995</v>
      </c>
      <c r="EN203" s="325" t="s">
        <v>9629</v>
      </c>
      <c r="EO203" s="836"/>
      <c r="EP203" s="325" t="s">
        <v>998</v>
      </c>
      <c r="EQ203" s="16"/>
      <c r="ER203" s="836"/>
      <c r="ES203" s="16">
        <f>COUNTA(ES3:ES200)-COUNTIF(ES3:ES200,"-")</f>
        <v>63</v>
      </c>
      <c r="ET203" s="325" t="s">
        <v>1002</v>
      </c>
      <c r="EU203" s="325" t="s">
        <v>1003</v>
      </c>
      <c r="EV203" s="1175" t="s">
        <v>1004</v>
      </c>
      <c r="EW203" s="1175" t="s">
        <v>1005</v>
      </c>
      <c r="EX203" s="1175" t="s">
        <v>1006</v>
      </c>
      <c r="EY203" s="1175" t="s">
        <v>1007</v>
      </c>
      <c r="EZ203" s="494">
        <f>SUM(EZ2:EZ202)</f>
        <v>39</v>
      </c>
      <c r="FA203" s="494">
        <f>COUNTIF(FA3:FA200,"&gt;0")</f>
        <v>32</v>
      </c>
      <c r="FB203" s="494">
        <f>SUM(FB2:FB202)</f>
        <v>29</v>
      </c>
      <c r="FC203" s="1175" t="s">
        <v>1011</v>
      </c>
      <c r="FD203" s="494">
        <f>COUNTIF(FD3:FD200,"OECD")</f>
        <v>34</v>
      </c>
      <c r="FE203" s="494">
        <f>COUNTIF(FE3:FE200,"APEC")</f>
        <v>21</v>
      </c>
      <c r="FF203" s="1175" t="s">
        <v>1014</v>
      </c>
      <c r="FG203" s="1175" t="s">
        <v>1014</v>
      </c>
      <c r="FH203" s="1181" t="s">
        <v>1015</v>
      </c>
      <c r="FI203" s="1181" t="s">
        <v>1016</v>
      </c>
      <c r="FJ203" s="1181" t="s">
        <v>1017</v>
      </c>
      <c r="FK203" s="1181" t="s">
        <v>1018</v>
      </c>
      <c r="FL203" s="1181" t="s">
        <v>1019</v>
      </c>
      <c r="FM203" s="325" t="s">
        <v>1018</v>
      </c>
      <c r="FN203" s="494">
        <f>198-COUNTIF(FN3:FN200,"-")</f>
        <v>61</v>
      </c>
      <c r="FO203" s="494">
        <f>198-COUNTIF(FO3:FO200,"-")</f>
        <v>61</v>
      </c>
      <c r="FP203" s="494">
        <f>198-COUNTIF(FP3:FP200,"-")</f>
        <v>61</v>
      </c>
      <c r="FQ203" s="325" t="s">
        <v>888</v>
      </c>
      <c r="FR203" s="325" t="s">
        <v>1023</v>
      </c>
      <c r="FS203" s="325" t="s">
        <v>1024</v>
      </c>
      <c r="FT203" s="494">
        <f>198-COUNTIF(FT3:FT200,"-")</f>
        <v>58</v>
      </c>
      <c r="FU203" s="494">
        <f>198-COUNTIF(FU3:FU200,"-")</f>
        <v>58</v>
      </c>
      <c r="FV203" s="325" t="s">
        <v>1027</v>
      </c>
      <c r="FW203" s="494">
        <f>198-COUNTIF(FW3:FW200,"-")</f>
        <v>53</v>
      </c>
      <c r="FX203" s="494">
        <f>198-COUNTIF(FX3:FX200,"-")</f>
        <v>53</v>
      </c>
      <c r="FY203" s="325" t="s">
        <v>1030</v>
      </c>
      <c r="FZ203" s="494">
        <f>198-COUNTIF(FZ3:FZ200,"-")</f>
        <v>106</v>
      </c>
      <c r="GA203" s="494">
        <f>198-COUNTIF(GA3:GA200,"-")</f>
        <v>106</v>
      </c>
      <c r="GB203" s="494">
        <f>198-COUNTIF(GB3:GB200,"-")</f>
        <v>106</v>
      </c>
      <c r="GC203" s="325" t="s">
        <v>1034</v>
      </c>
      <c r="GD203" s="494">
        <f>198-COUNTIF(GD3:GD200,"-")</f>
        <v>61</v>
      </c>
      <c r="GE203" s="836"/>
      <c r="GF203" s="836"/>
      <c r="GG203" s="325" t="s">
        <v>895</v>
      </c>
      <c r="GH203" s="494">
        <f>198-COUNTIF(GH3:GH200,"-")</f>
        <v>94</v>
      </c>
      <c r="GI203" s="836"/>
      <c r="GJ203" s="836"/>
      <c r="GK203" s="325" t="s">
        <v>1041</v>
      </c>
      <c r="GL203" s="494">
        <f>198-COUNTIF(GL3:GL200,"-")</f>
        <v>153</v>
      </c>
      <c r="GM203" s="836"/>
      <c r="GN203" s="1160"/>
      <c r="GO203" s="1182" t="s">
        <v>1045</v>
      </c>
      <c r="GP203" s="494">
        <f>198-COUNTIF(GP3:GP200,"-")</f>
        <v>82</v>
      </c>
      <c r="GQ203" s="1175" t="s">
        <v>1047</v>
      </c>
      <c r="GR203" s="1175" t="s">
        <v>1048</v>
      </c>
      <c r="GS203" s="1175" t="s">
        <v>1049</v>
      </c>
      <c r="GT203" s="1175" t="s">
        <v>1050</v>
      </c>
      <c r="GU203" s="1182" t="s">
        <v>1051</v>
      </c>
      <c r="GV203" s="494">
        <f>198-COUNTIF(GV3:GV200,"-")</f>
        <v>75</v>
      </c>
      <c r="GW203" s="1175" t="s">
        <v>1053</v>
      </c>
      <c r="GX203" s="1175" t="s">
        <v>1054</v>
      </c>
      <c r="GY203" s="1182" t="s">
        <v>1055</v>
      </c>
      <c r="GZ203" s="494">
        <f>198-COUNTIF(GZ3:GZ200,"-")</f>
        <v>26</v>
      </c>
      <c r="HB203" s="1175" t="s">
        <v>1057</v>
      </c>
      <c r="HC203" s="1175" t="s">
        <v>1058</v>
      </c>
      <c r="HD203" s="494">
        <f>198-COUNTIF(HD3:HD200,"-")</f>
        <v>143</v>
      </c>
      <c r="HE203" s="494">
        <f>198-COUNTIF(HE3:HE200,"-")</f>
        <v>143</v>
      </c>
      <c r="HF203" s="494">
        <f>198-COUNTIF(HF3:HF200,"-")</f>
        <v>132</v>
      </c>
      <c r="HG203" s="494">
        <f>198-COUNTIF(HG3:HG200,"-")</f>
        <v>132</v>
      </c>
      <c r="HH203" s="1175" t="s">
        <v>1063</v>
      </c>
      <c r="HI203" s="494">
        <f>198-COUNTIF(HI3:HI200,"-")</f>
        <v>116</v>
      </c>
      <c r="HJ203" s="494">
        <f>198-COUNTIF(HJ3:HJ200,"-")</f>
        <v>103</v>
      </c>
      <c r="HK203" s="494">
        <f>198-COUNTIF(HK3:HK200,"-")</f>
        <v>103</v>
      </c>
      <c r="HL203" s="1175" t="s">
        <v>1067</v>
      </c>
      <c r="HM203" s="494">
        <f>198-COUNTIF(HM3:HM200,"-")</f>
        <v>138</v>
      </c>
      <c r="HN203" s="494">
        <f>198-COUNTIF(HN3:HN200,"-")</f>
        <v>130</v>
      </c>
      <c r="HO203" s="494"/>
      <c r="HP203" s="494"/>
      <c r="HQ203" s="1175" t="s">
        <v>9630</v>
      </c>
      <c r="HR203" s="494"/>
      <c r="HS203" s="494"/>
      <c r="HT203" s="494"/>
      <c r="HU203" s="494"/>
      <c r="HV203" s="494"/>
      <c r="HW203" s="494"/>
      <c r="HX203" s="494"/>
      <c r="HY203" s="494"/>
      <c r="HZ203" s="494"/>
      <c r="IA203" s="494"/>
      <c r="IB203" s="494"/>
      <c r="IC203" s="494"/>
      <c r="ID203" s="494"/>
      <c r="IE203" s="494"/>
      <c r="IF203" s="494"/>
      <c r="IG203" s="1175" t="s">
        <v>9631</v>
      </c>
      <c r="IH203" s="494">
        <f t="shared" ref="IH203:IM203" si="442">198-COUNTIF(IH3:IH200,"-")</f>
        <v>128</v>
      </c>
      <c r="II203" s="494">
        <f t="shared" si="442"/>
        <v>128</v>
      </c>
      <c r="IJ203" s="494">
        <f t="shared" si="442"/>
        <v>128</v>
      </c>
      <c r="IK203" s="494">
        <f t="shared" si="442"/>
        <v>128</v>
      </c>
      <c r="IL203" s="494">
        <f t="shared" si="442"/>
        <v>128</v>
      </c>
      <c r="IM203" s="494">
        <f t="shared" si="442"/>
        <v>128</v>
      </c>
      <c r="IN203" s="1175" t="s">
        <v>9632</v>
      </c>
      <c r="IT203" s="1175" t="s">
        <v>1097</v>
      </c>
      <c r="IY203" s="1182" t="s">
        <v>1098</v>
      </c>
      <c r="IZ203" s="494">
        <f>198-COUNTIF(IZ3:IZ200,"-")</f>
        <v>89</v>
      </c>
      <c r="JA203" s="1182" t="s">
        <v>1100</v>
      </c>
      <c r="JB203" s="494">
        <f>198-COUNTIF(JB3:JB200,"-")</f>
        <v>166</v>
      </c>
      <c r="JC203" s="325" t="s">
        <v>1102</v>
      </c>
      <c r="JD203" s="494"/>
      <c r="JE203" s="836"/>
      <c r="JF203" s="836"/>
      <c r="JG203" s="494">
        <f>198-COUNTIF(JG3:JG200,"-")</f>
        <v>79</v>
      </c>
      <c r="JH203" s="325" t="s">
        <v>9633</v>
      </c>
      <c r="JI203" s="494"/>
      <c r="JJ203" s="836"/>
      <c r="JK203" s="836"/>
      <c r="JL203" s="494">
        <f>198-COUNTIF(JL3:JL200,"-")</f>
        <v>106</v>
      </c>
      <c r="JM203" s="325" t="s">
        <v>1107</v>
      </c>
      <c r="JN203" s="325" t="s">
        <v>1112</v>
      </c>
      <c r="JO203" s="325" t="s">
        <v>1113</v>
      </c>
      <c r="JP203" s="836"/>
      <c r="JQ203" s="836"/>
      <c r="JR203" s="494">
        <f>198-COUNTIF(JR3:JR200,"-")</f>
        <v>107</v>
      </c>
      <c r="JS203" s="325" t="s">
        <v>1018</v>
      </c>
      <c r="JT203" s="325" t="s">
        <v>1108</v>
      </c>
      <c r="JU203" s="836"/>
      <c r="JV203" s="836"/>
      <c r="JW203" s="494">
        <f>198-COUNTIF(JW3:JW200,"-")</f>
        <v>100</v>
      </c>
      <c r="JX203" s="325" t="s">
        <v>900</v>
      </c>
      <c r="JY203" s="1157"/>
      <c r="JZ203" s="1157" t="str">
        <f>SUM(JX205:JX207)&amp;" Economies &gt; "</f>
        <v xml:space="preserve">80 Economies &gt; </v>
      </c>
      <c r="KA203" s="1183">
        <f t="shared" ref="KA203:KJ203" si="443">SUM(KA3:KA200)</f>
        <v>273</v>
      </c>
      <c r="KB203" s="1184">
        <f t="shared" si="443"/>
        <v>72</v>
      </c>
      <c r="KC203" s="1184">
        <f t="shared" si="443"/>
        <v>97</v>
      </c>
      <c r="KD203" s="1184">
        <f t="shared" si="443"/>
        <v>67</v>
      </c>
      <c r="KE203" s="1184">
        <f t="shared" si="443"/>
        <v>37</v>
      </c>
      <c r="KF203" s="1183">
        <f t="shared" si="443"/>
        <v>117</v>
      </c>
      <c r="KG203" s="1184">
        <f t="shared" si="443"/>
        <v>25</v>
      </c>
      <c r="KH203" s="1184">
        <f t="shared" si="443"/>
        <v>19</v>
      </c>
      <c r="KI203" s="1184">
        <f t="shared" si="443"/>
        <v>52</v>
      </c>
      <c r="KJ203" s="1184">
        <f t="shared" si="443"/>
        <v>21</v>
      </c>
      <c r="KK203" s="1175" t="s">
        <v>1128</v>
      </c>
      <c r="KL203" s="1175" t="s">
        <v>894</v>
      </c>
      <c r="KM203" s="1185" t="s">
        <v>1129</v>
      </c>
      <c r="KN203" s="1175" t="s">
        <v>1130</v>
      </c>
      <c r="KO203" s="1175" t="s">
        <v>1131</v>
      </c>
      <c r="KP203" s="1186">
        <f>198-COUNTIF(KP3:KP200,"-")</f>
        <v>196</v>
      </c>
      <c r="KQ203" s="1187" t="s">
        <v>1133</v>
      </c>
      <c r="KR203" s="1179" t="s">
        <v>1134</v>
      </c>
      <c r="KS203" s="1179" t="s">
        <v>1135</v>
      </c>
      <c r="KT203" s="1186">
        <f>198-COUNTIF(KT3:KT200,"-")</f>
        <v>196</v>
      </c>
      <c r="KU203" s="1186">
        <f>198-COUNTIF(KU3:KU200,"-")</f>
        <v>180</v>
      </c>
      <c r="KV203" s="294" t="s">
        <v>1137</v>
      </c>
      <c r="KX203" s="1188" t="s">
        <v>1160</v>
      </c>
      <c r="KY203" s="494"/>
      <c r="KZ203" s="494"/>
      <c r="LA203" s="494"/>
      <c r="LB203" s="494"/>
      <c r="LC203" s="1189" t="s">
        <v>9634</v>
      </c>
      <c r="LD203" s="494" t="s">
        <v>9635</v>
      </c>
      <c r="LE203" s="494" t="s">
        <v>9636</v>
      </c>
      <c r="LF203" s="494" t="s">
        <v>9637</v>
      </c>
      <c r="LG203" s="494" t="s">
        <v>9638</v>
      </c>
      <c r="LH203" s="494" t="s">
        <v>9639</v>
      </c>
      <c r="LI203" s="494" t="s">
        <v>9640</v>
      </c>
      <c r="LJ203" s="494" t="s">
        <v>9641</v>
      </c>
      <c r="LK203" s="494" t="s">
        <v>9642</v>
      </c>
      <c r="LL203" s="494" t="s">
        <v>1102</v>
      </c>
      <c r="LM203" s="494" t="s">
        <v>9643</v>
      </c>
      <c r="LN203" s="494" t="s">
        <v>9644</v>
      </c>
      <c r="LO203" s="494" t="s">
        <v>9645</v>
      </c>
      <c r="LP203" s="494" t="s">
        <v>9646</v>
      </c>
      <c r="LQ203" s="494" t="s">
        <v>1125</v>
      </c>
      <c r="LR203" s="494" t="s">
        <v>9647</v>
      </c>
      <c r="LS203" s="494" t="s">
        <v>9648</v>
      </c>
      <c r="LT203" s="1190" t="s">
        <v>9649</v>
      </c>
      <c r="LU203" s="494" t="s">
        <v>9650</v>
      </c>
      <c r="LV203" s="494" t="s">
        <v>9651</v>
      </c>
      <c r="LW203" s="494" t="s">
        <v>9652</v>
      </c>
      <c r="LX203" s="494" t="s">
        <v>9653</v>
      </c>
      <c r="LY203" s="494" t="s">
        <v>9654</v>
      </c>
      <c r="LZ203" s="494" t="s">
        <v>9655</v>
      </c>
      <c r="MA203" s="494" t="s">
        <v>9656</v>
      </c>
      <c r="MB203" s="494" t="s">
        <v>9657</v>
      </c>
      <c r="MC203" s="494" t="s">
        <v>9658</v>
      </c>
      <c r="MD203" s="494" t="s">
        <v>9659</v>
      </c>
      <c r="ME203" s="494" t="s">
        <v>9660</v>
      </c>
      <c r="MF203" s="494" t="s">
        <v>885</v>
      </c>
      <c r="MG203" s="494" t="s">
        <v>9661</v>
      </c>
      <c r="MH203" s="494" t="s">
        <v>9662</v>
      </c>
      <c r="MI203" s="494" t="s">
        <v>9663</v>
      </c>
      <c r="MJ203" s="494" t="s">
        <v>9664</v>
      </c>
      <c r="MK203" s="494" t="s">
        <v>9665</v>
      </c>
      <c r="ML203" s="494" t="s">
        <v>9666</v>
      </c>
      <c r="MM203" s="494" t="s">
        <v>9667</v>
      </c>
      <c r="MN203" s="494" t="s">
        <v>9668</v>
      </c>
      <c r="MO203" s="494" t="s">
        <v>9669</v>
      </c>
      <c r="MP203" s="494" t="s">
        <v>9670</v>
      </c>
      <c r="MQ203" s="494" t="s">
        <v>9671</v>
      </c>
      <c r="MR203" s="494" t="s">
        <v>9672</v>
      </c>
      <c r="MS203" s="494" t="s">
        <v>9673</v>
      </c>
      <c r="MT203" s="494" t="s">
        <v>9674</v>
      </c>
      <c r="MU203" s="494" t="s">
        <v>9675</v>
      </c>
      <c r="MV203" s="494" t="s">
        <v>9676</v>
      </c>
      <c r="MW203" s="494" t="s">
        <v>9677</v>
      </c>
      <c r="MX203" s="494" t="s">
        <v>9678</v>
      </c>
      <c r="MY203" s="494" t="s">
        <v>9679</v>
      </c>
      <c r="NA203" s="1191" t="s">
        <v>1139</v>
      </c>
      <c r="NB203" s="181" t="s">
        <v>1140</v>
      </c>
      <c r="NC203" s="181" t="s">
        <v>1141</v>
      </c>
      <c r="ND203" s="216" t="s">
        <v>1142</v>
      </c>
      <c r="NE203" s="216" t="s">
        <v>1159</v>
      </c>
      <c r="NF203" s="294" t="s">
        <v>1160</v>
      </c>
      <c r="NH203" s="1156" t="s">
        <v>9611</v>
      </c>
      <c r="NI203" s="294" t="s">
        <v>1161</v>
      </c>
      <c r="NJ203" s="294" t="s">
        <v>1159</v>
      </c>
      <c r="NK203" s="294" t="s">
        <v>1162</v>
      </c>
      <c r="NL203" s="294" t="s">
        <v>1163</v>
      </c>
      <c r="NM203" s="294" t="s">
        <v>1164</v>
      </c>
      <c r="NN203" s="294" t="s">
        <v>1165</v>
      </c>
      <c r="NO203" s="294" t="s">
        <v>1166</v>
      </c>
      <c r="NP203" s="494">
        <f>COUNTIF(NP3:NP200,"Yes")</f>
        <v>80</v>
      </c>
      <c r="NQ203" s="494">
        <f>COUNTIF(NQ3:NQ200,"Yes")</f>
        <v>84</v>
      </c>
      <c r="NR203" s="494">
        <f>COUNTIF(NR3:NR200,"Yes")</f>
        <v>0</v>
      </c>
      <c r="OA203" s="494">
        <f>COUNTIF(OA3:OA200,"&gt;0")</f>
        <v>33</v>
      </c>
      <c r="OB203" s="494">
        <f>COUNTIF(OB3:OB200,"&gt;0")</f>
        <v>33</v>
      </c>
      <c r="OF203" s="1188" t="s">
        <v>1160</v>
      </c>
      <c r="OG203" s="494"/>
      <c r="OH203" s="494"/>
      <c r="OI203" s="494"/>
      <c r="OJ203" s="494"/>
      <c r="OK203" s="1189" t="s">
        <v>9634</v>
      </c>
      <c r="OL203" s="494" t="s">
        <v>9635</v>
      </c>
      <c r="OM203" s="494" t="s">
        <v>9636</v>
      </c>
      <c r="ON203" s="494" t="s">
        <v>9637</v>
      </c>
      <c r="OO203" s="494" t="s">
        <v>9638</v>
      </c>
      <c r="OP203" s="494" t="s">
        <v>9639</v>
      </c>
      <c r="OQ203" s="494" t="s">
        <v>9640</v>
      </c>
      <c r="OR203" s="494" t="s">
        <v>9641</v>
      </c>
      <c r="OS203" s="494" t="s">
        <v>9642</v>
      </c>
      <c r="OT203" s="494" t="s">
        <v>1102</v>
      </c>
      <c r="OU203" s="494" t="s">
        <v>9643</v>
      </c>
      <c r="OV203" s="494" t="s">
        <v>9644</v>
      </c>
      <c r="OW203" s="494" t="s">
        <v>9645</v>
      </c>
      <c r="OX203" s="494" t="s">
        <v>9646</v>
      </c>
      <c r="OY203" s="494" t="s">
        <v>1125</v>
      </c>
      <c r="OZ203" s="494" t="s">
        <v>9647</v>
      </c>
      <c r="PA203" s="494" t="s">
        <v>9648</v>
      </c>
      <c r="PB203" s="1190" t="s">
        <v>9649</v>
      </c>
      <c r="PC203" s="494" t="s">
        <v>9650</v>
      </c>
      <c r="PD203" s="494" t="s">
        <v>9651</v>
      </c>
      <c r="PE203" s="494" t="s">
        <v>9652</v>
      </c>
      <c r="PF203" s="494" t="s">
        <v>9653</v>
      </c>
      <c r="PG203" s="494" t="s">
        <v>9654</v>
      </c>
      <c r="PH203" s="494" t="s">
        <v>9655</v>
      </c>
      <c r="PI203" s="494" t="s">
        <v>9656</v>
      </c>
      <c r="PJ203" s="494" t="s">
        <v>9657</v>
      </c>
      <c r="PK203" s="494" t="s">
        <v>9658</v>
      </c>
      <c r="PL203" s="494" t="s">
        <v>9659</v>
      </c>
      <c r="PM203" s="494" t="s">
        <v>9660</v>
      </c>
      <c r="PN203" s="494" t="s">
        <v>885</v>
      </c>
      <c r="PO203" s="494" t="s">
        <v>9661</v>
      </c>
      <c r="PP203" s="494" t="s">
        <v>9662</v>
      </c>
      <c r="PQ203" s="494" t="s">
        <v>9663</v>
      </c>
      <c r="PR203" s="494" t="s">
        <v>9664</v>
      </c>
      <c r="PS203" s="494" t="s">
        <v>9665</v>
      </c>
      <c r="PT203" s="494" t="s">
        <v>9666</v>
      </c>
      <c r="PU203" s="494" t="s">
        <v>9667</v>
      </c>
      <c r="PV203" s="494" t="s">
        <v>9668</v>
      </c>
      <c r="PW203" s="494" t="s">
        <v>9669</v>
      </c>
      <c r="PX203" s="494" t="s">
        <v>9670</v>
      </c>
      <c r="PY203" s="494" t="s">
        <v>9671</v>
      </c>
      <c r="PZ203" s="494" t="s">
        <v>9672</v>
      </c>
      <c r="QA203" s="494" t="s">
        <v>9673</v>
      </c>
      <c r="QB203" s="494" t="s">
        <v>9674</v>
      </c>
      <c r="QC203" s="494" t="s">
        <v>9675</v>
      </c>
      <c r="QD203" s="494" t="s">
        <v>9676</v>
      </c>
      <c r="QE203" s="494" t="s">
        <v>9677</v>
      </c>
      <c r="QF203" s="494" t="s">
        <v>9678</v>
      </c>
      <c r="QG203" s="494" t="s">
        <v>9679</v>
      </c>
      <c r="QJ203" s="1188" t="s">
        <v>1160</v>
      </c>
      <c r="QK203" s="494"/>
      <c r="QL203" s="494"/>
      <c r="QM203" s="494"/>
      <c r="QN203" s="494"/>
      <c r="QO203" s="1189" t="s">
        <v>9634</v>
      </c>
      <c r="QP203" s="494" t="s">
        <v>9635</v>
      </c>
      <c r="QQ203" s="494" t="s">
        <v>9636</v>
      </c>
      <c r="QR203" s="494" t="s">
        <v>9637</v>
      </c>
      <c r="QS203" s="494" t="s">
        <v>9638</v>
      </c>
      <c r="QT203" s="494" t="s">
        <v>9639</v>
      </c>
      <c r="QU203" s="494" t="s">
        <v>9640</v>
      </c>
      <c r="QV203" s="494" t="s">
        <v>9641</v>
      </c>
      <c r="QW203" s="494" t="s">
        <v>9642</v>
      </c>
      <c r="QX203" s="494" t="s">
        <v>1102</v>
      </c>
      <c r="QY203" s="494" t="s">
        <v>9643</v>
      </c>
      <c r="QZ203" s="494" t="s">
        <v>9644</v>
      </c>
      <c r="RA203" s="494" t="s">
        <v>9645</v>
      </c>
      <c r="RB203" s="494" t="s">
        <v>9646</v>
      </c>
      <c r="RC203" s="494" t="s">
        <v>1125</v>
      </c>
      <c r="RD203" s="494" t="s">
        <v>9647</v>
      </c>
      <c r="RE203" s="494" t="s">
        <v>9648</v>
      </c>
      <c r="RF203" s="1190" t="s">
        <v>9649</v>
      </c>
      <c r="RG203" s="494" t="s">
        <v>9650</v>
      </c>
      <c r="RH203" s="494" t="s">
        <v>9651</v>
      </c>
      <c r="RI203" s="494" t="s">
        <v>9652</v>
      </c>
      <c r="RJ203" s="494" t="s">
        <v>9653</v>
      </c>
      <c r="RK203" s="494" t="s">
        <v>9654</v>
      </c>
      <c r="RL203" s="494" t="s">
        <v>9655</v>
      </c>
      <c r="RM203" s="494" t="s">
        <v>9656</v>
      </c>
      <c r="RN203" s="494" t="s">
        <v>9657</v>
      </c>
      <c r="RO203" s="494" t="s">
        <v>9658</v>
      </c>
      <c r="RP203" s="494" t="s">
        <v>9659</v>
      </c>
      <c r="RQ203" s="494" t="s">
        <v>9660</v>
      </c>
      <c r="RR203" s="494" t="s">
        <v>885</v>
      </c>
      <c r="RS203" s="494" t="s">
        <v>9661</v>
      </c>
      <c r="RT203" s="494" t="s">
        <v>9662</v>
      </c>
      <c r="RU203" s="494" t="s">
        <v>9663</v>
      </c>
      <c r="RV203" s="494" t="s">
        <v>9664</v>
      </c>
      <c r="RW203" s="494" t="s">
        <v>9665</v>
      </c>
      <c r="RX203" s="494" t="s">
        <v>9666</v>
      </c>
      <c r="RY203" s="494" t="s">
        <v>9667</v>
      </c>
      <c r="RZ203" s="494" t="s">
        <v>9668</v>
      </c>
      <c r="SA203" s="494" t="s">
        <v>9669</v>
      </c>
      <c r="SB203" s="494" t="s">
        <v>9670</v>
      </c>
      <c r="SC203" s="494" t="s">
        <v>9671</v>
      </c>
      <c r="SD203" s="494" t="s">
        <v>9672</v>
      </c>
      <c r="SE203" s="494" t="s">
        <v>9673</v>
      </c>
      <c r="SF203" s="494" t="s">
        <v>9674</v>
      </c>
      <c r="SG203" s="494" t="s">
        <v>9675</v>
      </c>
      <c r="SH203" s="494" t="s">
        <v>9676</v>
      </c>
      <c r="SI203" s="494" t="s">
        <v>9677</v>
      </c>
      <c r="SJ203" s="494" t="s">
        <v>9678</v>
      </c>
      <c r="SK203" s="494" t="s">
        <v>9679</v>
      </c>
      <c r="SN203" s="1192" t="s">
        <v>9634</v>
      </c>
      <c r="SO203" s="494" t="s">
        <v>9635</v>
      </c>
      <c r="SP203" s="494" t="s">
        <v>9636</v>
      </c>
      <c r="SQ203" s="494" t="s">
        <v>9637</v>
      </c>
      <c r="SR203" s="494" t="s">
        <v>9638</v>
      </c>
      <c r="SS203" s="494" t="s">
        <v>9639</v>
      </c>
      <c r="ST203" s="494" t="s">
        <v>9640</v>
      </c>
      <c r="SU203" s="494" t="s">
        <v>9641</v>
      </c>
      <c r="SV203" s="494" t="s">
        <v>9642</v>
      </c>
      <c r="SW203" s="494" t="s">
        <v>1102</v>
      </c>
      <c r="SX203" s="494" t="s">
        <v>9643</v>
      </c>
      <c r="SY203" s="494" t="s">
        <v>9644</v>
      </c>
      <c r="SZ203" s="494" t="s">
        <v>9645</v>
      </c>
      <c r="TA203" s="494" t="s">
        <v>9646</v>
      </c>
      <c r="TB203" s="494" t="s">
        <v>1125</v>
      </c>
      <c r="TC203" s="494" t="s">
        <v>9647</v>
      </c>
      <c r="TD203" s="494" t="s">
        <v>9648</v>
      </c>
      <c r="TE203" s="1190" t="s">
        <v>9649</v>
      </c>
      <c r="TF203" s="494" t="s">
        <v>9650</v>
      </c>
      <c r="TG203" s="494" t="s">
        <v>9651</v>
      </c>
      <c r="TH203" s="494" t="s">
        <v>9652</v>
      </c>
      <c r="TI203" s="494" t="s">
        <v>9653</v>
      </c>
      <c r="TJ203" s="494" t="s">
        <v>9654</v>
      </c>
      <c r="TK203" s="494" t="s">
        <v>9655</v>
      </c>
      <c r="TL203" s="494" t="s">
        <v>9656</v>
      </c>
      <c r="TM203" s="494" t="s">
        <v>9657</v>
      </c>
      <c r="TN203" s="494" t="s">
        <v>9658</v>
      </c>
      <c r="TO203" s="494" t="s">
        <v>9659</v>
      </c>
      <c r="TP203" s="494" t="s">
        <v>9660</v>
      </c>
      <c r="TQ203" s="494" t="s">
        <v>885</v>
      </c>
      <c r="TR203" s="494" t="s">
        <v>9661</v>
      </c>
      <c r="TS203" s="494" t="s">
        <v>9662</v>
      </c>
      <c r="TT203" s="494" t="s">
        <v>9663</v>
      </c>
      <c r="TU203" s="494" t="s">
        <v>9664</v>
      </c>
      <c r="TV203" s="494" t="s">
        <v>9665</v>
      </c>
      <c r="TW203" s="494" t="s">
        <v>9666</v>
      </c>
      <c r="TX203" s="494" t="s">
        <v>9667</v>
      </c>
      <c r="TY203" s="494" t="s">
        <v>9668</v>
      </c>
      <c r="TZ203" s="494" t="s">
        <v>9669</v>
      </c>
      <c r="UA203" s="494" t="s">
        <v>9670</v>
      </c>
      <c r="UB203" s="494" t="s">
        <v>9671</v>
      </c>
      <c r="UC203" s="494" t="s">
        <v>9672</v>
      </c>
      <c r="UD203" s="494" t="s">
        <v>9673</v>
      </c>
      <c r="UE203" s="494" t="s">
        <v>9674</v>
      </c>
      <c r="UF203" s="494" t="s">
        <v>9675</v>
      </c>
      <c r="UG203" s="494" t="s">
        <v>9676</v>
      </c>
      <c r="UH203" s="494" t="s">
        <v>9677</v>
      </c>
      <c r="UI203" s="494" t="s">
        <v>9678</v>
      </c>
      <c r="UJ203" s="494" t="s">
        <v>9679</v>
      </c>
      <c r="UM203" s="1193" t="s">
        <v>9680</v>
      </c>
      <c r="UN203" s="1194">
        <f t="shared" ref="UN203:VC204" ca="1" si="444">SO208</f>
        <v>0.83838383838383834</v>
      </c>
      <c r="UO203" s="1194">
        <f t="shared" ca="1" si="444"/>
        <v>0.56565656565656564</v>
      </c>
      <c r="UP203" s="1194">
        <f t="shared" ca="1" si="444"/>
        <v>0.85353535353535348</v>
      </c>
      <c r="UQ203" s="1194">
        <f t="shared" ca="1" si="444"/>
        <v>2.8333333333333335</v>
      </c>
      <c r="UR203" s="1194">
        <f t="shared" ca="1" si="444"/>
        <v>1.8686868686868687</v>
      </c>
      <c r="US203" s="1194">
        <f t="shared" ca="1" si="444"/>
        <v>2.5858585858585861</v>
      </c>
      <c r="UT203" s="1194">
        <f t="shared" ca="1" si="444"/>
        <v>2.7474747474747474</v>
      </c>
      <c r="UU203" s="1194">
        <f t="shared" ca="1" si="444"/>
        <v>2.5050505050505052</v>
      </c>
      <c r="UV203" s="1194">
        <f t="shared" ca="1" si="444"/>
        <v>2.6111111111111112</v>
      </c>
      <c r="UW203" s="1194">
        <f t="shared" ca="1" si="444"/>
        <v>2.297979797979798</v>
      </c>
      <c r="UX203" s="1194">
        <f t="shared" ca="1" si="444"/>
        <v>2.7878787878787881</v>
      </c>
      <c r="UY203" s="1194">
        <f t="shared" ca="1" si="444"/>
        <v>0.9242424242424242</v>
      </c>
      <c r="UZ203" s="1194">
        <f t="shared" ca="1" si="444"/>
        <v>0.80303030303030298</v>
      </c>
      <c r="VA203" s="1194">
        <f t="shared" ca="1" si="444"/>
        <v>0.54635388601036261</v>
      </c>
      <c r="VB203" s="1194">
        <f t="shared" ca="1" si="444"/>
        <v>0.66666666666666663</v>
      </c>
      <c r="VC203" s="1194">
        <f t="shared" ca="1" si="444"/>
        <v>0.56196062176165817</v>
      </c>
      <c r="VD203" s="1194">
        <f t="shared" ref="VD203:VH204" ca="1" si="445">TE208</f>
        <v>1.297979797979798</v>
      </c>
      <c r="VE203" s="1194">
        <f t="shared" ca="1" si="445"/>
        <v>1.9747474747474747</v>
      </c>
      <c r="VF203" s="1194">
        <f t="shared" ca="1" si="445"/>
        <v>1.9191919191919191</v>
      </c>
      <c r="VG203" s="1194">
        <f t="shared" ca="1" si="445"/>
        <v>0.8232323232323232</v>
      </c>
      <c r="VH203" s="1194">
        <f t="shared" ca="1" si="445"/>
        <v>2.0808080808080809</v>
      </c>
      <c r="VI203" s="1194">
        <f ca="1">TJ208</f>
        <v>0.56772331606217574</v>
      </c>
      <c r="VJ203" s="1194">
        <f t="shared" ref="VJ203:WI204" ca="1" si="446">TK208</f>
        <v>0.4494949494949495</v>
      </c>
      <c r="VK203" s="1194">
        <f t="shared" ca="1" si="446"/>
        <v>1.3737373737373737</v>
      </c>
      <c r="VL203" s="1194">
        <f t="shared" ca="1" si="446"/>
        <v>0.41414141414141414</v>
      </c>
      <c r="VM203" s="1194">
        <f t="shared" ca="1" si="446"/>
        <v>0.24747474747474749</v>
      </c>
      <c r="VN203" s="1194">
        <f t="shared" ca="1" si="446"/>
        <v>0.28282828282828282</v>
      </c>
      <c r="VO203" s="1194">
        <f t="shared" ca="1" si="446"/>
        <v>0.15151515151515152</v>
      </c>
      <c r="VP203" s="1194">
        <f t="shared" ca="1" si="446"/>
        <v>0.17676767676767677</v>
      </c>
      <c r="VQ203" s="1194">
        <f t="shared" ca="1" si="446"/>
        <v>0.37878787878787878</v>
      </c>
      <c r="VR203" s="1194">
        <f t="shared" ca="1" si="446"/>
        <v>0.29292929292929293</v>
      </c>
      <c r="VS203" s="1194">
        <f t="shared" ca="1" si="446"/>
        <v>0.14141414141414141</v>
      </c>
      <c r="VT203" s="1194">
        <f t="shared" ca="1" si="446"/>
        <v>0.13131313131313133</v>
      </c>
      <c r="VU203" s="1194">
        <f t="shared" ca="1" si="446"/>
        <v>0.40404040404040403</v>
      </c>
      <c r="VV203" s="1194">
        <f t="shared" ca="1" si="446"/>
        <v>0.55555555555555558</v>
      </c>
      <c r="VW203" s="1194">
        <f t="shared" ca="1" si="446"/>
        <v>2.3181818181818183</v>
      </c>
      <c r="VX203" s="1194">
        <f t="shared" ca="1" si="446"/>
        <v>0.50505050505050508</v>
      </c>
      <c r="VY203" s="1194">
        <f t="shared" ca="1" si="446"/>
        <v>1.3535353535353536</v>
      </c>
      <c r="VZ203" s="1194">
        <f t="shared" ca="1" si="446"/>
        <v>1.3888888888888888</v>
      </c>
      <c r="WA203" s="1194">
        <f t="shared" ca="1" si="446"/>
        <v>1.106060606060606</v>
      </c>
      <c r="WB203" s="1194">
        <f t="shared" ca="1" si="446"/>
        <v>0.89898989898989901</v>
      </c>
      <c r="WC203" s="1194">
        <f t="shared" ca="1" si="446"/>
        <v>0.81313131313131315</v>
      </c>
      <c r="WD203" s="1194">
        <f t="shared" ca="1" si="446"/>
        <v>1.6262626262626263</v>
      </c>
      <c r="WE203" s="1194">
        <f t="shared" ca="1" si="446"/>
        <v>1.4343434343434343</v>
      </c>
      <c r="WF203" s="1194">
        <f t="shared" ca="1" si="446"/>
        <v>0.68799222797927462</v>
      </c>
      <c r="WG203" s="1194">
        <f t="shared" ca="1" si="446"/>
        <v>0.95454545454545459</v>
      </c>
      <c r="WH203" s="1194">
        <f t="shared" ca="1" si="446"/>
        <v>0.54040404040404044</v>
      </c>
      <c r="WI203" s="1194">
        <f t="shared" ca="1" si="446"/>
        <v>0.95959595959595956</v>
      </c>
      <c r="WM203" s="1188" t="s">
        <v>1160</v>
      </c>
      <c r="WN203" s="1195"/>
      <c r="WO203" s="1195"/>
      <c r="WP203" s="1195"/>
      <c r="WQ203" s="1195"/>
      <c r="WR203" s="1195"/>
      <c r="WS203" s="494"/>
      <c r="WT203" s="494"/>
      <c r="WU203" s="494"/>
      <c r="WV203" s="1189" t="s">
        <v>9634</v>
      </c>
      <c r="WW203" s="494" t="s">
        <v>9635</v>
      </c>
      <c r="WX203" s="494" t="s">
        <v>9636</v>
      </c>
      <c r="WY203" s="494" t="s">
        <v>9637</v>
      </c>
      <c r="WZ203" s="494" t="s">
        <v>9638</v>
      </c>
      <c r="XA203" s="494" t="s">
        <v>9639</v>
      </c>
      <c r="XB203" s="494" t="s">
        <v>9640</v>
      </c>
      <c r="XC203" s="494" t="s">
        <v>9641</v>
      </c>
      <c r="XD203" s="494" t="s">
        <v>9642</v>
      </c>
      <c r="XE203" s="494" t="s">
        <v>1102</v>
      </c>
      <c r="XF203" s="494" t="s">
        <v>9643</v>
      </c>
      <c r="XG203" s="494" t="s">
        <v>9644</v>
      </c>
      <c r="XH203" s="494" t="s">
        <v>9645</v>
      </c>
      <c r="XI203" s="494" t="s">
        <v>9646</v>
      </c>
      <c r="XJ203" s="494" t="s">
        <v>1125</v>
      </c>
      <c r="XK203" s="494" t="s">
        <v>9647</v>
      </c>
      <c r="XL203" s="494" t="s">
        <v>9648</v>
      </c>
      <c r="XM203" s="1190" t="s">
        <v>9649</v>
      </c>
      <c r="XN203" s="494" t="s">
        <v>9650</v>
      </c>
      <c r="XO203" s="494" t="s">
        <v>9651</v>
      </c>
      <c r="XP203" s="494" t="s">
        <v>9652</v>
      </c>
      <c r="XQ203" s="494" t="s">
        <v>9653</v>
      </c>
      <c r="XR203" s="494" t="s">
        <v>9654</v>
      </c>
      <c r="XS203" s="494" t="s">
        <v>9655</v>
      </c>
      <c r="XT203" s="494" t="s">
        <v>9656</v>
      </c>
      <c r="XU203" s="494" t="s">
        <v>9657</v>
      </c>
      <c r="XV203" s="494" t="s">
        <v>9658</v>
      </c>
      <c r="XW203" s="494" t="s">
        <v>9659</v>
      </c>
      <c r="XX203" s="494" t="s">
        <v>9660</v>
      </c>
      <c r="XY203" s="494" t="s">
        <v>885</v>
      </c>
      <c r="XZ203" s="494" t="s">
        <v>9661</v>
      </c>
      <c r="YA203" s="494" t="s">
        <v>9662</v>
      </c>
      <c r="YB203" s="494" t="s">
        <v>9663</v>
      </c>
      <c r="YC203" s="494" t="s">
        <v>9664</v>
      </c>
      <c r="YD203" s="494" t="s">
        <v>9665</v>
      </c>
      <c r="YE203" s="494" t="s">
        <v>9666</v>
      </c>
      <c r="YF203" s="494" t="s">
        <v>9667</v>
      </c>
      <c r="YG203" s="494" t="s">
        <v>9668</v>
      </c>
      <c r="YH203" s="494" t="s">
        <v>9669</v>
      </c>
      <c r="YI203" s="494" t="s">
        <v>9670</v>
      </c>
      <c r="YJ203" s="494" t="s">
        <v>9671</v>
      </c>
      <c r="YK203" s="494" t="s">
        <v>9672</v>
      </c>
      <c r="YL203" s="494" t="s">
        <v>9673</v>
      </c>
      <c r="YM203" s="494" t="s">
        <v>9674</v>
      </c>
      <c r="YN203" s="494" t="s">
        <v>9675</v>
      </c>
      <c r="YO203" s="494" t="s">
        <v>9676</v>
      </c>
      <c r="YP203" s="494" t="s">
        <v>9677</v>
      </c>
      <c r="YQ203" s="494" t="s">
        <v>9678</v>
      </c>
      <c r="YR203" s="494" t="s">
        <v>9679</v>
      </c>
      <c r="YV203" s="1188" t="s">
        <v>1160</v>
      </c>
      <c r="YW203" s="1195"/>
      <c r="YX203" s="1195"/>
      <c r="YY203" s="1195"/>
      <c r="YZ203" s="1195"/>
      <c r="ZA203" s="1195"/>
      <c r="ZB203" s="1195"/>
      <c r="ZC203" s="1195"/>
      <c r="ZD203" s="494"/>
      <c r="ZE203" s="1189" t="s">
        <v>9634</v>
      </c>
      <c r="ZF203" s="494" t="s">
        <v>9635</v>
      </c>
      <c r="ZG203" s="494" t="s">
        <v>9636</v>
      </c>
      <c r="ZH203" s="494" t="s">
        <v>9637</v>
      </c>
      <c r="ZI203" s="494" t="s">
        <v>9638</v>
      </c>
      <c r="ZJ203" s="494" t="s">
        <v>9639</v>
      </c>
      <c r="ZK203" s="494" t="s">
        <v>9640</v>
      </c>
      <c r="ZL203" s="494" t="s">
        <v>9641</v>
      </c>
      <c r="ZM203" s="494" t="s">
        <v>9642</v>
      </c>
      <c r="ZN203" s="494" t="s">
        <v>1102</v>
      </c>
      <c r="ZO203" s="494" t="s">
        <v>9643</v>
      </c>
      <c r="ZP203" s="494" t="s">
        <v>9644</v>
      </c>
      <c r="ZQ203" s="494" t="s">
        <v>9645</v>
      </c>
      <c r="ZR203" s="494" t="s">
        <v>9646</v>
      </c>
      <c r="ZS203" s="494" t="s">
        <v>1125</v>
      </c>
      <c r="ZT203" s="494" t="s">
        <v>9647</v>
      </c>
      <c r="ZU203" s="494" t="s">
        <v>9648</v>
      </c>
      <c r="ZV203" s="1190" t="s">
        <v>9649</v>
      </c>
      <c r="ZW203" s="494" t="s">
        <v>9650</v>
      </c>
      <c r="ZX203" s="494" t="s">
        <v>9651</v>
      </c>
      <c r="ZY203" s="494" t="s">
        <v>9652</v>
      </c>
      <c r="ZZ203" s="494" t="s">
        <v>9653</v>
      </c>
      <c r="AAA203" s="494" t="s">
        <v>9654</v>
      </c>
      <c r="AAB203" s="494" t="s">
        <v>9655</v>
      </c>
      <c r="AAC203" s="494" t="s">
        <v>9656</v>
      </c>
      <c r="AAD203" s="494" t="s">
        <v>9657</v>
      </c>
      <c r="AAE203" s="494" t="s">
        <v>9658</v>
      </c>
      <c r="AAF203" s="494" t="s">
        <v>9659</v>
      </c>
      <c r="AAG203" s="494" t="s">
        <v>9660</v>
      </c>
      <c r="AAH203" s="494" t="s">
        <v>885</v>
      </c>
      <c r="AAI203" s="494" t="s">
        <v>9661</v>
      </c>
      <c r="AAJ203" s="494" t="s">
        <v>9662</v>
      </c>
      <c r="AAK203" s="494" t="s">
        <v>9663</v>
      </c>
      <c r="AAL203" s="494" t="s">
        <v>9664</v>
      </c>
      <c r="AAM203" s="494" t="s">
        <v>9665</v>
      </c>
      <c r="AAN203" s="494" t="s">
        <v>9666</v>
      </c>
      <c r="AAO203" s="494" t="s">
        <v>9667</v>
      </c>
      <c r="AAP203" s="494" t="s">
        <v>9668</v>
      </c>
      <c r="AAQ203" s="494" t="s">
        <v>9669</v>
      </c>
      <c r="AAR203" s="494" t="s">
        <v>9670</v>
      </c>
      <c r="AAS203" s="494" t="s">
        <v>9671</v>
      </c>
      <c r="AAT203" s="494" t="s">
        <v>9672</v>
      </c>
      <c r="AAU203" s="494" t="s">
        <v>9673</v>
      </c>
      <c r="AAV203" s="494" t="s">
        <v>9674</v>
      </c>
      <c r="AAW203" s="494" t="s">
        <v>9675</v>
      </c>
      <c r="AAX203" s="494" t="s">
        <v>9676</v>
      </c>
      <c r="AAY203" s="494" t="s">
        <v>9677</v>
      </c>
      <c r="AAZ203" s="494" t="s">
        <v>9678</v>
      </c>
      <c r="ABA203" s="494" t="s">
        <v>9679</v>
      </c>
    </row>
    <row r="204" spans="1:729" s="323" customFormat="1" ht="15" customHeight="1" x14ac:dyDescent="0.35">
      <c r="A204" s="494"/>
      <c r="C204" s="1156" t="s">
        <v>9611</v>
      </c>
      <c r="D204" s="1156"/>
      <c r="E204" s="1196" t="s">
        <v>1351</v>
      </c>
      <c r="F204" s="1197">
        <f>COUNTIF($F$3:$F$200,E204)</f>
        <v>64</v>
      </c>
      <c r="G204" s="1198">
        <f>SUM(G3:G201)</f>
        <v>7980828.3559999969</v>
      </c>
      <c r="H204" s="1199">
        <f>SUM(H3:H201)</f>
        <v>88173430.414238051</v>
      </c>
      <c r="I204" s="1199">
        <f>AVERAGE(I3:I200)</f>
        <v>15593.926375906367</v>
      </c>
      <c r="J204" s="1157">
        <v>0</v>
      </c>
      <c r="K204" s="1197">
        <f>COUNTIF($K$2:$K$200,0)</f>
        <v>46</v>
      </c>
      <c r="L204" s="836"/>
      <c r="M204" s="494"/>
      <c r="N204" s="1137"/>
      <c r="O204" s="1137"/>
      <c r="P204" s="1137"/>
      <c r="Q204" s="1137"/>
      <c r="R204" s="1137"/>
      <c r="S204" s="494"/>
      <c r="T204" s="494"/>
      <c r="U204" s="494"/>
      <c r="V204" s="494"/>
      <c r="W204" s="494"/>
      <c r="X204" s="1157" t="s">
        <v>9681</v>
      </c>
      <c r="Y204" s="1200">
        <f>COUNTIF(Y$3:Y$200,1)</f>
        <v>13</v>
      </c>
      <c r="Z204" s="1200">
        <f>COUNTIF(Z$3:Z$200,0)</f>
        <v>24</v>
      </c>
      <c r="AB204" s="494"/>
      <c r="AC204" s="1197">
        <f>COUNTIF(AC$3:AC$200,0)</f>
        <v>114</v>
      </c>
      <c r="AD204" s="836"/>
      <c r="AE204" s="1200">
        <f>COUNTIF(AE$3:AE$200,0)</f>
        <v>118</v>
      </c>
      <c r="AG204" s="1157" t="s">
        <v>9682</v>
      </c>
      <c r="AH204" s="1197">
        <f>COUNTIF(AH$3:AH$200,1)</f>
        <v>63</v>
      </c>
      <c r="AI204" s="1197">
        <f>COUNTIF(AI$3:AI$200,1)</f>
        <v>7</v>
      </c>
      <c r="AJ204" s="494"/>
      <c r="AK204" s="1157"/>
      <c r="AM204" s="494"/>
      <c r="AN204" s="494"/>
      <c r="AO204" s="494"/>
      <c r="AP204" s="494"/>
      <c r="AQ204" s="494"/>
      <c r="AR204" s="494"/>
      <c r="AS204" s="494"/>
      <c r="AT204" s="494"/>
      <c r="AU204" s="494"/>
      <c r="AV204" s="1158"/>
      <c r="AW204" s="1201"/>
      <c r="AX204" s="1200">
        <f>COUNTIF(AX$3:AX$200,0)</f>
        <v>14</v>
      </c>
      <c r="AY204" s="1202" t="s">
        <v>9683</v>
      </c>
      <c r="AZ204" s="1200">
        <f>COUNTIF($AZ$3:$AZ$200,0)</f>
        <v>6</v>
      </c>
      <c r="BA204" s="1202" t="s">
        <v>9684</v>
      </c>
      <c r="BB204" s="494"/>
      <c r="BC204" s="1157" t="s">
        <v>9685</v>
      </c>
      <c r="BD204" s="1197">
        <f>COUNTIF($BD$3:$BD$200,"C")</f>
        <v>165</v>
      </c>
      <c r="BE204" s="1197">
        <f>COUNTIF(BE$3:BE$200,"F")</f>
        <v>128</v>
      </c>
      <c r="BF204" s="1197">
        <f>COUNTIF(BF$3:BF$200,0)</f>
        <v>5</v>
      </c>
      <c r="BG204" s="1197">
        <f>COUNTIF(BG3:BG200,"&lt;2000")</f>
        <v>19</v>
      </c>
      <c r="BH204" s="1203">
        <f>COUNTIF($BH$3:$BH$200,"C")</f>
        <v>85</v>
      </c>
      <c r="BI204" s="1204">
        <f>COUNTIF(BI$3:BI$200,1)</f>
        <v>164</v>
      </c>
      <c r="BJ204" s="1197">
        <f>COUNTIF(BJ$3:BJ$200,2)</f>
        <v>108</v>
      </c>
      <c r="BK204" s="836" t="s">
        <v>9686</v>
      </c>
      <c r="BL204" s="1205">
        <f>COUNTIF(BL$3:BL$200,"Web")</f>
        <v>163</v>
      </c>
      <c r="BM204" s="494"/>
      <c r="BN204" s="494"/>
      <c r="BP204" s="323">
        <v>0</v>
      </c>
      <c r="BQ204" s="1197">
        <f>COUNTIF($BQ$2:$BQ$200,0)</f>
        <v>35</v>
      </c>
      <c r="BR204" s="1197">
        <f>COUNTIF($BR$2:$BR$200,0)+COUNTIF($BR$2:$BR$200,"-")</f>
        <v>61</v>
      </c>
      <c r="BS204" s="494" t="s">
        <v>9687</v>
      </c>
      <c r="BT204" s="494"/>
      <c r="BU204" s="494"/>
      <c r="BV204" s="494"/>
      <c r="BW204" s="494"/>
      <c r="BX204" s="494"/>
      <c r="BY204" s="836"/>
      <c r="BZ204" s="1157">
        <v>0</v>
      </c>
      <c r="CA204" s="1197">
        <f>COUNTIF(CA$3:CA200,0)</f>
        <v>25</v>
      </c>
      <c r="CB204" s="494"/>
      <c r="CC204" s="494"/>
      <c r="CD204" s="1157">
        <v>0</v>
      </c>
      <c r="CE204" s="1197">
        <f>COUNTIF($CE$3:$CE$200,0)</f>
        <v>25</v>
      </c>
      <c r="CF204" s="1197">
        <f>COUNTIF($CF$2:$CF$200,0)</f>
        <v>7</v>
      </c>
      <c r="CG204" s="836"/>
      <c r="CH204" s="494"/>
      <c r="CI204" s="1157">
        <v>0</v>
      </c>
      <c r="CJ204" s="1197">
        <f>COUNTIF($CJ$2:$CJ$200,0)+COUNTIF($CJ$2:$CJ$200,"-")</f>
        <v>38</v>
      </c>
      <c r="CK204" s="836" t="s">
        <v>9688</v>
      </c>
      <c r="CL204" s="1157">
        <v>0</v>
      </c>
      <c r="CM204" s="1197">
        <f>COUNTIF(CM$3:CM200,0)</f>
        <v>16</v>
      </c>
      <c r="CN204" s="836"/>
      <c r="CO204" s="1157"/>
      <c r="CP204" s="1157">
        <v>0</v>
      </c>
      <c r="CQ204" s="1197">
        <f>COUNTIF($CQ$2:$CQ$200,0)+COUNTIF($CQ$2:$CQ$200,"-")</f>
        <v>16</v>
      </c>
      <c r="CR204" s="1197">
        <f>COUNTIF($CR$2:$CR$200,0)</f>
        <v>8</v>
      </c>
      <c r="CS204" s="836" t="s">
        <v>9687</v>
      </c>
      <c r="CT204" s="1157">
        <v>0</v>
      </c>
      <c r="CU204" s="1197">
        <f>COUNTIF($CU$2:$CU$200,0)+COUNTIF($CU$2:$CU$200,"-")</f>
        <v>34</v>
      </c>
      <c r="CV204" s="836" t="s">
        <v>9689</v>
      </c>
      <c r="CW204" s="1157">
        <v>0</v>
      </c>
      <c r="CX204" s="1197">
        <f>COUNTIF(CX$3:CX$200,0)</f>
        <v>104</v>
      </c>
      <c r="CZ204" s="1157">
        <v>0</v>
      </c>
      <c r="DA204" s="1200">
        <f>COUNTIF(DA$3:DA$200,0)</f>
        <v>52</v>
      </c>
      <c r="DB204" s="1161">
        <v>0</v>
      </c>
      <c r="DC204" s="1200">
        <f>COUNTIF(DC$3:DC$200,0)</f>
        <v>0</v>
      </c>
      <c r="DD204" s="1163"/>
      <c r="DE204" s="1161"/>
      <c r="DF204" s="1163"/>
      <c r="DG204" s="1157">
        <v>0</v>
      </c>
      <c r="DH204" s="1197">
        <f>COUNTIF(DH$2:DH$200,0)+COUNTIF(DH$2:DH$200,"-")</f>
        <v>27</v>
      </c>
      <c r="DI204" s="1163"/>
      <c r="DK204" s="1157">
        <v>0</v>
      </c>
      <c r="DL204" s="1197">
        <f>COUNTIF(DL$2:DL$200,0)+COUNTIF(DL$2:DL$200,"-")</f>
        <v>16</v>
      </c>
      <c r="DM204" s="1197">
        <f>COUNTIF(DM$2:DM$200,0)+COUNTIF(DM$2:DM$200,"-")</f>
        <v>27</v>
      </c>
      <c r="DN204" s="836">
        <v>0</v>
      </c>
      <c r="DO204" s="1157">
        <v>0</v>
      </c>
      <c r="DP204" s="1197">
        <f>COUNTIF(DP$2:DP$200,0)+COUNTIF(DP$2:DP$200,"-")</f>
        <v>22</v>
      </c>
      <c r="DQ204" s="1163"/>
      <c r="DS204" s="1157">
        <v>0</v>
      </c>
      <c r="DT204" s="1197">
        <f>COUNTIF(DT$2:DT$200,0)+COUNTIF(DT$2:DT$200,"-")</f>
        <v>15</v>
      </c>
      <c r="DU204" s="1197">
        <f>COUNTIF(DU$2:DU$200,0)+COUNTIF(DU$2:DU$200,"-")</f>
        <v>22</v>
      </c>
      <c r="DV204" s="494"/>
      <c r="DW204" s="1157"/>
      <c r="DX204" s="1157">
        <v>0</v>
      </c>
      <c r="DY204" s="1200">
        <f>COUNTIF($DY$3:$DY$200,0)+COUNTIF($DY$3:$DY$200,"-")</f>
        <v>27</v>
      </c>
      <c r="DZ204" s="1197">
        <f>COUNTIF(DZ$2:DZ$200,0)+COUNTIF(DZ$2:DZ$200,"-")</f>
        <v>43</v>
      </c>
      <c r="EA204" s="1157"/>
      <c r="EC204" s="1206">
        <f>COUNTIF(EC$3:EC$200,0)</f>
        <v>13</v>
      </c>
      <c r="ED204" s="1206">
        <f>COUNTIF(ED$3:ED$200,"DMFAS 5.2")</f>
        <v>1</v>
      </c>
      <c r="EE204" s="836" t="s">
        <v>9518</v>
      </c>
      <c r="EF204" s="1206">
        <f>COUNTIF(EF$3:EF$200,0)</f>
        <v>13</v>
      </c>
      <c r="EG204" s="1206">
        <f>COUNTIF(EG$3:EG$200,"-")</f>
        <v>13</v>
      </c>
      <c r="EH204" s="1206">
        <f>COUNTIF(EH$3:EH$200,0)</f>
        <v>0</v>
      </c>
      <c r="EI204" s="836"/>
      <c r="EJ204" s="836"/>
      <c r="EK204" s="1184">
        <f>COUNTA(EK3:EK200)-COUNTIF(EK3:EK200,"-")</f>
        <v>67</v>
      </c>
      <c r="EL204" s="494"/>
      <c r="EM204" s="1207">
        <f>COUNTA(EM3:EM200)-COUNTIF(EM3:EM200,"-")</f>
        <v>66</v>
      </c>
      <c r="EN204" s="1207">
        <f>COUNTA(EN3:EN200)-COUNTIF(EN3:EN200,"-")</f>
        <v>63</v>
      </c>
      <c r="EO204" s="836"/>
      <c r="EP204" s="1197">
        <f>COUNTIF(EP$3:EP$200,0)</f>
        <v>135</v>
      </c>
      <c r="EQ204" s="40" t="s">
        <v>9690</v>
      </c>
      <c r="ER204" s="836"/>
      <c r="ES204" s="16"/>
      <c r="ET204" s="1206">
        <f>COUNTIF(ET$3:ET$200,0)</f>
        <v>135</v>
      </c>
      <c r="EU204" s="1206">
        <f>COUNTIF(EU$3:EU$200,0)</f>
        <v>135</v>
      </c>
      <c r="EV204" s="1184">
        <f>COUNTA(EV3:EV200)</f>
        <v>31</v>
      </c>
      <c r="EW204" s="1184">
        <f>COUNTA(EW3:EW200)</f>
        <v>42</v>
      </c>
      <c r="EX204" s="1184">
        <f>COUNTA(EX3:EX200)</f>
        <v>14</v>
      </c>
      <c r="EY204" s="1197">
        <f>COUNTIF(EY$3:EY$200,"AFR")</f>
        <v>48</v>
      </c>
      <c r="FC204" s="1197">
        <f>COUNTIF(FC$3:FC$200,"EU")+COUNTIF(FC$3:FC$200,"EU+A")</f>
        <v>27</v>
      </c>
      <c r="FD204" s="494"/>
      <c r="FE204" s="494"/>
      <c r="FF204" s="1197">
        <f>COUNTIF(FF$3:FF$200,"IDA")</f>
        <v>59</v>
      </c>
      <c r="FG204" s="1197">
        <f>COUNTIF(FG$3:FG$200,"HIPC")</f>
        <v>39</v>
      </c>
      <c r="FH204" s="1197">
        <f>COUNTIF(FH$3:FH$200,"D")</f>
        <v>81</v>
      </c>
      <c r="FI204" s="1197">
        <f>COUNTIF(FI$3:FI$200,"&lt;=1")</f>
        <v>81</v>
      </c>
      <c r="FJ204" s="1197">
        <f>COUNTIF(FJ$3:FJ$200,"&lt;=1")</f>
        <v>67</v>
      </c>
      <c r="FK204" s="1197">
        <f>COUNTIF(FK$3:FK$200,"&lt;=1")</f>
        <v>91</v>
      </c>
      <c r="FL204" s="1197">
        <f>COUNTIF(FL$3:FL$200,"&lt;=1")</f>
        <v>109</v>
      </c>
      <c r="FM204" s="1197">
        <f>COUNTIF(FM$3:FM$200,0)</f>
        <v>137</v>
      </c>
      <c r="FN204" s="494"/>
      <c r="FO204" s="836"/>
      <c r="FP204" s="836"/>
      <c r="FQ204" s="1197">
        <f>COUNTIF(FQ$3:FQ$200,0)</f>
        <v>137</v>
      </c>
      <c r="FR204" s="1197">
        <f>COUNTIF(FR$3:FR$200,"-")</f>
        <v>137</v>
      </c>
      <c r="FS204" s="1197">
        <f>COUNTIF(FS$3:FS$200,0)</f>
        <v>140</v>
      </c>
      <c r="FT204" s="494"/>
      <c r="FU204" s="836"/>
      <c r="FV204" s="1197">
        <f>COUNTIF(FV$3:FV$200,0)</f>
        <v>145</v>
      </c>
      <c r="FW204" s="494"/>
      <c r="FX204" s="836"/>
      <c r="FY204" s="1197">
        <f>COUNTIF(FY$3:FY$200,0)</f>
        <v>92</v>
      </c>
      <c r="FZ204" s="494"/>
      <c r="GA204" s="836"/>
      <c r="GB204" s="836"/>
      <c r="GC204" s="1197">
        <f>COUNTIF(GC$3:GC$200,0)</f>
        <v>137</v>
      </c>
      <c r="GD204" s="494"/>
      <c r="GE204" s="836"/>
      <c r="GF204" s="836"/>
      <c r="GG204" s="1197">
        <f>COUNTIF(GG$3:GG$200,0)</f>
        <v>104</v>
      </c>
      <c r="GH204" s="494"/>
      <c r="GI204" s="836"/>
      <c r="GJ204" s="836"/>
      <c r="GK204" s="1197">
        <f>COUNTIF(GK$3:GK$200,0)</f>
        <v>45</v>
      </c>
      <c r="GL204" s="494"/>
      <c r="GM204" s="836"/>
      <c r="GN204" s="1160"/>
      <c r="GO204" s="1208">
        <f>COUNTIF(GO$3:GO$200,0)</f>
        <v>116</v>
      </c>
      <c r="GP204" s="1165"/>
      <c r="GQ204" s="1208">
        <f>COUNTIF(GQ$3:GQ$200,0)</f>
        <v>33</v>
      </c>
      <c r="GR204" s="1208">
        <f>COUNTIF(GR$3:GR$200,0)</f>
        <v>26</v>
      </c>
      <c r="GS204" s="1208">
        <f>COUNTIF(GS$3:GS$200,0)</f>
        <v>52</v>
      </c>
      <c r="GT204" s="1208">
        <f>COUNTIF(GT$3:GT$200,0)</f>
        <v>47</v>
      </c>
      <c r="GU204" s="1208">
        <f>COUNTIF(GU$3:GU$200,0)</f>
        <v>123</v>
      </c>
      <c r="GV204" s="1165"/>
      <c r="GW204" s="1208">
        <f>COUNTIF(GW$3:GW$200,0)</f>
        <v>17</v>
      </c>
      <c r="GX204" s="1208">
        <f>COUNTIF(GX$3:GX$200,0)</f>
        <v>47</v>
      </c>
      <c r="GY204" s="1208">
        <f>COUNTIF(GY$3:GY$200,0)</f>
        <v>172</v>
      </c>
      <c r="GZ204" s="1167"/>
      <c r="HA204" s="1209" t="s">
        <v>9691</v>
      </c>
      <c r="HB204" s="1208">
        <f>COUNTIF(HB$3:HB$200,1)</f>
        <v>116</v>
      </c>
      <c r="HC204" s="1208">
        <f>COUNTIF(HC$3:HC$200,0)</f>
        <v>55</v>
      </c>
      <c r="HD204" s="323" t="s">
        <v>9692</v>
      </c>
      <c r="HH204" s="1208">
        <f>COUNTIF(HH$3:HH$200,0)</f>
        <v>82</v>
      </c>
      <c r="HI204" s="323" t="s">
        <v>9693</v>
      </c>
      <c r="HK204" s="494"/>
      <c r="HL204" s="1208">
        <f>COUNTIF(HL$3:HL$200,0)</f>
        <v>60</v>
      </c>
      <c r="HM204" s="323" t="s">
        <v>9694</v>
      </c>
      <c r="HO204" s="1208">
        <f t="shared" ref="HO204:IG204" si="447">COUNTIF(HO$3:HO$200,0)</f>
        <v>35</v>
      </c>
      <c r="HP204" s="1208">
        <f t="shared" si="447"/>
        <v>54</v>
      </c>
      <c r="HQ204" s="1208">
        <f t="shared" si="447"/>
        <v>35</v>
      </c>
      <c r="HR204" s="1208">
        <f t="shared" si="447"/>
        <v>2</v>
      </c>
      <c r="HS204" s="1208">
        <f t="shared" si="447"/>
        <v>20</v>
      </c>
      <c r="HT204" s="1208">
        <f t="shared" si="447"/>
        <v>40</v>
      </c>
      <c r="HU204" s="1208">
        <f t="shared" si="447"/>
        <v>68</v>
      </c>
      <c r="HV204" s="1208">
        <f t="shared" si="447"/>
        <v>28</v>
      </c>
      <c r="HW204" s="1208">
        <f t="shared" si="447"/>
        <v>24</v>
      </c>
      <c r="HX204" s="1208">
        <f t="shared" si="447"/>
        <v>36</v>
      </c>
      <c r="HY204" s="1208">
        <f t="shared" si="447"/>
        <v>65</v>
      </c>
      <c r="HZ204" s="1208">
        <f t="shared" si="447"/>
        <v>53</v>
      </c>
      <c r="IA204" s="1208">
        <f t="shared" si="447"/>
        <v>10</v>
      </c>
      <c r="IB204" s="1208">
        <f t="shared" si="447"/>
        <v>10</v>
      </c>
      <c r="IC204" s="1208">
        <f t="shared" si="447"/>
        <v>51</v>
      </c>
      <c r="ID204" s="1208">
        <f t="shared" si="447"/>
        <v>33</v>
      </c>
      <c r="IE204" s="1208">
        <f t="shared" si="447"/>
        <v>46</v>
      </c>
      <c r="IF204" s="1208">
        <f t="shared" si="447"/>
        <v>40</v>
      </c>
      <c r="IG204" s="1208">
        <f t="shared" si="447"/>
        <v>33</v>
      </c>
      <c r="IH204" s="1168"/>
      <c r="II204" s="1168"/>
      <c r="IJ204" s="1168"/>
      <c r="IK204" s="1168"/>
      <c r="IL204" s="1168"/>
      <c r="IM204" s="1168"/>
      <c r="IN204" s="1208">
        <f>COUNTIF(IN$3:IN$200,1)</f>
        <v>50</v>
      </c>
      <c r="IO204" s="323" t="s">
        <v>9695</v>
      </c>
      <c r="IT204" s="1208">
        <f>COUNTIF(IT$3:IT$200,1)</f>
        <v>21</v>
      </c>
      <c r="IU204" s="323" t="s">
        <v>9695</v>
      </c>
      <c r="IY204" s="1208">
        <f>COUNTIF(IY$3:IY$200,0)</f>
        <v>109</v>
      </c>
      <c r="IZ204" s="1157"/>
      <c r="JA204" s="1208">
        <f>COUNTIF(JA$3:JA$200,0)</f>
        <v>32</v>
      </c>
      <c r="JB204" s="1157"/>
      <c r="JC204" s="1197">
        <f>COUNTIF(JC$3:JC$200,0)</f>
        <v>119</v>
      </c>
      <c r="JD204" s="1197">
        <v>23</v>
      </c>
      <c r="JE204" s="836" t="s">
        <v>9696</v>
      </c>
      <c r="JF204" s="836"/>
      <c r="JG204" s="494"/>
      <c r="JH204" s="1197">
        <f>COUNTIF(JH$3:JH$200,0)</f>
        <v>93</v>
      </c>
      <c r="JI204" s="494"/>
      <c r="JJ204" s="836"/>
      <c r="JK204" s="836"/>
      <c r="JL204" s="494"/>
      <c r="JM204" s="1197">
        <f>COUNTIF(JM$3:JM$200,0)</f>
        <v>91</v>
      </c>
      <c r="JN204" s="1197">
        <f>COUNTIF(JN$3:JN$200,1)</f>
        <v>3</v>
      </c>
      <c r="JO204" s="1197">
        <f>COUNTIF(JO$3:JO$200,1)</f>
        <v>106</v>
      </c>
      <c r="JP204" s="836"/>
      <c r="JQ204" s="836"/>
      <c r="JR204" s="494"/>
      <c r="JS204" s="1197">
        <f>COUNTIF(JS$3:JS$200,0)</f>
        <v>98</v>
      </c>
      <c r="JT204" s="1197">
        <f>COUNTIF(JT$3:JT$200,1)</f>
        <v>17</v>
      </c>
      <c r="JU204" s="836"/>
      <c r="JV204" s="836"/>
      <c r="JW204" s="494"/>
      <c r="JX204" s="1197">
        <f>COUNTIF(JX$3:JX$200,0)</f>
        <v>118</v>
      </c>
      <c r="JZ204" s="494"/>
      <c r="KA204" s="323" t="s">
        <v>9697</v>
      </c>
      <c r="KB204" s="494"/>
      <c r="KC204" s="494"/>
      <c r="KD204" s="494"/>
      <c r="KF204" s="323" t="s">
        <v>9698</v>
      </c>
      <c r="KG204" s="494"/>
      <c r="KH204" s="494"/>
      <c r="KI204" s="494"/>
      <c r="KK204" s="1200">
        <f>COUNTIF(KK$3:KK$200,0)</f>
        <v>20</v>
      </c>
      <c r="KL204" s="1200">
        <f>COUNTIF(KL$3:KL$200,0)</f>
        <v>37</v>
      </c>
      <c r="KM204" s="1206">
        <f>COUNTIF(KM$3:KM$200,"&gt;=0.75")</f>
        <v>27</v>
      </c>
      <c r="KN204" s="1197">
        <f>COUNTIF(KN$3:KN$200,"&gt;=1.25")</f>
        <v>27</v>
      </c>
      <c r="KO204" s="1197">
        <f>COUNTIF(KO$3:KO$200,"&gt;=75")</f>
        <v>43</v>
      </c>
      <c r="KP204" s="323" t="s">
        <v>1124</v>
      </c>
      <c r="KQ204" s="1206">
        <f>COUNTIF(KQ$3:KQ$200,"&gt;=0.75")</f>
        <v>24</v>
      </c>
      <c r="KR204" s="1197">
        <f>COUNTIF(KR$3:KR$200,"&gt;=1.25")</f>
        <v>24</v>
      </c>
      <c r="KS204" s="1197">
        <f>COUNTIF(KS$3:KS$200,"&gt;=75")</f>
        <v>44</v>
      </c>
      <c r="KT204" s="323" t="s">
        <v>1124</v>
      </c>
      <c r="KV204" s="1197">
        <f>COUNTIF(KV$2:KV$200,"LG")</f>
        <v>6</v>
      </c>
      <c r="KW204" s="1210">
        <f ca="1">KX204/$KX$208</f>
        <v>0.21717171717171718</v>
      </c>
      <c r="KX204" s="1197">
        <f ca="1">COUNTIF(KX$3:KX$200,"A")</f>
        <v>43</v>
      </c>
      <c r="KY204" s="494"/>
      <c r="KZ204" s="494"/>
      <c r="LA204" s="494"/>
      <c r="LB204" s="494"/>
      <c r="LC204" s="1189" t="s">
        <v>9699</v>
      </c>
      <c r="LD204" s="494">
        <v>2</v>
      </c>
      <c r="LE204" s="494">
        <v>3</v>
      </c>
      <c r="LF204" s="494">
        <v>3</v>
      </c>
      <c r="LG204" s="494">
        <v>3</v>
      </c>
      <c r="LH204" s="494">
        <v>3</v>
      </c>
      <c r="LI204" s="494">
        <v>3</v>
      </c>
      <c r="LJ204" s="494">
        <v>3</v>
      </c>
      <c r="LK204" s="494">
        <v>3</v>
      </c>
      <c r="LL204" s="494">
        <v>3</v>
      </c>
      <c r="LM204" s="494">
        <v>3</v>
      </c>
      <c r="LN204" s="494">
        <v>3</v>
      </c>
      <c r="LO204" s="494">
        <v>3</v>
      </c>
      <c r="LP204" s="494">
        <v>3</v>
      </c>
      <c r="LQ204" s="494">
        <v>1</v>
      </c>
      <c r="LR204" s="494">
        <v>2</v>
      </c>
      <c r="LS204" s="494">
        <v>1</v>
      </c>
      <c r="LT204" s="494">
        <v>2</v>
      </c>
      <c r="LU204" s="494">
        <v>3</v>
      </c>
      <c r="LV204" s="494">
        <v>3</v>
      </c>
      <c r="LW204" s="494">
        <v>2</v>
      </c>
      <c r="LX204" s="494">
        <v>3</v>
      </c>
      <c r="LY204" s="494">
        <v>1</v>
      </c>
      <c r="LZ204" s="494">
        <v>1</v>
      </c>
      <c r="MA204" s="494">
        <v>2</v>
      </c>
      <c r="MB204" s="494">
        <v>1</v>
      </c>
      <c r="MC204" s="494">
        <v>1</v>
      </c>
      <c r="MD204" s="494">
        <v>1</v>
      </c>
      <c r="ME204" s="494">
        <v>1</v>
      </c>
      <c r="MF204" s="494">
        <v>1</v>
      </c>
      <c r="MG204" s="494">
        <v>1</v>
      </c>
      <c r="MH204" s="494">
        <v>1</v>
      </c>
      <c r="MI204" s="494">
        <v>1</v>
      </c>
      <c r="MJ204" s="494">
        <v>1</v>
      </c>
      <c r="MK204" s="494">
        <v>1</v>
      </c>
      <c r="ML204" s="494">
        <v>2</v>
      </c>
      <c r="MM204" s="494">
        <v>3</v>
      </c>
      <c r="MN204" s="494">
        <v>2</v>
      </c>
      <c r="MO204" s="494">
        <v>2</v>
      </c>
      <c r="MP204" s="494">
        <v>2</v>
      </c>
      <c r="MQ204" s="494">
        <v>2</v>
      </c>
      <c r="MR204" s="494">
        <v>1</v>
      </c>
      <c r="MS204" s="494">
        <v>1</v>
      </c>
      <c r="MT204" s="494">
        <v>3</v>
      </c>
      <c r="MU204" s="494">
        <v>2</v>
      </c>
      <c r="MV204" s="494">
        <v>1</v>
      </c>
      <c r="MW204" s="494">
        <v>2</v>
      </c>
      <c r="MX204" s="494">
        <v>1</v>
      </c>
      <c r="MY204" s="494">
        <v>2</v>
      </c>
      <c r="NA204" s="1197">
        <f>COUNTIF(NA$3:NA$200,"&gt;=0.75")</f>
        <v>60</v>
      </c>
      <c r="NB204" s="1197">
        <f>COUNTIF(NB$3:NB$200,"&gt;=0.75")</f>
        <v>76</v>
      </c>
      <c r="NC204" s="1197">
        <f>COUNTIF(NC$3:NC$200,"&gt;=0.75")</f>
        <v>26</v>
      </c>
      <c r="ND204" s="1197">
        <f>COUNTIF(ND$3:ND$200,"&gt;=0.75")</f>
        <v>65</v>
      </c>
      <c r="NE204" s="1197">
        <f>COUNTIF(NE$3:NE$200,"&gt;=0.75")</f>
        <v>44</v>
      </c>
      <c r="NF204" s="1197">
        <f>COUNTIF(NF$3:NF$200,"A")</f>
        <v>44</v>
      </c>
      <c r="NH204" s="1211" t="s">
        <v>1124</v>
      </c>
      <c r="NI204" s="1197">
        <f t="shared" ref="NI204:NO204" si="448">COUNTIF(NI$3:NI$200,"A")</f>
        <v>57</v>
      </c>
      <c r="NJ204" s="1197">
        <f t="shared" si="448"/>
        <v>44</v>
      </c>
      <c r="NK204" s="1212">
        <f t="shared" ca="1" si="448"/>
        <v>43</v>
      </c>
      <c r="NL204" s="1197">
        <f t="shared" ca="1" si="448"/>
        <v>41</v>
      </c>
      <c r="NM204" s="1197">
        <f t="shared" ca="1" si="448"/>
        <v>46</v>
      </c>
      <c r="NN204" s="1197">
        <f t="shared" ca="1" si="448"/>
        <v>42</v>
      </c>
      <c r="NO204" s="1197">
        <f t="shared" ca="1" si="448"/>
        <v>45</v>
      </c>
      <c r="OF204" s="1197">
        <f ca="1">COUNTIF(OF$3:OF$200,"A")</f>
        <v>41</v>
      </c>
      <c r="OG204" s="494"/>
      <c r="OH204" s="494"/>
      <c r="OI204" s="494"/>
      <c r="OJ204" s="494"/>
      <c r="OK204" s="1189" t="s">
        <v>9699</v>
      </c>
      <c r="OL204" s="494">
        <v>2</v>
      </c>
      <c r="OM204" s="494">
        <v>3</v>
      </c>
      <c r="ON204" s="494">
        <v>3</v>
      </c>
      <c r="OO204" s="494">
        <v>3</v>
      </c>
      <c r="OP204" s="494">
        <v>3</v>
      </c>
      <c r="OQ204" s="494">
        <v>3</v>
      </c>
      <c r="OR204" s="494">
        <v>3</v>
      </c>
      <c r="OS204" s="494">
        <v>3</v>
      </c>
      <c r="OT204" s="494">
        <v>3</v>
      </c>
      <c r="OU204" s="494">
        <v>3</v>
      </c>
      <c r="OV204" s="494">
        <v>3</v>
      </c>
      <c r="OW204" s="494">
        <v>3</v>
      </c>
      <c r="OX204" s="494">
        <v>3</v>
      </c>
      <c r="OY204" s="494">
        <v>1</v>
      </c>
      <c r="OZ204" s="494">
        <v>2</v>
      </c>
      <c r="PA204" s="494">
        <v>1</v>
      </c>
      <c r="PB204" s="494">
        <v>2</v>
      </c>
      <c r="PC204" s="494">
        <v>3</v>
      </c>
      <c r="PD204" s="494">
        <v>3</v>
      </c>
      <c r="PE204" s="494">
        <v>2</v>
      </c>
      <c r="PF204" s="494">
        <v>3</v>
      </c>
      <c r="PG204" s="494">
        <v>1</v>
      </c>
      <c r="PH204" s="494">
        <v>1</v>
      </c>
      <c r="PI204" s="494">
        <v>2</v>
      </c>
      <c r="PJ204" s="494">
        <v>1</v>
      </c>
      <c r="PK204" s="494">
        <v>1</v>
      </c>
      <c r="PL204" s="494">
        <v>1</v>
      </c>
      <c r="PM204" s="494">
        <v>1</v>
      </c>
      <c r="PN204" s="494">
        <v>1</v>
      </c>
      <c r="PO204" s="494">
        <v>1</v>
      </c>
      <c r="PP204" s="494">
        <v>1</v>
      </c>
      <c r="PQ204" s="494">
        <v>1</v>
      </c>
      <c r="PR204" s="494">
        <v>1</v>
      </c>
      <c r="PS204" s="494">
        <v>1</v>
      </c>
      <c r="PT204" s="494">
        <v>2</v>
      </c>
      <c r="PU204" s="494">
        <v>3</v>
      </c>
      <c r="PV204" s="494">
        <v>2</v>
      </c>
      <c r="PW204" s="494">
        <v>2</v>
      </c>
      <c r="PX204" s="494">
        <v>2</v>
      </c>
      <c r="PY204" s="494">
        <v>2</v>
      </c>
      <c r="PZ204" s="494">
        <v>1</v>
      </c>
      <c r="QA204" s="494">
        <v>1</v>
      </c>
      <c r="QB204" s="494">
        <v>3</v>
      </c>
      <c r="QC204" s="494">
        <v>2</v>
      </c>
      <c r="QD204" s="494">
        <v>1</v>
      </c>
      <c r="QE204" s="494">
        <v>2</v>
      </c>
      <c r="QF204" s="494">
        <v>1</v>
      </c>
      <c r="QG204" s="494">
        <v>2</v>
      </c>
      <c r="QJ204" s="1197">
        <f ca="1">COUNTIF(QJ$3:QJ$200,"A")</f>
        <v>46</v>
      </c>
      <c r="QK204" s="494"/>
      <c r="QL204" s="494"/>
      <c r="QM204" s="494"/>
      <c r="QN204" s="494"/>
      <c r="QO204" s="1189" t="s">
        <v>9699</v>
      </c>
      <c r="QP204" s="494">
        <v>2</v>
      </c>
      <c r="QQ204" s="494">
        <v>3</v>
      </c>
      <c r="QR204" s="494">
        <v>3</v>
      </c>
      <c r="QS204" s="494">
        <v>3</v>
      </c>
      <c r="QT204" s="494">
        <v>3</v>
      </c>
      <c r="QU204" s="494">
        <v>3</v>
      </c>
      <c r="QV204" s="494">
        <v>3</v>
      </c>
      <c r="QW204" s="494">
        <v>3</v>
      </c>
      <c r="QX204" s="494">
        <v>3</v>
      </c>
      <c r="QY204" s="494">
        <v>3</v>
      </c>
      <c r="QZ204" s="494">
        <v>3</v>
      </c>
      <c r="RA204" s="494">
        <v>3</v>
      </c>
      <c r="RB204" s="494">
        <v>3</v>
      </c>
      <c r="RC204" s="494">
        <v>1</v>
      </c>
      <c r="RD204" s="494">
        <v>2</v>
      </c>
      <c r="RE204" s="494">
        <v>1</v>
      </c>
      <c r="RF204" s="494">
        <v>2</v>
      </c>
      <c r="RG204" s="494">
        <v>3</v>
      </c>
      <c r="RH204" s="494">
        <v>3</v>
      </c>
      <c r="RI204" s="494">
        <v>2</v>
      </c>
      <c r="RJ204" s="494">
        <v>3</v>
      </c>
      <c r="RK204" s="494">
        <v>1</v>
      </c>
      <c r="RL204" s="494">
        <v>1</v>
      </c>
      <c r="RM204" s="494">
        <v>2</v>
      </c>
      <c r="RN204" s="494">
        <v>1</v>
      </c>
      <c r="RO204" s="494">
        <v>1</v>
      </c>
      <c r="RP204" s="494">
        <v>1</v>
      </c>
      <c r="RQ204" s="494">
        <v>1</v>
      </c>
      <c r="RR204" s="494">
        <v>1</v>
      </c>
      <c r="RS204" s="494">
        <v>1</v>
      </c>
      <c r="RT204" s="494">
        <v>1</v>
      </c>
      <c r="RU204" s="494">
        <v>1</v>
      </c>
      <c r="RV204" s="494">
        <v>1</v>
      </c>
      <c r="RW204" s="494">
        <v>1</v>
      </c>
      <c r="RX204" s="494">
        <v>2</v>
      </c>
      <c r="RY204" s="494">
        <v>3</v>
      </c>
      <c r="RZ204" s="494">
        <v>2</v>
      </c>
      <c r="SA204" s="494">
        <v>2</v>
      </c>
      <c r="SB204" s="494">
        <v>2</v>
      </c>
      <c r="SC204" s="494">
        <v>2</v>
      </c>
      <c r="SD204" s="494">
        <v>1</v>
      </c>
      <c r="SE204" s="494">
        <v>1</v>
      </c>
      <c r="SF204" s="494">
        <v>3</v>
      </c>
      <c r="SG204" s="494">
        <v>2</v>
      </c>
      <c r="SH204" s="494">
        <v>1</v>
      </c>
      <c r="SI204" s="494">
        <v>2</v>
      </c>
      <c r="SJ204" s="494">
        <v>1</v>
      </c>
      <c r="SK204" s="494">
        <v>2</v>
      </c>
      <c r="SN204" s="1192" t="s">
        <v>9699</v>
      </c>
      <c r="SO204" s="494">
        <v>2</v>
      </c>
      <c r="SP204" s="494">
        <v>3</v>
      </c>
      <c r="SQ204" s="494">
        <v>3</v>
      </c>
      <c r="SR204" s="494">
        <v>3</v>
      </c>
      <c r="SS204" s="494">
        <v>3</v>
      </c>
      <c r="ST204" s="494">
        <v>3</v>
      </c>
      <c r="SU204" s="494">
        <v>3</v>
      </c>
      <c r="SV204" s="494">
        <v>3</v>
      </c>
      <c r="SW204" s="494">
        <v>3</v>
      </c>
      <c r="SX204" s="494">
        <v>3</v>
      </c>
      <c r="SY204" s="494">
        <v>3</v>
      </c>
      <c r="SZ204" s="494">
        <v>3</v>
      </c>
      <c r="TA204" s="494">
        <v>3</v>
      </c>
      <c r="TB204" s="494">
        <v>1</v>
      </c>
      <c r="TC204" s="494">
        <v>2</v>
      </c>
      <c r="TD204" s="494">
        <v>1</v>
      </c>
      <c r="TE204" s="494">
        <v>2</v>
      </c>
      <c r="TF204" s="494">
        <v>3</v>
      </c>
      <c r="TG204" s="494">
        <v>3</v>
      </c>
      <c r="TH204" s="494">
        <v>2</v>
      </c>
      <c r="TI204" s="494">
        <v>3</v>
      </c>
      <c r="TJ204" s="494">
        <v>1</v>
      </c>
      <c r="TK204" s="494">
        <v>1</v>
      </c>
      <c r="TL204" s="494">
        <v>2</v>
      </c>
      <c r="TM204" s="494">
        <v>1</v>
      </c>
      <c r="TN204" s="494">
        <v>1</v>
      </c>
      <c r="TO204" s="494">
        <v>1</v>
      </c>
      <c r="TP204" s="494">
        <v>1</v>
      </c>
      <c r="TQ204" s="494">
        <v>1</v>
      </c>
      <c r="TR204" s="494">
        <v>1</v>
      </c>
      <c r="TS204" s="494">
        <v>1</v>
      </c>
      <c r="TT204" s="494">
        <v>1</v>
      </c>
      <c r="TU204" s="494">
        <v>1</v>
      </c>
      <c r="TV204" s="494">
        <v>1</v>
      </c>
      <c r="TW204" s="494">
        <v>2</v>
      </c>
      <c r="TX204" s="494">
        <v>3</v>
      </c>
      <c r="TY204" s="494">
        <v>2</v>
      </c>
      <c r="TZ204" s="494">
        <v>2</v>
      </c>
      <c r="UA204" s="494">
        <v>2</v>
      </c>
      <c r="UB204" s="494">
        <v>2</v>
      </c>
      <c r="UC204" s="494">
        <v>1</v>
      </c>
      <c r="UD204" s="494">
        <v>1</v>
      </c>
      <c r="UE204" s="494">
        <v>3</v>
      </c>
      <c r="UF204" s="494">
        <v>2</v>
      </c>
      <c r="UG204" s="494">
        <v>1</v>
      </c>
      <c r="UH204" s="494">
        <v>2</v>
      </c>
      <c r="UI204" s="494">
        <v>1</v>
      </c>
      <c r="UJ204" s="494">
        <v>2</v>
      </c>
      <c r="UM204" s="1193" t="s">
        <v>9700</v>
      </c>
      <c r="UN204" s="1194">
        <f t="shared" ca="1" si="444"/>
        <v>0.86331989009339827</v>
      </c>
      <c r="UO204" s="1194">
        <f t="shared" ca="1" si="444"/>
        <v>0.90863445444769764</v>
      </c>
      <c r="UP204" s="1194">
        <f t="shared" ca="1" si="444"/>
        <v>0.96316031539927283</v>
      </c>
      <c r="UQ204" s="1194">
        <f t="shared" ca="1" si="444"/>
        <v>0.56774556394630749</v>
      </c>
      <c r="UR204" s="1194">
        <f t="shared" ca="1" si="444"/>
        <v>1.0771881486269839</v>
      </c>
      <c r="US204" s="1194">
        <f t="shared" ca="1" si="444"/>
        <v>1.0026371421325744</v>
      </c>
      <c r="UT204" s="1194">
        <f t="shared" ca="1" si="444"/>
        <v>0.82281471035854936</v>
      </c>
      <c r="UU204" s="1194">
        <f t="shared" ca="1" si="444"/>
        <v>0.92756695407344225</v>
      </c>
      <c r="UV204" s="1194">
        <f t="shared" ca="1" si="444"/>
        <v>0.87565944854444167</v>
      </c>
      <c r="UW204" s="1194">
        <f t="shared" ca="1" si="444"/>
        <v>1.0931702880967924</v>
      </c>
      <c r="UX204" s="1194">
        <f t="shared" ca="1" si="444"/>
        <v>0.75094157170600795</v>
      </c>
      <c r="UY204" s="1194">
        <f t="shared" ca="1" si="444"/>
        <v>1.3739114498018536</v>
      </c>
      <c r="UZ204" s="1194">
        <f t="shared" ca="1" si="444"/>
        <v>1.0008072422464291</v>
      </c>
      <c r="VA204" s="1194">
        <f t="shared" ca="1" si="444"/>
        <v>0.25935821953334687</v>
      </c>
      <c r="VB204" s="1194">
        <f t="shared" ca="1" si="444"/>
        <v>0.87259459074472512</v>
      </c>
      <c r="VC204" s="1194">
        <f t="shared" ca="1" si="444"/>
        <v>0.24987429903108788</v>
      </c>
      <c r="VD204" s="1194">
        <f t="shared" ca="1" si="445"/>
        <v>0.82295490843404961</v>
      </c>
      <c r="VE204" s="1194">
        <f t="shared" ca="1" si="445"/>
        <v>0.63275137407162541</v>
      </c>
      <c r="VF204" s="1194">
        <f t="shared" ca="1" si="445"/>
        <v>1.128106699032221</v>
      </c>
      <c r="VG204" s="1194">
        <f t="shared" ca="1" si="445"/>
        <v>0.92019952403054817</v>
      </c>
      <c r="VH204" s="1194">
        <f t="shared" ca="1" si="445"/>
        <v>0.63208249279731388</v>
      </c>
      <c r="VI204" s="1194">
        <f ca="1">TJ209</f>
        <v>0.25959167641499392</v>
      </c>
      <c r="VJ204" s="1194">
        <f t="shared" ca="1" si="446"/>
        <v>0.49870364685405139</v>
      </c>
      <c r="VK204" s="1194">
        <f t="shared" ca="1" si="446"/>
        <v>0.74841095399388857</v>
      </c>
      <c r="VL204" s="1194">
        <f t="shared" ca="1" si="446"/>
        <v>0.49382174819141222</v>
      </c>
      <c r="VM204" s="1194">
        <f t="shared" ca="1" si="446"/>
        <v>0.43263880067139443</v>
      </c>
      <c r="VN204" s="1194">
        <f t="shared" ca="1" si="446"/>
        <v>0.4515153063699795</v>
      </c>
      <c r="VO204" s="1194">
        <f t="shared" ca="1" si="446"/>
        <v>0.35945916406764539</v>
      </c>
      <c r="VP204" s="1194">
        <f t="shared" ca="1" si="446"/>
        <v>0.38243894913155657</v>
      </c>
      <c r="VQ204" s="1194">
        <f t="shared" ca="1" si="446"/>
        <v>0.48631479167674868</v>
      </c>
      <c r="VR204" s="1194">
        <f t="shared" ca="1" si="446"/>
        <v>0.45625990572711606</v>
      </c>
      <c r="VS204" s="1194">
        <f t="shared" ca="1" si="446"/>
        <v>0.34933151563995746</v>
      </c>
      <c r="VT204" s="1194">
        <f t="shared" ca="1" si="446"/>
        <v>0.33859862426568144</v>
      </c>
      <c r="VU204" s="1194">
        <f t="shared" ca="1" si="446"/>
        <v>0.49194923429216564</v>
      </c>
      <c r="VV204" s="1194">
        <f t="shared" ca="1" si="446"/>
        <v>0.86349804725232182</v>
      </c>
      <c r="VW204" s="1194">
        <f t="shared" ca="1" si="446"/>
        <v>1.0199894133384748</v>
      </c>
      <c r="VX204" s="1194">
        <f t="shared" ca="1" si="446"/>
        <v>0.64317956021228673</v>
      </c>
      <c r="VY204" s="1194">
        <f t="shared" ca="1" si="446"/>
        <v>0.91588498505564653</v>
      </c>
      <c r="VZ204" s="1194">
        <f t="shared" ca="1" si="446"/>
        <v>0.89288091177773155</v>
      </c>
      <c r="WA204" s="1194">
        <f t="shared" ca="1" si="446"/>
        <v>0.96321354926408986</v>
      </c>
      <c r="WB204" s="1194">
        <f t="shared" ca="1" si="446"/>
        <v>0.3021059583155154</v>
      </c>
      <c r="WC204" s="1194">
        <f t="shared" ca="1" si="446"/>
        <v>0.39079418412312605</v>
      </c>
      <c r="WD204" s="1194">
        <f t="shared" ca="1" si="446"/>
        <v>1.2140117543971258</v>
      </c>
      <c r="WE204" s="1194">
        <f t="shared" ca="1" si="446"/>
        <v>0.83892142697749272</v>
      </c>
      <c r="WF204" s="1194">
        <f t="shared" ca="1" si="446"/>
        <v>0.19443994813017379</v>
      </c>
      <c r="WG204" s="1194">
        <f t="shared" ca="1" si="446"/>
        <v>0.94678432272664925</v>
      </c>
      <c r="WH204" s="1194">
        <f t="shared" ca="1" si="446"/>
        <v>0.49962812402687828</v>
      </c>
      <c r="WI204" s="1194">
        <f t="shared" ca="1" si="446"/>
        <v>0.97605017678283601</v>
      </c>
      <c r="WM204" s="1197">
        <f ca="1">COUNTIF(WM$3:WM$200,"A")</f>
        <v>42</v>
      </c>
      <c r="WN204" s="1195"/>
      <c r="WO204" s="1195"/>
      <c r="WP204" s="1195"/>
      <c r="WQ204" s="1195"/>
      <c r="WR204" s="1195"/>
      <c r="WS204" s="494"/>
      <c r="WT204" s="494"/>
      <c r="WU204" s="494"/>
      <c r="WV204" s="1189" t="s">
        <v>9699</v>
      </c>
      <c r="WW204" s="1195">
        <f t="shared" ref="WW204:YR204" ca="1" si="449">MAX(WW3:WW200)</f>
        <v>1.0061815737415598</v>
      </c>
      <c r="WX204" s="1195">
        <f t="shared" ca="1" si="449"/>
        <v>1.6157790606178628</v>
      </c>
      <c r="WY204" s="1195">
        <f t="shared" ca="1" si="449"/>
        <v>1.6226176308385816</v>
      </c>
      <c r="WZ204" s="1195">
        <f t="shared" ca="1" si="449"/>
        <v>0.10559307515024371</v>
      </c>
      <c r="XA204" s="1195">
        <f t="shared" ca="1" si="449"/>
        <v>0.5542151017488316</v>
      </c>
      <c r="XB204" s="1195">
        <f t="shared" ca="1" si="449"/>
        <v>0.21821544394969081</v>
      </c>
      <c r="XC204" s="1195">
        <f t="shared" ca="1" si="449"/>
        <v>0.14467461816346364</v>
      </c>
      <c r="XD204" s="1195">
        <f t="shared" ca="1" si="449"/>
        <v>0.27368331185664035</v>
      </c>
      <c r="XE204" s="1195">
        <f t="shared" ca="1" si="449"/>
        <v>0.21801347073098662</v>
      </c>
      <c r="XF204" s="1195">
        <f t="shared" ca="1" si="449"/>
        <v>0.41324760187774212</v>
      </c>
      <c r="XG204" s="1195">
        <f t="shared" ca="1" si="449"/>
        <v>0.1145148206385433</v>
      </c>
      <c r="XH204" s="1195">
        <f t="shared" ca="1" si="449"/>
        <v>0.76267100357417117</v>
      </c>
      <c r="XI204" s="1195">
        <f t="shared" ca="1" si="449"/>
        <v>1.5342236310816424</v>
      </c>
      <c r="XJ204" s="1195">
        <f t="shared" ca="1" si="449"/>
        <v>1.241343527410554</v>
      </c>
      <c r="XK204" s="1195">
        <f t="shared" ca="1" si="449"/>
        <v>1.0853455622024688</v>
      </c>
      <c r="XL204" s="1195">
        <f t="shared" ca="1" si="449"/>
        <v>1.5486346064250784</v>
      </c>
      <c r="XM204" s="1195">
        <f t="shared" ca="1" si="449"/>
        <v>0.64336895124803395</v>
      </c>
      <c r="XN204" s="1195">
        <f t="shared" ca="1" si="449"/>
        <v>1.1298412222454701</v>
      </c>
      <c r="XO204" s="1195">
        <f t="shared" ca="1" si="449"/>
        <v>0.70341687857189839</v>
      </c>
      <c r="XP204" s="1195">
        <f t="shared" ca="1" si="449"/>
        <v>0.81844349346382761</v>
      </c>
      <c r="XQ204" s="1195">
        <f t="shared" ca="1" si="449"/>
        <v>0.96764316366919345</v>
      </c>
      <c r="XR204" s="1195">
        <f t="shared" ca="1" si="449"/>
        <v>1.4570655872683793</v>
      </c>
      <c r="XS204" s="1195">
        <f t="shared" ca="1" si="449"/>
        <v>0.68108909630857417</v>
      </c>
      <c r="XT204" s="1195">
        <f t="shared" ca="1" si="449"/>
        <v>0.50818242424121263</v>
      </c>
      <c r="XU204" s="1195">
        <f t="shared" ca="1" si="449"/>
        <v>0.90140897027243294</v>
      </c>
      <c r="XV204" s="1195">
        <f t="shared" ca="1" si="449"/>
        <v>0.91769929700291553</v>
      </c>
      <c r="XW204" s="1195">
        <f t="shared" ca="1" si="449"/>
        <v>1.0251316394650607</v>
      </c>
      <c r="XX204" s="1195">
        <f t="shared" ca="1" si="449"/>
        <v>1.1412768549287065</v>
      </c>
      <c r="XY204" s="1195">
        <f t="shared" ca="1" si="449"/>
        <v>1.1318291626375534</v>
      </c>
      <c r="XZ204" s="1195">
        <f t="shared" ca="1" si="449"/>
        <v>0.93428074414103568</v>
      </c>
      <c r="YA204" s="1195">
        <f t="shared" ca="1" si="449"/>
        <v>1.0567475009296226</v>
      </c>
      <c r="YB204" s="1195">
        <f t="shared" ca="1" si="449"/>
        <v>1.291572184262612</v>
      </c>
      <c r="YC204" s="1195">
        <f t="shared" ca="1" si="449"/>
        <v>1.144742042731822</v>
      </c>
      <c r="YD204" s="1195">
        <f t="shared" ca="1" si="449"/>
        <v>0.89512192470051022</v>
      </c>
      <c r="YE204" s="1195">
        <f t="shared" ca="1" si="449"/>
        <v>1.2049052532823037</v>
      </c>
      <c r="YF204" s="1195">
        <f t="shared" ca="1" si="449"/>
        <v>0.39432227452058582</v>
      </c>
      <c r="YG204" s="1195">
        <f t="shared" ca="1" si="449"/>
        <v>1.6191152247408194</v>
      </c>
      <c r="YH204" s="1195">
        <f t="shared" ca="1" si="449"/>
        <v>0.3761400347447329</v>
      </c>
      <c r="YI204" s="1195">
        <f t="shared" ca="1" si="449"/>
        <v>0.40086843951579315</v>
      </c>
      <c r="YJ204" s="1195">
        <f t="shared" ca="1" si="449"/>
        <v>0.55062996448654267</v>
      </c>
      <c r="YK204" s="1195">
        <f t="shared" ca="1" si="449"/>
        <v>5.8277766861099353E-2</v>
      </c>
      <c r="YL204" s="1195">
        <f t="shared" ca="1" si="449"/>
        <v>0.15139075417761619</v>
      </c>
      <c r="YM204" s="1195">
        <f t="shared" ca="1" si="449"/>
        <v>0.90333107688824665</v>
      </c>
      <c r="YN204" s="1195">
        <f t="shared" ca="1" si="449"/>
        <v>0.48075197312125845</v>
      </c>
      <c r="YO204" s="1195">
        <f t="shared" ca="1" si="449"/>
        <v>0.98541464673531132</v>
      </c>
      <c r="YP204" s="1195">
        <f t="shared" ca="1" si="449"/>
        <v>0.58832636794620996</v>
      </c>
      <c r="YQ204" s="1195">
        <f t="shared" ca="1" si="449"/>
        <v>0.66635823149419537</v>
      </c>
      <c r="YR204" s="1195">
        <f t="shared" ca="1" si="449"/>
        <v>0.79923652292777037</v>
      </c>
      <c r="YV204" s="1197">
        <f ca="1">COUNTIF(YV$3:YV$200,"A")</f>
        <v>45</v>
      </c>
      <c r="YW204" s="1195"/>
      <c r="YX204" s="1195"/>
      <c r="YY204" s="1195"/>
      <c r="YZ204" s="1195"/>
      <c r="ZA204" s="1195"/>
      <c r="ZB204" s="1195"/>
      <c r="ZC204" s="1195"/>
      <c r="ZD204" s="494"/>
      <c r="ZE204" s="1189" t="s">
        <v>9699</v>
      </c>
      <c r="ZF204" s="494">
        <v>2</v>
      </c>
      <c r="ZG204" s="494">
        <v>3</v>
      </c>
      <c r="ZH204" s="494">
        <v>3</v>
      </c>
      <c r="ZI204" s="494">
        <v>3</v>
      </c>
      <c r="ZJ204" s="494">
        <v>3</v>
      </c>
      <c r="ZK204" s="494">
        <v>3</v>
      </c>
      <c r="ZL204" s="494">
        <v>3</v>
      </c>
      <c r="ZM204" s="494">
        <v>3</v>
      </c>
      <c r="ZN204" s="494">
        <v>3</v>
      </c>
      <c r="ZO204" s="494">
        <v>3</v>
      </c>
      <c r="ZP204" s="494">
        <v>3</v>
      </c>
      <c r="ZQ204" s="494">
        <v>3</v>
      </c>
      <c r="ZR204" s="494">
        <v>3</v>
      </c>
      <c r="ZS204" s="494">
        <v>1</v>
      </c>
      <c r="ZT204" s="494">
        <v>2</v>
      </c>
      <c r="ZU204" s="494">
        <v>1</v>
      </c>
      <c r="ZV204" s="494">
        <v>2</v>
      </c>
      <c r="ZW204" s="494">
        <v>3</v>
      </c>
      <c r="ZX204" s="494">
        <v>3</v>
      </c>
      <c r="ZY204" s="494">
        <v>2</v>
      </c>
      <c r="ZZ204" s="494">
        <v>3</v>
      </c>
      <c r="AAA204" s="494">
        <v>1</v>
      </c>
      <c r="AAB204" s="494">
        <v>1</v>
      </c>
      <c r="AAC204" s="494">
        <v>2</v>
      </c>
      <c r="AAD204" s="494">
        <v>1</v>
      </c>
      <c r="AAE204" s="494">
        <v>1</v>
      </c>
      <c r="AAF204" s="494">
        <v>1</v>
      </c>
      <c r="AAG204" s="494">
        <v>1</v>
      </c>
      <c r="AAH204" s="494">
        <v>1</v>
      </c>
      <c r="AAI204" s="494">
        <v>1</v>
      </c>
      <c r="AAJ204" s="494">
        <v>1</v>
      </c>
      <c r="AAK204" s="494">
        <v>1</v>
      </c>
      <c r="AAL204" s="494">
        <v>1</v>
      </c>
      <c r="AAM204" s="494">
        <v>1</v>
      </c>
      <c r="AAN204" s="494">
        <v>2</v>
      </c>
      <c r="AAO204" s="494">
        <v>3</v>
      </c>
      <c r="AAP204" s="494">
        <v>2</v>
      </c>
      <c r="AAQ204" s="494">
        <v>2</v>
      </c>
      <c r="AAR204" s="494">
        <v>2</v>
      </c>
      <c r="AAS204" s="494">
        <v>2</v>
      </c>
      <c r="AAT204" s="494">
        <v>1</v>
      </c>
      <c r="AAU204" s="494">
        <v>1</v>
      </c>
      <c r="AAV204" s="494">
        <v>3</v>
      </c>
      <c r="AAW204" s="494">
        <v>2</v>
      </c>
      <c r="AAX204" s="494">
        <v>1</v>
      </c>
      <c r="AAY204" s="494">
        <v>2</v>
      </c>
      <c r="AAZ204" s="494">
        <v>1</v>
      </c>
      <c r="ABA204" s="494">
        <v>2</v>
      </c>
    </row>
    <row r="205" spans="1:729" s="323" customFormat="1" ht="15" customHeight="1" x14ac:dyDescent="0.35">
      <c r="A205" s="494"/>
      <c r="C205" s="1156" t="s">
        <v>9611</v>
      </c>
      <c r="D205" s="1156"/>
      <c r="E205" s="1157" t="s">
        <v>1240</v>
      </c>
      <c r="F205" s="1206">
        <f>COUNTIF($F$3:$F$200,E205)</f>
        <v>55</v>
      </c>
      <c r="I205" s="1157"/>
      <c r="J205" s="1157">
        <v>1</v>
      </c>
      <c r="K205" s="1206">
        <f>COUNTIF($K$2:$K$200,1)</f>
        <v>47</v>
      </c>
      <c r="L205" s="836"/>
      <c r="M205" s="494"/>
      <c r="N205" s="1137"/>
      <c r="O205" s="1137"/>
      <c r="P205" s="1137"/>
      <c r="Q205" s="1137"/>
      <c r="R205" s="1137"/>
      <c r="S205" s="494"/>
      <c r="T205" s="494"/>
      <c r="U205" s="494"/>
      <c r="V205" s="494"/>
      <c r="W205" s="494"/>
      <c r="X205" s="1157" t="s">
        <v>9701</v>
      </c>
      <c r="Y205" s="1213">
        <f>COUNTIF(Y$3:Y$200,2)</f>
        <v>76</v>
      </c>
      <c r="Z205" s="1213">
        <f>COUNTIF(Z$3:Z$200,1)</f>
        <v>9</v>
      </c>
      <c r="AB205" s="494"/>
      <c r="AC205" s="1206">
        <f>COUNTIF(AC$3:AC$200,1)</f>
        <v>68</v>
      </c>
      <c r="AD205" s="836"/>
      <c r="AE205" s="1214">
        <f>COUNTIF(AE$3:AE$200,1)</f>
        <v>80</v>
      </c>
      <c r="AG205" s="1157" t="s">
        <v>9702</v>
      </c>
      <c r="AH205" s="1206">
        <f>COUNTIF(AH$3:AH$200,2)</f>
        <v>14</v>
      </c>
      <c r="AI205" s="1206">
        <f>COUNTIF(AI$3:AI$200,2)</f>
        <v>27</v>
      </c>
      <c r="AJ205" s="494"/>
      <c r="AK205" s="1157"/>
      <c r="AM205" s="494"/>
      <c r="AN205" s="494"/>
      <c r="AO205" s="494"/>
      <c r="AP205" s="494"/>
      <c r="AQ205" s="494"/>
      <c r="AR205" s="494"/>
      <c r="AS205" s="494"/>
      <c r="AT205" s="494"/>
      <c r="AU205" s="494"/>
      <c r="AV205" s="1158"/>
      <c r="AW205" s="836"/>
      <c r="AX205" s="1215">
        <f>COUNTIF(AX$3:AX$200,1)</f>
        <v>38</v>
      </c>
      <c r="AY205" s="1202" t="s">
        <v>9703</v>
      </c>
      <c r="AZ205" s="1213">
        <f>COUNTIF($AZ$3:$AZ$200,1)</f>
        <v>96</v>
      </c>
      <c r="BA205" s="1202" t="s">
        <v>9704</v>
      </c>
      <c r="BB205" s="494"/>
      <c r="BC205" s="1157" t="s">
        <v>9705</v>
      </c>
      <c r="BD205" s="1216">
        <f>COUNTIF($BD$3:$BD$200,"D")</f>
        <v>33</v>
      </c>
      <c r="BE205" s="1216">
        <f>COUNTIF(BE$3:BE$200,"T")</f>
        <v>65</v>
      </c>
      <c r="BF205" s="1206">
        <f>COUNTIF(BF$3:BF$200,1)</f>
        <v>3</v>
      </c>
      <c r="BG205" s="1206">
        <f>COUNTIFS(BG4:BG201,"&gt;=2000",BG4:BG201,"&lt;2005")</f>
        <v>45</v>
      </c>
      <c r="BH205" s="1217">
        <f>COUNTIF($BH$3:$BH$200,"C+L")</f>
        <v>108</v>
      </c>
      <c r="BI205" s="1218">
        <f>COUNTIF(BI$3:BI$200,2)</f>
        <v>24</v>
      </c>
      <c r="BJ205" s="1206">
        <f>COUNTIF(BJ$3:BJ$200,1)</f>
        <v>85</v>
      </c>
      <c r="BK205" s="836" t="s">
        <v>9706</v>
      </c>
      <c r="BL205" s="1000">
        <f>COUNTIF(BL$3:BL$200,"CS")</f>
        <v>30</v>
      </c>
      <c r="BM205" s="494"/>
      <c r="BN205" s="494"/>
      <c r="BP205" s="323">
        <v>1</v>
      </c>
      <c r="BQ205" s="1206">
        <f>COUNTIF($BQ$2:$BQ$200,1)</f>
        <v>24</v>
      </c>
      <c r="BR205" s="1206">
        <f>COUNTIF($BR$2:$BR$200,1)</f>
        <v>0</v>
      </c>
      <c r="BS205" s="494" t="s">
        <v>9707</v>
      </c>
      <c r="BT205" s="494"/>
      <c r="BU205" s="494"/>
      <c r="BV205" s="494"/>
      <c r="BW205" s="494"/>
      <c r="BX205" s="494"/>
      <c r="BY205" s="494"/>
      <c r="BZ205" s="1157">
        <v>1</v>
      </c>
      <c r="CA205" s="1206">
        <f>COUNTIF(CA$3:CA201,1)</f>
        <v>39</v>
      </c>
      <c r="CB205" s="494"/>
      <c r="CC205" s="494"/>
      <c r="CD205" s="1157">
        <v>1</v>
      </c>
      <c r="CE205" s="1206">
        <f>COUNTIF($CE$2:$CE$200,1)</f>
        <v>0</v>
      </c>
      <c r="CF205" s="1206">
        <f>COUNTIF($CF$2:$CF$200,1)</f>
        <v>21</v>
      </c>
      <c r="CG205" s="836"/>
      <c r="CH205" s="494"/>
      <c r="CI205" s="1157">
        <v>1</v>
      </c>
      <c r="CJ205" s="1206">
        <f>COUNTIF($CJ$2:$CJ$200,1)</f>
        <v>11</v>
      </c>
      <c r="CK205" s="836" t="s">
        <v>9708</v>
      </c>
      <c r="CL205" s="1157">
        <v>1</v>
      </c>
      <c r="CM205" s="1206">
        <f>COUNTIF(CM$3:CM201,1)</f>
        <v>18</v>
      </c>
      <c r="CN205" s="494"/>
      <c r="CO205" s="1157"/>
      <c r="CP205" s="1157">
        <v>1</v>
      </c>
      <c r="CQ205" s="1206">
        <f>COUNTIF($CQ$2:$CQ$200,1)</f>
        <v>0</v>
      </c>
      <c r="CR205" s="1206">
        <f>COUNTIF($CR$2:$CR$200,1)</f>
        <v>8</v>
      </c>
      <c r="CS205" s="836" t="s">
        <v>9709</v>
      </c>
      <c r="CT205" s="1157">
        <v>1</v>
      </c>
      <c r="CU205" s="1206">
        <f>COUNTIF($CU$2:$CU$200,1)</f>
        <v>32</v>
      </c>
      <c r="CV205" s="836" t="s">
        <v>9710</v>
      </c>
      <c r="CW205" s="1157">
        <v>1</v>
      </c>
      <c r="CX205" s="1206">
        <f>COUNTIF(CX$3:CX$200,1)</f>
        <v>25</v>
      </c>
      <c r="CZ205" s="1157">
        <v>1</v>
      </c>
      <c r="DA205" s="1213">
        <f>COUNTIF(DA$3:DA$200,1)</f>
        <v>40</v>
      </c>
      <c r="DB205" s="1161">
        <v>1</v>
      </c>
      <c r="DC205" s="1213">
        <f>COUNTIF(DC$3:DC$200,1)</f>
        <v>29</v>
      </c>
      <c r="DD205" s="1163"/>
      <c r="DE205" s="1161"/>
      <c r="DF205" s="1163"/>
      <c r="DG205" s="1157">
        <v>1</v>
      </c>
      <c r="DH205" s="1206">
        <f>COUNTIF(DH$2:DH$200,1)</f>
        <v>96</v>
      </c>
      <c r="DI205" s="1219"/>
      <c r="DK205" s="1157">
        <v>1</v>
      </c>
      <c r="DL205" s="1206">
        <f>COUNTIF(DL$2:DL$200,1)</f>
        <v>12</v>
      </c>
      <c r="DM205" s="1206">
        <f>COUNTIF(DM$2:DM$200,1)</f>
        <v>29</v>
      </c>
      <c r="DN205" s="836">
        <v>1</v>
      </c>
      <c r="DO205" s="1157">
        <v>1</v>
      </c>
      <c r="DP205" s="1206">
        <f>COUNTIF(DP$2:DP$200,1)</f>
        <v>93</v>
      </c>
      <c r="DQ205" s="1163"/>
      <c r="DS205" s="1157">
        <v>1</v>
      </c>
      <c r="DT205" s="1206">
        <f>COUNTIF(DT$2:DT$200,1)</f>
        <v>7</v>
      </c>
      <c r="DU205" s="1206">
        <f>COUNTIF(DU$2:DU$200,1)</f>
        <v>33</v>
      </c>
      <c r="DV205" s="494"/>
      <c r="DW205" s="1157"/>
      <c r="DX205" s="1157">
        <v>1</v>
      </c>
      <c r="DY205" s="1213">
        <f>COUNTIF($DY$3:$DY$200,1)</f>
        <v>16</v>
      </c>
      <c r="DZ205" s="1206">
        <f>COUNTIF(DZ$2:DZ$200,1)</f>
        <v>68</v>
      </c>
      <c r="EA205" s="1157"/>
      <c r="EC205" s="1206">
        <f>COUNTIF(EC$3:EC$200,1)</f>
        <v>27</v>
      </c>
      <c r="ED205" s="1206">
        <f>COUNTIF(ED$3:ED$200,"DMFAS 5.3")</f>
        <v>29</v>
      </c>
      <c r="EE205" s="836" t="s">
        <v>1274</v>
      </c>
      <c r="EF205" s="1206">
        <f>COUNTIF(EF$3:EF$200,1)</f>
        <v>0</v>
      </c>
      <c r="EG205" s="1206">
        <f>COUNTIF(EG$3:EG$200,"MoF")+COUNTIF(EG$3:EG$200,"MoF, CB")</f>
        <v>119</v>
      </c>
      <c r="EH205" s="1206">
        <f>COUNTIF(EH$3:EH$200,1)</f>
        <v>1</v>
      </c>
      <c r="EI205" s="836"/>
      <c r="EJ205" s="836"/>
      <c r="EK205" s="494"/>
      <c r="EL205" s="494"/>
      <c r="EM205" s="1164"/>
      <c r="EN205" s="494"/>
      <c r="EO205" s="836"/>
      <c r="EP205" s="1206">
        <f>COUNTIF(EP$3:EP$200,1)</f>
        <v>57</v>
      </c>
      <c r="EQ205" s="40" t="s">
        <v>1262</v>
      </c>
      <c r="ER205" s="836"/>
      <c r="ES205" s="16"/>
      <c r="ET205" s="1206">
        <f>COUNTIF(ET$3:ET$200,1)</f>
        <v>2</v>
      </c>
      <c r="EU205" s="1206">
        <f>COUNTIF(EU$3:EU$200,1)</f>
        <v>26</v>
      </c>
      <c r="EV205" s="323" t="s">
        <v>33</v>
      </c>
      <c r="EW205" s="323" t="s">
        <v>33</v>
      </c>
      <c r="EX205" s="494"/>
      <c r="EY205" s="1206">
        <f>COUNTIF(EY$3:EY$200,"EAP")</f>
        <v>29</v>
      </c>
      <c r="FC205" s="1206">
        <f>COUNTIF(FC$3:FC$200,"EUR")</f>
        <v>3</v>
      </c>
      <c r="FD205" s="494"/>
      <c r="FE205" s="494"/>
      <c r="FF205" s="1206">
        <f>COUNTIF(FF$3:FF$200,"IBRD")</f>
        <v>70</v>
      </c>
      <c r="FG205" s="1206">
        <f>COUNTIF(FG$3:FG$200,"EMU")</f>
        <v>19</v>
      </c>
      <c r="FH205" s="1206">
        <f>COUNTIF(FH$3:FH$200,"C")</f>
        <v>55</v>
      </c>
      <c r="FI205" s="1206">
        <f>COUNTIFS(FI$3:FI$200,"&gt;1",FI$3:FI$200,"&lt;=2")</f>
        <v>55</v>
      </c>
      <c r="FJ205" s="1206">
        <f>COUNTIFS(FJ$3:FJ$200,"&gt;1",FJ$3:FJ$200,"&lt;=2")</f>
        <v>77</v>
      </c>
      <c r="FK205" s="1206">
        <f>COUNTIFS(FK$3:FK$200,"&gt;1",FK$3:FK$200,"&lt;=2")</f>
        <v>46</v>
      </c>
      <c r="FL205" s="1206">
        <f>COUNTIFS(FL$3:FL$200,"&gt;1",FL$3:FL$200,"&lt;=2")</f>
        <v>42</v>
      </c>
      <c r="FM205" s="1206">
        <f>COUNTIF(FM$3:FM$200,1)</f>
        <v>12</v>
      </c>
      <c r="FN205" s="494"/>
      <c r="FO205" s="836"/>
      <c r="FP205" s="836"/>
      <c r="FQ205" s="1206">
        <f>COUNTIF(FQ$3:FQ$200,1)</f>
        <v>34</v>
      </c>
      <c r="FR205" s="1206">
        <f>COUNTIF(FR$3:FR$200,"H")</f>
        <v>50</v>
      </c>
      <c r="FS205" s="1206">
        <f>COUNTIF(FS$3:FS$200,1)</f>
        <v>11</v>
      </c>
      <c r="FT205" s="494"/>
      <c r="FU205" s="836"/>
      <c r="FV205" s="1206">
        <f>COUNTIF(FV$3:FV$200,1)</f>
        <v>9</v>
      </c>
      <c r="FW205" s="494"/>
      <c r="FX205" s="836"/>
      <c r="FY205" s="1206">
        <f>COUNTIF(FY$3:FY$200,1)</f>
        <v>46</v>
      </c>
      <c r="FZ205" s="494"/>
      <c r="GA205" s="836"/>
      <c r="GB205" s="836"/>
      <c r="GC205" s="1206">
        <f>COUNTIF(GC$3:GC$200,1)</f>
        <v>16</v>
      </c>
      <c r="GD205" s="494"/>
      <c r="GE205" s="836"/>
      <c r="GF205" s="836"/>
      <c r="GG205" s="1206">
        <f>COUNTIF(GG$3:GG$200,1)</f>
        <v>23</v>
      </c>
      <c r="GH205" s="494"/>
      <c r="GI205" s="836"/>
      <c r="GJ205" s="836"/>
      <c r="GK205" s="1206">
        <f>COUNTIF(GK$3:GK$200,1)</f>
        <v>22</v>
      </c>
      <c r="GL205" s="494"/>
      <c r="GM205" s="836"/>
      <c r="GN205" s="1160"/>
      <c r="GO205" s="1220">
        <f>COUNTIF(GO$3:GO$200,1)</f>
        <v>82</v>
      </c>
      <c r="GP205" s="1166"/>
      <c r="GQ205" s="1220">
        <f>COUNTIF(GQ$3:GQ$200,1)</f>
        <v>49</v>
      </c>
      <c r="GR205" s="1220">
        <f>COUNTIF(GR$3:GR$200,1)</f>
        <v>56</v>
      </c>
      <c r="GS205" s="1220">
        <f>COUNTIF(GS$3:GS$200,1)</f>
        <v>30</v>
      </c>
      <c r="GT205" s="1220">
        <f>COUNTIF(GT$3:GT$200,1)</f>
        <v>35</v>
      </c>
      <c r="GU205" s="1220">
        <f>COUNTIF(GU$3:GU$200,1)</f>
        <v>75</v>
      </c>
      <c r="GV205" s="1166"/>
      <c r="GW205" s="1220">
        <f>COUNTIF(GW$3:GW$200,1)</f>
        <v>58</v>
      </c>
      <c r="GX205" s="1220">
        <f>COUNTIF(GX$3:GX$200,1)</f>
        <v>28</v>
      </c>
      <c r="GY205" s="1220">
        <f>COUNTIF(GY$3:GY$200,1)</f>
        <v>26</v>
      </c>
      <c r="GZ205" s="1167"/>
      <c r="HA205" s="1209" t="s">
        <v>9711</v>
      </c>
      <c r="HB205" s="1221">
        <f>COUNTIF(HB$3:HB$200,2)</f>
        <v>55</v>
      </c>
      <c r="HC205" s="1221">
        <f>COUNTIF(HC$3:HC$200,1)</f>
        <v>11</v>
      </c>
      <c r="HD205" s="323" t="s">
        <v>9712</v>
      </c>
      <c r="HH205" s="1221">
        <f>COUNTIF(HH$3:HH$200,1)</f>
        <v>13</v>
      </c>
      <c r="HI205" s="323" t="s">
        <v>9713</v>
      </c>
      <c r="HK205" s="494"/>
      <c r="HL205" s="1221">
        <f>COUNTIF(HL$3:HL$200,1)</f>
        <v>8</v>
      </c>
      <c r="HM205" s="323" t="s">
        <v>9714</v>
      </c>
      <c r="HO205" s="1220">
        <f>COUNTIF(HO$3:HO$200,1)</f>
        <v>45</v>
      </c>
      <c r="HP205" s="1220">
        <f>COUNTIF(HP$3:HP$200,1)</f>
        <v>26</v>
      </c>
      <c r="HQ205" s="1221">
        <f>COUNTIF(HQ$3:HQ$200,1)</f>
        <v>19</v>
      </c>
      <c r="HR205" s="1221">
        <f>COUNTIF(HR$3:HR$200,0.25)</f>
        <v>3</v>
      </c>
      <c r="HS205" s="1220">
        <f>COUNTIF(HS$3:HS$200,1)</f>
        <v>60</v>
      </c>
      <c r="HT205" s="1221">
        <f>COUNTIF(HT$3:HT$200,0.25)</f>
        <v>10</v>
      </c>
      <c r="HU205" s="1220">
        <f>COUNTIF(HU$3:HU$200,1)</f>
        <v>12</v>
      </c>
      <c r="HV205" s="1220">
        <f>COUNTIF(HV$3:HV$200,1)</f>
        <v>52</v>
      </c>
      <c r="HW205" s="1221">
        <f>COUNTIF(HW$3:HW$200,0.25)</f>
        <v>0</v>
      </c>
      <c r="HX205" s="1220">
        <f>COUNTIF(HX$3:HX$200,1)</f>
        <v>44</v>
      </c>
      <c r="HY205" s="1220">
        <f>COUNTIF(HY$3:HY$200,1)</f>
        <v>15</v>
      </c>
      <c r="HZ205" s="1220">
        <f>COUNTIF(HZ$3:HZ$200,1)</f>
        <v>27</v>
      </c>
      <c r="IA205" s="1221">
        <f>COUNTIF(IA$3:IA$200,0.25)</f>
        <v>0</v>
      </c>
      <c r="IB205" s="1221">
        <f>COUNTIF(IB$3:IB$200,0.25)</f>
        <v>0</v>
      </c>
      <c r="IC205" s="1221">
        <f>COUNTIF(IC$3:IC$200,0.25)</f>
        <v>8</v>
      </c>
      <c r="ID205" s="1220">
        <f>COUNTIF(ID$3:ID$200,1)</f>
        <v>47</v>
      </c>
      <c r="IE205" s="1220">
        <f>COUNTIF(IE$3:IE$200,1)</f>
        <v>34</v>
      </c>
      <c r="IF205" s="1220">
        <f>COUNTIF(IF$3:IF$200,1)</f>
        <v>40</v>
      </c>
      <c r="IG205" s="1221">
        <f>COUNTIF(IG$3:IG$200,1)</f>
        <v>17</v>
      </c>
      <c r="IH205" s="1168"/>
      <c r="II205" s="1168"/>
      <c r="IJ205" s="1168"/>
      <c r="IK205" s="1168"/>
      <c r="IL205" s="1168"/>
      <c r="IM205" s="1168"/>
      <c r="IN205" s="1221">
        <f>COUNTIF(IN$3:IN$200,2)</f>
        <v>65</v>
      </c>
      <c r="IO205" s="323" t="s">
        <v>9715</v>
      </c>
      <c r="IT205" s="1221">
        <f>COUNTIF(IT$3:IT$200,2)</f>
        <v>29</v>
      </c>
      <c r="IU205" s="323" t="s">
        <v>9715</v>
      </c>
      <c r="IY205" s="1220">
        <f>COUNTIF(IY$3:IY$200,1)</f>
        <v>89</v>
      </c>
      <c r="IZ205" s="1157"/>
      <c r="JA205" s="1221">
        <f>COUNTIF(JA$3:JA$200,1)</f>
        <v>60</v>
      </c>
      <c r="JB205" s="1157"/>
      <c r="JC205" s="1206">
        <f>COUNTIF(JC$3:JC$200,1)</f>
        <v>26</v>
      </c>
      <c r="JD205" s="1216">
        <f>COUNTIFS(JD$3:JD$200,1)</f>
        <v>55</v>
      </c>
      <c r="JE205" s="836" t="s">
        <v>9716</v>
      </c>
      <c r="JF205" s="836"/>
      <c r="JG205" s="494"/>
      <c r="JH205" s="1206">
        <f>COUNTIF(JH$3:JH$200,1)</f>
        <v>21</v>
      </c>
      <c r="JI205" s="494"/>
      <c r="JJ205" s="836"/>
      <c r="JK205" s="836"/>
      <c r="JL205" s="494"/>
      <c r="JM205" s="1216">
        <f>COUNTIF(JM$3:JM$200,1)</f>
        <v>107</v>
      </c>
      <c r="JN205" s="1206">
        <f>COUNTIF(JN$3:JN$200,2)</f>
        <v>100</v>
      </c>
      <c r="JO205" s="1216">
        <f>COUNTIF(JO$3:JO$200,2)</f>
        <v>1</v>
      </c>
      <c r="JP205" s="836"/>
      <c r="JQ205" s="836"/>
      <c r="JR205" s="494"/>
      <c r="JS205" s="1206">
        <f>COUNTIF(JS$3:JS$200,1)</f>
        <v>10</v>
      </c>
      <c r="JT205" s="1206">
        <f>COUNTIF(JT$3:JT$200,2)</f>
        <v>19</v>
      </c>
      <c r="JU205" s="836"/>
      <c r="JV205" s="836"/>
      <c r="JW205" s="494"/>
      <c r="JX205" s="1206">
        <f>COUNTIF(JX$3:JX$200,1)</f>
        <v>5</v>
      </c>
      <c r="JZ205" s="494"/>
      <c r="KG205" s="494"/>
      <c r="KH205" s="494"/>
      <c r="KI205" s="494"/>
      <c r="KK205" s="1214">
        <f>COUNTIF(KK$3:KK$200,1)</f>
        <v>178</v>
      </c>
      <c r="KL205" s="1214">
        <f>COUNTIF(KL$3:KL$200,1)</f>
        <v>161</v>
      </c>
      <c r="KM205" s="1206">
        <f>COUNTIFS(KM$3:KM$200,"&gt;=0.5",KM$3:KM$200,"&lt;0.75")</f>
        <v>60</v>
      </c>
      <c r="KN205" s="1206">
        <f>COUNTIFS(KN$3:KN$200,"&gt;=0",KN$3:KN$200,"&lt;1.25")</f>
        <v>60</v>
      </c>
      <c r="KO205" s="1206">
        <f>COUNTIFS(KO$3:KO$200,"&gt;=50",KO$3:KO$200,"&lt;75")</f>
        <v>50</v>
      </c>
      <c r="KP205" s="323" t="s">
        <v>9717</v>
      </c>
      <c r="KQ205" s="1206">
        <f>COUNTIFS(KQ$3:KQ$200,"&gt;=0.5",KQ$3:KQ$200,"&lt;0.75")</f>
        <v>51</v>
      </c>
      <c r="KR205" s="1206">
        <f>COUNTIFS(KR$3:KR$200,"&gt;=0",KR$3:KR$200,"&lt;1.25")</f>
        <v>51</v>
      </c>
      <c r="KS205" s="1206">
        <f>COUNTIFS(KS$3:KS$200,"&gt;=50",KS$3:KS$200,"&lt;75")</f>
        <v>48</v>
      </c>
      <c r="KT205" s="323" t="s">
        <v>9717</v>
      </c>
      <c r="KV205" s="1206">
        <f>COUNTIF(KV$2:KV$200,"LG+CD")</f>
        <v>25</v>
      </c>
      <c r="KW205" s="1210">
        <f ca="1">KX205/$KX$208</f>
        <v>0.29797979797979796</v>
      </c>
      <c r="KX205" s="1206">
        <f ca="1">COUNTIF(KX$3:KX$200,"B")</f>
        <v>59</v>
      </c>
      <c r="KY205" s="494"/>
      <c r="KZ205" s="494"/>
      <c r="LA205" s="494"/>
      <c r="LB205" s="1193" t="s">
        <v>9718</v>
      </c>
      <c r="LC205" s="1222" t="s">
        <v>9719</v>
      </c>
      <c r="LD205" s="1223">
        <v>4</v>
      </c>
      <c r="LE205" s="1223">
        <v>4</v>
      </c>
      <c r="LF205" s="1223">
        <v>4</v>
      </c>
      <c r="LG205" s="1224">
        <v>1</v>
      </c>
      <c r="LH205" s="1224">
        <v>1</v>
      </c>
      <c r="LI205" s="1224">
        <v>1</v>
      </c>
      <c r="LJ205" s="1224">
        <v>1</v>
      </c>
      <c r="LK205" s="1224">
        <v>1</v>
      </c>
      <c r="LL205" s="1224">
        <v>1</v>
      </c>
      <c r="LM205" s="1225">
        <v>2</v>
      </c>
      <c r="LN205" s="1224">
        <v>1</v>
      </c>
      <c r="LO205" s="1225">
        <v>2</v>
      </c>
      <c r="LP205" s="1223">
        <v>2</v>
      </c>
      <c r="LQ205" s="1223">
        <v>6</v>
      </c>
      <c r="LR205" s="1223">
        <v>4</v>
      </c>
      <c r="LS205" s="1223">
        <v>6</v>
      </c>
      <c r="LT205" s="1223">
        <v>2</v>
      </c>
      <c r="LU205" s="1224">
        <v>1</v>
      </c>
      <c r="LV205" s="1224">
        <v>1</v>
      </c>
      <c r="LW205" s="1224">
        <v>1</v>
      </c>
      <c r="LX205" s="1224">
        <v>1</v>
      </c>
      <c r="LY205" s="1223">
        <v>6</v>
      </c>
      <c r="LZ205" s="1223">
        <v>2</v>
      </c>
      <c r="MA205" s="1223">
        <v>2</v>
      </c>
      <c r="MB205" s="1223">
        <v>4</v>
      </c>
      <c r="MC205" s="1224">
        <v>0.5</v>
      </c>
      <c r="MD205" s="1224">
        <v>0.5</v>
      </c>
      <c r="ME205" s="1224">
        <v>0.5</v>
      </c>
      <c r="MF205" s="1224">
        <v>0.5</v>
      </c>
      <c r="MG205" s="1223">
        <v>4</v>
      </c>
      <c r="MH205" s="1224">
        <v>0.5</v>
      </c>
      <c r="MI205" s="1224">
        <v>0.5</v>
      </c>
      <c r="MJ205" s="1224">
        <v>1</v>
      </c>
      <c r="MK205" s="1223">
        <v>4</v>
      </c>
      <c r="ML205" s="1223">
        <v>3</v>
      </c>
      <c r="MM205" s="1225">
        <v>2</v>
      </c>
      <c r="MN205" s="1223">
        <v>4</v>
      </c>
      <c r="MO205" s="1224">
        <v>1</v>
      </c>
      <c r="MP205" s="1224">
        <v>1</v>
      </c>
      <c r="MQ205" s="1224">
        <v>1</v>
      </c>
      <c r="MR205" s="1225">
        <v>2</v>
      </c>
      <c r="MS205" s="1225">
        <v>2</v>
      </c>
      <c r="MT205" s="1224">
        <v>1</v>
      </c>
      <c r="MU205" s="1224">
        <v>1</v>
      </c>
      <c r="MV205" s="1223">
        <v>6</v>
      </c>
      <c r="MW205" s="1223">
        <v>2</v>
      </c>
      <c r="MX205" s="1223">
        <v>4</v>
      </c>
      <c r="MY205" s="1226">
        <v>4</v>
      </c>
      <c r="NA205" s="1206">
        <f>COUNTIFS(NA$3:NA$200,"&gt;=0.5",NA$3:NA$200,"&lt;0.75")</f>
        <v>96</v>
      </c>
      <c r="NB205" s="1206">
        <f>COUNTIFS(NB$3:NB$200,"&gt;=0.5",NB$3:NB$200,"&lt;0.75")</f>
        <v>58</v>
      </c>
      <c r="NC205" s="1206">
        <f>COUNTIFS(NC$3:NC$200,"&gt;=0.5",NC$3:NC$200,"&lt;0.75")</f>
        <v>42</v>
      </c>
      <c r="ND205" s="1206">
        <f>COUNTIFS(ND$3:ND$200,"&gt;=0.5",ND$3:ND$200,"&lt;0.75")</f>
        <v>53</v>
      </c>
      <c r="NE205" s="1206">
        <f>COUNTIFS(NE$3:NE$200,"&gt;=0.5",NE$3:NE$200,"&lt;0.75")</f>
        <v>61</v>
      </c>
      <c r="NF205" s="1206">
        <f>COUNTIF(NF$3:NF$200,"B")</f>
        <v>61</v>
      </c>
      <c r="NH205" s="1211" t="s">
        <v>9717</v>
      </c>
      <c r="NI205" s="1206">
        <f t="shared" ref="NI205:NO205" si="450">COUNTIF(NI$3:NI$200,"B")</f>
        <v>69</v>
      </c>
      <c r="NJ205" s="1206">
        <f t="shared" si="450"/>
        <v>61</v>
      </c>
      <c r="NK205" s="1227">
        <f t="shared" ca="1" si="450"/>
        <v>59</v>
      </c>
      <c r="NL205" s="1206">
        <f t="shared" ca="1" si="450"/>
        <v>62</v>
      </c>
      <c r="NM205" s="1206">
        <f t="shared" ca="1" si="450"/>
        <v>65</v>
      </c>
      <c r="NN205" s="1206">
        <f t="shared" ca="1" si="450"/>
        <v>62</v>
      </c>
      <c r="NO205" s="1206">
        <f t="shared" ca="1" si="450"/>
        <v>75</v>
      </c>
      <c r="OF205" s="1206">
        <f ca="1">COUNTIF(OF$3:OF$200,"B")</f>
        <v>62</v>
      </c>
      <c r="OG205" s="494"/>
      <c r="OH205" s="494"/>
      <c r="OI205" s="494"/>
      <c r="OJ205" s="1193" t="s">
        <v>9720</v>
      </c>
      <c r="OK205" s="1228" t="s">
        <v>9719</v>
      </c>
      <c r="OL205" s="1229">
        <v>0.74780000000000002</v>
      </c>
      <c r="OM205" s="1229">
        <v>0.60309999999999997</v>
      </c>
      <c r="ON205" s="1229">
        <v>0.72809999999999997</v>
      </c>
      <c r="OO205" s="1229">
        <v>0.35970000000000002</v>
      </c>
      <c r="OP205" s="1229">
        <v>0.52769999999999995</v>
      </c>
      <c r="OQ205" s="1229">
        <v>0.52829999999999999</v>
      </c>
      <c r="OR205" s="1229">
        <v>0.47139999999999999</v>
      </c>
      <c r="OS205" s="1229">
        <v>0.51290000000000002</v>
      </c>
      <c r="OT205" s="1229">
        <v>0.4909</v>
      </c>
      <c r="OU205" s="1229">
        <v>0.64349999999999996</v>
      </c>
      <c r="OV205" s="1229">
        <v>0.40539999999999998</v>
      </c>
      <c r="OW205" s="1229">
        <v>0.50480000000000003</v>
      </c>
      <c r="OX205" s="1229">
        <v>0.69889999999999997</v>
      </c>
      <c r="OY205" s="1229">
        <v>0.7097</v>
      </c>
      <c r="OZ205" s="1229">
        <v>0.71030000000000004</v>
      </c>
      <c r="PA205" s="1229">
        <v>0.88339999999999996</v>
      </c>
      <c r="PB205" s="1229">
        <v>0.75419999999999998</v>
      </c>
      <c r="PC205" s="1229">
        <v>0.69730000000000003</v>
      </c>
      <c r="PD205" s="1229">
        <v>0.73419999999999996</v>
      </c>
      <c r="PE205" s="1229">
        <v>0.64</v>
      </c>
      <c r="PF205" s="1229">
        <v>0.66539999999999999</v>
      </c>
      <c r="PG205" s="1229">
        <v>0.875</v>
      </c>
      <c r="PH205" s="1229">
        <v>0.61699999999999999</v>
      </c>
      <c r="PI205" s="1229">
        <v>0.60729999999999995</v>
      </c>
      <c r="PJ205" s="1229">
        <v>0.75980000000000003</v>
      </c>
      <c r="PK205" s="1229">
        <v>0.52759999999999996</v>
      </c>
      <c r="PL205" s="1229">
        <v>0.64539999999999997</v>
      </c>
      <c r="PM205" s="1229">
        <v>0.48349999999999999</v>
      </c>
      <c r="PN205" s="1229">
        <v>0.52580000000000005</v>
      </c>
      <c r="PO205" s="1229">
        <v>0.73140000000000005</v>
      </c>
      <c r="PP205" s="1229">
        <v>0.68189999999999995</v>
      </c>
      <c r="PQ205" s="1229">
        <v>0.52549999999999997</v>
      </c>
      <c r="PR205" s="1229">
        <v>0.44619999999999999</v>
      </c>
      <c r="PS205" s="1229">
        <v>0.7389</v>
      </c>
      <c r="PT205" s="1229">
        <v>0.72030000000000005</v>
      </c>
      <c r="PU205" s="1229">
        <v>0.58989999999999998</v>
      </c>
      <c r="PV205" s="1229">
        <v>0.6966</v>
      </c>
      <c r="PW205" s="1229">
        <v>0.53290000000000004</v>
      </c>
      <c r="PX205" s="1229">
        <v>0.5857</v>
      </c>
      <c r="PY205" s="1229">
        <v>0.59330000000000005</v>
      </c>
      <c r="PZ205" s="1229">
        <v>0.17430000000000001</v>
      </c>
      <c r="QA205" s="1229">
        <v>0.31659999999999999</v>
      </c>
      <c r="QB205" s="1229">
        <v>0.79830000000000001</v>
      </c>
      <c r="QC205" s="1229">
        <v>0.71299999999999997</v>
      </c>
      <c r="QD205" s="1229">
        <v>0.61409999999999998</v>
      </c>
      <c r="QE205" s="1229">
        <v>0.53280000000000005</v>
      </c>
      <c r="QF205" s="1229">
        <v>0.72440000000000004</v>
      </c>
      <c r="QG205" s="1230">
        <v>0.74980000000000002</v>
      </c>
      <c r="QJ205" s="1206">
        <f ca="1">COUNTIF(QJ$3:QJ$200,"B")</f>
        <v>65</v>
      </c>
      <c r="QK205" s="494"/>
      <c r="QL205" s="494"/>
      <c r="QM205" s="494"/>
      <c r="QN205" s="1193" t="s">
        <v>9721</v>
      </c>
      <c r="QO205" s="1228" t="s">
        <v>9719</v>
      </c>
      <c r="QP205" s="1231">
        <v>3.3451646745381883E-2</v>
      </c>
      <c r="QQ205" s="1231">
        <v>0.12751963295189217</v>
      </c>
      <c r="QR205" s="1231">
        <v>7.5449048323979542E-2</v>
      </c>
      <c r="QS205" s="1231">
        <v>7.4904536446003561E-2</v>
      </c>
      <c r="QT205" s="1231">
        <v>8.7442714716655143E-2</v>
      </c>
      <c r="QU205" s="1231">
        <v>0.17776402294521088</v>
      </c>
      <c r="QV205" s="1231">
        <v>8.0392771479690289E-2</v>
      </c>
      <c r="QW205" s="1231">
        <v>0.17699805458110993</v>
      </c>
      <c r="QX205" s="1231">
        <v>0.20213631474637936</v>
      </c>
      <c r="QY205" s="1231">
        <v>4.5134158378452992E-2</v>
      </c>
      <c r="QZ205" s="1231">
        <v>9.2044161269236091E-2</v>
      </c>
      <c r="RA205" s="1231">
        <v>1.7090705411323542E-2</v>
      </c>
      <c r="RB205" s="1231">
        <v>5.7305712569462423E-2</v>
      </c>
      <c r="RC205" s="1231">
        <v>8.3908615178973314E-2</v>
      </c>
      <c r="RD205" s="1231">
        <v>3.5721048970443148E-2</v>
      </c>
      <c r="RE205" s="1231">
        <v>6.3289039731937849E-2</v>
      </c>
      <c r="RF205" s="1231">
        <v>5.3068994403248027E-2</v>
      </c>
      <c r="RG205" s="1231">
        <v>0.13825233454180202</v>
      </c>
      <c r="RH205" s="1231">
        <v>2.9193840390272292E-2</v>
      </c>
      <c r="RI205" s="1231">
        <v>0.10769689125031101</v>
      </c>
      <c r="RJ205" s="1231">
        <v>6.1133616682162308E-2</v>
      </c>
      <c r="RK205" s="1231">
        <v>6.0421598870647283E-2</v>
      </c>
      <c r="RL205" s="1231">
        <v>0.11262003659234653</v>
      </c>
      <c r="RM205" s="1231">
        <v>1.4993730364766381E-2</v>
      </c>
      <c r="RN205" s="1231">
        <v>9.3820613050938681E-2</v>
      </c>
      <c r="RO205" s="1231">
        <v>7.0312542939625605E-2</v>
      </c>
      <c r="RP205" s="1231">
        <v>9.7715867439664539E-2</v>
      </c>
      <c r="RQ205" s="1231">
        <v>0.10205798160914871</v>
      </c>
      <c r="RR205" s="1231">
        <v>8.2232286875619773E-2</v>
      </c>
      <c r="RS205" s="1231">
        <v>7.7466902221184339E-2</v>
      </c>
      <c r="RT205" s="1231">
        <v>8.1033461602244533E-2</v>
      </c>
      <c r="RU205" s="1231">
        <v>8.1972972149739559E-2</v>
      </c>
      <c r="RV205" s="1231">
        <v>4.4898858778974725E-2</v>
      </c>
      <c r="RW205" s="1231">
        <v>2.6659190312299668E-2</v>
      </c>
      <c r="RX205" s="1231">
        <v>9.5370177215571658E-2</v>
      </c>
      <c r="RY205" s="1231">
        <v>2.8132231790096798E-2</v>
      </c>
      <c r="RZ205" s="1231">
        <v>3.6812489486199085E-2</v>
      </c>
      <c r="SA205" s="1231">
        <v>0.10229309289514574</v>
      </c>
      <c r="SB205" s="1231">
        <v>2.3562063251026374E-2</v>
      </c>
      <c r="SC205" s="1231">
        <v>2.7145803117995537E-2</v>
      </c>
      <c r="SD205" s="1231">
        <v>0.3072993885784252</v>
      </c>
      <c r="SE205" s="1231">
        <v>0.2585618210787391</v>
      </c>
      <c r="SF205" s="1231">
        <v>6.6118883241114992E-2</v>
      </c>
      <c r="SG205" s="1231">
        <v>3.7383921954634941E-2</v>
      </c>
      <c r="SH205" s="1231">
        <v>7.8680057649727894E-2</v>
      </c>
      <c r="SI205" s="1231">
        <v>0.12211943784041945</v>
      </c>
      <c r="SJ205" s="1231">
        <v>0.10961749760323641</v>
      </c>
      <c r="SK205" s="1232">
        <v>0.10630745296900188</v>
      </c>
      <c r="SN205" s="1192" t="s">
        <v>9719</v>
      </c>
      <c r="SO205" s="1224">
        <v>1</v>
      </c>
      <c r="SP205" s="1224">
        <v>1</v>
      </c>
      <c r="SQ205" s="1224">
        <v>1</v>
      </c>
      <c r="SR205" s="1224">
        <v>1</v>
      </c>
      <c r="SS205" s="1224">
        <v>1</v>
      </c>
      <c r="ST205" s="1224">
        <v>1</v>
      </c>
      <c r="SU205" s="1224">
        <v>1</v>
      </c>
      <c r="SV205" s="1224">
        <v>1</v>
      </c>
      <c r="SW205" s="1224">
        <v>1</v>
      </c>
      <c r="SX205" s="1224">
        <v>1</v>
      </c>
      <c r="SY205" s="1224">
        <v>1</v>
      </c>
      <c r="SZ205" s="1224">
        <v>1</v>
      </c>
      <c r="TA205" s="1224">
        <v>1</v>
      </c>
      <c r="TB205" s="1224">
        <v>1</v>
      </c>
      <c r="TC205" s="1224">
        <v>1</v>
      </c>
      <c r="TD205" s="1224">
        <v>1</v>
      </c>
      <c r="TE205" s="1233">
        <v>1</v>
      </c>
      <c r="TF205" s="1224">
        <v>1</v>
      </c>
      <c r="TG205" s="1224">
        <v>1</v>
      </c>
      <c r="TH205" s="1224">
        <v>1</v>
      </c>
      <c r="TI205" s="1224">
        <v>1</v>
      </c>
      <c r="TJ205" s="1224">
        <v>1</v>
      </c>
      <c r="TK205" s="1224">
        <v>1</v>
      </c>
      <c r="TL205" s="1224">
        <v>1</v>
      </c>
      <c r="TM205" s="1224">
        <v>1</v>
      </c>
      <c r="TN205" s="1224">
        <v>1</v>
      </c>
      <c r="TO205" s="1224">
        <v>1</v>
      </c>
      <c r="TP205" s="1224">
        <v>1</v>
      </c>
      <c r="TQ205" s="1224">
        <v>1</v>
      </c>
      <c r="TR205" s="1224">
        <v>1</v>
      </c>
      <c r="TS205" s="1224">
        <v>1</v>
      </c>
      <c r="TT205" s="1224">
        <v>1</v>
      </c>
      <c r="TU205" s="1224">
        <v>1</v>
      </c>
      <c r="TV205" s="1224">
        <v>1</v>
      </c>
      <c r="TW205" s="1224">
        <v>1</v>
      </c>
      <c r="TX205" s="1224">
        <v>1</v>
      </c>
      <c r="TY205" s="1224">
        <v>1</v>
      </c>
      <c r="TZ205" s="1224">
        <v>1</v>
      </c>
      <c r="UA205" s="1224">
        <v>1</v>
      </c>
      <c r="UB205" s="1224">
        <v>1</v>
      </c>
      <c r="UC205" s="1224">
        <v>1</v>
      </c>
      <c r="UD205" s="1224">
        <v>1</v>
      </c>
      <c r="UE205" s="1224">
        <v>1</v>
      </c>
      <c r="UF205" s="1224">
        <v>1</v>
      </c>
      <c r="UG205" s="1224">
        <v>1</v>
      </c>
      <c r="UH205" s="1224">
        <v>1</v>
      </c>
      <c r="UI205" s="1224">
        <v>1</v>
      </c>
      <c r="UJ205" s="1234">
        <v>1</v>
      </c>
      <c r="UM205" s="1235"/>
      <c r="UN205" s="1194"/>
      <c r="UO205" s="1194"/>
      <c r="UP205" s="1194"/>
      <c r="UQ205" s="1194"/>
      <c r="UR205" s="1194"/>
      <c r="US205" s="1194"/>
      <c r="UT205" s="1194"/>
      <c r="UU205" s="1194"/>
      <c r="UV205" s="1194"/>
      <c r="UW205" s="1194"/>
      <c r="UX205" s="1194"/>
      <c r="UY205" s="1194"/>
      <c r="UZ205" s="1194"/>
      <c r="VA205" s="1194"/>
      <c r="VB205" s="1194"/>
      <c r="VC205" s="1194"/>
      <c r="VD205" s="1194"/>
      <c r="VE205" s="1194"/>
      <c r="VF205" s="1194"/>
      <c r="VG205" s="1194"/>
      <c r="VH205" s="1194"/>
      <c r="VI205" s="1194"/>
      <c r="VJ205" s="1194"/>
      <c r="VK205" s="1194"/>
      <c r="VL205" s="1194"/>
      <c r="VM205" s="1194"/>
      <c r="VN205" s="1194"/>
      <c r="VO205" s="1194"/>
      <c r="VP205" s="1194"/>
      <c r="VQ205" s="1194"/>
      <c r="VR205" s="1194"/>
      <c r="VS205" s="1194"/>
      <c r="VT205" s="1194"/>
      <c r="VU205" s="1194"/>
      <c r="VV205" s="1194"/>
      <c r="VW205" s="1194"/>
      <c r="VX205" s="1194"/>
      <c r="VY205" s="1194"/>
      <c r="VZ205" s="1194"/>
      <c r="WA205" s="1194"/>
      <c r="WB205" s="1194"/>
      <c r="WC205" s="1194"/>
      <c r="WD205" s="1194"/>
      <c r="WE205" s="1194"/>
      <c r="WF205" s="1194"/>
      <c r="WG205" s="1194"/>
      <c r="WH205" s="1194"/>
      <c r="WI205" s="1194"/>
      <c r="WM205" s="1206">
        <f ca="1">COUNTIF(WM$3:WM$200,"B")</f>
        <v>62</v>
      </c>
      <c r="WN205" s="494"/>
      <c r="WO205" s="494"/>
      <c r="WP205" s="494"/>
      <c r="WQ205" s="494"/>
      <c r="WR205" s="494"/>
      <c r="WS205" s="494"/>
      <c r="WT205" s="494"/>
      <c r="WU205" s="1193" t="s">
        <v>9722</v>
      </c>
      <c r="WV205" s="1228" t="s">
        <v>9719</v>
      </c>
      <c r="WW205" s="1236">
        <v>0.74780000000000002</v>
      </c>
      <c r="WX205" s="1229">
        <v>0.60309999999999997</v>
      </c>
      <c r="WY205" s="1229">
        <v>0.72809999999999997</v>
      </c>
      <c r="WZ205" s="1229">
        <v>0.35970000000000002</v>
      </c>
      <c r="XA205" s="1229">
        <v>0.52769999999999995</v>
      </c>
      <c r="XB205" s="1229">
        <v>0.52829999999999999</v>
      </c>
      <c r="XC205" s="1229">
        <v>0.47139999999999999</v>
      </c>
      <c r="XD205" s="1229">
        <v>0.51290000000000002</v>
      </c>
      <c r="XE205" s="1229">
        <v>0.4909</v>
      </c>
      <c r="XF205" s="1229">
        <v>0.64349999999999996</v>
      </c>
      <c r="XG205" s="1229">
        <v>0.40539999999999998</v>
      </c>
      <c r="XH205" s="1229">
        <v>0.50480000000000003</v>
      </c>
      <c r="XI205" s="1229">
        <v>0.69889999999999997</v>
      </c>
      <c r="XJ205" s="1229">
        <v>0.7097</v>
      </c>
      <c r="XK205" s="1229">
        <v>0.71030000000000004</v>
      </c>
      <c r="XL205" s="1229">
        <v>0.88339999999999996</v>
      </c>
      <c r="XM205" s="1229">
        <v>0.75419999999999998</v>
      </c>
      <c r="XN205" s="1229">
        <v>0.69730000000000003</v>
      </c>
      <c r="XO205" s="1229">
        <v>0.73419999999999996</v>
      </c>
      <c r="XP205" s="1229">
        <v>0.64</v>
      </c>
      <c r="XQ205" s="1229">
        <v>0.66539999999999999</v>
      </c>
      <c r="XR205" s="1229">
        <v>0.875</v>
      </c>
      <c r="XS205" s="1229">
        <v>0.61699999999999999</v>
      </c>
      <c r="XT205" s="1229">
        <v>0.60729999999999995</v>
      </c>
      <c r="XU205" s="1229">
        <v>0.75980000000000003</v>
      </c>
      <c r="XV205" s="1229">
        <v>0.52759999999999996</v>
      </c>
      <c r="XW205" s="1229">
        <v>0.64539999999999997</v>
      </c>
      <c r="XX205" s="1229">
        <v>0.48349999999999999</v>
      </c>
      <c r="XY205" s="1229">
        <v>0.52580000000000005</v>
      </c>
      <c r="XZ205" s="1229">
        <v>0.73140000000000005</v>
      </c>
      <c r="YA205" s="1229">
        <v>0.68189999999999995</v>
      </c>
      <c r="YB205" s="1229">
        <v>0.52549999999999997</v>
      </c>
      <c r="YC205" s="1229">
        <v>0.44619999999999999</v>
      </c>
      <c r="YD205" s="1229">
        <v>0.7389</v>
      </c>
      <c r="YE205" s="1229">
        <v>0.72030000000000005</v>
      </c>
      <c r="YF205" s="1229">
        <v>0.58989999999999998</v>
      </c>
      <c r="YG205" s="1229">
        <v>0.6966</v>
      </c>
      <c r="YH205" s="1229">
        <v>0.53290000000000004</v>
      </c>
      <c r="YI205" s="1229">
        <v>0.5857</v>
      </c>
      <c r="YJ205" s="1229">
        <v>0.59330000000000005</v>
      </c>
      <c r="YK205" s="1229">
        <v>0.17430000000000001</v>
      </c>
      <c r="YL205" s="1229">
        <v>0.31659999999999999</v>
      </c>
      <c r="YM205" s="1229">
        <v>0.79830000000000001</v>
      </c>
      <c r="YN205" s="1229">
        <v>0.71299999999999997</v>
      </c>
      <c r="YO205" s="1229">
        <v>0.61409999999999998</v>
      </c>
      <c r="YP205" s="1229">
        <v>0.53280000000000005</v>
      </c>
      <c r="YQ205" s="1229">
        <v>0.72440000000000004</v>
      </c>
      <c r="YR205" s="1230">
        <v>0.74980000000000002</v>
      </c>
      <c r="YV205" s="1206">
        <f ca="1">COUNTIF(YV$3:YV$200,"B")</f>
        <v>75</v>
      </c>
      <c r="YW205" s="494"/>
      <c r="YX205" s="494"/>
      <c r="YY205" s="494"/>
      <c r="YZ205" s="494"/>
      <c r="ZA205" s="494"/>
      <c r="ZB205" s="494"/>
      <c r="ZC205" s="494"/>
      <c r="ZD205" s="1193" t="s">
        <v>9721</v>
      </c>
      <c r="ZE205" s="1228" t="s">
        <v>9719</v>
      </c>
      <c r="ZF205" s="1236">
        <v>3.3451646745381883E-2</v>
      </c>
      <c r="ZG205" s="1229">
        <v>0.12751963295189217</v>
      </c>
      <c r="ZH205" s="1229">
        <v>7.5449048323979542E-2</v>
      </c>
      <c r="ZI205" s="1229">
        <v>7.4904536446003561E-2</v>
      </c>
      <c r="ZJ205" s="1229">
        <v>8.7442714716655143E-2</v>
      </c>
      <c r="ZK205" s="1229">
        <v>0.17776402294521088</v>
      </c>
      <c r="ZL205" s="1229">
        <v>8.0392771479690289E-2</v>
      </c>
      <c r="ZM205" s="1229">
        <v>0.17699805458110993</v>
      </c>
      <c r="ZN205" s="1229">
        <v>0.20213631474637936</v>
      </c>
      <c r="ZO205" s="1229">
        <v>4.5134158378452992E-2</v>
      </c>
      <c r="ZP205" s="1229">
        <v>9.2044161269236091E-2</v>
      </c>
      <c r="ZQ205" s="1229">
        <v>1.7090705411323542E-2</v>
      </c>
      <c r="ZR205" s="1229">
        <v>5.7305712569462423E-2</v>
      </c>
      <c r="ZS205" s="1229">
        <v>8.3908615178973314E-2</v>
      </c>
      <c r="ZT205" s="1229">
        <v>3.5721048970443148E-2</v>
      </c>
      <c r="ZU205" s="1229">
        <v>6.3289039731937849E-2</v>
      </c>
      <c r="ZV205" s="1229">
        <v>5.3068994403248027E-2</v>
      </c>
      <c r="ZW205" s="1229">
        <v>0.13825233454180202</v>
      </c>
      <c r="ZX205" s="1229">
        <v>2.9193840390272292E-2</v>
      </c>
      <c r="ZY205" s="1229">
        <v>0.10769689125031101</v>
      </c>
      <c r="ZZ205" s="1229">
        <v>6.1133616682162308E-2</v>
      </c>
      <c r="AAA205" s="1229">
        <v>6.0421598870647283E-2</v>
      </c>
      <c r="AAB205" s="1229">
        <v>0.11262003659234653</v>
      </c>
      <c r="AAC205" s="1229">
        <v>1.4993730364766381E-2</v>
      </c>
      <c r="AAD205" s="1229">
        <v>9.3820613050938681E-2</v>
      </c>
      <c r="AAE205" s="1229">
        <v>7.0312542939625605E-2</v>
      </c>
      <c r="AAF205" s="1229">
        <v>9.7715867439664539E-2</v>
      </c>
      <c r="AAG205" s="1229">
        <v>0.10205798160914871</v>
      </c>
      <c r="AAH205" s="1229">
        <v>8.2232286875619773E-2</v>
      </c>
      <c r="AAI205" s="1229">
        <v>7.7466902221184339E-2</v>
      </c>
      <c r="AAJ205" s="1229">
        <v>8.1033461602244533E-2</v>
      </c>
      <c r="AAK205" s="1229">
        <v>8.1972972149739559E-2</v>
      </c>
      <c r="AAL205" s="1229">
        <v>4.4898858778974725E-2</v>
      </c>
      <c r="AAM205" s="1229">
        <v>2.6659190312299668E-2</v>
      </c>
      <c r="AAN205" s="1229">
        <v>9.5370177215571658E-2</v>
      </c>
      <c r="AAO205" s="1229">
        <v>2.8132231790096798E-2</v>
      </c>
      <c r="AAP205" s="1229">
        <v>3.6812489486199085E-2</v>
      </c>
      <c r="AAQ205" s="1229">
        <v>0.10229309289514574</v>
      </c>
      <c r="AAR205" s="1229">
        <v>2.3562063251026374E-2</v>
      </c>
      <c r="AAS205" s="1229">
        <v>2.7145803117995537E-2</v>
      </c>
      <c r="AAT205" s="1229">
        <v>0.3072993885784252</v>
      </c>
      <c r="AAU205" s="1229">
        <v>0.2585618210787391</v>
      </c>
      <c r="AAV205" s="1229">
        <v>6.6118883241114992E-2</v>
      </c>
      <c r="AAW205" s="1229">
        <v>3.7383921954634941E-2</v>
      </c>
      <c r="AAX205" s="1229">
        <v>7.8680057649727894E-2</v>
      </c>
      <c r="AAY205" s="1229">
        <v>0.12211943784041945</v>
      </c>
      <c r="AAZ205" s="1229">
        <v>0.10961749760323641</v>
      </c>
      <c r="ABA205" s="1230">
        <v>0.10630745296900188</v>
      </c>
    </row>
    <row r="206" spans="1:729" s="323" customFormat="1" ht="15" customHeight="1" x14ac:dyDescent="0.35">
      <c r="A206" s="494"/>
      <c r="C206" s="1156" t="s">
        <v>9611</v>
      </c>
      <c r="D206" s="1156"/>
      <c r="E206" s="1157" t="s">
        <v>1306</v>
      </c>
      <c r="F206" s="1206">
        <f>COUNTIF($F$3:$F$200,E206)</f>
        <v>50</v>
      </c>
      <c r="I206" s="1157"/>
      <c r="J206" s="1157">
        <v>2</v>
      </c>
      <c r="K206" s="1216">
        <f>COUNTIF($K$2:$K$200,2)</f>
        <v>105</v>
      </c>
      <c r="L206" s="836"/>
      <c r="M206" s="494"/>
      <c r="N206" s="1137"/>
      <c r="O206" s="1137"/>
      <c r="P206" s="1137"/>
      <c r="Q206" s="1137"/>
      <c r="R206" s="1137"/>
      <c r="S206" s="494"/>
      <c r="T206" s="494"/>
      <c r="U206" s="494"/>
      <c r="V206" s="494"/>
      <c r="W206" s="494"/>
      <c r="X206" s="1157" t="s">
        <v>9723</v>
      </c>
      <c r="Y206" s="1213">
        <f>COUNTIF(Y$3:Y$200,3)</f>
        <v>9</v>
      </c>
      <c r="Z206" s="1213">
        <f>COUNTIF(Z$3:Z$200,2)</f>
        <v>45</v>
      </c>
      <c r="AB206" s="494"/>
      <c r="AC206" s="1216">
        <f>COUNTIF(AC$3:AC$200,2)</f>
        <v>16</v>
      </c>
      <c r="AD206" s="836"/>
      <c r="AE206" s="1183">
        <f>SUM(AE204:AE205)</f>
        <v>198</v>
      </c>
      <c r="AG206" s="1157" t="s">
        <v>9724</v>
      </c>
      <c r="AH206" s="1206">
        <f>COUNTIF(AH$3:AH$200,3)</f>
        <v>2</v>
      </c>
      <c r="AI206" s="1206">
        <f>COUNTIF(AI$3:AI$200,3)</f>
        <v>15</v>
      </c>
      <c r="AJ206" s="494"/>
      <c r="AK206" s="1157"/>
      <c r="AM206" s="494"/>
      <c r="AN206" s="494"/>
      <c r="AO206" s="494"/>
      <c r="AP206" s="494"/>
      <c r="AQ206" s="494"/>
      <c r="AR206" s="494"/>
      <c r="AS206" s="494"/>
      <c r="AT206" s="494"/>
      <c r="AU206" s="494"/>
      <c r="AV206" s="1158"/>
      <c r="AW206" s="836"/>
      <c r="AX206" s="1237">
        <f>COUNTIF(AX$3:AX$200,2)</f>
        <v>146</v>
      </c>
      <c r="AY206" s="1202" t="s">
        <v>9725</v>
      </c>
      <c r="AZ206" s="1237">
        <f>COUNTIF($AZ$3:$AZ$200,2)</f>
        <v>96</v>
      </c>
      <c r="BA206" s="1202" t="s">
        <v>9726</v>
      </c>
      <c r="BB206" s="494"/>
      <c r="BC206" s="836"/>
      <c r="BD206" s="1183">
        <f>SUM(BD204:BD205)</f>
        <v>198</v>
      </c>
      <c r="BE206" s="1183">
        <f>SUM(BE204:BE205)</f>
        <v>193</v>
      </c>
      <c r="BF206" s="1206">
        <f>COUNTIF(BF$3:BF$200,2)</f>
        <v>12</v>
      </c>
      <c r="BG206" s="1206">
        <f>COUNTIFS(BG5:BG201,"&gt;=2005",BG5:BG201,"&lt;2010")</f>
        <v>60</v>
      </c>
      <c r="BH206" s="1183">
        <f>SUM(BH204:BH205)</f>
        <v>193</v>
      </c>
      <c r="BI206" s="1218">
        <f>COUNTIF(BI$3:BI$200,3)</f>
        <v>2</v>
      </c>
      <c r="BJ206" s="1238">
        <f>COUNTIF(BJ$3:BJ$200,0)+COUNTIF(BJ$3:BJ$200,"-")</f>
        <v>5</v>
      </c>
      <c r="BK206" s="836" t="s">
        <v>9727</v>
      </c>
      <c r="BL206" s="1183">
        <f>SUM(BL204:BL205)</f>
        <v>193</v>
      </c>
      <c r="BM206" s="494"/>
      <c r="BN206" s="494"/>
      <c r="BP206" s="323">
        <v>2</v>
      </c>
      <c r="BQ206" s="1206">
        <f>COUNTIF($BQ$2:$BQ$200,2)</f>
        <v>71</v>
      </c>
      <c r="BR206" s="1206">
        <f>COUNTIF($BR$2:$BR$200,2)</f>
        <v>10</v>
      </c>
      <c r="BS206" s="494" t="s">
        <v>9728</v>
      </c>
      <c r="BT206" s="494"/>
      <c r="BU206" s="494"/>
      <c r="BV206" s="494"/>
      <c r="BW206" s="494"/>
      <c r="BX206" s="494"/>
      <c r="BY206" s="494"/>
      <c r="BZ206" s="1157">
        <v>2</v>
      </c>
      <c r="CA206" s="1216">
        <f>COUNTIF(CA$3:CA202,2)</f>
        <v>134</v>
      </c>
      <c r="CB206" s="494"/>
      <c r="CC206" s="494"/>
      <c r="CD206" s="1157">
        <v>2</v>
      </c>
      <c r="CE206" s="1206">
        <f>COUNTIF($CE$2:$CE$200,2)</f>
        <v>7</v>
      </c>
      <c r="CF206" s="1206">
        <f>COUNTIF($CF$2:$CF$200,2)</f>
        <v>140</v>
      </c>
      <c r="CG206" s="836"/>
      <c r="CH206" s="494"/>
      <c r="CI206" s="1157">
        <v>2</v>
      </c>
      <c r="CJ206" s="1206">
        <f>COUNTIF($CJ$2:$CJ$200,2)</f>
        <v>12</v>
      </c>
      <c r="CK206" s="494"/>
      <c r="CL206" s="1157">
        <v>2</v>
      </c>
      <c r="CM206" s="1216">
        <f>COUNTIF(CM$3:CM202,2)</f>
        <v>164</v>
      </c>
      <c r="CN206" s="494"/>
      <c r="CO206" s="1157"/>
      <c r="CP206" s="1157">
        <v>2</v>
      </c>
      <c r="CQ206" s="1206">
        <f>COUNTIF($CQ$2:$CQ$200,2)</f>
        <v>2</v>
      </c>
      <c r="CR206" s="1206">
        <f>COUNTIF($CR$2:$CR$200,2)</f>
        <v>142</v>
      </c>
      <c r="CS206" s="836" t="s">
        <v>9729</v>
      </c>
      <c r="CT206" s="1157">
        <v>2</v>
      </c>
      <c r="CU206" s="1206">
        <f>COUNTIF($CU$2:$CU$200,2)</f>
        <v>48</v>
      </c>
      <c r="CV206" s="836" t="s">
        <v>9730</v>
      </c>
      <c r="CW206" s="1157">
        <v>2</v>
      </c>
      <c r="CX206" s="1216">
        <f>COUNTIF(CX$3:CX$200,2)</f>
        <v>69</v>
      </c>
      <c r="CZ206" s="1157">
        <v>2</v>
      </c>
      <c r="DA206" s="1213">
        <f>COUNTIF(DA$3:DA$200,2)</f>
        <v>36</v>
      </c>
      <c r="DB206" s="1161">
        <v>2</v>
      </c>
      <c r="DC206" s="1213">
        <f>COUNTIF(DC$3:DC$200,2)</f>
        <v>57</v>
      </c>
      <c r="DD206" s="1163"/>
      <c r="DE206" s="1157"/>
      <c r="DF206" s="1163"/>
      <c r="DG206" s="1157">
        <v>2</v>
      </c>
      <c r="DH206" s="1216">
        <f>COUNTIF(DH$2:DH$200,2)</f>
        <v>75</v>
      </c>
      <c r="DI206" s="1219"/>
      <c r="DK206" s="1157">
        <v>2</v>
      </c>
      <c r="DL206" s="1206">
        <f>COUNTIF(DL$2:DL$200,2)</f>
        <v>26</v>
      </c>
      <c r="DM206" s="1216">
        <f>COUNTIF(DM$2:DM$200,2)</f>
        <v>142</v>
      </c>
      <c r="DN206" s="836">
        <v>2</v>
      </c>
      <c r="DO206" s="1157">
        <v>2</v>
      </c>
      <c r="DP206" s="1216">
        <f>COUNTIF(DP$2:DP$200,2)</f>
        <v>83</v>
      </c>
      <c r="DQ206" s="1163"/>
      <c r="DS206" s="1157">
        <v>2</v>
      </c>
      <c r="DT206" s="1206">
        <f>COUNTIF(DT$2:DT$200,2)</f>
        <v>18</v>
      </c>
      <c r="DU206" s="1216">
        <f>COUNTIF(DU$2:DU$200,2)</f>
        <v>143</v>
      </c>
      <c r="DV206" s="494"/>
      <c r="DW206" s="1157"/>
      <c r="DX206" s="1157">
        <v>2</v>
      </c>
      <c r="DY206" s="1213">
        <f>COUNTIF($DY$3:$DY$200,2)</f>
        <v>26</v>
      </c>
      <c r="DZ206" s="1206">
        <f>COUNTIF(DZ$2:DZ$200,2)</f>
        <v>82</v>
      </c>
      <c r="EA206" s="1157"/>
      <c r="EC206" s="1216">
        <f>COUNTIF(EC$3:EC$200,2)</f>
        <v>158</v>
      </c>
      <c r="ED206" s="1216">
        <f>COUNTIF(ED$3:ED$200,"DMFAS 6.0")+COUNTIF(ED$3:ED$200,"DMFAS 6.1")</f>
        <v>29</v>
      </c>
      <c r="EE206" s="836" t="s">
        <v>1504</v>
      </c>
      <c r="EF206" s="1206">
        <f>COUNTIF(EF$3:EF$200,2)</f>
        <v>3</v>
      </c>
      <c r="EG206" s="1206">
        <f>COUNTIF(EG$3:EG$200,"CB")</f>
        <v>8</v>
      </c>
      <c r="EH206" s="1206">
        <f>COUNTIF(EH$3:EH$200,2)+COUNTIF(EH$3:EH$200,"2F")+COUNTIF(EH$3:EH$200,"2T")+COUNTIF(EH$3:EH$200,"2FT")</f>
        <v>1</v>
      </c>
      <c r="EI206" s="836"/>
      <c r="EJ206" s="836"/>
      <c r="EK206" s="494"/>
      <c r="EL206" s="494"/>
      <c r="EM206" s="1164"/>
      <c r="EN206" s="494"/>
      <c r="EO206" s="836"/>
      <c r="EP206" s="1216">
        <f>COUNTIF(EP$3:EP$200,2)</f>
        <v>6</v>
      </c>
      <c r="EQ206" s="40" t="s">
        <v>1214</v>
      </c>
      <c r="ER206" s="836"/>
      <c r="ES206" s="16"/>
      <c r="ET206" s="1206">
        <f>COUNTIF(ET$3:ET$200,2)</f>
        <v>2</v>
      </c>
      <c r="EU206" s="1206">
        <f>COUNTIF(EU$3:EU$200,2)</f>
        <v>14</v>
      </c>
      <c r="EV206" s="323" t="s">
        <v>33</v>
      </c>
      <c r="EW206" s="323" t="s">
        <v>33</v>
      </c>
      <c r="EX206" s="494"/>
      <c r="EY206" s="1206">
        <f>COUNTIF(EY$3:EY$200,"ECA")</f>
        <v>30</v>
      </c>
      <c r="FC206" s="1206">
        <f>COUNTIF(FC$3:FC$200,"EEA")</f>
        <v>3</v>
      </c>
      <c r="FD206" s="494"/>
      <c r="FE206" s="494"/>
      <c r="FF206" s="1206">
        <f>COUNTIF(FF$3:FF$200,"Blend")</f>
        <v>15</v>
      </c>
      <c r="FG206" s="1216">
        <f>COUNTIF(FG$3:FG$200,0)+COUNTIF(FG$3:FG$200,"")</f>
        <v>140</v>
      </c>
      <c r="FH206" s="1206">
        <f>COUNTIF(FH$3:FH$200,"B")</f>
        <v>27</v>
      </c>
      <c r="FI206" s="1206">
        <f>COUNTIFS(FI$3:FI$200,"&gt;2",FI$3:FI$200,"&lt;=3")</f>
        <v>27</v>
      </c>
      <c r="FJ206" s="1206">
        <f>COUNTIFS(FJ$3:FJ$200,"&gt;2",FJ$3:FJ$200,"&lt;=3")</f>
        <v>14</v>
      </c>
      <c r="FK206" s="1206">
        <f>COUNTIFS(FK$3:FK$200,"&gt;2",FK$3:FK$200,"&lt;=3")</f>
        <v>17</v>
      </c>
      <c r="FL206" s="1206">
        <f>COUNTIFS(FL$3:FL$200,"&gt;2",FL$3:FL$200,"&lt;=3")</f>
        <v>35</v>
      </c>
      <c r="FM206" s="1216">
        <f>COUNTIF(FM$3:FM$200,2)</f>
        <v>49</v>
      </c>
      <c r="FN206" s="494"/>
      <c r="FO206" s="836"/>
      <c r="FP206" s="836"/>
      <c r="FQ206" s="1216">
        <f>COUNTIF(FQ$3:FQ$200,2)</f>
        <v>27</v>
      </c>
      <c r="FR206" s="1216">
        <f>COUNTIF(FR$3:FR$200,"M")</f>
        <v>11</v>
      </c>
      <c r="FS206" s="1216">
        <f>COUNTIF(FS$3:FS$200,2)</f>
        <v>47</v>
      </c>
      <c r="FT206" s="494"/>
      <c r="FU206" s="836"/>
      <c r="FV206" s="1216">
        <f>COUNTIF(FV$3:FV$200,2)</f>
        <v>44</v>
      </c>
      <c r="FW206" s="494"/>
      <c r="FX206" s="836"/>
      <c r="FY206" s="1216">
        <f>COUNTIF(FY$3:FY$200,2)</f>
        <v>60</v>
      </c>
      <c r="FZ206" s="494"/>
      <c r="GA206" s="836"/>
      <c r="GB206" s="836"/>
      <c r="GC206" s="1206">
        <f>COUNTIF(GC$3:GC$200,2)</f>
        <v>39</v>
      </c>
      <c r="GD206" s="494"/>
      <c r="GE206" s="836"/>
      <c r="GF206" s="836"/>
      <c r="GG206" s="1206">
        <f>COUNTIF(GG$3:GG$200,2)</f>
        <v>67</v>
      </c>
      <c r="GH206" s="494"/>
      <c r="GI206" s="836"/>
      <c r="GJ206" s="836"/>
      <c r="GK206" s="1216">
        <f>COUNTIF(GK$3:GK$200,2)</f>
        <v>131</v>
      </c>
      <c r="GL206" s="494"/>
      <c r="GM206" s="836"/>
      <c r="GN206" s="1160"/>
      <c r="GO206" s="1239">
        <f>SUM(GO204:GO205)</f>
        <v>198</v>
      </c>
      <c r="GP206" s="1166"/>
      <c r="GQ206" s="1239">
        <f>SUM(GQ204:GQ205)</f>
        <v>82</v>
      </c>
      <c r="GR206" s="1239">
        <f>SUM(GR204:GR205)</f>
        <v>82</v>
      </c>
      <c r="GS206" s="1239">
        <f>SUM(GS204:GS205)</f>
        <v>82</v>
      </c>
      <c r="GT206" s="1239">
        <f>SUM(GT204:GT205)</f>
        <v>82</v>
      </c>
      <c r="GU206" s="1239">
        <f>SUM(GU204:GU205)</f>
        <v>198</v>
      </c>
      <c r="GV206" s="1166"/>
      <c r="GW206" s="1239">
        <f>SUM(GW204:GW205)</f>
        <v>75</v>
      </c>
      <c r="GX206" s="1239">
        <f>SUM(GX204:GX205)</f>
        <v>75</v>
      </c>
      <c r="GY206" s="1239">
        <f>SUM(GY204:GY205)</f>
        <v>198</v>
      </c>
      <c r="GZ206" s="1167"/>
      <c r="HA206" s="1209" t="s">
        <v>9731</v>
      </c>
      <c r="HB206" s="1220">
        <f>COUNTIF(HB$3:HB$200,3)</f>
        <v>27</v>
      </c>
      <c r="HC206" s="1220">
        <f>COUNTIF(HC$3:HC$200,2)</f>
        <v>132</v>
      </c>
      <c r="HD206" s="323" t="s">
        <v>9732</v>
      </c>
      <c r="HH206" s="1220">
        <f>COUNTIF(HH$3:HH$200,2)</f>
        <v>103</v>
      </c>
      <c r="HI206" s="323" t="s">
        <v>9733</v>
      </c>
      <c r="HK206" s="494"/>
      <c r="HL206" s="1220">
        <f>COUNTIF(HL$3:HL$200,2)</f>
        <v>130</v>
      </c>
      <c r="HM206" s="323" t="s">
        <v>9734</v>
      </c>
      <c r="HO206" s="1183">
        <f>SUM(HO204:HO205)</f>
        <v>80</v>
      </c>
      <c r="HP206" s="1183">
        <f>SUM(HP204:HP205)</f>
        <v>80</v>
      </c>
      <c r="HQ206" s="1220">
        <f>COUNTIF(HQ$3:HQ$200,2)</f>
        <v>26</v>
      </c>
      <c r="HR206" s="1221">
        <f>COUNTIF(HR$3:HR$200,0.5)</f>
        <v>23</v>
      </c>
      <c r="HS206" s="1183">
        <f>SUM(HS204:HS205)</f>
        <v>80</v>
      </c>
      <c r="HT206" s="1221">
        <f>COUNTIF(HT$3:HT$200,0.5)</f>
        <v>13</v>
      </c>
      <c r="HU206" s="1183">
        <f>SUM(HU204:HU205)</f>
        <v>80</v>
      </c>
      <c r="HV206" s="1183">
        <f>SUM(HV204:HV205)</f>
        <v>80</v>
      </c>
      <c r="HW206" s="1221">
        <f>COUNTIF(HW$3:HW$200,0.5)</f>
        <v>29</v>
      </c>
      <c r="HX206" s="1183">
        <f>SUM(HX204:HX205)</f>
        <v>80</v>
      </c>
      <c r="HY206" s="1183">
        <f>SUM(HY204:HY205)</f>
        <v>80</v>
      </c>
      <c r="HZ206" s="1183">
        <f>SUM(HZ204:HZ205)</f>
        <v>80</v>
      </c>
      <c r="IA206" s="1221">
        <f>COUNTIF(IA$3:IA$200,0.5)</f>
        <v>21</v>
      </c>
      <c r="IB206" s="1221">
        <f>COUNTIF(IB$3:IB$200,0.5)</f>
        <v>21</v>
      </c>
      <c r="IC206" s="1221">
        <f>COUNTIF(IC$3:IC$200,0.5)</f>
        <v>10</v>
      </c>
      <c r="ID206" s="1183">
        <f>SUM(ID204:ID205)</f>
        <v>80</v>
      </c>
      <c r="IE206" s="1183">
        <f>SUM(IE204:IE205)</f>
        <v>80</v>
      </c>
      <c r="IF206" s="1183">
        <f>SUM(IF204:IF205)</f>
        <v>80</v>
      </c>
      <c r="IG206" s="1220">
        <f>COUNTIF(IG$3:IG$200,2)</f>
        <v>30</v>
      </c>
      <c r="IH206" s="1168"/>
      <c r="II206" s="1168"/>
      <c r="IJ206" s="1168"/>
      <c r="IK206" s="1168"/>
      <c r="IL206" s="1168"/>
      <c r="IM206" s="1168"/>
      <c r="IN206" s="1220">
        <f>COUNTIF(IN$3:IN$200,3)</f>
        <v>83</v>
      </c>
      <c r="IO206" s="323" t="s">
        <v>9735</v>
      </c>
      <c r="IT206" s="1220">
        <f>COUNTIF(IT$3:IT$200,3)</f>
        <v>15</v>
      </c>
      <c r="IU206" s="323" t="s">
        <v>9735</v>
      </c>
      <c r="IY206" s="1239">
        <f>SUM(IY204:IY205)</f>
        <v>198</v>
      </c>
      <c r="JA206" s="1220">
        <f>COUNTIF(JA$3:JA$200,2)</f>
        <v>106</v>
      </c>
      <c r="JC206" s="1216">
        <f>COUNTIF(JC$3:JC$200,2)</f>
        <v>53</v>
      </c>
      <c r="JD206" s="494"/>
      <c r="JE206" s="836"/>
      <c r="JF206" s="836"/>
      <c r="JG206" s="494"/>
      <c r="JH206" s="1216">
        <f>COUNTIF(JH$3:JH$200,2)</f>
        <v>84</v>
      </c>
      <c r="JI206" s="494"/>
      <c r="JJ206" s="836"/>
      <c r="JK206" s="836"/>
      <c r="JL206" s="494"/>
      <c r="JM206" s="1183">
        <f>SUM(JM204:JM205)</f>
        <v>198</v>
      </c>
      <c r="JN206" s="1216">
        <f>COUNTIF(JN$3:JN$200,3)</f>
        <v>4</v>
      </c>
      <c r="JO206" s="1183">
        <f>SUM(JO204:JO205)</f>
        <v>107</v>
      </c>
      <c r="JP206" s="836"/>
      <c r="JQ206" s="836"/>
      <c r="JR206" s="494"/>
      <c r="JS206" s="1216">
        <f>COUNTIF(JS$3:JS$200,2)</f>
        <v>90</v>
      </c>
      <c r="JT206" s="1216">
        <f>COUNTIF(JT$3:JT$200,3)</f>
        <v>64</v>
      </c>
      <c r="JU206" s="836"/>
      <c r="JV206" s="836"/>
      <c r="JW206" s="494"/>
      <c r="JX206" s="1206">
        <f>COUNTIF(JX$3:JX$200,2)</f>
        <v>71</v>
      </c>
      <c r="JZ206" s="1157" t="s">
        <v>9736</v>
      </c>
      <c r="KA206" s="1183">
        <f>KA203+KF203</f>
        <v>390</v>
      </c>
      <c r="KB206" s="1184">
        <f>KB203+KG203</f>
        <v>97</v>
      </c>
      <c r="KC206" s="1184">
        <f>KC203+KH203</f>
        <v>116</v>
      </c>
      <c r="KD206" s="1184">
        <f>KD203+KI203</f>
        <v>119</v>
      </c>
      <c r="KE206" s="1184">
        <f>KE203+KJ203</f>
        <v>58</v>
      </c>
      <c r="KF206" s="494"/>
      <c r="KG206" s="494"/>
      <c r="KJ206" s="494"/>
      <c r="KK206" s="1183">
        <f>SUM(KK204:KK205)</f>
        <v>198</v>
      </c>
      <c r="KL206" s="1183">
        <f>SUM(KL204:KL205)</f>
        <v>198</v>
      </c>
      <c r="KM206" s="1206">
        <f>COUNTIFS(KM$3:KM$200,"&gt;=0.25",KM$3:KM$200,"&lt;0.5")</f>
        <v>87</v>
      </c>
      <c r="KN206" s="1206">
        <f>COUNTIFS(KN$3:KN$200,"&gt;=-1.25",KN$3:KN$200,"&lt;0")</f>
        <v>87</v>
      </c>
      <c r="KO206" s="1206">
        <f>COUNTIFS(KO$3:KO$200,"&gt;=25",KO$3:KO$200,"&lt;50")</f>
        <v>51</v>
      </c>
      <c r="KP206" s="323" t="s">
        <v>1195</v>
      </c>
      <c r="KQ206" s="1206">
        <f>COUNTIFS(KQ$3:KQ$200,"&gt;=0.25",KQ$3:KQ$200,"&lt;0.5")</f>
        <v>100</v>
      </c>
      <c r="KR206" s="1206">
        <f>COUNTIFS(KR$3:KR$200,"&gt;=-1.25",KR$3:KR$200,"&lt;0")</f>
        <v>100</v>
      </c>
      <c r="KS206" s="1206">
        <f>COUNTIFS(KS$3:KS$200,"&gt;=25",KS$3:KS$200,"&lt;50")</f>
        <v>52</v>
      </c>
      <c r="KT206" s="323" t="s">
        <v>1195</v>
      </c>
      <c r="KV206" s="1206">
        <f>COUNTIF(KV$2:KV$200,"CD")</f>
        <v>66</v>
      </c>
      <c r="KW206" s="1210">
        <f ca="1">KX206/$KX$208</f>
        <v>0.31818181818181818</v>
      </c>
      <c r="KX206" s="1206">
        <f ca="1">COUNTIF(KX$3:KX$200,"C")</f>
        <v>63</v>
      </c>
      <c r="KY206" s="494"/>
      <c r="KZ206" s="494"/>
      <c r="LA206" s="494"/>
      <c r="LB206" s="494"/>
      <c r="LC206" s="1189" t="s">
        <v>9737</v>
      </c>
      <c r="LD206" s="494">
        <f t="shared" ref="LD206:MY206" si="451">LD204*LD205</f>
        <v>8</v>
      </c>
      <c r="LE206" s="494">
        <f t="shared" si="451"/>
        <v>12</v>
      </c>
      <c r="LF206" s="494">
        <f t="shared" si="451"/>
        <v>12</v>
      </c>
      <c r="LG206" s="494">
        <f t="shared" si="451"/>
        <v>3</v>
      </c>
      <c r="LH206" s="494">
        <f t="shared" si="451"/>
        <v>3</v>
      </c>
      <c r="LI206" s="494">
        <f t="shared" si="451"/>
        <v>3</v>
      </c>
      <c r="LJ206" s="494">
        <f t="shared" si="451"/>
        <v>3</v>
      </c>
      <c r="LK206" s="494">
        <f t="shared" si="451"/>
        <v>3</v>
      </c>
      <c r="LL206" s="494">
        <f t="shared" si="451"/>
        <v>3</v>
      </c>
      <c r="LM206" s="494">
        <f t="shared" si="451"/>
        <v>6</v>
      </c>
      <c r="LN206" s="494">
        <f t="shared" si="451"/>
        <v>3</v>
      </c>
      <c r="LO206" s="494">
        <f t="shared" si="451"/>
        <v>6</v>
      </c>
      <c r="LP206" s="494">
        <f t="shared" si="451"/>
        <v>6</v>
      </c>
      <c r="LQ206" s="494">
        <f t="shared" si="451"/>
        <v>6</v>
      </c>
      <c r="LR206" s="494">
        <f t="shared" si="451"/>
        <v>8</v>
      </c>
      <c r="LS206" s="494">
        <f t="shared" si="451"/>
        <v>6</v>
      </c>
      <c r="LT206" s="494">
        <f>LT204*LT205</f>
        <v>4</v>
      </c>
      <c r="LU206" s="494">
        <f>LU204*LU205</f>
        <v>3</v>
      </c>
      <c r="LV206" s="494">
        <f>LV204*LV205</f>
        <v>3</v>
      </c>
      <c r="LW206" s="494">
        <f>LW204*LW205</f>
        <v>2</v>
      </c>
      <c r="LX206" s="494">
        <f>LX204*LX205</f>
        <v>3</v>
      </c>
      <c r="LY206" s="494">
        <f t="shared" si="451"/>
        <v>6</v>
      </c>
      <c r="LZ206" s="494">
        <f t="shared" si="451"/>
        <v>2</v>
      </c>
      <c r="MA206" s="494">
        <f t="shared" si="451"/>
        <v>4</v>
      </c>
      <c r="MB206" s="494">
        <f t="shared" si="451"/>
        <v>4</v>
      </c>
      <c r="MC206" s="494">
        <f t="shared" si="451"/>
        <v>0.5</v>
      </c>
      <c r="MD206" s="494">
        <f t="shared" si="451"/>
        <v>0.5</v>
      </c>
      <c r="ME206" s="494">
        <f t="shared" si="451"/>
        <v>0.5</v>
      </c>
      <c r="MF206" s="494">
        <f t="shared" si="451"/>
        <v>0.5</v>
      </c>
      <c r="MG206" s="494">
        <f t="shared" si="451"/>
        <v>4</v>
      </c>
      <c r="MH206" s="494">
        <f t="shared" si="451"/>
        <v>0.5</v>
      </c>
      <c r="MI206" s="494">
        <f t="shared" si="451"/>
        <v>0.5</v>
      </c>
      <c r="MJ206" s="494">
        <f t="shared" si="451"/>
        <v>1</v>
      </c>
      <c r="MK206" s="494">
        <f t="shared" si="451"/>
        <v>4</v>
      </c>
      <c r="ML206" s="494">
        <f t="shared" si="451"/>
        <v>6</v>
      </c>
      <c r="MM206" s="494">
        <f t="shared" si="451"/>
        <v>6</v>
      </c>
      <c r="MN206" s="494">
        <f t="shared" si="451"/>
        <v>8</v>
      </c>
      <c r="MO206" s="494">
        <f t="shared" si="451"/>
        <v>2</v>
      </c>
      <c r="MP206" s="494">
        <f t="shared" si="451"/>
        <v>2</v>
      </c>
      <c r="MQ206" s="494">
        <f t="shared" si="451"/>
        <v>2</v>
      </c>
      <c r="MR206" s="494">
        <f t="shared" si="451"/>
        <v>2</v>
      </c>
      <c r="MS206" s="494">
        <f t="shared" si="451"/>
        <v>2</v>
      </c>
      <c r="MT206" s="494">
        <f t="shared" si="451"/>
        <v>3</v>
      </c>
      <c r="MU206" s="494">
        <f t="shared" si="451"/>
        <v>2</v>
      </c>
      <c r="MV206" s="494">
        <f t="shared" si="451"/>
        <v>6</v>
      </c>
      <c r="MW206" s="494">
        <f t="shared" si="451"/>
        <v>4</v>
      </c>
      <c r="MX206" s="494">
        <f t="shared" si="451"/>
        <v>4</v>
      </c>
      <c r="MY206" s="494">
        <f t="shared" si="451"/>
        <v>8</v>
      </c>
      <c r="NA206" s="1206">
        <f>COUNTIFS(NA$3:NA$200,"&gt;=0.25",NA$3:NA$200,"&lt;0.5")</f>
        <v>27</v>
      </c>
      <c r="NB206" s="1206">
        <f>COUNTIFS(NB$3:NB$200,"&gt;=0.25",NB$3:NB$200,"&lt;0.5")</f>
        <v>48</v>
      </c>
      <c r="NC206" s="1206">
        <f>COUNTIFS(NC$3:NC$200,"&gt;=0.25",NC$3:NC$200,"&lt;0.5")</f>
        <v>33</v>
      </c>
      <c r="ND206" s="1206">
        <f>COUNTIFS(ND$3:ND$200,"&gt;=0.25",ND$3:ND$200,"&lt;0.5")</f>
        <v>49</v>
      </c>
      <c r="NE206" s="1206">
        <f>COUNTIFS(NE$3:NE$200,"&gt;=0.25",NE$3:NE$200,"&lt;0.5")</f>
        <v>74</v>
      </c>
      <c r="NF206" s="1206">
        <f>COUNTIF(NF$3:NF$200,"C")</f>
        <v>74</v>
      </c>
      <c r="NH206" s="1211" t="s">
        <v>1195</v>
      </c>
      <c r="NI206" s="1206">
        <f t="shared" ref="NI206:NO206" si="452">COUNTIF(NI$3:NI$200,"C")</f>
        <v>59</v>
      </c>
      <c r="NJ206" s="1206">
        <f t="shared" si="452"/>
        <v>74</v>
      </c>
      <c r="NK206" s="1227">
        <f t="shared" ca="1" si="452"/>
        <v>63</v>
      </c>
      <c r="NL206" s="1206">
        <f t="shared" ca="1" si="452"/>
        <v>71</v>
      </c>
      <c r="NM206" s="1206">
        <f t="shared" ca="1" si="452"/>
        <v>71</v>
      </c>
      <c r="NN206" s="1206">
        <f t="shared" ca="1" si="452"/>
        <v>71</v>
      </c>
      <c r="NO206" s="1206">
        <f t="shared" ca="1" si="452"/>
        <v>66</v>
      </c>
      <c r="OF206" s="1206">
        <f ca="1">COUNTIF(OF$3:OF$200,"C")</f>
        <v>71</v>
      </c>
      <c r="OG206" s="494"/>
      <c r="OH206" s="494"/>
      <c r="OI206" s="494"/>
      <c r="OJ206" s="494"/>
      <c r="OK206" s="1189" t="s">
        <v>9737</v>
      </c>
      <c r="OL206" s="1195">
        <f t="shared" ref="OL206:QG206" si="453">OL204*OL205</f>
        <v>1.4956</v>
      </c>
      <c r="OM206" s="1195">
        <f t="shared" si="453"/>
        <v>1.8092999999999999</v>
      </c>
      <c r="ON206" s="1195">
        <f t="shared" si="453"/>
        <v>2.1842999999999999</v>
      </c>
      <c r="OO206" s="1195">
        <f t="shared" si="453"/>
        <v>1.0790999999999999</v>
      </c>
      <c r="OP206" s="1195">
        <f t="shared" si="453"/>
        <v>1.5831</v>
      </c>
      <c r="OQ206" s="1195">
        <f t="shared" si="453"/>
        <v>1.5849</v>
      </c>
      <c r="OR206" s="1195">
        <f t="shared" si="453"/>
        <v>1.4141999999999999</v>
      </c>
      <c r="OS206" s="1195">
        <f t="shared" si="453"/>
        <v>1.5387</v>
      </c>
      <c r="OT206" s="1195">
        <f t="shared" si="453"/>
        <v>1.4727000000000001</v>
      </c>
      <c r="OU206" s="1195">
        <f t="shared" si="453"/>
        <v>1.9304999999999999</v>
      </c>
      <c r="OV206" s="1195">
        <f t="shared" si="453"/>
        <v>1.2161999999999999</v>
      </c>
      <c r="OW206" s="1195">
        <f t="shared" si="453"/>
        <v>1.5144000000000002</v>
      </c>
      <c r="OX206" s="1195">
        <f t="shared" si="453"/>
        <v>2.0966999999999998</v>
      </c>
      <c r="OY206" s="1195">
        <f t="shared" si="453"/>
        <v>0.7097</v>
      </c>
      <c r="OZ206" s="1195">
        <f t="shared" si="453"/>
        <v>1.4206000000000001</v>
      </c>
      <c r="PA206" s="1195">
        <f t="shared" si="453"/>
        <v>0.88339999999999996</v>
      </c>
      <c r="PB206" s="1195">
        <f>PB204*PB205</f>
        <v>1.5084</v>
      </c>
      <c r="PC206" s="1195">
        <f>PC204*PC205</f>
        <v>2.0918999999999999</v>
      </c>
      <c r="PD206" s="1195">
        <f>PD204*PD205</f>
        <v>2.2025999999999999</v>
      </c>
      <c r="PE206" s="1195">
        <f>PE204*PE205</f>
        <v>1.28</v>
      </c>
      <c r="PF206" s="1195">
        <f>PF204*PF205</f>
        <v>1.9962</v>
      </c>
      <c r="PG206" s="1195">
        <f t="shared" si="453"/>
        <v>0.875</v>
      </c>
      <c r="PH206" s="1195">
        <f t="shared" si="453"/>
        <v>0.61699999999999999</v>
      </c>
      <c r="PI206" s="1195">
        <f t="shared" si="453"/>
        <v>1.2145999999999999</v>
      </c>
      <c r="PJ206" s="1195">
        <f t="shared" si="453"/>
        <v>0.75980000000000003</v>
      </c>
      <c r="PK206" s="1195">
        <f t="shared" si="453"/>
        <v>0.52759999999999996</v>
      </c>
      <c r="PL206" s="1195">
        <f t="shared" si="453"/>
        <v>0.64539999999999997</v>
      </c>
      <c r="PM206" s="1195">
        <f t="shared" si="453"/>
        <v>0.48349999999999999</v>
      </c>
      <c r="PN206" s="1195">
        <f t="shared" si="453"/>
        <v>0.52580000000000005</v>
      </c>
      <c r="PO206" s="1195">
        <f t="shared" si="453"/>
        <v>0.73140000000000005</v>
      </c>
      <c r="PP206" s="1195">
        <f t="shared" si="453"/>
        <v>0.68189999999999995</v>
      </c>
      <c r="PQ206" s="1195">
        <f t="shared" si="453"/>
        <v>0.52549999999999997</v>
      </c>
      <c r="PR206" s="1195">
        <f t="shared" si="453"/>
        <v>0.44619999999999999</v>
      </c>
      <c r="PS206" s="1195">
        <f t="shared" si="453"/>
        <v>0.7389</v>
      </c>
      <c r="PT206" s="1195">
        <f t="shared" si="453"/>
        <v>1.4406000000000001</v>
      </c>
      <c r="PU206" s="1195">
        <f t="shared" si="453"/>
        <v>1.7696999999999998</v>
      </c>
      <c r="PV206" s="1195">
        <f t="shared" si="453"/>
        <v>1.3932</v>
      </c>
      <c r="PW206" s="1195">
        <f t="shared" si="453"/>
        <v>1.0658000000000001</v>
      </c>
      <c r="PX206" s="1195">
        <f t="shared" si="453"/>
        <v>1.1714</v>
      </c>
      <c r="PY206" s="1195">
        <f t="shared" si="453"/>
        <v>1.1866000000000001</v>
      </c>
      <c r="PZ206" s="1195">
        <f t="shared" si="453"/>
        <v>0.17430000000000001</v>
      </c>
      <c r="QA206" s="1195">
        <f t="shared" si="453"/>
        <v>0.31659999999999999</v>
      </c>
      <c r="QB206" s="1195">
        <f t="shared" si="453"/>
        <v>2.3948999999999998</v>
      </c>
      <c r="QC206" s="1195">
        <f t="shared" si="453"/>
        <v>1.4259999999999999</v>
      </c>
      <c r="QD206" s="1195">
        <f t="shared" si="453"/>
        <v>0.61409999999999998</v>
      </c>
      <c r="QE206" s="1195">
        <f t="shared" si="453"/>
        <v>1.0656000000000001</v>
      </c>
      <c r="QF206" s="1195">
        <f t="shared" si="453"/>
        <v>0.72440000000000004</v>
      </c>
      <c r="QG206" s="1195">
        <f t="shared" si="453"/>
        <v>1.4996</v>
      </c>
      <c r="QJ206" s="1206">
        <f ca="1">COUNTIF(QJ$3:QJ$200,"C")</f>
        <v>71</v>
      </c>
      <c r="QK206" s="494"/>
      <c r="QL206" s="494"/>
      <c r="QM206" s="494"/>
      <c r="QN206" s="494"/>
      <c r="QO206" s="1189" t="s">
        <v>9737</v>
      </c>
      <c r="QP206" s="1195">
        <f t="shared" ref="QP206:SK206" si="454">QP204*QP205</f>
        <v>6.6903293490763766E-2</v>
      </c>
      <c r="QQ206" s="1195">
        <f t="shared" si="454"/>
        <v>0.38255889885567651</v>
      </c>
      <c r="QR206" s="1195">
        <f t="shared" si="454"/>
        <v>0.22634714497193864</v>
      </c>
      <c r="QS206" s="1195">
        <f t="shared" si="454"/>
        <v>0.22471360933801068</v>
      </c>
      <c r="QT206" s="1195">
        <f t="shared" si="454"/>
        <v>0.26232814414996541</v>
      </c>
      <c r="QU206" s="1195">
        <f t="shared" si="454"/>
        <v>0.53329206883563263</v>
      </c>
      <c r="QV206" s="1195">
        <f t="shared" si="454"/>
        <v>0.24117831443907087</v>
      </c>
      <c r="QW206" s="1195">
        <f t="shared" si="454"/>
        <v>0.53099416374332975</v>
      </c>
      <c r="QX206" s="1195">
        <f t="shared" si="454"/>
        <v>0.60640894423913805</v>
      </c>
      <c r="QY206" s="1195">
        <f t="shared" si="454"/>
        <v>0.13540247513535897</v>
      </c>
      <c r="QZ206" s="1195">
        <f t="shared" si="454"/>
        <v>0.27613248380770827</v>
      </c>
      <c r="RA206" s="1195">
        <f t="shared" si="454"/>
        <v>5.1272116233970627E-2</v>
      </c>
      <c r="RB206" s="1195">
        <f t="shared" si="454"/>
        <v>0.17191713770838726</v>
      </c>
      <c r="RC206" s="1195">
        <f t="shared" si="454"/>
        <v>8.3908615178973314E-2</v>
      </c>
      <c r="RD206" s="1195">
        <f t="shared" si="454"/>
        <v>7.1442097940886296E-2</v>
      </c>
      <c r="RE206" s="1195">
        <f t="shared" si="454"/>
        <v>6.3289039731937849E-2</v>
      </c>
      <c r="RF206" s="1195">
        <f>RF204*RF205</f>
        <v>0.10613798880649605</v>
      </c>
      <c r="RG206" s="1195">
        <f>RG204*RG205</f>
        <v>0.41475700362540607</v>
      </c>
      <c r="RH206" s="1195">
        <f>RH204*RH205</f>
        <v>8.7581521170816884E-2</v>
      </c>
      <c r="RI206" s="1195">
        <f>RI204*RI205</f>
        <v>0.21539378250062202</v>
      </c>
      <c r="RJ206" s="1195">
        <f>RJ204*RJ205</f>
        <v>0.18340085004648693</v>
      </c>
      <c r="RK206" s="1195">
        <f t="shared" si="454"/>
        <v>6.0421598870647283E-2</v>
      </c>
      <c r="RL206" s="1195">
        <f t="shared" si="454"/>
        <v>0.11262003659234653</v>
      </c>
      <c r="RM206" s="1195">
        <f t="shared" si="454"/>
        <v>2.9987460729532761E-2</v>
      </c>
      <c r="RN206" s="1195">
        <f t="shared" si="454"/>
        <v>9.3820613050938681E-2</v>
      </c>
      <c r="RO206" s="1195">
        <f t="shared" si="454"/>
        <v>7.0312542939625605E-2</v>
      </c>
      <c r="RP206" s="1195">
        <f t="shared" si="454"/>
        <v>9.7715867439664539E-2</v>
      </c>
      <c r="RQ206" s="1195">
        <f t="shared" si="454"/>
        <v>0.10205798160914871</v>
      </c>
      <c r="RR206" s="1195">
        <f t="shared" si="454"/>
        <v>8.2232286875619773E-2</v>
      </c>
      <c r="RS206" s="1195">
        <f t="shared" si="454"/>
        <v>7.7466902221184339E-2</v>
      </c>
      <c r="RT206" s="1195">
        <f t="shared" si="454"/>
        <v>8.1033461602244533E-2</v>
      </c>
      <c r="RU206" s="1195">
        <f t="shared" si="454"/>
        <v>8.1972972149739559E-2</v>
      </c>
      <c r="RV206" s="1195">
        <f t="shared" si="454"/>
        <v>4.4898858778974725E-2</v>
      </c>
      <c r="RW206" s="1195">
        <f t="shared" si="454"/>
        <v>2.6659190312299668E-2</v>
      </c>
      <c r="RX206" s="1195">
        <f t="shared" si="454"/>
        <v>0.19074035443114332</v>
      </c>
      <c r="RY206" s="1195">
        <f t="shared" si="454"/>
        <v>8.4396695370290389E-2</v>
      </c>
      <c r="RZ206" s="1195">
        <f t="shared" si="454"/>
        <v>7.362497897239817E-2</v>
      </c>
      <c r="SA206" s="1195">
        <f t="shared" si="454"/>
        <v>0.20458618579029147</v>
      </c>
      <c r="SB206" s="1195">
        <f t="shared" si="454"/>
        <v>4.7124126502052749E-2</v>
      </c>
      <c r="SC206" s="1195">
        <f t="shared" si="454"/>
        <v>5.4291606235991073E-2</v>
      </c>
      <c r="SD206" s="1195">
        <f t="shared" si="454"/>
        <v>0.3072993885784252</v>
      </c>
      <c r="SE206" s="1195">
        <f t="shared" si="454"/>
        <v>0.2585618210787391</v>
      </c>
      <c r="SF206" s="1195">
        <f t="shared" si="454"/>
        <v>0.19835664972334499</v>
      </c>
      <c r="SG206" s="1195">
        <f t="shared" si="454"/>
        <v>7.4767843909269882E-2</v>
      </c>
      <c r="SH206" s="1195">
        <f t="shared" si="454"/>
        <v>7.8680057649727894E-2</v>
      </c>
      <c r="SI206" s="1195">
        <f t="shared" si="454"/>
        <v>0.24423887568083891</v>
      </c>
      <c r="SJ206" s="1195">
        <f t="shared" si="454"/>
        <v>0.10961749760323641</v>
      </c>
      <c r="SK206" s="1195">
        <f t="shared" si="454"/>
        <v>0.21261490593800375</v>
      </c>
      <c r="SN206" s="1192" t="s">
        <v>9737</v>
      </c>
      <c r="SO206" s="494">
        <f t="shared" ref="SO206:UJ206" si="455">SO204*SO205</f>
        <v>2</v>
      </c>
      <c r="SP206" s="494">
        <f t="shared" si="455"/>
        <v>3</v>
      </c>
      <c r="SQ206" s="494">
        <f t="shared" si="455"/>
        <v>3</v>
      </c>
      <c r="SR206" s="494">
        <f t="shared" si="455"/>
        <v>3</v>
      </c>
      <c r="SS206" s="494">
        <f t="shared" si="455"/>
        <v>3</v>
      </c>
      <c r="ST206" s="494">
        <f t="shared" si="455"/>
        <v>3</v>
      </c>
      <c r="SU206" s="494">
        <f t="shared" si="455"/>
        <v>3</v>
      </c>
      <c r="SV206" s="494">
        <f t="shared" si="455"/>
        <v>3</v>
      </c>
      <c r="SW206" s="494">
        <f t="shared" si="455"/>
        <v>3</v>
      </c>
      <c r="SX206" s="494">
        <f t="shared" si="455"/>
        <v>3</v>
      </c>
      <c r="SY206" s="494">
        <f t="shared" si="455"/>
        <v>3</v>
      </c>
      <c r="SZ206" s="494">
        <f t="shared" si="455"/>
        <v>3</v>
      </c>
      <c r="TA206" s="494">
        <f t="shared" si="455"/>
        <v>3</v>
      </c>
      <c r="TB206" s="494">
        <f t="shared" si="455"/>
        <v>1</v>
      </c>
      <c r="TC206" s="494">
        <f t="shared" si="455"/>
        <v>2</v>
      </c>
      <c r="TD206" s="494">
        <f t="shared" si="455"/>
        <v>1</v>
      </c>
      <c r="TE206" s="494">
        <f>TE204*TE205</f>
        <v>2</v>
      </c>
      <c r="TF206" s="494">
        <f>TF204*TF205</f>
        <v>3</v>
      </c>
      <c r="TG206" s="494">
        <f>TG204*TG205</f>
        <v>3</v>
      </c>
      <c r="TH206" s="494">
        <f>TH204*TH205</f>
        <v>2</v>
      </c>
      <c r="TI206" s="494">
        <f>TI204*TI205</f>
        <v>3</v>
      </c>
      <c r="TJ206" s="494">
        <f t="shared" si="455"/>
        <v>1</v>
      </c>
      <c r="TK206" s="494">
        <f t="shared" si="455"/>
        <v>1</v>
      </c>
      <c r="TL206" s="494">
        <f t="shared" si="455"/>
        <v>2</v>
      </c>
      <c r="TM206" s="494">
        <f t="shared" si="455"/>
        <v>1</v>
      </c>
      <c r="TN206" s="494">
        <f t="shared" si="455"/>
        <v>1</v>
      </c>
      <c r="TO206" s="494">
        <f t="shared" si="455"/>
        <v>1</v>
      </c>
      <c r="TP206" s="494">
        <f t="shared" si="455"/>
        <v>1</v>
      </c>
      <c r="TQ206" s="494">
        <f t="shared" si="455"/>
        <v>1</v>
      </c>
      <c r="TR206" s="494">
        <f t="shared" si="455"/>
        <v>1</v>
      </c>
      <c r="TS206" s="494">
        <f t="shared" si="455"/>
        <v>1</v>
      </c>
      <c r="TT206" s="494">
        <f t="shared" si="455"/>
        <v>1</v>
      </c>
      <c r="TU206" s="494">
        <f t="shared" si="455"/>
        <v>1</v>
      </c>
      <c r="TV206" s="494">
        <f t="shared" si="455"/>
        <v>1</v>
      </c>
      <c r="TW206" s="494">
        <f t="shared" si="455"/>
        <v>2</v>
      </c>
      <c r="TX206" s="494">
        <f t="shared" si="455"/>
        <v>3</v>
      </c>
      <c r="TY206" s="494">
        <f t="shared" si="455"/>
        <v>2</v>
      </c>
      <c r="TZ206" s="494">
        <f t="shared" si="455"/>
        <v>2</v>
      </c>
      <c r="UA206" s="494">
        <f t="shared" si="455"/>
        <v>2</v>
      </c>
      <c r="UB206" s="494">
        <f t="shared" si="455"/>
        <v>2</v>
      </c>
      <c r="UC206" s="494">
        <f t="shared" si="455"/>
        <v>1</v>
      </c>
      <c r="UD206" s="494">
        <f t="shared" si="455"/>
        <v>1</v>
      </c>
      <c r="UE206" s="494">
        <f t="shared" si="455"/>
        <v>3</v>
      </c>
      <c r="UF206" s="494">
        <f t="shared" si="455"/>
        <v>2</v>
      </c>
      <c r="UG206" s="494">
        <f t="shared" si="455"/>
        <v>1</v>
      </c>
      <c r="UH206" s="494">
        <f t="shared" si="455"/>
        <v>2</v>
      </c>
      <c r="UI206" s="494">
        <f t="shared" si="455"/>
        <v>1</v>
      </c>
      <c r="UJ206" s="494">
        <f t="shared" si="455"/>
        <v>2</v>
      </c>
      <c r="UM206" s="1193" t="s">
        <v>9738</v>
      </c>
      <c r="UN206" s="1240">
        <f t="shared" ref="UN206:WI206" ca="1" si="456">AVERAGE(UN3:UN200)</f>
        <v>1.3513320653265794E-16</v>
      </c>
      <c r="UO206" s="1240">
        <f t="shared" ca="1" si="456"/>
        <v>-2.5793060168059192E-17</v>
      </c>
      <c r="UP206" s="1240">
        <f t="shared" ca="1" si="456"/>
        <v>0</v>
      </c>
      <c r="UQ206" s="1240">
        <f t="shared" ca="1" si="456"/>
        <v>-4.0371746350005691E-16</v>
      </c>
      <c r="UR206" s="1240">
        <f t="shared" ca="1" si="456"/>
        <v>-6.9529118713898696E-17</v>
      </c>
      <c r="US206" s="1240">
        <f t="shared" ca="1" si="456"/>
        <v>-2.1083023093891862E-16</v>
      </c>
      <c r="UT206" s="1240">
        <f t="shared" ca="1" si="456"/>
        <v>2.4839838379239614E-16</v>
      </c>
      <c r="UU206" s="1240">
        <f t="shared" ca="1" si="456"/>
        <v>1.1438661465834946E-16</v>
      </c>
      <c r="UV206" s="1240">
        <f t="shared" ca="1" si="456"/>
        <v>-6.3361213021536713E-17</v>
      </c>
      <c r="UW206" s="1240">
        <f t="shared" ca="1" si="456"/>
        <v>8.6350679693067732E-17</v>
      </c>
      <c r="UX206" s="1240">
        <f t="shared" ca="1" si="456"/>
        <v>-2.6409850737295392E-16</v>
      </c>
      <c r="UY206" s="1240">
        <f t="shared" ca="1" si="456"/>
        <v>3.143529207982214E-17</v>
      </c>
      <c r="UZ206" s="1240">
        <f t="shared" ca="1" si="456"/>
        <v>1.424225496236312E-16</v>
      </c>
      <c r="VA206" s="1240">
        <f t="shared" ca="1" si="456"/>
        <v>3.2443823103035664E-16</v>
      </c>
      <c r="VB206" s="1240">
        <f t="shared" ca="1" si="456"/>
        <v>5.2707557734729654E-17</v>
      </c>
      <c r="VC206" s="1240">
        <f t="shared" ca="1" si="456"/>
        <v>-5.7826512720437232E-16</v>
      </c>
      <c r="VD206" s="1240">
        <f t="shared" ca="1" si="456"/>
        <v>-8.7472117091678996E-17</v>
      </c>
      <c r="VE206" s="1240">
        <f t="shared" ca="1" si="456"/>
        <v>1.0597583416876495E-16</v>
      </c>
      <c r="VF206" s="1240">
        <f t="shared" ca="1" si="456"/>
        <v>2.3550185370836655E-17</v>
      </c>
      <c r="VG206" s="1240">
        <f t="shared" ca="1" si="456"/>
        <v>3.3643121958338078E-17</v>
      </c>
      <c r="VH206" s="1240">
        <f t="shared" ca="1" si="456"/>
        <v>-1.0962050571425156E-16</v>
      </c>
      <c r="VI206" s="1240">
        <f t="shared" ca="1" si="456"/>
        <v>1.6431876009542795E-15</v>
      </c>
      <c r="VJ206" s="1240">
        <f t="shared" ca="1" si="456"/>
        <v>-1.4578686181946501E-17</v>
      </c>
      <c r="VK206" s="1240">
        <f t="shared" ca="1" si="456"/>
        <v>-1.7774782767988617E-16</v>
      </c>
      <c r="VL206" s="1240">
        <f t="shared" ca="1" si="456"/>
        <v>4.0371746350005693E-17</v>
      </c>
      <c r="VM206" s="1240">
        <f t="shared" ca="1" si="456"/>
        <v>-4.5418214643756403E-16</v>
      </c>
      <c r="VN206" s="1240">
        <f t="shared" ca="1" si="456"/>
        <v>-1.3457248783335231E-17</v>
      </c>
      <c r="VO206" s="1240">
        <f t="shared" ca="1" si="456"/>
        <v>3.308240325903244E-17</v>
      </c>
      <c r="VP206" s="1240">
        <f t="shared" ca="1" si="456"/>
        <v>-2.4671622769447922E-17</v>
      </c>
      <c r="VQ206" s="1240">
        <f t="shared" ca="1" si="456"/>
        <v>7.0089837413204322E-17</v>
      </c>
      <c r="VR206" s="1240">
        <f t="shared" ca="1" si="456"/>
        <v>2.9157372363893003E-17</v>
      </c>
      <c r="VS206" s="1240">
        <f t="shared" ca="1" si="456"/>
        <v>-2.5176269598822995E-16</v>
      </c>
      <c r="VT206" s="1240">
        <f t="shared" ca="1" si="456"/>
        <v>-6.1118338224314172E-17</v>
      </c>
      <c r="VU206" s="1240">
        <f t="shared" ca="1" si="456"/>
        <v>9.8686491077791687E-17</v>
      </c>
      <c r="VV206" s="1240">
        <f t="shared" ca="1" si="456"/>
        <v>5.6071869930563465E-17</v>
      </c>
      <c r="VW206" s="1240">
        <f t="shared" ca="1" si="456"/>
        <v>-2.2933394801600457E-16</v>
      </c>
      <c r="VX206" s="1240">
        <f t="shared" ca="1" si="456"/>
        <v>-1.1775092685418326E-16</v>
      </c>
      <c r="VY206" s="1240">
        <f t="shared" ca="1" si="456"/>
        <v>-9.6443616280569159E-17</v>
      </c>
      <c r="VZ206" s="1240">
        <f t="shared" ca="1" si="456"/>
        <v>4.0371746350005693E-17</v>
      </c>
      <c r="WA206" s="1240">
        <f t="shared" ca="1" si="456"/>
        <v>-6.6304986192891292E-17</v>
      </c>
      <c r="WB206" s="1240">
        <f t="shared" ca="1" si="456"/>
        <v>2.3606257240767218E-16</v>
      </c>
      <c r="WC206" s="1240">
        <f t="shared" ca="1" si="456"/>
        <v>2.9718091063198635E-17</v>
      </c>
      <c r="WD206" s="1240">
        <f t="shared" ca="1" si="456"/>
        <v>-1.2111523905001707E-16</v>
      </c>
      <c r="WE206" s="1240">
        <f t="shared" ca="1" si="456"/>
        <v>9.1957866686124078E-17</v>
      </c>
      <c r="WF206" s="1240">
        <f t="shared" ca="1" si="456"/>
        <v>-4.2855759240711999E-17</v>
      </c>
      <c r="WG206" s="1240">
        <f t="shared" ca="1" si="456"/>
        <v>-5.6071869930563458E-16</v>
      </c>
      <c r="WH206" s="1240">
        <f t="shared" ca="1" si="456"/>
        <v>-6.2800494322231075E-17</v>
      </c>
      <c r="WI206" s="1240">
        <f t="shared" ca="1" si="456"/>
        <v>-9.3079304084735342E-17</v>
      </c>
      <c r="WM206" s="1206">
        <f ca="1">COUNTIF(WM$3:WM$200,"C")</f>
        <v>71</v>
      </c>
      <c r="WN206" s="494"/>
      <c r="WO206" s="494"/>
      <c r="WP206" s="494"/>
      <c r="WQ206" s="494"/>
      <c r="WR206" s="494"/>
      <c r="WS206" s="494"/>
      <c r="WT206" s="494"/>
      <c r="WU206" s="494"/>
      <c r="WV206" s="1189" t="s">
        <v>9737</v>
      </c>
      <c r="WW206" s="1195">
        <f t="shared" ref="WW206:YR206" ca="1" si="457">WW204*WW205</f>
        <v>0.75242258084393843</v>
      </c>
      <c r="WX206" s="1195">
        <f t="shared" ca="1" si="457"/>
        <v>0.97447635145863298</v>
      </c>
      <c r="WY206" s="1195">
        <f t="shared" ca="1" si="457"/>
        <v>1.1814278970135712</v>
      </c>
      <c r="WZ206" s="1195">
        <f t="shared" ca="1" si="457"/>
        <v>3.7981829131542667E-2</v>
      </c>
      <c r="XA206" s="1195">
        <f t="shared" ca="1" si="457"/>
        <v>0.2924593091928584</v>
      </c>
      <c r="XB206" s="1195">
        <f t="shared" ca="1" si="457"/>
        <v>0.11528321903862165</v>
      </c>
      <c r="XC206" s="1195">
        <f t="shared" ca="1" si="457"/>
        <v>6.8199615002256755E-2</v>
      </c>
      <c r="XD206" s="1195">
        <f t="shared" ca="1" si="457"/>
        <v>0.14037217065127083</v>
      </c>
      <c r="XE206" s="1195">
        <f t="shared" ca="1" si="457"/>
        <v>0.10702281278184134</v>
      </c>
      <c r="XF206" s="1195">
        <f t="shared" ca="1" si="457"/>
        <v>0.26592483180832704</v>
      </c>
      <c r="XG206" s="1195">
        <f t="shared" ca="1" si="457"/>
        <v>4.6424308286865452E-2</v>
      </c>
      <c r="XH206" s="1195">
        <f t="shared" ca="1" si="457"/>
        <v>0.3849963226042416</v>
      </c>
      <c r="XI206" s="1195">
        <f t="shared" ca="1" si="457"/>
        <v>1.0722688957629598</v>
      </c>
      <c r="XJ206" s="1195">
        <f t="shared" ca="1" si="457"/>
        <v>0.88098150140327014</v>
      </c>
      <c r="XK206" s="1195">
        <f t="shared" ca="1" si="457"/>
        <v>0.77092095283241369</v>
      </c>
      <c r="XL206" s="1195">
        <f t="shared" ca="1" si="457"/>
        <v>1.3680638113159143</v>
      </c>
      <c r="XM206" s="1195">
        <f ca="1">XM204*XM205</f>
        <v>0.48522886303126717</v>
      </c>
      <c r="XN206" s="1195">
        <f ca="1">XN204*XN205</f>
        <v>0.78783828427176639</v>
      </c>
      <c r="XO206" s="1195">
        <f ca="1">XO204*XO205</f>
        <v>0.51644867224748781</v>
      </c>
      <c r="XP206" s="1195">
        <f ca="1">XP204*XP205</f>
        <v>0.52380383581684964</v>
      </c>
      <c r="XQ206" s="1195">
        <f ca="1">XQ204*XQ205</f>
        <v>0.64386976110548133</v>
      </c>
      <c r="XR206" s="1195">
        <f t="shared" ca="1" si="457"/>
        <v>1.2749323888598318</v>
      </c>
      <c r="XS206" s="1195">
        <f t="shared" ca="1" si="457"/>
        <v>0.42023197242239024</v>
      </c>
      <c r="XT206" s="1195">
        <f t="shared" ca="1" si="457"/>
        <v>0.30861918624168838</v>
      </c>
      <c r="XU206" s="1195">
        <f t="shared" ca="1" si="457"/>
        <v>0.68489053561299462</v>
      </c>
      <c r="XV206" s="1195">
        <f t="shared" ca="1" si="457"/>
        <v>0.48417814909873819</v>
      </c>
      <c r="XW206" s="1195">
        <f t="shared" ca="1" si="457"/>
        <v>0.66161996011075019</v>
      </c>
      <c r="XX206" s="1195">
        <f t="shared" ca="1" si="457"/>
        <v>0.5518073593580296</v>
      </c>
      <c r="XY206" s="1195">
        <f t="shared" ca="1" si="457"/>
        <v>0.5951157737148256</v>
      </c>
      <c r="XZ206" s="1195">
        <f t="shared" ca="1" si="457"/>
        <v>0.68333293626475355</v>
      </c>
      <c r="YA206" s="1195">
        <f t="shared" ca="1" si="457"/>
        <v>0.72059612088390956</v>
      </c>
      <c r="YB206" s="1195">
        <f t="shared" ca="1" si="457"/>
        <v>0.6787211828300026</v>
      </c>
      <c r="YC206" s="1195">
        <f t="shared" ca="1" si="457"/>
        <v>0.51078389946693892</v>
      </c>
      <c r="YD206" s="1195">
        <f t="shared" ca="1" si="457"/>
        <v>0.66140559016120704</v>
      </c>
      <c r="YE206" s="1195">
        <f t="shared" ca="1" si="457"/>
        <v>0.86789325393924344</v>
      </c>
      <c r="YF206" s="1195">
        <f t="shared" ca="1" si="457"/>
        <v>0.23261070973969358</v>
      </c>
      <c r="YG206" s="1195">
        <f t="shared" ca="1" si="457"/>
        <v>1.1278756655544548</v>
      </c>
      <c r="YH206" s="1195">
        <f t="shared" ca="1" si="457"/>
        <v>0.20044502451546817</v>
      </c>
      <c r="YI206" s="1195">
        <f t="shared" ca="1" si="457"/>
        <v>0.23478864502440006</v>
      </c>
      <c r="YJ206" s="1195">
        <f t="shared" ca="1" si="457"/>
        <v>0.32668875792986579</v>
      </c>
      <c r="YK206" s="1195">
        <f t="shared" ca="1" si="457"/>
        <v>1.0157814763889618E-2</v>
      </c>
      <c r="YL206" s="1195">
        <f t="shared" ca="1" si="457"/>
        <v>4.7930312772633286E-2</v>
      </c>
      <c r="YM206" s="1195">
        <f t="shared" ca="1" si="457"/>
        <v>0.72112919867988734</v>
      </c>
      <c r="YN206" s="1195">
        <f t="shared" ca="1" si="457"/>
        <v>0.34277615683545726</v>
      </c>
      <c r="YO206" s="1195">
        <f t="shared" ca="1" si="457"/>
        <v>0.60514313456015467</v>
      </c>
      <c r="YP206" s="1195">
        <f t="shared" ca="1" si="457"/>
        <v>0.31346028884174071</v>
      </c>
      <c r="YQ206" s="1195">
        <f t="shared" ca="1" si="457"/>
        <v>0.48270990289439514</v>
      </c>
      <c r="YR206" s="1195">
        <f t="shared" ca="1" si="457"/>
        <v>0.59926754489124223</v>
      </c>
      <c r="YV206" s="1206">
        <f ca="1">COUNTIF(YV$3:YV$200,"C")</f>
        <v>66</v>
      </c>
      <c r="YW206" s="494"/>
      <c r="YX206" s="494"/>
      <c r="YY206" s="494"/>
      <c r="YZ206" s="494"/>
      <c r="ZA206" s="494"/>
      <c r="ZB206" s="494"/>
      <c r="ZC206" s="494"/>
      <c r="ZD206" s="494"/>
      <c r="ZE206" s="1189" t="s">
        <v>9737</v>
      </c>
      <c r="ZF206" s="1195">
        <f t="shared" ref="ZF206:ABA206" si="458">ZF204*ZF205</f>
        <v>6.6903293490763766E-2</v>
      </c>
      <c r="ZG206" s="1195">
        <f t="shared" si="458"/>
        <v>0.38255889885567651</v>
      </c>
      <c r="ZH206" s="1195">
        <f t="shared" si="458"/>
        <v>0.22634714497193864</v>
      </c>
      <c r="ZI206" s="1195">
        <f t="shared" si="458"/>
        <v>0.22471360933801068</v>
      </c>
      <c r="ZJ206" s="1195">
        <f t="shared" si="458"/>
        <v>0.26232814414996541</v>
      </c>
      <c r="ZK206" s="1195">
        <f t="shared" si="458"/>
        <v>0.53329206883563263</v>
      </c>
      <c r="ZL206" s="1195">
        <f t="shared" si="458"/>
        <v>0.24117831443907087</v>
      </c>
      <c r="ZM206" s="1195">
        <f t="shared" si="458"/>
        <v>0.53099416374332975</v>
      </c>
      <c r="ZN206" s="1195">
        <f t="shared" si="458"/>
        <v>0.60640894423913805</v>
      </c>
      <c r="ZO206" s="1195">
        <f t="shared" si="458"/>
        <v>0.13540247513535897</v>
      </c>
      <c r="ZP206" s="1195">
        <f t="shared" si="458"/>
        <v>0.27613248380770827</v>
      </c>
      <c r="ZQ206" s="1195">
        <f t="shared" si="458"/>
        <v>5.1272116233970627E-2</v>
      </c>
      <c r="ZR206" s="1195">
        <f t="shared" si="458"/>
        <v>0.17191713770838726</v>
      </c>
      <c r="ZS206" s="1195">
        <f t="shared" si="458"/>
        <v>8.3908615178973314E-2</v>
      </c>
      <c r="ZT206" s="1195">
        <f t="shared" si="458"/>
        <v>7.1442097940886296E-2</v>
      </c>
      <c r="ZU206" s="1195">
        <f t="shared" si="458"/>
        <v>6.3289039731937849E-2</v>
      </c>
      <c r="ZV206" s="1195">
        <f t="shared" si="458"/>
        <v>0.10613798880649605</v>
      </c>
      <c r="ZW206" s="1195">
        <f t="shared" si="458"/>
        <v>0.41475700362540607</v>
      </c>
      <c r="ZX206" s="1195">
        <f t="shared" si="458"/>
        <v>8.7581521170816884E-2</v>
      </c>
      <c r="ZY206" s="1195">
        <f t="shared" si="458"/>
        <v>0.21539378250062202</v>
      </c>
      <c r="ZZ206" s="1195">
        <f t="shared" si="458"/>
        <v>0.18340085004648693</v>
      </c>
      <c r="AAA206" s="1195">
        <f t="shared" si="458"/>
        <v>6.0421598870647283E-2</v>
      </c>
      <c r="AAB206" s="1195">
        <f t="shared" si="458"/>
        <v>0.11262003659234653</v>
      </c>
      <c r="AAC206" s="1195">
        <f t="shared" si="458"/>
        <v>2.9987460729532761E-2</v>
      </c>
      <c r="AAD206" s="1195">
        <f t="shared" si="458"/>
        <v>9.3820613050938681E-2</v>
      </c>
      <c r="AAE206" s="1195">
        <f t="shared" si="458"/>
        <v>7.0312542939625605E-2</v>
      </c>
      <c r="AAF206" s="1195">
        <f t="shared" si="458"/>
        <v>9.7715867439664539E-2</v>
      </c>
      <c r="AAG206" s="1195">
        <f t="shared" si="458"/>
        <v>0.10205798160914871</v>
      </c>
      <c r="AAH206" s="1195">
        <f t="shared" si="458"/>
        <v>8.2232286875619773E-2</v>
      </c>
      <c r="AAI206" s="1195">
        <f t="shared" si="458"/>
        <v>7.7466902221184339E-2</v>
      </c>
      <c r="AAJ206" s="1195">
        <f t="shared" si="458"/>
        <v>8.1033461602244533E-2</v>
      </c>
      <c r="AAK206" s="1195">
        <f t="shared" si="458"/>
        <v>8.1972972149739559E-2</v>
      </c>
      <c r="AAL206" s="1195">
        <f t="shared" si="458"/>
        <v>4.4898858778974725E-2</v>
      </c>
      <c r="AAM206" s="1195">
        <f t="shared" si="458"/>
        <v>2.6659190312299668E-2</v>
      </c>
      <c r="AAN206" s="1195">
        <f t="shared" si="458"/>
        <v>0.19074035443114332</v>
      </c>
      <c r="AAO206" s="1195">
        <f t="shared" si="458"/>
        <v>8.4396695370290389E-2</v>
      </c>
      <c r="AAP206" s="1195">
        <f t="shared" si="458"/>
        <v>7.362497897239817E-2</v>
      </c>
      <c r="AAQ206" s="1195">
        <f t="shared" si="458"/>
        <v>0.20458618579029147</v>
      </c>
      <c r="AAR206" s="1195">
        <f t="shared" si="458"/>
        <v>4.7124126502052749E-2</v>
      </c>
      <c r="AAS206" s="1195">
        <f t="shared" si="458"/>
        <v>5.4291606235991073E-2</v>
      </c>
      <c r="AAT206" s="1195">
        <f t="shared" si="458"/>
        <v>0.3072993885784252</v>
      </c>
      <c r="AAU206" s="1195">
        <f t="shared" si="458"/>
        <v>0.2585618210787391</v>
      </c>
      <c r="AAV206" s="1195">
        <f t="shared" si="458"/>
        <v>0.19835664972334499</v>
      </c>
      <c r="AAW206" s="1195">
        <f t="shared" si="458"/>
        <v>7.4767843909269882E-2</v>
      </c>
      <c r="AAX206" s="1195">
        <f t="shared" si="458"/>
        <v>7.8680057649727894E-2</v>
      </c>
      <c r="AAY206" s="1195">
        <f t="shared" si="458"/>
        <v>0.24423887568083891</v>
      </c>
      <c r="AAZ206" s="1195">
        <f t="shared" si="458"/>
        <v>0.10961749760323641</v>
      </c>
      <c r="ABA206" s="1195">
        <f t="shared" si="458"/>
        <v>0.21261490593800375</v>
      </c>
    </row>
    <row r="207" spans="1:729" s="323" customFormat="1" ht="15" customHeight="1" x14ac:dyDescent="0.35">
      <c r="A207" s="494"/>
      <c r="C207" s="1156" t="s">
        <v>9611</v>
      </c>
      <c r="D207" s="1156"/>
      <c r="E207" s="1157" t="s">
        <v>1182</v>
      </c>
      <c r="F207" s="1216">
        <f>COUNTIF($F$3:$F$200,E207)</f>
        <v>29</v>
      </c>
      <c r="I207" s="1157"/>
      <c r="J207" s="494" t="s">
        <v>33</v>
      </c>
      <c r="K207" s="1183">
        <f>SUM(K204:K206)</f>
        <v>198</v>
      </c>
      <c r="L207" s="836"/>
      <c r="M207" s="494"/>
      <c r="N207" s="1137"/>
      <c r="O207" s="1137"/>
      <c r="P207" s="1137"/>
      <c r="Q207" s="1137"/>
      <c r="R207" s="1137"/>
      <c r="S207" s="494"/>
      <c r="T207" s="494"/>
      <c r="U207" s="494"/>
      <c r="V207" s="494"/>
      <c r="W207" s="494"/>
      <c r="X207" s="1157" t="s">
        <v>9739</v>
      </c>
      <c r="Y207" s="1213">
        <f>COUNTIF(Y$3:Y$200,4)</f>
        <v>10</v>
      </c>
      <c r="Z207" s="1214">
        <f>COUNTIF(Z$3:Z$200,3)</f>
        <v>120</v>
      </c>
      <c r="AB207" s="494"/>
      <c r="AC207" s="1183">
        <f>SUM(AC204:AC206)</f>
        <v>198</v>
      </c>
      <c r="AD207" s="836"/>
      <c r="AE207" s="494"/>
      <c r="AG207" s="1157" t="s">
        <v>9740</v>
      </c>
      <c r="AH207" s="1216">
        <f>COUNTIF(AH$3:AH$200,4)</f>
        <v>1</v>
      </c>
      <c r="AI207" s="1206">
        <f>COUNTIF(AI$3:AI$200,4)</f>
        <v>3</v>
      </c>
      <c r="AJ207" s="494"/>
      <c r="AK207" s="1157"/>
      <c r="AM207" s="494"/>
      <c r="AN207" s="494"/>
      <c r="AO207" s="494"/>
      <c r="AP207" s="494"/>
      <c r="AQ207" s="494"/>
      <c r="AR207" s="494"/>
      <c r="AS207" s="494"/>
      <c r="AT207" s="494"/>
      <c r="AU207" s="494"/>
      <c r="AV207" s="1158"/>
      <c r="AW207" s="1201"/>
      <c r="AX207" s="1241">
        <f>SUM(AX204:AX206)</f>
        <v>198</v>
      </c>
      <c r="AY207" s="1158"/>
      <c r="AZ207" s="1241">
        <f>SUM(AZ204:AZ206)</f>
        <v>198</v>
      </c>
      <c r="BA207" s="1202"/>
      <c r="BB207" s="1183"/>
      <c r="BC207" s="836"/>
      <c r="BD207" s="494"/>
      <c r="BE207" s="494"/>
      <c r="BF207" s="1216">
        <f>COUNTIF(BF$3:BF$200,3)</f>
        <v>178</v>
      </c>
      <c r="BG207" s="1216">
        <f>COUNTIF(BG3:BG200,"&gt;=2010")</f>
        <v>69</v>
      </c>
      <c r="BI207" s="1206">
        <f>COUNTIF(BI$3:BI$200,4)</f>
        <v>1</v>
      </c>
      <c r="BJ207" s="1183">
        <f>SUM(BJ204:BJ206)</f>
        <v>198</v>
      </c>
      <c r="BK207" s="494"/>
      <c r="BL207" s="494"/>
      <c r="BM207" s="494"/>
      <c r="BN207" s="494"/>
      <c r="BP207" s="323">
        <v>3</v>
      </c>
      <c r="BQ207" s="1216">
        <f>COUNTIF($BQ$2:$BQ$200,3)</f>
        <v>68</v>
      </c>
      <c r="BR207" s="1206">
        <f>COUNTIF($BR$2:$BR$200,3)</f>
        <v>9</v>
      </c>
      <c r="BS207" s="494" t="s">
        <v>9741</v>
      </c>
      <c r="BT207" s="494"/>
      <c r="BU207" s="494"/>
      <c r="BV207" s="494"/>
      <c r="BW207" s="494"/>
      <c r="BX207" s="494"/>
      <c r="BY207" s="494"/>
      <c r="BZ207" s="836"/>
      <c r="CA207" s="1183">
        <f>SUM(CA204:CA206)</f>
        <v>198</v>
      </c>
      <c r="CB207" s="1160"/>
      <c r="CC207" s="494"/>
      <c r="CD207" s="1157">
        <v>3</v>
      </c>
      <c r="CE207" s="1216">
        <f>COUNTIF($CE$2:$CE$200,3)</f>
        <v>166</v>
      </c>
      <c r="CF207" s="1216">
        <f>COUNTIF($CF$2:$CF$200,3)</f>
        <v>30</v>
      </c>
      <c r="CG207" s="836"/>
      <c r="CH207" s="494"/>
      <c r="CI207" s="1157">
        <v>3</v>
      </c>
      <c r="CJ207" s="1216">
        <f>COUNTIF($CJ$2:$CJ$200,3)</f>
        <v>137</v>
      </c>
      <c r="CK207" s="836"/>
      <c r="CL207" s="836"/>
      <c r="CM207" s="1183">
        <f>SUM(CM204:CM206)</f>
        <v>198</v>
      </c>
      <c r="CN207" s="494"/>
      <c r="CO207" s="1157"/>
      <c r="CP207" s="1157">
        <v>3</v>
      </c>
      <c r="CQ207" s="1216">
        <f>COUNTIF($CQ$2:$CQ$200,3)</f>
        <v>180</v>
      </c>
      <c r="CR207" s="1216">
        <f>COUNTIF($CR$2:$CR$200,3)</f>
        <v>40</v>
      </c>
      <c r="CS207" s="836"/>
      <c r="CT207" s="1157">
        <v>3</v>
      </c>
      <c r="CU207" s="1216">
        <f>COUNTIF($CU$2:$CU$200,3)</f>
        <v>84</v>
      </c>
      <c r="CV207" s="494"/>
      <c r="CW207" s="494"/>
      <c r="CX207" s="1183">
        <f>SUM(CX204:CX206)</f>
        <v>198</v>
      </c>
      <c r="CZ207" s="1157">
        <v>3</v>
      </c>
      <c r="DA207" s="1214">
        <f>COUNTIF(DA$3:DA$200,3)</f>
        <v>70</v>
      </c>
      <c r="DB207" s="1161">
        <v>3</v>
      </c>
      <c r="DC207" s="1214">
        <f>COUNTIF(DC$3:DC$200,3)</f>
        <v>112</v>
      </c>
      <c r="DD207" s="1163"/>
      <c r="DE207" s="1161"/>
      <c r="DF207" s="1163"/>
      <c r="DG207" s="1157"/>
      <c r="DH207" s="1183">
        <f>SUM(DH204:DH206)</f>
        <v>198</v>
      </c>
      <c r="DI207" s="1163"/>
      <c r="DK207" s="1157">
        <v>3</v>
      </c>
      <c r="DL207" s="1216">
        <f>COUNTIF(DL$2:DL$200,3)</f>
        <v>144</v>
      </c>
      <c r="DM207" s="1183">
        <f>SUM(DM204:DM206)</f>
        <v>198</v>
      </c>
      <c r="DN207" s="1163"/>
      <c r="DO207" s="1157"/>
      <c r="DP207" s="1183">
        <f>SUM(DP204:DP206)</f>
        <v>198</v>
      </c>
      <c r="DQ207" s="1163"/>
      <c r="DS207" s="1157">
        <v>3</v>
      </c>
      <c r="DT207" s="1216">
        <f>COUNTIF(DT$2:DT$200,3)</f>
        <v>158</v>
      </c>
      <c r="DU207" s="1183">
        <f>SUM(DU204:DU206)</f>
        <v>198</v>
      </c>
      <c r="DV207" s="494"/>
      <c r="DW207" s="1157"/>
      <c r="DX207" s="1157">
        <v>3</v>
      </c>
      <c r="DY207" s="1214">
        <f>COUNTIF($DY$3:$DY$200,3)</f>
        <v>129</v>
      </c>
      <c r="DZ207" s="1216">
        <f>COUNTIF(DZ$2:DZ$200,3)</f>
        <v>5</v>
      </c>
      <c r="EA207" s="1157"/>
      <c r="EC207" s="1183">
        <f>SUM(EC204:EC206)</f>
        <v>198</v>
      </c>
      <c r="ED207" s="1183">
        <f>SUM(ED204:ED206)</f>
        <v>59</v>
      </c>
      <c r="EE207" s="323" t="s">
        <v>9742</v>
      </c>
      <c r="EF207" s="1216">
        <f>COUNTIF(EF$3:EF$200,3)</f>
        <v>182</v>
      </c>
      <c r="EG207" s="1206">
        <f>COUNTIF(EG$3:EG$200,"SDM")</f>
        <v>54</v>
      </c>
      <c r="EH207" s="1206">
        <f>COUNTIF(EH$3:EH$200,3)+COUNTIF(EH$3:EH$200,"3F")+COUNTIF(EH$3:EH$200,"3T")+COUNTIF(EH$3:EH$200,"3FT")</f>
        <v>10</v>
      </c>
      <c r="EI207" s="836"/>
      <c r="EJ207" s="836"/>
      <c r="EK207" s="494"/>
      <c r="EL207" s="494"/>
      <c r="EM207" s="1164"/>
      <c r="EN207" s="494"/>
      <c r="EO207" s="836"/>
      <c r="EP207" s="1183">
        <f>SUM(EP204:EP206)</f>
        <v>198</v>
      </c>
      <c r="EQ207" s="16"/>
      <c r="ER207" s="836"/>
      <c r="ES207" s="16"/>
      <c r="ET207" s="1216">
        <f>COUNTIF(ET$3:ET$200,3)</f>
        <v>59</v>
      </c>
      <c r="EU207" s="1216">
        <f>COUNTIF(EU$3:EU$200,3)</f>
        <v>23</v>
      </c>
      <c r="EV207" s="323" t="s">
        <v>33</v>
      </c>
      <c r="EW207" s="323" t="s">
        <v>33</v>
      </c>
      <c r="EX207" s="1169"/>
      <c r="EY207" s="1206">
        <f>COUNTIF(EY$3:EY$200,"LCR")</f>
        <v>32</v>
      </c>
      <c r="FC207" s="1206">
        <f>COUNTIF(FC$3:FC$200,"EFTA")</f>
        <v>1</v>
      </c>
      <c r="FD207" s="1169"/>
      <c r="FE207" s="1169"/>
      <c r="FF207" s="1216">
        <f>COUNTIF(FF$3:FF$200,"..")</f>
        <v>54</v>
      </c>
      <c r="FG207" s="1183">
        <f>SUM(FG204:FG206)</f>
        <v>198</v>
      </c>
      <c r="FH207" s="1216">
        <f>COUNTIF(FH$3:FH$200,"A")</f>
        <v>35</v>
      </c>
      <c r="FI207" s="1216">
        <f>COUNTIF(FI$3:FI$200,"&gt;3")</f>
        <v>35</v>
      </c>
      <c r="FJ207" s="1216">
        <f>COUNTIF(FJ$3:FJ$200,"&gt;3")</f>
        <v>40</v>
      </c>
      <c r="FK207" s="1216">
        <f>COUNTIF(FK$3:FK$200,"&gt;3")</f>
        <v>44</v>
      </c>
      <c r="FL207" s="1216">
        <f>COUNTIF(FL$3:FL$200,"&gt;3")</f>
        <v>12</v>
      </c>
      <c r="FM207" s="1183">
        <f>SUM(FM204:FM206)</f>
        <v>198</v>
      </c>
      <c r="FN207"/>
      <c r="FO207" s="836"/>
      <c r="FP207" s="836"/>
      <c r="FQ207" s="1183">
        <f>SUM(FQ204:FQ206)</f>
        <v>198</v>
      </c>
      <c r="FR207" s="1183">
        <f>SUM(FR204:FR206)</f>
        <v>198</v>
      </c>
      <c r="FS207" s="1183">
        <f>SUM(FS204:FS206)</f>
        <v>198</v>
      </c>
      <c r="FT207" s="494"/>
      <c r="FU207" s="836"/>
      <c r="FV207" s="1183">
        <f>SUM(FV204:FV206)</f>
        <v>198</v>
      </c>
      <c r="FW207" s="494"/>
      <c r="FX207" s="836"/>
      <c r="FY207" s="1183">
        <f>SUM(FY204:FY206)</f>
        <v>198</v>
      </c>
      <c r="FZ207" s="494"/>
      <c r="GA207" s="836"/>
      <c r="GB207" s="836"/>
      <c r="GC207" s="1216">
        <f>COUNTIF(GC$3:GC$200,3)</f>
        <v>6</v>
      </c>
      <c r="GD207" s="494"/>
      <c r="GE207" s="836"/>
      <c r="GF207" s="836"/>
      <c r="GG207" s="1216">
        <f>COUNTIF(GG$3:GG$200,3)</f>
        <v>4</v>
      </c>
      <c r="GH207" s="494"/>
      <c r="GI207" s="836"/>
      <c r="GJ207" s="836"/>
      <c r="GK207" s="1183">
        <f>SUM(GK204:GK206)</f>
        <v>198</v>
      </c>
      <c r="GL207"/>
      <c r="GM207" s="836"/>
      <c r="GN207" s="1160"/>
      <c r="GO207" s="1165"/>
      <c r="GP207" s="1166"/>
      <c r="GQ207" s="1165"/>
      <c r="GR207" s="1165"/>
      <c r="GS207" s="1165"/>
      <c r="GT207" s="1165"/>
      <c r="GU207" s="1165"/>
      <c r="GV207" s="1166"/>
      <c r="GW207" s="1165"/>
      <c r="GX207" s="1165"/>
      <c r="GY207" s="1165"/>
      <c r="GZ207" s="1167"/>
      <c r="HB207" s="1239">
        <f>SUM(HB204:HB206)</f>
        <v>198</v>
      </c>
      <c r="HC207" s="1239">
        <f>SUM(HC204:HC206)</f>
        <v>198</v>
      </c>
      <c r="HH207" s="1239">
        <f>SUM(HH204:HH206)</f>
        <v>198</v>
      </c>
      <c r="HK207" s="494"/>
      <c r="HL207" s="1239">
        <f>SUM(HL204:HL206)</f>
        <v>198</v>
      </c>
      <c r="HQ207" s="1239">
        <f>SUM(HQ204:HQ206)</f>
        <v>80</v>
      </c>
      <c r="HR207" s="1221">
        <f>COUNTIF(HR$3:HR$200,0.75)</f>
        <v>0</v>
      </c>
      <c r="HS207" s="494"/>
      <c r="HT207" s="1221">
        <f>COUNTIF(HT$3:HT$200,0.75)</f>
        <v>12</v>
      </c>
      <c r="HU207" s="494"/>
      <c r="HV207" s="494"/>
      <c r="HW207" s="1221">
        <f>COUNTIF(HW$3:HW$200,0.75)</f>
        <v>0</v>
      </c>
      <c r="HX207" s="494"/>
      <c r="HY207" s="494"/>
      <c r="HZ207" s="494"/>
      <c r="IA207" s="1221">
        <f>COUNTIF(IA$3:IA$200,0.75)</f>
        <v>0</v>
      </c>
      <c r="IB207" s="1221">
        <f>COUNTIF(IB$3:IB$200,0.75)</f>
        <v>0</v>
      </c>
      <c r="IC207" s="1221">
        <f>COUNTIF(IC$3:IC$200,0.75)</f>
        <v>8</v>
      </c>
      <c r="IG207" s="1239">
        <f>SUM(IG204:IG206)</f>
        <v>80</v>
      </c>
      <c r="IH207" s="1168"/>
      <c r="II207" s="1168"/>
      <c r="IJ207" s="1168"/>
      <c r="IK207" s="1168"/>
      <c r="IL207" s="1168"/>
      <c r="IM207" s="1168"/>
      <c r="IN207" s="1239">
        <f>SUM(IN204:IN206)</f>
        <v>198</v>
      </c>
      <c r="IT207" s="1239">
        <f>SUM(IT204:IT206)</f>
        <v>65</v>
      </c>
      <c r="IY207" s="494"/>
      <c r="JA207" s="1239">
        <f>SUM(JA204:JA206)</f>
        <v>198</v>
      </c>
      <c r="JC207" s="1183">
        <f>SUM(JC204:JC206)</f>
        <v>198</v>
      </c>
      <c r="JD207" s="494"/>
      <c r="JE207" s="836"/>
      <c r="JF207" s="836"/>
      <c r="JG207" s="494"/>
      <c r="JH207" s="1183">
        <f>SUM(JH204:JH206)</f>
        <v>198</v>
      </c>
      <c r="JI207" s="494"/>
      <c r="JJ207" s="836"/>
      <c r="JK207" s="836"/>
      <c r="JL207" s="494"/>
      <c r="JM207" s="494"/>
      <c r="JN207" s="1183">
        <f>SUM(JN204:JN206)</f>
        <v>107</v>
      </c>
      <c r="JO207" s="494"/>
      <c r="JP207" s="836"/>
      <c r="JQ207" s="836"/>
      <c r="JR207" s="494"/>
      <c r="JS207" s="1183">
        <f>SUM(JS204:JS206)</f>
        <v>198</v>
      </c>
      <c r="JT207" s="1183">
        <f>SUM(JT204:JT206)</f>
        <v>100</v>
      </c>
      <c r="JU207" s="836"/>
      <c r="JV207" s="836"/>
      <c r="JW207" s="494"/>
      <c r="JX207" s="1216">
        <f>COUNTIF(JX$3:JX$200,3)</f>
        <v>4</v>
      </c>
      <c r="JZ207" s="494"/>
      <c r="KA207" s="494"/>
      <c r="KB207" s="494"/>
      <c r="KC207" s="494"/>
      <c r="KD207" s="494"/>
      <c r="KF207" s="494"/>
      <c r="KG207" s="494"/>
      <c r="KJ207" s="494"/>
      <c r="KK207" s="494"/>
      <c r="KL207" s="494"/>
      <c r="KM207" s="1216">
        <f>COUNTIF(KM$3:KM$200,"&lt;0.25")</f>
        <v>22</v>
      </c>
      <c r="KN207" s="1216">
        <f>COUNTIF(KN$3:KN$200,"&lt;-1.25")</f>
        <v>22</v>
      </c>
      <c r="KO207" s="1216">
        <f>COUNTIF(KO$3:KO$200,"&lt;25")</f>
        <v>52</v>
      </c>
      <c r="KP207" s="323" t="s">
        <v>1607</v>
      </c>
      <c r="KQ207" s="1216">
        <f>COUNTIF(KQ$3:KQ$200,"&lt;0.25")</f>
        <v>21</v>
      </c>
      <c r="KR207" s="1216">
        <f>COUNTIF(KR$3:KR$200,"&lt;-1.25")</f>
        <v>21</v>
      </c>
      <c r="KS207" s="1216">
        <f>COUNTIF(KS$3:KS$200,"&lt;25")</f>
        <v>52</v>
      </c>
      <c r="KT207" s="323" t="s">
        <v>1607</v>
      </c>
      <c r="KV207" s="1216">
        <f>COUNTIF(KV$2:KV$200,"HNA")</f>
        <v>101</v>
      </c>
      <c r="KW207" s="1210">
        <f ca="1">KX207/$KX$208</f>
        <v>0.16666666666666666</v>
      </c>
      <c r="KX207" s="1216">
        <f ca="1">COUNTIF(KX$3:KX$200,"D")</f>
        <v>33</v>
      </c>
      <c r="KY207" s="494"/>
      <c r="KZ207" s="494"/>
      <c r="LA207" s="494"/>
      <c r="LB207" s="494"/>
      <c r="LC207" s="494"/>
      <c r="LD207" s="494"/>
      <c r="LE207" s="494"/>
      <c r="LF207" s="494"/>
      <c r="LG207" s="494"/>
      <c r="LH207" s="494"/>
      <c r="NA207" s="1216">
        <f>COUNTIF(NA$3:NA$200,"&lt;0.25")</f>
        <v>15</v>
      </c>
      <c r="NB207" s="1216">
        <f>COUNTIF(NB$3:NB$200,"&lt;0.25")</f>
        <v>16</v>
      </c>
      <c r="NC207" s="1216">
        <f>COUNTIF(NC$3:NC$200,"&lt;0.25")</f>
        <v>97</v>
      </c>
      <c r="ND207" s="1216">
        <f>COUNTIF(ND$3:ND$200,"&lt;0.25")</f>
        <v>31</v>
      </c>
      <c r="NE207" s="1216">
        <f>COUNTIF(NE$3:NE$200,"&lt;0.25")</f>
        <v>19</v>
      </c>
      <c r="NF207" s="1216">
        <f>COUNTIF(NF$3:NF$200,"D")</f>
        <v>19</v>
      </c>
      <c r="NH207" s="1211" t="s">
        <v>1607</v>
      </c>
      <c r="NI207" s="1216">
        <f t="shared" ref="NI207:NO207" si="459">COUNTIF(NI$3:NI$200,"D")</f>
        <v>8</v>
      </c>
      <c r="NJ207" s="1216">
        <f t="shared" si="459"/>
        <v>19</v>
      </c>
      <c r="NK207" s="1242">
        <f t="shared" ca="1" si="459"/>
        <v>33</v>
      </c>
      <c r="NL207" s="1216">
        <f t="shared" ca="1" si="459"/>
        <v>24</v>
      </c>
      <c r="NM207" s="1216">
        <f t="shared" ca="1" si="459"/>
        <v>16</v>
      </c>
      <c r="NN207" s="1216">
        <f t="shared" ca="1" si="459"/>
        <v>23</v>
      </c>
      <c r="NO207" s="1216">
        <f t="shared" ca="1" si="459"/>
        <v>12</v>
      </c>
      <c r="OF207" s="1216">
        <f ca="1">COUNTIF(OF$3:OF$200,"D")</f>
        <v>24</v>
      </c>
      <c r="OG207" s="494"/>
      <c r="OH207" s="494"/>
      <c r="OI207" s="494"/>
      <c r="OJ207" s="494"/>
      <c r="OK207" s="494"/>
      <c r="OL207" s="494"/>
      <c r="OM207" s="494"/>
      <c r="ON207" s="494"/>
      <c r="OO207" s="494"/>
      <c r="OP207" s="494"/>
      <c r="OQ207" s="494"/>
      <c r="OR207" s="494"/>
      <c r="OS207" s="494"/>
      <c r="OT207" s="494"/>
      <c r="OU207" s="494"/>
      <c r="OV207" s="494"/>
      <c r="OW207" s="494"/>
      <c r="OX207" s="494"/>
      <c r="OY207" s="494"/>
      <c r="OZ207" s="494"/>
      <c r="PA207" s="494"/>
      <c r="PB207" s="494"/>
      <c r="PC207" s="494"/>
      <c r="PD207" s="494"/>
      <c r="PE207" s="494"/>
      <c r="PF207" s="494"/>
      <c r="PG207" s="494"/>
      <c r="PH207" s="494"/>
      <c r="PI207" s="494"/>
      <c r="PJ207" s="494"/>
      <c r="PK207" s="494"/>
      <c r="PL207" s="494"/>
      <c r="PM207" s="494"/>
      <c r="PN207" s="494"/>
      <c r="PO207" s="494"/>
      <c r="PP207" s="494"/>
      <c r="PQ207" s="494"/>
      <c r="PR207" s="494"/>
      <c r="PS207" s="494"/>
      <c r="PT207" s="494"/>
      <c r="PU207" s="494"/>
      <c r="PV207" s="494"/>
      <c r="PW207" s="494"/>
      <c r="PX207" s="494"/>
      <c r="PY207" s="494"/>
      <c r="PZ207" s="494"/>
      <c r="QA207" s="494"/>
      <c r="QB207" s="494"/>
      <c r="QC207" s="494"/>
      <c r="QD207" s="494"/>
      <c r="QE207" s="494"/>
      <c r="QF207" s="494"/>
      <c r="QG207" s="494"/>
      <c r="QJ207" s="1216">
        <f ca="1">COUNTIF(QJ$3:QJ$200,"D")</f>
        <v>16</v>
      </c>
      <c r="QK207" s="494"/>
      <c r="QL207" s="494"/>
      <c r="QM207" s="494"/>
      <c r="QN207" s="494"/>
      <c r="QO207" s="494"/>
      <c r="QP207" s="494"/>
      <c r="QQ207" s="494"/>
      <c r="QR207" s="494"/>
      <c r="QS207" s="494"/>
      <c r="QT207" s="494"/>
      <c r="RL207" s="494"/>
      <c r="RM207" s="494"/>
      <c r="RW207" s="494"/>
      <c r="RX207" s="494"/>
      <c r="RY207" s="494"/>
      <c r="RZ207" s="494"/>
      <c r="SA207" s="494"/>
      <c r="SB207" s="494"/>
      <c r="SC207" s="494"/>
      <c r="SD207" s="494"/>
      <c r="SE207" s="494"/>
      <c r="SF207" s="494"/>
      <c r="SG207" s="494"/>
      <c r="SH207" s="494"/>
      <c r="SI207" s="494"/>
      <c r="SJ207" s="494"/>
      <c r="SK207" s="494"/>
      <c r="SO207" s="494"/>
      <c r="SP207" s="494"/>
      <c r="SQ207" s="494"/>
      <c r="SR207" s="494"/>
      <c r="SS207" s="494"/>
      <c r="TE207" s="494"/>
      <c r="TK207" s="494"/>
      <c r="TL207" s="494"/>
      <c r="UM207" s="1193" t="s">
        <v>9743</v>
      </c>
      <c r="UN207" s="1186">
        <f t="shared" ref="UN207:WI207" ca="1" si="460">STDEV(UN3:UN200)^2</f>
        <v>1</v>
      </c>
      <c r="UO207" s="1186">
        <f t="shared" ca="1" si="460"/>
        <v>0.99999999999999734</v>
      </c>
      <c r="UP207" s="1186">
        <f t="shared" ca="1" si="460"/>
        <v>1.0000000000000009</v>
      </c>
      <c r="UQ207" s="1186">
        <f t="shared" ca="1" si="460"/>
        <v>1.0000000000000018</v>
      </c>
      <c r="UR207" s="1186">
        <f t="shared" ca="1" si="460"/>
        <v>1</v>
      </c>
      <c r="US207" s="1186">
        <f t="shared" ca="1" si="460"/>
        <v>0.99999999999999867</v>
      </c>
      <c r="UT207" s="1186">
        <f t="shared" ca="1" si="460"/>
        <v>1.0000000000000018</v>
      </c>
      <c r="UU207" s="1186">
        <f t="shared" ca="1" si="460"/>
        <v>1.0000000000000013</v>
      </c>
      <c r="UV207" s="1186">
        <f t="shared" ca="1" si="460"/>
        <v>1.0000000000000009</v>
      </c>
      <c r="UW207" s="1186">
        <f t="shared" ca="1" si="460"/>
        <v>1.0000000000000009</v>
      </c>
      <c r="UX207" s="1186">
        <f t="shared" ca="1" si="460"/>
        <v>1.0000000000000053</v>
      </c>
      <c r="UY207" s="1186">
        <f t="shared" ca="1" si="460"/>
        <v>1.0000000000000022</v>
      </c>
      <c r="UZ207" s="1186">
        <f t="shared" ca="1" si="460"/>
        <v>0.99999999999999645</v>
      </c>
      <c r="VA207" s="1186">
        <f t="shared" ca="1" si="460"/>
        <v>1</v>
      </c>
      <c r="VB207" s="1186">
        <f t="shared" ca="1" si="460"/>
        <v>0.99999999999999822</v>
      </c>
      <c r="VC207" s="1186">
        <f t="shared" ca="1" si="460"/>
        <v>1.0000000000000089</v>
      </c>
      <c r="VD207" s="1186">
        <f t="shared" ca="1" si="460"/>
        <v>1</v>
      </c>
      <c r="VE207" s="1186">
        <f t="shared" ca="1" si="460"/>
        <v>1</v>
      </c>
      <c r="VF207" s="1186">
        <f t="shared" ca="1" si="460"/>
        <v>0.99999999999999933</v>
      </c>
      <c r="VG207" s="1186">
        <f t="shared" ca="1" si="460"/>
        <v>0.99999999999999689</v>
      </c>
      <c r="VH207" s="1186">
        <f t="shared" ca="1" si="460"/>
        <v>0.99999999999999911</v>
      </c>
      <c r="VI207" s="1186">
        <f t="shared" ca="1" si="460"/>
        <v>0.99999999999999245</v>
      </c>
      <c r="VJ207" s="1186">
        <f t="shared" ca="1" si="460"/>
        <v>1.0000000000000022</v>
      </c>
      <c r="VK207" s="1186">
        <f t="shared" ca="1" si="460"/>
        <v>1</v>
      </c>
      <c r="VL207" s="1186">
        <f t="shared" ca="1" si="460"/>
        <v>1.0000000000000004</v>
      </c>
      <c r="VM207" s="1186">
        <f t="shared" ca="1" si="460"/>
        <v>1.0000000000000031</v>
      </c>
      <c r="VN207" s="1186">
        <f t="shared" ca="1" si="460"/>
        <v>0.99999999999999889</v>
      </c>
      <c r="VO207" s="1186">
        <f t="shared" ca="1" si="460"/>
        <v>1.0000000000000027</v>
      </c>
      <c r="VP207" s="1186">
        <f t="shared" ca="1" si="460"/>
        <v>1.0000000000000027</v>
      </c>
      <c r="VQ207" s="1186">
        <f t="shared" ca="1" si="460"/>
        <v>1.0000000000000013</v>
      </c>
      <c r="VR207" s="1186">
        <f t="shared" ca="1" si="460"/>
        <v>1</v>
      </c>
      <c r="VS207" s="1186">
        <f t="shared" ca="1" si="460"/>
        <v>1.0000000000000062</v>
      </c>
      <c r="VT207" s="1186">
        <f t="shared" ca="1" si="460"/>
        <v>1.0000000000000022</v>
      </c>
      <c r="VU207" s="1186">
        <f t="shared" ca="1" si="460"/>
        <v>1</v>
      </c>
      <c r="VV207" s="1186">
        <f t="shared" ca="1" si="460"/>
        <v>0.99999999999999756</v>
      </c>
      <c r="VW207" s="1186">
        <f t="shared" ca="1" si="460"/>
        <v>1.0000000000000009</v>
      </c>
      <c r="VX207" s="1186">
        <f t="shared" ca="1" si="460"/>
        <v>0.99999999999999956</v>
      </c>
      <c r="VY207" s="1186">
        <f t="shared" ca="1" si="460"/>
        <v>1</v>
      </c>
      <c r="VZ207" s="1186">
        <f t="shared" ca="1" si="460"/>
        <v>0.99999999999999956</v>
      </c>
      <c r="WA207" s="1186">
        <f t="shared" ca="1" si="460"/>
        <v>1.0000000000000018</v>
      </c>
      <c r="WB207" s="1186">
        <f t="shared" ca="1" si="460"/>
        <v>1.0000000000000013</v>
      </c>
      <c r="WC207" s="1186">
        <f t="shared" ca="1" si="460"/>
        <v>0.99999999999999845</v>
      </c>
      <c r="WD207" s="1186">
        <f t="shared" ca="1" si="460"/>
        <v>1</v>
      </c>
      <c r="WE207" s="1186">
        <f t="shared" ca="1" si="460"/>
        <v>0.99999999999999689</v>
      </c>
      <c r="WF207" s="1186">
        <f t="shared" ca="1" si="460"/>
        <v>0.99999999999999378</v>
      </c>
      <c r="WG207" s="1186">
        <f t="shared" ca="1" si="460"/>
        <v>0.99999999999999711</v>
      </c>
      <c r="WH207" s="1186">
        <f t="shared" ca="1" si="460"/>
        <v>1.0000000000000004</v>
      </c>
      <c r="WI207" s="1186">
        <f t="shared" ca="1" si="460"/>
        <v>1.0000000000000009</v>
      </c>
      <c r="WM207" s="1216">
        <f ca="1">COUNTIF(WM$3:WM$200,"D")</f>
        <v>23</v>
      </c>
      <c r="WN207" s="494"/>
      <c r="WO207" s="494"/>
      <c r="WP207" s="494"/>
      <c r="WQ207" s="1193"/>
      <c r="WR207" s="494"/>
      <c r="WS207" s="494"/>
      <c r="WT207" s="494"/>
      <c r="WU207" s="494"/>
      <c r="WV207" s="494"/>
      <c r="WW207" s="494"/>
      <c r="WX207" s="494"/>
      <c r="WY207" s="494"/>
      <c r="WZ207" s="494"/>
      <c r="XA207" s="494"/>
      <c r="XS207" s="494"/>
      <c r="XT207" s="494"/>
      <c r="YD207" s="494"/>
      <c r="YE207" s="494"/>
      <c r="YF207" s="494"/>
      <c r="YG207" s="494"/>
      <c r="YH207" s="494"/>
      <c r="YI207" s="494"/>
      <c r="YJ207" s="494"/>
      <c r="YK207" s="494"/>
      <c r="YL207" s="494"/>
      <c r="YM207" s="494"/>
      <c r="YN207" s="494"/>
      <c r="YO207" s="494"/>
      <c r="YP207" s="494"/>
      <c r="YQ207" s="494"/>
      <c r="YR207" s="494"/>
      <c r="YV207" s="1216">
        <f ca="1">COUNTIF(YV$3:YV$200,"D")</f>
        <v>12</v>
      </c>
      <c r="YW207" s="494"/>
      <c r="YX207" s="494"/>
      <c r="YY207" s="494"/>
      <c r="YZ207" s="1193"/>
      <c r="ZA207" s="494"/>
      <c r="ZB207" s="494"/>
      <c r="ZC207" s="494"/>
      <c r="ZD207" s="494"/>
      <c r="ZE207" s="494"/>
      <c r="ZF207" s="494"/>
      <c r="ZG207" s="494"/>
      <c r="ZH207" s="494"/>
      <c r="ZI207" s="494"/>
      <c r="ZJ207" s="494"/>
      <c r="ZV207" s="494"/>
      <c r="AAB207" s="494"/>
      <c r="AAC207" s="494"/>
    </row>
    <row r="208" spans="1:729" s="323" customFormat="1" ht="15" customHeight="1" x14ac:dyDescent="0.35">
      <c r="A208" s="494"/>
      <c r="F208" s="1183">
        <f>SUM(F204:F207)</f>
        <v>198</v>
      </c>
      <c r="I208" s="1157"/>
      <c r="J208" s="494"/>
      <c r="K208" s="494"/>
      <c r="L208" s="836"/>
      <c r="M208" s="494"/>
      <c r="N208" s="1137"/>
      <c r="O208" s="1137"/>
      <c r="P208" s="1137"/>
      <c r="Q208" s="1137"/>
      <c r="R208" s="1137"/>
      <c r="S208" s="494"/>
      <c r="T208" s="494"/>
      <c r="U208" s="494"/>
      <c r="V208" s="494"/>
      <c r="W208" s="494"/>
      <c r="X208" s="1157" t="s">
        <v>9744</v>
      </c>
      <c r="Y208" s="1213">
        <f>COUNTIF(Y$3:Y$200,5)</f>
        <v>41</v>
      </c>
      <c r="Z208" s="1183">
        <f>SUM(Z204:Z207)</f>
        <v>198</v>
      </c>
      <c r="AB208" s="494"/>
      <c r="AC208" s="494"/>
      <c r="AD208" s="494"/>
      <c r="AE208" s="494"/>
      <c r="AG208" s="1157"/>
      <c r="AH208" s="1183">
        <f>SUM(AH204:AH207)</f>
        <v>80</v>
      </c>
      <c r="AI208" s="1206">
        <f>COUNTIF(AI$3:AI$200,5)</f>
        <v>0</v>
      </c>
      <c r="AJ208" s="494"/>
      <c r="AK208" s="1157"/>
      <c r="AM208" s="494"/>
      <c r="AN208" s="494"/>
      <c r="AO208" s="494"/>
      <c r="AP208" s="494"/>
      <c r="AQ208" s="494"/>
      <c r="AR208" s="494"/>
      <c r="AS208" s="494"/>
      <c r="AT208" s="494"/>
      <c r="AU208" s="494"/>
      <c r="AV208" s="1158"/>
      <c r="AW208" s="836"/>
      <c r="AX208" s="1159"/>
      <c r="AY208" s="1158"/>
      <c r="AZ208" s="1159"/>
      <c r="BA208" s="1202"/>
      <c r="BB208" s="1202"/>
      <c r="BC208" s="836"/>
      <c r="BD208" s="494"/>
      <c r="BE208" s="494"/>
      <c r="BF208" s="1183">
        <f>SUM(BF204:BF207)</f>
        <v>198</v>
      </c>
      <c r="BG208" s="1183">
        <f>SUM(BG204:BG207)</f>
        <v>193</v>
      </c>
      <c r="BH208" s="1168"/>
      <c r="BI208" s="1216">
        <f>COUNTIF(BI$3:BI$200,5)</f>
        <v>2</v>
      </c>
      <c r="BJ208" s="494"/>
      <c r="BK208" s="836"/>
      <c r="BL208" s="494"/>
      <c r="BM208" s="494"/>
      <c r="BN208" s="494"/>
      <c r="BQ208" s="1183">
        <f>SUM(BQ204:BQ207)</f>
        <v>198</v>
      </c>
      <c r="BR208" s="1216">
        <f>COUNTIF($BR$2:$BR$200,4)</f>
        <v>118</v>
      </c>
      <c r="BS208" s="494" t="s">
        <v>9745</v>
      </c>
      <c r="BT208" s="494"/>
      <c r="BU208" s="494"/>
      <c r="BV208" s="494"/>
      <c r="BW208" s="494"/>
      <c r="BX208" s="494"/>
      <c r="BY208" s="494"/>
      <c r="BZ208" s="836"/>
      <c r="CA208" s="494"/>
      <c r="CB208" s="494"/>
      <c r="CC208" s="494"/>
      <c r="CD208" s="494"/>
      <c r="CE208" s="1183">
        <f>SUM(CE204:CE207)</f>
        <v>198</v>
      </c>
      <c r="CF208" s="1183">
        <f>SUM(CF204:CF207)</f>
        <v>198</v>
      </c>
      <c r="CG208" s="1160"/>
      <c r="CH208" s="494"/>
      <c r="CI208" s="494"/>
      <c r="CJ208" s="1183">
        <f>SUM(CJ204:CJ207)</f>
        <v>198</v>
      </c>
      <c r="CK208" s="836"/>
      <c r="CL208" s="836"/>
      <c r="CM208" s="494"/>
      <c r="CN208" s="494"/>
      <c r="CO208" s="494"/>
      <c r="CP208" s="494"/>
      <c r="CQ208" s="1183">
        <f>SUM(CQ204:CQ207)</f>
        <v>198</v>
      </c>
      <c r="CR208" s="1183">
        <f>SUM(CR204:CR207)</f>
        <v>198</v>
      </c>
      <c r="CS208" s="494"/>
      <c r="CT208" s="494"/>
      <c r="CU208" s="1183">
        <f>SUM(CU204:CU207)</f>
        <v>198</v>
      </c>
      <c r="CV208" s="494"/>
      <c r="CW208" s="494"/>
      <c r="CX208" s="494"/>
      <c r="CY208" s="494"/>
      <c r="CZ208" s="494"/>
      <c r="DA208" s="1183">
        <f>SUM(DA204:DA207)</f>
        <v>198</v>
      </c>
      <c r="DB208" s="1161"/>
      <c r="DC208" s="1183">
        <f>SUM(DC204:DC207)</f>
        <v>198</v>
      </c>
      <c r="DD208" s="1163"/>
      <c r="DE208" s="1161"/>
      <c r="DF208" s="1163"/>
      <c r="DG208" s="1163"/>
      <c r="DH208" s="1162"/>
      <c r="DI208" s="1163"/>
      <c r="DK208" s="494"/>
      <c r="DL208" s="1183">
        <f>SUM(DL204:DL207)</f>
        <v>198</v>
      </c>
      <c r="DM208" s="494"/>
      <c r="DN208" s="1163"/>
      <c r="DO208" s="1163"/>
      <c r="DP208" s="1162"/>
      <c r="DQ208" s="1163"/>
      <c r="DS208" s="494"/>
      <c r="DT208" s="1183">
        <f>SUM(DT204:DT207)</f>
        <v>198</v>
      </c>
      <c r="DU208" s="494"/>
      <c r="DV208" s="494"/>
      <c r="DX208" s="494"/>
      <c r="DY208" s="1183">
        <f>SUM(DY204:DY207)</f>
        <v>198</v>
      </c>
      <c r="DZ208" s="1183">
        <f>SUM(DZ204:DZ207)</f>
        <v>198</v>
      </c>
      <c r="EC208" s="494"/>
      <c r="EE208" s="494"/>
      <c r="EF208" s="1183">
        <f>SUM(EF204:EF207)</f>
        <v>198</v>
      </c>
      <c r="EG208" s="1216">
        <f>COUNTIF(EG$3:EG$200,"MoE")+COUNTIF(EG$3:EG$200,"CAA")+COUNTIF(EG$3:EG$200,"Other")</f>
        <v>4</v>
      </c>
      <c r="EH208" s="1216">
        <f>COUNTIF(EH$3:EH$200,4)+COUNTIF(EH$3:EH$200,"4F")+COUNTIF(EH$3:EH$200,"4T")+COUNTIF(EH$3:EH$200,"4FT")</f>
        <v>173</v>
      </c>
      <c r="EI208" s="836"/>
      <c r="EJ208" s="836"/>
      <c r="EK208" s="494"/>
      <c r="EL208" s="494"/>
      <c r="EM208" s="1164"/>
      <c r="EN208" s="494"/>
      <c r="EO208" s="836"/>
      <c r="EP208" s="1243"/>
      <c r="EQ208" s="16"/>
      <c r="ER208" s="836"/>
      <c r="ES208" s="16"/>
      <c r="ET208" s="1183">
        <f>SUM(ET204:ET207)</f>
        <v>198</v>
      </c>
      <c r="EU208" s="1183">
        <f>SUM(EU204:EU207)</f>
        <v>198</v>
      </c>
      <c r="EX208" s="1169"/>
      <c r="EY208" s="1206">
        <f>COUNTIF(EY$3:EY$200,"MNA")</f>
        <v>21</v>
      </c>
      <c r="FC208" s="1216">
        <f>COUNTIF(FC$3:FC$200,"")</f>
        <v>164</v>
      </c>
      <c r="FD208" s="1169"/>
      <c r="FE208" s="1169"/>
      <c r="FF208" s="1183">
        <f>SUM(FF204:FF207)</f>
        <v>198</v>
      </c>
      <c r="FG208" s="494"/>
      <c r="FH208" s="1183">
        <f>SUM(FH204:FH207)</f>
        <v>198</v>
      </c>
      <c r="FI208" s="1183">
        <f>SUM(FI204:FI207)</f>
        <v>198</v>
      </c>
      <c r="FJ208" s="1183">
        <f>SUM(FJ204:FJ207)</f>
        <v>198</v>
      </c>
      <c r="FK208" s="1183">
        <f>SUM(FK204:FK207)</f>
        <v>198</v>
      </c>
      <c r="FL208" s="1183">
        <f>SUM(FL204:FL207)</f>
        <v>198</v>
      </c>
      <c r="FM208" s="494"/>
      <c r="FN208"/>
      <c r="FO208" s="836"/>
      <c r="FP208" s="836"/>
      <c r="FQ208" s="494"/>
      <c r="FR208" s="494"/>
      <c r="FS208" s="494"/>
      <c r="FT208" s="494"/>
      <c r="FU208" s="836"/>
      <c r="FV208" s="494"/>
      <c r="FW208" s="494"/>
      <c r="FX208" s="836"/>
      <c r="FY208" s="494"/>
      <c r="FZ208" s="494"/>
      <c r="GA208" s="836"/>
      <c r="GB208" s="836"/>
      <c r="GC208" s="1183">
        <f>SUM(GC204:GC207)</f>
        <v>198</v>
      </c>
      <c r="GD208" s="494"/>
      <c r="GE208" s="836"/>
      <c r="GF208" s="836"/>
      <c r="GG208" s="1183">
        <f>SUM(GG204:GG207)</f>
        <v>198</v>
      </c>
      <c r="GH208" s="494"/>
      <c r="GI208" s="836"/>
      <c r="GJ208" s="836"/>
      <c r="GK208" s="494"/>
      <c r="GL208"/>
      <c r="GM208" s="836"/>
      <c r="GN208" s="1160"/>
      <c r="GO208" s="1165"/>
      <c r="GP208" s="1166"/>
      <c r="GQ208" s="1165"/>
      <c r="GR208" s="1165"/>
      <c r="GS208" s="1165"/>
      <c r="GT208" s="1165"/>
      <c r="GU208" s="1165"/>
      <c r="GV208" s="1166"/>
      <c r="GW208" s="1165"/>
      <c r="GX208" s="1165"/>
      <c r="GY208" s="1165"/>
      <c r="GZ208" s="1167"/>
      <c r="HC208" s="494"/>
      <c r="HK208" s="494"/>
      <c r="HL208" s="494"/>
      <c r="HQ208" s="494"/>
      <c r="HR208" s="1220">
        <f>COUNTIF(HR$3:HR$200,1)</f>
        <v>52</v>
      </c>
      <c r="HS208" s="494"/>
      <c r="HT208" s="1220">
        <f>COUNTIF(HT$3:HT$200,1)</f>
        <v>5</v>
      </c>
      <c r="HU208" s="494"/>
      <c r="HV208" s="494"/>
      <c r="HW208" s="1220">
        <f>COUNTIF(HW$3:HW$200,1)</f>
        <v>27</v>
      </c>
      <c r="HX208" s="494"/>
      <c r="HY208" s="494"/>
      <c r="HZ208" s="494"/>
      <c r="IA208" s="1220">
        <f>COUNTIF(IA$3:IA$200,1)</f>
        <v>49</v>
      </c>
      <c r="IB208" s="1220">
        <f>COUNTIF(IB$3:IB$200,1)</f>
        <v>49</v>
      </c>
      <c r="IC208" s="1220">
        <f>COUNTIF(IC$3:IC$200,1)</f>
        <v>3</v>
      </c>
      <c r="IG208" s="494"/>
      <c r="IH208" s="1168"/>
      <c r="II208" s="1168"/>
      <c r="IJ208" s="1168"/>
      <c r="IK208" s="1168"/>
      <c r="IL208" s="1168"/>
      <c r="IM208" s="1168"/>
      <c r="IY208" s="494"/>
      <c r="JA208" s="494"/>
      <c r="JC208" s="1183"/>
      <c r="JD208" s="1183"/>
      <c r="JE208" s="836"/>
      <c r="JF208" s="836"/>
      <c r="JG208" s="494"/>
      <c r="JH208" s="1183"/>
      <c r="JI208" s="1183"/>
      <c r="JJ208" s="836"/>
      <c r="JK208" s="836"/>
      <c r="JL208" s="494"/>
      <c r="JM208" s="494"/>
      <c r="JN208" s="1183"/>
      <c r="JO208" s="1183"/>
      <c r="JP208" s="836"/>
      <c r="JQ208" s="836"/>
      <c r="JR208" s="494"/>
      <c r="JS208" s="1183"/>
      <c r="JT208" s="1183"/>
      <c r="JU208" s="836"/>
      <c r="JV208" s="836"/>
      <c r="JW208" s="494"/>
      <c r="JX208" s="1183">
        <f>SUM(JX204:JX207)</f>
        <v>198</v>
      </c>
      <c r="JZ208" s="494"/>
      <c r="KA208" s="494"/>
      <c r="KB208" s="494"/>
      <c r="KC208" s="494"/>
      <c r="KD208" s="494"/>
      <c r="KF208" s="494"/>
      <c r="KG208" s="494"/>
      <c r="KJ208" s="494"/>
      <c r="KK208" s="494"/>
      <c r="KL208" s="494"/>
      <c r="KM208" s="1183">
        <f>SUM(KM204:KM207)</f>
        <v>196</v>
      </c>
      <c r="KN208" s="1183">
        <f>SUM(KN204:KN207)</f>
        <v>196</v>
      </c>
      <c r="KO208" s="1183">
        <f>SUM(KO204:KO207)</f>
        <v>196</v>
      </c>
      <c r="KQ208" s="1183">
        <f>SUM(KQ204:KQ207)</f>
        <v>196</v>
      </c>
      <c r="KR208" s="1183">
        <f>SUM(KR204:KR207)</f>
        <v>196</v>
      </c>
      <c r="KS208" s="1183">
        <f>SUM(KS204:KS207)</f>
        <v>196</v>
      </c>
      <c r="KV208" s="1183">
        <f>SUM(KV204:KV207)</f>
        <v>198</v>
      </c>
      <c r="KX208" s="1183">
        <f ca="1">SUM(KX204:KX207)</f>
        <v>198</v>
      </c>
      <c r="KY208" s="1244">
        <f ca="1">AVERAGE(KY3:KY200)</f>
        <v>0.51947132169704691</v>
      </c>
      <c r="KZ208" s="1172">
        <f ca="1">AVERAGE(KZ3:KZ200)</f>
        <v>0.48188327519423596</v>
      </c>
      <c r="LA208" s="1172">
        <f ca="1">AVERAGE(LA3:LA200)</f>
        <v>0.60941568061568063</v>
      </c>
      <c r="LB208" s="1172">
        <f ca="1">AVERAGE(LB3:LB200)</f>
        <v>0.4573352132435467</v>
      </c>
      <c r="LC208" s="1173">
        <f ca="1">AVERAGE(LC3:LC200)</f>
        <v>0.52925111773472422</v>
      </c>
      <c r="LD208" s="1169" t="s">
        <v>9746</v>
      </c>
      <c r="LE208" s="494"/>
      <c r="LF208" s="494"/>
      <c r="LG208" s="494"/>
      <c r="LH208" s="494"/>
      <c r="NA208" s="1183">
        <f t="shared" ref="NA208:NF208" si="461">SUM(NA204:NA207)</f>
        <v>198</v>
      </c>
      <c r="NB208" s="1183">
        <f t="shared" si="461"/>
        <v>198</v>
      </c>
      <c r="NC208" s="1183">
        <f t="shared" si="461"/>
        <v>198</v>
      </c>
      <c r="ND208" s="1183">
        <f t="shared" si="461"/>
        <v>198</v>
      </c>
      <c r="NE208" s="1183">
        <f t="shared" si="461"/>
        <v>198</v>
      </c>
      <c r="NF208" s="1183">
        <f t="shared" si="461"/>
        <v>198</v>
      </c>
      <c r="NI208" s="1245">
        <f t="shared" ref="NI208:NO208" si="462">SUM(NI204:NI207)</f>
        <v>193</v>
      </c>
      <c r="NJ208" s="1183">
        <f t="shared" si="462"/>
        <v>198</v>
      </c>
      <c r="NK208" s="1183">
        <f t="shared" ca="1" si="462"/>
        <v>198</v>
      </c>
      <c r="NL208" s="1183">
        <f t="shared" ca="1" si="462"/>
        <v>198</v>
      </c>
      <c r="NM208" s="1183">
        <f t="shared" ca="1" si="462"/>
        <v>198</v>
      </c>
      <c r="NN208" s="1183">
        <f t="shared" ca="1" si="462"/>
        <v>198</v>
      </c>
      <c r="NO208" s="1183">
        <f t="shared" ca="1" si="462"/>
        <v>198</v>
      </c>
      <c r="OF208" s="1183">
        <f ca="1">SUM(OF204:OF207)</f>
        <v>198</v>
      </c>
      <c r="OG208" s="494"/>
      <c r="OH208" s="494"/>
      <c r="OI208" s="494"/>
      <c r="OJ208" s="494"/>
      <c r="OK208" s="494"/>
      <c r="OL208" s="1246"/>
      <c r="OM208" s="1246"/>
      <c r="ON208" s="1246"/>
      <c r="OO208" s="1246"/>
      <c r="OP208" s="1246"/>
      <c r="OQ208" s="1246"/>
      <c r="OR208" s="1246"/>
      <c r="OS208" s="1246"/>
      <c r="OT208" s="1246"/>
      <c r="OU208" s="1246"/>
      <c r="OV208" s="1246"/>
      <c r="OW208" s="1246"/>
      <c r="OX208" s="1246"/>
      <c r="OY208" s="1246"/>
      <c r="OZ208" s="1246"/>
      <c r="PA208" s="1246"/>
      <c r="PB208" s="1246"/>
      <c r="PC208" s="1246"/>
      <c r="PD208" s="1246"/>
      <c r="PE208" s="1246"/>
      <c r="PF208" s="1246"/>
      <c r="PG208" s="1246"/>
      <c r="PH208" s="1246"/>
      <c r="PI208" s="1246"/>
      <c r="PJ208" s="1246"/>
      <c r="PK208" s="1246"/>
      <c r="PL208" s="1246"/>
      <c r="PM208" s="1246"/>
      <c r="PN208" s="1246"/>
      <c r="PO208" s="1246"/>
      <c r="PP208" s="1246"/>
      <c r="PQ208" s="1246"/>
      <c r="PR208" s="1246"/>
      <c r="PS208" s="1246"/>
      <c r="PT208" s="1246"/>
      <c r="PU208" s="1246"/>
      <c r="PV208" s="1246"/>
      <c r="PW208" s="1246"/>
      <c r="PX208" s="1246"/>
      <c r="PY208" s="1246"/>
      <c r="PZ208" s="1246"/>
      <c r="QA208" s="1246"/>
      <c r="QB208" s="1246"/>
      <c r="QC208" s="1246"/>
      <c r="QD208" s="1246"/>
      <c r="QE208" s="1246"/>
      <c r="QF208" s="1246"/>
      <c r="QG208" s="1246"/>
      <c r="QJ208" s="1183">
        <f ca="1">SUM(QJ204:QJ207)</f>
        <v>198</v>
      </c>
      <c r="QK208" s="494"/>
      <c r="QL208" s="494"/>
      <c r="QM208" s="494"/>
      <c r="QN208" s="494"/>
      <c r="QO208" s="494"/>
      <c r="QP208" s="1194"/>
      <c r="QQ208" s="1194"/>
      <c r="QR208" s="1194"/>
      <c r="QS208" s="1194"/>
      <c r="QT208" s="1194"/>
      <c r="QU208" s="1194"/>
      <c r="QV208" s="1194"/>
      <c r="QW208" s="1194"/>
      <c r="QX208" s="1194"/>
      <c r="QY208" s="1194"/>
      <c r="QZ208" s="1194"/>
      <c r="RA208" s="1194"/>
      <c r="RB208" s="1194"/>
      <c r="RC208" s="1194"/>
      <c r="RD208" s="1194"/>
      <c r="RE208" s="1194"/>
      <c r="RF208" s="1194"/>
      <c r="RG208" s="1194"/>
      <c r="RH208" s="1194"/>
      <c r="RI208" s="1194"/>
      <c r="RJ208" s="1194"/>
      <c r="RK208" s="1194"/>
      <c r="RL208" s="1194"/>
      <c r="RM208" s="1194"/>
      <c r="RN208" s="1194"/>
      <c r="RO208" s="1194"/>
      <c r="RP208" s="1194"/>
      <c r="RQ208" s="1194"/>
      <c r="RR208" s="1194"/>
      <c r="RS208" s="1194"/>
      <c r="RT208" s="1194"/>
      <c r="RU208" s="1194"/>
      <c r="RV208" s="1194"/>
      <c r="RW208" s="1194"/>
      <c r="RX208" s="1194"/>
      <c r="RY208" s="1194"/>
      <c r="RZ208" s="1194"/>
      <c r="SA208" s="1194"/>
      <c r="SB208" s="1194"/>
      <c r="SC208" s="1194"/>
      <c r="SD208" s="1194"/>
      <c r="SE208" s="1194"/>
      <c r="SF208" s="1194"/>
      <c r="SG208" s="1194"/>
      <c r="SH208" s="1194"/>
      <c r="SI208" s="1194"/>
      <c r="SJ208" s="1194"/>
      <c r="SK208" s="1194"/>
      <c r="SN208" s="1247" t="s">
        <v>9747</v>
      </c>
      <c r="SO208" s="1194">
        <f t="shared" ref="SO208:UJ208" ca="1" si="463">AVERAGE(SO3:SO200)</f>
        <v>0.83838383838383834</v>
      </c>
      <c r="SP208" s="1194">
        <f t="shared" ca="1" si="463"/>
        <v>0.56565656565656564</v>
      </c>
      <c r="SQ208" s="1194">
        <f t="shared" ca="1" si="463"/>
        <v>0.85353535353535348</v>
      </c>
      <c r="SR208" s="1194">
        <f t="shared" ca="1" si="463"/>
        <v>2.8333333333333335</v>
      </c>
      <c r="SS208" s="1194">
        <f t="shared" ca="1" si="463"/>
        <v>1.8686868686868687</v>
      </c>
      <c r="ST208" s="1194">
        <f t="shared" ca="1" si="463"/>
        <v>2.5858585858585861</v>
      </c>
      <c r="SU208" s="1194">
        <f t="shared" ca="1" si="463"/>
        <v>2.7474747474747474</v>
      </c>
      <c r="SV208" s="1194">
        <f t="shared" ca="1" si="463"/>
        <v>2.5050505050505052</v>
      </c>
      <c r="SW208" s="1194">
        <f t="shared" ca="1" si="463"/>
        <v>2.6111111111111112</v>
      </c>
      <c r="SX208" s="1194">
        <f t="shared" ca="1" si="463"/>
        <v>2.297979797979798</v>
      </c>
      <c r="SY208" s="1194">
        <f t="shared" ca="1" si="463"/>
        <v>2.7878787878787881</v>
      </c>
      <c r="SZ208" s="1194">
        <f t="shared" ca="1" si="463"/>
        <v>0.9242424242424242</v>
      </c>
      <c r="TA208" s="1194">
        <f t="shared" ca="1" si="463"/>
        <v>0.80303030303030298</v>
      </c>
      <c r="TB208" s="1194">
        <f t="shared" ca="1" si="463"/>
        <v>0.54635388601036261</v>
      </c>
      <c r="TC208" s="1194">
        <f t="shared" ca="1" si="463"/>
        <v>0.66666666666666663</v>
      </c>
      <c r="TD208" s="1194">
        <f t="shared" ca="1" si="463"/>
        <v>0.56196062176165817</v>
      </c>
      <c r="TE208" s="1194">
        <f t="shared" ca="1" si="463"/>
        <v>1.297979797979798</v>
      </c>
      <c r="TF208" s="1194">
        <f t="shared" ca="1" si="463"/>
        <v>1.9747474747474747</v>
      </c>
      <c r="TG208" s="1194">
        <f t="shared" ca="1" si="463"/>
        <v>1.9191919191919191</v>
      </c>
      <c r="TH208" s="1194">
        <f t="shared" ca="1" si="463"/>
        <v>0.8232323232323232</v>
      </c>
      <c r="TI208" s="1194">
        <f t="shared" ca="1" si="463"/>
        <v>2.0808080808080809</v>
      </c>
      <c r="TJ208" s="1194">
        <f t="shared" ca="1" si="463"/>
        <v>0.56772331606217574</v>
      </c>
      <c r="TK208" s="1194">
        <f t="shared" ca="1" si="463"/>
        <v>0.4494949494949495</v>
      </c>
      <c r="TL208" s="1194">
        <f t="shared" ca="1" si="463"/>
        <v>1.3737373737373737</v>
      </c>
      <c r="TM208" s="1194">
        <f t="shared" ca="1" si="463"/>
        <v>0.41414141414141414</v>
      </c>
      <c r="TN208" s="1194">
        <f t="shared" ca="1" si="463"/>
        <v>0.24747474747474749</v>
      </c>
      <c r="TO208" s="1194">
        <f t="shared" ca="1" si="463"/>
        <v>0.28282828282828282</v>
      </c>
      <c r="TP208" s="1194">
        <f t="shared" ca="1" si="463"/>
        <v>0.15151515151515152</v>
      </c>
      <c r="TQ208" s="1194">
        <f t="shared" ca="1" si="463"/>
        <v>0.17676767676767677</v>
      </c>
      <c r="TR208" s="1194">
        <f t="shared" ca="1" si="463"/>
        <v>0.37878787878787878</v>
      </c>
      <c r="TS208" s="1194">
        <f t="shared" ca="1" si="463"/>
        <v>0.29292929292929293</v>
      </c>
      <c r="TT208" s="1194">
        <f t="shared" ca="1" si="463"/>
        <v>0.14141414141414141</v>
      </c>
      <c r="TU208" s="1194">
        <f t="shared" ca="1" si="463"/>
        <v>0.13131313131313133</v>
      </c>
      <c r="TV208" s="1194">
        <f t="shared" ca="1" si="463"/>
        <v>0.40404040404040403</v>
      </c>
      <c r="TW208" s="1194">
        <f t="shared" ca="1" si="463"/>
        <v>0.55555555555555558</v>
      </c>
      <c r="TX208" s="1194">
        <f t="shared" ca="1" si="463"/>
        <v>2.3181818181818183</v>
      </c>
      <c r="TY208" s="1194">
        <f t="shared" ca="1" si="463"/>
        <v>0.50505050505050508</v>
      </c>
      <c r="TZ208" s="1194">
        <f t="shared" ca="1" si="463"/>
        <v>1.3535353535353536</v>
      </c>
      <c r="UA208" s="1194">
        <f t="shared" ca="1" si="463"/>
        <v>1.3888888888888888</v>
      </c>
      <c r="UB208" s="1194">
        <f t="shared" ca="1" si="463"/>
        <v>1.106060606060606</v>
      </c>
      <c r="UC208" s="1194">
        <f t="shared" ca="1" si="463"/>
        <v>0.89898989898989901</v>
      </c>
      <c r="UD208" s="1194">
        <f t="shared" ca="1" si="463"/>
        <v>0.81313131313131315</v>
      </c>
      <c r="UE208" s="1194">
        <f t="shared" ca="1" si="463"/>
        <v>1.6262626262626263</v>
      </c>
      <c r="UF208" s="1194">
        <f t="shared" ca="1" si="463"/>
        <v>1.4343434343434343</v>
      </c>
      <c r="UG208" s="1194">
        <f t="shared" ca="1" si="463"/>
        <v>0.68799222797927462</v>
      </c>
      <c r="UH208" s="1194">
        <f t="shared" ca="1" si="463"/>
        <v>0.95454545454545459</v>
      </c>
      <c r="UI208" s="1194">
        <f t="shared" ca="1" si="463"/>
        <v>0.54040404040404044</v>
      </c>
      <c r="UJ208" s="1194">
        <f t="shared" ca="1" si="463"/>
        <v>0.95959595959595956</v>
      </c>
      <c r="UM208" s="1169"/>
      <c r="UN208" s="1194"/>
      <c r="UO208" s="1194"/>
      <c r="UP208" s="1194"/>
      <c r="UQ208" s="1194"/>
      <c r="UR208" s="1194"/>
      <c r="US208" s="1194"/>
      <c r="UT208" s="1194"/>
      <c r="UU208" s="1194"/>
      <c r="UV208" s="1194"/>
      <c r="UW208" s="1194"/>
      <c r="UX208" s="1194"/>
      <c r="UY208" s="1194"/>
      <c r="UZ208" s="1194"/>
      <c r="VA208" s="1194"/>
      <c r="VB208" s="1194"/>
      <c r="VC208" s="1194"/>
      <c r="VD208" s="1194"/>
      <c r="VE208" s="1194"/>
      <c r="VF208" s="1194"/>
      <c r="VG208" s="1194"/>
      <c r="VH208" s="1194"/>
      <c r="VI208" s="1194"/>
      <c r="VJ208" s="1194"/>
      <c r="VK208" s="1194"/>
      <c r="VL208" s="1194"/>
      <c r="VM208" s="1194"/>
      <c r="VN208" s="1194"/>
      <c r="VO208" s="1194"/>
      <c r="VP208" s="1194"/>
      <c r="VQ208" s="1194"/>
      <c r="VR208" s="1194"/>
      <c r="VS208" s="1194"/>
      <c r="VT208" s="1194"/>
      <c r="VU208" s="1194"/>
      <c r="VV208" s="1194"/>
      <c r="VW208" s="1194"/>
      <c r="VX208" s="1194"/>
      <c r="VY208" s="1194"/>
      <c r="VZ208" s="1194"/>
      <c r="WA208" s="1194"/>
      <c r="WB208" s="1194"/>
      <c r="WC208" s="1194"/>
      <c r="WD208" s="1194"/>
      <c r="WE208" s="1194"/>
      <c r="WF208" s="1194"/>
      <c r="WG208" s="1194"/>
      <c r="WH208" s="1194"/>
      <c r="WI208" s="1194"/>
      <c r="WM208" s="1183">
        <f ca="1">SUM(WM204:WM207)</f>
        <v>198</v>
      </c>
      <c r="WN208" s="494"/>
      <c r="WO208" s="494"/>
      <c r="WP208" s="494"/>
      <c r="WQ208" s="494"/>
      <c r="WR208" s="494"/>
      <c r="WS208" s="494"/>
      <c r="WT208" s="494"/>
      <c r="WU208" s="494"/>
      <c r="WV208" s="494"/>
      <c r="WW208" s="1183"/>
      <c r="WX208" s="1183"/>
      <c r="WY208" s="1183"/>
      <c r="WZ208" s="1183"/>
      <c r="XA208" s="1183"/>
      <c r="XB208" s="1183"/>
      <c r="XC208" s="1183"/>
      <c r="XD208" s="1183"/>
      <c r="XE208" s="1183"/>
      <c r="XF208" s="1183"/>
      <c r="XG208" s="1183"/>
      <c r="XH208" s="1183"/>
      <c r="XI208" s="1183"/>
      <c r="XJ208" s="1183"/>
      <c r="XK208" s="1183"/>
      <c r="XL208" s="1183"/>
      <c r="XM208" s="1183"/>
      <c r="XN208" s="1183"/>
      <c r="XO208" s="1183"/>
      <c r="XP208" s="1183"/>
      <c r="XQ208" s="1183"/>
      <c r="XR208" s="1183"/>
      <c r="XS208" s="1183"/>
      <c r="XT208" s="1183"/>
      <c r="XU208" s="1183"/>
      <c r="XV208" s="1183"/>
      <c r="XW208" s="1183"/>
      <c r="XX208" s="1183"/>
      <c r="XY208" s="1183"/>
      <c r="XZ208" s="1183"/>
      <c r="YA208" s="1183"/>
      <c r="YB208" s="1183"/>
      <c r="YC208" s="1183"/>
      <c r="YD208" s="1183"/>
      <c r="YE208" s="1183"/>
      <c r="YF208" s="1183"/>
      <c r="YG208" s="1183"/>
      <c r="YH208" s="1183"/>
      <c r="YI208" s="1183"/>
      <c r="YJ208" s="1183"/>
      <c r="YK208" s="1183"/>
      <c r="YL208" s="1183"/>
      <c r="YM208" s="1183"/>
      <c r="YN208" s="1183"/>
      <c r="YO208" s="1183"/>
      <c r="YP208" s="1183"/>
      <c r="YQ208" s="1183"/>
      <c r="YR208" s="1183"/>
      <c r="YV208" s="1183">
        <f ca="1">SUM(YV204:YV207)</f>
        <v>198</v>
      </c>
      <c r="YW208" s="494"/>
      <c r="YX208" s="494"/>
      <c r="YY208" s="494"/>
      <c r="YZ208" s="494"/>
      <c r="ZA208" s="494"/>
      <c r="ZB208" s="494"/>
      <c r="ZC208" s="494"/>
      <c r="ZD208" s="494"/>
      <c r="ZE208" s="494"/>
      <c r="ZF208" s="494"/>
      <c r="ZG208" s="494"/>
      <c r="ZH208" s="494"/>
      <c r="ZI208" s="494"/>
      <c r="ZJ208" s="494"/>
      <c r="ZV208" s="494"/>
    </row>
    <row r="209" spans="5:729" ht="15" customHeight="1" x14ac:dyDescent="0.35">
      <c r="X209" s="1157" t="s">
        <v>9748</v>
      </c>
      <c r="Y209" s="1213">
        <f>COUNTIF(Y$3:Y$200,6)</f>
        <v>9</v>
      </c>
      <c r="AG209" s="1136"/>
      <c r="AI209" s="1248">
        <f>COUNTIF(AI$3:AI$200,6)</f>
        <v>4</v>
      </c>
      <c r="AV209" s="1249"/>
      <c r="BA209" s="1142"/>
      <c r="BB209" s="1142"/>
      <c r="BI209" s="1250">
        <f>SUM(BI204:BI208)</f>
        <v>193</v>
      </c>
      <c r="BR209" s="1250">
        <f>SUM(BR204:BR208)</f>
        <v>198</v>
      </c>
      <c r="CG209" s="1143"/>
      <c r="DJ209" s="772"/>
      <c r="DR209" s="772"/>
      <c r="ED209" s="1251">
        <f>COUNTIF(ED$3:ED$200,"CS-DRMS")</f>
        <v>51</v>
      </c>
      <c r="EE209" s="773" t="s">
        <v>1453</v>
      </c>
      <c r="EG209" s="1250">
        <f>SUM(EG204:EG208)</f>
        <v>198</v>
      </c>
      <c r="EH209" s="1250">
        <f>SUM(EH204:EH208)</f>
        <v>185</v>
      </c>
      <c r="EI209" s="1252"/>
      <c r="EJ209" s="1252"/>
      <c r="EK209" s="1250"/>
      <c r="EL209" s="1250"/>
      <c r="EM209" s="1253"/>
      <c r="EN209" s="1250"/>
      <c r="EO209" s="1252"/>
      <c r="EP209" s="1254"/>
      <c r="EQ209" s="1254"/>
      <c r="ER209" s="1252"/>
      <c r="ES209" s="1254"/>
      <c r="ET209" s="1254"/>
      <c r="EU209" s="1254"/>
      <c r="EX209" s="1252"/>
      <c r="EY209" s="1255">
        <f>COUNTIF(EY$3:EY$200,"SAR")</f>
        <v>8</v>
      </c>
      <c r="FC209" s="1250">
        <f>SUM(FC204:FC208)</f>
        <v>198</v>
      </c>
      <c r="FD209" s="1252"/>
      <c r="FE209" s="1252"/>
      <c r="FN209"/>
      <c r="GL209"/>
      <c r="GN209" s="1143"/>
      <c r="HF209" s="772">
        <f>COUNTIF(HF3:HF200,"&gt;=2010")</f>
        <v>49</v>
      </c>
      <c r="HG209" s="772">
        <f>COUNTIF(HG3:HG200,"&gt;=2010")</f>
        <v>70</v>
      </c>
      <c r="HK209" s="772">
        <f>COUNTIF(HK3:HK200,"&gt;=2010")</f>
        <v>53</v>
      </c>
      <c r="HN209" s="772">
        <f>COUNTIF(HN3:HN200,"&gt;=2010")</f>
        <v>44</v>
      </c>
      <c r="HR209" s="1250">
        <f>SUM(HR204:HR208)</f>
        <v>80</v>
      </c>
      <c r="HT209" s="1250">
        <f>SUM(HT204:HT208)</f>
        <v>80</v>
      </c>
      <c r="HW209" s="1250">
        <f>SUM(HW204:HW208)</f>
        <v>80</v>
      </c>
      <c r="IA209" s="1250">
        <f>SUM(IA204:IA208)</f>
        <v>80</v>
      </c>
      <c r="IB209" s="1250">
        <f>SUM(IB204:IB208)</f>
        <v>80</v>
      </c>
      <c r="IC209" s="1250">
        <f>SUM(IC204:IC208)</f>
        <v>80</v>
      </c>
      <c r="KA209" s="1250"/>
      <c r="KB209" s="772"/>
      <c r="KC209" s="772"/>
      <c r="KD209" s="772"/>
      <c r="KF209" s="772"/>
      <c r="KG209" s="772"/>
      <c r="KJ209" s="772"/>
      <c r="KK209" s="772"/>
      <c r="KL209" s="772"/>
      <c r="KM209" s="772"/>
      <c r="KN209" s="772"/>
      <c r="KO209" s="772"/>
      <c r="KQ209" s="772"/>
      <c r="KR209" s="772"/>
      <c r="KS209" s="772"/>
      <c r="KY209" s="1256">
        <f>SUM(KZ209:LC209)</f>
        <v>191</v>
      </c>
      <c r="KZ209" s="1257">
        <f>SUM(LD206:LR206)</f>
        <v>85</v>
      </c>
      <c r="LA209" s="1257">
        <f>SUM(LS206:LX206)</f>
        <v>21</v>
      </c>
      <c r="LB209" s="1257">
        <f>SUM(LY206:MJ206)</f>
        <v>24</v>
      </c>
      <c r="LC209" s="1258">
        <f>SUM(MK206:MY206)</f>
        <v>61</v>
      </c>
      <c r="LD209" s="1169" t="s">
        <v>9613</v>
      </c>
      <c r="MK209" s="772"/>
      <c r="ML209" s="772"/>
      <c r="MM209" s="772"/>
      <c r="MN209" s="772"/>
      <c r="MO209" s="772"/>
      <c r="MP209" s="772"/>
      <c r="MQ209" s="772"/>
      <c r="MR209" s="772"/>
      <c r="MS209" s="772"/>
      <c r="MT209" s="772"/>
      <c r="MU209" s="772"/>
      <c r="MV209" s="772"/>
      <c r="MW209" s="772"/>
      <c r="MX209" s="772"/>
      <c r="MY209" s="772"/>
      <c r="NA209" s="1259" t="s">
        <v>9749</v>
      </c>
      <c r="OL209" s="1155"/>
      <c r="OM209" s="1155"/>
      <c r="ON209" s="1155"/>
      <c r="OO209" s="1155"/>
      <c r="OP209" s="1155"/>
      <c r="OQ209" s="1155"/>
      <c r="OR209" s="1155"/>
      <c r="OS209" s="1155"/>
      <c r="OT209" s="1155"/>
      <c r="OU209" s="1155"/>
      <c r="OV209" s="1155"/>
      <c r="OW209" s="1155"/>
      <c r="OX209" s="1155"/>
      <c r="OY209" s="1155"/>
      <c r="OZ209" s="1155"/>
      <c r="PA209" s="1155"/>
      <c r="PB209" s="1155"/>
      <c r="PC209" s="1155"/>
      <c r="PD209" s="1155"/>
      <c r="PE209" s="1155"/>
      <c r="PF209" s="1155"/>
      <c r="PG209" s="1155"/>
      <c r="PH209" s="1155"/>
      <c r="PI209" s="1155"/>
      <c r="PJ209" s="1155"/>
      <c r="PK209" s="1155"/>
      <c r="PL209" s="1155"/>
      <c r="PM209" s="1155"/>
      <c r="PN209" s="1155"/>
      <c r="PO209" s="1155"/>
      <c r="PP209" s="1155"/>
      <c r="PQ209" s="1155"/>
      <c r="PR209" s="1155"/>
      <c r="PS209" s="1155"/>
      <c r="PT209" s="1155"/>
      <c r="PU209" s="1155"/>
      <c r="PV209" s="1155"/>
      <c r="PW209" s="1155"/>
      <c r="PX209" s="1155"/>
      <c r="PY209" s="1155"/>
      <c r="PZ209" s="1155"/>
      <c r="QA209" s="1155"/>
      <c r="QB209" s="1155"/>
      <c r="QC209" s="1155"/>
      <c r="QD209" s="1155"/>
      <c r="QE209" s="1155"/>
      <c r="QF209" s="1155"/>
      <c r="QG209" s="1155"/>
      <c r="QP209" s="1155"/>
      <c r="QQ209" s="1155"/>
      <c r="QR209" s="1155"/>
      <c r="QS209" s="1155"/>
      <c r="QT209" s="1155"/>
      <c r="QU209" s="1155"/>
      <c r="QV209" s="1155"/>
      <c r="QW209" s="1155"/>
      <c r="QX209" s="1155"/>
      <c r="QY209" s="1155"/>
      <c r="QZ209" s="1155"/>
      <c r="RA209" s="1155"/>
      <c r="RB209" s="1155"/>
      <c r="RC209" s="1155"/>
      <c r="RD209" s="1155"/>
      <c r="RE209" s="1155"/>
      <c r="RF209" s="1155"/>
      <c r="RG209" s="1155"/>
      <c r="RH209" s="1155"/>
      <c r="RI209" s="1155"/>
      <c r="RJ209" s="1155"/>
      <c r="RK209" s="1155"/>
      <c r="RL209" s="1155"/>
      <c r="RM209" s="1155"/>
      <c r="RN209" s="1155"/>
      <c r="RO209" s="1155"/>
      <c r="RP209" s="1155"/>
      <c r="RQ209" s="1155"/>
      <c r="RR209" s="1155"/>
      <c r="RS209" s="1155"/>
      <c r="RT209" s="1155"/>
      <c r="RU209" s="1155"/>
      <c r="RV209" s="1155"/>
      <c r="RW209" s="1155"/>
      <c r="RX209" s="1155"/>
      <c r="RY209" s="1155"/>
      <c r="RZ209" s="1155"/>
      <c r="SA209" s="1155"/>
      <c r="SB209" s="1155"/>
      <c r="SC209" s="1155"/>
      <c r="SD209" s="1155"/>
      <c r="SE209" s="1155"/>
      <c r="SF209" s="1155"/>
      <c r="SG209" s="1155"/>
      <c r="SH209" s="1155"/>
      <c r="SI209" s="1155"/>
      <c r="SJ209" s="1155"/>
      <c r="SK209" s="1155"/>
      <c r="SN209" s="1260" t="s">
        <v>9750</v>
      </c>
      <c r="SO209" s="1246">
        <f t="shared" ref="SO209:UJ209" ca="1" si="464">STDEV(SO3:SO200)</f>
        <v>0.86331989009339827</v>
      </c>
      <c r="SP209" s="1246">
        <f t="shared" ca="1" si="464"/>
        <v>0.90863445444769764</v>
      </c>
      <c r="SQ209" s="1246">
        <f t="shared" ca="1" si="464"/>
        <v>0.96316031539927283</v>
      </c>
      <c r="SR209" s="1246">
        <f t="shared" ca="1" si="464"/>
        <v>0.56774556394630749</v>
      </c>
      <c r="SS209" s="1246">
        <f t="shared" ca="1" si="464"/>
        <v>1.0771881486269839</v>
      </c>
      <c r="ST209" s="1246">
        <f t="shared" ca="1" si="464"/>
        <v>1.0026371421325744</v>
      </c>
      <c r="SU209" s="1246">
        <f t="shared" ca="1" si="464"/>
        <v>0.82281471035854936</v>
      </c>
      <c r="SV209" s="1246">
        <f t="shared" ca="1" si="464"/>
        <v>0.92756695407344225</v>
      </c>
      <c r="SW209" s="1246">
        <f t="shared" ca="1" si="464"/>
        <v>0.87565944854444167</v>
      </c>
      <c r="SX209" s="1246">
        <f t="shared" ca="1" si="464"/>
        <v>1.0931702880967924</v>
      </c>
      <c r="SY209" s="1246">
        <f t="shared" ca="1" si="464"/>
        <v>0.75094157170600795</v>
      </c>
      <c r="SZ209" s="1246">
        <f t="shared" ca="1" si="464"/>
        <v>1.3739114498018536</v>
      </c>
      <c r="TA209" s="1246">
        <f t="shared" ca="1" si="464"/>
        <v>1.0008072422464291</v>
      </c>
      <c r="TB209" s="1246">
        <f t="shared" ca="1" si="464"/>
        <v>0.25935821953334687</v>
      </c>
      <c r="TC209" s="1246">
        <f t="shared" ca="1" si="464"/>
        <v>0.87259459074472512</v>
      </c>
      <c r="TD209" s="1246">
        <f t="shared" ca="1" si="464"/>
        <v>0.24987429903108788</v>
      </c>
      <c r="TE209" s="1246">
        <f t="shared" ca="1" si="464"/>
        <v>0.82295490843404961</v>
      </c>
      <c r="TF209" s="1246">
        <f t="shared" ca="1" si="464"/>
        <v>0.63275137407162541</v>
      </c>
      <c r="TG209" s="1246">
        <f t="shared" ca="1" si="464"/>
        <v>1.128106699032221</v>
      </c>
      <c r="TH209" s="1246">
        <f t="shared" ca="1" si="464"/>
        <v>0.92019952403054817</v>
      </c>
      <c r="TI209" s="1246">
        <f t="shared" ca="1" si="464"/>
        <v>0.63208249279731388</v>
      </c>
      <c r="TJ209" s="1246">
        <f t="shared" ca="1" si="464"/>
        <v>0.25959167641499392</v>
      </c>
      <c r="TK209" s="1246">
        <f t="shared" ca="1" si="464"/>
        <v>0.49870364685405139</v>
      </c>
      <c r="TL209" s="1246">
        <f t="shared" ca="1" si="464"/>
        <v>0.74841095399388857</v>
      </c>
      <c r="TM209" s="1246">
        <f t="shared" ca="1" si="464"/>
        <v>0.49382174819141222</v>
      </c>
      <c r="TN209" s="1246">
        <f t="shared" ca="1" si="464"/>
        <v>0.43263880067139443</v>
      </c>
      <c r="TO209" s="1246">
        <f t="shared" ca="1" si="464"/>
        <v>0.4515153063699795</v>
      </c>
      <c r="TP209" s="1246">
        <f t="shared" ca="1" si="464"/>
        <v>0.35945916406764539</v>
      </c>
      <c r="TQ209" s="1246">
        <f t="shared" ca="1" si="464"/>
        <v>0.38243894913155657</v>
      </c>
      <c r="TR209" s="1246">
        <f t="shared" ca="1" si="464"/>
        <v>0.48631479167674868</v>
      </c>
      <c r="TS209" s="1246">
        <f t="shared" ca="1" si="464"/>
        <v>0.45625990572711606</v>
      </c>
      <c r="TT209" s="1246">
        <f t="shared" ca="1" si="464"/>
        <v>0.34933151563995746</v>
      </c>
      <c r="TU209" s="1246">
        <f t="shared" ca="1" si="464"/>
        <v>0.33859862426568144</v>
      </c>
      <c r="TV209" s="1246">
        <f t="shared" ca="1" si="464"/>
        <v>0.49194923429216564</v>
      </c>
      <c r="TW209" s="1246">
        <f t="shared" ca="1" si="464"/>
        <v>0.86349804725232182</v>
      </c>
      <c r="TX209" s="1246">
        <f t="shared" ca="1" si="464"/>
        <v>1.0199894133384748</v>
      </c>
      <c r="TY209" s="1246">
        <f t="shared" ca="1" si="464"/>
        <v>0.64317956021228673</v>
      </c>
      <c r="TZ209" s="1246">
        <f t="shared" ca="1" si="464"/>
        <v>0.91588498505564653</v>
      </c>
      <c r="UA209" s="1246">
        <f t="shared" ca="1" si="464"/>
        <v>0.89288091177773155</v>
      </c>
      <c r="UB209" s="1246">
        <f t="shared" ca="1" si="464"/>
        <v>0.96321354926408986</v>
      </c>
      <c r="UC209" s="1246">
        <f t="shared" ca="1" si="464"/>
        <v>0.3021059583155154</v>
      </c>
      <c r="UD209" s="1246">
        <f t="shared" ca="1" si="464"/>
        <v>0.39079418412312605</v>
      </c>
      <c r="UE209" s="1246">
        <f t="shared" ca="1" si="464"/>
        <v>1.2140117543971258</v>
      </c>
      <c r="UF209" s="1246">
        <f t="shared" ca="1" si="464"/>
        <v>0.83892142697749272</v>
      </c>
      <c r="UG209" s="1246">
        <f t="shared" ca="1" si="464"/>
        <v>0.19443994813017379</v>
      </c>
      <c r="UH209" s="1246">
        <f t="shared" ca="1" si="464"/>
        <v>0.94678432272664925</v>
      </c>
      <c r="UI209" s="1246">
        <f t="shared" ca="1" si="464"/>
        <v>0.49962812402687828</v>
      </c>
      <c r="UJ209" s="1246">
        <f t="shared" ca="1" si="464"/>
        <v>0.97605017678283601</v>
      </c>
      <c r="UM209" s="1261"/>
      <c r="UN209" s="1246"/>
      <c r="UO209" s="1246"/>
      <c r="UP209" s="1246"/>
      <c r="UQ209" s="1246"/>
      <c r="UR209" s="1246"/>
      <c r="US209" s="1246"/>
      <c r="UT209" s="1246"/>
      <c r="UU209" s="1246"/>
      <c r="UV209" s="1246"/>
      <c r="UW209" s="1246"/>
      <c r="UX209" s="1246"/>
      <c r="UY209" s="1246"/>
      <c r="UZ209" s="1246"/>
      <c r="VA209" s="1246"/>
      <c r="VB209" s="1246"/>
      <c r="VC209" s="1246"/>
      <c r="VD209" s="1246"/>
      <c r="VE209" s="1246"/>
      <c r="VF209" s="1246"/>
      <c r="VG209" s="1246"/>
      <c r="VH209" s="1246"/>
      <c r="VI209" s="1246"/>
      <c r="VJ209" s="1246"/>
      <c r="VK209" s="1246"/>
      <c r="VL209" s="1246"/>
      <c r="VM209" s="1246"/>
      <c r="VN209" s="1246"/>
      <c r="VO209" s="1246"/>
      <c r="VP209" s="1246"/>
      <c r="VQ209" s="1246"/>
      <c r="VR209" s="1246"/>
      <c r="VS209" s="1246"/>
      <c r="VT209" s="1246"/>
      <c r="VU209" s="1246"/>
      <c r="VV209" s="1246"/>
      <c r="VW209" s="1246"/>
      <c r="VX209" s="1246"/>
      <c r="VY209" s="1246"/>
      <c r="VZ209" s="1246"/>
      <c r="WA209" s="1246"/>
      <c r="WB209" s="1246"/>
      <c r="WC209" s="1246"/>
      <c r="WD209" s="1246"/>
      <c r="WE209" s="1246"/>
      <c r="WF209" s="1246"/>
      <c r="WG209" s="1246"/>
      <c r="WH209" s="1246"/>
      <c r="WI209" s="1246"/>
      <c r="AAM209" s="772"/>
      <c r="AAN209" s="772"/>
      <c r="AAO209" s="772"/>
      <c r="AAP209" s="772"/>
      <c r="AAQ209" s="772"/>
      <c r="AAR209" s="772"/>
      <c r="AAS209" s="772"/>
      <c r="AAT209" s="772"/>
      <c r="AAU209" s="772"/>
      <c r="AAV209" s="772"/>
      <c r="AAW209" s="772"/>
      <c r="AAX209" s="772"/>
      <c r="AAY209" s="772"/>
      <c r="AAZ209" s="772"/>
      <c r="ABA209" s="772"/>
    </row>
    <row r="210" spans="5:729" ht="15" customHeight="1" x14ac:dyDescent="0.35">
      <c r="K210" s="494" t="s">
        <v>33</v>
      </c>
      <c r="X210" s="1157" t="s">
        <v>9751</v>
      </c>
      <c r="Y210" s="1214">
        <f>COUNTIF(Y$3:Y$200,7)</f>
        <v>16</v>
      </c>
      <c r="AH210" s="1250"/>
      <c r="AI210" s="1255">
        <f>COUNTIF(AI$3:AI$200,7)</f>
        <v>24</v>
      </c>
      <c r="AV210" s="1249"/>
      <c r="BB210" s="1142"/>
      <c r="BK210" s="1262" t="s">
        <v>916</v>
      </c>
      <c r="BL210" s="1262" t="s">
        <v>856</v>
      </c>
      <c r="CG210" s="1143"/>
      <c r="ED210" s="1248">
        <f>COUNTIF(ED$3:ED$200,"LDSW")</f>
        <v>28</v>
      </c>
      <c r="EE210" t="s">
        <v>1262</v>
      </c>
      <c r="EJ210" s="1252"/>
      <c r="EK210" s="1250"/>
      <c r="EY210" s="1250">
        <f>SUM(EY204:EY209)</f>
        <v>168</v>
      </c>
      <c r="FH210" s="1259" t="s">
        <v>9752</v>
      </c>
      <c r="FN210"/>
      <c r="GL210"/>
      <c r="GN210" s="1143"/>
      <c r="HD210" s="1263"/>
      <c r="HE210" s="1263"/>
      <c r="HF210" s="1263"/>
      <c r="HG210" s="1263"/>
      <c r="HH210" s="1263"/>
      <c r="HN210" s="1263"/>
      <c r="KB210" s="772"/>
      <c r="KC210" s="772"/>
      <c r="KD210" s="772"/>
      <c r="KF210" s="772"/>
      <c r="KG210" s="772"/>
      <c r="KJ210" s="772"/>
      <c r="KK210" s="772"/>
      <c r="KL210" s="772"/>
      <c r="KM210" s="772"/>
      <c r="KN210" s="772"/>
      <c r="KO210" s="772"/>
      <c r="KQ210" s="772"/>
      <c r="KR210" s="772"/>
      <c r="KS210" s="772"/>
      <c r="KY210" s="1264">
        <f>SUM($KZ210:$LC210)</f>
        <v>48</v>
      </c>
      <c r="KZ210" s="1265">
        <f>COUNTA($LD203:$LR203)</f>
        <v>15</v>
      </c>
      <c r="LA210" s="1265">
        <f>COUNTA($LS203:$LX203)</f>
        <v>6</v>
      </c>
      <c r="LB210" s="1265">
        <f>COUNTA($LY203:$MJ203)</f>
        <v>12</v>
      </c>
      <c r="LC210" s="1266">
        <f>COUNTA($MK203:$MY203)</f>
        <v>15</v>
      </c>
      <c r="LD210" s="1252" t="s">
        <v>9753</v>
      </c>
      <c r="QP210" s="1155"/>
      <c r="QQ210" s="1155"/>
      <c r="QR210" s="1155"/>
      <c r="QS210" s="1155"/>
      <c r="QT210" s="1155"/>
      <c r="QU210" s="1155"/>
      <c r="QV210" s="1155"/>
      <c r="QW210" s="1155"/>
      <c r="QX210" s="1155"/>
      <c r="QY210" s="1155"/>
      <c r="QZ210" s="1155"/>
      <c r="RA210" s="1155"/>
      <c r="RB210" s="1155"/>
      <c r="RC210" s="1155"/>
      <c r="RD210" s="1155"/>
      <c r="RE210" s="1155"/>
      <c r="RF210" s="1155"/>
      <c r="RG210" s="1155"/>
      <c r="RH210" s="1155"/>
      <c r="RI210" s="1155"/>
      <c r="RJ210" s="1155"/>
      <c r="RK210" s="1155"/>
      <c r="RL210" s="1155"/>
      <c r="RM210" s="1155"/>
      <c r="RN210" s="1155"/>
      <c r="RO210" s="1155"/>
      <c r="RP210" s="1155"/>
      <c r="RQ210" s="1155"/>
      <c r="RR210" s="1155"/>
      <c r="RS210" s="1155"/>
      <c r="RT210" s="1155"/>
      <c r="RU210" s="1155"/>
      <c r="RV210" s="1155"/>
      <c r="RW210" s="1155"/>
      <c r="RX210" s="1155"/>
      <c r="RY210" s="1155"/>
      <c r="RZ210" s="1155"/>
      <c r="SA210" s="1155"/>
      <c r="SB210" s="1155"/>
      <c r="SC210" s="1155"/>
      <c r="SD210" s="1155"/>
      <c r="SE210" s="1155"/>
      <c r="SF210" s="1155"/>
      <c r="SG210" s="1155"/>
      <c r="SH210" s="1155"/>
      <c r="SI210" s="1155"/>
      <c r="SJ210" s="1155"/>
      <c r="SK210" s="1155"/>
      <c r="SN210" s="772"/>
      <c r="TE210" s="772"/>
      <c r="TK210" s="772"/>
      <c r="TL210" s="772"/>
      <c r="TV210" s="772"/>
      <c r="TW210" s="772"/>
      <c r="TX210" s="772"/>
      <c r="TY210" s="772"/>
      <c r="TZ210" s="772"/>
      <c r="UA210" s="772"/>
      <c r="UB210" s="772"/>
      <c r="UC210" s="772"/>
      <c r="UD210" s="772"/>
      <c r="UE210" s="772"/>
      <c r="UF210" s="772"/>
      <c r="UG210" s="772"/>
      <c r="UH210" s="772"/>
      <c r="UI210" s="772"/>
      <c r="UJ210" s="772"/>
      <c r="WM210" s="1267" t="s">
        <v>9754</v>
      </c>
      <c r="WN210" s="1267"/>
      <c r="WO210" s="1268"/>
      <c r="WP210" s="1268"/>
      <c r="WQ210" s="1268"/>
      <c r="WR210" s="1268"/>
      <c r="YV210" s="1267" t="s">
        <v>9754</v>
      </c>
      <c r="YW210" s="1268"/>
      <c r="YX210" s="1268"/>
      <c r="YY210" s="1268"/>
      <c r="YZ210" s="1268"/>
      <c r="ZA210" s="1268"/>
      <c r="ZF210" s="1250"/>
      <c r="ZG210" s="1250"/>
      <c r="ZH210" s="1250"/>
      <c r="ZI210" s="1250"/>
      <c r="ZJ210" s="1250"/>
      <c r="ZK210" s="1250"/>
      <c r="ZL210" s="1250"/>
      <c r="ZM210" s="1250"/>
      <c r="ZN210" s="1250"/>
      <c r="ZO210" s="1250"/>
      <c r="ZP210" s="1250"/>
      <c r="ZQ210" s="1250"/>
      <c r="ZR210" s="1250"/>
      <c r="ZS210" s="1250"/>
      <c r="ZT210" s="1250"/>
      <c r="ZU210" s="1250"/>
      <c r="ZV210" s="1250"/>
      <c r="ZW210" s="1250"/>
      <c r="ZX210" s="1250"/>
      <c r="ZY210" s="1250"/>
      <c r="ZZ210" s="1250"/>
      <c r="AAA210" s="1250"/>
      <c r="AAB210" s="1250"/>
      <c r="AAC210" s="1250"/>
      <c r="AAD210" s="1250"/>
      <c r="AAE210" s="1250"/>
      <c r="AAF210" s="1250"/>
      <c r="AAG210" s="1250"/>
      <c r="AAH210" s="1250"/>
      <c r="AAI210" s="1250"/>
      <c r="AAJ210" s="1250"/>
      <c r="AAK210" s="1250"/>
      <c r="AAL210" s="1250"/>
      <c r="AAM210" s="1250"/>
      <c r="AAN210" s="1250"/>
      <c r="AAO210" s="1250"/>
      <c r="AAP210" s="1250"/>
      <c r="AAQ210" s="1250"/>
      <c r="AAR210" s="1250"/>
      <c r="AAS210" s="1250"/>
      <c r="AAT210" s="1250"/>
      <c r="AAU210" s="1250"/>
      <c r="AAV210" s="1250"/>
      <c r="AAW210" s="1250"/>
      <c r="AAX210" s="1250"/>
      <c r="AAY210" s="1250"/>
      <c r="AAZ210" s="1250"/>
      <c r="ABA210" s="1250"/>
    </row>
    <row r="211" spans="5:729" ht="15" customHeight="1" x14ac:dyDescent="0.35">
      <c r="Y211" s="1183">
        <f>SUM(Y204:Y210)</f>
        <v>174</v>
      </c>
      <c r="AI211" s="1250">
        <f>SUM(AI204:AI210)</f>
        <v>80</v>
      </c>
      <c r="AV211" s="1249"/>
      <c r="BK211" s="1136" t="s">
        <v>9755</v>
      </c>
      <c r="BL211" s="772">
        <v>85</v>
      </c>
      <c r="BM211" s="1269">
        <f>BL211/BL206</f>
        <v>0.44041450777202074</v>
      </c>
      <c r="CG211" s="1143"/>
      <c r="DH211" s="1270"/>
      <c r="DP211" s="1270"/>
      <c r="ED211" s="1255">
        <f>COUNTIF(ED$3:ED$200,"COTS")</f>
        <v>47</v>
      </c>
      <c r="EE211" t="s">
        <v>1214</v>
      </c>
      <c r="EJ211" s="1252"/>
      <c r="EK211" s="1250"/>
      <c r="ER211" s="1136" t="s">
        <v>9756</v>
      </c>
      <c r="ES211" s="1251">
        <f t="shared" ref="ES211:ES222" si="465">COUNTIF(ES$3:ES$200,ER211)</f>
        <v>20</v>
      </c>
      <c r="FH211" s="1271" t="s">
        <v>1015</v>
      </c>
      <c r="FI211" s="1271" t="s">
        <v>1016</v>
      </c>
      <c r="FJ211" s="1271" t="s">
        <v>1017</v>
      </c>
      <c r="FK211" s="1271" t="s">
        <v>1018</v>
      </c>
      <c r="FL211" s="1271" t="s">
        <v>1019</v>
      </c>
      <c r="FM211" s="772" t="s">
        <v>9756</v>
      </c>
      <c r="FN211" s="1251">
        <f t="shared" ref="FN211:FN221" si="466">COUNTIF(FN$3:FN$200,FM211)</f>
        <v>12</v>
      </c>
      <c r="FQ211" s="772" t="s">
        <v>33</v>
      </c>
      <c r="FR211" s="772" t="s">
        <v>33</v>
      </c>
      <c r="FS211" s="1136" t="s">
        <v>9756</v>
      </c>
      <c r="FT211" s="1251">
        <f t="shared" ref="FT211:FT221" si="467">COUNTIF(FT$3:FT$200,FS211)</f>
        <v>3</v>
      </c>
      <c r="FV211" s="1136" t="s">
        <v>9756</v>
      </c>
      <c r="FW211" s="1251">
        <f t="shared" ref="FW211:FW221" si="468">COUNTIF(FW$3:FW$200,FV211)</f>
        <v>0</v>
      </c>
      <c r="FY211" s="1136" t="s">
        <v>9756</v>
      </c>
      <c r="FZ211" s="1251">
        <f t="shared" ref="FZ211:FZ221" si="469">COUNTIF(FZ$3:FZ$200,FY211)</f>
        <v>6</v>
      </c>
      <c r="GC211" s="1136" t="s">
        <v>9756</v>
      </c>
      <c r="GD211" s="1251">
        <f t="shared" ref="GD211:GD221" si="470">COUNTIF(GD$3:GD$200,GC211)</f>
        <v>6</v>
      </c>
      <c r="GG211" s="1136" t="s">
        <v>9756</v>
      </c>
      <c r="GH211" s="1251">
        <f t="shared" ref="GH211:GH221" si="471">COUNTIF(GH$3:GH$200,GG211)</f>
        <v>17</v>
      </c>
      <c r="GK211" s="1136" t="s">
        <v>9756</v>
      </c>
      <c r="GL211" s="1251">
        <f t="shared" ref="GL211:GL221" si="472">COUNTIF(GL$3:GL$200,GK211)</f>
        <v>55</v>
      </c>
      <c r="GN211" s="1143"/>
      <c r="HE211" s="1272"/>
      <c r="HG211" s="1272"/>
      <c r="HK211" s="1263"/>
      <c r="HN211" s="1263"/>
      <c r="JF211" s="1136" t="s">
        <v>9756</v>
      </c>
      <c r="JG211" s="1251">
        <f t="shared" ref="JG211:JG221" si="473">COUNTIF(JG$3:JG$200,JF211)</f>
        <v>2</v>
      </c>
      <c r="JQ211" s="1136" t="s">
        <v>9756</v>
      </c>
      <c r="JR211" s="1251">
        <f t="shared" ref="JR211:JR221" si="474">COUNTIF(JR$3:JR$200,JQ211)</f>
        <v>17</v>
      </c>
      <c r="JV211" s="1136" t="s">
        <v>9756</v>
      </c>
      <c r="JW211" s="1251">
        <f t="shared" ref="JW211:JW221" si="475">COUNTIF(JW$3:JW$200,JV211)</f>
        <v>29</v>
      </c>
      <c r="KF211" s="772"/>
      <c r="KG211" s="772"/>
      <c r="KJ211" s="772"/>
      <c r="KK211" s="772"/>
      <c r="KL211" s="772"/>
      <c r="KM211" s="772"/>
      <c r="KN211" s="772"/>
      <c r="KO211" s="772"/>
      <c r="KP211" s="772"/>
      <c r="KQ211" s="772"/>
      <c r="KR211" s="772"/>
      <c r="KS211" s="772"/>
      <c r="KT211" s="772"/>
      <c r="KU211" s="772"/>
      <c r="LC211" s="1273" t="s">
        <v>9757</v>
      </c>
      <c r="LD211" s="1250">
        <f t="shared" ref="LD211:LS211" ca="1" si="476">SUM(LD212:LD215)</f>
        <v>198</v>
      </c>
      <c r="LE211" s="1250">
        <f t="shared" ca="1" si="476"/>
        <v>198</v>
      </c>
      <c r="LF211" s="1250">
        <f t="shared" ca="1" si="476"/>
        <v>198</v>
      </c>
      <c r="LG211" s="1250">
        <f t="shared" ca="1" si="476"/>
        <v>198</v>
      </c>
      <c r="LH211" s="1250">
        <f t="shared" ca="1" si="476"/>
        <v>198</v>
      </c>
      <c r="LI211" s="1250">
        <f t="shared" ca="1" si="476"/>
        <v>198</v>
      </c>
      <c r="LJ211" s="1250">
        <f t="shared" ca="1" si="476"/>
        <v>198</v>
      </c>
      <c r="LK211" s="1250">
        <f t="shared" ca="1" si="476"/>
        <v>198</v>
      </c>
      <c r="LL211" s="1250">
        <f t="shared" ca="1" si="476"/>
        <v>198</v>
      </c>
      <c r="LM211" s="1250">
        <f t="shared" ca="1" si="476"/>
        <v>198</v>
      </c>
      <c r="LN211" s="1250">
        <f t="shared" ca="1" si="476"/>
        <v>198</v>
      </c>
      <c r="LO211" s="1250">
        <f t="shared" ca="1" si="476"/>
        <v>198</v>
      </c>
      <c r="LP211" s="1250">
        <f t="shared" ca="1" si="476"/>
        <v>198</v>
      </c>
      <c r="LQ211" s="1274">
        <f t="shared" ca="1" si="476"/>
        <v>193</v>
      </c>
      <c r="LR211" s="1250">
        <f t="shared" ca="1" si="476"/>
        <v>198</v>
      </c>
      <c r="LS211" s="1274">
        <f t="shared" ca="1" si="476"/>
        <v>193</v>
      </c>
      <c r="LT211" s="1250">
        <f ca="1">SUM(LT212:LT215)</f>
        <v>198</v>
      </c>
      <c r="LU211" s="1250">
        <f t="shared" ref="LU211:MY211" ca="1" si="477">SUM(LU212:LU215)</f>
        <v>198</v>
      </c>
      <c r="LV211" s="1250">
        <f t="shared" ca="1" si="477"/>
        <v>198</v>
      </c>
      <c r="LW211" s="1250">
        <f t="shared" ca="1" si="477"/>
        <v>198</v>
      </c>
      <c r="LX211" s="1250">
        <f t="shared" ca="1" si="477"/>
        <v>198</v>
      </c>
      <c r="LY211" s="1274">
        <f t="shared" ca="1" si="477"/>
        <v>193</v>
      </c>
      <c r="LZ211" s="1250">
        <f t="shared" ca="1" si="477"/>
        <v>198</v>
      </c>
      <c r="MA211" s="1250">
        <f t="shared" ca="1" si="477"/>
        <v>198</v>
      </c>
      <c r="MB211" s="1250">
        <f t="shared" ca="1" si="477"/>
        <v>198</v>
      </c>
      <c r="MC211" s="1250">
        <f t="shared" ca="1" si="477"/>
        <v>82</v>
      </c>
      <c r="MD211" s="1250">
        <f t="shared" ca="1" si="477"/>
        <v>82</v>
      </c>
      <c r="ME211" s="1250">
        <f t="shared" ca="1" si="477"/>
        <v>82</v>
      </c>
      <c r="MF211" s="1250">
        <f t="shared" ca="1" si="477"/>
        <v>82</v>
      </c>
      <c r="MG211" s="1250">
        <f t="shared" ca="1" si="477"/>
        <v>198</v>
      </c>
      <c r="MH211" s="1250">
        <f t="shared" ca="1" si="477"/>
        <v>75</v>
      </c>
      <c r="MI211" s="1250">
        <f t="shared" ca="1" si="477"/>
        <v>75</v>
      </c>
      <c r="MJ211" s="1250">
        <f t="shared" ca="1" si="477"/>
        <v>198</v>
      </c>
      <c r="MK211" s="1250">
        <f t="shared" ca="1" si="477"/>
        <v>198</v>
      </c>
      <c r="ML211" s="1250">
        <f t="shared" ca="1" si="477"/>
        <v>198</v>
      </c>
      <c r="MM211" s="1250">
        <f t="shared" ca="1" si="477"/>
        <v>198</v>
      </c>
      <c r="MN211" s="1250">
        <f t="shared" ca="1" si="477"/>
        <v>198</v>
      </c>
      <c r="MO211" s="1250">
        <f t="shared" ca="1" si="477"/>
        <v>198</v>
      </c>
      <c r="MP211" s="1250">
        <f t="shared" ca="1" si="477"/>
        <v>198</v>
      </c>
      <c r="MQ211" s="1250">
        <f t="shared" ca="1" si="477"/>
        <v>198</v>
      </c>
      <c r="MR211" s="1250">
        <f t="shared" ca="1" si="477"/>
        <v>198</v>
      </c>
      <c r="MS211" s="1250">
        <f t="shared" ca="1" si="477"/>
        <v>198</v>
      </c>
      <c r="MT211" s="1250">
        <f t="shared" ca="1" si="477"/>
        <v>198</v>
      </c>
      <c r="MU211" s="1250">
        <f t="shared" ca="1" si="477"/>
        <v>198</v>
      </c>
      <c r="MV211" s="1274">
        <f t="shared" ca="1" si="477"/>
        <v>193</v>
      </c>
      <c r="MW211" s="1250">
        <f t="shared" ca="1" si="477"/>
        <v>198</v>
      </c>
      <c r="MX211" s="1250">
        <f t="shared" ca="1" si="477"/>
        <v>198</v>
      </c>
      <c r="MY211" s="1250">
        <f t="shared" ca="1" si="477"/>
        <v>198</v>
      </c>
      <c r="NA211" s="1275">
        <f>COUNTA($LD204:$LR204)</f>
        <v>15</v>
      </c>
      <c r="NB211" s="1265">
        <f>COUNTA($LS204:$LX204)</f>
        <v>6</v>
      </c>
      <c r="NC211" s="1265">
        <f>COUNTA($LY204:$MJ204)</f>
        <v>12</v>
      </c>
      <c r="ND211" s="1266">
        <f>COUNTA($MK204:$MY204)</f>
        <v>15</v>
      </c>
      <c r="NE211" s="1264">
        <f>SUM(NA211:ND211)</f>
        <v>48</v>
      </c>
      <c r="NF211" s="1252" t="s">
        <v>9753</v>
      </c>
      <c r="QU211" s="772"/>
      <c r="QV211" s="772"/>
      <c r="QW211" s="772"/>
      <c r="QX211" s="772"/>
      <c r="QY211" s="772"/>
      <c r="QZ211" s="772"/>
      <c r="RA211" s="772"/>
      <c r="RB211" s="772"/>
      <c r="RC211" s="772"/>
      <c r="RD211" s="772"/>
      <c r="RE211" s="772"/>
      <c r="RF211" s="772"/>
      <c r="RG211" s="772"/>
      <c r="RH211" s="772"/>
      <c r="RI211" s="772"/>
      <c r="RJ211" s="772"/>
      <c r="RN211" s="772"/>
      <c r="RO211" s="772"/>
      <c r="RP211" s="772"/>
      <c r="RQ211" s="772"/>
      <c r="RR211" s="772"/>
      <c r="RS211" s="772"/>
      <c r="RT211" s="772"/>
      <c r="RU211" s="772"/>
      <c r="RV211" s="772"/>
      <c r="RW211" s="772"/>
      <c r="RX211" s="772"/>
      <c r="RY211" s="772"/>
      <c r="RZ211" s="772"/>
      <c r="SA211" s="772"/>
      <c r="SB211" s="772"/>
      <c r="SC211" s="772"/>
      <c r="SD211" s="772"/>
      <c r="SE211" s="772"/>
      <c r="SF211" s="772"/>
      <c r="SG211" s="772"/>
      <c r="SH211" s="772"/>
      <c r="SI211" s="772"/>
      <c r="SJ211" s="772"/>
      <c r="SK211" s="772"/>
      <c r="SN211" s="1273" t="s">
        <v>9757</v>
      </c>
      <c r="SO211" s="1250">
        <f t="shared" ref="SO211:UJ211" ca="1" si="478">SUM(SO212:SO215)</f>
        <v>198</v>
      </c>
      <c r="SP211" s="1250">
        <f t="shared" ca="1" si="478"/>
        <v>198</v>
      </c>
      <c r="SQ211" s="1250">
        <f t="shared" ca="1" si="478"/>
        <v>198</v>
      </c>
      <c r="SR211" s="1250">
        <f t="shared" ca="1" si="478"/>
        <v>198</v>
      </c>
      <c r="SS211" s="1250">
        <f t="shared" ca="1" si="478"/>
        <v>198</v>
      </c>
      <c r="ST211" s="1250">
        <f t="shared" ca="1" si="478"/>
        <v>198</v>
      </c>
      <c r="SU211" s="1250">
        <f t="shared" ca="1" si="478"/>
        <v>198</v>
      </c>
      <c r="SV211" s="1250">
        <f t="shared" ca="1" si="478"/>
        <v>198</v>
      </c>
      <c r="SW211" s="1250">
        <f t="shared" ca="1" si="478"/>
        <v>198</v>
      </c>
      <c r="SX211" s="1250">
        <f t="shared" ca="1" si="478"/>
        <v>198</v>
      </c>
      <c r="SY211" s="1250">
        <f t="shared" ca="1" si="478"/>
        <v>198</v>
      </c>
      <c r="SZ211" s="1250">
        <f t="shared" ca="1" si="478"/>
        <v>198</v>
      </c>
      <c r="TA211" s="1250">
        <f t="shared" ca="1" si="478"/>
        <v>198</v>
      </c>
      <c r="TB211" s="1274">
        <f t="shared" ca="1" si="478"/>
        <v>193</v>
      </c>
      <c r="TC211" s="1250">
        <f t="shared" ca="1" si="478"/>
        <v>198</v>
      </c>
      <c r="TD211" s="1274">
        <f t="shared" ca="1" si="478"/>
        <v>193</v>
      </c>
      <c r="TE211" s="1250">
        <f t="shared" ca="1" si="478"/>
        <v>198</v>
      </c>
      <c r="TF211" s="1250">
        <f t="shared" ca="1" si="478"/>
        <v>198</v>
      </c>
      <c r="TG211" s="1250">
        <f t="shared" ca="1" si="478"/>
        <v>198</v>
      </c>
      <c r="TH211" s="1250">
        <f t="shared" ca="1" si="478"/>
        <v>198</v>
      </c>
      <c r="TI211" s="1250">
        <f t="shared" ca="1" si="478"/>
        <v>198</v>
      </c>
      <c r="TJ211" s="1274">
        <f t="shared" ca="1" si="478"/>
        <v>193</v>
      </c>
      <c r="TK211" s="1250">
        <f t="shared" ca="1" si="478"/>
        <v>198</v>
      </c>
      <c r="TL211" s="1250">
        <f t="shared" ca="1" si="478"/>
        <v>198</v>
      </c>
      <c r="TM211" s="1250">
        <f t="shared" ca="1" si="478"/>
        <v>198</v>
      </c>
      <c r="TN211" s="1250">
        <f t="shared" ca="1" si="478"/>
        <v>82</v>
      </c>
      <c r="TO211" s="1250">
        <f t="shared" ca="1" si="478"/>
        <v>82</v>
      </c>
      <c r="TP211" s="1250">
        <f t="shared" ca="1" si="478"/>
        <v>82</v>
      </c>
      <c r="TQ211" s="1250">
        <f t="shared" ca="1" si="478"/>
        <v>82</v>
      </c>
      <c r="TR211" s="1250">
        <f t="shared" ca="1" si="478"/>
        <v>198</v>
      </c>
      <c r="TS211" s="1250">
        <f t="shared" ca="1" si="478"/>
        <v>75</v>
      </c>
      <c r="TT211" s="1250">
        <f t="shared" ca="1" si="478"/>
        <v>75</v>
      </c>
      <c r="TU211" s="1250">
        <f t="shared" ca="1" si="478"/>
        <v>198</v>
      </c>
      <c r="TV211" s="1250">
        <f t="shared" ca="1" si="478"/>
        <v>198</v>
      </c>
      <c r="TW211" s="1250">
        <f t="shared" ca="1" si="478"/>
        <v>198</v>
      </c>
      <c r="TX211" s="1250">
        <f t="shared" ca="1" si="478"/>
        <v>198</v>
      </c>
      <c r="TY211" s="1250">
        <f t="shared" ca="1" si="478"/>
        <v>198</v>
      </c>
      <c r="TZ211" s="1250">
        <f t="shared" ca="1" si="478"/>
        <v>198</v>
      </c>
      <c r="UA211" s="1250">
        <f t="shared" ca="1" si="478"/>
        <v>198</v>
      </c>
      <c r="UB211" s="1250">
        <f t="shared" ca="1" si="478"/>
        <v>198</v>
      </c>
      <c r="UC211" s="1250">
        <f t="shared" ca="1" si="478"/>
        <v>198</v>
      </c>
      <c r="UD211" s="1250">
        <f t="shared" ca="1" si="478"/>
        <v>198</v>
      </c>
      <c r="UE211" s="1250">
        <f t="shared" ca="1" si="478"/>
        <v>198</v>
      </c>
      <c r="UF211" s="1250">
        <f t="shared" ca="1" si="478"/>
        <v>198</v>
      </c>
      <c r="UG211" s="1274">
        <f t="shared" ca="1" si="478"/>
        <v>193</v>
      </c>
      <c r="UH211" s="1250">
        <f t="shared" ca="1" si="478"/>
        <v>198</v>
      </c>
      <c r="UI211" s="1250">
        <f t="shared" ca="1" si="478"/>
        <v>198</v>
      </c>
      <c r="UJ211" s="1250">
        <f t="shared" ca="1" si="478"/>
        <v>198</v>
      </c>
      <c r="WM211" s="1136" t="s">
        <v>9758</v>
      </c>
      <c r="WO211" s="1276">
        <f t="shared" ref="WO211:WV211" ca="1" si="479">MIN(WO3:WO200)</f>
        <v>0</v>
      </c>
      <c r="WP211" s="1276">
        <f t="shared" ca="1" si="479"/>
        <v>0</v>
      </c>
      <c r="WQ211" s="1276">
        <f t="shared" ca="1" si="479"/>
        <v>0</v>
      </c>
      <c r="WR211" s="1276">
        <f t="shared" ca="1" si="479"/>
        <v>0</v>
      </c>
      <c r="WS211" s="1277">
        <f t="shared" ca="1" si="479"/>
        <v>-1.8517842328009282</v>
      </c>
      <c r="WT211" s="1277">
        <f t="shared" ca="1" si="479"/>
        <v>-2.1264970572095447</v>
      </c>
      <c r="WU211" s="1277">
        <f t="shared" ca="1" si="479"/>
        <v>-0.91131756862331037</v>
      </c>
      <c r="WV211" s="1277">
        <f t="shared" ca="1" si="479"/>
        <v>-1.2835324550969058</v>
      </c>
      <c r="XB211" s="772"/>
      <c r="XC211" s="772"/>
      <c r="XD211" s="772"/>
      <c r="XE211" s="772"/>
      <c r="XF211" s="772"/>
      <c r="XG211" s="772"/>
      <c r="XH211" s="772"/>
      <c r="XI211" s="772"/>
      <c r="XJ211" s="772"/>
      <c r="XK211" s="772"/>
      <c r="XL211" s="772"/>
      <c r="XM211" s="772"/>
      <c r="XN211" s="772"/>
      <c r="XO211" s="772"/>
      <c r="XP211" s="772"/>
      <c r="XQ211" s="772"/>
      <c r="XR211" s="772"/>
      <c r="XS211" s="772"/>
      <c r="XT211" s="772"/>
      <c r="XU211" s="772"/>
      <c r="XV211" s="772"/>
      <c r="XW211" s="772"/>
      <c r="XX211" s="772"/>
      <c r="XY211" s="772"/>
      <c r="XZ211" s="772"/>
      <c r="YA211" s="772"/>
      <c r="YB211" s="772"/>
      <c r="YC211" s="772"/>
      <c r="YD211" s="772"/>
      <c r="YE211" s="772"/>
      <c r="YF211" s="772"/>
      <c r="YG211" s="772"/>
      <c r="YH211" s="772"/>
      <c r="YI211" s="772"/>
      <c r="YJ211" s="772"/>
      <c r="YK211" s="772"/>
      <c r="YL211" s="772"/>
      <c r="YM211" s="772"/>
      <c r="YN211" s="772"/>
      <c r="YO211" s="772"/>
      <c r="YP211" s="772"/>
      <c r="YQ211" s="772"/>
      <c r="YR211" s="772"/>
      <c r="YV211" s="1136" t="s">
        <v>9758</v>
      </c>
      <c r="YX211" s="1276">
        <f t="shared" ref="YX211:ZE211" ca="1" si="480">MIN(YX3:YX200)</f>
        <v>0</v>
      </c>
      <c r="YY211" s="1276">
        <f t="shared" ca="1" si="480"/>
        <v>0</v>
      </c>
      <c r="YZ211" s="1276">
        <f t="shared" ca="1" si="480"/>
        <v>0</v>
      </c>
      <c r="ZA211" s="1276">
        <f t="shared" ca="1" si="480"/>
        <v>0</v>
      </c>
      <c r="ZB211" s="1277">
        <f t="shared" ca="1" si="480"/>
        <v>-2.3447664666242143</v>
      </c>
      <c r="ZC211" s="1277">
        <f t="shared" ca="1" si="480"/>
        <v>-2.2099822251683197</v>
      </c>
      <c r="ZD211" s="1277">
        <f t="shared" ca="1" si="480"/>
        <v>-0.74522377801293194</v>
      </c>
      <c r="ZE211" s="1277">
        <f t="shared" ca="1" si="480"/>
        <v>-1.6469143236490547</v>
      </c>
      <c r="ZF211" s="1278"/>
      <c r="ZG211" s="1278"/>
      <c r="ZH211" s="1278"/>
      <c r="ZI211" s="1278"/>
      <c r="ZJ211" s="1278"/>
      <c r="ZK211" s="1278"/>
      <c r="ZL211" s="1278"/>
      <c r="ZM211" s="1278"/>
      <c r="ZN211" s="1278"/>
      <c r="ZO211" s="1278"/>
      <c r="ZP211" s="1278"/>
      <c r="ZQ211" s="1278"/>
      <c r="ZR211" s="1278"/>
      <c r="ZS211" s="1278"/>
      <c r="ZT211" s="1278"/>
      <c r="ZU211" s="1278"/>
      <c r="ZV211" s="1278"/>
      <c r="ZW211" s="1278"/>
      <c r="ZX211" s="1278"/>
      <c r="ZY211" s="1278"/>
      <c r="ZZ211" s="1278"/>
      <c r="AAA211" s="1278"/>
      <c r="AAB211" s="1278"/>
      <c r="AAC211" s="1278"/>
      <c r="AAD211" s="1278"/>
      <c r="AAE211" s="1278"/>
      <c r="AAF211" s="1278"/>
      <c r="AAG211" s="1278"/>
      <c r="AAH211" s="1278"/>
      <c r="AAI211" s="1278"/>
      <c r="AAJ211" s="1278"/>
      <c r="AAK211" s="1278"/>
      <c r="AAL211" s="1278"/>
      <c r="AAM211" s="1278"/>
      <c r="AAN211" s="1278"/>
      <c r="AAO211" s="1278"/>
      <c r="AAP211" s="1278"/>
      <c r="AAQ211" s="1278"/>
      <c r="AAR211" s="1278"/>
      <c r="AAS211" s="1278"/>
      <c r="AAT211" s="1278"/>
      <c r="AAU211" s="1278"/>
      <c r="AAV211" s="1278"/>
      <c r="AAW211" s="1278"/>
      <c r="AAX211" s="1278"/>
      <c r="AAY211" s="1278"/>
      <c r="AAZ211" s="1278"/>
      <c r="ABA211" s="1278"/>
    </row>
    <row r="212" spans="5:729" ht="15" customHeight="1" x14ac:dyDescent="0.35">
      <c r="AI212" s="1250"/>
      <c r="AV212" s="1249"/>
      <c r="BK212" s="1136" t="s">
        <v>9759</v>
      </c>
      <c r="BL212" s="772">
        <v>108</v>
      </c>
      <c r="BM212" s="1269">
        <f>BL212/BL206</f>
        <v>0.55958549222797926</v>
      </c>
      <c r="CA212" s="1259"/>
      <c r="CB212" s="1259"/>
      <c r="CG212" s="1143"/>
      <c r="CM212" s="1259"/>
      <c r="CN212" s="1259"/>
      <c r="CU212" s="1279"/>
      <c r="ED212" s="1250">
        <f>SUM(ED207:ED211)</f>
        <v>185</v>
      </c>
      <c r="EJ212" s="1252"/>
      <c r="EK212" s="1250"/>
      <c r="ER212" s="1136">
        <v>2011</v>
      </c>
      <c r="ES212" s="1248">
        <f t="shared" si="465"/>
        <v>4</v>
      </c>
      <c r="FH212" s="1251">
        <v>80</v>
      </c>
      <c r="FI212" s="1251">
        <v>80</v>
      </c>
      <c r="FJ212" s="1251">
        <v>72</v>
      </c>
      <c r="FK212" s="1251">
        <v>92</v>
      </c>
      <c r="FL212" s="1251">
        <v>102</v>
      </c>
      <c r="FM212" s="772">
        <v>2011</v>
      </c>
      <c r="FN212" s="1248">
        <f t="shared" si="466"/>
        <v>3</v>
      </c>
      <c r="FO212" s="1280"/>
      <c r="FP212" s="1280"/>
      <c r="FR212" s="1280"/>
      <c r="FS212" s="772">
        <v>2011</v>
      </c>
      <c r="FT212" s="1248">
        <f t="shared" si="467"/>
        <v>0</v>
      </c>
      <c r="FU212" s="1280"/>
      <c r="FV212" s="772">
        <v>2011</v>
      </c>
      <c r="FW212" s="1248">
        <f t="shared" si="468"/>
        <v>1</v>
      </c>
      <c r="FX212" s="1280"/>
      <c r="FY212" s="772">
        <v>2011</v>
      </c>
      <c r="FZ212" s="1248">
        <f t="shared" si="469"/>
        <v>2</v>
      </c>
      <c r="GC212" s="772">
        <v>2011</v>
      </c>
      <c r="GD212" s="1248">
        <f t="shared" si="470"/>
        <v>3</v>
      </c>
      <c r="GG212" s="772">
        <v>2011</v>
      </c>
      <c r="GH212" s="1248">
        <f t="shared" si="471"/>
        <v>1</v>
      </c>
      <c r="GK212" s="772">
        <v>2011</v>
      </c>
      <c r="GL212" s="1248">
        <f t="shared" si="472"/>
        <v>9</v>
      </c>
      <c r="GN212" s="1143"/>
      <c r="HE212" s="1272"/>
      <c r="HG212" s="1272"/>
      <c r="HN212" s="1263"/>
      <c r="JF212" s="1136">
        <v>2011</v>
      </c>
      <c r="JG212" s="1248">
        <f t="shared" si="473"/>
        <v>0</v>
      </c>
      <c r="JQ212" s="1136">
        <v>2011</v>
      </c>
      <c r="JR212" s="1248">
        <f t="shared" si="474"/>
        <v>2</v>
      </c>
      <c r="JV212" s="1136">
        <v>2011</v>
      </c>
      <c r="JW212" s="1248">
        <f t="shared" si="475"/>
        <v>2</v>
      </c>
      <c r="KG212" s="772"/>
      <c r="KH212" s="772"/>
      <c r="KJ212" s="772"/>
      <c r="KL212" s="772"/>
      <c r="KM212" s="772"/>
      <c r="KN212" s="772"/>
      <c r="KO212" s="772"/>
      <c r="KP212" s="772"/>
      <c r="KQ212" s="772"/>
      <c r="KR212" s="772"/>
      <c r="KS212" s="772"/>
      <c r="KT212" s="772"/>
      <c r="KU212" s="772"/>
      <c r="LC212" s="772">
        <v>0</v>
      </c>
      <c r="LD212" s="772">
        <f t="shared" ref="LD212:LP215" ca="1" si="481">COUNTIF(INDIRECT(LD$203&amp;"$3:"&amp;LD$203&amp;"$200"),$LC212)</f>
        <v>92</v>
      </c>
      <c r="LE212" s="772">
        <f t="shared" ca="1" si="481"/>
        <v>137</v>
      </c>
      <c r="LF212" s="772">
        <f t="shared" ca="1" si="481"/>
        <v>104</v>
      </c>
      <c r="LG212" s="772">
        <f t="shared" ca="1" si="481"/>
        <v>5</v>
      </c>
      <c r="LH212" s="772">
        <f t="shared" ca="1" si="481"/>
        <v>35</v>
      </c>
      <c r="LI212" s="772">
        <f t="shared" ca="1" si="481"/>
        <v>25</v>
      </c>
      <c r="LJ212" s="772">
        <f t="shared" ca="1" si="481"/>
        <v>16</v>
      </c>
      <c r="LK212" s="772">
        <f t="shared" ca="1" si="481"/>
        <v>16</v>
      </c>
      <c r="LL212" s="772">
        <f t="shared" ca="1" si="481"/>
        <v>15</v>
      </c>
      <c r="LM212" s="772">
        <f t="shared" ca="1" si="481"/>
        <v>27</v>
      </c>
      <c r="LN212" s="772">
        <f t="shared" ca="1" si="481"/>
        <v>13</v>
      </c>
      <c r="LO212" s="772">
        <f t="shared" ca="1" si="481"/>
        <v>135</v>
      </c>
      <c r="LP212" s="772">
        <f t="shared" ca="1" si="481"/>
        <v>118</v>
      </c>
      <c r="LQ212" s="772">
        <f ca="1">COUNTIF(INDIRECT(LQ$203&amp;"$3:"&amp;LQ$203&amp;"$200"),"&gt;=0")</f>
        <v>193</v>
      </c>
      <c r="LR212" s="772">
        <f ca="1">COUNTIF(INDIRECT(LR$203&amp;"$3:"&amp;LR$203&amp;"$200"),$LC212)</f>
        <v>119</v>
      </c>
      <c r="LS212" s="772">
        <f ca="1">COUNTIF(INDIRECT(LS$203&amp;"$3:"&amp;LS$203&amp;"$200"),"&gt;=0")</f>
        <v>193</v>
      </c>
      <c r="LT212" s="772">
        <f t="shared" ref="LT212:LX215" ca="1" si="482">COUNTIF(INDIRECT(LT$203&amp;"$3:"&amp;LT$203&amp;"$200"),$LC212)</f>
        <v>46</v>
      </c>
      <c r="LU212" s="772">
        <f t="shared" ca="1" si="482"/>
        <v>7</v>
      </c>
      <c r="LV212" s="772">
        <f t="shared" ca="1" si="482"/>
        <v>34</v>
      </c>
      <c r="LW212" s="772">
        <f t="shared" ca="1" si="482"/>
        <v>104</v>
      </c>
      <c r="LX212" s="772">
        <f t="shared" ca="1" si="482"/>
        <v>8</v>
      </c>
      <c r="LY212" s="772">
        <f ca="1">COUNTIF(INDIRECT(LY$203&amp;"$3:"&amp;LY$203&amp;"$200"),"&gt;=0")</f>
        <v>193</v>
      </c>
      <c r="LZ212" s="772">
        <f t="shared" ref="LZ212:MO214" ca="1" si="483">COUNTIF(INDIRECT(LZ$203&amp;"$3:"&amp;LZ$203&amp;"$200"),$LC212)</f>
        <v>109</v>
      </c>
      <c r="MA212" s="772">
        <f t="shared" ca="1" si="483"/>
        <v>32</v>
      </c>
      <c r="MB212" s="772">
        <f t="shared" ca="1" si="483"/>
        <v>116</v>
      </c>
      <c r="MC212" s="772">
        <f t="shared" ca="1" si="483"/>
        <v>33</v>
      </c>
      <c r="MD212" s="772">
        <f t="shared" ca="1" si="483"/>
        <v>26</v>
      </c>
      <c r="ME212" s="772">
        <f t="shared" ca="1" si="483"/>
        <v>52</v>
      </c>
      <c r="MF212" s="772">
        <f t="shared" ca="1" si="483"/>
        <v>47</v>
      </c>
      <c r="MG212" s="772">
        <f t="shared" ca="1" si="483"/>
        <v>123</v>
      </c>
      <c r="MH212" s="772">
        <f t="shared" ca="1" si="483"/>
        <v>17</v>
      </c>
      <c r="MI212" s="772">
        <f t="shared" ca="1" si="483"/>
        <v>47</v>
      </c>
      <c r="MJ212" s="772">
        <f t="shared" ca="1" si="483"/>
        <v>172</v>
      </c>
      <c r="MK212" s="772">
        <f t="shared" ca="1" si="483"/>
        <v>118</v>
      </c>
      <c r="ML212" s="772">
        <f t="shared" ca="1" si="483"/>
        <v>137</v>
      </c>
      <c r="MM212" s="772">
        <f t="shared" ca="1" si="483"/>
        <v>24</v>
      </c>
      <c r="MN212" s="772">
        <f t="shared" ca="1" si="483"/>
        <v>114</v>
      </c>
      <c r="MO212" s="772">
        <f t="shared" ca="1" si="483"/>
        <v>60</v>
      </c>
      <c r="MP212" s="772">
        <f t="shared" ref="ML212:MU214" ca="1" si="484">COUNTIF(INDIRECT(MP$203&amp;"$3:"&amp;MP$203&amp;"$200"),$LC212)</f>
        <v>55</v>
      </c>
      <c r="MQ212" s="772">
        <f t="shared" ca="1" si="484"/>
        <v>82</v>
      </c>
      <c r="MR212" s="772">
        <f t="shared" ca="1" si="484"/>
        <v>20</v>
      </c>
      <c r="MS212" s="772">
        <f t="shared" ca="1" si="484"/>
        <v>37</v>
      </c>
      <c r="MT212" s="772">
        <f t="shared" ca="1" si="484"/>
        <v>52</v>
      </c>
      <c r="MU212" s="772">
        <f t="shared" ca="1" si="484"/>
        <v>45</v>
      </c>
      <c r="MV212" s="772">
        <f ca="1">COUNTIF(INDIRECT(MV$203&amp;"$3:"&amp;MV$203&amp;"$200"),"&gt;=0")</f>
        <v>193</v>
      </c>
      <c r="MW212" s="772">
        <f t="shared" ref="MW212:MY213" ca="1" si="485">COUNTIF(INDIRECT(MW$203&amp;"$3:"&amp;MW$203&amp;"$200"),$LC212)</f>
        <v>93</v>
      </c>
      <c r="MX212" s="772">
        <f t="shared" ca="1" si="485"/>
        <v>91</v>
      </c>
      <c r="MY212" s="772">
        <f t="shared" ca="1" si="485"/>
        <v>98</v>
      </c>
      <c r="QU212" s="772"/>
      <c r="QV212" s="772"/>
      <c r="QW212" s="772"/>
      <c r="QX212" s="772"/>
      <c r="QY212" s="772"/>
      <c r="QZ212" s="772"/>
      <c r="RA212" s="772"/>
      <c r="RB212" s="772"/>
      <c r="RC212" s="772"/>
      <c r="RD212" s="772"/>
      <c r="RE212" s="772"/>
      <c r="RF212" s="772"/>
      <c r="RG212" s="772"/>
      <c r="RH212" s="772"/>
      <c r="RI212" s="772"/>
      <c r="RJ212" s="772"/>
      <c r="RW212" s="772"/>
      <c r="RX212" s="772"/>
      <c r="RY212" s="772"/>
      <c r="RZ212" s="772"/>
      <c r="SA212" s="772"/>
      <c r="SB212" s="772"/>
      <c r="SC212" s="772"/>
      <c r="SD212" s="772"/>
      <c r="SE212" s="772"/>
      <c r="SF212" s="772"/>
      <c r="SG212" s="772"/>
      <c r="SH212" s="772"/>
      <c r="SI212" s="772"/>
      <c r="SJ212" s="772"/>
      <c r="SK212" s="772"/>
      <c r="SN212" s="772">
        <v>0</v>
      </c>
      <c r="SO212" s="772">
        <f t="shared" ref="SO212:TA215" ca="1" si="486">COUNTIF(INDIRECT(SO$203&amp;"$3:"&amp;SO$203&amp;"$200"),$SN212)</f>
        <v>92</v>
      </c>
      <c r="SP212" s="772">
        <f t="shared" ca="1" si="486"/>
        <v>137</v>
      </c>
      <c r="SQ212" s="772">
        <f t="shared" ca="1" si="486"/>
        <v>104</v>
      </c>
      <c r="SR212" s="772">
        <f t="shared" ca="1" si="486"/>
        <v>5</v>
      </c>
      <c r="SS212" s="772">
        <f t="shared" ca="1" si="486"/>
        <v>35</v>
      </c>
      <c r="ST212" s="772">
        <f t="shared" ca="1" si="486"/>
        <v>25</v>
      </c>
      <c r="SU212" s="772">
        <f t="shared" ca="1" si="486"/>
        <v>16</v>
      </c>
      <c r="SV212" s="772">
        <f t="shared" ca="1" si="486"/>
        <v>16</v>
      </c>
      <c r="SW212" s="772">
        <f t="shared" ca="1" si="486"/>
        <v>15</v>
      </c>
      <c r="SX212" s="772">
        <f t="shared" ca="1" si="486"/>
        <v>27</v>
      </c>
      <c r="SY212" s="772">
        <f t="shared" ca="1" si="486"/>
        <v>13</v>
      </c>
      <c r="SZ212" s="772">
        <f t="shared" ca="1" si="486"/>
        <v>135</v>
      </c>
      <c r="TA212" s="772">
        <f t="shared" ca="1" si="486"/>
        <v>118</v>
      </c>
      <c r="TB212" s="772">
        <f ca="1">COUNTIF(INDIRECT(TB$203&amp;"$3:"&amp;TB$203&amp;"$200"),"&gt;=0")</f>
        <v>193</v>
      </c>
      <c r="TC212" s="772">
        <f ca="1">COUNTIF(INDIRECT(TC$203&amp;"$3:"&amp;TC$203&amp;"$200"),$SN212)</f>
        <v>119</v>
      </c>
      <c r="TD212" s="772">
        <f ca="1">COUNTIF(INDIRECT(TD$203&amp;"$3:"&amp;TD$203&amp;"$200"),"&gt;=0")</f>
        <v>193</v>
      </c>
      <c r="TE212" s="772">
        <f t="shared" ref="TE212:TI215" ca="1" si="487">COUNTIF(INDIRECT(TE$203&amp;"$3:"&amp;TE$203&amp;"$200"),$SN212)</f>
        <v>46</v>
      </c>
      <c r="TF212" s="772">
        <f t="shared" ca="1" si="487"/>
        <v>7</v>
      </c>
      <c r="TG212" s="772">
        <f t="shared" ca="1" si="487"/>
        <v>34</v>
      </c>
      <c r="TH212" s="772">
        <f t="shared" ca="1" si="487"/>
        <v>104</v>
      </c>
      <c r="TI212" s="772">
        <f t="shared" ca="1" si="487"/>
        <v>8</v>
      </c>
      <c r="TJ212" s="772">
        <f ca="1">COUNTIF(INDIRECT(TJ$203&amp;"$3:"&amp;TJ$203&amp;"$200"),"&gt;=0")</f>
        <v>193</v>
      </c>
      <c r="TK212" s="772">
        <f t="shared" ref="TK212:TZ214" ca="1" si="488">COUNTIF(INDIRECT(TK$203&amp;"$3:"&amp;TK$203&amp;"$200"),$SN212)</f>
        <v>109</v>
      </c>
      <c r="TL212" s="772">
        <f t="shared" ca="1" si="488"/>
        <v>32</v>
      </c>
      <c r="TM212" s="772">
        <f t="shared" ca="1" si="488"/>
        <v>116</v>
      </c>
      <c r="TN212" s="772">
        <f t="shared" ca="1" si="488"/>
        <v>33</v>
      </c>
      <c r="TO212" s="772">
        <f t="shared" ca="1" si="488"/>
        <v>26</v>
      </c>
      <c r="TP212" s="772">
        <f t="shared" ca="1" si="488"/>
        <v>52</v>
      </c>
      <c r="TQ212" s="772">
        <f t="shared" ca="1" si="488"/>
        <v>47</v>
      </c>
      <c r="TR212" s="772">
        <f t="shared" ca="1" si="488"/>
        <v>123</v>
      </c>
      <c r="TS212" s="772">
        <f t="shared" ca="1" si="488"/>
        <v>17</v>
      </c>
      <c r="TT212" s="772">
        <f t="shared" ca="1" si="488"/>
        <v>47</v>
      </c>
      <c r="TU212" s="772">
        <f t="shared" ca="1" si="488"/>
        <v>172</v>
      </c>
      <c r="TV212" s="772">
        <f t="shared" ca="1" si="488"/>
        <v>118</v>
      </c>
      <c r="TW212" s="772">
        <f t="shared" ca="1" si="488"/>
        <v>137</v>
      </c>
      <c r="TX212" s="772">
        <f t="shared" ca="1" si="488"/>
        <v>24</v>
      </c>
      <c r="TY212" s="772">
        <f t="shared" ca="1" si="488"/>
        <v>114</v>
      </c>
      <c r="TZ212" s="772">
        <f t="shared" ca="1" si="488"/>
        <v>60</v>
      </c>
      <c r="UA212" s="772">
        <f t="shared" ref="TW212:UF214" ca="1" si="489">COUNTIF(INDIRECT(UA$203&amp;"$3:"&amp;UA$203&amp;"$200"),$SN212)</f>
        <v>55</v>
      </c>
      <c r="UB212" s="772">
        <f t="shared" ca="1" si="489"/>
        <v>82</v>
      </c>
      <c r="UC212" s="772">
        <f t="shared" ca="1" si="489"/>
        <v>20</v>
      </c>
      <c r="UD212" s="772">
        <f t="shared" ca="1" si="489"/>
        <v>37</v>
      </c>
      <c r="UE212" s="772">
        <f t="shared" ca="1" si="489"/>
        <v>52</v>
      </c>
      <c r="UF212" s="772">
        <f t="shared" ca="1" si="489"/>
        <v>45</v>
      </c>
      <c r="UG212" s="772">
        <f ca="1">COUNTIF(INDIRECT(UG$203&amp;"$3:"&amp;UG$203&amp;"$200"),"&gt;=0")</f>
        <v>193</v>
      </c>
      <c r="UH212" s="772">
        <f t="shared" ref="UH212:UJ213" ca="1" si="490">COUNTIF(INDIRECT(UH$203&amp;"$3:"&amp;UH$203&amp;"$200"),$SN212)</f>
        <v>93</v>
      </c>
      <c r="UI212" s="772">
        <f t="shared" ca="1" si="490"/>
        <v>91</v>
      </c>
      <c r="UJ212" s="772">
        <f t="shared" ca="1" si="490"/>
        <v>98</v>
      </c>
      <c r="WK212" s="773"/>
      <c r="WM212" s="1136" t="s">
        <v>9760</v>
      </c>
      <c r="WO212" s="1276">
        <f t="shared" ref="WO212:WV212" ca="1" si="491">MAX(WO3:WO200)</f>
        <v>1</v>
      </c>
      <c r="WP212" s="1276">
        <f t="shared" ca="1" si="491"/>
        <v>1</v>
      </c>
      <c r="WQ212" s="1276">
        <f t="shared" ca="1" si="491"/>
        <v>1</v>
      </c>
      <c r="WR212" s="1276">
        <f t="shared" ca="1" si="491"/>
        <v>1</v>
      </c>
      <c r="WS212" s="1277">
        <f t="shared" ca="1" si="491"/>
        <v>1.1410418499746284</v>
      </c>
      <c r="WT212" s="1277">
        <f t="shared" ca="1" si="491"/>
        <v>1.3284600104294209</v>
      </c>
      <c r="WU212" s="1277">
        <f t="shared" ca="1" si="491"/>
        <v>1.6415794333984068</v>
      </c>
      <c r="WV212" s="1277">
        <f t="shared" ca="1" si="491"/>
        <v>1.0950531808599551</v>
      </c>
      <c r="XB212" s="772"/>
      <c r="XC212" s="772"/>
      <c r="XD212" s="772"/>
      <c r="XE212" s="772"/>
      <c r="XF212" s="772"/>
      <c r="XG212" s="772"/>
      <c r="XH212" s="772"/>
      <c r="XI212" s="772"/>
      <c r="XJ212" s="772"/>
      <c r="XK212" s="772"/>
      <c r="XL212" s="772"/>
      <c r="XM212" s="772"/>
      <c r="XN212" s="772"/>
      <c r="XO212" s="772"/>
      <c r="XP212" s="772"/>
      <c r="XQ212" s="772"/>
      <c r="XR212" s="772"/>
      <c r="XS212" s="772"/>
      <c r="XT212" s="772"/>
      <c r="XU212" s="772"/>
      <c r="XV212" s="772"/>
      <c r="XW212" s="772"/>
      <c r="XX212" s="772"/>
      <c r="XY212" s="772"/>
      <c r="XZ212" s="772"/>
      <c r="YA212" s="772"/>
      <c r="YB212" s="772"/>
      <c r="YC212" s="772"/>
      <c r="YD212" s="772"/>
      <c r="YE212" s="772"/>
      <c r="YF212" s="772"/>
      <c r="YG212" s="772"/>
      <c r="YH212" s="772"/>
      <c r="YI212" s="772"/>
      <c r="YJ212" s="772"/>
      <c r="YK212" s="772"/>
      <c r="YL212" s="772"/>
      <c r="YM212" s="772"/>
      <c r="YN212" s="772"/>
      <c r="YO212" s="772"/>
      <c r="YP212" s="772"/>
      <c r="YQ212" s="772"/>
      <c r="YR212" s="772"/>
      <c r="YT212" s="773"/>
      <c r="YV212" s="1136" t="s">
        <v>9760</v>
      </c>
      <c r="YX212" s="1276">
        <f t="shared" ref="YX212:ZE212" ca="1" si="492">MAX(YX3:YX200)</f>
        <v>1</v>
      </c>
      <c r="YY212" s="1276">
        <f t="shared" ca="1" si="492"/>
        <v>1</v>
      </c>
      <c r="YZ212" s="1276">
        <f t="shared" ca="1" si="492"/>
        <v>1</v>
      </c>
      <c r="ZA212" s="1276">
        <f t="shared" ca="1" si="492"/>
        <v>1</v>
      </c>
      <c r="ZB212" s="1277">
        <f t="shared" ca="1" si="492"/>
        <v>0.92168247325284192</v>
      </c>
      <c r="ZC212" s="1277">
        <f t="shared" ca="1" si="492"/>
        <v>1.402514502917656</v>
      </c>
      <c r="ZD212" s="1277">
        <f t="shared" ca="1" si="492"/>
        <v>1.7241169264406062</v>
      </c>
      <c r="ZE212" s="1277">
        <f t="shared" ca="1" si="492"/>
        <v>0.83776729054771082</v>
      </c>
      <c r="ZK212" s="772"/>
      <c r="ZL212" s="772"/>
      <c r="ZM212" s="772"/>
      <c r="ZN212" s="772"/>
      <c r="ZO212" s="772"/>
      <c r="ZP212" s="772"/>
      <c r="ZQ212" s="772"/>
      <c r="ZR212" s="772"/>
      <c r="ZS212" s="772"/>
      <c r="ZT212" s="772"/>
      <c r="ZU212" s="772"/>
      <c r="ZV212" s="772"/>
      <c r="ZW212" s="772"/>
      <c r="ZX212" s="772"/>
      <c r="ZY212" s="772"/>
      <c r="ZZ212" s="772"/>
      <c r="AAA212" s="772"/>
      <c r="AAB212" s="772"/>
      <c r="AAC212" s="772"/>
      <c r="AAD212" s="772"/>
      <c r="AAE212" s="772"/>
      <c r="AAF212" s="772"/>
      <c r="AAG212" s="772"/>
      <c r="AAH212" s="772"/>
      <c r="AAI212" s="772"/>
      <c r="AAJ212" s="772"/>
      <c r="AAK212" s="772"/>
      <c r="AAL212" s="772"/>
      <c r="AAM212" s="772"/>
      <c r="AAN212" s="772"/>
      <c r="AAO212" s="772"/>
      <c r="AAP212" s="772"/>
      <c r="AAQ212" s="772"/>
      <c r="AAR212" s="772"/>
      <c r="AAS212" s="772"/>
      <c r="AAT212" s="772"/>
      <c r="AAU212" s="772"/>
      <c r="AAV212" s="772"/>
      <c r="AAW212" s="772"/>
      <c r="AAX212" s="772"/>
      <c r="AAY212" s="772"/>
      <c r="AAZ212" s="772"/>
      <c r="ABA212" s="772"/>
    </row>
    <row r="213" spans="5:729" ht="15" customHeight="1" x14ac:dyDescent="0.35">
      <c r="AI213" s="772" t="s">
        <v>9761</v>
      </c>
      <c r="AJ213" s="1251">
        <f t="shared" ref="AJ213:AJ219" si="493">COUNTIF(AJ$3:AJ$200,AI213)</f>
        <v>11</v>
      </c>
      <c r="AV213" s="1249"/>
      <c r="CA213" s="1281"/>
      <c r="CB213" s="1281"/>
      <c r="CG213" s="1143"/>
      <c r="CM213" s="1281"/>
      <c r="CN213" s="1281"/>
      <c r="EJ213" s="1252"/>
      <c r="EK213" s="1250"/>
      <c r="ER213" s="1136">
        <v>2012</v>
      </c>
      <c r="ES213" s="1248">
        <f t="shared" si="465"/>
        <v>3</v>
      </c>
      <c r="FH213" s="1248">
        <v>56</v>
      </c>
      <c r="FI213" s="1248">
        <v>56</v>
      </c>
      <c r="FJ213" s="1248">
        <v>64</v>
      </c>
      <c r="FK213" s="1248">
        <v>50</v>
      </c>
      <c r="FL213" s="1248">
        <v>42</v>
      </c>
      <c r="FM213" s="772">
        <v>2012</v>
      </c>
      <c r="FN213" s="1248">
        <f t="shared" si="466"/>
        <v>2</v>
      </c>
      <c r="FS213" s="772">
        <v>2012</v>
      </c>
      <c r="FT213" s="1248">
        <f t="shared" si="467"/>
        <v>0</v>
      </c>
      <c r="FV213" s="772">
        <v>2012</v>
      </c>
      <c r="FW213" s="1248">
        <f t="shared" si="468"/>
        <v>1</v>
      </c>
      <c r="FY213" s="772">
        <v>2012</v>
      </c>
      <c r="FZ213" s="1248">
        <f t="shared" si="469"/>
        <v>1</v>
      </c>
      <c r="GC213" s="772">
        <v>2012</v>
      </c>
      <c r="GD213" s="1248">
        <f t="shared" si="470"/>
        <v>4</v>
      </c>
      <c r="GG213" s="772">
        <v>2012</v>
      </c>
      <c r="GH213" s="1248">
        <f t="shared" si="471"/>
        <v>3</v>
      </c>
      <c r="GK213" s="772">
        <v>2012</v>
      </c>
      <c r="GL213" s="1248">
        <f t="shared" si="472"/>
        <v>9</v>
      </c>
      <c r="GN213" s="1143"/>
      <c r="HE213" s="1272"/>
      <c r="HG213" s="1272"/>
      <c r="HN213" s="1263"/>
      <c r="JF213" s="1136">
        <v>2012</v>
      </c>
      <c r="JG213" s="1248">
        <f t="shared" si="473"/>
        <v>0</v>
      </c>
      <c r="JQ213" s="1136">
        <v>2012</v>
      </c>
      <c r="JR213" s="1248">
        <f t="shared" si="474"/>
        <v>2</v>
      </c>
      <c r="JV213" s="1136">
        <v>2012</v>
      </c>
      <c r="JW213" s="1248">
        <f t="shared" si="475"/>
        <v>3</v>
      </c>
      <c r="LC213" s="772">
        <v>1</v>
      </c>
      <c r="LD213" s="772">
        <f t="shared" ca="1" si="481"/>
        <v>46</v>
      </c>
      <c r="LE213" s="772">
        <f t="shared" ca="1" si="481"/>
        <v>16</v>
      </c>
      <c r="LF213" s="772">
        <f t="shared" ca="1" si="481"/>
        <v>23</v>
      </c>
      <c r="LG213" s="772">
        <f t="shared" ca="1" si="481"/>
        <v>3</v>
      </c>
      <c r="LH213" s="772">
        <f t="shared" ca="1" si="481"/>
        <v>24</v>
      </c>
      <c r="LI213" s="772">
        <f t="shared" ca="1" si="481"/>
        <v>0</v>
      </c>
      <c r="LJ213" s="772">
        <f t="shared" ca="1" si="481"/>
        <v>0</v>
      </c>
      <c r="LK213" s="772">
        <f t="shared" ca="1" si="481"/>
        <v>12</v>
      </c>
      <c r="LL213" s="772">
        <f t="shared" ca="1" si="481"/>
        <v>7</v>
      </c>
      <c r="LM213" s="772">
        <f t="shared" ca="1" si="481"/>
        <v>16</v>
      </c>
      <c r="LN213" s="772">
        <f t="shared" ca="1" si="481"/>
        <v>0</v>
      </c>
      <c r="LO213" s="772">
        <f t="shared" ca="1" si="481"/>
        <v>2</v>
      </c>
      <c r="LP213" s="772">
        <f t="shared" ca="1" si="481"/>
        <v>5</v>
      </c>
      <c r="LQ213" s="772"/>
      <c r="LR213" s="772">
        <f ca="1">COUNTIF(INDIRECT(LR$203&amp;"$3:"&amp;LR$203&amp;"$200"),$LC213)</f>
        <v>26</v>
      </c>
      <c r="LS213" s="772"/>
      <c r="LT213" s="772">
        <f t="shared" ca="1" si="482"/>
        <v>47</v>
      </c>
      <c r="LU213" s="772">
        <f t="shared" ca="1" si="482"/>
        <v>21</v>
      </c>
      <c r="LV213" s="772">
        <f t="shared" ca="1" si="482"/>
        <v>32</v>
      </c>
      <c r="LW213" s="772">
        <f t="shared" ca="1" si="482"/>
        <v>25</v>
      </c>
      <c r="LX213" s="772">
        <f t="shared" ca="1" si="482"/>
        <v>8</v>
      </c>
      <c r="LZ213" s="772">
        <f t="shared" ca="1" si="483"/>
        <v>89</v>
      </c>
      <c r="MA213" s="772">
        <f t="shared" ca="1" si="483"/>
        <v>60</v>
      </c>
      <c r="MB213" s="772">
        <f t="shared" ca="1" si="483"/>
        <v>82</v>
      </c>
      <c r="MC213" s="772">
        <f t="shared" ca="1" si="483"/>
        <v>49</v>
      </c>
      <c r="MD213" s="772">
        <f t="shared" ca="1" si="483"/>
        <v>56</v>
      </c>
      <c r="ME213" s="772">
        <f t="shared" ca="1" si="483"/>
        <v>30</v>
      </c>
      <c r="MF213" s="772">
        <f t="shared" ca="1" si="483"/>
        <v>35</v>
      </c>
      <c r="MG213" s="772">
        <f t="shared" ca="1" si="483"/>
        <v>75</v>
      </c>
      <c r="MH213" s="772">
        <f t="shared" ca="1" si="483"/>
        <v>58</v>
      </c>
      <c r="MI213" s="772">
        <f t="shared" ca="1" si="483"/>
        <v>28</v>
      </c>
      <c r="MJ213" s="772">
        <f t="shared" ca="1" si="483"/>
        <v>26</v>
      </c>
      <c r="MK213" s="772">
        <f t="shared" ca="1" si="483"/>
        <v>80</v>
      </c>
      <c r="ML213" s="772">
        <f t="shared" ca="1" si="484"/>
        <v>12</v>
      </c>
      <c r="MM213" s="772">
        <f t="shared" ca="1" si="484"/>
        <v>9</v>
      </c>
      <c r="MN213" s="772">
        <f t="shared" ca="1" si="484"/>
        <v>68</v>
      </c>
      <c r="MO213" s="772">
        <f t="shared" ca="1" si="484"/>
        <v>8</v>
      </c>
      <c r="MP213" s="772">
        <f t="shared" ca="1" si="484"/>
        <v>11</v>
      </c>
      <c r="MQ213" s="772">
        <f t="shared" ca="1" si="484"/>
        <v>13</v>
      </c>
      <c r="MR213" s="772">
        <f t="shared" ca="1" si="484"/>
        <v>178</v>
      </c>
      <c r="MS213" s="772">
        <f t="shared" ca="1" si="484"/>
        <v>161</v>
      </c>
      <c r="MT213" s="772">
        <f t="shared" ca="1" si="484"/>
        <v>40</v>
      </c>
      <c r="MU213" s="772">
        <f t="shared" ca="1" si="484"/>
        <v>22</v>
      </c>
      <c r="MV213" s="772"/>
      <c r="MW213" s="772">
        <f t="shared" ca="1" si="485"/>
        <v>21</v>
      </c>
      <c r="MX213" s="772">
        <f t="shared" ca="1" si="485"/>
        <v>107</v>
      </c>
      <c r="MY213" s="772">
        <f t="shared" ca="1" si="485"/>
        <v>10</v>
      </c>
      <c r="NA213" s="1275">
        <f>SUM($LD204:$LR204)</f>
        <v>41</v>
      </c>
      <c r="NB213" s="1265">
        <f>SUM($LS204:$LX204)</f>
        <v>14</v>
      </c>
      <c r="NC213" s="1265">
        <f>SUM($LY204:$MJ204)</f>
        <v>13</v>
      </c>
      <c r="ND213" s="1266">
        <f>SUM($MK204:$MY204)</f>
        <v>27</v>
      </c>
      <c r="NE213" s="1264">
        <f>SUM(NA213:ND213)</f>
        <v>95</v>
      </c>
      <c r="NF213" s="1252" t="s">
        <v>9762</v>
      </c>
      <c r="QU213" s="772"/>
      <c r="QV213" s="772"/>
      <c r="QW213" s="772"/>
      <c r="QX213" s="772"/>
      <c r="QY213" s="772"/>
      <c r="QZ213" s="772"/>
      <c r="RA213" s="772"/>
      <c r="RB213" s="772"/>
      <c r="RC213" s="772"/>
      <c r="RD213" s="772"/>
      <c r="RW213" s="772"/>
      <c r="RX213" s="772"/>
      <c r="RY213" s="772"/>
      <c r="RZ213" s="772"/>
      <c r="SA213" s="772"/>
      <c r="SB213" s="772"/>
      <c r="SC213" s="772"/>
      <c r="SD213" s="772"/>
      <c r="SE213" s="772"/>
      <c r="SF213" s="772"/>
      <c r="SG213" s="772"/>
      <c r="SH213" s="772"/>
      <c r="SI213" s="772"/>
      <c r="SJ213" s="772"/>
      <c r="SK213" s="772"/>
      <c r="SN213" s="772">
        <v>1</v>
      </c>
      <c r="SO213" s="772">
        <f t="shared" ca="1" si="486"/>
        <v>46</v>
      </c>
      <c r="SP213" s="772">
        <f t="shared" ca="1" si="486"/>
        <v>16</v>
      </c>
      <c r="SQ213" s="772">
        <f t="shared" ca="1" si="486"/>
        <v>23</v>
      </c>
      <c r="SR213" s="772">
        <f t="shared" ca="1" si="486"/>
        <v>3</v>
      </c>
      <c r="SS213" s="772">
        <f t="shared" ca="1" si="486"/>
        <v>24</v>
      </c>
      <c r="ST213" s="772">
        <f t="shared" ca="1" si="486"/>
        <v>0</v>
      </c>
      <c r="SU213" s="772">
        <f t="shared" ca="1" si="486"/>
        <v>0</v>
      </c>
      <c r="SV213" s="772">
        <f t="shared" ca="1" si="486"/>
        <v>12</v>
      </c>
      <c r="SW213" s="772">
        <f t="shared" ca="1" si="486"/>
        <v>7</v>
      </c>
      <c r="SX213" s="772">
        <f t="shared" ca="1" si="486"/>
        <v>16</v>
      </c>
      <c r="SY213" s="772">
        <f t="shared" ca="1" si="486"/>
        <v>0</v>
      </c>
      <c r="SZ213" s="772">
        <f t="shared" ca="1" si="486"/>
        <v>2</v>
      </c>
      <c r="TA213" s="772">
        <f t="shared" ca="1" si="486"/>
        <v>5</v>
      </c>
      <c r="TB213" s="772"/>
      <c r="TC213" s="772">
        <f ca="1">COUNTIF(INDIRECT(TC$203&amp;"$3:"&amp;TC$203&amp;"$200"),$SN213)</f>
        <v>26</v>
      </c>
      <c r="TD213" s="772"/>
      <c r="TE213" s="772">
        <f t="shared" ca="1" si="487"/>
        <v>47</v>
      </c>
      <c r="TF213" s="772">
        <f t="shared" ca="1" si="487"/>
        <v>21</v>
      </c>
      <c r="TG213" s="772">
        <f t="shared" ca="1" si="487"/>
        <v>32</v>
      </c>
      <c r="TH213" s="772">
        <f t="shared" ca="1" si="487"/>
        <v>25</v>
      </c>
      <c r="TI213" s="772">
        <f t="shared" ca="1" si="487"/>
        <v>8</v>
      </c>
      <c r="TK213" s="772">
        <f t="shared" ca="1" si="488"/>
        <v>89</v>
      </c>
      <c r="TL213" s="772">
        <f t="shared" ca="1" si="488"/>
        <v>60</v>
      </c>
      <c r="TM213" s="772">
        <f t="shared" ca="1" si="488"/>
        <v>82</v>
      </c>
      <c r="TN213" s="772">
        <f t="shared" ca="1" si="488"/>
        <v>49</v>
      </c>
      <c r="TO213" s="772">
        <f t="shared" ca="1" si="488"/>
        <v>56</v>
      </c>
      <c r="TP213" s="772">
        <f t="shared" ca="1" si="488"/>
        <v>30</v>
      </c>
      <c r="TQ213" s="772">
        <f t="shared" ca="1" si="488"/>
        <v>35</v>
      </c>
      <c r="TR213" s="772">
        <f t="shared" ca="1" si="488"/>
        <v>75</v>
      </c>
      <c r="TS213" s="772">
        <f t="shared" ca="1" si="488"/>
        <v>58</v>
      </c>
      <c r="TT213" s="772">
        <f t="shared" ca="1" si="488"/>
        <v>28</v>
      </c>
      <c r="TU213" s="772">
        <f t="shared" ca="1" si="488"/>
        <v>26</v>
      </c>
      <c r="TV213" s="772">
        <f t="shared" ca="1" si="488"/>
        <v>80</v>
      </c>
      <c r="TW213" s="772">
        <f t="shared" ca="1" si="489"/>
        <v>12</v>
      </c>
      <c r="TX213" s="772">
        <f t="shared" ca="1" si="489"/>
        <v>9</v>
      </c>
      <c r="TY213" s="772">
        <f t="shared" ca="1" si="489"/>
        <v>68</v>
      </c>
      <c r="TZ213" s="772">
        <f t="shared" ca="1" si="489"/>
        <v>8</v>
      </c>
      <c r="UA213" s="772">
        <f t="shared" ca="1" si="489"/>
        <v>11</v>
      </c>
      <c r="UB213" s="772">
        <f t="shared" ca="1" si="489"/>
        <v>13</v>
      </c>
      <c r="UC213" s="772">
        <f t="shared" ca="1" si="489"/>
        <v>178</v>
      </c>
      <c r="UD213" s="772">
        <f t="shared" ca="1" si="489"/>
        <v>161</v>
      </c>
      <c r="UE213" s="772">
        <f t="shared" ca="1" si="489"/>
        <v>40</v>
      </c>
      <c r="UF213" s="772">
        <f t="shared" ca="1" si="489"/>
        <v>22</v>
      </c>
      <c r="UG213" s="772"/>
      <c r="UH213" s="772">
        <f t="shared" ca="1" si="490"/>
        <v>21</v>
      </c>
      <c r="UI213" s="772">
        <f t="shared" ca="1" si="490"/>
        <v>107</v>
      </c>
      <c r="UJ213" s="772">
        <f t="shared" ca="1" si="490"/>
        <v>10</v>
      </c>
      <c r="WM213" s="1136" t="s">
        <v>9763</v>
      </c>
      <c r="WO213" s="1276">
        <f t="shared" ref="WO213:WV213" ca="1" si="494">WO212-WO211</f>
        <v>1</v>
      </c>
      <c r="WP213" s="1276">
        <f t="shared" ca="1" si="494"/>
        <v>1</v>
      </c>
      <c r="WQ213" s="1276">
        <f t="shared" ca="1" si="494"/>
        <v>1</v>
      </c>
      <c r="WR213" s="1276">
        <f t="shared" ca="1" si="494"/>
        <v>1</v>
      </c>
      <c r="WS213" s="1277">
        <f t="shared" ca="1" si="494"/>
        <v>2.9928260827755566</v>
      </c>
      <c r="WT213" s="1277">
        <f t="shared" ca="1" si="494"/>
        <v>3.4549570676389658</v>
      </c>
      <c r="WU213" s="1277">
        <f t="shared" ca="1" si="494"/>
        <v>2.5528970020217172</v>
      </c>
      <c r="WV213" s="1277">
        <f t="shared" ca="1" si="494"/>
        <v>2.3785856359568607</v>
      </c>
      <c r="XB213" s="772"/>
      <c r="XC213" s="772"/>
      <c r="XD213" s="772"/>
      <c r="XE213" s="772"/>
      <c r="XF213" s="772"/>
      <c r="XG213" s="772"/>
      <c r="XH213" s="772"/>
      <c r="XI213" s="772"/>
      <c r="XJ213" s="772"/>
      <c r="XK213" s="772"/>
      <c r="XL213" s="772"/>
      <c r="XM213" s="772"/>
      <c r="XN213" s="772"/>
      <c r="XO213" s="772"/>
      <c r="XP213" s="772"/>
      <c r="XQ213" s="772"/>
      <c r="XU213" s="772"/>
      <c r="XV213" s="772"/>
      <c r="XW213" s="772"/>
      <c r="XX213" s="772"/>
      <c r="XY213" s="772"/>
      <c r="XZ213" s="772"/>
      <c r="YA213" s="772"/>
      <c r="YB213" s="772"/>
      <c r="YC213" s="772"/>
      <c r="YD213" s="772"/>
      <c r="YE213" s="772"/>
      <c r="YF213" s="772"/>
      <c r="YG213" s="772"/>
      <c r="YH213" s="772"/>
      <c r="YI213" s="772"/>
      <c r="YJ213" s="772"/>
      <c r="YK213" s="772"/>
      <c r="YL213" s="772"/>
      <c r="YM213" s="772"/>
      <c r="YN213" s="772"/>
      <c r="YO213" s="772"/>
      <c r="YP213" s="772"/>
      <c r="YQ213" s="772"/>
      <c r="YR213" s="772"/>
      <c r="YV213" s="1136" t="s">
        <v>9763</v>
      </c>
      <c r="YX213" s="1276">
        <f t="shared" ref="YX213:ZE213" ca="1" si="495">YX212-YX211</f>
        <v>1</v>
      </c>
      <c r="YY213" s="1276">
        <f t="shared" ca="1" si="495"/>
        <v>1</v>
      </c>
      <c r="YZ213" s="1276">
        <f t="shared" ca="1" si="495"/>
        <v>1</v>
      </c>
      <c r="ZA213" s="1276">
        <f t="shared" ca="1" si="495"/>
        <v>1</v>
      </c>
      <c r="ZB213" s="1277">
        <f t="shared" ca="1" si="495"/>
        <v>3.2664489398770562</v>
      </c>
      <c r="ZC213" s="1277">
        <f t="shared" ca="1" si="495"/>
        <v>3.6124967280859757</v>
      </c>
      <c r="ZD213" s="1277">
        <f t="shared" ca="1" si="495"/>
        <v>2.469340704453538</v>
      </c>
      <c r="ZE213" s="1277">
        <f t="shared" ca="1" si="495"/>
        <v>2.4846816141967656</v>
      </c>
      <c r="ZK213" s="772"/>
      <c r="ZL213" s="772"/>
      <c r="ZM213" s="772"/>
      <c r="ZN213" s="772"/>
      <c r="ZO213" s="772"/>
      <c r="ZP213" s="772"/>
      <c r="ZQ213" s="772"/>
      <c r="ZR213" s="772"/>
      <c r="ZS213" s="772"/>
      <c r="ZT213" s="772"/>
      <c r="ZU213" s="772"/>
      <c r="ZV213" s="772"/>
      <c r="ZW213" s="772"/>
      <c r="ZX213" s="772"/>
      <c r="ZY213" s="772"/>
      <c r="ZZ213" s="772"/>
      <c r="AAD213" s="772"/>
      <c r="AAE213" s="772"/>
      <c r="AAF213" s="772"/>
      <c r="AAG213" s="772"/>
      <c r="AAH213" s="772"/>
      <c r="AAI213" s="772"/>
      <c r="AAJ213" s="772"/>
      <c r="AAK213" s="772"/>
      <c r="AAL213" s="772"/>
      <c r="AAM213" s="772"/>
      <c r="AAN213" s="772"/>
      <c r="AAO213" s="772"/>
      <c r="AAP213" s="772"/>
      <c r="AAQ213" s="772"/>
      <c r="AAR213" s="772"/>
      <c r="AAS213" s="772"/>
      <c r="AAT213" s="772"/>
      <c r="AAU213" s="772"/>
      <c r="AAV213" s="772"/>
      <c r="AAW213" s="772"/>
      <c r="AAX213" s="772"/>
      <c r="AAY213" s="772"/>
      <c r="AAZ213" s="772"/>
      <c r="ABA213" s="772"/>
    </row>
    <row r="214" spans="5:729" ht="15" customHeight="1" x14ac:dyDescent="0.35">
      <c r="AF214" s="1261" t="s">
        <v>9764</v>
      </c>
      <c r="AI214" s="772">
        <v>2015</v>
      </c>
      <c r="AJ214" s="1248">
        <f t="shared" si="493"/>
        <v>6</v>
      </c>
      <c r="AL214" s="1261" t="s">
        <v>9765</v>
      </c>
      <c r="AV214" s="1249"/>
      <c r="BK214" s="1282" t="s">
        <v>9766</v>
      </c>
      <c r="BL214" s="1282" t="s">
        <v>856</v>
      </c>
      <c r="BW214" s="1259" t="s">
        <v>9767</v>
      </c>
      <c r="CA214" s="773"/>
      <c r="CB214" s="773"/>
      <c r="CM214" s="773"/>
      <c r="CN214" s="773"/>
      <c r="EJ214" s="1252"/>
      <c r="EK214" s="1250"/>
      <c r="ER214" s="1136">
        <v>2013</v>
      </c>
      <c r="ES214" s="1248">
        <f t="shared" si="465"/>
        <v>3</v>
      </c>
      <c r="FH214" s="1248">
        <v>31</v>
      </c>
      <c r="FI214" s="1248">
        <v>31</v>
      </c>
      <c r="FJ214" s="1248">
        <v>29</v>
      </c>
      <c r="FK214" s="1248">
        <v>18</v>
      </c>
      <c r="FL214" s="1248">
        <v>38</v>
      </c>
      <c r="FM214" s="772">
        <v>2013</v>
      </c>
      <c r="FN214" s="1248">
        <f t="shared" si="466"/>
        <v>2</v>
      </c>
      <c r="FS214" s="772">
        <v>2013</v>
      </c>
      <c r="FT214" s="1248">
        <f t="shared" si="467"/>
        <v>1</v>
      </c>
      <c r="FV214" s="772">
        <v>2013</v>
      </c>
      <c r="FW214" s="1248">
        <f t="shared" si="468"/>
        <v>1</v>
      </c>
      <c r="FY214" s="772">
        <v>2013</v>
      </c>
      <c r="FZ214" s="1248">
        <f t="shared" si="469"/>
        <v>7</v>
      </c>
      <c r="GC214" s="772">
        <v>2013</v>
      </c>
      <c r="GD214" s="1248">
        <f t="shared" si="470"/>
        <v>4</v>
      </c>
      <c r="GG214" s="772">
        <v>2013</v>
      </c>
      <c r="GH214" s="1248">
        <f t="shared" si="471"/>
        <v>5</v>
      </c>
      <c r="GK214" s="772">
        <v>2013</v>
      </c>
      <c r="GL214" s="1248">
        <f t="shared" si="472"/>
        <v>6</v>
      </c>
      <c r="GM214" s="772"/>
      <c r="GN214" s="1143"/>
      <c r="HE214" s="1272"/>
      <c r="HG214" s="1272"/>
      <c r="HN214" s="1263"/>
      <c r="IN214" s="1151"/>
      <c r="JC214" s="1283"/>
      <c r="JF214" s="1136">
        <v>2013</v>
      </c>
      <c r="JG214" s="1248">
        <f t="shared" si="473"/>
        <v>0</v>
      </c>
      <c r="JQ214" s="1136">
        <v>2013</v>
      </c>
      <c r="JR214" s="1248">
        <f t="shared" si="474"/>
        <v>4</v>
      </c>
      <c r="JV214" s="1136">
        <v>2013</v>
      </c>
      <c r="JW214" s="1248">
        <f t="shared" si="475"/>
        <v>3</v>
      </c>
      <c r="LC214" s="772">
        <v>2</v>
      </c>
      <c r="LD214" s="772">
        <f ca="1">COUNTIF(INDIRECT(LD$203&amp;"$3:"&amp;LD$203&amp;"$200"),$LC214)</f>
        <v>60</v>
      </c>
      <c r="LE214" s="772">
        <f ca="1">COUNTIF(INDIRECT(LE$203&amp;"$3:"&amp;LE$203&amp;"$200"),$LC214)</f>
        <v>39</v>
      </c>
      <c r="LF214" s="772">
        <f ca="1">COUNTIF(INDIRECT(LF$203&amp;"$3:"&amp;LF$203&amp;"$200"),$LC214)</f>
        <v>67</v>
      </c>
      <c r="LG214" s="772">
        <f t="shared" ca="1" si="481"/>
        <v>12</v>
      </c>
      <c r="LH214" s="772">
        <f t="shared" ca="1" si="481"/>
        <v>71</v>
      </c>
      <c r="LI214" s="772">
        <f t="shared" ca="1" si="481"/>
        <v>7</v>
      </c>
      <c r="LJ214" s="772">
        <f t="shared" ca="1" si="481"/>
        <v>2</v>
      </c>
      <c r="LK214" s="772">
        <f t="shared" ca="1" si="481"/>
        <v>26</v>
      </c>
      <c r="LL214" s="772">
        <f t="shared" ca="1" si="481"/>
        <v>18</v>
      </c>
      <c r="LM214" s="772">
        <f t="shared" ca="1" si="481"/>
        <v>26</v>
      </c>
      <c r="LN214" s="772">
        <f t="shared" ca="1" si="481"/>
        <v>3</v>
      </c>
      <c r="LO214" s="772">
        <f t="shared" ca="1" si="481"/>
        <v>2</v>
      </c>
      <c r="LP214" s="772">
        <f t="shared" ca="1" si="481"/>
        <v>71</v>
      </c>
      <c r="LQ214" s="772"/>
      <c r="LR214" s="772">
        <f ca="1">COUNTIF(INDIRECT(LR$203&amp;"$3:"&amp;LR$203&amp;"$200"),$LC214)</f>
        <v>53</v>
      </c>
      <c r="LS214" s="772"/>
      <c r="LT214" s="772">
        <f ca="1">COUNTIF(INDIRECT(LT$203&amp;"$3:"&amp;LT$203&amp;"$200"),$LC214)</f>
        <v>105</v>
      </c>
      <c r="LU214" s="772">
        <f ca="1">COUNTIF(INDIRECT(LU$203&amp;"$3:"&amp;LU$203&amp;"$200"),$LC214)</f>
        <v>140</v>
      </c>
      <c r="LV214" s="772">
        <f ca="1">COUNTIF(INDIRECT(LV$203&amp;"$3:"&amp;LV$203&amp;"$200"),$LC214)</f>
        <v>48</v>
      </c>
      <c r="LW214" s="772">
        <f t="shared" ca="1" si="482"/>
        <v>69</v>
      </c>
      <c r="LX214" s="772">
        <f t="shared" ca="1" si="482"/>
        <v>142</v>
      </c>
      <c r="LZ214" s="772"/>
      <c r="MA214" s="772">
        <f t="shared" ca="1" si="483"/>
        <v>106</v>
      </c>
      <c r="MK214" s="772"/>
      <c r="ML214" s="772">
        <f t="shared" ca="1" si="484"/>
        <v>49</v>
      </c>
      <c r="MM214" s="772">
        <f t="shared" ca="1" si="484"/>
        <v>45</v>
      </c>
      <c r="MN214" s="772">
        <f t="shared" ca="1" si="484"/>
        <v>16</v>
      </c>
      <c r="MO214" s="772">
        <f t="shared" ca="1" si="484"/>
        <v>130</v>
      </c>
      <c r="MP214" s="772">
        <f t="shared" ca="1" si="484"/>
        <v>132</v>
      </c>
      <c r="MQ214" s="772">
        <f t="shared" ca="1" si="484"/>
        <v>103</v>
      </c>
      <c r="MR214" s="772"/>
      <c r="MS214" s="772"/>
      <c r="MT214" s="772">
        <f ca="1">COUNTIF(INDIRECT(MT$203&amp;"$3:"&amp;MT$203&amp;"$200"),$LC214)</f>
        <v>36</v>
      </c>
      <c r="MU214" s="772">
        <f ca="1">COUNTIF(INDIRECT(MU$203&amp;"$3:"&amp;MU$203&amp;"$200"),$LC214)</f>
        <v>131</v>
      </c>
      <c r="MV214" s="772"/>
      <c r="MW214" s="772">
        <f ca="1">COUNTIF(INDIRECT(MW$203&amp;"$3:"&amp;MW$203&amp;"$200"),$LC214)</f>
        <v>84</v>
      </c>
      <c r="MX214" s="772"/>
      <c r="MY214" s="772">
        <f ca="1">COUNTIF(INDIRECT(MY$203&amp;"$3:"&amp;MY$203&amp;"$200"),$LC214)</f>
        <v>90</v>
      </c>
      <c r="RW214" s="772"/>
      <c r="RX214" s="772"/>
      <c r="RY214" s="772"/>
      <c r="RZ214" s="772"/>
      <c r="SA214" s="772"/>
      <c r="SB214" s="772"/>
      <c r="SC214" s="772"/>
      <c r="SD214" s="772"/>
      <c r="SE214" s="772"/>
      <c r="SF214" s="772"/>
      <c r="SG214" s="772"/>
      <c r="SH214" s="772"/>
      <c r="SI214" s="772"/>
      <c r="SJ214" s="772"/>
      <c r="SK214" s="772"/>
      <c r="SN214" s="772">
        <v>2</v>
      </c>
      <c r="SO214" s="772">
        <f ca="1">COUNTIF(INDIRECT(SO$203&amp;"$3:"&amp;SO$203&amp;"$200"),$SN214)</f>
        <v>60</v>
      </c>
      <c r="SP214" s="772">
        <f ca="1">COUNTIF(INDIRECT(SP$203&amp;"$3:"&amp;SP$203&amp;"$200"),$SN214)</f>
        <v>39</v>
      </c>
      <c r="SQ214" s="772">
        <f ca="1">COUNTIF(INDIRECT(SQ$203&amp;"$3:"&amp;SQ$203&amp;"$200"),$SN214)</f>
        <v>67</v>
      </c>
      <c r="SR214" s="772">
        <f t="shared" ca="1" si="486"/>
        <v>12</v>
      </c>
      <c r="SS214" s="772">
        <f t="shared" ca="1" si="486"/>
        <v>71</v>
      </c>
      <c r="ST214" s="772">
        <f t="shared" ca="1" si="486"/>
        <v>7</v>
      </c>
      <c r="SU214" s="772">
        <f t="shared" ca="1" si="486"/>
        <v>2</v>
      </c>
      <c r="SV214" s="772">
        <f t="shared" ca="1" si="486"/>
        <v>26</v>
      </c>
      <c r="SW214" s="772">
        <f t="shared" ca="1" si="486"/>
        <v>18</v>
      </c>
      <c r="SX214" s="772">
        <f t="shared" ca="1" si="486"/>
        <v>26</v>
      </c>
      <c r="SY214" s="772">
        <f t="shared" ca="1" si="486"/>
        <v>3</v>
      </c>
      <c r="SZ214" s="772">
        <f t="shared" ca="1" si="486"/>
        <v>2</v>
      </c>
      <c r="TA214" s="772">
        <f t="shared" ca="1" si="486"/>
        <v>71</v>
      </c>
      <c r="TB214" s="772"/>
      <c r="TC214" s="772">
        <f ca="1">COUNTIF(INDIRECT(TC$203&amp;"$3:"&amp;TC$203&amp;"$200"),$SN214)</f>
        <v>53</v>
      </c>
      <c r="TD214" s="772"/>
      <c r="TE214" s="772">
        <f ca="1">COUNTIF(INDIRECT(TE$203&amp;"$3:"&amp;TE$203&amp;"$200"),$SN214)</f>
        <v>105</v>
      </c>
      <c r="TF214" s="772">
        <f t="shared" ca="1" si="487"/>
        <v>140</v>
      </c>
      <c r="TG214" s="772">
        <f t="shared" ca="1" si="487"/>
        <v>48</v>
      </c>
      <c r="TH214" s="772">
        <f t="shared" ca="1" si="487"/>
        <v>69</v>
      </c>
      <c r="TI214" s="772">
        <f t="shared" ca="1" si="487"/>
        <v>142</v>
      </c>
      <c r="TK214" s="772"/>
      <c r="TL214" s="772">
        <f t="shared" ca="1" si="488"/>
        <v>106</v>
      </c>
      <c r="TV214" s="772"/>
      <c r="TW214" s="772">
        <f t="shared" ca="1" si="489"/>
        <v>49</v>
      </c>
      <c r="TX214" s="772">
        <f t="shared" ca="1" si="489"/>
        <v>45</v>
      </c>
      <c r="TY214" s="772">
        <f t="shared" ca="1" si="489"/>
        <v>16</v>
      </c>
      <c r="TZ214" s="772">
        <f t="shared" ca="1" si="489"/>
        <v>130</v>
      </c>
      <c r="UA214" s="772">
        <f t="shared" ca="1" si="489"/>
        <v>132</v>
      </c>
      <c r="UB214" s="772">
        <f t="shared" ca="1" si="489"/>
        <v>103</v>
      </c>
      <c r="UC214" s="772"/>
      <c r="UD214" s="772"/>
      <c r="UE214" s="772">
        <f ca="1">COUNTIF(INDIRECT(UE$203&amp;"$3:"&amp;UE$203&amp;"$200"),$SN214)</f>
        <v>36</v>
      </c>
      <c r="UF214" s="772">
        <f ca="1">COUNTIF(INDIRECT(UF$203&amp;"$3:"&amp;UF$203&amp;"$200"),$SN214)</f>
        <v>131</v>
      </c>
      <c r="UG214" s="772"/>
      <c r="UH214" s="772">
        <f ca="1">COUNTIF(INDIRECT(UH$203&amp;"$3:"&amp;UH$203&amp;"$200"),$SN214)</f>
        <v>84</v>
      </c>
      <c r="UI214" s="772"/>
      <c r="UJ214" s="772">
        <f ca="1">COUNTIF(INDIRECT(UJ$203&amp;"$3:"&amp;UJ$203&amp;"$200"),$SN214)</f>
        <v>90</v>
      </c>
      <c r="XB214" s="772"/>
      <c r="XC214" s="772"/>
      <c r="XD214" s="772"/>
      <c r="XE214" s="772"/>
      <c r="XF214" s="772"/>
      <c r="XG214" s="772"/>
      <c r="XH214" s="772"/>
      <c r="XI214" s="772"/>
      <c r="XJ214" s="772"/>
      <c r="XK214" s="772"/>
      <c r="XL214" s="772"/>
      <c r="XM214" s="772"/>
      <c r="XN214" s="772"/>
      <c r="XO214" s="772"/>
      <c r="XP214" s="772"/>
      <c r="XQ214" s="772"/>
      <c r="YD214" s="772"/>
      <c r="YE214" s="772"/>
      <c r="YF214" s="772"/>
      <c r="YG214" s="772"/>
      <c r="YH214" s="772"/>
      <c r="YI214" s="772"/>
      <c r="YJ214" s="772"/>
      <c r="YK214" s="772"/>
      <c r="YL214" s="772"/>
      <c r="YM214" s="772"/>
      <c r="YN214" s="772"/>
      <c r="YO214" s="772"/>
      <c r="YP214" s="772"/>
      <c r="YQ214" s="772"/>
      <c r="YR214" s="772"/>
      <c r="ZK214" s="772"/>
      <c r="ZL214" s="772"/>
      <c r="ZM214" s="772"/>
      <c r="ZN214" s="772"/>
      <c r="ZO214" s="772"/>
      <c r="ZP214" s="772"/>
      <c r="ZQ214" s="772"/>
      <c r="ZR214" s="772"/>
      <c r="ZS214" s="772"/>
      <c r="ZT214" s="772"/>
      <c r="ZU214" s="772"/>
      <c r="ZV214" s="772"/>
      <c r="ZW214" s="772"/>
      <c r="ZX214" s="772"/>
      <c r="ZY214" s="772"/>
      <c r="ZZ214" s="772"/>
      <c r="AAM214" s="772"/>
      <c r="AAN214" s="772"/>
      <c r="AAO214" s="772"/>
      <c r="AAP214" s="772"/>
      <c r="AAQ214" s="772"/>
      <c r="AAR214" s="772"/>
      <c r="AAS214" s="772"/>
      <c r="AAT214" s="772"/>
      <c r="AAU214" s="772"/>
      <c r="AAV214" s="772"/>
      <c r="AAW214" s="772"/>
      <c r="AAX214" s="772"/>
      <c r="AAY214" s="772"/>
      <c r="AAZ214" s="772"/>
      <c r="ABA214" s="772"/>
    </row>
    <row r="215" spans="5:729" ht="15" customHeight="1" x14ac:dyDescent="0.35">
      <c r="E215" s="1261" t="s">
        <v>9768</v>
      </c>
      <c r="J215" s="1284" t="s">
        <v>9769</v>
      </c>
      <c r="M215" s="1285" t="s">
        <v>9770</v>
      </c>
      <c r="N215" s="1286"/>
      <c r="O215" s="1286"/>
      <c r="P215" s="1286"/>
      <c r="Q215" s="1286"/>
      <c r="R215" s="1286"/>
      <c r="S215" s="1284" t="s">
        <v>9770</v>
      </c>
      <c r="T215" s="1284"/>
      <c r="U215" s="1284"/>
      <c r="V215" s="1287"/>
      <c r="W215" s="1287"/>
      <c r="Z215" s="1287"/>
      <c r="AC215" s="1287"/>
      <c r="AD215" s="1287"/>
      <c r="AE215" s="1287"/>
      <c r="AF215" t="s">
        <v>9771</v>
      </c>
      <c r="AG215" s="1288" t="s">
        <v>9772</v>
      </c>
      <c r="AI215" s="772">
        <v>2016</v>
      </c>
      <c r="AJ215" s="1248">
        <f t="shared" si="493"/>
        <v>7</v>
      </c>
      <c r="AL215" s="1263" t="s">
        <v>9773</v>
      </c>
      <c r="AV215" s="1249"/>
      <c r="BK215" s="772" t="s">
        <v>1324</v>
      </c>
      <c r="BL215" s="772">
        <v>34</v>
      </c>
      <c r="BW215" s="1281" t="s">
        <v>9774</v>
      </c>
      <c r="CA215" s="773"/>
      <c r="CB215" s="773"/>
      <c r="CG215" s="1289" t="s">
        <v>9775</v>
      </c>
      <c r="CM215" s="773"/>
      <c r="CN215" s="773"/>
      <c r="CQ215" s="1289" t="s">
        <v>9776</v>
      </c>
      <c r="CV215" s="1290"/>
      <c r="CW215" s="1290"/>
      <c r="CX215" s="1290"/>
      <c r="CY215" s="1291"/>
      <c r="CZ215" s="1290"/>
      <c r="DA215" s="1290"/>
      <c r="DB215" s="1292" t="s">
        <v>9777</v>
      </c>
      <c r="DG215" s="1293" t="s">
        <v>9778</v>
      </c>
      <c r="DN215" s="1293" t="s">
        <v>9779</v>
      </c>
      <c r="DW215" s="1294" t="s">
        <v>9780</v>
      </c>
      <c r="EB215" s="1291" t="s">
        <v>9781</v>
      </c>
      <c r="EJ215" s="1252"/>
      <c r="EK215" s="1250"/>
      <c r="EM215" s="1295" t="s">
        <v>9782</v>
      </c>
      <c r="ER215" s="1136">
        <v>2014</v>
      </c>
      <c r="ES215" s="1248">
        <f t="shared" si="465"/>
        <v>4</v>
      </c>
      <c r="FH215" s="1255">
        <v>31</v>
      </c>
      <c r="FI215" s="1255">
        <v>31</v>
      </c>
      <c r="FJ215" s="1255">
        <v>33</v>
      </c>
      <c r="FK215" s="1255">
        <v>38</v>
      </c>
      <c r="FL215" s="1255">
        <v>16</v>
      </c>
      <c r="FM215" s="772">
        <v>2014</v>
      </c>
      <c r="FN215" s="1248">
        <f t="shared" si="466"/>
        <v>2</v>
      </c>
      <c r="FS215" s="772">
        <v>2014</v>
      </c>
      <c r="FT215" s="1248">
        <f t="shared" si="467"/>
        <v>1</v>
      </c>
      <c r="FV215" s="772">
        <v>2014</v>
      </c>
      <c r="FW215" s="1248">
        <f t="shared" si="468"/>
        <v>0</v>
      </c>
      <c r="FY215" s="772">
        <v>2014</v>
      </c>
      <c r="FZ215" s="1248">
        <f t="shared" si="469"/>
        <v>4</v>
      </c>
      <c r="GC215" s="772">
        <v>2014</v>
      </c>
      <c r="GD215" s="1248">
        <f t="shared" si="470"/>
        <v>2</v>
      </c>
      <c r="GG215" s="772">
        <v>2014</v>
      </c>
      <c r="GH215" s="1248">
        <f t="shared" si="471"/>
        <v>5</v>
      </c>
      <c r="GK215" s="772">
        <v>2014</v>
      </c>
      <c r="GL215" s="1248">
        <f t="shared" si="472"/>
        <v>10</v>
      </c>
      <c r="GM215" s="1296" t="s">
        <v>9783</v>
      </c>
      <c r="GN215" s="1143"/>
      <c r="HD215" s="1288" t="s">
        <v>9784</v>
      </c>
      <c r="HE215" s="1263"/>
      <c r="HF215" s="1263"/>
      <c r="HG215" s="1263"/>
      <c r="HH215" s="1263"/>
      <c r="HI215" s="1288" t="s">
        <v>9785</v>
      </c>
      <c r="HJ215" s="1263"/>
      <c r="HK215" s="1283"/>
      <c r="HL215" s="1283"/>
      <c r="HM215" s="1288" t="s">
        <v>9786</v>
      </c>
      <c r="HN215" s="1263"/>
      <c r="IH215" s="1297" t="s">
        <v>9787</v>
      </c>
      <c r="IN215" s="1298" t="s">
        <v>9788</v>
      </c>
      <c r="IY215" s="1288" t="s">
        <v>9789</v>
      </c>
      <c r="JA215" s="1295" t="s">
        <v>9790</v>
      </c>
      <c r="JC215" s="1298" t="s">
        <v>9791</v>
      </c>
      <c r="JF215" s="1136">
        <v>2014</v>
      </c>
      <c r="JG215" s="1248">
        <f t="shared" si="473"/>
        <v>1</v>
      </c>
      <c r="JH215" s="1296" t="s">
        <v>9792</v>
      </c>
      <c r="JM215" s="1295" t="s">
        <v>9793</v>
      </c>
      <c r="JQ215" s="1136">
        <v>2014</v>
      </c>
      <c r="JR215" s="1248">
        <f t="shared" si="474"/>
        <v>2</v>
      </c>
      <c r="JS215" s="1295" t="s">
        <v>9794</v>
      </c>
      <c r="JV215" s="1136">
        <v>2014</v>
      </c>
      <c r="JW215" s="1248">
        <f t="shared" si="475"/>
        <v>4</v>
      </c>
      <c r="JY215" s="1295" t="s">
        <v>9795</v>
      </c>
      <c r="KM215" s="1263" t="s">
        <v>9796</v>
      </c>
      <c r="LC215" s="772">
        <v>3</v>
      </c>
      <c r="LE215" s="772">
        <f ca="1">COUNTIF(INDIRECT(LE$203&amp;"$3:"&amp;LE$203&amp;"$200"),$LC215)</f>
        <v>6</v>
      </c>
      <c r="LF215" s="772">
        <f ca="1">COUNTIF(INDIRECT(LF$203&amp;"$3:"&amp;LF$203&amp;"$200"),$LC215)</f>
        <v>4</v>
      </c>
      <c r="LG215" s="772">
        <f ca="1">COUNTIF(INDIRECT(LG$203&amp;"$3:"&amp;LG$203&amp;"$200"),$LC215)</f>
        <v>178</v>
      </c>
      <c r="LH215" s="772">
        <f ca="1">COUNTIF(INDIRECT(LH$203&amp;"$3:"&amp;LH$203&amp;"$200"),$LC215)</f>
        <v>68</v>
      </c>
      <c r="LI215" s="772">
        <f ca="1">COUNTIF(INDIRECT(LI$203&amp;"$3:"&amp;LI$203&amp;"$200"),$LC215)</f>
        <v>166</v>
      </c>
      <c r="LJ215" s="772">
        <f t="shared" ca="1" si="481"/>
        <v>180</v>
      </c>
      <c r="LK215" s="772">
        <f t="shared" ca="1" si="481"/>
        <v>144</v>
      </c>
      <c r="LL215" s="772">
        <f t="shared" ca="1" si="481"/>
        <v>158</v>
      </c>
      <c r="LM215" s="772">
        <f t="shared" ca="1" si="481"/>
        <v>129</v>
      </c>
      <c r="LN215" s="772">
        <f t="shared" ca="1" si="481"/>
        <v>182</v>
      </c>
      <c r="LO215" s="772">
        <f t="shared" ca="1" si="481"/>
        <v>59</v>
      </c>
      <c r="LP215" s="772">
        <f t="shared" ca="1" si="481"/>
        <v>4</v>
      </c>
      <c r="LQ215" s="772"/>
      <c r="LR215" s="772"/>
      <c r="LU215" s="772">
        <f ca="1">COUNTIF(INDIRECT(LU$203&amp;"$3:"&amp;LU$203&amp;"$200"),$LC215)</f>
        <v>30</v>
      </c>
      <c r="LV215" s="772">
        <f ca="1">COUNTIF(INDIRECT(LV$203&amp;"$3:"&amp;LV$203&amp;"$200"),$LC215)</f>
        <v>84</v>
      </c>
      <c r="LX215" s="772">
        <f t="shared" ca="1" si="482"/>
        <v>40</v>
      </c>
      <c r="MK215" s="772"/>
      <c r="ML215" s="772"/>
      <c r="MM215" s="772">
        <f ca="1">COUNTIF(INDIRECT(MM$203&amp;"$3:"&amp;MM$203&amp;"$200"),$LC215)</f>
        <v>120</v>
      </c>
      <c r="MN215" s="772"/>
      <c r="MO215" s="772"/>
      <c r="MP215" s="772"/>
      <c r="MQ215" s="772"/>
      <c r="MR215" s="772"/>
      <c r="MS215" s="772"/>
      <c r="MT215" s="772">
        <f ca="1">COUNTIF(INDIRECT(MT$203&amp;"$3:"&amp;MT$203&amp;"$200"),$LC215)</f>
        <v>70</v>
      </c>
      <c r="MU215" s="772"/>
      <c r="MV215" s="772"/>
      <c r="MW215" s="772"/>
      <c r="MX215" s="772"/>
      <c r="MY215" s="772"/>
      <c r="OG215" s="1195"/>
      <c r="OH215" s="1195"/>
      <c r="OI215" s="1195"/>
      <c r="OJ215" s="1195"/>
      <c r="OK215" s="1195"/>
      <c r="QK215" s="1195"/>
      <c r="QL215" s="1195"/>
      <c r="QM215" s="1195"/>
      <c r="QN215" s="1195"/>
      <c r="QO215" s="1195"/>
      <c r="SN215" s="772">
        <v>3</v>
      </c>
      <c r="SP215" s="772">
        <f ca="1">COUNTIF(INDIRECT(SP$203&amp;"$3:"&amp;SP$203&amp;"$200"),$SN215)</f>
        <v>6</v>
      </c>
      <c r="SQ215" s="772">
        <f ca="1">COUNTIF(INDIRECT(SQ$203&amp;"$3:"&amp;SQ$203&amp;"$200"),$SN215)</f>
        <v>4</v>
      </c>
      <c r="SR215" s="772">
        <f ca="1">COUNTIF(INDIRECT(SR$203&amp;"$3:"&amp;SR$203&amp;"$200"),$SN215)</f>
        <v>178</v>
      </c>
      <c r="SS215" s="772">
        <f ca="1">COUNTIF(INDIRECT(SS$203&amp;"$3:"&amp;SS$203&amp;"$200"),$SN215)</f>
        <v>68</v>
      </c>
      <c r="ST215" s="772">
        <f ca="1">COUNTIF(INDIRECT(ST$203&amp;"$3:"&amp;ST$203&amp;"$200"),$SN215)</f>
        <v>166</v>
      </c>
      <c r="SU215" s="772">
        <f t="shared" ca="1" si="486"/>
        <v>180</v>
      </c>
      <c r="SV215" s="772">
        <f t="shared" ca="1" si="486"/>
        <v>144</v>
      </c>
      <c r="SW215" s="772">
        <f t="shared" ca="1" si="486"/>
        <v>158</v>
      </c>
      <c r="SX215" s="772">
        <f t="shared" ca="1" si="486"/>
        <v>129</v>
      </c>
      <c r="SY215" s="772">
        <f t="shared" ca="1" si="486"/>
        <v>182</v>
      </c>
      <c r="SZ215" s="772">
        <f t="shared" ca="1" si="486"/>
        <v>59</v>
      </c>
      <c r="TA215" s="772">
        <f t="shared" ca="1" si="486"/>
        <v>4</v>
      </c>
      <c r="TB215" s="772"/>
      <c r="TC215" s="772">
        <f ca="1">COUNTIF(INDIRECT(TC$203&amp;"$3:"&amp;TC$203&amp;"$200"),$SN215)</f>
        <v>0</v>
      </c>
      <c r="TE215" s="772"/>
      <c r="TF215" s="772">
        <f ca="1">COUNTIF(INDIRECT(TF$203&amp;"$3:"&amp;TF$203&amp;"$200"),$SN215)</f>
        <v>30</v>
      </c>
      <c r="TG215" s="772">
        <f ca="1">COUNTIF(INDIRECT(TG$203&amp;"$3:"&amp;TG$203&amp;"$200"),$SN215)</f>
        <v>84</v>
      </c>
      <c r="TH215" s="772"/>
      <c r="TI215" s="772">
        <f t="shared" ca="1" si="487"/>
        <v>40</v>
      </c>
      <c r="TK215" s="772"/>
      <c r="TL215" s="772"/>
      <c r="TV215" s="772"/>
      <c r="TW215" s="772"/>
      <c r="TX215" s="772">
        <f ca="1">COUNTIF(INDIRECT(TX$203&amp;"$3:"&amp;TX$203&amp;"$200"),$SN215)</f>
        <v>120</v>
      </c>
      <c r="TY215" s="772"/>
      <c r="TZ215" s="772"/>
      <c r="UA215" s="772"/>
      <c r="UB215" s="772"/>
      <c r="UC215" s="772"/>
      <c r="UD215" s="772"/>
      <c r="UE215" s="772">
        <f ca="1">COUNTIF(INDIRECT(UE$203&amp;"$3:"&amp;UE$203&amp;"$200"),$SN215)</f>
        <v>70</v>
      </c>
      <c r="UF215" s="772"/>
      <c r="UG215" s="772"/>
      <c r="UH215" s="772"/>
      <c r="UI215" s="772"/>
      <c r="UJ215" s="772"/>
      <c r="XB215" s="772"/>
      <c r="XC215" s="772"/>
      <c r="XD215" s="772"/>
      <c r="XE215" s="772"/>
      <c r="XF215" s="772"/>
      <c r="XG215" s="772"/>
      <c r="XH215" s="772"/>
      <c r="XI215" s="772"/>
      <c r="XJ215" s="772"/>
      <c r="XK215" s="772"/>
      <c r="YD215" s="772"/>
      <c r="YE215" s="772"/>
      <c r="YF215" s="772"/>
      <c r="YG215" s="772"/>
      <c r="YH215" s="772"/>
      <c r="YI215" s="772"/>
      <c r="YJ215" s="772"/>
      <c r="YK215" s="772"/>
      <c r="YL215" s="772"/>
      <c r="YM215" s="772"/>
      <c r="YN215" s="772"/>
      <c r="YO215" s="772"/>
      <c r="YP215" s="772"/>
      <c r="YQ215" s="772"/>
      <c r="YR215" s="772"/>
      <c r="ZK215" s="772"/>
      <c r="ZL215" s="772"/>
      <c r="ZM215" s="772"/>
      <c r="ZN215" s="772"/>
      <c r="ZO215" s="772"/>
      <c r="ZP215" s="772"/>
      <c r="ZQ215" s="772"/>
      <c r="ZR215" s="772"/>
      <c r="ZS215" s="772"/>
      <c r="ZT215" s="772"/>
      <c r="AAM215" s="772"/>
      <c r="AAN215" s="772"/>
      <c r="AAO215" s="772"/>
      <c r="AAP215" s="772"/>
      <c r="AAQ215" s="772"/>
      <c r="AAR215" s="772"/>
      <c r="AAS215" s="772"/>
      <c r="AAT215" s="772"/>
      <c r="AAU215" s="772"/>
      <c r="AAV215" s="772"/>
      <c r="AAW215" s="772"/>
      <c r="AAX215" s="772"/>
      <c r="AAY215" s="772"/>
      <c r="AAZ215" s="772"/>
      <c r="ABA215" s="772"/>
    </row>
    <row r="216" spans="5:729" ht="15" customHeight="1" x14ac:dyDescent="0.35">
      <c r="J216" s="1284" t="s">
        <v>9797</v>
      </c>
      <c r="K216" s="1287"/>
      <c r="L216" s="1299"/>
      <c r="M216" s="1287"/>
      <c r="N216" s="1300"/>
      <c r="O216" s="1300"/>
      <c r="P216" s="1300"/>
      <c r="Q216" s="1300"/>
      <c r="R216" s="1300"/>
      <c r="S216" s="1287"/>
      <c r="T216" s="1287"/>
      <c r="U216" s="1287"/>
      <c r="V216" s="1287"/>
      <c r="Z216" s="1287"/>
      <c r="AC216" s="1287"/>
      <c r="AD216" s="1287"/>
      <c r="AE216" s="1287"/>
      <c r="AF216" t="s">
        <v>9798</v>
      </c>
      <c r="AG216" s="1288" t="s">
        <v>9799</v>
      </c>
      <c r="AI216" s="772">
        <v>2017</v>
      </c>
      <c r="AJ216" s="1248">
        <f t="shared" si="493"/>
        <v>15</v>
      </c>
      <c r="AL216" s="1263" t="s">
        <v>9800</v>
      </c>
      <c r="AV216" s="1249"/>
      <c r="BK216" s="772" t="s">
        <v>1256</v>
      </c>
      <c r="BL216" s="772">
        <v>30</v>
      </c>
      <c r="BW216" s="773" t="s">
        <v>9801</v>
      </c>
      <c r="CA216" s="1281"/>
      <c r="CB216" s="1281"/>
      <c r="CG216" s="1289" t="s">
        <v>9802</v>
      </c>
      <c r="CI216" s="1290"/>
      <c r="CJ216" s="1290"/>
      <c r="CM216" s="1281"/>
      <c r="CN216" s="1281"/>
      <c r="CQ216" s="1290"/>
      <c r="CV216" s="1290"/>
      <c r="CW216" s="1290"/>
      <c r="CX216" s="1290"/>
      <c r="CY216" s="1291"/>
      <c r="CZ216" s="1290"/>
      <c r="DA216" s="1290"/>
      <c r="DB216" s="1292" t="s">
        <v>9803</v>
      </c>
      <c r="DG216" s="1293" t="s">
        <v>9804</v>
      </c>
      <c r="DN216" s="1301"/>
      <c r="DW216" s="1302" t="s">
        <v>9805</v>
      </c>
      <c r="EB216" s="1291" t="s">
        <v>9806</v>
      </c>
      <c r="EJ216" s="1252"/>
      <c r="EK216" s="1250"/>
      <c r="ER216" s="1136">
        <v>2015</v>
      </c>
      <c r="ES216" s="1248">
        <f t="shared" si="465"/>
        <v>2</v>
      </c>
      <c r="FH216" s="1250">
        <v>198</v>
      </c>
      <c r="FI216" s="1250">
        <v>198</v>
      </c>
      <c r="FJ216" s="1250">
        <v>198</v>
      </c>
      <c r="FK216" s="1250">
        <v>198</v>
      </c>
      <c r="FL216" s="1250">
        <v>198</v>
      </c>
      <c r="FM216" s="772">
        <v>2015</v>
      </c>
      <c r="FN216" s="1248">
        <f t="shared" si="466"/>
        <v>5</v>
      </c>
      <c r="FS216" s="772">
        <v>2015</v>
      </c>
      <c r="FT216" s="1248">
        <f t="shared" si="467"/>
        <v>4</v>
      </c>
      <c r="FV216" s="772">
        <v>2015</v>
      </c>
      <c r="FW216" s="1248">
        <f t="shared" si="468"/>
        <v>4</v>
      </c>
      <c r="FY216" s="772">
        <v>2015</v>
      </c>
      <c r="FZ216" s="1248">
        <f t="shared" si="469"/>
        <v>8</v>
      </c>
      <c r="GC216" s="772">
        <v>2015</v>
      </c>
      <c r="GD216" s="1248">
        <f t="shared" si="470"/>
        <v>1</v>
      </c>
      <c r="GG216" s="772">
        <v>2015</v>
      </c>
      <c r="GH216" s="1248">
        <f t="shared" si="471"/>
        <v>4</v>
      </c>
      <c r="GK216" s="772">
        <v>2015</v>
      </c>
      <c r="GL216" s="1248">
        <f t="shared" si="472"/>
        <v>5</v>
      </c>
      <c r="GM216" s="1295" t="s">
        <v>9807</v>
      </c>
      <c r="GN216" s="1143"/>
      <c r="HD216" s="1263"/>
      <c r="HE216" s="1263"/>
      <c r="HF216" s="1263"/>
      <c r="HG216" s="1263"/>
      <c r="HH216" s="1263"/>
      <c r="HI216" s="1263" t="s">
        <v>9808</v>
      </c>
      <c r="HJ216" s="1263"/>
      <c r="HK216" s="1283"/>
      <c r="HL216" s="1283"/>
      <c r="HM216" s="1288" t="s">
        <v>9809</v>
      </c>
      <c r="HN216" s="1263"/>
      <c r="IY216" s="1295" t="s">
        <v>9810</v>
      </c>
      <c r="JA216" s="1295" t="s">
        <v>9811</v>
      </c>
      <c r="JC216" s="1298" t="s">
        <v>9812</v>
      </c>
      <c r="JF216" s="1136">
        <v>2015</v>
      </c>
      <c r="JG216" s="1248">
        <f t="shared" si="473"/>
        <v>0</v>
      </c>
      <c r="JH216" s="1295" t="s">
        <v>9813</v>
      </c>
      <c r="JM216" s="1295" t="s">
        <v>9814</v>
      </c>
      <c r="JQ216" s="1136">
        <v>2015</v>
      </c>
      <c r="JR216" s="1248">
        <f t="shared" si="474"/>
        <v>7</v>
      </c>
      <c r="JS216" s="1295" t="s">
        <v>9815</v>
      </c>
      <c r="JV216" s="1136">
        <v>2015</v>
      </c>
      <c r="JW216" s="1248">
        <f t="shared" si="475"/>
        <v>4</v>
      </c>
      <c r="JY216" s="1288" t="s">
        <v>9816</v>
      </c>
      <c r="KY216" s="1252" t="s">
        <v>9817</v>
      </c>
      <c r="MK216" s="772"/>
      <c r="ML216" s="772"/>
      <c r="MM216" s="772"/>
      <c r="MN216" s="772"/>
      <c r="MO216" s="772"/>
      <c r="MP216" s="772"/>
      <c r="MQ216" s="772"/>
      <c r="MR216" s="772"/>
      <c r="MS216" s="772"/>
      <c r="MT216" s="772"/>
      <c r="MU216" s="772"/>
      <c r="MV216" s="772"/>
      <c r="MW216" s="772"/>
      <c r="MX216" s="772"/>
      <c r="MY216" s="772"/>
      <c r="OJ216" s="1303"/>
      <c r="OK216" s="836"/>
      <c r="QN216" s="1303"/>
      <c r="QO216" s="836"/>
      <c r="QU216" s="772"/>
      <c r="QV216" s="772"/>
      <c r="QW216" s="772"/>
      <c r="QX216" s="772"/>
      <c r="QY216" s="772"/>
      <c r="QZ216" s="772"/>
      <c r="RA216" s="772"/>
      <c r="RB216" s="772"/>
      <c r="RC216" s="772"/>
      <c r="RD216" s="772"/>
      <c r="RE216" s="772"/>
      <c r="RF216" s="772"/>
      <c r="RG216" s="772"/>
      <c r="RH216" s="772"/>
      <c r="RI216" s="772"/>
      <c r="RJ216" s="772"/>
      <c r="RK216" s="772"/>
      <c r="RL216" s="772"/>
      <c r="RM216" s="772"/>
      <c r="RN216" s="772"/>
      <c r="RO216" s="772"/>
      <c r="RP216" s="772"/>
      <c r="RQ216" s="772"/>
      <c r="RR216" s="772"/>
      <c r="RS216" s="772"/>
      <c r="RT216" s="772"/>
      <c r="RU216" s="772"/>
      <c r="RV216" s="772"/>
      <c r="RW216" s="772"/>
      <c r="RX216" s="772"/>
      <c r="RY216" s="772"/>
      <c r="RZ216" s="772"/>
      <c r="SA216" s="772"/>
      <c r="SB216" s="772"/>
      <c r="SC216" s="772"/>
      <c r="SD216" s="772"/>
      <c r="SE216" s="772"/>
      <c r="SF216" s="772"/>
      <c r="SG216" s="772"/>
      <c r="SH216" s="772"/>
      <c r="SI216" s="772"/>
      <c r="SJ216" s="772"/>
      <c r="SK216" s="772"/>
      <c r="TE216" s="772"/>
      <c r="TK216" s="772"/>
      <c r="TL216" s="772"/>
      <c r="WN216" s="1195"/>
      <c r="WO216" s="1195"/>
      <c r="WP216" s="1195"/>
      <c r="WQ216" s="1195"/>
      <c r="WR216" s="1195"/>
      <c r="WS216" s="1195"/>
      <c r="WT216" s="1195"/>
      <c r="WU216" s="1195"/>
      <c r="WV216" s="1195"/>
      <c r="WX216" s="1155"/>
      <c r="WY216" s="1155"/>
      <c r="YD216" s="772"/>
      <c r="YE216" s="772"/>
      <c r="YF216" s="772"/>
      <c r="YG216" s="772"/>
      <c r="YH216" s="772"/>
      <c r="YI216" s="772"/>
      <c r="YJ216" s="772"/>
      <c r="YK216" s="772"/>
      <c r="YL216" s="772"/>
      <c r="YM216" s="772"/>
      <c r="YN216" s="772"/>
      <c r="YO216" s="772"/>
      <c r="YP216" s="772"/>
      <c r="YQ216" s="772"/>
      <c r="YR216" s="772"/>
      <c r="YX216" s="1304"/>
      <c r="YY216" s="1304"/>
      <c r="YZ216" s="1304"/>
      <c r="ZA216" s="1304"/>
      <c r="ZB216" s="1304"/>
      <c r="ZC216" s="1304"/>
      <c r="ZD216" s="1304"/>
      <c r="ZE216" s="1304"/>
      <c r="AAM216" s="772"/>
      <c r="AAN216" s="772"/>
      <c r="AAO216" s="772"/>
      <c r="AAP216" s="772"/>
      <c r="AAQ216" s="772"/>
      <c r="AAR216" s="772"/>
      <c r="AAS216" s="772"/>
      <c r="AAT216" s="772"/>
      <c r="AAU216" s="772"/>
      <c r="AAV216" s="772"/>
      <c r="AAW216" s="772"/>
      <c r="AAX216" s="772"/>
      <c r="AAY216" s="772"/>
      <c r="AAZ216" s="772"/>
      <c r="ABA216" s="772"/>
    </row>
    <row r="217" spans="5:729" ht="15" customHeight="1" x14ac:dyDescent="0.35">
      <c r="J217" s="1305" t="s">
        <v>9818</v>
      </c>
      <c r="K217" s="1287"/>
      <c r="M217" s="1287"/>
      <c r="N217" s="1300"/>
      <c r="O217" s="1300"/>
      <c r="P217" s="1300"/>
      <c r="Q217" s="1300"/>
      <c r="R217" s="1300"/>
      <c r="S217" s="1287"/>
      <c r="T217" s="1287"/>
      <c r="U217" s="1287"/>
      <c r="V217" s="1287"/>
      <c r="W217" s="1284" t="s">
        <v>9819</v>
      </c>
      <c r="Z217" s="1287"/>
      <c r="AC217" s="1287"/>
      <c r="AD217" s="1287"/>
      <c r="AE217" s="1287"/>
      <c r="AF217" t="s">
        <v>9820</v>
      </c>
      <c r="AG217" s="1288" t="s">
        <v>9821</v>
      </c>
      <c r="AI217" s="772">
        <v>2018</v>
      </c>
      <c r="AJ217" s="1248">
        <f t="shared" si="493"/>
        <v>19</v>
      </c>
      <c r="AL217" s="1263" t="s">
        <v>9822</v>
      </c>
      <c r="AV217" s="1306"/>
      <c r="BK217" s="772" t="s">
        <v>1198</v>
      </c>
      <c r="BL217" s="772">
        <v>13</v>
      </c>
      <c r="BW217" s="773" t="s">
        <v>9823</v>
      </c>
      <c r="CA217" s="773"/>
      <c r="CB217" s="773"/>
      <c r="CG217" s="1307" t="s">
        <v>9824</v>
      </c>
      <c r="CI217" s="1290"/>
      <c r="CJ217" s="1290"/>
      <c r="CM217" s="773"/>
      <c r="CN217" s="773"/>
      <c r="CQ217" s="1290"/>
      <c r="CV217" s="1289" t="s">
        <v>9825</v>
      </c>
      <c r="CW217" s="1290"/>
      <c r="CX217" s="1290"/>
      <c r="CY217" s="1291"/>
      <c r="CZ217" s="1290"/>
      <c r="DA217" s="1290"/>
      <c r="DB217" s="1292" t="s">
        <v>9826</v>
      </c>
      <c r="DG217" s="1293" t="s">
        <v>9827</v>
      </c>
      <c r="DN217" s="1146" t="s">
        <v>33</v>
      </c>
      <c r="DW217" s="1289" t="s">
        <v>9828</v>
      </c>
      <c r="EB217" s="1291" t="s">
        <v>9829</v>
      </c>
      <c r="EJ217" s="1252"/>
      <c r="EK217" s="1250"/>
      <c r="ER217" s="1136">
        <v>2016</v>
      </c>
      <c r="ES217" s="1248">
        <f t="shared" si="465"/>
        <v>1</v>
      </c>
      <c r="FM217" s="772">
        <v>2016</v>
      </c>
      <c r="FN217" s="1248">
        <f t="shared" si="466"/>
        <v>2</v>
      </c>
      <c r="FS217" s="772">
        <v>2016</v>
      </c>
      <c r="FT217" s="1248">
        <f t="shared" si="467"/>
        <v>4</v>
      </c>
      <c r="FV217" s="772">
        <v>2016</v>
      </c>
      <c r="FW217" s="1248">
        <f t="shared" si="468"/>
        <v>6</v>
      </c>
      <c r="FY217" s="772">
        <v>2016</v>
      </c>
      <c r="FZ217" s="1248">
        <f t="shared" si="469"/>
        <v>5</v>
      </c>
      <c r="GC217" s="772">
        <v>2016</v>
      </c>
      <c r="GD217" s="1248">
        <f t="shared" si="470"/>
        <v>3</v>
      </c>
      <c r="GG217" s="772">
        <v>2016</v>
      </c>
      <c r="GH217" s="1248">
        <f t="shared" si="471"/>
        <v>8</v>
      </c>
      <c r="GK217" s="772">
        <v>2016</v>
      </c>
      <c r="GL217" s="1248">
        <f t="shared" si="472"/>
        <v>12</v>
      </c>
      <c r="GM217" s="1295" t="s">
        <v>9830</v>
      </c>
      <c r="GN217" s="1143"/>
      <c r="HD217" s="1263" t="s">
        <v>9831</v>
      </c>
      <c r="HE217" s="1263"/>
      <c r="HF217" s="1263"/>
      <c r="HG217" s="1263"/>
      <c r="HH217" s="1263"/>
      <c r="HI217" s="1288" t="s">
        <v>9832</v>
      </c>
      <c r="HJ217" s="1263"/>
      <c r="HK217" s="1283"/>
      <c r="HL217" s="1283"/>
      <c r="HM217" s="1288" t="s">
        <v>9833</v>
      </c>
      <c r="HN217" s="1263"/>
      <c r="IY217" s="1295"/>
      <c r="JA217" s="1295" t="s">
        <v>9834</v>
      </c>
      <c r="JC217" s="1288" t="s">
        <v>9835</v>
      </c>
      <c r="JF217" s="1136">
        <v>2016</v>
      </c>
      <c r="JG217" s="1248">
        <f t="shared" si="473"/>
        <v>3</v>
      </c>
      <c r="JM217" s="1295" t="s">
        <v>9836</v>
      </c>
      <c r="JQ217" s="1136">
        <v>2016</v>
      </c>
      <c r="JR217" s="1248">
        <f t="shared" si="474"/>
        <v>9</v>
      </c>
      <c r="JS217" s="1295" t="s">
        <v>9837</v>
      </c>
      <c r="JV217" s="1136">
        <v>2016</v>
      </c>
      <c r="JW217" s="1248">
        <f t="shared" si="475"/>
        <v>6</v>
      </c>
      <c r="JY217" s="1288" t="s">
        <v>9838</v>
      </c>
      <c r="KY217" s="1191" t="s">
        <v>1138</v>
      </c>
      <c r="KZ217" s="1191" t="s">
        <v>1139</v>
      </c>
      <c r="LA217" s="181" t="s">
        <v>1140</v>
      </c>
      <c r="LB217" s="181" t="s">
        <v>1141</v>
      </c>
      <c r="LC217" s="216" t="s">
        <v>1142</v>
      </c>
      <c r="LD217" s="494"/>
      <c r="LE217" s="494"/>
      <c r="LF217" s="494"/>
      <c r="LG217" s="494"/>
      <c r="LH217" s="494"/>
      <c r="LI217" s="494"/>
      <c r="LJ217" s="494"/>
      <c r="LK217" s="494"/>
      <c r="LL217" s="494"/>
      <c r="LM217" s="494"/>
      <c r="LN217" s="494"/>
      <c r="LO217" s="494"/>
      <c r="LP217" s="494"/>
      <c r="LQ217" s="494"/>
      <c r="LR217" s="494"/>
      <c r="LS217" s="494"/>
      <c r="LT217" s="494"/>
      <c r="LU217" s="494"/>
      <c r="LV217" s="494"/>
      <c r="LW217" s="494"/>
      <c r="LX217" s="494"/>
      <c r="LY217" s="494"/>
      <c r="LZ217" s="494"/>
      <c r="MA217" s="494"/>
      <c r="MB217" s="494"/>
      <c r="MC217" s="494"/>
      <c r="MD217" s="494"/>
      <c r="ME217" s="494"/>
      <c r="MF217" s="494"/>
      <c r="MG217" s="494"/>
      <c r="MH217" s="494"/>
      <c r="MI217" s="494"/>
      <c r="MJ217" s="494"/>
      <c r="MK217" s="494"/>
      <c r="ML217" s="494"/>
      <c r="MM217" s="494"/>
      <c r="MN217" s="494"/>
      <c r="MO217" s="494"/>
      <c r="MP217" s="494"/>
      <c r="MQ217" s="494"/>
      <c r="MR217" s="494"/>
      <c r="MS217" s="494"/>
      <c r="MT217" s="494"/>
      <c r="MU217" s="494"/>
      <c r="MV217" s="494"/>
      <c r="MW217" s="494"/>
      <c r="MX217" s="494"/>
      <c r="MY217" s="494"/>
      <c r="OK217" s="836"/>
      <c r="QO217" s="836"/>
      <c r="QU217" s="772"/>
      <c r="QV217" s="772"/>
      <c r="QW217" s="772"/>
      <c r="QX217" s="772"/>
      <c r="QY217" s="772"/>
      <c r="QZ217" s="772"/>
      <c r="RA217" s="772"/>
      <c r="RB217" s="772"/>
      <c r="RC217" s="772"/>
      <c r="RD217" s="772"/>
      <c r="RE217" s="772"/>
      <c r="RF217" s="772"/>
      <c r="RG217" s="772"/>
      <c r="RH217" s="772"/>
      <c r="RI217" s="772"/>
      <c r="RJ217" s="772"/>
      <c r="RK217" s="772"/>
      <c r="RL217" s="772"/>
      <c r="RM217" s="772"/>
      <c r="RN217" s="772"/>
      <c r="RO217" s="772"/>
      <c r="RP217" s="772"/>
      <c r="RQ217" s="772"/>
      <c r="RR217" s="772"/>
      <c r="RS217" s="772"/>
      <c r="RT217" s="772"/>
      <c r="RU217" s="772"/>
      <c r="RV217" s="772"/>
      <c r="RW217" s="772"/>
      <c r="RX217" s="772"/>
      <c r="RY217" s="772"/>
      <c r="RZ217" s="772"/>
      <c r="SA217" s="772"/>
      <c r="SB217" s="772"/>
      <c r="SC217" s="772"/>
      <c r="SD217" s="772"/>
      <c r="SE217" s="772"/>
      <c r="SF217" s="772"/>
      <c r="SG217" s="772"/>
      <c r="SH217" s="772"/>
      <c r="SI217" s="772"/>
      <c r="SJ217" s="772"/>
      <c r="SK217" s="772"/>
      <c r="TV217" s="772"/>
      <c r="TW217" s="772"/>
      <c r="TX217" s="772"/>
      <c r="TY217" s="772"/>
      <c r="TZ217" s="772"/>
      <c r="UA217" s="772"/>
      <c r="UB217" s="772"/>
      <c r="UC217" s="772"/>
      <c r="UD217" s="772"/>
      <c r="UE217" s="772"/>
      <c r="UF217" s="772"/>
      <c r="UG217" s="772"/>
      <c r="UH217" s="772"/>
      <c r="UI217" s="772"/>
      <c r="UJ217" s="772"/>
      <c r="WN217" s="1191" t="s">
        <v>1163</v>
      </c>
      <c r="WO217" s="1191" t="s">
        <v>1139</v>
      </c>
      <c r="WP217" s="181" t="s">
        <v>1140</v>
      </c>
      <c r="WQ217" s="181" t="s">
        <v>1141</v>
      </c>
      <c r="WR217" s="216" t="s">
        <v>1142</v>
      </c>
      <c r="WU217" s="1303"/>
      <c r="WV217" s="836"/>
      <c r="YW217" s="1191" t="s">
        <v>1164</v>
      </c>
      <c r="YX217" s="1191" t="s">
        <v>1139</v>
      </c>
      <c r="YY217" s="181" t="s">
        <v>1140</v>
      </c>
      <c r="YZ217" s="181" t="s">
        <v>1141</v>
      </c>
      <c r="ZA217" s="216" t="s">
        <v>1142</v>
      </c>
      <c r="ZB217" s="1308"/>
      <c r="ZC217" s="1308"/>
      <c r="ZD217" s="1308"/>
      <c r="ZE217" s="1308"/>
    </row>
    <row r="218" spans="5:729" ht="15" customHeight="1" x14ac:dyDescent="0.35">
      <c r="J218" s="1305" t="s">
        <v>9839</v>
      </c>
      <c r="K218" s="1287"/>
      <c r="M218" s="1287"/>
      <c r="N218" s="1300"/>
      <c r="O218" s="1300"/>
      <c r="P218" s="1300"/>
      <c r="Q218" s="1300"/>
      <c r="R218" s="1300"/>
      <c r="S218" s="1287"/>
      <c r="T218" s="1287"/>
      <c r="U218" s="1287"/>
      <c r="V218" s="1287"/>
      <c r="W218" s="1309" t="s">
        <v>9840</v>
      </c>
      <c r="Z218" s="1287"/>
      <c r="AC218" s="1287"/>
      <c r="AD218" s="1287"/>
      <c r="AE218" s="1287"/>
      <c r="AF218" t="s">
        <v>9841</v>
      </c>
      <c r="AG218" s="1288" t="s">
        <v>9842</v>
      </c>
      <c r="AI218" s="772">
        <v>2019</v>
      </c>
      <c r="AJ218" s="1248">
        <f t="shared" si="493"/>
        <v>19</v>
      </c>
      <c r="AL218" s="1263" t="s">
        <v>9843</v>
      </c>
      <c r="AV218" s="1310"/>
      <c r="BK218" s="772" t="s">
        <v>1942</v>
      </c>
      <c r="BL218" s="772">
        <v>7</v>
      </c>
      <c r="BW218" s="1281" t="s">
        <v>9844</v>
      </c>
      <c r="CA218" s="1281"/>
      <c r="CB218" s="1281"/>
      <c r="CG218" s="1295" t="s">
        <v>9845</v>
      </c>
      <c r="CJ218" s="1290"/>
      <c r="CM218" s="1281"/>
      <c r="CN218" s="1281"/>
      <c r="CV218" s="1295" t="s">
        <v>9846</v>
      </c>
      <c r="CW218" s="1290"/>
      <c r="CX218" s="1290"/>
      <c r="CY218" s="1291"/>
      <c r="CZ218" s="1290"/>
      <c r="DA218" s="1290"/>
      <c r="DG218" s="1301"/>
      <c r="DW218" s="1294" t="s">
        <v>9847</v>
      </c>
      <c r="EB218" s="1294" t="s">
        <v>9848</v>
      </c>
      <c r="EJ218" s="1252"/>
      <c r="EK218" s="1250"/>
      <c r="ER218" s="1136">
        <v>2017</v>
      </c>
      <c r="ES218" s="1248">
        <f t="shared" si="465"/>
        <v>4</v>
      </c>
      <c r="FJ218" s="1311"/>
      <c r="FK218" s="1311" t="e">
        <f>4/8*(FM222+FQ218+HH218+GM218)</f>
        <v>#VALUE!</v>
      </c>
      <c r="FL218" s="1311" t="e">
        <f>IF(HQ218="-",4/12*(FY218+GC218+GG218+#REF!+GO218+GU218+GY218),4/15*(FY218+GC218+GG218+#REF!+GO218+GU218+GY218+IC218+IG218))</f>
        <v>#REF!</v>
      </c>
      <c r="FM218" s="772">
        <v>2017</v>
      </c>
      <c r="FN218" s="1248">
        <f t="shared" si="466"/>
        <v>8</v>
      </c>
      <c r="FS218" s="772">
        <v>2017</v>
      </c>
      <c r="FT218" s="1248">
        <f t="shared" si="467"/>
        <v>5</v>
      </c>
      <c r="FV218" s="772">
        <v>2017</v>
      </c>
      <c r="FW218" s="1248">
        <f t="shared" si="468"/>
        <v>4</v>
      </c>
      <c r="FY218" s="772">
        <v>2017</v>
      </c>
      <c r="FZ218" s="1248">
        <f t="shared" si="469"/>
        <v>6</v>
      </c>
      <c r="GC218" s="772">
        <v>2017</v>
      </c>
      <c r="GD218" s="1248">
        <f t="shared" si="470"/>
        <v>4</v>
      </c>
      <c r="GG218" s="772">
        <v>2017</v>
      </c>
      <c r="GH218" s="1248">
        <f t="shared" si="471"/>
        <v>7</v>
      </c>
      <c r="GK218" s="772">
        <v>2017</v>
      </c>
      <c r="GL218" s="1248">
        <f t="shared" si="472"/>
        <v>6</v>
      </c>
      <c r="GM218" s="1295" t="s">
        <v>9849</v>
      </c>
      <c r="GN218" s="1143"/>
      <c r="HD218" s="1263" t="s">
        <v>9850</v>
      </c>
      <c r="HE218" s="1263"/>
      <c r="HF218" s="1263"/>
      <c r="HG218" s="1263"/>
      <c r="HH218" s="1263"/>
      <c r="HI218" s="1295" t="s">
        <v>9851</v>
      </c>
      <c r="HJ218" s="1263"/>
      <c r="HK218" s="1283"/>
      <c r="HL218" s="1283"/>
      <c r="HM218" s="1288" t="s">
        <v>9852</v>
      </c>
      <c r="HN218" s="1263"/>
      <c r="IN218" s="1151"/>
      <c r="IY218" s="1298" t="s">
        <v>9853</v>
      </c>
      <c r="JA218" s="1295" t="s">
        <v>9854</v>
      </c>
      <c r="JC218" s="1295" t="s">
        <v>9855</v>
      </c>
      <c r="JF218" s="1136">
        <v>2017</v>
      </c>
      <c r="JG218" s="1248">
        <f t="shared" si="473"/>
        <v>6</v>
      </c>
      <c r="JQ218" s="1136">
        <v>2017</v>
      </c>
      <c r="JR218" s="1248">
        <f t="shared" si="474"/>
        <v>13</v>
      </c>
      <c r="JS218" s="1295" t="s">
        <v>9856</v>
      </c>
      <c r="JV218" s="1136">
        <v>2017</v>
      </c>
      <c r="JW218" s="1248">
        <f t="shared" si="475"/>
        <v>13</v>
      </c>
      <c r="JY218" s="1288" t="s">
        <v>9857</v>
      </c>
      <c r="KX218" s="772" t="s">
        <v>1124</v>
      </c>
      <c r="KY218" s="1251">
        <f ca="1">COUNTIF(KY$3:KY$200,"&gt;=0.75")</f>
        <v>43</v>
      </c>
      <c r="KZ218" s="1251">
        <f ca="1">COUNTIF(KZ$3:KZ$200,"&gt;=0.75")</f>
        <v>34</v>
      </c>
      <c r="LA218" s="1251">
        <f ca="1">COUNTIF(LA$3:LA$200,"&gt;=0.75")</f>
        <v>73</v>
      </c>
      <c r="LB218" s="1251">
        <f ca="1">COUNTIF(LB$3:LB$200,"&gt;=0.75")</f>
        <v>52</v>
      </c>
      <c r="LC218" s="1251">
        <f ca="1">COUNTIF(LC$3:LC$200,"&gt;=0.75")</f>
        <v>56</v>
      </c>
      <c r="LD218" s="1155"/>
      <c r="LE218" s="1155"/>
      <c r="LF218" s="1155"/>
      <c r="LG218" s="1155"/>
      <c r="LH218" s="1155"/>
      <c r="LI218" s="1153"/>
      <c r="LJ218" s="1153"/>
      <c r="LK218" s="1153"/>
      <c r="LL218" s="1153"/>
      <c r="LM218" s="1153"/>
      <c r="LN218" s="1153"/>
      <c r="LO218" s="1153"/>
      <c r="LP218" s="1153"/>
      <c r="LQ218" s="1153"/>
      <c r="LR218" s="1153"/>
      <c r="LS218" s="1153"/>
      <c r="LT218" s="1153"/>
      <c r="LU218" s="1153"/>
      <c r="LV218" s="1153"/>
      <c r="LW218" s="1153"/>
      <c r="LX218" s="1153"/>
      <c r="LY218" s="1153"/>
      <c r="LZ218" s="1153"/>
      <c r="MA218" s="1153"/>
      <c r="MB218" s="1153"/>
      <c r="MC218" s="1153"/>
      <c r="MD218" s="1153"/>
      <c r="ME218" s="1153"/>
      <c r="MF218" s="1153"/>
      <c r="MG218" s="1153"/>
      <c r="MH218" s="1153"/>
      <c r="MI218" s="1153"/>
      <c r="MJ218" s="1153"/>
      <c r="MK218" s="1153"/>
      <c r="ML218" s="1153"/>
      <c r="MM218" s="1153"/>
      <c r="MN218" s="1153"/>
      <c r="MO218" s="1153"/>
      <c r="MP218" s="1153"/>
      <c r="MQ218" s="1153"/>
      <c r="MR218" s="1153"/>
      <c r="MS218" s="1153"/>
      <c r="MT218" s="1153"/>
      <c r="MU218" s="1153"/>
      <c r="MV218" s="1153"/>
      <c r="MW218" s="1153"/>
      <c r="MX218" s="1153"/>
      <c r="MY218" s="1153"/>
      <c r="WN218" s="1251">
        <f ca="1">COUNTIF(WN$3:WN$200,"&gt;=0.75")</f>
        <v>42</v>
      </c>
      <c r="WO218" s="1251">
        <f ca="1">COUNTIF(WO$3:WO$200,"&gt;=0.75")</f>
        <v>58</v>
      </c>
      <c r="WP218" s="1251">
        <f ca="1">COUNTIF(WP$3:WP$200,"&gt;=0.75")</f>
        <v>65</v>
      </c>
      <c r="WQ218" s="1251">
        <f ca="1">COUNTIF(WQ$3:WQ$200,"&gt;=0.75")</f>
        <v>24</v>
      </c>
      <c r="WR218" s="1251">
        <f ca="1">COUNTIF(WR$3:WR$200,"&gt;=0.75")</f>
        <v>59</v>
      </c>
      <c r="WV218" s="836"/>
      <c r="XB218" s="772"/>
      <c r="XC218" s="772"/>
      <c r="XD218" s="772"/>
      <c r="XE218" s="772"/>
      <c r="XF218" s="772"/>
      <c r="XG218" s="772"/>
      <c r="XH218" s="772"/>
      <c r="XI218" s="772"/>
      <c r="XJ218" s="772"/>
      <c r="XK218" s="772"/>
      <c r="XL218" s="772"/>
      <c r="XM218" s="772"/>
      <c r="XN218" s="772"/>
      <c r="XO218" s="772"/>
      <c r="XP218" s="772"/>
      <c r="XQ218" s="772"/>
      <c r="XR218" s="772"/>
      <c r="XS218" s="772"/>
      <c r="XT218" s="772"/>
      <c r="XU218" s="772"/>
      <c r="XV218" s="772"/>
      <c r="XW218" s="772"/>
      <c r="XX218" s="772"/>
      <c r="XY218" s="772"/>
      <c r="XZ218" s="772"/>
      <c r="YA218" s="772"/>
      <c r="YB218" s="772"/>
      <c r="YC218" s="772"/>
      <c r="YD218" s="772"/>
      <c r="YE218" s="772"/>
      <c r="YF218" s="772"/>
      <c r="YG218" s="772"/>
      <c r="YH218" s="772"/>
      <c r="YI218" s="772"/>
      <c r="YJ218" s="772"/>
      <c r="YK218" s="772"/>
      <c r="YL218" s="772"/>
      <c r="YM218" s="772"/>
      <c r="YN218" s="772"/>
      <c r="YO218" s="772"/>
      <c r="YP218" s="772"/>
      <c r="YQ218" s="772"/>
      <c r="YR218" s="772"/>
      <c r="YW218" s="1251">
        <f ca="1">COUNTIF(YW$3:YW$200,"&gt;=0.75")</f>
        <v>45</v>
      </c>
      <c r="YX218" s="1251">
        <f ca="1">COUNTIF(YX$3:YX$200,"&gt;=0.75")</f>
        <v>103</v>
      </c>
      <c r="YY218" s="1251">
        <f ca="1">COUNTIF(YY$3:YY$200,"&gt;=0.75")</f>
        <v>59</v>
      </c>
      <c r="YZ218" s="1251">
        <f ca="1">COUNTIF(YZ$3:YZ$200,"&gt;=0.75")</f>
        <v>20</v>
      </c>
      <c r="ZA218" s="1251">
        <f ca="1">COUNTIF(ZA$3:ZA$200,"&gt;=0.75")</f>
        <v>87</v>
      </c>
      <c r="ZB218" s="1304"/>
      <c r="ZC218" s="1304"/>
      <c r="ZD218" s="1312"/>
      <c r="ZE218" s="1308"/>
      <c r="ZK218" s="772"/>
      <c r="ZL218" s="772"/>
      <c r="ZM218" s="772"/>
      <c r="ZN218" s="772"/>
      <c r="ZO218" s="772"/>
      <c r="ZP218" s="772"/>
      <c r="ZQ218" s="772"/>
      <c r="ZR218" s="772"/>
      <c r="ZS218" s="772"/>
      <c r="ZT218" s="772"/>
      <c r="ZU218" s="772"/>
      <c r="ZV218" s="772"/>
      <c r="ZW218" s="772"/>
      <c r="ZX218" s="772"/>
      <c r="ZY218" s="772"/>
      <c r="ZZ218" s="772"/>
      <c r="AAA218" s="772"/>
      <c r="AAB218" s="772"/>
      <c r="AAC218" s="772"/>
      <c r="AAD218" s="772"/>
      <c r="AAE218" s="772"/>
      <c r="AAF218" s="772"/>
      <c r="AAG218" s="772"/>
      <c r="AAH218" s="772"/>
      <c r="AAI218" s="772"/>
      <c r="AAJ218" s="772"/>
      <c r="AAK218" s="772"/>
      <c r="AAL218" s="772"/>
      <c r="AAM218" s="772"/>
      <c r="AAN218" s="772"/>
      <c r="AAO218" s="772"/>
      <c r="AAP218" s="772"/>
      <c r="AAQ218" s="772"/>
      <c r="AAR218" s="772"/>
      <c r="AAS218" s="772"/>
      <c r="AAT218" s="772"/>
      <c r="AAU218" s="772"/>
      <c r="AAV218" s="772"/>
      <c r="AAW218" s="772"/>
      <c r="AAX218" s="772"/>
      <c r="AAY218" s="772"/>
      <c r="AAZ218" s="772"/>
      <c r="ABA218" s="772"/>
    </row>
    <row r="219" spans="5:729" ht="15" customHeight="1" x14ac:dyDescent="0.35">
      <c r="F219" s="773"/>
      <c r="J219" s="1284" t="s">
        <v>9858</v>
      </c>
      <c r="K219" s="1287"/>
      <c r="M219" s="1287"/>
      <c r="N219" s="1300"/>
      <c r="O219" s="1300"/>
      <c r="P219" s="1300"/>
      <c r="Q219" s="1300"/>
      <c r="R219" s="1300"/>
      <c r="S219" s="1287"/>
      <c r="T219" s="1287"/>
      <c r="U219" s="1287"/>
      <c r="V219" s="1287"/>
      <c r="W219" s="1299" t="s">
        <v>9859</v>
      </c>
      <c r="Z219" s="1287"/>
      <c r="AC219" s="1287"/>
      <c r="AD219" s="1287"/>
      <c r="AE219" s="1287"/>
      <c r="AF219" t="s">
        <v>9860</v>
      </c>
      <c r="AG219" s="1288" t="s">
        <v>9861</v>
      </c>
      <c r="AI219" s="772">
        <v>2020</v>
      </c>
      <c r="AJ219" s="1255">
        <f t="shared" si="493"/>
        <v>3</v>
      </c>
      <c r="AL219" s="1288" t="s">
        <v>9862</v>
      </c>
      <c r="AV219" s="1310"/>
      <c r="BK219" s="772" t="s">
        <v>8632</v>
      </c>
      <c r="BL219" s="772">
        <v>4</v>
      </c>
      <c r="BW219" s="773" t="s">
        <v>9863</v>
      </c>
      <c r="CA219" s="773"/>
      <c r="CB219" s="773"/>
      <c r="CG219" s="1307"/>
      <c r="CH219" s="1290"/>
      <c r="CM219" s="773"/>
      <c r="CN219" s="773"/>
      <c r="CQ219" s="1290"/>
      <c r="CR219" s="1290"/>
      <c r="CV219" s="1290"/>
      <c r="CW219" s="1290"/>
      <c r="CX219" s="1290"/>
      <c r="CY219" s="1291"/>
      <c r="CZ219" s="1290"/>
      <c r="DA219" s="1290"/>
      <c r="DB219" s="1313" t="s">
        <v>1493</v>
      </c>
      <c r="DG219" s="1301"/>
      <c r="DW219" s="1294" t="s">
        <v>9864</v>
      </c>
      <c r="EB219" s="1294" t="s">
        <v>9865</v>
      </c>
      <c r="EJ219" s="1252"/>
      <c r="EK219" s="1250"/>
      <c r="ER219" s="1136">
        <v>2018</v>
      </c>
      <c r="ES219" s="1248">
        <f t="shared" si="465"/>
        <v>6</v>
      </c>
      <c r="FM219" s="772">
        <v>2018</v>
      </c>
      <c r="FN219" s="1248">
        <f t="shared" si="466"/>
        <v>6</v>
      </c>
      <c r="FS219" s="772">
        <v>2018</v>
      </c>
      <c r="FT219" s="1248">
        <f t="shared" si="467"/>
        <v>11</v>
      </c>
      <c r="FV219" s="772">
        <v>2018</v>
      </c>
      <c r="FW219" s="1248">
        <f t="shared" si="468"/>
        <v>13</v>
      </c>
      <c r="FY219" s="772">
        <v>2018</v>
      </c>
      <c r="FZ219" s="1248">
        <f t="shared" si="469"/>
        <v>16</v>
      </c>
      <c r="GC219" s="772">
        <v>2018</v>
      </c>
      <c r="GD219" s="1248">
        <f t="shared" si="470"/>
        <v>10</v>
      </c>
      <c r="GG219" s="772">
        <v>2018</v>
      </c>
      <c r="GH219" s="1248">
        <f t="shared" si="471"/>
        <v>12</v>
      </c>
      <c r="GK219" s="772">
        <v>2018</v>
      </c>
      <c r="GL219" s="1248">
        <f t="shared" si="472"/>
        <v>12</v>
      </c>
      <c r="GM219" s="1295" t="s">
        <v>9866</v>
      </c>
      <c r="GN219" s="1143"/>
      <c r="HD219" s="1263" t="s">
        <v>9867</v>
      </c>
      <c r="HE219" s="1263"/>
      <c r="HF219" s="1263"/>
      <c r="HG219" s="1263"/>
      <c r="HH219" s="1263"/>
      <c r="HI219" s="1288" t="s">
        <v>9868</v>
      </c>
      <c r="HJ219" s="1263"/>
      <c r="HK219" s="1283"/>
      <c r="HL219" s="1283"/>
      <c r="HM219" s="1288" t="s">
        <v>9869</v>
      </c>
      <c r="HN219" s="1263"/>
      <c r="IY219" s="1295"/>
      <c r="JA219" s="1295" t="s">
        <v>9870</v>
      </c>
      <c r="JC219" s="1295" t="s">
        <v>9871</v>
      </c>
      <c r="JF219" s="1136">
        <v>2018</v>
      </c>
      <c r="JG219" s="1248">
        <f t="shared" si="473"/>
        <v>13</v>
      </c>
      <c r="JQ219" s="1136">
        <v>2018</v>
      </c>
      <c r="JR219" s="1248">
        <f t="shared" si="474"/>
        <v>17</v>
      </c>
      <c r="JS219" s="1295" t="s">
        <v>9872</v>
      </c>
      <c r="JV219" s="1136">
        <v>2018</v>
      </c>
      <c r="JW219" s="1248">
        <f t="shared" si="475"/>
        <v>16</v>
      </c>
      <c r="JY219" s="1288" t="s">
        <v>9873</v>
      </c>
      <c r="KX219" s="772" t="s">
        <v>9717</v>
      </c>
      <c r="KY219" s="1248">
        <f ca="1">COUNTIFS(KY$3:KY$200,"&gt;=0.5",KY$3:KY$200,"&lt;0.75")</f>
        <v>59</v>
      </c>
      <c r="KZ219" s="1248">
        <f ca="1">COUNTIFS(KZ$3:KZ$200,"&gt;=0.5",KZ$3:KZ$200,"&lt;0.75")</f>
        <v>57</v>
      </c>
      <c r="LA219" s="1248">
        <f ca="1">COUNTIFS(LA$3:LA$200,"&gt;=0.5",LA$3:LA$200,"&lt;0.75")</f>
        <v>63</v>
      </c>
      <c r="LB219" s="1248">
        <f ca="1">COUNTIFS(LB$3:LB$200,"&gt;=0.5",LB$3:LB$200,"&lt;0.75")</f>
        <v>31</v>
      </c>
      <c r="LC219" s="1248">
        <f ca="1">COUNTIFS(LC$3:LC$200,"&gt;=0.5",LC$3:LC$200,"&lt;0.75")</f>
        <v>45</v>
      </c>
      <c r="LD219" s="1195"/>
      <c r="LE219" s="1195"/>
      <c r="LF219" s="1195"/>
      <c r="LG219" s="1195"/>
      <c r="LH219" s="1195"/>
      <c r="LI219" s="1195"/>
      <c r="LJ219" s="1195"/>
      <c r="LK219" s="1195"/>
      <c r="LL219" s="1195"/>
      <c r="LM219" s="1195"/>
      <c r="LN219" s="1195"/>
      <c r="LO219" s="1195"/>
      <c r="LP219" s="1195"/>
      <c r="LQ219" s="1195"/>
      <c r="LR219" s="1195"/>
      <c r="LS219" s="1195"/>
      <c r="LT219" s="1195"/>
      <c r="LU219" s="1195"/>
      <c r="LV219" s="1195"/>
      <c r="LW219" s="1195"/>
      <c r="LX219" s="1195"/>
      <c r="LY219" s="1195"/>
      <c r="LZ219" s="1195"/>
      <c r="MA219" s="1195"/>
      <c r="MB219" s="1195"/>
      <c r="MC219" s="1195"/>
      <c r="MD219" s="1195"/>
      <c r="ME219" s="1195"/>
      <c r="MF219" s="1195"/>
      <c r="MG219" s="1195"/>
      <c r="MH219" s="1195"/>
      <c r="MI219" s="1195"/>
      <c r="MJ219" s="1195"/>
      <c r="MK219" s="1195"/>
      <c r="ML219" s="1195"/>
      <c r="MM219" s="1195"/>
      <c r="MN219" s="1195"/>
      <c r="MO219" s="1195"/>
      <c r="MP219" s="1195"/>
      <c r="MQ219" s="1195"/>
      <c r="MR219" s="1195"/>
      <c r="MS219" s="1195"/>
      <c r="MT219" s="1195"/>
      <c r="MU219" s="1195"/>
      <c r="MV219" s="1195"/>
      <c r="MW219" s="1195"/>
      <c r="MX219" s="1195"/>
      <c r="MY219" s="1195"/>
      <c r="OG219" s="1195"/>
      <c r="OH219" s="1195"/>
      <c r="OI219" s="1195"/>
      <c r="OJ219" s="1195"/>
      <c r="OK219" s="1195"/>
      <c r="QK219" s="1195"/>
      <c r="QL219" s="1195"/>
      <c r="QM219" s="1195"/>
      <c r="QN219" s="1195"/>
      <c r="QO219" s="1195"/>
      <c r="WN219" s="1248">
        <f ca="1">COUNTIFS(WN$3:WN$200,"&gt;=0.5",WN$3:WN$200,"&lt;0.75")</f>
        <v>62</v>
      </c>
      <c r="WO219" s="1248">
        <f ca="1">COUNTIFS(WO$3:WO$200,"&gt;=0.5",WO$3:WO$200,"&lt;0.75")</f>
        <v>87</v>
      </c>
      <c r="WP219" s="1248">
        <f ca="1">COUNTIFS(WP$3:WP$200,"&gt;=0.5",WP$3:WP$200,"&lt;0.75")</f>
        <v>78</v>
      </c>
      <c r="WQ219" s="1248">
        <f ca="1">COUNTIFS(WQ$3:WQ$200,"&gt;=0.5",WQ$3:WQ$200,"&lt;0.75")</f>
        <v>41</v>
      </c>
      <c r="WR219" s="1248">
        <f ca="1">COUNTIFS(WR$3:WR$200,"&gt;=0.5",WR$3:WR$200,"&lt;0.75")</f>
        <v>49</v>
      </c>
      <c r="XB219" s="772"/>
      <c r="XC219" s="772"/>
      <c r="XD219" s="772"/>
      <c r="XE219" s="772"/>
      <c r="XF219" s="772"/>
      <c r="XG219" s="772"/>
      <c r="XH219" s="772"/>
      <c r="XI219" s="772"/>
      <c r="XJ219" s="772"/>
      <c r="XK219" s="772"/>
      <c r="XL219" s="772"/>
      <c r="XM219" s="772"/>
      <c r="XN219" s="772"/>
      <c r="XO219" s="772"/>
      <c r="XP219" s="772"/>
      <c r="XQ219" s="772"/>
      <c r="XR219" s="772"/>
      <c r="XS219" s="772"/>
      <c r="XT219" s="772"/>
      <c r="XU219" s="772"/>
      <c r="XV219" s="772"/>
      <c r="XW219" s="772"/>
      <c r="XX219" s="772"/>
      <c r="XY219" s="772"/>
      <c r="XZ219" s="772"/>
      <c r="YA219" s="772"/>
      <c r="YB219" s="772"/>
      <c r="YC219" s="772"/>
      <c r="YD219" s="772"/>
      <c r="YE219" s="772"/>
      <c r="YF219" s="772"/>
      <c r="YG219" s="772"/>
      <c r="YH219" s="772"/>
      <c r="YI219" s="772"/>
      <c r="YJ219" s="772"/>
      <c r="YK219" s="772"/>
      <c r="YL219" s="772"/>
      <c r="YM219" s="772"/>
      <c r="YN219" s="772"/>
      <c r="YO219" s="772"/>
      <c r="YP219" s="772"/>
      <c r="YQ219" s="772"/>
      <c r="YR219" s="772"/>
      <c r="YW219" s="1248">
        <f ca="1">COUNTIFS(YW$3:YW$200,"&gt;=0.5",YW$3:YW$200,"&lt;0.75")</f>
        <v>75</v>
      </c>
      <c r="YX219" s="1248">
        <f ca="1">COUNTIFS(YX$3:YX$200,"&gt;=0.5",YX$3:YX$200,"&lt;0.75")</f>
        <v>67</v>
      </c>
      <c r="YY219" s="1248">
        <f ca="1">COUNTIFS(YY$3:YY$200,"&gt;=0.5",YY$3:YY$200,"&lt;0.75")</f>
        <v>84</v>
      </c>
      <c r="YZ219" s="1248">
        <f ca="1">COUNTIFS(YZ$3:YZ$200,"&gt;=0.5",YZ$3:YZ$200,"&lt;0.75")</f>
        <v>40</v>
      </c>
      <c r="ZA219" s="1248">
        <f ca="1">COUNTIFS(ZA$3:ZA$200,"&gt;=0.5",ZA$3:ZA$200,"&lt;0.75")</f>
        <v>69</v>
      </c>
      <c r="ZE219" s="836"/>
      <c r="ZK219" s="772"/>
      <c r="ZL219" s="772"/>
      <c r="ZM219" s="772"/>
      <c r="ZN219" s="772"/>
      <c r="ZO219" s="772"/>
      <c r="ZP219" s="772"/>
      <c r="ZQ219" s="772"/>
      <c r="ZR219" s="772"/>
      <c r="ZS219" s="772"/>
      <c r="ZT219" s="772"/>
      <c r="ZU219" s="772"/>
      <c r="ZV219" s="772"/>
      <c r="ZW219" s="772"/>
      <c r="ZX219" s="772"/>
      <c r="ZY219" s="772"/>
      <c r="ZZ219" s="772"/>
      <c r="AAA219" s="772"/>
      <c r="AAB219" s="772"/>
      <c r="AAC219" s="772"/>
      <c r="AAD219" s="772"/>
      <c r="AAE219" s="772"/>
      <c r="AAF219" s="772"/>
      <c r="AAG219" s="772"/>
      <c r="AAH219" s="772"/>
      <c r="AAI219" s="772"/>
      <c r="AAJ219" s="772"/>
      <c r="AAK219" s="772"/>
      <c r="AAL219" s="772"/>
      <c r="AAM219" s="772"/>
      <c r="AAN219" s="772"/>
      <c r="AAO219" s="772"/>
      <c r="AAP219" s="772"/>
      <c r="AAQ219" s="772"/>
      <c r="AAR219" s="772"/>
      <c r="AAS219" s="772"/>
      <c r="AAT219" s="772"/>
      <c r="AAU219" s="772"/>
      <c r="AAV219" s="772"/>
      <c r="AAW219" s="772"/>
      <c r="AAX219" s="772"/>
      <c r="AAY219" s="772"/>
      <c r="AAZ219" s="772"/>
      <c r="ABA219" s="772"/>
    </row>
    <row r="220" spans="5:729" ht="15" customHeight="1" x14ac:dyDescent="0.35">
      <c r="F220" s="773"/>
      <c r="J220" s="1284" t="s">
        <v>9874</v>
      </c>
      <c r="K220" s="1287"/>
      <c r="M220" s="1287"/>
      <c r="N220" s="1300"/>
      <c r="O220" s="1300"/>
      <c r="P220" s="1300"/>
      <c r="Q220" s="1300"/>
      <c r="R220" s="1300"/>
      <c r="S220" s="1287"/>
      <c r="T220" s="1287"/>
      <c r="U220" s="1287"/>
      <c r="V220" s="1287"/>
      <c r="W220" s="1287"/>
      <c r="Z220" s="1287"/>
      <c r="AC220" s="1287"/>
      <c r="AD220" s="1287"/>
      <c r="AE220" s="1287"/>
      <c r="AJ220" s="1250">
        <f>SUM(AJ213:AJ219)</f>
        <v>80</v>
      </c>
      <c r="AL220" s="1288" t="s">
        <v>9875</v>
      </c>
      <c r="AV220" s="1310"/>
      <c r="BK220" s="772" t="s">
        <v>9876</v>
      </c>
      <c r="BL220" s="772">
        <v>4</v>
      </c>
      <c r="CH220" s="1290"/>
      <c r="CI220" s="1290"/>
      <c r="CJ220" s="1290"/>
      <c r="CR220" s="1290"/>
      <c r="CV220" s="1290"/>
      <c r="CW220" s="1290"/>
      <c r="CX220" s="1290"/>
      <c r="CY220" s="1291"/>
      <c r="CZ220" s="1290"/>
      <c r="DA220" s="1290"/>
      <c r="DB220" s="1314"/>
      <c r="DW220" s="1291"/>
      <c r="EB220" s="1151"/>
      <c r="EJ220" s="1252"/>
      <c r="EK220" s="1250"/>
      <c r="ER220" s="1136">
        <v>2019</v>
      </c>
      <c r="ES220" s="1248">
        <f t="shared" si="465"/>
        <v>9</v>
      </c>
      <c r="FM220" s="772">
        <v>2019</v>
      </c>
      <c r="FN220" s="1248">
        <f t="shared" si="466"/>
        <v>16</v>
      </c>
      <c r="FS220" s="772">
        <v>2019</v>
      </c>
      <c r="FT220" s="1248">
        <f t="shared" si="467"/>
        <v>25</v>
      </c>
      <c r="FV220" s="772">
        <v>2019</v>
      </c>
      <c r="FW220" s="1248">
        <f t="shared" si="468"/>
        <v>18</v>
      </c>
      <c r="FY220" s="772">
        <v>2019</v>
      </c>
      <c r="FZ220" s="1248">
        <f t="shared" si="469"/>
        <v>40</v>
      </c>
      <c r="GC220" s="772">
        <v>2019</v>
      </c>
      <c r="GD220" s="1248">
        <f t="shared" si="470"/>
        <v>16</v>
      </c>
      <c r="GG220" s="772">
        <v>2019</v>
      </c>
      <c r="GH220" s="1248">
        <f t="shared" si="471"/>
        <v>22</v>
      </c>
      <c r="GK220" s="772">
        <v>2019</v>
      </c>
      <c r="GL220" s="1248">
        <f t="shared" si="472"/>
        <v>6</v>
      </c>
      <c r="GM220" s="1296"/>
      <c r="GN220" s="1143"/>
      <c r="HD220" s="1263"/>
      <c r="HE220" s="1263"/>
      <c r="HF220" s="1263"/>
      <c r="HG220" s="1263"/>
      <c r="HH220" s="1263"/>
      <c r="HI220" s="1263"/>
      <c r="HJ220" s="1263"/>
      <c r="HK220" s="1283"/>
      <c r="HL220" s="1283"/>
      <c r="JA220" s="1295" t="s">
        <v>9877</v>
      </c>
      <c r="JC220" s="1295" t="s">
        <v>9878</v>
      </c>
      <c r="JF220" s="1136">
        <v>2019</v>
      </c>
      <c r="JG220" s="1248">
        <f t="shared" si="473"/>
        <v>35</v>
      </c>
      <c r="JQ220" s="1136">
        <v>2019</v>
      </c>
      <c r="JR220" s="1248">
        <f t="shared" si="474"/>
        <v>15</v>
      </c>
      <c r="JS220" s="1295" t="s">
        <v>9879</v>
      </c>
      <c r="JV220" s="1136">
        <v>2019</v>
      </c>
      <c r="JW220" s="1248">
        <f t="shared" si="475"/>
        <v>16</v>
      </c>
      <c r="JY220" s="1288" t="s">
        <v>9880</v>
      </c>
      <c r="KX220" s="772" t="s">
        <v>1195</v>
      </c>
      <c r="KY220" s="1248">
        <f ca="1">COUNTIFS(KY$3:KY$200,"&gt;=0.25",KY$3:KY$200,"&lt;0.5")</f>
        <v>63</v>
      </c>
      <c r="KZ220" s="1248">
        <f ca="1">COUNTIFS(KZ$3:KZ$200,"&gt;=0.25",KZ$3:KZ$200,"&lt;0.5")</f>
        <v>77</v>
      </c>
      <c r="LA220" s="1248">
        <f ca="1">COUNTIFS(LA$3:LA$200,"&gt;=0.25",LA$3:LA$200,"&lt;0.5")</f>
        <v>43</v>
      </c>
      <c r="LB220" s="1248">
        <f ca="1">COUNTIFS(LB$3:LB$200,"&gt;=0.25",LB$3:LB$200,"&lt;0.5")</f>
        <v>42</v>
      </c>
      <c r="LC220" s="1248">
        <f ca="1">COUNTIFS(LC$3:LC$200,"&gt;=0.25",LC$3:LC$200,"&lt;0.5")</f>
        <v>56</v>
      </c>
      <c r="OJ220" s="1303"/>
      <c r="OK220" s="836"/>
      <c r="OL220" s="1155"/>
      <c r="OM220" s="1155"/>
      <c r="ON220" s="1155"/>
      <c r="OO220" s="1155"/>
      <c r="OP220" s="1155"/>
      <c r="OQ220" s="1155"/>
      <c r="OR220" s="1155"/>
      <c r="OS220" s="1155"/>
      <c r="OT220" s="1155"/>
      <c r="OU220" s="1155"/>
      <c r="OV220" s="1155"/>
      <c r="OW220" s="1155"/>
      <c r="OX220" s="1155"/>
      <c r="OY220" s="1155"/>
      <c r="OZ220" s="1155"/>
      <c r="PA220" s="1155"/>
      <c r="PB220" s="1155"/>
      <c r="PC220" s="1155"/>
      <c r="PD220" s="1155"/>
      <c r="PE220" s="1155"/>
      <c r="PF220" s="1155"/>
      <c r="PG220" s="1155"/>
      <c r="PH220" s="1155"/>
      <c r="PI220" s="1155"/>
      <c r="PJ220" s="1155"/>
      <c r="PK220" s="1155"/>
      <c r="PL220" s="1155"/>
      <c r="PM220" s="1155"/>
      <c r="PN220" s="1155"/>
      <c r="PO220" s="1155"/>
      <c r="PP220" s="1155"/>
      <c r="PQ220" s="1155"/>
      <c r="PR220" s="1155"/>
      <c r="PS220" s="1155"/>
      <c r="PT220" s="1155"/>
      <c r="PU220" s="1155"/>
      <c r="PV220" s="1155"/>
      <c r="PW220" s="1155"/>
      <c r="PX220" s="1155"/>
      <c r="PY220" s="1155"/>
      <c r="PZ220" s="1155"/>
      <c r="QA220" s="1155"/>
      <c r="QB220" s="1155"/>
      <c r="QC220" s="1155"/>
      <c r="QD220" s="1155"/>
      <c r="QE220" s="1155"/>
      <c r="QF220" s="1155"/>
      <c r="QG220" s="1155"/>
      <c r="QN220" s="1303"/>
      <c r="QO220" s="836"/>
      <c r="QP220" s="1155"/>
      <c r="QQ220" s="1155"/>
      <c r="QR220" s="1155"/>
      <c r="QS220" s="1155"/>
      <c r="QT220" s="1155"/>
      <c r="QU220" s="1153"/>
      <c r="QV220" s="1153"/>
      <c r="QW220" s="1153"/>
      <c r="QX220" s="1153"/>
      <c r="QY220" s="1153"/>
      <c r="QZ220" s="1153"/>
      <c r="RA220" s="1153"/>
      <c r="RB220" s="1153"/>
      <c r="RC220" s="1153"/>
      <c r="RD220" s="1153"/>
      <c r="RE220" s="1153"/>
      <c r="RF220" s="1153"/>
      <c r="RG220" s="1153"/>
      <c r="RH220" s="1153"/>
      <c r="RI220" s="1153"/>
      <c r="RJ220" s="1153"/>
      <c r="RK220" s="1153"/>
      <c r="RL220" s="1153"/>
      <c r="RM220" s="1153"/>
      <c r="RN220" s="1153"/>
      <c r="RO220" s="1153"/>
      <c r="RP220" s="1153"/>
      <c r="RQ220" s="1153"/>
      <c r="RR220" s="1153"/>
      <c r="RS220" s="1153"/>
      <c r="RT220" s="1153"/>
      <c r="RU220" s="1153"/>
      <c r="RV220" s="1153"/>
      <c r="RW220" s="1153"/>
      <c r="RX220" s="1153"/>
      <c r="RY220" s="1153"/>
      <c r="RZ220" s="1153"/>
      <c r="SA220" s="1153"/>
      <c r="SB220" s="1153"/>
      <c r="SC220" s="1153"/>
      <c r="SD220" s="1153"/>
      <c r="SE220" s="1153"/>
      <c r="SF220" s="1153"/>
      <c r="SG220" s="1153"/>
      <c r="SH220" s="1153"/>
      <c r="SI220" s="1153"/>
      <c r="SJ220" s="1153"/>
      <c r="SK220" s="1153"/>
      <c r="WN220" s="1248">
        <f ca="1">COUNTIFS(WN$3:WN$200,"&gt;=0.25",WN$3:WN$200,"&lt;0.5")</f>
        <v>71</v>
      </c>
      <c r="WO220" s="1248">
        <f ca="1">COUNTIFS(WO$3:WO$200,"&gt;=0.25",WO$3:WO$200,"&lt;0.5")</f>
        <v>40</v>
      </c>
      <c r="WP220" s="1248">
        <f ca="1">COUNTIFS(WP$3:WP$200,"&gt;=0.25",WP$3:WP$200,"&lt;0.5")</f>
        <v>43</v>
      </c>
      <c r="WQ220" s="1248">
        <f ca="1">COUNTIFS(WQ$3:WQ$200,"&gt;=0.25",WQ$3:WQ$200,"&lt;0.5")</f>
        <v>36</v>
      </c>
      <c r="WR220" s="1248">
        <f ca="1">COUNTIFS(WR$3:WR$200,"&gt;=0.25",WR$3:WR$200,"&lt;0.5")</f>
        <v>48</v>
      </c>
      <c r="YW220" s="1248">
        <f ca="1">COUNTIFS(YW$3:YW$200,"&gt;=0.25",YW$3:YW$200,"&lt;0.5")</f>
        <v>66</v>
      </c>
      <c r="YX220" s="1248">
        <f ca="1">COUNTIFS(YX$3:YX$200,"&gt;=0.25",YX$3:YX$200,"&lt;0.5")</f>
        <v>20</v>
      </c>
      <c r="YY220" s="1248">
        <f ca="1">COUNTIFS(YY$3:YY$200,"&gt;=0.25",YY$3:YY$200,"&lt;0.5")</f>
        <v>44</v>
      </c>
      <c r="YZ220" s="1248">
        <f ca="1">COUNTIFS(YZ$3:YZ$200,"&gt;=0.25",YZ$3:YZ$200,"&lt;0.5")</f>
        <v>21</v>
      </c>
      <c r="ZA220" s="1248">
        <f ca="1">COUNTIFS(ZA$3:ZA$200,"&gt;=0.25",ZA$3:ZA$200,"&lt;0.5")</f>
        <v>28</v>
      </c>
    </row>
    <row r="221" spans="5:729" ht="15" customHeight="1" x14ac:dyDescent="0.35">
      <c r="E221" s="1315"/>
      <c r="F221" s="773"/>
      <c r="J221" s="1287"/>
      <c r="K221" s="1287"/>
      <c r="M221" s="1287"/>
      <c r="N221" s="1300"/>
      <c r="O221" s="1300"/>
      <c r="P221" s="1300"/>
      <c r="Q221" s="1300"/>
      <c r="R221" s="1300"/>
      <c r="S221" s="1287"/>
      <c r="T221" s="1287"/>
      <c r="U221" s="1287"/>
      <c r="V221" s="1287"/>
      <c r="W221" s="1287"/>
      <c r="Z221" s="1287"/>
      <c r="AC221" s="1287"/>
      <c r="AD221" s="1287"/>
      <c r="AE221" s="1287"/>
      <c r="AL221" s="1288" t="s">
        <v>9881</v>
      </c>
      <c r="AV221" s="1310"/>
      <c r="BK221" s="772" t="s">
        <v>9882</v>
      </c>
      <c r="BL221" s="772">
        <v>16</v>
      </c>
      <c r="BW221" s="1307" t="s">
        <v>9883</v>
      </c>
      <c r="CH221" s="1290"/>
      <c r="CI221" s="1290"/>
      <c r="CJ221" s="1290"/>
      <c r="CR221" s="1290"/>
      <c r="CV221" s="1290"/>
      <c r="CW221" s="1290"/>
      <c r="CX221" s="1290"/>
      <c r="CY221" s="1291"/>
      <c r="CZ221" s="1290"/>
      <c r="DA221" s="1290"/>
      <c r="DW221" s="1291"/>
      <c r="EJ221" s="1252"/>
      <c r="EK221" s="1250"/>
      <c r="ER221" s="1136">
        <v>2020</v>
      </c>
      <c r="ES221" s="1248">
        <f t="shared" si="465"/>
        <v>1</v>
      </c>
      <c r="FM221" s="772">
        <v>2020</v>
      </c>
      <c r="FN221" s="1255">
        <f t="shared" si="466"/>
        <v>3</v>
      </c>
      <c r="FQ221" s="1280"/>
      <c r="FS221" s="772">
        <v>2020</v>
      </c>
      <c r="FT221" s="1255">
        <f t="shared" si="467"/>
        <v>4</v>
      </c>
      <c r="FV221" s="772">
        <v>2020</v>
      </c>
      <c r="FW221" s="1255">
        <f t="shared" si="468"/>
        <v>5</v>
      </c>
      <c r="FY221" s="772">
        <v>2020</v>
      </c>
      <c r="FZ221" s="1255">
        <f t="shared" si="469"/>
        <v>11</v>
      </c>
      <c r="GC221" s="772">
        <v>2020</v>
      </c>
      <c r="GD221" s="1255">
        <f t="shared" si="470"/>
        <v>8</v>
      </c>
      <c r="GG221" s="772">
        <v>2020</v>
      </c>
      <c r="GH221" s="1255">
        <f t="shared" si="471"/>
        <v>10</v>
      </c>
      <c r="GK221" s="772">
        <v>2020</v>
      </c>
      <c r="GL221" s="1255">
        <f t="shared" si="472"/>
        <v>1</v>
      </c>
      <c r="GN221" s="1143"/>
      <c r="HE221" s="1263"/>
      <c r="HF221" s="1263"/>
      <c r="HG221" s="1263"/>
      <c r="HH221" s="1263"/>
      <c r="HI221" s="1263"/>
      <c r="HJ221" s="1263"/>
      <c r="HK221" s="1283"/>
      <c r="HL221" s="1283"/>
      <c r="IY221" s="1295"/>
      <c r="JA221" s="1288" t="s">
        <v>9884</v>
      </c>
      <c r="JC221" s="1295" t="s">
        <v>9885</v>
      </c>
      <c r="JF221" s="1136">
        <v>2020</v>
      </c>
      <c r="JG221" s="1255">
        <f t="shared" si="473"/>
        <v>19</v>
      </c>
      <c r="JQ221" s="1136">
        <v>2020</v>
      </c>
      <c r="JR221" s="1255">
        <f t="shared" si="474"/>
        <v>19</v>
      </c>
      <c r="JS221" s="1295" t="s">
        <v>9886</v>
      </c>
      <c r="JV221" s="1136">
        <v>2020</v>
      </c>
      <c r="JW221" s="1255">
        <f t="shared" si="475"/>
        <v>4</v>
      </c>
      <c r="JY221" s="1288" t="s">
        <v>9887</v>
      </c>
      <c r="KX221" s="772" t="s">
        <v>1607</v>
      </c>
      <c r="KY221" s="1255">
        <f ca="1">COUNTIF(KY$3:KY$200,"&lt;0.25")</f>
        <v>33</v>
      </c>
      <c r="KZ221" s="1255">
        <f ca="1">COUNTIF(KZ$3:KZ$200,"&lt;0.25")</f>
        <v>30</v>
      </c>
      <c r="LA221" s="1255">
        <f ca="1">COUNTIF(LA$3:LA$200,"&lt;0.25")</f>
        <v>19</v>
      </c>
      <c r="LB221" s="1255">
        <f ca="1">COUNTIF(LB$3:LB$200,"&lt;0.25")</f>
        <v>73</v>
      </c>
      <c r="LC221" s="1255">
        <f ca="1">COUNTIF(LC$3:LC$200,"&lt;0.25")</f>
        <v>41</v>
      </c>
      <c r="OK221" s="836"/>
      <c r="OL221" s="1155"/>
      <c r="OM221" s="1155"/>
      <c r="ON221" s="1155"/>
      <c r="OO221" s="1155"/>
      <c r="OP221" s="1155"/>
      <c r="OQ221" s="1155"/>
      <c r="OR221" s="1155"/>
      <c r="OS221" s="1155"/>
      <c r="OT221" s="1155"/>
      <c r="OU221" s="1155"/>
      <c r="OV221" s="1155"/>
      <c r="OW221" s="1155"/>
      <c r="OX221" s="1155"/>
      <c r="OY221" s="1155"/>
      <c r="OZ221" s="1155"/>
      <c r="PA221" s="1155"/>
      <c r="PB221" s="1155"/>
      <c r="PC221" s="1155"/>
      <c r="PD221" s="1155"/>
      <c r="PE221" s="1155"/>
      <c r="PF221" s="1155"/>
      <c r="PG221" s="1155"/>
      <c r="PH221" s="1155"/>
      <c r="PI221" s="1155"/>
      <c r="PJ221" s="1155"/>
      <c r="PK221" s="1155"/>
      <c r="PL221" s="1155"/>
      <c r="PM221" s="1155"/>
      <c r="PN221" s="1155"/>
      <c r="PO221" s="1155"/>
      <c r="PP221" s="1155"/>
      <c r="PQ221" s="1155"/>
      <c r="PR221" s="1155"/>
      <c r="PS221" s="1155"/>
      <c r="PT221" s="1155"/>
      <c r="PU221" s="1155"/>
      <c r="PV221" s="1155"/>
      <c r="PW221" s="1155"/>
      <c r="PX221" s="1155"/>
      <c r="PY221" s="1155"/>
      <c r="PZ221" s="1155"/>
      <c r="QA221" s="1155"/>
      <c r="QB221" s="1155"/>
      <c r="QC221" s="1155"/>
      <c r="QD221" s="1155"/>
      <c r="QE221" s="1155"/>
      <c r="QF221" s="1155"/>
      <c r="QG221" s="1155"/>
      <c r="QO221" s="836"/>
      <c r="QP221" s="1155"/>
      <c r="QQ221" s="1155"/>
      <c r="QR221" s="1155"/>
      <c r="QS221" s="1155"/>
      <c r="QT221" s="1155"/>
      <c r="QU221" s="1155"/>
      <c r="QV221" s="1155"/>
      <c r="QW221" s="1155"/>
      <c r="QX221" s="1155"/>
      <c r="QY221" s="1155"/>
      <c r="QZ221" s="1155"/>
      <c r="RA221" s="1155"/>
      <c r="RB221" s="1155"/>
      <c r="RC221" s="1155"/>
      <c r="RD221" s="1155"/>
      <c r="RE221" s="1155"/>
      <c r="RF221" s="1155"/>
      <c r="RG221" s="1155"/>
      <c r="RH221" s="1155"/>
      <c r="RI221" s="1155"/>
      <c r="RJ221" s="1155"/>
      <c r="RK221" s="1155"/>
      <c r="RL221" s="1155"/>
      <c r="RM221" s="1155"/>
      <c r="RN221" s="1155"/>
      <c r="RO221" s="1155"/>
      <c r="RP221" s="1155"/>
      <c r="RQ221" s="1155"/>
      <c r="RR221" s="1155"/>
      <c r="RS221" s="1155"/>
      <c r="RT221" s="1155"/>
      <c r="RU221" s="1155"/>
      <c r="RV221" s="1155"/>
      <c r="RW221" s="1155"/>
      <c r="RX221" s="1155"/>
      <c r="RY221" s="1155"/>
      <c r="RZ221" s="1155"/>
      <c r="SA221" s="1155"/>
      <c r="SB221" s="1155"/>
      <c r="SC221" s="1155"/>
      <c r="SD221" s="1155"/>
      <c r="SE221" s="1155"/>
      <c r="SF221" s="1155"/>
      <c r="SG221" s="1155"/>
      <c r="SH221" s="1155"/>
      <c r="SI221" s="1155"/>
      <c r="SJ221" s="1155"/>
      <c r="SK221" s="1155"/>
      <c r="WN221" s="1255">
        <f ca="1">COUNTIF(WN$3:WN$200,"&lt;0.25")</f>
        <v>23</v>
      </c>
      <c r="WO221" s="1255">
        <f ca="1">COUNTIF(WO$3:WO$200,"&lt;0.25")</f>
        <v>13</v>
      </c>
      <c r="WP221" s="1255">
        <f ca="1">COUNTIF(WP$3:WP$200,"&lt;0.25")</f>
        <v>12</v>
      </c>
      <c r="WQ221" s="1255">
        <f ca="1">COUNTIF(WQ$3:WQ$200,"&lt;0.25")</f>
        <v>97</v>
      </c>
      <c r="WR221" s="1255">
        <f ca="1">COUNTIF(WR$3:WR$200,"&lt;0.25")</f>
        <v>42</v>
      </c>
      <c r="WS221" s="1195"/>
      <c r="WT221" s="1195"/>
      <c r="WU221" s="1195"/>
      <c r="WV221" s="1195"/>
      <c r="YW221" s="1255">
        <f ca="1">COUNTIF(YW$3:YW$200,"&lt;0.25")</f>
        <v>12</v>
      </c>
      <c r="YX221" s="1255">
        <f ca="1">COUNTIF(YX$3:YX$200,"&lt;0.25")</f>
        <v>8</v>
      </c>
      <c r="YY221" s="1255">
        <f ca="1">COUNTIF(YY$3:YY$200,"&lt;0.25")</f>
        <v>11</v>
      </c>
      <c r="YZ221" s="1255">
        <f ca="1">COUNTIF(YZ$3:YZ$200,"&lt;0.25")</f>
        <v>117</v>
      </c>
      <c r="ZA221" s="1255">
        <f ca="1">COUNTIF(ZA$3:ZA$200,"&lt;0.25")</f>
        <v>14</v>
      </c>
      <c r="ZB221" s="1195"/>
      <c r="ZC221" s="1195"/>
      <c r="ZD221" s="1195"/>
      <c r="ZE221" s="1195"/>
    </row>
    <row r="222" spans="5:729" ht="15" customHeight="1" x14ac:dyDescent="0.35">
      <c r="E222" s="1315" t="s">
        <v>9888</v>
      </c>
      <c r="F222" s="773"/>
      <c r="K222" s="1287"/>
      <c r="L222" s="1284" t="s">
        <v>9889</v>
      </c>
      <c r="M222" s="1287"/>
      <c r="N222" s="1300"/>
      <c r="O222" s="1300"/>
      <c r="P222" s="1300"/>
      <c r="Q222" s="1300"/>
      <c r="R222" s="1300"/>
      <c r="S222" s="1287"/>
      <c r="T222" s="1287"/>
      <c r="U222" s="1287"/>
      <c r="V222" s="1287"/>
      <c r="W222" s="1287"/>
      <c r="Z222" s="1287"/>
      <c r="AC222" s="1287"/>
      <c r="AD222" s="1287"/>
      <c r="AE222" s="1287"/>
      <c r="AV222" s="1310"/>
      <c r="BL222" s="1250">
        <f>SUM(BL215:BL221)</f>
        <v>108</v>
      </c>
      <c r="BW222" s="1307" t="s">
        <v>9890</v>
      </c>
      <c r="CG222" s="1316"/>
      <c r="CH222" s="1290"/>
      <c r="CI222" s="1290"/>
      <c r="CJ222" s="1290"/>
      <c r="CL222" s="1281"/>
      <c r="CR222" s="1290"/>
      <c r="CW222" s="1290"/>
      <c r="CX222" s="1290"/>
      <c r="CY222" s="1291"/>
      <c r="CZ222" s="1290"/>
      <c r="DA222" s="1290"/>
      <c r="EJ222" s="1252"/>
      <c r="EK222" s="1250"/>
      <c r="ER222" s="1136" t="s">
        <v>9891</v>
      </c>
      <c r="ES222" s="1255">
        <f t="shared" si="465"/>
        <v>6</v>
      </c>
      <c r="FN222" s="1250">
        <f>SUM(FN211:FN221)</f>
        <v>61</v>
      </c>
      <c r="FT222" s="1250">
        <f>SUM(FT211:FT221)</f>
        <v>58</v>
      </c>
      <c r="FW222" s="1250">
        <f>SUM(FW211:FW221)</f>
        <v>53</v>
      </c>
      <c r="FZ222" s="1250">
        <f>SUM(FZ211:FZ221)</f>
        <v>106</v>
      </c>
      <c r="GD222" s="1250">
        <f>SUM(GD211:GD221)</f>
        <v>61</v>
      </c>
      <c r="GH222" s="1250">
        <f>SUM(GH211:GH221)</f>
        <v>94</v>
      </c>
      <c r="GL222" s="1250">
        <f>SUM(GL211:GL221)</f>
        <v>131</v>
      </c>
      <c r="GN222" s="1143"/>
      <c r="HD222" s="1288" t="s">
        <v>9892</v>
      </c>
      <c r="HE222" s="1263"/>
      <c r="HF222" s="1263"/>
      <c r="HG222" s="1263"/>
      <c r="HH222" s="1263"/>
      <c r="HI222" s="1263"/>
      <c r="HJ222" s="1263"/>
      <c r="HK222" s="1283"/>
      <c r="HL222" s="1283"/>
      <c r="HM222" s="1263"/>
      <c r="JF222" s="772"/>
      <c r="JG222" s="1250">
        <f>SUM(JG211:JG221)</f>
        <v>79</v>
      </c>
      <c r="JQ222" s="772"/>
      <c r="JR222" s="1250">
        <f>SUM(JR211:JR221)</f>
        <v>107</v>
      </c>
      <c r="JS222" s="1295" t="s">
        <v>9893</v>
      </c>
      <c r="JV222" s="772"/>
      <c r="JW222" s="1250">
        <f>SUM(JW211:JW221)</f>
        <v>100</v>
      </c>
      <c r="JY222" s="1288" t="s">
        <v>4386</v>
      </c>
      <c r="KY222" s="1250">
        <f ca="1">SUM(KY218:KY221)</f>
        <v>198</v>
      </c>
      <c r="KZ222" s="1250">
        <f ca="1">SUM(KZ218:KZ221)</f>
        <v>198</v>
      </c>
      <c r="LA222" s="1250">
        <f ca="1">SUM(LA218:LA221)</f>
        <v>198</v>
      </c>
      <c r="LB222" s="1250">
        <f ca="1">SUM(LB218:LB221)</f>
        <v>198</v>
      </c>
      <c r="LC222" s="1250">
        <f ca="1">SUM(LC218:LC221)</f>
        <v>198</v>
      </c>
      <c r="LD222" s="1155"/>
      <c r="LE222" s="1155"/>
      <c r="LF222" s="1155"/>
      <c r="LG222" s="1155"/>
      <c r="LH222" s="1155"/>
      <c r="LI222" s="1153"/>
      <c r="LJ222" s="1153"/>
      <c r="LK222" s="1153"/>
      <c r="LL222" s="1153"/>
      <c r="LM222" s="1153"/>
      <c r="LN222" s="1153"/>
      <c r="LO222" s="1153"/>
      <c r="LP222" s="1153"/>
      <c r="LQ222" s="1153"/>
      <c r="LR222" s="1153"/>
      <c r="LS222" s="1153"/>
      <c r="LT222" s="1153"/>
      <c r="LU222" s="1153"/>
      <c r="LV222" s="1153"/>
      <c r="LW222" s="1153"/>
      <c r="LX222" s="1153"/>
      <c r="LY222" s="1153"/>
      <c r="LZ222" s="1153"/>
      <c r="MA222" s="1153"/>
      <c r="MB222" s="1153"/>
      <c r="MC222" s="1153"/>
      <c r="MD222" s="1153"/>
      <c r="ME222" s="1153"/>
      <c r="MF222" s="1153"/>
      <c r="MG222" s="1153"/>
      <c r="MH222" s="1153"/>
      <c r="MI222" s="1153"/>
      <c r="MJ222" s="1153"/>
      <c r="MK222" s="1153"/>
      <c r="ML222" s="1153"/>
      <c r="MM222" s="1153"/>
      <c r="MN222" s="1153"/>
      <c r="MO222" s="1153"/>
      <c r="MP222" s="1153"/>
      <c r="MQ222" s="1153"/>
      <c r="MR222" s="1153"/>
      <c r="MS222" s="1153"/>
      <c r="MT222" s="1153"/>
      <c r="MU222" s="1153"/>
      <c r="MV222" s="1153"/>
      <c r="MW222" s="1153"/>
      <c r="MX222" s="1153"/>
      <c r="MY222" s="1153"/>
      <c r="WN222" s="1250">
        <f ca="1">SUM(WN218:WN221)</f>
        <v>198</v>
      </c>
      <c r="WO222" s="1250">
        <f ca="1">SUM(WO218:WO221)</f>
        <v>198</v>
      </c>
      <c r="WP222" s="1250">
        <f ca="1">SUM(WP218:WP221)</f>
        <v>198</v>
      </c>
      <c r="WQ222" s="1250">
        <f ca="1">SUM(WQ218:WQ221)</f>
        <v>198</v>
      </c>
      <c r="WR222" s="1250">
        <f ca="1">SUM(WR218:WR221)</f>
        <v>198</v>
      </c>
      <c r="WU222" s="1303"/>
      <c r="WV222" s="836"/>
      <c r="WW222" s="1155"/>
      <c r="WX222" s="1155"/>
      <c r="WY222" s="1155"/>
      <c r="WZ222" s="1155"/>
      <c r="XA222" s="1155"/>
      <c r="XB222" s="1153"/>
      <c r="XC222" s="1153"/>
      <c r="XD222" s="1153"/>
      <c r="XE222" s="1153"/>
      <c r="XF222" s="1153"/>
      <c r="XG222" s="1153"/>
      <c r="XH222" s="1153"/>
      <c r="XI222" s="1153"/>
      <c r="XJ222" s="1153"/>
      <c r="XK222" s="1153"/>
      <c r="XL222" s="1153"/>
      <c r="XM222" s="1153"/>
      <c r="XN222" s="1153"/>
      <c r="XO222" s="1153"/>
      <c r="XP222" s="1153"/>
      <c r="XQ222" s="1153"/>
      <c r="XR222" s="1153"/>
      <c r="XS222" s="1153"/>
      <c r="XT222" s="1153"/>
      <c r="XU222" s="1153"/>
      <c r="XV222" s="1153"/>
      <c r="XW222" s="1153"/>
      <c r="XX222" s="1153"/>
      <c r="XY222" s="1153"/>
      <c r="XZ222" s="1153"/>
      <c r="YA222" s="1153"/>
      <c r="YB222" s="1153"/>
      <c r="YC222" s="1153"/>
      <c r="YD222" s="1153"/>
      <c r="YE222" s="1153"/>
      <c r="YF222" s="1153"/>
      <c r="YG222" s="1153"/>
      <c r="YH222" s="1153"/>
      <c r="YI222" s="1153"/>
      <c r="YJ222" s="1153"/>
      <c r="YK222" s="1153"/>
      <c r="YL222" s="1153"/>
      <c r="YM222" s="1153"/>
      <c r="YN222" s="1153"/>
      <c r="YO222" s="1153"/>
      <c r="YP222" s="1153"/>
      <c r="YQ222" s="1153"/>
      <c r="YR222" s="1153"/>
      <c r="YW222" s="1250">
        <f ca="1">SUM(YW218:YW221)</f>
        <v>198</v>
      </c>
      <c r="YX222" s="1250">
        <f ca="1">SUM(YX218:YX221)</f>
        <v>198</v>
      </c>
      <c r="YY222" s="1250">
        <f ca="1">SUM(YY218:YY221)</f>
        <v>198</v>
      </c>
      <c r="YZ222" s="1250">
        <f ca="1">SUM(YZ218:YZ221)</f>
        <v>198</v>
      </c>
      <c r="ZA222" s="1250">
        <f ca="1">SUM(ZA218:ZA221)</f>
        <v>198</v>
      </c>
      <c r="ZD222" s="1303"/>
      <c r="ZE222" s="836"/>
      <c r="ZF222" s="1155"/>
      <c r="ZG222" s="1155"/>
      <c r="ZH222" s="1155"/>
      <c r="ZI222" s="1155"/>
      <c r="ZJ222" s="1155"/>
      <c r="ZK222" s="1153"/>
      <c r="ZL222" s="1153"/>
      <c r="ZM222" s="1153"/>
      <c r="ZN222" s="1153"/>
      <c r="ZO222" s="1153"/>
      <c r="ZP222" s="1153"/>
      <c r="ZQ222" s="1153"/>
      <c r="ZR222" s="1153"/>
      <c r="ZS222" s="1153"/>
      <c r="ZT222" s="1153"/>
      <c r="ZU222" s="1153"/>
      <c r="ZV222" s="1153"/>
      <c r="ZW222" s="1153"/>
      <c r="ZX222" s="1153"/>
      <c r="ZY222" s="1153"/>
      <c r="ZZ222" s="1153"/>
      <c r="AAA222" s="1153"/>
      <c r="AAB222" s="1153"/>
      <c r="AAC222" s="1153"/>
      <c r="AAD222" s="1153"/>
      <c r="AAE222" s="1153"/>
      <c r="AAF222" s="1153"/>
      <c r="AAG222" s="1153"/>
      <c r="AAH222" s="1153"/>
      <c r="AAI222" s="1153"/>
      <c r="AAJ222" s="1153"/>
      <c r="AAK222" s="1153"/>
      <c r="AAL222" s="1153"/>
      <c r="AAM222" s="1153"/>
      <c r="AAN222" s="1153"/>
      <c r="AAO222" s="1153"/>
      <c r="AAP222" s="1153"/>
      <c r="AAQ222" s="1153"/>
      <c r="AAR222" s="1153"/>
      <c r="AAS222" s="1153"/>
      <c r="AAT222" s="1153"/>
      <c r="AAU222" s="1153"/>
      <c r="AAV222" s="1153"/>
      <c r="AAW222" s="1153"/>
      <c r="AAX222" s="1153"/>
      <c r="AAY222" s="1153"/>
      <c r="AAZ222" s="1153"/>
      <c r="ABA222" s="1153"/>
    </row>
    <row r="223" spans="5:729" ht="15" customHeight="1" x14ac:dyDescent="0.35">
      <c r="E223" s="1315"/>
      <c r="F223" s="773"/>
      <c r="K223" s="1287"/>
      <c r="L223" s="1284" t="s">
        <v>9894</v>
      </c>
      <c r="M223" s="1287"/>
      <c r="N223" s="1300"/>
      <c r="O223" s="1300"/>
      <c r="P223" s="1300"/>
      <c r="Q223" s="1300"/>
      <c r="R223" s="1300"/>
      <c r="S223" s="1287"/>
      <c r="T223" s="1287"/>
      <c r="U223" s="1287"/>
      <c r="V223" s="1287"/>
      <c r="W223" s="1287"/>
      <c r="Z223" s="1287"/>
      <c r="AC223" s="1287"/>
      <c r="AD223" s="1287"/>
      <c r="AE223" s="1287"/>
      <c r="AV223" s="1310"/>
      <c r="BW223" s="1289" t="s">
        <v>9895</v>
      </c>
      <c r="CG223" s="1307"/>
      <c r="CH223" s="1290"/>
      <c r="CI223" s="1290"/>
      <c r="CJ223" s="1290"/>
      <c r="CW223" s="1290"/>
      <c r="CX223" s="1290"/>
      <c r="CY223" s="1291"/>
      <c r="CZ223" s="1290"/>
      <c r="DA223" s="1290"/>
      <c r="EJ223" s="1252"/>
      <c r="EK223" s="1250"/>
      <c r="ES223" s="1250">
        <f>SUM(ES211:ES222)</f>
        <v>63</v>
      </c>
      <c r="GN223" s="1143"/>
      <c r="HD223" s="1288" t="s">
        <v>9896</v>
      </c>
      <c r="HE223" s="1263"/>
      <c r="HF223" s="1263"/>
      <c r="HG223" s="1263"/>
      <c r="HH223" s="1263"/>
      <c r="HI223" s="1263"/>
      <c r="HJ223" s="1263"/>
      <c r="HK223" s="1283"/>
      <c r="HL223" s="1283"/>
      <c r="HM223" s="1263"/>
      <c r="IY223" s="1295"/>
      <c r="JS223" s="1152"/>
      <c r="JY223" s="1288" t="s">
        <v>9897</v>
      </c>
      <c r="LC223" s="836"/>
      <c r="LD223" s="1155"/>
      <c r="LE223" s="1155"/>
      <c r="LF223" s="1155"/>
      <c r="LG223" s="1155"/>
      <c r="LH223" s="1155"/>
      <c r="LI223" s="1155"/>
      <c r="LJ223" s="1155"/>
      <c r="LK223" s="1155"/>
      <c r="LL223" s="1155"/>
      <c r="LM223" s="1155"/>
      <c r="LN223" s="1155"/>
      <c r="LO223" s="1155"/>
      <c r="LP223" s="1155"/>
      <c r="LQ223" s="1155"/>
      <c r="LR223" s="1155"/>
      <c r="LS223" s="1155"/>
      <c r="LT223" s="1155"/>
      <c r="LU223" s="1155"/>
      <c r="LV223" s="1155"/>
      <c r="LW223" s="1155"/>
      <c r="LX223" s="1155"/>
      <c r="LY223" s="1155"/>
      <c r="LZ223" s="1155"/>
      <c r="MA223" s="1155"/>
      <c r="MB223" s="1155"/>
      <c r="MC223" s="1155"/>
      <c r="MD223" s="1155"/>
      <c r="ME223" s="1155"/>
      <c r="MF223" s="1155"/>
      <c r="MG223" s="1155"/>
      <c r="MH223" s="1155"/>
      <c r="MI223" s="1155"/>
      <c r="MJ223" s="1155"/>
      <c r="MK223" s="1155"/>
      <c r="ML223" s="1155"/>
      <c r="MM223" s="1155"/>
      <c r="MN223" s="1155"/>
      <c r="MO223" s="1155"/>
      <c r="MP223" s="1155"/>
      <c r="MQ223" s="1155"/>
      <c r="MR223" s="1155"/>
      <c r="MS223" s="1155"/>
      <c r="MT223" s="1155"/>
      <c r="MU223" s="1155"/>
      <c r="MV223" s="1155"/>
      <c r="MW223" s="1155"/>
      <c r="MX223" s="1155"/>
      <c r="MY223" s="1155"/>
      <c r="OG223" s="1195"/>
      <c r="OH223" s="1195"/>
      <c r="OI223" s="1195"/>
      <c r="OJ223" s="1195"/>
      <c r="OK223" s="1195"/>
      <c r="QK223" s="1195"/>
      <c r="QL223" s="1195"/>
      <c r="QM223" s="1195"/>
      <c r="QN223" s="1195"/>
      <c r="QO223" s="1195"/>
      <c r="WR223" s="836"/>
      <c r="WV223" s="836"/>
      <c r="WW223" s="1155"/>
      <c r="WX223" s="1155"/>
      <c r="WY223" s="1155"/>
      <c r="WZ223" s="1155"/>
      <c r="XA223" s="1155"/>
      <c r="XB223" s="1155"/>
      <c r="XC223" s="1155"/>
      <c r="XD223" s="1155"/>
      <c r="XE223" s="1155"/>
      <c r="XF223" s="1155"/>
      <c r="XG223" s="1155"/>
      <c r="XH223" s="1155"/>
      <c r="XI223" s="1155"/>
      <c r="XJ223" s="1155"/>
      <c r="XK223" s="1155"/>
      <c r="XL223" s="1155"/>
      <c r="XM223" s="1155"/>
      <c r="XN223" s="1155"/>
      <c r="XO223" s="1155"/>
      <c r="XP223" s="1155"/>
      <c r="XQ223" s="1155"/>
      <c r="XR223" s="1155"/>
      <c r="XS223" s="1155"/>
      <c r="XT223" s="1155"/>
      <c r="XU223" s="1155"/>
      <c r="XV223" s="1155"/>
      <c r="XW223" s="1155"/>
      <c r="XX223" s="1155"/>
      <c r="XY223" s="1155"/>
      <c r="XZ223" s="1155"/>
      <c r="YA223" s="1155"/>
      <c r="YB223" s="1155"/>
      <c r="YC223" s="1155"/>
      <c r="YD223" s="1155"/>
      <c r="YE223" s="1155"/>
      <c r="YF223" s="1155"/>
      <c r="YG223" s="1155"/>
      <c r="YH223" s="1155"/>
      <c r="YI223" s="1155"/>
      <c r="YJ223" s="1155"/>
      <c r="YK223" s="1155"/>
      <c r="YL223" s="1155"/>
      <c r="YM223" s="1155"/>
      <c r="YN223" s="1155"/>
      <c r="YO223" s="1155"/>
      <c r="YP223" s="1155"/>
      <c r="YQ223" s="1155"/>
      <c r="YR223" s="1155"/>
      <c r="ZA223" s="836"/>
      <c r="ZE223" s="836"/>
      <c r="ZF223" s="1155"/>
      <c r="ZG223" s="1155"/>
      <c r="ZH223" s="1155"/>
      <c r="ZI223" s="1155"/>
      <c r="ZJ223" s="1155"/>
      <c r="ZK223" s="1155"/>
      <c r="ZL223" s="1155"/>
      <c r="ZM223" s="1155"/>
      <c r="ZN223" s="1155"/>
      <c r="ZO223" s="1155"/>
      <c r="ZP223" s="1155"/>
      <c r="ZQ223" s="1155"/>
      <c r="ZR223" s="1155"/>
      <c r="ZS223" s="1155"/>
      <c r="ZT223" s="1155"/>
      <c r="ZU223" s="1155"/>
      <c r="ZV223" s="1155"/>
      <c r="ZW223" s="1155"/>
      <c r="ZX223" s="1155"/>
      <c r="ZY223" s="1155"/>
      <c r="ZZ223" s="1155"/>
      <c r="AAA223" s="1155"/>
      <c r="AAB223" s="1155"/>
      <c r="AAC223" s="1155"/>
      <c r="AAD223" s="1155"/>
      <c r="AAE223" s="1155"/>
      <c r="AAF223" s="1155"/>
      <c r="AAG223" s="1155"/>
      <c r="AAH223" s="1155"/>
      <c r="AAI223" s="1155"/>
      <c r="AAJ223" s="1155"/>
      <c r="AAK223" s="1155"/>
      <c r="AAL223" s="1155"/>
      <c r="AAM223" s="1155"/>
      <c r="AAN223" s="1155"/>
      <c r="AAO223" s="1155"/>
      <c r="AAP223" s="1155"/>
      <c r="AAQ223" s="1155"/>
      <c r="AAR223" s="1155"/>
      <c r="AAS223" s="1155"/>
      <c r="AAT223" s="1155"/>
      <c r="AAU223" s="1155"/>
      <c r="AAV223" s="1155"/>
      <c r="AAW223" s="1155"/>
      <c r="AAX223" s="1155"/>
      <c r="AAY223" s="1155"/>
      <c r="AAZ223" s="1155"/>
      <c r="ABA223" s="1155"/>
    </row>
    <row r="224" spans="5:729" ht="15" customHeight="1" x14ac:dyDescent="0.35">
      <c r="E224" s="1315"/>
      <c r="K224" s="1287"/>
      <c r="L224" s="1284" t="s">
        <v>9898</v>
      </c>
      <c r="M224" s="1287"/>
      <c r="N224" s="1300"/>
      <c r="O224" s="1300"/>
      <c r="P224" s="1300"/>
      <c r="Q224" s="1300"/>
      <c r="R224" s="1300"/>
      <c r="S224" s="1287"/>
      <c r="T224" s="1287"/>
      <c r="U224" s="1287"/>
      <c r="V224" s="1287"/>
      <c r="W224" s="1287"/>
      <c r="Z224" s="1287"/>
      <c r="AC224" s="1287"/>
      <c r="AD224" s="1287"/>
      <c r="AE224" s="1287"/>
      <c r="AV224" s="1249"/>
      <c r="BW224" s="1317" t="s">
        <v>9899</v>
      </c>
      <c r="CG224" s="1307"/>
      <c r="CH224" s="1290"/>
      <c r="CI224" s="1290"/>
      <c r="CJ224" s="1290"/>
      <c r="CW224" s="1290"/>
      <c r="CX224" s="1290"/>
      <c r="CY224" s="1291"/>
      <c r="CZ224" s="1290"/>
      <c r="DA224" s="1290"/>
      <c r="ER224" s="1295" t="s">
        <v>9900</v>
      </c>
      <c r="EV224" s="1318" t="s">
        <v>9901</v>
      </c>
      <c r="GN224" s="1143"/>
      <c r="HI224" s="1288" t="s">
        <v>9902</v>
      </c>
      <c r="JS224" s="1152"/>
      <c r="JY224" s="1288" t="s">
        <v>9903</v>
      </c>
      <c r="KU224" s="1263" t="s">
        <v>9904</v>
      </c>
      <c r="LC224" s="836"/>
      <c r="LD224" s="1252" t="s">
        <v>848</v>
      </c>
      <c r="OJ224" s="1303"/>
      <c r="OK224" s="836"/>
      <c r="OL224" s="1155"/>
      <c r="OM224" s="1155"/>
      <c r="ON224" s="1155"/>
      <c r="OO224" s="1155"/>
      <c r="OP224" s="1155"/>
      <c r="OQ224" s="1155"/>
      <c r="OR224" s="1155"/>
      <c r="OS224" s="1155"/>
      <c r="OT224" s="1155"/>
      <c r="OU224" s="1155"/>
      <c r="OV224" s="1155"/>
      <c r="OW224" s="1155"/>
      <c r="OX224" s="1155"/>
      <c r="OY224" s="1155"/>
      <c r="OZ224" s="1155"/>
      <c r="PA224" s="1155"/>
      <c r="PB224" s="1155"/>
      <c r="PC224" s="1155"/>
      <c r="PD224" s="1155"/>
      <c r="PE224" s="1155"/>
      <c r="PF224" s="1155"/>
      <c r="PG224" s="1155"/>
      <c r="PH224" s="1155"/>
      <c r="PI224" s="1155"/>
      <c r="PJ224" s="1155"/>
      <c r="PK224" s="1155"/>
      <c r="PL224" s="1155"/>
      <c r="PM224" s="1155"/>
      <c r="PN224" s="1155"/>
      <c r="PO224" s="1155"/>
      <c r="PP224" s="1155"/>
      <c r="PQ224" s="1155"/>
      <c r="PR224" s="1155"/>
      <c r="PS224" s="1155"/>
      <c r="PT224" s="1155"/>
      <c r="PU224" s="1155"/>
      <c r="PV224" s="1155"/>
      <c r="PW224" s="1155"/>
      <c r="PX224" s="1155"/>
      <c r="PY224" s="1155"/>
      <c r="PZ224" s="1155"/>
      <c r="QA224" s="1155"/>
      <c r="QB224" s="1155"/>
      <c r="QC224" s="1155"/>
      <c r="QD224" s="1155"/>
      <c r="QE224" s="1155"/>
      <c r="QF224" s="1155"/>
      <c r="QG224" s="1155"/>
      <c r="QN224" s="1303"/>
      <c r="QO224" s="836"/>
      <c r="QP224" s="1155"/>
      <c r="QQ224" s="1155"/>
      <c r="QR224" s="1155"/>
      <c r="QS224" s="1155"/>
      <c r="QT224" s="1155"/>
      <c r="QU224" s="1153"/>
      <c r="QV224" s="1153"/>
      <c r="QW224" s="1153"/>
      <c r="QX224" s="1153"/>
      <c r="QY224" s="1153"/>
      <c r="QZ224" s="1153"/>
      <c r="RA224" s="1153"/>
      <c r="RB224" s="1153"/>
      <c r="RC224" s="1153"/>
      <c r="RD224" s="1153"/>
      <c r="RE224" s="1153"/>
      <c r="RF224" s="1153"/>
      <c r="RG224" s="1153"/>
      <c r="RH224" s="1153"/>
      <c r="RI224" s="1153"/>
      <c r="RJ224" s="1153"/>
      <c r="RK224" s="1153"/>
      <c r="RL224" s="1153"/>
      <c r="RM224" s="1153"/>
      <c r="RN224" s="1153"/>
      <c r="RO224" s="1153"/>
      <c r="RP224" s="1153"/>
      <c r="RQ224" s="1153"/>
      <c r="RR224" s="1153"/>
      <c r="RS224" s="1153"/>
      <c r="RT224" s="1153"/>
      <c r="RU224" s="1153"/>
      <c r="RV224" s="1153"/>
      <c r="RW224" s="1153"/>
      <c r="RX224" s="1153"/>
      <c r="RY224" s="1153"/>
      <c r="RZ224" s="1153"/>
      <c r="SA224" s="1153"/>
      <c r="SB224" s="1153"/>
      <c r="SC224" s="1153"/>
      <c r="SD224" s="1153"/>
      <c r="SE224" s="1153"/>
      <c r="SF224" s="1153"/>
      <c r="SG224" s="1153"/>
      <c r="SH224" s="1153"/>
      <c r="SI224" s="1153"/>
      <c r="SJ224" s="1153"/>
      <c r="SK224" s="1153"/>
    </row>
    <row r="225" spans="5:729" ht="15" customHeight="1" x14ac:dyDescent="0.35">
      <c r="E225" s="1315"/>
      <c r="J225" s="1287"/>
      <c r="K225" s="1287"/>
      <c r="L225" s="1284" t="s">
        <v>9905</v>
      </c>
      <c r="M225" s="1287"/>
      <c r="N225" s="1300"/>
      <c r="O225" s="1300"/>
      <c r="P225" s="1300"/>
      <c r="Q225" s="1300"/>
      <c r="R225" s="1300"/>
      <c r="S225" s="1287"/>
      <c r="T225" s="1287"/>
      <c r="U225" s="1287"/>
      <c r="V225" s="1287"/>
      <c r="W225" s="1287"/>
      <c r="Z225" s="1287"/>
      <c r="AC225" s="1287"/>
      <c r="AD225" s="1287"/>
      <c r="AE225" s="1287"/>
      <c r="BW225" s="1296" t="s">
        <v>9906</v>
      </c>
      <c r="CG225" s="1307"/>
      <c r="CH225" s="1290"/>
      <c r="CI225" s="1290"/>
      <c r="CJ225" s="1290"/>
      <c r="CW225" s="1290"/>
      <c r="CX225" s="1290"/>
      <c r="CY225" s="1291"/>
      <c r="CZ225" s="1290"/>
      <c r="DA225" s="1290"/>
      <c r="DG225" s="1301"/>
      <c r="ER225" s="1295" t="s">
        <v>9907</v>
      </c>
      <c r="EV225" s="1319" t="s">
        <v>9908</v>
      </c>
      <c r="EW225" s="1291"/>
      <c r="GN225" s="1143"/>
      <c r="JS225" s="1152"/>
      <c r="LC225" s="1250" t="s">
        <v>1162</v>
      </c>
      <c r="LD225" s="1320">
        <v>0.66666666666666663</v>
      </c>
      <c r="LE225" s="1321">
        <v>0.66666666666666663</v>
      </c>
      <c r="LF225" s="1321">
        <v>0.66666666666666663</v>
      </c>
      <c r="LG225" s="1321">
        <v>0.16666666666666666</v>
      </c>
      <c r="LH225" s="1321">
        <v>0.16666666666666666</v>
      </c>
      <c r="LI225" s="1321">
        <v>0.16666666666666666</v>
      </c>
      <c r="LJ225" s="1321">
        <v>0.16666666666666666</v>
      </c>
      <c r="LK225" s="1321">
        <v>0.16666666666666666</v>
      </c>
      <c r="LL225" s="1321">
        <v>0.16666666666666666</v>
      </c>
      <c r="LM225" s="1321">
        <v>0.33333333333333331</v>
      </c>
      <c r="LN225" s="1321">
        <v>0.16666666666666666</v>
      </c>
      <c r="LO225" s="1321">
        <v>0.33333333333333331</v>
      </c>
      <c r="LP225" s="1321">
        <v>0.33333333333333331</v>
      </c>
      <c r="LQ225" s="1321">
        <v>1</v>
      </c>
      <c r="LR225" s="1321">
        <v>0.66666666666666663</v>
      </c>
      <c r="LS225" s="1321">
        <v>1</v>
      </c>
      <c r="LT225" s="1321">
        <v>0.33333333333333331</v>
      </c>
      <c r="LU225" s="1321">
        <v>0.16666666666666666</v>
      </c>
      <c r="LV225" s="1321">
        <v>0.16666666666666666</v>
      </c>
      <c r="LW225" s="1321">
        <v>0.16666666666666666</v>
      </c>
      <c r="LX225" s="1321">
        <v>0.16666666666666666</v>
      </c>
      <c r="LY225" s="1321">
        <v>1</v>
      </c>
      <c r="LZ225" s="1321">
        <v>0.33333333333333331</v>
      </c>
      <c r="MA225" s="1321">
        <v>0.33333333333333331</v>
      </c>
      <c r="MB225" s="1321">
        <v>0.66666666666666663</v>
      </c>
      <c r="MC225" s="1321">
        <v>8.3333333333333329E-2</v>
      </c>
      <c r="MD225" s="1321">
        <v>8.3333333333333329E-2</v>
      </c>
      <c r="ME225" s="1321">
        <v>8.3333333333333329E-2</v>
      </c>
      <c r="MF225" s="1321">
        <v>8.3333333333333329E-2</v>
      </c>
      <c r="MG225" s="1321">
        <v>0.66666666666666663</v>
      </c>
      <c r="MH225" s="1321">
        <v>8.3333333333333329E-2</v>
      </c>
      <c r="MI225" s="1321">
        <v>8.3333333333333329E-2</v>
      </c>
      <c r="MJ225" s="1321">
        <v>0.16666666666666666</v>
      </c>
      <c r="MK225" s="1321">
        <v>0.66666666666666663</v>
      </c>
      <c r="ML225" s="1321">
        <v>0.5</v>
      </c>
      <c r="MM225" s="1321">
        <v>0.33333333333333331</v>
      </c>
      <c r="MN225" s="1321">
        <v>0.66666666666666663</v>
      </c>
      <c r="MO225" s="1321">
        <v>0.16666666666666666</v>
      </c>
      <c r="MP225" s="1321">
        <v>0.16666666666666666</v>
      </c>
      <c r="MQ225" s="1321">
        <v>0.16666666666666666</v>
      </c>
      <c r="MR225" s="1321">
        <v>0.33333333333333331</v>
      </c>
      <c r="MS225" s="1321">
        <v>0.33333333333333331</v>
      </c>
      <c r="MT225" s="1321">
        <v>0.16666666666666666</v>
      </c>
      <c r="MU225" s="1321">
        <v>0.16666666666666666</v>
      </c>
      <c r="MV225" s="1321">
        <v>1</v>
      </c>
      <c r="MW225" s="1321">
        <v>0.33333333333333331</v>
      </c>
      <c r="MX225" s="1321">
        <v>0.66666666666666663</v>
      </c>
      <c r="MY225" s="1322">
        <v>0.66666666666666663</v>
      </c>
      <c r="OK225" s="836"/>
      <c r="OL225" s="1155"/>
      <c r="OM225" s="1155"/>
      <c r="ON225" s="1155"/>
      <c r="OO225" s="1155"/>
      <c r="OP225" s="1155"/>
      <c r="OQ225" s="1155"/>
      <c r="OR225" s="1155"/>
      <c r="OS225" s="1155"/>
      <c r="OT225" s="1155"/>
      <c r="OU225" s="1155"/>
      <c r="OV225" s="1155"/>
      <c r="OW225" s="1155"/>
      <c r="OX225" s="1155"/>
      <c r="OY225" s="1155"/>
      <c r="OZ225" s="1155"/>
      <c r="PA225" s="1155"/>
      <c r="PB225" s="1155"/>
      <c r="PC225" s="1155"/>
      <c r="PD225" s="1155"/>
      <c r="PE225" s="1155"/>
      <c r="PF225" s="1155"/>
      <c r="PG225" s="1155"/>
      <c r="PH225" s="1155"/>
      <c r="PI225" s="1155"/>
      <c r="PJ225" s="1155"/>
      <c r="PK225" s="1155"/>
      <c r="PL225" s="1155"/>
      <c r="PM225" s="1155"/>
      <c r="PN225" s="1155"/>
      <c r="PO225" s="1155"/>
      <c r="PP225" s="1155"/>
      <c r="PQ225" s="1155"/>
      <c r="PR225" s="1155"/>
      <c r="PS225" s="1155"/>
      <c r="PT225" s="1155"/>
      <c r="PU225" s="1155"/>
      <c r="PV225" s="1155"/>
      <c r="PW225" s="1155"/>
      <c r="PX225" s="1155"/>
      <c r="PY225" s="1155"/>
      <c r="PZ225" s="1155"/>
      <c r="QA225" s="1155"/>
      <c r="QB225" s="1155"/>
      <c r="QC225" s="1155"/>
      <c r="QD225" s="1155"/>
      <c r="QE225" s="1155"/>
      <c r="QF225" s="1155"/>
      <c r="QG225" s="1155"/>
      <c r="QO225" s="836"/>
      <c r="QP225" s="1155"/>
      <c r="QQ225" s="1155"/>
      <c r="QR225" s="1155"/>
      <c r="QS225" s="1155"/>
      <c r="QT225" s="1155"/>
      <c r="QU225" s="1155"/>
      <c r="QV225" s="1155"/>
      <c r="QW225" s="1155"/>
      <c r="QX225" s="1155"/>
      <c r="QY225" s="1155"/>
      <c r="QZ225" s="1155"/>
      <c r="RA225" s="1155"/>
      <c r="RB225" s="1155"/>
      <c r="RC225" s="1155"/>
      <c r="RD225" s="1155"/>
      <c r="RE225" s="1155"/>
      <c r="RF225" s="1155"/>
      <c r="RG225" s="1155"/>
      <c r="RH225" s="1155"/>
      <c r="RI225" s="1155"/>
      <c r="RJ225" s="1155"/>
      <c r="RK225" s="1155"/>
      <c r="RL225" s="1155"/>
      <c r="RM225" s="1155"/>
      <c r="RN225" s="1155"/>
      <c r="RO225" s="1155"/>
      <c r="RP225" s="1155"/>
      <c r="RQ225" s="1155"/>
      <c r="RR225" s="1155"/>
      <c r="RS225" s="1155"/>
      <c r="RT225" s="1155"/>
      <c r="RU225" s="1155"/>
      <c r="RV225" s="1155"/>
      <c r="RW225" s="1155"/>
      <c r="RX225" s="1155"/>
      <c r="RY225" s="1155"/>
      <c r="RZ225" s="1155"/>
      <c r="SA225" s="1155"/>
      <c r="SB225" s="1155"/>
      <c r="SC225" s="1155"/>
      <c r="SD225" s="1155"/>
      <c r="SE225" s="1155"/>
      <c r="SF225" s="1155"/>
      <c r="SG225" s="1155"/>
      <c r="SH225" s="1155"/>
      <c r="SI225" s="1155"/>
      <c r="SJ225" s="1155"/>
      <c r="SK225" s="1155"/>
      <c r="WN225" s="1195"/>
      <c r="WO225" s="1195"/>
      <c r="WP225" s="1195"/>
      <c r="WQ225" s="1195"/>
      <c r="WR225" s="1195"/>
      <c r="WS225" s="1195"/>
      <c r="WT225" s="1195"/>
      <c r="WU225" s="1195"/>
      <c r="WV225" s="1195"/>
      <c r="ZB225" s="1195"/>
      <c r="ZC225" s="1195"/>
      <c r="ZD225" s="1195"/>
      <c r="ZE225" s="1195"/>
    </row>
    <row r="226" spans="5:729" ht="15" customHeight="1" x14ac:dyDescent="0.35">
      <c r="J226" s="1287"/>
      <c r="K226" s="1287"/>
      <c r="L226" s="1284" t="s">
        <v>9909</v>
      </c>
      <c r="M226" s="1287"/>
      <c r="N226" s="1300"/>
      <c r="O226" s="1300"/>
      <c r="P226" s="1300"/>
      <c r="Q226" s="1300"/>
      <c r="R226" s="1300"/>
      <c r="S226" s="1287"/>
      <c r="T226" s="1287"/>
      <c r="U226" s="1287"/>
      <c r="V226" s="1287"/>
      <c r="W226" s="1287"/>
      <c r="Z226" s="1287"/>
      <c r="AC226" s="1287"/>
      <c r="AD226" s="1287"/>
      <c r="AE226" s="1287"/>
      <c r="CG226" s="1307"/>
      <c r="CH226" s="1290"/>
      <c r="EV226" s="1288" t="s">
        <v>9910</v>
      </c>
      <c r="EW226" s="1291"/>
      <c r="FM226" s="1280" t="s">
        <v>9892</v>
      </c>
      <c r="GN226" s="1143"/>
      <c r="LC226" s="1250" t="s">
        <v>1163</v>
      </c>
      <c r="LD226" s="1236">
        <v>0.74780000000000002</v>
      </c>
      <c r="LE226" s="1229">
        <v>0.60309999999999997</v>
      </c>
      <c r="LF226" s="1229">
        <v>0.72809999999999997</v>
      </c>
      <c r="LG226" s="1229">
        <v>0.35970000000000002</v>
      </c>
      <c r="LH226" s="1229">
        <v>0.52769999999999995</v>
      </c>
      <c r="LI226" s="1229">
        <v>0.52829999999999999</v>
      </c>
      <c r="LJ226" s="1229">
        <v>0.47139999999999999</v>
      </c>
      <c r="LK226" s="1229">
        <v>0.51290000000000002</v>
      </c>
      <c r="LL226" s="1229">
        <v>0.4909</v>
      </c>
      <c r="LM226" s="1229">
        <v>0.64349999999999996</v>
      </c>
      <c r="LN226" s="1229">
        <v>0.40539999999999998</v>
      </c>
      <c r="LO226" s="1229">
        <v>0.50480000000000003</v>
      </c>
      <c r="LP226" s="1229">
        <v>0.69889999999999997</v>
      </c>
      <c r="LQ226" s="1229">
        <v>0.7097</v>
      </c>
      <c r="LR226" s="1229">
        <v>0.71030000000000004</v>
      </c>
      <c r="LS226" s="1229">
        <v>0.88339999999999996</v>
      </c>
      <c r="LT226" s="1229">
        <v>0.75419999999999998</v>
      </c>
      <c r="LU226" s="1229">
        <v>0.69730000000000003</v>
      </c>
      <c r="LV226" s="1229">
        <v>0.73419999999999996</v>
      </c>
      <c r="LW226" s="1229">
        <v>0.64</v>
      </c>
      <c r="LX226" s="1229">
        <v>0.66539999999999999</v>
      </c>
      <c r="LY226" s="1229">
        <v>0.875</v>
      </c>
      <c r="LZ226" s="1229">
        <v>0.61699999999999999</v>
      </c>
      <c r="MA226" s="1229">
        <v>0.60729999999999995</v>
      </c>
      <c r="MB226" s="1229">
        <v>0.75980000000000003</v>
      </c>
      <c r="MC226" s="1229">
        <v>0.52759999999999996</v>
      </c>
      <c r="MD226" s="1229">
        <v>0.64539999999999997</v>
      </c>
      <c r="ME226" s="1229">
        <v>0.48349999999999999</v>
      </c>
      <c r="MF226" s="1229">
        <v>0.52580000000000005</v>
      </c>
      <c r="MG226" s="1229">
        <v>0.73140000000000005</v>
      </c>
      <c r="MH226" s="1229">
        <v>0.68189999999999995</v>
      </c>
      <c r="MI226" s="1229">
        <v>0.52549999999999997</v>
      </c>
      <c r="MJ226" s="1229">
        <v>0.44619999999999999</v>
      </c>
      <c r="MK226" s="1229">
        <v>0.7389</v>
      </c>
      <c r="ML226" s="1229">
        <v>0.72030000000000005</v>
      </c>
      <c r="MM226" s="1229">
        <v>0.58989999999999998</v>
      </c>
      <c r="MN226" s="1229">
        <v>0.6966</v>
      </c>
      <c r="MO226" s="1229">
        <v>0.53290000000000004</v>
      </c>
      <c r="MP226" s="1229">
        <v>0.5857</v>
      </c>
      <c r="MQ226" s="1229">
        <v>0.59330000000000005</v>
      </c>
      <c r="MR226" s="1229">
        <v>0.17430000000000001</v>
      </c>
      <c r="MS226" s="1229">
        <v>0.31659999999999999</v>
      </c>
      <c r="MT226" s="1229">
        <v>0.79830000000000001</v>
      </c>
      <c r="MU226" s="1229">
        <v>0.71299999999999997</v>
      </c>
      <c r="MV226" s="1229">
        <v>0.61409999999999998</v>
      </c>
      <c r="MW226" s="1229">
        <v>0.53280000000000005</v>
      </c>
      <c r="MX226" s="1229">
        <v>0.72440000000000004</v>
      </c>
      <c r="MY226" s="1230">
        <v>0.74980000000000002</v>
      </c>
      <c r="WQ226" s="1303"/>
      <c r="WR226" s="836"/>
      <c r="WU226" s="1303"/>
      <c r="WV226" s="836"/>
      <c r="WW226" s="1155"/>
      <c r="WX226" s="1155"/>
      <c r="WY226" s="1155"/>
      <c r="WZ226" s="1155"/>
      <c r="XA226" s="1155"/>
      <c r="XB226" s="1153"/>
      <c r="XC226" s="1153"/>
      <c r="XD226" s="1153"/>
      <c r="XE226" s="1153"/>
      <c r="XF226" s="1153"/>
      <c r="XG226" s="1153"/>
      <c r="XH226" s="1153"/>
      <c r="XI226" s="1153"/>
      <c r="XJ226" s="1153"/>
      <c r="XK226" s="1153"/>
      <c r="XL226" s="1153"/>
      <c r="XM226" s="1153"/>
      <c r="XN226" s="1153"/>
      <c r="XO226" s="1153"/>
      <c r="XP226" s="1153"/>
      <c r="XQ226" s="1153"/>
      <c r="XR226" s="1153"/>
      <c r="XS226" s="1153"/>
      <c r="XT226" s="1153"/>
      <c r="XU226" s="1153"/>
      <c r="XV226" s="1153"/>
      <c r="XW226" s="1153"/>
      <c r="XX226" s="1153"/>
      <c r="XY226" s="1153"/>
      <c r="XZ226" s="1153"/>
      <c r="YA226" s="1153"/>
      <c r="YB226" s="1153"/>
      <c r="YC226" s="1153"/>
      <c r="YD226" s="1153"/>
      <c r="YE226" s="1153"/>
      <c r="YF226" s="1153"/>
      <c r="YG226" s="1153"/>
      <c r="YH226" s="1153"/>
      <c r="YI226" s="1153"/>
      <c r="YJ226" s="1153"/>
      <c r="YK226" s="1153"/>
      <c r="YL226" s="1153"/>
      <c r="YM226" s="1153"/>
      <c r="YN226" s="1153"/>
      <c r="YO226" s="1153"/>
      <c r="YP226" s="1153"/>
      <c r="YQ226" s="1153"/>
      <c r="YR226" s="1153"/>
      <c r="ZD226" s="1303"/>
      <c r="ZE226" s="836"/>
      <c r="ZF226" s="1155"/>
      <c r="ZG226" s="1155"/>
      <c r="ZH226" s="1155"/>
      <c r="ZI226" s="1155"/>
      <c r="ZJ226" s="1155"/>
      <c r="ZK226" s="1153"/>
      <c r="ZL226" s="1153"/>
      <c r="ZM226" s="1153"/>
      <c r="ZN226" s="1153"/>
      <c r="ZO226" s="1153"/>
      <c r="ZP226" s="1153"/>
      <c r="ZQ226" s="1153"/>
      <c r="ZR226" s="1153"/>
      <c r="ZS226" s="1153"/>
      <c r="ZT226" s="1153"/>
      <c r="ZU226" s="1153"/>
      <c r="ZV226" s="1153"/>
      <c r="ZW226" s="1153"/>
      <c r="ZX226" s="1153"/>
      <c r="ZY226" s="1153"/>
      <c r="ZZ226" s="1153"/>
      <c r="AAA226" s="1153"/>
      <c r="AAB226" s="1153"/>
      <c r="AAC226" s="1153"/>
      <c r="AAD226" s="1153"/>
      <c r="AAE226" s="1153"/>
      <c r="AAF226" s="1153"/>
      <c r="AAG226" s="1153"/>
      <c r="AAH226" s="1153"/>
      <c r="AAI226" s="1153"/>
      <c r="AAJ226" s="1153"/>
      <c r="AAK226" s="1153"/>
      <c r="AAL226" s="1153"/>
      <c r="AAM226" s="1153"/>
      <c r="AAN226" s="1153"/>
      <c r="AAO226" s="1153"/>
      <c r="AAP226" s="1153"/>
      <c r="AAQ226" s="1153"/>
      <c r="AAR226" s="1153"/>
      <c r="AAS226" s="1153"/>
      <c r="AAT226" s="1153"/>
      <c r="AAU226" s="1153"/>
      <c r="AAV226" s="1153"/>
      <c r="AAW226" s="1153"/>
      <c r="AAX226" s="1153"/>
      <c r="AAY226" s="1153"/>
      <c r="AAZ226" s="1153"/>
      <c r="ABA226" s="1153"/>
    </row>
    <row r="227" spans="5:729" ht="15" customHeight="1" x14ac:dyDescent="0.35">
      <c r="J227" s="1287"/>
      <c r="K227" s="1287"/>
      <c r="L227" s="1305" t="s">
        <v>9911</v>
      </c>
      <c r="M227" s="1287"/>
      <c r="N227" s="1300"/>
      <c r="O227" s="1300"/>
      <c r="P227" s="1300"/>
      <c r="Q227" s="1300"/>
      <c r="R227" s="1300"/>
      <c r="S227" s="1287"/>
      <c r="T227" s="1287"/>
      <c r="U227" s="1287"/>
      <c r="V227" s="1287"/>
      <c r="W227" s="1287"/>
      <c r="Z227" s="1287"/>
      <c r="AC227" s="1287"/>
      <c r="AD227" s="1287"/>
      <c r="AE227" s="1287"/>
      <c r="CG227" s="1307"/>
      <c r="CH227" s="1290"/>
      <c r="EW227" s="1291"/>
      <c r="FM227" s="1295" t="s">
        <v>9912</v>
      </c>
      <c r="GN227" s="1143"/>
      <c r="LC227" s="1250" t="s">
        <v>1164</v>
      </c>
      <c r="LD227" s="1236">
        <v>3.3451646745381883E-2</v>
      </c>
      <c r="LE227" s="1229">
        <v>0.12751963295189217</v>
      </c>
      <c r="LF227" s="1229">
        <v>7.5449048323979542E-2</v>
      </c>
      <c r="LG227" s="1229">
        <v>7.4904536446003561E-2</v>
      </c>
      <c r="LH227" s="1229">
        <v>8.7442714716655143E-2</v>
      </c>
      <c r="LI227" s="1229">
        <v>0.17776402294521088</v>
      </c>
      <c r="LJ227" s="1229">
        <v>8.0392771479690289E-2</v>
      </c>
      <c r="LK227" s="1229">
        <v>0.17699805458110993</v>
      </c>
      <c r="LL227" s="1229">
        <v>0.20213631474637936</v>
      </c>
      <c r="LM227" s="1229">
        <v>4.5134158378452992E-2</v>
      </c>
      <c r="LN227" s="1229">
        <v>9.2044161269236091E-2</v>
      </c>
      <c r="LO227" s="1229">
        <v>1.7090705411323542E-2</v>
      </c>
      <c r="LP227" s="1229">
        <v>5.7305712569462423E-2</v>
      </c>
      <c r="LQ227" s="1229">
        <v>8.3908615178973314E-2</v>
      </c>
      <c r="LR227" s="1229">
        <v>3.5721048970443148E-2</v>
      </c>
      <c r="LS227" s="1229">
        <v>6.3289039731937849E-2</v>
      </c>
      <c r="LT227" s="1229">
        <v>5.3068994403248027E-2</v>
      </c>
      <c r="LU227" s="1229">
        <v>0.13825233454180202</v>
      </c>
      <c r="LV227" s="1229">
        <v>2.9193840390272292E-2</v>
      </c>
      <c r="LW227" s="1229">
        <v>0.10769689125031101</v>
      </c>
      <c r="LX227" s="1229">
        <v>6.1133616682162308E-2</v>
      </c>
      <c r="LY227" s="1229">
        <v>6.0421598870647283E-2</v>
      </c>
      <c r="LZ227" s="1229">
        <v>0.11262003659234653</v>
      </c>
      <c r="MA227" s="1229">
        <v>1.4993730364766381E-2</v>
      </c>
      <c r="MB227" s="1229">
        <v>9.3820613050938681E-2</v>
      </c>
      <c r="MC227" s="1229">
        <v>7.0312542939625605E-2</v>
      </c>
      <c r="MD227" s="1229">
        <v>9.7715867439664539E-2</v>
      </c>
      <c r="ME227" s="1229">
        <v>0.10205798160914871</v>
      </c>
      <c r="MF227" s="1229">
        <v>8.2232286875619773E-2</v>
      </c>
      <c r="MG227" s="1229">
        <v>7.7466902221184339E-2</v>
      </c>
      <c r="MH227" s="1229">
        <v>8.1033461602244533E-2</v>
      </c>
      <c r="MI227" s="1229">
        <v>8.1972972149739559E-2</v>
      </c>
      <c r="MJ227" s="1229">
        <v>4.4898858778974725E-2</v>
      </c>
      <c r="MK227" s="1229">
        <v>2.6659190312299668E-2</v>
      </c>
      <c r="ML227" s="1229">
        <v>9.5370177215571658E-2</v>
      </c>
      <c r="MM227" s="1229">
        <v>2.8132231790096798E-2</v>
      </c>
      <c r="MN227" s="1229">
        <v>3.6812489486199085E-2</v>
      </c>
      <c r="MO227" s="1229">
        <v>0.10229309289514574</v>
      </c>
      <c r="MP227" s="1229">
        <v>2.3562063251026374E-2</v>
      </c>
      <c r="MQ227" s="1229">
        <v>2.7145803117995537E-2</v>
      </c>
      <c r="MR227" s="1229">
        <v>0.3072993885784252</v>
      </c>
      <c r="MS227" s="1229">
        <v>0.2585618210787391</v>
      </c>
      <c r="MT227" s="1229">
        <v>6.6118883241114992E-2</v>
      </c>
      <c r="MU227" s="1229">
        <v>3.7383921954634941E-2</v>
      </c>
      <c r="MV227" s="1229">
        <v>7.8680057649727894E-2</v>
      </c>
      <c r="MW227" s="1229">
        <v>0.12211943784041945</v>
      </c>
      <c r="MX227" s="1229">
        <v>0.10961749760323641</v>
      </c>
      <c r="MY227" s="1230">
        <v>0.10630745296900188</v>
      </c>
      <c r="WR227" s="836"/>
      <c r="WV227" s="836"/>
      <c r="WW227" s="1155"/>
      <c r="WX227" s="1155"/>
      <c r="WY227" s="1155"/>
      <c r="WZ227" s="1155"/>
      <c r="XA227" s="1155"/>
      <c r="XB227" s="1155"/>
      <c r="XC227" s="1155"/>
      <c r="XD227" s="1155"/>
      <c r="XE227" s="1155"/>
      <c r="XF227" s="1155"/>
      <c r="XG227" s="1155"/>
      <c r="XH227" s="1155"/>
      <c r="XI227" s="1155"/>
      <c r="XJ227" s="1155"/>
      <c r="XK227" s="1155"/>
      <c r="XL227" s="1155"/>
      <c r="XM227" s="1155"/>
      <c r="XN227" s="1155"/>
      <c r="XO227" s="1155"/>
      <c r="XP227" s="1155"/>
      <c r="XQ227" s="1155"/>
      <c r="XR227" s="1155"/>
      <c r="XS227" s="1155"/>
      <c r="XT227" s="1155"/>
      <c r="XU227" s="1155"/>
      <c r="XV227" s="1155"/>
      <c r="XW227" s="1155"/>
      <c r="XX227" s="1155"/>
      <c r="XY227" s="1155"/>
      <c r="XZ227" s="1155"/>
      <c r="YA227" s="1155"/>
      <c r="YB227" s="1155"/>
      <c r="YC227" s="1155"/>
      <c r="YD227" s="1155"/>
      <c r="YE227" s="1155"/>
      <c r="YF227" s="1155"/>
      <c r="YG227" s="1155"/>
      <c r="YH227" s="1155"/>
      <c r="YI227" s="1155"/>
      <c r="YJ227" s="1155"/>
      <c r="YK227" s="1155"/>
      <c r="YL227" s="1155"/>
      <c r="YM227" s="1155"/>
      <c r="YN227" s="1155"/>
      <c r="YO227" s="1155"/>
      <c r="YP227" s="1155"/>
      <c r="YQ227" s="1155"/>
      <c r="YR227" s="1155"/>
      <c r="ZE227" s="836"/>
      <c r="ZF227" s="1155"/>
      <c r="ZG227" s="1155"/>
      <c r="ZH227" s="1155"/>
      <c r="ZI227" s="1155"/>
      <c r="ZJ227" s="1155"/>
      <c r="ZK227" s="1155"/>
      <c r="ZL227" s="1155"/>
      <c r="ZM227" s="1155"/>
      <c r="ZN227" s="1155"/>
      <c r="ZO227" s="1155"/>
      <c r="ZP227" s="1155"/>
      <c r="ZQ227" s="1155"/>
      <c r="ZR227" s="1155"/>
      <c r="ZS227" s="1155"/>
      <c r="ZT227" s="1155"/>
      <c r="ZU227" s="1155"/>
      <c r="ZV227" s="1155"/>
      <c r="ZW227" s="1155"/>
      <c r="ZX227" s="1155"/>
      <c r="ZY227" s="1155"/>
      <c r="ZZ227" s="1155"/>
      <c r="AAA227" s="1155"/>
      <c r="AAB227" s="1155"/>
      <c r="AAC227" s="1155"/>
      <c r="AAD227" s="1155"/>
      <c r="AAE227" s="1155"/>
      <c r="AAF227" s="1155"/>
      <c r="AAG227" s="1155"/>
      <c r="AAH227" s="1155"/>
      <c r="AAI227" s="1155"/>
      <c r="AAJ227" s="1155"/>
      <c r="AAK227" s="1155"/>
      <c r="AAL227" s="1155"/>
      <c r="AAM227" s="1155"/>
      <c r="AAN227" s="1155"/>
      <c r="AAO227" s="1155"/>
      <c r="AAP227" s="1155"/>
      <c r="AAQ227" s="1155"/>
      <c r="AAR227" s="1155"/>
      <c r="AAS227" s="1155"/>
      <c r="AAT227" s="1155"/>
      <c r="AAU227" s="1155"/>
      <c r="AAV227" s="1155"/>
      <c r="AAW227" s="1155"/>
      <c r="AAX227" s="1155"/>
      <c r="AAY227" s="1155"/>
      <c r="AAZ227" s="1155"/>
      <c r="ABA227" s="1155"/>
    </row>
    <row r="228" spans="5:729" ht="15" customHeight="1" x14ac:dyDescent="0.35">
      <c r="J228" s="1287"/>
      <c r="K228" s="1287"/>
      <c r="L228" s="1284" t="s">
        <v>9913</v>
      </c>
      <c r="M228" s="1287"/>
      <c r="N228" s="1300"/>
      <c r="O228" s="1300"/>
      <c r="P228" s="1300"/>
      <c r="Q228" s="1300"/>
      <c r="R228" s="1300"/>
      <c r="S228" s="1287"/>
      <c r="T228" s="1287"/>
      <c r="U228" s="1287"/>
      <c r="V228" s="1287"/>
      <c r="W228" s="1287"/>
      <c r="Z228" s="1287"/>
      <c r="AC228" s="1287"/>
      <c r="AD228" s="1287"/>
      <c r="AE228" s="1287"/>
      <c r="CG228" s="1307"/>
      <c r="CH228" s="1290"/>
      <c r="EW228" s="1291"/>
      <c r="GN228" s="1143"/>
    </row>
    <row r="229" spans="5:729" ht="15" customHeight="1" x14ac:dyDescent="0.35">
      <c r="J229" s="1287"/>
      <c r="K229" s="1287"/>
      <c r="L229" s="1284" t="s">
        <v>9914</v>
      </c>
      <c r="EV229" s="1291"/>
      <c r="EW229" s="1291"/>
      <c r="GN229" s="1143"/>
    </row>
    <row r="230" spans="5:729" ht="15" customHeight="1" x14ac:dyDescent="0.35">
      <c r="EV230" s="1291"/>
      <c r="EW230" s="1291"/>
      <c r="GN230" s="1143"/>
    </row>
    <row r="231" spans="5:729" ht="15" customHeight="1" x14ac:dyDescent="0.35">
      <c r="EV231" s="1291"/>
      <c r="EW231" s="1291"/>
    </row>
    <row r="232" spans="5:729" ht="15" customHeight="1" x14ac:dyDescent="0.35">
      <c r="M232" s="1323" t="s">
        <v>9915</v>
      </c>
      <c r="N232" s="1324"/>
      <c r="O232" s="1324"/>
      <c r="P232" s="1324"/>
      <c r="Q232" s="1324"/>
      <c r="R232" s="1324"/>
      <c r="S232" s="1323" t="s">
        <v>9915</v>
      </c>
      <c r="T232" s="1323"/>
      <c r="U232" s="1323"/>
      <c r="EV232" s="1291"/>
      <c r="EW232" s="1291"/>
    </row>
    <row r="233" spans="5:729" ht="15" customHeight="1" x14ac:dyDescent="0.35">
      <c r="EV233" s="1291"/>
      <c r="EW233" s="1291"/>
    </row>
    <row r="234" spans="5:729" ht="15" customHeight="1" x14ac:dyDescent="0.35"/>
    <row r="235" spans="5:729" ht="15" customHeight="1" x14ac:dyDescent="0.35"/>
    <row r="236" spans="5:729" ht="15" customHeight="1" x14ac:dyDescent="0.35"/>
    <row r="237" spans="5:729" ht="15" customHeight="1" x14ac:dyDescent="0.35"/>
    <row r="238" spans="5:729" ht="15" customHeight="1" x14ac:dyDescent="0.35"/>
    <row r="239" spans="5:729" ht="15" customHeight="1" x14ac:dyDescent="0.35"/>
    <row r="240" spans="5:729"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sheetData>
  <mergeCells count="19">
    <mergeCell ref="HA1:HB1"/>
    <mergeCell ref="AM1:AU1"/>
    <mergeCell ref="EV1:EX1"/>
    <mergeCell ref="GO1:GT1"/>
    <mergeCell ref="GU1:GX1"/>
    <mergeCell ref="GY1:GZ1"/>
    <mergeCell ref="HH1:HK1"/>
    <mergeCell ref="IY1:IZ1"/>
    <mergeCell ref="JA1:JB1"/>
    <mergeCell ref="KM1:KP1"/>
    <mergeCell ref="KQ1:KT1"/>
    <mergeCell ref="OA1:OB1"/>
    <mergeCell ref="OE1:OK1"/>
    <mergeCell ref="KW1:KY1"/>
    <mergeCell ref="NH1:NI1"/>
    <mergeCell ref="NK1:NM1"/>
    <mergeCell ref="NP1:NR1"/>
    <mergeCell ref="NT1:NU1"/>
    <mergeCell ref="NV1:NX1"/>
  </mergeCells>
  <conditionalFormatting sqref="NR3:NR200">
    <cfRule type="cellIs" dxfId="0" priority="2" operator="equal">
      <formula>"Yes"</formula>
    </cfRule>
  </conditionalFormatting>
  <conditionalFormatting sqref="KZ3:LC200">
    <cfRule type="iconSet" priority="1">
      <iconSet iconSet="4TrafficLights">
        <cfvo type="percent" val="0"/>
        <cfvo type="percent" val="25"/>
        <cfvo type="percent" val="50"/>
        <cfvo type="percent" val="75"/>
      </iconSet>
    </cfRule>
  </conditionalFormatting>
  <hyperlinks>
    <hyperlink ref="E3" r:id="rId1" tooltip="Afghanistan" display="http://en.wikipedia.org/wiki/Afghanistan" xr:uid="{FD3682EF-D2F5-49DD-BCE1-220696A441E4}"/>
    <hyperlink ref="E4" r:id="rId2" tooltip="Albania" display="http://en.wikipedia.org/wiki/Albania" xr:uid="{E7579D6F-7018-4338-9665-9DBEA87C93FA}"/>
    <hyperlink ref="E5" r:id="rId3" tooltip="Algeria" display="http://en.wikipedia.org/wiki/Algeria" xr:uid="{BA106A16-A8F8-417F-B7BD-B59D788334BE}"/>
    <hyperlink ref="E6" r:id="rId4" tooltip="Andorra" display="http://en.wikipedia.org/wiki/Andorra" xr:uid="{972E22E3-C2F3-4410-9261-3BC5EA6D0966}"/>
    <hyperlink ref="E7" r:id="rId5" tooltip="Angola" display="http://en.wikipedia.org/wiki/Angola" xr:uid="{C06FA10B-35B8-46DA-B13D-16DCBC2AAE69}"/>
    <hyperlink ref="E8" r:id="rId6" tooltip="Antigua and Barbuda" display="http://en.wikipedia.org/wiki/Antigua_and_Barbuda" xr:uid="{8481390D-A176-4417-9F62-0ADA92034EB3}"/>
    <hyperlink ref="E9" r:id="rId7" tooltip="Argentina" display="http://en.wikipedia.org/wiki/Argentina" xr:uid="{E20B06E9-7C72-488C-900E-A2E1C84CB2F4}"/>
    <hyperlink ref="E10" r:id="rId8" tooltip="Armenia" display="http://en.wikipedia.org/wiki/Armenia" xr:uid="{2E603D25-5397-4E69-933C-3A7B34D968FF}"/>
    <hyperlink ref="E11" r:id="rId9" tooltip="Australia" display="http://en.wikipedia.org/wiki/Australia" xr:uid="{3367613E-75A7-4BED-9E50-8A7475FD8D50}"/>
    <hyperlink ref="E12" r:id="rId10" tooltip="Austria" display="http://en.wikipedia.org/wiki/Austria" xr:uid="{76022BB2-C884-428A-A51D-C83CB06D876E}"/>
    <hyperlink ref="E13" r:id="rId11" tooltip="Azerbaijan" display="http://en.wikipedia.org/wiki/Azerbaijan" xr:uid="{967E1133-6FC2-4C2C-B902-7257723BBD45}"/>
    <hyperlink ref="E14" r:id="rId12" tooltip="The Bahamas" display="http://en.wikipedia.org/wiki/The_Bahamas" xr:uid="{A6957D75-DC4E-49E6-BB3F-B89623B8E611}"/>
    <hyperlink ref="E15" r:id="rId13" tooltip="Bahrain" display="http://en.wikipedia.org/wiki/Bahrain" xr:uid="{8971E497-C356-4176-BDEB-FC54A97A7906}"/>
    <hyperlink ref="E16" r:id="rId14" tooltip="Bangladesh" display="http://en.wikipedia.org/wiki/Bangladesh" xr:uid="{51CB0290-3F96-43DC-B978-6E55A4897DB7}"/>
    <hyperlink ref="E17" r:id="rId15" tooltip="Barbados" display="http://en.wikipedia.org/wiki/Barbados" xr:uid="{A7C1B744-A462-408B-8F93-92B6F39B9FA0}"/>
    <hyperlink ref="E18" r:id="rId16" tooltip="Belarus" display="http://en.wikipedia.org/wiki/Belarus" xr:uid="{5AAAF2F4-C5DA-4D7D-9156-40C6CCE4FCBE}"/>
    <hyperlink ref="E19" r:id="rId17" tooltip="Belgium" display="http://en.wikipedia.org/wiki/Belgium" xr:uid="{3D10747F-37E4-4ABF-B24C-AEACE1EB5167}"/>
    <hyperlink ref="E20" r:id="rId18" tooltip="Belize" display="http://en.wikipedia.org/wiki/Belize" xr:uid="{319092CC-711C-4C5D-9219-20E3A1DEC0CC}"/>
    <hyperlink ref="E22" r:id="rId19" tooltip="Bhutan" display="http://en.wikipedia.org/wiki/Bhutan" xr:uid="{24D7704B-0933-4942-9AC3-A06870E0A8ED}"/>
    <hyperlink ref="E24" r:id="rId20" tooltip="Bosnia and Herzegovina" display="http://en.wikipedia.org/wiki/Bosnia_and_Herzegovina" xr:uid="{C6188D3A-EE6E-4485-A639-6DF79B65BE75}"/>
    <hyperlink ref="E25" r:id="rId21" tooltip="Botswana" display="http://en.wikipedia.org/wiki/Botswana" xr:uid="{F9948A1B-1C19-4BC4-9714-E4FE858C4C44}"/>
    <hyperlink ref="E26" r:id="rId22" tooltip="Brazil" display="http://en.wikipedia.org/wiki/Brazil" xr:uid="{86699FE2-D42A-4B85-9D33-0FFACEDDC5B0}"/>
    <hyperlink ref="E27" r:id="rId23" tooltip="Brunei" display="http://en.wikipedia.org/wiki/Brunei" xr:uid="{D73CF156-2496-4EC7-BAA0-F4E1EF7611EB}"/>
    <hyperlink ref="E28" r:id="rId24" tooltip="Bulgaria" display="http://en.wikipedia.org/wiki/Bulgaria" xr:uid="{E4C30B5A-80E1-478D-9DE5-E3B0132FBDB0}"/>
    <hyperlink ref="E30" r:id="rId25" tooltip="Burundi" display="http://en.wikipedia.org/wiki/Burundi" xr:uid="{2676FC5E-A943-440D-AEA6-BCDBAA85621B}"/>
    <hyperlink ref="E33" r:id="rId26" tooltip="Canada" display="http://en.wikipedia.org/wiki/Canada" xr:uid="{188F90B9-C938-481B-A739-4F9ED06A6D66}"/>
    <hyperlink ref="E36" r:id="rId27" tooltip="Chad" display="http://en.wikipedia.org/wiki/Chad" xr:uid="{0E86B516-1D58-4460-A3B1-59335E5277DF}"/>
    <hyperlink ref="E37" r:id="rId28" tooltip="Chile" display="http://en.wikipedia.org/wiki/Chile" xr:uid="{7B7B08A7-9BB3-4343-8E6F-CE35FFD20C0F}"/>
    <hyperlink ref="E38" r:id="rId29" tooltip="China" display="http://en.wikipedia.org/wiki/China" xr:uid="{592095A1-2FDE-4905-9D03-524069DB4BBB}"/>
    <hyperlink ref="E39" r:id="rId30" tooltip="Colombia" display="http://en.wikipedia.org/wiki/Colombia" xr:uid="{71B2E269-AD86-498F-A6F1-259E864FD181}"/>
    <hyperlink ref="E40" r:id="rId31" tooltip="Comoros" display="http://en.wikipedia.org/wiki/Comoros" xr:uid="{15258131-0644-45D1-971D-508FCBC1F411}"/>
    <hyperlink ref="E43" r:id="rId32" tooltip="Costa Rica" display="http://en.wikipedia.org/wiki/Costa_Rica" xr:uid="{69E5A659-0CB1-4F2F-8A9F-FF486E191002}"/>
    <hyperlink ref="E45" r:id="rId33" tooltip="Croatia" display="http://en.wikipedia.org/wiki/Croatia" xr:uid="{7F82788E-F552-497C-A41A-FD0D492E3425}"/>
    <hyperlink ref="E46" r:id="rId34" tooltip="Cuba" display="http://en.wikipedia.org/wiki/Cuba" xr:uid="{818132B7-F9C7-4A7C-8E41-1D6B80E407E6}"/>
    <hyperlink ref="E47" r:id="rId35" tooltip="Cyprus" display="http://en.wikipedia.org/wiki/Cyprus" xr:uid="{241B8D3B-C7BC-4512-B19C-1B2EA804FE3E}"/>
    <hyperlink ref="E48" r:id="rId36" tooltip="Czech Republic" display="http://en.wikipedia.org/wiki/Czech_Republic" xr:uid="{E18D4478-A96B-407A-92D7-7831C86953B5}"/>
    <hyperlink ref="E49" r:id="rId37" tooltip="Denmark" display="http://en.wikipedia.org/wiki/Denmark" xr:uid="{E5CE81D3-34DE-4E78-95AD-08903D4B5482}"/>
    <hyperlink ref="E50" r:id="rId38" tooltip="Djibouti" display="http://en.wikipedia.org/wiki/Djibouti" xr:uid="{A8402A68-ACF8-4E0B-9C1F-371FD342D06A}"/>
    <hyperlink ref="E51" r:id="rId39" tooltip="Dominica" display="http://en.wikipedia.org/wiki/Dominica" xr:uid="{7232E0A3-C5F3-4590-A2FE-DFB25E465A9E}"/>
    <hyperlink ref="E52" r:id="rId40" tooltip="Dominican Republic" display="http://en.wikipedia.org/wiki/Dominican_Republic" xr:uid="{A964B99A-F527-4862-B91F-B6600D2456DE}"/>
    <hyperlink ref="E53" r:id="rId41" tooltip="Ecuador" display="http://en.wikipedia.org/wiki/Ecuador" xr:uid="{DC41863B-63E0-4D78-BB36-2DD8F6F74DDF}"/>
    <hyperlink ref="E54" r:id="rId42" tooltip="Egypt" display="http://en.wikipedia.org/wiki/Egypt" xr:uid="{6DFD3694-2090-4AFC-A9BD-841F4B15471B}"/>
    <hyperlink ref="E55" r:id="rId43" tooltip="El Salvador" display="http://en.wikipedia.org/wiki/El_Salvador" xr:uid="{771B54AE-C808-43F0-B5F5-746B2BBABAF7}"/>
    <hyperlink ref="E56" r:id="rId44" tooltip="Equatorial Guinea" display="http://en.wikipedia.org/wiki/Equatorial_Guinea" xr:uid="{F7686AD1-ECE0-456E-AF3D-A81160184848}"/>
    <hyperlink ref="E57" r:id="rId45" tooltip="Eritrea" display="http://en.wikipedia.org/wiki/Eritrea" xr:uid="{ED5F7839-526F-442D-85A8-27D3874C255C}"/>
    <hyperlink ref="E58" r:id="rId46" tooltip="Estonia" display="http://en.wikipedia.org/wiki/Estonia" xr:uid="{DC9222D6-D27C-4D32-8F85-E912470253DD}"/>
    <hyperlink ref="E59" r:id="rId47" tooltip="Ethiopia" display="http://en.wikipedia.org/wiki/Ethiopia" xr:uid="{7894601E-C9EC-42E1-85C8-9773BBC51819}"/>
    <hyperlink ref="E60" r:id="rId48" tooltip="Fiji" display="http://en.wikipedia.org/wiki/Fiji" xr:uid="{EC1ABCAE-43A6-47E7-8C00-8B20D35BCBAA}"/>
    <hyperlink ref="E61" r:id="rId49" tooltip="Finland" display="http://en.wikipedia.org/wiki/Finland" xr:uid="{A2632DD5-4617-4927-BDD3-E19FB4137555}"/>
    <hyperlink ref="E62" r:id="rId50" tooltip="France" display="http://en.wikipedia.org/wiki/France" xr:uid="{99BA921E-545F-4EF3-B8B8-5DD0309FBA33}"/>
    <hyperlink ref="E63" r:id="rId51" tooltip="Gabon" display="http://en.wikipedia.org/wiki/Gabon" xr:uid="{84C091A1-2849-4D87-B997-A37063F63CE7}"/>
    <hyperlink ref="E65" r:id="rId52" tooltip="Georgia (country)" display="http://en.wikipedia.org/wiki/Georgia_(country)" xr:uid="{223D6B02-743B-4CF6-9184-DE7A39680F31}"/>
    <hyperlink ref="E66" r:id="rId53" tooltip="Germany" display="http://en.wikipedia.org/wiki/Germany" xr:uid="{DD00F7BC-39EB-41F8-8CA0-26864F826281}"/>
    <hyperlink ref="E67" r:id="rId54" tooltip="Ghana" display="http://en.wikipedia.org/wiki/Ghana" xr:uid="{8BE567EF-DFF2-4894-987E-ED7442311495}"/>
    <hyperlink ref="E68" r:id="rId55" tooltip="Greece" display="http://en.wikipedia.org/wiki/Greece" xr:uid="{E10FAABC-0D97-4537-BE12-6B4E064EE858}"/>
    <hyperlink ref="E69" r:id="rId56" tooltip="Grenada" display="http://en.wikipedia.org/wiki/Grenada" xr:uid="{52A792F1-4E5C-4DEF-9FF8-C5F78EAABAB9}"/>
    <hyperlink ref="E70" r:id="rId57" tooltip="Guatemala" display="http://en.wikipedia.org/wiki/Guatemala" xr:uid="{270F6807-1435-46FA-992B-9F9147F81C1B}"/>
    <hyperlink ref="E71" r:id="rId58" tooltip="Guinea" display="http://en.wikipedia.org/wiki/Guinea" xr:uid="{08CC368D-62FA-45B8-9F7A-05D35BCFC559}"/>
    <hyperlink ref="E72" r:id="rId59" tooltip="Guinea-Bissau" display="http://en.wikipedia.org/wiki/Guinea-Bissau" xr:uid="{E06378E5-6F71-4D77-8FBC-E70FADC9A8C5}"/>
    <hyperlink ref="E73" r:id="rId60" tooltip="Guyana" display="http://en.wikipedia.org/wiki/Guyana" xr:uid="{D5AECC2E-8AC2-4D47-BF7E-0F6F6BC1B97F}"/>
    <hyperlink ref="E74" r:id="rId61" tooltip="Haiti" display="http://en.wikipedia.org/wiki/Haiti" xr:uid="{4C75C09B-1BFD-4974-A6F0-94B6B0D34BC5}"/>
    <hyperlink ref="E75" r:id="rId62" tooltip="Honduras" display="http://en.wikipedia.org/wiki/Honduras" xr:uid="{42F51036-B60A-48A4-BB93-C27A414D262F}"/>
    <hyperlink ref="E77" r:id="rId63" tooltip="Hungary" display="http://en.wikipedia.org/wiki/Hungary" xr:uid="{77226407-B667-4A7F-8833-2745B74A35DB}"/>
    <hyperlink ref="E78" r:id="rId64" tooltip="Iceland" display="http://en.wikipedia.org/wiki/Iceland" xr:uid="{B826D90A-952B-43A5-AA52-821D96428670}"/>
    <hyperlink ref="E79" r:id="rId65" tooltip="India" display="http://en.wikipedia.org/wiki/India" xr:uid="{AD8E7F60-CBC1-43B6-9FEA-0A21FE6E0961}"/>
    <hyperlink ref="E80" r:id="rId66" tooltip="Indonesia" display="http://en.wikipedia.org/wiki/Indonesia" xr:uid="{739A6D88-2117-4533-A35A-4591C0804FA1}"/>
    <hyperlink ref="E82" r:id="rId67" tooltip="Iraq" display="http://en.wikipedia.org/wiki/Iraq" xr:uid="{90FD9EC4-9740-41E0-A372-17DB526B4D40}"/>
    <hyperlink ref="E83" r:id="rId68" tooltip="Republic of Ireland" display="http://en.wikipedia.org/wiki/Republic_of_Ireland" xr:uid="{98030A9B-0DBC-46FB-AFFD-2E8E623A5DAB}"/>
    <hyperlink ref="E84" r:id="rId69" tooltip="Israel" display="http://en.wikipedia.org/wiki/Israel" xr:uid="{0F5C91BD-2B81-44D7-80A6-343CD80268EB}"/>
    <hyperlink ref="E85" r:id="rId70" tooltip="Italy" display="http://en.wikipedia.org/wiki/Italy" xr:uid="{F10D3961-B35A-4246-B75D-77733BF941A7}"/>
    <hyperlink ref="E86" r:id="rId71" tooltip="Jamaica" display="http://en.wikipedia.org/wiki/Jamaica" xr:uid="{E32EEFF7-47A3-4359-95B3-3747A53FB958}"/>
    <hyperlink ref="E87" r:id="rId72" tooltip="Japan" display="http://en.wikipedia.org/wiki/Japan" xr:uid="{14F61587-2E49-4E54-A29A-1763C5C0D15D}"/>
    <hyperlink ref="E88" r:id="rId73" tooltip="Jordan" display="http://en.wikipedia.org/wiki/Jordan" xr:uid="{E87A6F97-7B72-473A-B3C4-1D67AF1D9C54}"/>
    <hyperlink ref="E90" r:id="rId74" tooltip="Kenya" display="http://en.wikipedia.org/wiki/Kenya" xr:uid="{304CA71B-B725-4C64-BEA8-AC376C56F973}"/>
    <hyperlink ref="E91" r:id="rId75" tooltip="Kiribati" display="http://en.wikipedia.org/wiki/Kiribati" xr:uid="{D6343ABD-4639-4FEA-83A4-1C46C6052AFC}"/>
    <hyperlink ref="E92" r:id="rId76" tooltip="North Korea" display="http://en.wikipedia.org/wiki/North_Korea" xr:uid="{BE8FEC14-1CDF-4B6A-8339-29E51A30AE38}"/>
    <hyperlink ref="E93" r:id="rId77" tooltip="South Korea" display="http://en.wikipedia.org/wiki/South_Korea" xr:uid="{AB950B52-968D-4C73-85DD-32EB41A3F3CB}"/>
    <hyperlink ref="E95" r:id="rId78" tooltip="Kuwait" display="http://en.wikipedia.org/wiki/Kuwait" xr:uid="{346BE8F4-1E40-497C-B3A1-21D95BFD70EC}"/>
    <hyperlink ref="E96" r:id="rId79" tooltip="Kyrgyzstan" display="http://en.wikipedia.org/wiki/Kyrgyzstan" xr:uid="{00532A30-E489-4056-82C7-AB363287EFB3}"/>
    <hyperlink ref="E98" r:id="rId80" tooltip="Latvia" display="http://en.wikipedia.org/wiki/Latvia" xr:uid="{B6841C62-B87D-448E-9B09-317C80AF1855}"/>
    <hyperlink ref="E99" r:id="rId81" tooltip="Lebanon" display="http://en.wikipedia.org/wiki/Lebanon" xr:uid="{E716367C-EEA3-480D-9692-933A0D15EB1C}"/>
    <hyperlink ref="E100" r:id="rId82" tooltip="Lesotho" display="http://en.wikipedia.org/wiki/Lesotho" xr:uid="{513EBA9E-3900-42BC-9779-5B3635C7E29A}"/>
    <hyperlink ref="E101" r:id="rId83" tooltip="Liberia" display="http://en.wikipedia.org/wiki/Liberia" xr:uid="{65A2FF22-5E9D-4ED2-B74D-9505A92DBDC6}"/>
    <hyperlink ref="E103" r:id="rId84" tooltip="Liechtenstein" display="http://en.wikipedia.org/wiki/Liechtenstein" xr:uid="{C9B69436-CF3B-4AE8-B921-BAAF5AACAB66}"/>
    <hyperlink ref="E104" r:id="rId85" tooltip="Lithuania" display="http://en.wikipedia.org/wiki/Lithuania" xr:uid="{1A1F2A20-542F-4627-A6EE-E191DEC7C917}"/>
    <hyperlink ref="E105" r:id="rId86" tooltip="Luxembourg" display="http://en.wikipedia.org/wiki/Luxembourg" xr:uid="{F7F24905-5B71-4599-A558-243B70E5211F}"/>
    <hyperlink ref="E107" r:id="rId87" tooltip="Republic of Macedonia" display="http://en.wikipedia.org/wiki/Republic_of_Macedonia" xr:uid="{72D3C236-A114-45D7-9D06-0755740679F7}"/>
    <hyperlink ref="E109" r:id="rId88" tooltip="Malawi" display="http://en.wikipedia.org/wiki/Malawi" xr:uid="{0828F53C-32B8-47E0-9409-C1F95042B4F8}"/>
    <hyperlink ref="E112" r:id="rId89" tooltip="Mali" display="http://en.wikipedia.org/wiki/Mali" xr:uid="{9810F1A3-1AE8-4AAB-A57B-62063E2E0E64}"/>
    <hyperlink ref="E113" r:id="rId90" tooltip="Malta" display="http://en.wikipedia.org/wiki/Malta" xr:uid="{DF1C4D92-2931-4E0C-B39C-CC35FD5E2A03}"/>
    <hyperlink ref="E114" r:id="rId91" tooltip="Marshall Islands" display="http://en.wikipedia.org/wiki/Marshall_Islands" xr:uid="{329B7E5D-8911-4F5F-9308-A1EC7C719684}"/>
    <hyperlink ref="E115" r:id="rId92" tooltip="Mauritania" display="http://en.wikipedia.org/wiki/Mauritania" xr:uid="{C0A11E0B-358C-4859-88F0-F158B3924FA4}"/>
    <hyperlink ref="E116" r:id="rId93" tooltip="Mauritius" display="http://en.wikipedia.org/wiki/Mauritius" xr:uid="{1BAB4BAD-F63B-4D61-86C2-5F5814FC976E}"/>
    <hyperlink ref="E117" r:id="rId94" tooltip="Mexico" display="http://en.wikipedia.org/wiki/Mexico" xr:uid="{3E362E61-CCFD-4799-87F8-61608EE6E1F2}"/>
    <hyperlink ref="E118" r:id="rId95" tooltip="Federated States of Micronesia" display="http://en.wikipedia.org/wiki/Federated_States_of_Micronesia" xr:uid="{BBD45BE0-AF66-45E2-B0E0-6F70AFABDDCF}"/>
    <hyperlink ref="E120" r:id="rId96" tooltip="Monaco" display="http://en.wikipedia.org/wiki/Monaco" xr:uid="{E7B99A7C-3A40-4F46-BDCA-F8D1108490E3}"/>
    <hyperlink ref="E121" r:id="rId97" tooltip="Mongolia" display="http://en.wikipedia.org/wiki/Mongolia" xr:uid="{AC64D91F-029D-451B-B123-AC80031C9A36}"/>
    <hyperlink ref="E122" r:id="rId98" tooltip="Montenegro" display="http://en.wikipedia.org/wiki/Montenegro" xr:uid="{97E09FBC-2C83-4BCC-BC50-6A6D722665E2}"/>
    <hyperlink ref="E123" r:id="rId99" tooltip="Morocco" display="http://en.wikipedia.org/wiki/Morocco" xr:uid="{074BF0D2-67C9-4CDC-BAD3-BED2A5ABF9FD}"/>
    <hyperlink ref="E124" r:id="rId100" tooltip="Mozambique" display="http://en.wikipedia.org/wiki/Mozambique" xr:uid="{2E620DF9-5D33-4D49-ACA7-8A49F2620ED9}"/>
    <hyperlink ref="E126" r:id="rId101" tooltip="Namibia" display="http://en.wikipedia.org/wiki/Namibia" xr:uid="{1ADA37B0-8996-4DE0-BB60-899B2058E639}"/>
    <hyperlink ref="E127" r:id="rId102" tooltip="Nauru" display="http://en.wikipedia.org/wiki/Nauru" xr:uid="{2B646414-02F1-4405-BE6A-B96A73C7A8D7}"/>
    <hyperlink ref="E128" r:id="rId103" tooltip="Nepal" display="http://en.wikipedia.org/wiki/Nepal" xr:uid="{D427FA2F-EA82-42A8-95C3-1E77B94F3975}"/>
    <hyperlink ref="E129" r:id="rId104" tooltip="Kingdom of the Netherlands" display="http://en.wikipedia.org/wiki/Kingdom_of_the_Netherlands" xr:uid="{59CD30C7-14FB-4167-B3B6-F458891F1E96}"/>
    <hyperlink ref="E130" r:id="rId105" tooltip="New Zealand" display="http://en.wikipedia.org/wiki/New_Zealand" xr:uid="{3E9EBCA5-519C-461B-9565-9606F0DDC7C1}"/>
    <hyperlink ref="E131" r:id="rId106" tooltip="Nicaragua" display="http://en.wikipedia.org/wiki/Nicaragua" xr:uid="{4434B65E-565F-4B26-BCD1-E4A997E6C6CD}"/>
    <hyperlink ref="E132" r:id="rId107" tooltip="Niger" display="http://en.wikipedia.org/wiki/Niger" xr:uid="{05AC5E77-3141-4589-A4B3-4BFF765CCF21}"/>
    <hyperlink ref="E133" r:id="rId108" tooltip="Nigeria" display="http://en.wikipedia.org/wiki/Nigeria" xr:uid="{AF0FE7CD-2EDD-48D8-ADA9-69A4555AD0D4}"/>
    <hyperlink ref="E134" r:id="rId109" tooltip="Norway" display="http://en.wikipedia.org/wiki/Norway" xr:uid="{54834DEF-CD3D-4A57-BF11-4BBC55ADEC40}"/>
    <hyperlink ref="E135" r:id="rId110" tooltip="Oman" display="http://en.wikipedia.org/wiki/Oman" xr:uid="{EE5F72C5-13A8-4B6F-904F-4BBAB6000421}"/>
    <hyperlink ref="E136" r:id="rId111" tooltip="Pakistan" display="http://en.wikipedia.org/wiki/Pakistan" xr:uid="{57AE5AFC-5F4E-4CBE-8C4F-35C4A1AFCF41}"/>
    <hyperlink ref="E137" r:id="rId112" tooltip="Palau" display="http://en.wikipedia.org/wiki/Palau" xr:uid="{6B52DB93-EF0E-4831-9A2E-EE3568C155CA}"/>
    <hyperlink ref="E138" r:id="rId113" tooltip="Panama" display="http://en.wikipedia.org/wiki/Panama" xr:uid="{2713DD3A-3D0A-4B1A-A33A-74956D3F2BEB}"/>
    <hyperlink ref="E139" r:id="rId114" tooltip="Papua New Guinea" display="http://en.wikipedia.org/wiki/Papua_New_Guinea" xr:uid="{CA7E86F9-ACAA-4140-A80B-2DBE8078E86D}"/>
    <hyperlink ref="E140" r:id="rId115" tooltip="Paraguay" display="http://en.wikipedia.org/wiki/Paraguay" xr:uid="{4C20C046-75FD-4151-9F4D-75BC8AC9C187}"/>
    <hyperlink ref="E141" r:id="rId116" tooltip="Peru" display="http://en.wikipedia.org/wiki/Peru" xr:uid="{006EBAF0-8215-4358-9225-F3929821F863}"/>
    <hyperlink ref="E143" r:id="rId117" tooltip="Poland" display="http://en.wikipedia.org/wiki/Poland" xr:uid="{C1383C2F-7459-4F10-AFA9-03D096268E3B}"/>
    <hyperlink ref="E144" r:id="rId118" tooltip="Portugal" display="http://en.wikipedia.org/wiki/Portugal" xr:uid="{DDAF7419-F100-44B5-8643-EA47384375E6}"/>
    <hyperlink ref="E145" r:id="rId119" tooltip="Qatar" display="http://en.wikipedia.org/wiki/Qatar" xr:uid="{FC3BA047-EB33-4D01-B4A6-D8FBA3F759C9}"/>
    <hyperlink ref="E146" r:id="rId120" tooltip="Romania" display="http://en.wikipedia.org/wiki/Romania" xr:uid="{DB16D97D-3F91-475B-8633-C37228094746}"/>
    <hyperlink ref="E147" r:id="rId121" tooltip="Russia" display="http://en.wikipedia.org/wiki/Russia" xr:uid="{687C4C40-026A-439E-9B1D-AA4EB39EF15D}"/>
    <hyperlink ref="E148" r:id="rId122" tooltip="Rwanda" display="http://en.wikipedia.org/wiki/Rwanda" xr:uid="{246A8240-F45A-4C5E-AF19-B86FA94A8697}"/>
    <hyperlink ref="E150" r:id="rId123" tooltip="Saint Lucia" display="http://en.wikipedia.org/wiki/Saint_Lucia" xr:uid="{DC7EBC8F-6C79-4EFC-BC59-8852CB1CD4EB}"/>
    <hyperlink ref="E151" r:id="rId124" tooltip="Saint Vincent and the Grenadines" display="http://en.wikipedia.org/wiki/Saint_Vincent_and_the_Grenadines" xr:uid="{22C29613-6AA1-4DD8-A945-26E5459CC9DF}"/>
    <hyperlink ref="E152" r:id="rId125" tooltip="Samoa" display="http://en.wikipedia.org/wiki/Samoa" xr:uid="{AD900E44-F296-470F-A2F1-51DF4E4FDC47}"/>
    <hyperlink ref="E153" r:id="rId126" tooltip="San Marino" display="http://en.wikipedia.org/wiki/San_Marino" xr:uid="{B578E8F7-CC9F-46CF-A0E3-BFFC05A0AF76}"/>
    <hyperlink ref="E155" r:id="rId127" tooltip="Saudi Arabia" display="http://en.wikipedia.org/wiki/Saudi_Arabia" xr:uid="{A6D3334F-1A1A-49F5-A0CA-5CBD7E1C807B}"/>
    <hyperlink ref="E156" r:id="rId128" tooltip="Senegal" display="http://en.wikipedia.org/wiki/Senegal" xr:uid="{E97755EE-B84F-469F-AF1D-9B75BBFB737D}"/>
    <hyperlink ref="E157" r:id="rId129" tooltip="Serbia" display="http://en.wikipedia.org/wiki/Serbia" xr:uid="{9877E988-7407-44AD-A499-E25A875FF8A4}"/>
    <hyperlink ref="E158" r:id="rId130" tooltip="Seychelles" display="http://en.wikipedia.org/wiki/Seychelles" xr:uid="{F8B6EFD3-D3A3-4929-857D-5F0756015E7E}"/>
    <hyperlink ref="E160" r:id="rId131" tooltip="Singapore" display="http://en.wikipedia.org/wiki/Singapore" xr:uid="{86BDF156-83A7-42FD-A30E-8D5784B4AB21}"/>
    <hyperlink ref="E161" r:id="rId132" tooltip="Slovakia" display="http://en.wikipedia.org/wiki/Slovakia" xr:uid="{77E8E803-8115-4C41-9D3A-C459796F897D}"/>
    <hyperlink ref="E162" r:id="rId133" tooltip="Slovenia" display="http://en.wikipedia.org/wiki/Slovenia" xr:uid="{FE2E9885-7C94-4B18-80EE-CD8F21B0263F}"/>
    <hyperlink ref="E163" r:id="rId134" tooltip="Solomon Islands" display="http://en.wikipedia.org/wiki/Solomon_Islands" xr:uid="{AA4885C3-1021-4562-A9A1-BABC39864E0B}"/>
    <hyperlink ref="E164" r:id="rId135" tooltip="Somalia" display="http://en.wikipedia.org/wiki/Somalia" xr:uid="{9F636268-A13F-4F50-A73A-EDCA61DF059F}"/>
    <hyperlink ref="E166" r:id="rId136" tooltip="South Sudan" display="http://en.wikipedia.org/wiki/South_Sudan" xr:uid="{ED906DAE-8149-46F3-96F5-4C9A7057916B}"/>
    <hyperlink ref="E167" r:id="rId137" tooltip="Spain" display="http://en.wikipedia.org/wiki/Spain" xr:uid="{02ED7248-6675-4787-AB63-DD6E56DB4C0C}"/>
    <hyperlink ref="E169" r:id="rId138" tooltip="Sudan" display="http://en.wikipedia.org/wiki/Sudan" xr:uid="{5F308C9C-CE5E-4B4A-BAF1-243D935EFD7F}"/>
    <hyperlink ref="E171" r:id="rId139" tooltip="Swaziland" display="http://en.wikipedia.org/wiki/Swaziland" xr:uid="{943CC1D4-E41E-4AE2-9B2E-A20044A69FFD}"/>
    <hyperlink ref="E172" r:id="rId140" tooltip="Sweden" display="http://en.wikipedia.org/wiki/Sweden" xr:uid="{5769D8F0-D7A8-4758-9EE7-3BE9DBC3DED4}"/>
    <hyperlink ref="E173" r:id="rId141" tooltip="Switzerland" display="http://en.wikipedia.org/wiki/Switzerland" xr:uid="{0A78500C-8F76-4B8F-9C58-A11BE0924DB5}"/>
    <hyperlink ref="E174" r:id="rId142" tooltip="Syria" display="http://en.wikipedia.org/wiki/Syria" xr:uid="{6D4B3D8B-8950-44C7-B85C-DFBF2739EF1E}"/>
    <hyperlink ref="E176" r:id="rId143" tooltip="Tajikistan" display="http://en.wikipedia.org/wiki/Tajikistan" xr:uid="{968037F2-2236-42E1-A35F-DCF9C1040F75}"/>
    <hyperlink ref="E177" r:id="rId144" tooltip="Tanzania" display="http://en.wikipedia.org/wiki/Tanzania" xr:uid="{8C50BA84-521E-4CDE-81BE-FB78CB0229A7}"/>
    <hyperlink ref="E179" r:id="rId145" tooltip="East Timor" display="http://en.wikipedia.org/wiki/East_Timor" xr:uid="{EDA17831-CD96-4FCC-9102-8638AA22A7A8}"/>
    <hyperlink ref="E180" r:id="rId146" tooltip="Togo" display="http://en.wikipedia.org/wiki/Togo" xr:uid="{7E97A903-B842-4C18-A3A5-E93BC5BAD1C3}"/>
    <hyperlink ref="E181" r:id="rId147" tooltip="Tonga" display="http://en.wikipedia.org/wiki/Tonga" xr:uid="{A66541A5-0FA8-4051-A287-C4B62A16F572}"/>
    <hyperlink ref="E182" r:id="rId148" tooltip="Trinidad and Tobago" display="http://en.wikipedia.org/wiki/Trinidad_and_Tobago" xr:uid="{C37C50B6-966F-4D4B-AD72-E4B375E625EB}"/>
    <hyperlink ref="E183" r:id="rId149" tooltip="Tunisia" display="http://en.wikipedia.org/wiki/Tunisia" xr:uid="{2527F936-A902-491C-B300-D8D5683005CB}"/>
    <hyperlink ref="E184" r:id="rId150" tooltip="Turkey" display="http://en.wikipedia.org/wiki/Turkey" xr:uid="{BDFCC6EB-886D-47A8-A47A-360EEEA004E8}"/>
    <hyperlink ref="E185" r:id="rId151" tooltip="Turkmenistan" display="http://en.wikipedia.org/wiki/Turkmenistan" xr:uid="{22A883BC-4128-4AAA-8692-88FD325C0677}"/>
    <hyperlink ref="E186" r:id="rId152" tooltip="Tuvalu" display="http://en.wikipedia.org/wiki/Tuvalu" xr:uid="{EEF2F662-8C8F-4DAF-970B-161BC2491981}"/>
    <hyperlink ref="E187" r:id="rId153" tooltip="Uganda" display="http://en.wikipedia.org/wiki/Uganda" xr:uid="{0A5F86A8-E601-40A7-B7E8-3CA89DC156F3}"/>
    <hyperlink ref="E188" r:id="rId154" tooltip="Ukraine" display="http://en.wikipedia.org/wiki/Ukraine" xr:uid="{D3BA23CC-B43F-44C0-8380-5D426F64B5D8}"/>
    <hyperlink ref="E189" r:id="rId155" tooltip="United Arab Emirates" display="http://en.wikipedia.org/wiki/United_Arab_Emirates" xr:uid="{189DE334-0CE6-4818-86DD-ECBF15996F19}"/>
    <hyperlink ref="E190" r:id="rId156" tooltip="United Kingdom" display="http://en.wikipedia.org/wiki/United_Kingdom" xr:uid="{90BD62D7-618A-4611-8DBA-A5B49813B985}"/>
    <hyperlink ref="E191" r:id="rId157" tooltip="United States" display="http://en.wikipedia.org/wiki/United_States" xr:uid="{08D362B3-3D13-473F-AE21-CCFDA321A26F}"/>
    <hyperlink ref="E192" r:id="rId158" tooltip="Uruguay" display="http://en.wikipedia.org/wiki/Uruguay" xr:uid="{570F8D58-4C82-446F-9EB2-9B4C52A365C1}"/>
    <hyperlink ref="E193" r:id="rId159" tooltip="Uzbekistan" display="http://en.wikipedia.org/wiki/Uzbekistan" xr:uid="{C47B9B4A-CA54-4A08-B0A9-EAAB8B5A8B09}"/>
    <hyperlink ref="E194" r:id="rId160" tooltip="Vanuatu" display="http://en.wikipedia.org/wiki/Vanuatu" xr:uid="{EA5CDEED-BA55-4E7E-9D0F-F2A7D7A909CF}"/>
    <hyperlink ref="E196" r:id="rId161" tooltip="Vietnam" display="http://en.wikipedia.org/wiki/Vietnam" xr:uid="{F0B59798-83BD-474E-8632-7534930AC4F7}"/>
    <hyperlink ref="E198" r:id="rId162" tooltip="Yemen" display="http://en.wikipedia.org/wiki/Yemen" xr:uid="{F9D5B1C9-768B-4C00-86E9-F2BCCD2256EA}"/>
    <hyperlink ref="E199" r:id="rId163" tooltip="Zambia" display="http://en.wikipedia.org/wiki/Zambia" xr:uid="{DD51DF91-9FA0-4B17-A731-ACAA16A3DB6F}"/>
    <hyperlink ref="E200" r:id="rId164" tooltip="Zimbabwe" display="http://en.wikipedia.org/wiki/Zimbabwe" xr:uid="{7B1BA70F-A7B2-48F9-892E-094B4E4A8C59}"/>
    <hyperlink ref="E154" r:id="rId165" xr:uid="{7389CE9F-D4C0-4F78-BFEB-44C7097C5E6F}"/>
    <hyperlink ref="E149" r:id="rId166" display="Saint Kitts and Nevis" xr:uid="{1E827476-6670-4A3C-9478-F8AA1E1FB1CC}"/>
    <hyperlink ref="E21" r:id="rId167" xr:uid="{44472155-360F-46E4-8539-2A99965D9A15}"/>
    <hyperlink ref="E23" r:id="rId168" display="Bolivia (Plurinational State of)" xr:uid="{68FB907F-A211-4889-8AAA-0A30AD32EB4D}"/>
    <hyperlink ref="E29" r:id="rId169" xr:uid="{601819A6-3857-4313-B0E2-1EB951616BEF}"/>
    <hyperlink ref="E31" r:id="rId170" xr:uid="{66124A8E-428F-4499-AE67-ADC50C8DEB2E}"/>
    <hyperlink ref="E32" r:id="rId171" xr:uid="{819410CC-CD50-4EFC-8576-C0B4597A308A}"/>
    <hyperlink ref="E35" r:id="rId172" xr:uid="{6F17B30A-D7E3-483E-B789-A1ABF6C4E5F7}"/>
    <hyperlink ref="E41" r:id="rId173" display="Congo" xr:uid="{F74E2508-5C92-49EC-9F59-2ED04CE8E7E8}"/>
    <hyperlink ref="E42" r:id="rId174" display="Democratic Republic of the Congo" xr:uid="{8477BE65-DF8E-42C0-8D56-EF51FEDCEC81}"/>
    <hyperlink ref="E44" r:id="rId175" xr:uid="{799CAA34-E25A-4CAC-A8C2-214812E052CF}"/>
    <hyperlink ref="E64" r:id="rId176" xr:uid="{49405E51-0CD0-4565-A8B4-0B21AF60C721}"/>
    <hyperlink ref="E81" r:id="rId177" display="Iran (Islamic Republic of)" xr:uid="{E2A58F6E-F45A-4E3A-A7AE-338BF773B73B}"/>
    <hyperlink ref="E89" r:id="rId178" xr:uid="{62121A19-55D0-4646-B83F-50B83B8E0F17}"/>
    <hyperlink ref="E97" r:id="rId179" display="Lao People's Democratic Republic" xr:uid="{7BEE056E-22DC-4A48-8FF0-658021A52A5E}"/>
    <hyperlink ref="E102" r:id="rId180" xr:uid="{E57FDD0E-E3B5-48CC-922B-EF921727544F}"/>
    <hyperlink ref="E108" r:id="rId181" xr:uid="{4727DD4E-22CC-4E19-A0C3-E3927283BC0C}"/>
    <hyperlink ref="E110" r:id="rId182" xr:uid="{141D74B2-B054-4EFD-9054-D96293D263DD}"/>
    <hyperlink ref="E111" r:id="rId183" xr:uid="{207335E9-13B5-412A-9D6D-70A01A974894}"/>
    <hyperlink ref="E119" r:id="rId184" display="Republic of Moldova" xr:uid="{CEE200AE-2B43-43F2-9F96-38FC3C1E1177}"/>
    <hyperlink ref="E125" r:id="rId185" xr:uid="{B6CFE646-6777-437E-97AF-D33FE5D8C3EC}"/>
    <hyperlink ref="E142" r:id="rId186" xr:uid="{19FE4A28-6CC2-48CD-9B34-EB8B701B6257}"/>
    <hyperlink ref="E165" r:id="rId187" xr:uid="{A7608630-0BB0-4825-8AC7-EA8E7C7E794F}"/>
    <hyperlink ref="E168" r:id="rId188" xr:uid="{E1A0C467-43BA-4A27-B226-89EAF87E1F60}"/>
    <hyperlink ref="E170" r:id="rId189" xr:uid="{9D52C5E3-91A8-41D6-A46E-B5494F8C542F}"/>
    <hyperlink ref="E178" r:id="rId190" xr:uid="{692FFC0D-44EC-4A58-925F-55D13639D3C7}"/>
    <hyperlink ref="E195" r:id="rId191" display="Venezuela (Bolivarian Republic of)" xr:uid="{849B2DF9-193A-4906-BB0F-88BF287682CE}"/>
    <hyperlink ref="E106" r:id="rId192" xr:uid="{1B85EB79-7074-4DA4-83B6-82A31207C341}"/>
    <hyperlink ref="E94" r:id="rId193" xr:uid="{A9A39929-D7DE-4ADD-8595-09544D442B77}"/>
    <hyperlink ref="E76" r:id="rId194" xr:uid="{8C193DE9-474C-4261-A0B0-E31DA1E6E0DF}"/>
    <hyperlink ref="CV217" r:id="rId195" xr:uid="{C7ADAC20-C102-433B-B529-F4870730207E}"/>
    <hyperlink ref="BW223" r:id="rId196" xr:uid="{F11C5532-3098-40D6-B0FA-FE62D66C0B3B}"/>
    <hyperlink ref="J215" r:id="rId197" xr:uid="{8D681925-D1C3-4367-8DEE-D6AFF4163DB5}"/>
    <hyperlink ref="J216" r:id="rId198" xr:uid="{F74EB261-6FC8-4A54-A199-3AA3EE5BD9A7}"/>
    <hyperlink ref="J219" r:id="rId199" xr:uid="{11CD5BC9-5C96-4D9F-A94D-C232D4214794}"/>
    <hyperlink ref="J220" r:id="rId200" xr:uid="{EE7530CC-2D41-40A9-814B-E23BB7005779}"/>
    <hyperlink ref="J217" r:id="rId201" xr:uid="{24FA77D8-386D-4B6F-90A0-2A2330143445}"/>
    <hyperlink ref="DW215" r:id="rId202" xr:uid="{67A2416F-D97C-4695-A65A-F7ED7BF27A6E}"/>
    <hyperlink ref="J218" r:id="rId203" xr:uid="{33553BBF-3F22-41C4-AAED-5755A7621D14}"/>
    <hyperlink ref="CG215" r:id="rId204" xr:uid="{250589BD-0739-4CA3-9FF3-A136C1074BEA}"/>
    <hyperlink ref="BW224" r:id="rId205" xr:uid="{62676DB6-76FE-4348-9996-07A75DEA1F56}"/>
    <hyperlink ref="DW216" r:id="rId206" xr:uid="{D9E80C4D-DA9B-4B11-94EE-235B26C88F4B}"/>
    <hyperlink ref="CG216" r:id="rId207" xr:uid="{5A5E8FA1-0DE6-4A63-AD6F-E6A35903CE8A}"/>
    <hyperlink ref="CQ215" r:id="rId208" xr:uid="{E6F4167E-971C-4B42-96F9-BFDD859F14DE}"/>
    <hyperlink ref="L222" r:id="rId209" xr:uid="{400A9404-FAAB-4364-BC9D-439BD6CB8509}"/>
    <hyperlink ref="L223" r:id="rId210" xr:uid="{0BD6D65B-9E92-4747-B5EC-06F2210C7D85}"/>
    <hyperlink ref="L224" r:id="rId211" xr:uid="{B689F7CE-C088-4D92-BAEB-7FD5285AB0BD}"/>
    <hyperlink ref="L225" r:id="rId212" xr:uid="{D6CF1B49-B703-4C20-A604-E1DD1977047D}"/>
    <hyperlink ref="L226" r:id="rId213" xr:uid="{A46866B3-7C09-46B2-B582-1BCA6AC03D7D}"/>
    <hyperlink ref="DB215" r:id="rId214" xr:uid="{112D0783-AC43-45E8-BAD2-7A42DFC6F08F}"/>
    <hyperlink ref="DD147" r:id="rId215" xr:uid="{05D56AC1-824A-4C84-808F-214D8C47117A}"/>
    <hyperlink ref="DD157" r:id="rId216" xr:uid="{1B5C41A7-D17B-4070-ACCF-E549B164B258}"/>
    <hyperlink ref="DB216" r:id="rId217" xr:uid="{AAB24C49-1C13-403B-B285-58E851BEDABF}"/>
    <hyperlink ref="DG215" r:id="rId218" xr:uid="{229D0866-896E-4FF9-BF34-53E552E1CB42}"/>
    <hyperlink ref="DD195" r:id="rId219" xr:uid="{5E114A87-1D13-436D-813F-9F700757460C}"/>
    <hyperlink ref="DN215" r:id="rId220" xr:uid="{95AFEF56-7703-4128-96B8-2D6DDCACD268}"/>
    <hyperlink ref="DG216" r:id="rId221" xr:uid="{B4AE7DC8-802B-420E-82AB-3C8523B0C966}"/>
    <hyperlink ref="DD183" r:id="rId222" xr:uid="{760123F4-CF68-4DCC-AEBE-2038D11C07DD}"/>
    <hyperlink ref="DG217" r:id="rId223" xr:uid="{9B71048B-1DF7-461B-A86E-CF69CC42B095}"/>
    <hyperlink ref="DD169" r:id="rId224" xr:uid="{89C631DF-BC26-4DE7-8B35-90C4227EA192}"/>
    <hyperlink ref="DD86" r:id="rId225" xr:uid="{25C56750-0750-4EF1-8186-2C3C5C1337AF}"/>
    <hyperlink ref="DD139" r:id="rId226" xr:uid="{5F7BC1EF-1F2E-45DA-A30C-D30577414B56}"/>
    <hyperlink ref="DD114" r:id="rId227" xr:uid="{52FA65B9-E48B-481F-8479-A63B2B9E1352}"/>
    <hyperlink ref="DD30" r:id="rId228" xr:uid="{D9ACBFC1-08BB-4432-9536-0ABF7A01B40A}"/>
    <hyperlink ref="DD32" r:id="rId229" xr:uid="{869B41CF-8F52-4C14-A19A-71C84E51F442}"/>
    <hyperlink ref="DD35" r:id="rId230" xr:uid="{6C000B20-E0F6-468B-BF82-235E428396CC}"/>
    <hyperlink ref="DD40" r:id="rId231" xr:uid="{0B19430D-7A8F-4621-9915-4932CCEB0A63}"/>
    <hyperlink ref="DD42" r:id="rId232" xr:uid="{748BE343-29C9-4E18-AC08-85A76EB9EEE3}"/>
    <hyperlink ref="DD72" r:id="rId233" xr:uid="{912F15FA-3CE6-414F-BAE6-4A515D013D84}"/>
    <hyperlink ref="DD78" r:id="rId234" xr:uid="{F788D0E6-F16C-4320-882B-883324EEEC37}"/>
    <hyperlink ref="DD150" r:id="rId235" xr:uid="{335CAEBB-E5C8-4000-AEEF-0CAFC2A701B3}"/>
    <hyperlink ref="DD151" r:id="rId236" xr:uid="{F4C39789-463A-499B-8C05-924FBB811FB8}"/>
    <hyperlink ref="DD22" r:id="rId237" xr:uid="{7B954C89-4400-49C4-8F62-F8DC4585AA37}"/>
    <hyperlink ref="DD24" r:id="rId238" xr:uid="{C300568F-8B4B-4185-B651-450D142D95F2}"/>
    <hyperlink ref="DD31" r:id="rId239" xr:uid="{2C95C9B1-0F2B-4E86-B4AB-04A7BA0AB4D9}"/>
    <hyperlink ref="DD36" r:id="rId240" xr:uid="{5C8331BE-745A-45E9-B363-34722EF7FCE3}"/>
    <hyperlink ref="DD44" r:id="rId241" xr:uid="{39A88D10-20BA-4C4A-9B79-BCDD4D0AD0B2}"/>
    <hyperlink ref="DD131" r:id="rId242" xr:uid="{741B7B86-9CAA-4BE6-9FE6-F6D1EBAE738F}"/>
    <hyperlink ref="DB217" r:id="rId243" xr:uid="{414DAB12-28B5-4439-AE95-452457E4C0C9}"/>
    <hyperlink ref="DD64" r:id="rId244" xr:uid="{23786C35-F28C-4D52-A07F-C7FC7FADDF11}"/>
    <hyperlink ref="DD67" r:id="rId245" xr:uid="{4CCB8C34-A116-48A3-BDA5-F7383821A9AA}"/>
    <hyperlink ref="DD89" r:id="rId246" xr:uid="{0C8E9C83-1190-4E2A-A5FF-02D391A5501E}"/>
    <hyperlink ref="DD90" r:id="rId247" xr:uid="{AE54AC40-90AE-4287-8078-C0073AD365A5}"/>
    <hyperlink ref="DD69" r:id="rId248" xr:uid="{05F53D64-8779-494D-B9DD-12E7BEDAA5A2}"/>
    <hyperlink ref="DD92" r:id="rId249" xr:uid="{0617B9C1-5A3E-4DAB-B6F5-1F0C5F9C0E5E}"/>
    <hyperlink ref="DD95" r:id="rId250" xr:uid="{A0C072AA-4129-46A0-9EBD-C7ACCEB8FB25}"/>
    <hyperlink ref="DD99" r:id="rId251" xr:uid="{7600BD8D-1A3B-4B2E-9E46-3B580889ABF8}"/>
    <hyperlink ref="DD100" r:id="rId252" xr:uid="{DDCAF97C-6FE4-41C0-BC36-A0CF77EC5A73}"/>
    <hyperlink ref="DD97" r:id="rId253" xr:uid="{F4E82DF4-2854-4032-9A70-0327F3C72604}"/>
    <hyperlink ref="DD102" r:id="rId254" xr:uid="{837EAB29-63BA-4B39-AC13-02017FA191D8}"/>
    <hyperlink ref="DD112" r:id="rId255" xr:uid="{7767D9D6-7FC5-4815-A9FC-8E60BC7C7C33}"/>
    <hyperlink ref="DD115" r:id="rId256" xr:uid="{8A66789D-29E7-42B9-A351-37FE1F08647E}"/>
    <hyperlink ref="DD124" r:id="rId257" xr:uid="{1C8801B3-A46A-4A1C-9B7F-5D98B6100319}"/>
    <hyperlink ref="DD132" r:id="rId258" xr:uid="{C3A5DDDF-CE1F-4933-A1AC-ACB2BF755E4A}"/>
    <hyperlink ref="DD133" r:id="rId259" xr:uid="{13C048E0-38A8-401E-9EEA-B50301124EC9}"/>
    <hyperlink ref="DD148" r:id="rId260" xr:uid="{700B3CFB-8004-42FD-AE4D-4006EB850AC8}"/>
    <hyperlink ref="DD155" r:id="rId261" xr:uid="{5065064F-6804-4E75-A658-161158CB043B}"/>
    <hyperlink ref="DD185" r:id="rId262" xr:uid="{4250BAEA-CF6D-47C9-B8D7-4823943F54AA}"/>
    <hyperlink ref="DD152" r:id="rId263" xr:uid="{98385706-08FC-46B3-A4AE-6D7A173D8C66}"/>
    <hyperlink ref="DW217" r:id="rId264" xr:uid="{B395E94A-E910-4A9F-8AAA-B9D8D0A15489}"/>
    <hyperlink ref="DW219" r:id="rId265" xr:uid="{32B6CC0D-C326-4C79-BC37-B90C0BB08660}"/>
    <hyperlink ref="DW218" r:id="rId266" xr:uid="{C66A4438-D044-4200-B005-A3D87B3A16D0}"/>
    <hyperlink ref="E159" r:id="rId267" tooltip="Sierra Leone" display="http://en.wikipedia.org/wiki/Sierra_Leone" xr:uid="{6BF1C756-20A7-4D7A-9F00-4DCFB521EF77}"/>
    <hyperlink ref="S215" r:id="rId268" xr:uid="{563A6AB0-59C4-4B8B-BB08-24142382B65D}"/>
    <hyperlink ref="W217" r:id="rId269" xr:uid="{B92E2B0A-4E7E-4A82-A4B6-85C0B654E75D}"/>
    <hyperlink ref="EB218" r:id="rId270" xr:uid="{37015A0D-2793-4730-8E85-827AD285366E}"/>
    <hyperlink ref="EB219" r:id="rId271" xr:uid="{78BDF22F-2F27-44A5-B4FB-E8D66BE31A5A}"/>
    <hyperlink ref="EV224" r:id="rId272" xr:uid="{389FFC38-6121-410B-A987-EF53918D5A7F}"/>
    <hyperlink ref="L227" r:id="rId273" xr:uid="{A848169D-B7D6-4983-81EC-71400D15E508}"/>
    <hyperlink ref="L228" r:id="rId274" xr:uid="{06493BA0-FD74-439D-A5C3-A5FC713A991B}"/>
    <hyperlink ref="L229" r:id="rId275" xr:uid="{2387667B-301B-48FB-AE1D-121506B29E3E}"/>
    <hyperlink ref="E175" r:id="rId276" display="Taiwan" xr:uid="{07F185B5-2113-4E1E-AA96-2E183DF63507}"/>
    <hyperlink ref="E34" r:id="rId277" tooltip="Cape Verde" display="http://en.wikipedia.org/wiki/Cape_Verde" xr:uid="{B450C4DF-E96E-4AEB-8768-A2DB00D3A1DB}"/>
    <hyperlink ref="E197" r:id="rId278" xr:uid="{A25C43A6-F4E3-4BDB-8BB0-A7F9E22932B2}"/>
    <hyperlink ref="DD125" r:id="rId279" xr:uid="{9488E2AD-6655-44C0-ACCA-F5E3A798FD80}"/>
    <hyperlink ref="CG218" r:id="rId280" xr:uid="{1B3DB3F9-1004-411A-9E11-9FB9DFADA31D}"/>
    <hyperlink ref="AG215" r:id="rId281" xr:uid="{C287F036-C1A8-460C-B598-436A9F124544}"/>
    <hyperlink ref="AG216" r:id="rId282" xr:uid="{CFBB6A4C-9C72-43A4-B8A7-016AB9699426}"/>
    <hyperlink ref="AG217" r:id="rId283" xr:uid="{70FBA523-6171-4B89-92A7-DD7406F81301}"/>
    <hyperlink ref="AG218" r:id="rId284" xr:uid="{9F8FBCA5-58A2-4EC7-AA8E-08501F9E99FC}"/>
    <hyperlink ref="AG219" r:id="rId285" xr:uid="{FDB9DF1D-82C4-4C8E-8825-A79B1AC95096}"/>
    <hyperlink ref="ER200" r:id="rId286" xr:uid="{813B0A70-D5BD-4FE5-90A6-A3E24CFC00D6}"/>
    <hyperlink ref="EI200" r:id="rId287" xr:uid="{3CD53E88-A0AE-4A96-A259-5542C9244898}"/>
    <hyperlink ref="DD199" r:id="rId288" xr:uid="{20C432A2-0FCF-4C0D-B4C8-6B864B19484F}"/>
    <hyperlink ref="ER196" r:id="rId289" xr:uid="{14683C5D-C8B3-4059-BF7B-F35657128508}"/>
    <hyperlink ref="EI194" r:id="rId290" xr:uid="{0DA561D6-F211-409B-BC52-95594EECB837}"/>
    <hyperlink ref="ER192" r:id="rId291" xr:uid="{C47D01BD-C1EF-4310-A1CD-6304224681AD}"/>
    <hyperlink ref="EI190" r:id="rId292" xr:uid="{94EFC719-AA19-46CA-A96A-F497F6AF37F0}"/>
    <hyperlink ref="ER190" r:id="rId293" xr:uid="{C78AAD43-F585-400A-9D6B-B6F0712698DA}"/>
    <hyperlink ref="EI189" r:id="rId294" xr:uid="{F7BF51DA-3AF6-4969-8878-EDFA7EE30EC9}"/>
    <hyperlink ref="ER187" r:id="rId295" xr:uid="{0A5BDA29-93A2-475C-9B50-87592C25A683}"/>
    <hyperlink ref="EI187" r:id="rId296" xr:uid="{1587BFED-0E54-44B4-B3F1-B28C395E167A}"/>
    <hyperlink ref="ER184" r:id="rId297" xr:uid="{37C128B2-9F72-4A24-BD16-3307B0345D34}"/>
    <hyperlink ref="DD175" r:id="rId298" xr:uid="{C4A1AD1A-59CB-4C2E-AE2B-1AE67B8AE263}"/>
    <hyperlink ref="ER163" r:id="rId299" xr:uid="{9B6C078B-6B72-4E62-99EE-A7ED91C76E91}"/>
    <hyperlink ref="EI159" r:id="rId300" xr:uid="{97C84FAB-3B71-4B25-AF47-B4F138D01ABF}"/>
    <hyperlink ref="BO3" r:id="rId301" xr:uid="{DD8C8959-4A6D-4DA9-837B-011B9A7CC6E7}"/>
    <hyperlink ref="BM3" r:id="rId302" xr:uid="{378650E3-6640-441C-8126-08779841A7F3}"/>
    <hyperlink ref="BW3" r:id="rId303" xr:uid="{327D526B-AD26-47C9-A344-6DA767D6169F}"/>
    <hyperlink ref="CC3" r:id="rId304" xr:uid="{F3929F96-9B4A-4854-A972-5B974E1FC47B}"/>
    <hyperlink ref="CO3" r:id="rId305" xr:uid="{1A66DFD7-DED9-4D1A-8826-7ADA48AC792B}"/>
    <hyperlink ref="CG3" r:id="rId306" xr:uid="{48B2E832-4AD9-478F-8D35-B7C29E4191D3}"/>
    <hyperlink ref="L3" r:id="rId307" xr:uid="{CACC2807-23BF-437D-89B0-DB22A965D765}"/>
    <hyperlink ref="DD3" r:id="rId308" xr:uid="{66E24CDB-B522-4B5D-9E34-F5D3E8807949}"/>
    <hyperlink ref="DR3" r:id="rId309" xr:uid="{5DF2DA6C-18D2-4705-AB66-157B5A2B33EE}"/>
    <hyperlink ref="EA3" r:id="rId310" xr:uid="{9E4103AF-EF65-41A7-8D81-FE0024DB3F1B}"/>
    <hyperlink ref="EB3" r:id="rId311" tooltip="External website" display="http://www.mof.gov.af/" xr:uid="{BD780A67-751E-4B40-A265-2F17664F1E81}"/>
    <hyperlink ref="AV3" r:id="rId312" xr:uid="{5B7563A9-9752-4669-81CF-3B057BE8484B}"/>
    <hyperlink ref="AY3" r:id="rId313" xr:uid="{5820E36C-EB41-4383-B56C-077484023B88}"/>
    <hyperlink ref="BA3" r:id="rId314" xr:uid="{08AA1221-AC9D-4950-87EE-5D44898E31C4}"/>
    <hyperlink ref="CS3" r:id="rId315" xr:uid="{B58A1B59-61D9-4094-BD7D-1A7966C11D59}"/>
    <hyperlink ref="DJ3" r:id="rId316" xr:uid="{DB4E2CE6-30AC-48B8-BE98-9A2802E5E72B}"/>
    <hyperlink ref="DW3" r:id="rId317" xr:uid="{A6C88746-9B5B-4759-946A-C267522F88F9}"/>
    <hyperlink ref="W3" r:id="rId318" xr:uid="{39802243-3D77-4D4D-ACBB-6C8589588D3B}"/>
    <hyperlink ref="J3" r:id="rId319" xr:uid="{F58E20F9-C4FC-432D-9845-57CC6A72F1E9}"/>
    <hyperlink ref="EW3" r:id="rId320" xr:uid="{99B05AD3-C0E1-4247-864F-D9F7B1FD783A}"/>
    <hyperlink ref="M215" r:id="rId321" xr:uid="{81FD459A-55ED-4736-835B-9A84C4432D7C}"/>
    <hyperlink ref="L12" r:id="rId322" xr:uid="{9D2E2450-3476-440F-9361-A61433629182}"/>
    <hyperlink ref="L11" r:id="rId323" xr:uid="{9FE884F0-7E37-4C88-9B96-B6CF42CC8D90}"/>
    <hyperlink ref="L13" r:id="rId324" xr:uid="{C9D0CD32-F7FE-4852-BDE8-42ACF46E480D}"/>
    <hyperlink ref="L18" r:id="rId325" xr:uid="{C8B6FE6A-A0D7-4414-8AE7-102C80ECA9EF}"/>
    <hyperlink ref="L5" r:id="rId326" display="http://www.elmouwatin.dz" xr:uid="{B7114837-EAB0-48AF-B435-6618FCCC2FA7}"/>
    <hyperlink ref="L4" r:id="rId327" xr:uid="{6DA45593-5969-411D-B7D5-C06E1C950C31}"/>
    <hyperlink ref="L10" r:id="rId328" xr:uid="{7F3BC23A-5A8B-4F0D-8EBC-B4767A5F0026}"/>
    <hyperlink ref="L15" r:id="rId329" xr:uid="{EBF2E071-4CD6-4729-AF5B-7A76BEACD798}"/>
    <hyperlink ref="L17" r:id="rId330" xr:uid="{C514D5BB-C174-49D3-9771-46D81BE8597D}"/>
    <hyperlink ref="L20" r:id="rId331" xr:uid="{8EF0C011-CAE4-4A8A-B550-C9F6E7EF8332}"/>
    <hyperlink ref="L14" r:id="rId332" xr:uid="{F2093070-E728-4E7A-9F7B-C1ED35159ECB}"/>
    <hyperlink ref="J4" r:id="rId333" xr:uid="{C3EFA0E8-E2CE-492E-AAC6-8A35641FD3E7}"/>
    <hyperlink ref="J5" r:id="rId334" xr:uid="{0BADC04D-084E-4FD2-8AC0-65D9EB0377B2}"/>
    <hyperlink ref="J6" r:id="rId335" xr:uid="{9FDD5B64-8002-4F48-8147-3B4FD95023E2}"/>
    <hyperlink ref="J7" r:id="rId336" xr:uid="{B4E3CF48-FC56-4CE3-B495-2F3BF7F1AA2D}"/>
    <hyperlink ref="L7" r:id="rId337" xr:uid="{71497BEC-D60C-4371-AD40-FE81D6C94D31}"/>
    <hyperlink ref="J8" r:id="rId338" xr:uid="{553899E0-D688-4123-9404-3AF625AD2D31}"/>
    <hyperlink ref="L8" r:id="rId339" xr:uid="{6ADE24EC-C77D-4AE5-9CDB-90DDCDC9E882}"/>
    <hyperlink ref="J13" r:id="rId340" xr:uid="{72FAABC7-23EC-4E93-B14C-B490923A7C37}"/>
    <hyperlink ref="J15" r:id="rId341" xr:uid="{EC35B538-35DB-4614-9043-663A6E11EDDF}"/>
    <hyperlink ref="J17" r:id="rId342" xr:uid="{C9A9648F-7569-4ABB-85E5-7BA4DA88FC3B}"/>
    <hyperlink ref="J18" r:id="rId343" xr:uid="{A5713565-1DF7-47DC-88C8-9E419EE24A30}"/>
    <hyperlink ref="J21" r:id="rId344" xr:uid="{F629DAB4-D8B9-4A52-A808-63FDD4E8E412}"/>
    <hyperlink ref="L21" r:id="rId345" xr:uid="{0CEAEBAE-F46F-4602-8CB5-2036295596FC}"/>
    <hyperlink ref="BM11" r:id="rId346" xr:uid="{01C7A47B-5460-490C-9D1F-208E1FC531FE}"/>
    <hyperlink ref="BM4" r:id="rId347" xr:uid="{96E29706-C135-4E1A-B7AC-659D26DA3866}"/>
    <hyperlink ref="BO4" r:id="rId348" xr:uid="{AFFEE8E7-3B49-4334-89C5-B9A8347ED21F}"/>
    <hyperlink ref="BM16" r:id="rId349" xr:uid="{97ED118C-5B9A-4750-A0CB-7E73BDAF6A01}"/>
    <hyperlink ref="BO10" r:id="rId350" xr:uid="{DAD006E0-F858-49EE-9979-99EF8D0265C3}"/>
    <hyperlink ref="BM10" r:id="rId351" xr:uid="{8EEE667A-BDF9-4211-8B1A-B419A9F95163}"/>
    <hyperlink ref="BM18" r:id="rId352" xr:uid="{7D5BE04F-1612-4089-9DF8-97D708C9D9E2}"/>
    <hyperlink ref="BM5" r:id="rId353" xr:uid="{66B29EC3-3741-4B0A-AE60-30DCA998EC67}"/>
    <hyperlink ref="BM7" r:id="rId354" xr:uid="{E732460A-5542-4CCC-95DF-58ABD8C78272}"/>
    <hyperlink ref="BT9" r:id="rId355" xr:uid="{100EA366-BA6C-4549-873F-DD30FC5F02E4}"/>
    <hyperlink ref="BM9" r:id="rId356" xr:uid="{6F857941-0CE6-42DB-8A1A-A3374DAB85ED}"/>
    <hyperlink ref="BO9" r:id="rId357" xr:uid="{9F6BFBDF-0F91-4397-96B4-401556924AD3}"/>
    <hyperlink ref="BO11" r:id="rId358" xr:uid="{1595B6BD-1F12-4F0C-8D9C-37FFA5F9D557}"/>
    <hyperlink ref="BO12" r:id="rId359" xr:uid="{D13E9752-37EE-4BFF-ACA2-7CA7C5BD06B1}"/>
    <hyperlink ref="BM12" r:id="rId360" xr:uid="{DD23E17F-D2D9-43A2-BD14-D1D4B085ABAF}"/>
    <hyperlink ref="BO13" r:id="rId361" xr:uid="{0175A2E0-0F5D-4908-8E85-0AFDB8E8A899}"/>
    <hyperlink ref="BM14" r:id="rId362" xr:uid="{D4537BDC-7095-4123-96C4-DD81C99C4048}"/>
    <hyperlink ref="BM15" r:id="rId363" xr:uid="{50F2A3F4-5AC1-4E30-B1C3-95A571D3EE8C}"/>
    <hyperlink ref="BM17" r:id="rId364" xr:uid="{7E9463E9-A259-46C7-B112-901A2DEA19F7}"/>
    <hyperlink ref="BM19" r:id="rId365" xr:uid="{8D0F2111-3A6F-43AC-9441-092C485AEFD9}"/>
    <hyperlink ref="BO19" r:id="rId366" xr:uid="{BC4DAB52-D54B-4B6B-8AFD-49CCAE8858B9}"/>
    <hyperlink ref="BM20" r:id="rId367" xr:uid="{3936A576-4F1C-4AC8-8822-6D095FD59C62}"/>
    <hyperlink ref="BO20" r:id="rId368" xr:uid="{93FA57BA-9191-4E0B-8783-D714FB9E95A0}"/>
    <hyperlink ref="BM21" r:id="rId369" xr:uid="{045F98E5-4AFF-41E2-8BCF-B5209F16CCF4}"/>
    <hyperlink ref="BW4" r:id="rId370" xr:uid="{A4DF832F-B46D-481F-8F3B-A51498E916D8}"/>
    <hyperlink ref="BW5" r:id="rId371" xr:uid="{67AA5326-055E-480A-B7A2-C9EA9A4741B2}"/>
    <hyperlink ref="CC8" r:id="rId372" xr:uid="{F0F972E1-3FB7-430B-A81D-46C35CB82268}"/>
    <hyperlink ref="BW16" r:id="rId373" xr:uid="{99B77AB7-34C9-4BE0-9521-C0DF24C6A3DF}"/>
    <hyperlink ref="BW18" r:id="rId374" xr:uid="{7CBEBB50-DF59-440B-BEBA-3E25EE0BEC9C}"/>
    <hyperlink ref="BO21" r:id="rId375" xr:uid="{6005E0FE-75F3-4AED-B732-35463C949C35}"/>
    <hyperlink ref="BO15" r:id="rId376" xr:uid="{035314A1-CA9C-42BB-8C23-449B11DE810F}"/>
    <hyperlink ref="BO14" r:id="rId377" xr:uid="{E1956734-0E8E-4C66-A3F4-F023796FFDB8}"/>
    <hyperlink ref="BO8" r:id="rId378" xr:uid="{7CA60CA8-8728-4C51-83BB-200282FFC519}"/>
    <hyperlink ref="BO5" r:id="rId379" xr:uid="{B61FC936-8BC9-43AF-A636-FF9132E0800B}"/>
    <hyperlink ref="CO5" r:id="rId380" xr:uid="{638881AF-986B-4D45-A9E9-78BB8BAAF3DD}"/>
    <hyperlink ref="BM6" r:id="rId381" xr:uid="{473066BB-75B3-4767-8142-92963EDD27A4}"/>
    <hyperlink ref="BW7" r:id="rId382" xr:uid="{C07BC59B-0C81-4137-8347-AF791DE3EC59}"/>
    <hyperlink ref="CO8" r:id="rId383" xr:uid="{4A66811F-9AD1-4CEB-B426-6BE603654538}"/>
    <hyperlink ref="CO16" r:id="rId384" xr:uid="{47ECC5D8-7798-42BB-B6C2-CFD37E2764E2}"/>
    <hyperlink ref="CC17" r:id="rId385" xr:uid="{1C48FBB5-3844-44B4-8466-93FD3D8800BA}"/>
    <hyperlink ref="CO17" r:id="rId386" xr:uid="{11B056C5-0B63-4FBB-B9A9-3116A000A8C2}"/>
    <hyperlink ref="CO20" r:id="rId387" xr:uid="{FD7F4BCE-16FD-4B34-A7F6-B38D7D737582}"/>
    <hyperlink ref="BW20" r:id="rId388" xr:uid="{164311DD-F2DD-443D-8536-247FFE11A7F8}"/>
    <hyperlink ref="BW9" r:id="rId389" xr:uid="{1A9D4840-20C5-428E-9675-06720BDDE476}"/>
    <hyperlink ref="CG4" r:id="rId390" xr:uid="{5E075E98-E4DE-43F4-934C-D05F21E1C5B2}"/>
    <hyperlink ref="CG5" r:id="rId391" xr:uid="{93E09C88-88BE-4383-9787-2281F2E6C1A0}"/>
    <hyperlink ref="CG8" r:id="rId392" xr:uid="{4DF0365E-DCC7-4E12-8A98-93A34877D197}"/>
    <hyperlink ref="CG9" r:id="rId393" xr:uid="{152B8F89-4BF2-4FCB-9628-27A021323377}"/>
    <hyperlink ref="CG10" r:id="rId394" xr:uid="{2B9E6654-BFDA-4611-ACED-15A2B5D0F2A4}"/>
    <hyperlink ref="CG11" r:id="rId395" xr:uid="{F5783317-D5D5-408F-9A57-BE81521AA672}"/>
    <hyperlink ref="CG12" r:id="rId396" xr:uid="{E84B1703-62E8-4F2B-BCCD-C9D662E8346D}"/>
    <hyperlink ref="CG13" r:id="rId397" xr:uid="{BA769696-0612-4929-8EF1-34089B3DF61C}"/>
    <hyperlink ref="CG14" r:id="rId398" xr:uid="{1567A8EE-1D7E-484A-AB20-F4769B9BAADB}"/>
    <hyperlink ref="CG15" r:id="rId399" xr:uid="{1C71FCC1-07C8-4179-8DA9-FC0CE5909F89}"/>
    <hyperlink ref="CG16" r:id="rId400" xr:uid="{CA765522-B17A-4CD1-9B21-9B0FC4B4851E}"/>
    <hyperlink ref="CG17" r:id="rId401" xr:uid="{914B1430-F7A3-4491-AC5E-BB5DE07FFFCD}"/>
    <hyperlink ref="CG18" r:id="rId402" xr:uid="{E3F25EFD-B46B-4B78-9269-2632740AC4CE}"/>
    <hyperlink ref="CG19" r:id="rId403" xr:uid="{8C0D43C8-1D1E-46FC-B508-F00BEEE241C8}"/>
    <hyperlink ref="CG20" r:id="rId404" xr:uid="{13B08C48-4B05-4066-9746-048A0EDFC08A}"/>
    <hyperlink ref="CG21" r:id="rId405" xr:uid="{DD549C8E-68C3-45D9-A121-8A3EF1AC2730}"/>
    <hyperlink ref="BW6" r:id="rId406" xr:uid="{6A7636EE-398E-4C55-BBF9-6AE70458CD3A}"/>
    <hyperlink ref="CC9" r:id="rId407" xr:uid="{AEBBE536-5D69-4250-8FF1-4339E86F0AF9}"/>
    <hyperlink ref="CC5" r:id="rId408" xr:uid="{AA7ABCC8-CB43-436A-978A-ADDFA508F2C2}"/>
    <hyperlink ref="CC12" r:id="rId409" xr:uid="{52B1A1D8-B1CB-432F-B817-5B0AD346171B}"/>
    <hyperlink ref="CO13" r:id="rId410" xr:uid="{C0F75ABC-ED43-4EB8-B64E-624C5A561986}"/>
    <hyperlink ref="CC14" r:id="rId411" xr:uid="{0FCD14E9-DA7A-40FE-A172-BF4ED61AB5E6}"/>
    <hyperlink ref="BW14" r:id="rId412" xr:uid="{9E97F53A-3026-4E17-B224-42656BB86162}"/>
    <hyperlink ref="BW13" r:id="rId413" xr:uid="{6A92C983-78CE-47F4-BE4D-1047E81B7D92}"/>
    <hyperlink ref="BW12" r:id="rId414" xr:uid="{2072FD83-3FF5-4071-AF65-F1097E5D7523}"/>
    <hyperlink ref="BW11" r:id="rId415" xr:uid="{55ACC458-4DCB-4BBD-8E42-60821A3846CC}"/>
    <hyperlink ref="BW10" r:id="rId416" xr:uid="{A51B4EA3-E764-44F2-B9E0-3575F67B8E34}"/>
    <hyperlink ref="CC11" r:id="rId417" xr:uid="{DAA64F7E-38D5-4182-9415-62D4F4345DDB}"/>
    <hyperlink ref="CO14" r:id="rId418" xr:uid="{F281BEC0-B3DC-448F-9071-30A605551507}"/>
    <hyperlink ref="CC16" r:id="rId419" xr:uid="{B6342633-30E1-4780-B0D2-B8869A378557}"/>
    <hyperlink ref="CC18" r:id="rId420" xr:uid="{8419A0C0-CA41-4D43-9DD9-0D49BAE32E59}"/>
    <hyperlink ref="CO18" r:id="rId421" xr:uid="{DCDB9CD0-DEC4-4A1F-BF41-44D386D0F368}"/>
    <hyperlink ref="CC19" r:id="rId422" xr:uid="{3CDA8490-7A18-43FB-A24B-6F28A30BB8E2}"/>
    <hyperlink ref="CO19" r:id="rId423" xr:uid="{7F01439A-0D82-45F0-B28E-F7D3145D5BE8}"/>
    <hyperlink ref="BW17" r:id="rId424" xr:uid="{7CEF0709-488A-481A-9136-91CA86F415E0}"/>
    <hyperlink ref="BW19" r:id="rId425" xr:uid="{476CC1FD-60B5-401A-BD7B-35BA0BCCF222}"/>
    <hyperlink ref="BW21" r:id="rId426" xr:uid="{C562264F-9DD5-49B6-B454-47D7DD290B62}"/>
    <hyperlink ref="CO21" r:id="rId427" xr:uid="{E695F2B6-8462-4153-8577-C67710B4658C}"/>
    <hyperlink ref="CC20" r:id="rId428" xr:uid="{8F34EB80-0A66-4F6B-9E4C-D76979094E6C}"/>
    <hyperlink ref="CG6" r:id="rId429" xr:uid="{C6487AB6-FD16-4BE6-9111-E83C6B62B772}"/>
    <hyperlink ref="CC6" r:id="rId430" xr:uid="{38574FE0-0144-4929-8D82-4E1562D62224}"/>
    <hyperlink ref="DD7" r:id="rId431" xr:uid="{10FC12B9-4E3B-4ACC-AB9E-623267FD2A69}"/>
    <hyperlink ref="DD11" r:id="rId432" xr:uid="{88D9FE8C-8A17-42E2-82F5-7BDA2443888E}"/>
    <hyperlink ref="DD4" r:id="rId433" xr:uid="{3B6A2D50-CE89-4B5D-A582-EF31CDB480B7}"/>
    <hyperlink ref="DD8" r:id="rId434" xr:uid="{43492B22-768A-49F0-BA1F-510CC507109B}"/>
    <hyperlink ref="DJ11" r:id="rId435" xr:uid="{85A4F69C-7D5A-4A11-9612-F68A71A6D116}"/>
    <hyperlink ref="DJ4" r:id="rId436" xr:uid="{4F535DD8-DD6F-4B85-A1B6-3719267EBA56}"/>
    <hyperlink ref="DJ12" r:id="rId437" xr:uid="{05E7F04A-5E20-4717-B399-3EAC6D890E18}"/>
    <hyperlink ref="DJ17" r:id="rId438" xr:uid="{4E97C664-B50E-4368-9D25-DB52F71BCA60}"/>
    <hyperlink ref="DR17" r:id="rId439" xr:uid="{E7EC0EF6-3796-4BEB-8D3B-3809292E7730}"/>
    <hyperlink ref="DJ16" r:id="rId440" xr:uid="{D2AC06BF-BD89-4593-90FE-27E9C8053C2C}"/>
    <hyperlink ref="DJ20" r:id="rId441" xr:uid="{C7E29AC6-F08F-46CC-B838-CC3E3AAAD8B4}"/>
    <hyperlink ref="DJ19" r:id="rId442" xr:uid="{97D894FA-E1C8-4453-9760-0B8BA989DEEA}"/>
    <hyperlink ref="DR20" r:id="rId443" xr:uid="{E3929D63-118A-4759-AD38-90F82FE1EA20}"/>
    <hyperlink ref="DR10" r:id="rId444" xr:uid="{E6587369-1878-4714-A413-A7C67BD0829B}"/>
    <hyperlink ref="DJ7" r:id="rId445" xr:uid="{0C61A17F-B6DD-4416-894A-9CE74DCC741C}"/>
    <hyperlink ref="DR7" r:id="rId446" xr:uid="{C10D0A0F-BA8B-48D1-979B-2BB37FD5D72D}"/>
    <hyperlink ref="DJ15" r:id="rId447" xr:uid="{86FFD8AC-B10F-4233-A918-F04B2CF10815}"/>
    <hyperlink ref="DR15" r:id="rId448" xr:uid="{23E3AA92-7358-4CF2-AB65-F0B76F7EEC0C}"/>
    <hyperlink ref="DJ14" r:id="rId449" xr:uid="{FCF05765-633D-425F-BFB5-75511CD8DAC7}"/>
    <hyperlink ref="DR14" r:id="rId450" xr:uid="{DA424E51-E15C-4827-9137-FA2557B2A822}"/>
    <hyperlink ref="DR5" r:id="rId451" xr:uid="{0768D945-D046-4025-85E3-6BB1C401E1C5}"/>
    <hyperlink ref="DD6" r:id="rId452" xr:uid="{24D8200D-DC21-4E2E-AA01-A63F17FCD75F}"/>
    <hyperlink ref="DJ10" r:id="rId453" xr:uid="{61C8D63D-02D0-4B70-B0F5-79AA961BD57E}"/>
    <hyperlink ref="DJ13" r:id="rId454" xr:uid="{14355476-2EBD-4D07-9898-F16F1997DE59}"/>
    <hyperlink ref="DR13" r:id="rId455" xr:uid="{1CE41286-9BE8-4A3D-A87E-6A0397861EFC}"/>
    <hyperlink ref="DR16" r:id="rId456" xr:uid="{79888A64-D86C-4494-8E28-3A5A6E83EE97}"/>
    <hyperlink ref="DJ18" r:id="rId457" xr:uid="{33448B62-AEE8-4410-B410-A04290BD3CAD}"/>
    <hyperlink ref="DJ21" r:id="rId458" xr:uid="{6AF3F7A2-95E8-4DA0-A8FE-CBC1A65C07BF}"/>
    <hyperlink ref="DR21" r:id="rId459" xr:uid="{D1951352-2B42-4473-9BF1-2370924294D0}"/>
    <hyperlink ref="DW4" r:id="rId460" xr:uid="{D040312E-52C6-46B8-829D-FD1DAD4A08BA}"/>
    <hyperlink ref="DW11" r:id="rId461" xr:uid="{5E7A5995-5011-4EC6-B330-D2A074F4CC34}"/>
    <hyperlink ref="DW9" r:id="rId462" xr:uid="{BDC1F167-B91B-4661-8509-355D89F9034D}"/>
    <hyperlink ref="DW19" r:id="rId463" xr:uid="{FA2D162E-E5F3-4119-A231-80989E8E417D}"/>
    <hyperlink ref="DW12" r:id="rId464" xr:uid="{DF35FBEF-7BC0-495B-800C-8B441CF73EF5}"/>
    <hyperlink ref="DW13" r:id="rId465" xr:uid="{B1E1DDA7-6BF8-4BA1-BF49-A45633B215A8}"/>
    <hyperlink ref="DW10" r:id="rId466" xr:uid="{C87582DD-A0F0-4048-AA00-E877393B8C54}"/>
    <hyperlink ref="DW15" r:id="rId467" xr:uid="{7805389B-99D7-4E0A-9F01-8B2A17C832AB}"/>
    <hyperlink ref="DW16" r:id="rId468" xr:uid="{A9DDCAD7-452C-4392-B28E-B0C557DCAFA1}"/>
    <hyperlink ref="DW18" r:id="rId469" xr:uid="{5EF6D07A-87FB-445C-974C-25B0CEB46096}"/>
    <hyperlink ref="EA12" r:id="rId470" xr:uid="{13B9EE15-0A18-40A7-BD84-A35DC19ABDED}"/>
    <hyperlink ref="EA4" r:id="rId471" xr:uid="{471E5106-7A6D-42B2-A296-6CA5E47849AC}"/>
    <hyperlink ref="EA9" r:id="rId472" xr:uid="{6CC97AC6-169A-457C-AC18-90EF713D20D5}"/>
    <hyperlink ref="EA13" r:id="rId473" xr:uid="{B175C17B-0B9B-4DE9-98F5-EC46D5231792}"/>
    <hyperlink ref="EA10" r:id="rId474" xr:uid="{3EA27D16-AF2E-4F0A-BC8B-4339B1660309}"/>
    <hyperlink ref="EA11" r:id="rId475" xr:uid="{3E31558D-72F4-4C8E-80E7-DE1299AFAEF4}"/>
    <hyperlink ref="EA15" r:id="rId476" xr:uid="{D95D4BF0-9704-444C-B4E9-28032CBFCEB1}"/>
    <hyperlink ref="EA16" r:id="rId477" xr:uid="{424AA6AE-259A-420A-8C1F-FF097972C1B2}"/>
    <hyperlink ref="EA18" r:id="rId478" xr:uid="{3D683246-B9C4-4467-9CCC-8AE67F548EC1}"/>
    <hyperlink ref="EA19" r:id="rId479" xr:uid="{06F7B697-9281-4E5F-9113-3EA510E49B09}"/>
    <hyperlink ref="DW5" r:id="rId480" xr:uid="{E9EA86B9-62F4-4E1A-BA1A-CA8893D263D4}"/>
    <hyperlink ref="DW7" display="http://www.contratacaopublica.minfin.gv.ao/portalgcp/faces/wcnav_defaultSelection;jsessionid=t5gyJ3TM8p2wbGcyy1LpyRFg21mz00TGD2h1h4P2FvJLy22T7Kml!1519047247?_afrLoop=198043935692070&amp;_afrWindowMode=0&amp;_afrWindowId=null#%40%3F_afrWindowId%3Dnull%26_afrLoop%3" xr:uid="{C10BC36E-0284-4F3A-B59A-4DE84E3770F3}"/>
    <hyperlink ref="DW6" r:id="rId481" xr:uid="{B5A33459-7BDD-414A-B81C-326FBB4058BE}"/>
    <hyperlink ref="DW8" r:id="rId482" xr:uid="{01367DAF-6B97-4BF0-A875-2D8D20992947}"/>
    <hyperlink ref="CS20" r:id="rId483" xr:uid="{8CE9A370-02F7-4AD7-A04B-5FE0B0F4E12F}"/>
    <hyperlink ref="CS5" r:id="rId484" xr:uid="{DED9CFA3-E759-4163-95D1-283256825E98}"/>
    <hyperlink ref="CY10" r:id="rId485" xr:uid="{4879C0CA-BB04-4DBC-AC6C-E0B203484FF7}"/>
    <hyperlink ref="CY12" r:id="rId486" xr:uid="{0CF7FD68-C569-4F64-B128-A48E85A01548}"/>
    <hyperlink ref="CY11" r:id="rId487" xr:uid="{CBB03DC8-FD89-41D3-88DD-D66308E877AE}"/>
    <hyperlink ref="CY13" r:id="rId488" xr:uid="{B02F959E-23DC-413D-BDE6-084FDCECB78C}"/>
    <hyperlink ref="CY18" r:id="rId489" xr:uid="{F07A495A-6485-454D-8A53-BB264B92338C}"/>
    <hyperlink ref="CY5" r:id="rId490" xr:uid="{5C4C8156-F444-430C-97EE-9EE9C8940D5E}"/>
    <hyperlink ref="CY9" r:id="rId491" location="caracFD" xr:uid="{F8B110F9-187E-4030-89FC-34727735B754}"/>
    <hyperlink ref="CY16" r:id="rId492" xr:uid="{EDE70F7D-86E8-495F-BD27-CF346D039FE6}"/>
    <hyperlink ref="CY19" r:id="rId493" xr:uid="{3EA19459-F204-48B1-AEBD-3DE2CAD6A34E}"/>
    <hyperlink ref="CY14" r:id="rId494" xr:uid="{911679A4-9807-4662-B097-61115957A6B4}"/>
    <hyperlink ref="CY15" r:id="rId495" xr:uid="{13943138-A42B-4647-A0E7-B8E44A1CBEF1}"/>
    <hyperlink ref="CY17" r:id="rId496" xr:uid="{F04E74B7-1407-4A59-BD1F-91E8FA69D55B}"/>
    <hyperlink ref="CY20" r:id="rId497" xr:uid="{6FBD72E9-3054-4E6C-9523-9AC76084E348}"/>
    <hyperlink ref="W6" r:id="rId498" xr:uid="{2FAC78AC-3DA8-4188-A032-6660BF5CC297}"/>
    <hyperlink ref="W8" r:id="rId499" xr:uid="{B4CF6076-562D-42BE-A7AF-0B4A33F9A1D8}"/>
    <hyperlink ref="W20" r:id="rId500" xr:uid="{1CE746CB-531C-4CD3-9DE1-35AEBD35D658}"/>
    <hyperlink ref="AA12" r:id="rId501" xr:uid="{519276C1-53CC-4455-AF74-C51867CDFB8F}"/>
    <hyperlink ref="AA19" r:id="rId502" xr:uid="{39C8147A-3853-4867-8241-3441F70126A1}"/>
    <hyperlink ref="AA17" r:id="rId503" xr:uid="{A327331E-DB0F-44A3-850F-29C7906DD561}"/>
    <hyperlink ref="AA9" r:id="rId504" xr:uid="{14F709DE-0FC2-4A86-ABC7-4E09EBA758CA}"/>
    <hyperlink ref="AA11" r:id="rId505" xr:uid="{205F355D-2E0B-41D7-AA04-CA473DD090EA}"/>
    <hyperlink ref="AA18" r:id="rId506" xr:uid="{AF9F6741-B4AE-4474-B1E2-6DA47E682B2A}"/>
    <hyperlink ref="AA20" r:id="rId507" xr:uid="{F0B0AB4D-8C3F-4150-8EE7-9BB12B6F75A1}"/>
    <hyperlink ref="AA13" r:id="rId508" xr:uid="{091BAE49-0ABE-4A25-A34D-A6BB25454E15}"/>
    <hyperlink ref="AA15" r:id="rId509" display="https://www.bahrain.bh/wps/portal/!ut/p/a1/rZFRT4MwFIX_yvbAI-mFMiiPSHBKZDOb6OjLUqBuOGgBu0X_veBi4oPITOzbbb5zc-45iKINooKdih1ThRSs7Gdqb2-WYBsmMUOCYwze0vZXbgDGHGYdkHwHAOOgB5x759E1bQKX6cGMfOPW6vRRBOCRq9Xdw7UPMMdj-idEEc2EqtUeJXwnT7VsFSu3rNVgLyuuQXMsssOkLMThVQOWyqOa9BxvRcWF-uGr31hnRY4SOwOecm7pnHGsW2zm6m7uEj0Fi9jMyCEn-dcFA88bTWDN2vMVIzl-Ar8FdQaGfSSdUWfQSbdh_cfLwwvKLV6ahnpdRVIo_qbQ5p86qqs4rgh-18PgebHQaeJNpx-dGtOb/dl5/d5/L2dBISEvZ0FBIS9nQSEh/" xr:uid="{5B7E18C2-AAC7-49ED-9A70-CD94968BBD47}"/>
    <hyperlink ref="EB5" r:id="rId510" xr:uid="{F909B426-E790-4EB1-AD46-3B81E36125A7}"/>
    <hyperlink ref="EB11" r:id="rId511" tooltip="External website" display="http://www.aofm.gov.au/" xr:uid="{DB623779-6DCC-4E60-AA9E-A17DC361DB5F}"/>
    <hyperlink ref="EB17" r:id="rId512" tooltip="External website" display="http://www.centralbank.org.bb/" xr:uid="{6EF7C189-C90E-4672-97A4-DD981489CD24}"/>
    <hyperlink ref="EB9" r:id="rId513" tooltip="External website" display="http://noticias.mecon.gob.ar/" xr:uid="{EE8F42CB-4A9A-4546-9B7D-C1B781BDDC6A}"/>
    <hyperlink ref="EB7" r:id="rId514" tooltip="External website" display="http://www.bna.ao/" xr:uid="{D55016E6-AA7D-4FD3-9828-8409647F9565}"/>
    <hyperlink ref="EB19" r:id="rId515" tooltip="External website" display="http://www.debtagency.be/" xr:uid="{48332AE0-7658-44BB-A836-FD5A0B7110FF}"/>
    <hyperlink ref="EB12" r:id="rId516" tooltip="External website" display="http://www.oebfa.co.at/" xr:uid="{9F8CB8CC-0E7E-4C38-A97E-70C037D56544}"/>
    <hyperlink ref="EB6" r:id="rId517" xr:uid="{D055E162-77AA-4C62-B47E-A9D9601F3210}"/>
    <hyperlink ref="EB8" r:id="rId518" xr:uid="{45F55926-DB16-4F6D-A38C-C4F5D7589893}"/>
    <hyperlink ref="EB10" r:id="rId519" xr:uid="{A729FBC5-917F-4AB7-840A-1E736FD05DD2}"/>
    <hyperlink ref="EB13" r:id="rId520" xr:uid="{88E2198A-7C78-4EDC-B2ED-BEB3F8D02307}"/>
    <hyperlink ref="EB14" r:id="rId521" xr:uid="{041A122E-6662-4C76-BD71-2B182663C464}"/>
    <hyperlink ref="EB15" r:id="rId522" xr:uid="{B357DA1E-CA0E-40DC-A725-3D7A4DBDD9FA}"/>
    <hyperlink ref="EB16" r:id="rId523" xr:uid="{91585228-5042-45BC-AD4C-6AC333C7600F}"/>
    <hyperlink ref="EB18" r:id="rId524" xr:uid="{A5A1A95A-1E91-40BD-84B5-C45A54667613}"/>
    <hyperlink ref="EB20" r:id="rId525" xr:uid="{EDCF9CF6-8121-4C20-BC31-959D62917249}"/>
    <hyperlink ref="EB21" r:id="rId526" xr:uid="{E6FFB158-0BAC-4C9A-B99F-100B691DB8E5}"/>
    <hyperlink ref="BA4" r:id="rId527" xr:uid="{54575EE2-CEAB-4E44-A4FC-47CEAF7DD627}"/>
    <hyperlink ref="BA5" r:id="rId528" xr:uid="{0EB2C41E-00B4-4045-BAF9-C4548D738B70}"/>
    <hyperlink ref="BA8" r:id="rId529" xr:uid="{10338966-49B4-41A2-901C-81993D313CDD}"/>
    <hyperlink ref="BA9" r:id="rId530" xr:uid="{9DA2E7D5-D64C-4C0C-ACEE-FE6524106B03}"/>
    <hyperlink ref="BA10" r:id="rId531" xr:uid="{12AD2F42-934D-4AA1-BE02-095ACBDDF6D8}"/>
    <hyperlink ref="BA13" r:id="rId532" xr:uid="{1F02CD2C-53C4-42A7-9146-F128E48CD45D}"/>
    <hyperlink ref="BA12" r:id="rId533" xr:uid="{102B4994-BB93-4B21-9DFB-B54CEBB7A49F}"/>
    <hyperlink ref="BA15" r:id="rId534" xr:uid="{EA1541F7-669E-4424-A627-95E7CAB55451}"/>
    <hyperlink ref="BA16" r:id="rId535" xr:uid="{A2159B83-8A8C-4C6B-B0DA-282A655D1E0E}"/>
    <hyperlink ref="BA17" r:id="rId536" xr:uid="{2AD2A30F-AD6A-4066-B07A-09D380053CA5}"/>
    <hyperlink ref="BA18" r:id="rId537" xr:uid="{48BFA80F-7860-4C8A-A853-3DC4AA843AD7}"/>
    <hyperlink ref="BA7" r:id="rId538" xr:uid="{703837EE-2D87-4CCC-920F-81F2DDD3D4BD}"/>
    <hyperlink ref="BA6" r:id="rId539" xr:uid="{0C7365E4-AD61-4ECB-932B-271BF77CAB09}"/>
    <hyperlink ref="BA11" r:id="rId540" xr:uid="{AA37206A-2F6C-4FB6-8976-E1D2C5CD2EA5}"/>
    <hyperlink ref="BA19" r:id="rId541" xr:uid="{C71C8CAD-E390-44D1-A449-7F0E834ACB64}"/>
    <hyperlink ref="BA21" r:id="rId542" xr:uid="{D8E0C23B-BC13-4B94-A4CF-842520D645EB}"/>
    <hyperlink ref="AV14" r:id="rId543" xr:uid="{0943A1C8-1AEB-4FF4-AD89-C37D8D3BAA46}"/>
    <hyperlink ref="AV15" r:id="rId544" xr:uid="{BB080E37-73B6-46D2-83BA-00EB14BAA593}"/>
    <hyperlink ref="AV17" r:id="rId545" xr:uid="{54211FD1-B2A9-48F3-A31E-9FE1504C59DA}"/>
    <hyperlink ref="AV19" r:id="rId546" xr:uid="{F2089A79-5E0B-436F-9AD7-27CE816D6DD7}"/>
    <hyperlink ref="AV18" r:id="rId547" xr:uid="{A61D5AB0-317B-4030-BAAD-274E13E87244}"/>
    <hyperlink ref="AV4" r:id="rId548" xr:uid="{3C2065D5-1C8F-48AC-8EE3-BCC37462A6D8}"/>
    <hyperlink ref="AV5" r:id="rId549" xr:uid="{3967DB50-D3C2-49FB-A100-34806BC69780}"/>
    <hyperlink ref="AV6" r:id="rId550" xr:uid="{254E7366-78DC-4F32-88BB-23501A2543D4}"/>
    <hyperlink ref="AV7" r:id="rId551" xr:uid="{78A19907-32A1-4B7A-B9DC-F09FBE2AFEF4}"/>
    <hyperlink ref="AV9" r:id="rId552" xr:uid="{C920C9A7-AE07-4123-A835-64CE8439B1CD}"/>
    <hyperlink ref="AV10" r:id="rId553" xr:uid="{A5405E0F-C28B-4704-9F9D-8832021F6502}"/>
    <hyperlink ref="AV11" r:id="rId554" xr:uid="{B3681C04-768C-4F91-83EA-81A6428B3803}"/>
    <hyperlink ref="AV12" r:id="rId555" xr:uid="{AAC0E91F-D44E-460C-8DCD-BEB9C4111977}"/>
    <hyperlink ref="AV13" r:id="rId556" xr:uid="{1DEB514C-B5A4-46C9-8408-3A9077576792}"/>
    <hyperlink ref="AY10" r:id="rId557" xr:uid="{A5DB808A-44AF-4C9D-B26D-015AD2476998}"/>
    <hyperlink ref="AY9" r:id="rId558" xr:uid="{8DDBCA0D-5D67-4BC2-9013-46B70EE692D5}"/>
    <hyperlink ref="AY7" r:id="rId559" xr:uid="{8E4BCF9C-695E-440D-BF6B-26AA3291C364}"/>
    <hyperlink ref="AY4" r:id="rId560" xr:uid="{704B7ACF-BE82-4526-9D80-DF5CDF942413}"/>
    <hyperlink ref="AY8" r:id="rId561" xr:uid="{807C70B2-AF1A-4FD6-A693-1974A030323F}"/>
    <hyperlink ref="AY5" r:id="rId562" xr:uid="{DE182716-8DDD-4255-AFBD-816916239DA5}"/>
    <hyperlink ref="AY13" r:id="rId563" xr:uid="{0C97FBA4-5147-44C8-99E5-73A6D59AED7C}"/>
    <hyperlink ref="AV16" r:id="rId564" xr:uid="{D41ECE03-AD2C-4EF8-94E2-C099AE06CE97}"/>
    <hyperlink ref="AY16" r:id="rId565" xr:uid="{569864C1-A4C6-4E6E-9B35-CA7E76059534}"/>
    <hyperlink ref="AV20" r:id="rId566" xr:uid="{B39DD0E8-009A-470B-8955-DE091AFB66FE}"/>
    <hyperlink ref="AY19" r:id="rId567" xr:uid="{11E70DA6-C0BD-4AB0-9565-91D442D03D86}"/>
    <hyperlink ref="AY11" r:id="rId568" xr:uid="{B214B40D-7CCD-4B1A-8FD2-9B23A124849A}"/>
    <hyperlink ref="AY18" r:id="rId569" xr:uid="{14FA6840-CFA6-4533-8AC5-353A1C58FA89}"/>
    <hyperlink ref="AY17" r:id="rId570" display="http://www.economicaffairs.gov.bb/" xr:uid="{ADD29D3D-6D09-4382-AA60-5BD609A2DBD0}"/>
    <hyperlink ref="AY20" r:id="rId571" xr:uid="{11E20CB3-84AF-4966-917E-D0142D1EC307}"/>
    <hyperlink ref="AV21" r:id="rId572" xr:uid="{4D2E19FD-6CC8-400A-9917-87DFD3CCDC60}"/>
    <hyperlink ref="AY6" r:id="rId573" xr:uid="{2428D747-FE09-4EE4-A201-E4782668E32C}"/>
    <hyperlink ref="BA14" r:id="rId574" xr:uid="{6A11F49D-664E-4404-BACE-C149091A36E0}"/>
    <hyperlink ref="BA20" r:id="rId575" xr:uid="{8F3EDFEF-E17A-4C1C-B45C-6490881923BA}"/>
    <hyperlink ref="W4" r:id="rId576" xr:uid="{1E52E2F5-0AB2-42EB-AE24-C84A37427365}"/>
    <hyperlink ref="CC4" r:id="rId577" xr:uid="{37D7AEEE-5105-41E6-AB7B-A4E26194AD90}"/>
    <hyperlink ref="CO4" r:id="rId578" xr:uid="{E7F51642-FD8D-41BE-B03B-B04CB5A61D8C}"/>
    <hyperlink ref="CS4" r:id="rId579" xr:uid="{E9180D92-EDC7-4BDB-B764-FBA908C53460}"/>
    <hyperlink ref="CV4" r:id="rId580" xr:uid="{51545224-0AE4-4F28-B59E-9A2210E56838}"/>
    <hyperlink ref="CY4" r:id="rId581" xr:uid="{BB4CD4B3-9182-4D32-9FC5-4695A584210C}"/>
    <hyperlink ref="EB4" r:id="rId582" xr:uid="{FE108D6A-6038-455B-BEA3-0DE3FE74DC77}"/>
    <hyperlink ref="ER4" r:id="rId583" xr:uid="{7DDDAFC0-4193-4A6A-86F6-3C489B58F519}"/>
    <hyperlink ref="EI4" r:id="rId584" xr:uid="{B05EB962-5BF3-47C7-B1E6-61CCF86267BA}"/>
    <hyperlink ref="W5" r:id="rId585" xr:uid="{7B9C0A25-F73F-4C27-8811-BEE601405031}"/>
    <hyperlink ref="DD5" r:id="rId586" xr:uid="{4D55BC2D-DF44-4F04-980E-1EA5C66388CE}"/>
    <hyperlink ref="DJ6" r:id="rId587" xr:uid="{E9BD4C4F-834E-4D52-96F3-EFAFDCB04885}"/>
    <hyperlink ref="DR6" r:id="rId588" xr:uid="{26FBE0E4-8953-44E6-A63B-5F568F90D21B}"/>
    <hyperlink ref="W7" r:id="rId589" xr:uid="{224B6C26-C4E8-49F2-932D-C2E45BB23A4E}"/>
    <hyperlink ref="BO7" r:id="rId590" xr:uid="{C774E4F2-3A88-436A-BB2D-257B017E5693}"/>
    <hyperlink ref="CC7" r:id="rId591" location="!/sala-de-imprensa/noticias/3204/sistema-integrado-de-gestao-tributaria-a-nivel-nacional" display="http://www.setic.minfin.gov.ao/PortalSETIC/ - !/sala-de-imprensa/noticias/3204/sistema-integrado-de-gestao-tributaria-a-nivel-nacional" xr:uid="{7B686E99-A5C7-4BA6-BEE8-929A9EA9523C}"/>
    <hyperlink ref="CG7" r:id="rId592" location="!/servicos/asycuda-world" display="https://www.agt.minfin.gov.ao/PortalAGT/ - !/servicos/asycuda-world" xr:uid="{94AF4812-B9A7-4B7C-8BB6-CEC9DC88D253}"/>
    <hyperlink ref="CO7" r:id="rId593" location="!/servicos/asycuda-world" display="https://www.agt.minfin.gov.ao/PortalAGT/ - !/servicos/asycuda-world" xr:uid="{0A8AA8C1-33C0-42C6-98A8-A9F9862B28C9}"/>
    <hyperlink ref="EI7" r:id="rId594" location="!/sobre-o-minfin/servicos-executivos-centrais/direccao-nacional-de-investimento-publico" xr:uid="{D87FE547-FB54-439D-9812-138AA700F830}"/>
    <hyperlink ref="AV8" r:id="rId595" xr:uid="{D70C9D0C-F288-4BC0-8356-7C090BBFB6B6}"/>
    <hyperlink ref="BM8" r:id="rId596" xr:uid="{57FC7E58-A7E9-4888-B396-15C2E7914209}"/>
    <hyperlink ref="BW8" r:id="rId597" xr:uid="{D3DD41F7-FE76-44A3-99B6-02CBCE84D14A}"/>
    <hyperlink ref="DJ8" r:id="rId598" xr:uid="{83DE02B8-7CFA-4130-BB71-2BCBDB83DBC9}"/>
    <hyperlink ref="DR8" r:id="rId599" xr:uid="{D57A5DBB-3739-4035-A090-055E71546734}"/>
    <hyperlink ref="W9" r:id="rId600" xr:uid="{8595ACA7-D162-42B6-85A2-1EA204167320}"/>
    <hyperlink ref="CS9" r:id="rId601" location="PF" xr:uid="{C7A293BB-BB22-47DA-B269-CA9E381B10FF}"/>
    <hyperlink ref="DD9" r:id="rId602" xr:uid="{7D4C48AB-2C79-4994-9034-644516BA9AAA}"/>
    <hyperlink ref="EI9" r:id="rId603" xr:uid="{B44B745D-F89B-424E-9331-571C3D694BCD}"/>
    <hyperlink ref="CC10" r:id="rId604" xr:uid="{8955C6FC-DF7A-4247-9399-425D75FDAB1C}"/>
    <hyperlink ref="CO10" r:id="rId605" xr:uid="{6B8CD624-656D-486B-BE8B-AFAC758B5090}"/>
    <hyperlink ref="CV10" r:id="rId606" xr:uid="{A472F234-82DC-4396-9689-C388A5948F0C}"/>
    <hyperlink ref="EI10" r:id="rId607" xr:uid="{D2775F6C-5AAA-4ED5-8E4D-83A7C413C7E0}"/>
    <hyperlink ref="CO12" r:id="rId608" xr:uid="{4593CF12-6175-4C73-B642-DEAAB48175C0}"/>
    <hyperlink ref="EI12" r:id="rId609" xr:uid="{C7CF6AD7-EAED-4FF0-BCF5-B2171E7948CC}"/>
    <hyperlink ref="ER12" r:id="rId610" xr:uid="{D5E66F8B-584A-4ED8-8C8D-DD0EF69D8612}"/>
    <hyperlink ref="CS14" r:id="rId611" display="http://www.bahamas.gov.bs/wps/portal/public/gov/government/eServices/eservices/eservices/!ut/p/b1/vVXZjptIFP2W_gDHRbE_YhdmLfb9BYHp9oIxNGBj-PrBkxkl7aTTI03SdSUkxLmce0_dZZkso2Vyzq6HXdYf6nN2ur8nTEpKJrbXFIc5SxCBQnimYRM6Ya7IZbiM8ni4oQ7vkLBOQe07MPD3-1y2XDXWjmLViIet9mpy1thPDdtkaO1mbt9uraPQRnrONyWXuxs1N212n4dqktPPRnTQ-nX6atkGeYnNSOw74rZRt7KSCcmVBZSMxCo_q5pJlh5fqHknmhh11EvwEnDnWgx5c3h6moOP5-DBO0cAX3MDEhaEOTeTWvFzboinFE4kuID9x_8XgLfaMNT9s2coSLRIiYeP_oAhIFB8Vl8FKk8AF_5H__cBb-KXaMDMv7d0wWJlyBnEI_9bgEmB_-V_B3xYG8kjhcndFfAsgYZAWoNHwE8k-hvwqzv8VRamBj8AzCrEM4D9DqAL9JyHSeuktiGgTy-9ZQSo1D2OjTKVk3OcbMLzSwIftwMAhIonPTA8EXp9RrhCOIKThv1uwpM_emg7GLyMi43jr7hFy0zCXJcPhCb07ve6JhjNp4E7R_SHCR-uQSM-m5D8VEklBP444UPRWPC3E6rL5JBXX4Zt9QV8oecZSHGQoXnIUhxPLYPj3DTrThlEawh08gIusLg62U7JSn7NiqErVeVO59XeT9Nn3zwXgL3tkhPaxXBtrsb17iwbp5N2ZShFCJMUKJuNQQk5KN2UFlFhyxNfT8WhTyQhsvsQPt9ozkqEumqHvp3abcasvKru4ZxMg6_6JYJtFne8mKwtni11P6NmwMVZobgqda97zayuLsl4X5zQ1B0jTt4YHT5UQGKjsbkuhsYe_aelIdfV879SvzNnnB-lBgOBkTQZKARABMAVJ8fwT7pbzCRHRwXHkMQigIbfa_iYKB3vWUUway2sLdikzUeE5CcTsuCzCZnPJvxsSY3fL-mb_oQkCQkOQHp-EhS492cMWHTvTyG82i0-wYxsGFQJbozhVGY3Wk071WbIG1AVf7Oyr4XYJj3aFUFkqHN_En27a44o3igIUhLejIfIsBFumRHrpUg4qvtq6vwuQMFKGRckL7DVQvXrM3-l7SacTHf_oiLOS5kSVtVp21gJ7_kvCc_SBmmcrb0vy7g1r87NDfeLSE2BtIi4m3E4LYLzD8POC8AsJhAcl7AB5_xsYY3YwxMuhxtg_cEop9Dwy9E1QgKLhAomH2J_rxo-bWL_hvE3MVMy1uEHGxLQf5rw7cICa_KTCd3fL-mb-iQ5goc8AAzNMARPcctAj2_z_sADmuuTOozgmEcXt1Avh0tdt1sx3WzkvKe4OsrJPY6nl9SCR1gxwk4nSSNnR6mqJRlVgciuVNLekH6vJxJCfn2afIukBkJaCBeHtdKBi_MsHMQsKr0muSJp2HdObuQK0-5vZkVrUxHKNtM8y94zUV4YvnC0-_5rqqt2PzrjiA5HfGfkvqW_2dV4-WpYePoLE7N18A!!/dl4/d5/L2dBISEvZ0FBIS9nQSEh/" xr:uid="{29BA68B8-F758-44F9-BE4A-62631FAE9431}"/>
    <hyperlink ref="DW14" r:id="rId612" xr:uid="{AA2200BC-9C48-470D-B51E-3DD210B71970}"/>
    <hyperlink ref="EA14" r:id="rId613" xr:uid="{37DCCE64-A4A0-4515-8546-6C9F25D08585}"/>
    <hyperlink ref="W15" r:id="rId614" display="https://www.bahrain.bh/wps/portal/!ut/p/a1/04_Sj9CPykssy0xPLMnMz0vMAfGjzOI9_A3MDI0sjLwMQkLdDBz9g008fFw9jA28TIAKIlEUGBu7AhWYmQeYh1kamVkYEKffwMjX2dDTBKjA19fAwNHCKcgnxM3ZwMDdmEj9OIAjQfuDE4v0w_Wj0JRh-gKsAJ8zIQpwu6MgNzQ0osIzEwAbzIF3/dl5/d5/L2dBISEvZ0FBIS9nQSEh/" xr:uid="{3615CB83-AA86-4039-828C-013B6DEA94F1}"/>
    <hyperlink ref="BW15" r:id="rId615" xr:uid="{E9892030-208A-4E49-878D-25C11DB77592}"/>
    <hyperlink ref="EI15" r:id="rId616" xr:uid="{96CB5266-1D39-4A3F-ADEE-12900F8B47D7}"/>
    <hyperlink ref="CS16" r:id="rId617" xr:uid="{91546E23-1D99-487F-A741-B0EC23EADFA7}"/>
    <hyperlink ref="CS17" r:id="rId618" xr:uid="{DEAE749A-EEAD-416F-931F-72C42A5FEE6C}"/>
    <hyperlink ref="EI17" r:id="rId619" xr:uid="{09899511-EF99-4649-A2FA-118E5D4B622D}"/>
    <hyperlink ref="CS19" r:id="rId620" xr:uid="{526396C4-6849-47CC-81C6-2AF6E02C8C8B}"/>
    <hyperlink ref="EI18" r:id="rId621" xr:uid="{2CDE11B8-52A8-4361-B05F-061B69657B33}"/>
    <hyperlink ref="DW20" r:id="rId622" xr:uid="{BFF0AFE9-7B5C-4830-9BE0-364DF3145AB7}"/>
    <hyperlink ref="DD21" r:id="rId623" location="enquete-demographique-et-de-sante" display="https://www.insae-bj.org/statistiques/statistiques-demographiques - enquete-demographique-et-de-sante" xr:uid="{581D723B-6A8E-4A4C-891B-110EA6F67EBF}"/>
    <hyperlink ref="CV17" r:id="rId624" xr:uid="{CA1E768B-9A15-4326-9678-BC093658A44F}"/>
    <hyperlink ref="EI3" r:id="rId625" xr:uid="{10CDA21C-ABA7-4D32-A29C-FBDC8ABAFCEB}"/>
    <hyperlink ref="EW4" r:id="rId626" xr:uid="{0861A438-85BE-4FF2-9F78-447B908918BF}"/>
    <hyperlink ref="DR4" r:id="rId627" xr:uid="{C1AEE8FC-AC9B-4ACA-B135-665CA3CC2F61}"/>
    <hyperlink ref="DJ5" r:id="rId628" xr:uid="{ADF1C724-F291-4C6B-AB0D-F4630F462185}"/>
    <hyperlink ref="EI5" r:id="rId629" xr:uid="{E33EEB6A-9C80-4E47-A511-F6FF8016D9A9}"/>
    <hyperlink ref="EI6" r:id="rId630" xr:uid="{0161B668-85E4-4E44-99C6-8FC813AC172D}"/>
    <hyperlink ref="EI8" r:id="rId631" xr:uid="{1AD90744-2492-4ACE-8AB7-C7C75AE0E87A}"/>
    <hyperlink ref="J9" r:id="rId632" xr:uid="{0FBCF596-A42F-4E9D-9C81-DACF4B1D8D68}"/>
    <hyperlink ref="L9" r:id="rId633" xr:uid="{7BA57497-AF4D-47CC-BFAE-9A7C31418CB9}"/>
    <hyperlink ref="CV9" r:id="rId634" xr:uid="{E2588119-CA8E-450A-AD52-A0ABFF7482D5}"/>
    <hyperlink ref="DD10" r:id="rId635" xr:uid="{E4C24B5A-9184-4AA9-9763-6D3A5E2987A2}"/>
    <hyperlink ref="DD12" r:id="rId636" xr:uid="{98A0970B-E85B-4EB0-9FD6-8C883F47EDB4}"/>
    <hyperlink ref="DD13" r:id="rId637" xr:uid="{A20D0B6E-4139-47A0-AC0A-5030E9C3ED5A}"/>
    <hyperlink ref="DD14" r:id="rId638" xr:uid="{422D4553-7604-4A04-A5F5-7042CB895A15}"/>
    <hyperlink ref="DD15" r:id="rId639" xr:uid="{EF5AE330-0A87-4FF9-BC29-98F8722C4912}"/>
    <hyperlink ref="DD16" r:id="rId640" xr:uid="{ECD387D1-B28D-4749-932C-C7968483617D}"/>
    <hyperlink ref="DD62" r:id="rId641" xr:uid="{750BACEB-BC24-4ED7-A48A-134825644F52}"/>
    <hyperlink ref="DD18" r:id="rId642" xr:uid="{8D1ECAAC-64C9-42DE-B070-83F4B54AD44A}"/>
    <hyperlink ref="DD19" r:id="rId643" xr:uid="{A78558F1-38D4-400D-BC9E-289A75B3BFF0}"/>
    <hyperlink ref="DD20" r:id="rId644" xr:uid="{070B5C32-C86D-43E5-AEB7-7806DE25C562}"/>
    <hyperlink ref="DD23" r:id="rId645" xr:uid="{652D6649-A1D0-40E2-AD04-F98C49C94DAD}"/>
    <hyperlink ref="DD25" r:id="rId646" xr:uid="{99D12964-37FB-4572-8775-4886B955448A}"/>
    <hyperlink ref="DD26" r:id="rId647" xr:uid="{81B5CB43-9D0A-4A65-9582-30A8D4F836FD}"/>
    <hyperlink ref="DD27" r:id="rId648" xr:uid="{A96C0882-573A-4762-B08F-963113B611E9}"/>
    <hyperlink ref="DD28" r:id="rId649" xr:uid="{F722A842-390B-43AC-BFF8-49954288AD26}"/>
    <hyperlink ref="DD29" r:id="rId650" xr:uid="{D4BC3A6A-5BE5-43CD-BA82-F07398120EF8}"/>
    <hyperlink ref="DD33" r:id="rId651" xr:uid="{2E52DC17-9A8A-493C-9B7C-3E2264D4B6BF}"/>
    <hyperlink ref="DD34" r:id="rId652" xr:uid="{2B5DD492-9979-4B60-B211-C297B296E7A5}"/>
    <hyperlink ref="DD37" r:id="rId653" xr:uid="{ED0EFE4F-0180-448E-B676-4C316E8E250C}"/>
    <hyperlink ref="DD39" r:id="rId654" xr:uid="{F78CFE6A-4806-4070-A583-0D6B0B994990}"/>
    <hyperlink ref="DD43" r:id="rId655" xr:uid="{3F470BBE-D379-418C-85DF-A253DD532A96}"/>
    <hyperlink ref="DD45" r:id="rId656" xr:uid="{6CCC55FE-A4D1-4E8B-B3E4-31058DF48D11}"/>
    <hyperlink ref="DD46" r:id="rId657" xr:uid="{247C7292-4878-4405-8134-88695F45034C}"/>
    <hyperlink ref="DD47" r:id="rId658" xr:uid="{AAC234DE-2CA1-45EB-A6AE-4EE7409C3B91}"/>
    <hyperlink ref="DD48" r:id="rId659" xr:uid="{C8C6256B-925A-4673-9347-D4B43A28A2C8}"/>
    <hyperlink ref="DD49" r:id="rId660" xr:uid="{CE50C749-E776-41B9-BAD0-2246A2FF637D}"/>
    <hyperlink ref="DD51" r:id="rId661" xr:uid="{6F7382AA-32CE-4826-8CA5-6F2FA454CCFB}"/>
    <hyperlink ref="DD52" r:id="rId662" xr:uid="{AF7CA2C6-F7FA-4B31-8E0A-E1B9363D2D5A}"/>
    <hyperlink ref="DD53" r:id="rId663" xr:uid="{3119CACC-5B80-42AF-B39F-15EDB93A4D53}"/>
    <hyperlink ref="DD54" r:id="rId664" xr:uid="{F22D2FF2-E1AF-4A4D-9A4D-9B2A87B634BD}"/>
    <hyperlink ref="DD55" r:id="rId665" xr:uid="{A9F276E3-5BDF-48E5-855A-98ED04993C02}"/>
    <hyperlink ref="DD58" r:id="rId666" xr:uid="{E534A116-5C58-45D1-A155-A62B7A672E54}"/>
    <hyperlink ref="DD59" r:id="rId667" xr:uid="{DFC244A0-92A1-484B-B812-C34771DC0D2B}"/>
    <hyperlink ref="DD60" r:id="rId668" xr:uid="{C3F3EB95-E654-41CA-A286-6AB4FDC32B0E}"/>
    <hyperlink ref="DD61" r:id="rId669" xr:uid="{BD797393-630B-4BC7-8F92-CF4D2D87D854}"/>
    <hyperlink ref="DD63" r:id="rId670" xr:uid="{9E6DE81D-527B-4585-BB94-350D4AD733DF}"/>
    <hyperlink ref="DD65" r:id="rId671" xr:uid="{0E4C0044-F58A-4717-B1CC-BEC3348EAD30}"/>
    <hyperlink ref="DD66" r:id="rId672" xr:uid="{054E200C-8B1E-4E77-B016-0BEFF9DD1588}"/>
    <hyperlink ref="DD68" r:id="rId673" xr:uid="{86864797-EDF5-41C4-898A-0CA9D9602FD5}"/>
    <hyperlink ref="DD70" r:id="rId674" xr:uid="{EB5C6BA1-886D-4BF2-A91F-C87F6A16C16E}"/>
    <hyperlink ref="DD75" r:id="rId675" xr:uid="{01C39101-C501-49BF-9320-7FD5076918BB}"/>
    <hyperlink ref="DD76" r:id="rId676" xr:uid="{390AFD5A-A306-424E-B516-380B08D14169}"/>
    <hyperlink ref="DD77" r:id="rId677" xr:uid="{3EF62EAA-F6E4-437F-A7B2-3D7A96B587FF}"/>
    <hyperlink ref="DD79" r:id="rId678" xr:uid="{9A0671B2-86FA-49AF-9F4A-07F046E59528}"/>
    <hyperlink ref="DD80" r:id="rId679" xr:uid="{6D0953D8-256A-4A2D-866E-7CCE91A9FC9D}"/>
    <hyperlink ref="DD81" r:id="rId680" xr:uid="{C600AB69-F9AF-44D1-87ED-A7E2FBEF346E}"/>
    <hyperlink ref="DD82" r:id="rId681" xr:uid="{2FED5D81-2D7D-42C9-96B1-DFCBB07813D1}"/>
    <hyperlink ref="DD83" r:id="rId682" xr:uid="{E5CB89A8-0350-4298-901B-01D64A2F7488}"/>
    <hyperlink ref="DD84" r:id="rId683" xr:uid="{7F1E64A2-33ED-4DA1-B0B5-3CE56B2695CC}"/>
    <hyperlink ref="DD85" r:id="rId684" xr:uid="{1DDF86B1-DF0E-4D5C-B230-D66299370D89}"/>
    <hyperlink ref="DD88" r:id="rId685" xr:uid="{59B3BDCC-EDF1-430E-9032-D4DF5E8CCA64}"/>
    <hyperlink ref="DD87" r:id="rId686" xr:uid="{9A4646CF-B70B-48E2-A68C-0A5D4F3645C7}"/>
    <hyperlink ref="DD93" r:id="rId687" xr:uid="{9D92217A-2B6D-41E8-B3B0-D7D00D270A33}"/>
    <hyperlink ref="DD96" r:id="rId688" xr:uid="{78D94AEB-01B5-47C7-9240-C9973643CBCD}"/>
    <hyperlink ref="DD98" r:id="rId689" xr:uid="{ABAD11A6-AD27-4154-8942-2A8B79C564EB}"/>
    <hyperlink ref="DD104" r:id="rId690" xr:uid="{4A9DD563-8150-4024-A3FF-5256CA5E6EA8}"/>
    <hyperlink ref="DD105" r:id="rId691" xr:uid="{7DF05314-27AA-49E1-B6A7-02AC9C161C9A}"/>
    <hyperlink ref="DD106" r:id="rId692" xr:uid="{6C1BB4C5-93E0-4BF0-97D8-20E7F6DFE1EB}"/>
    <hyperlink ref="DD108" r:id="rId693" xr:uid="{D4D58FEB-6344-430B-A063-687B47D0C63E}"/>
    <hyperlink ref="DD110" r:id="rId694" xr:uid="{F7233C46-4634-4810-B182-9364976F3077}"/>
    <hyperlink ref="DD111" r:id="rId695" xr:uid="{1F0411BA-6304-4604-AF51-5EFA68CABAA7}"/>
    <hyperlink ref="DD113" r:id="rId696" xr:uid="{A3AC2D69-D6BF-4026-A758-9E5605DB73C2}"/>
    <hyperlink ref="DD116" r:id="rId697" xr:uid="{028B6C6F-325D-4F79-88D6-3D2BCA8309C5}"/>
    <hyperlink ref="DD117" r:id="rId698" xr:uid="{DF3DCEE1-7604-466F-B708-02C5496FCF6D}"/>
    <hyperlink ref="DD119" r:id="rId699" xr:uid="{69D852B1-FF60-4EE5-A3D6-864755F0A4E1}"/>
    <hyperlink ref="DD120" r:id="rId700" xr:uid="{EC508D2E-4170-4FDD-807F-C61DD17B5763}"/>
    <hyperlink ref="DD121" r:id="rId701" xr:uid="{46F4C992-592A-4AB7-9C9C-D62E07F857C3}"/>
    <hyperlink ref="DD123" r:id="rId702" xr:uid="{D589C3AA-B0E7-4184-92A1-6412D7BC8698}"/>
    <hyperlink ref="DD129" r:id="rId703" xr:uid="{10330343-115D-4581-87DC-AD293BBB92D8}"/>
    <hyperlink ref="DD130" r:id="rId704" xr:uid="{EA075E01-D423-44EA-884B-A1C00D931094}"/>
    <hyperlink ref="DD107" r:id="rId705" xr:uid="{7ABF61CD-A371-4C69-BB8D-5A9A8DF698C5}"/>
    <hyperlink ref="DD134" r:id="rId706" xr:uid="{70803B14-EB57-42BB-8409-C507763005F7}"/>
    <hyperlink ref="DD197" r:id="rId707" xr:uid="{727F5F2C-BD0E-4ECF-8BAC-D61017686170}"/>
    <hyperlink ref="DD135" r:id="rId708" xr:uid="{FB070E3F-CEDE-486D-A0B4-C700184EA885}"/>
    <hyperlink ref="DD136" r:id="rId709" xr:uid="{369FCABD-5972-4A5C-A0B0-3A99077187CF}"/>
    <hyperlink ref="DD138" r:id="rId710" xr:uid="{3DB2EE20-8F9B-4ACE-9DBC-226A8D93A06F}"/>
    <hyperlink ref="DD140" r:id="rId711" xr:uid="{4B36297C-BB92-49EA-B870-51C9375CE32B}"/>
    <hyperlink ref="DD141" r:id="rId712" xr:uid="{D7C3675C-3A2A-45D6-9D91-C1C39C353CBE}"/>
    <hyperlink ref="DD142" r:id="rId713" xr:uid="{77A7929F-E6AD-48BD-9DA4-D731BA8B74DF}"/>
    <hyperlink ref="DD143" r:id="rId714" xr:uid="{CC9BBC95-E925-4230-9BA8-FF1A3E6F527A}"/>
    <hyperlink ref="DD144" r:id="rId715" xr:uid="{A2D22C66-C0EB-4272-BE54-26C62A8A528E}"/>
    <hyperlink ref="DD146" r:id="rId716" xr:uid="{B14DD78E-B151-42C0-B5DB-4B59E8DDCF0A}"/>
    <hyperlink ref="DD153" r:id="rId717" xr:uid="{392A7550-61C3-4552-B63C-04A09E3D0B8F}"/>
    <hyperlink ref="DD156" r:id="rId718" xr:uid="{4C54CB8C-75A1-421F-9E94-F82A0A1D4153}"/>
    <hyperlink ref="DD158" r:id="rId719" xr:uid="{E73D9C5C-D096-4ED4-8085-233F6181E2AC}"/>
    <hyperlink ref="DD160" r:id="rId720" xr:uid="{164820C3-2103-4C7B-A732-38D697E3D434}"/>
    <hyperlink ref="DD161" r:id="rId721" xr:uid="{C4EBF112-0AC0-489E-8E2D-8833EC2168EF}"/>
    <hyperlink ref="DD162" r:id="rId722" xr:uid="{B7CB48C2-3131-40A2-9A34-3301B785B57D}"/>
    <hyperlink ref="DD17" r:id="rId723" xr:uid="{C461BC86-922D-4E2D-B666-FF06219EF3A1}"/>
    <hyperlink ref="DD38" r:id="rId724" xr:uid="{62A48E2D-F345-4508-A72C-19EC4200AA90}"/>
    <hyperlink ref="DD109" r:id="rId725" xr:uid="{988A6ED2-7DEF-4AF5-8E5D-71A542F1EAC5}"/>
    <hyperlink ref="DD126" r:id="rId726" xr:uid="{A9A3FD86-93CF-4E90-A119-76B4F2AF4C36}"/>
    <hyperlink ref="DD145" r:id="rId727" xr:uid="{7D47D3E6-996B-4537-A5CA-3E9272574109}"/>
    <hyperlink ref="DD165" r:id="rId728" xr:uid="{9256F4FC-91F4-446F-8D8E-88E0CED2E0A0}"/>
    <hyperlink ref="DD167" r:id="rId729" xr:uid="{4E21B857-9ADC-4919-8179-787FDFEE9822}"/>
    <hyperlink ref="DD168" r:id="rId730" xr:uid="{BCFFF9DF-F39D-4355-984B-8D15F061771C}"/>
    <hyperlink ref="DD170" r:id="rId731" xr:uid="{43D21639-3128-4910-B44B-68E333BE5D56}"/>
    <hyperlink ref="DD172" r:id="rId732" xr:uid="{151AA665-CD57-47C7-B230-2B1D4F7A4C9D}"/>
    <hyperlink ref="DD173" r:id="rId733" xr:uid="{D06E0063-AE19-4B92-A7DB-15D001736C01}"/>
    <hyperlink ref="DD174" r:id="rId734" xr:uid="{E4C769B5-2887-4263-98F2-1DDC39A3B9C4}"/>
    <hyperlink ref="DD176" r:id="rId735" xr:uid="{EE9D523D-6B7E-4940-B894-3966DB1F1D9D}"/>
    <hyperlink ref="DD177" r:id="rId736" xr:uid="{F35B7622-903F-412F-8931-4D58FF63F9DA}"/>
    <hyperlink ref="DD178" r:id="rId737" xr:uid="{AFD3DB45-0BA2-41CB-A4C8-4125B83BC8C8}"/>
    <hyperlink ref="DD179" r:id="rId738" xr:uid="{628F44B4-EB28-43EC-B2C3-70E801C196AA}"/>
    <hyperlink ref="DD181" r:id="rId739" xr:uid="{B0A3E2AD-7147-4E91-8D97-087E03B1EDE5}"/>
    <hyperlink ref="DD182" r:id="rId740" xr:uid="{CA4EE4AC-991D-4FBA-89A0-9E04BA1B1501}"/>
    <hyperlink ref="DD184" r:id="rId741" xr:uid="{E8784590-E3D3-49DF-8CB4-F26CB0F8833F}"/>
    <hyperlink ref="DD187" r:id="rId742" xr:uid="{F7D9E5D4-EECF-412C-8550-DD3029CBAB9C}"/>
    <hyperlink ref="DD188" r:id="rId743" xr:uid="{862347F3-C040-4A6C-90CB-965E7E71BEAD}"/>
    <hyperlink ref="DD189" r:id="rId744" xr:uid="{4DE1BEE2-A118-459D-B81E-88EFC112E720}"/>
    <hyperlink ref="DD190" r:id="rId745" xr:uid="{ADD51E8C-0322-4DE8-B5D1-D4FDD4D0DEA2}"/>
    <hyperlink ref="DD191" r:id="rId746" xr:uid="{A7F08948-4925-4621-A54E-8330B7C0558E}"/>
    <hyperlink ref="DD192" r:id="rId747" xr:uid="{49AB6DA1-5AB7-4F89-B668-82C31FAC04F3}"/>
    <hyperlink ref="DD196" r:id="rId748" xr:uid="{5924ACD8-8625-4EFA-83B8-2F8773FBEAC1}"/>
    <hyperlink ref="DD198" r:id="rId749" xr:uid="{9A5D6D12-AE2A-4A30-9DAB-6E96B8440F34}"/>
    <hyperlink ref="DD200" r:id="rId750" xr:uid="{8A9A3941-30ED-4C21-8655-B8CC385188B8}"/>
    <hyperlink ref="DD41" r:id="rId751" xr:uid="{31867342-7C16-45BB-9CA9-5FCAFE6A2948}"/>
    <hyperlink ref="DD50" r:id="rId752" xr:uid="{0CF81343-C1BC-4E91-879A-C707283034B1}"/>
    <hyperlink ref="EI50" r:id="rId753" xr:uid="{124E3406-0635-454B-BDFD-120141113907}"/>
    <hyperlink ref="DD56" r:id="rId754" xr:uid="{0B7EE210-6216-4190-89F8-E20CA03984AB}"/>
    <hyperlink ref="DD57" r:id="rId755" xr:uid="{98C11F12-FB42-49EE-B84E-FB286344AB9C}"/>
    <hyperlink ref="DD91" r:id="rId756" xr:uid="{7666D9F6-40F6-4A93-87DB-88B17A2BD399}"/>
    <hyperlink ref="DD94" r:id="rId757" xr:uid="{5F1054D0-DF3B-4298-B631-FB804C82D547}"/>
    <hyperlink ref="DD101" r:id="rId758" xr:uid="{AE4F4C01-BD21-4403-80C2-09635B63C018}"/>
    <hyperlink ref="DD103" r:id="rId759" xr:uid="{134D1E4D-4B03-4468-9480-B074906A9E32}"/>
    <hyperlink ref="DD118" r:id="rId760" xr:uid="{3541B48A-FB7E-4341-8FB0-6E82F3D97B71}"/>
    <hyperlink ref="DD122" r:id="rId761" xr:uid="{57BBB964-CAE3-495D-BAF6-9DE80821ED79}"/>
    <hyperlink ref="DD127" r:id="rId762" xr:uid="{907D4464-68BF-4ADD-8B5B-4DDF59EF2E1D}"/>
    <hyperlink ref="DD128" r:id="rId763" xr:uid="{C554B861-5A3E-4022-B8D2-37C377D90779}"/>
    <hyperlink ref="DD137" r:id="rId764" xr:uid="{0C286C70-109B-46C8-90A0-1D744D2A40EE}"/>
    <hyperlink ref="DD149" r:id="rId765" xr:uid="{4697D7D7-7CE5-479F-B61E-16B75E5B4636}"/>
    <hyperlink ref="DD154" r:id="rId766" xr:uid="{8CF48EC2-3AD1-489C-85E2-F2C863A57ED9}"/>
    <hyperlink ref="DD159" r:id="rId767" xr:uid="{D4A64D19-7685-44B2-953D-12D29FC36EE1}"/>
    <hyperlink ref="DD163" r:id="rId768" xr:uid="{97F354D7-A86E-4534-A07A-2B2FD2852245}"/>
    <hyperlink ref="DD164" r:id="rId769" xr:uid="{06993CC5-9BDF-43F6-AB47-03E33510929B}"/>
    <hyperlink ref="DD166" r:id="rId770" xr:uid="{FBDF657F-2F0C-4BEC-9FE8-2F71C0529E86}"/>
    <hyperlink ref="DD171" r:id="rId771" xr:uid="{B6736538-3B36-4A5C-B4DB-E4A08165D3E2}"/>
    <hyperlink ref="DD180" r:id="rId772" xr:uid="{02A0D029-788D-4B8B-B444-C2DB2995CEE7}"/>
    <hyperlink ref="DD186" r:id="rId773" xr:uid="{774B81FB-215D-4C29-BD2C-351C5BC5B40F}"/>
    <hyperlink ref="DD193" r:id="rId774" xr:uid="{431D849D-2EA3-499B-A110-66DC3A13D4CF}"/>
    <hyperlink ref="DD194" r:id="rId775" xr:uid="{50AB45E1-A6B1-4BAA-A1E9-5BE880DF51D6}"/>
    <hyperlink ref="ER9" r:id="rId776" xr:uid="{3A6ADCA3-AD7F-4A31-86C3-5075FB4DD1F5}"/>
    <hyperlink ref="EI43" r:id="rId777" xr:uid="{5631DCDE-11E4-4231-833F-1E0B662C31AD}"/>
    <hyperlink ref="ER43" r:id="rId778" xr:uid="{BEDE7F3B-B98A-46C7-8964-D4538848976A}"/>
    <hyperlink ref="ER224" r:id="rId779" xr:uid="{82635D53-1776-4E1E-905D-A7DB7E7FD26D}"/>
    <hyperlink ref="EI196" r:id="rId780" xr:uid="{1D11183B-2FCC-4D0B-9AFC-98B0D6C6C01F}"/>
    <hyperlink ref="EM215" r:id="rId781" xr:uid="{129ACCF7-E469-418B-917F-FA937008596E}"/>
    <hyperlink ref="EM10" r:id="rId782" display="http://www.imf.org/~/media/Files/Publications/CR/2019/cr1933-armenia-ta.ashx" xr:uid="{6ABBAB4B-689D-4C9E-A540-A7B233EC1967}"/>
    <hyperlink ref="EM21" r:id="rId783" display="https://www.imf.org/en/Publications/CR/Issues/2020/01/27/Benin-Technical-Assistance-Report-Public-Investment-Management-Assessment-48986" xr:uid="{8426312B-4307-433D-A366-8E99107F7A00}"/>
    <hyperlink ref="EM25" r:id="rId784" display="http://www.imf.org/~/media/Files/Publications/CR/2017/cr17188.ashx" xr:uid="{5E8F10E3-2183-45B7-BED9-5FEFD6D4B28D}"/>
    <hyperlink ref="EM26" r:id="rId785" display="http://www.imf.org/~/media/Files/Publications/CR/2018/cr18249-BrazilTA.ashx" xr:uid="{E168FF3D-9605-49CD-98B0-B59AD60A9B78}"/>
    <hyperlink ref="EM58" r:id="rId786" display="https://www.imf.org/~/media/Files/Publications/CR/2019/1ESTEA2019001.ashx" xr:uid="{C3940635-FA58-4C11-8A05-165F757AA0EA}"/>
    <hyperlink ref="EM64" r:id="rId787" display="https://www.imf.org/en/Publications/CR/Issues/2019/08/29/The-Gambia-Technical-Assistance-Report-Public-Investment-Management-Assessment-48633" xr:uid="{3D7281E1-9354-4C03-B253-934485A2F819}"/>
    <hyperlink ref="EM65" r:id="rId788" display="http://www.imf.org/~/media/Files/Publications/CR/2018/cr18306.ashx" xr:uid="{EA96597F-8E91-43A8-BD49-D7A635E37A64}"/>
    <hyperlink ref="EM71" r:id="rId789" display="https://www.imf.org/~/media/Files/Publications/CR/2019/1GINEA2019002.ashx" xr:uid="{47F304EE-1257-4FC5-88E0-CFFAC0771E24}"/>
    <hyperlink ref="EM83" r:id="rId790" display="http://www.imf.org/~/media/Files/Publications/CR/2017/cr17333.ashx" xr:uid="{B96014E7-091C-4D2A-896B-5D7845F33E28}"/>
    <hyperlink ref="EM88" r:id="rId791" display="https://www.imf.org/~/media/Files/Publications/CR/2017/cr17366.ashx" xr:uid="{1CE30CB1-3578-4DB3-B058-C43EC9C99726}"/>
    <hyperlink ref="EM94" r:id="rId792" display="http://www.imf.org/external/pubs/ft/scr/2016/cr16100.pdf" xr:uid="{C396F058-2D64-4BE5-A700-9F4D04A967AE}"/>
    <hyperlink ref="EM101" r:id="rId793" display="http://www.imf.org/external/pubs/ft/scr/2016/cr16352.pdf" xr:uid="{2E672FC3-8025-4386-870C-FC2274CE256B}"/>
    <hyperlink ref="EM109" r:id="rId794" display="http://www.imf.org/~/media/Files/Publications/CR/2018/cr18259.ashx" xr:uid="{0974F4C4-4D16-4CDB-9696-CE1CF3D2836A}"/>
    <hyperlink ref="EM111" r:id="rId795" display="http://www.imf.org/~/media/Files/Publications/CR/2019/cr19102.ashx" xr:uid="{5E065BD2-A9D0-4EDA-89EB-32AE306DA8CE}"/>
    <hyperlink ref="EM112" r:id="rId796" display="http://www.imf.org/~/media/Files/Publications/CR/2018/cr18114.ashx" xr:uid="{6B491AB2-C9DF-4FCE-9AE6-4CC503B1F85D}"/>
    <hyperlink ref="EM142" r:id="rId797" display="http://www.imf.org/~/media/Files/Publications/CR/2019/cr19137.ashx" xr:uid="{7E50BE79-21F1-440D-BDED-C44667908065}"/>
    <hyperlink ref="EM161" r:id="rId798" display="https://www.imf.org/en/Publications/CR/Issues/2019/10/30/Slovak-Republic-Technical-Assistance-Report-Public-Investment-Management-Assessment-48773" xr:uid="{486B49DC-ABB6-4231-9BC2-F7C3A980DD22}"/>
    <hyperlink ref="AL219" r:id="rId799" xr:uid="{0E58BBA5-1FA2-4AD6-95F7-4D4B041A70DB}"/>
    <hyperlink ref="W11" r:id="rId800" xr:uid="{55C3FF86-EED5-4F02-BDDB-FD69E6DE5D3B}"/>
    <hyperlink ref="EI11" r:id="rId801" xr:uid="{D09170E1-137D-4D3C-9718-3888058DFA0F}"/>
    <hyperlink ref="EI13" r:id="rId802" xr:uid="{80B01C56-A51B-4F61-A688-719F674F3C2A}"/>
    <hyperlink ref="W13" r:id="rId803" xr:uid="{F81AD246-D5B3-4EC6-91B4-12BF1669188A}"/>
    <hyperlink ref="CV13" r:id="rId804" xr:uid="{83E7A7A6-A82F-4C77-AE12-A1836C795FD1}"/>
    <hyperlink ref="W19" r:id="rId805" xr:uid="{F4C5A180-2815-448F-9CE5-082F1302BF3B}"/>
    <hyperlink ref="EI14" r:id="rId806" xr:uid="{FF8DB2A7-6539-42D4-B381-0126A21CCAEC}"/>
    <hyperlink ref="L16" r:id="rId807" xr:uid="{0BD40B17-6015-42F4-9921-960984876B72}"/>
    <hyperlink ref="EI16" r:id="rId808" xr:uid="{61B227B4-1663-4F01-83ED-12AEF0781DD0}"/>
    <hyperlink ref="EI21" r:id="rId809" xr:uid="{42A4E9AA-4466-4D48-AD6F-A40104F701C9}"/>
    <hyperlink ref="ER21" r:id="rId810" xr:uid="{5043705A-B341-4C26-917E-C53DD9453AB5}"/>
    <hyperlink ref="EI19" r:id="rId811" xr:uid="{9CBE3A54-A305-43EA-ACF5-1FC7A823E048}"/>
    <hyperlink ref="ER115" r:id="rId812" xr:uid="{93CDFE69-FB2C-4573-BA97-7DAA14D7F31E}"/>
    <hyperlink ref="EI20" r:id="rId813" xr:uid="{BFBAE322-3B7F-4220-9547-A0C59EE6839F}"/>
    <hyperlink ref="EX16" r:id="rId814" xr:uid="{ED029424-EABA-4FD2-A478-2714FFF68F39}"/>
    <hyperlink ref="EX164" r:id="rId815" xr:uid="{750E9720-9AD4-4F1A-822B-15FE19ADCA3A}"/>
    <hyperlink ref="EV225" r:id="rId816" xr:uid="{83D24CB3-9DF9-470F-866B-B585043DAB4D}"/>
    <hyperlink ref="DW17" r:id="rId817" xr:uid="{997E0DB3-05CA-42B7-B48C-D21D31F0E53C}"/>
    <hyperlink ref="EA17" r:id="rId818" xr:uid="{8241142C-6090-47E9-A623-2AA5B11B2E62}"/>
    <hyperlink ref="L24" r:id="rId819" xr:uid="{26EF47A4-BA0B-4DD2-9FFD-35ED4E5EA4F2}"/>
    <hyperlink ref="L25" r:id="rId820" xr:uid="{C7C06566-1B8A-465B-BA43-43C6B4A13F61}"/>
    <hyperlink ref="L26" r:id="rId821" xr:uid="{EB40893D-447B-4D99-90A6-C302FFB89F83}"/>
    <hyperlink ref="L27" r:id="rId822" xr:uid="{BF89621A-815F-4AB5-AF3B-CB4F77EB8F12}"/>
    <hyperlink ref="AA22" r:id="rId823" xr:uid="{33F3D6E7-2642-408B-B3D1-A4D4C27A1ACC}"/>
    <hyperlink ref="AA25" r:id="rId824" xr:uid="{EA56B65A-181A-40F6-9A3C-9F7ABC34B0A6}"/>
    <hyperlink ref="J22" r:id="rId825" xr:uid="{3F7608B6-C8BE-4DE7-B004-72C73D0AB2A1}"/>
    <hyperlink ref="W22" r:id="rId826" xr:uid="{672BA4D6-7BC3-4F57-9319-15DDDBC88F80}"/>
    <hyperlink ref="L23" r:id="rId827" xr:uid="{502EB2DE-4009-4931-B64A-8AABB59648DC}"/>
    <hyperlink ref="J24" r:id="rId828" xr:uid="{025075DC-905E-485C-BD70-C5857E90D118}"/>
    <hyperlink ref="J25" r:id="rId829" xr:uid="{633C3ADB-8936-47D5-8108-0ABEB167421D}"/>
    <hyperlink ref="J26" r:id="rId830" xr:uid="{FBEC4542-7C95-4C62-9FA1-ED7322D92C34}"/>
    <hyperlink ref="W26" r:id="rId831" xr:uid="{A5F8B086-5AE4-45ED-A3C1-26017877D704}"/>
    <hyperlink ref="AA26" r:id="rId832" xr:uid="{2E7CF9D5-0B56-4261-8AB6-4677B9B5088E}"/>
    <hyperlink ref="J27" r:id="rId833" xr:uid="{DF284026-D453-40B7-8F79-25A5A3882565}"/>
    <hyperlink ref="W27" r:id="rId834" xr:uid="{6044F09A-4701-41ED-B653-97996CD6752D}"/>
    <hyperlink ref="BM22" r:id="rId835" xr:uid="{9804B0B8-33AF-4D94-8F09-85659A71E09C}"/>
    <hyperlink ref="BO22" r:id="rId836" xr:uid="{D93A83B8-4642-434E-827E-988DB4A81DDC}"/>
    <hyperlink ref="BM23" r:id="rId837" xr:uid="{8AB48C72-F650-4AA1-B576-660DD36BF857}"/>
    <hyperlink ref="BM24" r:id="rId838" xr:uid="{B6AC59B1-5064-4597-82AC-681A2025040B}"/>
    <hyperlink ref="BO24" r:id="rId839" xr:uid="{62891858-8F08-4E66-A4C0-BB8411CD1365}"/>
    <hyperlink ref="BM25" r:id="rId840" xr:uid="{BDB6B3EB-8FB0-4D0F-AE78-89BDF03E9CC1}"/>
    <hyperlink ref="BM26" r:id="rId841" xr:uid="{9D0CF045-6DBE-4C52-AAE5-6223571816E4}"/>
    <hyperlink ref="BM27" r:id="rId842" xr:uid="{4813EE0A-7817-4ACC-8A65-914BF3EBC76B}"/>
    <hyperlink ref="BO27" r:id="rId843" xr:uid="{155F074F-4348-456F-8B83-C82E5F129E3E}"/>
    <hyperlink ref="BW24" r:id="rId844" xr:uid="{6F9263EC-AB24-41E6-A7CB-BAA50ACE115F}"/>
    <hyperlink ref="BW27" r:id="rId845" xr:uid="{B8650B4A-F84F-4176-BCDC-62E518FF228B}"/>
    <hyperlink ref="CC24" r:id="rId846" xr:uid="{500C9B3A-240B-4B30-97A7-D01F5C6B3B07}"/>
    <hyperlink ref="BW25" r:id="rId847" xr:uid="{D11FFA5B-E5C0-4929-B295-35E08EE26589}"/>
    <hyperlink ref="CG22" r:id="rId848" xr:uid="{6A0E57B4-1869-495C-894F-CB68176A45EB}"/>
    <hyperlink ref="CG23" r:id="rId849" xr:uid="{49BD3E90-F825-4611-A697-9C79D2A58EE4}"/>
    <hyperlink ref="CG24" r:id="rId850" xr:uid="{1FE4B65C-45EE-4262-9850-E5A0B45FDDC0}"/>
    <hyperlink ref="CG25" r:id="rId851" xr:uid="{7A55A965-EC41-40AE-9D85-4C184AFD00CB}"/>
    <hyperlink ref="CG26" r:id="rId852" xr:uid="{5BE0E7AA-AAC4-4C13-A1D4-A8E55D7FFDF9}"/>
    <hyperlink ref="BW23" r:id="rId853" xr:uid="{897C8C3B-8ADF-4CC5-A6F7-29DC028D89B5}"/>
    <hyperlink ref="BW26" r:id="rId854" xr:uid="{C9F8BF43-53F6-4E82-80E6-9BDA9E752BD3}"/>
    <hyperlink ref="BW22" r:id="rId855" xr:uid="{6ACB0E34-EBF5-4838-BD1B-ACE699F77796}"/>
    <hyperlink ref="CC22" r:id="rId856" xr:uid="{32745DDE-8B13-40DD-81A6-3BED12897432}"/>
    <hyperlink ref="CC23" r:id="rId857" xr:uid="{20F453B8-A738-4DBF-B63E-FEF48F561B94}"/>
    <hyperlink ref="CC26" r:id="rId858" xr:uid="{3A5D8104-30E2-4981-8498-4A9C0BC4CBA6}"/>
    <hyperlink ref="CC27" r:id="rId859" xr:uid="{3533079E-3146-458F-9434-07A28019A19A}"/>
    <hyperlink ref="BA23" r:id="rId860" xr:uid="{F4726D77-9A14-44FF-9A84-EBA297C10248}"/>
    <hyperlink ref="BA24" r:id="rId861" xr:uid="{E40416E6-A7E8-4C76-AA37-FEFE4D470CDE}"/>
    <hyperlink ref="BA25" r:id="rId862" xr:uid="{659A458B-1E90-4F1B-A6C2-E7CB6F4C0208}"/>
    <hyperlink ref="BA26" r:id="rId863" xr:uid="{0C407A56-9765-4F8E-85BD-21E753D374A5}"/>
    <hyperlink ref="BA27" r:id="rId864" xr:uid="{EF21162D-FDE8-41F2-A86D-369C24C640FD}"/>
    <hyperlink ref="BA22" r:id="rId865" xr:uid="{502CDE32-5955-446B-9D98-7EE7A87D31DB}"/>
    <hyperlink ref="AV22" r:id="rId866" xr:uid="{56CECD8C-EA8F-4358-8338-6793D0FCCD32}"/>
    <hyperlink ref="AV23" r:id="rId867" xr:uid="{D2986787-B2FA-4410-A2DD-890DB76FF876}"/>
    <hyperlink ref="AV24" r:id="rId868" xr:uid="{EA952F1A-9D86-491E-A867-C6CD4CD64C9F}"/>
    <hyperlink ref="AV25" r:id="rId869" xr:uid="{EF507D21-BA0E-4621-A00B-F224DB730DB6}"/>
    <hyperlink ref="AV26" r:id="rId870" xr:uid="{7C190137-B71C-4203-96DA-5253C807E417}"/>
    <hyperlink ref="AV27" r:id="rId871" xr:uid="{53DA1305-837B-4DCC-9387-31BFDD5C44C4}"/>
    <hyperlink ref="AY26" r:id="rId872" xr:uid="{252F44DE-674B-481F-8CA0-CC1DEEC22850}"/>
    <hyperlink ref="CG27" r:id="rId873" xr:uid="{CD7219AD-3799-44CE-859D-35FBB2B06A6E}"/>
    <hyperlink ref="CO23" r:id="rId874" xr:uid="{25A1DDF8-7F3F-41E3-B1B3-79B6DD7BD27B}"/>
    <hyperlink ref="CO24" r:id="rId875" xr:uid="{6E2CD2EA-89EA-4026-A778-2D20D1F89B70}"/>
    <hyperlink ref="CO25" r:id="rId876" xr:uid="{F0AAF1BB-2502-4234-9321-11591A50602D}"/>
    <hyperlink ref="CO27" r:id="rId877" xr:uid="{DBFDEFB5-F85F-4572-8AC5-E215DCFECE38}"/>
    <hyperlink ref="CS25" r:id="rId878" xr:uid="{82F10940-4BB5-4FE6-B435-3365FF8907BC}"/>
    <hyperlink ref="CS27" r:id="rId879" xr:uid="{522FA5D2-3F19-41CB-8972-7FC521A68A85}"/>
    <hyperlink ref="CY22" r:id="rId880" xr:uid="{F2A57B0A-7A49-4ADF-9E4C-BA753A5DDB6C}"/>
    <hyperlink ref="CY25" r:id="rId881" xr:uid="{E0849910-062F-4228-8CBE-69F61E7C00ED}"/>
    <hyperlink ref="CY26" r:id="rId882" xr:uid="{18D537C0-6793-4E0F-9E3F-F13EE6111175}"/>
    <hyperlink ref="CO22" r:id="rId883" xr:uid="{1B93B5B6-3B11-4B5E-8250-540F96887140}"/>
    <hyperlink ref="CS22" r:id="rId884" xr:uid="{8959D501-907A-41A9-8BD0-7C7253F35833}"/>
    <hyperlink ref="CS23" r:id="rId885" xr:uid="{085BF2C3-1F1D-4133-8967-22A8491D95DF}"/>
    <hyperlink ref="CY23" r:id="rId886" xr:uid="{35D76CF7-7D9B-4B97-9CEB-AAA4D98EC932}"/>
    <hyperlink ref="CS24" r:id="rId887" xr:uid="{E788CD07-1369-4D21-B2E5-900930D3C5BA}"/>
    <hyperlink ref="CO26" r:id="rId888" xr:uid="{CE5A346D-BE5E-4ADF-944A-E95866FD6CC8}"/>
    <hyperlink ref="CV27" r:id="rId889" xr:uid="{1D653264-C7DC-4E97-AF5D-1647E907FBCE}"/>
    <hyperlink ref="CY27" r:id="rId890" xr:uid="{A08D000C-404C-49C8-AA30-719BA6D373E8}"/>
    <hyperlink ref="DJ23" r:id="rId891" xr:uid="{CD882FB5-3A12-4DFF-B468-1F5CE37F1333}"/>
    <hyperlink ref="DJ26" r:id="rId892" xr:uid="{97AF5720-DB89-44E9-ADC8-1DF1C0B5FE04}"/>
    <hyperlink ref="DR27" r:id="rId893" xr:uid="{8B940643-5B2C-41F6-A835-C85D22B01BA5}"/>
    <hyperlink ref="DR24" r:id="rId894" xr:uid="{793CB2E4-C5E4-4513-9B33-F572544C9A4D}"/>
    <hyperlink ref="DW23" r:id="rId895" xr:uid="{7E4F1BBB-8D5C-415C-8B8A-FDB6D992C6F6}"/>
    <hyperlink ref="DW25" r:id="rId896" xr:uid="{B613FAB6-46A1-40E8-A546-0E06C97B304F}"/>
    <hyperlink ref="DW26" r:id="rId897" xr:uid="{51A25F8C-DB12-4743-B9D3-D5F99C33588C}"/>
    <hyperlink ref="EA25" r:id="rId898" xr:uid="{69698D1D-F720-4F2D-8B50-C80FA6B68818}"/>
    <hyperlink ref="EA26" r:id="rId899" xr:uid="{9E3EDA22-0FBC-4CAA-9EB1-6862EC2217C3}"/>
    <hyperlink ref="EA23" r:id="rId900" xr:uid="{8041E014-2826-4E58-8894-678A7DD7A52A}"/>
    <hyperlink ref="EB26" r:id="rId901" tooltip="External website" display="http://www.tesouro.fazenda.gov.br/" xr:uid="{62ACC1F6-BE3E-4E64-ABFF-3DDDFF741289}"/>
    <hyperlink ref="EB24" r:id="rId902" tooltip="External website" display="http://www.fbihvlada.gov.ba/english/ministarstva/finansije.php" xr:uid="{077C5AE1-4B9A-416F-B4D9-D95B2AA0008F}"/>
    <hyperlink ref="EB22" r:id="rId903" xr:uid="{4C7F8533-A5FB-476A-87BB-DCC0562419AC}"/>
    <hyperlink ref="EB23" r:id="rId904" display="http://www.economiayfinanzas.gob.bo/" xr:uid="{A6F0187F-0192-4C51-B1B0-96D0BC1BF148}"/>
    <hyperlink ref="EB25" r:id="rId905" display="http://www.finance.gov.bw/" xr:uid="{4A200757-44ED-4A48-ADCB-9995A598B96C}"/>
    <hyperlink ref="DJ22" r:id="rId906" xr:uid="{7DC6E3E0-B4D4-4999-B3F1-EE11F6CF2C48}"/>
    <hyperlink ref="DR22" r:id="rId907" xr:uid="{417D944E-45E8-44FF-A883-625A9D14BF47}"/>
    <hyperlink ref="DR23" r:id="rId908" xr:uid="{7A4FE6D3-D108-49EE-BE58-1011DB044BC0}"/>
    <hyperlink ref="DJ24" r:id="rId909" xr:uid="{3299B673-DFEB-40BD-8E08-D26FB33177C6}"/>
    <hyperlink ref="DJ25" r:id="rId910" xr:uid="{790CFB94-B6D4-402D-AC50-40111EC37978}"/>
    <hyperlink ref="DJ27" r:id="rId911" xr:uid="{C8EFFA46-D38C-4037-856D-4C3396365B1B}"/>
    <hyperlink ref="DW27" r:id="rId912" xr:uid="{D955F754-A1BF-4BF3-88E0-F726936631BD}"/>
    <hyperlink ref="EA27" r:id="rId913" xr:uid="{8B95C323-65F3-4DBE-9264-0BBD1B846866}"/>
    <hyperlink ref="L34" r:id="rId914" xr:uid="{636F8680-4327-4169-B3D1-8340B8EAE707}"/>
    <hyperlink ref="J31" r:id="rId915" xr:uid="{06ADF94D-7677-442F-9A74-3EC6775D713F}"/>
    <hyperlink ref="L28" r:id="rId916" xr:uid="{61C51A99-7978-46FE-AB9D-F2BAF0D9C9A5}"/>
    <hyperlink ref="L33" r:id="rId917" xr:uid="{84FFB29B-7F52-4761-A26A-200701C77C8D}"/>
    <hyperlink ref="AA28" r:id="rId918" xr:uid="{832ACEE8-D11A-47A3-B516-E2E392D7DB98}"/>
    <hyperlink ref="AA33" r:id="rId919" xr:uid="{34213016-60F7-4614-A5B5-7D8CCE63E446}"/>
    <hyperlink ref="AA34" r:id="rId920" xr:uid="{9D51686B-CCB0-45BE-855C-545E1998084E}"/>
    <hyperlink ref="J28" r:id="rId921" xr:uid="{B7A1815A-BEFC-49B3-AEA9-D1B074E48475}"/>
    <hyperlink ref="J29" r:id="rId922" xr:uid="{E7E98D40-7FE3-4289-A631-D797D1221548}"/>
    <hyperlink ref="J30" r:id="rId923" xr:uid="{833529F6-D8DB-4DA9-B66E-8B20CFD77AA2}"/>
    <hyperlink ref="J32" r:id="rId924" xr:uid="{2258C68F-FB66-4330-8230-00C75B281D27}"/>
    <hyperlink ref="AA32" r:id="rId925" xr:uid="{16E91CD4-35FE-47FB-9052-D91272B83CCE}"/>
    <hyperlink ref="J34" r:id="rId926" xr:uid="{AA5D7F26-E0FF-470A-8C73-191F3E498CDC}"/>
    <hyperlink ref="W34" r:id="rId927" xr:uid="{46CE1D7C-EF9E-4DD9-8B01-9F83CD9585DB}"/>
    <hyperlink ref="J35" r:id="rId928" xr:uid="{5993668A-5CF7-483D-A29C-A689F6E88EC7}"/>
    <hyperlink ref="BM32" r:id="rId929" xr:uid="{C2DF4403-83A7-4341-9531-48576FE21666}"/>
    <hyperlink ref="BO30" r:id="rId930" xr:uid="{302CA1FA-8AFC-4506-A745-C1DB9DEF3A85}"/>
    <hyperlink ref="BO29" r:id="rId931" xr:uid="{30C861E5-061F-480A-9CA2-1560565B47EB}"/>
    <hyperlink ref="BM30" r:id="rId932" xr:uid="{31F835DF-BF44-4FA8-90E4-2951A5517744}"/>
    <hyperlink ref="BT32" r:id="rId933" xr:uid="{66DB6AD9-BB42-48DA-8E1E-E389172AE014}"/>
    <hyperlink ref="BM31" r:id="rId934" xr:uid="{E9A06418-A04A-4A6A-8D2A-4CD682A2A2CC}"/>
    <hyperlink ref="BO31" r:id="rId935" xr:uid="{97A8B8C6-6D5D-4B7E-8592-6E8E2157F6EF}"/>
    <hyperlink ref="BM28" r:id="rId936" xr:uid="{F118007B-9741-4042-BB64-9C41FE93F5D2}"/>
    <hyperlink ref="BO28" r:id="rId937" xr:uid="{B39D89C9-9931-4107-8875-5E431824D87A}"/>
    <hyperlink ref="BM33" r:id="rId938" xr:uid="{DEFA995C-A497-4151-8B98-8B620B854842}"/>
    <hyperlink ref="BO33" r:id="rId939" location="h-12" xr:uid="{ECA5D3A1-F342-40AC-9571-D2E2375873DF}"/>
    <hyperlink ref="CC30" r:id="rId940" xr:uid="{D0D7FBAA-6500-4E6B-94DE-06288FC288DC}"/>
    <hyperlink ref="CG28" r:id="rId941" xr:uid="{26B06383-85A0-4628-96EC-F46F013C44AE}"/>
    <hyperlink ref="CG29" r:id="rId942" xr:uid="{3215A44F-CFD8-47EB-9CAE-2D1BD8566316}"/>
    <hyperlink ref="CG30" r:id="rId943" xr:uid="{9707973B-B3E7-40DF-BD75-DA4D51C96D62}"/>
    <hyperlink ref="CG31" r:id="rId944" xr:uid="{1A91B31B-E9BC-429E-AB8C-8F268D01DFF9}"/>
    <hyperlink ref="CG32" r:id="rId945" xr:uid="{7712D836-0117-4074-AF91-7ABA6EA316E7}"/>
    <hyperlink ref="CG33" r:id="rId946" xr:uid="{359C1EF7-4C75-4CCC-B07D-FF9F15E7C70C}"/>
    <hyperlink ref="CG34" r:id="rId947" xr:uid="{9916973D-939B-4D28-A266-186ABD15B372}"/>
    <hyperlink ref="CG35" r:id="rId948" xr:uid="{6966E8F1-1D58-4928-8511-5F8C491FBA9A}"/>
    <hyperlink ref="BW33" r:id="rId949" xr:uid="{70CC65FD-A41B-4DB9-80E6-328812812302}"/>
    <hyperlink ref="BW32" r:id="rId950" xr:uid="{BAABE816-3306-464B-84A1-C7F40E950783}"/>
    <hyperlink ref="BW31" r:id="rId951" xr:uid="{C96FAC7E-B91C-46FC-9AF8-65206563785D}"/>
    <hyperlink ref="BW30" r:id="rId952" xr:uid="{F7B16C0C-ACBB-4958-B5F8-9A9A48350052}"/>
    <hyperlink ref="BW29" r:id="rId953" xr:uid="{FF041C58-8ECF-47E5-A2D9-1D6C16A69520}"/>
    <hyperlink ref="BW28" r:id="rId954" xr:uid="{659405AB-0F34-46B4-8D5F-7133091AF057}"/>
    <hyperlink ref="CC28" r:id="rId955" xr:uid="{DE76EB28-2C13-41D3-9C36-01DF5ED54DE6}"/>
    <hyperlink ref="CC29" r:id="rId956" xr:uid="{80E90654-45B0-4DB7-96B2-3F8F52DA90EB}"/>
    <hyperlink ref="CC32" r:id="rId957" xr:uid="{F91B67D3-CC20-4A49-8D67-FA52E9A47CD2}"/>
    <hyperlink ref="CC33" r:id="rId958" xr:uid="{1C91D5DA-E00D-4F8F-8901-969FA0C815A8}"/>
    <hyperlink ref="BW34" r:id="rId959" xr:uid="{A527DF21-BBA4-403F-9FE1-CFC3FFCC1B5A}"/>
    <hyperlink ref="CC34" r:id="rId960" xr:uid="{AB7EE79E-68E7-4506-BF04-7521CF09C810}"/>
    <hyperlink ref="CC35" r:id="rId961" xr:uid="{2ADD9428-1107-412D-8D03-F8936DB763E6}"/>
    <hyperlink ref="BA28" r:id="rId962" xr:uid="{F03DB098-B1FC-45B8-9D71-AE8DFA8078C7}"/>
    <hyperlink ref="BA33" r:id="rId963" xr:uid="{7726CCB9-531C-44E8-9553-90FE07FC2872}"/>
    <hyperlink ref="BA34" r:id="rId964" xr:uid="{710D6EAE-FA14-40C3-8D69-A006675B865C}"/>
    <hyperlink ref="BA31" r:id="rId965" xr:uid="{4539296F-21D6-481F-83DE-7552C319D3A5}"/>
    <hyperlink ref="AY29" r:id="rId966" xr:uid="{28516F31-272A-4B80-8321-CBA1A33F3A85}"/>
    <hyperlink ref="AV29" r:id="rId967" xr:uid="{02C3BBA8-EA84-443A-8E9E-D09456DB3C7F}"/>
    <hyperlink ref="AV31" r:id="rId968" xr:uid="{5A5F2039-2577-4B02-9FF3-99575C5A151D}"/>
    <hyperlink ref="AV28" r:id="rId969" xr:uid="{59ADC13D-333B-46A5-ADE5-78E7F144BFC2}"/>
    <hyperlink ref="AV33" r:id="rId970" xr:uid="{EF8CB5AF-BA86-4949-9AA2-E09ACC394B78}"/>
    <hyperlink ref="AY31" r:id="rId971" xr:uid="{F5418FEE-272B-4BB0-BDE2-4D6107F5043C}"/>
    <hyperlink ref="AY30" r:id="rId972" xr:uid="{A4ADAA3F-9872-4E5A-82EA-92E5E415DF80}"/>
    <hyperlink ref="AV30" r:id="rId973" xr:uid="{F15B6230-D92B-47D6-AD21-56601B403CDB}"/>
    <hyperlink ref="BA29" r:id="rId974" xr:uid="{0E92D1B9-60C9-4FED-B954-1BD2F403BC6D}"/>
    <hyperlink ref="BM29" r:id="rId975" xr:uid="{2AA37ABE-B696-4997-B768-6A82ACCA97E3}"/>
    <hyperlink ref="CC31" r:id="rId976" xr:uid="{12D6F81F-D3D0-4735-9E73-634761DBF923}"/>
    <hyperlink ref="AV32" r:id="rId977" xr:uid="{64B2B9B3-08D7-4E97-88EA-AF8C6181DCF0}"/>
    <hyperlink ref="AY32" r:id="rId978" xr:uid="{CD680C08-3D5A-4908-BBE7-68716EB864E2}"/>
    <hyperlink ref="BA32" r:id="rId979" xr:uid="{123F7C6C-5408-4F74-8E1D-42045AAAFD81}"/>
    <hyperlink ref="AV34" r:id="rId980" xr:uid="{594C9B5B-94EE-4250-906B-9F389568C146}"/>
    <hyperlink ref="AY34" r:id="rId981" xr:uid="{7DD1527F-A302-4BF7-B592-7A2C7EE5688C}"/>
    <hyperlink ref="BM34" r:id="rId982" location="footer" display="https://www.mf.gov.cv/web/mf/pesquisa?q=treasury - footer" xr:uid="{6CEEAD98-C475-497F-83BB-D9A47B1505AC}"/>
    <hyperlink ref="BO34" r:id="rId983" xr:uid="{829D36C9-DD19-481E-8FEC-7FD60187B608}"/>
    <hyperlink ref="AV35" r:id="rId984" xr:uid="{D72DC93D-16BF-4131-8EFC-A5ABD5433BA4}"/>
    <hyperlink ref="AY35" r:id="rId985" xr:uid="{DD06CF2C-6CA7-4E21-926B-7E62C8DFB601}"/>
    <hyperlink ref="BA35" r:id="rId986" xr:uid="{DB77D4C0-CDCC-46D0-AB9F-B8D38DA976E0}"/>
    <hyperlink ref="BM35" r:id="rId987" xr:uid="{C61A834E-23DA-4D28-948F-590AA78D5D60}"/>
    <hyperlink ref="BO35" r:id="rId988" xr:uid="{8A89C988-4FD1-429C-914F-22DC64DF2906}"/>
    <hyperlink ref="BW35" r:id="rId989" xr:uid="{1A4088C1-BCC3-41C6-9830-88DEBB7EA3F1}"/>
    <hyperlink ref="CO29" r:id="rId990" xr:uid="{C6B0C4B4-207F-458E-97AA-E0738DDD3233}"/>
    <hyperlink ref="CO31" r:id="rId991" xr:uid="{28EB83FF-FF2C-4A6B-9A94-79F72CE336D1}"/>
    <hyperlink ref="CO32" r:id="rId992" xr:uid="{ABB04FC4-48A3-4910-BB11-11A3ECF05D7F}"/>
    <hyperlink ref="CO33" r:id="rId993" xr:uid="{27D807DC-5F85-42CD-813B-23C25CB827C9}"/>
    <hyperlink ref="CO34" r:id="rId994" xr:uid="{A82459A9-3FAF-4CEF-B408-33B9F5A1CB75}"/>
    <hyperlink ref="CS34" r:id="rId995" xr:uid="{B2CEB566-8691-48B2-BFB7-05EAC3B2A10E}"/>
    <hyperlink ref="CY28" r:id="rId996" xr:uid="{588B9ABB-9D80-487C-A061-E0A7FF6EE2D1}"/>
    <hyperlink ref="CY29" r:id="rId997" xr:uid="{2F654B01-56B1-4C40-B287-906E391ED989}"/>
    <hyperlink ref="CY32" r:id="rId998" xr:uid="{B00A689E-3CF6-4FB0-9591-37D7CDF3ABEF}"/>
    <hyperlink ref="CY33" r:id="rId999" xr:uid="{607A20C8-989B-4727-AE84-70E6A91FE00E}"/>
    <hyperlink ref="CY34" r:id="rId1000" xr:uid="{16E09A7F-80A1-437C-B0B6-401FADCF1B1D}"/>
    <hyperlink ref="CO28" r:id="rId1001" xr:uid="{C20B3DE7-6B1F-4881-8ABF-235185A4E021}"/>
    <hyperlink ref="CS28" r:id="rId1002" xr:uid="{C06C5314-7797-4ECA-9CE4-29C93CF49574}"/>
    <hyperlink ref="CO30" r:id="rId1003" xr:uid="{0ACEC828-728B-43A3-9B7E-3CD71425F10B}"/>
    <hyperlink ref="CV31" r:id="rId1004" xr:uid="{AB2FB94A-03B1-4EED-A7BD-D78E17DDCC7C}"/>
    <hyperlink ref="CS32" r:id="rId1005" xr:uid="{00E73569-A7B5-4C53-8487-134F183BD273}"/>
    <hyperlink ref="DJ33" r:id="rId1006" xr:uid="{BD4D32F3-442C-4B98-A908-10A75C3ECC9B}"/>
    <hyperlink ref="DJ34" r:id="rId1007" xr:uid="{82081F7A-4F22-45AC-9F67-F6790B41971E}"/>
    <hyperlink ref="DJ32" r:id="rId1008" xr:uid="{2EB64AAB-B1CE-4475-AFCD-BFFC2D42A7D6}"/>
    <hyperlink ref="DR34" r:id="rId1009" xr:uid="{08D7B847-7574-4818-A3C8-1BB48AF0F865}"/>
    <hyperlink ref="DR33" r:id="rId1010" xr:uid="{3FF4F5EF-92BB-45FA-AB93-E022533A99A4}"/>
    <hyperlink ref="DR32" r:id="rId1011" xr:uid="{CBEE79DA-72F4-4018-9B06-F53931041CAB}"/>
    <hyperlink ref="DR30" r:id="rId1012" xr:uid="{2F7BD1D0-D24C-4CF4-8B9F-914E6B40176F}"/>
    <hyperlink ref="DR35" r:id="rId1013" xr:uid="{47A04EC9-603B-42DF-A291-0F20B8DF1D8B}"/>
    <hyperlink ref="DW28" r:id="rId1014" xr:uid="{4F6E37EA-DD84-468D-AC26-46B3F3977C49}"/>
    <hyperlink ref="DW29" r:id="rId1015" xr:uid="{C3D1A676-C8FE-4D73-BC73-6BFFED6BB20F}"/>
    <hyperlink ref="DW30" r:id="rId1016" xr:uid="{DFDEADD0-F1F2-4B35-8AFB-5F6519E274F9}"/>
    <hyperlink ref="DW33" r:id="rId1017" xr:uid="{FCB5D2B9-5702-4C4D-A552-104106008416}"/>
    <hyperlink ref="DW32" r:id="rId1018" xr:uid="{9A0CD306-9F97-4E15-8435-8C18816D822A}"/>
    <hyperlink ref="EA29" r:id="rId1019" xr:uid="{D6959549-1C39-441C-82C4-D8AD73CF6498}"/>
    <hyperlink ref="EA32" r:id="rId1020" location="tzM3 " xr:uid="{C67ABF26-844C-4CCF-9843-4EDCAC5BD1CA}"/>
    <hyperlink ref="EA33" r:id="rId1021" xr:uid="{DDABE6E6-9543-4E19-A7C3-FF7777424DF1}"/>
    <hyperlink ref="DW34" r:id="rId1022" xr:uid="{068B81ED-EDE0-4BC6-8E22-2D04150D9B06}"/>
    <hyperlink ref="EA34" r:id="rId1023" xr:uid="{FE1769E3-FA38-4CE9-8A12-39CC76402F8A}"/>
    <hyperlink ref="DW31" r:id="rId1024" xr:uid="{BFCA6651-C474-4F03-B66D-F9B9E63CB090}"/>
    <hyperlink ref="EB28" r:id="rId1025" tooltip="External website" display="http://www.minfin.bg/en/" xr:uid="{EB22A044-B0B1-439D-B0FA-9BE1A13E7B93}"/>
    <hyperlink ref="EB32" r:id="rId1026" tooltip="External website" display="http://www.caa.cm/EN/home.html" xr:uid="{8FA294CD-0456-46A5-905F-4C1B7F9B4C48}"/>
    <hyperlink ref="EB33" r:id="rId1027" tooltip="External website" display="http://www.fin.gc.ca/" xr:uid="{CBF89156-146E-433B-B9A6-41E1BA97E030}"/>
    <hyperlink ref="EB29" r:id="rId1028" xr:uid="{FF686ACC-BAA5-4A2A-B016-0A248478B552}"/>
    <hyperlink ref="EB30" r:id="rId1029" xr:uid="{4E316468-EA31-41AE-AD69-2070F383F598}"/>
    <hyperlink ref="EB31" r:id="rId1030" xr:uid="{2F2FB509-D01D-4642-831B-390C22B42434}"/>
    <hyperlink ref="EB34" r:id="rId1031" xr:uid="{10805468-43EB-489A-B735-1D7DDB5DA516}"/>
    <hyperlink ref="DJ28" r:id="rId1032" xr:uid="{28C518DE-31FC-44D3-9244-A3B5CEA5800B}"/>
    <hyperlink ref="EA30" r:id="rId1033" xr:uid="{0707400D-5B64-41D7-9862-D91041B85C52}"/>
    <hyperlink ref="DJ30" r:id="rId1034" xr:uid="{BCE3CA11-0A74-4C89-B57E-C8253252E008}"/>
    <hyperlink ref="DW35" r:id="rId1035" xr:uid="{AC2D5A5F-A0E9-42B2-9F3A-5E7E7C5E5E22}"/>
    <hyperlink ref="EB35" r:id="rId1036" xr:uid="{28AD0F55-EF07-43EC-82B8-BFFDDC183E1C}"/>
    <hyperlink ref="AV165" r:id="rId1037" xr:uid="{B7F4873D-B7BE-4C4B-A657-8C80390066DE}"/>
    <hyperlink ref="AV167" r:id="rId1038" xr:uid="{648F300F-814E-46B7-A8FF-09C66710D0BC}"/>
    <hyperlink ref="AV168" r:id="rId1039" xr:uid="{80D4D5B6-D224-4AAA-A3BA-3CADF0ED32F3}"/>
    <hyperlink ref="AV169" r:id="rId1040" xr:uid="{925E06B7-75FF-4D91-92C9-43597E460677}"/>
    <hyperlink ref="AV172" r:id="rId1041" xr:uid="{5FD8BE74-E565-4FD0-A9C5-509445910107}"/>
    <hyperlink ref="AV173" r:id="rId1042" xr:uid="{B4546388-3EC0-4753-9181-A1B4A0BAE521}"/>
    <hyperlink ref="AV176" r:id="rId1043" xr:uid="{7C17A41F-506F-45A8-9ACF-AD25F2936460}"/>
    <hyperlink ref="AV181" r:id="rId1044" xr:uid="{16658CEF-41CE-4F01-A897-9FD3D5D2FDA5}"/>
    <hyperlink ref="AV182" r:id="rId1045" xr:uid="{62B64707-DB47-40F2-9240-3D7811A1A22F}"/>
    <hyperlink ref="AV183" r:id="rId1046" xr:uid="{0A9D1A34-4741-4EA0-A23C-33D1C4639725}"/>
    <hyperlink ref="AV187" r:id="rId1047" xr:uid="{EE77AFA3-3FF1-49CD-B701-406FD65EEF09}"/>
    <hyperlink ref="AV188" r:id="rId1048" xr:uid="{FF129F0E-E7EA-4ED3-8EBF-B38F4FFF5AAB}"/>
    <hyperlink ref="AV190" r:id="rId1049" xr:uid="{EDDB9958-AE44-4F99-A7B8-54427B96514F}"/>
    <hyperlink ref="AV192" r:id="rId1050" xr:uid="{078ACB2E-4AAB-474D-B4CC-3E425A881CE1}"/>
    <hyperlink ref="AV193" r:id="rId1051" xr:uid="{DE8CF2B8-A8B9-4F48-B6FA-FB4E2C200EA2}"/>
    <hyperlink ref="AV194" r:id="rId1052" xr:uid="{6F3D050A-064F-43E8-A59B-F31294F88EB2}"/>
    <hyperlink ref="AV196" r:id="rId1053" xr:uid="{ADDDF93F-62B0-4F1A-98CB-ECBDA0856CDC}"/>
    <hyperlink ref="AV197" r:id="rId1054" xr:uid="{48F94B53-5705-47D9-9B40-01D836DC1479}"/>
    <hyperlink ref="AV198" r:id="rId1055" xr:uid="{3190E677-E532-4802-948F-FCE048CD5AB5}"/>
    <hyperlink ref="AV175" r:id="rId1056" xr:uid="{A446BA42-3E21-4157-8D20-8A317C8DC2D7}"/>
    <hyperlink ref="AV179" r:id="rId1057" xr:uid="{2F4F6AF2-19F5-4537-ABB4-C426AC64D28B}"/>
    <hyperlink ref="AV185" r:id="rId1058" xr:uid="{B4C59966-4775-492E-AB8A-803E36D20483}"/>
    <hyperlink ref="AV186" r:id="rId1059" xr:uid="{11338090-65AD-4FE1-B141-5D6EB0120813}"/>
    <hyperlink ref="AV189" r:id="rId1060" xr:uid="{62548587-27D8-4818-9092-03EA37592087}"/>
    <hyperlink ref="AV177" r:id="rId1061" xr:uid="{E6A798C6-EAF6-416C-8B55-0FC82E03C8B2}"/>
    <hyperlink ref="AV200" r:id="rId1062" xr:uid="{3918CC8E-C29B-409C-9ADC-1BB3B2949711}"/>
    <hyperlink ref="AV195" r:id="rId1063" xr:uid="{40F00C7A-3B35-4D98-BA27-1E8E8A4564E1}"/>
    <hyperlink ref="AV174" r:id="rId1064" xr:uid="{5EAE7F2D-5EC6-43E2-AF7F-4B4795E3D9BB}"/>
    <hyperlink ref="AV164" r:id="rId1065" xr:uid="{7D3D1746-4282-4457-AF9B-DFA7732949D5}"/>
    <hyperlink ref="AV199" r:id="rId1066" xr:uid="{C3BACB0B-C337-4870-8863-33C68495E792}"/>
    <hyperlink ref="AV191" r:id="rId1067" xr:uid="{8C882170-E944-47C3-AB8C-5C9136BEB713}"/>
    <hyperlink ref="AV184" r:id="rId1068" xr:uid="{6504F12D-BA8F-4F51-A91F-AAAAD57A132E}"/>
    <hyperlink ref="AV180" r:id="rId1069" xr:uid="{B1E3351A-4CAF-4E82-8E8D-E26F0D08E262}"/>
    <hyperlink ref="AV178" r:id="rId1070" xr:uid="{B12D42D2-069D-43A2-8CAF-6B3B2D8C93BB}"/>
    <hyperlink ref="AV171" r:id="rId1071" xr:uid="{8B063B40-5E2D-427C-9CFC-85E3A6371953}"/>
    <hyperlink ref="AV170" r:id="rId1072" xr:uid="{480A02BF-83D1-46F8-A419-271F887D0297}"/>
    <hyperlink ref="AV166" r:id="rId1073" xr:uid="{90E4E033-92E0-4918-925B-C7F7729F778A}"/>
    <hyperlink ref="AV155" r:id="rId1074" xr:uid="{B89B46C1-970F-489A-A9EB-F86372AE27A0}"/>
    <hyperlink ref="AV160" r:id="rId1075" xr:uid="{1C76C03B-6085-424F-8902-235AA7226541}"/>
    <hyperlink ref="AV163" r:id="rId1076" xr:uid="{B98AC132-A05A-46E0-A87A-08FB865EF73E}"/>
    <hyperlink ref="AV162" r:id="rId1077" xr:uid="{0323F2E1-CE83-46F6-AE5A-D2A15BC661D2}"/>
    <hyperlink ref="AV161" r:id="rId1078" xr:uid="{00A199ED-A739-4298-9DA7-C388CEA05E53}"/>
    <hyperlink ref="AV159" r:id="rId1079" xr:uid="{D77BAE09-BB9D-4258-B575-4AE7D96FBCEB}"/>
    <hyperlink ref="AV158" r:id="rId1080" xr:uid="{23DBC9D2-AA25-4790-9BA6-0C71AD181C72}"/>
    <hyperlink ref="AV157" r:id="rId1081" xr:uid="{EA1B5E28-1FF1-412D-BD14-D27F83ABFA4D}"/>
    <hyperlink ref="AV156" r:id="rId1082" xr:uid="{E2D80137-66BD-4912-9403-685D4038FABB}"/>
    <hyperlink ref="BM177" r:id="rId1083" xr:uid="{28602D1D-FAA2-440D-8584-7ECA8CDB2ED5}"/>
    <hyperlink ref="BM179" r:id="rId1084" xr:uid="{67F3BD42-E041-4302-AB74-A36A7D63C50F}"/>
    <hyperlink ref="BM200" r:id="rId1085" xr:uid="{63523C08-0B08-4F5E-919A-1D619867F82D}"/>
    <hyperlink ref="BT173" r:id="rId1086" xr:uid="{B1D6BBC7-557B-44E2-95CE-DFB4700092A6}"/>
    <hyperlink ref="BM165" r:id="rId1087" xr:uid="{5FFD5DDA-4C04-484E-9F33-CD74A24739DD}"/>
    <hyperlink ref="BO166" r:id="rId1088" xr:uid="{E7E61AD2-845C-459A-A389-CD46FAFF8174}"/>
    <hyperlink ref="BM168" r:id="rId1089" xr:uid="{4DD66E19-23CD-4BF1-B2B4-FDFE7536B7EF}"/>
    <hyperlink ref="BT168" r:id="rId1090" xr:uid="{07584D4A-9E73-4470-AFCB-B6D020F8A87F}"/>
    <hyperlink ref="BO169" r:id="rId1091" xr:uid="{E0833631-4755-4034-B4A8-47FFD6870B76}"/>
    <hyperlink ref="BM169" r:id="rId1092" xr:uid="{C5CA233D-8475-4185-9657-8854848BD532}"/>
    <hyperlink ref="BM171" r:id="rId1093" xr:uid="{AEC7AB0E-4C10-4792-9B28-7046B89652C5}"/>
    <hyperlink ref="BO171" r:id="rId1094" xr:uid="{913BE91A-721E-452D-944B-BC075A275BCA}"/>
    <hyperlink ref="BM172" r:id="rId1095" xr:uid="{8D46E94C-CA3D-4A76-ABBC-751D777D995C}"/>
    <hyperlink ref="BM173" r:id="rId1096" xr:uid="{B3EF8755-AF8C-48F3-9AE5-310ACD187CB8}"/>
    <hyperlink ref="BO173" r:id="rId1097" xr:uid="{03C71490-C264-4965-8341-BA29DADA581E}"/>
    <hyperlink ref="BM175" r:id="rId1098" xr:uid="{6E29D3FE-AD35-4C50-8E4F-A925D87DE93E}"/>
    <hyperlink ref="BM176" r:id="rId1099" xr:uid="{B86C4111-DCA6-4594-803C-F3F17F83A1D1}"/>
    <hyperlink ref="BO176" r:id="rId1100" xr:uid="{2EDC4152-6155-4B53-B250-41EBA06995CE}"/>
    <hyperlink ref="BM178" r:id="rId1101" xr:uid="{FFF92DA6-0419-4F55-B681-D7D6774F645F}"/>
    <hyperlink ref="BM180" r:id="rId1102" xr:uid="{6662C96B-607D-47B6-8E60-AD4EA7C75E59}"/>
    <hyperlink ref="BM181" r:id="rId1103" xr:uid="{BE0642AC-387D-447D-B285-09C9DF8E6182}"/>
    <hyperlink ref="BM182" r:id="rId1104" xr:uid="{EB7EE966-6477-4473-85A0-F20B87C29643}"/>
    <hyperlink ref="BM183" r:id="rId1105" xr:uid="{46196F42-8A1F-4369-804C-2890F60BEFED}"/>
    <hyperlink ref="BM184" r:id="rId1106" xr:uid="{11194C1A-7691-4D6F-B036-29A88A5C9768}"/>
    <hyperlink ref="BM185" r:id="rId1107" xr:uid="{3E832D65-33B8-4CC2-B456-42D560A57594}"/>
    <hyperlink ref="BO164" r:id="rId1108" xr:uid="{7D8C2231-682F-401B-B793-D9AEC43E7557}"/>
    <hyperlink ref="BO174" r:id="rId1109" xr:uid="{E2590AE9-F3D1-4619-A634-4934933540A5}"/>
    <hyperlink ref="BM186" r:id="rId1110" xr:uid="{0CC37D8A-8A09-423B-9245-162B22E5557F}"/>
    <hyperlink ref="BM191" r:id="rId1111" xr:uid="{18D3E74D-9774-4529-A7D4-AC6B74BF809E}"/>
    <hyperlink ref="BM192" r:id="rId1112" xr:uid="{E1E1AC8F-127B-4045-B992-94BA19485644}"/>
    <hyperlink ref="BM194" r:id="rId1113" xr:uid="{192ECB8C-2E5E-4DC1-860D-D38688767E2F}"/>
    <hyperlink ref="BM195" r:id="rId1114" xr:uid="{5064343A-E0D5-40FD-870F-E4ABCD550466}"/>
    <hyperlink ref="BM197" r:id="rId1115" xr:uid="{DF437BA7-46FC-4F19-963A-AB1C2FC97B7A}"/>
    <hyperlink ref="BW176" r:id="rId1116" xr:uid="{8D7BA1A5-93C3-4A41-92C6-1DB8736BF0B9}"/>
    <hyperlink ref="CG165" r:id="rId1117" xr:uid="{74FA87DA-4CBE-44B0-A2C7-319DC8C2FE66}"/>
    <hyperlink ref="CG167" r:id="rId1118" xr:uid="{5306E1D2-3B70-4741-8BF4-BAFEB3B0280D}"/>
    <hyperlink ref="CG168" r:id="rId1119" xr:uid="{E7597DE8-C06C-473A-9E6E-C39A102F35B2}"/>
    <hyperlink ref="CG169" r:id="rId1120" xr:uid="{BC7D0258-11AB-43CA-A847-7B076DDDE8D3}"/>
    <hyperlink ref="CG174" r:id="rId1121" xr:uid="{1F29625F-C1AB-46AD-8AD4-17B3E3F6C81B}"/>
    <hyperlink ref="CG176" r:id="rId1122" xr:uid="{004C075A-F378-4AA4-B935-71085ECD7D39}"/>
    <hyperlink ref="CG177" r:id="rId1123" xr:uid="{508109CB-3FFC-4929-864F-1F29CF6347C7}"/>
    <hyperlink ref="CG178" r:id="rId1124" xr:uid="{FF62CC7E-6C2E-41A0-A680-35F4878C03C7}"/>
    <hyperlink ref="CG179" r:id="rId1125" xr:uid="{6D6616FF-0202-4736-9908-ACAB09C4AE20}"/>
    <hyperlink ref="CG180" r:id="rId1126" xr:uid="{80478D06-3996-478E-A921-3F66CDA6FC84}"/>
    <hyperlink ref="CG181" r:id="rId1127" xr:uid="{F28A67B0-15D6-49E0-8A58-A1FE1521E91F}"/>
    <hyperlink ref="CG182" r:id="rId1128" xr:uid="{6CF054FC-F8F9-4D12-9619-4887AB270F66}"/>
    <hyperlink ref="CG183" r:id="rId1129" xr:uid="{8F2C296D-FC51-49C0-BC9A-1006EAB5DDC0}"/>
    <hyperlink ref="CG184" r:id="rId1130" xr:uid="{BA8724F2-2C16-4162-8A1C-1B2722790469}"/>
    <hyperlink ref="CG185" r:id="rId1131" xr:uid="{81451428-58DD-4F7B-8536-A1DC432AC0B7}"/>
    <hyperlink ref="CG187" r:id="rId1132" xr:uid="{EC855234-528A-493C-878D-B28D1A58B4B2}"/>
    <hyperlink ref="CG189" r:id="rId1133" xr:uid="{541A94FD-7069-41C0-B189-3048F1EB4620}"/>
    <hyperlink ref="CG190" r:id="rId1134" xr:uid="{00A44594-B0C5-4ACB-92E6-41866BB12037}"/>
    <hyperlink ref="CG191" r:id="rId1135" xr:uid="{04566E85-996D-4761-9DCC-B4A086FC0C46}"/>
    <hyperlink ref="CG192" r:id="rId1136" xr:uid="{AB9D5FB9-4D65-4207-BD57-5079ABAE2B07}"/>
    <hyperlink ref="CG193" r:id="rId1137" xr:uid="{BC80456E-2A73-4565-86F3-576B4DA26350}"/>
    <hyperlink ref="CG194" r:id="rId1138" xr:uid="{E0B0CFD9-9909-4024-B3D1-675CA6C6064D}"/>
    <hyperlink ref="CG195" r:id="rId1139" xr:uid="{6FB9F675-0631-4036-AFA1-539E259FBA1B}"/>
    <hyperlink ref="CG196" r:id="rId1140" xr:uid="{4F0DDB4D-3953-46E4-9819-C8ACA915B5ED}"/>
    <hyperlink ref="CG198" r:id="rId1141" xr:uid="{208792BA-2B71-4734-A938-21E1C5B373E4}"/>
    <hyperlink ref="CG199" r:id="rId1142" xr:uid="{FE1F4D6C-F020-46F8-9AF3-61B0E51185F4}"/>
    <hyperlink ref="CC175" r:id="rId1143" xr:uid="{5753B01F-1D29-4251-A89D-6BB4025D5E5D}"/>
    <hyperlink ref="CG197" r:id="rId1144" xr:uid="{F95A957C-D9EB-4AE6-86CE-E678354F5F65}"/>
    <hyperlink ref="BW165" r:id="rId1145" xr:uid="{14B62EE6-900E-42A7-8C7E-E92204DC3107}"/>
    <hyperlink ref="CC165" r:id="rId1146" xr:uid="{89325C12-E25F-4F27-8374-698899E156DC}"/>
    <hyperlink ref="BW167" r:id="rId1147" xr:uid="{20B80546-520F-4E46-B170-ECF1D732B295}"/>
    <hyperlink ref="CC167" r:id="rId1148" xr:uid="{AC3629CF-589D-4D70-8B2F-DD943FA278B5}"/>
    <hyperlink ref="BW168" r:id="rId1149" xr:uid="{55B969A9-2781-42A2-A50F-40D68E3CB085}"/>
    <hyperlink ref="BW169" r:id="rId1150" xr:uid="{AE864B80-7FB7-4C83-B932-97A4687AF0ED}"/>
    <hyperlink ref="CC170" r:id="rId1151" xr:uid="{13ECB811-5E4D-49AB-80AA-FD40F9907B98}"/>
    <hyperlink ref="BW171" r:id="rId1152" xr:uid="{47B58D75-1A39-4CF6-8FD1-6E6303021A75}"/>
    <hyperlink ref="CC171" r:id="rId1153" xr:uid="{F9D8BF47-7476-4884-855E-860808FD5687}"/>
    <hyperlink ref="BW172" r:id="rId1154" xr:uid="{C782D677-AE87-4AE9-A920-5E67D5D7A040}"/>
    <hyperlink ref="CC172" r:id="rId1155" xr:uid="{24F8DCE0-CCF5-43CF-8F45-C9D30B5D9EFF}"/>
    <hyperlink ref="BW173" r:id="rId1156" xr:uid="{22320B66-BFBB-453F-9A2E-15A2CB82ABC6}"/>
    <hyperlink ref="CC174" r:id="rId1157" xr:uid="{FD4DCE45-C027-46E2-B19D-F6359D3993A4}"/>
    <hyperlink ref="BW174" r:id="rId1158" xr:uid="{00142EFC-CDBC-4924-8A56-D23300DCA688}"/>
    <hyperlink ref="CC176" r:id="rId1159" xr:uid="{E470044A-19A2-4453-9A22-647D4EC3AC2F}"/>
    <hyperlink ref="BW175" r:id="rId1160" xr:uid="{E41F71FC-D779-45D5-B5BB-B04765A4EFFE}"/>
    <hyperlink ref="CG175" r:id="rId1161" xr:uid="{1716D7A4-DC05-4C80-9410-70EFE986D795}"/>
    <hyperlink ref="CG186" r:id="rId1162" xr:uid="{A1A47BD3-D90C-46DF-8213-A0326A5914A7}"/>
    <hyperlink ref="CG188" r:id="rId1163" xr:uid="{285B77DC-CFB4-4E67-A092-BC2D8BC90AF7}"/>
    <hyperlink ref="CG200" r:id="rId1164" xr:uid="{973553C6-283F-4BB1-AEC9-7BE8E81CB5E3}"/>
    <hyperlink ref="BM199" r:id="rId1165" xr:uid="{0E4BFED5-6662-4032-B2C6-8070BA12849A}"/>
    <hyperlink ref="BM198" r:id="rId1166" xr:uid="{E8A1F509-4184-4D51-9E3F-E0B68B1640AC}"/>
    <hyperlink ref="BM196" r:id="rId1167" location="!%40%40%3F_afrLoop%3D58591658454673904%26centerWidth%3D670px%26leftWidth%3D286px%26rightWidth%3D0%26showFooter%3Dfalse%26showHeader%3Dfalse%26_adf.ctrl-state%3Depen6uemu_269" display="https://www.mof.gov.vn/webcenter/portal/mof/r/chuyentrang/vnstatetre?_afrLoop=58591658454673904 - !%40%40%3F_afrLoop%3D58591658454673904%26centerWidth%3D670px%26leftWidth%3D286px%26rightWidth%3D0%26showFooter%3Dfalse%26showHeader%3Dfalse%26_adf.ctrl-state%3Depen6uemu_269" xr:uid="{ECF04F5E-E14A-4E0F-95E0-098205872502}"/>
    <hyperlink ref="BM193" r:id="rId1168" xr:uid="{E0D12968-536D-4BC5-B8EF-D67F0270C229}"/>
    <hyperlink ref="BM189" r:id="rId1169" xr:uid="{2DCEF688-DA6C-4F23-B10F-A5E94208093D}"/>
    <hyperlink ref="BM188" r:id="rId1170" xr:uid="{15A91A1B-1785-467E-8F93-DC1E37EBD1D4}"/>
    <hyperlink ref="BM187" r:id="rId1171" xr:uid="{F89D903F-64A2-4E02-B861-A59C11A9204F}"/>
    <hyperlink ref="BO175" r:id="rId1172" xr:uid="{FAE8DBE9-0F33-48CE-A4FF-8E8E94733508}"/>
    <hyperlink ref="BM174" r:id="rId1173" xr:uid="{4E5AF555-D703-473E-93D8-CB72B06C62C0}"/>
    <hyperlink ref="CC173" r:id="rId1174" xr:uid="{864DA50E-8DE7-4417-BADC-5A576709BE14}"/>
    <hyperlink ref="CG173" r:id="rId1175" xr:uid="{024577AB-FD57-4567-9F81-860AD2AC5723}"/>
    <hyperlink ref="BO172" r:id="rId1176" display="https://www.riksgalden.se/globalassets/dokument_eng/about/policy_and_regulations/financial-and-risk-policy-2020.pdf?_t_id=1B2M2Y8AsgTpgAmY7PhCfg%3d%3d&amp;_t_q=TSA&amp;_t_tags=language%3asv%2csiteid%3a5214eb5f-a1b7-444b-83f5-850db03cf352&amp;_t_ip=35.241.94.197&amp;_t_hit.id=Riksgalden_Models_Media_SitePdfFile/_05a25dc1-eda1-4475-a0b8-d485662c5f86&amp;_t_hit.pos=1" xr:uid="{0AB6DCCB-CFFD-4739-980B-3964C8643E9D}"/>
    <hyperlink ref="CG172" r:id="rId1177" xr:uid="{EAD2B581-059E-4AC8-8E71-A7D509FAAD9E}"/>
    <hyperlink ref="CG171" r:id="rId1178" xr:uid="{8158ECB7-8C4E-41A5-B7E6-54F6C550514F}"/>
    <hyperlink ref="BM170" r:id="rId1179" xr:uid="{ECAD6C0F-EC42-4F3B-9B17-52B1628237AA}"/>
    <hyperlink ref="CC168" r:id="rId1180" display="http://www.ird.gov.lk/en/SitePages/TaxEvasionFeedback.aspx?menuid=1701" xr:uid="{8F164DFD-2E58-485A-B72D-2303B680752F}"/>
    <hyperlink ref="BO168" r:id="rId1181" xr:uid="{B9F570D7-7750-4C19-AF48-7DE9DE14ED07}"/>
    <hyperlink ref="BM167" r:id="rId1182" display="https://www.hacienda.gob.es/en-GB/El Ministerio/Paginas/El Ministerio.aspx" xr:uid="{05C0EAD5-D5A2-4D9A-ADF8-6585A820B5EC}"/>
    <hyperlink ref="BM166" r:id="rId1183" xr:uid="{82EABE81-FBE1-456F-B1D5-8DD025025902}"/>
    <hyperlink ref="BW166" r:id="rId1184" xr:uid="{2C8EE8C4-B8D7-4EAA-83DA-C7EABA575760}"/>
    <hyperlink ref="CG166" r:id="rId1185" xr:uid="{F278BD4E-B7BB-4628-8999-0C0EDC46B37A}"/>
    <hyperlink ref="BO165" r:id="rId1186" xr:uid="{B94CC884-847D-4C2A-87CB-AED4E913A57A}"/>
    <hyperlink ref="BM164" r:id="rId1187" xr:uid="{850B8FBF-394D-4F88-882D-C6020D412865}"/>
    <hyperlink ref="BW164" r:id="rId1188" xr:uid="{1B4B60E1-7396-4C75-A93F-419E48DB6FEC}"/>
    <hyperlink ref="CG164" r:id="rId1189" xr:uid="{937ECD52-99D3-47F8-B273-4188F3A4F959}"/>
    <hyperlink ref="BT161" r:id="rId1190" xr:uid="{B9272C66-9BF9-4A28-AF53-7680150F9526}"/>
    <hyperlink ref="BO157" r:id="rId1191" xr:uid="{362E4DAD-A390-403F-A3CE-18A19C145C39}"/>
    <hyperlink ref="BW160" r:id="rId1192" xr:uid="{C59D313D-6B15-43AF-949A-49E84926EE85}"/>
    <hyperlink ref="BO160" r:id="rId1193" location="legis" xr:uid="{E6ABA360-D731-4DA8-AAAE-EA7670AE93C7}"/>
    <hyperlink ref="BM161" r:id="rId1194" xr:uid="{46C6DE5F-0800-4545-A96D-8A471C9DCF64}"/>
    <hyperlink ref="BT162" r:id="rId1195" xr:uid="{6A2B1910-30CC-428F-8E2A-6E0D8A030613}"/>
    <hyperlink ref="BM162" r:id="rId1196" xr:uid="{0CAD8CF2-9765-4DF7-ABEE-8513735A24BB}"/>
    <hyperlink ref="BO163" r:id="rId1197" xr:uid="{D4930D1C-1654-40DA-8455-E0B926EAC6C7}"/>
    <hyperlink ref="BM163" r:id="rId1198" xr:uid="{3CC95333-BDC4-43B2-A725-BDFF691575EE}"/>
    <hyperlink ref="BO156" r:id="rId1199" xr:uid="{451E42F5-292A-45E0-A823-C8AB509BCFB0}"/>
    <hyperlink ref="BO155" r:id="rId1200" xr:uid="{B7A9A253-CAFD-4A41-AAD6-05D7E3049059}"/>
    <hyperlink ref="CG155" r:id="rId1201" xr:uid="{8C19831C-E82F-4220-8C1C-85A68B5D6EE7}"/>
    <hyperlink ref="CG156" r:id="rId1202" xr:uid="{AB51A059-9DE9-4DF8-BCA0-FED56A03318D}"/>
    <hyperlink ref="CG158" r:id="rId1203" xr:uid="{D71EA747-E485-447A-B8DC-3D33DF3A19B2}"/>
    <hyperlink ref="CG160" r:id="rId1204" xr:uid="{73EBCA34-AD43-477F-9F38-7CDC532F2F40}"/>
    <hyperlink ref="CG161" r:id="rId1205" xr:uid="{A9D6E4AA-02F0-4975-880D-658DE5360C2F}"/>
    <hyperlink ref="CG162" r:id="rId1206" xr:uid="{47DF3C07-6D18-4E50-A785-A90708D74D3F}"/>
    <hyperlink ref="CG163" r:id="rId1207" xr:uid="{9F01CCFC-2ED8-47A7-93B4-CDE6E525578F}"/>
    <hyperlink ref="CC156" r:id="rId1208" xr:uid="{03555F19-18C6-43E6-873D-AEB30BC4554A}"/>
    <hyperlink ref="BW155" r:id="rId1209" xr:uid="{0AD1D730-189C-4E8B-9F5C-FB3F94C7E553}"/>
    <hyperlink ref="BW156" r:id="rId1210" xr:uid="{D577E742-8F37-4671-9C1E-9C2E244F2AAF}"/>
    <hyperlink ref="BW157" r:id="rId1211" xr:uid="{579817B2-565C-4108-9E3E-76CC18EE375A}"/>
    <hyperlink ref="CC157" r:id="rId1212" xr:uid="{B3C97686-A425-4481-81EE-EF3CC83EAF18}"/>
    <hyperlink ref="BW158" r:id="rId1213" xr:uid="{6BB45C6D-E16C-40E2-AE99-0BB45E2B9FAF}"/>
    <hyperlink ref="CC162" r:id="rId1214" xr:uid="{37EA727D-7490-45BB-819A-A154767A54ED}"/>
    <hyperlink ref="BW162" r:id="rId1215" xr:uid="{D5C6A4AE-E8AA-4D52-A201-BA7307D80B6C}"/>
    <hyperlink ref="CC159" r:id="rId1216" xr:uid="{EF1AC359-8DF1-4FD1-92F7-70904A5C30AB}"/>
    <hyperlink ref="BW159" r:id="rId1217" xr:uid="{EDD095D3-61DB-4D59-9F76-74D4FD72F90D}"/>
    <hyperlink ref="CG159" r:id="rId1218" xr:uid="{FAD5BD6C-B222-4C95-B6EB-06ED4FEC51F1}"/>
    <hyperlink ref="BM159" r:id="rId1219" xr:uid="{540EB433-5806-4924-8685-5F227AD1E284}"/>
    <hyperlink ref="BW163" r:id="rId1220" xr:uid="{D4D4C839-1DA6-4292-AE28-CF6567FD23C9}"/>
    <hyperlink ref="CC163" r:id="rId1221" xr:uid="{18D17D27-309C-48AC-8480-7AA97E592C24}"/>
    <hyperlink ref="BO162" r:id="rId1222" xr:uid="{B7D054FD-DAE8-44C2-917B-6BED18DDB5E9}"/>
    <hyperlink ref="BO161" r:id="rId1223" xr:uid="{ED8FDB19-89FF-44CF-ABB7-FBAAB895CAE3}"/>
    <hyperlink ref="BW161" r:id="rId1224" xr:uid="{3F59E109-C4BA-4E63-9EA3-4A6ACEE2A1B9}"/>
    <hyperlink ref="CC161" r:id="rId1225" xr:uid="{E9BE24D2-FCEA-464E-9E26-74ACB4FC6237}"/>
    <hyperlink ref="BM160" r:id="rId1226" xr:uid="{A2C0B7EE-CFE2-4DBE-84E5-F18078037B15}"/>
    <hyperlink ref="CC160" r:id="rId1227" display="https://www.iras.gov.sg/irashome/default.aspx" xr:uid="{ADB13AA3-40B7-46CB-80D5-76CC7E764C26}"/>
    <hyperlink ref="BO159" r:id="rId1228" xr:uid="{79E52395-A76B-45E1-9DDD-EA3C6C4478C5}"/>
    <hyperlink ref="BM158" r:id="rId1229" xr:uid="{3E18B7FB-7872-4B51-9E9A-4EFC1A89A955}"/>
    <hyperlink ref="BO158" r:id="rId1230" xr:uid="{3A15B408-AF34-4BEB-94EB-8FAFD2EB9845}"/>
    <hyperlink ref="CC158" r:id="rId1231" xr:uid="{52970938-BC3B-420F-BD4E-51CC09F9F890}"/>
    <hyperlink ref="BM157" r:id="rId1232" xr:uid="{03F3BC75-9056-4B76-9051-91E8F4A38F84}"/>
    <hyperlink ref="CG157" r:id="rId1233" xr:uid="{39C72AA8-5941-45B2-8223-04590CAA9AEA}"/>
    <hyperlink ref="BM155" r:id="rId1234" xr:uid="{E9A8D825-5957-47E0-87B1-4E94F7311F22}"/>
    <hyperlink ref="CC155" r:id="rId1235" xr:uid="{05712C6B-B825-4DDE-8F6B-AFE62845A8A3}"/>
    <hyperlink ref="CO194" r:id="rId1236" xr:uid="{8EFA1D8C-29B1-407A-BBE9-7FCDA936E437}"/>
    <hyperlink ref="CO197" r:id="rId1237" xr:uid="{37ABC0CF-CD6F-4A39-936B-85F89EC59D93}"/>
    <hyperlink ref="CO183" r:id="rId1238" xr:uid="{B65850A6-12D1-4578-92BD-561952F9F7E7}"/>
    <hyperlink ref="CO168" r:id="rId1239" xr:uid="{762CE0D4-ED27-4F30-98CE-2EE5AA321FB4}"/>
    <hyperlink ref="CO182" r:id="rId1240" xr:uid="{E5D7C899-5F17-4D39-ABC8-E14221EB4855}"/>
    <hyperlink ref="CO167" r:id="rId1241" xr:uid="{7D2E0E85-CE5E-4E23-AB25-6B5E5462540D}"/>
    <hyperlink ref="CO169" r:id="rId1242" xr:uid="{3BF4B871-7E97-41B8-B17D-D2E03A035529}"/>
    <hyperlink ref="CO170" r:id="rId1243" xr:uid="{B820FB22-5C4C-4483-96A5-CFDF5DABE607}"/>
    <hyperlink ref="CO171" r:id="rId1244" xr:uid="{EF9A9FED-D77A-4D35-86A4-239B7332AD6C}"/>
    <hyperlink ref="CO174" r:id="rId1245" xr:uid="{CA070398-03FB-451E-9AAB-9A1141C2C5B4}"/>
    <hyperlink ref="CO175" r:id="rId1246" xr:uid="{C59F6867-B13A-4801-A453-63547A48480C}"/>
    <hyperlink ref="CO177" r:id="rId1247" xr:uid="{4CD9E4A3-70D9-49B2-92EE-084CB1A31D0F}"/>
    <hyperlink ref="CO180" r:id="rId1248" xr:uid="{B487CE16-7FFF-4C75-B675-42889059C088}"/>
    <hyperlink ref="CO188" r:id="rId1249" xr:uid="{8CD7C95E-BAE1-46BD-B8AB-5E658F18CF00}"/>
    <hyperlink ref="CO195" r:id="rId1250" xr:uid="{C36F99F6-8F89-4ED6-B897-0C78A9EE0371}"/>
    <hyperlink ref="CO196" r:id="rId1251" xr:uid="{0925ADD2-3162-45F0-B3F2-05616457F50E}"/>
    <hyperlink ref="CO198" r:id="rId1252" xr:uid="{B2C0E0CA-4C45-4D91-BF71-8784B48C4B3B}"/>
    <hyperlink ref="CO199" r:id="rId1253" xr:uid="{6B7BF5C6-B67E-4338-B919-532331B2EE91}"/>
    <hyperlink ref="CY167" r:id="rId1254" xr:uid="{E603C0D4-A91D-4191-B3E7-692405FF32C8}"/>
    <hyperlink ref="CS176" r:id="rId1255" xr:uid="{1A2D726E-B5CF-4DF9-AA85-F16641026FD3}"/>
    <hyperlink ref="CS180" r:id="rId1256" display="http://dgi.tggesco.com/index.php" xr:uid="{C80E94A6-659A-465B-AEC3-F82E13D82C44}"/>
    <hyperlink ref="CY195" r:id="rId1257" xr:uid="{D047D4A5-4A78-47A6-8093-AA27FC3E0FEE}"/>
    <hyperlink ref="CS200" r:id="rId1258" xr:uid="{EA1BE790-8E91-48C7-9C3E-7F993CE602BA}"/>
    <hyperlink ref="CV200" r:id="rId1259" xr:uid="{7D6B94C7-1801-46A7-81A7-EDB081463ADE}"/>
    <hyperlink ref="CO200" r:id="rId1260" xr:uid="{38034503-EDDB-4632-94A5-A59D7537825A}"/>
    <hyperlink ref="CS199" r:id="rId1261" xr:uid="{9A0B9D3B-93D1-41A4-B944-5F84437507EC}"/>
    <hyperlink ref="CY199" r:id="rId1262" xr:uid="{E8211B97-39A2-4D74-8928-A434ECD32744}"/>
    <hyperlink ref="CS197" r:id="rId1263" xr:uid="{67A88384-BE1D-4EA4-A66F-7628E4005010}"/>
    <hyperlink ref="CV197" r:id="rId1264" xr:uid="{5D15E1AC-522E-4CCD-A2F0-B330BBC43033}"/>
    <hyperlink ref="CY197" r:id="rId1265" xr:uid="{BDA38B40-7929-4617-8729-DC88D0E6E506}"/>
    <hyperlink ref="CY196" r:id="rId1266" xr:uid="{655D0EC1-D0C8-480A-97A5-8CD847ED5696}"/>
    <hyperlink ref="CY194" r:id="rId1267" xr:uid="{9FAB946F-FA5B-4601-9E17-BDE33368EEEB}"/>
    <hyperlink ref="CO193" r:id="rId1268" xr:uid="{5BF2480D-6C2F-4D40-8C4D-5F19237D061D}"/>
    <hyperlink ref="CV193" r:id="rId1269" xr:uid="{967A6240-2D1C-4716-8794-9C3D0ABBCC3E}"/>
    <hyperlink ref="CY193" r:id="rId1270" xr:uid="{4FCA024B-3A6B-453F-8F8F-32E22E187145}"/>
    <hyperlink ref="CO192" r:id="rId1271" xr:uid="{F5FEBE2A-C3F5-40C4-A0AC-52F040AAE01C}"/>
    <hyperlink ref="CS192" r:id="rId1272" xr:uid="{7E91F805-9375-4395-A1D5-03629CE9B99F}"/>
    <hyperlink ref="CV192" r:id="rId1273" xr:uid="{77C5AFD6-BAAB-4344-8853-AFAC18CFBF8F}"/>
    <hyperlink ref="CO191" r:id="rId1274" xr:uid="{BF28940D-87DC-4D3E-93EF-638BFCD81ACF}"/>
    <hyperlink ref="CV191" r:id="rId1275" xr:uid="{5308AAC7-BD33-4B24-904D-54F53421BB1F}"/>
    <hyperlink ref="CY191" r:id="rId1276" xr:uid="{987E3DDD-A898-4D6C-AF8A-18148829A5E8}"/>
    <hyperlink ref="CO190" r:id="rId1277" xr:uid="{FDD4C08D-8B75-4B7B-82C3-63A9B97B51F7}"/>
    <hyperlink ref="CS190" r:id="rId1278" xr:uid="{BE109582-DAE1-4DEB-B184-FC825AA4E673}"/>
    <hyperlink ref="CY190" r:id="rId1279" xr:uid="{E1F5006A-A8B5-4F5A-8CBD-75B9D5CE5800}"/>
    <hyperlink ref="CO189" r:id="rId1280" xr:uid="{24514405-2239-4383-9446-1F070DB2DE30}"/>
    <hyperlink ref="CS189" r:id="rId1281" xr:uid="{B3008822-C4E7-420A-9CF2-5A8294DB07B3}"/>
    <hyperlink ref="CY189" r:id="rId1282" xr:uid="{DE50663E-3D7C-4109-A8B7-6D77269A8D09}"/>
    <hyperlink ref="CV188" r:id="rId1283" xr:uid="{A5171575-EBD1-4A21-8C21-C0D1C6CA9158}"/>
    <hyperlink ref="CY188" r:id="rId1284" xr:uid="{8AB95D8F-59EE-4A01-A885-E3C4047C6731}"/>
    <hyperlink ref="CO187" r:id="rId1285" xr:uid="{63596068-B64F-4A3D-BF80-2D8E4483DBC2}"/>
    <hyperlink ref="CS187" r:id="rId1286" xr:uid="{0823202A-AC69-446A-9D3A-860BF04FBB70}"/>
    <hyperlink ref="CV187" r:id="rId1287" xr:uid="{C596084F-7E9D-4D7D-83A9-4AD088064638}"/>
    <hyperlink ref="CY187" r:id="rId1288" xr:uid="{3AE391DC-D3C9-4430-8A81-92300A5356C6}"/>
    <hyperlink ref="CY185" r:id="rId1289" xr:uid="{3D9A72B0-06F6-49FB-BBB0-1CA15CF9C55D}"/>
    <hyperlink ref="CO184" r:id="rId1290" xr:uid="{CE2809A5-5AA8-45A3-A5D4-DFDA52B1A2B6}"/>
    <hyperlink ref="CS184" r:id="rId1291" xr:uid="{96B6D9CC-35BD-4909-B6D4-0BF23D550376}"/>
    <hyperlink ref="CY184" r:id="rId1292" xr:uid="{9AE289BA-D728-4E84-A93F-FEB7A7D63209}"/>
    <hyperlink ref="CS183" r:id="rId1293" xr:uid="{E04E6A45-D18C-479C-8D89-5E61D891E947}"/>
    <hyperlink ref="CV183" r:id="rId1294" xr:uid="{95A1ADBF-273E-4CE3-9617-CB915D2A589B}"/>
    <hyperlink ref="CY182" r:id="rId1295" xr:uid="{9D3D1253-381D-4114-9F5F-39DAB4E21491}"/>
    <hyperlink ref="CO181" r:id="rId1296" xr:uid="{26EFCFCA-F343-4AF0-8979-82FBAAD3BF4A}"/>
    <hyperlink ref="CV181" r:id="rId1297" xr:uid="{A4783275-17EE-48AB-B383-5A506459784D}"/>
    <hyperlink ref="CO179" r:id="rId1298" xr:uid="{F1E07D0B-42F6-4928-ADA3-8BD3C25DE90D}"/>
    <hyperlink ref="CO178" r:id="rId1299" xr:uid="{D97347B5-335E-405F-AEFB-0A5A9681DFD1}"/>
    <hyperlink ref="CS178" r:id="rId1300" xr:uid="{6D7BAA9F-638A-4852-A267-F44DC1FEFFEF}"/>
    <hyperlink ref="CV178" r:id="rId1301" xr:uid="{66F53E77-8CA2-4730-AD93-27C1CFA9DFE9}"/>
    <hyperlink ref="CY178" r:id="rId1302" xr:uid="{5CCCFA5A-7D6F-4E9A-B5B6-3F7C0A18A57B}"/>
    <hyperlink ref="CS177" r:id="rId1303" xr:uid="{E6FB8DDC-5194-4662-9B77-6805F5271B43}"/>
    <hyperlink ref="CV177" r:id="rId1304" xr:uid="{B1B7DAAF-C322-43EB-9B63-C7267ADE738B}"/>
    <hyperlink ref="CO176" r:id="rId1305" xr:uid="{736D9F8C-E71A-40C0-8ABE-2949B266A49B}"/>
    <hyperlink ref="CY176" r:id="rId1306" xr:uid="{4CF3F71F-C6CB-469F-BE08-B910093EF00A}"/>
    <hyperlink ref="CV175" r:id="rId1307" xr:uid="{559C1497-E051-4DAB-86D0-2946ABA5E587}"/>
    <hyperlink ref="CY175" r:id="rId1308" xr:uid="{3518BA8F-2808-4FE5-8469-D87E66659D79}"/>
    <hyperlink ref="CO173" r:id="rId1309" xr:uid="{29BC9C81-7C58-41A7-A410-2E0F54F4B175}"/>
    <hyperlink ref="CS173" r:id="rId1310" xr:uid="{778FEB60-5BB7-43EE-B2D8-2B63993BF950}"/>
    <hyperlink ref="CV173" r:id="rId1311" xr:uid="{B0BAE339-3944-495A-910E-D01A2DD349AD}"/>
    <hyperlink ref="CY173" r:id="rId1312" xr:uid="{41135A2F-3EFC-469B-885C-0B73A9BFCEE5}"/>
    <hyperlink ref="CO172" r:id="rId1313" xr:uid="{1FEAFA84-D594-4461-A9B5-3FB94BB40B7A}"/>
    <hyperlink ref="CS172" r:id="rId1314" xr:uid="{D0519036-A80A-4EFD-A16B-4D491FC5E8CD}"/>
    <hyperlink ref="CY172" r:id="rId1315" xr:uid="{3BA26731-A221-4178-BC54-FFD71A895F64}"/>
    <hyperlink ref="CV171" r:id="rId1316" xr:uid="{4FBF5014-137C-4EE7-ADAF-7E23A7CB8B1F}"/>
    <hyperlink ref="CV168" r:id="rId1317" xr:uid="{08138E0C-EC2B-49E6-AF24-9A8FA5E69AD8}"/>
    <hyperlink ref="CY168" r:id="rId1318" xr:uid="{6D80C70B-9996-48E8-8674-3C20B3BC9161}"/>
    <hyperlink ref="CS167" r:id="rId1319" xr:uid="{4CBB595B-0FFD-4101-9FB5-D9B79FAF8D3B}"/>
    <hyperlink ref="CO165" r:id="rId1320" xr:uid="{12850BCA-E430-4607-AE07-2FD50E342083}"/>
    <hyperlink ref="CS165" r:id="rId1321" xr:uid="{BA80478C-510B-43E8-90CA-CF67657F4A1B}"/>
    <hyperlink ref="CV165" r:id="rId1322" xr:uid="{5E2EB46C-EDBE-4AC6-8779-FAF8005F41CB}"/>
    <hyperlink ref="CY165" r:id="rId1323" xr:uid="{D6438A8A-84C4-40CB-BCD8-6FCD59455D6D}"/>
    <hyperlink ref="CO157" r:id="rId1324" xr:uid="{7EAF2359-943C-4987-8996-884A52FBE540}"/>
    <hyperlink ref="CO158" r:id="rId1325" xr:uid="{C93D0EA5-8351-4589-85C9-B271292742CB}"/>
    <hyperlink ref="CO159" r:id="rId1326" xr:uid="{365F3A93-EF06-4201-BACB-BD48D3017431}"/>
    <hyperlink ref="CO163" r:id="rId1327" xr:uid="{4976CFB3-F185-460B-83DA-BB1300458A10}"/>
    <hyperlink ref="CO162" r:id="rId1328" xr:uid="{06832545-707C-486A-BC71-A2D028B2DA3C}"/>
    <hyperlink ref="CO161" r:id="rId1329" xr:uid="{5A355960-FA3B-4FCC-9647-87113D9F0D31}"/>
    <hyperlink ref="CO160" r:id="rId1330" xr:uid="{811CB90F-066B-4522-A8D4-D19493F8E337}"/>
    <hyperlink ref="CO156" r:id="rId1331" xr:uid="{344D6939-6A99-4026-978D-D8F716C3225F}"/>
    <hyperlink ref="CO155" r:id="rId1332" xr:uid="{15485C10-CEF1-4B45-B636-29E6113B0724}"/>
    <hyperlink ref="CS160" r:id="rId1333" xr:uid="{53C251B2-6EE2-4410-B97F-E313B1555728}"/>
    <hyperlink ref="CS158" r:id="rId1334" xr:uid="{35DE861D-422E-41F9-98CC-55FA2B3A15C3}"/>
    <hyperlink ref="CS162" r:id="rId1335" xr:uid="{67BA7171-5F0A-40CA-A297-7D01DFF1CA08}"/>
    <hyperlink ref="CV162" r:id="rId1336" xr:uid="{A0D31EE8-069C-41C6-98A0-AE93587AAE2E}"/>
    <hyperlink ref="CY162" r:id="rId1337" xr:uid="{A9D6CB52-EF93-4D62-840A-C3C1F05C10F5}"/>
    <hyperlink ref="CS161" r:id="rId1338" xr:uid="{2B9601A5-8BF4-42C5-9C42-C54E9CF870EB}"/>
    <hyperlink ref="CY161" r:id="rId1339" xr:uid="{5A796845-C219-456F-8C34-FCEBEAEE5A5E}"/>
    <hyperlink ref="CV160" r:id="rId1340" xr:uid="{15080630-10B1-48B0-8A08-47C8B4C6A3A7}"/>
    <hyperlink ref="CY160" r:id="rId1341" xr:uid="{5B41E385-CCB8-4385-907F-4B98A8AE2F79}"/>
    <hyperlink ref="CS157" r:id="rId1342" xr:uid="{C5E5DDE4-D10D-468B-A3A8-69CD52EFEFDB}"/>
    <hyperlink ref="CV157" r:id="rId1343" xr:uid="{7D9DAE02-4529-4AF6-928C-28F9C3D4BE02}"/>
    <hyperlink ref="CY157" r:id="rId1344" xr:uid="{62D58C3D-541E-42C7-BB5E-D63FE0E623B8}"/>
    <hyperlink ref="CS156" r:id="rId1345" xr:uid="{6A157FC1-20E6-49FD-980A-D37EFC58E3C2}"/>
    <hyperlink ref="CY156" r:id="rId1346" xr:uid="{8FA5C2E2-09BF-4BB5-B7C3-F611B8A6C368}"/>
    <hyperlink ref="CV155" r:id="rId1347" xr:uid="{9BFA4505-D5F4-42E3-A3EC-FB075852C3C0}"/>
    <hyperlink ref="CS155" r:id="rId1348" xr:uid="{9F25825E-26DF-4AD4-B5C1-5BE63B4BF829}"/>
    <hyperlink ref="CY155" r:id="rId1349" xr:uid="{6674FCF4-DF14-4A72-A2FB-4B17C17BD263}"/>
    <hyperlink ref="DR189" r:id="rId1350" xr:uid="{B7981FB4-3708-4351-8D66-96E4F0DDC23D}"/>
    <hyperlink ref="DR187" r:id="rId1351" display="http://www.freebalance.com/news/2011/Uganda-Launches-FreeBalance-Integrated-Personnel-and-Payroll-System.asp " xr:uid="{87FA7DA7-59A9-4794-B03F-8E404431F10E}"/>
    <hyperlink ref="DJ182" r:id="rId1352" xr:uid="{CEA45C63-0CE5-49C2-9947-8C1019ABB529}"/>
    <hyperlink ref="DJ199" r:id="rId1353" xr:uid="{B8B74A7B-BCA7-420D-BF3C-188749C26CE2}"/>
    <hyperlink ref="DJ197" r:id="rId1354" xr:uid="{FF17C600-3443-407B-AD0E-8804A125C35D}"/>
    <hyperlink ref="DR197" r:id="rId1355" xr:uid="{79D1BD89-0E4B-46AA-90B5-16B795E0202D}"/>
    <hyperlink ref="DR195" r:id="rId1356" xr:uid="{E2C990C8-9B35-46D2-A544-79E17DF29D54}"/>
    <hyperlink ref="DJ195" r:id="rId1357" xr:uid="{4B2942C9-3100-4AE5-BE42-9332718D9458}"/>
    <hyperlink ref="DR193" r:id="rId1358" xr:uid="{F3C4142B-1304-4C5B-B5EF-DB380A9D78CC}"/>
    <hyperlink ref="DR192" r:id="rId1359" xr:uid="{A90179F8-31E0-4D10-837E-EECD2F6FB4E0}"/>
    <hyperlink ref="DJ191" r:id="rId1360" xr:uid="{9F98C2CF-A2D7-4F73-9C8C-4030D5E48253}"/>
    <hyperlink ref="DR191" r:id="rId1361" xr:uid="{9786E510-0427-475C-BC5A-50090A148E96}"/>
    <hyperlink ref="DJ187" r:id="rId1362" xr:uid="{7C599C36-BF20-406F-AF57-3C4095D873E9}"/>
    <hyperlink ref="DJ181" r:id="rId1363" xr:uid="{51ABF1B5-10F6-453F-8123-82E419A887C5}"/>
    <hyperlink ref="DR181" r:id="rId1364" xr:uid="{3B8A1913-C292-4D0F-B1A8-E454A8C6BA66}"/>
    <hyperlink ref="DR184" r:id="rId1365" xr:uid="{1FD94A55-FFE0-45F9-B7BE-B2B886587642}"/>
    <hyperlink ref="DJ172" r:id="rId1366" xr:uid="{4BA2B7FA-33A7-4620-9D5A-5B5D70D5D2DA}"/>
    <hyperlink ref="DJ165" r:id="rId1367" xr:uid="{54583419-C9F2-44AF-A1E9-D96453311C01}"/>
    <hyperlink ref="DR165" r:id="rId1368" xr:uid="{54DD0176-180A-486E-9362-124E68CA8DB1}"/>
    <hyperlink ref="DR179" r:id="rId1369" xr:uid="{C6EAB346-35B1-4C62-8519-0207A24A6786}"/>
    <hyperlink ref="DR167" r:id="rId1370" xr:uid="{41533D5B-E6F9-4508-A6EF-E28C298E5794}"/>
    <hyperlink ref="DJ178" r:id="rId1371" xr:uid="{E9A1AC11-4596-418B-B5F9-CC4AC919AD69}"/>
    <hyperlink ref="DR183" r:id="rId1372" xr:uid="{298D7055-9C38-4F83-9944-6946C7E51055}"/>
    <hyperlink ref="DJ183" r:id="rId1373" xr:uid="{4A5C06D7-79F8-4EBD-AA82-14C6699B8150}"/>
    <hyperlink ref="DJ169" r:id="rId1374" xr:uid="{12DD1491-436B-4E3B-B1BA-C124D795B584}"/>
    <hyperlink ref="DR175" r:id="rId1375" xr:uid="{4314D14F-D00D-4B3F-A460-F23A7C9A47AE}"/>
    <hyperlink ref="DJ193" r:id="rId1376" xr:uid="{17FB67A6-3A9C-41F2-8268-355CB058D879}"/>
    <hyperlink ref="DW167" r:id="rId1377" xr:uid="{015D7034-92D5-4DB3-A1D4-0D49A1E1FEE8}"/>
    <hyperlink ref="EA167" r:id="rId1378" xr:uid="{0505C2B0-E456-4CBA-8FCD-8C64F483CD01}"/>
    <hyperlink ref="DW172" r:id="rId1379" xr:uid="{B1CF5F12-6B9E-4B8E-B17F-D368B6347828}"/>
    <hyperlink ref="EA172" r:id="rId1380" xr:uid="{B7EB9573-E7B2-4E63-8387-528BF3C6911B}"/>
    <hyperlink ref="DW165" r:id="rId1381" xr:uid="{D8E67BEA-7B28-4444-8FB4-2C9BC707347B}"/>
    <hyperlink ref="DW169" r:id="rId1382" xr:uid="{124B5BC8-E090-4C20-A2CB-64E854CBD922}"/>
    <hyperlink ref="DW171" r:id="rId1383" xr:uid="{6D1B0BAC-56D3-49D7-B632-7F7689B1D0CC}"/>
    <hyperlink ref="DW176" r:id="rId1384" xr:uid="{2D5C833D-F927-48A6-A3A9-0F3F527B53FD}"/>
    <hyperlink ref="DW177" r:id="rId1385" xr:uid="{2C994D51-9E29-4B99-9D50-A162E05104C9}"/>
    <hyperlink ref="DW178" r:id="rId1386" xr:uid="{611F709C-EB52-432C-8B02-5B9CEA8B1593}"/>
    <hyperlink ref="DW180" r:id="rId1387" xr:uid="{3EDFC52F-3208-418E-8421-C0E295D89C69}"/>
    <hyperlink ref="DW173" r:id="rId1388" xr:uid="{DE59EABF-0453-4FDF-A399-476A60E7AC6A}"/>
    <hyperlink ref="DW179" r:id="rId1389" xr:uid="{962FA97D-33C1-4791-A0F4-4593F4567845}"/>
    <hyperlink ref="DW175" r:id="rId1390" xr:uid="{B12BE352-0231-4339-ABF5-F4C318A5110D}"/>
    <hyperlink ref="EA165" r:id="rId1391" xr:uid="{E535E570-44FD-406C-BBAF-2218FB1633D9}"/>
    <hyperlink ref="EA173" r:id="rId1392" xr:uid="{6BF33F00-9C05-470E-A757-D36714435641}"/>
    <hyperlink ref="EA178" r:id="rId1393" xr:uid="{A4FDA1C5-1ABD-4BBE-B3E8-79DA2900322F}"/>
    <hyperlink ref="EA179" r:id="rId1394" xr:uid="{74FB24AC-9ACD-4C04-8CCA-1DF36A02A27B}"/>
    <hyperlink ref="EA176" r:id="rId1395" xr:uid="{A91DCA61-F599-4A8F-89B0-1A608370ED69}"/>
    <hyperlink ref="EA175" r:id="rId1396" xr:uid="{023D9FE9-AD39-4D21-AB9E-9C10AAC05793}"/>
    <hyperlink ref="EB178" r:id="rId1397" tooltip="External website" display="http://www2.mof.go.th/" xr:uid="{3815CCFD-1BB0-4B1E-84E9-0CD4C95FCF9B}"/>
    <hyperlink ref="EB177" r:id="rId1398" tooltip="External website" display="http://www.mof.go.tz/" xr:uid="{BF378AE8-E3C4-49DB-9FA9-C3EA50CAF9E0}"/>
    <hyperlink ref="EB200" r:id="rId1399" tooltip="External website" xr:uid="{22E9CC8E-4C56-4FBC-88DF-F3C6AB4406B7}"/>
    <hyperlink ref="EB199" r:id="rId1400" tooltip="External website" display="http://www.boz.zm/" xr:uid="{9E8FFF40-CA8E-49CD-96D5-3E73B807AD16}"/>
    <hyperlink ref="EB198" r:id="rId1401" xr:uid="{491D0778-2F9F-420B-A41A-D8DDFB974EEA}"/>
    <hyperlink ref="EB179" r:id="rId1402" xr:uid="{AFCC6119-4C1B-4B36-9B16-FCE3E77BE765}"/>
    <hyperlink ref="EB176" r:id="rId1403" tooltip="External website" xr:uid="{ACF22EA1-109D-4D39-A78D-6F6B986B29C2}"/>
    <hyperlink ref="DJ200" r:id="rId1404" xr:uid="{9E50389B-E2FC-47CE-BD69-3A5EC8405EBF}"/>
    <hyperlink ref="DR200" r:id="rId1405" xr:uid="{9F940693-C406-4FEB-B57C-4A245F7BC70D}"/>
    <hyperlink ref="DR199" r:id="rId1406" xr:uid="{7E6C655B-5932-42E1-B944-15363A7F68B5}"/>
    <hyperlink ref="DJ198" r:id="rId1407" xr:uid="{FCAB974D-5369-4F8A-89CF-F6AD7495A1C8}"/>
    <hyperlink ref="DR196" r:id="rId1408" xr:uid="{26025C9E-65F7-4438-975B-93B975ADC48F}"/>
    <hyperlink ref="DJ194" r:id="rId1409" xr:uid="{8D613254-E7DC-48A5-B1E1-9FEAE7003363}"/>
    <hyperlink ref="DR194" r:id="rId1410" xr:uid="{AB54C47E-BBED-4E53-8A8B-71F38E30ABD1}"/>
    <hyperlink ref="DJ190" r:id="rId1411" xr:uid="{17B02A28-53CB-4892-B319-3A54E2500329}"/>
    <hyperlink ref="DR190" r:id="rId1412" xr:uid="{73854F88-2883-4BFC-A7F3-33E0DA6CC25A}"/>
    <hyperlink ref="DJ189" r:id="rId1413" xr:uid="{931C2E21-CA83-4A0D-9889-D8887AEC80B3}"/>
    <hyperlink ref="DJ188" r:id="rId1414" xr:uid="{50622F7A-DDBA-47AF-BF7F-3A9B09C34485}"/>
    <hyperlink ref="DR188" r:id="rId1415" xr:uid="{EC778ADA-751C-4729-8774-488D36E18AE0}"/>
    <hyperlink ref="DJ184" r:id="rId1416" xr:uid="{9F2971FC-39A3-401A-9AFE-84FBB6D5BB69}"/>
    <hyperlink ref="DR182" r:id="rId1417" xr:uid="{3C4660DD-F845-4850-8774-853A4EB944F2}"/>
    <hyperlink ref="DJ179" r:id="rId1418" xr:uid="{464879BD-C822-4EB3-A794-82A5EAB0A0D6}"/>
    <hyperlink ref="DR178" r:id="rId1419" xr:uid="{A3A59492-F60E-4528-ABB4-B6171EC9BBBB}"/>
    <hyperlink ref="DJ175" r:id="rId1420" xr:uid="{56BF56DC-33FB-4369-AB68-B9007C25DB7B}"/>
    <hyperlink ref="DJ171" r:id="rId1421" xr:uid="{84B0B09A-A29F-4D2C-91C6-2D337E6697FD}"/>
    <hyperlink ref="DR171" r:id="rId1422" xr:uid="{72E432C6-95AF-4240-9FCC-A9324C141DC7}"/>
    <hyperlink ref="DJ168" r:id="rId1423" xr:uid="{B78770FB-606F-4C34-907A-09D77FD6BF69}"/>
    <hyperlink ref="DR168" r:id="rId1424" xr:uid="{2053D1CF-EA61-49CD-A4D0-66F7AD4B911B}"/>
    <hyperlink ref="DW168" r:id="rId1425" xr:uid="{F9F71D0B-ADC3-4FB8-AA82-B3934869DAD8}"/>
    <hyperlink ref="DJ167" r:id="rId1426" location=".VG0kYIHESSo" xr:uid="{D58170CC-EF0F-4E1B-9141-723213ECFBFC}"/>
    <hyperlink ref="DW166" r:id="rId1427" xr:uid="{B2EF6F4D-2872-4237-A07B-5B45F0E5B24D}"/>
    <hyperlink ref="DJ164" r:id="rId1428" xr:uid="{BC095F34-D43D-40F8-89CC-505BA07DCE7C}"/>
    <hyperlink ref="DR164" r:id="rId1429" xr:uid="{91F1EE80-E8CA-4751-8695-A4FCECADF41F}"/>
    <hyperlink ref="DW164" r:id="rId1430" xr:uid="{D8E5B1C6-8A21-45F4-B56C-742E6CFA1A91}"/>
    <hyperlink ref="DR162" r:id="rId1431" xr:uid="{4F3B71EB-F002-485A-A3A9-E5AD810CBB1D}"/>
    <hyperlink ref="DJ162" r:id="rId1432" xr:uid="{3ABC4D89-9BEE-4D38-8FE0-840367DCE0D8}"/>
    <hyperlink ref="DR161" r:id="rId1433" xr:uid="{605B4686-4C57-4A55-A4E9-A7E71BCCB6B3}"/>
    <hyperlink ref="DW160" r:id="rId1434" xr:uid="{6F6B3E21-306D-4B05-BB70-B333DE822B81}"/>
    <hyperlink ref="DW162" r:id="rId1435" xr:uid="{442715F5-C68F-4C44-8ECA-97AC637E9BE2}"/>
    <hyperlink ref="DW156" r:id="rId1436" xr:uid="{7DD6872C-7818-4B5C-B605-7BFB6F5168E3}"/>
    <hyperlink ref="DW157" r:id="rId1437" xr:uid="{DEB593B3-79E8-4038-BF3D-2A1512583BED}"/>
    <hyperlink ref="DW158" r:id="rId1438" xr:uid="{B4D16E0D-66DF-4805-B27C-D15CB3469ED5}"/>
    <hyperlink ref="DW161" r:id="rId1439" xr:uid="{588721BE-782E-4127-ADBF-3D61BA827929}"/>
    <hyperlink ref="EA163" r:id="rId1440" xr:uid="{DB59564F-8FFD-4B60-B769-D9CF98479EB0}"/>
    <hyperlink ref="DW163" r:id="rId1441" xr:uid="{0A45FC00-9551-47BB-828D-FA106A49C79F}"/>
    <hyperlink ref="EA156" r:id="rId1442" xr:uid="{467ECB40-4041-46A8-A6D0-3BB6D3C8D930}"/>
    <hyperlink ref="EA157" r:id="rId1443" xr:uid="{217CD30C-6072-4184-8FBD-69980FC4BD5F}"/>
    <hyperlink ref="EA161" r:id="rId1444" xr:uid="{831F717D-5C87-4703-9AC4-1F025A036029}"/>
    <hyperlink ref="EA162" r:id="rId1445" xr:uid="{8975F927-BF2B-422C-AB83-15670A2E08D1}"/>
    <hyperlink ref="DW159" r:id="rId1446" xr:uid="{A0942C99-E233-4598-A18D-D87D7E439B3F}"/>
    <hyperlink ref="DR163" r:id="rId1447" xr:uid="{9403E7BA-0832-437B-A0D4-18C4FD46CD6B}"/>
    <hyperlink ref="DJ161" r:id="rId1448" xr:uid="{117C6D67-A738-4854-92D5-B84917A0B75D}"/>
    <hyperlink ref="DR160" r:id="rId1449" xr:uid="{73B42B08-EDD8-4208-B9F5-05222D49B1A7}"/>
    <hyperlink ref="DJ160" r:id="rId1450" xr:uid="{011F8E2A-0205-43B4-938E-A69087AEBCAE}"/>
    <hyperlink ref="DR159" r:id="rId1451" xr:uid="{C5DF3363-7E3B-43A4-9EDD-562171981A01}"/>
    <hyperlink ref="DJ157" r:id="rId1452" xr:uid="{659492FE-DBE9-4C31-BC03-9F49AF062116}"/>
    <hyperlink ref="DJ155" r:id="rId1453" xr:uid="{055BC007-ED13-4950-A6CE-162CF24A864E}"/>
    <hyperlink ref="DR155" r:id="rId1454" xr:uid="{D7E3ABE2-0BF1-44C6-AE99-CF96C5F90732}"/>
    <hyperlink ref="DW155" r:id="rId1455" xr:uid="{08A64AAB-1535-4921-97B5-0B5FF955EFE5}"/>
    <hyperlink ref="L22" r:id="rId1456" xr:uid="{2AB38A56-E46A-4B14-9A4F-86EFD225AD40}"/>
    <hyperlink ref="W31" r:id="rId1457" xr:uid="{1DAC47C2-F70E-4884-B6ED-05430A7EF5B5}"/>
    <hyperlink ref="AA31" r:id="rId1458" xr:uid="{BC07BCF9-9773-4728-9FCF-FF56EDF0F12E}"/>
    <hyperlink ref="W30" r:id="rId1459" xr:uid="{8911E029-2C24-4E00-A8DC-FB120F035AE9}"/>
    <hyperlink ref="L29" r:id="rId1460" xr:uid="{DDE78C21-4542-4425-8FD8-20D77E9C34BF}"/>
    <hyperlink ref="W29" r:id="rId1461" xr:uid="{01F931E7-15F2-44C1-857C-D90D2EA7D707}"/>
    <hyperlink ref="W21" r:id="rId1462" xr:uid="{0AD633D9-61AD-40F5-804A-586C7DD8F264}"/>
    <hyperlink ref="AA23" r:id="rId1463" xr:uid="{C0F65BA6-CE08-4B95-8764-4E2EB93B23DD}"/>
    <hyperlink ref="L31" r:id="rId1464" xr:uid="{4A182376-3C56-45A7-8412-21812EB94218}"/>
    <hyperlink ref="W25" r:id="rId1465" xr:uid="{CCC4E4B2-3722-4002-81EC-FD2D77E03AE5}"/>
    <hyperlink ref="W33" r:id="rId1466" xr:uid="{5D862256-EC4A-4EAF-9BAF-A0684C13F473}"/>
    <hyperlink ref="AA27" r:id="rId1467" xr:uid="{CD302D4B-66F6-435F-9EE9-4ECE4274F6D2}"/>
    <hyperlink ref="W28" r:id="rId1468" xr:uid="{0EB4C69F-BA4C-416D-9CBD-F9094517370E}"/>
    <hyperlink ref="BO25" r:id="rId1469" xr:uid="{13DDBF76-95F6-403E-AB81-D5F26C3CE697}"/>
    <hyperlink ref="EI22" r:id="rId1470" xr:uid="{B66F8499-4DB5-4FF0-A544-53FD7D1A3236}"/>
    <hyperlink ref="EI23" r:id="rId1471" xr:uid="{17B93E1D-5096-4E2D-BC24-AF2A833F0EAC}"/>
    <hyperlink ref="ER23" r:id="rId1472" xr:uid="{F470FF21-18DA-4477-9D27-FA1D9E94DFAF}"/>
    <hyperlink ref="ER225" r:id="rId1473" xr:uid="{EC3650C6-3889-4DB7-8FDD-69F1426C595A}"/>
    <hyperlink ref="ER24" r:id="rId1474" xr:uid="{6F3107DD-BC3F-408E-BE00-361ADED76DDB}"/>
    <hyperlink ref="EM24" r:id="rId1475" display="http://donormapping.ba/pdf/IMF_Report_on_Public_Investment_Management_Asssessment_May_2018.pdf" xr:uid="{CB949255-1F04-4D7D-A911-B065C5F5263D}"/>
    <hyperlink ref="EI24" r:id="rId1476" xr:uid="{44F83D13-A8A0-4BD2-AE21-A8A7BEAB45FB}"/>
    <hyperlink ref="EI25" r:id="rId1477" xr:uid="{6AE91AA7-B24C-49A3-8612-25B8A67A971C}"/>
    <hyperlink ref="ER25" r:id="rId1478" xr:uid="{69257F3D-CBC3-443C-89E7-ECBB7D757BBE}"/>
    <hyperlink ref="EV226" r:id="rId1479" xr:uid="{D37EAA4B-AD79-46A6-87DD-10C4AB1FF92A}"/>
    <hyperlink ref="EX31" r:id="rId1480" xr:uid="{E6C56C0E-2F71-408C-9665-11C1F8AC05CA}"/>
    <hyperlink ref="EW32" r:id="rId1481" xr:uid="{F6A0DCDE-FC94-4AF1-ABAB-14790AB624FA}"/>
    <hyperlink ref="EW35" r:id="rId1482" xr:uid="{81424D0B-7A2E-4BCF-B16E-253401B1C8D5}"/>
    <hyperlink ref="EV36" r:id="rId1483" display="AMP" xr:uid="{C0EACC9B-237C-4D8A-B62F-50558C5114E9}"/>
    <hyperlink ref="EW40" r:id="rId1484" xr:uid="{58193BF8-1EC5-4723-AE95-A531FC66F3DF}"/>
    <hyperlink ref="EX54" r:id="rId1485" xr:uid="{519517A1-424E-4F3B-9854-B5411E2CDA74}"/>
    <hyperlink ref="EV59" r:id="rId1486" display="http://amp.mofed.gov.et/" xr:uid="{195F3BBF-9D4E-4023-8084-C0DBC6294AA4}"/>
    <hyperlink ref="EV42" r:id="rId1487" display="https://www.developmentgateway.org/reach" xr:uid="{F6F501E4-2081-4A33-B89B-6D4F1E6E0A08}"/>
    <hyperlink ref="EV74" r:id="rId1488" display="https://haiti.ampsite.net/portal/" xr:uid="{B06CED2E-55EF-4A71-9585-96F45F4DFD95}"/>
    <hyperlink ref="EV64" r:id="rId1489" display="http://gambia.ampsite.net/portal/" xr:uid="{F4701EEC-FD78-47A3-BAB7-6D410D8D4AC2}"/>
    <hyperlink ref="EV67" r:id="rId1490" display="https://www.developmentgateway.org/reach" xr:uid="{1C9A7C1A-05F5-4CB7-967F-EFFB88AA103E}"/>
    <hyperlink ref="EV29" r:id="rId1491" display="https://www.developmentgateway.org/reach" xr:uid="{9A6817C2-F3C1-45F5-B6BD-FC72A3A07CE4}"/>
    <hyperlink ref="EV108" r:id="rId1492" display="http://amp-madagascar.gov.mg/" xr:uid="{B44D3A49-3CB7-47AF-9CE1-97FB3EB499F3}"/>
    <hyperlink ref="EV109" r:id="rId1493" display="https://www.developmentgateway.org/reach" xr:uid="{69A0E17B-4FF8-4DF0-BF10-90ABF8DC8A42}"/>
    <hyperlink ref="EV124" r:id="rId1494" display="http://www.odamoz.org.mz/" xr:uid="{66B9EB28-59DC-4B17-B0F5-38AA7D356426}"/>
    <hyperlink ref="EV177" r:id="rId1495" display="http://amp.mof.go.tz/" xr:uid="{7C105C6F-5CB3-432B-81D1-EB5667C22C1A}"/>
    <hyperlink ref="EV132" r:id="rId1496" display="https://www.developmentgateway.org/reach" xr:uid="{A4DEBE6B-A09C-4B2F-8BAD-75543FF1BF31}"/>
    <hyperlink ref="EV156" r:id="rId1497" display="http://pgfe.finances.gouv.sn/portal/" xr:uid="{8563F36A-E495-4EF2-A306-BAA97E9CE991}"/>
    <hyperlink ref="EV166" r:id="rId1498" display="https://www.developmentgateway.org/reach" xr:uid="{DE66B618-695F-490E-AF12-775AB323C8C5}"/>
    <hyperlink ref="EV187" r:id="rId1499" display="http://154.72.196.89/portal/" xr:uid="{92D550F2-2BAE-4573-9C6A-2FBBE9112605}"/>
    <hyperlink ref="EV101" r:id="rId1500" display="https://www.developmentgateway.org/reach" xr:uid="{75CBCA9F-8406-431C-9616-40447ABA8701}"/>
    <hyperlink ref="EV90" r:id="rId1501" display="http://openschoolskenya.org/" xr:uid="{3FB60B9D-F5B2-48E8-A112-1E1B899B338F}"/>
    <hyperlink ref="EV44" r:id="rId1502" display="https://www.developmentgateway.org/reach" xr:uid="{BD6A8C0F-CC1C-487D-BF79-20241F4EB8C5}"/>
    <hyperlink ref="EV164" r:id="rId1503" display="https://www.developmentgateway.org/reach" xr:uid="{B6B6B972-FB1A-4BD1-9178-6F37C8A158ED}"/>
    <hyperlink ref="EV54" r:id="rId1504" display="https://www.developmentgateway.org/reach" xr:uid="{9B5625C1-1758-4B3C-A1EE-41284649FCAF}"/>
    <hyperlink ref="EV75" r:id="rId1505" display="http://pgc.sre.gob.hn/" xr:uid="{E51F0CE3-03D0-404C-A05E-DFA15B5BA45A}"/>
    <hyperlink ref="EV94" r:id="rId1506" display="https://amp-mei.net/portal/" xr:uid="{4ACE661C-49A2-45A2-89CA-7C2E0AF56C7A}"/>
    <hyperlink ref="EV119" r:id="rId1507" display="http://amp.gov.md/portal/" xr:uid="{56469694-A94F-40E9-A041-C908C1EB8A8A}"/>
    <hyperlink ref="EV179" r:id="rId1508" display="https://www.aidtransparency.gov.tl/TEMPLATE/ampTemplate/gisModule/dist/index.html" xr:uid="{E91D06E1-BC68-4D95-9A61-AF414A657D35}"/>
    <hyperlink ref="EV97" r:id="rId1509" display="http://ppamp.mpi.gov.la/portal/" xr:uid="{A29BF889-5CAA-4E45-A58F-0D398479A07A}"/>
    <hyperlink ref="EV128" r:id="rId1510" display="http://amis.mof.gov.np/portal/" xr:uid="{6C859A7A-A15A-4C7E-91AF-6328100BEA59}"/>
    <hyperlink ref="EV96" r:id="rId1511" display="http://amp.gov.kg/" xr:uid="{4F7933C9-59DE-49D6-BD7E-06603DC5D868}"/>
    <hyperlink ref="EV88" r:id="rId1512" display="https://www.developmentgateway.org/reach" xr:uid="{03AF5926-1846-490E-B420-75F07E81D583}"/>
    <hyperlink ref="EX90" r:id="rId1513" xr:uid="{A266334C-EFB5-4E28-9700-F9C4DFC9A17D}"/>
    <hyperlink ref="EW133" r:id="rId1514" xr:uid="{5E22C80E-8DAD-4A20-B8CF-C3D00AB991DA}"/>
    <hyperlink ref="EX131" r:id="rId1515" display="http://nic.odadata.eu" xr:uid="{2988BBD3-2DD2-4045-BDD6-09912C610085}"/>
    <hyperlink ref="EW136" r:id="rId1516" xr:uid="{CD3EB8BB-8CE2-470D-B3C8-F870E0866728}"/>
    <hyperlink ref="EW139" r:id="rId1517" xr:uid="{82EDC50D-5D3D-4284-A5B9-F9A5DC837DE9}"/>
    <hyperlink ref="EX142" r:id="rId1518" xr:uid="{95CB1CC0-AF88-4B7D-8A6A-1FD669BAA35F}"/>
    <hyperlink ref="EW148" r:id="rId1519" xr:uid="{C7F1AAAA-C6CB-471E-96DC-2841012DFD9D}"/>
    <hyperlink ref="EW159" r:id="rId1520" xr:uid="{FC6811F9-ECC8-4054-99B0-45FFA380095A}"/>
    <hyperlink ref="EX165" r:id="rId1521" xr:uid="{7DB96D74-FB63-4565-B3DD-AF8915CAAABD}"/>
    <hyperlink ref="EW176" r:id="rId1522" xr:uid="{8F2E940A-7972-46A1-82E2-98B269FA7D72}"/>
    <hyperlink ref="EX188" r:id="rId1523" xr:uid="{B1B97614-25B2-4F34-B02C-7AB71C5D0921}"/>
    <hyperlink ref="EW198" r:id="rId1524" xr:uid="{80019138-9D2E-4807-AF75-AA6AC2A7B871}"/>
    <hyperlink ref="EI26" r:id="rId1525" xr:uid="{BFE4962D-3D94-4DC2-8B0E-B6CCC770482E}"/>
    <hyperlink ref="ER26" r:id="rId1526" location="/" xr:uid="{A618C883-D6DB-4A9D-B996-CDE08B75871A}"/>
    <hyperlink ref="EI27" r:id="rId1527" xr:uid="{CC8D7C91-7C48-4FC6-8A51-D9612046F1E2}"/>
    <hyperlink ref="EI28" r:id="rId1528" xr:uid="{B649A7FE-B444-4D89-B0BE-AEEF765CBC3D}"/>
    <hyperlink ref="EI29" r:id="rId1529" xr:uid="{69012C5D-477C-4DF5-A447-35471115CCC8}"/>
    <hyperlink ref="EI36" r:id="rId1530" xr:uid="{DF47D0AD-4F1E-4E35-AC9D-E65234D453A2}"/>
    <hyperlink ref="EI30" r:id="rId1531" xr:uid="{D024B54B-3FEC-489E-B036-7F2EC0B3CA69}"/>
    <hyperlink ref="EI31" r:id="rId1532" xr:uid="{F2A19C92-FBA1-4002-B767-F8AC39A252E7}"/>
    <hyperlink ref="EI32" r:id="rId1533" xr:uid="{EA15F639-081F-42E3-A1D3-1952D65A0DB2}"/>
    <hyperlink ref="ER33" r:id="rId1534" xr:uid="{D7194BC8-5F70-44CE-BD88-98D9BD294386}"/>
    <hyperlink ref="EI33" r:id="rId1535" xr:uid="{5FF00EDE-589E-4BEA-A70D-DFDFE57B995C}"/>
    <hyperlink ref="EI34" r:id="rId1536" xr:uid="{1970D1E2-A71E-49FF-B6BD-2262C4C7D67D}"/>
    <hyperlink ref="EI35" r:id="rId1537" xr:uid="{1A46F7A3-9CE0-4E64-85A8-B2A1CEFC5400}"/>
    <hyperlink ref="ER37" r:id="rId1538" xr:uid="{8B85F45D-C4D4-4983-A116-3A24807D0F19}"/>
    <hyperlink ref="EI37" r:id="rId1539" xr:uid="{C2607AA2-6B3A-4175-A4AA-83B724E4D867}"/>
    <hyperlink ref="EI38" r:id="rId1540" xr:uid="{0A7C5D6A-4D28-46F0-B488-3778E7757C86}"/>
    <hyperlink ref="ER38" r:id="rId1541" xr:uid="{5B9223A5-1D7A-4E9B-8819-4CC309312C2C}"/>
    <hyperlink ref="EO38" r:id="rId1542" xr:uid="{76C0A1F1-49FC-4E9B-88F2-5CC776E0162B}"/>
    <hyperlink ref="EI39" r:id="rId1543" xr:uid="{EF5D1A84-BD61-4BFF-B6E0-7821F41985A2}"/>
    <hyperlink ref="ER39" r:id="rId1544" location="/" xr:uid="{B2DDB690-4C46-4B05-B381-57A03AFBAC90}"/>
    <hyperlink ref="EI41" r:id="rId1545" xr:uid="{AF853E68-7BB7-45F8-A7FC-8F716DDA5430}"/>
    <hyperlink ref="EI40" r:id="rId1546" xr:uid="{297BA134-6BB1-4C1E-9EFD-FC4134B9D6A6}"/>
    <hyperlink ref="EI42" r:id="rId1547" xr:uid="{B2E5AD5A-0C96-42D5-AEE0-558CFED75075}"/>
    <hyperlink ref="EI44" r:id="rId1548" xr:uid="{5141E2E7-C36B-4918-A111-6735DBF0AE7A}"/>
    <hyperlink ref="EI199" r:id="rId1549" xr:uid="{F0B0C394-140D-4947-A6F0-1C0C42E3B61B}"/>
    <hyperlink ref="EI198" r:id="rId1550" xr:uid="{BFE41BB3-6A37-4546-8474-3EB6ABD6672B}"/>
    <hyperlink ref="EI197" r:id="rId1551" xr:uid="{BED87233-76AA-445C-9190-4B06902A5ACE}"/>
    <hyperlink ref="EI195" r:id="rId1552" xr:uid="{9E4B5FCD-0AFF-4046-900E-8C7B8D9A8D46}"/>
    <hyperlink ref="EI53" r:id="rId1553" xr:uid="{7B2C2580-C1F5-4C1F-A31A-C7001054B358}"/>
    <hyperlink ref="ER53" r:id="rId1554" xr:uid="{064CF163-4B63-4B36-96DF-B1EFEBAB6405}"/>
    <hyperlink ref="EI131" r:id="rId1555" xr:uid="{058F45CE-71D8-4B55-BBA3-09EF2C62EEA0}"/>
    <hyperlink ref="ER131" r:id="rId1556" xr:uid="{F57EC8AC-1A1E-4E46-8278-D927C5FAC8BC}"/>
    <hyperlink ref="EI55" r:id="rId1557" xr:uid="{2F2E86C3-BDD0-4215-AACE-3CE0260B14B4}"/>
    <hyperlink ref="ER55" r:id="rId1558" xr:uid="{81D517FD-8CD0-42D5-A13D-8EB5FB0389F5}"/>
    <hyperlink ref="EI140" r:id="rId1559" xr:uid="{FC05B90B-79CE-4D45-8BAD-F332894B5828}"/>
    <hyperlink ref="ER140" r:id="rId1560" location="/proyectos/?zoom=7&amp;center=-24.266015239534894,-58.59577636718749&amp;topLeft=-20.81673411372121,-65.423779296875&amp;bottomRight=-27.62418590594018,-51.7677734375" xr:uid="{72F4F17F-384B-4698-9830-1B42E4AA1AAB}"/>
    <hyperlink ref="EI70" r:id="rId1561" xr:uid="{BA532351-3F2A-48B6-9242-77CA8BEC5202}"/>
    <hyperlink ref="ER70" r:id="rId1562" xr:uid="{7F67618E-BC1E-448F-8513-C1589D435DD9}"/>
    <hyperlink ref="EI75" r:id="rId1563" xr:uid="{DF854E02-19E1-48F2-9495-BA19ED2B5010}"/>
    <hyperlink ref="ER75" r:id="rId1564" xr:uid="{F5A51DC0-9E9F-403C-90B6-1628A21EC271}"/>
    <hyperlink ref="EI117" r:id="rId1565" xr:uid="{1DAB704D-38A1-4172-BE16-B374E9C4E0A1}"/>
    <hyperlink ref="ER117" r:id="rId1566" xr:uid="{CEF27B39-8955-4B02-B1F9-B28C303A7680}"/>
    <hyperlink ref="EI138" r:id="rId1567" xr:uid="{951ED1AA-8ECA-4EDB-AC5D-4241BA1FEAE7}"/>
    <hyperlink ref="ER138" r:id="rId1568" xr:uid="{5748E540-13F4-4304-BBF7-2DAD16A4066F}"/>
    <hyperlink ref="EI141" r:id="rId1569" xr:uid="{E2E67763-447E-4F88-B21F-2E8BB34B8127}"/>
    <hyperlink ref="ER141" r:id="rId1570" xr:uid="{460B6ECA-0F31-4B21-84AC-B21F36C1ACEE}"/>
    <hyperlink ref="EI52" r:id="rId1571" xr:uid="{9962922F-A452-4956-A753-8C7837D69813}"/>
    <hyperlink ref="ER52" r:id="rId1572" xr:uid="{D38FE726-B785-4993-9789-9C845C11CD7D}"/>
    <hyperlink ref="EI192" r:id="rId1573" xr:uid="{2B11AD12-8F4B-425C-9B26-B3D2C19467F7}"/>
    <hyperlink ref="EI193" r:id="rId1574" xr:uid="{3121817C-324D-464C-A8C0-1DEBB71C8910}"/>
    <hyperlink ref="EI191" r:id="rId1575" xr:uid="{A9738CF4-D26D-4F0D-B60B-6A4D8A24B67C}"/>
    <hyperlink ref="EM188" r:id="rId1576" display="https://www.imf.org/en/Publications/CR/Issues/2019/12/04/Ukraine-Technical-Assistance-Report-Public-Investment-Management-Assessment-48847" xr:uid="{73452E78-913D-414E-911E-03F41B69F939}"/>
    <hyperlink ref="EI188" r:id="rId1577" xr:uid="{C6AA2587-D192-48F4-9A5D-F571B254AD83}"/>
    <hyperlink ref="EI186" r:id="rId1578" xr:uid="{CAFB584D-4A7A-459A-B11F-26215A5DB2A6}"/>
    <hyperlink ref="EI185" r:id="rId1579" xr:uid="{B3C1B91B-C0A6-416C-8E42-E70243C3FCDB}"/>
    <hyperlink ref="CV184" r:id="rId1580" xr:uid="{8BF8C61E-72FF-4F32-A59E-F5D07D7D8FF2}"/>
    <hyperlink ref="EI184" r:id="rId1581" xr:uid="{55C2B0A9-EC09-43EE-85F1-CB8709EA11A2}"/>
    <hyperlink ref="L38" r:id="rId1582" xr:uid="{E62EEA48-91F2-4E68-AFDC-3F50EC641EFD}"/>
    <hyperlink ref="J36" r:id="rId1583" xr:uid="{338491E5-57A9-48AF-89E9-139F51A1F357}"/>
    <hyperlink ref="J37" r:id="rId1584" xr:uid="{F4E416EE-4180-429D-8C63-BE30C611A1F8}"/>
    <hyperlink ref="L37" r:id="rId1585" xr:uid="{39034E9A-0ADE-4EAE-A83A-ECE23278838B}"/>
    <hyperlink ref="W37" r:id="rId1586" xr:uid="{C071571B-F18C-42FC-A5B9-23F091607796}"/>
    <hyperlink ref="AA37" r:id="rId1587" xr:uid="{ABAA071C-C00D-4025-8B37-C29B638B11CB}"/>
    <hyperlink ref="W38" r:id="rId1588" xr:uid="{0E807362-B3AA-45BE-9F26-0B98B84CF942}"/>
    <hyperlink ref="BM44" r:id="rId1589" xr:uid="{0830AEA0-18BF-42B8-A7CE-29AD6A418A67}"/>
    <hyperlink ref="BM40" r:id="rId1590" xr:uid="{B12E6F67-FE44-4E7D-9516-6441FAEE073D}"/>
    <hyperlink ref="BM36" r:id="rId1591" xr:uid="{256AA5FA-79D9-4756-AAB8-FF34F3BC6C10}"/>
    <hyperlink ref="BM42" r:id="rId1592" xr:uid="{AE900048-34A1-4882-9553-F925F7F67CA2}"/>
    <hyperlink ref="BM59" r:id="rId1593" xr:uid="{8453E2AE-3D43-414C-A37B-9A5EB40CBC04}"/>
    <hyperlink ref="BM37" r:id="rId1594" xr:uid="{0E5B3F3B-2DBD-432A-9037-5698B8FB9386}"/>
    <hyperlink ref="BM38" r:id="rId1595" xr:uid="{F022A1A4-78A5-40FA-BE71-B0BEB679FCB0}"/>
    <hyperlink ref="BT38" r:id="rId1596" xr:uid="{EA7F8C95-3769-4C22-A641-6509142DA2AB}"/>
    <hyperlink ref="BO38" r:id="rId1597" xr:uid="{C4C2D9F4-8F4E-4357-9DD8-73D310003AF0}"/>
    <hyperlink ref="BM39" r:id="rId1598" xr:uid="{6E925884-880D-4841-A3D7-169A9AECE28D}"/>
    <hyperlink ref="BM41" r:id="rId1599" xr:uid="{2CFC3044-0B38-4BE8-BBEF-9443713B44C0}"/>
    <hyperlink ref="BM43" r:id="rId1600" xr:uid="{1987313C-A03A-4014-B14C-4D9CFD87A4F2}"/>
    <hyperlink ref="BM45" r:id="rId1601" xr:uid="{E855C8AA-8DEE-4DEB-B0F3-A10509B22DE3}"/>
    <hyperlink ref="BW45" r:id="rId1602" xr:uid="{3F542B57-D54D-45A8-AAD0-0A2132DF9194}"/>
    <hyperlink ref="BO45" r:id="rId1603" xr:uid="{053550A3-BABA-482A-B169-3D0ADE18DBA5}"/>
    <hyperlink ref="BM46" r:id="rId1604" xr:uid="{AE911D91-F555-490A-8346-5B37C2A39ED1}"/>
    <hyperlink ref="BM47" r:id="rId1605" xr:uid="{E1F74E3F-AB60-490B-AA73-C18C60780BE6}"/>
    <hyperlink ref="CC48" r:id="rId1606" xr:uid="{67BD6E7F-A9A6-4437-9D6B-9EF9FE55080A}"/>
    <hyperlink ref="BM48" r:id="rId1607" xr:uid="{D6C24BAF-72DF-4FB3-96D4-AD0771ABCAEF}"/>
    <hyperlink ref="BO48" r:id="rId1608" xr:uid="{FB7ECA2B-696C-4372-BC35-C0AB9F10BFD0}"/>
    <hyperlink ref="BM49" r:id="rId1609" xr:uid="{D28F34EC-753A-44A2-9BB0-E5E35BC16DE9}"/>
    <hyperlink ref="BO49" r:id="rId1610" xr:uid="{5F33CE80-06AC-4DD8-BF01-51199A51F235}"/>
    <hyperlink ref="BM50" r:id="rId1611" xr:uid="{0D02ABD6-F298-47D8-930A-CF4C1377E09D}"/>
    <hyperlink ref="BM51" r:id="rId1612" xr:uid="{0B343586-5F2B-495E-8882-6894CEB0EFF0}"/>
    <hyperlink ref="BO51" r:id="rId1613" xr:uid="{7B26359E-D0C1-4B34-83F1-E66BFD97CC8B}"/>
    <hyperlink ref="BM52" r:id="rId1614" xr:uid="{F21D6E7C-CFBC-45D2-8339-5CDA4842197E}"/>
    <hyperlink ref="BW52" r:id="rId1615" xr:uid="{94AB0B07-D27C-48C4-A9B6-035186EBD252}"/>
    <hyperlink ref="BM53" r:id="rId1616" xr:uid="{C7EB96DE-890F-426D-BC0B-5CBDD60BD189}"/>
    <hyperlink ref="BM55" r:id="rId1617" xr:uid="{CFC5B262-8AF9-4223-8AC7-387364CF405F}"/>
    <hyperlink ref="BM58" r:id="rId1618" xr:uid="{06B43E9C-40A3-4CD6-AC7F-B71182DC5AEB}"/>
    <hyperlink ref="BO58" r:id="rId1619" xr:uid="{1C052C4A-AB44-410B-B307-77BE10DBC62D}"/>
    <hyperlink ref="BO59" r:id="rId1620" xr:uid="{8AC3AE5E-F40E-49E7-BB94-AD95556068EF}"/>
    <hyperlink ref="BW47" r:id="rId1621" xr:uid="{4871E5F8-67E8-405B-BFEB-30C4A3A37A10}"/>
    <hyperlink ref="BO44" r:id="rId1622" xr:uid="{7E9034D0-E30C-4987-9AEE-ACED319B3C4F}"/>
    <hyperlink ref="CG37" r:id="rId1623" xr:uid="{94415585-4B9F-4585-9971-0EC5BEDF2832}"/>
    <hyperlink ref="CG38" r:id="rId1624" xr:uid="{C0C22F24-2494-4E53-83E3-020A0E060159}"/>
    <hyperlink ref="CG39" r:id="rId1625" xr:uid="{E309379D-31FD-4848-9D35-F4D64407E655}"/>
    <hyperlink ref="CG40" r:id="rId1626" xr:uid="{DB4CC2EA-AE0D-463D-AEE8-05D6496CFEAF}"/>
    <hyperlink ref="CG42" r:id="rId1627" xr:uid="{0A95B097-7C7D-4247-B793-675D5CD53008}"/>
    <hyperlink ref="CG43" r:id="rId1628" xr:uid="{CEF16F8C-1220-4523-B0AA-58A1569A8A4A}"/>
    <hyperlink ref="CG44" r:id="rId1629" xr:uid="{0207B057-669C-42D1-B87E-93C5FB4A9EA2}"/>
    <hyperlink ref="CG45" r:id="rId1630" xr:uid="{E8099663-6B56-4ACD-84A6-22DEBFC8FCE1}"/>
    <hyperlink ref="CG46" r:id="rId1631" xr:uid="{BF5B0946-CB0E-4EDA-A18A-EDFD77AE6E9B}"/>
    <hyperlink ref="CG47" r:id="rId1632" xr:uid="{7FC10625-5F59-4874-AF2A-65154C6D579D}"/>
    <hyperlink ref="CG48" r:id="rId1633" xr:uid="{0B333487-6CD0-4CD1-9569-667821DD41CA}"/>
    <hyperlink ref="CG50" r:id="rId1634" xr:uid="{28897280-3291-4DDB-B331-4B828B88FF88}"/>
    <hyperlink ref="CG52" r:id="rId1635" xr:uid="{44C23F48-6601-426D-B044-82FC75743F55}"/>
    <hyperlink ref="CG53" r:id="rId1636" xr:uid="{5F31F29B-8F34-4DF4-B2E5-C67ABC980F51}"/>
    <hyperlink ref="CG58" r:id="rId1637" xr:uid="{3C6FAEAC-E9DE-496D-BF16-5150E85D7286}"/>
    <hyperlink ref="CG59" r:id="rId1638" xr:uid="{570AD698-87C3-466A-8761-827BAE6A7286}"/>
    <hyperlink ref="BW36" r:id="rId1639" xr:uid="{4671E1B8-242A-4994-9534-39735417BBF2}"/>
    <hyperlink ref="CC36" r:id="rId1640" xr:uid="{D05BD3FD-4A99-4F45-AFDC-110A6AC8EA71}"/>
    <hyperlink ref="BW37" r:id="rId1641" xr:uid="{591CCF65-CAB2-48AB-8F3D-7ACD32971670}"/>
    <hyperlink ref="BW38" r:id="rId1642" xr:uid="{8790CAA9-7716-44C4-B90C-DD250C5635DA}"/>
    <hyperlink ref="CG36" r:id="rId1643" xr:uid="{FDDB9324-2D39-428D-84CE-13C4A19CE6E3}"/>
    <hyperlink ref="BW39" r:id="rId1644" xr:uid="{A9497863-15C3-447B-8617-190E9198D98F}"/>
    <hyperlink ref="CC38" r:id="rId1645" xr:uid="{E7A17263-1168-4A92-B9A8-99A4C9EE5C9A}"/>
    <hyperlink ref="CC39" r:id="rId1646" xr:uid="{47230E77-C364-4CC2-BB57-9D2E987346B4}"/>
    <hyperlink ref="CC40" r:id="rId1647" display="http://www.pefa.org/en/assessment/km-jul13-pfmpr-public-en" xr:uid="{FC8AE610-584E-4BA3-9A15-6E5A0709CD0D}"/>
    <hyperlink ref="CC41" r:id="rId1648" display="http://www.pefa.org/en/assessment/km-jul13-pfmpr-public-en" xr:uid="{9ECE6E00-28E6-45EA-8DFA-A47187C5562F}"/>
    <hyperlink ref="BW42" r:id="rId1649" xr:uid="{1449C8D0-38E5-498D-A63C-8573D459BF1E}"/>
    <hyperlink ref="CC42" r:id="rId1650" xr:uid="{D8E623FA-2F46-4132-8BF9-2EF19B36BE7B}"/>
    <hyperlink ref="BW43" r:id="rId1651" xr:uid="{A944B76C-34ED-49DD-9AE9-93565A56FF1C}"/>
    <hyperlink ref="CC43" r:id="rId1652" xr:uid="{5994DEB3-E4B5-4BB0-B875-FF0F0130ACE8}"/>
    <hyperlink ref="CC46" r:id="rId1653" xr:uid="{1E50E2F0-6A31-49F1-847D-EB69DB9344F2}"/>
    <hyperlink ref="CC47" r:id="rId1654" xr:uid="{73E5290E-336B-4BC2-AD1E-9CD5BECEE92E}"/>
    <hyperlink ref="BW48" r:id="rId1655" xr:uid="{21496F49-221E-42C8-8736-162580AB2228}"/>
    <hyperlink ref="BW49" r:id="rId1656" xr:uid="{AC6876D0-43BE-49EB-A2D5-2CAC186BFC0C}"/>
    <hyperlink ref="CC49" r:id="rId1657" xr:uid="{9E07A132-50AB-43BE-8413-8D7613AC4E14}"/>
    <hyperlink ref="CG49" r:id="rId1658" xr:uid="{4B2C8C39-D0D9-4D91-93B2-59B19161ACCD}"/>
    <hyperlink ref="BW51" r:id="rId1659" xr:uid="{AE52CFB9-5C5C-4929-8000-49574917CAD9}"/>
    <hyperlink ref="CC51" r:id="rId1660" xr:uid="{99329274-09C5-4CC9-98E9-3FF92AAC36F3}"/>
    <hyperlink ref="CG51" r:id="rId1661" xr:uid="{480801A9-51FF-4457-9BA3-0850E59FC1DA}"/>
    <hyperlink ref="CC52" r:id="rId1662" xr:uid="{DD17D9A8-9C59-4F99-AE5D-AB7F4676A77E}"/>
    <hyperlink ref="CG55" r:id="rId1663" xr:uid="{9A016EB4-8E83-40D9-AFC0-4C9DA19A7057}"/>
    <hyperlink ref="CC55" r:id="rId1664" xr:uid="{80CDF806-AC72-4B64-ACCD-1945C3252198}"/>
    <hyperlink ref="BO57" r:id="rId1665" xr:uid="{8CADBD1C-F409-4104-81D0-8549EF852DC5}"/>
    <hyperlink ref="BW58" r:id="rId1666" xr:uid="{B94395F5-5C72-4AAB-B644-9C79D6B154AB}"/>
    <hyperlink ref="CC58" r:id="rId1667" xr:uid="{26296B13-A3AA-4F2E-BA79-AF65337F20F8}"/>
    <hyperlink ref="BW59" r:id="rId1668" xr:uid="{0519C2C5-1B43-4FD0-B4F4-AA373ED511CC}"/>
    <hyperlink ref="CC59" r:id="rId1669" location="project-content" xr:uid="{022F1EEE-1589-476D-A048-104ACCA8D1CD}"/>
    <hyperlink ref="BW40" r:id="rId1670" xr:uid="{A345A964-CDD7-4F67-96CB-82A96E5E7629}"/>
    <hyperlink ref="CC50" r:id="rId1671" xr:uid="{13FBD736-24C3-4476-A9BC-238CB9492B82}"/>
    <hyperlink ref="BA45" r:id="rId1672" xr:uid="{B3B942AB-5BE8-4EEC-9B05-F98B98273FB5}"/>
    <hyperlink ref="BA48" r:id="rId1673" xr:uid="{45C831EA-B136-4C55-ABCA-0467A78D3161}"/>
    <hyperlink ref="BA49" r:id="rId1674" xr:uid="{FC7B884D-FF4E-4609-995B-48944839F1EA}"/>
    <hyperlink ref="BA55" r:id="rId1675" xr:uid="{046F645A-3835-4E14-B223-9BDD730F1F55}"/>
    <hyperlink ref="BA58" r:id="rId1676" xr:uid="{C444BCF8-34F5-4A6B-8C9B-B5FCAC7CDB21}"/>
    <hyperlink ref="BA36" r:id="rId1677" xr:uid="{4576084A-74DE-4E20-8A92-15B7E067F2FE}"/>
    <hyperlink ref="BA37" r:id="rId1678" xr:uid="{88C8514D-9465-4080-AB15-8E5FBE0EC924}"/>
    <hyperlink ref="BA38" r:id="rId1679" xr:uid="{63E65C16-8760-44B8-804F-3EB3AD379516}"/>
    <hyperlink ref="BA40" r:id="rId1680" xr:uid="{CFE112C5-5C21-4785-85AE-D3EDE47F596C}"/>
    <hyperlink ref="BA41" r:id="rId1681" xr:uid="{0077E074-A246-45A4-8BF4-9393C59A7A22}"/>
    <hyperlink ref="BA47" r:id="rId1682" xr:uid="{3CE42ED4-1D48-4B4B-A662-B5CA014952CF}"/>
    <hyperlink ref="BA39" r:id="rId1683" xr:uid="{288DF331-384F-4879-A142-7EBEED407F38}"/>
    <hyperlink ref="BA43" r:id="rId1684" xr:uid="{270C42A9-B983-4E64-8691-1676F8DF8AAC}"/>
    <hyperlink ref="BA44" r:id="rId1685" xr:uid="{9C52E42B-21D0-4B24-BC5B-6DC3C37FD289}"/>
    <hyperlink ref="BA51" r:id="rId1686" xr:uid="{4654650B-45EC-497D-8FE7-628F25AB4040}"/>
    <hyperlink ref="BA50" r:id="rId1687" xr:uid="{9483064B-703B-4D2A-975A-9536947F58F0}"/>
    <hyperlink ref="BA57" r:id="rId1688" xr:uid="{5EE662CD-3CD2-43C4-8D05-C2728919F3EC}"/>
    <hyperlink ref="BA52" r:id="rId1689" xr:uid="{38A17959-493A-43EA-907A-4C92C337DCE4}"/>
    <hyperlink ref="BA56" display="-" xr:uid="{28A7D802-8C75-4000-BEC7-367740A6957B}"/>
    <hyperlink ref="BA42" r:id="rId1690" xr:uid="{582D6C1C-753E-4057-A860-391D3576E1F4}"/>
    <hyperlink ref="BA46" r:id="rId1691" xr:uid="{0EADBA1D-EF49-4F2B-9D43-B64BC1C1837D}"/>
    <hyperlink ref="AV43" r:id="rId1692" xr:uid="{7F15DC90-957B-469C-BD63-470C7B909DB6}"/>
    <hyperlink ref="AV44" r:id="rId1693" xr:uid="{E27231EA-CAFA-4BE1-8032-43B12552339E}"/>
    <hyperlink ref="AV45" r:id="rId1694" xr:uid="{717B77CF-4A7C-4F1B-9C8B-4CB2C1D29614}"/>
    <hyperlink ref="AV47" r:id="rId1695" xr:uid="{7A137E3C-C0C9-4000-AA72-0BEFB708BE05}"/>
    <hyperlink ref="AV48" r:id="rId1696" xr:uid="{18AF4F53-1DF5-4B76-9BC7-8C27B2662F0A}"/>
    <hyperlink ref="AV49" r:id="rId1697" xr:uid="{31F459E8-83D2-4B21-A1F5-FFB371CBA235}"/>
    <hyperlink ref="AV50" r:id="rId1698" xr:uid="{E8D6529C-B2AA-4031-9476-67376870E6BB}"/>
    <hyperlink ref="AV52" r:id="rId1699" xr:uid="{CB51F843-F202-41D2-92A0-9CA29FAF0F11}"/>
    <hyperlink ref="AV55" r:id="rId1700" xr:uid="{6A41C662-968A-41F8-B520-D00D2CC1B5B1}"/>
    <hyperlink ref="AV58" r:id="rId1701" xr:uid="{4612A52A-0179-4546-B6D2-96D092A8DC83}"/>
    <hyperlink ref="AV37" r:id="rId1702" xr:uid="{73203103-D004-4171-980B-716DA95E0C7E}"/>
    <hyperlink ref="AV38" r:id="rId1703" xr:uid="{5A3D47E8-163E-4C16-9FFA-FB4C52DB5645}"/>
    <hyperlink ref="AV39" r:id="rId1704" xr:uid="{7267CFA1-709E-4B9F-8912-840859E5FEF1}"/>
    <hyperlink ref="AY37" r:id="rId1705" xr:uid="{EE95E40A-019F-4BCD-94B5-07CFFDB0CA7D}"/>
    <hyperlink ref="AV40" r:id="rId1706" xr:uid="{3B5A371C-690C-4DDC-AE55-1A7C23B33902}"/>
    <hyperlink ref="AY45" r:id="rId1707" xr:uid="{BC27C864-3BBC-4886-8B0F-AA1A67248F71}"/>
    <hyperlink ref="AY53" r:id="rId1708" xr:uid="{CE2844FE-5A32-48FC-A356-646E0F4B350C}"/>
    <hyperlink ref="AV56" r:id="rId1709" xr:uid="{82D101EC-477B-478C-985B-EAFFEC981D02}"/>
    <hyperlink ref="AV57" r:id="rId1710" xr:uid="{FE633B07-F799-4F88-991C-D96713BCC20F}"/>
    <hyperlink ref="AY49" r:id="rId1711" xr:uid="{988135C2-22C2-47B4-B79A-566FE4D171BF}"/>
    <hyperlink ref="AY39" r:id="rId1712" xr:uid="{5ED2268C-D32B-4327-866D-384F7C058028}"/>
    <hyperlink ref="AY47" r:id="rId1713" xr:uid="{C5545A77-09C1-4C87-87AE-9088197E9D1B}"/>
    <hyperlink ref="AY51" r:id="rId1714" xr:uid="{79D63851-FE4E-4339-B655-ECBB06C370FA}"/>
    <hyperlink ref="AV51" r:id="rId1715" xr:uid="{5F79861F-C8E4-4788-98F7-A7FE451950A9}"/>
    <hyperlink ref="AV42" r:id="rId1716" xr:uid="{A5B26AFD-B85A-4B56-8B1D-33A81C669D9B}"/>
    <hyperlink ref="AY43" r:id="rId1717" xr:uid="{AF3AFA6B-1F95-4797-8654-FE57971806BF}"/>
    <hyperlink ref="AY42" r:id="rId1718" xr:uid="{0F601E9A-44C0-4D9A-8897-3FA60056F07A}"/>
    <hyperlink ref="AV59" r:id="rId1719" xr:uid="{B148AF56-83E9-442D-AF0A-4849B3EB365F}"/>
    <hyperlink ref="BM54" r:id="rId1720" xr:uid="{8B2BF326-CF9E-466B-AAB2-C013C4A113F9}"/>
    <hyperlink ref="BO54" r:id="rId1721" xr:uid="{221F4D4A-30CF-413C-B37C-1C2D28B899F2}"/>
    <hyperlink ref="CG54" r:id="rId1722" xr:uid="{E0343F3E-5D72-454E-902B-7F6F1CA15165}"/>
    <hyperlink ref="BW54" r:id="rId1723" xr:uid="{B44181A0-7759-41C3-A5BC-68E13FAA8FD5}"/>
    <hyperlink ref="CC54" r:id="rId1724" xr:uid="{B3F33A8A-C727-4DC3-9046-3A67A565E623}"/>
    <hyperlink ref="BA54" r:id="rId1725" xr:uid="{EC4C4F43-85D2-45AD-B5E0-AE2CA9C1283D}"/>
    <hyperlink ref="AV54" r:id="rId1726" xr:uid="{15669840-A347-4A03-A535-45943B71E5A8}"/>
    <hyperlink ref="AY54" r:id="rId1727" xr:uid="{EC5E08EC-7B37-44CF-B437-4BAFC76D5A06}"/>
    <hyperlink ref="BT54" r:id="rId1728" xr:uid="{28B4A2A8-A735-4953-B1D5-25C2C43823DD}"/>
    <hyperlink ref="AV36" r:id="rId1729" xr:uid="{DACCCFBE-5473-467A-B6D1-8908E57E006A}"/>
    <hyperlink ref="AY36" r:id="rId1730" xr:uid="{1DD4C0E9-10B3-4D4C-9102-70D32769ACC6}"/>
    <hyperlink ref="AV41" r:id="rId1731" xr:uid="{E888A8FC-AA97-4CBD-812E-59FD2453567C}"/>
    <hyperlink ref="AY41" r:id="rId1732" xr:uid="{A08AB9F7-FE3A-4C71-B0E0-915586D8F34E}"/>
    <hyperlink ref="CG41" r:id="rId1733" xr:uid="{9EF1FA65-2577-4466-9B7C-8D46F92CD733}"/>
    <hyperlink ref="BW41" r:id="rId1734" xr:uid="{2D7F6DE0-7028-40AD-B906-835276AD31D9}"/>
    <hyperlink ref="AY44" r:id="rId1735" xr:uid="{E65D3183-3E39-4C8A-A2EE-4576A3BF9C40}"/>
    <hyperlink ref="BW44" r:id="rId1736" xr:uid="{6D4617A4-6A6F-4ED9-B308-D5E7A99C0A8C}"/>
    <hyperlink ref="CC44" r:id="rId1737" xr:uid="{92AE06D8-9403-4DB6-8788-CD4AC65984B6}"/>
    <hyperlink ref="AV46" r:id="rId1738" xr:uid="{9EF0F7C6-2E30-49B2-B6A1-B13DE64DA40D}"/>
    <hyperlink ref="AY46" r:id="rId1739" xr:uid="{02256238-B6AA-443F-8EA6-9F6185A6FDCC}"/>
    <hyperlink ref="BW46" r:id="rId1740" xr:uid="{992D74B8-1310-4A2E-8A41-B35394F6B0B9}"/>
    <hyperlink ref="CC53" r:id="rId1741" xr:uid="{BB33ABEB-9F69-4F44-B041-8E24CBD04ADF}"/>
    <hyperlink ref="AV53" r:id="rId1742" xr:uid="{B188468D-D3DC-4DCF-9160-C64DCD90B9B0}"/>
    <hyperlink ref="BA53" r:id="rId1743" xr:uid="{E0124E4C-4B63-43E4-915A-B11A64518E43}"/>
    <hyperlink ref="BA59" r:id="rId1744" xr:uid="{61496587-F1F4-4DB0-B299-F0FECC546850}"/>
    <hyperlink ref="CO51" r:id="rId1745" xr:uid="{9F6CF240-BAD5-4306-B7B9-9CBA8986067C}"/>
    <hyperlink ref="CO38" r:id="rId1746" xr:uid="{0BDB7849-2F6C-4D74-AB89-D860C59BE4D5}"/>
    <hyperlink ref="CO39" r:id="rId1747" xr:uid="{0C0EE6BE-6E24-4FAE-B606-D9EA6F8F74AF}"/>
    <hyperlink ref="CO40" r:id="rId1748" xr:uid="{0D9950A6-FF45-4E60-8833-86D5B2DC8931}"/>
    <hyperlink ref="CO42" r:id="rId1749" xr:uid="{56B7C978-3958-496C-9FEF-75476AE6F308}"/>
    <hyperlink ref="CO45" r:id="rId1750" xr:uid="{C8B3F2F9-F2A9-49A4-A52A-C07380E9F47B}"/>
    <hyperlink ref="CO47" r:id="rId1751" xr:uid="{972FE66C-7F5F-4287-AC10-3FF561E57231}"/>
    <hyperlink ref="CO48" r:id="rId1752" xr:uid="{4DCD502C-263C-48BE-8694-648D2EB771CB}"/>
    <hyperlink ref="CO50" r:id="rId1753" xr:uid="{FBA1F1EE-4622-46F0-80B1-7925A1A66CB9}"/>
    <hyperlink ref="CO57" r:id="rId1754" xr:uid="{4677EF0F-EA8D-4569-BB0C-71FCAD4BB716}"/>
    <hyperlink ref="CS52" r:id="rId1755" xr:uid="{91D1F83B-CC78-42E4-AE44-7FA941613168}"/>
    <hyperlink ref="CY37" r:id="rId1756" xr:uid="{47CEFD5B-C0F1-4C96-A4AD-E4B614B21369}"/>
    <hyperlink ref="CY52" r:id="rId1757" xr:uid="{47523A9F-3277-40AD-B58A-DB1C10F95B09}"/>
    <hyperlink ref="CY53" r:id="rId1758" xr:uid="{F6005718-8F72-4D25-8C32-3EC46A238A11}"/>
    <hyperlink ref="CY39" r:id="rId1759" xr:uid="{8F97AC20-3FE5-46BD-9889-9E805ACB303E}"/>
    <hyperlink ref="CY43" r:id="rId1760" xr:uid="{D312D8F4-C84A-46C6-B880-38860A8C245C}"/>
    <hyperlink ref="CY44" r:id="rId1761" xr:uid="{8A87D973-1C60-4519-A07E-C90F743A73D9}"/>
    <hyperlink ref="CY47" r:id="rId1762" xr:uid="{7D214E33-54E5-4B8E-AEB1-116B526C0F2E}"/>
    <hyperlink ref="CY48" r:id="rId1763" xr:uid="{1A9C9556-9362-4577-9E75-219FCFE49F11}"/>
    <hyperlink ref="CY49" r:id="rId1764" xr:uid="{397B236B-61B2-44B6-9A8F-F89AD34443D5}"/>
    <hyperlink ref="CY55" r:id="rId1765" xr:uid="{7BCADCF3-3D30-409A-9447-4CE5EA2D6EE1}"/>
    <hyperlink ref="CY58" r:id="rId1766" xr:uid="{77E8A38C-355F-49A8-83EE-E4FFC3AA0341}"/>
    <hyperlink ref="CO54" r:id="rId1767" xr:uid="{33FC3DED-DCFC-4908-B028-1D50501D013F}"/>
    <hyperlink ref="CS54" r:id="rId1768" xr:uid="{152F84E3-8502-4951-B429-210ABCD8823F}"/>
    <hyperlink ref="CY54" r:id="rId1769" xr:uid="{A799E1F9-0B67-414E-8CC5-854F2F4524E5}"/>
    <hyperlink ref="CO37" r:id="rId1770" xr:uid="{8849F66B-9157-40F5-80E3-07776E833EE1}"/>
    <hyperlink ref="CS38" r:id="rId1771" xr:uid="{EA5FD98D-1548-487D-A611-3B00256A337E}"/>
    <hyperlink ref="CY38" r:id="rId1772" location="prouduct" display="https://www.bjca.cn/ProductSolutions/?MID=68 - prouduct" xr:uid="{AEE74E97-4E33-4BE5-A6D7-FF6F8E33D654}"/>
    <hyperlink ref="CV39" r:id="rId1773" xr:uid="{A6557AD7-FD92-46BC-BCB4-FFB81CFF81E5}"/>
    <hyperlink ref="CV41" r:id="rId1774" xr:uid="{D06F91B2-6C3D-4CBC-9763-2809D845ACC3}"/>
    <hyperlink ref="CO41" r:id="rId1775" xr:uid="{DE7FF77E-4795-4C32-A7DB-4035C59538F1}"/>
    <hyperlink ref="CS43" r:id="rId1776" xr:uid="{A905910B-940F-420C-A092-D3E6AC6B0BC6}"/>
    <hyperlink ref="CO43" r:id="rId1777" xr:uid="{628AAB1B-EFAB-49BD-927B-EB01C87F9417}"/>
    <hyperlink ref="CS44" r:id="rId1778" xr:uid="{39420828-EC30-4A36-A7E0-E5FD75886280}"/>
    <hyperlink ref="CS45" r:id="rId1779" xr:uid="{D8849582-6D9B-44AD-A3CD-02A7700958D2}"/>
    <hyperlink ref="CV45" r:id="rId1780" xr:uid="{957C8F9A-809A-4581-9D46-9D5D58D09643}"/>
    <hyperlink ref="CY45" r:id="rId1781" xr:uid="{316E7464-DDF0-4CB3-B6C8-B4F147373DFE}"/>
    <hyperlink ref="CS53" r:id="rId1782" xr:uid="{7D3747F1-3A0F-48A5-B317-D9721189E40F}"/>
    <hyperlink ref="CO53" r:id="rId1783" xr:uid="{AF90CA72-625C-4B44-94F9-52CA275F6CDB}"/>
    <hyperlink ref="CS55" r:id="rId1784" xr:uid="{936CBEBD-2F36-40C3-A5CF-173A2F2B3ABF}"/>
    <hyperlink ref="CV55" r:id="rId1785" xr:uid="{92477387-539F-4BFF-94AB-795C9FA31059}"/>
    <hyperlink ref="CS59" r:id="rId1786" xr:uid="{F6B56EF8-8B51-46A1-86E5-152A91FC6497}"/>
    <hyperlink ref="DJ36" r:id="rId1787" xr:uid="{5871065B-FCD9-4510-B77F-CF8ACF3C78EE}"/>
    <hyperlink ref="DR36" r:id="rId1788" xr:uid="{1310E136-97BE-4610-B67C-9E1EC52A8D6C}"/>
    <hyperlink ref="DJ38" r:id="rId1789" xr:uid="{344007C1-7F4B-4CCB-9A08-FE8F40A79749}"/>
    <hyperlink ref="DJ40" r:id="rId1790" xr:uid="{3865AD1E-702D-444E-9F0C-442157EDE399}"/>
    <hyperlink ref="DR40" r:id="rId1791" xr:uid="{FA03B92D-8C1D-4F61-859B-085AB87ACE76}"/>
    <hyperlink ref="DJ49" r:id="rId1792" xr:uid="{341EF932-FD4B-4D0D-8C39-B47B0B890363}"/>
    <hyperlink ref="DJ43" r:id="rId1793" xr:uid="{20DABA31-A010-40EA-B091-1F664EFBAC43}"/>
    <hyperlink ref="DR44" r:id="rId1794" xr:uid="{1065C1A9-C13C-4A89-8436-D8185DD107F5}"/>
    <hyperlink ref="DR41" r:id="rId1795" xr:uid="{E24BE950-6333-497B-85BE-4E7B1A9FA5EA}"/>
    <hyperlink ref="DR59" r:id="rId1796" xr:uid="{0F260405-AEBE-4F7F-9ED4-1FE776D44528}"/>
    <hyperlink ref="DJ37" r:id="rId1797" xr:uid="{526B1636-D322-43E2-8C54-3E2F1918F535}"/>
    <hyperlink ref="DR37" r:id="rId1798" xr:uid="{245EEFEB-F334-4F2D-884F-78253FBB41A2}"/>
    <hyperlink ref="DJ41" r:id="rId1799" xr:uid="{E1322D18-5644-4012-AA35-DC6B8AE2ABA7}"/>
    <hyperlink ref="DJ42" r:id="rId1800" xr:uid="{58A36055-67F9-465E-912B-7F6A31FFEEFA}"/>
    <hyperlink ref="DR42" r:id="rId1801" xr:uid="{A6141CA9-B894-48EE-8FB5-EDC063B3EA3C}"/>
    <hyperlink ref="DJ45" r:id="rId1802" xr:uid="{169C4BA1-07F7-469F-B15B-21ED7801CCBB}"/>
    <hyperlink ref="DJ46" r:id="rId1803" xr:uid="{F842D7B6-6442-4786-BA63-2E1A0442465D}"/>
    <hyperlink ref="DR46" r:id="rId1804" xr:uid="{1C7A3A1C-A1A5-41EF-9469-3831A4B411BE}"/>
    <hyperlink ref="DR48" r:id="rId1805" xr:uid="{269DE3A8-D228-4F58-8826-D13EA50E05D5}"/>
    <hyperlink ref="DJ55" r:id="rId1806" xr:uid="{B8EEA4A5-B4D1-4656-955E-EE06EC5E9135}"/>
    <hyperlink ref="DR56" r:id="rId1807" xr:uid="{18D6C401-6423-4BEF-B258-1EFCB507DCA2}"/>
    <hyperlink ref="DJ56" r:id="rId1808" xr:uid="{FFD34E9E-0240-44C4-B7EF-945CE06BB8D3}"/>
    <hyperlink ref="DJ57" r:id="rId1809" xr:uid="{43DDBDE6-0FD8-44E4-8051-45D218316C11}"/>
    <hyperlink ref="DR57" r:id="rId1810" xr:uid="{5C1D9D8A-14F4-47A6-BD3E-12D2C9EDA358}"/>
    <hyperlink ref="DR50" r:id="rId1811" xr:uid="{7F602518-9B46-4B05-9ABF-9B9633085930}"/>
    <hyperlink ref="DJ50" r:id="rId1812" xr:uid="{72D3EED2-9666-43C5-B588-9CDF251AAFA6}"/>
    <hyperlink ref="DW37" r:id="rId1813" xr:uid="{D836ED61-4C6F-4907-9A96-F2D6C0AA5C26}"/>
    <hyperlink ref="DW39" r:id="rId1814" xr:uid="{2F388CAC-2E47-4348-8FDD-DEAC814AA92C}"/>
    <hyperlink ref="DW40" r:id="rId1815" xr:uid="{EE1481BF-7C55-442A-9FF9-D495870AF910}"/>
    <hyperlink ref="DW38" r:id="rId1816" xr:uid="{33CA76C7-118B-47FE-A4BA-78E870764F12}"/>
    <hyperlink ref="DW44" r:id="rId1817" xr:uid="{8F93E123-A46B-4020-A0BA-085E5AC8B044}"/>
    <hyperlink ref="EA40" r:id="rId1818" xr:uid="{5B336077-1471-4F4D-8543-1E09BB8939C1}"/>
    <hyperlink ref="EA38" r:id="rId1819" xr:uid="{BB617797-3C52-43A6-A512-4EC1CEBFCE37}"/>
    <hyperlink ref="EA37" r:id="rId1820" xr:uid="{2F786CAC-0C4C-4634-8876-BB80B42D9B0F}"/>
    <hyperlink ref="DW53" r:id="rId1821" xr:uid="{A5DCE435-A427-4CD9-B449-FDA8B0503C8A}"/>
    <hyperlink ref="DW58" r:id="rId1822" xr:uid="{D8BB5529-362F-4BAC-88D6-8637CFDE3AA4}"/>
    <hyperlink ref="DW47" r:id="rId1823" xr:uid="{CCFDB011-BD5B-4F9B-9550-DEA8CB137C2C}"/>
    <hyperlink ref="DW45" r:id="rId1824" xr:uid="{A9216C3F-F8F2-4B45-A3CE-D1BCC75D5809}"/>
    <hyperlink ref="DW48" r:id="rId1825" xr:uid="{F640DBD3-30FF-4707-9672-2E5420DCA722}"/>
    <hyperlink ref="DW52" r:id="rId1826" xr:uid="{E1FA3DEF-C5D6-4D24-9CE3-28C3F90A2B7D}"/>
    <hyperlink ref="DW55" r:id="rId1827" xr:uid="{F6ECAB07-7D9E-41DC-AC48-57D063EB9EB7}"/>
    <hyperlink ref="DW59" r:id="rId1828" xr:uid="{747E6175-D5E1-498F-9DA2-A46D9FD8B412}"/>
    <hyperlink ref="EA47" r:id="rId1829" xr:uid="{D41E91E0-2D15-4CB8-9C21-123ADACE307C}"/>
    <hyperlink ref="EA48" r:id="rId1830" xr:uid="{FF169C77-FC7C-431B-897F-554ECCF8A354}"/>
    <hyperlink ref="EA52" r:id="rId1831" xr:uid="{BB4B59CD-2C76-4363-9423-A035555914FA}"/>
    <hyperlink ref="EA59" r:id="rId1832" xr:uid="{A1CF0BFB-AC5A-436C-A9B2-1A35BCB95389}"/>
    <hyperlink ref="EA58" r:id="rId1833" xr:uid="{19054F00-7069-480E-8E0D-1A964FC9C016}"/>
    <hyperlink ref="DW49" r:id="rId1834" xr:uid="{5C7B8A89-2690-4827-988B-8157D93D8884}"/>
    <hyperlink ref="EA53" r:id="rId1835" xr:uid="{794CB18A-EDD8-4D33-AD71-32B1674A984B}"/>
    <hyperlink ref="EA55" r:id="rId1836" xr:uid="{E302BB07-C9B2-4E15-B059-167D607F1F8C}"/>
    <hyperlink ref="EA42" r:id="rId1837" xr:uid="{AD121BF6-1A96-43AA-89C6-DE1EFDB68549}"/>
    <hyperlink ref="DW42" r:id="rId1838" xr:uid="{EC3B7B90-DBC6-4D0D-B438-63F5F51F44F0}"/>
    <hyperlink ref="DW36" r:id="rId1839" xr:uid="{7197A9B3-5D72-4D53-AFFB-F8D0953EB317}"/>
    <hyperlink ref="EA39" r:id="rId1840" xr:uid="{9775306E-B60D-4D4C-BB53-51E409E90E94}"/>
    <hyperlink ref="EA41" r:id="rId1841" xr:uid="{C2EAE514-6485-4365-AD58-70B555627D82}"/>
    <hyperlink ref="DW43" r:id="rId1842" xr:uid="{9FABC34A-DE31-4043-9B51-7D8791372772}"/>
    <hyperlink ref="EA43" r:id="rId1843" xr:uid="{DDF7FA6A-AC45-4E8E-9401-7F86523C5209}"/>
    <hyperlink ref="EA44" r:id="rId1844" xr:uid="{88A07AE8-5AAA-4D43-A5A6-779AC5048E5F}"/>
    <hyperlink ref="EA49" r:id="rId1845" xr:uid="{F383B525-F949-4162-8331-3D1AF4BD11EF}"/>
    <hyperlink ref="DW51" r:id="rId1846" xr:uid="{35D4413C-F7C1-4BA9-AE8A-253EF7AD79A4}"/>
    <hyperlink ref="EB39" r:id="rId1847" tooltip="External website" display="http://www.minhacienda.gov.co/" xr:uid="{06C362F9-7F67-4AFF-A6E3-59AFFFE7C926}"/>
    <hyperlink ref="EB38" r:id="rId1848" tooltip="External website" display="http://www.pbc.gov.cn/english/" xr:uid="{21BA2355-EE58-4FDA-A31F-8CA87914917E}"/>
    <hyperlink ref="EB37" r:id="rId1849" tooltip="External website" display="http://www.minhda.cl/english/oficina_deuda/" xr:uid="{2CAB77E5-AD01-443C-9FC5-A48A235C6C2B}"/>
    <hyperlink ref="EB36" r:id="rId1850" xr:uid="{C7893B30-87B7-458C-B687-948B9F290CD8}"/>
    <hyperlink ref="EB59" r:id="rId1851" tooltip="External website" display="http://www.mofed.gov.et/" xr:uid="{9D4FFE95-4A9C-4706-91E0-5D72F395CCD2}"/>
    <hyperlink ref="EB58" r:id="rId1852" tooltip="External website" display="http://www.fin.ee/?lang=en" xr:uid="{98460959-FAC4-4626-95FF-FAB29764277D}"/>
    <hyperlink ref="EB47" r:id="rId1853" tooltip="External website" display="http://www.mof.gov.cy/mof/mof.nsf/index_en/index_en?OpenDocument" xr:uid="{9DC54069-EE1A-416A-99DE-35D39B6C76F2}"/>
    <hyperlink ref="EB45" r:id="rId1854" tooltip="External website in Croatian language" display="http://www.mfin.hr/en/" xr:uid="{36CCFD53-6B79-4134-9E03-E0F5A9E18205}"/>
    <hyperlink ref="EB43" r:id="rId1855" tooltip="External website in Spanish language" display="https://www.hacienda.go.cr/msib21/espanol/default.htm" xr:uid="{E7C6DFEE-50A6-4A0D-9F39-01ADAC7BB151}"/>
    <hyperlink ref="EB49" r:id="rId1856" tooltip="External website" display="http://www.nationalbanken.dk/" xr:uid="{64733B4F-5C0E-4DA8-B71D-CE9DE923F47B}"/>
    <hyperlink ref="EB48" r:id="rId1857" tooltip="External website" display="http://www.mfcr.cz/" xr:uid="{4F93B941-7E6C-4838-8096-A73B1432E889}"/>
    <hyperlink ref="EB42" r:id="rId1858" xr:uid="{C8813A90-E2D3-48E3-BD18-A2114FCB257C}"/>
    <hyperlink ref="EB41" r:id="rId1859" xr:uid="{12E95906-9A92-45CE-A11E-F6A189EA35EA}"/>
    <hyperlink ref="EB44" r:id="rId1860" xr:uid="{FD67D5C0-5F0A-4CA8-A886-B570E6351847}"/>
    <hyperlink ref="EB46" r:id="rId1861" xr:uid="{29A0BEE9-9643-47A7-A3B4-D1BF79AAEE32}"/>
    <hyperlink ref="EB50" r:id="rId1862" xr:uid="{51AF92FD-8F1F-48A6-8F82-46B70788F2BF}"/>
    <hyperlink ref="EB51" r:id="rId1863" xr:uid="{363A45AB-16E9-40CF-8B98-4017CA018021}"/>
    <hyperlink ref="EB52" r:id="rId1864" xr:uid="{537D1BD0-3BAB-4A04-AFCB-25198B9B37CB}"/>
    <hyperlink ref="EB55" r:id="rId1865" xr:uid="{3196946C-67A1-4BB0-8D92-5F3C69651992}"/>
    <hyperlink ref="EB40" r:id="rId1866" xr:uid="{9BF8E5D9-047B-484F-B1BB-AE95868400FD}"/>
    <hyperlink ref="DJ54" r:id="rId1867" xr:uid="{A0A8D747-6F94-4D3D-9EF1-291AC53118BE}"/>
    <hyperlink ref="DR54" r:id="rId1868" xr:uid="{04B5723D-B52C-4B3E-BD55-0262ED3B64C0}"/>
    <hyperlink ref="DW54" r:id="rId1869" xr:uid="{C0A88033-9FDA-4F82-B23A-43AA957E1057}"/>
    <hyperlink ref="EA54" r:id="rId1870" xr:uid="{0C9D755C-445C-4AD6-9BC7-70E1BAF838F6}"/>
    <hyperlink ref="EB54" r:id="rId1871" tooltip="External website" display="http://www.mof.gov.eg/english/Pages/Home.aspx" xr:uid="{1BC4A912-788D-4EE2-BCD5-81515C82C967}"/>
    <hyperlink ref="DW41" r:id="rId1872" xr:uid="{BCE499C5-AD99-4A9B-B3CB-0EB18780CCB5}"/>
    <hyperlink ref="DR45" r:id="rId1873" xr:uid="{D81E9C3B-A19B-4331-A376-FFA3A190F5E4}"/>
    <hyperlink ref="DJ48" r:id="rId1874" xr:uid="{777B3E2F-ECDE-4E7D-8E5D-609B07268D3A}"/>
    <hyperlink ref="EB53" r:id="rId1875" xr:uid="{4AA238C7-2EA0-45CE-89AB-2EEB2A3A882B}"/>
    <hyperlink ref="DR53" r:id="rId1876" xr:uid="{B86B1118-3233-426F-B448-6AA014DFB8E2}"/>
    <hyperlink ref="BM65" r:id="rId1877" xr:uid="{3AFB46D9-8037-41CD-92F6-6BE5E8FBC168}"/>
    <hyperlink ref="BO67" r:id="rId1878" xr:uid="{BDAD291F-B9C3-4680-8FA7-91366B86AF79}"/>
    <hyperlink ref="BM60" r:id="rId1879" xr:uid="{98BFFD0C-7005-476D-BAAC-2B3D64B2967F}"/>
    <hyperlink ref="BO60" r:id="rId1880" xr:uid="{3DB6DB2D-E340-46E0-A89E-3B75331C4528}"/>
    <hyperlink ref="BM61" r:id="rId1881" xr:uid="{BF05131D-AC72-4A88-914B-95A2A139B27D}"/>
    <hyperlink ref="BM62" r:id="rId1882" xr:uid="{CCEFFF45-9B82-4CB7-9EB1-1C645B5D2A90}"/>
    <hyperlink ref="BT62" r:id="rId1883" xr:uid="{1640674F-8AD7-4AD2-9033-3095E9A22363}"/>
    <hyperlink ref="BM63" r:id="rId1884" xr:uid="{09E974C3-E800-4C5F-89DB-9E4483E6549E}"/>
    <hyperlink ref="BM64" r:id="rId1885" xr:uid="{950C5945-DD0D-4737-86E5-25340D38D66F}"/>
    <hyperlink ref="BO65" r:id="rId1886" xr:uid="{B0A541C3-519C-40E2-BC9A-FB08B486DF4F}"/>
    <hyperlink ref="BM66" r:id="rId1887" xr:uid="{D7E38F43-4A86-481B-9256-CBD20707512B}"/>
    <hyperlink ref="BM68" r:id="rId1888" xr:uid="{046C2F41-B723-4C01-8C34-0C51F060820D}"/>
    <hyperlink ref="BO68" r:id="rId1889" xr:uid="{E4E99BFC-4308-4426-8B03-2FD6EBDB873C}"/>
    <hyperlink ref="BM69" r:id="rId1890" xr:uid="{7F996485-F447-4B49-8C55-7AEE711F912C}"/>
    <hyperlink ref="BO69" r:id="rId1891" xr:uid="{3ECB51F0-80C5-4ACC-86C4-85CE63FF7E64}"/>
    <hyperlink ref="BM70" r:id="rId1892" xr:uid="{E1632429-B253-4109-B563-EC2443912516}"/>
    <hyperlink ref="BM71" r:id="rId1893" xr:uid="{139BA38A-CFEB-4C4D-99E2-ACCAA8A9F589}"/>
    <hyperlink ref="BO72" r:id="rId1894" xr:uid="{BB3E82FC-0425-4EE5-B4C0-2E20EB7C8063}"/>
    <hyperlink ref="BM72" r:id="rId1895" xr:uid="{80FE56CD-5A2E-4BB0-87F4-DEBE188826EC}"/>
    <hyperlink ref="BO73" r:id="rId1896" xr:uid="{8678EFC9-1532-4CFF-BC4A-26C3E229C468}"/>
    <hyperlink ref="BM73" r:id="rId1897" xr:uid="{209CE32F-64A7-4A7A-85AA-48C8AF78227C}"/>
    <hyperlink ref="BM74" r:id="rId1898" xr:uid="{7714653A-C0C4-4A6B-8F73-3D8CC297282A}"/>
    <hyperlink ref="BO61" r:id="rId1899" xr:uid="{62FB1B66-9A99-4137-BDEE-34907F1741BE}"/>
    <hyperlink ref="BO63" r:id="rId1900" location="T2C4S1" xr:uid="{63267A11-3DBC-426A-85FC-70CF1EC0EDD6}"/>
    <hyperlink ref="BO74" r:id="rId1901" xr:uid="{8E19F977-301D-456C-A61D-DB88813E3738}"/>
    <hyperlink ref="CG61" r:id="rId1902" xr:uid="{E66345A3-8516-437B-8E54-03BE976DAE1D}"/>
    <hyperlink ref="CG62" r:id="rId1903" xr:uid="{B19B4FB9-11D4-42BF-9CD5-FC15940E6624}"/>
    <hyperlink ref="CG63" r:id="rId1904" xr:uid="{EC969FE8-5768-4964-A4EA-C695AC8864FF}"/>
    <hyperlink ref="CG64" r:id="rId1905" xr:uid="{13D23E82-5C95-45DB-9D4D-90AC11A937B9}"/>
    <hyperlink ref="CG65" r:id="rId1906" xr:uid="{3DAA925B-6E06-4F1E-A3FD-933E21F84102}"/>
    <hyperlink ref="CG66" r:id="rId1907" xr:uid="{6A861A77-2C55-4FF4-B524-7A260F4D5A3F}"/>
    <hyperlink ref="CG67" r:id="rId1908" xr:uid="{DA7109A6-D79D-48DC-B300-89656EFB45D6}"/>
    <hyperlink ref="CG68" r:id="rId1909" xr:uid="{3C714AF1-7A3D-4C3E-9396-FEBB4ED4D5E5}"/>
    <hyperlink ref="CG70" r:id="rId1910" xr:uid="{8777BFA2-DA63-4896-8236-B1381CD9B181}"/>
    <hyperlink ref="CG71" r:id="rId1911" xr:uid="{3A12805A-9442-4F66-96FD-E77C57B5D50B}"/>
    <hyperlink ref="CG72" r:id="rId1912" xr:uid="{F367C622-09D5-4CEE-A063-FB84D9C39E6C}"/>
    <hyperlink ref="CG74" r:id="rId1913" xr:uid="{A7FF67B3-C900-494C-99F7-3CB3D3D89780}"/>
    <hyperlink ref="CC67" r:id="rId1914" xr:uid="{1CD3499C-84F5-4692-AC41-16E9AF769171}"/>
    <hyperlink ref="BW61" r:id="rId1915" xr:uid="{AFA44D2C-38B9-4244-8ABA-ECCF033F4034}"/>
    <hyperlink ref="CC61" r:id="rId1916" xr:uid="{E07CD908-D9A5-4E89-898D-DCE7AB91FF8D}"/>
    <hyperlink ref="BW62" r:id="rId1917" xr:uid="{FED2CB33-A573-47D6-BBE8-1A347F50BE0B}"/>
    <hyperlink ref="CC62" r:id="rId1918" xr:uid="{DAF2826C-D61B-4B4E-89B5-3C02B58181E9}"/>
    <hyperlink ref="BW64" r:id="rId1919" xr:uid="{17973D90-7972-4569-A68E-CC850A8BD47F}"/>
    <hyperlink ref="BW65" r:id="rId1920" xr:uid="{32F01AD0-95D0-444C-8376-C4F926007AD0}"/>
    <hyperlink ref="CC65" r:id="rId1921" xr:uid="{3474005F-0EC8-4585-B791-7E8A9591991B}"/>
    <hyperlink ref="BW66" r:id="rId1922" xr:uid="{66CC61AC-DDA3-47DC-9097-C8D8F12D58FD}"/>
    <hyperlink ref="CC66" r:id="rId1923" xr:uid="{DEFA0042-A114-410E-81D2-E417D920A097}"/>
    <hyperlink ref="BW67" r:id="rId1924" xr:uid="{59AA9B66-1CC9-4346-838F-A05C30772AE9}"/>
    <hyperlink ref="CC68" r:id="rId1925" xr:uid="{655D04BC-F8AC-4325-B357-AD9B71574989}"/>
    <hyperlink ref="BW68" r:id="rId1926" xr:uid="{D030D380-E711-4F7E-B111-EAE1994409A4}"/>
    <hyperlink ref="BW69" r:id="rId1927" xr:uid="{37A008DA-5A37-41F5-917C-60007820F95F}"/>
    <hyperlink ref="CG69" r:id="rId1928" xr:uid="{E7B19E00-2CC9-468A-8C24-90C67DC4579A}"/>
    <hyperlink ref="CC69" r:id="rId1929" xr:uid="{6BCBD153-498D-41B1-8679-922F2F37D6CE}"/>
    <hyperlink ref="BW70" r:id="rId1930" xr:uid="{5CF0BF7A-2C25-49AF-BDD7-D48C873B756C}"/>
    <hyperlink ref="CC70" r:id="rId1931" xr:uid="{88F14747-A6B7-4236-AE78-FBCE9897CA1C}"/>
    <hyperlink ref="BW71" r:id="rId1932" xr:uid="{CECA2583-1935-400C-8FC4-E7983582EBF1}"/>
    <hyperlink ref="BW72" r:id="rId1933" xr:uid="{432DFCCF-09E4-4AEA-AC1E-175F3A1DDC0C}"/>
    <hyperlink ref="BW73" r:id="rId1934" xr:uid="{5C7BA79D-2DD5-42BE-8582-25BEC7B9C23F}"/>
    <hyperlink ref="CG73" r:id="rId1935" xr:uid="{0B927050-FF0E-4C83-BE2B-ACD79B3051B3}"/>
    <hyperlink ref="CC73" r:id="rId1936" xr:uid="{91FF897E-8C4D-4AB9-B411-9EDE8222E8D5}"/>
    <hyperlink ref="BW74" r:id="rId1937" xr:uid="{464186FB-D788-46FE-A983-1CE32B29BF0A}"/>
    <hyperlink ref="BA69" r:id="rId1938" xr:uid="{6E7A9244-7839-4B6C-8AE2-312EAC23E8DE}"/>
    <hyperlink ref="BA64" r:id="rId1939" xr:uid="{89A11696-48D9-440B-8C28-56AB9A46B683}"/>
    <hyperlink ref="BA67" r:id="rId1940" xr:uid="{F275D240-FB48-4A4C-8FE4-AFC57F580277}"/>
    <hyperlink ref="BA70" r:id="rId1941" xr:uid="{B43784FF-09A0-49B5-B2AD-41A0D29848E1}"/>
    <hyperlink ref="BA73" r:id="rId1942" xr:uid="{2662541C-DDB0-49AB-9A41-5D3D7F1FB95D}"/>
    <hyperlink ref="BA66" r:id="rId1943" xr:uid="{3C6651DF-A58D-4DEB-8935-359EEC4E7EC6}"/>
    <hyperlink ref="BA61" r:id="rId1944" xr:uid="{AD80F13D-79D3-47CA-AE65-752B9B241306}"/>
    <hyperlink ref="BA65" r:id="rId1945" xr:uid="{7DE0F09F-0897-4EAA-AEF4-C9111674AF9F}"/>
    <hyperlink ref="BA60" r:id="rId1946" xr:uid="{FF47221C-CD8C-4279-A6D8-F6B699322CC8}"/>
    <hyperlink ref="BA72" r:id="rId1947" xr:uid="{10F72244-D04D-4919-9BAC-3EA8F0EB70A4}"/>
    <hyperlink ref="BA71" r:id="rId1948" xr:uid="{E36B5F11-3CE5-4870-BD73-01D760FB05D4}"/>
    <hyperlink ref="BA68" r:id="rId1949" xr:uid="{59EB2BF4-49F5-4991-AE16-7D47C1E5BF09}"/>
    <hyperlink ref="AV64" r:id="rId1950" xr:uid="{10F81DB3-034F-484A-9C73-AD66E03F52C7}"/>
    <hyperlink ref="AV65" r:id="rId1951" xr:uid="{9C382C9D-F6C1-4EF5-9354-3D0D702AFC49}"/>
    <hyperlink ref="AV66" r:id="rId1952" xr:uid="{17533BA5-E697-4C12-859F-68C7630C61BD}"/>
    <hyperlink ref="AV67" r:id="rId1953" xr:uid="{C12F6D18-D60E-440E-904D-D30F1DD153A9}"/>
    <hyperlink ref="AV68" r:id="rId1954" xr:uid="{2BC20BA3-ECE3-47EA-A742-12D246D49C3F}"/>
    <hyperlink ref="AV69" r:id="rId1955" xr:uid="{0AF6755E-C01B-4663-99E0-D515B54CB8EC}"/>
    <hyperlink ref="AV70" r:id="rId1956" xr:uid="{01AC7477-B77B-4CF7-B47B-76EDF4ACEEF2}"/>
    <hyperlink ref="AV73" r:id="rId1957" xr:uid="{29A80646-667F-41FE-AEA6-9CF615C5A231}"/>
    <hyperlink ref="AV72" r:id="rId1958" display="http://minfin-gov.bissau.net" xr:uid="{C3204D2F-4D63-4D53-803F-8CC8E1867945}"/>
    <hyperlink ref="AV61" r:id="rId1959" xr:uid="{AA16E4D6-EE64-435C-9D1D-4E7ED0C48410}"/>
    <hyperlink ref="AY61" r:id="rId1960" xr:uid="{EE47BC99-C4E8-4AEA-8DF5-A29D88EA768E}"/>
    <hyperlink ref="AV60" r:id="rId1961" xr:uid="{A008AD27-AB6B-4CBB-922F-B1AC64E76438}"/>
    <hyperlink ref="AY72" r:id="rId1962" xr:uid="{2054AC72-30C3-4167-A1F5-100B253B962A}"/>
    <hyperlink ref="AY60" r:id="rId1963" xr:uid="{903BA1AA-629E-472F-9BBC-1AD61C2BCBEC}"/>
    <hyperlink ref="AY62" r:id="rId1964" xr:uid="{47EDBB88-660B-4282-85DB-99C2ACD571DB}"/>
    <hyperlink ref="AV62" r:id="rId1965" xr:uid="{5DE82999-0EB9-4409-B450-33BA47FD8F09}"/>
    <hyperlink ref="AY66" r:id="rId1966" display="http://www.bundesfinanzministerium.de/" xr:uid="{206B7DEC-1338-416D-A4B0-31C204535A04}"/>
    <hyperlink ref="AV71" r:id="rId1967" xr:uid="{07AF0F7C-A982-439B-BA1A-5F2F3D8731D7}"/>
    <hyperlink ref="AV63" r:id="rId1968" xr:uid="{E2444A0B-2226-49ED-A439-9FD6E733ED4F}"/>
    <hyperlink ref="AY63" r:id="rId1969" xr:uid="{C65E63CA-6D3E-44ED-9FF5-275ECE53AD92}"/>
    <hyperlink ref="BA63" r:id="rId1970" xr:uid="{E3D61BB8-0B4C-497C-92DA-FE1FE892A550}"/>
    <hyperlink ref="CC74" r:id="rId1971" xr:uid="{98820EB1-F1B8-47FB-90F5-31ED3A201311}"/>
    <hyperlink ref="CG60" r:id="rId1972" xr:uid="{4666B5A0-C760-4B52-A0E3-F513EF87875F}"/>
    <hyperlink ref="CC60" r:id="rId1973" xr:uid="{D41DE684-3CFF-48A0-8060-47CCCF55B7F1}"/>
    <hyperlink ref="BW60" r:id="rId1974" xr:uid="{1C6BEF85-7EC2-473D-8876-6B3628BA27C4}"/>
    <hyperlink ref="CC63" r:id="rId1975" xr:uid="{095D0E83-681A-4CBA-AAB3-3D713B63A4DE}"/>
    <hyperlink ref="BW63" r:id="rId1976" xr:uid="{C5B46798-0B4A-49E5-8C57-1EC4BD66299D}"/>
    <hyperlink ref="BM67" r:id="rId1977" xr:uid="{0FEC0D10-2F30-47CD-BC57-09CD6BAD38C5}"/>
    <hyperlink ref="AV74" r:id="rId1978" xr:uid="{D921591E-9267-400B-B4BA-6739B119627C}"/>
    <hyperlink ref="AY74" r:id="rId1979" xr:uid="{1470D98B-64B4-42D1-9B1C-ED9EE2DAD578}"/>
    <hyperlink ref="CO69" r:id="rId1980" xr:uid="{0253601D-04B2-4F40-8157-4CF908B9EDB2}"/>
    <hyperlink ref="CO63" r:id="rId1981" xr:uid="{37A8417B-9446-4F06-A815-05B62404298F}"/>
    <hyperlink ref="CO64" r:id="rId1982" xr:uid="{23FE4971-AF6B-4FD7-8FF2-C90C86F26673}"/>
    <hyperlink ref="CO67" r:id="rId1983" xr:uid="{12A3B25D-002A-4C30-BC1C-5DB24A45A515}"/>
    <hyperlink ref="CO70" r:id="rId1984" xr:uid="{2CF00641-87A9-41EA-93A1-EFE02525D3F8}"/>
    <hyperlink ref="CO71" r:id="rId1985" xr:uid="{59C2BF17-C623-4F30-82BD-64C72133D74A}"/>
    <hyperlink ref="CO72" r:id="rId1986" xr:uid="{236AC6FE-6B4F-492A-93B4-F9A72185953F}"/>
    <hyperlink ref="CY65" r:id="rId1987" xr:uid="{5707717A-33A9-4DD4-A8AD-0E3087D068AA}"/>
    <hyperlink ref="CY68" r:id="rId1988" xr:uid="{3B9E4751-A3DC-4252-AF85-B9BB1E29D01E}"/>
    <hyperlink ref="CY60" r:id="rId1989" xr:uid="{5A97A616-484E-4042-8E5C-CD4C8DDA7499}"/>
    <hyperlink ref="CY61" r:id="rId1990" xr:uid="{DA5D63C5-3269-4DCA-86E3-632AF66EF882}"/>
    <hyperlink ref="CY62" r:id="rId1991" xr:uid="{DAAB3165-988C-46E8-ADB0-E53B965FE90A}"/>
    <hyperlink ref="CY63" r:id="rId1992" location="close" xr:uid="{C4B42D65-C04C-41E9-B486-8EC1C48F9C19}"/>
    <hyperlink ref="CY64" r:id="rId1993" xr:uid="{F16EA1C7-662A-4C73-BD12-2D5DA355BE3F}"/>
    <hyperlink ref="CY66" r:id="rId1994" xr:uid="{C27E5929-837E-4D90-8216-C365E81F6038}"/>
    <hyperlink ref="CY67" r:id="rId1995" xr:uid="{863ED8C5-EF27-46E3-A8DC-516FEAFC9AF2}"/>
    <hyperlink ref="CY69" r:id="rId1996" xr:uid="{1E5E4EEF-847F-426B-9DED-A9F9B01C775E}"/>
    <hyperlink ref="CY70" r:id="rId1997" xr:uid="{DA3F05C7-F5AB-4AAC-BE37-8BF3A74E3077}"/>
    <hyperlink ref="CO60" r:id="rId1998" xr:uid="{C0F77B25-94CF-4ACA-8CC0-90669082EE82}"/>
    <hyperlink ref="CV62" r:id="rId1999" xr:uid="{6AD0BFDD-E93D-4303-933D-5906A7113D55}"/>
    <hyperlink ref="DJ65" r:id="rId2000" location="auc" display="http://www.fas.ge/4133 - auc" xr:uid="{96E5C116-0BD2-4FA8-9FE9-E9413D3329E9}"/>
    <hyperlink ref="DR65" r:id="rId2001" xr:uid="{0D7B8516-52A0-4DEA-8396-6F5DAC1CCEBC}"/>
    <hyperlink ref="DJ69" r:id="rId2002" xr:uid="{B4324A3E-60ED-46A2-9788-168FB3DD0209}"/>
    <hyperlink ref="DR60" r:id="rId2003" xr:uid="{07FFF720-DB1F-4C2D-9243-A70CFF5786E6}"/>
    <hyperlink ref="DR64" r:id="rId2004" xr:uid="{F9738078-C74C-4C2F-948F-27F7DFC259EE}"/>
    <hyperlink ref="DJ60" r:id="rId2005" xr:uid="{F0ECBD25-4B1C-4669-975F-E66763FC0A56}"/>
    <hyperlink ref="DW65" r:id="rId2006" xr:uid="{0210366A-DF1A-4532-9FD8-F808FAB93CE5}"/>
    <hyperlink ref="DW73" r:id="rId2007" xr:uid="{A02DA49F-B01D-4212-AEB1-D348D4FB8422}"/>
    <hyperlink ref="DW62" r:id="rId2008" xr:uid="{A4A058C1-4D1C-4CD3-83A0-2E349726596B}"/>
    <hyperlink ref="DW61" r:id="rId2009" xr:uid="{25FFBD58-DEF0-4C1E-AD96-074CB47EB279}"/>
    <hyperlink ref="DW66" r:id="rId2010" xr:uid="{4D7B1A72-4ED5-4029-889C-2ECC00ED60ED}"/>
    <hyperlink ref="DW63" r:id="rId2011" xr:uid="{15892C89-6BAD-4F25-B86D-D173B8174B21}"/>
    <hyperlink ref="EA61" r:id="rId2012" xr:uid="{F9910974-3432-44B0-9C7C-8240859D9037}"/>
    <hyperlink ref="EA62" r:id="rId2013" xr:uid="{15767D79-4EDA-4A26-A9BE-D260D2EA1BD3}"/>
    <hyperlink ref="EA65" r:id="rId2014" xr:uid="{E55FBD1B-9908-44CD-993F-DCF416B244F7}"/>
    <hyperlink ref="EA63" r:id="rId2015" xr:uid="{F1FE236D-D68B-4CA1-8C8C-9AC26D5027C3}"/>
    <hyperlink ref="DW64" r:id="rId2016" xr:uid="{2B452892-0DF5-46EE-A430-4855EE35D173}"/>
    <hyperlink ref="DW70" r:id="rId2017" xr:uid="{EA3E1C8F-22B0-4A56-9CF8-8C263A73BAB6}"/>
    <hyperlink ref="EA70" r:id="rId2018" xr:uid="{3888A5A3-7A79-400A-A2C9-3716F318F468}"/>
    <hyperlink ref="EA66" r:id="rId2019" xr:uid="{BAA6E27E-4F29-4F81-8F10-68D4B9656F02}"/>
    <hyperlink ref="DW68" r:id="rId2020" xr:uid="{1906B4F8-0C01-4FF2-B98B-5ABD12D3EC09}"/>
    <hyperlink ref="EA68" display="http://www.eprocurement.gov.gr/webcenter/faces/oracle/webcenter/page/scopedMD/sd0cb90ef_26cf_4703_99d5_1561ceff660f/Page119.jspx?_afrLoop=2967417921458341#%2Foracle%2Fwebcenter%2Fwebcenterapp%2Fview%2Fpages%2Fnavigation%2Fnavigation-renderer.jspx%40%3Fwc." xr:uid="{72BC06AC-7909-427F-8D6C-3E24A02EA0FE}"/>
    <hyperlink ref="DW60" r:id="rId2021" xr:uid="{58F5C1B6-6658-4763-A4BB-C1D87EDE3396}"/>
    <hyperlink ref="DW69" r:id="rId2022" xr:uid="{7B4CDD46-FFCA-4A7B-A02E-46609052738D}"/>
    <hyperlink ref="DW71" r:id="rId2023" xr:uid="{C992C0CC-399B-42F3-A2EF-6AE551C1887D}"/>
    <hyperlink ref="DW72" r:id="rId2024" xr:uid="{D4E0AE8E-5860-4E3C-8593-BF874274F8DF}"/>
    <hyperlink ref="DW74" r:id="rId2025" xr:uid="{CADC6BB4-F3DD-4735-81BB-D4E538DB82A1}"/>
    <hyperlink ref="EA74" r:id="rId2026" xr:uid="{110C6CFE-B986-48A1-9BD6-606352821130}"/>
    <hyperlink ref="EB65" r:id="rId2027" tooltip="External website" display="http://www.mof.ge/en/Home" xr:uid="{9E3DFCC8-C752-4881-8BDD-CA4E17F0C0F5}"/>
    <hyperlink ref="EB60" r:id="rId2028" tooltip="External website" display="http://www.mfnp.gov.fj/" xr:uid="{8D6BA7F7-A1F5-42C0-ABBF-4B315D38C242}"/>
    <hyperlink ref="EB66" r:id="rId2029" tooltip="External website" display="http://www.deutsche-finanzagentur.de/en/startpage/" xr:uid="{E2F8B38C-8846-4E92-90DA-C6A73373EFF6}"/>
    <hyperlink ref="EB62" r:id="rId2030" tooltip="External website" display="http://www.aft.gouv.fr/" xr:uid="{CA48FF47-0899-4DCD-9C20-C70F516AD78C}"/>
    <hyperlink ref="EB61" r:id="rId2031" tooltip="External website in Finnish language" display="http://www.treasuryfinland.fi/" xr:uid="{3AD75916-839B-4351-9BB7-385623644AB0}"/>
    <hyperlink ref="EB64" r:id="rId2032" xr:uid="{BFC5CFC0-6E07-4B0F-AA2C-E479752F348B}"/>
    <hyperlink ref="EB63" r:id="rId2033" xr:uid="{9E62C05D-2033-41CC-85D2-64E297E9095D}"/>
    <hyperlink ref="EB70" r:id="rId2034" tooltip="External website" display="http://www.minfin.gob.gt/" xr:uid="{B998F1DD-4B34-4EBA-A5B9-638C849D5871}"/>
    <hyperlink ref="EB67" r:id="rId2035" tooltip="External website" display="http://www.mofep.gov.gh/" xr:uid="{870D3F95-C417-4559-964A-FB301A11EFEC}"/>
    <hyperlink ref="EB74" r:id="rId2036" xr:uid="{7D48F476-8B8D-4987-B460-5B9BBE181952}"/>
    <hyperlink ref="EB69" r:id="rId2037" xr:uid="{BE2F9A06-63F5-499E-8E0F-B8A35ED7777C}"/>
    <hyperlink ref="EB72" r:id="rId2038" xr:uid="{401298EF-2997-476F-A314-0BBA76C5A8FF}"/>
    <hyperlink ref="EB71" r:id="rId2039" xr:uid="{260BB164-DFB5-4825-929D-ACE7C6CFA3B5}"/>
    <hyperlink ref="EB73" r:id="rId2040" xr:uid="{3BF5AC8C-4F15-44CF-A95D-B29613781E44}"/>
    <hyperlink ref="EB68" r:id="rId2041" xr:uid="{61C55652-D306-4416-A4F1-E546D802F072}"/>
    <hyperlink ref="DJ67" r:id="rId2042" xr:uid="{78F01121-6328-4E2F-A8CC-DC6F3D758527}"/>
    <hyperlink ref="DR66" r:id="rId2043" xr:uid="{E24AF644-B631-4C2F-A035-BE3F27571C55}"/>
    <hyperlink ref="DW67" r:id="rId2044" xr:uid="{50B06973-C4AA-40F7-AD68-025AAEC44792}"/>
    <hyperlink ref="EA67" r:id="rId2045" xr:uid="{65D6013B-CAAF-452A-83D0-ADE03B384D3B}"/>
    <hyperlink ref="DJ68" r:id="rId2046" xr:uid="{0C7BA0C2-8077-487A-B018-C9F73078F7CE}"/>
    <hyperlink ref="BM115" r:id="rId2047" xr:uid="{ECCD3127-FC76-44F0-A05C-46670BDA2B82}"/>
    <hyperlink ref="BM108" r:id="rId2048" xr:uid="{CE0F1BE2-6288-4EC8-8BDC-B09443228942}"/>
    <hyperlink ref="BO109" r:id="rId2049" xr:uid="{B3406B55-8792-4CCE-8E24-C035CF11282F}"/>
    <hyperlink ref="BM109" r:id="rId2050" xr:uid="{28FF0EBB-01C4-4E88-A60D-38869DEAB724}"/>
    <hyperlink ref="BT121" r:id="rId2051" xr:uid="{777B2E53-D7B3-4C8A-96F9-4E8006E3F5BB}"/>
    <hyperlink ref="BO121" r:id="rId2052" xr:uid="{C7E798D1-3FC7-4812-9B41-C4779DA95017}"/>
    <hyperlink ref="BM121" r:id="rId2053" xr:uid="{BF6B22D4-5CEA-4605-93AE-7046F6438C0D}"/>
    <hyperlink ref="BM131" r:id="rId2054" xr:uid="{6A534C10-BB8D-4A3D-85D0-76F79CA11AF3}"/>
    <hyperlink ref="BO122" r:id="rId2055" xr:uid="{92B0BCCF-2330-4C99-ADFB-A8A6A4A53D31}"/>
    <hyperlink ref="BT130" r:id="rId2056" xr:uid="{B29BB594-4F41-4A37-A21A-100EDDB239D2}"/>
    <hyperlink ref="BM106" r:id="rId2057" xr:uid="{44A26B2A-785C-40A1-8AF3-1E47C8FF9AC0}"/>
    <hyperlink ref="BM107" r:id="rId2058" xr:uid="{266FED0C-52E2-4E7A-89BF-D303A2A52462}"/>
    <hyperlink ref="BO107" r:id="rId2059" xr:uid="{B1266653-2498-49E2-9735-111134E94ADE}"/>
    <hyperlink ref="BM110" r:id="rId2060" xr:uid="{37919E89-69E2-4B98-83C6-BEE7C4CEF01F}"/>
    <hyperlink ref="BO110" r:id="rId2061" xr:uid="{1F409887-DD49-4BD7-AC0A-942DD743F11E}"/>
    <hyperlink ref="BM112" r:id="rId2062" xr:uid="{10FC6D95-66B3-45FD-BFA7-CA7C564550CC}"/>
    <hyperlink ref="BM113" r:id="rId2063" xr:uid="{66AFEDFB-689C-43EB-B1B0-B3F449BBCF4B}"/>
    <hyperlink ref="BM114" r:id="rId2064" xr:uid="{9F3FF0B0-93C7-4E8D-AA42-E8E61C11CA20}"/>
    <hyperlink ref="BO116" r:id="rId2065" xr:uid="{B8D9A8A2-C77C-457F-844D-111E5313A742}"/>
    <hyperlink ref="BO117" r:id="rId2066" xr:uid="{8C9A362A-CCBC-43C5-8133-4B98ACF6443B}"/>
    <hyperlink ref="BM118" r:id="rId2067" xr:uid="{BDFEA5F9-275E-40B6-AAD9-127C5CD5495C}"/>
    <hyperlink ref="BM120" r:id="rId2068" xr:uid="{5CDB5353-8083-48EE-98A7-D605EAAC3049}"/>
    <hyperlink ref="BW120" r:id="rId2069" xr:uid="{1794B189-F02B-44E5-A708-E91BA20D035A}"/>
    <hyperlink ref="BM122" r:id="rId2070" xr:uid="{9C60A130-8271-428E-8F04-F3FC56EB200B}"/>
    <hyperlink ref="BM123" r:id="rId2071" xr:uid="{BA1557A3-F2EA-42CD-950A-F72BD3A97B11}"/>
    <hyperlink ref="BM129" r:id="rId2072" xr:uid="{EF77A305-0383-4BAB-A806-713C950D75AE}"/>
    <hyperlink ref="BM130" r:id="rId2073" xr:uid="{F31FABA9-47B2-45B2-8290-BC00B3E342B8}"/>
    <hyperlink ref="BW131" r:id="rId2074" xr:uid="{55E5042C-6E2D-4DF5-8900-51FB8DDBE8DB}"/>
    <hyperlink ref="BO131" r:id="rId2075" xr:uid="{57856DB4-BB09-48C7-B8BC-0FF9D8F94A5D}"/>
    <hyperlink ref="BM134" r:id="rId2076" xr:uid="{21A6E908-A992-4107-84CC-C33E5BC7DF31}"/>
    <hyperlink ref="BT134" r:id="rId2077" xr:uid="{4E7C496A-663D-4F1A-9819-7225BF6D4AC7}"/>
    <hyperlink ref="BO130" r:id="rId2078" xr:uid="{FA176F07-E064-49D8-BE9A-3C4AD8942860}"/>
    <hyperlink ref="BM135" r:id="rId2079" xr:uid="{E2637604-E5FC-4CD6-9B56-13F6E3C622CC}"/>
    <hyperlink ref="BO136" r:id="rId2080" xr:uid="{AF4015DC-F2DC-4FBA-89E4-C659EBDBE58C}"/>
    <hyperlink ref="BM136" r:id="rId2081" xr:uid="{90501052-08F8-47E5-B1C7-F8979C26951F}"/>
    <hyperlink ref="BT138" r:id="rId2082" xr:uid="{46896BAB-86F7-462D-AAB8-25EA016145F4}"/>
    <hyperlink ref="BM137" r:id="rId2083" xr:uid="{82980CCB-9792-45AA-8435-84F49742A7A2}"/>
    <hyperlink ref="BO139" r:id="rId2084" xr:uid="{135154F0-D0F0-4AE4-B6AE-64A9DB77F17E}"/>
    <hyperlink ref="BM140" r:id="rId2085" xr:uid="{40322BC9-CAA5-43E7-8F49-15FCC4C41489}"/>
    <hyperlink ref="BM141" r:id="rId2086" xr:uid="{EAA44602-AEFD-4021-A5B8-0BF6F6487698}"/>
    <hyperlink ref="BO141" r:id="rId2087" xr:uid="{81A20DA8-116D-47E6-BE45-E23607EC480C}"/>
    <hyperlink ref="BT141" r:id="rId2088" xr:uid="{CE16E2A9-FFFC-4217-A0FB-FA33DFAC35BA}"/>
    <hyperlink ref="BO108" r:id="rId2089" xr:uid="{305E93DE-E40C-43DD-88C8-486B636E73C7}"/>
    <hyperlink ref="BO112" r:id="rId2090" xr:uid="{33804DA6-9CD8-4139-8DBF-F2FF8DF7FF4F}"/>
    <hyperlink ref="BO118" r:id="rId2091" xr:uid="{C8D4D59E-38EA-40A6-8B62-8C5A6BA2AC9C}"/>
    <hyperlink ref="BO126" r:id="rId2092" xr:uid="{CC57EE3F-7177-49D1-B946-30BFFDF6B4A5}"/>
    <hyperlink ref="BO127" r:id="rId2093" xr:uid="{ADB535A6-5234-405A-B400-F2E98E632338}"/>
    <hyperlink ref="BO135" r:id="rId2094" xr:uid="{4A36814E-8A57-4125-81AA-422EBD03B672}"/>
    <hyperlink ref="BO138" r:id="rId2095" xr:uid="{9DF66F27-CDBF-4BF3-B1C9-E822167C6B81}"/>
    <hyperlink ref="BT110" r:id="rId2096" xr:uid="{EEE2FD6C-99C3-47C3-809C-107C1755B64E}"/>
    <hyperlink ref="BW111" r:id="rId2097" xr:uid="{67A874F6-1B14-4CE9-B5F3-2FBBC716C824}"/>
    <hyperlink ref="BW134" r:id="rId2098" xr:uid="{93FB6765-C59E-4667-9594-B4B8F866AF39}"/>
    <hyperlink ref="BW137" r:id="rId2099" xr:uid="{38F0782D-31C3-4886-8730-9D1FA35332CC}"/>
    <hyperlink ref="BW139" r:id="rId2100" xr:uid="{C43B9AFE-CBCB-44EB-8CA7-9FF01293FB12}"/>
    <hyperlink ref="CG106" r:id="rId2101" xr:uid="{A46B3A71-42F7-407E-8168-E1304D57E174}"/>
    <hyperlink ref="CG107" r:id="rId2102" xr:uid="{C3E6F67F-5378-4FCD-BE75-82E282D8A0E4}"/>
    <hyperlink ref="CG108" r:id="rId2103" xr:uid="{D0D8C417-910D-4C78-9843-16908F678251}"/>
    <hyperlink ref="CG109" r:id="rId2104" xr:uid="{8869229F-B338-4016-B8C2-FF47EAFB5793}"/>
    <hyperlink ref="CG110" r:id="rId2105" xr:uid="{A10E6DF1-CEA9-4687-9318-4BFC6F62818F}"/>
    <hyperlink ref="CG111" r:id="rId2106" xr:uid="{60406F6B-FD21-4CB2-B090-43C4C272C7F6}"/>
    <hyperlink ref="CG112" r:id="rId2107" xr:uid="{848DB407-5873-410D-A3DD-C8A666647EBE}"/>
    <hyperlink ref="CG113" r:id="rId2108" xr:uid="{7D0A0ABB-3A35-41BE-8C40-D206BE1F8DC8}"/>
    <hyperlink ref="CG116" r:id="rId2109" xr:uid="{C78CB510-94FC-48D4-A80C-2AEE31ECB3EF}"/>
    <hyperlink ref="CG119" r:id="rId2110" xr:uid="{05ADB055-9B9B-4AD9-A0FA-073451873FD1}"/>
    <hyperlink ref="CG121" r:id="rId2111" xr:uid="{68C7BE02-C80D-4965-80DC-3EFF18835E6E}"/>
    <hyperlink ref="CG122" r:id="rId2112" xr:uid="{4BA56AF7-1B72-4C9B-A840-3E1F01F2D47B}"/>
    <hyperlink ref="CG123" r:id="rId2113" xr:uid="{EB2AF6B8-54BD-41EB-A666-F8D1BD9FD131}"/>
    <hyperlink ref="CG124" r:id="rId2114" xr:uid="{5BB9B5FB-32A7-4B92-A0EA-5BC981013C49}"/>
    <hyperlink ref="CG128" r:id="rId2115" xr:uid="{16F42861-2B84-4D68-B2F7-AC3E0F7434F4}"/>
    <hyperlink ref="CG130" r:id="rId2116" xr:uid="{71640236-707E-432A-9B13-4F68ED9E40B6}"/>
    <hyperlink ref="CG131" r:id="rId2117" xr:uid="{3A066EE2-0005-46E7-A1FA-C2D6ED8254BE}"/>
    <hyperlink ref="CG133" r:id="rId2118" xr:uid="{AAAB1AB0-FE91-44CF-8ACF-6168F024D520}"/>
    <hyperlink ref="CG134" r:id="rId2119" xr:uid="{8B06D4F8-4380-4451-9827-A5ECE6FACD1A}"/>
    <hyperlink ref="CG135" r:id="rId2120" xr:uid="{6FEC5DED-8866-4C58-8CF0-0BF8B27A6D36}"/>
    <hyperlink ref="CG136" r:id="rId2121" xr:uid="{C762C264-A716-474D-8F9A-94B1940E639F}"/>
    <hyperlink ref="CG139" r:id="rId2122" xr:uid="{CB2ACC45-77B9-41D9-8305-97BFAECCEB01}"/>
    <hyperlink ref="CG140" r:id="rId2123" xr:uid="{33D3FD7F-92FA-43E8-93EE-91229CF3DA1E}"/>
    <hyperlink ref="CG141" r:id="rId2124" xr:uid="{F1A72BF2-1810-4FBF-BF5B-FD4DFF17FB31}"/>
    <hyperlink ref="CC106" r:id="rId2125" xr:uid="{23B8505B-44D0-46D7-9C6C-0DC197E6846E}"/>
    <hyperlink ref="BW107" r:id="rId2126" xr:uid="{E94C0A1A-3AD2-4CCE-81C5-E96628756AAF}"/>
    <hyperlink ref="CC107" r:id="rId2127" xr:uid="{01DAC4FA-84D2-4961-8E44-4622F88B316A}"/>
    <hyperlink ref="CC108" r:id="rId2128" xr:uid="{7F2650F0-E003-4F47-BF27-E4BB80C1F635}"/>
    <hyperlink ref="BW109" r:id="rId2129" xr:uid="{219021AE-DC09-42B6-A05E-0BF474FA3619}"/>
    <hyperlink ref="BW108" r:id="rId2130" xr:uid="{75383E1A-EE1D-442C-97B7-F7AD5945C88C}"/>
    <hyperlink ref="BW110" r:id="rId2131" xr:uid="{C82AC6C9-726D-40C7-AEA5-9583C9B2108A}"/>
    <hyperlink ref="BW112" r:id="rId2132" xr:uid="{CC85FCA0-F534-4D32-AB2F-2E658B7A9578}"/>
    <hyperlink ref="BW113" r:id="rId2133" xr:uid="{2C805672-AECD-4286-BF93-711CF0F57A9C}"/>
    <hyperlink ref="CC110" r:id="rId2134" xr:uid="{889FDFB9-7A69-4905-AA00-1AF41E9520C6}"/>
    <hyperlink ref="CC111" r:id="rId2135" xr:uid="{FD32EC6F-EEB7-4240-B034-F2DDA5797C39}"/>
    <hyperlink ref="CC113" r:id="rId2136" xr:uid="{C7CF2981-85FD-4246-B9AC-71D9CD2254F1}"/>
    <hyperlink ref="BW115" r:id="rId2137" xr:uid="{725C5FEC-A92C-4A2D-ACD3-DAA09B0071CC}"/>
    <hyperlink ref="CC117" r:id="rId2138" xr:uid="{9EB52A3E-F5E9-4F4F-9C55-A8A86E869015}"/>
    <hyperlink ref="BW119" r:id="rId2139" xr:uid="{BD7C554B-B36D-4CC2-96F4-F04B1395777A}"/>
    <hyperlink ref="CC119" r:id="rId2140" xr:uid="{0C593C40-19A4-4281-9B7E-47F40B232A80}"/>
    <hyperlink ref="CC120" r:id="rId2141" xr:uid="{5E7B4B80-20A6-47AC-964D-E794F4AC33F2}"/>
    <hyperlink ref="BW121" r:id="rId2142" xr:uid="{CB1A63B1-BFA7-4F0C-9E00-12E6008F810D}"/>
    <hyperlink ref="CC122" r:id="rId2143" xr:uid="{404BDD3B-23C8-4CCB-BCB3-AD478712D4D0}"/>
    <hyperlink ref="BW124" r:id="rId2144" xr:uid="{78FC84E8-6DDC-493C-B3D4-05D7E014DF02}"/>
    <hyperlink ref="BW125" r:id="rId2145" xr:uid="{F2DC8A71-C50B-4416-82FB-AA0B7CF700C6}"/>
    <hyperlink ref="BW123" r:id="rId2146" xr:uid="{E57FDE2D-15C9-4EC9-89E4-DC27BFB48809}"/>
    <hyperlink ref="CC124" r:id="rId2147" xr:uid="{C5F9B0BC-1ABE-42BE-89C8-3F3619969FF7}"/>
    <hyperlink ref="CC129" r:id="rId2148" xr:uid="{161FF7E6-B6FD-49CA-A10B-4AD1A5061AF5}"/>
    <hyperlink ref="BW130" r:id="rId2149" xr:uid="{F05BAC22-5B84-4AC5-AF9C-6AC3CDA23B7B}"/>
    <hyperlink ref="CC130" r:id="rId2150" xr:uid="{FF1629EB-DC0D-4888-9512-C87B3EBC5A67}"/>
    <hyperlink ref="CC131" r:id="rId2151" xr:uid="{3CA682FD-D157-4911-9A1D-6764EA94E4CB}"/>
    <hyperlink ref="CG132" r:id="rId2152" xr:uid="{566F9CB0-ADA2-475E-996F-064FF12953A6}"/>
    <hyperlink ref="BW133" r:id="rId2153" xr:uid="{9F02D54F-31D8-4C88-B487-415A87A0D670}"/>
    <hyperlink ref="CC133" r:id="rId2154" xr:uid="{175E151F-38C3-4116-92E3-0C198736770E}"/>
    <hyperlink ref="CC134" r:id="rId2155" xr:uid="{21EE8DBD-1B9F-48C3-B3D7-759C9499FC38}"/>
    <hyperlink ref="BW135" r:id="rId2156" xr:uid="{901EC753-4D81-4899-AAB1-E00A4C972F01}"/>
    <hyperlink ref="BW136" r:id="rId2157" xr:uid="{9C983C0E-4A80-4710-B47F-8D8B274D8CEE}"/>
    <hyperlink ref="CC136" r:id="rId2158" xr:uid="{E73F99B9-BA7B-403E-856C-4BC9E5864F1B}"/>
    <hyperlink ref="CG137" r:id="rId2159" xr:uid="{4933074E-9F4C-4F8B-895B-F00C1AAE9762}"/>
    <hyperlink ref="BW138" r:id="rId2160" xr:uid="{0B733247-D160-47E6-A4D8-CC72E557B7DB}"/>
    <hyperlink ref="CC138" r:id="rId2161" xr:uid="{58AEF7D0-8A75-44AB-BC0C-A16817A7B71D}"/>
    <hyperlink ref="CC140" r:id="rId2162" xr:uid="{552F379F-F43D-4527-BE5A-CFC88C24DCE3}"/>
    <hyperlink ref="BW140" r:id="rId2163" xr:uid="{68CEFDD2-40A8-4BD0-BB91-207E47330AEE}"/>
    <hyperlink ref="BW141" r:id="rId2164" xr:uid="{5C8933AF-8041-4522-AAC9-104A50DFA0B1}"/>
    <hyperlink ref="CC141" r:id="rId2165" xr:uid="{F95FD4E6-36FF-49F8-BF90-BEEB7E45558D}"/>
    <hyperlink ref="BA131" r:id="rId2166" xr:uid="{1EBFA4B0-63BB-4DB7-8408-A673D0F3DB43}"/>
    <hyperlink ref="BA108" r:id="rId2167" display="http://www.mefb.gov.mg/index.php?option=com_content&amp;view=article&amp;id=329&amp;Itemid=332" xr:uid="{99926598-35F1-428D-944E-D88E6F830CEC}"/>
    <hyperlink ref="BA123" r:id="rId2168" xr:uid="{B82B3DD4-88E1-4A98-B02A-02B5E35FE513}"/>
    <hyperlink ref="BA130" r:id="rId2169" xr:uid="{FF4D322A-671B-4BE4-9552-C99A2C069696}"/>
    <hyperlink ref="BA107" r:id="rId2170" xr:uid="{4CDE0D5D-9D0F-4668-A2D5-5D6640CA4BC8}"/>
    <hyperlink ref="BA129" r:id="rId2171" xr:uid="{2004B788-FE49-4DC5-A657-F2CE395A5059}"/>
    <hyperlink ref="BA124" r:id="rId2172" xr:uid="{45F835E9-3DC7-443B-BB18-93B9E32BA34F}"/>
    <hyperlink ref="BA128" r:id="rId2173" xr:uid="{61214655-B38E-45EC-BD24-97496140B9A0}"/>
    <hyperlink ref="BA106" r:id="rId2174" xr:uid="{6A2524B9-6CF2-4560-AF0B-9D0EA9CEDDBF}"/>
    <hyperlink ref="BA125" r:id="rId2175" xr:uid="{2D550D7D-CE68-4433-AC86-D3E7010D01BA}"/>
    <hyperlink ref="AV106" r:id="rId2176" xr:uid="{8BF5DCE0-836E-4531-95F9-339117EBA05D}"/>
    <hyperlink ref="AV107" r:id="rId2177" xr:uid="{AB8EFD1B-3CB2-406C-ABFB-9406BE72B346}"/>
    <hyperlink ref="AV108" r:id="rId2178" xr:uid="{573CEB03-DCF2-4519-834B-0F6D4D43032E}"/>
    <hyperlink ref="AV109" r:id="rId2179" xr:uid="{D054BB9F-F288-4D9A-B388-58E444DDBC79}"/>
    <hyperlink ref="AV110" r:id="rId2180" xr:uid="{9F53ECF6-B7E0-4209-93C1-B73F0D78C007}"/>
    <hyperlink ref="AV111" r:id="rId2181" xr:uid="{87C10B34-D182-4B85-B634-1FD12CF27890}"/>
    <hyperlink ref="AV119" r:id="rId2182" xr:uid="{F4625FC4-41FC-47E4-BBE0-055CA8731177}"/>
    <hyperlink ref="AV121" r:id="rId2183" xr:uid="{AF72099D-6004-4E2F-978E-6A8DD66B215C}"/>
    <hyperlink ref="AV122" r:id="rId2184" xr:uid="{C84A962F-BE8E-409E-80F7-969139121F54}"/>
    <hyperlink ref="AV123" r:id="rId2185" xr:uid="{9C7FF39F-4B61-4E89-802F-135F0C1808FC}"/>
    <hyperlink ref="AV130" r:id="rId2186" xr:uid="{6FD57D55-8935-4322-BDA9-4C95C28646FC}"/>
    <hyperlink ref="AV131" r:id="rId2187" xr:uid="{467C7F62-C000-4C29-ABF3-CDB370AC5807}"/>
    <hyperlink ref="AV134" r:id="rId2188" xr:uid="{E6F21E51-8477-4E7D-B281-8134B20B8CC1}"/>
    <hyperlink ref="AV135" r:id="rId2189" xr:uid="{A562D638-E686-4DBA-B5C9-5BD58F8497C5}"/>
    <hyperlink ref="AV136" r:id="rId2190" xr:uid="{473E89E9-2A68-4035-BFC0-4BB9C19BE9A9}"/>
    <hyperlink ref="AV140" r:id="rId2191" xr:uid="{E8F89760-FCE6-43A1-AE27-D233CE12299F}"/>
    <hyperlink ref="AV141" r:id="rId2192" xr:uid="{2476A60A-041B-4E30-BF4A-208BE634EA0E}"/>
    <hyperlink ref="AV120" r:id="rId2193" xr:uid="{905B927B-DAF4-461D-B275-D910DF0F7B92}"/>
    <hyperlink ref="AY111" r:id="rId2194" xr:uid="{088D802B-3B4F-4B68-8422-C461E0F70414}"/>
    <hyperlink ref="AY108" r:id="rId2195" xr:uid="{9D2EE869-80F8-45F3-9A12-8C1BF362DCFA}"/>
    <hyperlink ref="AY107" r:id="rId2196" xr:uid="{E206F835-10C0-4F68-B2F6-19F7ECFDDDD6}"/>
    <hyperlink ref="AY131" r:id="rId2197" xr:uid="{5E877D5A-9BB8-474D-A1BD-E58F66915AE4}"/>
    <hyperlink ref="AY130" r:id="rId2198" xr:uid="{8F1156CB-131A-46F6-8640-DC599A28988D}"/>
    <hyperlink ref="AV129" r:id="rId2199" xr:uid="{E1FEFCE3-7D94-4138-9918-C1DF57E5279E}"/>
    <hyperlink ref="AY129" r:id="rId2200" xr:uid="{5B1DC62E-D9BE-44BE-A4DE-B3797FC67664}"/>
    <hyperlink ref="AV132" r:id="rId2201" xr:uid="{3CBC4709-1D5B-47BE-9E8B-B85924427207}"/>
    <hyperlink ref="AY122" r:id="rId2202" xr:uid="{B9BED80C-524C-4D67-A080-F8436F8EADF6}"/>
    <hyperlink ref="AY128" r:id="rId2203" xr:uid="{6126C2E6-CCB2-4A29-8693-66DC0EC9F8A1}"/>
    <hyperlink ref="AV138" r:id="rId2204" xr:uid="{ABE460C9-A3DB-42FB-8F45-D291BECEE890}"/>
    <hyperlink ref="AV112" r:id="rId2205" xr:uid="{3DEB62A4-A497-4509-8849-21705C7A9962}"/>
    <hyperlink ref="AV137" r:id="rId2206" xr:uid="{760209A4-CAE0-4961-9881-56F6A1ECCC89}"/>
    <hyperlink ref="BM139" r:id="rId2207" xr:uid="{3A2CA41C-79F4-460B-ABC0-6406877527BE}"/>
    <hyperlink ref="BM148" r:id="rId2208" xr:uid="{9E813843-91AE-4A84-8635-ABF021C03160}"/>
    <hyperlink ref="BT142" r:id="rId2209" xr:uid="{B420B2C7-EC03-4A0A-A4A1-832761E42C80}"/>
    <hyperlink ref="BM142" r:id="rId2210" xr:uid="{563D736B-E283-494F-B974-0F3890298E3B}"/>
    <hyperlink ref="BT147" r:id="rId2211" xr:uid="{709ECC9D-F6A0-4B29-8658-00E3F4D89280}"/>
    <hyperlink ref="BO143" r:id="rId2212" location="p_p_id_101_INSTANCE_tq7U_" display="http://www.mf.gov.pl/ministerstwo-finansow/dzialalnosc/finanse-publiczne/budzet-panstwa/trezor/-/asset_publisher/tq7U/content/cele-wdrozenia-systemu-trezor?redirect=http%3A%2F%2Fwww.mf.gov.pl%2Fministerstwo-finansow%2Fdzialalnosc%2Ffinanse-publiczne%2Fbudzet-panstwa%2Ftrezor%3Fp_p_id%3D101_INSTANCE_tq7U%26p_p_lifecycle%3D0%26p_p_state%3Dnormal%26p_p_mode%3Dview%26p_p_col_id%3Dcolumn-2%26p_p_col_count%3D1#p_p_id_101_INSTANCE_tq7U_" xr:uid="{6B778E66-F549-4D5B-9E84-786E2AD1612D}"/>
    <hyperlink ref="BM143" r:id="rId2213" xr:uid="{DAE0EA01-7D51-4BBF-A7C8-E576B003D779}"/>
    <hyperlink ref="BO144" r:id="rId2214" xr:uid="{CE493370-B534-47D6-8CA0-2AAA52442BF0}"/>
    <hyperlink ref="BM144" r:id="rId2215" display="http://www.igcp.pt/gca/?id=567" xr:uid="{CEA7E76D-7AA6-453D-A374-0B9545147C70}"/>
    <hyperlink ref="BM146" r:id="rId2216" xr:uid="{BCB232BF-2622-419A-BC7B-0A11E7B68ABB}"/>
    <hyperlink ref="BM147" r:id="rId2217" xr:uid="{AD78E74F-B0BE-4D6B-9D73-1FB25F0FF453}"/>
    <hyperlink ref="BW149" r:id="rId2218" xr:uid="{F6CD8D09-C4D3-4BBA-A8C9-3C6B315E09AA}"/>
    <hyperlink ref="BM149" r:id="rId2219" xr:uid="{33CF614F-24FA-44C4-8922-44C6C2B6F644}"/>
    <hyperlink ref="BO149" r:id="rId2220" xr:uid="{1E86A067-9004-4648-A5AC-36FA19E2D7A7}"/>
    <hyperlink ref="BO150" r:id="rId2221" xr:uid="{98F28E40-9DE4-4E56-ADE4-C32B18D4E0CE}"/>
    <hyperlink ref="BW150" r:id="rId2222" xr:uid="{92C57531-F48D-494D-9FC7-8068A98EC013}"/>
    <hyperlink ref="BO151" r:id="rId2223" xr:uid="{79BAF8D3-5AB4-4C0B-9BB6-EDDDBC546FF4}"/>
    <hyperlink ref="BW151" r:id="rId2224" xr:uid="{48B153DB-E2C9-4C43-9B6F-6B56A8043DCA}"/>
    <hyperlink ref="BW152" r:id="rId2225" xr:uid="{1998CB52-8CD6-417A-A7D4-B7F2B88B6838}"/>
    <hyperlink ref="CG142" r:id="rId2226" xr:uid="{FD2E5D07-6D92-4B22-A571-B3098B128E8E}"/>
    <hyperlink ref="CG143" r:id="rId2227" xr:uid="{66FBA7F9-9604-44CD-9F11-77D309E43237}"/>
    <hyperlink ref="CG144" r:id="rId2228" xr:uid="{75C53E15-2659-45D0-8B32-53AB561085FD}"/>
    <hyperlink ref="CG145" r:id="rId2229" xr:uid="{3C8B8B63-681E-419B-8A79-B1DD17099F39}"/>
    <hyperlink ref="CG146" r:id="rId2230" xr:uid="{C13B425F-1DDD-4F45-A038-C993D32D0178}"/>
    <hyperlink ref="CG147" r:id="rId2231" xr:uid="{9508DC12-9A34-437E-BADD-5A0F7B89CA12}"/>
    <hyperlink ref="CG148" r:id="rId2232" xr:uid="{C097097F-0A0F-4A5A-AD68-DAFE838E9DC6}"/>
    <hyperlink ref="CG149" r:id="rId2233" xr:uid="{B15CF6F0-5737-47CF-9AAF-505C39CE4A9B}"/>
    <hyperlink ref="CG151" r:id="rId2234" xr:uid="{640FB0D5-AE09-4675-B3AC-167CC0768691}"/>
    <hyperlink ref="CG152" r:id="rId2235" xr:uid="{24589AFB-8740-48F5-AA9F-1E48C4B1328C}"/>
    <hyperlink ref="BW142" r:id="rId2236" xr:uid="{6C241985-9493-47BE-8B60-59DF677EAC88}"/>
    <hyperlink ref="CC142" r:id="rId2237" xr:uid="{981ED45F-16F1-41AA-BA74-4448975E45B8}"/>
    <hyperlink ref="CC143" r:id="rId2238" xr:uid="{8FD47797-954A-4F63-A056-5A393226181F}"/>
    <hyperlink ref="CC144" r:id="rId2239" xr:uid="{FBA31C91-32DB-4728-97DE-057F614CEC18}"/>
    <hyperlink ref="BW145" r:id="rId2240" xr:uid="{AAB282D6-9D9D-4ADF-98D8-7778EA3A5554}"/>
    <hyperlink ref="BW146" r:id="rId2241" xr:uid="{32D6FE31-DBBC-4403-A507-CDA883AA45BC}"/>
    <hyperlink ref="CC146" r:id="rId2242" xr:uid="{6309447E-D3D2-4165-A3D9-1DF55795AEF1}"/>
    <hyperlink ref="BW147" r:id="rId2243" xr:uid="{8FB4CA39-16DE-43BA-A563-BC52CEFD0FA4}"/>
    <hyperlink ref="CC147" r:id="rId2244" xr:uid="{36897A00-7B2D-4B99-961A-C0ACF80F683F}"/>
    <hyperlink ref="BW148" r:id="rId2245" xr:uid="{EFB9567D-5D4E-4104-AC4E-C37B6626C96B}"/>
    <hyperlink ref="CC148" r:id="rId2246" xr:uid="{2890C791-DA7C-448C-8E13-C7938642D292}"/>
    <hyperlink ref="CC149" r:id="rId2247" xr:uid="{1B55E8F5-2FF4-4923-8BAE-06CD768BA3EE}"/>
    <hyperlink ref="CC153" r:id="rId2248" xr:uid="{17A18B0F-A917-4EA1-8B21-2693FA1170DC}"/>
    <hyperlink ref="AV142" r:id="rId2249" xr:uid="{7CAD291C-1244-4DC2-8D53-B95D0B1A27C6}"/>
    <hyperlink ref="AV144" r:id="rId2250" xr:uid="{6EF966D0-A307-4DFB-8F1A-287EF792872A}"/>
    <hyperlink ref="AV146" r:id="rId2251" xr:uid="{8EC8EADD-87FD-4F8B-A629-1C51D5706F9F}"/>
    <hyperlink ref="AV147" r:id="rId2252" xr:uid="{B80380B6-B8BB-4FFA-9F5F-8A9B20ACEDC3}"/>
    <hyperlink ref="AV148" r:id="rId2253" xr:uid="{8A4D713B-41DF-4ABE-B8F4-8D0846BD1C5F}"/>
    <hyperlink ref="AV153" r:id="rId2254" xr:uid="{811179EC-815A-4823-821A-264DA0ECFDB1}"/>
    <hyperlink ref="AV151" r:id="rId2255" xr:uid="{F1427C90-3FA9-4289-9AB3-3E0F7D45FA8E}"/>
    <hyperlink ref="AV143" r:id="rId2256" xr:uid="{48049A6C-EA38-4338-9939-67C768062B13}"/>
    <hyperlink ref="AV150" r:id="rId2257" xr:uid="{D78727F6-2D95-40B5-A635-1D57422B1411}"/>
    <hyperlink ref="BM153" r:id="rId2258" xr:uid="{EE62CBF6-41B5-4288-9394-B3DF4692A418}"/>
    <hyperlink ref="AV152" r:id="rId2259" xr:uid="{99E21543-F3AE-406B-973C-4A38FA68E215}"/>
    <hyperlink ref="BM152" r:id="rId2260" xr:uid="{C081071C-4064-4FC4-AB09-0AB9365B6993}"/>
    <hyperlink ref="CC152" r:id="rId2261" xr:uid="{A8765698-D9D3-4620-938A-BE6ECCA5F9F5}"/>
    <hyperlink ref="BM151" r:id="rId2262" xr:uid="{630E4744-4DF4-432B-B42C-90DD512DD809}"/>
    <hyperlink ref="CC151" r:id="rId2263" xr:uid="{2E025D2D-2247-4B60-BAEA-0EA67D8A5912}"/>
    <hyperlink ref="BM150" r:id="rId2264" xr:uid="{4A2FE1CF-B90A-45C6-9AFC-165E155EC208}"/>
    <hyperlink ref="CC150" r:id="rId2265" xr:uid="{DCCFB600-357F-44B4-B0ED-9460EED06D1E}"/>
    <hyperlink ref="CG150" r:id="rId2266" xr:uid="{D12C4622-0107-4335-B6DF-11A6ED1AFE06}"/>
    <hyperlink ref="AV149" r:id="rId2267" xr:uid="{AA56C4FB-ECEB-4C2D-84D0-0D276001A50D}"/>
    <hyperlink ref="BO148" r:id="rId2268" xr:uid="{2EBA225A-C261-4C29-A7C2-80E6C29C7266}"/>
    <hyperlink ref="BO147" r:id="rId2269" xr:uid="{AE41DF76-2970-4C3A-A9A6-72D4989A4FD1}"/>
    <hyperlink ref="AV145" r:id="rId2270" xr:uid="{45EA4F01-BA3D-4230-B71B-14797FE1580D}"/>
    <hyperlink ref="BM145" r:id="rId2271" xr:uid="{95B99896-BCFA-41BC-957F-550BFC69C7F3}"/>
    <hyperlink ref="CC145" r:id="rId2272" xr:uid="{0FE1A10D-B6B0-4A5C-9AAF-39BBC1445640}"/>
    <hyperlink ref="BW144" r:id="rId2273" xr:uid="{D01700DD-1036-416E-84AD-348672A0159E}"/>
    <hyperlink ref="BW143" r:id="rId2274" xr:uid="{CA1285F4-AC0B-4C25-90B4-F883173FAB69}"/>
    <hyperlink ref="BO142" r:id="rId2275" xr:uid="{3C352A07-3160-45C8-A8C1-F49F8BC97F42}"/>
    <hyperlink ref="AV139" r:id="rId2276" xr:uid="{4AD1B76C-70E1-45F5-85D9-6B3673A5E7F5}"/>
    <hyperlink ref="CC139" r:id="rId2277" xr:uid="{5DB801D4-FF29-4DDE-A62F-AA58928F6F57}"/>
    <hyperlink ref="BM138" r:id="rId2278" xr:uid="{E6659F5D-FE60-40D2-8D7D-3B7C0E82AC63}"/>
    <hyperlink ref="CG138" r:id="rId2279" xr:uid="{BBCFE08F-04D1-4221-82CA-6DFD57C13EC7}"/>
    <hyperlink ref="AV133" r:id="rId2280" xr:uid="{0D49BE43-AC36-4527-818B-3AF24C990120}"/>
    <hyperlink ref="BM133" r:id="rId2281" xr:uid="{E15436BC-5F9B-42A8-980B-51DCE61E3604}"/>
    <hyperlink ref="BO133" r:id="rId2282" xr:uid="{8E95091E-77D7-4A74-9156-15158E97BA25}"/>
    <hyperlink ref="BW129" r:id="rId2283" xr:uid="{DAF44643-31B1-4E26-A73A-62AF1504D87B}"/>
    <hyperlink ref="CG129" r:id="rId2284" xr:uid="{73C3A50B-B9F9-4DFA-904A-E7623FC5951C}"/>
    <hyperlink ref="AV128" r:id="rId2285" xr:uid="{A2A351E4-6EB9-4A90-9572-6EBADEA723E9}"/>
    <hyperlink ref="BO128" r:id="rId2286" xr:uid="{FB275F26-3589-4138-A737-1CE09892D06D}"/>
    <hyperlink ref="BM128" r:id="rId2287" xr:uid="{2C0F8244-9B44-43EF-9287-873D6DDE71F0}"/>
    <hyperlink ref="CC128" r:id="rId2288" xr:uid="{6103AD9D-A280-49B3-A94F-C9CE773090F1}"/>
    <hyperlink ref="BW128" r:id="rId2289" xr:uid="{C3DBD639-9BC4-419C-819C-07C52EB74511}"/>
    <hyperlink ref="AV127" r:id="rId2290" xr:uid="{CA6E36B8-F9F4-4357-BA86-66F87222E4C0}"/>
    <hyperlink ref="BM127" r:id="rId2291" xr:uid="{7CA749F0-ED48-4B64-850D-31EE05946B07}"/>
    <hyperlink ref="BW127" r:id="rId2292" xr:uid="{B1A396EA-27B3-42E1-9456-C9620E6DF21A}"/>
    <hyperlink ref="CG127" r:id="rId2293" xr:uid="{D3960A84-7DA7-4062-877F-43A83EF83B2C}"/>
    <hyperlink ref="AV126" r:id="rId2294" xr:uid="{E7A674ED-BA13-4A3F-9F4D-CF91D4693900}"/>
    <hyperlink ref="AY126" r:id="rId2295" xr:uid="{C477D19F-2650-4B6A-9864-B0A18F2499F7}"/>
    <hyperlink ref="BA126" r:id="rId2296" xr:uid="{EA482364-F717-411C-97BC-BAD9A8A93BA5}"/>
    <hyperlink ref="BM126" r:id="rId2297" xr:uid="{E22AC139-94EF-4816-8F29-35418D24E4D4}"/>
    <hyperlink ref="BW126" r:id="rId2298" xr:uid="{90562A60-4A2C-45C3-B0C0-6467572F34D1}"/>
    <hyperlink ref="CC126" r:id="rId2299" xr:uid="{632E603A-4C70-495E-8D32-9982430D4432}"/>
    <hyperlink ref="CG126" r:id="rId2300" xr:uid="{D6F36527-1A86-41E3-8276-B46BA7CEAB31}"/>
    <hyperlink ref="AV125" r:id="rId2301" xr:uid="{6349A077-706D-4AD8-8369-FFAC5AE69677}"/>
    <hyperlink ref="AY125" r:id="rId2302" xr:uid="{555154A3-B874-4470-88A3-25833DB2D6BC}"/>
    <hyperlink ref="BM125" r:id="rId2303" xr:uid="{72041A47-91FA-4836-8874-6211EE4104C4}"/>
    <hyperlink ref="CC125" r:id="rId2304" xr:uid="{709AC5E7-4953-46C2-AB67-048EB34F9A92}"/>
    <hyperlink ref="CG125" r:id="rId2305" xr:uid="{14522A93-E994-4463-97B0-8980CD92C022}"/>
    <hyperlink ref="AV124" r:id="rId2306" xr:uid="{DDB8B088-290D-4002-ABDB-B2B1CE257805}"/>
    <hyperlink ref="AY124" r:id="rId2307" xr:uid="{ED98A5DC-8B80-4496-94B8-218460796840}"/>
    <hyperlink ref="BM124" r:id="rId2308" xr:uid="{503A6CED-6AF9-406D-AFEA-BAED62327DBA}"/>
    <hyperlink ref="AY123" r:id="rId2309" xr:uid="{F3EE2E87-1C44-49F0-8AF9-B98E4414BBD2}"/>
    <hyperlink ref="CC123" r:id="rId2310" xr:uid="{8F836E42-8D66-43AB-B274-89F3E045942E}"/>
    <hyperlink ref="BA122" r:id="rId2311" xr:uid="{978BE1B0-8E0F-48FC-B2EC-E39004205D1C}"/>
    <hyperlink ref="BW122" r:id="rId2312" xr:uid="{F7ACBC41-7191-47E0-97A6-9D127BBA488D}"/>
    <hyperlink ref="CC121" r:id="rId2313" xr:uid="{5DA34F0F-652A-43CB-AE6F-2FA1B84EC9C4}"/>
    <hyperlink ref="BM119" r:id="rId2314" xr:uid="{DD9E4A01-BCF6-41FE-9C70-A37771A1D71F}"/>
    <hyperlink ref="AV118" r:id="rId2315" xr:uid="{D797F46B-FFFB-4C71-8457-CF46F5A294C9}"/>
    <hyperlink ref="BW118" r:id="rId2316" xr:uid="{DE71DEE3-A593-4303-9C75-D5506D434642}"/>
    <hyperlink ref="CC118" r:id="rId2317" xr:uid="{1A2C3098-6018-49F0-9FCB-AA6F16C7FD6A}"/>
    <hyperlink ref="CG118" r:id="rId2318" xr:uid="{F31AE960-52F8-42E2-BB37-1FEC5255DCE6}"/>
    <hyperlink ref="AV117" r:id="rId2319" xr:uid="{7C6E5A4E-DD63-4858-9A69-7777D4010100}"/>
    <hyperlink ref="BM117" r:id="rId2320" xr:uid="{6E52846D-1652-45C2-9D2D-CE0C425B4D7A}"/>
    <hyperlink ref="BW117" r:id="rId2321" xr:uid="{CBF51C68-871A-48E1-8880-830E71606539}"/>
    <hyperlink ref="CG117" r:id="rId2322" xr:uid="{BCD83BB8-5E27-44D0-A978-2444A0506E91}"/>
    <hyperlink ref="BM116" r:id="rId2323" xr:uid="{A8C3DABE-DE5A-46B1-AB8C-AE13102469FB}"/>
    <hyperlink ref="BW116" r:id="rId2324" xr:uid="{B80C21F5-7636-4669-B34B-FC8F963B6844}"/>
    <hyperlink ref="CC116" r:id="rId2325" xr:uid="{B25E469B-4B43-42C7-8067-45BEB9B6A41B}"/>
    <hyperlink ref="CC115" r:id="rId2326" xr:uid="{D55AE65D-DB50-4E17-83BA-2E1AB11AC578}"/>
    <hyperlink ref="CC112" r:id="rId2327" xr:uid="{90FAD6EF-F1FB-492A-B629-C5118D9DC27C}"/>
    <hyperlink ref="BA111" r:id="rId2328" xr:uid="{AF86714A-02E7-4DE0-86C8-8B7536BD00C1}"/>
    <hyperlink ref="BM111" r:id="rId2329" xr:uid="{013E6C92-1F72-44AF-B997-532C6AD81862}"/>
    <hyperlink ref="BO111" r:id="rId2330" xr:uid="{863E0692-1881-41EC-B130-76FFA54AF271}"/>
    <hyperlink ref="BA110" r:id="rId2331" display="https://www1.treasury.gov.my/" xr:uid="{AECE7F97-B37F-4A63-AC32-806E7A6BC6FA}"/>
    <hyperlink ref="AY110" r:id="rId2332" xr:uid="{247FF851-ABBB-45E3-A827-01D21FC3C4AF}"/>
    <hyperlink ref="AY109" r:id="rId2333" xr:uid="{AD7F1461-9882-423B-BA37-0F3D0B803FEE}"/>
    <hyperlink ref="BA109" r:id="rId2334" xr:uid="{0BB89A98-9775-4896-B9A7-015FC0F03237}"/>
    <hyperlink ref="CC109" r:id="rId2335" xr:uid="{42DCCB66-D0A6-4BF3-9887-07E8BA20EC47}"/>
    <hyperlink ref="AY106" r:id="rId2336" location="budget" xr:uid="{584FB5B1-2F72-4A58-A60B-888026962BAE}"/>
    <hyperlink ref="BW106" r:id="rId2337" xr:uid="{CE1EB112-9BAC-44A6-B97D-726FCB00CFA2}"/>
    <hyperlink ref="CO112" r:id="rId2338" xr:uid="{3551A683-768A-41E8-BD42-C34D4713BE15}"/>
    <hyperlink ref="CO132" r:id="rId2339" xr:uid="{5289E158-5A01-4B4D-AF59-032EB206DEDF}"/>
    <hyperlink ref="CO117" r:id="rId2340" location="!/" xr:uid="{5BFCFB2F-6BE3-4C00-B499-6AE3547567B8}"/>
    <hyperlink ref="CO119" r:id="rId2341" xr:uid="{7D32055E-0D46-4583-B072-B9B9DC9AF596}"/>
    <hyperlink ref="CO122" r:id="rId2342" xr:uid="{452D5236-E124-4B3C-A59F-C7D8E15A8EB5}"/>
    <hyperlink ref="CO124" r:id="rId2343" xr:uid="{E02246B6-22A5-4364-8C51-19E30BCFD689}"/>
    <hyperlink ref="CO125" r:id="rId2344" xr:uid="{6BF84FE8-28B1-4D58-B872-2A962339D11C}"/>
    <hyperlink ref="CO129" r:id="rId2345" xr:uid="{E6FB7CE4-A2B8-46F9-863D-24A455461F9B}"/>
    <hyperlink ref="CO136" r:id="rId2346" xr:uid="{5471FA95-345C-4808-ACE5-3DB3E2C7AB5C}"/>
    <hyperlink ref="CO138" r:id="rId2347" xr:uid="{6F289257-3A6A-4951-94A3-CADDD1248065}"/>
    <hyperlink ref="CS138" r:id="rId2348" xr:uid="{115EF274-FC93-4D24-AC4D-6C5A5530637A}"/>
    <hyperlink ref="CS123" r:id="rId2349" xr:uid="{8E493DAD-27C4-4D76-9D9B-019BC453E5FF}"/>
    <hyperlink ref="CY130" r:id="rId2350" xr:uid="{48F0E17F-5064-4381-9881-139A45C155CD}"/>
    <hyperlink ref="CY131" r:id="rId2351" xr:uid="{11BE989B-B8E6-40C4-A2BA-1081C556E274}"/>
    <hyperlink ref="CV136" r:id="rId2352" xr:uid="{C8388117-85F5-4B1E-80E9-98943CF40BFE}"/>
    <hyperlink ref="CO150" r:id="rId2353" xr:uid="{5A6DE2C1-CFD6-458A-BCEA-8D4CC91BC450}"/>
    <hyperlink ref="CO143" r:id="rId2354" xr:uid="{798DF424-A24C-49F9-A260-B20EF100CDF8}"/>
    <hyperlink ref="CO145" r:id="rId2355" xr:uid="{8E0E5B93-15A1-4A81-BBC5-F4A87B238949}"/>
    <hyperlink ref="CO148" r:id="rId2356" xr:uid="{1036425E-F189-454F-8326-864FAD4BAD2B}"/>
    <hyperlink ref="CO154" r:id="rId2357" xr:uid="{FCF1C484-BC72-4D69-9A00-2AB6EE67ECA2}"/>
    <hyperlink ref="CY152" r:id="rId2358" xr:uid="{75155693-2D3C-4491-AD9D-3C611F5A714D}"/>
    <hyperlink ref="CY148" r:id="rId2359" xr:uid="{83C49360-E520-4B61-9D11-BD26A6AB506E}"/>
    <hyperlink ref="CO152" r:id="rId2360" xr:uid="{8C8227A0-096C-4EC9-AFCC-2B1DB67E611A}"/>
    <hyperlink ref="CO151" r:id="rId2361" xr:uid="{EDD1D037-4FC7-4F9A-B8A2-FD3FE5275A1E}"/>
    <hyperlink ref="CS151" r:id="rId2362" xr:uid="{603494EE-94C4-4AFE-B4E8-DC492FF5F5DF}"/>
    <hyperlink ref="CY151" r:id="rId2363" xr:uid="{3B1091ED-F90F-44B8-B7C0-B1DC7311C60D}"/>
    <hyperlink ref="CS150" r:id="rId2364" xr:uid="{9A0C0F49-7C52-46CE-9EC5-5C761894B1A3}"/>
    <hyperlink ref="CY150" r:id="rId2365" xr:uid="{352294F2-0C34-442E-8C74-AD097195F023}"/>
    <hyperlink ref="CO149" r:id="rId2366" xr:uid="{60CE19B1-038E-4603-AD66-860F02CBADD3}"/>
    <hyperlink ref="CS149" r:id="rId2367" xr:uid="{A23F5983-CC8B-44DC-9F17-26F9CBC75A10}"/>
    <hyperlink ref="CY149" r:id="rId2368" xr:uid="{D432A76D-3348-4B84-9E07-70A0ADDC5B80}"/>
    <hyperlink ref="CS148" r:id="rId2369" xr:uid="{29FC0330-D7E9-42F0-BC5A-22F3C8C7616D}"/>
    <hyperlink ref="CO147" r:id="rId2370" xr:uid="{D28F3202-EE5B-47F2-8430-E19B52F2533D}"/>
    <hyperlink ref="CS147" r:id="rId2371" xr:uid="{7C75CF6E-268E-436A-B948-00F4D5E95378}"/>
    <hyperlink ref="CV147" r:id="rId2372" xr:uid="{524EE85D-DD6F-4944-B742-0807B48D136E}"/>
    <hyperlink ref="CY147" r:id="rId2373" xr:uid="{50E58D1C-1FDC-47BE-A5FC-F0D1527F98B9}"/>
    <hyperlink ref="CO146" r:id="rId2374" xr:uid="{5780ACDD-0E0B-4A16-A845-11124FBDA047}"/>
    <hyperlink ref="CS146" r:id="rId2375" display="http://www.anaf.ro/anaf/internet/ANAF/informatii_publice/formular_sesizari/!ut/p/a1/hY_LDoIwEEW_xQVbptpAqrtSDA0xuiJCN6YkvAxSUiv8vsWw0ERxdnNzTu4MCEhBdHJoKmka1cl22oV_4Wvu8w3ZxKeABYiyrR_ywMOIeRbILIB-DEWfPqH7ySfHhDAbRHj2F4A__WcQSxVRiGdg4cQYRNWq_PVuRrsckwqELspCF9p9aBvXxvQ7BzloHEdXdrJ0tXLQN7xWdwPpGwb9LUnR1WuHA109AUJddf8!/dl5/d5/L2dBISEvZ0FBIS9nQSEh/" xr:uid="{F4C3C0BE-72B1-4755-9A46-B286EE9E3CF5}"/>
    <hyperlink ref="CV146" r:id="rId2376" xr:uid="{CB4709AD-9C1F-4846-801A-F44B905E755C}"/>
    <hyperlink ref="CY146" r:id="rId2377" xr:uid="{4A760262-CEB3-47B2-B05F-014C49551F6F}"/>
    <hyperlink ref="CV145" r:id="rId2378" xr:uid="{F14C3D88-4537-430A-A4C8-A2550D02C88B}"/>
    <hyperlink ref="CY145" r:id="rId2379" xr:uid="{0428192C-4A4A-45F5-AD96-D1E6E3528CE2}"/>
    <hyperlink ref="CO144" r:id="rId2380" xr:uid="{F2584646-4623-4884-92BE-4BC5EFB26FC9}"/>
    <hyperlink ref="CS144" r:id="rId2381" xr:uid="{7186A9B3-BF0B-4829-BAFE-F37E33E58DCB}"/>
    <hyperlink ref="CV144" r:id="rId2382" xr:uid="{A42C7224-0529-40E3-9B0D-46078A40CCBA}"/>
    <hyperlink ref="CY144" r:id="rId2383" xr:uid="{1A44EDF4-05B8-40CA-BC51-E9F04D20E9E3}"/>
    <hyperlink ref="CS143" r:id="rId2384" xr:uid="{A5837C75-52D4-4F9D-9B8D-0FC330C304A2}"/>
    <hyperlink ref="CV143" r:id="rId2385" xr:uid="{DB14B527-B97F-47D8-97A9-9A51864C4D4A}"/>
    <hyperlink ref="CY143" r:id="rId2386" xr:uid="{002BF4B7-EE13-43A3-9318-D157C1A49AE2}"/>
    <hyperlink ref="CO142" r:id="rId2387" display="https://jeddahpcg.dfa.gov.ph/" xr:uid="{BBE75073-503F-4835-BBA9-733A59D30879}"/>
    <hyperlink ref="CS142" r:id="rId2388" xr:uid="{94C842BB-C83E-448D-945A-B5F84496D01E}"/>
    <hyperlink ref="CY142" r:id="rId2389" xr:uid="{16CBA55D-02A4-4A02-8998-82B931286D2A}"/>
    <hyperlink ref="CO141" r:id="rId2390" xr:uid="{2DD66197-4A20-40FB-8277-7E5B833BBC85}"/>
    <hyperlink ref="CS141" r:id="rId2391" xr:uid="{6D8CBE6E-2647-4261-A766-61DB94839FF0}"/>
    <hyperlink ref="CV141" r:id="rId2392" xr:uid="{F5DC412E-8D2B-45BE-B084-FA4780B72A52}"/>
    <hyperlink ref="CO140" r:id="rId2393" xr:uid="{FF3E488B-7255-4954-9768-B64D3F65C9F6}"/>
    <hyperlink ref="CS140" r:id="rId2394" xr:uid="{B97A764F-BDEE-4729-B924-118C79C10185}"/>
    <hyperlink ref="CO139" r:id="rId2395" xr:uid="{C3180A3D-0278-4C5B-A9FF-CB489C487544}"/>
    <hyperlink ref="CY138" r:id="rId2396" xr:uid="{ADB38062-3D5B-4833-AC08-AAC9B5DEC6F6}"/>
    <hyperlink ref="CS137" r:id="rId2397" xr:uid="{F88A58B4-0B99-41BE-9516-01D283106198}"/>
    <hyperlink ref="CS136" r:id="rId2398" xr:uid="{7859C569-5266-49B1-B670-8E8B8175D2A9}"/>
    <hyperlink ref="CY136" r:id="rId2399" xr:uid="{C630AC21-6339-4346-A8B3-303D361E303C}"/>
    <hyperlink ref="CO135" r:id="rId2400" xr:uid="{5E8F8623-92F9-45AC-90B8-1A4FFE461DD2}"/>
    <hyperlink ref="CV135" r:id="rId2401" display="http://www.oman.om/wps/portal/!ut/p/c5/04_SB8K8xLLM9MSSzPy8xBz9CP0os3hjA3cDA39LT1_vEF9HAyPjMDcvSx8zYxcXE6B8pFm8AQ7gaEBAd3BqXnxosH44yFq8xvh55Oem6hfkRlQEpCsqAgDMiMl8/dl3/d3/L2dJQSEvUUt3QS9ZQnZ3LzZfMzBHMDBPOUlNNEJRRDAySjJLNVNBMzIwUzQ!/?WCM_GLOBAL_CONTEXT=/wps/wcm/connect/ar/site/home/epayment/epayment" xr:uid="{4EB8371D-C4E5-4F00-91DE-F91EBF7DE7C0}"/>
    <hyperlink ref="CY135" r:id="rId2402" xr:uid="{3230E72D-7B23-4F3F-A62B-4178A49E0154}"/>
    <hyperlink ref="CO134" r:id="rId2403" xr:uid="{4582D8A5-5951-4B34-AF30-128A6F5577F5}"/>
    <hyperlink ref="CS134" r:id="rId2404" xr:uid="{03D53DFB-AA00-4BBB-87E5-89F8B9B643C6}"/>
    <hyperlink ref="CV134" r:id="rId2405" xr:uid="{EDA243E7-5708-419F-9294-E5B84AA91373}"/>
    <hyperlink ref="CY134" r:id="rId2406" xr:uid="{FCEA3172-A416-4CE4-BD6C-23D62F303206}"/>
    <hyperlink ref="CO133" r:id="rId2407" xr:uid="{7E0A8423-B483-489B-B492-E305FFB4FACC}"/>
    <hyperlink ref="CS131" r:id="rId2408" xr:uid="{35F5BACD-7B80-41C6-A3EB-98FADA9BE451}"/>
    <hyperlink ref="CO130" r:id="rId2409" xr:uid="{4B52281D-FDC6-4981-879F-DA015FFF2B96}"/>
    <hyperlink ref="CS130" r:id="rId2410" xr:uid="{A5B18E05-81C3-471B-9F05-CE21AC42A98C}"/>
    <hyperlink ref="CV130" r:id="rId2411" xr:uid="{C2C5697F-FF1D-4F8C-99EE-8C5F99904C04}"/>
    <hyperlink ref="CY129" r:id="rId2412" xr:uid="{173F3ECA-08DF-4CB5-B886-37EB69EAFF4C}"/>
    <hyperlink ref="CO128" r:id="rId2413" xr:uid="{B56BE118-767D-4E92-9206-892F0A65046F}"/>
    <hyperlink ref="CS128" r:id="rId2414" xr:uid="{2BD29AB3-2CF6-465D-94FC-27406756D7D6}"/>
    <hyperlink ref="CY128" r:id="rId2415" xr:uid="{B33AA493-D68E-4FC8-B81E-03A10D24E6C0}"/>
    <hyperlink ref="CO126" r:id="rId2416" xr:uid="{5D25A82D-0F26-4C1E-8042-30E4B8501999}"/>
    <hyperlink ref="CS126" r:id="rId2417" xr:uid="{93A132F9-E5EF-49BA-B508-893023DC95B2}"/>
    <hyperlink ref="CY126" r:id="rId2418" xr:uid="{B2DE9C25-A93B-4564-B73D-F82645DA16C5}"/>
    <hyperlink ref="CY125" r:id="rId2419" xr:uid="{A1161620-3940-42DF-ABC9-38D25C37CB25}"/>
    <hyperlink ref="CO123" r:id="rId2420" xr:uid="{18A6D38D-1A36-4D8C-8388-FCE3B16DC8BD}"/>
    <hyperlink ref="CV123" r:id="rId2421" xr:uid="{1C130F19-F1C3-4260-8B48-22B66068C82E}"/>
    <hyperlink ref="CY123" r:id="rId2422" xr:uid="{3A0ED675-5679-4009-A966-53776F1868C1}"/>
    <hyperlink ref="CS122" r:id="rId2423" xr:uid="{A9297132-3385-48CC-932C-B1CDC98CDC6F}"/>
    <hyperlink ref="CY122" r:id="rId2424" xr:uid="{1BFE000E-E0FC-434B-BE48-7E8171E0D101}"/>
    <hyperlink ref="CO121" r:id="rId2425" xr:uid="{452A2918-3488-4B3D-A85F-DF228311C3FE}"/>
    <hyperlink ref="CS121" r:id="rId2426" xr:uid="{A3B7CA26-D553-43AA-BE08-6D43A77D6934}"/>
    <hyperlink ref="CY121" r:id="rId2427" xr:uid="{58801E65-D42B-45B9-9A6F-8E3AFEE06B1B}"/>
    <hyperlink ref="CS119" r:id="rId2428" xr:uid="{E701A0A5-6B6C-4E42-9ABF-F1272FBC5293}"/>
    <hyperlink ref="CV119" r:id="rId2429" xr:uid="{7E874658-B543-43F1-B706-BD1CAA9EF958}"/>
    <hyperlink ref="CY119" r:id="rId2430" location="/" xr:uid="{24DA8BB3-7DED-4F75-9389-09B52E64DDA5}"/>
    <hyperlink ref="CO118" r:id="rId2431" display="http://www.dofa.gov.fm/customs-tax-administration/" xr:uid="{D7B08A94-1FF3-45B1-AD18-3265A6AB973F}"/>
    <hyperlink ref="CS117" r:id="rId2432" xr:uid="{DF4931BC-A6C7-4DA9-84FF-41AE01462875}"/>
    <hyperlink ref="CY117" r:id="rId2433" xr:uid="{E8461D79-D7ED-4888-BF62-EA8CD73B2BD2}"/>
    <hyperlink ref="CO116" r:id="rId2434" xr:uid="{84243543-59CF-48C7-AB3E-DE8CA6E57E5F}"/>
    <hyperlink ref="CY116" r:id="rId2435" xr:uid="{7C184C14-3C93-4121-89EE-E2CC9708E5B6}"/>
    <hyperlink ref="CS116" r:id="rId2436" xr:uid="{5D8841F0-F55D-4F1A-8C15-6DF9D960CCDA}"/>
    <hyperlink ref="CV116" r:id="rId2437" xr:uid="{3202E2A2-5523-47CD-8FF1-D8737B2FB329}"/>
    <hyperlink ref="CO115" r:id="rId2438" xr:uid="{E4E5BAB5-AC17-4B0F-BFCA-0F0A519AB3A5}"/>
    <hyperlink ref="CY115" r:id="rId2439" xr:uid="{BCA2A4A7-6072-475F-B659-F3D03AB8407D}"/>
    <hyperlink ref="CO113" r:id="rId2440" xr:uid="{078CBA44-52BB-4A43-843E-0D6DEF9F6D32}"/>
    <hyperlink ref="CS113" r:id="rId2441" xr:uid="{4C9DB2A5-3543-4B00-8693-47A2AC48F3B8}"/>
    <hyperlink ref="CY113" r:id="rId2442" location="Register" xr:uid="{F72F52CD-E229-4F26-B330-D0BB7B33C286}"/>
    <hyperlink ref="CV113" r:id="rId2443" display="https://www.gov.mt/en/Government/DOI/Press Releases/Pages/2002/03/12/PR318.aspx" xr:uid="{1E862C04-A9BE-4BAC-8B4E-D3229FE02088}"/>
    <hyperlink ref="CO111" r:id="rId2444" xr:uid="{24184219-D352-4246-8779-52F1946A0AA5}"/>
    <hyperlink ref="CS111" r:id="rId2445" xr:uid="{3E98D50C-6916-40C3-8742-47AEA5913F7F}"/>
    <hyperlink ref="CO110" r:id="rId2446" xr:uid="{B71D67E0-0016-4F94-9D34-1902C1246B6B}"/>
    <hyperlink ref="CS110" r:id="rId2447" xr:uid="{A89A315F-08DE-49EE-921A-07287EDDC06B}"/>
    <hyperlink ref="CV110" r:id="rId2448" xr:uid="{4F1E33AB-3E34-497E-BC7F-18DFC2FA3366}"/>
    <hyperlink ref="CY110" r:id="rId2449" xr:uid="{8FBA4382-BDDA-42F3-ADFC-1EC615D2E7E6}"/>
    <hyperlink ref="CO109" r:id="rId2450" xr:uid="{B4E1A21F-E48B-443C-B710-484CE7787674}"/>
    <hyperlink ref="CS109" r:id="rId2451" xr:uid="{CE744DF5-A034-4137-BC4E-2687A0266D3B}"/>
    <hyperlink ref="CO108" r:id="rId2452" xr:uid="{2102D1B9-6E5C-4DA1-8E82-BE42EA4BB223}"/>
    <hyperlink ref="CS108" r:id="rId2453" xr:uid="{E9CD407A-AA76-4498-A23B-64493A38690E}"/>
    <hyperlink ref="CO107" r:id="rId2454" xr:uid="{75F9D6A2-7115-449E-9198-E4BE019EE165}"/>
    <hyperlink ref="CS107" r:id="rId2455" xr:uid="{521CFCDC-C6E4-436A-BF44-236F570F4BD6}"/>
    <hyperlink ref="CV107" r:id="rId2456" xr:uid="{EAEE75C3-79ED-4337-A98F-387192DA1670}"/>
    <hyperlink ref="CY107" r:id="rId2457" xr:uid="{9998B8C6-27BE-42D1-B715-757E6C4DDAF1}"/>
    <hyperlink ref="CO106" r:id="rId2458" xr:uid="{4AAD8934-31A5-4C49-B85A-6238E37D6378}"/>
    <hyperlink ref="CS106" r:id="rId2459" xr:uid="{26835A63-22F5-4D63-B4C0-CE96AF7A4EF1}"/>
    <hyperlink ref="CV106" r:id="rId2460" xr:uid="{299FEE3C-C625-4CF8-ABDF-0406564794CC}"/>
    <hyperlink ref="CY106" r:id="rId2461" xr:uid="{B568C808-2107-4AFF-8B19-001D6D67B64C}"/>
    <hyperlink ref="DR110" r:id="rId2462" xr:uid="{338FD25D-0D9F-4FBD-A43D-F39D29ECEE33}"/>
    <hyperlink ref="DR115" r:id="rId2463" xr:uid="{C443D5F9-4CD2-4780-9450-4E3B74F0E286}"/>
    <hyperlink ref="DJ134" r:id="rId2464" xr:uid="{2A609826-0315-4BD6-9A32-846CAB0D0448}"/>
    <hyperlink ref="DR136" r:id="rId2465" xr:uid="{43EAF34B-0BC0-4C16-A7BF-65CFD8E39FCF}"/>
    <hyperlink ref="DJ136" r:id="rId2466" xr:uid="{9CE0F1F1-AFCA-43DF-9D18-9F8DEAFAF396}"/>
    <hyperlink ref="DJ140" r:id="rId2467" xr:uid="{7FE87774-4D47-49E1-A86B-43160890D500}"/>
    <hyperlink ref="DR132" r:id="rId2468" xr:uid="{8AE35F94-CCFE-4286-A990-2BB474C1F013}"/>
    <hyperlink ref="DJ129" r:id="rId2469" xr:uid="{8A5A41D5-79C3-4DA7-B8F5-D411169F8960}"/>
    <hyperlink ref="DR129" r:id="rId2470" xr:uid="{A169C821-3209-43C0-9175-FA6BFB6EF02F}"/>
    <hyperlink ref="DR117" r:id="rId2471" xr:uid="{0B890D61-74B6-46F8-93BE-DC63F0597991}"/>
    <hyperlink ref="DR118" r:id="rId2472" xr:uid="{1772CA69-36E8-4953-9CDF-002EAD49781E}"/>
    <hyperlink ref="DR120" r:id="rId2473" xr:uid="{4EDAE3C6-4EEE-4D4C-8A43-014F68DE70D6}"/>
    <hyperlink ref="DJ120" r:id="rId2474" xr:uid="{D0466789-9D69-4A31-87EC-46C87787818A}"/>
    <hyperlink ref="DR121" r:id="rId2475" xr:uid="{10AD442F-14AF-4929-9102-64BC5E370DAF}"/>
    <hyperlink ref="DR123" r:id="rId2476" xr:uid="{17BB2783-C0FA-4C14-AD09-AD8A5EBAF881}"/>
    <hyperlink ref="DJ122" r:id="rId2477" xr:uid="{11DA4644-DBFB-4213-8A1D-15704F656574}"/>
    <hyperlink ref="DJ128" r:id="rId2478" xr:uid="{33C343AB-9C8D-42E2-AE9B-5F39D8B4C665}"/>
    <hyperlink ref="DR126" r:id="rId2479" xr:uid="{BD10FED2-B32D-4256-B86E-9BF034169040}"/>
    <hyperlink ref="DJ139" r:id="rId2480" xr:uid="{44F00CA0-2F64-4899-98A7-D13DA8FFD65F}"/>
    <hyperlink ref="DW108" r:id="rId2481" xr:uid="{6CA87ECA-B397-48FB-A64B-51978EA783C7}"/>
    <hyperlink ref="DW113" r:id="rId2482" xr:uid="{F56BD281-FB57-49FF-A13D-97F39784E8D5}"/>
    <hyperlink ref="DW129" r:id="rId2483" xr:uid="{413DE8A9-94BA-4265-AB58-70C0C6E777AF}"/>
    <hyperlink ref="DW119" r:id="rId2484" xr:uid="{EF6536D1-CF79-4F8B-BE50-B59B9F01D30A}"/>
    <hyperlink ref="DW121" r:id="rId2485" xr:uid="{B942CA1A-96A7-4CEC-93A5-ABF3A3C1EBB4}"/>
    <hyperlink ref="DW122" r:id="rId2486" xr:uid="{0501C30C-799E-45D7-BB16-5CF5DCB723FC}"/>
    <hyperlink ref="DW123" r:id="rId2487" xr:uid="{D1E96A9D-0A69-4E69-AAF0-C630CC95C807}"/>
    <hyperlink ref="DW112" r:id="rId2488" xr:uid="{CE7F9FF3-F962-46DA-8FF9-AD538CA0DDF7}"/>
    <hyperlink ref="DW131" r:id="rId2489" xr:uid="{85E7B45F-2556-4D19-8BB0-B515031FB7E9}"/>
    <hyperlink ref="DW132" r:id="rId2490" xr:uid="{FE2B8DBF-B8E1-49EE-A8A9-D490BAEF174C}"/>
    <hyperlink ref="DW133" r:id="rId2491" xr:uid="{0D121BBD-FEC3-4847-B9A2-4C0968328DDE}"/>
    <hyperlink ref="DW138" r:id="rId2492" xr:uid="{47D3E1FE-42B3-467B-A454-054738566E90}"/>
    <hyperlink ref="DW140" r:id="rId2493" xr:uid="{9FF6C3AF-1554-474F-B09B-B78E175B2428}"/>
    <hyperlink ref="DW141" r:id="rId2494" xr:uid="{ACBA1F7C-E57E-4E3B-8586-413D9B69BA9E}"/>
    <hyperlink ref="DW130" r:id="rId2495" xr:uid="{798B6E8F-38A4-403B-B333-7049BB35A810}"/>
    <hyperlink ref="DW135" r:id="rId2496" xr:uid="{E46EE342-3ACD-4532-A886-95806628E63C}"/>
    <hyperlink ref="EA136" r:id="rId2497" xr:uid="{39404E58-5C40-4F55-8A28-2FD6F2B62458}"/>
    <hyperlink ref="DW136" r:id="rId2498" xr:uid="{875A5DE9-2776-4C50-BB69-96FE4B5623BF}"/>
    <hyperlink ref="EA140" r:id="rId2499" xr:uid="{88DDB5DD-26A4-40D4-A780-3E8138D8D9D3}"/>
    <hyperlink ref="EA141" r:id="rId2500" xr:uid="{9C38A84D-ED13-410E-A864-EE806810088C}"/>
    <hyperlink ref="EA108" r:id="rId2501" xr:uid="{B968CF0E-B58F-45E7-B527-42202D4CBFB4}"/>
    <hyperlink ref="EA119" r:id="rId2502" xr:uid="{05615EF3-63CE-4CEB-B480-C6EB142EADEF}"/>
    <hyperlink ref="EA121" r:id="rId2503" xr:uid="{D3B802D2-2024-480B-9514-7F48AE5E9FCC}"/>
    <hyperlink ref="EA129" r:id="rId2504" xr:uid="{FAF1DECE-CB7A-4873-BE76-8D98B3A31EF4}"/>
    <hyperlink ref="EA130" r:id="rId2505" xr:uid="{A9268ABA-3834-41F9-98C0-AB8EA9FBF929}"/>
    <hyperlink ref="EA122" r:id="rId2506" xr:uid="{A1B9717A-40A1-4CDD-BFBE-BB92BC893F74}"/>
    <hyperlink ref="EA132" r:id="rId2507" xr:uid="{89E5FBD6-D59B-4C2C-9811-16476C9EFB28}"/>
    <hyperlink ref="EA133" r:id="rId2508" xr:uid="{4D90E86B-285D-46C6-98F5-9D39DB40C9AD}"/>
    <hyperlink ref="EA134" r:id="rId2509" xr:uid="{04AC9617-FC11-465B-980E-EB96460ACB29}"/>
    <hyperlink ref="EA138" r:id="rId2510" xr:uid="{51FEDC94-6CE2-4D6D-B801-D416274DDDA0}"/>
    <hyperlink ref="DW115" r:id="rId2511" xr:uid="{C9724367-6721-41D4-8364-27434A9C5131}"/>
    <hyperlink ref="DW118" r:id="rId2512" xr:uid="{56779228-484B-4F35-B544-A954E389B44F}"/>
    <hyperlink ref="DW120" r:id="rId2513" xr:uid="{F6D7ADC0-AA46-49A3-BDBC-271058196D55}"/>
    <hyperlink ref="EA123" r:id="rId2514" xr:uid="{2BCCD94A-835E-4E48-A003-EB0B7152A91B}"/>
    <hyperlink ref="DW127" r:id="rId2515" xr:uid="{8AAAF3FA-6448-46D4-9915-22D71744E93C}"/>
    <hyperlink ref="EB140" r:id="rId2516" tooltip="External website" display="http://www.hacienda.gov.py/web-hacienda/index.php" xr:uid="{EB4DBA58-1CAF-41D0-A886-578D85695AFB}"/>
    <hyperlink ref="EB139" r:id="rId2517" tooltip="External website" display="http://www.treasury.gov.pg/" xr:uid="{25C9161D-BB68-4F6A-B71D-47446C002185}"/>
    <hyperlink ref="EB109" r:id="rId2518" tooltip="External website" display="http://www.rbm.mw/" xr:uid="{C737E52B-2DA8-4D19-85E7-27ED7F982067}"/>
    <hyperlink ref="EB107" r:id="rId2519" tooltip="External website" display="http://www.finance.gov.mk/view/naslovna" xr:uid="{8F8FF827-A8EE-4F72-B458-188AB36912AE}"/>
    <hyperlink ref="EB138" r:id="rId2520" display="http://www.mef.gob.pa/" xr:uid="{B814BEE6-95F7-4EF8-80AD-5E704FB4B010}"/>
    <hyperlink ref="EB141" r:id="rId2521" xr:uid="{9F7355EE-94C0-4591-9DA0-1E3DFE24ABF4}"/>
    <hyperlink ref="EB108" r:id="rId2522" xr:uid="{FB5C4F2E-E850-4DEC-8C92-4CE0A00A866B}"/>
    <hyperlink ref="DJ152" r:id="rId2523" xr:uid="{011FA3F0-37CA-4DE1-863A-E7764518D7E0}"/>
    <hyperlink ref="DR148" r:id="rId2524" xr:uid="{8F4E4F2D-A329-404A-90C1-912FA5A23A56}"/>
    <hyperlink ref="DJ142" r:id="rId2525" xr:uid="{C455C7EF-76D0-4830-8797-2165888118C6}"/>
    <hyperlink ref="DR142" r:id="rId2526" xr:uid="{F65992FC-8784-4582-8A46-620941F6987D}"/>
    <hyperlink ref="DJ146" r:id="rId2527" xr:uid="{BB4BCBED-F88E-4871-9786-C6A8F22083D0}"/>
    <hyperlink ref="DJ147" r:id="rId2528" xr:uid="{3269F340-4AC6-48BC-94AF-7372B7E5B0BE}"/>
    <hyperlink ref="DJ149" r:id="rId2529" xr:uid="{B1458CE8-BECC-49D7-80CD-543D1E39506A}"/>
    <hyperlink ref="DR149" r:id="rId2530" xr:uid="{8C815420-12E4-49D7-8B32-D9E6DCF6FD2F}"/>
    <hyperlink ref="DW142" r:id="rId2531" xr:uid="{63D4D925-A76C-45A4-AB25-0A66C3A8003C}"/>
    <hyperlink ref="DW152" r:id="rId2532" xr:uid="{24EB5F42-31DB-4219-AFD2-E247A8E33B71}"/>
    <hyperlink ref="DW146" r:id="rId2533" xr:uid="{0BBAD501-1114-4155-9837-5D6C4724DA75}"/>
    <hyperlink ref="DW147" r:id="rId2534" xr:uid="{EB0CE36E-E5B9-48A8-8A9E-1EAF5ACE0D6D}"/>
    <hyperlink ref="DW148" r:id="rId2535" xr:uid="{278A3B5E-9839-4566-BDC9-B3A281523F63}"/>
    <hyperlink ref="EA142" r:id="rId2536" xr:uid="{56A77EFF-7811-4D99-A1C1-03074428B6E9}"/>
    <hyperlink ref="DW151" r:id="rId2537" xr:uid="{5654F068-85E0-457A-917C-B5C538228C43}"/>
    <hyperlink ref="DW143" r:id="rId2538" xr:uid="{439291B4-7E48-49F3-8108-01898EF824A7}"/>
    <hyperlink ref="DW150" r:id="rId2539" xr:uid="{728C630D-1B66-4828-85E1-C5DFB4E982A0}"/>
    <hyperlink ref="DW149" r:id="rId2540" xr:uid="{0F699B79-D2BC-4F9E-BE9D-5632FA551419}"/>
    <hyperlink ref="DW153" r:id="rId2541" xr:uid="{FBF3AADE-3A4A-43E6-A252-FACCD61834BA}"/>
    <hyperlink ref="EB148" r:id="rId2542" tooltip="External website" display="http://www.minecofin.gov.rw/" xr:uid="{C54DF7F9-8021-4E77-8681-061BC7563190}"/>
    <hyperlink ref="EB147" r:id="rId2543" tooltip="External website" display="http://www.cbr.ru/eng/" xr:uid="{913A83F9-8D32-4FD3-BB78-18B4CE78D713}"/>
    <hyperlink ref="EB146" r:id="rId2544" tooltip="External website" display="http://www.mfinante.ro/engl/index.jsp" xr:uid="{D93E7AD0-0631-47E9-9DC9-2692101909F0}"/>
    <hyperlink ref="EB142" r:id="rId2545" tooltip="External website" display="http://www.dof.gov.ph/" xr:uid="{24B02760-D691-4875-9C17-C92069FF310F}"/>
    <hyperlink ref="EB144" r:id="rId2546" tooltip="External website" display="http://www.igcp.pt/" xr:uid="{D7DB960C-5AF1-4638-844D-C5D43EC1A8ED}"/>
    <hyperlink ref="EB143" r:id="rId2547" tooltip="External website" display="http://www.mofnet.gov.pl/?const=0&amp;lang=en" xr:uid="{A5C9F35D-C739-4540-A84E-885F624D6CED}"/>
    <hyperlink ref="EB145" r:id="rId2548" xr:uid="{78743219-9BDD-4809-AB9E-D19E94CA28F7}"/>
    <hyperlink ref="DR152" r:id="rId2549" xr:uid="{3283045B-254E-4642-9BA2-8BDB6AAA75A0}"/>
    <hyperlink ref="DJ151" r:id="rId2550" xr:uid="{4ED6B615-31E2-4CEA-99FB-297723FEAAD8}"/>
    <hyperlink ref="DJ150" r:id="rId2551" xr:uid="{9A0102EA-D150-485E-8C42-1709EC6B920A}"/>
    <hyperlink ref="DR150" r:id="rId2552" xr:uid="{972C7817-4EEA-4B3B-8C9D-FEFC5C2B6119}"/>
    <hyperlink ref="DJ148" r:id="rId2553" xr:uid="{981633F9-1CE8-47B4-A79D-CC859A8B1939}"/>
    <hyperlink ref="DR147" r:id="rId2554" xr:uid="{144ED6C2-18D4-4AC4-AE85-07BF0605DBE3}"/>
    <hyperlink ref="DJ145" r:id="rId2555" xr:uid="{6E1E179C-540C-4D40-9A1E-BEC603E54EDF}"/>
    <hyperlink ref="DR145" r:id="rId2556" xr:uid="{AEC4C190-A258-4D53-BDBF-CCDF5D9528DA}"/>
    <hyperlink ref="DW145" r:id="rId2557" display="https://formsauth.qdb.qa/_Layouts/FormsAuth/Login.aspx?wa=wsignin1.0&amp;wtrealm=urn%3aIVERPEP01%3aFormsAuth&amp;wctx=https%3a%2f%2feprocurement.qdb.qa%2fVendorPortal%2f_layouts%2fAuthenticate.aspx%3floginasanotheruser%3dtrue%26Source%3dhttps%3a%2f%2feprocurement.qdb.qa%253A%252FVendorPortal%252FEnterprise%252520Portal%252Fdefault%252Easpx%253FWMI%253DVendProfileDefault%2526WCMP%253DQDB%2526WDPK%253Dinitial" xr:uid="{05DF141B-B8CF-4BF4-8A6C-EF24B343917F}"/>
    <hyperlink ref="DJ144" r:id="rId2558" xr:uid="{178DF240-F8BD-4259-828E-CAD907047F89}"/>
    <hyperlink ref="DR144" r:id="rId2559" xr:uid="{E5771828-835E-409F-9D94-C113F417E3C4}"/>
    <hyperlink ref="DW144" r:id="rId2560" xr:uid="{91BAD598-02A0-41C1-B6E0-1A76ECE8837D}"/>
    <hyperlink ref="DJ143" r:id="rId2561" xr:uid="{08E41322-D841-4DFD-A491-C6AA95D707F8}"/>
    <hyperlink ref="DR143" r:id="rId2562" xr:uid="{3BA697BA-87BE-4803-A76E-577464B015AF}"/>
    <hyperlink ref="EA147" r:id="rId2563" xr:uid="{A11DA766-C69D-4E5A-B76C-DDD108DA2B28}"/>
    <hyperlink ref="EA146" r:id="rId2564" xr:uid="{48B928F7-2164-4312-A409-85120FD4FF21}"/>
    <hyperlink ref="EA145" r:id="rId2565" display="https://formsauth.qdb.qa/_Layouts/FormsAuth/Login.aspx?wa=wsignin1.0&amp;wtrealm=urn%3aIVERPEP01%3aFormsAuth&amp;wctx=https%3a%2f%2feprocurement.qdb.qa%2fVendorPortal%2f_layouts%2fAuthenticate.aspx%3floginasanotheruser%3dtrue%26Source%3dhttps%3a%2f%2feprocurement.qdb.qa%253A%252FVendorPortal%252FEnterprise%252520Portal%252Fdefault%252Easpx%253FWMI%253DVendProfileDefault%2526WCMP%253DQDB%2526WDPK%253Dinitial" xr:uid="{17539BF4-6B56-4ECC-99F3-619828B45998}"/>
    <hyperlink ref="EA144" r:id="rId2566" xr:uid="{484B4EDD-A4A2-4270-B414-177DE82C21B6}"/>
    <hyperlink ref="EA143" r:id="rId2567" xr:uid="{7B1690AC-0933-418A-80CE-0F3798D5BE39}"/>
    <hyperlink ref="DJ141" r:id="rId2568" xr:uid="{7C5B1D3D-1DD8-403D-9DBE-FCCD53399D51}"/>
    <hyperlink ref="DR139" r:id="rId2569" xr:uid="{A259B050-7DEA-4078-B7CA-858ECF992982}"/>
    <hyperlink ref="DW139" r:id="rId2570" xr:uid="{FA67F6B0-D537-40D2-BD27-82851F5A6D96}"/>
    <hyperlink ref="EA139" r:id="rId2571" xr:uid="{4063CCC7-E834-4409-B0CE-9B8DBE9633A0}"/>
    <hyperlink ref="DJ137" r:id="rId2572" xr:uid="{C09F4C20-087C-4C16-87C3-95312C1B5F3B}"/>
    <hyperlink ref="DR137" r:id="rId2573" xr:uid="{D2E7606D-4256-4357-911B-A2F32261701A}"/>
    <hyperlink ref="DW137" r:id="rId2574" xr:uid="{04B6FDDA-DE6D-4A34-9C7B-32088CCCFF18}"/>
    <hyperlink ref="DJ135" r:id="rId2575" xr:uid="{F0C06F3A-CC5D-41EB-96B8-94B1663B26C0}"/>
    <hyperlink ref="DR135" r:id="rId2576" xr:uid="{6A2F5180-B14F-4783-BA00-A8969CDD68E4}"/>
    <hyperlink ref="EA135" r:id="rId2577" xr:uid="{3F67958A-84F2-4175-A357-04D2171BD1E3}"/>
    <hyperlink ref="DW134" r:id="rId2578" xr:uid="{86BE3294-32F6-4981-8D0D-77106CEBA0F2}"/>
    <hyperlink ref="DJ133" r:id="rId2579" xr:uid="{B4D8E2A8-886E-4B97-B98C-FD9AA14732C5}"/>
    <hyperlink ref="DJ131" r:id="rId2580" xr:uid="{5BEA778D-C6E4-453F-BCB2-3AC09C3E8547}"/>
    <hyperlink ref="DR131" r:id="rId2581" xr:uid="{07B9E41B-C6D4-499F-BE9F-C5ED2D5A919C}"/>
    <hyperlink ref="EA131" r:id="rId2582" xr:uid="{18E65426-22CE-4149-98DC-BE236C9F02EF}"/>
    <hyperlink ref="DJ130" r:id="rId2583" xr:uid="{0E37C1DF-852A-4AEC-8B37-A742E2FC55C0}"/>
    <hyperlink ref="DR130" r:id="rId2584" xr:uid="{AF5D63C0-977D-4816-893F-2A2C63DDB479}"/>
    <hyperlink ref="DW128" r:id="rId2585" xr:uid="{C9600772-8145-42B7-A354-ACB43B6A64D0}"/>
    <hyperlink ref="EA128" r:id="rId2586" xr:uid="{23E319C8-8EC5-49B8-A151-E716E8DECD53}"/>
    <hyperlink ref="DJ126" r:id="rId2587" xr:uid="{E7C078D1-FA9A-4105-A21E-45280BC3E163}"/>
    <hyperlink ref="DW126" r:id="rId2588" xr:uid="{844FCF05-B51B-4078-B485-81D5FADDCF09}"/>
    <hyperlink ref="EA126" r:id="rId2589" xr:uid="{149B980D-2CAF-4AF0-94E3-9433CDE62A66}"/>
    <hyperlink ref="DW125" r:id="rId2590" xr:uid="{4301EA1B-BB69-4DD1-8103-236F7BC1F5E3}"/>
    <hyperlink ref="DJ124" r:id="rId2591" xr:uid="{C889E8DA-C446-4B07-994C-62CD7415EEAC}"/>
    <hyperlink ref="DR124" r:id="rId2592" xr:uid="{B677471B-3752-4542-957C-DF2264608CF4}"/>
    <hyperlink ref="DW124" r:id="rId2593" xr:uid="{DDA59A4C-439F-4197-A930-D37D4426F265}"/>
    <hyperlink ref="EA124" r:id="rId2594" xr:uid="{ECA5D89A-B4FD-41A3-9C7D-84608A96F6F3}"/>
    <hyperlink ref="DJ123" r:id="rId2595" xr:uid="{F2C98536-F0C8-48EB-AE2D-8468F55DA07E}"/>
    <hyperlink ref="DJ121" r:id="rId2596" xr:uid="{A9E4C52F-2FCE-4892-9B32-53BAF0A3DE0E}"/>
    <hyperlink ref="DJ118" r:id="rId2597" xr:uid="{77FE36FF-11BC-41CF-B0ED-8F3FB811288E}"/>
    <hyperlink ref="DJ117" r:id="rId2598" xr:uid="{90FBFF12-8E0C-4F70-B041-C321EBF5FE2E}"/>
    <hyperlink ref="DW117" r:id="rId2599" xr:uid="{B37DE507-2D93-4E9A-AE01-75C69FEF9F4A}"/>
    <hyperlink ref="EA117" r:id="rId2600" xr:uid="{5B63D951-8277-4B86-AE85-5BD2C20A7EEC}"/>
    <hyperlink ref="DJ116" r:id="rId2601" xr:uid="{D1CF0AB1-CA71-4992-A67A-6AE8318DF224}"/>
    <hyperlink ref="DR116" r:id="rId2602" xr:uid="{F5000B7A-A476-4C5C-A3C7-4807733C067A}"/>
    <hyperlink ref="EA116" r:id="rId2603" xr:uid="{A09358B4-C093-450E-BC86-590CD9C864D9}"/>
    <hyperlink ref="DW116" r:id="rId2604" xr:uid="{956F819C-6368-45B7-9854-FC18BD409B12}"/>
    <hyperlink ref="DW114" r:id="rId2605" xr:uid="{52B83F7E-5C39-4F46-9442-18FE98960AB3}"/>
    <hyperlink ref="DJ113" r:id="rId2606" xr:uid="{C54DCE19-2E0F-4697-8454-76558505B312}"/>
    <hyperlink ref="DR113" r:id="rId2607" xr:uid="{040163CE-83F0-4EDF-8DC0-586C20743C7F}"/>
    <hyperlink ref="EA113" r:id="rId2608" xr:uid="{3E171307-CEB6-4E4E-B307-4A9E9CEE458E}"/>
    <hyperlink ref="DW111" r:id="rId2609" xr:uid="{E790444D-CEC0-4B4E-8CCD-129E69386646}"/>
    <hyperlink ref="EA111" r:id="rId2610" xr:uid="{5FEE83C7-1A04-4D0D-A99A-56FF7C0EBC0B}"/>
    <hyperlink ref="DJ110" r:id="rId2611" xr:uid="{8871AE80-DE94-4DE9-8B93-B1CADEDDB549}"/>
    <hyperlink ref="DW110" r:id="rId2612" xr:uid="{5524DEE3-9AE1-4B4C-BB8C-2AD3EEAF06BA}"/>
    <hyperlink ref="EA110" r:id="rId2613" xr:uid="{367418CD-0E96-4DCB-9A26-1CEBC1ED43D5}"/>
    <hyperlink ref="DJ109" r:id="rId2614" xr:uid="{6E78D115-2262-4BCF-B6FF-38BD796453FE}"/>
    <hyperlink ref="DR109" r:id="rId2615" xr:uid="{184376CF-78E1-4F42-A191-D7627894BA2A}"/>
    <hyperlink ref="EA109" r:id="rId2616" xr:uid="{5A0BB328-FBF4-44E1-A2E2-347FF82B95BA}"/>
    <hyperlink ref="DW109" r:id="rId2617" xr:uid="{43BE2BA6-7214-4812-A4BE-759F822C5ED3}"/>
    <hyperlink ref="DJ107" r:id="rId2618" xr:uid="{4099D8D7-3D6C-4729-814E-FAF4CAE8FA51}"/>
    <hyperlink ref="DW107" r:id="rId2619" xr:uid="{93456F14-4C0E-496F-A1C4-64488CC22006}"/>
    <hyperlink ref="EA107" r:id="rId2620" xr:uid="{5438D819-BF73-478B-B0AF-0A8E38082208}"/>
    <hyperlink ref="DJ106" r:id="rId2621" xr:uid="{9F2291ED-688D-45FC-9969-63F1E6BAE444}"/>
    <hyperlink ref="DR106" r:id="rId2622" xr:uid="{34BEBBFF-3F9F-4AF3-A9BE-827A35ED5112}"/>
    <hyperlink ref="DW106" r:id="rId2623" xr:uid="{7A182C77-4C57-44BE-BE37-0C004E7C236B}"/>
    <hyperlink ref="EA106" r:id="rId2624" xr:uid="{A9E4C92A-7805-4F88-BECE-F124BA337BB5}"/>
    <hyperlink ref="BM90" r:id="rId2625" xr:uid="{0D1E9257-65EF-4779-B4E2-91B3641854AC}"/>
    <hyperlink ref="BM75" r:id="rId2626" xr:uid="{6DC8ADBA-2447-42AF-9DCB-1B4BC91CF488}"/>
    <hyperlink ref="BO75" r:id="rId2627" xr:uid="{67F2B2E8-B436-4626-970E-DFE91C6B39D0}"/>
    <hyperlink ref="BM76" r:id="rId2628" xr:uid="{17ADADED-C995-411A-A82F-A50177472AC5}"/>
    <hyperlink ref="BM77" r:id="rId2629" xr:uid="{C8202277-3AB6-4D1D-BF55-E0014AE88A94}"/>
    <hyperlink ref="BO77" r:id="rId2630" display="http://www.allamkincstar.gov.hu/" xr:uid="{856231DF-F474-4309-98B4-C24D9637EF9C}"/>
    <hyperlink ref="BM78" r:id="rId2631" xr:uid="{0207F666-B7D9-4C1D-9DED-0D1BB6D1A3CF}"/>
    <hyperlink ref="BO78" r:id="rId2632" xr:uid="{C6FDE565-14E8-4809-9EF2-AB9568D82106}"/>
    <hyperlink ref="BO79" r:id="rId2633" xr:uid="{6DCD5C9B-D98C-425D-AB07-C38C3A3DAAD0}"/>
    <hyperlink ref="BM79" r:id="rId2634" xr:uid="{0283C750-D7E2-4F04-8E19-CE1D3DC42602}"/>
    <hyperlink ref="BM80" r:id="rId2635" xr:uid="{F701854E-DA04-49F9-9094-597CFB6AD67A}"/>
    <hyperlink ref="BT80" r:id="rId2636" xr:uid="{33882226-5CD1-4D16-8AE9-AA3C95BB5B23}"/>
    <hyperlink ref="BO80" r:id="rId2637" xr:uid="{D15B1DCE-E149-4052-8071-FC09583198B9}"/>
    <hyperlink ref="BM81" r:id="rId2638" xr:uid="{AAC34873-4914-4862-A4D6-9E17DA64AE1C}"/>
    <hyperlink ref="BO81" r:id="rId2639" xr:uid="{73BCCBAD-A31F-4130-BB6F-7E6376F605C9}"/>
    <hyperlink ref="BM82" r:id="rId2640" xr:uid="{4D783617-E99F-471C-9968-8F83B7BBB19F}"/>
    <hyperlink ref="BM83" r:id="rId2641" xr:uid="{8CE49152-CB06-49B1-88C7-98AA0C1234BF}"/>
    <hyperlink ref="BO83" r:id="rId2642" xr:uid="{71445E2D-49C0-4B18-921C-4437D8E8728D}"/>
    <hyperlink ref="BM84" r:id="rId2643" xr:uid="{EE57D2C1-CB5E-4018-97B6-6E779E1BBEFA}"/>
    <hyperlink ref="BO84" r:id="rId2644" xr:uid="{E7BE830F-47D3-4427-9490-4716C6BC1E2B}"/>
    <hyperlink ref="BT85" r:id="rId2645" xr:uid="{A7FE08F8-EBED-44BE-86D9-BC27D718458A}"/>
    <hyperlink ref="BO86" r:id="rId2646" xr:uid="{2BE23ECB-F930-4613-8AE7-0AABAC58A5A3}"/>
    <hyperlink ref="BM86" r:id="rId2647" xr:uid="{1FEA26DD-BD5A-4C6A-ACA2-2702B4D929A8}"/>
    <hyperlink ref="BW87" r:id="rId2648" xr:uid="{F2F24AEB-C0F0-4C77-A5B9-BB66062DD236}"/>
    <hyperlink ref="BO87" r:id="rId2649" xr:uid="{797698E7-06B9-41C5-85CC-254B925E7282}"/>
    <hyperlink ref="BM87" r:id="rId2650" xr:uid="{F715AFD4-0F96-4088-BF33-9FC73223003D}"/>
    <hyperlink ref="BO88" r:id="rId2651" xr:uid="{10A98AAC-F686-4309-88C6-12B4E7BC572C}"/>
    <hyperlink ref="BM88" r:id="rId2652" xr:uid="{A471D319-97A4-4A05-9A33-1DE013CB12DB}"/>
    <hyperlink ref="BO89" r:id="rId2653" xr:uid="{E743F548-C1C7-44CE-A928-8DE8C3189B5F}"/>
    <hyperlink ref="BW89" r:id="rId2654" xr:uid="{0F69CE29-8F73-4763-90E9-9A513300FB44}"/>
    <hyperlink ref="BM89" r:id="rId2655" xr:uid="{3B084503-762F-428D-A135-24B62F30247F}"/>
    <hyperlink ref="BO82" r:id="rId2656" xr:uid="{6DA02A4C-07E0-4B00-8834-1E15CC851F06}"/>
    <hyperlink ref="CG75" r:id="rId2657" xr:uid="{168AD550-2E6D-49C5-AB3A-BDCB04949D57}"/>
    <hyperlink ref="CG76" r:id="rId2658" xr:uid="{5A9F7D14-C314-48D9-ADFE-247FDA93C772}"/>
    <hyperlink ref="CG77" r:id="rId2659" xr:uid="{A73DAEE1-017A-4C89-89A1-240FF95A5737}"/>
    <hyperlink ref="CG78" r:id="rId2660" xr:uid="{72B3E46E-5660-4809-872C-100F306DBC28}"/>
    <hyperlink ref="CG80" r:id="rId2661" xr:uid="{F64CBD89-EB24-409D-B630-9FA990819D79}"/>
    <hyperlink ref="CG81" r:id="rId2662" xr:uid="{ED525F98-0B58-4EBE-B12E-2C7F0CA693F9}"/>
    <hyperlink ref="CG83" r:id="rId2663" xr:uid="{35C1D4DD-38F3-4517-8B7F-0A7137DB6525}"/>
    <hyperlink ref="CG85" r:id="rId2664" xr:uid="{E1DA4DBA-2EC7-440C-8D37-1270F579ECF3}"/>
    <hyperlink ref="CG86" r:id="rId2665" xr:uid="{D9740696-519C-48F4-B499-8E27A548F877}"/>
    <hyperlink ref="CG87" r:id="rId2666" xr:uid="{B74B400C-8599-4708-A982-B6F196167A51}"/>
    <hyperlink ref="CG88" r:id="rId2667" xr:uid="{BC4628B4-C894-4B6B-B77F-DA39E28CA962}"/>
    <hyperlink ref="CG90" r:id="rId2668" xr:uid="{A001D66F-0591-4CEB-94C5-873B764BD4A4}"/>
    <hyperlink ref="BW75" r:id="rId2669" xr:uid="{716697E3-B3A3-47C9-B240-45D226CD2363}"/>
    <hyperlink ref="CC75" r:id="rId2670" xr:uid="{12D9B3D2-F5BE-4331-B993-68C5E1E3ECDF}"/>
    <hyperlink ref="BW76" r:id="rId2671" xr:uid="{82A80FA6-08BE-48ED-8150-3D911E98FE72}"/>
    <hyperlink ref="CC76" r:id="rId2672" xr:uid="{32B76F48-451D-4425-9412-66BE943F15C3}"/>
    <hyperlink ref="CC77" r:id="rId2673" xr:uid="{A3487043-2B6C-4733-ACFD-8F87DF4C7E0D}"/>
    <hyperlink ref="BW77" r:id="rId2674" xr:uid="{7C08943E-056A-4AC4-9583-83D8ABD3307E}"/>
    <hyperlink ref="BW78" r:id="rId2675" xr:uid="{BFA9DF7D-7048-4DFE-A228-2EF5E743A4B9}"/>
    <hyperlink ref="BW79" r:id="rId2676" xr:uid="{AFAB18FE-8A8F-4D2F-A824-F88A333E118B}"/>
    <hyperlink ref="BW80" r:id="rId2677" xr:uid="{68D556A4-D437-4045-94E6-44206D38CF4F}"/>
    <hyperlink ref="BW82" r:id="rId2678" xr:uid="{D6609D16-69C0-49B5-ADE6-B9599615B085}"/>
    <hyperlink ref="BW83" r:id="rId2679" xr:uid="{7715A0EB-8F76-4E33-9FBF-0B15364AC56B}"/>
    <hyperlink ref="BW90" r:id="rId2680" xr:uid="{F01A57D8-5C4D-415A-9B5B-0AD8DF908D03}"/>
    <hyperlink ref="CC78" r:id="rId2681" xr:uid="{86BBD8F9-88E4-4D8C-97A2-3C2DB58739C0}"/>
    <hyperlink ref="CC80" r:id="rId2682" xr:uid="{D364C2D9-ED18-461E-AB2F-B6C9218AFD65}"/>
    <hyperlink ref="BW81" r:id="rId2683" xr:uid="{1793F62B-029F-41AA-8F84-789619B53DDB}"/>
    <hyperlink ref="CC81" r:id="rId2684" xr:uid="{E89DD21C-C999-4E7E-B3B0-454B2A301C9C}"/>
    <hyperlink ref="CG82" r:id="rId2685" xr:uid="{8EAFE3D9-70CB-4982-A19D-061686B50019}"/>
    <hyperlink ref="CC83" r:id="rId2686" xr:uid="{E89BEA2F-5A3B-4C1D-9251-3F86C456FC25}"/>
    <hyperlink ref="CC84" r:id="rId2687" xr:uid="{5C13FBBB-8C9F-4F62-A40A-F679985D08A5}"/>
    <hyperlink ref="BW84" r:id="rId2688" xr:uid="{EE0A8522-E730-4861-9BAE-F1634E489598}"/>
    <hyperlink ref="CG84" r:id="rId2689" xr:uid="{1592471F-CBF6-4543-A017-8D75604B339B}"/>
    <hyperlink ref="CC85" r:id="rId2690" xr:uid="{557E90DD-EEC9-4EF3-88D4-73101940709E}"/>
    <hyperlink ref="CC86" r:id="rId2691" location="ictas" xr:uid="{8CD0F395-30BF-437E-B3FC-24E74B650F2B}"/>
    <hyperlink ref="CC87" r:id="rId2692" xr:uid="{EE9947E0-8880-4375-99E1-829AFA0A46B6}"/>
    <hyperlink ref="CC88" r:id="rId2693" xr:uid="{E310F5F4-62E4-4DC0-8FAC-38F1656CB528}"/>
    <hyperlink ref="BW88" r:id="rId2694" xr:uid="{91788A53-AF0E-4F53-BC8A-BE27AC1071CD}"/>
    <hyperlink ref="CC89" r:id="rId2695" xr:uid="{EDD24DF2-FFCA-40B8-98B1-78DEBF6A6FBF}"/>
    <hyperlink ref="CC90" r:id="rId2696" xr:uid="{798D2E48-A200-4732-AC07-3F7134CD535D}"/>
    <hyperlink ref="BA75" r:id="rId2697" xr:uid="{C60D1690-E583-4249-A9D8-158C0481A403}"/>
    <hyperlink ref="BA88" r:id="rId2698" xr:uid="{191FF37F-2B80-475D-868F-0FEC216FE90F}"/>
    <hyperlink ref="BA86" r:id="rId2699" xr:uid="{ED207EA5-76F3-4379-BA9F-9BD3F750FC09}"/>
    <hyperlink ref="BA76" r:id="rId2700" xr:uid="{2050C1F1-E1A1-410F-8917-0FF687B760D2}"/>
    <hyperlink ref="BA77" r:id="rId2701" xr:uid="{9512B271-AB15-4BD1-8CE4-0E5FB5A02DDD}"/>
    <hyperlink ref="BA78" r:id="rId2702" xr:uid="{E40AD2CD-4313-4E43-BE2C-0C789670B8E3}"/>
    <hyperlink ref="BA87" r:id="rId2703" xr:uid="{9E39FC13-5B54-422D-B855-93111D998A07}"/>
    <hyperlink ref="BA89" r:id="rId2704" xr:uid="{D4F124F5-915A-4747-A8E1-91CCFC66153C}"/>
    <hyperlink ref="BA90" r:id="rId2705" xr:uid="{A20A3B94-1F9B-4D78-8FB0-1FB1A799C7DD}"/>
    <hyperlink ref="BA84" r:id="rId2706" xr:uid="{F5EDF7A1-4AA5-44B1-8CC8-652D06050B68}"/>
    <hyperlink ref="BA85" r:id="rId2707" xr:uid="{D80E238E-CE8F-4050-9903-03AD983B353A}"/>
    <hyperlink ref="BA80" r:id="rId2708" xr:uid="{69E8A037-0C5E-4908-9622-2C2272058F87}"/>
    <hyperlink ref="BA79" r:id="rId2709" xr:uid="{F0E8944D-8400-4997-9E6B-8C682DFB91BC}"/>
    <hyperlink ref="BA83" r:id="rId2710" xr:uid="{23288B0C-D0F6-4D8F-A833-889EAF23D2CF}"/>
    <hyperlink ref="BA82" r:id="rId2711" xr:uid="{FCDF22B9-D25B-4FAD-9F1E-E21D927817D4}"/>
    <hyperlink ref="AV75" r:id="rId2712" xr:uid="{B34BB73A-273C-4AAC-992D-043F8B5F9FCE}"/>
    <hyperlink ref="AV76" r:id="rId2713" xr:uid="{06287F59-75C5-4AD4-A0B3-14DEB8BB4009}"/>
    <hyperlink ref="AV78" r:id="rId2714" xr:uid="{D2ACEB8A-E110-4635-B2BB-CD3BDFC73B4D}"/>
    <hyperlink ref="AV79" r:id="rId2715" xr:uid="{B3E79B50-11BB-4A5C-B9FF-74F794570BC4}"/>
    <hyperlink ref="AV81" r:id="rId2716" xr:uid="{BA508F1F-AECF-4B7A-B692-FEE605F79B13}"/>
    <hyperlink ref="AV82" r:id="rId2717" xr:uid="{915AAE4C-9BEA-4729-9C18-05B2895060B3}"/>
    <hyperlink ref="AV83" r:id="rId2718" xr:uid="{E83C880C-6A85-412D-B2D2-DEEBF48393D7}"/>
    <hyperlink ref="AV84" r:id="rId2719" xr:uid="{C7783A2B-E436-4837-9253-735CCC65A4AE}"/>
    <hyperlink ref="AV86" r:id="rId2720" xr:uid="{27B71003-0D97-4AC0-89F5-55B9A073910D}"/>
    <hyperlink ref="AV87" r:id="rId2721" xr:uid="{E8D828C1-EABF-4024-985C-FD559B41D018}"/>
    <hyperlink ref="AV88" r:id="rId2722" xr:uid="{ADAB132E-D9D4-44A0-8F41-2120EC3E97E3}"/>
    <hyperlink ref="AV89" r:id="rId2723" xr:uid="{F045682C-A95D-4222-BF18-1E0B953D995D}"/>
    <hyperlink ref="AV90" r:id="rId2724" xr:uid="{2B945F40-F435-485B-908B-C410BF2FDA84}"/>
    <hyperlink ref="AV77" r:id="rId2725" xr:uid="{3F2B7A10-06E5-4988-AC59-3F62D5863C72}"/>
    <hyperlink ref="AY85" r:id="rId2726" xr:uid="{77CCC3B5-8A15-4A3C-A5B4-A8B280EF2AB8}"/>
    <hyperlink ref="AY79" r:id="rId2727" xr:uid="{FA947142-1A6B-4B88-AB41-92D09CD49A7D}"/>
    <hyperlink ref="AY83" r:id="rId2728" xr:uid="{D325E4BF-D181-4734-A837-66252D388919}"/>
    <hyperlink ref="AV85" r:id="rId2729" display="http://www.mef.gov.it/" xr:uid="{59261437-1991-4321-97C9-096FE972F7EE}"/>
    <hyperlink ref="AY88" r:id="rId2730" display="http://www.gbd.gov.jo/" xr:uid="{5D1B58EF-AE1E-4002-8205-D43DD50ABBAF}"/>
    <hyperlink ref="AY76" r:id="rId2731" xr:uid="{825289EF-13E0-4F4D-80C2-107C8BCF3597}"/>
    <hyperlink ref="AY77" r:id="rId2732" xr:uid="{423E9475-14E6-49F2-9F6C-C8B1F43DD90E}"/>
    <hyperlink ref="BA81" r:id="rId2733" xr:uid="{CF1C338E-58BC-4B9E-8CE7-34B043E63D56}"/>
    <hyperlink ref="AY78" r:id="rId2734" xr:uid="{E188F086-726D-4A57-9C2E-8991D9A9F134}"/>
    <hyperlink ref="CC79" r:id="rId2735" xr:uid="{880A592B-2ED4-49A6-87CA-DB98EBBD0F34}"/>
    <hyperlink ref="CG79" r:id="rId2736" xr:uid="{20685DC0-CB9A-404D-95AA-C408D13DF514}"/>
    <hyperlink ref="AV80" r:id="rId2737" xr:uid="{B1073576-22C7-457F-84D1-BCAB965D1419}"/>
    <hyperlink ref="AY80" r:id="rId2738" xr:uid="{AA5A780A-75D1-4DCF-AD34-3FA3F94C22A6}"/>
    <hyperlink ref="BM85" r:id="rId2739" xr:uid="{53D32D20-3B5D-40F5-A018-9E0B43AA1F6A}"/>
    <hyperlink ref="BO85" r:id="rId2740" xr:uid="{5221A6F1-64A9-42EC-9ED6-D3830747CA05}"/>
    <hyperlink ref="BW85" r:id="rId2741" xr:uid="{9405E9D7-EFCE-48F6-A293-89D3F7760EC6}"/>
    <hyperlink ref="CO77" r:id="rId2742" xr:uid="{C604C5DC-E94E-4AE8-87E6-A6F53CB493F9}"/>
    <hyperlink ref="CO78" r:id="rId2743" xr:uid="{2DB6C989-239E-4921-A253-0AF0E743B37E}"/>
    <hyperlink ref="CO81" r:id="rId2744" xr:uid="{506359F3-76D3-4A21-92C7-E91073299C72}"/>
    <hyperlink ref="CO86" r:id="rId2745" xr:uid="{61AA1072-C00D-48E3-ABBA-98F033BBC949}"/>
    <hyperlink ref="CO87" r:id="rId2746" xr:uid="{38F30BD8-44CA-46F8-9DE4-4FF66CB656D5}"/>
    <hyperlink ref="CO88" r:id="rId2747" xr:uid="{647E4B49-E48E-4449-8A48-8E1D81BE5709}"/>
    <hyperlink ref="CO90" r:id="rId2748" xr:uid="{0C8EE490-0EF5-46FE-B0F7-8C4F3F076E53}"/>
    <hyperlink ref="CY76" r:id="rId2749" xr:uid="{464A8F53-EA34-41BD-BC06-C6895F7A5BB2}"/>
    <hyperlink ref="CS88" r:id="rId2750" xr:uid="{260B0346-EFE5-4077-8DA5-C978199F34FE}"/>
    <hyperlink ref="CS86" r:id="rId2751" xr:uid="{2A2DB1A5-51C4-483D-B93D-9CD14F27D947}"/>
    <hyperlink ref="CY75" r:id="rId2752" xr:uid="{43781D7A-8139-41DE-97F0-83E9EE8102CB}"/>
    <hyperlink ref="CY77" r:id="rId2753" xr:uid="{B9416EEA-BD0D-401C-8AE8-465F2CD8BCA0}"/>
    <hyperlink ref="CY78" r:id="rId2754" location="tab1" xr:uid="{4FB3DD7C-6496-4753-9D99-6994441FF343}"/>
    <hyperlink ref="CY80" r:id="rId2755" xr:uid="{0A235FAF-570F-4F88-BB31-350F49EB96E8}"/>
    <hyperlink ref="CY81" r:id="rId2756" xr:uid="{7B4D87FE-0695-4D52-80F2-3978B0FBFBED}"/>
    <hyperlink ref="CY83" r:id="rId2757" xr:uid="{7DC34E2A-36F1-41BF-8376-E1DCA15850FE}"/>
    <hyperlink ref="CY84" r:id="rId2758" xr:uid="{82174A66-A2F7-4FB0-A9D8-82DF92E748FB}"/>
    <hyperlink ref="CY86" r:id="rId2759" xr:uid="{CC11BEDA-A9AB-4495-AFF8-E083D369C1E7}"/>
    <hyperlink ref="CY87" r:id="rId2760" xr:uid="{F682BCAE-4AD4-44A3-9B65-76F22A65C356}"/>
    <hyperlink ref="CY88" r:id="rId2761" xr:uid="{49684306-4B57-40AD-AAC2-EF5383DD2CB9}"/>
    <hyperlink ref="CY89" r:id="rId2762" xr:uid="{35060EA2-ACD2-4AC0-885B-3D8BE7A0CB3F}"/>
    <hyperlink ref="CY90" r:id="rId2763" xr:uid="{DB5FB2BD-87BC-40B3-BDD4-2D900673B995}"/>
    <hyperlink ref="CV78" r:id="rId2764" xr:uid="{11A72ADB-EFC0-46B5-A44C-FBCFA5827553}"/>
    <hyperlink ref="CO79" r:id="rId2765" xr:uid="{EC097091-8495-40F4-A176-E942E0CE7D22}"/>
    <hyperlink ref="CV79" r:id="rId2766" xr:uid="{5D525C67-7880-4D8D-A817-30048E4C5E2B}"/>
    <hyperlink ref="CS79" r:id="rId2767" xr:uid="{503C5B6E-B599-4026-A584-1C570161E036}"/>
    <hyperlink ref="CY79" r:id="rId2768" xr:uid="{065D2A3E-3F02-4D05-848D-C9B7C1B7B589}"/>
    <hyperlink ref="CV85" r:id="rId2769" xr:uid="{B09D5442-A1F5-4056-B3E5-9870023B05D3}"/>
    <hyperlink ref="CV88" r:id="rId2770" xr:uid="{5EC35C15-D143-4B83-AB82-879FCF531543}"/>
    <hyperlink ref="DJ76" r:id="rId2771" xr:uid="{BACDC31E-E2B2-4935-B983-0BA81A1BD84F}"/>
    <hyperlink ref="DJ83" r:id="rId2772" xr:uid="{82497296-EB22-4B6A-ADDA-054FF1911FB8}"/>
    <hyperlink ref="DJ88" r:id="rId2773" xr:uid="{4B8F8FC0-EEC1-476C-A9CE-D3FAC01381E8}"/>
    <hyperlink ref="DR88" r:id="rId2774" xr:uid="{3889AB34-7FFC-4F06-BCAF-513D3869A245}"/>
    <hyperlink ref="DR76" r:id="rId2775" xr:uid="{D7043CF7-A338-44A6-848C-C988DD81AFBC}"/>
    <hyperlink ref="DR80" r:id="rId2776" xr:uid="{E00CDD6D-E9F3-411D-91B7-4D39650128AB}"/>
    <hyperlink ref="DJ75" r:id="rId2777" xr:uid="{BADC20A6-B510-4E7F-A527-891E4DFB04FB}"/>
    <hyperlink ref="DJ90" r:id="rId2778" xr:uid="{05188EEE-8753-4096-A22F-369C3807BDDC}"/>
    <hyperlink ref="DR90" r:id="rId2779" xr:uid="{3AC06752-8F4A-45A7-9F7A-604CA69C9711}"/>
    <hyperlink ref="DR77" r:id="rId2780" xr:uid="{2F0EF4D2-E159-4CC6-8E8C-B19630852071}"/>
    <hyperlink ref="DR75" r:id="rId2781" xr:uid="{D65EEF46-84BB-41F1-B271-D3F91AFA7E52}"/>
    <hyperlink ref="DR83" r:id="rId2782" xr:uid="{74071B28-891C-4A43-96B3-BC8B20F7B9A6}"/>
    <hyperlink ref="DJ78" r:id="rId2783" xr:uid="{31BE5DA0-33EA-4D93-BB88-E6A02BF78EC0}"/>
    <hyperlink ref="DR78" r:id="rId2784" xr:uid="{492038E7-F36B-468E-ABDC-AF6219F4A6E6}"/>
    <hyperlink ref="DJ79" r:id="rId2785" xr:uid="{351A3240-5ABE-4D63-8BCB-D72720ED30A1}"/>
    <hyperlink ref="DR79" r:id="rId2786" xr:uid="{D15D0B4C-260F-4AF2-9547-D2007BDB790E}"/>
    <hyperlink ref="DJ82" r:id="rId2787" xr:uid="{32938FB7-5E70-41D7-B477-E975A836015A}"/>
    <hyperlink ref="DR82" r:id="rId2788" xr:uid="{6717C404-A0AC-47EF-BA3B-E91B590AF605}"/>
    <hyperlink ref="EA83" r:id="rId2789" xr:uid="{DD850B9E-E433-4D4D-95B2-69F905CA719F}"/>
    <hyperlink ref="EA77" r:id="rId2790" xr:uid="{A1504A36-344E-4052-BAFD-8DD824F7636D}"/>
    <hyperlink ref="EA87" r:id="rId2791" xr:uid="{ED0DBF29-8791-4D9A-956C-29E9834D1E54}"/>
    <hyperlink ref="EA89" r:id="rId2792" xr:uid="{367BC711-D3D6-43CC-AB87-33E50AC3047D}"/>
    <hyperlink ref="EA85" r:id="rId2793" xr:uid="{82625949-E631-4387-B754-8C738BBACC81}"/>
    <hyperlink ref="EA75" r:id="rId2794" xr:uid="{512310AC-1684-4056-BA9A-42D8E24B4870}"/>
    <hyperlink ref="EA79" r:id="rId2795" xr:uid="{56AC9D82-C6DB-4EBC-9CB9-A4E66E1FAB26}"/>
    <hyperlink ref="EA84" r:id="rId2796" xr:uid="{33F5BA58-0B63-409F-B611-2CB9EDD74376}"/>
    <hyperlink ref="DW78" r:id="rId2797" xr:uid="{85077279-DE37-4E1C-85BE-F9AD24E19989}"/>
    <hyperlink ref="DW84" r:id="rId2798" xr:uid="{472CBC4D-27D3-4AFD-AAA3-841A33DCD1E6}"/>
    <hyperlink ref="DW89" r:id="rId2799" xr:uid="{EAAE9FD3-00E8-4287-8CB5-C2F7FE70E649}"/>
    <hyperlink ref="DW88" r:id="rId2800" xr:uid="{34F27DC8-4F4B-4BF0-BB53-C976F3EE703B}"/>
    <hyperlink ref="DW87" r:id="rId2801" xr:uid="{C8D8DB56-780B-4BDE-9021-DF60F895BFBC}"/>
    <hyperlink ref="DW80" r:id="rId2802" xr:uid="{6DA8B2D8-4E67-414B-A85E-7D659588277F}"/>
    <hyperlink ref="DW79" r:id="rId2803" xr:uid="{F465A27B-A489-47A8-8CF1-FE1B93795963}"/>
    <hyperlink ref="DW85" r:id="rId2804" xr:uid="{168C16EA-C21D-415D-90AF-3DD3752B4AAF}"/>
    <hyperlink ref="DW83" r:id="rId2805" xr:uid="{9A46FEB1-A6A6-4D90-8425-4D0597E2AAB2}"/>
    <hyperlink ref="DW77" r:id="rId2806" xr:uid="{C7196BD6-DA60-46D6-9045-786C1B8A13F3}"/>
    <hyperlink ref="DW76" r:id="rId2807" xr:uid="{3F200489-70B9-490B-8175-CE31FEEAC971}"/>
    <hyperlink ref="DW75" r:id="rId2808" xr:uid="{4BC1A46B-57C6-4D7D-BF8A-AA96553DFA8B}"/>
    <hyperlink ref="EA76" r:id="rId2809" xr:uid="{51DBEFB1-F7C1-4887-B465-FEB2AB49F771}"/>
    <hyperlink ref="EA78" r:id="rId2810" xr:uid="{F7E21034-C772-4C34-A709-D5472D3CFDD5}"/>
    <hyperlink ref="EA80" r:id="rId2811" location="/publikasi" xr:uid="{4D251EB3-72E0-4CD3-9022-B03CBC2C8E64}"/>
    <hyperlink ref="DW81" r:id="rId2812" xr:uid="{90FB8053-EAB7-4BC7-AC79-88FCC866E0BF}"/>
    <hyperlink ref="DW82" r:id="rId2813" xr:uid="{D76CF04D-9215-4313-AB26-7BC078E679BD}"/>
    <hyperlink ref="DW90" r:id="rId2814" xr:uid="{253EFAAA-D142-4B68-9238-46FBF8C72EDC}"/>
    <hyperlink ref="EB88" r:id="rId2815" tooltip="External website" display="http://www.cbj.gov.jo/" xr:uid="{8B39A790-F429-48B7-BC97-2FB76128100B}"/>
    <hyperlink ref="EB80" r:id="rId2816" tooltip="External website" display="http://www.dmo.or.id/index.php?section=1" xr:uid="{D8D022D5-F492-48E1-A650-094ECC49FBCB}"/>
    <hyperlink ref="EB79" r:id="rId2817" tooltip="External website" display="http://finmin.nic.in/index.html" xr:uid="{553E4EDC-52C7-4961-9A50-8A3FB2DC52E5}"/>
    <hyperlink ref="EB76" r:id="rId2818" tooltip="External website" display="http://www.info.gov.hk/hkma/" xr:uid="{00406599-A803-4BD6-8DE6-8CFD43B64B11}"/>
    <hyperlink ref="EB87" r:id="rId2819" tooltip="External website" display="http://www.mof.go.jp/english" xr:uid="{8860711A-1582-430A-A413-3010485C227E}"/>
    <hyperlink ref="EB85" r:id="rId2820" tooltip="External website" display="http://www.publicdebt.it/" xr:uid="{374EFC64-2715-40AE-8472-58B1958336F4}"/>
    <hyperlink ref="EB84" r:id="rId2821" tooltip="External website" display="http://www.mof.gov.il/debt/gen/mainpage.asp" xr:uid="{ADAE1A91-BC7E-431F-85DC-56498A27080C}"/>
    <hyperlink ref="EB83" r:id="rId2822" tooltip="External website" display="http://www.ntma.ie/" xr:uid="{FBCCDDB2-8432-4FD0-8B07-B35635125FAB}"/>
    <hyperlink ref="EB78" r:id="rId2823" tooltip="External website" display="http://www.lanasysla.is/EN/" xr:uid="{30BA40C3-C580-4CB9-AF11-F95586D29D8A}"/>
    <hyperlink ref="EB77" r:id="rId2824" tooltip="External website" display="http://www.akk.hu/index.ivy?public.lang=en-US" xr:uid="{94A95428-A36E-411C-A8D7-949E22190DEA}"/>
    <hyperlink ref="EB90" r:id="rId2825" tooltip="External website" display="http://www.treasury.go.ke/" xr:uid="{2AB63EFE-7F20-43EB-BE39-B7B1F6A35225}"/>
    <hyperlink ref="EB75" r:id="rId2826" xr:uid="{E5A5BBDD-E83D-4BBC-81B6-3CCA449DF889}"/>
    <hyperlink ref="EB82" r:id="rId2827" xr:uid="{010E7DB0-ECFE-4191-8F1F-563B26BA5660}"/>
    <hyperlink ref="EB81" r:id="rId2828" xr:uid="{F938825B-7ED9-4E2D-A775-F72195528590}"/>
    <hyperlink ref="EB86" r:id="rId2829" xr:uid="{EEE42652-DF4B-4B16-94DB-8CD6EC4A684D}"/>
    <hyperlink ref="EB89" r:id="rId2830" xr:uid="{853BD08F-0345-4598-88D6-55967134142D}"/>
    <hyperlink ref="EA90" r:id="rId2831" xr:uid="{7A52AA9D-E6B5-4B8D-8681-EB39EA3B9A49}"/>
    <hyperlink ref="DJ86" r:id="rId2832" xr:uid="{4991D6D5-8794-49F1-A978-61F0703AB1D3}"/>
    <hyperlink ref="DR86" r:id="rId2833" xr:uid="{7A834999-B2BC-424D-8A08-A644001C88F4}"/>
    <hyperlink ref="DJ77" r:id="rId2834" xr:uid="{A0C3E482-F713-410C-996A-53C3C464A7A9}"/>
    <hyperlink ref="DJ80" r:id="rId2835" xr:uid="{6DF505B2-7363-43AF-AC00-4EE270A1CE02}"/>
    <hyperlink ref="DW86" r:id="rId2836" xr:uid="{ADE5906D-9EC5-41C1-BDE8-D5EF16103F24}"/>
    <hyperlink ref="J92" r:id="rId2837" xr:uid="{73CA56B0-E43A-4596-BF9E-6884DE7F24EE}"/>
    <hyperlink ref="J91" r:id="rId2838" xr:uid="{8667B2B5-CF89-4465-A176-B2B72887DE9D}"/>
    <hyperlink ref="BM97" r:id="rId2839" xr:uid="{7861F8BF-FF94-46D5-B615-EAF5241F29DA}"/>
    <hyperlink ref="BM100" r:id="rId2840" xr:uid="{43A97213-FE50-42FC-810C-B2538FCA8F77}"/>
    <hyperlink ref="BO100" r:id="rId2841" xr:uid="{ABEC0DA9-3576-46B7-80BF-16E78B6BD4FF}"/>
    <hyperlink ref="BM91" r:id="rId2842" xr:uid="{216EE426-2AD9-4FA0-A8CF-3D5050962676}"/>
    <hyperlink ref="BO93" r:id="rId2843" display="https://eng.digitalbrain.go.kr/en/view/datacenter/data_view.jsp?brdi_no=000002&amp;curPage=1&amp;code=DB0302" xr:uid="{6200B2BD-D0A5-4E7E-9944-CF907F85ED17}"/>
    <hyperlink ref="BM95" r:id="rId2844" xr:uid="{8FE2FEB2-4B7E-44A2-B191-B946FC91FCCA}"/>
    <hyperlink ref="BM98" r:id="rId2845" xr:uid="{B824BBFA-2B28-41B9-9A0E-8BAD6B0E9039}"/>
    <hyperlink ref="BO98" r:id="rId2846" xr:uid="{ACF4051B-55F4-46B4-B395-7DC354A399D4}"/>
    <hyperlink ref="BW99" r:id="rId2847" xr:uid="{C402C34E-3428-448D-92FA-DD5933F4C5BA}"/>
    <hyperlink ref="BM99" r:id="rId2848" xr:uid="{F2F33A40-6013-4FA3-B80F-E8DAF12D4243}"/>
    <hyperlink ref="BM102" r:id="rId2849" xr:uid="{7397594A-60CA-4586-BF28-C0CB72A942D5}"/>
    <hyperlink ref="BM103" r:id="rId2850" xr:uid="{1DD7110C-E09E-4F96-8EC9-59252A5899C3}"/>
    <hyperlink ref="BM104" r:id="rId2851" location="izdo" xr:uid="{71A0F75B-10A9-4B96-A73A-E4CD1EADDD0F}"/>
    <hyperlink ref="BW104" r:id="rId2852" xr:uid="{D7303CBE-58F3-49CA-9F4F-33B2763977F6}"/>
    <hyperlink ref="BM105" r:id="rId2853" xr:uid="{13A0B21A-E9E3-4104-899B-386D44BF4F23}"/>
    <hyperlink ref="BW102" r:id="rId2854" xr:uid="{C8C7174C-1103-4098-8036-9E6E255A0D30}"/>
    <hyperlink ref="CG93" r:id="rId2855" xr:uid="{9273B09E-505F-436B-A0EE-8EF5B408CDDF}"/>
    <hyperlink ref="CG95" r:id="rId2856" xr:uid="{ACB4C58C-CA11-4501-9CEC-86FC6472AD63}"/>
    <hyperlink ref="CG96" r:id="rId2857" xr:uid="{95EB5C1B-8BE2-4241-A493-C9ABA6A4E47E}"/>
    <hyperlink ref="CG97" r:id="rId2858" xr:uid="{6EAE6F6F-A816-404C-943F-ADA0B18A675A}"/>
    <hyperlink ref="CG98" r:id="rId2859" xr:uid="{17D6A74D-671C-4C83-A405-CD1DD9CE2C51}"/>
    <hyperlink ref="CG99" r:id="rId2860" xr:uid="{5D1F95D1-77B7-4D73-9FCF-7DA1720EA677}"/>
    <hyperlink ref="CG102" r:id="rId2861" xr:uid="{397A3608-36C1-4B59-B932-48CA34E45D44}"/>
    <hyperlink ref="CG104" r:id="rId2862" xr:uid="{823CC932-3786-40B7-AAED-3C21A8312209}"/>
    <hyperlink ref="CG105" r:id="rId2863" xr:uid="{F662D7FC-97A7-422A-8CC1-B053DFA665CC}"/>
    <hyperlink ref="CG94" r:id="rId2864" xr:uid="{9210F87E-FDF1-4C89-A5CC-D1A04F9AF219}"/>
    <hyperlink ref="BW93" r:id="rId2865" xr:uid="{C5602AFB-90FE-4F9C-9010-5C62B3F24227}"/>
    <hyperlink ref="BW96" r:id="rId2866" xr:uid="{D12DB7D3-D6B8-4DB9-BE20-43FF9DB25056}"/>
    <hyperlink ref="BW97" r:id="rId2867" xr:uid="{9E31BA2E-2FDF-4EEC-A6A1-D3CA8EE1A7FA}"/>
    <hyperlink ref="BW98" r:id="rId2868" xr:uid="{358EA06B-4C75-4C33-92B7-13AD9D458A93}"/>
    <hyperlink ref="CC99" r:id="rId2869" xr:uid="{44FFB1C0-D000-4EF5-BD3E-B1C9A987BEB1}"/>
    <hyperlink ref="BW100" r:id="rId2870" xr:uid="{9D6B45CD-DAF4-4DC1-B5CE-96BAB22B9906}"/>
    <hyperlink ref="CC100" r:id="rId2871" xr:uid="{1FF51FEF-C889-4B90-AAD2-F06D6E4C1160}"/>
    <hyperlink ref="BW101" r:id="rId2872" xr:uid="{16211678-67D8-41DE-975E-721B6ADC0051}"/>
    <hyperlink ref="BW103" r:id="rId2873" xr:uid="{77186722-33F4-4102-9937-B9B0CBDD454A}"/>
    <hyperlink ref="CC103" r:id="rId2874" location="/20/" xr:uid="{48277CC1-9F32-4178-9573-63067E31F2B4}"/>
    <hyperlink ref="CC104" r:id="rId2875" xr:uid="{E08F8808-CCE1-4655-AD2B-954ED7AAC394}"/>
    <hyperlink ref="BW105" r:id="rId2876" xr:uid="{C00225C2-71C5-4820-B157-0BB1BC87112E}"/>
    <hyperlink ref="CC105" r:id="rId2877" xr:uid="{A65A8F6D-DDC6-4A97-840C-FF7C2E95A9E0}"/>
    <hyperlink ref="CC97" r:id="rId2878" xr:uid="{AAC54F92-3B24-4779-B1EC-5BD1B58885F2}"/>
    <hyperlink ref="BA99" r:id="rId2879" xr:uid="{B87E8525-0FFC-440E-ABB4-0073E898A29A}"/>
    <hyperlink ref="BA100" r:id="rId2880" xr:uid="{D76F8D5E-AC5E-4CCC-B879-A1A6E95A0BB8}"/>
    <hyperlink ref="BA94" r:id="rId2881" xr:uid="{94F54BA6-9598-47FC-9128-A35343F55B34}"/>
    <hyperlink ref="BA97" r:id="rId2882" xr:uid="{1C9C9DF8-25DE-409D-83F1-84D5E465D5AE}"/>
    <hyperlink ref="BA105" r:id="rId2883" xr:uid="{BABF408B-A635-425A-8795-4619BC49C418}"/>
    <hyperlink ref="BA91" r:id="rId2884" xr:uid="{7ADE2683-12CE-4E2D-9866-042459260DA3}"/>
    <hyperlink ref="BA93" r:id="rId2885" xr:uid="{F6471688-B51A-49FF-89D1-EC8CCFE501AE}"/>
    <hyperlink ref="BA96" r:id="rId2886" xr:uid="{316A4753-D8D8-4749-BA02-401792CE50A3}"/>
    <hyperlink ref="BA104" r:id="rId2887" xr:uid="{3B7F2375-79DC-44D2-BB0F-25C216266C27}"/>
    <hyperlink ref="BA98" r:id="rId2888" xr:uid="{9E90A8D0-C0E0-4BA1-8C8C-CC91972A05EC}"/>
    <hyperlink ref="AV93" r:id="rId2889" xr:uid="{925F24CD-B7D9-4268-98F0-9DBAF58EC16D}"/>
    <hyperlink ref="AV95" r:id="rId2890" xr:uid="{9E87A70A-CA37-4DBC-ABED-565C5AD7384B}"/>
    <hyperlink ref="AV96" r:id="rId2891" xr:uid="{652C2FA0-EA2C-4F03-BCA1-801810DECC20}"/>
    <hyperlink ref="AV97" r:id="rId2892" xr:uid="{90A5E8E3-82CE-4FD9-83DF-939DA4397B36}"/>
    <hyperlink ref="AV99" r:id="rId2893" xr:uid="{C3E5028E-2750-4C09-BE5C-1A3A9F18F246}"/>
    <hyperlink ref="AV100" r:id="rId2894" xr:uid="{33F01509-FF12-4E8A-88D3-2049690DF5CB}"/>
    <hyperlink ref="AV102" r:id="rId2895" xr:uid="{6B466321-9A1C-489B-A17E-B85A1732AC33}"/>
    <hyperlink ref="AV104" r:id="rId2896" xr:uid="{2803ABF4-39AE-4C9A-AFDB-C4D11C00F8EA}"/>
    <hyperlink ref="AV105" r:id="rId2897" xr:uid="{933668F2-D395-483D-8B2D-07F0AA34954A}"/>
    <hyperlink ref="AV103" r:id="rId2898" xr:uid="{036E072E-C9AE-4FA6-8688-102F0664B63F}"/>
    <hyperlink ref="AV91" r:id="rId2899" xr:uid="{864DFD93-2C8F-4D1D-AE4B-AD34637D2BFF}"/>
    <hyperlink ref="AY91" r:id="rId2900" xr:uid="{EDF7DA6B-28A3-4A22-9529-96BBC0A4BCAB}"/>
    <hyperlink ref="AV92" r:id="rId2901" xr:uid="{F5662B4C-35D9-43D6-84C6-DD259F261071}"/>
    <hyperlink ref="AV98" r:id="rId2902" xr:uid="{8B5CFB5E-C860-4F2E-9871-DD55CC619032}"/>
    <hyperlink ref="AY103" r:id="rId2903" xr:uid="{CCB7E1D9-3724-47FF-BBA3-BD1B276E1503}"/>
    <hyperlink ref="AY100" r:id="rId2904" xr:uid="{975D0922-E4C4-4D1A-8A6F-5A7F6BDDB0EA}"/>
    <hyperlink ref="AY95" r:id="rId2905" location="mofBudget2" xr:uid="{D43BC10E-3AD8-478E-91EA-F1495F6207B6}"/>
    <hyperlink ref="AV101" r:id="rId2906" display="http://www.mfdp.gov.lr/" xr:uid="{A0954142-C20B-434F-B644-FF28A034FF36}"/>
    <hyperlink ref="AY105" r:id="rId2907" xr:uid="{828862E3-D7D6-463C-856B-95792414AD9E}"/>
    <hyperlink ref="AY104" r:id="rId2908" xr:uid="{4704C7C9-67BC-44AA-AFB3-AD17860C8FE3}"/>
    <hyperlink ref="AY101" r:id="rId2909" xr:uid="{83F171B3-06ED-4F94-BCD6-BCE9BEC9AB58}"/>
    <hyperlink ref="BA101" r:id="rId2910" xr:uid="{BBBB4B0F-9495-4AE7-80C2-DB78F72744FD}"/>
    <hyperlink ref="BM101" r:id="rId2911" xr:uid="{0B750A17-CD86-4E87-9AD5-E01BC328FB3C}"/>
    <hyperlink ref="BO101" r:id="rId2912" xr:uid="{9B0A2F88-D299-4133-9814-DC1CBBC1CE24}"/>
    <hyperlink ref="CC101" r:id="rId2913" xr:uid="{D551BDDA-9350-4C94-AAE7-40B40EADD9AA}"/>
    <hyperlink ref="CG100" r:id="rId2914" xr:uid="{7AD617BD-0A0A-410F-B9A4-970E717403E3}"/>
    <hyperlink ref="AY99" r:id="rId2915" xr:uid="{9422D2BA-0219-4ED9-A4BD-D3A93C0F02A8}"/>
    <hyperlink ref="AY98" r:id="rId2916" xr:uid="{E2F3215E-99F3-4EAA-A423-95EDE11BC0BE}"/>
    <hyperlink ref="CC98" r:id="rId2917" xr:uid="{D2540109-B02E-461A-B158-FE522C9659E7}"/>
    <hyperlink ref="AY97" r:id="rId2918" xr:uid="{37CA2E63-86F6-457B-ACF5-75C404C4944F}"/>
    <hyperlink ref="AY96" r:id="rId2919" xr:uid="{F53240E5-687B-42FF-A87C-76337FB72521}"/>
    <hyperlink ref="BM96" r:id="rId2920" xr:uid="{71AFE4C7-1826-43E8-A1C9-03646CCAAC24}"/>
    <hyperlink ref="CC96" r:id="rId2921" xr:uid="{46D3927E-661E-4204-8B9A-BA0FF7383E21}"/>
    <hyperlink ref="BA95" r:id="rId2922" xr:uid="{C4849257-58B7-4332-A7E6-0613728A93C0}"/>
    <hyperlink ref="AV94" r:id="rId2923" xr:uid="{96406A64-3526-4955-945C-3E17ED68BCEB}"/>
    <hyperlink ref="AY94" r:id="rId2924" xr:uid="{5413B98D-011B-4D89-B5D8-33934C8BF2B0}"/>
    <hyperlink ref="BM94" r:id="rId2925" xr:uid="{879733E6-8F17-41CA-8F1B-90A1E51D281B}"/>
    <hyperlink ref="BO94" r:id="rId2926" xr:uid="{8EB5FB15-DCBF-4476-AC99-D1AB29F157E7}"/>
    <hyperlink ref="BW94" r:id="rId2927" xr:uid="{93523599-5D11-40A5-A864-023682D1DB23}"/>
    <hyperlink ref="AY93" r:id="rId2928" xr:uid="{0F06E3F6-5852-4C76-8D16-F33D2E595914}"/>
    <hyperlink ref="BM93" r:id="rId2929" xr:uid="{2A74184B-C743-44E6-BF5C-5824E078498D}"/>
    <hyperlink ref="CC93" r:id="rId2930" xr:uid="{231FE278-51F5-4DFC-AD65-65B87D63E121}"/>
    <hyperlink ref="BW91" r:id="rId2931" xr:uid="{4196BC4F-F43E-40D7-9EDE-AF9B569BF6A9}"/>
    <hyperlink ref="CG91" r:id="rId2932" xr:uid="{76D48579-B63D-489C-9CB9-987FCE725024}"/>
    <hyperlink ref="CO94" r:id="rId2933" xr:uid="{5E2715EB-53DE-4B4E-AABC-58DA2C1F08CC}"/>
    <hyperlink ref="CY93" r:id="rId2934" xr:uid="{310B82B1-4C8E-459B-94CF-F2D6088813D9}"/>
    <hyperlink ref="CO93" r:id="rId2935" xr:uid="{757B5736-14D8-46D6-B302-402FC450B6B3}"/>
    <hyperlink ref="CS93" r:id="rId2936" xr:uid="{49A3C972-F007-41D2-ADAF-465046F96C3F}"/>
    <hyperlink ref="CV93" r:id="rId2937" xr:uid="{BC9388C0-844B-4593-9183-40EAD0C9BD3C}"/>
    <hyperlink ref="CO100" r:id="rId2938" xr:uid="{46C4B143-9809-4B15-A95F-FC439ABF1266}"/>
    <hyperlink ref="CO97" r:id="rId2939" xr:uid="{A723D04C-AEC6-4081-B484-D3042529FEED}"/>
    <hyperlink ref="CO101" r:id="rId2940" xr:uid="{25622A57-5C23-4228-AA4D-A2E1AFFC575D}"/>
    <hyperlink ref="CO105" r:id="rId2941" xr:uid="{906DD01D-B68E-485B-8681-C69831F31088}"/>
    <hyperlink ref="CS99" r:id="rId2942" xr:uid="{9C704C85-E7BD-4091-80EC-B56F91524BF7}"/>
    <hyperlink ref="CY95" r:id="rId2943" xr:uid="{81570E14-F405-44D4-A571-8BE5D71947BB}"/>
    <hyperlink ref="CY96" r:id="rId2944" xr:uid="{6E2BF8E3-9983-458F-B9D1-C1B3546E8AD4}"/>
    <hyperlink ref="CY97" r:id="rId2945" xr:uid="{D982C4B3-5A2E-48E6-B68F-28F4591D0F65}"/>
    <hyperlink ref="CY98" r:id="rId2946" xr:uid="{CF4A6E37-2CEF-4B60-8602-3BD8B30BDBDF}"/>
    <hyperlink ref="CY99" r:id="rId2947" location="axzz3BoRo372j" xr:uid="{3254A769-2EEB-44AC-9A6B-5DE4FC07B331}"/>
    <hyperlink ref="CY103" r:id="rId2948" location="/11528/lisign-elektronische-identifikation-und-signatur" xr:uid="{8F2D630E-82DF-4A11-9E0D-E7226AF2D37E}"/>
    <hyperlink ref="CS105" r:id="rId2949" xr:uid="{466BD512-7FED-4A27-BABC-11E37A983D32}"/>
    <hyperlink ref="CV105" r:id="rId2950" xr:uid="{C09209CC-6019-4779-ABCD-76E0EBF70BB6}"/>
    <hyperlink ref="CY105" r:id="rId2951" xr:uid="{F9B08BC5-1FEB-4E30-9E24-A94458C6788B}"/>
    <hyperlink ref="CS104" r:id="rId2952" xr:uid="{19342C04-F4DE-41D3-BB30-54C919002F49}"/>
    <hyperlink ref="CV104" r:id="rId2953" xr:uid="{C78CD993-7160-4E81-A5FA-9EAD85C3B170}"/>
    <hyperlink ref="CY104" r:id="rId2954" xr:uid="{43957865-DB16-4FE6-8908-81FD2FEEFA3B}"/>
    <hyperlink ref="CS103" r:id="rId2955" xr:uid="{07B39F70-F0D5-411A-928D-62A1BBB60A05}"/>
    <hyperlink ref="CO102" r:id="rId2956" display="https://www.customs.ly/%D8%AE%D8%AF%D9%85%D8%A7%D8%AA-%D8%AC%D9%85%D8%B1%D9%83%D9%8A%D8%A9/146-%D8%A7%D9%84%D8%A5%D8%AC%D8%B1%D8%A7%D8%A1%D8%A7%D8%AA-%D8%A7%D9%84%D8%AC%D9%85%D8%B1%D9%83%D9%8A%D8%A9-%D8%A7%D9%84%D8%AE%D8%A7%D8%B5%D8%A9-%D8%A8%D8%A7%D9%84%D9%85%D8%B3%D8%A7%D9%81%D8%B1" xr:uid="{321BAA12-CC2F-4F3F-8055-ACA5278944FD}"/>
    <hyperlink ref="CO99" r:id="rId2957" display="http://www.customs.gov.lb/" xr:uid="{4DCEFC17-4AFE-4434-84F3-2457A34C8210}"/>
    <hyperlink ref="CO98" r:id="rId2958" xr:uid="{52782145-BA42-40CE-AD04-6664BF369F51}"/>
    <hyperlink ref="CS98" r:id="rId2959" xr:uid="{B9715A33-94AE-4356-A350-E940AFB98E48}"/>
    <hyperlink ref="CV98" r:id="rId2960" xr:uid="{C84DDBE1-34A2-4139-A715-9844DADA02B1}"/>
    <hyperlink ref="CO96" r:id="rId2961" xr:uid="{45CC35EA-A92A-4E2B-A79E-BF3E1BAC3CD5}"/>
    <hyperlink ref="CO95" r:id="rId2962" xr:uid="{04CFD931-CC2D-495A-8D21-79FB82D988A1}"/>
    <hyperlink ref="CV95" r:id="rId2963" xr:uid="{A51E7385-DC9D-4466-97C9-7988F08FECB2}"/>
    <hyperlink ref="DR100" r:id="rId2964" xr:uid="{4979D541-5146-451E-8185-25F977D4604A}"/>
    <hyperlink ref="DR99" r:id="rId2965" xr:uid="{F528C0E9-2D20-464F-ABA7-CC92840AAA0A}"/>
    <hyperlink ref="DJ104" r:id="rId2966" xr:uid="{06B04BFE-E6C0-40BC-96AA-337DE3493A11}"/>
    <hyperlink ref="DJ96" r:id="rId2967" xr:uid="{5C6ABEB7-3ED4-471C-9B95-FE866AD857FE}"/>
    <hyperlink ref="DR96" r:id="rId2968" xr:uid="{88738EE5-A751-4328-A12B-1AAD8ECE94E6}"/>
    <hyperlink ref="DR104" r:id="rId2969" xr:uid="{B659346E-021D-490D-A82D-7AD2CBF22184}"/>
    <hyperlink ref="EA93" r:id="rId2970" xr:uid="{878B234B-A4A3-4174-BA6F-674A587B8540}"/>
    <hyperlink ref="EA94" r:id="rId2971" xr:uid="{C47B424A-07FE-4FE3-AE30-E65F199DEFE5}"/>
    <hyperlink ref="DW98" r:id="rId2972" xr:uid="{8B14715A-2005-4F40-AA59-8A5847F87F87}"/>
    <hyperlink ref="DW105" r:id="rId2973" xr:uid="{91807071-8C22-4ABF-8C58-317665E68FA4}"/>
    <hyperlink ref="DW104" r:id="rId2974" xr:uid="{3CA40685-EDAA-4D2E-944E-C43FECE77073}"/>
    <hyperlink ref="DW101" r:id="rId2975" xr:uid="{AAF06589-2F3E-4EE1-BAF2-AAE6BF0C1685}"/>
    <hyperlink ref="EA101" r:id="rId2976" xr:uid="{E56EC9B7-8158-4133-ABD1-CC5071F89F09}"/>
    <hyperlink ref="EA104" r:id="rId2977" xr:uid="{6315C7A0-1615-4C9C-B541-6835D7B54C28}"/>
    <hyperlink ref="EA105" r:id="rId2978" xr:uid="{FF0C66A4-EE96-457D-9D93-B1B1A973B2BF}"/>
    <hyperlink ref="DW103" r:id="rId2979" xr:uid="{E37429C7-C889-4F94-960D-D42770A942A2}"/>
    <hyperlink ref="DW94" r:id="rId2980" xr:uid="{9DF5FD0C-8964-457E-969A-1ACEC4BDEAD6}"/>
    <hyperlink ref="DW93" r:id="rId2981" xr:uid="{F6C04502-9A1C-4542-BB5B-605C342CCD57}"/>
    <hyperlink ref="DW99" r:id="rId2982" xr:uid="{30626499-0F59-4486-B329-CF01762ABC5A}"/>
    <hyperlink ref="DW102" r:id="rId2983" xr:uid="{6F841420-F9A9-406C-9EC3-B03EE2CF5C73}"/>
    <hyperlink ref="DJ93" r:id="rId2984" xr:uid="{9EEEAB4A-3023-4420-89B5-BD67E138971B}"/>
    <hyperlink ref="DR93" r:id="rId2985" xr:uid="{A9296F8F-AAA0-4CEA-83E1-8926F63F8CC7}"/>
    <hyperlink ref="DJ105" r:id="rId2986" xr:uid="{9EA554A5-8A7A-4952-A162-BD71A338A278}"/>
    <hyperlink ref="DR105" r:id="rId2987" xr:uid="{E9971DF9-BBA2-4CED-B4B3-1C3FA8967C0D}"/>
    <hyperlink ref="DJ103" r:id="rId2988" location="/11067/amt-fur-personal-und-organisation" xr:uid="{4A2B1C9F-4DC3-41F8-A1E6-770BCBA60C82}"/>
    <hyperlink ref="DR103" r:id="rId2989" location="/11067/amt-fur-personal-und-organisation" xr:uid="{2A89F24C-56A1-4E3D-9FD5-798FE1CD9A73}"/>
    <hyperlink ref="EA103" r:id="rId2990" xr:uid="{D55F191F-7B4C-4F88-BDE7-7B6500A03E87}"/>
    <hyperlink ref="DJ100" r:id="rId2991" xr:uid="{7C8BD1A4-0FBF-466E-B2A7-6C6190D03511}"/>
    <hyperlink ref="DW100" r:id="rId2992" xr:uid="{6A69907D-3937-416F-9AAB-CBD40601D67B}"/>
    <hyperlink ref="EA100" r:id="rId2993" xr:uid="{4A13891D-5A0D-43A4-8C6E-417CEEECC317}"/>
    <hyperlink ref="DJ99" r:id="rId2994" xr:uid="{326B7D4E-E0D3-462C-94D3-A2F3D6264E96}"/>
    <hyperlink ref="EA99" r:id="rId2995" xr:uid="{84512F8A-89E6-4352-A022-14AD79D82721}"/>
    <hyperlink ref="DJ98" r:id="rId2996" xr:uid="{51428CDE-BE39-4DE3-B463-4BC32A886CD6}"/>
    <hyperlink ref="EA98" r:id="rId2997" xr:uid="{EB4D6FE4-D5A7-4BC4-BD34-9DC3C1E9BE60}"/>
    <hyperlink ref="DJ97" r:id="rId2998" xr:uid="{FEE73295-3015-4843-97C9-4C1B87F5EE93}"/>
    <hyperlink ref="DW97" r:id="rId2999" display="https://www.mpwt.gov.la/attachments/article/1238/Procurement Manual 2008 MOF - eng.pdf" xr:uid="{DF1D5C8F-FC65-4F4E-97C3-17EA14C9708A}"/>
    <hyperlink ref="DW96" r:id="rId3000" xr:uid="{FA29F44C-8323-4FCC-ACDD-3072D565A9BC}"/>
    <hyperlink ref="EA96" r:id="rId3001" xr:uid="{7328B877-053C-4D4F-A192-C1772E21FB92}"/>
    <hyperlink ref="DJ94" r:id="rId3002" xr:uid="{3856C431-7D88-44A6-9E38-683288F440E1}"/>
    <hyperlink ref="DR94" r:id="rId3003" xr:uid="{3E2DD0FC-E2C6-4D5A-B73D-1C5CE30A282E}"/>
    <hyperlink ref="DR95" r:id="rId3004" xr:uid="{2A773D25-7470-4D30-A1EC-1782418F0B01}"/>
    <hyperlink ref="DW91" r:id="rId3005" xr:uid="{653EB822-D9A6-469F-8581-C60F82C52C5D}"/>
    <hyperlink ref="EA91" r:id="rId3006" xr:uid="{89F101F9-DFB6-42E1-8542-C8DE0AF31185}"/>
    <hyperlink ref="L48" r:id="rId3007" xr:uid="{E1247260-0328-45B6-9830-EDB419F0210E}"/>
    <hyperlink ref="J42" r:id="rId3008" display="http://www.presidentrdc.cd/" xr:uid="{C63C1064-BCBD-4EBD-9710-A7279418C829}"/>
    <hyperlink ref="L43" r:id="rId3009" xr:uid="{478A8C52-4588-4BB6-9945-B4D95A6D5F80}"/>
    <hyperlink ref="L45" r:id="rId3010" xr:uid="{A26C5D75-1393-48A5-B809-7AF98C088BAA}"/>
    <hyperlink ref="L47" r:id="rId3011" xr:uid="{1916701E-E375-468B-B2B3-E58A718C78B3}"/>
    <hyperlink ref="J56" r:id="rId3012" xr:uid="{93F3291B-09D5-415B-AF78-091906490F94}"/>
    <hyperlink ref="W45" r:id="rId3013" xr:uid="{D4BFDB03-6361-42F5-B1C8-02FA4A47322B}"/>
    <hyperlink ref="AA43" r:id="rId3014" xr:uid="{691B4DDF-DB56-401E-A243-140A1BD9684F}"/>
    <hyperlink ref="J39" r:id="rId3015" xr:uid="{E585EDC0-5D9A-44E0-83B6-C80EE1F07C04}"/>
    <hyperlink ref="L39" r:id="rId3016" xr:uid="{B824F40A-10CA-45A3-BE04-8B27B6C03B79}"/>
    <hyperlink ref="W39" r:id="rId3017" xr:uid="{56D3E4D0-F8D7-4DBC-9BE9-A1ADADB0FE73}"/>
    <hyperlink ref="AA39" r:id="rId3018" xr:uid="{84577C75-94DF-4C45-8189-61FFBA768712}"/>
    <hyperlink ref="W41" r:id="rId3019" xr:uid="{3F568D2B-B9DB-4952-9CAC-8113CD30B69B}"/>
    <hyperlink ref="J41" r:id="rId3020" xr:uid="{2D1BC59D-F4C4-4DCB-9479-2C4B567F09D0}"/>
    <hyperlink ref="J44" r:id="rId3021" xr:uid="{8A7E2783-C35D-4F16-9602-E54553C57232}"/>
    <hyperlink ref="L44" r:id="rId3022" xr:uid="{B06373D8-DAC8-4A7D-B0E6-E6B8F425BA71}"/>
    <hyperlink ref="W44" r:id="rId3023" xr:uid="{281D1C44-8DCA-4A0A-93C9-A0F8C7D004D0}"/>
    <hyperlink ref="AA44" r:id="rId3024" xr:uid="{66A0A63F-1616-4CCE-B9B3-4FED2D81E90C}"/>
    <hyperlink ref="J45" r:id="rId3025" xr:uid="{48919608-D0F4-4D3A-9D83-673E89A9E6F4}"/>
    <hyperlink ref="J46" r:id="rId3026" xr:uid="{041BBF8D-C30E-453E-B84D-83660350591A}"/>
    <hyperlink ref="L46" r:id="rId3027" xr:uid="{C15466CE-FB42-4560-B47A-655AB5C22262}"/>
    <hyperlink ref="W46" r:id="rId3028" xr:uid="{39E80B91-AF37-4E8C-8A3A-1E5EFD63C3E5}"/>
    <hyperlink ref="J48" r:id="rId3029" xr:uid="{6270ACA3-5EC4-46E9-BF94-2ECC25A89AB3}"/>
    <hyperlink ref="W48" r:id="rId3030" xr:uid="{86A7EFA7-CEFF-44C0-831A-4DEE0B90118F}"/>
    <hyperlink ref="W49" r:id="rId3031" xr:uid="{68C522CD-3CBA-443A-A70D-78FD0793B57F}"/>
    <hyperlink ref="J50" r:id="rId3032" xr:uid="{1F3E4607-472C-4963-A618-41A7A062EF54}"/>
    <hyperlink ref="J51" r:id="rId3033" xr:uid="{003C1158-4C41-443A-A177-F667E74CA302}"/>
    <hyperlink ref="J52" r:id="rId3034" xr:uid="{84C6CE79-624A-49B8-A06F-7BDB4FB36B3A}"/>
    <hyperlink ref="J53" r:id="rId3035" xr:uid="{10820284-DB57-4A80-A0FF-0079553A96BD}"/>
    <hyperlink ref="J55" r:id="rId3036" xr:uid="{27FE6923-7043-4523-B7C7-41903E903583}"/>
    <hyperlink ref="J57" r:id="rId3037" xr:uid="{229C26D1-A6C9-474A-A158-05042F492AEB}"/>
    <hyperlink ref="J58" r:id="rId3038" xr:uid="{CBF39E0C-DDE5-4C13-9813-DBC091495214}"/>
    <hyperlink ref="J59" r:id="rId3039" xr:uid="{19C8CC4A-9166-4148-958E-E413D6474EC5}"/>
    <hyperlink ref="J68" r:id="rId3040" xr:uid="{CE744C80-3EBE-4C59-9F3F-120CE9B4A78A}"/>
    <hyperlink ref="J74" r:id="rId3041" xr:uid="{CD8DF321-7D04-4800-99FA-DDE13D8F3EFE}"/>
    <hyperlink ref="AA69" r:id="rId3042" xr:uid="{69D9D2E4-466B-4DF9-BEB9-AFD787D7BAB6}"/>
    <hyperlink ref="J60" r:id="rId3043" xr:uid="{BBCB894B-5B1D-4F48-AA18-9D28E5AD4966}"/>
    <hyperlink ref="J61" r:id="rId3044" xr:uid="{5621514D-E75F-489E-82E1-37DAD8876654}"/>
    <hyperlink ref="J62" r:id="rId3045" xr:uid="{29A06D6B-055F-4FE6-918F-19462BDE39EA}"/>
    <hyperlink ref="J63" r:id="rId3046" xr:uid="{0E65CE65-B7F3-4E9D-8AF8-6CD206C8E961}"/>
    <hyperlink ref="J64" r:id="rId3047" xr:uid="{776BE101-A139-487B-A04C-E0A6F7F8192F}"/>
    <hyperlink ref="J67" r:id="rId3048" xr:uid="{97D1C0D3-EF0A-43F9-A44B-0740BB06BFAC}"/>
    <hyperlink ref="J69" r:id="rId3049" xr:uid="{BAC99CAD-BECA-44AC-A563-91C1205D7FEE}"/>
    <hyperlink ref="L69" r:id="rId3050" xr:uid="{C6EB8266-D5AE-45B8-8A1E-8992BF6302F7}"/>
    <hyperlink ref="J70" r:id="rId3051" xr:uid="{0FFF849A-D270-43CB-B60B-C01AA14B82D8}"/>
    <hyperlink ref="AA70" r:id="rId3052" xr:uid="{92166C74-7CC6-430C-BB11-F4930D834458}"/>
    <hyperlink ref="L70" r:id="rId3053" xr:uid="{45522753-5382-4F54-BD8B-04B0E2DE0E43}"/>
    <hyperlink ref="W70" r:id="rId3054" xr:uid="{37474A23-50B8-453E-A441-4641DCAFB242}"/>
    <hyperlink ref="J71" r:id="rId3055" xr:uid="{12E78035-683A-4682-B922-F3B7EAF353E3}"/>
    <hyperlink ref="J72" r:id="rId3056" xr:uid="{692739F8-0C13-41DB-B1EE-43C57290C3E4}"/>
    <hyperlink ref="J73" r:id="rId3057" xr:uid="{12295EB6-8DD2-46B6-A77A-4CB36731503F}"/>
    <hyperlink ref="J75" r:id="rId3058" xr:uid="{55428211-0455-4D90-8305-16AB8D57338C}"/>
    <hyperlink ref="J76" r:id="rId3059" xr:uid="{D65E49CF-6E38-4A3A-866A-2508D47B5EEA}"/>
    <hyperlink ref="J77" r:id="rId3060" xr:uid="{72A71E18-6B7F-4415-AF51-D2307272FE73}"/>
    <hyperlink ref="J78" r:id="rId3061" xr:uid="{81FBB828-DC66-46BB-9000-038D89113979}"/>
    <hyperlink ref="J79" r:id="rId3062" xr:uid="{948FC3C2-BB8A-47BD-9BC8-1E09E92B5E6B}"/>
    <hyperlink ref="J80" r:id="rId3063" xr:uid="{2CB81B4F-9770-4AD5-A694-89FC1662735A}"/>
    <hyperlink ref="J81" r:id="rId3064" xr:uid="{FE99A0D0-F2FD-4286-AADD-D7945A8B96BC}"/>
    <hyperlink ref="J82" r:id="rId3065" xr:uid="{B791A40C-21D3-4FC8-A68E-B96DBD428827}"/>
    <hyperlink ref="J83" r:id="rId3066" xr:uid="{D9138F59-EA96-4C4A-B0F4-931EBC8B64E2}"/>
    <hyperlink ref="J84" r:id="rId3067" xr:uid="{1105B0A7-3C61-4EF5-82C0-D54ECF0E1EA7}"/>
    <hyperlink ref="J85" r:id="rId3068" xr:uid="{DFA0AAFD-9A84-412F-9DF0-274E9FFD7A2B}"/>
    <hyperlink ref="J86" r:id="rId3069" xr:uid="{136BAD52-CF31-4419-8E9A-A18ABAB2A7CC}"/>
    <hyperlink ref="J87" r:id="rId3070" xr:uid="{67568612-3900-4A84-ADA1-B18023C46681}"/>
    <hyperlink ref="J88" r:id="rId3071" xr:uid="{E65A7B95-B159-45D4-AAF4-08EA842B4C22}"/>
    <hyperlink ref="J90" r:id="rId3072" xr:uid="{6071419C-E41B-4990-A653-F0528E5B3665}"/>
    <hyperlink ref="W43" r:id="rId3073" xr:uid="{D3B5B36B-5F19-4D4A-8257-5577B3536DEC}"/>
    <hyperlink ref="J163" r:id="rId3074" xr:uid="{3C65924A-5A54-414B-B45D-FF4CF5FA5335}"/>
    <hyperlink ref="L106" r:id="rId3075" xr:uid="{336F4FF6-B4B1-46DC-A500-05AAE8174420}"/>
    <hyperlink ref="L107" r:id="rId3076" xr:uid="{FD65EA3F-0390-4ABF-A73A-0277AEE6B033}"/>
    <hyperlink ref="L110" r:id="rId3077" xr:uid="{40AD844C-53F0-44DB-824B-A3880C3866B0}"/>
    <hyperlink ref="W106" r:id="rId3078" xr:uid="{8C3E4EC6-DAA6-4CC6-A136-88527647F0A3}"/>
    <hyperlink ref="AA106" r:id="rId3079" xr:uid="{659860BE-AE08-493B-8252-E2852DE96913}"/>
    <hyperlink ref="J110" r:id="rId3080" xr:uid="{618DFD2B-3BE7-4BC5-A7D2-826809DEA66F}"/>
    <hyperlink ref="W110" r:id="rId3081" xr:uid="{9D8C9816-E81C-4EF5-89BF-0FB2B5724B2D}"/>
    <hyperlink ref="J109" r:id="rId3082" xr:uid="{537FB874-0D56-4669-91A9-0CFB59BA5B8C}"/>
    <hyperlink ref="J108" r:id="rId3083" xr:uid="{7376F6F8-8185-43FA-A492-76E471F9C83B}"/>
    <hyperlink ref="J107" r:id="rId3084" xr:uid="{D386EB92-B3F3-453A-9B44-9E5849DF9008}"/>
    <hyperlink ref="AA107" r:id="rId3085" xr:uid="{11C7EC51-B048-487C-92E9-20F5FB8785A9}"/>
    <hyperlink ref="W107" r:id="rId3086" xr:uid="{2E7F31B1-847E-4415-8C1F-1AC7FA025705}"/>
    <hyperlink ref="J106" r:id="rId3087" xr:uid="{BEBDA4BA-6344-4ECD-A73B-B7C744175B0B}"/>
    <hyperlink ref="L95" r:id="rId3088" xr:uid="{CC40B626-FF82-4BDA-A1E7-12233DBF68BF}"/>
    <hyperlink ref="J95" r:id="rId3089" xr:uid="{17BC7D26-C7E5-4BF3-AB5C-7A2D90D71C52}"/>
    <hyperlink ref="L94" r:id="rId3090" xr:uid="{8C66095F-C292-4A19-989B-36DFF1847DA4}"/>
    <hyperlink ref="L98" r:id="rId3091" xr:uid="{0169842C-7776-4DB8-80FD-0CA1B5E8C9ED}"/>
    <hyperlink ref="J103" r:id="rId3092" xr:uid="{1EE76CB4-0CF8-46A2-9316-53474FC38C5E}"/>
    <hyperlink ref="L103" r:id="rId3093" location="/20" xr:uid="{92CC8E44-EBAF-4B86-8086-4E8AA01C7C88}"/>
    <hyperlink ref="L104" r:id="rId3094" xr:uid="{620972AF-28B3-4F8B-AD54-6F658B396F60}"/>
    <hyperlink ref="L105" r:id="rId3095" xr:uid="{13DE38E1-C08D-45C4-A4BE-F3A5C205AE7A}"/>
    <hyperlink ref="AA95" r:id="rId3096" xr:uid="{FC3A02F6-7093-46D4-A704-39B86F49E282}"/>
    <hyperlink ref="AA96" r:id="rId3097" xr:uid="{C7B3D976-6586-4508-AAC0-9E4345017E04}"/>
    <hyperlink ref="AA102" r:id="rId3098" xr:uid="{99B0AC15-7943-4050-86C6-27960D50D6CD}"/>
    <hyperlink ref="W95" r:id="rId3099" xr:uid="{329EDB18-BAAB-4CEA-9496-65677166D128}"/>
    <hyperlink ref="W96" r:id="rId3100" xr:uid="{C0640127-3AB1-4D83-88F8-C43CF190908C}"/>
    <hyperlink ref="W98" r:id="rId3101" xr:uid="{5CF887EE-077E-46D6-9C0D-6C2D93A617EF}"/>
    <hyperlink ref="W100" r:id="rId3102" xr:uid="{4051276C-CCFD-42B2-9213-C1F158C80A0D}"/>
    <hyperlink ref="W102" r:id="rId3103" xr:uid="{25C140E0-654A-4757-AB41-C21819A439A2}"/>
    <hyperlink ref="J105" r:id="rId3104" xr:uid="{6B4C1ECB-8AEF-42E5-905A-B680AA1D3B49}"/>
    <hyperlink ref="J104" r:id="rId3105" xr:uid="{30E905F1-7511-489A-B0D6-376E89DD57E1}"/>
    <hyperlink ref="J102" r:id="rId3106" xr:uid="{D6D7645A-CB91-4492-BED1-B08532611D90}"/>
    <hyperlink ref="J101" r:id="rId3107" xr:uid="{7825AC8F-9440-4726-9ADC-128D74EA2C2D}"/>
    <hyperlink ref="W99" r:id="rId3108" xr:uid="{1EBC717B-273C-423C-80CF-6EA2F40F8CD6}"/>
    <hyperlink ref="J98" r:id="rId3109" xr:uid="{7CC970FC-6E44-47E8-8D8F-6FA4206702F5}"/>
    <hyperlink ref="J97" r:id="rId3110" xr:uid="{EA672FDE-E182-4F5C-896D-25C20F802A88}"/>
    <hyperlink ref="J96" r:id="rId3111" xr:uid="{D90D8734-328F-4134-91E4-20D6E536C827}"/>
    <hyperlink ref="L96" r:id="rId3112" xr:uid="{6CF86D6A-3F23-49D1-9C69-E0BEF142886E}"/>
    <hyperlink ref="J94" r:id="rId3113" xr:uid="{EAB1BB81-1A7D-4540-8D57-53293DD9E302}"/>
    <hyperlink ref="AA94" r:id="rId3114" xr:uid="{2F10A6DD-33A0-4E57-84B3-9332C687C227}"/>
    <hyperlink ref="W94" r:id="rId3115" xr:uid="{20414C01-7543-4AE6-AF87-A2463A9DAEA7}"/>
    <hyperlink ref="L93" r:id="rId3116" xr:uid="{F416B439-CB7B-4DF3-93CA-2738ED26C84F}"/>
    <hyperlink ref="W93" r:id="rId3117" xr:uid="{683D2264-BDD6-4C51-9D31-3389AE17E4F5}"/>
    <hyperlink ref="AA99" r:id="rId3118" xr:uid="{74B7D2F3-CC87-41C1-A13F-9D7725DB619A}"/>
    <hyperlink ref="AA93" r:id="rId3119" xr:uid="{1098EB09-9803-469A-974E-8ED8968ED8B5}"/>
    <hyperlink ref="AA110" r:id="rId3120" xr:uid="{233934C0-92ED-4650-8F5E-26B2F978A21D}"/>
    <hyperlink ref="CV218" r:id="rId3121" xr:uid="{BA90629E-6959-455D-A75F-55E6159E2AFD}"/>
    <hyperlink ref="AA38" r:id="rId3122" xr:uid="{E30EA843-10E4-40BE-AB11-CA2EECCCFB6E}"/>
    <hyperlink ref="DR38" r:id="rId3123" xr:uid="{F57C89DA-9D4A-436A-90D6-968275F3E906}"/>
    <hyperlink ref="L6" r:id="rId3124" xr:uid="{E7A60409-3E74-4539-AA9E-33AC79CB00CD}"/>
    <hyperlink ref="AA10" r:id="rId3125" xr:uid="{E1A19371-B727-4EBB-A603-F7034851256F}"/>
    <hyperlink ref="AA6" r:id="rId3126" xr:uid="{0A83040D-4EFD-4BB9-8E4D-6642FE29A604}"/>
    <hyperlink ref="AA8" r:id="rId3127" xr:uid="{FACE3360-8426-4A68-9D71-2DE62B3748C9}"/>
    <hyperlink ref="AA7" r:id="rId3128" xr:uid="{9718D010-AEB7-443B-A786-35CB884D1D58}"/>
    <hyperlink ref="AA4" r:id="rId3129" xr:uid="{3A9DBC48-F140-44CC-8775-8DC6EBD7DE24}"/>
    <hyperlink ref="AA3" r:id="rId3130" xr:uid="{A49A8E47-3A06-4778-A45B-C4762C0B0839}"/>
    <hyperlink ref="AA5" r:id="rId3131" xr:uid="{02C50E72-7229-41BD-81A8-0E1888027050}"/>
    <hyperlink ref="AA46" r:id="rId3132" xr:uid="{CE0758F1-CD6F-4287-A71B-C359823A58B9}"/>
    <hyperlink ref="AA45" r:id="rId3133" display="https://pravosudje.gov.hr/UserDocsImages/dokumenti/Strategije, planovi, izvje%C5%A1%C4%87a/Planovi/Strate%C5%A1ki plan Ministarstva pravosu%C4%91a za razdoblje 2019 do 2021..pdf" xr:uid="{C464A997-6D8D-4233-8D79-EBFBDCE46145}"/>
    <hyperlink ref="AA47" r:id="rId3134" display="https://dec.dmrid.gov.cy/dmrid/DEC/ws_dec.nsf/13759F2509EB4039C2258570003F8543/$file/01%CE%A8%CE%B7%CF%86%CE%B9%CE%B1%CE%BA%CE%AE%20%CE%A3%CF%84%CF%81%CE%B1%CF%84%CE%B7%CE%B3%CE%B9%CE%BA%CE%AE%20%CF%84%CE%B7%CF%82%20%CE%9A%CF%8D%CF%80%CF%81%CE%BF%CF%85.pdf" xr:uid="{8EB9378F-BED7-42C8-9009-9DEE8FC031B7}"/>
    <hyperlink ref="AA48" r:id="rId3135" xr:uid="{05D52C4B-C733-406D-AC2B-26A8EB968B15}"/>
    <hyperlink ref="AA49" r:id="rId3136" xr:uid="{BC82A87E-2A8B-48C2-A28B-3111EB445231}"/>
    <hyperlink ref="W105" r:id="rId3137" xr:uid="{4BFCC64B-F025-475A-9853-E5CF6FC7E299}"/>
    <hyperlink ref="W103" r:id="rId3138" xr:uid="{52C26CE0-1AB6-4CCB-A8B0-4E09E6416150}"/>
    <hyperlink ref="AA105" r:id="rId3139" xr:uid="{C0324B17-E910-441F-A117-B6D8A8D190B7}"/>
    <hyperlink ref="W104" r:id="rId3140" xr:uid="{F4FF0E2C-58D5-4A3D-BCA0-D8066FE682A2}"/>
    <hyperlink ref="AA104" r:id="rId3141" xr:uid="{77396F25-BC5D-49F7-9A2F-4FA0D7EC3553}"/>
    <hyperlink ref="AA103" r:id="rId3142" xr:uid="{24F50A9C-E368-4809-BBDF-09603642330F}"/>
    <hyperlink ref="AA98" r:id="rId3143" xr:uid="{3EF2ECAB-F764-42DB-9AC2-7ABF9EE2D1ED}"/>
    <hyperlink ref="BA115" r:id="rId3144" xr:uid="{9ED02E90-7144-435C-94A1-5B51C9087CB1}"/>
    <hyperlink ref="BA117" r:id="rId3145" xr:uid="{B1CCE359-4CC9-4B94-AC49-0AE6FB7A3A2D}"/>
    <hyperlink ref="BA118" r:id="rId3146" xr:uid="{1B6601AC-21D1-44C6-89C7-10A87928EE60}"/>
    <hyperlink ref="BA113" r:id="rId3147" xr:uid="{122C9837-9841-4842-B79A-F24B8FC99297}"/>
    <hyperlink ref="BA116" r:id="rId3148" xr:uid="{16F9498D-6191-4C19-9BC3-D96C134F8BB9}"/>
    <hyperlink ref="BA119" r:id="rId3149" xr:uid="{8700089E-F64C-4761-8790-160D37C7B086}"/>
    <hyperlink ref="BA112" r:id="rId3150" xr:uid="{108D22E7-E4D0-4A37-8821-DE19975B7ABE}"/>
    <hyperlink ref="BA120" r:id="rId3151" xr:uid="{D3DEE1B5-8E81-49D7-8E1E-A833FFD9DB45}"/>
    <hyperlink ref="AY116" r:id="rId3152" xr:uid="{918DBBFB-D7C3-4D7D-A0F2-D5A296593491}"/>
    <hyperlink ref="AY113" r:id="rId3153" xr:uid="{EC24D615-01C0-4BE4-9F1A-E4B45A1EB77C}"/>
    <hyperlink ref="AY119" r:id="rId3154" xr:uid="{37A41F7A-FD46-4A3D-8E28-4ED0CD7557A4}"/>
    <hyperlink ref="AY115" r:id="rId3155" xr:uid="{99BFE2E0-4150-4FE3-8E34-B5299558C768}"/>
    <hyperlink ref="AY121" r:id="rId3156" xr:uid="{2CD6E3B3-4D83-4C71-B6C1-7A8D60FE41E1}"/>
    <hyperlink ref="AY120" r:id="rId3157" xr:uid="{5813E31B-C16C-4810-BEB4-57471B68E0C1}"/>
    <hyperlink ref="AY118" r:id="rId3158" xr:uid="{8764CBF2-8734-4F88-9C31-8B2054C1AC6A}"/>
    <hyperlink ref="AY117" r:id="rId3159" xr:uid="{5932051E-57C4-44DE-8826-D365D8484D5A}"/>
    <hyperlink ref="BA114" r:id="rId3160" xr:uid="{F7D9119D-B10C-4E1B-8930-BB397AF4882B}"/>
    <hyperlink ref="AY114" r:id="rId3161" xr:uid="{00F830E6-6E13-42CD-9845-BB901CDCB3AC}"/>
    <hyperlink ref="AY112" r:id="rId3162" xr:uid="{E393AE39-D88E-4CD3-813D-63149AEAB6FB}"/>
    <hyperlink ref="BA141" r:id="rId3163" xr:uid="{2B460660-B456-489E-8F5B-E313AE90E1DF}"/>
    <hyperlink ref="BA140" r:id="rId3164" xr:uid="{6E6186C8-0570-4315-9B43-9453FBD32664}"/>
    <hyperlink ref="BA139" r:id="rId3165" xr:uid="{5E9CB6AA-E080-47CD-9B7D-EFCBF5EA8059}"/>
    <hyperlink ref="AY140" r:id="rId3166" xr:uid="{421826C0-6D44-4199-82CB-059B7B0A0E7D}"/>
    <hyperlink ref="AY136" r:id="rId3167" xr:uid="{4967D68C-6F19-4F2A-8D6A-7428F288EDB6}"/>
    <hyperlink ref="AY141" r:id="rId3168" xr:uid="{F754CFB0-12F8-4670-A98F-7D32AF3B8951}"/>
    <hyperlink ref="AY139" r:id="rId3169" xr:uid="{7DEAA617-3B71-4D3B-8708-970D58A3AF66}"/>
    <hyperlink ref="BA149" r:id="rId3170" xr:uid="{AADBB3C4-6853-48BE-ADE4-AE81FB0EF638}"/>
    <hyperlink ref="BA144" r:id="rId3171" xr:uid="{3A74AF1A-DE68-45A7-A53E-9F12A4D0E206}"/>
    <hyperlink ref="BA147" r:id="rId3172" xr:uid="{B2FDB654-FD22-4537-BE1A-E1F9F0A69DC6}"/>
    <hyperlink ref="BA143" r:id="rId3173" xr:uid="{A54430AC-CFCE-4AC4-A01E-109A156CA507}"/>
    <hyperlink ref="BA150" r:id="rId3174" xr:uid="{54EFA6EF-5625-4440-96CF-BF537D740199}"/>
    <hyperlink ref="BA151" r:id="rId3175" xr:uid="{57EBDBC1-9CC8-434D-AF55-351D80E52CCB}"/>
    <hyperlink ref="AY147" r:id="rId3176" xr:uid="{6668ABDE-31B3-430E-862B-702D330B5B13}"/>
    <hyperlink ref="AY146" r:id="rId3177" xr:uid="{679A7D80-4A00-4BDD-B260-52814782E85D}"/>
    <hyperlink ref="AY142" r:id="rId3178" xr:uid="{B21232F0-A7D9-472D-BBA4-CC4B5E1703F9}"/>
    <hyperlink ref="AY144" r:id="rId3179" xr:uid="{7CD4DBF2-546A-46FA-A929-274589EAA448}"/>
    <hyperlink ref="AY143" r:id="rId3180" xr:uid="{0A02D0AA-8F17-4D22-AD7F-0FCB46154B85}"/>
    <hyperlink ref="AY150" r:id="rId3181" xr:uid="{C8E5E9AA-99A1-4881-BC24-18EADAC59E02}"/>
    <hyperlink ref="BA142" r:id="rId3182" xr:uid="{DF1112FE-DD96-46A6-B8C5-D87C77389B8B}"/>
    <hyperlink ref="AY152" r:id="rId3183" xr:uid="{734D571F-49A3-4668-B718-94A3C0ABD8B6}"/>
    <hyperlink ref="BA152" r:id="rId3184" xr:uid="{7A637275-F517-403A-85A2-5749904770A2}"/>
    <hyperlink ref="AY151" r:id="rId3185" xr:uid="{A8BA276F-AA4B-49F0-95F4-49BFECE1C9C0}"/>
    <hyperlink ref="AY149" r:id="rId3186" xr:uid="{1D4462DF-39ED-4CB8-ACB2-527D4A097336}"/>
    <hyperlink ref="AY148" r:id="rId3187" xr:uid="{09473747-A8EF-4219-BBE5-D9F22090067D}"/>
    <hyperlink ref="BA148" r:id="rId3188" xr:uid="{418AEE95-EC93-41DF-ACD2-3DBA226BE8C9}"/>
    <hyperlink ref="BA146" r:id="rId3189" xr:uid="{E59AC3B4-7026-4728-BC4C-523E5180D11E}"/>
    <hyperlink ref="BA145" r:id="rId3190" xr:uid="{33CE7D05-7C55-46AC-AD53-1C0D7A24DDDD}"/>
    <hyperlink ref="AY138" r:id="rId3191" xr:uid="{810505BF-9B11-4263-94E1-0B46471B7A52}"/>
    <hyperlink ref="AY135" r:id="rId3192" xr:uid="{294E6198-EDA4-4A67-B2AC-C555F870ADA0}"/>
    <hyperlink ref="AY134" r:id="rId3193" xr:uid="{5983471C-E872-4E37-B949-5D34C3CF6CA5}"/>
    <hyperlink ref="AY133" r:id="rId3194" location="/resources" display="https://www.finance.gov.ng/ - /resources" xr:uid="{92F9AA51-D818-4EE4-8BED-2E925D2A92B5}"/>
    <hyperlink ref="AY145" r:id="rId3195" xr:uid="{A6657106-DD5E-455F-B95F-501100B4FB03}"/>
    <hyperlink ref="BA166" r:id="rId3196" xr:uid="{BEEB5269-A62A-4227-AC95-31BEF5AD4E8B}"/>
    <hyperlink ref="BA167" r:id="rId3197" xr:uid="{9FB1E0F7-BBDF-41B8-A1F0-BD86B960D4BB}"/>
    <hyperlink ref="BA174" r:id="rId3198" xr:uid="{06CE474D-6F44-4CDC-A56A-78D57777951D}"/>
    <hyperlink ref="BA176" r:id="rId3199" xr:uid="{CC639FDC-4B51-465D-95F2-DA981BD987FA}"/>
    <hyperlink ref="BA168" r:id="rId3200" xr:uid="{B114CAE2-B39F-4EE9-AD41-2D7F53792AF7}"/>
    <hyperlink ref="BA165" r:id="rId3201" xr:uid="{001415F0-0E4D-4D6A-B219-23DA8CD44254}"/>
    <hyperlink ref="BA175" r:id="rId3202" xr:uid="{B910BFE2-DB12-4AC1-8D01-99FF21820001}"/>
    <hyperlink ref="BA169" r:id="rId3203" xr:uid="{92805CF9-C4BC-4768-B6DD-4BA513022D48}"/>
    <hyperlink ref="BA171" r:id="rId3204" xr:uid="{4F1DF60C-8ABB-404A-A5A8-188334C59B80}"/>
    <hyperlink ref="AY176" r:id="rId3205" xr:uid="{2158AC77-51B9-4800-B56A-86D485DEFDFB}"/>
    <hyperlink ref="AY165" r:id="rId3206" xr:uid="{5D483593-B61C-41A9-8345-4D82A8BD4AAB}"/>
    <hyperlink ref="AY169" r:id="rId3207" xr:uid="{0A998CDB-CB11-4D93-897F-10C406BC9E0A}"/>
    <hyperlink ref="AY175" r:id="rId3208" xr:uid="{1A426359-578F-432B-A9A3-743D95AB6D2C}"/>
    <hyperlink ref="AY173" r:id="rId3209" xr:uid="{390F6671-04BB-458A-B81F-9B4688CC312B}"/>
    <hyperlink ref="BA173" r:id="rId3210" xr:uid="{0B3537D4-2CF6-4EC6-A3AC-31743742C4DF}"/>
    <hyperlink ref="AY172" r:id="rId3211" xr:uid="{76304E9C-F8FC-4C36-821A-62438803CA8D}"/>
    <hyperlink ref="BA172" r:id="rId3212" xr:uid="{2BBD79F8-7545-4FAF-AF55-2F69AF6F0EB6}"/>
    <hyperlink ref="AY171" r:id="rId3213" xr:uid="{033AFA5C-07B3-4031-9AEE-6DC8D649D6A1}"/>
    <hyperlink ref="AY170" r:id="rId3214" xr:uid="{9885B318-584F-4898-9A3F-4CD2172DAA3C}"/>
    <hyperlink ref="BA170" r:id="rId3215" xr:uid="{D363F205-42A0-44C8-A68B-73082E3ABB5F}"/>
    <hyperlink ref="AY168" r:id="rId3216" xr:uid="{1C358D41-3A60-49B9-BB4F-73DDEC0DAA9A}"/>
    <hyperlink ref="AY167" r:id="rId3217" display="https://www.hacienda.gob.es/en-GB/GobiernoAbierto/Datos Abiertos/Paginas/Datosabiertos.aspx" xr:uid="{D7CBE2B8-CFFD-4016-8A65-810B823CE6FB}"/>
    <hyperlink ref="AY166" r:id="rId3218" xr:uid="{5ED207A6-DFA6-492B-964E-509828E7391A}"/>
    <hyperlink ref="AY164" r:id="rId3219" xr:uid="{609633ED-ED48-46F3-A01B-48EEAFE65918}"/>
    <hyperlink ref="BA164" r:id="rId3220" xr:uid="{8B7F6DD6-00BD-494A-9AFF-03E936341D5A}"/>
    <hyperlink ref="BA163" r:id="rId3221" xr:uid="{48D73ACA-0406-4222-BAD4-D188B5A33F62}"/>
    <hyperlink ref="BA160" r:id="rId3222" xr:uid="{F36226EB-6CE1-4817-8DC6-FCFEE09F8C72}"/>
    <hyperlink ref="AY163" r:id="rId3223" xr:uid="{736A1135-79F5-41F2-B279-99A72313E8B6}"/>
    <hyperlink ref="AY162" r:id="rId3224" xr:uid="{6FBC9B2F-7285-4363-8C59-88E77C43F2AD}"/>
    <hyperlink ref="AY161" r:id="rId3225" xr:uid="{19097F90-B62C-4F9D-A9B7-F55652955001}"/>
    <hyperlink ref="BA162" r:id="rId3226" xr:uid="{281A5FA6-6D33-4A1F-9846-45FC40281902}"/>
    <hyperlink ref="BA161" r:id="rId3227" xr:uid="{6EC8C5A7-7C6D-4246-9FA6-AF59B4D26E7F}"/>
    <hyperlink ref="AY160" r:id="rId3228" xr:uid="{65254B97-A490-403D-AA3B-AAC737114368}"/>
    <hyperlink ref="AY159" r:id="rId3229" xr:uid="{589ED05B-C950-4483-BEB7-4CD5FEC78F0A}"/>
    <hyperlink ref="AY157" r:id="rId3230" xr:uid="{DBFA75A9-6DDD-4CFC-9E04-7DE2EF1B24AC}"/>
    <hyperlink ref="BA157" r:id="rId3231" xr:uid="{F605D092-AE33-4F17-BD3D-78B23B4DE5C7}"/>
    <hyperlink ref="AY156" r:id="rId3232" display="http://www.finances.gouv.sn/" xr:uid="{72C206A8-CA49-4A93-87A9-5CD393BE557E}"/>
    <hyperlink ref="BA156" r:id="rId3233" display="http://www.finances.gouv.sn/" xr:uid="{4AD46774-44CB-4D78-89AE-251699A3DDEC}"/>
    <hyperlink ref="AY155" r:id="rId3234" xr:uid="{5D081A1F-9166-4769-8A16-C537A564C04E}"/>
    <hyperlink ref="BA155" r:id="rId3235" xr:uid="{115CC1FF-A1F9-4D1A-85EC-EC5E24158457}"/>
    <hyperlink ref="BA154" r:id="rId3236" xr:uid="{58E30967-6151-4419-84B5-A79FBF6A02E2}"/>
    <hyperlink ref="BA153" r:id="rId3237" xr:uid="{0C66B23D-EF0D-43CB-9DC9-C7552D1932B8}"/>
    <hyperlink ref="AY153" r:id="rId3238" xr:uid="{4CE57999-3419-485D-B473-C510D9AB4C58}"/>
    <hyperlink ref="BA179" r:id="rId3239" xr:uid="{F646A164-14E4-48AF-9F0B-131A739DEED8}"/>
    <hyperlink ref="BA191" r:id="rId3240" xr:uid="{22E99C74-EC31-495E-9D7E-56BF97B8D4DB}"/>
    <hyperlink ref="BA197" r:id="rId3241" xr:uid="{91183D71-E8D5-46D7-8637-7DFEFD961996}"/>
    <hyperlink ref="BA195" r:id="rId3242" xr:uid="{27ABAB2B-F746-4F49-9218-2444DD6EFDED}"/>
    <hyperlink ref="BA192" r:id="rId3243" xr:uid="{D4D4A7E3-EA7B-467A-B823-46663944018C}"/>
    <hyperlink ref="BA177" r:id="rId3244" display="http://www.mof.go.tz/mofdocs/msemaji/PFMRP ANNUAL PROGRESS REPORT-WEBSITE.pdf" xr:uid="{863BC6F2-9271-4E44-83D3-C844C59BBE0A}"/>
    <hyperlink ref="BA183" r:id="rId3245" xr:uid="{0373A1AF-CAA3-4D40-8E81-654957767D88}"/>
    <hyperlink ref="BA185" r:id="rId3246" xr:uid="{71E115BC-3FFA-4AC7-9C53-FF1A7FD0BF75}"/>
    <hyperlink ref="BA190" r:id="rId3247" xr:uid="{073DF7E2-B15C-46E9-AAE4-B68DCA9AE496}"/>
    <hyperlink ref="BA196" r:id="rId3248" xr:uid="{528D0EB3-6247-4E03-9B78-F263DD077AF5}"/>
    <hyperlink ref="BA200" r:id="rId3249" xr:uid="{1654FC1E-7BBC-449A-BB8F-F7D5E0D701B9}"/>
    <hyperlink ref="BA194" r:id="rId3250" xr:uid="{4BE905A5-9F7F-48BE-AD5C-53C289DE36CA}"/>
    <hyperlink ref="AY194" r:id="rId3251" xr:uid="{BECCA31F-F7A6-4C2A-8A2B-7B82FE514F41}"/>
    <hyperlink ref="AY191" r:id="rId3252" xr:uid="{AE464328-7728-473D-BD86-A1FAF11B87E4}"/>
    <hyperlink ref="AY188" r:id="rId3253" xr:uid="{9DEE9B4D-4EDB-4702-9F23-144EF014EF51}"/>
    <hyperlink ref="AY183" r:id="rId3254" xr:uid="{CEB1E947-FC89-4F61-A5EA-187929CF8C3E}"/>
    <hyperlink ref="AY181" r:id="rId3255" xr:uid="{C51F840B-0D2C-48C0-9562-B66F55063F3C}"/>
    <hyperlink ref="AY179" r:id="rId3256" xr:uid="{D45BA76B-FD9B-498E-993A-BA19F74E129E}"/>
    <hyperlink ref="AY177" r:id="rId3257" xr:uid="{92A07B47-8952-45CD-B230-B9647A5962E3}"/>
    <hyperlink ref="AY195" r:id="rId3258" xr:uid="{7E0A4246-6D3C-4DA5-896E-3D57D3672E19}"/>
    <hyperlink ref="AY192" r:id="rId3259" xr:uid="{993772C7-E6E7-4E10-B8A4-6D3298E198F4}"/>
    <hyperlink ref="BA182" r:id="rId3260" xr:uid="{B77D8BCE-B459-4B45-9210-CF8F14024ADF}"/>
    <hyperlink ref="AY199" r:id="rId3261" xr:uid="{D73B84BB-5C32-4F1B-B7C1-026F13098D76}"/>
    <hyperlink ref="BA199" r:id="rId3262" xr:uid="{47D178F3-B3CE-47C1-A78B-F44C5B69D763}"/>
    <hyperlink ref="AY198" r:id="rId3263" xr:uid="{E86410E1-D410-4414-98B1-878A9348C602}"/>
    <hyperlink ref="BA198" r:id="rId3264" xr:uid="{35783650-AE59-4D22-8135-1A18B117D172}"/>
    <hyperlink ref="AY197" r:id="rId3265" xr:uid="{2363121F-CEBA-49FD-8F89-623AFD2A8F9A}"/>
    <hyperlink ref="AY196" r:id="rId3266" xr:uid="{7D3B3079-D981-426F-886C-BEE5C848B2B3}"/>
    <hyperlink ref="AY193" r:id="rId3267" xr:uid="{2E9F983D-4CC5-44C9-B9F1-C03FEB481A7B}"/>
    <hyperlink ref="BA193" r:id="rId3268" xr:uid="{62DC0AD0-CCA3-4A97-B944-60E425353994}"/>
    <hyperlink ref="AY190" r:id="rId3269" xr:uid="{7A4FD679-9B37-4D1C-922E-C65D74396946}"/>
    <hyperlink ref="BA189" r:id="rId3270" xr:uid="{60C6884C-D69B-48BE-97C1-9F1E69590AE0}"/>
    <hyperlink ref="AY189" r:id="rId3271" xr:uid="{97F46F78-28BB-4661-9E39-226FFD78ED3D}"/>
    <hyperlink ref="BA188" r:id="rId3272" xr:uid="{4C0544BE-9F27-44D3-861A-47B5CE81A547}"/>
    <hyperlink ref="AY187" r:id="rId3273" xr:uid="{DE4D7D5A-4689-437B-9BB9-49BFB1C682AA}"/>
    <hyperlink ref="BA187" r:id="rId3274" xr:uid="{376A2290-6C88-4765-B6EB-D280F8AACFF3}"/>
    <hyperlink ref="AY184" r:id="rId3275" xr:uid="{5C3B1A88-DD22-4F88-833A-E4F20D03D849}"/>
    <hyperlink ref="BA184" r:id="rId3276" xr:uid="{BFC7D612-58D8-48E7-95A7-A6BBFBE9E518}"/>
    <hyperlink ref="AY182" r:id="rId3277" xr:uid="{339D450A-385A-4175-9F59-6323D83AF142}"/>
    <hyperlink ref="BA180" r:id="rId3278" xr:uid="{7C619B3F-DDD5-435E-A6F9-E0ADE3E9632A}"/>
    <hyperlink ref="AY178" r:id="rId3279" location="monetory_data" display="http://www2.mof.go.th/economic_data.htm - monetory_data" xr:uid="{8768AB74-8F63-4AE6-8F24-897B8A8ED233}"/>
    <hyperlink ref="BA178" r:id="rId3280" xr:uid="{9DFDEF1F-C61E-498E-B6AF-D7E944A76263}"/>
    <hyperlink ref="BA186" r:id="rId3281" xr:uid="{7370F49C-8C0D-4489-BAE3-56623530757C}"/>
    <hyperlink ref="AY185" r:id="rId3282" xr:uid="{B95DD3BD-6EB6-40F0-B573-817761C20515}"/>
    <hyperlink ref="BO177" r:id="rId3283" xr:uid="{6DB9E1F4-0621-461F-9501-82FA7A463C61}"/>
    <hyperlink ref="BO199" r:id="rId3284" display="http://lusakavoice.com/2014/05/14/progress-on-establishment-of-treasury-single-account-tsa-system/" xr:uid="{E8A19D88-6D33-4B17-9F3B-A317C9E9B6C2}"/>
    <hyperlink ref="BO179" r:id="rId3285" xr:uid="{C4744955-A03A-4446-A74B-38DBCF557A7C}"/>
    <hyperlink ref="BO197" r:id="rId3286" xr:uid="{B45C0926-D648-4A17-A2AD-6C6F6E52FB05}"/>
    <hyperlink ref="BO187" r:id="rId3287" xr:uid="{2F894EA0-EFB7-46CC-BD1D-3D05C1C223FF}"/>
    <hyperlink ref="BO181" r:id="rId3288" xr:uid="{E8BC3379-ED9C-485C-82EF-E3D43E1A066D}"/>
    <hyperlink ref="BO184" r:id="rId3289" xr:uid="{AEABAE17-7BB0-4380-ADC7-EB9174C71399}"/>
    <hyperlink ref="BO185" r:id="rId3290" xr:uid="{DE1A9508-779A-4A06-9FD3-CDFF14CC9898}"/>
    <hyperlink ref="BO186" r:id="rId3291" xr:uid="{A2FBC899-6957-4E59-9271-2D82C00F3742}"/>
    <hyperlink ref="BO180" r:id="rId3292" xr:uid="{95E4D784-6484-46BD-B40F-15E1BCF19B52}"/>
    <hyperlink ref="BO190" r:id="rId3293" xr:uid="{B003DFE7-60C4-42A5-AB30-B07AFDBB6F5E}"/>
    <hyperlink ref="BO193" r:id="rId3294" xr:uid="{C289CE5E-35A3-4C17-8B54-5B567FA93AEC}"/>
    <hyperlink ref="BW199" r:id="rId3295" xr:uid="{F1AFF5CD-AB79-473C-B485-761B303CEC83}"/>
    <hyperlink ref="BW197" r:id="rId3296" xr:uid="{59A48A54-7A66-4C06-B50B-F2F2382CCA2D}"/>
    <hyperlink ref="BW191" r:id="rId3297" xr:uid="{4B4F4C49-00A2-490B-8930-D42D83A2CE97}"/>
    <hyperlink ref="BW200" r:id="rId3298" xr:uid="{701B3ED9-E338-4829-826D-B24E034D7FBC}"/>
    <hyperlink ref="BW194" r:id="rId3299" xr:uid="{786458AF-DF50-4A38-AB06-1A1C64D7B976}"/>
    <hyperlink ref="BW177" r:id="rId3300" xr:uid="{7BC2C880-5BCE-452C-9B23-C8A0247DCAED}"/>
    <hyperlink ref="BW178" r:id="rId3301" xr:uid="{BCE7D10B-2710-46A2-B94A-30CA42665ECE}"/>
    <hyperlink ref="BW179" r:id="rId3302" xr:uid="{164D49B6-8B8A-41DC-9656-9EE6AFB26A2A}"/>
    <hyperlink ref="BW180" r:id="rId3303" xr:uid="{FC289AB0-82BC-4498-ADE0-8A0BE6A20AD0}"/>
    <hyperlink ref="BW182" r:id="rId3304" xr:uid="{12E0613A-1503-4A01-920C-BBB4D6B053B7}"/>
    <hyperlink ref="CC182" r:id="rId3305" xr:uid="{96BCDAC3-C134-4602-B155-9581BFF1DBAB}"/>
    <hyperlink ref="BW183" r:id="rId3306" xr:uid="{C50B637D-D27D-4857-91CA-E077464392F1}"/>
    <hyperlink ref="CC183" r:id="rId3307" xr:uid="{DABDC294-6630-44F8-B79E-B3EF9AC60198}"/>
    <hyperlink ref="BW186" r:id="rId3308" xr:uid="{EDCD04CB-26F4-464F-899D-D2B25D56D921}"/>
    <hyperlink ref="BW187" r:id="rId3309" xr:uid="{58C140FC-229F-4DA1-B77C-C55D2B930CE6}"/>
    <hyperlink ref="BW188" r:id="rId3310" xr:uid="{255D7FAA-C088-430E-8174-0F3ACD44A48E}"/>
    <hyperlink ref="CC188" r:id="rId3311" xr:uid="{2FEC9620-B8FD-4076-A17D-5AE7D926AE6E}"/>
    <hyperlink ref="BW190" r:id="rId3312" xr:uid="{5F393886-84BA-45DA-8CD9-DB0D9F85FE34}"/>
    <hyperlink ref="CC190" r:id="rId3313" xr:uid="{90C50BDD-239A-4989-BA1A-42C8210E7938}"/>
    <hyperlink ref="CC191" r:id="rId3314" xr:uid="{77FE76F8-2B50-4D0C-857C-06A559198160}"/>
    <hyperlink ref="CC192" r:id="rId3315" xr:uid="{C0122AF8-023A-46C7-A13D-D99E47D3D6CD}"/>
    <hyperlink ref="BW192" r:id="rId3316" xr:uid="{B1801A5E-6B92-4D76-A814-CBC346CF1111}"/>
    <hyperlink ref="BW195" r:id="rId3317" xr:uid="{52DEA71B-5588-4993-B7A7-2D0507FA633A}"/>
    <hyperlink ref="BW198" r:id="rId3318" xr:uid="{19D54E4B-B653-4467-ABC9-2FFA0B105122}"/>
    <hyperlink ref="CC197" r:id="rId3319" xr:uid="{D9BBD127-4B89-4768-A458-58197D9EA73D}"/>
    <hyperlink ref="CC199" r:id="rId3320" xr:uid="{98A9B77F-D43B-40EE-9154-BF7CA0CA849A}"/>
    <hyperlink ref="BO200" r:id="rId3321" display="http://www.justice.gov.zw/imt/wp-content/uploads/2017/10/PUBLIC-FINANCE-MANAGEMENT-ACT-REVIEW-IMT-DISCUSSION-PAPER-MIN-OF-FINANCE-AND-ECONOMIC-DEVELOPMENT.pdf" xr:uid="{0370C76F-D890-4709-AECE-A6E2FD08F398}"/>
    <hyperlink ref="CC200" r:id="rId3322" xr:uid="{283F7DAA-A26C-4BAA-BED4-C3465D821F11}"/>
    <hyperlink ref="BT199" r:id="rId3323" xr:uid="{C1BF3119-DF05-48BE-A9FA-288AC9F04527}"/>
    <hyperlink ref="BO196" r:id="rId3324" xr:uid="{432A525C-2428-4AC7-A3B4-2B2B7ED2E7AA}"/>
    <hyperlink ref="CC194" r:id="rId3325" xr:uid="{88E7F2A6-8478-4B95-8148-3EF3000E0E1E}"/>
    <hyperlink ref="BW193" r:id="rId3326" xr:uid="{95C8398A-4B03-4601-8F6D-4D28DA8F4ABE}"/>
    <hyperlink ref="BO191" r:id="rId3327" xr:uid="{A8E92A77-A057-4BED-921C-52438E4BBE2E}"/>
    <hyperlink ref="BO189" r:id="rId3328" xr:uid="{4811592E-FF38-4F67-8560-6992C586C962}"/>
    <hyperlink ref="BW189" r:id="rId3329" xr:uid="{3CAD8269-3007-426A-86A9-2BAB82CC8014}"/>
    <hyperlink ref="BO188" r:id="rId3330" xr:uid="{1B41E31B-37D6-4BFE-8EED-9486E62DCAE9}"/>
    <hyperlink ref="CC187" r:id="rId3331" xr:uid="{A8AE2BAA-E531-4C54-AA7E-34E2A5B4A722}"/>
    <hyperlink ref="BW185" r:id="rId3332" xr:uid="{90E86303-A571-40E7-B61B-9261AE31B7ED}"/>
    <hyperlink ref="BW184" r:id="rId3333" xr:uid="{8865A426-06A4-48B1-A8A0-4879002DCBB0}"/>
    <hyperlink ref="CC184" r:id="rId3334" xr:uid="{97665634-8B57-4751-ACF4-2377836B966C}"/>
    <hyperlink ref="BO183" r:id="rId3335" xr:uid="{083FE51C-50CC-45FC-8ACA-AC439081D277}"/>
    <hyperlink ref="BW181" r:id="rId3336" xr:uid="{0A76E1D1-0014-4800-B4D4-579124D37470}"/>
    <hyperlink ref="CC181" r:id="rId3337" xr:uid="{3104EF73-2CDC-475C-8D0D-34351693E035}"/>
    <hyperlink ref="CC179" r:id="rId3338" xr:uid="{A794330F-640D-4F2A-94EA-F29B73D277CF}"/>
    <hyperlink ref="CC178" r:id="rId3339" xr:uid="{3DBC3AFD-CF53-4DC3-BD8F-85D85920034C}"/>
    <hyperlink ref="CC177" r:id="rId3340" xr:uid="{A6F0E1B3-5F23-4292-A7D9-AEB55616D7B4}"/>
    <hyperlink ref="BW196" r:id="rId3341" xr:uid="{FAEE03D0-DFBF-41AE-A1ED-586A76A00171}"/>
    <hyperlink ref="CC196" r:id="rId3342" xr:uid="{2083C73B-00E1-4A3C-9DB6-6735371E578D}"/>
    <hyperlink ref="BM154" r:id="rId3343" xr:uid="{7A92198A-B7FA-45BA-B2EA-6D9838AF112D}"/>
    <hyperlink ref="BO154" r:id="rId3344" xr:uid="{AC571059-FFC7-4292-84A0-B07257C3BA11}"/>
    <hyperlink ref="BO153" r:id="rId3345" xr:uid="{D59A4D7A-E181-49A3-8031-E8FB437AD386}"/>
    <hyperlink ref="BW153" r:id="rId3346" xr:uid="{57731DFA-40E2-4D57-B6B0-0DD9BFB180E8}"/>
    <hyperlink ref="AV154" r:id="rId3347" xr:uid="{59CFF71D-ABBF-4C43-BE75-B6B65956F2C2}"/>
    <hyperlink ref="AY154" r:id="rId3348" xr:uid="{CC60571E-0C6A-4E82-8B29-B5BA68938FB8}"/>
    <hyperlink ref="BW154" r:id="rId3349" xr:uid="{EAD9898A-1E1C-4A0F-8811-4A15ACE597A9}"/>
    <hyperlink ref="CG154" r:id="rId3350" xr:uid="{C1583906-FAEF-4CED-94DB-DAC75EA78333}"/>
    <hyperlink ref="DJ154" r:id="rId3351" xr:uid="{F3BB890C-21E3-4112-907C-911A7FFDF53E}"/>
    <hyperlink ref="CC94" r:id="rId3352" xr:uid="{00EB52B9-5852-4FA5-8F54-1BBC5F534913}"/>
    <hyperlink ref="BO146" r:id="rId3353" xr:uid="{EB1988CD-D40A-4A03-AC89-2E5FE4216D00}"/>
    <hyperlink ref="BO170" r:id="rId3354" xr:uid="{4EDFE3AF-1446-4969-8588-39C1A863D293}"/>
    <hyperlink ref="BO194" r:id="rId3355" xr:uid="{EC44597D-47FA-4456-BA7F-257CB463179F}"/>
    <hyperlink ref="BO195" r:id="rId3356" xr:uid="{5018239B-1679-43DB-976A-5959B82A3D2D}"/>
    <hyperlink ref="BO123" r:id="rId3357" xr:uid="{59E1F6AD-BC7F-49B1-8016-FC0A24DA2268}"/>
    <hyperlink ref="BO125" r:id="rId3358" xr:uid="{9B0549F7-97D0-4403-81A6-00016B479DC0}"/>
    <hyperlink ref="BO119" r:id="rId3359" xr:uid="{0270284B-202D-428A-801F-53FE21AC98CA}"/>
    <hyperlink ref="BO113" r:id="rId3360" xr:uid="{AAAF4570-F328-4C55-998C-B1DB8EF0E302}"/>
    <hyperlink ref="EB187" r:id="rId3361" tooltip="External website" xr:uid="{693B1303-40CF-4F58-9600-409839C4C1F2}"/>
    <hyperlink ref="EB183" r:id="rId3362" tooltip="External website" xr:uid="{9BDF3E83-B08A-4FB9-B93C-173599C8AC7D}"/>
    <hyperlink ref="EB184" r:id="rId3363" tooltip="External website" display="Turkish Treasury" xr:uid="{C7B51A39-C9EA-4773-B073-943011CAD524}"/>
    <hyperlink ref="EB180" r:id="rId3364" xr:uid="{E21183F9-6B36-4258-BC08-4615E1A0E861}"/>
    <hyperlink ref="EB188" r:id="rId3365" xr:uid="{66C59E8D-A77B-48E7-9DCA-2ACC2A506C7E}"/>
    <hyperlink ref="EB196" r:id="rId3366" tooltip="External website" xr:uid="{BB51D35E-BB0D-4021-BD65-DE289DF9F0BD}"/>
    <hyperlink ref="EB192" r:id="rId3367" tooltip="External website" display="http://deuda.mef.gub.uy/" xr:uid="{239B82B2-5E63-4C57-A05B-2454C3845FBD}"/>
    <hyperlink ref="EB189" r:id="rId3368" tooltip="External website" display="http://www.mof.gov.ae/En/Pages/default.aspx" xr:uid="{CE307DB2-92D1-4063-9844-D276C4BDA3EF}"/>
    <hyperlink ref="EB191" r:id="rId3369" tooltip="External website" display="http://www.publicdebt.treas.gov/" xr:uid="{7CC1525F-D6E2-430A-B8FD-A9816C2C55AA}"/>
    <hyperlink ref="EB190" r:id="rId3370" tooltip="External website" display="http://www.dmo.gov.uk/" xr:uid="{02B56B06-3AAF-4D05-BED7-74B0BA345831}"/>
    <hyperlink ref="EB197" r:id="rId3371" tooltip="External website" xr:uid="{172C2895-6A5C-4235-801D-25838CCD4B77}"/>
    <hyperlink ref="EB195" r:id="rId3372" tooltip="External website" xr:uid="{DC226649-71DF-4C6E-9FEF-834CD8251429}"/>
    <hyperlink ref="EB194" r:id="rId3373" tooltip="External website" xr:uid="{C359F128-02FA-47F9-A23E-32FD32701843}"/>
    <hyperlink ref="EB193" r:id="rId3374" tooltip="External website" xr:uid="{46C9FDE7-4E60-4FA8-9429-F86ACF2E32BB}"/>
    <hyperlink ref="EB185" r:id="rId3375" xr:uid="{54C25929-87C2-4FB2-AC4D-E152F57A25AF}"/>
    <hyperlink ref="EB182" r:id="rId3376" xr:uid="{29D92F6B-71AA-48B3-A5FF-BBA3E003022B}"/>
    <hyperlink ref="EB181" r:id="rId3377" xr:uid="{FCE2A12E-BC4A-4CD9-8715-B8ED7DA86D43}"/>
    <hyperlink ref="DW183" r:id="rId3378" xr:uid="{0405A775-DDBA-4AE0-9C46-90697805213D}"/>
    <hyperlink ref="DW184" r:id="rId3379" xr:uid="{D539E817-C61E-487D-BAB5-3FE45A33157A}"/>
    <hyperlink ref="DW188" r:id="rId3380" xr:uid="{729786D9-BF2F-4EEA-9296-5ACBA278539B}"/>
    <hyperlink ref="DW192" r:id="rId3381" xr:uid="{BC2D3BA4-108C-40C3-9D8E-5A70439DB331}"/>
    <hyperlink ref="DW198" r:id="rId3382" xr:uid="{E6ECDDC3-912D-4C43-BEA9-E1CBA56C1FBF}"/>
    <hyperlink ref="DW199" r:id="rId3383" xr:uid="{79216156-B620-472F-B08B-CAFD8DDFD6DE}"/>
    <hyperlink ref="DW196" r:id="rId3384" xr:uid="{34DBB2D0-B6E1-48DB-809D-8263CE5FC5E3}"/>
    <hyperlink ref="DW191" r:id="rId3385" xr:uid="{0001EE21-7004-4105-ABB7-3B58AC80699B}"/>
    <hyperlink ref="EA182" r:id="rId3386" xr:uid="{CA86887A-D90D-4AE0-8B36-BD4A02A7B0FE}"/>
    <hyperlink ref="EA188" r:id="rId3387" xr:uid="{C51C3E2D-1AA1-41F8-91CF-CD2E62027DBA}"/>
    <hyperlink ref="EA191" r:id="rId3388" xr:uid="{4F889C03-D4AA-4B2F-8238-A626FA3FE6D0}"/>
    <hyperlink ref="EA192" r:id="rId3389" xr:uid="{E1A78D99-09E0-4518-9629-9069FB859667}"/>
    <hyperlink ref="EA184" r:id="rId3390" xr:uid="{8C9D79B9-AD1E-425C-A77A-944D14CC756E}"/>
    <hyperlink ref="DW185" r:id="rId3391" xr:uid="{83798709-9130-41E2-ABB8-3067570EA053}"/>
    <hyperlink ref="DW186" r:id="rId3392" xr:uid="{972D9A1F-6583-4B3A-9A0F-C91E2AE3AECB}"/>
    <hyperlink ref="DW194" r:id="rId3393" xr:uid="{B12AE63D-56AB-4019-BD47-4EA3ECFDEBB6}"/>
    <hyperlink ref="DW195" r:id="rId3394" xr:uid="{62C8B67B-CC6E-41D9-95E8-55517F90498B}"/>
    <hyperlink ref="EA196" r:id="rId3395" xr:uid="{7EFEE9A3-E64D-4D08-9CB8-E79A199F3B4E}"/>
    <hyperlink ref="DW197" r:id="rId3396" xr:uid="{1AE86D53-0E1F-48CB-A6B5-9E0B5CDA98EB}"/>
    <hyperlink ref="DW190" r:id="rId3397" xr:uid="{E48E5BE5-D9AA-49A9-95E5-0455547B9147}"/>
    <hyperlink ref="DW189" r:id="rId3398" xr:uid="{142F0BD0-C9CF-4145-8494-8FAF0B986AC4}"/>
    <hyperlink ref="DW181" r:id="rId3399" xr:uid="{BCBFB511-896B-454A-A740-9FC61950CE8C}"/>
    <hyperlink ref="EA181" r:id="rId3400" xr:uid="{0A3981BA-C7B8-44AE-BF21-9AA5BD2DB359}"/>
    <hyperlink ref="DW182" r:id="rId3401" xr:uid="{31445270-2646-4781-B737-2692E4467A22}"/>
    <hyperlink ref="EA183" r:id="rId3402" xr:uid="{DFEBA0D8-B8DD-4B08-A445-3A8F41CE6DBD}"/>
    <hyperlink ref="EA189" r:id="rId3403" xr:uid="{75740225-735E-49B0-9906-0FA7457E28A3}"/>
    <hyperlink ref="EA190" r:id="rId3404" xr:uid="{1867B430-1039-4E30-A4B8-5FA831B73024}"/>
    <hyperlink ref="DW187" r:id="rId3405" xr:uid="{7587173F-BFC9-4A6B-8D0F-B36DEC079849}"/>
    <hyperlink ref="EA187" r:id="rId3406" location="/public/bid-invitations" display="https://gpp.ppda.go.ug/ - /public/bid-invitations" xr:uid="{1F45D58F-3C95-4186-91A4-03E2477CBA48}"/>
    <hyperlink ref="DW193" r:id="rId3407" xr:uid="{BB8956DE-B335-459C-ACA1-ED07BEB29AF8}"/>
    <hyperlink ref="EA193" r:id="rId3408" xr:uid="{1FB10368-DEB8-44AE-8493-2672164441D8}"/>
    <hyperlink ref="EA198" r:id="rId3409" xr:uid="{4C5B8429-40A2-427A-AFD9-1E103C8866BF}"/>
    <hyperlink ref="DW200" r:id="rId3410" xr:uid="{9E1DC41A-FE7B-4D5A-8277-40B83701C38F}"/>
    <hyperlink ref="EA200" r:id="rId3411" xr:uid="{F555EEA1-4E73-4AA7-8FF3-A3DF3869F151}"/>
    <hyperlink ref="EA199" r:id="rId3412" xr:uid="{90A2B96A-B97B-4844-8727-E969926319BC}"/>
    <hyperlink ref="BA121" r:id="rId3413" xr:uid="{F6FF8F28-0850-4093-985E-9F81CF9CDF02}"/>
    <hyperlink ref="BA127" r:id="rId3414" xr:uid="{1F59918D-7834-4A07-926C-80E3662ED63C}"/>
    <hyperlink ref="BA136" r:id="rId3415" display="http://www.pifra.gov.pk" xr:uid="{CF6128C9-F03C-431D-8957-0FB91F716A5F}"/>
    <hyperlink ref="BA134" r:id="rId3416" display="https://dfo.no/kundesider/dfo-id/" xr:uid="{B7F90903-4CC8-487B-9941-229BCDAE1BF0}"/>
    <hyperlink ref="BA133" r:id="rId3417" xr:uid="{AC7DADFB-3A24-4137-835C-2821104E7F3B}"/>
    <hyperlink ref="BA132" r:id="rId3418" xr:uid="{19492836-8B77-4FCF-B806-03D67C432019}"/>
    <hyperlink ref="BA135" r:id="rId3419" xr:uid="{6963F2CF-62A5-4CD2-B065-F40F07711F6E}"/>
    <hyperlink ref="BA138" r:id="rId3420" xr:uid="{2F487AAE-71D5-4883-9A48-5B4026594E7B}"/>
    <hyperlink ref="BA137" r:id="rId3421" xr:uid="{BE99951A-62A4-4BFA-A977-95D7C02E1876}"/>
    <hyperlink ref="BA158" r:id="rId3422" xr:uid="{2B496711-D26E-4749-B859-B8EC885DA146}"/>
    <hyperlink ref="BA159" r:id="rId3423" xr:uid="{5DC72EFA-3FBB-47AE-9A87-D3A2395B0B1E}"/>
    <hyperlink ref="BO152" r:id="rId3424" xr:uid="{0DB52D22-5562-4BBC-A27D-E163058E6596}"/>
    <hyperlink ref="BM156" r:id="rId3425" xr:uid="{9BB7695B-48E5-4E86-8549-9805EC616402}"/>
    <hyperlink ref="BO91" r:id="rId3426" xr:uid="{9327F3A0-69B3-44BC-B6A7-9406B7C71D49}"/>
    <hyperlink ref="BO97" r:id="rId3427" xr:uid="{F7337DC5-BCDD-43A3-99B3-0C58D7AA5C1E}"/>
    <hyperlink ref="BO95" r:id="rId3428" xr:uid="{3AF7526E-A4B3-4596-AB12-522A88AEC80A}"/>
    <hyperlink ref="BO96" r:id="rId3429" xr:uid="{07D3ADF9-152C-4D42-A31D-4CF2F68CD5F6}"/>
    <hyperlink ref="BO99" r:id="rId3430" xr:uid="{9FF14473-4B6C-4652-B7FB-7C90BB765A19}"/>
    <hyperlink ref="BO104" r:id="rId3431" xr:uid="{3F54DD81-A77B-47DD-9D8B-744C47F30394}"/>
    <hyperlink ref="BO105" r:id="rId3432" xr:uid="{57AB858C-029E-4CC5-8D77-F183359C0420}"/>
    <hyperlink ref="BO115" r:id="rId3433" xr:uid="{4A524300-247E-4974-A90D-DB11F92ECFE5}"/>
    <hyperlink ref="BO129" r:id="rId3434" xr:uid="{1BCE4C92-598F-4D33-AF3C-14505E174B8A}"/>
    <hyperlink ref="BW132" r:id="rId3435" xr:uid="{97F579A7-87C5-4870-B4EB-B703116F1CAA}"/>
    <hyperlink ref="CC198" r:id="rId3436" xr:uid="{A2408651-89D5-4BF6-A884-85BFC63230C6}"/>
    <hyperlink ref="CC189" r:id="rId3437" xr:uid="{453AEA81-376A-4EA5-8CB4-53003307E116}"/>
    <hyperlink ref="CG115" r:id="rId3438" xr:uid="{9496A199-1ADF-4566-A0BF-81D3706F41CD}"/>
    <hyperlink ref="CY124" r:id="rId3439" xr:uid="{F74567EC-B321-46ED-9AB5-63A2A5640841}"/>
    <hyperlink ref="CY141" r:id="rId3440" xr:uid="{30395BAE-BBCE-4B44-B014-BDCB7B22EB5C}"/>
    <hyperlink ref="CS163" r:id="rId3441" xr:uid="{51D2BCF3-DBEA-42A6-AEBF-AA1D49927D45}"/>
    <hyperlink ref="CV163" r:id="rId3442" xr:uid="{ACCBA0C3-FE08-4046-9819-C4AC5EACA36F}"/>
    <hyperlink ref="CV189" r:id="rId3443" xr:uid="{D3416BA7-8B46-4448-BCD8-249B01A0BCF1}"/>
    <hyperlink ref="CY192" r:id="rId3444" xr:uid="{060323C7-B012-43A1-AA62-57AEBD89BF3E}"/>
    <hyperlink ref="DR97" r:id="rId3445" xr:uid="{9411ADAA-4A70-4893-86AB-799ACFD7E237}"/>
    <hyperlink ref="DJ101" r:id="rId3446" xr:uid="{A0A7A20A-1281-4E98-8919-99330D4DE9EF}"/>
    <hyperlink ref="DJ112" r:id="rId3447" xr:uid="{557C659A-C7E4-4AEB-9B07-3D8D352FEBEA}"/>
    <hyperlink ref="DJ125" r:id="rId3448" xr:uid="{F54E8BFB-3EBC-41C8-87DA-CB8144E3D01A}"/>
    <hyperlink ref="DR107" r:id="rId3449" xr:uid="{85603022-76E5-4CDC-A37B-294E964D9685}"/>
    <hyperlink ref="DR111" r:id="rId3450" xr:uid="{905374F3-2A36-49E6-B12B-0B7CCA5A415C}"/>
    <hyperlink ref="DR122" r:id="rId3451" xr:uid="{96F50547-12D3-44FB-AA97-30515C2FC1AD}"/>
    <hyperlink ref="DR128" r:id="rId3452" xr:uid="{9D0CB2BE-C161-4230-BDFF-A49F30CA31DB}"/>
    <hyperlink ref="DR134" r:id="rId3453" xr:uid="{0F147A24-65D2-4729-A65C-4AF3F9BD024E}"/>
    <hyperlink ref="DR146" r:id="rId3454" xr:uid="{B8564665-7F44-47FF-BDC6-AAAFEE84F1C8}"/>
    <hyperlink ref="DR151" r:id="rId3455" xr:uid="{77E39D38-C39A-4C5C-A30E-2DF1123F3FC1}"/>
    <hyperlink ref="DR154" r:id="rId3456" xr:uid="{0BB2AA46-4449-434C-8CB2-58B65FBC69D8}"/>
    <hyperlink ref="DR157" r:id="rId3457" xr:uid="{0452E0FA-488A-4EA8-B3E9-A56A91202822}"/>
    <hyperlink ref="DR156" r:id="rId3458" xr:uid="{AF388CEB-9C22-4156-9356-8166B811139F}"/>
    <hyperlink ref="DJ156" r:id="rId3459" xr:uid="{6F672651-381F-4DD6-A502-C0C10E96A29F}"/>
    <hyperlink ref="DJ159" r:id="rId3460" xr:uid="{42FE68F4-A072-4569-A26B-CD4DBC6C8873}"/>
    <hyperlink ref="DJ166" r:id="rId3461" xr:uid="{A9E0118D-B13F-4ED2-AEB1-20CDEA6CD53A}"/>
    <hyperlink ref="DJ170" r:id="rId3462" xr:uid="{F3CF07A6-D99B-4FE1-92E0-4A03BFEF2FA9}"/>
    <hyperlink ref="DR172" r:id="rId3463" xr:uid="{EE44B5EF-2D67-4852-B839-DAA907D17D67}"/>
    <hyperlink ref="DR173" r:id="rId3464" xr:uid="{A5EC64A9-6806-48DF-B4BD-B3284836F772}"/>
    <hyperlink ref="DR170" r:id="rId3465" xr:uid="{D0D22D36-6881-4CAC-B0A8-588D5F69E76D}"/>
    <hyperlink ref="DJ176" r:id="rId3466" xr:uid="{A8C8F82F-B966-4203-8764-5F2BA13455A0}"/>
    <hyperlink ref="DJ177" r:id="rId3467" xr:uid="{73F1CCAA-0387-4D0C-B956-C159D6536DF8}"/>
    <hyperlink ref="DR198" r:id="rId3468" xr:uid="{89A79655-4432-4583-8509-8DB6A9FED2BA}"/>
    <hyperlink ref="DW95" r:id="rId3469" xr:uid="{2CB740B4-4119-4B7D-BCE3-4F0E940521D7}"/>
    <hyperlink ref="EB104" r:id="rId3470" tooltip="External website in Lithuanian language" display="http://www.finmin.lt/web/finmin/home" xr:uid="{7B0424CC-74AC-4A28-BFDC-677627F7084D}"/>
    <hyperlink ref="EB100" r:id="rId3471" tooltip="External website" xr:uid="{B9E4AF25-047E-45DC-88FD-BF7E3A287D32}"/>
    <hyperlink ref="EB99" r:id="rId3472" tooltip="External website" xr:uid="{89A2CD02-D842-4472-9238-1DC105256821}"/>
    <hyperlink ref="EB105" r:id="rId3473" tooltip="External website in French language" xr:uid="{27932B94-A49E-4667-8791-CDE6123E03FF}"/>
    <hyperlink ref="EB93" r:id="rId3474" tooltip="External website" xr:uid="{AA82C4A3-F003-4D34-934B-D9F6B22EE5C5}"/>
    <hyperlink ref="EB98" r:id="rId3475" tooltip="External website" display="http://www.kase.gov.lv/?object_id=16" xr:uid="{33A0A3CE-4EFF-403D-84AF-95FFEB23338B}"/>
    <hyperlink ref="EB96" r:id="rId3476" display="http://www.minfin.kg/" xr:uid="{211399C1-C3E2-4733-8A00-5C383F379431}"/>
    <hyperlink ref="EB94" r:id="rId3477" xr:uid="{18647464-D9CF-4E83-A1B7-941C744FBEF3}"/>
    <hyperlink ref="EB95" r:id="rId3478" xr:uid="{6D5E5C01-B965-48D7-9732-AC80000EBC74}"/>
    <hyperlink ref="EB97" r:id="rId3479" xr:uid="{1FEB7482-092C-49AD-865F-47BF041DECAF}"/>
    <hyperlink ref="EB101" r:id="rId3480" xr:uid="{A54C4586-7837-4D96-8673-03ABCAFE8F02}"/>
    <hyperlink ref="EB102" r:id="rId3481" xr:uid="{CBA31F2D-DAAF-4BBA-978F-4F5E6FB8618E}"/>
    <hyperlink ref="EB106" r:id="rId3482" xr:uid="{AFDE7A50-A940-427B-917F-E57C8CFD71A0}"/>
    <hyperlink ref="EB136" r:id="rId3483" tooltip="External website" display="http://www.finance.gov.pk/" xr:uid="{DAAE8B57-E046-411F-97B7-13AC5DAAA5AC}"/>
    <hyperlink ref="EB133" r:id="rId3484" tooltip="External website" display="http://www.dmo.gov.ng/" xr:uid="{15D27C38-81DB-4B80-B660-3208E01E122B}"/>
    <hyperlink ref="EB131" r:id="rId3485" tooltip="External website" display="http://www.hacienda.gob.ni/" xr:uid="{595AA1DD-5909-4F94-B76A-F780F650CD5F}"/>
    <hyperlink ref="EB123" r:id="rId3486" tooltip="External website" display="http://www.finances.gov.ma/portal/page?_pageid=53,1&amp;_dad=portal&amp;_schema=PORTAL" xr:uid="{A610E007-896C-4E50-A6A2-6E0A2A0134BD}"/>
    <hyperlink ref="EB119" r:id="rId3487" tooltip="External website" xr:uid="{CB5E8AEF-B614-418B-9632-FEE354CFCEC2}"/>
    <hyperlink ref="EB116" r:id="rId3488" tooltip="External website" xr:uid="{3819E595-677F-41B6-B548-D0A90080AFD6}"/>
    <hyperlink ref="EB113" r:id="rId3489" tooltip="External website" xr:uid="{AD5DAA47-3E0F-410A-9178-6EEAEDE6730B}"/>
    <hyperlink ref="EB111" r:id="rId3490" tooltip="External website" display="http://www.finance.gov.mv/" xr:uid="{AA8BE13A-0915-476D-9C00-3C4DA443EF9C}"/>
    <hyperlink ref="EB134" r:id="rId3491" tooltip="External website" xr:uid="{43A2A8CC-070A-4FE9-B2C6-69C89241A609}"/>
    <hyperlink ref="EB129" r:id="rId3492" tooltip="External website" xr:uid="{4F82CFC5-E1BF-4AE2-A1C8-E4F22C96E7EC}"/>
    <hyperlink ref="EB130" r:id="rId3493" tooltip="External website" xr:uid="{2B075430-3FE3-4909-B6E2-CCF9AEB0FAD5}"/>
    <hyperlink ref="EB117" r:id="rId3494" tooltip="External website" xr:uid="{3E9A95A7-70EE-4AC2-88D7-8879E52C0FFB}"/>
    <hyperlink ref="EB110" r:id="rId3495" xr:uid="{6AF17F1D-7555-4CCA-853D-F5E018CC87F2}"/>
    <hyperlink ref="EB126" r:id="rId3496" xr:uid="{206DE68B-6316-4642-B13B-9A8964A21EEE}"/>
    <hyperlink ref="EB115" r:id="rId3497" xr:uid="{E366B4D0-80E9-4881-8447-0EA702F1550A}"/>
    <hyperlink ref="EB121" r:id="rId3498" xr:uid="{C37704DB-951B-4532-81D8-CDBEC25B060D}"/>
    <hyperlink ref="EB122" r:id="rId3499" xr:uid="{ECD3CE3D-4E64-4621-8567-6E0678A96DB6}"/>
    <hyperlink ref="EB124" r:id="rId3500" xr:uid="{56B90F89-9F63-4494-8029-F976059299C5}"/>
    <hyperlink ref="EB125" r:id="rId3501" xr:uid="{00489C8E-26C0-441E-8EA4-A47C039432FA}"/>
    <hyperlink ref="EB127" r:id="rId3502" xr:uid="{4CF296C4-138D-4293-B005-94249356723A}"/>
    <hyperlink ref="EB128" r:id="rId3503" xr:uid="{CF4042B4-4773-4220-AE5A-0C9EEE2448BE}"/>
    <hyperlink ref="EB132" r:id="rId3504" xr:uid="{0F518034-EE09-49A1-BCC2-95CAFD4E5F4E}"/>
    <hyperlink ref="EB135" r:id="rId3505" xr:uid="{5C221D55-BBEC-42F9-AA3A-461507968B49}"/>
    <hyperlink ref="EB137" r:id="rId3506" xr:uid="{F42C9FBB-9DFD-4714-8F08-939BF69FF49C}"/>
    <hyperlink ref="DW154" r:id="rId3507" xr:uid="{B295644C-4253-41DA-B745-FF732C3874D9}"/>
    <hyperlink ref="EA158" r:id="rId3508" xr:uid="{765C1835-3357-47CD-9E17-65493DA9EBBE}"/>
    <hyperlink ref="EA160" r:id="rId3509" xr:uid="{00090272-DE79-47A8-ABCB-73845BC7F8CA}"/>
    <hyperlink ref="EA159" r:id="rId3510" xr:uid="{E7729496-6BA3-46AC-B91E-F26F224B5A6B}"/>
    <hyperlink ref="DW170" r:id="rId3511" xr:uid="{03D11C27-5E36-4554-A5B9-24CDD61427E1}"/>
    <hyperlink ref="EA177" r:id="rId3512" xr:uid="{2877B1A2-037F-47E2-BDA3-E5F3D849B3BF}"/>
    <hyperlink ref="EB165" r:id="rId3513" tooltip="External website" xr:uid="{A0C9CA9F-6A17-43A6-B46F-6E4E0CF2337E}"/>
    <hyperlink ref="EB167" r:id="rId3514" tooltip="External website" display="http://www.tesoro.es/" xr:uid="{81E62C3A-5782-4EAE-AE8A-F3C6AE2C0E3F}"/>
    <hyperlink ref="EB168" r:id="rId3515" tooltip="External website" xr:uid="{9DB4BD3A-E7C9-462C-ABF6-9D94DA43895E}"/>
    <hyperlink ref="EB173" r:id="rId3516" tooltip="External website" xr:uid="{B44318CC-D087-4DFC-A051-76AFE7F95AD7}"/>
    <hyperlink ref="EB172" r:id="rId3517" tooltip="External website" xr:uid="{914BC0E3-D1EA-47BC-BEF2-CFDE6B4B1FB7}"/>
    <hyperlink ref="EB175" r:id="rId3518" tooltip="External website" xr:uid="{09DACF29-6C18-4DC1-8888-8F47A6288D30}"/>
    <hyperlink ref="EB174" r:id="rId3519" tooltip="External website" xr:uid="{9A99AFFD-5B76-4F58-92B8-5493539E2A16}"/>
    <hyperlink ref="EB171" r:id="rId3520" tooltip="External website" xr:uid="{A395AAB5-F4B4-4B9D-B3D7-71587B4A23EF}"/>
    <hyperlink ref="EB170" r:id="rId3521" tooltip="External website" xr:uid="{57683221-6436-4358-BEEB-05A5E2D1FAA2}"/>
    <hyperlink ref="EB169" r:id="rId3522" tooltip="External website" xr:uid="{A3CA88ED-D8FA-44E9-8E73-D2E7F0AAC4AF}"/>
    <hyperlink ref="EB164" r:id="rId3523" xr:uid="{B2F3D167-819D-4858-9755-EEAB5CD4146F}"/>
    <hyperlink ref="EB166" r:id="rId3524" xr:uid="{BCD05249-4D18-4FF5-AB86-76AC2D89295D}"/>
    <hyperlink ref="EB163" r:id="rId3525" tooltip="External website" display="http://www.commonwealthministers.com/ministries/ministry-of-finance-and-treasury-solomon-islands/" xr:uid="{8E2ADCAC-5334-4E26-B169-1167F7325EC4}"/>
    <hyperlink ref="EB160" r:id="rId3526" tooltip="External website" display="http://www.agd.gov.sg/" xr:uid="{F3C99DC5-2522-4236-BB6C-E4BC8F069E1A}"/>
    <hyperlink ref="EB157" r:id="rId3527" tooltip="External website" xr:uid="{2D5DBA8E-E90E-404D-8BFB-ED949F725E0D}"/>
    <hyperlink ref="EB162" r:id="rId3528" tooltip="External website" xr:uid="{649BE311-E348-4B92-8F77-E6EC9B0C2B92}"/>
    <hyperlink ref="EB161" r:id="rId3529" tooltip="External website" display="http://www.ardal.sk/" xr:uid="{A3EEE0CD-EDDC-48AB-BF6F-8EA49245359E}"/>
    <hyperlink ref="EB155" r:id="rId3530" xr:uid="{DD589B52-0C0D-4CAA-BE25-325007303867}"/>
    <hyperlink ref="EB156" r:id="rId3531" xr:uid="{20630FF1-FB13-41E1-8CE7-6F6B464941F0}"/>
    <hyperlink ref="EB158" r:id="rId3532" xr:uid="{9A62B416-334D-4130-8488-D10E976246E1}"/>
    <hyperlink ref="EB159" r:id="rId3533" xr:uid="{87A5D36C-ECB7-4C5C-B06C-692E36ADB165}"/>
    <hyperlink ref="EB150" r:id="rId3534" tooltip="External website" display="http://www.finance.gov.lc/" xr:uid="{1FC760CA-0D20-45EE-A473-7EA5F2375AF2}"/>
    <hyperlink ref="EB149" r:id="rId3535" tooltip="External website" xr:uid="{A6EEB03E-38D8-40D0-B3B5-0EDD8C092E8D}"/>
    <hyperlink ref="EB152" r:id="rId3536" display="http://www.mof.gov.ws/" xr:uid="{D4AD34F2-A2CF-4910-A863-C10FD302E696}"/>
    <hyperlink ref="EB151" r:id="rId3537" xr:uid="{CD4AD6DB-24F5-4128-A05E-44FA5726B648}"/>
    <hyperlink ref="EB153" r:id="rId3538" xr:uid="{CC45464E-4B4F-4339-8EDE-FA1531106E22}"/>
    <hyperlink ref="CC193" r:id="rId3539" xr:uid="{CEB66DCA-2342-4B50-9EF9-AD601EE6FC42}"/>
    <hyperlink ref="EA24" r:id="rId3540" xr:uid="{0DC7ABF1-143A-411A-B320-4AC177DEB065}"/>
    <hyperlink ref="EB154" r:id="rId3541" xr:uid="{87F0C1B9-6B29-4119-AEDB-BFBBB1330C6F}"/>
    <hyperlink ref="EB112" r:id="rId3542" xr:uid="{DC274607-E40C-409E-8931-F8BF0B613DEA}"/>
    <hyperlink ref="J23" r:id="rId3543" xr:uid="{435F697F-9E72-4E89-B3E9-5D2B97B12E51}"/>
    <hyperlink ref="EI45" r:id="rId3544" xr:uid="{02527DCF-0D83-4F2C-B9E1-1E8CF123611B}"/>
    <hyperlink ref="ER45" r:id="rId3545" xr:uid="{E7EF2A62-B6CD-4306-8384-42A8D78CCE96}"/>
    <hyperlink ref="EI46" r:id="rId3546" xr:uid="{36C46950-8B94-44A2-869A-B40236699699}"/>
    <hyperlink ref="EI47" r:id="rId3547" xr:uid="{F24324DF-0211-461E-AE10-B827EB9D7F05}"/>
    <hyperlink ref="EI48" r:id="rId3548" xr:uid="{741F1DB7-A069-422C-894F-0F29E095C481}"/>
    <hyperlink ref="ER49" r:id="rId3549" xr:uid="{487C13A5-5A4D-4803-B2CA-2586C846920C}"/>
    <hyperlink ref="EI49" r:id="rId3550" xr:uid="{52C9D0AA-2529-4D40-AA87-EADAAF58799D}"/>
    <hyperlink ref="EI51" r:id="rId3551" xr:uid="{25BF5D7F-F41A-4A6B-8DDB-B4D35B1100C5}"/>
    <hyperlink ref="EI54" r:id="rId3552" xr:uid="{AEC627A5-06A5-4B69-92EE-A7ED0611DDD5}"/>
    <hyperlink ref="EI56" r:id="rId3553" xr:uid="{7C72B371-D5A1-41EB-B0F2-F52714A4FD65}"/>
    <hyperlink ref="EI57" r:id="rId3554" xr:uid="{02D3F08B-E032-4BD1-B7EE-E0EFF9924D66}"/>
    <hyperlink ref="ER58" r:id="rId3555" xr:uid="{33DD3B5B-8BE8-45D6-9AF2-CD9A49EDB321}"/>
    <hyperlink ref="EI58" r:id="rId3556" xr:uid="{DE10C665-022F-466F-ABAB-BB78E373EEA8}"/>
    <hyperlink ref="EI59" r:id="rId3557" xr:uid="{474EEB1D-7DB4-4335-BE08-E8E14B9CC677}"/>
    <hyperlink ref="EI163" r:id="rId3558" xr:uid="{70672E68-46DA-4A96-86AC-0DDA9AFB3011}"/>
    <hyperlink ref="EI60" r:id="rId3559" xr:uid="{D48E8494-6C85-4CE2-9031-7B2B54757B2B}"/>
    <hyperlink ref="AL220" r:id="rId3560" xr:uid="{2C67146F-D97B-4E77-B64D-E25CF036474D}"/>
    <hyperlink ref="AL221" r:id="rId3561" xr:uid="{D41E993C-169C-4044-97C9-146D2C4D2B85}"/>
    <hyperlink ref="EI61" r:id="rId3562" xr:uid="{108532DB-48FD-4985-A4EE-3EC999FC33FD}"/>
    <hyperlink ref="EI62" r:id="rId3563" xr:uid="{10187799-E270-4E9A-8C0D-E52EAAE0F310}"/>
    <hyperlink ref="ER62" r:id="rId3564" xr:uid="{075A0FC8-9D8B-4789-96D9-6ECFDCDC3C9B}"/>
    <hyperlink ref="EI63" r:id="rId3565" xr:uid="{B89113E7-22BE-4289-A6C6-0AD35031A79D}"/>
    <hyperlink ref="EI64" r:id="rId3566" xr:uid="{F1FF7E22-0FD0-438E-8BF1-F065542E518D}"/>
    <hyperlink ref="EI65" r:id="rId3567" xr:uid="{259CD341-23F5-4315-89C4-00108A33CE4A}"/>
    <hyperlink ref="ER66" r:id="rId3568" location="/2020/soll/ausgaben/gruppe.html" xr:uid="{F5F60D69-62DF-432E-A6F5-D2D372E33ED9}"/>
    <hyperlink ref="EI66" r:id="rId3569" xr:uid="{AAB59D03-6E9B-480D-97A7-B8D78F910FB6}"/>
    <hyperlink ref="EI67" r:id="rId3570" xr:uid="{6F0231F5-8D4A-4777-8761-F43C4BB7E3ED}"/>
    <hyperlink ref="ER67" r:id="rId3571" xr:uid="{409BABF0-F760-4CA9-A225-F1656B658FEE}"/>
    <hyperlink ref="ER68" r:id="rId3572" xr:uid="{C794B523-423E-4B8A-B982-9BB013F1F1C3}"/>
    <hyperlink ref="EI68" r:id="rId3573" xr:uid="{63BD46C5-B721-4F45-BB6B-0EDCF39501A1}"/>
    <hyperlink ref="EI69" r:id="rId3574" xr:uid="{9A040CCE-9107-4020-B828-5E1C9A389C93}"/>
    <hyperlink ref="AY71" r:id="rId3575" xr:uid="{A8DBD41A-66DB-4696-823C-FF42F76D552E}"/>
    <hyperlink ref="EI71" r:id="rId3576" xr:uid="{174E9ABC-5581-4399-B7A3-FC244EDD2311}"/>
    <hyperlink ref="EI72" r:id="rId3577" xr:uid="{13A4F1CB-A0D2-4DD6-A2E0-06901F601FD4}"/>
    <hyperlink ref="EI73" r:id="rId3578" xr:uid="{04982369-512A-4537-9E90-20F7F3869949}"/>
    <hyperlink ref="EI74" r:id="rId3579" xr:uid="{42246C1E-C2C6-413B-B05F-0356642C5EFC}"/>
    <hyperlink ref="EI76" r:id="rId3580" xr:uid="{79A1E780-0224-4DDD-ADD9-346CCCDDB035}"/>
    <hyperlink ref="EI77" r:id="rId3581" xr:uid="{4A531A48-E121-4C20-9528-5DA176634F2A}"/>
    <hyperlink ref="EI78" r:id="rId3582" xr:uid="{80C96657-899D-4943-BED7-CC4E8C08C36A}"/>
    <hyperlink ref="EI79" r:id="rId3583" xr:uid="{5AD848B4-EFED-49D3-BA42-ECA6E7F92BE2}"/>
    <hyperlink ref="EI80" r:id="rId3584" xr:uid="{8E5FEA76-0619-4063-A3BB-14AC3B37FF50}"/>
    <hyperlink ref="EI81" r:id="rId3585" xr:uid="{62E744AE-8200-42BB-9002-D5B964AF2320}"/>
    <hyperlink ref="EI82" r:id="rId3586" xr:uid="{356A168D-D2EC-4ABE-831E-17EE2D9011FD}"/>
    <hyperlink ref="EI83" r:id="rId3587" xr:uid="{1EB4BED0-E485-4B77-B87B-2BC878B7E12D}"/>
    <hyperlink ref="EI84" r:id="rId3588" xr:uid="{1CAE0A62-14EF-4DBC-8DF7-7601C8CA8B22}"/>
    <hyperlink ref="ER84" r:id="rId3589" location="!/vizhome/-_15795214444150/sheet3" xr:uid="{F2F298F6-F1F9-4E53-AE83-1AE399DD4307}"/>
    <hyperlink ref="EI85" r:id="rId3590" xr:uid="{306F4F02-3814-4202-ABA2-04E71B1F132C}"/>
    <hyperlink ref="ER85" r:id="rId3591" xr:uid="{C97367FF-A6A8-42AF-A615-C3B20DE597AB}"/>
    <hyperlink ref="EI86" r:id="rId3592" xr:uid="{4C5EB61D-BA99-4591-BAEC-E89A5C76B566}"/>
    <hyperlink ref="ER86" r:id="rId3593" xr:uid="{7D64FB82-207E-48B6-A14B-434C3CCCBA65}"/>
    <hyperlink ref="EI87" r:id="rId3594" xr:uid="{A79E538F-FA3D-4821-8614-8FFD28AA0ECF}"/>
    <hyperlink ref="EI88" r:id="rId3595" xr:uid="{F986754F-F985-4F0B-80B0-FCB082C53271}"/>
    <hyperlink ref="AA30" r:id="rId3596" xr:uid="{D6BCB3B0-6651-4AC9-AE7B-782A86823026}"/>
    <hyperlink ref="EI89" r:id="rId3597" xr:uid="{D1FA2D12-875D-48A1-BA95-E7FC3769ECCB}"/>
    <hyperlink ref="EI90" r:id="rId3598" xr:uid="{5C675AF6-3F61-48C0-97A3-760F1EB2A0ED}"/>
    <hyperlink ref="EI91" r:id="rId3599" xr:uid="{ACE616FA-09EE-4487-BBAB-559948B5A903}"/>
    <hyperlink ref="EI92" r:id="rId3600" xr:uid="{A7B11654-D8F1-480D-B327-EA98CB1E4436}"/>
    <hyperlink ref="ER93" r:id="rId3601" xr:uid="{40BBC0F9-492B-4EB9-A02C-5E62079FC733}"/>
    <hyperlink ref="DJ91" r:id="rId3602" xr:uid="{BBE968A1-63EB-4B0F-BA39-A1A6A8EC0CF8}"/>
    <hyperlink ref="DR91" r:id="rId3603" xr:uid="{077BC729-C8D3-4521-8D61-55699A475684}"/>
    <hyperlink ref="EI93" r:id="rId3604" xr:uid="{51A0DF21-46EA-4FAA-B8B8-0ADBA618562D}"/>
    <hyperlink ref="EI94" r:id="rId3605" xr:uid="{242672BE-3033-4797-8023-771B6B8C2C24}"/>
    <hyperlink ref="EI95" r:id="rId3606" xr:uid="{E6C0615A-DDA3-4A7F-BFEC-415C8A348F89}"/>
    <hyperlink ref="EI96" r:id="rId3607" xr:uid="{AD5F379C-E7EE-491A-8F84-C8877454BBAC}"/>
    <hyperlink ref="EI97" r:id="rId3608" xr:uid="{E541AE45-D469-4102-B0EE-ADF365A01CA1}"/>
    <hyperlink ref="EI98" r:id="rId3609" xr:uid="{339DDE2D-3ACB-425A-B13F-B14F4B4E3D51}"/>
    <hyperlink ref="ER98" r:id="rId3610" xr:uid="{89150882-BF7C-4301-9863-5D0924BE00B7}"/>
    <hyperlink ref="EI99" r:id="rId3611" xr:uid="{19D4E56F-4B7C-4747-B767-54E6619E317A}"/>
    <hyperlink ref="CG101" r:id="rId3612" xr:uid="{085525B0-DE63-4B24-B2F7-15825A6E8DEE}"/>
    <hyperlink ref="CS96" r:id="rId3613" xr:uid="{08B1E96F-B618-4118-936B-ED625FAB8792}"/>
    <hyperlink ref="DJ95" r:id="rId3614" xr:uid="{88D120E8-E4D0-4B9A-B317-5C107E06E73B}"/>
    <hyperlink ref="DR101" r:id="rId3615" xr:uid="{DE8091CB-8DC6-4470-99E4-7ACF38D93F0F}"/>
    <hyperlink ref="DR98" r:id="rId3616" xr:uid="{4165F6AD-2BCA-4DAF-9818-3A2AC28E579B}"/>
    <hyperlink ref="AA100" r:id="rId3617" xr:uid="{A5233FDF-3029-43BD-97D8-0C38F578BF1E}"/>
    <hyperlink ref="EI100" r:id="rId3618" xr:uid="{2394BA81-E8AF-443B-8D53-09FDFAADE565}"/>
    <hyperlink ref="EI101" r:id="rId3619" xr:uid="{764FE60B-908D-451E-951A-9E64729A648B}"/>
    <hyperlink ref="EI102" r:id="rId3620" xr:uid="{D46195C3-8292-4276-9A8A-AF643CC764F7}"/>
    <hyperlink ref="EI103" r:id="rId3621" xr:uid="{B1E94936-FB3C-4D61-BBD8-D9F4EBD4B87A}"/>
    <hyperlink ref="EI104" r:id="rId3622" xr:uid="{00019DAA-256A-4ED0-9B66-8DDA2BD87950}"/>
    <hyperlink ref="EI105" r:id="rId3623" xr:uid="{39236D88-8540-4F4B-A3BD-31E8B00D7E89}"/>
    <hyperlink ref="ER104" r:id="rId3624" xr:uid="{FB71001D-77FE-4434-8503-80967A5D8D55}"/>
    <hyperlink ref="EI106" r:id="rId3625" xr:uid="{4C7066A9-6CC5-4A6F-A179-61A3D42DAB3C}"/>
    <hyperlink ref="EI107" r:id="rId3626" xr:uid="{E243AA47-F1C4-4057-A261-B9D14329C8DC}"/>
    <hyperlink ref="EI108" r:id="rId3627" xr:uid="{F59DD9DF-93DF-4924-917D-D7B280B8EA99}"/>
    <hyperlink ref="EI109" r:id="rId3628" xr:uid="{200868C7-6AB5-4663-A8E9-43898EFD9ECA}"/>
    <hyperlink ref="EI110" r:id="rId3629" xr:uid="{6998F360-3538-43C8-8871-A2A75C565A9F}"/>
    <hyperlink ref="ER110" r:id="rId3630" xr:uid="{DFC953B8-67AD-48C2-9062-EDBDAC78536D}"/>
    <hyperlink ref="EI111" r:id="rId3631" xr:uid="{37B232DA-20C4-4CEA-AA12-C7A7D867DCA5}"/>
    <hyperlink ref="ER111" r:id="rId3632" xr:uid="{5989E71F-A5CC-464D-9684-B16D7A46F8B9}"/>
    <hyperlink ref="EI112" r:id="rId3633" xr:uid="{BC86D2FA-E0E6-4740-9958-C3BDB98BDD8F}"/>
    <hyperlink ref="ER112" r:id="rId3634" xr:uid="{EB5501D1-1BE9-4BD8-A63F-06858C514B65}"/>
    <hyperlink ref="CO104" r:id="rId3635" xr:uid="{D2FB79D5-8C75-4CB9-8F44-294EC8083931}"/>
    <hyperlink ref="DJ108" r:id="rId3636" xr:uid="{62552385-EBFE-49FB-99FB-67A91198AAC0}"/>
    <hyperlink ref="DR108" r:id="rId3637" xr:uid="{D1926CE5-5A05-4674-9F6E-896219E5C5A0}"/>
    <hyperlink ref="DJ111" r:id="rId3638" xr:uid="{60FC04B6-1E1E-41CE-A930-544BC2BB7B20}"/>
    <hyperlink ref="DR112" r:id="rId3639" xr:uid="{AD24457A-B205-4D8F-8705-5106A5606932}"/>
    <hyperlink ref="EA112" r:id="rId3640" xr:uid="{A69CD47D-E518-4312-9CB5-D8D25B6C4872}"/>
    <hyperlink ref="AV115" r:id="rId3641" xr:uid="{AE63E731-9F1A-42B3-AC1D-A1F2B39D73CE}"/>
    <hyperlink ref="AV116" r:id="rId3642" xr:uid="{5A31C2FE-5373-4B38-8786-DADE9AADE310}"/>
    <hyperlink ref="AV114" r:id="rId3643" xr:uid="{1F18F8C9-E0F3-4B52-BF02-4639A9B54DF6}"/>
    <hyperlink ref="AV113" r:id="rId3644" xr:uid="{F77C35BB-7ADF-4C0E-8420-B5D4CB17B730}"/>
    <hyperlink ref="EI113" r:id="rId3645" xr:uid="{336A34F5-5D7A-4321-8549-B32F8D511315}"/>
    <hyperlink ref="EI114" r:id="rId3646" xr:uid="{C077F419-949A-4B1C-BCE2-E09C24D3B7CC}"/>
    <hyperlink ref="EI115" r:id="rId3647" xr:uid="{E84C7515-AB09-4AB8-9A05-CAB44C3C1267}"/>
    <hyperlink ref="EI116" r:id="rId3648" xr:uid="{FDABC4CB-BDFA-4934-A4E4-1970BBADAA24}"/>
    <hyperlink ref="ER123" r:id="rId3649" xr:uid="{373CAB9C-F53A-49B3-9417-FE3530493BC5}"/>
    <hyperlink ref="EI118" r:id="rId3650" xr:uid="{BEF24D1C-788A-4C09-8898-ED28541B702C}"/>
    <hyperlink ref="EI119" r:id="rId3651" xr:uid="{4EF78200-B7AB-4500-BCA8-CA6CB886B671}"/>
    <hyperlink ref="EI120" r:id="rId3652" xr:uid="{550D5191-B6E6-486B-B54A-50A6FCF90A0D}"/>
    <hyperlink ref="EI121" r:id="rId3653" xr:uid="{89453582-2588-4E91-AEC2-6EC614BA90BB}"/>
    <hyperlink ref="ER121" r:id="rId3654" xr:uid="{163E2D00-DE25-4649-8358-8A1181701108}"/>
    <hyperlink ref="EI122" r:id="rId3655" xr:uid="{62F8AA0E-DDB1-4955-98EA-DD94BC8C35B6}"/>
    <hyperlink ref="EI123" r:id="rId3656" xr:uid="{141B7B6B-1A6D-40C4-8074-218A1EBC9340}"/>
    <hyperlink ref="EI124" r:id="rId3657" xr:uid="{B65DCFD4-76DA-47AD-A40B-D87829E0862A}"/>
    <hyperlink ref="W218" r:id="rId3658" xr:uid="{5259BE3C-5FFC-487B-8F05-193D2B2DC060}"/>
    <hyperlink ref="BM132" r:id="rId3659" xr:uid="{4B8492F8-7913-4BFF-A0B3-AE4FA2EFDA70}"/>
    <hyperlink ref="BO132" r:id="rId3660" xr:uid="{C193049C-F509-4D88-852A-361E4C6A4B84}"/>
    <hyperlink ref="BO124" r:id="rId3661" xr:uid="{A69F39A5-FADF-47EF-A290-9ADCFCDD615B}"/>
    <hyperlink ref="BO134" r:id="rId3662" xr:uid="{8B89FAD4-F817-4147-9014-44579C6BF39A}"/>
    <hyperlink ref="BO167" r:id="rId3663" xr:uid="{815F5C9D-AFC3-41D3-B8EE-F43801012EA0}"/>
    <hyperlink ref="BO182" r:id="rId3664" xr:uid="{06CB3537-C19D-4618-9FCF-6DD779AEAD83}"/>
    <hyperlink ref="CC132" r:id="rId3665" xr:uid="{04AAF455-212F-41AD-9448-29E201257B77}"/>
    <hyperlink ref="CO131" r:id="rId3666" xr:uid="{45F18329-31AA-4A57-A48A-04F1DD20DB8D}"/>
    <hyperlink ref="BW170" r:id="rId3667" xr:uid="{D854985D-C3D6-4EBE-A7FB-A0F781521FE4}"/>
    <hyperlink ref="CG170" r:id="rId3668" xr:uid="{24AF2341-4FA4-4920-A151-9CE34D638537}"/>
    <hyperlink ref="CV117" r:id="rId3669" location="!/deposito_referenciado" xr:uid="{16D8EC52-E3D4-4FA3-AE7F-60F6FAAF0566}"/>
    <hyperlink ref="CV125" r:id="rId3670" xr:uid="{88196CE3-6A7B-4D0D-AEC4-BFF4488033AF}"/>
    <hyperlink ref="CS125" r:id="rId3671" xr:uid="{E8FB1719-802D-4BD6-A6E3-DD46248325B3}"/>
    <hyperlink ref="CS129" r:id="rId3672" xr:uid="{5E4BBB5D-CC97-494F-BEBA-885D851C102F}"/>
    <hyperlink ref="CV167" r:id="rId3673" location=".Xt6Q9mhKiUk" xr:uid="{27949768-80C1-4F3B-AC0B-2B12A1F778E5}"/>
    <hyperlink ref="CS170" r:id="rId3674" xr:uid="{DA3D5E35-3669-4CC4-9832-E713691C67D9}"/>
    <hyperlink ref="CS196" r:id="rId3675" xr:uid="{176178E9-62D6-48CB-BD91-1C3D757D2A8E}"/>
    <hyperlink ref="DJ115" r:id="rId3676" xr:uid="{8C6D97FB-BDAD-4262-962A-DE18C3FE873E}"/>
    <hyperlink ref="DJ119" r:id="rId3677" xr:uid="{EEB424AD-80C0-470D-8A87-13961505985B}"/>
    <hyperlink ref="DR119" r:id="rId3678" xr:uid="{3896ADD0-7B7E-4144-978E-DD1C0ECF2110}"/>
    <hyperlink ref="CY133" r:id="rId3679" xr:uid="{B52EDD79-18B4-4D1D-A53F-0FB2123174FC}"/>
    <hyperlink ref="DR125" r:id="rId3680" xr:uid="{0259A089-2A03-4BDA-8308-FA2AA5F74D5F}"/>
    <hyperlink ref="DJ132" r:id="rId3681" xr:uid="{A8139379-24DB-4652-BFBD-CE9BC8656986}"/>
    <hyperlink ref="DR127" r:id="rId3682" xr:uid="{5653D05A-4A0A-48F5-834D-D6DCCAAEAFA6}"/>
    <hyperlink ref="DJ127" r:id="rId3683" xr:uid="{41BCDD62-51A4-420B-92F2-6FC9905E8A5E}"/>
    <hyperlink ref="CY140" r:id="rId3684" xr:uid="{D95925B0-32E7-4334-B3DE-40D9D449FD9F}"/>
    <hyperlink ref="DJ138" r:id="rId3685" xr:uid="{08AE0961-A788-4290-9D1A-4A451A046E08}"/>
    <hyperlink ref="DR138" r:id="rId3686" xr:uid="{9DC66544-D11A-4597-A6B0-E2E8E2615910}"/>
    <hyperlink ref="DR140" r:id="rId3687" xr:uid="{6B2A46E6-696F-4386-978B-733230C7A5CF}"/>
    <hyperlink ref="DR141" r:id="rId3688" xr:uid="{1BF715F9-79DA-48D6-8381-0D11DEA373E4}"/>
    <hyperlink ref="DR166" r:id="rId3689" xr:uid="{ED221A49-8637-40CF-9960-5AAC78C5813F}"/>
    <hyperlink ref="DJ173" r:id="rId3690" xr:uid="{4798E2B2-BAC4-47EF-BEF8-44EA88889046}"/>
    <hyperlink ref="DR176" r:id="rId3691" xr:uid="{CD802550-BBDD-4B20-9F25-FD5868BC7A41}"/>
    <hyperlink ref="DJ180" r:id="rId3692" xr:uid="{B64783D4-C3E3-4142-8D1C-28E197537A63}"/>
    <hyperlink ref="DR18" r:id="rId3693" xr:uid="{77F37667-6600-4EFA-BDD9-9DE63DE9ECC8}"/>
    <hyperlink ref="DR25" r:id="rId3694" xr:uid="{8897A70B-CB94-44AE-A0B1-5EB8EE497C34}"/>
    <hyperlink ref="DJ35" r:id="rId3695" xr:uid="{A97FACD5-354E-437B-A491-223C855FF8FD}"/>
    <hyperlink ref="DR43" r:id="rId3696" xr:uid="{15B75948-0F18-4FF9-80E7-F891D2C262C6}"/>
    <hyperlink ref="DR55" r:id="rId3697" xr:uid="{A889439E-492B-4EED-BFB1-19CAA925B301}"/>
    <hyperlink ref="DR69" r:id="rId3698" xr:uid="{91C77EDD-352B-4E66-A139-63468B8C59A2}"/>
    <hyperlink ref="DR74" r:id="rId3699" xr:uid="{8184AC8B-6141-4BF2-81FB-64998345B158}"/>
    <hyperlink ref="DJ158" r:id="rId3700" xr:uid="{A08FDCC3-FB16-48EC-9FF2-EEE9F2A2CF2C}"/>
    <hyperlink ref="DR158" r:id="rId3701" xr:uid="{8F0B6F06-38A2-4400-B8A4-622DBF498911}"/>
    <hyperlink ref="DR169" r:id="rId3702" xr:uid="{8190A3E3-FB96-4692-9DB6-6BC5B49A5E5F}"/>
    <hyperlink ref="DR177" r:id="rId3703" xr:uid="{8EB9EE51-CA47-4022-9A6D-B8DB6C79DBB0}"/>
    <hyperlink ref="DR180" r:id="rId3704" xr:uid="{AE4FA494-1F20-47CF-8FC7-D9BD980FBAD5}"/>
    <hyperlink ref="EA171" r:id="rId3705" xr:uid="{38522688-2E61-4F6E-8153-AD8BCB685E7E}"/>
    <hyperlink ref="EA180" r:id="rId3706" xr:uid="{D639B959-B9D1-431A-97FC-254A56CD8034}"/>
    <hyperlink ref="EI125" r:id="rId3707" xr:uid="{0FE21171-7404-4C03-A319-E9853BDBB596}"/>
    <hyperlink ref="EI126" r:id="rId3708" xr:uid="{FF85C3F1-70F5-4C55-86CB-38A0AF9BF2D5}"/>
    <hyperlink ref="EI127" r:id="rId3709" xr:uid="{26FDDEE7-5788-45BC-B5A3-B54A2767875B}"/>
    <hyperlink ref="EI128" r:id="rId3710" xr:uid="{6EA5968C-559D-48BA-9220-2D286764A544}"/>
    <hyperlink ref="EI129" r:id="rId3711" xr:uid="{9CC14348-711E-4454-8498-EA16DFB57FD1}"/>
    <hyperlink ref="EX125" r:id="rId3712" xr:uid="{EC5E883C-C252-4B3C-801C-9667719F7434}"/>
    <hyperlink ref="EI142" r:id="rId3713" xr:uid="{3D56C434-C584-4CD0-88D0-8D09EAE48FEB}"/>
    <hyperlink ref="ER142" r:id="rId3714" xr:uid="{EE1ECE62-3E40-46D5-84ED-B3DD40B32C11}"/>
    <hyperlink ref="ER7" r:id="rId3715" xr:uid="{C871B39F-0476-4FFB-A781-06731D50CB64}"/>
    <hyperlink ref="AA14" r:id="rId3716" display="http://www.bahamas.gov.bs/wps/portal/public/gov/government/eServices/eservices/eservices/!ut/p/b1/vZTZjqM4GIWfpR4ghTH7JVsIZoew3iDIShInBEhYnn5SPaNWV01XV190x5YsWTpH5_f32yYyIiGyc3GvdkVXXc7F6W2fsTmlOZYn07zFu6IKdHLp2B5pko5EPQTpQwA-GSL41w80SxQffo1xeKCH3NIVGQg0GRAxkZRpPyittVNEOQeX0IdRuN-XCzdAqXFQca1WK-Pq8O7YTTVXF4ocFEHXrNyD2CRmKdRHvgzmqHQ8bl_GKCuZjZ1URifnV9ezqVvqJGrXksMcrRZ6IWZ3DtALRcXlGRkOdVwKa1S2qmMpLb2NthF_vqix4PQvL_-d7RfFv2fD0sIbG1tXVJfSBPjRD1gSvvlNKUICCQL4m_7PBV_0Jiay9_h_UsE3wa_a91UD7cUFb4j0IeN-kJki86jFYUzKmJMwZIglkQA6Dw5jrU_HyT9MXm8d0sEKxwko4dCBnaTeSu1Wl3i4YnZ-xfHop7ERpHGRnrVZg53qchGRfVM579GbD4EOXL6xkUnWCBkQ0OBvB34AYZDPDqSeilRTwF8P_HBpXPjHAxGRVSV-7Vf4Fbwyj3-A5iHLCJCjeYEmokMKOblFoqrGeXa8TKHQzvXApA3bVG3TzBrN3y94G09Wka_pcxoLIKF0a01VK5_aWRKT9Y2T7w2_n4HNfo11lRkk6RoZCzyJa32oRCzncRb3HndZ4Xazh7yb6Tec6nWz7FYFK1XJ8Q5hF6RdVHdjlQtDO5zw-dhfU51BJ_nOavUUNcgcrbxoM7vJeH1K8xXnm5stKzJTXmXid7Cf_Az-_8GCnrQUbbKVGAAVgECdfDs8mcF6brcHH4FDTFkqgHbYGdYh01th6a4jP5RE2YV1Xn8VSD05kAPPDmSfHfhspPafR_ruNUKKgiQPIPNYSRp8e42AU1q9V8X47jXWCRZUzSpYDFILTsdiYFDeIo-lBoD0cC5597XaZJ2yW0eJjUZ5R3bNrj4o6VxXIK1Z87FKbE-xGna0zKNK-ii4Oqawi5RI0scZJYgcnqHwchbujFfHkxPst0jhlzl7hBifVrWbCctwmwkcY1P22d2Hi4XVOHd_COL9LEE50GYJP9jVaRadiRqHd8MwWX_RP87zfVL4_sMUX17-AV3oslA!/dl4/d5/L2dBISEvZ0FBIS9nQSEh/" xr:uid="{2F9459AA-029B-47FA-AC60-7EEAE9833371}"/>
    <hyperlink ref="W16" r:id="rId3717" xr:uid="{DB9E40BF-9E61-4785-869D-C0F9670B38F0}"/>
    <hyperlink ref="W17" r:id="rId3718" xr:uid="{5B888A79-EC65-470F-9F80-F04FD501DF72}"/>
    <hyperlink ref="W23" r:id="rId3719" location="/" display="https://agetic.gob.bo/ - /" xr:uid="{52720856-5362-4371-986C-E070266E017F}"/>
    <hyperlink ref="W24" r:id="rId3720" xr:uid="{09A1CB3D-9819-48AC-B249-07A111A2720F}"/>
    <hyperlink ref="L59" r:id="rId3721" xr:uid="{700EE5EC-433D-4256-85FC-455991BD37C4}"/>
    <hyperlink ref="AA58" r:id="rId3722" xr:uid="{C739AE98-3F85-491D-AD7A-EA6EA237AD2F}"/>
    <hyperlink ref="AA59" r:id="rId3723" xr:uid="{A220CE59-5A65-4817-AADA-545783B1804F}"/>
    <hyperlink ref="L54" r:id="rId3724" xr:uid="{D8F60D4C-C7CD-4F50-A86F-BEFD4F00C065}"/>
    <hyperlink ref="AA54" r:id="rId3725" xr:uid="{4354DBBF-83FD-4EA5-A30D-912D4BCF9328}"/>
    <hyperlink ref="L52" r:id="rId3726" xr:uid="{A8BDF435-DCB7-4685-8486-9DADA93DFA51}"/>
    <hyperlink ref="W53" r:id="rId3727" location="gobiernoelectronico" xr:uid="{1B9FE8C4-7436-4B46-85DB-24E79674D9A1}"/>
    <hyperlink ref="AA55" r:id="rId3728" xr:uid="{83583DB7-A478-4AAB-8D11-737DD2D0CA0A}"/>
    <hyperlink ref="W59" r:id="rId3729" xr:uid="{EF81F7A0-D1A8-46E4-8B72-66A9D0A6D819}"/>
    <hyperlink ref="L62" r:id="rId3730" xr:uid="{7E886D22-705F-4BAC-B384-DEB16ED9D384}"/>
    <hyperlink ref="L64" r:id="rId3731" xr:uid="{A6272A04-EAFF-4A0D-B550-06E26913F630}"/>
    <hyperlink ref="L67" r:id="rId3732" xr:uid="{513686B1-CEA4-4206-ADB8-45699BFC6DDC}"/>
    <hyperlink ref="L68" r:id="rId3733" xr:uid="{12D83817-19DD-4EF6-B22E-2C1B7BC196AE}"/>
    <hyperlink ref="AA61" r:id="rId3734" xr:uid="{DE1AF603-F646-4FCC-8DA6-C6A3A06ABCE8}"/>
    <hyperlink ref="AA62" r:id="rId3735" xr:uid="{BE2DB811-C379-4E23-BBE9-7A46585C2B78}"/>
    <hyperlink ref="L60" r:id="rId3736" xr:uid="{B3CBCF4C-C7DD-42F3-85D4-208829B4A2BF}"/>
    <hyperlink ref="AA60" r:id="rId3737" xr:uid="{537BD2E1-A7F3-4778-96F5-778AE49FDD49}"/>
    <hyperlink ref="W60" r:id="rId3738" xr:uid="{C4C0650F-3788-4E09-BD7D-A335618D073D}"/>
    <hyperlink ref="W62" r:id="rId3739" xr:uid="{E7563ADF-8AF9-49D1-8299-C3A4BFEFFC9D}"/>
    <hyperlink ref="L65" r:id="rId3740" xr:uid="{922D5360-A187-4E00-BEC8-6D281071978A}"/>
    <hyperlink ref="L66" r:id="rId3741" xr:uid="{03FC8617-EE58-40BD-90F1-18A7B6346EB7}"/>
    <hyperlink ref="W51" r:id="rId3742" xr:uid="{48AF5516-EA61-4AA4-8187-D30B862DD3E3}"/>
    <hyperlink ref="AA52" r:id="rId3743" xr:uid="{9F271203-2E26-466E-ACED-3D9FECF2DFBB}"/>
    <hyperlink ref="W52" r:id="rId3744" xr:uid="{CF409040-C3F6-4239-BCBF-42F6B5463E29}"/>
    <hyperlink ref="AA53" r:id="rId3745" xr:uid="{CC4BE93F-1D70-4448-84AA-28356B08A4F2}"/>
    <hyperlink ref="W55" r:id="rId3746" xr:uid="{39584F7D-7543-4435-B113-F2FBFBF7A27C}"/>
    <hyperlink ref="W58" r:id="rId3747" xr:uid="{A182681F-55FB-44EB-AA3A-A8346FF972C4}"/>
    <hyperlink ref="W61" r:id="rId3748" xr:uid="{47E235E1-C9B0-4DEC-9F61-97A86EE0D6EB}"/>
    <hyperlink ref="W67" r:id="rId3749" xr:uid="{357409FC-2F8E-48FB-84D6-2F1CE77585ED}"/>
    <hyperlink ref="AA67" r:id="rId3750" xr:uid="{75381F52-198D-4C12-B717-85E50F797B34}"/>
    <hyperlink ref="AA64" r:id="rId3751" xr:uid="{60ACD9DD-C877-47BC-B373-F0BC0817D7A4}"/>
    <hyperlink ref="AA66" r:id="rId3752" xr:uid="{E3D9114C-B4A8-476E-B300-E7BFC9E53711}"/>
    <hyperlink ref="L53" r:id="rId3753" xr:uid="{3CC96CFF-3844-4642-92D9-59270E15E3CC}"/>
    <hyperlink ref="W54" r:id="rId3754" xr:uid="{422DFA92-E864-47C4-87EC-9C63F3942139}"/>
    <hyperlink ref="L58" r:id="rId3755" xr:uid="{9EB41F09-D23C-462F-AA40-71D116496C7C}"/>
    <hyperlink ref="W66" r:id="rId3756" xr:uid="{5937FA31-3813-4535-B2D7-0BA3A030C214}"/>
    <hyperlink ref="W65" r:id="rId3757" xr:uid="{6C52832D-2CBE-45FA-9949-39E1286241FE}"/>
    <hyperlink ref="W68" r:id="rId3758" xr:uid="{35D0FFAE-06B9-401C-9A63-7457C039BDB3}"/>
    <hyperlink ref="AA68" r:id="rId3759" xr:uid="{57166B50-9847-429C-9371-6D89BA4CA322}"/>
    <hyperlink ref="W72" r:id="rId3760" xr:uid="{96250E93-944B-44B8-8AE1-B87D425DA36A}"/>
    <hyperlink ref="L72" r:id="rId3761" xr:uid="{D2F5DF4B-9229-4201-809F-5CD166C4C341}"/>
    <hyperlink ref="L75" r:id="rId3762" xr:uid="{339A784A-4EE0-40BB-AB98-862819486BCC}"/>
    <hyperlink ref="L76" r:id="rId3763" xr:uid="{41C4D6BE-C1AE-4FE5-AD18-1071588E244B}"/>
    <hyperlink ref="L77" r:id="rId3764" xr:uid="{3C92EF4E-6BBB-4C63-B391-385D3296D0CF}"/>
    <hyperlink ref="L78" r:id="rId3765" xr:uid="{F338499D-D104-4393-BF35-7F3FFA9DA31C}"/>
    <hyperlink ref="L80" r:id="rId3766" xr:uid="{BAA9148D-A7C6-45BA-9933-F2BFBB2FDF9B}"/>
    <hyperlink ref="L82" r:id="rId3767" xr:uid="{3247590C-8C9A-4984-BA0C-ED72797657E6}"/>
    <hyperlink ref="L84" r:id="rId3768" xr:uid="{064080DD-28D8-485E-8571-7A37198D8FF3}"/>
    <hyperlink ref="W77" r:id="rId3769" xr:uid="{2D8BED43-76D8-4B1E-8D27-84381DC8D5AC}"/>
    <hyperlink ref="W85" r:id="rId3770" xr:uid="{B6C23B22-5C14-4518-A376-F4F5756B1A92}"/>
    <hyperlink ref="W75" r:id="rId3771" xr:uid="{F02909A3-A05E-48B6-9CD6-3FEAC5F65DB7}"/>
    <hyperlink ref="AA87" r:id="rId3772" xr:uid="{C34A9848-796F-4B95-B3FF-72F6681ED9A4}"/>
    <hyperlink ref="W78" r:id="rId3773" xr:uid="{C0F8A6F2-6DA2-4664-AAC2-D263FCCCFB3D}"/>
    <hyperlink ref="W79" r:id="rId3774" xr:uid="{107B305A-CBE4-49B7-A9D3-2371028A42E5}"/>
    <hyperlink ref="W80" r:id="rId3775" xr:uid="{0FA4AC46-468F-4BFC-90B6-AD093046BFFA}"/>
    <hyperlink ref="AA81" r:id="rId3776" xr:uid="{D2EE9F80-D931-49B2-B049-4B2773F2AD0D}"/>
    <hyperlink ref="W81" r:id="rId3777" xr:uid="{1C5AE593-88C6-4141-92FD-EBC8517579C2}"/>
    <hyperlink ref="AA82" r:id="rId3778" xr:uid="{864A4C37-33F0-483C-8073-7D6149A07CBA}"/>
    <hyperlink ref="W82" r:id="rId3779" display="http://mof.gov.iq/Pages/MainMof.aspx" xr:uid="{0949F222-A88B-4499-AAB3-2723F651A0C5}"/>
    <hyperlink ref="AA83" r:id="rId3780" xr:uid="{E7150B69-921E-48CD-9563-78D67CDF8B38}"/>
    <hyperlink ref="W83" r:id="rId3781" xr:uid="{D9BAC31F-A680-4B29-86AD-F7442C82F0EE}"/>
    <hyperlink ref="L83" r:id="rId3782" xr:uid="{5BC08DCC-632B-4E4E-9769-3338C41269A4}"/>
    <hyperlink ref="AA84" r:id="rId3783" xr:uid="{7FFFE8A0-86DD-40C5-B00A-15F08DC03431}"/>
    <hyperlink ref="W84" r:id="rId3784" xr:uid="{43A14E50-797B-4D29-8479-ECD523440907}"/>
    <hyperlink ref="L85" r:id="rId3785" xr:uid="{6FA74287-11D2-4D5B-8EA7-0E71FAFE0E12}"/>
    <hyperlink ref="W86" r:id="rId3786" xr:uid="{E461D591-A731-4C28-8065-8FFB34D843F8}"/>
    <hyperlink ref="AA86" r:id="rId3787" xr:uid="{FDB641E1-7765-43D5-B4D7-CF98942EE537}"/>
    <hyperlink ref="L86" r:id="rId3788" xr:uid="{58FF2765-107A-4672-B9B9-0189D09F59FF}"/>
    <hyperlink ref="L87" r:id="rId3789" xr:uid="{AA16831C-0E8E-42A1-B0A3-7C56B9D428A6}"/>
    <hyperlink ref="W87" r:id="rId3790" xr:uid="{CC775B75-6C08-429D-AACD-D8B1F790239C}"/>
    <hyperlink ref="L88" r:id="rId3791" xr:uid="{B35EF216-F609-4C66-B42A-5B381AB8B076}"/>
    <hyperlink ref="W88" r:id="rId3792" xr:uid="{3F113DC4-1F5E-41DE-9A78-22EFE95A3902}"/>
    <hyperlink ref="L89" r:id="rId3793" xr:uid="{FBC76F72-BDCB-4296-AE16-7787BD6CD942}"/>
    <hyperlink ref="W89" r:id="rId3794" xr:uid="{78C9B3EC-A9E5-4E51-A4ED-FCCFAAC5F554}"/>
    <hyperlink ref="L90" r:id="rId3795" xr:uid="{146C7678-D1C8-442B-86CA-1672E3ABA9B1}"/>
    <hyperlink ref="W90" r:id="rId3796" xr:uid="{2FB8BB88-9146-445E-9C11-129140239C12}"/>
    <hyperlink ref="L73" r:id="rId3797" xr:uid="{36F903BA-A91A-42F7-B70C-A94187AC9244}"/>
    <hyperlink ref="W73" r:id="rId3798" xr:uid="{7A8FDBFF-EEA3-4EC3-BD0C-70F2E56CC7F3}"/>
    <hyperlink ref="AA74" r:id="rId3799" xr:uid="{7E3E5939-0413-42A9-9E01-A97EAB0E2D5A}"/>
    <hyperlink ref="AA78" r:id="rId3800" xr:uid="{5B1D5B93-38A0-430C-B997-33222B2D89AA}"/>
    <hyperlink ref="AA75" r:id="rId3801" xr:uid="{DF7C4A4B-2FD4-4662-8E43-6669ED42407E}"/>
    <hyperlink ref="AA76" r:id="rId3802" xr:uid="{41168AB1-4083-4F6B-867D-0E8F2B7A5669}"/>
    <hyperlink ref="AA77" r:id="rId3803" xr:uid="{A980CA21-FBDB-4903-88BC-563337EA8FCF}"/>
    <hyperlink ref="AA79" r:id="rId3804" xr:uid="{4011E5B5-B650-4272-980A-EA1976E48ACE}"/>
    <hyperlink ref="AA73" r:id="rId3805" xr:uid="{42FA6C22-8488-414D-B583-3CE72B4F4E3F}"/>
    <hyperlink ref="L81" r:id="rId3806" xr:uid="{48D7715C-DB2A-40D4-A32D-F7033B2EFED1}"/>
    <hyperlink ref="W71" r:id="rId3807" xr:uid="{7B56AA65-7FB3-43A2-AAF9-862558E14B99}"/>
    <hyperlink ref="L71" r:id="rId3808" xr:uid="{89BED89A-6FB2-4D86-B280-5CBCF74798A8}"/>
    <hyperlink ref="W76" r:id="rId3809" xr:uid="{D622111D-7528-4CC2-80A1-73F193DCE96C}"/>
    <hyperlink ref="AA88" r:id="rId3810" xr:uid="{B6D69275-B784-4CA8-8BA6-ED53A0330E2B}"/>
    <hyperlink ref="AA89" r:id="rId3811" xr:uid="{BF2A7731-6B6C-4709-B793-AE9C9244DDE7}"/>
    <hyperlink ref="AA90" r:id="rId3812" xr:uid="{5ABC6A7E-EFB6-4701-AA88-B8294BE5C2FE}"/>
    <hyperlink ref="ER129" r:id="rId3813" xr:uid="{A794C6E9-C8F2-48DC-BBDA-08739B8AB987}"/>
    <hyperlink ref="AA41" r:id="rId3814" xr:uid="{6FD6F407-300B-4EA6-BFFA-2D3978EAC647}"/>
    <hyperlink ref="AA71" r:id="rId3815" xr:uid="{0CF918FB-13B9-460E-890D-4D1F84BFF9B0}"/>
    <hyperlink ref="AA72" r:id="rId3816" xr:uid="{9BE3ABA3-C998-4362-A278-ED7111F9FBC4}"/>
    <hyperlink ref="L192" r:id="rId3817" xr:uid="{B96A1BBD-8FE8-47A7-B269-5E5E5498C0A1}"/>
    <hyperlink ref="L193" r:id="rId3818" xr:uid="{7F1D14B8-7333-477B-B3D1-20C442519C1F}"/>
    <hyperlink ref="L196" r:id="rId3819" xr:uid="{E24B8E9E-02EE-41EB-A900-C757C8EA799F}"/>
    <hyperlink ref="J198" r:id="rId3820" xr:uid="{0BBE2CE9-AC63-463F-9A1F-760C0E2E7FAB}"/>
    <hyperlink ref="L198" r:id="rId3821" xr:uid="{EE0CBBC3-028D-44A0-A1BC-E70BE3950C1B}"/>
    <hyperlink ref="J199" r:id="rId3822" xr:uid="{74D7961A-669A-444E-B17E-D47F3FB37AEC}"/>
    <hyperlink ref="L199" r:id="rId3823" xr:uid="{52C4ECB8-E809-4288-9D70-E5B58B064334}"/>
    <hyperlink ref="J197" r:id="rId3824" xr:uid="{642E3275-3474-4CBE-9254-4D38334E2D87}"/>
    <hyperlink ref="L197" r:id="rId3825" xr:uid="{6BF58276-0E86-4DA3-85B5-846380DC16F0}"/>
    <hyperlink ref="J195" r:id="rId3826" xr:uid="{41D9CBAA-69D4-4AAD-A18B-53A5EABF9D1F}"/>
    <hyperlink ref="J194" r:id="rId3827" xr:uid="{B07629C8-0D06-451B-AF23-1DC778792E40}"/>
    <hyperlink ref="L188" r:id="rId3828" xr:uid="{5AAFBCA7-82CA-41EF-803A-39BF7D5AE36F}"/>
    <hyperlink ref="J187" r:id="rId3829" xr:uid="{AE863D25-2215-4E44-870D-2FE5EEB20F21}"/>
    <hyperlink ref="L187" r:id="rId3830" xr:uid="{AA7F6B01-7944-4F8B-B7CD-11B8D2B22FD5}"/>
    <hyperlink ref="J186" r:id="rId3831" xr:uid="{ECAE9AC3-F2FB-4084-80DA-2E2287BCE251}"/>
    <hyperlink ref="L200" r:id="rId3832" xr:uid="{49BE0720-C0BE-4B83-8986-28D4366F8CCE}"/>
    <hyperlink ref="J200" r:id="rId3833" xr:uid="{E1F674C8-57E7-4970-B134-AF19F68B3867}"/>
    <hyperlink ref="L183" r:id="rId3834" xr:uid="{FBE3BB8B-4829-4903-BDC7-05C1AEADC261}"/>
    <hyperlink ref="J185" r:id="rId3835" xr:uid="{49799340-E9AC-4DEB-AD9B-681DAD6ED772}"/>
    <hyperlink ref="L184" r:id="rId3836" xr:uid="{6FEAA9D5-4FB3-4B05-A150-DDE9047102B2}"/>
    <hyperlink ref="J196" r:id="rId3837" xr:uid="{5831DDDA-D0D0-431C-BB7F-64AFAEDA8CC0}"/>
    <hyperlink ref="L195" r:id="rId3838" xr:uid="{1DA36FF9-C78E-4217-8844-6AF3D8FF0551}"/>
    <hyperlink ref="J193" r:id="rId3839" xr:uid="{898133F6-7B32-4066-8937-BCEE798907A1}"/>
    <hyperlink ref="J192" r:id="rId3840" xr:uid="{E2921E6B-0024-4BC9-9714-3C6982B11509}"/>
    <hyperlink ref="J191" r:id="rId3841" xr:uid="{71E6D3C8-24EC-45AF-AC93-52AA133F4473}"/>
    <hyperlink ref="L191" r:id="rId3842" xr:uid="{FBA099BF-4038-4C67-8323-0ACBC5F78CD8}"/>
    <hyperlink ref="J190" r:id="rId3843" location="digital-civil-service" display="https://www.gov.uk/government/publications/uk-digital-strategy/6-digital-government-maintaining-the-uk-government-as-a-world-leader-in-serving-its-citizens-online - digital-civil-service" xr:uid="{7F716A22-16D4-4D22-828C-6A1D48275390}"/>
    <hyperlink ref="L190" r:id="rId3844" xr:uid="{10D162A0-E5F3-490E-86A5-66C88D819A66}"/>
    <hyperlink ref="J189" r:id="rId3845" xr:uid="{9939F2ED-57A6-4E2C-98FA-8910138365C3}"/>
    <hyperlink ref="L189" r:id="rId3846" location="/" display="https://u.ae/ - /" xr:uid="{00270505-28AE-4478-A20E-C34DB2A99E62}"/>
    <hyperlink ref="J188" r:id="rId3847" xr:uid="{0E0C823E-EA04-41A1-BABD-C158B5627C7C}"/>
    <hyperlink ref="J184" r:id="rId3848" xr:uid="{7845E77F-3C19-4B27-9A92-3E4AE6B14949}"/>
    <hyperlink ref="J183" r:id="rId3849" xr:uid="{825A5BF7-FC80-48EC-A930-07DFAD04218F}"/>
    <hyperlink ref="AA190" r:id="rId3850" xr:uid="{44C7D964-F418-4768-A9F3-89369DD5331B}"/>
    <hyperlink ref="AA191" r:id="rId3851" xr:uid="{3AEBDC4F-852C-4B15-9210-7C3C86B2FA2A}"/>
    <hyperlink ref="AA193" r:id="rId3852" xr:uid="{7953C8FE-E1BD-4DE7-B00B-DE0BF9C1D1B2}"/>
    <hyperlink ref="W199" r:id="rId3853" xr:uid="{95AEADED-0E2A-42B1-B261-3F0A67C79EF7}"/>
    <hyperlink ref="AA199" r:id="rId3854" xr:uid="{E615F8E1-F1E8-4CF3-BE0C-349124940960}"/>
    <hyperlink ref="AA197" r:id="rId3855" display="https://www.mtit.gov.ps/index.php/c_home/ShowDownload/1" xr:uid="{02781E11-5545-456F-AD8D-452CC4BCB9CD}"/>
    <hyperlink ref="AA196" r:id="rId3856" xr:uid="{76C1EB48-0C0F-440D-BB57-75DB2D89C2C6}"/>
    <hyperlink ref="W195" r:id="rId3857" xr:uid="{65E4E459-7B5A-4363-8C6F-88CFC39F4B0A}"/>
    <hyperlink ref="W192" r:id="rId3858" xr:uid="{1F059A00-22FE-44D2-A096-F47C1261F21C}"/>
    <hyperlink ref="W190" r:id="rId3859" xr:uid="{7CD05BF0-B684-41ED-BD98-35F2D180CB24}"/>
    <hyperlink ref="W189" r:id="rId3860" xr:uid="{815FD846-7121-45A9-B775-8CA8943FAEE2}"/>
    <hyperlink ref="AA189" r:id="rId3861" xr:uid="{1B4B3AA2-B257-442A-A0FC-D0DD59CE52C1}"/>
    <hyperlink ref="W188" r:id="rId3862" xr:uid="{B6E2651B-874C-4345-A473-060740A1ACBE}"/>
    <hyperlink ref="AA187" r:id="rId3863" xr:uid="{AECDC874-4319-4223-B3DC-1F3CF29793BF}"/>
    <hyperlink ref="W197" r:id="rId3864" xr:uid="{89424801-1D11-46F9-8706-15DF2C9195B8}"/>
    <hyperlink ref="W196" r:id="rId3865" xr:uid="{7141955B-4A71-4E22-93B5-D12AB9857201}"/>
    <hyperlink ref="W193" r:id="rId3866" xr:uid="{D388FDC0-24EA-44DC-A7C7-33502DC17463}"/>
    <hyperlink ref="W191" r:id="rId3867" xr:uid="{0617425E-497E-46D8-B0BA-7F76016BF463}"/>
    <hyperlink ref="W187" r:id="rId3868" xr:uid="{54E0BD39-3616-41BC-8679-EBFA7E49F9B3}"/>
    <hyperlink ref="AA195" r:id="rId3869" xr:uid="{739F39C3-F052-45BF-A7F6-04512F329A9F}"/>
    <hyperlink ref="AA183" r:id="rId3870" xr:uid="{B2C2A110-C1D8-4B2F-B3FE-AC85514CEE19}"/>
    <hyperlink ref="AA184" r:id="rId3871" xr:uid="{590DEAEE-F23A-457D-AAB0-2200431B3BD9}"/>
    <hyperlink ref="W184" r:id="rId3872" xr:uid="{1D8CE1B2-9548-429F-B8AF-F1243DA29F6D}"/>
    <hyperlink ref="W183" r:id="rId3873" xr:uid="{20A1B82C-E2D0-4B5A-8111-2F88699D660E}"/>
    <hyperlink ref="W185" r:id="rId3874" xr:uid="{3C4D6FFF-E85F-4A17-8DF3-0F2AB99A5221}"/>
    <hyperlink ref="W200" r:id="rId3875" xr:uid="{93931573-AA42-479A-AC97-F61FF124BCAA}"/>
    <hyperlink ref="AA192" r:id="rId3876" xr:uid="{496F706B-9005-40A4-8396-53ABF130B809}"/>
    <hyperlink ref="AA185" r:id="rId3877" xr:uid="{ACB12E55-9731-4606-A0A1-D4188EFED8DF}"/>
    <hyperlink ref="L173" r:id="rId3878" xr:uid="{7674769D-8E2C-4600-BDE0-6344E07B1AA4}"/>
    <hyperlink ref="L177" r:id="rId3879" xr:uid="{C3F4232F-FB3D-41EC-A059-90F5925D5B70}"/>
    <hyperlink ref="L178" r:id="rId3880" xr:uid="{5DAD9549-62A6-45ED-B09C-7A97CB0DA9D5}"/>
    <hyperlink ref="L182" r:id="rId3881" xr:uid="{F4E92B86-7E9A-4F94-9DAF-8B2D4136F544}"/>
    <hyperlink ref="J182" r:id="rId3882" xr:uid="{ED4FA241-34BA-47DD-A567-F58456D42949}"/>
    <hyperlink ref="J179" r:id="rId3883" xr:uid="{42FF15D6-EB98-46B9-A929-F1877C2EA46E}"/>
    <hyperlink ref="J177" r:id="rId3884" xr:uid="{63E140C6-21E4-4FE9-ABCC-35945196DCFD}"/>
    <hyperlink ref="J176" r:id="rId3885" xr:uid="{6BCF369F-6DD2-4445-AB19-4075B169F9FB}"/>
    <hyperlink ref="J175" r:id="rId3886" xr:uid="{8D09A551-3071-404A-BAF2-BA200DD1555E}"/>
    <hyperlink ref="L175" r:id="rId3887" xr:uid="{7FBA7895-7E0A-449D-9BFB-7A07A158914E}"/>
    <hyperlink ref="L172" r:id="rId3888" xr:uid="{F44F286B-A415-4B33-98F8-1A4DEB4C4614}"/>
    <hyperlink ref="L171" r:id="rId3889" xr:uid="{BF7ECD33-E334-4154-B084-C123460232FE}"/>
    <hyperlink ref="J170" r:id="rId3890" xr:uid="{24369FD3-87A6-4573-90AE-8606284A0427}"/>
    <hyperlink ref="J169" r:id="rId3891" xr:uid="{6A927AEC-2795-4CE6-80AA-6F89946EE7B3}"/>
    <hyperlink ref="J168" r:id="rId3892" xr:uid="{9378E227-E0AA-4035-B918-876CFD48CA37}"/>
    <hyperlink ref="L168" r:id="rId3893" xr:uid="{C632203B-9B26-41B0-B5C2-3F3E105E7F8D}"/>
    <hyperlink ref="L167" r:id="rId3894" xr:uid="{059D41C1-5787-4FAC-BDA5-95C79102333D}"/>
    <hyperlink ref="J166" r:id="rId3895" xr:uid="{30580605-4D98-4FB3-90F6-7DFEF319A4AA}"/>
    <hyperlink ref="J180" r:id="rId3896" xr:uid="{231BE2BA-6A5A-4033-9A93-AA33219BA091}"/>
    <hyperlink ref="L180" r:id="rId3897" xr:uid="{5A768A2D-18C9-42EA-A699-D99C675EA657}"/>
    <hyperlink ref="J181" r:id="rId3898" xr:uid="{749004F8-FDA2-4A93-AE67-22D6963D1305}"/>
    <hyperlink ref="L181" r:id="rId3899" display="http://www.tongaportal.gov.to" xr:uid="{3110E3BA-CE7E-427B-89D6-01609FF0F7CB}"/>
    <hyperlink ref="J178" r:id="rId3900" xr:uid="{EC8C5A74-F6C4-433F-B3D0-46F7616B845D}"/>
    <hyperlink ref="J174" r:id="rId3901" xr:uid="{408A1C65-BE66-4199-BA69-2D58DFA52407}"/>
    <hyperlink ref="L174" r:id="rId3902" xr:uid="{61043727-372F-40A7-AE9E-CFDF965EF89C}"/>
    <hyperlink ref="J173" r:id="rId3903" xr:uid="{4BC2F144-4D85-44CF-9A29-555372F0CFE3}"/>
    <hyperlink ref="J172" r:id="rId3904" xr:uid="{D6D68F98-1F09-4686-94A7-DB73CD96BF19}"/>
    <hyperlink ref="J171" r:id="rId3905" xr:uid="{F8EC1CEA-B08B-4A9A-B6AD-7FD1CDB4C495}"/>
    <hyperlink ref="J167" r:id="rId3906" xr:uid="{62EA5AE6-2DDB-4EF8-A4CB-025381FD4FB4}"/>
    <hyperlink ref="J165" r:id="rId3907" xr:uid="{98256B00-73F4-4314-A825-F5D67F9E12DB}"/>
    <hyperlink ref="L165" r:id="rId3908" xr:uid="{7EB0D450-EED5-4E49-B5E7-7039605531F8}"/>
    <hyperlink ref="W171" r:id="rId3909" xr:uid="{21EE564F-039D-4562-9AE1-D1A7F872F004}"/>
    <hyperlink ref="AA171" r:id="rId3910" xr:uid="{883989B5-FE96-4D6B-8128-DF3DF16463EC}"/>
    <hyperlink ref="AA179" r:id="rId3911" xr:uid="{95AFC21A-3F99-4CAA-B56F-2920A0F343ED}"/>
    <hyperlink ref="W165" r:id="rId3912" xr:uid="{549D9825-6FF1-46E7-A895-C25B9CEE5C40}"/>
    <hyperlink ref="W168" r:id="rId3913" xr:uid="{AF790E08-DD6A-4F7A-9FCF-31AAA09A4B77}"/>
    <hyperlink ref="AA182" r:id="rId3914" display="http://mpac.gov.tt/sites/default/files/file_upload/publications/NICT Plan 2018-2022 - August 2018.pdf" xr:uid="{5456ECBD-AEE6-45F9-9400-1717452877DD}"/>
    <hyperlink ref="W181" r:id="rId3915" xr:uid="{6B8F53AE-06DB-44C7-B261-B63993E91749}"/>
    <hyperlink ref="W179" r:id="rId3916" xr:uid="{18A53F63-678C-4332-B7FC-DD1B671E1775}"/>
    <hyperlink ref="W178" r:id="rId3917" xr:uid="{9FA5B3CE-7608-4469-8578-622763EAE8C5}"/>
    <hyperlink ref="AA178" r:id="rId3918" xr:uid="{D632D741-28D3-408F-89CC-E91E6F1FB614}"/>
    <hyperlink ref="W177" r:id="rId3919" xr:uid="{E3D7F0D5-23A5-4A67-86D0-F67FA4EA8FC8}"/>
    <hyperlink ref="W170" r:id="rId3920" xr:uid="{7BD6FA0D-9466-44F4-9013-B5E70F988B32}"/>
    <hyperlink ref="AA170" r:id="rId3921" xr:uid="{473452A3-3E7E-4840-AA4B-064BD07C8672}"/>
    <hyperlink ref="AA168" r:id="rId3922" xr:uid="{C6B23C06-A0C7-47D0-AE0B-4A8EC30CC5D4}"/>
    <hyperlink ref="AA181" r:id="rId3923" xr:uid="{5B718070-EAB0-4DB0-A653-A22F56D87660}"/>
    <hyperlink ref="AA175" r:id="rId3924" xr:uid="{F322B8CF-4043-4616-B911-3053C6E46FFF}"/>
    <hyperlink ref="W173" r:id="rId3925" xr:uid="{42854272-8682-40BA-8A41-9853CFCFC82A}"/>
    <hyperlink ref="AA173" r:id="rId3926" xr:uid="{78ED9215-7A14-4643-8AD7-209992870518}"/>
    <hyperlink ref="AA172" r:id="rId3927" xr:uid="{B33DF3A4-9B34-46FD-9A6E-0A44506EDD0C}"/>
    <hyperlink ref="AA165" r:id="rId3928" xr:uid="{E96D5A59-31B2-4FF5-B527-BE1CEB298ACC}"/>
    <hyperlink ref="AA177" r:id="rId3929" xr:uid="{7F05AD1A-B742-416D-A70B-D50B773401D5}"/>
    <hyperlink ref="W175" r:id="rId3930" xr:uid="{AF7F1EA1-028D-44CD-A689-4E6DFACFD241}"/>
    <hyperlink ref="AA174" r:id="rId3931" display="http://moct.gov.sy/sites/default/files/uploadss/eGov_Strategy_-_v2_04-Vol2 En.pdf" xr:uid="{2AEFC078-0D4F-4D03-A562-9F1793E8A544}"/>
    <hyperlink ref="W174" r:id="rId3932" xr:uid="{617A45DE-AABB-4BF4-806B-62ACEA22CDE4}"/>
    <hyperlink ref="W172" r:id="rId3933" xr:uid="{B8270B90-DFEC-4EFF-AF7A-F150F0BCA278}"/>
    <hyperlink ref="W167" r:id="rId3934" location=".XuCmYp4zblx" display="https://administracionelectronica.gob.es/pae_Home/pae_Organizacion/SGAD.html - .XuCmYp4zblx" xr:uid="{07778640-40D9-4943-B611-8C0ACCC3056F}"/>
    <hyperlink ref="J164" r:id="rId3935" xr:uid="{ED38CA42-B994-416D-950B-64105D6E2536}"/>
    <hyperlink ref="AA163" r:id="rId3936" xr:uid="{D5CF8493-DAD7-48AB-B1CE-FC7E5F5CD5C1}"/>
    <hyperlink ref="W163" r:id="rId3937" xr:uid="{68F50DE0-0458-4A90-8914-D6E20CA1C7CE}"/>
    <hyperlink ref="L163" r:id="rId3938" xr:uid="{FC370F24-1AFC-4C13-9903-F60F955A43F2}"/>
    <hyperlink ref="L155" r:id="rId3939" xr:uid="{3F365230-A109-421F-AAA7-B1381E37016F}"/>
    <hyperlink ref="L156" r:id="rId3940" xr:uid="{07377424-2A0C-46D1-B705-A806662BC608}"/>
    <hyperlink ref="L157" r:id="rId3941" xr:uid="{80F8268D-BF47-4E2D-ADD8-C21DD166170C}"/>
    <hyperlink ref="L158" r:id="rId3942" xr:uid="{F9ECF021-DEF0-4E24-A7C8-71E4F67AD8AD}"/>
    <hyperlink ref="L159" r:id="rId3943" display="http://www.govt.ws" xr:uid="{AFEA60A2-89B7-4405-91CA-D904A16ED217}"/>
    <hyperlink ref="L162" r:id="rId3944" xr:uid="{8FCD4EF1-70F8-4324-8966-685BB7DAD9AF}"/>
    <hyperlink ref="J160" r:id="rId3945" xr:uid="{D2DF7086-E5C7-46F8-B60D-C69BDF4BEC2D}"/>
    <hyperlink ref="L160" r:id="rId3946" xr:uid="{EA9F46A9-BFAF-4830-B1ED-77D5744EB558}"/>
    <hyperlink ref="J159" r:id="rId3947" xr:uid="{034B21AA-6B95-477E-BF7B-582F0E2038C3}"/>
    <hyperlink ref="J158" r:id="rId3948" xr:uid="{602F0026-B7A4-4FF1-AEB0-B0B20558A7F7}"/>
    <hyperlink ref="J157" r:id="rId3949" xr:uid="{39FD0760-91A8-4625-BDD8-7EE1E30C9DD5}"/>
    <hyperlink ref="J156" r:id="rId3950" xr:uid="{533EFB43-7D48-411C-96B1-0283245F5C14}"/>
    <hyperlink ref="J155" r:id="rId3951" xr:uid="{08E4B7A7-5903-4F70-AF8B-6EC069C35019}"/>
    <hyperlink ref="J148" r:id="rId3952" xr:uid="{45955F27-A70A-4B1F-821D-81348394CF10}"/>
    <hyperlink ref="L148" r:id="rId3953" xr:uid="{B3996A4F-A2E1-4DB3-994E-83C062FFE297}"/>
    <hyperlink ref="L149" r:id="rId3954" xr:uid="{31BDFA17-BBF4-445B-B8F8-C01ECA4A50B7}"/>
    <hyperlink ref="L150" r:id="rId3955" xr:uid="{BDD61A53-7B0C-45D4-B023-544AB72B0231}"/>
    <hyperlink ref="L151" r:id="rId3956" xr:uid="{AF35CA5B-C7BE-4380-B145-C002B824D7DD}"/>
    <hyperlink ref="L152" r:id="rId3957" display="http://www.govt.ws" xr:uid="{4B53AD28-E2F9-4713-9DD4-6D9200A30CBB}"/>
    <hyperlink ref="J154" r:id="rId3958" xr:uid="{55BB6FE0-1FAB-435C-9696-2A0A9DA01DBD}"/>
    <hyperlink ref="J153" r:id="rId3959" xr:uid="{E3528052-5250-47F9-B35A-64F4B43F242F}"/>
    <hyperlink ref="L153" r:id="rId3960" xr:uid="{3A98C473-06D7-4B06-9B08-9765BAD2F4E8}"/>
    <hyperlink ref="J152" r:id="rId3961" xr:uid="{53AC696C-088F-4592-AE6C-11A96DE9FBC8}"/>
    <hyperlink ref="J151" r:id="rId3962" xr:uid="{59A1D4F0-8346-4F24-9EBF-D2D00974DA94}"/>
    <hyperlink ref="J150" r:id="rId3963" xr:uid="{0C6BEC6D-8674-4D19-A0DB-9A125505BC1B}"/>
    <hyperlink ref="L147" r:id="rId3964" xr:uid="{4EECD93C-1011-451F-8EC1-5E13B1865C9F}"/>
    <hyperlink ref="J162" r:id="rId3965" xr:uid="{9CC59A56-D870-4FD0-A404-ED3BC746961E}"/>
    <hyperlink ref="J161" r:id="rId3966" xr:uid="{79C4AC49-1600-427B-9CB5-58F577B6AACD}"/>
    <hyperlink ref="L161" r:id="rId3967" xr:uid="{357002AA-B86D-4C6B-A2E1-707A9ACE707F}"/>
    <hyperlink ref="J149" r:id="rId3968" xr:uid="{CB5A9B48-E441-4FD9-8026-E70CE948084E}"/>
    <hyperlink ref="J147" r:id="rId3969" xr:uid="{FA60D598-CA57-48ED-884B-510A50276AA0}"/>
    <hyperlink ref="AA161" r:id="rId3970" xr:uid="{ABA5B78C-D688-4C6B-B9FD-2D45387576C6}"/>
    <hyperlink ref="W162" r:id="rId3971" xr:uid="{DA881BDF-B8C9-418C-BF8E-389644948C44}"/>
    <hyperlink ref="W161" r:id="rId3972" xr:uid="{B641EC19-E69D-461F-930E-88B81F5022C8}"/>
    <hyperlink ref="W160" r:id="rId3973" xr:uid="{5A0E6DC0-647E-4F47-B392-E6D8E1E49F23}"/>
    <hyperlink ref="W157" r:id="rId3974" xr:uid="{4F9316B9-2E05-46E2-8E04-FB23917A5D4B}"/>
    <hyperlink ref="W156" r:id="rId3975" xr:uid="{B60FE889-0774-4F7C-88EB-7CC308848551}"/>
    <hyperlink ref="W149" r:id="rId3976" xr:uid="{68933147-64B1-430C-A1B6-C359BCF621FE}"/>
    <hyperlink ref="W148" r:id="rId3977" xr:uid="{22DC4F38-EC5C-4608-9D0B-4B0395591250}"/>
    <hyperlink ref="W158" r:id="rId3978" xr:uid="{60BF6D40-FEB8-40D4-B007-6D1CA7CDDF9B}"/>
    <hyperlink ref="W155" r:id="rId3979" xr:uid="{44D6BDEE-9918-4669-BF9A-E1AA0ECD4BD5}"/>
    <hyperlink ref="W147" r:id="rId3980" xr:uid="{9A43FDD7-0375-4C2B-8ADA-343FF2B141D3}"/>
    <hyperlink ref="AA155" r:id="rId3981" xr:uid="{50DFCC3F-89E9-498A-9501-85A6923B0989}"/>
    <hyperlink ref="AA157" r:id="rId3982" xr:uid="{40B00D21-FA1D-4924-AC35-642B9D6E48C2}"/>
    <hyperlink ref="AA160" r:id="rId3983" xr:uid="{5A9E7192-6DE6-493F-BFEB-63A9ACE57383}"/>
    <hyperlink ref="AA149" r:id="rId3984" xr:uid="{7FD6D8D5-3A86-4DA2-B55F-34448878E737}"/>
    <hyperlink ref="AA147" r:id="rId3985" xr:uid="{E9EEE0CC-001E-4BE6-8684-9B0034FDA03D}"/>
    <hyperlink ref="AA156" r:id="rId3986" xr:uid="{5510280A-EE21-41D0-B056-430DE9F540CC}"/>
    <hyperlink ref="AA158" r:id="rId3987" xr:uid="{E9462FB9-70EB-4A89-83DD-A5D1A07C797E}"/>
    <hyperlink ref="L135" r:id="rId3988" xr:uid="{A08E964C-D24F-44B4-9FD8-02B16A6EDD26}"/>
    <hyperlink ref="L130" r:id="rId3989" xr:uid="{57A80251-829B-4CF2-A90B-CD787A4E5FEE}"/>
    <hyperlink ref="L133" r:id="rId3990" xr:uid="{68CBB6FA-3F62-40C6-B5BE-0F3A465C4BF0}"/>
    <hyperlink ref="L136" r:id="rId3991" xr:uid="{266E592C-87A8-46CC-B2BF-8EF1E7D75DE9}"/>
    <hyperlink ref="L138" r:id="rId3992" xr:uid="{C77C1F80-16BB-4397-BF93-350295D07A30}"/>
    <hyperlink ref="L145" r:id="rId3993" xr:uid="{697180DB-3BEB-42CD-97EB-AD76D2457E36}"/>
    <hyperlink ref="L142" r:id="rId3994" xr:uid="{78172C6A-96DA-46C4-8739-19A82EDBB98B}"/>
    <hyperlink ref="L143" r:id="rId3995" xr:uid="{D1A67228-6480-4848-84DA-99D4C25D509C}"/>
    <hyperlink ref="L146" r:id="rId3996" xr:uid="{30FBD052-2078-417B-8B7F-70773F3EA787}"/>
    <hyperlink ref="J146" r:id="rId3997" xr:uid="{3D13EBEF-CE54-4DED-A2B3-29C7588EAE8A}"/>
    <hyperlink ref="J145" r:id="rId3998" xr:uid="{B6BA306C-6916-4337-85F2-8E0D16A265A6}"/>
    <hyperlink ref="J143" r:id="rId3999" xr:uid="{9486D9EA-1059-4FC9-9C1E-98BBCD5B5A65}"/>
    <hyperlink ref="J140" r:id="rId4000" xr:uid="{74C68FCC-0FE4-477B-B882-47D3A1192EF1}"/>
    <hyperlink ref="J139" r:id="rId4001" xr:uid="{A4198197-F92D-48A1-9C00-EEDDD3D9CE9B}"/>
    <hyperlink ref="J138" r:id="rId4002" xr:uid="{04AE89B3-6409-45A9-85B3-A2500C50A4CB}"/>
    <hyperlink ref="J137" r:id="rId4003" xr:uid="{86DEF7C6-E1C6-4A42-A11F-390CD511096F}"/>
    <hyperlink ref="J135" r:id="rId4004" xr:uid="{46EE5034-D13F-4F27-974F-1F7C7053B7B3}"/>
    <hyperlink ref="L134" r:id="rId4005" xr:uid="{6575F643-1962-4E82-9A24-B3324F3A5A4B}"/>
    <hyperlink ref="J132" r:id="rId4006" xr:uid="{8109DB1D-5F32-410C-ACF0-60076DC7794E}"/>
    <hyperlink ref="J131" r:id="rId4007" xr:uid="{9B046A1C-171F-4760-A1A6-977B81C836D9}"/>
    <hyperlink ref="J130" r:id="rId4008" xr:uid="{D20B294E-0AE7-41D1-9885-E33F77A19DFA}"/>
    <hyperlink ref="J129" r:id="rId4009" xr:uid="{87B19CFA-61C6-446B-96DA-616D02085321}"/>
    <hyperlink ref="L129" r:id="rId4010" xr:uid="{C12A735E-47BF-4952-BED6-86E00729C553}"/>
    <hyperlink ref="L144" r:id="rId4011" xr:uid="{0533DC3E-FF15-469C-B08A-32A9A0C25CCE}"/>
    <hyperlink ref="J144" r:id="rId4012" xr:uid="{C8B2319F-7B0C-4E5F-942C-59F69AC049D5}"/>
    <hyperlink ref="J142" r:id="rId4013" xr:uid="{3814BB94-7D5D-4C0A-BB4F-23349246F383}"/>
    <hyperlink ref="J141" r:id="rId4014" xr:uid="{AF6DB5EA-785A-41FE-AA82-CE50E34C4A71}"/>
    <hyperlink ref="L141" r:id="rId4015" xr:uid="{EF8F82AB-5D31-4E87-9A27-12F95EA44797}"/>
    <hyperlink ref="L140" r:id="rId4016" xr:uid="{C9C4E4CB-AB2D-4FE8-BD3D-EF85B51C623A}"/>
    <hyperlink ref="J136" r:id="rId4017" xr:uid="{1C729D95-BE1C-411E-8588-3F7B99FD354E}"/>
    <hyperlink ref="J134" r:id="rId4018" xr:uid="{317413DF-EC2C-4273-91ED-E5998B986340}"/>
    <hyperlink ref="J133" r:id="rId4019" xr:uid="{B718AA9F-90DC-4E91-A4BC-CA76BB352AA8}"/>
    <hyperlink ref="AA148" r:id="rId4020" xr:uid="{699AE48D-A9B3-495D-A07B-D95BBFEC9AEF}"/>
    <hyperlink ref="AA131" r:id="rId4021" xr:uid="{29973E20-1AA2-4688-B5B1-4E88809EB972}"/>
    <hyperlink ref="AA136" r:id="rId4022" xr:uid="{21862F6E-0B7D-4D54-A199-F06E2E564DD6}"/>
    <hyperlink ref="AA138" r:id="rId4023" xr:uid="{406CEE0B-92BC-40F3-ACA6-42CEA3DE6498}"/>
    <hyperlink ref="AA142" r:id="rId4024" xr:uid="{B514B02E-4BEE-4A4C-98FD-23B6848F133C}"/>
    <hyperlink ref="W146" r:id="rId4025" xr:uid="{C5908517-3568-439B-AA19-C6BD947534BF}"/>
    <hyperlink ref="W145" r:id="rId4026" xr:uid="{18507E02-FB3C-426E-BF6C-EB5B3AA9992B}"/>
    <hyperlink ref="W143" r:id="rId4027" xr:uid="{AD108BE7-4BF2-47D1-9872-3C9021F9121D}"/>
    <hyperlink ref="W142" r:id="rId4028" xr:uid="{BFB20D60-CC1B-43D5-8CC3-A152BBA8F503}"/>
    <hyperlink ref="W140" r:id="rId4029" xr:uid="{7E430535-A9FE-40DE-B3C3-4BB44FCE1F1E}"/>
    <hyperlink ref="W138" r:id="rId4030" xr:uid="{C49327A3-768C-40FB-95C9-44DBA9D934B1}"/>
    <hyperlink ref="W136" r:id="rId4031" xr:uid="{9443FE99-00BA-404E-A4CA-A19634899949}"/>
    <hyperlink ref="W135" r:id="rId4032" display="https://omanportal.gov.om/wps/portal/index/eomanstrategy/!ut/p/a1/hc5NC4JAEAbg39LBqzO2Itpt074sWaIo3UtobKuhbqgl_ftMugR9zO0dnpcZ4BACL-NbJuMmU2WcPzO3DmxtWMac4dJG4iIdu8w0DYpsYnUg6gB-GYr_-nvgPSE4Q2TOIlhuA4pDspv6zsoinme-wI8TG1GCD1zmKulfjmiZEFsCr8RJVKLSr1W3TpvmUo801LBtW10qJXOhH1Wh4adKquoGwncJlyLEs8mTe0sHD-yOSYo!/dl5/d5/L0lKQSEvUUt3RS80RUkhL2Vu/" xr:uid="{AF9954EE-2AAE-493B-9627-00958251C2FB}"/>
    <hyperlink ref="W134" r:id="rId4033" xr:uid="{AB37C7E5-5C06-4DA2-8191-5CE31908C11F}"/>
    <hyperlink ref="W133" r:id="rId4034" xr:uid="{892A3EDB-F28E-43EF-8F01-3A6A9A5B3335}"/>
    <hyperlink ref="W131" r:id="rId4035" xr:uid="{8CDDBCB8-A775-4414-9990-5712DBCD722B}"/>
    <hyperlink ref="AA130" r:id="rId4036" xr:uid="{14F1ABCD-9303-442B-A937-A3CE50117114}"/>
    <hyperlink ref="AA133" r:id="rId4037" xr:uid="{BF2BAF3E-AB76-4499-9A23-C2985805EBE1}"/>
    <hyperlink ref="AA145" r:id="rId4038" xr:uid="{D60FDE81-5F0E-4C2C-91E5-DA0B41BA77A1}"/>
    <hyperlink ref="AA146" r:id="rId4039" xr:uid="{3C1F851C-31DE-4857-9810-FB35FDD7A8AC}"/>
    <hyperlink ref="AA144" r:id="rId4040" xr:uid="{A2FD5AA3-370A-40CE-BC4B-9C77B0FAD89E}"/>
    <hyperlink ref="AA143" r:id="rId4041" xr:uid="{A820CCBD-29CF-45A3-8443-A958563CEC80}"/>
    <hyperlink ref="AA134" r:id="rId4042" xr:uid="{4B3715F1-FA58-456C-832A-AE17F01CBD54}"/>
    <hyperlink ref="AA129" r:id="rId4043" xr:uid="{46919F67-C231-4376-AEDF-F3F3A12BC8FD}"/>
    <hyperlink ref="AA141" r:id="rId4044" xr:uid="{8B7E19A6-FAA7-45B9-9F16-4F930AF76DE6}"/>
    <hyperlink ref="W141" r:id="rId4045" xr:uid="{E94F1630-6140-4AA7-BA59-33D8FD186A6D}"/>
    <hyperlink ref="W144" r:id="rId4046" xr:uid="{B2703169-9F13-4E91-9D14-B74532266FDD}"/>
    <hyperlink ref="AA140" r:id="rId4047" xr:uid="{9240C898-F9E1-41E4-A477-E1AA1A8CFE6A}"/>
    <hyperlink ref="W130" r:id="rId4048" xr:uid="{E689E386-3BDD-413D-A1E3-E14B68BCBC1C}"/>
    <hyperlink ref="W129" r:id="rId4049" xr:uid="{882C5515-637F-4B94-B2D0-E859B5A1BABD}"/>
    <hyperlink ref="J112" r:id="rId4050" xr:uid="{F22BE798-DFE3-4EA1-96BE-270E0A7AAB29}"/>
    <hyperlink ref="L113" r:id="rId4051" xr:uid="{108210C1-726D-43E8-A910-F162CC583452}"/>
    <hyperlink ref="L119" r:id="rId4052" xr:uid="{5BB9CA52-19CC-479D-8B17-147A5B6E0E53}"/>
    <hyperlink ref="J120" r:id="rId4053" xr:uid="{FF03404A-AF1B-4C98-8086-56EB1A8BAD93}"/>
    <hyperlink ref="L120" r:id="rId4054" xr:uid="{A3D4DB25-7DED-4DDA-AF7E-FA852B5CEEC7}"/>
    <hyperlink ref="L122" r:id="rId4055" xr:uid="{9727872E-04A6-47AF-9C92-5DF33A44F74B}"/>
    <hyperlink ref="L124" r:id="rId4056" xr:uid="{74F55F64-2FB7-4BA7-BB1D-D89480DA99DE}"/>
    <hyperlink ref="L126" r:id="rId4057" xr:uid="{3CFE2445-1654-4721-A1D0-71C81A3EE393}"/>
    <hyperlink ref="J128" r:id="rId4058" xr:uid="{E305F23F-A3E1-4BBC-BFC0-9BD735A999F6}"/>
    <hyperlink ref="L128" r:id="rId4059" xr:uid="{62BA0B92-4552-4E51-A5A1-6BF3CA33A7DA}"/>
    <hyperlink ref="J125" r:id="rId4060" xr:uid="{EF50A0FF-4C3D-454D-8A35-A9CD4A7E00E5}"/>
    <hyperlink ref="J124" r:id="rId4061" xr:uid="{B4804BB4-AAD0-4AA1-91FB-E68E5727F5E6}"/>
    <hyperlink ref="J123" r:id="rId4062" xr:uid="{6D6C5614-0EF6-4DB7-8ED3-AFD78D71DD99}"/>
    <hyperlink ref="L121" r:id="rId4063" xr:uid="{B0883663-EA58-4D06-AD1A-EB5108F8BFE7}"/>
    <hyperlink ref="J118" r:id="rId4064" xr:uid="{BD12DA08-3445-4DAE-9615-B006866DB33A}"/>
    <hyperlink ref="J117" r:id="rId4065" xr:uid="{47741EEE-02E0-4231-BD7D-2142EC312912}"/>
    <hyperlink ref="L117" r:id="rId4066" xr:uid="{C3AF029A-8187-44AC-9877-E7E8CC7BD4EB}"/>
    <hyperlink ref="J116" r:id="rId4067" xr:uid="{7DAC8FE2-080D-4E74-A542-A1F1DD65F739}"/>
    <hyperlink ref="J115" r:id="rId4068" xr:uid="{16BD328D-679F-4956-B336-4C19D80CF347}"/>
    <hyperlink ref="J114" r:id="rId4069" xr:uid="{3649445B-D241-472B-8B75-88330D2F56C7}"/>
    <hyperlink ref="J113" r:id="rId4070" xr:uid="{33007536-6AB2-453B-9F89-7B6FD17B297A}"/>
    <hyperlink ref="J111" r:id="rId4071" xr:uid="{AB6F1FD0-B292-42C9-8B56-EC1B600DBC86}"/>
    <hyperlink ref="J127" r:id="rId4072" xr:uid="{1D84F5E8-6F51-41C0-BA65-0F3C1B72F9AA}"/>
    <hyperlink ref="J126" r:id="rId4073" xr:uid="{00F6213D-7237-4645-B9C3-03369B1D04AC}"/>
    <hyperlink ref="L123" r:id="rId4074" xr:uid="{1245C54D-0A52-4DE2-B7AC-D2B1BF17763C}"/>
    <hyperlink ref="J122" r:id="rId4075" xr:uid="{10955E60-53E4-4ED8-ACD7-595268A6118A}"/>
    <hyperlink ref="J121" r:id="rId4076" xr:uid="{DBACBE61-6BA4-428A-940D-251667991DD9}"/>
    <hyperlink ref="J119" r:id="rId4077" xr:uid="{13F7872A-FD57-454F-B4CA-97C3F6C90A3C}"/>
    <hyperlink ref="L116" r:id="rId4078" xr:uid="{90755398-30FB-48DF-ACE8-794C7B6EB5F5}"/>
    <hyperlink ref="L111" r:id="rId4079" xr:uid="{03E93DCD-AE83-4631-AFCA-E1B9DA0FB017}"/>
    <hyperlink ref="AA119" r:id="rId4080" xr:uid="{0F69EC96-D2CD-4E9F-B547-92C8F5B80FE2}"/>
    <hyperlink ref="AA123" r:id="rId4081" xr:uid="{2ADF4104-BC79-42C7-AD39-7C4D52CE8DC1}"/>
    <hyperlink ref="AA124" r:id="rId4082" xr:uid="{811AEC38-3CDF-4EAC-BE75-7B1C3C605629}"/>
    <hyperlink ref="AA126" r:id="rId4083" xr:uid="{450AE038-93F6-4B60-9679-A2814AF9C0CD}"/>
    <hyperlink ref="W124" r:id="rId4084" xr:uid="{050287F8-98AE-44CC-8179-23F91128A569}"/>
    <hyperlink ref="W128" r:id="rId4085" xr:uid="{FF035088-6738-4DFD-A1FF-B05E6FBD8EE9}"/>
    <hyperlink ref="AA128" r:id="rId4086" xr:uid="{499261BF-13D7-42BE-9E40-94178C95C323}"/>
    <hyperlink ref="W126" r:id="rId4087" xr:uid="{BC17763B-1FDD-4E03-ADC5-9EDFC0E418A3}"/>
    <hyperlink ref="W123" r:id="rId4088" xr:uid="{C10D1E2C-B198-4170-B581-C6B142126C8D}"/>
    <hyperlink ref="W122" r:id="rId4089" xr:uid="{77292577-88E1-4F3F-B9EC-928F482B237E}"/>
    <hyperlink ref="AA122" r:id="rId4090" xr:uid="{19AD7520-D6A1-480B-A129-55D3411215CB}"/>
    <hyperlink ref="W121" r:id="rId4091" xr:uid="{24C06608-C471-450E-8879-6CBC90B48B84}"/>
    <hyperlink ref="AA120" r:id="rId4092" xr:uid="{C7F0FA6D-DAFB-47DA-BFDE-87470A284799}"/>
    <hyperlink ref="W120" r:id="rId4093" xr:uid="{FF0E8092-76BE-4375-98FA-3627C3A3F9DB}"/>
    <hyperlink ref="W117" r:id="rId4094" xr:uid="{6DD882DB-4646-4EF2-8AA5-AEF83E8711ED}"/>
    <hyperlink ref="W116" r:id="rId4095" xr:uid="{9D7A801A-6D3A-49C8-8A14-9503ACE88BF1}"/>
    <hyperlink ref="AA116" r:id="rId4096" xr:uid="{B15C22CB-7C5C-498F-82B9-87CA78B44AE0}"/>
    <hyperlink ref="AA113" r:id="rId4097" xr:uid="{14272268-CB59-434B-8458-5798FFF6FED6}"/>
    <hyperlink ref="AA111" r:id="rId4098" xr:uid="{E44CDAEF-FFA0-4E7A-9BE4-41670D2DA00C}"/>
    <hyperlink ref="AA121" r:id="rId4099" xr:uid="{F3C26A0C-E0E9-456F-9703-11A1C76B9526}"/>
    <hyperlink ref="W119" r:id="rId4100" xr:uid="{A74B53F2-88CE-4AF9-809D-2F7E2F67D3E9}"/>
    <hyperlink ref="AA117" r:id="rId4101" xr:uid="{59CD4BC1-910C-4745-95D9-2252C5623D35}"/>
    <hyperlink ref="W113" r:id="rId4102" xr:uid="{FA51D7EF-5146-4855-A261-183795D2FDF3}"/>
    <hyperlink ref="W111" r:id="rId4103" xr:uid="{286763D9-A593-4C43-BA84-BC78A5FEF35B}"/>
    <hyperlink ref="W97" r:id="rId4104" xr:uid="{942228E0-B820-49E7-8B57-D230A06FC82F}"/>
    <hyperlink ref="J93" r:id="rId4105" xr:uid="{459FDB82-63B9-4013-ADD3-3E565A061591}"/>
    <hyperlink ref="L99" r:id="rId4106" xr:uid="{4D64F549-EE61-4BAF-99E2-F1267007C633}"/>
    <hyperlink ref="J100" r:id="rId4107" xr:uid="{C0664918-8165-4E35-8CB9-DD240A461EFF}"/>
    <hyperlink ref="L100" r:id="rId4108" xr:uid="{57B3FB5C-CF78-47B0-9A2F-E954F1BD3571}"/>
    <hyperlink ref="L102" r:id="rId4109" display="http://cim.gov.ly/index.htm" xr:uid="{8CE97FE2-7D24-4AF5-A8A3-CEB34ECA639C}"/>
    <hyperlink ref="J99" r:id="rId4110" xr:uid="{97EFFACE-AAFF-4A0E-9D81-E016F2349A81}"/>
    <hyperlink ref="W182" r:id="rId4111" xr:uid="{1A1E34A7-427D-45FD-8C83-3483D8868799}"/>
    <hyperlink ref="W139" r:id="rId4112" xr:uid="{6E09B873-2ECF-419D-A5E8-1F1D2180DBB2}"/>
    <hyperlink ref="AA139" r:id="rId4113" xr:uid="{799A4681-FF8E-4000-8C7E-E3836E1F2D72}"/>
    <hyperlink ref="L139" r:id="rId4114" xr:uid="{588DA130-8247-427F-9DCA-C50931E21D5B}"/>
    <hyperlink ref="BA181" r:id="rId4115" xr:uid="{A9E81ACD-642E-4050-AB0E-15F4A17E8050}"/>
    <hyperlink ref="BO198" r:id="rId4116" xr:uid="{AFA54247-C62D-49E6-898E-415191EF2B54}"/>
    <hyperlink ref="BO140" r:id="rId4117" xr:uid="{E339A9E3-FC4E-48DA-80F3-85DFC7FB87AC}"/>
    <hyperlink ref="ER130" r:id="rId4118" xr:uid="{44B6CF29-68BE-4E7B-AF7D-C6581B33B0F2}"/>
    <hyperlink ref="EI130" r:id="rId4119" xr:uid="{0B8CA2D8-0F57-40B4-8928-0EFC75321572}"/>
    <hyperlink ref="AY132" r:id="rId4120" xr:uid="{3284E49C-32DC-4FFD-BD62-BCDB56137B5A}"/>
    <hyperlink ref="EI132" r:id="rId4121" xr:uid="{1F00EBCB-F389-4FDA-A752-0C9DC4BA7768}"/>
    <hyperlink ref="EI133" r:id="rId4122" xr:uid="{9071F2CD-F980-4215-AD53-34F718DDE8C8}"/>
    <hyperlink ref="EI134" r:id="rId4123" xr:uid="{7FE8ACDB-4736-4723-ABB8-4424D850C1B4}"/>
    <hyperlink ref="EI135" r:id="rId4124" xr:uid="{4444CB6F-2A17-43A8-8657-F773780E5EDC}"/>
    <hyperlink ref="EI136" r:id="rId4125" xr:uid="{E8EFC113-7AB6-4484-BCA9-08962633215E}"/>
    <hyperlink ref="EI137" r:id="rId4126" xr:uid="{45CFE336-24E3-490C-83B1-3BF495791EBD}"/>
    <hyperlink ref="ER135" r:id="rId4127" xr:uid="{41800AB3-E8FB-4110-83A3-71954BBE21C6}"/>
    <hyperlink ref="ER136" r:id="rId4128" xr:uid="{C1E9014B-6999-4C40-9741-DFB49371363D}"/>
    <hyperlink ref="EI139" r:id="rId4129" xr:uid="{1AFD58F8-8537-4276-8858-D25124BBB3A4}"/>
    <hyperlink ref="EI143" r:id="rId4130" xr:uid="{02B52898-308C-42C4-90DF-CB68880EC784}"/>
    <hyperlink ref="EI144" r:id="rId4131" xr:uid="{9AF0B977-91A7-4073-B221-68637F52C6DD}"/>
    <hyperlink ref="EI145" r:id="rId4132" xr:uid="{6CB59AA4-31B8-40F1-A900-A20429814A69}"/>
    <hyperlink ref="EI146" r:id="rId4133" xr:uid="{D199EC27-2354-43F2-8FF1-B745D17F3E37}"/>
    <hyperlink ref="EI147" r:id="rId4134" xr:uid="{A4370588-53D0-499F-97D5-A1BFE092254F}"/>
    <hyperlink ref="EI148" r:id="rId4135" xr:uid="{18D27084-AB40-4C04-AA81-7F371C829E2F}"/>
    <hyperlink ref="EI149" r:id="rId4136" xr:uid="{AD65944B-635B-44FE-880E-B43B755C2F9F}"/>
    <hyperlink ref="EI150" r:id="rId4137" xr:uid="{7A123A20-FB83-47B8-A044-01B0DC43A0A4}"/>
    <hyperlink ref="EI151" r:id="rId4138" xr:uid="{2D7FDE13-9C35-4C40-BAC1-5D5CA7F419E3}"/>
    <hyperlink ref="EI152" r:id="rId4139" xr:uid="{19D880DD-F9AE-4A51-A2FF-EF9420EF9873}"/>
    <hyperlink ref="EI153" r:id="rId4140" xr:uid="{A211E397-574C-4061-BEBE-A426C98BCFED}"/>
    <hyperlink ref="EI154" r:id="rId4141" xr:uid="{635AA166-4C4F-4035-856A-583A341DCF57}"/>
    <hyperlink ref="EI155" r:id="rId4142" xr:uid="{CFBB7170-DD84-4796-951B-23A12C18075C}"/>
    <hyperlink ref="EI156" r:id="rId4143" xr:uid="{D11D2E6C-9F0D-41F9-A02E-CC97791C9C64}"/>
    <hyperlink ref="EI157" r:id="rId4144" xr:uid="{DBDCE684-5318-4824-8ABA-1CF6D81EC404}"/>
    <hyperlink ref="EI158" r:id="rId4145" xr:uid="{097C7879-9DA6-4BB9-84C7-9F8066ADB862}"/>
    <hyperlink ref="ER143" r:id="rId4146" xr:uid="{D512F4B0-513A-453A-BFB1-C68CAF34DBB0}"/>
    <hyperlink ref="ER144" r:id="rId4147" xr:uid="{753421CE-7FBD-4396-A211-570F442C3B75}"/>
    <hyperlink ref="ER145" r:id="rId4148" xr:uid="{BC4CBB33-3645-4434-A3C2-4B52C63B861A}"/>
    <hyperlink ref="ER147" r:id="rId4149" xr:uid="{631733F8-74CA-4EE5-8A93-802A2ACC38EC}"/>
    <hyperlink ref="EI160" r:id="rId4150" xr:uid="{4A5AC9C0-277C-4437-9727-441579A31C14}"/>
    <hyperlink ref="EI161" r:id="rId4151" xr:uid="{00A22A59-8157-4203-893A-1D7FFE37864A}"/>
    <hyperlink ref="EI162" r:id="rId4152" xr:uid="{AB25C91A-93C1-4351-8384-97E147A89778}"/>
    <hyperlink ref="ER161" r:id="rId4153" xr:uid="{E9515FEA-9EAA-4E2F-B126-12E767680FAF}"/>
    <hyperlink ref="ER162" r:id="rId4154" xr:uid="{EEAD664F-127B-4270-A210-5A84DA2C40FB}"/>
    <hyperlink ref="EI164" r:id="rId4155" xr:uid="{435C932A-BBF0-4E6C-BE68-6A7AFD5DE47A}"/>
    <hyperlink ref="EI165" r:id="rId4156" xr:uid="{0BAB0C79-838E-49A6-B0C3-7B89E8436106}"/>
    <hyperlink ref="EI166" r:id="rId4157" xr:uid="{51CB01BF-A14D-434D-955F-5F54B3CBA5B0}"/>
    <hyperlink ref="EI167" r:id="rId4158" xr:uid="{554A78A6-24D3-4C3C-B3A8-5A584CA28EC6}"/>
    <hyperlink ref="ER167" r:id="rId4159" xr:uid="{F769AA52-0129-41C8-9166-39617957C5CF}"/>
    <hyperlink ref="EI168" r:id="rId4160" xr:uid="{206EFA63-B758-4B69-AB38-34B74251A27A}"/>
    <hyperlink ref="EI169" r:id="rId4161" xr:uid="{A663CBC2-1E1C-46DA-BF5D-979E542B809A}"/>
    <hyperlink ref="EI170" r:id="rId4162" xr:uid="{35C942E5-FF1A-4BCB-92E3-AE550E825DAA}"/>
    <hyperlink ref="EI171" r:id="rId4163" xr:uid="{941C98C0-E628-4E31-9BE9-334EE6237CA2}"/>
    <hyperlink ref="EI172" r:id="rId4164" xr:uid="{274EFDA9-4508-47D7-8AD1-56C7E3D6F17C}"/>
    <hyperlink ref="EI173" r:id="rId4165" xr:uid="{DBE6DF4E-1201-4575-9FB6-E8EAA6099C10}"/>
    <hyperlink ref="EI174" r:id="rId4166" xr:uid="{D6E3CDB6-3756-4EF8-9506-62F05BDE5CF4}"/>
    <hyperlink ref="EI175" r:id="rId4167" xr:uid="{AC39CAD5-983A-4777-92B1-84A17137C089}"/>
    <hyperlink ref="EI176" r:id="rId4168" xr:uid="{02B6434B-1A00-47FA-8737-D461F4D2726A}"/>
    <hyperlink ref="EI177" r:id="rId4169" xr:uid="{51E2231C-B7A7-4482-ADBB-150986B87FFE}"/>
    <hyperlink ref="EI178" r:id="rId4170" xr:uid="{A143A7E3-4F62-438E-89DD-5E6079F7DAFD}"/>
    <hyperlink ref="EI179" r:id="rId4171" xr:uid="{86B6C9A3-3010-4658-8DD5-C865C3DCED94}"/>
    <hyperlink ref="EI180" r:id="rId4172" xr:uid="{EDC01040-D93F-4103-84EF-5A113905649F}"/>
    <hyperlink ref="EI181" r:id="rId4173" xr:uid="{E96718EC-AED4-49FA-A4EF-F3B8CDC81EDB}"/>
    <hyperlink ref="EI182" r:id="rId4174" xr:uid="{4A3C7DBE-2FE2-42EF-8C73-94A2AF4A9350}"/>
    <hyperlink ref="EI183" r:id="rId4175" xr:uid="{954F026C-16D0-436A-9E17-966AC26AB8F7}"/>
    <hyperlink ref="DJ51" r:id="rId4176" xr:uid="{04B4E7E3-5465-44D1-9FFC-FF6835C83A85}"/>
    <hyperlink ref="DR51" r:id="rId4177" xr:uid="{E19CE685-4576-4188-8666-C65DFFCF3933}"/>
    <hyperlink ref="AA65" r:id="rId4178" xr:uid="{5110C7BF-7E53-4A31-B82C-0F4BB4C14414}"/>
    <hyperlink ref="W108" r:id="rId4179" xr:uid="{E0057920-3D40-4738-9B42-14FC0251DE5B}"/>
    <hyperlink ref="W109" r:id="rId4180" xr:uid="{A3C021EE-C0A5-46A2-8842-AA277A5FF0E6}"/>
    <hyperlink ref="ER124" r:id="rId4181" location="/login" xr:uid="{CF197916-ED49-4519-B730-A5218614D338}"/>
    <hyperlink ref="W176" r:id="rId4182" xr:uid="{EBC9746C-F45B-4A4C-8063-53466D9571C1}"/>
    <hyperlink ref="AA176" r:id="rId4183" xr:uid="{76BA9875-B3CB-45F4-BD8E-BA017AD75F40}"/>
    <hyperlink ref="CG89" r:id="rId4184" xr:uid="{65A0ABFC-638B-4CAA-9148-D30925C58CB5}"/>
    <hyperlink ref="CO89" r:id="rId4185" xr:uid="{1634B86D-69DD-43F2-885D-3CC267AF0CE6}"/>
    <hyperlink ref="DR19" r:id="rId4186" xr:uid="{E54A8CAF-557B-44E8-AEAE-79B40FA35CB5}"/>
    <hyperlink ref="DR12" r:id="rId4187" xr:uid="{7D8CA34B-83AC-4B98-AD34-4B1711B0968D}"/>
    <hyperlink ref="EL74" r:id="rId4188" xr:uid="{BA754B1B-053C-4E46-B6E5-DE7E10B997ED}"/>
    <hyperlink ref="EL26" r:id="rId4189" xr:uid="{F170E7E6-10D0-4B5B-8052-87465EE86BF9}"/>
    <hyperlink ref="EL23" r:id="rId4190" xr:uid="{F8489765-DF3D-4AA5-9A24-F491BC9471F9}"/>
    <hyperlink ref="EL196" r:id="rId4191" display="Link" xr:uid="{41109511-44DA-4CA7-BC89-4B0E8C95C982}"/>
    <hyperlink ref="EL65" r:id="rId4192" xr:uid="{0306563B-2753-41D5-9139-C8DE6E70A5C2}"/>
    <hyperlink ref="EL39" r:id="rId4193" xr:uid="{5A929638-7113-47F0-8ABD-6FEA89A0EA0C}"/>
    <hyperlink ref="EL100" r:id="rId4194" xr:uid="{243D8589-702C-4897-9BA0-53075C5E4FA0}"/>
    <hyperlink ref="EL188" r:id="rId4195" display="P126844" xr:uid="{73AC5920-C496-45DF-9AA1-91C36C3A6646}"/>
    <hyperlink ref="EL18" r:id="rId4196" xr:uid="{115CADDD-CC50-4E02-A432-299CE74BD762}"/>
    <hyperlink ref="EL96" r:id="rId4197" xr:uid="{AC60BC54-9C86-484C-A1C2-687F573BB517}"/>
    <hyperlink ref="EL199" r:id="rId4198" xr:uid="{EFCAF131-9774-4642-9EC5-480B918B0315}"/>
    <hyperlink ref="EL94" r:id="rId4199" xr:uid="{7B6AC8D4-C884-4068-A0AB-F4D0DE34582D}"/>
    <hyperlink ref="EL200" r:id="rId4200" xr:uid="{9A1D1B79-9673-4037-A643-656D399620A6}"/>
    <hyperlink ref="EL176" r:id="rId4201" xr:uid="{3C530775-F668-4662-A639-99B47130348C}"/>
    <hyperlink ref="EL56" r:id="rId4202" xr:uid="{8A0751F5-C886-4288-B7BF-70B3A847AE7B}"/>
    <hyperlink ref="EL102" r:id="rId4203" xr:uid="{246D9A92-A923-4FF9-94F5-1126C50D824F}"/>
    <hyperlink ref="EL159" r:id="rId4204" xr:uid="{6D016936-D56A-4DCC-93AE-4E2C8298D56F}"/>
    <hyperlink ref="EL67" r:id="rId4205" xr:uid="{105B172F-D755-4DE9-A624-C95C65E0CF0C}"/>
    <hyperlink ref="EL158" r:id="rId4206" xr:uid="{6453D2E8-9D93-445D-A751-A3A5AC25AC35}"/>
    <hyperlink ref="EL187" r:id="rId4207" xr:uid="{D502DA5C-AE00-4E3E-9CA4-30A56B0A1309}"/>
    <hyperlink ref="EL197" r:id="rId4208" xr:uid="{E7C57453-E8EA-438B-AF40-7A3665035580}"/>
    <hyperlink ref="EL88" r:id="rId4209" xr:uid="{17245A4A-342A-4A7F-A56F-5CE679779B5F}"/>
    <hyperlink ref="EL119" r:id="rId4210" xr:uid="{C1E6A733-E905-4D46-A656-5172B6A0C11B}"/>
    <hyperlink ref="EL121" r:id="rId4211" xr:uid="{5F84A90B-211D-4CAE-ACAE-02FE0C43FC2B}"/>
    <hyperlink ref="EL125" r:id="rId4212" xr:uid="{3D19F380-0536-4548-9F82-8C8778E0EA51}"/>
    <hyperlink ref="EL4" r:id="rId4213" xr:uid="{00A71910-E723-441E-822E-F1C310682F6C}"/>
    <hyperlink ref="EL5" r:id="rId4214" xr:uid="{54BA2EFF-2602-498B-89FA-57BF3071FD1C}"/>
    <hyperlink ref="EL169" r:id="rId4215" display="https://openknowledge.worldbank.org/handle/10986/23978" xr:uid="{2AA9C4D9-726B-458F-9280-A9AEC485649C}"/>
    <hyperlink ref="EL7" r:id="rId4216" xr:uid="{A22A47F1-4726-4187-8CDC-9650CB52FAF0}"/>
    <hyperlink ref="EL30" r:id="rId4217" xr:uid="{27964658-57B9-40F0-9979-B9B280BA2839}"/>
    <hyperlink ref="EL141" r:id="rId4218" xr:uid="{2FAA7413-CF5B-48C9-9A46-7F725235F242}"/>
    <hyperlink ref="EL147" r:id="rId4219" xr:uid="{6CBD3BCC-54EB-40BF-ABA0-F8C0FE235022}"/>
    <hyperlink ref="EL142" r:id="rId4220" xr:uid="{25FC3C95-AB31-484C-AD4C-7BEFDCB35CDC}"/>
    <hyperlink ref="EL156" r:id="rId4221" xr:uid="{F8CB8C7B-ADFF-4E71-B1F3-E40AD402CACC}"/>
    <hyperlink ref="EL157" r:id="rId4222" xr:uid="{CCF40E59-36D1-4FD3-A559-F1655C88746E}"/>
    <hyperlink ref="EL122" r:id="rId4223" xr:uid="{7C56F4CA-798A-47F0-A9B8-9D4F5373D2A1}"/>
    <hyperlink ref="EL183" r:id="rId4224" xr:uid="{162317EE-59D7-4A72-9308-6EA117A178F2}"/>
    <hyperlink ref="EL179" r:id="rId4225" xr:uid="{682FA5D5-D5D5-407A-A8A5-055ADAC6E9BB}"/>
    <hyperlink ref="EL86" r:id="rId4226" xr:uid="{CCA40EE5-AE35-4579-AD71-65CCF801B027}"/>
    <hyperlink ref="EL132" r:id="rId4227" xr:uid="{66CDB4C0-EB05-4051-9A53-76FEA0F8A1A3}"/>
    <hyperlink ref="EL41" r:id="rId4228" xr:uid="{818843DD-9FD6-44B6-A404-8ADCDC52284C}"/>
    <hyperlink ref="EL177" r:id="rId4229" xr:uid="{A1AC5AC1-4CE7-4150-9640-605DD9E25DDF}"/>
    <hyperlink ref="EL83" r:id="rId4230" xr:uid="{4822FC7F-ADCB-4873-8F87-439DB6F3C138}"/>
    <hyperlink ref="EL82" r:id="rId4231" xr:uid="{1E111F66-EFDA-4A97-A16D-E9E3F09897E6}"/>
    <hyperlink ref="EL93" r:id="rId4232" xr:uid="{3D6D25C9-C61E-49E4-8D60-1CA59F4E9CA3}"/>
    <hyperlink ref="EL191" r:id="rId4233" xr:uid="{BA765B22-5A8A-475B-93DF-E564C1C6131D}"/>
    <hyperlink ref="EL9" r:id="rId4234" xr:uid="{358E0ADB-8261-4D48-8651-B61757B5AFCD}"/>
    <hyperlink ref="EL55" r:id="rId4235" xr:uid="{C6F4B538-346C-41D4-938E-A74A4F915289}"/>
    <hyperlink ref="EL133" r:id="rId4236" xr:uid="{6D830E2D-6CD1-4BD2-B93C-64522284F249}"/>
    <hyperlink ref="EL89" r:id="rId4237" xr:uid="{15B46997-47C4-405D-9561-8CDF03533370}"/>
    <hyperlink ref="HE59" r:id="rId4238" xr:uid="{627E7E5C-72A8-4A34-99D1-218DB123324C}"/>
    <hyperlink ref="HE64" r:id="rId4239" xr:uid="{DBC1D9BE-2854-49E2-84E7-29A8128F0208}"/>
    <hyperlink ref="HE75" r:id="rId4240" xr:uid="{71EF95C2-97E6-48DF-BD28-D84D2A2571FB}"/>
    <hyperlink ref="HE82" r:id="rId4241" xr:uid="{D6277324-FBAA-49B6-859D-2F3B6DA1DC4A}"/>
    <hyperlink ref="HE89" r:id="rId4242" xr:uid="{D7B1AA0F-5AE6-46C5-8501-B2600F76E7A3}"/>
    <hyperlink ref="HE100" r:id="rId4243" xr:uid="{C843F6E3-A16E-4B2C-83A1-D350DCD19DF1}"/>
    <hyperlink ref="HE135" r:id="rId4244" xr:uid="{308E4945-06CE-41E8-BF75-7F76AE2DEA9C}"/>
    <hyperlink ref="HE199" r:id="rId4245" xr:uid="{6E9A5FAA-4744-461A-BADB-0CF7DE5341C7}"/>
    <hyperlink ref="HE46" r:id="rId4246" xr:uid="{96D05366-1BCD-4DE4-9023-C39C7823A08C}"/>
    <hyperlink ref="HE25" r:id="rId4247" xr:uid="{087C21DD-48C5-48CA-B6AC-5DEBDD789398}"/>
    <hyperlink ref="FU3" r:id="rId4248" display="https://mcit.gov.af/sites/default/files/2019-12/%DA%AF%D8%B2%D8%A7%D8%B1%D8%B4 %D8%BA%D9%81%D8%A7%D8%B1%DB%8C.pdf" xr:uid="{F9711BF2-D5EC-4434-A5C4-C4C7DD0B54AB}"/>
    <hyperlink ref="FP3" r:id="rId4249" display="https://mcit.gov.af/node/6938" xr:uid="{ACA380BC-159E-4931-A845-300E3E6FE13C}"/>
    <hyperlink ref="FP4" r:id="rId4250" xr:uid="{AED2BB2A-2C3F-4070-8A4E-0A221D8FD4AB}"/>
    <hyperlink ref="GB4" r:id="rId4251" xr:uid="{A16D8DED-A802-499D-BD32-A96AD2AB19E9}"/>
    <hyperlink ref="GN4" r:id="rId4252" xr:uid="{E02695C6-9A1D-4775-9217-7172DC7E82DD}"/>
    <hyperlink ref="GN5" r:id="rId4253" xr:uid="{2DF0EAE7-8222-4A2D-9C83-33EB3070C726}"/>
    <hyperlink ref="GN6" r:id="rId4254" xr:uid="{C7DFDA43-A920-4A94-825F-5C4A23395291}"/>
    <hyperlink ref="FP9" r:id="rId4255" xr:uid="{FBB97C08-3384-4DA8-A1EF-A403AABC9FC7}"/>
    <hyperlink ref="FU9" r:id="rId4256" xr:uid="{1FC14419-64D5-42CC-B80A-E4AC33A7697B}"/>
    <hyperlink ref="FX9" r:id="rId4257" xr:uid="{64B2893F-8D75-4FD3-9FE8-5DEDCB42860B}"/>
    <hyperlink ref="FP19" r:id="rId4258" xr:uid="{63E4294B-9195-4150-A23E-6D04CC5CB88E}"/>
    <hyperlink ref="FX19" r:id="rId4259" xr:uid="{7132BCC8-3AE7-44B1-A9C0-23F4A26AFD00}"/>
    <hyperlink ref="FU19" r:id="rId4260" display="https://dt.bosa.be/sites/default/files/downloads/Algemene voorwaarden_ Fedict diensten_FR.pdf" xr:uid="{D5F8EB5E-8C9A-438C-BD33-6F5D3143EE03}"/>
    <hyperlink ref="GB19" r:id="rId4261" xr:uid="{55CF41CE-62B3-4709-B0C4-6F2B9497575B}"/>
    <hyperlink ref="GN8" r:id="rId4262" xr:uid="{F789AAC9-99AB-40D8-B886-7E0FA478C3A7}"/>
    <hyperlink ref="GB9" r:id="rId4263" xr:uid="{7A1B537B-CB91-4401-BEE3-0345AC687C36}"/>
    <hyperlink ref="GN9" r:id="rId4264" xr:uid="{3AD75D86-3636-49CD-A309-2D6876F91FD6}"/>
    <hyperlink ref="GN10" r:id="rId4265" xr:uid="{A5DF1DD0-EBC6-40B1-9E27-4D5C085D6A7A}"/>
    <hyperlink ref="FP11" r:id="rId4266" xr:uid="{B19301CD-E1D4-43F6-ACAA-C7CCBDD97C64}"/>
    <hyperlink ref="FU11" r:id="rId4267" xr:uid="{4592DE49-4BE0-4530-A997-FC23E6B5FD31}"/>
    <hyperlink ref="GB11" r:id="rId4268" xr:uid="{6B90F9AA-0A7E-4666-9932-42FE8D5E15DD}"/>
    <hyperlink ref="GN11" r:id="rId4269" xr:uid="{8E63A635-3E0F-4696-90ED-A22C4B0B1BC1}"/>
    <hyperlink ref="GN19" r:id="rId4270" xr:uid="{031D16D6-6600-484D-9B7A-F8EDF7763D83}"/>
    <hyperlink ref="GV3" r:id="rId4271" xr:uid="{02AA7498-00C6-4647-98AE-101BCA65EBB2}"/>
    <hyperlink ref="GP3" r:id="rId4272" xr:uid="{66A7D7BD-2C25-442B-A206-DE2B7E5A1FAB}"/>
    <hyperlink ref="GP4" r:id="rId4273" xr:uid="{F93F3BCC-08E0-4859-A6F7-D7BE6F7E61DF}"/>
    <hyperlink ref="GP9" r:id="rId4274" xr:uid="{A428B92D-2B8C-4BB7-B911-8D4EA50B9485}"/>
    <hyperlink ref="GV9" r:id="rId4275" xr:uid="{A3BE31D1-683D-469A-8E70-0F540D3A7DF8}"/>
    <hyperlink ref="GZ9" r:id="rId4276" xr:uid="{D234D323-7A20-4157-A1DB-F071191DFD5B}"/>
    <hyperlink ref="GV7" r:id="rId4277" xr:uid="{276BBA22-2B67-4490-9832-B2091C47759E}"/>
    <hyperlink ref="GV19" r:id="rId4278" xr:uid="{608FD7E6-232A-4710-AF26-265C6D0ABD1D}"/>
    <hyperlink ref="GP10" r:id="rId4279" xr:uid="{7A6DC447-39A7-436F-ADBA-E561DF2E41E0}"/>
    <hyperlink ref="GV10" r:id="rId4280" xr:uid="{65921869-5906-4C05-9221-B83841D86510}"/>
    <hyperlink ref="GZ10" r:id="rId4281" xr:uid="{612F6052-32A0-4851-9E15-51F4A41741EB}"/>
    <hyperlink ref="GP11" r:id="rId4282" xr:uid="{9B003599-F43D-415A-9D68-D84CD9CDD380}"/>
    <hyperlink ref="GV11" r:id="rId4283" xr:uid="{81DEE437-D320-4740-BA6A-E3CE6B59D454}"/>
    <hyperlink ref="GA13" r:id="rId4284" display="Government Cloud" xr:uid="{6B85BF3A-EFDA-4FD7-B3AA-20205D811376}"/>
    <hyperlink ref="GB13" r:id="rId4285" xr:uid="{49280A97-5D1B-40B2-B191-41CBCB1297E2}"/>
    <hyperlink ref="GN13" r:id="rId4286" xr:uid="{2ADDBCA1-A4F7-4305-ADDC-BABD531EA7B0}"/>
    <hyperlink ref="GN12" r:id="rId4287" xr:uid="{540F217D-F14A-42CD-ACDA-33CBDB11995B}"/>
    <hyperlink ref="GN14" r:id="rId4288" xr:uid="{6537B23E-C21F-442A-AB73-517C267C5190}"/>
    <hyperlink ref="GB18" r:id="rId4289" location="about" display="https://en.becloud.by/ - about" xr:uid="{7E6A2D52-664F-4CB8-8BAD-0A7C575B4F0B}"/>
    <hyperlink ref="GN18" r:id="rId4290" xr:uid="{A4E76179-433B-4261-A3A3-D3D116DC041D}"/>
    <hyperlink ref="GB16" r:id="rId4291" xr:uid="{C6D78BB4-2BCC-4DBE-9E1D-70975BB365D7}"/>
    <hyperlink ref="GF16" r:id="rId4292" xr:uid="{F449B124-5FB5-44C5-AB22-61C9CCB2AD69}"/>
    <hyperlink ref="GJ16" r:id="rId4293" xr:uid="{B38F7D31-0D60-4302-91C4-A5423A5DFCBB}"/>
    <hyperlink ref="GV16" r:id="rId4294" xr:uid="{6791F6D9-63A2-425E-AFDF-5AFD4291EE64}"/>
    <hyperlink ref="GP16" r:id="rId4295" xr:uid="{DF33496E-86F0-4045-B4D3-B83E965805CA}"/>
    <hyperlink ref="GZ16" r:id="rId4296" xr:uid="{9C376F89-D396-4B9C-ACF7-CDD5907DED5F}"/>
    <hyperlink ref="FP16" r:id="rId4297" xr:uid="{14478BB3-CA94-47B3-81BB-551DC86A9B95}"/>
    <hyperlink ref="FU16" r:id="rId4298" xr:uid="{09680087-B25D-476A-9D7F-FA508542A0F7}"/>
    <hyperlink ref="GJ12" r:id="rId4299" xr:uid="{284227BA-27D7-444B-A6E7-A159148C60E8}"/>
    <hyperlink ref="FP26" r:id="rId4300" xr:uid="{F86448BC-77BA-4DEE-94B5-CA52E502F07E}"/>
    <hyperlink ref="GP26" r:id="rId4301" xr:uid="{219A7621-4FE5-49D6-8D0C-7A0532D13D83}"/>
    <hyperlink ref="GV26" r:id="rId4302" xr:uid="{37F50198-454E-4DFA-AA74-B4680378C8FC}"/>
    <hyperlink ref="GN22" r:id="rId4303" xr:uid="{657F437C-94E0-46E3-9AB0-79C99A9F00F5}"/>
    <hyperlink ref="GP23" r:id="rId4304" location="/participacion" display="https://agetic.gob.bo/ - /participacion" xr:uid="{E0BC0B25-DD8F-4BBF-A8C3-494080169373}"/>
    <hyperlink ref="GN24" r:id="rId4305" xr:uid="{4F02FF0A-9914-4156-855D-92EEE838DB8E}"/>
    <hyperlink ref="GN26" r:id="rId4306" xr:uid="{6A95F5AF-6BB1-4193-A1F9-6403007DA5B7}"/>
    <hyperlink ref="GN27" r:id="rId4307" xr:uid="{E56C617C-310E-4CFC-B219-86C0B72EA9FE}"/>
    <hyperlink ref="GJ28" r:id="rId4308" xr:uid="{779A9424-A3BB-4B97-B32B-9A6E8FEE8AEC}"/>
    <hyperlink ref="GN29" r:id="rId4309" xr:uid="{57B440FC-D1FC-41BC-B953-C00242976703}"/>
    <hyperlink ref="GN31" r:id="rId4310" xr:uid="{55FD342D-FDFE-4A8E-965B-659C31A0F695}"/>
    <hyperlink ref="GN32" r:id="rId4311" xr:uid="{BD957D11-7255-4D53-A6C1-E04A14762D01}"/>
    <hyperlink ref="GJ22" r:id="rId4312" xr:uid="{E38C03EE-7E73-4D96-96BA-8017251D688F}"/>
    <hyperlink ref="GF22" r:id="rId4313" xr:uid="{D7219356-FC5B-4AB8-B698-49D60F10D0DD}"/>
    <hyperlink ref="HM175" r:id="rId4314" xr:uid="{0E0E13B3-B881-4E69-B6B4-4F4FC84B70B4}"/>
    <hyperlink ref="HM176" r:id="rId4315" xr:uid="{5D28A2BD-62E9-4563-9E8C-EB16DC0A94D6}"/>
    <hyperlink ref="HM178" r:id="rId4316" xr:uid="{A00FA356-7A6C-4636-BBF9-B950066443A5}"/>
    <hyperlink ref="HM183" r:id="rId4317" xr:uid="{FA39B22F-5570-431A-9654-4519C857C362}"/>
    <hyperlink ref="HM184" r:id="rId4318" xr:uid="{DC5FD2F7-F00A-48A8-B3A7-107BFE8339BB}"/>
    <hyperlink ref="HM187" r:id="rId4319" xr:uid="{D6458C54-1B8E-4515-A55D-2F4E064AFA2E}"/>
    <hyperlink ref="HM188" r:id="rId4320" xr:uid="{72EAD490-2C83-44EC-8245-910033A383FB}"/>
    <hyperlink ref="HM191" r:id="rId4321" xr:uid="{0E9315DE-20DA-4FC2-B383-6334EF6AD8BB}"/>
    <hyperlink ref="HM192" r:id="rId4322" xr:uid="{9A8AB1F7-7AE5-4CDA-A014-2FB47EE0FE60}"/>
    <hyperlink ref="HM198" r:id="rId4323" xr:uid="{5980DA58-2874-48CD-BF68-FE247EBDC3B7}"/>
    <hyperlink ref="HM200" r:id="rId4324" xr:uid="{706ACA0C-E73E-49CD-810B-B98E7BCDD535}"/>
    <hyperlink ref="HM182" r:id="rId4325" xr:uid="{6BD972AB-E3A7-4AE2-B237-ACCCCCA95440}"/>
    <hyperlink ref="HM190" r:id="rId4326" xr:uid="{B57FD8D3-5DDD-480F-A773-FE773ED9DEE1}"/>
    <hyperlink ref="HM193" r:id="rId4327" xr:uid="{1C486B16-BE6D-4FAB-A578-54411A58374D}"/>
    <hyperlink ref="HM147" r:id="rId4328" xr:uid="{EEC50E24-650C-4FC8-9D85-45B72372EC7D}"/>
    <hyperlink ref="HM148" r:id="rId4329" xr:uid="{EBFDBC1C-F1B3-43DB-AC43-5FE18F0C898D}"/>
    <hyperlink ref="HM151" r:id="rId4330" xr:uid="{D1E5AC46-1715-452F-8B64-DC21550CD1F8}"/>
    <hyperlink ref="HM157" r:id="rId4331" xr:uid="{0DB9CC98-8692-4040-BB3D-7F4D45BC8EDF}"/>
    <hyperlink ref="HM159" r:id="rId4332" xr:uid="{8C5CCAD0-6491-4048-9F28-9FECFAECA162}"/>
    <hyperlink ref="HM161" r:id="rId4333" xr:uid="{FF99DF96-89F2-471E-9476-81DBA4F39974}"/>
    <hyperlink ref="HM162" r:id="rId4334" xr:uid="{5AFCA677-97DC-46C5-B444-4D3EFD657825}"/>
    <hyperlink ref="HM165" r:id="rId4335" xr:uid="{F43A7BDD-CEAA-45EC-A4C7-E805362B4CAC}"/>
    <hyperlink ref="HM167" r:id="rId4336" xr:uid="{119BF057-1B9E-4C7A-813F-76806987FE81}"/>
    <hyperlink ref="HM172" r:id="rId4337" xr:uid="{CFD07AE0-8DA5-493F-A75D-F81626A8324B}"/>
    <hyperlink ref="HM173" r:id="rId4338" xr:uid="{5D4952E4-0A06-43D0-8051-981DDA00C47D}"/>
    <hyperlink ref="HM149" r:id="rId4339" xr:uid="{1FA5F8B7-09E7-44CC-8BB2-BC4D0BF3F415}"/>
    <hyperlink ref="HM150" r:id="rId4340" xr:uid="{B090FF3F-5CD4-4908-95B5-D52E3DB5145F}"/>
    <hyperlink ref="HM166" r:id="rId4341" xr:uid="{A5BF0FB9-7CD2-41CC-85C2-CE3696EC3B50}"/>
    <hyperlink ref="HM119" r:id="rId4342" xr:uid="{856C9AE9-1AC1-4C18-BE1A-B02EC5E7F6B9}"/>
    <hyperlink ref="HM121" r:id="rId4343" xr:uid="{C01FB08C-B5B9-4165-BFE2-180F3CE6D4D7}"/>
    <hyperlink ref="HM122" r:id="rId4344" xr:uid="{6A671FD4-C474-4336-AB21-C4D017B09F3D}"/>
    <hyperlink ref="HM128" r:id="rId4345" xr:uid="{8A3B5B35-6065-4A23-A46E-A29B909C7B72}"/>
    <hyperlink ref="HM130" r:id="rId4346" xr:uid="{C7344766-0722-4657-8695-A3B45820EB1C}"/>
    <hyperlink ref="HM131" r:id="rId4347" xr:uid="{F6D886C7-D6FB-4115-8F80-A450EC2BEC0E}"/>
    <hyperlink ref="HM132" r:id="rId4348" xr:uid="{C27E12CC-E88B-4923-8364-8746A277C952}"/>
    <hyperlink ref="HM133" r:id="rId4349" xr:uid="{77D46BEE-F290-42C5-941A-E21C5D6F79B7}"/>
    <hyperlink ref="HM134" r:id="rId4350" xr:uid="{4FA37FBD-762B-46C7-9C37-0DC5CA2CAFA9}"/>
    <hyperlink ref="HM136" r:id="rId4351" xr:uid="{02C6832B-218A-497A-A0F1-43BB34CC727D}"/>
    <hyperlink ref="HM138" r:id="rId4352" xr:uid="{06F310AD-58DC-4AFF-A4B3-990D891A1275}"/>
    <hyperlink ref="HM140" r:id="rId4353" xr:uid="{DD7FF92C-C2E4-4C3F-B720-79940FA82100}"/>
    <hyperlink ref="HM141" r:id="rId4354" xr:uid="{7C1EB94F-7C68-4D17-92F0-7949F3AAC5F8}"/>
    <hyperlink ref="HM143" r:id="rId4355" xr:uid="{F0BFE63B-F94A-4CAA-8547-7C0A1C819B7F}"/>
    <hyperlink ref="HM144" r:id="rId4356" xr:uid="{BF9B09AE-5B96-48ED-A77C-FA7DC53710CE}"/>
    <hyperlink ref="HM146" r:id="rId4357" xr:uid="{E1156C8D-7552-45F0-A893-CC9B5995B0C9}"/>
    <hyperlink ref="HM129" r:id="rId4358" xr:uid="{50CD7704-83F1-403C-B671-F757B9A53830}"/>
    <hyperlink ref="HM142" r:id="rId4359" xr:uid="{432640C3-8FEF-4F7C-8B81-14F3EA109B2D}"/>
    <hyperlink ref="HM111" r:id="rId4360" xr:uid="{8F6DA573-C1C4-4644-A6E4-6049483ED9BC}"/>
    <hyperlink ref="HM113" r:id="rId4361" xr:uid="{8996AFD2-D644-425D-9B82-76A49DC15C45}"/>
    <hyperlink ref="HM117" r:id="rId4362" xr:uid="{F70766AD-A9CF-4604-A342-0074870A4001}"/>
    <hyperlink ref="HM4" r:id="rId4363" xr:uid="{1D546A41-613E-4A22-A076-0250BCB23959}"/>
    <hyperlink ref="HM7" r:id="rId4364" xr:uid="{250FADC4-1629-4FE2-8A02-663A6E90C27E}"/>
    <hyperlink ref="HM8" r:id="rId4365" xr:uid="{8AFB3763-02EB-4179-985B-75959498C67D}"/>
    <hyperlink ref="HM9" r:id="rId4366" xr:uid="{01DB4652-CB54-4CE8-83BA-7E2FD7CDF0B0}"/>
    <hyperlink ref="HM10" r:id="rId4367" xr:uid="{BA18AB6E-B8D8-4A43-BD19-0C129B8DC192}"/>
    <hyperlink ref="HM11" r:id="rId4368" xr:uid="{3FE52748-063F-476C-BDEC-03378C5FB57B}"/>
    <hyperlink ref="HM12" r:id="rId4369" xr:uid="{9F79965C-1940-4E1C-AC44-BC2BA05B36B5}"/>
    <hyperlink ref="HM13" r:id="rId4370" xr:uid="{1E87C5C4-0B4C-4D09-8203-F99F0DF225C1}"/>
    <hyperlink ref="HM16" r:id="rId4371" xr:uid="{E65B5617-AC38-43B1-B5C2-94DC2880913B}"/>
    <hyperlink ref="HM19" r:id="rId4372" xr:uid="{BD2CF428-0E68-4D72-B7DB-7338077FEC80}"/>
    <hyperlink ref="HM20" r:id="rId4373" xr:uid="{38EDA92B-199D-4EBA-AE7B-969A1BBAA84C}"/>
    <hyperlink ref="HM24" r:id="rId4374" xr:uid="{BA096457-FD1E-441B-86F4-EE98E16A6D31}"/>
    <hyperlink ref="HM26" r:id="rId4375" xr:uid="{1D26FAA7-2C68-4FDB-9543-2C14E2C192E3}"/>
    <hyperlink ref="HM28" r:id="rId4376" xr:uid="{25866E5A-3E9C-4641-9018-BA509948D7F5}"/>
    <hyperlink ref="HM33" r:id="rId4377" xr:uid="{1DB116DD-EC66-425E-8ECC-246EBC32A144}"/>
    <hyperlink ref="HM37" r:id="rId4378" xr:uid="{6E0B3AB8-B59D-4027-9846-247BB98343D9}"/>
    <hyperlink ref="HM38" r:id="rId4379" xr:uid="{2837C523-C2E2-4096-8625-50636517F781}"/>
    <hyperlink ref="HM39" r:id="rId4380" xr:uid="{5D9AF159-FB13-4573-A135-3199561A7980}"/>
    <hyperlink ref="HM101" r:id="rId4381" xr:uid="{0A52E245-67D3-4C16-9077-F545FA0459E2}"/>
    <hyperlink ref="HM3" r:id="rId4382" xr:uid="{C86DBD19-1D1A-4432-855D-34D31149A2EA}"/>
    <hyperlink ref="HM44" r:id="rId4383" xr:uid="{BF86CF9B-49B7-4E69-B83E-EA9DE297095B}"/>
    <hyperlink ref="HM45" r:id="rId4384" xr:uid="{A915039D-0B2B-4450-A70D-A9EA8E294B20}"/>
    <hyperlink ref="HM48" r:id="rId4385" xr:uid="{491BA7E9-D97D-439D-9618-7A593E037DCE}"/>
    <hyperlink ref="HM49" r:id="rId4386" xr:uid="{2014E976-E0E5-486B-981B-D5830867D310}"/>
    <hyperlink ref="HM52" r:id="rId4387" xr:uid="{CE598CA0-DB25-460E-9B21-1FBBAA304D9D}"/>
    <hyperlink ref="HM53" r:id="rId4388" xr:uid="{3BABAFF1-932C-4833-BCA2-3089B319AD0E}"/>
    <hyperlink ref="HM55" r:id="rId4389" xr:uid="{B86800CA-2F23-4930-B3CA-5785AB8319E9}"/>
    <hyperlink ref="HM58" r:id="rId4390" xr:uid="{56E3AE34-193A-49F8-BE7B-9998F0B2D553}"/>
    <hyperlink ref="HM59" r:id="rId4391" xr:uid="{4188C94A-CFA6-46EE-9FD8-B168F7E680ED}"/>
    <hyperlink ref="HM61" r:id="rId4392" xr:uid="{AF64FC18-2ADB-4BB6-9A24-F7882F5E6500}"/>
    <hyperlink ref="HM62" r:id="rId4393" xr:uid="{CCD40147-E892-43C7-A43C-554C092B2D8A}"/>
    <hyperlink ref="HM65" r:id="rId4394" xr:uid="{248D9A1E-CBD3-4253-B930-5D235999E5C5}"/>
    <hyperlink ref="HM66" r:id="rId4395" xr:uid="{1BA68D5A-36F5-4364-9555-CF2824547ABC}"/>
    <hyperlink ref="HM68" r:id="rId4396" xr:uid="{59B1DE51-9283-4745-B078-8E831ABA37B4}"/>
    <hyperlink ref="HM70" r:id="rId4397" xr:uid="{199289A3-2631-4058-A6D0-54FAA2373082}"/>
    <hyperlink ref="HM71" r:id="rId4398" xr:uid="{2D665568-F5BC-480F-A1B9-07F64BDBBD0E}"/>
    <hyperlink ref="HM73" r:id="rId4399" xr:uid="{68CD01F0-B8DA-4AC3-9546-FACE38CC9926}"/>
    <hyperlink ref="HM75" r:id="rId4400" xr:uid="{00AAE6B8-677D-41A1-A793-0FA9C453BED7}"/>
    <hyperlink ref="HM77" r:id="rId4401" xr:uid="{0CE60F52-BF7A-4790-9445-095E786C9BCA}"/>
    <hyperlink ref="HM78" r:id="rId4402" xr:uid="{3849DB19-76DD-46B3-88F3-5CC9D5D1E0E5}"/>
    <hyperlink ref="HM79" r:id="rId4403" xr:uid="{B0D05650-C744-49F0-BF07-A09F7D52B200}"/>
    <hyperlink ref="HM80" r:id="rId4404" xr:uid="{806BC4CA-23EC-48E3-AD05-883189A0364E}"/>
    <hyperlink ref="HM83" r:id="rId4405" xr:uid="{F5F0CA00-9D19-4C27-8F6C-09269DE0BA57}"/>
    <hyperlink ref="HM84" r:id="rId4406" xr:uid="{271B7472-E4D4-411D-857D-D4D63C09989F}"/>
    <hyperlink ref="HM85" r:id="rId4407" xr:uid="{3C62B498-089A-4C1F-BCA9-8923DCBC22CC}"/>
    <hyperlink ref="HM86" r:id="rId4408" xr:uid="{7BD906C9-8432-4EBC-8B16-7EEA349BDA3D}"/>
    <hyperlink ref="HM87" r:id="rId4409" xr:uid="{89B4DE4A-9AB9-4041-9A9C-C5EC574FC007}"/>
    <hyperlink ref="HM88" r:id="rId4410" xr:uid="{B2E8426B-982B-4A8B-9F1E-C0A25A34008B}"/>
    <hyperlink ref="HM93" r:id="rId4411" xr:uid="{D3D62952-1A96-4820-86B4-EF624B437432}"/>
    <hyperlink ref="HM94" r:id="rId4412" xr:uid="{760E082A-B63D-4593-B7B0-540D29C13974}"/>
    <hyperlink ref="HM96" r:id="rId4413" xr:uid="{DE185931-E562-4A6D-8D51-95EB46C3E540}"/>
    <hyperlink ref="HM98" r:id="rId4414" xr:uid="{8F17988E-E616-436B-99ED-624E947EB67C}"/>
    <hyperlink ref="HM103" r:id="rId4415" xr:uid="{28EB6B3F-081D-40E9-A51C-9BD1810B6D1A}"/>
    <hyperlink ref="HM104" r:id="rId4416" xr:uid="{50A70D13-2B26-4017-9972-5A6EA0ADEAC8}"/>
    <hyperlink ref="HM107" r:id="rId4417" xr:uid="{83CE42EF-0246-4549-8E53-48893CC0F12E}"/>
    <hyperlink ref="HM60" r:id="rId4418" xr:uid="{A5166003-5B4E-49AF-8C4F-03DCF2FA6755}"/>
    <hyperlink ref="HM100" r:id="rId4419" xr:uid="{1487A7EB-B71C-43C4-9640-46D66C4E6BDB}"/>
    <hyperlink ref="HM67" r:id="rId4420" xr:uid="{A243A177-8637-4399-A423-6D3C9CBE4E26}"/>
    <hyperlink ref="HM69" r:id="rId4421" location="12 " xr:uid="{382CDC63-6B7D-4818-8F3B-AA0DAC015D8F}"/>
    <hyperlink ref="HM51" r:id="rId4422" location="12 \" xr:uid="{F8194D68-5B3C-4618-BE8D-D441CBC58408}"/>
    <hyperlink ref="HM47" r:id="rId4423" xr:uid="{4C084E82-A97A-490B-8DFF-5D924230D631}"/>
    <hyperlink ref="HM32" r:id="rId4424" location="12 " xr:uid="{97F8BC41-2045-479B-B02E-9E5049F5CFE6}"/>
    <hyperlink ref="HM25" r:id="rId4425" location="12 " xr:uid="{B2959E96-A471-4866-A672-8F4B55D756CB}"/>
    <hyperlink ref="HM14" r:id="rId4426" xr:uid="{A07D91B6-9158-422B-BBFC-852BED4FB9C9}"/>
    <hyperlink ref="HM90" r:id="rId4427" xr:uid="{0E7159F8-0BCC-41E7-B3CE-FA09B890DAD5}"/>
    <hyperlink ref="HM91" r:id="rId4428" location="17 \" xr:uid="{8789DCF0-627C-4F0F-8A58-5FB191CB7AA5}"/>
    <hyperlink ref="HM109" r:id="rId4429" xr:uid="{98FD7FBF-9187-4D90-8C63-47D7A7D2C1A0}"/>
    <hyperlink ref="HM123" r:id="rId4430" xr:uid="{67275DD7-8109-439B-B595-FEBD7E62D1B9}"/>
    <hyperlink ref="HM124" r:id="rId4431" xr:uid="{B6310DE7-3AD6-488B-817B-8BF34F81E575}"/>
    <hyperlink ref="HD215" r:id="rId4432" xr:uid="{6DA86F86-2018-4360-BFB0-29AC9D107853}"/>
    <hyperlink ref="GJ183" r:id="rId4433" xr:uid="{562F74BB-47F1-4D7A-A4D5-17D36285F496}"/>
    <hyperlink ref="GB199" r:id="rId4434" xr:uid="{D55967DC-ADD3-4CD1-B327-90349114B99D}"/>
    <hyperlink ref="GN196" r:id="rId4435" xr:uid="{127735B0-79E9-4BEB-87EE-00CDA4C5A99C}"/>
    <hyperlink ref="GN194" r:id="rId4436" xr:uid="{84A1437E-79D7-4F59-AFFB-452E795D280B}"/>
    <hyperlink ref="GJ192" r:id="rId4437" xr:uid="{E80B14B2-12D3-41BC-A059-0A0FF7C4F7D4}"/>
    <hyperlink ref="GN192" r:id="rId4438" xr:uid="{C77FB9A8-FFBA-4564-830F-3393DD9801D8}"/>
    <hyperlink ref="FU191" r:id="rId4439" xr:uid="{CD2179F1-55EC-4C27-9970-E4436D31E560}"/>
    <hyperlink ref="FP191" r:id="rId4440" xr:uid="{B8FEB5D9-3D72-4A3E-81CF-8D348216948D}"/>
    <hyperlink ref="GB191" r:id="rId4441" xr:uid="{627FB5D8-8CAC-4B3E-A3C9-A646FE09099C}"/>
    <hyperlink ref="GF191" r:id="rId4442" xr:uid="{43D334DF-C25F-4E3D-A9B2-690986DA7708}"/>
    <hyperlink ref="GN191" r:id="rId4443" xr:uid="{A7B6D4AF-6BF3-49AA-A901-52B195978FDC}"/>
    <hyperlink ref="FU190" r:id="rId4444" xr:uid="{3BB3C2FC-8F71-44AC-B79F-020E101D32C3}"/>
    <hyperlink ref="FX190" r:id="rId4445" xr:uid="{C5A599D7-D3BE-46B1-AC3D-1FB601293D8E}"/>
    <hyperlink ref="GB190" r:id="rId4446" xr:uid="{B04F168E-659A-451B-8A74-AD4C5E53CAD8}"/>
    <hyperlink ref="GF190" r:id="rId4447" xr:uid="{2B70182F-CCA7-4E57-8847-2A8C70045503}"/>
    <hyperlink ref="GJ190" r:id="rId4448" xr:uid="{6725E58D-7A22-40F0-BFC7-034285525DD2}"/>
    <hyperlink ref="GN190" r:id="rId4449" xr:uid="{92311CBB-D786-4BB2-9CB9-8574DD7AA843}"/>
    <hyperlink ref="FP189" r:id="rId4450" xr:uid="{FA54AD66-0F36-4DB3-9C08-83042A3262C3}"/>
    <hyperlink ref="FU189" r:id="rId4451" xr:uid="{3C852101-F9EC-465F-95F9-D740A7266A3B}"/>
    <hyperlink ref="FX189" r:id="rId4452" xr:uid="{9D35564C-DB52-42E3-A652-B857581A94B3}"/>
    <hyperlink ref="GB189" r:id="rId4453" xr:uid="{9664121B-D301-4574-AAA0-82B0D12CB588}"/>
    <hyperlink ref="GJ189" r:id="rId4454" xr:uid="{7A9B933A-1F68-423E-893C-F201541E76AF}"/>
    <hyperlink ref="GN189" r:id="rId4455" xr:uid="{F5E91C12-1F2B-4A4B-BF47-3710DCB43CA6}"/>
    <hyperlink ref="GJ188" r:id="rId4456" xr:uid="{52D167CE-B3E5-4096-82C9-35FCFD15B7BA}"/>
    <hyperlink ref="GN188" r:id="rId4457" xr:uid="{2341C4EA-E28F-4F1E-9BB4-44B5394CD220}"/>
    <hyperlink ref="GB187" r:id="rId4458" display="https://www.nita.go.ug/sites/default/files/publications/The Cloud Computing Guidelines for GoU.pdf" xr:uid="{80392F30-2AD1-4AF3-A947-1A7E3D96BD3D}"/>
    <hyperlink ref="GF187" r:id="rId4459" display="https://www.nita.go.ug/sites/default/files/procurement/ToRs for Enterprise Architect.pdf" xr:uid="{030212AC-5F47-46DF-9E88-2DFBCD681749}"/>
    <hyperlink ref="GN184" r:id="rId4460" xr:uid="{42EA703D-9D4C-4A66-8807-94F98E0578B5}"/>
    <hyperlink ref="GJ184" r:id="rId4461" xr:uid="{C3EA0936-BEA4-400F-922C-C45B3D920D77}"/>
    <hyperlink ref="GP194" r:id="rId4462" xr:uid="{7FBECE6C-F3BB-472F-A8EC-1274143B8646}"/>
    <hyperlink ref="GP193" r:id="rId4463" xr:uid="{B681CAD4-0CC7-4C09-A0E1-0F143024C93D}"/>
    <hyperlink ref="GP192" r:id="rId4464" xr:uid="{37B1BA84-440C-42D5-A69B-5A68F329378D}"/>
    <hyperlink ref="GV192" r:id="rId4465" xr:uid="{D1412A1E-0594-4496-9926-95E8B2F67F1A}"/>
    <hyperlink ref="GZ192" r:id="rId4466" xr:uid="{5451CEFA-A2AB-4708-A1B4-7DC70A348694}"/>
    <hyperlink ref="GP190" r:id="rId4467" xr:uid="{D335A0AF-BD77-4985-A51A-3982F7935450}"/>
    <hyperlink ref="GV190" r:id="rId4468" xr:uid="{24D28DC7-D015-47CC-8417-067F893D21DB}"/>
    <hyperlink ref="GZ190" r:id="rId4469" xr:uid="{73820A36-BD77-4E0F-B257-E7B534C5A54F}"/>
    <hyperlink ref="GV189" r:id="rId4470" xr:uid="{C73652B4-E557-4CF5-AF92-7DECD3E126E5}"/>
    <hyperlink ref="GP189" r:id="rId4471" xr:uid="{48235B5A-974D-48B9-BB0D-752279EC8815}"/>
    <hyperlink ref="GZ189" r:id="rId4472" xr:uid="{FB72F427-8A97-478B-8B61-3FA685D118AA}"/>
    <hyperlink ref="GP187" r:id="rId4473" xr:uid="{DADA521E-280D-4BBD-A90A-8AA2820E0B53}"/>
    <hyperlink ref="GV187" r:id="rId4474" xr:uid="{A709C27C-705F-48EC-AA3E-ED7C3755C710}"/>
    <hyperlink ref="GZ187" r:id="rId4475" xr:uid="{D2633D91-F135-42C9-A67A-7C08E9D52D22}"/>
    <hyperlink ref="GB183" r:id="rId4476" xr:uid="{0DBFFF88-E9AA-478C-BF9F-322B492710C8}"/>
    <hyperlink ref="GN183" r:id="rId4477" xr:uid="{E60A1D8A-FD98-44C6-A344-173897CF69E8}"/>
    <hyperlink ref="GV183" r:id="rId4478" xr:uid="{36333267-CC38-4FF7-AC26-C6CCCCA1E7DF}"/>
    <hyperlink ref="GP183" r:id="rId4479" xr:uid="{C383380E-1930-4541-8C3D-D383E2A13B61}"/>
    <hyperlink ref="GZ183" r:id="rId4480" xr:uid="{D4075A0E-5C2D-4360-8759-110302BEFEB8}"/>
    <hyperlink ref="GB182" r:id="rId4481" xr:uid="{F0A0145C-1535-4D39-9A38-75FB9CB70204}"/>
    <hyperlink ref="GJ182" r:id="rId4482" display="http://www.mpac.gov.tt/sites/default/files/file_upload/publications/e-Government Interoperability Framework (e-GIF).pdf" xr:uid="{54580CDA-7052-4A74-9C1A-3AA1EB1A0DC5}"/>
    <hyperlink ref="GN182" r:id="rId4483" xr:uid="{B1AB7D38-A137-4101-8644-1BB3FADB08C2}"/>
    <hyperlink ref="GF181" r:id="rId4484" xr:uid="{E8336694-9313-4946-88CC-5F574D2FD79B}"/>
    <hyperlink ref="GN179" r:id="rId4485" xr:uid="{E5918DC8-28BC-41BC-A022-BAAC8F11EBB9}"/>
    <hyperlink ref="FU178" r:id="rId4486" xr:uid="{D2E65DCE-DE68-4426-AC87-746ED6EAFD23}"/>
    <hyperlink ref="FX178" r:id="rId4487" xr:uid="{2D778498-1850-4F27-83D0-906C62AD8E1B}"/>
    <hyperlink ref="GB178" r:id="rId4488" xr:uid="{465F6E91-D32E-4723-8CD8-274999EB5716}"/>
    <hyperlink ref="GP178" r:id="rId4489" xr:uid="{AB6B82A1-407B-4BDD-BE1D-E4C5D2FAB5D7}"/>
    <hyperlink ref="GV178" r:id="rId4490" xr:uid="{0BA7648B-67E8-4DB2-919D-C4FD91499955}"/>
    <hyperlink ref="GJ177" r:id="rId4491" xr:uid="{4CE71A39-E161-422F-B33B-366BD7093CD2}"/>
    <hyperlink ref="GF177" r:id="rId4492" xr:uid="{FC99C00C-48B2-40BA-AEAD-27B9C4E18B2E}"/>
    <hyperlink ref="GV177" r:id="rId4493" xr:uid="{5CEDBD42-DDAF-47DF-8B00-D9F75790DBCE}"/>
    <hyperlink ref="GZ177" r:id="rId4494" xr:uid="{F3142245-6BFB-4D4F-8E2A-597DCA6A465C}"/>
    <hyperlink ref="GF175" r:id="rId4495" xr:uid="{92E79A1C-3AEC-42E0-B5F0-74F176486A5C}"/>
    <hyperlink ref="GN175" r:id="rId4496" xr:uid="{EDF3FF9A-ABDE-430D-909D-0FE3AFA4BF41}"/>
    <hyperlink ref="GJ178" r:id="rId4497" xr:uid="{DC6FB6E1-84D9-4CD9-B376-C9AC63CACC2F}"/>
    <hyperlink ref="GF128" r:id="rId4498" xr:uid="{6FF0F136-D811-40C0-964D-727984401BC3}"/>
    <hyperlink ref="GJ128" r:id="rId4499" xr:uid="{41D61761-4CE7-4BAD-B460-AE5680380528}"/>
    <hyperlink ref="GB128" r:id="rId4500" xr:uid="{5D451780-D9DE-4AA3-AD96-7A9860706094}"/>
    <hyperlink ref="GN172" r:id="rId4501" xr:uid="{64C0C60D-1F04-46F1-A1B7-DF6C168AF62F}"/>
    <hyperlink ref="GN169" r:id="rId4502" xr:uid="{AC905EEC-83E2-4F70-9B70-124D2C1534EA}"/>
    <hyperlink ref="GJ168" r:id="rId4503" xr:uid="{8F589F61-444E-48DE-B7C5-60DDE4E21407}"/>
    <hyperlink ref="GB168" r:id="rId4504" xr:uid="{25F4CCD0-5776-4C75-ACBC-E2531745C960}"/>
    <hyperlink ref="GN168" r:id="rId4505" xr:uid="{9260A96A-291B-42BC-98BB-15D1274DB7FC}"/>
    <hyperlink ref="GB167" r:id="rId4506" xr:uid="{BE029DC6-3A39-47E1-8691-0FCD69E9DAD4}"/>
    <hyperlink ref="GJ167" r:id="rId4507" xr:uid="{2F783485-343A-4D4D-8B85-9901C809162C}"/>
    <hyperlink ref="GN167" r:id="rId4508" xr:uid="{DEE252F0-9244-4EE3-BC41-AFEDC7CFDFDB}"/>
    <hyperlink ref="GB165" r:id="rId4509" xr:uid="{29321E2E-607E-4021-83F0-B70605C71E41}"/>
    <hyperlink ref="GN165" r:id="rId4510" xr:uid="{16BD99BD-6B41-405E-A823-BD1941440CA7}"/>
    <hyperlink ref="GB162" r:id="rId4511" xr:uid="{71EB06DE-7C8D-41D4-A2A4-4A0A6B70DA2E}"/>
    <hyperlink ref="GJ162" r:id="rId4512" xr:uid="{220D84D3-79CF-4BFE-ADA2-600837CE4C19}"/>
    <hyperlink ref="GB161" r:id="rId4513" xr:uid="{02D4D502-8C4A-4816-BB41-79CBB03CAB8E}"/>
    <hyperlink ref="GN161" r:id="rId4514" xr:uid="{2BBFFCA4-ED3F-4355-9BEB-627246F5D5DE}"/>
    <hyperlink ref="FU160" r:id="rId4515" xr:uid="{B4E5888B-A2A2-47E8-BEDD-8F4953AE6C1B}"/>
    <hyperlink ref="GB160" r:id="rId4516" xr:uid="{DEDFED90-B1DF-4F42-BB14-E4614ACEC67A}"/>
    <hyperlink ref="GN160" r:id="rId4517" xr:uid="{63B297CA-3440-462B-96A4-D4C4609A964F}"/>
    <hyperlink ref="GB159" r:id="rId4518" xr:uid="{0664DF6F-9960-425B-A915-6232A1939F03}"/>
    <hyperlink ref="GB157" r:id="rId4519" xr:uid="{CF5824FA-34B7-4D01-B0F9-7A8169790EFA}"/>
    <hyperlink ref="GJ157" r:id="rId4520" xr:uid="{EECAA4B9-8A28-4290-B8DB-63E592665F97}"/>
    <hyperlink ref="GN157" r:id="rId4521" xr:uid="{67EA402E-94DE-4F0F-AC75-4934A549CAB8}"/>
    <hyperlink ref="GB155" r:id="rId4522" xr:uid="{A202AB78-7397-4F8C-8EB2-B41A78462E9C}"/>
    <hyperlink ref="GF155" r:id="rId4523" xr:uid="{1A19D9CC-45B7-45A6-88CB-96BAB8E71823}"/>
    <hyperlink ref="GJ155" r:id="rId4524" xr:uid="{8C58359D-D9B5-415D-90B3-A93AE623A6C2}"/>
    <hyperlink ref="GN155" r:id="rId4525" xr:uid="{ED58013D-7B6F-483E-9C74-7C667D6C7FCE}"/>
    <hyperlink ref="GN152" r:id="rId4526" xr:uid="{4E53FAA4-ECD9-46D2-958D-96C03E38F6CE}"/>
    <hyperlink ref="GB151" r:id="rId4527" xr:uid="{16AF214C-4184-4EAE-9B72-CC0B75B783B4}"/>
    <hyperlink ref="GJ151" r:id="rId4528" xr:uid="{846994EF-330F-4868-9982-1A1CDF9EADE3}"/>
    <hyperlink ref="GJ150" r:id="rId4529" xr:uid="{87527294-7C51-446B-8608-F756CE770BA7}"/>
    <hyperlink ref="GF148" r:id="rId4530" xr:uid="{49DE672E-6D18-41A7-8EE6-8D5A3ED97B72}"/>
    <hyperlink ref="GJ148" r:id="rId4531" xr:uid="{25371E82-78D6-48EC-89C5-2EECC07099BB}"/>
    <hyperlink ref="GN148" r:id="rId4532" xr:uid="{2D6C51C6-9D5C-475B-8F4B-2A76093BB506}"/>
    <hyperlink ref="GB146" r:id="rId4533" xr:uid="{A6194A75-A004-463F-8C98-2C0E52FF47B0}"/>
    <hyperlink ref="GJ146" r:id="rId4534" xr:uid="{978D5405-C214-4C38-B361-7AD92317C338}"/>
    <hyperlink ref="GN146" r:id="rId4535" xr:uid="{481C71BD-E0A3-46AC-BD44-C285C463B42F}"/>
    <hyperlink ref="FU145" r:id="rId4536" xr:uid="{B2D6BF90-1A40-4CEC-B944-A9AD2FFDBFDC}"/>
    <hyperlink ref="FP145" r:id="rId4537" xr:uid="{C381A3DF-730E-47FA-A31F-2F483140B44C}"/>
    <hyperlink ref="FX145" r:id="rId4538" xr:uid="{3FBEDAC9-2E44-4F55-B9D1-5AA84E610E63}"/>
    <hyperlink ref="GB145" r:id="rId4539" xr:uid="{452EF80A-0ECA-4B84-9C31-4F8DA5E68440}"/>
    <hyperlink ref="GF145" r:id="rId4540" xr:uid="{A82E4BFF-0459-4B4C-B8C1-8BD4C2CC0B93}"/>
    <hyperlink ref="GJ145" r:id="rId4541" xr:uid="{D938426B-AD35-403C-93E6-6EB6877A58DA}"/>
    <hyperlink ref="GN145" r:id="rId4542" xr:uid="{B4F4D4C7-9FC1-4E94-9A91-F8A57EC76A6A}"/>
    <hyperlink ref="GB144" r:id="rId4543" xr:uid="{E3F52392-EF73-4BA1-AD11-7075BAF73EFA}"/>
    <hyperlink ref="GJ144" r:id="rId4544" xr:uid="{6F7F37E1-BAB1-45AB-AAB7-8758495E3F28}"/>
    <hyperlink ref="GN144" r:id="rId4545" xr:uid="{7B7385F4-4545-48E1-BB0D-00066EA0FCEF}"/>
    <hyperlink ref="GB143" r:id="rId4546" xr:uid="{59614FBF-BB20-4379-8763-31575F11EF29}"/>
    <hyperlink ref="GN143" r:id="rId4547" xr:uid="{166E8D6D-2B0B-41B9-94EC-A3AB3580170F}"/>
    <hyperlink ref="GJ142" r:id="rId4548" xr:uid="{A6E65F3F-0D94-4329-96A7-9A1B1A619BA6}"/>
    <hyperlink ref="GB142" r:id="rId4549" xr:uid="{2C7751C7-853E-4261-9689-A00C8890B17C}"/>
    <hyperlink ref="GF142" r:id="rId4550" xr:uid="{40052AF2-3EC0-458A-8227-DBBAE559B5B2}"/>
    <hyperlink ref="GN142" r:id="rId4551" xr:uid="{BF59732A-C9B4-495A-AD71-E0B622E6325E}"/>
    <hyperlink ref="GP173" r:id="rId4552" xr:uid="{879FE631-4563-40BE-B7CB-D58AC4236B80}"/>
    <hyperlink ref="GV172" r:id="rId4553" xr:uid="{A44A7184-A95C-41C3-A597-1EDC4B43ADA6}"/>
    <hyperlink ref="GP167" r:id="rId4554" xr:uid="{1430B7D3-C700-4DA3-91AB-CA0234E8CEA5}"/>
    <hyperlink ref="GV167" r:id="rId4555" xr:uid="{725E7CA1-ED4B-4ADB-A572-7A22660229DC}"/>
    <hyperlink ref="GP165" r:id="rId4556" xr:uid="{308F98E6-6249-43CC-AC87-3C243486DCB2}"/>
    <hyperlink ref="GV165" r:id="rId4557" display="https://www.dpme.gov.za/keyfocusareas/cbmSite/CBM Documents/Framework for Strengthening Citizen-Government Partnerships for Monitoring Frontline Service Delivery.pdf" xr:uid="{2C281F42-168E-44CB-AEC7-92E302AAE1A9}"/>
    <hyperlink ref="GZ165" r:id="rId4558" xr:uid="{5FEDFFC4-2390-4139-B4B3-6A9422463F45}"/>
    <hyperlink ref="GV162" r:id="rId4559" xr:uid="{2DD1D016-F6CB-4FE7-968A-6B40F165D932}"/>
    <hyperlink ref="GV160" r:id="rId4560" xr:uid="{68E3E4E7-0852-4497-982E-52D2BB95DA90}"/>
    <hyperlink ref="GP160" r:id="rId4561" xr:uid="{42B02BDA-03E2-4772-ACB3-7F48221764AF}"/>
    <hyperlink ref="GP157" r:id="rId4562" xr:uid="{D7FAE3B5-78BA-4885-8856-E755414B5F30}"/>
    <hyperlink ref="GV157" r:id="rId4563" xr:uid="{D7DDDAD8-F868-426B-A056-90F467480EF1}"/>
    <hyperlink ref="GP155" r:id="rId4564" xr:uid="{AAC25C30-21DD-4AC2-9112-FF428225A355}"/>
    <hyperlink ref="GV155" r:id="rId4565" xr:uid="{AABCEE67-6B0E-4719-BD9B-6082485D390A}"/>
    <hyperlink ref="GZ155" r:id="rId4566" display="https://www.adaa.gov.sa/en/About Adaa" xr:uid="{F08B4FD4-4D41-4A07-B50B-0B14C5757E8B}"/>
    <hyperlink ref="GP145" r:id="rId4567" xr:uid="{B7B163F0-C6AA-484F-AA23-2EB393B511EF}"/>
    <hyperlink ref="GV145" r:id="rId4568" xr:uid="{137FF0C6-72E8-4744-A224-8D94FEAC380C}"/>
    <hyperlink ref="GP144" r:id="rId4569" xr:uid="{B45F96A1-09FD-4056-8313-45F4CA79A65A}"/>
    <hyperlink ref="GP142" r:id="rId4570" xr:uid="{0234813C-E38E-4535-A869-47E6ABB44FE1}"/>
    <hyperlink ref="GZ142" r:id="rId4571" xr:uid="{186A3685-B438-41A1-A389-B21CB25E92BE}"/>
    <hyperlink ref="GV142" r:id="rId4572" xr:uid="{0CF91401-2B0B-496F-B9E8-DB470E2B1C3C}"/>
    <hyperlink ref="GJ121" r:id="rId4573" xr:uid="{961F0285-4654-4612-84FB-B5C076122D59}"/>
    <hyperlink ref="GJ133" r:id="rId4574" xr:uid="{40D6D2EC-3BC3-44F5-B61A-A15A929AE658}"/>
    <hyperlink ref="GF173" r:id="rId4575" xr:uid="{B7F93848-F9BA-4B72-8016-B3E04D5112BF}"/>
    <hyperlink ref="FP141" r:id="rId4576" xr:uid="{008F6E1D-09E3-4963-B871-4F5E0D2D54B9}"/>
    <hyperlink ref="FX141" r:id="rId4577" xr:uid="{473409E1-7230-4EA1-BE83-E848F382A181}"/>
    <hyperlink ref="FU141" r:id="rId4578" xr:uid="{2B39D74D-763E-4492-A9D6-068CD3C88EE1}"/>
    <hyperlink ref="GB141" r:id="rId4579" xr:uid="{2B1D1CF3-7F9D-47CE-8AE8-5DD1F280F33E}"/>
    <hyperlink ref="GJ141" r:id="rId4580" xr:uid="{164028D8-820B-40B7-8246-327DDD2062EE}"/>
    <hyperlink ref="GB140" r:id="rId4581" xr:uid="{6B8DA817-EAFF-4FFC-BFF6-53383559BAB5}"/>
    <hyperlink ref="GJ140" r:id="rId4582" xr:uid="{B6C0D53A-7E2E-4949-8064-EB40D3BFABF2}"/>
    <hyperlink ref="GN140" r:id="rId4583" xr:uid="{15CFB22E-8B02-4521-97E4-F26830252DA9}"/>
    <hyperlink ref="GV141" r:id="rId4584" display="https://www.gob.pe/busquedas?categoria%5b%5d=47-accesibilidad-e-inclusion&amp;reason=sheet&amp;sheet=1" xr:uid="{1FF0EC49-3FD2-4A8D-8E03-2AADED158FDA}"/>
    <hyperlink ref="GB136" r:id="rId4585" xr:uid="{10CB2B4C-A978-4740-BC5F-6923109290C8}"/>
    <hyperlink ref="GN139" r:id="rId4586" xr:uid="{4D1CFB22-A468-4E95-ACEA-A94841C2D080}"/>
    <hyperlink ref="GN136" r:id="rId4587" xr:uid="{49E2A39D-E7F2-41D5-AFDA-59D5FE79DF39}"/>
    <hyperlink ref="GP136" r:id="rId4588" xr:uid="{DC419E27-803C-46A7-B567-8DB221B03E69}"/>
    <hyperlink ref="GV136" r:id="rId4589" xr:uid="{95E31D5F-CD58-4B81-BBE6-F54945E658C8}"/>
    <hyperlink ref="GB135" r:id="rId4590" xr:uid="{6B3C31A1-4BE6-49B3-A14F-6CC5F0A87ED4}"/>
    <hyperlink ref="GF135" r:id="rId4591" xr:uid="{862FBD6D-146E-46DA-B6CE-F7BA107D0FE7}"/>
    <hyperlink ref="GN135" r:id="rId4592" xr:uid="{F25FEAF3-3FD1-4549-BAA4-DC892FB65AC5}"/>
    <hyperlink ref="FP134" r:id="rId4593" xr:uid="{1FF27E83-C538-433A-AC10-CF8069690F21}"/>
    <hyperlink ref="FU134" r:id="rId4594" xr:uid="{82FB0AAB-3948-4FF0-9228-7E5EABF8BE4C}"/>
    <hyperlink ref="FX134" r:id="rId4595" xr:uid="{19FA2220-9AC9-45CF-97B0-E05F61F1F656}"/>
    <hyperlink ref="GB134" r:id="rId4596" xr:uid="{1B1758DD-C571-4A64-BB17-5E219B65F0E5}"/>
    <hyperlink ref="GF134" r:id="rId4597" xr:uid="{32544E1F-2F38-4C02-A6CD-6522E621B633}"/>
    <hyperlink ref="GJ134" r:id="rId4598" xr:uid="{2795E2F4-417C-41AA-9DB7-A8C9A3026C3E}"/>
    <hyperlink ref="GN134" r:id="rId4599" xr:uid="{AC91ECD0-7113-43E0-B7E5-AE2FD59AA217}"/>
    <hyperlink ref="GP134" r:id="rId4600" xr:uid="{B6483730-A340-438E-A0EE-BD88CF57F3C0}"/>
    <hyperlink ref="GV134" r:id="rId4601" xr:uid="{43488E38-AFE1-49B7-863A-2750A3B9A062}"/>
    <hyperlink ref="GB133" r:id="rId4602" xr:uid="{C1809826-1AA7-4872-99B9-1A8EB4FC50C8}"/>
    <hyperlink ref="GF133" r:id="rId4603" xr:uid="{27FF8B26-22EB-4712-A0B9-737D85682B2D}"/>
    <hyperlink ref="GN133" r:id="rId4604" xr:uid="{28AAE894-0DC7-4545-8C48-20C213FB04BC}"/>
    <hyperlink ref="FP130" r:id="rId4605" xr:uid="{8FB96DE2-D981-4B2C-91F7-F938F9CC951A}"/>
    <hyperlink ref="FU130" r:id="rId4606" location="roadmap" xr:uid="{49BDE9DE-89EB-4F20-9A1C-89ABE1A50EBC}"/>
    <hyperlink ref="FX130" r:id="rId4607" location="standards" xr:uid="{F3C5E570-DA9F-4906-9D86-8BEA9D08B7DF}"/>
    <hyperlink ref="GB130" r:id="rId4608" xr:uid="{EA6B0D1E-F24C-4F77-B843-E4B012623E78}"/>
    <hyperlink ref="GF130" r:id="rId4609" location=":~:text=Government%20enterprise%20architecture,business%20processes%2C%20services%20and%20infrastructure." display="https://www.digital.govt.nz/standards-and-guidance/technology-and-architecture/government-enterprise-architecture/ - :~:text=Government%20enterprise%20architecture,business%20processes%2C%20services%20and%20infrastructure." xr:uid="{D3BB2650-63AF-4864-B49F-3445339B2A33}"/>
    <hyperlink ref="GJ130" r:id="rId4610" xr:uid="{1F14E042-9A0B-4436-BE35-1ADF90317B43}"/>
    <hyperlink ref="GN130" r:id="rId4611" xr:uid="{3BCB109E-392D-4A1B-A9B0-9457EF92388F}"/>
    <hyperlink ref="GP130" r:id="rId4612" xr:uid="{96DF012E-DE68-4648-AA3C-DAB8929D4BB8}"/>
    <hyperlink ref="GV130" r:id="rId4613" xr:uid="{FF3A4D9C-7AFB-4960-8F68-3FB51135FC54}"/>
    <hyperlink ref="GZ130" r:id="rId4614" xr:uid="{E7A724BE-A3B4-4BAD-AF80-44524BD7E556}"/>
    <hyperlink ref="FP129" r:id="rId4615" xr:uid="{395F6B40-EB68-4ADF-A980-01A45862CA44}"/>
    <hyperlink ref="FU129" r:id="rId4616" xr:uid="{A28C68A6-2189-4095-AF45-2165954FB3C2}"/>
    <hyperlink ref="FX129" r:id="rId4617" xr:uid="{A81628EE-DA41-48F9-B102-E64F8397BD38}"/>
    <hyperlink ref="GF129" r:id="rId4618" xr:uid="{4D09C5D7-3297-4B03-9C80-7786ABD88C6A}"/>
    <hyperlink ref="GJ129" r:id="rId4619" xr:uid="{7B96DFF3-0B78-4F02-AA38-5D3024CDA324}"/>
    <hyperlink ref="GN129" r:id="rId4620" xr:uid="{2747B86D-3F13-42BD-9843-A0D8023AF3BB}"/>
    <hyperlink ref="GP129" r:id="rId4621" xr:uid="{2EAB524F-69B8-430E-93CE-FCAC96B2F921}"/>
    <hyperlink ref="GN127" r:id="rId4622" xr:uid="{D8166CC5-5D5E-43D8-AD55-E58132E57C34}"/>
    <hyperlink ref="GF124" r:id="rId4623" xr:uid="{FF681387-EB73-4BDE-B56F-E9104D3FBC51}"/>
    <hyperlink ref="GJ124" r:id="rId4624" display="https://www.portaldogoverno.gov.mz/por/content/download/2415/20819/version/1/file/eGIF4M+v1+1web.pdf" xr:uid="{50B1F6F9-F6B1-4D8F-BAE7-7267BF80FAB9}"/>
    <hyperlink ref="GJ122" r:id="rId4625" display="http://www.poreskauprava.gov.me/ResourceManager/FileDownload.aspx?rid=276402&amp;rType=2&amp;file=11%20X%2013%20NPCH10%20eng.pdf" xr:uid="{AC038E45-74AC-4526-94CD-443A782411A1}"/>
    <hyperlink ref="GF121" r:id="rId4626" xr:uid="{76751FB7-7F22-4984-8637-9A8BAE433B33}"/>
    <hyperlink ref="GN121" r:id="rId4627" location="/mn" xr:uid="{04506A8F-4F45-4D4A-B1CE-7D66EC862713}"/>
    <hyperlink ref="GV121" r:id="rId4628" xr:uid="{90D87F4F-B282-42CC-8286-30671689045B}"/>
    <hyperlink ref="GB120" r:id="rId4629" xr:uid="{AF920F75-E30A-4851-9F61-ED830A063F8B}"/>
    <hyperlink ref="GJ120" r:id="rId4630" xr:uid="{1C76736A-ED23-4967-B084-EE8B56B2029C}"/>
    <hyperlink ref="GN120" r:id="rId4631" xr:uid="{D7C57455-511A-4FD8-860D-358A2E4CE6CD}"/>
    <hyperlink ref="GJ119" r:id="rId4632" display="https://www.egov.md/en/projects/mconnect" xr:uid="{8E792BD8-0A03-4D2C-B055-14167017F604}"/>
    <hyperlink ref="GB119" r:id="rId4633" xr:uid="{5B39BAB0-A367-438F-862D-E3D58CE54B70}"/>
    <hyperlink ref="GF119" r:id="rId4634" xr:uid="{4148C06D-91DD-4DE5-A73B-19AD4FC27965}"/>
    <hyperlink ref="GN119" r:id="rId4635" xr:uid="{6D9F3B3C-58DD-41D9-962B-BCE8E4EE69E3}"/>
    <hyperlink ref="GP119" r:id="rId4636" xr:uid="{211DE00B-8E36-41E2-B8A9-CBAE342DD53C}"/>
    <hyperlink ref="GV119" r:id="rId4637" xr:uid="{C5717DAA-FA16-4D1C-ADE2-AC4AB0AA9C9E}"/>
    <hyperlink ref="FU117" r:id="rId4638" xr:uid="{2F83E92E-5203-470B-A9D4-993BC3174E6C}"/>
    <hyperlink ref="GB117" r:id="rId4639" xr:uid="{DFB8DFFE-8CA7-4020-97B3-BDB57391A7CA}"/>
    <hyperlink ref="GF117" r:id="rId4640" xr:uid="{353D01C8-924B-49E0-9072-E7ADF6EC6C51}"/>
    <hyperlink ref="GJ117" r:id="rId4641" xr:uid="{6DAF1815-72BD-4A0D-9235-AEE24195F0C4}"/>
    <hyperlink ref="GP117" r:id="rId4642" xr:uid="{1421F1B5-67BE-4CB6-81F5-25B4B4CEC80B}"/>
    <hyperlink ref="GV117" r:id="rId4643" xr:uid="{C3E65011-13AB-4FC9-B253-79FE7E05D5E0}"/>
    <hyperlink ref="GB116" r:id="rId4644" xr:uid="{211B4898-A4F3-4672-B66D-FA4F15264B02}"/>
    <hyperlink ref="GN116" r:id="rId4645" xr:uid="{61D6F908-A064-47E3-B370-6449AEB62E6B}"/>
    <hyperlink ref="FU113" r:id="rId4646" display="https://mita.gov.mt/en/nationaldatastrategy/Documents/Data-Driven Public Administration (Malta).pdf" xr:uid="{93FBCE72-B041-4A17-8BB3-D8B7E4F66147}"/>
    <hyperlink ref="GB113" r:id="rId4647" xr:uid="{19BD4EF7-C661-40C2-ABBA-3EA3436E51B7}"/>
    <hyperlink ref="GF113" r:id="rId4648" xr:uid="{08432934-A105-4523-B5AE-67AE4BB03A82}"/>
    <hyperlink ref="GJ113" r:id="rId4649" xr:uid="{0E1F6F0F-8D7B-4F80-8404-4EF86CACCB86}"/>
    <hyperlink ref="GN113" r:id="rId4650" xr:uid="{C7B0CC95-259B-4DA1-A3B7-20934C75B5F4}"/>
    <hyperlink ref="GP113" r:id="rId4651" xr:uid="{C59186C2-4224-45A1-ACC2-B0A805937CFB}"/>
    <hyperlink ref="GV113" r:id="rId4652" xr:uid="{2DC23487-40D2-47B0-9348-091647879C22}"/>
    <hyperlink ref="GZ113" r:id="rId4653" xr:uid="{FC90A97E-3F21-4DA9-86C1-16EC42238C34}"/>
    <hyperlink ref="GB110" r:id="rId4654" xr:uid="{DD259A10-0403-4940-BDE9-9228157153C5}"/>
    <hyperlink ref="GF110" r:id="rId4655" xr:uid="{6A8A9AAD-C324-46F3-A4B9-6AE4B0B75DB9}"/>
    <hyperlink ref="GJ110" r:id="rId4656" xr:uid="{1FF2C01B-7DB6-4451-A01B-E3BB539C19F9}"/>
    <hyperlink ref="GN110" r:id="rId4657" xr:uid="{CDFD04CC-156A-44CA-96AC-A4CC2DBB1FE3}"/>
    <hyperlink ref="GP110" r:id="rId4658" xr:uid="{5D1BACCD-93B9-4953-962B-289B53AAD857}"/>
    <hyperlink ref="GV110" r:id="rId4659" xr:uid="{6E39F4A6-F2C4-426A-BBC3-18407A955AAF}"/>
    <hyperlink ref="GN107" r:id="rId4660" xr:uid="{34D3EC5D-AC40-4710-A874-08A51EB5D520}"/>
    <hyperlink ref="FP106" r:id="rId4661" xr:uid="{5B27EC48-E74F-41F3-A977-FD2919EC99E4}"/>
    <hyperlink ref="GJ106" r:id="rId4662" xr:uid="{F5E5ABB1-17AB-4B77-9722-124E1597ABCD}"/>
    <hyperlink ref="FP105" r:id="rId4663" xr:uid="{0EB4657D-7810-4313-8D4F-8C837A90E6C6}"/>
    <hyperlink ref="GJ105" r:id="rId4664" xr:uid="{5B55C6CE-D1B8-4548-B064-D7686A34424A}"/>
    <hyperlink ref="GB105" r:id="rId4665" xr:uid="{5C062195-895D-4B39-AA1B-B6B98C147C32}"/>
    <hyperlink ref="GN105" r:id="rId4666" xr:uid="{6FB50F05-441F-42C0-87C1-5D4A714B8B5D}"/>
    <hyperlink ref="GP105" r:id="rId4667" xr:uid="{09FCA137-4BA5-411A-9B33-5DFBE4CEFF88}"/>
    <hyperlink ref="GV105" r:id="rId4668" xr:uid="{840F5866-141D-4832-85BC-C9EACBF2A5CD}"/>
    <hyperlink ref="GN104" r:id="rId4669" xr:uid="{37F8FF1B-2980-40E6-A43F-4AF159A0677A}"/>
    <hyperlink ref="GF61" r:id="rId4670" xr:uid="{B5E1C2F6-8E88-4BDC-99B6-C2916C85EC91}"/>
    <hyperlink ref="GJ61" r:id="rId4671" xr:uid="{F73F97E5-5E12-457C-8A1F-8AC20B17C942}"/>
    <hyperlink ref="FX61" r:id="rId4672" xr:uid="{E5ED4935-4458-4865-9A0F-8199D353BDA3}"/>
    <hyperlink ref="GB68" r:id="rId4673" xr:uid="{A49278C2-1EC9-4CC9-8AD5-5F179C6AB7F6}"/>
    <hyperlink ref="GJ76" r:id="rId4674" xr:uid="{FD13EF75-19CC-4BD6-890B-E0904C8E35CB}"/>
    <hyperlink ref="GN76" r:id="rId4675" xr:uid="{D11E5C8E-F46A-49DB-B93F-E1AA4F5511FE}"/>
    <hyperlink ref="GB76" r:id="rId4676" xr:uid="{8D923525-A909-435B-B564-AF89AA591390}"/>
    <hyperlink ref="GF76" r:id="rId4677" xr:uid="{EB64D781-F072-46C1-B30C-16E13EDE08B4}"/>
    <hyperlink ref="FP62" r:id="rId4678" xr:uid="{03F31A27-03CF-418A-8E27-030E6B4FB55E}"/>
    <hyperlink ref="GN33" r:id="rId4679" xr:uid="{BBEDE248-3AB5-42B5-9F49-2F3C3D94B10E}"/>
    <hyperlink ref="FP33" r:id="rId4680" xr:uid="{775019A6-F023-46F7-8F94-D5B486FCCD0E}"/>
    <hyperlink ref="FU33" r:id="rId4681" xr:uid="{995FE83A-3F69-4B88-94B2-05D2175A964A}"/>
    <hyperlink ref="FX33" r:id="rId4682" xr:uid="{6F8FAD92-81A2-4C5E-8A1C-612D665CEEE5}"/>
    <hyperlink ref="GB33" r:id="rId4683" xr:uid="{68E4D882-44D8-4D17-91B6-4E76D2C685DB}"/>
    <hyperlink ref="GF33" r:id="rId4684" location="a7" display="https://www.statcan.gc.ca/eng/about/datastrategy - a7" xr:uid="{15A28624-1021-4FDE-9986-AE19ADD49B0C}"/>
    <hyperlink ref="GV37" r:id="rId4685" xr:uid="{D181AAC9-D1B5-4F9A-8132-85927F4B7CF7}"/>
    <hyperlink ref="GP37" r:id="rId4686" xr:uid="{423976EB-87CA-40B1-80BE-35EAE3FCB571}"/>
    <hyperlink ref="FX37" r:id="rId4687" xr:uid="{8ACEF2A3-5E9B-418F-B5DF-9B36C58E8435}"/>
    <hyperlink ref="GN37" r:id="rId4688" xr:uid="{7E57E674-85C3-4377-8470-B73A2F86B0DC}"/>
    <hyperlink ref="FU37" r:id="rId4689" xr:uid="{317B7539-0794-436A-BC4B-6CAC55215797}"/>
    <hyperlink ref="GN38" r:id="rId4690" xr:uid="{549EF711-4CB2-4E8D-8288-FD3EE61D4702}"/>
    <hyperlink ref="GB38" r:id="rId4691" xr:uid="{4B15F3C8-AEF6-4387-B9D5-D92F879F6825}"/>
    <hyperlink ref="GN39" r:id="rId4692" xr:uid="{D8215D82-44AF-42FC-813B-6C4F35B3A118}"/>
    <hyperlink ref="GN43" r:id="rId4693" xr:uid="{A16205C3-65B5-4326-B06D-DD5D52344DFE}"/>
    <hyperlink ref="GP39" r:id="rId4694" xr:uid="{C8825BFB-64A5-4AEC-8F76-073E6E8069BA}"/>
    <hyperlink ref="GV39" r:id="rId4695" xr:uid="{131810C0-50F9-4655-92ED-1370985327EC}"/>
    <hyperlink ref="GP33" r:id="rId4696" xr:uid="{65321D5D-7CC0-4B53-8F3F-2023F325EADB}"/>
    <hyperlink ref="GV33" r:id="rId4697" xr:uid="{2B7C4338-0734-49FE-BB67-18E0E06CFFF4}"/>
    <hyperlink ref="GZ33" r:id="rId4698" xr:uid="{325A7F13-5E60-45D8-B6EC-B7023A4ECB54}"/>
    <hyperlink ref="GP45" r:id="rId4699" xr:uid="{A69E30F7-5DAB-4DB7-A0D2-71416A5B77E1}"/>
    <hyperlink ref="GV45" r:id="rId4700" xr:uid="{977D1354-D3CE-4C76-9473-ECFCCC639D1D}"/>
    <hyperlink ref="GN45" r:id="rId4701" xr:uid="{157DE49D-B82A-4986-A098-B345BA204789}"/>
    <hyperlink ref="GP46" r:id="rId4702" xr:uid="{43E43CB6-4EC7-4DED-84BE-1EBBF566B2CF}"/>
    <hyperlink ref="GV46" r:id="rId4703" xr:uid="{9A44E37D-865E-4246-A911-0E5BD3BC451E}"/>
    <hyperlink ref="GV47" r:id="rId4704" xr:uid="{FE682C3B-6CB7-41D9-BC82-7FFE46FE0EEA}"/>
    <hyperlink ref="GP47" r:id="rId4705" xr:uid="{4015F0EE-BC0D-4079-A2DE-F8DA579B820B}"/>
    <hyperlink ref="GN47" r:id="rId4706" xr:uid="{613407A6-7432-4100-AEA3-2B96EC0B5F87}"/>
    <hyperlink ref="GJ48" r:id="rId4707" xr:uid="{74CC32C4-0A92-4E4C-83A6-6B895506801C}"/>
    <hyperlink ref="GN48" r:id="rId4708" xr:uid="{5AB8EB4C-4E1C-48EE-9126-28835A0B7E77}"/>
    <hyperlink ref="FP49" r:id="rId4709" xr:uid="{926576AC-5E35-4205-BD47-8DC1BD1BAB5B}"/>
    <hyperlink ref="FU49" r:id="rId4710" xr:uid="{2F8472E2-2DCB-489C-92AC-BAF776E7102F}"/>
    <hyperlink ref="GF49" r:id="rId4711" xr:uid="{50C044BE-63D5-4CC5-AC95-475C23B683CA}"/>
    <hyperlink ref="GN49" r:id="rId4712" xr:uid="{48B5636B-9C8D-4229-9159-A4B156482CF2}"/>
    <hyperlink ref="GP49" r:id="rId4713" xr:uid="{E5C90780-34BE-4FE1-B238-1BDA95D61DF2}"/>
    <hyperlink ref="GV49" r:id="rId4714" xr:uid="{61074D1E-2BC1-4691-9D7D-6031BB20CEC0}"/>
    <hyperlink ref="GB52" r:id="rId4715" xr:uid="{D0D427A6-DAD3-447F-9A41-8A60F13809D1}"/>
    <hyperlink ref="GV53" r:id="rId4716" xr:uid="{7C7495C9-FCE1-4D3C-BDE8-6599783D73F2}"/>
    <hyperlink ref="GN51" r:id="rId4717" xr:uid="{45C34DBB-E010-4571-9B72-3869E756CB1D}"/>
    <hyperlink ref="GP53" r:id="rId4718" xr:uid="{74009C55-2D80-43F9-89D1-9370815C537A}"/>
    <hyperlink ref="FP58" r:id="rId4719" xr:uid="{297E7BF1-AC59-4758-B584-C108CA0D163F}"/>
    <hyperlink ref="GB58" r:id="rId4720" xr:uid="{1CFA2F43-9005-4B92-9497-1B6346959169}"/>
    <hyperlink ref="GN58" r:id="rId4721" xr:uid="{623F3CF1-8EAA-4E97-BE27-1DD9D735D311}"/>
    <hyperlink ref="GJ58" r:id="rId4722" xr:uid="{133229CC-EA71-48FD-B8FE-A30B04C16A78}"/>
    <hyperlink ref="GP58" r:id="rId4723" xr:uid="{5A70B9BE-C475-4CF3-B637-74ACCC80F4DF}"/>
    <hyperlink ref="GV58" r:id="rId4724" xr:uid="{210415C9-D693-4D36-B372-CA4906A25931}"/>
    <hyperlink ref="GN54" r:id="rId4725" xr:uid="{37C12273-13A1-48C5-908C-DF1BECE2D374}"/>
    <hyperlink ref="GP55" r:id="rId4726" xr:uid="{1C652E82-1DD2-4151-BF4D-900072083EDA}"/>
    <hyperlink ref="GV55" r:id="rId4727" xr:uid="{A5CF162C-E4E1-47DA-91D0-754CDB54B6A0}"/>
    <hyperlink ref="GN55" r:id="rId4728" xr:uid="{40054348-7131-4C47-B345-F1BCDEFF3A0B}"/>
    <hyperlink ref="GP60" r:id="rId4729" xr:uid="{70AB5B5F-236F-47D5-8C3F-59B324B9D44F}"/>
    <hyperlink ref="GV60" r:id="rId4730" xr:uid="{706148D7-43F3-4B0A-99E4-78AF4D6361B0}"/>
    <hyperlink ref="GP61" r:id="rId4731" xr:uid="{5F7E39D2-C661-4DBA-BB93-C504243829E2}"/>
    <hyperlink ref="GV61" r:id="rId4732" xr:uid="{4634F4A7-26E9-4D91-8FD6-CD6EF17492B9}"/>
    <hyperlink ref="GN61" r:id="rId4733" xr:uid="{44036F89-0E45-4838-9824-F4850A91BCE5}"/>
    <hyperlink ref="FP61" r:id="rId4734" xr:uid="{17CC15DC-0BFD-48FB-9FBE-EBD6D29EEB01}"/>
    <hyperlink ref="FU61" r:id="rId4735" xr:uid="{64C04446-96B0-44B1-B94B-D7F60FF0A039}"/>
    <hyperlink ref="FU62" r:id="rId4736" xr:uid="{E7139B66-4F2C-4D85-B0EB-99479428951E}"/>
    <hyperlink ref="FX62" r:id="rId4737" xr:uid="{F4FA8420-2006-4C2B-A665-71D35E3A21F1}"/>
    <hyperlink ref="GJ62" r:id="rId4738" xr:uid="{48B5D144-0A31-4264-8C4A-1381BFA19A34}"/>
    <hyperlink ref="GN62" r:id="rId4739" xr:uid="{D0148EB9-7081-4D5E-A009-254C7E9BF9E4}"/>
    <hyperlink ref="GN65" r:id="rId4740" xr:uid="{88928DC5-A9F7-4A40-A7FA-5EFB527108EC}"/>
    <hyperlink ref="GJ65" r:id="rId4741" xr:uid="{7948EC9D-DAC1-4D86-A381-43430121EF3F}"/>
    <hyperlink ref="GP65" r:id="rId4742" xr:uid="{FE9C818B-24DA-4084-96F5-BA9AF732074A}"/>
    <hyperlink ref="GN66" r:id="rId4743" xr:uid="{4BCD7715-78C4-453F-957E-AFEA751D7082}"/>
    <hyperlink ref="GP66" r:id="rId4744" xr:uid="{97145CC4-BAA4-4AF2-9B48-D32C68943F2B}"/>
    <hyperlink ref="GN67" r:id="rId4745" xr:uid="{898285D7-E505-4708-B11E-51D99CE5C6E1}"/>
    <hyperlink ref="GP67" r:id="rId4746" xr:uid="{067FFCC4-2BB1-4534-AC03-B704A1954EA9}"/>
    <hyperlink ref="GV67" r:id="rId4747" xr:uid="{FBB0979C-6C82-43CF-8C67-7FD4ED871A43}"/>
    <hyperlink ref="GJ68" r:id="rId4748" xr:uid="{13EB161E-63B3-4E75-846C-823AC1B1C408}"/>
    <hyperlink ref="GF68" r:id="rId4749" xr:uid="{01B87F5C-C4D5-4F39-BD8C-9035D34B3678}"/>
    <hyperlink ref="GN68" r:id="rId4750" xr:uid="{CDCC1FA4-ED51-467C-AA21-F20857CA720D}"/>
    <hyperlink ref="GP68" r:id="rId4751" xr:uid="{F90249B7-4955-43E5-BA6E-2338BCA7D457}"/>
    <hyperlink ref="GV68" r:id="rId4752" xr:uid="{CA93B331-1D1C-45CC-902D-BCDDB0776B97}"/>
    <hyperlink ref="FP76" r:id="rId4753" xr:uid="{069438F1-39DA-4D93-867A-E6CC5B2F8BE4}"/>
    <hyperlink ref="GP76" r:id="rId4754" xr:uid="{7CDFE9CF-EB00-4509-96E7-278A7274CF26}"/>
    <hyperlink ref="GV76" r:id="rId4755" xr:uid="{DBE1ECA1-8F50-4E88-926E-2A87DD886712}"/>
    <hyperlink ref="GP75" r:id="rId4756" xr:uid="{62773476-B4D9-4653-8E8A-00715E16783E}"/>
    <hyperlink ref="GV75" r:id="rId4757" xr:uid="{C7EF7F75-B9E2-44C4-BD5A-48D22060C7A0}"/>
    <hyperlink ref="GN77" r:id="rId4758" xr:uid="{58BE8377-4A63-46A2-8E01-52F3E6B750AD}"/>
    <hyperlink ref="GJ78" r:id="rId4759" xr:uid="{CC91559C-FE17-4A3F-A89F-1A25FCED738D}"/>
    <hyperlink ref="GF78" r:id="rId4760" xr:uid="{2B6AD8DC-A075-4428-8949-A24D60D57D8F}"/>
    <hyperlink ref="GN78" r:id="rId4761" xr:uid="{61437083-BA6C-4A16-9BCB-3A85FC38FB8A}"/>
    <hyperlink ref="FP79" r:id="rId4762" xr:uid="{1790F451-74B9-430F-B4FF-4E3C73F44D7E}"/>
    <hyperlink ref="GN79" r:id="rId4763" xr:uid="{6F9F6890-A666-4C5B-BE76-BE169DFC807E}"/>
    <hyperlink ref="FU79" r:id="rId4764" xr:uid="{9A6666E2-C413-464D-A036-3B1652F9CE5B}"/>
    <hyperlink ref="GB79" r:id="rId4765" xr:uid="{0D668131-D706-4E84-A74B-B15563F5D513}"/>
    <hyperlink ref="GF79" r:id="rId4766" xr:uid="{8BAC5544-339A-484E-9080-7426CC9F4851}"/>
    <hyperlink ref="GJ79" r:id="rId4767" xr:uid="{703C1DAC-0109-43DC-A38F-6E8DFDBCF615}"/>
    <hyperlink ref="GN80" r:id="rId4768" xr:uid="{8A283CCF-3EB4-4B66-B6FE-B925F0971956}"/>
    <hyperlink ref="GN82" r:id="rId4769" xr:uid="{60FA3392-DC25-442C-8615-721AE4486DF7}"/>
    <hyperlink ref="GB83" r:id="rId4770" xr:uid="{54C2BA51-36A7-467B-82F3-47FFCC3BA9ED}"/>
    <hyperlink ref="GN83" r:id="rId4771" xr:uid="{D610FE64-14D1-4B93-B408-6E451C5B8498}"/>
    <hyperlink ref="GB84" r:id="rId4772" display="https://www.gov.il/BlobFolder/policy/cloud_services/en/Use of Cloud Services En.pdf" xr:uid="{E075F386-3507-4FFF-8968-B4535D32B218}"/>
    <hyperlink ref="GN84" r:id="rId4773" xr:uid="{3F1C9E69-007F-439B-9566-C751E3947A1C}"/>
    <hyperlink ref="FP85" r:id="rId4774" xr:uid="{713F31EC-C430-4C16-BF59-69C6A4979794}"/>
    <hyperlink ref="FU85" r:id="rId4775" xr:uid="{C65B8F4C-B230-48F9-ACED-29094A25F265}"/>
    <hyperlink ref="GB85" r:id="rId4776" xr:uid="{24D25328-3B28-43AE-BD6B-5A4FC537351F}"/>
    <hyperlink ref="GJ85" r:id="rId4777" xr:uid="{B025C082-1F65-4647-9E96-7F556F0D7723}"/>
    <hyperlink ref="GN85" r:id="rId4778" xr:uid="{5851FCD5-F87B-4C36-9CCC-60DB63D18A61}"/>
    <hyperlink ref="GB86" r:id="rId4779" xr:uid="{FE3FBBEE-499A-4FC3-8CAD-5DB5837A6A4B}"/>
    <hyperlink ref="GN86" r:id="rId4780" xr:uid="{511DADE2-B186-4FCA-8C81-5AF04E38BCAA}"/>
    <hyperlink ref="GN87" r:id="rId4781" xr:uid="{E2B1BBD4-DA91-4038-9169-48D01EA8FF08}"/>
    <hyperlink ref="GJ88" r:id="rId4782" location="/" display="https://portal.jordan.gov.jo/wps/portal - /" xr:uid="{719E011D-22F1-4BA9-ADF5-8F7B9A245C3C}"/>
    <hyperlink ref="GN88" r:id="rId4783" location=".Xu-7LUVKg2w" xr:uid="{807BFBE4-4EE1-4A0C-ABD8-DAF840884D19}"/>
    <hyperlink ref="GB89" r:id="rId4784" xr:uid="{290F2CA4-B556-42C8-8195-CE469F7EB7D8}"/>
    <hyperlink ref="GF89" r:id="rId4785" xr:uid="{F2C85194-F5F6-43D0-AAF2-A30871F5E132}"/>
    <hyperlink ref="GJ89" r:id="rId4786" xr:uid="{5D948AAE-74A4-4D29-B412-B3A4093A8218}"/>
    <hyperlink ref="HE90" r:id="rId4787" xr:uid="{329B0A26-D35E-460D-AEA7-E327EF4E0978}"/>
    <hyperlink ref="GF90" r:id="rId4788" xr:uid="{8252F0C1-FE93-4697-8A41-EF0C4937615F}"/>
    <hyperlink ref="GB90" r:id="rId4789" xr:uid="{631113B0-7124-4F7B-B780-71B6460E7C68}"/>
    <hyperlink ref="GJ90" r:id="rId4790" xr:uid="{175A2D7D-CA8F-4392-8333-F0667CDD2F6C}"/>
    <hyperlink ref="GN90" r:id="rId4791" xr:uid="{937FA76C-E545-4EE4-82A1-ED7A582D9AB3}"/>
    <hyperlink ref="GV93" r:id="rId4792" xr:uid="{D7CC9FF0-64C8-48B4-A8A4-E1C57FC7E697}"/>
    <hyperlink ref="GP93" r:id="rId4793" xr:uid="{2BA22D86-A1A5-4A2E-82AC-9C618BEEAD6C}"/>
    <hyperlink ref="GZ93" r:id="rId4794" xr:uid="{E38EEA5D-7A6B-4E80-9B99-46B8CB38AE81}"/>
    <hyperlink ref="GF93" r:id="rId4795" xr:uid="{07D71664-12A5-4739-8D64-31540953A5F3}"/>
    <hyperlink ref="FP93" r:id="rId4796" xr:uid="{E5DC3B91-2807-4923-A05F-35997945F97C}"/>
    <hyperlink ref="FX93" r:id="rId4797" xr:uid="{87426CD2-96C7-45FE-80AA-BB1F3B6113D8}"/>
    <hyperlink ref="GB93" r:id="rId4798" xr:uid="{7FA33635-7017-46E5-9B84-FD231E369F88}"/>
    <hyperlink ref="FU93" r:id="rId4799" xr:uid="{F5E465C5-D8F8-4F54-86E7-7C49FB88254C}"/>
    <hyperlink ref="GN93" r:id="rId4800" xr:uid="{F0043FB8-9275-40C5-A76E-3955F5AA328D}"/>
    <hyperlink ref="GJ93" r:id="rId4801" xr:uid="{D59570DD-8F13-45C8-A16D-CDB35E1B845F}"/>
    <hyperlink ref="GN94" r:id="rId4802" xr:uid="{4A969B61-C18C-44B4-899E-A32C11C81C69}"/>
    <hyperlink ref="GN95" r:id="rId4803" xr:uid="{8CA79F9B-2C8C-40C3-BEA0-847E39853F3F}"/>
    <hyperlink ref="GJ96" r:id="rId4804" xr:uid="{6F91F91B-67BD-45B1-A1FD-A89E2C1F2036}"/>
    <hyperlink ref="GN96" r:id="rId4805" xr:uid="{F44E2650-C58B-4A39-A8D2-50E50F2E048B}"/>
    <hyperlink ref="GN97" r:id="rId4806" xr:uid="{31900FE8-9BF0-4216-8832-C7E6D69E6E1B}"/>
    <hyperlink ref="GN23" r:id="rId4807" xr:uid="{DD131704-72DD-4BF7-8466-E2E0B35C997B}"/>
    <hyperlink ref="GN3" r:id="rId4808" xr:uid="{B41AB306-3580-43AE-A1BD-456621CF2CC4}"/>
    <hyperlink ref="GM217" r:id="rId4809" xr:uid="{1103C1F4-E0D1-4D90-8D99-2C0D5D87D42B}"/>
    <hyperlink ref="GN7" r:id="rId4810" xr:uid="{1EACC1A4-DE49-464A-80CB-8566AE4C3AAC}"/>
    <hyperlink ref="GN15" r:id="rId4811" xr:uid="{5C9E4127-24B7-44D1-83AE-78A92FCF3C2A}"/>
    <hyperlink ref="GN16" r:id="rId4812" xr:uid="{877FBAFF-8657-42E2-81B0-3CD4728C11BA}"/>
    <hyperlink ref="GN17" r:id="rId4813" xr:uid="{3E56CA6C-D953-4292-BC9D-EC82098EA094}"/>
    <hyperlink ref="GN20" r:id="rId4814" xr:uid="{CB1FD3B3-B1A8-4273-9CDA-23939A41B0EF}"/>
    <hyperlink ref="GN21" r:id="rId4815" xr:uid="{9115FC34-9A84-4D0E-82E6-E645E1F5B6AF}"/>
    <hyperlink ref="GN25" r:id="rId4816" xr:uid="{592635B8-F92E-4046-ABB7-7A47690252CE}"/>
    <hyperlink ref="GN28" r:id="rId4817" xr:uid="{D202BB54-95E5-41C2-B2A9-E93816340316}"/>
    <hyperlink ref="GN30" r:id="rId4818" xr:uid="{5EF9ED7E-A01C-40D3-A76E-0528253B0FEC}"/>
    <hyperlink ref="GN34" r:id="rId4819" xr:uid="{8D27C623-E03F-490E-8FC1-A6EF723808FB}"/>
    <hyperlink ref="GN41" r:id="rId4820" xr:uid="{5DA3A40F-4751-47B0-AD44-6E9948FB0F4B}"/>
    <hyperlink ref="GN44" r:id="rId4821" xr:uid="{FB19F138-BE06-42FA-8E92-F0F22DB5A755}"/>
    <hyperlink ref="GN46" r:id="rId4822" xr:uid="{8591201E-BAB0-4829-B98D-FCCC53E62BA5}"/>
    <hyperlink ref="GN52" r:id="rId4823" xr:uid="{5A79F25E-4CA5-47BF-B32B-94CCEA81AB7F}"/>
    <hyperlink ref="GN53" r:id="rId4824" xr:uid="{156BB0C6-0CC5-413A-94C7-23D42B9E835A}"/>
    <hyperlink ref="GN59" r:id="rId4825" xr:uid="{A031E6E3-0047-405E-96EF-399F6E16A743}"/>
    <hyperlink ref="GN60" r:id="rId4826" xr:uid="{12077210-6197-4E4C-8769-05F9E4852474}"/>
    <hyperlink ref="GN64" r:id="rId4827" xr:uid="{F035938C-DD8A-4C8A-9239-1FFFF7833F1C}"/>
    <hyperlink ref="GN70" r:id="rId4828" xr:uid="{9A4DB1FC-B432-4F86-B9CD-EAB545FDC5C5}"/>
    <hyperlink ref="GN73" r:id="rId4829" xr:uid="{8249A76A-B6FA-4C39-866B-C6317101F13C}"/>
    <hyperlink ref="GN74" r:id="rId4830" xr:uid="{1EFC6D58-7DC7-4BEF-8A82-0A7C62A14FB7}"/>
    <hyperlink ref="GN75" r:id="rId4831" xr:uid="{481A0AF7-733A-415D-ABD7-A817D9EA0595}"/>
    <hyperlink ref="GN81" r:id="rId4832" xr:uid="{20E66E10-FC8A-4D19-ACEE-85CBE661AAB5}"/>
    <hyperlink ref="GN89" r:id="rId4833" xr:uid="{D22C1508-0E0A-4685-BDED-1D3221358894}"/>
    <hyperlink ref="GN98" r:id="rId4834" xr:uid="{320C3387-4E08-4EE7-86A7-F31DCDE35272}"/>
    <hyperlink ref="GN99" r:id="rId4835" xr:uid="{6769A070-7D56-41BD-91FA-8EB20AC9152E}"/>
    <hyperlink ref="GN106" r:id="rId4836" xr:uid="{4D81B1FD-2BCB-42FA-837D-303F86E98419}"/>
    <hyperlink ref="GN181" r:id="rId4837" xr:uid="{FF584CE4-D6FD-4491-8CA7-B55E44A8F37A}"/>
    <hyperlink ref="GN117" r:id="rId4838" xr:uid="{662A03ED-4585-4B25-9F84-7142547E6DB9}"/>
    <hyperlink ref="GM218" r:id="rId4839" xr:uid="{42F8A219-FB9D-4BCF-A49C-FC81AC7A9A7B}"/>
    <hyperlink ref="GN122" r:id="rId4840" xr:uid="{52798871-701B-4E21-9315-B0111651AE52}"/>
    <hyperlink ref="GM219" r:id="rId4841" xr:uid="{EA64250B-1087-43DF-93C2-A9682FF7940A}"/>
    <hyperlink ref="GN123" r:id="rId4842" xr:uid="{4F4F80C7-EE8B-4DD4-A61A-74F8BCA41E61}"/>
    <hyperlink ref="GJ123" r:id="rId4843" xr:uid="{6B81C211-7594-4ACF-8DA6-1D65CA211FDC}"/>
    <hyperlink ref="GN125" r:id="rId4844" xr:uid="{89D7F922-8E32-4876-8A27-F7E53933D113}"/>
    <hyperlink ref="GN128" r:id="rId4845" xr:uid="{AAA0BC85-F39C-4369-B3AA-061DE29CF99A}"/>
    <hyperlink ref="GN138" r:id="rId4846" xr:uid="{0A6D1BCE-4031-40B0-A414-352C247EBED2}"/>
    <hyperlink ref="GN141" r:id="rId4847" xr:uid="{ED8E5555-CF13-4405-B9F1-888C39200EBB}"/>
    <hyperlink ref="GN147" r:id="rId4848" xr:uid="{E8970F30-D555-48ED-94C7-7FE3CF5E10E4}"/>
    <hyperlink ref="GN156" r:id="rId4849" xr:uid="{2CC626C5-AF17-4F69-A448-C1C1D4349587}"/>
    <hyperlink ref="GN162" r:id="rId4850" xr:uid="{B77BE423-CFC2-4513-A265-75B9C55CEF46}"/>
    <hyperlink ref="GN170" r:id="rId4851" xr:uid="{CD71319A-F237-43C8-8A30-EB452D77799E}"/>
    <hyperlink ref="GN173" r:id="rId4852" xr:uid="{37F08147-CC48-4970-BD9C-F0003304F7BF}"/>
    <hyperlink ref="GN174" r:id="rId4853" xr:uid="{8DE90CE6-465D-4A83-A5FC-8E605CC6E4BE}"/>
    <hyperlink ref="GN178" r:id="rId4854" xr:uid="{94B1DB91-4D65-43C8-9E14-550B677DAE26}"/>
    <hyperlink ref="GN177" r:id="rId4855" xr:uid="{8158CC3C-2B5F-42F7-854B-19255A8B6772}"/>
    <hyperlink ref="GN180" r:id="rId4856" xr:uid="{1DF762E9-5E41-4C6D-9C21-01845A135A45}"/>
    <hyperlink ref="GN187" r:id="rId4857" xr:uid="{633E0DB2-ED57-444A-BF1C-93BEE1C8457A}"/>
    <hyperlink ref="GN193" r:id="rId4858" xr:uid="{7E1712FD-3CEA-4F40-8C6E-7B502212052A}"/>
    <hyperlink ref="GN195" r:id="rId4859" xr:uid="{CE15B8B4-E91C-4147-B92F-CDFFE989CC2F}"/>
    <hyperlink ref="GM216" r:id="rId4860" xr:uid="{706EA10D-B9AE-4B90-BE85-2B1150A858CD}"/>
    <hyperlink ref="GN199" r:id="rId4861" xr:uid="{88AD7E94-0E35-4687-AFAA-D6D1149C5156}"/>
    <hyperlink ref="HM217" r:id="rId4862" xr:uid="{91E1A3EC-9EEE-41C4-AD6A-2327BF3FEF9F}"/>
    <hyperlink ref="HM219" r:id="rId4863" xr:uid="{D546F055-331B-4C6C-AF40-19A25C31378E}"/>
    <hyperlink ref="GN197" r:id="rId4864" xr:uid="{AEC3E76E-A71E-47AB-B013-4EA5649582BA}"/>
    <hyperlink ref="HD223" r:id="rId4865" xr:uid="{4180293C-ED97-4CAA-9775-3B7C09F22A0A}"/>
    <hyperlink ref="HD222" r:id="rId4866" xr:uid="{3F8FB694-25EA-48C0-8F8F-8DFBD3559D04}"/>
    <hyperlink ref="HJ4" r:id="rId4867" xr:uid="{A26071B3-6F5C-4B7F-8DE6-7ED65E34A7F5}"/>
    <hyperlink ref="HI224" r:id="rId4868" xr:uid="{9D74F988-770A-4C6A-AD4C-172DA5BD0413}"/>
    <hyperlink ref="HE4" r:id="rId4869" xr:uid="{2EC04A44-1F41-4A96-BE6B-675A0D286E61}"/>
    <hyperlink ref="GJ4" r:id="rId4870" xr:uid="{74ED0B79-C484-467F-96D8-D652728E5618}"/>
    <hyperlink ref="FU4" r:id="rId4871" xr:uid="{61BFBBA2-6441-4542-900E-A8098C037045}"/>
    <hyperlink ref="FX4" r:id="rId4872" xr:uid="{D9DDCCDA-E143-4798-81C7-A09B3FF2DBBC}"/>
    <hyperlink ref="GP7" r:id="rId4873" xr:uid="{3C23E49E-EADE-4465-8756-3B13B8039E65}"/>
    <hyperlink ref="GJ26" r:id="rId4874" xr:uid="{7096D54D-A543-421D-A5A4-9669ABE101C1}"/>
    <hyperlink ref="GJ9" r:id="rId4875" xr:uid="{48931F2A-0BF0-482B-B59D-B2687CF18305}"/>
    <hyperlink ref="FX11" r:id="rId4876" xr:uid="{D9C2AD2A-C07D-40A2-B90C-CF346C714255}"/>
    <hyperlink ref="GF11" r:id="rId4877" xr:uid="{0829B1EA-333B-4424-B1B8-031DD0E108EE}"/>
    <hyperlink ref="GJ11" r:id="rId4878" xr:uid="{E7B8DDB8-12D6-4BD2-9911-5945349741EC}"/>
    <hyperlink ref="FP12" r:id="rId4879" xr:uid="{C10560A2-7D98-43B9-BE67-799A8DD77090}"/>
    <hyperlink ref="GB12" r:id="rId4880" xr:uid="{1F8BAFB0-1FFF-40D1-9DDD-4380EBA6B63B}"/>
    <hyperlink ref="FU12" r:id="rId4881" xr:uid="{AF90BA23-9298-403C-8711-55F55117ED0A}"/>
    <hyperlink ref="FX12" r:id="rId4882" xr:uid="{E1E9A840-CA13-4613-A146-E764A0D5719F}"/>
    <hyperlink ref="GF12" r:id="rId4883" xr:uid="{F5B91585-8D9C-44FB-8DC4-CC098D76988D}"/>
    <hyperlink ref="GP12" r:id="rId4884" xr:uid="{77FCCF76-4276-46DC-9F50-E593B1609FB4}"/>
    <hyperlink ref="GV12" r:id="rId4885" xr:uid="{904B96AB-3639-438A-ACE3-E64AC59250B8}"/>
    <hyperlink ref="GZ12" r:id="rId4886" xr:uid="{C37D4038-E93D-4A3E-AD11-1B5115372E46}"/>
    <hyperlink ref="FX16" r:id="rId4887" xr:uid="{1704144A-F192-4F68-B0FE-05728448414C}"/>
    <hyperlink ref="GF19" r:id="rId4888" xr:uid="{764790DB-4E35-4D3B-B527-9110F2BC5262}"/>
    <hyperlink ref="GJ19" r:id="rId4889" xr:uid="{099612E6-06A4-4F38-BAF1-11E47D5AFFF8}"/>
    <hyperlink ref="GB22" r:id="rId4890" xr:uid="{0A49E113-6873-43B2-87F0-28E2C80452C2}"/>
    <hyperlink ref="FP22" r:id="rId4891" xr:uid="{439B8BE5-F192-4563-BF6D-4C8DB36E9889}"/>
    <hyperlink ref="FU22" r:id="rId4892" xr:uid="{34DF1D4F-2A70-4719-8DB0-366306050913}"/>
    <hyperlink ref="FX22" r:id="rId4893" xr:uid="{A21DD880-6FA2-4889-9452-28275B85B75E}"/>
    <hyperlink ref="FU26" r:id="rId4894" xr:uid="{CB5373BC-C5C2-4700-B0D2-85874D802B0A}"/>
    <hyperlink ref="FX26" r:id="rId4895" xr:uid="{05A0D31A-1187-4F4B-A99B-7D93690B0AB7}"/>
    <hyperlink ref="GF26" r:id="rId4896" xr:uid="{31F02CF6-3DA7-4852-8EA6-9FC3E08DE38F}"/>
    <hyperlink ref="GB26" r:id="rId4897" xr:uid="{F4BAC1AC-7E26-4B48-ABE6-E65E07FA0866}"/>
    <hyperlink ref="GZ26" r:id="rId4898" xr:uid="{AD1F4E96-5659-4322-87B3-E5AD9CE20BB0}"/>
    <hyperlink ref="GF28" r:id="rId4899" xr:uid="{16C2ABE2-20E9-472A-B328-3F869FA42D58}"/>
    <hyperlink ref="FX28" r:id="rId4900" xr:uid="{F5BC6E58-0B81-4CBB-A5FC-EBFE52B05AE1}"/>
    <hyperlink ref="GB28" r:id="rId4901" xr:uid="{0F41376B-E648-4699-BE1F-900B90ED5D65}"/>
    <hyperlink ref="GB29" r:id="rId4902" xr:uid="{FE48916B-8902-461D-9635-973919CF882F}"/>
    <hyperlink ref="GB15" r:id="rId4903" xr:uid="{6F10398D-0AC9-466F-81F0-4BD2A517B950}"/>
    <hyperlink ref="GB14" r:id="rId4904" xr:uid="{88EC5930-4E0F-4644-8770-3880445B4ED3}"/>
    <hyperlink ref="GJ23" r:id="rId4905" xr:uid="{CB440B7C-F0BC-4FBC-8FFA-CBE61CF2E0CB}"/>
    <hyperlink ref="GB23" r:id="rId4906" xr:uid="{934BA471-DD73-4CC4-8574-650135955766}"/>
    <hyperlink ref="GB27" r:id="rId4907" xr:uid="{0E7922E0-EF3F-4B2F-AC8B-FCFCB8B1720F}"/>
    <hyperlink ref="GB31" r:id="rId4908" xr:uid="{FF90308B-044B-47E9-9835-FAE99F840F25}"/>
    <hyperlink ref="GJ33" r:id="rId4909" location="ToC10_4" xr:uid="{7362BED6-7B6B-4B89-A116-99DAC5479A4B}"/>
    <hyperlink ref="GB34" r:id="rId4910" xr:uid="{F97A8FD2-9E05-4CD8-8C25-7192231C706F}"/>
    <hyperlink ref="GJ37" r:id="rId4911" xr:uid="{E05F3F6D-A4DE-455B-87DE-BE18BF093B65}"/>
    <hyperlink ref="GB37" r:id="rId4912" xr:uid="{38CF46B5-32CE-40A9-98D4-119ED3534CC4}"/>
    <hyperlink ref="FP37" r:id="rId4913" xr:uid="{23CD91D3-5B9B-49AD-9DAE-2A08172510AC}"/>
    <hyperlink ref="GF37" r:id="rId4914" xr:uid="{455F67DC-B285-4E86-8805-A1ABC9130253}"/>
    <hyperlink ref="FP38" r:id="rId4915" xr:uid="{54A80C3C-D802-4652-9A98-2EA46EA86446}"/>
    <hyperlink ref="FX38" r:id="rId4916" xr:uid="{EA9C4CD0-B9F3-42E9-82D1-A357AADB1EE5}"/>
    <hyperlink ref="GF39" r:id="rId4917" xr:uid="{6B48CD73-CB9C-45C9-888E-59469CDC4A86}"/>
    <hyperlink ref="FX39" r:id="rId4918" xr:uid="{9B729327-6136-4DD1-9060-131A5D8CE602}"/>
    <hyperlink ref="GB39" r:id="rId4919" xr:uid="{766EA6AD-ECBC-4F24-B79A-446A97B58A2B}"/>
    <hyperlink ref="GJ39" r:id="rId4920" xr:uid="{2BED1C98-7A7D-4946-A004-E7D425DA4A07}"/>
    <hyperlink ref="GB45" r:id="rId4921" xr:uid="{565A0DE0-21E3-4CCD-95E7-CA1B9F52E621}"/>
    <hyperlink ref="GJ45" r:id="rId4922" xr:uid="{5F2A976E-F041-44D7-A918-341F56227C25}"/>
    <hyperlink ref="FX45" r:id="rId4923" xr:uid="{3B6B8B14-F510-4286-9985-06684F1D7C04}"/>
    <hyperlink ref="FU45" r:id="rId4924" xr:uid="{BFCAC465-45E3-4FDF-8E29-4305DBF26425}"/>
    <hyperlink ref="GF48" r:id="rId4925" xr:uid="{C6542BEC-34C7-4C56-9978-9A1924F818DB}"/>
    <hyperlink ref="GB48" r:id="rId4926" xr:uid="{630D7F7D-7E9C-45DE-A93D-99CAAFF98864}"/>
    <hyperlink ref="FP48" r:id="rId4927" xr:uid="{5B7BA759-CC06-4782-8864-85768798BB9F}"/>
    <hyperlink ref="FU48" r:id="rId4928" xr:uid="{0D45F582-94C5-4618-A1C5-DB8C4576E705}"/>
    <hyperlink ref="FX48" r:id="rId4929" xr:uid="{1A1D7866-3C70-48B6-BD5F-81FA7A0E75A1}"/>
    <hyperlink ref="GJ47" r:id="rId4930" xr:uid="{1A9496DE-66A0-4FC2-AAA1-E5121383CEA0}"/>
    <hyperlink ref="FX49" r:id="rId4931" xr:uid="{376EAD60-EE14-4CD6-9227-B9746E8B4C08}"/>
    <hyperlink ref="GB49" r:id="rId4932" xr:uid="{9B9C484C-21BA-4774-94B9-A4A788A15F01}"/>
    <hyperlink ref="GJ49" r:id="rId4933" xr:uid="{E66E154B-B5D0-4C07-9E34-6790F29D083C}"/>
    <hyperlink ref="GB53" r:id="rId4934" xr:uid="{2985216F-434F-4BAB-8BD2-FD228C5182DC}"/>
    <hyperlink ref="GJ53" r:id="rId4935" xr:uid="{44A4AE51-9A5F-430F-8034-BD1C1BBB1FD2}"/>
    <hyperlink ref="GB54" r:id="rId4936" xr:uid="{445E5396-96E7-4E39-AD21-FB84F3479AF0}"/>
    <hyperlink ref="GZ58" r:id="rId4937" xr:uid="{062BCC04-0C10-40BA-BF39-2920FE3610B8}"/>
    <hyperlink ref="FX58" r:id="rId4938" xr:uid="{70C7CC60-E900-4904-B1DE-D36DD2032FBF}"/>
    <hyperlink ref="GF58" r:id="rId4939" xr:uid="{684324E3-835C-442D-BDA2-DA89373E96BA}"/>
    <hyperlink ref="FU58" r:id="rId4940" xr:uid="{C1AA8666-BB8A-4F7B-AA68-5A7063B57BCC}"/>
    <hyperlink ref="FU59" r:id="rId4941" xr:uid="{6E741381-E1A8-43FE-B771-5AAFBBA9A1A9}"/>
    <hyperlink ref="GB60" r:id="rId4942" xr:uid="{40C1B3E2-287F-4586-94C4-23B0E6BF273F}"/>
    <hyperlink ref="GB61" r:id="rId4943" xr:uid="{422E1DA4-7CA1-43F2-B36B-0615D01615DC}"/>
    <hyperlink ref="GB62" r:id="rId4944" xr:uid="{90CF2CD0-E7E3-4EA5-A696-ED48DBD4AEAE}"/>
    <hyperlink ref="GF62" r:id="rId4945" xr:uid="{1388F196-034C-4D24-B337-4B0D775BFEBA}"/>
    <hyperlink ref="FP66" r:id="rId4946" xr:uid="{9B6EEAE6-8397-46B7-9CC2-742BC3F0E912}"/>
    <hyperlink ref="FX66" r:id="rId4947" xr:uid="{06A11F14-66C0-47DF-808F-7244AF06D638}"/>
    <hyperlink ref="FU66" r:id="rId4948" xr:uid="{7279159D-2139-4709-8423-564805EE7C7C}"/>
    <hyperlink ref="GF66" r:id="rId4949" xr:uid="{4FEF4C1F-7147-4494-B1D1-2B68AC1A8C51}"/>
    <hyperlink ref="GB66" r:id="rId4950" xr:uid="{67B09AF2-0BB5-4EA9-A873-80829DD79E4B}"/>
    <hyperlink ref="GJ66" r:id="rId4951" xr:uid="{79DDCDEB-428A-490D-9BF1-D1868262F663}"/>
    <hyperlink ref="GB67" r:id="rId4952" xr:uid="{7E27C0A9-7539-4AF1-A98A-408726F3C4A0}"/>
    <hyperlink ref="GF67" r:id="rId4953" xr:uid="{21DCA768-E251-44FE-AF17-E3F073F55C44}"/>
    <hyperlink ref="GJ67" r:id="rId4954" xr:uid="{AF587AF9-3879-4B71-80A8-F4EE37026444}"/>
    <hyperlink ref="GV66" r:id="rId4955" xr:uid="{77580B01-6764-4F02-9AD9-C379AF84E47A}"/>
    <hyperlink ref="GP62" r:id="rId4956" xr:uid="{08A09A9F-9661-4B9E-8815-9B209B668319}"/>
    <hyperlink ref="GV62" r:id="rId4957" xr:uid="{2092B117-565F-4DDF-9514-F1C3A47D3FB3}"/>
    <hyperlink ref="GB75" r:id="rId4958" xr:uid="{6085B37E-5290-4509-8824-F24340E3F908}"/>
    <hyperlink ref="FU76" r:id="rId4959" xr:uid="{14FC4215-3F47-45E2-A66B-10151B6EE062}"/>
    <hyperlink ref="FX76" r:id="rId4960" xr:uid="{5AB417FF-76A0-4396-B2A1-1A42B08BEAFA}"/>
    <hyperlink ref="GJ77" r:id="rId4961" xr:uid="{DDD79FF6-CAD7-4C29-91EC-6649AAB16359}"/>
    <hyperlink ref="GB77" r:id="rId4962" xr:uid="{FC128340-C8B2-4D4A-B0E3-272D2C3D90B4}"/>
    <hyperlink ref="GB78" r:id="rId4963" xr:uid="{E70777A1-2069-46BD-BCF7-5DC3B54A1C79}"/>
    <hyperlink ref="FX79" r:id="rId4964" xr:uid="{DCC4D1F1-463C-4FBE-8031-8990DCF0BBBA}"/>
    <hyperlink ref="GJ81" r:id="rId4965" xr:uid="{83A8FAE5-AE10-4440-9AEC-7B249B68102A}"/>
    <hyperlink ref="GF81" r:id="rId4966" xr:uid="{705CE67B-62E8-43D3-BDB1-582FC05A45D7}"/>
    <hyperlink ref="GB81" r:id="rId4967" xr:uid="{0B914A3E-36CB-41EA-A243-3F0E55FB1E53}"/>
    <hyperlink ref="FU83" r:id="rId4968" xr:uid="{2C9827B1-5F71-4D35-B887-45AE0730B259}"/>
    <hyperlink ref="FX83" r:id="rId4969" xr:uid="{086EC8DB-7152-46F8-AEC1-AED9D0E78DAD}"/>
    <hyperlink ref="GJ83" r:id="rId4970" xr:uid="{815AC2CA-74D6-4079-9CF8-C47C28F3FF57}"/>
    <hyperlink ref="FX85" r:id="rId4971" location="open-data" xr:uid="{7F6C9016-797C-4412-BAFC-50B888E28052}"/>
    <hyperlink ref="FP87" r:id="rId4972" xr:uid="{659334F4-C072-4EB0-AA2A-8AF6AF4DD8B5}"/>
    <hyperlink ref="FU87" r:id="rId4973" xr:uid="{4712FD1C-4D63-4C43-A070-924038B01D13}"/>
    <hyperlink ref="FX87" r:id="rId4974" xr:uid="{82FBEFB5-914D-4E97-9693-67699F7F1B89}"/>
    <hyperlink ref="GB87" r:id="rId4975" xr:uid="{E84F415D-F8A6-46AE-9948-D48F41496B55}"/>
    <hyperlink ref="GJ94" r:id="rId4976" xr:uid="{63668E57-FDE1-401D-AF6F-FB8BE6CC0649}"/>
    <hyperlink ref="HJ6" r:id="rId4977" xr:uid="{B335DE66-97CC-447C-A1B4-10A0685E47FF}"/>
    <hyperlink ref="HJ8" r:id="rId4978" xr:uid="{AC1BC7E8-4E97-4091-B994-C750A969E408}"/>
    <hyperlink ref="HJ9" r:id="rId4979" xr:uid="{2DA5E90B-97ED-44B2-AAC1-8F129B8BB2C0}"/>
    <hyperlink ref="HJ10" r:id="rId4980" xr:uid="{A9C4BA14-09E7-4CF4-B8F9-0B894139A7CB}"/>
    <hyperlink ref="HJ13" r:id="rId4981" xr:uid="{68090577-8974-4146-926D-7967E848CCA3}"/>
    <hyperlink ref="HJ15" r:id="rId4982" xr:uid="{42B0DC36-5E63-43B2-9B8D-6584F6DF455E}"/>
    <hyperlink ref="HJ18" r:id="rId4983" xr:uid="{BADFBD2F-6F97-40BA-8901-7B3753C0322D}"/>
    <hyperlink ref="HJ19" r:id="rId4984" xr:uid="{C79364D4-D85C-4722-A4AB-E90234C9D0D1}"/>
    <hyperlink ref="HJ24" r:id="rId4985" xr:uid="{A3049CD9-EDEA-4886-A0E6-ADCEEB6E8FAD}"/>
    <hyperlink ref="HJ26" r:id="rId4986" xr:uid="{DC72B538-F210-4A19-A96B-1FF32E5A5B0E}"/>
    <hyperlink ref="HJ28" r:id="rId4987" xr:uid="{8507B0A6-F982-4B9B-A744-E995B3141B23}"/>
    <hyperlink ref="HJ33" r:id="rId4988" xr:uid="{A331A281-C570-4166-8261-2DF24E7E14E3}"/>
    <hyperlink ref="HJ34" r:id="rId4989" xr:uid="{52C22A91-45C1-4FFD-B18A-EA5B2F4E1C91}"/>
    <hyperlink ref="HJ38" r:id="rId4990" xr:uid="{9A191B9A-8F8A-46CD-8EBA-5A2A0A3BBACB}"/>
    <hyperlink ref="HJ39" r:id="rId4991" xr:uid="{58B9D4CF-E084-4DEC-BFC4-8AC372E3E465}"/>
    <hyperlink ref="HJ43" r:id="rId4992" xr:uid="{A769918B-39DD-496F-A5CF-9BDFA1BA3D58}"/>
    <hyperlink ref="HJ44" r:id="rId4993" xr:uid="{ACC4CDA1-713B-48B5-BACA-2560359AAFAD}"/>
    <hyperlink ref="HJ45" r:id="rId4994" xr:uid="{8341FDC4-C71A-46ED-80C8-8DA346F4F78F}"/>
    <hyperlink ref="HJ48" r:id="rId4995" xr:uid="{0BC41BF9-C35B-4C39-A53A-BC35B73DADE5}"/>
    <hyperlink ref="HJ49" r:id="rId4996" xr:uid="{48EB0CD9-1DA3-4840-A862-9353D8919861}"/>
    <hyperlink ref="HJ61" r:id="rId4997" xr:uid="{766D387F-55E5-42E6-945D-1B5AE6290001}"/>
    <hyperlink ref="HJ75" r:id="rId4998" xr:uid="{57B11237-1445-4FFC-889E-721F54C3A71E}"/>
    <hyperlink ref="HJ83" r:id="rId4999" xr:uid="{B5DE51D3-F4DC-4BDF-B366-27E2B4056876}"/>
    <hyperlink ref="HJ84" r:id="rId5000" xr:uid="{C9C333D2-4475-4634-A239-147DE4A0AD4D}"/>
    <hyperlink ref="HJ87" r:id="rId5001" xr:uid="{961AAC4A-9189-41DE-A3B9-1414EB3F2A64}"/>
    <hyperlink ref="HJ192" r:id="rId5002" xr:uid="{9DD9FFEF-3D25-4B4A-8B94-C56A6C440358}"/>
    <hyperlink ref="HJ191" r:id="rId5003" display="http://www.ftc.gov/about-ftc" xr:uid="{255CE7CE-A378-4EFB-9FAF-99584E7D670B}"/>
    <hyperlink ref="HJ190" r:id="rId5004" xr:uid="{1A7C8030-479C-4CFA-A864-C036B3BF65D9}"/>
    <hyperlink ref="HJ183" r:id="rId5005" xr:uid="{AE0DE880-1FF8-4076-97E9-CD4D1EEFACB0}"/>
    <hyperlink ref="HJ182" r:id="rId5006" xr:uid="{A24DD24A-F15B-4B20-A899-39B26FCBE136}"/>
    <hyperlink ref="HJ178" r:id="rId5007" xr:uid="{3B231CED-AA12-46D5-8869-17000B0D15C3}"/>
    <hyperlink ref="HJ184" r:id="rId5008" display="https://www.trade.gov.tr/" xr:uid="{2E7EC6D7-4855-4B5B-8009-FA278B7C9905}"/>
    <hyperlink ref="HJ172" r:id="rId5009" xr:uid="{11F6C02F-E72A-4DA2-82A1-C342B97D4CC8}"/>
    <hyperlink ref="HJ173" r:id="rId5010" xr:uid="{BCBAB84F-DAD0-472D-A6B8-716A2952BEE5}"/>
    <hyperlink ref="HJ167" r:id="rId5011" xr:uid="{D26364BC-96A0-4569-B748-1D5B5F9C3256}"/>
    <hyperlink ref="HJ162" r:id="rId5012" xr:uid="{46933FFD-1518-4FA6-AAC3-553F756B91D8}"/>
    <hyperlink ref="HJ161" r:id="rId5013" xr:uid="{AE949F93-233C-4699-A06F-4329583B0A61}"/>
    <hyperlink ref="HJ160" r:id="rId5014" xr:uid="{1529AE13-61E3-47AD-B20D-C721B51349D9}"/>
    <hyperlink ref="HJ157" r:id="rId5015" xr:uid="{A95D0E76-806F-49DA-891B-7E952F7801A7}"/>
    <hyperlink ref="HJ156" r:id="rId5016" xr:uid="{B7F750FA-ED38-4306-9F42-43EFC9F3A515}"/>
    <hyperlink ref="HJ147" r:id="rId5017" xr:uid="{F2273800-B2F2-455F-B836-5658379D23B9}"/>
    <hyperlink ref="HJ146" r:id="rId5018" xr:uid="{C730AC09-3506-4909-B8E9-BD878866E20F}"/>
    <hyperlink ref="HJ144" r:id="rId5019" xr:uid="{51E7A950-375C-46F5-B901-C676D80D36D1}"/>
    <hyperlink ref="HJ143" r:id="rId5020" xr:uid="{679AB821-65C5-4171-9C21-FEB9EE953E26}"/>
    <hyperlink ref="HJ145" r:id="rId5021" display="https://www.motc.gov.qa/en/search/content/data protection" xr:uid="{04E8D784-18C1-463B-B56F-942D2FCCA4D1}"/>
    <hyperlink ref="HJ142" r:id="rId5022" xr:uid="{E0055B9F-8B84-4305-8753-CE3580A76402}"/>
    <hyperlink ref="HJ141" r:id="rId5023" xr:uid="{677B84D5-4648-40BE-8E2D-84E75F6C0CE2}"/>
    <hyperlink ref="HJ135" r:id="rId5024" xr:uid="{5DE317E4-A723-4691-89A9-C2D4AFA7FC84}"/>
    <hyperlink ref="HJ134" r:id="rId5025" xr:uid="{EFE1953E-0D2C-4E1F-BACF-41530E6C1E32}"/>
    <hyperlink ref="HJ133" r:id="rId5026" xr:uid="{2B83E621-FA81-4D84-A867-4243BAC5CE83}"/>
    <hyperlink ref="HJ131" r:id="rId5027" xr:uid="{AC89CB02-D2D8-44A4-AD3E-5E86053A9DCF}"/>
    <hyperlink ref="HJ130" r:id="rId5028" xr:uid="{A618C050-DC07-48DE-A48C-E4D7EDC39C97}"/>
    <hyperlink ref="HJ129" r:id="rId5029" xr:uid="{8920CD17-4220-4CFA-9696-E1A7D50B6BB3}"/>
    <hyperlink ref="HJ128" r:id="rId5030" xr:uid="{200972B8-2AE3-49AC-9B43-1DB76E6916F7}"/>
    <hyperlink ref="HJ123" r:id="rId5031" xr:uid="{3294869E-515F-4BB0-A139-ACD815A43B3A}"/>
    <hyperlink ref="HJ122" r:id="rId5032" xr:uid="{AF8D60C8-DA61-4438-85ED-7F705A6F1FF5}"/>
    <hyperlink ref="HJ120" r:id="rId5033" xr:uid="{BC291C4D-B47A-41D7-9DC2-4D6508A42E04}"/>
    <hyperlink ref="HJ119" r:id="rId5034" xr:uid="{B41A4DDC-0A0A-4B41-85F2-F52C3CBD18B6}"/>
    <hyperlink ref="HJ117" r:id="rId5035" xr:uid="{722BDD65-53B4-47D3-A847-5BE3A5EC0051}"/>
    <hyperlink ref="HJ116" r:id="rId5036" xr:uid="{CBA1A06A-61A7-4FC3-B74A-355820B4821C}"/>
    <hyperlink ref="HJ113" r:id="rId5037" xr:uid="{F30459DE-9DE4-46EF-AA56-5C808C284AD2}"/>
    <hyperlink ref="HJ107" r:id="rId5038" xr:uid="{17ED672F-F7CD-4B0A-9CDF-7ADA782EFA2A}"/>
    <hyperlink ref="HJ106" r:id="rId5039" xr:uid="{898DA78B-5024-49A8-A4BD-69CB9F299A9A}"/>
    <hyperlink ref="HJ105" r:id="rId5040" xr:uid="{B7D7226E-549B-4CE6-98B9-7F6F82075C74}"/>
    <hyperlink ref="HJ104" r:id="rId5041" xr:uid="{377EAF87-E46C-4083-B214-CBF037618098}"/>
    <hyperlink ref="HJ103" r:id="rId5042" xr:uid="{5ACA9363-010C-4E8C-9A22-67D3B0AA1667}"/>
    <hyperlink ref="HJ98" r:id="rId5043" xr:uid="{F2DC1770-1D11-4054-BD3B-D1C04E52E75A}"/>
    <hyperlink ref="HJ94" r:id="rId5044" xr:uid="{6D8A01EE-FE66-4FA0-811C-F1CE19CD3466}"/>
    <hyperlink ref="HJ93" r:id="rId5045" xr:uid="{8E9A7269-E291-45E0-B956-4EDD0A806745}"/>
    <hyperlink ref="HJ171" r:id="rId5046" display="https://www.esccom.org.sz/" xr:uid="{9A45CD8B-0678-4970-9510-D92A0ADD600F}"/>
    <hyperlink ref="HJ168" r:id="rId5047" display="http://www.mdiit.gov.lk/index.php/en/digital-news/item/73-data-protection-legislation" xr:uid="{08C0C9FE-0667-4A52-AFA9-8C8427EB65DA}"/>
    <hyperlink ref="HJ140" r:id="rId5048" xr:uid="{5F3CBD67-589D-4E39-A71B-FC59D6BE3131}"/>
    <hyperlink ref="HJ110" r:id="rId5049" xr:uid="{5EFB2366-B04D-4AC4-841F-A0F64BFF5722}"/>
    <hyperlink ref="GV4" r:id="rId5050" xr:uid="{3671A8BC-47AC-482A-9969-6A3EEA0B17EC}"/>
    <hyperlink ref="GP19" r:id="rId5051" xr:uid="{7668E454-F42B-4621-8E43-7A999524FEA5}"/>
    <hyperlink ref="GV116" r:id="rId5052" xr:uid="{6F1ED030-AD7A-423E-931A-28F4C21D9565}"/>
    <hyperlink ref="GP96" r:id="rId5053" xr:uid="{300F5F75-E2D2-47DC-893E-7A00DA6B32A8}"/>
    <hyperlink ref="GZ96" r:id="rId5054" xr:uid="{C8919798-D6E6-47C7-BB41-9885441AD16A}"/>
    <hyperlink ref="GJ98" r:id="rId5055" xr:uid="{BB600539-8135-4DC0-9FF4-BB37467248F4}"/>
    <hyperlink ref="GB104" r:id="rId5056" xr:uid="{A0CCDF58-0D5A-473D-A161-CD6F8E93C6AE}"/>
    <hyperlink ref="GB96" r:id="rId5057" xr:uid="{CD454851-2343-4C4C-BF22-EBDF233FAECA}"/>
    <hyperlink ref="GP104" r:id="rId5058" xr:uid="{99D5503A-BFD2-4757-8CFA-371EF8F16AE8}"/>
    <hyperlink ref="GV104" r:id="rId5059" xr:uid="{EEA5CAE4-7D7C-48DE-9851-F48BCDED47B5}"/>
    <hyperlink ref="GZ104" r:id="rId5060" xr:uid="{D5BEC127-68D6-4361-88F4-CE5652C6B5BD}"/>
    <hyperlink ref="GJ109" r:id="rId5061" xr:uid="{B555022E-DAC8-470E-AA68-D320552CFBB0}"/>
    <hyperlink ref="GB107" r:id="rId5062" xr:uid="{983A0DB3-4C40-4FF0-B821-6CC1D79F5FFE}"/>
    <hyperlink ref="GJ107" r:id="rId5063" xr:uid="{235412F2-B2A8-457A-92EC-36C95FEF112D}"/>
    <hyperlink ref="GP107" r:id="rId5064" xr:uid="{9B12B07A-F9CF-4A84-9458-720B514225CF}"/>
    <hyperlink ref="FP110" r:id="rId5065" xr:uid="{438F33D2-5EDD-4462-865B-F2F6D26D9130}"/>
    <hyperlink ref="FU110" r:id="rId5066" xr:uid="{5311FDA8-3FC9-4C99-9A34-21A42562A444}"/>
    <hyperlink ref="FX110" r:id="rId5067" xr:uid="{52361693-054A-4CD5-8E53-70C7CAF01011}"/>
    <hyperlink ref="FX113" r:id="rId5068" xr:uid="{50D979E3-DDAB-482C-849F-0BFB566B8C92}"/>
    <hyperlink ref="FX117" r:id="rId5069" xr:uid="{0C33C520-8339-49C0-A6FD-033F8DD60724}"/>
    <hyperlink ref="GP122" r:id="rId5070" xr:uid="{115321C5-1760-40FE-85D3-4EABFF2A464E}"/>
    <hyperlink ref="GB123" r:id="rId5071" xr:uid="{08760AFB-98AB-4C95-B800-EB180FD8D015}"/>
    <hyperlink ref="GP123" r:id="rId5072" xr:uid="{C0D61D46-B431-40DF-9614-E20A6CAF1652}"/>
    <hyperlink ref="GB129" r:id="rId5073" xr:uid="{32208EA8-28E8-45A5-9A81-A8F2A2049D02}"/>
    <hyperlink ref="GJ135" r:id="rId5074" xr:uid="{534F96E0-192F-415B-9F1D-B2BE41184E55}"/>
    <hyperlink ref="HE136" r:id="rId5075" xr:uid="{2E405204-4CFE-469D-8D44-2DEE6FB14E0F}"/>
    <hyperlink ref="GJ138" r:id="rId5076" xr:uid="{9B595665-891B-4A82-B943-EC693EDEC6FF}"/>
    <hyperlink ref="GB138" r:id="rId5077" xr:uid="{249520EA-6E12-428A-A79B-48E0899B2832}"/>
    <hyperlink ref="GP141" r:id="rId5078" location=".Xvf5tmhKg2w" xr:uid="{889CF4A1-5D28-4337-868D-07152A2E4413}"/>
    <hyperlink ref="GF144" r:id="rId5079" location="maintab3" xr:uid="{CEFE6B05-BCDC-4C55-B305-A10468E93F2C}"/>
    <hyperlink ref="FP147" r:id="rId5080" xr:uid="{0ED9774F-DBB1-4253-BC66-3ACDD6B8DC10}"/>
    <hyperlink ref="FU147" r:id="rId5081" xr:uid="{2B326FDA-D1E1-4484-AA14-C555805AE29F}"/>
    <hyperlink ref="GB147" r:id="rId5082" xr:uid="{5D094907-8751-4EC0-BBB7-5D8F50C13162}"/>
    <hyperlink ref="GF147" r:id="rId5083" xr:uid="{75329248-90B4-4170-9F2D-115A9B5B29EA}"/>
    <hyperlink ref="GJ147" r:id="rId5084" xr:uid="{869EDA77-BA4A-477A-8E97-CA7C2C162DD4}"/>
    <hyperlink ref="FX147" r:id="rId5085" xr:uid="{F7FB5335-B59E-446D-A932-F3C517861037}"/>
    <hyperlink ref="HE148" r:id="rId5086" xr:uid="{B675036D-C86D-47A5-909B-D2075312C01B}"/>
    <hyperlink ref="HJ148" r:id="rId5087" xr:uid="{FB859E9C-390F-4FE3-8EA3-412FA9415B80}"/>
    <hyperlink ref="GB148" r:id="rId5088" xr:uid="{7275730E-B652-4F0F-86CD-0F795BB23673}"/>
    <hyperlink ref="FX160" r:id="rId5089" xr:uid="{57933685-CBDD-49E3-97CF-84291992BEAE}"/>
    <hyperlink ref="GF160" r:id="rId5090" xr:uid="{C93FDBB0-004B-4980-B067-CA0B42A13CD9}"/>
    <hyperlink ref="GJ160" r:id="rId5091" xr:uid="{39EFC9C8-9CA0-4FB3-AFCF-8F13A8E4C8BE}"/>
    <hyperlink ref="GJ161" r:id="rId5092" xr:uid="{F1A8927C-6DEA-4B06-A25C-44788D718336}"/>
    <hyperlink ref="GF161" r:id="rId5093" xr:uid="{3BD25446-0D1D-4E78-B5E7-3517CD5A2DD2}"/>
    <hyperlink ref="FP161" r:id="rId5094" xr:uid="{A8E08095-228F-4DBC-BA50-056F9471A199}"/>
    <hyperlink ref="FX161" r:id="rId5095" xr:uid="{DD30C02E-81EB-4CFA-9F82-736C939EE7BA}"/>
    <hyperlink ref="FU161" r:id="rId5096" xr:uid="{B3C91B5C-B281-47A8-AB6D-F20513E7FBBE}"/>
    <hyperlink ref="HI218" r:id="rId5097" xr:uid="{B3D2A4F6-0A69-4B86-87F6-A83CF39564D7}"/>
    <hyperlink ref="FX162" r:id="rId5098" xr:uid="{039100A4-D6EA-4DD9-9007-5CEF7E1F96E2}"/>
    <hyperlink ref="FU162" r:id="rId5099" xr:uid="{A448A71F-4798-42A3-927B-BC32A569FE2B}"/>
    <hyperlink ref="GF162" r:id="rId5100" xr:uid="{A44A17AA-3120-4CB7-AF39-918EF0E87C3D}"/>
    <hyperlink ref="GJ165" r:id="rId5101" xr:uid="{AAF6053C-A5F6-4F75-BBFA-FEF28129E52C}"/>
    <hyperlink ref="GF165" r:id="rId5102" xr:uid="{3CE24643-8C43-468B-A437-E1FBA4F06CF2}"/>
    <hyperlink ref="FX167" r:id="rId5103" xr:uid="{B3CA9A95-CB94-4F5D-B265-DDBED541BA32}"/>
    <hyperlink ref="GF167" r:id="rId5104" xr:uid="{D46785C6-AFDA-4A6B-9ED7-8D3E8B2A8CFD}"/>
    <hyperlink ref="FP167" r:id="rId5105" location=".XvjHf2hKg2w" xr:uid="{7701A9EE-8648-44DF-81B1-974ECF49F678}"/>
    <hyperlink ref="FU167" r:id="rId5106" xr:uid="{B50630FA-E087-4232-9300-AF0A4EFB5A86}"/>
    <hyperlink ref="FX168" r:id="rId5107" xr:uid="{AFB339F4-B509-4FEB-83C2-95F5719F455E}"/>
    <hyperlink ref="GF168" r:id="rId5108" xr:uid="{8B23400F-CCFC-437F-BE2D-F37AFD0B3A54}"/>
    <hyperlink ref="HM168" r:id="rId5109" xr:uid="{4F9812C9-46BA-426D-8A8F-A6EDD608D451}"/>
    <hyperlink ref="GF172" r:id="rId5110" xr:uid="{8CE99D15-8A39-4999-9A51-760396DA7BC4}"/>
    <hyperlink ref="GJ172" r:id="rId5111" xr:uid="{0CE50B17-3DFF-4F00-9DDB-39A30DFF8807}"/>
    <hyperlink ref="GB172" r:id="rId5112" xr:uid="{38D3C7FF-A1ED-4D28-9280-191E0B6150CB}"/>
    <hyperlink ref="FP172" r:id="rId5113" xr:uid="{75C42F25-D40E-410F-9AB7-C76A513D9D88}"/>
    <hyperlink ref="FX172" r:id="rId5114" xr:uid="{0CCC2292-CB7D-45DD-8112-F12342BAFF8C}"/>
    <hyperlink ref="FU172" r:id="rId5115" xr:uid="{CFDFA18C-5503-4024-9A76-17648FF1E444}"/>
    <hyperlink ref="FU173" r:id="rId5116" xr:uid="{24F6A25D-1998-42CC-8C7A-BB72AD21ACF7}"/>
    <hyperlink ref="GB173" r:id="rId5117" xr:uid="{6ED56433-5E35-43E0-8B25-E5A64E4E4C99}"/>
    <hyperlink ref="FX173" r:id="rId5118" xr:uid="{97D8089D-2331-4267-B35E-75DDC85A2E2B}"/>
    <hyperlink ref="GJ173" r:id="rId5119" xr:uid="{DD8EC735-7DEF-4DEF-A6FF-843ABCC92B6A}"/>
    <hyperlink ref="GB175" r:id="rId5120" xr:uid="{DDE45F90-34B9-4EF6-89AB-E59A280F88FD}"/>
    <hyperlink ref="GB177" r:id="rId5121" xr:uid="{38E43C84-F2C3-44C0-BBA3-A875724878B1}"/>
    <hyperlink ref="GB181" r:id="rId5122" xr:uid="{38BF3721-56EB-4152-8452-C61DF3824601}"/>
    <hyperlink ref="GB184" r:id="rId5123" xr:uid="{C157EE84-3DCE-4D37-9D6D-61918151082A}"/>
    <hyperlink ref="FX191" r:id="rId5124" xr:uid="{997DFBB3-6E7C-4BBB-949E-CD72F7D9ED91}"/>
    <hyperlink ref="GJ191" r:id="rId5125" xr:uid="{320FF54D-8DEC-4C26-94E4-EEEFFBC7AE74}"/>
    <hyperlink ref="GF192" r:id="rId5126" xr:uid="{459CD988-E727-427F-BD52-91B8BE181990}"/>
    <hyperlink ref="GB192" r:id="rId5127" xr:uid="{AC06FA6C-8CB3-4533-9229-E9EF3DE79279}"/>
    <hyperlink ref="FX192" r:id="rId5128" xr:uid="{037E52B4-4F38-4526-B253-76345D0AD680}"/>
    <hyperlink ref="FU192" r:id="rId5129" xr:uid="{B8E87F92-AF12-4773-9A00-B445C28E69D8}"/>
    <hyperlink ref="GB193" r:id="rId5130" xr:uid="{B3FBBF01-22FD-46CA-B31A-F8733E040ABD}"/>
    <hyperlink ref="GF193" r:id="rId5131" xr:uid="{DFD8546A-6DCF-4E59-9709-1718038FAFA7}"/>
    <hyperlink ref="GJ195" r:id="rId5132" xr:uid="{36F57383-2D5D-4B9F-918B-3E8B725B4B1E}"/>
    <hyperlink ref="GB196" r:id="rId5133" xr:uid="{41B51AC3-9CCB-4CE2-B3AE-36389ED73D31}"/>
    <hyperlink ref="GF196" r:id="rId5134" xr:uid="{BEC2DBA7-D0EF-4DB6-A5D3-9C06F158514B}"/>
    <hyperlink ref="GJ197" r:id="rId5135" xr:uid="{AC24E0BE-3E22-4E90-AFB7-9334B2E6278E}"/>
    <hyperlink ref="GJ38" r:id="rId5136" xr:uid="{33E14817-BE64-4080-942D-6D39D3572134}"/>
    <hyperlink ref="FU47" r:id="rId5137" xr:uid="{27DFCB7C-66F7-4781-AEF2-3170FC0331AE}"/>
    <hyperlink ref="FP47" r:id="rId5138" xr:uid="{990AC63D-D373-4CA6-8562-22DF76DDBBD3}"/>
    <hyperlink ref="FP54" r:id="rId5139" xr:uid="{32ED7372-1525-4DCF-A24D-7BFD8EE9884F}"/>
    <hyperlink ref="GB47" r:id="rId5140" xr:uid="{BEF2F687-84A0-4E1B-9E2D-91D584D38EE8}"/>
    <hyperlink ref="FX54" r:id="rId5141" xr:uid="{EBC41657-F189-4AA4-B0CD-4FCC330A4D96}"/>
    <hyperlink ref="FU54" r:id="rId5142" xr:uid="{703B7882-D3ED-4297-93ED-D3F751D47E9E}"/>
    <hyperlink ref="GF54" r:id="rId5143" xr:uid="{F90E5172-9564-4371-BD64-41A7A8CD88F2}"/>
    <hyperlink ref="GJ54" r:id="rId5144" xr:uid="{2ED4D7E2-F2D4-4941-8D94-60A7CE2BC8DA}"/>
    <hyperlink ref="FP68" r:id="rId5145" xr:uid="{3CEF58B2-B8E3-4B0D-B0CD-858004E5070A}"/>
    <hyperlink ref="FU68" r:id="rId5146" xr:uid="{4D2D89F7-706E-49CD-9A44-715FBF5FFD47}"/>
    <hyperlink ref="FX68" r:id="rId5147" xr:uid="{8F0C9D49-6EB8-4179-9E66-19B9E645B296}"/>
    <hyperlink ref="FP67" r:id="rId5148" xr:uid="{B598BA0F-C7C5-44CE-9283-D0441E6927C2}"/>
    <hyperlink ref="FP77" r:id="rId5149" xr:uid="{5B643906-1761-411F-AF6A-77F693FF311D}"/>
    <hyperlink ref="FX77" r:id="rId5150" xr:uid="{28CDEA46-0AA3-46AA-B918-35F4126AFD75}"/>
    <hyperlink ref="FU77" r:id="rId5151" xr:uid="{98DC2695-8963-40F5-A520-CF7A4C8C08CF}"/>
    <hyperlink ref="FP78" r:id="rId5152" xr:uid="{0A2E321D-8785-4EEE-B018-6E9E79C21F82}"/>
    <hyperlink ref="FX78" r:id="rId5153" xr:uid="{9B765B82-435C-4110-8EDE-A212A66E1E81}"/>
    <hyperlink ref="FU78" r:id="rId5154" xr:uid="{D4B68926-A657-4545-BC46-2B33E0E32027}"/>
    <hyperlink ref="GJ84" r:id="rId5155" xr:uid="{64C63488-ACBC-4F24-9AB5-84B9AC27A882}"/>
    <hyperlink ref="FP84" r:id="rId5156" xr:uid="{C54EBD3D-5F88-49C6-9F2C-3F9A94AEA40C}"/>
    <hyperlink ref="FU165" r:id="rId5157" xr:uid="{4B35F745-146A-4897-A2F0-35081BD76137}"/>
    <hyperlink ref="FX184" r:id="rId5158" xr:uid="{59C53ABB-0F07-4803-821E-993D7EC59E65}"/>
    <hyperlink ref="FP196" r:id="rId5159" xr:uid="{C5E993FC-46CE-4869-AC80-DF01638C1964}"/>
    <hyperlink ref="GP94" r:id="rId5160" xr:uid="{0A032588-BC78-470E-A027-96BBD6C6D24E}"/>
    <hyperlink ref="GP31" r:id="rId5161" xr:uid="{AB2888CB-0437-4837-8E9B-A52A90B3DFBE}"/>
    <hyperlink ref="GV31" r:id="rId5162" xr:uid="{56C3FA90-418D-422B-A3F9-434CEA265281}"/>
    <hyperlink ref="FU107" r:id="rId5163" xr:uid="{49C88C9D-628B-4A1B-9FCA-A850EDB1ACAD}"/>
    <hyperlink ref="FP107" r:id="rId5164" xr:uid="{3FF00017-CA53-4E10-8A8D-67816B55793E}"/>
    <hyperlink ref="GV79" r:id="rId5165" xr:uid="{804BDA44-C75F-437F-A867-0E806E7F2B53}"/>
    <hyperlink ref="GZ79" r:id="rId5166" xr:uid="{C53CF934-0A3E-4C55-ACC8-98C98D54B68D}"/>
    <hyperlink ref="GP79" r:id="rId5167" xr:uid="{A33B7D77-02A2-4BC8-AAD8-B500200B6CA7}"/>
    <hyperlink ref="GZ84" r:id="rId5168" xr:uid="{FBD8B0F3-A7F8-4768-981C-880AE89CA5D2}"/>
    <hyperlink ref="GP84" r:id="rId5169" xr:uid="{91E61BE2-46AD-46D5-986C-61B4D66FFEF7}"/>
    <hyperlink ref="GP86" r:id="rId5170" xr:uid="{BC7177EE-45AE-464D-9718-BEA8686998CA}"/>
    <hyperlink ref="GV86" r:id="rId5171" xr:uid="{5F6C6264-1285-40C6-BEE5-7B8ACD110B0A}"/>
    <hyperlink ref="GP88" r:id="rId5172" xr:uid="{0847344D-B06B-4BB3-9B05-ADF1B753D60C}"/>
    <hyperlink ref="GV88" r:id="rId5173" xr:uid="{8D789BCC-290A-462F-8EB5-C1557B34D97D}"/>
    <hyperlink ref="GZ88" r:id="rId5174" xr:uid="{7BE88257-CB42-4B43-9E0F-E83021728741}"/>
    <hyperlink ref="GP89" r:id="rId5175" xr:uid="{A00D4240-664C-4AED-811C-28FAFE286165}"/>
    <hyperlink ref="GV89" r:id="rId5176" xr:uid="{36534375-94D8-4C36-8595-C6A1D2FE7FBF}"/>
    <hyperlink ref="GP80" r:id="rId5177" xr:uid="{9BED8F2D-F3BE-4186-B13C-4AA47F72544D}"/>
    <hyperlink ref="GV80" r:id="rId5178" xr:uid="{40519DFF-0955-41A0-BEC8-2171047E3122}"/>
    <hyperlink ref="GV84" r:id="rId5179" xr:uid="{B3E5414B-183A-4A67-BF38-EC0DFC428BF9}"/>
    <hyperlink ref="GP85" r:id="rId5180" xr:uid="{301DB7E9-3F6A-4174-B45D-E36F3E69419C}"/>
    <hyperlink ref="GV85" r:id="rId5181" xr:uid="{C12FC3C2-6BF8-4EFE-AB2A-75D11DFBE287}"/>
    <hyperlink ref="GP87" r:id="rId5182" xr:uid="{E8D00714-2260-423B-8B22-EFF6C82227DD}"/>
    <hyperlink ref="GV87" r:id="rId5183" xr:uid="{24FCF67C-0703-4281-9D9D-19C717AD1E10}"/>
    <hyperlink ref="GV199" r:id="rId5184" xr:uid="{D6DD8C4A-D4D0-47C2-A243-1AF7596779C5}"/>
    <hyperlink ref="GZ191" r:id="rId5185" xr:uid="{3DB0E3A4-482A-406C-B7D8-A531500204FD}"/>
    <hyperlink ref="GV191" r:id="rId5186" xr:uid="{240A3872-AFFA-4EE1-8A82-6783B7461020}"/>
    <hyperlink ref="GP191" r:id="rId5187" xr:uid="{E1DFDC8D-8E59-4630-ABBF-78F567074C84}"/>
    <hyperlink ref="GP184" r:id="rId5188" xr:uid="{E7B65CEA-26B9-488D-A43C-EFDBB2201CE9}"/>
    <hyperlink ref="GV184" r:id="rId5189" xr:uid="{4086386C-FFAE-4085-B1BE-10497D82C85C}"/>
    <hyperlink ref="GP172" r:id="rId5190" xr:uid="{F403FFC7-3DF0-4B72-8F95-402D6750B483}"/>
    <hyperlink ref="FP165" r:id="rId5191" display="http://www.sita.co.za/sites/default/files/Strategic%20Plan%202020-2025.pdf" xr:uid="{08BA445D-015F-48F5-A84D-6995BBF0E406}"/>
    <hyperlink ref="GP135" r:id="rId5192" display="https://omanportal.gov.om/wps/portal/index/interact/!ut/p/a1/04_Sj9CPykssy0xPLMnMz0vMAfGjzOKDvbydgj1NjAz83YINDTwdPT2cnR1DjAxDzYAKIoEKDHAARwNC-oMTi_TD9aPAyowN3A0M_C09fb1DfB0NjIzD3LwsfcyMXVxMoArwWFOQG1Hhma6oCAAXdtxz/dl5/d5/L0lHSkovd0RNQUprQUVnQSEhLzRKU0UvZW4!/?lang=en" xr:uid="{66E36F88-EF01-4026-8A78-57B8077208D8}"/>
    <hyperlink ref="GV135" r:id="rId5193" xr:uid="{F2087077-1A4A-4750-9FEB-A4038C6A83A7}"/>
    <hyperlink ref="GV144" r:id="rId5194" xr:uid="{EAA8A394-C72F-43F9-8BD5-79D9BE7CCE7E}"/>
    <hyperlink ref="GV129" r:id="rId5195" xr:uid="{3014B6C5-6660-4F80-A1F4-84A6E314A6C7}"/>
    <hyperlink ref="GV54" r:id="rId5196" xr:uid="{61C6ACE2-51F3-4838-8ADE-5AD788FA9CE9}"/>
    <hyperlink ref="IN215" r:id="rId5197" xr:uid="{700C7B66-7D7A-469D-B7EB-6F2A19571146}"/>
    <hyperlink ref="HE18" r:id="rId5198" xr:uid="{8106FF4D-47C2-4B36-BBE4-A0433269DA3B}"/>
    <hyperlink ref="HJ12" r:id="rId5199" xr:uid="{36A4718D-69F8-4F16-8B33-331468417B88}"/>
    <hyperlink ref="HE17" r:id="rId5200" xr:uid="{5BD99E0B-A77F-4DE6-882D-D7C0B6191C9E}"/>
    <hyperlink ref="HJ21" r:id="rId5201" xr:uid="{93A12F57-B16F-4B5B-AE9E-6EDAB673EA21}"/>
    <hyperlink ref="HJ22" r:id="rId5202" xr:uid="{D18A409B-7F41-4095-95BC-F4B059F6F729}"/>
    <hyperlink ref="HJ47" r:id="rId5203" xr:uid="{D6E11664-A133-4359-8BEA-E1143C0F6C92}"/>
    <hyperlink ref="HJ66" r:id="rId5204" xr:uid="{DA1F338F-D1B5-45D2-A7DE-88F248CA200E}"/>
    <hyperlink ref="HJ77" r:id="rId5205" xr:uid="{55193BA7-7C57-4EA1-8E4D-64200909E089}"/>
    <hyperlink ref="HE113" r:id="rId5206" xr:uid="{4A72640F-4C50-41D9-B499-C62A6A93711A}"/>
    <hyperlink ref="HJ7" r:id="rId5207" xr:uid="{6DABAEF1-BF80-4AC1-A42D-C8B0BF4A9F95}"/>
    <hyperlink ref="HI217" r:id="rId5208" xr:uid="{820610EC-C671-4D1B-9685-E14FE15FE003}"/>
    <hyperlink ref="HJ165" r:id="rId5209" xr:uid="{EA719131-CEDD-41E1-821C-F3EDE3885A5B}"/>
    <hyperlink ref="HE87" r:id="rId5210" xr:uid="{9C11C765-E29A-4A79-A57F-3FD4773B69DC}"/>
    <hyperlink ref="GP54" r:id="rId5211" xr:uid="{78C39DFA-2EA4-4218-AA89-B9FBBFE0A261}"/>
    <hyperlink ref="GP177" r:id="rId5212" xr:uid="{612B5B31-7CA5-475C-9E57-BB2042EA2F15}"/>
    <hyperlink ref="HE26" r:id="rId5213" xr:uid="{45FED6B9-F53D-4A0D-BEDF-AE93DF71BDD7}"/>
    <hyperlink ref="HE29" r:id="rId5214" xr:uid="{238B5D77-1111-47CD-8A94-E3735AA16B49}"/>
    <hyperlink ref="HJ29" r:id="rId5215" xr:uid="{D9E9A713-120D-4EBE-9B3B-3CAE1697C1EE}"/>
    <hyperlink ref="HI219" r:id="rId5216" xr:uid="{488A57A6-69F3-42C9-AD72-842C521D6B77}"/>
    <hyperlink ref="HE184" r:id="rId5217" xr:uid="{D5BA3E2C-74E8-4B73-8650-10C6D4B4169F}"/>
    <hyperlink ref="HE36" r:id="rId5218" xr:uid="{DF4C5DAC-DDF5-409C-9340-DBAC3BC74297}"/>
    <hyperlink ref="HJ36" r:id="rId5219" xr:uid="{9EA7E7E4-C85C-442C-8FED-FDFF2D09162C}"/>
    <hyperlink ref="HE37" r:id="rId5220" xr:uid="{B4F45156-7312-41CD-9B20-17EDE35C268F}"/>
    <hyperlink ref="HE38" r:id="rId5221" xr:uid="{47716C38-F6D3-4167-A0A1-1DF3C4955CE6}"/>
    <hyperlink ref="HE47" r:id="rId5222" xr:uid="{5612E387-0DFF-44AF-83F6-C7D2ED39DA84}"/>
    <hyperlink ref="HE48" r:id="rId5223" xr:uid="{22D753B6-DD9D-4293-8DAD-6AFCEF972229}"/>
    <hyperlink ref="HE49" r:id="rId5224" xr:uid="{729A8F78-1F27-420F-BF78-A473C1D93A4F}"/>
    <hyperlink ref="HE51" r:id="rId5225" xr:uid="{FF6FE9BF-52A6-4BAB-8C3B-25101906ABA9}"/>
    <hyperlink ref="HE53" r:id="rId5226" xr:uid="{3F3495B0-2C42-451E-B44A-B301D9252441}"/>
    <hyperlink ref="HE55" r:id="rId5227" xr:uid="{C1452E06-2090-4CAA-9A2A-2AC1EB915BE4}"/>
    <hyperlink ref="HE56" r:id="rId5228" xr:uid="{D83D29E2-F716-41DD-AB12-2D62F6F7D309}"/>
    <hyperlink ref="HE58" r:id="rId5229" xr:uid="{7BB472B3-1802-4BF0-9F39-CDD1CA5DDDB4}"/>
    <hyperlink ref="HE61" r:id="rId5230" xr:uid="{AB49C611-587A-4E75-925B-3BA0374CDD1D}"/>
    <hyperlink ref="HJ63" r:id="rId5231" xr:uid="{91537398-8B1F-4622-B8DA-7A86DAABCA9A}"/>
    <hyperlink ref="HE66" r:id="rId5232" xr:uid="{F4B30D7B-D739-410E-BA82-92107A0B8006}"/>
    <hyperlink ref="HE67" r:id="rId5233" xr:uid="{0E575175-9986-4D9B-9893-D12680EA44FE}"/>
    <hyperlink ref="HJ68" r:id="rId5234" xr:uid="{5E81C701-F4A2-4AEE-97ED-92D2CE9CC515}"/>
    <hyperlink ref="HJ85" r:id="rId5235" xr:uid="{A579A00A-3904-4636-BB6B-562B38DE3FD5}"/>
    <hyperlink ref="HE84" r:id="rId5236" xr:uid="{B105ECEC-557A-4D10-9BA0-B808CE695534}"/>
    <hyperlink ref="HE86" r:id="rId5237" xr:uid="{43432088-9924-4EDF-9133-184DC4468DD1}"/>
    <hyperlink ref="HE88" r:id="rId5238" xr:uid="{9288E5C9-A1A1-4744-A890-14B0358D90D5}"/>
    <hyperlink ref="HE93" r:id="rId5239" xr:uid="{159F97B7-58CA-41E0-B3ED-77303D8E17AA}"/>
    <hyperlink ref="HE94" r:id="rId5240" xr:uid="{282550A3-1E52-49B2-AB0F-22C46BDEC50B}"/>
    <hyperlink ref="HE95" r:id="rId5241" xr:uid="{0DEFB8A6-70A8-43C1-96EB-E4E9B96D51D1}"/>
    <hyperlink ref="HE98" r:id="rId5242" xr:uid="{7C6FF302-DE8A-43E0-BC68-2A072C90229C}"/>
    <hyperlink ref="HE103" r:id="rId5243" xr:uid="{FFB138CF-CDC7-411B-877E-EC04D134C839}"/>
    <hyperlink ref="HE104" r:id="rId5244" xr:uid="{54E9F401-8D97-4F5D-8953-6DC7D1573E32}"/>
    <hyperlink ref="HJ112" r:id="rId5245" xr:uid="{8AC55D2D-53A4-42C6-B030-6B3335BF04E7}"/>
    <hyperlink ref="HE110" r:id="rId5246" xr:uid="{F217F6F8-8555-45FD-A9B9-D2431A62478F}"/>
    <hyperlink ref="HE123" r:id="rId5247" xr:uid="{DFCA6166-36D1-400B-9373-A2F26B5D8149}"/>
    <hyperlink ref="HE129" r:id="rId5248" xr:uid="{16E1BFB9-918E-4D19-924F-11172CCBDE73}"/>
    <hyperlink ref="HJ132" r:id="rId5249" xr:uid="{BD4AEF68-A46A-4145-917B-C5C7561D6726}"/>
    <hyperlink ref="HE132" r:id="rId5250" xr:uid="{3F99AADA-D861-4195-B576-67791D1B5140}"/>
    <hyperlink ref="HE133" r:id="rId5251" xr:uid="{B1A49846-8961-4A81-A025-CAA6B5CE5795}"/>
    <hyperlink ref="HE134" r:id="rId5252" xr:uid="{8CD786F4-6562-421B-B099-4C930B1C962C}"/>
    <hyperlink ref="HE138" r:id="rId5253" xr:uid="{0FF39543-617F-4867-850E-A5E7A8461C12}"/>
    <hyperlink ref="HJ138" r:id="rId5254" xr:uid="{2274561F-A022-424C-A4BA-CC710374BF48}"/>
    <hyperlink ref="HE141" r:id="rId5255" xr:uid="{7054CB62-5C87-4033-A4F3-31148AB61D94}"/>
    <hyperlink ref="HE140" r:id="rId5256" xr:uid="{619C9B1D-A821-4893-B6E4-67DF3F4006A4}"/>
    <hyperlink ref="HE142" r:id="rId5257" xr:uid="{A8F2EC52-8FA7-4439-A763-4EBE69B51506}"/>
    <hyperlink ref="HE143" r:id="rId5258" xr:uid="{97D42B96-68FE-4CFB-A64B-16C9346307A6}"/>
    <hyperlink ref="HE145" r:id="rId5259" location=":~:text=HH%20the%20Emir%20Sheikh%20Tamim,2016%20on%20protecting%20personal%20data.&amp;text=According%20the%20law%2C%20businesses%20are,obtaining%20an%20individual's%20prior%20consent." display="https://www.motc.gov.qa/en/documents/document/qatar-issues-personal-data-privacy-law-5#:~:text=HH%20the%20Emir%20Sheikh%20Tamim,2016%20on%20protecting%20personal%20data.&amp;text=According%20the%20law%2C%20businesses%20are,obtaining%20an%20individual's%20prior%20consent." xr:uid="{35D41BC9-B72C-4A63-BA78-E0EE2B923657}"/>
    <hyperlink ref="HE146" r:id="rId5260" xr:uid="{6DF96270-EA23-45F9-B04A-4983FEFAFB6C}"/>
    <hyperlink ref="HE147" r:id="rId5261" xr:uid="{008F6B5A-9893-4705-83AB-32B33C8BA731}"/>
    <hyperlink ref="HE149" r:id="rId5262" location=":~:text=On%20May%204%2C%202018%2C%20St,by%20public%20and%20private%20bodies." xr:uid="{837A1CFD-E136-42B7-B3D0-6337CDC65763}"/>
    <hyperlink ref="HE150" r:id="rId5263" xr:uid="{AFF1583F-5A9B-418D-BE3E-B1ABE2D253D0}"/>
    <hyperlink ref="HE151" r:id="rId5264" xr:uid="{4BE00D8E-3454-450F-BED4-05B451D689F7}"/>
    <hyperlink ref="HJ153" r:id="rId5265" xr:uid="{12E6463C-A66F-47BB-A0E8-0F69B4A62E63}"/>
    <hyperlink ref="HE153" r:id="rId5266" xr:uid="{597B7AD4-DE49-4A5A-9A52-5D785F234B85}"/>
    <hyperlink ref="HJ154" r:id="rId5267" xr:uid="{9240EF73-3D13-459B-BE97-AB255054284B}"/>
    <hyperlink ref="HE154" r:id="rId5268" xr:uid="{1B13C7E3-26EF-4C36-A79D-CDA30B38B48A}"/>
    <hyperlink ref="HE160" r:id="rId5269" xr:uid="{68EAE658-D7CC-4AD6-B6F9-311235181820}"/>
    <hyperlink ref="HE161" r:id="rId5270" xr:uid="{A5CB8B63-17AD-4ADB-849F-18B5888A952C}"/>
    <hyperlink ref="HE165" r:id="rId5271" xr:uid="{52871D64-B807-4FCB-AF8A-FD217AE0E7C8}"/>
    <hyperlink ref="HE167" r:id="rId5272" xr:uid="{64072A2A-E525-4D27-A416-F9B10C40F0F0}"/>
    <hyperlink ref="HE168" r:id="rId5273" xr:uid="{3DD78E79-4253-4904-843E-CA85720E8655}"/>
    <hyperlink ref="HE170" r:id="rId5274" xr:uid="{5BD589D6-F624-4BAE-88F3-952ECA5C423D}"/>
    <hyperlink ref="HE171" r:id="rId5275" xr:uid="{A9907267-6D14-4484-A457-50C80C80BF75}"/>
    <hyperlink ref="HE172" r:id="rId5276" xr:uid="{1EF30C98-815B-421B-B513-DAC8DCCD6A30}"/>
    <hyperlink ref="HE174" r:id="rId5277" xr:uid="{847308B7-A2E1-410D-BF9F-3F0D39B432E1}"/>
    <hyperlink ref="HE176" r:id="rId5278" xr:uid="{641E6B1B-9A7D-4157-8DE8-A90FAE77385D}"/>
    <hyperlink ref="HJ176" r:id="rId5279" xr:uid="{714C8D14-0A1F-498D-9BB1-4507DBEC9669}"/>
    <hyperlink ref="HE177" r:id="rId5280" xr:uid="{B50D150E-9B16-4F44-A3FA-BA2C9902E44C}"/>
    <hyperlink ref="HE178" r:id="rId5281" xr:uid="{37A5CC25-923F-4A8D-A158-09CBBBAA143F}"/>
    <hyperlink ref="HE179" r:id="rId5282" xr:uid="{CDC318D7-1C27-4332-97FA-F967909C6AA4}"/>
    <hyperlink ref="HE183" r:id="rId5283" xr:uid="{D8077BC3-ABAC-47C2-91DC-7ACB24FD91FA}"/>
    <hyperlink ref="HE187" r:id="rId5284" xr:uid="{9241EB1B-B751-4292-AAC8-D6981F699710}"/>
    <hyperlink ref="HJ187" r:id="rId5285" xr:uid="{0FAE8006-75EB-4DE1-AEA2-DBA432997868}"/>
    <hyperlink ref="HE188" r:id="rId5286" location="Text" xr:uid="{43037389-248B-4B66-B7F1-EE35B282E141}"/>
    <hyperlink ref="HJ188" r:id="rId5287" xr:uid="{1CCDD6E4-A179-4886-9CA4-9891E4689E8E}"/>
    <hyperlink ref="HE192" r:id="rId5288" xr:uid="{A6303EC6-D37B-4B9D-A84A-598AA75E4B1E}"/>
    <hyperlink ref="HE193" r:id="rId5289" xr:uid="{505DF997-9A13-4046-A713-07D7C0584E3E}"/>
    <hyperlink ref="HI215" r:id="rId5290" xr:uid="{ED57FEE3-D40D-4D2F-9810-4C76A778AA7F}"/>
    <hyperlink ref="HJ193" r:id="rId5291" display="https://www.gov.uz/uz/organizations/kind/admin" xr:uid="{AA572BE3-FD1B-4AE6-8CB7-8CAF16F4AFCF}"/>
    <hyperlink ref="HE196" r:id="rId5292" xr:uid="{009664F0-7FA7-4EB7-B2B0-F8B83BB3C2DF}"/>
    <hyperlink ref="HJ196" r:id="rId5293" location=":~:text=Ordinate%20activities%20on%20preventing%20SPAM,protection%20activities%20on%20Information%20security%3B&amp;text=Besides%2C%20AIS%20also%20has%20missions,organizations%20in%20information%20security%20area." display="https://english.mic.gov.vn/pages/thongtin/114301/Authority-of-Information-Security.html#:~:text=Ordinate%20activities%20on%20preventing%20SPAM,protection%20activities%20on%20Information%20security%3B&amp;text=Besides%2C%20AIS%20also%20has%20missions,organizations%20in%20information%20security%20area." xr:uid="{B676A845-15D1-4907-A512-90A160E4DF2D}"/>
    <hyperlink ref="HJ199" r:id="rId5294" xr:uid="{6859F653-A9BE-4576-840A-B172DE102EA8}"/>
    <hyperlink ref="HE200" r:id="rId5295" xr:uid="{54A18B2F-8DE7-4268-B789-717823167B00}"/>
    <hyperlink ref="HE195" r:id="rId5296" xr:uid="{623A3014-0F35-4A71-8B40-515D815A9B9D}"/>
    <hyperlink ref="HE15" r:id="rId5297" xr:uid="{8633FF55-0BA7-4F56-A0AB-09D2EF383BAD}"/>
    <hyperlink ref="HE54" r:id="rId5298" xr:uid="{05852BD0-2AEC-4D47-B3B0-852BE4FE8F30}"/>
    <hyperlink ref="HM215" r:id="rId5299" xr:uid="{87DB901A-BB45-4C09-B465-45DE99C7A22D}"/>
    <hyperlink ref="HE23" r:id="rId5300" xr:uid="{2E9B7905-6B17-481F-AA1F-E06E79D631C8}"/>
    <hyperlink ref="HM21" r:id="rId5301" xr:uid="{1967EF06-F9C2-4AD2-9101-55961565D7D7}"/>
    <hyperlink ref="HM17" r:id="rId5302" xr:uid="{7610E1D7-087B-4EFC-9EB2-DE3F9242B2A5}"/>
    <hyperlink ref="HM216" r:id="rId5303" xr:uid="{385FE73F-7522-4DCE-B880-B1C2612F7430}"/>
    <hyperlink ref="HM23" r:id="rId5304" xr:uid="{D8F220C9-A553-473B-A378-8FDE7B4DC1E7}"/>
    <hyperlink ref="HM29" r:id="rId5305" xr:uid="{7C08E0C6-93D4-44ED-88FE-C12C43ACCB22}"/>
    <hyperlink ref="HM64" r:id="rId5306" location=":~:text=2019.,-Page%204&amp;text=18.,a%20freedom%20of%20information%20bill" xr:uid="{80874B3E-FDF7-428E-AFDD-BDBF8CC22ED6}"/>
    <hyperlink ref="HM218" r:id="rId5307" xr:uid="{AAAF491E-938A-4A36-AB04-9608C5960666}"/>
    <hyperlink ref="HM81" r:id="rId5308" xr:uid="{B9FE786C-F7A4-4658-8EE1-FDC75E1380DE}"/>
    <hyperlink ref="HM89" r:id="rId5309" xr:uid="{2F2CADFF-ED3B-4C9C-81F6-C7A13C79AE8E}"/>
    <hyperlink ref="HM99" r:id="rId5310" xr:uid="{DBC703F2-C6EE-4850-973E-3089CB1F7AF2}"/>
    <hyperlink ref="HM105" r:id="rId5311" xr:uid="{453AD0CF-22AB-4303-B5A2-6C9383BEA63D}"/>
    <hyperlink ref="HM108" r:id="rId5312" xr:uid="{A60D4B93-179D-4437-8C87-7126EAD1C2C5}"/>
    <hyperlink ref="HM120" r:id="rId5313" xr:uid="{1DC5194D-6B48-49C4-A9FD-F5222903601A}"/>
    <hyperlink ref="HM137" r:id="rId5314" xr:uid="{A037D5CD-A9B6-43FC-9595-71065AB6819F}"/>
    <hyperlink ref="HM158" r:id="rId5315" xr:uid="{A69A9CDE-1019-4F01-A7E0-3F791E27199E}"/>
    <hyperlink ref="HM169" r:id="rId5316" xr:uid="{266CE3C5-FAA7-4FF5-93C3-CF9CDC1951F5}"/>
    <hyperlink ref="HM177" r:id="rId5317" xr:uid="{6D817F1C-16F0-43E6-ACA1-2D13DDDC6A77}"/>
    <hyperlink ref="HM180" r:id="rId5318" xr:uid="{4641F2B4-C0F3-48C8-A72D-807F4367503B}"/>
    <hyperlink ref="HM194" r:id="rId5319" xr:uid="{54F8617A-D04B-4A4B-9A0F-FB9E576EC981}"/>
    <hyperlink ref="HM196" r:id="rId5320" xr:uid="{221C2C5F-3A86-4559-ABDF-A294172EFAB8}"/>
    <hyperlink ref="HM179" r:id="rId5321" xr:uid="{C7C1893E-53CD-4422-9CDE-2DE7600DB317}"/>
    <hyperlink ref="IH215" r:id="rId5322" xr:uid="{F348188F-FB6D-423A-85E6-DAF1CF59DA1A}"/>
    <hyperlink ref="AG26" r:id="rId5323" xr:uid="{4501C189-1088-441C-BCF9-07A576DCAAFC}"/>
    <hyperlink ref="AL104" r:id="rId5324" xr:uid="{CB9F4F17-E7BB-4169-8B3F-4C9AC5A2F23F}"/>
    <hyperlink ref="AG33" r:id="rId5325" xr:uid="{0B61BAC2-CA22-4C6B-8CD0-5A4A72A5882F}"/>
    <hyperlink ref="AG93" r:id="rId5326" xr:uid="{8C54A877-4A63-45B1-8F0F-1D2C639CCF8C}"/>
    <hyperlink ref="AG99" r:id="rId5327" xr:uid="{33612FE1-6227-4DD5-B16E-B8C3931388E7}"/>
    <hyperlink ref="AG104" r:id="rId5328" xr:uid="{6C3E4A2D-DC80-492A-8964-68E8D21C6C8E}"/>
    <hyperlink ref="AG11" r:id="rId5329" xr:uid="{684D18A3-8031-4D2F-86C2-B7448543588E}"/>
    <hyperlink ref="AG19" r:id="rId5330" xr:uid="{6A8CC8F3-238E-455B-9A5B-2A77B9DF3202}"/>
    <hyperlink ref="AG10" r:id="rId5331" xr:uid="{49E6A866-A017-46F6-8FEC-FE77BA8E46F4}"/>
    <hyperlink ref="AG12" r:id="rId5332" display="https://www.public.io/vienna-top-10-govtech-startups/" xr:uid="{1E97ED4D-833A-41F2-905A-872BAAC0D795}"/>
    <hyperlink ref="AL10" r:id="rId5333" xr:uid="{8C95719B-C36E-441C-ABEC-5E74957BE8AE}"/>
    <hyperlink ref="AL12" r:id="rId5334" xr:uid="{D27C5181-4910-4E0E-8AF5-717C786A799D}"/>
    <hyperlink ref="AL19" r:id="rId5335" display="https://www.digitalwallonia.be/fr/projets" xr:uid="{EED1491D-DF18-424B-8921-6DF6332946C1}"/>
    <hyperlink ref="AG160" r:id="rId5336" xr:uid="{49AA06AA-F24F-42F9-A589-4E88F40BD8E4}"/>
    <hyperlink ref="AG165" r:id="rId5337" xr:uid="{610056CD-77B3-44B0-A776-EFDF1529E610}"/>
    <hyperlink ref="AG173" r:id="rId5338" xr:uid="{6D183B9E-5490-4ED7-8E14-C971BDCE0059}"/>
    <hyperlink ref="AG189" r:id="rId5339" xr:uid="{32F1A55D-A71F-43DB-B78A-1B1BB6036D74}"/>
    <hyperlink ref="AG190" r:id="rId5340" xr:uid="{26D2BDD7-89F6-4523-88D7-45A1639F81D0}"/>
    <hyperlink ref="AL192" r:id="rId5341" xr:uid="{3B798C8B-EB99-4A06-BE59-862136370BCF}"/>
    <hyperlink ref="AL194" r:id="rId5342" xr:uid="{100FDE49-856E-442E-B023-0FCECB0ADE19}"/>
    <hyperlink ref="AL195" r:id="rId5343" xr:uid="{9CAA3756-4BD1-40C8-AC05-83162232897D}"/>
    <hyperlink ref="AL196" r:id="rId5344" xr:uid="{28548308-AFE3-499E-8AE3-7288FA9E0498}"/>
    <hyperlink ref="AL199" r:id="rId5345" xr:uid="{4FC6FE29-BB3D-4C72-9E91-1299A48A5AE6}"/>
    <hyperlink ref="AG191" r:id="rId5346" xr:uid="{450A640E-7AC2-4257-B0D0-056E7FCABF14}"/>
    <hyperlink ref="AL191" r:id="rId5347" xr:uid="{408EA4AA-25FD-4A6E-ACF7-D08FD91C5FE2}"/>
    <hyperlink ref="AG162" r:id="rId5348" xr:uid="{C7D0DA1B-A167-483B-AB47-034D5B187CB3}"/>
    <hyperlink ref="AG187" r:id="rId5349" xr:uid="{6412760C-4F45-49F6-AB2A-FE0EA07AE840}"/>
    <hyperlink ref="AG193" r:id="rId5350" xr:uid="{A0353A95-CED5-4DCF-B732-267B900334EB}"/>
    <hyperlink ref="AG188" r:id="rId5351" xr:uid="{B1EE2484-956C-484E-AD7B-E7C21FC77928}"/>
    <hyperlink ref="AL113" r:id="rId5352" xr:uid="{492E0BAD-462B-44AC-825C-449EE9F8AB45}"/>
    <hyperlink ref="AG128" r:id="rId5353" xr:uid="{8172E21E-4A7A-47EE-8484-F69018642C5D}"/>
    <hyperlink ref="AG129" r:id="rId5354" xr:uid="{9F5943AC-5D43-4D89-B22E-BA760B5A8889}"/>
    <hyperlink ref="AG130" r:id="rId5355" xr:uid="{1A728F33-8462-4B2C-9DFD-C636076A3FA2}"/>
    <hyperlink ref="AG133" r:id="rId5356" xr:uid="{1C2456F4-0BE3-4226-88ED-BE0D6109263D}"/>
    <hyperlink ref="AG136" r:id="rId5357" xr:uid="{A39A0AC3-7689-484D-89B4-3B890DC584CF}"/>
    <hyperlink ref="AG143" r:id="rId5358" xr:uid="{34758705-AA6B-407C-A672-9CDC863E9CB0}"/>
    <hyperlink ref="AG147" r:id="rId5359" xr:uid="{B0CCC0AE-6F00-4AC1-A3F4-4AB602817946}"/>
    <hyperlink ref="AG113" r:id="rId5360" xr:uid="{F498FFCA-6A00-4EDF-A3B1-4C283AEFDB8D}"/>
    <hyperlink ref="AG145" r:id="rId5361" xr:uid="{530C019E-9B60-4839-B396-24EC5C398852}"/>
    <hyperlink ref="AG38" r:id="rId5362" xr:uid="{CB812BF2-A4A6-457F-99D0-1388201A92B2}"/>
    <hyperlink ref="AG76" r:id="rId5363" xr:uid="{15A3414E-013E-402B-8127-531CA4D32360}"/>
    <hyperlink ref="AG79" r:id="rId5364" xr:uid="{02AD219D-D25C-4921-AAC4-52E9A0B2CB33}"/>
    <hyperlink ref="AG83" r:id="rId5365" xr:uid="{F7E8BF03-1BD7-4293-8990-51985BBC0D94}"/>
    <hyperlink ref="AG87" r:id="rId5366" xr:uid="{7F5DF5E6-4B0A-4672-8E0C-2346320B55BB}"/>
    <hyperlink ref="AG86" r:id="rId5367" xr:uid="{44BC8E53-C6FC-4124-BD66-25B4C7304BEE}"/>
    <hyperlink ref="AG84" r:id="rId5368" xr:uid="{52F6B1DA-4C8C-4D16-8A6D-8B74BB0D8EDB}"/>
    <hyperlink ref="AG49" r:id="rId5369" xr:uid="{349F22AB-D61D-4EE5-9760-4E4FA377501E}"/>
    <hyperlink ref="AG58" r:id="rId5370" xr:uid="{B0B5D989-3D03-40BF-AA8E-D43B391F6847}"/>
    <hyperlink ref="AG62" r:id="rId5371" xr:uid="{0E186C47-5AF3-4DF4-9120-2849BB5CF780}"/>
    <hyperlink ref="AG66" r:id="rId5372" xr:uid="{DAB63E44-CE5B-4923-B690-7941058E5DA6}"/>
    <hyperlink ref="AL78" r:id="rId5373" xr:uid="{3C9E109A-83FF-4177-BD57-4D7EDBA9FBAE}"/>
    <hyperlink ref="AL39" r:id="rId5374" xr:uid="{1AECF24F-16AE-4439-BC6E-CA30CBB8988C}"/>
    <hyperlink ref="AG39" r:id="rId5375" xr:uid="{8BADDF41-1BAB-4159-85A6-63A52017DB0B}"/>
    <hyperlink ref="AG37" r:id="rId5376" xr:uid="{97A85084-65E2-4376-8AED-566A4EB8687C}"/>
    <hyperlink ref="AG89" r:id="rId5377" xr:uid="{7E4AC812-A75E-4F96-A463-D9B5C3DBF865}"/>
    <hyperlink ref="AG4" r:id="rId5378" xr:uid="{C6112985-29F2-439C-9159-72BF48AE0965}"/>
    <hyperlink ref="AL13" r:id="rId5379" xr:uid="{19414082-0D70-42AE-8478-6CA1DCEB12E2}"/>
    <hyperlink ref="AG13" r:id="rId5380" xr:uid="{ACA1062F-8535-4126-AF97-51C915F8ACC3}"/>
    <hyperlink ref="AG15" r:id="rId5381" xr:uid="{84B5E29E-BD67-4ED8-9EB7-FDB64E9CB647}"/>
    <hyperlink ref="AL43" r:id="rId5382" xr:uid="{D8F475B5-3526-4588-B585-C6E8226C7F06}"/>
    <hyperlink ref="AL48" r:id="rId5383" xr:uid="{096DCE99-C74D-44E5-9944-BA9851A5DAD3}"/>
    <hyperlink ref="AG61" r:id="rId5384" xr:uid="{1A48E2B0-F618-4090-967B-3F94CABDA534}"/>
    <hyperlink ref="AL67" r:id="rId5385" xr:uid="{4AB4DF4A-2C39-45FF-8D7B-5EAA568D71B3}"/>
    <hyperlink ref="AL77" r:id="rId5386" xr:uid="{583F6000-65D6-468D-A3B9-4AE33A1797E4}"/>
    <hyperlink ref="AG77" r:id="rId5387" xr:uid="{D5D1EC16-963A-43EE-AC7E-24DE12EF2A08}"/>
    <hyperlink ref="AL80" r:id="rId5388" xr:uid="{DF6C53D8-4F5E-4DFD-9747-5C56B885DEA6}"/>
    <hyperlink ref="AG110" r:id="rId5389" xr:uid="{6327AB18-BCA3-4355-972C-B3FACAEB0DEA}"/>
    <hyperlink ref="AG175" r:id="rId5390" xr:uid="{8985B487-3829-4633-BF45-37454831C827}"/>
    <hyperlink ref="AG178" r:id="rId5391" xr:uid="{E98C7941-F1D7-4BDA-9167-62DADF85A1E3}"/>
    <hyperlink ref="AG196" r:id="rId5392" xr:uid="{2ABC5DDE-704C-42F7-A94B-97D8497BA3C4}"/>
    <hyperlink ref="AG85" r:id="rId5393" xr:uid="{BCDBF0F2-B7DD-4C47-9B18-03BF5DE9B016}"/>
    <hyperlink ref="AG117" r:id="rId5394" xr:uid="{2637DB06-61C1-4233-9795-DEC85395D9AD}"/>
    <hyperlink ref="AG119" r:id="rId5395" xr:uid="{9CDE4128-3ED0-45D7-B0C9-57D998EADF4A}"/>
    <hyperlink ref="AG121" r:id="rId5396" xr:uid="{243EC14A-C091-4FF8-A73A-5B4A3468FD5D}"/>
    <hyperlink ref="AG167" r:id="rId5397" location=".Wo7ByKjwY2w" xr:uid="{AFE632EE-FAFC-4166-9BDE-47535C54866C}"/>
    <hyperlink ref="AL110" r:id="rId5398" xr:uid="{D04CA369-E930-4686-BC0D-5B081BF2BDB4}"/>
    <hyperlink ref="AL126" r:id="rId5399" xr:uid="{CA1832DE-DB91-4BD3-B36C-B9A4C9AD5797}"/>
    <hyperlink ref="AL129" r:id="rId5400" xr:uid="{6DD211A9-ADEE-4670-971F-3F4D7CDB8904}"/>
    <hyperlink ref="AL130" r:id="rId5401" display="https://nztech.org.nz/" xr:uid="{B6280FC1-6ED7-47D9-A064-986681D116BA}"/>
    <hyperlink ref="AG134" r:id="rId5402" xr:uid="{6FBF50CA-3BE2-46CD-9F4F-AEAB18B5045E}"/>
    <hyperlink ref="AG144" r:id="rId5403" xr:uid="{6BFAF1BB-9703-4DBB-8033-02F3D858C765}"/>
    <hyperlink ref="AG141" r:id="rId5404" xr:uid="{059F102D-C86A-408F-8165-941CBCD7B7E7}"/>
    <hyperlink ref="AG172" r:id="rId5405" xr:uid="{7CA06DAD-8038-4705-88A7-3939DA03F9F3}"/>
    <hyperlink ref="AL65" r:id="rId5406" xr:uid="{6F88B37D-0311-46FE-8E0F-F65B3C2D16D8}"/>
    <hyperlink ref="AG107" r:id="rId5407" xr:uid="{AA7D0D23-9A8F-4488-91A7-FA31A643BB81}"/>
    <hyperlink ref="AG96" r:id="rId5408" xr:uid="{153BC396-C501-40EF-B2C2-EE64303B15BA}"/>
    <hyperlink ref="AG55" r:id="rId5409" xr:uid="{8B68CD8C-2955-4E55-882A-2634CD862950}"/>
    <hyperlink ref="AG31" r:id="rId5410" xr:uid="{64EC5949-D36F-4BDE-97A4-418116DD60D4}"/>
    <hyperlink ref="AL62" r:id="rId5411" xr:uid="{5B93DE7E-EEC1-4E76-9FC8-A83F0DB3CF66}"/>
    <hyperlink ref="AL66" r:id="rId5412" xr:uid="{BD7E6956-902B-4447-AF73-50A35FEB723D}"/>
    <hyperlink ref="AL85" r:id="rId5413" xr:uid="{7E96A9DF-3751-4AC8-AACA-8597B1FB21D6}"/>
    <hyperlink ref="AG105" r:id="rId5414" xr:uid="{199DDD33-AAEF-4ACC-9B97-38F2632BB661}"/>
    <hyperlink ref="AL144" r:id="rId5415" xr:uid="{95B7E628-81D3-4F70-9C8A-12990425C8A6}"/>
    <hyperlink ref="AG161" r:id="rId5416" xr:uid="{D3BB2ACD-F966-4F11-BB17-479D7521AB6F}"/>
    <hyperlink ref="AG168" r:id="rId5417" xr:uid="{C2CECB22-66D4-4098-A5AB-60C273839BCB}"/>
    <hyperlink ref="AL189" r:id="rId5418" xr:uid="{06CE228D-C5AE-4B46-84C0-28E781104F85}"/>
    <hyperlink ref="AL26" r:id="rId5419" xr:uid="{83D4E0DA-81A5-41B3-A373-01C50838EFC5}"/>
    <hyperlink ref="AL84" r:id="rId5420" xr:uid="{BB33CE11-B177-4CBB-9909-5A98900D61EB}"/>
    <hyperlink ref="FP119" r:id="rId5421" xr:uid="{27187EB7-5583-4AAF-A205-192C303815AA}"/>
    <hyperlink ref="JB90" r:id="rId5422" xr:uid="{67F9B12C-93AA-4C24-8760-23CD00D4ECA3}"/>
    <hyperlink ref="JB93" r:id="rId5423" xr:uid="{5E354492-5419-41D0-BAD6-8EFFE2D04370}"/>
    <hyperlink ref="JB96" r:id="rId5424" xr:uid="{C428EA61-7032-4CD1-A566-ED46F24C1048}"/>
    <hyperlink ref="JB28" r:id="rId5425" xr:uid="{0EBB8954-A0B9-4D41-B0AC-78F4DB9D775F}"/>
    <hyperlink ref="JB26" r:id="rId5426" xr:uid="{58912035-560A-4A8D-8E05-0720A10DE213}"/>
    <hyperlink ref="JB29" r:id="rId5427" display="http://data.gov.bf" xr:uid="{A4C4B336-80F5-4729-881D-C2F305D47922}"/>
    <hyperlink ref="JB31" r:id="rId5428" xr:uid="{20770DBC-EB59-4776-BC87-8FBADBBD633B}"/>
    <hyperlink ref="JB15" r:id="rId5429" xr:uid="{49ABD51D-90DC-4493-B6CE-1B3515026B53}"/>
    <hyperlink ref="JB19" r:id="rId5430" xr:uid="{0CE64A1A-E076-42A9-B9D9-C8FAB440F661}"/>
    <hyperlink ref="JB4" r:id="rId5431" xr:uid="{6017D154-C1C5-4456-8924-6DFC2F18C6E0}"/>
    <hyperlink ref="JB12" r:id="rId5432" xr:uid="{7C46AD44-EAB8-47F9-B46B-C54493BD977B}"/>
    <hyperlink ref="JB9" r:id="rId5433" xr:uid="{F12D5AC7-2D2A-4504-B100-8617007D88B4}"/>
    <hyperlink ref="JB3" r:id="rId5434" xr:uid="{E73585D7-482B-4A1A-B022-40BE1F6808EC}"/>
    <hyperlink ref="JB11" r:id="rId5435" xr:uid="{17D51893-49D4-479F-872D-3D7CDAB77ADE}"/>
    <hyperlink ref="JB16" r:id="rId5436" xr:uid="{EDE33BF6-C26C-4C4B-9AC5-B6A3CCB38B01}"/>
    <hyperlink ref="JB18" r:id="rId5437" xr:uid="{BCA92E6C-B119-4CD5-8BAB-233ED5C1AA06}"/>
    <hyperlink ref="JB23" r:id="rId5438" xr:uid="{2A7EEF10-A9B5-4211-83F4-DE267C0A66E5}"/>
    <hyperlink ref="JB119" r:id="rId5439" xr:uid="{024B7A90-BF73-41B0-A639-7E47FCC04B66}"/>
    <hyperlink ref="JB123" r:id="rId5440" xr:uid="{B1BA5454-3B6F-418B-BA7B-B264070EC712}"/>
    <hyperlink ref="JB129" r:id="rId5441" xr:uid="{9FBF9901-C582-4A88-9DE2-55345A9E9BFC}"/>
    <hyperlink ref="JB130" r:id="rId5442" xr:uid="{FB84E3F8-657D-48B9-99CD-24B58B16DBE1}"/>
    <hyperlink ref="JB131" r:id="rId5443" display="http://www.gobenic.gob.ni" xr:uid="{7F3E46AC-1F67-46EC-82D4-9BD2B8E03801}"/>
    <hyperlink ref="JB113" r:id="rId5444" xr:uid="{3DE098F1-36B4-466F-9568-9220F465001F}"/>
    <hyperlink ref="JB117" r:id="rId5445" xr:uid="{3AAF9C4B-A244-44B8-B081-E95B8B300204}"/>
    <hyperlink ref="JB192" r:id="rId5446" xr:uid="{7307C9A7-F922-4A31-BE30-89CF5C7DA8B4}"/>
    <hyperlink ref="JB191" r:id="rId5447" xr:uid="{BB03D725-42F0-4B09-A77F-E909611072C1}"/>
    <hyperlink ref="JB179" r:id="rId5448" xr:uid="{8CBD623B-D246-4405-AB88-6832D86973FF}"/>
    <hyperlink ref="JB189" r:id="rId5449" xr:uid="{2778A468-4F97-4004-ABCC-45A34480EBC3}"/>
    <hyperlink ref="JB190" r:id="rId5450" xr:uid="{FE51B47F-4168-4F37-B3A0-5963BC48AC89}"/>
    <hyperlink ref="JB184" r:id="rId5451" xr:uid="{175102E2-9D0F-4AAC-84ED-A95ED9A2FCC1}"/>
    <hyperlink ref="JB183" r:id="rId5452" xr:uid="{7F965416-0DCC-476D-B2AD-0A6CFC16B098}"/>
    <hyperlink ref="JB175" r:id="rId5453" xr:uid="{9B1EFED2-E49C-45F7-B2F5-A1A9F6F042CE}"/>
    <hyperlink ref="JB193" r:id="rId5454" xr:uid="{F5A022F9-CF55-42D9-94A8-1B05FC3BF03E}"/>
    <hyperlink ref="JB199" r:id="rId5455" xr:uid="{7E86910A-D659-49CC-8627-CA40E0E8A4F7}"/>
    <hyperlink ref="JB182" r:id="rId5456" xr:uid="{39E6F91F-48FD-485C-AC27-1785012C59F4}"/>
    <hyperlink ref="JB178" r:id="rId5457" xr:uid="{E5BD3BB3-FF1B-4596-9B10-D1D5A8EA0626}"/>
    <hyperlink ref="JB160" r:id="rId5458" xr:uid="{25E549A2-2122-4EA2-B00E-799A2000F19D}"/>
    <hyperlink ref="JB161" r:id="rId5459" xr:uid="{584A10CF-1D69-4228-9A17-11E9F355D458}"/>
    <hyperlink ref="JB167" r:id="rId5460" xr:uid="{C20E37CA-1301-440A-A455-5AFF9AF4A1AB}"/>
    <hyperlink ref="JB172" r:id="rId5461" xr:uid="{80C9D2A7-3D72-4F0F-B244-57A2EB33F1A1}"/>
    <hyperlink ref="JB173" r:id="rId5462" xr:uid="{508E4427-B5A7-45B5-9C06-4C42F2A54976}"/>
    <hyperlink ref="JB168" r:id="rId5463" xr:uid="{86E47171-3D75-48C2-B2AF-31A686A5BAA0}"/>
    <hyperlink ref="JB165" r:id="rId5464" xr:uid="{9591D510-4037-493F-A10C-CC0500F0A553}"/>
    <hyperlink ref="JB162" r:id="rId5465" xr:uid="{FFFA8B46-930E-408F-8E23-E06FB664769C}"/>
    <hyperlink ref="JB159" r:id="rId5466" xr:uid="{80B706C4-991D-496A-B9CC-9DF54E7CAB07}"/>
    <hyperlink ref="JB157" r:id="rId5467" xr:uid="{88C9C07C-125F-4929-949C-3C98612A0382}"/>
    <hyperlink ref="JB155" r:id="rId5468" xr:uid="{1C872260-1DF0-4F88-8155-C869243A4FD8}"/>
    <hyperlink ref="JB150" r:id="rId5469" xr:uid="{28A10B13-9364-4193-AFB2-8EA086174F0C}"/>
    <hyperlink ref="JB148" r:id="rId5470" xr:uid="{79977E02-A814-4BCC-AEC2-BE55290DE27E}"/>
    <hyperlink ref="JB147" r:id="rId5471" xr:uid="{FB122A48-B6F5-4FCB-93E5-5ECD5B1858BD}"/>
    <hyperlink ref="JB145" r:id="rId5472" xr:uid="{1B4EAE95-C4F9-47A6-ABDD-6A04AA7A933B}"/>
    <hyperlink ref="JB143" r:id="rId5473" xr:uid="{BC26C231-DDC5-4266-A327-90BEE9E8B503}"/>
    <hyperlink ref="JB142" r:id="rId5474" xr:uid="{602C14E5-34D0-486D-8E24-D328ECF840A9}"/>
    <hyperlink ref="JB141" r:id="rId5475" xr:uid="{FFBCD68C-D4E7-4CFF-98C8-83F48B98FE1C}"/>
    <hyperlink ref="JB140" r:id="rId5476" xr:uid="{479F85B6-424D-47BD-B925-A5A816B6D611}"/>
    <hyperlink ref="JB136" r:id="rId5477" xr:uid="{BC5A8A47-1B15-43CB-8B2C-6F7D8F330F31}"/>
    <hyperlink ref="JB134" r:id="rId5478" xr:uid="{71E64890-7025-4EF5-BE47-30461A32CBC7}"/>
    <hyperlink ref="JB126" r:id="rId5479" xr:uid="{46B4CE6C-E206-4AC5-BB8B-94A97DA764C6}"/>
    <hyperlink ref="JB122" r:id="rId5480" xr:uid="{62E488EB-1A91-42DE-868B-55022B43DD5E}"/>
    <hyperlink ref="JB121" r:id="rId5481" xr:uid="{6A363D9E-49CF-4B91-9B3D-0A7637FF0B69}"/>
    <hyperlink ref="JB116" r:id="rId5482" xr:uid="{C498751B-7471-441C-BA58-A4EF3E864EFA}"/>
    <hyperlink ref="JB110" r:id="rId5483" xr:uid="{970E2B13-603A-4C4A-9BB9-EC40508C6A09}"/>
    <hyperlink ref="JB107" r:id="rId5484" xr:uid="{83102A59-9033-4F7A-8A39-7980BCD76C86}"/>
    <hyperlink ref="JB105" r:id="rId5485" xr:uid="{ABDF5609-B5AC-4DF0-B8AC-5517A349DB17}"/>
    <hyperlink ref="JB68" r:id="rId5486" xr:uid="{15A51076-1755-4D96-8C08-4CBD2EC9B0EE}"/>
    <hyperlink ref="JB62" r:id="rId5487" xr:uid="{5795F563-2E81-42BF-8981-FA97B7831037}"/>
    <hyperlink ref="JB66" r:id="rId5488" xr:uid="{EBAD0336-C2B4-45D0-8E1C-4D6FE328CEF1}"/>
    <hyperlink ref="JB76" r:id="rId5489" xr:uid="{4BC218A9-212C-4AD1-B525-710D277F7DA5}"/>
    <hyperlink ref="JB79" r:id="rId5490" display="https://www.data.gov.in" xr:uid="{E81B0F1E-562D-44FB-A960-34BFF0746EC8}"/>
    <hyperlink ref="JB67" r:id="rId5491" xr:uid="{95D81616-7CFA-4A36-9541-A7E673CE3F47}"/>
    <hyperlink ref="JB80" r:id="rId5492" xr:uid="{7E254545-B68C-4D2A-A37E-39C3138E9FA3}"/>
    <hyperlink ref="JB58" r:id="rId5493" xr:uid="{E8C7DEF4-13F7-451A-A19E-AC920378D752}"/>
    <hyperlink ref="JB53" r:id="rId5494" xr:uid="{EE2B7BBE-6E4F-4351-B670-3B47454FE431}"/>
    <hyperlink ref="JB55" r:id="rId5495" xr:uid="{E8EE14E9-4A79-4DD1-8140-5A98BC504F9D}"/>
    <hyperlink ref="JB54" r:id="rId5496" display="http://www.egypt.gov.eg/arabic/general/Open_Gov_Data_Initiative.aspx" xr:uid="{E00C8B15-E0ED-483F-B1D4-712FB95D95CC}"/>
    <hyperlink ref="JB49" r:id="rId5497" xr:uid="{D8129758-D4F8-4B5C-BCA0-3B993EE54364}"/>
    <hyperlink ref="JB43" r:id="rId5498" xr:uid="{DA0686C9-BA5B-41BF-BA5B-643EF52BE0DA}"/>
    <hyperlink ref="JB52" r:id="rId5499" xr:uid="{8949E020-CB93-4893-BC86-B48867E4CC9A}"/>
    <hyperlink ref="JB39" r:id="rId5500" xr:uid="{9AD2803B-9B85-496B-A6B5-311F9E1D1B70}"/>
    <hyperlink ref="JB37" r:id="rId5501" xr:uid="{F8DAD8F1-A8D5-4CB3-B58B-C620128DB246}"/>
    <hyperlink ref="JB33" r:id="rId5502" xr:uid="{6956967D-49F0-42E7-A189-2294A89B5254}"/>
    <hyperlink ref="JB47" r:id="rId5503" xr:uid="{029FCAEC-FBAD-4303-BB47-43E08552C573}"/>
    <hyperlink ref="JB48" r:id="rId5504" xr:uid="{A28D05E3-CF86-4F85-BC13-90BB56A8F9AD}"/>
    <hyperlink ref="JB59" r:id="rId5505" xr:uid="{127E39B4-7162-42F2-BE74-F6A50B10E433}"/>
    <hyperlink ref="JB61" r:id="rId5506" xr:uid="{D0A6DA91-6C0F-4C6D-A79F-1C4C6A22D528}"/>
    <hyperlink ref="JB78" r:id="rId5507" xr:uid="{715561BF-79BC-4BFF-A01B-376A7A2E50B5}"/>
    <hyperlink ref="JB84" r:id="rId5508" xr:uid="{F2CAACC2-D699-4F50-A72B-E2024C7624B4}"/>
    <hyperlink ref="JB87" r:id="rId5509" xr:uid="{87248A60-9FC9-4C68-9CE0-75ABC711C60D}"/>
    <hyperlink ref="JB85" r:id="rId5510" xr:uid="{7098DEB6-2728-49BB-AD0B-2B0ABBDEBC47}"/>
    <hyperlink ref="JB83" r:id="rId5511" xr:uid="{5821C0C9-4224-48EA-A4B8-1069DEA0DD9F}"/>
    <hyperlink ref="JB88" r:id="rId5512" xr:uid="{804383B7-648F-4FB0-B5F6-C1EAEF71EC1B}"/>
    <hyperlink ref="JB89" r:id="rId5513" xr:uid="{0D64C1BD-B4E6-4D05-89BF-ABB8581C2B7A}"/>
    <hyperlink ref="JB94" r:id="rId5514" xr:uid="{F86D4423-5A11-46C1-A09A-656BF263521C}"/>
    <hyperlink ref="IY216" r:id="rId5515" xr:uid="{08C2E537-8618-4367-9091-4B68F9B8C053}"/>
    <hyperlink ref="JA216" r:id="rId5516" xr:uid="{365C274B-34E5-4D18-B5FD-D7032BB2A240}"/>
    <hyperlink ref="JA217" r:id="rId5517" xr:uid="{89D80A74-7BB7-4B69-A96F-DA650B2753D3}"/>
    <hyperlink ref="JA218" r:id="rId5518" xr:uid="{4E6A6CC2-44B7-4C88-B273-540A888A1E5B}"/>
    <hyperlink ref="JA220" r:id="rId5519" xr:uid="{D585A25E-8308-469D-92C5-E31331780AE3}"/>
    <hyperlink ref="JB5" r:id="rId5520" xr:uid="{97DED737-15B9-49A2-AA49-CEA84820C88C}"/>
    <hyperlink ref="JA219" r:id="rId5521" xr:uid="{9053EC2D-8D8B-458D-ABC1-27D75E7D7175}"/>
    <hyperlink ref="JB7" r:id="rId5522" xr:uid="{01091559-C69A-499B-A502-7BD53A969B3F}"/>
    <hyperlink ref="JA215" r:id="rId5523" xr:uid="{5C321F3B-1D14-4F1B-B6EF-204D85534640}"/>
    <hyperlink ref="JB30" r:id="rId5524" xr:uid="{84EE057B-BFCB-4F6C-99DD-FCA0E1B77BE1}"/>
    <hyperlink ref="JB97" r:id="rId5525" xr:uid="{C0C9F081-EB19-4C9D-B2FE-7B61223FC030}"/>
    <hyperlink ref="JB125" r:id="rId5526" xr:uid="{AA45C781-E54E-405E-8891-E1907BDB64E4}"/>
    <hyperlink ref="JB196" r:id="rId5527" xr:uid="{A2AB1E9A-E355-4516-9C8C-AB1C7E90FB72}"/>
    <hyperlink ref="JB25" r:id="rId5528" xr:uid="{5C4D69B5-2A9C-41AA-8D62-03791AB18079}"/>
    <hyperlink ref="JB32" r:id="rId5529" xr:uid="{ED986D49-0652-4A23-B5CB-0E01F505039F}"/>
    <hyperlink ref="JB34" r:id="rId5530" xr:uid="{7F6FEB27-7624-405C-8CA7-836B157EB57D}"/>
    <hyperlink ref="JB35" r:id="rId5531" xr:uid="{8D566144-155D-40E3-A7C6-9A7DAB0A04B3}"/>
    <hyperlink ref="JB38" r:id="rId5532" xr:uid="{20846F54-0409-489B-BA83-B08884175120}"/>
    <hyperlink ref="JB42" r:id="rId5533" xr:uid="{4044C6B0-A8D9-4B1E-913B-EA3777ACBB60}"/>
    <hyperlink ref="JB44" r:id="rId5534" xr:uid="{6E939D08-9E6A-42EE-B0D9-6A94E0568E9F}"/>
    <hyperlink ref="JB77" r:id="rId5535" xr:uid="{68A270CD-1E03-4077-8514-CC6DCCD47238}"/>
    <hyperlink ref="JB45" r:id="rId5536" xr:uid="{21BC88D2-B069-4651-A35C-EC61AC34350C}"/>
    <hyperlink ref="JB50" r:id="rId5537" xr:uid="{521ECDBA-258B-488C-AE55-154227D3D621}"/>
    <hyperlink ref="JB63" r:id="rId5538" xr:uid="{9763C268-A4E5-47C4-BC3E-FDA73A66F553}"/>
    <hyperlink ref="JB64" r:id="rId5539" xr:uid="{36B186C2-22A1-4F76-9B57-6A3FAC91CA52}"/>
    <hyperlink ref="JB65" r:id="rId5540" xr:uid="{B292C0F6-9E61-42A5-B1E9-9D6825D4E499}"/>
    <hyperlink ref="JB22" r:id="rId5541" xr:uid="{1F96DEDC-E544-4A3B-9BD9-FBB407880E65}"/>
    <hyperlink ref="JB70" r:id="rId5542" xr:uid="{DE779481-0368-47C1-B375-C9B5C8A23D60}"/>
    <hyperlink ref="JB71" r:id="rId5543" xr:uid="{144E3627-3E67-4170-BA0F-1871CB97DA13}"/>
    <hyperlink ref="JB56" r:id="rId5544" xr:uid="{175D7FDB-131F-45C8-BF4C-1C44107682C6}"/>
    <hyperlink ref="JB72" r:id="rId5545" xr:uid="{AF041A4F-2149-4007-A0C0-0D312C103636}"/>
    <hyperlink ref="JB74" r:id="rId5546" xr:uid="{D0B740A2-AAB7-421F-82E4-F7CDB889A9C1}"/>
    <hyperlink ref="JB75" r:id="rId5547" xr:uid="{F0994409-F9DF-4131-A627-23C141AFB397}"/>
    <hyperlink ref="JB81" r:id="rId5548" xr:uid="{800F3021-8CB4-4E86-8B29-A4E6704F28D1}"/>
    <hyperlink ref="JB86" r:id="rId5549" xr:uid="{D54A9272-C095-434D-9575-99319E476E4B}"/>
    <hyperlink ref="JB95" r:id="rId5550" xr:uid="{4716FCCD-FA0D-4D71-8A6B-8B72298EE961}"/>
    <hyperlink ref="JB98" r:id="rId5551" xr:uid="{0C322676-D88B-4173-B866-7A3711CED05C}"/>
    <hyperlink ref="JB100" r:id="rId5552" xr:uid="{E4ADA69D-895A-432F-B3C1-7CC03075DBD1}"/>
    <hyperlink ref="JB101" r:id="rId5553" xr:uid="{1A4BC3CC-F513-40AF-9256-25F0BD7B516A}"/>
    <hyperlink ref="JB102" r:id="rId5554" xr:uid="{D5693590-51D7-4E07-A596-22E834C6A8E9}"/>
    <hyperlink ref="JB103" r:id="rId5555" xr:uid="{DE946DBE-3A3D-4760-8002-06E4858BF9DE}"/>
    <hyperlink ref="JB104" r:id="rId5556" xr:uid="{9F663048-8E63-4801-A582-B91780718494}"/>
    <hyperlink ref="JB106" r:id="rId5557" xr:uid="{9904BDBF-A3E2-41D7-B562-BF0C01BD76B3}"/>
    <hyperlink ref="JB108" r:id="rId5558" xr:uid="{0D51B391-479F-4737-A940-E842E14C3B65}"/>
    <hyperlink ref="JB109" r:id="rId5559" xr:uid="{B2AD2A51-A042-4AF5-A48E-0A38C35D9789}"/>
    <hyperlink ref="JB112" r:id="rId5560" xr:uid="{4A810017-5BB5-4F1E-876D-F35223CF1F82}"/>
    <hyperlink ref="JB114" r:id="rId5561" xr:uid="{3A450854-E007-4116-A649-58AC9ACA3A91}"/>
    <hyperlink ref="JB115" r:id="rId5562" xr:uid="{A6301BE0-2CD4-43B4-9864-3A7FE70246C3}"/>
    <hyperlink ref="JB118" r:id="rId5563" xr:uid="{73481156-8683-4AE6-BAB2-C9A24823B0D9}"/>
    <hyperlink ref="JB124" r:id="rId5564" xr:uid="{5451AAB6-BC1A-452A-8E1D-1808AAB73466}"/>
    <hyperlink ref="JB127" r:id="rId5565" xr:uid="{42B68D17-BD62-4DF2-AF31-F87A97E1BCC4}"/>
    <hyperlink ref="JB91" r:id="rId5566" xr:uid="{95B64BC8-CCBA-4320-AB7C-690BFD861BAF}"/>
    <hyperlink ref="JB128" r:id="rId5567" xr:uid="{4EAFD0B7-979D-4DC5-AEFE-ED7FE5B9BFCF}"/>
    <hyperlink ref="JB138" r:id="rId5568" xr:uid="{5B4DE05D-6D62-47B0-A5F5-07095D6AA832}"/>
    <hyperlink ref="JB133" r:id="rId5569" xr:uid="{06BCA891-9C5D-498E-B1A0-1A0041F34B96}"/>
    <hyperlink ref="JB135" r:id="rId5570" xr:uid="{44D594AE-B301-41BC-9B79-579BC11B4683}"/>
    <hyperlink ref="JB137" r:id="rId5571" xr:uid="{08D44C85-9B79-490A-B8EC-EA14B70923F8}"/>
    <hyperlink ref="JB139" r:id="rId5572" xr:uid="{E58D8222-6DF1-48C0-8877-5497D760EB43}"/>
    <hyperlink ref="JB144" r:id="rId5573" xr:uid="{1146A389-9CB5-4FFF-BD53-48284605E264}"/>
    <hyperlink ref="JB146" r:id="rId5574" xr:uid="{D21DBA2D-6EE0-4181-BE8D-BE92AE19367E}"/>
    <hyperlink ref="JB152" r:id="rId5575" xr:uid="{EE5A454B-6135-48A8-859A-A907611BED3A}"/>
    <hyperlink ref="JB154" r:id="rId5576" xr:uid="{1A75B898-B65D-4B64-878A-D7FBEFFB30C4}"/>
    <hyperlink ref="JB156" r:id="rId5577" xr:uid="{42B902F8-61AF-4A78-8DBD-937159039652}"/>
    <hyperlink ref="JB158" r:id="rId5578" xr:uid="{A09BA3C3-C71D-4DBB-8563-088D4F843CB1}"/>
    <hyperlink ref="JB163" r:id="rId5579" xr:uid="{F4CF8FD5-F270-47F9-88AD-5CF78B01F2CB}"/>
    <hyperlink ref="JB164" r:id="rId5580" xr:uid="{D9E23E0C-6F4C-4BD2-8D59-48365DD6AE30}"/>
    <hyperlink ref="JB166" r:id="rId5581" xr:uid="{1345AFA5-772B-4F97-BB43-A960C1B18199}"/>
    <hyperlink ref="JB169" r:id="rId5582" xr:uid="{1017CEC7-1A7B-40FA-A50D-1FFA2B9E1635}"/>
    <hyperlink ref="JB170" r:id="rId5583" xr:uid="{8DFAB2C3-7347-4B9F-A5F0-C9A4AB09A2C5}"/>
    <hyperlink ref="JB171" r:id="rId5584" xr:uid="{6F39D70C-08EC-4A61-A03F-29FAD50BE85F}"/>
    <hyperlink ref="JB177" r:id="rId5585" xr:uid="{0FD77193-25F4-46A0-B3C0-8936325DC27E}"/>
    <hyperlink ref="JB180" r:id="rId5586" xr:uid="{AB4A9954-259D-4BA7-9035-800369F2F5DE}"/>
    <hyperlink ref="JB181" r:id="rId5587" xr:uid="{58DA1CF1-C04E-4F69-8000-AAA6F24637FB}"/>
    <hyperlink ref="JB186" r:id="rId5588" xr:uid="{7859B811-963E-4700-B5DC-CF7711BB6B40}"/>
    <hyperlink ref="JB187" r:id="rId5589" xr:uid="{D37ADDFA-903C-422E-97DC-EE16A3456953}"/>
    <hyperlink ref="JB188" r:id="rId5590" xr:uid="{39AC5AC0-A3A1-4FC9-AFBA-37746A09AB94}"/>
    <hyperlink ref="JB194" r:id="rId5591" xr:uid="{20CF6872-6DC2-40B5-8B8D-4B5C46BC3648}"/>
    <hyperlink ref="JB197" r:id="rId5592" xr:uid="{EDC5401F-DB7F-43C5-8203-723078D0254E}"/>
    <hyperlink ref="JB195" r:id="rId5593" xr:uid="{5D8D2787-EBEB-4F2D-9A78-E7635F317CDD}"/>
    <hyperlink ref="JB200" r:id="rId5594" xr:uid="{14700B3A-EBE1-4234-961B-62F9886B347B}"/>
    <hyperlink ref="JY215" r:id="rId5595" xr:uid="{D7865BD5-38F0-44EB-8647-D9315DABB296}"/>
    <hyperlink ref="JC215" r:id="rId5596" xr:uid="{CD67D272-F05F-4DDE-BD09-49A1ECEE073E}"/>
    <hyperlink ref="JC216" r:id="rId5597" xr:uid="{119A3737-4E86-4611-8157-9C02EE181F86}"/>
    <hyperlink ref="IY215" r:id="rId5598" xr:uid="{D7DCAA41-38FB-49C0-A1BB-8FD3DBFFEBFB}"/>
    <hyperlink ref="IY218" r:id="rId5599" xr:uid="{FA6BDF2D-DC5A-4689-A81D-BC86EFA3D741}"/>
    <hyperlink ref="AD9" r:id="rId5600" xr:uid="{6AD4D35C-6778-4139-84AB-D8F342FB5645}"/>
    <hyperlink ref="AD11" r:id="rId5601" xr:uid="{8C2ED848-1432-48B5-A4C5-FCC12113ECA9}"/>
    <hyperlink ref="AD16" r:id="rId5602" xr:uid="{CE7A5E46-79AC-411F-8202-0744AA4C0BE7}"/>
    <hyperlink ref="AD110" r:id="rId5603" xr:uid="{FC3B1A0E-C3BE-4A7F-8ABB-5D1CBA8B656A}"/>
    <hyperlink ref="AD160" r:id="rId5604" location=":~:text=%E2%80%9Cwhole%2Dof%2Dgovernment%E2%80%9D,of%20the%20Singapore%20public%20sector.&amp;text=under%20a%20secondment%20arrangement%20making,the%20service%20of%20the%20individual.&amp;text=the%20Singapore%20public%20sector%20agency,custody%20of%20some%20other%20person." display="https://sso.agc.gov.sg/Act/PSGA2018 - :~:text=%E2%80%9Cwhole%2Dof%2Dgovernment%E2%80%9D,of%20the%20Singapore%20public%20sector.&amp;text=under%20a%20secondment%20arrangement%20making,the%20service%20of%20the%20individual.&amp;text=the%20Singapore%20public%20sector%20agency,custody%20of%20some%20other%20person." xr:uid="{3BA711C4-C82C-4B2B-8AB2-0B749C856F42}"/>
    <hyperlink ref="AD145" r:id="rId5605" xr:uid="{FAC68DD2-3E68-4095-BD8D-5BF482034885}"/>
    <hyperlink ref="AD142" r:id="rId5606" xr:uid="{D55B2B95-28B6-443B-AF71-7C6CEF3498AF}"/>
    <hyperlink ref="AD141" r:id="rId5607" xr:uid="{C1D33A03-1026-4CAC-BF2C-D8925E9C72FB}"/>
    <hyperlink ref="AD135" r:id="rId5608" display="https://www.oman.om/wps/portal/index/gov/!ut/p/a1/hdDNCoJAEMDxZ_EJdvZDzePq4tcqi42a7SU8hVEWET1_CnYoyPY28PszzBJLOmLH_jkc-8dwHfvzPFvvwCEBMEFWCmwpsDxW7gZ9lhhvAvsJwI8n4asPKzX1TLsoOQMUS78C5h5zHWImGJgYKWQyS6NI1ow27_0rYO5NRT2aGtAmKjjIrR8qrIFqcJd-Bfy5f0fsJ9F1KYHxNs6DwuNKiQWsfBH2d3K7NE3TwUlIx3kBCbX_DA!!/dl5/d5/L0lHSkovd0RNQUZrQUVnQSEhLzRKU0UvZW4!/?lang=en" xr:uid="{081B41A3-2FDC-4E2C-8675-6B8AB6F85B76}"/>
    <hyperlink ref="AD134" r:id="rId5609" xr:uid="{36BA6231-FAB3-4C11-9686-D7D7DB4BBCEB}"/>
    <hyperlink ref="AD130" r:id="rId5610" xr:uid="{99A67276-A925-454A-A10C-AB629C435715}"/>
    <hyperlink ref="AD33" r:id="rId5611" xr:uid="{D4F93C65-5153-4113-9062-25A209A0CCFB}"/>
    <hyperlink ref="AD90" r:id="rId5612" xr:uid="{41994AAA-DCF6-43B9-A770-D09869165AD3}"/>
    <hyperlink ref="AD93" r:id="rId5613" xr:uid="{973C94A7-7069-45BF-9A52-A41167FB12D4}"/>
    <hyperlink ref="AD12" r:id="rId5614" xr:uid="{86A740B8-E04A-4A4E-88F2-ED66C5DC21A7}"/>
    <hyperlink ref="AD19" r:id="rId5615" xr:uid="{3121B5FA-E760-44B4-B221-44D49B87C5AD}"/>
    <hyperlink ref="AD22" r:id="rId5616" xr:uid="{DEF0242E-DF7E-4999-AB45-5CEC4C5F24FC}"/>
    <hyperlink ref="AD26" r:id="rId5617" xr:uid="{5B9DE841-C3A5-4AE4-ADF5-13626C281194}"/>
    <hyperlink ref="AD37" r:id="rId5618" xr:uid="{EB55E84B-DAA0-4AA1-8AC9-EF6C9AB757B6}"/>
    <hyperlink ref="AD38" r:id="rId5619" xr:uid="{59959F09-FCFD-40E4-8B02-572C658F3A23}"/>
    <hyperlink ref="AD48" r:id="rId5620" xr:uid="{78AE7546-DDA7-434E-8B78-A8537EE18A68}"/>
    <hyperlink ref="AD49" r:id="rId5621" xr:uid="{A55AF44C-5E95-4A0D-B001-5030D6359D9C}"/>
    <hyperlink ref="AD58" r:id="rId5622" xr:uid="{655DCB3F-A74A-47E6-B814-93BE552665E3}"/>
    <hyperlink ref="AD61" r:id="rId5623" xr:uid="{FCF2A9AA-06B6-40F0-B73F-4BF545B5AEEC}"/>
    <hyperlink ref="AD62" r:id="rId5624" xr:uid="{E03FE9C8-52FB-4C62-B51E-47FD1EFD214D}"/>
    <hyperlink ref="AD66" r:id="rId5625" xr:uid="{CA8168AD-5D55-43C8-A196-DFE96A63F748}"/>
    <hyperlink ref="AD76" r:id="rId5626" xr:uid="{EFD9BC13-2764-4A7A-8FAD-043B334A6286}"/>
    <hyperlink ref="AD79" r:id="rId5627" xr:uid="{AC6DDA4F-B5E4-4BAD-A6F9-21613E172628}"/>
    <hyperlink ref="AD80" r:id="rId5628" xr:uid="{9A3AEE79-9B03-45B5-8ACD-A3A140902B03}"/>
    <hyperlink ref="AD83" r:id="rId5629" xr:uid="{A2C4EF0D-5917-4F85-B674-CA3712DDD014}"/>
    <hyperlink ref="AD99" r:id="rId5630" xr:uid="{1410954C-0DA4-4239-8676-546EFE81950E}"/>
    <hyperlink ref="AD113" r:id="rId5631" xr:uid="{26529BCC-49C0-4837-A181-C406A647BE8E}"/>
    <hyperlink ref="AD117" r:id="rId5632" xr:uid="{0C65D314-ADF8-40F1-A162-25F26D9826B4}"/>
    <hyperlink ref="AD129" r:id="rId5633" xr:uid="{543A72E9-5C76-4493-B309-81C7A3C7AE91}"/>
    <hyperlink ref="AD144" r:id="rId5634" xr:uid="{D5DC3726-3F8C-4257-8D30-6581453E8D03}"/>
    <hyperlink ref="AD147" r:id="rId5635" xr:uid="{D3664261-C536-44C9-B12C-67C8A66BC473}"/>
    <hyperlink ref="AD161" r:id="rId5636" xr:uid="{4219CE6F-7713-4B4C-BA25-E241363990D9}"/>
    <hyperlink ref="AD162" r:id="rId5637" xr:uid="{3AAB2318-2937-451E-8E5A-99339D2E5948}"/>
    <hyperlink ref="AD165" r:id="rId5638" xr:uid="{A1251317-8B9B-446D-949B-FC04D1A388BE}"/>
    <hyperlink ref="AD167" r:id="rId5639" xr:uid="{92995F6D-AE30-40E8-A2A2-375AD436029F}"/>
    <hyperlink ref="AD172" r:id="rId5640" xr:uid="{2DEB18DB-3E19-4B8D-AF67-1B1351FB5B74}"/>
    <hyperlink ref="AD173" r:id="rId5641" xr:uid="{3A3140B5-9429-4AAA-8FD7-00D07A4D5720}"/>
    <hyperlink ref="AD178" r:id="rId5642" xr:uid="{D9DBF93E-A80B-4355-9EBE-7CD3C844E424}"/>
    <hyperlink ref="AD190" r:id="rId5643" xr:uid="{9FDF84F5-523C-4447-A032-14C911BB57DA}"/>
    <hyperlink ref="AD191" r:id="rId5644" xr:uid="{21CD2303-A898-46EB-962B-50F3E78DA85C}"/>
    <hyperlink ref="AD192" r:id="rId5645" xr:uid="{5056B4F1-5CB1-40AD-BB71-68A87858734E}"/>
    <hyperlink ref="AD4" r:id="rId5646" xr:uid="{C14E6A6E-9BCE-46F3-9CD0-3F8CC24D5074}"/>
    <hyperlink ref="AD45" r:id="rId5647" xr:uid="{4B99540E-12A8-4F68-91AE-DB26D2A222F6}"/>
    <hyperlink ref="AD68" r:id="rId5648" xr:uid="{62EA9C49-297D-482A-9ABA-AEEFB0C2ECD7}"/>
    <hyperlink ref="AD77" r:id="rId5649" xr:uid="{5B1D29B3-F621-48A9-A8B5-3F923741B1BA}"/>
    <hyperlink ref="AD85" r:id="rId5650" xr:uid="{DF06A13C-79FB-47B3-BDF2-359E1B8EB637}"/>
    <hyperlink ref="AD84" r:id="rId5651" xr:uid="{D24F6563-694E-4583-8E4C-CC024108A33D}"/>
    <hyperlink ref="AD189" r:id="rId5652" xr:uid="{247B0904-A47B-444A-9AEB-6206AC34C1A4}"/>
    <hyperlink ref="AD184" r:id="rId5653" xr:uid="{8BD42FE7-CDBC-46CC-8513-4B36050178A7}"/>
    <hyperlink ref="AD196" r:id="rId5654" xr:uid="{18E96BE7-0EF8-49F3-912E-626F68B5BFA4}"/>
    <hyperlink ref="AD119" r:id="rId5655" xr:uid="{4E490C61-4E17-4DD1-B383-3493970F49EC}"/>
    <hyperlink ref="IZ3" r:id="rId5656" xr:uid="{2B683AB7-CEE9-4164-93F5-9D87F29470A8}"/>
    <hyperlink ref="IZ74" r:id="rId5657" xr:uid="{1619DB51-E1A5-41CD-AE3F-392FA48AD8B8}"/>
    <hyperlink ref="IZ4" r:id="rId5658" xr:uid="{D3073D14-5668-4606-8EFF-408B22975F4B}"/>
    <hyperlink ref="AD78" r:id="rId5659" xr:uid="{AAA7D0FF-A352-477B-9E1B-6C75A965EA57}"/>
    <hyperlink ref="AD87" r:id="rId5660" xr:uid="{94B6E02B-C2C3-4790-809B-2903AD7A5542}"/>
    <hyperlink ref="AL167" r:id="rId5661" xr:uid="{CF860713-786F-43C8-93DE-FA380083FF92}"/>
    <hyperlink ref="JY3" r:id="rId5662" xr:uid="{18B17810-9119-49B2-8F9D-ACF3D62FD903}"/>
    <hyperlink ref="JY11" r:id="rId5663" xr:uid="{36C1DCBF-DDE9-4286-BB78-2263739D4CEE}"/>
    <hyperlink ref="JY12" r:id="rId5664" xr:uid="{738D7C20-30EA-40D1-9311-384298F7F636}"/>
    <hyperlink ref="JY15" r:id="rId5665" xr:uid="{77E5D967-6763-4E4B-A42C-2922C722ED70}"/>
    <hyperlink ref="JY19" r:id="rId5666" xr:uid="{26577371-1853-4B20-99F9-B8AF367F0C85}"/>
    <hyperlink ref="JY129" r:id="rId5667" xr:uid="{D13D81BD-B68C-43FC-B2CB-7408AE4F3402}"/>
    <hyperlink ref="JY216" r:id="rId5668" xr:uid="{8E53A237-BE8D-4C0E-AE46-FDDBFEA2486F}"/>
    <hyperlink ref="JY217" r:id="rId5669" xr:uid="{D21E49EF-AC78-491B-815B-DD6033EE82FF}"/>
    <hyperlink ref="JY28" r:id="rId5670" xr:uid="{3062FE94-31C5-4938-A1E6-3FEEDE020C8A}"/>
    <hyperlink ref="JY45" r:id="rId5671" xr:uid="{33D81A0B-FDFA-472F-9A08-CA96C5810A24}"/>
    <hyperlink ref="JY48" r:id="rId5672" xr:uid="{BCADECE6-11DA-4F7F-ACBA-5B2A37DA2536}"/>
    <hyperlink ref="JY218" r:id="rId5673" xr:uid="{3457A391-E31A-470F-9A85-9D49E15C7E26}"/>
    <hyperlink ref="W159" r:id="rId5674" xr:uid="{0907F82B-EE98-47E0-9EF6-8F2D8FF0CE03}"/>
    <hyperlink ref="AA159" r:id="rId5675" xr:uid="{243B6C41-511D-4518-BF49-64C908D8FE0E}"/>
    <hyperlink ref="JY49" r:id="rId5676" xr:uid="{AE02EC87-60EF-4AA8-8F84-79FF33AC426B}"/>
    <hyperlink ref="JY58" r:id="rId5677" xr:uid="{60190BB0-F8B7-40F2-AA9B-0F205D84D3DD}"/>
    <hyperlink ref="JY62" r:id="rId5678" xr:uid="{1450DB8A-3EB0-4F28-8A10-35253B42C91E}"/>
    <hyperlink ref="JY61" r:id="rId5679" xr:uid="{1A1FFCFE-8887-40C5-AD30-E3EACF11E8B3}"/>
    <hyperlink ref="JY66" r:id="rId5680" xr:uid="{54A0E8F2-B27C-477E-9674-44890AC84C9C}"/>
    <hyperlink ref="JY68" r:id="rId5681" xr:uid="{FD6B3294-5D53-4025-8B2A-588F583BAB5A}"/>
    <hyperlink ref="JY77" r:id="rId5682" xr:uid="{7873777A-45F8-47ED-A56E-FDF4AED84DEF}"/>
    <hyperlink ref="JY85" r:id="rId5683" xr:uid="{CCCB307E-87D1-443C-BC65-63C8500D8843}"/>
    <hyperlink ref="JY98" r:id="rId5684" xr:uid="{47402B18-7AD1-4E18-95D6-40894D795DDA}"/>
    <hyperlink ref="JY104" r:id="rId5685" xr:uid="{8166D3BC-11E3-41C1-BB9D-7A4327F74925}"/>
    <hyperlink ref="JY105" r:id="rId5686" xr:uid="{F6CAA1E2-AFA3-40F8-9E65-B92A8AF121A6}"/>
    <hyperlink ref="JY113" r:id="rId5687" xr:uid="{C2804A88-2D5C-4BDC-915E-E409FC674C8D}"/>
    <hyperlink ref="JY144" r:id="rId5688" xr:uid="{DD76516A-4F95-4420-8E63-3B190CC03EA3}"/>
    <hyperlink ref="JY143" r:id="rId5689" xr:uid="{FF44EFB4-15E0-4E38-B2C2-9DA62A6DADB1}"/>
    <hyperlink ref="JY146" r:id="rId5690" xr:uid="{32AE1EE8-3DF2-4FC2-9574-A1C24BBD0DCB}"/>
    <hyperlink ref="JY161" r:id="rId5691" xr:uid="{8A11F24B-4402-4875-8C43-71368839BD3F}"/>
    <hyperlink ref="JY162" r:id="rId5692" xr:uid="{330E8F9B-37D0-4C90-B3A1-0904E65CD973}"/>
    <hyperlink ref="JY167" r:id="rId5693" xr:uid="{DCABD2E3-003D-4996-A86C-7CFF03B3E99F}"/>
    <hyperlink ref="JY172" r:id="rId5694" xr:uid="{235C0E07-7E1F-4C7A-8AE3-5F316EAD44A9}"/>
    <hyperlink ref="JY190" r:id="rId5695" xr:uid="{509E4EEC-E7EA-4686-9B9D-F12FCAE2EF87}"/>
    <hyperlink ref="JY219" r:id="rId5696" xr:uid="{6F7471B0-F5AA-464F-BA4E-2B1014515C0C}"/>
    <hyperlink ref="JY220" r:id="rId5697" xr:uid="{BB11F6AF-70A8-4FF2-A940-4040B647BB58}"/>
    <hyperlink ref="JY221" r:id="rId5698" xr:uid="{4032A3D9-4D22-4445-B9B7-0F746E86FCD5}"/>
    <hyperlink ref="JY26" r:id="rId5699" xr:uid="{23EF6453-F9FE-4D4C-9127-EDB570393269}"/>
    <hyperlink ref="JY31" r:id="rId5700" xr:uid="{01EDE8B1-1D23-47E8-B915-40DA7478401A}"/>
    <hyperlink ref="JY33" r:id="rId5701" xr:uid="{F0FCDDB1-4A7B-4DFB-819C-F721CF453D46}"/>
    <hyperlink ref="JY37" r:id="rId5702" xr:uid="{1DD0F2BF-C2FE-4B8B-8BBF-91A305EF94A6}"/>
    <hyperlink ref="JY38" r:id="rId5703" xr:uid="{773DA765-B968-412A-BCBC-DF7980255DFC}"/>
    <hyperlink ref="JY76" r:id="rId5704" xr:uid="{E54FDD69-EB83-42A5-BF7A-50D41EF09C48}"/>
    <hyperlink ref="JY39" r:id="rId5705" xr:uid="{7398C861-F779-4E4E-BE3D-96EC3A0C706A}"/>
    <hyperlink ref="JY79" r:id="rId5706" xr:uid="{74D7869F-9078-4377-BD39-C0140203497B}"/>
    <hyperlink ref="JY110" r:id="rId5707" xr:uid="{DE860B27-36ED-49A0-9FB3-4005E485A688}"/>
    <hyperlink ref="JY191" r:id="rId5708" xr:uid="{792A9DE2-AD45-4C7D-85AB-6343A4222216}"/>
    <hyperlink ref="JY53" r:id="rId5709" xr:uid="{39B52249-E69B-4C4E-97D8-4FB274FE6B1F}"/>
    <hyperlink ref="JY141" r:id="rId5710" xr:uid="{E0E111D8-CA71-4D17-AD66-28506BCED145}"/>
    <hyperlink ref="JY195" r:id="rId5711" xr:uid="{619B1275-50AC-4F94-9DC0-566EBD373184}"/>
    <hyperlink ref="JY46" r:id="rId5712" xr:uid="{DB602CA8-EE7A-4C60-B3FF-34CA4DD0EAB5}"/>
    <hyperlink ref="JY80" r:id="rId5713" xr:uid="{4D43CDF2-F141-48A6-8103-97F4683B677B}"/>
    <hyperlink ref="JY84" r:id="rId5714" xr:uid="{BD60C527-4484-4674-A8B0-4257F44FFD3A}"/>
    <hyperlink ref="JY87" r:id="rId5715" xr:uid="{4BCA5522-6DDD-41C7-9B78-4A081CCF6EA2}"/>
    <hyperlink ref="JY88" r:id="rId5716" xr:uid="{97A2B5A8-8D77-49AF-B1EA-584E7A3EB456}"/>
    <hyperlink ref="JY107" r:id="rId5717" xr:uid="{CCD462B7-2B85-477E-9678-A509CD4FFA36}"/>
    <hyperlink ref="JY117" r:id="rId5718" xr:uid="{A6300CD5-C16C-43FB-B22C-027266AF1A38}"/>
    <hyperlink ref="JY134" r:id="rId5719" xr:uid="{06EB4427-1666-44E1-A775-F8D5CF9C76EE}"/>
    <hyperlink ref="JY136" r:id="rId5720" xr:uid="{8F28E41E-FC0A-4049-945B-B6BA6449784C}"/>
    <hyperlink ref="JY140" r:id="rId5721" xr:uid="{F799A5B3-FAC5-47A7-8714-48815E081C0E}"/>
    <hyperlink ref="JY9" r:id="rId5722" xr:uid="{D1675B3E-B3F2-47CC-894E-8B3B3C681D6E}"/>
    <hyperlink ref="JY192" r:id="rId5723" xr:uid="{ADE5431D-047D-4FD7-BE95-81FF197F7DFB}"/>
    <hyperlink ref="JY142" r:id="rId5724" xr:uid="{7C329767-942A-4D0D-9D52-1A1694E93EB9}"/>
    <hyperlink ref="JY147" r:id="rId5725" xr:uid="{B8CA55B2-7A8A-44BC-B234-921F3CDD1A58}"/>
    <hyperlink ref="JY93" r:id="rId5726" xr:uid="{5C2E2699-05F0-4D04-A11A-7FA31BA2F515}"/>
    <hyperlink ref="JY160" r:id="rId5727" xr:uid="{C5A4A320-4B78-4A0F-8858-0F5B3E8D7D42}"/>
    <hyperlink ref="JY168" r:id="rId5728" xr:uid="{4A5CA812-4E44-4A8A-8D4B-57849AE4F3C6}"/>
    <hyperlink ref="JY165" r:id="rId5729" xr:uid="{68867D24-3AD0-4693-B94B-1A071474DA9D}"/>
    <hyperlink ref="JY173" r:id="rId5730" xr:uid="{02B1ACE7-A2D0-46DB-B3C1-D502DB51F4BD}"/>
    <hyperlink ref="JY175" r:id="rId5731" xr:uid="{5EF5A16B-51FC-4A61-8D99-A04A5A98FFCF}"/>
    <hyperlink ref="JY177" r:id="rId5732" xr:uid="{7D5CEDFB-3941-45F5-B47F-D5FA678F58FB}"/>
    <hyperlink ref="JY178" r:id="rId5733" xr:uid="{847A8893-13B6-4C0C-A8D2-6E89BE4A8C5D}"/>
    <hyperlink ref="JY183" r:id="rId5734" xr:uid="{9749D86D-7300-4056-A46C-CE367C9BC81D}"/>
    <hyperlink ref="JY184" r:id="rId5735" xr:uid="{47BE5EC9-2B4C-462F-A467-BD511FB5B11A}"/>
    <hyperlink ref="JY196" r:id="rId5736" xr:uid="{A14BA0A7-4174-4343-A2D5-16C8EE859E74}"/>
    <hyperlink ref="JY106" r:id="rId5737" xr:uid="{17B5CBC5-7760-4E16-BED1-D90BCC637733}"/>
    <hyperlink ref="JY23" r:id="rId5738" xr:uid="{9D4AF499-944D-4601-A501-7DC37F4D5B32}"/>
    <hyperlink ref="JY21" r:id="rId5739" xr:uid="{465C5678-B188-4124-9267-D98FEB67B2FC}"/>
    <hyperlink ref="JY222" r:id="rId5740" xr:uid="{D0F5DD25-8BD0-454C-8E78-A2328C13FB8E}"/>
    <hyperlink ref="JY17" r:id="rId5741" xr:uid="{2F448B16-CC85-4DD5-B8C6-BE866D592EC8}"/>
    <hyperlink ref="JY223" r:id="rId5742" xr:uid="{C886B68E-A3A9-4A70-AF2D-59714D215264}"/>
    <hyperlink ref="JY22" r:id="rId5743" xr:uid="{A38EAC3C-917C-4C12-9D77-5FE579D7FE92}"/>
    <hyperlink ref="JY73" r:id="rId5744" xr:uid="{056CF528-30B3-48C7-8EF8-3B29CF2E8C0A}"/>
    <hyperlink ref="JY25" r:id="rId5745" xr:uid="{865FEBF0-E725-477A-B597-FEF4073AC7E7}"/>
    <hyperlink ref="JY224" r:id="rId5746" xr:uid="{D293954B-CD87-4244-AF6A-56C39D0B5EF6}"/>
    <hyperlink ref="CY6" r:id="rId5747" xr:uid="{AC2AF9A8-550D-4FAF-B47C-0720C9F50CFE}"/>
    <hyperlink ref="AA109" r:id="rId5748" xr:uid="{F0F671A2-7EED-4A39-B8CC-FC93495F825B}"/>
    <hyperlink ref="AD116" r:id="rId5749" display="http://cib.govmu.org/English/Documents/DGTS/Digital Government Transformation Strategy 2018 - 2022.pdf" xr:uid="{3A4B00F4-4D21-4A8F-B0B3-FF6836AE7433}"/>
    <hyperlink ref="AA118" r:id="rId5750" xr:uid="{FB5D9862-AD28-470D-8149-B5CCF267AFA6}"/>
    <hyperlink ref="AD118" r:id="rId5751" xr:uid="{CA8ED5EE-D100-49F3-BE09-CDA90116FE46}"/>
    <hyperlink ref="W118" r:id="rId5752" xr:uid="{FFE4CAB9-AC9B-4CC1-9272-1E8A47C8FD42}"/>
    <hyperlink ref="AA188" r:id="rId5753" location="Text" display="https://zakon.rada.gov.ua/laws/show/617-2018-%D1%80#Text" xr:uid="{6AE8C7DE-A65D-4F7F-ACBD-E814E6B40BC8}"/>
    <hyperlink ref="AD187" r:id="rId5754" xr:uid="{9BFB578C-5427-4F03-AEA2-ABC05912C3AB}"/>
    <hyperlink ref="AD175" r:id="rId5755" xr:uid="{ACB32F0F-D317-4492-970B-5BB0FE3CCC41}"/>
    <hyperlink ref="AD168" r:id="rId5756" xr:uid="{62E743D5-5477-447A-BAD6-5928134BD6CE}"/>
    <hyperlink ref="AA167" r:id="rId5757" xr:uid="{C8278B40-9806-41B0-9528-C98A76348140}"/>
    <hyperlink ref="AA164" r:id="rId5758" xr:uid="{98ECA1F0-9EE1-4152-B05F-6A7854A4467E}"/>
    <hyperlink ref="W164" r:id="rId5759" xr:uid="{16938A2A-FECD-4672-84EE-27A7DE7DA803}"/>
    <hyperlink ref="AA162" r:id="rId5760" xr:uid="{BB36F247-1538-4F6A-81B7-35014BE6D46C}"/>
    <hyperlink ref="AD155" r:id="rId5761" xr:uid="{67651B55-B832-4AC8-9527-9F2852EAB220}"/>
    <hyperlink ref="AD136" r:id="rId5762" xr:uid="{822C1DCB-0152-4806-9159-92E74CA8D664}"/>
    <hyperlink ref="AA135" r:id="rId5763" xr:uid="{875636A6-B4EF-4EC4-9863-195E94E77FB6}"/>
    <hyperlink ref="AD126" r:id="rId5764" xr:uid="{B4185DD6-5784-4D60-BF23-7C944D74DEA9}"/>
    <hyperlink ref="IZ196" r:id="rId5765" xr:uid="{55DE8275-17F7-4091-AE28-44892C814E6D}"/>
    <hyperlink ref="IZ192" r:id="rId5766" xr:uid="{8E48EC20-0FA5-4DB3-8EEF-D282FFE7B7A4}"/>
    <hyperlink ref="IZ188" r:id="rId5767" xr:uid="{BF70A3C3-989E-4DF9-827D-DD045E38E0A3}"/>
    <hyperlink ref="IZ190" r:id="rId5768" xr:uid="{31295535-D470-4AAB-ABD5-D201CCFD87DA}"/>
    <hyperlink ref="IZ191" r:id="rId5769" xr:uid="{AD116A61-B977-4360-BC9B-1E4827ED2F03}"/>
    <hyperlink ref="IZ187" r:id="rId5770" xr:uid="{BC517303-0C95-4BDD-9DA1-D397B3127D24}"/>
    <hyperlink ref="IZ183" r:id="rId5771" xr:uid="{D1D9BB23-F3B3-4FE1-8051-727DF0AE87F7}"/>
    <hyperlink ref="IZ182" r:id="rId5772" xr:uid="{AD648099-6A15-430E-8E2C-0C6D45E6704B}"/>
    <hyperlink ref="JA221" r:id="rId5773" xr:uid="{ACD67D9D-CFA2-4479-858E-F71FF8278F1C}"/>
    <hyperlink ref="IZ178" r:id="rId5774" xr:uid="{7509B0C9-9407-43B3-9336-181C0F9C3E10}"/>
    <hyperlink ref="IZ175" r:id="rId5775" location="tab-0" display="https://opengovreport.ocf.tw/en/ - tab-0" xr:uid="{7793123B-EECA-4831-9E3D-5E7FD00A947B}"/>
    <hyperlink ref="IZ158" r:id="rId5776" xr:uid="{54F6DC7E-88B7-4FE3-8036-E240F80251FB}"/>
    <hyperlink ref="IZ159" r:id="rId5777" xr:uid="{6257A8EE-979D-4E28-9567-1F9ABC420743}"/>
    <hyperlink ref="IZ161" r:id="rId5778" xr:uid="{4947A605-BE5B-4635-A76F-44E42DB2A747}"/>
    <hyperlink ref="IZ165" r:id="rId5779" xr:uid="{F55F6269-7D64-4E7A-9964-25AE5194926C}"/>
    <hyperlink ref="IZ167" r:id="rId5780" xr:uid="{CC8CF472-08B2-479C-89FC-98CD7CC87BCA}"/>
    <hyperlink ref="IZ168" r:id="rId5781" xr:uid="{2FBA4E30-BCFB-40F7-B224-C3397A2FF45A}"/>
    <hyperlink ref="IZ172" r:id="rId5782" xr:uid="{AB3CE0B7-6790-42CD-84DC-DEEFB027C4E4}"/>
    <hyperlink ref="IZ173" r:id="rId5783" xr:uid="{CDBDC14D-4266-4702-B82F-8CF522590322}"/>
    <hyperlink ref="IZ160" r:id="rId5784" xr:uid="{5507484B-8169-4DDA-83B6-B5BA9409211F}"/>
    <hyperlink ref="IZ156" r:id="rId5785" xr:uid="{A3A60577-E549-40F0-8816-5718ECD92DCB}"/>
    <hyperlink ref="IZ157" r:id="rId5786" xr:uid="{71A2B07F-8ACE-49C5-B455-412EEB054415}"/>
    <hyperlink ref="IZ140" r:id="rId5787" xr:uid="{C863AB3A-7058-43B9-A1D6-9E2ACF737661}"/>
    <hyperlink ref="IZ141" r:id="rId5788" xr:uid="{BE18FE83-E4BA-4731-80A1-46531E7433C7}"/>
    <hyperlink ref="IZ142" r:id="rId5789" xr:uid="{3948E865-F271-4B14-A7A7-CC8A6EEFE606}"/>
    <hyperlink ref="IZ144" r:id="rId5790" xr:uid="{B5A221DC-102B-44C4-AB06-FBFB75BC1666}"/>
    <hyperlink ref="IZ146" r:id="rId5791" xr:uid="{2102A04C-C2F4-45F3-8DF3-AF956B7F1AD1}"/>
    <hyperlink ref="IZ138" r:id="rId5792" xr:uid="{3AA474ED-E446-4814-853F-542AB7B92C58}"/>
    <hyperlink ref="IZ139" r:id="rId5793" xr:uid="{21C69FAE-6289-4FA1-8251-398CA88879BF}"/>
    <hyperlink ref="IZ134" r:id="rId5794" xr:uid="{43FB90A4-5415-4F32-8FAF-4E437AF16D28}"/>
    <hyperlink ref="IZ113" r:id="rId5795" xr:uid="{2292C284-AD51-413D-A4D3-756CA9C6CC71}"/>
    <hyperlink ref="IZ117" r:id="rId5796" xr:uid="{27BD8A75-2F74-4D44-A6EA-E7CDDBCA9C45}"/>
    <hyperlink ref="IZ119" r:id="rId5797" xr:uid="{A95E35A1-F676-496E-86BC-8213968A3555}"/>
    <hyperlink ref="IZ121" r:id="rId5798" xr:uid="{98365C74-B065-46AC-8703-0936A7230C01}"/>
    <hyperlink ref="IZ122" r:id="rId5799" xr:uid="{F5FF0D6E-53C6-4E46-9A6C-76B8DC6A7FF7}"/>
    <hyperlink ref="IZ123" r:id="rId5800" xr:uid="{668FF466-C7A6-4C77-BA10-A64979823945}"/>
    <hyperlink ref="IZ133" r:id="rId5801" xr:uid="{F65160D2-7CF1-4632-BDB6-1818A7212AEB}"/>
    <hyperlink ref="IZ132" r:id="rId5802" xr:uid="{D48C26F3-6B72-4206-A5F5-6546F03D2C16}"/>
    <hyperlink ref="IZ129" r:id="rId5803" xr:uid="{137FAE60-5E8A-4417-AC5E-2188CF432C27}"/>
    <hyperlink ref="IZ130" r:id="rId5804" xr:uid="{2E7B4B0C-4B2E-42DB-991F-9D18B1D6AF7F}"/>
    <hyperlink ref="JB132" r:id="rId5805" xr:uid="{FCAE0700-5F25-4386-944B-578F4E09C232}"/>
    <hyperlink ref="IZ109" r:id="rId5806" xr:uid="{E4CC35AD-BAC9-473C-8656-0F0FF4026B3F}"/>
    <hyperlink ref="IZ107" r:id="rId5807" xr:uid="{BDD7963A-191C-4877-8958-E9DFB7779CE5}"/>
    <hyperlink ref="IZ105" r:id="rId5808" xr:uid="{73E93CEE-5E12-4241-A990-C766F6C65051}"/>
    <hyperlink ref="IZ104" r:id="rId5809" xr:uid="{68F6DAB2-4285-4A68-9467-D9E27BD6C197}"/>
    <hyperlink ref="IZ101" r:id="rId5810" xr:uid="{1E40DD05-1E9B-4E61-907B-3EFAA07BB615}"/>
    <hyperlink ref="IZ106" r:id="rId5811" xr:uid="{E0ECA366-193B-4D5A-B649-5A0F9FC028E1}"/>
    <hyperlink ref="AA16" r:id="rId5812" xr:uid="{2EA1E342-D852-4C89-8184-E103809D4FE0}"/>
    <hyperlink ref="AD20" r:id="rId5813" xr:uid="{C60FEE46-D996-455C-A1CD-C11D2F2EAF19}"/>
    <hyperlink ref="AA21" r:id="rId5814" xr:uid="{6571F665-CD41-495F-A5DF-9B77285ADD09}"/>
    <hyperlink ref="AA24" r:id="rId5815" xr:uid="{6A01F220-3B36-408D-8488-BF023AE4D5BD}"/>
    <hyperlink ref="AA29" r:id="rId5816" xr:uid="{D1295A58-A8C4-4A7E-9830-032C771A3BCB}"/>
    <hyperlink ref="W32" r:id="rId5817" xr:uid="{C3C7D21C-B83C-46D4-AD1A-53D061BCF320}"/>
    <hyperlink ref="AA42" r:id="rId5818" xr:uid="{D9C1A907-10BE-424A-80DD-2FF9D81D5100}"/>
    <hyperlink ref="W42" r:id="rId5819" xr:uid="{F8CCD289-8957-4489-9BD0-1222BD473EDC}"/>
    <hyperlink ref="W47" r:id="rId5820" xr:uid="{DC9C2604-C092-453D-8710-70422E0D9487}"/>
    <hyperlink ref="IZ10" r:id="rId5821" xr:uid="{E59154DB-C0D9-46FE-9A50-328143623545}"/>
    <hyperlink ref="IZ11" r:id="rId5822" xr:uid="{25E4745C-999B-4619-9E60-BA6AD341EBBB}"/>
    <hyperlink ref="IZ9" r:id="rId5823" xr:uid="{6EA990D4-7094-41B8-A388-CB2C78CB57E8}"/>
    <hyperlink ref="IZ13" r:id="rId5824" xr:uid="{2329B8A0-007C-4847-BDA8-6D78F7E75CCA}"/>
    <hyperlink ref="IZ24" r:id="rId5825" xr:uid="{8D9F39A2-DB18-480B-BEDE-BD1A58C8F5A6}"/>
    <hyperlink ref="IZ26" r:id="rId5826" xr:uid="{CCDCE0EC-E245-41B7-BBCB-892DD0B41EC1}"/>
    <hyperlink ref="IZ28" r:id="rId5827" xr:uid="{D6CC2C50-DC7E-4214-80E0-E0E2A6B49844}"/>
    <hyperlink ref="IZ29" r:id="rId5828" xr:uid="{2CF15CF8-2FBB-4192-913F-808DE4E8FFCE}"/>
    <hyperlink ref="IZ34" r:id="rId5829" xr:uid="{3F974D22-53CA-4E51-8D4A-CEA8C170FF53}"/>
    <hyperlink ref="IZ33" r:id="rId5830" xr:uid="{E22EA0E8-D4AC-44BF-859D-87DC6CBD1A9F}"/>
    <hyperlink ref="IZ16" r:id="rId5831" display="http://data.gov.bd/" xr:uid="{E26F9E4E-AF29-4B96-AA75-DD06E19C78B4}"/>
    <hyperlink ref="IZ37" r:id="rId5832" xr:uid="{A83574B3-CDBC-414D-93AB-9073830BD6DF}"/>
    <hyperlink ref="IZ39" r:id="rId5833" xr:uid="{669F95E6-EEE7-4517-8892-0226B781BD64}"/>
    <hyperlink ref="IZ43" r:id="rId5834" xr:uid="{BEBAD130-7238-4300-A81E-702F2BA43535}"/>
    <hyperlink ref="IZ44" r:id="rId5835" xr:uid="{05E03776-2321-4619-A477-AC99889D243F}"/>
    <hyperlink ref="IZ45" r:id="rId5836" xr:uid="{766FEC45-C7EF-401C-B4AD-FC554C344187}"/>
    <hyperlink ref="IZ48" r:id="rId5837" xr:uid="{AAE88496-807F-4600-8501-419F6D9FB1DD}"/>
    <hyperlink ref="IZ49" r:id="rId5838" xr:uid="{E7C095C5-5CD4-4126-946A-A34DCC31195B}"/>
    <hyperlink ref="IZ52" r:id="rId5839" xr:uid="{3BD23BE5-C2C4-4F7F-BB40-21C49003AFB2}"/>
    <hyperlink ref="IZ53" r:id="rId5840" xr:uid="{E8C239EF-D79E-432B-85C2-008F453792C5}"/>
    <hyperlink ref="IZ55" r:id="rId5841" xr:uid="{96807AAB-8352-4146-BF75-8F651F5BC797}"/>
    <hyperlink ref="IZ58" r:id="rId5842" xr:uid="{C351E776-B84D-4447-AA1A-911B0E24EB6E}"/>
    <hyperlink ref="IZ61" r:id="rId5843" xr:uid="{772A0F29-2CF0-48BC-94D1-3294E0D86FFE}"/>
    <hyperlink ref="IZ62" r:id="rId5844" xr:uid="{D313865C-C7F2-4625-A5E6-E0128A68A134}"/>
    <hyperlink ref="IZ65" r:id="rId5845" xr:uid="{CE541113-43E4-49B9-8634-B99394B3562A}"/>
    <hyperlink ref="IZ66" r:id="rId5846" xr:uid="{0410F348-B183-49E7-95CD-8C5B739CFBFE}"/>
    <hyperlink ref="IZ67" r:id="rId5847" xr:uid="{D19CE649-A529-45CE-BFDC-897C829BA7B0}"/>
    <hyperlink ref="IZ68" r:id="rId5848" xr:uid="{18F7197A-CCDC-4506-81F4-49B86CC5C806}"/>
    <hyperlink ref="IZ70" r:id="rId5849" xr:uid="{FC57D9FF-C2CE-4350-ACA9-DD2FF0DAB571}"/>
    <hyperlink ref="IZ75" r:id="rId5850" xr:uid="{F837AD23-BA31-4557-A730-717FFC539218}"/>
    <hyperlink ref="IZ80" r:id="rId5851" xr:uid="{BB110F12-7786-427D-95EA-7C1BEED1265E}"/>
    <hyperlink ref="IZ83" r:id="rId5852" xr:uid="{D5E7BB9C-5B2B-4E41-A0D2-F161D6AD020B}"/>
    <hyperlink ref="IZ86" r:id="rId5853" xr:uid="{49A01332-2756-4007-A022-3F55BE2A270B}"/>
    <hyperlink ref="IZ84" r:id="rId5854" xr:uid="{F5254FF9-ECC1-4B24-8930-2BB5FB2BA0CF}"/>
    <hyperlink ref="IZ85" r:id="rId5855" xr:uid="{92BB2076-828E-4841-ADA0-B2E9FC9C8C6E}"/>
    <hyperlink ref="IZ88" r:id="rId5856" xr:uid="{9B233D12-8681-4125-86F6-460A1067D5EA}"/>
    <hyperlink ref="IZ90" r:id="rId5857" xr:uid="{2C859AC2-F737-437E-A022-BAAB4A86CFF7}"/>
    <hyperlink ref="IZ96" r:id="rId5858" xr:uid="{C1F9B0EA-9459-4B39-8569-2B1AE65A9E19}"/>
    <hyperlink ref="IZ98" r:id="rId5859" xr:uid="{B270653A-38E5-420F-BA31-ED39BA068597}"/>
    <hyperlink ref="IZ93" r:id="rId5860" xr:uid="{1D484BC2-CE1E-4A36-8CDC-37D431649123}"/>
    <hyperlink ref="JB13" r:id="rId5861" xr:uid="{29355DBF-6185-473D-B373-E3194942E71C}"/>
    <hyperlink ref="IZ54" r:id="rId5862" xr:uid="{24E57A40-738E-4C0F-87CE-EC75E768B646}"/>
    <hyperlink ref="AD52" r:id="rId5863" xr:uid="{DB84E68E-07A5-421E-96A0-6F2474517D64}"/>
    <hyperlink ref="GP52" r:id="rId5864" xr:uid="{6FDA93D7-1F83-4C4C-A439-38D6C745664C}"/>
    <hyperlink ref="GV52" r:id="rId5865" xr:uid="{945DC88F-66F5-4358-8FC7-521531FB00CA}"/>
    <hyperlink ref="AD73" r:id="rId5866" xr:uid="{39A8A132-8DFF-43F4-BBAD-3FB0EE21601E}"/>
    <hyperlink ref="IZ89" r:id="rId5867" xr:uid="{3DC75DB5-5B75-4DFD-A718-BF9EACE78735}"/>
    <hyperlink ref="JF190" r:id="rId5868" xr:uid="{800DAF0A-E77A-4C68-87A6-2051F8E1A1CE}"/>
    <hyperlink ref="JF189" r:id="rId5869" xr:uid="{F5432C33-6A8D-4F18-A748-80EEB1267AE6}"/>
    <hyperlink ref="JF191" r:id="rId5870" xr:uid="{E3D19013-E1EA-4BD3-90A4-073A7C1AC6D9}"/>
    <hyperlink ref="JF183" r:id="rId5871" xr:uid="{1A7FDC63-EBCB-4D56-95AD-DAC133B329D1}"/>
    <hyperlink ref="JF187" r:id="rId5872" xr:uid="{25F06DFA-59FC-4B94-BABE-CB42740B89F3}"/>
    <hyperlink ref="JF167" r:id="rId5873" xr:uid="{45BE5F77-E30B-4BF3-8D94-3FB1ACEB14A3}"/>
    <hyperlink ref="JF162" r:id="rId5874" location=":~:text=The%20development%20of%20a%20national,place%20to%20develop%20the%20strategy." xr:uid="{ACFA80D0-DA79-46B3-B413-F2F569723F6E}"/>
    <hyperlink ref="JF161" r:id="rId5875" xr:uid="{7C6F6992-99BD-4DAD-BBDB-6F74C671EE43}"/>
    <hyperlink ref="JF175" r:id="rId5876" xr:uid="{0A5751DF-1C6C-4AED-87B6-F5C30A7B73E9}"/>
    <hyperlink ref="JF160" r:id="rId5877" xr:uid="{C610A9F7-95A9-4672-AB82-4C7F404AC432}"/>
    <hyperlink ref="JF172" r:id="rId5878" xr:uid="{1F091A99-87FC-47B1-83AD-CC479BB25F52}"/>
    <hyperlink ref="JF168" r:id="rId5879" xr:uid="{FF212FA3-FF5C-4497-9D80-CC04F77A09E9}"/>
    <hyperlink ref="JF165" r:id="rId5880" xr:uid="{9EE9FB43-7A25-4E37-9926-CB03BD742AFF}"/>
    <hyperlink ref="JF164" r:id="rId5881" display="https://mptt.gov.so/wp-content/uploads/2019/04/Draft-National-ICT-Policy-Strategy-Somalia-V0.6.pdf" xr:uid="{58EF433A-93B7-49FC-A006-6C27EE9D1B56}"/>
    <hyperlink ref="JF159" r:id="rId5882" xr:uid="{1705E0BE-496E-44CA-BCAF-2C1036EE8B7C}"/>
    <hyperlink ref="JF178" r:id="rId5883" xr:uid="{A48331CE-F8E8-40C4-B71B-921EDD56CB96}"/>
    <hyperlink ref="JF157" r:id="rId5884" xr:uid="{10A9D28B-85DF-4ADF-9EC5-9309410AFBD5}"/>
    <hyperlink ref="JF155" r:id="rId5885" display="https://www.kfu.edu.sa/ar/Centers/science_tech_Unit/Documents/Nanotechnology Strategic Priorities.pdf" xr:uid="{01368A7D-0F4F-490C-ABD1-0ED801949F2D}"/>
    <hyperlink ref="JF148" r:id="rId5886" xr:uid="{76EF5D7C-3EFE-45C4-9A68-7B7BC906FC5E}"/>
    <hyperlink ref="JF146" r:id="rId5887" xr:uid="{DF01E8AD-090F-4F98-82EC-7148E886DBE5}"/>
    <hyperlink ref="JF147" r:id="rId5888" xr:uid="{A61EA355-06D5-48A9-B76D-5C30AA389034}"/>
    <hyperlink ref="JF144" r:id="rId5889" xr:uid="{088DAC1B-98FE-402C-A4B7-C29996630FA6}"/>
    <hyperlink ref="JF143" r:id="rId5890" xr:uid="{D0DE21AC-BCBE-4C99-A9FA-EA06B245E4F4}"/>
    <hyperlink ref="JF145" r:id="rId5891" xr:uid="{FD2D748A-B740-44D2-9BAF-D3FEBE5C3DE8}"/>
    <hyperlink ref="JF134" r:id="rId5892" xr:uid="{FF74E1E7-C82C-4987-8E76-36231E4F6D6F}"/>
    <hyperlink ref="JF110" r:id="rId5893" xr:uid="{F4C31B1C-6933-4940-8F5C-39C714FA8865}"/>
    <hyperlink ref="JF113" r:id="rId5894" xr:uid="{B6EEAC5A-D63E-4BA8-8251-BA450E4C549A}"/>
    <hyperlink ref="JF116" r:id="rId5895" display="http://mitci.govmu.org/English/Documents/2018/Launching Digital Transformation Strategy 191218/Mauritius AI Strategy (7).pdf" xr:uid="{6C333C7A-71D4-453A-8949-2CEA3AE74038}"/>
    <hyperlink ref="JF117" r:id="rId5896" xr:uid="{C4BD5A16-7D43-4D91-AB5F-2495B3DF6E55}"/>
    <hyperlink ref="JF129" r:id="rId5897" xr:uid="{96F29F88-4E05-4AAF-8F63-5254431A71C6}"/>
    <hyperlink ref="JF130" r:id="rId5898" xr:uid="{E6C83F89-CF3C-4064-9030-9C54213E31EA}"/>
    <hyperlink ref="JF104" r:id="rId5899" xr:uid="{193F18F1-F258-4BA8-9D00-B62B71A9F737}"/>
    <hyperlink ref="JF105" r:id="rId5900" xr:uid="{4DFEF319-2D14-4832-A445-06BDB9CC9068}"/>
    <hyperlink ref="JF47" r:id="rId5901" xr:uid="{C98C7F81-B142-4731-86C2-E2BDC3BBF419}"/>
    <hyperlink ref="JF66" r:id="rId5902" xr:uid="{4DC2B346-5E8A-4E07-9F2C-80D5AEC7B116}"/>
    <hyperlink ref="JF68" r:id="rId5903" xr:uid="{E2AA43D8-A0BC-40E2-900D-44DAAFB97209}"/>
    <hyperlink ref="JF77" r:id="rId5904" xr:uid="{BC743192-C23B-4F46-87F5-323BFD0605AC}"/>
    <hyperlink ref="JF78" r:id="rId5905" xr:uid="{36C0DB37-D82B-47BA-BA60-FECDB3CFFEA3}"/>
    <hyperlink ref="JF79" r:id="rId5906" xr:uid="{A0F8B5D4-0253-46A3-90CD-C84B0458CAD9}"/>
    <hyperlink ref="JF80" r:id="rId5907" xr:uid="{8C159013-E96D-47CE-B451-FE5282B74394}"/>
    <hyperlink ref="JF83" r:id="rId5908" xr:uid="{7E0DB68B-D5AD-4966-A8DF-686B94E6608F}"/>
    <hyperlink ref="JF85" r:id="rId5909" xr:uid="{8CE2B322-319B-4039-8D8E-D64617061EB1}"/>
    <hyperlink ref="JF87" r:id="rId5910" xr:uid="{E13C3DDD-4845-41A6-ACCE-ECE1CF17CBD9}"/>
    <hyperlink ref="JF89" r:id="rId5911" xr:uid="{2D3E1F64-6A7A-4A10-9B89-E626CB185A74}"/>
    <hyperlink ref="JF93" r:id="rId5912" display="https://www.msit.go.kr/cms/english/pl/policies2/__icsFiles/afieldfile/2020/03/23/National Strategy for Artificial Intelligence_200323.pdf" xr:uid="{E3194C68-A452-4DF4-B2BA-8CE284B70528}"/>
    <hyperlink ref="JQ193" r:id="rId5913" xr:uid="{FA7BEEB0-D71E-4C41-B898-1A222A8DB7E7}"/>
    <hyperlink ref="JV193" r:id="rId5914" xr:uid="{631E4F7D-EA72-410D-96B7-594C4723D9E2}"/>
    <hyperlink ref="JK190" r:id="rId5915" xr:uid="{60D55946-6A96-419B-ABAF-D3EDD1C0E179}"/>
    <hyperlink ref="JQ190" r:id="rId5916" xr:uid="{EB7CFEA1-FACE-4B0C-9E76-46FE234FA843}"/>
    <hyperlink ref="JV187" r:id="rId5917" xr:uid="{EEBCBFD6-1DF2-463B-884E-E2DFE9AAE7C7}"/>
    <hyperlink ref="JV178" r:id="rId5918" xr:uid="{C0A7B9FF-395E-423A-97F7-DA7CDDE8634D}"/>
    <hyperlink ref="JV196" r:id="rId5919" xr:uid="{72C109E2-2A97-40F5-A8DA-762D08297958}"/>
    <hyperlink ref="JQ191" r:id="rId5920" xr:uid="{3F5F08C5-B8F8-4368-B640-59560D1855D6}"/>
    <hyperlink ref="JQ187" r:id="rId5921" xr:uid="{6E9BDF43-AB74-4AF4-BC3F-1CE2A177EFD4}"/>
    <hyperlink ref="JQ182" r:id="rId5922" xr:uid="{923131AD-E02D-4F5C-B888-859A929BC1A6}"/>
    <hyperlink ref="JK178" r:id="rId5923" xr:uid="{85D26E48-CD38-4848-9A50-871FA857F85A}"/>
    <hyperlink ref="JV177" r:id="rId5924" xr:uid="{D3B2368E-AF3E-45A6-BF49-C6DE1C525C2C}"/>
    <hyperlink ref="JQ168" r:id="rId5925" xr:uid="{B2384D6A-3C92-45F0-B5DB-ADAE5B452289}"/>
    <hyperlink ref="JQ160" r:id="rId5926" xr:uid="{5E4A3AA7-732D-4161-8E46-9E25A8CAE016}"/>
    <hyperlink ref="JV160" r:id="rId5927" xr:uid="{E248F72F-1B04-49F8-A90F-A7A5AA4A4F6A}"/>
    <hyperlink ref="JQ156" r:id="rId5928" xr:uid="{C138C42C-1494-4A8F-AC9D-12D6BBF47E52}"/>
    <hyperlink ref="JV156" r:id="rId5929" xr:uid="{90A8FBB1-6198-41A9-9F0D-7D9B6FDF1D74}"/>
    <hyperlink ref="JQ155" r:id="rId5930" xr:uid="{42BCBD3E-77AF-4E4E-B28C-A5A5D7656FF5}"/>
    <hyperlink ref="JK196" r:id="rId5931" xr:uid="{FEEB8867-BD05-416A-B1FF-721039AF673C}"/>
    <hyperlink ref="JQ196" r:id="rId5932" xr:uid="{A4B3A28D-61E0-4EBC-8C4E-3D47C5FEDD82}"/>
    <hyperlink ref="JQ195" r:id="rId5933" xr:uid="{A443E502-78EA-4DCF-B952-9202ACD5C0B2}"/>
    <hyperlink ref="JV195" r:id="rId5934" xr:uid="{01E0A247-7C26-45D5-AF02-7B1F2B0AEC6B}"/>
    <hyperlink ref="JK193" r:id="rId5935" xr:uid="{F0309312-9C6A-47C3-99CC-A57553E199BD}"/>
    <hyperlink ref="JK192" r:id="rId5936" xr:uid="{6ABA3734-E36D-4B06-9E10-A169A8B560B2}"/>
    <hyperlink ref="JQ192" r:id="rId5937" xr:uid="{D15F15E8-5805-43EC-A61C-7D4A28D65AE7}"/>
    <hyperlink ref="JV192" r:id="rId5938" xr:uid="{31B370A6-2C09-46DD-A790-5F285C2CFD88}"/>
    <hyperlink ref="JK189" r:id="rId5939" xr:uid="{E1D5319E-F4A3-4F95-8EB4-9FC73EB6ADAC}"/>
    <hyperlink ref="JQ189" r:id="rId5940" xr:uid="{591DE0BB-05B9-4327-B9CF-630969E44173}"/>
    <hyperlink ref="JV189" r:id="rId5941" location=":~:text=The%20modern%20education%20system%20in,skills%20and%20develop%20literacy%20skills." xr:uid="{73F399A7-EA3F-40F6-9655-0BEE832416CB}"/>
    <hyperlink ref="JQ188" r:id="rId5942" xr:uid="{15403475-0B4E-4B0E-8C36-728D5541101F}"/>
    <hyperlink ref="JK188" r:id="rId5943" xr:uid="{FB04C6FD-8368-46BC-A61D-59B9A46FEAD3}"/>
    <hyperlink ref="JV188" r:id="rId5944" xr:uid="{489EFCF7-233E-4AE3-9916-52611A216EA5}"/>
    <hyperlink ref="JQ184" r:id="rId5945" xr:uid="{7EE7C0B3-A6A7-4573-B48F-CADF2F35284A}"/>
    <hyperlink ref="JV184" r:id="rId5946" xr:uid="{7E532ACA-9063-4B49-91D6-B483C45FD492}"/>
    <hyperlink ref="JQ177" r:id="rId5947" xr:uid="{4547C60C-A6FC-4F1E-9C58-1B3A76D112E6}"/>
    <hyperlink ref="JK175" r:id="rId5948" xr:uid="{943394A2-3FE7-4223-8A03-C9D524C75B28}"/>
    <hyperlink ref="JQ175" r:id="rId5949" xr:uid="{44307BA1-DD73-49F7-85AE-0CAFCE041822}"/>
    <hyperlink ref="JV175" r:id="rId5950" xr:uid="{96C3097C-D2F2-4A2E-87D8-FCE583ACEFFB}"/>
    <hyperlink ref="JK173" r:id="rId5951" xr:uid="{2C05C4EC-2455-4509-8C4B-B231EF71C6B8}"/>
    <hyperlink ref="JQ173" r:id="rId5952" xr:uid="{EDD697BA-3612-4620-827E-0C6F9A25DA80}"/>
    <hyperlink ref="JV173" r:id="rId5953" xr:uid="{7C36C6BE-745D-4831-854A-AA9DDCF0020D}"/>
    <hyperlink ref="JV172" r:id="rId5954" xr:uid="{FE0EBBCD-2DA7-4EE9-AD1C-C24C19365818}"/>
    <hyperlink ref="JQ172" r:id="rId5955" xr:uid="{E7BF33E4-1FAE-4218-A462-7032DACC9879}"/>
    <hyperlink ref="JK172" r:id="rId5956" xr:uid="{FBFA3F1E-C980-4851-B545-69B4D5CC37D0}"/>
    <hyperlink ref="JK168" r:id="rId5957" xr:uid="{965DADD0-7020-42D5-BFC5-272E55BF40EB}"/>
    <hyperlink ref="JK167" r:id="rId5958" xr:uid="{211797C1-EE4E-4323-B676-050BB8DDF59E}"/>
    <hyperlink ref="JQ167" r:id="rId5959" xr:uid="{10E081D3-8131-4C3B-A3B8-434810FE266F}"/>
    <hyperlink ref="JV167" r:id="rId5960" xr:uid="{7B881667-7708-415B-8300-998E3A457E46}"/>
    <hyperlink ref="JK165" r:id="rId5961" xr:uid="{FDAB5769-DE22-4337-9CA7-3D09273A7041}"/>
    <hyperlink ref="JQ165" r:id="rId5962" xr:uid="{E7F35E6C-D8F7-4D8D-851D-E37BB583ECB8}"/>
    <hyperlink ref="JV165" r:id="rId5963" xr:uid="{CA3B7DA8-57C9-4F63-A878-57B3B08D7C32}"/>
    <hyperlink ref="JK164" r:id="rId5964" xr:uid="{54C69804-FBC6-4C39-B80F-B0BF182396ED}"/>
    <hyperlink ref="JV164" r:id="rId5965" xr:uid="{E7A7F885-78EE-4EE1-8B70-7AA97C1346EA}"/>
    <hyperlink ref="JK162" r:id="rId5966" xr:uid="{89B3BCB2-7C78-4605-A794-4AB03CF05E8D}"/>
    <hyperlink ref="JQ162" r:id="rId5967" xr:uid="{633354B9-456C-491E-9152-82F15D5F9321}"/>
    <hyperlink ref="JV162" r:id="rId5968" xr:uid="{583F4A9B-4BB5-496B-9BEE-ED54CA1F2FF9}"/>
    <hyperlink ref="JK161" r:id="rId5969" xr:uid="{3B6B41A4-C9FE-4BC3-BC42-CA70751F7BC6}"/>
    <hyperlink ref="JQ161" r:id="rId5970" xr:uid="{F9AD54F2-6A2F-4BA6-81F6-3B15C9767F83}"/>
    <hyperlink ref="JV161" r:id="rId5971" xr:uid="{73D1036D-BA06-485B-A867-86C73199202F}"/>
    <hyperlink ref="JK160" r:id="rId5972" xr:uid="{D1AF4C4D-4D78-4D60-9525-6D490536EFEF}"/>
    <hyperlink ref="JK157" r:id="rId5973" xr:uid="{45B227D6-7275-4676-B8E2-F457D3A5C099}"/>
    <hyperlink ref="JV157" r:id="rId5974" xr:uid="{59A3E7FB-4CAF-4FFD-A523-25286A6D94A7}"/>
    <hyperlink ref="JQ157" r:id="rId5975" xr:uid="{E23D2294-3E30-4897-BB6C-9E7355AE3787}"/>
    <hyperlink ref="JV148" r:id="rId5976" location="aboutrisa" xr:uid="{4F150009-46D9-4021-B98D-CEC99D01B575}"/>
    <hyperlink ref="JV147" r:id="rId5977" xr:uid="{371B7F61-6255-4D48-B8A8-0D2687FDEC07}"/>
    <hyperlink ref="JV146" r:id="rId5978" xr:uid="{0CE41FF8-76A5-48DF-AAD7-CB2B71715BEE}"/>
    <hyperlink ref="JQ145" r:id="rId5979" xr:uid="{3A82D285-C643-4EB2-BE12-ABB9370A204D}"/>
    <hyperlink ref="JV143" r:id="rId5980" xr:uid="{697D99D2-D3EE-4ACC-A77D-AE980CFC9F90}"/>
    <hyperlink ref="JQ143" r:id="rId5981" xr:uid="{A3C84ADB-CF98-428A-A1A7-1B65A947877C}"/>
    <hyperlink ref="JK143" r:id="rId5982" xr:uid="{BFA786E3-AAF4-4F4C-9A4F-20C7EDE7A224}"/>
    <hyperlink ref="JV140" r:id="rId5983" xr:uid="{E24D1139-0F73-43B9-8663-92B94F888F34}"/>
    <hyperlink ref="JQ136" r:id="rId5984" xr:uid="{AEB265AD-9EC7-42B5-ADCB-49FB716A0EAC}"/>
    <hyperlink ref="JK136" r:id="rId5985" xr:uid="{E0208870-A000-4D5B-8A58-A9ED3DF6E970}"/>
    <hyperlink ref="JV134" r:id="rId5986" xr:uid="{F0F5228D-66D6-4D64-8912-73EC1959F9D1}"/>
    <hyperlink ref="JV136" r:id="rId5987" location="section-about" xr:uid="{C0E1CBAA-C4D5-4A2F-B702-45E277B353CA}"/>
    <hyperlink ref="JQ130" r:id="rId5988" xr:uid="{A361FFCB-31C1-46C2-BFBE-F761E95E74DD}"/>
    <hyperlink ref="JV129" r:id="rId5989" xr:uid="{83D7F9B9-3A4A-4A47-B862-433CDEB581D9}"/>
    <hyperlink ref="JQ129" r:id="rId5990" xr:uid="{D9F44A88-DC23-46F4-8058-F4055D56D4A5}"/>
    <hyperlink ref="JK9" r:id="rId5991" xr:uid="{31C314AB-CF40-4BFF-AF69-8F123EC636D0}"/>
    <hyperlink ref="JQ9" r:id="rId5992" xr:uid="{594ECF9A-53D0-4BF2-84E1-3E8F17672E9B}"/>
    <hyperlink ref="JK11" r:id="rId5993" xr:uid="{28D94841-64CE-4C52-8846-2607CB5CC98C}"/>
    <hyperlink ref="JK46" r:id="rId5994" xr:uid="{C32F3FF3-628D-4A61-A9C7-97C3B98525EF}"/>
    <hyperlink ref="JF12" r:id="rId5995" xr:uid="{D9971634-38B7-455B-AD7F-90AF4BA05000}"/>
    <hyperlink ref="JF19" r:id="rId5996" xr:uid="{60AA84FA-4EB4-484A-BDEA-2301531835B2}"/>
    <hyperlink ref="JF28" r:id="rId5997" xr:uid="{3B3A0642-DC83-4723-B28E-4F5A62F92043}"/>
    <hyperlink ref="JC217" r:id="rId5998" xr:uid="{FEA7B3AA-20D5-424F-84A6-F9F037BDFBE9}"/>
    <hyperlink ref="JF9" r:id="rId5999" xr:uid="{8CA8B5CA-CC76-48E7-940F-D1C302DF316C}"/>
    <hyperlink ref="JF26" r:id="rId6000" xr:uid="{E3D390E1-4920-46F3-A6D7-192F45A326D7}"/>
    <hyperlink ref="JF33" r:id="rId6001" xr:uid="{DF3E2048-CF66-4915-8A01-91D8D4697521}"/>
    <hyperlink ref="JF37" r:id="rId6002" xr:uid="{F6C84A81-0E9A-40E5-ABF9-751DDFA97541}"/>
    <hyperlink ref="JF38" r:id="rId6003" xr:uid="{8ED98452-BDF7-436B-A66C-D3E83FE42FF7}"/>
    <hyperlink ref="JF39" r:id="rId6004" xr:uid="{6D113260-C800-47A8-9B43-FC88DF68DE97}"/>
    <hyperlink ref="JF45" r:id="rId6005" xr:uid="{2E2B45EB-85AE-4512-928F-2133B30BDC7D}"/>
    <hyperlink ref="JF48" r:id="rId6006" xr:uid="{EDD71CA8-0F90-419C-93C1-FD90BFE6B73E}"/>
    <hyperlink ref="JF49" r:id="rId6007" xr:uid="{B16E5332-92C3-42CC-A990-81F762291C37}"/>
    <hyperlink ref="JF58" r:id="rId6008" xr:uid="{AD2B8DFC-47A0-4FF9-8A58-AE4C7A6503C4}"/>
    <hyperlink ref="JF61" r:id="rId6009" xr:uid="{9DAC8769-DFA9-45DB-97CA-60F46EEDB59D}"/>
    <hyperlink ref="JF62" r:id="rId6010" xr:uid="{31FACA31-8995-4DC9-91CD-70A6C77D852A}"/>
    <hyperlink ref="JF54" r:id="rId6011" xr:uid="{6F3FE388-78E0-4BAA-85F7-2CA027885327}"/>
    <hyperlink ref="JF84" r:id="rId6012" xr:uid="{36E2283A-ED54-4FE4-B929-F682C2789016}"/>
    <hyperlink ref="JF184" r:id="rId6013" xr:uid="{DC43E762-F33C-4431-A351-4A0105006391}"/>
    <hyperlink ref="JF188" r:id="rId6014" xr:uid="{7A3A79A9-49C7-43D3-AEA0-7D9B6DDF4ACF}"/>
    <hyperlink ref="JF192" r:id="rId6015" xr:uid="{4BCCE526-8477-404D-A014-32C969424A61}"/>
    <hyperlink ref="JF196" r:id="rId6016" xr:uid="{6B0BAEEF-B1FB-41D9-8966-A340FC3061ED}"/>
    <hyperlink ref="JF4" r:id="rId6017" xr:uid="{90FF1A28-025C-4326-A392-F48BFBA08BFD}"/>
    <hyperlink ref="JC218" r:id="rId6018" xr:uid="{6C24D7EC-9D61-4D27-8B63-2320CDA26D82}"/>
    <hyperlink ref="JS219" r:id="rId6019" xr:uid="{CFE2C66D-F8EF-4910-965A-1A32FACEF534}"/>
    <hyperlink ref="JV4" r:id="rId6020" xr:uid="{766B662F-1716-4558-9022-38566860C480}"/>
    <hyperlink ref="JC219" r:id="rId6021" xr:uid="{7EADBCCB-E5CE-424E-9943-CA80EEC04A06}"/>
    <hyperlink ref="JS218" r:id="rId6022" xr:uid="{B1FEC552-AAD4-4876-B654-0EEE31B8562D}"/>
    <hyperlink ref="JF7" r:id="rId6023" xr:uid="{7ECDA91D-8F8F-4ED9-BE24-FBDEC7645262}"/>
    <hyperlink ref="JF10" r:id="rId6024" xr:uid="{8FA015C7-6FEC-4B05-83B3-D81C333AB839}"/>
    <hyperlink ref="JK10" r:id="rId6025" xr:uid="{12D331BC-20B5-4839-B8CE-A56EB07CE74C}"/>
    <hyperlink ref="JK13" r:id="rId6026" xr:uid="{2953FB7B-78F4-4BF7-820A-E29710B7751F}"/>
    <hyperlink ref="JQ13" r:id="rId6027" xr:uid="{18F56BF3-D5CB-4D84-9697-2C6DE88344AD}"/>
    <hyperlink ref="JV13" r:id="rId6028" xr:uid="{52C4C3EF-0E47-4CC5-86B6-57C920091D7F}"/>
    <hyperlink ref="JF13" r:id="rId6029" xr:uid="{AD6B0941-438F-441F-AC47-32E1C1B0EB32}"/>
    <hyperlink ref="JF15" r:id="rId6030" xr:uid="{9778D032-4AB3-4900-B131-168CABC85C03}"/>
    <hyperlink ref="JQ15" r:id="rId6031" display="https://www.bahrain.bh/wps/portal/!ut/p/a1/rVFNb4JAEP0rePBIdmAFliM11tYUbbS0shezLituhV3E1bT_vqhp0gvFJp3bZN6bvA9E0RJRxU4yZ0ZqxYrzTv3Vwwx8xyXuhOAEQzTzh_NwBM4YvAaQ_gQAxqMzIHgOXkPXJ3AbH9x46DwOGn4cA0Tkbv70cj8EGOMu_huiiHJlKrNFqcj1qdK1YcVKqD5sdSn6sD9KvrMKqXaHPnChrVIcDiy_XLJjzYxlaiaVVLlV1TqvWXl-WXGZoXQNa8KZ49lOFgh7EGbcZpxgOyRrB29c7nqe-LbQMlFnBAuhrjY6grwAfkvqCmjXkTZCg1YlzYfFH51PbmhXvu_3NGo60sqID4OW_1VSVSZJSfCnPRltplObplGv9wVA51fG/dl5/d5/L2dBISEvZ0FBIS9nQSEh/" xr:uid="{E6642CB4-637D-4383-809E-ECA8878334E6}"/>
    <hyperlink ref="JK15" r:id="rId6032" location=":~:text=with%20this%20thought%20in%20mind,and%20more%20than%20200%20eServices." xr:uid="{C96EA3CD-690C-40C3-B570-CE321C6CB3AE}"/>
    <hyperlink ref="JF16" r:id="rId6033" xr:uid="{3112279F-C4D9-49BE-A485-F9719893CA98}"/>
    <hyperlink ref="JV16" r:id="rId6034" xr:uid="{816A8D91-8A39-44E8-812D-AD95AE43A807}"/>
    <hyperlink ref="JQ16" r:id="rId6035" xr:uid="{603FC358-1416-4BB7-91A6-CC21A1C850EB}"/>
    <hyperlink ref="JK16" r:id="rId6036" xr:uid="{B3760050-841A-492A-AC43-3313583F0285}"/>
    <hyperlink ref="JF18" r:id="rId6037" xr:uid="{DFD2BA87-9DF3-434C-AD63-7B75BEDA8054}"/>
    <hyperlink ref="JF21" r:id="rId6038" xr:uid="{0A45C91D-BC28-4263-8E21-18D6D2D09ACD}"/>
    <hyperlink ref="JK21" r:id="rId6039" xr:uid="{056DBD81-5B25-48F5-A5F2-04CBA8B64C54}"/>
    <hyperlink ref="JK22" r:id="rId6040" xr:uid="{B9D4F3CF-DF77-447E-BF11-7EA44E0EDFF7}"/>
    <hyperlink ref="JK117" r:id="rId6041" xr:uid="{8D04008E-A353-4558-B27C-008241294A94}"/>
    <hyperlink ref="JV117" r:id="rId6042" xr:uid="{03E93FB6-0D91-41F4-B47A-C3908254FB7F}"/>
    <hyperlink ref="JQ113" r:id="rId6043" xr:uid="{AEC7AAED-7CDB-4D0D-B9BC-A0F400D49CB0}"/>
    <hyperlink ref="JV113" r:id="rId6044" xr:uid="{C141243A-62FD-4078-8C4D-ACAB9FF64B30}"/>
    <hyperlink ref="JV107" r:id="rId6045" xr:uid="{1BC6E315-0236-4927-878A-3947B997EA3B}"/>
    <hyperlink ref="JV104" r:id="rId6046" xr:uid="{409D509D-A8E4-4A43-A5B4-2C43841ED3FA}"/>
    <hyperlink ref="JQ104" r:id="rId6047" xr:uid="{234D3835-D65C-44C3-B69D-C623B9EFAE80}"/>
    <hyperlink ref="JQ103" r:id="rId6048" xr:uid="{D1ED94A5-B87F-4A09-B949-C9CD286BA211}"/>
    <hyperlink ref="JV103" r:id="rId6049" xr:uid="{7E1CA089-F59A-4432-9A2F-08781591640B}"/>
    <hyperlink ref="JK104" r:id="rId6050" xr:uid="{89252AB6-C9F8-4268-A197-7CA4B1CCAACE}"/>
    <hyperlink ref="JK103" r:id="rId6051" xr:uid="{22EA5589-1E23-4D5A-A7AC-D0BE44C5925E}"/>
    <hyperlink ref="JQ100" r:id="rId6052" xr:uid="{7E35EF19-F138-4090-AB3B-45977FB25D3C}"/>
    <hyperlink ref="JV100" r:id="rId6053" xr:uid="{56850545-ED00-44DB-A253-6D3ED130BC78}"/>
    <hyperlink ref="JF11" r:id="rId6054" xr:uid="{CB9AECC8-99B5-4C8A-AAAA-CDC2EC8D764C}"/>
    <hyperlink ref="JV33" r:id="rId6055" display="https://www.canada.ca/en/government/system/digital-government/digital-government-innovations.html" xr:uid="{72C81042-8134-4B15-96BC-632DE0CEE76F}"/>
    <hyperlink ref="JK3" r:id="rId6056" xr:uid="{D13948ED-1649-444F-938F-DB66E977EA4C}"/>
    <hyperlink ref="JK5" r:id="rId6057" xr:uid="{47419D43-0D7E-4397-B242-6424FAF0617E}"/>
    <hyperlink ref="JS217" r:id="rId6058" xr:uid="{57FA90C0-1B24-4C57-A9A6-6424EECA0A2B}"/>
    <hyperlink ref="JS216" r:id="rId6059" xr:uid="{77C9502C-48AA-4BDB-9ED2-AF7EA7ACFF2C}"/>
    <hyperlink ref="JV12" r:id="rId6060" xr:uid="{683F1884-5EB3-4244-BF7F-4BE764373193}"/>
    <hyperlink ref="JV26" r:id="rId6061" xr:uid="{9DAB2802-DDD4-441D-9B5C-FF6BA06820CB}"/>
    <hyperlink ref="JQ26" r:id="rId6062" xr:uid="{516D97CE-1CBF-454F-BE4C-2813E0EA8910}"/>
    <hyperlink ref="JQ98" r:id="rId6063" xr:uid="{2D740BA9-CC89-40D1-BF9E-1E915157120F}"/>
    <hyperlink ref="JH216" r:id="rId6064" xr:uid="{819B8177-4AD7-4F33-B97D-CCB1E5E16562}"/>
    <hyperlink ref="JQ45" r:id="rId6065" xr:uid="{6EA407C7-7DA5-46A1-AFFB-67C2289A3E32}"/>
    <hyperlink ref="JV19" r:id="rId6066" xr:uid="{6ECB796C-F913-496C-A16A-604439FB4FD5}"/>
    <hyperlink ref="JC220" r:id="rId6067" xr:uid="{5B4E3EA9-FBF8-4E1F-A49F-BC5DF021AF73}"/>
    <hyperlink ref="JC221" r:id="rId6068" xr:uid="{4F946915-6414-4AFC-BE8F-75AEA7732379}"/>
    <hyperlink ref="JQ23" r:id="rId6069" xr:uid="{07FA44F7-FB5B-44C0-80CB-EC47E387496F}"/>
    <hyperlink ref="JK27" r:id="rId6070" xr:uid="{CA093E01-C2CD-48E8-AD94-438074ECEB5C}"/>
    <hyperlink ref="JQ27" r:id="rId6071" xr:uid="{5699B50C-8421-4538-B6B5-1B8489430390}"/>
    <hyperlink ref="JQ28" r:id="rId6072" xr:uid="{3A739745-9A6E-477B-9661-DDE72A9EB43B}"/>
    <hyperlink ref="JV29" r:id="rId6073" xr:uid="{BF9F3078-336B-430D-BE76-8621343908FD}"/>
    <hyperlink ref="JK29" r:id="rId6074" xr:uid="{1ABBF274-BFDA-4CCA-8510-3FF4C308DC1F}"/>
    <hyperlink ref="JQ29" r:id="rId6075" xr:uid="{DD8ACA44-1B4A-47D1-A5A3-3103F6751A75}"/>
    <hyperlink ref="JQ30" r:id="rId6076" xr:uid="{FF874A55-22A7-4EDD-8D56-B1EC7CE0327F}"/>
    <hyperlink ref="JK34" r:id="rId6077" display="https://mf.gov.cv/-/agenda-transforma%C3%A7%C3%A3o-digital-de-cabo-verde" xr:uid="{0EB74F83-621E-47B0-8CF0-28ADBEA5E48A}"/>
    <hyperlink ref="JV34" r:id="rId6078" xr:uid="{028EC7FB-3EC1-4B4D-A656-7806E4FC7359}"/>
    <hyperlink ref="JQ34" r:id="rId6079" xr:uid="{6D90B149-EEDF-43C1-A644-7415C35D0296}"/>
    <hyperlink ref="JV37" r:id="rId6080" xr:uid="{E0C1C5DD-6D4F-4FEA-B488-7AD7E2F89241}"/>
    <hyperlink ref="JQ37" r:id="rId6081" xr:uid="{295B163B-0752-4A73-B8AE-8B829440C46E}"/>
    <hyperlink ref="JK38" r:id="rId6082" xr:uid="{D0DD57B8-7756-4FA5-A733-01BDFA9E7C47}"/>
    <hyperlink ref="JV38" r:id="rId6083" xr:uid="{291422AF-D76C-48E5-891C-101394733844}"/>
    <hyperlink ref="JK39" r:id="rId6084" xr:uid="{164390F8-4E8E-41EC-99E1-2C143B85A34B}"/>
    <hyperlink ref="JS220" r:id="rId6085" xr:uid="{247CCC92-8217-4893-A302-95F79E6A44C9}"/>
    <hyperlink ref="JV39" r:id="rId6086" xr:uid="{8A9221AD-387C-4447-9A21-A59153C7337F}"/>
    <hyperlink ref="JQ39" r:id="rId6087" xr:uid="{3550474D-B73D-4596-92D8-57221EB124C5}"/>
    <hyperlink ref="JK41" r:id="rId6088" xr:uid="{7B78F018-27A3-4360-B9C9-4611CAEACB74}"/>
    <hyperlink ref="JK42" r:id="rId6089" xr:uid="{10A1D617-A2DE-4B52-ABA4-062A9A2333E8}"/>
    <hyperlink ref="JF43" r:id="rId6090" xr:uid="{30F0B5A8-7D0B-4DAC-B0DD-62A109EC010F}"/>
    <hyperlink ref="JQ43" r:id="rId6091" xr:uid="{ACE9C4B1-6ED3-4A7B-86D9-1B154DB5254E}"/>
    <hyperlink ref="JK43" r:id="rId6092" xr:uid="{2012F284-2BA3-49BA-BE2A-1654DD7DA15A}"/>
    <hyperlink ref="JV43" r:id="rId6093" xr:uid="{ACF210FC-D1CE-4B10-B4A4-53471C2C151E}"/>
    <hyperlink ref="JQ44" r:id="rId6094" xr:uid="{2D5A4882-7721-4798-8109-0C089DC184FF}"/>
    <hyperlink ref="GV44" r:id="rId6095" xr:uid="{C4DC04FE-D30D-43D0-BFCB-9CD1F6C14C7F}"/>
    <hyperlink ref="GP44" r:id="rId6096" xr:uid="{7C9684A1-13F7-4E51-8877-F2ACF0514F79}"/>
    <hyperlink ref="JV44" r:id="rId6097" xr:uid="{7AFD8708-7AC5-4C3D-A054-AF530EA191BC}"/>
    <hyperlink ref="JM215" r:id="rId6098" xr:uid="{36569CF9-8A94-440F-8719-82509BC4DFB7}"/>
    <hyperlink ref="JK44" r:id="rId6099" xr:uid="{F688FDDB-27C9-4A60-9033-9ADC4F55134B}"/>
    <hyperlink ref="JF46" r:id="rId6100" xr:uid="{87DB5E33-6BFF-41F1-AE0E-BABB08319F58}"/>
    <hyperlink ref="JQ46" r:id="rId6101" xr:uid="{310A2750-E176-40C5-B4E6-F478B23A2A56}"/>
    <hyperlink ref="JV46" r:id="rId6102" xr:uid="{494AFEAB-EE86-4600-AAD9-518C980812BF}"/>
    <hyperlink ref="JQ47" r:id="rId6103" xr:uid="{91ACABDB-AF12-4DA2-85E2-559F6FD62597}"/>
    <hyperlink ref="JK47" r:id="rId6104" display="https://ec.europa.eu/information_society/newsroom/image/document/2019-32/country_report_-_cyprus_-_final_2019_0D322D64-DDF7-AC6E-D1E61A12F0FD2A0D_61231.pdf" xr:uid="{32FB0C74-E24E-4739-BC8F-D7E6C1D07456}"/>
    <hyperlink ref="JK48" r:id="rId6105" xr:uid="{033B41EB-8279-4244-83FD-92A36F3B186F}"/>
    <hyperlink ref="JV48" r:id="rId6106" xr:uid="{0CCD5F9D-10AF-4103-8CC7-33B3A36BB153}"/>
    <hyperlink ref="AG48" r:id="rId6107" xr:uid="{7A21F468-2ADC-411E-B2AA-8BA9B7C55785}"/>
    <hyperlink ref="JV49" r:id="rId6108" xr:uid="{24237BF2-172D-4782-9EA5-29EC3B70E559}"/>
    <hyperlink ref="W50" r:id="rId6109" xr:uid="{ACB3BEB8-6C4F-49E4-84CD-A49C1698C555}"/>
    <hyperlink ref="AA50" r:id="rId6110" xr:uid="{58BDFED6-A1BA-4189-8CFC-F00611456084}"/>
    <hyperlink ref="JK50" r:id="rId6111" xr:uid="{62A8AF31-B789-4FB3-92F8-5B4F46390D35}"/>
    <hyperlink ref="JQ52" r:id="rId6112" xr:uid="{8121E90C-7385-4992-9FDC-1C4E0DEA0D8B}"/>
    <hyperlink ref="JK52" r:id="rId6113" xr:uid="{00D244A6-F76F-42DB-80D5-5D3CCBFC0CB6}"/>
    <hyperlink ref="JV52" r:id="rId6114" xr:uid="{47D5DF74-4AB0-49A6-91E1-2262B11E15DF}"/>
    <hyperlink ref="JQ53" r:id="rId6115" xr:uid="{9D00C61A-7EB3-48AC-B746-6C0C98939D5D}"/>
    <hyperlink ref="JK53" r:id="rId6116" xr:uid="{655BF6B2-5E3A-43EF-B3FD-ACC5FB7DC105}"/>
    <hyperlink ref="JV53" r:id="rId6117" xr:uid="{B196A512-D5AF-48CD-8A4B-E85059547A1A}"/>
    <hyperlink ref="JK54" r:id="rId6118" xr:uid="{5FE84D75-52B8-44E5-A929-10EF4BE34431}"/>
    <hyperlink ref="JV54" r:id="rId6119" xr:uid="{E70F3DD1-C052-4A34-8F31-DDFCF53C3258}"/>
    <hyperlink ref="JF55" r:id="rId6120" xr:uid="{F1E3C634-4595-44C6-A594-DCB42ED92679}"/>
    <hyperlink ref="JK55" r:id="rId6121" xr:uid="{FC42CC64-E261-4171-986A-7007516623E6}"/>
    <hyperlink ref="JV55" r:id="rId6122" xr:uid="{7F77366D-4F33-4397-B251-5D76EA3C5818}"/>
    <hyperlink ref="JQ55" r:id="rId6123" xr:uid="{6B64FB1A-3F89-4A98-B0E8-6268C99FAEE4}"/>
    <hyperlink ref="JK58" r:id="rId6124" xr:uid="{2AE162E3-C571-42B8-9928-E18DDA4796EF}"/>
    <hyperlink ref="JQ59" r:id="rId6125" xr:uid="{09356068-4BBB-4592-A8A7-319A5384092A}"/>
    <hyperlink ref="JK60" r:id="rId6126" xr:uid="{C965A094-CC3D-4E45-B4F5-96D01B22C463}"/>
    <hyperlink ref="W63" r:id="rId6127" xr:uid="{DB65CFA2-0012-4D84-BBB0-0C03F52D6F34}"/>
    <hyperlink ref="AA63" r:id="rId6128" xr:uid="{FB68B07F-53D5-4B19-8CF7-6761F0F06F4B}"/>
    <hyperlink ref="JK63" r:id="rId6129" xr:uid="{F6EE7035-423E-42EE-9A21-7D1CCB2C533F}"/>
    <hyperlink ref="GB65" r:id="rId6130" xr:uid="{A6D68884-7AA5-4AF5-8AB9-009A8CA6B75F}"/>
    <hyperlink ref="JV66" r:id="rId6131" xr:uid="{6FDECF0A-8463-4126-8B43-3D086A8EE2B9}"/>
    <hyperlink ref="JQ66" r:id="rId6132" xr:uid="{170696A2-280E-4953-BBE3-1342333DD4DD}"/>
    <hyperlink ref="JQ70" r:id="rId6133" xr:uid="{A938575D-F3AD-4743-BDB2-F785828C7F09}"/>
    <hyperlink ref="JV70" r:id="rId6134" xr:uid="{7D7458A7-4787-49EB-BD45-0FF6C1059C03}"/>
    <hyperlink ref="JK70" r:id="rId6135" xr:uid="{C7127F94-5D81-40AD-ACDF-445BB74C1952}"/>
    <hyperlink ref="JK72" r:id="rId6136" xr:uid="{9787D521-3120-41D6-A28A-D6C56760BF1C}"/>
    <hyperlink ref="JK73" r:id="rId6137" xr:uid="{C0A2783A-4534-4F77-BE05-EEF537FFA23F}"/>
    <hyperlink ref="JQ73" r:id="rId6138" xr:uid="{784B7F4D-413D-4509-B736-D5D4E956530A}"/>
    <hyperlink ref="W74" r:id="rId6139" xr:uid="{357C3A7F-A67C-458C-AF33-E7EE322AE081}"/>
    <hyperlink ref="JK74" r:id="rId6140" xr:uid="{ADE9BC09-DD3A-44E4-A0AA-69735346BADB}"/>
    <hyperlink ref="JK75" r:id="rId6141" xr:uid="{B6C7898C-7470-4074-9175-732E4B807298}"/>
    <hyperlink ref="JV75" r:id="rId6142" xr:uid="{6A25FFF5-582B-45EE-B5B3-270FADDCF15F}"/>
    <hyperlink ref="JF76" r:id="rId6143" xr:uid="{4AAE3F82-85A2-4B07-9C16-289EE2A9209C}"/>
    <hyperlink ref="JK76" r:id="rId6144" xr:uid="{C6C995E9-1F28-4FDC-A055-94DFE9A9F74F}"/>
    <hyperlink ref="JV76" r:id="rId6145" xr:uid="{2C87010A-7685-4BAC-9B55-165A5D3B49EF}"/>
    <hyperlink ref="JQ76" r:id="rId6146" xr:uid="{6A5AF754-563B-4B74-AC41-7F479632849B}"/>
    <hyperlink ref="JM216" r:id="rId6147" xr:uid="{2705A382-0E84-4AA9-99BC-726B3DB74AF9}"/>
    <hyperlink ref="JM217" r:id="rId6148" xr:uid="{00C93960-2349-4932-862B-13FF1AD15F8D}"/>
    <hyperlink ref="JV144" r:id="rId6149" xr:uid="{42BA7639-0D01-442C-8770-255D5C24830A}"/>
    <hyperlink ref="JS221" r:id="rId6150" xr:uid="{E3483883-3249-4209-80E3-130E0B5496DD}"/>
    <hyperlink ref="JS222" r:id="rId6151" xr:uid="{BB3E8753-6B0D-48F7-BADF-0BBE7059A7E0}"/>
    <hyperlink ref="JV77" r:id="rId6152" xr:uid="{1D8D31C2-D27D-4031-8A74-C121913425CD}"/>
    <hyperlink ref="JS215" r:id="rId6153" xr:uid="{B1A5AB53-CE00-4562-B710-5CB0398B657D}"/>
    <hyperlink ref="JV78" r:id="rId6154" xr:uid="{6D6F3B93-D846-42C5-9ACD-E727ED93B4CC}"/>
    <hyperlink ref="JK78" r:id="rId6155" xr:uid="{A97805DC-3EB5-4D60-91FB-2BF8D5876C4D}"/>
    <hyperlink ref="JQ78" r:id="rId6156" xr:uid="{CEB85F71-100F-4E80-B42D-B71755239ED7}"/>
    <hyperlink ref="JK79" r:id="rId6157" xr:uid="{F5E8B7CC-17BF-4A3D-8149-60041EBAB785}"/>
    <hyperlink ref="JV79" r:id="rId6158" xr:uid="{6427643E-00A0-43AB-A04D-712F34BAE9CB}"/>
    <hyperlink ref="AA80" r:id="rId6159" xr:uid="{6702A135-8850-4FE3-901E-192EC7E99A12}"/>
    <hyperlink ref="JK80" r:id="rId6160" xr:uid="{87AF5AED-3041-407F-A9F4-DB34AAC3A883}"/>
    <hyperlink ref="JV80" r:id="rId6161" xr:uid="{3CF717D2-31B8-4F8C-A3AE-C1F14E3911D0}"/>
    <hyperlink ref="JQ80" r:id="rId6162" xr:uid="{7B83D3B9-3BCB-45B2-AB3E-078459A8DB1A}"/>
    <hyperlink ref="JK81" r:id="rId6163" xr:uid="{5F32B41E-40CA-492D-89A5-3670B0BD18C1}"/>
    <hyperlink ref="JQ83" r:id="rId6164" xr:uid="{853BF2BD-B3DD-45BD-BC98-690E35BB55F3}"/>
    <hyperlink ref="JV83" r:id="rId6165" xr:uid="{4F29FB74-A988-4139-9FAD-742FE2F9F208}"/>
    <hyperlink ref="JQ84" r:id="rId6166" xr:uid="{E5083F53-3CA5-489F-A278-26A118491191}"/>
    <hyperlink ref="JV85" r:id="rId6167" xr:uid="{B429A5A9-297A-4C30-9966-74738ACD4BBD}"/>
    <hyperlink ref="JK85" r:id="rId6168" xr:uid="{E4DE6121-6EC1-4152-8274-CD5F564D9D8A}"/>
    <hyperlink ref="AA85" r:id="rId6169" xr:uid="{81941771-BAAD-4849-8166-95C2C86DD200}"/>
    <hyperlink ref="JQ85" r:id="rId6170" xr:uid="{93B1CDD7-D12D-4BBD-9D1C-E446B3C65174}"/>
    <hyperlink ref="JQ86" r:id="rId6171" xr:uid="{18E1372A-CF92-4A8E-B140-615A7DEADA7A}"/>
    <hyperlink ref="JV86" r:id="rId6172" xr:uid="{069A34CC-4AEB-4E41-8A6A-385C639CF852}"/>
    <hyperlink ref="JK86" r:id="rId6173" xr:uid="{F19AA6B0-ECE5-42E0-B42A-4D5B688EBDF6}"/>
    <hyperlink ref="JQ87" r:id="rId6174" xr:uid="{ECFCE121-8FDE-4EF5-9755-1605B2857B3B}"/>
    <hyperlink ref="JK87" r:id="rId6175" xr:uid="{BDC9DA3D-55FC-48E8-BB24-E123B5FCC07B}"/>
    <hyperlink ref="JV87" r:id="rId6176" xr:uid="{407125E0-868B-4C3E-9F38-49C68A213F0E}"/>
    <hyperlink ref="W91" r:id="rId6177" xr:uid="{F7296CCC-1115-46AE-B727-083BE5EF9E97}"/>
    <hyperlink ref="AA91" r:id="rId6178" xr:uid="{1D1D8B77-32ED-4DE0-9C09-48FCCA8FE2FE}"/>
    <hyperlink ref="JK91" r:id="rId6179" xr:uid="{92DE553F-A635-4C03-9A2C-90F287553EB4}"/>
    <hyperlink ref="JV93" r:id="rId6180" xr:uid="{19B92EE4-2FB0-457B-89AF-6D04181B1F7D}"/>
    <hyperlink ref="JK93" r:id="rId6181" xr:uid="{ED745F85-0FE0-43D3-A770-7AB5D6251ED8}"/>
    <hyperlink ref="JQ93" r:id="rId6182" xr:uid="{7EB4DE94-926E-4313-B5E7-E0640302C8A2}"/>
    <hyperlink ref="JQ95" r:id="rId6183" xr:uid="{BEEDD29D-C59B-4B8D-AB8F-91C27FA4C144}"/>
    <hyperlink ref="JK95" r:id="rId6184" xr:uid="{8472A313-494C-41CF-BB0D-17D026120D32}"/>
    <hyperlink ref="AA97" r:id="rId6185" xr:uid="{B9E6B271-FD9F-41A2-B7B7-F5DDB6662B05}"/>
    <hyperlink ref="JK96" r:id="rId6186" xr:uid="{412C3EB1-4FAF-42B4-B6A7-86ACC08354AB}"/>
    <hyperlink ref="JV96" r:id="rId6187" xr:uid="{7FF14F62-89A4-4BCE-AF27-670090473B66}"/>
    <hyperlink ref="JK99" r:id="rId6188" xr:uid="{5D3D8281-6BE5-4F17-8BF1-5ECA4728C0B7}"/>
    <hyperlink ref="JQ99" r:id="rId6189" xr:uid="{24C1D24D-F398-4842-846A-3C00A00C9258}"/>
    <hyperlink ref="JY43" r:id="rId6190" xr:uid="{21122AE1-5CE0-4C65-BA45-C667E4EEDE30}"/>
    <hyperlink ref="JY52" r:id="rId6191" xr:uid="{8462243A-69AF-463F-9445-F12523739925}"/>
    <hyperlink ref="JY54" r:id="rId6192" xr:uid="{3C811189-6769-41C4-82CF-F6A323DA36AE}"/>
    <hyperlink ref="JY55" r:id="rId6193" xr:uid="{0F078505-CEF7-4155-9B95-0429D91711AB}"/>
    <hyperlink ref="JY130" r:id="rId6194" xr:uid="{53DF2044-DE5C-42CA-A750-60812EA2E7A1}"/>
    <hyperlink ref="JY135" r:id="rId6195" xr:uid="{9DF47950-0834-41B4-9AED-623F005EB4B1}"/>
    <hyperlink ref="AA108" r:id="rId6196" xr:uid="{D89F4F29-BDAE-4302-8E21-2048508DC3FA}"/>
    <hyperlink ref="AA51" r:id="rId6197" xr:uid="{F6A35F95-B564-4FA6-98D1-5B38F046F9EB}"/>
    <hyperlink ref="AD7" r:id="rId6198" xr:uid="{DB18C1F7-E550-4A9A-BFDA-E0452BCAD347}"/>
    <hyperlink ref="AG9" r:id="rId6199" xr:uid="{7EEC8226-9E2A-48F4-B2CF-3E278B360879}"/>
    <hyperlink ref="AG22" r:id="rId6200" xr:uid="{180B2643-E998-4BC3-8D24-B38337A8D3FC}"/>
    <hyperlink ref="AD28" r:id="rId6201" xr:uid="{B4FB45A3-C30E-46E7-9E00-7B2BEC6F2BD2}"/>
    <hyperlink ref="AD23" r:id="rId6202" xr:uid="{6E72ABC7-9454-4B71-BFEA-486E327DFB19}"/>
    <hyperlink ref="AD43" r:id="rId6203" xr:uid="{A6948349-4AEB-41FB-9F6A-9A0120007C6E}"/>
    <hyperlink ref="AG45" r:id="rId6204" xr:uid="{993E5823-713A-432E-92BB-957408C15C06}"/>
    <hyperlink ref="AG52" r:id="rId6205" xr:uid="{3FA337E0-59D9-46D4-9A54-1CA780498E8A}"/>
    <hyperlink ref="AG53" r:id="rId6206" xr:uid="{B6340BBC-F896-4639-AB0A-36AAF7D1CD05}"/>
    <hyperlink ref="AG54" r:id="rId6207" xr:uid="{6D48A756-BC66-4CCB-B44F-A983F6B22CF4}"/>
    <hyperlink ref="AD55" r:id="rId6208" xr:uid="{F9E6F41B-576D-448D-8853-B4A041B5289A}"/>
    <hyperlink ref="AD15" r:id="rId6209" display="https://www.bahrain.bh/wps/portal/!ut/p/a1/rZFRT4MwFIX_yvbAI-mFMiiPSHBKZDOb6OjLUqBuOGgBu0X_veBi4oPITOzbbb5zc-45iKINooKdih1ThRSs7Gdqb2-WYBsmMUOCYwze0vZXbgDGHGYdkHwHAOOgB5x759E1bQKX6cGMfOPW6vRRBOCRq9Xdw7UPMMdj-idEEc2EqtUeJXwnT7VsFSu3rNVgLyuuQXMsssOkLMThVQOWyqOa9BxvRcWF-uGr31hnRY4SOwOecm7pnHGsW2zm6m7uEj0Fi9jMyCEn-dcFA88bTWDN2vMVIzl-Ar8FdQaGfSSdUWfQSbdh_cfLwwvKLV6ahnpdRVIo_qbQ5p86qqs4rgh-18PgebHQaeJNpx-dGtOb/dl5/d5/L2dBISEvZ0FBIS9nQSEh/" xr:uid="{E5EDD0EB-33E6-400B-B1D9-12FE960F1053}"/>
    <hyperlink ref="AD18" r:id="rId6210" xr:uid="{11DAD6FD-F527-4C73-95C2-CE4785BE77F6}"/>
    <hyperlink ref="AD75" r:id="rId6211" xr:uid="{C7ECE151-509A-48DB-9D68-7E73087ECBA5}"/>
    <hyperlink ref="AD88" r:id="rId6212" xr:uid="{A3C85A3B-EFC4-4CB6-9CA7-3B7817320758}"/>
    <hyperlink ref="AD89" r:id="rId6213" xr:uid="{341967A4-C52B-4770-BDCF-C21BC6FD6113}"/>
    <hyperlink ref="AD95" r:id="rId6214" xr:uid="{46EE699A-6BDD-404F-AE18-F52D03D28FBD}"/>
    <hyperlink ref="AG98" r:id="rId6215" xr:uid="{6151669B-0591-4112-A415-F047EC7B9A23}"/>
    <hyperlink ref="AD103" r:id="rId6216" xr:uid="{182DD710-2997-4544-923A-928232661B64}"/>
    <hyperlink ref="AD105" r:id="rId6217" xr:uid="{322AE8EF-CEA3-4597-AEC4-671B7449AD7D}"/>
    <hyperlink ref="AD122" r:id="rId6218" xr:uid="{5DA73132-6FAD-44BF-8D7A-B1AE3B05364E}"/>
    <hyperlink ref="AG123" r:id="rId6219" xr:uid="{B47E7C29-C4AD-4D26-87A4-370257A9BB68}"/>
    <hyperlink ref="JV123" r:id="rId6220" xr:uid="{E29F8244-62E8-48E8-961E-CC00D2CE980E}"/>
    <hyperlink ref="JQ123" r:id="rId6221" xr:uid="{24E09B53-E1B8-41A0-917F-435902A05BF5}"/>
    <hyperlink ref="JK123" r:id="rId6222" xr:uid="{15185A97-E9A0-4B57-9B1B-EBEBA332BCEA}"/>
    <hyperlink ref="AG140" r:id="rId6223" xr:uid="{BB4ACD17-D21C-4F95-A313-F2ED1111466A}"/>
    <hyperlink ref="AG142" r:id="rId6224" xr:uid="{9C3F6ACC-F998-4103-8E56-F3EE3832F98D}"/>
    <hyperlink ref="AD146" r:id="rId6225" xr:uid="{2BF939CA-314B-4738-843F-BBD51C3EAD43}"/>
    <hyperlink ref="AG155" r:id="rId6226" xr:uid="{0883625D-99B1-461E-A1D2-A37B42A3948D}"/>
    <hyperlink ref="FP45" r:id="rId6227" xr:uid="{1B499538-226F-46C3-A0AF-0365A5CF91B0}"/>
    <hyperlink ref="FM227" r:id="rId6228" xr:uid="{795053BB-59DC-47F0-9FCA-8C420F2B4CC8}"/>
    <hyperlink ref="FP80" r:id="rId6229" xr:uid="{40BD6061-CF0F-4179-A289-5263071EAE20}"/>
    <hyperlink ref="FP83" r:id="rId6230" xr:uid="{61F04CEE-1197-45BD-B1DE-698BCE077EF3}"/>
    <hyperlink ref="FU80" r:id="rId6231" xr:uid="{B15D3871-9EE2-4A59-ADB7-635ADC9D930E}"/>
    <hyperlink ref="FU84" r:id="rId6232" xr:uid="{7D176963-BF38-43B1-97B7-4F9ED49F9154}"/>
    <hyperlink ref="FP88" r:id="rId6233" xr:uid="{425BFC90-2EA2-4641-B431-472D801FC6F5}"/>
    <hyperlink ref="FX88" r:id="rId6234" xr:uid="{DEE3AF7C-3D49-41FA-87A1-6E8043870403}"/>
    <hyperlink ref="FU88" r:id="rId6235" xr:uid="{A6784E92-28A9-41F6-8BC2-1D8A7F4B4B28}"/>
    <hyperlink ref="FP113" r:id="rId6236" xr:uid="{EC320B0B-D809-4821-9F31-2F11B7881132}"/>
    <hyperlink ref="FP117" r:id="rId6237" xr:uid="{B78F6498-E1D0-43AF-A864-F112B5B23EA7}"/>
    <hyperlink ref="FU119" r:id="rId6238" xr:uid="{8E2FDCFB-87BB-40DF-8846-B9AC80F10A54}"/>
    <hyperlink ref="FP160" r:id="rId6239" xr:uid="{5F8033C5-F37F-4111-919B-93E9F3237533}"/>
    <hyperlink ref="FP162" r:id="rId6240" xr:uid="{0299FBD3-A50C-4025-BF3C-3A2AD76C7411}"/>
    <hyperlink ref="FP173" r:id="rId6241" xr:uid="{A8DA2881-2171-4BED-A36A-FCF7F877CEEE}"/>
    <hyperlink ref="FP178" r:id="rId6242" xr:uid="{0993A3C4-8BBA-44B0-A0EC-DADB3EB2C1CF}"/>
    <hyperlink ref="FP184" r:id="rId6243" xr:uid="{9681E5D9-4CD1-42F5-9ABC-FC79793DB627}"/>
    <hyperlink ref="FU184" r:id="rId6244" xr:uid="{7528BC80-3B92-4903-8253-25EB7DA6C49D}"/>
    <hyperlink ref="FP190" r:id="rId6245" xr:uid="{BD4E41B7-13BD-464B-A57A-E7276BBDFDC3}"/>
    <hyperlink ref="FP192" r:id="rId6246" xr:uid="{43C07548-2209-46D9-A438-9817C2D7C956}"/>
    <hyperlink ref="FU196" r:id="rId6247" xr:uid="{10F81057-3D1A-4AFE-ACD5-1EBC58A034B5}"/>
    <hyperlink ref="FM226" r:id="rId6248" xr:uid="{C8EC0B5D-00F8-490A-993A-354AB11326A2}"/>
    <hyperlink ref="GP196" r:id="rId6249" xr:uid="{3E6D4D40-811D-4DB1-B1EF-EB60EB2FBBFD}"/>
    <hyperlink ref="JQ116" r:id="rId6250" xr:uid="{716D30D7-D22C-4BA6-974C-0425BCD2F418}"/>
    <hyperlink ref="FP39" r:id="rId6251" xr:uid="{A5544F49-CC71-4096-8596-F481CEB2D5D0}"/>
    <hyperlink ref="GZ39" r:id="rId6252" xr:uid="{38BF17BF-840C-4484-9355-F8F85561B907}"/>
    <hyperlink ref="AL173" r:id="rId6253" xr:uid="{DEE7A9D8-2EF8-465D-9FB2-D0E7595A7291}"/>
    <hyperlink ref="W180" r:id="rId6254" xr:uid="{BD538C07-12D1-48AF-AD78-1A462E503DEC}"/>
    <hyperlink ref="AA180" r:id="rId6255" xr:uid="{386AC54D-AF65-4935-A813-58DAB5C600B3}"/>
    <hyperlink ref="JV9" r:id="rId6256" xr:uid="{D01330AB-4A3B-423C-B8E4-9D0E2F81671D}"/>
    <hyperlink ref="JV11" r:id="rId6257" xr:uid="{731505E3-C229-4C75-9593-F8DD984605A7}"/>
    <hyperlink ref="DR9" r:id="rId6258" xr:uid="{3F17C684-86BE-46E1-81F3-66B4F2BFB6AA}"/>
    <hyperlink ref="DR11" r:id="rId6259" xr:uid="{6B461E39-F109-4962-9C54-2F9B9081B200}"/>
    <hyperlink ref="DJ9" r:id="rId6260" xr:uid="{73C957DB-9696-4D0A-82D5-8FDD5BE32DC7}"/>
    <hyperlink ref="CV11" r:id="rId6261" xr:uid="{72B3CC3B-FC53-43F2-A9FB-8DFA0A2D8AD9}"/>
    <hyperlink ref="CS11" r:id="rId6262" xr:uid="{25794A02-BD41-4D2C-A50E-47E281717A21}"/>
  </hyperlinks>
  <pageMargins left="0.7" right="0.7" top="0.75" bottom="0.75" header="0.3" footer="0.3"/>
  <pageSetup orientation="portrait" r:id="rId6263"/>
  <drawing r:id="rId6264"/>
  <legacyDrawing r:id="rId6265"/>
  <extLst>
    <ext xmlns:x14="http://schemas.microsoft.com/office/spreadsheetml/2009/9/main" uri="{78C0D931-6437-407d-A8EE-F0AAD7539E65}">
      <x14:conditionalFormattings>
        <x14:conditionalFormatting xmlns:xm="http://schemas.microsoft.com/office/excel/2006/main">
          <x14:cfRule type="iconSet" priority="3" id="{874BF17E-157D-48DC-ACFE-7F2C77FE6D1A}">
            <x14:iconSet iconSet="4TrafficLights" custom="1">
              <x14:cfvo type="percent">
                <xm:f>0</xm:f>
              </x14:cfvo>
              <x14:cfvo type="num" gte="0">
                <xm:f>1</xm:f>
              </x14:cfvo>
              <x14:cfvo type="num" gte="0">
                <xm:f>2</xm:f>
              </x14:cfvo>
              <x14:cfvo type="num" gte="0">
                <xm:f>3</xm:f>
              </x14:cfvo>
              <x14:cfIcon iconSet="3TrafficLights1" iconId="0"/>
              <x14:cfIcon iconSet="4RedToBlack" iconId="1"/>
              <x14:cfIcon iconSet="3TrafficLights1" iconId="1"/>
              <x14:cfIcon iconSet="4TrafficLights" iconId="0"/>
            </x14:iconSet>
          </x14:cfRule>
          <xm:sqref>FJ3:FL200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8D64B-7205-48B9-BC2A-8A34EDC2BD84}">
  <dimension ref="B2:D200"/>
  <sheetViews>
    <sheetView workbookViewId="0">
      <selection activeCell="A2" sqref="A2"/>
    </sheetView>
  </sheetViews>
  <sheetFormatPr defaultRowHeight="14.5" x14ac:dyDescent="0.35"/>
  <cols>
    <col min="2" max="2" width="10.54296875" customWidth="1"/>
    <col min="3" max="3" width="9.453125" bestFit="1" customWidth="1"/>
    <col min="4" max="4" width="20.453125" customWidth="1"/>
  </cols>
  <sheetData>
    <row r="2" spans="2:4" x14ac:dyDescent="0.35">
      <c r="B2" s="1250" t="s">
        <v>9916</v>
      </c>
      <c r="C2" t="s">
        <v>9917</v>
      </c>
      <c r="D2" t="s">
        <v>9918</v>
      </c>
    </row>
    <row r="3" spans="2:4" x14ac:dyDescent="0.35">
      <c r="B3" t="s">
        <v>1181</v>
      </c>
    </row>
    <row r="4" spans="2:4" x14ac:dyDescent="0.35">
      <c r="B4" t="s">
        <v>1239</v>
      </c>
      <c r="C4">
        <v>0</v>
      </c>
      <c r="D4" t="s">
        <v>9919</v>
      </c>
    </row>
    <row r="5" spans="2:4" x14ac:dyDescent="0.35">
      <c r="B5" t="s">
        <v>1305</v>
      </c>
      <c r="C5">
        <v>1</v>
      </c>
      <c r="D5" t="s">
        <v>9920</v>
      </c>
    </row>
    <row r="6" spans="2:4" x14ac:dyDescent="0.35">
      <c r="B6" t="s">
        <v>1350</v>
      </c>
      <c r="C6">
        <v>2</v>
      </c>
      <c r="D6" t="s">
        <v>9921</v>
      </c>
    </row>
    <row r="7" spans="2:4" x14ac:dyDescent="0.35">
      <c r="B7" t="s">
        <v>1386</v>
      </c>
      <c r="C7">
        <v>3</v>
      </c>
      <c r="D7" t="s">
        <v>9922</v>
      </c>
    </row>
    <row r="8" spans="2:4" x14ac:dyDescent="0.35">
      <c r="B8" t="s">
        <v>1428</v>
      </c>
      <c r="C8">
        <v>4</v>
      </c>
    </row>
    <row r="9" spans="2:4" x14ac:dyDescent="0.35">
      <c r="B9" t="s">
        <v>1466</v>
      </c>
    </row>
    <row r="10" spans="2:4" x14ac:dyDescent="0.35">
      <c r="B10" t="s">
        <v>1541</v>
      </c>
    </row>
    <row r="11" spans="2:4" x14ac:dyDescent="0.35">
      <c r="B11" t="s">
        <v>1592</v>
      </c>
    </row>
    <row r="12" spans="2:4" x14ac:dyDescent="0.35">
      <c r="B12" t="s">
        <v>1661</v>
      </c>
    </row>
    <row r="13" spans="2:4" x14ac:dyDescent="0.35">
      <c r="B13" t="s">
        <v>1732</v>
      </c>
    </row>
    <row r="14" spans="2:4" x14ac:dyDescent="0.35">
      <c r="B14" t="s">
        <v>1789</v>
      </c>
    </row>
    <row r="15" spans="2:4" x14ac:dyDescent="0.35">
      <c r="B15" t="s">
        <v>1825</v>
      </c>
    </row>
    <row r="16" spans="2:4" x14ac:dyDescent="0.35">
      <c r="B16" t="s">
        <v>1876</v>
      </c>
    </row>
    <row r="17" spans="2:2" x14ac:dyDescent="0.35">
      <c r="B17" t="s">
        <v>1933</v>
      </c>
    </row>
    <row r="18" spans="2:2" x14ac:dyDescent="0.35">
      <c r="B18" t="s">
        <v>1968</v>
      </c>
    </row>
    <row r="19" spans="2:2" x14ac:dyDescent="0.35">
      <c r="B19" t="s">
        <v>2009</v>
      </c>
    </row>
    <row r="20" spans="2:2" x14ac:dyDescent="0.35">
      <c r="B20" t="s">
        <v>2069</v>
      </c>
    </row>
    <row r="21" spans="2:2" x14ac:dyDescent="0.35">
      <c r="B21" t="s">
        <v>2095</v>
      </c>
    </row>
    <row r="22" spans="2:2" x14ac:dyDescent="0.35">
      <c r="B22" t="s">
        <v>2141</v>
      </c>
    </row>
    <row r="23" spans="2:2" x14ac:dyDescent="0.35">
      <c r="B23" t="s">
        <v>2189</v>
      </c>
    </row>
    <row r="24" spans="2:2" x14ac:dyDescent="0.35">
      <c r="B24" t="s">
        <v>2236</v>
      </c>
    </row>
    <row r="25" spans="2:2" x14ac:dyDescent="0.35">
      <c r="B25" t="s">
        <v>2274</v>
      </c>
    </row>
    <row r="26" spans="2:2" x14ac:dyDescent="0.35">
      <c r="B26" t="s">
        <v>2318</v>
      </c>
    </row>
    <row r="27" spans="2:2" x14ac:dyDescent="0.35">
      <c r="B27" t="s">
        <v>2393</v>
      </c>
    </row>
    <row r="28" spans="2:2" x14ac:dyDescent="0.35">
      <c r="B28" t="s">
        <v>2432</v>
      </c>
    </row>
    <row r="29" spans="2:2" x14ac:dyDescent="0.35">
      <c r="B29" t="s">
        <v>2486</v>
      </c>
    </row>
    <row r="30" spans="2:2" x14ac:dyDescent="0.35">
      <c r="B30" t="s">
        <v>2532</v>
      </c>
    </row>
    <row r="31" spans="2:2" x14ac:dyDescent="0.35">
      <c r="B31" t="s">
        <v>2563</v>
      </c>
    </row>
    <row r="32" spans="2:2" x14ac:dyDescent="0.35">
      <c r="B32" t="s">
        <v>2595</v>
      </c>
    </row>
    <row r="33" spans="2:2" x14ac:dyDescent="0.35">
      <c r="B33" t="s">
        <v>2630</v>
      </c>
    </row>
    <row r="34" spans="2:2" x14ac:dyDescent="0.35">
      <c r="B34" t="s">
        <v>2700</v>
      </c>
    </row>
    <row r="35" spans="2:2" x14ac:dyDescent="0.35">
      <c r="B35" t="s">
        <v>2744</v>
      </c>
    </row>
    <row r="36" spans="2:2" x14ac:dyDescent="0.35">
      <c r="B36" t="s">
        <v>2761</v>
      </c>
    </row>
    <row r="37" spans="2:2" x14ac:dyDescent="0.35">
      <c r="B37" t="s">
        <v>2781</v>
      </c>
    </row>
    <row r="38" spans="2:2" x14ac:dyDescent="0.35">
      <c r="B38" t="s">
        <v>2846</v>
      </c>
    </row>
    <row r="39" spans="2:2" x14ac:dyDescent="0.35">
      <c r="B39" t="s">
        <v>2906</v>
      </c>
    </row>
    <row r="40" spans="2:2" x14ac:dyDescent="0.35">
      <c r="B40" t="s">
        <v>2969</v>
      </c>
    </row>
    <row r="41" spans="2:2" x14ac:dyDescent="0.35">
      <c r="B41" t="s">
        <v>2993</v>
      </c>
    </row>
    <row r="42" spans="2:2" x14ac:dyDescent="0.35">
      <c r="B42" t="s">
        <v>3024</v>
      </c>
    </row>
    <row r="43" spans="2:2" x14ac:dyDescent="0.35">
      <c r="B43" t="s">
        <v>3049</v>
      </c>
    </row>
    <row r="44" spans="2:2" x14ac:dyDescent="0.35">
      <c r="B44" t="s">
        <v>3098</v>
      </c>
    </row>
    <row r="45" spans="2:2" x14ac:dyDescent="0.35">
      <c r="B45" t="s">
        <v>3142</v>
      </c>
    </row>
    <row r="46" spans="2:2" x14ac:dyDescent="0.35">
      <c r="B46" t="s">
        <v>3207</v>
      </c>
    </row>
    <row r="47" spans="2:2" x14ac:dyDescent="0.35">
      <c r="B47" t="s">
        <v>3242</v>
      </c>
    </row>
    <row r="48" spans="2:2" x14ac:dyDescent="0.35">
      <c r="B48" t="s">
        <v>3294</v>
      </c>
    </row>
    <row r="49" spans="2:2" x14ac:dyDescent="0.35">
      <c r="B49" t="s">
        <v>3360</v>
      </c>
    </row>
    <row r="50" spans="2:2" x14ac:dyDescent="0.35">
      <c r="B50" t="s">
        <v>3428</v>
      </c>
    </row>
    <row r="51" spans="2:2" x14ac:dyDescent="0.35">
      <c r="B51" t="s">
        <v>3449</v>
      </c>
    </row>
    <row r="52" spans="2:2" x14ac:dyDescent="0.35">
      <c r="B52" t="s">
        <v>3481</v>
      </c>
    </row>
    <row r="53" spans="2:2" x14ac:dyDescent="0.35">
      <c r="B53" t="s">
        <v>3535</v>
      </c>
    </row>
    <row r="54" spans="2:2" x14ac:dyDescent="0.35">
      <c r="B54" t="s">
        <v>3585</v>
      </c>
    </row>
    <row r="55" spans="2:2" x14ac:dyDescent="0.35">
      <c r="B55" t="s">
        <v>3637</v>
      </c>
    </row>
    <row r="56" spans="2:2" x14ac:dyDescent="0.35">
      <c r="B56" t="s">
        <v>3685</v>
      </c>
    </row>
    <row r="57" spans="2:2" x14ac:dyDescent="0.35">
      <c r="B57" t="s">
        <v>3696</v>
      </c>
    </row>
    <row r="58" spans="2:2" x14ac:dyDescent="0.35">
      <c r="B58" t="s">
        <v>3704</v>
      </c>
    </row>
    <row r="59" spans="2:2" x14ac:dyDescent="0.35">
      <c r="B59" t="s">
        <v>3767</v>
      </c>
    </row>
    <row r="60" spans="2:2" x14ac:dyDescent="0.35">
      <c r="B60" t="s">
        <v>3801</v>
      </c>
    </row>
    <row r="61" spans="2:2" x14ac:dyDescent="0.35">
      <c r="B61" t="s">
        <v>3837</v>
      </c>
    </row>
    <row r="62" spans="2:2" x14ac:dyDescent="0.35">
      <c r="B62" t="s">
        <v>3900</v>
      </c>
    </row>
    <row r="63" spans="2:2" x14ac:dyDescent="0.35">
      <c r="B63" t="s">
        <v>3967</v>
      </c>
    </row>
    <row r="64" spans="2:2" x14ac:dyDescent="0.35">
      <c r="B64" t="s">
        <v>3994</v>
      </c>
    </row>
    <row r="65" spans="2:2" x14ac:dyDescent="0.35">
      <c r="B65" t="s">
        <v>4026</v>
      </c>
    </row>
    <row r="66" spans="2:2" x14ac:dyDescent="0.35">
      <c r="B66" t="s">
        <v>6</v>
      </c>
    </row>
    <row r="67" spans="2:2" x14ac:dyDescent="0.35">
      <c r="B67" t="s">
        <v>4136</v>
      </c>
    </row>
    <row r="68" spans="2:2" x14ac:dyDescent="0.35">
      <c r="B68" t="s">
        <v>4190</v>
      </c>
    </row>
    <row r="69" spans="2:2" x14ac:dyDescent="0.35">
      <c r="B69" t="s">
        <v>4251</v>
      </c>
    </row>
    <row r="70" spans="2:2" x14ac:dyDescent="0.35">
      <c r="B70" t="s">
        <v>4272</v>
      </c>
    </row>
    <row r="71" spans="2:2" x14ac:dyDescent="0.35">
      <c r="B71" t="s">
        <v>4315</v>
      </c>
    </row>
    <row r="72" spans="2:2" x14ac:dyDescent="0.35">
      <c r="B72" t="s">
        <v>4339</v>
      </c>
    </row>
    <row r="73" spans="2:2" x14ac:dyDescent="0.35">
      <c r="B73" t="s">
        <v>4358</v>
      </c>
    </row>
    <row r="74" spans="2:2" x14ac:dyDescent="0.35">
      <c r="B74" t="s">
        <v>4388</v>
      </c>
    </row>
    <row r="75" spans="2:2" x14ac:dyDescent="0.35">
      <c r="B75" t="s">
        <v>4421</v>
      </c>
    </row>
    <row r="76" spans="2:2" x14ac:dyDescent="0.35">
      <c r="B76" t="s">
        <v>4466</v>
      </c>
    </row>
    <row r="77" spans="2:2" x14ac:dyDescent="0.35">
      <c r="B77" t="s">
        <v>4524</v>
      </c>
    </row>
    <row r="78" spans="2:2" x14ac:dyDescent="0.35">
      <c r="B78" t="s">
        <v>4580</v>
      </c>
    </row>
    <row r="79" spans="2:2" x14ac:dyDescent="0.35">
      <c r="B79" t="s">
        <v>4637</v>
      </c>
    </row>
    <row r="80" spans="2:2" x14ac:dyDescent="0.35">
      <c r="B80" t="s">
        <v>4691</v>
      </c>
    </row>
    <row r="81" spans="2:2" x14ac:dyDescent="0.35">
      <c r="B81" t="s">
        <v>4742</v>
      </c>
    </row>
    <row r="82" spans="2:2" x14ac:dyDescent="0.35">
      <c r="B82" t="s">
        <v>4779</v>
      </c>
    </row>
    <row r="83" spans="2:2" x14ac:dyDescent="0.35">
      <c r="B83" t="s">
        <v>4802</v>
      </c>
    </row>
    <row r="84" spans="2:2" x14ac:dyDescent="0.35">
      <c r="B84" t="s">
        <v>4860</v>
      </c>
    </row>
    <row r="85" spans="2:2" x14ac:dyDescent="0.35">
      <c r="B85" t="s">
        <v>4917</v>
      </c>
    </row>
    <row r="86" spans="2:2" x14ac:dyDescent="0.35">
      <c r="B86" t="s">
        <v>4983</v>
      </c>
    </row>
    <row r="87" spans="2:2" x14ac:dyDescent="0.35">
      <c r="B87" t="s">
        <v>5033</v>
      </c>
    </row>
    <row r="88" spans="2:2" x14ac:dyDescent="0.35">
      <c r="B88" t="s">
        <v>5087</v>
      </c>
    </row>
    <row r="89" spans="2:2" x14ac:dyDescent="0.35">
      <c r="B89" t="s">
        <v>5137</v>
      </c>
    </row>
    <row r="90" spans="2:2" x14ac:dyDescent="0.35">
      <c r="B90" t="s">
        <v>5191</v>
      </c>
    </row>
    <row r="91" spans="2:2" x14ac:dyDescent="0.35">
      <c r="B91" t="s">
        <v>5237</v>
      </c>
    </row>
    <row r="92" spans="2:2" x14ac:dyDescent="0.35">
      <c r="B92" t="s">
        <v>5258</v>
      </c>
    </row>
    <row r="93" spans="2:2" x14ac:dyDescent="0.35">
      <c r="B93" t="s">
        <v>5263</v>
      </c>
    </row>
    <row r="94" spans="2:2" x14ac:dyDescent="0.35">
      <c r="B94" t="s">
        <v>5326</v>
      </c>
    </row>
    <row r="95" spans="2:2" x14ac:dyDescent="0.35">
      <c r="B95" t="s">
        <v>5357</v>
      </c>
    </row>
    <row r="96" spans="2:2" x14ac:dyDescent="0.35">
      <c r="B96" t="s">
        <v>5396</v>
      </c>
    </row>
    <row r="97" spans="2:2" x14ac:dyDescent="0.35">
      <c r="B97" t="s">
        <v>5444</v>
      </c>
    </row>
    <row r="98" spans="2:2" x14ac:dyDescent="0.35">
      <c r="B98" t="s">
        <v>5468</v>
      </c>
    </row>
    <row r="99" spans="2:2" x14ac:dyDescent="0.35">
      <c r="B99" t="s">
        <v>5523</v>
      </c>
    </row>
    <row r="100" spans="2:2" x14ac:dyDescent="0.35">
      <c r="B100" t="s">
        <v>5554</v>
      </c>
    </row>
    <row r="101" spans="2:2" x14ac:dyDescent="0.35">
      <c r="B101" t="s">
        <v>5588</v>
      </c>
    </row>
    <row r="102" spans="2:2" x14ac:dyDescent="0.35">
      <c r="B102" t="s">
        <v>5610</v>
      </c>
    </row>
    <row r="103" spans="2:2" x14ac:dyDescent="0.35">
      <c r="B103" t="s">
        <v>5627</v>
      </c>
    </row>
    <row r="104" spans="2:2" x14ac:dyDescent="0.35">
      <c r="B104" t="s">
        <v>5658</v>
      </c>
    </row>
    <row r="105" spans="2:2" x14ac:dyDescent="0.35">
      <c r="B105" t="s">
        <v>5712</v>
      </c>
    </row>
    <row r="106" spans="2:2" x14ac:dyDescent="0.35">
      <c r="B106" t="s">
        <v>5766</v>
      </c>
    </row>
    <row r="107" spans="2:2" x14ac:dyDescent="0.35">
      <c r="B107" t="s">
        <v>5801</v>
      </c>
    </row>
    <row r="108" spans="2:2" x14ac:dyDescent="0.35">
      <c r="B108" t="s">
        <v>5849</v>
      </c>
    </row>
    <row r="109" spans="2:2" x14ac:dyDescent="0.35">
      <c r="B109" t="s">
        <v>5883</v>
      </c>
    </row>
    <row r="110" spans="2:2" x14ac:dyDescent="0.35">
      <c r="B110" t="s">
        <v>5914</v>
      </c>
    </row>
    <row r="111" spans="2:2" x14ac:dyDescent="0.35">
      <c r="B111" t="s">
        <v>5979</v>
      </c>
    </row>
    <row r="112" spans="2:2" x14ac:dyDescent="0.35">
      <c r="B112" t="s">
        <v>6007</v>
      </c>
    </row>
    <row r="113" spans="2:2" x14ac:dyDescent="0.35">
      <c r="B113" t="s">
        <v>6036</v>
      </c>
    </row>
    <row r="114" spans="2:2" x14ac:dyDescent="0.35">
      <c r="B114" t="s">
        <v>6098</v>
      </c>
    </row>
    <row r="115" spans="2:2" x14ac:dyDescent="0.35">
      <c r="B115" t="s">
        <v>6109</v>
      </c>
    </row>
    <row r="116" spans="2:2" x14ac:dyDescent="0.35">
      <c r="B116" t="s">
        <v>6135</v>
      </c>
    </row>
    <row r="117" spans="2:2" x14ac:dyDescent="0.35">
      <c r="B117" t="s">
        <v>6176</v>
      </c>
    </row>
    <row r="118" spans="2:2" x14ac:dyDescent="0.35">
      <c r="B118" t="s">
        <v>6241</v>
      </c>
    </row>
    <row r="119" spans="2:2" x14ac:dyDescent="0.35">
      <c r="B119" t="s">
        <v>6259</v>
      </c>
    </row>
    <row r="120" spans="2:2" x14ac:dyDescent="0.35">
      <c r="B120" t="s">
        <v>6306</v>
      </c>
    </row>
    <row r="121" spans="2:2" x14ac:dyDescent="0.35">
      <c r="B121" t="s">
        <v>6334</v>
      </c>
    </row>
    <row r="122" spans="2:2" x14ac:dyDescent="0.35">
      <c r="B122" t="s">
        <v>6375</v>
      </c>
    </row>
    <row r="123" spans="2:2" x14ac:dyDescent="0.35">
      <c r="B123" t="s">
        <v>6415</v>
      </c>
    </row>
    <row r="124" spans="2:2" x14ac:dyDescent="0.35">
      <c r="B124" t="s">
        <v>6469</v>
      </c>
    </row>
    <row r="125" spans="2:2" x14ac:dyDescent="0.35">
      <c r="B125" t="s">
        <v>6505</v>
      </c>
    </row>
    <row r="126" spans="2:2" x14ac:dyDescent="0.35">
      <c r="B126" t="s">
        <v>6532</v>
      </c>
    </row>
    <row r="127" spans="2:2" x14ac:dyDescent="0.35">
      <c r="B127" t="s">
        <v>6556</v>
      </c>
    </row>
    <row r="128" spans="2:2" x14ac:dyDescent="0.35">
      <c r="B128" t="s">
        <v>6572</v>
      </c>
    </row>
    <row r="129" spans="2:2" x14ac:dyDescent="0.35">
      <c r="B129" t="s">
        <v>6619</v>
      </c>
    </row>
    <row r="130" spans="2:2" x14ac:dyDescent="0.35">
      <c r="B130" t="s">
        <v>6680</v>
      </c>
    </row>
    <row r="131" spans="2:2" x14ac:dyDescent="0.35">
      <c r="B131" t="s">
        <v>6745</v>
      </c>
    </row>
    <row r="132" spans="2:2" x14ac:dyDescent="0.35">
      <c r="B132" t="s">
        <v>6784</v>
      </c>
    </row>
    <row r="133" spans="2:2" x14ac:dyDescent="0.35">
      <c r="B133" t="s">
        <v>6815</v>
      </c>
    </row>
    <row r="134" spans="2:2" x14ac:dyDescent="0.35">
      <c r="B134" t="s">
        <v>6865</v>
      </c>
    </row>
    <row r="135" spans="2:2" x14ac:dyDescent="0.35">
      <c r="B135" t="s">
        <v>6927</v>
      </c>
    </row>
    <row r="136" spans="2:2" x14ac:dyDescent="0.35">
      <c r="B136" t="s">
        <v>6969</v>
      </c>
    </row>
    <row r="137" spans="2:2" x14ac:dyDescent="0.35">
      <c r="B137" t="s">
        <v>7016</v>
      </c>
    </row>
    <row r="138" spans="2:2" x14ac:dyDescent="0.35">
      <c r="B138" t="s">
        <v>7031</v>
      </c>
    </row>
    <row r="139" spans="2:2" x14ac:dyDescent="0.35">
      <c r="B139" t="s">
        <v>7080</v>
      </c>
    </row>
    <row r="140" spans="2:2" x14ac:dyDescent="0.35">
      <c r="B140" t="s">
        <v>7102</v>
      </c>
    </row>
    <row r="141" spans="2:2" x14ac:dyDescent="0.35">
      <c r="B141" t="s">
        <v>7151</v>
      </c>
    </row>
    <row r="142" spans="2:2" x14ac:dyDescent="0.35">
      <c r="B142" t="s">
        <v>7208</v>
      </c>
    </row>
    <row r="143" spans="2:2" x14ac:dyDescent="0.35">
      <c r="B143" t="s">
        <v>7273</v>
      </c>
    </row>
    <row r="144" spans="2:2" x14ac:dyDescent="0.35">
      <c r="B144" t="s">
        <v>7328</v>
      </c>
    </row>
    <row r="145" spans="2:2" x14ac:dyDescent="0.35">
      <c r="B145" t="s">
        <v>7390</v>
      </c>
    </row>
    <row r="146" spans="2:2" x14ac:dyDescent="0.35">
      <c r="B146" t="s">
        <v>7440</v>
      </c>
    </row>
    <row r="147" spans="2:2" x14ac:dyDescent="0.35">
      <c r="B147" t="s">
        <v>7487</v>
      </c>
    </row>
    <row r="148" spans="2:2" x14ac:dyDescent="0.35">
      <c r="B148" t="s">
        <v>7549</v>
      </c>
    </row>
    <row r="149" spans="2:2" x14ac:dyDescent="0.35">
      <c r="B149" t="s">
        <v>7595</v>
      </c>
    </row>
    <row r="150" spans="2:2" x14ac:dyDescent="0.35">
      <c r="B150" t="s">
        <v>7618</v>
      </c>
    </row>
    <row r="151" spans="2:2" x14ac:dyDescent="0.35">
      <c r="B151" t="s">
        <v>7642</v>
      </c>
    </row>
    <row r="152" spans="2:2" x14ac:dyDescent="0.35">
      <c r="B152" t="s">
        <v>7664</v>
      </c>
    </row>
    <row r="153" spans="2:2" x14ac:dyDescent="0.35">
      <c r="B153" t="s">
        <v>7686</v>
      </c>
    </row>
    <row r="154" spans="2:2" x14ac:dyDescent="0.35">
      <c r="B154" t="s">
        <v>7703</v>
      </c>
    </row>
    <row r="155" spans="2:2" x14ac:dyDescent="0.35">
      <c r="B155" t="s">
        <v>7723</v>
      </c>
    </row>
    <row r="156" spans="2:2" x14ac:dyDescent="0.35">
      <c r="B156" t="s">
        <v>7767</v>
      </c>
    </row>
    <row r="157" spans="2:2" x14ac:dyDescent="0.35">
      <c r="B157" t="s">
        <v>7807</v>
      </c>
    </row>
    <row r="158" spans="2:2" x14ac:dyDescent="0.35">
      <c r="B158" t="s">
        <v>7858</v>
      </c>
    </row>
    <row r="159" spans="2:2" x14ac:dyDescent="0.35">
      <c r="B159" t="s">
        <v>7890</v>
      </c>
    </row>
    <row r="160" spans="2:2" x14ac:dyDescent="0.35">
      <c r="B160" t="s">
        <v>7921</v>
      </c>
    </row>
    <row r="161" spans="2:2" x14ac:dyDescent="0.35">
      <c r="B161" t="s">
        <v>7980</v>
      </c>
    </row>
    <row r="162" spans="2:2" x14ac:dyDescent="0.35">
      <c r="B162" t="s">
        <v>8035</v>
      </c>
    </row>
    <row r="163" spans="2:2" x14ac:dyDescent="0.35">
      <c r="B163" t="s">
        <v>8091</v>
      </c>
    </row>
    <row r="164" spans="2:2" x14ac:dyDescent="0.35">
      <c r="B164" t="s">
        <v>8122</v>
      </c>
    </row>
    <row r="165" spans="2:2" x14ac:dyDescent="0.35">
      <c r="B165" t="s">
        <v>8146</v>
      </c>
    </row>
    <row r="166" spans="2:2" x14ac:dyDescent="0.35">
      <c r="B166" t="s">
        <v>8205</v>
      </c>
    </row>
    <row r="167" spans="2:2" x14ac:dyDescent="0.35">
      <c r="B167" t="s">
        <v>8221</v>
      </c>
    </row>
    <row r="168" spans="2:2" x14ac:dyDescent="0.35">
      <c r="B168" t="s">
        <v>8286</v>
      </c>
    </row>
    <row r="169" spans="2:2" x14ac:dyDescent="0.35">
      <c r="B169" t="s">
        <v>8336</v>
      </c>
    </row>
    <row r="170" spans="2:2" x14ac:dyDescent="0.35">
      <c r="B170" t="s">
        <v>8355</v>
      </c>
    </row>
    <row r="171" spans="2:2" x14ac:dyDescent="0.35">
      <c r="B171" t="s">
        <v>8378</v>
      </c>
    </row>
    <row r="172" spans="2:2" x14ac:dyDescent="0.35">
      <c r="B172" t="s">
        <v>8404</v>
      </c>
    </row>
    <row r="173" spans="2:2" x14ac:dyDescent="0.35">
      <c r="B173" t="s">
        <v>8461</v>
      </c>
    </row>
    <row r="174" spans="2:2" x14ac:dyDescent="0.35">
      <c r="B174" t="s">
        <v>8521</v>
      </c>
    </row>
    <row r="175" spans="2:2" x14ac:dyDescent="0.35">
      <c r="B175" t="s">
        <v>8541</v>
      </c>
    </row>
    <row r="176" spans="2:2" x14ac:dyDescent="0.35">
      <c r="B176" t="s">
        <v>8591</v>
      </c>
    </row>
    <row r="177" spans="2:2" x14ac:dyDescent="0.35">
      <c r="B177" t="s">
        <v>8624</v>
      </c>
    </row>
    <row r="178" spans="2:2" x14ac:dyDescent="0.35">
      <c r="B178" t="s">
        <v>8668</v>
      </c>
    </row>
    <row r="179" spans="2:2" x14ac:dyDescent="0.35">
      <c r="B179" t="s">
        <v>8722</v>
      </c>
    </row>
    <row r="180" spans="2:2" x14ac:dyDescent="0.35">
      <c r="B180" t="s">
        <v>8747</v>
      </c>
    </row>
    <row r="181" spans="2:2" x14ac:dyDescent="0.35">
      <c r="B181" t="s">
        <v>8770</v>
      </c>
    </row>
    <row r="182" spans="2:2" x14ac:dyDescent="0.35">
      <c r="B182" t="s">
        <v>8799</v>
      </c>
    </row>
    <row r="183" spans="2:2" x14ac:dyDescent="0.35">
      <c r="B183" t="s">
        <v>8841</v>
      </c>
    </row>
    <row r="184" spans="2:2" x14ac:dyDescent="0.35">
      <c r="B184" t="s">
        <v>8888</v>
      </c>
    </row>
    <row r="185" spans="2:2" x14ac:dyDescent="0.35">
      <c r="B185" t="s">
        <v>8950</v>
      </c>
    </row>
    <row r="186" spans="2:2" x14ac:dyDescent="0.35">
      <c r="B186" t="s">
        <v>8966</v>
      </c>
    </row>
    <row r="187" spans="2:2" x14ac:dyDescent="0.35">
      <c r="B187" t="s">
        <v>8976</v>
      </c>
    </row>
    <row r="188" spans="2:2" x14ac:dyDescent="0.35">
      <c r="B188" t="s">
        <v>9026</v>
      </c>
    </row>
    <row r="189" spans="2:2" x14ac:dyDescent="0.35">
      <c r="B189" t="s">
        <v>9074</v>
      </c>
    </row>
    <row r="190" spans="2:2" x14ac:dyDescent="0.35">
      <c r="B190" t="s">
        <v>9127</v>
      </c>
    </row>
    <row r="191" spans="2:2" x14ac:dyDescent="0.35">
      <c r="B191" t="s">
        <v>9193</v>
      </c>
    </row>
    <row r="192" spans="2:2" x14ac:dyDescent="0.35">
      <c r="B192" t="s">
        <v>9254</v>
      </c>
    </row>
    <row r="193" spans="2:2" x14ac:dyDescent="0.35">
      <c r="B193" t="s">
        <v>9321</v>
      </c>
    </row>
    <row r="194" spans="2:2" x14ac:dyDescent="0.35">
      <c r="B194" t="s">
        <v>9370</v>
      </c>
    </row>
    <row r="195" spans="2:2" x14ac:dyDescent="0.35">
      <c r="B195" t="s">
        <v>9398</v>
      </c>
    </row>
    <row r="196" spans="2:2" x14ac:dyDescent="0.35">
      <c r="B196" t="s">
        <v>9437</v>
      </c>
    </row>
    <row r="197" spans="2:2" x14ac:dyDescent="0.35">
      <c r="B197" t="s">
        <v>9501</v>
      </c>
    </row>
    <row r="198" spans="2:2" x14ac:dyDescent="0.35">
      <c r="B198" t="s">
        <v>9527</v>
      </c>
    </row>
    <row r="199" spans="2:2" x14ac:dyDescent="0.35">
      <c r="B199" t="s">
        <v>9547</v>
      </c>
    </row>
    <row r="200" spans="2:2" x14ac:dyDescent="0.35">
      <c r="B200" t="s">
        <v>9582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61AFF-7FB9-4CF5-B235-BD32EA865532}">
  <dimension ref="B1:K36"/>
  <sheetViews>
    <sheetView showGridLines="0" topLeftCell="A14" workbookViewId="0">
      <selection activeCell="B25" sqref="B25"/>
    </sheetView>
  </sheetViews>
  <sheetFormatPr defaultRowHeight="14.5" x14ac:dyDescent="0.35"/>
  <cols>
    <col min="1" max="1" width="1.54296875" customWidth="1"/>
    <col min="2" max="2" width="31.1796875" customWidth="1"/>
    <col min="3" max="11" width="14.1796875" customWidth="1"/>
  </cols>
  <sheetData>
    <row r="1" spans="2:11" ht="7" customHeight="1" thickBot="1" x14ac:dyDescent="0.4"/>
    <row r="2" spans="2:11" ht="15" thickBot="1" x14ac:dyDescent="0.4">
      <c r="C2" s="1535" t="s">
        <v>9923</v>
      </c>
      <c r="D2" s="1536"/>
      <c r="E2" s="1536"/>
      <c r="F2" s="1536"/>
      <c r="G2" s="1536"/>
      <c r="H2" s="1536"/>
      <c r="I2" s="1536"/>
      <c r="J2" s="1536"/>
      <c r="K2" s="1537"/>
    </row>
    <row r="3" spans="2:11" ht="15" thickBot="1" x14ac:dyDescent="0.4">
      <c r="B3" s="1342" t="s">
        <v>9924</v>
      </c>
      <c r="C3" s="1343" t="s">
        <v>9925</v>
      </c>
      <c r="D3" s="1344" t="s">
        <v>9926</v>
      </c>
      <c r="E3" s="1344" t="s">
        <v>9927</v>
      </c>
      <c r="F3" s="1344" t="s">
        <v>9928</v>
      </c>
      <c r="G3" s="1344" t="s">
        <v>9929</v>
      </c>
      <c r="H3" s="1344" t="s">
        <v>9930</v>
      </c>
      <c r="I3" s="1344" t="s">
        <v>9931</v>
      </c>
      <c r="J3" s="1344" t="s">
        <v>9932</v>
      </c>
      <c r="K3" s="1345" t="s">
        <v>9933</v>
      </c>
    </row>
    <row r="4" spans="2:11" ht="15" thickTop="1" x14ac:dyDescent="0.35">
      <c r="B4" s="1346" t="s">
        <v>739</v>
      </c>
      <c r="C4" s="1347" t="s">
        <v>1188</v>
      </c>
      <c r="D4" s="1348" t="s">
        <v>1188</v>
      </c>
      <c r="E4" s="1348" t="s">
        <v>1188</v>
      </c>
      <c r="F4" s="1348" t="s">
        <v>1188</v>
      </c>
      <c r="G4" s="1348" t="s">
        <v>403</v>
      </c>
      <c r="H4" s="1348" t="s">
        <v>1188</v>
      </c>
      <c r="I4" s="1348" t="s">
        <v>1188</v>
      </c>
      <c r="J4" s="1348" t="s">
        <v>1188</v>
      </c>
      <c r="K4" s="1349" t="s">
        <v>1188</v>
      </c>
    </row>
    <row r="5" spans="2:11" x14ac:dyDescent="0.35">
      <c r="B5" s="1350" t="s">
        <v>741</v>
      </c>
      <c r="C5" s="1351" t="s">
        <v>36</v>
      </c>
      <c r="D5" s="1352" t="s">
        <v>1188</v>
      </c>
      <c r="E5" s="1352" t="s">
        <v>1188</v>
      </c>
      <c r="F5" s="1352" t="s">
        <v>1188</v>
      </c>
      <c r="G5" s="1352" t="s">
        <v>1188</v>
      </c>
      <c r="H5" s="1352" t="s">
        <v>1188</v>
      </c>
      <c r="I5" s="1352" t="s">
        <v>1188</v>
      </c>
      <c r="J5" s="1352" t="s">
        <v>1188</v>
      </c>
      <c r="K5" s="1353" t="s">
        <v>1188</v>
      </c>
    </row>
    <row r="6" spans="2:11" x14ac:dyDescent="0.35">
      <c r="B6" s="1354" t="s">
        <v>743</v>
      </c>
      <c r="C6" s="1355" t="s">
        <v>1188</v>
      </c>
      <c r="D6" s="1356" t="s">
        <v>1188</v>
      </c>
      <c r="E6" s="1356" t="s">
        <v>1188</v>
      </c>
      <c r="F6" s="1356" t="s">
        <v>1188</v>
      </c>
      <c r="G6" s="1356" t="s">
        <v>1188</v>
      </c>
      <c r="H6" s="1356" t="s">
        <v>1188</v>
      </c>
      <c r="I6" s="1356" t="s">
        <v>1188</v>
      </c>
      <c r="J6" s="1356" t="s">
        <v>1188</v>
      </c>
      <c r="K6" s="1357" t="s">
        <v>1188</v>
      </c>
    </row>
    <row r="7" spans="2:11" x14ac:dyDescent="0.35">
      <c r="B7" s="1350" t="s">
        <v>744</v>
      </c>
      <c r="C7" s="1351" t="s">
        <v>79</v>
      </c>
      <c r="D7" s="1352" t="s">
        <v>1188</v>
      </c>
      <c r="E7" s="1352" t="s">
        <v>1188</v>
      </c>
      <c r="F7" s="1352" t="s">
        <v>1188</v>
      </c>
      <c r="G7" s="1352" t="s">
        <v>1188</v>
      </c>
      <c r="H7" s="1352" t="s">
        <v>1188</v>
      </c>
      <c r="I7" s="1352" t="s">
        <v>1188</v>
      </c>
      <c r="J7" s="1352" t="s">
        <v>1188</v>
      </c>
      <c r="K7" s="1353" t="s">
        <v>1188</v>
      </c>
    </row>
    <row r="8" spans="2:11" x14ac:dyDescent="0.35">
      <c r="B8" s="1354" t="s">
        <v>746</v>
      </c>
      <c r="C8" s="1355" t="s">
        <v>1188</v>
      </c>
      <c r="D8" s="1356" t="s">
        <v>1188</v>
      </c>
      <c r="E8" s="1356" t="s">
        <v>1188</v>
      </c>
      <c r="F8" s="1356" t="s">
        <v>1188</v>
      </c>
      <c r="G8" s="1356" t="s">
        <v>1188</v>
      </c>
      <c r="H8" s="1356" t="s">
        <v>1188</v>
      </c>
      <c r="I8" s="1356" t="s">
        <v>1188</v>
      </c>
      <c r="J8" s="1356" t="s">
        <v>1188</v>
      </c>
      <c r="K8" s="1357" t="s">
        <v>1188</v>
      </c>
    </row>
    <row r="9" spans="2:11" x14ac:dyDescent="0.35">
      <c r="B9" s="1350" t="s">
        <v>747</v>
      </c>
      <c r="C9" s="1351" t="s">
        <v>1188</v>
      </c>
      <c r="D9" s="1352" t="s">
        <v>1188</v>
      </c>
      <c r="E9" s="1352" t="s">
        <v>1188</v>
      </c>
      <c r="F9" s="1352" t="s">
        <v>1188</v>
      </c>
      <c r="G9" s="1352" t="s">
        <v>1188</v>
      </c>
      <c r="H9" s="1352" t="s">
        <v>1188</v>
      </c>
      <c r="I9" s="1352" t="s">
        <v>1188</v>
      </c>
      <c r="J9" s="1352" t="s">
        <v>1188</v>
      </c>
      <c r="K9" s="1353" t="s">
        <v>1188</v>
      </c>
    </row>
    <row r="10" spans="2:11" x14ac:dyDescent="0.35">
      <c r="B10" s="1354" t="s">
        <v>748</v>
      </c>
      <c r="C10" s="1355" t="s">
        <v>1188</v>
      </c>
      <c r="D10" s="1356" t="s">
        <v>1188</v>
      </c>
      <c r="E10" s="1356" t="s">
        <v>1188</v>
      </c>
      <c r="F10" s="1356" t="s">
        <v>1188</v>
      </c>
      <c r="G10" s="1356" t="s">
        <v>1188</v>
      </c>
      <c r="H10" s="1356" t="s">
        <v>1188</v>
      </c>
      <c r="I10" s="1356" t="s">
        <v>1188</v>
      </c>
      <c r="J10" s="1356" t="s">
        <v>1188</v>
      </c>
      <c r="K10" s="1357" t="s">
        <v>1188</v>
      </c>
    </row>
    <row r="11" spans="2:11" x14ac:dyDescent="0.35">
      <c r="B11" s="1350" t="s">
        <v>749</v>
      </c>
      <c r="C11" s="1351" t="s">
        <v>1188</v>
      </c>
      <c r="D11" s="1352" t="s">
        <v>1188</v>
      </c>
      <c r="E11" s="1352" t="s">
        <v>1188</v>
      </c>
      <c r="F11" s="1352" t="s">
        <v>1188</v>
      </c>
      <c r="G11" s="1352" t="s">
        <v>1188</v>
      </c>
      <c r="H11" s="1352" t="s">
        <v>1188</v>
      </c>
      <c r="I11" s="1352" t="s">
        <v>1188</v>
      </c>
      <c r="J11" s="1352" t="s">
        <v>1188</v>
      </c>
      <c r="K11" s="1353" t="s">
        <v>1188</v>
      </c>
    </row>
    <row r="12" spans="2:11" x14ac:dyDescent="0.35">
      <c r="B12" s="1354" t="s">
        <v>750</v>
      </c>
      <c r="C12" s="1355" t="s">
        <v>1188</v>
      </c>
      <c r="D12" s="1356" t="s">
        <v>1188</v>
      </c>
      <c r="E12" s="1356" t="s">
        <v>1188</v>
      </c>
      <c r="F12" s="1356" t="s">
        <v>1188</v>
      </c>
      <c r="G12" s="1356" t="s">
        <v>1188</v>
      </c>
      <c r="H12" s="1356" t="s">
        <v>1188</v>
      </c>
      <c r="I12" s="1356" t="s">
        <v>1188</v>
      </c>
      <c r="J12" s="1356" t="s">
        <v>1188</v>
      </c>
      <c r="K12" s="1357" t="s">
        <v>1188</v>
      </c>
    </row>
    <row r="13" spans="2:11" x14ac:dyDescent="0.35">
      <c r="B13" s="1350" t="s">
        <v>751</v>
      </c>
      <c r="C13" s="1351" t="s">
        <v>1188</v>
      </c>
      <c r="D13" s="1352" t="s">
        <v>1188</v>
      </c>
      <c r="E13" s="1352" t="s">
        <v>1188</v>
      </c>
      <c r="F13" s="1352" t="s">
        <v>1188</v>
      </c>
      <c r="G13" s="1352" t="s">
        <v>1188</v>
      </c>
      <c r="H13" s="1352" t="s">
        <v>1188</v>
      </c>
      <c r="I13" s="1352" t="s">
        <v>1188</v>
      </c>
      <c r="J13" s="1352" t="s">
        <v>1188</v>
      </c>
      <c r="K13" s="1353" t="s">
        <v>1188</v>
      </c>
    </row>
    <row r="14" spans="2:11" x14ac:dyDescent="0.35">
      <c r="B14" s="1354" t="s">
        <v>752</v>
      </c>
      <c r="C14" s="1355" t="s">
        <v>1188</v>
      </c>
      <c r="D14" s="1356" t="s">
        <v>1188</v>
      </c>
      <c r="E14" s="1356" t="s">
        <v>1188</v>
      </c>
      <c r="F14" s="1356" t="s">
        <v>1188</v>
      </c>
      <c r="G14" s="1356" t="s">
        <v>1188</v>
      </c>
      <c r="H14" s="1356" t="s">
        <v>1188</v>
      </c>
      <c r="I14" s="1356" t="s">
        <v>1188</v>
      </c>
      <c r="J14" s="1356" t="s">
        <v>1188</v>
      </c>
      <c r="K14" s="1357" t="s">
        <v>1188</v>
      </c>
    </row>
    <row r="15" spans="2:11" x14ac:dyDescent="0.35">
      <c r="B15" s="1350" t="s">
        <v>753</v>
      </c>
      <c r="C15" s="1351" t="s">
        <v>1188</v>
      </c>
      <c r="D15" s="1352" t="s">
        <v>1188</v>
      </c>
      <c r="E15" s="1352" t="s">
        <v>1188</v>
      </c>
      <c r="F15" s="1352" t="s">
        <v>1188</v>
      </c>
      <c r="G15" s="1352" t="s">
        <v>1188</v>
      </c>
      <c r="H15" s="1352" t="s">
        <v>1188</v>
      </c>
      <c r="I15" s="1352" t="s">
        <v>1188</v>
      </c>
      <c r="J15" s="1352" t="s">
        <v>562</v>
      </c>
      <c r="K15" s="1353" t="s">
        <v>1188</v>
      </c>
    </row>
    <row r="16" spans="2:11" x14ac:dyDescent="0.35">
      <c r="B16" s="1354" t="s">
        <v>754</v>
      </c>
      <c r="C16" s="1355" t="s">
        <v>1188</v>
      </c>
      <c r="D16" s="1356" t="s">
        <v>1188</v>
      </c>
      <c r="E16" s="1356" t="s">
        <v>1188</v>
      </c>
      <c r="F16" s="1356" t="s">
        <v>1188</v>
      </c>
      <c r="G16" s="1356" t="s">
        <v>1188</v>
      </c>
      <c r="H16" s="1356" t="s">
        <v>1188</v>
      </c>
      <c r="I16" s="1356" t="s">
        <v>1188</v>
      </c>
      <c r="J16" s="1356" t="s">
        <v>1188</v>
      </c>
      <c r="K16" s="1357" t="s">
        <v>1188</v>
      </c>
    </row>
    <row r="17" spans="2:11" x14ac:dyDescent="0.35">
      <c r="B17" s="1350" t="s">
        <v>755</v>
      </c>
      <c r="C17" s="1351" t="s">
        <v>1188</v>
      </c>
      <c r="D17" s="1352" t="s">
        <v>1188</v>
      </c>
      <c r="E17" s="1352" t="s">
        <v>1188</v>
      </c>
      <c r="F17" s="1352" t="s">
        <v>1188</v>
      </c>
      <c r="G17" s="1352" t="s">
        <v>1188</v>
      </c>
      <c r="H17" s="1352" t="s">
        <v>1188</v>
      </c>
      <c r="I17" s="1352" t="s">
        <v>1188</v>
      </c>
      <c r="J17" s="1352" t="s">
        <v>1188</v>
      </c>
      <c r="K17" s="1353" t="s">
        <v>1188</v>
      </c>
    </row>
    <row r="18" spans="2:11" x14ac:dyDescent="0.35">
      <c r="B18" s="1354" t="s">
        <v>756</v>
      </c>
      <c r="C18" s="1355" t="s">
        <v>1188</v>
      </c>
      <c r="D18" s="1356" t="s">
        <v>1188</v>
      </c>
      <c r="E18" s="1356" t="s">
        <v>1188</v>
      </c>
      <c r="F18" s="1356" t="s">
        <v>1188</v>
      </c>
      <c r="G18" s="1356" t="s">
        <v>1188</v>
      </c>
      <c r="H18" s="1356" t="s">
        <v>1188</v>
      </c>
      <c r="I18" s="1356" t="s">
        <v>1188</v>
      </c>
      <c r="J18" s="1356" t="s">
        <v>1188</v>
      </c>
      <c r="K18" s="1357" t="s">
        <v>1188</v>
      </c>
    </row>
    <row r="19" spans="2:11" x14ac:dyDescent="0.35">
      <c r="B19" s="1350" t="s">
        <v>757</v>
      </c>
      <c r="C19" s="1351" t="s">
        <v>1188</v>
      </c>
      <c r="D19" s="1352" t="s">
        <v>1188</v>
      </c>
      <c r="E19" s="1352" t="s">
        <v>231</v>
      </c>
      <c r="F19" s="1352" t="s">
        <v>1188</v>
      </c>
      <c r="G19" s="1352" t="s">
        <v>1188</v>
      </c>
      <c r="H19" s="1352" t="s">
        <v>1188</v>
      </c>
      <c r="I19" s="1352" t="s">
        <v>1188</v>
      </c>
      <c r="J19" s="1352" t="s">
        <v>1188</v>
      </c>
      <c r="K19" s="1353" t="s">
        <v>1188</v>
      </c>
    </row>
    <row r="20" spans="2:11" x14ac:dyDescent="0.35">
      <c r="B20" s="1354" t="s">
        <v>758</v>
      </c>
      <c r="C20" s="1355" t="s">
        <v>1188</v>
      </c>
      <c r="D20" s="1356" t="s">
        <v>1188</v>
      </c>
      <c r="E20" s="1356" t="s">
        <v>1188</v>
      </c>
      <c r="F20" s="1356" t="s">
        <v>1188</v>
      </c>
      <c r="G20" s="1356" t="s">
        <v>1188</v>
      </c>
      <c r="H20" s="1356" t="s">
        <v>1188</v>
      </c>
      <c r="I20" s="1356" t="s">
        <v>1188</v>
      </c>
      <c r="J20" s="1356" t="s">
        <v>1188</v>
      </c>
      <c r="K20" s="1357" t="s">
        <v>1188</v>
      </c>
    </row>
    <row r="21" spans="2:11" x14ac:dyDescent="0.35">
      <c r="B21" s="1350" t="s">
        <v>759</v>
      </c>
      <c r="C21" s="1351" t="s">
        <v>1188</v>
      </c>
      <c r="D21" s="1352" t="s">
        <v>1188</v>
      </c>
      <c r="E21" s="1352" t="s">
        <v>1188</v>
      </c>
      <c r="F21" s="1352" t="s">
        <v>1188</v>
      </c>
      <c r="G21" s="1352" t="s">
        <v>1188</v>
      </c>
      <c r="H21" s="1352" t="s">
        <v>1188</v>
      </c>
      <c r="I21" s="1352" t="s">
        <v>1188</v>
      </c>
      <c r="J21" s="1352" t="s">
        <v>1188</v>
      </c>
      <c r="K21" s="1353" t="s">
        <v>1188</v>
      </c>
    </row>
    <row r="22" spans="2:11" x14ac:dyDescent="0.35">
      <c r="B22" s="1354" t="s">
        <v>763</v>
      </c>
      <c r="C22" s="1355" t="s">
        <v>1188</v>
      </c>
      <c r="D22" s="1356" t="s">
        <v>1188</v>
      </c>
      <c r="E22" s="1356" t="s">
        <v>1188</v>
      </c>
      <c r="F22" s="1356" t="s">
        <v>1188</v>
      </c>
      <c r="G22" s="1356" t="s">
        <v>1188</v>
      </c>
      <c r="H22" s="1356" t="s">
        <v>435</v>
      </c>
      <c r="I22" s="1356" t="s">
        <v>1188</v>
      </c>
      <c r="J22" s="1356" t="s">
        <v>1188</v>
      </c>
      <c r="K22" s="1357" t="s">
        <v>1188</v>
      </c>
    </row>
    <row r="23" spans="2:11" x14ac:dyDescent="0.35">
      <c r="B23" s="1350" t="s">
        <v>764</v>
      </c>
      <c r="C23" s="1351" t="s">
        <v>1188</v>
      </c>
      <c r="D23" s="1352" t="s">
        <v>1188</v>
      </c>
      <c r="E23" s="1352" t="s">
        <v>1188</v>
      </c>
      <c r="F23" s="1352" t="s">
        <v>1188</v>
      </c>
      <c r="G23" s="1352" t="s">
        <v>352</v>
      </c>
      <c r="H23" s="1352" t="s">
        <v>1188</v>
      </c>
      <c r="I23" s="1352" t="s">
        <v>1188</v>
      </c>
      <c r="J23" s="1352" t="s">
        <v>1188</v>
      </c>
      <c r="K23" s="1353" t="s">
        <v>1188</v>
      </c>
    </row>
    <row r="24" spans="2:11" x14ac:dyDescent="0.35">
      <c r="B24" s="1354" t="s">
        <v>9934</v>
      </c>
      <c r="C24" s="1355" t="s">
        <v>1188</v>
      </c>
      <c r="D24" s="1356" t="s">
        <v>1188</v>
      </c>
      <c r="E24" s="1356" t="s">
        <v>1188</v>
      </c>
      <c r="F24" s="1356" t="s">
        <v>1188</v>
      </c>
      <c r="G24" s="1356" t="s">
        <v>1188</v>
      </c>
      <c r="H24" s="1356" t="s">
        <v>1188</v>
      </c>
      <c r="I24" s="1356" t="s">
        <v>527</v>
      </c>
      <c r="J24" s="1356" t="s">
        <v>1188</v>
      </c>
      <c r="K24" s="1357" t="s">
        <v>1188</v>
      </c>
    </row>
    <row r="25" spans="2:11" x14ac:dyDescent="0.35">
      <c r="B25" s="1350" t="s">
        <v>766</v>
      </c>
      <c r="C25" s="1351" t="s">
        <v>1188</v>
      </c>
      <c r="D25" s="1352" t="s">
        <v>138</v>
      </c>
      <c r="E25" s="1352" t="s">
        <v>1188</v>
      </c>
      <c r="F25" s="1352" t="s">
        <v>1188</v>
      </c>
      <c r="G25" s="1352" t="s">
        <v>1188</v>
      </c>
      <c r="H25" s="1352" t="s">
        <v>1188</v>
      </c>
      <c r="I25" s="1352" t="s">
        <v>1188</v>
      </c>
      <c r="J25" s="1352" t="s">
        <v>1188</v>
      </c>
      <c r="K25" s="1353" t="s">
        <v>1188</v>
      </c>
    </row>
    <row r="26" spans="2:11" x14ac:dyDescent="0.35">
      <c r="B26" s="1354" t="s">
        <v>767</v>
      </c>
      <c r="C26" s="1355" t="s">
        <v>1188</v>
      </c>
      <c r="D26" s="1356" t="s">
        <v>186</v>
      </c>
      <c r="E26" s="1356" t="s">
        <v>1188</v>
      </c>
      <c r="F26" s="1356" t="s">
        <v>1188</v>
      </c>
      <c r="G26" s="1356" t="s">
        <v>1188</v>
      </c>
      <c r="H26" s="1356" t="s">
        <v>1188</v>
      </c>
      <c r="I26" s="1356" t="s">
        <v>1188</v>
      </c>
      <c r="J26" s="1356" t="s">
        <v>1188</v>
      </c>
      <c r="K26" s="1357" t="s">
        <v>1188</v>
      </c>
    </row>
    <row r="27" spans="2:11" x14ac:dyDescent="0.35">
      <c r="B27" s="1350" t="s">
        <v>768</v>
      </c>
      <c r="C27" s="1351" t="s">
        <v>1188</v>
      </c>
      <c r="D27" s="1352" t="s">
        <v>144</v>
      </c>
      <c r="E27" s="1352" t="s">
        <v>1188</v>
      </c>
      <c r="F27" s="1352" t="s">
        <v>1188</v>
      </c>
      <c r="G27" s="1352" t="s">
        <v>1188</v>
      </c>
      <c r="H27" s="1352" t="s">
        <v>1188</v>
      </c>
      <c r="I27" s="1352" t="s">
        <v>1188</v>
      </c>
      <c r="J27" s="1352" t="s">
        <v>1188</v>
      </c>
      <c r="K27" s="1353" t="s">
        <v>1188</v>
      </c>
    </row>
    <row r="28" spans="2:11" x14ac:dyDescent="0.35">
      <c r="B28" s="1354" t="s">
        <v>770</v>
      </c>
      <c r="C28" s="1355" t="s">
        <v>1188</v>
      </c>
      <c r="D28" s="1356" t="s">
        <v>1188</v>
      </c>
      <c r="E28" s="1356" t="s">
        <v>1188</v>
      </c>
      <c r="F28" s="1356" t="s">
        <v>1188</v>
      </c>
      <c r="G28" s="1356" t="s">
        <v>1188</v>
      </c>
      <c r="H28" s="1356" t="s">
        <v>1188</v>
      </c>
      <c r="I28" s="1356" t="s">
        <v>1188</v>
      </c>
      <c r="J28" s="1356" t="s">
        <v>561</v>
      </c>
      <c r="K28" s="1357" t="s">
        <v>1188</v>
      </c>
    </row>
    <row r="29" spans="2:11" x14ac:dyDescent="0.35">
      <c r="B29" s="1350" t="s">
        <v>771</v>
      </c>
      <c r="C29" s="1351" t="s">
        <v>1188</v>
      </c>
      <c r="D29" s="1352" t="s">
        <v>1188</v>
      </c>
      <c r="E29" s="1352" t="s">
        <v>1188</v>
      </c>
      <c r="F29" s="1352" t="s">
        <v>1188</v>
      </c>
      <c r="G29" s="1352" t="s">
        <v>1188</v>
      </c>
      <c r="H29" s="1352" t="s">
        <v>1188</v>
      </c>
      <c r="I29" s="1352" t="s">
        <v>518</v>
      </c>
      <c r="J29" s="1352" t="s">
        <v>1188</v>
      </c>
      <c r="K29" s="1353" t="s">
        <v>1188</v>
      </c>
    </row>
    <row r="30" spans="2:11" x14ac:dyDescent="0.35">
      <c r="B30" s="1354" t="s">
        <v>772</v>
      </c>
      <c r="C30" s="1355" t="s">
        <v>1188</v>
      </c>
      <c r="D30" s="1356" t="s">
        <v>1188</v>
      </c>
      <c r="E30" s="1356" t="s">
        <v>1188</v>
      </c>
      <c r="F30" s="1356" t="s">
        <v>1188</v>
      </c>
      <c r="G30" s="1356" t="s">
        <v>1188</v>
      </c>
      <c r="H30" s="1356" t="s">
        <v>1188</v>
      </c>
      <c r="I30" s="1356" t="s">
        <v>1188</v>
      </c>
      <c r="J30" s="1356" t="s">
        <v>580</v>
      </c>
      <c r="K30" s="1357" t="s">
        <v>1188</v>
      </c>
    </row>
    <row r="31" spans="2:11" x14ac:dyDescent="0.35">
      <c r="B31" s="1350" t="s">
        <v>777</v>
      </c>
      <c r="C31" s="1351" t="s">
        <v>1188</v>
      </c>
      <c r="D31" s="1352" t="s">
        <v>1188</v>
      </c>
      <c r="E31" s="1352" t="s">
        <v>1188</v>
      </c>
      <c r="F31" s="1352" t="s">
        <v>1188</v>
      </c>
      <c r="G31" s="1352" t="s">
        <v>1188</v>
      </c>
      <c r="H31" s="1352" t="s">
        <v>484</v>
      </c>
      <c r="I31" s="1352" t="s">
        <v>1188</v>
      </c>
      <c r="J31" s="1352" t="s">
        <v>1188</v>
      </c>
      <c r="K31" s="1353" t="s">
        <v>1188</v>
      </c>
    </row>
    <row r="32" spans="2:11" x14ac:dyDescent="0.35">
      <c r="B32" s="1354" t="s">
        <v>778</v>
      </c>
      <c r="C32" s="1355" t="s">
        <v>1188</v>
      </c>
      <c r="D32" s="1356" t="s">
        <v>1188</v>
      </c>
      <c r="E32" s="1356" t="s">
        <v>1188</v>
      </c>
      <c r="F32" s="1356" t="s">
        <v>1188</v>
      </c>
      <c r="G32" s="1356" t="s">
        <v>1188</v>
      </c>
      <c r="H32" s="1356" t="s">
        <v>445</v>
      </c>
      <c r="I32" s="1356" t="s">
        <v>1188</v>
      </c>
      <c r="J32" s="1356" t="s">
        <v>1188</v>
      </c>
      <c r="K32" s="1357" t="s">
        <v>1188</v>
      </c>
    </row>
    <row r="33" spans="2:11" x14ac:dyDescent="0.35">
      <c r="B33" s="1350" t="s">
        <v>779</v>
      </c>
      <c r="C33" s="1351" t="s">
        <v>1188</v>
      </c>
      <c r="D33" s="1352" t="s">
        <v>1188</v>
      </c>
      <c r="E33" s="1352" t="s">
        <v>1188</v>
      </c>
      <c r="F33" s="1352" t="s">
        <v>1188</v>
      </c>
      <c r="G33" s="1352" t="s">
        <v>383</v>
      </c>
      <c r="H33" s="1352" t="s">
        <v>477</v>
      </c>
      <c r="I33" s="1352" t="s">
        <v>1188</v>
      </c>
      <c r="J33" s="1352" t="s">
        <v>1188</v>
      </c>
      <c r="K33" s="1353" t="s">
        <v>1188</v>
      </c>
    </row>
    <row r="34" spans="2:11" x14ac:dyDescent="0.35">
      <c r="B34" s="1354" t="s">
        <v>781</v>
      </c>
      <c r="C34" s="1355" t="s">
        <v>1188</v>
      </c>
      <c r="D34" s="1356" t="s">
        <v>1188</v>
      </c>
      <c r="E34" s="1356" t="s">
        <v>1188</v>
      </c>
      <c r="F34" s="1356" t="s">
        <v>275</v>
      </c>
      <c r="G34" s="1356" t="s">
        <v>1188</v>
      </c>
      <c r="H34" s="1356" t="s">
        <v>1188</v>
      </c>
      <c r="I34" s="1356" t="s">
        <v>1188</v>
      </c>
      <c r="J34" s="1356" t="s">
        <v>1188</v>
      </c>
      <c r="K34" s="1357" t="s">
        <v>1188</v>
      </c>
    </row>
    <row r="35" spans="2:11" x14ac:dyDescent="0.35">
      <c r="B35" s="1350" t="s">
        <v>782</v>
      </c>
      <c r="C35" s="1351" t="s">
        <v>1188</v>
      </c>
      <c r="D35" s="1352" t="s">
        <v>1188</v>
      </c>
      <c r="E35" s="1352" t="s">
        <v>1188</v>
      </c>
      <c r="F35" s="1352" t="s">
        <v>288</v>
      </c>
      <c r="G35" s="1352" t="s">
        <v>1188</v>
      </c>
      <c r="H35" s="1352" t="s">
        <v>1188</v>
      </c>
      <c r="I35" s="1352" t="s">
        <v>1188</v>
      </c>
      <c r="J35" s="1352" t="s">
        <v>1188</v>
      </c>
      <c r="K35" s="1353" t="s">
        <v>1188</v>
      </c>
    </row>
    <row r="36" spans="2:11" ht="15" thickBot="1" x14ac:dyDescent="0.4">
      <c r="B36" s="1358" t="s">
        <v>9935</v>
      </c>
      <c r="C36" s="1359" t="s">
        <v>1188</v>
      </c>
      <c r="D36" s="1360" t="s">
        <v>1188</v>
      </c>
      <c r="E36" s="1360" t="s">
        <v>1188</v>
      </c>
      <c r="F36" s="1360" t="s">
        <v>1188</v>
      </c>
      <c r="G36" s="1360" t="s">
        <v>1188</v>
      </c>
      <c r="H36" s="1360" t="s">
        <v>464</v>
      </c>
      <c r="I36" s="1360" t="s">
        <v>1188</v>
      </c>
      <c r="J36" s="1360" t="s">
        <v>1188</v>
      </c>
      <c r="K36" s="1361" t="s">
        <v>1188</v>
      </c>
    </row>
  </sheetData>
  <mergeCells count="1">
    <mergeCell ref="C2:K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48B497AE54FBE438F839F42AD92E0C5" ma:contentTypeVersion="10" ma:contentTypeDescription="Create a new document." ma:contentTypeScope="" ma:versionID="afb4e774fd26e9318c3c86ba69b17cc4">
  <xsd:schema xmlns:xsd="http://www.w3.org/2001/XMLSchema" xmlns:xs="http://www.w3.org/2001/XMLSchema" xmlns:p="http://schemas.microsoft.com/office/2006/metadata/properties" xmlns:ns2="53ae79d3-54f2-4eb6-b95f-721edc1f5357" targetNamespace="http://schemas.microsoft.com/office/2006/metadata/properties" ma:root="true" ma:fieldsID="8b34cd43babf7d580306898a30f67b53" ns2:_="">
    <xsd:import namespace="53ae79d3-54f2-4eb6-b95f-721edc1f53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ae79d3-54f2-4eb6-b95f-721edc1f53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D08145-1B43-44BC-8E75-704F7444BBC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F82D38B-C395-4A67-9C26-B60E798DE9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ae79d3-54f2-4eb6-b95f-721edc1f5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046B5F-E053-4917-854D-C40D75C769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 to the survey </vt:lpstr>
      <vt:lpstr>Assessment</vt:lpstr>
      <vt:lpstr>DGSS</vt:lpstr>
      <vt:lpstr>Lists</vt:lpstr>
      <vt:lpstr>Dataset Summary</vt:lpstr>
    </vt:vector>
  </TitlesOfParts>
  <Manager/>
  <Company>World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Digital Government ToolKit</dc:title>
  <dc:subject>Digital Government TK - V10</dc:subject>
  <dc:creator>DGRA team</dc:creator>
  <cp:keywords>Digital Government</cp:keywords>
  <dc:description/>
  <cp:lastModifiedBy>Jeongjin (JJ) Oh</cp:lastModifiedBy>
  <cp:revision/>
  <dcterms:created xsi:type="dcterms:W3CDTF">2017-10-30T18:29:45Z</dcterms:created>
  <dcterms:modified xsi:type="dcterms:W3CDTF">2022-08-18T19:38:28Z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0x010100D48B497AE54FBE438F839F42AD92E0C5</vt:lpwstr>
  </property>
</Properties>
</file>